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_Controllers\105\K3_2\"/>
    </mc:Choice>
  </mc:AlternateContent>
  <bookViews>
    <workbookView xWindow="0" yWindow="0" windowWidth="28800" windowHeight="11775" tabRatio="532"/>
  </bookViews>
  <sheets>
    <sheet name="AI" sheetId="2" r:id="rId1"/>
    <sheet name="DIO" sheetId="3" r:id="rId2"/>
    <sheet name="DIO (2016-08-01)" sheetId="7" r:id="rId3"/>
    <sheet name="Init_DIO" sheetId="9" r:id="rId4"/>
    <sheet name="Racks 1,2" sheetId="6" r:id="rId5"/>
    <sheet name="Message" sheetId="10" r:id="rId6"/>
  </sheets>
  <externalReferences>
    <externalReference r:id="rId7"/>
  </externalReferences>
  <definedNames>
    <definedName name="F" localSheetId="2">#REF!</definedName>
    <definedName name="F">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7_33">#REF!</definedName>
    <definedName name="OLE_LINK1" localSheetId="0">AI!$B$5</definedName>
    <definedName name="OLE_LINK3" localSheetId="0">AI!$B$4</definedName>
    <definedName name="Pa" localSheetId="2">#REF!</definedName>
    <definedName name="Pa">#REF!</definedName>
    <definedName name="T" localSheetId="2">#REF!</definedName>
    <definedName name="T">#REF!</definedName>
    <definedName name="w" localSheetId="2">#REF!</definedName>
    <definedName name="w">#REF!</definedName>
    <definedName name="_xlnm.Print_Area" localSheetId="0">AI!$B$2:$N$83</definedName>
    <definedName name="_xlnm.Print_Area" localSheetId="1">DIO!$B$1:$I$179</definedName>
    <definedName name="_xlnm.Print_Area" localSheetId="2">'DIO (2016-08-01)'!$A$1:$I$227</definedName>
    <definedName name="_xlnm.Print_Area" localSheetId="4">'Racks 1,2'!$A$1:$H$135</definedName>
  </definedNames>
  <calcPr calcId="152511"/>
</workbook>
</file>

<file path=xl/calcChain.xml><?xml version="1.0" encoding="utf-8"?>
<calcChain xmlns="http://schemas.openxmlformats.org/spreadsheetml/2006/main">
  <c r="C90" i="10" l="1"/>
  <c r="D90" i="10" s="1"/>
  <c r="C91" i="10"/>
  <c r="E91" i="10" s="1"/>
  <c r="D91" i="10"/>
  <c r="C92" i="10"/>
  <c r="D92" i="10"/>
  <c r="E92" i="10"/>
  <c r="C93" i="10"/>
  <c r="D93" i="10"/>
  <c r="E93" i="10"/>
  <c r="C94" i="10"/>
  <c r="D94" i="10" s="1"/>
  <c r="C95" i="10"/>
  <c r="E95" i="10" s="1"/>
  <c r="D95" i="10"/>
  <c r="C96" i="10"/>
  <c r="D96" i="10"/>
  <c r="E96" i="10"/>
  <c r="C97" i="10"/>
  <c r="D97" i="10"/>
  <c r="E97" i="10"/>
  <c r="C98" i="10"/>
  <c r="D98" i="10" s="1"/>
  <c r="C99" i="10"/>
  <c r="E99" i="10" s="1"/>
  <c r="D99" i="10"/>
  <c r="C100" i="10"/>
  <c r="D100" i="10"/>
  <c r="E100" i="10"/>
  <c r="C101" i="10"/>
  <c r="D101" i="10"/>
  <c r="E101" i="10"/>
  <c r="C102" i="10"/>
  <c r="D102" i="10" s="1"/>
  <c r="C103" i="10"/>
  <c r="E103" i="10" s="1"/>
  <c r="D103" i="10"/>
  <c r="C104" i="10"/>
  <c r="D104" i="10"/>
  <c r="E104" i="10"/>
  <c r="C105" i="10"/>
  <c r="D105" i="10"/>
  <c r="E105" i="10"/>
  <c r="C106" i="10"/>
  <c r="D106" i="10" s="1"/>
  <c r="C107" i="10"/>
  <c r="E107" i="10" s="1"/>
  <c r="D107" i="10"/>
  <c r="C108" i="10"/>
  <c r="D108" i="10"/>
  <c r="E108" i="10"/>
  <c r="C109" i="10"/>
  <c r="D109" i="10"/>
  <c r="E109" i="10"/>
  <c r="C110" i="10"/>
  <c r="D110" i="10" s="1"/>
  <c r="C111" i="10"/>
  <c r="E111" i="10" s="1"/>
  <c r="D111" i="10"/>
  <c r="C112" i="10"/>
  <c r="D112" i="10"/>
  <c r="E112" i="10"/>
  <c r="C113" i="10"/>
  <c r="D113" i="10"/>
  <c r="E113" i="10"/>
  <c r="C114" i="10"/>
  <c r="D114" i="10" s="1"/>
  <c r="C115" i="10"/>
  <c r="E115" i="10" s="1"/>
  <c r="D115" i="10"/>
  <c r="C116" i="10"/>
  <c r="D116" i="10"/>
  <c r="E116" i="10"/>
  <c r="C117" i="10"/>
  <c r="D117" i="10"/>
  <c r="E117" i="10"/>
  <c r="C118" i="10"/>
  <c r="D118" i="10" s="1"/>
  <c r="E118" i="10" l="1"/>
  <c r="E114" i="10"/>
  <c r="E110" i="10"/>
  <c r="E106" i="10"/>
  <c r="E102" i="10"/>
  <c r="E98" i="10"/>
  <c r="E94" i="10"/>
  <c r="E90" i="10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N24" i="3" l="1"/>
  <c r="O24" i="3" s="1"/>
  <c r="N25" i="3"/>
  <c r="O25" i="3" s="1"/>
  <c r="N26" i="3"/>
  <c r="O26" i="3" s="1"/>
  <c r="N27" i="3"/>
  <c r="O27" i="3" s="1"/>
  <c r="N28" i="3"/>
  <c r="O28" i="3" s="1"/>
  <c r="Q4" i="3" l="1"/>
  <c r="R4" i="3"/>
  <c r="S4" i="3"/>
  <c r="U4" i="3"/>
  <c r="V4" i="3"/>
  <c r="Q5" i="3"/>
  <c r="R5" i="3"/>
  <c r="S5" i="3"/>
  <c r="U5" i="3"/>
  <c r="V5" i="3"/>
  <c r="Q6" i="3"/>
  <c r="R6" i="3"/>
  <c r="S6" i="3"/>
  <c r="U6" i="3"/>
  <c r="V6" i="3"/>
  <c r="Q7" i="3"/>
  <c r="R7" i="3"/>
  <c r="S7" i="3"/>
  <c r="U7" i="3"/>
  <c r="V7" i="3"/>
  <c r="Q8" i="3"/>
  <c r="R8" i="3"/>
  <c r="S8" i="3"/>
  <c r="U8" i="3"/>
  <c r="V8" i="3"/>
  <c r="Q9" i="3"/>
  <c r="R9" i="3"/>
  <c r="S9" i="3"/>
  <c r="U9" i="3"/>
  <c r="V9" i="3"/>
  <c r="Q10" i="3"/>
  <c r="R10" i="3"/>
  <c r="S10" i="3"/>
  <c r="U10" i="3"/>
  <c r="V10" i="3"/>
  <c r="Q11" i="3"/>
  <c r="R11" i="3"/>
  <c r="S11" i="3"/>
  <c r="U11" i="3"/>
  <c r="V11" i="3"/>
  <c r="Q12" i="3"/>
  <c r="R12" i="3"/>
  <c r="S12" i="3"/>
  <c r="U12" i="3"/>
  <c r="V12" i="3"/>
  <c r="Q13" i="3"/>
  <c r="R13" i="3"/>
  <c r="S13" i="3"/>
  <c r="U13" i="3"/>
  <c r="V13" i="3"/>
  <c r="Q14" i="3"/>
  <c r="R14" i="3"/>
  <c r="S14" i="3"/>
  <c r="U14" i="3"/>
  <c r="V14" i="3"/>
  <c r="Q15" i="3"/>
  <c r="R15" i="3"/>
  <c r="S15" i="3"/>
  <c r="U15" i="3"/>
  <c r="V15" i="3"/>
  <c r="Q16" i="3"/>
  <c r="R16" i="3"/>
  <c r="S16" i="3"/>
  <c r="U16" i="3"/>
  <c r="V16" i="3"/>
  <c r="Q17" i="3"/>
  <c r="R17" i="3"/>
  <c r="S17" i="3"/>
  <c r="U17" i="3"/>
  <c r="V17" i="3"/>
  <c r="Q18" i="3"/>
  <c r="R18" i="3"/>
  <c r="S18" i="3"/>
  <c r="U18" i="3"/>
  <c r="V18" i="3"/>
  <c r="Q19" i="3"/>
  <c r="R19" i="3"/>
  <c r="S19" i="3"/>
  <c r="U19" i="3"/>
  <c r="V19" i="3"/>
  <c r="Q20" i="3"/>
  <c r="R20" i="3"/>
  <c r="S20" i="3"/>
  <c r="U20" i="3"/>
  <c r="V20" i="3"/>
  <c r="Q21" i="3"/>
  <c r="R21" i="3"/>
  <c r="S21" i="3"/>
  <c r="U21" i="3"/>
  <c r="V21" i="3"/>
  <c r="Q22" i="3"/>
  <c r="R22" i="3"/>
  <c r="S22" i="3"/>
  <c r="U22" i="3"/>
  <c r="V22" i="3"/>
  <c r="Q23" i="3"/>
  <c r="R23" i="3"/>
  <c r="S23" i="3"/>
  <c r="U23" i="3"/>
  <c r="V23" i="3"/>
  <c r="Q24" i="3"/>
  <c r="R24" i="3"/>
  <c r="S24" i="3"/>
  <c r="U24" i="3"/>
  <c r="V24" i="3"/>
  <c r="Q25" i="3"/>
  <c r="R25" i="3"/>
  <c r="S25" i="3"/>
  <c r="U25" i="3"/>
  <c r="V25" i="3"/>
  <c r="Q26" i="3"/>
  <c r="R26" i="3"/>
  <c r="S26" i="3"/>
  <c r="U26" i="3"/>
  <c r="V26" i="3"/>
  <c r="Q27" i="3"/>
  <c r="R27" i="3"/>
  <c r="S27" i="3"/>
  <c r="U27" i="3"/>
  <c r="V27" i="3"/>
  <c r="Q28" i="3"/>
  <c r="R28" i="3"/>
  <c r="S28" i="3"/>
  <c r="U28" i="3"/>
  <c r="V28" i="3"/>
  <c r="Q29" i="3"/>
  <c r="R29" i="3"/>
  <c r="S29" i="3"/>
  <c r="U29" i="3"/>
  <c r="V29" i="3"/>
  <c r="Q30" i="3"/>
  <c r="R30" i="3"/>
  <c r="S30" i="3"/>
  <c r="U30" i="3"/>
  <c r="V30" i="3"/>
  <c r="Q31" i="3"/>
  <c r="R31" i="3"/>
  <c r="S31" i="3"/>
  <c r="U31" i="3"/>
  <c r="V31" i="3"/>
  <c r="Q32" i="3"/>
  <c r="R32" i="3"/>
  <c r="S32" i="3"/>
  <c r="U32" i="3"/>
  <c r="V32" i="3"/>
  <c r="Q33" i="3"/>
  <c r="R33" i="3"/>
  <c r="S33" i="3"/>
  <c r="U33" i="3"/>
  <c r="V33" i="3"/>
  <c r="Q34" i="3"/>
  <c r="R34" i="3"/>
  <c r="S34" i="3"/>
  <c r="U34" i="3"/>
  <c r="V34" i="3"/>
  <c r="Q35" i="3"/>
  <c r="R35" i="3"/>
  <c r="S35" i="3"/>
  <c r="U35" i="3"/>
  <c r="V35" i="3"/>
  <c r="Q36" i="3"/>
  <c r="R36" i="3"/>
  <c r="S36" i="3"/>
  <c r="U36" i="3"/>
  <c r="V36" i="3"/>
  <c r="Q37" i="3"/>
  <c r="R37" i="3"/>
  <c r="S37" i="3"/>
  <c r="U37" i="3"/>
  <c r="V37" i="3"/>
  <c r="Q38" i="3"/>
  <c r="R38" i="3"/>
  <c r="S38" i="3"/>
  <c r="U38" i="3"/>
  <c r="V38" i="3"/>
  <c r="Q39" i="3"/>
  <c r="R39" i="3"/>
  <c r="S39" i="3"/>
  <c r="U39" i="3"/>
  <c r="V39" i="3"/>
  <c r="Q40" i="3"/>
  <c r="R40" i="3"/>
  <c r="S40" i="3"/>
  <c r="U40" i="3"/>
  <c r="V40" i="3"/>
  <c r="Q41" i="3"/>
  <c r="R41" i="3"/>
  <c r="S41" i="3"/>
  <c r="U41" i="3"/>
  <c r="V41" i="3"/>
  <c r="Q42" i="3"/>
  <c r="R42" i="3"/>
  <c r="S42" i="3"/>
  <c r="U42" i="3"/>
  <c r="V42" i="3"/>
  <c r="Q43" i="3"/>
  <c r="R43" i="3"/>
  <c r="S43" i="3"/>
  <c r="U43" i="3"/>
  <c r="V43" i="3"/>
  <c r="Q44" i="3"/>
  <c r="R44" i="3"/>
  <c r="S44" i="3"/>
  <c r="U44" i="3"/>
  <c r="V44" i="3"/>
  <c r="Q45" i="3"/>
  <c r="R45" i="3"/>
  <c r="S45" i="3"/>
  <c r="U45" i="3"/>
  <c r="V45" i="3"/>
  <c r="Q46" i="3"/>
  <c r="R46" i="3"/>
  <c r="S46" i="3"/>
  <c r="U46" i="3"/>
  <c r="V46" i="3"/>
  <c r="Q47" i="3"/>
  <c r="R47" i="3"/>
  <c r="S47" i="3"/>
  <c r="U47" i="3"/>
  <c r="V47" i="3"/>
  <c r="Q48" i="3"/>
  <c r="R48" i="3"/>
  <c r="S48" i="3"/>
  <c r="U48" i="3"/>
  <c r="V48" i="3"/>
  <c r="Q49" i="3"/>
  <c r="R49" i="3"/>
  <c r="S49" i="3"/>
  <c r="U49" i="3"/>
  <c r="V49" i="3"/>
  <c r="Q50" i="3"/>
  <c r="R50" i="3"/>
  <c r="S50" i="3"/>
  <c r="U50" i="3"/>
  <c r="V50" i="3"/>
  <c r="Q51" i="3"/>
  <c r="R51" i="3"/>
  <c r="S51" i="3"/>
  <c r="U51" i="3"/>
  <c r="V51" i="3"/>
  <c r="Q52" i="3"/>
  <c r="R52" i="3"/>
  <c r="S52" i="3"/>
  <c r="U52" i="3"/>
  <c r="V52" i="3"/>
  <c r="Q53" i="3"/>
  <c r="R53" i="3"/>
  <c r="S53" i="3"/>
  <c r="U53" i="3"/>
  <c r="V53" i="3"/>
  <c r="Q54" i="3"/>
  <c r="R54" i="3"/>
  <c r="S54" i="3"/>
  <c r="U54" i="3"/>
  <c r="V54" i="3"/>
  <c r="Q55" i="3"/>
  <c r="R55" i="3"/>
  <c r="S55" i="3"/>
  <c r="U55" i="3"/>
  <c r="V55" i="3"/>
  <c r="Q56" i="3"/>
  <c r="R56" i="3"/>
  <c r="S56" i="3"/>
  <c r="U56" i="3"/>
  <c r="V56" i="3"/>
  <c r="Q57" i="3"/>
  <c r="R57" i="3"/>
  <c r="S57" i="3"/>
  <c r="U57" i="3"/>
  <c r="V57" i="3"/>
  <c r="Q58" i="3"/>
  <c r="R58" i="3"/>
  <c r="S58" i="3"/>
  <c r="U58" i="3"/>
  <c r="V58" i="3"/>
  <c r="Q59" i="3"/>
  <c r="R59" i="3"/>
  <c r="S59" i="3"/>
  <c r="U59" i="3"/>
  <c r="V59" i="3"/>
  <c r="Q60" i="3"/>
  <c r="R60" i="3"/>
  <c r="S60" i="3"/>
  <c r="U60" i="3"/>
  <c r="V60" i="3"/>
  <c r="Q61" i="3"/>
  <c r="R61" i="3"/>
  <c r="S61" i="3"/>
  <c r="U61" i="3"/>
  <c r="V61" i="3"/>
  <c r="Q62" i="3"/>
  <c r="R62" i="3"/>
  <c r="S62" i="3"/>
  <c r="U62" i="3"/>
  <c r="V62" i="3"/>
  <c r="Q63" i="3"/>
  <c r="R63" i="3"/>
  <c r="S63" i="3"/>
  <c r="U63" i="3"/>
  <c r="V63" i="3"/>
  <c r="Q64" i="3"/>
  <c r="R64" i="3"/>
  <c r="S64" i="3"/>
  <c r="U64" i="3"/>
  <c r="V64" i="3"/>
  <c r="Q65" i="3"/>
  <c r="R65" i="3"/>
  <c r="S65" i="3"/>
  <c r="U65" i="3"/>
  <c r="V65" i="3"/>
  <c r="Q66" i="3"/>
  <c r="R66" i="3"/>
  <c r="S66" i="3"/>
  <c r="U66" i="3"/>
  <c r="V66" i="3"/>
  <c r="Q67" i="3"/>
  <c r="R67" i="3"/>
  <c r="S67" i="3"/>
  <c r="U67" i="3"/>
  <c r="V67" i="3"/>
  <c r="Q68" i="3"/>
  <c r="R68" i="3"/>
  <c r="S68" i="3"/>
  <c r="U68" i="3"/>
  <c r="V68" i="3"/>
  <c r="Q69" i="3"/>
  <c r="R69" i="3"/>
  <c r="S69" i="3"/>
  <c r="U69" i="3"/>
  <c r="V69" i="3"/>
  <c r="Q70" i="3"/>
  <c r="R70" i="3"/>
  <c r="S70" i="3"/>
  <c r="U70" i="3"/>
  <c r="V70" i="3"/>
  <c r="Q71" i="3"/>
  <c r="R71" i="3"/>
  <c r="S71" i="3"/>
  <c r="U71" i="3"/>
  <c r="V71" i="3"/>
  <c r="Q72" i="3"/>
  <c r="R72" i="3"/>
  <c r="S72" i="3"/>
  <c r="U72" i="3"/>
  <c r="V72" i="3"/>
  <c r="Q73" i="3"/>
  <c r="R73" i="3"/>
  <c r="S73" i="3"/>
  <c r="U73" i="3"/>
  <c r="V73" i="3"/>
  <c r="Q74" i="3"/>
  <c r="R74" i="3"/>
  <c r="S74" i="3"/>
  <c r="U74" i="3"/>
  <c r="V74" i="3"/>
  <c r="Q75" i="3"/>
  <c r="R75" i="3"/>
  <c r="S75" i="3"/>
  <c r="U75" i="3"/>
  <c r="V75" i="3"/>
  <c r="Q76" i="3"/>
  <c r="R76" i="3"/>
  <c r="S76" i="3"/>
  <c r="U76" i="3"/>
  <c r="V76" i="3"/>
  <c r="Q77" i="3"/>
  <c r="R77" i="3"/>
  <c r="S77" i="3"/>
  <c r="U77" i="3"/>
  <c r="V77" i="3"/>
  <c r="Q78" i="3"/>
  <c r="R78" i="3"/>
  <c r="S78" i="3"/>
  <c r="U78" i="3"/>
  <c r="V78" i="3"/>
  <c r="Q79" i="3"/>
  <c r="R79" i="3"/>
  <c r="S79" i="3"/>
  <c r="U79" i="3"/>
  <c r="V79" i="3"/>
  <c r="Q80" i="3"/>
  <c r="R80" i="3"/>
  <c r="S80" i="3"/>
  <c r="U80" i="3"/>
  <c r="V80" i="3"/>
  <c r="Q81" i="3"/>
  <c r="R81" i="3"/>
  <c r="S81" i="3"/>
  <c r="U81" i="3"/>
  <c r="V81" i="3"/>
  <c r="Q82" i="3"/>
  <c r="R82" i="3"/>
  <c r="S82" i="3"/>
  <c r="U82" i="3"/>
  <c r="V82" i="3"/>
  <c r="Q83" i="3"/>
  <c r="R83" i="3"/>
  <c r="S83" i="3"/>
  <c r="U83" i="3"/>
  <c r="V83" i="3"/>
  <c r="Q84" i="3"/>
  <c r="R84" i="3"/>
  <c r="S84" i="3"/>
  <c r="U84" i="3"/>
  <c r="V84" i="3"/>
  <c r="Q85" i="3"/>
  <c r="R85" i="3"/>
  <c r="S85" i="3"/>
  <c r="U85" i="3"/>
  <c r="V85" i="3"/>
  <c r="Q86" i="3"/>
  <c r="R86" i="3"/>
  <c r="S86" i="3"/>
  <c r="U86" i="3"/>
  <c r="V86" i="3"/>
  <c r="Q87" i="3"/>
  <c r="R87" i="3"/>
  <c r="S87" i="3"/>
  <c r="U87" i="3"/>
  <c r="V87" i="3"/>
  <c r="Q88" i="3"/>
  <c r="R88" i="3"/>
  <c r="S88" i="3"/>
  <c r="U88" i="3"/>
  <c r="V88" i="3"/>
  <c r="Q89" i="3"/>
  <c r="R89" i="3"/>
  <c r="S89" i="3"/>
  <c r="U89" i="3"/>
  <c r="V89" i="3"/>
  <c r="Q90" i="3"/>
  <c r="R90" i="3"/>
  <c r="S90" i="3"/>
  <c r="U90" i="3"/>
  <c r="V90" i="3"/>
  <c r="Q91" i="3"/>
  <c r="R91" i="3"/>
  <c r="S91" i="3"/>
  <c r="U91" i="3"/>
  <c r="V91" i="3"/>
  <c r="Q92" i="3"/>
  <c r="R92" i="3"/>
  <c r="S92" i="3"/>
  <c r="U92" i="3"/>
  <c r="V92" i="3"/>
  <c r="Q93" i="3"/>
  <c r="R93" i="3"/>
  <c r="S93" i="3"/>
  <c r="U93" i="3"/>
  <c r="V93" i="3"/>
  <c r="Q94" i="3"/>
  <c r="R94" i="3"/>
  <c r="S94" i="3"/>
  <c r="U94" i="3"/>
  <c r="V94" i="3"/>
  <c r="Q95" i="3"/>
  <c r="R95" i="3"/>
  <c r="S95" i="3"/>
  <c r="U95" i="3"/>
  <c r="V95" i="3"/>
  <c r="Q96" i="3"/>
  <c r="R96" i="3"/>
  <c r="S96" i="3"/>
  <c r="U96" i="3"/>
  <c r="V96" i="3"/>
  <c r="Q97" i="3"/>
  <c r="R97" i="3"/>
  <c r="S97" i="3"/>
  <c r="U97" i="3"/>
  <c r="V97" i="3"/>
  <c r="Q98" i="3"/>
  <c r="R98" i="3"/>
  <c r="S98" i="3"/>
  <c r="U98" i="3"/>
  <c r="V98" i="3"/>
  <c r="Q99" i="3"/>
  <c r="R99" i="3"/>
  <c r="S99" i="3"/>
  <c r="U99" i="3"/>
  <c r="V99" i="3"/>
  <c r="Q100" i="3"/>
  <c r="R100" i="3"/>
  <c r="S100" i="3"/>
  <c r="U100" i="3"/>
  <c r="V100" i="3"/>
  <c r="Q101" i="3"/>
  <c r="R101" i="3"/>
  <c r="S101" i="3"/>
  <c r="U101" i="3"/>
  <c r="V101" i="3"/>
  <c r="Q102" i="3"/>
  <c r="R102" i="3"/>
  <c r="S102" i="3"/>
  <c r="U102" i="3"/>
  <c r="V102" i="3"/>
  <c r="Q103" i="3"/>
  <c r="R103" i="3"/>
  <c r="S103" i="3"/>
  <c r="U103" i="3"/>
  <c r="V103" i="3"/>
  <c r="Q104" i="3"/>
  <c r="R104" i="3"/>
  <c r="S104" i="3"/>
  <c r="U104" i="3"/>
  <c r="V104" i="3"/>
  <c r="Q105" i="3"/>
  <c r="R105" i="3"/>
  <c r="S105" i="3"/>
  <c r="U105" i="3"/>
  <c r="V105" i="3"/>
  <c r="Q106" i="3"/>
  <c r="R106" i="3"/>
  <c r="S106" i="3"/>
  <c r="U106" i="3"/>
  <c r="V106" i="3"/>
  <c r="Q107" i="3"/>
  <c r="R107" i="3"/>
  <c r="S107" i="3"/>
  <c r="U107" i="3"/>
  <c r="V107" i="3"/>
  <c r="Q108" i="3"/>
  <c r="R108" i="3"/>
  <c r="S108" i="3"/>
  <c r="U108" i="3"/>
  <c r="V108" i="3"/>
  <c r="Q109" i="3"/>
  <c r="R109" i="3"/>
  <c r="S109" i="3"/>
  <c r="U109" i="3"/>
  <c r="V109" i="3"/>
  <c r="Q110" i="3"/>
  <c r="R110" i="3"/>
  <c r="S110" i="3"/>
  <c r="U110" i="3"/>
  <c r="V110" i="3"/>
  <c r="Q111" i="3"/>
  <c r="R111" i="3"/>
  <c r="S111" i="3"/>
  <c r="U111" i="3"/>
  <c r="V111" i="3"/>
  <c r="Q112" i="3"/>
  <c r="R112" i="3"/>
  <c r="S112" i="3"/>
  <c r="U112" i="3"/>
  <c r="V112" i="3"/>
  <c r="Q113" i="3"/>
  <c r="R113" i="3"/>
  <c r="S113" i="3"/>
  <c r="U113" i="3"/>
  <c r="V113" i="3"/>
  <c r="Q114" i="3"/>
  <c r="R114" i="3"/>
  <c r="S114" i="3"/>
  <c r="U114" i="3"/>
  <c r="V114" i="3"/>
  <c r="Q115" i="3"/>
  <c r="R115" i="3"/>
  <c r="S115" i="3"/>
  <c r="U115" i="3"/>
  <c r="V115" i="3"/>
  <c r="Q116" i="3"/>
  <c r="R116" i="3"/>
  <c r="S116" i="3"/>
  <c r="U116" i="3"/>
  <c r="V116" i="3"/>
  <c r="Q117" i="3"/>
  <c r="R117" i="3"/>
  <c r="S117" i="3"/>
  <c r="U117" i="3"/>
  <c r="V117" i="3"/>
  <c r="Q118" i="3"/>
  <c r="R118" i="3"/>
  <c r="S118" i="3"/>
  <c r="U118" i="3"/>
  <c r="V118" i="3"/>
  <c r="Q119" i="3"/>
  <c r="R119" i="3"/>
  <c r="S119" i="3"/>
  <c r="U119" i="3"/>
  <c r="V119" i="3"/>
  <c r="Q120" i="3"/>
  <c r="R120" i="3"/>
  <c r="S120" i="3"/>
  <c r="U120" i="3"/>
  <c r="V120" i="3"/>
  <c r="Q121" i="3"/>
  <c r="R121" i="3"/>
  <c r="S121" i="3"/>
  <c r="U121" i="3"/>
  <c r="V121" i="3"/>
  <c r="Q122" i="3"/>
  <c r="R122" i="3"/>
  <c r="S122" i="3"/>
  <c r="U122" i="3"/>
  <c r="V122" i="3"/>
  <c r="Q123" i="3"/>
  <c r="R123" i="3"/>
  <c r="S123" i="3"/>
  <c r="U123" i="3"/>
  <c r="V123" i="3"/>
  <c r="Q124" i="3"/>
  <c r="R124" i="3"/>
  <c r="S124" i="3"/>
  <c r="U124" i="3"/>
  <c r="V124" i="3"/>
  <c r="Q125" i="3"/>
  <c r="R125" i="3"/>
  <c r="S125" i="3"/>
  <c r="U125" i="3"/>
  <c r="V125" i="3"/>
  <c r="Q126" i="3"/>
  <c r="R126" i="3"/>
  <c r="S126" i="3"/>
  <c r="U126" i="3"/>
  <c r="V126" i="3"/>
  <c r="Q127" i="3"/>
  <c r="R127" i="3"/>
  <c r="S127" i="3"/>
  <c r="U127" i="3"/>
  <c r="V127" i="3"/>
  <c r="Q128" i="3"/>
  <c r="R128" i="3"/>
  <c r="S128" i="3"/>
  <c r="U128" i="3"/>
  <c r="V128" i="3"/>
  <c r="Q129" i="3"/>
  <c r="R129" i="3"/>
  <c r="S129" i="3"/>
  <c r="U129" i="3"/>
  <c r="V129" i="3"/>
  <c r="Q130" i="3"/>
  <c r="R130" i="3"/>
  <c r="S130" i="3"/>
  <c r="U130" i="3"/>
  <c r="V130" i="3"/>
  <c r="Q131" i="3"/>
  <c r="R131" i="3"/>
  <c r="S131" i="3"/>
  <c r="U131" i="3"/>
  <c r="V131" i="3"/>
  <c r="Q132" i="3"/>
  <c r="R132" i="3"/>
  <c r="S132" i="3"/>
  <c r="U132" i="3"/>
  <c r="V132" i="3"/>
  <c r="Q133" i="3"/>
  <c r="R133" i="3"/>
  <c r="S133" i="3"/>
  <c r="U133" i="3"/>
  <c r="V133" i="3"/>
  <c r="Q134" i="3"/>
  <c r="R134" i="3"/>
  <c r="S134" i="3"/>
  <c r="U134" i="3"/>
  <c r="V134" i="3"/>
  <c r="Q135" i="3"/>
  <c r="R135" i="3"/>
  <c r="S135" i="3"/>
  <c r="U135" i="3"/>
  <c r="V135" i="3"/>
  <c r="Q136" i="3"/>
  <c r="R136" i="3"/>
  <c r="S136" i="3"/>
  <c r="U136" i="3"/>
  <c r="V136" i="3"/>
  <c r="Q137" i="3"/>
  <c r="R137" i="3"/>
  <c r="S137" i="3"/>
  <c r="U137" i="3"/>
  <c r="V137" i="3"/>
  <c r="Q138" i="3"/>
  <c r="R138" i="3"/>
  <c r="S138" i="3"/>
  <c r="U138" i="3"/>
  <c r="V138" i="3"/>
  <c r="Q139" i="3"/>
  <c r="R139" i="3"/>
  <c r="S139" i="3"/>
  <c r="U139" i="3"/>
  <c r="V139" i="3"/>
  <c r="Q140" i="3"/>
  <c r="R140" i="3"/>
  <c r="S140" i="3"/>
  <c r="U140" i="3"/>
  <c r="V140" i="3"/>
  <c r="Q141" i="3"/>
  <c r="R141" i="3"/>
  <c r="S141" i="3"/>
  <c r="U141" i="3"/>
  <c r="V141" i="3"/>
  <c r="Q142" i="3"/>
  <c r="R142" i="3"/>
  <c r="S142" i="3"/>
  <c r="U142" i="3"/>
  <c r="V142" i="3"/>
  <c r="Q143" i="3"/>
  <c r="R143" i="3"/>
  <c r="S143" i="3"/>
  <c r="U143" i="3"/>
  <c r="V143" i="3"/>
  <c r="Q144" i="3"/>
  <c r="R144" i="3"/>
  <c r="S144" i="3"/>
  <c r="U144" i="3"/>
  <c r="V144" i="3"/>
  <c r="Q145" i="3"/>
  <c r="R145" i="3"/>
  <c r="S145" i="3"/>
  <c r="U145" i="3"/>
  <c r="V145" i="3"/>
  <c r="Q146" i="3"/>
  <c r="R146" i="3"/>
  <c r="S146" i="3"/>
  <c r="U146" i="3"/>
  <c r="V146" i="3"/>
  <c r="Q147" i="3"/>
  <c r="R147" i="3"/>
  <c r="S147" i="3"/>
  <c r="U147" i="3"/>
  <c r="V147" i="3"/>
  <c r="Q148" i="3"/>
  <c r="R148" i="3"/>
  <c r="S148" i="3"/>
  <c r="U148" i="3"/>
  <c r="V148" i="3"/>
  <c r="Q149" i="3"/>
  <c r="R149" i="3"/>
  <c r="S149" i="3"/>
  <c r="U149" i="3"/>
  <c r="V149" i="3"/>
  <c r="Q150" i="3"/>
  <c r="R150" i="3"/>
  <c r="S150" i="3"/>
  <c r="U150" i="3"/>
  <c r="V150" i="3"/>
  <c r="Q151" i="3"/>
  <c r="R151" i="3"/>
  <c r="S151" i="3"/>
  <c r="U151" i="3"/>
  <c r="V151" i="3"/>
  <c r="Q152" i="3"/>
  <c r="R152" i="3"/>
  <c r="S152" i="3"/>
  <c r="U152" i="3"/>
  <c r="V152" i="3"/>
  <c r="Q153" i="3"/>
  <c r="R153" i="3"/>
  <c r="S153" i="3"/>
  <c r="U153" i="3"/>
  <c r="V153" i="3"/>
  <c r="Q154" i="3"/>
  <c r="R154" i="3"/>
  <c r="S154" i="3"/>
  <c r="U154" i="3"/>
  <c r="V154" i="3"/>
  <c r="Q155" i="3"/>
  <c r="R155" i="3"/>
  <c r="S155" i="3"/>
  <c r="U155" i="3"/>
  <c r="V155" i="3"/>
  <c r="Q156" i="3"/>
  <c r="R156" i="3"/>
  <c r="S156" i="3"/>
  <c r="U156" i="3"/>
  <c r="V156" i="3"/>
  <c r="Q157" i="3"/>
  <c r="R157" i="3"/>
  <c r="S157" i="3"/>
  <c r="U157" i="3"/>
  <c r="V157" i="3"/>
  <c r="Q158" i="3"/>
  <c r="R158" i="3"/>
  <c r="S158" i="3"/>
  <c r="U158" i="3"/>
  <c r="V158" i="3"/>
  <c r="Q159" i="3"/>
  <c r="R159" i="3"/>
  <c r="S159" i="3"/>
  <c r="U159" i="3"/>
  <c r="V159" i="3"/>
  <c r="Q160" i="3"/>
  <c r="R160" i="3"/>
  <c r="S160" i="3"/>
  <c r="U160" i="3"/>
  <c r="V160" i="3"/>
  <c r="Q161" i="3"/>
  <c r="R161" i="3"/>
  <c r="S161" i="3"/>
  <c r="U161" i="3"/>
  <c r="V161" i="3"/>
  <c r="Q162" i="3"/>
  <c r="R162" i="3"/>
  <c r="S162" i="3"/>
  <c r="U162" i="3"/>
  <c r="V162" i="3"/>
  <c r="Q163" i="3"/>
  <c r="R163" i="3"/>
  <c r="S163" i="3"/>
  <c r="U163" i="3"/>
  <c r="V163" i="3"/>
  <c r="Q164" i="3"/>
  <c r="R164" i="3"/>
  <c r="S164" i="3"/>
  <c r="U164" i="3"/>
  <c r="V164" i="3"/>
  <c r="Q165" i="3"/>
  <c r="R165" i="3"/>
  <c r="S165" i="3"/>
  <c r="U165" i="3"/>
  <c r="V165" i="3"/>
  <c r="Q166" i="3"/>
  <c r="R166" i="3"/>
  <c r="S166" i="3"/>
  <c r="U166" i="3"/>
  <c r="V166" i="3"/>
  <c r="Q167" i="3"/>
  <c r="R167" i="3"/>
  <c r="S167" i="3"/>
  <c r="U167" i="3"/>
  <c r="V167" i="3"/>
  <c r="Q168" i="3"/>
  <c r="R168" i="3"/>
  <c r="S168" i="3"/>
  <c r="U168" i="3"/>
  <c r="V168" i="3"/>
  <c r="Q169" i="3"/>
  <c r="R169" i="3"/>
  <c r="S169" i="3"/>
  <c r="U169" i="3"/>
  <c r="V169" i="3"/>
  <c r="Q170" i="3"/>
  <c r="R170" i="3"/>
  <c r="S170" i="3"/>
  <c r="U170" i="3"/>
  <c r="V170" i="3"/>
  <c r="Q171" i="3"/>
  <c r="R171" i="3"/>
  <c r="S171" i="3"/>
  <c r="U171" i="3"/>
  <c r="V171" i="3"/>
  <c r="Q172" i="3"/>
  <c r="R172" i="3"/>
  <c r="S172" i="3"/>
  <c r="U172" i="3"/>
  <c r="V172" i="3"/>
  <c r="Q173" i="3"/>
  <c r="R173" i="3"/>
  <c r="S173" i="3"/>
  <c r="U173" i="3"/>
  <c r="V173" i="3"/>
  <c r="Q174" i="3"/>
  <c r="R174" i="3"/>
  <c r="S174" i="3"/>
  <c r="U174" i="3"/>
  <c r="V174" i="3"/>
  <c r="Q175" i="3"/>
  <c r="R175" i="3"/>
  <c r="S175" i="3"/>
  <c r="U175" i="3"/>
  <c r="V175" i="3"/>
  <c r="Q176" i="3"/>
  <c r="R176" i="3"/>
  <c r="S176" i="3"/>
  <c r="U176" i="3"/>
  <c r="V176" i="3"/>
  <c r="Q177" i="3"/>
  <c r="R177" i="3"/>
  <c r="S177" i="3"/>
  <c r="U177" i="3"/>
  <c r="V177" i="3"/>
  <c r="Q178" i="3"/>
  <c r="R178" i="3"/>
  <c r="S178" i="3"/>
  <c r="U178" i="3"/>
  <c r="V178" i="3"/>
  <c r="Q179" i="3"/>
  <c r="R179" i="3"/>
  <c r="S179" i="3"/>
  <c r="U179" i="3"/>
  <c r="V179" i="3"/>
  <c r="Q4" i="2"/>
  <c r="R4" i="2"/>
  <c r="T4" i="2"/>
  <c r="V4" i="2"/>
  <c r="U4" i="2"/>
  <c r="Z4" i="2"/>
  <c r="AA4" i="2"/>
  <c r="AQ4" i="2" s="1"/>
  <c r="AB4" i="2"/>
  <c r="AD4" i="2"/>
  <c r="AE4" i="2"/>
  <c r="AR4" i="2" s="1"/>
  <c r="AF4" i="2"/>
  <c r="X4" i="2"/>
  <c r="AI4" i="2"/>
  <c r="AJ4" i="2"/>
  <c r="AS4" i="2" s="1"/>
  <c r="AK4" i="2"/>
  <c r="AM4" i="2"/>
  <c r="AN4" i="2"/>
  <c r="AT4" i="2" s="1"/>
  <c r="AO4" i="2"/>
  <c r="Q5" i="2"/>
  <c r="R5" i="2"/>
  <c r="T5" i="2"/>
  <c r="V5" i="2"/>
  <c r="U5" i="2"/>
  <c r="Z5" i="2"/>
  <c r="AA5" i="2"/>
  <c r="AQ5" i="2" s="1"/>
  <c r="AB5" i="2"/>
  <c r="AD5" i="2"/>
  <c r="AE5" i="2"/>
  <c r="AR5" i="2" s="1"/>
  <c r="AF5" i="2"/>
  <c r="X5" i="2"/>
  <c r="AI5" i="2"/>
  <c r="AJ5" i="2"/>
  <c r="AS5" i="2" s="1"/>
  <c r="AK5" i="2"/>
  <c r="AM5" i="2"/>
  <c r="AN5" i="2"/>
  <c r="AT5" i="2" s="1"/>
  <c r="AO5" i="2"/>
  <c r="Q6" i="2"/>
  <c r="R6" i="2"/>
  <c r="T6" i="2"/>
  <c r="V6" i="2"/>
  <c r="U6" i="2"/>
  <c r="Z6" i="2"/>
  <c r="AA6" i="2"/>
  <c r="AQ6" i="2" s="1"/>
  <c r="AB6" i="2"/>
  <c r="AD6" i="2"/>
  <c r="AE6" i="2"/>
  <c r="AR6" i="2" s="1"/>
  <c r="AF6" i="2"/>
  <c r="X6" i="2"/>
  <c r="AI6" i="2"/>
  <c r="AJ6" i="2"/>
  <c r="AS6" i="2" s="1"/>
  <c r="AK6" i="2"/>
  <c r="AM6" i="2"/>
  <c r="AN6" i="2"/>
  <c r="AT6" i="2" s="1"/>
  <c r="AO6" i="2"/>
  <c r="Q7" i="2"/>
  <c r="R7" i="2"/>
  <c r="T7" i="2"/>
  <c r="V7" i="2"/>
  <c r="U7" i="2"/>
  <c r="Z7" i="2"/>
  <c r="AA7" i="2"/>
  <c r="AQ7" i="2" s="1"/>
  <c r="AB7" i="2"/>
  <c r="AD7" i="2"/>
  <c r="AE7" i="2"/>
  <c r="AR7" i="2" s="1"/>
  <c r="AF7" i="2"/>
  <c r="X7" i="2"/>
  <c r="AI7" i="2"/>
  <c r="AJ7" i="2"/>
  <c r="AS7" i="2" s="1"/>
  <c r="AK7" i="2"/>
  <c r="AM7" i="2"/>
  <c r="AN7" i="2"/>
  <c r="AT7" i="2" s="1"/>
  <c r="AO7" i="2"/>
  <c r="Q8" i="2"/>
  <c r="R8" i="2"/>
  <c r="T8" i="2"/>
  <c r="V8" i="2"/>
  <c r="U8" i="2"/>
  <c r="Z8" i="2"/>
  <c r="AA8" i="2"/>
  <c r="AQ8" i="2" s="1"/>
  <c r="AB8" i="2"/>
  <c r="AD8" i="2"/>
  <c r="AE8" i="2"/>
  <c r="AR8" i="2" s="1"/>
  <c r="AF8" i="2"/>
  <c r="X8" i="2"/>
  <c r="AI8" i="2"/>
  <c r="AJ8" i="2"/>
  <c r="AS8" i="2" s="1"/>
  <c r="AK8" i="2"/>
  <c r="AM8" i="2"/>
  <c r="AN8" i="2"/>
  <c r="AT8" i="2" s="1"/>
  <c r="AO8" i="2"/>
  <c r="Q9" i="2"/>
  <c r="R9" i="2"/>
  <c r="T9" i="2"/>
  <c r="V9" i="2"/>
  <c r="U9" i="2"/>
  <c r="Z9" i="2"/>
  <c r="AA9" i="2"/>
  <c r="AQ9" i="2" s="1"/>
  <c r="AB9" i="2"/>
  <c r="AD9" i="2"/>
  <c r="AE9" i="2"/>
  <c r="AR9" i="2" s="1"/>
  <c r="AF9" i="2"/>
  <c r="X9" i="2"/>
  <c r="AI9" i="2"/>
  <c r="AJ9" i="2"/>
  <c r="AS9" i="2" s="1"/>
  <c r="AK9" i="2"/>
  <c r="AM9" i="2"/>
  <c r="AN9" i="2"/>
  <c r="AT9" i="2" s="1"/>
  <c r="AO9" i="2"/>
  <c r="Q10" i="2"/>
  <c r="R10" i="2"/>
  <c r="T10" i="2"/>
  <c r="V10" i="2"/>
  <c r="U10" i="2"/>
  <c r="Z10" i="2"/>
  <c r="AA10" i="2"/>
  <c r="AQ10" i="2" s="1"/>
  <c r="AB10" i="2"/>
  <c r="AD10" i="2"/>
  <c r="AE10" i="2"/>
  <c r="AR10" i="2" s="1"/>
  <c r="AF10" i="2"/>
  <c r="X10" i="2"/>
  <c r="AI10" i="2"/>
  <c r="AJ10" i="2"/>
  <c r="AS10" i="2" s="1"/>
  <c r="AK10" i="2"/>
  <c r="AM10" i="2"/>
  <c r="AN10" i="2"/>
  <c r="AT10" i="2" s="1"/>
  <c r="AO10" i="2"/>
  <c r="Q11" i="2"/>
  <c r="R11" i="2"/>
  <c r="T11" i="2"/>
  <c r="V11" i="2"/>
  <c r="U11" i="2"/>
  <c r="Z11" i="2"/>
  <c r="AA11" i="2"/>
  <c r="AQ11" i="2" s="1"/>
  <c r="AB11" i="2"/>
  <c r="AD11" i="2"/>
  <c r="AE11" i="2"/>
  <c r="AR11" i="2" s="1"/>
  <c r="AF11" i="2"/>
  <c r="X11" i="2"/>
  <c r="AI11" i="2"/>
  <c r="AJ11" i="2"/>
  <c r="AS11" i="2" s="1"/>
  <c r="AK11" i="2"/>
  <c r="AM11" i="2"/>
  <c r="AN11" i="2"/>
  <c r="AT11" i="2" s="1"/>
  <c r="AO11" i="2"/>
  <c r="Q12" i="2"/>
  <c r="R12" i="2"/>
  <c r="T12" i="2"/>
  <c r="V12" i="2"/>
  <c r="U12" i="2"/>
  <c r="Z12" i="2"/>
  <c r="AA12" i="2"/>
  <c r="AQ12" i="2" s="1"/>
  <c r="AB12" i="2"/>
  <c r="AD12" i="2"/>
  <c r="AE12" i="2"/>
  <c r="AR12" i="2" s="1"/>
  <c r="AF12" i="2"/>
  <c r="X12" i="2"/>
  <c r="AI12" i="2"/>
  <c r="AJ12" i="2"/>
  <c r="AS12" i="2" s="1"/>
  <c r="AK12" i="2"/>
  <c r="AM12" i="2"/>
  <c r="AN12" i="2"/>
  <c r="AT12" i="2" s="1"/>
  <c r="AO12" i="2"/>
  <c r="Q13" i="2"/>
  <c r="R13" i="2"/>
  <c r="T13" i="2"/>
  <c r="V13" i="2"/>
  <c r="U13" i="2"/>
  <c r="Z13" i="2"/>
  <c r="AA13" i="2"/>
  <c r="AQ13" i="2" s="1"/>
  <c r="AB13" i="2"/>
  <c r="AD13" i="2"/>
  <c r="AE13" i="2"/>
  <c r="AR13" i="2" s="1"/>
  <c r="AF13" i="2"/>
  <c r="X13" i="2"/>
  <c r="AI13" i="2"/>
  <c r="AJ13" i="2"/>
  <c r="AS13" i="2" s="1"/>
  <c r="AK13" i="2"/>
  <c r="AM13" i="2"/>
  <c r="AN13" i="2"/>
  <c r="AT13" i="2" s="1"/>
  <c r="AO13" i="2"/>
  <c r="Q14" i="2"/>
  <c r="R14" i="2"/>
  <c r="T14" i="2"/>
  <c r="V14" i="2"/>
  <c r="U14" i="2"/>
  <c r="Z14" i="2"/>
  <c r="AA14" i="2"/>
  <c r="AQ14" i="2" s="1"/>
  <c r="AB14" i="2"/>
  <c r="AD14" i="2"/>
  <c r="AE14" i="2"/>
  <c r="AR14" i="2" s="1"/>
  <c r="AF14" i="2"/>
  <c r="X14" i="2"/>
  <c r="AI14" i="2"/>
  <c r="AJ14" i="2"/>
  <c r="AS14" i="2" s="1"/>
  <c r="AK14" i="2"/>
  <c r="AM14" i="2"/>
  <c r="AN14" i="2"/>
  <c r="AT14" i="2" s="1"/>
  <c r="AO14" i="2"/>
  <c r="Q15" i="2"/>
  <c r="R15" i="2"/>
  <c r="T15" i="2"/>
  <c r="V15" i="2"/>
  <c r="U15" i="2"/>
  <c r="Z15" i="2"/>
  <c r="AA15" i="2"/>
  <c r="AQ15" i="2" s="1"/>
  <c r="AB15" i="2"/>
  <c r="AD15" i="2"/>
  <c r="AE15" i="2"/>
  <c r="AR15" i="2" s="1"/>
  <c r="AF15" i="2"/>
  <c r="X15" i="2"/>
  <c r="AI15" i="2"/>
  <c r="AJ15" i="2"/>
  <c r="AS15" i="2" s="1"/>
  <c r="AK15" i="2"/>
  <c r="AM15" i="2"/>
  <c r="AN15" i="2"/>
  <c r="AT15" i="2" s="1"/>
  <c r="AO15" i="2"/>
  <c r="Q16" i="2"/>
  <c r="R16" i="2"/>
  <c r="T16" i="2"/>
  <c r="V16" i="2"/>
  <c r="U16" i="2"/>
  <c r="Z16" i="2"/>
  <c r="AA16" i="2"/>
  <c r="AQ16" i="2" s="1"/>
  <c r="AB16" i="2"/>
  <c r="AD16" i="2"/>
  <c r="AE16" i="2"/>
  <c r="AR16" i="2" s="1"/>
  <c r="AF16" i="2"/>
  <c r="X16" i="2"/>
  <c r="AI16" i="2"/>
  <c r="AJ16" i="2"/>
  <c r="AS16" i="2" s="1"/>
  <c r="AK16" i="2"/>
  <c r="AM16" i="2"/>
  <c r="AN16" i="2"/>
  <c r="AT16" i="2" s="1"/>
  <c r="AO16" i="2"/>
  <c r="Q17" i="2"/>
  <c r="R17" i="2"/>
  <c r="T17" i="2"/>
  <c r="V17" i="2"/>
  <c r="U17" i="2"/>
  <c r="Z17" i="2"/>
  <c r="AA17" i="2"/>
  <c r="AQ17" i="2" s="1"/>
  <c r="AB17" i="2"/>
  <c r="AD17" i="2"/>
  <c r="AE17" i="2"/>
  <c r="AR17" i="2" s="1"/>
  <c r="AF17" i="2"/>
  <c r="X17" i="2"/>
  <c r="AI17" i="2"/>
  <c r="AJ17" i="2"/>
  <c r="AS17" i="2" s="1"/>
  <c r="AK17" i="2"/>
  <c r="AM17" i="2"/>
  <c r="AN17" i="2"/>
  <c r="AT17" i="2" s="1"/>
  <c r="AO17" i="2"/>
  <c r="Q18" i="2"/>
  <c r="R18" i="2"/>
  <c r="T18" i="2"/>
  <c r="V18" i="2"/>
  <c r="U18" i="2"/>
  <c r="Z18" i="2"/>
  <c r="AA18" i="2"/>
  <c r="AQ18" i="2" s="1"/>
  <c r="AB18" i="2"/>
  <c r="AD18" i="2"/>
  <c r="AE18" i="2"/>
  <c r="AR18" i="2" s="1"/>
  <c r="AF18" i="2"/>
  <c r="X18" i="2"/>
  <c r="AI18" i="2"/>
  <c r="AJ18" i="2"/>
  <c r="AS18" i="2" s="1"/>
  <c r="AK18" i="2"/>
  <c r="AM18" i="2"/>
  <c r="AN18" i="2"/>
  <c r="AT18" i="2" s="1"/>
  <c r="AO18" i="2"/>
  <c r="Q19" i="2"/>
  <c r="R19" i="2"/>
  <c r="T19" i="2"/>
  <c r="V19" i="2"/>
  <c r="U19" i="2"/>
  <c r="Z19" i="2"/>
  <c r="AA19" i="2"/>
  <c r="AQ19" i="2" s="1"/>
  <c r="AB19" i="2"/>
  <c r="AD19" i="2"/>
  <c r="AE19" i="2"/>
  <c r="AR19" i="2" s="1"/>
  <c r="AF19" i="2"/>
  <c r="X19" i="2"/>
  <c r="AI19" i="2"/>
  <c r="AJ19" i="2"/>
  <c r="AS19" i="2" s="1"/>
  <c r="AK19" i="2"/>
  <c r="AM19" i="2"/>
  <c r="AN19" i="2"/>
  <c r="AT19" i="2" s="1"/>
  <c r="AO19" i="2"/>
  <c r="Q20" i="2"/>
  <c r="R20" i="2"/>
  <c r="T20" i="2"/>
  <c r="V20" i="2"/>
  <c r="U20" i="2"/>
  <c r="Z20" i="2"/>
  <c r="AA20" i="2"/>
  <c r="AQ20" i="2" s="1"/>
  <c r="AB20" i="2"/>
  <c r="AD20" i="2"/>
  <c r="AE20" i="2"/>
  <c r="AR20" i="2" s="1"/>
  <c r="AF20" i="2"/>
  <c r="X20" i="2"/>
  <c r="AI20" i="2"/>
  <c r="AJ20" i="2"/>
  <c r="AS20" i="2" s="1"/>
  <c r="AK20" i="2"/>
  <c r="AM20" i="2"/>
  <c r="AN20" i="2"/>
  <c r="AT20" i="2" s="1"/>
  <c r="AO20" i="2"/>
  <c r="Q21" i="2"/>
  <c r="R21" i="2"/>
  <c r="T21" i="2"/>
  <c r="V21" i="2"/>
  <c r="U21" i="2"/>
  <c r="Z21" i="2"/>
  <c r="AA21" i="2"/>
  <c r="AQ21" i="2" s="1"/>
  <c r="AB21" i="2"/>
  <c r="AD21" i="2"/>
  <c r="AE21" i="2"/>
  <c r="AR21" i="2" s="1"/>
  <c r="AF21" i="2"/>
  <c r="X21" i="2"/>
  <c r="AI21" i="2"/>
  <c r="AJ21" i="2"/>
  <c r="AS21" i="2" s="1"/>
  <c r="AK21" i="2"/>
  <c r="AM21" i="2"/>
  <c r="AN21" i="2"/>
  <c r="AT21" i="2" s="1"/>
  <c r="AO21" i="2"/>
  <c r="Q22" i="2"/>
  <c r="R22" i="2"/>
  <c r="T22" i="2"/>
  <c r="V22" i="2"/>
  <c r="U22" i="2"/>
  <c r="Z22" i="2"/>
  <c r="AA22" i="2"/>
  <c r="AQ22" i="2" s="1"/>
  <c r="AB22" i="2"/>
  <c r="AD22" i="2"/>
  <c r="AE22" i="2"/>
  <c r="AR22" i="2" s="1"/>
  <c r="AF22" i="2"/>
  <c r="X22" i="2"/>
  <c r="AI22" i="2"/>
  <c r="AJ22" i="2"/>
  <c r="AS22" i="2" s="1"/>
  <c r="AK22" i="2"/>
  <c r="AM22" i="2"/>
  <c r="AN22" i="2"/>
  <c r="AT22" i="2" s="1"/>
  <c r="AO22" i="2"/>
  <c r="Q23" i="2"/>
  <c r="R23" i="2"/>
  <c r="T23" i="2"/>
  <c r="V23" i="2"/>
  <c r="U23" i="2"/>
  <c r="Z23" i="2"/>
  <c r="AA23" i="2"/>
  <c r="AQ23" i="2" s="1"/>
  <c r="AB23" i="2"/>
  <c r="AD23" i="2"/>
  <c r="AE23" i="2"/>
  <c r="AR23" i="2" s="1"/>
  <c r="AF23" i="2"/>
  <c r="X23" i="2"/>
  <c r="AI23" i="2"/>
  <c r="AJ23" i="2"/>
  <c r="AS23" i="2" s="1"/>
  <c r="AK23" i="2"/>
  <c r="AM23" i="2"/>
  <c r="AN23" i="2"/>
  <c r="AT23" i="2" s="1"/>
  <c r="AO23" i="2"/>
  <c r="Q24" i="2"/>
  <c r="R24" i="2"/>
  <c r="T24" i="2"/>
  <c r="V24" i="2"/>
  <c r="U24" i="2"/>
  <c r="Z24" i="2"/>
  <c r="AA24" i="2"/>
  <c r="AQ24" i="2" s="1"/>
  <c r="AB24" i="2"/>
  <c r="AD24" i="2"/>
  <c r="AE24" i="2"/>
  <c r="AR24" i="2" s="1"/>
  <c r="AF24" i="2"/>
  <c r="X24" i="2"/>
  <c r="AI24" i="2"/>
  <c r="AJ24" i="2"/>
  <c r="AS24" i="2" s="1"/>
  <c r="AK24" i="2"/>
  <c r="AM24" i="2"/>
  <c r="AN24" i="2"/>
  <c r="AT24" i="2" s="1"/>
  <c r="AO24" i="2"/>
  <c r="Q25" i="2"/>
  <c r="R25" i="2"/>
  <c r="T25" i="2"/>
  <c r="V25" i="2"/>
  <c r="U25" i="2"/>
  <c r="Z25" i="2"/>
  <c r="AA25" i="2"/>
  <c r="AQ25" i="2" s="1"/>
  <c r="AB25" i="2"/>
  <c r="AD25" i="2"/>
  <c r="AE25" i="2"/>
  <c r="AR25" i="2" s="1"/>
  <c r="AF25" i="2"/>
  <c r="X25" i="2"/>
  <c r="AI25" i="2"/>
  <c r="AJ25" i="2"/>
  <c r="AS25" i="2" s="1"/>
  <c r="AK25" i="2"/>
  <c r="AM25" i="2"/>
  <c r="AN25" i="2"/>
  <c r="AT25" i="2" s="1"/>
  <c r="AO25" i="2"/>
  <c r="Q26" i="2"/>
  <c r="R26" i="2"/>
  <c r="T26" i="2"/>
  <c r="V26" i="2"/>
  <c r="U26" i="2"/>
  <c r="Z26" i="2"/>
  <c r="AA26" i="2"/>
  <c r="AQ26" i="2" s="1"/>
  <c r="AB26" i="2"/>
  <c r="AD26" i="2"/>
  <c r="AE26" i="2"/>
  <c r="AR26" i="2" s="1"/>
  <c r="AF26" i="2"/>
  <c r="X26" i="2"/>
  <c r="AI26" i="2"/>
  <c r="AJ26" i="2"/>
  <c r="AS26" i="2" s="1"/>
  <c r="AK26" i="2"/>
  <c r="AM26" i="2"/>
  <c r="AN26" i="2"/>
  <c r="AT26" i="2" s="1"/>
  <c r="AO26" i="2"/>
  <c r="Q27" i="2"/>
  <c r="R27" i="2"/>
  <c r="T27" i="2"/>
  <c r="V27" i="2"/>
  <c r="U27" i="2"/>
  <c r="Z27" i="2"/>
  <c r="AA27" i="2"/>
  <c r="AQ27" i="2" s="1"/>
  <c r="AB27" i="2"/>
  <c r="AD27" i="2"/>
  <c r="AE27" i="2"/>
  <c r="AR27" i="2" s="1"/>
  <c r="AF27" i="2"/>
  <c r="X27" i="2"/>
  <c r="AI27" i="2"/>
  <c r="AJ27" i="2"/>
  <c r="AS27" i="2" s="1"/>
  <c r="AK27" i="2"/>
  <c r="AM27" i="2"/>
  <c r="AN27" i="2"/>
  <c r="AT27" i="2" s="1"/>
  <c r="AO27" i="2"/>
  <c r="Q28" i="2"/>
  <c r="R28" i="2"/>
  <c r="T28" i="2"/>
  <c r="V28" i="2"/>
  <c r="U28" i="2"/>
  <c r="Z28" i="2"/>
  <c r="AA28" i="2"/>
  <c r="AQ28" i="2" s="1"/>
  <c r="AB28" i="2"/>
  <c r="AD28" i="2"/>
  <c r="AE28" i="2"/>
  <c r="AR28" i="2" s="1"/>
  <c r="AF28" i="2"/>
  <c r="X28" i="2"/>
  <c r="AI28" i="2"/>
  <c r="AJ28" i="2"/>
  <c r="AS28" i="2" s="1"/>
  <c r="AK28" i="2"/>
  <c r="AM28" i="2"/>
  <c r="AN28" i="2"/>
  <c r="AT28" i="2" s="1"/>
  <c r="AO28" i="2"/>
  <c r="Q29" i="2"/>
  <c r="R29" i="2"/>
  <c r="T29" i="2"/>
  <c r="V29" i="2"/>
  <c r="U29" i="2"/>
  <c r="Z29" i="2"/>
  <c r="AA29" i="2"/>
  <c r="AQ29" i="2" s="1"/>
  <c r="AB29" i="2"/>
  <c r="AD29" i="2"/>
  <c r="AE29" i="2"/>
  <c r="AR29" i="2" s="1"/>
  <c r="AF29" i="2"/>
  <c r="X29" i="2"/>
  <c r="AI29" i="2"/>
  <c r="AJ29" i="2"/>
  <c r="AS29" i="2" s="1"/>
  <c r="AK29" i="2"/>
  <c r="AM29" i="2"/>
  <c r="AN29" i="2"/>
  <c r="AT29" i="2" s="1"/>
  <c r="AO29" i="2"/>
  <c r="Q30" i="2"/>
  <c r="R30" i="2"/>
  <c r="T30" i="2"/>
  <c r="V30" i="2"/>
  <c r="U30" i="2"/>
  <c r="Z30" i="2"/>
  <c r="AA30" i="2"/>
  <c r="AQ30" i="2" s="1"/>
  <c r="AB30" i="2"/>
  <c r="AD30" i="2"/>
  <c r="AE30" i="2"/>
  <c r="AR30" i="2" s="1"/>
  <c r="AF30" i="2"/>
  <c r="X30" i="2"/>
  <c r="AI30" i="2"/>
  <c r="AJ30" i="2"/>
  <c r="AS30" i="2" s="1"/>
  <c r="AK30" i="2"/>
  <c r="AM30" i="2"/>
  <c r="AN30" i="2"/>
  <c r="AT30" i="2" s="1"/>
  <c r="AO30" i="2"/>
  <c r="Q31" i="2"/>
  <c r="R31" i="2"/>
  <c r="T31" i="2"/>
  <c r="V31" i="2"/>
  <c r="U31" i="2"/>
  <c r="Z31" i="2"/>
  <c r="AA31" i="2"/>
  <c r="AQ31" i="2" s="1"/>
  <c r="AB31" i="2"/>
  <c r="AD31" i="2"/>
  <c r="AE31" i="2"/>
  <c r="AR31" i="2" s="1"/>
  <c r="AF31" i="2"/>
  <c r="X31" i="2"/>
  <c r="AI31" i="2"/>
  <c r="AJ31" i="2"/>
  <c r="AS31" i="2" s="1"/>
  <c r="AK31" i="2"/>
  <c r="AM31" i="2"/>
  <c r="AN31" i="2"/>
  <c r="AT31" i="2" s="1"/>
  <c r="AO31" i="2"/>
  <c r="Q32" i="2"/>
  <c r="R32" i="2"/>
  <c r="T32" i="2"/>
  <c r="V32" i="2"/>
  <c r="U32" i="2"/>
  <c r="Z32" i="2"/>
  <c r="AA32" i="2"/>
  <c r="AQ32" i="2" s="1"/>
  <c r="AB32" i="2"/>
  <c r="AD32" i="2"/>
  <c r="AE32" i="2"/>
  <c r="AR32" i="2" s="1"/>
  <c r="AF32" i="2"/>
  <c r="X32" i="2"/>
  <c r="AI32" i="2"/>
  <c r="AJ32" i="2"/>
  <c r="AS32" i="2" s="1"/>
  <c r="AK32" i="2"/>
  <c r="AM32" i="2"/>
  <c r="AN32" i="2"/>
  <c r="AT32" i="2" s="1"/>
  <c r="AO32" i="2"/>
  <c r="Q33" i="2"/>
  <c r="R33" i="2"/>
  <c r="T33" i="2"/>
  <c r="V33" i="2"/>
  <c r="U33" i="2"/>
  <c r="Z33" i="2"/>
  <c r="AA33" i="2"/>
  <c r="AQ33" i="2" s="1"/>
  <c r="AB33" i="2"/>
  <c r="AD33" i="2"/>
  <c r="AE33" i="2"/>
  <c r="AR33" i="2" s="1"/>
  <c r="AF33" i="2"/>
  <c r="X33" i="2"/>
  <c r="AI33" i="2"/>
  <c r="AJ33" i="2"/>
  <c r="AS33" i="2" s="1"/>
  <c r="AK33" i="2"/>
  <c r="AM33" i="2"/>
  <c r="AN33" i="2"/>
  <c r="AT33" i="2" s="1"/>
  <c r="AO33" i="2"/>
  <c r="Q34" i="2"/>
  <c r="R34" i="2"/>
  <c r="T34" i="2"/>
  <c r="V34" i="2"/>
  <c r="U34" i="2"/>
  <c r="Z34" i="2"/>
  <c r="AA34" i="2"/>
  <c r="AQ34" i="2" s="1"/>
  <c r="AB34" i="2"/>
  <c r="AD34" i="2"/>
  <c r="AE34" i="2"/>
  <c r="AR34" i="2" s="1"/>
  <c r="AF34" i="2"/>
  <c r="X34" i="2"/>
  <c r="AI34" i="2"/>
  <c r="AJ34" i="2"/>
  <c r="AS34" i="2" s="1"/>
  <c r="AK34" i="2"/>
  <c r="AM34" i="2"/>
  <c r="AN34" i="2"/>
  <c r="AT34" i="2" s="1"/>
  <c r="AO34" i="2"/>
  <c r="Q35" i="2"/>
  <c r="R35" i="2"/>
  <c r="T35" i="2"/>
  <c r="V35" i="2"/>
  <c r="U35" i="2"/>
  <c r="Z35" i="2"/>
  <c r="AA35" i="2"/>
  <c r="AQ35" i="2" s="1"/>
  <c r="AB35" i="2"/>
  <c r="AD35" i="2"/>
  <c r="AE35" i="2"/>
  <c r="AR35" i="2" s="1"/>
  <c r="AF35" i="2"/>
  <c r="X35" i="2"/>
  <c r="AI35" i="2"/>
  <c r="AJ35" i="2"/>
  <c r="AS35" i="2" s="1"/>
  <c r="AK35" i="2"/>
  <c r="AM35" i="2"/>
  <c r="AN35" i="2"/>
  <c r="AT35" i="2" s="1"/>
  <c r="AO35" i="2"/>
  <c r="Q36" i="2"/>
  <c r="R36" i="2"/>
  <c r="T36" i="2"/>
  <c r="V36" i="2"/>
  <c r="U36" i="2"/>
  <c r="Z36" i="2"/>
  <c r="AA36" i="2"/>
  <c r="AQ36" i="2" s="1"/>
  <c r="AB36" i="2"/>
  <c r="AD36" i="2"/>
  <c r="AE36" i="2"/>
  <c r="AR36" i="2" s="1"/>
  <c r="AF36" i="2"/>
  <c r="X36" i="2"/>
  <c r="AI36" i="2"/>
  <c r="AJ36" i="2"/>
  <c r="AS36" i="2" s="1"/>
  <c r="AK36" i="2"/>
  <c r="AM36" i="2"/>
  <c r="AN36" i="2"/>
  <c r="AT36" i="2" s="1"/>
  <c r="AO36" i="2"/>
  <c r="Q37" i="2"/>
  <c r="R37" i="2"/>
  <c r="T37" i="2"/>
  <c r="V37" i="2"/>
  <c r="U37" i="2"/>
  <c r="Z37" i="2"/>
  <c r="AA37" i="2"/>
  <c r="AQ37" i="2" s="1"/>
  <c r="AB37" i="2"/>
  <c r="AD37" i="2"/>
  <c r="AE37" i="2"/>
  <c r="AR37" i="2" s="1"/>
  <c r="AF37" i="2"/>
  <c r="X37" i="2"/>
  <c r="AI37" i="2"/>
  <c r="AJ37" i="2"/>
  <c r="AS37" i="2" s="1"/>
  <c r="AK37" i="2"/>
  <c r="AM37" i="2"/>
  <c r="AN37" i="2"/>
  <c r="AT37" i="2" s="1"/>
  <c r="AO37" i="2"/>
  <c r="Q38" i="2"/>
  <c r="R38" i="2"/>
  <c r="T38" i="2"/>
  <c r="V38" i="2"/>
  <c r="U38" i="2"/>
  <c r="Z38" i="2"/>
  <c r="AA38" i="2"/>
  <c r="AQ38" i="2" s="1"/>
  <c r="AB38" i="2"/>
  <c r="AD38" i="2"/>
  <c r="AE38" i="2"/>
  <c r="AR38" i="2" s="1"/>
  <c r="AF38" i="2"/>
  <c r="X38" i="2"/>
  <c r="AI38" i="2"/>
  <c r="AJ38" i="2"/>
  <c r="AS38" i="2" s="1"/>
  <c r="AK38" i="2"/>
  <c r="AM38" i="2"/>
  <c r="AN38" i="2"/>
  <c r="AT38" i="2" s="1"/>
  <c r="AO38" i="2"/>
  <c r="Q39" i="2"/>
  <c r="R39" i="2"/>
  <c r="T39" i="2"/>
  <c r="V39" i="2"/>
  <c r="U39" i="2"/>
  <c r="Z39" i="2"/>
  <c r="AA39" i="2"/>
  <c r="AQ39" i="2" s="1"/>
  <c r="AB39" i="2"/>
  <c r="AD39" i="2"/>
  <c r="AE39" i="2"/>
  <c r="AR39" i="2" s="1"/>
  <c r="AF39" i="2"/>
  <c r="X39" i="2"/>
  <c r="AI39" i="2"/>
  <c r="AJ39" i="2"/>
  <c r="AS39" i="2" s="1"/>
  <c r="AK39" i="2"/>
  <c r="AM39" i="2"/>
  <c r="AN39" i="2"/>
  <c r="AT39" i="2" s="1"/>
  <c r="AO39" i="2"/>
  <c r="Q40" i="2"/>
  <c r="R40" i="2"/>
  <c r="T40" i="2"/>
  <c r="V40" i="2"/>
  <c r="U40" i="2"/>
  <c r="Z40" i="2"/>
  <c r="AA40" i="2"/>
  <c r="AQ40" i="2" s="1"/>
  <c r="AB40" i="2"/>
  <c r="AD40" i="2"/>
  <c r="AE40" i="2"/>
  <c r="AR40" i="2" s="1"/>
  <c r="AF40" i="2"/>
  <c r="X40" i="2"/>
  <c r="AI40" i="2"/>
  <c r="AJ40" i="2"/>
  <c r="AS40" i="2" s="1"/>
  <c r="AK40" i="2"/>
  <c r="AM40" i="2"/>
  <c r="AN40" i="2"/>
  <c r="AT40" i="2" s="1"/>
  <c r="AO40" i="2"/>
  <c r="Q41" i="2"/>
  <c r="R41" i="2"/>
  <c r="T41" i="2"/>
  <c r="V41" i="2"/>
  <c r="U41" i="2"/>
  <c r="Z41" i="2"/>
  <c r="AA41" i="2"/>
  <c r="AQ41" i="2" s="1"/>
  <c r="AB41" i="2"/>
  <c r="AD41" i="2"/>
  <c r="AE41" i="2"/>
  <c r="AR41" i="2" s="1"/>
  <c r="AF41" i="2"/>
  <c r="X41" i="2"/>
  <c r="AI41" i="2"/>
  <c r="AJ41" i="2"/>
  <c r="AS41" i="2" s="1"/>
  <c r="AK41" i="2"/>
  <c r="AM41" i="2"/>
  <c r="AN41" i="2"/>
  <c r="AT41" i="2" s="1"/>
  <c r="AO41" i="2"/>
  <c r="Q42" i="2"/>
  <c r="R42" i="2"/>
  <c r="T42" i="2"/>
  <c r="V42" i="2"/>
  <c r="U42" i="2"/>
  <c r="Z42" i="2"/>
  <c r="AA42" i="2"/>
  <c r="AQ42" i="2" s="1"/>
  <c r="AB42" i="2"/>
  <c r="AD42" i="2"/>
  <c r="AE42" i="2"/>
  <c r="AR42" i="2" s="1"/>
  <c r="AF42" i="2"/>
  <c r="X42" i="2"/>
  <c r="AI42" i="2"/>
  <c r="AJ42" i="2"/>
  <c r="AS42" i="2" s="1"/>
  <c r="AK42" i="2"/>
  <c r="AM42" i="2"/>
  <c r="AN42" i="2"/>
  <c r="AT42" i="2" s="1"/>
  <c r="AO42" i="2"/>
  <c r="Q43" i="2"/>
  <c r="R43" i="2"/>
  <c r="T43" i="2"/>
  <c r="V43" i="2"/>
  <c r="U43" i="2"/>
  <c r="Z43" i="2"/>
  <c r="AA43" i="2"/>
  <c r="AQ43" i="2" s="1"/>
  <c r="AB43" i="2"/>
  <c r="AD43" i="2"/>
  <c r="AE43" i="2"/>
  <c r="AR43" i="2" s="1"/>
  <c r="AF43" i="2"/>
  <c r="X43" i="2"/>
  <c r="AI43" i="2"/>
  <c r="AJ43" i="2"/>
  <c r="AS43" i="2" s="1"/>
  <c r="AK43" i="2"/>
  <c r="AM43" i="2"/>
  <c r="AN43" i="2"/>
  <c r="AT43" i="2" s="1"/>
  <c r="AO43" i="2"/>
  <c r="Q44" i="2"/>
  <c r="R44" i="2"/>
  <c r="T44" i="2"/>
  <c r="V44" i="2"/>
  <c r="U44" i="2"/>
  <c r="Z44" i="2"/>
  <c r="AA44" i="2"/>
  <c r="AQ44" i="2" s="1"/>
  <c r="AB44" i="2"/>
  <c r="AD44" i="2"/>
  <c r="AE44" i="2"/>
  <c r="AR44" i="2" s="1"/>
  <c r="AF44" i="2"/>
  <c r="X44" i="2"/>
  <c r="AI44" i="2"/>
  <c r="AJ44" i="2"/>
  <c r="AS44" i="2" s="1"/>
  <c r="AK44" i="2"/>
  <c r="AM44" i="2"/>
  <c r="AN44" i="2"/>
  <c r="AT44" i="2" s="1"/>
  <c r="AO44" i="2"/>
  <c r="Q45" i="2"/>
  <c r="R45" i="2"/>
  <c r="T45" i="2"/>
  <c r="V45" i="2"/>
  <c r="U45" i="2"/>
  <c r="Z45" i="2"/>
  <c r="AA45" i="2"/>
  <c r="AQ45" i="2" s="1"/>
  <c r="AB45" i="2"/>
  <c r="AD45" i="2"/>
  <c r="AE45" i="2"/>
  <c r="AR45" i="2" s="1"/>
  <c r="AF45" i="2"/>
  <c r="X45" i="2"/>
  <c r="AI45" i="2"/>
  <c r="AJ45" i="2"/>
  <c r="AS45" i="2" s="1"/>
  <c r="AK45" i="2"/>
  <c r="AM45" i="2"/>
  <c r="AN45" i="2"/>
  <c r="AT45" i="2" s="1"/>
  <c r="AO45" i="2"/>
  <c r="Q46" i="2"/>
  <c r="R46" i="2"/>
  <c r="T46" i="2"/>
  <c r="V46" i="2"/>
  <c r="U46" i="2"/>
  <c r="Z46" i="2"/>
  <c r="AA46" i="2"/>
  <c r="AQ46" i="2" s="1"/>
  <c r="AB46" i="2"/>
  <c r="AD46" i="2"/>
  <c r="AE46" i="2"/>
  <c r="AR46" i="2" s="1"/>
  <c r="AF46" i="2"/>
  <c r="X46" i="2"/>
  <c r="AI46" i="2"/>
  <c r="AJ46" i="2"/>
  <c r="AS46" i="2" s="1"/>
  <c r="AK46" i="2"/>
  <c r="AM46" i="2"/>
  <c r="AN46" i="2"/>
  <c r="AT46" i="2" s="1"/>
  <c r="AO46" i="2"/>
  <c r="Q47" i="2"/>
  <c r="R47" i="2"/>
  <c r="T47" i="2"/>
  <c r="V47" i="2"/>
  <c r="U47" i="2"/>
  <c r="Z47" i="2"/>
  <c r="AA47" i="2"/>
  <c r="AQ47" i="2" s="1"/>
  <c r="AB47" i="2"/>
  <c r="AD47" i="2"/>
  <c r="AE47" i="2"/>
  <c r="AR47" i="2" s="1"/>
  <c r="AF47" i="2"/>
  <c r="X47" i="2"/>
  <c r="AI47" i="2"/>
  <c r="AJ47" i="2"/>
  <c r="AS47" i="2" s="1"/>
  <c r="AK47" i="2"/>
  <c r="AM47" i="2"/>
  <c r="AN47" i="2"/>
  <c r="AT47" i="2" s="1"/>
  <c r="AO47" i="2"/>
  <c r="Q48" i="2"/>
  <c r="R48" i="2"/>
  <c r="T48" i="2"/>
  <c r="V48" i="2"/>
  <c r="U48" i="2"/>
  <c r="Z48" i="2"/>
  <c r="AA48" i="2"/>
  <c r="AQ48" i="2" s="1"/>
  <c r="AB48" i="2"/>
  <c r="AD48" i="2"/>
  <c r="AE48" i="2"/>
  <c r="AR48" i="2" s="1"/>
  <c r="AF48" i="2"/>
  <c r="X48" i="2"/>
  <c r="AI48" i="2"/>
  <c r="AJ48" i="2"/>
  <c r="AS48" i="2" s="1"/>
  <c r="AK48" i="2"/>
  <c r="AM48" i="2"/>
  <c r="AN48" i="2"/>
  <c r="AT48" i="2" s="1"/>
  <c r="AO48" i="2"/>
  <c r="Q49" i="2"/>
  <c r="R49" i="2"/>
  <c r="T49" i="2"/>
  <c r="V49" i="2"/>
  <c r="U49" i="2"/>
  <c r="Z49" i="2"/>
  <c r="AA49" i="2"/>
  <c r="AQ49" i="2" s="1"/>
  <c r="AB49" i="2"/>
  <c r="AD49" i="2"/>
  <c r="AE49" i="2"/>
  <c r="AR49" i="2" s="1"/>
  <c r="AF49" i="2"/>
  <c r="X49" i="2"/>
  <c r="AI49" i="2"/>
  <c r="AJ49" i="2"/>
  <c r="AS49" i="2" s="1"/>
  <c r="AK49" i="2"/>
  <c r="AM49" i="2"/>
  <c r="AN49" i="2"/>
  <c r="AT49" i="2" s="1"/>
  <c r="AO49" i="2"/>
  <c r="Q50" i="2"/>
  <c r="R50" i="2"/>
  <c r="T50" i="2"/>
  <c r="V50" i="2"/>
  <c r="U50" i="2"/>
  <c r="Z50" i="2"/>
  <c r="AA50" i="2"/>
  <c r="AQ50" i="2" s="1"/>
  <c r="AB50" i="2"/>
  <c r="AD50" i="2"/>
  <c r="AE50" i="2"/>
  <c r="AR50" i="2" s="1"/>
  <c r="AF50" i="2"/>
  <c r="X50" i="2"/>
  <c r="AI50" i="2"/>
  <c r="AJ50" i="2"/>
  <c r="AS50" i="2" s="1"/>
  <c r="AK50" i="2"/>
  <c r="AM50" i="2"/>
  <c r="AN50" i="2"/>
  <c r="AT50" i="2" s="1"/>
  <c r="AO50" i="2"/>
  <c r="Q51" i="2"/>
  <c r="R51" i="2"/>
  <c r="T51" i="2"/>
  <c r="V51" i="2"/>
  <c r="U51" i="2"/>
  <c r="Z51" i="2"/>
  <c r="AA51" i="2"/>
  <c r="AQ51" i="2" s="1"/>
  <c r="AB51" i="2"/>
  <c r="AD51" i="2"/>
  <c r="AE51" i="2"/>
  <c r="AR51" i="2" s="1"/>
  <c r="AF51" i="2"/>
  <c r="X51" i="2"/>
  <c r="AI51" i="2"/>
  <c r="AJ51" i="2"/>
  <c r="AS51" i="2" s="1"/>
  <c r="AK51" i="2"/>
  <c r="AM51" i="2"/>
  <c r="AN51" i="2"/>
  <c r="AT51" i="2" s="1"/>
  <c r="AO51" i="2"/>
  <c r="Q52" i="2"/>
  <c r="R52" i="2"/>
  <c r="T52" i="2"/>
  <c r="V52" i="2"/>
  <c r="U52" i="2"/>
  <c r="Z52" i="2"/>
  <c r="AA52" i="2"/>
  <c r="AQ52" i="2" s="1"/>
  <c r="AB52" i="2"/>
  <c r="AD52" i="2"/>
  <c r="AE52" i="2"/>
  <c r="AR52" i="2" s="1"/>
  <c r="AF52" i="2"/>
  <c r="X52" i="2"/>
  <c r="AI52" i="2"/>
  <c r="AJ52" i="2"/>
  <c r="AS52" i="2" s="1"/>
  <c r="AK52" i="2"/>
  <c r="AM52" i="2"/>
  <c r="AN52" i="2"/>
  <c r="AT52" i="2" s="1"/>
  <c r="AO52" i="2"/>
  <c r="Q53" i="2"/>
  <c r="R53" i="2"/>
  <c r="T53" i="2"/>
  <c r="V53" i="2"/>
  <c r="U53" i="2"/>
  <c r="Z53" i="2"/>
  <c r="AA53" i="2"/>
  <c r="AQ53" i="2" s="1"/>
  <c r="AB53" i="2"/>
  <c r="AD53" i="2"/>
  <c r="AE53" i="2"/>
  <c r="AR53" i="2" s="1"/>
  <c r="AF53" i="2"/>
  <c r="X53" i="2"/>
  <c r="AI53" i="2"/>
  <c r="AJ53" i="2"/>
  <c r="AS53" i="2" s="1"/>
  <c r="AK53" i="2"/>
  <c r="AM53" i="2"/>
  <c r="AN53" i="2"/>
  <c r="AT53" i="2" s="1"/>
  <c r="AO53" i="2"/>
  <c r="Q54" i="2"/>
  <c r="R54" i="2"/>
  <c r="T54" i="2"/>
  <c r="V54" i="2"/>
  <c r="U54" i="2"/>
  <c r="Z54" i="2"/>
  <c r="AA54" i="2"/>
  <c r="AQ54" i="2" s="1"/>
  <c r="AB54" i="2"/>
  <c r="AD54" i="2"/>
  <c r="AE54" i="2"/>
  <c r="AR54" i="2" s="1"/>
  <c r="AF54" i="2"/>
  <c r="X54" i="2"/>
  <c r="AI54" i="2"/>
  <c r="AJ54" i="2"/>
  <c r="AS54" i="2" s="1"/>
  <c r="AK54" i="2"/>
  <c r="AM54" i="2"/>
  <c r="AN54" i="2"/>
  <c r="AT54" i="2" s="1"/>
  <c r="AO54" i="2"/>
  <c r="Q55" i="2"/>
  <c r="R55" i="2"/>
  <c r="T55" i="2"/>
  <c r="V55" i="2"/>
  <c r="U55" i="2"/>
  <c r="Z55" i="2"/>
  <c r="AA55" i="2"/>
  <c r="AQ55" i="2" s="1"/>
  <c r="AB55" i="2"/>
  <c r="AD55" i="2"/>
  <c r="AE55" i="2"/>
  <c r="AR55" i="2" s="1"/>
  <c r="AF55" i="2"/>
  <c r="X55" i="2"/>
  <c r="AI55" i="2"/>
  <c r="AJ55" i="2"/>
  <c r="AS55" i="2" s="1"/>
  <c r="AK55" i="2"/>
  <c r="AM55" i="2"/>
  <c r="AN55" i="2"/>
  <c r="AT55" i="2" s="1"/>
  <c r="AO55" i="2"/>
  <c r="Q56" i="2"/>
  <c r="R56" i="2"/>
  <c r="T56" i="2"/>
  <c r="V56" i="2"/>
  <c r="U56" i="2"/>
  <c r="Z56" i="2"/>
  <c r="AA56" i="2"/>
  <c r="AQ56" i="2" s="1"/>
  <c r="AB56" i="2"/>
  <c r="AD56" i="2"/>
  <c r="AE56" i="2"/>
  <c r="AR56" i="2" s="1"/>
  <c r="AF56" i="2"/>
  <c r="X56" i="2"/>
  <c r="AI56" i="2"/>
  <c r="AJ56" i="2"/>
  <c r="AS56" i="2" s="1"/>
  <c r="AK56" i="2"/>
  <c r="AM56" i="2"/>
  <c r="AN56" i="2"/>
  <c r="AT56" i="2" s="1"/>
  <c r="AO56" i="2"/>
  <c r="Q57" i="2"/>
  <c r="R57" i="2"/>
  <c r="T57" i="2"/>
  <c r="V57" i="2"/>
  <c r="U57" i="2"/>
  <c r="Z57" i="2"/>
  <c r="AA57" i="2"/>
  <c r="AQ57" i="2" s="1"/>
  <c r="AB57" i="2"/>
  <c r="AD57" i="2"/>
  <c r="AE57" i="2"/>
  <c r="AR57" i="2" s="1"/>
  <c r="AF57" i="2"/>
  <c r="X57" i="2"/>
  <c r="AI57" i="2"/>
  <c r="AJ57" i="2"/>
  <c r="AS57" i="2" s="1"/>
  <c r="AK57" i="2"/>
  <c r="AM57" i="2"/>
  <c r="AN57" i="2"/>
  <c r="AT57" i="2" s="1"/>
  <c r="AO57" i="2"/>
  <c r="Q58" i="2"/>
  <c r="R58" i="2"/>
  <c r="T58" i="2"/>
  <c r="V58" i="2"/>
  <c r="U58" i="2"/>
  <c r="Z58" i="2"/>
  <c r="AA58" i="2"/>
  <c r="AQ58" i="2" s="1"/>
  <c r="AB58" i="2"/>
  <c r="AD58" i="2"/>
  <c r="AE58" i="2"/>
  <c r="AR58" i="2" s="1"/>
  <c r="AF58" i="2"/>
  <c r="X58" i="2"/>
  <c r="AI58" i="2"/>
  <c r="AJ58" i="2"/>
  <c r="AS58" i="2" s="1"/>
  <c r="AK58" i="2"/>
  <c r="AM58" i="2"/>
  <c r="AN58" i="2"/>
  <c r="AT58" i="2" s="1"/>
  <c r="AO58" i="2"/>
  <c r="Q59" i="2"/>
  <c r="R59" i="2"/>
  <c r="T59" i="2"/>
  <c r="V59" i="2"/>
  <c r="U59" i="2"/>
  <c r="Z59" i="2"/>
  <c r="AA59" i="2"/>
  <c r="AQ59" i="2" s="1"/>
  <c r="AB59" i="2"/>
  <c r="AD59" i="2"/>
  <c r="AE59" i="2"/>
  <c r="AR59" i="2" s="1"/>
  <c r="AF59" i="2"/>
  <c r="X59" i="2"/>
  <c r="AI59" i="2"/>
  <c r="AJ59" i="2"/>
  <c r="AS59" i="2" s="1"/>
  <c r="AK59" i="2"/>
  <c r="AM59" i="2"/>
  <c r="AN59" i="2"/>
  <c r="AT59" i="2" s="1"/>
  <c r="AO59" i="2"/>
  <c r="Q60" i="2"/>
  <c r="R60" i="2"/>
  <c r="T60" i="2"/>
  <c r="V60" i="2"/>
  <c r="U60" i="2"/>
  <c r="Z60" i="2"/>
  <c r="AA60" i="2"/>
  <c r="AQ60" i="2" s="1"/>
  <c r="AB60" i="2"/>
  <c r="AD60" i="2"/>
  <c r="AE60" i="2"/>
  <c r="AR60" i="2" s="1"/>
  <c r="AF60" i="2"/>
  <c r="X60" i="2"/>
  <c r="AI60" i="2"/>
  <c r="AJ60" i="2"/>
  <c r="AS60" i="2" s="1"/>
  <c r="AK60" i="2"/>
  <c r="AM60" i="2"/>
  <c r="AN60" i="2"/>
  <c r="AT60" i="2" s="1"/>
  <c r="AO60" i="2"/>
  <c r="Q61" i="2"/>
  <c r="R61" i="2"/>
  <c r="T61" i="2"/>
  <c r="V61" i="2"/>
  <c r="U61" i="2"/>
  <c r="Z61" i="2"/>
  <c r="AA61" i="2"/>
  <c r="AQ61" i="2" s="1"/>
  <c r="AB61" i="2"/>
  <c r="AD61" i="2"/>
  <c r="AE61" i="2"/>
  <c r="AR61" i="2" s="1"/>
  <c r="AF61" i="2"/>
  <c r="X61" i="2"/>
  <c r="AI61" i="2"/>
  <c r="AJ61" i="2"/>
  <c r="AS61" i="2" s="1"/>
  <c r="AK61" i="2"/>
  <c r="AM61" i="2"/>
  <c r="AN61" i="2"/>
  <c r="AT61" i="2" s="1"/>
  <c r="AO61" i="2"/>
  <c r="Q62" i="2"/>
  <c r="R62" i="2"/>
  <c r="T62" i="2"/>
  <c r="V62" i="2"/>
  <c r="U62" i="2"/>
  <c r="Z62" i="2"/>
  <c r="AA62" i="2"/>
  <c r="AQ62" i="2" s="1"/>
  <c r="AB62" i="2"/>
  <c r="AD62" i="2"/>
  <c r="AE62" i="2"/>
  <c r="AR62" i="2" s="1"/>
  <c r="AF62" i="2"/>
  <c r="X62" i="2"/>
  <c r="AI62" i="2"/>
  <c r="AJ62" i="2"/>
  <c r="AS62" i="2" s="1"/>
  <c r="AK62" i="2"/>
  <c r="AM62" i="2"/>
  <c r="AN62" i="2"/>
  <c r="AT62" i="2" s="1"/>
  <c r="AO62" i="2"/>
  <c r="Q63" i="2"/>
  <c r="R63" i="2"/>
  <c r="T63" i="2"/>
  <c r="V63" i="2"/>
  <c r="U63" i="2"/>
  <c r="Z63" i="2"/>
  <c r="AA63" i="2"/>
  <c r="AQ63" i="2" s="1"/>
  <c r="AB63" i="2"/>
  <c r="AD63" i="2"/>
  <c r="AE63" i="2"/>
  <c r="AR63" i="2" s="1"/>
  <c r="AF63" i="2"/>
  <c r="X63" i="2"/>
  <c r="AI63" i="2"/>
  <c r="AJ63" i="2"/>
  <c r="AS63" i="2" s="1"/>
  <c r="AK63" i="2"/>
  <c r="AM63" i="2"/>
  <c r="AN63" i="2"/>
  <c r="AT63" i="2" s="1"/>
  <c r="AO63" i="2"/>
  <c r="Q64" i="2"/>
  <c r="R64" i="2"/>
  <c r="T64" i="2"/>
  <c r="V64" i="2"/>
  <c r="U64" i="2"/>
  <c r="Z64" i="2"/>
  <c r="AA64" i="2"/>
  <c r="AQ64" i="2" s="1"/>
  <c r="AB64" i="2"/>
  <c r="AD64" i="2"/>
  <c r="AE64" i="2"/>
  <c r="AR64" i="2" s="1"/>
  <c r="AF64" i="2"/>
  <c r="X64" i="2"/>
  <c r="AI64" i="2"/>
  <c r="AJ64" i="2"/>
  <c r="AS64" i="2" s="1"/>
  <c r="AK64" i="2"/>
  <c r="AM64" i="2"/>
  <c r="AN64" i="2"/>
  <c r="AT64" i="2" s="1"/>
  <c r="AO64" i="2"/>
  <c r="Q65" i="2"/>
  <c r="R65" i="2"/>
  <c r="T65" i="2"/>
  <c r="V65" i="2"/>
  <c r="U65" i="2"/>
  <c r="Z65" i="2"/>
  <c r="AA65" i="2"/>
  <c r="AQ65" i="2" s="1"/>
  <c r="AB65" i="2"/>
  <c r="AD65" i="2"/>
  <c r="AE65" i="2"/>
  <c r="AR65" i="2" s="1"/>
  <c r="AF65" i="2"/>
  <c r="X65" i="2"/>
  <c r="AI65" i="2"/>
  <c r="AJ65" i="2"/>
  <c r="AS65" i="2" s="1"/>
  <c r="AK65" i="2"/>
  <c r="AM65" i="2"/>
  <c r="AN65" i="2"/>
  <c r="AT65" i="2" s="1"/>
  <c r="AO65" i="2"/>
  <c r="Q66" i="2"/>
  <c r="R66" i="2"/>
  <c r="T66" i="2"/>
  <c r="V66" i="2"/>
  <c r="U66" i="2"/>
  <c r="Z66" i="2"/>
  <c r="AA66" i="2"/>
  <c r="AQ66" i="2" s="1"/>
  <c r="AB66" i="2"/>
  <c r="AD66" i="2"/>
  <c r="AE66" i="2"/>
  <c r="AR66" i="2" s="1"/>
  <c r="AF66" i="2"/>
  <c r="X66" i="2"/>
  <c r="AI66" i="2"/>
  <c r="AJ66" i="2"/>
  <c r="AS66" i="2" s="1"/>
  <c r="AK66" i="2"/>
  <c r="AM66" i="2"/>
  <c r="AN66" i="2"/>
  <c r="AT66" i="2" s="1"/>
  <c r="AO66" i="2"/>
  <c r="Q67" i="2"/>
  <c r="R67" i="2"/>
  <c r="T67" i="2"/>
  <c r="V67" i="2"/>
  <c r="U67" i="2"/>
  <c r="Z67" i="2"/>
  <c r="AA67" i="2"/>
  <c r="AQ67" i="2" s="1"/>
  <c r="AB67" i="2"/>
  <c r="AD67" i="2"/>
  <c r="AE67" i="2"/>
  <c r="AR67" i="2" s="1"/>
  <c r="AF67" i="2"/>
  <c r="X67" i="2"/>
  <c r="AI67" i="2"/>
  <c r="AJ67" i="2"/>
  <c r="AS67" i="2" s="1"/>
  <c r="AK67" i="2"/>
  <c r="AM67" i="2"/>
  <c r="AN67" i="2"/>
  <c r="AT67" i="2" s="1"/>
  <c r="AO67" i="2"/>
  <c r="Q68" i="2"/>
  <c r="R68" i="2"/>
  <c r="T68" i="2"/>
  <c r="V68" i="2"/>
  <c r="U68" i="2"/>
  <c r="Z68" i="2"/>
  <c r="AA68" i="2"/>
  <c r="AQ68" i="2" s="1"/>
  <c r="AB68" i="2"/>
  <c r="AD68" i="2"/>
  <c r="AE68" i="2"/>
  <c r="AR68" i="2" s="1"/>
  <c r="AF68" i="2"/>
  <c r="X68" i="2"/>
  <c r="AI68" i="2"/>
  <c r="AJ68" i="2"/>
  <c r="AS68" i="2" s="1"/>
  <c r="AK68" i="2"/>
  <c r="AM68" i="2"/>
  <c r="AN68" i="2"/>
  <c r="AT68" i="2" s="1"/>
  <c r="AO68" i="2"/>
  <c r="Q69" i="2"/>
  <c r="R69" i="2"/>
  <c r="T69" i="2"/>
  <c r="V69" i="2"/>
  <c r="U69" i="2"/>
  <c r="Z69" i="2"/>
  <c r="AA69" i="2"/>
  <c r="AQ69" i="2" s="1"/>
  <c r="AB69" i="2"/>
  <c r="AD69" i="2"/>
  <c r="AE69" i="2"/>
  <c r="AR69" i="2" s="1"/>
  <c r="AF69" i="2"/>
  <c r="X69" i="2"/>
  <c r="AI69" i="2"/>
  <c r="AJ69" i="2"/>
  <c r="AS69" i="2" s="1"/>
  <c r="AK69" i="2"/>
  <c r="AM69" i="2"/>
  <c r="AN69" i="2"/>
  <c r="AT69" i="2" s="1"/>
  <c r="AO69" i="2"/>
  <c r="Q70" i="2"/>
  <c r="R70" i="2"/>
  <c r="T70" i="2"/>
  <c r="V70" i="2"/>
  <c r="U70" i="2"/>
  <c r="Z70" i="2"/>
  <c r="AA70" i="2"/>
  <c r="AQ70" i="2" s="1"/>
  <c r="AB70" i="2"/>
  <c r="AD70" i="2"/>
  <c r="AE70" i="2"/>
  <c r="AR70" i="2" s="1"/>
  <c r="AF70" i="2"/>
  <c r="X70" i="2"/>
  <c r="AI70" i="2"/>
  <c r="AJ70" i="2"/>
  <c r="AS70" i="2" s="1"/>
  <c r="AK70" i="2"/>
  <c r="AM70" i="2"/>
  <c r="AN70" i="2"/>
  <c r="AT70" i="2" s="1"/>
  <c r="AO70" i="2"/>
  <c r="Q71" i="2"/>
  <c r="R71" i="2"/>
  <c r="T71" i="2"/>
  <c r="V71" i="2"/>
  <c r="U71" i="2"/>
  <c r="Z71" i="2"/>
  <c r="AA71" i="2"/>
  <c r="AQ71" i="2" s="1"/>
  <c r="AB71" i="2"/>
  <c r="AD71" i="2"/>
  <c r="AE71" i="2"/>
  <c r="AR71" i="2" s="1"/>
  <c r="AF71" i="2"/>
  <c r="X71" i="2"/>
  <c r="AI71" i="2"/>
  <c r="AJ71" i="2"/>
  <c r="AS71" i="2" s="1"/>
  <c r="AK71" i="2"/>
  <c r="AM71" i="2"/>
  <c r="AN71" i="2"/>
  <c r="AT71" i="2" s="1"/>
  <c r="AO71" i="2"/>
  <c r="Q72" i="2"/>
  <c r="R72" i="2"/>
  <c r="T72" i="2"/>
  <c r="V72" i="2"/>
  <c r="U72" i="2"/>
  <c r="Z72" i="2"/>
  <c r="AA72" i="2"/>
  <c r="AQ72" i="2" s="1"/>
  <c r="AB72" i="2"/>
  <c r="AD72" i="2"/>
  <c r="AE72" i="2"/>
  <c r="AR72" i="2" s="1"/>
  <c r="AF72" i="2"/>
  <c r="X72" i="2"/>
  <c r="AI72" i="2"/>
  <c r="AJ72" i="2"/>
  <c r="AS72" i="2" s="1"/>
  <c r="AK72" i="2"/>
  <c r="AM72" i="2"/>
  <c r="AN72" i="2"/>
  <c r="AT72" i="2" s="1"/>
  <c r="AO72" i="2"/>
  <c r="Q73" i="2"/>
  <c r="R73" i="2"/>
  <c r="T73" i="2"/>
  <c r="V73" i="2"/>
  <c r="U73" i="2"/>
  <c r="Z73" i="2"/>
  <c r="AA73" i="2"/>
  <c r="AQ73" i="2" s="1"/>
  <c r="AB73" i="2"/>
  <c r="AD73" i="2"/>
  <c r="AE73" i="2"/>
  <c r="AR73" i="2" s="1"/>
  <c r="AF73" i="2"/>
  <c r="X73" i="2"/>
  <c r="AI73" i="2"/>
  <c r="AJ73" i="2"/>
  <c r="AS73" i="2" s="1"/>
  <c r="AK73" i="2"/>
  <c r="AM73" i="2"/>
  <c r="AN73" i="2"/>
  <c r="AT73" i="2" s="1"/>
  <c r="AO73" i="2"/>
  <c r="Q74" i="2"/>
  <c r="R74" i="2"/>
  <c r="T74" i="2"/>
  <c r="V74" i="2"/>
  <c r="U74" i="2"/>
  <c r="Z74" i="2"/>
  <c r="AA74" i="2"/>
  <c r="AQ74" i="2" s="1"/>
  <c r="AB74" i="2"/>
  <c r="AD74" i="2"/>
  <c r="AE74" i="2"/>
  <c r="AR74" i="2" s="1"/>
  <c r="AF74" i="2"/>
  <c r="X74" i="2"/>
  <c r="AI74" i="2"/>
  <c r="AJ74" i="2"/>
  <c r="AS74" i="2" s="1"/>
  <c r="AK74" i="2"/>
  <c r="AM74" i="2"/>
  <c r="AN74" i="2"/>
  <c r="AT74" i="2" s="1"/>
  <c r="AO74" i="2"/>
  <c r="Q75" i="2"/>
  <c r="R75" i="2"/>
  <c r="T75" i="2"/>
  <c r="V75" i="2"/>
  <c r="U75" i="2"/>
  <c r="Z75" i="2"/>
  <c r="AA75" i="2"/>
  <c r="AQ75" i="2" s="1"/>
  <c r="AB75" i="2"/>
  <c r="AD75" i="2"/>
  <c r="AE75" i="2"/>
  <c r="AR75" i="2" s="1"/>
  <c r="AF75" i="2"/>
  <c r="X75" i="2"/>
  <c r="AI75" i="2"/>
  <c r="AJ75" i="2"/>
  <c r="AS75" i="2" s="1"/>
  <c r="AK75" i="2"/>
  <c r="AM75" i="2"/>
  <c r="AN75" i="2"/>
  <c r="AT75" i="2" s="1"/>
  <c r="AO75" i="2"/>
  <c r="Q76" i="2"/>
  <c r="R76" i="2"/>
  <c r="T76" i="2"/>
  <c r="V76" i="2"/>
  <c r="U76" i="2"/>
  <c r="Z76" i="2"/>
  <c r="AA76" i="2"/>
  <c r="AQ76" i="2" s="1"/>
  <c r="AB76" i="2"/>
  <c r="AD76" i="2"/>
  <c r="AE76" i="2"/>
  <c r="AR76" i="2" s="1"/>
  <c r="AF76" i="2"/>
  <c r="X76" i="2"/>
  <c r="AI76" i="2"/>
  <c r="AJ76" i="2"/>
  <c r="AS76" i="2" s="1"/>
  <c r="AK76" i="2"/>
  <c r="AM76" i="2"/>
  <c r="AN76" i="2"/>
  <c r="AT76" i="2" s="1"/>
  <c r="AO76" i="2"/>
  <c r="Q77" i="2"/>
  <c r="R77" i="2"/>
  <c r="T77" i="2"/>
  <c r="V77" i="2"/>
  <c r="U77" i="2"/>
  <c r="Z77" i="2"/>
  <c r="AA77" i="2"/>
  <c r="AQ77" i="2" s="1"/>
  <c r="AB77" i="2"/>
  <c r="AD77" i="2"/>
  <c r="AE77" i="2"/>
  <c r="AR77" i="2" s="1"/>
  <c r="AF77" i="2"/>
  <c r="X77" i="2"/>
  <c r="AI77" i="2"/>
  <c r="AJ77" i="2"/>
  <c r="AS77" i="2" s="1"/>
  <c r="AK77" i="2"/>
  <c r="AM77" i="2"/>
  <c r="AN77" i="2"/>
  <c r="AT77" i="2" s="1"/>
  <c r="AO77" i="2"/>
  <c r="Q78" i="2"/>
  <c r="R78" i="2"/>
  <c r="T78" i="2"/>
  <c r="V78" i="2"/>
  <c r="U78" i="2"/>
  <c r="Z78" i="2"/>
  <c r="AA78" i="2"/>
  <c r="AQ78" i="2" s="1"/>
  <c r="AB78" i="2"/>
  <c r="AD78" i="2"/>
  <c r="AE78" i="2"/>
  <c r="AR78" i="2" s="1"/>
  <c r="AF78" i="2"/>
  <c r="X78" i="2"/>
  <c r="AI78" i="2"/>
  <c r="AJ78" i="2"/>
  <c r="AS78" i="2" s="1"/>
  <c r="AK78" i="2"/>
  <c r="AM78" i="2"/>
  <c r="AN78" i="2"/>
  <c r="AT78" i="2" s="1"/>
  <c r="AO78" i="2"/>
  <c r="Q79" i="2"/>
  <c r="R79" i="2"/>
  <c r="T79" i="2"/>
  <c r="V79" i="2"/>
  <c r="U79" i="2"/>
  <c r="Z79" i="2"/>
  <c r="AA79" i="2"/>
  <c r="AQ79" i="2" s="1"/>
  <c r="AB79" i="2"/>
  <c r="AD79" i="2"/>
  <c r="AE79" i="2"/>
  <c r="AR79" i="2" s="1"/>
  <c r="AF79" i="2"/>
  <c r="X79" i="2"/>
  <c r="AI79" i="2"/>
  <c r="AJ79" i="2"/>
  <c r="AS79" i="2" s="1"/>
  <c r="AK79" i="2"/>
  <c r="AM79" i="2"/>
  <c r="AN79" i="2"/>
  <c r="AT79" i="2" s="1"/>
  <c r="AO79" i="2"/>
  <c r="Q80" i="2"/>
  <c r="R80" i="2"/>
  <c r="T80" i="2"/>
  <c r="V80" i="2"/>
  <c r="U80" i="2"/>
  <c r="Z80" i="2"/>
  <c r="AA80" i="2"/>
  <c r="AQ80" i="2" s="1"/>
  <c r="AB80" i="2"/>
  <c r="AD80" i="2"/>
  <c r="AE80" i="2"/>
  <c r="AR80" i="2" s="1"/>
  <c r="AF80" i="2"/>
  <c r="X80" i="2"/>
  <c r="AI80" i="2"/>
  <c r="AJ80" i="2"/>
  <c r="AS80" i="2" s="1"/>
  <c r="AK80" i="2"/>
  <c r="AM80" i="2"/>
  <c r="AN80" i="2"/>
  <c r="AT80" i="2" s="1"/>
  <c r="AO80" i="2"/>
  <c r="Q81" i="2"/>
  <c r="R81" i="2"/>
  <c r="T81" i="2"/>
  <c r="V81" i="2"/>
  <c r="U81" i="2"/>
  <c r="Z81" i="2"/>
  <c r="AA81" i="2"/>
  <c r="AQ81" i="2" s="1"/>
  <c r="AB81" i="2"/>
  <c r="AD81" i="2"/>
  <c r="AE81" i="2"/>
  <c r="AR81" i="2" s="1"/>
  <c r="AF81" i="2"/>
  <c r="X81" i="2"/>
  <c r="AI81" i="2"/>
  <c r="AJ81" i="2"/>
  <c r="AS81" i="2" s="1"/>
  <c r="AK81" i="2"/>
  <c r="AM81" i="2"/>
  <c r="AN81" i="2"/>
  <c r="AT81" i="2" s="1"/>
  <c r="AO81" i="2"/>
  <c r="Q82" i="2"/>
  <c r="R82" i="2"/>
  <c r="T82" i="2"/>
  <c r="V82" i="2"/>
  <c r="U82" i="2"/>
  <c r="Z82" i="2"/>
  <c r="AA82" i="2"/>
  <c r="AQ82" i="2" s="1"/>
  <c r="AB82" i="2"/>
  <c r="AD82" i="2"/>
  <c r="AE82" i="2"/>
  <c r="AR82" i="2" s="1"/>
  <c r="AF82" i="2"/>
  <c r="X82" i="2"/>
  <c r="AI82" i="2"/>
  <c r="AJ82" i="2"/>
  <c r="AS82" i="2" s="1"/>
  <c r="AK82" i="2"/>
  <c r="AM82" i="2"/>
  <c r="AN82" i="2"/>
  <c r="AT82" i="2" s="1"/>
  <c r="AO82" i="2"/>
  <c r="Q83" i="2"/>
  <c r="R83" i="2"/>
  <c r="T83" i="2"/>
  <c r="V83" i="2"/>
  <c r="U83" i="2"/>
  <c r="Z83" i="2"/>
  <c r="AA83" i="2"/>
  <c r="AQ83" i="2" s="1"/>
  <c r="AB83" i="2"/>
  <c r="AD83" i="2"/>
  <c r="AE83" i="2"/>
  <c r="AR83" i="2" s="1"/>
  <c r="AF83" i="2"/>
  <c r="X83" i="2"/>
  <c r="AI83" i="2"/>
  <c r="AJ83" i="2"/>
  <c r="AS83" i="2" s="1"/>
  <c r="AK83" i="2"/>
  <c r="AM83" i="2"/>
  <c r="AN83" i="2"/>
  <c r="AT83" i="2" s="1"/>
  <c r="AO83" i="2"/>
  <c r="B345" i="10" l="1"/>
  <c r="B313" i="10"/>
  <c r="D315" i="10" s="1"/>
  <c r="B302" i="10"/>
  <c r="D311" i="10" s="1"/>
  <c r="B285" i="10"/>
  <c r="D293" i="10" s="1"/>
  <c r="D263" i="10"/>
  <c r="D264" i="10"/>
  <c r="D265" i="10"/>
  <c r="D266" i="10"/>
  <c r="D262" i="10"/>
  <c r="B268" i="10"/>
  <c r="D271" i="10" s="1"/>
  <c r="D287" i="10" l="1"/>
  <c r="D276" i="10"/>
  <c r="D305" i="10"/>
  <c r="D272" i="10"/>
  <c r="D282" i="10"/>
  <c r="D270" i="10"/>
  <c r="D281" i="10"/>
  <c r="D277" i="10"/>
  <c r="D307" i="10"/>
  <c r="D285" i="10"/>
  <c r="D306" i="10"/>
  <c r="D302" i="10"/>
  <c r="D342" i="10"/>
  <c r="D338" i="10"/>
  <c r="D334" i="10"/>
  <c r="D330" i="10"/>
  <c r="D326" i="10"/>
  <c r="D322" i="10"/>
  <c r="D318" i="10"/>
  <c r="D298" i="10"/>
  <c r="D290" i="10"/>
  <c r="D341" i="10"/>
  <c r="D337" i="10"/>
  <c r="D333" i="10"/>
  <c r="D329" i="10"/>
  <c r="D325" i="10"/>
  <c r="D321" i="10"/>
  <c r="D317" i="10"/>
  <c r="D297" i="10"/>
  <c r="D289" i="10"/>
  <c r="D309" i="10"/>
  <c r="D304" i="10"/>
  <c r="D280" i="10"/>
  <c r="D274" i="10"/>
  <c r="D314" i="10"/>
  <c r="D340" i="10"/>
  <c r="D336" i="10"/>
  <c r="D332" i="10"/>
  <c r="D328" i="10"/>
  <c r="D324" i="10"/>
  <c r="D320" i="10"/>
  <c r="D316" i="10"/>
  <c r="D294" i="10"/>
  <c r="D286" i="10"/>
  <c r="D308" i="10"/>
  <c r="D303" i="10"/>
  <c r="D278" i="10"/>
  <c r="D273" i="10"/>
  <c r="D343" i="10"/>
  <c r="D339" i="10"/>
  <c r="D335" i="10"/>
  <c r="D331" i="10"/>
  <c r="D327" i="10"/>
  <c r="D323" i="10"/>
  <c r="D319" i="10"/>
  <c r="D385" i="10"/>
  <c r="D389" i="10"/>
  <c r="D393" i="10"/>
  <c r="D397" i="10"/>
  <c r="D401" i="10"/>
  <c r="D405" i="10"/>
  <c r="D409" i="10"/>
  <c r="D413" i="10"/>
  <c r="D417" i="10"/>
  <c r="D421" i="10"/>
  <c r="D425" i="10"/>
  <c r="D429" i="10"/>
  <c r="D433" i="10"/>
  <c r="D372" i="10"/>
  <c r="D376" i="10"/>
  <c r="D380" i="10"/>
  <c r="D349" i="10"/>
  <c r="D353" i="10"/>
  <c r="D357" i="10"/>
  <c r="D361" i="10"/>
  <c r="D365" i="10"/>
  <c r="D369" i="10"/>
  <c r="D382" i="10"/>
  <c r="D386" i="10"/>
  <c r="D390" i="10"/>
  <c r="D394" i="10"/>
  <c r="D398" i="10"/>
  <c r="D402" i="10"/>
  <c r="D406" i="10"/>
  <c r="D410" i="10"/>
  <c r="D414" i="10"/>
  <c r="D418" i="10"/>
  <c r="D422" i="10"/>
  <c r="D426" i="10"/>
  <c r="D430" i="10"/>
  <c r="D434" i="10"/>
  <c r="D373" i="10"/>
  <c r="D377" i="10"/>
  <c r="D381" i="10"/>
  <c r="D350" i="10"/>
  <c r="D354" i="10"/>
  <c r="D358" i="10"/>
  <c r="D362" i="10"/>
  <c r="D366" i="10"/>
  <c r="D370" i="10"/>
  <c r="D383" i="10"/>
  <c r="D387" i="10"/>
  <c r="D391" i="10"/>
  <c r="D368" i="10"/>
  <c r="D360" i="10"/>
  <c r="D352" i="10"/>
  <c r="D379" i="10"/>
  <c r="D371" i="10"/>
  <c r="D428" i="10"/>
  <c r="D420" i="10"/>
  <c r="D412" i="10"/>
  <c r="D404" i="10"/>
  <c r="D396" i="10"/>
  <c r="D384" i="10"/>
  <c r="D313" i="10"/>
  <c r="D367" i="10"/>
  <c r="D359" i="10"/>
  <c r="D351" i="10"/>
  <c r="D378" i="10"/>
  <c r="D435" i="10"/>
  <c r="D427" i="10"/>
  <c r="D419" i="10"/>
  <c r="D411" i="10"/>
  <c r="D403" i="10"/>
  <c r="D395" i="10"/>
  <c r="D364" i="10"/>
  <c r="D356" i="10"/>
  <c r="D348" i="10"/>
  <c r="D375" i="10"/>
  <c r="D432" i="10"/>
  <c r="D424" i="10"/>
  <c r="D416" i="10"/>
  <c r="D408" i="10"/>
  <c r="D400" i="10"/>
  <c r="D392" i="10"/>
  <c r="D346" i="10"/>
  <c r="D363" i="10"/>
  <c r="D355" i="10"/>
  <c r="D347" i="10"/>
  <c r="D374" i="10"/>
  <c r="D431" i="10"/>
  <c r="D423" i="10"/>
  <c r="D415" i="10"/>
  <c r="D407" i="10"/>
  <c r="D399" i="10"/>
  <c r="D388" i="10"/>
  <c r="D300" i="10"/>
  <c r="D296" i="10"/>
  <c r="D292" i="10"/>
  <c r="D288" i="10"/>
  <c r="D299" i="10"/>
  <c r="D295" i="10"/>
  <c r="D291" i="10"/>
  <c r="D310" i="10"/>
  <c r="D269" i="10"/>
  <c r="D279" i="10"/>
  <c r="D275" i="10"/>
  <c r="C86" i="10" l="1"/>
  <c r="E86" i="10" s="1"/>
  <c r="C87" i="10"/>
  <c r="E87" i="10" s="1"/>
  <c r="C88" i="10"/>
  <c r="D88" i="10" s="1"/>
  <c r="C89" i="10"/>
  <c r="D89" i="10" s="1"/>
  <c r="C119" i="10"/>
  <c r="D119" i="10" s="1"/>
  <c r="C120" i="10"/>
  <c r="E120" i="10" s="1"/>
  <c r="C121" i="10"/>
  <c r="D121" i="10" s="1"/>
  <c r="C122" i="10"/>
  <c r="E122" i="10" s="1"/>
  <c r="C123" i="10"/>
  <c r="E123" i="10" s="1"/>
  <c r="C124" i="10"/>
  <c r="D124" i="10" s="1"/>
  <c r="C125" i="10"/>
  <c r="D125" i="10" s="1"/>
  <c r="C126" i="10"/>
  <c r="E126" i="10" s="1"/>
  <c r="C127" i="10"/>
  <c r="D127" i="10" s="1"/>
  <c r="C128" i="10"/>
  <c r="D128" i="10" s="1"/>
  <c r="C129" i="10"/>
  <c r="D129" i="10" s="1"/>
  <c r="C130" i="10"/>
  <c r="E130" i="10" s="1"/>
  <c r="C131" i="10"/>
  <c r="E131" i="10" s="1"/>
  <c r="C132" i="10"/>
  <c r="D132" i="10" s="1"/>
  <c r="C133" i="10"/>
  <c r="D133" i="10" s="1"/>
  <c r="C134" i="10"/>
  <c r="E134" i="10" s="1"/>
  <c r="C135" i="10"/>
  <c r="D135" i="10" s="1"/>
  <c r="C136" i="10"/>
  <c r="D136" i="10" s="1"/>
  <c r="C137" i="10"/>
  <c r="D137" i="10" s="1"/>
  <c r="C138" i="10"/>
  <c r="E138" i="10" s="1"/>
  <c r="C139" i="10"/>
  <c r="E139" i="10" s="1"/>
  <c r="C140" i="10"/>
  <c r="D140" i="10" s="1"/>
  <c r="C141" i="10"/>
  <c r="D141" i="10" s="1"/>
  <c r="C142" i="10"/>
  <c r="E142" i="10" s="1"/>
  <c r="C143" i="10"/>
  <c r="D143" i="10" s="1"/>
  <c r="C144" i="10"/>
  <c r="D144" i="10" s="1"/>
  <c r="C145" i="10"/>
  <c r="D145" i="10" s="1"/>
  <c r="C146" i="10"/>
  <c r="E146" i="10" s="1"/>
  <c r="C147" i="10"/>
  <c r="E147" i="10" s="1"/>
  <c r="C148" i="10"/>
  <c r="D148" i="10" s="1"/>
  <c r="C149" i="10"/>
  <c r="D149" i="10" s="1"/>
  <c r="C150" i="10"/>
  <c r="E150" i="10" s="1"/>
  <c r="C151" i="10"/>
  <c r="E151" i="10" s="1"/>
  <c r="C152" i="10"/>
  <c r="D152" i="10" s="1"/>
  <c r="C153" i="10"/>
  <c r="D153" i="10" s="1"/>
  <c r="C154" i="10"/>
  <c r="E154" i="10" s="1"/>
  <c r="C155" i="10"/>
  <c r="E155" i="10" s="1"/>
  <c r="C156" i="10"/>
  <c r="D156" i="10" s="1"/>
  <c r="C157" i="10"/>
  <c r="D157" i="10" s="1"/>
  <c r="C158" i="10"/>
  <c r="E158" i="10" s="1"/>
  <c r="C159" i="10"/>
  <c r="E159" i="10" s="1"/>
  <c r="C160" i="10"/>
  <c r="D160" i="10" s="1"/>
  <c r="C161" i="10"/>
  <c r="D161" i="10" s="1"/>
  <c r="C162" i="10"/>
  <c r="E162" i="10" s="1"/>
  <c r="C163" i="10"/>
  <c r="E163" i="10" s="1"/>
  <c r="C164" i="10"/>
  <c r="E164" i="10" s="1"/>
  <c r="C165" i="10"/>
  <c r="D165" i="10" s="1"/>
  <c r="C166" i="10"/>
  <c r="E166" i="10" s="1"/>
  <c r="C167" i="10"/>
  <c r="D167" i="10" s="1"/>
  <c r="C168" i="10"/>
  <c r="D168" i="10" s="1"/>
  <c r="C169" i="10"/>
  <c r="D169" i="10" s="1"/>
  <c r="C170" i="10"/>
  <c r="E170" i="10" s="1"/>
  <c r="C171" i="10"/>
  <c r="E171" i="10" s="1"/>
  <c r="C172" i="10"/>
  <c r="D172" i="10" s="1"/>
  <c r="C173" i="10"/>
  <c r="D173" i="10" s="1"/>
  <c r="C174" i="10"/>
  <c r="E174" i="10" s="1"/>
  <c r="C175" i="10"/>
  <c r="D175" i="10" s="1"/>
  <c r="C176" i="10"/>
  <c r="E176" i="10" s="1"/>
  <c r="C177" i="10"/>
  <c r="D177" i="10" s="1"/>
  <c r="C178" i="10"/>
  <c r="E178" i="10" s="1"/>
  <c r="C179" i="10"/>
  <c r="E179" i="10" s="1"/>
  <c r="C180" i="10"/>
  <c r="D180" i="10" s="1"/>
  <c r="C181" i="10"/>
  <c r="D181" i="10" s="1"/>
  <c r="C182" i="10"/>
  <c r="E182" i="10" s="1"/>
  <c r="C183" i="10"/>
  <c r="E183" i="10" s="1"/>
  <c r="C184" i="10"/>
  <c r="D184" i="10" s="1"/>
  <c r="C185" i="10"/>
  <c r="D185" i="10" s="1"/>
  <c r="C186" i="10"/>
  <c r="E186" i="10" s="1"/>
  <c r="C187" i="10"/>
  <c r="E187" i="10" s="1"/>
  <c r="C188" i="10"/>
  <c r="E188" i="10" s="1"/>
  <c r="C189" i="10"/>
  <c r="D189" i="10" s="1"/>
  <c r="C190" i="10"/>
  <c r="E190" i="10" s="1"/>
  <c r="C191" i="10"/>
  <c r="D191" i="10" s="1"/>
  <c r="C192" i="10"/>
  <c r="D192" i="10" s="1"/>
  <c r="C193" i="10"/>
  <c r="D193" i="10" s="1"/>
  <c r="C194" i="10"/>
  <c r="E194" i="10" s="1"/>
  <c r="C195" i="10"/>
  <c r="E195" i="10" s="1"/>
  <c r="C196" i="10"/>
  <c r="D196" i="10" s="1"/>
  <c r="C197" i="10"/>
  <c r="D197" i="10" s="1"/>
  <c r="C198" i="10"/>
  <c r="E198" i="10" s="1"/>
  <c r="C199" i="10"/>
  <c r="D199" i="10" s="1"/>
  <c r="C200" i="10"/>
  <c r="D200" i="10" s="1"/>
  <c r="C201" i="10"/>
  <c r="D201" i="10" s="1"/>
  <c r="C202" i="10"/>
  <c r="E202" i="10" s="1"/>
  <c r="C203" i="10"/>
  <c r="E203" i="10" s="1"/>
  <c r="C204" i="10"/>
  <c r="D204" i="10" s="1"/>
  <c r="C205" i="10"/>
  <c r="D205" i="10" s="1"/>
  <c r="C206" i="10"/>
  <c r="E206" i="10" s="1"/>
  <c r="C207" i="10"/>
  <c r="D207" i="10" s="1"/>
  <c r="C208" i="10"/>
  <c r="E208" i="10" s="1"/>
  <c r="C209" i="10"/>
  <c r="D209" i="10" s="1"/>
  <c r="C210" i="10"/>
  <c r="E210" i="10" s="1"/>
  <c r="C211" i="10"/>
  <c r="E211" i="10" s="1"/>
  <c r="C212" i="10"/>
  <c r="D212" i="10" s="1"/>
  <c r="C213" i="10"/>
  <c r="D213" i="10" s="1"/>
  <c r="C214" i="10"/>
  <c r="E214" i="10" s="1"/>
  <c r="C215" i="10"/>
  <c r="E215" i="10" s="1"/>
  <c r="C216" i="10"/>
  <c r="E216" i="10" s="1"/>
  <c r="C217" i="10"/>
  <c r="D217" i="10" s="1"/>
  <c r="C218" i="10"/>
  <c r="E218" i="10" s="1"/>
  <c r="C219" i="10"/>
  <c r="E219" i="10" s="1"/>
  <c r="C220" i="10"/>
  <c r="E220" i="10" s="1"/>
  <c r="C221" i="10"/>
  <c r="D221" i="10" s="1"/>
  <c r="C222" i="10"/>
  <c r="E222" i="10" s="1"/>
  <c r="C223" i="10"/>
  <c r="E223" i="10" s="1"/>
  <c r="C224" i="10"/>
  <c r="D224" i="10" s="1"/>
  <c r="C225" i="10"/>
  <c r="D225" i="10" s="1"/>
  <c r="C226" i="10"/>
  <c r="E226" i="10" s="1"/>
  <c r="C227" i="10"/>
  <c r="E227" i="10" s="1"/>
  <c r="C228" i="10"/>
  <c r="E228" i="10" s="1"/>
  <c r="C229" i="10"/>
  <c r="D229" i="10" s="1"/>
  <c r="C230" i="10"/>
  <c r="E230" i="10" s="1"/>
  <c r="C231" i="10"/>
  <c r="E231" i="10" s="1"/>
  <c r="C232" i="10"/>
  <c r="D232" i="10" s="1"/>
  <c r="C233" i="10"/>
  <c r="D233" i="10" s="1"/>
  <c r="C234" i="10"/>
  <c r="E234" i="10" s="1"/>
  <c r="C235" i="10"/>
  <c r="E235" i="10" s="1"/>
  <c r="C236" i="10"/>
  <c r="D236" i="10" s="1"/>
  <c r="C237" i="10"/>
  <c r="D237" i="10" s="1"/>
  <c r="C238" i="10"/>
  <c r="E238" i="10" s="1"/>
  <c r="C239" i="10"/>
  <c r="D239" i="10" s="1"/>
  <c r="C240" i="10"/>
  <c r="E240" i="10" s="1"/>
  <c r="C241" i="10"/>
  <c r="D241" i="10" s="1"/>
  <c r="C242" i="10"/>
  <c r="E242" i="10" s="1"/>
  <c r="C243" i="10"/>
  <c r="E243" i="10" s="1"/>
  <c r="C244" i="10"/>
  <c r="D244" i="10" s="1"/>
  <c r="C245" i="10"/>
  <c r="D245" i="10" s="1"/>
  <c r="C246" i="10"/>
  <c r="E246" i="10" s="1"/>
  <c r="C247" i="10"/>
  <c r="E247" i="10" s="1"/>
  <c r="C248" i="10"/>
  <c r="E248" i="10" s="1"/>
  <c r="C249" i="10"/>
  <c r="D249" i="10" s="1"/>
  <c r="C250" i="10"/>
  <c r="E250" i="10" s="1"/>
  <c r="C251" i="10"/>
  <c r="E251" i="10" s="1"/>
  <c r="C252" i="10"/>
  <c r="E252" i="10" s="1"/>
  <c r="C253" i="10"/>
  <c r="D253" i="10" s="1"/>
  <c r="C254" i="10"/>
  <c r="E254" i="10" s="1"/>
  <c r="C255" i="10"/>
  <c r="E255" i="10" s="1"/>
  <c r="C256" i="10"/>
  <c r="D256" i="10" s="1"/>
  <c r="C257" i="10"/>
  <c r="E257" i="10" s="1"/>
  <c r="C258" i="10"/>
  <c r="D258" i="10" s="1"/>
  <c r="C259" i="10"/>
  <c r="E259" i="10" s="1"/>
  <c r="C260" i="10"/>
  <c r="D260" i="10" s="1"/>
  <c r="C62" i="10"/>
  <c r="C63" i="10"/>
  <c r="E63" i="10" s="1"/>
  <c r="C64" i="10"/>
  <c r="E64" i="10" s="1"/>
  <c r="C65" i="10"/>
  <c r="D65" i="10" s="1"/>
  <c r="C66" i="10"/>
  <c r="E66" i="10" s="1"/>
  <c r="C67" i="10"/>
  <c r="E67" i="10" s="1"/>
  <c r="C68" i="10"/>
  <c r="D68" i="10" s="1"/>
  <c r="C69" i="10"/>
  <c r="D69" i="10" s="1"/>
  <c r="C70" i="10"/>
  <c r="E70" i="10" s="1"/>
  <c r="C71" i="10"/>
  <c r="D71" i="10" s="1"/>
  <c r="C72" i="10"/>
  <c r="E72" i="10" s="1"/>
  <c r="C73" i="10"/>
  <c r="D73" i="10" s="1"/>
  <c r="C74" i="10"/>
  <c r="E74" i="10" s="1"/>
  <c r="C75" i="10"/>
  <c r="D75" i="10" s="1"/>
  <c r="C76" i="10"/>
  <c r="D76" i="10" s="1"/>
  <c r="C77" i="10"/>
  <c r="D77" i="10" s="1"/>
  <c r="C78" i="10"/>
  <c r="C79" i="10"/>
  <c r="E79" i="10" s="1"/>
  <c r="C80" i="10"/>
  <c r="D80" i="10" s="1"/>
  <c r="C81" i="10"/>
  <c r="D81" i="10" s="1"/>
  <c r="C82" i="10"/>
  <c r="E82" i="10" s="1"/>
  <c r="C83" i="10"/>
  <c r="E83" i="10" s="1"/>
  <c r="C5" i="10"/>
  <c r="E5" i="10" s="1"/>
  <c r="C6" i="10"/>
  <c r="E6" i="10" s="1"/>
  <c r="C7" i="10"/>
  <c r="D7" i="10" s="1"/>
  <c r="C8" i="10"/>
  <c r="D8" i="10" s="1"/>
  <c r="C9" i="10"/>
  <c r="E9" i="10" s="1"/>
  <c r="C10" i="10"/>
  <c r="D10" i="10" s="1"/>
  <c r="C11" i="10"/>
  <c r="E11" i="10" s="1"/>
  <c r="C12" i="10"/>
  <c r="D12" i="10" s="1"/>
  <c r="C13" i="10"/>
  <c r="E13" i="10" s="1"/>
  <c r="C14" i="10"/>
  <c r="E14" i="10" s="1"/>
  <c r="C15" i="10"/>
  <c r="D15" i="10" s="1"/>
  <c r="C16" i="10"/>
  <c r="D16" i="10" s="1"/>
  <c r="C17" i="10"/>
  <c r="E17" i="10" s="1"/>
  <c r="C18" i="10"/>
  <c r="E18" i="10" s="1"/>
  <c r="C19" i="10"/>
  <c r="C20" i="10"/>
  <c r="D20" i="10" s="1"/>
  <c r="C21" i="10"/>
  <c r="E21" i="10" s="1"/>
  <c r="C22" i="10"/>
  <c r="E22" i="10" s="1"/>
  <c r="C23" i="10"/>
  <c r="E23" i="10" s="1"/>
  <c r="C24" i="10"/>
  <c r="D24" i="10" s="1"/>
  <c r="C25" i="10"/>
  <c r="E25" i="10" s="1"/>
  <c r="C26" i="10"/>
  <c r="D26" i="10" s="1"/>
  <c r="C27" i="10"/>
  <c r="E27" i="10" s="1"/>
  <c r="C28" i="10"/>
  <c r="D28" i="10" s="1"/>
  <c r="C29" i="10"/>
  <c r="E29" i="10" s="1"/>
  <c r="C30" i="10"/>
  <c r="D30" i="10" s="1"/>
  <c r="C31" i="10"/>
  <c r="D31" i="10" s="1"/>
  <c r="C32" i="10"/>
  <c r="D32" i="10" s="1"/>
  <c r="C33" i="10"/>
  <c r="E33" i="10" s="1"/>
  <c r="C34" i="10"/>
  <c r="D34" i="10" s="1"/>
  <c r="C35" i="10"/>
  <c r="E35" i="10" s="1"/>
  <c r="C36" i="10"/>
  <c r="D36" i="10" s="1"/>
  <c r="C37" i="10"/>
  <c r="E37" i="10" s="1"/>
  <c r="C38" i="10"/>
  <c r="C39" i="10"/>
  <c r="E39" i="10" s="1"/>
  <c r="C40" i="10"/>
  <c r="D40" i="10" s="1"/>
  <c r="C41" i="10"/>
  <c r="E41" i="10" s="1"/>
  <c r="C42" i="10"/>
  <c r="D42" i="10" s="1"/>
  <c r="C43" i="10"/>
  <c r="C44" i="10"/>
  <c r="D44" i="10" s="1"/>
  <c r="C45" i="10"/>
  <c r="E45" i="10" s="1"/>
  <c r="C46" i="10"/>
  <c r="C47" i="10"/>
  <c r="D47" i="10" s="1"/>
  <c r="C48" i="10"/>
  <c r="D48" i="10" s="1"/>
  <c r="C49" i="10"/>
  <c r="E49" i="10" s="1"/>
  <c r="C50" i="10"/>
  <c r="E50" i="10" s="1"/>
  <c r="C51" i="10"/>
  <c r="D51" i="10" s="1"/>
  <c r="C52" i="10"/>
  <c r="D52" i="10" s="1"/>
  <c r="C53" i="10"/>
  <c r="E53" i="10" s="1"/>
  <c r="C54" i="10"/>
  <c r="E54" i="10" s="1"/>
  <c r="C55" i="10"/>
  <c r="D55" i="10" s="1"/>
  <c r="C56" i="10"/>
  <c r="D56" i="10" s="1"/>
  <c r="C57" i="10"/>
  <c r="E57" i="10" s="1"/>
  <c r="C58" i="10"/>
  <c r="D58" i="10" s="1"/>
  <c r="C59" i="10"/>
  <c r="C60" i="10"/>
  <c r="D60" i="10" s="1"/>
  <c r="C61" i="10"/>
  <c r="E61" i="10" s="1"/>
  <c r="C85" i="10"/>
  <c r="E85" i="10" s="1"/>
  <c r="C84" i="10"/>
  <c r="E84" i="10" s="1"/>
  <c r="C4" i="10"/>
  <c r="E4" i="10" s="1"/>
  <c r="A5" i="9"/>
  <c r="G5" i="9" s="1"/>
  <c r="A6" i="9"/>
  <c r="A7" i="9"/>
  <c r="C7" i="9" s="1"/>
  <c r="A8" i="9"/>
  <c r="A9" i="9"/>
  <c r="C9" i="9" s="1"/>
  <c r="A10" i="9"/>
  <c r="E10" i="9" s="1"/>
  <c r="A11" i="9"/>
  <c r="G11" i="9" s="1"/>
  <c r="A12" i="9"/>
  <c r="A13" i="9"/>
  <c r="G13" i="9" s="1"/>
  <c r="A14" i="9"/>
  <c r="A15" i="9"/>
  <c r="E15" i="9" s="1"/>
  <c r="A16" i="9"/>
  <c r="A17" i="9"/>
  <c r="E17" i="9" s="1"/>
  <c r="A18" i="9"/>
  <c r="A19" i="9"/>
  <c r="D19" i="9" s="1"/>
  <c r="A20" i="9"/>
  <c r="A21" i="9"/>
  <c r="C21" i="9" s="1"/>
  <c r="A22" i="9"/>
  <c r="E22" i="9" s="1"/>
  <c r="A23" i="9"/>
  <c r="E23" i="9" s="1"/>
  <c r="A24" i="9"/>
  <c r="C24" i="9" s="1"/>
  <c r="A25" i="9"/>
  <c r="C25" i="9" s="1"/>
  <c r="A26" i="9"/>
  <c r="D26" i="9" s="1"/>
  <c r="A27" i="9"/>
  <c r="G27" i="9" s="1"/>
  <c r="A28" i="9"/>
  <c r="A29" i="9"/>
  <c r="A30" i="9"/>
  <c r="D30" i="9" s="1"/>
  <c r="A31" i="9"/>
  <c r="G31" i="9" s="1"/>
  <c r="A32" i="9"/>
  <c r="D32" i="9" s="1"/>
  <c r="A33" i="9"/>
  <c r="G33" i="9" s="1"/>
  <c r="A34" i="9"/>
  <c r="E34" i="9" s="1"/>
  <c r="A35" i="9"/>
  <c r="C35" i="9" s="1"/>
  <c r="A36" i="9"/>
  <c r="A37" i="9"/>
  <c r="E37" i="9" s="1"/>
  <c r="A38" i="9"/>
  <c r="E38" i="9" s="1"/>
  <c r="A39" i="9"/>
  <c r="A40" i="9"/>
  <c r="C40" i="9" s="1"/>
  <c r="A41" i="9"/>
  <c r="C41" i="9" s="1"/>
  <c r="A42" i="9"/>
  <c r="A43" i="9"/>
  <c r="C43" i="9" s="1"/>
  <c r="A44" i="9"/>
  <c r="A45" i="9"/>
  <c r="C45" i="9" s="1"/>
  <c r="A46" i="9"/>
  <c r="D46" i="9" s="1"/>
  <c r="A47" i="9"/>
  <c r="A48" i="9"/>
  <c r="D48" i="9" s="1"/>
  <c r="A49" i="9"/>
  <c r="G49" i="9" s="1"/>
  <c r="A50" i="9"/>
  <c r="A51" i="9"/>
  <c r="G51" i="9" s="1"/>
  <c r="A52" i="9"/>
  <c r="A53" i="9"/>
  <c r="E53" i="9" s="1"/>
  <c r="A54" i="9"/>
  <c r="E54" i="9" s="1"/>
  <c r="A55" i="9"/>
  <c r="C55" i="9" s="1"/>
  <c r="A56" i="9"/>
  <c r="D56" i="9" s="1"/>
  <c r="A57" i="9"/>
  <c r="A58" i="9"/>
  <c r="D58" i="9" s="1"/>
  <c r="A59" i="9"/>
  <c r="C59" i="9" s="1"/>
  <c r="A60" i="9"/>
  <c r="C60" i="9" s="1"/>
  <c r="A61" i="9"/>
  <c r="A62" i="9"/>
  <c r="D62" i="9" s="1"/>
  <c r="A63" i="9"/>
  <c r="C63" i="9" s="1"/>
  <c r="A64" i="9"/>
  <c r="G64" i="9" s="1"/>
  <c r="A65" i="9"/>
  <c r="A66" i="9"/>
  <c r="E66" i="9" s="1"/>
  <c r="A67" i="9"/>
  <c r="G67" i="9" s="1"/>
  <c r="A68" i="9"/>
  <c r="A69" i="9"/>
  <c r="A70" i="9"/>
  <c r="E70" i="9" s="1"/>
  <c r="A71" i="9"/>
  <c r="C71" i="9" s="1"/>
  <c r="A72" i="9"/>
  <c r="A73" i="9"/>
  <c r="C73" i="9" s="1"/>
  <c r="A74" i="9"/>
  <c r="A75" i="9"/>
  <c r="D75" i="9" s="1"/>
  <c r="A76" i="9"/>
  <c r="C76" i="9" s="1"/>
  <c r="A77" i="9"/>
  <c r="A78" i="9"/>
  <c r="A79" i="9"/>
  <c r="A80" i="9"/>
  <c r="A81" i="9"/>
  <c r="E81" i="9" s="1"/>
  <c r="A82" i="9"/>
  <c r="G82" i="9" s="1"/>
  <c r="A83" i="9"/>
  <c r="G83" i="9" s="1"/>
  <c r="A84" i="9"/>
  <c r="A85" i="9"/>
  <c r="C85" i="9" s="1"/>
  <c r="A86" i="9"/>
  <c r="D86" i="9" s="1"/>
  <c r="A87" i="9"/>
  <c r="D87" i="9" s="1"/>
  <c r="A88" i="9"/>
  <c r="C88" i="9" s="1"/>
  <c r="A89" i="9"/>
  <c r="C89" i="9" s="1"/>
  <c r="A90" i="9"/>
  <c r="E90" i="9" s="1"/>
  <c r="A91" i="9"/>
  <c r="G91" i="9" s="1"/>
  <c r="A92" i="9"/>
  <c r="G92" i="9" s="1"/>
  <c r="A93" i="9"/>
  <c r="A94" i="9"/>
  <c r="D94" i="9" s="1"/>
  <c r="A95" i="9"/>
  <c r="C95" i="9" s="1"/>
  <c r="A96" i="9"/>
  <c r="D96" i="9" s="1"/>
  <c r="A97" i="9"/>
  <c r="G97" i="9" s="1"/>
  <c r="A98" i="9"/>
  <c r="E98" i="9" s="1"/>
  <c r="A99" i="9"/>
  <c r="C99" i="9" s="1"/>
  <c r="A100" i="9"/>
  <c r="E100" i="9" s="1"/>
  <c r="A101" i="9"/>
  <c r="D101" i="9" s="1"/>
  <c r="A102" i="9"/>
  <c r="C102" i="9" s="1"/>
  <c r="A103" i="9"/>
  <c r="D103" i="9" s="1"/>
  <c r="A104" i="9"/>
  <c r="C104" i="9" s="1"/>
  <c r="A105" i="9"/>
  <c r="E105" i="9" s="1"/>
  <c r="A106" i="9"/>
  <c r="A107" i="9"/>
  <c r="D107" i="9" s="1"/>
  <c r="A108" i="9"/>
  <c r="A109" i="9"/>
  <c r="C109" i="9" s="1"/>
  <c r="A110" i="9"/>
  <c r="G110" i="9" s="1"/>
  <c r="A111" i="9"/>
  <c r="E111" i="9" s="1"/>
  <c r="A112" i="9"/>
  <c r="G112" i="9" s="1"/>
  <c r="A113" i="9"/>
  <c r="E113" i="9" s="1"/>
  <c r="A114" i="9"/>
  <c r="A115" i="9"/>
  <c r="D115" i="9" s="1"/>
  <c r="A116" i="9"/>
  <c r="E116" i="9" s="1"/>
  <c r="A117" i="9"/>
  <c r="D117" i="9" s="1"/>
  <c r="A118" i="9"/>
  <c r="E118" i="9" s="1"/>
  <c r="A119" i="9"/>
  <c r="C119" i="9" s="1"/>
  <c r="A120" i="9"/>
  <c r="E120" i="9" s="1"/>
  <c r="A121" i="9"/>
  <c r="D121" i="9" s="1"/>
  <c r="A122" i="9"/>
  <c r="D122" i="9" s="1"/>
  <c r="A123" i="9"/>
  <c r="A124" i="9"/>
  <c r="D124" i="9" s="1"/>
  <c r="A125" i="9"/>
  <c r="C125" i="9" s="1"/>
  <c r="A126" i="9"/>
  <c r="E126" i="9" s="1"/>
  <c r="A127" i="9"/>
  <c r="E127" i="9" s="1"/>
  <c r="A128" i="9"/>
  <c r="D128" i="9" s="1"/>
  <c r="A129" i="9"/>
  <c r="C129" i="9" s="1"/>
  <c r="A130" i="9"/>
  <c r="E130" i="9" s="1"/>
  <c r="A131" i="9"/>
  <c r="E131" i="9" s="1"/>
  <c r="A132" i="9"/>
  <c r="D132" i="9" s="1"/>
  <c r="A133" i="9"/>
  <c r="C133" i="9" s="1"/>
  <c r="A134" i="9"/>
  <c r="D134" i="9" s="1"/>
  <c r="A135" i="9"/>
  <c r="D135" i="9" s="1"/>
  <c r="A136" i="9"/>
  <c r="G136" i="9" s="1"/>
  <c r="A137" i="9"/>
  <c r="E137" i="9" s="1"/>
  <c r="A138" i="9"/>
  <c r="D138" i="9" s="1"/>
  <c r="A139" i="9"/>
  <c r="E139" i="9" s="1"/>
  <c r="A140" i="9"/>
  <c r="E140" i="9" s="1"/>
  <c r="A141" i="9"/>
  <c r="D141" i="9" s="1"/>
  <c r="A142" i="9"/>
  <c r="E142" i="9" s="1"/>
  <c r="A143" i="9"/>
  <c r="E143" i="9" s="1"/>
  <c r="A144" i="9"/>
  <c r="D144" i="9" s="1"/>
  <c r="A145" i="9"/>
  <c r="C145" i="9" s="1"/>
  <c r="A146" i="9"/>
  <c r="E146" i="9" s="1"/>
  <c r="A147" i="9"/>
  <c r="E147" i="9" s="1"/>
  <c r="A148" i="9"/>
  <c r="C148" i="9" s="1"/>
  <c r="A149" i="9"/>
  <c r="E149" i="9" s="1"/>
  <c r="A150" i="9"/>
  <c r="A151" i="9"/>
  <c r="C151" i="9" s="1"/>
  <c r="A152" i="9"/>
  <c r="C152" i="9" s="1"/>
  <c r="A153" i="9"/>
  <c r="E153" i="9" s="1"/>
  <c r="A154" i="9"/>
  <c r="G154" i="9" s="1"/>
  <c r="A155" i="9"/>
  <c r="G155" i="9" s="1"/>
  <c r="A156" i="9"/>
  <c r="C156" i="9" s="1"/>
  <c r="A157" i="9"/>
  <c r="D157" i="9" s="1"/>
  <c r="A158" i="9"/>
  <c r="A159" i="9"/>
  <c r="C159" i="9" s="1"/>
  <c r="A160" i="9"/>
  <c r="C160" i="9" s="1"/>
  <c r="A161" i="9"/>
  <c r="G161" i="9" s="1"/>
  <c r="A162" i="9"/>
  <c r="G162" i="9" s="1"/>
  <c r="A163" i="9"/>
  <c r="G163" i="9" s="1"/>
  <c r="A164" i="9"/>
  <c r="C164" i="9" s="1"/>
  <c r="A165" i="9"/>
  <c r="E165" i="9" s="1"/>
  <c r="A166" i="9"/>
  <c r="A167" i="9"/>
  <c r="C167" i="9" s="1"/>
  <c r="A168" i="9"/>
  <c r="C168" i="9" s="1"/>
  <c r="A169" i="9"/>
  <c r="C169" i="9" s="1"/>
  <c r="A170" i="9"/>
  <c r="E170" i="9" s="1"/>
  <c r="A171" i="9"/>
  <c r="D171" i="9" s="1"/>
  <c r="A172" i="9"/>
  <c r="A173" i="9"/>
  <c r="E173" i="9" s="1"/>
  <c r="A174" i="9"/>
  <c r="G174" i="9" s="1"/>
  <c r="A175" i="9"/>
  <c r="C175" i="9" s="1"/>
  <c r="A176" i="9"/>
  <c r="C176" i="9" s="1"/>
  <c r="A177" i="9"/>
  <c r="C177" i="9" s="1"/>
  <c r="A178" i="9"/>
  <c r="E178" i="9" s="1"/>
  <c r="A179" i="9"/>
  <c r="D179" i="9" s="1"/>
  <c r="A4" i="9"/>
  <c r="C4" i="9" s="1"/>
  <c r="N4" i="3"/>
  <c r="O4" i="3" s="1"/>
  <c r="N5" i="3"/>
  <c r="O5" i="3" s="1"/>
  <c r="N6" i="3"/>
  <c r="O6" i="3" s="1"/>
  <c r="N7" i="3"/>
  <c r="O7" i="3" s="1"/>
  <c r="N8" i="3"/>
  <c r="O8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7" i="3"/>
  <c r="O177" i="3" s="1"/>
  <c r="N178" i="3"/>
  <c r="O178" i="3" s="1"/>
  <c r="N179" i="3"/>
  <c r="O179" i="3" s="1"/>
  <c r="E80" i="10" l="1"/>
  <c r="E121" i="9"/>
  <c r="G179" i="9"/>
  <c r="D139" i="9"/>
  <c r="C15" i="9"/>
  <c r="C179" i="9"/>
  <c r="G160" i="9"/>
  <c r="G157" i="9"/>
  <c r="C157" i="9"/>
  <c r="G103" i="9"/>
  <c r="G76" i="9"/>
  <c r="G70" i="9"/>
  <c r="G37" i="9"/>
  <c r="C105" i="9"/>
  <c r="D55" i="9"/>
  <c r="E26" i="9"/>
  <c r="C13" i="9"/>
  <c r="G165" i="9"/>
  <c r="E157" i="9"/>
  <c r="D149" i="9"/>
  <c r="C144" i="9"/>
  <c r="C139" i="9"/>
  <c r="E125" i="9"/>
  <c r="E82" i="9"/>
  <c r="C149" i="9"/>
  <c r="G146" i="9"/>
  <c r="D125" i="9"/>
  <c r="D110" i="9"/>
  <c r="D22" i="9"/>
  <c r="D15" i="9"/>
  <c r="C5" i="9"/>
  <c r="E201" i="10"/>
  <c r="C178" i="9"/>
  <c r="C174" i="9"/>
  <c r="E161" i="9"/>
  <c r="G156" i="9"/>
  <c r="C130" i="9"/>
  <c r="D112" i="9"/>
  <c r="C103" i="9"/>
  <c r="D102" i="9"/>
  <c r="C101" i="9"/>
  <c r="C100" i="9"/>
  <c r="D99" i="9"/>
  <c r="C92" i="9"/>
  <c r="D90" i="9"/>
  <c r="C87" i="9"/>
  <c r="C56" i="9"/>
  <c r="G48" i="9"/>
  <c r="D43" i="9"/>
  <c r="E33" i="9"/>
  <c r="C23" i="9"/>
  <c r="C19" i="9"/>
  <c r="D211" i="10"/>
  <c r="E177" i="9"/>
  <c r="E169" i="9"/>
  <c r="D146" i="9"/>
  <c r="G126" i="9"/>
  <c r="G111" i="9"/>
  <c r="G107" i="9"/>
  <c r="E103" i="9"/>
  <c r="G102" i="9"/>
  <c r="G101" i="9"/>
  <c r="G100" i="9"/>
  <c r="G99" i="9"/>
  <c r="G98" i="9"/>
  <c r="E89" i="9"/>
  <c r="G87" i="9"/>
  <c r="G86" i="9"/>
  <c r="G62" i="9"/>
  <c r="D178" i="9"/>
  <c r="D177" i="9"/>
  <c r="D169" i="9"/>
  <c r="G164" i="9"/>
  <c r="G152" i="9"/>
  <c r="G149" i="9"/>
  <c r="C146" i="9"/>
  <c r="C128" i="9"/>
  <c r="C120" i="9"/>
  <c r="G118" i="9"/>
  <c r="C107" i="9"/>
  <c r="E102" i="9"/>
  <c r="E101" i="9"/>
  <c r="D100" i="9"/>
  <c r="E99" i="9"/>
  <c r="E87" i="9"/>
  <c r="D64" i="9"/>
  <c r="G46" i="9"/>
  <c r="E43" i="9"/>
  <c r="E41" i="9"/>
  <c r="D23" i="9"/>
  <c r="G19" i="9"/>
  <c r="D173" i="9"/>
  <c r="G171" i="9"/>
  <c r="D170" i="9"/>
  <c r="D165" i="9"/>
  <c r="G153" i="9"/>
  <c r="D142" i="9"/>
  <c r="G135" i="9"/>
  <c r="E134" i="9"/>
  <c r="D118" i="9"/>
  <c r="E117" i="9"/>
  <c r="D116" i="9"/>
  <c r="E107" i="9"/>
  <c r="E95" i="9"/>
  <c r="E75" i="9"/>
  <c r="E71" i="9"/>
  <c r="E63" i="9"/>
  <c r="G55" i="9"/>
  <c r="G54" i="9"/>
  <c r="D40" i="9"/>
  <c r="G38" i="9"/>
  <c r="E25" i="9"/>
  <c r="E19" i="9"/>
  <c r="G178" i="9"/>
  <c r="G177" i="9"/>
  <c r="G176" i="9"/>
  <c r="C173" i="9"/>
  <c r="C171" i="9"/>
  <c r="C170" i="9"/>
  <c r="C165" i="9"/>
  <c r="G148" i="9"/>
  <c r="D145" i="9"/>
  <c r="C143" i="9"/>
  <c r="C142" i="9"/>
  <c r="C134" i="9"/>
  <c r="D129" i="9"/>
  <c r="C127" i="9"/>
  <c r="C124" i="9"/>
  <c r="C118" i="9"/>
  <c r="C117" i="9"/>
  <c r="C116" i="9"/>
  <c r="E97" i="9"/>
  <c r="C75" i="9"/>
  <c r="D71" i="9"/>
  <c r="D63" i="9"/>
  <c r="E55" i="9"/>
  <c r="E49" i="9"/>
  <c r="G34" i="9"/>
  <c r="G23" i="9"/>
  <c r="D10" i="9"/>
  <c r="G170" i="9"/>
  <c r="G142" i="9"/>
  <c r="G134" i="9"/>
  <c r="G117" i="9"/>
  <c r="G116" i="9"/>
  <c r="G71" i="9"/>
  <c r="D206" i="10"/>
  <c r="E196" i="10"/>
  <c r="E181" i="10"/>
  <c r="D257" i="10"/>
  <c r="D250" i="10"/>
  <c r="D223" i="10"/>
  <c r="E125" i="10"/>
  <c r="D122" i="10"/>
  <c r="D248" i="10"/>
  <c r="E233" i="10"/>
  <c r="D219" i="10"/>
  <c r="D64" i="10"/>
  <c r="D159" i="10"/>
  <c r="E152" i="10"/>
  <c r="E145" i="10"/>
  <c r="D142" i="10"/>
  <c r="D139" i="10"/>
  <c r="D246" i="10"/>
  <c r="D171" i="10"/>
  <c r="D164" i="10"/>
  <c r="D151" i="10"/>
  <c r="D23" i="10"/>
  <c r="D74" i="10"/>
  <c r="D247" i="10"/>
  <c r="E245" i="10"/>
  <c r="D231" i="10"/>
  <c r="D194" i="10"/>
  <c r="E172" i="10"/>
  <c r="D130" i="10"/>
  <c r="E124" i="10"/>
  <c r="D87" i="10"/>
  <c r="D82" i="10"/>
  <c r="D66" i="10"/>
  <c r="D259" i="10"/>
  <c r="E241" i="10"/>
  <c r="D235" i="10"/>
  <c r="D228" i="10"/>
  <c r="E217" i="10"/>
  <c r="D215" i="10"/>
  <c r="E213" i="10"/>
  <c r="D208" i="10"/>
  <c r="D203" i="10"/>
  <c r="D198" i="10"/>
  <c r="D188" i="10"/>
  <c r="D176" i="10"/>
  <c r="E167" i="10"/>
  <c r="E157" i="10"/>
  <c r="D154" i="10"/>
  <c r="E144" i="10"/>
  <c r="E88" i="10"/>
  <c r="D37" i="10"/>
  <c r="D255" i="10"/>
  <c r="D252" i="10"/>
  <c r="D240" i="10"/>
  <c r="E229" i="10"/>
  <c r="E221" i="10"/>
  <c r="D216" i="10"/>
  <c r="D214" i="10"/>
  <c r="E209" i="10"/>
  <c r="E204" i="10"/>
  <c r="E199" i="10"/>
  <c r="E192" i="10"/>
  <c r="E189" i="10"/>
  <c r="D183" i="10"/>
  <c r="E177" i="10"/>
  <c r="D166" i="10"/>
  <c r="E160" i="10"/>
  <c r="E149" i="10"/>
  <c r="D120" i="10"/>
  <c r="E236" i="10"/>
  <c r="E224" i="10"/>
  <c r="E191" i="10"/>
  <c r="E184" i="10"/>
  <c r="E156" i="10"/>
  <c r="E132" i="10"/>
  <c r="E127" i="10"/>
  <c r="E119" i="10"/>
  <c r="D13" i="10"/>
  <c r="D6" i="10"/>
  <c r="E253" i="10"/>
  <c r="D251" i="10"/>
  <c r="E249" i="10"/>
  <c r="D243" i="10"/>
  <c r="D238" i="10"/>
  <c r="D234" i="10"/>
  <c r="D230" i="10"/>
  <c r="D226" i="10"/>
  <c r="D220" i="10"/>
  <c r="D218" i="10"/>
  <c r="D186" i="10"/>
  <c r="D179" i="10"/>
  <c r="D174" i="10"/>
  <c r="E169" i="10"/>
  <c r="D162" i="10"/>
  <c r="D147" i="10"/>
  <c r="E137" i="10"/>
  <c r="D134" i="10"/>
  <c r="E140" i="10"/>
  <c r="E135" i="10"/>
  <c r="E128" i="10"/>
  <c r="E258" i="10"/>
  <c r="E244" i="10"/>
  <c r="E239" i="10"/>
  <c r="E232" i="10"/>
  <c r="E212" i="10"/>
  <c r="E207" i="10"/>
  <c r="D202" i="10"/>
  <c r="E200" i="10"/>
  <c r="E197" i="10"/>
  <c r="D187" i="10"/>
  <c r="E185" i="10"/>
  <c r="D182" i="10"/>
  <c r="E180" i="10"/>
  <c r="E175" i="10"/>
  <c r="D170" i="10"/>
  <c r="E168" i="10"/>
  <c r="E165" i="10"/>
  <c r="D155" i="10"/>
  <c r="E153" i="10"/>
  <c r="D150" i="10"/>
  <c r="E148" i="10"/>
  <c r="E143" i="10"/>
  <c r="D138" i="10"/>
  <c r="E136" i="10"/>
  <c r="E133" i="10"/>
  <c r="D123" i="10"/>
  <c r="E121" i="10"/>
  <c r="E89" i="10"/>
  <c r="D86" i="10"/>
  <c r="D25" i="10"/>
  <c r="D72" i="10"/>
  <c r="D63" i="10"/>
  <c r="D254" i="10"/>
  <c r="D242" i="10"/>
  <c r="E237" i="10"/>
  <c r="D227" i="10"/>
  <c r="E225" i="10"/>
  <c r="D222" i="10"/>
  <c r="D210" i="10"/>
  <c r="E205" i="10"/>
  <c r="D195" i="10"/>
  <c r="E193" i="10"/>
  <c r="D190" i="10"/>
  <c r="D178" i="10"/>
  <c r="E173" i="10"/>
  <c r="D163" i="10"/>
  <c r="E161" i="10"/>
  <c r="D158" i="10"/>
  <c r="D146" i="10"/>
  <c r="E141" i="10"/>
  <c r="D131" i="10"/>
  <c r="E129" i="10"/>
  <c r="D126" i="10"/>
  <c r="E260" i="10"/>
  <c r="E256" i="10"/>
  <c r="E30" i="10"/>
  <c r="D50" i="10"/>
  <c r="D39" i="10"/>
  <c r="D27" i="10"/>
  <c r="D14" i="10"/>
  <c r="D79" i="10"/>
  <c r="E76" i="10"/>
  <c r="E75" i="10"/>
  <c r="E68" i="10"/>
  <c r="D41" i="10"/>
  <c r="D83" i="10"/>
  <c r="D70" i="10"/>
  <c r="E43" i="10"/>
  <c r="D43" i="10"/>
  <c r="E46" i="10"/>
  <c r="D46" i="10"/>
  <c r="E59" i="10"/>
  <c r="D59" i="10"/>
  <c r="E19" i="10"/>
  <c r="D19" i="10"/>
  <c r="E62" i="10"/>
  <c r="D62" i="10"/>
  <c r="D61" i="10"/>
  <c r="D54" i="10"/>
  <c r="E38" i="10"/>
  <c r="D38" i="10"/>
  <c r="D21" i="10"/>
  <c r="D18" i="10"/>
  <c r="E78" i="10"/>
  <c r="D78" i="10"/>
  <c r="E71" i="10"/>
  <c r="D67" i="10"/>
  <c r="E81" i="10"/>
  <c r="E77" i="10"/>
  <c r="E73" i="10"/>
  <c r="E69" i="10"/>
  <c r="E65" i="10"/>
  <c r="E7" i="10"/>
  <c r="D45" i="10"/>
  <c r="D35" i="10"/>
  <c r="D9" i="10"/>
  <c r="D5" i="10"/>
  <c r="E55" i="10"/>
  <c r="E51" i="10"/>
  <c r="E34" i="10"/>
  <c r="D57" i="10"/>
  <c r="D53" i="10"/>
  <c r="D29" i="10"/>
  <c r="D22" i="10"/>
  <c r="D11" i="10"/>
  <c r="E58" i="10"/>
  <c r="E47" i="10"/>
  <c r="E42" i="10"/>
  <c r="E31" i="10"/>
  <c r="E26" i="10"/>
  <c r="E15" i="10"/>
  <c r="E10" i="10"/>
  <c r="D49" i="10"/>
  <c r="D33" i="10"/>
  <c r="D17" i="10"/>
  <c r="E60" i="10"/>
  <c r="E56" i="10"/>
  <c r="E52" i="10"/>
  <c r="E48" i="10"/>
  <c r="E44" i="10"/>
  <c r="E40" i="10"/>
  <c r="E36" i="10"/>
  <c r="E32" i="10"/>
  <c r="E28" i="10"/>
  <c r="E24" i="10"/>
  <c r="E20" i="10"/>
  <c r="E16" i="10"/>
  <c r="E12" i="10"/>
  <c r="E8" i="10"/>
  <c r="D85" i="10"/>
  <c r="D4" i="10"/>
  <c r="D84" i="10"/>
  <c r="E166" i="9"/>
  <c r="G166" i="9"/>
  <c r="C166" i="9"/>
  <c r="E158" i="9"/>
  <c r="G158" i="9"/>
  <c r="C158" i="9"/>
  <c r="E150" i="9"/>
  <c r="G150" i="9"/>
  <c r="C150" i="9"/>
  <c r="D79" i="9"/>
  <c r="E79" i="9"/>
  <c r="G79" i="9"/>
  <c r="D74" i="9"/>
  <c r="E74" i="9"/>
  <c r="D69" i="9"/>
  <c r="C69" i="9"/>
  <c r="G69" i="9"/>
  <c r="C61" i="9"/>
  <c r="G61" i="9"/>
  <c r="D47" i="9"/>
  <c r="E47" i="9"/>
  <c r="G47" i="9"/>
  <c r="C39" i="9"/>
  <c r="D39" i="9"/>
  <c r="E39" i="9"/>
  <c r="E36" i="9"/>
  <c r="C36" i="9"/>
  <c r="G36" i="9"/>
  <c r="E20" i="9"/>
  <c r="G20" i="9"/>
  <c r="C20" i="9"/>
  <c r="D20" i="9"/>
  <c r="G12" i="9"/>
  <c r="C12" i="9"/>
  <c r="D163" i="9"/>
  <c r="C163" i="9"/>
  <c r="D155" i="9"/>
  <c r="C155" i="9"/>
  <c r="C141" i="9"/>
  <c r="E141" i="9"/>
  <c r="C138" i="9"/>
  <c r="G138" i="9"/>
  <c r="D136" i="9"/>
  <c r="C136" i="9"/>
  <c r="E136" i="9"/>
  <c r="E122" i="9"/>
  <c r="C122" i="9"/>
  <c r="E119" i="9"/>
  <c r="G119" i="9"/>
  <c r="D119" i="9"/>
  <c r="C115" i="9"/>
  <c r="G115" i="9"/>
  <c r="E83" i="9"/>
  <c r="C83" i="9"/>
  <c r="D83" i="9"/>
  <c r="E68" i="9"/>
  <c r="C68" i="9"/>
  <c r="D68" i="9"/>
  <c r="G68" i="9"/>
  <c r="D51" i="9"/>
  <c r="C51" i="9"/>
  <c r="E51" i="9"/>
  <c r="C28" i="9"/>
  <c r="G28" i="9"/>
  <c r="D7" i="9"/>
  <c r="E7" i="9"/>
  <c r="G7" i="9"/>
  <c r="E174" i="9"/>
  <c r="D174" i="9"/>
  <c r="D167" i="9"/>
  <c r="G167" i="9"/>
  <c r="D161" i="9"/>
  <c r="C161" i="9"/>
  <c r="D159" i="9"/>
  <c r="G159" i="9"/>
  <c r="D153" i="9"/>
  <c r="C153" i="9"/>
  <c r="D151" i="9"/>
  <c r="G151" i="9"/>
  <c r="D130" i="9"/>
  <c r="G130" i="9"/>
  <c r="E123" i="9"/>
  <c r="D123" i="9"/>
  <c r="C123" i="9"/>
  <c r="C111" i="9"/>
  <c r="D111" i="9"/>
  <c r="D104" i="9"/>
  <c r="D95" i="9"/>
  <c r="G95" i="9"/>
  <c r="C91" i="9"/>
  <c r="D91" i="9"/>
  <c r="E91" i="9"/>
  <c r="D85" i="9"/>
  <c r="E85" i="9"/>
  <c r="G85" i="9"/>
  <c r="G77" i="9"/>
  <c r="C77" i="9"/>
  <c r="D53" i="9"/>
  <c r="C53" i="9"/>
  <c r="G53" i="9"/>
  <c r="D35" i="9"/>
  <c r="E35" i="9"/>
  <c r="G35" i="9"/>
  <c r="E31" i="9"/>
  <c r="C31" i="9"/>
  <c r="D31" i="9"/>
  <c r="E18" i="9"/>
  <c r="G18" i="9"/>
  <c r="E11" i="9"/>
  <c r="C11" i="9"/>
  <c r="D11" i="9"/>
  <c r="C6" i="9"/>
  <c r="E6" i="9"/>
  <c r="D6" i="9"/>
  <c r="G6" i="9"/>
  <c r="D175" i="9"/>
  <c r="G175" i="9"/>
  <c r="G173" i="9"/>
  <c r="C172" i="9"/>
  <c r="G172" i="9"/>
  <c r="G169" i="9"/>
  <c r="G168" i="9"/>
  <c r="D166" i="9"/>
  <c r="E162" i="9"/>
  <c r="C162" i="9"/>
  <c r="D162" i="9"/>
  <c r="D158" i="9"/>
  <c r="E154" i="9"/>
  <c r="C154" i="9"/>
  <c r="D154" i="9"/>
  <c r="D150" i="9"/>
  <c r="E138" i="9"/>
  <c r="C137" i="9"/>
  <c r="D137" i="9"/>
  <c r="G137" i="9"/>
  <c r="C126" i="9"/>
  <c r="D126" i="9"/>
  <c r="E124" i="9"/>
  <c r="G122" i="9"/>
  <c r="D120" i="9"/>
  <c r="G120" i="9"/>
  <c r="E115" i="9"/>
  <c r="G113" i="9"/>
  <c r="E84" i="9"/>
  <c r="D84" i="9"/>
  <c r="C84" i="9"/>
  <c r="G84" i="9"/>
  <c r="C79" i="9"/>
  <c r="E69" i="9"/>
  <c r="D67" i="9"/>
  <c r="C67" i="9"/>
  <c r="E67" i="9"/>
  <c r="D59" i="9"/>
  <c r="E59" i="9"/>
  <c r="G59" i="9"/>
  <c r="E52" i="9"/>
  <c r="C52" i="9"/>
  <c r="D52" i="9"/>
  <c r="G52" i="9"/>
  <c r="C47" i="9"/>
  <c r="G39" i="9"/>
  <c r="D36" i="9"/>
  <c r="D27" i="9"/>
  <c r="C27" i="9"/>
  <c r="E27" i="9"/>
  <c r="D21" i="9"/>
  <c r="G21" i="9"/>
  <c r="E21" i="9"/>
  <c r="C86" i="9"/>
  <c r="E86" i="9"/>
  <c r="C70" i="9"/>
  <c r="D70" i="9"/>
  <c r="C54" i="9"/>
  <c r="D54" i="9"/>
  <c r="D37" i="9"/>
  <c r="C37" i="9"/>
  <c r="C22" i="9"/>
  <c r="G22" i="9"/>
  <c r="D140" i="9"/>
  <c r="C140" i="9"/>
  <c r="E135" i="9"/>
  <c r="C135" i="9"/>
  <c r="C121" i="9"/>
  <c r="G121" i="9"/>
  <c r="G75" i="9"/>
  <c r="G63" i="9"/>
  <c r="G43" i="9"/>
  <c r="C38" i="9"/>
  <c r="D38" i="9"/>
  <c r="G15" i="9"/>
  <c r="D5" i="9"/>
  <c r="E5" i="9"/>
  <c r="C114" i="9"/>
  <c r="D114" i="9"/>
  <c r="E108" i="9"/>
  <c r="D108" i="9"/>
  <c r="C106" i="9"/>
  <c r="G106" i="9"/>
  <c r="D93" i="9"/>
  <c r="E93" i="9"/>
  <c r="E80" i="9"/>
  <c r="C80" i="9"/>
  <c r="C78" i="9"/>
  <c r="E78" i="9"/>
  <c r="E72" i="9"/>
  <c r="G72" i="9"/>
  <c r="D65" i="9"/>
  <c r="C65" i="9"/>
  <c r="D57" i="9"/>
  <c r="G57" i="9"/>
  <c r="C50" i="9"/>
  <c r="D50" i="9"/>
  <c r="E44" i="9"/>
  <c r="D44" i="9"/>
  <c r="C42" i="9"/>
  <c r="G42" i="9"/>
  <c r="D29" i="9"/>
  <c r="E29" i="9"/>
  <c r="E16" i="9"/>
  <c r="C16" i="9"/>
  <c r="C14" i="9"/>
  <c r="E14" i="9"/>
  <c r="E8" i="9"/>
  <c r="G8" i="9"/>
  <c r="E176" i="9"/>
  <c r="E172" i="9"/>
  <c r="E168" i="9"/>
  <c r="E164" i="9"/>
  <c r="E160" i="9"/>
  <c r="E156" i="9"/>
  <c r="E152" i="9"/>
  <c r="E148" i="9"/>
  <c r="G147" i="9"/>
  <c r="G133" i="9"/>
  <c r="G132" i="9"/>
  <c r="G131" i="9"/>
  <c r="D109" i="9"/>
  <c r="E109" i="9"/>
  <c r="E96" i="9"/>
  <c r="C96" i="9"/>
  <c r="C94" i="9"/>
  <c r="E94" i="9"/>
  <c r="E88" i="9"/>
  <c r="G88" i="9"/>
  <c r="D81" i="9"/>
  <c r="C81" i="9"/>
  <c r="D73" i="9"/>
  <c r="G73" i="9"/>
  <c r="C66" i="9"/>
  <c r="D66" i="9"/>
  <c r="E60" i="9"/>
  <c r="D60" i="9"/>
  <c r="C58" i="9"/>
  <c r="G58" i="9"/>
  <c r="D45" i="9"/>
  <c r="E45" i="9"/>
  <c r="E32" i="9"/>
  <c r="C32" i="9"/>
  <c r="C30" i="9"/>
  <c r="E30" i="9"/>
  <c r="E24" i="9"/>
  <c r="G24" i="9"/>
  <c r="D17" i="9"/>
  <c r="C17" i="9"/>
  <c r="D9" i="9"/>
  <c r="G9" i="9"/>
  <c r="E179" i="9"/>
  <c r="D176" i="9"/>
  <c r="E175" i="9"/>
  <c r="D172" i="9"/>
  <c r="E171" i="9"/>
  <c r="D168" i="9"/>
  <c r="E167" i="9"/>
  <c r="D164" i="9"/>
  <c r="E163" i="9"/>
  <c r="D160" i="9"/>
  <c r="E159" i="9"/>
  <c r="D156" i="9"/>
  <c r="E155" i="9"/>
  <c r="D152" i="9"/>
  <c r="E151" i="9"/>
  <c r="D148" i="9"/>
  <c r="D147" i="9"/>
  <c r="G145" i="9"/>
  <c r="G144" i="9"/>
  <c r="G143" i="9"/>
  <c r="E133" i="9"/>
  <c r="E132" i="9"/>
  <c r="D131" i="9"/>
  <c r="G129" i="9"/>
  <c r="G128" i="9"/>
  <c r="G127" i="9"/>
  <c r="G114" i="9"/>
  <c r="E112" i="9"/>
  <c r="C112" i="9"/>
  <c r="C110" i="9"/>
  <c r="E110" i="9"/>
  <c r="G108" i="9"/>
  <c r="E106" i="9"/>
  <c r="E104" i="9"/>
  <c r="G104" i="9"/>
  <c r="D97" i="9"/>
  <c r="C97" i="9"/>
  <c r="G93" i="9"/>
  <c r="D89" i="9"/>
  <c r="G89" i="9"/>
  <c r="C82" i="9"/>
  <c r="D82" i="9"/>
  <c r="G80" i="9"/>
  <c r="G78" i="9"/>
  <c r="E76" i="9"/>
  <c r="D76" i="9"/>
  <c r="C74" i="9"/>
  <c r="G74" i="9"/>
  <c r="D72" i="9"/>
  <c r="G65" i="9"/>
  <c r="D61" i="9"/>
  <c r="E61" i="9"/>
  <c r="E57" i="9"/>
  <c r="G50" i="9"/>
  <c r="E48" i="9"/>
  <c r="C48" i="9"/>
  <c r="C46" i="9"/>
  <c r="E46" i="9"/>
  <c r="G44" i="9"/>
  <c r="E42" i="9"/>
  <c r="E40" i="9"/>
  <c r="G40" i="9"/>
  <c r="D33" i="9"/>
  <c r="C33" i="9"/>
  <c r="G29" i="9"/>
  <c r="D25" i="9"/>
  <c r="G25" i="9"/>
  <c r="C18" i="9"/>
  <c r="D18" i="9"/>
  <c r="G16" i="9"/>
  <c r="G14" i="9"/>
  <c r="E12" i="9"/>
  <c r="D12" i="9"/>
  <c r="C10" i="9"/>
  <c r="G10" i="9"/>
  <c r="D8" i="9"/>
  <c r="C147" i="9"/>
  <c r="E145" i="9"/>
  <c r="E144" i="9"/>
  <c r="D143" i="9"/>
  <c r="G141" i="9"/>
  <c r="G140" i="9"/>
  <c r="G139" i="9"/>
  <c r="D133" i="9"/>
  <c r="C132" i="9"/>
  <c r="C131" i="9"/>
  <c r="E129" i="9"/>
  <c r="E128" i="9"/>
  <c r="D127" i="9"/>
  <c r="G125" i="9"/>
  <c r="G124" i="9"/>
  <c r="G123" i="9"/>
  <c r="E114" i="9"/>
  <c r="D113" i="9"/>
  <c r="C113" i="9"/>
  <c r="G109" i="9"/>
  <c r="C108" i="9"/>
  <c r="D106" i="9"/>
  <c r="D105" i="9"/>
  <c r="G105" i="9"/>
  <c r="C98" i="9"/>
  <c r="D98" i="9"/>
  <c r="G96" i="9"/>
  <c r="G94" i="9"/>
  <c r="C93" i="9"/>
  <c r="E92" i="9"/>
  <c r="D92" i="9"/>
  <c r="C90" i="9"/>
  <c r="G90" i="9"/>
  <c r="D88" i="9"/>
  <c r="G81" i="9"/>
  <c r="D80" i="9"/>
  <c r="D78" i="9"/>
  <c r="D77" i="9"/>
  <c r="E77" i="9"/>
  <c r="E73" i="9"/>
  <c r="C72" i="9"/>
  <c r="G66" i="9"/>
  <c r="E65" i="9"/>
  <c r="E64" i="9"/>
  <c r="C64" i="9"/>
  <c r="C62" i="9"/>
  <c r="E62" i="9"/>
  <c r="G60" i="9"/>
  <c r="E58" i="9"/>
  <c r="C57" i="9"/>
  <c r="E56" i="9"/>
  <c r="G56" i="9"/>
  <c r="E50" i="9"/>
  <c r="D49" i="9"/>
  <c r="C49" i="9"/>
  <c r="G45" i="9"/>
  <c r="C44" i="9"/>
  <c r="D42" i="9"/>
  <c r="D41" i="9"/>
  <c r="G41" i="9"/>
  <c r="C34" i="9"/>
  <c r="D34" i="9"/>
  <c r="G32" i="9"/>
  <c r="G30" i="9"/>
  <c r="C29" i="9"/>
  <c r="E28" i="9"/>
  <c r="D28" i="9"/>
  <c r="C26" i="9"/>
  <c r="G26" i="9"/>
  <c r="D24" i="9"/>
  <c r="G17" i="9"/>
  <c r="D16" i="9"/>
  <c r="D14" i="9"/>
  <c r="D13" i="9"/>
  <c r="E13" i="9"/>
  <c r="E9" i="9"/>
  <c r="C8" i="9"/>
  <c r="E4" i="9"/>
  <c r="D4" i="9"/>
  <c r="G4" i="9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18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9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77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E73" i="6"/>
  <c r="C43" i="6"/>
  <c r="C44" i="6"/>
  <c r="C49" i="6"/>
  <c r="C66" i="6"/>
  <c r="C67" i="6"/>
  <c r="C68" i="6"/>
  <c r="C69" i="6"/>
  <c r="C70" i="6"/>
  <c r="C71" i="6"/>
  <c r="C72" i="6"/>
  <c r="C73" i="6"/>
  <c r="C4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22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3" i="6"/>
</calcChain>
</file>

<file path=xl/sharedStrings.xml><?xml version="1.0" encoding="utf-8"?>
<sst xmlns="http://schemas.openxmlformats.org/spreadsheetml/2006/main" count="1253" uniqueCount="989">
  <si>
    <t>Позиция</t>
  </si>
  <si>
    <t>Шкала</t>
  </si>
  <si>
    <t>Размерность</t>
  </si>
  <si>
    <t>Модуль</t>
  </si>
  <si>
    <t>Канал</t>
  </si>
  <si>
    <t>Значение</t>
  </si>
  <si>
    <t>min</t>
  </si>
  <si>
    <t>max</t>
  </si>
  <si>
    <t>МПа</t>
  </si>
  <si>
    <t>Па</t>
  </si>
  <si>
    <t>кПа</t>
  </si>
  <si>
    <t>F1394</t>
  </si>
  <si>
    <t>Утечки из сальников К3/2</t>
  </si>
  <si>
    <t>Описание</t>
  </si>
  <si>
    <t>Слот</t>
  </si>
  <si>
    <t>°C</t>
  </si>
  <si>
    <t>0-5 mA</t>
  </si>
  <si>
    <t>Наименование параметра</t>
  </si>
  <si>
    <t>Норма</t>
  </si>
  <si>
    <t>Data.s6.0</t>
  </si>
  <si>
    <t>X1859</t>
  </si>
  <si>
    <t>Деблокировка всаса компрессора К-3/2, ЦПУ</t>
  </si>
  <si>
    <t>Data.s6.1</t>
  </si>
  <si>
    <t>Data.s6.2</t>
  </si>
  <si>
    <t>Data.s6.3</t>
  </si>
  <si>
    <t>Сблокированный пуск РРП</t>
  </si>
  <si>
    <t>Data.s6.4</t>
  </si>
  <si>
    <t>Готов к пуску К-3/2, Местный Щит</t>
  </si>
  <si>
    <t>Data.s6.5</t>
  </si>
  <si>
    <t>Пуск компрессора К-3/2 разрешен, ЦПУ</t>
  </si>
  <si>
    <t>Data.s6.6</t>
  </si>
  <si>
    <t>Кнопка пуск К-3/2, Местный Щит</t>
  </si>
  <si>
    <t>Data.s6.7</t>
  </si>
  <si>
    <t>Двигатель К-3/2 работает (II-ПМ)</t>
  </si>
  <si>
    <t>Data.s6.8</t>
  </si>
  <si>
    <t>Аварийная разгрузка компрессора К-3/2</t>
  </si>
  <si>
    <t>Data.s6.9</t>
  </si>
  <si>
    <t>Нормальный останов компр. К-3/2, Местный Щит</t>
  </si>
  <si>
    <t>Data.s6.10</t>
  </si>
  <si>
    <t>Аварийное отключение компр. К-3/2, Местный Щит</t>
  </si>
  <si>
    <t>Data.s6.11</t>
  </si>
  <si>
    <t>Аварийный останов, ЦПУ</t>
  </si>
  <si>
    <t>Data.s6.12</t>
  </si>
  <si>
    <t>Аварийная программа А-I</t>
  </si>
  <si>
    <t>Data.s6.13</t>
  </si>
  <si>
    <t>Ввод “D” по аварийному останову К-3/2</t>
  </si>
  <si>
    <t>Data.s6.14</t>
  </si>
  <si>
    <t>Съём звукового сигнала, Местный Щит</t>
  </si>
  <si>
    <t>Data.s6.15</t>
  </si>
  <si>
    <t>Съём светового сигнала, Местный Щит</t>
  </si>
  <si>
    <t>Data.s6.16</t>
  </si>
  <si>
    <t>Контроль схемы сигнализации, Местный Щит</t>
  </si>
  <si>
    <t>Data.s6.17</t>
  </si>
  <si>
    <t>Квитирование 1-причины останова компрессора К-3/2,, МЩ</t>
  </si>
  <si>
    <t>Data.s6.18</t>
  </si>
  <si>
    <t>Съём звукового сигнала, ЦПУ</t>
  </si>
  <si>
    <t>Data.s6.19</t>
  </si>
  <si>
    <t>Съём светового сигнала, ЦПУ</t>
  </si>
  <si>
    <t>Data.s6.20</t>
  </si>
  <si>
    <t>Контроль схемы сигнализации, ЦПУ</t>
  </si>
  <si>
    <t>Data.s6.21</t>
  </si>
  <si>
    <t>Квитирование 1-причины останова компрессора К-3/2, ЦПУ</t>
  </si>
  <si>
    <t>Data.s6.22</t>
  </si>
  <si>
    <t>Уровень белого масла L1389 &gt; 650 мм</t>
  </si>
  <si>
    <t>Data.s6.23</t>
  </si>
  <si>
    <t>Уровень белого масла L1493 &gt; 2000 мм</t>
  </si>
  <si>
    <t>Data.s6.24</t>
  </si>
  <si>
    <t>G1600‗1‗1</t>
  </si>
  <si>
    <t>Контроль положения поршней компр. К-3/2 1 цил. &gt; 16 мм</t>
  </si>
  <si>
    <t>Data.s6.25</t>
  </si>
  <si>
    <t>G1600‗2‗1</t>
  </si>
  <si>
    <t xml:space="preserve">Контроль положения поршней компр. К-3/2 2 цил. &gt; 16 мм </t>
  </si>
  <si>
    <t>Data.s6.26</t>
  </si>
  <si>
    <t>G1600‗3‗1</t>
  </si>
  <si>
    <t>Контроль положения поршней компр. К-3/2 3 цил. &gt; 16 мм</t>
  </si>
  <si>
    <t>Data.s6.27</t>
  </si>
  <si>
    <t>G1600‗4‗1</t>
  </si>
  <si>
    <t>Контроль положения поршней компр. К-3/2 4 цил. &gt; 16 мм</t>
  </si>
  <si>
    <t>Data.s6.28</t>
  </si>
  <si>
    <t>G1600‗5‗1</t>
  </si>
  <si>
    <t>Контроль положения поршней компр. К-3/2 5 цил. &gt; 16 мм</t>
  </si>
  <si>
    <t>Data.s6.29</t>
  </si>
  <si>
    <t>G1600‗6‗1</t>
  </si>
  <si>
    <t>Контроль положения поршней компр. К-3/2 6 цил. &gt; 16 мм</t>
  </si>
  <si>
    <t>Data.s6.30</t>
  </si>
  <si>
    <t>G1600‗7‗1</t>
  </si>
  <si>
    <t>Контроль положения поршней компр. К-3/2 7 цил. &gt; 16 мм</t>
  </si>
  <si>
    <t>Data.s6.31</t>
  </si>
  <si>
    <t>G1600‗8‗1</t>
  </si>
  <si>
    <t>Контроль положения поршней компр. К-3/2 8 цил. &gt; 16 мм</t>
  </si>
  <si>
    <t>Data.s7.0</t>
  </si>
  <si>
    <t>G1600‗1‗2</t>
  </si>
  <si>
    <t>Контроль положения поршней компр. К-3/2 1 цил. &gt; 8 мм</t>
  </si>
  <si>
    <t>Data.s7.1</t>
  </si>
  <si>
    <t>G1600‗2‗2</t>
  </si>
  <si>
    <t>Контроль положения поршней компр. К-3/2 2 цил. &gt; 8 мм</t>
  </si>
  <si>
    <t>Data.s7.2</t>
  </si>
  <si>
    <t>G1600‗3‗2</t>
  </si>
  <si>
    <t>Контроль положения поршней компр. К-3/2 3 цил. &gt; 8 мм</t>
  </si>
  <si>
    <t>Data.s7.3</t>
  </si>
  <si>
    <t>G1600‗4‗2</t>
  </si>
  <si>
    <t>Контроль положения поршней компр. К-3/2 4 цил. &gt; 8 мм</t>
  </si>
  <si>
    <t>Data.s7.4</t>
  </si>
  <si>
    <t>G1600‗5‗2</t>
  </si>
  <si>
    <t>Контроль положения поршней компр. К-3/2 5 цил. &gt; 8 мм</t>
  </si>
  <si>
    <t>Data.s7.5</t>
  </si>
  <si>
    <t>G1600‗6‗2</t>
  </si>
  <si>
    <t>Контроль положения поршней компр. К-3/2 6 цил. &gt; 8 мм</t>
  </si>
  <si>
    <t>Data.s7.6</t>
  </si>
  <si>
    <t>G1600‗7‗2</t>
  </si>
  <si>
    <t>Контроль положения поршней компр. К-3/2 7 цил. &gt; 8 мм</t>
  </si>
  <si>
    <t>Data.s7.7</t>
  </si>
  <si>
    <t>G1600‗8‗2</t>
  </si>
  <si>
    <t>Контроль положения поршней компр. К-3/2 8 цил. &gt; 8 мм</t>
  </si>
  <si>
    <t>Data.s7.8</t>
  </si>
  <si>
    <t>P1628_2</t>
  </si>
  <si>
    <t>SV133 закрыт</t>
  </si>
  <si>
    <t>Data.s7.9</t>
  </si>
  <si>
    <t>P1636_2</t>
  </si>
  <si>
    <t>SV130 закрыт</t>
  </si>
  <si>
    <t>Data.s7.10</t>
  </si>
  <si>
    <t>P1632_2</t>
  </si>
  <si>
    <t>SV129 закрыт</t>
  </si>
  <si>
    <t>Data.s7.11</t>
  </si>
  <si>
    <t>P1639_2</t>
  </si>
  <si>
    <t>SV134 закрыт</t>
  </si>
  <si>
    <t>Data.s7.12</t>
  </si>
  <si>
    <t>P1636_1</t>
  </si>
  <si>
    <t>SV130 открыт</t>
  </si>
  <si>
    <t>Data.s7.13</t>
  </si>
  <si>
    <t>P1639_1</t>
  </si>
  <si>
    <t>SV134 открыт</t>
  </si>
  <si>
    <t>Data.s7.14</t>
  </si>
  <si>
    <t>P1632_1</t>
  </si>
  <si>
    <t>SV129 открыт</t>
  </si>
  <si>
    <t>Data.s7.15</t>
  </si>
  <si>
    <t>P1628_1</t>
  </si>
  <si>
    <t>SV133 открыт</t>
  </si>
  <si>
    <t>Data.s7.16</t>
  </si>
  <si>
    <t>X1716</t>
  </si>
  <si>
    <t>Агрегат тонкой очисти масла в с-ме подпитки К-3/2</t>
  </si>
  <si>
    <t>Data.s7.17</t>
  </si>
  <si>
    <t>X1766</t>
  </si>
  <si>
    <t>Агрегат тонкой очисти масла в с-ме мех. движения К-3/2</t>
  </si>
  <si>
    <t>Data.s7.18</t>
  </si>
  <si>
    <t>X1746</t>
  </si>
  <si>
    <t>Агрегат тонкой оч. масла в с-ме промывки сальник. К-3/2</t>
  </si>
  <si>
    <t>Data.s7.19</t>
  </si>
  <si>
    <t>X1702</t>
  </si>
  <si>
    <t>С-ма подпитки маслоснабжения гидромех. передачи К-3/2</t>
  </si>
  <si>
    <t>Data.s7.20</t>
  </si>
  <si>
    <t>X1713,1719</t>
  </si>
  <si>
    <t>Насосы подпитки гидроблока 1 ст. компрессора К-3/2</t>
  </si>
  <si>
    <t>Data.s7.21</t>
  </si>
  <si>
    <t>X1714,1720</t>
  </si>
  <si>
    <t>Насосы подпитки гидромеханической передачи 2 ст.компр.К-3/2</t>
  </si>
  <si>
    <t>Data.s7.22</t>
  </si>
  <si>
    <t>X1733,1734</t>
  </si>
  <si>
    <t>Лубрикаторы 1-ой и 2-ой ступени компрессора К-3/2</t>
  </si>
  <si>
    <t>Data.s7.23</t>
  </si>
  <si>
    <t>X1520</t>
  </si>
  <si>
    <t>Шестерёнчатый насос утечек масла Р5 компр. К-3/2</t>
  </si>
  <si>
    <t>Data.s7.24</t>
  </si>
  <si>
    <t>X1742</t>
  </si>
  <si>
    <t>Насос системы промывки сальников компр. К-3/2</t>
  </si>
  <si>
    <t>Data.s7.25</t>
  </si>
  <si>
    <t>X1752</t>
  </si>
  <si>
    <t>Насос охлаждения цилиндров компрессора К-3/2</t>
  </si>
  <si>
    <t>Data.s7.26</t>
  </si>
  <si>
    <t>X1762</t>
  </si>
  <si>
    <t>Насос циркуляционной смазки мех. движения компр. К-3/2</t>
  </si>
  <si>
    <t>Data.s7.27</t>
  </si>
  <si>
    <t>X1798</t>
  </si>
  <si>
    <t>Вентилятор обдува</t>
  </si>
  <si>
    <t>Data.s7.28</t>
  </si>
  <si>
    <t>X1799</t>
  </si>
  <si>
    <t>Резервный вентилятор обдува</t>
  </si>
  <si>
    <t>Data.s7.29</t>
  </si>
  <si>
    <t>X1875‗1</t>
  </si>
  <si>
    <t>Валоповорот вправо компрессора К-3/2</t>
  </si>
  <si>
    <t>Data.s7.30</t>
  </si>
  <si>
    <t>X1875‗2</t>
  </si>
  <si>
    <t>Валоповорот влево компрессора К-3/2</t>
  </si>
  <si>
    <t>Data.s7.31</t>
  </si>
  <si>
    <t>Элетрорасцепление 3Р+1РВП+4А</t>
  </si>
  <si>
    <t>Data.s8.0</t>
  </si>
  <si>
    <t>X1949‗1</t>
  </si>
  <si>
    <t>Всас I потока компрессора К-3/2 78/1, открыт</t>
  </si>
  <si>
    <t>Data.s8.1</t>
  </si>
  <si>
    <t>X1949‗2</t>
  </si>
  <si>
    <t>Всас I потока компрессора К-3/2 78/1, закрыт</t>
  </si>
  <si>
    <t>Data.s8.2</t>
  </si>
  <si>
    <t>X1950‗1</t>
  </si>
  <si>
    <t>Разгрузка I потока компрессора К-3/2 83/1, открыт</t>
  </si>
  <si>
    <t>Data.s8.3</t>
  </si>
  <si>
    <t>X1950‗2</t>
  </si>
  <si>
    <t>Разгрузка I потока компрессора К-3/2 83/1, закрыт</t>
  </si>
  <si>
    <t>Data.s8.4</t>
  </si>
  <si>
    <t>X1951‗1</t>
  </si>
  <si>
    <t>Нагнетание I потока компрессора К-3/2 84/1, открыт</t>
  </si>
  <si>
    <t>Data.s8.5</t>
  </si>
  <si>
    <t>X1951‗2</t>
  </si>
  <si>
    <t>Нагнетание I потока компрессора К-3/2 84/1, закрыт</t>
  </si>
  <si>
    <t>Data.s8.6</t>
  </si>
  <si>
    <t>X1952‗1</t>
  </si>
  <si>
    <t>Всас II потока компрессора К-3/2 78/2, открыт</t>
  </si>
  <si>
    <t>Data.s8.7</t>
  </si>
  <si>
    <t>X1952‗2</t>
  </si>
  <si>
    <t>Всас II потока компрессора К-3/2 78/2, закрыт</t>
  </si>
  <si>
    <t>Data.s8.8</t>
  </si>
  <si>
    <t>X1953‗1</t>
  </si>
  <si>
    <t>Разгрузка II потока компрессора К-3/2 83/2, открыт</t>
  </si>
  <si>
    <t>Data.s8.9</t>
  </si>
  <si>
    <t>X1953‗2</t>
  </si>
  <si>
    <t>Разгрузка II потока компрессора К-3/2 83/2, закрыт</t>
  </si>
  <si>
    <t>Data.s8.10</t>
  </si>
  <si>
    <t>X1954‗1</t>
  </si>
  <si>
    <t>Нагнетание II потока компрессора К-3/2 84/2, открыт</t>
  </si>
  <si>
    <t>Data.s8.11</t>
  </si>
  <si>
    <t>X1954‗2</t>
  </si>
  <si>
    <t>Нагнетание II потока компрессора К-3/2 84/2, закрыт</t>
  </si>
  <si>
    <t>Data.s8.12</t>
  </si>
  <si>
    <t>X1955‗1</t>
  </si>
  <si>
    <t>Байпас I потока компрессора К-3/2 81/1, открыт</t>
  </si>
  <si>
    <t>Data.s8.13</t>
  </si>
  <si>
    <t>X1955‗2</t>
  </si>
  <si>
    <t>Байпас I потока компрессора К-3/2 81/1, закрыт</t>
  </si>
  <si>
    <t>Data.s8.14</t>
  </si>
  <si>
    <t>X1956‗1</t>
  </si>
  <si>
    <t>Байпас II потока компрессора К-3/2 81/2, открыт</t>
  </si>
  <si>
    <t>Data.s8.15</t>
  </si>
  <si>
    <t>X1956‗2</t>
  </si>
  <si>
    <t>Байпас II потока компрессора К-3/2 81/2, закрыт</t>
  </si>
  <si>
    <t>Data.s8.16</t>
  </si>
  <si>
    <t>H1957</t>
  </si>
  <si>
    <t>Регулирующий байпас А (гидропривод) включён</t>
  </si>
  <si>
    <t>Data.s8.17</t>
  </si>
  <si>
    <t>H1958</t>
  </si>
  <si>
    <t>Регулирующий байпас Б (гидропривод) включён</t>
  </si>
  <si>
    <t>Data.s8.18</t>
  </si>
  <si>
    <t>PA1642</t>
  </si>
  <si>
    <t>Data.s8.19</t>
  </si>
  <si>
    <t>PS1642</t>
  </si>
  <si>
    <t>Data. s8.20</t>
  </si>
  <si>
    <t>PA1643</t>
  </si>
  <si>
    <t>10/0</t>
  </si>
  <si>
    <t>Data.s8.21</t>
  </si>
  <si>
    <t>PS1643</t>
  </si>
  <si>
    <t>Data.s8.22</t>
  </si>
  <si>
    <t>F12_F15</t>
  </si>
  <si>
    <t>Блинкер поднят (“1” – замкнут(перед пуском) “0” – разомкнут)</t>
  </si>
  <si>
    <t>Data.s8.23</t>
  </si>
  <si>
    <t>Data.s8.24</t>
  </si>
  <si>
    <t>Data.s8.25</t>
  </si>
  <si>
    <t>Data.s8.26</t>
  </si>
  <si>
    <t>Data.s8.27</t>
  </si>
  <si>
    <t>Data.s8.28</t>
  </si>
  <si>
    <t>Data.s8.29</t>
  </si>
  <si>
    <t>Data.s8.30</t>
  </si>
  <si>
    <t>Состояние 1756-P75R №1</t>
  </si>
  <si>
    <t>Data.s8.31</t>
  </si>
  <si>
    <t>Состояние 1756-P75R №2</t>
  </si>
  <si>
    <t>11/8</t>
  </si>
  <si>
    <t>9/6</t>
  </si>
  <si>
    <t>9/7</t>
  </si>
  <si>
    <t>Data.s9.0</t>
  </si>
  <si>
    <t>Data.s9.1</t>
  </si>
  <si>
    <t>Data.s9.2</t>
  </si>
  <si>
    <t>Data.s9.3</t>
  </si>
  <si>
    <t>Data.s9.4</t>
  </si>
  <si>
    <t>Data.s9.5</t>
  </si>
  <si>
    <t>Data.s9.6</t>
  </si>
  <si>
    <t>Data.s9.7</t>
  </si>
  <si>
    <t>Data.s9.8</t>
  </si>
  <si>
    <t>Data.s9.9</t>
  </si>
  <si>
    <t>Data.s9.10</t>
  </si>
  <si>
    <t>Data.s9.11</t>
  </si>
  <si>
    <t>Data.s9.12</t>
  </si>
  <si>
    <t>Data.s9.13</t>
  </si>
  <si>
    <t>Data.s9.14</t>
  </si>
  <si>
    <t>Data.s9.15</t>
  </si>
  <si>
    <t>Data.s10.0</t>
  </si>
  <si>
    <t>Data.s10.1</t>
  </si>
  <si>
    <t>Data.s10.2</t>
  </si>
  <si>
    <t>Data.s10.3</t>
  </si>
  <si>
    <t>Data.s10.4</t>
  </si>
  <si>
    <t>Data.s10.5</t>
  </si>
  <si>
    <t>Data.s10.6</t>
  </si>
  <si>
    <t>Data.s10.7</t>
  </si>
  <si>
    <t>Data.s10.8</t>
  </si>
  <si>
    <t>Data.s10.9</t>
  </si>
  <si>
    <t>Data.s10.10</t>
  </si>
  <si>
    <t>Data.s10.11</t>
  </si>
  <si>
    <t>Data.s10.12</t>
  </si>
  <si>
    <t>Data.s10.13</t>
  </si>
  <si>
    <t>Data.s10.14</t>
  </si>
  <si>
    <t>Data.s10.15</t>
  </si>
  <si>
    <t>Data.s11.0</t>
  </si>
  <si>
    <t>Data.s11.1</t>
  </si>
  <si>
    <t>Data.s11.2</t>
  </si>
  <si>
    <t>Data.s11.3</t>
  </si>
  <si>
    <t>Data.s11.4</t>
  </si>
  <si>
    <t>Data.s11.5</t>
  </si>
  <si>
    <t>Data.s11.6</t>
  </si>
  <si>
    <t>Data.s11.7</t>
  </si>
  <si>
    <t>Data.s11.8</t>
  </si>
  <si>
    <t>Data.s11.9</t>
  </si>
  <si>
    <t>Data.s11.10</t>
  </si>
  <si>
    <t>Data.s11.11</t>
  </si>
  <si>
    <t>Data.s11.12</t>
  </si>
  <si>
    <t>Data.s11.13</t>
  </si>
  <si>
    <t>Data.s11.14</t>
  </si>
  <si>
    <t>Давл всасывания II ступени 1 потока P1630 &lt; 90 МПа</t>
  </si>
  <si>
    <t>Data.s11.15</t>
  </si>
  <si>
    <t>Data.s12.0</t>
  </si>
  <si>
    <t>Data.s12.1</t>
  </si>
  <si>
    <t>Data.s12.2</t>
  </si>
  <si>
    <t>Data.s12.3</t>
  </si>
  <si>
    <t>Data.s12.4</t>
  </si>
  <si>
    <t>Data.s12.5</t>
  </si>
  <si>
    <t>Data.s12.6</t>
  </si>
  <si>
    <t>Data.s12.7</t>
  </si>
  <si>
    <t>Data.s12.8</t>
  </si>
  <si>
    <t>Data.s12.9</t>
  </si>
  <si>
    <t>Data.s12.10</t>
  </si>
  <si>
    <t>Data.s12.11</t>
  </si>
  <si>
    <t>Data.s12.12</t>
  </si>
  <si>
    <t>Data.s12.13</t>
  </si>
  <si>
    <t>Data.s12.14</t>
  </si>
  <si>
    <t>Data.s12.15</t>
  </si>
  <si>
    <t>Data.s13.0</t>
  </si>
  <si>
    <t>Data.s13.1</t>
  </si>
  <si>
    <t>Давл масла в с-ме охлаждения цилиндров P1652 &lt; 100 кПа</t>
  </si>
  <si>
    <t>Data.s13.2</t>
  </si>
  <si>
    <t>Data.s13.3</t>
  </si>
  <si>
    <t>Data.s13.4</t>
  </si>
  <si>
    <t>Data.s13.5</t>
  </si>
  <si>
    <t>Data.s13.6</t>
  </si>
  <si>
    <t>X1937</t>
  </si>
  <si>
    <t>Data.s13.7</t>
  </si>
  <si>
    <t>X1940</t>
  </si>
  <si>
    <t>Data.s13.8</t>
  </si>
  <si>
    <t>Data.s13.9</t>
  </si>
  <si>
    <t>Data.s13.10</t>
  </si>
  <si>
    <t>Data.s13.11</t>
  </si>
  <si>
    <t>Data.s13.12</t>
  </si>
  <si>
    <t>Data.s13.13</t>
  </si>
  <si>
    <t>Data.s13.14</t>
  </si>
  <si>
    <t>Data.s13.15</t>
  </si>
  <si>
    <t>Data.s14.0</t>
  </si>
  <si>
    <t>Data.s14.1</t>
  </si>
  <si>
    <t>Data.s14.2</t>
  </si>
  <si>
    <t>Data.s14.3</t>
  </si>
  <si>
    <t>Data.s14.4</t>
  </si>
  <si>
    <t>Data.s14.5</t>
  </si>
  <si>
    <t>Data.s14.6</t>
  </si>
  <si>
    <t>Data.s14.7</t>
  </si>
  <si>
    <t>Data.s14.8</t>
  </si>
  <si>
    <t>Data.s14.9</t>
  </si>
  <si>
    <t>Data.s14.10</t>
  </si>
  <si>
    <t>Data.s14.11</t>
  </si>
  <si>
    <t>Data.s14.12</t>
  </si>
  <si>
    <t>Data.s14.13</t>
  </si>
  <si>
    <t>B1752</t>
  </si>
  <si>
    <t>Data.s14.14</t>
  </si>
  <si>
    <t>B1742</t>
  </si>
  <si>
    <t>Data.s14.15</t>
  </si>
  <si>
    <t>B1746,1796</t>
  </si>
  <si>
    <t>Data.s15.0</t>
  </si>
  <si>
    <t>Data.s15.1</t>
  </si>
  <si>
    <t>Data.s15.2</t>
  </si>
  <si>
    <t>Data.s15.3</t>
  </si>
  <si>
    <t>Data.s15.4</t>
  </si>
  <si>
    <t>Data.s15.5</t>
  </si>
  <si>
    <t>Data.s15.6</t>
  </si>
  <si>
    <t>Data.s15.7</t>
  </si>
  <si>
    <t>Data.s15.8</t>
  </si>
  <si>
    <t>Data.s15.9</t>
  </si>
  <si>
    <t>Data.s15.10</t>
  </si>
  <si>
    <t>Data.s15.11</t>
  </si>
  <si>
    <t>Data.s15.12</t>
  </si>
  <si>
    <t>Data.s15.13</t>
  </si>
  <si>
    <t>Data.s15.14</t>
  </si>
  <si>
    <t>Data.s15.15</t>
  </si>
  <si>
    <t>Data.s16.0</t>
  </si>
  <si>
    <t>Data.s16.1</t>
  </si>
  <si>
    <t>Data.s16.2</t>
  </si>
  <si>
    <t>Data.s16.3</t>
  </si>
  <si>
    <t>Data.s16.4</t>
  </si>
  <si>
    <t>Data.s16.5</t>
  </si>
  <si>
    <t>Data.s16.6</t>
  </si>
  <si>
    <t>Data.s16.7</t>
  </si>
  <si>
    <t>Data.s16.8</t>
  </si>
  <si>
    <t>Data.s16.9</t>
  </si>
  <si>
    <t>Data.s16.10</t>
  </si>
  <si>
    <t>Data.s16.11</t>
  </si>
  <si>
    <t>Data.s16.12</t>
  </si>
  <si>
    <t>Data.s16.13</t>
  </si>
  <si>
    <t>Data.s16.14</t>
  </si>
  <si>
    <t>Data.s16.15</t>
  </si>
  <si>
    <t>Примечание</t>
  </si>
  <si>
    <r>
      <t>Т-ра подшипника 2 коренной шейки коленвала T1291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60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</si>
  <si>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3 коренной шейки коленвала T1292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60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</si>
  <si>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4 коренной шейки коленвала T1293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60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</si>
  <si>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5 коренной шейки коленвала T1294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60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</si>
  <si>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обмоток главного привода T1280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</si>
  <si>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обмоток главного привода T1279÷T1284 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</si>
  <si>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подшипн. коренных шеек коленвала T1290÷T1294 &gt; 60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</si>
  <si>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выносного подшипника T1318 &gt; 65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</si>
  <si>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 ступени 1 потока T1229, T1230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</si>
  <si>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1 потока T1234, T1236 &gt; 105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</si>
  <si>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II ступени 1 потока T1242, T1243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</si>
  <si>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1 потока T1247, T1249 &gt; 85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</si>
  <si>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 ступени T1306÷T1309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</si>
  <si>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 ступени 2 потока T1231, T1232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</si>
  <si>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2 потока T1238, T1240 &gt; 105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</si>
  <si>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II ступени 2 потока T1244, T1245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</si>
  <si>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2 потока T1251, T1253 &gt; 85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</si>
  <si>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II ступени T1310÷T1313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</si>
  <si>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обмоток главного привода T1281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</si>
  <si>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обмоток главного привода T1282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</si>
  <si>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обмоток главного привода T1283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</si>
  <si>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обмоток главного привода T1284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120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</si>
  <si>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1 коренной шейки коленвала T1290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</si>
  <si>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2 коренной шейки коленвала T1291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</si>
  <si>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3 коренной шейки коленвала T1292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</si>
  <si>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4 коренной шейки коленвала T1293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</si>
  <si>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подшипника 5 коренной шейки коленвала T1294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</si>
  <si>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>Т-ра выносного подшипника T1318</t>
    </r>
    <r>
      <rPr>
        <sz val="12"/>
        <color indexed="8"/>
        <rFont val="Times New Roman"/>
        <family val="1"/>
        <charset val="204"/>
      </rPr>
      <t xml:space="preserve"> </t>
    </r>
    <r>
      <rPr>
        <b/>
        <i/>
        <sz val="12"/>
        <color indexed="8"/>
        <rFont val="Times New Roman"/>
        <family val="1"/>
        <charset val="204"/>
      </rPr>
      <t xml:space="preserve">&gt; 75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</si>
  <si>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 ступени 1 потока 2 цил. T1230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</si>
  <si>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 ступени 2 потока 4 цил. T1232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</si>
  <si>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II ступени 1 потока 6 цил. T1243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</si>
  <si>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всасывания II ступени 2 потока 8 цил. T1245 &gt; 45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</si>
  <si>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1 потока 1 цил. T1234 &gt; 115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</si>
  <si>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1 потока 2 цил. T1236 &gt; 105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</si>
  <si>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1 потока 2 цил. T1236 &gt; 115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</si>
  <si>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2 потока 3 цил. T1238 &gt; 115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</si>
  <si>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2 потока 4 цил. T1240 &gt; 105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</si>
  <si>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 ступени 2 потока 4 цил. T1240 &gt; 115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</si>
  <si>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1 потока 6 цил.  T1249 &gt; 85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</si>
  <si>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1 потока 5 цил.  T1247 &gt; 95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</si>
  <si>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1 потока 6 цил. T1249 &gt; 95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</si>
  <si>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 ступени T1307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</si>
  <si>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 ступени T1308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</si>
  <si>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II ступени T1309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</si>
  <si>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II ступени T1311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</si>
  <si>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II ступени T1312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</si>
  <si>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в системе гидропривода II ступени T1313 &gt; 80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</si>
  <si>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2 потока 7 цил. T1251 &gt; 95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</si>
  <si>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2 потока 8 цил. T1253 &gt; 85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</si>
  <si>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r>
      <t xml:space="preserve">Т-ра нагнетания II ступени 2 потока 8 цил. T1253 &gt; 95 </t>
    </r>
    <r>
      <rPr>
        <b/>
        <sz val="12"/>
        <color indexed="8"/>
        <rFont val="Times New Roman"/>
        <family val="1"/>
        <charset val="204"/>
      </rPr>
      <t>°</t>
    </r>
    <r>
      <rPr>
        <b/>
        <i/>
        <sz val="12"/>
        <color indexed="8"/>
        <rFont val="Times New Roman"/>
        <family val="1"/>
        <charset val="204"/>
      </rPr>
      <t>С</t>
    </r>
  </si>
  <si>
    <t>Т-ра всасывания 1 ст. К-2 1 цил.</t>
  </si>
  <si>
    <t>Т-ра всасывания 1 ст. К-2 2 цил.</t>
  </si>
  <si>
    <t>Т-ра нагнетания 1 ст. K-2 1 цил.</t>
  </si>
  <si>
    <t>Т-ра нагнетания 1 ст. K-2 2 цил.</t>
  </si>
  <si>
    <t>Т-ра всасывания 2 ст. К-2 3 цил.</t>
  </si>
  <si>
    <t>Т-ра всасывания 2 ст. К-2 4 цил.</t>
  </si>
  <si>
    <t>Т-ра нагнетания 2 ст. K-2 3 цил.</t>
  </si>
  <si>
    <t>Т-ра нагнетания 2 ст. K-2 4 цил.</t>
  </si>
  <si>
    <t>Т-ра всасывания 3 ст. К-2 5 цил.</t>
  </si>
  <si>
    <t>Т-ра всасывания 3 ст. К-2 6 цил.</t>
  </si>
  <si>
    <t>Т-ра нагнетания 3 ст. K-2 5 цил.</t>
  </si>
  <si>
    <t>Т-ра нагнетания 3 ст. K-2 6 цил.</t>
  </si>
  <si>
    <t>Т-ра наружного подшипника двигателя K-2</t>
  </si>
  <si>
    <t>Т-ра подшипника ходовой части K-2</t>
  </si>
  <si>
    <t>TR-1079</t>
  </si>
  <si>
    <t>TR-1080</t>
  </si>
  <si>
    <t>TR-1085</t>
  </si>
  <si>
    <t>TR-1086</t>
  </si>
  <si>
    <t>TRSA-1081</t>
  </si>
  <si>
    <t>TRSA-1083</t>
  </si>
  <si>
    <t>TRSA-1087</t>
  </si>
  <si>
    <t>TRSA-1089</t>
  </si>
  <si>
    <t>TRSA-1119</t>
  </si>
  <si>
    <t>TRSA-1120</t>
  </si>
  <si>
    <t>TRSA-1094</t>
  </si>
  <si>
    <t>TRSA-1096</t>
  </si>
  <si>
    <t>TRSA-1115</t>
  </si>
  <si>
    <t>TRSA-1116</t>
  </si>
  <si>
    <t>TRSA-1117</t>
  </si>
  <si>
    <t>TRSA-1118</t>
  </si>
  <si>
    <t>TR-1091</t>
  </si>
  <si>
    <t>TR-1092</t>
  </si>
  <si>
    <t>Т-ра нагнетания 1 ст. K-2 1 цил.  TRSA-1081 &gt; 120°C (HH)</t>
  </si>
  <si>
    <t>Т-ра нагнетания 1 ст. K-2 2 цил.  TRSA-1083 &gt; 120°C (HH)</t>
  </si>
  <si>
    <t>Т-ра нагнетания 2 ст. K-2 3 цил.  TRSA-1087 &gt; 110°C (HH)</t>
  </si>
  <si>
    <t>Т-ра нагнетания 2 ст. K-2 4 цил.  TRSA-1089 &gt; 110°C (HH)</t>
  </si>
  <si>
    <t>Т-ра нагнетания 3 ст. K-2 5 цил.  TRSA-1094 &gt; 120°C (HH)</t>
  </si>
  <si>
    <t>Т-ра нагнетания 3 ст. K-2 6 цил.  TRSA-1096 &gt; 120°C (HH)</t>
  </si>
  <si>
    <t>Т-ра наружного подшипника двигателя K-2  TRSA-1115 &gt; 70°C (HH)</t>
  </si>
  <si>
    <t>Т-ра наружного подшипника двигателя K-2  TRSA-1116 &gt; 70°C (HH)</t>
  </si>
  <si>
    <t>Т-ра наружного подшипника двигателя K-2  TRSA-1117 &gt; 70°C (HH)</t>
  </si>
  <si>
    <t>Т-ра подшипника ходовой части K-2  TRSA-1118 &gt; 70°C (HH)</t>
  </si>
  <si>
    <t>Т-ра подшипника ходовой части K-2  TRSA-1119 &gt; 70°C (HH)</t>
  </si>
  <si>
    <t>Т-ра подшипника ходовой части K-2  TRSA-1120 &gt; 70°C (HH)</t>
  </si>
  <si>
    <t>Т-ра нагнетания 2 ст. K-2 3,4 цил.  TRSA-1087,TRSA-1089 &gt; 100°C (H)</t>
  </si>
  <si>
    <t>Т-ра наружного подшипника двигателяK-2 TRSA-1115,16,17,18,19,20 &gt;60°C(H)</t>
  </si>
  <si>
    <t>м3/ч</t>
  </si>
  <si>
    <t>Деблокировка всаса компрессора К-1, ЦПУ</t>
  </si>
  <si>
    <t>Деблокировка всаса компрессора К-2, ЦПУ</t>
  </si>
  <si>
    <t>K1</t>
  </si>
  <si>
    <t>K2</t>
  </si>
  <si>
    <t>На Informe 2</t>
  </si>
  <si>
    <t>Запрет пуска K3/2 (кнопка с ключем)</t>
  </si>
  <si>
    <t>Электрическая готовность K3/2</t>
  </si>
  <si>
    <t>Т-ра обмоток главного привода T1279÷T1284 &gt; 120 °С</t>
  </si>
  <si>
    <t>Т-ра подшипн. коренных шеек коленвала T1290÷T1294 &gt; 60 °С</t>
  </si>
  <si>
    <t>Т-ра выносного подшипника T1318 &gt; 65 °С</t>
  </si>
  <si>
    <t>Т-ра обмоток главного привода T1281 &gt; 120 °С</t>
  </si>
  <si>
    <t>Т-ра обмоток главного привода T1282 &gt; 120 °С</t>
  </si>
  <si>
    <t>Т-ра обмоток главного привода T1283 &gt; 120 °С</t>
  </si>
  <si>
    <t>Т-ра обмоток главного привода T1284 &gt; 120 °С</t>
  </si>
  <si>
    <t>Т-ра подшипника 1 коренной шейки коленвала T1290 &gt; 70 °С</t>
  </si>
  <si>
    <t>Т-ра подшипника 2 коренной шейки коленвала T1291 &gt; 70 °С</t>
  </si>
  <si>
    <t>Т-ра подшипника 3 коренной шейки коленвала T1292 &gt; 70 °С</t>
  </si>
  <si>
    <t>Т-ра подшипника 4 коренной шейки коленвала T1293 &gt; 70 °С</t>
  </si>
  <si>
    <t>Т-ра подшипника 5 коренной шейки коленвала T1294 &gt; 70 °С</t>
  </si>
  <si>
    <t>Т-ра выносного подшипника T1318 &gt; 75 °С</t>
  </si>
  <si>
    <t>Давл всасывания I ступени 2 потока P1627 &gt; 28 МПа</t>
  </si>
  <si>
    <t>Давл всасывания I ступени 2 потока P1627 &lt; 19 МПа</t>
  </si>
  <si>
    <t>Давл всасывания I ступени 1 потока P1631 &gt; 27 МПа</t>
  </si>
  <si>
    <t>Давл всасывания I ступени 1 потока P1631 &lt; 20 МПа</t>
  </si>
  <si>
    <t>Давл нагнетания II ступени 1 потока P1636 &gt; 240 МПа</t>
  </si>
  <si>
    <t>Давл нагнетания II ступени 2 потока P1639 &gt; 240 МПа</t>
  </si>
  <si>
    <t>Давл воздуха обдува двигателя главного привода P1642 &lt; 100 Па</t>
  </si>
  <si>
    <t>Давл воздуха обдува двигателя главного привода P1643 &lt; 100 Па</t>
  </si>
  <si>
    <t>Давл масла в с-ме охлаждения цилиндров P1652 &lt; 200 кПа</t>
  </si>
  <si>
    <t>Давл масла в с-ме смазки механизма движения P1667 &lt; 250 кПа</t>
  </si>
  <si>
    <t>Давл масла в с-ме промывки предсальников P1669 &lt; 150 кПа</t>
  </si>
  <si>
    <t>Давл воздуха обдува корпуса двигателя P1643 &lt; 250 Па</t>
  </si>
  <si>
    <t>Давл в с-ме смазки прив. мех. P1667 &lt; 250 кПа (сблокиров. пуск)</t>
  </si>
  <si>
    <t>Давл воздуха обдува электродвигателя K-1 P1545 &lt; 250</t>
  </si>
  <si>
    <t>Давл воздуха обдува электродвигателя K-1 P1545 &lt; 100</t>
  </si>
  <si>
    <t>Давл воздуха обдува электродвигателя K-2 P1573 &lt; 250</t>
  </si>
  <si>
    <t>Давл воздуха обдува электродвигателя K-2 P1573 &lt; 100</t>
  </si>
  <si>
    <t>Давл этилена нагнетания 3 ст. K-1 P1531 &gt; 1.9</t>
  </si>
  <si>
    <t>Давл этилена нагнетания 3 ст. K-1 P1531 &gt; 2.0</t>
  </si>
  <si>
    <t>Давл воздуха обдува корпуса двигателя P1642, P1643 &lt; 250 Па</t>
  </si>
  <si>
    <t>Давл всасывания I ступени 2 потока P1626 &gt; 27 МПа</t>
  </si>
  <si>
    <t>Давл всасывания I ступени 2 потока P1626 &lt; 20 МПа</t>
  </si>
  <si>
    <t>Давл нагнетания 1 ступени 1 потока P1632 &gt; 125 МПа</t>
  </si>
  <si>
    <t>Давл нагнетания II ступени 1 потока P1635 &gt; 250 МПа</t>
  </si>
  <si>
    <t>Давл всасывания I ступени 1 потока P1629 &gt; 28 МПа</t>
  </si>
  <si>
    <t>Давл всасывания I ступени 1 потока P1629 &lt; 19 МПа</t>
  </si>
  <si>
    <t>Давл нагнетания I ступени 2 потока P1628 &gt; 125 МПа</t>
  </si>
  <si>
    <t>Давл всасывания II ступени 2 потока P1633 &lt; 90 МПа</t>
  </si>
  <si>
    <t xml:space="preserve">Давл нагнетания II ступени 2 потока P1638 &gt; 250 МПа </t>
  </si>
  <si>
    <t>Давл масла в с-ме смазки механизма движ. P1667 &lt; 150 кПа</t>
  </si>
  <si>
    <t>Давл масла в с-ме промывки предсальников P1669 &lt; 60 кПа</t>
  </si>
  <si>
    <t>Давл всасывания I ступени компр. К-2 P1561 &lt; 1.4 МПа</t>
  </si>
  <si>
    <t>Давл всасывания I ступени компр. К-2 P1561 &lt; 1.3 МПа</t>
  </si>
  <si>
    <t>Давл нагнетания I ступени компр. К-2 P1562 &gt; 4.7 МПа</t>
  </si>
  <si>
    <t>Давл нагнетания II ступени компр. К-2 P1563 &gt; 9 МПа</t>
  </si>
  <si>
    <t>Давл нагнетания III ступени компр. К-2 P1564 &gt; 28 МПа</t>
  </si>
  <si>
    <t>Давл нагнетания III ступени компр. К-2 P1564 &gt; 29 МПа</t>
  </si>
  <si>
    <t>DO</t>
  </si>
  <si>
    <t>DIO</t>
  </si>
  <si>
    <t>L</t>
  </si>
  <si>
    <t>H</t>
  </si>
  <si>
    <t>LL</t>
  </si>
  <si>
    <t>HH</t>
  </si>
  <si>
    <t>Сигнал</t>
  </si>
  <si>
    <t>Блок</t>
  </si>
  <si>
    <t>//</t>
  </si>
  <si>
    <t>EN</t>
  </si>
  <si>
    <t>group</t>
  </si>
  <si>
    <t>Norm</t>
  </si>
  <si>
    <t>ALARM</t>
  </si>
  <si>
    <t>Position Number</t>
  </si>
  <si>
    <t>Message Number</t>
  </si>
  <si>
    <t>Message Text</t>
  </si>
  <si>
    <t>AI</t>
  </si>
  <si>
    <t>FAULTS</t>
  </si>
  <si>
    <t>Major</t>
  </si>
  <si>
    <t>Minor</t>
  </si>
  <si>
    <t>Redundancy</t>
  </si>
  <si>
    <t>PSU</t>
  </si>
  <si>
    <t>Состояние блока питания: PSU 0</t>
  </si>
  <si>
    <t>Состояние блока питания: PSU 1</t>
  </si>
  <si>
    <t>Состояние блока питания: PSU 2</t>
  </si>
  <si>
    <t>Состояние блока питания: PSU 3</t>
  </si>
  <si>
    <t>Состояние блока питания: PSU 4</t>
  </si>
  <si>
    <t>Состояние блока питания: PSU 5</t>
  </si>
  <si>
    <t>Состояние блока питания: PSU 6</t>
  </si>
  <si>
    <t>Состояние блока питания: PSU 7</t>
  </si>
  <si>
    <t>Состояние блока питания: PSU 8</t>
  </si>
  <si>
    <t>Состояние блока питания: PSU 9</t>
  </si>
  <si>
    <t>Состояние блока питания: PSU 10</t>
  </si>
  <si>
    <t>Состояние блока питания: PSU 11</t>
  </si>
  <si>
    <t>Состояние блока питания: PSU 12</t>
  </si>
  <si>
    <t>Состояние блока питания: PSU 13</t>
  </si>
  <si>
    <t>Состояние блока питания: PSU 14</t>
  </si>
  <si>
    <t>Состояние блока питания: PSU 15</t>
  </si>
  <si>
    <t>UPS</t>
  </si>
  <si>
    <t>Состояние бесперебойника: UPS 0</t>
  </si>
  <si>
    <t>Состояние бесперебойника: UPS 1</t>
  </si>
  <si>
    <t>Состояние бесперебойника: UPS 2</t>
  </si>
  <si>
    <t>Состояние бесперебойника: UPS 3</t>
  </si>
  <si>
    <t>Состояние бесперебойника: UPS 4</t>
  </si>
  <si>
    <t>Состояние бесперебойника: UPS 5</t>
  </si>
  <si>
    <t>Состояние бесперебойника: UPS 6</t>
  </si>
  <si>
    <t>Состояние бесперебойника: UPS 7</t>
  </si>
  <si>
    <t>Состояние бесперебойника: UPS 8</t>
  </si>
  <si>
    <t>Состояние бесперебойника: UPS 9</t>
  </si>
  <si>
    <t>CNB</t>
  </si>
  <si>
    <t>Состояние модуля связи ControlNet: Модуль Ext, Канал A</t>
  </si>
  <si>
    <t>Состояние модуля связи ControlNet: Модуль Ext, Канал B</t>
  </si>
  <si>
    <t>Состояние модуля связи ControlNet: Модуль Int, Канал A</t>
  </si>
  <si>
    <t>Состояние модуля связи ControlNet: Модуль Int, Канал B</t>
  </si>
  <si>
    <t>Состояние модуля связи ControlNet: Модуль BP1, Канал A</t>
  </si>
  <si>
    <t>Состояние модуля связи ControlNet: Модуль BP1, Канал B</t>
  </si>
  <si>
    <t>Состояние модуля связи ControlNet: Модуль BP2, Канал A</t>
  </si>
  <si>
    <t>Состояние модуля связи ControlNet: Модуль BP2, Канал B</t>
  </si>
  <si>
    <t>Состояние модуля связи ControlNet: Модуль 5, Канал A</t>
  </si>
  <si>
    <t>Состояние модуля связи ControlNet: Модуль 5, Канал B</t>
  </si>
  <si>
    <t>Состояние модуля связи ControlNet: Модуль 6, Канал A</t>
  </si>
  <si>
    <t>Состояние модуля связи ControlNet: Модуль 6, Канал B</t>
  </si>
  <si>
    <t>Состояние модуля связи ControlNet: Модуль 7, Канал A</t>
  </si>
  <si>
    <t>Состояние модуля связи ControlNet: Модуль 7, Канал B</t>
  </si>
  <si>
    <t>Modules</t>
  </si>
  <si>
    <t>Состояние модуля: Корзина 0, Слот 0</t>
  </si>
  <si>
    <t>Состояние модуля: Корзина 0, Слот 1</t>
  </si>
  <si>
    <t>Состояние модуля: Корзина 0, Слот 2</t>
  </si>
  <si>
    <t>Состояние модуля: Корзина 0, Слот 3</t>
  </si>
  <si>
    <t>Состояние модуля: Корзина 0, Слот 4</t>
  </si>
  <si>
    <t>Состояние модуля: Корзина 0, Слот 5</t>
  </si>
  <si>
    <t>Состояние модуля: Корзина 0, Слот 6</t>
  </si>
  <si>
    <t>Состояние модуля: Корзина 0, Слот 7</t>
  </si>
  <si>
    <t>Состояние модуля: Корзина 0, Слот 8</t>
  </si>
  <si>
    <t>Состояние модуля: Корзина 0, Слот 9</t>
  </si>
  <si>
    <t>Состояние модуля: Корзина 0, Слот 10</t>
  </si>
  <si>
    <t>Состояние модуля: Корзина 0, Слот 11</t>
  </si>
  <si>
    <t>Состояние модуля: Корзина 0, Слот 12</t>
  </si>
  <si>
    <t>Состояние модуля: Корзина 0, Слот 13</t>
  </si>
  <si>
    <t>Состояние модуля: Корзина 0, Слот 14</t>
  </si>
  <si>
    <t>Состояние модуля: Корзина 0, Слот 15</t>
  </si>
  <si>
    <t>Состояние модуля: Корзина 0, Слот 16</t>
  </si>
  <si>
    <t>Состояние модуля: Корзина 0, Слот 17</t>
  </si>
  <si>
    <t>Состояние модуля: Корзина 1, Слот 0</t>
  </si>
  <si>
    <t>Состояние модуля: Корзина 1, Слот 1</t>
  </si>
  <si>
    <t>Состояние модуля: Корзина 1, Слот 2</t>
  </si>
  <si>
    <t>Состояние модуля: Корзина 1, Слот 3</t>
  </si>
  <si>
    <t>Состояние модуля: Корзина 1, Слот 4</t>
  </si>
  <si>
    <t>Состояние модуля: Корзина 1, Слот 5</t>
  </si>
  <si>
    <t>Состояние модуля: Корзина 1, Слот 6</t>
  </si>
  <si>
    <t>Состояние модуля: Корзина 1, Слот 7</t>
  </si>
  <si>
    <t>Состояние модуля: Корзина 1, Слот 8</t>
  </si>
  <si>
    <t>Состояние модуля: Корзина 1, Слот 9</t>
  </si>
  <si>
    <t>Состояние модуля: Корзина 1, Слот 10</t>
  </si>
  <si>
    <t>Состояние модуля: Корзина 1, Слот 11</t>
  </si>
  <si>
    <t>Состояние модуля: Корзина 1, Слот 12</t>
  </si>
  <si>
    <t>Состояние модуля: Корзина 1, Слот 13</t>
  </si>
  <si>
    <t>Состояние модуля: Корзина 1, Слот 14</t>
  </si>
  <si>
    <t>Состояние модуля: Корзина 1, Слот 15</t>
  </si>
  <si>
    <t>Состояние модуля: Корзина 1, Слот 16</t>
  </si>
  <si>
    <t>Состояние модуля: Корзина 1, Слот 17</t>
  </si>
  <si>
    <t>Состояние модуля: Корзина 2, Слот 0</t>
  </si>
  <si>
    <t>Состояние модуля: Корзина 2, Слот 1</t>
  </si>
  <si>
    <t>Состояние модуля: Корзина 2, Слот 2</t>
  </si>
  <si>
    <t>Состояние модуля: Корзина 2, Слот 3</t>
  </si>
  <si>
    <t>Состояние модуля: Корзина 2, Слот 4</t>
  </si>
  <si>
    <t>Состояние модуля: Корзина 2, Слот 5</t>
  </si>
  <si>
    <t>Состояние модуля: Корзина 2, Слот 6</t>
  </si>
  <si>
    <t>Состояние модуля: Корзина 2, Слот 7</t>
  </si>
  <si>
    <t>Состояние модуля: Корзина 2, Слот 8</t>
  </si>
  <si>
    <t>Состояние модуля: Корзина 2, Слот 9</t>
  </si>
  <si>
    <t>Состояние модуля: Корзина 2, Слот 10</t>
  </si>
  <si>
    <t>Состояние модуля: Корзина 2, Слот 11</t>
  </si>
  <si>
    <t>Состояние модуля: Корзина 2, Слот 12</t>
  </si>
  <si>
    <t>Состояние модуля: Корзина 2, Слот 13</t>
  </si>
  <si>
    <t>Состояние модуля: Корзина 2, Слот 14</t>
  </si>
  <si>
    <t>Состояние модуля: Корзина 2, Слот 15</t>
  </si>
  <si>
    <t>Состояние модуля: Корзина 2, Слот 16</t>
  </si>
  <si>
    <t>Состояние модуля: Корзина 2, Слот 17</t>
  </si>
  <si>
    <t>Состояние модуля: Корзина 3, Слот 0</t>
  </si>
  <si>
    <t>Состояние модуля: Корзина 3, Слот 1</t>
  </si>
  <si>
    <t>Состояние модуля: Корзина 3, Слот 2</t>
  </si>
  <si>
    <t>Состояние модуля: Корзина 3, Слот 3</t>
  </si>
  <si>
    <t>Состояние модуля: Корзина 3, Слот 4</t>
  </si>
  <si>
    <t>Состояние модуля: Корзина 3, Слот 5</t>
  </si>
  <si>
    <t>Состояние модуля: Корзина 3, Слот 6</t>
  </si>
  <si>
    <t>Состояние модуля: Корзина 3, Слот 7</t>
  </si>
  <si>
    <t>Состояние модуля: Корзина 3, Слот 8</t>
  </si>
  <si>
    <t>Состояние модуля: Корзина 3, Слот 9</t>
  </si>
  <si>
    <t>Состояние модуля: Корзина 3, Слот 10</t>
  </si>
  <si>
    <t>Состояние модуля: Корзина 3, Слот 11</t>
  </si>
  <si>
    <t>Состояние модуля: Корзина 3, Слот 12</t>
  </si>
  <si>
    <t>Состояние модуля: Корзина 3, Слот 13</t>
  </si>
  <si>
    <t>Состояние модуля: Корзина 3, Слот 14</t>
  </si>
  <si>
    <t>Состояние модуля: Корзина 3, Слот 15</t>
  </si>
  <si>
    <t>Состояние модуля: Корзина 3, Слот 16</t>
  </si>
  <si>
    <t>Состояние модуля: Корзина 3, Слот 17</t>
  </si>
  <si>
    <t>Состояние модуля: Корзина 4, Слот 0</t>
  </si>
  <si>
    <t>Состояние модуля: Корзина 4, Слот 1</t>
  </si>
  <si>
    <t>Состояние модуля: Корзина 4, Слот 2</t>
  </si>
  <si>
    <t>Состояние модуля: Корзина 4, Слот 3</t>
  </si>
  <si>
    <t>Состояние модуля: Корзина 4, Слот 4</t>
  </si>
  <si>
    <t>Состояние модуля: Корзина 4, Слот 5</t>
  </si>
  <si>
    <t>Состояние модуля: Корзина 4, Слот 6</t>
  </si>
  <si>
    <t>Состояние модуля: Корзина 4, Слот 7</t>
  </si>
  <si>
    <t>Состояние модуля: Корзина 4, Слот 8</t>
  </si>
  <si>
    <t>Состояние модуля: Корзина 4, Слот 9</t>
  </si>
  <si>
    <t>Состояние модуля: Корзина 4, Слот 10</t>
  </si>
  <si>
    <t>Состояние модуля: Корзина 4, Слот 11</t>
  </si>
  <si>
    <t>Состояние модуля: Корзина 4, Слот 12</t>
  </si>
  <si>
    <t>Состояние модуля: Корзина 4, Слот 13</t>
  </si>
  <si>
    <t>Состояние модуля: Корзина 4, Слот 14</t>
  </si>
  <si>
    <t>Состояние модуля: Корзина 4, Слот 15</t>
  </si>
  <si>
    <t>Состояние модуля: Корзина 4, Слот 16</t>
  </si>
  <si>
    <t>Состояние модуля: Корзина 4, Слот 17</t>
  </si>
  <si>
    <t>Workstation</t>
  </si>
  <si>
    <t>Состояние рабочей станции 1</t>
  </si>
  <si>
    <t>Состояние рабочей станции 2</t>
  </si>
  <si>
    <t>Состояние рабочей станции 3</t>
  </si>
  <si>
    <t>Состояние рабочей станции 4</t>
  </si>
  <si>
    <t>Состояние рабочей станции 5</t>
  </si>
  <si>
    <t>Состояние рабочей станции 6</t>
  </si>
  <si>
    <t>Состояние рабочей станции 7</t>
  </si>
  <si>
    <t>Состояние рабочей станции 8</t>
  </si>
  <si>
    <t>Состояние рабочей станции 9</t>
  </si>
  <si>
    <t>Состояние рабочей станции 10</t>
  </si>
  <si>
    <t>Состояние рабочей станции 11</t>
  </si>
  <si>
    <t>Состояние рабочей станции 12</t>
  </si>
  <si>
    <t>Состояние рабочей станции 13</t>
  </si>
  <si>
    <t>Состояние рабочей станции 14</t>
  </si>
  <si>
    <t>Состояние рабочей станции 15</t>
  </si>
  <si>
    <t>Состояние рабочей станции 16</t>
  </si>
  <si>
    <t>Состояние рабочей станции 17</t>
  </si>
  <si>
    <t>Состояние рабочей станции 18</t>
  </si>
  <si>
    <t>Состояние рабочей станции 19</t>
  </si>
  <si>
    <t>Состояние рабочей станции 20</t>
  </si>
  <si>
    <t>Состояние рабочей станции 21</t>
  </si>
  <si>
    <t>Состояние рабочей станции 22</t>
  </si>
  <si>
    <t>Состояние рабочей станции 23</t>
  </si>
  <si>
    <t>Состояние рабочей станции 24</t>
  </si>
  <si>
    <t>Состояние рабочей станции 25</t>
  </si>
  <si>
    <t>Состояние рабочей станции 26</t>
  </si>
  <si>
    <t>Состояние рабочей станции 27</t>
  </si>
  <si>
    <t>Состояние рабочей станции 28</t>
  </si>
  <si>
    <t>Состояние рабочей станции 29</t>
  </si>
  <si>
    <t>Состояние рабочей станции 30</t>
  </si>
  <si>
    <t>Состояние рабочей станции 31</t>
  </si>
  <si>
    <t>Новый день</t>
  </si>
  <si>
    <t>Группа</t>
  </si>
  <si>
    <t>P1627 &gt; 28 МПа (HH)</t>
  </si>
  <si>
    <t>P1627 &lt; 19 МПа (LL)</t>
  </si>
  <si>
    <t>T1229,T1230 &gt; 45°С</t>
  </si>
  <si>
    <t>T1234, T1236 &gt; 105°С</t>
  </si>
  <si>
    <t>Р1631 &lt; 20 МПа (L)</t>
  </si>
  <si>
    <t>P1631 &gt; 27 МПа (H)</t>
  </si>
  <si>
    <t>P1636 &gt; 240 МПа (H)</t>
  </si>
  <si>
    <t>P1639 &gt; 240 МПа (H)</t>
  </si>
  <si>
    <t>P1642 &lt; 100 Па (LL)</t>
  </si>
  <si>
    <t>P1643 &lt; 100 Па (LL)</t>
  </si>
  <si>
    <t>Alarm Label</t>
  </si>
  <si>
    <t>Alarm en</t>
  </si>
  <si>
    <t>P1652 &lt; 200 кПа (L)</t>
  </si>
  <si>
    <t>P1667 &lt; 250 кПа (L)</t>
  </si>
  <si>
    <t>P1669 &lt; 150 кПа (L)</t>
  </si>
  <si>
    <t>Р1642, Р1643 &lt; 250 Па</t>
  </si>
  <si>
    <t>Р1629 &lt; 19 МПа (LL)</t>
  </si>
  <si>
    <t>Р1629 &gt; 28 МПа (HH)</t>
  </si>
  <si>
    <t>Р1628 &gt; 125 МПа (H)</t>
  </si>
  <si>
    <t>P1633 &lt; 90 МПа (L)</t>
  </si>
  <si>
    <t>P1638 &gt; 250 МПа (HH)</t>
  </si>
  <si>
    <t>P1626 &gt; 27 МПа (H)</t>
  </si>
  <si>
    <t>P1626 &lt; 20 МПа (L)</t>
  </si>
  <si>
    <t>P1632 &gt; 125 МПа (H)</t>
  </si>
  <si>
    <t>P1630 &lt; 90 МПа (L)</t>
  </si>
  <si>
    <t>P1635 &gt; 250 МПа (HH)</t>
  </si>
  <si>
    <t>P1667 &lt; 150 кПа (LL)</t>
  </si>
  <si>
    <t>P1652 &lt; 100 кПа (LL)</t>
  </si>
  <si>
    <t>P1669 &lt; 60 кПа (LL)</t>
  </si>
  <si>
    <t>T1291 &gt; 70 °С (HH)</t>
  </si>
  <si>
    <t>T1292 &gt; 70 °С (HH)</t>
  </si>
  <si>
    <t>T1293 &gt; 70 °С (HH)</t>
  </si>
  <si>
    <t>T1294 &gt; 70 °С (HH)</t>
  </si>
  <si>
    <t>T1290÷T1294 &gt; 60 °С (H)</t>
  </si>
  <si>
    <t>T1279÷T1284 &gt; 120 °С (H)</t>
  </si>
  <si>
    <t>T1318 &gt; 65 °С (H)</t>
  </si>
  <si>
    <t>T1247, T1249 &gt; 85 °С (H)</t>
  </si>
  <si>
    <t>T1231, T1232 &gt; 45 °С (H)</t>
  </si>
  <si>
    <t>T1238, T1240 &gt; 105 °С (H)</t>
  </si>
  <si>
    <t>T1244, T1245 &gt; 45 °С (H)</t>
  </si>
  <si>
    <t>T1251, T1253 &gt; 85 °С (H)</t>
  </si>
  <si>
    <t>T1310-T1313 &gt; 80 °С (H)</t>
  </si>
  <si>
    <t>T1306-T1309 &gt; 80 °С (H)</t>
  </si>
  <si>
    <t>T1281 &gt; 120 °С (H)</t>
  </si>
  <si>
    <t>T1282 &gt; 120 °С (H)</t>
  </si>
  <si>
    <t>T1283 &gt; 120 °С (H)</t>
  </si>
  <si>
    <t>T1284 &gt; 120 °С (H)</t>
  </si>
  <si>
    <t>T1290 &gt; 70 °С (HH)</t>
  </si>
  <si>
    <t>T1318 &gt; 75 °С (HH)</t>
  </si>
  <si>
    <t>T1230 &gt; 45 °С (H)</t>
  </si>
  <si>
    <t>T1236 &gt; 115 °С (HH)</t>
  </si>
  <si>
    <t>T1234 &gt; 115 °С (HH)</t>
  </si>
  <si>
    <t>T1238 &gt; 115 °С (HH)</t>
  </si>
  <si>
    <t>T1253 &gt; 95 °С (HH)</t>
  </si>
  <si>
    <t>T1249 &gt; 95 °С (HH)</t>
  </si>
  <si>
    <t>T1251 &gt; 95 °С (HH)</t>
  </si>
  <si>
    <t>T1240 &gt; 115 °С (HH)</t>
  </si>
  <si>
    <t>T1247 &gt; 95 °С (HH)</t>
  </si>
  <si>
    <t>T1242, T1243 &gt; 45 °С (H)</t>
  </si>
  <si>
    <t>P1573 &lt; 250</t>
  </si>
  <si>
    <t>P1573 &lt; 100</t>
  </si>
  <si>
    <t>T1081,T1083&gt;100°C (H)</t>
  </si>
  <si>
    <t>T1081&gt;120°C (HH)</t>
  </si>
  <si>
    <t>P1545 &lt; 250 (L)</t>
  </si>
  <si>
    <t>P1545 &lt; 100 (LL)</t>
  </si>
  <si>
    <t>T1083 &gt; 120°C (HH)</t>
  </si>
  <si>
    <t>T1087,T1089 &gt; 100°C (H)</t>
  </si>
  <si>
    <t>T1087 &gt; 110°C (HH)</t>
  </si>
  <si>
    <t>T1089 &gt; 110°C (HH)</t>
  </si>
  <si>
    <t>T1094,T1096 &gt; 100°C (H)</t>
  </si>
  <si>
    <t>T1094 &gt; 120°C (HH)</t>
  </si>
  <si>
    <t>T1096 &gt; 120°C (HH)</t>
  </si>
  <si>
    <t>T1115 &gt; 70°C (HH)</t>
  </si>
  <si>
    <t>T1115-1120&gt;60°C(H)</t>
  </si>
  <si>
    <t>T1116 &gt; 70°C (HH)</t>
  </si>
  <si>
    <t>TRSA-1117 &gt; 70°C (HH)</t>
  </si>
  <si>
    <t>T1118 &gt; 70°C (HH)</t>
  </si>
  <si>
    <t>T1119 &gt; 70°C (HH)</t>
  </si>
  <si>
    <t>T1120 &gt; 70°C (HH)</t>
  </si>
  <si>
    <t>Давл всасывания I ступени 2 потока</t>
  </si>
  <si>
    <t>SGN</t>
  </si>
  <si>
    <t>v</t>
  </si>
  <si>
    <t>f</t>
  </si>
  <si>
    <t>AI_fBlock</t>
  </si>
  <si>
    <t>break</t>
  </si>
  <si>
    <t>ai.v</t>
  </si>
  <si>
    <t>ai.i</t>
  </si>
  <si>
    <t>AI.zh</t>
  </si>
  <si>
    <t>AI.zl</t>
  </si>
  <si>
    <t>dio[].alarm.sgn</t>
  </si>
  <si>
    <t>dio[].alarm.en</t>
  </si>
  <si>
    <t>dio[].vNorm</t>
  </si>
  <si>
    <t>DIO[].V</t>
  </si>
  <si>
    <t>DIO[].en</t>
  </si>
  <si>
    <t>P1561 &lt; 1.4 МПа</t>
  </si>
  <si>
    <t>P1561 &lt; 1.3 МПа</t>
  </si>
  <si>
    <t>P1562 &gt; 4.7 МПа</t>
  </si>
  <si>
    <t>P1563 &gt; 9 МПа</t>
  </si>
  <si>
    <t>P1564 &gt; 28 МПа</t>
  </si>
  <si>
    <t>P1564 &gt; 29 МПа</t>
  </si>
  <si>
    <t>P1577 &lt; 250</t>
  </si>
  <si>
    <t>P1577 &lt; 150</t>
  </si>
  <si>
    <t>Т-ра всасывания I ступени 1 потока 2 цил. T1230 &gt; 45 °С</t>
  </si>
  <si>
    <t>Т-ра нагнетания I ступени 1 потока 2 цил. T1236 &gt; 105 °С</t>
  </si>
  <si>
    <t>Т-ра нагнетания I ступени 1 потока 1 цил. T1234 &gt; 115 °С</t>
  </si>
  <si>
    <t>Т-ра нагнетания I ступени 2 потока 3 цил. T1238 &gt; 115 °С</t>
  </si>
  <si>
    <t>Т-ра в системе гидропривода II ступени T1310÷T1313 &gt; 80 °С</t>
  </si>
  <si>
    <t>Т-ра нагнетания II ступени 2 потока T1251, T1253 &gt; 85 °С</t>
  </si>
  <si>
    <t>Т-ра нагнетания I ступени 2 потока T1238, T1240 &gt; 105 °С</t>
  </si>
  <si>
    <t>Т-ра всасывания II ступени 2 потока T1244, T1245 &gt; 45 °С</t>
  </si>
  <si>
    <t>Т-ра всасывания I ступени 2 потока T1231, T1232 &gt; 45 °С</t>
  </si>
  <si>
    <t>Т-ра нагнетания II ступени 1 потока 6 цил. T1249 &gt; 95 °С</t>
  </si>
  <si>
    <t>Т-ра нагнетания II ступени 2 потока 7 цил. T1251 &gt; 95 °С</t>
  </si>
  <si>
    <t>Т-ра нагнетания II ступени 2 потока 8 цил. T1253 &gt; 95 °С</t>
  </si>
  <si>
    <t>Т-ра в системе гидропривода I ступени T1306÷T1309 &gt; 80 °С</t>
  </si>
  <si>
    <t>Т-ра нагнетания II ступени 1 потока T1247, T1249 &gt; 85 °С</t>
  </si>
  <si>
    <t>Т-ра всасывания II ступени 1 потока T1242, T1243 &gt; 45 °С</t>
  </si>
  <si>
    <t>Т-ра нагнетания I ступени 1 потока T1234, T1236 &gt; 105 °С</t>
  </si>
  <si>
    <t>Т-ра нагнетания I ступени 2 потока 4 цил. T1240 &gt; 115 °С</t>
  </si>
  <si>
    <t>Т-ра нагнетания II ступени 1 потока 5 цил.  T1247 &gt; 95 °С</t>
  </si>
  <si>
    <t>Т-ра всасывания I ступени 1 потока T1229, T1230 &gt; 45 °С</t>
  </si>
  <si>
    <t>Т-ра нагнетания 1 ст. K-2 1,2 цил.TRSA-1081,TRSA-1083 &gt; 110°C (H)</t>
  </si>
  <si>
    <t>Т-ра нагнетания 3 ст. K-2 5,6 цил.  TRSA-1094,TRSA-1096 &gt; 110°C (H)</t>
  </si>
  <si>
    <t>PIRA-1626</t>
  </si>
  <si>
    <t>Давл этилена нагнетания 3 ст. K-1</t>
  </si>
  <si>
    <t>Давл нагнетания I ступени 2 потока</t>
  </si>
  <si>
    <t>Давл всасывания I ступени 1 потока</t>
  </si>
  <si>
    <t>Давл нагнетания 1 ступени 1 потока</t>
  </si>
  <si>
    <t>Давл всасывания II ступени 1 потока</t>
  </si>
  <si>
    <t>Давл всасывания II ступени 2 потока</t>
  </si>
  <si>
    <t>Давл нагнетания II ступени 1 потока</t>
  </si>
  <si>
    <t>Давл нагнетания II ступени 2 потока</t>
  </si>
  <si>
    <t>Давл масла в с-ме охлаждения цилиндров К-3/2</t>
  </si>
  <si>
    <t>Давл масла в с-ме смазки механизма движ. К-3/2</t>
  </si>
  <si>
    <t>Давл масла в с-ме промывки предсальников К-3/2</t>
  </si>
  <si>
    <t>Т-ра всасывания II ступени 1 потока 5 цил. К-3/2</t>
  </si>
  <si>
    <t>Давл всасывания I ступени компрессора К-2</t>
  </si>
  <si>
    <t>Давл нагнетания III ступени компрессора К-2</t>
  </si>
  <si>
    <t>Давл в с-ме смазки механизма движения К‑2</t>
  </si>
  <si>
    <t>Давл воздуха обдува электродвигателя K-1</t>
  </si>
  <si>
    <t>Давл воздуха обдува электродвигателя K-2</t>
  </si>
  <si>
    <t>№</t>
  </si>
  <si>
    <t>1756-IF16</t>
  </si>
  <si>
    <t>Т-ра всасывания I ступени 1 потока 1 цил. К-3/2</t>
  </si>
  <si>
    <t>Т-ра всасывания I ступени 1 потока 2 цил. К-3/2</t>
  </si>
  <si>
    <t>Т-ра всасывания I ступени 2 потока 3 цил. К-3/2</t>
  </si>
  <si>
    <t>Т-ра всасывания I ступени 2 потока 4 цил. К-3/2</t>
  </si>
  <si>
    <t>Т-ра нагнетания I ступени 1 потока 1 цил. К-3/2</t>
  </si>
  <si>
    <t>Т-ра нагнетания I ступени 1 потока 2 цил. К-3/2</t>
  </si>
  <si>
    <t>Т-ра нагнетания I ступени 2 потока 3 цил. К-3/2</t>
  </si>
  <si>
    <t>Т-ра нагнетания I ступени 2 потока 4 цил. К-3/2</t>
  </si>
  <si>
    <t>Т-ра всасывания II ступени 1 потока 6 цил. К-3/2</t>
  </si>
  <si>
    <t>Т-ра всасывания II ступени 2 потока 7 цил. К-3/2</t>
  </si>
  <si>
    <t>Т-ра всасывания II ступени 2 потока 8 цил. К-3/2</t>
  </si>
  <si>
    <t>Т-ра нагнетания II ступени 1 потока 5 цил. К-3/2</t>
  </si>
  <si>
    <t>Т-ра нагнетания II ступени 1 потока 6 цил. К-3/2</t>
  </si>
  <si>
    <t>Т-ра нагнетания II ступени 2 потока 7 цил. К-3/2</t>
  </si>
  <si>
    <t>Т-ра нагнетания II ступени 2 потока 8 цил. К-3/2</t>
  </si>
  <si>
    <t>Т-ра обмоток главного привода компрессора К-3/2</t>
  </si>
  <si>
    <t>Т-ра подшипника 1 коренной шейки коленвала К-3/2</t>
  </si>
  <si>
    <t>Т-ра подшипника 2 коренной шейки коленвала К-3/2</t>
  </si>
  <si>
    <t>Т-ра подшипника 3 коренной шейки коленвала К-3/2</t>
  </si>
  <si>
    <t>Т-ра подшипника 4 коренной шейки коленвала К-3/2</t>
  </si>
  <si>
    <t>Т-ра подшипника 5 коренной шейки коленвала К-3/2</t>
  </si>
  <si>
    <t>Т-ра выносного подшипника компрессора К-3/2</t>
  </si>
  <si>
    <t>Т-ра в системе гидропривода компрессора К-3/2</t>
  </si>
  <si>
    <t>Давл нагнетания I ступени компрессора К-2</t>
  </si>
  <si>
    <t>Давл нагнетания II ступени компрессора К-2</t>
  </si>
  <si>
    <t>Давл воздуха обдува двигателя главного привода К-3/2</t>
  </si>
  <si>
    <t>1756-IB32</t>
  </si>
  <si>
    <t>1756-OW16</t>
  </si>
  <si>
    <t>#</t>
  </si>
  <si>
    <t>PIRS-1627</t>
  </si>
  <si>
    <t>PIRSA-1628</t>
  </si>
  <si>
    <t>PIRA-1633</t>
  </si>
  <si>
    <t>PIRSA-1635</t>
  </si>
  <si>
    <t>PIRSA-1636</t>
  </si>
  <si>
    <t>PIRSA-1639</t>
  </si>
  <si>
    <t>PIRSA-1642</t>
  </si>
  <si>
    <t>PIRSA-1667</t>
  </si>
  <si>
    <t>PIRSA-1669</t>
  </si>
  <si>
    <t>TIRA-1229</t>
  </si>
  <si>
    <t>TIRA-1231</t>
  </si>
  <si>
    <t>TIRA-1232</t>
  </si>
  <si>
    <t>TIRSA-1234</t>
  </si>
  <si>
    <t>TIRSA-1236</t>
  </si>
  <si>
    <t>TIRSA-1240</t>
  </si>
  <si>
    <t>TIRA-1242</t>
  </si>
  <si>
    <t>TIRA-1243</t>
  </si>
  <si>
    <t>TIRA-1244</t>
  </si>
  <si>
    <t>TIRA-1245</t>
  </si>
  <si>
    <t>TIRA-1280</t>
  </si>
  <si>
    <t>TIRA-1282</t>
  </si>
  <si>
    <t>PIRSA-1573</t>
  </si>
  <si>
    <t>PIRSA-1531</t>
  </si>
  <si>
    <t>PIRSA-1632</t>
  </si>
  <si>
    <t>PIRA-1630</t>
  </si>
  <si>
    <t>PIRSA-1638</t>
  </si>
  <si>
    <t>PIRSA-1643</t>
  </si>
  <si>
    <t>PIRSA-1652</t>
  </si>
  <si>
    <t>TIRA-1230</t>
  </si>
  <si>
    <t>TIRSA-1238</t>
  </si>
  <si>
    <t>TIRSA-1247</t>
  </si>
  <si>
    <t>TIRSA-1249</t>
  </si>
  <si>
    <t>TIRSA-1251</t>
  </si>
  <si>
    <t>TIRSA-1253</t>
  </si>
  <si>
    <t>TIRA-1279</t>
  </si>
  <si>
    <t>TIRA-1281</t>
  </si>
  <si>
    <t>TIRA-1283</t>
  </si>
  <si>
    <t>TIRA-1284</t>
  </si>
  <si>
    <t>TIRSA-1290</t>
  </si>
  <si>
    <t>TIRSA-1291</t>
  </si>
  <si>
    <t>TIRSA-1292</t>
  </si>
  <si>
    <t>TIRSA-1293</t>
  </si>
  <si>
    <t>TIRSA-1294</t>
  </si>
  <si>
    <t>TIRSA-1318</t>
  </si>
  <si>
    <t>TIRA-1306</t>
  </si>
  <si>
    <t>TIRA-1307</t>
  </si>
  <si>
    <t>TIRA-1308</t>
  </si>
  <si>
    <t>TIRA-1309</t>
  </si>
  <si>
    <t>TIRA-1310</t>
  </si>
  <si>
    <t>TIRA-1311</t>
  </si>
  <si>
    <t>TIRA-1312</t>
  </si>
  <si>
    <t>TIRA-1313</t>
  </si>
  <si>
    <t>PIRSA-1561</t>
  </si>
  <si>
    <t>PIRA-1562</t>
  </si>
  <si>
    <t>PIRA-1563</t>
  </si>
  <si>
    <t>PIRSA-1564</t>
  </si>
  <si>
    <t>PIRSA-1577</t>
  </si>
  <si>
    <t>PIRSA-1545</t>
  </si>
  <si>
    <t>Давл в с-ме смазки механизма движ. К‑2 P1577 &lt; 0.25 МПа</t>
  </si>
  <si>
    <t>Давл в с-ме смазки механизма движ. К‑2 P1577 &lt; 0.15 МПа</t>
  </si>
  <si>
    <t>Давл в с-ме смазки механизма движ. К‑2 P1577 &lt; 0.25 Мпа</t>
  </si>
  <si>
    <t>Давл в с-ме смазки механизма движ. К‑2 P1577 &lt; 0.15 Мпа</t>
  </si>
  <si>
    <t>P1643 &lt; 250 Па</t>
  </si>
  <si>
    <t>P1643 &lt; 100 Па</t>
  </si>
  <si>
    <t>P1642 &lt; 250 Па</t>
  </si>
  <si>
    <t>P1642 &lt; 100 Па</t>
  </si>
  <si>
    <t>Давл воздуха обдува двигателя главного привода К-3/2 P1642 &lt; 250 Па</t>
  </si>
  <si>
    <t>Давл воздуха обдува двигателя главного привода К-3/2 P1642 &lt; 100 Па</t>
  </si>
  <si>
    <t>Давл воздуха обдува двигателя главного привода К-3/2 P1643 &lt; 250 Па</t>
  </si>
  <si>
    <t>Давл воздуха обдува двигателя главного привода К-3/2 P1643 &lt; 100 Па</t>
  </si>
  <si>
    <t>dio[].isAbNorm</t>
  </si>
  <si>
    <t>PIRA-1631</t>
  </si>
  <si>
    <t>PIRS-1629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</si>
</sst>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46" x14ac:knownFonts="1">
    <font>
      <sz val="11"/>
      <color theme="1"/>
      <name val="Calibri"/>
      <family val="2"/>
      <charset val="204"/>
      <scheme val="minor"/>
    </font>
    <font>
      <b/>
      <sz val="12"/>
      <color indexed="8"/>
      <name val="Times New Roman"/>
      <family val="1"/>
      <charset val="204"/>
    </font>
    <font>
      <b/>
      <i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i/>
      <sz val="12"/>
      <color indexed="8"/>
      <name val="Times New Roman"/>
      <family val="1"/>
      <charset val="204"/>
    </font>
    <font>
      <sz val="12"/>
      <color indexed="8"/>
      <name val="Calibri"/>
      <family val="2"/>
      <charset val="204"/>
    </font>
    <font>
      <b/>
      <sz val="12"/>
      <color indexed="8"/>
      <name val="Calibri"/>
      <family val="2"/>
      <charset val="204"/>
    </font>
    <font>
      <sz val="12"/>
      <color indexed="9"/>
      <name val="Times New Roman"/>
      <family val="1"/>
      <charset val="204"/>
    </font>
    <font>
      <b/>
      <i/>
      <sz val="12"/>
      <color indexed="9"/>
      <name val="Times New Roman"/>
      <family val="1"/>
      <charset val="204"/>
    </font>
    <font>
      <sz val="8"/>
      <name val="Calibri"/>
      <family val="2"/>
      <charset val="204"/>
    </font>
    <font>
      <sz val="11"/>
      <name val="Calibri"/>
      <family val="2"/>
      <charset val="204"/>
    </font>
    <font>
      <sz val="16"/>
      <color indexed="8"/>
      <name val="Calibri"/>
      <family val="2"/>
      <charset val="204"/>
    </font>
    <font>
      <sz val="16"/>
      <name val="Calibri"/>
      <family val="2"/>
      <charset val="204"/>
    </font>
    <font>
      <sz val="16"/>
      <name val="Times New Roman"/>
      <family val="1"/>
      <charset val="204"/>
    </font>
    <font>
      <sz val="11"/>
      <color indexed="8"/>
      <name val="Calibri"/>
      <family val="2"/>
      <charset val="204"/>
    </font>
    <font>
      <strike/>
      <sz val="12"/>
      <color rgb="FFFF0000"/>
      <name val="Times New Roman"/>
      <family val="1"/>
      <charset val="204"/>
    </font>
    <font>
      <b/>
      <i/>
      <strike/>
      <sz val="12"/>
      <color rgb="FFFF0000"/>
      <name val="Times New Roman"/>
      <family val="1"/>
      <charset val="204"/>
    </font>
    <font>
      <b/>
      <sz val="16"/>
      <name val="Calibri"/>
      <family val="2"/>
      <charset val="204"/>
    </font>
    <font>
      <b/>
      <sz val="12"/>
      <color theme="0" tint="-0.14999847407452621"/>
      <name val="Times New Roman"/>
      <family val="1"/>
      <charset val="204"/>
    </font>
    <font>
      <sz val="12"/>
      <color theme="0" tint="-0.14999847407452621"/>
      <name val="Times New Roman"/>
      <family val="1"/>
      <charset val="204"/>
    </font>
    <font>
      <b/>
      <i/>
      <sz val="12"/>
      <color theme="0" tint="-0.14999847407452621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i/>
      <sz val="12"/>
      <color theme="0" tint="-0.34998626667073579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</font>
    <font>
      <sz val="10"/>
      <name val="Calibri"/>
      <family val="2"/>
      <charset val="204"/>
      <scheme val="minor"/>
    </font>
    <font>
      <sz val="10"/>
      <name val="Calibri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i/>
      <sz val="10"/>
      <color indexed="53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sz val="10"/>
      <color indexed="53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indexed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theme="0" tint="-0.249977111117893"/>
      <name val="Calibri"/>
      <family val="2"/>
      <charset val="204"/>
      <scheme val="minor"/>
    </font>
    <font>
      <sz val="10"/>
      <color theme="0" tint="-0.14999847407452621"/>
      <name val="Calibri"/>
      <family val="2"/>
      <charset val="204"/>
      <scheme val="minor"/>
    </font>
    <font>
      <sz val="10"/>
      <color indexed="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9" fillId="0" borderId="0" applyFont="0" applyFill="0" applyBorder="0" applyAlignment="0" applyProtection="0"/>
    <xf numFmtId="0" fontId="27" fillId="0" borderId="0"/>
    <xf numFmtId="0" fontId="19" fillId="0" borderId="0"/>
  </cellStyleXfs>
  <cellXfs count="285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0" fontId="9" fillId="0" borderId="1" xfId="0" applyFont="1" applyBorder="1" applyAlignment="1">
      <alignment wrapText="1"/>
    </xf>
    <xf numFmtId="0" fontId="8" fillId="2" borderId="1" xfId="0" applyFont="1" applyFill="1" applyBorder="1" applyAlignment="1">
      <alignment wrapText="1"/>
    </xf>
    <xf numFmtId="49" fontId="7" fillId="0" borderId="1" xfId="0" applyNumberFormat="1" applyFont="1" applyBorder="1" applyAlignment="1">
      <alignment horizontal="center" wrapText="1"/>
    </xf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2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wrapText="1"/>
    </xf>
    <xf numFmtId="0" fontId="9" fillId="2" borderId="1" xfId="0" applyFont="1" applyFill="1" applyBorder="1" applyAlignment="1">
      <alignment wrapText="1"/>
    </xf>
    <xf numFmtId="0" fontId="8" fillId="0" borderId="1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12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0" fontId="12" fillId="4" borderId="1" xfId="0" applyFont="1" applyFill="1" applyBorder="1" applyAlignment="1">
      <alignment wrapText="1"/>
    </xf>
    <xf numFmtId="0" fontId="7" fillId="4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wrapText="1"/>
    </xf>
    <xf numFmtId="0" fontId="15" fillId="0" borderId="0" xfId="0" applyFont="1" applyFill="1"/>
    <xf numFmtId="0" fontId="16" fillId="0" borderId="0" xfId="0" applyFont="1"/>
    <xf numFmtId="0" fontId="17" fillId="0" borderId="9" xfId="0" applyNumberFormat="1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vertical="center" wrapText="1"/>
    </xf>
    <xf numFmtId="0" fontId="17" fillId="0" borderId="10" xfId="0" applyNumberFormat="1" applyFont="1" applyFill="1" applyBorder="1" applyAlignment="1">
      <alignment horizontal="center" vertical="center"/>
    </xf>
    <xf numFmtId="0" fontId="17" fillId="0" borderId="0" xfId="0" applyFont="1" applyFill="1"/>
    <xf numFmtId="0" fontId="18" fillId="0" borderId="7" xfId="0" applyFont="1" applyFill="1" applyBorder="1" applyAlignment="1">
      <alignment horizontal="left" vertical="center" wrapText="1"/>
    </xf>
    <xf numFmtId="0" fontId="18" fillId="0" borderId="9" xfId="0" applyFont="1" applyFill="1" applyBorder="1" applyAlignment="1">
      <alignment horizontal="center" vertical="center" wrapText="1"/>
    </xf>
    <xf numFmtId="0" fontId="17" fillId="0" borderId="9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left" vertical="center" wrapText="1"/>
    </xf>
    <xf numFmtId="0" fontId="20" fillId="4" borderId="1" xfId="0" applyFont="1" applyFill="1" applyBorder="1" applyAlignment="1">
      <alignment wrapText="1"/>
    </xf>
    <xf numFmtId="0" fontId="21" fillId="0" borderId="1" xfId="0" applyFont="1" applyBorder="1" applyAlignment="1">
      <alignment wrapText="1"/>
    </xf>
    <xf numFmtId="0" fontId="18" fillId="0" borderId="19" xfId="0" applyFont="1" applyFill="1" applyBorder="1" applyAlignment="1">
      <alignment horizontal="left"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/>
    </xf>
    <xf numFmtId="0" fontId="23" fillId="4" borderId="1" xfId="0" applyFont="1" applyFill="1" applyBorder="1" applyAlignment="1">
      <alignment horizontal="center" wrapText="1"/>
    </xf>
    <xf numFmtId="0" fontId="24" fillId="2" borderId="1" xfId="0" applyFont="1" applyFill="1" applyBorder="1" applyAlignment="1">
      <alignment wrapText="1"/>
    </xf>
    <xf numFmtId="0" fontId="25" fillId="2" borderId="1" xfId="0" applyFont="1" applyFill="1" applyBorder="1" applyAlignment="1">
      <alignment wrapText="1"/>
    </xf>
    <xf numFmtId="0" fontId="23" fillId="0" borderId="1" xfId="0" applyFont="1" applyBorder="1" applyAlignment="1">
      <alignment horizontal="center" wrapText="1"/>
    </xf>
    <xf numFmtId="0" fontId="24" fillId="0" borderId="1" xfId="0" applyFont="1" applyBorder="1" applyAlignment="1">
      <alignment wrapText="1"/>
    </xf>
    <xf numFmtId="0" fontId="25" fillId="0" borderId="1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0" fontId="28" fillId="2" borderId="1" xfId="0" applyFont="1" applyFill="1" applyBorder="1" applyAlignment="1">
      <alignment wrapText="1"/>
    </xf>
    <xf numFmtId="0" fontId="28" fillId="0" borderId="1" xfId="0" applyFont="1" applyBorder="1" applyAlignment="1">
      <alignment wrapText="1"/>
    </xf>
    <xf numFmtId="0" fontId="29" fillId="0" borderId="0" xfId="2" applyFont="1" applyAlignment="1">
      <alignment horizontal="center"/>
    </xf>
    <xf numFmtId="0" fontId="29" fillId="0" borderId="0" xfId="2" applyFont="1" applyAlignment="1">
      <alignment vertical="center"/>
    </xf>
    <xf numFmtId="0" fontId="29" fillId="0" borderId="0" xfId="2" applyFont="1" applyBorder="1" applyAlignment="1">
      <alignment vertical="center"/>
    </xf>
    <xf numFmtId="0" fontId="29" fillId="0" borderId="0" xfId="2" applyFont="1"/>
    <xf numFmtId="0" fontId="30" fillId="0" borderId="0" xfId="2" applyFont="1"/>
    <xf numFmtId="0" fontId="30" fillId="0" borderId="0" xfId="2" applyFont="1" applyAlignment="1">
      <alignment horizontal="center"/>
    </xf>
    <xf numFmtId="0" fontId="30" fillId="0" borderId="0" xfId="2" applyFont="1" applyAlignment="1">
      <alignment vertical="center"/>
    </xf>
    <xf numFmtId="0" fontId="30" fillId="0" borderId="0" xfId="2" applyFont="1" applyBorder="1" applyAlignment="1">
      <alignment vertical="center"/>
    </xf>
    <xf numFmtId="0" fontId="29" fillId="0" borderId="0" xfId="2" applyFont="1" applyBorder="1" applyAlignment="1">
      <alignment horizontal="left" vertical="center"/>
    </xf>
    <xf numFmtId="0" fontId="19" fillId="0" borderId="0" xfId="3"/>
    <xf numFmtId="0" fontId="19" fillId="0" borderId="0" xfId="3" applyAlignment="1">
      <alignment horizontal="center"/>
    </xf>
    <xf numFmtId="1" fontId="32" fillId="0" borderId="0" xfId="3" applyNumberFormat="1" applyFont="1" applyFill="1" applyBorder="1" applyAlignment="1">
      <alignment horizontal="center" vertical="center"/>
    </xf>
    <xf numFmtId="0" fontId="31" fillId="0" borderId="0" xfId="3" applyFont="1" applyBorder="1" applyAlignment="1">
      <alignment horizontal="left"/>
    </xf>
    <xf numFmtId="0" fontId="31" fillId="0" borderId="0" xfId="3" applyFont="1"/>
    <xf numFmtId="1" fontId="33" fillId="0" borderId="0" xfId="3" applyNumberFormat="1" applyFont="1" applyFill="1" applyAlignment="1">
      <alignment horizontal="center" vertical="center"/>
    </xf>
    <xf numFmtId="0" fontId="31" fillId="0" borderId="0" xfId="3" applyFont="1" applyAlignment="1">
      <alignment horizontal="left"/>
    </xf>
    <xf numFmtId="0" fontId="31" fillId="0" borderId="0" xfId="3" applyFont="1" applyAlignment="1">
      <alignment horizontal="center" vertical="center"/>
    </xf>
    <xf numFmtId="1" fontId="32" fillId="0" borderId="0" xfId="3" applyNumberFormat="1" applyFont="1" applyFill="1" applyAlignment="1">
      <alignment horizontal="center" vertical="center"/>
    </xf>
    <xf numFmtId="0" fontId="31" fillId="0" borderId="30" xfId="3" applyFont="1" applyBorder="1" applyAlignment="1">
      <alignment horizontal="left"/>
    </xf>
    <xf numFmtId="0" fontId="31" fillId="0" borderId="31" xfId="3" applyFont="1" applyBorder="1" applyAlignment="1">
      <alignment horizontal="left"/>
    </xf>
    <xf numFmtId="49" fontId="35" fillId="0" borderId="0" xfId="0" applyNumberFormat="1" applyFont="1" applyBorder="1" applyAlignment="1">
      <alignment vertical="center"/>
    </xf>
    <xf numFmtId="49" fontId="34" fillId="0" borderId="0" xfId="0" applyNumberFormat="1" applyFont="1" applyBorder="1" applyAlignment="1">
      <alignment vertical="center"/>
    </xf>
    <xf numFmtId="0" fontId="34" fillId="0" borderId="1" xfId="0" applyFont="1" applyBorder="1" applyAlignment="1">
      <alignment horizontal="center" vertical="center"/>
    </xf>
    <xf numFmtId="49" fontId="35" fillId="0" borderId="1" xfId="0" applyNumberFormat="1" applyFont="1" applyBorder="1" applyAlignment="1">
      <alignment vertical="center"/>
    </xf>
    <xf numFmtId="49" fontId="35" fillId="0" borderId="0" xfId="0" applyNumberFormat="1" applyFont="1" applyFill="1" applyBorder="1" applyAlignment="1">
      <alignment vertical="center"/>
    </xf>
    <xf numFmtId="0" fontId="34" fillId="0" borderId="0" xfId="0" applyFont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39" fillId="0" borderId="2" xfId="0" applyFont="1" applyBorder="1" applyAlignment="1"/>
    <xf numFmtId="0" fontId="39" fillId="0" borderId="2" xfId="0" applyFont="1" applyBorder="1" applyAlignment="1">
      <alignment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wrapText="1"/>
    </xf>
    <xf numFmtId="0" fontId="39" fillId="0" borderId="1" xfId="0" applyFont="1" applyBorder="1" applyAlignment="1"/>
    <xf numFmtId="0" fontId="39" fillId="0" borderId="1" xfId="0" applyFont="1" applyBorder="1" applyAlignment="1">
      <alignment vertical="center"/>
    </xf>
    <xf numFmtId="0" fontId="39" fillId="0" borderId="3" xfId="0" applyFont="1" applyBorder="1" applyAlignment="1"/>
    <xf numFmtId="0" fontId="39" fillId="0" borderId="3" xfId="0" applyFont="1" applyBorder="1" applyAlignment="1">
      <alignment vertical="center"/>
    </xf>
    <xf numFmtId="0" fontId="39" fillId="2" borderId="2" xfId="0" applyFont="1" applyFill="1" applyBorder="1" applyAlignment="1"/>
    <xf numFmtId="0" fontId="38" fillId="0" borderId="1" xfId="0" applyFont="1" applyBorder="1" applyAlignment="1">
      <alignment vertical="center"/>
    </xf>
    <xf numFmtId="0" fontId="39" fillId="2" borderId="1" xfId="0" applyFont="1" applyFill="1" applyBorder="1" applyAlignment="1"/>
    <xf numFmtId="0" fontId="39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vertical="center"/>
    </xf>
    <xf numFmtId="0" fontId="39" fillId="0" borderId="3" xfId="0" applyFont="1" applyFill="1" applyBorder="1" applyAlignment="1">
      <alignment vertical="center"/>
    </xf>
    <xf numFmtId="0" fontId="39" fillId="0" borderId="2" xfId="0" applyFont="1" applyFill="1" applyBorder="1" applyAlignment="1">
      <alignment vertical="center"/>
    </xf>
    <xf numFmtId="49" fontId="37" fillId="0" borderId="0" xfId="0" applyNumberFormat="1" applyFont="1" applyBorder="1" applyAlignment="1">
      <alignment horizontal="center" vertical="center" wrapText="1"/>
    </xf>
    <xf numFmtId="0" fontId="37" fillId="0" borderId="0" xfId="0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49" fontId="34" fillId="0" borderId="0" xfId="0" applyNumberFormat="1" applyFont="1" applyAlignment="1">
      <alignment vertical="center"/>
    </xf>
    <xf numFmtId="49" fontId="34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0" borderId="3" xfId="0" applyFont="1" applyBorder="1" applyAlignment="1">
      <alignment horizontal="center" vertical="center" wrapText="1"/>
    </xf>
    <xf numFmtId="49" fontId="41" fillId="0" borderId="10" xfId="0" applyNumberFormat="1" applyFont="1" applyBorder="1" applyAlignment="1">
      <alignment horizontal="center" vertical="center" wrapText="1"/>
    </xf>
    <xf numFmtId="49" fontId="41" fillId="0" borderId="5" xfId="0" applyNumberFormat="1" applyFont="1" applyBorder="1" applyAlignment="1">
      <alignment horizontal="center" vertical="center" wrapText="1"/>
    </xf>
    <xf numFmtId="0" fontId="39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39" fillId="0" borderId="2" xfId="0" applyNumberFormat="1" applyFont="1" applyBorder="1" applyAlignment="1">
      <alignment horizontal="center" vertical="center" wrapText="1"/>
    </xf>
    <xf numFmtId="0" fontId="39" fillId="0" borderId="26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39" fillId="0" borderId="1" xfId="0" applyNumberFormat="1" applyFont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9" fillId="0" borderId="3" xfId="0" applyNumberFormat="1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 wrapText="1"/>
    </xf>
    <xf numFmtId="49" fontId="39" fillId="0" borderId="19" xfId="0" applyNumberFormat="1" applyFont="1" applyBorder="1" applyAlignment="1">
      <alignment horizontal="center" vertical="center" wrapText="1"/>
    </xf>
    <xf numFmtId="49" fontId="39" fillId="0" borderId="3" xfId="0" applyNumberFormat="1" applyFont="1" applyBorder="1" applyAlignment="1">
      <alignment horizontal="center" vertical="center" wrapText="1"/>
    </xf>
    <xf numFmtId="49" fontId="39" fillId="0" borderId="27" xfId="0" applyNumberFormat="1" applyFont="1" applyBorder="1" applyAlignment="1">
      <alignment horizontal="center" vertical="center" wrapText="1"/>
    </xf>
    <xf numFmtId="49" fontId="39" fillId="0" borderId="2" xfId="0" applyNumberFormat="1" applyFont="1" applyBorder="1" applyAlignment="1">
      <alignment horizontal="center" vertical="center" wrapText="1"/>
    </xf>
    <xf numFmtId="49" fontId="39" fillId="0" borderId="26" xfId="0" applyNumberFormat="1" applyFont="1" applyBorder="1" applyAlignment="1">
      <alignment horizontal="center" vertical="center" wrapText="1"/>
    </xf>
    <xf numFmtId="0" fontId="34" fillId="0" borderId="0" xfId="0" applyFont="1" applyFill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2" fontId="39" fillId="0" borderId="1" xfId="0" applyNumberFormat="1" applyFont="1" applyFill="1" applyBorder="1" applyAlignment="1">
      <alignment horizontal="center" vertical="center"/>
    </xf>
    <xf numFmtId="2" fontId="34" fillId="0" borderId="1" xfId="0" applyNumberFormat="1" applyFont="1" applyBorder="1" applyAlignment="1">
      <alignment horizontal="center" vertical="center"/>
    </xf>
    <xf numFmtId="0" fontId="34" fillId="0" borderId="0" xfId="0" applyNumberFormat="1" applyFont="1" applyBorder="1" applyAlignment="1">
      <alignment horizontal="center" vertical="center"/>
    </xf>
    <xf numFmtId="0" fontId="35" fillId="0" borderId="0" xfId="0" applyNumberFormat="1" applyFont="1" applyBorder="1" applyAlignment="1">
      <alignment vertical="center"/>
    </xf>
    <xf numFmtId="0" fontId="35" fillId="0" borderId="1" xfId="0" applyNumberFormat="1" applyFont="1" applyBorder="1" applyAlignment="1">
      <alignment vertical="center"/>
    </xf>
    <xf numFmtId="0" fontId="39" fillId="0" borderId="1" xfId="0" applyNumberFormat="1" applyFont="1" applyBorder="1" applyAlignment="1">
      <alignment horizontal="center" vertical="center"/>
    </xf>
    <xf numFmtId="0" fontId="39" fillId="0" borderId="1" xfId="0" applyNumberFormat="1" applyFont="1" applyFill="1" applyBorder="1" applyAlignment="1">
      <alignment horizontal="center" vertical="center"/>
    </xf>
    <xf numFmtId="0" fontId="34" fillId="0" borderId="1" xfId="0" applyNumberFormat="1" applyFont="1" applyBorder="1" applyAlignment="1">
      <alignment horizontal="center" vertical="center"/>
    </xf>
    <xf numFmtId="0" fontId="34" fillId="0" borderId="0" xfId="0" applyNumberFormat="1" applyFont="1" applyBorder="1" applyAlignment="1">
      <alignment vertical="center"/>
    </xf>
    <xf numFmtId="0" fontId="39" fillId="0" borderId="0" xfId="0" applyFont="1"/>
    <xf numFmtId="0" fontId="39" fillId="0" borderId="0" xfId="0" applyFont="1" applyFill="1"/>
    <xf numFmtId="0" fontId="39" fillId="0" borderId="0" xfId="0" applyFont="1" applyAlignment="1"/>
    <xf numFmtId="0" fontId="39" fillId="0" borderId="0" xfId="0" applyFont="1" applyAlignment="1">
      <alignment horizontal="center"/>
    </xf>
    <xf numFmtId="0" fontId="39" fillId="0" borderId="24" xfId="0" applyFont="1" applyFill="1" applyBorder="1" applyAlignment="1">
      <alignment horizontal="center" vertical="center" wrapText="1"/>
    </xf>
    <xf numFmtId="0" fontId="39" fillId="0" borderId="28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textRotation="90"/>
    </xf>
    <xf numFmtId="0" fontId="39" fillId="0" borderId="2" xfId="0" applyFont="1" applyBorder="1" applyAlignment="1">
      <alignment horizontal="center" wrapText="1"/>
    </xf>
    <xf numFmtId="0" fontId="39" fillId="0" borderId="4" xfId="0" applyFont="1" applyBorder="1" applyAlignment="1">
      <alignment wrapText="1"/>
    </xf>
    <xf numFmtId="0" fontId="39" fillId="0" borderId="2" xfId="0" applyFont="1" applyFill="1" applyBorder="1" applyAlignment="1">
      <alignment horizontal="center" wrapText="1"/>
    </xf>
    <xf numFmtId="0" fontId="39" fillId="0" borderId="6" xfId="0" applyFont="1" applyBorder="1" applyAlignment="1"/>
    <xf numFmtId="0" fontId="37" fillId="0" borderId="0" xfId="0" applyFont="1"/>
    <xf numFmtId="0" fontId="39" fillId="0" borderId="1" xfId="0" applyFont="1" applyBorder="1" applyAlignment="1">
      <alignment wrapText="1"/>
    </xf>
    <xf numFmtId="0" fontId="39" fillId="0" borderId="1" xfId="0" applyFont="1" applyFill="1" applyBorder="1" applyAlignment="1">
      <alignment horizontal="center" wrapText="1"/>
    </xf>
    <xf numFmtId="0" fontId="39" fillId="0" borderId="7" xfId="0" applyFont="1" applyBorder="1" applyAlignment="1"/>
    <xf numFmtId="0" fontId="42" fillId="2" borderId="1" xfId="0" applyFont="1" applyFill="1" applyBorder="1" applyAlignment="1"/>
    <xf numFmtId="0" fontId="43" fillId="0" borderId="1" xfId="0" applyFont="1" applyFill="1" applyBorder="1" applyAlignment="1">
      <alignment horizontal="center" wrapText="1"/>
    </xf>
    <xf numFmtId="0" fontId="32" fillId="2" borderId="1" xfId="0" applyFont="1" applyFill="1" applyBorder="1" applyAlignment="1">
      <alignment wrapText="1"/>
    </xf>
    <xf numFmtId="0" fontId="42" fillId="2" borderId="1" xfId="0" applyFont="1" applyFill="1" applyBorder="1" applyAlignment="1">
      <alignment wrapText="1"/>
    </xf>
    <xf numFmtId="0" fontId="42" fillId="0" borderId="1" xfId="0" applyFont="1" applyFill="1" applyBorder="1" applyAlignment="1">
      <alignment horizontal="center" wrapText="1"/>
    </xf>
    <xf numFmtId="0" fontId="32" fillId="2" borderId="1" xfId="0" applyFont="1" applyFill="1" applyBorder="1" applyAlignment="1"/>
    <xf numFmtId="0" fontId="42" fillId="2" borderId="1" xfId="0" applyFont="1" applyFill="1" applyBorder="1" applyAlignment="1">
      <alignment horizontal="center" wrapText="1"/>
    </xf>
    <xf numFmtId="0" fontId="32" fillId="2" borderId="1" xfId="0" applyFont="1" applyFill="1" applyBorder="1" applyAlignment="1">
      <alignment horizontal="left" wrapText="1"/>
    </xf>
    <xf numFmtId="0" fontId="32" fillId="0" borderId="1" xfId="0" applyFont="1" applyFill="1" applyBorder="1" applyAlignment="1">
      <alignment horizontal="center" wrapText="1"/>
    </xf>
    <xf numFmtId="0" fontId="39" fillId="0" borderId="3" xfId="0" applyFont="1" applyBorder="1" applyAlignment="1">
      <alignment horizontal="center" wrapText="1"/>
    </xf>
    <xf numFmtId="0" fontId="39" fillId="0" borderId="3" xfId="0" applyFont="1" applyBorder="1" applyAlignment="1">
      <alignment wrapText="1"/>
    </xf>
    <xf numFmtId="0" fontId="39" fillId="0" borderId="3" xfId="0" applyFont="1" applyFill="1" applyBorder="1" applyAlignment="1">
      <alignment horizontal="center" wrapText="1"/>
    </xf>
    <xf numFmtId="0" fontId="39" fillId="0" borderId="5" xfId="0" applyFont="1" applyBorder="1" applyAlignment="1"/>
    <xf numFmtId="0" fontId="43" fillId="2" borderId="2" xfId="0" applyFont="1" applyFill="1" applyBorder="1" applyAlignment="1"/>
    <xf numFmtId="0" fontId="43" fillId="2" borderId="2" xfId="0" applyFont="1" applyFill="1" applyBorder="1" applyAlignment="1">
      <alignment wrapText="1"/>
    </xf>
    <xf numFmtId="0" fontId="43" fillId="0" borderId="2" xfId="0" applyFont="1" applyFill="1" applyBorder="1" applyAlignment="1">
      <alignment horizontal="center" wrapText="1"/>
    </xf>
    <xf numFmtId="0" fontId="43" fillId="2" borderId="1" xfId="0" applyFont="1" applyFill="1" applyBorder="1" applyAlignment="1"/>
    <xf numFmtId="0" fontId="43" fillId="2" borderId="1" xfId="0" applyFont="1" applyFill="1" applyBorder="1" applyAlignment="1">
      <alignment wrapText="1"/>
    </xf>
    <xf numFmtId="0" fontId="39" fillId="0" borderId="2" xfId="0" applyFont="1" applyBorder="1" applyAlignment="1">
      <alignment wrapText="1"/>
    </xf>
    <xf numFmtId="0" fontId="39" fillId="0" borderId="6" xfId="0" applyFont="1" applyBorder="1" applyAlignment="1">
      <alignment horizontal="left" vertical="center"/>
    </xf>
    <xf numFmtId="0" fontId="39" fillId="0" borderId="7" xfId="0" applyFont="1" applyBorder="1" applyAlignment="1">
      <alignment horizontal="left" vertical="center"/>
    </xf>
    <xf numFmtId="0" fontId="39" fillId="0" borderId="5" xfId="0" applyFont="1" applyBorder="1" applyAlignment="1">
      <alignment horizontal="left" vertical="center"/>
    </xf>
    <xf numFmtId="0" fontId="39" fillId="0" borderId="1" xfId="0" applyFont="1" applyFill="1" applyBorder="1" applyAlignment="1">
      <alignment wrapText="1"/>
    </xf>
    <xf numFmtId="0" fontId="39" fillId="2" borderId="1" xfId="0" applyFont="1" applyFill="1" applyBorder="1" applyAlignment="1">
      <alignment wrapText="1"/>
    </xf>
    <xf numFmtId="0" fontId="39" fillId="0" borderId="3" xfId="0" applyFont="1" applyFill="1" applyBorder="1" applyAlignment="1">
      <alignment wrapText="1"/>
    </xf>
    <xf numFmtId="0" fontId="44" fillId="2" borderId="2" xfId="0" applyFont="1" applyFill="1" applyBorder="1" applyAlignment="1"/>
    <xf numFmtId="0" fontId="39" fillId="2" borderId="2" xfId="0" applyFont="1" applyFill="1" applyBorder="1" applyAlignment="1">
      <alignment wrapText="1"/>
    </xf>
    <xf numFmtId="0" fontId="44" fillId="2" borderId="1" xfId="0" applyFont="1" applyFill="1" applyBorder="1" applyAlignment="1"/>
    <xf numFmtId="0" fontId="45" fillId="0" borderId="7" xfId="0" applyFont="1" applyBorder="1" applyAlignment="1">
      <alignment horizontal="left" vertical="center"/>
    </xf>
    <xf numFmtId="0" fontId="39" fillId="0" borderId="4" xfId="0" applyFont="1" applyBorder="1" applyAlignment="1">
      <alignment horizontal="center" wrapText="1"/>
    </xf>
    <xf numFmtId="0" fontId="44" fillId="2" borderId="4" xfId="0" applyFont="1" applyFill="1" applyBorder="1" applyAlignment="1"/>
    <xf numFmtId="0" fontId="39" fillId="2" borderId="4" xfId="0" applyFont="1" applyFill="1" applyBorder="1" applyAlignment="1">
      <alignment wrapText="1"/>
    </xf>
    <xf numFmtId="0" fontId="39" fillId="0" borderId="4" xfId="0" applyFont="1" applyFill="1" applyBorder="1" applyAlignment="1">
      <alignment horizontal="center" wrapText="1"/>
    </xf>
    <xf numFmtId="0" fontId="39" fillId="0" borderId="8" xfId="0" applyFont="1" applyBorder="1" applyAlignment="1">
      <alignment horizontal="left" vertical="center"/>
    </xf>
    <xf numFmtId="0" fontId="39" fillId="0" borderId="24" xfId="0" applyFont="1" applyFill="1" applyBorder="1" applyAlignment="1">
      <alignment horizontal="center" vertical="center"/>
    </xf>
    <xf numFmtId="0" fontId="39" fillId="0" borderId="4" xfId="0" applyFont="1" applyBorder="1" applyAlignment="1"/>
    <xf numFmtId="0" fontId="32" fillId="2" borderId="1" xfId="0" applyFont="1" applyFill="1" applyBorder="1" applyAlignment="1">
      <alignment horizontal="left"/>
    </xf>
    <xf numFmtId="0" fontId="39" fillId="2" borderId="3" xfId="0" applyFont="1" applyFill="1" applyBorder="1" applyAlignment="1"/>
    <xf numFmtId="0" fontId="39" fillId="2" borderId="4" xfId="0" applyFont="1" applyFill="1" applyBorder="1" applyAlignment="1"/>
    <xf numFmtId="0" fontId="39" fillId="0" borderId="19" xfId="0" applyNumberFormat="1" applyFont="1" applyBorder="1" applyAlignment="1">
      <alignment horizontal="center" vertical="center" wrapText="1"/>
    </xf>
    <xf numFmtId="0" fontId="39" fillId="0" borderId="27" xfId="0" applyNumberFormat="1" applyFont="1" applyBorder="1" applyAlignment="1">
      <alignment horizontal="center" vertical="center" wrapText="1"/>
    </xf>
    <xf numFmtId="0" fontId="39" fillId="0" borderId="26" xfId="0" applyNumberFormat="1" applyFont="1" applyBorder="1" applyAlignment="1">
      <alignment horizontal="center" vertical="center" wrapText="1"/>
    </xf>
    <xf numFmtId="0" fontId="45" fillId="0" borderId="29" xfId="3" applyFont="1" applyBorder="1" applyAlignment="1">
      <alignment horizontal="left" vertical="center"/>
    </xf>
    <xf numFmtId="0" fontId="31" fillId="0" borderId="0" xfId="3" applyFont="1" applyAlignment="1">
      <alignment horizontal="left" vertical="center"/>
    </xf>
    <xf numFmtId="0" fontId="31" fillId="0" borderId="0" xfId="3" applyFont="1" applyBorder="1" applyAlignment="1">
      <alignment horizontal="left" vertical="center"/>
    </xf>
    <xf numFmtId="0" fontId="31" fillId="0" borderId="0" xfId="3" applyFont="1" applyAlignment="1">
      <alignment horizontal="left" vertical="center" wrapText="1"/>
    </xf>
    <xf numFmtId="0" fontId="33" fillId="0" borderId="0" xfId="3" applyFont="1" applyFill="1" applyAlignment="1">
      <alignment horizontal="center" vertical="center" wrapText="1"/>
    </xf>
    <xf numFmtId="0" fontId="31" fillId="0" borderId="0" xfId="3" applyFont="1" applyAlignment="1">
      <alignment vertical="center" wrapText="1"/>
    </xf>
    <xf numFmtId="0" fontId="33" fillId="0" borderId="0" xfId="3" applyFont="1" applyFill="1" applyAlignment="1">
      <alignment horizontal="center" vertical="center"/>
    </xf>
    <xf numFmtId="0" fontId="31" fillId="0" borderId="0" xfId="3" applyFont="1" applyAlignment="1">
      <alignment vertical="center"/>
    </xf>
    <xf numFmtId="0" fontId="31" fillId="0" borderId="0" xfId="3" applyFont="1" applyBorder="1" applyAlignment="1">
      <alignment horizontal="center" vertical="center"/>
    </xf>
    <xf numFmtId="0" fontId="31" fillId="0" borderId="0" xfId="3" applyFont="1" applyBorder="1" applyAlignment="1">
      <alignment vertical="center"/>
    </xf>
    <xf numFmtId="49" fontId="37" fillId="0" borderId="3" xfId="0" applyNumberFormat="1" applyFont="1" applyBorder="1" applyAlignment="1">
      <alignment horizontal="center" vertical="center" wrapText="1"/>
    </xf>
    <xf numFmtId="0" fontId="39" fillId="2" borderId="1" xfId="0" applyFont="1" applyFill="1" applyBorder="1" applyAlignment="1">
      <alignment vertical="center"/>
    </xf>
    <xf numFmtId="0" fontId="39" fillId="2" borderId="2" xfId="0" applyFont="1" applyFill="1" applyBorder="1" applyAlignment="1">
      <alignment vertical="center"/>
    </xf>
    <xf numFmtId="0" fontId="39" fillId="0" borderId="1" xfId="0" applyFont="1" applyFill="1" applyBorder="1" applyAlignment="1">
      <alignment horizontal="left" vertical="center"/>
    </xf>
    <xf numFmtId="49" fontId="38" fillId="0" borderId="0" xfId="0" applyNumberFormat="1" applyFont="1" applyAlignment="1">
      <alignment vertical="center"/>
    </xf>
    <xf numFmtId="49" fontId="40" fillId="0" borderId="0" xfId="0" applyNumberFormat="1" applyFont="1" applyAlignment="1">
      <alignment vertical="center"/>
    </xf>
    <xf numFmtId="0" fontId="36" fillId="0" borderId="0" xfId="0" applyNumberFormat="1" applyFont="1" applyBorder="1" applyAlignment="1">
      <alignment vertical="center" wrapText="1"/>
    </xf>
    <xf numFmtId="0" fontId="36" fillId="0" borderId="0" xfId="0" applyNumberFormat="1" applyFont="1" applyBorder="1" applyAlignment="1">
      <alignment horizontal="center" vertical="center" wrapText="1"/>
    </xf>
    <xf numFmtId="49" fontId="38" fillId="0" borderId="0" xfId="0" applyNumberFormat="1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49" fontId="35" fillId="0" borderId="1" xfId="0" applyNumberFormat="1" applyFont="1" applyBorder="1" applyAlignment="1">
      <alignment horizontal="center" vertical="center"/>
    </xf>
    <xf numFmtId="49" fontId="35" fillId="0" borderId="1" xfId="0" applyNumberFormat="1" applyFont="1" applyFill="1" applyBorder="1" applyAlignment="1">
      <alignment horizontal="center" vertical="center"/>
    </xf>
    <xf numFmtId="49" fontId="35" fillId="0" borderId="0" xfId="0" applyNumberFormat="1" applyFont="1" applyBorder="1" applyAlignment="1">
      <alignment horizontal="center" vertical="center"/>
    </xf>
    <xf numFmtId="0" fontId="41" fillId="0" borderId="11" xfId="0" applyNumberFormat="1" applyFont="1" applyBorder="1" applyAlignment="1">
      <alignment horizontal="center" vertical="center" wrapText="1"/>
    </xf>
    <xf numFmtId="0" fontId="41" fillId="0" borderId="6" xfId="0" applyNumberFormat="1" applyFont="1" applyBorder="1" applyAlignment="1">
      <alignment horizontal="center" vertical="center" wrapText="1"/>
    </xf>
    <xf numFmtId="49" fontId="32" fillId="0" borderId="11" xfId="0" applyNumberFormat="1" applyFont="1" applyBorder="1" applyAlignment="1">
      <alignment horizontal="center" vertical="center" wrapText="1"/>
    </xf>
    <xf numFmtId="49" fontId="32" fillId="0" borderId="6" xfId="0" applyNumberFormat="1" applyFont="1" applyBorder="1" applyAlignment="1">
      <alignment horizontal="center" vertical="center" wrapText="1"/>
    </xf>
    <xf numFmtId="0" fontId="39" fillId="0" borderId="0" xfId="0" applyFont="1" applyBorder="1" applyAlignment="1">
      <alignment vertical="center" wrapText="1"/>
    </xf>
    <xf numFmtId="0" fontId="39" fillId="0" borderId="0" xfId="0" applyFont="1" applyBorder="1" applyAlignment="1">
      <alignment horizontal="center" vertical="center" wrapText="1"/>
    </xf>
    <xf numFmtId="0" fontId="32" fillId="0" borderId="9" xfId="0" applyNumberFormat="1" applyFont="1" applyBorder="1" applyAlignment="1">
      <alignment horizontal="center" vertical="center" wrapText="1"/>
    </xf>
    <xf numFmtId="49" fontId="32" fillId="0" borderId="7" xfId="0" applyNumberFormat="1" applyFont="1" applyBorder="1" applyAlignment="1">
      <alignment horizontal="center" vertical="center" wrapText="1"/>
    </xf>
    <xf numFmtId="0" fontId="32" fillId="0" borderId="7" xfId="0" applyNumberFormat="1" applyFont="1" applyBorder="1" applyAlignment="1">
      <alignment horizontal="center" vertical="center" wrapText="1"/>
    </xf>
    <xf numFmtId="0" fontId="41" fillId="0" borderId="7" xfId="0" applyNumberFormat="1" applyFont="1" applyBorder="1" applyAlignment="1">
      <alignment horizontal="center" vertical="center" wrapText="1"/>
    </xf>
    <xf numFmtId="49" fontId="32" fillId="0" borderId="9" xfId="0" applyNumberFormat="1" applyFont="1" applyBorder="1" applyAlignment="1">
      <alignment horizontal="center" vertical="center" wrapText="1"/>
    </xf>
    <xf numFmtId="0" fontId="41" fillId="0" borderId="9" xfId="0" applyNumberFormat="1" applyFont="1" applyBorder="1" applyAlignment="1">
      <alignment horizontal="center" vertical="center" wrapText="1"/>
    </xf>
    <xf numFmtId="0" fontId="32" fillId="0" borderId="10" xfId="0" applyNumberFormat="1" applyFont="1" applyBorder="1" applyAlignment="1">
      <alignment horizontal="center" vertical="center" wrapText="1"/>
    </xf>
    <xf numFmtId="49" fontId="32" fillId="0" borderId="5" xfId="0" applyNumberFormat="1" applyFont="1" applyBorder="1" applyAlignment="1">
      <alignment horizontal="center" vertical="center" wrapText="1"/>
    </xf>
    <xf numFmtId="0" fontId="41" fillId="0" borderId="10" xfId="0" applyNumberFormat="1" applyFont="1" applyBorder="1" applyAlignment="1">
      <alignment horizontal="center" vertical="center" wrapText="1"/>
    </xf>
    <xf numFmtId="0" fontId="32" fillId="0" borderId="11" xfId="0" applyNumberFormat="1" applyFont="1" applyBorder="1" applyAlignment="1">
      <alignment horizontal="center" vertical="center" wrapText="1"/>
    </xf>
    <xf numFmtId="49" fontId="41" fillId="0" borderId="7" xfId="0" applyNumberFormat="1" applyFont="1" applyFill="1" applyBorder="1" applyAlignment="1">
      <alignment horizontal="center" vertical="center" wrapText="1"/>
    </xf>
    <xf numFmtId="0" fontId="41" fillId="0" borderId="5" xfId="0" applyNumberFormat="1" applyFont="1" applyBorder="1" applyAlignment="1">
      <alignment horizontal="center" vertical="center" wrapText="1"/>
    </xf>
    <xf numFmtId="49" fontId="32" fillId="0" borderId="10" xfId="0" applyNumberFormat="1" applyFont="1" applyBorder="1" applyAlignment="1">
      <alignment horizontal="center" vertical="center" wrapText="1"/>
    </xf>
    <xf numFmtId="49" fontId="41" fillId="0" borderId="5" xfId="0" applyNumberFormat="1" applyFont="1" applyFill="1" applyBorder="1" applyAlignment="1">
      <alignment horizontal="center" vertical="center" wrapText="1"/>
    </xf>
    <xf numFmtId="49" fontId="41" fillId="0" borderId="7" xfId="0" applyNumberFormat="1" applyFont="1" applyBorder="1" applyAlignment="1">
      <alignment horizontal="center" vertical="center" wrapText="1"/>
    </xf>
    <xf numFmtId="0" fontId="38" fillId="2" borderId="1" xfId="0" applyFont="1" applyFill="1" applyBorder="1" applyAlignment="1">
      <alignment vertical="center"/>
    </xf>
    <xf numFmtId="0" fontId="39" fillId="0" borderId="14" xfId="0" applyFont="1" applyFill="1" applyBorder="1" applyAlignment="1">
      <alignment horizontal="center" vertical="center" textRotation="90" wrapText="1"/>
    </xf>
    <xf numFmtId="0" fontId="39" fillId="0" borderId="15" xfId="0" applyFont="1" applyFill="1" applyBorder="1" applyAlignment="1">
      <alignment horizontal="center" vertical="center" textRotation="90" wrapText="1"/>
    </xf>
    <xf numFmtId="0" fontId="39" fillId="0" borderId="16" xfId="0" applyFont="1" applyFill="1" applyBorder="1" applyAlignment="1">
      <alignment horizontal="center" vertical="center" textRotation="90" wrapText="1"/>
    </xf>
    <xf numFmtId="49" fontId="37" fillId="0" borderId="12" xfId="0" applyNumberFormat="1" applyFont="1" applyBorder="1" applyAlignment="1">
      <alignment horizontal="center" vertical="center" wrapText="1"/>
    </xf>
    <xf numFmtId="49" fontId="37" fillId="0" borderId="13" xfId="0" applyNumberFormat="1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textRotation="90" wrapText="1"/>
    </xf>
    <xf numFmtId="0" fontId="37" fillId="0" borderId="3" xfId="0" applyFont="1" applyBorder="1" applyAlignment="1">
      <alignment horizontal="center" vertical="center" textRotation="90" wrapText="1"/>
    </xf>
    <xf numFmtId="0" fontId="37" fillId="0" borderId="2" xfId="0" applyFont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7" fillId="0" borderId="2" xfId="0" applyFont="1" applyBorder="1" applyAlignment="1">
      <alignment vertical="center"/>
    </xf>
    <xf numFmtId="0" fontId="37" fillId="0" borderId="3" xfId="0" applyFont="1" applyBorder="1" applyAlignment="1">
      <alignment vertical="center"/>
    </xf>
    <xf numFmtId="0" fontId="34" fillId="0" borderId="35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7" fillId="0" borderId="17" xfId="0" applyFont="1" applyBorder="1" applyAlignment="1">
      <alignment horizontal="center" vertical="center" textRotation="90" wrapText="1"/>
    </xf>
    <xf numFmtId="0" fontId="37" fillId="0" borderId="13" xfId="0" applyFont="1" applyBorder="1" applyAlignment="1">
      <alignment horizontal="center" vertical="center" textRotation="90" wrapText="1"/>
    </xf>
    <xf numFmtId="0" fontId="37" fillId="0" borderId="32" xfId="0" applyFont="1" applyBorder="1" applyAlignment="1">
      <alignment horizontal="center" vertical="center" textRotation="90" wrapText="1"/>
    </xf>
    <xf numFmtId="0" fontId="37" fillId="0" borderId="33" xfId="0" applyFont="1" applyBorder="1" applyAlignment="1">
      <alignment horizontal="center" vertical="center" textRotation="90" wrapText="1"/>
    </xf>
    <xf numFmtId="49" fontId="37" fillId="0" borderId="26" xfId="0" applyNumberFormat="1" applyFont="1" applyBorder="1" applyAlignment="1">
      <alignment horizontal="center" vertical="center" wrapText="1"/>
    </xf>
    <xf numFmtId="49" fontId="37" fillId="0" borderId="27" xfId="0" applyNumberFormat="1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49" fontId="41" fillId="0" borderId="25" xfId="0" applyNumberFormat="1" applyFont="1" applyBorder="1" applyAlignment="1">
      <alignment horizontal="center" vertical="center" wrapText="1"/>
    </xf>
    <xf numFmtId="49" fontId="41" fillId="0" borderId="26" xfId="0" applyNumberFormat="1" applyFont="1" applyBorder="1" applyAlignment="1">
      <alignment horizontal="center" vertical="center" wrapText="1"/>
    </xf>
    <xf numFmtId="49" fontId="37" fillId="0" borderId="2" xfId="0" applyNumberFormat="1" applyFont="1" applyBorder="1" applyAlignment="1">
      <alignment horizontal="center" vertical="center" wrapText="1"/>
    </xf>
    <xf numFmtId="49" fontId="37" fillId="0" borderId="3" xfId="0" applyNumberFormat="1" applyFont="1" applyBorder="1" applyAlignment="1">
      <alignment horizontal="center" vertical="center" wrapText="1"/>
    </xf>
    <xf numFmtId="0" fontId="39" fillId="0" borderId="11" xfId="0" applyFont="1" applyFill="1" applyBorder="1" applyAlignment="1">
      <alignment horizontal="center" vertical="center" textRotation="90" wrapText="1"/>
    </xf>
    <xf numFmtId="0" fontId="39" fillId="0" borderId="9" xfId="0" applyFont="1" applyFill="1" applyBorder="1" applyAlignment="1">
      <alignment horizontal="center" vertical="center" textRotation="90" wrapText="1"/>
    </xf>
    <xf numFmtId="0" fontId="39" fillId="0" borderId="10" xfId="0" applyFont="1" applyFill="1" applyBorder="1" applyAlignment="1">
      <alignment horizontal="center" vertical="center" textRotation="90" wrapText="1"/>
    </xf>
    <xf numFmtId="0" fontId="39" fillId="0" borderId="23" xfId="0" applyFont="1" applyFill="1" applyBorder="1" applyAlignment="1">
      <alignment horizontal="center" vertical="center" textRotation="90" wrapText="1"/>
    </xf>
    <xf numFmtId="0" fontId="39" fillId="6" borderId="11" xfId="0" applyFont="1" applyFill="1" applyBorder="1" applyAlignment="1">
      <alignment horizontal="center" vertical="center" textRotation="90" wrapText="1"/>
    </xf>
    <xf numFmtId="0" fontId="39" fillId="6" borderId="9" xfId="0" applyFont="1" applyFill="1" applyBorder="1" applyAlignment="1">
      <alignment horizontal="center" vertical="center" textRotation="90" wrapText="1"/>
    </xf>
    <xf numFmtId="0" fontId="39" fillId="6" borderId="10" xfId="0" applyFont="1" applyFill="1" applyBorder="1" applyAlignment="1">
      <alignment horizontal="center" vertical="center" textRotation="90" wrapText="1"/>
    </xf>
    <xf numFmtId="0" fontId="39" fillId="0" borderId="34" xfId="0" applyFont="1" applyFill="1" applyBorder="1" applyAlignment="1">
      <alignment horizontal="center" vertical="center" wrapText="1"/>
    </xf>
    <xf numFmtId="0" fontId="39" fillId="0" borderId="24" xfId="0" applyFont="1" applyFill="1" applyBorder="1" applyAlignment="1">
      <alignment horizontal="center" vertical="center" wrapText="1"/>
    </xf>
    <xf numFmtId="0" fontId="39" fillId="5" borderId="11" xfId="0" applyFont="1" applyFill="1" applyBorder="1" applyAlignment="1">
      <alignment horizontal="center" vertical="center" textRotation="90" wrapText="1"/>
    </xf>
    <xf numFmtId="0" fontId="39" fillId="5" borderId="9" xfId="0" applyFont="1" applyFill="1" applyBorder="1" applyAlignment="1">
      <alignment horizontal="center" vertical="center" textRotation="90" wrapText="1"/>
    </xf>
    <xf numFmtId="0" fontId="39" fillId="5" borderId="10" xfId="0" applyFont="1" applyFill="1" applyBorder="1" applyAlignment="1">
      <alignment horizontal="center" vertical="center" textRotation="90" wrapText="1"/>
    </xf>
    <xf numFmtId="0" fontId="3" fillId="6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7" fillId="0" borderId="17" xfId="0" applyFont="1" applyFill="1" applyBorder="1" applyAlignment="1">
      <alignment horizontal="center"/>
    </xf>
    <xf numFmtId="0" fontId="17" fillId="0" borderId="18" xfId="0" applyFont="1" applyFill="1" applyBorder="1" applyAlignment="1">
      <alignment horizontal="center"/>
    </xf>
    <xf numFmtId="0" fontId="17" fillId="0" borderId="11" xfId="0" applyFont="1" applyFill="1" applyBorder="1" applyAlignment="1">
      <alignment horizontal="center"/>
    </xf>
    <xf numFmtId="0" fontId="17" fillId="0" borderId="6" xfId="0" applyFont="1" applyFill="1" applyBorder="1" applyAlignment="1">
      <alignment horizontal="center"/>
    </xf>
  </cellXfs>
  <cellStyles count="4">
    <cellStyle name="Обычный" xfId="0" builtinId="0"/>
    <cellStyle name="Обычный 2" xfId="2"/>
    <cellStyle name="Обычный 3" xfId="3"/>
    <cellStyle name="Финансовый 2" xfId="1"/>
  </cellStyles>
  <dxfs count="61">
    <dxf>
      <font>
        <color auto="1"/>
      </font>
      <fill>
        <patternFill>
          <bgColor rgb="FFFFFF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FFFF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RSLINX" ddeTopic="105_K3-2">
    <ddeItems>
      <ddeItem name="ai[1].break.sgn" advise="1">
        <values>
          <value>
            <val>0</val>
          </value>
        </values>
      </ddeItem>
      <ddeItem name="AI[1].H.en" advise="1">
        <values>
          <value>
            <val>1</val>
          </value>
        </values>
      </ddeItem>
      <ddeItem name="AI[1].H.sgn" advise="1">
        <values>
          <value>
            <val>0</val>
          </value>
        </values>
      </ddeItem>
      <ddeItem name="AI[1].H.v" advise="1">
        <values>
          <value>
            <val>27</val>
          </value>
        </values>
      </ddeItem>
      <ddeItem name="AI[1].HH.EN" advise="1">
        <values>
          <value>
            <val>0</val>
          </value>
        </values>
      </ddeItem>
      <ddeItem name="AI[1].HH.sgn" advise="1">
        <values>
          <value>
            <val>0</val>
          </value>
        </values>
      </ddeItem>
      <ddeItem name="AI[1].HH.v" advise="1">
        <values>
          <value>
            <val>0</val>
          </value>
        </values>
      </ddeItem>
      <ddeItem name="AI[1].i" advise="1">
        <values>
          <value>
            <val>4.3906460000000003</val>
          </value>
        </values>
      </ddeItem>
      <ddeItem name="AI[1].L.en" advise="1">
        <values>
          <value>
            <val>1</val>
          </value>
        </values>
      </ddeItem>
      <ddeItem name="AI[1].L.sgn" advise="1">
        <values>
          <value>
            <val>1</val>
          </value>
        </values>
      </ddeItem>
      <ddeItem name="AI[1].l.v" advise="1">
        <values>
          <value>
            <val>20</val>
          </value>
        </values>
      </ddeItem>
      <ddeItem name="AI[1].LL.EN" advise="1">
        <values>
          <value>
            <val>0</val>
          </value>
        </values>
      </ddeItem>
      <ddeItem name="AI[1].LL.sgn" advise="1">
        <values>
          <value>
            <val>0</val>
          </value>
        </values>
      </ddeItem>
      <ddeItem name="AI[1].LL.v" advise="1">
        <values>
          <value>
            <val>0</val>
          </value>
        </values>
      </ddeItem>
      <ddeItem name="AI[1].v" advise="1">
        <values>
          <value>
            <val>0.97661379999999998</val>
          </value>
        </values>
      </ddeItem>
      <ddeItem name="AI[1].zh" advise="1">
        <values>
          <value>
            <val>40</val>
          </value>
        </values>
      </ddeItem>
      <ddeItem name="AI[1].zl" advise="1">
        <values>
          <value>
            <val>0</val>
          </value>
        </values>
      </ddeItem>
      <ddeItem name="ai[10].break.sgn" advise="1">
        <values>
          <value>
            <val>0</val>
          </value>
        </values>
      </ddeItem>
      <ddeItem name="AI[10].H.en" advise="1">
        <values>
          <value>
            <val>1</val>
          </value>
        </values>
      </ddeItem>
      <ddeItem name="AI[10].H.sgn" advise="1">
        <values>
          <value>
            <val>0</val>
          </value>
        </values>
      </ddeItem>
      <ddeItem name="AI[10].H.v" advise="1">
        <values>
          <value>
            <val>240</val>
          </value>
        </values>
      </ddeItem>
      <ddeItem name="AI[10].HH.EN" advise="1">
        <values>
          <value>
            <val>1</val>
          </value>
        </values>
      </ddeItem>
      <ddeItem name="AI[10].HH.sgn" advise="1">
        <values>
          <value>
            <val>0</val>
          </value>
        </values>
      </ddeItem>
      <ddeItem name="AI[10].HH.v" advise="1">
        <values>
          <value>
            <val>250</val>
          </value>
        </values>
      </ddeItem>
      <ddeItem name="AI[10].i" advise="1">
        <values>
          <value>
            <val>4.4380699999999997</val>
          </value>
        </values>
      </ddeItem>
      <ddeItem name="AI[10].L.en" advise="1">
        <values>
          <value>
            <val>0</val>
          </value>
        </values>
      </ddeItem>
      <ddeItem name="AI[10].L.sgn" advise="1">
        <values>
          <value>
            <val>0</val>
          </value>
        </values>
      </ddeItem>
      <ddeItem name="AI[10].l.v" advise="1">
        <values>
          <value>
            <val>0</val>
          </value>
        </values>
      </ddeItem>
      <ddeItem name="AI[10].LL.EN" advise="1">
        <values>
          <value>
            <val>0</val>
          </value>
        </values>
      </ddeItem>
      <ddeItem name="AI[10].LL.sgn" advise="1">
        <values>
          <value>
            <val>0</val>
          </value>
        </values>
      </ddeItem>
      <ddeItem name="AI[10].LL.v" advise="1">
        <values>
          <value>
            <val>0</val>
          </value>
        </values>
      </ddeItem>
      <ddeItem name="AI[10].v" advise="1">
        <values>
          <value>
            <val>10.951750000000001</val>
          </value>
        </values>
      </ddeItem>
      <ddeItem name="AI[10].zh" advise="1">
        <values>
          <value>
            <val>400</val>
          </value>
        </values>
      </ddeItem>
      <ddeItem name="AI[10].zl" advise="1">
        <values>
          <value>
            <val>0</val>
          </value>
        </values>
      </ddeItem>
      <ddeItem name="ai[11].break.sgn" advise="1">
        <values>
          <value>
            <val>0</val>
          </value>
        </values>
      </ddeItem>
      <ddeItem name="AI[11].H.en" advise="1">
        <values>
          <value>
            <val>0</val>
          </value>
        </values>
      </ddeItem>
      <ddeItem name="AI[11].H.sgn" advise="1">
        <values>
          <value>
            <val>0</val>
          </value>
        </values>
      </ddeItem>
      <ddeItem name="AI[11].H.v" advise="1">
        <values>
          <value>
            <val>0</val>
          </value>
        </values>
      </ddeItem>
      <ddeItem name="AI[11].HH.EN" advise="1">
        <values>
          <value>
            <val>1</val>
          </value>
        </values>
      </ddeItem>
      <ddeItem name="AI[11].HH.sgn" advise="1">
        <values>
          <value>
            <val>0</val>
          </value>
        </values>
      </ddeItem>
      <ddeItem name="AI[11].HH.v" advise="1">
        <values>
          <value>
            <val>250</val>
          </value>
        </values>
      </ddeItem>
      <ddeItem name="AI[11].i" advise="1">
        <values>
          <value>
            <val>4.4587979999999998</val>
          </value>
        </values>
      </ddeItem>
      <ddeItem name="AI[11].L.en" advise="1">
        <values>
          <value>
            <val>0</val>
          </value>
        </values>
      </ddeItem>
      <ddeItem name="AI[11].L.sgn" advise="1">
        <values>
          <value>
            <val>0</val>
          </value>
        </values>
      </ddeItem>
      <ddeItem name="AI[11].l.v" advise="1">
        <values>
          <value>
            <val>0</val>
          </value>
        </values>
      </ddeItem>
      <ddeItem name="AI[11].LL.EN" advise="1">
        <values>
          <value>
            <val>0</val>
          </value>
        </values>
      </ddeItem>
      <ddeItem name="AI[11].LL.sgn" advise="1">
        <values>
          <value>
            <val>0</val>
          </value>
        </values>
      </ddeItem>
      <ddeItem name="AI[11].LL.v" advise="1">
        <values>
          <value>
            <val>0</val>
          </value>
        </values>
      </ddeItem>
      <ddeItem name="AI[11].v" advise="1">
        <values>
          <value>
            <val>11.469950000000001</val>
          </value>
        </values>
      </ddeItem>
      <ddeItem name="AI[11].zh" advise="1">
        <values>
          <value>
            <val>400</val>
          </value>
        </values>
      </ddeItem>
      <ddeItem name="AI[11].zl" advise="1">
        <values>
          <value>
            <val>0</val>
          </value>
        </values>
      </ddeItem>
      <ddeItem name="ai[12].break.sgn" advise="1">
        <values>
          <value>
            <val>0</val>
          </value>
        </values>
      </ddeItem>
      <ddeItem name="AI[12].H.en" advise="1">
        <values>
          <value>
            <val>1</val>
          </value>
        </values>
      </ddeItem>
      <ddeItem name="AI[12].H.sgn" advise="1">
        <values>
          <value>
            <val>0</val>
          </value>
        </values>
      </ddeItem>
      <ddeItem name="AI[12].H.v" advise="1">
        <values>
          <value>
            <val>240</val>
          </value>
        </values>
      </ddeItem>
      <ddeItem name="AI[12].HH.EN" advise="1">
        <values>
          <value>
            <val>1</val>
          </value>
        </values>
      </ddeItem>
      <ddeItem name="AI[12].HH.sgn" advise="1">
        <values>
          <value>
            <val>0</val>
          </value>
        </values>
      </ddeItem>
      <ddeItem name="AI[12].HH.v" advise="1">
        <values>
          <value>
            <val>250</val>
          </value>
        </values>
      </ddeItem>
      <ddeItem name="AI[12].i" advise="1">
        <values>
          <value>
            <val>3.9855</val>
          </value>
        </values>
      </ddeItem>
      <ddeItem name="AI[12].L.en" advise="1">
        <values>
          <value>
            <val>0</val>
          </value>
        </values>
      </ddeItem>
      <ddeItem name="AI[12].L.sgn" advise="1">
        <values>
          <value>
            <val>0</val>
          </value>
        </values>
      </ddeItem>
      <ddeItem name="AI[12].l.v" advise="1">
        <values>
          <value>
            <val>0</val>
          </value>
        </values>
      </ddeItem>
      <ddeItem name="AI[12].LL.EN" advise="1">
        <values>
          <value>
            <val>0</val>
          </value>
        </values>
      </ddeItem>
      <ddeItem name="AI[12].LL.sgn" advise="1">
        <values>
          <value>
            <val>0</val>
          </value>
        </values>
      </ddeItem>
      <ddeItem name="AI[12].LL.v" advise="1">
        <values>
          <value>
            <val>0</val>
          </value>
        </values>
      </ddeItem>
      <ddeItem name="AI[12].v" advise="1">
        <values>
          <value>
            <val>0</val>
          </value>
        </values>
      </ddeItem>
      <ddeItem name="AI[12].zh" advise="1">
        <values>
          <value>
            <val>400</val>
          </value>
        </values>
      </ddeItem>
      <ddeItem name="AI[12].zl" advise="1">
        <values>
          <value>
            <val>0</val>
          </value>
        </values>
      </ddeItem>
      <ddeItem name="ai[13].break.sgn" advise="1">
        <values>
          <value>
            <val>0</val>
          </value>
        </values>
      </ddeItem>
      <ddeItem name="AI[13].H.en" advise="1">
        <values>
          <value>
            <val>0</val>
          </value>
        </values>
      </ddeItem>
      <ddeItem name="AI[13].H.sgn" advise="1">
        <values>
          <value>
            <val>0</val>
          </value>
        </values>
      </ddeItem>
      <ddeItem name="AI[13].H.v" advise="1">
        <values>
          <value>
            <val>0</val>
          </value>
        </values>
      </ddeItem>
      <ddeItem name="AI[13].HH.EN" advise="1">
        <values>
          <value>
            <val>0</val>
          </value>
        </values>
      </ddeItem>
      <ddeItem name="AI[13].HH.sgn" advise="1">
        <values>
          <value>
            <val>0</val>
          </value>
        </values>
      </ddeItem>
      <ddeItem name="AI[13].HH.v" advise="1">
        <values>
          <value>
            <val>0</val>
          </value>
        </values>
      </ddeItem>
      <ddeItem name="AI[13].i" advise="1">
        <values>
          <value>
            <val>4.0080410000000004</val>
          </value>
        </values>
      </ddeItem>
      <ddeItem name="AI[13].L.en" advise="1">
        <values>
          <value>
            <val>1</val>
          </value>
        </values>
      </ddeItem>
      <ddeItem name="AI[13].L.sgn" advise="1">
        <values>
          <value>
            <val>1</val>
          </value>
        </values>
      </ddeItem>
      <ddeItem name="AI[13].l.v" advise="1">
        <values>
          <value>
            <val>250</val>
          </value>
        </values>
      </ddeItem>
      <ddeItem name="AI[13].LL.EN" advise="1">
        <values>
          <value>
            <val>1</val>
          </value>
        </values>
      </ddeItem>
      <ddeItem name="AI[13].LL.sgn" advise="1">
        <values>
          <value>
            <val>1</val>
          </value>
        </values>
      </ddeItem>
      <ddeItem name="AI[13].LL.v" advise="1">
        <values>
          <value>
            <val>100</val>
          </value>
        </values>
      </ddeItem>
      <ddeItem name="AI[13].v" advise="1">
        <values>
          <value>
            <val>0.30155179999999998</val>
          </value>
        </values>
      </ddeItem>
      <ddeItem name="AI[13].zh" advise="1">
        <values>
          <value>
            <val>600</val>
          </value>
        </values>
      </ddeItem>
      <ddeItem name="AI[13].zl" advise="1">
        <values>
          <value>
            <val>0</val>
          </value>
        </values>
      </ddeItem>
      <ddeItem name="ai[14].break.sgn" advise="1">
        <values>
          <value>
            <val>0</val>
          </value>
        </values>
      </ddeItem>
      <ddeItem name="AI[14].H.en" advise="1">
        <values>
          <value>
            <val>0</val>
          </value>
        </values>
      </ddeItem>
      <ddeItem name="AI[14].H.sgn" advise="1">
        <values>
          <value>
            <val>0</val>
          </value>
        </values>
      </ddeItem>
      <ddeItem name="AI[14].H.v" advise="1">
        <values>
          <value>
            <val>0</val>
          </value>
        </values>
      </ddeItem>
      <ddeItem name="AI[14].HH.EN" advise="1">
        <values>
          <value>
            <val>0</val>
          </value>
        </values>
      </ddeItem>
      <ddeItem name="AI[14].HH.sgn" advise="1">
        <values>
          <value>
            <val>0</val>
          </value>
        </values>
      </ddeItem>
      <ddeItem name="AI[14].HH.v" advise="1">
        <values>
          <value>
            <val>0</val>
          </value>
        </values>
      </ddeItem>
      <ddeItem name="AI[14].i" advise="1">
        <values>
          <value>
            <val>4</val>
          </value>
        </values>
      </ddeItem>
      <ddeItem name="AI[14].L.en" advise="1">
        <values>
          <value>
            <val>1</val>
          </value>
        </values>
      </ddeItem>
      <ddeItem name="AI[14].L.sgn" advise="1">
        <values>
          <value>
            <val>1</val>
          </value>
        </values>
      </ddeItem>
      <ddeItem name="AI[14].l.v" advise="1">
        <values>
          <value>
            <val>250</val>
          </value>
        </values>
      </ddeItem>
      <ddeItem name="AI[14].LL.EN" advise="1">
        <values>
          <value>
            <val>1</val>
          </value>
        </values>
      </ddeItem>
      <ddeItem name="AI[14].LL.sgn" advise="1">
        <values>
          <value>
            <val>1</val>
          </value>
        </values>
      </ddeItem>
      <ddeItem name="AI[14].LL.v" advise="1">
        <values>
          <value>
            <val>100</val>
          </value>
        </values>
      </ddeItem>
      <ddeItem name="AI[14].v" advise="1">
        <values>
          <value>
            <val>0</val>
          </value>
        </values>
      </ddeItem>
      <ddeItem name="AI[14].zh" advise="1">
        <values>
          <value>
            <val>600</val>
          </value>
        </values>
      </ddeItem>
      <ddeItem name="AI[14].zl" advise="1">
        <values>
          <value>
            <val>0</val>
          </value>
        </values>
      </ddeItem>
      <ddeItem name="ai[15].break.sgn" advise="1">
        <values>
          <value>
            <val>0</val>
          </value>
        </values>
      </ddeItem>
      <ddeItem name="AI[15].H.en" advise="1">
        <values>
          <value>
            <val>0</val>
          </value>
        </values>
      </ddeItem>
      <ddeItem name="AI[15].H.sgn" advise="1">
        <values>
          <value>
            <val>0</val>
          </value>
        </values>
      </ddeItem>
      <ddeItem name="AI[15].H.v" advise="1">
        <values>
          <value>
            <val>0</val>
          </value>
        </values>
      </ddeItem>
      <ddeItem name="AI[15].HH.EN" advise="1">
        <values>
          <value>
            <val>0</val>
          </value>
        </values>
      </ddeItem>
      <ddeItem name="AI[15].HH.sgn" advise="1">
        <values>
          <value>
            <val>0</val>
          </value>
        </values>
      </ddeItem>
      <ddeItem name="AI[15].HH.v" advise="1">
        <values>
          <value>
            <val>0</val>
          </value>
        </values>
      </ddeItem>
      <ddeItem name="AI[15].i" advise="1">
        <values>
          <value>
            <val>9.923864</val>
          </value>
        </values>
      </ddeItem>
      <ddeItem name="AI[15].L.en" advise="1">
        <values>
          <value>
            <val>1</val>
          </value>
        </values>
      </ddeItem>
      <ddeItem name="AI[15].L.sgn" advise="1">
        <values>
          <value>
            <val>0</val>
          </value>
        </values>
      </ddeItem>
      <ddeItem name="AI[15].l.v" advise="1">
        <values>
          <value>
            <val>200</val>
          </value>
        </values>
      </ddeItem>
      <ddeItem name="AI[15].LL.EN" advise="1">
        <values>
          <value>
            <val>1</val>
          </value>
        </values>
      </ddeItem>
      <ddeItem name="AI[15].LL.sgn" advise="1">
        <values>
          <value>
            <val>0</val>
          </value>
        </values>
      </ddeItem>
      <ddeItem name="AI[15].LL.v" advise="1">
        <values>
          <value>
            <val>100</val>
          </value>
        </values>
      </ddeItem>
      <ddeItem name="AI[15].v" advise="1">
        <values>
          <value>
            <val>370.30040000000002</val>
          </value>
        </values>
      </ddeItem>
      <ddeItem name="AI[15].zh" advise="1">
        <values>
          <value>
            <val>1000</val>
          </value>
        </values>
      </ddeItem>
      <ddeItem name="AI[15].zl" advise="1">
        <values>
          <value>
            <val>0</val>
          </value>
        </values>
      </ddeItem>
      <ddeItem name="ai[16].break.sgn" advise="1">
        <values>
          <value>
            <val>0</val>
          </value>
        </values>
      </ddeItem>
      <ddeItem name="AI[16].H.en" advise="1">
        <values>
          <value>
            <val>0</val>
          </value>
        </values>
      </ddeItem>
      <ddeItem name="AI[16].H.sgn" advise="1">
        <values>
          <value>
            <val>0</val>
          </value>
        </values>
      </ddeItem>
      <ddeItem name="AI[16].H.v" advise="1">
        <values>
          <value>
            <val>0</val>
          </value>
        </values>
      </ddeItem>
      <ddeItem name="AI[16].HH.EN" advise="1">
        <values>
          <value>
            <val>0</val>
          </value>
        </values>
      </ddeItem>
      <ddeItem name="AI[16].HH.sgn" advise="1">
        <values>
          <value>
            <val>0</val>
          </value>
        </values>
      </ddeItem>
      <ddeItem name="AI[16].HH.v" advise="1">
        <values>
          <value>
            <val>0</val>
          </value>
        </values>
      </ddeItem>
      <ddeItem name="AI[16].i" advise="1">
        <values>
          <value>
            <val>16.021460000000001</val>
          </value>
        </values>
      </ddeItem>
      <ddeItem name="AI[16].L.en" advise="1">
        <values>
          <value>
            <val>1</val>
          </value>
        </values>
      </ddeItem>
      <ddeItem name="AI[16].L.sgn" advise="1">
        <values>
          <value>
            <val>0</val>
          </value>
        </values>
      </ddeItem>
      <ddeItem name="AI[16].l.v" advise="1">
        <values>
          <value>
            <val>250</val>
          </value>
        </values>
      </ddeItem>
      <ddeItem name="AI[16].LL.EN" advise="1">
        <values>
          <value>
            <val>1</val>
          </value>
        </values>
      </ddeItem>
      <ddeItem name="AI[16].LL.sgn" advise="1">
        <values>
          <value>
            <val>0</val>
          </value>
        </values>
      </ddeItem>
      <ddeItem name="AI[16].LL.v" advise="1">
        <values>
          <value>
            <val>150</val>
          </value>
        </values>
      </ddeItem>
      <ddeItem name="AI[16].v" advise="1">
        <values>
          <value>
            <val>450.80470000000003</val>
          </value>
        </values>
      </ddeItem>
      <ddeItem name="AI[16].zh" advise="1">
        <values>
          <value>
            <val>600</val>
          </value>
        </values>
      </ddeItem>
      <ddeItem name="AI[16].zl" advise="1">
        <values>
          <value>
            <val>0</val>
          </value>
        </values>
      </ddeItem>
      <ddeItem name="ai[17].break.sgn" advise="1">
        <values>
          <value>
            <val>0</val>
          </value>
        </values>
      </ddeItem>
      <ddeItem name="AI[17].H.en" advise="1">
        <values>
          <value>
            <val>0</val>
          </value>
        </values>
      </ddeItem>
      <ddeItem name="AI[17].H.sgn" advise="1">
        <values>
          <value>
            <val>0</val>
          </value>
        </values>
      </ddeItem>
      <ddeItem name="AI[17].H.v" advise="1">
        <values>
          <value>
            <val>0</val>
          </value>
        </values>
      </ddeItem>
      <ddeItem name="AI[17].HH.EN" advise="1">
        <values>
          <value>
            <val>0</val>
          </value>
        </values>
      </ddeItem>
      <ddeItem name="AI[17].HH.sgn" advise="1">
        <values>
          <value>
            <val>0</val>
          </value>
        </values>
      </ddeItem>
      <ddeItem name="AI[17].HH.v" advise="1">
        <values>
          <value>
            <val>0</val>
          </value>
        </values>
      </ddeItem>
      <ddeItem name="AI[17].i" advise="1">
        <values>
          <value>
            <val>16.401789999999998</val>
          </value>
        </values>
      </ddeItem>
      <ddeItem name="AI[17].L.en" advise="1">
        <values>
          <value>
            <val>1</val>
          </value>
        </values>
      </ddeItem>
      <ddeItem name="AI[17].L.sgn" advise="1">
        <values>
          <value>
            <val>0</val>
          </value>
        </values>
      </ddeItem>
      <ddeItem name="AI[17].l.v" advise="1">
        <values>
          <value>
            <val>150</val>
          </value>
        </values>
      </ddeItem>
      <ddeItem name="AI[17].LL.EN" advise="1">
        <values>
          <value>
            <val>1</val>
          </value>
        </values>
      </ddeItem>
      <ddeItem name="AI[17].LL.sgn" advise="1">
        <values>
          <value>
            <val>0</val>
          </value>
        </values>
      </ddeItem>
      <ddeItem name="AI[17].LL.v" advise="1">
        <values>
          <value>
            <val>60</val>
          </value>
        </values>
      </ddeItem>
      <ddeItem name="AI[17].v" advise="1">
        <values>
          <value>
            <val>775.11220000000003</val>
          </value>
        </values>
      </ddeItem>
      <ddeItem name="AI[17].zh" advise="1">
        <values>
          <value>
            <val>1000</val>
          </value>
        </values>
      </ddeItem>
      <ddeItem name="AI[17].zl" advise="1">
        <values>
          <value>
            <val>0</val>
          </value>
        </values>
      </ddeItem>
      <ddeItem name="ai[18].break.sgn" advise="1">
        <values>
          <value>
            <val>1</val>
          </value>
        </values>
      </ddeItem>
      <ddeItem name="AI[18].H.en" advise="1">
        <values>
          <value>
            <val>0</val>
          </value>
        </values>
      </ddeItem>
      <ddeItem name="AI[18].H.sgn" advise="1">
        <values>
          <value>
            <val>0</val>
          </value>
        </values>
      </ddeItem>
      <ddeItem name="AI[18].H.v" advise="1">
        <values>
          <value>
            <val>0</val>
          </value>
        </values>
      </ddeItem>
      <ddeItem name="AI[18].HH.EN" advise="1">
        <values>
          <value>
            <val>0</val>
          </value>
        </values>
      </ddeItem>
      <ddeItem name="AI[18].HH.sgn" advise="1">
        <values>
          <value>
            <val>0</val>
          </value>
        </values>
      </ddeItem>
      <ddeItem name="AI[18].HH.v" advise="1">
        <values>
          <value>
            <val>0</val>
          </value>
        </values>
      </ddeItem>
      <ddeItem name="AI[18].i" advise="1">
        <values>
          <value>
            <val>3.1375890000000001E-4</val>
          </value>
        </values>
      </ddeItem>
      <ddeItem name="AI[18].L.en" advise="1">
        <values>
          <value>
            <val>0</val>
          </value>
        </values>
      </ddeItem>
      <ddeItem name="AI[18].L.sgn" advise="1">
        <values>
          <value>
            <val>0</val>
          </value>
        </values>
      </ddeItem>
      <ddeItem name="AI[18].l.v" advise="1">
        <values>
          <value>
            <val>0</val>
          </value>
        </values>
      </ddeItem>
      <ddeItem name="AI[18].LL.EN" advise="1">
        <values>
          <value>
            <val>0</val>
          </value>
        </values>
      </ddeItem>
      <ddeItem name="AI[18].LL.sgn" advise="1">
        <values>
          <value>
            <val>0</val>
          </value>
        </values>
      </ddeItem>
      <ddeItem name="AI[18].LL.v" advise="1">
        <values>
          <value>
            <val>0</val>
          </value>
        </values>
      </ddeItem>
      <ddeItem name="AI[18].v" advise="1">
        <values>
          <value>
            <val>0</val>
          </value>
        </values>
      </ddeItem>
      <ddeItem name="AI[18].zh" advise="1">
        <values>
          <value>
            <val>1000</val>
          </value>
        </values>
      </ddeItem>
      <ddeItem name="AI[18].zl" advise="1">
        <values>
          <value>
            <val>0</val>
          </value>
        </values>
      </ddeItem>
      <ddeItem name="ai[19].break.sgn" advise="1">
        <values>
          <value>
            <val>0</val>
          </value>
        </values>
      </ddeItem>
      <ddeItem name="AI[19].H.en" advise="1">
        <values>
          <value>
            <val>1</val>
          </value>
        </values>
      </ddeItem>
      <ddeItem name="AI[19].H.sgn" advise="1">
        <values>
          <value>
            <val>0</val>
          </value>
        </values>
      </ddeItem>
      <ddeItem name="AI[19].H.v" advise="1">
        <values>
          <value>
            <val>45</val>
          </value>
        </values>
      </ddeItem>
      <ddeItem name="AI[19].HH.EN" advise="1">
        <values>
          <value>
            <val>0</val>
          </value>
        </values>
      </ddeItem>
      <ddeItem name="AI[19].HH.sgn" advise="1">
        <values>
          <value>
            <val>0</val>
          </value>
        </values>
      </ddeItem>
      <ddeItem name="AI[19].HH.v" advise="1">
        <values>
          <value>
            <val>0</val>
          </value>
        </values>
      </ddeItem>
      <ddeItem name="AI[19].i" advise="1">
        <values>
          <value>
            <val>6.3092759999999997</val>
          </value>
        </values>
      </ddeItem>
      <ddeItem name="AI[19].L.en" advise="1">
        <values>
          <value>
            <val>0</val>
          </value>
        </values>
      </ddeItem>
      <ddeItem name="AI[19].L.sgn" advise="1">
        <values>
          <value>
            <val>0</val>
          </value>
        </values>
      </ddeItem>
      <ddeItem name="AI[19].l.v" advise="1">
        <values>
          <value>
            <val>0</val>
          </value>
        </values>
      </ddeItem>
      <ddeItem name="AI[19].LL.EN" advise="1">
        <values>
          <value>
            <val>0</val>
          </value>
        </values>
      </ddeItem>
      <ddeItem name="AI[19].LL.sgn" advise="1">
        <values>
          <value>
            <val>0</val>
          </value>
        </values>
      </ddeItem>
      <ddeItem name="AI[19].LL.v" advise="1">
        <values>
          <value>
            <val>0</val>
          </value>
        </values>
      </ddeItem>
      <ddeItem name="AI[19].v" advise="1">
        <values>
          <value>
            <val>14.432980000000001</val>
          </value>
        </values>
      </ddeItem>
      <ddeItem name="AI[19].zh" advise="1">
        <values>
          <value>
            <val>100</val>
          </value>
        </values>
      </ddeItem>
      <ddeItem name="AI[19].zl" advise="1">
        <values>
          <value>
            <val>0</val>
          </value>
        </values>
      </ddeItem>
      <ddeItem name="ai[2].break.sgn" advise="1">
        <values>
          <value>
            <val>0</val>
          </value>
        </values>
      </ddeItem>
      <ddeItem name="AI[2].H.en" advise="1">
        <values>
          <value>
            <val>0</val>
          </value>
        </values>
      </ddeItem>
      <ddeItem name="AI[2].H.sgn" advise="1">
        <values>
          <value>
            <val>0</val>
          </value>
        </values>
      </ddeItem>
      <ddeItem name="AI[2].H.v" advise="1">
        <values>
          <value>
            <val>0</val>
          </value>
        </values>
      </ddeItem>
      <ddeItem name="AI[2].HH.EN" advise="1">
        <values>
          <value>
            <val>1</val>
          </value>
        </values>
      </ddeItem>
      <ddeItem name="AI[2].HH.sgn" advise="1">
        <values>
          <value>
            <val>0</val>
          </value>
        </values>
      </ddeItem>
      <ddeItem name="AI[2].HH.v" advise="1">
        <values>
          <value>
            <val>28</val>
          </value>
        </values>
      </ddeItem>
      <ddeItem name="AI[2].i" advise="1">
        <values>
          <value>
            <val>4.009055</val>
          </value>
        </values>
      </ddeItem>
      <ddeItem name="AI[2].L.en" advise="1">
        <values>
          <value>
            <val>0</val>
          </value>
        </values>
      </ddeItem>
      <ddeItem name="AI[2].L.sgn" advise="1">
        <values>
          <value>
            <val>0</val>
          </value>
        </values>
      </ddeItem>
      <ddeItem name="AI[2].l.v" advise="1">
        <values>
          <value>
            <val>0</val>
          </value>
        </values>
      </ddeItem>
      <ddeItem name="AI[2].LL.EN" advise="1">
        <values>
          <value>
            <val>1</val>
          </value>
        </values>
      </ddeItem>
      <ddeItem name="AI[2].LL.sgn" advise="1">
        <values>
          <value>
            <val>1</val>
          </value>
        </values>
      </ddeItem>
      <ddeItem name="AI[2].LL.v" advise="1">
        <values>
          <value>
            <val>19</val>
          </value>
        </values>
      </ddeItem>
      <ddeItem name="AI[2].v" advise="1">
        <values>
          <value>
            <val>2.2637839999999999E-2</val>
          </value>
        </values>
      </ddeItem>
      <ddeItem name="AI[2].zh" advise="1">
        <values>
          <value>
            <val>40</val>
          </value>
        </values>
      </ddeItem>
      <ddeItem name="AI[2].zl" advise="1">
        <values>
          <value>
            <val>0</val>
          </value>
        </values>
      </ddeItem>
      <ddeItem name="ai[20].break.sgn" advise="1">
        <values>
          <value>
            <val>0</val>
          </value>
        </values>
      </ddeItem>
      <ddeItem name="AI[20].H.en" advise="1">
        <values>
          <value>
            <val>1</val>
          </value>
        </values>
      </ddeItem>
      <ddeItem name="AI[20].H.sgn" advise="1">
        <values>
          <value>
            <val>0</val>
          </value>
        </values>
      </ddeItem>
      <ddeItem name="AI[20].H.v" advise="1">
        <values>
          <value>
            <val>45</val>
          </value>
        </values>
      </ddeItem>
      <ddeItem name="AI[20].HH.EN" advise="1">
        <values>
          <value>
            <val>0</val>
          </value>
        </values>
      </ddeItem>
      <ddeItem name="AI[20].HH.sgn" advise="1">
        <values>
          <value>
            <val>0</val>
          </value>
        </values>
      </ddeItem>
      <ddeItem name="AI[20].HH.v" advise="1">
        <values>
          <value>
            <val>0</val>
          </value>
        </values>
      </ddeItem>
      <ddeItem name="AI[20].i" advise="1">
        <values>
          <value>
            <val>6.1355979999999999</val>
          </value>
        </values>
      </ddeItem>
      <ddeItem name="AI[20].L.en" advise="1">
        <values>
          <value>
            <val>0</val>
          </value>
        </values>
      </ddeItem>
      <ddeItem name="AI[20].L.sgn" advise="1">
        <values>
          <value>
            <val>0</val>
          </value>
        </values>
      </ddeItem>
      <ddeItem name="AI[20].l.v" advise="1">
        <values>
          <value>
            <val>0</val>
          </value>
        </values>
      </ddeItem>
      <ddeItem name="AI[20].LL.EN" advise="1">
        <values>
          <value>
            <val>0</val>
          </value>
        </values>
      </ddeItem>
      <ddeItem name="AI[20].LL.sgn" advise="1">
        <values>
          <value>
            <val>0</val>
          </value>
        </values>
      </ddeItem>
      <ddeItem name="AI[20].LL.v" advise="1">
        <values>
          <value>
            <val>0</val>
          </value>
        </values>
      </ddeItem>
      <ddeItem name="AI[20].v" advise="1">
        <values>
          <value>
            <val>13.347490000000001</val>
          </value>
        </values>
      </ddeItem>
      <ddeItem name="AI[20].zh" advise="1">
        <values>
          <value>
            <val>100</val>
          </value>
        </values>
      </ddeItem>
      <ddeItem name="AI[20].zl" advise="1">
        <values>
          <value>
            <val>0</val>
          </value>
        </values>
      </ddeItem>
      <ddeItem name="ai[21].break.sgn" advise="1">
        <values>
          <value>
            <val>0</val>
          </value>
        </values>
      </ddeItem>
      <ddeItem name="AI[21].H.en" advise="1">
        <values>
          <value>
            <val>1</val>
          </value>
        </values>
      </ddeItem>
      <ddeItem name="AI[21].H.sgn" advise="1">
        <values>
          <value>
            <val>0</val>
          </value>
        </values>
      </ddeItem>
      <ddeItem name="AI[21].H.v" advise="1">
        <values>
          <value>
            <val>45</val>
          </value>
        </values>
      </ddeItem>
      <ddeItem name="AI[21].HH.EN" advise="1">
        <values>
          <value>
            <val>0</val>
          </value>
        </values>
      </ddeItem>
      <ddeItem name="AI[21].HH.sgn" advise="1">
        <values>
          <value>
            <val>0</val>
          </value>
        </values>
      </ddeItem>
      <ddeItem name="AI[21].HH.v" advise="1">
        <values>
          <value>
            <val>0</val>
          </value>
        </values>
      </ddeItem>
      <ddeItem name="AI[21].i" advise="1">
        <values>
          <value>
            <val>6.0982240000000001</val>
          </value>
        </values>
      </ddeItem>
      <ddeItem name="AI[21].L.en" advise="1">
        <values>
          <value>
            <val>0</val>
          </value>
        </values>
      </ddeItem>
      <ddeItem name="AI[21].L.sgn" advise="1">
        <values>
          <value>
            <val>0</val>
          </value>
        </values>
      </ddeItem>
      <ddeItem name="AI[21].l.v" advise="1">
        <values>
          <value>
            <val>0</val>
          </value>
        </values>
      </ddeItem>
      <ddeItem name="AI[21].LL.EN" advise="1">
        <values>
          <value>
            <val>0</val>
          </value>
        </values>
      </ddeItem>
      <ddeItem name="AI[21].LL.sgn" advise="1">
        <values>
          <value>
            <val>0</val>
          </value>
        </values>
      </ddeItem>
      <ddeItem name="AI[21].LL.v" advise="1">
        <values>
          <value>
            <val>0</val>
          </value>
        </values>
      </ddeItem>
      <ddeItem name="AI[21].v" advise="1">
        <values>
          <value>
            <val>13.113899999999999</val>
          </value>
        </values>
      </ddeItem>
      <ddeItem name="AI[21].zh" advise="1">
        <values>
          <value>
            <val>100</val>
          </value>
        </values>
      </ddeItem>
      <ddeItem name="AI[21].zl" advise="1">
        <values>
          <value>
            <val>0</val>
          </value>
        </values>
      </ddeItem>
      <ddeItem name="ai[22].break.sgn" advise="1">
        <values>
          <value>
            <val>0</val>
          </value>
        </values>
      </ddeItem>
      <ddeItem name="AI[22].H.en" advise="1">
        <values>
          <value>
            <val>1</val>
          </value>
        </values>
      </ddeItem>
      <ddeItem name="AI[22].H.sgn" advise="1">
        <values>
          <value>
            <val>0</val>
          </value>
        </values>
      </ddeItem>
      <ddeItem name="AI[22].H.v" advise="1">
        <values>
          <value>
            <val>45</val>
          </value>
        </values>
      </ddeItem>
      <ddeItem name="AI[22].HH.EN" advise="1">
        <values>
          <value>
            <val>0</val>
          </value>
        </values>
      </ddeItem>
      <ddeItem name="AI[22].HH.sgn" advise="1">
        <values>
          <value>
            <val>0</val>
          </value>
        </values>
      </ddeItem>
      <ddeItem name="AI[22].HH.v" advise="1">
        <values>
          <value>
            <val>0</val>
          </value>
        </values>
      </ddeItem>
      <ddeItem name="AI[22].i" advise="1">
        <values>
          <value>
            <val>6.1261749999999999</val>
          </value>
        </values>
      </ddeItem>
      <ddeItem name="AI[22].L.en" advise="1">
        <values>
          <value>
            <val>0</val>
          </value>
        </values>
      </ddeItem>
      <ddeItem name="AI[22].L.sgn" advise="1">
        <values>
          <value>
            <val>0</val>
          </value>
        </values>
      </ddeItem>
      <ddeItem name="AI[22].l.v" advise="1">
        <values>
          <value>
            <val>0</val>
          </value>
        </values>
      </ddeItem>
      <ddeItem name="AI[22].LL.EN" advise="1">
        <values>
          <value>
            <val>0</val>
          </value>
        </values>
      </ddeItem>
      <ddeItem name="AI[22].LL.sgn" advise="1">
        <values>
          <value>
            <val>0</val>
          </value>
        </values>
      </ddeItem>
      <ddeItem name="AI[22].LL.v" advise="1">
        <values>
          <value>
            <val>0</val>
          </value>
        </values>
      </ddeItem>
      <ddeItem name="AI[22].v" advise="1">
        <values>
          <value>
            <val>13.288600000000001</val>
          </value>
        </values>
      </ddeItem>
      <ddeItem name="AI[22].zh" advise="1">
        <values>
          <value>
            <val>100</val>
          </value>
        </values>
      </ddeItem>
      <ddeItem name="AI[22].zl" advise="1">
        <values>
          <value>
            <val>0</val>
          </value>
        </values>
      </ddeItem>
      <ddeItem name="ai[23].break.sgn" advise="1">
        <values>
          <value>
            <val>0</val>
          </value>
        </values>
      </ddeItem>
      <ddeItem name="AI[23].H.en" advise="1">
        <values>
          <value>
            <val>1</val>
          </value>
        </values>
      </ddeItem>
      <ddeItem name="AI[23].H.sgn" advise="1">
        <values>
          <value>
            <val>0</val>
          </value>
        </values>
      </ddeItem>
      <ddeItem name="AI[23].H.v" advise="1">
        <values>
          <value>
            <val>105</val>
          </value>
        </values>
      </ddeItem>
      <ddeItem name="AI[23].HH.EN" advise="1">
        <values>
          <value>
            <val>1</val>
          </value>
        </values>
      </ddeItem>
      <ddeItem name="AI[23].HH.sgn" advise="1">
        <values>
          <value>
            <val>0</val>
          </value>
        </values>
      </ddeItem>
      <ddeItem name="AI[23].HH.v" advise="1">
        <values>
          <value>
            <val>115</val>
          </value>
        </values>
      </ddeItem>
      <ddeItem name="AI[23].i" advise="1">
        <values>
          <value>
            <val>5.487679</val>
          </value>
        </values>
      </ddeItem>
      <ddeItem name="AI[23].L.en" advise="1">
        <values>
          <value>
            <val>0</val>
          </value>
        </values>
      </ddeItem>
      <ddeItem name="AI[23].L.sgn" advise="1">
        <values>
          <value>
            <val>0</val>
          </value>
        </values>
      </ddeItem>
      <ddeItem name="AI[23].l.v" advise="1">
        <values>
          <value>
            <val>0</val>
          </value>
        </values>
      </ddeItem>
      <ddeItem name="AI[23].LL.EN" advise="1">
        <values>
          <value>
            <val>0</val>
          </value>
        </values>
      </ddeItem>
      <ddeItem name="AI[23].LL.sgn" advise="1">
        <values>
          <value>
            <val>0</val>
          </value>
        </values>
      </ddeItem>
      <ddeItem name="AI[23].LL.v" advise="1">
        <values>
          <value>
            <val>0</val>
          </value>
        </values>
      </ddeItem>
      <ddeItem name="AI[23].v" advise="1">
        <values>
          <value>
            <val>13.94699</val>
          </value>
        </values>
      </ddeItem>
      <ddeItem name="AI[23].zh" advise="1">
        <values>
          <value>
            <val>150</val>
          </value>
        </values>
      </ddeItem>
      <ddeItem name="AI[23].zl" advise="1">
        <values>
          <value>
            <val>0</val>
          </value>
        </values>
      </ddeItem>
      <ddeItem name="ai[24].break.sgn" advise="1">
        <values>
          <value>
            <val>0</val>
          </value>
        </values>
      </ddeItem>
      <ddeItem name="AI[24].H.en" advise="1">
        <values>
          <value>
            <val>1</val>
          </value>
        </values>
      </ddeItem>
      <ddeItem name="AI[24].H.sgn" advise="1">
        <values>
          <value>
            <val>0</val>
          </value>
        </values>
      </ddeItem>
      <ddeItem name="AI[24].H.v" advise="1">
        <values>
          <value>
            <val>105</val>
          </value>
        </values>
      </ddeItem>
      <ddeItem name="AI[24].HH.EN" advise="1">
        <values>
          <value>
            <val>1</val>
          </value>
        </values>
      </ddeItem>
      <ddeItem name="AI[24].HH.sgn" advise="1">
        <values>
          <value>
            <val>0</val>
          </value>
        </values>
      </ddeItem>
      <ddeItem name="AI[24].HH.v" advise="1">
        <values>
          <value>
            <val>115</val>
          </value>
        </values>
      </ddeItem>
      <ddeItem name="AI[24].i" advise="1">
        <values>
          <value>
            <val>5.4446519999999996</val>
          </value>
        </values>
      </ddeItem>
      <ddeItem name="AI[24].L.en" advise="1">
        <values>
          <value>
            <val>0</val>
          </value>
        </values>
      </ddeItem>
      <ddeItem name="AI[24].L.sgn" advise="1">
        <values>
          <value>
            <val>0</val>
          </value>
        </values>
      </ddeItem>
      <ddeItem name="AI[24].l.v" advise="1">
        <values>
          <value>
            <val>0</val>
          </value>
        </values>
      </ddeItem>
      <ddeItem name="AI[24].LL.EN" advise="1">
        <values>
          <value>
            <val>0</val>
          </value>
        </values>
      </ddeItem>
      <ddeItem name="AI[24].LL.sgn" advise="1">
        <values>
          <value>
            <val>0</val>
          </value>
        </values>
      </ddeItem>
      <ddeItem name="AI[24].LL.v" advise="1">
        <values>
          <value>
            <val>0</val>
          </value>
        </values>
      </ddeItem>
      <ddeItem name="AI[24].v" advise="1">
        <values>
          <value>
            <val>13.543609999999999</val>
          </value>
        </values>
      </ddeItem>
      <ddeItem name="AI[24].zh" advise="1">
        <values>
          <value>
            <val>150</val>
          </value>
        </values>
      </ddeItem>
      <ddeItem name="AI[24].zl" advise="1">
        <values>
          <value>
            <val>0</val>
          </value>
        </values>
      </ddeItem>
      <ddeItem name="ai[25].break.sgn" advise="1">
        <values>
          <value>
            <val>0</val>
          </value>
        </values>
      </ddeItem>
      <ddeItem name="AI[25].H.en" advise="1">
        <values>
          <value>
            <val>1</val>
          </value>
        </values>
      </ddeItem>
      <ddeItem name="AI[25].H.sgn" advise="1">
        <values>
          <value>
            <val>0</val>
          </value>
        </values>
      </ddeItem>
      <ddeItem name="AI[25].H.v" advise="1">
        <values>
          <value>
            <val>105</val>
          </value>
        </values>
      </ddeItem>
      <ddeItem name="AI[25].HH.EN" advise="1">
        <values>
          <value>
            <val>1</val>
          </value>
        </values>
      </ddeItem>
      <ddeItem name="AI[25].HH.sgn" advise="1">
        <values>
          <value>
            <val>0</val>
          </value>
        </values>
      </ddeItem>
      <ddeItem name="AI[25].HH.v" advise="1">
        <values>
          <value>
            <val>115</val>
          </value>
        </values>
      </ddeItem>
      <ddeItem name="AI[25].i" advise="1">
        <values>
          <value>
            <val>5.4666370000000004</val>
          </value>
        </values>
      </ddeItem>
      <ddeItem name="AI[25].L.en" advise="1">
        <values>
          <value>
            <val>0</val>
          </value>
        </values>
      </ddeItem>
      <ddeItem name="AI[25].L.sgn" advise="1">
        <values>
          <value>
            <val>0</val>
          </value>
        </values>
      </ddeItem>
      <ddeItem name="AI[25].l.v" advise="1">
        <values>
          <value>
            <val>0</val>
          </value>
        </values>
      </ddeItem>
      <ddeItem name="AI[25].LL.EN" advise="1">
        <values>
          <value>
            <val>0</val>
          </value>
        </values>
      </ddeItem>
      <ddeItem name="AI[25].LL.sgn" advise="1">
        <values>
          <value>
            <val>0</val>
          </value>
        </values>
      </ddeItem>
      <ddeItem name="AI[25].LL.v" advise="1">
        <values>
          <value>
            <val>0</val>
          </value>
        </values>
      </ddeItem>
      <ddeItem name="AI[25].v" advise="1">
        <values>
          <value>
            <val>13.74972</val>
          </value>
        </values>
      </ddeItem>
      <ddeItem name="AI[25].zh" advise="1">
        <values>
          <value>
            <val>150</val>
          </value>
        </values>
      </ddeItem>
      <ddeItem name="AI[25].zl" advise="1">
        <values>
          <value>
            <val>0</val>
          </value>
        </values>
      </ddeItem>
      <ddeItem name="ai[26].break.sgn" advise="1">
        <values>
          <value>
            <val>0</val>
          </value>
        </values>
      </ddeItem>
      <ddeItem name="AI[26].H.en" advise="1">
        <values>
          <value>
            <val>1</val>
          </value>
        </values>
      </ddeItem>
      <ddeItem name="AI[26].H.sgn" advise="1">
        <values>
          <value>
            <val>0</val>
          </value>
        </values>
      </ddeItem>
      <ddeItem name="AI[26].H.v" advise="1">
        <values>
          <value>
            <val>105</val>
          </value>
        </values>
      </ddeItem>
      <ddeItem name="AI[26].HH.EN" advise="1">
        <values>
          <value>
            <val>1</val>
          </value>
        </values>
      </ddeItem>
      <ddeItem name="AI[26].HH.sgn" advise="1">
        <values>
          <value>
            <val>0</val>
          </value>
        </values>
      </ddeItem>
      <ddeItem name="AI[26].HH.v" advise="1">
        <values>
          <value>
            <val>115</val>
          </value>
        </values>
      </ddeItem>
      <ddeItem name="AI[26].i" advise="1">
        <values>
          <value>
            <val>5.436172</val>
          </value>
        </values>
      </ddeItem>
      <ddeItem name="AI[26].L.en" advise="1">
        <values>
          <value>
            <val>0</val>
          </value>
        </values>
      </ddeItem>
      <ddeItem name="AI[26].L.sgn" advise="1">
        <values>
          <value>
            <val>0</val>
          </value>
        </values>
      </ddeItem>
      <ddeItem name="AI[26].l.v" advise="1">
        <values>
          <value>
            <val>0</val>
          </value>
        </values>
      </ddeItem>
      <ddeItem name="AI[26].LL.EN" advise="1">
        <values>
          <value>
            <val>0</val>
          </value>
        </values>
      </ddeItem>
      <ddeItem name="AI[26].LL.sgn" advise="1">
        <values>
          <value>
            <val>0</val>
          </value>
        </values>
      </ddeItem>
      <ddeItem name="AI[26].LL.v" advise="1">
        <values>
          <value>
            <val>0</val>
          </value>
        </values>
      </ddeItem>
      <ddeItem name="AI[26].v" advise="1">
        <values>
          <value>
            <val>13.46411</val>
          </value>
        </values>
      </ddeItem>
      <ddeItem name="AI[26].zh" advise="1">
        <values>
          <value>
            <val>150</val>
          </value>
        </values>
      </ddeItem>
      <ddeItem name="AI[26].zl" advise="1">
        <values>
          <value>
            <val>0</val>
          </value>
        </values>
      </ddeItem>
      <ddeItem name="ai[27].break.sgn" advise="1">
        <values>
          <value>
            <val>0</val>
          </value>
        </values>
      </ddeItem>
      <ddeItem name="AI[27].H.en" advise="1">
        <values>
          <value>
            <val>1</val>
          </value>
        </values>
      </ddeItem>
      <ddeItem name="AI[27].H.sgn" advise="1">
        <values>
          <value>
            <val>0</val>
          </value>
        </values>
      </ddeItem>
      <ddeItem name="AI[27].H.v" advise="1">
        <values>
          <value>
            <val>45</val>
          </value>
        </values>
      </ddeItem>
      <ddeItem name="AI[27].HH.EN" advise="1">
        <values>
          <value>
            <val>0</val>
          </value>
        </values>
      </ddeItem>
      <ddeItem name="AI[27].HH.sgn" advise="1">
        <values>
          <value>
            <val>0</val>
          </value>
        </values>
      </ddeItem>
      <ddeItem name="AI[27].HH.v" advise="1">
        <values>
          <value>
            <val>0</val>
          </value>
        </values>
      </ddeItem>
      <ddeItem name="AI[27].i" advise="1">
        <values>
          <value>
            <val>6.40381</val>
          </value>
        </values>
      </ddeItem>
      <ddeItem name="AI[27].L.en" advise="1">
        <values>
          <value>
            <val>0</val>
          </value>
        </values>
      </ddeItem>
      <ddeItem name="AI[27].L.sgn" advise="1">
        <values>
          <value>
            <val>0</val>
          </value>
        </values>
      </ddeItem>
      <ddeItem name="AI[27].l.v" advise="1">
        <values>
          <value>
            <val>0</val>
          </value>
        </values>
      </ddeItem>
      <ddeItem name="AI[27].LL.EN" advise="1">
        <values>
          <value>
            <val>0</val>
          </value>
        </values>
      </ddeItem>
      <ddeItem name="AI[27].LL.sgn" advise="1">
        <values>
          <value>
            <val>0</val>
          </value>
        </values>
      </ddeItem>
      <ddeItem name="AI[27].LL.v" advise="1">
        <values>
          <value>
            <val>0</val>
          </value>
        </values>
      </ddeItem>
      <ddeItem name="AI[27].v" advise="1">
        <values>
          <value>
            <val>15.023809999999999</val>
          </value>
        </values>
      </ddeItem>
      <ddeItem name="AI[27].zh" advise="1">
        <values>
          <value>
            <val>100</val>
          </value>
        </values>
      </ddeItem>
      <ddeItem name="AI[27].zl" advise="1">
        <values>
          <value>
            <val>0</val>
          </value>
        </values>
      </ddeItem>
      <ddeItem name="ai[28].break.sgn" advise="1">
        <values>
          <value>
            <val>0</val>
          </value>
        </values>
      </ddeItem>
      <ddeItem name="AI[28].H.en" advise="1">
        <values>
          <value>
            <val>1</val>
          </value>
        </values>
      </ddeItem>
      <ddeItem name="AI[28].H.sgn" advise="1">
        <values>
          <value>
            <val>0</val>
          </value>
        </values>
      </ddeItem>
      <ddeItem name="AI[28].H.v" advise="1">
        <values>
          <value>
            <val>45</val>
          </value>
        </values>
      </ddeItem>
      <ddeItem name="AI[28].HH.EN" advise="1">
        <values>
          <value>
            <val>0</val>
          </value>
        </values>
      </ddeItem>
      <ddeItem name="AI[28].HH.sgn" advise="1">
        <values>
          <value>
            <val>0</val>
          </value>
        </values>
      </ddeItem>
      <ddeItem name="AI[28].HH.v" advise="1">
        <values>
          <value>
            <val>0</val>
          </value>
        </values>
      </ddeItem>
      <ddeItem name="AI[28].i" advise="1">
        <values>
          <value>
            <val>6.3089620000000002</val>
          </value>
        </values>
      </ddeItem>
      <ddeItem name="AI[28].L.en" advise="1">
        <values>
          <value>
            <val>0</val>
          </value>
        </values>
      </ddeItem>
      <ddeItem name="AI[28].L.sgn" advise="1">
        <values>
          <value>
            <val>0</val>
          </value>
        </values>
      </ddeItem>
      <ddeItem name="AI[28].l.v" advise="1">
        <values>
          <value>
            <val>0</val>
          </value>
        </values>
      </ddeItem>
      <ddeItem name="AI[28].LL.EN" advise="1">
        <values>
          <value>
            <val>0</val>
          </value>
        </values>
      </ddeItem>
      <ddeItem name="AI[28].LL.sgn" advise="1">
        <values>
          <value>
            <val>0</val>
          </value>
        </values>
      </ddeItem>
      <ddeItem name="AI[28].LL.v" advise="1">
        <values>
          <value>
            <val>0</val>
          </value>
        </values>
      </ddeItem>
      <ddeItem name="AI[28].v" advise="1">
        <values>
          <value>
            <val>14.431010000000001</val>
          </value>
        </values>
      </ddeItem>
      <ddeItem name="AI[28].zh" advise="1">
        <values>
          <value>
            <val>100</val>
          </value>
        </values>
      </ddeItem>
      <ddeItem name="AI[28].zl" advise="1">
        <values>
          <value>
            <val>0</val>
          </value>
        </values>
      </ddeItem>
      <ddeItem name="ai[29].break.sgn" advise="1">
        <values>
          <value>
            <val>0</val>
          </value>
        </values>
      </ddeItem>
      <ddeItem name="AI[29].H.en" advise="1">
        <values>
          <value>
            <val>1</val>
          </value>
        </values>
      </ddeItem>
      <ddeItem name="AI[29].H.sgn" advise="1">
        <values>
          <value>
            <val>0</val>
          </value>
        </values>
      </ddeItem>
      <ddeItem name="AI[29].H.v" advise="1">
        <values>
          <value>
            <val>45</val>
          </value>
        </values>
      </ddeItem>
      <ddeItem name="AI[29].HH.EN" advise="1">
        <values>
          <value>
            <val>0</val>
          </value>
        </values>
      </ddeItem>
      <ddeItem name="AI[29].HH.sgn" advise="1">
        <values>
          <value>
            <val>0</val>
          </value>
        </values>
      </ddeItem>
      <ddeItem name="AI[29].HH.v" advise="1">
        <values>
          <value>
            <val>0</val>
          </value>
        </values>
      </ddeItem>
      <ddeItem name="AI[29].i" advise="1">
        <values>
          <value>
            <val>6.1569539999999998</val>
          </value>
        </values>
      </ddeItem>
      <ddeItem name="AI[29].L.en" advise="1">
        <values>
          <value>
            <val>0</val>
          </value>
        </values>
      </ddeItem>
      <ddeItem name="AI[29].L.sgn" advise="1">
        <values>
          <value>
            <val>0</val>
          </value>
        </values>
      </ddeItem>
      <ddeItem name="AI[29].l.v" advise="1">
        <values>
          <value>
            <val>0</val>
          </value>
        </values>
      </ddeItem>
      <ddeItem name="AI[29].LL.EN" advise="1">
        <values>
          <value>
            <val>0</val>
          </value>
        </values>
      </ddeItem>
      <ddeItem name="AI[29].LL.sgn" advise="1">
        <values>
          <value>
            <val>0</val>
          </value>
        </values>
      </ddeItem>
      <ddeItem name="AI[29].LL.v" advise="1">
        <values>
          <value>
            <val>0</val>
          </value>
        </values>
      </ddeItem>
      <ddeItem name="AI[29].v" advise="1">
        <values>
          <value>
            <val>13.48096</val>
          </value>
        </values>
      </ddeItem>
      <ddeItem name="AI[29].zh" advise="1">
        <values>
          <value>
            <val>100</val>
          </value>
        </values>
      </ddeItem>
      <ddeItem name="AI[29].zl" advise="1">
        <values>
          <value>
            <val>0</val>
          </value>
        </values>
      </ddeItem>
      <ddeItem name="ai[3].break.sgn" advise="1">
        <values>
          <value>
            <val>0</val>
          </value>
        </values>
      </ddeItem>
      <ddeItem name="AI[3].H.en" advise="1">
        <values>
          <value>
            <val>1</val>
          </value>
        </values>
      </ddeItem>
      <ddeItem name="AI[3].H.sgn" advise="1">
        <values>
          <value>
            <val>0</val>
          </value>
        </values>
      </ddeItem>
      <ddeItem name="AI[3].H.v" advise="1">
        <values>
          <value>
            <val>125</val>
          </value>
        </values>
      </ddeItem>
      <ddeItem name="AI[3].HH.EN" advise="1">
        <values>
          <value>
            <val>1</val>
          </value>
        </values>
      </ddeItem>
      <ddeItem name="AI[3].HH.sgn" advise="1">
        <values>
          <value>
            <val>0</val>
          </value>
        </values>
      </ddeItem>
      <ddeItem name="AI[3].HH.v" advise="1">
        <values>
          <value>
            <val>130</val>
          </value>
        </values>
      </ddeItem>
      <ddeItem name="AI[3].i" advise="1">
        <values>
          <value>
            <val>4.0461150000000004</val>
          </value>
        </values>
      </ddeItem>
      <ddeItem name="AI[3].L.en" advise="1">
        <values>
          <value>
            <val>0</val>
          </value>
        </values>
      </ddeItem>
      <ddeItem name="AI[3].L.sgn" advise="1">
        <values>
          <value>
            <val>0</val>
          </value>
        </values>
      </ddeItem>
      <ddeItem name="AI[3].l.v" advise="1">
        <values>
          <value>
            <val>0</val>
          </value>
        </values>
      </ddeItem>
      <ddeItem name="AI[3].LL.EN" advise="1">
        <values>
          <value>
            <val>0</val>
          </value>
        </values>
      </ddeItem>
      <ddeItem name="AI[3].LL.sgn" advise="1">
        <values>
          <value>
            <val>0</val>
          </value>
        </values>
      </ddeItem>
      <ddeItem name="AI[3].LL.v" advise="1">
        <values>
          <value>
            <val>0</val>
          </value>
        </values>
      </ddeItem>
      <ddeItem name="AI[3].v" advise="1">
        <values>
          <value>
            <val>0.46114919999999998</val>
          </value>
        </values>
      </ddeItem>
      <ddeItem name="AI[3].zh" advise="1">
        <values>
          <value>
            <val>160</val>
          </value>
        </values>
      </ddeItem>
      <ddeItem name="AI[3].zl" advise="1">
        <values>
          <value>
            <val>0</val>
          </value>
        </values>
      </ddeItem>
      <ddeItem name="ai[30].break.sgn" advise="1">
        <values>
          <value>
            <val>0</val>
          </value>
        </values>
      </ddeItem>
      <ddeItem name="AI[30].H.en" advise="1">
        <values>
          <value>
            <val>1</val>
          </value>
        </values>
      </ddeItem>
      <ddeItem name="AI[30].H.sgn" advise="1">
        <values>
          <value>
            <val>0</val>
          </value>
        </values>
      </ddeItem>
      <ddeItem name="AI[30].H.v" advise="1">
        <values>
          <value>
            <val>45</val>
          </value>
        </values>
      </ddeItem>
      <ddeItem name="AI[30].HH.EN" advise="1">
        <values>
          <value>
            <val>0</val>
          </value>
        </values>
      </ddeItem>
      <ddeItem name="AI[30].HH.sgn" advise="1">
        <values>
          <value>
            <val>0</val>
          </value>
        </values>
      </ddeItem>
      <ddeItem name="AI[30].HH.v" advise="1">
        <values>
          <value>
            <val>0</val>
          </value>
        </values>
      </ddeItem>
      <ddeItem name="AI[30].i" advise="1">
        <values>
          <value>
            <val>6.2671910000000004</val>
          </value>
        </values>
      </ddeItem>
      <ddeItem name="AI[30].L.en" advise="1">
        <values>
          <value>
            <val>0</val>
          </value>
        </values>
      </ddeItem>
      <ddeItem name="AI[30].L.sgn" advise="1">
        <values>
          <value>
            <val>0</val>
          </value>
        </values>
      </ddeItem>
      <ddeItem name="AI[30].l.v" advise="1">
        <values>
          <value>
            <val>0</val>
          </value>
        </values>
      </ddeItem>
      <ddeItem name="AI[30].LL.EN" advise="1">
        <values>
          <value>
            <val>0</val>
          </value>
        </values>
      </ddeItem>
      <ddeItem name="AI[30].LL.sgn" advise="1">
        <values>
          <value>
            <val>0</val>
          </value>
        </values>
      </ddeItem>
      <ddeItem name="AI[30].LL.v" advise="1">
        <values>
          <value>
            <val>0</val>
          </value>
        </values>
      </ddeItem>
      <ddeItem name="AI[30].v" advise="1">
        <values>
          <value>
            <val>14.16995</val>
          </value>
        </values>
      </ddeItem>
      <ddeItem name="AI[30].zh" advise="1">
        <values>
          <value>
            <val>100</val>
          </value>
        </values>
      </ddeItem>
      <ddeItem name="AI[30].zl" advise="1">
        <values>
          <value>
            <val>0</val>
          </value>
        </values>
      </ddeItem>
      <ddeItem name="ai[31].break.sgn" advise="1">
        <values>
          <value>
            <val>0</val>
          </value>
        </values>
      </ddeItem>
      <ddeItem name="AI[31].H.en" advise="1">
        <values>
          <value>
            <val>1</val>
          </value>
        </values>
      </ddeItem>
      <ddeItem name="AI[31].H.sgn" advise="1">
        <values>
          <value>
            <val>0</val>
          </value>
        </values>
      </ddeItem>
      <ddeItem name="AI[31].H.v" advise="1">
        <values>
          <value>
            <val>85</val>
          </value>
        </values>
      </ddeItem>
      <ddeItem name="AI[31].HH.EN" advise="1">
        <values>
          <value>
            <val>1</val>
          </value>
        </values>
      </ddeItem>
      <ddeItem name="AI[31].HH.sgn" advise="1">
        <values>
          <value>
            <val>0</val>
          </value>
        </values>
      </ddeItem>
      <ddeItem name="AI[31].HH.v" advise="1">
        <values>
          <value>
            <val>95</val>
          </value>
        </values>
      </ddeItem>
      <ddeItem name="AI[31].i" advise="1">
        <values>
          <value>
            <val>5.5932050000000002</val>
          </value>
        </values>
      </ddeItem>
      <ddeItem name="AI[31].L.en" advise="1">
        <values>
          <value>
            <val>0</val>
          </value>
        </values>
      </ddeItem>
      <ddeItem name="AI[31].L.sgn" advise="1">
        <values>
          <value>
            <val>0</val>
          </value>
        </values>
      </ddeItem>
      <ddeItem name="AI[31].l.v" advise="1">
        <values>
          <value>
            <val>0</val>
          </value>
        </values>
      </ddeItem>
      <ddeItem name="AI[31].LL.EN" advise="1">
        <values>
          <value>
            <val>0</val>
          </value>
        </values>
      </ddeItem>
      <ddeItem name="AI[31].LL.sgn" advise="1">
        <values>
          <value>
            <val>0</val>
          </value>
        </values>
      </ddeItem>
      <ddeItem name="AI[31].LL.v" advise="1">
        <values>
          <value>
            <val>0</val>
          </value>
        </values>
      </ddeItem>
      <ddeItem name="AI[31].v" advise="1">
        <values>
          <value>
            <val>14.936299999999999</val>
          </value>
        </values>
      </ddeItem>
      <ddeItem name="AI[31].zh" advise="1">
        <values>
          <value>
            <val>150</val>
          </value>
        </values>
      </ddeItem>
      <ddeItem name="AI[31].zl" advise="1">
        <values>
          <value>
            <val>0</val>
          </value>
        </values>
      </ddeItem>
      <ddeItem name="ai[32].break.sgn" advise="1">
        <values>
          <value>
            <val>0</val>
          </value>
        </values>
      </ddeItem>
      <ddeItem name="AI[32].H.en" advise="1">
        <values>
          <value>
            <val>1</val>
          </value>
        </values>
      </ddeItem>
      <ddeItem name="AI[32].H.sgn" advise="1">
        <values>
          <value>
            <val>0</val>
          </value>
        </values>
      </ddeItem>
      <ddeItem name="AI[32].H.v" advise="1">
        <values>
          <value>
            <val>85</val>
          </value>
        </values>
      </ddeItem>
      <ddeItem name="AI[32].HH.EN" advise="1">
        <values>
          <value>
            <val>1</val>
          </value>
        </values>
      </ddeItem>
      <ddeItem name="AI[32].HH.sgn" advise="1">
        <values>
          <value>
            <val>0</val>
          </value>
        </values>
      </ddeItem>
      <ddeItem name="AI[32].HH.v" advise="1">
        <values>
          <value>
            <val>95</val>
          </value>
        </values>
      </ddeItem>
      <ddeItem name="AI[32].i" advise="1">
        <values>
          <value>
            <val>5.5162589999999998</val>
          </value>
        </values>
      </ddeItem>
      <ddeItem name="AI[32].L.en" advise="1">
        <values>
          <value>
            <val>0</val>
          </value>
        </values>
      </ddeItem>
      <ddeItem name="AI[32].L.sgn" advise="1">
        <values>
          <value>
            <val>0</val>
          </value>
        </values>
      </ddeItem>
      <ddeItem name="AI[32].l.v" advise="1">
        <values>
          <value>
            <val>0</val>
          </value>
        </values>
      </ddeItem>
      <ddeItem name="AI[32].LL.EN" advise="1">
        <values>
          <value>
            <val>0</val>
          </value>
        </values>
      </ddeItem>
      <ddeItem name="AI[32].LL.sgn" advise="1">
        <values>
          <value>
            <val>0</val>
          </value>
        </values>
      </ddeItem>
      <ddeItem name="AI[32].LL.v" advise="1">
        <values>
          <value>
            <val>0</val>
          </value>
        </values>
      </ddeItem>
      <ddeItem name="AI[32].v" advise="1">
        <values>
          <value>
            <val>14.214930000000001</val>
          </value>
        </values>
      </ddeItem>
      <ddeItem name="AI[32].zh" advise="1">
        <values>
          <value>
            <val>150</val>
          </value>
        </values>
      </ddeItem>
      <ddeItem name="AI[32].zl" advise="1">
        <values>
          <value>
            <val>0</val>
          </value>
        </values>
      </ddeItem>
      <ddeItem name="ai[33].break.sgn" advise="1">
        <values>
          <value>
            <val>0</val>
          </value>
        </values>
      </ddeItem>
      <ddeItem name="AI[33].H.en" advise="1">
        <values>
          <value>
            <val>1</val>
          </value>
        </values>
      </ddeItem>
      <ddeItem name="AI[33].H.sgn" advise="1">
        <values>
          <value>
            <val>0</val>
          </value>
        </values>
      </ddeItem>
      <ddeItem name="AI[33].H.v" advise="1">
        <values>
          <value>
            <val>85</val>
          </value>
        </values>
      </ddeItem>
      <ddeItem name="AI[33].HH.EN" advise="1">
        <values>
          <value>
            <val>1</val>
          </value>
        </values>
      </ddeItem>
      <ddeItem name="AI[33].HH.sgn" advise="1">
        <values>
          <value>
            <val>0</val>
          </value>
        </values>
      </ddeItem>
      <ddeItem name="AI[33].HH.v" advise="1">
        <values>
          <value>
            <val>95</val>
          </value>
        </values>
      </ddeItem>
      <ddeItem name="AI[33].i" advise="1">
        <values>
          <value>
            <val>5.5724770000000001</val>
          </value>
        </values>
      </ddeItem>
      <ddeItem name="AI[33].L.en" advise="1">
        <values>
          <value>
            <val>0</val>
          </value>
        </values>
      </ddeItem>
      <ddeItem name="AI[33].L.sgn" advise="1">
        <values>
          <value>
            <val>0</val>
          </value>
        </values>
      </ddeItem>
      <ddeItem name="AI[33].l.v" advise="1">
        <values>
          <value>
            <val>0</val>
          </value>
        </values>
      </ddeItem>
      <ddeItem name="AI[33].LL.EN" advise="1">
        <values>
          <value>
            <val>0</val>
          </value>
        </values>
      </ddeItem>
      <ddeItem name="AI[33].LL.sgn" advise="1">
        <values>
          <value>
            <val>0</val>
          </value>
        </values>
      </ddeItem>
      <ddeItem name="AI[33].LL.v" advise="1">
        <values>
          <value>
            <val>0</val>
          </value>
        </values>
      </ddeItem>
      <ddeItem name="AI[33].v" advise="1">
        <values>
          <value>
            <val>14.74197</val>
          </value>
        </values>
      </ddeItem>
      <ddeItem name="AI[33].zh" advise="1">
        <values>
          <value>
            <val>150</val>
          </value>
        </values>
      </ddeItem>
      <ddeItem name="AI[33].zl" advise="1">
        <values>
          <value>
            <val>0</val>
          </value>
        </values>
      </ddeItem>
      <ddeItem name="ai[34].break.sgn" advise="1">
        <values>
          <value>
            <val>0</val>
          </value>
        </values>
      </ddeItem>
      <ddeItem name="AI[34].H.en" advise="1">
        <values>
          <value>
            <val>1</val>
          </value>
        </values>
      </ddeItem>
      <ddeItem name="AI[34].H.sgn" advise="1">
        <values>
          <value>
            <val>0</val>
          </value>
        </values>
      </ddeItem>
      <ddeItem name="AI[34].H.v" advise="1">
        <values>
          <value>
            <val>85</val>
          </value>
        </values>
      </ddeItem>
      <ddeItem name="AI[34].HH.EN" advise="1">
        <values>
          <value>
            <val>1</val>
          </value>
        </values>
      </ddeItem>
      <ddeItem name="AI[34].HH.sgn" advise="1">
        <values>
          <value>
            <val>0</val>
          </value>
        </values>
      </ddeItem>
      <ddeItem name="AI[34].HH.v" advise="1">
        <values>
          <value>
            <val>95</val>
          </value>
        </values>
      </ddeItem>
      <ddeItem name="AI[34].i" advise="1">
        <values>
          <value>
            <val>5.5470379999999997</val>
          </value>
        </values>
      </ddeItem>
      <ddeItem name="AI[34].L.en" advise="1">
        <values>
          <value>
            <val>0</val>
          </value>
        </values>
      </ddeItem>
      <ddeItem name="AI[34].L.sgn" advise="1">
        <values>
          <value>
            <val>0</val>
          </value>
        </values>
      </ddeItem>
      <ddeItem name="AI[34].l.v" advise="1">
        <values>
          <value>
            <val>0</val>
          </value>
        </values>
      </ddeItem>
      <ddeItem name="AI[34].LL.EN" advise="1">
        <values>
          <value>
            <val>0</val>
          </value>
        </values>
      </ddeItem>
      <ddeItem name="AI[34].LL.sgn" advise="1">
        <values>
          <value>
            <val>0</val>
          </value>
        </values>
      </ddeItem>
      <ddeItem name="AI[34].LL.v" advise="1">
        <values>
          <value>
            <val>0</val>
          </value>
        </values>
      </ddeItem>
      <ddeItem name="AI[34].v" advise="1">
        <values>
          <value>
            <val>14.50348</val>
          </value>
        </values>
      </ddeItem>
      <ddeItem name="AI[34].zh" advise="1">
        <values>
          <value>
            <val>150</val>
          </value>
        </values>
      </ddeItem>
      <ddeItem name="AI[34].zl" advise="1">
        <values>
          <value>
            <val>0</val>
          </value>
        </values>
      </ddeItem>
      <ddeItem name="ai[35].break.sgn" advise="1">
        <values>
          <value>
            <val>1</val>
          </value>
        </values>
      </ddeItem>
      <ddeItem name="AI[35].H.en" advise="1">
        <values>
          <value>
            <val>1</val>
          </value>
        </values>
      </ddeItem>
      <ddeItem name="AI[35].H.sgn" advise="1">
        <values>
          <value>
            <val>0</val>
          </value>
        </values>
      </ddeItem>
      <ddeItem name="AI[35].H.v" advise="1">
        <values>
          <value>
            <val>120</val>
          </value>
        </values>
      </ddeItem>
      <ddeItem name="AI[35].HH.EN" advise="1">
        <values>
          <value>
            <val>0</val>
          </value>
        </values>
      </ddeItem>
      <ddeItem name="AI[35].HH.sgn" advise="1">
        <values>
          <value>
            <val>0</val>
          </value>
        </values>
      </ddeItem>
      <ddeItem name="AI[35].HH.v" advise="1">
        <values>
          <value>
            <val>0</val>
          </value>
        </values>
      </ddeItem>
      <ddeItem name="AI[35].i" advise="1">
        <values>
          <value>
            <val>3.1404499999999999E-3</val>
          </value>
        </values>
      </ddeItem>
      <ddeItem name="AI[35].L.en" advise="1">
        <values>
          <value>
            <val>0</val>
          </value>
        </values>
      </ddeItem>
      <ddeItem name="AI[35].L.sgn" advise="1">
        <values>
          <value>
            <val>0</val>
          </value>
        </values>
      </ddeItem>
      <ddeItem name="AI[35].l.v" advise="1">
        <values>
          <value>
            <val>0</val>
          </value>
        </values>
      </ddeItem>
      <ddeItem name="AI[35].LL.EN" advise="1">
        <values>
          <value>
            <val>0</val>
          </value>
        </values>
      </ddeItem>
      <ddeItem name="AI[35].LL.sgn" advise="1">
        <values>
          <value>
            <val>0</val>
          </value>
        </values>
      </ddeItem>
      <ddeItem name="AI[35].LL.v" advise="1">
        <values>
          <value>
            <val>0</val>
          </value>
        </values>
      </ddeItem>
      <ddeItem name="AI[35].v" advise="1">
        <values>
          <value>
            <val>0</val>
          </value>
        </values>
      </ddeItem>
      <ddeItem name="AI[35].zh" advise="1">
        <values>
          <value>
            <val>180</val>
          </value>
        </values>
      </ddeItem>
      <ddeItem name="AI[35].zl" advise="1">
        <values>
          <value>
            <val>0</val>
          </value>
        </values>
      </ddeItem>
      <ddeItem name="ai[36].break.sgn" advise="1">
        <values>
          <value>
            <val>1</val>
          </value>
        </values>
      </ddeItem>
      <ddeItem name="AI[36].H.en" advise="1">
        <values>
          <value>
            <val>1</val>
          </value>
        </values>
      </ddeItem>
      <ddeItem name="AI[36].H.sgn" advise="1">
        <values>
          <value>
            <val>0</val>
          </value>
        </values>
      </ddeItem>
      <ddeItem name="AI[36].H.v" advise="1">
        <values>
          <value>
            <val>120</val>
          </value>
        </values>
      </ddeItem>
      <ddeItem name="AI[36].HH.EN" advise="1">
        <values>
          <value>
            <val>0</val>
          </value>
        </values>
      </ddeItem>
      <ddeItem name="AI[36].HH.sgn" advise="1">
        <values>
          <value>
            <val>0</val>
          </value>
        </values>
      </ddeItem>
      <ddeItem name="AI[36].HH.v" advise="1">
        <values>
          <value>
            <val>0</val>
          </value>
        </values>
      </ddeItem>
      <ddeItem name="AI[36].i" advise="1">
        <values>
          <value>
            <val>4.397392E-3</val>
          </value>
        </values>
      </ddeItem>
      <ddeItem name="AI[36].L.en" advise="1">
        <values>
          <value>
            <val>0</val>
          </value>
        </values>
      </ddeItem>
      <ddeItem name="AI[36].L.sgn" advise="1">
        <values>
          <value>
            <val>0</val>
          </value>
        </values>
      </ddeItem>
      <ddeItem name="AI[36].l.v" advise="1">
        <values>
          <value>
            <val>0</val>
          </value>
        </values>
      </ddeItem>
      <ddeItem name="AI[36].LL.EN" advise="1">
        <values>
          <value>
            <val>0</val>
          </value>
        </values>
      </ddeItem>
      <ddeItem name="AI[36].LL.sgn" advise="1">
        <values>
          <value>
            <val>0</val>
          </value>
        </values>
      </ddeItem>
      <ddeItem name="AI[36].LL.v" advise="1">
        <values>
          <value>
            <val>0</val>
          </value>
        </values>
      </ddeItem>
      <ddeItem name="AI[36].v" advise="1">
        <values>
          <value>
            <val>0</val>
          </value>
        </values>
      </ddeItem>
      <ddeItem name="AI[36].zh" advise="1">
        <values>
          <value>
            <val>180</val>
          </value>
        </values>
      </ddeItem>
      <ddeItem name="AI[36].zl" advise="1">
        <values>
          <value>
            <val>0</val>
          </value>
        </values>
      </ddeItem>
      <ddeItem name="ai[37].break.sgn" advise="1">
        <values>
          <value>
            <val>1</val>
          </value>
        </values>
      </ddeItem>
      <ddeItem name="AI[37].H.en" advise="1">
        <values>
          <value>
            <val>1</val>
          </value>
        </values>
      </ddeItem>
      <ddeItem name="AI[37].H.sgn" advise="1">
        <values>
          <value>
            <val>0</val>
          </value>
        </values>
      </ddeItem>
      <ddeItem name="AI[37].H.v" advise="1">
        <values>
          <value>
            <val>120</val>
          </value>
        </values>
      </ddeItem>
      <ddeItem name="AI[37].HH.EN" advise="1">
        <values>
          <value>
            <val>0</val>
          </value>
        </values>
      </ddeItem>
      <ddeItem name="AI[37].HH.sgn" advise="1">
        <values>
          <value>
            <val>0</val>
          </value>
        </values>
      </ddeItem>
      <ddeItem name="AI[37].HH.v" advise="1">
        <values>
          <value>
            <val>0</val>
          </value>
        </values>
      </ddeItem>
      <ddeItem name="AI[37].i" advise="1">
        <values>
          <value>
            <val>9.4223020000000005E-3</val>
          </value>
        </values>
      </ddeItem>
      <ddeItem name="AI[37].L.en" advise="1">
        <values>
          <value>
            <val>0</val>
          </value>
        </values>
      </ddeItem>
      <ddeItem name="AI[37].L.sgn" advise="1">
        <values>
          <value>
            <val>0</val>
          </value>
        </values>
      </ddeItem>
      <ddeItem name="AI[37].l.v" advise="1">
        <values>
          <value>
            <val>0</val>
          </value>
        </values>
      </ddeItem>
      <ddeItem name="AI[37].LL.EN" advise="1">
        <values>
          <value>
            <val>0</val>
          </value>
        </values>
      </ddeItem>
      <ddeItem name="AI[37].LL.sgn" advise="1">
        <values>
          <value>
            <val>0</val>
          </value>
        </values>
      </ddeItem>
      <ddeItem name="AI[37].LL.v" advise="1">
        <values>
          <value>
            <val>0</val>
          </value>
        </values>
      </ddeItem>
      <ddeItem name="AI[37].v" advise="1">
        <values>
          <value>
            <val>0</val>
          </value>
        </values>
      </ddeItem>
      <ddeItem name="AI[37].zh" advise="1">
        <values>
          <value>
            <val>180</val>
          </value>
        </values>
      </ddeItem>
      <ddeItem name="AI[37].zl" advise="1">
        <values>
          <value>
            <val>0</val>
          </value>
        </values>
      </ddeItem>
      <ddeItem name="ai[38].break.sgn" advise="1">
        <values>
          <value>
            <val>1</val>
          </value>
        </values>
      </ddeItem>
      <ddeItem name="AI[38].H.en" advise="1">
        <values>
          <value>
            <val>1</val>
          </value>
        </values>
      </ddeItem>
      <ddeItem name="AI[38].H.sgn" advise="1">
        <values>
          <value>
            <val>0</val>
          </value>
        </values>
      </ddeItem>
      <ddeItem name="AI[38].H.v" advise="1">
        <values>
          <value>
            <val>120</val>
          </value>
        </values>
      </ddeItem>
      <ddeItem name="AI[38].HH.EN" advise="1">
        <values>
          <value>
            <val>0</val>
          </value>
        </values>
      </ddeItem>
      <ddeItem name="AI[38].HH.sgn" advise="1">
        <values>
          <value>
            <val>0</val>
          </value>
        </values>
      </ddeItem>
      <ddeItem name="AI[38].HH.v" advise="1">
        <values>
          <value>
            <val>0</val>
          </value>
        </values>
      </ddeItem>
      <ddeItem name="AI[38].i" advise="1">
        <values>
          <value>
            <val>5.0249099999999996E-3</val>
          </value>
        </values>
      </ddeItem>
      <ddeItem name="AI[38].L.en" advise="1">
        <values>
          <value>
            <val>0</val>
          </value>
        </values>
      </ddeItem>
      <ddeItem name="AI[38].L.sgn" advise="1">
        <values>
          <value>
            <val>0</val>
          </value>
        </values>
      </ddeItem>
      <ddeItem name="AI[38].l.v" advise="1">
        <values>
          <value>
            <val>0</val>
          </value>
        </values>
      </ddeItem>
      <ddeItem name="AI[38].LL.EN" advise="1">
        <values>
          <value>
            <val>0</val>
          </value>
        </values>
      </ddeItem>
      <ddeItem name="AI[38].LL.sgn" advise="1">
        <values>
          <value>
            <val>0</val>
          </value>
        </values>
      </ddeItem>
      <ddeItem name="AI[38].LL.v" advise="1">
        <values>
          <value>
            <val>0</val>
          </value>
        </values>
      </ddeItem>
      <ddeItem name="AI[38].v" advise="1">
        <values>
          <value>
            <val>0</val>
          </value>
        </values>
      </ddeItem>
      <ddeItem name="AI[38].zh" advise="1">
        <values>
          <value>
            <val>180</val>
          </value>
        </values>
      </ddeItem>
      <ddeItem name="AI[38].zl" advise="1">
        <values>
          <value>
            <val>0</val>
          </value>
        </values>
      </ddeItem>
      <ddeItem name="ai[39].break.sgn" advise="1">
        <values>
          <value>
            <val>1</val>
          </value>
        </values>
      </ddeItem>
      <ddeItem name="AI[39].H.en" advise="1">
        <values>
          <value>
            <val>1</val>
          </value>
        </values>
      </ddeItem>
      <ddeItem name="AI[39].H.sgn" advise="1">
        <values>
          <value>
            <val>0</val>
          </value>
        </values>
      </ddeItem>
      <ddeItem name="AI[39].H.v" advise="1">
        <values>
          <value>
            <val>120</val>
          </value>
        </values>
      </ddeItem>
      <ddeItem name="AI[39].HH.EN" advise="1">
        <values>
          <value>
            <val>0</val>
          </value>
        </values>
      </ddeItem>
      <ddeItem name="AI[39].HH.sgn" advise="1">
        <values>
          <value>
            <val>0</val>
          </value>
        </values>
      </ddeItem>
      <ddeItem name="AI[39].HH.v" advise="1">
        <values>
          <value>
            <val>0</val>
          </value>
        </values>
      </ddeItem>
      <ddeItem name="AI[39].i" advise="1">
        <values>
          <value>
            <val>0</val>
          </value>
        </values>
      </ddeItem>
      <ddeItem name="AI[39].L.en" advise="1">
        <values>
          <value>
            <val>0</val>
          </value>
        </values>
      </ddeItem>
      <ddeItem name="AI[39].L.sgn" advise="1">
        <values>
          <value>
            <val>0</val>
          </value>
        </values>
      </ddeItem>
      <ddeItem name="AI[39].l.v" advise="1">
        <values>
          <value>
            <val>0</val>
          </value>
        </values>
      </ddeItem>
      <ddeItem name="AI[39].LL.EN" advise="1">
        <values>
          <value>
            <val>0</val>
          </value>
        </values>
      </ddeItem>
      <ddeItem name="AI[39].LL.sgn" advise="1">
        <values>
          <value>
            <val>0</val>
          </value>
        </values>
      </ddeItem>
      <ddeItem name="AI[39].LL.v" advise="1">
        <values>
          <value>
            <val>0</val>
          </value>
        </values>
      </ddeItem>
      <ddeItem name="AI[39].v" advise="1">
        <values>
          <value>
            <val>0</val>
          </value>
        </values>
      </ddeItem>
      <ddeItem name="AI[39].zh" advise="1">
        <values>
          <value>
            <val>180</val>
          </value>
        </values>
      </ddeItem>
      <ddeItem name="AI[39].zl" advise="1">
        <values>
          <value>
            <val>0</val>
          </value>
        </values>
      </ddeItem>
      <ddeItem name="ai[4].break.sgn" advise="1">
        <values>
          <value>
            <val>0</val>
          </value>
        </values>
      </ddeItem>
      <ddeItem name="AI[4].H.en" advise="1">
        <values>
          <value>
            <val>0</val>
          </value>
        </values>
      </ddeItem>
      <ddeItem name="AI[4].H.sgn" advise="1">
        <values>
          <value>
            <val>0</val>
          </value>
        </values>
      </ddeItem>
      <ddeItem name="AI[4].H.v" advise="1">
        <values>
          <value>
            <val>0</val>
          </value>
        </values>
      </ddeItem>
      <ddeItem name="AI[4].HH.EN" advise="1">
        <values>
          <value>
            <val>1</val>
          </value>
        </values>
      </ddeItem>
      <ddeItem name="AI[4].HH.sgn" advise="1">
        <values>
          <value>
            <val>0</val>
          </value>
        </values>
      </ddeItem>
      <ddeItem name="AI[4].HH.v" advise="1">
        <values>
          <value>
            <val>28</val>
          </value>
        </values>
      </ddeItem>
      <ddeItem name="AI[4].i" advise="1">
        <values>
          <value>
            <val>4.0432880000000004</val>
          </value>
        </values>
      </ddeItem>
      <ddeItem name="AI[4].L.en" advise="1">
        <values>
          <value>
            <val>0</val>
          </value>
        </values>
      </ddeItem>
      <ddeItem name="AI[4].L.sgn" advise="1">
        <values>
          <value>
            <val>0</val>
          </value>
        </values>
      </ddeItem>
      <ddeItem name="AI[4].l.v" advise="1">
        <values>
          <value>
            <val>0</val>
          </value>
        </values>
      </ddeItem>
      <ddeItem name="AI[4].LL.EN" advise="1">
        <values>
          <value>
            <val>1</val>
          </value>
        </values>
      </ddeItem>
      <ddeItem name="AI[4].LL.sgn" advise="1">
        <values>
          <value>
            <val>1</val>
          </value>
        </values>
      </ddeItem>
      <ddeItem name="AI[4].LL.v" advise="1">
        <values>
          <value>
            <val>19</val>
          </value>
        </values>
      </ddeItem>
      <ddeItem name="AI[4].v" advise="1">
        <values>
          <value>
            <val>0.1082206</val>
          </value>
        </values>
      </ddeItem>
      <ddeItem name="AI[4].zh" advise="1">
        <values>
          <value>
            <val>40</val>
          </value>
        </values>
      </ddeItem>
      <ddeItem name="AI[4].zl" advise="1">
        <values>
          <value>
            <val>0</val>
          </value>
        </values>
      </ddeItem>
      <ddeItem name="ai[40].break.sgn" advise="1">
        <values>
          <value>
            <val>1</val>
          </value>
        </values>
      </ddeItem>
      <ddeItem name="AI[40].H.en" advise="1">
        <values>
          <value>
            <val>1</val>
          </value>
        </values>
      </ddeItem>
      <ddeItem name="AI[40].H.sgn" advise="1">
        <values>
          <value>
            <val>0</val>
          </value>
        </values>
      </ddeItem>
      <ddeItem name="AI[40].H.v" advise="1">
        <values>
          <value>
            <val>120</val>
          </value>
        </values>
      </ddeItem>
      <ddeItem name="AI[40].HH.EN" advise="1">
        <values>
          <value>
            <val>0</val>
          </value>
        </values>
      </ddeItem>
      <ddeItem name="AI[40].HH.sgn" advise="1">
        <values>
          <value>
            <val>0</val>
          </value>
        </values>
      </ddeItem>
      <ddeItem name="AI[40].HH.v" advise="1">
        <values>
          <value>
            <val>0</val>
          </value>
        </values>
      </ddeItem>
      <ddeItem name="AI[40].i" advise="1">
        <values>
          <value>
            <val>0</val>
          </value>
        </values>
      </ddeItem>
      <ddeItem name="AI[40].L.en" advise="1">
        <values>
          <value>
            <val>0</val>
          </value>
        </values>
      </ddeItem>
      <ddeItem name="AI[40].L.sgn" advise="1">
        <values>
          <value>
            <val>0</val>
          </value>
        </values>
      </ddeItem>
      <ddeItem name="AI[40].l.v" advise="1">
        <values>
          <value>
            <val>0</val>
          </value>
        </values>
      </ddeItem>
      <ddeItem name="AI[40].LL.EN" advise="1">
        <values>
          <value>
            <val>0</val>
          </value>
        </values>
      </ddeItem>
      <ddeItem name="AI[40].LL.sgn" advise="1">
        <values>
          <value>
            <val>0</val>
          </value>
        </values>
      </ddeItem>
      <ddeItem name="AI[40].LL.v" advise="1">
        <values>
          <value>
            <val>0</val>
          </value>
        </values>
      </ddeItem>
      <ddeItem name="AI[40].v" advise="1">
        <values>
          <value>
            <val>0</val>
          </value>
        </values>
      </ddeItem>
      <ddeItem name="AI[40].zh" advise="1">
        <values>
          <value>
            <val>180</val>
          </value>
        </values>
      </ddeItem>
      <ddeItem name="AI[40].zl" advise="1">
        <values>
          <value>
            <val>0</val>
          </value>
        </values>
      </ddeItem>
      <ddeItem name="ai[41].break.sgn" advise="1">
        <values>
          <value>
            <val>0</val>
          </value>
        </values>
      </ddeItem>
      <ddeItem name="AI[41].H.en" advise="1">
        <values>
          <value>
            <val>1</val>
          </value>
        </values>
      </ddeItem>
      <ddeItem name="AI[41].H.sgn" advise="1">
        <values>
          <value>
            <val>0</val>
          </value>
        </values>
      </ddeItem>
      <ddeItem name="AI[41].H.v" advise="1">
        <values>
          <value>
            <val>60</val>
          </value>
        </values>
      </ddeItem>
      <ddeItem name="AI[41].HH.EN" advise="1">
        <values>
          <value>
            <val>1</val>
          </value>
        </values>
      </ddeItem>
      <ddeItem name="AI[41].HH.sgn" advise="1">
        <values>
          <value>
            <val>0</val>
          </value>
        </values>
      </ddeItem>
      <ddeItem name="AI[41].HH.v" advise="1">
        <values>
          <value>
            <val>70</val>
          </value>
        </values>
      </ddeItem>
      <ddeItem name="AI[41].i" advise="1">
        <values>
          <value>
            <val>6.0643039999999999</val>
          </value>
        </values>
      </ddeItem>
      <ddeItem name="AI[41].L.en" advise="1">
        <values>
          <value>
            <val>0</val>
          </value>
        </values>
      </ddeItem>
      <ddeItem name="AI[41].L.sgn" advise="1">
        <values>
          <value>
            <val>0</val>
          </value>
        </values>
      </ddeItem>
      <ddeItem name="AI[41].l.v" advise="1">
        <values>
          <value>
            <val>0</val>
          </value>
        </values>
      </ddeItem>
      <ddeItem name="AI[41].LL.EN" advise="1">
        <values>
          <value>
            <val>0</val>
          </value>
        </values>
      </ddeItem>
      <ddeItem name="AI[41].LL.sgn" advise="1">
        <values>
          <value>
            <val>0</val>
          </value>
        </values>
      </ddeItem>
      <ddeItem name="AI[41].LL.v" advise="1">
        <values>
          <value>
            <val>0</val>
          </value>
        </values>
      </ddeItem>
      <ddeItem name="AI[41].v" advise="1">
        <values>
          <value>
            <val>12.901899999999999</val>
          </value>
        </values>
      </ddeItem>
      <ddeItem name="AI[41].zh" advise="1">
        <values>
          <value>
            <val>100</val>
          </value>
        </values>
      </ddeItem>
      <ddeItem name="AI[41].zl" advise="1">
        <values>
          <value>
            <val>0</val>
          </value>
        </values>
      </ddeItem>
      <ddeItem name="ai[42].break.sgn" advise="1">
        <values>
          <value>
            <val>0</val>
          </value>
        </values>
      </ddeItem>
      <ddeItem name="AI[42].H.en" advise="1">
        <values>
          <value>
            <val>1</val>
          </value>
        </values>
      </ddeItem>
      <ddeItem name="AI[42].H.sgn" advise="1">
        <values>
          <value>
            <val>0</val>
          </value>
        </values>
      </ddeItem>
      <ddeItem name="AI[42].H.v" advise="1">
        <values>
          <value>
            <val>60</val>
          </value>
        </values>
      </ddeItem>
      <ddeItem name="AI[42].HH.EN" advise="1">
        <values>
          <value>
            <val>1</val>
          </value>
        </values>
      </ddeItem>
      <ddeItem name="AI[42].HH.sgn" advise="1">
        <values>
          <value>
            <val>0</val>
          </value>
        </values>
      </ddeItem>
      <ddeItem name="AI[42].HH.v" advise="1">
        <values>
          <value>
            <val>70</val>
          </value>
        </values>
      </ddeItem>
      <ddeItem name="AI[42].i" advise="1">
        <values>
          <value>
            <val>6.1126709999999997</val>
          </value>
        </values>
      </ddeItem>
      <ddeItem name="AI[42].L.en" advise="1">
        <values>
          <value>
            <val>0</val>
          </value>
        </values>
      </ddeItem>
      <ddeItem name="AI[42].L.sgn" advise="1">
        <values>
          <value>
            <val>0</val>
          </value>
        </values>
      </ddeItem>
      <ddeItem name="AI[42].l.v" advise="1">
        <values>
          <value>
            <val>0</val>
          </value>
        </values>
      </ddeItem>
      <ddeItem name="AI[42].LL.EN" advise="1">
        <values>
          <value>
            <val>0</val>
          </value>
        </values>
      </ddeItem>
      <ddeItem name="AI[42].LL.sgn" advise="1">
        <values>
          <value>
            <val>0</val>
          </value>
        </values>
      </ddeItem>
      <ddeItem name="AI[42].LL.v" advise="1">
        <values>
          <value>
            <val>0</val>
          </value>
        </values>
      </ddeItem>
      <ddeItem name="AI[42].v" advise="1">
        <values>
          <value>
            <val>13.204190000000001</val>
          </value>
        </values>
      </ddeItem>
      <ddeItem name="AI[42].zh" advise="1">
        <values>
          <value>
            <val>100</val>
          </value>
        </values>
      </ddeItem>
      <ddeItem name="AI[42].zl" advise="1">
        <values>
          <value>
            <val>0</val>
          </value>
        </values>
      </ddeItem>
      <ddeItem name="ai[43].break.sgn" advise="1">
        <values>
          <value>
            <val>0</val>
          </value>
        </values>
      </ddeItem>
      <ddeItem name="AI[43].H.en" advise="1">
        <values>
          <value>
            <val>1</val>
          </value>
        </values>
      </ddeItem>
      <ddeItem name="AI[43].H.sgn" advise="1">
        <values>
          <value>
            <val>0</val>
          </value>
        </values>
      </ddeItem>
      <ddeItem name="AI[43].H.v" advise="1">
        <values>
          <value>
            <val>60</val>
          </value>
        </values>
      </ddeItem>
      <ddeItem name="AI[43].HH.EN" advise="1">
        <values>
          <value>
            <val>1</val>
          </value>
        </values>
      </ddeItem>
      <ddeItem name="AI[43].HH.sgn" advise="1">
        <values>
          <value>
            <val>0</val>
          </value>
        </values>
      </ddeItem>
      <ddeItem name="AI[43].HH.v" advise="1">
        <values>
          <value>
            <val>70</val>
          </value>
        </values>
      </ddeItem>
      <ddeItem name="AI[43].i" advise="1">
        <values>
          <value>
            <val>6.1820789999999999</val>
          </value>
        </values>
      </ddeItem>
      <ddeItem name="AI[43].L.en" advise="1">
        <values>
          <value>
            <val>0</val>
          </value>
        </values>
      </ddeItem>
      <ddeItem name="AI[43].L.sgn" advise="1">
        <values>
          <value>
            <val>0</val>
          </value>
        </values>
      </ddeItem>
      <ddeItem name="AI[43].l.v" advise="1">
        <values>
          <value>
            <val>0</val>
          </value>
        </values>
      </ddeItem>
      <ddeItem name="AI[43].LL.EN" advise="1">
        <values>
          <value>
            <val>0</val>
          </value>
        </values>
      </ddeItem>
      <ddeItem name="AI[43].LL.sgn" advise="1">
        <values>
          <value>
            <val>0</val>
          </value>
        </values>
      </ddeItem>
      <ddeItem name="AI[43].LL.v" advise="1">
        <values>
          <value>
            <val>0</val>
          </value>
        </values>
      </ddeItem>
      <ddeItem name="AI[43].v" advise="1">
        <values>
          <value>
            <val>13.638</val>
          </value>
        </values>
      </ddeItem>
      <ddeItem name="AI[43].zh" advise="1">
        <values>
          <value>
            <val>100</val>
          </value>
        </values>
      </ddeItem>
      <ddeItem name="AI[43].zl" advise="1">
        <values>
          <value>
            <val>0</val>
          </value>
        </values>
      </ddeItem>
      <ddeItem name="ai[44].break.sgn" advise="1">
        <values>
          <value>
            <val>0</val>
          </value>
        </values>
      </ddeItem>
      <ddeItem name="AI[44].H.en" advise="1">
        <values>
          <value>
            <val>1</val>
          </value>
        </values>
      </ddeItem>
      <ddeItem name="AI[44].H.sgn" advise="1">
        <values>
          <value>
            <val>0</val>
          </value>
        </values>
      </ddeItem>
      <ddeItem name="AI[44].H.v" advise="1">
        <values>
          <value>
            <val>60</val>
          </value>
        </values>
      </ddeItem>
      <ddeItem name="AI[44].HH.EN" advise="1">
        <values>
          <value>
            <val>1</val>
          </value>
        </values>
      </ddeItem>
      <ddeItem name="AI[44].HH.sgn" advise="1">
        <values>
          <value>
            <val>0</val>
          </value>
        </values>
      </ddeItem>
      <ddeItem name="AI[44].HH.v" advise="1">
        <values>
          <value>
            <val>70</val>
          </value>
        </values>
      </ddeItem>
      <ddeItem name="AI[44].i" advise="1">
        <values>
          <value>
            <val>6.0800080000000003</val>
          </value>
        </values>
      </ddeItem>
      <ddeItem name="AI[44].L.en" advise="1">
        <values>
          <value>
            <val>0</val>
          </value>
        </values>
      </ddeItem>
      <ddeItem name="AI[44].L.sgn" advise="1">
        <values>
          <value>
            <val>0</val>
          </value>
        </values>
      </ddeItem>
      <ddeItem name="AI[44].l.v" advise="1">
        <values>
          <value>
            <val>0</val>
          </value>
        </values>
      </ddeItem>
      <ddeItem name="AI[44].LL.EN" advise="1">
        <values>
          <value>
            <val>0</val>
          </value>
        </values>
      </ddeItem>
      <ddeItem name="AI[44].LL.sgn" advise="1">
        <values>
          <value>
            <val>0</val>
          </value>
        </values>
      </ddeItem>
      <ddeItem name="AI[44].LL.v" advise="1">
        <values>
          <value>
            <val>0</val>
          </value>
        </values>
      </ddeItem>
      <ddeItem name="AI[44].v" advise="1">
        <values>
          <value>
            <val>13.00005</val>
          </value>
        </values>
      </ddeItem>
      <ddeItem name="AI[44].zh" advise="1">
        <values>
          <value>
            <val>100</val>
          </value>
        </values>
      </ddeItem>
      <ddeItem name="AI[44].zl" advise="1">
        <values>
          <value>
            <val>0</val>
          </value>
        </values>
      </ddeItem>
      <ddeItem name="ai[45].break.sgn" advise="1">
        <values>
          <value>
            <val>0</val>
          </value>
        </values>
      </ddeItem>
      <ddeItem name="AI[45].H.en" advise="1">
        <values>
          <value>
            <val>1</val>
          </value>
        </values>
      </ddeItem>
      <ddeItem name="AI[45].H.sgn" advise="1">
        <values>
          <value>
            <val>0</val>
          </value>
        </values>
      </ddeItem>
      <ddeItem name="AI[45].H.v" advise="1">
        <values>
          <value>
            <val>60</val>
          </value>
        </values>
      </ddeItem>
      <ddeItem name="AI[45].HH.EN" advise="1">
        <values>
          <value>
            <val>1</val>
          </value>
        </values>
      </ddeItem>
      <ddeItem name="AI[45].HH.sgn" advise="1">
        <values>
          <value>
            <val>0</val>
          </value>
        </values>
      </ddeItem>
      <ddeItem name="AI[45].HH.v" advise="1">
        <values>
          <value>
            <val>70</val>
          </value>
        </values>
      </ddeItem>
      <ddeItem name="AI[45].i" advise="1">
        <values>
          <value>
            <val>6.1101580000000002</val>
          </value>
        </values>
      </ddeItem>
      <ddeItem name="AI[45].L.en" advise="1">
        <values>
          <value>
            <val>0</val>
          </value>
        </values>
      </ddeItem>
      <ddeItem name="AI[45].L.sgn" advise="1">
        <values>
          <value>
            <val>0</val>
          </value>
        </values>
      </ddeItem>
      <ddeItem name="AI[45].l.v" advise="1">
        <values>
          <value>
            <val>0</val>
          </value>
        </values>
      </ddeItem>
      <ddeItem name="AI[45].LL.EN" advise="1">
        <values>
          <value>
            <val>0</val>
          </value>
        </values>
      </ddeItem>
      <ddeItem name="AI[45].LL.sgn" advise="1">
        <values>
          <value>
            <val>0</val>
          </value>
        </values>
      </ddeItem>
      <ddeItem name="AI[45].LL.v" advise="1">
        <values>
          <value>
            <val>0</val>
          </value>
        </values>
      </ddeItem>
      <ddeItem name="AI[45].v" advise="1">
        <values>
          <value>
            <val>13.18849</val>
          </value>
        </values>
      </ddeItem>
      <ddeItem name="AI[45].zh" advise="1">
        <values>
          <value>
            <val>100</val>
          </value>
        </values>
      </ddeItem>
      <ddeItem name="AI[45].zl" advise="1">
        <values>
          <value>
            <val>0</val>
          </value>
        </values>
      </ddeItem>
      <ddeItem name="ai[46].break.sgn" advise="1">
        <values>
          <value>
            <val>0</val>
          </value>
        </values>
      </ddeItem>
      <ddeItem name="AI[46].H.en" advise="1">
        <values>
          <value>
            <val>1</val>
          </value>
        </values>
      </ddeItem>
      <ddeItem name="AI[46].H.sgn" advise="1">
        <values>
          <value>
            <val>0</val>
          </value>
        </values>
      </ddeItem>
      <ddeItem name="AI[46].H.v" advise="1">
        <values>
          <value>
            <val>65</val>
          </value>
        </values>
      </ddeItem>
      <ddeItem name="AI[46].HH.EN" advise="1">
        <values>
          <value>
            <val>1</val>
          </value>
        </values>
      </ddeItem>
      <ddeItem name="AI[46].HH.sgn" advise="1">
        <values>
          <value>
            <val>0</val>
          </value>
        </values>
      </ddeItem>
      <ddeItem name="AI[46].HH.v" advise="1">
        <values>
          <value>
            <val>75</val>
          </value>
        </values>
      </ddeItem>
      <ddeItem name="AI[46].i" advise="1">
        <values>
          <value>
            <val>6.1732849999999999</val>
          </value>
        </values>
      </ddeItem>
      <ddeItem name="AI[46].L.en" advise="1">
        <values>
          <value>
            <val>0</val>
          </value>
        </values>
      </ddeItem>
      <ddeItem name="AI[46].L.sgn" advise="1">
        <values>
          <value>
            <val>0</val>
          </value>
        </values>
      </ddeItem>
      <ddeItem name="AI[46].l.v" advise="1">
        <values>
          <value>
            <val>0</val>
          </value>
        </values>
      </ddeItem>
      <ddeItem name="AI[46].LL.EN" advise="1">
        <values>
          <value>
            <val>0</val>
          </value>
        </values>
      </ddeItem>
      <ddeItem name="AI[46].LL.sgn" advise="1">
        <values>
          <value>
            <val>0</val>
          </value>
        </values>
      </ddeItem>
      <ddeItem name="AI[46].LL.v" advise="1">
        <values>
          <value>
            <val>0</val>
          </value>
        </values>
      </ddeItem>
      <ddeItem name="AI[46].v" advise="1">
        <values>
          <value>
            <val>13.583030000000001</val>
          </value>
        </values>
      </ddeItem>
      <ddeItem name="AI[46].zh" advise="1">
        <values>
          <value>
            <val>100</val>
          </value>
        </values>
      </ddeItem>
      <ddeItem name="AI[46].zl" advise="1">
        <values>
          <value>
            <val>0</val>
          </value>
        </values>
      </ddeItem>
      <ddeItem name="ai[47].break.sgn" advise="1">
        <values>
          <value>
            <val>0</val>
          </value>
        </values>
      </ddeItem>
      <ddeItem name="AI[47].H.en" advise="1">
        <values>
          <value>
            <val>1</val>
          </value>
        </values>
      </ddeItem>
      <ddeItem name="AI[47].H.sgn" advise="1">
        <values>
          <value>
            <val>0</val>
          </value>
        </values>
      </ddeItem>
      <ddeItem name="AI[47].H.v" advise="1">
        <values>
          <value>
            <val>80</val>
          </value>
        </values>
      </ddeItem>
      <ddeItem name="AI[47].HH.EN" advise="1">
        <values>
          <value>
            <val>0</val>
          </value>
        </values>
      </ddeItem>
      <ddeItem name="AI[47].HH.sgn" advise="1">
        <values>
          <value>
            <val>0</val>
          </value>
        </values>
      </ddeItem>
      <ddeItem name="AI[47].HH.v" advise="1">
        <values>
          <value>
            <val>0</val>
          </value>
        </values>
      </ddeItem>
      <ddeItem name="AI[47].i" advise="1">
        <values>
          <value>
            <val>5.4867369999999998</val>
          </value>
        </values>
      </ddeItem>
      <ddeItem name="AI[47].L.en" advise="1">
        <values>
          <value>
            <val>0</val>
          </value>
        </values>
      </ddeItem>
      <ddeItem name="AI[47].L.sgn" advise="1">
        <values>
          <value>
            <val>0</val>
          </value>
        </values>
      </ddeItem>
      <ddeItem name="AI[47].l.v" advise="1">
        <values>
          <value>
            <val>0</val>
          </value>
        </values>
      </ddeItem>
      <ddeItem name="AI[47].LL.EN" advise="1">
        <values>
          <value>
            <val>0</val>
          </value>
        </values>
      </ddeItem>
      <ddeItem name="AI[47].LL.sgn" advise="1">
        <values>
          <value>
            <val>0</val>
          </value>
        </values>
      </ddeItem>
      <ddeItem name="AI[47].LL.v" advise="1">
        <values>
          <value>
            <val>0</val>
          </value>
        </values>
      </ddeItem>
      <ddeItem name="AI[47].v" advise="1">
        <values>
          <value>
            <val>13.93816</val>
          </value>
        </values>
      </ddeItem>
      <ddeItem name="AI[47].zh" advise="1">
        <values>
          <value>
            <val>150</val>
          </value>
        </values>
      </ddeItem>
      <ddeItem name="AI[47].zl" advise="1">
        <values>
          <value>
            <val>0</val>
          </value>
        </values>
      </ddeItem>
      <ddeItem name="ai[48].break.sgn" advise="1">
        <values>
          <value>
            <val>0</val>
          </value>
        </values>
      </ddeItem>
      <ddeItem name="AI[48].H.en" advise="1">
        <values>
          <value>
            <val>1</val>
          </value>
        </values>
      </ddeItem>
      <ddeItem name="AI[48].H.sgn" advise="1">
        <values>
          <value>
            <val>0</val>
          </value>
        </values>
      </ddeItem>
      <ddeItem name="AI[48].H.v" advise="1">
        <values>
          <value>
            <val>80</val>
          </value>
        </values>
      </ddeItem>
      <ddeItem name="AI[48].HH.EN" advise="1">
        <values>
          <value>
            <val>0</val>
          </value>
        </values>
      </ddeItem>
      <ddeItem name="AI[48].HH.sgn" advise="1">
        <values>
          <value>
            <val>0</val>
          </value>
        </values>
      </ddeItem>
      <ddeItem name="AI[48].HH.v" advise="1">
        <values>
          <value>
            <val>0</val>
          </value>
        </values>
      </ddeItem>
      <ddeItem name="AI[48].i" advise="1">
        <values>
          <value>
            <val>5.5756170000000003</val>
          </value>
        </values>
      </ddeItem>
      <ddeItem name="AI[48].L.en" advise="1">
        <values>
          <value>
            <val>0</val>
          </value>
        </values>
      </ddeItem>
      <ddeItem name="AI[48].L.sgn" advise="1">
        <values>
          <value>
            <val>0</val>
          </value>
        </values>
      </ddeItem>
      <ddeItem name="AI[48].l.v" advise="1">
        <values>
          <value>
            <val>0</val>
          </value>
        </values>
      </ddeItem>
      <ddeItem name="AI[48].LL.EN" advise="1">
        <values>
          <value>
            <val>0</val>
          </value>
        </values>
      </ddeItem>
      <ddeItem name="AI[48].LL.sgn" advise="1">
        <values>
          <value>
            <val>0</val>
          </value>
        </values>
      </ddeItem>
      <ddeItem name="AI[48].LL.v" advise="1">
        <values>
          <value>
            <val>0</val>
          </value>
        </values>
      </ddeItem>
      <ddeItem name="AI[48].v" advise="1">
        <values>
          <value>
            <val>14.771409999999999</val>
          </value>
        </values>
      </ddeItem>
      <ddeItem name="AI[48].zh" advise="1">
        <values>
          <value>
            <val>150</val>
          </value>
        </values>
      </ddeItem>
      <ddeItem name="AI[48].zl" advise="1">
        <values>
          <value>
            <val>0</val>
          </value>
        </values>
      </ddeItem>
      <ddeItem name="ai[49].break.sgn" advise="1">
        <values>
          <value>
            <val>0</val>
          </value>
        </values>
      </ddeItem>
      <ddeItem name="AI[49].H.en" advise="1">
        <values>
          <value>
            <val>1</val>
          </value>
        </values>
      </ddeItem>
      <ddeItem name="AI[49].H.sgn" advise="1">
        <values>
          <value>
            <val>0</val>
          </value>
        </values>
      </ddeItem>
      <ddeItem name="AI[49].H.v" advise="1">
        <values>
          <value>
            <val>80</val>
          </value>
        </values>
      </ddeItem>
      <ddeItem name="AI[49].HH.EN" advise="1">
        <values>
          <value>
            <val>0</val>
          </value>
        </values>
      </ddeItem>
      <ddeItem name="AI[49].HH.sgn" advise="1">
        <values>
          <value>
            <val>0</val>
          </value>
        </values>
      </ddeItem>
      <ddeItem name="AI[49].HH.v" advise="1">
        <values>
          <value>
            <val>0</val>
          </value>
        </values>
      </ddeItem>
      <ddeItem name="AI[49].i" advise="1">
        <values>
          <value>
            <val>5.4154439999999999</val>
          </value>
        </values>
      </ddeItem>
      <ddeItem name="AI[49].L.en" advise="1">
        <values>
          <value>
            <val>0</val>
          </value>
        </values>
      </ddeItem>
      <ddeItem name="AI[49].L.sgn" advise="1">
        <values>
          <value>
            <val>0</val>
          </value>
        </values>
      </ddeItem>
      <ddeItem name="AI[49].l.v" advise="1">
        <values>
          <value>
            <val>0</val>
          </value>
        </values>
      </ddeItem>
      <ddeItem name="AI[49].LL.EN" advise="1">
        <values>
          <value>
            <val>0</val>
          </value>
        </values>
      </ddeItem>
      <ddeItem name="AI[49].LL.sgn" advise="1">
        <values>
          <value>
            <val>0</val>
          </value>
        </values>
      </ddeItem>
      <ddeItem name="AI[49].LL.v" advise="1">
        <values>
          <value>
            <val>0</val>
          </value>
        </values>
      </ddeItem>
      <ddeItem name="AI[49].v" advise="1">
        <values>
          <value>
            <val>13.26979</val>
          </value>
        </values>
      </ddeItem>
      <ddeItem name="AI[49].zh" advise="1">
        <values>
          <value>
            <val>150</val>
          </value>
        </values>
      </ddeItem>
      <ddeItem name="AI[49].zl" advise="1">
        <values>
          <value>
            <val>0</val>
          </value>
        </values>
      </ddeItem>
      <ddeItem name="ai[5].break.sgn" advise="1">
        <values>
          <value>
            <val>0</val>
          </value>
        </values>
      </ddeItem>
      <ddeItem name="AI[5].H.en" advise="1">
        <values>
          <value>
            <val>1</val>
          </value>
        </values>
      </ddeItem>
      <ddeItem name="AI[5].H.sgn" advise="1">
        <values>
          <value>
            <val>0</val>
          </value>
        </values>
      </ddeItem>
      <ddeItem name="AI[5].H.v" advise="1">
        <values>
          <value>
            <val>27</val>
          </value>
        </values>
      </ddeItem>
      <ddeItem name="AI[5].HH.EN" advise="1">
        <values>
          <value>
            <val>0</val>
          </value>
        </values>
      </ddeItem>
      <ddeItem name="AI[5].HH.sgn" advise="1">
        <values>
          <value>
            <val>0</val>
          </value>
        </values>
      </ddeItem>
      <ddeItem name="AI[5].HH.v" advise="1">
        <values>
          <value>
            <val>0</val>
          </value>
        </values>
      </ddeItem>
      <ddeItem name="AI[5].i" advise="1">
        <values>
          <value>
            <val>4.1582369999999997</val>
          </value>
        </values>
      </ddeItem>
      <ddeItem name="AI[5].L.en" advise="1">
        <values>
          <value>
            <val>1</val>
          </value>
        </values>
      </ddeItem>
      <ddeItem name="AI[5].L.sgn" advise="1">
        <values>
          <value>
            <val>1</val>
          </value>
        </values>
      </ddeItem>
      <ddeItem name="AI[5].l.v" advise="1">
        <values>
          <value>
            <val>20</val>
          </value>
        </values>
      </ddeItem>
      <ddeItem name="AI[5].LL.EN" advise="1">
        <values>
          <value>
            <val>0</val>
          </value>
        </values>
      </ddeItem>
      <ddeItem name="AI[5].LL.sgn" advise="1">
        <values>
          <value>
            <val>0</val>
          </value>
        </values>
      </ddeItem>
      <ddeItem name="AI[5].LL.v" advise="1">
        <values>
          <value>
            <val>0</val>
          </value>
        </values>
      </ddeItem>
      <ddeItem name="AI[5].v" advise="1">
        <values>
          <value>
            <val>0.39559129999999998</val>
          </value>
        </values>
      </ddeItem>
      <ddeItem name="AI[5].zh" advise="1">
        <values>
          <value>
            <val>40</val>
          </value>
        </values>
      </ddeItem>
      <ddeItem name="AI[5].zl" advise="1">
        <values>
          <value>
            <val>0</val>
          </value>
        </values>
      </ddeItem>
      <ddeItem name="ai[50].break.sgn" advise="1">
        <values>
          <value>
            <val>1</val>
          </value>
        </values>
      </ddeItem>
      <ddeItem name="AI[50].H.en" advise="1">
        <values>
          <value>
            <val>1</val>
          </value>
        </values>
      </ddeItem>
      <ddeItem name="AI[50].H.sgn" advise="1">
        <values>
          <value>
            <val>0</val>
          </value>
        </values>
      </ddeItem>
      <ddeItem name="AI[50].H.v" advise="1">
        <values>
          <value>
            <val>80</val>
          </value>
        </values>
      </ddeItem>
      <ddeItem name="AI[50].HH.EN" advise="1">
        <values>
          <value>
            <val>0</val>
          </value>
        </values>
      </ddeItem>
      <ddeItem name="AI[50].HH.sgn" advise="1">
        <values>
          <value>
            <val>0</val>
          </value>
        </values>
      </ddeItem>
      <ddeItem name="AI[50].HH.v" advise="1">
        <values>
          <value>
            <val>0</val>
          </value>
        </values>
      </ddeItem>
      <ddeItem name="AI[50].i" advise="1">
        <values>
          <value>
            <val>2.4810789999999999E-2</val>
          </value>
        </values>
      </ddeItem>
      <ddeItem name="AI[50].L.en" advise="1">
        <values>
          <value>
            <val>0</val>
          </value>
        </values>
      </ddeItem>
      <ddeItem name="AI[50].L.sgn" advise="1">
        <values>
          <value>
            <val>0</val>
          </value>
        </values>
      </ddeItem>
      <ddeItem name="AI[50].l.v" advise="1">
        <values>
          <value>
            <val>0</val>
          </value>
        </values>
      </ddeItem>
      <ddeItem name="AI[50].LL.EN" advise="1">
        <values>
          <value>
            <val>0</val>
          </value>
        </values>
      </ddeItem>
      <ddeItem name="AI[50].LL.sgn" advise="1">
        <values>
          <value>
            <val>0</val>
          </value>
        </values>
      </ddeItem>
      <ddeItem name="AI[50].LL.v" advise="1">
        <values>
          <value>
            <val>0</val>
          </value>
        </values>
      </ddeItem>
      <ddeItem name="AI[50].v" advise="1">
        <values>
          <value>
            <val>0</val>
          </value>
        </values>
      </ddeItem>
      <ddeItem name="AI[50].zh" advise="1">
        <values>
          <value>
            <val>150</val>
          </value>
        </values>
      </ddeItem>
      <ddeItem name="AI[50].zl" advise="1">
        <values>
          <value>
            <val>0</val>
          </value>
        </values>
      </ddeItem>
      <ddeItem name="ai[51].break.sgn" advise="1">
        <values>
          <value>
            <val>1</val>
          </value>
        </values>
      </ddeItem>
      <ddeItem name="AI[51].H.en" advise="1">
        <values>
          <value>
            <val>1</val>
          </value>
        </values>
      </ddeItem>
      <ddeItem name="AI[51].H.sgn" advise="1">
        <values>
          <value>
            <val>0</val>
          </value>
        </values>
      </ddeItem>
      <ddeItem name="AI[51].H.v" advise="1">
        <values>
          <value>
            <val>80</val>
          </value>
        </values>
      </ddeItem>
      <ddeItem name="AI[51].HH.EN" advise="1">
        <values>
          <value>
            <val>0</val>
          </value>
        </values>
      </ddeItem>
      <ddeItem name="AI[51].HH.sgn" advise="1">
        <values>
          <value>
            <val>0</val>
          </value>
        </values>
      </ddeItem>
      <ddeItem name="AI[51].HH.v" advise="1">
        <values>
          <value>
            <val>0</val>
          </value>
        </values>
      </ddeItem>
      <ddeItem name="AI[51].i" advise="1">
        <values>
          <value>
            <val>9.7360610000000007E-3</val>
          </value>
        </values>
      </ddeItem>
      <ddeItem name="AI[51].L.en" advise="1">
        <values>
          <value>
            <val>0</val>
          </value>
        </values>
      </ddeItem>
      <ddeItem name="AI[51].L.sgn" advise="1">
        <values>
          <value>
            <val>0</val>
          </value>
        </values>
      </ddeItem>
      <ddeItem name="AI[51].l.v" advise="1">
        <values>
          <value>
            <val>0</val>
          </value>
        </values>
      </ddeItem>
      <ddeItem name="AI[51].LL.EN" advise="1">
        <values>
          <value>
            <val>0</val>
          </value>
        </values>
      </ddeItem>
      <ddeItem name="AI[51].LL.sgn" advise="1">
        <values>
          <value>
            <val>0</val>
          </value>
        </values>
      </ddeItem>
      <ddeItem name="AI[51].LL.v" advise="1">
        <values>
          <value>
            <val>0</val>
          </value>
        </values>
      </ddeItem>
      <ddeItem name="AI[51].v" advise="1">
        <values>
          <value>
            <val>0</val>
          </value>
        </values>
      </ddeItem>
      <ddeItem name="AI[51].zh" advise="1">
        <values>
          <value>
            <val>150</val>
          </value>
        </values>
      </ddeItem>
      <ddeItem name="AI[51].zl" advise="1">
        <values>
          <value>
            <val>0</val>
          </value>
        </values>
      </ddeItem>
      <ddeItem name="ai[52].break.sgn" advise="1">
        <values>
          <value>
            <val>0</val>
          </value>
        </values>
      </ddeItem>
      <ddeItem name="AI[52].H.en" advise="1">
        <values>
          <value>
            <val>1</val>
          </value>
        </values>
      </ddeItem>
      <ddeItem name="AI[52].H.sgn" advise="1">
        <values>
          <value>
            <val>0</val>
          </value>
        </values>
      </ddeItem>
      <ddeItem name="AI[52].H.v" advise="1">
        <values>
          <value>
            <val>80</val>
          </value>
        </values>
      </ddeItem>
      <ddeItem name="AI[52].HH.EN" advise="1">
        <values>
          <value>
            <val>0</val>
          </value>
        </values>
      </ddeItem>
      <ddeItem name="AI[52].HH.sgn" advise="1">
        <values>
          <value>
            <val>0</val>
          </value>
        </values>
      </ddeItem>
      <ddeItem name="AI[52].HH.v" advise="1">
        <values>
          <value>
            <val>0</val>
          </value>
        </values>
      </ddeItem>
      <ddeItem name="AI[52].i" advise="1">
        <values>
          <value>
            <val>5.3987980000000002</val>
          </value>
        </values>
      </ddeItem>
      <ddeItem name="AI[52].L.en" advise="1">
        <values>
          <value>
            <val>0</val>
          </value>
        </values>
      </ddeItem>
      <ddeItem name="AI[52].L.sgn" advise="1">
        <values>
          <value>
            <val>0</val>
          </value>
        </values>
      </ddeItem>
      <ddeItem name="AI[52].l.v" advise="1">
        <values>
          <value>
            <val>0</val>
          </value>
        </values>
      </ddeItem>
      <ddeItem name="AI[52].LL.EN" advise="1">
        <values>
          <value>
            <val>0</val>
          </value>
        </values>
      </ddeItem>
      <ddeItem name="AI[52].LL.sgn" advise="1">
        <values>
          <value>
            <val>0</val>
          </value>
        </values>
      </ddeItem>
      <ddeItem name="AI[52].LL.v" advise="1">
        <values>
          <value>
            <val>0</val>
          </value>
        </values>
      </ddeItem>
      <ddeItem name="AI[52].v" advise="1">
        <values>
          <value>
            <val>13.11374</val>
          </value>
        </values>
      </ddeItem>
      <ddeItem name="AI[52].zh" advise="1">
        <values>
          <value>
            <val>150</val>
          </value>
        </values>
      </ddeItem>
      <ddeItem name="AI[52].zl" advise="1">
        <values>
          <value>
            <val>0</val>
          </value>
        </values>
      </ddeItem>
      <ddeItem name="ai[53].break.sgn" advise="1">
        <values>
          <value>
            <val>0</val>
          </value>
        </values>
      </ddeItem>
      <ddeItem name="AI[53].H.en" advise="1">
        <values>
          <value>
            <val>1</val>
          </value>
        </values>
      </ddeItem>
      <ddeItem name="AI[53].H.sgn" advise="1">
        <values>
          <value>
            <val>0</val>
          </value>
        </values>
      </ddeItem>
      <ddeItem name="AI[53].H.v" advise="1">
        <values>
          <value>
            <val>80</val>
          </value>
        </values>
      </ddeItem>
      <ddeItem name="AI[53].HH.EN" advise="1">
        <values>
          <value>
            <val>0</val>
          </value>
        </values>
      </ddeItem>
      <ddeItem name="AI[53].HH.sgn" advise="1">
        <values>
          <value>
            <val>0</val>
          </value>
        </values>
      </ddeItem>
      <ddeItem name="AI[53].HH.v" advise="1">
        <values>
          <value>
            <val>0</val>
          </value>
        </values>
      </ddeItem>
      <ddeItem name="AI[53].i" advise="1">
        <values>
          <value>
            <val>5.4311470000000002</val>
          </value>
        </values>
      </ddeItem>
      <ddeItem name="AI[53].L.en" advise="1">
        <values>
          <value>
            <val>0</val>
          </value>
        </values>
      </ddeItem>
      <ddeItem name="AI[53].L.sgn" advise="1">
        <values>
          <value>
            <val>0</val>
          </value>
        </values>
      </ddeItem>
      <ddeItem name="AI[53].l.v" advise="1">
        <values>
          <value>
            <val>0</val>
          </value>
        </values>
      </ddeItem>
      <ddeItem name="AI[53].LL.EN" advise="1">
        <values>
          <value>
            <val>0</val>
          </value>
        </values>
      </ddeItem>
      <ddeItem name="AI[53].LL.sgn" advise="1">
        <values>
          <value>
            <val>0</val>
          </value>
        </values>
      </ddeItem>
      <ddeItem name="AI[53].LL.v" advise="1">
        <values>
          <value>
            <val>0</val>
          </value>
        </values>
      </ddeItem>
      <ddeItem name="AI[53].v" advise="1">
        <values>
          <value>
            <val>13.417</val>
          </value>
        </values>
      </ddeItem>
      <ddeItem name="AI[53].zh" advise="1">
        <values>
          <value>
            <val>150</val>
          </value>
        </values>
      </ddeItem>
      <ddeItem name="AI[53].zl" advise="1">
        <values>
          <value>
            <val>0</val>
          </value>
        </values>
      </ddeItem>
      <ddeItem name="ai[54].break.sgn" advise="1">
        <values>
          <value>
            <val>0</val>
          </value>
        </values>
      </ddeItem>
      <ddeItem name="AI[54].H.en" advise="1">
        <values>
          <value>
            <val>1</val>
          </value>
        </values>
      </ddeItem>
      <ddeItem name="AI[54].H.sgn" advise="1">
        <values>
          <value>
            <val>0</val>
          </value>
        </values>
      </ddeItem>
      <ddeItem name="AI[54].H.v" advise="1">
        <values>
          <value>
            <val>80</val>
          </value>
        </values>
      </ddeItem>
      <ddeItem name="AI[54].HH.EN" advise="1">
        <values>
          <value>
            <val>0</val>
          </value>
        </values>
      </ddeItem>
      <ddeItem name="AI[54].HH.sgn" advise="1">
        <values>
          <value>
            <val>0</val>
          </value>
        </values>
      </ddeItem>
      <ddeItem name="AI[54].HH.v" advise="1">
        <values>
          <value>
            <val>0</val>
          </value>
        </values>
      </ddeItem>
      <ddeItem name="AI[54].i" advise="1">
        <values>
          <value>
            <val>5.5250529999999998</val>
          </value>
        </values>
      </ddeItem>
      <ddeItem name="AI[54].L.en" advise="1">
        <values>
          <value>
            <val>0</val>
          </value>
        </values>
      </ddeItem>
      <ddeItem name="AI[54].L.sgn" advise="1">
        <values>
          <value>
            <val>0</val>
          </value>
        </values>
      </ddeItem>
      <ddeItem name="AI[54].l.v" advise="1">
        <values>
          <value>
            <val>0</val>
          </value>
        </values>
      </ddeItem>
      <ddeItem name="AI[54].LL.EN" advise="1">
        <values>
          <value>
            <val>0</val>
          </value>
        </values>
      </ddeItem>
      <ddeItem name="AI[54].LL.sgn" advise="1">
        <values>
          <value>
            <val>0</val>
          </value>
        </values>
      </ddeItem>
      <ddeItem name="AI[54].LL.v" advise="1">
        <values>
          <value>
            <val>0</val>
          </value>
        </values>
      </ddeItem>
      <ddeItem name="AI[54].v" advise="1">
        <values>
          <value>
            <val>14.297370000000001</val>
          </value>
        </values>
      </ddeItem>
      <ddeItem name="AI[54].zh" advise="1">
        <values>
          <value>
            <val>150</val>
          </value>
        </values>
      </ddeItem>
      <ddeItem name="AI[54].zl" advise="1">
        <values>
          <value>
            <val>0</val>
          </value>
        </values>
      </ddeItem>
      <ddeItem name="ai[55].break.sgn" advise="1">
        <values>
          <value>
            <val>0</val>
          </value>
        </values>
      </ddeItem>
      <ddeItem name="AI[55].H.en" advise="1">
        <values>
          <value>
            <val>0</val>
          </value>
        </values>
      </ddeItem>
      <ddeItem name="AI[55].H.sgn" advise="1">
        <values>
          <value>
            <val>0</val>
          </value>
        </values>
      </ddeItem>
      <ddeItem name="AI[55].H.v" advise="1">
        <values>
          <value>
            <val>0</val>
          </value>
        </values>
      </ddeItem>
      <ddeItem name="AI[55].HH.EN" advise="1">
        <values>
          <value>
            <val>0</val>
          </value>
        </values>
      </ddeItem>
      <ddeItem name="AI[55].HH.sgn" advise="1">
        <values>
          <value>
            <val>0</val>
          </value>
        </values>
      </ddeItem>
      <ddeItem name="AI[55].HH.v" advise="1">
        <values>
          <value>
            <val>0</val>
          </value>
        </values>
      </ddeItem>
      <ddeItem name="AI[55].i" advise="1">
        <values>
          <value>
            <val>17.239090000000001</val>
          </value>
        </values>
      </ddeItem>
      <ddeItem name="AI[55].L.en" advise="1">
        <values>
          <value>
            <val>1</val>
          </value>
        </values>
      </ddeItem>
      <ddeItem name="AI[55].L.sgn" advise="1">
        <values>
          <value>
            <val>0</val>
          </value>
        </values>
      </ddeItem>
      <ddeItem name="AI[55].l.v" advise="1">
        <values>
          <value>
            <val>1.4</val>
          </value>
        </values>
      </ddeItem>
      <ddeItem name="AI[55].LL.EN" advise="1">
        <values>
          <value>
            <val>1</val>
          </value>
        </values>
      </ddeItem>
      <ddeItem name="AI[55].LL.sgn" advise="1">
        <values>
          <value>
            <val>0</val>
          </value>
        </values>
      </ddeItem>
      <ddeItem name="AI[55].LL.v" advise="1">
        <values>
          <value>
            <val>1.3</val>
          </value>
        </values>
      </ddeItem>
      <ddeItem name="AI[55].v" advise="1">
        <values>
          <value>
            <val>2.0686079999999998</val>
          </value>
        </values>
      </ddeItem>
      <ddeItem name="AI[55].zh" advise="1">
        <values>
          <value>
            <val>2.5</val>
          </value>
        </values>
      </ddeItem>
      <ddeItem name="AI[55].zl" advise="1">
        <values>
          <value>
            <val>0</val>
          </value>
        </values>
      </ddeItem>
      <ddeItem name="ai[56].break.sgn" advise="1">
        <values>
          <value>
            <val>0</val>
          </value>
        </values>
      </ddeItem>
      <ddeItem name="AI[56].H.en" advise="1">
        <values>
          <value>
            <val>1</val>
          </value>
        </values>
      </ddeItem>
      <ddeItem name="AI[56].H.sgn" advise="1">
        <values>
          <value>
            <val>0</val>
          </value>
        </values>
      </ddeItem>
      <ddeItem name="AI[56].H.v" advise="1">
        <values>
          <value>
            <val>4.7</val>
          </value>
        </values>
      </ddeItem>
      <ddeItem name="AI[56].HH.EN" advise="1">
        <values>
          <value>
            <val>0</val>
          </value>
        </values>
      </ddeItem>
      <ddeItem name="AI[56].HH.sgn" advise="1">
        <values>
          <value>
            <val>0</val>
          </value>
        </values>
      </ddeItem>
      <ddeItem name="AI[56].HH.v" advise="1">
        <values>
          <value>
            <val>0</val>
          </value>
        </values>
      </ddeItem>
      <ddeItem name="AI[56].i" advise="1">
        <values>
          <value>
            <val>3.9949219999999999</val>
          </value>
        </values>
      </ddeItem>
      <ddeItem name="AI[56].L.en" advise="1">
        <values>
          <value>
            <val>0</val>
          </value>
        </values>
      </ddeItem>
      <ddeItem name="AI[56].L.sgn" advise="1">
        <values>
          <value>
            <val>0</val>
          </value>
        </values>
      </ddeItem>
      <ddeItem name="AI[56].l.v" advise="1">
        <values>
          <value>
            <val>0</val>
          </value>
        </values>
      </ddeItem>
      <ddeItem name="AI[56].LL.EN" advise="1">
        <values>
          <value>
            <val>0</val>
          </value>
        </values>
      </ddeItem>
      <ddeItem name="AI[56].LL.sgn" advise="1">
        <values>
          <value>
            <val>0</val>
          </value>
        </values>
      </ddeItem>
      <ddeItem name="AI[56].LL.v" advise="1">
        <values>
          <value>
            <val>0</val>
          </value>
        </values>
      </ddeItem>
      <ddeItem name="AI[56].v" advise="1">
        <values>
          <value>
            <val>0</val>
          </value>
        </values>
      </ddeItem>
      <ddeItem name="AI[56].zh" advise="1">
        <values>
          <value>
            <val>10</val>
          </value>
        </values>
      </ddeItem>
      <ddeItem name="AI[56].zl" advise="1">
        <values>
          <value>
            <val>0</val>
          </value>
        </values>
      </ddeItem>
      <ddeItem name="ai[57].break.sgn" advise="1">
        <values>
          <value>
            <val>0</val>
          </value>
        </values>
      </ddeItem>
      <ddeItem name="AI[57].H.en" advise="1">
        <values>
          <value>
            <val>1</val>
          </value>
        </values>
      </ddeItem>
      <ddeItem name="AI[57].H.sgn" advise="1">
        <values>
          <value>
            <val>0</val>
          </value>
        </values>
      </ddeItem>
      <ddeItem name="AI[57].H.v" advise="1">
        <values>
          <value>
            <val>9</val>
          </value>
        </values>
      </ddeItem>
      <ddeItem name="AI[57].HH.EN" advise="1">
        <values>
          <value>
            <val>0</val>
          </value>
        </values>
      </ddeItem>
      <ddeItem name="AI[57].HH.sgn" advise="1">
        <values>
          <value>
            <val>0</val>
          </value>
        </values>
      </ddeItem>
      <ddeItem name="AI[57].HH.v" advise="1">
        <values>
          <value>
            <val>0</val>
          </value>
        </values>
      </ddeItem>
      <ddeItem name="AI[57].i" advise="1">
        <values>
          <value>
            <val>3.9760789999999999</val>
          </value>
        </values>
      </ddeItem>
      <ddeItem name="AI[57].L.en" advise="1">
        <values>
          <value>
            <val>0</val>
          </value>
        </values>
      </ddeItem>
      <ddeItem name="AI[57].L.sgn" advise="1">
        <values>
          <value>
            <val>0</val>
          </value>
        </values>
      </ddeItem>
      <ddeItem name="AI[57].l.v" advise="1">
        <values>
          <value>
            <val>0</val>
          </value>
        </values>
      </ddeItem>
      <ddeItem name="AI[57].LL.EN" advise="1">
        <values>
          <value>
            <val>0</val>
          </value>
        </values>
      </ddeItem>
      <ddeItem name="AI[57].LL.sgn" advise="1">
        <values>
          <value>
            <val>0</val>
          </value>
        </values>
      </ddeItem>
      <ddeItem name="AI[57].LL.v" advise="1">
        <values>
          <value>
            <val>0</val>
          </value>
        </values>
      </ddeItem>
      <ddeItem name="AI[57].v" advise="1">
        <values>
          <value>
            <val>0</val>
          </value>
        </values>
      </ddeItem>
      <ddeItem name="AI[57].zh" advise="1">
        <values>
          <value>
            <val>16</val>
          </value>
        </values>
      </ddeItem>
      <ddeItem name="AI[57].zl" advise="1">
        <values>
          <value>
            <val>0</val>
          </value>
        </values>
      </ddeItem>
      <ddeItem name="ai[58].break.sgn" advise="1">
        <values>
          <value>
            <val>0</val>
          </value>
        </values>
      </ddeItem>
      <ddeItem name="AI[58].H.en" advise="1">
        <values>
          <value>
            <val>1</val>
          </value>
        </values>
      </ddeItem>
      <ddeItem name="AI[58].H.sgn" advise="1">
        <values>
          <value>
            <val>0</val>
          </value>
        </values>
      </ddeItem>
      <ddeItem name="AI[58].H.v" advise="1">
        <values>
          <value>
            <val>28</val>
          </value>
        </values>
      </ddeItem>
      <ddeItem name="AI[58].HH.EN" advise="1">
        <values>
          <value>
            <val>1</val>
          </value>
        </values>
      </ddeItem>
      <ddeItem name="AI[58].HH.sgn" advise="1">
        <values>
          <value>
            <val>0</val>
          </value>
        </values>
      </ddeItem>
      <ddeItem name="AI[58].HH.v" advise="1">
        <values>
          <value>
            <val>29</val>
          </value>
        </values>
      </ddeItem>
      <ddeItem name="AI[58].i" advise="1">
        <values>
          <value>
            <val>10.106019999999999</val>
          </value>
        </values>
      </ddeItem>
      <ddeItem name="AI[58].L.en" advise="1">
        <values>
          <value>
            <val>0</val>
          </value>
        </values>
      </ddeItem>
      <ddeItem name="AI[58].L.sgn" advise="1">
        <values>
          <value>
            <val>0</val>
          </value>
        </values>
      </ddeItem>
      <ddeItem name="AI[58].l.v" advise="1">
        <values>
          <value>
            <val>0</val>
          </value>
        </values>
      </ddeItem>
      <ddeItem name="AI[58].LL.EN" advise="1">
        <values>
          <value>
            <val>0</val>
          </value>
        </values>
      </ddeItem>
      <ddeItem name="AI[58].LL.sgn" advise="1">
        <values>
          <value>
            <val>0</val>
          </value>
        </values>
      </ddeItem>
      <ddeItem name="AI[58].LL.v" advise="1">
        <values>
          <value>
            <val>0</val>
          </value>
        </values>
      </ddeItem>
      <ddeItem name="AI[58].v" advise="1">
        <values>
          <value>
            <val>15.26506</val>
          </value>
        </values>
      </ddeItem>
      <ddeItem name="AI[58].zh" advise="1">
        <values>
          <value>
            <val>40</val>
          </value>
        </values>
      </ddeItem>
      <ddeItem name="AI[58].zl" advise="1">
        <values>
          <value>
            <val>0</val>
          </value>
        </values>
      </ddeItem>
      <ddeItem name="ai[59].break.sgn" advise="1">
        <values>
          <value>
            <val>0</val>
          </value>
        </values>
      </ddeItem>
      <ddeItem name="AI[59].H.en" advise="1">
        <values>
          <value>
            <val>0</val>
          </value>
        </values>
      </ddeItem>
      <ddeItem name="AI[59].H.sgn" advise="1">
        <values>
          <value>
            <val>0</val>
          </value>
        </values>
      </ddeItem>
      <ddeItem name="AI[59].H.v" advise="1">
        <values>
          <value>
            <val>0</val>
          </value>
        </values>
      </ddeItem>
      <ddeItem name="AI[59].HH.EN" advise="1">
        <values>
          <value>
            <val>0</val>
          </value>
        </values>
      </ddeItem>
      <ddeItem name="AI[59].HH.sgn" advise="1">
        <values>
          <value>
            <val>0</val>
          </value>
        </values>
      </ddeItem>
      <ddeItem name="AI[59].HH.v" advise="1">
        <values>
          <value>
            <val>0</val>
          </value>
        </values>
      </ddeItem>
      <ddeItem name="AI[59].i" advise="1">
        <values>
          <value>
            <val>17.001349999999999</val>
          </value>
        </values>
      </ddeItem>
      <ddeItem name="AI[59].L.en" advise="1">
        <values>
          <value>
            <val>1</val>
          </value>
        </values>
      </ddeItem>
      <ddeItem name="AI[59].L.sgn" advise="1">
        <values>
          <value>
            <val>0</val>
          </value>
        </values>
      </ddeItem>
      <ddeItem name="AI[59].l.v" advise="1">
        <values>
          <value>
            <val>0.25</val>
          </value>
        </values>
      </ddeItem>
      <ddeItem name="AI[59].LL.EN" advise="1">
        <values>
          <value>
            <val>1</val>
          </value>
        </values>
      </ddeItem>
      <ddeItem name="AI[59].LL.sgn" advise="1">
        <values>
          <value>
            <val>0</val>
          </value>
        </values>
      </ddeItem>
      <ddeItem name="AI[59].LL.v" advise="1">
        <values>
          <value>
            <val>0.15</val>
          </value>
        </values>
      </ddeItem>
      <ddeItem name="AI[59].v" advise="1">
        <values>
          <value>
            <val>0.81258419999999998</val>
          </value>
        </values>
      </ddeItem>
      <ddeItem name="AI[59].zh" advise="1">
        <values>
          <value>
            <val>1</val>
          </value>
        </values>
      </ddeItem>
      <ddeItem name="AI[59].zl" advise="1">
        <values>
          <value>
            <val>0</val>
          </value>
        </values>
      </ddeItem>
      <ddeItem name="ai[6].break.sgn" advise="1">
        <values>
          <value>
            <val>0</val>
          </value>
        </values>
      </ddeItem>
      <ddeItem name="AI[6].H.en" advise="1">
        <values>
          <value>
            <val>1</val>
          </value>
        </values>
      </ddeItem>
      <ddeItem name="AI[6].H.sgn" advise="1">
        <values>
          <value>
            <val>0</val>
          </value>
        </values>
      </ddeItem>
      <ddeItem name="AI[6].H.v" advise="1">
        <values>
          <value>
            <val>125</val>
          </value>
        </values>
      </ddeItem>
      <ddeItem name="AI[6].HH.EN" advise="1">
        <values>
          <value>
            <val>1</val>
          </value>
        </values>
      </ddeItem>
      <ddeItem name="AI[6].HH.sgn" advise="1">
        <values>
          <value>
            <val>0</val>
          </value>
        </values>
      </ddeItem>
      <ddeItem name="AI[6].HH.v" advise="1">
        <values>
          <value>
            <val>130</val>
          </value>
        </values>
      </ddeItem>
      <ddeItem name="AI[6].i" advise="1">
        <values>
          <value>
            <val>4.0103119999999999</val>
          </value>
        </values>
      </ddeItem>
      <ddeItem name="AI[6].L.en" advise="1">
        <values>
          <value>
            <val>0</val>
          </value>
        </values>
      </ddeItem>
      <ddeItem name="AI[6].L.sgn" advise="1">
        <values>
          <value>
            <val>0</val>
          </value>
        </values>
      </ddeItem>
      <ddeItem name="AI[6].l.v" advise="1">
        <values>
          <value>
            <val>0</val>
          </value>
        </values>
      </ddeItem>
      <ddeItem name="AI[6].LL.EN" advise="1">
        <values>
          <value>
            <val>0</val>
          </value>
        </values>
      </ddeItem>
      <ddeItem name="AI[6].LL.sgn" advise="1">
        <values>
          <value>
            <val>0</val>
          </value>
        </values>
      </ddeItem>
      <ddeItem name="AI[6].LL.v" advise="1">
        <values>
          <value>
            <val>0</val>
          </value>
        </values>
      </ddeItem>
      <ddeItem name="AI[6].v" advise="1">
        <values>
          <value>
            <val>0.103116</val>
          </value>
        </values>
      </ddeItem>
      <ddeItem name="AI[6].zh" advise="1">
        <values>
          <value>
            <val>160</val>
          </value>
        </values>
      </ddeItem>
      <ddeItem name="AI[6].zl" advise="1">
        <values>
          <value>
            <val>0</val>
          </value>
        </values>
      </ddeItem>
      <ddeItem name="ai[60].break.sgn" advise="1">
        <values>
          <value>
            <val>0</val>
          </value>
        </values>
      </ddeItem>
      <ddeItem name="AI[60].H.en" advise="1">
        <values>
          <value>
            <val>0</val>
          </value>
        </values>
      </ddeItem>
      <ddeItem name="AI[60].H.sgn" advise="1">
        <values>
          <value>
            <val>0</val>
          </value>
        </values>
      </ddeItem>
      <ddeItem name="AI[60].H.v" advise="1">
        <values>
          <value>
            <val>0</val>
          </value>
        </values>
      </ddeItem>
      <ddeItem name="AI[60].HH.EN" advise="1">
        <values>
          <value>
            <val>0</val>
          </value>
        </values>
      </ddeItem>
      <ddeItem name="AI[60].HH.sgn" advise="1">
        <values>
          <value>
            <val>0</val>
          </value>
        </values>
      </ddeItem>
      <ddeItem name="AI[60].HH.v" advise="1">
        <values>
          <value>
            <val>0</val>
          </value>
        </values>
      </ddeItem>
      <ddeItem name="AI[60].i" advise="1">
        <values>
          <value>
            <val>12.20932</val>
          </value>
        </values>
      </ddeItem>
      <ddeItem name="AI[60].L.en" advise="1">
        <values>
          <value>
            <val>1</val>
          </value>
        </values>
      </ddeItem>
      <ddeItem name="AI[60].L.sgn" advise="1">
        <values>
          <value>
            <val>0</val>
          </value>
        </values>
      </ddeItem>
      <ddeItem name="AI[60].l.v" advise="1">
        <values>
          <value>
            <val>250</val>
          </value>
        </values>
      </ddeItem>
      <ddeItem name="AI[60].LL.EN" advise="1">
        <values>
          <value>
            <val>1</val>
          </value>
        </values>
      </ddeItem>
      <ddeItem name="AI[60].LL.sgn" advise="1">
        <values>
          <value>
            <val>0</val>
          </value>
        </values>
      </ddeItem>
      <ddeItem name="AI[60].LL.v" advise="1">
        <values>
          <value>
            <val>100</val>
          </value>
        </values>
      </ddeItem>
      <ddeItem name="AI[60].v" advise="1">
        <values>
          <value>
            <val>307.84960000000001</val>
          </value>
        </values>
      </ddeItem>
      <ddeItem name="AI[60].zh" advise="1">
        <values>
          <value>
            <val>600</val>
          </value>
        </values>
      </ddeItem>
      <ddeItem name="AI[60].zl" advise="1">
        <values>
          <value>
            <val>0</val>
          </value>
        </values>
      </ddeItem>
      <ddeItem name="ai[61].break.sgn" advise="1">
        <values>
          <value>
            <val>0</val>
          </value>
        </values>
      </ddeItem>
      <ddeItem name="AI[61].H.en" advise="1">
        <values>
          <value>
            <val>0</val>
          </value>
        </values>
      </ddeItem>
      <ddeItem name="AI[61].H.sgn" advise="1">
        <values>
          <value>
            <val>0</val>
          </value>
        </values>
      </ddeItem>
      <ddeItem name="AI[61].H.v" advise="1">
        <values>
          <value>
            <val>0</val>
          </value>
        </values>
      </ddeItem>
      <ddeItem name="AI[61].HH.EN" advise="1">
        <values>
          <value>
            <val>0</val>
          </value>
        </values>
      </ddeItem>
      <ddeItem name="AI[61].HH.sgn" advise="1">
        <values>
          <value>
            <val>0</val>
          </value>
        </values>
      </ddeItem>
      <ddeItem name="AI[61].HH.v" advise="1">
        <values>
          <value>
            <val>0</val>
          </value>
        </values>
      </ddeItem>
      <ddeItem name="AI[61].i" advise="1">
        <values>
          <value>
            <val>16.932880000000001</val>
          </value>
        </values>
      </ddeItem>
      <ddeItem name="AI[61].L.en" advise="1">
        <values>
          <value>
            <val>1</val>
          </value>
        </values>
      </ddeItem>
      <ddeItem name="AI[61].L.sgn" advise="1">
        <values>
          <value>
            <val>0</val>
          </value>
        </values>
      </ddeItem>
      <ddeItem name="AI[61].l.v" advise="1">
        <values>
          <value>
            <val>250</val>
          </value>
        </values>
      </ddeItem>
      <ddeItem name="AI[61].LL.EN" advise="1">
        <values>
          <value>
            <val>1</val>
          </value>
        </values>
      </ddeItem>
      <ddeItem name="AI[61].LL.sgn" advise="1">
        <values>
          <value>
            <val>0</val>
          </value>
        </values>
      </ddeItem>
      <ddeItem name="AI[61].LL.v" advise="1">
        <values>
          <value>
            <val>100</val>
          </value>
        </values>
      </ddeItem>
      <ddeItem name="AI[61].v" advise="1">
        <values>
          <value>
            <val>484.983</val>
          </value>
        </values>
      </ddeItem>
      <ddeItem name="AI[61].zh" advise="1">
        <values>
          <value>
            <val>600</val>
          </value>
        </values>
      </ddeItem>
      <ddeItem name="AI[61].zl" advise="1">
        <values>
          <value>
            <val>0</val>
          </value>
        </values>
      </ddeItem>
      <ddeItem name="ai[62].break.sgn" advise="1">
        <values>
          <value>
            <val>1</val>
          </value>
        </values>
      </ddeItem>
      <ddeItem name="AI[62].H.en" advise="1">
        <values>
          <value>
            <val>1</val>
          </value>
        </values>
      </ddeItem>
      <ddeItem name="AI[62].H.sgn" advise="1">
        <values>
          <value>
            <val>0</val>
          </value>
        </values>
      </ddeItem>
      <ddeItem name="AI[62].H.v" advise="1">
        <values>
          <value>
            <val>1.9</val>
          </value>
        </values>
      </ddeItem>
      <ddeItem name="AI[62].HH.EN" advise="1">
        <values>
          <value>
            <val>1</val>
          </value>
        </values>
      </ddeItem>
      <ddeItem name="AI[62].HH.sgn" advise="1">
        <values>
          <value>
            <val>0</val>
          </value>
        </values>
      </ddeItem>
      <ddeItem name="AI[62].HH.v" advise="1">
        <values>
          <value>
            <val>2</val>
          </value>
        </values>
      </ddeItem>
      <ddeItem name="AI[62].i" advise="1">
        <values>
          <value>
            <val>1.570702E-3</val>
          </value>
        </values>
      </ddeItem>
      <ddeItem name="AI[62].L.en" advise="1">
        <values>
          <value>
            <val>0</val>
          </value>
        </values>
      </ddeItem>
      <ddeItem name="AI[62].L.sgn" advise="1">
        <values>
          <value>
            <val>0</val>
          </value>
        </values>
      </ddeItem>
      <ddeItem name="AI[62].l.v" advise="1">
        <values>
          <value>
            <val>0</val>
          </value>
        </values>
      </ddeItem>
      <ddeItem name="AI[62].LL.EN" advise="1">
        <values>
          <value>
            <val>0</val>
          </value>
        </values>
      </ddeItem>
      <ddeItem name="AI[62].LL.sgn" advise="1">
        <values>
          <value>
            <val>0</val>
          </value>
        </values>
      </ddeItem>
      <ddeItem name="AI[62].LL.v" advise="1">
        <values>
          <value>
            <val>0</val>
          </value>
        </values>
      </ddeItem>
      <ddeItem name="AI[62].v" advise="1">
        <values>
          <value>
            <val>0</val>
          </value>
        </values>
      </ddeItem>
      <ddeItem name="AI[62].zh" advise="1">
        <values>
          <value>
            <val>2.5</val>
          </value>
        </values>
      </ddeItem>
      <ddeItem name="AI[62].zl" advise="1">
        <values>
          <value>
            <val>0</val>
          </value>
        </values>
      </ddeItem>
      <ddeItem name="ai[63].break.sgn" advise="1">
        <values>
          <value>
            <val>0</val>
          </value>
        </values>
      </ddeItem>
      <ddeItem name="AI[63].H.en" advise="1">
        <values>
          <value>
            <val>1</val>
          </value>
        </values>
      </ddeItem>
      <ddeItem name="AI[63].H.sgn" advise="1">
        <values>
          <value>
            <val>0</val>
          </value>
        </values>
      </ddeItem>
      <ddeItem name="AI[63].H.v" advise="1">
        <values>
          <value>
            <val>45</val>
          </value>
        </values>
      </ddeItem>
      <ddeItem name="AI[63].HH.EN" advise="1">
        <values>
          <value>
            <val>0</val>
          </value>
        </values>
      </ddeItem>
      <ddeItem name="AI[63].HH.sgn" advise="1">
        <values>
          <value>
            <val>0</val>
          </value>
        </values>
      </ddeItem>
      <ddeItem name="AI[63].HH.v" advise="1">
        <values>
          <value>
            <val>0</val>
          </value>
        </values>
      </ddeItem>
      <ddeItem name="AI[63].i" advise="1">
        <values>
          <value>
            <val>6.0431900000000001</val>
          </value>
        </values>
      </ddeItem>
      <ddeItem name="AI[63].L.en" advise="1">
        <values>
          <value>
            <val>0</val>
          </value>
        </values>
      </ddeItem>
      <ddeItem name="AI[63].L.sgn" advise="1">
        <values>
          <value>
            <val>0</val>
          </value>
        </values>
      </ddeItem>
      <ddeItem name="AI[63].l.v" advise="1">
        <values>
          <value>
            <val>0</val>
          </value>
        </values>
      </ddeItem>
      <ddeItem name="AI[63].LL.EN" advise="1">
        <values>
          <value>
            <val>0</val>
          </value>
        </values>
      </ddeItem>
      <ddeItem name="AI[63].LL.sgn" advise="1">
        <values>
          <value>
            <val>0</val>
          </value>
        </values>
      </ddeItem>
      <ddeItem name="AI[63].LL.v" advise="1">
        <values>
          <value>
            <val>0</val>
          </value>
        </values>
      </ddeItem>
      <ddeItem name="AI[63].v" advise="1">
        <values>
          <value>
            <val>12.76994</val>
          </value>
        </values>
      </ddeItem>
      <ddeItem name="AI[63].zh" advise="1">
        <values>
          <value>
            <val>100</val>
          </value>
        </values>
      </ddeItem>
      <ddeItem name="AI[63].zl" advise="1">
        <values>
          <value>
            <val>0</val>
          </value>
        </values>
      </ddeItem>
      <ddeItem name="ai[64].break.sgn" advise="1">
        <values>
          <value>
            <val>0</val>
          </value>
        </values>
      </ddeItem>
      <ddeItem name="AI[64].H.en" advise="1">
        <values>
          <value>
            <val>1</val>
          </value>
        </values>
      </ddeItem>
      <ddeItem name="AI[64].H.sgn" advise="1">
        <values>
          <value>
            <val>0</val>
          </value>
        </values>
      </ddeItem>
      <ddeItem name="AI[64].H.v" advise="1">
        <values>
          <value>
            <val>45</val>
          </value>
        </values>
      </ddeItem>
      <ddeItem name="AI[64].HH.EN" advise="1">
        <values>
          <value>
            <val>0</val>
          </value>
        </values>
      </ddeItem>
      <ddeItem name="AI[64].HH.sgn" advise="1">
        <values>
          <value>
            <val>0</val>
          </value>
        </values>
      </ddeItem>
      <ddeItem name="AI[64].HH.v" advise="1">
        <values>
          <value>
            <val>0</val>
          </value>
        </values>
      </ddeItem>
      <ddeItem name="AI[64].i" advise="1">
        <values>
          <value>
            <val>6.0180639999999999</val>
          </value>
        </values>
      </ddeItem>
      <ddeItem name="AI[64].L.en" advise="1">
        <values>
          <value>
            <val>0</val>
          </value>
        </values>
      </ddeItem>
      <ddeItem name="AI[64].L.sgn" advise="1">
        <values>
          <value>
            <val>0</val>
          </value>
        </values>
      </ddeItem>
      <ddeItem name="AI[64].l.v" advise="1">
        <values>
          <value>
            <val>0</val>
          </value>
        </values>
      </ddeItem>
      <ddeItem name="AI[64].LL.EN" advise="1">
        <values>
          <value>
            <val>0</val>
          </value>
        </values>
      </ddeItem>
      <ddeItem name="AI[64].LL.sgn" advise="1">
        <values>
          <value>
            <val>0</val>
          </value>
        </values>
      </ddeItem>
      <ddeItem name="AI[64].LL.v" advise="1">
        <values>
          <value>
            <val>0</val>
          </value>
        </values>
      </ddeItem>
      <ddeItem name="AI[64].v" advise="1">
        <values>
          <value>
            <val>12.6129</val>
          </value>
        </values>
      </ddeItem>
      <ddeItem name="AI[64].zh" advise="1">
        <values>
          <value>
            <val>100</val>
          </value>
        </values>
      </ddeItem>
      <ddeItem name="AI[64].zl" advise="1">
        <values>
          <value>
            <val>0</val>
          </value>
        </values>
      </ddeItem>
      <ddeItem name="ai[65].break.sgn" advise="1">
        <values>
          <value>
            <val>0</val>
          </value>
        </values>
      </ddeItem>
      <ddeItem name="AI[65].H.en" advise="1">
        <values>
          <value>
            <val>1</val>
          </value>
        </values>
      </ddeItem>
      <ddeItem name="AI[65].H.sgn" advise="1">
        <values>
          <value>
            <val>1</val>
          </value>
        </values>
      </ddeItem>
      <ddeItem name="AI[65].H.v" advise="1">
        <values>
          <value>
            <val>45</val>
          </value>
        </values>
      </ddeItem>
      <ddeItem name="AI[65].HH.EN" advise="1">
        <values>
          <value>
            <val>0</val>
          </value>
        </values>
      </ddeItem>
      <ddeItem name="AI[65].HH.sgn" advise="1">
        <values>
          <value>
            <val>0</val>
          </value>
        </values>
      </ddeItem>
      <ddeItem name="AI[65].HH.v" advise="1">
        <values>
          <value>
            <val>0</val>
          </value>
        </values>
      </ddeItem>
      <ddeItem name="AI[65].i" advise="1">
        <values>
          <value>
            <val>20.179690000000001</val>
          </value>
        </values>
      </ddeItem>
      <ddeItem name="AI[65].L.en" advise="1">
        <values>
          <value>
            <val>0</val>
          </value>
        </values>
      </ddeItem>
      <ddeItem name="AI[65].L.sgn" advise="1">
        <values>
          <value>
            <val>0</val>
          </value>
        </values>
      </ddeItem>
      <ddeItem name="AI[65].l.v" advise="1">
        <values>
          <value>
            <val>0</val>
          </value>
        </values>
      </ddeItem>
      <ddeItem name="AI[65].LL.EN" advise="1">
        <values>
          <value>
            <val>0</val>
          </value>
        </values>
      </ddeItem>
      <ddeItem name="AI[65].LL.sgn" advise="1">
        <values>
          <value>
            <val>0</val>
          </value>
        </values>
      </ddeItem>
      <ddeItem name="AI[65].LL.v" advise="1">
        <values>
          <value>
            <val>0</val>
          </value>
        </values>
      </ddeItem>
      <ddeItem name="AI[65].v" advise="1">
        <values>
          <value>
            <val>50.561520000000002</val>
          </value>
        </values>
      </ddeItem>
      <ddeItem name="AI[65].zh" advise="1">
        <values>
          <value>
            <val>50</val>
          </value>
        </values>
      </ddeItem>
      <ddeItem name="AI[65].zl" advise="1">
        <values>
          <value>
            <val>0</val>
          </value>
        </values>
      </ddeItem>
      <ddeItem name="ai[66].break.sgn" advise="1">
        <values>
          <value>
            <val>0</val>
          </value>
        </values>
      </ddeItem>
      <ddeItem name="AI[66].H.en" advise="1">
        <values>
          <value>
            <val>1</val>
          </value>
        </values>
      </ddeItem>
      <ddeItem name="AI[66].H.sgn" advise="1">
        <values>
          <value>
            <val>1</val>
          </value>
        </values>
      </ddeItem>
      <ddeItem name="AI[66].H.v" advise="1">
        <values>
          <value>
            <val>45</val>
          </value>
        </values>
      </ddeItem>
      <ddeItem name="AI[66].HH.EN" advise="1">
        <values>
          <value>
            <val>0</val>
          </value>
        </values>
      </ddeItem>
      <ddeItem name="AI[66].HH.sgn" advise="1">
        <values>
          <value>
            <val>0</val>
          </value>
        </values>
      </ddeItem>
      <ddeItem name="AI[66].HH.v" advise="1">
        <values>
          <value>
            <val>0</val>
          </value>
        </values>
      </ddeItem>
      <ddeItem name="AI[66].i" advise="1">
        <values>
          <value>
            <val>20.24099</val>
          </value>
        </values>
      </ddeItem>
      <ddeItem name="AI[66].L.en" advise="1">
        <values>
          <value>
            <val>0</val>
          </value>
        </values>
      </ddeItem>
      <ddeItem name="AI[66].L.sgn" advise="1">
        <values>
          <value>
            <val>0</val>
          </value>
        </values>
      </ddeItem>
      <ddeItem name="AI[66].l.v" advise="1">
        <values>
          <value>
            <val>0</val>
          </value>
        </values>
      </ddeItem>
      <ddeItem name="AI[66].LL.EN" advise="1">
        <values>
          <value>
            <val>0</val>
          </value>
        </values>
      </ddeItem>
      <ddeItem name="AI[66].LL.sgn" advise="1">
        <values>
          <value>
            <val>0</val>
          </value>
        </values>
      </ddeItem>
      <ddeItem name="AI[66].LL.v" advise="1">
        <values>
          <value>
            <val>0</val>
          </value>
        </values>
      </ddeItem>
      <ddeItem name="AI[66].v" advise="1">
        <values>
          <value>
            <val>50.753100000000003</val>
          </value>
        </values>
      </ddeItem>
      <ddeItem name="AI[66].zh" advise="1">
        <values>
          <value>
            <val>50</val>
          </value>
        </values>
      </ddeItem>
      <ddeItem name="AI[66].zl" advise="1">
        <values>
          <value>
            <val>0</val>
          </value>
        </values>
      </ddeItem>
      <ddeItem name="ai[67].break.sgn" advise="1">
        <values>
          <value>
            <val>0</val>
          </value>
        </values>
      </ddeItem>
      <ddeItem name="AI[67].H.en" advise="1">
        <values>
          <value>
            <val>1</val>
          </value>
        </values>
      </ddeItem>
      <ddeItem name="AI[67].H.sgn" advise="1">
        <values>
          <value>
            <val>1</val>
          </value>
        </values>
      </ddeItem>
      <ddeItem name="AI[67].H.v" advise="1">
        <values>
          <value>
            <val>110</val>
          </value>
        </values>
      </ddeItem>
      <ddeItem name="AI[67].HH.EN" advise="1">
        <values>
          <value>
            <val>1</val>
          </value>
        </values>
      </ddeItem>
      <ddeItem name="AI[67].HH.sgn" advise="1">
        <values>
          <value>
            <val>1</val>
          </value>
        </values>
      </ddeItem>
      <ddeItem name="AI[67].HH.v" advise="1">
        <values>
          <value>
            <val>120</val>
          </value>
        </values>
      </ddeItem>
      <ddeItem name="AI[67].i" advise="1">
        <values>
          <value>
            <val>20.474150000000002</val>
          </value>
        </values>
      </ddeItem>
      <ddeItem name="AI[67].L.en" advise="1">
        <values>
          <value>
            <val>0</val>
          </value>
        </values>
      </ddeItem>
      <ddeItem name="AI[67].L.sgn" advise="1">
        <values>
          <value>
            <val>0</val>
          </value>
        </values>
      </ddeItem>
      <ddeItem name="AI[67].l.v" advise="1">
        <values>
          <value>
            <val>0</val>
          </value>
        </values>
      </ddeItem>
      <ddeItem name="AI[67].LL.EN" advise="1">
        <values>
          <value>
            <val>0</val>
          </value>
        </values>
      </ddeItem>
      <ddeItem name="AI[67].LL.sgn" advise="1">
        <values>
          <value>
            <val>0</val>
          </value>
        </values>
      </ddeItem>
      <ddeItem name="AI[67].LL.v" advise="1">
        <values>
          <value>
            <val>0</val>
          </value>
        </values>
      </ddeItem>
      <ddeItem name="AI[67].v" advise="1">
        <values>
          <value>
            <val>154.4452</val>
          </value>
        </values>
      </ddeItem>
      <ddeItem name="AI[67].zh" advise="1">
        <values>
          <value>
            <val>150</val>
          </value>
        </values>
      </ddeItem>
      <ddeItem name="AI[67].zl" advise="1">
        <values>
          <value>
            <val>0</val>
          </value>
        </values>
      </ddeItem>
      <ddeItem name="ai[68].break.sgn" advise="1">
        <values>
          <value>
            <val>0</val>
          </value>
        </values>
      </ddeItem>
      <ddeItem name="AI[68].H.en" advise="1">
        <values>
          <value>
            <val>1</val>
          </value>
        </values>
      </ddeItem>
      <ddeItem name="AI[68].H.sgn" advise="1">
        <values>
          <value>
            <val>1</val>
          </value>
        </values>
      </ddeItem>
      <ddeItem name="AI[68].H.v" advise="1">
        <values>
          <value>
            <val>110</val>
          </value>
        </values>
      </ddeItem>
      <ddeItem name="AI[68].HH.EN" advise="1">
        <values>
          <value>
            <val>1</val>
          </value>
        </values>
      </ddeItem>
      <ddeItem name="AI[68].HH.sgn" advise="1">
        <values>
          <value>
            <val>1</val>
          </value>
        </values>
      </ddeItem>
      <ddeItem name="AI[68].HH.v" advise="1">
        <values>
          <value>
            <val>120</val>
          </value>
        </values>
      </ddeItem>
      <ddeItem name="AI[68].i" advise="1">
        <values>
          <value>
            <val>20.14451</val>
          </value>
        </values>
      </ddeItem>
      <ddeItem name="AI[68].L.en" advise="1">
        <values>
          <value>
            <val>0</val>
          </value>
        </values>
      </ddeItem>
      <ddeItem name="AI[68].L.sgn" advise="1">
        <values>
          <value>
            <val>0</val>
          </value>
        </values>
      </ddeItem>
      <ddeItem name="AI[68].l.v" advise="1">
        <values>
          <value>
            <val>0</val>
          </value>
        </values>
      </ddeItem>
      <ddeItem name="AI[68].LL.EN" advise="1">
        <values>
          <value>
            <val>0</val>
          </value>
        </values>
      </ddeItem>
      <ddeItem name="AI[68].LL.sgn" advise="1">
        <values>
          <value>
            <val>0</val>
          </value>
        </values>
      </ddeItem>
      <ddeItem name="AI[68].LL.v" advise="1">
        <values>
          <value>
            <val>0</val>
          </value>
        </values>
      </ddeItem>
      <ddeItem name="AI[68].v" advise="1">
        <values>
          <value>
            <val>151.34540000000001</val>
          </value>
        </values>
      </ddeItem>
      <ddeItem name="AI[68].zh" advise="1">
        <values>
          <value>
            <val>150</val>
          </value>
        </values>
      </ddeItem>
      <ddeItem name="AI[68].zl" advise="1">
        <values>
          <value>
            <val>0</val>
          </value>
        </values>
      </ddeItem>
      <ddeItem name="ai[69].break.sgn" advise="1">
        <values>
          <value>
            <val>0</val>
          </value>
        </values>
      </ddeItem>
      <ddeItem name="AI[69].H.en" advise="1">
        <values>
          <value>
            <val>1</val>
          </value>
        </values>
      </ddeItem>
      <ddeItem name="AI[69].H.sgn" advise="1">
        <values>
          <value>
            <val>1</val>
          </value>
        </values>
      </ddeItem>
      <ddeItem name="AI[69].H.v" advise="1">
        <values>
          <value>
            <val>45</val>
          </value>
        </values>
      </ddeItem>
      <ddeItem name="AI[69].HH.EN" advise="1">
        <values>
          <value>
            <val>0</val>
          </value>
        </values>
      </ddeItem>
      <ddeItem name="AI[69].HH.sgn" advise="1">
        <values>
          <value>
            <val>0</val>
          </value>
        </values>
      </ddeItem>
      <ddeItem name="AI[69].HH.v" advise="1">
        <values>
          <value>
            <val>0</val>
          </value>
        </values>
      </ddeItem>
      <ddeItem name="AI[69].i" advise="1">
        <values>
          <value>
            <val>20.204809999999998</val>
          </value>
        </values>
      </ddeItem>
      <ddeItem name="AI[69].L.en" advise="1">
        <values>
          <value>
            <val>0</val>
          </value>
        </values>
      </ddeItem>
      <ddeItem name="AI[69].L.sgn" advise="1">
        <values>
          <value>
            <val>0</val>
          </value>
        </values>
      </ddeItem>
      <ddeItem name="AI[69].l.v" advise="1">
        <values>
          <value>
            <val>0</val>
          </value>
        </values>
      </ddeItem>
      <ddeItem name="AI[69].LL.EN" advise="1">
        <values>
          <value>
            <val>0</val>
          </value>
        </values>
      </ddeItem>
      <ddeItem name="AI[69].LL.sgn" advise="1">
        <values>
          <value>
            <val>0</val>
          </value>
        </values>
      </ddeItem>
      <ddeItem name="AI[69].LL.v" advise="1">
        <values>
          <value>
            <val>0</val>
          </value>
        </values>
      </ddeItem>
      <ddeItem name="AI[69].v" advise="1">
        <values>
          <value>
            <val>50.640030000000003</val>
          </value>
        </values>
      </ddeItem>
      <ddeItem name="AI[69].zh" advise="1">
        <values>
          <value>
            <val>50</val>
          </value>
        </values>
      </ddeItem>
      <ddeItem name="AI[69].zl" advise="1">
        <values>
          <value>
            <val>0</val>
          </value>
        </values>
      </ddeItem>
      <ddeItem name="ai[7].break.sgn" advise="1">
        <values>
          <value>
            <val>0</val>
          </value>
        </values>
      </ddeItem>
      <ddeItem name="AI[7].H.en" advise="1">
        <values>
          <value>
            <val>0</val>
          </value>
        </values>
      </ddeItem>
      <ddeItem name="AI[7].H.sgn" advise="1">
        <values>
          <value>
            <val>0</val>
          </value>
        </values>
      </ddeItem>
      <ddeItem name="AI[7].H.v" advise="1">
        <values>
          <value>
            <val>0</val>
          </value>
        </values>
      </ddeItem>
      <ddeItem name="AI[7].HH.EN" advise="1">
        <values>
          <value>
            <val>0</val>
          </value>
        </values>
      </ddeItem>
      <ddeItem name="AI[7].HH.sgn" advise="1">
        <values>
          <value>
            <val>0</val>
          </value>
        </values>
      </ddeItem>
      <ddeItem name="AI[7].HH.v" advise="1">
        <values>
          <value>
            <val>0</val>
          </value>
        </values>
      </ddeItem>
      <ddeItem name="AI[7].i" advise="1">
        <values>
          <value>
            <val>4.0052859999999999</val>
          </value>
        </values>
      </ddeItem>
      <ddeItem name="AI[7].L.en" advise="1">
        <values>
          <value>
            <val>1</val>
          </value>
        </values>
      </ddeItem>
      <ddeItem name="AI[7].L.sgn" advise="1">
        <values>
          <value>
            <val>1</val>
          </value>
        </values>
      </ddeItem>
      <ddeItem name="AI[7].l.v" advise="1">
        <values>
          <value>
            <val>90</val>
          </value>
        </values>
      </ddeItem>
      <ddeItem name="AI[7].LL.EN" advise="1">
        <values>
          <value>
            <val>0</val>
          </value>
        </values>
      </ddeItem>
      <ddeItem name="AI[7].LL.sgn" advise="1">
        <values>
          <value>
            <val>0</val>
          </value>
        </values>
      </ddeItem>
      <ddeItem name="AI[7].LL.v" advise="1">
        <values>
          <value>
            <val>0</val>
          </value>
        </values>
      </ddeItem>
      <ddeItem name="AI[7].v" advise="1">
        <values>
          <value>
            <val>5.286217E-2</val>
          </value>
        </values>
      </ddeItem>
      <ddeItem name="AI[7].zh" advise="1">
        <values>
          <value>
            <val>160</val>
          </value>
        </values>
      </ddeItem>
      <ddeItem name="AI[7].zl" advise="1">
        <values>
          <value>
            <val>0</val>
          </value>
        </values>
      </ddeItem>
      <ddeItem name="ai[70].break.sgn" advise="1">
        <values>
          <value>
            <val>0</val>
          </value>
        </values>
      </ddeItem>
      <ddeItem name="AI[70].H.en" advise="1">
        <values>
          <value>
            <val>1</val>
          </value>
        </values>
      </ddeItem>
      <ddeItem name="AI[70].H.sgn" advise="1">
        <values>
          <value>
            <val>1</val>
          </value>
        </values>
      </ddeItem>
      <ddeItem name="AI[70].H.v" advise="1">
        <values>
          <value>
            <val>45</val>
          </value>
        </values>
      </ddeItem>
      <ddeItem name="AI[70].HH.EN" advise="1">
        <values>
          <value>
            <val>0</val>
          </value>
        </values>
      </ddeItem>
      <ddeItem name="AI[70].HH.sgn" advise="1">
        <values>
          <value>
            <val>0</val>
          </value>
        </values>
      </ddeItem>
      <ddeItem name="AI[70].HH.v" advise="1">
        <values>
          <value>
            <val>0</val>
          </value>
        </values>
      </ddeItem>
      <ddeItem name="AI[70].i" advise="1">
        <values>
          <value>
            <val>20.184709999999999</val>
          </value>
        </values>
      </ddeItem>
      <ddeItem name="AI[70].L.en" advise="1">
        <values>
          <value>
            <val>0</val>
          </value>
        </values>
      </ddeItem>
      <ddeItem name="AI[70].L.sgn" advise="1">
        <values>
          <value>
            <val>0</val>
          </value>
        </values>
      </ddeItem>
      <ddeItem name="AI[70].l.v" advise="1">
        <values>
          <value>
            <val>0</val>
          </value>
        </values>
      </ddeItem>
      <ddeItem name="AI[70].LL.EN" advise="1">
        <values>
          <value>
            <val>0</val>
          </value>
        </values>
      </ddeItem>
      <ddeItem name="AI[70].LL.sgn" advise="1">
        <values>
          <value>
            <val>0</val>
          </value>
        </values>
      </ddeItem>
      <ddeItem name="AI[70].LL.v" advise="1">
        <values>
          <value>
            <val>0</val>
          </value>
        </values>
      </ddeItem>
      <ddeItem name="AI[70].v" advise="1">
        <values>
          <value>
            <val>50.577219999999997</val>
          </value>
        </values>
      </ddeItem>
      <ddeItem name="AI[70].zh" advise="1">
        <values>
          <value>
            <val>50</val>
          </value>
        </values>
      </ddeItem>
      <ddeItem name="AI[70].zl" advise="1">
        <values>
          <value>
            <val>0</val>
          </value>
        </values>
      </ddeItem>
      <ddeItem name="ai[71].break.sgn" advise="1">
        <values>
          <value>
            <val>0</val>
          </value>
        </values>
      </ddeItem>
      <ddeItem name="AI[71].H.en" advise="1">
        <values>
          <value>
            <val>1</val>
          </value>
        </values>
      </ddeItem>
      <ddeItem name="AI[71].H.sgn" advise="1">
        <values>
          <value>
            <val>1</val>
          </value>
        </values>
      </ddeItem>
      <ddeItem name="AI[71].H.v" advise="1">
        <values>
          <value>
            <val>100</val>
          </value>
        </values>
      </ddeItem>
      <ddeItem name="AI[71].HH.EN" advise="1">
        <values>
          <value>
            <val>1</val>
          </value>
        </values>
      </ddeItem>
      <ddeItem name="AI[71].HH.sgn" advise="1">
        <values>
          <value>
            <val>1</val>
          </value>
        </values>
      </ddeItem>
      <ddeItem name="AI[71].HH.v" advise="1">
        <values>
          <value>
            <val>110</val>
          </value>
        </values>
      </ddeItem>
      <ddeItem name="AI[71].i" advise="1">
        <values>
          <value>
            <val>20.6038</val>
          </value>
        </values>
      </ddeItem>
      <ddeItem name="AI[71].L.en" advise="1">
        <values>
          <value>
            <val>0</val>
          </value>
        </values>
      </ddeItem>
      <ddeItem name="AI[71].L.sgn" advise="1">
        <values>
          <value>
            <val>0</val>
          </value>
        </values>
      </ddeItem>
      <ddeItem name="AI[71].l.v" advise="1">
        <values>
          <value>
            <val>0</val>
          </value>
        </values>
      </ddeItem>
      <ddeItem name="AI[71].LL.EN" advise="1">
        <values>
          <value>
            <val>0</val>
          </value>
        </values>
      </ddeItem>
      <ddeItem name="AI[71].LL.sgn" advise="1">
        <values>
          <value>
            <val>0</val>
          </value>
        </values>
      </ddeItem>
      <ddeItem name="AI[71].LL.v" advise="1">
        <values>
          <value>
            <val>0</val>
          </value>
        </values>
      </ddeItem>
      <ddeItem name="AI[71].v" advise="1">
        <values>
          <value>
            <val>155.66059999999999</val>
          </value>
        </values>
      </ddeItem>
      <ddeItem name="AI[71].zh" advise="1">
        <values>
          <value>
            <val>150</val>
          </value>
        </values>
      </ddeItem>
      <ddeItem name="AI[71].zl" advise="1">
        <values>
          <value>
            <val>0</val>
          </value>
        </values>
      </ddeItem>
      <ddeItem name="ai[72].break.sgn" advise="1">
        <values>
          <value>
            <val>0</val>
          </value>
        </values>
      </ddeItem>
      <ddeItem name="AI[72].H.en" advise="1">
        <values>
          <value>
            <val>1</val>
          </value>
        </values>
      </ddeItem>
      <ddeItem name="AI[72].H.sgn" advise="1">
        <values>
          <value>
            <val>0</val>
          </value>
        </values>
      </ddeItem>
      <ddeItem name="AI[72].H.v" advise="1">
        <values>
          <value>
            <val>100</val>
          </value>
        </values>
      </ddeItem>
      <ddeItem name="AI[72].HH.EN" advise="1">
        <values>
          <value>
            <val>1</val>
          </value>
        </values>
      </ddeItem>
      <ddeItem name="AI[72].HH.sgn" advise="1">
        <values>
          <value>
            <val>0</val>
          </value>
        </values>
      </ddeItem>
      <ddeItem name="AI[72].HH.v" advise="1">
        <values>
          <value>
            <val>110</val>
          </value>
        </values>
      </ddeItem>
      <ddeItem name="AI[72].i" advise="1">
        <values>
          <value>
            <val>4</val>
          </value>
        </values>
      </ddeItem>
      <ddeItem name="AI[72].L.en" advise="1">
        <values>
          <value>
            <val>0</val>
          </value>
        </values>
      </ddeItem>
      <ddeItem name="AI[72].L.sgn" advise="1">
        <values>
          <value>
            <val>0</val>
          </value>
        </values>
      </ddeItem>
      <ddeItem name="AI[72].l.v" advise="1">
        <values>
          <value>
            <val>0</val>
          </value>
        </values>
      </ddeItem>
      <ddeItem name="AI[72].LL.EN" advise="1">
        <values>
          <value>
            <val>0</val>
          </value>
        </values>
      </ddeItem>
      <ddeItem name="AI[72].LL.sgn" advise="1">
        <values>
          <value>
            <val>0</val>
          </value>
        </values>
      </ddeItem>
      <ddeItem name="AI[72].LL.v" advise="1">
        <values>
          <value>
            <val>0</val>
          </value>
        </values>
      </ddeItem>
      <ddeItem name="AI[72].v" advise="1">
        <values>
          <value>
            <val>0</val>
          </value>
        </values>
      </ddeItem>
      <ddeItem name="AI[72].zh" advise="1">
        <values>
          <value>
            <val>150</val>
          </value>
        </values>
      </ddeItem>
      <ddeItem name="AI[72].zl" advise="1">
        <values>
          <value>
            <val>0</val>
          </value>
        </values>
      </ddeItem>
      <ddeItem name="ai[73].break.sgn" advise="1">
        <values>
          <value>
            <val>0</val>
          </value>
        </values>
      </ddeItem>
      <ddeItem name="AI[73].H.en" advise="1">
        <values>
          <value>
            <val>1</val>
          </value>
        </values>
      </ddeItem>
      <ddeItem name="AI[73].H.sgn" advise="1">
        <values>
          <value>
            <val>0</val>
          </value>
        </values>
      </ddeItem>
      <ddeItem name="AI[73].H.v" advise="1">
        <values>
          <value>
            <val>60</val>
          </value>
        </values>
      </ddeItem>
      <ddeItem name="AI[73].HH.EN" advise="1">
        <values>
          <value>
            <val>1</val>
          </value>
        </values>
      </ddeItem>
      <ddeItem name="AI[73].HH.sgn" advise="1">
        <values>
          <value>
            <val>0</val>
          </value>
        </values>
      </ddeItem>
      <ddeItem name="AI[73].HH.v" advise="1">
        <values>
          <value>
            <val>70</val>
          </value>
        </values>
      </ddeItem>
      <ddeItem name="AI[73].i" advise="1">
        <values>
          <value>
            <val>6.2472060000000003</val>
          </value>
        </values>
      </ddeItem>
      <ddeItem name="AI[73].L.en" advise="1">
        <values>
          <value>
            <val>0</val>
          </value>
        </values>
      </ddeItem>
      <ddeItem name="AI[73].L.sgn" advise="1">
        <values>
          <value>
            <val>0</val>
          </value>
        </values>
      </ddeItem>
      <ddeItem name="AI[73].l.v" advise="1">
        <values>
          <value>
            <val>0</val>
          </value>
        </values>
      </ddeItem>
      <ddeItem name="AI[73].LL.EN" advise="1">
        <values>
          <value>
            <val>0</val>
          </value>
        </values>
      </ddeItem>
      <ddeItem name="AI[73].LL.sgn" advise="1">
        <values>
          <value>
            <val>0</val>
          </value>
        </values>
      </ddeItem>
      <ddeItem name="AI[73].LL.v" advise="1">
        <values>
          <value>
            <val>0</val>
          </value>
        </values>
      </ddeItem>
      <ddeItem name="AI[73].v" advise="1">
        <values>
          <value>
            <val>14.04504</val>
          </value>
        </values>
      </ddeItem>
      <ddeItem name="AI[73].zh" advise="1">
        <values>
          <value>
            <val>100</val>
          </value>
        </values>
      </ddeItem>
      <ddeItem name="AI[73].zl" advise="1">
        <values>
          <value>
            <val>0</val>
          </value>
        </values>
      </ddeItem>
      <ddeItem name="ai[74].break.sgn" advise="1">
        <values>
          <value>
            <val>0</val>
          </value>
        </values>
      </ddeItem>
      <ddeItem name="AI[74].H.en" advise="1">
        <values>
          <value>
            <val>1</val>
          </value>
        </values>
      </ddeItem>
      <ddeItem name="AI[74].H.sgn" advise="1">
        <values>
          <value>
            <val>0</val>
          </value>
        </values>
      </ddeItem>
      <ddeItem name="AI[74].H.v" advise="1">
        <values>
          <value>
            <val>60</val>
          </value>
        </values>
      </ddeItem>
      <ddeItem name="AI[74].HH.EN" advise="1">
        <values>
          <value>
            <val>1</val>
          </value>
        </values>
      </ddeItem>
      <ddeItem name="AI[74].HH.sgn" advise="1">
        <values>
          <value>
            <val>0</val>
          </value>
        </values>
      </ddeItem>
      <ddeItem name="AI[74].HH.v" advise="1">
        <values>
          <value>
            <val>70</val>
          </value>
        </values>
      </ddeItem>
      <ddeItem name="AI[74].i" advise="1">
        <values>
          <value>
            <val>6.2884120000000001</val>
          </value>
        </values>
      </ddeItem>
      <ddeItem name="AI[74].L.en" advise="1">
        <values>
          <value>
            <val>0</val>
          </value>
        </values>
      </ddeItem>
      <ddeItem name="AI[74].L.sgn" advise="1">
        <values>
          <value>
            <val>0</val>
          </value>
        </values>
      </ddeItem>
      <ddeItem name="AI[74].l.v" advise="1">
        <values>
          <value>
            <val>0</val>
          </value>
        </values>
      </ddeItem>
      <ddeItem name="AI[74].LL.EN" advise="1">
        <values>
          <value>
            <val>0</val>
          </value>
        </values>
      </ddeItem>
      <ddeItem name="AI[74].LL.sgn" advise="1">
        <values>
          <value>
            <val>0</val>
          </value>
        </values>
      </ddeItem>
      <ddeItem name="AI[74].LL.v" advise="1">
        <values>
          <value>
            <val>0</val>
          </value>
        </values>
      </ddeItem>
      <ddeItem name="AI[74].v" advise="1">
        <values>
          <value>
            <val>14.302580000000001</val>
          </value>
        </values>
      </ddeItem>
      <ddeItem name="AI[74].zh" advise="1">
        <values>
          <value>
            <val>100</val>
          </value>
        </values>
      </ddeItem>
      <ddeItem name="AI[74].zl" advise="1">
        <values>
          <value>
            <val>0</val>
          </value>
        </values>
      </ddeItem>
      <ddeItem name="ai[75].break.sgn" advise="1">
        <values>
          <value>
            <val>0</val>
          </value>
        </values>
      </ddeItem>
      <ddeItem name="AI[75].H.en" advise="1">
        <values>
          <value>
            <val>1</val>
          </value>
        </values>
      </ddeItem>
      <ddeItem name="AI[75].H.sgn" advise="1">
        <values>
          <value>
            <val>0</val>
          </value>
        </values>
      </ddeItem>
      <ddeItem name="AI[75].H.v" advise="1">
        <values>
          <value>
            <val>110</val>
          </value>
        </values>
      </ddeItem>
      <ddeItem name="AI[75].HH.EN" advise="1">
        <values>
          <value>
            <val>1</val>
          </value>
        </values>
      </ddeItem>
      <ddeItem name="AI[75].HH.sgn" advise="1">
        <values>
          <value>
            <val>0</val>
          </value>
        </values>
      </ddeItem>
      <ddeItem name="AI[75].HH.v" advise="1">
        <values>
          <value>
            <val>120</val>
          </value>
        </values>
      </ddeItem>
      <ddeItem name="AI[75].i" advise="1">
        <values>
          <value>
            <val>5.464302</val>
          </value>
        </values>
      </ddeItem>
      <ddeItem name="AI[75].L.en" advise="1">
        <values>
          <value>
            <val>0</val>
          </value>
        </values>
      </ddeItem>
      <ddeItem name="AI[75].L.sgn" advise="1">
        <values>
          <value>
            <val>0</val>
          </value>
        </values>
      </ddeItem>
      <ddeItem name="AI[75].l.v" advise="1">
        <values>
          <value>
            <val>0</val>
          </value>
        </values>
      </ddeItem>
      <ddeItem name="AI[75].LL.EN" advise="1">
        <values>
          <value>
            <val>0</val>
          </value>
        </values>
      </ddeItem>
      <ddeItem name="AI[75].LL.sgn" advise="1">
        <values>
          <value>
            <val>0</val>
          </value>
        </values>
      </ddeItem>
      <ddeItem name="AI[75].LL.v" advise="1">
        <values>
          <value>
            <val>0</val>
          </value>
        </values>
      </ddeItem>
      <ddeItem name="AI[75].v" advise="1">
        <values>
          <value>
            <val>13.727830000000001</val>
          </value>
        </values>
      </ddeItem>
      <ddeItem name="AI[75].zh" advise="1">
        <values>
          <value>
            <val>150</val>
          </value>
        </values>
      </ddeItem>
      <ddeItem name="AI[75].zl" advise="1">
        <values>
          <value>
            <val>0</val>
          </value>
        </values>
      </ddeItem>
      <ddeItem name="ai[76].break.sgn" advise="1">
        <values>
          <value>
            <val>0</val>
          </value>
        </values>
      </ddeItem>
      <ddeItem name="AI[76].H.en" advise="1">
        <values>
          <value>
            <val>1</val>
          </value>
        </values>
      </ddeItem>
      <ddeItem name="AI[76].H.sgn" advise="1">
        <values>
          <value>
            <val>0</val>
          </value>
        </values>
      </ddeItem>
      <ddeItem name="AI[76].H.v" advise="1">
        <values>
          <value>
            <val>110</val>
          </value>
        </values>
      </ddeItem>
      <ddeItem name="AI[76].HH.EN" advise="1">
        <values>
          <value>
            <val>1</val>
          </value>
        </values>
      </ddeItem>
      <ddeItem name="AI[76].HH.sgn" advise="1">
        <values>
          <value>
            <val>0</val>
          </value>
        </values>
      </ddeItem>
      <ddeItem name="AI[76].HH.v" advise="1">
        <values>
          <value>
            <val>120</val>
          </value>
        </values>
      </ddeItem>
      <ddeItem name="AI[76].i" advise="1">
        <values>
          <value>
            <val>5.8090210000000004</val>
          </value>
        </values>
      </ddeItem>
      <ddeItem name="AI[76].L.en" advise="1">
        <values>
          <value>
            <val>0</val>
          </value>
        </values>
      </ddeItem>
      <ddeItem name="AI[76].L.sgn" advise="1">
        <values>
          <value>
            <val>0</val>
          </value>
        </values>
      </ddeItem>
      <ddeItem name="AI[76].l.v" advise="1">
        <values>
          <value>
            <val>0</val>
          </value>
        </values>
      </ddeItem>
      <ddeItem name="AI[76].LL.EN" advise="1">
        <values>
          <value>
            <val>0</val>
          </value>
        </values>
      </ddeItem>
      <ddeItem name="AI[76].LL.sgn" advise="1">
        <values>
          <value>
            <val>0</val>
          </value>
        </values>
      </ddeItem>
      <ddeItem name="AI[76].LL.v" advise="1">
        <values>
          <value>
            <val>0</val>
          </value>
        </values>
      </ddeItem>
      <ddeItem name="AI[76].v" advise="1">
        <values>
          <value>
            <val>16.959569999999999</val>
          </value>
        </values>
      </ddeItem>
      <ddeItem name="AI[76].zh" advise="1">
        <values>
          <value>
            <val>150</val>
          </value>
        </values>
      </ddeItem>
      <ddeItem name="AI[76].zl" advise="1">
        <values>
          <value>
            <val>0</val>
          </value>
        </values>
      </ddeItem>
      <ddeItem name="ai[77].break.sgn" advise="1">
        <values>
          <value>
            <val>0</val>
          </value>
        </values>
      </ddeItem>
      <ddeItem name="AI[77].H.en" advise="1">
        <values>
          <value>
            <val>1</val>
          </value>
        </values>
      </ddeItem>
      <ddeItem name="AI[77].H.sgn" advise="1">
        <values>
          <value>
            <val>0</val>
          </value>
        </values>
      </ddeItem>
      <ddeItem name="AI[77].H.v" advise="1">
        <values>
          <value>
            <val>60</val>
          </value>
        </values>
      </ddeItem>
      <ddeItem name="AI[77].HH.EN" advise="1">
        <values>
          <value>
            <val>1</val>
          </value>
        </values>
      </ddeItem>
      <ddeItem name="AI[77].HH.sgn" advise="1">
        <values>
          <value>
            <val>0</val>
          </value>
        </values>
      </ddeItem>
      <ddeItem name="AI[77].HH.v" advise="1">
        <values>
          <value>
            <val>70</val>
          </value>
        </values>
      </ddeItem>
      <ddeItem name="AI[77].i" advise="1">
        <values>
          <value>
            <val>6.1808759999999996</val>
          </value>
        </values>
      </ddeItem>
      <ddeItem name="AI[77].L.en" advise="1">
        <values>
          <value>
            <val>0</val>
          </value>
        </values>
      </ddeItem>
      <ddeItem name="AI[77].L.sgn" advise="1">
        <values>
          <value>
            <val>0</val>
          </value>
        </values>
      </ddeItem>
      <ddeItem name="AI[77].l.v" advise="1">
        <values>
          <value>
            <val>0</val>
          </value>
        </values>
      </ddeItem>
      <ddeItem name="AI[77].LL.EN" advise="1">
        <values>
          <value>
            <val>0</val>
          </value>
        </values>
      </ddeItem>
      <ddeItem name="AI[77].LL.sgn" advise="1">
        <values>
          <value>
            <val>0</val>
          </value>
        </values>
      </ddeItem>
      <ddeItem name="AI[77].LL.v" advise="1">
        <values>
          <value>
            <val>0</val>
          </value>
        </values>
      </ddeItem>
      <ddeItem name="AI[77].v" advise="1">
        <values>
          <value>
            <val>13.630470000000001</val>
          </value>
        </values>
      </ddeItem>
      <ddeItem name="AI[77].zh" advise="1">
        <values>
          <value>
            <val>100</val>
          </value>
        </values>
      </ddeItem>
      <ddeItem name="AI[77].zl" advise="1">
        <values>
          <value>
            <val>0</val>
          </value>
        </values>
      </ddeItem>
      <ddeItem name="ai[78].break.sgn" advise="1">
        <values>
          <value>
            <val>0</val>
          </value>
        </values>
      </ddeItem>
      <ddeItem name="AI[78].H.en" advise="1">
        <values>
          <value>
            <val>1</val>
          </value>
        </values>
      </ddeItem>
      <ddeItem name="AI[78].H.sgn" advise="1">
        <values>
          <value>
            <val>0</val>
          </value>
        </values>
      </ddeItem>
      <ddeItem name="AI[78].H.v" advise="1">
        <values>
          <value>
            <val>60</val>
          </value>
        </values>
      </ddeItem>
      <ddeItem name="AI[78].HH.EN" advise="1">
        <values>
          <value>
            <val>1</val>
          </value>
        </values>
      </ddeItem>
      <ddeItem name="AI[78].HH.sgn" advise="1">
        <values>
          <value>
            <val>0</val>
          </value>
        </values>
      </ddeItem>
      <ddeItem name="AI[78].HH.v" advise="1">
        <values>
          <value>
            <val>70</val>
          </value>
        </values>
      </ddeItem>
      <ddeItem name="AI[78].i" advise="1">
        <values>
          <value>
            <val>6.2411770000000004</val>
          </value>
        </values>
      </ddeItem>
      <ddeItem name="AI[78].L.en" advise="1">
        <values>
          <value>
            <val>0</val>
          </value>
        </values>
      </ddeItem>
      <ddeItem name="AI[78].L.sgn" advise="1">
        <values>
          <value>
            <val>0</val>
          </value>
        </values>
      </ddeItem>
      <ddeItem name="AI[78].l.v" advise="1">
        <values>
          <value>
            <val>0</val>
          </value>
        </values>
      </ddeItem>
      <ddeItem name="AI[78].LL.EN" advise="1">
        <values>
          <value>
            <val>0</val>
          </value>
        </values>
      </ddeItem>
      <ddeItem name="AI[78].LL.sgn" advise="1">
        <values>
          <value>
            <val>0</val>
          </value>
        </values>
      </ddeItem>
      <ddeItem name="AI[78].LL.v" advise="1">
        <values>
          <value>
            <val>0</val>
          </value>
        </values>
      </ddeItem>
      <ddeItem name="AI[78].v" advise="1">
        <values>
          <value>
            <val>14.007350000000001</val>
          </value>
        </values>
      </ddeItem>
      <ddeItem name="AI[78].zh" advise="1">
        <values>
          <value>
            <val>100</val>
          </value>
        </values>
      </ddeItem>
      <ddeItem name="AI[78].zl" advise="1">
        <values>
          <value>
            <val>0</val>
          </value>
        </values>
      </ddeItem>
      <ddeItem name="ai[79].break.sgn" advise="1">
        <values>
          <value>
            <val>0</val>
          </value>
        </values>
      </ddeItem>
      <ddeItem name="AI[79].H.en" advise="1">
        <values>
          <value>
            <val>1</val>
          </value>
        </values>
      </ddeItem>
      <ddeItem name="AI[79].H.sgn" advise="1">
        <values>
          <value>
            <val>0</val>
          </value>
        </values>
      </ddeItem>
      <ddeItem name="AI[79].H.v" advise="1">
        <values>
          <value>
            <val>60</val>
          </value>
        </values>
      </ddeItem>
      <ddeItem name="AI[79].HH.EN" advise="1">
        <values>
          <value>
            <val>1</val>
          </value>
        </values>
      </ddeItem>
      <ddeItem name="AI[79].HH.sgn" advise="1">
        <values>
          <value>
            <val>0</val>
          </value>
        </values>
      </ddeItem>
      <ddeItem name="AI[79].HH.v" advise="1">
        <values>
          <value>
            <val>70</val>
          </value>
        </values>
      </ddeItem>
      <ddeItem name="AI[79].i" advise="1">
        <values>
          <value>
            <val>6.2180609999999996</val>
          </value>
        </values>
      </ddeItem>
      <ddeItem name="AI[79].L.en" advise="1">
        <values>
          <value>
            <val>0</val>
          </value>
        </values>
      </ddeItem>
      <ddeItem name="AI[79].L.sgn" advise="1">
        <values>
          <value>
            <val>0</val>
          </value>
        </values>
      </ddeItem>
      <ddeItem name="AI[79].l.v" advise="1">
        <values>
          <value>
            <val>0</val>
          </value>
        </values>
      </ddeItem>
      <ddeItem name="AI[79].LL.EN" advise="1">
        <values>
          <value>
            <val>0</val>
          </value>
        </values>
      </ddeItem>
      <ddeItem name="AI[79].LL.sgn" advise="1">
        <values>
          <value>
            <val>0</val>
          </value>
        </values>
      </ddeItem>
      <ddeItem name="AI[79].LL.v" advise="1">
        <values>
          <value>
            <val>0</val>
          </value>
        </values>
      </ddeItem>
      <ddeItem name="AI[79].v" advise="1">
        <values>
          <value>
            <val>13.862880000000001</val>
          </value>
        </values>
      </ddeItem>
      <ddeItem name="AI[79].zh" advise="1">
        <values>
          <value>
            <val>100</val>
          </value>
        </values>
      </ddeItem>
      <ddeItem name="AI[79].zl" advise="1">
        <values>
          <value>
            <val>0</val>
          </value>
        </values>
      </ddeItem>
      <ddeItem name="ai[8].break.sgn" advise="1">
        <values>
          <value>
            <val>0</val>
          </value>
        </values>
      </ddeItem>
      <ddeItem name="AI[8].H.en" advise="1">
        <values>
          <value>
            <val>0</val>
          </value>
        </values>
      </ddeItem>
      <ddeItem name="AI[8].H.sgn" advise="1">
        <values>
          <value>
            <val>0</val>
          </value>
        </values>
      </ddeItem>
      <ddeItem name="AI[8].H.v" advise="1">
        <values>
          <value>
            <val>0</val>
          </value>
        </values>
      </ddeItem>
      <ddeItem name="AI[8].HH.EN" advise="1">
        <values>
          <value>
            <val>0</val>
          </value>
        </values>
      </ddeItem>
      <ddeItem name="AI[8].HH.sgn" advise="1">
        <values>
          <value>
            <val>0</val>
          </value>
        </values>
      </ddeItem>
      <ddeItem name="AI[8].HH.v" advise="1">
        <values>
          <value>
            <val>0</val>
          </value>
        </values>
      </ddeItem>
      <ddeItem name="AI[8].i" advise="1">
        <values>
          <value>
            <val>4.0043439999999997</val>
          </value>
        </values>
      </ddeItem>
      <ddeItem name="AI[8].L.en" advise="1">
        <values>
          <value>
            <val>1</val>
          </value>
        </values>
      </ddeItem>
      <ddeItem name="AI[8].L.sgn" advise="1">
        <values>
          <value>
            <val>1</val>
          </value>
        </values>
      </ddeItem>
      <ddeItem name="AI[8].l.v" advise="1">
        <values>
          <value>
            <val>90</val>
          </value>
        </values>
      </ddeItem>
      <ddeItem name="AI[8].LL.EN" advise="1">
        <values>
          <value>
            <val>0</val>
          </value>
        </values>
      </ddeItem>
      <ddeItem name="AI[8].LL.sgn" advise="1">
        <values>
          <value>
            <val>0</val>
          </value>
        </values>
      </ddeItem>
      <ddeItem name="AI[8].LL.v" advise="1">
        <values>
          <value>
            <val>0</val>
          </value>
        </values>
      </ddeItem>
      <ddeItem name="AI[8].v" advise="1">
        <values>
          <value>
            <val>3.4022330000000003E-2</val>
          </value>
        </values>
      </ddeItem>
      <ddeItem name="AI[8].zh" advise="1">
        <values>
          <value>
            <val>160</val>
          </value>
        </values>
      </ddeItem>
      <ddeItem name="AI[8].zl" advise="1">
        <values>
          <value>
            <val>0</val>
          </value>
        </values>
      </ddeItem>
      <ddeItem name="ai[80].break.sgn" advise="1">
        <values>
          <value>
            <val>0</val>
          </value>
        </values>
      </ddeItem>
      <ddeItem name="AI[80].H.en" advise="1">
        <values>
          <value>
            <val>1</val>
          </value>
        </values>
      </ddeItem>
      <ddeItem name="AI[80].H.sgn" advise="1">
        <values>
          <value>
            <val>0</val>
          </value>
        </values>
      </ddeItem>
      <ddeItem name="AI[80].H.v" advise="1">
        <values>
          <value>
            <val>60</val>
          </value>
        </values>
      </ddeItem>
      <ddeItem name="AI[80].HH.EN" advise="1">
        <values>
          <value>
            <val>1</val>
          </value>
        </values>
      </ddeItem>
      <ddeItem name="AI[80].HH.sgn" advise="1">
        <values>
          <value>
            <val>0</val>
          </value>
        </values>
      </ddeItem>
      <ddeItem name="AI[80].HH.v" advise="1">
        <values>
          <value>
            <val>70</val>
          </value>
        </values>
      </ddeItem>
      <ddeItem name="AI[80].i" advise="1">
        <values>
          <value>
            <val>6.2130359999999998</val>
          </value>
        </values>
      </ddeItem>
      <ddeItem name="AI[80].L.en" advise="1">
        <values>
          <value>
            <val>0</val>
          </value>
        </values>
      </ddeItem>
      <ddeItem name="AI[80].L.sgn" advise="1">
        <values>
          <value>
            <val>0</val>
          </value>
        </values>
      </ddeItem>
      <ddeItem name="AI[80].l.v" advise="1">
        <values>
          <value>
            <val>0</val>
          </value>
        </values>
      </ddeItem>
      <ddeItem name="AI[80].LL.EN" advise="1">
        <values>
          <value>
            <val>0</val>
          </value>
        </values>
      </ddeItem>
      <ddeItem name="AI[80].LL.sgn" advise="1">
        <values>
          <value>
            <val>0</val>
          </value>
        </values>
      </ddeItem>
      <ddeItem name="AI[80].LL.v" advise="1">
        <values>
          <value>
            <val>0</val>
          </value>
        </values>
      </ddeItem>
      <ddeItem name="AI[80].v" advise="1">
        <values>
          <value>
            <val>13.831469999999999</val>
          </value>
        </values>
      </ddeItem>
      <ddeItem name="AI[80].zh" advise="1">
        <values>
          <value>
            <val>100</val>
          </value>
        </values>
      </ddeItem>
      <ddeItem name="AI[80].zl" advise="1">
        <values>
          <value>
            <val>0</val>
          </value>
        </values>
      </ddeItem>
      <ddeItem name="ai[9].break.sgn" advise="1">
        <values>
          <value>
            <val>0</val>
          </value>
        </values>
      </ddeItem>
      <ddeItem name="AI[9].H.en" advise="1">
        <values>
          <value>
            <val>0</val>
          </value>
        </values>
      </ddeItem>
      <ddeItem name="AI[9].H.sgn" advise="1">
        <values>
          <value>
            <val>0</val>
          </value>
        </values>
      </ddeItem>
      <ddeItem name="AI[9].H.v" advise="1">
        <values>
          <value>
            <val>0</val>
          </value>
        </values>
      </ddeItem>
      <ddeItem name="AI[9].HH.EN" advise="1">
        <values>
          <value>
            <val>1</val>
          </value>
        </values>
      </ddeItem>
      <ddeItem name="AI[9].HH.sgn" advise="1">
        <values>
          <value>
            <val>0</val>
          </value>
        </values>
      </ddeItem>
      <ddeItem name="AI[9].HH.v" advise="1">
        <values>
          <value>
            <val>250</val>
          </value>
        </values>
      </ddeItem>
      <ddeItem name="AI[9].i" advise="1">
        <values>
          <value>
            <val>4.003088</val>
          </value>
        </values>
      </ddeItem>
      <ddeItem name="AI[9].L.en" advise="1">
        <values>
          <value>
            <val>0</val>
          </value>
        </values>
      </ddeItem>
      <ddeItem name="AI[9].L.sgn" advise="1">
        <values>
          <value>
            <val>0</val>
          </value>
        </values>
      </ddeItem>
      <ddeItem name="AI[9].l.v" advise="1">
        <values>
          <value>
            <val>0</val>
          </value>
        </values>
      </ddeItem>
      <ddeItem name="AI[9].LL.EN" advise="1">
        <values>
          <value>
            <val>0</val>
          </value>
        </values>
      </ddeItem>
      <ddeItem name="AI[9].LL.sgn" advise="1">
        <values>
          <value>
            <val>0</val>
          </value>
        </values>
      </ddeItem>
      <ddeItem name="AI[9].LL.v" advise="1">
        <values>
          <value>
            <val>0</val>
          </value>
        </values>
      </ddeItem>
      <ddeItem name="AI[9].v" advise="1">
        <values>
          <value>
            <val>7.7199939999999995E-2</val>
          </value>
        </values>
      </ddeItem>
      <ddeItem name="AI[9].zh" advise="1">
        <values>
          <value>
            <val>400</val>
          </value>
        </values>
      </ddeItem>
      <ddeItem name="AI[9].zl" advise="1">
        <values>
          <value>
            <val>0</val>
          </value>
        </values>
      </ddeItem>
      <ddeItem name="AI_fBlock[1]" advise="1">
        <values>
          <value>
            <val>1</val>
          </value>
        </values>
      </ddeItem>
      <ddeItem name="AI_fBlock[10]" advise="1">
        <values>
          <value>
            <val>1</val>
          </value>
        </values>
      </ddeItem>
      <ddeItem name="AI_fBlock[11]" advise="1">
        <values>
          <value>
            <val>1</val>
          </value>
        </values>
      </ddeItem>
      <ddeItem name="AI_fBlock[12]" advise="1">
        <values>
          <value>
            <val>1</val>
          </value>
        </values>
      </ddeItem>
      <ddeItem name="AI_fBlock[13]" advise="1">
        <values>
          <value>
            <val>1</val>
          </value>
        </values>
      </ddeItem>
      <ddeItem name="AI_fBlock[14]" advise="1">
        <values>
          <value>
            <val>1</val>
          </value>
        </values>
      </ddeItem>
      <ddeItem name="AI_fBlock[15]" advise="1">
        <values>
          <value>
            <val>1</val>
          </value>
        </values>
      </ddeItem>
      <ddeItem name="AI_fBlock[16]" advise="1">
        <values>
          <value>
            <val>1</val>
          </value>
        </values>
      </ddeItem>
      <ddeItem name="AI_fBlock[17]" advise="1">
        <values>
          <value>
            <val>1</val>
          </value>
        </values>
      </ddeItem>
      <ddeItem name="AI_fBlock[18]" advise="1">
        <values>
          <value>
            <val>1</val>
          </value>
        </values>
      </ddeItem>
      <ddeItem name="AI_fBlock[19]" advise="1">
        <values>
          <value>
            <val>1</val>
          </value>
        </values>
      </ddeItem>
      <ddeItem name="AI_fBlock[2]" advise="1">
        <values>
          <value>
            <val>1</val>
          </value>
        </values>
      </ddeItem>
      <ddeItem name="AI_fBlock[20]" advise="1">
        <values>
          <value>
            <val>1</val>
          </value>
        </values>
      </ddeItem>
      <ddeItem name="AI_fBlock[21]" advise="1">
        <values>
          <value>
            <val>1</val>
          </value>
        </values>
      </ddeItem>
      <ddeItem name="AI_fBlock[22]" advise="1">
        <values>
          <value>
            <val>1</val>
          </value>
        </values>
      </ddeItem>
      <ddeItem name="AI_fBlock[23]" advise="1">
        <values>
          <value>
            <val>1</val>
          </value>
        </values>
      </ddeItem>
      <ddeItem name="AI_fBlock[24]" advise="1">
        <values>
          <value>
            <val>1</val>
          </value>
        </values>
      </ddeItem>
      <ddeItem name="AI_fBlock[25]" advise="1">
        <values>
          <value>
            <val>1</val>
          </value>
        </values>
      </ddeItem>
      <ddeItem name="AI_fBlock[26]" advise="1">
        <values>
          <value>
            <val>1</val>
          </value>
        </values>
      </ddeItem>
      <ddeItem name="AI_fBlock[27]" advise="1">
        <values>
          <value>
            <val>1</val>
          </value>
        </values>
      </ddeItem>
      <ddeItem name="AI_fBlock[28]" advise="1">
        <values>
          <value>
            <val>1</val>
          </value>
        </values>
      </ddeItem>
      <ddeItem name="AI_fBlock[29]" advise="1">
        <values>
          <value>
            <val>1</val>
          </value>
        </values>
      </ddeItem>
      <ddeItem name="AI_fBlock[3]" advise="1">
        <values>
          <value>
            <val>1</val>
          </value>
        </values>
      </ddeItem>
      <ddeItem name="AI_fBlock[30]" advise="1">
        <values>
          <value>
            <val>1</val>
          </value>
        </values>
      </ddeItem>
      <ddeItem name="AI_fBlock[31]" advise="1">
        <values>
          <value>
            <val>1</val>
          </value>
        </values>
      </ddeItem>
      <ddeItem name="AI_fBlock[32]" advise="1">
        <values>
          <value>
            <val>1</val>
          </value>
        </values>
      </ddeItem>
      <ddeItem name="AI_fBlock[33]" advise="1">
        <values>
          <value>
            <val>1</val>
          </value>
        </values>
      </ddeItem>
      <ddeItem name="AI_fBlock[34]" advise="1">
        <values>
          <value>
            <val>1</val>
          </value>
        </values>
      </ddeItem>
      <ddeItem name="AI_fBlock[35]" advise="1">
        <values>
          <value>
            <val>1</val>
          </value>
        </values>
      </ddeItem>
      <ddeItem name="AI_fBlock[36]" advise="1">
        <values>
          <value>
            <val>1</val>
          </value>
        </values>
      </ddeItem>
      <ddeItem name="AI_fBlock[37]" advise="1">
        <values>
          <value>
            <val>1</val>
          </value>
        </values>
      </ddeItem>
      <ddeItem name="AI_fBlock[38]" advise="1">
        <values>
          <value>
            <val>1</val>
          </value>
        </values>
      </ddeItem>
      <ddeItem name="AI_fBlock[39]" advise="1">
        <values>
          <value>
            <val>1</val>
          </value>
        </values>
      </ddeItem>
      <ddeItem name="AI_fBlock[4]" advise="1">
        <values>
          <value>
            <val>1</val>
          </value>
        </values>
      </ddeItem>
      <ddeItem name="AI_fBlock[40]" advise="1">
        <values>
          <value>
            <val>1</val>
          </value>
        </values>
      </ddeItem>
      <ddeItem name="AI_fBlock[41]" advise="1">
        <values>
          <value>
            <val>1</val>
          </value>
        </values>
      </ddeItem>
      <ddeItem name="AI_fBlock[42]" advise="1">
        <values>
          <value>
            <val>1</val>
          </value>
        </values>
      </ddeItem>
      <ddeItem name="AI_fBlock[43]" advise="1">
        <values>
          <value>
            <val>1</val>
          </value>
        </values>
      </ddeItem>
      <ddeItem name="AI_fBlock[44]" advise="1">
        <values>
          <value>
            <val>1</val>
          </value>
        </values>
      </ddeItem>
      <ddeItem name="AI_fBlock[45]" advise="1">
        <values>
          <value>
            <val>1</val>
          </value>
        </values>
      </ddeItem>
      <ddeItem name="AI_fBlock[46]" advise="1">
        <values>
          <value>
            <val>1</val>
          </value>
        </values>
      </ddeItem>
      <ddeItem name="AI_fBlock[47]" advise="1">
        <values>
          <value>
            <val>1</val>
          </value>
        </values>
      </ddeItem>
      <ddeItem name="AI_fBlock[48]" advise="1">
        <values>
          <value>
            <val>1</val>
          </value>
        </values>
      </ddeItem>
      <ddeItem name="AI_fBlock[49]" advise="1">
        <values>
          <value>
            <val>1</val>
          </value>
        </values>
      </ddeItem>
      <ddeItem name="AI_fBlock[5]" advise="1">
        <values>
          <value>
            <val>1</val>
          </value>
        </values>
      </ddeItem>
      <ddeItem name="AI_fBlock[50]" advise="1">
        <values>
          <value>
            <val>1</val>
          </value>
        </values>
      </ddeItem>
      <ddeItem name="AI_fBlock[51]" advise="1">
        <values>
          <value>
            <val>1</val>
          </value>
        </values>
      </ddeItem>
      <ddeItem name="AI_fBlock[52]" advise="1">
        <values>
          <value>
            <val>1</val>
          </value>
        </values>
      </ddeItem>
      <ddeItem name="AI_fBlock[53]" advise="1">
        <values>
          <value>
            <val>1</val>
          </value>
        </values>
      </ddeItem>
      <ddeItem name="AI_fBlock[54]" advise="1">
        <values>
          <value>
            <val>1</val>
          </value>
        </values>
      </ddeItem>
      <ddeItem name="AI_fBlock[55]" advise="1">
        <values>
          <value>
            <val>1</val>
          </value>
        </values>
      </ddeItem>
      <ddeItem name="AI_fBlock[56]" advise="1">
        <values>
          <value>
            <val>1</val>
          </value>
        </values>
      </ddeItem>
      <ddeItem name="AI_fBlock[57]" advise="1">
        <values>
          <value>
            <val>1</val>
          </value>
        </values>
      </ddeItem>
      <ddeItem name="AI_fBlock[58]" advise="1">
        <values>
          <value>
            <val>1</val>
          </value>
        </values>
      </ddeItem>
      <ddeItem name="AI_fBlock[59]" advise="1">
        <values>
          <value>
            <val>1</val>
          </value>
        </values>
      </ddeItem>
      <ddeItem name="AI_fBlock[6]" advise="1">
        <values>
          <value>
            <val>1</val>
          </value>
        </values>
      </ddeItem>
      <ddeItem name="AI_fBlock[60]" advise="1">
        <values>
          <value>
            <val>1</val>
          </value>
        </values>
      </ddeItem>
      <ddeItem name="AI_fBlock[61]" advise="1">
        <values>
          <value>
            <val>1</val>
          </value>
        </values>
      </ddeItem>
      <ddeItem name="AI_fBlock[62]" advise="1">
        <values>
          <value>
            <val>1</val>
          </value>
        </values>
      </ddeItem>
      <ddeItem name="AI_fBlock[63]" advise="1">
        <values>
          <value>
            <val>1</val>
          </value>
        </values>
      </ddeItem>
      <ddeItem name="AI_fBlock[64]" advise="1">
        <values>
          <value>
            <val>1</val>
          </value>
        </values>
      </ddeItem>
      <ddeItem name="AI_fBlock[65]" advise="1">
        <values>
          <value>
            <val>1</val>
          </value>
        </values>
      </ddeItem>
      <ddeItem name="AI_fBlock[66]" advise="1">
        <values>
          <value>
            <val>1</val>
          </value>
        </values>
      </ddeItem>
      <ddeItem name="AI_fBlock[67]" advise="1">
        <values>
          <value>
            <val>1</val>
          </value>
        </values>
      </ddeItem>
      <ddeItem name="AI_fBlock[68]" advise="1">
        <values>
          <value>
            <val>1</val>
          </value>
        </values>
      </ddeItem>
      <ddeItem name="AI_fBlock[69]" advise="1">
        <values>
          <value>
            <val>1</val>
          </value>
        </values>
      </ddeItem>
      <ddeItem name="AI_fBlock[7]" advise="1">
        <values>
          <value>
            <val>1</val>
          </value>
        </values>
      </ddeItem>
      <ddeItem name="AI_fBlock[70]" advise="1">
        <values>
          <value>
            <val>1</val>
          </value>
        </values>
      </ddeItem>
      <ddeItem name="AI_fBlock[71]" advise="1">
        <values>
          <value>
            <val>1</val>
          </value>
        </values>
      </ddeItem>
      <ddeItem name="AI_fBlock[72]" advise="1">
        <values>
          <value>
            <val>1</val>
          </value>
        </values>
      </ddeItem>
      <ddeItem name="AI_fBlock[73]" advise="1">
        <values>
          <value>
            <val>1</val>
          </value>
        </values>
      </ddeItem>
      <ddeItem name="AI_fBlock[74]" advise="1">
        <values>
          <value>
            <val>1</val>
          </value>
        </values>
      </ddeItem>
      <ddeItem name="AI_fBlock[75]" advise="1">
        <values>
          <value>
            <val>1</val>
          </value>
        </values>
      </ddeItem>
      <ddeItem name="AI_fBlock[76]" advise="1">
        <values>
          <value>
            <val>1</val>
          </value>
        </values>
      </ddeItem>
      <ddeItem name="AI_fBlock[77]" advise="1">
        <values>
          <value>
            <val>1</val>
          </value>
        </values>
      </ddeItem>
      <ddeItem name="AI_fBlock[78]" advise="1">
        <values>
          <value>
            <val>1</val>
          </value>
        </values>
      </ddeItem>
      <ddeItem name="AI_fBlock[79]" advise="1">
        <values>
          <value>
            <val>1</val>
          </value>
        </values>
      </ddeItem>
      <ddeItem name="AI_fBlock[8]" advise="1">
        <values>
          <value>
            <val>1</val>
          </value>
        </values>
      </ddeItem>
      <ddeItem name="AI_fBlock[80]" advise="1">
        <values>
          <value>
            <val>1</val>
          </value>
        </values>
      </ddeItem>
      <ddeItem name="AI_fBlock[9]" advise="1">
        <values>
          <value>
            <val>1</val>
          </value>
        </values>
      </ddeItem>
      <ddeItem name="dio[0].Alarm.en" advise="1">
        <values>
          <value>
            <val>1</val>
          </value>
        </values>
      </ddeItem>
      <ddeItem name="dio[0].Alarm.sgn" advise="1">
        <values>
          <value>
            <val>1</val>
          </value>
        </values>
      </ddeItem>
      <ddeItem name="dio[0].en" advise="1">
        <values>
          <value>
            <val>1</val>
          </value>
        </values>
      </ddeItem>
      <ddeItem name="dio[0].isAbNorm" advise="1">
        <values>
          <value>
            <val>1</val>
          </value>
        </values>
      </ddeItem>
      <ddeItem name="DIO[0].v" advise="1">
        <values>
          <value>
            <val>1</val>
          </value>
        </values>
      </ddeItem>
      <ddeItem name="dio[0].vNorm" advise="1">
        <values>
          <value>
            <val>0</val>
          </value>
        </values>
      </ddeItem>
      <ddeItem name="dio[1].Alarm.en" advise="1">
        <values>
          <value>
            <val>1</val>
          </value>
        </values>
      </ddeItem>
      <ddeItem name="dio[1].Alarm.sgn" advise="1">
        <values>
          <value>
            <val>1</val>
          </value>
        </values>
      </ddeItem>
      <ddeItem name="dio[1].en" advise="1">
        <values>
          <value>
            <val>1</val>
          </value>
        </values>
      </ddeItem>
      <ddeItem name="dio[1].isAbNorm" advise="1">
        <values>
          <value>
            <val>1</val>
          </value>
        </values>
      </ddeItem>
      <ddeItem name="DIO[1].v" advise="1">
        <values>
          <value>
            <val>1</val>
          </value>
        </values>
      </ddeItem>
      <ddeItem name="dio[1].vNorm" advise="1">
        <values>
          <value>
            <val>0</val>
          </value>
        </values>
      </ddeItem>
      <ddeItem name="dio[10].Alarm.en" advise="1">
        <values>
          <value>
            <val>1</val>
          </value>
        </values>
      </ddeItem>
      <ddeItem name="dio[10].Alarm.sgn" advise="1">
        <values>
          <value>
            <val>0</val>
          </value>
        </values>
      </ddeItem>
      <ddeItem name="dio[10].en" advise="1">
        <values>
          <value>
            <val>1</val>
          </value>
        </values>
      </ddeItem>
      <ddeItem name="dio[10].isAbNorm" advise="1">
        <values>
          <value>
            <val>0</val>
          </value>
        </values>
      </ddeItem>
      <ddeItem name="DIO[10].v" advise="1">
        <values>
          <value>
            <val>0</val>
          </value>
        </values>
      </ddeItem>
      <ddeItem name="dio[10].vNorm" advise="1">
        <values>
          <value>
            <val>0</val>
          </value>
        </values>
      </ddeItem>
      <ddeItem name="dio[100].Alarm.en" advise="1">
        <values>
          <value>
            <val>0</val>
          </value>
        </values>
      </ddeItem>
      <ddeItem name="dio[100].Alarm.sgn" advise="1">
        <values>
          <value>
            <val>0</val>
          </value>
        </values>
      </ddeItem>
      <ddeItem name="dio[100].en" advise="1">
        <values>
          <value>
            <val>0</val>
          </value>
        </values>
      </ddeItem>
      <ddeItem name="dio[100].isAbNorm" advise="1">
        <values>
          <value>
            <val>0</val>
          </value>
        </values>
      </ddeItem>
      <ddeItem name="DIO[100].v" advise="1">
        <values>
          <value>
            <val>0</val>
          </value>
        </values>
      </ddeItem>
      <ddeItem name="dio[100].vNorm" advise="1">
        <values>
          <value>
            <val>0</val>
          </value>
        </values>
      </ddeItem>
      <ddeItem name="dio[101].Alarm.en" advise="1">
        <values>
          <value>
            <val>0</val>
          </value>
        </values>
      </ddeItem>
      <ddeItem name="dio[101].Alarm.sgn" advise="1">
        <values>
          <value>
            <val>0</val>
          </value>
        </values>
      </ddeItem>
      <ddeItem name="dio[101].en" advise="1">
        <values>
          <value>
            <val>0</val>
          </value>
        </values>
      </ddeItem>
      <ddeItem name="dio[101].isAbNorm" advise="1">
        <values>
          <value>
            <val>0</val>
          </value>
        </values>
      </ddeItem>
      <ddeItem name="DIO[101].v" advise="1">
        <values>
          <value>
            <val>0</val>
          </value>
        </values>
      </ddeItem>
      <ddeItem name="dio[101].vNorm" advise="1">
        <values>
          <value>
            <val>0</val>
          </value>
        </values>
      </ddeItem>
      <ddeItem name="dio[102].Alarm.en" advise="1">
        <values>
          <value>
            <val>0</val>
          </value>
        </values>
      </ddeItem>
      <ddeItem name="dio[102].Alarm.sgn" advise="1">
        <values>
          <value>
            <val>0</val>
          </value>
        </values>
      </ddeItem>
      <ddeItem name="dio[102].en" advise="1">
        <values>
          <value>
            <val>0</val>
          </value>
        </values>
      </ddeItem>
      <ddeItem name="dio[102].isAbNorm" advise="1">
        <values>
          <value>
            <val>0</val>
          </value>
        </values>
      </ddeItem>
      <ddeItem name="DIO[102].v" advise="1">
        <values>
          <value>
            <val>0</val>
          </value>
        </values>
      </ddeItem>
      <ddeItem name="dio[102].vNorm" advise="1">
        <values>
          <value>
            <val>0</val>
          </value>
        </values>
      </ddeItem>
      <ddeItem name="dio[103].Alarm.en" advise="1">
        <values>
          <value>
            <val>0</val>
          </value>
        </values>
      </ddeItem>
      <ddeItem name="dio[103].Alarm.sgn" advise="1">
        <values>
          <value>
            <val>0</val>
          </value>
        </values>
      </ddeItem>
      <ddeItem name="dio[103].en" advise="1">
        <values>
          <value>
            <val>0</val>
          </value>
        </values>
      </ddeItem>
      <ddeItem name="dio[103].isAbNorm" advise="1">
        <values>
          <value>
            <val>0</val>
          </value>
        </values>
      </ddeItem>
      <ddeItem name="DIO[103].v" advise="1">
        <values>
          <value>
            <val>0</val>
          </value>
        </values>
      </ddeItem>
      <ddeItem name="dio[103].vNorm" advise="1">
        <values>
          <value>
            <val>0</val>
          </value>
        </values>
      </ddeItem>
      <ddeItem name="dio[104].Alarm.en" advise="1">
        <values>
          <value>
            <val>0</val>
          </value>
        </values>
      </ddeItem>
      <ddeItem name="dio[104].Alarm.sgn" advise="1">
        <values>
          <value>
            <val>0</val>
          </value>
        </values>
      </ddeItem>
      <ddeItem name="dio[104].en" advise="1">
        <values>
          <value>
            <val>0</val>
          </value>
        </values>
      </ddeItem>
      <ddeItem name="dio[104].isAbNorm" advise="1">
        <values>
          <value>
            <val>0</val>
          </value>
        </values>
      </ddeItem>
      <ddeItem name="DIO[104].v" advise="1">
        <values>
          <value>
            <val>0</val>
          </value>
        </values>
      </ddeItem>
      <ddeItem name="dio[104].vNorm" advise="1">
        <values>
          <value>
            <val>0</val>
          </value>
        </values>
      </ddeItem>
      <ddeItem name="dio[105].Alarm.en" advise="1">
        <values>
          <value>
            <val>0</val>
          </value>
        </values>
      </ddeItem>
      <ddeItem name="dio[105].Alarm.sgn" advise="1">
        <values>
          <value>
            <val>0</val>
          </value>
        </values>
      </ddeItem>
      <ddeItem name="dio[105].en" advise="1">
        <values>
          <value>
            <val>0</val>
          </value>
        </values>
      </ddeItem>
      <ddeItem name="dio[105].isAbNorm" advise="1">
        <values>
          <value>
            <val>0</val>
          </value>
        </values>
      </ddeItem>
      <ddeItem name="DIO[105].v" advise="1">
        <values>
          <value>
            <val>0</val>
          </value>
        </values>
      </ddeItem>
      <ddeItem name="dio[105].vNorm" advise="1">
        <values>
          <value>
            <val>0</val>
          </value>
        </values>
      </ddeItem>
      <ddeItem name="dio[106].Alarm.en" advise="1">
        <values>
          <value>
            <val>0</val>
          </value>
        </values>
      </ddeItem>
      <ddeItem name="dio[106].Alarm.sgn" advise="1">
        <values>
          <value>
            <val>0</val>
          </value>
        </values>
      </ddeItem>
      <ddeItem name="dio[106].en" advise="1">
        <values>
          <value>
            <val>0</val>
          </value>
        </values>
      </ddeItem>
      <ddeItem name="dio[106].isAbNorm" advise="1">
        <values>
          <value>
            <val>0</val>
          </value>
        </values>
      </ddeItem>
      <ddeItem name="DIO[106].v" advise="1">
        <values>
          <value>
            <val>0</val>
          </value>
        </values>
      </ddeItem>
      <ddeItem name="dio[106].vNorm" advise="1">
        <values>
          <value>
            <val>0</val>
          </value>
        </values>
      </ddeItem>
      <ddeItem name="dio[107].Alarm.en" advise="1">
        <values>
          <value>
            <val>0</val>
          </value>
        </values>
      </ddeItem>
      <ddeItem name="dio[107].Alarm.sgn" advise="1">
        <values>
          <value>
            <val>0</val>
          </value>
        </values>
      </ddeItem>
      <ddeItem name="dio[107].en" advise="1">
        <values>
          <value>
            <val>0</val>
          </value>
        </values>
      </ddeItem>
      <ddeItem name="dio[107].isAbNorm" advise="1">
        <values>
          <value>
            <val>0</val>
          </value>
        </values>
      </ddeItem>
      <ddeItem name="DIO[107].v" advise="1">
        <values>
          <value>
            <val>0</val>
          </value>
        </values>
      </ddeItem>
      <ddeItem name="dio[107].vNorm" advise="1">
        <values>
          <value>
            <val>0</val>
          </value>
        </values>
      </ddeItem>
      <ddeItem name="dio[108].Alarm.en" advise="1">
        <values>
          <value>
            <val>0</val>
          </value>
        </values>
      </ddeItem>
      <ddeItem name="dio[108].Alarm.sgn" advise="1">
        <values>
          <value>
            <val>0</val>
          </value>
        </values>
      </ddeItem>
      <ddeItem name="dio[108].en" advise="1">
        <values>
          <value>
            <val>0</val>
          </value>
        </values>
      </ddeItem>
      <ddeItem name="dio[108].isAbNorm" advise="1">
        <values>
          <value>
            <val>0</val>
          </value>
        </values>
      </ddeItem>
      <ddeItem name="DIO[108].v" advise="1">
        <values>
          <value>
            <val>0</val>
          </value>
        </values>
      </ddeItem>
      <ddeItem name="dio[108].vNorm" advise="1">
        <values>
          <value>
            <val>0</val>
          </value>
        </values>
      </ddeItem>
      <ddeItem name="dio[109].Alarm.en" advise="1">
        <values>
          <value>
            <val>0</val>
          </value>
        </values>
      </ddeItem>
      <ddeItem name="dio[109].Alarm.sgn" advise="1">
        <values>
          <value>
            <val>0</val>
          </value>
        </values>
      </ddeItem>
      <ddeItem name="dio[109].en" advise="1">
        <values>
          <value>
            <val>0</val>
          </value>
        </values>
      </ddeItem>
      <ddeItem name="dio[109].isAbNorm" advise="1">
        <values>
          <value>
            <val>0</val>
          </value>
        </values>
      </ddeItem>
      <ddeItem name="DIO[109].v" advise="1">
        <values>
          <value>
            <val>0</val>
          </value>
        </values>
      </ddeItem>
      <ddeItem name="dio[109].vNorm" advise="1">
        <values>
          <value>
            <val>0</val>
          </value>
        </values>
      </ddeItem>
      <ddeItem name="dio[11].Alarm.en" advise="1">
        <values>
          <value>
            <val>1</val>
          </value>
        </values>
      </ddeItem>
      <ddeItem name="dio[11].Alarm.sgn" advise="1">
        <values>
          <value>
            <val>1</val>
          </value>
        </values>
      </ddeItem>
      <ddeItem name="dio[11].en" advise="1">
        <values>
          <value>
            <val>1</val>
          </value>
        </values>
      </ddeItem>
      <ddeItem name="dio[11].isAbNorm" advise="1">
        <values>
          <value>
            <val>1</val>
          </value>
        </values>
      </ddeItem>
      <ddeItem name="DIO[11].v" advise="1">
        <values>
          <value>
            <val>1</val>
          </value>
        </values>
      </ddeItem>
      <ddeItem name="dio[11].vNorm" advise="1">
        <values>
          <value>
            <val>0</val>
          </value>
        </values>
      </ddeItem>
      <ddeItem name="dio[110].Alarm.en" advise="1">
        <values>
          <value>
            <val>0</val>
          </value>
        </values>
      </ddeItem>
      <ddeItem name="dio[110].Alarm.sgn" advise="1">
        <values>
          <value>
            <val>0</val>
          </value>
        </values>
      </ddeItem>
      <ddeItem name="dio[110].en" advise="1">
        <values>
          <value>
            <val>0</val>
          </value>
        </values>
      </ddeItem>
      <ddeItem name="dio[110].isAbNorm" advise="1">
        <values>
          <value>
            <val>0</val>
          </value>
        </values>
      </ddeItem>
      <ddeItem name="DIO[110].v" advise="1">
        <values>
          <value>
            <val>0</val>
          </value>
        </values>
      </ddeItem>
      <ddeItem name="dio[110].vNorm" advise="1">
        <values>
          <value>
            <val>0</val>
          </value>
        </values>
      </ddeItem>
      <ddeItem name="dio[111].Alarm.en" advise="1">
        <values>
          <value>
            <val>0</val>
          </value>
        </values>
      </ddeItem>
      <ddeItem name="dio[111].Alarm.sgn" advise="1">
        <values>
          <value>
            <val>0</val>
          </value>
        </values>
      </ddeItem>
      <ddeItem name="dio[111].en" advise="1">
        <values>
          <value>
            <val>0</val>
          </value>
        </values>
      </ddeItem>
      <ddeItem name="dio[111].isAbNorm" advise="1">
        <values>
          <value>
            <val>0</val>
          </value>
        </values>
      </ddeItem>
      <ddeItem name="DIO[111].v" advise="1">
        <values>
          <value>
            <val>0</val>
          </value>
        </values>
      </ddeItem>
      <ddeItem name="dio[111].vNorm" advise="1">
        <values>
          <value>
            <val>0</val>
          </value>
        </values>
      </ddeItem>
      <ddeItem name="dio[112].Alarm.en" advise="1">
        <values>
          <value>
            <val>1</val>
          </value>
        </values>
      </ddeItem>
      <ddeItem name="dio[112].Alarm.sgn" advise="1">
        <values>
          <value>
            <val>0</val>
          </value>
        </values>
      </ddeItem>
      <ddeItem name="dio[112].en" advise="1">
        <values>
          <value>
            <val>1</val>
          </value>
        </values>
      </ddeItem>
      <ddeItem name="dio[112].isAbNorm" advise="1">
        <values>
          <value>
            <val>0</val>
          </value>
        </values>
      </ddeItem>
      <ddeItem name="DIO[112].v" advise="1">
        <values>
          <value>
            <val>1</val>
          </value>
        </values>
      </ddeItem>
      <ddeItem name="dio[112].vNorm" advise="1">
        <values>
          <value>
            <val>1</val>
          </value>
        </values>
      </ddeItem>
      <ddeItem name="dio[113].Alarm.en" advise="1">
        <values>
          <value>
            <val>1</val>
          </value>
        </values>
      </ddeItem>
      <ddeItem name="dio[113].Alarm.sgn" advise="1">
        <values>
          <value>
            <val>0</val>
          </value>
        </values>
      </ddeItem>
      <ddeItem name="dio[113].en" advise="1">
        <values>
          <value>
            <val>1</val>
          </value>
        </values>
      </ddeItem>
      <ddeItem name="dio[113].isAbNorm" advise="1">
        <values>
          <value>
            <val>0</val>
          </value>
        </values>
      </ddeItem>
      <ddeItem name="DIO[113].v" advise="1">
        <values>
          <value>
            <val>1</val>
          </value>
        </values>
      </ddeItem>
      <ddeItem name="dio[113].vNorm" advise="1">
        <values>
          <value>
            <val>1</val>
          </value>
        </values>
      </ddeItem>
      <ddeItem name="dio[114].Alarm.en" advise="1">
        <values>
          <value>
            <val>1</val>
          </value>
        </values>
      </ddeItem>
      <ddeItem name="dio[114].Alarm.sgn" advise="1">
        <values>
          <value>
            <val>0</val>
          </value>
        </values>
      </ddeItem>
      <ddeItem name="dio[114].en" advise="1">
        <values>
          <value>
            <val>1</val>
          </value>
        </values>
      </ddeItem>
      <ddeItem name="dio[114].isAbNorm" advise="1">
        <values>
          <value>
            <val>0</val>
          </value>
        </values>
      </ddeItem>
      <ddeItem name="DIO[114].v" advise="1">
        <values>
          <value>
            <val>1</val>
          </value>
        </values>
      </ddeItem>
      <ddeItem name="dio[114].vNorm" advise="1">
        <values>
          <value>
            <val>1</val>
          </value>
        </values>
      </ddeItem>
      <ddeItem name="dio[115].Alarm.en" advise="1">
        <values>
          <value>
            <val>1</val>
          </value>
        </values>
      </ddeItem>
      <ddeItem name="dio[115].Alarm.sgn" advise="1">
        <values>
          <value>
            <val>0</val>
          </value>
        </values>
      </ddeItem>
      <ddeItem name="dio[115].en" advise="1">
        <values>
          <value>
            <val>1</val>
          </value>
        </values>
      </ddeItem>
      <ddeItem name="dio[115].isAbNorm" advise="1">
        <values>
          <value>
            <val>0</val>
          </value>
        </values>
      </ddeItem>
      <ddeItem name="DIO[115].v" advise="1">
        <values>
          <value>
            <val>1</val>
          </value>
        </values>
      </ddeItem>
      <ddeItem name="dio[115].vNorm" advise="1">
        <values>
          <value>
            <val>1</val>
          </value>
        </values>
      </ddeItem>
      <ddeItem name="dio[116].Alarm.en" advise="1">
        <values>
          <value>
            <val>1</val>
          </value>
        </values>
      </ddeItem>
      <ddeItem name="dio[116].Alarm.sgn" advise="1">
        <values>
          <value>
            <val>0</val>
          </value>
        </values>
      </ddeItem>
      <ddeItem name="dio[116].en" advise="1">
        <values>
          <value>
            <val>1</val>
          </value>
        </values>
      </ddeItem>
      <ddeItem name="dio[116].isAbNorm" advise="1">
        <values>
          <value>
            <val>0</val>
          </value>
        </values>
      </ddeItem>
      <ddeItem name="DIO[116].v" advise="1">
        <values>
          <value>
            <val>1</val>
          </value>
        </values>
      </ddeItem>
      <ddeItem name="dio[116].vNorm" advise="1">
        <values>
          <value>
            <val>1</val>
          </value>
        </values>
      </ddeItem>
      <ddeItem name="dio[117].Alarm.en" advise="1">
        <values>
          <value>
            <val>1</val>
          </value>
        </values>
      </ddeItem>
      <ddeItem name="dio[117].Alarm.sgn" advise="1">
        <values>
          <value>
            <val>0</val>
          </value>
        </values>
      </ddeItem>
      <ddeItem name="dio[117].en" advise="1">
        <values>
          <value>
            <val>1</val>
          </value>
        </values>
      </ddeItem>
      <ddeItem name="dio[117].isAbNorm" advise="1">
        <values>
          <value>
            <val>0</val>
          </value>
        </values>
      </ddeItem>
      <ddeItem name="DIO[117].v" advise="1">
        <values>
          <value>
            <val>1</val>
          </value>
        </values>
      </ddeItem>
      <ddeItem name="dio[117].vNorm" advise="1">
        <values>
          <value>
            <val>1</val>
          </value>
        </values>
      </ddeItem>
      <ddeItem name="dio[118].Alarm.en" advise="1">
        <values>
          <value>
            <val>1</val>
          </value>
        </values>
      </ddeItem>
      <ddeItem name="dio[118].Alarm.sgn" advise="1">
        <values>
          <value>
            <val>1</val>
          </value>
        </values>
      </ddeItem>
      <ddeItem name="dio[118].en" advise="1">
        <values>
          <value>
            <val>1</val>
          </value>
        </values>
      </ddeItem>
      <ddeItem name="dio[118].isAbNorm" advise="1">
        <values>
          <value>
            <val>1</val>
          </value>
        </values>
      </ddeItem>
      <ddeItem name="DIO[118].v" advise="1">
        <values>
          <value>
            <val>0</val>
          </value>
        </values>
      </ddeItem>
      <ddeItem name="dio[118].vNorm" advise="1">
        <values>
          <value>
            <val>1</val>
          </value>
        </values>
      </ddeItem>
      <ddeItem name="dio[119].Alarm.en" advise="1">
        <values>
          <value>
            <val>1</val>
          </value>
        </values>
      </ddeItem>
      <ddeItem name="dio[119].Alarm.sgn" advise="1">
        <values>
          <value>
            <val>0</val>
          </value>
        </values>
      </ddeItem>
      <ddeItem name="dio[119].en" advise="1">
        <values>
          <value>
            <val>1</val>
          </value>
        </values>
      </ddeItem>
      <ddeItem name="dio[119].isAbNorm" advise="1">
        <values>
          <value>
            <val>0</val>
          </value>
        </values>
      </ddeItem>
      <ddeItem name="DIO[119].v" advise="1">
        <values>
          <value>
            <val>1</val>
          </value>
        </values>
      </ddeItem>
      <ddeItem name="dio[119].vNorm" advise="1">
        <values>
          <value>
            <val>1</val>
          </value>
        </values>
      </ddeItem>
      <ddeItem name="dio[12].Alarm.en" advise="1">
        <values>
          <value>
            <val>1</val>
          </value>
        </values>
      </ddeItem>
      <ddeItem name="dio[12].Alarm.sgn" advise="1">
        <values>
          <value>
            <val>0</val>
          </value>
        </values>
      </ddeItem>
      <ddeItem name="dio[12].en" advise="1">
        <values>
          <value>
            <val>1</val>
          </value>
        </values>
      </ddeItem>
      <ddeItem name="dio[12].isAbNorm" advise="1">
        <values>
          <value>
            <val>0</val>
          </value>
        </values>
      </ddeItem>
      <ddeItem name="DIO[12].v" advise="1">
        <values>
          <value>
            <val>0</val>
          </value>
        </values>
      </ddeItem>
      <ddeItem name="dio[12].vNorm" advise="1">
        <values>
          <value>
            <val>0</val>
          </value>
        </values>
      </ddeItem>
      <ddeItem name="dio[120].Alarm.en" advise="1">
        <values>
          <value>
            <val>1</val>
          </value>
        </values>
      </ddeItem>
      <ddeItem name="dio[120].Alarm.sgn" advise="1">
        <values>
          <value>
            <val>1</val>
          </value>
        </values>
      </ddeItem>
      <ddeItem name="dio[120].en" advise="1">
        <values>
          <value>
            <val>1</val>
          </value>
        </values>
      </ddeItem>
      <ddeItem name="dio[120].isAbNorm" advise="1">
        <values>
          <value>
            <val>1</val>
          </value>
        </values>
      </ddeItem>
      <ddeItem name="DIO[120].v" advise="1">
        <values>
          <value>
            <val>0</val>
          </value>
        </values>
      </ddeItem>
      <ddeItem name="dio[120].vNorm" advise="1">
        <values>
          <value>
            <val>1</val>
          </value>
        </values>
      </ddeItem>
      <ddeItem name="dio[121].Alarm.en" advise="1">
        <values>
          <value>
            <val>1</val>
          </value>
        </values>
      </ddeItem>
      <ddeItem name="dio[121].Alarm.sgn" advise="1">
        <values>
          <value>
            <val>0</val>
          </value>
        </values>
      </ddeItem>
      <ddeItem name="dio[121].en" advise="1">
        <values>
          <value>
            <val>1</val>
          </value>
        </values>
      </ddeItem>
      <ddeItem name="dio[121].isAbNorm" advise="1">
        <values>
          <value>
            <val>0</val>
          </value>
        </values>
      </ddeItem>
      <ddeItem name="DIO[121].v" advise="1">
        <values>
          <value>
            <val>1</val>
          </value>
        </values>
      </ddeItem>
      <ddeItem name="dio[121].vNorm" advise="1">
        <values>
          <value>
            <val>1</val>
          </value>
        </values>
      </ddeItem>
      <ddeItem name="dio[122].Alarm.en" advise="1">
        <values>
          <value>
            <val>1</val>
          </value>
        </values>
      </ddeItem>
      <ddeItem name="dio[122].Alarm.sgn" advise="1">
        <values>
          <value>
            <val>0</val>
          </value>
        </values>
      </ddeItem>
      <ddeItem name="dio[122].en" advise="1">
        <values>
          <value>
            <val>1</val>
          </value>
        </values>
      </ddeItem>
      <ddeItem name="dio[122].isAbNorm" advise="1">
        <values>
          <value>
            <val>0</val>
          </value>
        </values>
      </ddeItem>
      <ddeItem name="DIO[122].v" advise="1">
        <values>
          <value>
            <val>1</val>
          </value>
        </values>
      </ddeItem>
      <ddeItem name="dio[122].vNorm" advise="1">
        <values>
          <value>
            <val>1</val>
          </value>
        </values>
      </ddeItem>
      <ddeItem name="dio[123].Alarm.en" advise="1">
        <values>
          <value>
            <val>1</val>
          </value>
        </values>
      </ddeItem>
      <ddeItem name="dio[123].Alarm.sgn" advise="1">
        <values>
          <value>
            <val>0</val>
          </value>
        </values>
      </ddeItem>
      <ddeItem name="dio[123].en" advise="1">
        <values>
          <value>
            <val>1</val>
          </value>
        </values>
      </ddeItem>
      <ddeItem name="dio[123].isAbNorm" advise="1">
        <values>
          <value>
            <val>0</val>
          </value>
        </values>
      </ddeItem>
      <ddeItem name="DIO[123].v" advise="1">
        <values>
          <value>
            <val>1</val>
          </value>
        </values>
      </ddeItem>
      <ddeItem name="dio[123].vNorm" advise="1">
        <values>
          <value>
            <val>1</val>
          </value>
        </values>
      </ddeItem>
      <ddeItem name="dio[124].Alarm.en" advise="1">
        <values>
          <value>
            <val>1</val>
          </value>
        </values>
      </ddeItem>
      <ddeItem name="dio[124].Alarm.sgn" advise="1">
        <values>
          <value>
            <val>1</val>
          </value>
        </values>
      </ddeItem>
      <ddeItem name="dio[124].en" advise="1">
        <values>
          <value>
            <val>1</val>
          </value>
        </values>
      </ddeItem>
      <ddeItem name="dio[124].isAbNorm" advise="1">
        <values>
          <value>
            <val>1</val>
          </value>
        </values>
      </ddeItem>
      <ddeItem name="DIO[124].v" advise="1">
        <values>
          <value>
            <val>0</val>
          </value>
        </values>
      </ddeItem>
      <ddeItem name="dio[124].vNorm" advise="1">
        <values>
          <value>
            <val>1</val>
          </value>
        </values>
      </ddeItem>
      <ddeItem name="dio[125].Alarm.en" advise="1">
        <values>
          <value>
            <val>1</val>
          </value>
        </values>
      </ddeItem>
      <ddeItem name="dio[125].Alarm.sgn" advise="1">
        <values>
          <value>
            <val>0</val>
          </value>
        </values>
      </ddeItem>
      <ddeItem name="dio[125].en" advise="1">
        <values>
          <value>
            <val>1</val>
          </value>
        </values>
      </ddeItem>
      <ddeItem name="dio[125].isAbNorm" advise="1">
        <values>
          <value>
            <val>0</val>
          </value>
        </values>
      </ddeItem>
      <ddeItem name="DIO[125].v" advise="1">
        <values>
          <value>
            <val>1</val>
          </value>
        </values>
      </ddeItem>
      <ddeItem name="dio[125].vNorm" advise="1">
        <values>
          <value>
            <val>1</val>
          </value>
        </values>
      </ddeItem>
      <ddeItem name="dio[126].Alarm.en" advise="1">
        <values>
          <value>
            <val>1</val>
          </value>
        </values>
      </ddeItem>
      <ddeItem name="dio[126].Alarm.sgn" advise="1">
        <values>
          <value>
            <val>0</val>
          </value>
        </values>
      </ddeItem>
      <ddeItem name="dio[126].en" advise="1">
        <values>
          <value>
            <val>1</val>
          </value>
        </values>
      </ddeItem>
      <ddeItem name="dio[126].isAbNorm" advise="1">
        <values>
          <value>
            <val>0</val>
          </value>
        </values>
      </ddeItem>
      <ddeItem name="DIO[126].v" advise="1">
        <values>
          <value>
            <val>1</val>
          </value>
        </values>
      </ddeItem>
      <ddeItem name="dio[126].vNorm" advise="1">
        <values>
          <value>
            <val>1</val>
          </value>
        </values>
      </ddeItem>
      <ddeItem name="dio[127].Alarm.en" advise="1">
        <values>
          <value>
            <val>1</val>
          </value>
        </values>
      </ddeItem>
      <ddeItem name="dio[127].Alarm.sgn" advise="1">
        <values>
          <value>
            <val>0</val>
          </value>
        </values>
      </ddeItem>
      <ddeItem name="dio[127].en" advise="1">
        <values>
          <value>
            <val>1</val>
          </value>
        </values>
      </ddeItem>
      <ddeItem name="dio[127].isAbNorm" advise="1">
        <values>
          <value>
            <val>0</val>
          </value>
        </values>
      </ddeItem>
      <ddeItem name="DIO[127].v" advise="1">
        <values>
          <value>
            <val>1</val>
          </value>
        </values>
      </ddeItem>
      <ddeItem name="dio[127].vNorm" advise="1">
        <values>
          <value>
            <val>1</val>
          </value>
        </values>
      </ddeItem>
      <ddeItem name="dio[128].Alarm.en" advise="1">
        <values>
          <value>
            <val>1</val>
          </value>
        </values>
      </ddeItem>
      <ddeItem name="dio[128].Alarm.sgn" advise="1">
        <values>
          <value>
            <val>0</val>
          </value>
        </values>
      </ddeItem>
      <ddeItem name="dio[128].en" advise="1">
        <values>
          <value>
            <val>1</val>
          </value>
        </values>
      </ddeItem>
      <ddeItem name="dio[128].isAbNorm" advise="1">
        <values>
          <value>
            <val>0</val>
          </value>
        </values>
      </ddeItem>
      <ddeItem name="DIO[128].v" advise="1">
        <values>
          <value>
            <val>1</val>
          </value>
        </values>
      </ddeItem>
      <ddeItem name="dio[128].vNorm" advise="1">
        <values>
          <value>
            <val>1</val>
          </value>
        </values>
      </ddeItem>
      <ddeItem name="dio[129].Alarm.en" advise="1">
        <values>
          <value>
            <val>1</val>
          </value>
        </values>
      </ddeItem>
      <ddeItem name="dio[129].Alarm.sgn" advise="1">
        <values>
          <value>
            <val>0</val>
          </value>
        </values>
      </ddeItem>
      <ddeItem name="dio[129].en" advise="1">
        <values>
          <value>
            <val>1</val>
          </value>
        </values>
      </ddeItem>
      <ddeItem name="dio[129].isAbNorm" advise="1">
        <values>
          <value>
            <val>0</val>
          </value>
        </values>
      </ddeItem>
      <ddeItem name="DIO[129].v" advise="1">
        <values>
          <value>
            <val>1</val>
          </value>
        </values>
      </ddeItem>
      <ddeItem name="dio[129].vNorm" advise="1">
        <values>
          <value>
            <val>1</val>
          </value>
        </values>
      </ddeItem>
      <ddeItem name="dio[13].Alarm.en" advise="1">
        <values>
          <value>
            <val>1</val>
          </value>
        </values>
      </ddeItem>
      <ddeItem name="dio[13].Alarm.sgn" advise="1">
        <values>
          <value>
            <val>1</val>
          </value>
        </values>
      </ddeItem>
      <ddeItem name="dio[13].en" advise="1">
        <values>
          <value>
            <val>1</val>
          </value>
        </values>
      </ddeItem>
      <ddeItem name="dio[13].isAbNorm" advise="1">
        <values>
          <value>
            <val>1</val>
          </value>
        </values>
      </ddeItem>
      <ddeItem name="DIO[13].v" advise="1">
        <values>
          <value>
            <val>1</val>
          </value>
        </values>
      </ddeItem>
      <ddeItem name="dio[13].vNorm" advise="1">
        <values>
          <value>
            <val>0</val>
          </value>
        </values>
      </ddeItem>
      <ddeItem name="dio[130].Alarm.en" advise="1">
        <values>
          <value>
            <val>1</val>
          </value>
        </values>
      </ddeItem>
      <ddeItem name="dio[130].Alarm.sgn" advise="1">
        <values>
          <value>
            <val>0</val>
          </value>
        </values>
      </ddeItem>
      <ddeItem name="dio[130].en" advise="1">
        <values>
          <value>
            <val>1</val>
          </value>
        </values>
      </ddeItem>
      <ddeItem name="dio[130].isAbNorm" advise="1">
        <values>
          <value>
            <val>0</val>
          </value>
        </values>
      </ddeItem>
      <ddeItem name="DIO[130].v" advise="1">
        <values>
          <value>
            <val>1</val>
          </value>
        </values>
      </ddeItem>
      <ddeItem name="dio[130].vNorm" advise="1">
        <values>
          <value>
            <val>1</val>
          </value>
        </values>
      </ddeItem>
      <ddeItem name="dio[131].Alarm.en" advise="1">
        <values>
          <value>
            <val>1</val>
          </value>
        </values>
      </ddeItem>
      <ddeItem name="dio[131].Alarm.sgn" advise="1">
        <values>
          <value>
            <val>0</val>
          </value>
        </values>
      </ddeItem>
      <ddeItem name="dio[131].en" advise="1">
        <values>
          <value>
            <val>1</val>
          </value>
        </values>
      </ddeItem>
      <ddeItem name="dio[131].isAbNorm" advise="1">
        <values>
          <value>
            <val>0</val>
          </value>
        </values>
      </ddeItem>
      <ddeItem name="DIO[131].v" advise="1">
        <values>
          <value>
            <val>1</val>
          </value>
        </values>
      </ddeItem>
      <ddeItem name="dio[131].vNorm" advise="1">
        <values>
          <value>
            <val>1</val>
          </value>
        </values>
      </ddeItem>
      <ddeItem name="dio[132].Alarm.en" advise="1">
        <values>
          <value>
            <val>1</val>
          </value>
        </values>
      </ddeItem>
      <ddeItem name="dio[132].Alarm.sgn" advise="1">
        <values>
          <value>
            <val>0</val>
          </value>
        </values>
      </ddeItem>
      <ddeItem name="dio[132].en" advise="1">
        <values>
          <value>
            <val>1</val>
          </value>
        </values>
      </ddeItem>
      <ddeItem name="dio[132].isAbNorm" advise="1">
        <values>
          <value>
            <val>0</val>
          </value>
        </values>
      </ddeItem>
      <ddeItem name="DIO[132].v" advise="1">
        <values>
          <value>
            <val>1</val>
          </value>
        </values>
      </ddeItem>
      <ddeItem name="dio[132].vNorm" advise="1">
        <values>
          <value>
            <val>1</val>
          </value>
        </values>
      </ddeItem>
      <ddeItem name="dio[133].Alarm.en" advise="1">
        <values>
          <value>
            <val>1</val>
          </value>
        </values>
      </ddeItem>
      <ddeItem name="dio[133].Alarm.sgn" advise="1">
        <values>
          <value>
            <val>0</val>
          </value>
        </values>
      </ddeItem>
      <ddeItem name="dio[133].en" advise="1">
        <values>
          <value>
            <val>1</val>
          </value>
        </values>
      </ddeItem>
      <ddeItem name="dio[133].isAbNorm" advise="1">
        <values>
          <value>
            <val>0</val>
          </value>
        </values>
      </ddeItem>
      <ddeItem name="DIO[133].v" advise="1">
        <values>
          <value>
            <val>1</val>
          </value>
        </values>
      </ddeItem>
      <ddeItem name="dio[133].vNorm" advise="1">
        <values>
          <value>
            <val>1</val>
          </value>
        </values>
      </ddeItem>
      <ddeItem name="dio[134].Alarm.en" advise="1">
        <values>
          <value>
            <val>1</val>
          </value>
        </values>
      </ddeItem>
      <ddeItem name="dio[134].Alarm.sgn" advise="1">
        <values>
          <value>
            <val>0</val>
          </value>
        </values>
      </ddeItem>
      <ddeItem name="dio[134].en" advise="1">
        <values>
          <value>
            <val>1</val>
          </value>
        </values>
      </ddeItem>
      <ddeItem name="dio[134].isAbNorm" advise="1">
        <values>
          <value>
            <val>0</val>
          </value>
        </values>
      </ddeItem>
      <ddeItem name="DIO[134].v" advise="1">
        <values>
          <value>
            <val>1</val>
          </value>
        </values>
      </ddeItem>
      <ddeItem name="dio[134].vNorm" advise="1">
        <values>
          <value>
            <val>1</val>
          </value>
        </values>
      </ddeItem>
      <ddeItem name="dio[135].Alarm.en" advise="1">
        <values>
          <value>
            <val>1</val>
          </value>
        </values>
      </ddeItem>
      <ddeItem name="dio[135].Alarm.sgn" advise="1">
        <values>
          <value>
            <val>0</val>
          </value>
        </values>
      </ddeItem>
      <ddeItem name="dio[135].en" advise="1">
        <values>
          <value>
            <val>1</val>
          </value>
        </values>
      </ddeItem>
      <ddeItem name="dio[135].isAbNorm" advise="1">
        <values>
          <value>
            <val>0</val>
          </value>
        </values>
      </ddeItem>
      <ddeItem name="DIO[135].v" advise="1">
        <values>
          <value>
            <val>1</val>
          </value>
        </values>
      </ddeItem>
      <ddeItem name="dio[135].vNorm" advise="1">
        <values>
          <value>
            <val>1</val>
          </value>
        </values>
      </ddeItem>
      <ddeItem name="dio[136].Alarm.en" advise="1">
        <values>
          <value>
            <val>1</val>
          </value>
        </values>
      </ddeItem>
      <ddeItem name="dio[136].Alarm.sgn" advise="1">
        <values>
          <value>
            <val>0</val>
          </value>
        </values>
      </ddeItem>
      <ddeItem name="dio[136].en" advise="1">
        <values>
          <value>
            <val>1</val>
          </value>
        </values>
      </ddeItem>
      <ddeItem name="dio[136].isAbNorm" advise="1">
        <values>
          <value>
            <val>0</val>
          </value>
        </values>
      </ddeItem>
      <ddeItem name="DIO[136].v" advise="1">
        <values>
          <value>
            <val>1</val>
          </value>
        </values>
      </ddeItem>
      <ddeItem name="dio[136].vNorm" advise="1">
        <values>
          <value>
            <val>1</val>
          </value>
        </values>
      </ddeItem>
      <ddeItem name="dio[137].Alarm.en" advise="1">
        <values>
          <value>
            <val>1</val>
          </value>
        </values>
      </ddeItem>
      <ddeItem name="dio[137].Alarm.sgn" advise="1">
        <values>
          <value>
            <val>0</val>
          </value>
        </values>
      </ddeItem>
      <ddeItem name="dio[137].en" advise="1">
        <values>
          <value>
            <val>1</val>
          </value>
        </values>
      </ddeItem>
      <ddeItem name="dio[137].isAbNorm" advise="1">
        <values>
          <value>
            <val>0</val>
          </value>
        </values>
      </ddeItem>
      <ddeItem name="DIO[137].v" advise="1">
        <values>
          <value>
            <val>1</val>
          </value>
        </values>
      </ddeItem>
      <ddeItem name="dio[137].vNorm" advise="1">
        <values>
          <value>
            <val>1</val>
          </value>
        </values>
      </ddeItem>
      <ddeItem name="dio[138].Alarm.en" advise="1">
        <values>
          <value>
            <val>1</val>
          </value>
        </values>
      </ddeItem>
      <ddeItem name="dio[138].Alarm.sgn" advise="1">
        <values>
          <value>
            <val>0</val>
          </value>
        </values>
      </ddeItem>
      <ddeItem name="dio[138].en" advise="1">
        <values>
          <value>
            <val>1</val>
          </value>
        </values>
      </ddeItem>
      <ddeItem name="dio[138].isAbNorm" advise="1">
        <values>
          <value>
            <val>0</val>
          </value>
        </values>
      </ddeItem>
      <ddeItem name="DIO[138].v" advise="1">
        <values>
          <value>
            <val>1</val>
          </value>
        </values>
      </ddeItem>
      <ddeItem name="dio[138].vNorm" advise="1">
        <values>
          <value>
            <val>1</val>
          </value>
        </values>
      </ddeItem>
      <ddeItem name="dio[139].Alarm.en" advise="1">
        <values>
          <value>
            <val>1</val>
          </value>
        </values>
      </ddeItem>
      <ddeItem name="dio[139].Alarm.sgn" advise="1">
        <values>
          <value>
            <val>0</val>
          </value>
        </values>
      </ddeItem>
      <ddeItem name="dio[139].en" advise="1">
        <values>
          <value>
            <val>1</val>
          </value>
        </values>
      </ddeItem>
      <ddeItem name="dio[139].isAbNorm" advise="1">
        <values>
          <value>
            <val>0</val>
          </value>
        </values>
      </ddeItem>
      <ddeItem name="DIO[139].v" advise="1">
        <values>
          <value>
            <val>1</val>
          </value>
        </values>
      </ddeItem>
      <ddeItem name="dio[139].vNorm" advise="1">
        <values>
          <value>
            <val>1</val>
          </value>
        </values>
      </ddeItem>
      <ddeItem name="dio[14].Alarm.en" advise="1">
        <values>
          <value>
            <val>1</val>
          </value>
        </values>
      </ddeItem>
      <ddeItem name="dio[14].Alarm.sgn" advise="1">
        <values>
          <value>
            <val>0</val>
          </value>
        </values>
      </ddeItem>
      <ddeItem name="dio[14].en" advise="1">
        <values>
          <value>
            <val>1</val>
          </value>
        </values>
      </ddeItem>
      <ddeItem name="dio[14].isAbNorm" advise="1">
        <values>
          <value>
            <val>0</val>
          </value>
        </values>
      </ddeItem>
      <ddeItem name="DIO[14].v" advise="1">
        <values>
          <value>
            <val>0</val>
          </value>
        </values>
      </ddeItem>
      <ddeItem name="dio[14].vNorm" advise="1">
        <values>
          <value>
            <val>0</val>
          </value>
        </values>
      </ddeItem>
      <ddeItem name="dio[140].Alarm.en" advise="1">
        <values>
          <value>
            <val>1</val>
          </value>
        </values>
      </ddeItem>
      <ddeItem name="dio[140].Alarm.sgn" advise="1">
        <values>
          <value>
            <val>0</val>
          </value>
        </values>
      </ddeItem>
      <ddeItem name="dio[140].en" advise="1">
        <values>
          <value>
            <val>1</val>
          </value>
        </values>
      </ddeItem>
      <ddeItem name="dio[140].isAbNorm" advise="1">
        <values>
          <value>
            <val>0</val>
          </value>
        </values>
      </ddeItem>
      <ddeItem name="DIO[140].v" advise="1">
        <values>
          <value>
            <val>1</val>
          </value>
        </values>
      </ddeItem>
      <ddeItem name="dio[140].vNorm" advise="1">
        <values>
          <value>
            <val>1</val>
          </value>
        </values>
      </ddeItem>
      <ddeItem name="dio[141].Alarm.en" advise="1">
        <values>
          <value>
            <val>1</val>
          </value>
        </values>
      </ddeItem>
      <ddeItem name="dio[141].Alarm.sgn" advise="1">
        <values>
          <value>
            <val>0</val>
          </value>
        </values>
      </ddeItem>
      <ddeItem name="dio[141].en" advise="1">
        <values>
          <value>
            <val>1</val>
          </value>
        </values>
      </ddeItem>
      <ddeItem name="dio[141].isAbNorm" advise="1">
        <values>
          <value>
            <val>0</val>
          </value>
        </values>
      </ddeItem>
      <ddeItem name="DIO[141].v" advise="1">
        <values>
          <value>
            <val>1</val>
          </value>
        </values>
      </ddeItem>
      <ddeItem name="dio[141].vNorm" advise="1">
        <values>
          <value>
            <val>1</val>
          </value>
        </values>
      </ddeItem>
      <ddeItem name="dio[142].Alarm.en" advise="1">
        <values>
          <value>
            <val>1</val>
          </value>
        </values>
      </ddeItem>
      <ddeItem name="dio[142].Alarm.sgn" advise="1">
        <values>
          <value>
            <val>0</val>
          </value>
        </values>
      </ddeItem>
      <ddeItem name="dio[142].en" advise="1">
        <values>
          <value>
            <val>1</val>
          </value>
        </values>
      </ddeItem>
      <ddeItem name="dio[142].isAbNorm" advise="1">
        <values>
          <value>
            <val>0</val>
          </value>
        </values>
      </ddeItem>
      <ddeItem name="DIO[142].v" advise="1">
        <values>
          <value>
            <val>1</val>
          </value>
        </values>
      </ddeItem>
      <ddeItem name="dio[142].vNorm" advise="1">
        <values>
          <value>
            <val>1</val>
          </value>
        </values>
      </ddeItem>
      <ddeItem name="dio[143].Alarm.en" advise="1">
        <values>
          <value>
            <val>1</val>
          </value>
        </values>
      </ddeItem>
      <ddeItem name="dio[143].Alarm.sgn" advise="1">
        <values>
          <value>
            <val>0</val>
          </value>
        </values>
      </ddeItem>
      <ddeItem name="dio[143].en" advise="1">
        <values>
          <value>
            <val>1</val>
          </value>
        </values>
      </ddeItem>
      <ddeItem name="dio[143].isAbNorm" advise="1">
        <values>
          <value>
            <val>0</val>
          </value>
        </values>
      </ddeItem>
      <ddeItem name="DIO[143].v" advise="1">
        <values>
          <value>
            <val>1</val>
          </value>
        </values>
      </ddeItem>
      <ddeItem name="dio[143].vNorm" advise="1">
        <values>
          <value>
            <val>1</val>
          </value>
        </values>
      </ddeItem>
      <ddeItem name="dio[144].Alarm.en" advise="1">
        <values>
          <value>
            <val>1</val>
          </value>
        </values>
      </ddeItem>
      <ddeItem name="dio[144].Alarm.sgn" advise="1">
        <values>
          <value>
            <val>0</val>
          </value>
        </values>
      </ddeItem>
      <ddeItem name="dio[144].en" advise="1">
        <values>
          <value>
            <val>1</val>
          </value>
        </values>
      </ddeItem>
      <ddeItem name="dio[144].isAbNorm" advise="1">
        <values>
          <value>
            <val>0</val>
          </value>
        </values>
      </ddeItem>
      <ddeItem name="DIO[144].v" advise="1">
        <values>
          <value>
            <val>1</val>
          </value>
        </values>
      </ddeItem>
      <ddeItem name="dio[144].vNorm" advise="1">
        <values>
          <value>
            <val>1</val>
          </value>
        </values>
      </ddeItem>
      <ddeItem name="dio[145].Alarm.en" advise="1">
        <values>
          <value>
            <val>1</val>
          </value>
        </values>
      </ddeItem>
      <ddeItem name="dio[145].Alarm.sgn" advise="1">
        <values>
          <value>
            <val>0</val>
          </value>
        </values>
      </ddeItem>
      <ddeItem name="dio[145].en" advise="1">
        <values>
          <value>
            <val>1</val>
          </value>
        </values>
      </ddeItem>
      <ddeItem name="dio[145].isAbNorm" advise="1">
        <values>
          <value>
            <val>0</val>
          </value>
        </values>
      </ddeItem>
      <ddeItem name="DIO[145].v" advise="1">
        <values>
          <value>
            <val>1</val>
          </value>
        </values>
      </ddeItem>
      <ddeItem name="dio[145].vNorm" advise="1">
        <values>
          <value>
            <val>1</val>
          </value>
        </values>
      </ddeItem>
      <ddeItem name="dio[146].Alarm.en" advise="1">
        <values>
          <value>
            <val>1</val>
          </value>
        </values>
      </ddeItem>
      <ddeItem name="dio[146].Alarm.sgn" advise="1">
        <values>
          <value>
            <val>0</val>
          </value>
        </values>
      </ddeItem>
      <ddeItem name="dio[146].en" advise="1">
        <values>
          <value>
            <val>1</val>
          </value>
        </values>
      </ddeItem>
      <ddeItem name="dio[146].isAbNorm" advise="1">
        <values>
          <value>
            <val>0</val>
          </value>
        </values>
      </ddeItem>
      <ddeItem name="DIO[146].v" advise="1">
        <values>
          <value>
            <val>1</val>
          </value>
        </values>
      </ddeItem>
      <ddeItem name="dio[146].vNorm" advise="1">
        <values>
          <value>
            <val>1</val>
          </value>
        </values>
      </ddeItem>
      <ddeItem name="dio[147].Alarm.en" advise="1">
        <values>
          <value>
            <val>1</val>
          </value>
        </values>
      </ddeItem>
      <ddeItem name="dio[147].Alarm.sgn" advise="1">
        <values>
          <value>
            <val>0</val>
          </value>
        </values>
      </ddeItem>
      <ddeItem name="dio[147].en" advise="1">
        <values>
          <value>
            <val>1</val>
          </value>
        </values>
      </ddeItem>
      <ddeItem name="dio[147].isAbNorm" advise="1">
        <values>
          <value>
            <val>0</val>
          </value>
        </values>
      </ddeItem>
      <ddeItem name="DIO[147].v" advise="1">
        <values>
          <value>
            <val>1</val>
          </value>
        </values>
      </ddeItem>
      <ddeItem name="dio[147].vNorm" advise="1">
        <values>
          <value>
            <val>1</val>
          </value>
        </values>
      </ddeItem>
      <ddeItem name="dio[148].Alarm.en" advise="1">
        <values>
          <value>
            <val>1</val>
          </value>
        </values>
      </ddeItem>
      <ddeItem name="dio[148].Alarm.sgn" advise="1">
        <values>
          <value>
            <val>0</val>
          </value>
        </values>
      </ddeItem>
      <ddeItem name="dio[148].en" advise="1">
        <values>
          <value>
            <val>1</val>
          </value>
        </values>
      </ddeItem>
      <ddeItem name="dio[148].isAbNorm" advise="1">
        <values>
          <value>
            <val>0</val>
          </value>
        </values>
      </ddeItem>
      <ddeItem name="DIO[148].v" advise="1">
        <values>
          <value>
            <val>1</val>
          </value>
        </values>
      </ddeItem>
      <ddeItem name="dio[148].vNorm" advise="1">
        <values>
          <value>
            <val>1</val>
          </value>
        </values>
      </ddeItem>
      <ddeItem name="dio[149].Alarm.en" advise="1">
        <values>
          <value>
            <val>1</val>
          </value>
        </values>
      </ddeItem>
      <ddeItem name="dio[149].Alarm.sgn" advise="1">
        <values>
          <value>
            <val>0</val>
          </value>
        </values>
      </ddeItem>
      <ddeItem name="dio[149].en" advise="1">
        <values>
          <value>
            <val>1</val>
          </value>
        </values>
      </ddeItem>
      <ddeItem name="dio[149].isAbNorm" advise="1">
        <values>
          <value>
            <val>0</val>
          </value>
        </values>
      </ddeItem>
      <ddeItem name="DIO[149].v" advise="1">
        <values>
          <value>
            <val>1</val>
          </value>
        </values>
      </ddeItem>
      <ddeItem name="dio[149].vNorm" advise="1">
        <values>
          <value>
            <val>1</val>
          </value>
        </values>
      </ddeItem>
      <ddeItem name="dio[15].Alarm.en" advise="1">
        <values>
          <value>
            <val>1</val>
          </value>
        </values>
      </ddeItem>
      <ddeItem name="dio[15].Alarm.sgn" advise="1">
        <values>
          <value>
            <val>0</val>
          </value>
        </values>
      </ddeItem>
      <ddeItem name="dio[15].en" advise="1">
        <values>
          <value>
            <val>1</val>
          </value>
        </values>
      </ddeItem>
      <ddeItem name="dio[15].isAbNorm" advise="1">
        <values>
          <value>
            <val>0</val>
          </value>
        </values>
      </ddeItem>
      <ddeItem name="DIO[15].v" advise="1">
        <values>
          <value>
            <val>0</val>
          </value>
        </values>
      </ddeItem>
      <ddeItem name="dio[15].vNorm" advise="1">
        <values>
          <value>
            <val>0</val>
          </value>
        </values>
      </ddeItem>
      <ddeItem name="dio[150].Alarm.en" advise="1">
        <values>
          <value>
            <val>1</val>
          </value>
        </values>
      </ddeItem>
      <ddeItem name="dio[150].Alarm.sgn" advise="1">
        <values>
          <value>
            <val>0</val>
          </value>
        </values>
      </ddeItem>
      <ddeItem name="dio[150].en" advise="1">
        <values>
          <value>
            <val>1</val>
          </value>
        </values>
      </ddeItem>
      <ddeItem name="dio[150].isAbNorm" advise="1">
        <values>
          <value>
            <val>0</val>
          </value>
        </values>
      </ddeItem>
      <ddeItem name="DIO[150].v" advise="1">
        <values>
          <value>
            <val>1</val>
          </value>
        </values>
      </ddeItem>
      <ddeItem name="dio[150].vNorm" advise="1">
        <values>
          <value>
            <val>1</val>
          </value>
        </values>
      </ddeItem>
      <ddeItem name="dio[151].Alarm.en" advise="1">
        <values>
          <value>
            <val>1</val>
          </value>
        </values>
      </ddeItem>
      <ddeItem name="dio[151].Alarm.sgn" advise="1">
        <values>
          <value>
            <val>0</val>
          </value>
        </values>
      </ddeItem>
      <ddeItem name="dio[151].en" advise="1">
        <values>
          <value>
            <val>1</val>
          </value>
        </values>
      </ddeItem>
      <ddeItem name="dio[151].isAbNorm" advise="1">
        <values>
          <value>
            <val>0</val>
          </value>
        </values>
      </ddeItem>
      <ddeItem name="DIO[151].v" advise="1">
        <values>
          <value>
            <val>1</val>
          </value>
        </values>
      </ddeItem>
      <ddeItem name="dio[151].vNorm" advise="1">
        <values>
          <value>
            <val>1</val>
          </value>
        </values>
      </ddeItem>
      <ddeItem name="dio[152].Alarm.en" advise="1">
        <values>
          <value>
            <val>1</val>
          </value>
        </values>
      </ddeItem>
      <ddeItem name="dio[152].Alarm.sgn" advise="1">
        <values>
          <value>
            <val>0</val>
          </value>
        </values>
      </ddeItem>
      <ddeItem name="dio[152].en" advise="1">
        <values>
          <value>
            <val>1</val>
          </value>
        </values>
      </ddeItem>
      <ddeItem name="dio[152].isAbNorm" advise="1">
        <values>
          <value>
            <val>0</val>
          </value>
        </values>
      </ddeItem>
      <ddeItem name="DIO[152].v" advise="1">
        <values>
          <value>
            <val>1</val>
          </value>
        </values>
      </ddeItem>
      <ddeItem name="dio[152].vNorm" advise="1">
        <values>
          <value>
            <val>1</val>
          </value>
        </values>
      </ddeItem>
      <ddeItem name="dio[153].Alarm.en" advise="1">
        <values>
          <value>
            <val>1</val>
          </value>
        </values>
      </ddeItem>
      <ddeItem name="dio[153].Alarm.sgn" advise="1">
        <values>
          <value>
            <val>0</val>
          </value>
        </values>
      </ddeItem>
      <ddeItem name="dio[153].en" advise="1">
        <values>
          <value>
            <val>1</val>
          </value>
        </values>
      </ddeItem>
      <ddeItem name="dio[153].isAbNorm" advise="1">
        <values>
          <value>
            <val>0</val>
          </value>
        </values>
      </ddeItem>
      <ddeItem name="DIO[153].v" advise="1">
        <values>
          <value>
            <val>1</val>
          </value>
        </values>
      </ddeItem>
      <ddeItem name="dio[153].vNorm" advise="1">
        <values>
          <value>
            <val>1</val>
          </value>
        </values>
      </ddeItem>
      <ddeItem name="dio[154].Alarm.en" advise="1">
        <values>
          <value>
            <val>1</val>
          </value>
        </values>
      </ddeItem>
      <ddeItem name="dio[154].Alarm.sgn" advise="1">
        <values>
          <value>
            <val>0</val>
          </value>
        </values>
      </ddeItem>
      <ddeItem name="dio[154].en" advise="1">
        <values>
          <value>
            <val>1</val>
          </value>
        </values>
      </ddeItem>
      <ddeItem name="dio[154].isAbNorm" advise="1">
        <values>
          <value>
            <val>0</val>
          </value>
        </values>
      </ddeItem>
      <ddeItem name="DIO[154].v" advise="1">
        <values>
          <value>
            <val>1</val>
          </value>
        </values>
      </ddeItem>
      <ddeItem name="dio[154].vNorm" advise="1">
        <values>
          <value>
            <val>1</val>
          </value>
        </values>
      </ddeItem>
      <ddeItem name="dio[155].Alarm.en" advise="1">
        <values>
          <value>
            <val>1</val>
          </value>
        </values>
      </ddeItem>
      <ddeItem name="dio[155].Alarm.sgn" advise="1">
        <values>
          <value>
            <val>0</val>
          </value>
        </values>
      </ddeItem>
      <ddeItem name="dio[155].en" advise="1">
        <values>
          <value>
            <val>1</val>
          </value>
        </values>
      </ddeItem>
      <ddeItem name="dio[155].isAbNorm" advise="1">
        <values>
          <value>
            <val>0</val>
          </value>
        </values>
      </ddeItem>
      <ddeItem name="DIO[155].v" advise="1">
        <values>
          <value>
            <val>1</val>
          </value>
        </values>
      </ddeItem>
      <ddeItem name="dio[155].vNorm" advise="1">
        <values>
          <value>
            <val>1</val>
          </value>
        </values>
      </ddeItem>
      <ddeItem name="dio[156].Alarm.en" advise="1">
        <values>
          <value>
            <val>1</val>
          </value>
        </values>
      </ddeItem>
      <ddeItem name="dio[156].Alarm.sgn" advise="1">
        <values>
          <value>
            <val>0</val>
          </value>
        </values>
      </ddeItem>
      <ddeItem name="dio[156].en" advise="1">
        <values>
          <value>
            <val>1</val>
          </value>
        </values>
      </ddeItem>
      <ddeItem name="dio[156].isAbNorm" advise="1">
        <values>
          <value>
            <val>0</val>
          </value>
        </values>
      </ddeItem>
      <ddeItem name="DIO[156].v" advise="1">
        <values>
          <value>
            <val>1</val>
          </value>
        </values>
      </ddeItem>
      <ddeItem name="dio[156].vNorm" advise="1">
        <values>
          <value>
            <val>1</val>
          </value>
        </values>
      </ddeItem>
      <ddeItem name="dio[157].Alarm.en" advise="1">
        <values>
          <value>
            <val>1</val>
          </value>
        </values>
      </ddeItem>
      <ddeItem name="dio[157].Alarm.sgn" advise="1">
        <values>
          <value>
            <val>0</val>
          </value>
        </values>
      </ddeItem>
      <ddeItem name="dio[157].en" advise="1">
        <values>
          <value>
            <val>0</val>
          </value>
        </values>
      </ddeItem>
      <ddeItem name="dio[157].isAbNorm" advise="1">
        <values>
          <value>
            <val>0</val>
          </value>
        </values>
      </ddeItem>
      <ddeItem name="DIO[157].v" advise="1">
        <values>
          <value>
            <val>0</val>
          </value>
        </values>
      </ddeItem>
      <ddeItem name="dio[157].vNorm" advise="1">
        <values>
          <value>
            <val>1</val>
          </value>
        </values>
      </ddeItem>
      <ddeItem name="dio[158].Alarm.en" advise="1">
        <values>
          <value>
            <val>1</val>
          </value>
        </values>
      </ddeItem>
      <ddeItem name="dio[158].Alarm.sgn" advise="1">
        <values>
          <value>
            <val>0</val>
          </value>
        </values>
      </ddeItem>
      <ddeItem name="dio[158].en" advise="1">
        <values>
          <value>
            <val>0</val>
          </value>
        </values>
      </ddeItem>
      <ddeItem name="dio[158].isAbNorm" advise="1">
        <values>
          <value>
            <val>0</val>
          </value>
        </values>
      </ddeItem>
      <ddeItem name="DIO[158].v" advise="1">
        <values>
          <value>
            <val>0</val>
          </value>
        </values>
      </ddeItem>
      <ddeItem name="dio[158].vNorm" advise="1">
        <values>
          <value>
            <val>1</val>
          </value>
        </values>
      </ddeItem>
      <ddeItem name="dio[159].Alarm.en" advise="1">
        <values>
          <value>
            <val>1</val>
          </value>
        </values>
      </ddeItem>
      <ddeItem name="dio[159].Alarm.sgn" advise="1">
        <values>
          <value>
            <val>0</val>
          </value>
        </values>
      </ddeItem>
      <ddeItem name="dio[159].en" advise="1">
        <values>
          <value>
            <val>0</val>
          </value>
        </values>
      </ddeItem>
      <ddeItem name="dio[159].isAbNorm" advise="1">
        <values>
          <value>
            <val>0</val>
          </value>
        </values>
      </ddeItem>
      <ddeItem name="DIO[159].v" advise="1">
        <values>
          <value>
            <val>0</val>
          </value>
        </values>
      </ddeItem>
      <ddeItem name="dio[159].vNorm" advise="1">
        <values>
          <value>
            <val>1</val>
          </value>
        </values>
      </ddeItem>
      <ddeItem name="dio[16].Alarm.en" advise="1">
        <values>
          <value>
            <val>1</val>
          </value>
        </values>
      </ddeItem>
      <ddeItem name="dio[16].Alarm.sgn" advise="1">
        <values>
          <value>
            <val>0</val>
          </value>
        </values>
      </ddeItem>
      <ddeItem name="dio[16].en" advise="1">
        <values>
          <value>
            <val>1</val>
          </value>
        </values>
      </ddeItem>
      <ddeItem name="dio[16].isAbNorm" advise="1">
        <values>
          <value>
            <val>0</val>
          </value>
        </values>
      </ddeItem>
      <ddeItem name="DIO[16].v" advise="1">
        <values>
          <value>
            <val>0</val>
          </value>
        </values>
      </ddeItem>
      <ddeItem name="dio[16].vNorm" advise="1">
        <values>
          <value>
            <val>0</val>
          </value>
        </values>
      </ddeItem>
      <ddeItem name="dio[160].Alarm.en" advise="1">
        <values>
          <value>
            <val>1</val>
          </value>
        </values>
      </ddeItem>
      <ddeItem name="dio[160].Alarm.sgn" advise="1">
        <values>
          <value>
            <val>0</val>
          </value>
        </values>
      </ddeItem>
      <ddeItem name="dio[160].en" advise="1">
        <values>
          <value>
            <val>1</val>
          </value>
        </values>
      </ddeItem>
      <ddeItem name="dio[160].isAbNorm" advise="1">
        <values>
          <value>
            <val>0</val>
          </value>
        </values>
      </ddeItem>
      <ddeItem name="DIO[160].v" advise="1">
        <values>
          <value>
            <val>1</val>
          </value>
        </values>
      </ddeItem>
      <ddeItem name="dio[160].vNorm" advise="1">
        <values>
          <value>
            <val>1</val>
          </value>
        </values>
      </ddeItem>
      <ddeItem name="dio[161].Alarm.en" advise="1">
        <values>
          <value>
            <val>1</val>
          </value>
        </values>
      </ddeItem>
      <ddeItem name="dio[161].Alarm.sgn" advise="1">
        <values>
          <value>
            <val>0</val>
          </value>
        </values>
      </ddeItem>
      <ddeItem name="dio[161].en" advise="1">
        <values>
          <value>
            <val>1</val>
          </value>
        </values>
      </ddeItem>
      <ddeItem name="dio[161].isAbNorm" advise="1">
        <values>
          <value>
            <val>0</val>
          </value>
        </values>
      </ddeItem>
      <ddeItem name="DIO[161].v" advise="1">
        <values>
          <value>
            <val>1</val>
          </value>
        </values>
      </ddeItem>
      <ddeItem name="dio[161].vNorm" advise="1">
        <values>
          <value>
            <val>1</val>
          </value>
        </values>
      </ddeItem>
      <ddeItem name="dio[162].Alarm.en" advise="1">
        <values>
          <value>
            <val>1</val>
          </value>
        </values>
      </ddeItem>
      <ddeItem name="dio[162].Alarm.sgn" advise="1">
        <values>
          <value>
            <val>0</val>
          </value>
        </values>
      </ddeItem>
      <ddeItem name="dio[162].en" advise="1">
        <values>
          <value>
            <val>1</val>
          </value>
        </values>
      </ddeItem>
      <ddeItem name="dio[162].isAbNorm" advise="1">
        <values>
          <value>
            <val>0</val>
          </value>
        </values>
      </ddeItem>
      <ddeItem name="DIO[162].v" advise="1">
        <values>
          <value>
            <val>1</val>
          </value>
        </values>
      </ddeItem>
      <ddeItem name="dio[162].vNorm" advise="1">
        <values>
          <value>
            <val>1</val>
          </value>
        </values>
      </ddeItem>
      <ddeItem name="dio[163].Alarm.en" advise="1">
        <values>
          <value>
            <val>1</val>
          </value>
        </values>
      </ddeItem>
      <ddeItem name="dio[163].Alarm.sgn" advise="1">
        <values>
          <value>
            <val>0</val>
          </value>
        </values>
      </ddeItem>
      <ddeItem name="dio[163].en" advise="1">
        <values>
          <value>
            <val>1</val>
          </value>
        </values>
      </ddeItem>
      <ddeItem name="dio[163].isAbNorm" advise="1">
        <values>
          <value>
            <val>0</val>
          </value>
        </values>
      </ddeItem>
      <ddeItem name="DIO[163].v" advise="1">
        <values>
          <value>
            <val>1</val>
          </value>
        </values>
      </ddeItem>
      <ddeItem name="dio[163].vNorm" advise="1">
        <values>
          <value>
            <val>1</val>
          </value>
        </values>
      </ddeItem>
      <ddeItem name="dio[164].Alarm.en" advise="1">
        <values>
          <value>
            <val>1</val>
          </value>
        </values>
      </ddeItem>
      <ddeItem name="dio[164].Alarm.sgn" advise="1">
        <values>
          <value>
            <val>0</val>
          </value>
        </values>
      </ddeItem>
      <ddeItem name="dio[164].en" advise="1">
        <values>
          <value>
            <val>1</val>
          </value>
        </values>
      </ddeItem>
      <ddeItem name="dio[164].isAbNorm" advise="1">
        <values>
          <value>
            <val>0</val>
          </value>
        </values>
      </ddeItem>
      <ddeItem name="DIO[164].v" advise="1">
        <values>
          <value>
            <val>1</val>
          </value>
        </values>
      </ddeItem>
      <ddeItem name="dio[164].vNorm" advise="1">
        <values>
          <value>
            <val>1</val>
          </value>
        </values>
      </ddeItem>
      <ddeItem name="dio[165].Alarm.en" advise="1">
        <values>
          <value>
            <val>1</val>
          </value>
        </values>
      </ddeItem>
      <ddeItem name="dio[165].Alarm.sgn" advise="1">
        <values>
          <value>
            <val>0</val>
          </value>
        </values>
      </ddeItem>
      <ddeItem name="dio[165].en" advise="1">
        <values>
          <value>
            <val>1</val>
          </value>
        </values>
      </ddeItem>
      <ddeItem name="dio[165].isAbNorm" advise="1">
        <values>
          <value>
            <val>0</val>
          </value>
        </values>
      </ddeItem>
      <ddeItem name="DIO[165].v" advise="1">
        <values>
          <value>
            <val>1</val>
          </value>
        </values>
      </ddeItem>
      <ddeItem name="dio[165].vNorm" advise="1">
        <values>
          <value>
            <val>1</val>
          </value>
        </values>
      </ddeItem>
      <ddeItem name="dio[166].Alarm.en" advise="1">
        <values>
          <value>
            <val>1</val>
          </value>
        </values>
      </ddeItem>
      <ddeItem name="dio[166].Alarm.sgn" advise="1">
        <values>
          <value>
            <val>0</val>
          </value>
        </values>
      </ddeItem>
      <ddeItem name="dio[166].en" advise="1">
        <values>
          <value>
            <val>1</val>
          </value>
        </values>
      </ddeItem>
      <ddeItem name="dio[166].isAbNorm" advise="1">
        <values>
          <value>
            <val>0</val>
          </value>
        </values>
      </ddeItem>
      <ddeItem name="DIO[166].v" advise="1">
        <values>
          <value>
            <val>1</val>
          </value>
        </values>
      </ddeItem>
      <ddeItem name="dio[166].vNorm" advise="1">
        <values>
          <value>
            <val>1</val>
          </value>
        </values>
      </ddeItem>
      <ddeItem name="dio[167].Alarm.en" advise="1">
        <values>
          <value>
            <val>1</val>
          </value>
        </values>
      </ddeItem>
      <ddeItem name="dio[167].Alarm.sgn" advise="1">
        <values>
          <value>
            <val>0</val>
          </value>
        </values>
      </ddeItem>
      <ddeItem name="dio[167].en" advise="1">
        <values>
          <value>
            <val>1</val>
          </value>
        </values>
      </ddeItem>
      <ddeItem name="dio[167].isAbNorm" advise="1">
        <values>
          <value>
            <val>0</val>
          </value>
        </values>
      </ddeItem>
      <ddeItem name="DIO[167].v" advise="1">
        <values>
          <value>
            <val>1</val>
          </value>
        </values>
      </ddeItem>
      <ddeItem name="dio[167].vNorm" advise="1">
        <values>
          <value>
            <val>1</val>
          </value>
        </values>
      </ddeItem>
      <ddeItem name="dio[168].Alarm.en" advise="1">
        <values>
          <value>
            <val>1</val>
          </value>
        </values>
      </ddeItem>
      <ddeItem name="dio[168].Alarm.sgn" advise="1">
        <values>
          <value>
            <val>0</val>
          </value>
        </values>
      </ddeItem>
      <ddeItem name="dio[168].en" advise="1">
        <values>
          <value>
            <val>1</val>
          </value>
        </values>
      </ddeItem>
      <ddeItem name="dio[168].isAbNorm" advise="1">
        <values>
          <value>
            <val>0</val>
          </value>
        </values>
      </ddeItem>
      <ddeItem name="DIO[168].v" advise="1">
        <values>
          <value>
            <val>1</val>
          </value>
        </values>
      </ddeItem>
      <ddeItem name="dio[168].vNorm" advise="1">
        <values>
          <value>
            <val>1</val>
          </value>
        </values>
      </ddeItem>
      <ddeItem name="dio[169].Alarm.en" advise="1">
        <values>
          <value>
            <val>1</val>
          </value>
        </values>
      </ddeItem>
      <ddeItem name="dio[169].Alarm.sgn" advise="1">
        <values>
          <value>
            <val>0</val>
          </value>
        </values>
      </ddeItem>
      <ddeItem name="dio[169].en" advise="1">
        <values>
          <value>
            <val>1</val>
          </value>
        </values>
      </ddeItem>
      <ddeItem name="dio[169].isAbNorm" advise="1">
        <values>
          <value>
            <val>0</val>
          </value>
        </values>
      </ddeItem>
      <ddeItem name="DIO[169].v" advise="1">
        <values>
          <value>
            <val>1</val>
          </value>
        </values>
      </ddeItem>
      <ddeItem name="dio[169].vNorm" advise="1">
        <values>
          <value>
            <val>1</val>
          </value>
        </values>
      </ddeItem>
      <ddeItem name="dio[17].Alarm.en" advise="1">
        <values>
          <value>
            <val>1</val>
          </value>
        </values>
      </ddeItem>
      <ddeItem name="dio[17].Alarm.sgn" advise="1">
        <values>
          <value>
            <val>0</val>
          </value>
        </values>
      </ddeItem>
      <ddeItem name="dio[17].en" advise="1">
        <values>
          <value>
            <val>1</val>
          </value>
        </values>
      </ddeItem>
      <ddeItem name="dio[17].isAbNorm" advise="1">
        <values>
          <value>
            <val>0</val>
          </value>
        </values>
      </ddeItem>
      <ddeItem name="DIO[17].v" advise="1">
        <values>
          <value>
            <val>0</val>
          </value>
        </values>
      </ddeItem>
      <ddeItem name="dio[17].vNorm" advise="1">
        <values>
          <value>
            <val>0</val>
          </value>
        </values>
      </ddeItem>
      <ddeItem name="dio[170].Alarm.en" advise="1">
        <values>
          <value>
            <val>1</val>
          </value>
        </values>
      </ddeItem>
      <ddeItem name="dio[170].Alarm.sgn" advise="1">
        <values>
          <value>
            <val>0</val>
          </value>
        </values>
      </ddeItem>
      <ddeItem name="dio[170].en" advise="1">
        <values>
          <value>
            <val>1</val>
          </value>
        </values>
      </ddeItem>
      <ddeItem name="dio[170].isAbNorm" advise="1">
        <values>
          <value>
            <val>0</val>
          </value>
        </values>
      </ddeItem>
      <ddeItem name="DIO[170].v" advise="1">
        <values>
          <value>
            <val>1</val>
          </value>
        </values>
      </ddeItem>
      <ddeItem name="dio[170].vNorm" advise="1">
        <values>
          <value>
            <val>1</val>
          </value>
        </values>
      </ddeItem>
      <ddeItem name="dio[171].Alarm.en" advise="1">
        <values>
          <value>
            <val>1</val>
          </value>
        </values>
      </ddeItem>
      <ddeItem name="dio[171].Alarm.sgn" advise="1">
        <values>
          <value>
            <val>0</val>
          </value>
        </values>
      </ddeItem>
      <ddeItem name="dio[171].en" advise="1">
        <values>
          <value>
            <val>0</val>
          </value>
        </values>
      </ddeItem>
      <ddeItem name="dio[171].isAbNorm" advise="1">
        <values>
          <value>
            <val>0</val>
          </value>
        </values>
      </ddeItem>
      <ddeItem name="DIO[171].v" advise="1">
        <values>
          <value>
            <val>0</val>
          </value>
        </values>
      </ddeItem>
      <ddeItem name="dio[171].vNorm" advise="1">
        <values>
          <value>
            <val>1</val>
          </value>
        </values>
      </ddeItem>
      <ddeItem name="dio[172].Alarm.en" advise="1">
        <values>
          <value>
            <val>1</val>
          </value>
        </values>
      </ddeItem>
      <ddeItem name="dio[172].Alarm.sgn" advise="1">
        <values>
          <value>
            <val>0</val>
          </value>
        </values>
      </ddeItem>
      <ddeItem name="dio[172].en" advise="1">
        <values>
          <value>
            <val>0</val>
          </value>
        </values>
      </ddeItem>
      <ddeItem name="dio[172].isAbNorm" advise="1">
        <values>
          <value>
            <val>0</val>
          </value>
        </values>
      </ddeItem>
      <ddeItem name="DIO[172].v" advise="1">
        <values>
          <value>
            <val>0</val>
          </value>
        </values>
      </ddeItem>
      <ddeItem name="dio[172].vNorm" advise="1">
        <values>
          <value>
            <val>1</val>
          </value>
        </values>
      </ddeItem>
      <ddeItem name="dio[173].Alarm.en" advise="1">
        <values>
          <value>
            <val>1</val>
          </value>
        </values>
      </ddeItem>
      <ddeItem name="dio[173].Alarm.sgn" advise="1">
        <values>
          <value>
            <val>0</val>
          </value>
        </values>
      </ddeItem>
      <ddeItem name="dio[173].en" advise="1">
        <values>
          <value>
            <val>1</val>
          </value>
        </values>
      </ddeItem>
      <ddeItem name="dio[173].isAbNorm" advise="1">
        <values>
          <value>
            <val>0</val>
          </value>
        </values>
      </ddeItem>
      <ddeItem name="DIO[173].v" advise="1">
        <values>
          <value>
            <val>1</val>
          </value>
        </values>
      </ddeItem>
      <ddeItem name="dio[173].vNorm" advise="1">
        <values>
          <value>
            <val>1</val>
          </value>
        </values>
      </ddeItem>
      <ddeItem name="dio[174].Alarm.en" advise="1">
        <values>
          <value>
            <val>1</val>
          </value>
        </values>
      </ddeItem>
      <ddeItem name="dio[174].Alarm.sgn" advise="1">
        <values>
          <value>
            <val>0</val>
          </value>
        </values>
      </ddeItem>
      <ddeItem name="dio[174].en" advise="1">
        <values>
          <value>
            <val>1</val>
          </value>
        </values>
      </ddeItem>
      <ddeItem name="dio[174].isAbNorm" advise="1">
        <values>
          <value>
            <val>0</val>
          </value>
        </values>
      </ddeItem>
      <ddeItem name="DIO[174].v" advise="1">
        <values>
          <value>
            <val>1</val>
          </value>
        </values>
      </ddeItem>
      <ddeItem name="dio[174].vNorm" advise="1">
        <values>
          <value>
            <val>1</val>
          </value>
        </values>
      </ddeItem>
      <ddeItem name="dio[175].Alarm.en" advise="1">
        <values>
          <value>
            <val>1</val>
          </value>
        </values>
      </ddeItem>
      <ddeItem name="dio[175].Alarm.sgn" advise="1">
        <values>
          <value>
            <val>0</val>
          </value>
        </values>
      </ddeItem>
      <ddeItem name="dio[175].en" advise="1">
        <values>
          <value>
            <val>1</val>
          </value>
        </values>
      </ddeItem>
      <ddeItem name="dio[175].isAbNorm" advise="1">
        <values>
          <value>
            <val>0</val>
          </value>
        </values>
      </ddeItem>
      <ddeItem name="DIO[175].v" advise="1">
        <values>
          <value>
            <val>1</val>
          </value>
        </values>
      </ddeItem>
      <ddeItem name="dio[175].vNorm" advise="1">
        <values>
          <value>
            <val>1</val>
          </value>
        </values>
      </ddeItem>
      <ddeItem name="dio[18].Alarm.en" advise="1">
        <values>
          <value>
            <val>1</val>
          </value>
        </values>
      </ddeItem>
      <ddeItem name="dio[18].Alarm.sgn" advise="1">
        <values>
          <value>
            <val>1</val>
          </value>
        </values>
      </ddeItem>
      <ddeItem name="dio[18].en" advise="1">
        <values>
          <value>
            <val>1</val>
          </value>
        </values>
      </ddeItem>
      <ddeItem name="dio[18].isAbNorm" advise="1">
        <values>
          <value>
            <val>1</val>
          </value>
        </values>
      </ddeItem>
      <ddeItem name="DIO[18].v" advise="1">
        <values>
          <value>
            <val>0</val>
          </value>
        </values>
      </ddeItem>
      <ddeItem name="dio[18].vNorm" advise="1">
        <values>
          <value>
            <val>1</val>
          </value>
        </values>
      </ddeItem>
      <ddeItem name="dio[19].Alarm.en" advise="1">
        <values>
          <value>
            <val>1</val>
          </value>
        </values>
      </ddeItem>
      <ddeItem name="dio[19].Alarm.sgn" advise="1">
        <values>
          <value>
            <val>0</val>
          </value>
        </values>
      </ddeItem>
      <ddeItem name="dio[19].en" advise="1">
        <values>
          <value>
            <val>1</val>
          </value>
        </values>
      </ddeItem>
      <ddeItem name="dio[19].isAbNorm" advise="1">
        <values>
          <value>
            <val>0</val>
          </value>
        </values>
      </ddeItem>
      <ddeItem name="DIO[19].v" advise="1">
        <values>
          <value>
            <val>0</val>
          </value>
        </values>
      </ddeItem>
      <ddeItem name="dio[19].vNorm" advise="1">
        <values>
          <value>
            <val>0</val>
          </value>
        </values>
      </ddeItem>
      <ddeItem name="dio[2].Alarm.en" advise="1">
        <values>
          <value>
            <val>1</val>
          </value>
        </values>
      </ddeItem>
      <ddeItem name="dio[2].Alarm.sgn" advise="1">
        <values>
          <value>
            <val>0</val>
          </value>
        </values>
      </ddeItem>
      <ddeItem name="dio[2].en" advise="1">
        <values>
          <value>
            <val>1</val>
          </value>
        </values>
      </ddeItem>
      <ddeItem name="dio[2].isAbNorm" advise="1">
        <values>
          <value>
            <val>0</val>
          </value>
        </values>
      </ddeItem>
      <ddeItem name="DIO[2].v" advise="1">
        <values>
          <value>
            <val>0</val>
          </value>
        </values>
      </ddeItem>
      <ddeItem name="dio[2].vNorm" advise="1">
        <values>
          <value>
            <val>0</val>
          </value>
        </values>
      </ddeItem>
      <ddeItem name="dio[20].Alarm.en" advise="1">
        <values>
          <value>
            <val>1</val>
          </value>
        </values>
      </ddeItem>
      <ddeItem name="dio[20].Alarm.sgn" advise="1">
        <values>
          <value>
            <val>0</val>
          </value>
        </values>
      </ddeItem>
      <ddeItem name="dio[20].en" advise="1">
        <values>
          <value>
            <val>1</val>
          </value>
        </values>
      </ddeItem>
      <ddeItem name="dio[20].isAbNorm" advise="1">
        <values>
          <value>
            <val>0</val>
          </value>
        </values>
      </ddeItem>
      <ddeItem name="DIO[20].v" advise="1">
        <values>
          <value>
            <val>1</val>
          </value>
        </values>
      </ddeItem>
      <ddeItem name="dio[20].vNorm" advise="1">
        <values>
          <value>
            <val>1</val>
          </value>
        </values>
      </ddeItem>
      <ddeItem name="dio[21].Alarm.en" advise="1">
        <values>
          <value>
            <val>1</val>
          </value>
        </values>
      </ddeItem>
      <ddeItem name="dio[21].Alarm.sgn" advise="1">
        <values>
          <value>
            <val>0</val>
          </value>
        </values>
      </ddeItem>
      <ddeItem name="dio[21].en" advise="1">
        <values>
          <value>
            <val>1</val>
          </value>
        </values>
      </ddeItem>
      <ddeItem name="dio[21].isAbNorm" advise="1">
        <values>
          <value>
            <val>0</val>
          </value>
        </values>
      </ddeItem>
      <ddeItem name="DIO[21].v" advise="1">
        <values>
          <value>
            <val>1</val>
          </value>
        </values>
      </ddeItem>
      <ddeItem name="dio[21].vNorm" advise="1">
        <values>
          <value>
            <val>1</val>
          </value>
        </values>
      </ddeItem>
      <ddeItem name="dio[22].Alarm.en" advise="1">
        <values>
          <value>
            <val>1</val>
          </value>
        </values>
      </ddeItem>
      <ddeItem name="dio[22].Alarm.sgn" advise="1">
        <values>
          <value>
            <val>0</val>
          </value>
        </values>
      </ddeItem>
      <ddeItem name="dio[22].en" advise="1">
        <values>
          <value>
            <val>1</val>
          </value>
        </values>
      </ddeItem>
      <ddeItem name="dio[22].isAbNorm" advise="1">
        <values>
          <value>
            <val>0</val>
          </value>
        </values>
      </ddeItem>
      <ddeItem name="DIO[22].v" advise="1">
        <values>
          <value>
            <val>1</val>
          </value>
        </values>
      </ddeItem>
      <ddeItem name="dio[22].vNorm" advise="1">
        <values>
          <value>
            <val>1</val>
          </value>
        </values>
      </ddeItem>
      <ddeItem name="dio[23].Alarm.en" advise="1">
        <values>
          <value>
            <val>1</val>
          </value>
        </values>
      </ddeItem>
      <ddeItem name="dio[23].Alarm.sgn" advise="1">
        <values>
          <value>
            <val>0</val>
          </value>
        </values>
      </ddeItem>
      <ddeItem name="dio[23].en" advise="1">
        <values>
          <value>
            <val>1</val>
          </value>
        </values>
      </ddeItem>
      <ddeItem name="dio[23].isAbNorm" advise="1">
        <values>
          <value>
            <val>0</val>
          </value>
        </values>
      </ddeItem>
      <ddeItem name="DIO[23].v" advise="1">
        <values>
          <value>
            <val>1</val>
          </value>
        </values>
      </ddeItem>
      <ddeItem name="dio[23].vNorm" advise="1">
        <values>
          <value>
            <val>1</val>
          </value>
        </values>
      </ddeItem>
      <ddeItem name="dio[24].Alarm.en" advise="1">
        <values>
          <value>
            <val>1</val>
          </value>
        </values>
      </ddeItem>
      <ddeItem name="dio[24].Alarm.sgn" advise="1">
        <values>
          <value>
            <val>1</val>
          </value>
        </values>
      </ddeItem>
      <ddeItem name="dio[24].en" advise="1">
        <values>
          <value>
            <val>1</val>
          </value>
        </values>
      </ddeItem>
      <ddeItem name="dio[24].isAbNorm" advise="1">
        <values>
          <value>
            <val>1</val>
          </value>
        </values>
      </ddeItem>
      <ddeItem name="DIO[24].v" advise="1">
        <values>
          <value>
            <val>0</val>
          </value>
        </values>
      </ddeItem>
      <ddeItem name="dio[24].vNorm" advise="1">
        <values>
          <value>
            <val>1</val>
          </value>
        </values>
      </ddeItem>
      <ddeItem name="dio[25].Alarm.en" advise="1">
        <values>
          <value>
            <val>1</val>
          </value>
        </values>
      </ddeItem>
      <ddeItem name="dio[25].Alarm.sgn" advise="1">
        <values>
          <value>
            <val>1</val>
          </value>
        </values>
      </ddeItem>
      <ddeItem name="dio[25].en" advise="1">
        <values>
          <value>
            <val>1</val>
          </value>
        </values>
      </ddeItem>
      <ddeItem name="dio[25].isAbNorm" advise="1">
        <values>
          <value>
            <val>1</val>
          </value>
        </values>
      </ddeItem>
      <ddeItem name="DIO[25].v" advise="1">
        <values>
          <value>
            <val>0</val>
          </value>
        </values>
      </ddeItem>
      <ddeItem name="dio[25].vNorm" advise="1">
        <values>
          <value>
            <val>1</val>
          </value>
        </values>
      </ddeItem>
      <ddeItem name="dio[26].Alarm.en" advise="1">
        <values>
          <value>
            <val>1</val>
          </value>
        </values>
      </ddeItem>
      <ddeItem name="dio[26].Alarm.sgn" advise="1">
        <values>
          <value>
            <val>1</val>
          </value>
        </values>
      </ddeItem>
      <ddeItem name="dio[26].en" advise="1">
        <values>
          <value>
            <val>1</val>
          </value>
        </values>
      </ddeItem>
      <ddeItem name="dio[26].isAbNorm" advise="1">
        <values>
          <value>
            <val>1</val>
          </value>
        </values>
      </ddeItem>
      <ddeItem name="DIO[26].v" advise="1">
        <values>
          <value>
            <val>0</val>
          </value>
        </values>
      </ddeItem>
      <ddeItem name="dio[26].vNorm" advise="1">
        <values>
          <value>
            <val>1</val>
          </value>
        </values>
      </ddeItem>
      <ddeItem name="dio[27].Alarm.en" advise="1">
        <values>
          <value>
            <val>1</val>
          </value>
        </values>
      </ddeItem>
      <ddeItem name="dio[27].Alarm.sgn" advise="1">
        <values>
          <value>
            <val>1</val>
          </value>
        </values>
      </ddeItem>
      <ddeItem name="dio[27].en" advise="1">
        <values>
          <value>
            <val>1</val>
          </value>
        </values>
      </ddeItem>
      <ddeItem name="dio[27].isAbNorm" advise="1">
        <values>
          <value>
            <val>1</val>
          </value>
        </values>
      </ddeItem>
      <ddeItem name="DIO[27].v" advise="1">
        <values>
          <value>
            <val>0</val>
          </value>
        </values>
      </ddeItem>
      <ddeItem name="dio[27].vNorm" advise="1">
        <values>
          <value>
            <val>1</val>
          </value>
        </values>
      </ddeItem>
      <ddeItem name="dio[28].Alarm.en" advise="1">
        <values>
          <value>
            <val>1</val>
          </value>
        </values>
      </ddeItem>
      <ddeItem name="dio[28].Alarm.sgn" advise="1">
        <values>
          <value>
            <val>1</val>
          </value>
        </values>
      </ddeItem>
      <ddeItem name="dio[28].en" advise="1">
        <values>
          <value>
            <val>1</val>
          </value>
        </values>
      </ddeItem>
      <ddeItem name="dio[28].isAbNorm" advise="1">
        <values>
          <value>
            <val>1</val>
          </value>
        </values>
      </ddeItem>
      <ddeItem name="DIO[28].v" advise="1">
        <values>
          <value>
            <val>0</val>
          </value>
        </values>
      </ddeItem>
      <ddeItem name="dio[28].vNorm" advise="1">
        <values>
          <value>
            <val>1</val>
          </value>
        </values>
      </ddeItem>
      <ddeItem name="dio[29].Alarm.en" advise="1">
        <values>
          <value>
            <val>1</val>
          </value>
        </values>
      </ddeItem>
      <ddeItem name="dio[29].Alarm.sgn" advise="1">
        <values>
          <value>
            <val>1</val>
          </value>
        </values>
      </ddeItem>
      <ddeItem name="dio[29].en" advise="1">
        <values>
          <value>
            <val>1</val>
          </value>
        </values>
      </ddeItem>
      <ddeItem name="dio[29].isAbNorm" advise="1">
        <values>
          <value>
            <val>1</val>
          </value>
        </values>
      </ddeItem>
      <ddeItem name="DIO[29].v" advise="1">
        <values>
          <value>
            <val>0</val>
          </value>
        </values>
      </ddeItem>
      <ddeItem name="dio[29].vNorm" advise="1">
        <values>
          <value>
            <val>1</val>
          </value>
        </values>
      </ddeItem>
      <ddeItem name="dio[3].Alarm.en" advise="1">
        <values>
          <value>
            <val>1</val>
          </value>
        </values>
      </ddeItem>
      <ddeItem name="dio[3].Alarm.sgn" advise="1">
        <values>
          <value>
            <val>0</val>
          </value>
        </values>
      </ddeItem>
      <ddeItem name="dio[3].en" advise="1">
        <values>
          <value>
            <val>1</val>
          </value>
        </values>
      </ddeItem>
      <ddeItem name="dio[3].isAbNorm" advise="1">
        <values>
          <value>
            <val>0</val>
          </value>
        </values>
      </ddeItem>
      <ddeItem name="DIO[3].v" advise="1">
        <values>
          <value>
            <val>0</val>
          </value>
        </values>
      </ddeItem>
      <ddeItem name="dio[3].vNorm" advise="1">
        <values>
          <value>
            <val>0</val>
          </value>
        </values>
      </ddeItem>
      <ddeItem name="dio[30].Alarm.en" advise="1">
        <values>
          <value>
            <val>1</val>
          </value>
        </values>
      </ddeItem>
      <ddeItem name="dio[30].Alarm.sgn" advise="1">
        <values>
          <value>
            <val>0</val>
          </value>
        </values>
      </ddeItem>
      <ddeItem name="dio[30].en" advise="1">
        <values>
          <value>
            <val>1</val>
          </value>
        </values>
      </ddeItem>
      <ddeItem name="dio[30].isAbNorm" advise="1">
        <values>
          <value>
            <val>0</val>
          </value>
        </values>
      </ddeItem>
      <ddeItem name="DIO[30].v" advise="1">
        <values>
          <value>
            <val>1</val>
          </value>
        </values>
      </ddeItem>
      <ddeItem name="dio[30].vNorm" advise="1">
        <values>
          <value>
            <val>1</val>
          </value>
        </values>
      </ddeItem>
      <ddeItem name="dio[31].Alarm.en" advise="1">
        <values>
          <value>
            <val>1</val>
          </value>
        </values>
      </ddeItem>
      <ddeItem name="dio[31].Alarm.sgn" advise="1">
        <values>
          <value>
            <val>1</val>
          </value>
        </values>
      </ddeItem>
      <ddeItem name="dio[31].en" advise="1">
        <values>
          <value>
            <val>1</val>
          </value>
        </values>
      </ddeItem>
      <ddeItem name="dio[31].isAbNorm" advise="1">
        <values>
          <value>
            <val>1</val>
          </value>
        </values>
      </ddeItem>
      <ddeItem name="DIO[31].v" advise="1">
        <values>
          <value>
            <val>0</val>
          </value>
        </values>
      </ddeItem>
      <ddeItem name="dio[31].vNorm" advise="1">
        <values>
          <value>
            <val>1</val>
          </value>
        </values>
      </ddeItem>
      <ddeItem name="dio[32].Alarm.en" advise="1">
        <values>
          <value>
            <val>0</val>
          </value>
        </values>
      </ddeItem>
      <ddeItem name="dio[32].Alarm.sgn" advise="1">
        <values>
          <value>
            <val>0</val>
          </value>
        </values>
      </ddeItem>
      <ddeItem name="dio[32].en" advise="1">
        <values>
          <value>
            <val>0</val>
          </value>
        </values>
      </ddeItem>
      <ddeItem name="dio[32].isAbNorm" advise="1">
        <values>
          <value>
            <val>0</val>
          </value>
        </values>
      </ddeItem>
      <ddeItem name="DIO[32].v" advise="1">
        <values>
          <value>
            <val>0</val>
          </value>
        </values>
      </ddeItem>
      <ddeItem name="dio[32].vNorm" advise="1">
        <values>
          <value>
            <val>0</val>
          </value>
        </values>
      </ddeItem>
      <ddeItem name="dio[33].Alarm.en" advise="1">
        <values>
          <value>
            <val>0</val>
          </value>
        </values>
      </ddeItem>
      <ddeItem name="dio[33].Alarm.sgn" advise="1">
        <values>
          <value>
            <val>0</val>
          </value>
        </values>
      </ddeItem>
      <ddeItem name="dio[33].en" advise="1">
        <values>
          <value>
            <val>0</val>
          </value>
        </values>
      </ddeItem>
      <ddeItem name="dio[33].isAbNorm" advise="1">
        <values>
          <value>
            <val>0</val>
          </value>
        </values>
      </ddeItem>
      <ddeItem name="DIO[33].v" advise="1">
        <values>
          <value>
            <val>0</val>
          </value>
        </values>
      </ddeItem>
      <ddeItem name="dio[33].vNorm" advise="1">
        <values>
          <value>
            <val>0</val>
          </value>
        </values>
      </ddeItem>
      <ddeItem name="dio[34].Alarm.en" advise="1">
        <values>
          <value>
            <val>0</val>
          </value>
        </values>
      </ddeItem>
      <ddeItem name="dio[34].Alarm.sgn" advise="1">
        <values>
          <value>
            <val>0</val>
          </value>
        </values>
      </ddeItem>
      <ddeItem name="dio[34].en" advise="1">
        <values>
          <value>
            <val>0</val>
          </value>
        </values>
      </ddeItem>
      <ddeItem name="dio[34].isAbNorm" advise="1">
        <values>
          <value>
            <val>0</val>
          </value>
        </values>
      </ddeItem>
      <ddeItem name="DIO[34].v" advise="1">
        <values>
          <value>
            <val>0</val>
          </value>
        </values>
      </ddeItem>
      <ddeItem name="dio[34].vNorm" advise="1">
        <values>
          <value>
            <val>0</val>
          </value>
        </values>
      </ddeItem>
      <ddeItem name="dio[35].Alarm.en" advise="1">
        <values>
          <value>
            <val>0</val>
          </value>
        </values>
      </ddeItem>
      <ddeItem name="dio[35].Alarm.sgn" advise="1">
        <values>
          <value>
            <val>0</val>
          </value>
        </values>
      </ddeItem>
      <ddeItem name="dio[35].en" advise="1">
        <values>
          <value>
            <val>0</val>
          </value>
        </values>
      </ddeItem>
      <ddeItem name="dio[35].isAbNorm" advise="1">
        <values>
          <value>
            <val>0</val>
          </value>
        </values>
      </ddeItem>
      <ddeItem name="DIO[35].v" advise="1">
        <values>
          <value>
            <val>0</val>
          </value>
        </values>
      </ddeItem>
      <ddeItem name="dio[35].vNorm" advise="1">
        <values>
          <value>
            <val>0</val>
          </value>
        </values>
      </ddeItem>
      <ddeItem name="dio[36].Alarm.en" advise="1">
        <values>
          <value>
            <val>0</val>
          </value>
        </values>
      </ddeItem>
      <ddeItem name="dio[36].Alarm.sgn" advise="1">
        <values>
          <value>
            <val>0</val>
          </value>
        </values>
      </ddeItem>
      <ddeItem name="dio[36].en" advise="1">
        <values>
          <value>
            <val>0</val>
          </value>
        </values>
      </ddeItem>
      <ddeItem name="dio[36].isAbNorm" advise="1">
        <values>
          <value>
            <val>0</val>
          </value>
        </values>
      </ddeItem>
      <ddeItem name="DIO[36].v" advise="1">
        <values>
          <value>
            <val>0</val>
          </value>
        </values>
      </ddeItem>
      <ddeItem name="dio[36].vNorm" advise="1">
        <values>
          <value>
            <val>0</val>
          </value>
        </values>
      </ddeItem>
      <ddeItem name="dio[37].Alarm.en" advise="1">
        <values>
          <value>
            <val>0</val>
          </value>
        </values>
      </ddeItem>
      <ddeItem name="dio[37].Alarm.sgn" advise="1">
        <values>
          <value>
            <val>0</val>
          </value>
        </values>
      </ddeItem>
      <ddeItem name="dio[37].en" advise="1">
        <values>
          <value>
            <val>0</val>
          </value>
        </values>
      </ddeItem>
      <ddeItem name="dio[37].isAbNorm" advise="1">
        <values>
          <value>
            <val>0</val>
          </value>
        </values>
      </ddeItem>
      <ddeItem name="DIO[37].v" advise="1">
        <values>
          <value>
            <val>0</val>
          </value>
        </values>
      </ddeItem>
      <ddeItem name="dio[37].vNorm" advise="1">
        <values>
          <value>
            <val>0</val>
          </value>
        </values>
      </ddeItem>
      <ddeItem name="dio[38].Alarm.en" advise="1">
        <values>
          <value>
            <val>0</val>
          </value>
        </values>
      </ddeItem>
      <ddeItem name="dio[38].Alarm.sgn" advise="1">
        <values>
          <value>
            <val>0</val>
          </value>
        </values>
      </ddeItem>
      <ddeItem name="dio[38].en" advise="1">
        <values>
          <value>
            <val>0</val>
          </value>
        </values>
      </ddeItem>
      <ddeItem name="dio[38].isAbNorm" advise="1">
        <values>
          <value>
            <val>0</val>
          </value>
        </values>
      </ddeItem>
      <ddeItem name="DIO[38].v" advise="1">
        <values>
          <value>
            <val>0</val>
          </value>
        </values>
      </ddeItem>
      <ddeItem name="dio[38].vNorm" advise="1">
        <values>
          <value>
            <val>0</val>
          </value>
        </values>
      </ddeItem>
      <ddeItem name="dio[39].Alarm.en" advise="1">
        <values>
          <value>
            <val>0</val>
          </value>
        </values>
      </ddeItem>
      <ddeItem name="dio[39].Alarm.sgn" advise="1">
        <values>
          <value>
            <val>0</val>
          </value>
        </values>
      </ddeItem>
      <ddeItem name="dio[39].en" advise="1">
        <values>
          <value>
            <val>0</val>
          </value>
        </values>
      </ddeItem>
      <ddeItem name="dio[39].isAbNorm" advise="1">
        <values>
          <value>
            <val>0</val>
          </value>
        </values>
      </ddeItem>
      <ddeItem name="DIO[39].v" advise="1">
        <values>
          <value>
            <val>0</val>
          </value>
        </values>
      </ddeItem>
      <ddeItem name="dio[39].vNorm" advise="1">
        <values>
          <value>
            <val>0</val>
          </value>
        </values>
      </ddeItem>
      <ddeItem name="dio[4].Alarm.en" advise="1">
        <values>
          <value>
            <val>1</val>
          </value>
        </values>
      </ddeItem>
      <ddeItem name="dio[4].Alarm.sgn" advise="1">
        <values>
          <value>
            <val>1</val>
          </value>
        </values>
      </ddeItem>
      <ddeItem name="dio[4].en" advise="1">
        <values>
          <value>
            <val>1</val>
          </value>
        </values>
      </ddeItem>
      <ddeItem name="dio[4].isAbNorm" advise="1">
        <values>
          <value>
            <val>1</val>
          </value>
        </values>
      </ddeItem>
      <ddeItem name="DIO[4].v" advise="1">
        <values>
          <value>
            <val>1</val>
          </value>
        </values>
      </ddeItem>
      <ddeItem name="dio[4].vNorm" advise="1">
        <values>
          <value>
            <val>0</val>
          </value>
        </values>
      </ddeItem>
      <ddeItem name="dio[40].Alarm.en" advise="1">
        <values>
          <value>
            <val>0</val>
          </value>
        </values>
      </ddeItem>
      <ddeItem name="dio[40].Alarm.sgn" advise="1">
        <values>
          <value>
            <val>0</val>
          </value>
        </values>
      </ddeItem>
      <ddeItem name="dio[40].en" advise="1">
        <values>
          <value>
            <val>0</val>
          </value>
        </values>
      </ddeItem>
      <ddeItem name="dio[40].isAbNorm" advise="1">
        <values>
          <value>
            <val>0</val>
          </value>
        </values>
      </ddeItem>
      <ddeItem name="DIO[40].v" advise="1">
        <values>
          <value>
            <val>0</val>
          </value>
        </values>
      </ddeItem>
      <ddeItem name="dio[40].vNorm" advise="1">
        <values>
          <value>
            <val>0</val>
          </value>
        </values>
      </ddeItem>
      <ddeItem name="dio[41].Alarm.en" advise="1">
        <values>
          <value>
            <val>0</val>
          </value>
        </values>
      </ddeItem>
      <ddeItem name="dio[41].Alarm.sgn" advise="1">
        <values>
          <value>
            <val>0</val>
          </value>
        </values>
      </ddeItem>
      <ddeItem name="dio[41].en" advise="1">
        <values>
          <value>
            <val>0</val>
          </value>
        </values>
      </ddeItem>
      <ddeItem name="dio[41].isAbNorm" advise="1">
        <values>
          <value>
            <val>0</val>
          </value>
        </values>
      </ddeItem>
      <ddeItem name="DIO[41].v" advise="1">
        <values>
          <value>
            <val>0</val>
          </value>
        </values>
      </ddeItem>
      <ddeItem name="dio[41].vNorm" advise="1">
        <values>
          <value>
            <val>0</val>
          </value>
        </values>
      </ddeItem>
      <ddeItem name="dio[42].Alarm.en" advise="1">
        <values>
          <value>
            <val>0</val>
          </value>
        </values>
      </ddeItem>
      <ddeItem name="dio[42].Alarm.sgn" advise="1">
        <values>
          <value>
            <val>0</val>
          </value>
        </values>
      </ddeItem>
      <ddeItem name="dio[42].en" advise="1">
        <values>
          <value>
            <val>0</val>
          </value>
        </values>
      </ddeItem>
      <ddeItem name="dio[42].isAbNorm" advise="1">
        <values>
          <value>
            <val>0</val>
          </value>
        </values>
      </ddeItem>
      <ddeItem name="DIO[42].v" advise="1">
        <values>
          <value>
            <val>0</val>
          </value>
        </values>
      </ddeItem>
      <ddeItem name="dio[42].vNorm" advise="1">
        <values>
          <value>
            <val>0</val>
          </value>
        </values>
      </ddeItem>
      <ddeItem name="dio[43].Alarm.en" advise="1">
        <values>
          <value>
            <val>0</val>
          </value>
        </values>
      </ddeItem>
      <ddeItem name="dio[43].Alarm.sgn" advise="1">
        <values>
          <value>
            <val>0</val>
          </value>
        </values>
      </ddeItem>
      <ddeItem name="dio[43].en" advise="1">
        <values>
          <value>
            <val>0</val>
          </value>
        </values>
      </ddeItem>
      <ddeItem name="dio[43].isAbNorm" advise="1">
        <values>
          <value>
            <val>0</val>
          </value>
        </values>
      </ddeItem>
      <ddeItem name="DIO[43].v" advise="1">
        <values>
          <value>
            <val>0</val>
          </value>
        </values>
      </ddeItem>
      <ddeItem name="dio[43].vNorm" advise="1">
        <values>
          <value>
            <val>0</val>
          </value>
        </values>
      </ddeItem>
      <ddeItem name="dio[44].Alarm.en" advise="1">
        <values>
          <value>
            <val>0</val>
          </value>
        </values>
      </ddeItem>
      <ddeItem name="dio[44].Alarm.sgn" advise="1">
        <values>
          <value>
            <val>0</val>
          </value>
        </values>
      </ddeItem>
      <ddeItem name="dio[44].en" advise="1">
        <values>
          <value>
            <val>0</val>
          </value>
        </values>
      </ddeItem>
      <ddeItem name="dio[44].isAbNorm" advise="1">
        <values>
          <value>
            <val>0</val>
          </value>
        </values>
      </ddeItem>
      <ddeItem name="DIO[44].v" advise="1">
        <values>
          <value>
            <val>0</val>
          </value>
        </values>
      </ddeItem>
      <ddeItem name="dio[44].vNorm" advise="1">
        <values>
          <value>
            <val>0</val>
          </value>
        </values>
      </ddeItem>
      <ddeItem name="dio[45].Alarm.en" advise="1">
        <values>
          <value>
            <val>0</val>
          </value>
        </values>
      </ddeItem>
      <ddeItem name="dio[45].Alarm.sgn" advise="1">
        <values>
          <value>
            <val>0</val>
          </value>
        </values>
      </ddeItem>
      <ddeItem name="dio[45].en" advise="1">
        <values>
          <value>
            <val>0</val>
          </value>
        </values>
      </ddeItem>
      <ddeItem name="dio[45].isAbNorm" advise="1">
        <values>
          <value>
            <val>0</val>
          </value>
        </values>
      </ddeItem>
      <ddeItem name="DIO[45].v" advise="1">
        <values>
          <value>
            <val>0</val>
          </value>
        </values>
      </ddeItem>
      <ddeItem name="dio[45].vNorm" advise="1">
        <values>
          <value>
            <val>0</val>
          </value>
        </values>
      </ddeItem>
      <ddeItem name="dio[46].Alarm.en" advise="1">
        <values>
          <value>
            <val>0</val>
          </value>
        </values>
      </ddeItem>
      <ddeItem name="dio[46].Alarm.sgn" advise="1">
        <values>
          <value>
            <val>0</val>
          </value>
        </values>
      </ddeItem>
      <ddeItem name="dio[46].en" advise="1">
        <values>
          <value>
            <val>0</val>
          </value>
        </values>
      </ddeItem>
      <ddeItem name="dio[46].isAbNorm" advise="1">
        <values>
          <value>
            <val>0</val>
          </value>
        </values>
      </ddeItem>
      <ddeItem name="DIO[46].v" advise="1">
        <values>
          <value>
            <val>0</val>
          </value>
        </values>
      </ddeItem>
      <ddeItem name="dio[46].vNorm" advise="1">
        <values>
          <value>
            <val>0</val>
          </value>
        </values>
      </ddeItem>
      <ddeItem name="dio[47].Alarm.en" advise="1">
        <values>
          <value>
            <val>0</val>
          </value>
        </values>
      </ddeItem>
      <ddeItem name="dio[47].Alarm.sgn" advise="1">
        <values>
          <value>
            <val>0</val>
          </value>
        </values>
      </ddeItem>
      <ddeItem name="dio[47].en" advise="1">
        <values>
          <value>
            <val>0</val>
          </value>
        </values>
      </ddeItem>
      <ddeItem name="dio[47].isAbNorm" advise="1">
        <values>
          <value>
            <val>0</val>
          </value>
        </values>
      </ddeItem>
      <ddeItem name="DIO[47].v" advise="1">
        <values>
          <value>
            <val>0</val>
          </value>
        </values>
      </ddeItem>
      <ddeItem name="dio[47].vNorm" advise="1">
        <values>
          <value>
            <val>0</val>
          </value>
        </values>
      </ddeItem>
      <ddeItem name="dio[48].Alarm.en" advise="1">
        <values>
          <value>
            <val>0</val>
          </value>
        </values>
      </ddeItem>
      <ddeItem name="dio[48].Alarm.sgn" advise="1">
        <values>
          <value>
            <val>0</val>
          </value>
        </values>
      </ddeItem>
      <ddeItem name="dio[48].en" advise="1">
        <values>
          <value>
            <val>0</val>
          </value>
        </values>
      </ddeItem>
      <ddeItem name="dio[48].isAbNorm" advise="1">
        <values>
          <value>
            <val>0</val>
          </value>
        </values>
      </ddeItem>
      <ddeItem name="DIO[48].v" advise="1">
        <values>
          <value>
            <val>0</val>
          </value>
        </values>
      </ddeItem>
      <ddeItem name="dio[48].vNorm" advise="1">
        <values>
          <value>
            <val>0</val>
          </value>
        </values>
      </ddeItem>
      <ddeItem name="dio[49].Alarm.en" advise="1">
        <values>
          <value>
            <val>0</val>
          </value>
        </values>
      </ddeItem>
      <ddeItem name="dio[49].Alarm.sgn" advise="1">
        <values>
          <value>
            <val>0</val>
          </value>
        </values>
      </ddeItem>
      <ddeItem name="dio[49].en" advise="1">
        <values>
          <value>
            <val>0</val>
          </value>
        </values>
      </ddeItem>
      <ddeItem name="dio[49].isAbNorm" advise="1">
        <values>
          <value>
            <val>0</val>
          </value>
        </values>
      </ddeItem>
      <ddeItem name="DIO[49].v" advise="1">
        <values>
          <value>
            <val>0</val>
          </value>
        </values>
      </ddeItem>
      <ddeItem name="dio[49].vNorm" advise="1">
        <values>
          <value>
            <val>0</val>
          </value>
        </values>
      </ddeItem>
      <ddeItem name="dio[5].Alarm.en" advise="1">
        <values>
          <value>
            <val>1</val>
          </value>
        </values>
      </ddeItem>
      <ddeItem name="dio[5].Alarm.sgn" advise="1">
        <values>
          <value>
            <val>1</val>
          </value>
        </values>
      </ddeItem>
      <ddeItem name="dio[5].en" advise="1">
        <values>
          <value>
            <val>1</val>
          </value>
        </values>
      </ddeItem>
      <ddeItem name="dio[5].isAbNorm" advise="1">
        <values>
          <value>
            <val>1</val>
          </value>
        </values>
      </ddeItem>
      <ddeItem name="DIO[5].v" advise="1">
        <values>
          <value>
            <val>0</val>
          </value>
        </values>
      </ddeItem>
      <ddeItem name="dio[5].vNorm" advise="1">
        <values>
          <value>
            <val>1</val>
          </value>
        </values>
      </ddeItem>
      <ddeItem name="dio[50].Alarm.en" advise="1">
        <values>
          <value>
            <val>0</val>
          </value>
        </values>
      </ddeItem>
      <ddeItem name="dio[50].Alarm.sgn" advise="1">
        <values>
          <value>
            <val>0</val>
          </value>
        </values>
      </ddeItem>
      <ddeItem name="dio[50].en" advise="1">
        <values>
          <value>
            <val>0</val>
          </value>
        </values>
      </ddeItem>
      <ddeItem name="dio[50].isAbNorm" advise="1">
        <values>
          <value>
            <val>0</val>
          </value>
        </values>
      </ddeItem>
      <ddeItem name="DIO[50].v" advise="1">
        <values>
          <value>
            <val>0</val>
          </value>
        </values>
      </ddeItem>
      <ddeItem name="dio[50].vNorm" advise="1">
        <values>
          <value>
            <val>0</val>
          </value>
        </values>
      </ddeItem>
      <ddeItem name="dio[51].Alarm.en" advise="1">
        <values>
          <value>
            <val>0</val>
          </value>
        </values>
      </ddeItem>
      <ddeItem name="dio[51].Alarm.sgn" advise="1">
        <values>
          <value>
            <val>0</val>
          </value>
        </values>
      </ddeItem>
      <ddeItem name="dio[51].en" advise="1">
        <values>
          <value>
            <val>0</val>
          </value>
        </values>
      </ddeItem>
      <ddeItem name="dio[51].isAbNorm" advise="1">
        <values>
          <value>
            <val>0</val>
          </value>
        </values>
      </ddeItem>
      <ddeItem name="DIO[51].v" advise="1">
        <values>
          <value>
            <val>0</val>
          </value>
        </values>
      </ddeItem>
      <ddeItem name="dio[51].vNorm" advise="1">
        <values>
          <value>
            <val>0</val>
          </value>
        </values>
      </ddeItem>
      <ddeItem name="dio[52].Alarm.en" advise="1">
        <values>
          <value>
            <val>0</val>
          </value>
        </values>
      </ddeItem>
      <ddeItem name="dio[52].Alarm.sgn" advise="1">
        <values>
          <value>
            <val>0</val>
          </value>
        </values>
      </ddeItem>
      <ddeItem name="dio[52].en" advise="1">
        <values>
          <value>
            <val>0</val>
          </value>
        </values>
      </ddeItem>
      <ddeItem name="dio[52].isAbNorm" advise="1">
        <values>
          <value>
            <val>0</val>
          </value>
        </values>
      </ddeItem>
      <ddeItem name="DIO[52].v" advise="1">
        <values>
          <value>
            <val>0</val>
          </value>
        </values>
      </ddeItem>
      <ddeItem name="dio[52].vNorm" advise="1">
        <values>
          <value>
            <val>0</val>
          </value>
        </values>
      </ddeItem>
      <ddeItem name="dio[53].Alarm.en" advise="1">
        <values>
          <value>
            <val>0</val>
          </value>
        </values>
      </ddeItem>
      <ddeItem name="dio[53].Alarm.sgn" advise="1">
        <values>
          <value>
            <val>0</val>
          </value>
        </values>
      </ddeItem>
      <ddeItem name="dio[53].en" advise="1">
        <values>
          <value>
            <val>0</val>
          </value>
        </values>
      </ddeItem>
      <ddeItem name="dio[53].isAbNorm" advise="1">
        <values>
          <value>
            <val>0</val>
          </value>
        </values>
      </ddeItem>
      <ddeItem name="DIO[53].v" advise="1">
        <values>
          <value>
            <val>0</val>
          </value>
        </values>
      </ddeItem>
      <ddeItem name="dio[53].vNorm" advise="1">
        <values>
          <value>
            <val>0</val>
          </value>
        </values>
      </ddeItem>
      <ddeItem name="dio[54].Alarm.en" advise="1">
        <values>
          <value>
            <val>0</val>
          </value>
        </values>
      </ddeItem>
      <ddeItem name="dio[54].Alarm.sgn" advise="1">
        <values>
          <value>
            <val>0</val>
          </value>
        </values>
      </ddeItem>
      <ddeItem name="dio[54].en" advise="1">
        <values>
          <value>
            <val>0</val>
          </value>
        </values>
      </ddeItem>
      <ddeItem name="dio[54].isAbNorm" advise="1">
        <values>
          <value>
            <val>0</val>
          </value>
        </values>
      </ddeItem>
      <ddeItem name="DIO[54].v" advise="1">
        <values>
          <value>
            <val>0</val>
          </value>
        </values>
      </ddeItem>
      <ddeItem name="dio[54].vNorm" advise="1">
        <values>
          <value>
            <val>0</val>
          </value>
        </values>
      </ddeItem>
      <ddeItem name="dio[55].Alarm.en" advise="1">
        <values>
          <value>
            <val>0</val>
          </value>
        </values>
      </ddeItem>
      <ddeItem name="dio[55].Alarm.sgn" advise="1">
        <values>
          <value>
            <val>0</val>
          </value>
        </values>
      </ddeItem>
      <ddeItem name="dio[55].en" advise="1">
        <values>
          <value>
            <val>0</val>
          </value>
        </values>
      </ddeItem>
      <ddeItem name="dio[55].isAbNorm" advise="1">
        <values>
          <value>
            <val>0</val>
          </value>
        </values>
      </ddeItem>
      <ddeItem name="DIO[55].v" advise="1">
        <values>
          <value>
            <val>0</val>
          </value>
        </values>
      </ddeItem>
      <ddeItem name="dio[55].vNorm" advise="1">
        <values>
          <value>
            <val>0</val>
          </value>
        </values>
      </ddeItem>
      <ddeItem name="dio[56].Alarm.en" advise="1">
        <values>
          <value>
            <val>0</val>
          </value>
        </values>
      </ddeItem>
      <ddeItem name="dio[56].Alarm.sgn" advise="1">
        <values>
          <value>
            <val>0</val>
          </value>
        </values>
      </ddeItem>
      <ddeItem name="dio[56].en" advise="1">
        <values>
          <value>
            <val>0</val>
          </value>
        </values>
      </ddeItem>
      <ddeItem name="dio[56].isAbNorm" advise="1">
        <values>
          <value>
            <val>0</val>
          </value>
        </values>
      </ddeItem>
      <ddeItem name="DIO[56].v" advise="1">
        <values>
          <value>
            <val>0</val>
          </value>
        </values>
      </ddeItem>
      <ddeItem name="dio[56].vNorm" advise="1">
        <values>
          <value>
            <val>0</val>
          </value>
        </values>
      </ddeItem>
      <ddeItem name="dio[57].Alarm.en" advise="1">
        <values>
          <value>
            <val>0</val>
          </value>
        </values>
      </ddeItem>
      <ddeItem name="dio[57].Alarm.sgn" advise="1">
        <values>
          <value>
            <val>0</val>
          </value>
        </values>
      </ddeItem>
      <ddeItem name="dio[57].en" advise="1">
        <values>
          <value>
            <val>0</val>
          </value>
        </values>
      </ddeItem>
      <ddeItem name="dio[57].isAbNorm" advise="1">
        <values>
          <value>
            <val>0</val>
          </value>
        </values>
      </ddeItem>
      <ddeItem name="DIO[57].v" advise="1">
        <values>
          <value>
            <val>0</val>
          </value>
        </values>
      </ddeItem>
      <ddeItem name="dio[57].vNorm" advise="1">
        <values>
          <value>
            <val>0</val>
          </value>
        </values>
      </ddeItem>
      <ddeItem name="dio[58].Alarm.en" advise="1">
        <values>
          <value>
            <val>0</val>
          </value>
        </values>
      </ddeItem>
      <ddeItem name="dio[58].Alarm.sgn" advise="1">
        <values>
          <value>
            <val>0</val>
          </value>
        </values>
      </ddeItem>
      <ddeItem name="dio[58].en" advise="1">
        <values>
          <value>
            <val>0</val>
          </value>
        </values>
      </ddeItem>
      <ddeItem name="dio[58].isAbNorm" advise="1">
        <values>
          <value>
            <val>0</val>
          </value>
        </values>
      </ddeItem>
      <ddeItem name="DIO[58].v" advise="1">
        <values>
          <value>
            <val>0</val>
          </value>
        </values>
      </ddeItem>
      <ddeItem name="dio[58].vNorm" advise="1">
        <values>
          <value>
            <val>0</val>
          </value>
        </values>
      </ddeItem>
      <ddeItem name="dio[59].Alarm.en" advise="1">
        <values>
          <value>
            <val>0</val>
          </value>
        </values>
      </ddeItem>
      <ddeItem name="dio[59].Alarm.sgn" advise="1">
        <values>
          <value>
            <val>0</val>
          </value>
        </values>
      </ddeItem>
      <ddeItem name="dio[59].en" advise="1">
        <values>
          <value>
            <val>0</val>
          </value>
        </values>
      </ddeItem>
      <ddeItem name="dio[59].isAbNorm" advise="1">
        <values>
          <value>
            <val>0</val>
          </value>
        </values>
      </ddeItem>
      <ddeItem name="DIO[59].v" advise="1">
        <values>
          <value>
            <val>0</val>
          </value>
        </values>
      </ddeItem>
      <ddeItem name="dio[59].vNorm" advise="1">
        <values>
          <value>
            <val>0</val>
          </value>
        </values>
      </ddeItem>
      <ddeItem name="dio[6].Alarm.en" advise="1">
        <values>
          <value>
            <val>1</val>
          </value>
        </values>
      </ddeItem>
      <ddeItem name="dio[6].Alarm.sgn" advise="1">
        <values>
          <value>
            <val>0</val>
          </value>
        </values>
      </ddeItem>
      <ddeItem name="dio[6].en" advise="1">
        <values>
          <value>
            <val>1</val>
          </value>
        </values>
      </ddeItem>
      <ddeItem name="dio[6].isAbNorm" advise="1">
        <values>
          <value>
            <val>0</val>
          </value>
        </values>
      </ddeItem>
      <ddeItem name="DIO[6].v" advise="1">
        <values>
          <value>
            <val>1</val>
          </value>
        </values>
      </ddeItem>
      <ddeItem name="dio[6].vNorm" advise="1">
        <values>
          <value>
            <val>1</val>
          </value>
        </values>
      </ddeItem>
      <ddeItem name="dio[60].Alarm.en" advise="1">
        <values>
          <value>
            <val>0</val>
          </value>
        </values>
      </ddeItem>
      <ddeItem name="dio[60].Alarm.sgn" advise="1">
        <values>
          <value>
            <val>0</val>
          </value>
        </values>
      </ddeItem>
      <ddeItem name="dio[60].en" advise="1">
        <values>
          <value>
            <val>0</val>
          </value>
        </values>
      </ddeItem>
      <ddeItem name="dio[60].isAbNorm" advise="1">
        <values>
          <value>
            <val>0</val>
          </value>
        </values>
      </ddeItem>
      <ddeItem name="DIO[60].v" advise="1">
        <values>
          <value>
            <val>0</val>
          </value>
        </values>
      </ddeItem>
      <ddeItem name="dio[60].vNorm" advise="1">
        <values>
          <value>
            <val>0</val>
          </value>
        </values>
      </ddeItem>
      <ddeItem name="dio[61].Alarm.en" advise="1">
        <values>
          <value>
            <val>0</val>
          </value>
        </values>
      </ddeItem>
      <ddeItem name="dio[61].Alarm.sgn" advise="1">
        <values>
          <value>
            <val>0</val>
          </value>
        </values>
      </ddeItem>
      <ddeItem name="dio[61].en" advise="1">
        <values>
          <value>
            <val>0</val>
          </value>
        </values>
      </ddeItem>
      <ddeItem name="dio[61].isAbNorm" advise="1">
        <values>
          <value>
            <val>0</val>
          </value>
        </values>
      </ddeItem>
      <ddeItem name="DIO[61].v" advise="1">
        <values>
          <value>
            <val>0</val>
          </value>
        </values>
      </ddeItem>
      <ddeItem name="dio[61].vNorm" advise="1">
        <values>
          <value>
            <val>0</val>
          </value>
        </values>
      </ddeItem>
      <ddeItem name="dio[62].Alarm.en" advise="1">
        <values>
          <value>
            <val>0</val>
          </value>
        </values>
      </ddeItem>
      <ddeItem name="dio[62].Alarm.sgn" advise="1">
        <values>
          <value>
            <val>0</val>
          </value>
        </values>
      </ddeItem>
      <ddeItem name="dio[62].en" advise="1">
        <values>
          <value>
            <val>0</val>
          </value>
        </values>
      </ddeItem>
      <ddeItem name="dio[62].isAbNorm" advise="1">
        <values>
          <value>
            <val>0</val>
          </value>
        </values>
      </ddeItem>
      <ddeItem name="DIO[62].v" advise="1">
        <values>
          <value>
            <val>0</val>
          </value>
        </values>
      </ddeItem>
      <ddeItem name="dio[62].vNorm" advise="1">
        <values>
          <value>
            <val>0</val>
          </value>
        </values>
      </ddeItem>
      <ddeItem name="dio[63].Alarm.en" advise="1">
        <values>
          <value>
            <val>0</val>
          </value>
        </values>
      </ddeItem>
      <ddeItem name="dio[63].Alarm.sgn" advise="1">
        <values>
          <value>
            <val>0</val>
          </value>
        </values>
      </ddeItem>
      <ddeItem name="dio[63].en" advise="1">
        <values>
          <value>
            <val>0</val>
          </value>
        </values>
      </ddeItem>
      <ddeItem name="dio[63].isAbNorm" advise="1">
        <values>
          <value>
            <val>0</val>
          </value>
        </values>
      </ddeItem>
      <ddeItem name="DIO[63].v" advise="1">
        <values>
          <value>
            <val>0</val>
          </value>
        </values>
      </ddeItem>
      <ddeItem name="dio[63].vNorm" advise="1">
        <values>
          <value>
            <val>0</val>
          </value>
        </values>
      </ddeItem>
      <ddeItem name="dio[64].Alarm.en" advise="1">
        <values>
          <value>
            <val>1</val>
          </value>
        </values>
      </ddeItem>
      <ddeItem name="dio[64].Alarm.sgn" advise="1">
        <values>
          <value>
            <val>0</val>
          </value>
        </values>
      </ddeItem>
      <ddeItem name="dio[64].en" advise="1">
        <values>
          <value>
            <val>1</val>
          </value>
        </values>
      </ddeItem>
      <ddeItem name="dio[64].isAbNorm" advise="1">
        <values>
          <value>
            <val>0</val>
          </value>
        </values>
      </ddeItem>
      <ddeItem name="DIO[64].v" advise="1">
        <values>
          <value>
            <val>1</val>
          </value>
        </values>
      </ddeItem>
      <ddeItem name="dio[64].vNorm" advise="1">
        <values>
          <value>
            <val>1</val>
          </value>
        </values>
      </ddeItem>
      <ddeItem name="dio[65].Alarm.en" advise="1">
        <values>
          <value>
            <val>1</val>
          </value>
        </values>
      </ddeItem>
      <ddeItem name="dio[65].Alarm.sgn" advise="1">
        <values>
          <value>
            <val>0</val>
          </value>
        </values>
      </ddeItem>
      <ddeItem name="dio[65].en" advise="1">
        <values>
          <value>
            <val>1</val>
          </value>
        </values>
      </ddeItem>
      <ddeItem name="dio[65].isAbNorm" advise="1">
        <values>
          <value>
            <val>0</val>
          </value>
        </values>
      </ddeItem>
      <ddeItem name="DIO[65].v" advise="1">
        <values>
          <value>
            <val>1</val>
          </value>
        </values>
      </ddeItem>
      <ddeItem name="dio[65].vNorm" advise="1">
        <values>
          <value>
            <val>1</val>
          </value>
        </values>
      </ddeItem>
      <ddeItem name="dio[66].Alarm.en" advise="1">
        <values>
          <value>
            <val>1</val>
          </value>
        </values>
      </ddeItem>
      <ddeItem name="dio[66].Alarm.sgn" advise="1">
        <values>
          <value>
            <val>0</val>
          </value>
        </values>
      </ddeItem>
      <ddeItem name="dio[66].en" advise="1">
        <values>
          <value>
            <val>1</val>
          </value>
        </values>
      </ddeItem>
      <ddeItem name="dio[66].isAbNorm" advise="1">
        <values>
          <value>
            <val>0</val>
          </value>
        </values>
      </ddeItem>
      <ddeItem name="DIO[66].v" advise="1">
        <values>
          <value>
            <val>1</val>
          </value>
        </values>
      </ddeItem>
      <ddeItem name="dio[66].vNorm" advise="1">
        <values>
          <value>
            <val>1</val>
          </value>
        </values>
      </ddeItem>
      <ddeItem name="dio[67].Alarm.en" advise="1">
        <values>
          <value>
            <val>1</val>
          </value>
        </values>
      </ddeItem>
      <ddeItem name="dio[67].Alarm.sgn" advise="1">
        <values>
          <value>
            <val>1</val>
          </value>
        </values>
      </ddeItem>
      <ddeItem name="dio[67].en" advise="1">
        <values>
          <value>
            <val>1</val>
          </value>
        </values>
      </ddeItem>
      <ddeItem name="dio[67].isAbNorm" advise="1">
        <values>
          <value>
            <val>1</val>
          </value>
        </values>
      </ddeItem>
      <ddeItem name="DIO[67].v" advise="1">
        <values>
          <value>
            <val>0</val>
          </value>
        </values>
      </ddeItem>
      <ddeItem name="dio[67].vNorm" advise="1">
        <values>
          <value>
            <val>1</val>
          </value>
        </values>
      </ddeItem>
      <ddeItem name="dio[68].Alarm.en" advise="1">
        <values>
          <value>
            <val>1</val>
          </value>
        </values>
      </ddeItem>
      <ddeItem name="dio[68].Alarm.sgn" advise="1">
        <values>
          <value>
            <val>0</val>
          </value>
        </values>
      </ddeItem>
      <ddeItem name="dio[68].en" advise="1">
        <values>
          <value>
            <val>1</val>
          </value>
        </values>
      </ddeItem>
      <ddeItem name="dio[68].isAbNorm" advise="1">
        <values>
          <value>
            <val>0</val>
          </value>
        </values>
      </ddeItem>
      <ddeItem name="DIO[68].v" advise="1">
        <values>
          <value>
            <val>1</val>
          </value>
        </values>
      </ddeItem>
      <ddeItem name="dio[68].vNorm" advise="1">
        <values>
          <value>
            <val>1</val>
          </value>
        </values>
      </ddeItem>
      <ddeItem name="dio[69].Alarm.en" advise="1">
        <values>
          <value>
            <val>1</val>
          </value>
        </values>
      </ddeItem>
      <ddeItem name="dio[69].Alarm.sgn" advise="1">
        <values>
          <value>
            <val>0</val>
          </value>
        </values>
      </ddeItem>
      <ddeItem name="dio[69].en" advise="1">
        <values>
          <value>
            <val>1</val>
          </value>
        </values>
      </ddeItem>
      <ddeItem name="dio[69].isAbNorm" advise="1">
        <values>
          <value>
            <val>0</val>
          </value>
        </values>
      </ddeItem>
      <ddeItem name="DIO[69].v" advise="1">
        <values>
          <value>
            <val>1</val>
          </value>
        </values>
      </ddeItem>
      <ddeItem name="dio[69].vNorm" advise="1">
        <values>
          <value>
            <val>1</val>
          </value>
        </values>
      </ddeItem>
      <ddeItem name="dio[7].Alarm.en" advise="1">
        <values>
          <value>
            <val>1</val>
          </value>
        </values>
      </ddeItem>
      <ddeItem name="dio[7].Alarm.sgn" advise="1">
        <values>
          <value>
            <val>1</val>
          </value>
        </values>
      </ddeItem>
      <ddeItem name="dio[7].en" advise="1">
        <values>
          <value>
            <val>1</val>
          </value>
        </values>
      </ddeItem>
      <ddeItem name="dio[7].isAbNorm" advise="1">
        <values>
          <value>
            <val>1</val>
          </value>
        </values>
      </ddeItem>
      <ddeItem name="DIO[7].v" advise="1">
        <values>
          <value>
            <val>0</val>
          </value>
        </values>
      </ddeItem>
      <ddeItem name="dio[7].vNorm" advise="1">
        <values>
          <value>
            <val>1</val>
          </value>
        </values>
      </ddeItem>
      <ddeItem name="dio[70].Alarm.en" advise="1">
        <values>
          <value>
            <val>1</val>
          </value>
        </values>
      </ddeItem>
      <ddeItem name="dio[70].Alarm.sgn" advise="1">
        <values>
          <value>
            <val>0</val>
          </value>
        </values>
      </ddeItem>
      <ddeItem name="dio[70].en" advise="1">
        <values>
          <value>
            <val>1</val>
          </value>
        </values>
      </ddeItem>
      <ddeItem name="dio[70].isAbNorm" advise="1">
        <values>
          <value>
            <val>0</val>
          </value>
        </values>
      </ddeItem>
      <ddeItem name="DIO[70].v" advise="1">
        <values>
          <value>
            <val>1</val>
          </value>
        </values>
      </ddeItem>
      <ddeItem name="dio[70].vNorm" advise="1">
        <values>
          <value>
            <val>1</val>
          </value>
        </values>
      </ddeItem>
      <ddeItem name="dio[71].Alarm.en" advise="1">
        <values>
          <value>
            <val>1</val>
          </value>
        </values>
      </ddeItem>
      <ddeItem name="dio[71].Alarm.sgn" advise="1">
        <values>
          <value>
            <val>0</val>
          </value>
        </values>
      </ddeItem>
      <ddeItem name="dio[71].en" advise="1">
        <values>
          <value>
            <val>1</val>
          </value>
        </values>
      </ddeItem>
      <ddeItem name="dio[71].isAbNorm" advise="1">
        <values>
          <value>
            <val>0</val>
          </value>
        </values>
      </ddeItem>
      <ddeItem name="DIO[71].v" advise="1">
        <values>
          <value>
            <val>1</val>
          </value>
        </values>
      </ddeItem>
      <ddeItem name="dio[71].vNorm" advise="1">
        <values>
          <value>
            <val>1</val>
          </value>
        </values>
      </ddeItem>
      <ddeItem name="dio[72].Alarm.en" advise="1">
        <values>
          <value>
            <val>1</val>
          </value>
        </values>
      </ddeItem>
      <ddeItem name="dio[72].Alarm.sgn" advise="1">
        <values>
          <value>
            <val>0</val>
          </value>
        </values>
      </ddeItem>
      <ddeItem name="dio[72].en" advise="1">
        <values>
          <value>
            <val>1</val>
          </value>
        </values>
      </ddeItem>
      <ddeItem name="dio[72].isAbNorm" advise="1">
        <values>
          <value>
            <val>0</val>
          </value>
        </values>
      </ddeItem>
      <ddeItem name="DIO[72].v" advise="1">
        <values>
          <value>
            <val>1</val>
          </value>
        </values>
      </ddeItem>
      <ddeItem name="dio[72].vNorm" advise="1">
        <values>
          <value>
            <val>1</val>
          </value>
        </values>
      </ddeItem>
      <ddeItem name="dio[73].Alarm.en" advise="1">
        <values>
          <value>
            <val>1</val>
          </value>
        </values>
      </ddeItem>
      <ddeItem name="dio[73].Alarm.sgn" advise="1">
        <values>
          <value>
            <val>0</val>
          </value>
        </values>
      </ddeItem>
      <ddeItem name="dio[73].en" advise="1">
        <values>
          <value>
            <val>1</val>
          </value>
        </values>
      </ddeItem>
      <ddeItem name="dio[73].isAbNorm" advise="1">
        <values>
          <value>
            <val>0</val>
          </value>
        </values>
      </ddeItem>
      <ddeItem name="DIO[73].v" advise="1">
        <values>
          <value>
            <val>1</val>
          </value>
        </values>
      </ddeItem>
      <ddeItem name="dio[73].vNorm" advise="1">
        <values>
          <value>
            <val>1</val>
          </value>
        </values>
      </ddeItem>
      <ddeItem name="dio[74].Alarm.en" advise="1">
        <values>
          <value>
            <val>1</val>
          </value>
        </values>
      </ddeItem>
      <ddeItem name="dio[74].Alarm.sgn" advise="1">
        <values>
          <value>
            <val>0</val>
          </value>
        </values>
      </ddeItem>
      <ddeItem name="dio[74].en" advise="1">
        <values>
          <value>
            <val>1</val>
          </value>
        </values>
      </ddeItem>
      <ddeItem name="dio[74].isAbNorm" advise="1">
        <values>
          <value>
            <val>0</val>
          </value>
        </values>
      </ddeItem>
      <ddeItem name="DIO[74].v" advise="1">
        <values>
          <value>
            <val>1</val>
          </value>
        </values>
      </ddeItem>
      <ddeItem name="dio[74].vNorm" advise="1">
        <values>
          <value>
            <val>1</val>
          </value>
        </values>
      </ddeItem>
      <ddeItem name="dio[75].Alarm.en" advise="1">
        <values>
          <value>
            <val>1</val>
          </value>
        </values>
      </ddeItem>
      <ddeItem name="dio[75].Alarm.sgn" advise="1">
        <values>
          <value>
            <val>0</val>
          </value>
        </values>
      </ddeItem>
      <ddeItem name="dio[75].en" advise="1">
        <values>
          <value>
            <val>0</val>
          </value>
        </values>
      </ddeItem>
      <ddeItem name="dio[75].isAbNorm" advise="1">
        <values>
          <value>
            <val>0</val>
          </value>
        </values>
      </ddeItem>
      <ddeItem name="DIO[75].v" advise="1">
        <values>
          <value>
            <val>0</val>
          </value>
        </values>
      </ddeItem>
      <ddeItem name="dio[75].vNorm" advise="1">
        <values>
          <value>
            <val>1</val>
          </value>
        </values>
      </ddeItem>
      <ddeItem name="dio[76].Alarm.en" advise="1">
        <values>
          <value>
            <val>1</val>
          </value>
        </values>
      </ddeItem>
      <ddeItem name="dio[76].Alarm.sgn" advise="1">
        <values>
          <value>
            <val>0</val>
          </value>
        </values>
      </ddeItem>
      <ddeItem name="dio[76].en" advise="1">
        <values>
          <value>
            <val>0</val>
          </value>
        </values>
      </ddeItem>
      <ddeItem name="dio[76].isAbNorm" advise="1">
        <values>
          <value>
            <val>0</val>
          </value>
        </values>
      </ddeItem>
      <ddeItem name="DIO[76].v" advise="1">
        <values>
          <value>
            <val>0</val>
          </value>
        </values>
      </ddeItem>
      <ddeItem name="dio[76].vNorm" advise="1">
        <values>
          <value>
            <val>1</val>
          </value>
        </values>
      </ddeItem>
      <ddeItem name="dio[77].Alarm.en" advise="1">
        <values>
          <value>
            <val>1</val>
          </value>
        </values>
      </ddeItem>
      <ddeItem name="dio[77].Alarm.sgn" advise="1">
        <values>
          <value>
            <val>0</val>
          </value>
        </values>
      </ddeItem>
      <ddeItem name="dio[77].en" advise="1">
        <values>
          <value>
            <val>0</val>
          </value>
        </values>
      </ddeItem>
      <ddeItem name="dio[77].isAbNorm" advise="1">
        <values>
          <value>
            <val>0</val>
          </value>
        </values>
      </ddeItem>
      <ddeItem name="DIO[77].v" advise="1">
        <values>
          <value>
            <val>0</val>
          </value>
        </values>
      </ddeItem>
      <ddeItem name="dio[77].vNorm" advise="1">
        <values>
          <value>
            <val>1</val>
          </value>
        </values>
      </ddeItem>
      <ddeItem name="dio[78].Alarm.en" advise="1">
        <values>
          <value>
            <val>1</val>
          </value>
        </values>
      </ddeItem>
      <ddeItem name="dio[78].Alarm.sgn" advise="1">
        <values>
          <value>
            <val>0</val>
          </value>
        </values>
      </ddeItem>
      <ddeItem name="dio[78].en" advise="1">
        <values>
          <value>
            <val>0</val>
          </value>
        </values>
      </ddeItem>
      <ddeItem name="dio[78].isAbNorm" advise="1">
        <values>
          <value>
            <val>0</val>
          </value>
        </values>
      </ddeItem>
      <ddeItem name="DIO[78].v" advise="1">
        <values>
          <value>
            <val>0</val>
          </value>
        </values>
      </ddeItem>
      <ddeItem name="dio[78].vNorm" advise="1">
        <values>
          <value>
            <val>1</val>
          </value>
        </values>
      </ddeItem>
      <ddeItem name="dio[79].Alarm.en" advise="1">
        <values>
          <value>
            <val>1</val>
          </value>
        </values>
      </ddeItem>
      <ddeItem name="dio[79].Alarm.sgn" advise="1">
        <values>
          <value>
            <val>0</val>
          </value>
        </values>
      </ddeItem>
      <ddeItem name="dio[79].en" advise="1">
        <values>
          <value>
            <val>0</val>
          </value>
        </values>
      </ddeItem>
      <ddeItem name="dio[79].isAbNorm" advise="1">
        <values>
          <value>
            <val>0</val>
          </value>
        </values>
      </ddeItem>
      <ddeItem name="DIO[79].v" advise="1">
        <values>
          <value>
            <val>0</val>
          </value>
        </values>
      </ddeItem>
      <ddeItem name="dio[79].vNorm" advise="1">
        <values>
          <value>
            <val>1</val>
          </value>
        </values>
      </ddeItem>
      <ddeItem name="dio[8].Alarm.en" advise="1">
        <values>
          <value>
            <val>1</val>
          </value>
        </values>
      </ddeItem>
      <ddeItem name="dio[8].Alarm.sgn" advise="1">
        <values>
          <value>
            <val>0</val>
          </value>
        </values>
      </ddeItem>
      <ddeItem name="dio[8].en" advise="1">
        <values>
          <value>
            <val>1</val>
          </value>
        </values>
      </ddeItem>
      <ddeItem name="dio[8].isAbNorm" advise="1">
        <values>
          <value>
            <val>0</val>
          </value>
        </values>
      </ddeItem>
      <ddeItem name="DIO[8].v" advise="1">
        <values>
          <value>
            <val>0</val>
          </value>
        </values>
      </ddeItem>
      <ddeItem name="dio[8].vNorm" advise="1">
        <values>
          <value>
            <val>0</val>
          </value>
        </values>
      </ddeItem>
      <ddeItem name="dio[80].Alarm.en" advise="1">
        <values>
          <value>
            <val>1</val>
          </value>
        </values>
      </ddeItem>
      <ddeItem name="dio[80].Alarm.sgn" advise="1">
        <values>
          <value>
            <val>0</val>
          </value>
        </values>
      </ddeItem>
      <ddeItem name="dio[80].en" advise="1">
        <values>
          <value>
            <val>0</val>
          </value>
        </values>
      </ddeItem>
      <ddeItem name="dio[80].isAbNorm" advise="1">
        <values>
          <value>
            <val>0</val>
          </value>
        </values>
      </ddeItem>
      <ddeItem name="DIO[80].v" advise="1">
        <values>
          <value>
            <val>0</val>
          </value>
        </values>
      </ddeItem>
      <ddeItem name="dio[80].vNorm" advise="1">
        <values>
          <value>
            <val>1</val>
          </value>
        </values>
      </ddeItem>
      <ddeItem name="dio[81].Alarm.en" advise="1">
        <values>
          <value>
            <val>1</val>
          </value>
        </values>
      </ddeItem>
      <ddeItem name="dio[81].Alarm.sgn" advise="1">
        <values>
          <value>
            <val>1</val>
          </value>
        </values>
      </ddeItem>
      <ddeItem name="dio[81].en" advise="1">
        <values>
          <value>
            <val>1</val>
          </value>
        </values>
      </ddeItem>
      <ddeItem name="dio[81].isAbNorm" advise="1">
        <values>
          <value>
            <val>1</val>
          </value>
        </values>
      </ddeItem>
      <ddeItem name="DIO[81].v" advise="1">
        <values>
          <value>
            <val>0</val>
          </value>
        </values>
      </ddeItem>
      <ddeItem name="dio[81].vNorm" advise="1">
        <values>
          <value>
            <val>1</val>
          </value>
        </values>
      </ddeItem>
      <ddeItem name="dio[82].Alarm.en" advise="1">
        <values>
          <value>
            <val>1</val>
          </value>
        </values>
      </ddeItem>
      <ddeItem name="dio[82].Alarm.sgn" advise="1">
        <values>
          <value>
            <val>1</val>
          </value>
        </values>
      </ddeItem>
      <ddeItem name="dio[82].en" advise="1">
        <values>
          <value>
            <val>1</val>
          </value>
        </values>
      </ddeItem>
      <ddeItem name="dio[82].isAbNorm" advise="1">
        <values>
          <value>
            <val>1</val>
          </value>
        </values>
      </ddeItem>
      <ddeItem name="DIO[82].v" advise="1">
        <values>
          <value>
            <val>0</val>
          </value>
        </values>
      </ddeItem>
      <ddeItem name="dio[82].vNorm" advise="1">
        <values>
          <value>
            <val>1</val>
          </value>
        </values>
      </ddeItem>
      <ddeItem name="dio[83].Alarm.en" advise="1">
        <values>
          <value>
            <val>1</val>
          </value>
        </values>
      </ddeItem>
      <ddeItem name="dio[83].Alarm.sgn" advise="1">
        <values>
          <value>
            <val>0</val>
          </value>
        </values>
      </ddeItem>
      <ddeItem name="dio[83].en" advise="1">
        <values>
          <value>
            <val>1</val>
          </value>
        </values>
      </ddeItem>
      <ddeItem name="dio[83].isAbNorm" advise="1">
        <values>
          <value>
            <val>0</val>
          </value>
        </values>
      </ddeItem>
      <ddeItem name="DIO[83].v" advise="1">
        <values>
          <value>
            <val>1</val>
          </value>
        </values>
      </ddeItem>
      <ddeItem name="dio[83].vNorm" advise="1">
        <values>
          <value>
            <val>1</val>
          </value>
        </values>
      </ddeItem>
      <ddeItem name="dio[84].Alarm.en" advise="1">
        <values>
          <value>
            <val>1</val>
          </value>
        </values>
      </ddeItem>
      <ddeItem name="dio[84].Alarm.sgn" advise="1">
        <values>
          <value>
            <val>0</val>
          </value>
        </values>
      </ddeItem>
      <ddeItem name="dio[84].en" advise="1">
        <values>
          <value>
            <val>1</val>
          </value>
        </values>
      </ddeItem>
      <ddeItem name="dio[84].isAbNorm" advise="1">
        <values>
          <value>
            <val>0</val>
          </value>
        </values>
      </ddeItem>
      <ddeItem name="DIO[84].v" advise="1">
        <values>
          <value>
            <val>1</val>
          </value>
        </values>
      </ddeItem>
      <ddeItem name="dio[84].vNorm" advise="1">
        <values>
          <value>
            <val>1</val>
          </value>
        </values>
      </ddeItem>
      <ddeItem name="dio[85].Alarm.en" advise="1">
        <values>
          <value>
            <val>1</val>
          </value>
        </values>
      </ddeItem>
      <ddeItem name="dio[85].Alarm.sgn" advise="1">
        <values>
          <value>
            <val>1</val>
          </value>
        </values>
      </ddeItem>
      <ddeItem name="dio[85].en" advise="1">
        <values>
          <value>
            <val>1</val>
          </value>
        </values>
      </ddeItem>
      <ddeItem name="dio[85].isAbNorm" advise="1">
        <values>
          <value>
            <val>1</val>
          </value>
        </values>
      </ddeItem>
      <ddeItem name="DIO[85].v" advise="1">
        <values>
          <value>
            <val>0</val>
          </value>
        </values>
      </ddeItem>
      <ddeItem name="dio[85].vNorm" advise="1">
        <values>
          <value>
            <val>1</val>
          </value>
        </values>
      </ddeItem>
      <ddeItem name="dio[86].Alarm.en" advise="1">
        <values>
          <value>
            <val>1</val>
          </value>
        </values>
      </ddeItem>
      <ddeItem name="dio[86].Alarm.sgn" advise="1">
        <values>
          <value>
            <val>1</val>
          </value>
        </values>
      </ddeItem>
      <ddeItem name="dio[86].en" advise="1">
        <values>
          <value>
            <val>1</val>
          </value>
        </values>
      </ddeItem>
      <ddeItem name="dio[86].isAbNorm" advise="1">
        <values>
          <value>
            <val>1</val>
          </value>
        </values>
      </ddeItem>
      <ddeItem name="DIO[86].v" advise="1">
        <values>
          <value>
            <val>0</val>
          </value>
        </values>
      </ddeItem>
      <ddeItem name="dio[86].vNorm" advise="1">
        <values>
          <value>
            <val>1</val>
          </value>
        </values>
      </ddeItem>
      <ddeItem name="dio[87].Alarm.en" advise="1">
        <values>
          <value>
            <val>1</val>
          </value>
        </values>
      </ddeItem>
      <ddeItem name="dio[87].Alarm.sgn" advise="1">
        <values>
          <value>
            <val>1</val>
          </value>
        </values>
      </ddeItem>
      <ddeItem name="dio[87].en" advise="1">
        <values>
          <value>
            <val>1</val>
          </value>
        </values>
      </ddeItem>
      <ddeItem name="dio[87].isAbNorm" advise="1">
        <values>
          <value>
            <val>1</val>
          </value>
        </values>
      </ddeItem>
      <ddeItem name="DIO[87].v" advise="1">
        <values>
          <value>
            <val>0</val>
          </value>
        </values>
      </ddeItem>
      <ddeItem name="dio[87].vNorm" advise="1">
        <values>
          <value>
            <val>1</val>
          </value>
        </values>
      </ddeItem>
      <ddeItem name="dio[88].Alarm.en" advise="1">
        <values>
          <value>
            <val>1</val>
          </value>
        </values>
      </ddeItem>
      <ddeItem name="dio[88].Alarm.sgn" advise="1">
        <values>
          <value>
            <val>0</val>
          </value>
        </values>
      </ddeItem>
      <ddeItem name="dio[88].en" advise="1">
        <values>
          <value>
            <val>1</val>
          </value>
        </values>
      </ddeItem>
      <ddeItem name="dio[88].isAbNorm" advise="1">
        <values>
          <value>
            <val>0</val>
          </value>
        </values>
      </ddeItem>
      <ddeItem name="DIO[88].v" advise="1">
        <values>
          <value>
            <val>1</val>
          </value>
        </values>
      </ddeItem>
      <ddeItem name="dio[88].vNorm" advise="1">
        <values>
          <value>
            <val>1</val>
          </value>
        </values>
      </ddeItem>
      <ddeItem name="dio[89].Alarm.en" advise="1">
        <values>
          <value>
            <val>1</val>
          </value>
        </values>
      </ddeItem>
      <ddeItem name="dio[89].Alarm.sgn" advise="1">
        <values>
          <value>
            <val>0</val>
          </value>
        </values>
      </ddeItem>
      <ddeItem name="dio[89].en" advise="1">
        <values>
          <value>
            <val>1</val>
          </value>
        </values>
      </ddeItem>
      <ddeItem name="dio[89].isAbNorm" advise="1">
        <values>
          <value>
            <val>0</val>
          </value>
        </values>
      </ddeItem>
      <ddeItem name="DIO[89].v" advise="1">
        <values>
          <value>
            <val>1</val>
          </value>
        </values>
      </ddeItem>
      <ddeItem name="dio[89].vNorm" advise="1">
        <values>
          <value>
            <val>1</val>
          </value>
        </values>
      </ddeItem>
      <ddeItem name="dio[9].Alarm.en" advise="1">
        <values>
          <value>
            <val>1</val>
          </value>
        </values>
      </ddeItem>
      <ddeItem name="dio[9].Alarm.sgn" advise="1">
        <values>
          <value>
            <val>0</val>
          </value>
        </values>
      </ddeItem>
      <ddeItem name="dio[9].en" advise="1">
        <values>
          <value>
            <val>1</val>
          </value>
        </values>
      </ddeItem>
      <ddeItem name="dio[9].isAbNorm" advise="1">
        <values>
          <value>
            <val>0</val>
          </value>
        </values>
      </ddeItem>
      <ddeItem name="DIO[9].v" advise="1">
        <values>
          <value>
            <val>0</val>
          </value>
        </values>
      </ddeItem>
      <ddeItem name="dio[9].vNorm" advise="1">
        <values>
          <value>
            <val>0</val>
          </value>
        </values>
      </ddeItem>
      <ddeItem name="dio[90].Alarm.en" advise="1">
        <values>
          <value>
            <val>1</val>
          </value>
        </values>
      </ddeItem>
      <ddeItem name="dio[90].Alarm.sgn" advise="1">
        <values>
          <value>
            <val>0</val>
          </value>
        </values>
      </ddeItem>
      <ddeItem name="dio[90].en" advise="1">
        <values>
          <value>
            <val>1</val>
          </value>
        </values>
      </ddeItem>
      <ddeItem name="dio[90].isAbNorm" advise="1">
        <values>
          <value>
            <val>0</val>
          </value>
        </values>
      </ddeItem>
      <ddeItem name="DIO[90].v" advise="1">
        <values>
          <value>
            <val>1</val>
          </value>
        </values>
      </ddeItem>
      <ddeItem name="dio[90].vNorm" advise="1">
        <values>
          <value>
            <val>1</val>
          </value>
        </values>
      </ddeItem>
      <ddeItem name="dio[91].Alarm.en" advise="1">
        <values>
          <value>
            <val>1</val>
          </value>
        </values>
      </ddeItem>
      <ddeItem name="dio[91].Alarm.sgn" advise="1">
        <values>
          <value>
            <val>0</val>
          </value>
        </values>
      </ddeItem>
      <ddeItem name="dio[91].en" advise="1">
        <values>
          <value>
            <val>1</val>
          </value>
        </values>
      </ddeItem>
      <ddeItem name="dio[91].isAbNorm" advise="1">
        <values>
          <value>
            <val>0</val>
          </value>
        </values>
      </ddeItem>
      <ddeItem name="DIO[91].v" advise="1">
        <values>
          <value>
            <val>1</val>
          </value>
        </values>
      </ddeItem>
      <ddeItem name="dio[91].vNorm" advise="1">
        <values>
          <value>
            <val>1</val>
          </value>
        </values>
      </ddeItem>
      <ddeItem name="dio[92].Alarm.en" advise="1">
        <values>
          <value>
            <val>1</val>
          </value>
        </values>
      </ddeItem>
      <ddeItem name="dio[92].Alarm.sgn" advise="1">
        <values>
          <value>
            <val>0</val>
          </value>
        </values>
      </ddeItem>
      <ddeItem name="dio[92].en" advise="1">
        <values>
          <value>
            <val>1</val>
          </value>
        </values>
      </ddeItem>
      <ddeItem name="dio[92].isAbNorm" advise="1">
        <values>
          <value>
            <val>0</val>
          </value>
        </values>
      </ddeItem>
      <ddeItem name="DIO[92].v" advise="1">
        <values>
          <value>
            <val>1</val>
          </value>
        </values>
      </ddeItem>
      <ddeItem name="dio[92].vNorm" advise="1">
        <values>
          <value>
            <val>1</val>
          </value>
        </values>
      </ddeItem>
      <ddeItem name="dio[93].Alarm.en" advise="1">
        <values>
          <value>
            <val>1</val>
          </value>
        </values>
      </ddeItem>
      <ddeItem name="dio[93].Alarm.sgn" advise="1">
        <values>
          <value>
            <val>0</val>
          </value>
        </values>
      </ddeItem>
      <ddeItem name="dio[93].en" advise="1">
        <values>
          <value>
            <val>1</val>
          </value>
        </values>
      </ddeItem>
      <ddeItem name="dio[93].isAbNorm" advise="1">
        <values>
          <value>
            <val>0</val>
          </value>
        </values>
      </ddeItem>
      <ddeItem name="DIO[93].v" advise="1">
        <values>
          <value>
            <val>1</val>
          </value>
        </values>
      </ddeItem>
      <ddeItem name="dio[93].vNorm" advise="1">
        <values>
          <value>
            <val>1</val>
          </value>
        </values>
      </ddeItem>
      <ddeItem name="dio[94].Alarm.en" advise="1">
        <values>
          <value>
            <val>1</val>
          </value>
        </values>
      </ddeItem>
      <ddeItem name="dio[94].Alarm.sgn" advise="1">
        <values>
          <value>
            <val>0</val>
          </value>
        </values>
      </ddeItem>
      <ddeItem name="dio[94].en" advise="1">
        <values>
          <value>
            <val>1</val>
          </value>
        </values>
      </ddeItem>
      <ddeItem name="dio[94].isAbNorm" advise="1">
        <values>
          <value>
            <val>0</val>
          </value>
        </values>
      </ddeItem>
      <ddeItem name="DIO[94].v" advise="1">
        <values>
          <value>
            <val>1</val>
          </value>
        </values>
      </ddeItem>
      <ddeItem name="dio[94].vNorm" advise="1">
        <values>
          <value>
            <val>1</val>
          </value>
        </values>
      </ddeItem>
      <ddeItem name="dio[95].Alarm.en" advise="1">
        <values>
          <value>
            <val>1</val>
          </value>
        </values>
      </ddeItem>
      <ddeItem name="dio[95].Alarm.sgn" advise="1">
        <values>
          <value>
            <val>0</val>
          </value>
        </values>
      </ddeItem>
      <ddeItem name="dio[95].en" advise="1">
        <values>
          <value>
            <val>1</val>
          </value>
        </values>
      </ddeItem>
      <ddeItem name="dio[95].isAbNorm" advise="1">
        <values>
          <value>
            <val>0</val>
          </value>
        </values>
      </ddeItem>
      <ddeItem name="DIO[95].v" advise="1">
        <values>
          <value>
            <val>1</val>
          </value>
        </values>
      </ddeItem>
      <ddeItem name="dio[95].vNorm" advise="1">
        <values>
          <value>
            <val>1</val>
          </value>
        </values>
      </ddeItem>
      <ddeItem name="dio[96].Alarm.en" advise="1">
        <values>
          <value>
            <val>0</val>
          </value>
        </values>
      </ddeItem>
      <ddeItem name="dio[96].Alarm.sgn" advise="1">
        <values>
          <value>
            <val>0</val>
          </value>
        </values>
      </ddeItem>
      <ddeItem name="DIO[96].en" advise="1">
        <values>
          <value>
            <val>0</val>
          </value>
        </values>
      </ddeItem>
      <ddeItem name="dio[96].isAbNorm" advise="1">
        <values>
          <value>
            <val>0</val>
          </value>
        </values>
      </ddeItem>
      <ddeItem name="DIO[96].v" advise="1">
        <values>
          <value>
            <val>0</val>
          </value>
        </values>
      </ddeItem>
      <ddeItem name="dio[96].vNorm" advise="1">
        <values>
          <value>
            <val>0</val>
          </value>
        </values>
      </ddeItem>
      <ddeItem name="dio[97].Alarm.en" advise="1">
        <values>
          <value>
            <val>0</val>
          </value>
        </values>
      </ddeItem>
      <ddeItem name="dio[97].Alarm.sgn" advise="1">
        <values>
          <value>
            <val>0</val>
          </value>
        </values>
      </ddeItem>
      <ddeItem name="DIO[97].en" advise="1">
        <values>
          <value>
            <val>0</val>
          </value>
        </values>
      </ddeItem>
      <ddeItem name="dio[97].isAbNorm" advise="1">
        <values>
          <value>
            <val>0</val>
          </value>
        </values>
      </ddeItem>
      <ddeItem name="DIO[97].v" advise="1">
        <values>
          <value>
            <val>0</val>
          </value>
        </values>
      </ddeItem>
      <ddeItem name="dio[97].vNorm" advise="1">
        <values>
          <value>
            <val>0</val>
          </value>
        </values>
      </ddeItem>
      <ddeItem name="dio[98].Alarm.en" advise="1">
        <values>
          <value>
            <val>0</val>
          </value>
        </values>
      </ddeItem>
      <ddeItem name="dio[98].Alarm.sgn" advise="1">
        <values>
          <value>
            <val>0</val>
          </value>
        </values>
      </ddeItem>
      <ddeItem name="DIO[98].en" advise="1">
        <values>
          <value>
            <val>0</val>
          </value>
        </values>
      </ddeItem>
      <ddeItem name="dio[98].isAbNorm" advise="1">
        <values>
          <value>
            <val>0</val>
          </value>
        </values>
      </ddeItem>
      <ddeItem name="DIO[98].v" advise="1">
        <values>
          <value>
            <val>0</val>
          </value>
        </values>
      </ddeItem>
      <ddeItem name="dio[98].vNorm" advise="1">
        <values>
          <value>
            <val>0</val>
          </value>
        </values>
      </ddeItem>
      <ddeItem name="dio[99].Alarm.en" advise="1">
        <values>
          <value>
            <val>0</val>
          </value>
        </values>
      </ddeItem>
      <ddeItem name="dio[99].Alarm.sgn" advise="1">
        <values>
          <value>
            <val>0</val>
          </value>
        </values>
      </ddeItem>
      <ddeItem name="DIO[99].en" advise="1">
        <values>
          <value>
            <val>0</val>
          </value>
        </values>
      </ddeItem>
      <ddeItem name="dio[99].isAbNorm" advise="1">
        <values>
          <value>
            <val>0</val>
          </value>
        </values>
      </ddeItem>
      <ddeItem name="DIO[99].v" advise="1">
        <values>
          <value>
            <val>0</val>
          </value>
        </values>
      </ddeItem>
      <ddeItem name="dio[99].vNorm" advise="1">
        <values>
          <value>
            <val>0</val>
          </value>
        </values>
      </ddeItem>
      <ddeItem name="StdDocumentName" ole="1" advise="1"/>
    </ddeItems>
  </ddeLin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535"/>
  <sheetViews>
    <sheetView tabSelected="1" zoomScale="115" zoomScaleNormal="115" zoomScaleSheetLayoutView="115" workbookViewId="0">
      <pane xSplit="4" ySplit="3" topLeftCell="E22" activePane="bottomRight" state="frozen"/>
      <selection pane="topRight" activeCell="D1" sqref="D1"/>
      <selection pane="bottomLeft" activeCell="A4" sqref="A4"/>
      <selection pane="bottomRight" activeCell="F12" sqref="F12"/>
    </sheetView>
  </sheetViews>
  <sheetFormatPr defaultRowHeight="15" customHeight="1" x14ac:dyDescent="0.25"/>
  <cols>
    <col min="1" max="2" width="1.5703125" style="84" customWidth="1"/>
    <col min="3" max="3" width="3.42578125" style="84" customWidth="1"/>
    <col min="4" max="4" width="3.28515625" style="84" bestFit="1" customWidth="1"/>
    <col min="5" max="5" width="14.85546875" style="105" customWidth="1"/>
    <col min="6" max="6" width="44.28515625" style="105" customWidth="1"/>
    <col min="7" max="7" width="4.28515625" style="105" bestFit="1" customWidth="1"/>
    <col min="8" max="8" width="6.7109375" style="106" bestFit="1" customWidth="1"/>
    <col min="9" max="9" width="5.28515625" style="106" customWidth="1"/>
    <col min="10" max="11" width="6" style="211" customWidth="1"/>
    <col min="12" max="13" width="6" style="212" customWidth="1"/>
    <col min="14" max="14" width="8.42578125" style="107" customWidth="1"/>
    <col min="15" max="15" width="4.7109375" style="107" customWidth="1"/>
    <col min="16" max="16" width="3.7109375" style="105" customWidth="1"/>
    <col min="17" max="17" width="3.28515625" style="80" customWidth="1"/>
    <col min="18" max="18" width="4.7109375" style="80" customWidth="1"/>
    <col min="19" max="19" width="3" style="89" customWidth="1"/>
    <col min="20" max="20" width="7" style="139" customWidth="1"/>
    <col min="21" max="21" width="3.85546875" style="219" customWidth="1"/>
    <col min="22" max="22" width="7.140625" style="80" customWidth="1"/>
    <col min="23" max="23" width="3.140625" style="215" customWidth="1"/>
    <col min="24" max="24" width="8.85546875" style="80" customWidth="1"/>
    <col min="25" max="25" width="3.140625" style="215" customWidth="1"/>
    <col min="26" max="26" width="2" style="89" bestFit="1" customWidth="1"/>
    <col min="27" max="27" width="4" style="89" bestFit="1" customWidth="1"/>
    <col min="28" max="28" width="4.42578125" style="219" bestFit="1" customWidth="1"/>
    <col min="29" max="29" width="3.85546875" style="79" customWidth="1"/>
    <col min="30" max="30" width="2" style="89" bestFit="1" customWidth="1"/>
    <col min="31" max="31" width="4" style="89" bestFit="1" customWidth="1"/>
    <col min="32" max="32" width="4.42578125" style="219" bestFit="1" customWidth="1"/>
    <col min="33" max="33" width="2.140625" style="219" customWidth="1"/>
    <col min="34" max="34" width="4.140625" style="80" customWidth="1"/>
    <col min="35" max="35" width="2" style="89" bestFit="1" customWidth="1"/>
    <col min="36" max="36" width="4" style="89" bestFit="1" customWidth="1"/>
    <col min="37" max="37" width="4.42578125" style="219" bestFit="1" customWidth="1"/>
    <col min="38" max="38" width="4.85546875" style="219" customWidth="1"/>
    <col min="39" max="39" width="2" style="89" bestFit="1" customWidth="1"/>
    <col min="40" max="40" width="4" style="89" bestFit="1" customWidth="1"/>
    <col min="41" max="41" width="4.42578125" style="219" bestFit="1" customWidth="1"/>
    <col min="42" max="42" width="4.28515625" style="219" customWidth="1"/>
    <col min="43" max="46" width="2.140625" style="105" bestFit="1" customWidth="1"/>
    <col min="47" max="16384" width="9.140625" style="105"/>
  </cols>
  <sheetData>
    <row r="1" spans="1:46" ht="17.25" customHeight="1" thickBot="1" x14ac:dyDescent="0.3">
      <c r="Q1" s="85"/>
      <c r="R1" s="85"/>
      <c r="S1" s="86"/>
      <c r="T1" s="133"/>
      <c r="U1" s="84"/>
      <c r="V1" s="85"/>
      <c r="W1" s="85"/>
      <c r="X1" s="85"/>
      <c r="Y1" s="85"/>
      <c r="Z1" s="84"/>
      <c r="AA1" s="84"/>
      <c r="AB1" s="84"/>
      <c r="AC1" s="213"/>
      <c r="AD1" s="84"/>
      <c r="AE1" s="84"/>
      <c r="AF1" s="84"/>
      <c r="AG1" s="214"/>
      <c r="AH1" s="85"/>
      <c r="AI1" s="86"/>
      <c r="AJ1" s="86"/>
      <c r="AK1" s="214"/>
      <c r="AL1" s="214"/>
      <c r="AM1" s="86"/>
      <c r="AN1" s="86"/>
      <c r="AO1" s="214"/>
      <c r="AP1" s="214"/>
    </row>
    <row r="2" spans="1:46" s="108" customFormat="1" ht="20.25" customHeight="1" x14ac:dyDescent="0.25">
      <c r="A2" s="256" t="s">
        <v>14</v>
      </c>
      <c r="B2" s="257"/>
      <c r="C2" s="247" t="s">
        <v>4</v>
      </c>
      <c r="D2" s="247" t="s">
        <v>885</v>
      </c>
      <c r="E2" s="249" t="s">
        <v>0</v>
      </c>
      <c r="F2" s="251" t="s">
        <v>13</v>
      </c>
      <c r="G2" s="245" t="s">
        <v>1</v>
      </c>
      <c r="H2" s="246"/>
      <c r="I2" s="265" t="s">
        <v>2</v>
      </c>
      <c r="J2" s="263" t="s">
        <v>561</v>
      </c>
      <c r="K2" s="264"/>
      <c r="L2" s="263" t="s">
        <v>562</v>
      </c>
      <c r="M2" s="264"/>
      <c r="N2" s="260" t="s">
        <v>400</v>
      </c>
      <c r="O2" s="260" t="s">
        <v>743</v>
      </c>
      <c r="Q2" s="79"/>
      <c r="R2" s="79"/>
      <c r="S2" s="83"/>
      <c r="T2" s="134"/>
      <c r="U2" s="79"/>
      <c r="V2" s="79"/>
      <c r="W2" s="215"/>
      <c r="X2" s="79"/>
      <c r="Y2" s="215"/>
      <c r="Z2" s="262" t="s">
        <v>557</v>
      </c>
      <c r="AA2" s="262"/>
      <c r="AB2" s="262"/>
      <c r="AC2" s="105"/>
      <c r="AD2" s="253" t="s">
        <v>558</v>
      </c>
      <c r="AE2" s="254"/>
      <c r="AF2" s="255"/>
      <c r="AG2" s="105"/>
      <c r="AH2" s="105"/>
      <c r="AI2" s="253" t="s">
        <v>559</v>
      </c>
      <c r="AJ2" s="254"/>
      <c r="AK2" s="255"/>
      <c r="AL2" s="105"/>
      <c r="AM2" s="253" t="s">
        <v>560</v>
      </c>
      <c r="AN2" s="254"/>
      <c r="AO2" s="255"/>
      <c r="AP2" s="216"/>
    </row>
    <row r="3" spans="1:46" s="108" customFormat="1" ht="19.5" customHeight="1" thickBot="1" x14ac:dyDescent="0.3">
      <c r="A3" s="258"/>
      <c r="B3" s="259"/>
      <c r="C3" s="248"/>
      <c r="D3" s="248"/>
      <c r="E3" s="250"/>
      <c r="F3" s="252"/>
      <c r="G3" s="109" t="s">
        <v>6</v>
      </c>
      <c r="H3" s="207" t="s">
        <v>7</v>
      </c>
      <c r="I3" s="266"/>
      <c r="J3" s="110" t="s">
        <v>557</v>
      </c>
      <c r="K3" s="111" t="s">
        <v>558</v>
      </c>
      <c r="L3" s="110" t="s">
        <v>559</v>
      </c>
      <c r="M3" s="111" t="s">
        <v>560</v>
      </c>
      <c r="N3" s="261"/>
      <c r="O3" s="261"/>
      <c r="Q3" s="82" t="s">
        <v>832</v>
      </c>
      <c r="R3" s="82" t="s">
        <v>831</v>
      </c>
      <c r="S3" s="83"/>
      <c r="T3" s="135" t="s">
        <v>830</v>
      </c>
      <c r="U3" s="217" t="s">
        <v>828</v>
      </c>
      <c r="V3" s="82" t="s">
        <v>829</v>
      </c>
      <c r="W3" s="215"/>
      <c r="X3" s="82" t="s">
        <v>827</v>
      </c>
      <c r="Y3" s="215"/>
      <c r="Z3" s="218" t="s">
        <v>826</v>
      </c>
      <c r="AA3" s="218" t="s">
        <v>825</v>
      </c>
      <c r="AB3" s="217" t="s">
        <v>824</v>
      </c>
      <c r="AC3" s="79"/>
      <c r="AD3" s="218" t="s">
        <v>826</v>
      </c>
      <c r="AE3" s="218" t="s">
        <v>825</v>
      </c>
      <c r="AF3" s="217" t="s">
        <v>824</v>
      </c>
      <c r="AG3" s="219"/>
      <c r="AH3" s="79"/>
      <c r="AI3" s="218" t="s">
        <v>826</v>
      </c>
      <c r="AJ3" s="218" t="s">
        <v>825</v>
      </c>
      <c r="AK3" s="217" t="s">
        <v>824</v>
      </c>
      <c r="AL3" s="219"/>
      <c r="AM3" s="218" t="s">
        <v>826</v>
      </c>
      <c r="AN3" s="218" t="s">
        <v>825</v>
      </c>
      <c r="AO3" s="217" t="s">
        <v>824</v>
      </c>
      <c r="AP3" s="219"/>
    </row>
    <row r="4" spans="1:46" ht="15" customHeight="1" x14ac:dyDescent="0.25">
      <c r="A4" s="242" t="s">
        <v>886</v>
      </c>
      <c r="B4" s="242">
        <v>3</v>
      </c>
      <c r="C4" s="112">
        <v>0</v>
      </c>
      <c r="D4" s="113">
        <v>1</v>
      </c>
      <c r="E4" s="88" t="s">
        <v>867</v>
      </c>
      <c r="F4" s="88" t="s">
        <v>823</v>
      </c>
      <c r="G4" s="112">
        <v>0</v>
      </c>
      <c r="H4" s="114">
        <v>40</v>
      </c>
      <c r="I4" s="127" t="s">
        <v>8</v>
      </c>
      <c r="J4" s="220">
        <v>20</v>
      </c>
      <c r="K4" s="221">
        <v>27</v>
      </c>
      <c r="L4" s="222"/>
      <c r="M4" s="223"/>
      <c r="N4" s="115"/>
      <c r="O4" s="115"/>
      <c r="Q4" s="90">
        <f>[1]!'AI[1].zl'</f>
        <v>0</v>
      </c>
      <c r="R4" s="90">
        <f>[1]!'AI[1].zh'</f>
        <v>40</v>
      </c>
      <c r="T4" s="136">
        <f>[1]!'AI[1].i'</f>
        <v>4.3906460000000003</v>
      </c>
      <c r="U4" s="116">
        <f>[1]!'ai[1].break.sgn'</f>
        <v>0</v>
      </c>
      <c r="V4" s="130">
        <f>[1]!'AI[1].v'</f>
        <v>0.97661379999999998</v>
      </c>
      <c r="X4" s="90">
        <f>[1]!'AI_fBlock[1]'</f>
        <v>1</v>
      </c>
      <c r="Z4" s="99">
        <f>[1]!'AI[1].L.en'</f>
        <v>1</v>
      </c>
      <c r="AA4" s="99">
        <f>[1]!'AI[1].l.v'</f>
        <v>20</v>
      </c>
      <c r="AB4" s="116">
        <f>[1]!'AI[1].L.sgn'</f>
        <v>1</v>
      </c>
      <c r="AC4" s="224"/>
      <c r="AD4" s="99">
        <f>[1]!'AI[1].H.en'</f>
        <v>1</v>
      </c>
      <c r="AE4" s="99">
        <f>[1]!'AI[1].H.v'</f>
        <v>27</v>
      </c>
      <c r="AF4" s="116">
        <f>[1]!'AI[1].H.sgn'</f>
        <v>0</v>
      </c>
      <c r="AG4" s="225"/>
      <c r="AH4" s="103"/>
      <c r="AI4" s="99">
        <f>[1]!'AI[1].LL.EN'</f>
        <v>0</v>
      </c>
      <c r="AJ4" s="99">
        <f>[1]!'AI[1].LL.v'</f>
        <v>0</v>
      </c>
      <c r="AK4" s="116">
        <f>[1]!'AI[1].LL.sgn'</f>
        <v>0</v>
      </c>
      <c r="AL4" s="225"/>
      <c r="AM4" s="99">
        <f>[1]!'AI[1].HH.EN'</f>
        <v>0</v>
      </c>
      <c r="AN4" s="99">
        <f>[1]!'AI[1].HH.v'</f>
        <v>0</v>
      </c>
      <c r="AO4" s="116">
        <f>[1]!'AI[1].HH.sgn'</f>
        <v>0</v>
      </c>
      <c r="AP4" s="225"/>
      <c r="AQ4" s="105">
        <f>IF(J4=AA4,1,0)</f>
        <v>1</v>
      </c>
      <c r="AR4" s="105">
        <f>IF(K4=AE4,1,0)</f>
        <v>1</v>
      </c>
      <c r="AS4" s="105">
        <f>IF(L4=AJ4,1,0)</f>
        <v>1</v>
      </c>
      <c r="AT4" s="105">
        <f>IF(M4=AN4,1,0)</f>
        <v>1</v>
      </c>
    </row>
    <row r="5" spans="1:46" ht="15" customHeight="1" x14ac:dyDescent="0.25">
      <c r="A5" s="243"/>
      <c r="B5" s="243"/>
      <c r="C5" s="116">
        <v>1</v>
      </c>
      <c r="D5" s="117">
        <v>2</v>
      </c>
      <c r="E5" s="93" t="s">
        <v>916</v>
      </c>
      <c r="F5" s="93" t="s">
        <v>823</v>
      </c>
      <c r="G5" s="116">
        <v>0</v>
      </c>
      <c r="H5" s="118">
        <v>40</v>
      </c>
      <c r="I5" s="123" t="s">
        <v>8</v>
      </c>
      <c r="J5" s="226"/>
      <c r="K5" s="227"/>
      <c r="L5" s="226">
        <v>19</v>
      </c>
      <c r="M5" s="228">
        <v>28</v>
      </c>
      <c r="N5" s="119"/>
      <c r="O5" s="119"/>
      <c r="Q5" s="90">
        <f>[1]!'AI[2].zl'</f>
        <v>0</v>
      </c>
      <c r="R5" s="90">
        <f>[1]!'AI[2].zh'</f>
        <v>40</v>
      </c>
      <c r="T5" s="136">
        <f>[1]!'AI[2].i'</f>
        <v>4.009055</v>
      </c>
      <c r="U5" s="116">
        <f>[1]!'ai[2].break.sgn'</f>
        <v>0</v>
      </c>
      <c r="V5" s="130">
        <f>[1]!'AI[2].v'</f>
        <v>2.2637839999999999E-2</v>
      </c>
      <c r="X5" s="90">
        <f>[1]!'AI_fBlock[2]'</f>
        <v>1</v>
      </c>
      <c r="Z5" s="99">
        <f>[1]!'AI[2].L.en'</f>
        <v>0</v>
      </c>
      <c r="AA5" s="99">
        <f>[1]!'AI[2].l.v'</f>
        <v>0</v>
      </c>
      <c r="AB5" s="116">
        <f>[1]!'AI[2].L.sgn'</f>
        <v>0</v>
      </c>
      <c r="AC5" s="224"/>
      <c r="AD5" s="99">
        <f>[1]!'AI[2].H.en'</f>
        <v>0</v>
      </c>
      <c r="AE5" s="99">
        <f>[1]!'AI[2].H.v'</f>
        <v>0</v>
      </c>
      <c r="AF5" s="116">
        <f>[1]!'AI[2].H.sgn'</f>
        <v>0</v>
      </c>
      <c r="AG5" s="225"/>
      <c r="AH5" s="103"/>
      <c r="AI5" s="99">
        <f>[1]!'AI[2].LL.EN'</f>
        <v>1</v>
      </c>
      <c r="AJ5" s="99">
        <f>[1]!'AI[2].LL.v'</f>
        <v>19</v>
      </c>
      <c r="AK5" s="116">
        <f>[1]!'AI[2].LL.sgn'</f>
        <v>1</v>
      </c>
      <c r="AL5" s="225"/>
      <c r="AM5" s="99">
        <f>[1]!'AI[2].HH.EN'</f>
        <v>1</v>
      </c>
      <c r="AN5" s="99">
        <f>[1]!'AI[2].HH.v'</f>
        <v>28</v>
      </c>
      <c r="AO5" s="116">
        <f>[1]!'AI[2].HH.sgn'</f>
        <v>0</v>
      </c>
      <c r="AP5" s="225"/>
      <c r="AQ5" s="105">
        <f>IF(J5=AA5,1,0)</f>
        <v>1</v>
      </c>
      <c r="AR5" s="105">
        <f>IF(K5=AE5,1,0)</f>
        <v>1</v>
      </c>
      <c r="AS5" s="105">
        <f>IF(L5=AJ5,1,0)</f>
        <v>1</v>
      </c>
      <c r="AT5" s="105">
        <f>IF(M5=AN5,1,0)</f>
        <v>1</v>
      </c>
    </row>
    <row r="6" spans="1:46" ht="15" customHeight="1" x14ac:dyDescent="0.25">
      <c r="A6" s="243"/>
      <c r="B6" s="243"/>
      <c r="C6" s="116">
        <v>2</v>
      </c>
      <c r="D6" s="117">
        <v>3</v>
      </c>
      <c r="E6" s="93" t="s">
        <v>917</v>
      </c>
      <c r="F6" s="93" t="s">
        <v>869</v>
      </c>
      <c r="G6" s="116">
        <v>0</v>
      </c>
      <c r="H6" s="118">
        <v>160</v>
      </c>
      <c r="I6" s="123" t="s">
        <v>8</v>
      </c>
      <c r="J6" s="226"/>
      <c r="K6" s="229">
        <v>125</v>
      </c>
      <c r="L6" s="230"/>
      <c r="M6" s="228">
        <v>130</v>
      </c>
      <c r="N6" s="119"/>
      <c r="O6" s="119"/>
      <c r="Q6" s="90">
        <f>[1]!'AI[3].zl'</f>
        <v>0</v>
      </c>
      <c r="R6" s="90">
        <f>[1]!'AI[3].zh'</f>
        <v>160</v>
      </c>
      <c r="T6" s="136">
        <f>[1]!'AI[3].i'</f>
        <v>4.0461150000000004</v>
      </c>
      <c r="U6" s="116">
        <f>[1]!'ai[3].break.sgn'</f>
        <v>0</v>
      </c>
      <c r="V6" s="130">
        <f>[1]!'AI[3].v'</f>
        <v>0.46114919999999998</v>
      </c>
      <c r="X6" s="90">
        <f>[1]!'AI_fBlock[3]'</f>
        <v>1</v>
      </c>
      <c r="Z6" s="99">
        <f>[1]!'AI[3].L.en'</f>
        <v>0</v>
      </c>
      <c r="AA6" s="99">
        <f>[1]!'AI[3].l.v'</f>
        <v>0</v>
      </c>
      <c r="AB6" s="116">
        <f>[1]!'AI[3].L.sgn'</f>
        <v>0</v>
      </c>
      <c r="AC6" s="224"/>
      <c r="AD6" s="99">
        <f>[1]!'AI[3].H.en'</f>
        <v>1</v>
      </c>
      <c r="AE6" s="99">
        <f>[1]!'AI[3].H.v'</f>
        <v>125</v>
      </c>
      <c r="AF6" s="116">
        <f>[1]!'AI[3].H.sgn'</f>
        <v>0</v>
      </c>
      <c r="AG6" s="225"/>
      <c r="AH6" s="103"/>
      <c r="AI6" s="99">
        <f>[1]!'AI[3].LL.EN'</f>
        <v>0</v>
      </c>
      <c r="AJ6" s="99">
        <f>[1]!'AI[3].LL.v'</f>
        <v>0</v>
      </c>
      <c r="AK6" s="116">
        <f>[1]!'AI[3].LL.sgn'</f>
        <v>0</v>
      </c>
      <c r="AL6" s="225"/>
      <c r="AM6" s="99">
        <f>[1]!'AI[3].HH.EN'</f>
        <v>1</v>
      </c>
      <c r="AN6" s="99">
        <f>[1]!'AI[3].HH.v'</f>
        <v>130</v>
      </c>
      <c r="AO6" s="116">
        <f>[1]!'AI[3].HH.sgn'</f>
        <v>0</v>
      </c>
      <c r="AP6" s="225"/>
      <c r="AQ6" s="105">
        <f>IF(J6=AA6,1,0)</f>
        <v>1</v>
      </c>
      <c r="AR6" s="105">
        <f>IF(K6=AE6,1,0)</f>
        <v>1</v>
      </c>
      <c r="AS6" s="105">
        <f>IF(L6=AJ6,1,0)</f>
        <v>1</v>
      </c>
      <c r="AT6" s="105">
        <f>IF(M6=AN6,1,0)</f>
        <v>1</v>
      </c>
    </row>
    <row r="7" spans="1:46" ht="15" customHeight="1" x14ac:dyDescent="0.25">
      <c r="A7" s="243"/>
      <c r="B7" s="243"/>
      <c r="C7" s="116">
        <v>3</v>
      </c>
      <c r="D7" s="117">
        <v>4</v>
      </c>
      <c r="E7" s="93" t="s">
        <v>988</v>
      </c>
      <c r="F7" s="93" t="s">
        <v>870</v>
      </c>
      <c r="G7" s="116">
        <v>0</v>
      </c>
      <c r="H7" s="118">
        <v>40</v>
      </c>
      <c r="I7" s="123" t="s">
        <v>8</v>
      </c>
      <c r="J7" s="226"/>
      <c r="K7" s="227"/>
      <c r="L7" s="231">
        <v>19</v>
      </c>
      <c r="M7" s="229">
        <v>28</v>
      </c>
      <c r="N7" s="119"/>
      <c r="O7" s="119"/>
      <c r="Q7" s="90">
        <f>[1]!'AI[4].zl'</f>
        <v>0</v>
      </c>
      <c r="R7" s="90">
        <f>[1]!'AI[4].zh'</f>
        <v>40</v>
      </c>
      <c r="T7" s="136">
        <f>[1]!'AI[4].i'</f>
        <v>4.0432880000000004</v>
      </c>
      <c r="U7" s="116">
        <f>[1]!'ai[4].break.sgn'</f>
        <v>0</v>
      </c>
      <c r="V7" s="130">
        <f>[1]!'AI[4].v'</f>
        <v>0.1082206</v>
      </c>
      <c r="X7" s="90">
        <f>[1]!'AI_fBlock[4]'</f>
        <v>1</v>
      </c>
      <c r="Z7" s="99">
        <f>[1]!'AI[4].L.en'</f>
        <v>0</v>
      </c>
      <c r="AA7" s="99">
        <f>[1]!'AI[4].l.v'</f>
        <v>0</v>
      </c>
      <c r="AB7" s="116">
        <f>[1]!'AI[4].L.sgn'</f>
        <v>0</v>
      </c>
      <c r="AC7" s="224"/>
      <c r="AD7" s="99">
        <f>[1]!'AI[4].H.en'</f>
        <v>0</v>
      </c>
      <c r="AE7" s="99">
        <f>[1]!'AI[4].H.v'</f>
        <v>0</v>
      </c>
      <c r="AF7" s="116">
        <f>[1]!'AI[4].H.sgn'</f>
        <v>0</v>
      </c>
      <c r="AG7" s="225"/>
      <c r="AH7" s="103"/>
      <c r="AI7" s="99">
        <f>[1]!'AI[4].LL.EN'</f>
        <v>1</v>
      </c>
      <c r="AJ7" s="99">
        <f>[1]!'AI[4].LL.v'</f>
        <v>19</v>
      </c>
      <c r="AK7" s="116">
        <f>[1]!'AI[4].LL.sgn'</f>
        <v>1</v>
      </c>
      <c r="AL7" s="225"/>
      <c r="AM7" s="99">
        <f>[1]!'AI[4].HH.EN'</f>
        <v>1</v>
      </c>
      <c r="AN7" s="99">
        <f>[1]!'AI[4].HH.v'</f>
        <v>28</v>
      </c>
      <c r="AO7" s="116">
        <f>[1]!'AI[4].HH.sgn'</f>
        <v>0</v>
      </c>
      <c r="AP7" s="225"/>
      <c r="AQ7" s="105">
        <f>IF(J7=AA7,1,0)</f>
        <v>1</v>
      </c>
      <c r="AR7" s="105">
        <f>IF(K7=AE7,1,0)</f>
        <v>1</v>
      </c>
      <c r="AS7" s="105">
        <f>IF(L7=AJ7,1,0)</f>
        <v>1</v>
      </c>
      <c r="AT7" s="105">
        <f>IF(M7=AN7,1,0)</f>
        <v>1</v>
      </c>
    </row>
    <row r="8" spans="1:46" ht="15" customHeight="1" x14ac:dyDescent="0.25">
      <c r="A8" s="243"/>
      <c r="B8" s="243"/>
      <c r="C8" s="116">
        <v>4</v>
      </c>
      <c r="D8" s="117">
        <v>5</v>
      </c>
      <c r="E8" s="93" t="s">
        <v>987</v>
      </c>
      <c r="F8" s="93" t="s">
        <v>870</v>
      </c>
      <c r="G8" s="116">
        <v>0</v>
      </c>
      <c r="H8" s="118">
        <v>40</v>
      </c>
      <c r="I8" s="123" t="s">
        <v>8</v>
      </c>
      <c r="J8" s="226">
        <v>20</v>
      </c>
      <c r="K8" s="228">
        <v>27</v>
      </c>
      <c r="L8" s="230"/>
      <c r="M8" s="227"/>
      <c r="N8" s="119"/>
      <c r="O8" s="119"/>
      <c r="Q8" s="90">
        <f>[1]!'AI[5].zl'</f>
        <v>0</v>
      </c>
      <c r="R8" s="90">
        <f>[1]!'AI[5].zh'</f>
        <v>40</v>
      </c>
      <c r="T8" s="136">
        <f>[1]!'AI[5].i'</f>
        <v>4.1582369999999997</v>
      </c>
      <c r="U8" s="116">
        <f>[1]!'ai[5].break.sgn'</f>
        <v>0</v>
      </c>
      <c r="V8" s="130">
        <f>[1]!'AI[5].v'</f>
        <v>0.39559129999999998</v>
      </c>
      <c r="X8" s="90">
        <f>[1]!'AI_fBlock[5]'</f>
        <v>1</v>
      </c>
      <c r="Z8" s="99">
        <f>[1]!'AI[5].L.en'</f>
        <v>1</v>
      </c>
      <c r="AA8" s="99">
        <f>[1]!'AI[5].l.v'</f>
        <v>20</v>
      </c>
      <c r="AB8" s="116">
        <f>[1]!'AI[5].L.sgn'</f>
        <v>1</v>
      </c>
      <c r="AC8" s="224"/>
      <c r="AD8" s="99">
        <f>[1]!'AI[5].H.en'</f>
        <v>1</v>
      </c>
      <c r="AE8" s="99">
        <f>[1]!'AI[5].H.v'</f>
        <v>27</v>
      </c>
      <c r="AF8" s="116">
        <f>[1]!'AI[5].H.sgn'</f>
        <v>0</v>
      </c>
      <c r="AG8" s="225"/>
      <c r="AH8" s="103"/>
      <c r="AI8" s="99">
        <f>[1]!'AI[5].LL.EN'</f>
        <v>0</v>
      </c>
      <c r="AJ8" s="99">
        <f>[1]!'AI[5].LL.v'</f>
        <v>0</v>
      </c>
      <c r="AK8" s="116">
        <f>[1]!'AI[5].LL.sgn'</f>
        <v>0</v>
      </c>
      <c r="AL8" s="225"/>
      <c r="AM8" s="99">
        <f>[1]!'AI[5].HH.EN'</f>
        <v>0</v>
      </c>
      <c r="AN8" s="99">
        <f>[1]!'AI[5].HH.v'</f>
        <v>0</v>
      </c>
      <c r="AO8" s="116">
        <f>[1]!'AI[5].HH.sgn'</f>
        <v>0</v>
      </c>
      <c r="AP8" s="225"/>
      <c r="AQ8" s="105">
        <f>IF(J8=AA8,1,0)</f>
        <v>1</v>
      </c>
      <c r="AR8" s="105">
        <f>IF(K8=AE8,1,0)</f>
        <v>1</v>
      </c>
      <c r="AS8" s="105">
        <f>IF(L8=AJ8,1,0)</f>
        <v>1</v>
      </c>
      <c r="AT8" s="105">
        <f>IF(M8=AN8,1,0)</f>
        <v>1</v>
      </c>
    </row>
    <row r="9" spans="1:46" ht="15" customHeight="1" x14ac:dyDescent="0.25">
      <c r="A9" s="243"/>
      <c r="B9" s="243"/>
      <c r="C9" s="116">
        <v>5</v>
      </c>
      <c r="D9" s="117">
        <v>6</v>
      </c>
      <c r="E9" s="93" t="s">
        <v>939</v>
      </c>
      <c r="F9" s="93" t="s">
        <v>871</v>
      </c>
      <c r="G9" s="116">
        <v>0</v>
      </c>
      <c r="H9" s="118">
        <v>160</v>
      </c>
      <c r="I9" s="123" t="s">
        <v>8</v>
      </c>
      <c r="J9" s="226"/>
      <c r="K9" s="229">
        <v>125</v>
      </c>
      <c r="L9" s="230"/>
      <c r="M9" s="228">
        <v>130</v>
      </c>
      <c r="N9" s="119"/>
      <c r="O9" s="119"/>
      <c r="Q9" s="90">
        <f>[1]!'AI[6].zl'</f>
        <v>0</v>
      </c>
      <c r="R9" s="90">
        <f>[1]!'AI[6].zh'</f>
        <v>160</v>
      </c>
      <c r="T9" s="136">
        <f>[1]!'AI[6].i'</f>
        <v>4.0103119999999999</v>
      </c>
      <c r="U9" s="116">
        <f>[1]!'ai[6].break.sgn'</f>
        <v>0</v>
      </c>
      <c r="V9" s="130">
        <f>[1]!'AI[6].v'</f>
        <v>0.103116</v>
      </c>
      <c r="X9" s="90">
        <f>[1]!'AI_fBlock[6]'</f>
        <v>1</v>
      </c>
      <c r="Z9" s="99">
        <f>[1]!'AI[6].L.en'</f>
        <v>0</v>
      </c>
      <c r="AA9" s="99">
        <f>[1]!'AI[6].l.v'</f>
        <v>0</v>
      </c>
      <c r="AB9" s="116">
        <f>[1]!'AI[6].L.sgn'</f>
        <v>0</v>
      </c>
      <c r="AC9" s="224"/>
      <c r="AD9" s="99">
        <f>[1]!'AI[6].H.en'</f>
        <v>1</v>
      </c>
      <c r="AE9" s="99">
        <f>[1]!'AI[6].H.v'</f>
        <v>125</v>
      </c>
      <c r="AF9" s="116">
        <f>[1]!'AI[6].H.sgn'</f>
        <v>0</v>
      </c>
      <c r="AG9" s="225"/>
      <c r="AH9" s="103"/>
      <c r="AI9" s="99">
        <f>[1]!'AI[6].LL.EN'</f>
        <v>0</v>
      </c>
      <c r="AJ9" s="99">
        <f>[1]!'AI[6].LL.v'</f>
        <v>0</v>
      </c>
      <c r="AK9" s="116">
        <f>[1]!'AI[6].LL.sgn'</f>
        <v>0</v>
      </c>
      <c r="AL9" s="225"/>
      <c r="AM9" s="99">
        <f>[1]!'AI[6].HH.EN'</f>
        <v>1</v>
      </c>
      <c r="AN9" s="99">
        <f>[1]!'AI[6].HH.v'</f>
        <v>130</v>
      </c>
      <c r="AO9" s="116">
        <f>[1]!'AI[6].HH.sgn'</f>
        <v>0</v>
      </c>
      <c r="AP9" s="225"/>
      <c r="AQ9" s="105">
        <f>IF(J9=AA9,1,0)</f>
        <v>1</v>
      </c>
      <c r="AR9" s="105">
        <f>IF(K9=AE9,1,0)</f>
        <v>1</v>
      </c>
      <c r="AS9" s="105">
        <f>IF(L9=AJ9,1,0)</f>
        <v>1</v>
      </c>
      <c r="AT9" s="105">
        <f>IF(M9=AN9,1,0)</f>
        <v>1</v>
      </c>
    </row>
    <row r="10" spans="1:46" ht="15.75" customHeight="1" x14ac:dyDescent="0.25">
      <c r="A10" s="243"/>
      <c r="B10" s="243"/>
      <c r="C10" s="116">
        <v>6</v>
      </c>
      <c r="D10" s="117">
        <v>7</v>
      </c>
      <c r="E10" s="93" t="s">
        <v>940</v>
      </c>
      <c r="F10" s="93" t="s">
        <v>872</v>
      </c>
      <c r="G10" s="116">
        <v>0</v>
      </c>
      <c r="H10" s="118">
        <v>160</v>
      </c>
      <c r="I10" s="123" t="s">
        <v>8</v>
      </c>
      <c r="J10" s="231">
        <v>90</v>
      </c>
      <c r="K10" s="227"/>
      <c r="L10" s="230"/>
      <c r="M10" s="227"/>
      <c r="N10" s="119"/>
      <c r="O10" s="119"/>
      <c r="Q10" s="90">
        <f>[1]!'AI[7].zl'</f>
        <v>0</v>
      </c>
      <c r="R10" s="90">
        <f>[1]!'AI[7].zh'</f>
        <v>160</v>
      </c>
      <c r="T10" s="136">
        <f>[1]!'AI[7].i'</f>
        <v>4.0052859999999999</v>
      </c>
      <c r="U10" s="116">
        <f>[1]!'ai[7].break.sgn'</f>
        <v>0</v>
      </c>
      <c r="V10" s="130">
        <f>[1]!'AI[7].v'</f>
        <v>5.286217E-2</v>
      </c>
      <c r="X10" s="90">
        <f>[1]!'AI_fBlock[7]'</f>
        <v>1</v>
      </c>
      <c r="Z10" s="99">
        <f>[1]!'AI[7].L.en'</f>
        <v>1</v>
      </c>
      <c r="AA10" s="99">
        <f>[1]!'AI[7].l.v'</f>
        <v>90</v>
      </c>
      <c r="AB10" s="116">
        <f>[1]!'AI[7].L.sgn'</f>
        <v>1</v>
      </c>
      <c r="AC10" s="224"/>
      <c r="AD10" s="99">
        <f>[1]!'AI[7].H.en'</f>
        <v>0</v>
      </c>
      <c r="AE10" s="99">
        <f>[1]!'AI[7].H.v'</f>
        <v>0</v>
      </c>
      <c r="AF10" s="116">
        <f>[1]!'AI[7].H.sgn'</f>
        <v>0</v>
      </c>
      <c r="AG10" s="225"/>
      <c r="AH10" s="103"/>
      <c r="AI10" s="99">
        <f>[1]!'AI[7].LL.EN'</f>
        <v>0</v>
      </c>
      <c r="AJ10" s="99">
        <f>[1]!'AI[7].LL.v'</f>
        <v>0</v>
      </c>
      <c r="AK10" s="116">
        <f>[1]!'AI[7].LL.sgn'</f>
        <v>0</v>
      </c>
      <c r="AL10" s="225"/>
      <c r="AM10" s="99">
        <f>[1]!'AI[7].HH.EN'</f>
        <v>0</v>
      </c>
      <c r="AN10" s="99">
        <f>[1]!'AI[7].HH.v'</f>
        <v>0</v>
      </c>
      <c r="AO10" s="116">
        <f>[1]!'AI[7].HH.sgn'</f>
        <v>0</v>
      </c>
      <c r="AP10" s="225"/>
      <c r="AQ10" s="105">
        <f>IF(J10=AA10,1,0)</f>
        <v>1</v>
      </c>
      <c r="AR10" s="105">
        <f>IF(K10=AE10,1,0)</f>
        <v>1</v>
      </c>
      <c r="AS10" s="105">
        <f>IF(L10=AJ10,1,0)</f>
        <v>1</v>
      </c>
      <c r="AT10" s="105">
        <f>IF(M10=AN10,1,0)</f>
        <v>1</v>
      </c>
    </row>
    <row r="11" spans="1:46" ht="15" customHeight="1" x14ac:dyDescent="0.25">
      <c r="A11" s="243"/>
      <c r="B11" s="243"/>
      <c r="C11" s="116">
        <v>7</v>
      </c>
      <c r="D11" s="117">
        <v>8</v>
      </c>
      <c r="E11" s="93" t="s">
        <v>918</v>
      </c>
      <c r="F11" s="93" t="s">
        <v>873</v>
      </c>
      <c r="G11" s="116">
        <v>0</v>
      </c>
      <c r="H11" s="118">
        <v>160</v>
      </c>
      <c r="I11" s="123" t="s">
        <v>8</v>
      </c>
      <c r="J11" s="231">
        <v>90</v>
      </c>
      <c r="K11" s="227"/>
      <c r="L11" s="230"/>
      <c r="M11" s="227"/>
      <c r="N11" s="119"/>
      <c r="O11" s="119"/>
      <c r="Q11" s="90">
        <f>[1]!'AI[8].zl'</f>
        <v>0</v>
      </c>
      <c r="R11" s="90">
        <f>[1]!'AI[8].zh'</f>
        <v>160</v>
      </c>
      <c r="T11" s="136">
        <f>[1]!'AI[8].i'</f>
        <v>4.0043439999999997</v>
      </c>
      <c r="U11" s="116">
        <f>[1]!'ai[8].break.sgn'</f>
        <v>0</v>
      </c>
      <c r="V11" s="130">
        <f>[1]!'AI[8].v'</f>
        <v>3.4022330000000003E-2</v>
      </c>
      <c r="X11" s="90">
        <f>[1]!'AI_fBlock[8]'</f>
        <v>1</v>
      </c>
      <c r="Z11" s="99">
        <f>[1]!'AI[8].L.en'</f>
        <v>1</v>
      </c>
      <c r="AA11" s="99">
        <f>[1]!'AI[8].l.v'</f>
        <v>90</v>
      </c>
      <c r="AB11" s="116">
        <f>[1]!'AI[8].L.sgn'</f>
        <v>1</v>
      </c>
      <c r="AC11" s="224"/>
      <c r="AD11" s="99">
        <f>[1]!'AI[8].H.en'</f>
        <v>0</v>
      </c>
      <c r="AE11" s="99">
        <f>[1]!'AI[8].H.v'</f>
        <v>0</v>
      </c>
      <c r="AF11" s="116">
        <f>[1]!'AI[8].H.sgn'</f>
        <v>0</v>
      </c>
      <c r="AG11" s="225"/>
      <c r="AH11" s="103"/>
      <c r="AI11" s="99">
        <f>[1]!'AI[8].LL.EN'</f>
        <v>0</v>
      </c>
      <c r="AJ11" s="99">
        <f>[1]!'AI[8].LL.v'</f>
        <v>0</v>
      </c>
      <c r="AK11" s="116">
        <f>[1]!'AI[8].LL.sgn'</f>
        <v>0</v>
      </c>
      <c r="AL11" s="225"/>
      <c r="AM11" s="99">
        <f>[1]!'AI[8].HH.EN'</f>
        <v>0</v>
      </c>
      <c r="AN11" s="99">
        <f>[1]!'AI[8].HH.v'</f>
        <v>0</v>
      </c>
      <c r="AO11" s="116">
        <f>[1]!'AI[8].HH.sgn'</f>
        <v>0</v>
      </c>
      <c r="AP11" s="225"/>
      <c r="AQ11" s="105">
        <f>IF(J11=AA11,1,0)</f>
        <v>1</v>
      </c>
      <c r="AR11" s="105">
        <f>IF(K11=AE11,1,0)</f>
        <v>1</v>
      </c>
      <c r="AS11" s="105">
        <f>IF(L11=AJ11,1,0)</f>
        <v>1</v>
      </c>
      <c r="AT11" s="105">
        <f>IF(M11=AN11,1,0)</f>
        <v>1</v>
      </c>
    </row>
    <row r="12" spans="1:46" ht="15" customHeight="1" x14ac:dyDescent="0.25">
      <c r="A12" s="243"/>
      <c r="B12" s="243"/>
      <c r="C12" s="116">
        <v>8</v>
      </c>
      <c r="D12" s="117">
        <v>9</v>
      </c>
      <c r="E12" s="93" t="s">
        <v>919</v>
      </c>
      <c r="F12" s="93" t="s">
        <v>874</v>
      </c>
      <c r="G12" s="116">
        <v>0</v>
      </c>
      <c r="H12" s="118">
        <v>400</v>
      </c>
      <c r="I12" s="123" t="s">
        <v>8</v>
      </c>
      <c r="J12" s="226"/>
      <c r="K12" s="227"/>
      <c r="L12" s="230"/>
      <c r="M12" s="229">
        <v>250</v>
      </c>
      <c r="N12" s="119"/>
      <c r="O12" s="119"/>
      <c r="Q12" s="90">
        <f>[1]!'AI[9].zl'</f>
        <v>0</v>
      </c>
      <c r="R12" s="90">
        <f>[1]!'AI[9].zh'</f>
        <v>400</v>
      </c>
      <c r="T12" s="136">
        <f>[1]!'AI[9].i'</f>
        <v>4.003088</v>
      </c>
      <c r="U12" s="116">
        <f>[1]!'ai[9].break.sgn'</f>
        <v>0</v>
      </c>
      <c r="V12" s="130">
        <f>[1]!'AI[9].v'</f>
        <v>7.7199939999999995E-2</v>
      </c>
      <c r="X12" s="90">
        <f>[1]!'AI_fBlock[9]'</f>
        <v>1</v>
      </c>
      <c r="Z12" s="99">
        <f>[1]!'AI[9].L.en'</f>
        <v>0</v>
      </c>
      <c r="AA12" s="99">
        <f>[1]!'AI[9].l.v'</f>
        <v>0</v>
      </c>
      <c r="AB12" s="116">
        <f>[1]!'AI[9].L.sgn'</f>
        <v>0</v>
      </c>
      <c r="AC12" s="224"/>
      <c r="AD12" s="99">
        <f>[1]!'AI[9].H.en'</f>
        <v>0</v>
      </c>
      <c r="AE12" s="99">
        <f>[1]!'AI[9].H.v'</f>
        <v>0</v>
      </c>
      <c r="AF12" s="116">
        <f>[1]!'AI[9].H.sgn'</f>
        <v>0</v>
      </c>
      <c r="AG12" s="225"/>
      <c r="AH12" s="103"/>
      <c r="AI12" s="99">
        <f>[1]!'AI[9].LL.EN'</f>
        <v>0</v>
      </c>
      <c r="AJ12" s="99">
        <f>[1]!'AI[9].LL.v'</f>
        <v>0</v>
      </c>
      <c r="AK12" s="116">
        <f>[1]!'AI[9].LL.sgn'</f>
        <v>0</v>
      </c>
      <c r="AL12" s="225"/>
      <c r="AM12" s="99">
        <f>[1]!'AI[9].HH.EN'</f>
        <v>1</v>
      </c>
      <c r="AN12" s="99">
        <f>[1]!'AI[9].HH.v'</f>
        <v>250</v>
      </c>
      <c r="AO12" s="116">
        <f>[1]!'AI[9].HH.sgn'</f>
        <v>0</v>
      </c>
      <c r="AP12" s="225"/>
      <c r="AQ12" s="105">
        <f>IF(J12=AA12,1,0)</f>
        <v>1</v>
      </c>
      <c r="AR12" s="105">
        <f>IF(K12=AE12,1,0)</f>
        <v>1</v>
      </c>
      <c r="AS12" s="105">
        <f>IF(L12=AJ12,1,0)</f>
        <v>1</v>
      </c>
      <c r="AT12" s="105">
        <f>IF(M12=AN12,1,0)</f>
        <v>1</v>
      </c>
    </row>
    <row r="13" spans="1:46" ht="15" customHeight="1" x14ac:dyDescent="0.25">
      <c r="A13" s="243"/>
      <c r="B13" s="243"/>
      <c r="C13" s="116">
        <v>9</v>
      </c>
      <c r="D13" s="117">
        <v>10</v>
      </c>
      <c r="E13" s="93" t="s">
        <v>920</v>
      </c>
      <c r="F13" s="93" t="s">
        <v>874</v>
      </c>
      <c r="G13" s="116">
        <v>0</v>
      </c>
      <c r="H13" s="118">
        <v>400</v>
      </c>
      <c r="I13" s="123" t="s">
        <v>8</v>
      </c>
      <c r="J13" s="226"/>
      <c r="K13" s="228">
        <v>240</v>
      </c>
      <c r="L13" s="230"/>
      <c r="M13" s="228">
        <v>250</v>
      </c>
      <c r="N13" s="119"/>
      <c r="O13" s="119"/>
      <c r="Q13" s="90">
        <f>[1]!'AI[10].zl'</f>
        <v>0</v>
      </c>
      <c r="R13" s="90">
        <f>[1]!'AI[10].zh'</f>
        <v>400</v>
      </c>
      <c r="T13" s="136">
        <f>[1]!'AI[10].i'</f>
        <v>4.4380699999999997</v>
      </c>
      <c r="U13" s="116">
        <f>[1]!'ai[10].break.sgn'</f>
        <v>0</v>
      </c>
      <c r="V13" s="130">
        <f>[1]!'AI[10].v'</f>
        <v>10.951750000000001</v>
      </c>
      <c r="X13" s="90">
        <f>[1]!'AI_fBlock[10]'</f>
        <v>1</v>
      </c>
      <c r="Z13" s="99">
        <f>[1]!'AI[10].L.en'</f>
        <v>0</v>
      </c>
      <c r="AA13" s="99">
        <f>[1]!'AI[10].l.v'</f>
        <v>0</v>
      </c>
      <c r="AB13" s="116">
        <f>[1]!'AI[10].L.sgn'</f>
        <v>0</v>
      </c>
      <c r="AC13" s="224"/>
      <c r="AD13" s="99">
        <f>[1]!'AI[10].H.en'</f>
        <v>1</v>
      </c>
      <c r="AE13" s="99">
        <f>[1]!'AI[10].H.v'</f>
        <v>240</v>
      </c>
      <c r="AF13" s="116">
        <f>[1]!'AI[10].H.sgn'</f>
        <v>0</v>
      </c>
      <c r="AG13" s="225"/>
      <c r="AH13" s="103"/>
      <c r="AI13" s="99">
        <f>[1]!'AI[10].LL.EN'</f>
        <v>0</v>
      </c>
      <c r="AJ13" s="99">
        <f>[1]!'AI[10].LL.v'</f>
        <v>0</v>
      </c>
      <c r="AK13" s="116">
        <f>[1]!'AI[10].LL.sgn'</f>
        <v>0</v>
      </c>
      <c r="AL13" s="225"/>
      <c r="AM13" s="99">
        <f>[1]!'AI[10].HH.EN'</f>
        <v>1</v>
      </c>
      <c r="AN13" s="99">
        <f>[1]!'AI[10].HH.v'</f>
        <v>250</v>
      </c>
      <c r="AO13" s="116">
        <f>[1]!'AI[10].HH.sgn'</f>
        <v>0</v>
      </c>
      <c r="AP13" s="225"/>
      <c r="AQ13" s="105">
        <f>IF(J13=AA13,1,0)</f>
        <v>1</v>
      </c>
      <c r="AR13" s="105">
        <f>IF(K13=AE13,1,0)</f>
        <v>1</v>
      </c>
      <c r="AS13" s="105">
        <f>IF(L13=AJ13,1,0)</f>
        <v>1</v>
      </c>
      <c r="AT13" s="105">
        <f>IF(M13=AN13,1,0)</f>
        <v>1</v>
      </c>
    </row>
    <row r="14" spans="1:46" ht="15" customHeight="1" x14ac:dyDescent="0.25">
      <c r="A14" s="243"/>
      <c r="B14" s="243"/>
      <c r="C14" s="116">
        <v>10</v>
      </c>
      <c r="D14" s="117">
        <v>11</v>
      </c>
      <c r="E14" s="93" t="s">
        <v>941</v>
      </c>
      <c r="F14" s="93" t="s">
        <v>875</v>
      </c>
      <c r="G14" s="116">
        <v>0</v>
      </c>
      <c r="H14" s="118">
        <v>400</v>
      </c>
      <c r="I14" s="123" t="s">
        <v>8</v>
      </c>
      <c r="J14" s="226"/>
      <c r="K14" s="227"/>
      <c r="L14" s="230"/>
      <c r="M14" s="229">
        <v>250</v>
      </c>
      <c r="N14" s="119"/>
      <c r="O14" s="119"/>
      <c r="Q14" s="90">
        <f>[1]!'AI[11].zl'</f>
        <v>0</v>
      </c>
      <c r="R14" s="90">
        <f>[1]!'AI[11].zh'</f>
        <v>400</v>
      </c>
      <c r="T14" s="136">
        <f>[1]!'AI[11].i'</f>
        <v>4.4587979999999998</v>
      </c>
      <c r="U14" s="116">
        <f>[1]!'ai[11].break.sgn'</f>
        <v>0</v>
      </c>
      <c r="V14" s="130">
        <f>[1]!'AI[11].v'</f>
        <v>11.469950000000001</v>
      </c>
      <c r="X14" s="90">
        <f>[1]!'AI_fBlock[11]'</f>
        <v>1</v>
      </c>
      <c r="Z14" s="99">
        <f>[1]!'AI[11].L.en'</f>
        <v>0</v>
      </c>
      <c r="AA14" s="99">
        <f>[1]!'AI[11].l.v'</f>
        <v>0</v>
      </c>
      <c r="AB14" s="116">
        <f>[1]!'AI[11].L.sgn'</f>
        <v>0</v>
      </c>
      <c r="AC14" s="224"/>
      <c r="AD14" s="99">
        <f>[1]!'AI[11].H.en'</f>
        <v>0</v>
      </c>
      <c r="AE14" s="99">
        <f>[1]!'AI[11].H.v'</f>
        <v>0</v>
      </c>
      <c r="AF14" s="116">
        <f>[1]!'AI[11].H.sgn'</f>
        <v>0</v>
      </c>
      <c r="AG14" s="225"/>
      <c r="AH14" s="103"/>
      <c r="AI14" s="99">
        <f>[1]!'AI[11].LL.EN'</f>
        <v>0</v>
      </c>
      <c r="AJ14" s="99">
        <f>[1]!'AI[11].LL.v'</f>
        <v>0</v>
      </c>
      <c r="AK14" s="116">
        <f>[1]!'AI[11].LL.sgn'</f>
        <v>0</v>
      </c>
      <c r="AL14" s="225"/>
      <c r="AM14" s="99">
        <f>[1]!'AI[11].HH.EN'</f>
        <v>1</v>
      </c>
      <c r="AN14" s="99">
        <f>[1]!'AI[11].HH.v'</f>
        <v>250</v>
      </c>
      <c r="AO14" s="116">
        <f>[1]!'AI[11].HH.sgn'</f>
        <v>0</v>
      </c>
      <c r="AP14" s="225"/>
      <c r="AQ14" s="105">
        <f>IF(J14=AA14,1,0)</f>
        <v>1</v>
      </c>
      <c r="AR14" s="105">
        <f>IF(K14=AE14,1,0)</f>
        <v>1</v>
      </c>
      <c r="AS14" s="105">
        <f>IF(L14=AJ14,1,0)</f>
        <v>1</v>
      </c>
      <c r="AT14" s="105">
        <f>IF(M14=AN14,1,0)</f>
        <v>1</v>
      </c>
    </row>
    <row r="15" spans="1:46" ht="15" customHeight="1" x14ac:dyDescent="0.25">
      <c r="A15" s="243"/>
      <c r="B15" s="243"/>
      <c r="C15" s="116">
        <v>11</v>
      </c>
      <c r="D15" s="117">
        <v>12</v>
      </c>
      <c r="E15" s="93" t="s">
        <v>921</v>
      </c>
      <c r="F15" s="93" t="s">
        <v>875</v>
      </c>
      <c r="G15" s="116">
        <v>0</v>
      </c>
      <c r="H15" s="118">
        <v>400</v>
      </c>
      <c r="I15" s="123" t="s">
        <v>8</v>
      </c>
      <c r="J15" s="226"/>
      <c r="K15" s="228">
        <v>240</v>
      </c>
      <c r="L15" s="230"/>
      <c r="M15" s="228">
        <v>250</v>
      </c>
      <c r="N15" s="119"/>
      <c r="O15" s="119"/>
      <c r="Q15" s="90">
        <f>[1]!'AI[12].zl'</f>
        <v>0</v>
      </c>
      <c r="R15" s="90">
        <f>[1]!'AI[12].zh'</f>
        <v>400</v>
      </c>
      <c r="T15" s="136">
        <f>[1]!'AI[12].i'</f>
        <v>3.9855</v>
      </c>
      <c r="U15" s="116">
        <f>[1]!'ai[12].break.sgn'</f>
        <v>0</v>
      </c>
      <c r="V15" s="130">
        <f>[1]!'AI[12].v'</f>
        <v>0</v>
      </c>
      <c r="X15" s="90">
        <f>[1]!'AI_fBlock[12]'</f>
        <v>1</v>
      </c>
      <c r="Z15" s="99">
        <f>[1]!'AI[12].L.en'</f>
        <v>0</v>
      </c>
      <c r="AA15" s="99">
        <f>[1]!'AI[12].l.v'</f>
        <v>0</v>
      </c>
      <c r="AB15" s="116">
        <f>[1]!'AI[12].L.sgn'</f>
        <v>0</v>
      </c>
      <c r="AC15" s="224"/>
      <c r="AD15" s="99">
        <f>[1]!'AI[12].H.en'</f>
        <v>1</v>
      </c>
      <c r="AE15" s="99">
        <f>[1]!'AI[12].H.v'</f>
        <v>240</v>
      </c>
      <c r="AF15" s="116">
        <f>[1]!'AI[12].H.sgn'</f>
        <v>0</v>
      </c>
      <c r="AG15" s="225"/>
      <c r="AH15" s="103"/>
      <c r="AI15" s="99">
        <f>[1]!'AI[12].LL.EN'</f>
        <v>0</v>
      </c>
      <c r="AJ15" s="99">
        <f>[1]!'AI[12].LL.v'</f>
        <v>0</v>
      </c>
      <c r="AK15" s="116">
        <f>[1]!'AI[12].LL.sgn'</f>
        <v>0</v>
      </c>
      <c r="AL15" s="225"/>
      <c r="AM15" s="99">
        <f>[1]!'AI[12].HH.EN'</f>
        <v>1</v>
      </c>
      <c r="AN15" s="99">
        <f>[1]!'AI[12].HH.v'</f>
        <v>250</v>
      </c>
      <c r="AO15" s="116">
        <f>[1]!'AI[12].HH.sgn'</f>
        <v>0</v>
      </c>
      <c r="AP15" s="225"/>
      <c r="AQ15" s="105">
        <f>IF(J15=AA15,1,0)</f>
        <v>1</v>
      </c>
      <c r="AR15" s="105">
        <f>IF(K15=AE15,1,0)</f>
        <v>1</v>
      </c>
      <c r="AS15" s="105">
        <f>IF(L15=AJ15,1,0)</f>
        <v>1</v>
      </c>
      <c r="AT15" s="105">
        <f>IF(M15=AN15,1,0)</f>
        <v>1</v>
      </c>
    </row>
    <row r="16" spans="1:46" ht="15" customHeight="1" x14ac:dyDescent="0.25">
      <c r="A16" s="243"/>
      <c r="B16" s="243"/>
      <c r="C16" s="116">
        <v>12</v>
      </c>
      <c r="D16" s="117">
        <v>13</v>
      </c>
      <c r="E16" s="93" t="s">
        <v>922</v>
      </c>
      <c r="F16" s="93" t="s">
        <v>912</v>
      </c>
      <c r="G16" s="116">
        <v>0</v>
      </c>
      <c r="H16" s="118">
        <v>600</v>
      </c>
      <c r="I16" s="123" t="s">
        <v>9</v>
      </c>
      <c r="J16" s="231">
        <v>250</v>
      </c>
      <c r="K16" s="227"/>
      <c r="L16" s="226">
        <v>100</v>
      </c>
      <c r="M16" s="227"/>
      <c r="N16" s="119" t="s">
        <v>16</v>
      </c>
      <c r="O16" s="119"/>
      <c r="Q16" s="90">
        <f>[1]!'AI[13].zl'</f>
        <v>0</v>
      </c>
      <c r="R16" s="90">
        <f>[1]!'AI[13].zh'</f>
        <v>600</v>
      </c>
      <c r="T16" s="136">
        <f>[1]!'AI[13].i'</f>
        <v>4.0080410000000004</v>
      </c>
      <c r="U16" s="116">
        <f>[1]!'ai[13].break.sgn'</f>
        <v>0</v>
      </c>
      <c r="V16" s="130">
        <f>[1]!'AI[13].v'</f>
        <v>0.30155179999999998</v>
      </c>
      <c r="X16" s="90">
        <f>[1]!'AI_fBlock[13]'</f>
        <v>1</v>
      </c>
      <c r="Z16" s="99">
        <f>[1]!'AI[13].L.en'</f>
        <v>1</v>
      </c>
      <c r="AA16" s="99">
        <f>[1]!'AI[13].l.v'</f>
        <v>250</v>
      </c>
      <c r="AB16" s="116">
        <f>[1]!'AI[13].L.sgn'</f>
        <v>1</v>
      </c>
      <c r="AC16" s="224"/>
      <c r="AD16" s="99">
        <f>[1]!'AI[13].H.en'</f>
        <v>0</v>
      </c>
      <c r="AE16" s="99">
        <f>[1]!'AI[13].H.v'</f>
        <v>0</v>
      </c>
      <c r="AF16" s="116">
        <f>[1]!'AI[13].H.sgn'</f>
        <v>0</v>
      </c>
      <c r="AG16" s="225"/>
      <c r="AH16" s="103"/>
      <c r="AI16" s="99">
        <f>[1]!'AI[13].LL.EN'</f>
        <v>1</v>
      </c>
      <c r="AJ16" s="99">
        <f>[1]!'AI[13].LL.v'</f>
        <v>100</v>
      </c>
      <c r="AK16" s="116">
        <f>[1]!'AI[13].LL.sgn'</f>
        <v>1</v>
      </c>
      <c r="AL16" s="225"/>
      <c r="AM16" s="99">
        <f>[1]!'AI[13].HH.EN'</f>
        <v>0</v>
      </c>
      <c r="AN16" s="99">
        <f>[1]!'AI[13].HH.v'</f>
        <v>0</v>
      </c>
      <c r="AO16" s="116">
        <f>[1]!'AI[13].HH.sgn'</f>
        <v>0</v>
      </c>
      <c r="AP16" s="225"/>
      <c r="AQ16" s="105">
        <f>IF(J16=AA16,1,0)</f>
        <v>1</v>
      </c>
      <c r="AR16" s="105">
        <f>IF(K16=AE16,1,0)</f>
        <v>1</v>
      </c>
      <c r="AS16" s="105">
        <f>IF(L16=AJ16,1,0)</f>
        <v>1</v>
      </c>
      <c r="AT16" s="105">
        <f>IF(M16=AN16,1,0)</f>
        <v>1</v>
      </c>
    </row>
    <row r="17" spans="1:46" ht="15" customHeight="1" x14ac:dyDescent="0.25">
      <c r="A17" s="243"/>
      <c r="B17" s="243"/>
      <c r="C17" s="116">
        <v>13</v>
      </c>
      <c r="D17" s="117">
        <v>14</v>
      </c>
      <c r="E17" s="93" t="s">
        <v>942</v>
      </c>
      <c r="F17" s="93" t="s">
        <v>912</v>
      </c>
      <c r="G17" s="116">
        <v>0</v>
      </c>
      <c r="H17" s="118">
        <v>600</v>
      </c>
      <c r="I17" s="123" t="s">
        <v>9</v>
      </c>
      <c r="J17" s="231">
        <v>250</v>
      </c>
      <c r="K17" s="227"/>
      <c r="L17" s="226">
        <v>100</v>
      </c>
      <c r="M17" s="227"/>
      <c r="N17" s="119" t="s">
        <v>16</v>
      </c>
      <c r="O17" s="119"/>
      <c r="Q17" s="90">
        <f>[1]!'AI[14].zl'</f>
        <v>0</v>
      </c>
      <c r="R17" s="90">
        <f>[1]!'AI[14].zh'</f>
        <v>600</v>
      </c>
      <c r="T17" s="136">
        <f>[1]!'AI[14].i'</f>
        <v>4</v>
      </c>
      <c r="U17" s="116">
        <f>[1]!'ai[14].break.sgn'</f>
        <v>0</v>
      </c>
      <c r="V17" s="130">
        <f>[1]!'AI[14].v'</f>
        <v>0</v>
      </c>
      <c r="X17" s="90">
        <f>[1]!'AI_fBlock[14]'</f>
        <v>1</v>
      </c>
      <c r="Z17" s="99">
        <f>[1]!'AI[14].L.en'</f>
        <v>1</v>
      </c>
      <c r="AA17" s="99">
        <f>[1]!'AI[14].l.v'</f>
        <v>250</v>
      </c>
      <c r="AB17" s="116">
        <f>[1]!'AI[14].L.sgn'</f>
        <v>1</v>
      </c>
      <c r="AC17" s="224"/>
      <c r="AD17" s="99">
        <f>[1]!'AI[14].H.en'</f>
        <v>0</v>
      </c>
      <c r="AE17" s="99">
        <f>[1]!'AI[14].H.v'</f>
        <v>0</v>
      </c>
      <c r="AF17" s="116">
        <f>[1]!'AI[14].H.sgn'</f>
        <v>0</v>
      </c>
      <c r="AG17" s="225"/>
      <c r="AH17" s="103"/>
      <c r="AI17" s="99">
        <f>[1]!'AI[14].LL.EN'</f>
        <v>1</v>
      </c>
      <c r="AJ17" s="99">
        <f>[1]!'AI[14].LL.v'</f>
        <v>100</v>
      </c>
      <c r="AK17" s="116">
        <f>[1]!'AI[14].LL.sgn'</f>
        <v>1</v>
      </c>
      <c r="AL17" s="225"/>
      <c r="AM17" s="99">
        <f>[1]!'AI[14].HH.EN'</f>
        <v>0</v>
      </c>
      <c r="AN17" s="99">
        <f>[1]!'AI[14].HH.v'</f>
        <v>0</v>
      </c>
      <c r="AO17" s="116">
        <f>[1]!'AI[14].HH.sgn'</f>
        <v>0</v>
      </c>
      <c r="AP17" s="225"/>
      <c r="AQ17" s="105">
        <f>IF(J17=AA17,1,0)</f>
        <v>1</v>
      </c>
      <c r="AR17" s="105">
        <f>IF(K17=AE17,1,0)</f>
        <v>1</v>
      </c>
      <c r="AS17" s="105">
        <f>IF(L17=AJ17,1,0)</f>
        <v>1</v>
      </c>
      <c r="AT17" s="105">
        <f>IF(M17=AN17,1,0)</f>
        <v>1</v>
      </c>
    </row>
    <row r="18" spans="1:46" ht="15" customHeight="1" x14ac:dyDescent="0.25">
      <c r="A18" s="243"/>
      <c r="B18" s="243"/>
      <c r="C18" s="116">
        <v>14</v>
      </c>
      <c r="D18" s="117">
        <v>15</v>
      </c>
      <c r="E18" s="93" t="s">
        <v>943</v>
      </c>
      <c r="F18" s="93" t="s">
        <v>876</v>
      </c>
      <c r="G18" s="116">
        <v>0</v>
      </c>
      <c r="H18" s="118">
        <v>1000</v>
      </c>
      <c r="I18" s="123" t="s">
        <v>10</v>
      </c>
      <c r="J18" s="226">
        <v>200</v>
      </c>
      <c r="K18" s="227"/>
      <c r="L18" s="231">
        <v>100</v>
      </c>
      <c r="M18" s="227"/>
      <c r="N18" s="119"/>
      <c r="O18" s="119"/>
      <c r="Q18" s="90">
        <f>[1]!'AI[15].zl'</f>
        <v>0</v>
      </c>
      <c r="R18" s="90">
        <f>[1]!'AI[15].zh'</f>
        <v>1000</v>
      </c>
      <c r="T18" s="136">
        <f>[1]!'AI[15].i'</f>
        <v>9.923864</v>
      </c>
      <c r="U18" s="116">
        <f>[1]!'ai[15].break.sgn'</f>
        <v>0</v>
      </c>
      <c r="V18" s="130">
        <f>[1]!'AI[15].v'</f>
        <v>370.30040000000002</v>
      </c>
      <c r="X18" s="90">
        <f>[1]!'AI_fBlock[15]'</f>
        <v>1</v>
      </c>
      <c r="Z18" s="99">
        <f>[1]!'AI[15].L.en'</f>
        <v>1</v>
      </c>
      <c r="AA18" s="99">
        <f>[1]!'AI[15].l.v'</f>
        <v>200</v>
      </c>
      <c r="AB18" s="116">
        <f>[1]!'AI[15].L.sgn'</f>
        <v>0</v>
      </c>
      <c r="AC18" s="224"/>
      <c r="AD18" s="99">
        <f>[1]!'AI[15].H.en'</f>
        <v>0</v>
      </c>
      <c r="AE18" s="99">
        <f>[1]!'AI[15].H.v'</f>
        <v>0</v>
      </c>
      <c r="AF18" s="116">
        <f>[1]!'AI[15].H.sgn'</f>
        <v>0</v>
      </c>
      <c r="AG18" s="225"/>
      <c r="AH18" s="103"/>
      <c r="AI18" s="99">
        <f>[1]!'AI[15].LL.EN'</f>
        <v>1</v>
      </c>
      <c r="AJ18" s="99">
        <f>[1]!'AI[15].LL.v'</f>
        <v>100</v>
      </c>
      <c r="AK18" s="116">
        <f>[1]!'AI[15].LL.sgn'</f>
        <v>0</v>
      </c>
      <c r="AL18" s="225"/>
      <c r="AM18" s="99">
        <f>[1]!'AI[15].HH.EN'</f>
        <v>0</v>
      </c>
      <c r="AN18" s="99">
        <f>[1]!'AI[15].HH.v'</f>
        <v>0</v>
      </c>
      <c r="AO18" s="116">
        <f>[1]!'AI[15].HH.sgn'</f>
        <v>0</v>
      </c>
      <c r="AP18" s="225"/>
      <c r="AQ18" s="105">
        <f>IF(J18=AA18,1,0)</f>
        <v>1</v>
      </c>
      <c r="AR18" s="105">
        <f>IF(K18=AE18,1,0)</f>
        <v>1</v>
      </c>
      <c r="AS18" s="105">
        <f>IF(L18=AJ18,1,0)</f>
        <v>1</v>
      </c>
      <c r="AT18" s="105">
        <f>IF(M18=AN18,1,0)</f>
        <v>1</v>
      </c>
    </row>
    <row r="19" spans="1:46" ht="15" customHeight="1" thickBot="1" x14ac:dyDescent="0.3">
      <c r="A19" s="244"/>
      <c r="B19" s="244"/>
      <c r="C19" s="120">
        <v>15</v>
      </c>
      <c r="D19" s="109">
        <v>16</v>
      </c>
      <c r="E19" s="95" t="s">
        <v>923</v>
      </c>
      <c r="F19" s="95" t="s">
        <v>877</v>
      </c>
      <c r="G19" s="120">
        <v>0</v>
      </c>
      <c r="H19" s="121">
        <v>600</v>
      </c>
      <c r="I19" s="125" t="s">
        <v>10</v>
      </c>
      <c r="J19" s="232">
        <v>250</v>
      </c>
      <c r="K19" s="233"/>
      <c r="L19" s="234">
        <v>150</v>
      </c>
      <c r="M19" s="233"/>
      <c r="N19" s="122"/>
      <c r="O19" s="122"/>
      <c r="Q19" s="90">
        <f>[1]!'AI[16].zl'</f>
        <v>0</v>
      </c>
      <c r="R19" s="90">
        <f>[1]!'AI[16].zh'</f>
        <v>600</v>
      </c>
      <c r="T19" s="136">
        <f>[1]!'AI[16].i'</f>
        <v>16.021460000000001</v>
      </c>
      <c r="U19" s="116">
        <f>[1]!'ai[16].break.sgn'</f>
        <v>0</v>
      </c>
      <c r="V19" s="130">
        <f>[1]!'AI[16].v'</f>
        <v>450.80470000000003</v>
      </c>
      <c r="X19" s="90">
        <f>[1]!'AI_fBlock[16]'</f>
        <v>1</v>
      </c>
      <c r="Z19" s="99">
        <f>[1]!'AI[16].L.en'</f>
        <v>1</v>
      </c>
      <c r="AA19" s="99">
        <f>[1]!'AI[16].l.v'</f>
        <v>250</v>
      </c>
      <c r="AB19" s="116">
        <f>[1]!'AI[16].L.sgn'</f>
        <v>0</v>
      </c>
      <c r="AC19" s="224"/>
      <c r="AD19" s="99">
        <f>[1]!'AI[16].H.en'</f>
        <v>0</v>
      </c>
      <c r="AE19" s="99">
        <f>[1]!'AI[16].H.v'</f>
        <v>0</v>
      </c>
      <c r="AF19" s="116">
        <f>[1]!'AI[16].H.sgn'</f>
        <v>0</v>
      </c>
      <c r="AG19" s="225"/>
      <c r="AH19" s="103"/>
      <c r="AI19" s="99">
        <f>[1]!'AI[16].LL.EN'</f>
        <v>1</v>
      </c>
      <c r="AJ19" s="99">
        <f>[1]!'AI[16].LL.v'</f>
        <v>150</v>
      </c>
      <c r="AK19" s="116">
        <f>[1]!'AI[16].LL.sgn'</f>
        <v>0</v>
      </c>
      <c r="AL19" s="225"/>
      <c r="AM19" s="99">
        <f>[1]!'AI[16].HH.EN'</f>
        <v>0</v>
      </c>
      <c r="AN19" s="99">
        <f>[1]!'AI[16].HH.v'</f>
        <v>0</v>
      </c>
      <c r="AO19" s="116">
        <f>[1]!'AI[16].HH.sgn'</f>
        <v>0</v>
      </c>
      <c r="AP19" s="225"/>
      <c r="AQ19" s="105">
        <f>IF(J19=AA19,1,0)</f>
        <v>1</v>
      </c>
      <c r="AR19" s="105">
        <f>IF(K19=AE19,1,0)</f>
        <v>1</v>
      </c>
      <c r="AS19" s="105">
        <f>IF(L19=AJ19,1,0)</f>
        <v>1</v>
      </c>
      <c r="AT19" s="105">
        <f>IF(M19=AN19,1,0)</f>
        <v>1</v>
      </c>
    </row>
    <row r="20" spans="1:46" ht="15" customHeight="1" x14ac:dyDescent="0.25">
      <c r="A20" s="242" t="s">
        <v>886</v>
      </c>
      <c r="B20" s="242">
        <v>4</v>
      </c>
      <c r="C20" s="112">
        <v>0</v>
      </c>
      <c r="D20" s="113">
        <v>17</v>
      </c>
      <c r="E20" s="209" t="s">
        <v>924</v>
      </c>
      <c r="F20" s="88" t="s">
        <v>878</v>
      </c>
      <c r="G20" s="112">
        <v>0</v>
      </c>
      <c r="H20" s="114">
        <v>1000</v>
      </c>
      <c r="I20" s="127" t="s">
        <v>10</v>
      </c>
      <c r="J20" s="235">
        <v>150</v>
      </c>
      <c r="K20" s="223"/>
      <c r="L20" s="220">
        <v>60</v>
      </c>
      <c r="M20" s="223"/>
      <c r="N20" s="115"/>
      <c r="O20" s="115"/>
      <c r="Q20" s="90">
        <f>[1]!'AI[17].zl'</f>
        <v>0</v>
      </c>
      <c r="R20" s="90">
        <f>[1]!'AI[17].zh'</f>
        <v>1000</v>
      </c>
      <c r="T20" s="136">
        <f>[1]!'AI[17].i'</f>
        <v>16.401789999999998</v>
      </c>
      <c r="U20" s="116">
        <f>[1]!'ai[17].break.sgn'</f>
        <v>0</v>
      </c>
      <c r="V20" s="130">
        <f>[1]!'AI[17].v'</f>
        <v>775.11220000000003</v>
      </c>
      <c r="X20" s="90">
        <f>[1]!'AI_fBlock[17]'</f>
        <v>1</v>
      </c>
      <c r="Z20" s="99">
        <f>[1]!'AI[17].L.en'</f>
        <v>1</v>
      </c>
      <c r="AA20" s="99">
        <f>[1]!'AI[17].l.v'</f>
        <v>150</v>
      </c>
      <c r="AB20" s="116">
        <f>[1]!'AI[17].L.sgn'</f>
        <v>0</v>
      </c>
      <c r="AC20" s="224"/>
      <c r="AD20" s="99">
        <f>[1]!'AI[17].H.en'</f>
        <v>0</v>
      </c>
      <c r="AE20" s="99">
        <f>[1]!'AI[17].H.v'</f>
        <v>0</v>
      </c>
      <c r="AF20" s="116">
        <f>[1]!'AI[17].H.sgn'</f>
        <v>0</v>
      </c>
      <c r="AG20" s="225"/>
      <c r="AH20" s="103"/>
      <c r="AI20" s="99">
        <f>[1]!'AI[17].LL.EN'</f>
        <v>1</v>
      </c>
      <c r="AJ20" s="99">
        <f>[1]!'AI[17].LL.v'</f>
        <v>60</v>
      </c>
      <c r="AK20" s="116">
        <f>[1]!'AI[17].LL.sgn'</f>
        <v>0</v>
      </c>
      <c r="AL20" s="225"/>
      <c r="AM20" s="99">
        <f>[1]!'AI[17].HH.EN'</f>
        <v>0</v>
      </c>
      <c r="AN20" s="99">
        <f>[1]!'AI[17].HH.v'</f>
        <v>0</v>
      </c>
      <c r="AO20" s="116">
        <f>[1]!'AI[17].HH.sgn'</f>
        <v>0</v>
      </c>
      <c r="AP20" s="225"/>
      <c r="AQ20" s="105">
        <f>IF(J20=AA20,1,0)</f>
        <v>1</v>
      </c>
      <c r="AR20" s="105">
        <f>IF(K20=AE20,1,0)</f>
        <v>1</v>
      </c>
      <c r="AS20" s="105">
        <f>IF(L20=AJ20,1,0)</f>
        <v>1</v>
      </c>
      <c r="AT20" s="105">
        <f>IF(M20=AN20,1,0)</f>
        <v>1</v>
      </c>
    </row>
    <row r="21" spans="1:46" ht="15" customHeight="1" x14ac:dyDescent="0.25">
      <c r="A21" s="243"/>
      <c r="B21" s="243"/>
      <c r="C21" s="116">
        <v>1</v>
      </c>
      <c r="D21" s="117">
        <v>18</v>
      </c>
      <c r="E21" s="241" t="s">
        <v>11</v>
      </c>
      <c r="F21" s="97" t="s">
        <v>12</v>
      </c>
      <c r="G21" s="116">
        <v>0</v>
      </c>
      <c r="H21" s="118">
        <v>1000</v>
      </c>
      <c r="I21" s="123" t="s">
        <v>497</v>
      </c>
      <c r="J21" s="226"/>
      <c r="K21" s="227"/>
      <c r="L21" s="230"/>
      <c r="M21" s="227"/>
      <c r="N21" s="119"/>
      <c r="O21" s="119"/>
      <c r="Q21" s="90">
        <f>[1]!'AI[18].zl'</f>
        <v>0</v>
      </c>
      <c r="R21" s="90">
        <f>[1]!'AI[18].zh'</f>
        <v>1000</v>
      </c>
      <c r="T21" s="136">
        <f>[1]!'AI[18].i'</f>
        <v>3.1375890000000001E-4</v>
      </c>
      <c r="U21" s="116">
        <f>[1]!'ai[18].break.sgn'</f>
        <v>1</v>
      </c>
      <c r="V21" s="130">
        <f>[1]!'AI[18].v'</f>
        <v>0</v>
      </c>
      <c r="X21" s="90">
        <f>[1]!'AI_fBlock[18]'</f>
        <v>1</v>
      </c>
      <c r="Z21" s="99">
        <f>[1]!'AI[18].L.en'</f>
        <v>0</v>
      </c>
      <c r="AA21" s="99">
        <f>[1]!'AI[18].l.v'</f>
        <v>0</v>
      </c>
      <c r="AB21" s="116">
        <f>[1]!'AI[18].L.sgn'</f>
        <v>0</v>
      </c>
      <c r="AC21" s="224"/>
      <c r="AD21" s="99">
        <f>[1]!'AI[18].H.en'</f>
        <v>0</v>
      </c>
      <c r="AE21" s="99">
        <f>[1]!'AI[18].H.v'</f>
        <v>0</v>
      </c>
      <c r="AF21" s="116">
        <f>[1]!'AI[18].H.sgn'</f>
        <v>0</v>
      </c>
      <c r="AG21" s="225"/>
      <c r="AH21" s="103"/>
      <c r="AI21" s="99">
        <f>[1]!'AI[18].LL.EN'</f>
        <v>0</v>
      </c>
      <c r="AJ21" s="99">
        <f>[1]!'AI[18].LL.v'</f>
        <v>0</v>
      </c>
      <c r="AK21" s="116">
        <f>[1]!'AI[18].LL.sgn'</f>
        <v>0</v>
      </c>
      <c r="AL21" s="225"/>
      <c r="AM21" s="99">
        <f>[1]!'AI[18].HH.EN'</f>
        <v>0</v>
      </c>
      <c r="AN21" s="99">
        <f>[1]!'AI[18].HH.v'</f>
        <v>0</v>
      </c>
      <c r="AO21" s="116">
        <f>[1]!'AI[18].HH.sgn'</f>
        <v>0</v>
      </c>
      <c r="AP21" s="225"/>
      <c r="AQ21" s="105">
        <f>IF(J21=AA21,1,0)</f>
        <v>1</v>
      </c>
      <c r="AR21" s="105">
        <f>IF(K21=AE21,1,0)</f>
        <v>1</v>
      </c>
      <c r="AS21" s="105">
        <f>IF(L21=AJ21,1,0)</f>
        <v>1</v>
      </c>
      <c r="AT21" s="105">
        <f>IF(M21=AN21,1,0)</f>
        <v>1</v>
      </c>
    </row>
    <row r="22" spans="1:46" ht="15" customHeight="1" x14ac:dyDescent="0.25">
      <c r="A22" s="243"/>
      <c r="B22" s="243"/>
      <c r="C22" s="116">
        <v>2</v>
      </c>
      <c r="D22" s="117">
        <v>19</v>
      </c>
      <c r="E22" s="93" t="s">
        <v>925</v>
      </c>
      <c r="F22" s="93" t="s">
        <v>887</v>
      </c>
      <c r="G22" s="116">
        <v>0</v>
      </c>
      <c r="H22" s="118">
        <v>100</v>
      </c>
      <c r="I22" s="123" t="s">
        <v>15</v>
      </c>
      <c r="J22" s="226"/>
      <c r="K22" s="229">
        <v>45</v>
      </c>
      <c r="L22" s="230"/>
      <c r="M22" s="227"/>
      <c r="N22" s="119"/>
      <c r="O22" s="119"/>
      <c r="Q22" s="90">
        <f>[1]!'AI[19].zl'</f>
        <v>0</v>
      </c>
      <c r="R22" s="90">
        <f>[1]!'AI[19].zh'</f>
        <v>100</v>
      </c>
      <c r="T22" s="136">
        <f>[1]!'AI[19].i'</f>
        <v>6.3092759999999997</v>
      </c>
      <c r="U22" s="116">
        <f>[1]!'ai[19].break.sgn'</f>
        <v>0</v>
      </c>
      <c r="V22" s="130">
        <f>[1]!'AI[19].v'</f>
        <v>14.432980000000001</v>
      </c>
      <c r="X22" s="90">
        <f>[1]!'AI_fBlock[19]'</f>
        <v>1</v>
      </c>
      <c r="Z22" s="99">
        <f>[1]!'AI[19].L.en'</f>
        <v>0</v>
      </c>
      <c r="AA22" s="99">
        <f>[1]!'AI[19].l.v'</f>
        <v>0</v>
      </c>
      <c r="AB22" s="116">
        <f>[1]!'AI[19].L.sgn'</f>
        <v>0</v>
      </c>
      <c r="AC22" s="224"/>
      <c r="AD22" s="99">
        <f>[1]!'AI[19].H.en'</f>
        <v>1</v>
      </c>
      <c r="AE22" s="99">
        <f>[1]!'AI[19].H.v'</f>
        <v>45</v>
      </c>
      <c r="AF22" s="116">
        <f>[1]!'AI[19].H.sgn'</f>
        <v>0</v>
      </c>
      <c r="AG22" s="225"/>
      <c r="AH22" s="103"/>
      <c r="AI22" s="99">
        <f>[1]!'AI[19].LL.EN'</f>
        <v>0</v>
      </c>
      <c r="AJ22" s="99">
        <f>[1]!'AI[19].LL.v'</f>
        <v>0</v>
      </c>
      <c r="AK22" s="116">
        <f>[1]!'AI[19].LL.sgn'</f>
        <v>0</v>
      </c>
      <c r="AL22" s="225"/>
      <c r="AM22" s="99">
        <f>[1]!'AI[19].HH.EN'</f>
        <v>0</v>
      </c>
      <c r="AN22" s="99">
        <f>[1]!'AI[19].HH.v'</f>
        <v>0</v>
      </c>
      <c r="AO22" s="116">
        <f>[1]!'AI[19].HH.sgn'</f>
        <v>0</v>
      </c>
      <c r="AP22" s="225"/>
      <c r="AQ22" s="105">
        <f>IF(J22=AA22,1,0)</f>
        <v>1</v>
      </c>
      <c r="AR22" s="105">
        <f>IF(K22=AE22,1,0)</f>
        <v>1</v>
      </c>
      <c r="AS22" s="105">
        <f>IF(L22=AJ22,1,0)</f>
        <v>1</v>
      </c>
      <c r="AT22" s="105">
        <f>IF(M22=AN22,1,0)</f>
        <v>1</v>
      </c>
    </row>
    <row r="23" spans="1:46" ht="15" customHeight="1" x14ac:dyDescent="0.25">
      <c r="A23" s="243"/>
      <c r="B23" s="243"/>
      <c r="C23" s="116">
        <v>3</v>
      </c>
      <c r="D23" s="117">
        <v>20</v>
      </c>
      <c r="E23" s="93" t="s">
        <v>944</v>
      </c>
      <c r="F23" s="93" t="s">
        <v>888</v>
      </c>
      <c r="G23" s="116">
        <v>0</v>
      </c>
      <c r="H23" s="118">
        <v>100</v>
      </c>
      <c r="I23" s="123" t="s">
        <v>15</v>
      </c>
      <c r="J23" s="226"/>
      <c r="K23" s="229">
        <v>45</v>
      </c>
      <c r="L23" s="230"/>
      <c r="M23" s="227"/>
      <c r="N23" s="119"/>
      <c r="O23" s="119"/>
      <c r="Q23" s="90">
        <f>[1]!'AI[20].zl'</f>
        <v>0</v>
      </c>
      <c r="R23" s="90">
        <f>[1]!'AI[20].zh'</f>
        <v>100</v>
      </c>
      <c r="T23" s="136">
        <f>[1]!'AI[20].i'</f>
        <v>6.1355979999999999</v>
      </c>
      <c r="U23" s="116">
        <f>[1]!'ai[20].break.sgn'</f>
        <v>0</v>
      </c>
      <c r="V23" s="130">
        <f>[1]!'AI[20].v'</f>
        <v>13.347490000000001</v>
      </c>
      <c r="X23" s="90">
        <f>[1]!'AI_fBlock[20]'</f>
        <v>1</v>
      </c>
      <c r="Z23" s="99">
        <f>[1]!'AI[20].L.en'</f>
        <v>0</v>
      </c>
      <c r="AA23" s="99">
        <f>[1]!'AI[20].l.v'</f>
        <v>0</v>
      </c>
      <c r="AB23" s="116">
        <f>[1]!'AI[20].L.sgn'</f>
        <v>0</v>
      </c>
      <c r="AC23" s="224"/>
      <c r="AD23" s="99">
        <f>[1]!'AI[20].H.en'</f>
        <v>1</v>
      </c>
      <c r="AE23" s="99">
        <f>[1]!'AI[20].H.v'</f>
        <v>45</v>
      </c>
      <c r="AF23" s="116">
        <f>[1]!'AI[20].H.sgn'</f>
        <v>0</v>
      </c>
      <c r="AG23" s="225"/>
      <c r="AH23" s="103"/>
      <c r="AI23" s="99">
        <f>[1]!'AI[20].LL.EN'</f>
        <v>0</v>
      </c>
      <c r="AJ23" s="99">
        <f>[1]!'AI[20].LL.v'</f>
        <v>0</v>
      </c>
      <c r="AK23" s="116">
        <f>[1]!'AI[20].LL.sgn'</f>
        <v>0</v>
      </c>
      <c r="AL23" s="225"/>
      <c r="AM23" s="99">
        <f>[1]!'AI[20].HH.EN'</f>
        <v>0</v>
      </c>
      <c r="AN23" s="99">
        <f>[1]!'AI[20].HH.v'</f>
        <v>0</v>
      </c>
      <c r="AO23" s="116">
        <f>[1]!'AI[20].HH.sgn'</f>
        <v>0</v>
      </c>
      <c r="AP23" s="225"/>
      <c r="AQ23" s="105">
        <f>IF(J23=AA23,1,0)</f>
        <v>1</v>
      </c>
      <c r="AR23" s="105">
        <f>IF(K23=AE23,1,0)</f>
        <v>1</v>
      </c>
      <c r="AS23" s="105">
        <f>IF(L23=AJ23,1,0)</f>
        <v>1</v>
      </c>
      <c r="AT23" s="105">
        <f>IF(M23=AN23,1,0)</f>
        <v>1</v>
      </c>
    </row>
    <row r="24" spans="1:46" ht="15" customHeight="1" x14ac:dyDescent="0.25">
      <c r="A24" s="243"/>
      <c r="B24" s="243"/>
      <c r="C24" s="116">
        <v>4</v>
      </c>
      <c r="D24" s="117">
        <v>21</v>
      </c>
      <c r="E24" s="93" t="s">
        <v>926</v>
      </c>
      <c r="F24" s="93" t="s">
        <v>889</v>
      </c>
      <c r="G24" s="116">
        <v>0</v>
      </c>
      <c r="H24" s="118">
        <v>100</v>
      </c>
      <c r="I24" s="123" t="s">
        <v>15</v>
      </c>
      <c r="J24" s="226"/>
      <c r="K24" s="229">
        <v>45</v>
      </c>
      <c r="L24" s="230"/>
      <c r="M24" s="227"/>
      <c r="N24" s="119"/>
      <c r="O24" s="119"/>
      <c r="Q24" s="90">
        <f>[1]!'AI[21].zl'</f>
        <v>0</v>
      </c>
      <c r="R24" s="90">
        <f>[1]!'AI[21].zh'</f>
        <v>100</v>
      </c>
      <c r="T24" s="136">
        <f>[1]!'AI[21].i'</f>
        <v>6.0982240000000001</v>
      </c>
      <c r="U24" s="116">
        <f>[1]!'ai[21].break.sgn'</f>
        <v>0</v>
      </c>
      <c r="V24" s="130">
        <f>[1]!'AI[21].v'</f>
        <v>13.113899999999999</v>
      </c>
      <c r="X24" s="90">
        <f>[1]!'AI_fBlock[21]'</f>
        <v>1</v>
      </c>
      <c r="Z24" s="99">
        <f>[1]!'AI[21].L.en'</f>
        <v>0</v>
      </c>
      <c r="AA24" s="99">
        <f>[1]!'AI[21].l.v'</f>
        <v>0</v>
      </c>
      <c r="AB24" s="116">
        <f>[1]!'AI[21].L.sgn'</f>
        <v>0</v>
      </c>
      <c r="AC24" s="224"/>
      <c r="AD24" s="99">
        <f>[1]!'AI[21].H.en'</f>
        <v>1</v>
      </c>
      <c r="AE24" s="99">
        <f>[1]!'AI[21].H.v'</f>
        <v>45</v>
      </c>
      <c r="AF24" s="116">
        <f>[1]!'AI[21].H.sgn'</f>
        <v>0</v>
      </c>
      <c r="AG24" s="225"/>
      <c r="AH24" s="103"/>
      <c r="AI24" s="99">
        <f>[1]!'AI[21].LL.EN'</f>
        <v>0</v>
      </c>
      <c r="AJ24" s="99">
        <f>[1]!'AI[21].LL.v'</f>
        <v>0</v>
      </c>
      <c r="AK24" s="116">
        <f>[1]!'AI[21].LL.sgn'</f>
        <v>0</v>
      </c>
      <c r="AL24" s="225"/>
      <c r="AM24" s="99">
        <f>[1]!'AI[21].HH.EN'</f>
        <v>0</v>
      </c>
      <c r="AN24" s="99">
        <f>[1]!'AI[21].HH.v'</f>
        <v>0</v>
      </c>
      <c r="AO24" s="116">
        <f>[1]!'AI[21].HH.sgn'</f>
        <v>0</v>
      </c>
      <c r="AP24" s="225"/>
      <c r="AQ24" s="105">
        <f>IF(J24=AA24,1,0)</f>
        <v>1</v>
      </c>
      <c r="AR24" s="105">
        <f>IF(K24=AE24,1,0)</f>
        <v>1</v>
      </c>
      <c r="AS24" s="105">
        <f>IF(L24=AJ24,1,0)</f>
        <v>1</v>
      </c>
      <c r="AT24" s="105">
        <f>IF(M24=AN24,1,0)</f>
        <v>1</v>
      </c>
    </row>
    <row r="25" spans="1:46" ht="15" customHeight="1" x14ac:dyDescent="0.25">
      <c r="A25" s="243"/>
      <c r="B25" s="243"/>
      <c r="C25" s="116">
        <v>5</v>
      </c>
      <c r="D25" s="117">
        <v>22</v>
      </c>
      <c r="E25" s="93" t="s">
        <v>927</v>
      </c>
      <c r="F25" s="93" t="s">
        <v>890</v>
      </c>
      <c r="G25" s="116">
        <v>0</v>
      </c>
      <c r="H25" s="118">
        <v>100</v>
      </c>
      <c r="I25" s="123" t="s">
        <v>15</v>
      </c>
      <c r="J25" s="226"/>
      <c r="K25" s="229">
        <v>45</v>
      </c>
      <c r="L25" s="230"/>
      <c r="M25" s="227"/>
      <c r="N25" s="119"/>
      <c r="O25" s="119"/>
      <c r="Q25" s="90">
        <f>[1]!'AI[22].zl'</f>
        <v>0</v>
      </c>
      <c r="R25" s="90">
        <f>[1]!'AI[22].zh'</f>
        <v>100</v>
      </c>
      <c r="T25" s="136">
        <f>[1]!'AI[22].i'</f>
        <v>6.1261749999999999</v>
      </c>
      <c r="U25" s="116">
        <f>[1]!'ai[22].break.sgn'</f>
        <v>0</v>
      </c>
      <c r="V25" s="130">
        <f>[1]!'AI[22].v'</f>
        <v>13.288600000000001</v>
      </c>
      <c r="X25" s="90">
        <f>[1]!'AI_fBlock[22]'</f>
        <v>1</v>
      </c>
      <c r="Z25" s="99">
        <f>[1]!'AI[22].L.en'</f>
        <v>0</v>
      </c>
      <c r="AA25" s="99">
        <f>[1]!'AI[22].l.v'</f>
        <v>0</v>
      </c>
      <c r="AB25" s="116">
        <f>[1]!'AI[22].L.sgn'</f>
        <v>0</v>
      </c>
      <c r="AC25" s="224"/>
      <c r="AD25" s="99">
        <f>[1]!'AI[22].H.en'</f>
        <v>1</v>
      </c>
      <c r="AE25" s="99">
        <f>[1]!'AI[22].H.v'</f>
        <v>45</v>
      </c>
      <c r="AF25" s="116">
        <f>[1]!'AI[22].H.sgn'</f>
        <v>0</v>
      </c>
      <c r="AG25" s="225"/>
      <c r="AH25" s="103"/>
      <c r="AI25" s="99">
        <f>[1]!'AI[22].LL.EN'</f>
        <v>0</v>
      </c>
      <c r="AJ25" s="99">
        <f>[1]!'AI[22].LL.v'</f>
        <v>0</v>
      </c>
      <c r="AK25" s="116">
        <f>[1]!'AI[22].LL.sgn'</f>
        <v>0</v>
      </c>
      <c r="AL25" s="225"/>
      <c r="AM25" s="99">
        <f>[1]!'AI[22].HH.EN'</f>
        <v>0</v>
      </c>
      <c r="AN25" s="99">
        <f>[1]!'AI[22].HH.v'</f>
        <v>0</v>
      </c>
      <c r="AO25" s="116">
        <f>[1]!'AI[22].HH.sgn'</f>
        <v>0</v>
      </c>
      <c r="AP25" s="225"/>
      <c r="AQ25" s="105">
        <f>IF(J25=AA25,1,0)</f>
        <v>1</v>
      </c>
      <c r="AR25" s="105">
        <f>IF(K25=AE25,1,0)</f>
        <v>1</v>
      </c>
      <c r="AS25" s="105">
        <f>IF(L25=AJ25,1,0)</f>
        <v>1</v>
      </c>
      <c r="AT25" s="105">
        <f>IF(M25=AN25,1,0)</f>
        <v>1</v>
      </c>
    </row>
    <row r="26" spans="1:46" ht="15" customHeight="1" x14ac:dyDescent="0.25">
      <c r="A26" s="243"/>
      <c r="B26" s="243"/>
      <c r="C26" s="116">
        <v>6</v>
      </c>
      <c r="D26" s="117">
        <v>23</v>
      </c>
      <c r="E26" s="93" t="s">
        <v>928</v>
      </c>
      <c r="F26" s="93" t="s">
        <v>891</v>
      </c>
      <c r="G26" s="116">
        <v>0</v>
      </c>
      <c r="H26" s="118">
        <v>150</v>
      </c>
      <c r="I26" s="123" t="s">
        <v>15</v>
      </c>
      <c r="J26" s="226"/>
      <c r="K26" s="229">
        <v>105</v>
      </c>
      <c r="L26" s="230"/>
      <c r="M26" s="229">
        <v>115</v>
      </c>
      <c r="N26" s="119"/>
      <c r="O26" s="119"/>
      <c r="Q26" s="90">
        <f>[1]!'AI[23].zl'</f>
        <v>0</v>
      </c>
      <c r="R26" s="90">
        <f>[1]!'AI[23].zh'</f>
        <v>150</v>
      </c>
      <c r="T26" s="136">
        <f>[1]!'AI[23].i'</f>
        <v>5.487679</v>
      </c>
      <c r="U26" s="116">
        <f>[1]!'ai[23].break.sgn'</f>
        <v>0</v>
      </c>
      <c r="V26" s="130">
        <f>[1]!'AI[23].v'</f>
        <v>13.94699</v>
      </c>
      <c r="X26" s="90">
        <f>[1]!'AI_fBlock[23]'</f>
        <v>1</v>
      </c>
      <c r="Z26" s="99">
        <f>[1]!'AI[23].L.en'</f>
        <v>0</v>
      </c>
      <c r="AA26" s="99">
        <f>[1]!'AI[23].l.v'</f>
        <v>0</v>
      </c>
      <c r="AB26" s="116">
        <f>[1]!'AI[23].L.sgn'</f>
        <v>0</v>
      </c>
      <c r="AC26" s="224"/>
      <c r="AD26" s="99">
        <f>[1]!'AI[23].H.en'</f>
        <v>1</v>
      </c>
      <c r="AE26" s="99">
        <f>[1]!'AI[23].H.v'</f>
        <v>105</v>
      </c>
      <c r="AF26" s="116">
        <f>[1]!'AI[23].H.sgn'</f>
        <v>0</v>
      </c>
      <c r="AG26" s="225"/>
      <c r="AH26" s="103"/>
      <c r="AI26" s="99">
        <f>[1]!'AI[23].LL.EN'</f>
        <v>0</v>
      </c>
      <c r="AJ26" s="99">
        <f>[1]!'AI[23].LL.v'</f>
        <v>0</v>
      </c>
      <c r="AK26" s="116">
        <f>[1]!'AI[23].LL.sgn'</f>
        <v>0</v>
      </c>
      <c r="AL26" s="225"/>
      <c r="AM26" s="99">
        <f>[1]!'AI[23].HH.EN'</f>
        <v>1</v>
      </c>
      <c r="AN26" s="99">
        <f>[1]!'AI[23].HH.v'</f>
        <v>115</v>
      </c>
      <c r="AO26" s="116">
        <f>[1]!'AI[23].HH.sgn'</f>
        <v>0</v>
      </c>
      <c r="AP26" s="225"/>
      <c r="AQ26" s="105">
        <f>IF(J26=AA26,1,0)</f>
        <v>1</v>
      </c>
      <c r="AR26" s="105">
        <f>IF(K26=AE26,1,0)</f>
        <v>1</v>
      </c>
      <c r="AS26" s="105">
        <f>IF(L26=AJ26,1,0)</f>
        <v>1</v>
      </c>
      <c r="AT26" s="105">
        <f>IF(M26=AN26,1,0)</f>
        <v>1</v>
      </c>
    </row>
    <row r="27" spans="1:46" ht="15" customHeight="1" x14ac:dyDescent="0.25">
      <c r="A27" s="243"/>
      <c r="B27" s="243"/>
      <c r="C27" s="116">
        <v>7</v>
      </c>
      <c r="D27" s="117">
        <v>24</v>
      </c>
      <c r="E27" s="93" t="s">
        <v>929</v>
      </c>
      <c r="F27" s="93" t="s">
        <v>892</v>
      </c>
      <c r="G27" s="116">
        <v>0</v>
      </c>
      <c r="H27" s="118">
        <v>150</v>
      </c>
      <c r="I27" s="123" t="s">
        <v>15</v>
      </c>
      <c r="J27" s="226"/>
      <c r="K27" s="229">
        <v>105</v>
      </c>
      <c r="L27" s="230"/>
      <c r="M27" s="229">
        <v>115</v>
      </c>
      <c r="N27" s="119"/>
      <c r="O27" s="119"/>
      <c r="Q27" s="90">
        <f>[1]!'AI[24].zl'</f>
        <v>0</v>
      </c>
      <c r="R27" s="90">
        <f>[1]!'AI[24].zh'</f>
        <v>150</v>
      </c>
      <c r="T27" s="136">
        <f>[1]!'AI[24].i'</f>
        <v>5.4446519999999996</v>
      </c>
      <c r="U27" s="116">
        <f>[1]!'ai[24].break.sgn'</f>
        <v>0</v>
      </c>
      <c r="V27" s="130">
        <f>[1]!'AI[24].v'</f>
        <v>13.543609999999999</v>
      </c>
      <c r="X27" s="90">
        <f>[1]!'AI_fBlock[24]'</f>
        <v>1</v>
      </c>
      <c r="Z27" s="99">
        <f>[1]!'AI[24].L.en'</f>
        <v>0</v>
      </c>
      <c r="AA27" s="99">
        <f>[1]!'AI[24].l.v'</f>
        <v>0</v>
      </c>
      <c r="AB27" s="116">
        <f>[1]!'AI[24].L.sgn'</f>
        <v>0</v>
      </c>
      <c r="AC27" s="224"/>
      <c r="AD27" s="99">
        <f>[1]!'AI[24].H.en'</f>
        <v>1</v>
      </c>
      <c r="AE27" s="99">
        <f>[1]!'AI[24].H.v'</f>
        <v>105</v>
      </c>
      <c r="AF27" s="116">
        <f>[1]!'AI[24].H.sgn'</f>
        <v>0</v>
      </c>
      <c r="AG27" s="225"/>
      <c r="AH27" s="103"/>
      <c r="AI27" s="99">
        <f>[1]!'AI[24].LL.EN'</f>
        <v>0</v>
      </c>
      <c r="AJ27" s="99">
        <f>[1]!'AI[24].LL.v'</f>
        <v>0</v>
      </c>
      <c r="AK27" s="116">
        <f>[1]!'AI[24].LL.sgn'</f>
        <v>0</v>
      </c>
      <c r="AL27" s="225"/>
      <c r="AM27" s="99">
        <f>[1]!'AI[24].HH.EN'</f>
        <v>1</v>
      </c>
      <c r="AN27" s="99">
        <f>[1]!'AI[24].HH.v'</f>
        <v>115</v>
      </c>
      <c r="AO27" s="116">
        <f>[1]!'AI[24].HH.sgn'</f>
        <v>0</v>
      </c>
      <c r="AP27" s="225"/>
      <c r="AQ27" s="105">
        <f>IF(J27=AA27,1,0)</f>
        <v>1</v>
      </c>
      <c r="AR27" s="105">
        <f>IF(K27=AE27,1,0)</f>
        <v>1</v>
      </c>
      <c r="AS27" s="105">
        <f>IF(L27=AJ27,1,0)</f>
        <v>1</v>
      </c>
      <c r="AT27" s="105">
        <f>IF(M27=AN27,1,0)</f>
        <v>1</v>
      </c>
    </row>
    <row r="28" spans="1:46" ht="15" customHeight="1" x14ac:dyDescent="0.25">
      <c r="A28" s="243"/>
      <c r="B28" s="243"/>
      <c r="C28" s="116">
        <v>8</v>
      </c>
      <c r="D28" s="117">
        <v>25</v>
      </c>
      <c r="E28" s="93" t="s">
        <v>945</v>
      </c>
      <c r="F28" s="93" t="s">
        <v>893</v>
      </c>
      <c r="G28" s="116">
        <v>0</v>
      </c>
      <c r="H28" s="118">
        <v>150</v>
      </c>
      <c r="I28" s="123" t="s">
        <v>15</v>
      </c>
      <c r="J28" s="226"/>
      <c r="K28" s="229">
        <v>105</v>
      </c>
      <c r="L28" s="230"/>
      <c r="M28" s="229">
        <v>115</v>
      </c>
      <c r="N28" s="119"/>
      <c r="O28" s="119"/>
      <c r="Q28" s="90">
        <f>[1]!'AI[25].zl'</f>
        <v>0</v>
      </c>
      <c r="R28" s="90">
        <f>[1]!'AI[25].zh'</f>
        <v>150</v>
      </c>
      <c r="T28" s="136">
        <f>[1]!'AI[25].i'</f>
        <v>5.4666370000000004</v>
      </c>
      <c r="U28" s="116">
        <f>[1]!'ai[25].break.sgn'</f>
        <v>0</v>
      </c>
      <c r="V28" s="130">
        <f>[1]!'AI[25].v'</f>
        <v>13.74972</v>
      </c>
      <c r="X28" s="90">
        <f>[1]!'AI_fBlock[25]'</f>
        <v>1</v>
      </c>
      <c r="Z28" s="99">
        <f>[1]!'AI[25].L.en'</f>
        <v>0</v>
      </c>
      <c r="AA28" s="99">
        <f>[1]!'AI[25].l.v'</f>
        <v>0</v>
      </c>
      <c r="AB28" s="116">
        <f>[1]!'AI[25].L.sgn'</f>
        <v>0</v>
      </c>
      <c r="AC28" s="224"/>
      <c r="AD28" s="99">
        <f>[1]!'AI[25].H.en'</f>
        <v>1</v>
      </c>
      <c r="AE28" s="99">
        <f>[1]!'AI[25].H.v'</f>
        <v>105</v>
      </c>
      <c r="AF28" s="116">
        <f>[1]!'AI[25].H.sgn'</f>
        <v>0</v>
      </c>
      <c r="AG28" s="225"/>
      <c r="AH28" s="103"/>
      <c r="AI28" s="99">
        <f>[1]!'AI[25].LL.EN'</f>
        <v>0</v>
      </c>
      <c r="AJ28" s="99">
        <f>[1]!'AI[25].LL.v'</f>
        <v>0</v>
      </c>
      <c r="AK28" s="116">
        <f>[1]!'AI[25].LL.sgn'</f>
        <v>0</v>
      </c>
      <c r="AL28" s="225"/>
      <c r="AM28" s="99">
        <f>[1]!'AI[25].HH.EN'</f>
        <v>1</v>
      </c>
      <c r="AN28" s="99">
        <f>[1]!'AI[25].HH.v'</f>
        <v>115</v>
      </c>
      <c r="AO28" s="116">
        <f>[1]!'AI[25].HH.sgn'</f>
        <v>0</v>
      </c>
      <c r="AP28" s="225"/>
      <c r="AQ28" s="105">
        <f>IF(J28=AA28,1,0)</f>
        <v>1</v>
      </c>
      <c r="AR28" s="105">
        <f>IF(K28=AE28,1,0)</f>
        <v>1</v>
      </c>
      <c r="AS28" s="105">
        <f>IF(L28=AJ28,1,0)</f>
        <v>1</v>
      </c>
      <c r="AT28" s="105">
        <f>IF(M28=AN28,1,0)</f>
        <v>1</v>
      </c>
    </row>
    <row r="29" spans="1:46" ht="15" customHeight="1" x14ac:dyDescent="0.25">
      <c r="A29" s="243"/>
      <c r="B29" s="243"/>
      <c r="C29" s="116">
        <v>9</v>
      </c>
      <c r="D29" s="117">
        <v>26</v>
      </c>
      <c r="E29" s="93" t="s">
        <v>930</v>
      </c>
      <c r="F29" s="93" t="s">
        <v>894</v>
      </c>
      <c r="G29" s="116">
        <v>0</v>
      </c>
      <c r="H29" s="118">
        <v>150</v>
      </c>
      <c r="I29" s="123" t="s">
        <v>15</v>
      </c>
      <c r="J29" s="226"/>
      <c r="K29" s="229">
        <v>105</v>
      </c>
      <c r="L29" s="230"/>
      <c r="M29" s="229">
        <v>115</v>
      </c>
      <c r="N29" s="119"/>
      <c r="O29" s="119"/>
      <c r="Q29" s="90">
        <f>[1]!'AI[26].zl'</f>
        <v>0</v>
      </c>
      <c r="R29" s="90">
        <f>[1]!'AI[26].zh'</f>
        <v>150</v>
      </c>
      <c r="T29" s="136">
        <f>[1]!'AI[26].i'</f>
        <v>5.436172</v>
      </c>
      <c r="U29" s="116">
        <f>[1]!'ai[26].break.sgn'</f>
        <v>0</v>
      </c>
      <c r="V29" s="130">
        <f>[1]!'AI[26].v'</f>
        <v>13.46411</v>
      </c>
      <c r="X29" s="90">
        <f>[1]!'AI_fBlock[26]'</f>
        <v>1</v>
      </c>
      <c r="Z29" s="99">
        <f>[1]!'AI[26].L.en'</f>
        <v>0</v>
      </c>
      <c r="AA29" s="99">
        <f>[1]!'AI[26].l.v'</f>
        <v>0</v>
      </c>
      <c r="AB29" s="116">
        <f>[1]!'AI[26].L.sgn'</f>
        <v>0</v>
      </c>
      <c r="AC29" s="224"/>
      <c r="AD29" s="99">
        <f>[1]!'AI[26].H.en'</f>
        <v>1</v>
      </c>
      <c r="AE29" s="99">
        <f>[1]!'AI[26].H.v'</f>
        <v>105</v>
      </c>
      <c r="AF29" s="116">
        <f>[1]!'AI[26].H.sgn'</f>
        <v>0</v>
      </c>
      <c r="AG29" s="225"/>
      <c r="AH29" s="103"/>
      <c r="AI29" s="99">
        <f>[1]!'AI[26].LL.EN'</f>
        <v>0</v>
      </c>
      <c r="AJ29" s="99">
        <f>[1]!'AI[26].LL.v'</f>
        <v>0</v>
      </c>
      <c r="AK29" s="116">
        <f>[1]!'AI[26].LL.sgn'</f>
        <v>0</v>
      </c>
      <c r="AL29" s="225"/>
      <c r="AM29" s="99">
        <f>[1]!'AI[26].HH.EN'</f>
        <v>1</v>
      </c>
      <c r="AN29" s="99">
        <f>[1]!'AI[26].HH.v'</f>
        <v>115</v>
      </c>
      <c r="AO29" s="116">
        <f>[1]!'AI[26].HH.sgn'</f>
        <v>0</v>
      </c>
      <c r="AP29" s="225"/>
      <c r="AQ29" s="105">
        <f>IF(J29=AA29,1,0)</f>
        <v>1</v>
      </c>
      <c r="AR29" s="105">
        <f>IF(K29=AE29,1,0)</f>
        <v>1</v>
      </c>
      <c r="AS29" s="105">
        <f>IF(L29=AJ29,1,0)</f>
        <v>1</v>
      </c>
      <c r="AT29" s="105">
        <f>IF(M29=AN29,1,0)</f>
        <v>1</v>
      </c>
    </row>
    <row r="30" spans="1:46" ht="15" customHeight="1" x14ac:dyDescent="0.25">
      <c r="A30" s="243"/>
      <c r="B30" s="243"/>
      <c r="C30" s="116">
        <v>10</v>
      </c>
      <c r="D30" s="117">
        <v>27</v>
      </c>
      <c r="E30" s="208" t="s">
        <v>931</v>
      </c>
      <c r="F30" s="93" t="s">
        <v>879</v>
      </c>
      <c r="G30" s="116">
        <v>0</v>
      </c>
      <c r="H30" s="118">
        <v>100</v>
      </c>
      <c r="I30" s="123" t="s">
        <v>15</v>
      </c>
      <c r="J30" s="226"/>
      <c r="K30" s="229">
        <v>45</v>
      </c>
      <c r="L30" s="230"/>
      <c r="M30" s="227"/>
      <c r="N30" s="119"/>
      <c r="O30" s="119"/>
      <c r="Q30" s="90">
        <f>[1]!'AI[27].zl'</f>
        <v>0</v>
      </c>
      <c r="R30" s="90">
        <f>[1]!'AI[27].zh'</f>
        <v>100</v>
      </c>
      <c r="T30" s="136">
        <f>[1]!'AI[27].i'</f>
        <v>6.40381</v>
      </c>
      <c r="U30" s="116">
        <f>[1]!'ai[27].break.sgn'</f>
        <v>0</v>
      </c>
      <c r="V30" s="130">
        <f>[1]!'AI[27].v'</f>
        <v>15.023809999999999</v>
      </c>
      <c r="X30" s="90">
        <f>[1]!'AI_fBlock[27]'</f>
        <v>1</v>
      </c>
      <c r="Z30" s="99">
        <f>[1]!'AI[27].L.en'</f>
        <v>0</v>
      </c>
      <c r="AA30" s="99">
        <f>[1]!'AI[27].l.v'</f>
        <v>0</v>
      </c>
      <c r="AB30" s="116">
        <f>[1]!'AI[27].L.sgn'</f>
        <v>0</v>
      </c>
      <c r="AC30" s="224"/>
      <c r="AD30" s="99">
        <f>[1]!'AI[27].H.en'</f>
        <v>1</v>
      </c>
      <c r="AE30" s="99">
        <f>[1]!'AI[27].H.v'</f>
        <v>45</v>
      </c>
      <c r="AF30" s="116">
        <f>[1]!'AI[27].H.sgn'</f>
        <v>0</v>
      </c>
      <c r="AG30" s="225"/>
      <c r="AH30" s="103"/>
      <c r="AI30" s="99">
        <f>[1]!'AI[27].LL.EN'</f>
        <v>0</v>
      </c>
      <c r="AJ30" s="99">
        <f>[1]!'AI[27].LL.v'</f>
        <v>0</v>
      </c>
      <c r="AK30" s="116">
        <f>[1]!'AI[27].LL.sgn'</f>
        <v>0</v>
      </c>
      <c r="AL30" s="225"/>
      <c r="AM30" s="99">
        <f>[1]!'AI[27].HH.EN'</f>
        <v>0</v>
      </c>
      <c r="AN30" s="99">
        <f>[1]!'AI[27].HH.v'</f>
        <v>0</v>
      </c>
      <c r="AO30" s="116">
        <f>[1]!'AI[27].HH.sgn'</f>
        <v>0</v>
      </c>
      <c r="AP30" s="225"/>
      <c r="AQ30" s="105">
        <f>IF(J30=AA30,1,0)</f>
        <v>1</v>
      </c>
      <c r="AR30" s="105">
        <f>IF(K30=AE30,1,0)</f>
        <v>1</v>
      </c>
      <c r="AS30" s="105">
        <f>IF(L30=AJ30,1,0)</f>
        <v>1</v>
      </c>
      <c r="AT30" s="105">
        <f>IF(M30=AN30,1,0)</f>
        <v>1</v>
      </c>
    </row>
    <row r="31" spans="1:46" ht="15" customHeight="1" x14ac:dyDescent="0.25">
      <c r="A31" s="243"/>
      <c r="B31" s="243"/>
      <c r="C31" s="116">
        <v>11</v>
      </c>
      <c r="D31" s="117">
        <v>28</v>
      </c>
      <c r="E31" s="93" t="s">
        <v>932</v>
      </c>
      <c r="F31" s="93" t="s">
        <v>895</v>
      </c>
      <c r="G31" s="116">
        <v>0</v>
      </c>
      <c r="H31" s="118">
        <v>100</v>
      </c>
      <c r="I31" s="123" t="s">
        <v>15</v>
      </c>
      <c r="J31" s="226"/>
      <c r="K31" s="229">
        <v>45</v>
      </c>
      <c r="L31" s="230"/>
      <c r="M31" s="227"/>
      <c r="N31" s="119"/>
      <c r="O31" s="119"/>
      <c r="Q31" s="90">
        <f>[1]!'AI[28].zl'</f>
        <v>0</v>
      </c>
      <c r="R31" s="90">
        <f>[1]!'AI[28].zh'</f>
        <v>100</v>
      </c>
      <c r="T31" s="136">
        <f>[1]!'AI[28].i'</f>
        <v>6.3089620000000002</v>
      </c>
      <c r="U31" s="116">
        <f>[1]!'ai[28].break.sgn'</f>
        <v>0</v>
      </c>
      <c r="V31" s="130">
        <f>[1]!'AI[28].v'</f>
        <v>14.431010000000001</v>
      </c>
      <c r="X31" s="90">
        <f>[1]!'AI_fBlock[28]'</f>
        <v>1</v>
      </c>
      <c r="Z31" s="99">
        <f>[1]!'AI[28].L.en'</f>
        <v>0</v>
      </c>
      <c r="AA31" s="99">
        <f>[1]!'AI[28].l.v'</f>
        <v>0</v>
      </c>
      <c r="AB31" s="116">
        <f>[1]!'AI[28].L.sgn'</f>
        <v>0</v>
      </c>
      <c r="AC31" s="224"/>
      <c r="AD31" s="99">
        <f>[1]!'AI[28].H.en'</f>
        <v>1</v>
      </c>
      <c r="AE31" s="99">
        <f>[1]!'AI[28].H.v'</f>
        <v>45</v>
      </c>
      <c r="AF31" s="116">
        <f>[1]!'AI[28].H.sgn'</f>
        <v>0</v>
      </c>
      <c r="AG31" s="225"/>
      <c r="AH31" s="103"/>
      <c r="AI31" s="99">
        <f>[1]!'AI[28].LL.EN'</f>
        <v>0</v>
      </c>
      <c r="AJ31" s="99">
        <f>[1]!'AI[28].LL.v'</f>
        <v>0</v>
      </c>
      <c r="AK31" s="116">
        <f>[1]!'AI[28].LL.sgn'</f>
        <v>0</v>
      </c>
      <c r="AL31" s="225"/>
      <c r="AM31" s="99">
        <f>[1]!'AI[28].HH.EN'</f>
        <v>0</v>
      </c>
      <c r="AN31" s="99">
        <f>[1]!'AI[28].HH.v'</f>
        <v>0</v>
      </c>
      <c r="AO31" s="116">
        <f>[1]!'AI[28].HH.sgn'</f>
        <v>0</v>
      </c>
      <c r="AP31" s="225"/>
      <c r="AQ31" s="105">
        <f>IF(J31=AA31,1,0)</f>
        <v>1</v>
      </c>
      <c r="AR31" s="105">
        <f>IF(K31=AE31,1,0)</f>
        <v>1</v>
      </c>
      <c r="AS31" s="105">
        <f>IF(L31=AJ31,1,0)</f>
        <v>1</v>
      </c>
      <c r="AT31" s="105">
        <f>IF(M31=AN31,1,0)</f>
        <v>1</v>
      </c>
    </row>
    <row r="32" spans="1:46" ht="15" customHeight="1" x14ac:dyDescent="0.25">
      <c r="A32" s="243"/>
      <c r="B32" s="243"/>
      <c r="C32" s="116">
        <v>12</v>
      </c>
      <c r="D32" s="117">
        <v>29</v>
      </c>
      <c r="E32" s="93" t="s">
        <v>933</v>
      </c>
      <c r="F32" s="93" t="s">
        <v>896</v>
      </c>
      <c r="G32" s="116">
        <v>0</v>
      </c>
      <c r="H32" s="118">
        <v>100</v>
      </c>
      <c r="I32" s="123" t="s">
        <v>15</v>
      </c>
      <c r="J32" s="226"/>
      <c r="K32" s="229">
        <v>45</v>
      </c>
      <c r="L32" s="230"/>
      <c r="M32" s="227"/>
      <c r="N32" s="119"/>
      <c r="O32" s="119"/>
      <c r="Q32" s="90">
        <f>[1]!'AI[29].zl'</f>
        <v>0</v>
      </c>
      <c r="R32" s="90">
        <f>[1]!'AI[29].zh'</f>
        <v>100</v>
      </c>
      <c r="T32" s="136">
        <f>[1]!'AI[29].i'</f>
        <v>6.1569539999999998</v>
      </c>
      <c r="U32" s="116">
        <f>[1]!'ai[29].break.sgn'</f>
        <v>0</v>
      </c>
      <c r="V32" s="130">
        <f>[1]!'AI[29].v'</f>
        <v>13.48096</v>
      </c>
      <c r="X32" s="90">
        <f>[1]!'AI_fBlock[29]'</f>
        <v>1</v>
      </c>
      <c r="Z32" s="99">
        <f>[1]!'AI[29].L.en'</f>
        <v>0</v>
      </c>
      <c r="AA32" s="99">
        <f>[1]!'AI[29].l.v'</f>
        <v>0</v>
      </c>
      <c r="AB32" s="116">
        <f>[1]!'AI[29].L.sgn'</f>
        <v>0</v>
      </c>
      <c r="AC32" s="224"/>
      <c r="AD32" s="99">
        <f>[1]!'AI[29].H.en'</f>
        <v>1</v>
      </c>
      <c r="AE32" s="99">
        <f>[1]!'AI[29].H.v'</f>
        <v>45</v>
      </c>
      <c r="AF32" s="116">
        <f>[1]!'AI[29].H.sgn'</f>
        <v>0</v>
      </c>
      <c r="AG32" s="225"/>
      <c r="AH32" s="103"/>
      <c r="AI32" s="99">
        <f>[1]!'AI[29].LL.EN'</f>
        <v>0</v>
      </c>
      <c r="AJ32" s="99">
        <f>[1]!'AI[29].LL.v'</f>
        <v>0</v>
      </c>
      <c r="AK32" s="116">
        <f>[1]!'AI[29].LL.sgn'</f>
        <v>0</v>
      </c>
      <c r="AL32" s="225"/>
      <c r="AM32" s="99">
        <f>[1]!'AI[29].HH.EN'</f>
        <v>0</v>
      </c>
      <c r="AN32" s="99">
        <f>[1]!'AI[29].HH.v'</f>
        <v>0</v>
      </c>
      <c r="AO32" s="116">
        <f>[1]!'AI[29].HH.sgn'</f>
        <v>0</v>
      </c>
      <c r="AP32" s="225"/>
      <c r="AQ32" s="105">
        <f>IF(J32=AA32,1,0)</f>
        <v>1</v>
      </c>
      <c r="AR32" s="105">
        <f>IF(K32=AE32,1,0)</f>
        <v>1</v>
      </c>
      <c r="AS32" s="105">
        <f>IF(L32=AJ32,1,0)</f>
        <v>1</v>
      </c>
      <c r="AT32" s="105">
        <f>IF(M32=AN32,1,0)</f>
        <v>1</v>
      </c>
    </row>
    <row r="33" spans="1:46" ht="15" customHeight="1" x14ac:dyDescent="0.25">
      <c r="A33" s="243"/>
      <c r="B33" s="243"/>
      <c r="C33" s="116">
        <v>13</v>
      </c>
      <c r="D33" s="117">
        <v>30</v>
      </c>
      <c r="E33" s="93" t="s">
        <v>934</v>
      </c>
      <c r="F33" s="93" t="s">
        <v>897</v>
      </c>
      <c r="G33" s="116">
        <v>0</v>
      </c>
      <c r="H33" s="118">
        <v>100</v>
      </c>
      <c r="I33" s="123" t="s">
        <v>15</v>
      </c>
      <c r="J33" s="226"/>
      <c r="K33" s="229">
        <v>45</v>
      </c>
      <c r="L33" s="230"/>
      <c r="M33" s="227"/>
      <c r="N33" s="119"/>
      <c r="O33" s="119"/>
      <c r="Q33" s="90">
        <f>[1]!'AI[30].zl'</f>
        <v>0</v>
      </c>
      <c r="R33" s="90">
        <f>[1]!'AI[30].zh'</f>
        <v>100</v>
      </c>
      <c r="T33" s="136">
        <f>[1]!'AI[30].i'</f>
        <v>6.2671910000000004</v>
      </c>
      <c r="U33" s="116">
        <f>[1]!'ai[30].break.sgn'</f>
        <v>0</v>
      </c>
      <c r="V33" s="130">
        <f>[1]!'AI[30].v'</f>
        <v>14.16995</v>
      </c>
      <c r="X33" s="90">
        <f>[1]!'AI_fBlock[30]'</f>
        <v>1</v>
      </c>
      <c r="Z33" s="99">
        <f>[1]!'AI[30].L.en'</f>
        <v>0</v>
      </c>
      <c r="AA33" s="99">
        <f>[1]!'AI[30].l.v'</f>
        <v>0</v>
      </c>
      <c r="AB33" s="116">
        <f>[1]!'AI[30].L.sgn'</f>
        <v>0</v>
      </c>
      <c r="AC33" s="224"/>
      <c r="AD33" s="99">
        <f>[1]!'AI[30].H.en'</f>
        <v>1</v>
      </c>
      <c r="AE33" s="99">
        <f>[1]!'AI[30].H.v'</f>
        <v>45</v>
      </c>
      <c r="AF33" s="116">
        <f>[1]!'AI[30].H.sgn'</f>
        <v>0</v>
      </c>
      <c r="AG33" s="225"/>
      <c r="AH33" s="103"/>
      <c r="AI33" s="99">
        <f>[1]!'AI[30].LL.EN'</f>
        <v>0</v>
      </c>
      <c r="AJ33" s="99">
        <f>[1]!'AI[30].LL.v'</f>
        <v>0</v>
      </c>
      <c r="AK33" s="116">
        <f>[1]!'AI[30].LL.sgn'</f>
        <v>0</v>
      </c>
      <c r="AL33" s="225"/>
      <c r="AM33" s="99">
        <f>[1]!'AI[30].HH.EN'</f>
        <v>0</v>
      </c>
      <c r="AN33" s="99">
        <f>[1]!'AI[30].HH.v'</f>
        <v>0</v>
      </c>
      <c r="AO33" s="116">
        <f>[1]!'AI[30].HH.sgn'</f>
        <v>0</v>
      </c>
      <c r="AP33" s="225"/>
      <c r="AQ33" s="105">
        <f>IF(J33=AA33,1,0)</f>
        <v>1</v>
      </c>
      <c r="AR33" s="105">
        <f>IF(K33=AE33,1,0)</f>
        <v>1</v>
      </c>
      <c r="AS33" s="105">
        <f>IF(L33=AJ33,1,0)</f>
        <v>1</v>
      </c>
      <c r="AT33" s="105">
        <f>IF(M33=AN33,1,0)</f>
        <v>1</v>
      </c>
    </row>
    <row r="34" spans="1:46" ht="15" customHeight="1" x14ac:dyDescent="0.25">
      <c r="A34" s="243"/>
      <c r="B34" s="243"/>
      <c r="C34" s="116">
        <v>14</v>
      </c>
      <c r="D34" s="117">
        <v>31</v>
      </c>
      <c r="E34" s="93" t="s">
        <v>946</v>
      </c>
      <c r="F34" s="93" t="s">
        <v>898</v>
      </c>
      <c r="G34" s="116">
        <v>0</v>
      </c>
      <c r="H34" s="118">
        <v>150</v>
      </c>
      <c r="I34" s="123" t="s">
        <v>15</v>
      </c>
      <c r="J34" s="226"/>
      <c r="K34" s="229">
        <v>85</v>
      </c>
      <c r="L34" s="230"/>
      <c r="M34" s="236">
        <v>95</v>
      </c>
      <c r="N34" s="119"/>
      <c r="O34" s="119"/>
      <c r="Q34" s="90">
        <f>[1]!'AI[31].zl'</f>
        <v>0</v>
      </c>
      <c r="R34" s="90">
        <f>[1]!'AI[31].zh'</f>
        <v>150</v>
      </c>
      <c r="T34" s="136">
        <f>[1]!'AI[31].i'</f>
        <v>5.5932050000000002</v>
      </c>
      <c r="U34" s="116">
        <f>[1]!'ai[31].break.sgn'</f>
        <v>0</v>
      </c>
      <c r="V34" s="130">
        <f>[1]!'AI[31].v'</f>
        <v>14.936299999999999</v>
      </c>
      <c r="X34" s="90">
        <f>[1]!'AI_fBlock[31]'</f>
        <v>1</v>
      </c>
      <c r="Z34" s="99">
        <f>[1]!'AI[31].L.en'</f>
        <v>0</v>
      </c>
      <c r="AA34" s="99">
        <f>[1]!'AI[31].l.v'</f>
        <v>0</v>
      </c>
      <c r="AB34" s="116">
        <f>[1]!'AI[31].L.sgn'</f>
        <v>0</v>
      </c>
      <c r="AC34" s="224"/>
      <c r="AD34" s="99">
        <f>[1]!'AI[31].H.en'</f>
        <v>1</v>
      </c>
      <c r="AE34" s="99">
        <f>[1]!'AI[31].H.v'</f>
        <v>85</v>
      </c>
      <c r="AF34" s="116">
        <f>[1]!'AI[31].H.sgn'</f>
        <v>0</v>
      </c>
      <c r="AG34" s="225"/>
      <c r="AH34" s="103"/>
      <c r="AI34" s="99">
        <f>[1]!'AI[31].LL.EN'</f>
        <v>0</v>
      </c>
      <c r="AJ34" s="99">
        <f>[1]!'AI[31].LL.v'</f>
        <v>0</v>
      </c>
      <c r="AK34" s="116">
        <f>[1]!'AI[31].LL.sgn'</f>
        <v>0</v>
      </c>
      <c r="AL34" s="225"/>
      <c r="AM34" s="99">
        <f>[1]!'AI[31].HH.EN'</f>
        <v>1</v>
      </c>
      <c r="AN34" s="99">
        <f>[1]!'AI[31].HH.v'</f>
        <v>95</v>
      </c>
      <c r="AO34" s="116">
        <f>[1]!'AI[31].HH.sgn'</f>
        <v>0</v>
      </c>
      <c r="AP34" s="225"/>
      <c r="AQ34" s="105">
        <f>IF(J34=AA34,1,0)</f>
        <v>1</v>
      </c>
      <c r="AR34" s="105">
        <f>IF(K34=AE34,1,0)</f>
        <v>1</v>
      </c>
      <c r="AS34" s="105">
        <f>IF(L34=AJ34,1,0)</f>
        <v>1</v>
      </c>
      <c r="AT34" s="105">
        <f>IF(M34=AN34,1,0)</f>
        <v>1</v>
      </c>
    </row>
    <row r="35" spans="1:46" ht="15" customHeight="1" thickBot="1" x14ac:dyDescent="0.3">
      <c r="A35" s="244"/>
      <c r="B35" s="244"/>
      <c r="C35" s="120">
        <v>15</v>
      </c>
      <c r="D35" s="109">
        <v>32</v>
      </c>
      <c r="E35" s="95" t="s">
        <v>947</v>
      </c>
      <c r="F35" s="95" t="s">
        <v>899</v>
      </c>
      <c r="G35" s="120">
        <v>0</v>
      </c>
      <c r="H35" s="121">
        <v>150</v>
      </c>
      <c r="I35" s="125" t="s">
        <v>15</v>
      </c>
      <c r="J35" s="232"/>
      <c r="K35" s="237">
        <v>85</v>
      </c>
      <c r="L35" s="238"/>
      <c r="M35" s="239">
        <v>95</v>
      </c>
      <c r="N35" s="122"/>
      <c r="O35" s="122"/>
      <c r="Q35" s="90">
        <f>[1]!'AI[32].zl'</f>
        <v>0</v>
      </c>
      <c r="R35" s="90">
        <f>[1]!'AI[32].zh'</f>
        <v>150</v>
      </c>
      <c r="T35" s="136">
        <f>[1]!'AI[32].i'</f>
        <v>5.5162589999999998</v>
      </c>
      <c r="U35" s="116">
        <f>[1]!'ai[32].break.sgn'</f>
        <v>0</v>
      </c>
      <c r="V35" s="130">
        <f>[1]!'AI[32].v'</f>
        <v>14.214930000000001</v>
      </c>
      <c r="X35" s="90">
        <f>[1]!'AI_fBlock[32]'</f>
        <v>1</v>
      </c>
      <c r="Z35" s="99">
        <f>[1]!'AI[32].L.en'</f>
        <v>0</v>
      </c>
      <c r="AA35" s="99">
        <f>[1]!'AI[32].l.v'</f>
        <v>0</v>
      </c>
      <c r="AB35" s="116">
        <f>[1]!'AI[32].L.sgn'</f>
        <v>0</v>
      </c>
      <c r="AC35" s="224"/>
      <c r="AD35" s="99">
        <f>[1]!'AI[32].H.en'</f>
        <v>1</v>
      </c>
      <c r="AE35" s="99">
        <f>[1]!'AI[32].H.v'</f>
        <v>85</v>
      </c>
      <c r="AF35" s="116">
        <f>[1]!'AI[32].H.sgn'</f>
        <v>0</v>
      </c>
      <c r="AG35" s="225"/>
      <c r="AH35" s="103"/>
      <c r="AI35" s="99">
        <f>[1]!'AI[32].LL.EN'</f>
        <v>0</v>
      </c>
      <c r="AJ35" s="99">
        <f>[1]!'AI[32].LL.v'</f>
        <v>0</v>
      </c>
      <c r="AK35" s="116">
        <f>[1]!'AI[32].LL.sgn'</f>
        <v>0</v>
      </c>
      <c r="AL35" s="225"/>
      <c r="AM35" s="99">
        <f>[1]!'AI[32].HH.EN'</f>
        <v>1</v>
      </c>
      <c r="AN35" s="99">
        <f>[1]!'AI[32].HH.v'</f>
        <v>95</v>
      </c>
      <c r="AO35" s="116">
        <f>[1]!'AI[32].HH.sgn'</f>
        <v>0</v>
      </c>
      <c r="AP35" s="225"/>
      <c r="AQ35" s="105">
        <f>IF(J35=AA35,1,0)</f>
        <v>1</v>
      </c>
      <c r="AR35" s="105">
        <f>IF(K35=AE35,1,0)</f>
        <v>1</v>
      </c>
      <c r="AS35" s="105">
        <f>IF(L35=AJ35,1,0)</f>
        <v>1</v>
      </c>
      <c r="AT35" s="105">
        <f>IF(M35=AN35,1,0)</f>
        <v>1</v>
      </c>
    </row>
    <row r="36" spans="1:46" ht="15" customHeight="1" x14ac:dyDescent="0.25">
      <c r="A36" s="242" t="s">
        <v>886</v>
      </c>
      <c r="B36" s="242">
        <v>5</v>
      </c>
      <c r="C36" s="112">
        <v>0</v>
      </c>
      <c r="D36" s="113">
        <v>33</v>
      </c>
      <c r="E36" s="88" t="s">
        <v>948</v>
      </c>
      <c r="F36" s="88" t="s">
        <v>900</v>
      </c>
      <c r="G36" s="112">
        <v>0</v>
      </c>
      <c r="H36" s="114">
        <v>150</v>
      </c>
      <c r="I36" s="127" t="s">
        <v>15</v>
      </c>
      <c r="J36" s="235"/>
      <c r="K36" s="221">
        <v>85</v>
      </c>
      <c r="L36" s="222"/>
      <c r="M36" s="221">
        <v>95</v>
      </c>
      <c r="N36" s="115"/>
      <c r="O36" s="115"/>
      <c r="Q36" s="90">
        <f>[1]!'AI[33].zl'</f>
        <v>0</v>
      </c>
      <c r="R36" s="90">
        <f>[1]!'AI[33].zh'</f>
        <v>150</v>
      </c>
      <c r="T36" s="136">
        <f>[1]!'AI[33].i'</f>
        <v>5.5724770000000001</v>
      </c>
      <c r="U36" s="116">
        <f>[1]!'ai[33].break.sgn'</f>
        <v>0</v>
      </c>
      <c r="V36" s="130">
        <f>[1]!'AI[33].v'</f>
        <v>14.74197</v>
      </c>
      <c r="X36" s="90">
        <f>[1]!'AI_fBlock[33]'</f>
        <v>1</v>
      </c>
      <c r="Z36" s="99">
        <f>[1]!'AI[33].L.en'</f>
        <v>0</v>
      </c>
      <c r="AA36" s="99">
        <f>[1]!'AI[33].l.v'</f>
        <v>0</v>
      </c>
      <c r="AB36" s="116">
        <f>[1]!'AI[33].L.sgn'</f>
        <v>0</v>
      </c>
      <c r="AC36" s="224"/>
      <c r="AD36" s="99">
        <f>[1]!'AI[33].H.en'</f>
        <v>1</v>
      </c>
      <c r="AE36" s="99">
        <f>[1]!'AI[33].H.v'</f>
        <v>85</v>
      </c>
      <c r="AF36" s="116">
        <f>[1]!'AI[33].H.sgn'</f>
        <v>0</v>
      </c>
      <c r="AG36" s="225"/>
      <c r="AH36" s="103"/>
      <c r="AI36" s="99">
        <f>[1]!'AI[33].LL.EN'</f>
        <v>0</v>
      </c>
      <c r="AJ36" s="99">
        <f>[1]!'AI[33].LL.v'</f>
        <v>0</v>
      </c>
      <c r="AK36" s="116">
        <f>[1]!'AI[33].LL.sgn'</f>
        <v>0</v>
      </c>
      <c r="AL36" s="225"/>
      <c r="AM36" s="99">
        <f>[1]!'AI[33].HH.EN'</f>
        <v>1</v>
      </c>
      <c r="AN36" s="99">
        <f>[1]!'AI[33].HH.v'</f>
        <v>95</v>
      </c>
      <c r="AO36" s="116">
        <f>[1]!'AI[33].HH.sgn'</f>
        <v>0</v>
      </c>
      <c r="AP36" s="225"/>
      <c r="AQ36" s="105">
        <f>IF(J36=AA36,1,0)</f>
        <v>1</v>
      </c>
      <c r="AR36" s="105">
        <f>IF(K36=AE36,1,0)</f>
        <v>1</v>
      </c>
      <c r="AS36" s="105">
        <f>IF(L36=AJ36,1,0)</f>
        <v>1</v>
      </c>
      <c r="AT36" s="105">
        <f>IF(M36=AN36,1,0)</f>
        <v>1</v>
      </c>
    </row>
    <row r="37" spans="1:46" ht="15" customHeight="1" x14ac:dyDescent="0.25">
      <c r="A37" s="243"/>
      <c r="B37" s="243"/>
      <c r="C37" s="116">
        <v>1</v>
      </c>
      <c r="D37" s="117">
        <v>34</v>
      </c>
      <c r="E37" s="93" t="s">
        <v>949</v>
      </c>
      <c r="F37" s="93" t="s">
        <v>901</v>
      </c>
      <c r="G37" s="116">
        <v>0</v>
      </c>
      <c r="H37" s="118">
        <v>150</v>
      </c>
      <c r="I37" s="123" t="s">
        <v>15</v>
      </c>
      <c r="J37" s="226"/>
      <c r="K37" s="229">
        <v>85</v>
      </c>
      <c r="L37" s="230"/>
      <c r="M37" s="229">
        <v>95</v>
      </c>
      <c r="N37" s="119"/>
      <c r="O37" s="119"/>
      <c r="Q37" s="90">
        <f>[1]!'AI[34].zl'</f>
        <v>0</v>
      </c>
      <c r="R37" s="90">
        <f>[1]!'AI[34].zh'</f>
        <v>150</v>
      </c>
      <c r="T37" s="136">
        <f>[1]!'AI[34].i'</f>
        <v>5.5470379999999997</v>
      </c>
      <c r="U37" s="116">
        <f>[1]!'ai[34].break.sgn'</f>
        <v>0</v>
      </c>
      <c r="V37" s="130">
        <f>[1]!'AI[34].v'</f>
        <v>14.50348</v>
      </c>
      <c r="X37" s="90">
        <f>[1]!'AI_fBlock[34]'</f>
        <v>1</v>
      </c>
      <c r="Z37" s="99">
        <f>[1]!'AI[34].L.en'</f>
        <v>0</v>
      </c>
      <c r="AA37" s="99">
        <f>[1]!'AI[34].l.v'</f>
        <v>0</v>
      </c>
      <c r="AB37" s="116">
        <f>[1]!'AI[34].L.sgn'</f>
        <v>0</v>
      </c>
      <c r="AC37" s="224"/>
      <c r="AD37" s="99">
        <f>[1]!'AI[34].H.en'</f>
        <v>1</v>
      </c>
      <c r="AE37" s="99">
        <f>[1]!'AI[34].H.v'</f>
        <v>85</v>
      </c>
      <c r="AF37" s="116">
        <f>[1]!'AI[34].H.sgn'</f>
        <v>0</v>
      </c>
      <c r="AG37" s="225"/>
      <c r="AH37" s="103"/>
      <c r="AI37" s="99">
        <f>[1]!'AI[34].LL.EN'</f>
        <v>0</v>
      </c>
      <c r="AJ37" s="99">
        <f>[1]!'AI[34].LL.v'</f>
        <v>0</v>
      </c>
      <c r="AK37" s="116">
        <f>[1]!'AI[34].LL.sgn'</f>
        <v>0</v>
      </c>
      <c r="AL37" s="225"/>
      <c r="AM37" s="99">
        <f>[1]!'AI[34].HH.EN'</f>
        <v>1</v>
      </c>
      <c r="AN37" s="99">
        <f>[1]!'AI[34].HH.v'</f>
        <v>95</v>
      </c>
      <c r="AO37" s="116">
        <f>[1]!'AI[34].HH.sgn'</f>
        <v>0</v>
      </c>
      <c r="AP37" s="225"/>
      <c r="AQ37" s="105">
        <f>IF(J37=AA37,1,0)</f>
        <v>1</v>
      </c>
      <c r="AR37" s="105">
        <f>IF(K37=AE37,1,0)</f>
        <v>1</v>
      </c>
      <c r="AS37" s="105">
        <f>IF(L37=AJ37,1,0)</f>
        <v>1</v>
      </c>
      <c r="AT37" s="105">
        <f>IF(M37=AN37,1,0)</f>
        <v>1</v>
      </c>
    </row>
    <row r="38" spans="1:46" ht="15" customHeight="1" x14ac:dyDescent="0.25">
      <c r="A38" s="243"/>
      <c r="B38" s="243"/>
      <c r="C38" s="116">
        <v>2</v>
      </c>
      <c r="D38" s="117">
        <v>35</v>
      </c>
      <c r="E38" s="208" t="s">
        <v>950</v>
      </c>
      <c r="F38" s="93" t="s">
        <v>902</v>
      </c>
      <c r="G38" s="116">
        <v>0</v>
      </c>
      <c r="H38" s="118">
        <v>180</v>
      </c>
      <c r="I38" s="123" t="s">
        <v>15</v>
      </c>
      <c r="J38" s="226"/>
      <c r="K38" s="229">
        <v>120</v>
      </c>
      <c r="L38" s="230"/>
      <c r="M38" s="227"/>
      <c r="N38" s="119"/>
      <c r="O38" s="119"/>
      <c r="Q38" s="90">
        <f>[1]!'AI[35].zl'</f>
        <v>0</v>
      </c>
      <c r="R38" s="90">
        <f>[1]!'AI[35].zh'</f>
        <v>180</v>
      </c>
      <c r="T38" s="136">
        <f>[1]!'AI[35].i'</f>
        <v>3.1404499999999999E-3</v>
      </c>
      <c r="U38" s="116">
        <f>[1]!'ai[35].break.sgn'</f>
        <v>1</v>
      </c>
      <c r="V38" s="130">
        <f>[1]!'AI[35].v'</f>
        <v>0</v>
      </c>
      <c r="X38" s="90">
        <f>[1]!'AI_fBlock[35]'</f>
        <v>1</v>
      </c>
      <c r="Z38" s="99">
        <f>[1]!'AI[35].L.en'</f>
        <v>0</v>
      </c>
      <c r="AA38" s="99">
        <f>[1]!'AI[35].l.v'</f>
        <v>0</v>
      </c>
      <c r="AB38" s="116">
        <f>[1]!'AI[35].L.sgn'</f>
        <v>0</v>
      </c>
      <c r="AC38" s="224"/>
      <c r="AD38" s="99">
        <f>[1]!'AI[35].H.en'</f>
        <v>1</v>
      </c>
      <c r="AE38" s="99">
        <f>[1]!'AI[35].H.v'</f>
        <v>120</v>
      </c>
      <c r="AF38" s="116">
        <f>[1]!'AI[35].H.sgn'</f>
        <v>0</v>
      </c>
      <c r="AG38" s="225"/>
      <c r="AH38" s="103"/>
      <c r="AI38" s="99">
        <f>[1]!'AI[35].LL.EN'</f>
        <v>0</v>
      </c>
      <c r="AJ38" s="99">
        <f>[1]!'AI[35].LL.v'</f>
        <v>0</v>
      </c>
      <c r="AK38" s="116">
        <f>[1]!'AI[35].LL.sgn'</f>
        <v>0</v>
      </c>
      <c r="AL38" s="225"/>
      <c r="AM38" s="99">
        <f>[1]!'AI[35].HH.EN'</f>
        <v>0</v>
      </c>
      <c r="AN38" s="99">
        <f>[1]!'AI[35].HH.v'</f>
        <v>0</v>
      </c>
      <c r="AO38" s="116">
        <f>[1]!'AI[35].HH.sgn'</f>
        <v>0</v>
      </c>
      <c r="AP38" s="225"/>
      <c r="AQ38" s="105">
        <f>IF(J38=AA38,1,0)</f>
        <v>1</v>
      </c>
      <c r="AR38" s="105">
        <f>IF(K38=AE38,1,0)</f>
        <v>1</v>
      </c>
      <c r="AS38" s="105">
        <f>IF(L38=AJ38,1,0)</f>
        <v>1</v>
      </c>
      <c r="AT38" s="105">
        <f>IF(M38=AN38,1,0)</f>
        <v>1</v>
      </c>
    </row>
    <row r="39" spans="1:46" ht="15" customHeight="1" x14ac:dyDescent="0.25">
      <c r="A39" s="243"/>
      <c r="B39" s="243"/>
      <c r="C39" s="116">
        <v>3</v>
      </c>
      <c r="D39" s="117">
        <v>36</v>
      </c>
      <c r="E39" s="93" t="s">
        <v>935</v>
      </c>
      <c r="F39" s="93" t="s">
        <v>902</v>
      </c>
      <c r="G39" s="116">
        <v>0</v>
      </c>
      <c r="H39" s="118">
        <v>180</v>
      </c>
      <c r="I39" s="123" t="s">
        <v>15</v>
      </c>
      <c r="J39" s="226"/>
      <c r="K39" s="229">
        <v>120</v>
      </c>
      <c r="L39" s="230"/>
      <c r="M39" s="227"/>
      <c r="N39" s="119"/>
      <c r="O39" s="119"/>
      <c r="Q39" s="90">
        <f>[1]!'AI[36].zl'</f>
        <v>0</v>
      </c>
      <c r="R39" s="90">
        <f>[1]!'AI[36].zh'</f>
        <v>180</v>
      </c>
      <c r="T39" s="136">
        <f>[1]!'AI[36].i'</f>
        <v>4.397392E-3</v>
      </c>
      <c r="U39" s="116">
        <f>[1]!'ai[36].break.sgn'</f>
        <v>1</v>
      </c>
      <c r="V39" s="130">
        <f>[1]!'AI[36].v'</f>
        <v>0</v>
      </c>
      <c r="X39" s="90">
        <f>[1]!'AI_fBlock[36]'</f>
        <v>1</v>
      </c>
      <c r="Z39" s="99">
        <f>[1]!'AI[36].L.en'</f>
        <v>0</v>
      </c>
      <c r="AA39" s="99">
        <f>[1]!'AI[36].l.v'</f>
        <v>0</v>
      </c>
      <c r="AB39" s="116">
        <f>[1]!'AI[36].L.sgn'</f>
        <v>0</v>
      </c>
      <c r="AC39" s="224"/>
      <c r="AD39" s="99">
        <f>[1]!'AI[36].H.en'</f>
        <v>1</v>
      </c>
      <c r="AE39" s="99">
        <f>[1]!'AI[36].H.v'</f>
        <v>120</v>
      </c>
      <c r="AF39" s="116">
        <f>[1]!'AI[36].H.sgn'</f>
        <v>0</v>
      </c>
      <c r="AG39" s="225"/>
      <c r="AH39" s="103"/>
      <c r="AI39" s="99">
        <f>[1]!'AI[36].LL.EN'</f>
        <v>0</v>
      </c>
      <c r="AJ39" s="99">
        <f>[1]!'AI[36].LL.v'</f>
        <v>0</v>
      </c>
      <c r="AK39" s="116">
        <f>[1]!'AI[36].LL.sgn'</f>
        <v>0</v>
      </c>
      <c r="AL39" s="225"/>
      <c r="AM39" s="99">
        <f>[1]!'AI[36].HH.EN'</f>
        <v>0</v>
      </c>
      <c r="AN39" s="99">
        <f>[1]!'AI[36].HH.v'</f>
        <v>0</v>
      </c>
      <c r="AO39" s="116">
        <f>[1]!'AI[36].HH.sgn'</f>
        <v>0</v>
      </c>
      <c r="AP39" s="225"/>
      <c r="AQ39" s="105">
        <f>IF(J39=AA39,1,0)</f>
        <v>1</v>
      </c>
      <c r="AR39" s="105">
        <f>IF(K39=AE39,1,0)</f>
        <v>1</v>
      </c>
      <c r="AS39" s="105">
        <f>IF(L39=AJ39,1,0)</f>
        <v>1</v>
      </c>
      <c r="AT39" s="105">
        <f>IF(M39=AN39,1,0)</f>
        <v>1</v>
      </c>
    </row>
    <row r="40" spans="1:46" ht="15" customHeight="1" x14ac:dyDescent="0.25">
      <c r="A40" s="243"/>
      <c r="B40" s="243"/>
      <c r="C40" s="116">
        <v>4</v>
      </c>
      <c r="D40" s="117">
        <v>37</v>
      </c>
      <c r="E40" s="208" t="s">
        <v>951</v>
      </c>
      <c r="F40" s="93" t="s">
        <v>902</v>
      </c>
      <c r="G40" s="116">
        <v>0</v>
      </c>
      <c r="H40" s="118">
        <v>180</v>
      </c>
      <c r="I40" s="123" t="s">
        <v>15</v>
      </c>
      <c r="J40" s="226"/>
      <c r="K40" s="229">
        <v>120</v>
      </c>
      <c r="L40" s="230"/>
      <c r="M40" s="227"/>
      <c r="N40" s="119"/>
      <c r="O40" s="119"/>
      <c r="Q40" s="90">
        <f>[1]!'AI[37].zl'</f>
        <v>0</v>
      </c>
      <c r="R40" s="90">
        <f>[1]!'AI[37].zh'</f>
        <v>180</v>
      </c>
      <c r="T40" s="136">
        <f>[1]!'AI[37].i'</f>
        <v>9.4223020000000005E-3</v>
      </c>
      <c r="U40" s="116">
        <f>[1]!'ai[37].break.sgn'</f>
        <v>1</v>
      </c>
      <c r="V40" s="130">
        <f>[1]!'AI[37].v'</f>
        <v>0</v>
      </c>
      <c r="X40" s="90">
        <f>[1]!'AI_fBlock[37]'</f>
        <v>1</v>
      </c>
      <c r="Z40" s="99">
        <f>[1]!'AI[37].L.en'</f>
        <v>0</v>
      </c>
      <c r="AA40" s="99">
        <f>[1]!'AI[37].l.v'</f>
        <v>0</v>
      </c>
      <c r="AB40" s="116">
        <f>[1]!'AI[37].L.sgn'</f>
        <v>0</v>
      </c>
      <c r="AC40" s="224"/>
      <c r="AD40" s="99">
        <f>[1]!'AI[37].H.en'</f>
        <v>1</v>
      </c>
      <c r="AE40" s="99">
        <f>[1]!'AI[37].H.v'</f>
        <v>120</v>
      </c>
      <c r="AF40" s="116">
        <f>[1]!'AI[37].H.sgn'</f>
        <v>0</v>
      </c>
      <c r="AG40" s="225"/>
      <c r="AH40" s="103"/>
      <c r="AI40" s="99">
        <f>[1]!'AI[37].LL.EN'</f>
        <v>0</v>
      </c>
      <c r="AJ40" s="99">
        <f>[1]!'AI[37].LL.v'</f>
        <v>0</v>
      </c>
      <c r="AK40" s="116">
        <f>[1]!'AI[37].LL.sgn'</f>
        <v>0</v>
      </c>
      <c r="AL40" s="225"/>
      <c r="AM40" s="99">
        <f>[1]!'AI[37].HH.EN'</f>
        <v>0</v>
      </c>
      <c r="AN40" s="99">
        <f>[1]!'AI[37].HH.v'</f>
        <v>0</v>
      </c>
      <c r="AO40" s="116">
        <f>[1]!'AI[37].HH.sgn'</f>
        <v>0</v>
      </c>
      <c r="AP40" s="225"/>
      <c r="AQ40" s="105">
        <f>IF(J40=AA40,1,0)</f>
        <v>1</v>
      </c>
      <c r="AR40" s="105">
        <f>IF(K40=AE40,1,0)</f>
        <v>1</v>
      </c>
      <c r="AS40" s="105">
        <f>IF(L40=AJ40,1,0)</f>
        <v>1</v>
      </c>
      <c r="AT40" s="105">
        <f>IF(M40=AN40,1,0)</f>
        <v>1</v>
      </c>
    </row>
    <row r="41" spans="1:46" ht="15" customHeight="1" x14ac:dyDescent="0.25">
      <c r="A41" s="243"/>
      <c r="B41" s="243"/>
      <c r="C41" s="116">
        <v>5</v>
      </c>
      <c r="D41" s="117">
        <v>38</v>
      </c>
      <c r="E41" s="93" t="s">
        <v>936</v>
      </c>
      <c r="F41" s="93" t="s">
        <v>902</v>
      </c>
      <c r="G41" s="116">
        <v>0</v>
      </c>
      <c r="H41" s="118">
        <v>180</v>
      </c>
      <c r="I41" s="123" t="s">
        <v>15</v>
      </c>
      <c r="J41" s="226"/>
      <c r="K41" s="229">
        <v>120</v>
      </c>
      <c r="L41" s="230"/>
      <c r="M41" s="227"/>
      <c r="N41" s="119"/>
      <c r="O41" s="119"/>
      <c r="Q41" s="90">
        <f>[1]!'AI[38].zl'</f>
        <v>0</v>
      </c>
      <c r="R41" s="90">
        <f>[1]!'AI[38].zh'</f>
        <v>180</v>
      </c>
      <c r="T41" s="136">
        <f>[1]!'AI[38].i'</f>
        <v>5.0249099999999996E-3</v>
      </c>
      <c r="U41" s="116">
        <f>[1]!'ai[38].break.sgn'</f>
        <v>1</v>
      </c>
      <c r="V41" s="130">
        <f>[1]!'AI[38].v'</f>
        <v>0</v>
      </c>
      <c r="X41" s="90">
        <f>[1]!'AI_fBlock[38]'</f>
        <v>1</v>
      </c>
      <c r="Z41" s="99">
        <f>[1]!'AI[38].L.en'</f>
        <v>0</v>
      </c>
      <c r="AA41" s="99">
        <f>[1]!'AI[38].l.v'</f>
        <v>0</v>
      </c>
      <c r="AB41" s="116">
        <f>[1]!'AI[38].L.sgn'</f>
        <v>0</v>
      </c>
      <c r="AC41" s="224"/>
      <c r="AD41" s="99">
        <f>[1]!'AI[38].H.en'</f>
        <v>1</v>
      </c>
      <c r="AE41" s="99">
        <f>[1]!'AI[38].H.v'</f>
        <v>120</v>
      </c>
      <c r="AF41" s="116">
        <f>[1]!'AI[38].H.sgn'</f>
        <v>0</v>
      </c>
      <c r="AG41" s="225"/>
      <c r="AH41" s="103"/>
      <c r="AI41" s="99">
        <f>[1]!'AI[38].LL.EN'</f>
        <v>0</v>
      </c>
      <c r="AJ41" s="99">
        <f>[1]!'AI[38].LL.v'</f>
        <v>0</v>
      </c>
      <c r="AK41" s="116">
        <f>[1]!'AI[38].LL.sgn'</f>
        <v>0</v>
      </c>
      <c r="AL41" s="225"/>
      <c r="AM41" s="99">
        <f>[1]!'AI[38].HH.EN'</f>
        <v>0</v>
      </c>
      <c r="AN41" s="99">
        <f>[1]!'AI[38].HH.v'</f>
        <v>0</v>
      </c>
      <c r="AO41" s="116">
        <f>[1]!'AI[38].HH.sgn'</f>
        <v>0</v>
      </c>
      <c r="AP41" s="225"/>
      <c r="AQ41" s="105">
        <f>IF(J41=AA41,1,0)</f>
        <v>1</v>
      </c>
      <c r="AR41" s="105">
        <f>IF(K41=AE41,1,0)</f>
        <v>1</v>
      </c>
      <c r="AS41" s="105">
        <f>IF(L41=AJ41,1,0)</f>
        <v>1</v>
      </c>
      <c r="AT41" s="105">
        <f>IF(M41=AN41,1,0)</f>
        <v>1</v>
      </c>
    </row>
    <row r="42" spans="1:46" ht="15" customHeight="1" x14ac:dyDescent="0.25">
      <c r="A42" s="243"/>
      <c r="B42" s="243"/>
      <c r="C42" s="116">
        <v>6</v>
      </c>
      <c r="D42" s="117">
        <v>39</v>
      </c>
      <c r="E42" s="208" t="s">
        <v>952</v>
      </c>
      <c r="F42" s="93" t="s">
        <v>902</v>
      </c>
      <c r="G42" s="116">
        <v>0</v>
      </c>
      <c r="H42" s="118">
        <v>180</v>
      </c>
      <c r="I42" s="123" t="s">
        <v>15</v>
      </c>
      <c r="J42" s="226"/>
      <c r="K42" s="229">
        <v>120</v>
      </c>
      <c r="L42" s="230"/>
      <c r="M42" s="227"/>
      <c r="N42" s="119"/>
      <c r="O42" s="119"/>
      <c r="Q42" s="90">
        <f>[1]!'AI[39].zl'</f>
        <v>0</v>
      </c>
      <c r="R42" s="90">
        <f>[1]!'AI[39].zh'</f>
        <v>180</v>
      </c>
      <c r="T42" s="136">
        <f>[1]!'AI[39].i'</f>
        <v>0</v>
      </c>
      <c r="U42" s="116">
        <f>[1]!'ai[39].break.sgn'</f>
        <v>1</v>
      </c>
      <c r="V42" s="130">
        <f>[1]!'AI[39].v'</f>
        <v>0</v>
      </c>
      <c r="X42" s="90">
        <f>[1]!'AI_fBlock[39]'</f>
        <v>1</v>
      </c>
      <c r="Z42" s="99">
        <f>[1]!'AI[39].L.en'</f>
        <v>0</v>
      </c>
      <c r="AA42" s="99">
        <f>[1]!'AI[39].l.v'</f>
        <v>0</v>
      </c>
      <c r="AB42" s="116">
        <f>[1]!'AI[39].L.sgn'</f>
        <v>0</v>
      </c>
      <c r="AC42" s="224"/>
      <c r="AD42" s="99">
        <f>[1]!'AI[39].H.en'</f>
        <v>1</v>
      </c>
      <c r="AE42" s="99">
        <f>[1]!'AI[39].H.v'</f>
        <v>120</v>
      </c>
      <c r="AF42" s="116">
        <f>[1]!'AI[39].H.sgn'</f>
        <v>0</v>
      </c>
      <c r="AG42" s="225"/>
      <c r="AH42" s="103"/>
      <c r="AI42" s="99">
        <f>[1]!'AI[39].LL.EN'</f>
        <v>0</v>
      </c>
      <c r="AJ42" s="99">
        <f>[1]!'AI[39].LL.v'</f>
        <v>0</v>
      </c>
      <c r="AK42" s="116">
        <f>[1]!'AI[39].LL.sgn'</f>
        <v>0</v>
      </c>
      <c r="AL42" s="225"/>
      <c r="AM42" s="99">
        <f>[1]!'AI[39].HH.EN'</f>
        <v>0</v>
      </c>
      <c r="AN42" s="99">
        <f>[1]!'AI[39].HH.v'</f>
        <v>0</v>
      </c>
      <c r="AO42" s="116">
        <f>[1]!'AI[39].HH.sgn'</f>
        <v>0</v>
      </c>
      <c r="AP42" s="225"/>
      <c r="AQ42" s="105">
        <f>IF(J42=AA42,1,0)</f>
        <v>1</v>
      </c>
      <c r="AR42" s="105">
        <f>IF(K42=AE42,1,0)</f>
        <v>1</v>
      </c>
      <c r="AS42" s="105">
        <f>IF(L42=AJ42,1,0)</f>
        <v>1</v>
      </c>
      <c r="AT42" s="105">
        <f>IF(M42=AN42,1,0)</f>
        <v>1</v>
      </c>
    </row>
    <row r="43" spans="1:46" ht="15" customHeight="1" x14ac:dyDescent="0.25">
      <c r="A43" s="243"/>
      <c r="B43" s="243"/>
      <c r="C43" s="116">
        <v>7</v>
      </c>
      <c r="D43" s="117">
        <v>40</v>
      </c>
      <c r="E43" s="93" t="s">
        <v>953</v>
      </c>
      <c r="F43" s="93" t="s">
        <v>902</v>
      </c>
      <c r="G43" s="116">
        <v>0</v>
      </c>
      <c r="H43" s="118">
        <v>180</v>
      </c>
      <c r="I43" s="123" t="s">
        <v>15</v>
      </c>
      <c r="J43" s="226"/>
      <c r="K43" s="229">
        <v>120</v>
      </c>
      <c r="L43" s="230"/>
      <c r="M43" s="227"/>
      <c r="N43" s="119"/>
      <c r="O43" s="119"/>
      <c r="Q43" s="90">
        <f>[1]!'AI[40].zl'</f>
        <v>0</v>
      </c>
      <c r="R43" s="90">
        <f>[1]!'AI[40].zh'</f>
        <v>180</v>
      </c>
      <c r="T43" s="136">
        <f>[1]!'AI[40].i'</f>
        <v>0</v>
      </c>
      <c r="U43" s="116">
        <f>[1]!'ai[40].break.sgn'</f>
        <v>1</v>
      </c>
      <c r="V43" s="130">
        <f>[1]!'AI[40].v'</f>
        <v>0</v>
      </c>
      <c r="X43" s="90">
        <f>[1]!'AI_fBlock[40]'</f>
        <v>1</v>
      </c>
      <c r="Z43" s="99">
        <f>[1]!'AI[40].L.en'</f>
        <v>0</v>
      </c>
      <c r="AA43" s="99">
        <f>[1]!'AI[40].l.v'</f>
        <v>0</v>
      </c>
      <c r="AB43" s="116">
        <f>[1]!'AI[40].L.sgn'</f>
        <v>0</v>
      </c>
      <c r="AC43" s="224"/>
      <c r="AD43" s="99">
        <f>[1]!'AI[40].H.en'</f>
        <v>1</v>
      </c>
      <c r="AE43" s="99">
        <f>[1]!'AI[40].H.v'</f>
        <v>120</v>
      </c>
      <c r="AF43" s="116">
        <f>[1]!'AI[40].H.sgn'</f>
        <v>0</v>
      </c>
      <c r="AG43" s="225"/>
      <c r="AH43" s="103"/>
      <c r="AI43" s="99">
        <f>[1]!'AI[40].LL.EN'</f>
        <v>0</v>
      </c>
      <c r="AJ43" s="99">
        <f>[1]!'AI[40].LL.v'</f>
        <v>0</v>
      </c>
      <c r="AK43" s="116">
        <f>[1]!'AI[40].LL.sgn'</f>
        <v>0</v>
      </c>
      <c r="AL43" s="225"/>
      <c r="AM43" s="99">
        <f>[1]!'AI[40].HH.EN'</f>
        <v>0</v>
      </c>
      <c r="AN43" s="99">
        <f>[1]!'AI[40].HH.v'</f>
        <v>0</v>
      </c>
      <c r="AO43" s="116">
        <f>[1]!'AI[40].HH.sgn'</f>
        <v>0</v>
      </c>
      <c r="AP43" s="225"/>
      <c r="AQ43" s="105">
        <f>IF(J43=AA43,1,0)</f>
        <v>1</v>
      </c>
      <c r="AR43" s="105">
        <f>IF(K43=AE43,1,0)</f>
        <v>1</v>
      </c>
      <c r="AS43" s="105">
        <f>IF(L43=AJ43,1,0)</f>
        <v>1</v>
      </c>
      <c r="AT43" s="105">
        <f>IF(M43=AN43,1,0)</f>
        <v>1</v>
      </c>
    </row>
    <row r="44" spans="1:46" ht="15" customHeight="1" x14ac:dyDescent="0.25">
      <c r="A44" s="243"/>
      <c r="B44" s="243"/>
      <c r="C44" s="116">
        <v>8</v>
      </c>
      <c r="D44" s="117">
        <v>41</v>
      </c>
      <c r="E44" s="208" t="s">
        <v>954</v>
      </c>
      <c r="F44" s="93" t="s">
        <v>903</v>
      </c>
      <c r="G44" s="116">
        <v>0</v>
      </c>
      <c r="H44" s="118">
        <v>100</v>
      </c>
      <c r="I44" s="123" t="s">
        <v>15</v>
      </c>
      <c r="J44" s="226"/>
      <c r="K44" s="229">
        <v>60</v>
      </c>
      <c r="L44" s="230"/>
      <c r="M44" s="229">
        <v>70</v>
      </c>
      <c r="N44" s="119"/>
      <c r="O44" s="119"/>
      <c r="Q44" s="90">
        <f>[1]!'AI[41].zl'</f>
        <v>0</v>
      </c>
      <c r="R44" s="90">
        <f>[1]!'AI[41].zh'</f>
        <v>100</v>
      </c>
      <c r="T44" s="136">
        <f>[1]!'AI[41].i'</f>
        <v>6.0643039999999999</v>
      </c>
      <c r="U44" s="116">
        <f>[1]!'ai[41].break.sgn'</f>
        <v>0</v>
      </c>
      <c r="V44" s="130">
        <f>[1]!'AI[41].v'</f>
        <v>12.901899999999999</v>
      </c>
      <c r="X44" s="90">
        <f>[1]!'AI_fBlock[41]'</f>
        <v>1</v>
      </c>
      <c r="Z44" s="99">
        <f>[1]!'AI[41].L.en'</f>
        <v>0</v>
      </c>
      <c r="AA44" s="99">
        <f>[1]!'AI[41].l.v'</f>
        <v>0</v>
      </c>
      <c r="AB44" s="116">
        <f>[1]!'AI[41].L.sgn'</f>
        <v>0</v>
      </c>
      <c r="AC44" s="224"/>
      <c r="AD44" s="99">
        <f>[1]!'AI[41].H.en'</f>
        <v>1</v>
      </c>
      <c r="AE44" s="99">
        <f>[1]!'AI[41].H.v'</f>
        <v>60</v>
      </c>
      <c r="AF44" s="116">
        <f>[1]!'AI[41].H.sgn'</f>
        <v>0</v>
      </c>
      <c r="AG44" s="225"/>
      <c r="AH44" s="103"/>
      <c r="AI44" s="99">
        <f>[1]!'AI[41].LL.EN'</f>
        <v>0</v>
      </c>
      <c r="AJ44" s="99">
        <f>[1]!'AI[41].LL.v'</f>
        <v>0</v>
      </c>
      <c r="AK44" s="116">
        <f>[1]!'AI[41].LL.sgn'</f>
        <v>0</v>
      </c>
      <c r="AL44" s="225"/>
      <c r="AM44" s="99">
        <f>[1]!'AI[41].HH.EN'</f>
        <v>1</v>
      </c>
      <c r="AN44" s="99">
        <f>[1]!'AI[41].HH.v'</f>
        <v>70</v>
      </c>
      <c r="AO44" s="116">
        <f>[1]!'AI[41].HH.sgn'</f>
        <v>0</v>
      </c>
      <c r="AP44" s="225"/>
      <c r="AQ44" s="105">
        <f>IF(J44=AA44,1,0)</f>
        <v>1</v>
      </c>
      <c r="AR44" s="105">
        <f>IF(K44=AE44,1,0)</f>
        <v>1</v>
      </c>
      <c r="AS44" s="105">
        <f>IF(L44=AJ44,1,0)</f>
        <v>1</v>
      </c>
      <c r="AT44" s="105">
        <f>IF(M44=AN44,1,0)</f>
        <v>1</v>
      </c>
    </row>
    <row r="45" spans="1:46" ht="15" customHeight="1" x14ac:dyDescent="0.25">
      <c r="A45" s="243"/>
      <c r="B45" s="243"/>
      <c r="C45" s="116">
        <v>9</v>
      </c>
      <c r="D45" s="117">
        <v>42</v>
      </c>
      <c r="E45" s="93" t="s">
        <v>955</v>
      </c>
      <c r="F45" s="93" t="s">
        <v>904</v>
      </c>
      <c r="G45" s="116">
        <v>0</v>
      </c>
      <c r="H45" s="118">
        <v>100</v>
      </c>
      <c r="I45" s="123" t="s">
        <v>15</v>
      </c>
      <c r="J45" s="226"/>
      <c r="K45" s="229">
        <v>60</v>
      </c>
      <c r="L45" s="230"/>
      <c r="M45" s="229">
        <v>70</v>
      </c>
      <c r="N45" s="119"/>
      <c r="O45" s="119"/>
      <c r="Q45" s="90">
        <f>[1]!'AI[42].zl'</f>
        <v>0</v>
      </c>
      <c r="R45" s="90">
        <f>[1]!'AI[42].zh'</f>
        <v>100</v>
      </c>
      <c r="T45" s="136">
        <f>[1]!'AI[42].i'</f>
        <v>6.1126709999999997</v>
      </c>
      <c r="U45" s="116">
        <f>[1]!'ai[42].break.sgn'</f>
        <v>0</v>
      </c>
      <c r="V45" s="130">
        <f>[1]!'AI[42].v'</f>
        <v>13.204190000000001</v>
      </c>
      <c r="X45" s="90">
        <f>[1]!'AI_fBlock[42]'</f>
        <v>1</v>
      </c>
      <c r="Z45" s="99">
        <f>[1]!'AI[42].L.en'</f>
        <v>0</v>
      </c>
      <c r="AA45" s="99">
        <f>[1]!'AI[42].l.v'</f>
        <v>0</v>
      </c>
      <c r="AB45" s="116">
        <f>[1]!'AI[42].L.sgn'</f>
        <v>0</v>
      </c>
      <c r="AC45" s="224"/>
      <c r="AD45" s="99">
        <f>[1]!'AI[42].H.en'</f>
        <v>1</v>
      </c>
      <c r="AE45" s="99">
        <f>[1]!'AI[42].H.v'</f>
        <v>60</v>
      </c>
      <c r="AF45" s="116">
        <f>[1]!'AI[42].H.sgn'</f>
        <v>0</v>
      </c>
      <c r="AG45" s="225"/>
      <c r="AH45" s="103"/>
      <c r="AI45" s="99">
        <f>[1]!'AI[42].LL.EN'</f>
        <v>0</v>
      </c>
      <c r="AJ45" s="99">
        <f>[1]!'AI[42].LL.v'</f>
        <v>0</v>
      </c>
      <c r="AK45" s="116">
        <f>[1]!'AI[42].LL.sgn'</f>
        <v>0</v>
      </c>
      <c r="AL45" s="225"/>
      <c r="AM45" s="99">
        <f>[1]!'AI[42].HH.EN'</f>
        <v>1</v>
      </c>
      <c r="AN45" s="99">
        <f>[1]!'AI[42].HH.v'</f>
        <v>70</v>
      </c>
      <c r="AO45" s="116">
        <f>[1]!'AI[42].HH.sgn'</f>
        <v>0</v>
      </c>
      <c r="AP45" s="225"/>
      <c r="AQ45" s="105">
        <f>IF(J45=AA45,1,0)</f>
        <v>1</v>
      </c>
      <c r="AR45" s="105">
        <f>IF(K45=AE45,1,0)</f>
        <v>1</v>
      </c>
      <c r="AS45" s="105">
        <f>IF(L45=AJ45,1,0)</f>
        <v>1</v>
      </c>
      <c r="AT45" s="105">
        <f>IF(M45=AN45,1,0)</f>
        <v>1</v>
      </c>
    </row>
    <row r="46" spans="1:46" ht="15" customHeight="1" x14ac:dyDescent="0.25">
      <c r="A46" s="243"/>
      <c r="B46" s="243"/>
      <c r="C46" s="116">
        <v>10</v>
      </c>
      <c r="D46" s="117">
        <v>43</v>
      </c>
      <c r="E46" s="208" t="s">
        <v>956</v>
      </c>
      <c r="F46" s="93" t="s">
        <v>905</v>
      </c>
      <c r="G46" s="116">
        <v>0</v>
      </c>
      <c r="H46" s="118">
        <v>100</v>
      </c>
      <c r="I46" s="123" t="s">
        <v>15</v>
      </c>
      <c r="J46" s="226"/>
      <c r="K46" s="229">
        <v>60</v>
      </c>
      <c r="L46" s="230"/>
      <c r="M46" s="229">
        <v>70</v>
      </c>
      <c r="N46" s="119"/>
      <c r="O46" s="119"/>
      <c r="Q46" s="90">
        <f>[1]!'AI[43].zl'</f>
        <v>0</v>
      </c>
      <c r="R46" s="90">
        <f>[1]!'AI[43].zh'</f>
        <v>100</v>
      </c>
      <c r="T46" s="136">
        <f>[1]!'AI[43].i'</f>
        <v>6.1820789999999999</v>
      </c>
      <c r="U46" s="116">
        <f>[1]!'ai[43].break.sgn'</f>
        <v>0</v>
      </c>
      <c r="V46" s="130">
        <f>[1]!'AI[43].v'</f>
        <v>13.638</v>
      </c>
      <c r="X46" s="90">
        <f>[1]!'AI_fBlock[43]'</f>
        <v>1</v>
      </c>
      <c r="Z46" s="99">
        <f>[1]!'AI[43].L.en'</f>
        <v>0</v>
      </c>
      <c r="AA46" s="99">
        <f>[1]!'AI[43].l.v'</f>
        <v>0</v>
      </c>
      <c r="AB46" s="116">
        <f>[1]!'AI[43].L.sgn'</f>
        <v>0</v>
      </c>
      <c r="AC46" s="224"/>
      <c r="AD46" s="99">
        <f>[1]!'AI[43].H.en'</f>
        <v>1</v>
      </c>
      <c r="AE46" s="99">
        <f>[1]!'AI[43].H.v'</f>
        <v>60</v>
      </c>
      <c r="AF46" s="116">
        <f>[1]!'AI[43].H.sgn'</f>
        <v>0</v>
      </c>
      <c r="AG46" s="225"/>
      <c r="AH46" s="103"/>
      <c r="AI46" s="99">
        <f>[1]!'AI[43].LL.EN'</f>
        <v>0</v>
      </c>
      <c r="AJ46" s="99">
        <f>[1]!'AI[43].LL.v'</f>
        <v>0</v>
      </c>
      <c r="AK46" s="116">
        <f>[1]!'AI[43].LL.sgn'</f>
        <v>0</v>
      </c>
      <c r="AL46" s="225"/>
      <c r="AM46" s="99">
        <f>[1]!'AI[43].HH.EN'</f>
        <v>1</v>
      </c>
      <c r="AN46" s="99">
        <f>[1]!'AI[43].HH.v'</f>
        <v>70</v>
      </c>
      <c r="AO46" s="116">
        <f>[1]!'AI[43].HH.sgn'</f>
        <v>0</v>
      </c>
      <c r="AP46" s="225"/>
      <c r="AQ46" s="105">
        <f>IF(J46=AA46,1,0)</f>
        <v>1</v>
      </c>
      <c r="AR46" s="105">
        <f>IF(K46=AE46,1,0)</f>
        <v>1</v>
      </c>
      <c r="AS46" s="105">
        <f>IF(L46=AJ46,1,0)</f>
        <v>1</v>
      </c>
      <c r="AT46" s="105">
        <f>IF(M46=AN46,1,0)</f>
        <v>1</v>
      </c>
    </row>
    <row r="47" spans="1:46" ht="15" customHeight="1" x14ac:dyDescent="0.25">
      <c r="A47" s="243"/>
      <c r="B47" s="243"/>
      <c r="C47" s="116">
        <v>11</v>
      </c>
      <c r="D47" s="117">
        <v>44</v>
      </c>
      <c r="E47" s="93" t="s">
        <v>957</v>
      </c>
      <c r="F47" s="93" t="s">
        <v>906</v>
      </c>
      <c r="G47" s="116">
        <v>0</v>
      </c>
      <c r="H47" s="118">
        <v>100</v>
      </c>
      <c r="I47" s="123" t="s">
        <v>15</v>
      </c>
      <c r="J47" s="226"/>
      <c r="K47" s="229">
        <v>60</v>
      </c>
      <c r="L47" s="230"/>
      <c r="M47" s="229">
        <v>70</v>
      </c>
      <c r="N47" s="119"/>
      <c r="O47" s="119"/>
      <c r="Q47" s="90">
        <f>[1]!'AI[44].zl'</f>
        <v>0</v>
      </c>
      <c r="R47" s="90">
        <f>[1]!'AI[44].zh'</f>
        <v>100</v>
      </c>
      <c r="T47" s="136">
        <f>[1]!'AI[44].i'</f>
        <v>6.0800080000000003</v>
      </c>
      <c r="U47" s="116">
        <f>[1]!'ai[44].break.sgn'</f>
        <v>0</v>
      </c>
      <c r="V47" s="130">
        <f>[1]!'AI[44].v'</f>
        <v>13.00005</v>
      </c>
      <c r="X47" s="90">
        <f>[1]!'AI_fBlock[44]'</f>
        <v>1</v>
      </c>
      <c r="Z47" s="99">
        <f>[1]!'AI[44].L.en'</f>
        <v>0</v>
      </c>
      <c r="AA47" s="99">
        <f>[1]!'AI[44].l.v'</f>
        <v>0</v>
      </c>
      <c r="AB47" s="116">
        <f>[1]!'AI[44].L.sgn'</f>
        <v>0</v>
      </c>
      <c r="AC47" s="224"/>
      <c r="AD47" s="99">
        <f>[1]!'AI[44].H.en'</f>
        <v>1</v>
      </c>
      <c r="AE47" s="99">
        <f>[1]!'AI[44].H.v'</f>
        <v>60</v>
      </c>
      <c r="AF47" s="116">
        <f>[1]!'AI[44].H.sgn'</f>
        <v>0</v>
      </c>
      <c r="AG47" s="225"/>
      <c r="AH47" s="103"/>
      <c r="AI47" s="99">
        <f>[1]!'AI[44].LL.EN'</f>
        <v>0</v>
      </c>
      <c r="AJ47" s="99">
        <f>[1]!'AI[44].LL.v'</f>
        <v>0</v>
      </c>
      <c r="AK47" s="116">
        <f>[1]!'AI[44].LL.sgn'</f>
        <v>0</v>
      </c>
      <c r="AL47" s="225"/>
      <c r="AM47" s="99">
        <f>[1]!'AI[44].HH.EN'</f>
        <v>1</v>
      </c>
      <c r="AN47" s="99">
        <f>[1]!'AI[44].HH.v'</f>
        <v>70</v>
      </c>
      <c r="AO47" s="116">
        <f>[1]!'AI[44].HH.sgn'</f>
        <v>0</v>
      </c>
      <c r="AP47" s="225"/>
      <c r="AQ47" s="105">
        <f>IF(J47=AA47,1,0)</f>
        <v>1</v>
      </c>
      <c r="AR47" s="105">
        <f>IF(K47=AE47,1,0)</f>
        <v>1</v>
      </c>
      <c r="AS47" s="105">
        <f>IF(L47=AJ47,1,0)</f>
        <v>1</v>
      </c>
      <c r="AT47" s="105">
        <f>IF(M47=AN47,1,0)</f>
        <v>1</v>
      </c>
    </row>
    <row r="48" spans="1:46" ht="15" customHeight="1" x14ac:dyDescent="0.25">
      <c r="A48" s="243"/>
      <c r="B48" s="243"/>
      <c r="C48" s="116">
        <v>12</v>
      </c>
      <c r="D48" s="117">
        <v>45</v>
      </c>
      <c r="E48" s="208" t="s">
        <v>958</v>
      </c>
      <c r="F48" s="93" t="s">
        <v>907</v>
      </c>
      <c r="G48" s="116">
        <v>0</v>
      </c>
      <c r="H48" s="118">
        <v>100</v>
      </c>
      <c r="I48" s="123" t="s">
        <v>15</v>
      </c>
      <c r="J48" s="226"/>
      <c r="K48" s="229">
        <v>60</v>
      </c>
      <c r="L48" s="230"/>
      <c r="M48" s="229">
        <v>70</v>
      </c>
      <c r="N48" s="119"/>
      <c r="O48" s="119"/>
      <c r="Q48" s="90">
        <f>[1]!'AI[45].zl'</f>
        <v>0</v>
      </c>
      <c r="R48" s="90">
        <f>[1]!'AI[45].zh'</f>
        <v>100</v>
      </c>
      <c r="T48" s="136">
        <f>[1]!'AI[45].i'</f>
        <v>6.1101580000000002</v>
      </c>
      <c r="U48" s="116">
        <f>[1]!'ai[45].break.sgn'</f>
        <v>0</v>
      </c>
      <c r="V48" s="130">
        <f>[1]!'AI[45].v'</f>
        <v>13.18849</v>
      </c>
      <c r="X48" s="90">
        <f>[1]!'AI_fBlock[45]'</f>
        <v>1</v>
      </c>
      <c r="Z48" s="99">
        <f>[1]!'AI[45].L.en'</f>
        <v>0</v>
      </c>
      <c r="AA48" s="99">
        <f>[1]!'AI[45].l.v'</f>
        <v>0</v>
      </c>
      <c r="AB48" s="116">
        <f>[1]!'AI[45].L.sgn'</f>
        <v>0</v>
      </c>
      <c r="AC48" s="224"/>
      <c r="AD48" s="99">
        <f>[1]!'AI[45].H.en'</f>
        <v>1</v>
      </c>
      <c r="AE48" s="99">
        <f>[1]!'AI[45].H.v'</f>
        <v>60</v>
      </c>
      <c r="AF48" s="116">
        <f>[1]!'AI[45].H.sgn'</f>
        <v>0</v>
      </c>
      <c r="AG48" s="225"/>
      <c r="AH48" s="103"/>
      <c r="AI48" s="99">
        <f>[1]!'AI[45].LL.EN'</f>
        <v>0</v>
      </c>
      <c r="AJ48" s="99">
        <f>[1]!'AI[45].LL.v'</f>
        <v>0</v>
      </c>
      <c r="AK48" s="116">
        <f>[1]!'AI[45].LL.sgn'</f>
        <v>0</v>
      </c>
      <c r="AL48" s="225"/>
      <c r="AM48" s="99">
        <f>[1]!'AI[45].HH.EN'</f>
        <v>1</v>
      </c>
      <c r="AN48" s="99">
        <f>[1]!'AI[45].HH.v'</f>
        <v>70</v>
      </c>
      <c r="AO48" s="116">
        <f>[1]!'AI[45].HH.sgn'</f>
        <v>0</v>
      </c>
      <c r="AP48" s="225"/>
      <c r="AQ48" s="105">
        <f>IF(J48=AA48,1,0)</f>
        <v>1</v>
      </c>
      <c r="AR48" s="105">
        <f>IF(K48=AE48,1,0)</f>
        <v>1</v>
      </c>
      <c r="AS48" s="105">
        <f>IF(L48=AJ48,1,0)</f>
        <v>1</v>
      </c>
      <c r="AT48" s="105">
        <f>IF(M48=AN48,1,0)</f>
        <v>1</v>
      </c>
    </row>
    <row r="49" spans="1:46" ht="15" customHeight="1" x14ac:dyDescent="0.25">
      <c r="A49" s="243"/>
      <c r="B49" s="243"/>
      <c r="C49" s="116">
        <v>13</v>
      </c>
      <c r="D49" s="117">
        <v>46</v>
      </c>
      <c r="E49" s="208" t="s">
        <v>959</v>
      </c>
      <c r="F49" s="93" t="s">
        <v>908</v>
      </c>
      <c r="G49" s="116">
        <v>0</v>
      </c>
      <c r="H49" s="118">
        <v>100</v>
      </c>
      <c r="I49" s="123" t="s">
        <v>15</v>
      </c>
      <c r="J49" s="226"/>
      <c r="K49" s="229">
        <v>65</v>
      </c>
      <c r="L49" s="230"/>
      <c r="M49" s="229">
        <v>75</v>
      </c>
      <c r="N49" s="119"/>
      <c r="O49" s="119"/>
      <c r="Q49" s="99">
        <f>[1]!'AI[46].zl'</f>
        <v>0</v>
      </c>
      <c r="R49" s="99">
        <f>[1]!'AI[46].zh'</f>
        <v>100</v>
      </c>
      <c r="T49" s="137">
        <f>[1]!'AI[46].i'</f>
        <v>6.1732849999999999</v>
      </c>
      <c r="U49" s="116">
        <f>[1]!'ai[46].break.sgn'</f>
        <v>0</v>
      </c>
      <c r="V49" s="131">
        <f>[1]!'AI[46].v'</f>
        <v>13.583030000000001</v>
      </c>
      <c r="X49" s="99">
        <f>[1]!'AI_fBlock[46]'</f>
        <v>1</v>
      </c>
      <c r="Z49" s="99">
        <f>[1]!'AI[46].L.en'</f>
        <v>0</v>
      </c>
      <c r="AA49" s="99">
        <f>[1]!'AI[46].l.v'</f>
        <v>0</v>
      </c>
      <c r="AB49" s="116">
        <f>[1]!'AI[46].L.sgn'</f>
        <v>0</v>
      </c>
      <c r="AC49" s="224"/>
      <c r="AD49" s="99">
        <f>[1]!'AI[46].H.en'</f>
        <v>1</v>
      </c>
      <c r="AE49" s="99">
        <f>[1]!'AI[46].H.v'</f>
        <v>65</v>
      </c>
      <c r="AF49" s="116">
        <f>[1]!'AI[46].H.sgn'</f>
        <v>0</v>
      </c>
      <c r="AG49" s="225"/>
      <c r="AH49" s="103"/>
      <c r="AI49" s="99">
        <f>[1]!'AI[46].LL.EN'</f>
        <v>0</v>
      </c>
      <c r="AJ49" s="99">
        <f>[1]!'AI[46].LL.v'</f>
        <v>0</v>
      </c>
      <c r="AK49" s="116">
        <f>[1]!'AI[46].LL.sgn'</f>
        <v>0</v>
      </c>
      <c r="AL49" s="225"/>
      <c r="AM49" s="99">
        <f>[1]!'AI[46].HH.EN'</f>
        <v>1</v>
      </c>
      <c r="AN49" s="99">
        <f>[1]!'AI[46].HH.v'</f>
        <v>75</v>
      </c>
      <c r="AO49" s="116">
        <f>[1]!'AI[46].HH.sgn'</f>
        <v>0</v>
      </c>
      <c r="AP49" s="225"/>
      <c r="AQ49" s="105">
        <f>IF(J49=AA49,1,0)</f>
        <v>1</v>
      </c>
      <c r="AR49" s="105">
        <f>IF(K49=AE49,1,0)</f>
        <v>1</v>
      </c>
      <c r="AS49" s="105">
        <f>IF(L49=AJ49,1,0)</f>
        <v>1</v>
      </c>
      <c r="AT49" s="105">
        <f>IF(M49=AN49,1,0)</f>
        <v>1</v>
      </c>
    </row>
    <row r="50" spans="1:46" ht="15" customHeight="1" x14ac:dyDescent="0.25">
      <c r="A50" s="243"/>
      <c r="B50" s="243"/>
      <c r="C50" s="116">
        <v>14</v>
      </c>
      <c r="D50" s="117">
        <v>47</v>
      </c>
      <c r="E50" s="93" t="s">
        <v>960</v>
      </c>
      <c r="F50" s="93" t="s">
        <v>909</v>
      </c>
      <c r="G50" s="116">
        <v>0</v>
      </c>
      <c r="H50" s="118">
        <v>150</v>
      </c>
      <c r="I50" s="123" t="s">
        <v>15</v>
      </c>
      <c r="J50" s="226"/>
      <c r="K50" s="229">
        <v>80</v>
      </c>
      <c r="L50" s="230"/>
      <c r="M50" s="227"/>
      <c r="N50" s="119"/>
      <c r="O50" s="119"/>
      <c r="Q50" s="90">
        <f>[1]!'AI[47].zl'</f>
        <v>0</v>
      </c>
      <c r="R50" s="90">
        <f>[1]!'AI[47].zh'</f>
        <v>150</v>
      </c>
      <c r="T50" s="136">
        <f>[1]!'AI[47].i'</f>
        <v>5.4867369999999998</v>
      </c>
      <c r="U50" s="116">
        <f>[1]!'ai[47].break.sgn'</f>
        <v>0</v>
      </c>
      <c r="V50" s="130">
        <f>[1]!'AI[47].v'</f>
        <v>13.93816</v>
      </c>
      <c r="X50" s="90">
        <f>[1]!'AI_fBlock[47]'</f>
        <v>1</v>
      </c>
      <c r="Z50" s="99">
        <f>[1]!'AI[47].L.en'</f>
        <v>0</v>
      </c>
      <c r="AA50" s="99">
        <f>[1]!'AI[47].l.v'</f>
        <v>0</v>
      </c>
      <c r="AB50" s="116">
        <f>[1]!'AI[47].L.sgn'</f>
        <v>0</v>
      </c>
      <c r="AC50" s="224"/>
      <c r="AD50" s="99">
        <f>[1]!'AI[47].H.en'</f>
        <v>1</v>
      </c>
      <c r="AE50" s="99">
        <f>[1]!'AI[47].H.v'</f>
        <v>80</v>
      </c>
      <c r="AF50" s="116">
        <f>[1]!'AI[47].H.sgn'</f>
        <v>0</v>
      </c>
      <c r="AG50" s="225"/>
      <c r="AH50" s="103"/>
      <c r="AI50" s="99">
        <f>[1]!'AI[47].LL.EN'</f>
        <v>0</v>
      </c>
      <c r="AJ50" s="99">
        <f>[1]!'AI[47].LL.v'</f>
        <v>0</v>
      </c>
      <c r="AK50" s="116">
        <f>[1]!'AI[47].LL.sgn'</f>
        <v>0</v>
      </c>
      <c r="AL50" s="225"/>
      <c r="AM50" s="99">
        <f>[1]!'AI[47].HH.EN'</f>
        <v>0</v>
      </c>
      <c r="AN50" s="99">
        <f>[1]!'AI[47].HH.v'</f>
        <v>0</v>
      </c>
      <c r="AO50" s="116">
        <f>[1]!'AI[47].HH.sgn'</f>
        <v>0</v>
      </c>
      <c r="AP50" s="225"/>
      <c r="AQ50" s="105">
        <f>IF(J50=AA50,1,0)</f>
        <v>1</v>
      </c>
      <c r="AR50" s="105">
        <f>IF(K50=AE50,1,0)</f>
        <v>1</v>
      </c>
      <c r="AS50" s="105">
        <f>IF(L50=AJ50,1,0)</f>
        <v>1</v>
      </c>
      <c r="AT50" s="105">
        <f>IF(M50=AN50,1,0)</f>
        <v>1</v>
      </c>
    </row>
    <row r="51" spans="1:46" ht="15" customHeight="1" thickBot="1" x14ac:dyDescent="0.3">
      <c r="A51" s="244"/>
      <c r="B51" s="244"/>
      <c r="C51" s="120">
        <v>15</v>
      </c>
      <c r="D51" s="109">
        <v>48</v>
      </c>
      <c r="E51" s="95" t="s">
        <v>961</v>
      </c>
      <c r="F51" s="95" t="s">
        <v>909</v>
      </c>
      <c r="G51" s="120">
        <v>0</v>
      </c>
      <c r="H51" s="121">
        <v>150</v>
      </c>
      <c r="I51" s="125" t="s">
        <v>15</v>
      </c>
      <c r="J51" s="232"/>
      <c r="K51" s="237">
        <v>80</v>
      </c>
      <c r="L51" s="238"/>
      <c r="M51" s="233"/>
      <c r="N51" s="122"/>
      <c r="O51" s="122"/>
      <c r="Q51" s="90">
        <f>[1]!'AI[48].zl'</f>
        <v>0</v>
      </c>
      <c r="R51" s="90">
        <f>[1]!'AI[48].zh'</f>
        <v>150</v>
      </c>
      <c r="T51" s="136">
        <f>[1]!'AI[48].i'</f>
        <v>5.5756170000000003</v>
      </c>
      <c r="U51" s="116">
        <f>[1]!'ai[48].break.sgn'</f>
        <v>0</v>
      </c>
      <c r="V51" s="130">
        <f>[1]!'AI[48].v'</f>
        <v>14.771409999999999</v>
      </c>
      <c r="X51" s="90">
        <f>[1]!'AI_fBlock[48]'</f>
        <v>1</v>
      </c>
      <c r="Z51" s="99">
        <f>[1]!'AI[48].L.en'</f>
        <v>0</v>
      </c>
      <c r="AA51" s="99">
        <f>[1]!'AI[48].l.v'</f>
        <v>0</v>
      </c>
      <c r="AB51" s="116">
        <f>[1]!'AI[48].L.sgn'</f>
        <v>0</v>
      </c>
      <c r="AC51" s="224"/>
      <c r="AD51" s="99">
        <f>[1]!'AI[48].H.en'</f>
        <v>1</v>
      </c>
      <c r="AE51" s="99">
        <f>[1]!'AI[48].H.v'</f>
        <v>80</v>
      </c>
      <c r="AF51" s="116">
        <f>[1]!'AI[48].H.sgn'</f>
        <v>0</v>
      </c>
      <c r="AG51" s="225"/>
      <c r="AH51" s="103"/>
      <c r="AI51" s="99">
        <f>[1]!'AI[48].LL.EN'</f>
        <v>0</v>
      </c>
      <c r="AJ51" s="99">
        <f>[1]!'AI[48].LL.v'</f>
        <v>0</v>
      </c>
      <c r="AK51" s="116">
        <f>[1]!'AI[48].LL.sgn'</f>
        <v>0</v>
      </c>
      <c r="AL51" s="225"/>
      <c r="AM51" s="99">
        <f>[1]!'AI[48].HH.EN'</f>
        <v>0</v>
      </c>
      <c r="AN51" s="99">
        <f>[1]!'AI[48].HH.v'</f>
        <v>0</v>
      </c>
      <c r="AO51" s="116">
        <f>[1]!'AI[48].HH.sgn'</f>
        <v>0</v>
      </c>
      <c r="AP51" s="225"/>
      <c r="AQ51" s="105">
        <f>IF(J51=AA51,1,0)</f>
        <v>1</v>
      </c>
      <c r="AR51" s="105">
        <f>IF(K51=AE51,1,0)</f>
        <v>1</v>
      </c>
      <c r="AS51" s="105">
        <f>IF(L51=AJ51,1,0)</f>
        <v>1</v>
      </c>
      <c r="AT51" s="105">
        <f>IF(M51=AN51,1,0)</f>
        <v>1</v>
      </c>
    </row>
    <row r="52" spans="1:46" ht="15" customHeight="1" x14ac:dyDescent="0.25">
      <c r="A52" s="242" t="s">
        <v>886</v>
      </c>
      <c r="B52" s="242">
        <v>6</v>
      </c>
      <c r="C52" s="112">
        <v>0</v>
      </c>
      <c r="D52" s="113">
        <v>49</v>
      </c>
      <c r="E52" s="209" t="s">
        <v>962</v>
      </c>
      <c r="F52" s="88" t="s">
        <v>909</v>
      </c>
      <c r="G52" s="112">
        <v>0</v>
      </c>
      <c r="H52" s="114">
        <v>150</v>
      </c>
      <c r="I52" s="127" t="s">
        <v>15</v>
      </c>
      <c r="J52" s="235"/>
      <c r="K52" s="221">
        <v>80</v>
      </c>
      <c r="L52" s="222"/>
      <c r="M52" s="223"/>
      <c r="N52" s="115"/>
      <c r="O52" s="115"/>
      <c r="Q52" s="90">
        <f>[1]!'AI[49].zl'</f>
        <v>0</v>
      </c>
      <c r="R52" s="90">
        <f>[1]!'AI[49].zh'</f>
        <v>150</v>
      </c>
      <c r="T52" s="136">
        <f>[1]!'AI[49].i'</f>
        <v>5.4154439999999999</v>
      </c>
      <c r="U52" s="116">
        <f>[1]!'ai[49].break.sgn'</f>
        <v>0</v>
      </c>
      <c r="V52" s="130">
        <f>[1]!'AI[49].v'</f>
        <v>13.26979</v>
      </c>
      <c r="X52" s="90">
        <f>[1]!'AI_fBlock[49]'</f>
        <v>1</v>
      </c>
      <c r="Z52" s="99">
        <f>[1]!'AI[49].L.en'</f>
        <v>0</v>
      </c>
      <c r="AA52" s="99">
        <f>[1]!'AI[49].l.v'</f>
        <v>0</v>
      </c>
      <c r="AB52" s="116">
        <f>[1]!'AI[49].L.sgn'</f>
        <v>0</v>
      </c>
      <c r="AC52" s="224"/>
      <c r="AD52" s="99">
        <f>[1]!'AI[49].H.en'</f>
        <v>1</v>
      </c>
      <c r="AE52" s="99">
        <f>[1]!'AI[49].H.v'</f>
        <v>80</v>
      </c>
      <c r="AF52" s="116">
        <f>[1]!'AI[49].H.sgn'</f>
        <v>0</v>
      </c>
      <c r="AG52" s="225"/>
      <c r="AH52" s="103"/>
      <c r="AI52" s="99">
        <f>[1]!'AI[49].LL.EN'</f>
        <v>0</v>
      </c>
      <c r="AJ52" s="99">
        <f>[1]!'AI[49].LL.v'</f>
        <v>0</v>
      </c>
      <c r="AK52" s="116">
        <f>[1]!'AI[49].LL.sgn'</f>
        <v>0</v>
      </c>
      <c r="AL52" s="225"/>
      <c r="AM52" s="99">
        <f>[1]!'AI[49].HH.EN'</f>
        <v>0</v>
      </c>
      <c r="AN52" s="99">
        <f>[1]!'AI[49].HH.v'</f>
        <v>0</v>
      </c>
      <c r="AO52" s="116">
        <f>[1]!'AI[49].HH.sgn'</f>
        <v>0</v>
      </c>
      <c r="AP52" s="225"/>
      <c r="AQ52" s="105">
        <f>IF(J52=AA52,1,0)</f>
        <v>1</v>
      </c>
      <c r="AR52" s="105">
        <f>IF(K52=AE52,1,0)</f>
        <v>1</v>
      </c>
      <c r="AS52" s="105">
        <f>IF(L52=AJ52,1,0)</f>
        <v>1</v>
      </c>
      <c r="AT52" s="105">
        <f>IF(M52=AN52,1,0)</f>
        <v>1</v>
      </c>
    </row>
    <row r="53" spans="1:46" ht="15" customHeight="1" x14ac:dyDescent="0.25">
      <c r="A53" s="243"/>
      <c r="B53" s="243"/>
      <c r="C53" s="116">
        <v>1</v>
      </c>
      <c r="D53" s="117">
        <v>50</v>
      </c>
      <c r="E53" s="208" t="s">
        <v>963</v>
      </c>
      <c r="F53" s="93" t="s">
        <v>909</v>
      </c>
      <c r="G53" s="116">
        <v>0</v>
      </c>
      <c r="H53" s="118">
        <v>150</v>
      </c>
      <c r="I53" s="123" t="s">
        <v>15</v>
      </c>
      <c r="J53" s="226"/>
      <c r="K53" s="229">
        <v>80</v>
      </c>
      <c r="L53" s="230"/>
      <c r="M53" s="227"/>
      <c r="N53" s="119"/>
      <c r="O53" s="119"/>
      <c r="Q53" s="90">
        <f>[1]!'AI[50].zl'</f>
        <v>0</v>
      </c>
      <c r="R53" s="90">
        <f>[1]!'AI[50].zh'</f>
        <v>150</v>
      </c>
      <c r="T53" s="136">
        <f>[1]!'AI[50].i'</f>
        <v>2.4810789999999999E-2</v>
      </c>
      <c r="U53" s="116">
        <f>[1]!'ai[50].break.sgn'</f>
        <v>1</v>
      </c>
      <c r="V53" s="130">
        <f>[1]!'AI[50].v'</f>
        <v>0</v>
      </c>
      <c r="X53" s="90">
        <f>[1]!'AI_fBlock[50]'</f>
        <v>1</v>
      </c>
      <c r="Z53" s="99">
        <f>[1]!'AI[50].L.en'</f>
        <v>0</v>
      </c>
      <c r="AA53" s="99">
        <f>[1]!'AI[50].l.v'</f>
        <v>0</v>
      </c>
      <c r="AB53" s="116">
        <f>[1]!'AI[50].L.sgn'</f>
        <v>0</v>
      </c>
      <c r="AC53" s="224"/>
      <c r="AD53" s="99">
        <f>[1]!'AI[50].H.en'</f>
        <v>1</v>
      </c>
      <c r="AE53" s="99">
        <f>[1]!'AI[50].H.v'</f>
        <v>80</v>
      </c>
      <c r="AF53" s="116">
        <f>[1]!'AI[50].H.sgn'</f>
        <v>0</v>
      </c>
      <c r="AG53" s="225"/>
      <c r="AH53" s="103"/>
      <c r="AI53" s="99">
        <f>[1]!'AI[50].LL.EN'</f>
        <v>0</v>
      </c>
      <c r="AJ53" s="99">
        <f>[1]!'AI[50].LL.v'</f>
        <v>0</v>
      </c>
      <c r="AK53" s="116">
        <f>[1]!'AI[50].LL.sgn'</f>
        <v>0</v>
      </c>
      <c r="AL53" s="225"/>
      <c r="AM53" s="99">
        <f>[1]!'AI[50].HH.EN'</f>
        <v>0</v>
      </c>
      <c r="AN53" s="99">
        <f>[1]!'AI[50].HH.v'</f>
        <v>0</v>
      </c>
      <c r="AO53" s="116">
        <f>[1]!'AI[50].HH.sgn'</f>
        <v>0</v>
      </c>
      <c r="AP53" s="225"/>
      <c r="AQ53" s="105">
        <f>IF(J53=AA53,1,0)</f>
        <v>1</v>
      </c>
      <c r="AR53" s="105">
        <f>IF(K53=AE53,1,0)</f>
        <v>1</v>
      </c>
      <c r="AS53" s="105">
        <f>IF(L53=AJ53,1,0)</f>
        <v>1</v>
      </c>
      <c r="AT53" s="105">
        <f>IF(M53=AN53,1,0)</f>
        <v>1</v>
      </c>
    </row>
    <row r="54" spans="1:46" ht="15" customHeight="1" x14ac:dyDescent="0.25">
      <c r="A54" s="243"/>
      <c r="B54" s="243"/>
      <c r="C54" s="116">
        <v>2</v>
      </c>
      <c r="D54" s="117">
        <v>51</v>
      </c>
      <c r="E54" s="93" t="s">
        <v>964</v>
      </c>
      <c r="F54" s="93" t="s">
        <v>909</v>
      </c>
      <c r="G54" s="116">
        <v>0</v>
      </c>
      <c r="H54" s="118">
        <v>150</v>
      </c>
      <c r="I54" s="123" t="s">
        <v>15</v>
      </c>
      <c r="J54" s="226"/>
      <c r="K54" s="229">
        <v>80</v>
      </c>
      <c r="L54" s="230"/>
      <c r="M54" s="227"/>
      <c r="N54" s="119"/>
      <c r="O54" s="119"/>
      <c r="Q54" s="90">
        <f>[1]!'AI[51].zl'</f>
        <v>0</v>
      </c>
      <c r="R54" s="90">
        <f>[1]!'AI[51].zh'</f>
        <v>150</v>
      </c>
      <c r="T54" s="136">
        <f>[1]!'AI[51].i'</f>
        <v>9.7360610000000007E-3</v>
      </c>
      <c r="U54" s="116">
        <f>[1]!'ai[51].break.sgn'</f>
        <v>1</v>
      </c>
      <c r="V54" s="130">
        <f>[1]!'AI[51].v'</f>
        <v>0</v>
      </c>
      <c r="X54" s="90">
        <f>[1]!'AI_fBlock[51]'</f>
        <v>1</v>
      </c>
      <c r="Z54" s="99">
        <f>[1]!'AI[51].L.en'</f>
        <v>0</v>
      </c>
      <c r="AA54" s="99">
        <f>[1]!'AI[51].l.v'</f>
        <v>0</v>
      </c>
      <c r="AB54" s="116">
        <f>[1]!'AI[51].L.sgn'</f>
        <v>0</v>
      </c>
      <c r="AC54" s="224"/>
      <c r="AD54" s="99">
        <f>[1]!'AI[51].H.en'</f>
        <v>1</v>
      </c>
      <c r="AE54" s="99">
        <f>[1]!'AI[51].H.v'</f>
        <v>80</v>
      </c>
      <c r="AF54" s="116">
        <f>[1]!'AI[51].H.sgn'</f>
        <v>0</v>
      </c>
      <c r="AG54" s="225"/>
      <c r="AH54" s="103"/>
      <c r="AI54" s="99">
        <f>[1]!'AI[51].LL.EN'</f>
        <v>0</v>
      </c>
      <c r="AJ54" s="99">
        <f>[1]!'AI[51].LL.v'</f>
        <v>0</v>
      </c>
      <c r="AK54" s="116">
        <f>[1]!'AI[51].LL.sgn'</f>
        <v>0</v>
      </c>
      <c r="AL54" s="225"/>
      <c r="AM54" s="99">
        <f>[1]!'AI[51].HH.EN'</f>
        <v>0</v>
      </c>
      <c r="AN54" s="99">
        <f>[1]!'AI[51].HH.v'</f>
        <v>0</v>
      </c>
      <c r="AO54" s="116">
        <f>[1]!'AI[51].HH.sgn'</f>
        <v>0</v>
      </c>
      <c r="AP54" s="225"/>
      <c r="AQ54" s="105">
        <f>IF(J54=AA54,1,0)</f>
        <v>1</v>
      </c>
      <c r="AR54" s="105">
        <f>IF(K54=AE54,1,0)</f>
        <v>1</v>
      </c>
      <c r="AS54" s="105">
        <f>IF(L54=AJ54,1,0)</f>
        <v>1</v>
      </c>
      <c r="AT54" s="105">
        <f>IF(M54=AN54,1,0)</f>
        <v>1</v>
      </c>
    </row>
    <row r="55" spans="1:46" ht="15" customHeight="1" x14ac:dyDescent="0.25">
      <c r="A55" s="243"/>
      <c r="B55" s="243"/>
      <c r="C55" s="116">
        <v>3</v>
      </c>
      <c r="D55" s="117">
        <v>52</v>
      </c>
      <c r="E55" s="93" t="s">
        <v>965</v>
      </c>
      <c r="F55" s="93" t="s">
        <v>909</v>
      </c>
      <c r="G55" s="116">
        <v>0</v>
      </c>
      <c r="H55" s="118">
        <v>150</v>
      </c>
      <c r="I55" s="123" t="s">
        <v>15</v>
      </c>
      <c r="J55" s="226"/>
      <c r="K55" s="229">
        <v>80</v>
      </c>
      <c r="L55" s="230"/>
      <c r="M55" s="227"/>
      <c r="N55" s="119"/>
      <c r="O55" s="119"/>
      <c r="Q55" s="90">
        <f>[1]!'AI[52].zl'</f>
        <v>0</v>
      </c>
      <c r="R55" s="90">
        <f>[1]!'AI[52].zh'</f>
        <v>150</v>
      </c>
      <c r="T55" s="136">
        <f>[1]!'AI[52].i'</f>
        <v>5.3987980000000002</v>
      </c>
      <c r="U55" s="116">
        <f>[1]!'ai[52].break.sgn'</f>
        <v>0</v>
      </c>
      <c r="V55" s="130">
        <f>[1]!'AI[52].v'</f>
        <v>13.11374</v>
      </c>
      <c r="X55" s="90">
        <f>[1]!'AI_fBlock[52]'</f>
        <v>1</v>
      </c>
      <c r="Z55" s="99">
        <f>[1]!'AI[52].L.en'</f>
        <v>0</v>
      </c>
      <c r="AA55" s="99">
        <f>[1]!'AI[52].l.v'</f>
        <v>0</v>
      </c>
      <c r="AB55" s="116">
        <f>[1]!'AI[52].L.sgn'</f>
        <v>0</v>
      </c>
      <c r="AC55" s="224"/>
      <c r="AD55" s="99">
        <f>[1]!'AI[52].H.en'</f>
        <v>1</v>
      </c>
      <c r="AE55" s="99">
        <f>[1]!'AI[52].H.v'</f>
        <v>80</v>
      </c>
      <c r="AF55" s="116">
        <f>[1]!'AI[52].H.sgn'</f>
        <v>0</v>
      </c>
      <c r="AG55" s="225"/>
      <c r="AH55" s="103"/>
      <c r="AI55" s="99">
        <f>[1]!'AI[52].LL.EN'</f>
        <v>0</v>
      </c>
      <c r="AJ55" s="99">
        <f>[1]!'AI[52].LL.v'</f>
        <v>0</v>
      </c>
      <c r="AK55" s="116">
        <f>[1]!'AI[52].LL.sgn'</f>
        <v>0</v>
      </c>
      <c r="AL55" s="225"/>
      <c r="AM55" s="99">
        <f>[1]!'AI[52].HH.EN'</f>
        <v>0</v>
      </c>
      <c r="AN55" s="99">
        <f>[1]!'AI[52].HH.v'</f>
        <v>0</v>
      </c>
      <c r="AO55" s="116">
        <f>[1]!'AI[52].HH.sgn'</f>
        <v>0</v>
      </c>
      <c r="AP55" s="225"/>
      <c r="AQ55" s="105">
        <f>IF(J55=AA55,1,0)</f>
        <v>1</v>
      </c>
      <c r="AR55" s="105">
        <f>IF(K55=AE55,1,0)</f>
        <v>1</v>
      </c>
      <c r="AS55" s="105">
        <f>IF(L55=AJ55,1,0)</f>
        <v>1</v>
      </c>
      <c r="AT55" s="105">
        <f>IF(M55=AN55,1,0)</f>
        <v>1</v>
      </c>
    </row>
    <row r="56" spans="1:46" ht="15" customHeight="1" x14ac:dyDescent="0.25">
      <c r="A56" s="243"/>
      <c r="B56" s="243"/>
      <c r="C56" s="116">
        <v>4</v>
      </c>
      <c r="D56" s="117">
        <v>53</v>
      </c>
      <c r="E56" s="93" t="s">
        <v>966</v>
      </c>
      <c r="F56" s="93" t="s">
        <v>909</v>
      </c>
      <c r="G56" s="116">
        <v>0</v>
      </c>
      <c r="H56" s="118">
        <v>150</v>
      </c>
      <c r="I56" s="123" t="s">
        <v>15</v>
      </c>
      <c r="J56" s="226"/>
      <c r="K56" s="229">
        <v>80</v>
      </c>
      <c r="L56" s="230"/>
      <c r="M56" s="227"/>
      <c r="N56" s="119"/>
      <c r="O56" s="119"/>
      <c r="Q56" s="90">
        <f>[1]!'AI[53].zl'</f>
        <v>0</v>
      </c>
      <c r="R56" s="90">
        <f>[1]!'AI[53].zh'</f>
        <v>150</v>
      </c>
      <c r="T56" s="136">
        <f>[1]!'AI[53].i'</f>
        <v>5.4311470000000002</v>
      </c>
      <c r="U56" s="116">
        <f>[1]!'ai[53].break.sgn'</f>
        <v>0</v>
      </c>
      <c r="V56" s="130">
        <f>[1]!'AI[53].v'</f>
        <v>13.417</v>
      </c>
      <c r="X56" s="90">
        <f>[1]!'AI_fBlock[53]'</f>
        <v>1</v>
      </c>
      <c r="Z56" s="99">
        <f>[1]!'AI[53].L.en'</f>
        <v>0</v>
      </c>
      <c r="AA56" s="99">
        <f>[1]!'AI[53].l.v'</f>
        <v>0</v>
      </c>
      <c r="AB56" s="116">
        <f>[1]!'AI[53].L.sgn'</f>
        <v>0</v>
      </c>
      <c r="AC56" s="224"/>
      <c r="AD56" s="99">
        <f>[1]!'AI[53].H.en'</f>
        <v>1</v>
      </c>
      <c r="AE56" s="99">
        <f>[1]!'AI[53].H.v'</f>
        <v>80</v>
      </c>
      <c r="AF56" s="116">
        <f>[1]!'AI[53].H.sgn'</f>
        <v>0</v>
      </c>
      <c r="AG56" s="225"/>
      <c r="AH56" s="103"/>
      <c r="AI56" s="99">
        <f>[1]!'AI[53].LL.EN'</f>
        <v>0</v>
      </c>
      <c r="AJ56" s="99">
        <f>[1]!'AI[53].LL.v'</f>
        <v>0</v>
      </c>
      <c r="AK56" s="116">
        <f>[1]!'AI[53].LL.sgn'</f>
        <v>0</v>
      </c>
      <c r="AL56" s="225"/>
      <c r="AM56" s="99">
        <f>[1]!'AI[53].HH.EN'</f>
        <v>0</v>
      </c>
      <c r="AN56" s="99">
        <f>[1]!'AI[53].HH.v'</f>
        <v>0</v>
      </c>
      <c r="AO56" s="116">
        <f>[1]!'AI[53].HH.sgn'</f>
        <v>0</v>
      </c>
      <c r="AP56" s="225"/>
      <c r="AQ56" s="105">
        <f>IF(J56=AA56,1,0)</f>
        <v>1</v>
      </c>
      <c r="AR56" s="105">
        <f>IF(K56=AE56,1,0)</f>
        <v>1</v>
      </c>
      <c r="AS56" s="105">
        <f>IF(L56=AJ56,1,0)</f>
        <v>1</v>
      </c>
      <c r="AT56" s="105">
        <f>IF(M56=AN56,1,0)</f>
        <v>1</v>
      </c>
    </row>
    <row r="57" spans="1:46" ht="15" customHeight="1" x14ac:dyDescent="0.25">
      <c r="A57" s="243"/>
      <c r="B57" s="243"/>
      <c r="C57" s="116">
        <v>5</v>
      </c>
      <c r="D57" s="117">
        <v>54</v>
      </c>
      <c r="E57" s="93" t="s">
        <v>967</v>
      </c>
      <c r="F57" s="93" t="s">
        <v>909</v>
      </c>
      <c r="G57" s="116">
        <v>0</v>
      </c>
      <c r="H57" s="118">
        <v>150</v>
      </c>
      <c r="I57" s="123" t="s">
        <v>15</v>
      </c>
      <c r="J57" s="226"/>
      <c r="K57" s="229">
        <v>80</v>
      </c>
      <c r="L57" s="230"/>
      <c r="M57" s="227"/>
      <c r="N57" s="119"/>
      <c r="O57" s="119"/>
      <c r="Q57" s="90">
        <f>[1]!'AI[54].zl'</f>
        <v>0</v>
      </c>
      <c r="R57" s="90">
        <f>[1]!'AI[54].zh'</f>
        <v>150</v>
      </c>
      <c r="T57" s="136">
        <f>[1]!'AI[54].i'</f>
        <v>5.5250529999999998</v>
      </c>
      <c r="U57" s="116">
        <f>[1]!'ai[54].break.sgn'</f>
        <v>0</v>
      </c>
      <c r="V57" s="130">
        <f>[1]!'AI[54].v'</f>
        <v>14.297370000000001</v>
      </c>
      <c r="X57" s="90">
        <f>[1]!'AI_fBlock[54]'</f>
        <v>1</v>
      </c>
      <c r="Z57" s="99">
        <f>[1]!'AI[54].L.en'</f>
        <v>0</v>
      </c>
      <c r="AA57" s="99">
        <f>[1]!'AI[54].l.v'</f>
        <v>0</v>
      </c>
      <c r="AB57" s="116">
        <f>[1]!'AI[54].L.sgn'</f>
        <v>0</v>
      </c>
      <c r="AC57" s="224"/>
      <c r="AD57" s="99">
        <f>[1]!'AI[54].H.en'</f>
        <v>1</v>
      </c>
      <c r="AE57" s="99">
        <f>[1]!'AI[54].H.v'</f>
        <v>80</v>
      </c>
      <c r="AF57" s="116">
        <f>[1]!'AI[54].H.sgn'</f>
        <v>0</v>
      </c>
      <c r="AG57" s="225"/>
      <c r="AH57" s="103"/>
      <c r="AI57" s="99">
        <f>[1]!'AI[54].LL.EN'</f>
        <v>0</v>
      </c>
      <c r="AJ57" s="99">
        <f>[1]!'AI[54].LL.v'</f>
        <v>0</v>
      </c>
      <c r="AK57" s="116">
        <f>[1]!'AI[54].LL.sgn'</f>
        <v>0</v>
      </c>
      <c r="AL57" s="225"/>
      <c r="AM57" s="99">
        <f>[1]!'AI[54].HH.EN'</f>
        <v>0</v>
      </c>
      <c r="AN57" s="99">
        <f>[1]!'AI[54].HH.v'</f>
        <v>0</v>
      </c>
      <c r="AO57" s="116">
        <f>[1]!'AI[54].HH.sgn'</f>
        <v>0</v>
      </c>
      <c r="AP57" s="225"/>
      <c r="AQ57" s="105">
        <f>IF(J57=AA57,1,0)</f>
        <v>1</v>
      </c>
      <c r="AR57" s="105">
        <f>IF(K57=AE57,1,0)</f>
        <v>1</v>
      </c>
      <c r="AS57" s="105">
        <f>IF(L57=AJ57,1,0)</f>
        <v>1</v>
      </c>
      <c r="AT57" s="105">
        <f>IF(M57=AN57,1,0)</f>
        <v>1</v>
      </c>
    </row>
    <row r="58" spans="1:46" ht="15" customHeight="1" x14ac:dyDescent="0.25">
      <c r="A58" s="243"/>
      <c r="B58" s="243"/>
      <c r="C58" s="116">
        <v>6</v>
      </c>
      <c r="D58" s="117">
        <v>55</v>
      </c>
      <c r="E58" s="93" t="s">
        <v>968</v>
      </c>
      <c r="F58" s="93" t="s">
        <v>880</v>
      </c>
      <c r="G58" s="116">
        <v>0</v>
      </c>
      <c r="H58" s="118">
        <v>2.5</v>
      </c>
      <c r="I58" s="123" t="s">
        <v>8</v>
      </c>
      <c r="J58" s="231">
        <v>1.4</v>
      </c>
      <c r="K58" s="227"/>
      <c r="L58" s="231">
        <v>1.3</v>
      </c>
      <c r="M58" s="227"/>
      <c r="N58" s="119"/>
      <c r="O58" s="119">
        <v>2</v>
      </c>
      <c r="Q58" s="90">
        <f>[1]!'AI[55].zl'</f>
        <v>0</v>
      </c>
      <c r="R58" s="90">
        <f>[1]!'AI[55].zh'</f>
        <v>2.5</v>
      </c>
      <c r="T58" s="136">
        <f>[1]!'AI[55].i'</f>
        <v>17.239090000000001</v>
      </c>
      <c r="U58" s="116">
        <f>[1]!'ai[55].break.sgn'</f>
        <v>0</v>
      </c>
      <c r="V58" s="130">
        <f>[1]!'AI[55].v'</f>
        <v>2.0686079999999998</v>
      </c>
      <c r="X58" s="90">
        <f>[1]!'AI_fBlock[55]'</f>
        <v>1</v>
      </c>
      <c r="Z58" s="99">
        <f>[1]!'AI[55].L.en'</f>
        <v>1</v>
      </c>
      <c r="AA58" s="99">
        <f>[1]!'AI[55].l.v'</f>
        <v>1.4</v>
      </c>
      <c r="AB58" s="116">
        <f>[1]!'AI[55].L.sgn'</f>
        <v>0</v>
      </c>
      <c r="AC58" s="224"/>
      <c r="AD58" s="99">
        <f>[1]!'AI[55].H.en'</f>
        <v>0</v>
      </c>
      <c r="AE58" s="99">
        <f>[1]!'AI[55].H.v'</f>
        <v>0</v>
      </c>
      <c r="AF58" s="116">
        <f>[1]!'AI[55].H.sgn'</f>
        <v>0</v>
      </c>
      <c r="AG58" s="225"/>
      <c r="AH58" s="103"/>
      <c r="AI58" s="99">
        <f>[1]!'AI[55].LL.EN'</f>
        <v>1</v>
      </c>
      <c r="AJ58" s="99">
        <f>[1]!'AI[55].LL.v'</f>
        <v>1.3</v>
      </c>
      <c r="AK58" s="116">
        <f>[1]!'AI[55].LL.sgn'</f>
        <v>0</v>
      </c>
      <c r="AL58" s="225"/>
      <c r="AM58" s="99">
        <f>[1]!'AI[55].HH.EN'</f>
        <v>0</v>
      </c>
      <c r="AN58" s="99">
        <f>[1]!'AI[55].HH.v'</f>
        <v>0</v>
      </c>
      <c r="AO58" s="116">
        <f>[1]!'AI[55].HH.sgn'</f>
        <v>0</v>
      </c>
      <c r="AP58" s="225"/>
      <c r="AQ58" s="105">
        <f>IF(J58=AA58,1,0)</f>
        <v>1</v>
      </c>
      <c r="AR58" s="105">
        <f>IF(K58=AE58,1,0)</f>
        <v>1</v>
      </c>
      <c r="AS58" s="105">
        <f>IF(L58=AJ58,1,0)</f>
        <v>1</v>
      </c>
      <c r="AT58" s="105">
        <f>IF(M58=AN58,1,0)</f>
        <v>1</v>
      </c>
    </row>
    <row r="59" spans="1:46" ht="15" customHeight="1" x14ac:dyDescent="0.25">
      <c r="A59" s="243"/>
      <c r="B59" s="243"/>
      <c r="C59" s="116">
        <v>7</v>
      </c>
      <c r="D59" s="117">
        <v>56</v>
      </c>
      <c r="E59" s="93" t="s">
        <v>969</v>
      </c>
      <c r="F59" s="93" t="s">
        <v>910</v>
      </c>
      <c r="G59" s="116">
        <v>0</v>
      </c>
      <c r="H59" s="118">
        <v>10</v>
      </c>
      <c r="I59" s="123" t="s">
        <v>8</v>
      </c>
      <c r="J59" s="226"/>
      <c r="K59" s="229">
        <v>4.7</v>
      </c>
      <c r="L59" s="230"/>
      <c r="M59" s="227"/>
      <c r="N59" s="119"/>
      <c r="O59" s="119">
        <v>2</v>
      </c>
      <c r="Q59" s="90">
        <f>[1]!'AI[56].zl'</f>
        <v>0</v>
      </c>
      <c r="R59" s="90">
        <f>[1]!'AI[56].zh'</f>
        <v>10</v>
      </c>
      <c r="T59" s="136">
        <f>[1]!'AI[56].i'</f>
        <v>3.9949219999999999</v>
      </c>
      <c r="U59" s="116">
        <f>[1]!'ai[56].break.sgn'</f>
        <v>0</v>
      </c>
      <c r="V59" s="130">
        <f>[1]!'AI[56].v'</f>
        <v>0</v>
      </c>
      <c r="X59" s="90">
        <f>[1]!'AI_fBlock[56]'</f>
        <v>1</v>
      </c>
      <c r="Z59" s="99">
        <f>[1]!'AI[56].L.en'</f>
        <v>0</v>
      </c>
      <c r="AA59" s="99">
        <f>[1]!'AI[56].l.v'</f>
        <v>0</v>
      </c>
      <c r="AB59" s="116">
        <f>[1]!'AI[56].L.sgn'</f>
        <v>0</v>
      </c>
      <c r="AC59" s="224"/>
      <c r="AD59" s="99">
        <f>[1]!'AI[56].H.en'</f>
        <v>1</v>
      </c>
      <c r="AE59" s="99">
        <f>[1]!'AI[56].H.v'</f>
        <v>4.7</v>
      </c>
      <c r="AF59" s="116">
        <f>[1]!'AI[56].H.sgn'</f>
        <v>0</v>
      </c>
      <c r="AG59" s="225"/>
      <c r="AH59" s="103"/>
      <c r="AI59" s="99">
        <f>[1]!'AI[56].LL.EN'</f>
        <v>0</v>
      </c>
      <c r="AJ59" s="99">
        <f>[1]!'AI[56].LL.v'</f>
        <v>0</v>
      </c>
      <c r="AK59" s="116">
        <f>[1]!'AI[56].LL.sgn'</f>
        <v>0</v>
      </c>
      <c r="AL59" s="225"/>
      <c r="AM59" s="99">
        <f>[1]!'AI[56].HH.EN'</f>
        <v>0</v>
      </c>
      <c r="AN59" s="99">
        <f>[1]!'AI[56].HH.v'</f>
        <v>0</v>
      </c>
      <c r="AO59" s="116">
        <f>[1]!'AI[56].HH.sgn'</f>
        <v>0</v>
      </c>
      <c r="AP59" s="225"/>
      <c r="AQ59" s="105">
        <f>IF(J59=AA59,1,0)</f>
        <v>1</v>
      </c>
      <c r="AR59" s="105">
        <f>IF(K59=AE59,1,0)</f>
        <v>1</v>
      </c>
      <c r="AS59" s="105">
        <f>IF(L59=AJ59,1,0)</f>
        <v>1</v>
      </c>
      <c r="AT59" s="105">
        <f>IF(M59=AN59,1,0)</f>
        <v>1</v>
      </c>
    </row>
    <row r="60" spans="1:46" ht="15" customHeight="1" x14ac:dyDescent="0.25">
      <c r="A60" s="243"/>
      <c r="B60" s="243"/>
      <c r="C60" s="116">
        <v>8</v>
      </c>
      <c r="D60" s="117">
        <v>57</v>
      </c>
      <c r="E60" s="93" t="s">
        <v>970</v>
      </c>
      <c r="F60" s="93" t="s">
        <v>911</v>
      </c>
      <c r="G60" s="116">
        <v>0</v>
      </c>
      <c r="H60" s="118">
        <v>16</v>
      </c>
      <c r="I60" s="123" t="s">
        <v>8</v>
      </c>
      <c r="J60" s="226"/>
      <c r="K60" s="229">
        <v>9</v>
      </c>
      <c r="L60" s="230"/>
      <c r="M60" s="227"/>
      <c r="N60" s="119"/>
      <c r="O60" s="119">
        <v>2</v>
      </c>
      <c r="Q60" s="90">
        <f>[1]!'AI[57].zl'</f>
        <v>0</v>
      </c>
      <c r="R60" s="90">
        <f>[1]!'AI[57].zh'</f>
        <v>16</v>
      </c>
      <c r="T60" s="136">
        <f>[1]!'AI[57].i'</f>
        <v>3.9760789999999999</v>
      </c>
      <c r="U60" s="116">
        <f>[1]!'ai[57].break.sgn'</f>
        <v>0</v>
      </c>
      <c r="V60" s="130">
        <f>[1]!'AI[57].v'</f>
        <v>0</v>
      </c>
      <c r="X60" s="90">
        <f>[1]!'AI_fBlock[57]'</f>
        <v>1</v>
      </c>
      <c r="Z60" s="99">
        <f>[1]!'AI[57].L.en'</f>
        <v>0</v>
      </c>
      <c r="AA60" s="99">
        <f>[1]!'AI[57].l.v'</f>
        <v>0</v>
      </c>
      <c r="AB60" s="116">
        <f>[1]!'AI[57].L.sgn'</f>
        <v>0</v>
      </c>
      <c r="AC60" s="224"/>
      <c r="AD60" s="99">
        <f>[1]!'AI[57].H.en'</f>
        <v>1</v>
      </c>
      <c r="AE60" s="99">
        <f>[1]!'AI[57].H.v'</f>
        <v>9</v>
      </c>
      <c r="AF60" s="116">
        <f>[1]!'AI[57].H.sgn'</f>
        <v>0</v>
      </c>
      <c r="AG60" s="225"/>
      <c r="AH60" s="103"/>
      <c r="AI60" s="99">
        <f>[1]!'AI[57].LL.EN'</f>
        <v>0</v>
      </c>
      <c r="AJ60" s="99">
        <f>[1]!'AI[57].LL.v'</f>
        <v>0</v>
      </c>
      <c r="AK60" s="116">
        <f>[1]!'AI[57].LL.sgn'</f>
        <v>0</v>
      </c>
      <c r="AL60" s="225"/>
      <c r="AM60" s="99">
        <f>[1]!'AI[57].HH.EN'</f>
        <v>0</v>
      </c>
      <c r="AN60" s="99">
        <f>[1]!'AI[57].HH.v'</f>
        <v>0</v>
      </c>
      <c r="AO60" s="116">
        <f>[1]!'AI[57].HH.sgn'</f>
        <v>0</v>
      </c>
      <c r="AP60" s="225"/>
      <c r="AQ60" s="105">
        <f>IF(J60=AA60,1,0)</f>
        <v>1</v>
      </c>
      <c r="AR60" s="105">
        <f>IF(K60=AE60,1,0)</f>
        <v>1</v>
      </c>
      <c r="AS60" s="105">
        <f>IF(L60=AJ60,1,0)</f>
        <v>1</v>
      </c>
      <c r="AT60" s="105">
        <f>IF(M60=AN60,1,0)</f>
        <v>1</v>
      </c>
    </row>
    <row r="61" spans="1:46" ht="15" customHeight="1" x14ac:dyDescent="0.25">
      <c r="A61" s="243"/>
      <c r="B61" s="243"/>
      <c r="C61" s="116">
        <v>9</v>
      </c>
      <c r="D61" s="117">
        <v>58</v>
      </c>
      <c r="E61" s="93" t="s">
        <v>971</v>
      </c>
      <c r="F61" s="93" t="s">
        <v>881</v>
      </c>
      <c r="G61" s="116">
        <v>0</v>
      </c>
      <c r="H61" s="118">
        <v>40</v>
      </c>
      <c r="I61" s="123" t="s">
        <v>8</v>
      </c>
      <c r="J61" s="226"/>
      <c r="K61" s="229">
        <v>28</v>
      </c>
      <c r="L61" s="230"/>
      <c r="M61" s="229">
        <v>29</v>
      </c>
      <c r="N61" s="119"/>
      <c r="O61" s="119">
        <v>2</v>
      </c>
      <c r="Q61" s="90">
        <f>[1]!'AI[58].zl'</f>
        <v>0</v>
      </c>
      <c r="R61" s="90">
        <f>[1]!'AI[58].zh'</f>
        <v>40</v>
      </c>
      <c r="T61" s="136">
        <f>[1]!'AI[58].i'</f>
        <v>10.106019999999999</v>
      </c>
      <c r="U61" s="116">
        <f>[1]!'ai[58].break.sgn'</f>
        <v>0</v>
      </c>
      <c r="V61" s="130">
        <f>[1]!'AI[58].v'</f>
        <v>15.26506</v>
      </c>
      <c r="X61" s="90">
        <f>[1]!'AI_fBlock[58]'</f>
        <v>1</v>
      </c>
      <c r="Z61" s="99">
        <f>[1]!'AI[58].L.en'</f>
        <v>0</v>
      </c>
      <c r="AA61" s="99">
        <f>[1]!'AI[58].l.v'</f>
        <v>0</v>
      </c>
      <c r="AB61" s="116">
        <f>[1]!'AI[58].L.sgn'</f>
        <v>0</v>
      </c>
      <c r="AC61" s="224"/>
      <c r="AD61" s="99">
        <f>[1]!'AI[58].H.en'</f>
        <v>1</v>
      </c>
      <c r="AE61" s="99">
        <f>[1]!'AI[58].H.v'</f>
        <v>28</v>
      </c>
      <c r="AF61" s="116">
        <f>[1]!'AI[58].H.sgn'</f>
        <v>0</v>
      </c>
      <c r="AG61" s="225"/>
      <c r="AH61" s="103"/>
      <c r="AI61" s="99">
        <f>[1]!'AI[58].LL.EN'</f>
        <v>0</v>
      </c>
      <c r="AJ61" s="99">
        <f>[1]!'AI[58].LL.v'</f>
        <v>0</v>
      </c>
      <c r="AK61" s="116">
        <f>[1]!'AI[58].LL.sgn'</f>
        <v>0</v>
      </c>
      <c r="AL61" s="225"/>
      <c r="AM61" s="99">
        <f>[1]!'AI[58].HH.EN'</f>
        <v>1</v>
      </c>
      <c r="AN61" s="99">
        <f>[1]!'AI[58].HH.v'</f>
        <v>29</v>
      </c>
      <c r="AO61" s="116">
        <f>[1]!'AI[58].HH.sgn'</f>
        <v>0</v>
      </c>
      <c r="AP61" s="225"/>
      <c r="AQ61" s="105">
        <f>IF(J61=AA61,1,0)</f>
        <v>1</v>
      </c>
      <c r="AR61" s="105">
        <f>IF(K61=AE61,1,0)</f>
        <v>1</v>
      </c>
      <c r="AS61" s="105">
        <f>IF(L61=AJ61,1,0)</f>
        <v>1</v>
      </c>
      <c r="AT61" s="105">
        <f>IF(M61=AN61,1,0)</f>
        <v>1</v>
      </c>
    </row>
    <row r="62" spans="1:46" ht="15" customHeight="1" x14ac:dyDescent="0.25">
      <c r="A62" s="243"/>
      <c r="B62" s="243"/>
      <c r="C62" s="116">
        <v>10</v>
      </c>
      <c r="D62" s="117">
        <v>59</v>
      </c>
      <c r="E62" s="93" t="s">
        <v>972</v>
      </c>
      <c r="F62" s="93" t="s">
        <v>882</v>
      </c>
      <c r="G62" s="116">
        <v>0</v>
      </c>
      <c r="H62" s="118">
        <v>1</v>
      </c>
      <c r="I62" s="123" t="s">
        <v>8</v>
      </c>
      <c r="J62" s="226">
        <v>0.25</v>
      </c>
      <c r="K62" s="227"/>
      <c r="L62" s="226">
        <v>0.15</v>
      </c>
      <c r="M62" s="227"/>
      <c r="N62" s="119"/>
      <c r="O62" s="119">
        <v>2</v>
      </c>
      <c r="Q62" s="90">
        <f>[1]!'AI[59].zl'</f>
        <v>0</v>
      </c>
      <c r="R62" s="90">
        <f>[1]!'AI[59].zh'</f>
        <v>1</v>
      </c>
      <c r="T62" s="136">
        <f>[1]!'AI[59].i'</f>
        <v>17.001349999999999</v>
      </c>
      <c r="U62" s="116">
        <f>[1]!'ai[59].break.sgn'</f>
        <v>0</v>
      </c>
      <c r="V62" s="130">
        <f>[1]!'AI[59].v'</f>
        <v>0.81258419999999998</v>
      </c>
      <c r="X62" s="90">
        <f>[1]!'AI_fBlock[59]'</f>
        <v>1</v>
      </c>
      <c r="Z62" s="99">
        <f>[1]!'AI[59].L.en'</f>
        <v>1</v>
      </c>
      <c r="AA62" s="99">
        <f>[1]!'AI[59].l.v'</f>
        <v>0.25</v>
      </c>
      <c r="AB62" s="116">
        <f>[1]!'AI[59].L.sgn'</f>
        <v>0</v>
      </c>
      <c r="AC62" s="224"/>
      <c r="AD62" s="99">
        <f>[1]!'AI[59].H.en'</f>
        <v>0</v>
      </c>
      <c r="AE62" s="99">
        <f>[1]!'AI[59].H.v'</f>
        <v>0</v>
      </c>
      <c r="AF62" s="116">
        <f>[1]!'AI[59].H.sgn'</f>
        <v>0</v>
      </c>
      <c r="AG62" s="225"/>
      <c r="AH62" s="103"/>
      <c r="AI62" s="99">
        <f>[1]!'AI[59].LL.EN'</f>
        <v>1</v>
      </c>
      <c r="AJ62" s="99">
        <f>[1]!'AI[59].LL.v'</f>
        <v>0.15</v>
      </c>
      <c r="AK62" s="116">
        <f>[1]!'AI[59].LL.sgn'</f>
        <v>0</v>
      </c>
      <c r="AL62" s="225"/>
      <c r="AM62" s="99">
        <f>[1]!'AI[59].HH.EN'</f>
        <v>0</v>
      </c>
      <c r="AN62" s="99">
        <f>[1]!'AI[59].HH.v'</f>
        <v>0</v>
      </c>
      <c r="AO62" s="116">
        <f>[1]!'AI[59].HH.sgn'</f>
        <v>0</v>
      </c>
      <c r="AP62" s="225"/>
      <c r="AQ62" s="105">
        <f>IF(J62=AA62,1,0)</f>
        <v>1</v>
      </c>
      <c r="AR62" s="105">
        <f>IF(K62=AE62,1,0)</f>
        <v>1</v>
      </c>
      <c r="AS62" s="105">
        <f>IF(L62=AJ62,1,0)</f>
        <v>1</v>
      </c>
      <c r="AT62" s="105">
        <f>IF(M62=AN62,1,0)</f>
        <v>1</v>
      </c>
    </row>
    <row r="63" spans="1:46" ht="15" customHeight="1" x14ac:dyDescent="0.25">
      <c r="A63" s="243"/>
      <c r="B63" s="243"/>
      <c r="C63" s="116">
        <v>11</v>
      </c>
      <c r="D63" s="117">
        <v>60</v>
      </c>
      <c r="E63" s="93" t="s">
        <v>973</v>
      </c>
      <c r="F63" s="93" t="s">
        <v>883</v>
      </c>
      <c r="G63" s="116">
        <v>0</v>
      </c>
      <c r="H63" s="118">
        <v>600</v>
      </c>
      <c r="I63" s="123" t="s">
        <v>10</v>
      </c>
      <c r="J63" s="226">
        <v>250</v>
      </c>
      <c r="K63" s="227"/>
      <c r="L63" s="226">
        <v>100</v>
      </c>
      <c r="M63" s="227"/>
      <c r="N63" s="119"/>
      <c r="O63" s="119">
        <v>1</v>
      </c>
      <c r="Q63" s="90">
        <f>[1]!'AI[60].zl'</f>
        <v>0</v>
      </c>
      <c r="R63" s="90">
        <f>[1]!'AI[60].zh'</f>
        <v>600</v>
      </c>
      <c r="T63" s="136">
        <f>[1]!'AI[60].i'</f>
        <v>12.20932</v>
      </c>
      <c r="U63" s="116">
        <f>[1]!'ai[60].break.sgn'</f>
        <v>0</v>
      </c>
      <c r="V63" s="130">
        <f>[1]!'AI[60].v'</f>
        <v>307.84960000000001</v>
      </c>
      <c r="X63" s="90">
        <f>[1]!'AI_fBlock[60]'</f>
        <v>1</v>
      </c>
      <c r="Z63" s="99">
        <f>[1]!'AI[60].L.en'</f>
        <v>1</v>
      </c>
      <c r="AA63" s="99">
        <f>[1]!'AI[60].l.v'</f>
        <v>250</v>
      </c>
      <c r="AB63" s="116">
        <f>[1]!'AI[60].L.sgn'</f>
        <v>0</v>
      </c>
      <c r="AC63" s="224"/>
      <c r="AD63" s="99">
        <f>[1]!'AI[60].H.en'</f>
        <v>0</v>
      </c>
      <c r="AE63" s="99">
        <f>[1]!'AI[60].H.v'</f>
        <v>0</v>
      </c>
      <c r="AF63" s="116">
        <f>[1]!'AI[60].H.sgn'</f>
        <v>0</v>
      </c>
      <c r="AG63" s="225"/>
      <c r="AH63" s="103"/>
      <c r="AI63" s="99">
        <f>[1]!'AI[60].LL.EN'</f>
        <v>1</v>
      </c>
      <c r="AJ63" s="99">
        <f>[1]!'AI[60].LL.v'</f>
        <v>100</v>
      </c>
      <c r="AK63" s="116">
        <f>[1]!'AI[60].LL.sgn'</f>
        <v>0</v>
      </c>
      <c r="AL63" s="225"/>
      <c r="AM63" s="99">
        <f>[1]!'AI[60].HH.EN'</f>
        <v>0</v>
      </c>
      <c r="AN63" s="99">
        <f>[1]!'AI[60].HH.v'</f>
        <v>0</v>
      </c>
      <c r="AO63" s="116">
        <f>[1]!'AI[60].HH.sgn'</f>
        <v>0</v>
      </c>
      <c r="AP63" s="225"/>
      <c r="AQ63" s="105">
        <f>IF(J63=AA63,1,0)</f>
        <v>1</v>
      </c>
      <c r="AR63" s="105">
        <f>IF(K63=AE63,1,0)</f>
        <v>1</v>
      </c>
      <c r="AS63" s="105">
        <f>IF(L63=AJ63,1,0)</f>
        <v>1</v>
      </c>
      <c r="AT63" s="105">
        <f>IF(M63=AN63,1,0)</f>
        <v>1</v>
      </c>
    </row>
    <row r="64" spans="1:46" ht="15" customHeight="1" x14ac:dyDescent="0.25">
      <c r="A64" s="243"/>
      <c r="B64" s="243"/>
      <c r="C64" s="116">
        <v>12</v>
      </c>
      <c r="D64" s="117">
        <v>61</v>
      </c>
      <c r="E64" s="93" t="s">
        <v>937</v>
      </c>
      <c r="F64" s="93" t="s">
        <v>884</v>
      </c>
      <c r="G64" s="116">
        <v>0</v>
      </c>
      <c r="H64" s="118">
        <v>600</v>
      </c>
      <c r="I64" s="123" t="s">
        <v>9</v>
      </c>
      <c r="J64" s="226">
        <v>250</v>
      </c>
      <c r="K64" s="227"/>
      <c r="L64" s="226">
        <v>100</v>
      </c>
      <c r="M64" s="227"/>
      <c r="N64" s="119"/>
      <c r="O64" s="119">
        <v>2</v>
      </c>
      <c r="Q64" s="90">
        <f>[1]!'AI[61].zl'</f>
        <v>0</v>
      </c>
      <c r="R64" s="90">
        <f>[1]!'AI[61].zh'</f>
        <v>600</v>
      </c>
      <c r="T64" s="136">
        <f>[1]!'AI[61].i'</f>
        <v>16.932880000000001</v>
      </c>
      <c r="U64" s="116">
        <f>[1]!'ai[61].break.sgn'</f>
        <v>0</v>
      </c>
      <c r="V64" s="130">
        <f>[1]!'AI[61].v'</f>
        <v>484.983</v>
      </c>
      <c r="X64" s="90">
        <f>[1]!'AI_fBlock[61]'</f>
        <v>1</v>
      </c>
      <c r="Z64" s="99">
        <f>[1]!'AI[61].L.en'</f>
        <v>1</v>
      </c>
      <c r="AA64" s="99">
        <f>[1]!'AI[61].l.v'</f>
        <v>250</v>
      </c>
      <c r="AB64" s="116">
        <f>[1]!'AI[61].L.sgn'</f>
        <v>0</v>
      </c>
      <c r="AC64" s="224"/>
      <c r="AD64" s="99">
        <f>[1]!'AI[61].H.en'</f>
        <v>0</v>
      </c>
      <c r="AE64" s="99">
        <f>[1]!'AI[61].H.v'</f>
        <v>0</v>
      </c>
      <c r="AF64" s="116">
        <f>[1]!'AI[61].H.sgn'</f>
        <v>0</v>
      </c>
      <c r="AG64" s="225"/>
      <c r="AH64" s="103"/>
      <c r="AI64" s="99">
        <f>[1]!'AI[61].LL.EN'</f>
        <v>1</v>
      </c>
      <c r="AJ64" s="99">
        <f>[1]!'AI[61].LL.v'</f>
        <v>100</v>
      </c>
      <c r="AK64" s="116">
        <f>[1]!'AI[61].LL.sgn'</f>
        <v>0</v>
      </c>
      <c r="AL64" s="225"/>
      <c r="AM64" s="99">
        <f>[1]!'AI[61].HH.EN'</f>
        <v>0</v>
      </c>
      <c r="AN64" s="99">
        <f>[1]!'AI[61].HH.v'</f>
        <v>0</v>
      </c>
      <c r="AO64" s="116">
        <f>[1]!'AI[61].HH.sgn'</f>
        <v>0</v>
      </c>
      <c r="AP64" s="225"/>
      <c r="AQ64" s="105">
        <f>IF(J64=AA64,1,0)</f>
        <v>1</v>
      </c>
      <c r="AR64" s="105">
        <f>IF(K64=AE64,1,0)</f>
        <v>1</v>
      </c>
      <c r="AS64" s="105">
        <f>IF(L64=AJ64,1,0)</f>
        <v>1</v>
      </c>
      <c r="AT64" s="105">
        <f>IF(M64=AN64,1,0)</f>
        <v>1</v>
      </c>
    </row>
    <row r="65" spans="1:46" ht="15" customHeight="1" x14ac:dyDescent="0.25">
      <c r="A65" s="243"/>
      <c r="B65" s="243"/>
      <c r="C65" s="116">
        <v>13</v>
      </c>
      <c r="D65" s="117">
        <v>62</v>
      </c>
      <c r="E65" s="93" t="s">
        <v>938</v>
      </c>
      <c r="F65" s="93" t="s">
        <v>868</v>
      </c>
      <c r="G65" s="116">
        <v>0</v>
      </c>
      <c r="H65" s="118">
        <v>2.5</v>
      </c>
      <c r="I65" s="123" t="s">
        <v>8</v>
      </c>
      <c r="J65" s="226"/>
      <c r="K65" s="228">
        <v>1.9</v>
      </c>
      <c r="L65" s="230"/>
      <c r="M65" s="228">
        <v>2</v>
      </c>
      <c r="N65" s="119"/>
      <c r="O65" s="119">
        <v>1</v>
      </c>
      <c r="Q65" s="90">
        <f>[1]!'AI[62].zl'</f>
        <v>0</v>
      </c>
      <c r="R65" s="90">
        <f>[1]!'AI[62].zh'</f>
        <v>2.5</v>
      </c>
      <c r="T65" s="136">
        <f>[1]!'AI[62].i'</f>
        <v>1.570702E-3</v>
      </c>
      <c r="U65" s="116">
        <f>[1]!'ai[62].break.sgn'</f>
        <v>1</v>
      </c>
      <c r="V65" s="130">
        <f>[1]!'AI[62].v'</f>
        <v>0</v>
      </c>
      <c r="X65" s="90">
        <f>[1]!'AI_fBlock[62]'</f>
        <v>1</v>
      </c>
      <c r="Z65" s="99">
        <f>[1]!'AI[62].L.en'</f>
        <v>0</v>
      </c>
      <c r="AA65" s="99">
        <f>[1]!'AI[62].l.v'</f>
        <v>0</v>
      </c>
      <c r="AB65" s="116">
        <f>[1]!'AI[62].L.sgn'</f>
        <v>0</v>
      </c>
      <c r="AC65" s="224"/>
      <c r="AD65" s="99">
        <f>[1]!'AI[62].H.en'</f>
        <v>1</v>
      </c>
      <c r="AE65" s="99">
        <f>[1]!'AI[62].H.v'</f>
        <v>1.9</v>
      </c>
      <c r="AF65" s="116">
        <f>[1]!'AI[62].H.sgn'</f>
        <v>0</v>
      </c>
      <c r="AG65" s="225"/>
      <c r="AH65" s="103"/>
      <c r="AI65" s="99">
        <f>[1]!'AI[62].LL.EN'</f>
        <v>0</v>
      </c>
      <c r="AJ65" s="99">
        <f>[1]!'AI[62].LL.v'</f>
        <v>0</v>
      </c>
      <c r="AK65" s="116">
        <f>[1]!'AI[62].LL.sgn'</f>
        <v>0</v>
      </c>
      <c r="AL65" s="225"/>
      <c r="AM65" s="99">
        <f>[1]!'AI[62].HH.EN'</f>
        <v>1</v>
      </c>
      <c r="AN65" s="99">
        <f>[1]!'AI[62].HH.v'</f>
        <v>2</v>
      </c>
      <c r="AO65" s="116">
        <f>[1]!'AI[62].HH.sgn'</f>
        <v>0</v>
      </c>
      <c r="AP65" s="225"/>
      <c r="AQ65" s="105">
        <f>IF(J65=AA65,1,0)</f>
        <v>1</v>
      </c>
      <c r="AR65" s="105">
        <f>IF(K65=AE65,1,0)</f>
        <v>1</v>
      </c>
      <c r="AS65" s="105">
        <f>IF(L65=AJ65,1,0)</f>
        <v>1</v>
      </c>
      <c r="AT65" s="105">
        <f>IF(M65=AN65,1,0)</f>
        <v>1</v>
      </c>
    </row>
    <row r="66" spans="1:46" ht="15" customHeight="1" x14ac:dyDescent="0.25">
      <c r="A66" s="243"/>
      <c r="B66" s="243"/>
      <c r="C66" s="116">
        <v>14</v>
      </c>
      <c r="D66" s="117">
        <v>63</v>
      </c>
      <c r="E66" s="100" t="s">
        <v>481</v>
      </c>
      <c r="F66" s="100" t="s">
        <v>459</v>
      </c>
      <c r="G66" s="116">
        <v>0</v>
      </c>
      <c r="H66" s="123">
        <v>100</v>
      </c>
      <c r="I66" s="123" t="s">
        <v>15</v>
      </c>
      <c r="J66" s="230"/>
      <c r="K66" s="227">
        <v>45</v>
      </c>
      <c r="L66" s="230"/>
      <c r="M66" s="227"/>
      <c r="N66" s="124" t="s">
        <v>16</v>
      </c>
      <c r="O66" s="194">
        <v>2</v>
      </c>
      <c r="Q66" s="90">
        <f>[1]!'AI[63].zl'</f>
        <v>0</v>
      </c>
      <c r="R66" s="90">
        <f>[1]!'AI[63].zh'</f>
        <v>100</v>
      </c>
      <c r="T66" s="136">
        <f>[1]!'AI[63].i'</f>
        <v>6.0431900000000001</v>
      </c>
      <c r="U66" s="116">
        <f>[1]!'ai[63].break.sgn'</f>
        <v>0</v>
      </c>
      <c r="V66" s="130">
        <f>[1]!'AI[63].v'</f>
        <v>12.76994</v>
      </c>
      <c r="X66" s="90">
        <f>[1]!'AI_fBlock[63]'</f>
        <v>1</v>
      </c>
      <c r="Z66" s="99">
        <f>[1]!'AI[63].L.en'</f>
        <v>0</v>
      </c>
      <c r="AA66" s="99">
        <f>[1]!'AI[63].l.v'</f>
        <v>0</v>
      </c>
      <c r="AB66" s="116">
        <f>[1]!'AI[63].L.sgn'</f>
        <v>0</v>
      </c>
      <c r="AC66" s="224"/>
      <c r="AD66" s="99">
        <f>[1]!'AI[63].H.en'</f>
        <v>1</v>
      </c>
      <c r="AE66" s="99">
        <f>[1]!'AI[63].H.v'</f>
        <v>45</v>
      </c>
      <c r="AF66" s="116">
        <f>[1]!'AI[63].H.sgn'</f>
        <v>0</v>
      </c>
      <c r="AG66" s="225"/>
      <c r="AH66" s="103"/>
      <c r="AI66" s="99">
        <f>[1]!'AI[63].LL.EN'</f>
        <v>0</v>
      </c>
      <c r="AJ66" s="99">
        <f>[1]!'AI[63].LL.v'</f>
        <v>0</v>
      </c>
      <c r="AK66" s="116">
        <f>[1]!'AI[63].LL.sgn'</f>
        <v>0</v>
      </c>
      <c r="AL66" s="225"/>
      <c r="AM66" s="99">
        <f>[1]!'AI[63].HH.EN'</f>
        <v>0</v>
      </c>
      <c r="AN66" s="99">
        <f>[1]!'AI[63].HH.v'</f>
        <v>0</v>
      </c>
      <c r="AO66" s="116">
        <f>[1]!'AI[63].HH.sgn'</f>
        <v>0</v>
      </c>
      <c r="AP66" s="225"/>
      <c r="AQ66" s="105">
        <f>IF(J66=AA66,1,0)</f>
        <v>1</v>
      </c>
      <c r="AR66" s="105">
        <f>IF(K66=AE66,1,0)</f>
        <v>1</v>
      </c>
      <c r="AS66" s="105">
        <f>IF(L66=AJ66,1,0)</f>
        <v>1</v>
      </c>
      <c r="AT66" s="105">
        <f>IF(M66=AN66,1,0)</f>
        <v>1</v>
      </c>
    </row>
    <row r="67" spans="1:46" ht="15" customHeight="1" thickBot="1" x14ac:dyDescent="0.3">
      <c r="A67" s="244"/>
      <c r="B67" s="244"/>
      <c r="C67" s="120">
        <v>15</v>
      </c>
      <c r="D67" s="109">
        <v>64</v>
      </c>
      <c r="E67" s="101" t="s">
        <v>482</v>
      </c>
      <c r="F67" s="101" t="s">
        <v>460</v>
      </c>
      <c r="G67" s="120">
        <v>0</v>
      </c>
      <c r="H67" s="125">
        <v>100</v>
      </c>
      <c r="I67" s="125" t="s">
        <v>15</v>
      </c>
      <c r="J67" s="238"/>
      <c r="K67" s="233">
        <v>45</v>
      </c>
      <c r="L67" s="238"/>
      <c r="M67" s="233"/>
      <c r="N67" s="126" t="s">
        <v>16</v>
      </c>
      <c r="O67" s="195">
        <v>2</v>
      </c>
      <c r="Q67" s="90">
        <f>[1]!'AI[64].zl'</f>
        <v>0</v>
      </c>
      <c r="R67" s="90">
        <f>[1]!'AI[64].zh'</f>
        <v>100</v>
      </c>
      <c r="T67" s="136">
        <f>[1]!'AI[64].i'</f>
        <v>6.0180639999999999</v>
      </c>
      <c r="U67" s="116">
        <f>[1]!'ai[64].break.sgn'</f>
        <v>0</v>
      </c>
      <c r="V67" s="130">
        <f>[1]!'AI[64].v'</f>
        <v>12.6129</v>
      </c>
      <c r="X67" s="90">
        <f>[1]!'AI_fBlock[64]'</f>
        <v>1</v>
      </c>
      <c r="Z67" s="99">
        <f>[1]!'AI[64].L.en'</f>
        <v>0</v>
      </c>
      <c r="AA67" s="99">
        <f>[1]!'AI[64].l.v'</f>
        <v>0</v>
      </c>
      <c r="AB67" s="116">
        <f>[1]!'AI[64].L.sgn'</f>
        <v>0</v>
      </c>
      <c r="AC67" s="224"/>
      <c r="AD67" s="99">
        <f>[1]!'AI[64].H.en'</f>
        <v>1</v>
      </c>
      <c r="AE67" s="99">
        <f>[1]!'AI[64].H.v'</f>
        <v>45</v>
      </c>
      <c r="AF67" s="116">
        <f>[1]!'AI[64].H.sgn'</f>
        <v>0</v>
      </c>
      <c r="AG67" s="225"/>
      <c r="AH67" s="103"/>
      <c r="AI67" s="99">
        <f>[1]!'AI[64].LL.EN'</f>
        <v>0</v>
      </c>
      <c r="AJ67" s="99">
        <f>[1]!'AI[64].LL.v'</f>
        <v>0</v>
      </c>
      <c r="AK67" s="116">
        <f>[1]!'AI[64].LL.sgn'</f>
        <v>0</v>
      </c>
      <c r="AL67" s="225"/>
      <c r="AM67" s="99">
        <f>[1]!'AI[64].HH.EN'</f>
        <v>0</v>
      </c>
      <c r="AN67" s="99">
        <f>[1]!'AI[64].HH.v'</f>
        <v>0</v>
      </c>
      <c r="AO67" s="116">
        <f>[1]!'AI[64].HH.sgn'</f>
        <v>0</v>
      </c>
      <c r="AP67" s="225"/>
      <c r="AQ67" s="105">
        <f>IF(J67=AA67,1,0)</f>
        <v>1</v>
      </c>
      <c r="AR67" s="105">
        <f>IF(K67=AE67,1,0)</f>
        <v>1</v>
      </c>
      <c r="AS67" s="105">
        <f>IF(L67=AJ67,1,0)</f>
        <v>1</v>
      </c>
      <c r="AT67" s="105">
        <f>IF(M67=AN67,1,0)</f>
        <v>1</v>
      </c>
    </row>
    <row r="68" spans="1:46" ht="15" customHeight="1" x14ac:dyDescent="0.25">
      <c r="A68" s="242" t="s">
        <v>886</v>
      </c>
      <c r="B68" s="242">
        <v>2</v>
      </c>
      <c r="C68" s="112">
        <v>0</v>
      </c>
      <c r="D68" s="113">
        <v>65</v>
      </c>
      <c r="E68" s="102" t="s">
        <v>465</v>
      </c>
      <c r="F68" s="102" t="s">
        <v>451</v>
      </c>
      <c r="G68" s="112">
        <v>0</v>
      </c>
      <c r="H68" s="127">
        <v>50</v>
      </c>
      <c r="I68" s="127" t="s">
        <v>15</v>
      </c>
      <c r="J68" s="222"/>
      <c r="K68" s="223">
        <v>45</v>
      </c>
      <c r="L68" s="222"/>
      <c r="M68" s="223"/>
      <c r="N68" s="128" t="s">
        <v>16</v>
      </c>
      <c r="O68" s="196">
        <v>2</v>
      </c>
      <c r="Q68" s="81">
        <f>[1]!'AI[65].zl'</f>
        <v>0</v>
      </c>
      <c r="R68" s="81">
        <f>[1]!'AI[65].zh'</f>
        <v>50</v>
      </c>
      <c r="T68" s="138">
        <f>[1]!'AI[65].i'</f>
        <v>20.179690000000001</v>
      </c>
      <c r="U68" s="116">
        <f>[1]!'ai[65].break.sgn'</f>
        <v>0</v>
      </c>
      <c r="V68" s="132">
        <f>[1]!'AI[65].v'</f>
        <v>50.561520000000002</v>
      </c>
      <c r="X68" s="81">
        <f>[1]!'AI_fBlock[65]'</f>
        <v>1</v>
      </c>
      <c r="Z68" s="99">
        <f>[1]!'AI[65].L.en'</f>
        <v>0</v>
      </c>
      <c r="AA68" s="99">
        <f>[1]!'AI[65].l.v'</f>
        <v>0</v>
      </c>
      <c r="AB68" s="116">
        <f>[1]!'AI[65].L.sgn'</f>
        <v>0</v>
      </c>
      <c r="AC68" s="224"/>
      <c r="AD68" s="99">
        <f>[1]!'AI[65].H.en'</f>
        <v>1</v>
      </c>
      <c r="AE68" s="99">
        <f>[1]!'AI[65].H.v'</f>
        <v>45</v>
      </c>
      <c r="AF68" s="116">
        <f>[1]!'AI[65].H.sgn'</f>
        <v>1</v>
      </c>
      <c r="AG68" s="225"/>
      <c r="AH68" s="103"/>
      <c r="AI68" s="99">
        <f>[1]!'AI[65].LL.EN'</f>
        <v>0</v>
      </c>
      <c r="AJ68" s="99">
        <f>[1]!'AI[65].LL.v'</f>
        <v>0</v>
      </c>
      <c r="AK68" s="116">
        <f>[1]!'AI[65].LL.sgn'</f>
        <v>0</v>
      </c>
      <c r="AL68" s="225"/>
      <c r="AM68" s="99">
        <f>[1]!'AI[65].HH.EN'</f>
        <v>0</v>
      </c>
      <c r="AN68" s="99">
        <f>[1]!'AI[65].HH.v'</f>
        <v>0</v>
      </c>
      <c r="AO68" s="116">
        <f>[1]!'AI[65].HH.sgn'</f>
        <v>0</v>
      </c>
      <c r="AP68" s="225"/>
      <c r="AQ68" s="105">
        <f>IF(J68=AA68,1,0)</f>
        <v>1</v>
      </c>
      <c r="AR68" s="105">
        <f>IF(K68=AE68,1,0)</f>
        <v>1</v>
      </c>
      <c r="AS68" s="105">
        <f>IF(L68=AJ68,1,0)</f>
        <v>1</v>
      </c>
      <c r="AT68" s="105">
        <f>IF(M68=AN68,1,0)</f>
        <v>1</v>
      </c>
    </row>
    <row r="69" spans="1:46" ht="15" customHeight="1" x14ac:dyDescent="0.25">
      <c r="A69" s="243"/>
      <c r="B69" s="243"/>
      <c r="C69" s="116">
        <v>1</v>
      </c>
      <c r="D69" s="117">
        <v>66</v>
      </c>
      <c r="E69" s="100" t="s">
        <v>466</v>
      </c>
      <c r="F69" s="100" t="s">
        <v>452</v>
      </c>
      <c r="G69" s="116">
        <v>0</v>
      </c>
      <c r="H69" s="123">
        <v>50</v>
      </c>
      <c r="I69" s="123" t="s">
        <v>15</v>
      </c>
      <c r="J69" s="230"/>
      <c r="K69" s="227">
        <v>45</v>
      </c>
      <c r="L69" s="230"/>
      <c r="M69" s="227"/>
      <c r="N69" s="124" t="s">
        <v>16</v>
      </c>
      <c r="O69" s="194">
        <v>2</v>
      </c>
      <c r="Q69" s="81">
        <f>[1]!'AI[66].zl'</f>
        <v>0</v>
      </c>
      <c r="R69" s="81">
        <f>[1]!'AI[66].zh'</f>
        <v>50</v>
      </c>
      <c r="T69" s="138">
        <f>[1]!'AI[66].i'</f>
        <v>20.24099</v>
      </c>
      <c r="U69" s="116">
        <f>[1]!'ai[66].break.sgn'</f>
        <v>0</v>
      </c>
      <c r="V69" s="132">
        <f>[1]!'AI[66].v'</f>
        <v>50.753100000000003</v>
      </c>
      <c r="X69" s="81">
        <f>[1]!'AI_fBlock[66]'</f>
        <v>1</v>
      </c>
      <c r="Z69" s="99">
        <f>[1]!'AI[66].L.en'</f>
        <v>0</v>
      </c>
      <c r="AA69" s="99">
        <f>[1]!'AI[66].l.v'</f>
        <v>0</v>
      </c>
      <c r="AB69" s="116">
        <f>[1]!'AI[66].L.sgn'</f>
        <v>0</v>
      </c>
      <c r="AC69" s="224"/>
      <c r="AD69" s="99">
        <f>[1]!'AI[66].H.en'</f>
        <v>1</v>
      </c>
      <c r="AE69" s="99">
        <f>[1]!'AI[66].H.v'</f>
        <v>45</v>
      </c>
      <c r="AF69" s="116">
        <f>[1]!'AI[66].H.sgn'</f>
        <v>1</v>
      </c>
      <c r="AG69" s="225"/>
      <c r="AH69" s="103"/>
      <c r="AI69" s="99">
        <f>[1]!'AI[66].LL.EN'</f>
        <v>0</v>
      </c>
      <c r="AJ69" s="99">
        <f>[1]!'AI[66].LL.v'</f>
        <v>0</v>
      </c>
      <c r="AK69" s="116">
        <f>[1]!'AI[66].LL.sgn'</f>
        <v>0</v>
      </c>
      <c r="AL69" s="225"/>
      <c r="AM69" s="99">
        <f>[1]!'AI[66].HH.EN'</f>
        <v>0</v>
      </c>
      <c r="AN69" s="99">
        <f>[1]!'AI[66].HH.v'</f>
        <v>0</v>
      </c>
      <c r="AO69" s="116">
        <f>[1]!'AI[66].HH.sgn'</f>
        <v>0</v>
      </c>
      <c r="AP69" s="225"/>
      <c r="AQ69" s="105">
        <f>IF(J69=AA69,1,0)</f>
        <v>1</v>
      </c>
      <c r="AR69" s="105">
        <f>IF(K69=AE69,1,0)</f>
        <v>1</v>
      </c>
      <c r="AS69" s="105">
        <f>IF(L69=AJ69,1,0)</f>
        <v>1</v>
      </c>
      <c r="AT69" s="105">
        <f>IF(M69=AN69,1,0)</f>
        <v>1</v>
      </c>
    </row>
    <row r="70" spans="1:46" ht="15" customHeight="1" x14ac:dyDescent="0.25">
      <c r="A70" s="243"/>
      <c r="B70" s="243"/>
      <c r="C70" s="116">
        <v>2</v>
      </c>
      <c r="D70" s="117">
        <v>67</v>
      </c>
      <c r="E70" s="100" t="s">
        <v>469</v>
      </c>
      <c r="F70" s="100" t="s">
        <v>453</v>
      </c>
      <c r="G70" s="116">
        <v>0</v>
      </c>
      <c r="H70" s="123">
        <v>150</v>
      </c>
      <c r="I70" s="123" t="s">
        <v>15</v>
      </c>
      <c r="J70" s="230"/>
      <c r="K70" s="227">
        <v>110</v>
      </c>
      <c r="L70" s="230"/>
      <c r="M70" s="227">
        <v>120</v>
      </c>
      <c r="N70" s="124" t="s">
        <v>16</v>
      </c>
      <c r="O70" s="194">
        <v>2</v>
      </c>
      <c r="Q70" s="81">
        <f>[1]!'AI[67].zl'</f>
        <v>0</v>
      </c>
      <c r="R70" s="81">
        <f>[1]!'AI[67].zh'</f>
        <v>150</v>
      </c>
      <c r="T70" s="138">
        <f>[1]!'AI[67].i'</f>
        <v>20.474150000000002</v>
      </c>
      <c r="U70" s="116">
        <f>[1]!'ai[67].break.sgn'</f>
        <v>0</v>
      </c>
      <c r="V70" s="132">
        <f>[1]!'AI[67].v'</f>
        <v>154.4452</v>
      </c>
      <c r="X70" s="81">
        <f>[1]!'AI_fBlock[67]'</f>
        <v>1</v>
      </c>
      <c r="Z70" s="99">
        <f>[1]!'AI[67].L.en'</f>
        <v>0</v>
      </c>
      <c r="AA70" s="99">
        <f>[1]!'AI[67].l.v'</f>
        <v>0</v>
      </c>
      <c r="AB70" s="116">
        <f>[1]!'AI[67].L.sgn'</f>
        <v>0</v>
      </c>
      <c r="AC70" s="224"/>
      <c r="AD70" s="99">
        <f>[1]!'AI[67].H.en'</f>
        <v>1</v>
      </c>
      <c r="AE70" s="99">
        <f>[1]!'AI[67].H.v'</f>
        <v>110</v>
      </c>
      <c r="AF70" s="116">
        <f>[1]!'AI[67].H.sgn'</f>
        <v>1</v>
      </c>
      <c r="AG70" s="225"/>
      <c r="AH70" s="103"/>
      <c r="AI70" s="99">
        <f>[1]!'AI[67].LL.EN'</f>
        <v>0</v>
      </c>
      <c r="AJ70" s="99">
        <f>[1]!'AI[67].LL.v'</f>
        <v>0</v>
      </c>
      <c r="AK70" s="116">
        <f>[1]!'AI[67].LL.sgn'</f>
        <v>0</v>
      </c>
      <c r="AL70" s="225"/>
      <c r="AM70" s="99">
        <f>[1]!'AI[67].HH.EN'</f>
        <v>1</v>
      </c>
      <c r="AN70" s="99">
        <f>[1]!'AI[67].HH.v'</f>
        <v>120</v>
      </c>
      <c r="AO70" s="116">
        <f>[1]!'AI[67].HH.sgn'</f>
        <v>1</v>
      </c>
      <c r="AP70" s="225"/>
      <c r="AQ70" s="105">
        <f>IF(J70=AA70,1,0)</f>
        <v>1</v>
      </c>
      <c r="AR70" s="105">
        <f>IF(K70=AE70,1,0)</f>
        <v>1</v>
      </c>
      <c r="AS70" s="105">
        <f>IF(L70=AJ70,1,0)</f>
        <v>1</v>
      </c>
      <c r="AT70" s="105">
        <f>IF(M70=AN70,1,0)</f>
        <v>1</v>
      </c>
    </row>
    <row r="71" spans="1:46" ht="15" customHeight="1" x14ac:dyDescent="0.25">
      <c r="A71" s="243"/>
      <c r="B71" s="243"/>
      <c r="C71" s="116">
        <v>3</v>
      </c>
      <c r="D71" s="117">
        <v>68</v>
      </c>
      <c r="E71" s="100" t="s">
        <v>470</v>
      </c>
      <c r="F71" s="100" t="s">
        <v>454</v>
      </c>
      <c r="G71" s="116">
        <v>0</v>
      </c>
      <c r="H71" s="123">
        <v>150</v>
      </c>
      <c r="I71" s="123" t="s">
        <v>15</v>
      </c>
      <c r="J71" s="230"/>
      <c r="K71" s="227">
        <v>110</v>
      </c>
      <c r="L71" s="230"/>
      <c r="M71" s="227">
        <v>120</v>
      </c>
      <c r="N71" s="124" t="s">
        <v>16</v>
      </c>
      <c r="O71" s="194">
        <v>2</v>
      </c>
      <c r="Q71" s="81">
        <f>[1]!'AI[68].zl'</f>
        <v>0</v>
      </c>
      <c r="R71" s="81">
        <f>[1]!'AI[68].zh'</f>
        <v>150</v>
      </c>
      <c r="T71" s="138">
        <f>[1]!'AI[68].i'</f>
        <v>20.14451</v>
      </c>
      <c r="U71" s="116">
        <f>[1]!'ai[68].break.sgn'</f>
        <v>0</v>
      </c>
      <c r="V71" s="132">
        <f>[1]!'AI[68].v'</f>
        <v>151.34540000000001</v>
      </c>
      <c r="X71" s="81">
        <f>[1]!'AI_fBlock[68]'</f>
        <v>1</v>
      </c>
      <c r="Z71" s="99">
        <f>[1]!'AI[68].L.en'</f>
        <v>0</v>
      </c>
      <c r="AA71" s="99">
        <f>[1]!'AI[68].l.v'</f>
        <v>0</v>
      </c>
      <c r="AB71" s="116">
        <f>[1]!'AI[68].L.sgn'</f>
        <v>0</v>
      </c>
      <c r="AC71" s="224"/>
      <c r="AD71" s="99">
        <f>[1]!'AI[68].H.en'</f>
        <v>1</v>
      </c>
      <c r="AE71" s="99">
        <f>[1]!'AI[68].H.v'</f>
        <v>110</v>
      </c>
      <c r="AF71" s="116">
        <f>[1]!'AI[68].H.sgn'</f>
        <v>1</v>
      </c>
      <c r="AG71" s="225"/>
      <c r="AH71" s="103"/>
      <c r="AI71" s="99">
        <f>[1]!'AI[68].LL.EN'</f>
        <v>0</v>
      </c>
      <c r="AJ71" s="99">
        <f>[1]!'AI[68].LL.v'</f>
        <v>0</v>
      </c>
      <c r="AK71" s="116">
        <f>[1]!'AI[68].LL.sgn'</f>
        <v>0</v>
      </c>
      <c r="AL71" s="225"/>
      <c r="AM71" s="99">
        <f>[1]!'AI[68].HH.EN'</f>
        <v>1</v>
      </c>
      <c r="AN71" s="99">
        <f>[1]!'AI[68].HH.v'</f>
        <v>120</v>
      </c>
      <c r="AO71" s="116">
        <f>[1]!'AI[68].HH.sgn'</f>
        <v>1</v>
      </c>
      <c r="AP71" s="225"/>
      <c r="AQ71" s="105">
        <f>IF(J71=AA71,1,0)</f>
        <v>1</v>
      </c>
      <c r="AR71" s="105">
        <f>IF(K71=AE71,1,0)</f>
        <v>1</v>
      </c>
      <c r="AS71" s="105">
        <f>IF(L71=AJ71,1,0)</f>
        <v>1</v>
      </c>
      <c r="AT71" s="105">
        <f>IF(M71=AN71,1,0)</f>
        <v>1</v>
      </c>
    </row>
    <row r="72" spans="1:46" ht="15" customHeight="1" x14ac:dyDescent="0.25">
      <c r="A72" s="243"/>
      <c r="B72" s="243"/>
      <c r="C72" s="116">
        <v>4</v>
      </c>
      <c r="D72" s="117">
        <v>69</v>
      </c>
      <c r="E72" s="100" t="s">
        <v>467</v>
      </c>
      <c r="F72" s="100" t="s">
        <v>455</v>
      </c>
      <c r="G72" s="116">
        <v>0</v>
      </c>
      <c r="H72" s="123">
        <v>50</v>
      </c>
      <c r="I72" s="123" t="s">
        <v>15</v>
      </c>
      <c r="J72" s="230"/>
      <c r="K72" s="227">
        <v>45</v>
      </c>
      <c r="L72" s="230"/>
      <c r="M72" s="227"/>
      <c r="N72" s="124" t="s">
        <v>16</v>
      </c>
      <c r="O72" s="194">
        <v>2</v>
      </c>
      <c r="Q72" s="81">
        <f>[1]!'AI[69].zl'</f>
        <v>0</v>
      </c>
      <c r="R72" s="81">
        <f>[1]!'AI[69].zh'</f>
        <v>50</v>
      </c>
      <c r="T72" s="138">
        <f>[1]!'AI[69].i'</f>
        <v>20.204809999999998</v>
      </c>
      <c r="U72" s="116">
        <f>[1]!'ai[69].break.sgn'</f>
        <v>0</v>
      </c>
      <c r="V72" s="132">
        <f>[1]!'AI[69].v'</f>
        <v>50.640030000000003</v>
      </c>
      <c r="X72" s="81">
        <f>[1]!'AI_fBlock[69]'</f>
        <v>1</v>
      </c>
      <c r="Z72" s="99">
        <f>[1]!'AI[69].L.en'</f>
        <v>0</v>
      </c>
      <c r="AA72" s="99">
        <f>[1]!'AI[69].l.v'</f>
        <v>0</v>
      </c>
      <c r="AB72" s="116">
        <f>[1]!'AI[69].L.sgn'</f>
        <v>0</v>
      </c>
      <c r="AC72" s="224"/>
      <c r="AD72" s="99">
        <f>[1]!'AI[69].H.en'</f>
        <v>1</v>
      </c>
      <c r="AE72" s="99">
        <f>[1]!'AI[69].H.v'</f>
        <v>45</v>
      </c>
      <c r="AF72" s="116">
        <f>[1]!'AI[69].H.sgn'</f>
        <v>1</v>
      </c>
      <c r="AG72" s="225"/>
      <c r="AH72" s="103"/>
      <c r="AI72" s="99">
        <f>[1]!'AI[69].LL.EN'</f>
        <v>0</v>
      </c>
      <c r="AJ72" s="99">
        <f>[1]!'AI[69].LL.v'</f>
        <v>0</v>
      </c>
      <c r="AK72" s="116">
        <f>[1]!'AI[69].LL.sgn'</f>
        <v>0</v>
      </c>
      <c r="AL72" s="225"/>
      <c r="AM72" s="99">
        <f>[1]!'AI[69].HH.EN'</f>
        <v>0</v>
      </c>
      <c r="AN72" s="99">
        <f>[1]!'AI[69].HH.v'</f>
        <v>0</v>
      </c>
      <c r="AO72" s="116">
        <f>[1]!'AI[69].HH.sgn'</f>
        <v>0</v>
      </c>
      <c r="AP72" s="225"/>
      <c r="AQ72" s="105">
        <f>IF(J72=AA72,1,0)</f>
        <v>1</v>
      </c>
      <c r="AR72" s="105">
        <f>IF(K72=AE72,1,0)</f>
        <v>1</v>
      </c>
      <c r="AS72" s="105">
        <f>IF(L72=AJ72,1,0)</f>
        <v>1</v>
      </c>
      <c r="AT72" s="105">
        <f>IF(M72=AN72,1,0)</f>
        <v>1</v>
      </c>
    </row>
    <row r="73" spans="1:46" ht="15" customHeight="1" x14ac:dyDescent="0.25">
      <c r="A73" s="243"/>
      <c r="B73" s="243"/>
      <c r="C73" s="116">
        <v>5</v>
      </c>
      <c r="D73" s="117">
        <v>70</v>
      </c>
      <c r="E73" s="100" t="s">
        <v>468</v>
      </c>
      <c r="F73" s="100" t="s">
        <v>456</v>
      </c>
      <c r="G73" s="116">
        <v>0</v>
      </c>
      <c r="H73" s="123">
        <v>50</v>
      </c>
      <c r="I73" s="123" t="s">
        <v>15</v>
      </c>
      <c r="J73" s="230"/>
      <c r="K73" s="227">
        <v>45</v>
      </c>
      <c r="L73" s="230"/>
      <c r="M73" s="227"/>
      <c r="N73" s="124" t="s">
        <v>16</v>
      </c>
      <c r="O73" s="194">
        <v>2</v>
      </c>
      <c r="Q73" s="81">
        <f>[1]!'AI[70].zl'</f>
        <v>0</v>
      </c>
      <c r="R73" s="81">
        <f>[1]!'AI[70].zh'</f>
        <v>50</v>
      </c>
      <c r="T73" s="138">
        <f>[1]!'AI[70].i'</f>
        <v>20.184709999999999</v>
      </c>
      <c r="U73" s="116">
        <f>[1]!'ai[70].break.sgn'</f>
        <v>0</v>
      </c>
      <c r="V73" s="132">
        <f>[1]!'AI[70].v'</f>
        <v>50.577219999999997</v>
      </c>
      <c r="X73" s="81">
        <f>[1]!'AI_fBlock[70]'</f>
        <v>1</v>
      </c>
      <c r="Z73" s="99">
        <f>[1]!'AI[70].L.en'</f>
        <v>0</v>
      </c>
      <c r="AA73" s="99">
        <f>[1]!'AI[70].l.v'</f>
        <v>0</v>
      </c>
      <c r="AB73" s="116">
        <f>[1]!'AI[70].L.sgn'</f>
        <v>0</v>
      </c>
      <c r="AC73" s="224"/>
      <c r="AD73" s="99">
        <f>[1]!'AI[70].H.en'</f>
        <v>1</v>
      </c>
      <c r="AE73" s="99">
        <f>[1]!'AI[70].H.v'</f>
        <v>45</v>
      </c>
      <c r="AF73" s="116">
        <f>[1]!'AI[70].H.sgn'</f>
        <v>1</v>
      </c>
      <c r="AG73" s="225"/>
      <c r="AH73" s="103"/>
      <c r="AI73" s="99">
        <f>[1]!'AI[70].LL.EN'</f>
        <v>0</v>
      </c>
      <c r="AJ73" s="99">
        <f>[1]!'AI[70].LL.v'</f>
        <v>0</v>
      </c>
      <c r="AK73" s="116">
        <f>[1]!'AI[70].LL.sgn'</f>
        <v>0</v>
      </c>
      <c r="AL73" s="225"/>
      <c r="AM73" s="99">
        <f>[1]!'AI[70].HH.EN'</f>
        <v>0</v>
      </c>
      <c r="AN73" s="99">
        <f>[1]!'AI[70].HH.v'</f>
        <v>0</v>
      </c>
      <c r="AO73" s="116">
        <f>[1]!'AI[70].HH.sgn'</f>
        <v>0</v>
      </c>
      <c r="AP73" s="225"/>
      <c r="AQ73" s="105">
        <f>IF(J73=AA73,1,0)</f>
        <v>1</v>
      </c>
      <c r="AR73" s="105">
        <f>IF(K73=AE73,1,0)</f>
        <v>1</v>
      </c>
      <c r="AS73" s="105">
        <f>IF(L73=AJ73,1,0)</f>
        <v>1</v>
      </c>
      <c r="AT73" s="105">
        <f>IF(M73=AN73,1,0)</f>
        <v>1</v>
      </c>
    </row>
    <row r="74" spans="1:46" ht="15" customHeight="1" x14ac:dyDescent="0.25">
      <c r="A74" s="243"/>
      <c r="B74" s="243"/>
      <c r="C74" s="116">
        <v>6</v>
      </c>
      <c r="D74" s="117">
        <v>71</v>
      </c>
      <c r="E74" s="100" t="s">
        <v>471</v>
      </c>
      <c r="F74" s="100" t="s">
        <v>457</v>
      </c>
      <c r="G74" s="116">
        <v>0</v>
      </c>
      <c r="H74" s="123">
        <v>150</v>
      </c>
      <c r="I74" s="123" t="s">
        <v>15</v>
      </c>
      <c r="J74" s="230"/>
      <c r="K74" s="227">
        <v>100</v>
      </c>
      <c r="L74" s="230"/>
      <c r="M74" s="227">
        <v>110</v>
      </c>
      <c r="N74" s="124" t="s">
        <v>16</v>
      </c>
      <c r="O74" s="194">
        <v>2</v>
      </c>
      <c r="Q74" s="81">
        <f>[1]!'AI[71].zl'</f>
        <v>0</v>
      </c>
      <c r="R74" s="81">
        <f>[1]!'AI[71].zh'</f>
        <v>150</v>
      </c>
      <c r="T74" s="138">
        <f>[1]!'AI[71].i'</f>
        <v>20.6038</v>
      </c>
      <c r="U74" s="116">
        <f>[1]!'ai[71].break.sgn'</f>
        <v>0</v>
      </c>
      <c r="V74" s="132">
        <f>[1]!'AI[71].v'</f>
        <v>155.66059999999999</v>
      </c>
      <c r="X74" s="81">
        <f>[1]!'AI_fBlock[71]'</f>
        <v>1</v>
      </c>
      <c r="Z74" s="99">
        <f>[1]!'AI[71].L.en'</f>
        <v>0</v>
      </c>
      <c r="AA74" s="99">
        <f>[1]!'AI[71].l.v'</f>
        <v>0</v>
      </c>
      <c r="AB74" s="116">
        <f>[1]!'AI[71].L.sgn'</f>
        <v>0</v>
      </c>
      <c r="AC74" s="224"/>
      <c r="AD74" s="99">
        <f>[1]!'AI[71].H.en'</f>
        <v>1</v>
      </c>
      <c r="AE74" s="99">
        <f>[1]!'AI[71].H.v'</f>
        <v>100</v>
      </c>
      <c r="AF74" s="116">
        <f>[1]!'AI[71].H.sgn'</f>
        <v>1</v>
      </c>
      <c r="AG74" s="225"/>
      <c r="AH74" s="103"/>
      <c r="AI74" s="99">
        <f>[1]!'AI[71].LL.EN'</f>
        <v>0</v>
      </c>
      <c r="AJ74" s="99">
        <f>[1]!'AI[71].LL.v'</f>
        <v>0</v>
      </c>
      <c r="AK74" s="116">
        <f>[1]!'AI[71].LL.sgn'</f>
        <v>0</v>
      </c>
      <c r="AL74" s="225"/>
      <c r="AM74" s="99">
        <f>[1]!'AI[71].HH.EN'</f>
        <v>1</v>
      </c>
      <c r="AN74" s="99">
        <f>[1]!'AI[71].HH.v'</f>
        <v>110</v>
      </c>
      <c r="AO74" s="116">
        <f>[1]!'AI[71].HH.sgn'</f>
        <v>1</v>
      </c>
      <c r="AP74" s="225"/>
      <c r="AQ74" s="105">
        <f>IF(J74=AA74,1,0)</f>
        <v>1</v>
      </c>
      <c r="AR74" s="105">
        <f>IF(K74=AE74,1,0)</f>
        <v>1</v>
      </c>
      <c r="AS74" s="105">
        <f>IF(L74=AJ74,1,0)</f>
        <v>1</v>
      </c>
      <c r="AT74" s="105">
        <f>IF(M74=AN74,1,0)</f>
        <v>1</v>
      </c>
    </row>
    <row r="75" spans="1:46" ht="15" customHeight="1" x14ac:dyDescent="0.25">
      <c r="A75" s="243"/>
      <c r="B75" s="243"/>
      <c r="C75" s="116">
        <v>7</v>
      </c>
      <c r="D75" s="117">
        <v>72</v>
      </c>
      <c r="E75" s="100" t="s">
        <v>472</v>
      </c>
      <c r="F75" s="100" t="s">
        <v>458</v>
      </c>
      <c r="G75" s="116">
        <v>0</v>
      </c>
      <c r="H75" s="123">
        <v>150</v>
      </c>
      <c r="I75" s="123" t="s">
        <v>15</v>
      </c>
      <c r="J75" s="230"/>
      <c r="K75" s="227">
        <v>100</v>
      </c>
      <c r="L75" s="230"/>
      <c r="M75" s="227">
        <v>110</v>
      </c>
      <c r="N75" s="124" t="s">
        <v>16</v>
      </c>
      <c r="O75" s="194">
        <v>2</v>
      </c>
      <c r="Q75" s="81">
        <f>[1]!'AI[72].zl'</f>
        <v>0</v>
      </c>
      <c r="R75" s="81">
        <f>[1]!'AI[72].zh'</f>
        <v>150</v>
      </c>
      <c r="T75" s="138">
        <f>[1]!'AI[72].i'</f>
        <v>4</v>
      </c>
      <c r="U75" s="116">
        <f>[1]!'ai[72].break.sgn'</f>
        <v>0</v>
      </c>
      <c r="V75" s="132">
        <f>[1]!'AI[72].v'</f>
        <v>0</v>
      </c>
      <c r="X75" s="81">
        <f>[1]!'AI_fBlock[72]'</f>
        <v>1</v>
      </c>
      <c r="Z75" s="99">
        <f>[1]!'AI[72].L.en'</f>
        <v>0</v>
      </c>
      <c r="AA75" s="99">
        <f>[1]!'AI[72].l.v'</f>
        <v>0</v>
      </c>
      <c r="AB75" s="116">
        <f>[1]!'AI[72].L.sgn'</f>
        <v>0</v>
      </c>
      <c r="AC75" s="224"/>
      <c r="AD75" s="99">
        <f>[1]!'AI[72].H.en'</f>
        <v>1</v>
      </c>
      <c r="AE75" s="99">
        <f>[1]!'AI[72].H.v'</f>
        <v>100</v>
      </c>
      <c r="AF75" s="116">
        <f>[1]!'AI[72].H.sgn'</f>
        <v>0</v>
      </c>
      <c r="AG75" s="225"/>
      <c r="AH75" s="103"/>
      <c r="AI75" s="99">
        <f>[1]!'AI[72].LL.EN'</f>
        <v>0</v>
      </c>
      <c r="AJ75" s="99">
        <f>[1]!'AI[72].LL.v'</f>
        <v>0</v>
      </c>
      <c r="AK75" s="116">
        <f>[1]!'AI[72].LL.sgn'</f>
        <v>0</v>
      </c>
      <c r="AL75" s="225"/>
      <c r="AM75" s="99">
        <f>[1]!'AI[72].HH.EN'</f>
        <v>1</v>
      </c>
      <c r="AN75" s="99">
        <f>[1]!'AI[72].HH.v'</f>
        <v>110</v>
      </c>
      <c r="AO75" s="116">
        <f>[1]!'AI[72].HH.sgn'</f>
        <v>0</v>
      </c>
      <c r="AP75" s="225"/>
      <c r="AQ75" s="105">
        <f>IF(J75=AA75,1,0)</f>
        <v>1</v>
      </c>
      <c r="AR75" s="105">
        <f>IF(K75=AE75,1,0)</f>
        <v>1</v>
      </c>
      <c r="AS75" s="105">
        <f>IF(L75=AJ75,1,0)</f>
        <v>1</v>
      </c>
      <c r="AT75" s="105">
        <f>IF(M75=AN75,1,0)</f>
        <v>1</v>
      </c>
    </row>
    <row r="76" spans="1:46" ht="15" customHeight="1" x14ac:dyDescent="0.25">
      <c r="A76" s="243"/>
      <c r="B76" s="243"/>
      <c r="C76" s="116">
        <v>8</v>
      </c>
      <c r="D76" s="117">
        <v>73</v>
      </c>
      <c r="E76" s="210" t="s">
        <v>473</v>
      </c>
      <c r="F76" s="100" t="s">
        <v>464</v>
      </c>
      <c r="G76" s="116">
        <v>0</v>
      </c>
      <c r="H76" s="123">
        <v>100</v>
      </c>
      <c r="I76" s="123" t="s">
        <v>15</v>
      </c>
      <c r="J76" s="226"/>
      <c r="K76" s="228">
        <v>60</v>
      </c>
      <c r="L76" s="230"/>
      <c r="M76" s="229">
        <v>70</v>
      </c>
      <c r="N76" s="119" t="s">
        <v>16</v>
      </c>
      <c r="O76" s="119">
        <v>2</v>
      </c>
      <c r="Q76" s="81">
        <f>[1]!'AI[73].zl'</f>
        <v>0</v>
      </c>
      <c r="R76" s="81">
        <f>[1]!'AI[73].zh'</f>
        <v>100</v>
      </c>
      <c r="T76" s="138">
        <f>[1]!'AI[73].i'</f>
        <v>6.2472060000000003</v>
      </c>
      <c r="U76" s="116">
        <f>[1]!'ai[73].break.sgn'</f>
        <v>0</v>
      </c>
      <c r="V76" s="132">
        <f>[1]!'AI[73].v'</f>
        <v>14.04504</v>
      </c>
      <c r="X76" s="81">
        <f>[1]!'AI_fBlock[73]'</f>
        <v>1</v>
      </c>
      <c r="Z76" s="99">
        <f>[1]!'AI[73].L.en'</f>
        <v>0</v>
      </c>
      <c r="AA76" s="99">
        <f>[1]!'AI[73].l.v'</f>
        <v>0</v>
      </c>
      <c r="AB76" s="116">
        <f>[1]!'AI[73].L.sgn'</f>
        <v>0</v>
      </c>
      <c r="AC76" s="224"/>
      <c r="AD76" s="99">
        <f>[1]!'AI[73].H.en'</f>
        <v>1</v>
      </c>
      <c r="AE76" s="99">
        <f>[1]!'AI[73].H.v'</f>
        <v>60</v>
      </c>
      <c r="AF76" s="116">
        <f>[1]!'AI[73].H.sgn'</f>
        <v>0</v>
      </c>
      <c r="AG76" s="225"/>
      <c r="AH76" s="103"/>
      <c r="AI76" s="99">
        <f>[1]!'AI[73].LL.EN'</f>
        <v>0</v>
      </c>
      <c r="AJ76" s="99">
        <f>[1]!'AI[73].LL.v'</f>
        <v>0</v>
      </c>
      <c r="AK76" s="116">
        <f>[1]!'AI[73].LL.sgn'</f>
        <v>0</v>
      </c>
      <c r="AL76" s="225"/>
      <c r="AM76" s="99">
        <f>[1]!'AI[73].HH.EN'</f>
        <v>1</v>
      </c>
      <c r="AN76" s="99">
        <f>[1]!'AI[73].HH.v'</f>
        <v>70</v>
      </c>
      <c r="AO76" s="116">
        <f>[1]!'AI[73].HH.sgn'</f>
        <v>0</v>
      </c>
      <c r="AP76" s="225"/>
      <c r="AQ76" s="105">
        <f>IF(J76=AA76,1,0)</f>
        <v>1</v>
      </c>
      <c r="AR76" s="105">
        <f>IF(K76=AE76,1,0)</f>
        <v>1</v>
      </c>
      <c r="AS76" s="105">
        <f>IF(L76=AJ76,1,0)</f>
        <v>1</v>
      </c>
      <c r="AT76" s="105">
        <f>IF(M76=AN76,1,0)</f>
        <v>1</v>
      </c>
    </row>
    <row r="77" spans="1:46" ht="15" customHeight="1" x14ac:dyDescent="0.25">
      <c r="A77" s="243"/>
      <c r="B77" s="243"/>
      <c r="C77" s="116">
        <v>9</v>
      </c>
      <c r="D77" s="117">
        <v>74</v>
      </c>
      <c r="E77" s="100" t="s">
        <v>474</v>
      </c>
      <c r="F77" s="100" t="s">
        <v>464</v>
      </c>
      <c r="G77" s="116">
        <v>0</v>
      </c>
      <c r="H77" s="123">
        <v>100</v>
      </c>
      <c r="I77" s="123" t="s">
        <v>15</v>
      </c>
      <c r="J77" s="226"/>
      <c r="K77" s="228">
        <v>60</v>
      </c>
      <c r="L77" s="230"/>
      <c r="M77" s="229">
        <v>70</v>
      </c>
      <c r="N77" s="119" t="s">
        <v>16</v>
      </c>
      <c r="O77" s="119">
        <v>2</v>
      </c>
      <c r="Q77" s="81">
        <f>[1]!'AI[74].zl'</f>
        <v>0</v>
      </c>
      <c r="R77" s="81">
        <f>[1]!'AI[74].zh'</f>
        <v>100</v>
      </c>
      <c r="T77" s="138">
        <f>[1]!'AI[74].i'</f>
        <v>6.2884120000000001</v>
      </c>
      <c r="U77" s="116">
        <f>[1]!'ai[74].break.sgn'</f>
        <v>0</v>
      </c>
      <c r="V77" s="132">
        <f>[1]!'AI[74].v'</f>
        <v>14.302580000000001</v>
      </c>
      <c r="X77" s="81">
        <f>[1]!'AI_fBlock[74]'</f>
        <v>1</v>
      </c>
      <c r="Z77" s="99">
        <f>[1]!'AI[74].L.en'</f>
        <v>0</v>
      </c>
      <c r="AA77" s="99">
        <f>[1]!'AI[74].l.v'</f>
        <v>0</v>
      </c>
      <c r="AB77" s="116">
        <f>[1]!'AI[74].L.sgn'</f>
        <v>0</v>
      </c>
      <c r="AC77" s="224"/>
      <c r="AD77" s="99">
        <f>[1]!'AI[74].H.en'</f>
        <v>1</v>
      </c>
      <c r="AE77" s="99">
        <f>[1]!'AI[74].H.v'</f>
        <v>60</v>
      </c>
      <c r="AF77" s="116">
        <f>[1]!'AI[74].H.sgn'</f>
        <v>0</v>
      </c>
      <c r="AG77" s="225"/>
      <c r="AH77" s="103"/>
      <c r="AI77" s="99">
        <f>[1]!'AI[74].LL.EN'</f>
        <v>0</v>
      </c>
      <c r="AJ77" s="99">
        <f>[1]!'AI[74].LL.v'</f>
        <v>0</v>
      </c>
      <c r="AK77" s="116">
        <f>[1]!'AI[74].LL.sgn'</f>
        <v>0</v>
      </c>
      <c r="AL77" s="225"/>
      <c r="AM77" s="99">
        <f>[1]!'AI[74].HH.EN'</f>
        <v>1</v>
      </c>
      <c r="AN77" s="99">
        <f>[1]!'AI[74].HH.v'</f>
        <v>70</v>
      </c>
      <c r="AO77" s="116">
        <f>[1]!'AI[74].HH.sgn'</f>
        <v>0</v>
      </c>
      <c r="AP77" s="225"/>
      <c r="AQ77" s="105">
        <f>IF(J77=AA77,1,0)</f>
        <v>1</v>
      </c>
      <c r="AR77" s="105">
        <f>IF(K77=AE77,1,0)</f>
        <v>1</v>
      </c>
      <c r="AS77" s="105">
        <f>IF(L77=AJ77,1,0)</f>
        <v>1</v>
      </c>
      <c r="AT77" s="105">
        <f>IF(M77=AN77,1,0)</f>
        <v>1</v>
      </c>
    </row>
    <row r="78" spans="1:46" ht="15" customHeight="1" x14ac:dyDescent="0.25">
      <c r="A78" s="243"/>
      <c r="B78" s="243"/>
      <c r="C78" s="116">
        <v>10</v>
      </c>
      <c r="D78" s="117">
        <v>75</v>
      </c>
      <c r="E78" s="100" t="s">
        <v>475</v>
      </c>
      <c r="F78" s="100" t="s">
        <v>461</v>
      </c>
      <c r="G78" s="116">
        <v>0</v>
      </c>
      <c r="H78" s="123">
        <v>150</v>
      </c>
      <c r="I78" s="123" t="s">
        <v>15</v>
      </c>
      <c r="J78" s="230"/>
      <c r="K78" s="227">
        <v>110</v>
      </c>
      <c r="L78" s="230"/>
      <c r="M78" s="227">
        <v>120</v>
      </c>
      <c r="N78" s="124" t="s">
        <v>16</v>
      </c>
      <c r="O78" s="194">
        <v>2</v>
      </c>
      <c r="Q78" s="81">
        <f>[1]!'AI[75].zl'</f>
        <v>0</v>
      </c>
      <c r="R78" s="81">
        <f>[1]!'AI[75].zh'</f>
        <v>150</v>
      </c>
      <c r="T78" s="138">
        <f>[1]!'AI[75].i'</f>
        <v>5.464302</v>
      </c>
      <c r="U78" s="116">
        <f>[1]!'ai[75].break.sgn'</f>
        <v>0</v>
      </c>
      <c r="V78" s="132">
        <f>[1]!'AI[75].v'</f>
        <v>13.727830000000001</v>
      </c>
      <c r="X78" s="81">
        <f>[1]!'AI_fBlock[75]'</f>
        <v>1</v>
      </c>
      <c r="Z78" s="99">
        <f>[1]!'AI[75].L.en'</f>
        <v>0</v>
      </c>
      <c r="AA78" s="99">
        <f>[1]!'AI[75].l.v'</f>
        <v>0</v>
      </c>
      <c r="AB78" s="116">
        <f>[1]!'AI[75].L.sgn'</f>
        <v>0</v>
      </c>
      <c r="AC78" s="224"/>
      <c r="AD78" s="99">
        <f>[1]!'AI[75].H.en'</f>
        <v>1</v>
      </c>
      <c r="AE78" s="99">
        <f>[1]!'AI[75].H.v'</f>
        <v>110</v>
      </c>
      <c r="AF78" s="116">
        <f>[1]!'AI[75].H.sgn'</f>
        <v>0</v>
      </c>
      <c r="AG78" s="225"/>
      <c r="AH78" s="103"/>
      <c r="AI78" s="99">
        <f>[1]!'AI[75].LL.EN'</f>
        <v>0</v>
      </c>
      <c r="AJ78" s="99">
        <f>[1]!'AI[75].LL.v'</f>
        <v>0</v>
      </c>
      <c r="AK78" s="116">
        <f>[1]!'AI[75].LL.sgn'</f>
        <v>0</v>
      </c>
      <c r="AL78" s="225"/>
      <c r="AM78" s="99">
        <f>[1]!'AI[75].HH.EN'</f>
        <v>1</v>
      </c>
      <c r="AN78" s="99">
        <f>[1]!'AI[75].HH.v'</f>
        <v>120</v>
      </c>
      <c r="AO78" s="116">
        <f>[1]!'AI[75].HH.sgn'</f>
        <v>0</v>
      </c>
      <c r="AP78" s="225"/>
      <c r="AQ78" s="105">
        <f>IF(J78=AA78,1,0)</f>
        <v>1</v>
      </c>
      <c r="AR78" s="105">
        <f>IF(K78=AE78,1,0)</f>
        <v>1</v>
      </c>
      <c r="AS78" s="105">
        <f>IF(L78=AJ78,1,0)</f>
        <v>1</v>
      </c>
      <c r="AT78" s="105">
        <f>IF(M78=AN78,1,0)</f>
        <v>1</v>
      </c>
    </row>
    <row r="79" spans="1:46" ht="15" customHeight="1" x14ac:dyDescent="0.25">
      <c r="A79" s="243"/>
      <c r="B79" s="243"/>
      <c r="C79" s="116">
        <v>11</v>
      </c>
      <c r="D79" s="117">
        <v>76</v>
      </c>
      <c r="E79" s="100" t="s">
        <v>476</v>
      </c>
      <c r="F79" s="100" t="s">
        <v>462</v>
      </c>
      <c r="G79" s="116">
        <v>0</v>
      </c>
      <c r="H79" s="123">
        <v>150</v>
      </c>
      <c r="I79" s="123" t="s">
        <v>15</v>
      </c>
      <c r="J79" s="230"/>
      <c r="K79" s="227">
        <v>110</v>
      </c>
      <c r="L79" s="230"/>
      <c r="M79" s="227">
        <v>120</v>
      </c>
      <c r="N79" s="124" t="s">
        <v>16</v>
      </c>
      <c r="O79" s="194">
        <v>2</v>
      </c>
      <c r="Q79" s="81">
        <f>[1]!'AI[76].zl'</f>
        <v>0</v>
      </c>
      <c r="R79" s="81">
        <f>[1]!'AI[76].zh'</f>
        <v>150</v>
      </c>
      <c r="T79" s="138">
        <f>[1]!'AI[76].i'</f>
        <v>5.8090210000000004</v>
      </c>
      <c r="U79" s="116">
        <f>[1]!'ai[76].break.sgn'</f>
        <v>0</v>
      </c>
      <c r="V79" s="132">
        <f>[1]!'AI[76].v'</f>
        <v>16.959569999999999</v>
      </c>
      <c r="X79" s="81">
        <f>[1]!'AI_fBlock[76]'</f>
        <v>1</v>
      </c>
      <c r="Z79" s="99">
        <f>[1]!'AI[76].L.en'</f>
        <v>0</v>
      </c>
      <c r="AA79" s="99">
        <f>[1]!'AI[76].l.v'</f>
        <v>0</v>
      </c>
      <c r="AB79" s="116">
        <f>[1]!'AI[76].L.sgn'</f>
        <v>0</v>
      </c>
      <c r="AC79" s="224"/>
      <c r="AD79" s="99">
        <f>[1]!'AI[76].H.en'</f>
        <v>1</v>
      </c>
      <c r="AE79" s="99">
        <f>[1]!'AI[76].H.v'</f>
        <v>110</v>
      </c>
      <c r="AF79" s="116">
        <f>[1]!'AI[76].H.sgn'</f>
        <v>0</v>
      </c>
      <c r="AG79" s="225"/>
      <c r="AH79" s="103"/>
      <c r="AI79" s="99">
        <f>[1]!'AI[76].LL.EN'</f>
        <v>0</v>
      </c>
      <c r="AJ79" s="99">
        <f>[1]!'AI[76].LL.v'</f>
        <v>0</v>
      </c>
      <c r="AK79" s="116">
        <f>[1]!'AI[76].LL.sgn'</f>
        <v>0</v>
      </c>
      <c r="AL79" s="225"/>
      <c r="AM79" s="99">
        <f>[1]!'AI[76].HH.EN'</f>
        <v>1</v>
      </c>
      <c r="AN79" s="99">
        <f>[1]!'AI[76].HH.v'</f>
        <v>120</v>
      </c>
      <c r="AO79" s="116">
        <f>[1]!'AI[76].HH.sgn'</f>
        <v>0</v>
      </c>
      <c r="AP79" s="225"/>
      <c r="AQ79" s="105">
        <f>IF(J79=AA79,1,0)</f>
        <v>1</v>
      </c>
      <c r="AR79" s="105">
        <f>IF(K79=AE79,1,0)</f>
        <v>1</v>
      </c>
      <c r="AS79" s="105">
        <f>IF(L79=AJ79,1,0)</f>
        <v>1</v>
      </c>
      <c r="AT79" s="105">
        <f>IF(M79=AN79,1,0)</f>
        <v>1</v>
      </c>
    </row>
    <row r="80" spans="1:46" ht="15" customHeight="1" x14ac:dyDescent="0.25">
      <c r="A80" s="243"/>
      <c r="B80" s="243"/>
      <c r="C80" s="116">
        <v>12</v>
      </c>
      <c r="D80" s="117">
        <v>77</v>
      </c>
      <c r="E80" s="100" t="s">
        <v>477</v>
      </c>
      <c r="F80" s="100" t="s">
        <v>463</v>
      </c>
      <c r="G80" s="116">
        <v>0</v>
      </c>
      <c r="H80" s="123">
        <v>100</v>
      </c>
      <c r="I80" s="123" t="s">
        <v>15</v>
      </c>
      <c r="J80" s="230"/>
      <c r="K80" s="227">
        <v>60</v>
      </c>
      <c r="L80" s="230"/>
      <c r="M80" s="240">
        <v>70</v>
      </c>
      <c r="N80" s="124" t="s">
        <v>16</v>
      </c>
      <c r="O80" s="194">
        <v>2</v>
      </c>
      <c r="Q80" s="81">
        <f>[1]!'AI[77].zl'</f>
        <v>0</v>
      </c>
      <c r="R80" s="81">
        <f>[1]!'AI[77].zh'</f>
        <v>100</v>
      </c>
      <c r="T80" s="138">
        <f>[1]!'AI[77].i'</f>
        <v>6.1808759999999996</v>
      </c>
      <c r="U80" s="116">
        <f>[1]!'ai[77].break.sgn'</f>
        <v>0</v>
      </c>
      <c r="V80" s="132">
        <f>[1]!'AI[77].v'</f>
        <v>13.630470000000001</v>
      </c>
      <c r="X80" s="81">
        <f>[1]!'AI_fBlock[77]'</f>
        <v>1</v>
      </c>
      <c r="Z80" s="99">
        <f>[1]!'AI[77].L.en'</f>
        <v>0</v>
      </c>
      <c r="AA80" s="99">
        <f>[1]!'AI[77].l.v'</f>
        <v>0</v>
      </c>
      <c r="AB80" s="116">
        <f>[1]!'AI[77].L.sgn'</f>
        <v>0</v>
      </c>
      <c r="AC80" s="224"/>
      <c r="AD80" s="99">
        <f>[1]!'AI[77].H.en'</f>
        <v>1</v>
      </c>
      <c r="AE80" s="99">
        <f>[1]!'AI[77].H.v'</f>
        <v>60</v>
      </c>
      <c r="AF80" s="116">
        <f>[1]!'AI[77].H.sgn'</f>
        <v>0</v>
      </c>
      <c r="AG80" s="225"/>
      <c r="AH80" s="103"/>
      <c r="AI80" s="99">
        <f>[1]!'AI[77].LL.EN'</f>
        <v>0</v>
      </c>
      <c r="AJ80" s="99">
        <f>[1]!'AI[77].LL.v'</f>
        <v>0</v>
      </c>
      <c r="AK80" s="116">
        <f>[1]!'AI[77].LL.sgn'</f>
        <v>0</v>
      </c>
      <c r="AL80" s="225"/>
      <c r="AM80" s="99">
        <f>[1]!'AI[77].HH.EN'</f>
        <v>1</v>
      </c>
      <c r="AN80" s="99">
        <f>[1]!'AI[77].HH.v'</f>
        <v>70</v>
      </c>
      <c r="AO80" s="116">
        <f>[1]!'AI[77].HH.sgn'</f>
        <v>0</v>
      </c>
      <c r="AP80" s="225"/>
      <c r="AQ80" s="105">
        <f>IF(J80=AA80,1,0)</f>
        <v>1</v>
      </c>
      <c r="AR80" s="105">
        <f>IF(K80=AE80,1,0)</f>
        <v>1</v>
      </c>
      <c r="AS80" s="105">
        <f>IF(L80=AJ80,1,0)</f>
        <v>1</v>
      </c>
      <c r="AT80" s="105">
        <f>IF(M80=AN80,1,0)</f>
        <v>1</v>
      </c>
    </row>
    <row r="81" spans="1:46" ht="15" customHeight="1" x14ac:dyDescent="0.25">
      <c r="A81" s="243"/>
      <c r="B81" s="243"/>
      <c r="C81" s="116">
        <v>13</v>
      </c>
      <c r="D81" s="117">
        <v>78</v>
      </c>
      <c r="E81" s="100" t="s">
        <v>478</v>
      </c>
      <c r="F81" s="100" t="s">
        <v>463</v>
      </c>
      <c r="G81" s="116">
        <v>0</v>
      </c>
      <c r="H81" s="123">
        <v>100</v>
      </c>
      <c r="I81" s="123" t="s">
        <v>15</v>
      </c>
      <c r="J81" s="230"/>
      <c r="K81" s="227">
        <v>60</v>
      </c>
      <c r="L81" s="230"/>
      <c r="M81" s="240">
        <v>70</v>
      </c>
      <c r="N81" s="124" t="s">
        <v>16</v>
      </c>
      <c r="O81" s="194">
        <v>2</v>
      </c>
      <c r="Q81" s="81">
        <f>[1]!'AI[78].zl'</f>
        <v>0</v>
      </c>
      <c r="R81" s="81">
        <f>[1]!'AI[78].zh'</f>
        <v>100</v>
      </c>
      <c r="T81" s="138">
        <f>[1]!'AI[78].i'</f>
        <v>6.2411770000000004</v>
      </c>
      <c r="U81" s="116">
        <f>[1]!'ai[78].break.sgn'</f>
        <v>0</v>
      </c>
      <c r="V81" s="132">
        <f>[1]!'AI[78].v'</f>
        <v>14.007350000000001</v>
      </c>
      <c r="X81" s="81">
        <f>[1]!'AI_fBlock[78]'</f>
        <v>1</v>
      </c>
      <c r="Z81" s="99">
        <f>[1]!'AI[78].L.en'</f>
        <v>0</v>
      </c>
      <c r="AA81" s="99">
        <f>[1]!'AI[78].l.v'</f>
        <v>0</v>
      </c>
      <c r="AB81" s="116">
        <f>[1]!'AI[78].L.sgn'</f>
        <v>0</v>
      </c>
      <c r="AC81" s="224"/>
      <c r="AD81" s="99">
        <f>[1]!'AI[78].H.en'</f>
        <v>1</v>
      </c>
      <c r="AE81" s="99">
        <f>[1]!'AI[78].H.v'</f>
        <v>60</v>
      </c>
      <c r="AF81" s="116">
        <f>[1]!'AI[78].H.sgn'</f>
        <v>0</v>
      </c>
      <c r="AG81" s="225"/>
      <c r="AH81" s="103"/>
      <c r="AI81" s="99">
        <f>[1]!'AI[78].LL.EN'</f>
        <v>0</v>
      </c>
      <c r="AJ81" s="99">
        <f>[1]!'AI[78].LL.v'</f>
        <v>0</v>
      </c>
      <c r="AK81" s="116">
        <f>[1]!'AI[78].LL.sgn'</f>
        <v>0</v>
      </c>
      <c r="AL81" s="225"/>
      <c r="AM81" s="99">
        <f>[1]!'AI[78].HH.EN'</f>
        <v>1</v>
      </c>
      <c r="AN81" s="99">
        <f>[1]!'AI[78].HH.v'</f>
        <v>70</v>
      </c>
      <c r="AO81" s="116">
        <f>[1]!'AI[78].HH.sgn'</f>
        <v>0</v>
      </c>
      <c r="AP81" s="225"/>
      <c r="AQ81" s="105">
        <f>IF(J81=AA81,1,0)</f>
        <v>1</v>
      </c>
      <c r="AR81" s="105">
        <f>IF(K81=AE81,1,0)</f>
        <v>1</v>
      </c>
      <c r="AS81" s="105">
        <f>IF(L81=AJ81,1,0)</f>
        <v>1</v>
      </c>
      <c r="AT81" s="105">
        <f>IF(M81=AN81,1,0)</f>
        <v>1</v>
      </c>
    </row>
    <row r="82" spans="1:46" ht="15" customHeight="1" x14ac:dyDescent="0.25">
      <c r="A82" s="243"/>
      <c r="B82" s="243"/>
      <c r="C82" s="116">
        <v>14</v>
      </c>
      <c r="D82" s="117">
        <v>79</v>
      </c>
      <c r="E82" s="100" t="s">
        <v>479</v>
      </c>
      <c r="F82" s="100" t="s">
        <v>463</v>
      </c>
      <c r="G82" s="116">
        <v>0</v>
      </c>
      <c r="H82" s="123">
        <v>100</v>
      </c>
      <c r="I82" s="123" t="s">
        <v>15</v>
      </c>
      <c r="J82" s="230"/>
      <c r="K82" s="227">
        <v>60</v>
      </c>
      <c r="L82" s="230"/>
      <c r="M82" s="240">
        <v>70</v>
      </c>
      <c r="N82" s="124" t="s">
        <v>16</v>
      </c>
      <c r="O82" s="194">
        <v>2</v>
      </c>
      <c r="Q82" s="81">
        <f>[1]!'AI[79].zl'</f>
        <v>0</v>
      </c>
      <c r="R82" s="81">
        <f>[1]!'AI[79].zh'</f>
        <v>100</v>
      </c>
      <c r="T82" s="138">
        <f>[1]!'AI[79].i'</f>
        <v>6.2180609999999996</v>
      </c>
      <c r="U82" s="116">
        <f>[1]!'ai[79].break.sgn'</f>
        <v>0</v>
      </c>
      <c r="V82" s="132">
        <f>[1]!'AI[79].v'</f>
        <v>13.862880000000001</v>
      </c>
      <c r="X82" s="81">
        <f>[1]!'AI_fBlock[79]'</f>
        <v>1</v>
      </c>
      <c r="Z82" s="99">
        <f>[1]!'AI[79].L.en'</f>
        <v>0</v>
      </c>
      <c r="AA82" s="99">
        <f>[1]!'AI[79].l.v'</f>
        <v>0</v>
      </c>
      <c r="AB82" s="116">
        <f>[1]!'AI[79].L.sgn'</f>
        <v>0</v>
      </c>
      <c r="AC82" s="224"/>
      <c r="AD82" s="99">
        <f>[1]!'AI[79].H.en'</f>
        <v>1</v>
      </c>
      <c r="AE82" s="99">
        <f>[1]!'AI[79].H.v'</f>
        <v>60</v>
      </c>
      <c r="AF82" s="116">
        <f>[1]!'AI[79].H.sgn'</f>
        <v>0</v>
      </c>
      <c r="AG82" s="225"/>
      <c r="AH82" s="103"/>
      <c r="AI82" s="99">
        <f>[1]!'AI[79].LL.EN'</f>
        <v>0</v>
      </c>
      <c r="AJ82" s="99">
        <f>[1]!'AI[79].LL.v'</f>
        <v>0</v>
      </c>
      <c r="AK82" s="116">
        <f>[1]!'AI[79].LL.sgn'</f>
        <v>0</v>
      </c>
      <c r="AL82" s="225"/>
      <c r="AM82" s="99">
        <f>[1]!'AI[79].HH.EN'</f>
        <v>1</v>
      </c>
      <c r="AN82" s="99">
        <f>[1]!'AI[79].HH.v'</f>
        <v>70</v>
      </c>
      <c r="AO82" s="116">
        <f>[1]!'AI[79].HH.sgn'</f>
        <v>0</v>
      </c>
      <c r="AP82" s="225"/>
      <c r="AQ82" s="105">
        <f>IF(J82=AA82,1,0)</f>
        <v>1</v>
      </c>
      <c r="AR82" s="105">
        <f>IF(K82=AE82,1,0)</f>
        <v>1</v>
      </c>
      <c r="AS82" s="105">
        <f>IF(L82=AJ82,1,0)</f>
        <v>1</v>
      </c>
      <c r="AT82" s="105">
        <f>IF(M82=AN82,1,0)</f>
        <v>1</v>
      </c>
    </row>
    <row r="83" spans="1:46" ht="15" customHeight="1" thickBot="1" x14ac:dyDescent="0.3">
      <c r="A83" s="244"/>
      <c r="B83" s="244"/>
      <c r="C83" s="120">
        <v>15</v>
      </c>
      <c r="D83" s="109">
        <v>80</v>
      </c>
      <c r="E83" s="101" t="s">
        <v>480</v>
      </c>
      <c r="F83" s="101" t="s">
        <v>464</v>
      </c>
      <c r="G83" s="120">
        <v>0</v>
      </c>
      <c r="H83" s="125">
        <v>100</v>
      </c>
      <c r="I83" s="125" t="s">
        <v>15</v>
      </c>
      <c r="J83" s="238"/>
      <c r="K83" s="233">
        <v>60</v>
      </c>
      <c r="L83" s="238"/>
      <c r="M83" s="111">
        <v>70</v>
      </c>
      <c r="N83" s="126" t="s">
        <v>16</v>
      </c>
      <c r="O83" s="195">
        <v>2</v>
      </c>
      <c r="Q83" s="81">
        <f>[1]!'AI[80].zl'</f>
        <v>0</v>
      </c>
      <c r="R83" s="81">
        <f>[1]!'AI[80].zh'</f>
        <v>100</v>
      </c>
      <c r="T83" s="138">
        <f>[1]!'AI[80].i'</f>
        <v>6.2130359999999998</v>
      </c>
      <c r="U83" s="116">
        <f>[1]!'ai[80].break.sgn'</f>
        <v>0</v>
      </c>
      <c r="V83" s="132">
        <f>[1]!'AI[80].v'</f>
        <v>13.831469999999999</v>
      </c>
      <c r="X83" s="81">
        <f>[1]!'AI_fBlock[80]'</f>
        <v>1</v>
      </c>
      <c r="Z83" s="99">
        <f>[1]!'AI[80].L.en'</f>
        <v>0</v>
      </c>
      <c r="AA83" s="99">
        <f>[1]!'AI[80].l.v'</f>
        <v>0</v>
      </c>
      <c r="AB83" s="116">
        <f>[1]!'AI[80].L.sgn'</f>
        <v>0</v>
      </c>
      <c r="AC83" s="224"/>
      <c r="AD83" s="99">
        <f>[1]!'AI[80].H.en'</f>
        <v>1</v>
      </c>
      <c r="AE83" s="99">
        <f>[1]!'AI[80].H.v'</f>
        <v>60</v>
      </c>
      <c r="AF83" s="116">
        <f>[1]!'AI[80].H.sgn'</f>
        <v>0</v>
      </c>
      <c r="AG83" s="225"/>
      <c r="AH83" s="103"/>
      <c r="AI83" s="99">
        <f>[1]!'AI[80].LL.EN'</f>
        <v>0</v>
      </c>
      <c r="AJ83" s="99">
        <f>[1]!'AI[80].LL.v'</f>
        <v>0</v>
      </c>
      <c r="AK83" s="116">
        <f>[1]!'AI[80].LL.sgn'</f>
        <v>0</v>
      </c>
      <c r="AL83" s="225"/>
      <c r="AM83" s="99">
        <f>[1]!'AI[80].HH.EN'</f>
        <v>1</v>
      </c>
      <c r="AN83" s="99">
        <f>[1]!'AI[80].HH.v'</f>
        <v>70</v>
      </c>
      <c r="AO83" s="116">
        <f>[1]!'AI[80].HH.sgn'</f>
        <v>0</v>
      </c>
      <c r="AP83" s="225"/>
      <c r="AQ83" s="105">
        <f>IF(J83=AA83,1,0)</f>
        <v>1</v>
      </c>
      <c r="AR83" s="105">
        <f>IF(K83=AE83,1,0)</f>
        <v>1</v>
      </c>
      <c r="AS83" s="105">
        <f>IF(L83=AJ83,1,0)</f>
        <v>1</v>
      </c>
      <c r="AT83" s="105">
        <f>IF(M83=AN83,1,0)</f>
        <v>1</v>
      </c>
    </row>
    <row r="84" spans="1:46" ht="15" customHeight="1" x14ac:dyDescent="0.25">
      <c r="A84" s="129"/>
      <c r="B84" s="129"/>
      <c r="U84" s="104"/>
      <c r="AB84" s="104"/>
      <c r="AC84" s="104"/>
      <c r="AF84" s="104"/>
      <c r="AG84" s="104"/>
      <c r="AK84" s="104"/>
      <c r="AL84" s="104"/>
      <c r="AO84" s="104"/>
      <c r="AP84" s="104"/>
    </row>
    <row r="85" spans="1:46" ht="15" customHeight="1" x14ac:dyDescent="0.25">
      <c r="A85" s="129"/>
      <c r="B85" s="129"/>
      <c r="U85" s="104"/>
      <c r="AB85" s="104"/>
      <c r="AC85" s="104"/>
      <c r="AF85" s="104"/>
      <c r="AG85" s="104"/>
      <c r="AK85" s="104"/>
      <c r="AL85" s="104"/>
      <c r="AO85" s="104"/>
      <c r="AP85" s="104"/>
    </row>
    <row r="86" spans="1:46" ht="15" customHeight="1" x14ac:dyDescent="0.25">
      <c r="U86" s="104"/>
      <c r="AB86" s="104"/>
      <c r="AC86" s="104"/>
      <c r="AF86" s="104"/>
      <c r="AG86" s="104"/>
      <c r="AK86" s="104"/>
      <c r="AL86" s="104"/>
      <c r="AO86" s="104"/>
      <c r="AP86" s="104"/>
    </row>
    <row r="87" spans="1:46" ht="15" customHeight="1" x14ac:dyDescent="0.25">
      <c r="U87" s="104"/>
      <c r="AB87" s="104"/>
      <c r="AC87" s="104"/>
      <c r="AF87" s="104"/>
      <c r="AG87" s="104"/>
      <c r="AK87" s="104"/>
      <c r="AL87" s="104"/>
      <c r="AO87" s="104"/>
      <c r="AP87" s="104"/>
    </row>
    <row r="88" spans="1:46" ht="15" customHeight="1" x14ac:dyDescent="0.25">
      <c r="U88" s="104"/>
      <c r="AB88" s="104"/>
      <c r="AC88" s="104"/>
      <c r="AF88" s="104"/>
      <c r="AG88" s="104"/>
      <c r="AK88" s="104"/>
      <c r="AL88" s="104"/>
      <c r="AO88" s="104"/>
      <c r="AP88" s="104"/>
    </row>
    <row r="89" spans="1:46" ht="15" customHeight="1" x14ac:dyDescent="0.25">
      <c r="U89" s="104"/>
      <c r="AB89" s="104"/>
      <c r="AC89" s="104"/>
      <c r="AF89" s="104"/>
      <c r="AG89" s="104"/>
      <c r="AK89" s="104"/>
      <c r="AL89" s="104"/>
      <c r="AO89" s="104"/>
      <c r="AP89" s="104"/>
    </row>
    <row r="90" spans="1:46" ht="15" customHeight="1" x14ac:dyDescent="0.25">
      <c r="U90" s="104"/>
      <c r="AB90" s="104"/>
      <c r="AC90" s="104"/>
      <c r="AF90" s="104"/>
      <c r="AG90" s="104"/>
      <c r="AK90" s="104"/>
      <c r="AL90" s="104"/>
      <c r="AO90" s="104"/>
      <c r="AP90" s="104"/>
    </row>
    <row r="91" spans="1:46" ht="15" customHeight="1" x14ac:dyDescent="0.25">
      <c r="U91" s="104"/>
      <c r="AB91" s="104"/>
      <c r="AC91" s="104"/>
      <c r="AF91" s="104"/>
      <c r="AG91" s="104"/>
      <c r="AK91" s="104"/>
      <c r="AL91" s="104"/>
      <c r="AO91" s="104"/>
      <c r="AP91" s="104"/>
    </row>
    <row r="92" spans="1:46" ht="15" customHeight="1" x14ac:dyDescent="0.25">
      <c r="U92" s="104"/>
      <c r="AB92" s="104"/>
      <c r="AC92" s="104"/>
      <c r="AF92" s="104"/>
      <c r="AG92" s="104"/>
      <c r="AK92" s="104"/>
      <c r="AL92" s="104"/>
      <c r="AO92" s="104"/>
      <c r="AP92" s="104"/>
    </row>
    <row r="93" spans="1:46" ht="15" customHeight="1" x14ac:dyDescent="0.25">
      <c r="U93" s="104"/>
      <c r="AB93" s="104"/>
      <c r="AC93" s="104"/>
      <c r="AF93" s="104"/>
      <c r="AG93" s="104"/>
      <c r="AK93" s="104"/>
      <c r="AL93" s="104"/>
      <c r="AO93" s="104"/>
      <c r="AP93" s="104"/>
    </row>
    <row r="94" spans="1:46" ht="15" customHeight="1" x14ac:dyDescent="0.25">
      <c r="U94" s="104"/>
      <c r="AB94" s="104"/>
      <c r="AC94" s="104"/>
      <c r="AF94" s="104"/>
      <c r="AG94" s="104"/>
      <c r="AK94" s="104"/>
      <c r="AL94" s="104"/>
      <c r="AO94" s="104"/>
      <c r="AP94" s="104"/>
    </row>
    <row r="95" spans="1:46" ht="15" customHeight="1" x14ac:dyDescent="0.25">
      <c r="U95" s="104"/>
      <c r="AB95" s="104"/>
      <c r="AC95" s="104"/>
      <c r="AF95" s="104"/>
      <c r="AG95" s="104"/>
      <c r="AK95" s="104"/>
      <c r="AL95" s="104"/>
      <c r="AO95" s="104"/>
      <c r="AP95" s="104"/>
    </row>
    <row r="96" spans="1:46" ht="15" customHeight="1" x14ac:dyDescent="0.25">
      <c r="U96" s="104"/>
      <c r="AB96" s="104"/>
      <c r="AC96" s="104"/>
      <c r="AF96" s="104"/>
      <c r="AG96" s="104"/>
      <c r="AK96" s="104"/>
      <c r="AL96" s="104"/>
      <c r="AO96" s="104"/>
      <c r="AP96" s="104"/>
    </row>
    <row r="97" spans="21:42" ht="15" customHeight="1" x14ac:dyDescent="0.25">
      <c r="U97" s="104"/>
      <c r="AB97" s="104"/>
      <c r="AC97" s="104"/>
      <c r="AF97" s="104"/>
      <c r="AG97" s="104"/>
      <c r="AK97" s="104"/>
      <c r="AL97" s="104"/>
      <c r="AO97" s="104"/>
      <c r="AP97" s="104"/>
    </row>
    <row r="98" spans="21:42" ht="15" customHeight="1" x14ac:dyDescent="0.25">
      <c r="U98" s="104"/>
      <c r="AB98" s="104"/>
      <c r="AC98" s="104"/>
      <c r="AF98" s="104"/>
      <c r="AG98" s="104"/>
      <c r="AK98" s="104"/>
      <c r="AL98" s="104"/>
      <c r="AO98" s="104"/>
      <c r="AP98" s="104"/>
    </row>
    <row r="99" spans="21:42" ht="15" customHeight="1" x14ac:dyDescent="0.25">
      <c r="U99" s="104"/>
      <c r="AB99" s="104"/>
      <c r="AC99" s="104"/>
      <c r="AF99" s="104"/>
      <c r="AG99" s="104"/>
      <c r="AK99" s="104"/>
      <c r="AL99" s="104"/>
      <c r="AO99" s="104"/>
      <c r="AP99" s="104"/>
    </row>
    <row r="100" spans="21:42" ht="15" customHeight="1" x14ac:dyDescent="0.25">
      <c r="U100" s="104"/>
      <c r="AB100" s="104"/>
      <c r="AC100" s="104"/>
      <c r="AF100" s="104"/>
      <c r="AG100" s="104"/>
      <c r="AK100" s="104"/>
      <c r="AL100" s="104"/>
      <c r="AO100" s="104"/>
      <c r="AP100" s="104"/>
    </row>
    <row r="101" spans="21:42" ht="15" customHeight="1" x14ac:dyDescent="0.25">
      <c r="U101" s="104"/>
      <c r="AB101" s="104"/>
      <c r="AC101" s="104"/>
      <c r="AF101" s="104"/>
      <c r="AG101" s="104"/>
      <c r="AK101" s="104"/>
      <c r="AL101" s="104"/>
      <c r="AO101" s="104"/>
      <c r="AP101" s="104"/>
    </row>
    <row r="102" spans="21:42" ht="15" customHeight="1" x14ac:dyDescent="0.25">
      <c r="U102" s="104"/>
      <c r="AB102" s="104"/>
      <c r="AC102" s="104"/>
      <c r="AF102" s="104"/>
      <c r="AG102" s="104"/>
      <c r="AK102" s="104"/>
      <c r="AL102" s="104"/>
      <c r="AO102" s="104"/>
      <c r="AP102" s="104"/>
    </row>
    <row r="103" spans="21:42" ht="15" customHeight="1" x14ac:dyDescent="0.25">
      <c r="U103" s="104"/>
      <c r="AB103" s="104"/>
      <c r="AC103" s="104"/>
      <c r="AF103" s="104"/>
      <c r="AG103" s="104"/>
      <c r="AK103" s="104"/>
      <c r="AL103" s="104"/>
      <c r="AO103" s="104"/>
      <c r="AP103" s="104"/>
    </row>
    <row r="104" spans="21:42" ht="15" customHeight="1" x14ac:dyDescent="0.25">
      <c r="U104" s="104"/>
      <c r="AB104" s="104"/>
      <c r="AC104" s="104"/>
      <c r="AF104" s="104"/>
      <c r="AG104" s="104"/>
      <c r="AK104" s="104"/>
      <c r="AL104" s="104"/>
      <c r="AO104" s="104"/>
      <c r="AP104" s="104"/>
    </row>
    <row r="105" spans="21:42" ht="15" customHeight="1" x14ac:dyDescent="0.25">
      <c r="U105" s="104"/>
      <c r="AB105" s="104"/>
      <c r="AC105" s="104"/>
      <c r="AF105" s="104"/>
      <c r="AG105" s="104"/>
      <c r="AK105" s="104"/>
      <c r="AL105" s="104"/>
      <c r="AO105" s="104"/>
      <c r="AP105" s="104"/>
    </row>
    <row r="106" spans="21:42" ht="15" customHeight="1" x14ac:dyDescent="0.25">
      <c r="U106" s="104"/>
      <c r="AB106" s="104"/>
      <c r="AC106" s="104"/>
      <c r="AF106" s="104"/>
      <c r="AG106" s="104"/>
      <c r="AK106" s="104"/>
      <c r="AL106" s="104"/>
      <c r="AO106" s="104"/>
      <c r="AP106" s="104"/>
    </row>
    <row r="107" spans="21:42" ht="15" customHeight="1" x14ac:dyDescent="0.25">
      <c r="U107" s="104"/>
      <c r="AB107" s="104"/>
      <c r="AC107" s="104"/>
      <c r="AF107" s="104"/>
      <c r="AG107" s="104"/>
      <c r="AK107" s="104"/>
      <c r="AL107" s="104"/>
      <c r="AO107" s="104"/>
      <c r="AP107" s="104"/>
    </row>
    <row r="108" spans="21:42" ht="15" customHeight="1" x14ac:dyDescent="0.25">
      <c r="U108" s="104"/>
      <c r="AB108" s="104"/>
      <c r="AC108" s="104"/>
      <c r="AF108" s="104"/>
      <c r="AG108" s="104"/>
      <c r="AK108" s="104"/>
      <c r="AL108" s="104"/>
      <c r="AO108" s="104"/>
      <c r="AP108" s="104"/>
    </row>
    <row r="109" spans="21:42" ht="15" customHeight="1" x14ac:dyDescent="0.25">
      <c r="U109" s="104"/>
      <c r="AB109" s="104"/>
      <c r="AC109" s="104"/>
      <c r="AF109" s="104"/>
      <c r="AG109" s="104"/>
      <c r="AK109" s="104"/>
      <c r="AL109" s="104"/>
      <c r="AO109" s="104"/>
      <c r="AP109" s="104"/>
    </row>
    <row r="110" spans="21:42" ht="15" customHeight="1" x14ac:dyDescent="0.25">
      <c r="U110" s="104"/>
      <c r="AB110" s="104"/>
      <c r="AC110" s="104"/>
      <c r="AF110" s="104"/>
      <c r="AG110" s="104"/>
      <c r="AK110" s="104"/>
      <c r="AL110" s="104"/>
      <c r="AO110" s="104"/>
      <c r="AP110" s="104"/>
    </row>
    <row r="111" spans="21:42" ht="15" customHeight="1" x14ac:dyDescent="0.25">
      <c r="U111" s="104"/>
      <c r="AB111" s="104"/>
      <c r="AC111" s="104"/>
      <c r="AF111" s="104"/>
      <c r="AG111" s="104"/>
      <c r="AK111" s="104"/>
      <c r="AL111" s="104"/>
      <c r="AO111" s="104"/>
      <c r="AP111" s="104"/>
    </row>
    <row r="112" spans="21:42" ht="15" customHeight="1" x14ac:dyDescent="0.25">
      <c r="U112" s="104"/>
      <c r="AB112" s="104"/>
      <c r="AC112" s="104"/>
      <c r="AF112" s="104"/>
      <c r="AG112" s="104"/>
      <c r="AK112" s="104"/>
      <c r="AL112" s="104"/>
      <c r="AO112" s="104"/>
      <c r="AP112" s="104"/>
    </row>
    <row r="113" spans="21:42" ht="15" customHeight="1" x14ac:dyDescent="0.25">
      <c r="U113" s="104"/>
      <c r="AB113" s="104"/>
      <c r="AC113" s="104"/>
      <c r="AF113" s="104"/>
      <c r="AG113" s="104"/>
      <c r="AK113" s="104"/>
      <c r="AL113" s="104"/>
      <c r="AO113" s="104"/>
      <c r="AP113" s="104"/>
    </row>
    <row r="114" spans="21:42" ht="15" customHeight="1" x14ac:dyDescent="0.25">
      <c r="U114" s="104"/>
      <c r="AB114" s="104"/>
      <c r="AC114" s="104"/>
      <c r="AF114" s="104"/>
      <c r="AG114" s="104"/>
      <c r="AK114" s="104"/>
      <c r="AL114" s="104"/>
      <c r="AO114" s="104"/>
      <c r="AP114" s="104"/>
    </row>
    <row r="115" spans="21:42" ht="15" customHeight="1" x14ac:dyDescent="0.25">
      <c r="U115" s="104"/>
      <c r="AB115" s="104"/>
      <c r="AC115" s="104"/>
      <c r="AF115" s="104"/>
      <c r="AG115" s="104"/>
      <c r="AK115" s="104"/>
      <c r="AL115" s="104"/>
      <c r="AO115" s="104"/>
      <c r="AP115" s="104"/>
    </row>
    <row r="116" spans="21:42" ht="15" customHeight="1" x14ac:dyDescent="0.25">
      <c r="U116" s="104"/>
      <c r="AB116" s="104"/>
      <c r="AC116" s="104"/>
      <c r="AF116" s="104"/>
      <c r="AG116" s="104"/>
      <c r="AK116" s="104"/>
      <c r="AL116" s="104"/>
      <c r="AO116" s="104"/>
      <c r="AP116" s="104"/>
    </row>
    <row r="117" spans="21:42" ht="15" customHeight="1" x14ac:dyDescent="0.25">
      <c r="U117" s="104"/>
      <c r="AB117" s="104"/>
      <c r="AC117" s="104"/>
      <c r="AF117" s="104"/>
      <c r="AG117" s="104"/>
      <c r="AK117" s="104"/>
      <c r="AL117" s="104"/>
      <c r="AO117" s="104"/>
      <c r="AP117" s="104"/>
    </row>
    <row r="118" spans="21:42" ht="15" customHeight="1" x14ac:dyDescent="0.25">
      <c r="U118" s="104"/>
      <c r="AB118" s="104"/>
      <c r="AC118" s="104"/>
      <c r="AF118" s="104"/>
      <c r="AG118" s="104"/>
      <c r="AK118" s="104"/>
      <c r="AL118" s="104"/>
      <c r="AO118" s="104"/>
      <c r="AP118" s="104"/>
    </row>
    <row r="119" spans="21:42" ht="15" customHeight="1" x14ac:dyDescent="0.25">
      <c r="U119" s="104"/>
      <c r="AB119" s="104"/>
      <c r="AC119" s="104"/>
      <c r="AF119" s="104"/>
      <c r="AG119" s="104"/>
      <c r="AK119" s="104"/>
      <c r="AL119" s="104"/>
      <c r="AO119" s="104"/>
      <c r="AP119" s="104"/>
    </row>
    <row r="120" spans="21:42" ht="15" customHeight="1" x14ac:dyDescent="0.25">
      <c r="U120" s="104"/>
      <c r="AB120" s="104"/>
      <c r="AC120" s="104"/>
      <c r="AF120" s="104"/>
      <c r="AG120" s="104"/>
      <c r="AK120" s="104"/>
      <c r="AL120" s="104"/>
      <c r="AO120" s="104"/>
      <c r="AP120" s="104"/>
    </row>
    <row r="121" spans="21:42" ht="15" customHeight="1" x14ac:dyDescent="0.25">
      <c r="U121" s="104"/>
      <c r="AB121" s="104"/>
      <c r="AC121" s="104"/>
      <c r="AF121" s="104"/>
      <c r="AG121" s="104"/>
      <c r="AK121" s="104"/>
      <c r="AL121" s="104"/>
      <c r="AO121" s="104"/>
      <c r="AP121" s="104"/>
    </row>
    <row r="122" spans="21:42" ht="15" customHeight="1" x14ac:dyDescent="0.25">
      <c r="U122" s="104"/>
      <c r="AB122" s="104"/>
      <c r="AC122" s="104"/>
      <c r="AF122" s="104"/>
      <c r="AG122" s="104"/>
      <c r="AK122" s="104"/>
      <c r="AL122" s="104"/>
      <c r="AO122" s="104"/>
      <c r="AP122" s="104"/>
    </row>
    <row r="123" spans="21:42" ht="15" customHeight="1" x14ac:dyDescent="0.25">
      <c r="U123" s="104"/>
      <c r="AB123" s="104"/>
      <c r="AC123" s="104"/>
      <c r="AF123" s="104"/>
      <c r="AG123" s="104"/>
      <c r="AK123" s="104"/>
      <c r="AL123" s="104"/>
      <c r="AO123" s="104"/>
      <c r="AP123" s="104"/>
    </row>
    <row r="124" spans="21:42" ht="15" customHeight="1" x14ac:dyDescent="0.25">
      <c r="U124" s="104"/>
      <c r="AB124" s="104"/>
      <c r="AC124" s="104"/>
      <c r="AF124" s="104"/>
      <c r="AG124" s="104"/>
      <c r="AK124" s="104"/>
      <c r="AL124" s="104"/>
      <c r="AO124" s="104"/>
      <c r="AP124" s="104"/>
    </row>
    <row r="125" spans="21:42" ht="15" customHeight="1" x14ac:dyDescent="0.25">
      <c r="U125" s="104"/>
      <c r="AB125" s="104"/>
      <c r="AC125" s="104"/>
      <c r="AF125" s="104"/>
      <c r="AG125" s="104"/>
      <c r="AK125" s="104"/>
      <c r="AL125" s="104"/>
      <c r="AO125" s="104"/>
      <c r="AP125" s="104"/>
    </row>
    <row r="126" spans="21:42" ht="15" customHeight="1" x14ac:dyDescent="0.25">
      <c r="U126" s="104"/>
      <c r="AB126" s="104"/>
      <c r="AC126" s="104"/>
      <c r="AF126" s="104"/>
      <c r="AG126" s="104"/>
      <c r="AK126" s="104"/>
      <c r="AL126" s="104"/>
      <c r="AO126" s="104"/>
      <c r="AP126" s="104"/>
    </row>
    <row r="127" spans="21:42" ht="15" customHeight="1" x14ac:dyDescent="0.25">
      <c r="U127" s="104"/>
      <c r="AB127" s="104"/>
      <c r="AC127" s="104"/>
      <c r="AF127" s="104"/>
      <c r="AG127" s="104"/>
      <c r="AK127" s="104"/>
      <c r="AL127" s="104"/>
      <c r="AO127" s="104"/>
      <c r="AP127" s="104"/>
    </row>
    <row r="128" spans="21:42" ht="15" customHeight="1" x14ac:dyDescent="0.25">
      <c r="U128" s="104"/>
      <c r="AB128" s="104"/>
      <c r="AC128" s="104"/>
      <c r="AF128" s="104"/>
      <c r="AG128" s="104"/>
      <c r="AK128" s="104"/>
      <c r="AL128" s="104"/>
      <c r="AO128" s="104"/>
      <c r="AP128" s="104"/>
    </row>
    <row r="129" spans="21:42" ht="15" customHeight="1" x14ac:dyDescent="0.25">
      <c r="U129" s="104"/>
      <c r="AB129" s="104"/>
      <c r="AC129" s="104"/>
      <c r="AF129" s="104"/>
      <c r="AG129" s="104"/>
      <c r="AK129" s="104"/>
      <c r="AL129" s="104"/>
      <c r="AO129" s="104"/>
      <c r="AP129" s="104"/>
    </row>
    <row r="130" spans="21:42" ht="15" customHeight="1" x14ac:dyDescent="0.25">
      <c r="U130" s="104"/>
      <c r="AB130" s="104"/>
      <c r="AC130" s="104"/>
      <c r="AF130" s="104"/>
      <c r="AG130" s="104"/>
      <c r="AK130" s="104"/>
      <c r="AL130" s="104"/>
      <c r="AO130" s="104"/>
      <c r="AP130" s="104"/>
    </row>
    <row r="131" spans="21:42" ht="15" customHeight="1" x14ac:dyDescent="0.25">
      <c r="U131" s="104"/>
      <c r="AB131" s="104"/>
      <c r="AC131" s="104"/>
      <c r="AF131" s="104"/>
      <c r="AG131" s="104"/>
      <c r="AK131" s="104"/>
      <c r="AL131" s="104"/>
      <c r="AO131" s="104"/>
      <c r="AP131" s="104"/>
    </row>
    <row r="132" spans="21:42" ht="15" customHeight="1" x14ac:dyDescent="0.25">
      <c r="U132" s="104"/>
      <c r="AB132" s="104"/>
      <c r="AC132" s="104"/>
      <c r="AF132" s="104"/>
      <c r="AG132" s="104"/>
      <c r="AK132" s="104"/>
      <c r="AL132" s="104"/>
      <c r="AO132" s="104"/>
      <c r="AP132" s="104"/>
    </row>
    <row r="133" spans="21:42" ht="15" customHeight="1" x14ac:dyDescent="0.25">
      <c r="U133" s="104"/>
      <c r="AB133" s="104"/>
      <c r="AC133" s="104"/>
      <c r="AF133" s="104"/>
      <c r="AG133" s="104"/>
      <c r="AK133" s="104"/>
      <c r="AL133" s="104"/>
      <c r="AO133" s="104"/>
      <c r="AP133" s="104"/>
    </row>
    <row r="134" spans="21:42" ht="15" customHeight="1" x14ac:dyDescent="0.25">
      <c r="U134" s="104"/>
      <c r="AB134" s="104"/>
      <c r="AC134" s="104"/>
      <c r="AF134" s="104"/>
      <c r="AG134" s="104"/>
      <c r="AK134" s="104"/>
      <c r="AL134" s="104"/>
      <c r="AO134" s="104"/>
      <c r="AP134" s="104"/>
    </row>
    <row r="135" spans="21:42" ht="15" customHeight="1" x14ac:dyDescent="0.25">
      <c r="U135" s="104"/>
      <c r="AB135" s="104"/>
      <c r="AC135" s="104"/>
      <c r="AF135" s="104"/>
      <c r="AG135" s="104"/>
      <c r="AK135" s="104"/>
      <c r="AL135" s="104"/>
      <c r="AO135" s="104"/>
      <c r="AP135" s="104"/>
    </row>
    <row r="136" spans="21:42" ht="15" customHeight="1" x14ac:dyDescent="0.25">
      <c r="U136" s="104"/>
      <c r="AB136" s="104"/>
      <c r="AC136" s="104"/>
      <c r="AF136" s="104"/>
      <c r="AG136" s="104"/>
      <c r="AK136" s="104"/>
      <c r="AL136" s="104"/>
      <c r="AO136" s="104"/>
      <c r="AP136" s="104"/>
    </row>
    <row r="137" spans="21:42" ht="15" customHeight="1" x14ac:dyDescent="0.25">
      <c r="U137" s="104"/>
      <c r="AB137" s="104"/>
      <c r="AC137" s="104"/>
      <c r="AF137" s="104"/>
      <c r="AG137" s="104"/>
      <c r="AK137" s="104"/>
      <c r="AL137" s="104"/>
      <c r="AO137" s="104"/>
      <c r="AP137" s="104"/>
    </row>
    <row r="138" spans="21:42" ht="15" customHeight="1" x14ac:dyDescent="0.25">
      <c r="U138" s="104"/>
      <c r="AB138" s="104"/>
      <c r="AC138" s="104"/>
      <c r="AF138" s="104"/>
      <c r="AG138" s="104"/>
      <c r="AK138" s="104"/>
      <c r="AL138" s="104"/>
      <c r="AO138" s="104"/>
      <c r="AP138" s="104"/>
    </row>
    <row r="139" spans="21:42" ht="15" customHeight="1" x14ac:dyDescent="0.25">
      <c r="U139" s="104"/>
      <c r="AB139" s="104"/>
      <c r="AC139" s="104"/>
      <c r="AF139" s="104"/>
      <c r="AG139" s="104"/>
      <c r="AK139" s="104"/>
      <c r="AL139" s="104"/>
      <c r="AO139" s="104"/>
      <c r="AP139" s="104"/>
    </row>
    <row r="140" spans="21:42" ht="15" customHeight="1" x14ac:dyDescent="0.25">
      <c r="U140" s="104"/>
      <c r="AB140" s="104"/>
      <c r="AC140" s="104"/>
      <c r="AF140" s="104"/>
      <c r="AG140" s="104"/>
      <c r="AK140" s="104"/>
      <c r="AL140" s="104"/>
      <c r="AO140" s="104"/>
      <c r="AP140" s="104"/>
    </row>
    <row r="141" spans="21:42" ht="15" customHeight="1" x14ac:dyDescent="0.25">
      <c r="U141" s="104"/>
      <c r="AB141" s="104"/>
      <c r="AC141" s="104"/>
      <c r="AF141" s="104"/>
      <c r="AG141" s="104"/>
      <c r="AK141" s="104"/>
      <c r="AL141" s="104"/>
      <c r="AO141" s="104"/>
      <c r="AP141" s="104"/>
    </row>
    <row r="142" spans="21:42" ht="15" customHeight="1" x14ac:dyDescent="0.25">
      <c r="U142" s="104"/>
      <c r="AB142" s="104"/>
      <c r="AC142" s="104"/>
      <c r="AF142" s="104"/>
      <c r="AG142" s="104"/>
      <c r="AK142" s="104"/>
      <c r="AL142" s="104"/>
      <c r="AO142" s="104"/>
      <c r="AP142" s="104"/>
    </row>
    <row r="143" spans="21:42" ht="15" customHeight="1" x14ac:dyDescent="0.25">
      <c r="U143" s="104"/>
      <c r="AB143" s="104"/>
      <c r="AC143" s="104"/>
      <c r="AF143" s="104"/>
      <c r="AG143" s="104"/>
      <c r="AK143" s="104"/>
      <c r="AL143" s="104"/>
      <c r="AO143" s="104"/>
      <c r="AP143" s="104"/>
    </row>
    <row r="144" spans="21:42" ht="15" customHeight="1" x14ac:dyDescent="0.25">
      <c r="U144" s="104"/>
      <c r="AB144" s="104"/>
      <c r="AC144" s="104"/>
      <c r="AF144" s="104"/>
      <c r="AG144" s="104"/>
      <c r="AK144" s="104"/>
      <c r="AL144" s="104"/>
      <c r="AO144" s="104"/>
      <c r="AP144" s="104"/>
    </row>
    <row r="145" spans="21:42" ht="15" customHeight="1" x14ac:dyDescent="0.25">
      <c r="U145" s="104"/>
      <c r="AB145" s="104"/>
      <c r="AC145" s="104"/>
      <c r="AF145" s="104"/>
      <c r="AG145" s="104"/>
      <c r="AK145" s="104"/>
      <c r="AL145" s="104"/>
      <c r="AO145" s="104"/>
      <c r="AP145" s="104"/>
    </row>
    <row r="146" spans="21:42" ht="15" customHeight="1" x14ac:dyDescent="0.25">
      <c r="U146" s="104"/>
      <c r="AB146" s="104"/>
      <c r="AC146" s="104"/>
      <c r="AF146" s="104"/>
      <c r="AG146" s="104"/>
      <c r="AK146" s="104"/>
      <c r="AL146" s="104"/>
      <c r="AO146" s="104"/>
      <c r="AP146" s="104"/>
    </row>
    <row r="147" spans="21:42" ht="15" customHeight="1" x14ac:dyDescent="0.25">
      <c r="U147" s="104"/>
      <c r="AB147" s="104"/>
      <c r="AC147" s="104"/>
      <c r="AF147" s="104"/>
      <c r="AG147" s="104"/>
      <c r="AK147" s="104"/>
      <c r="AL147" s="104"/>
      <c r="AO147" s="104"/>
      <c r="AP147" s="104"/>
    </row>
    <row r="148" spans="21:42" ht="15" customHeight="1" x14ac:dyDescent="0.25">
      <c r="U148" s="104"/>
      <c r="AB148" s="104"/>
      <c r="AC148" s="104"/>
      <c r="AF148" s="104"/>
      <c r="AG148" s="104"/>
      <c r="AK148" s="104"/>
      <c r="AL148" s="104"/>
      <c r="AO148" s="104"/>
      <c r="AP148" s="104"/>
    </row>
    <row r="149" spans="21:42" ht="15" customHeight="1" x14ac:dyDescent="0.25">
      <c r="U149" s="104"/>
      <c r="AB149" s="104"/>
      <c r="AC149" s="104"/>
      <c r="AF149" s="104"/>
      <c r="AG149" s="104"/>
      <c r="AK149" s="104"/>
      <c r="AL149" s="104"/>
      <c r="AO149" s="104"/>
      <c r="AP149" s="104"/>
    </row>
    <row r="150" spans="21:42" ht="15" customHeight="1" x14ac:dyDescent="0.25">
      <c r="U150" s="104"/>
      <c r="AB150" s="104"/>
      <c r="AC150" s="104"/>
      <c r="AF150" s="104"/>
      <c r="AG150" s="104"/>
      <c r="AK150" s="104"/>
      <c r="AL150" s="104"/>
      <c r="AO150" s="104"/>
      <c r="AP150" s="104"/>
    </row>
    <row r="151" spans="21:42" ht="15" customHeight="1" x14ac:dyDescent="0.25">
      <c r="U151" s="104"/>
      <c r="AB151" s="104"/>
      <c r="AC151" s="104"/>
      <c r="AF151" s="104"/>
      <c r="AG151" s="104"/>
      <c r="AK151" s="104"/>
      <c r="AL151" s="104"/>
      <c r="AO151" s="104"/>
      <c r="AP151" s="104"/>
    </row>
    <row r="152" spans="21:42" ht="15" customHeight="1" x14ac:dyDescent="0.25">
      <c r="U152" s="104"/>
      <c r="AB152" s="104"/>
      <c r="AC152" s="104"/>
      <c r="AF152" s="104"/>
      <c r="AG152" s="104"/>
      <c r="AK152" s="104"/>
      <c r="AL152" s="104"/>
      <c r="AO152" s="104"/>
      <c r="AP152" s="104"/>
    </row>
    <row r="153" spans="21:42" ht="15" customHeight="1" x14ac:dyDescent="0.25">
      <c r="U153" s="104"/>
      <c r="AB153" s="104"/>
      <c r="AC153" s="104"/>
      <c r="AF153" s="104"/>
      <c r="AG153" s="104"/>
      <c r="AK153" s="104"/>
      <c r="AL153" s="104"/>
      <c r="AO153" s="104"/>
      <c r="AP153" s="104"/>
    </row>
    <row r="154" spans="21:42" ht="15" customHeight="1" x14ac:dyDescent="0.25">
      <c r="U154" s="104"/>
      <c r="AB154" s="104"/>
      <c r="AC154" s="104"/>
      <c r="AF154" s="104"/>
      <c r="AG154" s="104"/>
      <c r="AK154" s="104"/>
      <c r="AL154" s="104"/>
      <c r="AO154" s="104"/>
      <c r="AP154" s="104"/>
    </row>
    <row r="155" spans="21:42" ht="15" customHeight="1" x14ac:dyDescent="0.25">
      <c r="U155" s="104"/>
      <c r="AB155" s="104"/>
      <c r="AC155" s="104"/>
      <c r="AF155" s="104"/>
      <c r="AG155" s="104"/>
      <c r="AK155" s="104"/>
      <c r="AL155" s="104"/>
      <c r="AO155" s="104"/>
      <c r="AP155" s="104"/>
    </row>
    <row r="156" spans="21:42" ht="15" customHeight="1" x14ac:dyDescent="0.25">
      <c r="U156" s="104"/>
      <c r="AB156" s="104"/>
      <c r="AC156" s="104"/>
      <c r="AF156" s="104"/>
      <c r="AG156" s="104"/>
      <c r="AK156" s="104"/>
      <c r="AL156" s="104"/>
      <c r="AO156" s="104"/>
      <c r="AP156" s="104"/>
    </row>
    <row r="157" spans="21:42" ht="15" customHeight="1" x14ac:dyDescent="0.25">
      <c r="U157" s="104"/>
      <c r="AB157" s="104"/>
      <c r="AC157" s="104"/>
      <c r="AF157" s="104"/>
      <c r="AG157" s="104"/>
      <c r="AK157" s="104"/>
      <c r="AL157" s="104"/>
      <c r="AO157" s="104"/>
      <c r="AP157" s="104"/>
    </row>
    <row r="158" spans="21:42" ht="15" customHeight="1" x14ac:dyDescent="0.25">
      <c r="U158" s="104"/>
      <c r="AB158" s="104"/>
      <c r="AC158" s="104"/>
      <c r="AF158" s="104"/>
      <c r="AG158" s="104"/>
      <c r="AK158" s="104"/>
      <c r="AL158" s="104"/>
      <c r="AO158" s="104"/>
      <c r="AP158" s="104"/>
    </row>
    <row r="159" spans="21:42" ht="15" customHeight="1" x14ac:dyDescent="0.25">
      <c r="U159" s="104"/>
      <c r="AB159" s="104"/>
      <c r="AC159" s="104"/>
      <c r="AF159" s="104"/>
      <c r="AG159" s="104"/>
      <c r="AK159" s="104"/>
      <c r="AL159" s="104"/>
      <c r="AO159" s="104"/>
      <c r="AP159" s="104"/>
    </row>
    <row r="160" spans="21:42" ht="15" customHeight="1" x14ac:dyDescent="0.25">
      <c r="U160" s="104"/>
      <c r="AB160" s="104"/>
      <c r="AC160" s="104"/>
      <c r="AF160" s="104"/>
      <c r="AG160" s="104"/>
      <c r="AK160" s="104"/>
      <c r="AL160" s="104"/>
      <c r="AO160" s="104"/>
      <c r="AP160" s="104"/>
    </row>
    <row r="161" spans="21:42" ht="15" customHeight="1" x14ac:dyDescent="0.25">
      <c r="U161" s="104"/>
      <c r="AB161" s="104"/>
      <c r="AC161" s="104"/>
      <c r="AF161" s="104"/>
      <c r="AG161" s="104"/>
      <c r="AK161" s="104"/>
      <c r="AL161" s="104"/>
      <c r="AO161" s="104"/>
      <c r="AP161" s="104"/>
    </row>
    <row r="162" spans="21:42" ht="15" customHeight="1" x14ac:dyDescent="0.25">
      <c r="U162" s="104"/>
      <c r="AB162" s="104"/>
      <c r="AC162" s="104"/>
      <c r="AF162" s="104"/>
      <c r="AG162" s="104"/>
      <c r="AK162" s="104"/>
      <c r="AL162" s="104"/>
      <c r="AO162" s="104"/>
      <c r="AP162" s="104"/>
    </row>
    <row r="163" spans="21:42" ht="15" customHeight="1" x14ac:dyDescent="0.25">
      <c r="U163" s="104"/>
      <c r="AB163" s="104"/>
      <c r="AC163" s="104"/>
      <c r="AF163" s="104"/>
      <c r="AG163" s="104"/>
      <c r="AK163" s="104"/>
      <c r="AL163" s="104"/>
      <c r="AO163" s="104"/>
      <c r="AP163" s="104"/>
    </row>
    <row r="164" spans="21:42" ht="15" customHeight="1" x14ac:dyDescent="0.25">
      <c r="U164" s="104"/>
      <c r="AB164" s="104"/>
      <c r="AC164" s="104"/>
      <c r="AF164" s="104"/>
      <c r="AG164" s="104"/>
      <c r="AK164" s="104"/>
      <c r="AL164" s="104"/>
      <c r="AO164" s="104"/>
      <c r="AP164" s="104"/>
    </row>
    <row r="165" spans="21:42" ht="15" customHeight="1" x14ac:dyDescent="0.25">
      <c r="U165" s="104"/>
      <c r="AB165" s="104"/>
      <c r="AC165" s="104"/>
      <c r="AF165" s="104"/>
      <c r="AG165" s="104"/>
      <c r="AK165" s="104"/>
      <c r="AL165" s="104"/>
      <c r="AO165" s="104"/>
      <c r="AP165" s="104"/>
    </row>
    <row r="166" spans="21:42" ht="15" customHeight="1" x14ac:dyDescent="0.25">
      <c r="U166" s="104"/>
      <c r="AB166" s="104"/>
      <c r="AC166" s="104"/>
      <c r="AF166" s="104"/>
      <c r="AG166" s="104"/>
      <c r="AK166" s="104"/>
      <c r="AL166" s="104"/>
      <c r="AO166" s="104"/>
      <c r="AP166" s="104"/>
    </row>
    <row r="167" spans="21:42" ht="15" customHeight="1" x14ac:dyDescent="0.25">
      <c r="U167" s="104"/>
      <c r="AB167" s="104"/>
      <c r="AC167" s="104"/>
      <c r="AF167" s="104"/>
      <c r="AG167" s="104"/>
      <c r="AK167" s="104"/>
      <c r="AL167" s="104"/>
      <c r="AO167" s="104"/>
      <c r="AP167" s="104"/>
    </row>
    <row r="168" spans="21:42" ht="15" customHeight="1" x14ac:dyDescent="0.25">
      <c r="U168" s="104"/>
      <c r="AB168" s="104"/>
      <c r="AC168" s="104"/>
      <c r="AF168" s="104"/>
      <c r="AG168" s="104"/>
      <c r="AK168" s="104"/>
      <c r="AL168" s="104"/>
      <c r="AO168" s="104"/>
      <c r="AP168" s="104"/>
    </row>
    <row r="169" spans="21:42" ht="15" customHeight="1" x14ac:dyDescent="0.25">
      <c r="U169" s="104"/>
      <c r="AB169" s="104"/>
      <c r="AC169" s="104"/>
      <c r="AF169" s="104"/>
      <c r="AG169" s="104"/>
      <c r="AK169" s="104"/>
      <c r="AL169" s="104"/>
      <c r="AO169" s="104"/>
      <c r="AP169" s="104"/>
    </row>
    <row r="170" spans="21:42" ht="15" customHeight="1" x14ac:dyDescent="0.25">
      <c r="U170" s="104"/>
      <c r="AB170" s="104"/>
      <c r="AC170" s="104"/>
      <c r="AF170" s="104"/>
      <c r="AG170" s="104"/>
      <c r="AK170" s="104"/>
      <c r="AL170" s="104"/>
      <c r="AO170" s="104"/>
      <c r="AP170" s="104"/>
    </row>
    <row r="171" spans="21:42" ht="15" customHeight="1" x14ac:dyDescent="0.25">
      <c r="U171" s="104"/>
      <c r="AB171" s="104"/>
      <c r="AC171" s="104"/>
      <c r="AF171" s="104"/>
      <c r="AG171" s="104"/>
      <c r="AK171" s="104"/>
      <c r="AL171" s="104"/>
      <c r="AO171" s="104"/>
      <c r="AP171" s="104"/>
    </row>
    <row r="172" spans="21:42" ht="15" customHeight="1" x14ac:dyDescent="0.25">
      <c r="U172" s="104"/>
      <c r="AB172" s="104"/>
      <c r="AC172" s="104"/>
      <c r="AF172" s="104"/>
      <c r="AG172" s="104"/>
      <c r="AK172" s="104"/>
      <c r="AL172" s="104"/>
      <c r="AO172" s="104"/>
      <c r="AP172" s="104"/>
    </row>
    <row r="173" spans="21:42" ht="15" customHeight="1" x14ac:dyDescent="0.25">
      <c r="U173" s="104"/>
      <c r="AB173" s="104"/>
      <c r="AC173" s="104"/>
      <c r="AF173" s="104"/>
      <c r="AG173" s="104"/>
      <c r="AK173" s="104"/>
      <c r="AL173" s="104"/>
      <c r="AO173" s="104"/>
      <c r="AP173" s="104"/>
    </row>
    <row r="174" spans="21:42" ht="15" customHeight="1" x14ac:dyDescent="0.25">
      <c r="U174" s="104"/>
      <c r="AB174" s="104"/>
      <c r="AC174" s="104"/>
      <c r="AF174" s="104"/>
      <c r="AG174" s="104"/>
      <c r="AK174" s="104"/>
      <c r="AL174" s="104"/>
      <c r="AO174" s="104"/>
      <c r="AP174" s="104"/>
    </row>
    <row r="175" spans="21:42" ht="15" customHeight="1" x14ac:dyDescent="0.25">
      <c r="U175" s="104"/>
      <c r="AB175" s="104"/>
      <c r="AC175" s="104"/>
      <c r="AF175" s="104"/>
      <c r="AG175" s="104"/>
      <c r="AK175" s="104"/>
      <c r="AL175" s="104"/>
      <c r="AO175" s="104"/>
      <c r="AP175" s="104"/>
    </row>
    <row r="176" spans="21:42" ht="15" customHeight="1" x14ac:dyDescent="0.25">
      <c r="U176" s="104"/>
      <c r="AB176" s="104"/>
      <c r="AC176" s="104"/>
      <c r="AF176" s="104"/>
      <c r="AG176" s="104"/>
      <c r="AK176" s="104"/>
      <c r="AL176" s="104"/>
      <c r="AO176" s="104"/>
      <c r="AP176" s="104"/>
    </row>
    <row r="177" spans="21:42" ht="15" customHeight="1" x14ac:dyDescent="0.25">
      <c r="U177" s="104"/>
      <c r="AB177" s="104"/>
      <c r="AC177" s="104"/>
      <c r="AF177" s="104"/>
      <c r="AG177" s="104"/>
      <c r="AK177" s="104"/>
      <c r="AL177" s="104"/>
      <c r="AO177" s="104"/>
      <c r="AP177" s="104"/>
    </row>
    <row r="178" spans="21:42" ht="15" customHeight="1" x14ac:dyDescent="0.25">
      <c r="U178" s="104"/>
      <c r="AB178" s="104"/>
      <c r="AC178" s="104"/>
      <c r="AF178" s="104"/>
      <c r="AG178" s="104"/>
      <c r="AK178" s="104"/>
      <c r="AL178" s="104"/>
      <c r="AO178" s="104"/>
      <c r="AP178" s="104"/>
    </row>
    <row r="179" spans="21:42" ht="15" customHeight="1" x14ac:dyDescent="0.25">
      <c r="U179" s="104"/>
      <c r="AB179" s="104"/>
      <c r="AC179" s="104"/>
      <c r="AF179" s="104"/>
      <c r="AG179" s="104"/>
      <c r="AK179" s="104"/>
      <c r="AL179" s="104"/>
      <c r="AO179" s="104"/>
      <c r="AP179" s="104"/>
    </row>
    <row r="180" spans="21:42" ht="15" customHeight="1" x14ac:dyDescent="0.25">
      <c r="U180" s="104"/>
      <c r="AB180" s="104"/>
      <c r="AC180" s="104"/>
      <c r="AF180" s="104"/>
      <c r="AG180" s="104"/>
      <c r="AK180" s="104"/>
      <c r="AL180" s="104"/>
      <c r="AO180" s="104"/>
      <c r="AP180" s="104"/>
    </row>
    <row r="181" spans="21:42" ht="15" customHeight="1" x14ac:dyDescent="0.25">
      <c r="U181" s="104"/>
      <c r="AB181" s="104"/>
      <c r="AC181" s="104"/>
      <c r="AF181" s="104"/>
      <c r="AG181" s="104"/>
      <c r="AK181" s="104"/>
      <c r="AL181" s="104"/>
      <c r="AO181" s="104"/>
      <c r="AP181" s="104"/>
    </row>
    <row r="182" spans="21:42" ht="15" customHeight="1" x14ac:dyDescent="0.25">
      <c r="U182" s="104"/>
      <c r="AB182" s="104"/>
      <c r="AC182" s="104"/>
      <c r="AF182" s="104"/>
      <c r="AG182" s="104"/>
      <c r="AK182" s="104"/>
      <c r="AL182" s="104"/>
      <c r="AO182" s="104"/>
      <c r="AP182" s="104"/>
    </row>
    <row r="183" spans="21:42" ht="15" customHeight="1" x14ac:dyDescent="0.25">
      <c r="U183" s="104"/>
      <c r="AB183" s="104"/>
      <c r="AC183" s="104"/>
      <c r="AF183" s="104"/>
      <c r="AG183" s="104"/>
      <c r="AK183" s="104"/>
      <c r="AL183" s="104"/>
      <c r="AO183" s="104"/>
      <c r="AP183" s="104"/>
    </row>
    <row r="184" spans="21:42" ht="15" customHeight="1" x14ac:dyDescent="0.25">
      <c r="U184" s="104"/>
      <c r="AB184" s="104"/>
      <c r="AC184" s="104"/>
      <c r="AF184" s="104"/>
      <c r="AG184" s="104"/>
      <c r="AK184" s="104"/>
      <c r="AL184" s="104"/>
      <c r="AO184" s="104"/>
      <c r="AP184" s="104"/>
    </row>
    <row r="185" spans="21:42" ht="15" customHeight="1" x14ac:dyDescent="0.25">
      <c r="U185" s="104"/>
      <c r="AB185" s="104"/>
      <c r="AC185" s="104"/>
      <c r="AF185" s="104"/>
      <c r="AG185" s="104"/>
      <c r="AK185" s="104"/>
      <c r="AL185" s="104"/>
      <c r="AO185" s="104"/>
      <c r="AP185" s="104"/>
    </row>
    <row r="186" spans="21:42" ht="15" customHeight="1" x14ac:dyDescent="0.25">
      <c r="U186" s="104"/>
      <c r="AB186" s="104"/>
      <c r="AC186" s="104"/>
      <c r="AF186" s="104"/>
      <c r="AG186" s="104"/>
      <c r="AK186" s="104"/>
      <c r="AL186" s="104"/>
      <c r="AO186" s="104"/>
      <c r="AP186" s="104"/>
    </row>
    <row r="187" spans="21:42" ht="15" customHeight="1" x14ac:dyDescent="0.25">
      <c r="U187" s="104"/>
      <c r="AB187" s="104"/>
      <c r="AC187" s="104"/>
      <c r="AF187" s="104"/>
      <c r="AG187" s="104"/>
      <c r="AK187" s="104"/>
      <c r="AL187" s="104"/>
      <c r="AO187" s="104"/>
      <c r="AP187" s="104"/>
    </row>
    <row r="188" spans="21:42" ht="15" customHeight="1" x14ac:dyDescent="0.25">
      <c r="U188" s="104"/>
      <c r="AB188" s="104"/>
      <c r="AC188" s="104"/>
      <c r="AF188" s="104"/>
      <c r="AG188" s="104"/>
      <c r="AK188" s="104"/>
      <c r="AL188" s="104"/>
      <c r="AO188" s="104"/>
      <c r="AP188" s="104"/>
    </row>
    <row r="189" spans="21:42" ht="15" customHeight="1" x14ac:dyDescent="0.25">
      <c r="U189" s="104"/>
      <c r="AB189" s="104"/>
      <c r="AC189" s="104"/>
      <c r="AF189" s="104"/>
      <c r="AG189" s="104"/>
      <c r="AK189" s="104"/>
      <c r="AL189" s="104"/>
      <c r="AO189" s="104"/>
      <c r="AP189" s="104"/>
    </row>
    <row r="190" spans="21:42" ht="15" customHeight="1" x14ac:dyDescent="0.25">
      <c r="U190" s="104"/>
      <c r="AB190" s="104"/>
      <c r="AC190" s="104"/>
      <c r="AF190" s="104"/>
      <c r="AG190" s="104"/>
      <c r="AK190" s="104"/>
      <c r="AL190" s="104"/>
      <c r="AO190" s="104"/>
      <c r="AP190" s="104"/>
    </row>
    <row r="191" spans="21:42" ht="15" customHeight="1" x14ac:dyDescent="0.25">
      <c r="U191" s="104"/>
      <c r="AB191" s="104"/>
      <c r="AC191" s="104"/>
      <c r="AF191" s="104"/>
      <c r="AG191" s="104"/>
      <c r="AK191" s="104"/>
      <c r="AL191" s="104"/>
      <c r="AO191" s="104"/>
      <c r="AP191" s="104"/>
    </row>
    <row r="192" spans="21:42" ht="15" customHeight="1" x14ac:dyDescent="0.25">
      <c r="U192" s="104"/>
      <c r="AB192" s="104"/>
      <c r="AC192" s="104"/>
      <c r="AF192" s="104"/>
      <c r="AG192" s="104"/>
      <c r="AK192" s="104"/>
      <c r="AL192" s="104"/>
      <c r="AO192" s="104"/>
      <c r="AP192" s="104"/>
    </row>
    <row r="193" spans="21:42" ht="15" customHeight="1" x14ac:dyDescent="0.25">
      <c r="U193" s="104"/>
      <c r="AB193" s="104"/>
      <c r="AC193" s="104"/>
      <c r="AF193" s="104"/>
      <c r="AG193" s="104"/>
      <c r="AK193" s="104"/>
      <c r="AL193" s="104"/>
      <c r="AO193" s="104"/>
      <c r="AP193" s="104"/>
    </row>
    <row r="194" spans="21:42" ht="15" customHeight="1" x14ac:dyDescent="0.25">
      <c r="U194" s="104"/>
      <c r="AB194" s="104"/>
      <c r="AC194" s="104"/>
      <c r="AF194" s="104"/>
      <c r="AG194" s="104"/>
      <c r="AK194" s="104"/>
      <c r="AL194" s="104"/>
      <c r="AO194" s="104"/>
      <c r="AP194" s="104"/>
    </row>
    <row r="195" spans="21:42" ht="15" customHeight="1" x14ac:dyDescent="0.25">
      <c r="U195" s="104"/>
      <c r="AB195" s="104"/>
      <c r="AC195" s="104"/>
      <c r="AF195" s="104"/>
      <c r="AG195" s="104"/>
      <c r="AK195" s="104"/>
      <c r="AL195" s="104"/>
      <c r="AO195" s="104"/>
      <c r="AP195" s="104"/>
    </row>
    <row r="196" spans="21:42" ht="15" customHeight="1" x14ac:dyDescent="0.25">
      <c r="U196" s="104"/>
      <c r="AB196" s="104"/>
      <c r="AC196" s="104"/>
      <c r="AF196" s="104"/>
      <c r="AG196" s="104"/>
      <c r="AK196" s="104"/>
      <c r="AL196" s="104"/>
      <c r="AO196" s="104"/>
      <c r="AP196" s="104"/>
    </row>
    <row r="197" spans="21:42" ht="15" customHeight="1" x14ac:dyDescent="0.25">
      <c r="U197" s="104"/>
      <c r="AB197" s="104"/>
      <c r="AC197" s="104"/>
      <c r="AF197" s="104"/>
      <c r="AG197" s="104"/>
      <c r="AK197" s="104"/>
      <c r="AL197" s="104"/>
      <c r="AO197" s="104"/>
      <c r="AP197" s="104"/>
    </row>
    <row r="198" spans="21:42" ht="15" customHeight="1" x14ac:dyDescent="0.25">
      <c r="U198" s="104"/>
      <c r="AB198" s="104"/>
      <c r="AC198" s="104"/>
      <c r="AF198" s="104"/>
      <c r="AG198" s="104"/>
      <c r="AK198" s="104"/>
      <c r="AL198" s="104"/>
      <c r="AO198" s="104"/>
      <c r="AP198" s="104"/>
    </row>
    <row r="199" spans="21:42" ht="15" customHeight="1" x14ac:dyDescent="0.25">
      <c r="U199" s="104"/>
      <c r="AB199" s="104"/>
      <c r="AC199" s="104"/>
      <c r="AF199" s="104"/>
      <c r="AG199" s="104"/>
      <c r="AK199" s="104"/>
      <c r="AL199" s="104"/>
      <c r="AO199" s="104"/>
      <c r="AP199" s="104"/>
    </row>
    <row r="200" spans="21:42" ht="15" customHeight="1" x14ac:dyDescent="0.25">
      <c r="U200" s="104"/>
      <c r="AB200" s="104"/>
      <c r="AC200" s="104"/>
      <c r="AF200" s="104"/>
      <c r="AG200" s="104"/>
      <c r="AK200" s="104"/>
      <c r="AL200" s="104"/>
      <c r="AO200" s="104"/>
      <c r="AP200" s="104"/>
    </row>
    <row r="201" spans="21:42" ht="15" customHeight="1" x14ac:dyDescent="0.25">
      <c r="U201" s="104"/>
      <c r="AB201" s="104"/>
      <c r="AC201" s="104"/>
      <c r="AF201" s="104"/>
      <c r="AG201" s="104"/>
      <c r="AK201" s="104"/>
      <c r="AL201" s="104"/>
      <c r="AO201" s="104"/>
      <c r="AP201" s="104"/>
    </row>
    <row r="202" spans="21:42" ht="15" customHeight="1" x14ac:dyDescent="0.25">
      <c r="U202" s="104"/>
      <c r="AB202" s="104"/>
      <c r="AC202" s="104"/>
      <c r="AF202" s="104"/>
      <c r="AG202" s="104"/>
      <c r="AK202" s="104"/>
      <c r="AL202" s="104"/>
      <c r="AO202" s="104"/>
      <c r="AP202" s="104"/>
    </row>
    <row r="203" spans="21:42" ht="15" customHeight="1" x14ac:dyDescent="0.25">
      <c r="U203" s="104"/>
      <c r="AB203" s="104"/>
      <c r="AC203" s="104"/>
      <c r="AF203" s="104"/>
      <c r="AG203" s="104"/>
      <c r="AK203" s="104"/>
      <c r="AL203" s="104"/>
      <c r="AO203" s="104"/>
      <c r="AP203" s="104"/>
    </row>
    <row r="204" spans="21:42" ht="15" customHeight="1" x14ac:dyDescent="0.25">
      <c r="U204" s="104"/>
      <c r="AB204" s="104"/>
      <c r="AC204" s="104"/>
      <c r="AF204" s="104"/>
      <c r="AG204" s="104"/>
      <c r="AK204" s="104"/>
      <c r="AL204" s="104"/>
      <c r="AO204" s="104"/>
      <c r="AP204" s="104"/>
    </row>
    <row r="205" spans="21:42" ht="15" customHeight="1" x14ac:dyDescent="0.25">
      <c r="U205" s="104"/>
      <c r="AB205" s="104"/>
      <c r="AC205" s="104"/>
      <c r="AF205" s="104"/>
      <c r="AG205" s="104"/>
      <c r="AK205" s="104"/>
      <c r="AL205" s="104"/>
      <c r="AO205" s="104"/>
      <c r="AP205" s="104"/>
    </row>
    <row r="206" spans="21:42" ht="15" customHeight="1" x14ac:dyDescent="0.25">
      <c r="U206" s="104"/>
      <c r="AB206" s="104"/>
      <c r="AC206" s="104"/>
      <c r="AF206" s="104"/>
      <c r="AG206" s="104"/>
      <c r="AK206" s="104"/>
      <c r="AL206" s="104"/>
      <c r="AO206" s="104"/>
      <c r="AP206" s="104"/>
    </row>
    <row r="207" spans="21:42" ht="15" customHeight="1" x14ac:dyDescent="0.25">
      <c r="U207" s="104"/>
      <c r="AB207" s="104"/>
      <c r="AC207" s="104"/>
      <c r="AF207" s="104"/>
      <c r="AG207" s="104"/>
      <c r="AK207" s="104"/>
      <c r="AL207" s="104"/>
      <c r="AO207" s="104"/>
      <c r="AP207" s="104"/>
    </row>
    <row r="208" spans="21:42" ht="15" customHeight="1" x14ac:dyDescent="0.25">
      <c r="U208" s="104"/>
      <c r="AB208" s="104"/>
      <c r="AC208" s="104"/>
      <c r="AF208" s="104"/>
      <c r="AG208" s="104"/>
      <c r="AK208" s="104"/>
      <c r="AL208" s="104"/>
      <c r="AO208" s="104"/>
      <c r="AP208" s="104"/>
    </row>
    <row r="209" spans="21:42" ht="15" customHeight="1" x14ac:dyDescent="0.25">
      <c r="U209" s="104"/>
      <c r="AB209" s="104"/>
      <c r="AC209" s="104"/>
      <c r="AF209" s="104"/>
      <c r="AG209" s="104"/>
      <c r="AK209" s="104"/>
      <c r="AL209" s="104"/>
      <c r="AO209" s="104"/>
      <c r="AP209" s="104"/>
    </row>
    <row r="210" spans="21:42" ht="15" customHeight="1" x14ac:dyDescent="0.25">
      <c r="U210" s="104"/>
      <c r="AB210" s="104"/>
      <c r="AC210" s="104"/>
      <c r="AF210" s="104"/>
      <c r="AG210" s="104"/>
      <c r="AK210" s="104"/>
      <c r="AL210" s="104"/>
      <c r="AO210" s="104"/>
      <c r="AP210" s="104"/>
    </row>
    <row r="211" spans="21:42" ht="15" customHeight="1" x14ac:dyDescent="0.25">
      <c r="U211" s="104"/>
      <c r="AB211" s="104"/>
      <c r="AC211" s="104"/>
      <c r="AF211" s="104"/>
      <c r="AG211" s="104"/>
      <c r="AK211" s="104"/>
      <c r="AL211" s="104"/>
      <c r="AO211" s="104"/>
      <c r="AP211" s="104"/>
    </row>
    <row r="212" spans="21:42" ht="15" customHeight="1" x14ac:dyDescent="0.25">
      <c r="U212" s="104"/>
      <c r="AB212" s="104"/>
      <c r="AC212" s="104"/>
      <c r="AF212" s="104"/>
      <c r="AG212" s="104"/>
      <c r="AK212" s="104"/>
      <c r="AL212" s="104"/>
      <c r="AO212" s="104"/>
      <c r="AP212" s="104"/>
    </row>
    <row r="213" spans="21:42" ht="15" customHeight="1" x14ac:dyDescent="0.25">
      <c r="U213" s="104"/>
      <c r="AB213" s="104"/>
      <c r="AC213" s="104"/>
      <c r="AF213" s="104"/>
      <c r="AG213" s="104"/>
      <c r="AK213" s="104"/>
      <c r="AL213" s="104"/>
      <c r="AO213" s="104"/>
      <c r="AP213" s="104"/>
    </row>
    <row r="214" spans="21:42" ht="15" customHeight="1" x14ac:dyDescent="0.25">
      <c r="U214" s="104"/>
      <c r="AB214" s="104"/>
      <c r="AC214" s="104"/>
      <c r="AF214" s="104"/>
      <c r="AG214" s="104"/>
      <c r="AK214" s="104"/>
      <c r="AL214" s="104"/>
      <c r="AO214" s="104"/>
      <c r="AP214" s="104"/>
    </row>
    <row r="215" spans="21:42" ht="15" customHeight="1" x14ac:dyDescent="0.25">
      <c r="U215" s="104"/>
      <c r="AB215" s="104"/>
      <c r="AC215" s="104"/>
      <c r="AF215" s="104"/>
      <c r="AG215" s="104"/>
      <c r="AK215" s="104"/>
      <c r="AL215" s="104"/>
      <c r="AO215" s="104"/>
      <c r="AP215" s="104"/>
    </row>
    <row r="216" spans="21:42" ht="15" customHeight="1" x14ac:dyDescent="0.25">
      <c r="U216" s="104"/>
      <c r="AB216" s="104"/>
      <c r="AC216" s="104"/>
      <c r="AF216" s="104"/>
      <c r="AG216" s="104"/>
      <c r="AK216" s="104"/>
      <c r="AL216" s="104"/>
      <c r="AO216" s="104"/>
      <c r="AP216" s="104"/>
    </row>
    <row r="217" spans="21:42" ht="15" customHeight="1" x14ac:dyDescent="0.25">
      <c r="U217" s="104"/>
      <c r="AB217" s="104"/>
      <c r="AC217" s="104"/>
      <c r="AF217" s="104"/>
      <c r="AG217" s="104"/>
      <c r="AK217" s="104"/>
      <c r="AL217" s="104"/>
      <c r="AO217" s="104"/>
      <c r="AP217" s="104"/>
    </row>
    <row r="218" spans="21:42" ht="15" customHeight="1" x14ac:dyDescent="0.25">
      <c r="U218" s="104"/>
      <c r="AB218" s="104"/>
      <c r="AC218" s="104"/>
      <c r="AF218" s="104"/>
      <c r="AG218" s="104"/>
      <c r="AK218" s="104"/>
      <c r="AL218" s="104"/>
      <c r="AO218" s="104"/>
      <c r="AP218" s="104"/>
    </row>
    <row r="219" spans="21:42" ht="15" customHeight="1" x14ac:dyDescent="0.25">
      <c r="U219" s="104"/>
      <c r="AB219" s="104"/>
      <c r="AC219" s="104"/>
      <c r="AF219" s="104"/>
      <c r="AG219" s="104"/>
      <c r="AK219" s="104"/>
      <c r="AL219" s="104"/>
      <c r="AO219" s="104"/>
      <c r="AP219" s="104"/>
    </row>
    <row r="220" spans="21:42" ht="15" customHeight="1" x14ac:dyDescent="0.25">
      <c r="U220" s="104"/>
      <c r="AB220" s="104"/>
      <c r="AC220" s="104"/>
      <c r="AF220" s="104"/>
      <c r="AG220" s="104"/>
      <c r="AK220" s="104"/>
      <c r="AL220" s="104"/>
      <c r="AO220" s="104"/>
      <c r="AP220" s="104"/>
    </row>
    <row r="221" spans="21:42" ht="15" customHeight="1" x14ac:dyDescent="0.25">
      <c r="U221" s="104"/>
      <c r="AB221" s="104"/>
      <c r="AC221" s="104"/>
      <c r="AF221" s="104"/>
      <c r="AG221" s="104"/>
      <c r="AK221" s="104"/>
      <c r="AL221" s="104"/>
      <c r="AO221" s="104"/>
      <c r="AP221" s="104"/>
    </row>
    <row r="222" spans="21:42" ht="15" customHeight="1" x14ac:dyDescent="0.25">
      <c r="U222" s="104"/>
      <c r="AB222" s="104"/>
      <c r="AC222" s="104"/>
      <c r="AF222" s="104"/>
      <c r="AG222" s="104"/>
      <c r="AK222" s="104"/>
      <c r="AL222" s="104"/>
      <c r="AO222" s="104"/>
      <c r="AP222" s="104"/>
    </row>
    <row r="223" spans="21:42" ht="15" customHeight="1" x14ac:dyDescent="0.25">
      <c r="U223" s="104"/>
      <c r="AB223" s="104"/>
      <c r="AC223" s="104"/>
      <c r="AF223" s="104"/>
      <c r="AG223" s="104"/>
      <c r="AK223" s="104"/>
      <c r="AL223" s="104"/>
      <c r="AO223" s="104"/>
      <c r="AP223" s="104"/>
    </row>
    <row r="224" spans="21:42" ht="15" customHeight="1" x14ac:dyDescent="0.25">
      <c r="U224" s="104"/>
      <c r="AB224" s="104"/>
      <c r="AC224" s="104"/>
      <c r="AF224" s="104"/>
      <c r="AG224" s="104"/>
      <c r="AK224" s="104"/>
      <c r="AL224" s="104"/>
      <c r="AO224" s="104"/>
      <c r="AP224" s="104"/>
    </row>
    <row r="225" spans="21:42" ht="15" customHeight="1" x14ac:dyDescent="0.25">
      <c r="U225" s="104"/>
      <c r="AB225" s="104"/>
      <c r="AC225" s="104"/>
      <c r="AF225" s="104"/>
      <c r="AG225" s="104"/>
      <c r="AK225" s="104"/>
      <c r="AL225" s="104"/>
      <c r="AO225" s="104"/>
      <c r="AP225" s="104"/>
    </row>
    <row r="226" spans="21:42" ht="15" customHeight="1" x14ac:dyDescent="0.25">
      <c r="U226" s="104"/>
      <c r="AB226" s="104"/>
      <c r="AC226" s="104"/>
      <c r="AF226" s="104"/>
      <c r="AG226" s="104"/>
      <c r="AK226" s="104"/>
      <c r="AL226" s="104"/>
      <c r="AO226" s="104"/>
      <c r="AP226" s="104"/>
    </row>
    <row r="227" spans="21:42" ht="15" customHeight="1" x14ac:dyDescent="0.25">
      <c r="U227" s="104"/>
      <c r="AB227" s="104"/>
      <c r="AC227" s="104"/>
      <c r="AF227" s="104"/>
      <c r="AG227" s="104"/>
      <c r="AK227" s="104"/>
      <c r="AL227" s="104"/>
      <c r="AO227" s="104"/>
      <c r="AP227" s="104"/>
    </row>
    <row r="228" spans="21:42" ht="15" customHeight="1" x14ac:dyDescent="0.25">
      <c r="U228" s="104"/>
      <c r="AB228" s="104"/>
      <c r="AC228" s="104"/>
      <c r="AF228" s="104"/>
      <c r="AG228" s="104"/>
      <c r="AK228" s="104"/>
      <c r="AL228" s="104"/>
      <c r="AO228" s="104"/>
      <c r="AP228" s="104"/>
    </row>
    <row r="229" spans="21:42" ht="15" customHeight="1" x14ac:dyDescent="0.25">
      <c r="U229" s="104"/>
      <c r="AB229" s="104"/>
      <c r="AC229" s="104"/>
      <c r="AF229" s="104"/>
      <c r="AG229" s="104"/>
      <c r="AK229" s="104"/>
      <c r="AL229" s="104"/>
      <c r="AO229" s="104"/>
      <c r="AP229" s="104"/>
    </row>
    <row r="230" spans="21:42" ht="15" customHeight="1" x14ac:dyDescent="0.25">
      <c r="U230" s="104"/>
      <c r="AB230" s="104"/>
      <c r="AC230" s="104"/>
      <c r="AF230" s="104"/>
      <c r="AG230" s="104"/>
      <c r="AK230" s="104"/>
      <c r="AL230" s="104"/>
      <c r="AO230" s="104"/>
      <c r="AP230" s="104"/>
    </row>
    <row r="231" spans="21:42" ht="15" customHeight="1" x14ac:dyDescent="0.25">
      <c r="U231" s="104"/>
      <c r="AB231" s="104"/>
      <c r="AC231" s="104"/>
      <c r="AF231" s="104"/>
      <c r="AG231" s="104"/>
      <c r="AK231" s="104"/>
      <c r="AL231" s="104"/>
      <c r="AO231" s="104"/>
      <c r="AP231" s="104"/>
    </row>
    <row r="232" spans="21:42" ht="15" customHeight="1" x14ac:dyDescent="0.25">
      <c r="U232" s="104"/>
      <c r="AB232" s="104"/>
      <c r="AC232" s="104"/>
      <c r="AF232" s="104"/>
      <c r="AG232" s="104"/>
      <c r="AK232" s="104"/>
      <c r="AL232" s="104"/>
      <c r="AO232" s="104"/>
      <c r="AP232" s="104"/>
    </row>
    <row r="233" spans="21:42" ht="15" customHeight="1" x14ac:dyDescent="0.25">
      <c r="U233" s="104"/>
      <c r="AB233" s="104"/>
      <c r="AC233" s="104"/>
      <c r="AF233" s="104"/>
      <c r="AG233" s="104"/>
      <c r="AK233" s="104"/>
      <c r="AL233" s="104"/>
      <c r="AO233" s="104"/>
      <c r="AP233" s="104"/>
    </row>
    <row r="234" spans="21:42" ht="15" customHeight="1" x14ac:dyDescent="0.25">
      <c r="U234" s="104"/>
      <c r="AB234" s="104"/>
      <c r="AC234" s="104"/>
      <c r="AF234" s="104"/>
      <c r="AG234" s="104"/>
      <c r="AK234" s="104"/>
      <c r="AL234" s="104"/>
      <c r="AO234" s="104"/>
      <c r="AP234" s="104"/>
    </row>
    <row r="235" spans="21:42" ht="15" customHeight="1" x14ac:dyDescent="0.25">
      <c r="U235" s="104"/>
      <c r="AB235" s="104"/>
      <c r="AC235" s="104"/>
      <c r="AF235" s="104"/>
      <c r="AG235" s="104"/>
      <c r="AK235" s="104"/>
      <c r="AL235" s="104"/>
      <c r="AO235" s="104"/>
      <c r="AP235" s="104"/>
    </row>
    <row r="236" spans="21:42" ht="15" customHeight="1" x14ac:dyDescent="0.25">
      <c r="U236" s="104"/>
      <c r="AB236" s="104"/>
      <c r="AC236" s="104"/>
      <c r="AF236" s="104"/>
      <c r="AG236" s="104"/>
      <c r="AK236" s="104"/>
      <c r="AL236" s="104"/>
      <c r="AO236" s="104"/>
      <c r="AP236" s="104"/>
    </row>
    <row r="237" spans="21:42" ht="15" customHeight="1" x14ac:dyDescent="0.25">
      <c r="U237" s="104"/>
      <c r="AB237" s="104"/>
      <c r="AC237" s="104"/>
      <c r="AF237" s="104"/>
      <c r="AG237" s="104"/>
      <c r="AK237" s="104"/>
      <c r="AL237" s="104"/>
      <c r="AO237" s="104"/>
      <c r="AP237" s="104"/>
    </row>
    <row r="238" spans="21:42" ht="15" customHeight="1" x14ac:dyDescent="0.25">
      <c r="U238" s="104"/>
      <c r="AB238" s="104"/>
      <c r="AC238" s="104"/>
      <c r="AF238" s="104"/>
      <c r="AG238" s="104"/>
      <c r="AK238" s="104"/>
      <c r="AL238" s="104"/>
      <c r="AO238" s="104"/>
      <c r="AP238" s="104"/>
    </row>
    <row r="239" spans="21:42" ht="15" customHeight="1" x14ac:dyDescent="0.25">
      <c r="U239" s="104"/>
      <c r="AB239" s="104"/>
      <c r="AC239" s="104"/>
      <c r="AF239" s="104"/>
      <c r="AG239" s="104"/>
      <c r="AK239" s="104"/>
      <c r="AL239" s="104"/>
      <c r="AO239" s="104"/>
      <c r="AP239" s="104"/>
    </row>
    <row r="240" spans="21:42" ht="15" customHeight="1" x14ac:dyDescent="0.25">
      <c r="U240" s="104"/>
      <c r="AB240" s="104"/>
      <c r="AC240" s="104"/>
      <c r="AF240" s="104"/>
      <c r="AG240" s="104"/>
      <c r="AK240" s="104"/>
      <c r="AL240" s="104"/>
      <c r="AO240" s="104"/>
      <c r="AP240" s="104"/>
    </row>
    <row r="241" spans="21:42" ht="15" customHeight="1" x14ac:dyDescent="0.25">
      <c r="U241" s="104"/>
      <c r="AB241" s="104"/>
      <c r="AC241" s="104"/>
      <c r="AF241" s="104"/>
      <c r="AG241" s="104"/>
      <c r="AK241" s="104"/>
      <c r="AL241" s="104"/>
      <c r="AO241" s="104"/>
      <c r="AP241" s="104"/>
    </row>
    <row r="242" spans="21:42" ht="15" customHeight="1" x14ac:dyDescent="0.25">
      <c r="U242" s="104"/>
      <c r="AB242" s="104"/>
      <c r="AC242" s="104"/>
      <c r="AF242" s="104"/>
      <c r="AG242" s="104"/>
      <c r="AK242" s="104"/>
      <c r="AL242" s="104"/>
      <c r="AO242" s="104"/>
      <c r="AP242" s="104"/>
    </row>
    <row r="243" spans="21:42" ht="15" customHeight="1" x14ac:dyDescent="0.25">
      <c r="U243" s="104"/>
      <c r="AB243" s="104"/>
      <c r="AC243" s="104"/>
      <c r="AF243" s="104"/>
      <c r="AG243" s="104"/>
      <c r="AK243" s="104"/>
      <c r="AL243" s="104"/>
      <c r="AO243" s="104"/>
      <c r="AP243" s="104"/>
    </row>
    <row r="244" spans="21:42" ht="15" customHeight="1" x14ac:dyDescent="0.25">
      <c r="U244" s="104"/>
      <c r="AB244" s="104"/>
      <c r="AC244" s="104"/>
      <c r="AF244" s="104"/>
      <c r="AG244" s="104"/>
      <c r="AK244" s="104"/>
      <c r="AL244" s="104"/>
      <c r="AO244" s="104"/>
      <c r="AP244" s="104"/>
    </row>
    <row r="245" spans="21:42" ht="15" customHeight="1" x14ac:dyDescent="0.25">
      <c r="U245" s="104"/>
      <c r="AB245" s="104"/>
      <c r="AC245" s="104"/>
      <c r="AF245" s="104"/>
      <c r="AG245" s="104"/>
      <c r="AK245" s="104"/>
      <c r="AL245" s="104"/>
      <c r="AO245" s="104"/>
      <c r="AP245" s="104"/>
    </row>
    <row r="246" spans="21:42" ht="15" customHeight="1" x14ac:dyDescent="0.25">
      <c r="U246" s="104"/>
      <c r="AB246" s="104"/>
      <c r="AC246" s="104"/>
      <c r="AF246" s="104"/>
      <c r="AG246" s="104"/>
      <c r="AK246" s="104"/>
      <c r="AL246" s="104"/>
      <c r="AO246" s="104"/>
      <c r="AP246" s="104"/>
    </row>
    <row r="247" spans="21:42" ht="15" customHeight="1" x14ac:dyDescent="0.25">
      <c r="U247" s="104"/>
      <c r="AB247" s="104"/>
      <c r="AC247" s="104"/>
      <c r="AF247" s="104"/>
      <c r="AG247" s="104"/>
      <c r="AK247" s="104"/>
      <c r="AL247" s="104"/>
      <c r="AO247" s="104"/>
      <c r="AP247" s="104"/>
    </row>
    <row r="248" spans="21:42" ht="15" customHeight="1" x14ac:dyDescent="0.25">
      <c r="U248" s="104"/>
      <c r="AB248" s="104"/>
      <c r="AC248" s="104"/>
      <c r="AF248" s="104"/>
      <c r="AG248" s="104"/>
      <c r="AK248" s="104"/>
      <c r="AL248" s="104"/>
      <c r="AO248" s="104"/>
      <c r="AP248" s="104"/>
    </row>
    <row r="249" spans="21:42" ht="15" customHeight="1" x14ac:dyDescent="0.25">
      <c r="U249" s="104"/>
      <c r="AB249" s="104"/>
      <c r="AC249" s="104"/>
      <c r="AF249" s="104"/>
      <c r="AG249" s="104"/>
      <c r="AK249" s="104"/>
      <c r="AL249" s="104"/>
      <c r="AO249" s="104"/>
      <c r="AP249" s="104"/>
    </row>
    <row r="250" spans="21:42" ht="15" customHeight="1" x14ac:dyDescent="0.25">
      <c r="U250" s="104"/>
      <c r="AB250" s="104"/>
      <c r="AC250" s="104"/>
      <c r="AF250" s="104"/>
      <c r="AG250" s="104"/>
      <c r="AK250" s="104"/>
      <c r="AL250" s="104"/>
      <c r="AO250" s="104"/>
      <c r="AP250" s="104"/>
    </row>
    <row r="251" spans="21:42" ht="15" customHeight="1" x14ac:dyDescent="0.25">
      <c r="U251" s="104"/>
      <c r="AB251" s="104"/>
      <c r="AC251" s="104"/>
      <c r="AF251" s="104"/>
      <c r="AG251" s="104"/>
      <c r="AK251" s="104"/>
      <c r="AL251" s="104"/>
      <c r="AO251" s="104"/>
      <c r="AP251" s="104"/>
    </row>
    <row r="252" spans="21:42" ht="15" customHeight="1" x14ac:dyDescent="0.25">
      <c r="U252" s="104"/>
      <c r="AB252" s="104"/>
      <c r="AC252" s="104"/>
      <c r="AF252" s="104"/>
      <c r="AG252" s="104"/>
      <c r="AK252" s="104"/>
      <c r="AL252" s="104"/>
      <c r="AO252" s="104"/>
      <c r="AP252" s="104"/>
    </row>
    <row r="253" spans="21:42" ht="15" customHeight="1" x14ac:dyDescent="0.25">
      <c r="U253" s="104"/>
      <c r="AB253" s="104"/>
      <c r="AC253" s="104"/>
      <c r="AF253" s="104"/>
      <c r="AG253" s="104"/>
      <c r="AK253" s="104"/>
      <c r="AL253" s="104"/>
      <c r="AO253" s="104"/>
      <c r="AP253" s="104"/>
    </row>
    <row r="254" spans="21:42" ht="15" customHeight="1" x14ac:dyDescent="0.25">
      <c r="U254" s="104"/>
      <c r="AB254" s="104"/>
      <c r="AC254" s="104"/>
      <c r="AF254" s="104"/>
      <c r="AG254" s="104"/>
      <c r="AK254" s="104"/>
      <c r="AL254" s="104"/>
      <c r="AO254" s="104"/>
      <c r="AP254" s="104"/>
    </row>
    <row r="255" spans="21:42" ht="15" customHeight="1" x14ac:dyDescent="0.25">
      <c r="U255" s="104"/>
      <c r="AB255" s="104"/>
      <c r="AC255" s="104"/>
      <c r="AF255" s="104"/>
      <c r="AG255" s="104"/>
      <c r="AK255" s="104"/>
      <c r="AL255" s="104"/>
      <c r="AO255" s="104"/>
      <c r="AP255" s="104"/>
    </row>
    <row r="256" spans="21:42" ht="15" customHeight="1" x14ac:dyDescent="0.25">
      <c r="U256" s="104"/>
      <c r="AB256" s="104"/>
      <c r="AC256" s="104"/>
      <c r="AF256" s="104"/>
      <c r="AG256" s="104"/>
      <c r="AK256" s="104"/>
      <c r="AL256" s="104"/>
      <c r="AO256" s="104"/>
      <c r="AP256" s="104"/>
    </row>
    <row r="257" spans="21:42" ht="15" customHeight="1" x14ac:dyDescent="0.25">
      <c r="U257" s="104"/>
      <c r="AB257" s="104"/>
      <c r="AC257" s="104"/>
      <c r="AF257" s="104"/>
      <c r="AG257" s="104"/>
      <c r="AK257" s="104"/>
      <c r="AL257" s="104"/>
      <c r="AO257" s="104"/>
      <c r="AP257" s="104"/>
    </row>
    <row r="258" spans="21:42" ht="15" customHeight="1" x14ac:dyDescent="0.25">
      <c r="U258" s="104"/>
      <c r="AB258" s="104"/>
      <c r="AC258" s="104"/>
      <c r="AF258" s="104"/>
      <c r="AG258" s="104"/>
      <c r="AK258" s="104"/>
      <c r="AL258" s="104"/>
      <c r="AO258" s="104"/>
      <c r="AP258" s="104"/>
    </row>
    <row r="259" spans="21:42" ht="15" customHeight="1" x14ac:dyDescent="0.25">
      <c r="U259" s="104"/>
      <c r="AB259" s="104"/>
      <c r="AC259" s="104"/>
      <c r="AF259" s="104"/>
      <c r="AG259" s="104"/>
      <c r="AK259" s="104"/>
      <c r="AL259" s="104"/>
      <c r="AO259" s="104"/>
      <c r="AP259" s="104"/>
    </row>
    <row r="260" spans="21:42" ht="15" customHeight="1" x14ac:dyDescent="0.25">
      <c r="U260" s="104"/>
      <c r="AB260" s="104"/>
      <c r="AC260" s="104"/>
      <c r="AF260" s="104"/>
      <c r="AG260" s="104"/>
      <c r="AK260" s="104"/>
      <c r="AL260" s="104"/>
      <c r="AO260" s="104"/>
      <c r="AP260" s="104"/>
    </row>
    <row r="261" spans="21:42" ht="15" customHeight="1" x14ac:dyDescent="0.25">
      <c r="U261" s="104"/>
      <c r="AB261" s="104"/>
      <c r="AC261" s="104"/>
      <c r="AF261" s="104"/>
      <c r="AG261" s="104"/>
      <c r="AK261" s="104"/>
      <c r="AL261" s="104"/>
      <c r="AO261" s="104"/>
      <c r="AP261" s="104"/>
    </row>
    <row r="262" spans="21:42" ht="15" customHeight="1" x14ac:dyDescent="0.25">
      <c r="U262" s="104"/>
      <c r="AB262" s="104"/>
      <c r="AC262" s="104"/>
      <c r="AF262" s="104"/>
      <c r="AG262" s="104"/>
      <c r="AK262" s="104"/>
      <c r="AL262" s="104"/>
      <c r="AO262" s="104"/>
      <c r="AP262" s="104"/>
    </row>
    <row r="263" spans="21:42" ht="15" customHeight="1" x14ac:dyDescent="0.25">
      <c r="U263" s="104"/>
      <c r="AB263" s="104"/>
      <c r="AC263" s="104"/>
      <c r="AF263" s="104"/>
      <c r="AG263" s="104"/>
      <c r="AK263" s="104"/>
      <c r="AL263" s="104"/>
      <c r="AO263" s="104"/>
      <c r="AP263" s="104"/>
    </row>
    <row r="264" spans="21:42" ht="15" customHeight="1" x14ac:dyDescent="0.25">
      <c r="U264" s="104"/>
      <c r="AB264" s="104"/>
      <c r="AC264" s="104"/>
      <c r="AF264" s="104"/>
      <c r="AG264" s="104"/>
      <c r="AK264" s="104"/>
      <c r="AL264" s="104"/>
      <c r="AO264" s="104"/>
      <c r="AP264" s="104"/>
    </row>
    <row r="265" spans="21:42" ht="15" customHeight="1" x14ac:dyDescent="0.25">
      <c r="U265" s="104"/>
      <c r="AB265" s="104"/>
      <c r="AC265" s="104"/>
      <c r="AF265" s="104"/>
      <c r="AG265" s="104"/>
      <c r="AK265" s="104"/>
      <c r="AL265" s="104"/>
      <c r="AO265" s="104"/>
      <c r="AP265" s="104"/>
    </row>
    <row r="266" spans="21:42" ht="15" customHeight="1" x14ac:dyDescent="0.25">
      <c r="U266" s="104"/>
      <c r="AB266" s="104"/>
      <c r="AC266" s="104"/>
      <c r="AF266" s="104"/>
      <c r="AG266" s="104"/>
      <c r="AK266" s="104"/>
      <c r="AL266" s="104"/>
      <c r="AO266" s="104"/>
      <c r="AP266" s="104"/>
    </row>
    <row r="267" spans="21:42" ht="15" customHeight="1" x14ac:dyDescent="0.25">
      <c r="U267" s="104"/>
      <c r="AB267" s="104"/>
      <c r="AC267" s="104"/>
      <c r="AF267" s="104"/>
      <c r="AG267" s="104"/>
      <c r="AK267" s="104"/>
      <c r="AL267" s="104"/>
      <c r="AO267" s="104"/>
      <c r="AP267" s="104"/>
    </row>
    <row r="268" spans="21:42" ht="15" customHeight="1" x14ac:dyDescent="0.25">
      <c r="U268" s="104"/>
      <c r="AB268" s="104"/>
      <c r="AC268" s="104"/>
      <c r="AF268" s="104"/>
      <c r="AG268" s="104"/>
      <c r="AK268" s="104"/>
      <c r="AL268" s="104"/>
      <c r="AO268" s="104"/>
      <c r="AP268" s="104"/>
    </row>
    <row r="269" spans="21:42" ht="15" customHeight="1" x14ac:dyDescent="0.25">
      <c r="U269" s="104"/>
      <c r="AB269" s="104"/>
      <c r="AC269" s="104"/>
      <c r="AF269" s="104"/>
      <c r="AG269" s="104"/>
      <c r="AK269" s="104"/>
      <c r="AL269" s="104"/>
      <c r="AO269" s="104"/>
      <c r="AP269" s="104"/>
    </row>
    <row r="270" spans="21:42" ht="15" customHeight="1" x14ac:dyDescent="0.25">
      <c r="U270" s="104"/>
      <c r="AB270" s="104"/>
      <c r="AC270" s="104"/>
      <c r="AF270" s="104"/>
      <c r="AG270" s="104"/>
      <c r="AK270" s="104"/>
      <c r="AL270" s="104"/>
      <c r="AO270" s="104"/>
      <c r="AP270" s="104"/>
    </row>
    <row r="271" spans="21:42" ht="15" customHeight="1" x14ac:dyDescent="0.25">
      <c r="U271" s="104"/>
      <c r="AB271" s="104"/>
      <c r="AC271" s="104"/>
      <c r="AF271" s="104"/>
      <c r="AG271" s="104"/>
      <c r="AK271" s="104"/>
      <c r="AL271" s="104"/>
      <c r="AO271" s="104"/>
      <c r="AP271" s="104"/>
    </row>
    <row r="272" spans="21:42" ht="15" customHeight="1" x14ac:dyDescent="0.25">
      <c r="U272" s="104"/>
      <c r="AB272" s="104"/>
      <c r="AC272" s="104"/>
      <c r="AF272" s="104"/>
      <c r="AG272" s="104"/>
      <c r="AK272" s="104"/>
      <c r="AL272" s="104"/>
      <c r="AO272" s="104"/>
      <c r="AP272" s="104"/>
    </row>
    <row r="273" spans="21:42" ht="15" customHeight="1" x14ac:dyDescent="0.25">
      <c r="U273" s="104"/>
      <c r="AB273" s="104"/>
      <c r="AC273" s="104"/>
      <c r="AF273" s="104"/>
      <c r="AG273" s="104"/>
      <c r="AK273" s="104"/>
      <c r="AL273" s="104"/>
      <c r="AO273" s="104"/>
      <c r="AP273" s="104"/>
    </row>
    <row r="274" spans="21:42" ht="15" customHeight="1" x14ac:dyDescent="0.25">
      <c r="U274" s="104"/>
      <c r="AB274" s="104"/>
      <c r="AC274" s="104"/>
      <c r="AF274" s="104"/>
      <c r="AG274" s="104"/>
      <c r="AK274" s="104"/>
      <c r="AL274" s="104"/>
      <c r="AO274" s="104"/>
      <c r="AP274" s="104"/>
    </row>
    <row r="275" spans="21:42" ht="15" customHeight="1" x14ac:dyDescent="0.25">
      <c r="U275" s="104"/>
      <c r="AB275" s="104"/>
      <c r="AC275" s="104"/>
      <c r="AF275" s="104"/>
      <c r="AG275" s="104"/>
      <c r="AK275" s="104"/>
      <c r="AL275" s="104"/>
      <c r="AO275" s="104"/>
      <c r="AP275" s="104"/>
    </row>
    <row r="276" spans="21:42" ht="15" customHeight="1" x14ac:dyDescent="0.25">
      <c r="U276" s="104"/>
      <c r="AB276" s="104"/>
      <c r="AC276" s="104"/>
      <c r="AF276" s="104"/>
      <c r="AG276" s="104"/>
      <c r="AK276" s="104"/>
      <c r="AL276" s="104"/>
      <c r="AO276" s="104"/>
      <c r="AP276" s="104"/>
    </row>
    <row r="277" spans="21:42" ht="15" customHeight="1" x14ac:dyDescent="0.25">
      <c r="U277" s="104"/>
      <c r="AB277" s="104"/>
      <c r="AC277" s="104"/>
      <c r="AF277" s="104"/>
      <c r="AG277" s="104"/>
      <c r="AK277" s="104"/>
      <c r="AL277" s="104"/>
      <c r="AO277" s="104"/>
      <c r="AP277" s="104"/>
    </row>
    <row r="278" spans="21:42" ht="15" customHeight="1" x14ac:dyDescent="0.25">
      <c r="U278" s="104"/>
      <c r="AB278" s="104"/>
      <c r="AC278" s="104"/>
      <c r="AF278" s="104"/>
      <c r="AG278" s="104"/>
      <c r="AK278" s="104"/>
      <c r="AL278" s="104"/>
      <c r="AO278" s="104"/>
      <c r="AP278" s="104"/>
    </row>
    <row r="279" spans="21:42" ht="15" customHeight="1" x14ac:dyDescent="0.25">
      <c r="U279" s="104"/>
      <c r="AB279" s="104"/>
      <c r="AC279" s="104"/>
      <c r="AF279" s="104"/>
      <c r="AG279" s="104"/>
      <c r="AK279" s="104"/>
      <c r="AL279" s="104"/>
      <c r="AO279" s="104"/>
      <c r="AP279" s="104"/>
    </row>
    <row r="280" spans="21:42" ht="15" customHeight="1" x14ac:dyDescent="0.25">
      <c r="U280" s="104"/>
      <c r="AB280" s="104"/>
      <c r="AC280" s="104"/>
      <c r="AF280" s="104"/>
      <c r="AG280" s="104"/>
      <c r="AK280" s="104"/>
      <c r="AL280" s="104"/>
      <c r="AO280" s="104"/>
      <c r="AP280" s="104"/>
    </row>
    <row r="281" spans="21:42" ht="15" customHeight="1" x14ac:dyDescent="0.25">
      <c r="U281" s="104"/>
      <c r="AB281" s="104"/>
      <c r="AC281" s="104"/>
      <c r="AF281" s="104"/>
      <c r="AG281" s="104"/>
      <c r="AK281" s="104"/>
      <c r="AL281" s="104"/>
      <c r="AO281" s="104"/>
      <c r="AP281" s="104"/>
    </row>
    <row r="282" spans="21:42" ht="15" customHeight="1" x14ac:dyDescent="0.25">
      <c r="U282" s="104"/>
      <c r="AB282" s="104"/>
      <c r="AC282" s="104"/>
      <c r="AF282" s="104"/>
      <c r="AG282" s="104"/>
      <c r="AK282" s="104"/>
      <c r="AL282" s="104"/>
      <c r="AO282" s="104"/>
      <c r="AP282" s="104"/>
    </row>
    <row r="283" spans="21:42" ht="15" customHeight="1" x14ac:dyDescent="0.25">
      <c r="U283" s="104"/>
      <c r="AB283" s="104"/>
      <c r="AC283" s="104"/>
      <c r="AF283" s="104"/>
      <c r="AG283" s="104"/>
      <c r="AK283" s="104"/>
      <c r="AL283" s="104"/>
      <c r="AO283" s="104"/>
      <c r="AP283" s="104"/>
    </row>
    <row r="284" spans="21:42" ht="15" customHeight="1" x14ac:dyDescent="0.25">
      <c r="U284" s="104"/>
      <c r="AB284" s="104"/>
      <c r="AC284" s="104"/>
      <c r="AF284" s="104"/>
      <c r="AG284" s="104"/>
      <c r="AK284" s="104"/>
      <c r="AL284" s="104"/>
      <c r="AO284" s="104"/>
      <c r="AP284" s="104"/>
    </row>
    <row r="285" spans="21:42" ht="15" customHeight="1" x14ac:dyDescent="0.25">
      <c r="U285" s="104"/>
      <c r="AB285" s="104"/>
      <c r="AC285" s="104"/>
      <c r="AF285" s="104"/>
      <c r="AG285" s="104"/>
      <c r="AK285" s="104"/>
      <c r="AL285" s="104"/>
      <c r="AO285" s="104"/>
      <c r="AP285" s="104"/>
    </row>
    <row r="286" spans="21:42" ht="15" customHeight="1" x14ac:dyDescent="0.25">
      <c r="U286" s="104"/>
      <c r="AB286" s="104"/>
      <c r="AC286" s="104"/>
      <c r="AF286" s="104"/>
      <c r="AG286" s="104"/>
      <c r="AK286" s="104"/>
      <c r="AL286" s="104"/>
      <c r="AO286" s="104"/>
      <c r="AP286" s="104"/>
    </row>
    <row r="287" spans="21:42" ht="15" customHeight="1" x14ac:dyDescent="0.25">
      <c r="U287" s="104"/>
      <c r="AB287" s="104"/>
      <c r="AC287" s="104"/>
      <c r="AF287" s="104"/>
      <c r="AG287" s="104"/>
      <c r="AK287" s="104"/>
      <c r="AL287" s="104"/>
      <c r="AO287" s="104"/>
      <c r="AP287" s="104"/>
    </row>
    <row r="288" spans="21:42" ht="15" customHeight="1" x14ac:dyDescent="0.25">
      <c r="U288" s="104"/>
      <c r="AB288" s="104"/>
      <c r="AC288" s="104"/>
      <c r="AF288" s="104"/>
      <c r="AG288" s="104"/>
      <c r="AK288" s="104"/>
      <c r="AL288" s="104"/>
      <c r="AO288" s="104"/>
      <c r="AP288" s="104"/>
    </row>
    <row r="289" spans="21:42" ht="15" customHeight="1" x14ac:dyDescent="0.25">
      <c r="U289" s="104"/>
      <c r="AB289" s="104"/>
      <c r="AC289" s="104"/>
      <c r="AF289" s="104"/>
      <c r="AG289" s="104"/>
      <c r="AK289" s="104"/>
      <c r="AL289" s="104"/>
      <c r="AO289" s="104"/>
      <c r="AP289" s="104"/>
    </row>
    <row r="290" spans="21:42" ht="15" customHeight="1" x14ac:dyDescent="0.25">
      <c r="U290" s="104"/>
      <c r="AB290" s="104"/>
      <c r="AC290" s="104"/>
      <c r="AF290" s="104"/>
      <c r="AG290" s="104"/>
      <c r="AK290" s="104"/>
      <c r="AL290" s="104"/>
      <c r="AO290" s="104"/>
      <c r="AP290" s="104"/>
    </row>
    <row r="291" spans="21:42" ht="15" customHeight="1" x14ac:dyDescent="0.25">
      <c r="U291" s="104"/>
      <c r="AB291" s="104"/>
      <c r="AC291" s="104"/>
      <c r="AF291" s="104"/>
      <c r="AG291" s="104"/>
      <c r="AK291" s="104"/>
      <c r="AL291" s="104"/>
      <c r="AO291" s="104"/>
      <c r="AP291" s="104"/>
    </row>
    <row r="292" spans="21:42" ht="15" customHeight="1" x14ac:dyDescent="0.25">
      <c r="U292" s="104"/>
      <c r="AB292" s="104"/>
      <c r="AC292" s="104"/>
      <c r="AF292" s="104"/>
      <c r="AG292" s="104"/>
      <c r="AK292" s="104"/>
      <c r="AL292" s="104"/>
      <c r="AO292" s="104"/>
      <c r="AP292" s="104"/>
    </row>
    <row r="293" spans="21:42" ht="15" customHeight="1" x14ac:dyDescent="0.25">
      <c r="U293" s="104"/>
      <c r="AB293" s="104"/>
      <c r="AC293" s="104"/>
      <c r="AF293" s="104"/>
      <c r="AG293" s="104"/>
      <c r="AK293" s="104"/>
      <c r="AL293" s="104"/>
      <c r="AO293" s="104"/>
      <c r="AP293" s="104"/>
    </row>
    <row r="294" spans="21:42" ht="15" customHeight="1" x14ac:dyDescent="0.25">
      <c r="U294" s="104"/>
      <c r="AB294" s="104"/>
      <c r="AC294" s="104"/>
      <c r="AF294" s="104"/>
      <c r="AG294" s="104"/>
      <c r="AK294" s="104"/>
      <c r="AL294" s="104"/>
      <c r="AO294" s="104"/>
      <c r="AP294" s="104"/>
    </row>
    <row r="295" spans="21:42" ht="15" customHeight="1" x14ac:dyDescent="0.25">
      <c r="U295" s="104"/>
      <c r="AB295" s="104"/>
      <c r="AC295" s="104"/>
      <c r="AF295" s="104"/>
      <c r="AG295" s="104"/>
      <c r="AK295" s="104"/>
      <c r="AL295" s="104"/>
      <c r="AO295" s="104"/>
      <c r="AP295" s="104"/>
    </row>
    <row r="296" spans="21:42" ht="15" customHeight="1" x14ac:dyDescent="0.25">
      <c r="U296" s="104"/>
      <c r="AB296" s="104"/>
      <c r="AC296" s="104"/>
      <c r="AF296" s="104"/>
      <c r="AG296" s="104"/>
      <c r="AK296" s="104"/>
      <c r="AL296" s="104"/>
      <c r="AO296" s="104"/>
      <c r="AP296" s="104"/>
    </row>
    <row r="297" spans="21:42" ht="15" customHeight="1" x14ac:dyDescent="0.25">
      <c r="U297" s="104"/>
      <c r="AB297" s="104"/>
      <c r="AC297" s="104"/>
      <c r="AF297" s="104"/>
      <c r="AG297" s="104"/>
      <c r="AK297" s="104"/>
      <c r="AL297" s="104"/>
      <c r="AO297" s="104"/>
      <c r="AP297" s="104"/>
    </row>
    <row r="298" spans="21:42" ht="15" customHeight="1" x14ac:dyDescent="0.25">
      <c r="U298" s="104"/>
      <c r="AB298" s="104"/>
      <c r="AC298" s="104"/>
      <c r="AF298" s="104"/>
      <c r="AG298" s="104"/>
      <c r="AK298" s="104"/>
      <c r="AL298" s="104"/>
      <c r="AO298" s="104"/>
      <c r="AP298" s="104"/>
    </row>
    <row r="299" spans="21:42" ht="15" customHeight="1" x14ac:dyDescent="0.25">
      <c r="U299" s="104"/>
      <c r="AB299" s="104"/>
      <c r="AC299" s="104"/>
      <c r="AF299" s="104"/>
      <c r="AG299" s="104"/>
      <c r="AK299" s="104"/>
      <c r="AL299" s="104"/>
      <c r="AO299" s="104"/>
      <c r="AP299" s="104"/>
    </row>
    <row r="300" spans="21:42" ht="15" customHeight="1" x14ac:dyDescent="0.25">
      <c r="U300" s="104"/>
      <c r="AB300" s="104"/>
      <c r="AC300" s="104"/>
      <c r="AF300" s="104"/>
      <c r="AG300" s="104"/>
      <c r="AK300" s="104"/>
      <c r="AL300" s="104"/>
      <c r="AO300" s="104"/>
      <c r="AP300" s="104"/>
    </row>
    <row r="301" spans="21:42" ht="15" customHeight="1" x14ac:dyDescent="0.25">
      <c r="U301" s="104"/>
      <c r="AB301" s="104"/>
      <c r="AC301" s="104"/>
      <c r="AF301" s="104"/>
      <c r="AG301" s="104"/>
      <c r="AK301" s="104"/>
      <c r="AL301" s="104"/>
      <c r="AO301" s="104"/>
      <c r="AP301" s="104"/>
    </row>
    <row r="302" spans="21:42" ht="15" customHeight="1" x14ac:dyDescent="0.25">
      <c r="U302" s="104"/>
      <c r="AB302" s="104"/>
      <c r="AC302" s="104"/>
      <c r="AF302" s="104"/>
      <c r="AG302" s="104"/>
      <c r="AK302" s="104"/>
      <c r="AL302" s="104"/>
      <c r="AO302" s="104"/>
      <c r="AP302" s="104"/>
    </row>
    <row r="303" spans="21:42" ht="15" customHeight="1" x14ac:dyDescent="0.25">
      <c r="U303" s="104"/>
      <c r="AB303" s="104"/>
      <c r="AC303" s="104"/>
      <c r="AF303" s="104"/>
      <c r="AG303" s="104"/>
      <c r="AK303" s="104"/>
      <c r="AL303" s="104"/>
      <c r="AO303" s="104"/>
      <c r="AP303" s="104"/>
    </row>
    <row r="304" spans="21:42" ht="15" customHeight="1" x14ac:dyDescent="0.25">
      <c r="U304" s="104"/>
      <c r="AB304" s="104"/>
      <c r="AC304" s="104"/>
      <c r="AF304" s="104"/>
      <c r="AG304" s="104"/>
      <c r="AK304" s="104"/>
      <c r="AL304" s="104"/>
      <c r="AO304" s="104"/>
      <c r="AP304" s="104"/>
    </row>
    <row r="305" spans="21:42" ht="15" customHeight="1" x14ac:dyDescent="0.25">
      <c r="U305" s="104"/>
      <c r="AB305" s="104"/>
      <c r="AC305" s="104"/>
      <c r="AF305" s="104"/>
      <c r="AG305" s="104"/>
      <c r="AK305" s="104"/>
      <c r="AL305" s="104"/>
      <c r="AO305" s="104"/>
      <c r="AP305" s="104"/>
    </row>
    <row r="306" spans="21:42" ht="15" customHeight="1" x14ac:dyDescent="0.25">
      <c r="U306" s="104"/>
      <c r="AB306" s="104"/>
      <c r="AC306" s="104"/>
      <c r="AF306" s="104"/>
      <c r="AG306" s="104"/>
      <c r="AK306" s="104"/>
      <c r="AL306" s="104"/>
      <c r="AO306" s="104"/>
      <c r="AP306" s="104"/>
    </row>
    <row r="307" spans="21:42" ht="15" customHeight="1" x14ac:dyDescent="0.25">
      <c r="U307" s="104"/>
      <c r="AB307" s="104"/>
      <c r="AC307" s="104"/>
      <c r="AF307" s="104"/>
      <c r="AG307" s="104"/>
      <c r="AK307" s="104"/>
      <c r="AL307" s="104"/>
      <c r="AO307" s="104"/>
      <c r="AP307" s="104"/>
    </row>
    <row r="308" spans="21:42" ht="15" customHeight="1" x14ac:dyDescent="0.25">
      <c r="U308" s="104"/>
      <c r="AB308" s="104"/>
      <c r="AC308" s="104"/>
      <c r="AF308" s="104"/>
      <c r="AG308" s="104"/>
      <c r="AK308" s="104"/>
      <c r="AL308" s="104"/>
      <c r="AO308" s="104"/>
      <c r="AP308" s="104"/>
    </row>
    <row r="309" spans="21:42" ht="15" customHeight="1" x14ac:dyDescent="0.25">
      <c r="U309" s="104"/>
      <c r="AB309" s="104"/>
      <c r="AC309" s="104"/>
      <c r="AF309" s="104"/>
      <c r="AG309" s="104"/>
      <c r="AK309" s="104"/>
      <c r="AL309" s="104"/>
      <c r="AO309" s="104"/>
      <c r="AP309" s="104"/>
    </row>
    <row r="310" spans="21:42" ht="15" customHeight="1" x14ac:dyDescent="0.25">
      <c r="U310" s="104"/>
      <c r="AB310" s="104"/>
      <c r="AC310" s="104"/>
      <c r="AF310" s="104"/>
      <c r="AG310" s="104"/>
      <c r="AK310" s="104"/>
      <c r="AL310" s="104"/>
      <c r="AO310" s="104"/>
      <c r="AP310" s="104"/>
    </row>
    <row r="311" spans="21:42" ht="15" customHeight="1" x14ac:dyDescent="0.25">
      <c r="U311" s="104"/>
      <c r="AB311" s="104"/>
      <c r="AC311" s="104"/>
      <c r="AF311" s="104"/>
      <c r="AG311" s="104"/>
      <c r="AK311" s="104"/>
      <c r="AL311" s="104"/>
      <c r="AO311" s="104"/>
      <c r="AP311" s="104"/>
    </row>
    <row r="312" spans="21:42" ht="15" customHeight="1" x14ac:dyDescent="0.25">
      <c r="U312" s="104"/>
      <c r="AB312" s="104"/>
      <c r="AC312" s="104"/>
      <c r="AF312" s="104"/>
      <c r="AG312" s="104"/>
      <c r="AK312" s="104"/>
      <c r="AL312" s="104"/>
      <c r="AO312" s="104"/>
      <c r="AP312" s="104"/>
    </row>
    <row r="313" spans="21:42" ht="15" customHeight="1" x14ac:dyDescent="0.25">
      <c r="U313" s="104"/>
      <c r="AB313" s="104"/>
      <c r="AC313" s="104"/>
      <c r="AF313" s="104"/>
      <c r="AG313" s="104"/>
      <c r="AK313" s="104"/>
      <c r="AL313" s="104"/>
      <c r="AO313" s="104"/>
      <c r="AP313" s="104"/>
    </row>
    <row r="314" spans="21:42" ht="15" customHeight="1" x14ac:dyDescent="0.25">
      <c r="U314" s="104"/>
      <c r="AB314" s="104"/>
      <c r="AC314" s="104"/>
      <c r="AF314" s="104"/>
      <c r="AG314" s="104"/>
      <c r="AK314" s="104"/>
      <c r="AL314" s="104"/>
      <c r="AO314" s="104"/>
      <c r="AP314" s="104"/>
    </row>
    <row r="315" spans="21:42" ht="15" customHeight="1" x14ac:dyDescent="0.25">
      <c r="U315" s="104"/>
      <c r="AB315" s="104"/>
      <c r="AC315" s="104"/>
      <c r="AF315" s="104"/>
      <c r="AG315" s="104"/>
      <c r="AK315" s="104"/>
      <c r="AL315" s="104"/>
      <c r="AO315" s="104"/>
      <c r="AP315" s="104"/>
    </row>
    <row r="316" spans="21:42" ht="15" customHeight="1" x14ac:dyDescent="0.25">
      <c r="U316" s="104"/>
      <c r="AB316" s="104"/>
      <c r="AC316" s="104"/>
      <c r="AF316" s="104"/>
      <c r="AG316" s="104"/>
      <c r="AK316" s="104"/>
      <c r="AL316" s="104"/>
      <c r="AO316" s="104"/>
      <c r="AP316" s="104"/>
    </row>
    <row r="317" spans="21:42" ht="15" customHeight="1" x14ac:dyDescent="0.25">
      <c r="U317" s="104"/>
      <c r="AB317" s="104"/>
      <c r="AC317" s="104"/>
      <c r="AF317" s="104"/>
      <c r="AG317" s="104"/>
      <c r="AK317" s="104"/>
      <c r="AL317" s="104"/>
      <c r="AO317" s="104"/>
      <c r="AP317" s="104"/>
    </row>
    <row r="318" spans="21:42" ht="15" customHeight="1" x14ac:dyDescent="0.25">
      <c r="U318" s="104"/>
      <c r="AB318" s="104"/>
      <c r="AC318" s="104"/>
      <c r="AF318" s="104"/>
      <c r="AG318" s="104"/>
      <c r="AK318" s="104"/>
      <c r="AL318" s="104"/>
      <c r="AO318" s="104"/>
      <c r="AP318" s="104"/>
    </row>
    <row r="319" spans="21:42" ht="15" customHeight="1" x14ac:dyDescent="0.25">
      <c r="U319" s="104"/>
      <c r="AB319" s="104"/>
      <c r="AC319" s="104"/>
      <c r="AF319" s="104"/>
      <c r="AG319" s="104"/>
      <c r="AK319" s="104"/>
      <c r="AL319" s="104"/>
      <c r="AO319" s="104"/>
      <c r="AP319" s="104"/>
    </row>
    <row r="320" spans="21:42" ht="15" customHeight="1" x14ac:dyDescent="0.25">
      <c r="U320" s="104"/>
      <c r="AB320" s="104"/>
      <c r="AC320" s="104"/>
      <c r="AF320" s="104"/>
      <c r="AG320" s="104"/>
      <c r="AK320" s="104"/>
      <c r="AL320" s="104"/>
      <c r="AO320" s="104"/>
      <c r="AP320" s="104"/>
    </row>
    <row r="321" spans="21:42" ht="15" customHeight="1" x14ac:dyDescent="0.25">
      <c r="U321" s="104"/>
      <c r="AB321" s="104"/>
      <c r="AC321" s="104"/>
      <c r="AF321" s="104"/>
      <c r="AG321" s="104"/>
      <c r="AK321" s="104"/>
      <c r="AL321" s="104"/>
      <c r="AO321" s="104"/>
      <c r="AP321" s="104"/>
    </row>
    <row r="322" spans="21:42" ht="15" customHeight="1" x14ac:dyDescent="0.25">
      <c r="U322" s="104"/>
      <c r="AB322" s="104"/>
      <c r="AC322" s="104"/>
      <c r="AF322" s="104"/>
      <c r="AG322" s="104"/>
      <c r="AK322" s="104"/>
      <c r="AL322" s="104"/>
      <c r="AO322" s="104"/>
      <c r="AP322" s="104"/>
    </row>
    <row r="323" spans="21:42" ht="15" customHeight="1" x14ac:dyDescent="0.25">
      <c r="U323" s="104"/>
      <c r="AB323" s="104"/>
      <c r="AC323" s="104"/>
      <c r="AF323" s="104"/>
      <c r="AG323" s="104"/>
      <c r="AK323" s="104"/>
      <c r="AL323" s="104"/>
      <c r="AO323" s="104"/>
      <c r="AP323" s="104"/>
    </row>
    <row r="324" spans="21:42" ht="15" customHeight="1" x14ac:dyDescent="0.25">
      <c r="U324" s="104"/>
      <c r="AB324" s="104"/>
      <c r="AC324" s="104"/>
      <c r="AF324" s="104"/>
      <c r="AG324" s="104"/>
      <c r="AK324" s="104"/>
      <c r="AL324" s="104"/>
      <c r="AO324" s="104"/>
      <c r="AP324" s="104"/>
    </row>
    <row r="325" spans="21:42" ht="15" customHeight="1" x14ac:dyDescent="0.25">
      <c r="U325" s="104"/>
      <c r="AB325" s="104"/>
      <c r="AC325" s="104"/>
      <c r="AF325" s="104"/>
      <c r="AG325" s="104"/>
      <c r="AK325" s="104"/>
      <c r="AL325" s="104"/>
      <c r="AO325" s="104"/>
      <c r="AP325" s="104"/>
    </row>
    <row r="326" spans="21:42" ht="15" customHeight="1" x14ac:dyDescent="0.25">
      <c r="U326" s="104"/>
      <c r="AB326" s="104"/>
      <c r="AC326" s="104"/>
      <c r="AF326" s="104"/>
      <c r="AG326" s="104"/>
      <c r="AK326" s="104"/>
      <c r="AL326" s="104"/>
      <c r="AO326" s="104"/>
      <c r="AP326" s="104"/>
    </row>
    <row r="327" spans="21:42" ht="15" customHeight="1" x14ac:dyDescent="0.25">
      <c r="U327" s="104"/>
      <c r="AB327" s="104"/>
      <c r="AC327" s="104"/>
      <c r="AF327" s="104"/>
      <c r="AG327" s="104"/>
      <c r="AK327" s="104"/>
      <c r="AL327" s="104"/>
      <c r="AO327" s="104"/>
      <c r="AP327" s="104"/>
    </row>
    <row r="328" spans="21:42" ht="15" customHeight="1" x14ac:dyDescent="0.25">
      <c r="U328" s="104"/>
      <c r="AB328" s="104"/>
      <c r="AC328" s="104"/>
      <c r="AF328" s="104"/>
      <c r="AG328" s="104"/>
      <c r="AK328" s="104"/>
      <c r="AL328" s="104"/>
      <c r="AO328" s="104"/>
      <c r="AP328" s="104"/>
    </row>
    <row r="329" spans="21:42" ht="15" customHeight="1" x14ac:dyDescent="0.25">
      <c r="U329" s="104"/>
      <c r="AB329" s="104"/>
      <c r="AC329" s="104"/>
      <c r="AF329" s="104"/>
      <c r="AG329" s="104"/>
      <c r="AK329" s="104"/>
      <c r="AL329" s="104"/>
      <c r="AO329" s="104"/>
      <c r="AP329" s="104"/>
    </row>
    <row r="330" spans="21:42" ht="15" customHeight="1" x14ac:dyDescent="0.25">
      <c r="U330" s="104"/>
      <c r="AB330" s="104"/>
      <c r="AC330" s="104"/>
      <c r="AF330" s="104"/>
      <c r="AG330" s="104"/>
      <c r="AK330" s="104"/>
      <c r="AL330" s="104"/>
      <c r="AO330" s="104"/>
      <c r="AP330" s="104"/>
    </row>
    <row r="331" spans="21:42" ht="15" customHeight="1" x14ac:dyDescent="0.25">
      <c r="U331" s="104"/>
      <c r="AB331" s="104"/>
      <c r="AC331" s="104"/>
      <c r="AF331" s="104"/>
      <c r="AG331" s="104"/>
      <c r="AK331" s="104"/>
      <c r="AL331" s="104"/>
      <c r="AO331" s="104"/>
      <c r="AP331" s="104"/>
    </row>
    <row r="332" spans="21:42" ht="15" customHeight="1" x14ac:dyDescent="0.25">
      <c r="U332" s="104"/>
      <c r="AB332" s="104"/>
      <c r="AC332" s="104"/>
      <c r="AF332" s="104"/>
      <c r="AG332" s="104"/>
      <c r="AK332" s="104"/>
      <c r="AL332" s="104"/>
      <c r="AO332" s="104"/>
      <c r="AP332" s="104"/>
    </row>
    <row r="333" spans="21:42" ht="15" customHeight="1" x14ac:dyDescent="0.25">
      <c r="U333" s="104"/>
      <c r="AB333" s="104"/>
      <c r="AC333" s="104"/>
      <c r="AF333" s="104"/>
      <c r="AG333" s="104"/>
      <c r="AK333" s="104"/>
      <c r="AL333" s="104"/>
      <c r="AO333" s="104"/>
      <c r="AP333" s="104"/>
    </row>
    <row r="334" spans="21:42" ht="15" customHeight="1" x14ac:dyDescent="0.25">
      <c r="U334" s="104"/>
      <c r="AB334" s="104"/>
      <c r="AC334" s="104"/>
      <c r="AF334" s="104"/>
      <c r="AG334" s="104"/>
      <c r="AK334" s="104"/>
      <c r="AL334" s="104"/>
      <c r="AO334" s="104"/>
      <c r="AP334" s="104"/>
    </row>
    <row r="335" spans="21:42" ht="15" customHeight="1" x14ac:dyDescent="0.25">
      <c r="U335" s="104"/>
      <c r="AB335" s="104"/>
      <c r="AC335" s="104"/>
      <c r="AF335" s="104"/>
      <c r="AG335" s="104"/>
      <c r="AK335" s="104"/>
      <c r="AL335" s="104"/>
      <c r="AO335" s="104"/>
      <c r="AP335" s="104"/>
    </row>
    <row r="336" spans="21:42" ht="15" customHeight="1" x14ac:dyDescent="0.25">
      <c r="U336" s="104"/>
      <c r="AB336" s="104"/>
      <c r="AC336" s="104"/>
      <c r="AF336" s="104"/>
      <c r="AG336" s="104"/>
      <c r="AK336" s="104"/>
      <c r="AL336" s="104"/>
      <c r="AO336" s="104"/>
      <c r="AP336" s="104"/>
    </row>
    <row r="337" spans="21:42" ht="15" customHeight="1" x14ac:dyDescent="0.25">
      <c r="U337" s="104"/>
      <c r="AB337" s="104"/>
      <c r="AC337" s="104"/>
      <c r="AF337" s="104"/>
      <c r="AG337" s="104"/>
      <c r="AK337" s="104"/>
      <c r="AL337" s="104"/>
      <c r="AO337" s="104"/>
      <c r="AP337" s="104"/>
    </row>
    <row r="338" spans="21:42" ht="15" customHeight="1" x14ac:dyDescent="0.25">
      <c r="U338" s="104"/>
      <c r="AB338" s="104"/>
      <c r="AC338" s="104"/>
      <c r="AF338" s="104"/>
      <c r="AG338" s="104"/>
      <c r="AK338" s="104"/>
      <c r="AL338" s="104"/>
      <c r="AO338" s="104"/>
      <c r="AP338" s="104"/>
    </row>
    <row r="339" spans="21:42" ht="15" customHeight="1" x14ac:dyDescent="0.25">
      <c r="U339" s="104"/>
      <c r="AB339" s="104"/>
      <c r="AC339" s="104"/>
      <c r="AF339" s="104"/>
      <c r="AG339" s="104"/>
      <c r="AK339" s="104"/>
      <c r="AL339" s="104"/>
      <c r="AO339" s="104"/>
      <c r="AP339" s="104"/>
    </row>
    <row r="340" spans="21:42" ht="15" customHeight="1" x14ac:dyDescent="0.25">
      <c r="U340" s="104"/>
      <c r="AB340" s="104"/>
      <c r="AC340" s="104"/>
      <c r="AF340" s="104"/>
      <c r="AG340" s="104"/>
      <c r="AK340" s="104"/>
      <c r="AL340" s="104"/>
      <c r="AO340" s="104"/>
      <c r="AP340" s="104"/>
    </row>
    <row r="341" spans="21:42" ht="15" customHeight="1" x14ac:dyDescent="0.25">
      <c r="U341" s="104"/>
      <c r="AB341" s="104"/>
      <c r="AC341" s="104"/>
      <c r="AF341" s="104"/>
      <c r="AG341" s="104"/>
      <c r="AK341" s="104"/>
      <c r="AL341" s="104"/>
      <c r="AO341" s="104"/>
      <c r="AP341" s="104"/>
    </row>
    <row r="342" spans="21:42" ht="15" customHeight="1" x14ac:dyDescent="0.25">
      <c r="U342" s="104"/>
      <c r="AB342" s="104"/>
      <c r="AC342" s="104"/>
      <c r="AF342" s="104"/>
      <c r="AG342" s="104"/>
      <c r="AK342" s="104"/>
      <c r="AL342" s="104"/>
      <c r="AO342" s="104"/>
      <c r="AP342" s="104"/>
    </row>
    <row r="343" spans="21:42" ht="15" customHeight="1" x14ac:dyDescent="0.25">
      <c r="U343" s="104"/>
      <c r="AB343" s="104"/>
      <c r="AC343" s="104"/>
      <c r="AF343" s="104"/>
      <c r="AG343" s="104"/>
      <c r="AK343" s="104"/>
      <c r="AL343" s="104"/>
      <c r="AO343" s="104"/>
      <c r="AP343" s="104"/>
    </row>
    <row r="344" spans="21:42" ht="15" customHeight="1" x14ac:dyDescent="0.25">
      <c r="U344" s="104"/>
      <c r="AB344" s="104"/>
      <c r="AC344" s="104"/>
      <c r="AF344" s="104"/>
      <c r="AG344" s="104"/>
      <c r="AK344" s="104"/>
      <c r="AL344" s="104"/>
      <c r="AO344" s="104"/>
      <c r="AP344" s="104"/>
    </row>
    <row r="345" spans="21:42" ht="15" customHeight="1" x14ac:dyDescent="0.25">
      <c r="U345" s="104"/>
      <c r="AB345" s="104"/>
      <c r="AC345" s="104"/>
      <c r="AF345" s="104"/>
      <c r="AG345" s="104"/>
      <c r="AK345" s="104"/>
      <c r="AL345" s="104"/>
      <c r="AO345" s="104"/>
      <c r="AP345" s="104"/>
    </row>
    <row r="346" spans="21:42" ht="15" customHeight="1" x14ac:dyDescent="0.25">
      <c r="U346" s="104"/>
      <c r="AB346" s="104"/>
      <c r="AC346" s="104"/>
      <c r="AF346" s="104"/>
      <c r="AG346" s="104"/>
      <c r="AK346" s="104"/>
      <c r="AL346" s="104"/>
      <c r="AO346" s="104"/>
      <c r="AP346" s="104"/>
    </row>
    <row r="347" spans="21:42" ht="15" customHeight="1" x14ac:dyDescent="0.25">
      <c r="U347" s="104"/>
      <c r="AB347" s="104"/>
      <c r="AC347" s="104"/>
      <c r="AF347" s="104"/>
      <c r="AG347" s="104"/>
      <c r="AK347" s="104"/>
      <c r="AL347" s="104"/>
      <c r="AO347" s="104"/>
      <c r="AP347" s="104"/>
    </row>
    <row r="348" spans="21:42" ht="15" customHeight="1" x14ac:dyDescent="0.25">
      <c r="U348" s="104"/>
      <c r="AB348" s="104"/>
      <c r="AC348" s="104"/>
      <c r="AF348" s="104"/>
      <c r="AG348" s="104"/>
      <c r="AK348" s="104"/>
      <c r="AL348" s="104"/>
      <c r="AO348" s="104"/>
      <c r="AP348" s="104"/>
    </row>
    <row r="349" spans="21:42" ht="15" customHeight="1" x14ac:dyDescent="0.25">
      <c r="U349" s="104"/>
      <c r="AB349" s="104"/>
      <c r="AC349" s="104"/>
      <c r="AF349" s="104"/>
      <c r="AG349" s="104"/>
      <c r="AK349" s="104"/>
      <c r="AL349" s="104"/>
      <c r="AO349" s="104"/>
      <c r="AP349" s="104"/>
    </row>
    <row r="350" spans="21:42" ht="15" customHeight="1" x14ac:dyDescent="0.25">
      <c r="U350" s="104"/>
      <c r="AB350" s="104"/>
      <c r="AC350" s="104"/>
      <c r="AF350" s="104"/>
      <c r="AG350" s="104"/>
      <c r="AK350" s="104"/>
      <c r="AL350" s="104"/>
      <c r="AO350" s="104"/>
      <c r="AP350" s="104"/>
    </row>
    <row r="351" spans="21:42" ht="15" customHeight="1" x14ac:dyDescent="0.25">
      <c r="U351" s="104"/>
      <c r="AB351" s="104"/>
      <c r="AC351" s="104"/>
      <c r="AF351" s="104"/>
      <c r="AG351" s="104"/>
      <c r="AK351" s="104"/>
      <c r="AL351" s="104"/>
      <c r="AO351" s="104"/>
      <c r="AP351" s="104"/>
    </row>
    <row r="352" spans="21:42" ht="15" customHeight="1" x14ac:dyDescent="0.25">
      <c r="U352" s="104"/>
      <c r="AB352" s="104"/>
      <c r="AC352" s="104"/>
      <c r="AF352" s="104"/>
      <c r="AG352" s="104"/>
      <c r="AK352" s="104"/>
      <c r="AL352" s="104"/>
      <c r="AO352" s="104"/>
      <c r="AP352" s="104"/>
    </row>
    <row r="353" spans="21:42" ht="15" customHeight="1" x14ac:dyDescent="0.25">
      <c r="U353" s="104"/>
      <c r="AB353" s="104"/>
      <c r="AC353" s="104"/>
      <c r="AF353" s="104"/>
      <c r="AG353" s="104"/>
      <c r="AK353" s="104"/>
      <c r="AL353" s="104"/>
      <c r="AO353" s="104"/>
      <c r="AP353" s="104"/>
    </row>
    <row r="354" spans="21:42" ht="15" customHeight="1" x14ac:dyDescent="0.25">
      <c r="U354" s="104"/>
      <c r="AB354" s="104"/>
      <c r="AC354" s="104"/>
      <c r="AF354" s="104"/>
      <c r="AG354" s="104"/>
      <c r="AK354" s="104"/>
      <c r="AL354" s="104"/>
      <c r="AO354" s="104"/>
      <c r="AP354" s="104"/>
    </row>
    <row r="355" spans="21:42" ht="15" customHeight="1" x14ac:dyDescent="0.25">
      <c r="U355" s="104"/>
      <c r="AB355" s="104"/>
      <c r="AC355" s="104"/>
      <c r="AF355" s="104"/>
      <c r="AG355" s="104"/>
      <c r="AK355" s="104"/>
      <c r="AL355" s="104"/>
      <c r="AO355" s="104"/>
      <c r="AP355" s="104"/>
    </row>
    <row r="356" spans="21:42" ht="15" customHeight="1" x14ac:dyDescent="0.25">
      <c r="U356" s="104"/>
      <c r="AB356" s="104"/>
      <c r="AC356" s="104"/>
      <c r="AF356" s="104"/>
      <c r="AG356" s="104"/>
      <c r="AK356" s="104"/>
      <c r="AL356" s="104"/>
      <c r="AO356" s="104"/>
      <c r="AP356" s="104"/>
    </row>
    <row r="357" spans="21:42" ht="15" customHeight="1" x14ac:dyDescent="0.25">
      <c r="U357" s="104"/>
      <c r="AB357" s="104"/>
      <c r="AC357" s="104"/>
      <c r="AF357" s="104"/>
      <c r="AG357" s="104"/>
      <c r="AK357" s="104"/>
      <c r="AL357" s="104"/>
      <c r="AO357" s="104"/>
      <c r="AP357" s="104"/>
    </row>
    <row r="358" spans="21:42" ht="15" customHeight="1" x14ac:dyDescent="0.25">
      <c r="U358" s="104"/>
      <c r="AB358" s="104"/>
      <c r="AC358" s="104"/>
      <c r="AF358" s="104"/>
      <c r="AG358" s="104"/>
      <c r="AK358" s="104"/>
      <c r="AL358" s="104"/>
      <c r="AO358" s="104"/>
      <c r="AP358" s="104"/>
    </row>
    <row r="359" spans="21:42" ht="15" customHeight="1" x14ac:dyDescent="0.25">
      <c r="U359" s="104"/>
      <c r="AB359" s="104"/>
      <c r="AC359" s="104"/>
      <c r="AF359" s="104"/>
      <c r="AG359" s="104"/>
      <c r="AK359" s="104"/>
      <c r="AL359" s="104"/>
      <c r="AO359" s="104"/>
      <c r="AP359" s="104"/>
    </row>
    <row r="360" spans="21:42" ht="15" customHeight="1" x14ac:dyDescent="0.25">
      <c r="U360" s="104"/>
      <c r="AB360" s="104"/>
      <c r="AC360" s="104"/>
      <c r="AF360" s="104"/>
      <c r="AG360" s="104"/>
      <c r="AK360" s="104"/>
      <c r="AL360" s="104"/>
      <c r="AO360" s="104"/>
      <c r="AP360" s="104"/>
    </row>
    <row r="361" spans="21:42" ht="15" customHeight="1" x14ac:dyDescent="0.25">
      <c r="U361" s="104"/>
      <c r="AB361" s="104"/>
      <c r="AC361" s="104"/>
      <c r="AF361" s="104"/>
      <c r="AG361" s="104"/>
      <c r="AK361" s="104"/>
      <c r="AL361" s="104"/>
      <c r="AO361" s="104"/>
      <c r="AP361" s="104"/>
    </row>
    <row r="362" spans="21:42" ht="15" customHeight="1" x14ac:dyDescent="0.25">
      <c r="U362" s="104"/>
      <c r="AB362" s="104"/>
      <c r="AC362" s="104"/>
      <c r="AF362" s="104"/>
      <c r="AG362" s="104"/>
      <c r="AK362" s="104"/>
      <c r="AL362" s="104"/>
      <c r="AO362" s="104"/>
      <c r="AP362" s="104"/>
    </row>
    <row r="363" spans="21:42" ht="15" customHeight="1" x14ac:dyDescent="0.25">
      <c r="U363" s="104"/>
      <c r="AB363" s="104"/>
      <c r="AC363" s="104"/>
      <c r="AF363" s="104"/>
      <c r="AG363" s="104"/>
      <c r="AK363" s="104"/>
      <c r="AL363" s="104"/>
      <c r="AO363" s="104"/>
      <c r="AP363" s="104"/>
    </row>
    <row r="364" spans="21:42" ht="15" customHeight="1" x14ac:dyDescent="0.25">
      <c r="U364" s="104"/>
      <c r="AB364" s="104"/>
      <c r="AC364" s="104"/>
      <c r="AF364" s="104"/>
      <c r="AG364" s="104"/>
      <c r="AK364" s="104"/>
      <c r="AL364" s="104"/>
      <c r="AO364" s="104"/>
      <c r="AP364" s="104"/>
    </row>
    <row r="365" spans="21:42" ht="15" customHeight="1" x14ac:dyDescent="0.25">
      <c r="U365" s="104"/>
      <c r="AB365" s="104"/>
      <c r="AC365" s="104"/>
      <c r="AF365" s="104"/>
      <c r="AG365" s="104"/>
      <c r="AK365" s="104"/>
      <c r="AL365" s="104"/>
      <c r="AO365" s="104"/>
      <c r="AP365" s="104"/>
    </row>
    <row r="366" spans="21:42" ht="15" customHeight="1" x14ac:dyDescent="0.25">
      <c r="U366" s="104"/>
      <c r="AB366" s="104"/>
      <c r="AC366" s="104"/>
      <c r="AF366" s="104"/>
      <c r="AG366" s="104"/>
      <c r="AK366" s="104"/>
      <c r="AL366" s="104"/>
      <c r="AO366" s="104"/>
      <c r="AP366" s="104"/>
    </row>
    <row r="367" spans="21:42" ht="15" customHeight="1" x14ac:dyDescent="0.25">
      <c r="U367" s="104"/>
      <c r="AB367" s="104"/>
      <c r="AC367" s="104"/>
      <c r="AF367" s="104"/>
      <c r="AG367" s="104"/>
      <c r="AK367" s="104"/>
      <c r="AL367" s="104"/>
      <c r="AO367" s="104"/>
      <c r="AP367" s="104"/>
    </row>
    <row r="368" spans="21:42" ht="15" customHeight="1" x14ac:dyDescent="0.25">
      <c r="U368" s="104"/>
      <c r="AB368" s="104"/>
      <c r="AC368" s="104"/>
      <c r="AF368" s="104"/>
      <c r="AG368" s="104"/>
      <c r="AK368" s="104"/>
      <c r="AL368" s="104"/>
      <c r="AO368" s="104"/>
      <c r="AP368" s="104"/>
    </row>
    <row r="369" spans="21:42" ht="15" customHeight="1" x14ac:dyDescent="0.25">
      <c r="U369" s="104"/>
      <c r="AB369" s="104"/>
      <c r="AC369" s="104"/>
      <c r="AF369" s="104"/>
      <c r="AG369" s="104"/>
      <c r="AK369" s="104"/>
      <c r="AL369" s="104"/>
      <c r="AO369" s="104"/>
      <c r="AP369" s="104"/>
    </row>
    <row r="370" spans="21:42" ht="15" customHeight="1" x14ac:dyDescent="0.25">
      <c r="U370" s="104"/>
      <c r="AB370" s="104"/>
      <c r="AC370" s="104"/>
      <c r="AF370" s="104"/>
      <c r="AG370" s="104"/>
      <c r="AK370" s="104"/>
      <c r="AL370" s="104"/>
      <c r="AO370" s="104"/>
      <c r="AP370" s="104"/>
    </row>
    <row r="371" spans="21:42" ht="15" customHeight="1" x14ac:dyDescent="0.25">
      <c r="U371" s="104"/>
      <c r="AB371" s="104"/>
      <c r="AC371" s="104"/>
      <c r="AF371" s="104"/>
      <c r="AG371" s="104"/>
      <c r="AK371" s="104"/>
      <c r="AL371" s="104"/>
      <c r="AO371" s="104"/>
      <c r="AP371" s="104"/>
    </row>
    <row r="372" spans="21:42" ht="15" customHeight="1" x14ac:dyDescent="0.25">
      <c r="U372" s="104"/>
      <c r="AB372" s="104"/>
      <c r="AC372" s="104"/>
      <c r="AF372" s="104"/>
      <c r="AG372" s="104"/>
      <c r="AK372" s="104"/>
      <c r="AL372" s="104"/>
      <c r="AO372" s="104"/>
      <c r="AP372" s="104"/>
    </row>
    <row r="373" spans="21:42" ht="15" customHeight="1" x14ac:dyDescent="0.25">
      <c r="U373" s="104"/>
      <c r="AB373" s="104"/>
      <c r="AC373" s="104"/>
      <c r="AF373" s="104"/>
      <c r="AG373" s="104"/>
      <c r="AK373" s="104"/>
      <c r="AL373" s="104"/>
      <c r="AO373" s="104"/>
      <c r="AP373" s="104"/>
    </row>
    <row r="374" spans="21:42" ht="15" customHeight="1" x14ac:dyDescent="0.25">
      <c r="U374" s="104"/>
      <c r="AB374" s="104"/>
      <c r="AC374" s="104"/>
      <c r="AF374" s="104"/>
      <c r="AG374" s="104"/>
      <c r="AK374" s="104"/>
      <c r="AL374" s="104"/>
      <c r="AO374" s="104"/>
      <c r="AP374" s="104"/>
    </row>
    <row r="375" spans="21:42" ht="15" customHeight="1" x14ac:dyDescent="0.25">
      <c r="U375" s="104"/>
      <c r="AB375" s="104"/>
      <c r="AC375" s="104"/>
      <c r="AF375" s="104"/>
      <c r="AG375" s="104"/>
      <c r="AK375" s="104"/>
      <c r="AL375" s="104"/>
      <c r="AO375" s="104"/>
      <c r="AP375" s="104"/>
    </row>
    <row r="376" spans="21:42" ht="15" customHeight="1" x14ac:dyDescent="0.25">
      <c r="U376" s="104"/>
      <c r="AB376" s="104"/>
      <c r="AC376" s="104"/>
      <c r="AF376" s="104"/>
      <c r="AG376" s="104"/>
      <c r="AK376" s="104"/>
      <c r="AL376" s="104"/>
      <c r="AO376" s="104"/>
      <c r="AP376" s="104"/>
    </row>
    <row r="377" spans="21:42" ht="15" customHeight="1" x14ac:dyDescent="0.25">
      <c r="U377" s="104"/>
      <c r="AB377" s="104"/>
      <c r="AC377" s="104"/>
      <c r="AF377" s="104"/>
      <c r="AG377" s="104"/>
      <c r="AK377" s="104"/>
      <c r="AL377" s="104"/>
      <c r="AO377" s="104"/>
      <c r="AP377" s="104"/>
    </row>
    <row r="378" spans="21:42" ht="15" customHeight="1" x14ac:dyDescent="0.25">
      <c r="U378" s="104"/>
      <c r="AB378" s="104"/>
      <c r="AC378" s="104"/>
      <c r="AF378" s="104"/>
      <c r="AG378" s="104"/>
      <c r="AK378" s="104"/>
      <c r="AL378" s="104"/>
      <c r="AO378" s="104"/>
      <c r="AP378" s="104"/>
    </row>
    <row r="379" spans="21:42" ht="15" customHeight="1" x14ac:dyDescent="0.25">
      <c r="U379" s="104"/>
      <c r="AB379" s="104"/>
      <c r="AC379" s="104"/>
      <c r="AF379" s="104"/>
      <c r="AG379" s="104"/>
      <c r="AK379" s="104"/>
      <c r="AL379" s="104"/>
      <c r="AO379" s="104"/>
      <c r="AP379" s="104"/>
    </row>
    <row r="380" spans="21:42" ht="15" customHeight="1" x14ac:dyDescent="0.25">
      <c r="U380" s="104"/>
      <c r="AB380" s="104"/>
      <c r="AC380" s="104"/>
      <c r="AF380" s="104"/>
      <c r="AG380" s="104"/>
      <c r="AK380" s="104"/>
      <c r="AL380" s="104"/>
      <c r="AO380" s="104"/>
      <c r="AP380" s="104"/>
    </row>
    <row r="381" spans="21:42" ht="15" customHeight="1" x14ac:dyDescent="0.25">
      <c r="U381" s="104"/>
      <c r="AB381" s="104"/>
      <c r="AC381" s="104"/>
      <c r="AF381" s="104"/>
      <c r="AG381" s="104"/>
      <c r="AK381" s="104"/>
      <c r="AL381" s="104"/>
      <c r="AO381" s="104"/>
      <c r="AP381" s="104"/>
    </row>
    <row r="382" spans="21:42" ht="15" customHeight="1" x14ac:dyDescent="0.25">
      <c r="U382" s="104"/>
      <c r="AB382" s="104"/>
      <c r="AC382" s="104"/>
      <c r="AF382" s="104"/>
      <c r="AG382" s="104"/>
      <c r="AK382" s="104"/>
      <c r="AL382" s="104"/>
      <c r="AO382" s="104"/>
      <c r="AP382" s="104"/>
    </row>
    <row r="383" spans="21:42" ht="15" customHeight="1" x14ac:dyDescent="0.25">
      <c r="U383" s="104"/>
      <c r="AB383" s="104"/>
      <c r="AC383" s="104"/>
      <c r="AF383" s="104"/>
      <c r="AG383" s="104"/>
      <c r="AK383" s="104"/>
      <c r="AL383" s="104"/>
      <c r="AO383" s="104"/>
      <c r="AP383" s="104"/>
    </row>
    <row r="384" spans="21:42" ht="15" customHeight="1" x14ac:dyDescent="0.25">
      <c r="U384" s="104"/>
      <c r="AB384" s="104"/>
      <c r="AC384" s="104"/>
      <c r="AF384" s="104"/>
      <c r="AG384" s="104"/>
      <c r="AK384" s="104"/>
      <c r="AL384" s="104"/>
      <c r="AO384" s="104"/>
      <c r="AP384" s="104"/>
    </row>
    <row r="385" spans="21:42" ht="15" customHeight="1" x14ac:dyDescent="0.25">
      <c r="U385" s="104"/>
      <c r="AB385" s="104"/>
      <c r="AC385" s="104"/>
      <c r="AF385" s="104"/>
      <c r="AG385" s="104"/>
      <c r="AK385" s="104"/>
      <c r="AL385" s="104"/>
      <c r="AO385" s="104"/>
      <c r="AP385" s="104"/>
    </row>
    <row r="386" spans="21:42" ht="15" customHeight="1" x14ac:dyDescent="0.25">
      <c r="U386" s="104"/>
      <c r="AB386" s="104"/>
      <c r="AC386" s="104"/>
      <c r="AF386" s="104"/>
      <c r="AG386" s="104"/>
      <c r="AK386" s="104"/>
      <c r="AL386" s="104"/>
      <c r="AO386" s="104"/>
      <c r="AP386" s="104"/>
    </row>
    <row r="387" spans="21:42" ht="15" customHeight="1" x14ac:dyDescent="0.25">
      <c r="U387" s="104"/>
      <c r="AB387" s="104"/>
      <c r="AC387" s="104"/>
      <c r="AF387" s="104"/>
      <c r="AG387" s="104"/>
      <c r="AK387" s="104"/>
      <c r="AL387" s="104"/>
      <c r="AO387" s="104"/>
      <c r="AP387" s="104"/>
    </row>
    <row r="388" spans="21:42" ht="15" customHeight="1" x14ac:dyDescent="0.25">
      <c r="U388" s="104"/>
      <c r="AB388" s="104"/>
      <c r="AC388" s="104"/>
      <c r="AF388" s="104"/>
      <c r="AG388" s="104"/>
      <c r="AK388" s="104"/>
      <c r="AL388" s="104"/>
      <c r="AO388" s="104"/>
      <c r="AP388" s="104"/>
    </row>
    <row r="389" spans="21:42" ht="15" customHeight="1" x14ac:dyDescent="0.25">
      <c r="U389" s="104"/>
      <c r="AB389" s="104"/>
      <c r="AC389" s="104"/>
      <c r="AF389" s="104"/>
      <c r="AG389" s="104"/>
      <c r="AK389" s="104"/>
      <c r="AL389" s="104"/>
      <c r="AO389" s="104"/>
      <c r="AP389" s="104"/>
    </row>
    <row r="390" spans="21:42" ht="15" customHeight="1" x14ac:dyDescent="0.25">
      <c r="U390" s="104"/>
      <c r="AB390" s="104"/>
      <c r="AC390" s="104"/>
      <c r="AF390" s="104"/>
      <c r="AG390" s="104"/>
      <c r="AK390" s="104"/>
      <c r="AL390" s="104"/>
      <c r="AO390" s="104"/>
      <c r="AP390" s="104"/>
    </row>
    <row r="391" spans="21:42" ht="15" customHeight="1" x14ac:dyDescent="0.25">
      <c r="U391" s="104"/>
      <c r="AB391" s="104"/>
      <c r="AC391" s="104"/>
      <c r="AF391" s="104"/>
      <c r="AG391" s="104"/>
      <c r="AK391" s="104"/>
      <c r="AL391" s="104"/>
      <c r="AO391" s="104"/>
      <c r="AP391" s="104"/>
    </row>
    <row r="392" spans="21:42" ht="15" customHeight="1" x14ac:dyDescent="0.25">
      <c r="U392" s="104"/>
      <c r="AB392" s="104"/>
      <c r="AC392" s="104"/>
      <c r="AF392" s="104"/>
      <c r="AG392" s="104"/>
      <c r="AK392" s="104"/>
      <c r="AL392" s="104"/>
      <c r="AO392" s="104"/>
      <c r="AP392" s="104"/>
    </row>
    <row r="393" spans="21:42" ht="15" customHeight="1" x14ac:dyDescent="0.25">
      <c r="U393" s="104"/>
      <c r="AB393" s="104"/>
      <c r="AC393" s="104"/>
      <c r="AF393" s="104"/>
      <c r="AG393" s="104"/>
      <c r="AK393" s="104"/>
      <c r="AL393" s="104"/>
      <c r="AO393" s="104"/>
      <c r="AP393" s="104"/>
    </row>
    <row r="394" spans="21:42" ht="15" customHeight="1" x14ac:dyDescent="0.25">
      <c r="U394" s="104"/>
      <c r="AB394" s="104"/>
      <c r="AC394" s="104"/>
      <c r="AF394" s="104"/>
      <c r="AG394" s="104"/>
      <c r="AK394" s="104"/>
      <c r="AL394" s="104"/>
      <c r="AO394" s="104"/>
      <c r="AP394" s="104"/>
    </row>
    <row r="395" spans="21:42" ht="15" customHeight="1" x14ac:dyDescent="0.25">
      <c r="U395" s="104"/>
      <c r="AB395" s="104"/>
      <c r="AC395" s="104"/>
      <c r="AF395" s="104"/>
      <c r="AG395" s="104"/>
      <c r="AK395" s="104"/>
      <c r="AL395" s="104"/>
      <c r="AO395" s="104"/>
      <c r="AP395" s="104"/>
    </row>
    <row r="396" spans="21:42" ht="15" customHeight="1" x14ac:dyDescent="0.25">
      <c r="U396" s="104"/>
      <c r="AB396" s="104"/>
      <c r="AC396" s="104"/>
      <c r="AF396" s="104"/>
      <c r="AG396" s="104"/>
      <c r="AK396" s="104"/>
      <c r="AL396" s="104"/>
      <c r="AO396" s="104"/>
      <c r="AP396" s="104"/>
    </row>
    <row r="397" spans="21:42" ht="15" customHeight="1" x14ac:dyDescent="0.25">
      <c r="U397" s="104"/>
      <c r="AB397" s="104"/>
      <c r="AC397" s="104"/>
      <c r="AF397" s="104"/>
      <c r="AG397" s="104"/>
      <c r="AK397" s="104"/>
      <c r="AL397" s="104"/>
      <c r="AO397" s="104"/>
      <c r="AP397" s="104"/>
    </row>
    <row r="398" spans="21:42" ht="15" customHeight="1" x14ac:dyDescent="0.25">
      <c r="U398" s="104"/>
      <c r="AB398" s="104"/>
      <c r="AC398" s="104"/>
      <c r="AF398" s="104"/>
      <c r="AG398" s="104"/>
      <c r="AK398" s="104"/>
      <c r="AL398" s="104"/>
      <c r="AO398" s="104"/>
      <c r="AP398" s="104"/>
    </row>
    <row r="399" spans="21:42" ht="15" customHeight="1" x14ac:dyDescent="0.25">
      <c r="U399" s="104"/>
      <c r="AB399" s="104"/>
      <c r="AC399" s="104"/>
      <c r="AF399" s="104"/>
      <c r="AG399" s="104"/>
      <c r="AK399" s="104"/>
      <c r="AL399" s="104"/>
      <c r="AO399" s="104"/>
      <c r="AP399" s="104"/>
    </row>
    <row r="400" spans="21:42" ht="15" customHeight="1" x14ac:dyDescent="0.25">
      <c r="U400" s="104"/>
      <c r="AB400" s="104"/>
      <c r="AC400" s="104"/>
      <c r="AF400" s="104"/>
      <c r="AG400" s="104"/>
      <c r="AK400" s="104"/>
      <c r="AL400" s="104"/>
      <c r="AO400" s="104"/>
      <c r="AP400" s="104"/>
    </row>
    <row r="401" spans="21:42" ht="15" customHeight="1" x14ac:dyDescent="0.25">
      <c r="U401" s="104"/>
      <c r="AB401" s="104"/>
      <c r="AC401" s="104"/>
      <c r="AF401" s="104"/>
      <c r="AG401" s="104"/>
      <c r="AK401" s="104"/>
      <c r="AL401" s="104"/>
      <c r="AO401" s="104"/>
      <c r="AP401" s="104"/>
    </row>
    <row r="402" spans="21:42" ht="15" customHeight="1" x14ac:dyDescent="0.25">
      <c r="U402" s="104"/>
      <c r="AB402" s="104"/>
      <c r="AC402" s="104"/>
      <c r="AF402" s="104"/>
      <c r="AG402" s="104"/>
      <c r="AK402" s="104"/>
      <c r="AL402" s="104"/>
      <c r="AO402" s="104"/>
      <c r="AP402" s="104"/>
    </row>
    <row r="403" spans="21:42" ht="15" customHeight="1" x14ac:dyDescent="0.25">
      <c r="U403" s="104"/>
      <c r="AB403" s="104"/>
      <c r="AC403" s="104"/>
      <c r="AF403" s="104"/>
      <c r="AG403" s="104"/>
      <c r="AK403" s="104"/>
      <c r="AL403" s="104"/>
      <c r="AO403" s="104"/>
      <c r="AP403" s="104"/>
    </row>
    <row r="404" spans="21:42" ht="15" customHeight="1" x14ac:dyDescent="0.25">
      <c r="U404" s="104"/>
      <c r="AB404" s="104"/>
      <c r="AC404" s="104"/>
      <c r="AF404" s="104"/>
      <c r="AG404" s="104"/>
      <c r="AK404" s="104"/>
      <c r="AL404" s="104"/>
      <c r="AO404" s="104"/>
      <c r="AP404" s="104"/>
    </row>
    <row r="405" spans="21:42" ht="15" customHeight="1" x14ac:dyDescent="0.25">
      <c r="U405" s="104"/>
      <c r="AB405" s="104"/>
      <c r="AC405" s="104"/>
      <c r="AF405" s="104"/>
      <c r="AG405" s="104"/>
      <c r="AK405" s="104"/>
      <c r="AL405" s="104"/>
      <c r="AO405" s="104"/>
      <c r="AP405" s="104"/>
    </row>
    <row r="406" spans="21:42" ht="15" customHeight="1" x14ac:dyDescent="0.25">
      <c r="U406" s="104"/>
      <c r="AB406" s="104"/>
      <c r="AC406" s="104"/>
      <c r="AF406" s="104"/>
      <c r="AG406" s="104"/>
      <c r="AK406" s="104"/>
      <c r="AL406" s="104"/>
      <c r="AO406" s="104"/>
      <c r="AP406" s="104"/>
    </row>
    <row r="407" spans="21:42" ht="15" customHeight="1" x14ac:dyDescent="0.25">
      <c r="U407" s="104"/>
      <c r="AB407" s="104"/>
      <c r="AC407" s="104"/>
      <c r="AF407" s="104"/>
      <c r="AG407" s="104"/>
      <c r="AK407" s="104"/>
      <c r="AL407" s="104"/>
      <c r="AO407" s="104"/>
      <c r="AP407" s="104"/>
    </row>
    <row r="408" spans="21:42" ht="15" customHeight="1" x14ac:dyDescent="0.25">
      <c r="U408" s="104"/>
      <c r="AB408" s="104"/>
      <c r="AC408" s="104"/>
      <c r="AF408" s="104"/>
      <c r="AG408" s="104"/>
      <c r="AK408" s="104"/>
      <c r="AL408" s="104"/>
      <c r="AO408" s="104"/>
      <c r="AP408" s="104"/>
    </row>
    <row r="409" spans="21:42" ht="15" customHeight="1" x14ac:dyDescent="0.25">
      <c r="U409" s="104"/>
      <c r="AB409" s="104"/>
      <c r="AC409" s="104"/>
      <c r="AF409" s="104"/>
      <c r="AG409" s="104"/>
      <c r="AK409" s="104"/>
      <c r="AL409" s="104"/>
      <c r="AO409" s="104"/>
      <c r="AP409" s="104"/>
    </row>
    <row r="410" spans="21:42" ht="15" customHeight="1" x14ac:dyDescent="0.25">
      <c r="U410" s="104"/>
      <c r="AB410" s="104"/>
      <c r="AC410" s="104"/>
      <c r="AF410" s="104"/>
      <c r="AG410" s="104"/>
      <c r="AK410" s="104"/>
      <c r="AL410" s="104"/>
      <c r="AO410" s="104"/>
      <c r="AP410" s="104"/>
    </row>
    <row r="411" spans="21:42" ht="15" customHeight="1" x14ac:dyDescent="0.25">
      <c r="U411" s="104"/>
      <c r="AB411" s="104"/>
      <c r="AC411" s="104"/>
      <c r="AF411" s="104"/>
      <c r="AG411" s="104"/>
      <c r="AK411" s="104"/>
      <c r="AL411" s="104"/>
      <c r="AO411" s="104"/>
      <c r="AP411" s="104"/>
    </row>
    <row r="412" spans="21:42" ht="15" customHeight="1" x14ac:dyDescent="0.25">
      <c r="U412" s="104"/>
      <c r="AB412" s="104"/>
      <c r="AC412" s="104"/>
      <c r="AF412" s="104"/>
      <c r="AG412" s="104"/>
      <c r="AK412" s="104"/>
      <c r="AL412" s="104"/>
      <c r="AO412" s="104"/>
      <c r="AP412" s="104"/>
    </row>
    <row r="413" spans="21:42" ht="15" customHeight="1" x14ac:dyDescent="0.25">
      <c r="U413" s="104"/>
      <c r="AB413" s="104"/>
      <c r="AC413" s="104"/>
      <c r="AF413" s="104"/>
      <c r="AG413" s="104"/>
      <c r="AK413" s="104"/>
      <c r="AL413" s="104"/>
      <c r="AO413" s="104"/>
      <c r="AP413" s="104"/>
    </row>
    <row r="414" spans="21:42" ht="15" customHeight="1" x14ac:dyDescent="0.25">
      <c r="U414" s="104"/>
      <c r="AB414" s="104"/>
      <c r="AC414" s="104"/>
      <c r="AF414" s="104"/>
      <c r="AG414" s="104"/>
      <c r="AK414" s="104"/>
      <c r="AL414" s="104"/>
      <c r="AO414" s="104"/>
      <c r="AP414" s="104"/>
    </row>
    <row r="415" spans="21:42" ht="15" customHeight="1" x14ac:dyDescent="0.25">
      <c r="U415" s="104"/>
      <c r="AB415" s="104"/>
      <c r="AC415" s="104"/>
      <c r="AF415" s="104"/>
      <c r="AG415" s="104"/>
      <c r="AK415" s="104"/>
      <c r="AL415" s="104"/>
      <c r="AO415" s="104"/>
      <c r="AP415" s="104"/>
    </row>
    <row r="416" spans="21:42" ht="15" customHeight="1" x14ac:dyDescent="0.25">
      <c r="U416" s="104"/>
      <c r="AB416" s="104"/>
      <c r="AC416" s="104"/>
      <c r="AF416" s="104"/>
      <c r="AG416" s="104"/>
      <c r="AK416" s="104"/>
      <c r="AL416" s="104"/>
      <c r="AO416" s="104"/>
      <c r="AP416" s="104"/>
    </row>
    <row r="417" spans="21:42" ht="15" customHeight="1" x14ac:dyDescent="0.25">
      <c r="U417" s="104"/>
      <c r="AB417" s="104"/>
      <c r="AC417" s="104"/>
      <c r="AF417" s="104"/>
      <c r="AG417" s="104"/>
      <c r="AK417" s="104"/>
      <c r="AL417" s="104"/>
      <c r="AO417" s="104"/>
      <c r="AP417" s="104"/>
    </row>
    <row r="418" spans="21:42" ht="15" customHeight="1" x14ac:dyDescent="0.25">
      <c r="U418" s="104"/>
      <c r="AB418" s="104"/>
      <c r="AC418" s="104"/>
      <c r="AF418" s="104"/>
      <c r="AG418" s="104"/>
      <c r="AK418" s="104"/>
      <c r="AL418" s="104"/>
      <c r="AO418" s="104"/>
      <c r="AP418" s="104"/>
    </row>
    <row r="419" spans="21:42" ht="15" customHeight="1" x14ac:dyDescent="0.25">
      <c r="U419" s="104"/>
      <c r="AB419" s="104"/>
      <c r="AC419" s="104"/>
      <c r="AF419" s="104"/>
      <c r="AG419" s="104"/>
      <c r="AK419" s="104"/>
      <c r="AL419" s="104"/>
      <c r="AO419" s="104"/>
      <c r="AP419" s="104"/>
    </row>
    <row r="420" spans="21:42" ht="15" customHeight="1" x14ac:dyDescent="0.25">
      <c r="U420" s="104"/>
      <c r="AB420" s="104"/>
      <c r="AC420" s="104"/>
      <c r="AF420" s="104"/>
      <c r="AG420" s="104"/>
      <c r="AK420" s="104"/>
      <c r="AL420" s="104"/>
      <c r="AO420" s="104"/>
      <c r="AP420" s="104"/>
    </row>
    <row r="421" spans="21:42" ht="15" customHeight="1" x14ac:dyDescent="0.25">
      <c r="U421" s="104"/>
      <c r="AB421" s="104"/>
      <c r="AC421" s="104"/>
      <c r="AF421" s="104"/>
      <c r="AG421" s="104"/>
      <c r="AK421" s="104"/>
      <c r="AL421" s="104"/>
      <c r="AO421" s="104"/>
      <c r="AP421" s="104"/>
    </row>
    <row r="422" spans="21:42" ht="15" customHeight="1" x14ac:dyDescent="0.25">
      <c r="U422" s="104"/>
      <c r="AB422" s="104"/>
      <c r="AC422" s="104"/>
      <c r="AF422" s="104"/>
      <c r="AG422" s="104"/>
      <c r="AK422" s="104"/>
      <c r="AL422" s="104"/>
      <c r="AO422" s="104"/>
      <c r="AP422" s="104"/>
    </row>
    <row r="423" spans="21:42" ht="15" customHeight="1" x14ac:dyDescent="0.25">
      <c r="U423" s="104"/>
      <c r="AB423" s="104"/>
      <c r="AC423" s="104"/>
      <c r="AF423" s="104"/>
      <c r="AG423" s="104"/>
      <c r="AK423" s="104"/>
      <c r="AL423" s="104"/>
      <c r="AO423" s="104"/>
      <c r="AP423" s="104"/>
    </row>
    <row r="424" spans="21:42" ht="15" customHeight="1" x14ac:dyDescent="0.25">
      <c r="U424" s="104"/>
      <c r="AB424" s="104"/>
      <c r="AC424" s="104"/>
      <c r="AF424" s="104"/>
      <c r="AG424" s="104"/>
      <c r="AK424" s="104"/>
      <c r="AL424" s="104"/>
      <c r="AO424" s="104"/>
      <c r="AP424" s="104"/>
    </row>
    <row r="425" spans="21:42" ht="15" customHeight="1" x14ac:dyDescent="0.25">
      <c r="U425" s="104"/>
      <c r="AB425" s="104"/>
      <c r="AC425" s="104"/>
      <c r="AF425" s="104"/>
      <c r="AG425" s="104"/>
      <c r="AK425" s="104"/>
      <c r="AL425" s="104"/>
      <c r="AO425" s="104"/>
      <c r="AP425" s="104"/>
    </row>
    <row r="426" spans="21:42" ht="15" customHeight="1" x14ac:dyDescent="0.25">
      <c r="U426" s="104"/>
      <c r="AB426" s="104"/>
      <c r="AC426" s="104"/>
      <c r="AF426" s="104"/>
      <c r="AG426" s="104"/>
      <c r="AK426" s="104"/>
      <c r="AL426" s="104"/>
      <c r="AO426" s="104"/>
      <c r="AP426" s="104"/>
    </row>
    <row r="427" spans="21:42" ht="15" customHeight="1" x14ac:dyDescent="0.25">
      <c r="U427" s="104"/>
      <c r="AB427" s="104"/>
      <c r="AC427" s="104"/>
      <c r="AF427" s="104"/>
      <c r="AG427" s="104"/>
      <c r="AK427" s="104"/>
      <c r="AL427" s="104"/>
      <c r="AO427" s="104"/>
      <c r="AP427" s="104"/>
    </row>
    <row r="428" spans="21:42" ht="15" customHeight="1" x14ac:dyDescent="0.25">
      <c r="U428" s="104"/>
      <c r="AB428" s="104"/>
      <c r="AC428" s="104"/>
      <c r="AF428" s="104"/>
      <c r="AG428" s="104"/>
      <c r="AK428" s="104"/>
      <c r="AL428" s="104"/>
      <c r="AO428" s="104"/>
      <c r="AP428" s="104"/>
    </row>
    <row r="429" spans="21:42" ht="15" customHeight="1" x14ac:dyDescent="0.25">
      <c r="U429" s="104"/>
      <c r="AB429" s="104"/>
      <c r="AC429" s="104"/>
      <c r="AF429" s="104"/>
      <c r="AG429" s="104"/>
      <c r="AK429" s="104"/>
      <c r="AL429" s="104"/>
      <c r="AO429" s="104"/>
      <c r="AP429" s="104"/>
    </row>
    <row r="430" spans="21:42" ht="15" customHeight="1" x14ac:dyDescent="0.25">
      <c r="U430" s="104"/>
      <c r="AB430" s="104"/>
      <c r="AC430" s="104"/>
      <c r="AF430" s="104"/>
      <c r="AG430" s="104"/>
      <c r="AK430" s="104"/>
      <c r="AL430" s="104"/>
      <c r="AO430" s="104"/>
      <c r="AP430" s="104"/>
    </row>
    <row r="431" spans="21:42" ht="15" customHeight="1" x14ac:dyDescent="0.25">
      <c r="U431" s="104"/>
      <c r="AB431" s="104"/>
      <c r="AC431" s="104"/>
      <c r="AF431" s="104"/>
      <c r="AG431" s="104"/>
      <c r="AK431" s="104"/>
      <c r="AL431" s="104"/>
      <c r="AO431" s="104"/>
      <c r="AP431" s="104"/>
    </row>
    <row r="432" spans="21:42" ht="15" customHeight="1" x14ac:dyDescent="0.25">
      <c r="U432" s="104"/>
      <c r="AB432" s="104"/>
      <c r="AC432" s="104"/>
      <c r="AF432" s="104"/>
      <c r="AG432" s="104"/>
      <c r="AK432" s="104"/>
      <c r="AL432" s="104"/>
      <c r="AO432" s="104"/>
      <c r="AP432" s="104"/>
    </row>
    <row r="433" spans="21:42" ht="15" customHeight="1" x14ac:dyDescent="0.25">
      <c r="U433" s="104"/>
      <c r="AB433" s="104"/>
      <c r="AC433" s="104"/>
      <c r="AF433" s="104"/>
      <c r="AG433" s="104"/>
      <c r="AK433" s="104"/>
      <c r="AL433" s="104"/>
      <c r="AO433" s="104"/>
      <c r="AP433" s="104"/>
    </row>
    <row r="434" spans="21:42" ht="15" customHeight="1" x14ac:dyDescent="0.25">
      <c r="U434" s="104"/>
      <c r="AB434" s="104"/>
      <c r="AC434" s="104"/>
      <c r="AF434" s="104"/>
      <c r="AG434" s="104"/>
      <c r="AK434" s="104"/>
      <c r="AL434" s="104"/>
      <c r="AO434" s="104"/>
      <c r="AP434" s="104"/>
    </row>
    <row r="435" spans="21:42" ht="15" customHeight="1" x14ac:dyDescent="0.25">
      <c r="U435" s="104"/>
      <c r="AB435" s="104"/>
      <c r="AC435" s="104"/>
      <c r="AF435" s="104"/>
      <c r="AG435" s="104"/>
      <c r="AK435" s="104"/>
      <c r="AL435" s="104"/>
      <c r="AO435" s="104"/>
      <c r="AP435" s="104"/>
    </row>
    <row r="436" spans="21:42" ht="15" customHeight="1" x14ac:dyDescent="0.25">
      <c r="U436" s="104"/>
      <c r="AB436" s="104"/>
      <c r="AC436" s="104"/>
      <c r="AF436" s="104"/>
      <c r="AG436" s="104"/>
      <c r="AK436" s="104"/>
      <c r="AL436" s="104"/>
      <c r="AO436" s="104"/>
      <c r="AP436" s="104"/>
    </row>
    <row r="437" spans="21:42" ht="15" customHeight="1" x14ac:dyDescent="0.25">
      <c r="U437" s="104"/>
      <c r="AB437" s="104"/>
      <c r="AC437" s="104"/>
      <c r="AF437" s="104"/>
      <c r="AG437" s="104"/>
      <c r="AK437" s="104"/>
      <c r="AL437" s="104"/>
      <c r="AO437" s="104"/>
      <c r="AP437" s="104"/>
    </row>
    <row r="438" spans="21:42" ht="15" customHeight="1" x14ac:dyDescent="0.25">
      <c r="U438" s="104"/>
      <c r="AB438" s="104"/>
      <c r="AC438" s="104"/>
      <c r="AF438" s="104"/>
      <c r="AG438" s="104"/>
      <c r="AK438" s="104"/>
      <c r="AL438" s="104"/>
      <c r="AO438" s="104"/>
      <c r="AP438" s="104"/>
    </row>
    <row r="439" spans="21:42" ht="15" customHeight="1" x14ac:dyDescent="0.25">
      <c r="U439" s="104"/>
      <c r="AB439" s="104"/>
      <c r="AC439" s="104"/>
      <c r="AF439" s="104"/>
      <c r="AG439" s="104"/>
      <c r="AK439" s="104"/>
      <c r="AL439" s="104"/>
      <c r="AO439" s="104"/>
      <c r="AP439" s="104"/>
    </row>
    <row r="440" spans="21:42" ht="15" customHeight="1" x14ac:dyDescent="0.25">
      <c r="U440" s="104"/>
      <c r="AB440" s="104"/>
      <c r="AC440" s="104"/>
      <c r="AF440" s="104"/>
      <c r="AG440" s="104"/>
      <c r="AK440" s="104"/>
      <c r="AL440" s="104"/>
      <c r="AO440" s="104"/>
      <c r="AP440" s="104"/>
    </row>
    <row r="441" spans="21:42" ht="15" customHeight="1" x14ac:dyDescent="0.25">
      <c r="U441" s="104"/>
      <c r="AB441" s="104"/>
      <c r="AC441" s="104"/>
      <c r="AF441" s="104"/>
      <c r="AG441" s="104"/>
      <c r="AK441" s="104"/>
      <c r="AL441" s="104"/>
      <c r="AO441" s="104"/>
      <c r="AP441" s="104"/>
    </row>
    <row r="442" spans="21:42" ht="15" customHeight="1" x14ac:dyDescent="0.25">
      <c r="U442" s="104"/>
      <c r="AB442" s="104"/>
      <c r="AC442" s="104"/>
      <c r="AF442" s="104"/>
      <c r="AG442" s="104"/>
      <c r="AK442" s="104"/>
      <c r="AL442" s="104"/>
      <c r="AO442" s="104"/>
      <c r="AP442" s="104"/>
    </row>
    <row r="443" spans="21:42" ht="15" customHeight="1" x14ac:dyDescent="0.25">
      <c r="U443" s="104"/>
      <c r="AB443" s="104"/>
      <c r="AC443" s="104"/>
      <c r="AF443" s="104"/>
      <c r="AG443" s="104"/>
      <c r="AK443" s="104"/>
      <c r="AL443" s="104"/>
      <c r="AO443" s="104"/>
      <c r="AP443" s="104"/>
    </row>
    <row r="444" spans="21:42" ht="15" customHeight="1" x14ac:dyDescent="0.25">
      <c r="U444" s="104"/>
      <c r="AB444" s="104"/>
      <c r="AC444" s="104"/>
      <c r="AF444" s="104"/>
      <c r="AG444" s="104"/>
      <c r="AK444" s="104"/>
      <c r="AL444" s="104"/>
      <c r="AO444" s="104"/>
      <c r="AP444" s="104"/>
    </row>
    <row r="445" spans="21:42" ht="15" customHeight="1" x14ac:dyDescent="0.25">
      <c r="U445" s="104"/>
      <c r="AB445" s="104"/>
      <c r="AC445" s="104"/>
      <c r="AF445" s="104"/>
      <c r="AG445" s="104"/>
      <c r="AK445" s="104"/>
      <c r="AL445" s="104"/>
      <c r="AO445" s="104"/>
      <c r="AP445" s="104"/>
    </row>
    <row r="446" spans="21:42" ht="15" customHeight="1" x14ac:dyDescent="0.25">
      <c r="U446" s="104"/>
      <c r="AB446" s="104"/>
      <c r="AC446" s="104"/>
      <c r="AF446" s="104"/>
      <c r="AG446" s="104"/>
      <c r="AK446" s="104"/>
      <c r="AL446" s="104"/>
      <c r="AO446" s="104"/>
      <c r="AP446" s="104"/>
    </row>
    <row r="447" spans="21:42" ht="15" customHeight="1" x14ac:dyDescent="0.25">
      <c r="U447" s="104"/>
      <c r="AB447" s="104"/>
      <c r="AC447" s="104"/>
      <c r="AF447" s="104"/>
      <c r="AG447" s="104"/>
      <c r="AK447" s="104"/>
      <c r="AL447" s="104"/>
      <c r="AO447" s="104"/>
      <c r="AP447" s="104"/>
    </row>
    <row r="448" spans="21:42" ht="15" customHeight="1" x14ac:dyDescent="0.25">
      <c r="U448" s="104"/>
      <c r="AB448" s="104"/>
      <c r="AC448" s="104"/>
      <c r="AF448" s="104"/>
      <c r="AG448" s="104"/>
      <c r="AK448" s="104"/>
      <c r="AL448" s="104"/>
      <c r="AO448" s="104"/>
      <c r="AP448" s="104"/>
    </row>
    <row r="449" spans="21:42" ht="15" customHeight="1" x14ac:dyDescent="0.25">
      <c r="U449" s="104"/>
      <c r="AB449" s="104"/>
      <c r="AC449" s="104"/>
      <c r="AF449" s="104"/>
      <c r="AG449" s="104"/>
      <c r="AK449" s="104"/>
      <c r="AL449" s="104"/>
      <c r="AO449" s="104"/>
      <c r="AP449" s="104"/>
    </row>
    <row r="450" spans="21:42" ht="15" customHeight="1" x14ac:dyDescent="0.25">
      <c r="U450" s="104"/>
      <c r="AB450" s="104"/>
      <c r="AC450" s="104"/>
      <c r="AF450" s="104"/>
      <c r="AG450" s="104"/>
      <c r="AK450" s="104"/>
      <c r="AL450" s="104"/>
      <c r="AO450" s="104"/>
      <c r="AP450" s="104"/>
    </row>
    <row r="451" spans="21:42" ht="15" customHeight="1" x14ac:dyDescent="0.25">
      <c r="U451" s="104"/>
      <c r="AB451" s="104"/>
      <c r="AC451" s="104"/>
      <c r="AF451" s="104"/>
      <c r="AG451" s="104"/>
      <c r="AK451" s="104"/>
      <c r="AL451" s="104"/>
      <c r="AO451" s="104"/>
      <c r="AP451" s="104"/>
    </row>
    <row r="452" spans="21:42" ht="15" customHeight="1" x14ac:dyDescent="0.25">
      <c r="U452" s="104"/>
      <c r="AB452" s="104"/>
      <c r="AC452" s="104"/>
      <c r="AF452" s="104"/>
      <c r="AG452" s="104"/>
      <c r="AK452" s="104"/>
      <c r="AL452" s="104"/>
      <c r="AO452" s="104"/>
      <c r="AP452" s="104"/>
    </row>
    <row r="453" spans="21:42" ht="15" customHeight="1" x14ac:dyDescent="0.25">
      <c r="U453" s="104"/>
      <c r="AB453" s="104"/>
      <c r="AC453" s="104"/>
      <c r="AF453" s="104"/>
      <c r="AG453" s="104"/>
      <c r="AK453" s="104"/>
      <c r="AL453" s="104"/>
      <c r="AO453" s="104"/>
      <c r="AP453" s="104"/>
    </row>
    <row r="454" spans="21:42" ht="15" customHeight="1" x14ac:dyDescent="0.25">
      <c r="U454" s="104"/>
      <c r="AB454" s="104"/>
      <c r="AC454" s="104"/>
      <c r="AF454" s="104"/>
      <c r="AG454" s="104"/>
      <c r="AK454" s="104"/>
      <c r="AL454" s="104"/>
      <c r="AO454" s="104"/>
      <c r="AP454" s="104"/>
    </row>
    <row r="455" spans="21:42" ht="15" customHeight="1" x14ac:dyDescent="0.25">
      <c r="U455" s="104"/>
      <c r="AB455" s="104"/>
      <c r="AC455" s="104"/>
      <c r="AF455" s="104"/>
      <c r="AG455" s="104"/>
      <c r="AK455" s="104"/>
      <c r="AL455" s="104"/>
      <c r="AO455" s="104"/>
      <c r="AP455" s="104"/>
    </row>
    <row r="456" spans="21:42" ht="15" customHeight="1" x14ac:dyDescent="0.25">
      <c r="U456" s="104"/>
      <c r="AB456" s="104"/>
      <c r="AC456" s="104"/>
      <c r="AF456" s="104"/>
      <c r="AG456" s="104"/>
      <c r="AK456" s="104"/>
      <c r="AL456" s="104"/>
      <c r="AO456" s="104"/>
      <c r="AP456" s="104"/>
    </row>
    <row r="457" spans="21:42" ht="15" customHeight="1" x14ac:dyDescent="0.25">
      <c r="U457" s="104"/>
      <c r="AB457" s="104"/>
      <c r="AC457" s="104"/>
      <c r="AF457" s="104"/>
      <c r="AG457" s="104"/>
      <c r="AK457" s="104"/>
      <c r="AL457" s="104"/>
      <c r="AO457" s="104"/>
      <c r="AP457" s="104"/>
    </row>
    <row r="458" spans="21:42" ht="15" customHeight="1" x14ac:dyDescent="0.25">
      <c r="U458" s="104"/>
      <c r="AB458" s="104"/>
      <c r="AC458" s="104"/>
      <c r="AF458" s="104"/>
      <c r="AG458" s="104"/>
      <c r="AK458" s="104"/>
      <c r="AL458" s="104"/>
      <c r="AO458" s="104"/>
      <c r="AP458" s="104"/>
    </row>
    <row r="459" spans="21:42" ht="15" customHeight="1" x14ac:dyDescent="0.25">
      <c r="U459" s="104"/>
      <c r="AB459" s="104"/>
      <c r="AC459" s="104"/>
      <c r="AF459" s="104"/>
      <c r="AG459" s="104"/>
      <c r="AK459" s="104"/>
      <c r="AL459" s="104"/>
      <c r="AO459" s="104"/>
      <c r="AP459" s="104"/>
    </row>
    <row r="460" spans="21:42" ht="15" customHeight="1" x14ac:dyDescent="0.25">
      <c r="U460" s="104"/>
      <c r="AB460" s="104"/>
      <c r="AC460" s="104"/>
      <c r="AF460" s="104"/>
      <c r="AG460" s="104"/>
      <c r="AK460" s="104"/>
      <c r="AL460" s="104"/>
      <c r="AO460" s="104"/>
      <c r="AP460" s="104"/>
    </row>
    <row r="461" spans="21:42" ht="15" customHeight="1" x14ac:dyDescent="0.25">
      <c r="U461" s="104"/>
      <c r="AB461" s="104"/>
      <c r="AC461" s="104"/>
      <c r="AF461" s="104"/>
      <c r="AG461" s="104"/>
      <c r="AK461" s="104"/>
      <c r="AL461" s="104"/>
      <c r="AO461" s="104"/>
      <c r="AP461" s="104"/>
    </row>
    <row r="462" spans="21:42" ht="15" customHeight="1" x14ac:dyDescent="0.25">
      <c r="U462" s="104"/>
      <c r="AB462" s="104"/>
      <c r="AC462" s="104"/>
      <c r="AF462" s="104"/>
      <c r="AG462" s="104"/>
      <c r="AK462" s="104"/>
      <c r="AL462" s="104"/>
      <c r="AO462" s="104"/>
      <c r="AP462" s="104"/>
    </row>
    <row r="463" spans="21:42" ht="15" customHeight="1" x14ac:dyDescent="0.25">
      <c r="U463" s="104"/>
      <c r="AB463" s="104"/>
      <c r="AC463" s="104"/>
      <c r="AF463" s="104"/>
      <c r="AG463" s="104"/>
      <c r="AK463" s="104"/>
      <c r="AL463" s="104"/>
      <c r="AO463" s="104"/>
      <c r="AP463" s="104"/>
    </row>
    <row r="464" spans="21:42" ht="15" customHeight="1" x14ac:dyDescent="0.25">
      <c r="U464" s="104"/>
      <c r="AB464" s="104"/>
      <c r="AC464" s="104"/>
      <c r="AF464" s="104"/>
      <c r="AG464" s="104"/>
      <c r="AK464" s="104"/>
      <c r="AL464" s="104"/>
      <c r="AO464" s="104"/>
      <c r="AP464" s="104"/>
    </row>
    <row r="465" spans="21:42" ht="15" customHeight="1" x14ac:dyDescent="0.25">
      <c r="U465" s="104"/>
      <c r="AB465" s="104"/>
      <c r="AC465" s="104"/>
      <c r="AF465" s="104"/>
      <c r="AG465" s="104"/>
      <c r="AK465" s="104"/>
      <c r="AL465" s="104"/>
      <c r="AO465" s="104"/>
      <c r="AP465" s="104"/>
    </row>
    <row r="466" spans="21:42" ht="15" customHeight="1" x14ac:dyDescent="0.25">
      <c r="U466" s="104"/>
      <c r="AB466" s="104"/>
      <c r="AC466" s="104"/>
      <c r="AF466" s="104"/>
      <c r="AG466" s="104"/>
      <c r="AK466" s="104"/>
      <c r="AL466" s="104"/>
      <c r="AO466" s="104"/>
      <c r="AP466" s="104"/>
    </row>
    <row r="467" spans="21:42" ht="15" customHeight="1" x14ac:dyDescent="0.25">
      <c r="U467" s="104"/>
      <c r="AB467" s="104"/>
      <c r="AC467" s="104"/>
      <c r="AF467" s="104"/>
      <c r="AG467" s="104"/>
      <c r="AK467" s="104"/>
      <c r="AL467" s="104"/>
      <c r="AO467" s="104"/>
      <c r="AP467" s="104"/>
    </row>
    <row r="468" spans="21:42" ht="15" customHeight="1" x14ac:dyDescent="0.25">
      <c r="U468" s="104"/>
      <c r="AB468" s="104"/>
      <c r="AC468" s="104"/>
      <c r="AF468" s="104"/>
      <c r="AG468" s="104"/>
      <c r="AK468" s="104"/>
      <c r="AL468" s="104"/>
      <c r="AO468" s="104"/>
      <c r="AP468" s="104"/>
    </row>
    <row r="469" spans="21:42" ht="15" customHeight="1" x14ac:dyDescent="0.25">
      <c r="U469" s="104"/>
      <c r="AB469" s="104"/>
      <c r="AC469" s="104"/>
      <c r="AF469" s="104"/>
      <c r="AG469" s="104"/>
      <c r="AK469" s="104"/>
      <c r="AL469" s="104"/>
      <c r="AO469" s="104"/>
      <c r="AP469" s="104"/>
    </row>
    <row r="470" spans="21:42" ht="15" customHeight="1" x14ac:dyDescent="0.25">
      <c r="U470" s="104"/>
      <c r="AB470" s="104"/>
      <c r="AC470" s="104"/>
      <c r="AF470" s="104"/>
      <c r="AG470" s="104"/>
      <c r="AK470" s="104"/>
      <c r="AL470" s="104"/>
      <c r="AO470" s="104"/>
      <c r="AP470" s="104"/>
    </row>
    <row r="471" spans="21:42" ht="15" customHeight="1" x14ac:dyDescent="0.25">
      <c r="U471" s="104"/>
      <c r="AB471" s="104"/>
      <c r="AC471" s="104"/>
      <c r="AF471" s="104"/>
      <c r="AG471" s="104"/>
      <c r="AK471" s="104"/>
      <c r="AL471" s="104"/>
      <c r="AO471" s="104"/>
      <c r="AP471" s="104"/>
    </row>
    <row r="472" spans="21:42" ht="15" customHeight="1" x14ac:dyDescent="0.25">
      <c r="U472" s="104"/>
      <c r="AB472" s="104"/>
      <c r="AC472" s="104"/>
      <c r="AF472" s="104"/>
      <c r="AG472" s="104"/>
      <c r="AK472" s="104"/>
      <c r="AL472" s="104"/>
      <c r="AO472" s="104"/>
      <c r="AP472" s="104"/>
    </row>
    <row r="473" spans="21:42" ht="15" customHeight="1" x14ac:dyDescent="0.25">
      <c r="U473" s="104"/>
      <c r="AB473" s="104"/>
      <c r="AC473" s="104"/>
      <c r="AF473" s="104"/>
      <c r="AG473" s="104"/>
      <c r="AK473" s="104"/>
      <c r="AL473" s="104"/>
      <c r="AO473" s="104"/>
      <c r="AP473" s="104"/>
    </row>
    <row r="474" spans="21:42" ht="15" customHeight="1" x14ac:dyDescent="0.25">
      <c r="U474" s="104"/>
      <c r="AB474" s="104"/>
      <c r="AC474" s="104"/>
      <c r="AF474" s="104"/>
      <c r="AG474" s="104"/>
      <c r="AK474" s="104"/>
      <c r="AL474" s="104"/>
      <c r="AO474" s="104"/>
      <c r="AP474" s="104"/>
    </row>
    <row r="475" spans="21:42" ht="15" customHeight="1" x14ac:dyDescent="0.25">
      <c r="U475" s="104"/>
      <c r="AB475" s="104"/>
      <c r="AC475" s="104"/>
      <c r="AF475" s="104"/>
      <c r="AG475" s="104"/>
      <c r="AK475" s="104"/>
      <c r="AL475" s="104"/>
      <c r="AO475" s="104"/>
      <c r="AP475" s="104"/>
    </row>
    <row r="476" spans="21:42" ht="15" customHeight="1" x14ac:dyDescent="0.25">
      <c r="U476" s="104"/>
      <c r="AB476" s="104"/>
      <c r="AC476" s="104"/>
      <c r="AF476" s="104"/>
      <c r="AG476" s="104"/>
      <c r="AK476" s="104"/>
      <c r="AL476" s="104"/>
      <c r="AO476" s="104"/>
      <c r="AP476" s="104"/>
    </row>
    <row r="477" spans="21:42" ht="15" customHeight="1" x14ac:dyDescent="0.25">
      <c r="U477" s="104"/>
      <c r="AB477" s="104"/>
      <c r="AC477" s="104"/>
      <c r="AF477" s="104"/>
      <c r="AG477" s="104"/>
      <c r="AK477" s="104"/>
      <c r="AL477" s="104"/>
      <c r="AO477" s="104"/>
      <c r="AP477" s="104"/>
    </row>
    <row r="478" spans="21:42" ht="15" customHeight="1" x14ac:dyDescent="0.25">
      <c r="U478" s="104"/>
      <c r="AB478" s="104"/>
      <c r="AC478" s="104"/>
      <c r="AF478" s="104"/>
      <c r="AG478" s="104"/>
      <c r="AK478" s="104"/>
      <c r="AL478" s="104"/>
      <c r="AO478" s="104"/>
      <c r="AP478" s="104"/>
    </row>
    <row r="479" spans="21:42" ht="15" customHeight="1" x14ac:dyDescent="0.25">
      <c r="U479" s="104"/>
      <c r="AB479" s="104"/>
      <c r="AC479" s="104"/>
      <c r="AF479" s="104"/>
      <c r="AG479" s="104"/>
      <c r="AK479" s="104"/>
      <c r="AL479" s="104"/>
      <c r="AO479" s="104"/>
      <c r="AP479" s="104"/>
    </row>
    <row r="480" spans="21:42" ht="15" customHeight="1" x14ac:dyDescent="0.25">
      <c r="U480" s="104"/>
      <c r="AB480" s="104"/>
      <c r="AC480" s="104"/>
      <c r="AF480" s="104"/>
      <c r="AG480" s="104"/>
      <c r="AK480" s="104"/>
      <c r="AL480" s="104"/>
      <c r="AO480" s="104"/>
      <c r="AP480" s="104"/>
    </row>
    <row r="481" spans="21:42" ht="15" customHeight="1" x14ac:dyDescent="0.25">
      <c r="U481" s="104"/>
      <c r="AB481" s="104"/>
      <c r="AC481" s="104"/>
      <c r="AF481" s="104"/>
      <c r="AG481" s="104"/>
      <c r="AK481" s="104"/>
      <c r="AL481" s="104"/>
      <c r="AO481" s="104"/>
      <c r="AP481" s="104"/>
    </row>
    <row r="482" spans="21:42" ht="15" customHeight="1" x14ac:dyDescent="0.25">
      <c r="U482" s="104"/>
      <c r="AB482" s="104"/>
      <c r="AC482" s="104"/>
      <c r="AF482" s="104"/>
      <c r="AG482" s="104"/>
      <c r="AK482" s="104"/>
      <c r="AL482" s="104"/>
      <c r="AO482" s="104"/>
      <c r="AP482" s="104"/>
    </row>
    <row r="483" spans="21:42" ht="15" customHeight="1" x14ac:dyDescent="0.25">
      <c r="U483" s="104"/>
      <c r="AB483" s="104"/>
      <c r="AC483" s="104"/>
      <c r="AF483" s="104"/>
      <c r="AG483" s="104"/>
      <c r="AK483" s="104"/>
      <c r="AL483" s="104"/>
      <c r="AO483" s="104"/>
      <c r="AP483" s="104"/>
    </row>
    <row r="484" spans="21:42" ht="15" customHeight="1" x14ac:dyDescent="0.25">
      <c r="U484" s="104"/>
      <c r="AB484" s="104"/>
      <c r="AC484" s="104"/>
      <c r="AF484" s="104"/>
      <c r="AG484" s="104"/>
      <c r="AK484" s="104"/>
      <c r="AL484" s="104"/>
      <c r="AO484" s="104"/>
      <c r="AP484" s="104"/>
    </row>
    <row r="485" spans="21:42" ht="15" customHeight="1" x14ac:dyDescent="0.25">
      <c r="U485" s="104"/>
      <c r="AB485" s="104"/>
      <c r="AC485" s="104"/>
      <c r="AF485" s="104"/>
      <c r="AG485" s="104"/>
      <c r="AK485" s="104"/>
      <c r="AL485" s="104"/>
      <c r="AO485" s="104"/>
      <c r="AP485" s="104"/>
    </row>
    <row r="486" spans="21:42" ht="15" customHeight="1" x14ac:dyDescent="0.25">
      <c r="U486" s="104"/>
      <c r="AB486" s="104"/>
      <c r="AC486" s="104"/>
      <c r="AF486" s="104"/>
      <c r="AG486" s="104"/>
      <c r="AK486" s="104"/>
      <c r="AL486" s="104"/>
      <c r="AO486" s="104"/>
      <c r="AP486" s="104"/>
    </row>
    <row r="487" spans="21:42" ht="15" customHeight="1" x14ac:dyDescent="0.25">
      <c r="U487" s="104"/>
      <c r="AB487" s="104"/>
      <c r="AC487" s="104"/>
      <c r="AF487" s="104"/>
      <c r="AG487" s="104"/>
      <c r="AK487" s="104"/>
      <c r="AL487" s="104"/>
      <c r="AO487" s="104"/>
      <c r="AP487" s="104"/>
    </row>
    <row r="488" spans="21:42" ht="15" customHeight="1" x14ac:dyDescent="0.25">
      <c r="U488" s="104"/>
      <c r="AB488" s="104"/>
      <c r="AC488" s="104"/>
      <c r="AF488" s="104"/>
      <c r="AG488" s="104"/>
      <c r="AK488" s="104"/>
      <c r="AL488" s="104"/>
      <c r="AO488" s="104"/>
      <c r="AP488" s="104"/>
    </row>
    <row r="489" spans="21:42" ht="15" customHeight="1" x14ac:dyDescent="0.25">
      <c r="U489" s="104"/>
      <c r="AB489" s="104"/>
      <c r="AC489" s="104"/>
      <c r="AF489" s="104"/>
      <c r="AG489" s="104"/>
      <c r="AK489" s="104"/>
      <c r="AL489" s="104"/>
      <c r="AO489" s="104"/>
      <c r="AP489" s="104"/>
    </row>
    <row r="490" spans="21:42" ht="15" customHeight="1" x14ac:dyDescent="0.25">
      <c r="U490" s="104"/>
      <c r="AB490" s="104"/>
      <c r="AC490" s="104"/>
      <c r="AF490" s="104"/>
      <c r="AG490" s="104"/>
      <c r="AK490" s="104"/>
      <c r="AL490" s="104"/>
      <c r="AO490" s="104"/>
      <c r="AP490" s="104"/>
    </row>
    <row r="491" spans="21:42" ht="15" customHeight="1" x14ac:dyDescent="0.25">
      <c r="U491" s="104"/>
      <c r="AB491" s="104"/>
      <c r="AC491" s="104"/>
      <c r="AF491" s="104"/>
      <c r="AG491" s="104"/>
      <c r="AK491" s="104"/>
      <c r="AL491" s="104"/>
      <c r="AO491" s="104"/>
      <c r="AP491" s="104"/>
    </row>
    <row r="492" spans="21:42" ht="15" customHeight="1" x14ac:dyDescent="0.25">
      <c r="U492" s="104"/>
      <c r="AB492" s="104"/>
      <c r="AC492" s="104"/>
      <c r="AF492" s="104"/>
      <c r="AG492" s="104"/>
      <c r="AK492" s="104"/>
      <c r="AL492" s="104"/>
      <c r="AO492" s="104"/>
      <c r="AP492" s="104"/>
    </row>
    <row r="493" spans="21:42" ht="15" customHeight="1" x14ac:dyDescent="0.25">
      <c r="U493" s="104"/>
      <c r="AB493" s="104"/>
      <c r="AC493" s="104"/>
      <c r="AF493" s="104"/>
      <c r="AG493" s="104"/>
      <c r="AK493" s="104"/>
      <c r="AL493" s="104"/>
      <c r="AO493" s="104"/>
      <c r="AP493" s="104"/>
    </row>
    <row r="494" spans="21:42" ht="15" customHeight="1" x14ac:dyDescent="0.25">
      <c r="U494" s="104"/>
      <c r="AB494" s="104"/>
      <c r="AC494" s="104"/>
      <c r="AF494" s="104"/>
      <c r="AG494" s="104"/>
      <c r="AK494" s="104"/>
      <c r="AL494" s="104"/>
      <c r="AO494" s="104"/>
      <c r="AP494" s="104"/>
    </row>
    <row r="495" spans="21:42" ht="15" customHeight="1" x14ac:dyDescent="0.25">
      <c r="U495" s="104"/>
      <c r="AB495" s="104"/>
      <c r="AC495" s="104"/>
      <c r="AF495" s="104"/>
      <c r="AG495" s="104"/>
      <c r="AK495" s="104"/>
      <c r="AL495" s="104"/>
      <c r="AO495" s="104"/>
      <c r="AP495" s="104"/>
    </row>
    <row r="496" spans="21:42" ht="15" customHeight="1" x14ac:dyDescent="0.25">
      <c r="U496" s="104"/>
      <c r="AB496" s="104"/>
      <c r="AC496" s="104"/>
      <c r="AF496" s="104"/>
      <c r="AG496" s="104"/>
      <c r="AK496" s="104"/>
      <c r="AL496" s="104"/>
      <c r="AO496" s="104"/>
      <c r="AP496" s="104"/>
    </row>
    <row r="497" spans="21:42" ht="15" customHeight="1" x14ac:dyDescent="0.25">
      <c r="U497" s="104"/>
      <c r="AB497" s="104"/>
      <c r="AC497" s="104"/>
      <c r="AF497" s="104"/>
      <c r="AG497" s="104"/>
      <c r="AK497" s="104"/>
      <c r="AL497" s="104"/>
      <c r="AO497" s="104"/>
      <c r="AP497" s="104"/>
    </row>
    <row r="498" spans="21:42" ht="15" customHeight="1" x14ac:dyDescent="0.25">
      <c r="U498" s="104"/>
      <c r="AB498" s="104"/>
      <c r="AC498" s="104"/>
      <c r="AF498" s="104"/>
      <c r="AG498" s="104"/>
      <c r="AK498" s="104"/>
      <c r="AL498" s="104"/>
      <c r="AO498" s="104"/>
      <c r="AP498" s="104"/>
    </row>
    <row r="499" spans="21:42" ht="15" customHeight="1" x14ac:dyDescent="0.25">
      <c r="U499" s="104"/>
      <c r="AB499" s="104"/>
      <c r="AC499" s="104"/>
      <c r="AF499" s="104"/>
      <c r="AG499" s="104"/>
      <c r="AK499" s="104"/>
      <c r="AL499" s="104"/>
      <c r="AO499" s="104"/>
      <c r="AP499" s="104"/>
    </row>
    <row r="500" spans="21:42" ht="15" customHeight="1" x14ac:dyDescent="0.25">
      <c r="U500" s="104"/>
      <c r="AB500" s="104"/>
      <c r="AC500" s="104"/>
      <c r="AF500" s="104"/>
      <c r="AG500" s="104"/>
      <c r="AK500" s="104"/>
      <c r="AL500" s="104"/>
      <c r="AO500" s="104"/>
      <c r="AP500" s="104"/>
    </row>
    <row r="501" spans="21:42" ht="15" customHeight="1" x14ac:dyDescent="0.25">
      <c r="U501" s="104"/>
      <c r="AB501" s="104"/>
      <c r="AC501" s="104"/>
      <c r="AF501" s="104"/>
      <c r="AG501" s="104"/>
      <c r="AK501" s="104"/>
      <c r="AL501" s="104"/>
      <c r="AO501" s="104"/>
      <c r="AP501" s="104"/>
    </row>
    <row r="502" spans="21:42" ht="15" customHeight="1" x14ac:dyDescent="0.25">
      <c r="U502" s="104"/>
      <c r="AB502" s="104"/>
      <c r="AC502" s="104"/>
      <c r="AF502" s="104"/>
      <c r="AG502" s="104"/>
      <c r="AK502" s="104"/>
      <c r="AL502" s="104"/>
      <c r="AO502" s="104"/>
      <c r="AP502" s="104"/>
    </row>
    <row r="503" spans="21:42" ht="15" customHeight="1" x14ac:dyDescent="0.25">
      <c r="U503" s="104"/>
      <c r="AB503" s="104"/>
      <c r="AC503" s="104"/>
      <c r="AF503" s="104"/>
      <c r="AG503" s="104"/>
      <c r="AK503" s="104"/>
      <c r="AL503" s="104"/>
      <c r="AO503" s="104"/>
      <c r="AP503" s="104"/>
    </row>
    <row r="504" spans="21:42" ht="15" customHeight="1" x14ac:dyDescent="0.25">
      <c r="U504" s="104"/>
      <c r="AB504" s="104"/>
      <c r="AC504" s="104"/>
      <c r="AF504" s="104"/>
      <c r="AG504" s="104"/>
      <c r="AK504" s="104"/>
      <c r="AL504" s="104"/>
      <c r="AO504" s="104"/>
      <c r="AP504" s="104"/>
    </row>
    <row r="505" spans="21:42" ht="15" customHeight="1" x14ac:dyDescent="0.25">
      <c r="U505" s="104"/>
      <c r="AB505" s="104"/>
      <c r="AC505" s="104"/>
      <c r="AF505" s="104"/>
      <c r="AG505" s="104"/>
      <c r="AK505" s="104"/>
      <c r="AL505" s="104"/>
      <c r="AO505" s="104"/>
      <c r="AP505" s="104"/>
    </row>
    <row r="506" spans="21:42" ht="15" customHeight="1" x14ac:dyDescent="0.25">
      <c r="U506" s="104"/>
      <c r="AB506" s="104"/>
      <c r="AC506" s="104"/>
      <c r="AF506" s="104"/>
      <c r="AG506" s="104"/>
      <c r="AK506" s="104"/>
      <c r="AL506" s="104"/>
      <c r="AO506" s="104"/>
      <c r="AP506" s="104"/>
    </row>
    <row r="507" spans="21:42" ht="15" customHeight="1" x14ac:dyDescent="0.25">
      <c r="U507" s="104"/>
      <c r="AB507" s="104"/>
      <c r="AC507" s="104"/>
      <c r="AF507" s="104"/>
      <c r="AG507" s="104"/>
      <c r="AK507" s="104"/>
      <c r="AL507" s="104"/>
      <c r="AO507" s="104"/>
      <c r="AP507" s="104"/>
    </row>
    <row r="508" spans="21:42" ht="15" customHeight="1" x14ac:dyDescent="0.25">
      <c r="U508" s="104"/>
      <c r="AB508" s="104"/>
      <c r="AC508" s="104"/>
      <c r="AF508" s="104"/>
      <c r="AG508" s="104"/>
      <c r="AK508" s="104"/>
      <c r="AL508" s="104"/>
      <c r="AO508" s="104"/>
      <c r="AP508" s="104"/>
    </row>
    <row r="509" spans="21:42" ht="15" customHeight="1" x14ac:dyDescent="0.25">
      <c r="U509" s="104"/>
      <c r="AB509" s="104"/>
      <c r="AC509" s="104"/>
      <c r="AF509" s="104"/>
      <c r="AG509" s="104"/>
      <c r="AK509" s="104"/>
      <c r="AL509" s="104"/>
      <c r="AO509" s="104"/>
      <c r="AP509" s="104"/>
    </row>
    <row r="510" spans="21:42" ht="15" customHeight="1" x14ac:dyDescent="0.25">
      <c r="U510" s="104"/>
      <c r="AB510" s="104"/>
      <c r="AC510" s="104"/>
      <c r="AF510" s="104"/>
      <c r="AG510" s="104"/>
      <c r="AK510" s="104"/>
      <c r="AL510" s="104"/>
      <c r="AO510" s="104"/>
      <c r="AP510" s="104"/>
    </row>
    <row r="511" spans="21:42" ht="15" customHeight="1" x14ac:dyDescent="0.25">
      <c r="U511" s="104"/>
      <c r="AB511" s="104"/>
      <c r="AC511" s="104"/>
      <c r="AF511" s="104"/>
      <c r="AG511" s="104"/>
      <c r="AK511" s="104"/>
      <c r="AL511" s="104"/>
      <c r="AO511" s="104"/>
      <c r="AP511" s="104"/>
    </row>
    <row r="512" spans="21:42" ht="15" customHeight="1" x14ac:dyDescent="0.25">
      <c r="U512" s="104"/>
      <c r="AB512" s="104"/>
      <c r="AC512" s="104"/>
      <c r="AF512" s="104"/>
      <c r="AG512" s="104"/>
      <c r="AK512" s="104"/>
      <c r="AL512" s="104"/>
      <c r="AO512" s="104"/>
      <c r="AP512" s="104"/>
    </row>
    <row r="513" spans="21:42" ht="15" customHeight="1" x14ac:dyDescent="0.25">
      <c r="U513" s="104"/>
      <c r="AB513" s="104"/>
      <c r="AC513" s="104"/>
      <c r="AF513" s="104"/>
      <c r="AG513" s="104"/>
      <c r="AK513" s="104"/>
      <c r="AL513" s="104"/>
      <c r="AO513" s="104"/>
      <c r="AP513" s="104"/>
    </row>
    <row r="514" spans="21:42" ht="15" customHeight="1" x14ac:dyDescent="0.25">
      <c r="U514" s="104"/>
      <c r="AB514" s="104"/>
      <c r="AC514" s="104"/>
      <c r="AF514" s="104"/>
      <c r="AG514" s="104"/>
      <c r="AK514" s="104"/>
      <c r="AL514" s="104"/>
      <c r="AO514" s="104"/>
      <c r="AP514" s="104"/>
    </row>
    <row r="515" spans="21:42" ht="15" customHeight="1" x14ac:dyDescent="0.25">
      <c r="U515" s="104"/>
      <c r="AB515" s="104"/>
      <c r="AC515" s="104"/>
      <c r="AF515" s="104"/>
      <c r="AG515" s="104"/>
      <c r="AK515" s="104"/>
      <c r="AL515" s="104"/>
      <c r="AO515" s="104"/>
      <c r="AP515" s="104"/>
    </row>
    <row r="516" spans="21:42" ht="15" customHeight="1" x14ac:dyDescent="0.25">
      <c r="U516" s="104"/>
      <c r="AB516" s="104"/>
      <c r="AC516" s="104"/>
      <c r="AF516" s="104"/>
      <c r="AG516" s="104"/>
      <c r="AK516" s="104"/>
      <c r="AL516" s="104"/>
      <c r="AO516" s="104"/>
      <c r="AP516" s="104"/>
    </row>
    <row r="517" spans="21:42" ht="15" customHeight="1" x14ac:dyDescent="0.25">
      <c r="U517" s="104"/>
      <c r="AB517" s="104"/>
      <c r="AC517" s="104"/>
      <c r="AF517" s="104"/>
      <c r="AG517" s="104"/>
      <c r="AK517" s="104"/>
      <c r="AL517" s="104"/>
      <c r="AO517" s="104"/>
      <c r="AP517" s="104"/>
    </row>
    <row r="518" spans="21:42" ht="15" customHeight="1" x14ac:dyDescent="0.25">
      <c r="U518" s="104"/>
      <c r="AB518" s="104"/>
      <c r="AC518" s="104"/>
      <c r="AF518" s="104"/>
      <c r="AG518" s="104"/>
      <c r="AK518" s="104"/>
      <c r="AL518" s="104"/>
      <c r="AO518" s="104"/>
      <c r="AP518" s="104"/>
    </row>
    <row r="519" spans="21:42" ht="15" customHeight="1" x14ac:dyDescent="0.25">
      <c r="U519" s="104"/>
      <c r="AB519" s="104"/>
      <c r="AC519" s="104"/>
      <c r="AF519" s="104"/>
      <c r="AG519" s="104"/>
      <c r="AK519" s="104"/>
      <c r="AL519" s="104"/>
      <c r="AO519" s="104"/>
      <c r="AP519" s="104"/>
    </row>
    <row r="520" spans="21:42" ht="15" customHeight="1" x14ac:dyDescent="0.25">
      <c r="U520" s="104"/>
      <c r="AB520" s="104"/>
      <c r="AC520" s="104"/>
      <c r="AF520" s="104"/>
      <c r="AG520" s="104"/>
      <c r="AK520" s="104"/>
      <c r="AL520" s="104"/>
      <c r="AO520" s="104"/>
      <c r="AP520" s="104"/>
    </row>
    <row r="521" spans="21:42" ht="15" customHeight="1" x14ac:dyDescent="0.25">
      <c r="U521" s="104"/>
      <c r="AB521" s="104"/>
      <c r="AC521" s="104"/>
      <c r="AF521" s="104"/>
      <c r="AG521" s="104"/>
      <c r="AK521" s="104"/>
      <c r="AL521" s="104"/>
      <c r="AO521" s="104"/>
      <c r="AP521" s="104"/>
    </row>
    <row r="522" spans="21:42" ht="15" customHeight="1" x14ac:dyDescent="0.25">
      <c r="U522" s="104"/>
      <c r="AB522" s="104"/>
      <c r="AC522" s="104"/>
      <c r="AF522" s="104"/>
      <c r="AG522" s="104"/>
      <c r="AK522" s="104"/>
      <c r="AL522" s="104"/>
      <c r="AO522" s="104"/>
      <c r="AP522" s="104"/>
    </row>
    <row r="523" spans="21:42" ht="15" customHeight="1" x14ac:dyDescent="0.25">
      <c r="U523" s="104"/>
      <c r="AB523" s="104"/>
      <c r="AC523" s="104"/>
      <c r="AF523" s="104"/>
      <c r="AG523" s="104"/>
      <c r="AK523" s="104"/>
      <c r="AL523" s="104"/>
      <c r="AO523" s="104"/>
      <c r="AP523" s="104"/>
    </row>
    <row r="524" spans="21:42" ht="15" customHeight="1" x14ac:dyDescent="0.25">
      <c r="U524" s="104"/>
      <c r="AB524" s="104"/>
      <c r="AC524" s="104"/>
      <c r="AF524" s="104"/>
      <c r="AG524" s="104"/>
      <c r="AK524" s="104"/>
      <c r="AL524" s="104"/>
      <c r="AO524" s="104"/>
      <c r="AP524" s="104"/>
    </row>
    <row r="525" spans="21:42" ht="15" customHeight="1" x14ac:dyDescent="0.25">
      <c r="U525" s="104"/>
      <c r="AB525" s="104"/>
      <c r="AC525" s="104"/>
      <c r="AF525" s="104"/>
      <c r="AG525" s="104"/>
      <c r="AK525" s="104"/>
      <c r="AL525" s="104"/>
      <c r="AO525" s="104"/>
      <c r="AP525" s="104"/>
    </row>
    <row r="526" spans="21:42" ht="15" customHeight="1" x14ac:dyDescent="0.25">
      <c r="U526" s="104"/>
      <c r="AB526" s="104"/>
      <c r="AC526" s="104"/>
      <c r="AF526" s="104"/>
      <c r="AG526" s="104"/>
      <c r="AK526" s="104"/>
      <c r="AL526" s="104"/>
      <c r="AO526" s="104"/>
      <c r="AP526" s="104"/>
    </row>
    <row r="527" spans="21:42" ht="15" customHeight="1" x14ac:dyDescent="0.25">
      <c r="U527" s="104"/>
      <c r="AB527" s="104"/>
      <c r="AC527" s="104"/>
      <c r="AF527" s="104"/>
      <c r="AG527" s="104"/>
      <c r="AK527" s="104"/>
      <c r="AL527" s="104"/>
      <c r="AO527" s="104"/>
      <c r="AP527" s="104"/>
    </row>
    <row r="528" spans="21:42" ht="15" customHeight="1" x14ac:dyDescent="0.25">
      <c r="U528" s="104"/>
      <c r="AB528" s="104"/>
      <c r="AC528" s="104"/>
      <c r="AF528" s="104"/>
      <c r="AG528" s="104"/>
      <c r="AK528" s="104"/>
      <c r="AL528" s="104"/>
      <c r="AO528" s="104"/>
      <c r="AP528" s="104"/>
    </row>
    <row r="529" spans="21:42" ht="15" customHeight="1" x14ac:dyDescent="0.25">
      <c r="U529" s="104"/>
      <c r="AB529" s="104"/>
      <c r="AC529" s="104"/>
      <c r="AF529" s="104"/>
      <c r="AG529" s="104"/>
      <c r="AK529" s="104"/>
      <c r="AL529" s="104"/>
      <c r="AO529" s="104"/>
      <c r="AP529" s="104"/>
    </row>
    <row r="530" spans="21:42" ht="15" customHeight="1" x14ac:dyDescent="0.25">
      <c r="U530" s="104"/>
      <c r="AB530" s="104"/>
      <c r="AC530" s="104"/>
      <c r="AF530" s="104"/>
      <c r="AG530" s="104"/>
      <c r="AK530" s="104"/>
      <c r="AL530" s="104"/>
      <c r="AO530" s="104"/>
      <c r="AP530" s="104"/>
    </row>
    <row r="531" spans="21:42" ht="15" customHeight="1" x14ac:dyDescent="0.25">
      <c r="U531" s="104"/>
      <c r="AB531" s="104"/>
      <c r="AC531" s="104"/>
      <c r="AF531" s="104"/>
      <c r="AG531" s="104"/>
      <c r="AK531" s="104"/>
      <c r="AL531" s="104"/>
      <c r="AO531" s="104"/>
      <c r="AP531" s="104"/>
    </row>
    <row r="532" spans="21:42" ht="15" customHeight="1" x14ac:dyDescent="0.25">
      <c r="U532" s="104"/>
      <c r="AB532" s="104"/>
      <c r="AC532" s="104"/>
      <c r="AF532" s="104"/>
      <c r="AG532" s="104"/>
      <c r="AK532" s="104"/>
      <c r="AL532" s="104"/>
      <c r="AO532" s="104"/>
      <c r="AP532" s="104"/>
    </row>
    <row r="533" spans="21:42" ht="15" customHeight="1" x14ac:dyDescent="0.25">
      <c r="U533" s="104"/>
      <c r="AB533" s="104"/>
      <c r="AC533" s="104"/>
      <c r="AF533" s="104"/>
      <c r="AG533" s="104"/>
      <c r="AK533" s="104"/>
      <c r="AL533" s="104"/>
      <c r="AO533" s="104"/>
      <c r="AP533" s="104"/>
    </row>
    <row r="534" spans="21:42" ht="15" customHeight="1" x14ac:dyDescent="0.25">
      <c r="U534" s="104"/>
      <c r="AB534" s="104"/>
      <c r="AC534" s="104"/>
      <c r="AF534" s="104"/>
      <c r="AG534" s="104"/>
      <c r="AK534" s="104"/>
      <c r="AL534" s="104"/>
      <c r="AO534" s="104"/>
      <c r="AP534" s="104"/>
    </row>
    <row r="535" spans="21:42" ht="15" customHeight="1" x14ac:dyDescent="0.25">
      <c r="U535" s="104"/>
      <c r="AB535" s="104"/>
      <c r="AC535" s="104"/>
      <c r="AF535" s="104"/>
      <c r="AG535" s="104"/>
      <c r="AK535" s="104"/>
      <c r="AL535" s="104"/>
      <c r="AO535" s="104"/>
      <c r="AP535" s="104"/>
    </row>
    <row r="536" spans="21:42" ht="15" customHeight="1" x14ac:dyDescent="0.25">
      <c r="U536" s="104"/>
      <c r="AB536" s="104"/>
      <c r="AC536" s="104"/>
      <c r="AF536" s="104"/>
      <c r="AG536" s="104"/>
      <c r="AK536" s="104"/>
      <c r="AL536" s="104"/>
      <c r="AO536" s="104"/>
      <c r="AP536" s="104"/>
    </row>
    <row r="537" spans="21:42" ht="15" customHeight="1" x14ac:dyDescent="0.25">
      <c r="U537" s="104"/>
      <c r="AB537" s="104"/>
      <c r="AC537" s="104"/>
      <c r="AF537" s="104"/>
      <c r="AG537" s="104"/>
      <c r="AK537" s="104"/>
      <c r="AL537" s="104"/>
      <c r="AO537" s="104"/>
      <c r="AP537" s="104"/>
    </row>
    <row r="538" spans="21:42" ht="15" customHeight="1" x14ac:dyDescent="0.25">
      <c r="U538" s="104"/>
      <c r="AB538" s="104"/>
      <c r="AC538" s="104"/>
      <c r="AF538" s="104"/>
      <c r="AG538" s="104"/>
      <c r="AK538" s="104"/>
      <c r="AL538" s="104"/>
      <c r="AO538" s="104"/>
      <c r="AP538" s="104"/>
    </row>
    <row r="539" spans="21:42" ht="15" customHeight="1" x14ac:dyDescent="0.25">
      <c r="U539" s="104"/>
      <c r="AB539" s="104"/>
      <c r="AC539" s="104"/>
      <c r="AF539" s="104"/>
      <c r="AG539" s="104"/>
      <c r="AK539" s="104"/>
      <c r="AL539" s="104"/>
      <c r="AO539" s="104"/>
      <c r="AP539" s="104"/>
    </row>
    <row r="540" spans="21:42" ht="15" customHeight="1" x14ac:dyDescent="0.25">
      <c r="U540" s="104"/>
      <c r="AB540" s="104"/>
      <c r="AC540" s="104"/>
      <c r="AF540" s="104"/>
      <c r="AG540" s="104"/>
      <c r="AK540" s="104"/>
      <c r="AL540" s="104"/>
      <c r="AO540" s="104"/>
      <c r="AP540" s="104"/>
    </row>
    <row r="541" spans="21:42" ht="15" customHeight="1" x14ac:dyDescent="0.25">
      <c r="U541" s="104"/>
      <c r="AB541" s="104"/>
      <c r="AC541" s="104"/>
      <c r="AF541" s="104"/>
      <c r="AG541" s="104"/>
      <c r="AK541" s="104"/>
      <c r="AL541" s="104"/>
      <c r="AO541" s="104"/>
      <c r="AP541" s="104"/>
    </row>
    <row r="542" spans="21:42" ht="15" customHeight="1" x14ac:dyDescent="0.25">
      <c r="U542" s="104"/>
      <c r="AB542" s="104"/>
      <c r="AC542" s="104"/>
      <c r="AF542" s="104"/>
      <c r="AG542" s="104"/>
      <c r="AK542" s="104"/>
      <c r="AL542" s="104"/>
      <c r="AO542" s="104"/>
      <c r="AP542" s="104"/>
    </row>
    <row r="543" spans="21:42" ht="15" customHeight="1" x14ac:dyDescent="0.25">
      <c r="U543" s="104"/>
      <c r="AB543" s="104"/>
      <c r="AC543" s="104"/>
      <c r="AF543" s="104"/>
      <c r="AG543" s="104"/>
      <c r="AK543" s="104"/>
      <c r="AL543" s="104"/>
      <c r="AO543" s="104"/>
      <c r="AP543" s="104"/>
    </row>
    <row r="544" spans="21:42" ht="15" customHeight="1" x14ac:dyDescent="0.25">
      <c r="U544" s="104"/>
      <c r="AB544" s="104"/>
      <c r="AC544" s="104"/>
      <c r="AF544" s="104"/>
      <c r="AG544" s="104"/>
      <c r="AK544" s="104"/>
      <c r="AL544" s="104"/>
      <c r="AO544" s="104"/>
      <c r="AP544" s="104"/>
    </row>
    <row r="545" spans="21:42" ht="15" customHeight="1" x14ac:dyDescent="0.25">
      <c r="U545" s="104"/>
      <c r="AB545" s="104"/>
      <c r="AC545" s="104"/>
      <c r="AF545" s="104"/>
      <c r="AG545" s="104"/>
      <c r="AK545" s="104"/>
      <c r="AL545" s="104"/>
      <c r="AO545" s="104"/>
      <c r="AP545" s="104"/>
    </row>
    <row r="546" spans="21:42" ht="15" customHeight="1" x14ac:dyDescent="0.25">
      <c r="U546" s="104"/>
      <c r="AB546" s="104"/>
      <c r="AC546" s="104"/>
      <c r="AF546" s="104"/>
      <c r="AG546" s="104"/>
      <c r="AK546" s="104"/>
      <c r="AL546" s="104"/>
      <c r="AO546" s="104"/>
      <c r="AP546" s="104"/>
    </row>
    <row r="547" spans="21:42" ht="15" customHeight="1" x14ac:dyDescent="0.25">
      <c r="U547" s="104"/>
      <c r="AB547" s="104"/>
      <c r="AC547" s="104"/>
      <c r="AF547" s="104"/>
      <c r="AG547" s="104"/>
      <c r="AK547" s="104"/>
      <c r="AL547" s="104"/>
      <c r="AO547" s="104"/>
      <c r="AP547" s="104"/>
    </row>
    <row r="548" spans="21:42" ht="15" customHeight="1" x14ac:dyDescent="0.25">
      <c r="U548" s="104"/>
      <c r="AB548" s="104"/>
      <c r="AC548" s="104"/>
      <c r="AF548" s="104"/>
      <c r="AG548" s="104"/>
      <c r="AK548" s="104"/>
      <c r="AL548" s="104"/>
      <c r="AO548" s="104"/>
      <c r="AP548" s="104"/>
    </row>
    <row r="549" spans="21:42" ht="15" customHeight="1" x14ac:dyDescent="0.25">
      <c r="U549" s="104"/>
      <c r="AB549" s="104"/>
      <c r="AC549" s="104"/>
      <c r="AF549" s="104"/>
      <c r="AG549" s="104"/>
      <c r="AK549" s="104"/>
      <c r="AL549" s="104"/>
      <c r="AO549" s="104"/>
      <c r="AP549" s="104"/>
    </row>
    <row r="550" spans="21:42" ht="15" customHeight="1" x14ac:dyDescent="0.25">
      <c r="U550" s="104"/>
      <c r="AB550" s="104"/>
      <c r="AC550" s="104"/>
      <c r="AF550" s="104"/>
      <c r="AG550" s="104"/>
      <c r="AK550" s="104"/>
      <c r="AL550" s="104"/>
      <c r="AO550" s="104"/>
      <c r="AP550" s="104"/>
    </row>
    <row r="551" spans="21:42" ht="15" customHeight="1" x14ac:dyDescent="0.25">
      <c r="U551" s="104"/>
      <c r="AB551" s="104"/>
      <c r="AC551" s="104"/>
      <c r="AF551" s="104"/>
      <c r="AG551" s="104"/>
      <c r="AK551" s="104"/>
      <c r="AL551" s="104"/>
      <c r="AO551" s="104"/>
      <c r="AP551" s="104"/>
    </row>
    <row r="552" spans="21:42" ht="15" customHeight="1" x14ac:dyDescent="0.25">
      <c r="U552" s="104"/>
      <c r="AB552" s="104"/>
      <c r="AC552" s="104"/>
      <c r="AF552" s="104"/>
      <c r="AG552" s="104"/>
      <c r="AK552" s="104"/>
      <c r="AL552" s="104"/>
      <c r="AO552" s="104"/>
      <c r="AP552" s="104"/>
    </row>
    <row r="553" spans="21:42" ht="15" customHeight="1" x14ac:dyDescent="0.25">
      <c r="U553" s="104"/>
      <c r="AB553" s="104"/>
      <c r="AC553" s="104"/>
      <c r="AF553" s="104"/>
      <c r="AG553" s="104"/>
      <c r="AK553" s="104"/>
      <c r="AL553" s="104"/>
      <c r="AO553" s="104"/>
      <c r="AP553" s="104"/>
    </row>
    <row r="554" spans="21:42" ht="15" customHeight="1" x14ac:dyDescent="0.25">
      <c r="U554" s="104"/>
      <c r="AB554" s="104"/>
      <c r="AC554" s="104"/>
      <c r="AF554" s="104"/>
      <c r="AG554" s="104"/>
      <c r="AK554" s="104"/>
      <c r="AL554" s="104"/>
      <c r="AO554" s="104"/>
      <c r="AP554" s="104"/>
    </row>
    <row r="555" spans="21:42" ht="15" customHeight="1" x14ac:dyDescent="0.25">
      <c r="U555" s="104"/>
      <c r="AB555" s="104"/>
      <c r="AC555" s="104"/>
      <c r="AF555" s="104"/>
      <c r="AG555" s="104"/>
      <c r="AK555" s="104"/>
      <c r="AL555" s="104"/>
      <c r="AO555" s="104"/>
      <c r="AP555" s="104"/>
    </row>
    <row r="556" spans="21:42" ht="15" customHeight="1" x14ac:dyDescent="0.25">
      <c r="U556" s="104"/>
      <c r="AB556" s="104"/>
      <c r="AC556" s="104"/>
      <c r="AF556" s="104"/>
      <c r="AG556" s="104"/>
      <c r="AK556" s="104"/>
      <c r="AL556" s="104"/>
      <c r="AO556" s="104"/>
      <c r="AP556" s="104"/>
    </row>
    <row r="557" spans="21:42" ht="15" customHeight="1" x14ac:dyDescent="0.25">
      <c r="U557" s="104"/>
      <c r="AB557" s="104"/>
      <c r="AC557" s="104"/>
      <c r="AF557" s="104"/>
      <c r="AG557" s="104"/>
      <c r="AK557" s="104"/>
      <c r="AL557" s="104"/>
      <c r="AO557" s="104"/>
      <c r="AP557" s="104"/>
    </row>
    <row r="558" spans="21:42" ht="15" customHeight="1" x14ac:dyDescent="0.25">
      <c r="U558" s="104"/>
      <c r="AB558" s="104"/>
      <c r="AC558" s="104"/>
      <c r="AF558" s="104"/>
      <c r="AG558" s="104"/>
      <c r="AK558" s="104"/>
      <c r="AL558" s="104"/>
      <c r="AO558" s="104"/>
      <c r="AP558" s="104"/>
    </row>
    <row r="559" spans="21:42" ht="15" customHeight="1" x14ac:dyDescent="0.25">
      <c r="U559" s="104"/>
      <c r="AB559" s="104"/>
      <c r="AC559" s="104"/>
      <c r="AF559" s="104"/>
      <c r="AG559" s="104"/>
      <c r="AK559" s="104"/>
      <c r="AL559" s="104"/>
      <c r="AO559" s="104"/>
      <c r="AP559" s="104"/>
    </row>
    <row r="560" spans="21:42" ht="15" customHeight="1" x14ac:dyDescent="0.25">
      <c r="U560" s="104"/>
      <c r="AB560" s="104"/>
      <c r="AC560" s="104"/>
      <c r="AF560" s="104"/>
      <c r="AG560" s="104"/>
      <c r="AK560" s="104"/>
      <c r="AL560" s="104"/>
      <c r="AO560" s="104"/>
      <c r="AP560" s="104"/>
    </row>
    <row r="561" spans="21:42" ht="15" customHeight="1" x14ac:dyDescent="0.25">
      <c r="U561" s="104"/>
      <c r="AB561" s="104"/>
      <c r="AC561" s="104"/>
      <c r="AF561" s="104"/>
      <c r="AG561" s="104"/>
      <c r="AK561" s="104"/>
      <c r="AL561" s="104"/>
      <c r="AO561" s="104"/>
      <c r="AP561" s="104"/>
    </row>
    <row r="562" spans="21:42" ht="15" customHeight="1" x14ac:dyDescent="0.25">
      <c r="U562" s="104"/>
      <c r="AB562" s="104"/>
      <c r="AC562" s="104"/>
      <c r="AF562" s="104"/>
      <c r="AG562" s="104"/>
      <c r="AK562" s="104"/>
      <c r="AL562" s="104"/>
      <c r="AO562" s="104"/>
      <c r="AP562" s="104"/>
    </row>
    <row r="563" spans="21:42" ht="15" customHeight="1" x14ac:dyDescent="0.25">
      <c r="U563" s="104"/>
      <c r="AB563" s="104"/>
      <c r="AC563" s="104"/>
      <c r="AF563" s="104"/>
      <c r="AG563" s="104"/>
      <c r="AK563" s="104"/>
      <c r="AL563" s="104"/>
      <c r="AO563" s="104"/>
      <c r="AP563" s="104"/>
    </row>
    <row r="564" spans="21:42" ht="15" customHeight="1" x14ac:dyDescent="0.25">
      <c r="U564" s="104"/>
      <c r="AB564" s="104"/>
      <c r="AC564" s="104"/>
      <c r="AF564" s="104"/>
      <c r="AG564" s="104"/>
      <c r="AK564" s="104"/>
      <c r="AL564" s="104"/>
      <c r="AO564" s="104"/>
      <c r="AP564" s="104"/>
    </row>
    <row r="565" spans="21:42" ht="15" customHeight="1" x14ac:dyDescent="0.25">
      <c r="U565" s="104"/>
      <c r="AB565" s="104"/>
      <c r="AC565" s="104"/>
      <c r="AF565" s="104"/>
      <c r="AG565" s="104"/>
      <c r="AK565" s="104"/>
      <c r="AL565" s="104"/>
      <c r="AO565" s="104"/>
      <c r="AP565" s="104"/>
    </row>
    <row r="566" spans="21:42" ht="15" customHeight="1" x14ac:dyDescent="0.25">
      <c r="U566" s="104"/>
      <c r="AB566" s="104"/>
      <c r="AC566" s="104"/>
      <c r="AF566" s="104"/>
      <c r="AG566" s="104"/>
      <c r="AK566" s="104"/>
      <c r="AL566" s="104"/>
      <c r="AO566" s="104"/>
      <c r="AP566" s="104"/>
    </row>
    <row r="567" spans="21:42" ht="15" customHeight="1" x14ac:dyDescent="0.25">
      <c r="U567" s="104"/>
      <c r="AB567" s="104"/>
      <c r="AC567" s="104"/>
      <c r="AF567" s="104"/>
      <c r="AG567" s="104"/>
      <c r="AK567" s="104"/>
      <c r="AL567" s="104"/>
      <c r="AO567" s="104"/>
      <c r="AP567" s="104"/>
    </row>
    <row r="568" spans="21:42" ht="15" customHeight="1" x14ac:dyDescent="0.25">
      <c r="U568" s="104"/>
      <c r="AB568" s="104"/>
      <c r="AC568" s="104"/>
      <c r="AF568" s="104"/>
      <c r="AG568" s="104"/>
      <c r="AK568" s="104"/>
      <c r="AL568" s="104"/>
      <c r="AO568" s="104"/>
      <c r="AP568" s="104"/>
    </row>
    <row r="569" spans="21:42" ht="15" customHeight="1" x14ac:dyDescent="0.25">
      <c r="U569" s="104"/>
      <c r="AB569" s="104"/>
      <c r="AC569" s="104"/>
      <c r="AF569" s="104"/>
      <c r="AG569" s="104"/>
      <c r="AK569" s="104"/>
      <c r="AL569" s="104"/>
      <c r="AO569" s="104"/>
      <c r="AP569" s="104"/>
    </row>
    <row r="570" spans="21:42" ht="15" customHeight="1" x14ac:dyDescent="0.25">
      <c r="U570" s="104"/>
      <c r="AB570" s="104"/>
      <c r="AC570" s="104"/>
      <c r="AF570" s="104"/>
      <c r="AG570" s="104"/>
      <c r="AK570" s="104"/>
      <c r="AL570" s="104"/>
      <c r="AO570" s="104"/>
      <c r="AP570" s="104"/>
    </row>
    <row r="571" spans="21:42" ht="15" customHeight="1" x14ac:dyDescent="0.25">
      <c r="U571" s="104"/>
      <c r="AB571" s="104"/>
      <c r="AC571" s="104"/>
      <c r="AF571" s="104"/>
      <c r="AG571" s="104"/>
      <c r="AK571" s="104"/>
      <c r="AL571" s="104"/>
      <c r="AO571" s="104"/>
      <c r="AP571" s="104"/>
    </row>
    <row r="572" spans="21:42" ht="15" customHeight="1" x14ac:dyDescent="0.25">
      <c r="U572" s="104"/>
      <c r="AB572" s="104"/>
      <c r="AC572" s="104"/>
      <c r="AF572" s="104"/>
      <c r="AG572" s="104"/>
      <c r="AK572" s="104"/>
      <c r="AL572" s="104"/>
      <c r="AO572" s="104"/>
      <c r="AP572" s="104"/>
    </row>
    <row r="573" spans="21:42" ht="15" customHeight="1" x14ac:dyDescent="0.25">
      <c r="U573" s="104"/>
      <c r="AB573" s="104"/>
      <c r="AC573" s="104"/>
      <c r="AF573" s="104"/>
      <c r="AG573" s="104"/>
      <c r="AK573" s="104"/>
      <c r="AL573" s="104"/>
      <c r="AO573" s="104"/>
      <c r="AP573" s="104"/>
    </row>
    <row r="574" spans="21:42" ht="15" customHeight="1" x14ac:dyDescent="0.25">
      <c r="U574" s="104"/>
      <c r="AB574" s="104"/>
      <c r="AC574" s="104"/>
      <c r="AF574" s="104"/>
      <c r="AG574" s="104"/>
      <c r="AK574" s="104"/>
      <c r="AL574" s="104"/>
      <c r="AO574" s="104"/>
      <c r="AP574" s="104"/>
    </row>
    <row r="575" spans="21:42" ht="15" customHeight="1" x14ac:dyDescent="0.25">
      <c r="U575" s="104"/>
      <c r="AB575" s="104"/>
      <c r="AC575" s="104"/>
      <c r="AF575" s="104"/>
      <c r="AG575" s="104"/>
      <c r="AK575" s="104"/>
      <c r="AL575" s="104"/>
      <c r="AO575" s="104"/>
      <c r="AP575" s="104"/>
    </row>
    <row r="576" spans="21:42" ht="15" customHeight="1" x14ac:dyDescent="0.25">
      <c r="U576" s="104"/>
      <c r="AB576" s="104"/>
      <c r="AC576" s="104"/>
      <c r="AF576" s="104"/>
      <c r="AG576" s="104"/>
      <c r="AK576" s="104"/>
      <c r="AL576" s="104"/>
      <c r="AO576" s="104"/>
      <c r="AP576" s="104"/>
    </row>
    <row r="577" spans="21:42" ht="15" customHeight="1" x14ac:dyDescent="0.25">
      <c r="U577" s="104"/>
      <c r="AB577" s="104"/>
      <c r="AC577" s="104"/>
      <c r="AF577" s="104"/>
      <c r="AG577" s="104"/>
      <c r="AK577" s="104"/>
      <c r="AL577" s="104"/>
      <c r="AO577" s="104"/>
      <c r="AP577" s="104"/>
    </row>
    <row r="578" spans="21:42" ht="15" customHeight="1" x14ac:dyDescent="0.25">
      <c r="U578" s="104"/>
      <c r="AB578" s="104"/>
      <c r="AC578" s="104"/>
      <c r="AF578" s="104"/>
      <c r="AG578" s="104"/>
      <c r="AK578" s="104"/>
      <c r="AL578" s="104"/>
      <c r="AO578" s="104"/>
      <c r="AP578" s="104"/>
    </row>
    <row r="579" spans="21:42" ht="15" customHeight="1" x14ac:dyDescent="0.25">
      <c r="U579" s="104"/>
      <c r="AB579" s="104"/>
      <c r="AC579" s="104"/>
      <c r="AF579" s="104"/>
      <c r="AG579" s="104"/>
      <c r="AK579" s="104"/>
      <c r="AL579" s="104"/>
      <c r="AO579" s="104"/>
      <c r="AP579" s="104"/>
    </row>
    <row r="580" spans="21:42" ht="15" customHeight="1" x14ac:dyDescent="0.25">
      <c r="U580" s="104"/>
      <c r="AB580" s="104"/>
      <c r="AC580" s="104"/>
      <c r="AF580" s="104"/>
      <c r="AG580" s="104"/>
      <c r="AK580" s="104"/>
      <c r="AL580" s="104"/>
      <c r="AO580" s="104"/>
      <c r="AP580" s="104"/>
    </row>
    <row r="581" spans="21:42" ht="15" customHeight="1" x14ac:dyDescent="0.25">
      <c r="U581" s="104"/>
      <c r="AB581" s="104"/>
      <c r="AC581" s="104"/>
      <c r="AF581" s="104"/>
      <c r="AG581" s="104"/>
      <c r="AK581" s="104"/>
      <c r="AL581" s="104"/>
      <c r="AO581" s="104"/>
      <c r="AP581" s="104"/>
    </row>
    <row r="582" spans="21:42" ht="15" customHeight="1" x14ac:dyDescent="0.25">
      <c r="U582" s="104"/>
      <c r="AB582" s="104"/>
      <c r="AC582" s="104"/>
      <c r="AF582" s="104"/>
      <c r="AG582" s="104"/>
      <c r="AK582" s="104"/>
      <c r="AL582" s="104"/>
      <c r="AO582" s="104"/>
      <c r="AP582" s="104"/>
    </row>
    <row r="583" spans="21:42" ht="15" customHeight="1" x14ac:dyDescent="0.25">
      <c r="U583" s="104"/>
      <c r="AB583" s="104"/>
      <c r="AC583" s="104"/>
      <c r="AF583" s="104"/>
      <c r="AG583" s="104"/>
      <c r="AK583" s="104"/>
      <c r="AL583" s="104"/>
      <c r="AO583" s="104"/>
      <c r="AP583" s="104"/>
    </row>
    <row r="584" spans="21:42" ht="15" customHeight="1" x14ac:dyDescent="0.25">
      <c r="U584" s="104"/>
      <c r="AB584" s="104"/>
      <c r="AC584" s="104"/>
      <c r="AF584" s="104"/>
      <c r="AG584" s="104"/>
      <c r="AK584" s="104"/>
      <c r="AL584" s="104"/>
      <c r="AO584" s="104"/>
      <c r="AP584" s="104"/>
    </row>
    <row r="585" spans="21:42" ht="15" customHeight="1" x14ac:dyDescent="0.25">
      <c r="U585" s="104"/>
      <c r="AB585" s="104"/>
      <c r="AC585" s="104"/>
      <c r="AF585" s="104"/>
      <c r="AG585" s="104"/>
      <c r="AK585" s="104"/>
      <c r="AL585" s="104"/>
      <c r="AO585" s="104"/>
      <c r="AP585" s="104"/>
    </row>
    <row r="586" spans="21:42" ht="15" customHeight="1" x14ac:dyDescent="0.25">
      <c r="U586" s="104"/>
      <c r="AB586" s="104"/>
      <c r="AC586" s="104"/>
      <c r="AF586" s="104"/>
      <c r="AG586" s="104"/>
      <c r="AK586" s="104"/>
      <c r="AL586" s="104"/>
      <c r="AO586" s="104"/>
      <c r="AP586" s="104"/>
    </row>
    <row r="587" spans="21:42" ht="15" customHeight="1" x14ac:dyDescent="0.25">
      <c r="U587" s="104"/>
      <c r="AB587" s="104"/>
      <c r="AC587" s="104"/>
      <c r="AF587" s="104"/>
      <c r="AG587" s="104"/>
      <c r="AK587" s="104"/>
      <c r="AL587" s="104"/>
      <c r="AO587" s="104"/>
      <c r="AP587" s="104"/>
    </row>
    <row r="588" spans="21:42" ht="15" customHeight="1" x14ac:dyDescent="0.25">
      <c r="U588" s="104"/>
      <c r="AB588" s="104"/>
      <c r="AC588" s="104"/>
      <c r="AF588" s="104"/>
      <c r="AG588" s="104"/>
      <c r="AK588" s="104"/>
      <c r="AL588" s="104"/>
      <c r="AO588" s="104"/>
      <c r="AP588" s="104"/>
    </row>
    <row r="589" spans="21:42" ht="15" customHeight="1" x14ac:dyDescent="0.25">
      <c r="U589" s="104"/>
      <c r="AB589" s="104"/>
      <c r="AC589" s="104"/>
      <c r="AF589" s="104"/>
      <c r="AG589" s="104"/>
      <c r="AK589" s="104"/>
      <c r="AL589" s="104"/>
      <c r="AO589" s="104"/>
      <c r="AP589" s="104"/>
    </row>
    <row r="590" spans="21:42" ht="15" customHeight="1" x14ac:dyDescent="0.25">
      <c r="U590" s="104"/>
      <c r="AB590" s="104"/>
      <c r="AC590" s="104"/>
      <c r="AF590" s="104"/>
      <c r="AG590" s="104"/>
      <c r="AK590" s="104"/>
      <c r="AL590" s="104"/>
      <c r="AO590" s="104"/>
      <c r="AP590" s="104"/>
    </row>
    <row r="591" spans="21:42" ht="15" customHeight="1" x14ac:dyDescent="0.25">
      <c r="U591" s="104"/>
      <c r="AB591" s="104"/>
      <c r="AC591" s="104"/>
      <c r="AF591" s="104"/>
      <c r="AG591" s="104"/>
      <c r="AK591" s="104"/>
      <c r="AL591" s="104"/>
      <c r="AO591" s="104"/>
      <c r="AP591" s="104"/>
    </row>
    <row r="592" spans="21:42" ht="15" customHeight="1" x14ac:dyDescent="0.25">
      <c r="U592" s="104"/>
      <c r="AB592" s="104"/>
      <c r="AC592" s="104"/>
      <c r="AF592" s="104"/>
      <c r="AG592" s="104"/>
      <c r="AK592" s="104"/>
      <c r="AL592" s="104"/>
      <c r="AO592" s="104"/>
      <c r="AP592" s="104"/>
    </row>
    <row r="593" spans="21:42" ht="15" customHeight="1" x14ac:dyDescent="0.25">
      <c r="U593" s="104"/>
      <c r="AB593" s="104"/>
      <c r="AC593" s="104"/>
      <c r="AF593" s="104"/>
      <c r="AG593" s="104"/>
      <c r="AK593" s="104"/>
      <c r="AL593" s="104"/>
      <c r="AO593" s="104"/>
      <c r="AP593" s="104"/>
    </row>
    <row r="594" spans="21:42" ht="15" customHeight="1" x14ac:dyDescent="0.25">
      <c r="U594" s="104"/>
      <c r="AB594" s="104"/>
      <c r="AC594" s="104"/>
      <c r="AF594" s="104"/>
      <c r="AG594" s="104"/>
      <c r="AK594" s="104"/>
      <c r="AL594" s="104"/>
      <c r="AO594" s="104"/>
      <c r="AP594" s="104"/>
    </row>
    <row r="595" spans="21:42" ht="15" customHeight="1" x14ac:dyDescent="0.25">
      <c r="U595" s="104"/>
      <c r="AB595" s="104"/>
      <c r="AC595" s="104"/>
      <c r="AF595" s="104"/>
      <c r="AG595" s="104"/>
      <c r="AK595" s="104"/>
      <c r="AL595" s="104"/>
      <c r="AO595" s="104"/>
      <c r="AP595" s="104"/>
    </row>
    <row r="596" spans="21:42" ht="15" customHeight="1" x14ac:dyDescent="0.25">
      <c r="U596" s="104"/>
      <c r="AB596" s="104"/>
      <c r="AC596" s="104"/>
      <c r="AF596" s="104"/>
      <c r="AG596" s="104"/>
      <c r="AK596" s="104"/>
      <c r="AL596" s="104"/>
      <c r="AO596" s="104"/>
      <c r="AP596" s="104"/>
    </row>
    <row r="597" spans="21:42" ht="15" customHeight="1" x14ac:dyDescent="0.25">
      <c r="U597" s="104"/>
      <c r="AB597" s="104"/>
      <c r="AC597" s="104"/>
      <c r="AF597" s="104"/>
      <c r="AG597" s="104"/>
      <c r="AK597" s="104"/>
      <c r="AL597" s="104"/>
      <c r="AO597" s="104"/>
      <c r="AP597" s="104"/>
    </row>
    <row r="598" spans="21:42" ht="15" customHeight="1" x14ac:dyDescent="0.25">
      <c r="U598" s="104"/>
      <c r="AB598" s="104"/>
      <c r="AC598" s="104"/>
      <c r="AF598" s="104"/>
      <c r="AG598" s="104"/>
      <c r="AK598" s="104"/>
      <c r="AL598" s="104"/>
      <c r="AO598" s="104"/>
      <c r="AP598" s="104"/>
    </row>
    <row r="599" spans="21:42" ht="15" customHeight="1" x14ac:dyDescent="0.25">
      <c r="U599" s="104"/>
      <c r="AB599" s="104"/>
      <c r="AC599" s="104"/>
      <c r="AF599" s="104"/>
      <c r="AG599" s="104"/>
      <c r="AK599" s="104"/>
      <c r="AL599" s="104"/>
      <c r="AO599" s="104"/>
      <c r="AP599" s="104"/>
    </row>
    <row r="600" spans="21:42" ht="15" customHeight="1" x14ac:dyDescent="0.25">
      <c r="U600" s="104"/>
      <c r="AB600" s="104"/>
      <c r="AC600" s="104"/>
      <c r="AF600" s="104"/>
      <c r="AG600" s="104"/>
      <c r="AK600" s="104"/>
      <c r="AL600" s="104"/>
      <c r="AO600" s="104"/>
      <c r="AP600" s="104"/>
    </row>
    <row r="601" spans="21:42" ht="15" customHeight="1" x14ac:dyDescent="0.25">
      <c r="U601" s="104"/>
      <c r="AB601" s="104"/>
      <c r="AC601" s="104"/>
      <c r="AF601" s="104"/>
      <c r="AG601" s="104"/>
      <c r="AK601" s="104"/>
      <c r="AL601" s="104"/>
      <c r="AO601" s="104"/>
      <c r="AP601" s="104"/>
    </row>
    <row r="602" spans="21:42" ht="15" customHeight="1" x14ac:dyDescent="0.25">
      <c r="U602" s="104"/>
      <c r="AB602" s="104"/>
      <c r="AC602" s="104"/>
      <c r="AF602" s="104"/>
      <c r="AG602" s="104"/>
      <c r="AK602" s="104"/>
      <c r="AL602" s="104"/>
      <c r="AO602" s="104"/>
      <c r="AP602" s="104"/>
    </row>
    <row r="603" spans="21:42" ht="15" customHeight="1" x14ac:dyDescent="0.25">
      <c r="U603" s="104"/>
      <c r="AB603" s="104"/>
      <c r="AC603" s="104"/>
      <c r="AF603" s="104"/>
      <c r="AG603" s="104"/>
      <c r="AK603" s="104"/>
      <c r="AL603" s="104"/>
      <c r="AO603" s="104"/>
      <c r="AP603" s="104"/>
    </row>
    <row r="604" spans="21:42" ht="15" customHeight="1" x14ac:dyDescent="0.25">
      <c r="U604" s="104"/>
      <c r="AB604" s="104"/>
      <c r="AC604" s="104"/>
      <c r="AF604" s="104"/>
      <c r="AG604" s="104"/>
      <c r="AK604" s="104"/>
      <c r="AL604" s="104"/>
      <c r="AO604" s="104"/>
      <c r="AP604" s="104"/>
    </row>
    <row r="605" spans="21:42" ht="15" customHeight="1" x14ac:dyDescent="0.25">
      <c r="U605" s="104"/>
      <c r="AB605" s="104"/>
      <c r="AC605" s="104"/>
      <c r="AF605" s="104"/>
      <c r="AG605" s="104"/>
      <c r="AK605" s="104"/>
      <c r="AL605" s="104"/>
      <c r="AO605" s="104"/>
      <c r="AP605" s="104"/>
    </row>
    <row r="606" spans="21:42" ht="15" customHeight="1" x14ac:dyDescent="0.25">
      <c r="U606" s="104"/>
      <c r="AB606" s="104"/>
      <c r="AC606" s="104"/>
      <c r="AF606" s="104"/>
      <c r="AG606" s="104"/>
      <c r="AK606" s="104"/>
      <c r="AL606" s="104"/>
      <c r="AO606" s="104"/>
      <c r="AP606" s="104"/>
    </row>
    <row r="607" spans="21:42" ht="15" customHeight="1" x14ac:dyDescent="0.25">
      <c r="U607" s="104"/>
      <c r="AB607" s="104"/>
      <c r="AC607" s="104"/>
      <c r="AF607" s="104"/>
      <c r="AG607" s="104"/>
      <c r="AK607" s="104"/>
      <c r="AL607" s="104"/>
      <c r="AO607" s="104"/>
      <c r="AP607" s="104"/>
    </row>
    <row r="608" spans="21:42" ht="15" customHeight="1" x14ac:dyDescent="0.25">
      <c r="U608" s="104"/>
      <c r="AB608" s="104"/>
      <c r="AC608" s="104"/>
      <c r="AF608" s="104"/>
      <c r="AG608" s="104"/>
      <c r="AK608" s="104"/>
      <c r="AL608" s="104"/>
      <c r="AO608" s="104"/>
      <c r="AP608" s="104"/>
    </row>
    <row r="609" spans="21:42" ht="15" customHeight="1" x14ac:dyDescent="0.25">
      <c r="U609" s="104"/>
      <c r="AB609" s="104"/>
      <c r="AC609" s="104"/>
      <c r="AF609" s="104"/>
      <c r="AG609" s="104"/>
      <c r="AK609" s="104"/>
      <c r="AL609" s="104"/>
      <c r="AO609" s="104"/>
      <c r="AP609" s="104"/>
    </row>
    <row r="610" spans="21:42" ht="15" customHeight="1" x14ac:dyDescent="0.25">
      <c r="U610" s="104"/>
      <c r="AB610" s="104"/>
      <c r="AC610" s="104"/>
      <c r="AF610" s="104"/>
      <c r="AG610" s="104"/>
      <c r="AK610" s="104"/>
      <c r="AL610" s="104"/>
      <c r="AO610" s="104"/>
      <c r="AP610" s="104"/>
    </row>
    <row r="611" spans="21:42" ht="15" customHeight="1" x14ac:dyDescent="0.25">
      <c r="U611" s="104"/>
      <c r="AB611" s="104"/>
      <c r="AC611" s="104"/>
      <c r="AF611" s="104"/>
      <c r="AG611" s="104"/>
      <c r="AK611" s="104"/>
      <c r="AL611" s="104"/>
      <c r="AO611" s="104"/>
      <c r="AP611" s="104"/>
    </row>
    <row r="612" spans="21:42" ht="15" customHeight="1" x14ac:dyDescent="0.25">
      <c r="U612" s="104"/>
      <c r="AB612" s="104"/>
      <c r="AC612" s="104"/>
      <c r="AF612" s="104"/>
      <c r="AG612" s="104"/>
      <c r="AK612" s="104"/>
      <c r="AL612" s="104"/>
      <c r="AO612" s="104"/>
      <c r="AP612" s="104"/>
    </row>
    <row r="613" spans="21:42" ht="15" customHeight="1" x14ac:dyDescent="0.25">
      <c r="U613" s="104"/>
      <c r="AB613" s="104"/>
      <c r="AC613" s="104"/>
      <c r="AF613" s="104"/>
      <c r="AG613" s="104"/>
      <c r="AK613" s="104"/>
      <c r="AL613" s="104"/>
      <c r="AO613" s="104"/>
      <c r="AP613" s="104"/>
    </row>
    <row r="614" spans="21:42" ht="15" customHeight="1" x14ac:dyDescent="0.25">
      <c r="U614" s="104"/>
      <c r="AB614" s="104"/>
      <c r="AC614" s="104"/>
      <c r="AF614" s="104"/>
      <c r="AG614" s="104"/>
      <c r="AK614" s="104"/>
      <c r="AL614" s="104"/>
      <c r="AO614" s="104"/>
      <c r="AP614" s="104"/>
    </row>
    <row r="615" spans="21:42" ht="15" customHeight="1" x14ac:dyDescent="0.25">
      <c r="U615" s="104"/>
      <c r="AB615" s="104"/>
      <c r="AC615" s="104"/>
      <c r="AF615" s="104"/>
      <c r="AG615" s="104"/>
      <c r="AK615" s="104"/>
      <c r="AL615" s="104"/>
      <c r="AO615" s="104"/>
      <c r="AP615" s="104"/>
    </row>
    <row r="616" spans="21:42" ht="15" customHeight="1" x14ac:dyDescent="0.25">
      <c r="U616" s="104"/>
      <c r="AB616" s="104"/>
      <c r="AC616" s="104"/>
      <c r="AF616" s="104"/>
      <c r="AG616" s="104"/>
      <c r="AK616" s="104"/>
      <c r="AL616" s="104"/>
      <c r="AO616" s="104"/>
      <c r="AP616" s="104"/>
    </row>
    <row r="617" spans="21:42" ht="15" customHeight="1" x14ac:dyDescent="0.25">
      <c r="U617" s="104"/>
      <c r="AB617" s="104"/>
      <c r="AC617" s="104"/>
      <c r="AF617" s="104"/>
      <c r="AG617" s="104"/>
      <c r="AK617" s="104"/>
      <c r="AL617" s="104"/>
      <c r="AO617" s="104"/>
      <c r="AP617" s="104"/>
    </row>
    <row r="618" spans="21:42" ht="15" customHeight="1" x14ac:dyDescent="0.25">
      <c r="U618" s="104"/>
      <c r="AB618" s="104"/>
      <c r="AC618" s="104"/>
      <c r="AF618" s="104"/>
      <c r="AG618" s="104"/>
      <c r="AK618" s="104"/>
      <c r="AL618" s="104"/>
      <c r="AO618" s="104"/>
      <c r="AP618" s="104"/>
    </row>
    <row r="619" spans="21:42" ht="15" customHeight="1" x14ac:dyDescent="0.25">
      <c r="U619" s="104"/>
      <c r="AB619" s="104"/>
      <c r="AC619" s="104"/>
      <c r="AF619" s="104"/>
      <c r="AG619" s="104"/>
      <c r="AK619" s="104"/>
      <c r="AL619" s="104"/>
      <c r="AO619" s="104"/>
      <c r="AP619" s="104"/>
    </row>
    <row r="620" spans="21:42" ht="15" customHeight="1" x14ac:dyDescent="0.25">
      <c r="U620" s="104"/>
      <c r="AB620" s="104"/>
      <c r="AC620" s="104"/>
      <c r="AF620" s="104"/>
      <c r="AG620" s="104"/>
      <c r="AK620" s="104"/>
      <c r="AL620" s="104"/>
      <c r="AO620" s="104"/>
      <c r="AP620" s="104"/>
    </row>
    <row r="621" spans="21:42" ht="15" customHeight="1" x14ac:dyDescent="0.25">
      <c r="U621" s="104"/>
      <c r="AB621" s="104"/>
      <c r="AC621" s="104"/>
      <c r="AF621" s="104"/>
      <c r="AG621" s="104"/>
      <c r="AK621" s="104"/>
      <c r="AL621" s="104"/>
      <c r="AO621" s="104"/>
      <c r="AP621" s="104"/>
    </row>
    <row r="622" spans="21:42" ht="15" customHeight="1" x14ac:dyDescent="0.25">
      <c r="U622" s="104"/>
      <c r="AB622" s="104"/>
      <c r="AC622" s="104"/>
      <c r="AF622" s="104"/>
      <c r="AG622" s="104"/>
      <c r="AK622" s="104"/>
      <c r="AL622" s="104"/>
      <c r="AO622" s="104"/>
      <c r="AP622" s="104"/>
    </row>
    <row r="623" spans="21:42" ht="15" customHeight="1" x14ac:dyDescent="0.25">
      <c r="U623" s="104"/>
      <c r="AB623" s="104"/>
      <c r="AC623" s="104"/>
      <c r="AF623" s="104"/>
      <c r="AG623" s="104"/>
      <c r="AK623" s="104"/>
      <c r="AL623" s="104"/>
      <c r="AO623" s="104"/>
      <c r="AP623" s="104"/>
    </row>
    <row r="624" spans="21:42" ht="15" customHeight="1" x14ac:dyDescent="0.25">
      <c r="U624" s="104"/>
      <c r="AB624" s="104"/>
      <c r="AC624" s="104"/>
      <c r="AF624" s="104"/>
      <c r="AG624" s="104"/>
      <c r="AK624" s="104"/>
      <c r="AL624" s="104"/>
      <c r="AO624" s="104"/>
      <c r="AP624" s="104"/>
    </row>
    <row r="625" spans="21:42" ht="15" customHeight="1" x14ac:dyDescent="0.25">
      <c r="U625" s="104"/>
      <c r="AB625" s="104"/>
      <c r="AC625" s="104"/>
      <c r="AF625" s="104"/>
      <c r="AG625" s="104"/>
      <c r="AK625" s="104"/>
      <c r="AL625" s="104"/>
      <c r="AO625" s="104"/>
      <c r="AP625" s="104"/>
    </row>
    <row r="626" spans="21:42" ht="15" customHeight="1" x14ac:dyDescent="0.25">
      <c r="U626" s="104"/>
      <c r="AB626" s="104"/>
      <c r="AC626" s="104"/>
      <c r="AF626" s="104"/>
      <c r="AG626" s="104"/>
      <c r="AK626" s="104"/>
      <c r="AL626" s="104"/>
      <c r="AO626" s="104"/>
      <c r="AP626" s="104"/>
    </row>
    <row r="627" spans="21:42" ht="15" customHeight="1" x14ac:dyDescent="0.25">
      <c r="U627" s="104"/>
      <c r="AB627" s="104"/>
      <c r="AC627" s="104"/>
      <c r="AF627" s="104"/>
      <c r="AG627" s="104"/>
      <c r="AK627" s="104"/>
      <c r="AL627" s="104"/>
      <c r="AO627" s="104"/>
      <c r="AP627" s="104"/>
    </row>
    <row r="628" spans="21:42" ht="15" customHeight="1" x14ac:dyDescent="0.25">
      <c r="U628" s="104"/>
      <c r="AB628" s="104"/>
      <c r="AC628" s="104"/>
      <c r="AF628" s="104"/>
      <c r="AG628" s="104"/>
      <c r="AK628" s="104"/>
      <c r="AL628" s="104"/>
      <c r="AO628" s="104"/>
      <c r="AP628" s="104"/>
    </row>
    <row r="629" spans="21:42" ht="15" customHeight="1" x14ac:dyDescent="0.25">
      <c r="U629" s="104"/>
      <c r="AB629" s="104"/>
      <c r="AC629" s="104"/>
      <c r="AF629" s="104"/>
      <c r="AG629" s="104"/>
      <c r="AK629" s="104"/>
      <c r="AL629" s="104"/>
      <c r="AO629" s="104"/>
      <c r="AP629" s="104"/>
    </row>
    <row r="630" spans="21:42" ht="15" customHeight="1" x14ac:dyDescent="0.25">
      <c r="U630" s="104"/>
      <c r="AB630" s="104"/>
      <c r="AC630" s="104"/>
      <c r="AF630" s="104"/>
      <c r="AG630" s="104"/>
      <c r="AK630" s="104"/>
      <c r="AL630" s="104"/>
      <c r="AO630" s="104"/>
      <c r="AP630" s="104"/>
    </row>
    <row r="631" spans="21:42" ht="15" customHeight="1" x14ac:dyDescent="0.25">
      <c r="U631" s="104"/>
      <c r="AB631" s="104"/>
      <c r="AC631" s="104"/>
      <c r="AF631" s="104"/>
      <c r="AG631" s="104"/>
      <c r="AK631" s="104"/>
      <c r="AL631" s="104"/>
      <c r="AO631" s="104"/>
      <c r="AP631" s="104"/>
    </row>
    <row r="632" spans="21:42" ht="15" customHeight="1" x14ac:dyDescent="0.25">
      <c r="U632" s="104"/>
      <c r="AB632" s="104"/>
      <c r="AC632" s="104"/>
      <c r="AF632" s="104"/>
      <c r="AG632" s="104"/>
      <c r="AK632" s="104"/>
      <c r="AL632" s="104"/>
      <c r="AO632" s="104"/>
      <c r="AP632" s="104"/>
    </row>
    <row r="633" spans="21:42" ht="15" customHeight="1" x14ac:dyDescent="0.25">
      <c r="U633" s="104"/>
      <c r="AB633" s="104"/>
      <c r="AC633" s="104"/>
      <c r="AF633" s="104"/>
      <c r="AG633" s="104"/>
      <c r="AK633" s="104"/>
      <c r="AL633" s="104"/>
      <c r="AO633" s="104"/>
      <c r="AP633" s="104"/>
    </row>
    <row r="634" spans="21:42" ht="15" customHeight="1" x14ac:dyDescent="0.25">
      <c r="U634" s="104"/>
      <c r="AB634" s="104"/>
      <c r="AC634" s="104"/>
      <c r="AF634" s="104"/>
      <c r="AG634" s="104"/>
      <c r="AK634" s="104"/>
      <c r="AL634" s="104"/>
      <c r="AO634" s="104"/>
      <c r="AP634" s="104"/>
    </row>
    <row r="635" spans="21:42" ht="15" customHeight="1" x14ac:dyDescent="0.25">
      <c r="U635" s="104"/>
      <c r="AB635" s="104"/>
      <c r="AC635" s="104"/>
      <c r="AF635" s="104"/>
      <c r="AG635" s="104"/>
      <c r="AK635" s="104"/>
      <c r="AL635" s="104"/>
      <c r="AO635" s="104"/>
      <c r="AP635" s="104"/>
    </row>
    <row r="636" spans="21:42" ht="15" customHeight="1" x14ac:dyDescent="0.25">
      <c r="U636" s="104"/>
      <c r="AB636" s="104"/>
      <c r="AC636" s="104"/>
      <c r="AF636" s="104"/>
      <c r="AG636" s="104"/>
      <c r="AK636" s="104"/>
      <c r="AL636" s="104"/>
      <c r="AO636" s="104"/>
      <c r="AP636" s="104"/>
    </row>
    <row r="637" spans="21:42" ht="15" customHeight="1" x14ac:dyDescent="0.25">
      <c r="U637" s="104"/>
      <c r="AB637" s="104"/>
      <c r="AC637" s="104"/>
      <c r="AF637" s="104"/>
      <c r="AG637" s="104"/>
      <c r="AK637" s="104"/>
      <c r="AL637" s="104"/>
      <c r="AO637" s="104"/>
      <c r="AP637" s="104"/>
    </row>
    <row r="638" spans="21:42" ht="15" customHeight="1" x14ac:dyDescent="0.25">
      <c r="U638" s="104"/>
      <c r="AB638" s="104"/>
      <c r="AC638" s="104"/>
      <c r="AF638" s="104"/>
      <c r="AG638" s="104"/>
      <c r="AK638" s="104"/>
      <c r="AL638" s="104"/>
      <c r="AO638" s="104"/>
      <c r="AP638" s="104"/>
    </row>
    <row r="639" spans="21:42" ht="15" customHeight="1" x14ac:dyDescent="0.25">
      <c r="U639" s="104"/>
      <c r="AB639" s="104"/>
      <c r="AC639" s="104"/>
      <c r="AF639" s="104"/>
      <c r="AG639" s="104"/>
      <c r="AK639" s="104"/>
      <c r="AL639" s="104"/>
      <c r="AO639" s="104"/>
      <c r="AP639" s="104"/>
    </row>
    <row r="640" spans="21:42" ht="15" customHeight="1" x14ac:dyDescent="0.25">
      <c r="U640" s="104"/>
      <c r="AB640" s="104"/>
      <c r="AC640" s="104"/>
      <c r="AF640" s="104"/>
      <c r="AG640" s="104"/>
      <c r="AK640" s="104"/>
      <c r="AL640" s="104"/>
      <c r="AO640" s="104"/>
      <c r="AP640" s="104"/>
    </row>
    <row r="641" spans="21:42" ht="15" customHeight="1" x14ac:dyDescent="0.25">
      <c r="U641" s="104"/>
      <c r="AB641" s="104"/>
      <c r="AC641" s="104"/>
      <c r="AF641" s="104"/>
      <c r="AG641" s="104"/>
      <c r="AK641" s="104"/>
      <c r="AL641" s="104"/>
      <c r="AO641" s="104"/>
      <c r="AP641" s="104"/>
    </row>
    <row r="642" spans="21:42" ht="15" customHeight="1" x14ac:dyDescent="0.25">
      <c r="U642" s="104"/>
      <c r="AB642" s="104"/>
      <c r="AC642" s="104"/>
      <c r="AF642" s="104"/>
      <c r="AG642" s="104"/>
      <c r="AK642" s="104"/>
      <c r="AL642" s="104"/>
      <c r="AO642" s="104"/>
      <c r="AP642" s="104"/>
    </row>
    <row r="643" spans="21:42" ht="15" customHeight="1" x14ac:dyDescent="0.25">
      <c r="U643" s="104"/>
      <c r="AB643" s="104"/>
      <c r="AC643" s="104"/>
      <c r="AF643" s="104"/>
      <c r="AG643" s="104"/>
      <c r="AK643" s="104"/>
      <c r="AL643" s="104"/>
      <c r="AO643" s="104"/>
      <c r="AP643" s="104"/>
    </row>
    <row r="644" spans="21:42" ht="15" customHeight="1" x14ac:dyDescent="0.25">
      <c r="U644" s="104"/>
      <c r="AB644" s="104"/>
      <c r="AC644" s="104"/>
      <c r="AF644" s="104"/>
      <c r="AG644" s="104"/>
      <c r="AK644" s="104"/>
      <c r="AL644" s="104"/>
      <c r="AO644" s="104"/>
      <c r="AP644" s="104"/>
    </row>
    <row r="645" spans="21:42" ht="15" customHeight="1" x14ac:dyDescent="0.25">
      <c r="U645" s="104"/>
      <c r="AB645" s="104"/>
      <c r="AC645" s="104"/>
      <c r="AF645" s="104"/>
      <c r="AG645" s="104"/>
      <c r="AK645" s="104"/>
      <c r="AL645" s="104"/>
      <c r="AO645" s="104"/>
      <c r="AP645" s="104"/>
    </row>
    <row r="646" spans="21:42" ht="15" customHeight="1" x14ac:dyDescent="0.25">
      <c r="U646" s="104"/>
      <c r="AB646" s="104"/>
      <c r="AC646" s="104"/>
      <c r="AF646" s="104"/>
      <c r="AG646" s="104"/>
      <c r="AK646" s="104"/>
      <c r="AL646" s="104"/>
      <c r="AO646" s="104"/>
      <c r="AP646" s="104"/>
    </row>
    <row r="647" spans="21:42" ht="15" customHeight="1" x14ac:dyDescent="0.25">
      <c r="U647" s="104"/>
      <c r="AB647" s="104"/>
      <c r="AC647" s="104"/>
      <c r="AF647" s="104"/>
      <c r="AG647" s="104"/>
      <c r="AK647" s="104"/>
      <c r="AL647" s="104"/>
      <c r="AO647" s="104"/>
      <c r="AP647" s="104"/>
    </row>
    <row r="648" spans="21:42" ht="15" customHeight="1" x14ac:dyDescent="0.25">
      <c r="U648" s="104"/>
      <c r="AB648" s="104"/>
      <c r="AC648" s="104"/>
      <c r="AF648" s="104"/>
      <c r="AG648" s="104"/>
      <c r="AK648" s="104"/>
      <c r="AL648" s="104"/>
      <c r="AO648" s="104"/>
      <c r="AP648" s="104"/>
    </row>
    <row r="649" spans="21:42" ht="15" customHeight="1" x14ac:dyDescent="0.25">
      <c r="U649" s="104"/>
      <c r="AB649" s="104"/>
      <c r="AC649" s="104"/>
      <c r="AF649" s="104"/>
      <c r="AG649" s="104"/>
      <c r="AK649" s="104"/>
      <c r="AL649" s="104"/>
      <c r="AO649" s="104"/>
      <c r="AP649" s="104"/>
    </row>
    <row r="650" spans="21:42" ht="15" customHeight="1" x14ac:dyDescent="0.25">
      <c r="U650" s="104"/>
      <c r="AB650" s="104"/>
      <c r="AC650" s="104"/>
      <c r="AF650" s="104"/>
      <c r="AG650" s="104"/>
      <c r="AK650" s="104"/>
      <c r="AL650" s="104"/>
      <c r="AO650" s="104"/>
      <c r="AP650" s="104"/>
    </row>
    <row r="651" spans="21:42" ht="15" customHeight="1" x14ac:dyDescent="0.25">
      <c r="U651" s="104"/>
      <c r="AB651" s="104"/>
      <c r="AC651" s="104"/>
      <c r="AF651" s="104"/>
      <c r="AG651" s="104"/>
      <c r="AK651" s="104"/>
      <c r="AL651" s="104"/>
      <c r="AO651" s="104"/>
      <c r="AP651" s="104"/>
    </row>
    <row r="652" spans="21:42" ht="15" customHeight="1" x14ac:dyDescent="0.25">
      <c r="U652" s="104"/>
      <c r="AB652" s="104"/>
      <c r="AC652" s="104"/>
      <c r="AF652" s="104"/>
      <c r="AG652" s="104"/>
      <c r="AK652" s="104"/>
      <c r="AL652" s="104"/>
      <c r="AO652" s="104"/>
      <c r="AP652" s="104"/>
    </row>
    <row r="653" spans="21:42" ht="15" customHeight="1" x14ac:dyDescent="0.25">
      <c r="U653" s="104"/>
      <c r="AB653" s="104"/>
      <c r="AC653" s="104"/>
      <c r="AF653" s="104"/>
      <c r="AG653" s="104"/>
      <c r="AK653" s="104"/>
      <c r="AL653" s="104"/>
      <c r="AO653" s="104"/>
      <c r="AP653" s="104"/>
    </row>
    <row r="654" spans="21:42" ht="15" customHeight="1" x14ac:dyDescent="0.25">
      <c r="U654" s="104"/>
      <c r="AB654" s="104"/>
      <c r="AC654" s="104"/>
      <c r="AF654" s="104"/>
      <c r="AG654" s="104"/>
      <c r="AK654" s="104"/>
      <c r="AL654" s="104"/>
      <c r="AO654" s="104"/>
      <c r="AP654" s="104"/>
    </row>
    <row r="655" spans="21:42" ht="15" customHeight="1" x14ac:dyDescent="0.25">
      <c r="U655" s="104"/>
      <c r="AB655" s="104"/>
      <c r="AC655" s="104"/>
      <c r="AF655" s="104"/>
      <c r="AG655" s="104"/>
      <c r="AK655" s="104"/>
      <c r="AL655" s="104"/>
      <c r="AO655" s="104"/>
      <c r="AP655" s="104"/>
    </row>
    <row r="656" spans="21:42" ht="15" customHeight="1" x14ac:dyDescent="0.25">
      <c r="U656" s="104"/>
      <c r="AB656" s="104"/>
      <c r="AC656" s="104"/>
      <c r="AF656" s="104"/>
      <c r="AG656" s="104"/>
      <c r="AK656" s="104"/>
      <c r="AL656" s="104"/>
      <c r="AO656" s="104"/>
      <c r="AP656" s="104"/>
    </row>
    <row r="657" spans="21:42" ht="15" customHeight="1" x14ac:dyDescent="0.25">
      <c r="U657" s="104"/>
      <c r="AB657" s="104"/>
      <c r="AC657" s="104"/>
      <c r="AF657" s="104"/>
      <c r="AG657" s="104"/>
      <c r="AK657" s="104"/>
      <c r="AL657" s="104"/>
      <c r="AO657" s="104"/>
      <c r="AP657" s="104"/>
    </row>
    <row r="658" spans="21:42" ht="15" customHeight="1" x14ac:dyDescent="0.25">
      <c r="U658" s="104"/>
      <c r="AB658" s="104"/>
      <c r="AC658" s="104"/>
      <c r="AF658" s="104"/>
      <c r="AG658" s="104"/>
      <c r="AK658" s="104"/>
      <c r="AL658" s="104"/>
      <c r="AO658" s="104"/>
      <c r="AP658" s="104"/>
    </row>
    <row r="659" spans="21:42" ht="15" customHeight="1" x14ac:dyDescent="0.25">
      <c r="U659" s="104"/>
      <c r="AB659" s="104"/>
      <c r="AC659" s="104"/>
      <c r="AF659" s="104"/>
      <c r="AG659" s="104"/>
      <c r="AK659" s="104"/>
      <c r="AL659" s="104"/>
      <c r="AO659" s="104"/>
      <c r="AP659" s="104"/>
    </row>
    <row r="660" spans="21:42" ht="15" customHeight="1" x14ac:dyDescent="0.25">
      <c r="U660" s="104"/>
      <c r="AB660" s="104"/>
      <c r="AC660" s="104"/>
      <c r="AF660" s="104"/>
      <c r="AG660" s="104"/>
      <c r="AK660" s="104"/>
      <c r="AL660" s="104"/>
      <c r="AO660" s="104"/>
      <c r="AP660" s="104"/>
    </row>
    <row r="661" spans="21:42" ht="15" customHeight="1" x14ac:dyDescent="0.25">
      <c r="U661" s="104"/>
      <c r="AB661" s="104"/>
      <c r="AC661" s="104"/>
      <c r="AF661" s="104"/>
      <c r="AG661" s="104"/>
      <c r="AK661" s="104"/>
      <c r="AL661" s="104"/>
      <c r="AO661" s="104"/>
      <c r="AP661" s="104"/>
    </row>
    <row r="662" spans="21:42" ht="15" customHeight="1" x14ac:dyDescent="0.25">
      <c r="U662" s="104"/>
      <c r="AB662" s="104"/>
      <c r="AC662" s="104"/>
      <c r="AF662" s="104"/>
      <c r="AG662" s="104"/>
      <c r="AK662" s="104"/>
      <c r="AL662" s="104"/>
      <c r="AO662" s="104"/>
      <c r="AP662" s="104"/>
    </row>
    <row r="663" spans="21:42" ht="15" customHeight="1" x14ac:dyDescent="0.25">
      <c r="U663" s="104"/>
      <c r="AB663" s="104"/>
      <c r="AC663" s="104"/>
      <c r="AF663" s="104"/>
      <c r="AG663" s="104"/>
      <c r="AK663" s="104"/>
      <c r="AL663" s="104"/>
      <c r="AO663" s="104"/>
      <c r="AP663" s="104"/>
    </row>
    <row r="664" spans="21:42" ht="15" customHeight="1" x14ac:dyDescent="0.25">
      <c r="U664" s="104"/>
      <c r="AB664" s="104"/>
      <c r="AC664" s="104"/>
      <c r="AF664" s="104"/>
      <c r="AG664" s="104"/>
      <c r="AK664" s="104"/>
      <c r="AL664" s="104"/>
      <c r="AO664" s="104"/>
      <c r="AP664" s="104"/>
    </row>
    <row r="665" spans="21:42" ht="15" customHeight="1" x14ac:dyDescent="0.25">
      <c r="U665" s="104"/>
      <c r="AB665" s="104"/>
      <c r="AC665" s="104"/>
      <c r="AF665" s="104"/>
      <c r="AG665" s="104"/>
      <c r="AK665" s="104"/>
      <c r="AL665" s="104"/>
      <c r="AO665" s="104"/>
      <c r="AP665" s="104"/>
    </row>
    <row r="666" spans="21:42" ht="15" customHeight="1" x14ac:dyDescent="0.25">
      <c r="U666" s="104"/>
      <c r="AB666" s="104"/>
      <c r="AC666" s="104"/>
      <c r="AF666" s="104"/>
      <c r="AG666" s="104"/>
      <c r="AK666" s="104"/>
      <c r="AL666" s="104"/>
      <c r="AO666" s="104"/>
      <c r="AP666" s="104"/>
    </row>
    <row r="667" spans="21:42" ht="15" customHeight="1" x14ac:dyDescent="0.25">
      <c r="U667" s="104"/>
      <c r="AB667" s="104"/>
      <c r="AC667" s="104"/>
      <c r="AF667" s="104"/>
      <c r="AG667" s="104"/>
      <c r="AK667" s="104"/>
      <c r="AL667" s="104"/>
      <c r="AO667" s="104"/>
      <c r="AP667" s="104"/>
    </row>
    <row r="668" spans="21:42" ht="15" customHeight="1" x14ac:dyDescent="0.25">
      <c r="U668" s="104"/>
      <c r="AB668" s="104"/>
      <c r="AC668" s="104"/>
      <c r="AF668" s="104"/>
      <c r="AG668" s="104"/>
      <c r="AK668" s="104"/>
      <c r="AL668" s="104"/>
      <c r="AO668" s="104"/>
      <c r="AP668" s="104"/>
    </row>
    <row r="669" spans="21:42" ht="15" customHeight="1" x14ac:dyDescent="0.25">
      <c r="U669" s="104"/>
      <c r="AB669" s="104"/>
      <c r="AC669" s="104"/>
      <c r="AF669" s="104"/>
      <c r="AG669" s="104"/>
      <c r="AK669" s="104"/>
      <c r="AL669" s="104"/>
      <c r="AO669" s="104"/>
      <c r="AP669" s="104"/>
    </row>
    <row r="670" spans="21:42" ht="15" customHeight="1" x14ac:dyDescent="0.25">
      <c r="U670" s="104"/>
      <c r="AB670" s="104"/>
      <c r="AC670" s="104"/>
      <c r="AF670" s="104"/>
      <c r="AG670" s="104"/>
      <c r="AK670" s="104"/>
      <c r="AL670" s="104"/>
      <c r="AO670" s="104"/>
      <c r="AP670" s="104"/>
    </row>
    <row r="671" spans="21:42" ht="15" customHeight="1" x14ac:dyDescent="0.25">
      <c r="U671" s="104"/>
      <c r="AB671" s="104"/>
      <c r="AC671" s="104"/>
      <c r="AF671" s="104"/>
      <c r="AG671" s="104"/>
      <c r="AK671" s="104"/>
      <c r="AL671" s="104"/>
      <c r="AO671" s="104"/>
      <c r="AP671" s="104"/>
    </row>
    <row r="672" spans="21:42" ht="15" customHeight="1" x14ac:dyDescent="0.25">
      <c r="U672" s="104"/>
      <c r="AB672" s="104"/>
      <c r="AC672" s="104"/>
      <c r="AF672" s="104"/>
      <c r="AG672" s="104"/>
      <c r="AK672" s="104"/>
      <c r="AL672" s="104"/>
      <c r="AO672" s="104"/>
      <c r="AP672" s="104"/>
    </row>
    <row r="673" spans="21:42" ht="15" customHeight="1" x14ac:dyDescent="0.25">
      <c r="U673" s="104"/>
      <c r="AB673" s="104"/>
      <c r="AC673" s="104"/>
      <c r="AF673" s="104"/>
      <c r="AG673" s="104"/>
      <c r="AK673" s="104"/>
      <c r="AL673" s="104"/>
      <c r="AO673" s="104"/>
      <c r="AP673" s="104"/>
    </row>
    <row r="674" spans="21:42" ht="15" customHeight="1" x14ac:dyDescent="0.25">
      <c r="U674" s="104"/>
      <c r="AB674" s="104"/>
      <c r="AC674" s="104"/>
      <c r="AF674" s="104"/>
      <c r="AG674" s="104"/>
      <c r="AK674" s="104"/>
      <c r="AL674" s="104"/>
      <c r="AO674" s="104"/>
      <c r="AP674" s="104"/>
    </row>
    <row r="675" spans="21:42" ht="15" customHeight="1" x14ac:dyDescent="0.25">
      <c r="U675" s="104"/>
      <c r="AB675" s="104"/>
      <c r="AC675" s="104"/>
      <c r="AF675" s="104"/>
      <c r="AG675" s="104"/>
      <c r="AK675" s="104"/>
      <c r="AL675" s="104"/>
      <c r="AO675" s="104"/>
      <c r="AP675" s="104"/>
    </row>
    <row r="676" spans="21:42" ht="15" customHeight="1" x14ac:dyDescent="0.25">
      <c r="U676" s="104"/>
      <c r="AB676" s="104"/>
      <c r="AC676" s="104"/>
      <c r="AF676" s="104"/>
      <c r="AG676" s="104"/>
      <c r="AK676" s="104"/>
      <c r="AL676" s="104"/>
      <c r="AO676" s="104"/>
      <c r="AP676" s="104"/>
    </row>
    <row r="677" spans="21:42" ht="15" customHeight="1" x14ac:dyDescent="0.25">
      <c r="U677" s="104"/>
      <c r="AB677" s="104"/>
      <c r="AC677" s="104"/>
      <c r="AF677" s="104"/>
      <c r="AG677" s="104"/>
      <c r="AK677" s="104"/>
      <c r="AL677" s="104"/>
      <c r="AO677" s="104"/>
      <c r="AP677" s="104"/>
    </row>
    <row r="678" spans="21:42" ht="15" customHeight="1" x14ac:dyDescent="0.25">
      <c r="U678" s="104"/>
      <c r="AB678" s="104"/>
      <c r="AC678" s="104"/>
      <c r="AF678" s="104"/>
      <c r="AG678" s="104"/>
      <c r="AK678" s="104"/>
      <c r="AL678" s="104"/>
      <c r="AO678" s="104"/>
      <c r="AP678" s="104"/>
    </row>
    <row r="679" spans="21:42" ht="15" customHeight="1" x14ac:dyDescent="0.25">
      <c r="U679" s="104"/>
      <c r="AB679" s="104"/>
      <c r="AC679" s="104"/>
      <c r="AF679" s="104"/>
      <c r="AG679" s="104"/>
      <c r="AK679" s="104"/>
      <c r="AL679" s="104"/>
      <c r="AO679" s="104"/>
      <c r="AP679" s="104"/>
    </row>
    <row r="680" spans="21:42" ht="15" customHeight="1" x14ac:dyDescent="0.25">
      <c r="U680" s="104"/>
      <c r="AB680" s="104"/>
      <c r="AC680" s="104"/>
      <c r="AF680" s="104"/>
      <c r="AG680" s="104"/>
      <c r="AK680" s="104"/>
      <c r="AL680" s="104"/>
      <c r="AO680" s="104"/>
      <c r="AP680" s="104"/>
    </row>
    <row r="681" spans="21:42" ht="15" customHeight="1" x14ac:dyDescent="0.25">
      <c r="U681" s="104"/>
      <c r="AB681" s="104"/>
      <c r="AC681" s="104"/>
      <c r="AF681" s="104"/>
      <c r="AG681" s="104"/>
      <c r="AK681" s="104"/>
      <c r="AL681" s="104"/>
      <c r="AO681" s="104"/>
      <c r="AP681" s="104"/>
    </row>
    <row r="682" spans="21:42" ht="15" customHeight="1" x14ac:dyDescent="0.25">
      <c r="U682" s="104"/>
      <c r="AB682" s="104"/>
      <c r="AC682" s="104"/>
      <c r="AF682" s="104"/>
      <c r="AG682" s="104"/>
      <c r="AK682" s="104"/>
      <c r="AL682" s="104"/>
      <c r="AO682" s="104"/>
      <c r="AP682" s="104"/>
    </row>
    <row r="683" spans="21:42" ht="15" customHeight="1" x14ac:dyDescent="0.25">
      <c r="U683" s="104"/>
      <c r="AB683" s="104"/>
      <c r="AC683" s="104"/>
      <c r="AF683" s="104"/>
      <c r="AG683" s="104"/>
      <c r="AK683" s="104"/>
      <c r="AL683" s="104"/>
      <c r="AO683" s="104"/>
      <c r="AP683" s="104"/>
    </row>
    <row r="684" spans="21:42" ht="15" customHeight="1" x14ac:dyDescent="0.25">
      <c r="U684" s="104"/>
      <c r="AB684" s="104"/>
      <c r="AC684" s="104"/>
      <c r="AF684" s="104"/>
      <c r="AG684" s="104"/>
      <c r="AK684" s="104"/>
      <c r="AL684" s="104"/>
      <c r="AO684" s="104"/>
      <c r="AP684" s="104"/>
    </row>
    <row r="685" spans="21:42" ht="15" customHeight="1" x14ac:dyDescent="0.25">
      <c r="U685" s="104"/>
      <c r="AB685" s="104"/>
      <c r="AC685" s="104"/>
      <c r="AF685" s="104"/>
      <c r="AG685" s="104"/>
      <c r="AK685" s="104"/>
      <c r="AL685" s="104"/>
      <c r="AO685" s="104"/>
      <c r="AP685" s="104"/>
    </row>
    <row r="686" spans="21:42" ht="15" customHeight="1" x14ac:dyDescent="0.25">
      <c r="U686" s="104"/>
      <c r="AB686" s="104"/>
      <c r="AC686" s="104"/>
      <c r="AF686" s="104"/>
      <c r="AG686" s="104"/>
      <c r="AK686" s="104"/>
      <c r="AL686" s="104"/>
      <c r="AO686" s="104"/>
      <c r="AP686" s="104"/>
    </row>
    <row r="687" spans="21:42" ht="15" customHeight="1" x14ac:dyDescent="0.25">
      <c r="U687" s="104"/>
      <c r="AB687" s="104"/>
      <c r="AC687" s="104"/>
      <c r="AF687" s="104"/>
      <c r="AG687" s="104"/>
      <c r="AK687" s="104"/>
      <c r="AL687" s="104"/>
      <c r="AO687" s="104"/>
      <c r="AP687" s="104"/>
    </row>
    <row r="688" spans="21:42" ht="15" customHeight="1" x14ac:dyDescent="0.25">
      <c r="U688" s="104"/>
      <c r="AB688" s="104"/>
      <c r="AC688" s="104"/>
      <c r="AF688" s="104"/>
      <c r="AG688" s="104"/>
      <c r="AK688" s="104"/>
      <c r="AL688" s="104"/>
      <c r="AO688" s="104"/>
      <c r="AP688" s="104"/>
    </row>
    <row r="689" spans="21:42" ht="15" customHeight="1" x14ac:dyDescent="0.25">
      <c r="U689" s="104"/>
      <c r="AB689" s="104"/>
      <c r="AC689" s="104"/>
      <c r="AF689" s="104"/>
      <c r="AG689" s="104"/>
      <c r="AK689" s="104"/>
      <c r="AL689" s="104"/>
      <c r="AO689" s="104"/>
      <c r="AP689" s="104"/>
    </row>
    <row r="690" spans="21:42" ht="15" customHeight="1" x14ac:dyDescent="0.25">
      <c r="U690" s="104"/>
      <c r="AB690" s="104"/>
      <c r="AC690" s="104"/>
      <c r="AF690" s="104"/>
      <c r="AG690" s="104"/>
      <c r="AK690" s="104"/>
      <c r="AL690" s="104"/>
      <c r="AO690" s="104"/>
      <c r="AP690" s="104"/>
    </row>
    <row r="691" spans="21:42" ht="15" customHeight="1" x14ac:dyDescent="0.25">
      <c r="U691" s="104"/>
      <c r="AB691" s="104"/>
      <c r="AC691" s="104"/>
      <c r="AF691" s="104"/>
      <c r="AG691" s="104"/>
      <c r="AK691" s="104"/>
      <c r="AL691" s="104"/>
      <c r="AO691" s="104"/>
      <c r="AP691" s="104"/>
    </row>
    <row r="692" spans="21:42" ht="15" customHeight="1" x14ac:dyDescent="0.25">
      <c r="U692" s="104"/>
      <c r="AB692" s="104"/>
      <c r="AC692" s="104"/>
      <c r="AF692" s="104"/>
      <c r="AG692" s="104"/>
      <c r="AK692" s="104"/>
      <c r="AL692" s="104"/>
      <c r="AO692" s="104"/>
      <c r="AP692" s="104"/>
    </row>
    <row r="693" spans="21:42" ht="15" customHeight="1" x14ac:dyDescent="0.25">
      <c r="U693" s="104"/>
      <c r="AB693" s="104"/>
      <c r="AC693" s="104"/>
      <c r="AF693" s="104"/>
      <c r="AG693" s="104"/>
      <c r="AK693" s="104"/>
      <c r="AL693" s="104"/>
      <c r="AO693" s="104"/>
      <c r="AP693" s="104"/>
    </row>
    <row r="694" spans="21:42" ht="15" customHeight="1" x14ac:dyDescent="0.25">
      <c r="U694" s="104"/>
      <c r="AB694" s="104"/>
      <c r="AC694" s="104"/>
      <c r="AF694" s="104"/>
      <c r="AG694" s="104"/>
      <c r="AK694" s="104"/>
      <c r="AL694" s="104"/>
      <c r="AO694" s="104"/>
      <c r="AP694" s="104"/>
    </row>
    <row r="695" spans="21:42" ht="15" customHeight="1" x14ac:dyDescent="0.25">
      <c r="U695" s="104"/>
      <c r="AB695" s="104"/>
      <c r="AC695" s="104"/>
      <c r="AF695" s="104"/>
      <c r="AG695" s="104"/>
      <c r="AK695" s="104"/>
      <c r="AL695" s="104"/>
      <c r="AO695" s="104"/>
      <c r="AP695" s="104"/>
    </row>
    <row r="696" spans="21:42" ht="15" customHeight="1" x14ac:dyDescent="0.25">
      <c r="U696" s="104"/>
      <c r="AB696" s="104"/>
      <c r="AC696" s="104"/>
      <c r="AF696" s="104"/>
      <c r="AG696" s="104"/>
      <c r="AK696" s="104"/>
      <c r="AL696" s="104"/>
      <c r="AO696" s="104"/>
      <c r="AP696" s="104"/>
    </row>
    <row r="697" spans="21:42" ht="15" customHeight="1" x14ac:dyDescent="0.25">
      <c r="U697" s="104"/>
      <c r="AB697" s="104"/>
      <c r="AC697" s="104"/>
      <c r="AF697" s="104"/>
      <c r="AG697" s="104"/>
      <c r="AK697" s="104"/>
      <c r="AL697" s="104"/>
      <c r="AO697" s="104"/>
      <c r="AP697" s="104"/>
    </row>
    <row r="698" spans="21:42" ht="15" customHeight="1" x14ac:dyDescent="0.25">
      <c r="U698" s="104"/>
      <c r="AB698" s="104"/>
      <c r="AC698" s="104"/>
      <c r="AF698" s="104"/>
      <c r="AG698" s="104"/>
      <c r="AK698" s="104"/>
      <c r="AL698" s="104"/>
      <c r="AO698" s="104"/>
      <c r="AP698" s="104"/>
    </row>
    <row r="699" spans="21:42" ht="15" customHeight="1" x14ac:dyDescent="0.25">
      <c r="U699" s="104"/>
      <c r="AB699" s="104"/>
      <c r="AC699" s="104"/>
      <c r="AF699" s="104"/>
      <c r="AG699" s="104"/>
      <c r="AK699" s="104"/>
      <c r="AL699" s="104"/>
      <c r="AO699" s="104"/>
      <c r="AP699" s="104"/>
    </row>
    <row r="700" spans="21:42" ht="15" customHeight="1" x14ac:dyDescent="0.25">
      <c r="U700" s="104"/>
      <c r="AB700" s="104"/>
      <c r="AC700" s="104"/>
      <c r="AF700" s="104"/>
      <c r="AG700" s="104"/>
      <c r="AK700" s="104"/>
      <c r="AL700" s="104"/>
      <c r="AO700" s="104"/>
      <c r="AP700" s="104"/>
    </row>
    <row r="701" spans="21:42" ht="15" customHeight="1" x14ac:dyDescent="0.25">
      <c r="U701" s="104"/>
      <c r="AB701" s="104"/>
      <c r="AC701" s="104"/>
      <c r="AF701" s="104"/>
      <c r="AG701" s="104"/>
      <c r="AK701" s="104"/>
      <c r="AL701" s="104"/>
      <c r="AO701" s="104"/>
      <c r="AP701" s="104"/>
    </row>
    <row r="702" spans="21:42" ht="15" customHeight="1" x14ac:dyDescent="0.25">
      <c r="U702" s="104"/>
      <c r="AB702" s="104"/>
      <c r="AC702" s="104"/>
      <c r="AF702" s="104"/>
      <c r="AG702" s="104"/>
      <c r="AK702" s="104"/>
      <c r="AL702" s="104"/>
      <c r="AO702" s="104"/>
      <c r="AP702" s="104"/>
    </row>
    <row r="703" spans="21:42" ht="15" customHeight="1" x14ac:dyDescent="0.25">
      <c r="U703" s="104"/>
      <c r="AB703" s="104"/>
      <c r="AC703" s="104"/>
      <c r="AF703" s="104"/>
      <c r="AG703" s="104"/>
      <c r="AK703" s="104"/>
      <c r="AL703" s="104"/>
      <c r="AO703" s="104"/>
      <c r="AP703" s="104"/>
    </row>
    <row r="704" spans="21:42" ht="15" customHeight="1" x14ac:dyDescent="0.25">
      <c r="U704" s="104"/>
      <c r="AB704" s="104"/>
      <c r="AC704" s="104"/>
      <c r="AF704" s="104"/>
      <c r="AG704" s="104"/>
      <c r="AK704" s="104"/>
      <c r="AL704" s="104"/>
      <c r="AO704" s="104"/>
      <c r="AP704" s="104"/>
    </row>
    <row r="705" spans="21:42" ht="15" customHeight="1" x14ac:dyDescent="0.25">
      <c r="U705" s="104"/>
      <c r="AB705" s="104"/>
      <c r="AC705" s="104"/>
      <c r="AF705" s="104"/>
      <c r="AG705" s="104"/>
      <c r="AK705" s="104"/>
      <c r="AL705" s="104"/>
      <c r="AO705" s="104"/>
      <c r="AP705" s="104"/>
    </row>
    <row r="706" spans="21:42" ht="15" customHeight="1" x14ac:dyDescent="0.25">
      <c r="U706" s="104"/>
      <c r="AB706" s="104"/>
      <c r="AC706" s="104"/>
      <c r="AF706" s="104"/>
      <c r="AG706" s="104"/>
      <c r="AK706" s="104"/>
      <c r="AL706" s="104"/>
      <c r="AO706" s="104"/>
      <c r="AP706" s="104"/>
    </row>
    <row r="707" spans="21:42" ht="15" customHeight="1" x14ac:dyDescent="0.25">
      <c r="U707" s="104"/>
      <c r="AB707" s="104"/>
      <c r="AC707" s="104"/>
      <c r="AF707" s="104"/>
      <c r="AG707" s="104"/>
      <c r="AK707" s="104"/>
      <c r="AL707" s="104"/>
      <c r="AO707" s="104"/>
      <c r="AP707" s="104"/>
    </row>
    <row r="708" spans="21:42" ht="15" customHeight="1" x14ac:dyDescent="0.25">
      <c r="U708" s="104"/>
      <c r="AB708" s="104"/>
      <c r="AC708" s="104"/>
      <c r="AF708" s="104"/>
      <c r="AG708" s="104"/>
      <c r="AK708" s="104"/>
      <c r="AL708" s="104"/>
      <c r="AO708" s="104"/>
      <c r="AP708" s="104"/>
    </row>
    <row r="709" spans="21:42" ht="15" customHeight="1" x14ac:dyDescent="0.25">
      <c r="U709" s="104"/>
      <c r="AB709" s="104"/>
      <c r="AC709" s="104"/>
      <c r="AF709" s="104"/>
      <c r="AG709" s="104"/>
      <c r="AK709" s="104"/>
      <c r="AL709" s="104"/>
      <c r="AO709" s="104"/>
      <c r="AP709" s="104"/>
    </row>
    <row r="710" spans="21:42" ht="15" customHeight="1" x14ac:dyDescent="0.25">
      <c r="U710" s="104"/>
      <c r="AB710" s="104"/>
      <c r="AC710" s="104"/>
      <c r="AF710" s="104"/>
      <c r="AG710" s="104"/>
      <c r="AK710" s="104"/>
      <c r="AL710" s="104"/>
      <c r="AO710" s="104"/>
      <c r="AP710" s="104"/>
    </row>
    <row r="711" spans="21:42" ht="15" customHeight="1" x14ac:dyDescent="0.25">
      <c r="U711" s="104"/>
      <c r="AB711" s="104"/>
      <c r="AC711" s="104"/>
      <c r="AF711" s="104"/>
      <c r="AG711" s="104"/>
      <c r="AK711" s="104"/>
      <c r="AL711" s="104"/>
      <c r="AO711" s="104"/>
      <c r="AP711" s="104"/>
    </row>
    <row r="712" spans="21:42" ht="15" customHeight="1" x14ac:dyDescent="0.25">
      <c r="U712" s="104"/>
      <c r="AB712" s="104"/>
      <c r="AC712" s="104"/>
      <c r="AF712" s="104"/>
      <c r="AG712" s="104"/>
      <c r="AK712" s="104"/>
      <c r="AL712" s="104"/>
      <c r="AO712" s="104"/>
      <c r="AP712" s="104"/>
    </row>
    <row r="713" spans="21:42" ht="15" customHeight="1" x14ac:dyDescent="0.25">
      <c r="U713" s="104"/>
      <c r="AB713" s="104"/>
      <c r="AC713" s="104"/>
      <c r="AF713" s="104"/>
      <c r="AG713" s="104"/>
      <c r="AK713" s="104"/>
      <c r="AL713" s="104"/>
      <c r="AO713" s="104"/>
      <c r="AP713" s="104"/>
    </row>
    <row r="714" spans="21:42" ht="15" customHeight="1" x14ac:dyDescent="0.25">
      <c r="U714" s="104"/>
      <c r="AB714" s="104"/>
      <c r="AC714" s="104"/>
      <c r="AF714" s="104"/>
      <c r="AG714" s="104"/>
      <c r="AK714" s="104"/>
      <c r="AL714" s="104"/>
      <c r="AO714" s="104"/>
      <c r="AP714" s="104"/>
    </row>
    <row r="715" spans="21:42" ht="15" customHeight="1" x14ac:dyDescent="0.25">
      <c r="U715" s="104"/>
      <c r="AB715" s="104"/>
      <c r="AC715" s="104"/>
      <c r="AF715" s="104"/>
      <c r="AG715" s="104"/>
      <c r="AK715" s="104"/>
      <c r="AL715" s="104"/>
      <c r="AO715" s="104"/>
      <c r="AP715" s="104"/>
    </row>
    <row r="716" spans="21:42" ht="15" customHeight="1" x14ac:dyDescent="0.25">
      <c r="U716" s="104"/>
      <c r="AB716" s="104"/>
      <c r="AC716" s="104"/>
      <c r="AF716" s="104"/>
      <c r="AG716" s="104"/>
      <c r="AK716" s="104"/>
      <c r="AL716" s="104"/>
      <c r="AO716" s="104"/>
      <c r="AP716" s="104"/>
    </row>
    <row r="717" spans="21:42" ht="15" customHeight="1" x14ac:dyDescent="0.25">
      <c r="U717" s="104"/>
      <c r="AB717" s="104"/>
      <c r="AC717" s="104"/>
      <c r="AF717" s="104"/>
      <c r="AG717" s="104"/>
      <c r="AK717" s="104"/>
      <c r="AL717" s="104"/>
      <c r="AO717" s="104"/>
      <c r="AP717" s="104"/>
    </row>
    <row r="718" spans="21:42" ht="15" customHeight="1" x14ac:dyDescent="0.25">
      <c r="U718" s="104"/>
      <c r="AB718" s="104"/>
      <c r="AC718" s="104"/>
      <c r="AF718" s="104"/>
      <c r="AG718" s="104"/>
      <c r="AK718" s="104"/>
      <c r="AL718" s="104"/>
      <c r="AO718" s="104"/>
      <c r="AP718" s="104"/>
    </row>
    <row r="719" spans="21:42" ht="15" customHeight="1" x14ac:dyDescent="0.25">
      <c r="U719" s="104"/>
      <c r="AB719" s="104"/>
      <c r="AC719" s="104"/>
      <c r="AF719" s="104"/>
      <c r="AG719" s="104"/>
      <c r="AK719" s="104"/>
      <c r="AL719" s="104"/>
      <c r="AO719" s="104"/>
      <c r="AP719" s="104"/>
    </row>
    <row r="720" spans="21:42" ht="15" customHeight="1" x14ac:dyDescent="0.25">
      <c r="U720" s="104"/>
      <c r="AB720" s="104"/>
      <c r="AC720" s="104"/>
      <c r="AF720" s="104"/>
      <c r="AG720" s="104"/>
      <c r="AK720" s="104"/>
      <c r="AL720" s="104"/>
      <c r="AO720" s="104"/>
      <c r="AP720" s="104"/>
    </row>
    <row r="721" spans="21:42" ht="15" customHeight="1" x14ac:dyDescent="0.25">
      <c r="U721" s="104"/>
      <c r="AB721" s="104"/>
      <c r="AC721" s="104"/>
      <c r="AF721" s="104"/>
      <c r="AG721" s="104"/>
      <c r="AK721" s="104"/>
      <c r="AL721" s="104"/>
      <c r="AO721" s="104"/>
      <c r="AP721" s="104"/>
    </row>
    <row r="722" spans="21:42" ht="15" customHeight="1" x14ac:dyDescent="0.25">
      <c r="U722" s="104"/>
      <c r="AB722" s="104"/>
      <c r="AC722" s="104"/>
      <c r="AF722" s="104"/>
      <c r="AG722" s="104"/>
      <c r="AK722" s="104"/>
      <c r="AL722" s="104"/>
      <c r="AO722" s="104"/>
      <c r="AP722" s="104"/>
    </row>
    <row r="723" spans="21:42" ht="15" customHeight="1" x14ac:dyDescent="0.25">
      <c r="U723" s="104"/>
      <c r="AB723" s="104"/>
      <c r="AC723" s="104"/>
      <c r="AF723" s="104"/>
      <c r="AG723" s="104"/>
      <c r="AK723" s="104"/>
      <c r="AL723" s="104"/>
      <c r="AO723" s="104"/>
      <c r="AP723" s="104"/>
    </row>
    <row r="724" spans="21:42" ht="15" customHeight="1" x14ac:dyDescent="0.25">
      <c r="U724" s="104"/>
      <c r="AB724" s="104"/>
      <c r="AC724" s="104"/>
      <c r="AF724" s="104"/>
      <c r="AG724" s="104"/>
      <c r="AK724" s="104"/>
      <c r="AL724" s="104"/>
      <c r="AO724" s="104"/>
      <c r="AP724" s="104"/>
    </row>
    <row r="725" spans="21:42" ht="15" customHeight="1" x14ac:dyDescent="0.25">
      <c r="U725" s="104"/>
      <c r="AB725" s="104"/>
      <c r="AC725" s="104"/>
      <c r="AF725" s="104"/>
      <c r="AG725" s="104"/>
      <c r="AK725" s="104"/>
      <c r="AL725" s="104"/>
      <c r="AO725" s="104"/>
      <c r="AP725" s="104"/>
    </row>
    <row r="726" spans="21:42" ht="15" customHeight="1" x14ac:dyDescent="0.25">
      <c r="U726" s="104"/>
      <c r="AB726" s="104"/>
      <c r="AC726" s="104"/>
      <c r="AF726" s="104"/>
      <c r="AG726" s="104"/>
      <c r="AK726" s="104"/>
      <c r="AL726" s="104"/>
      <c r="AO726" s="104"/>
      <c r="AP726" s="104"/>
    </row>
    <row r="727" spans="21:42" ht="15" customHeight="1" x14ac:dyDescent="0.25">
      <c r="U727" s="104"/>
      <c r="AB727" s="104"/>
      <c r="AC727" s="104"/>
      <c r="AF727" s="104"/>
      <c r="AG727" s="104"/>
      <c r="AK727" s="104"/>
      <c r="AL727" s="104"/>
      <c r="AO727" s="104"/>
      <c r="AP727" s="104"/>
    </row>
    <row r="728" spans="21:42" ht="15" customHeight="1" x14ac:dyDescent="0.25">
      <c r="U728" s="104"/>
      <c r="AB728" s="104"/>
      <c r="AC728" s="104"/>
      <c r="AF728" s="104"/>
      <c r="AG728" s="104"/>
      <c r="AK728" s="104"/>
      <c r="AL728" s="104"/>
      <c r="AO728" s="104"/>
      <c r="AP728" s="104"/>
    </row>
    <row r="729" spans="21:42" ht="15" customHeight="1" x14ac:dyDescent="0.25">
      <c r="U729" s="104"/>
      <c r="AB729" s="104"/>
      <c r="AC729" s="104"/>
      <c r="AF729" s="104"/>
      <c r="AG729" s="104"/>
      <c r="AK729" s="104"/>
      <c r="AL729" s="104"/>
      <c r="AO729" s="104"/>
      <c r="AP729" s="104"/>
    </row>
    <row r="730" spans="21:42" ht="15" customHeight="1" x14ac:dyDescent="0.25">
      <c r="U730" s="104"/>
      <c r="AB730" s="104"/>
      <c r="AC730" s="104"/>
      <c r="AF730" s="104"/>
      <c r="AG730" s="104"/>
      <c r="AK730" s="104"/>
      <c r="AL730" s="104"/>
      <c r="AO730" s="104"/>
      <c r="AP730" s="104"/>
    </row>
    <row r="731" spans="21:42" ht="15" customHeight="1" x14ac:dyDescent="0.25">
      <c r="U731" s="104"/>
      <c r="AB731" s="104"/>
      <c r="AC731" s="104"/>
      <c r="AF731" s="104"/>
      <c r="AG731" s="104"/>
      <c r="AK731" s="104"/>
      <c r="AL731" s="104"/>
      <c r="AO731" s="104"/>
      <c r="AP731" s="104"/>
    </row>
    <row r="732" spans="21:42" ht="15" customHeight="1" x14ac:dyDescent="0.25">
      <c r="U732" s="104"/>
      <c r="AB732" s="104"/>
      <c r="AC732" s="104"/>
      <c r="AF732" s="104"/>
      <c r="AG732" s="104"/>
      <c r="AK732" s="104"/>
      <c r="AL732" s="104"/>
      <c r="AO732" s="104"/>
      <c r="AP732" s="104"/>
    </row>
    <row r="733" spans="21:42" ht="15" customHeight="1" x14ac:dyDescent="0.25">
      <c r="U733" s="104"/>
      <c r="AB733" s="104"/>
      <c r="AC733" s="104"/>
      <c r="AF733" s="104"/>
      <c r="AG733" s="104"/>
      <c r="AK733" s="104"/>
      <c r="AL733" s="104"/>
      <c r="AO733" s="104"/>
      <c r="AP733" s="104"/>
    </row>
    <row r="734" spans="21:42" ht="15" customHeight="1" x14ac:dyDescent="0.25">
      <c r="U734" s="104"/>
      <c r="AB734" s="104"/>
      <c r="AC734" s="104"/>
      <c r="AF734" s="104"/>
      <c r="AG734" s="104"/>
      <c r="AK734" s="104"/>
      <c r="AL734" s="104"/>
      <c r="AO734" s="104"/>
      <c r="AP734" s="104"/>
    </row>
    <row r="735" spans="21:42" ht="15" customHeight="1" x14ac:dyDescent="0.25">
      <c r="U735" s="104"/>
      <c r="AB735" s="104"/>
      <c r="AC735" s="104"/>
      <c r="AF735" s="104"/>
      <c r="AG735" s="104"/>
      <c r="AK735" s="104"/>
      <c r="AL735" s="104"/>
      <c r="AO735" s="104"/>
      <c r="AP735" s="104"/>
    </row>
    <row r="736" spans="21:42" ht="15" customHeight="1" x14ac:dyDescent="0.25">
      <c r="U736" s="104"/>
      <c r="AB736" s="104"/>
      <c r="AC736" s="104"/>
      <c r="AF736" s="104"/>
      <c r="AG736" s="104"/>
      <c r="AK736" s="104"/>
      <c r="AL736" s="104"/>
      <c r="AO736" s="104"/>
      <c r="AP736" s="104"/>
    </row>
    <row r="737" spans="21:42" ht="15" customHeight="1" x14ac:dyDescent="0.25">
      <c r="U737" s="104"/>
      <c r="AB737" s="104"/>
      <c r="AC737" s="104"/>
      <c r="AF737" s="104"/>
      <c r="AG737" s="104"/>
      <c r="AK737" s="104"/>
      <c r="AL737" s="104"/>
      <c r="AO737" s="104"/>
      <c r="AP737" s="104"/>
    </row>
    <row r="738" spans="21:42" ht="15" customHeight="1" x14ac:dyDescent="0.25">
      <c r="U738" s="104"/>
      <c r="AB738" s="104"/>
      <c r="AC738" s="104"/>
      <c r="AF738" s="104"/>
      <c r="AG738" s="104"/>
      <c r="AK738" s="104"/>
      <c r="AL738" s="104"/>
      <c r="AO738" s="104"/>
      <c r="AP738" s="104"/>
    </row>
    <row r="739" spans="21:42" ht="15" customHeight="1" x14ac:dyDescent="0.25">
      <c r="U739" s="104"/>
      <c r="AB739" s="104"/>
      <c r="AC739" s="104"/>
      <c r="AF739" s="104"/>
      <c r="AG739" s="104"/>
      <c r="AK739" s="104"/>
      <c r="AL739" s="104"/>
      <c r="AO739" s="104"/>
      <c r="AP739" s="104"/>
    </row>
    <row r="740" spans="21:42" ht="15" customHeight="1" x14ac:dyDescent="0.25">
      <c r="U740" s="104"/>
      <c r="AB740" s="104"/>
      <c r="AC740" s="104"/>
      <c r="AF740" s="104"/>
      <c r="AG740" s="104"/>
      <c r="AK740" s="104"/>
      <c r="AL740" s="104"/>
      <c r="AO740" s="104"/>
      <c r="AP740" s="104"/>
    </row>
    <row r="741" spans="21:42" ht="15" customHeight="1" x14ac:dyDescent="0.25">
      <c r="U741" s="104"/>
      <c r="AB741" s="104"/>
      <c r="AC741" s="104"/>
      <c r="AF741" s="104"/>
      <c r="AG741" s="104"/>
      <c r="AK741" s="104"/>
      <c r="AL741" s="104"/>
      <c r="AO741" s="104"/>
      <c r="AP741" s="104"/>
    </row>
    <row r="742" spans="21:42" ht="15" customHeight="1" x14ac:dyDescent="0.25">
      <c r="U742" s="104"/>
      <c r="AB742" s="104"/>
      <c r="AC742" s="104"/>
      <c r="AF742" s="104"/>
      <c r="AG742" s="104"/>
      <c r="AK742" s="104"/>
      <c r="AL742" s="104"/>
      <c r="AO742" s="104"/>
      <c r="AP742" s="104"/>
    </row>
    <row r="743" spans="21:42" ht="15" customHeight="1" x14ac:dyDescent="0.25">
      <c r="U743" s="104"/>
      <c r="AB743" s="104"/>
      <c r="AC743" s="104"/>
      <c r="AF743" s="104"/>
      <c r="AG743" s="104"/>
      <c r="AK743" s="104"/>
      <c r="AL743" s="104"/>
      <c r="AO743" s="104"/>
      <c r="AP743" s="104"/>
    </row>
    <row r="744" spans="21:42" ht="15" customHeight="1" x14ac:dyDescent="0.25">
      <c r="U744" s="104"/>
      <c r="AB744" s="104"/>
      <c r="AC744" s="104"/>
      <c r="AF744" s="104"/>
      <c r="AG744" s="104"/>
      <c r="AK744" s="104"/>
      <c r="AL744" s="104"/>
      <c r="AO744" s="104"/>
      <c r="AP744" s="104"/>
    </row>
    <row r="745" spans="21:42" ht="15" customHeight="1" x14ac:dyDescent="0.25">
      <c r="U745" s="104"/>
      <c r="AB745" s="104"/>
      <c r="AC745" s="104"/>
      <c r="AF745" s="104"/>
      <c r="AG745" s="104"/>
      <c r="AK745" s="104"/>
      <c r="AL745" s="104"/>
      <c r="AO745" s="104"/>
      <c r="AP745" s="104"/>
    </row>
    <row r="746" spans="21:42" ht="15" customHeight="1" x14ac:dyDescent="0.25">
      <c r="U746" s="104"/>
      <c r="AB746" s="104"/>
      <c r="AC746" s="104"/>
      <c r="AF746" s="104"/>
      <c r="AG746" s="104"/>
      <c r="AK746" s="104"/>
      <c r="AL746" s="104"/>
      <c r="AO746" s="104"/>
      <c r="AP746" s="104"/>
    </row>
    <row r="747" spans="21:42" ht="15" customHeight="1" x14ac:dyDescent="0.25">
      <c r="U747" s="104"/>
      <c r="AB747" s="104"/>
      <c r="AC747" s="104"/>
      <c r="AF747" s="104"/>
      <c r="AG747" s="104"/>
      <c r="AK747" s="104"/>
      <c r="AL747" s="104"/>
      <c r="AO747" s="104"/>
      <c r="AP747" s="104"/>
    </row>
    <row r="748" spans="21:42" ht="15" customHeight="1" x14ac:dyDescent="0.25">
      <c r="U748" s="104"/>
      <c r="AB748" s="104"/>
      <c r="AC748" s="104"/>
      <c r="AF748" s="104"/>
      <c r="AG748" s="104"/>
      <c r="AK748" s="104"/>
      <c r="AL748" s="104"/>
      <c r="AO748" s="104"/>
      <c r="AP748" s="104"/>
    </row>
    <row r="749" spans="21:42" ht="15" customHeight="1" x14ac:dyDescent="0.25">
      <c r="U749" s="104"/>
      <c r="AB749" s="104"/>
      <c r="AC749" s="104"/>
      <c r="AF749" s="104"/>
      <c r="AG749" s="104"/>
      <c r="AK749" s="104"/>
      <c r="AL749" s="104"/>
      <c r="AO749" s="104"/>
      <c r="AP749" s="104"/>
    </row>
    <row r="750" spans="21:42" ht="15" customHeight="1" x14ac:dyDescent="0.25">
      <c r="U750" s="104"/>
      <c r="AB750" s="104"/>
      <c r="AC750" s="104"/>
      <c r="AF750" s="104"/>
      <c r="AG750" s="104"/>
      <c r="AK750" s="104"/>
      <c r="AL750" s="104"/>
      <c r="AO750" s="104"/>
      <c r="AP750" s="104"/>
    </row>
    <row r="751" spans="21:42" ht="15" customHeight="1" x14ac:dyDescent="0.25">
      <c r="U751" s="104"/>
      <c r="AB751" s="104"/>
      <c r="AC751" s="104"/>
      <c r="AF751" s="104"/>
      <c r="AG751" s="104"/>
      <c r="AK751" s="104"/>
      <c r="AL751" s="104"/>
      <c r="AO751" s="104"/>
      <c r="AP751" s="104"/>
    </row>
    <row r="752" spans="21:42" ht="15" customHeight="1" x14ac:dyDescent="0.25">
      <c r="U752" s="104"/>
      <c r="AB752" s="104"/>
      <c r="AC752" s="104"/>
      <c r="AF752" s="104"/>
      <c r="AG752" s="104"/>
      <c r="AK752" s="104"/>
      <c r="AL752" s="104"/>
      <c r="AO752" s="104"/>
      <c r="AP752" s="104"/>
    </row>
    <row r="753" spans="21:42" ht="15" customHeight="1" x14ac:dyDescent="0.25">
      <c r="U753" s="104"/>
      <c r="AB753" s="104"/>
      <c r="AC753" s="104"/>
      <c r="AF753" s="104"/>
      <c r="AG753" s="104"/>
      <c r="AK753" s="104"/>
      <c r="AL753" s="104"/>
      <c r="AO753" s="104"/>
      <c r="AP753" s="104"/>
    </row>
    <row r="754" spans="21:42" ht="15" customHeight="1" x14ac:dyDescent="0.25">
      <c r="U754" s="104"/>
      <c r="AB754" s="104"/>
      <c r="AC754" s="104"/>
      <c r="AF754" s="104"/>
      <c r="AG754" s="104"/>
      <c r="AK754" s="104"/>
      <c r="AL754" s="104"/>
      <c r="AO754" s="104"/>
      <c r="AP754" s="104"/>
    </row>
    <row r="755" spans="21:42" ht="15" customHeight="1" x14ac:dyDescent="0.25">
      <c r="U755" s="104"/>
      <c r="AB755" s="104"/>
      <c r="AC755" s="104"/>
      <c r="AF755" s="104"/>
      <c r="AG755" s="104"/>
      <c r="AK755" s="104"/>
      <c r="AL755" s="104"/>
      <c r="AO755" s="104"/>
      <c r="AP755" s="104"/>
    </row>
    <row r="756" spans="21:42" ht="15" customHeight="1" x14ac:dyDescent="0.25">
      <c r="U756" s="104"/>
      <c r="AB756" s="104"/>
      <c r="AC756" s="104"/>
      <c r="AF756" s="104"/>
      <c r="AG756" s="104"/>
      <c r="AK756" s="104"/>
      <c r="AL756" s="104"/>
      <c r="AO756" s="104"/>
      <c r="AP756" s="104"/>
    </row>
    <row r="757" spans="21:42" ht="15" customHeight="1" x14ac:dyDescent="0.25">
      <c r="U757" s="104"/>
      <c r="AB757" s="104"/>
      <c r="AC757" s="104"/>
      <c r="AF757" s="104"/>
      <c r="AG757" s="104"/>
      <c r="AK757" s="104"/>
      <c r="AL757" s="104"/>
      <c r="AO757" s="104"/>
      <c r="AP757" s="104"/>
    </row>
    <row r="758" spans="21:42" ht="15" customHeight="1" x14ac:dyDescent="0.25">
      <c r="U758" s="104"/>
      <c r="AB758" s="104"/>
      <c r="AC758" s="104"/>
      <c r="AF758" s="104"/>
      <c r="AG758" s="104"/>
      <c r="AK758" s="104"/>
      <c r="AL758" s="104"/>
      <c r="AO758" s="104"/>
      <c r="AP758" s="104"/>
    </row>
    <row r="759" spans="21:42" ht="15" customHeight="1" x14ac:dyDescent="0.25">
      <c r="U759" s="104"/>
      <c r="AB759" s="104"/>
      <c r="AC759" s="104"/>
      <c r="AF759" s="104"/>
      <c r="AG759" s="104"/>
      <c r="AK759" s="104"/>
      <c r="AL759" s="104"/>
      <c r="AO759" s="104"/>
      <c r="AP759" s="104"/>
    </row>
    <row r="760" spans="21:42" ht="15" customHeight="1" x14ac:dyDescent="0.25">
      <c r="U760" s="104"/>
      <c r="AB760" s="104"/>
      <c r="AC760" s="104"/>
      <c r="AF760" s="104"/>
      <c r="AG760" s="104"/>
      <c r="AK760" s="104"/>
      <c r="AL760" s="104"/>
      <c r="AO760" s="104"/>
      <c r="AP760" s="104"/>
    </row>
    <row r="761" spans="21:42" ht="15" customHeight="1" x14ac:dyDescent="0.25">
      <c r="U761" s="104"/>
      <c r="AB761" s="104"/>
      <c r="AC761" s="104"/>
      <c r="AF761" s="104"/>
      <c r="AG761" s="104"/>
      <c r="AK761" s="104"/>
      <c r="AL761" s="104"/>
      <c r="AO761" s="104"/>
      <c r="AP761" s="104"/>
    </row>
    <row r="762" spans="21:42" ht="15" customHeight="1" x14ac:dyDescent="0.25">
      <c r="U762" s="104"/>
      <c r="AB762" s="104"/>
      <c r="AC762" s="104"/>
      <c r="AF762" s="104"/>
      <c r="AG762" s="104"/>
      <c r="AK762" s="104"/>
      <c r="AL762" s="104"/>
      <c r="AO762" s="104"/>
      <c r="AP762" s="104"/>
    </row>
    <row r="763" spans="21:42" ht="15" customHeight="1" x14ac:dyDescent="0.25">
      <c r="U763" s="104"/>
      <c r="AB763" s="104"/>
      <c r="AC763" s="104"/>
      <c r="AF763" s="104"/>
      <c r="AG763" s="104"/>
      <c r="AK763" s="104"/>
      <c r="AL763" s="104"/>
      <c r="AO763" s="104"/>
      <c r="AP763" s="104"/>
    </row>
    <row r="764" spans="21:42" ht="15" customHeight="1" x14ac:dyDescent="0.25">
      <c r="U764" s="104"/>
      <c r="AB764" s="104"/>
      <c r="AC764" s="104"/>
      <c r="AF764" s="104"/>
      <c r="AG764" s="104"/>
      <c r="AK764" s="104"/>
      <c r="AL764" s="104"/>
      <c r="AO764" s="104"/>
      <c r="AP764" s="104"/>
    </row>
    <row r="765" spans="21:42" ht="15" customHeight="1" x14ac:dyDescent="0.25">
      <c r="U765" s="104"/>
      <c r="AB765" s="104"/>
      <c r="AC765" s="104"/>
      <c r="AF765" s="104"/>
      <c r="AG765" s="104"/>
      <c r="AK765" s="104"/>
      <c r="AL765" s="104"/>
      <c r="AO765" s="104"/>
      <c r="AP765" s="104"/>
    </row>
    <row r="766" spans="21:42" ht="15" customHeight="1" x14ac:dyDescent="0.25">
      <c r="U766" s="104"/>
      <c r="AB766" s="104"/>
      <c r="AC766" s="104"/>
      <c r="AF766" s="104"/>
      <c r="AG766" s="104"/>
      <c r="AK766" s="104"/>
      <c r="AL766" s="104"/>
      <c r="AO766" s="104"/>
      <c r="AP766" s="104"/>
    </row>
    <row r="767" spans="21:42" ht="15" customHeight="1" x14ac:dyDescent="0.25">
      <c r="U767" s="104"/>
      <c r="AB767" s="104"/>
      <c r="AC767" s="104"/>
      <c r="AF767" s="104"/>
      <c r="AG767" s="104"/>
      <c r="AK767" s="104"/>
      <c r="AL767" s="104"/>
      <c r="AO767" s="104"/>
      <c r="AP767" s="104"/>
    </row>
    <row r="768" spans="21:42" ht="15" customHeight="1" x14ac:dyDescent="0.25">
      <c r="U768" s="104"/>
      <c r="AB768" s="104"/>
      <c r="AC768" s="104"/>
      <c r="AF768" s="104"/>
      <c r="AG768" s="104"/>
      <c r="AK768" s="104"/>
      <c r="AL768" s="104"/>
      <c r="AO768" s="104"/>
      <c r="AP768" s="104"/>
    </row>
    <row r="769" spans="21:42" ht="15" customHeight="1" x14ac:dyDescent="0.25">
      <c r="U769" s="104"/>
      <c r="AB769" s="104"/>
      <c r="AC769" s="104"/>
      <c r="AF769" s="104"/>
      <c r="AG769" s="104"/>
      <c r="AK769" s="104"/>
      <c r="AL769" s="104"/>
      <c r="AO769" s="104"/>
      <c r="AP769" s="104"/>
    </row>
    <row r="770" spans="21:42" ht="15" customHeight="1" x14ac:dyDescent="0.25">
      <c r="U770" s="104"/>
      <c r="AB770" s="104"/>
      <c r="AC770" s="104"/>
      <c r="AF770" s="104"/>
      <c r="AG770" s="104"/>
      <c r="AK770" s="104"/>
      <c r="AL770" s="104"/>
      <c r="AO770" s="104"/>
      <c r="AP770" s="104"/>
    </row>
    <row r="771" spans="21:42" ht="15" customHeight="1" x14ac:dyDescent="0.25">
      <c r="U771" s="104"/>
      <c r="AB771" s="104"/>
      <c r="AC771" s="104"/>
      <c r="AF771" s="104"/>
      <c r="AG771" s="104"/>
      <c r="AK771" s="104"/>
      <c r="AL771" s="104"/>
      <c r="AO771" s="104"/>
      <c r="AP771" s="104"/>
    </row>
    <row r="772" spans="21:42" ht="15" customHeight="1" x14ac:dyDescent="0.25">
      <c r="U772" s="104"/>
      <c r="AB772" s="104"/>
      <c r="AC772" s="104"/>
      <c r="AF772" s="104"/>
      <c r="AG772" s="104"/>
      <c r="AK772" s="104"/>
      <c r="AL772" s="104"/>
      <c r="AO772" s="104"/>
      <c r="AP772" s="104"/>
    </row>
    <row r="773" spans="21:42" ht="15" customHeight="1" x14ac:dyDescent="0.25">
      <c r="U773" s="104"/>
      <c r="AB773" s="104"/>
      <c r="AC773" s="104"/>
      <c r="AF773" s="104"/>
      <c r="AG773" s="104"/>
      <c r="AK773" s="104"/>
      <c r="AL773" s="104"/>
      <c r="AO773" s="104"/>
      <c r="AP773" s="104"/>
    </row>
    <row r="774" spans="21:42" ht="15" customHeight="1" x14ac:dyDescent="0.25">
      <c r="U774" s="104"/>
      <c r="AB774" s="104"/>
      <c r="AC774" s="104"/>
      <c r="AF774" s="104"/>
      <c r="AG774" s="104"/>
      <c r="AK774" s="104"/>
      <c r="AL774" s="104"/>
      <c r="AO774" s="104"/>
      <c r="AP774" s="104"/>
    </row>
    <row r="775" spans="21:42" ht="15" customHeight="1" x14ac:dyDescent="0.25">
      <c r="U775" s="104"/>
      <c r="AB775" s="104"/>
      <c r="AC775" s="104"/>
      <c r="AF775" s="104"/>
      <c r="AG775" s="104"/>
      <c r="AK775" s="104"/>
      <c r="AL775" s="104"/>
      <c r="AO775" s="104"/>
      <c r="AP775" s="104"/>
    </row>
    <row r="776" spans="21:42" ht="15" customHeight="1" x14ac:dyDescent="0.25">
      <c r="U776" s="104"/>
      <c r="AB776" s="104"/>
      <c r="AC776" s="104"/>
      <c r="AF776" s="104"/>
      <c r="AG776" s="104"/>
      <c r="AK776" s="104"/>
      <c r="AL776" s="104"/>
      <c r="AO776" s="104"/>
      <c r="AP776" s="104"/>
    </row>
    <row r="777" spans="21:42" ht="15" customHeight="1" x14ac:dyDescent="0.25">
      <c r="U777" s="104"/>
      <c r="AB777" s="104"/>
      <c r="AC777" s="104"/>
      <c r="AF777" s="104"/>
      <c r="AG777" s="104"/>
      <c r="AK777" s="104"/>
      <c r="AL777" s="104"/>
      <c r="AO777" s="104"/>
      <c r="AP777" s="104"/>
    </row>
    <row r="778" spans="21:42" ht="15" customHeight="1" x14ac:dyDescent="0.25">
      <c r="U778" s="104"/>
      <c r="AB778" s="104"/>
      <c r="AC778" s="104"/>
      <c r="AF778" s="104"/>
      <c r="AG778" s="104"/>
      <c r="AK778" s="104"/>
      <c r="AL778" s="104"/>
      <c r="AO778" s="104"/>
      <c r="AP778" s="104"/>
    </row>
    <row r="779" spans="21:42" ht="15" customHeight="1" x14ac:dyDescent="0.25">
      <c r="U779" s="104"/>
      <c r="AB779" s="104"/>
      <c r="AC779" s="104"/>
      <c r="AF779" s="104"/>
      <c r="AG779" s="104"/>
      <c r="AK779" s="104"/>
      <c r="AL779" s="104"/>
      <c r="AO779" s="104"/>
      <c r="AP779" s="104"/>
    </row>
    <row r="780" spans="21:42" ht="15" customHeight="1" x14ac:dyDescent="0.25">
      <c r="U780" s="104"/>
      <c r="AB780" s="104"/>
      <c r="AC780" s="104"/>
      <c r="AF780" s="104"/>
      <c r="AG780" s="104"/>
      <c r="AK780" s="104"/>
      <c r="AL780" s="104"/>
      <c r="AO780" s="104"/>
      <c r="AP780" s="104"/>
    </row>
    <row r="781" spans="21:42" ht="15" customHeight="1" x14ac:dyDescent="0.25">
      <c r="U781" s="104"/>
      <c r="AB781" s="104"/>
      <c r="AC781" s="104"/>
      <c r="AF781" s="104"/>
      <c r="AG781" s="104"/>
      <c r="AK781" s="104"/>
      <c r="AL781" s="104"/>
      <c r="AO781" s="104"/>
      <c r="AP781" s="104"/>
    </row>
    <row r="782" spans="21:42" ht="15" customHeight="1" x14ac:dyDescent="0.25">
      <c r="U782" s="104"/>
      <c r="AB782" s="104"/>
      <c r="AC782" s="104"/>
      <c r="AF782" s="104"/>
      <c r="AG782" s="104"/>
      <c r="AK782" s="104"/>
      <c r="AL782" s="104"/>
      <c r="AO782" s="104"/>
      <c r="AP782" s="104"/>
    </row>
    <row r="783" spans="21:42" ht="15" customHeight="1" x14ac:dyDescent="0.25">
      <c r="U783" s="104"/>
      <c r="AB783" s="104"/>
      <c r="AC783" s="104"/>
      <c r="AF783" s="104"/>
      <c r="AG783" s="104"/>
      <c r="AK783" s="104"/>
      <c r="AL783" s="104"/>
      <c r="AO783" s="104"/>
      <c r="AP783" s="104"/>
    </row>
    <row r="784" spans="21:42" ht="15" customHeight="1" x14ac:dyDescent="0.25">
      <c r="U784" s="104"/>
      <c r="AB784" s="104"/>
      <c r="AC784" s="104"/>
      <c r="AF784" s="104"/>
      <c r="AG784" s="104"/>
      <c r="AK784" s="104"/>
      <c r="AL784" s="104"/>
      <c r="AO784" s="104"/>
      <c r="AP784" s="104"/>
    </row>
    <row r="785" spans="21:42" ht="15" customHeight="1" x14ac:dyDescent="0.25">
      <c r="U785" s="104"/>
      <c r="AB785" s="104"/>
      <c r="AC785" s="104"/>
      <c r="AF785" s="104"/>
      <c r="AG785" s="104"/>
      <c r="AK785" s="104"/>
      <c r="AL785" s="104"/>
      <c r="AO785" s="104"/>
      <c r="AP785" s="104"/>
    </row>
    <row r="786" spans="21:42" ht="15" customHeight="1" x14ac:dyDescent="0.25">
      <c r="U786" s="104"/>
      <c r="AB786" s="104"/>
      <c r="AC786" s="104"/>
      <c r="AF786" s="104"/>
      <c r="AG786" s="104"/>
      <c r="AK786" s="104"/>
      <c r="AL786" s="104"/>
      <c r="AO786" s="104"/>
      <c r="AP786" s="104"/>
    </row>
    <row r="787" spans="21:42" ht="15" customHeight="1" x14ac:dyDescent="0.25">
      <c r="U787" s="104"/>
      <c r="AB787" s="104"/>
      <c r="AC787" s="104"/>
      <c r="AF787" s="104"/>
      <c r="AG787" s="104"/>
      <c r="AK787" s="104"/>
      <c r="AL787" s="104"/>
      <c r="AO787" s="104"/>
      <c r="AP787" s="104"/>
    </row>
    <row r="788" spans="21:42" ht="15" customHeight="1" x14ac:dyDescent="0.25">
      <c r="U788" s="104"/>
      <c r="AB788" s="104"/>
      <c r="AC788" s="104"/>
      <c r="AF788" s="104"/>
      <c r="AG788" s="104"/>
      <c r="AK788" s="104"/>
      <c r="AL788" s="104"/>
      <c r="AO788" s="104"/>
      <c r="AP788" s="104"/>
    </row>
    <row r="789" spans="21:42" ht="15" customHeight="1" x14ac:dyDescent="0.25">
      <c r="U789" s="104"/>
      <c r="AB789" s="104"/>
      <c r="AC789" s="104"/>
      <c r="AF789" s="104"/>
      <c r="AG789" s="104"/>
      <c r="AK789" s="104"/>
      <c r="AL789" s="104"/>
      <c r="AO789" s="104"/>
      <c r="AP789" s="104"/>
    </row>
    <row r="790" spans="21:42" ht="15" customHeight="1" x14ac:dyDescent="0.25">
      <c r="U790" s="104"/>
      <c r="AB790" s="104"/>
      <c r="AC790" s="104"/>
      <c r="AF790" s="104"/>
      <c r="AG790" s="104"/>
      <c r="AK790" s="104"/>
      <c r="AL790" s="104"/>
      <c r="AO790" s="104"/>
      <c r="AP790" s="104"/>
    </row>
    <row r="791" spans="21:42" ht="15" customHeight="1" x14ac:dyDescent="0.25">
      <c r="U791" s="104"/>
      <c r="AB791" s="104"/>
      <c r="AC791" s="104"/>
      <c r="AF791" s="104"/>
      <c r="AG791" s="104"/>
      <c r="AK791" s="104"/>
      <c r="AL791" s="104"/>
      <c r="AO791" s="104"/>
      <c r="AP791" s="104"/>
    </row>
    <row r="792" spans="21:42" ht="15" customHeight="1" x14ac:dyDescent="0.25">
      <c r="U792" s="104"/>
      <c r="AB792" s="104"/>
      <c r="AC792" s="104"/>
      <c r="AF792" s="104"/>
      <c r="AG792" s="104"/>
      <c r="AK792" s="104"/>
      <c r="AL792" s="104"/>
      <c r="AO792" s="104"/>
      <c r="AP792" s="104"/>
    </row>
    <row r="793" spans="21:42" ht="15" customHeight="1" x14ac:dyDescent="0.25">
      <c r="U793" s="104"/>
      <c r="AB793" s="104"/>
      <c r="AC793" s="104"/>
      <c r="AF793" s="104"/>
      <c r="AG793" s="104"/>
      <c r="AK793" s="104"/>
      <c r="AL793" s="104"/>
      <c r="AO793" s="104"/>
      <c r="AP793" s="104"/>
    </row>
    <row r="794" spans="21:42" ht="15" customHeight="1" x14ac:dyDescent="0.25">
      <c r="U794" s="104"/>
      <c r="AB794" s="104"/>
      <c r="AC794" s="104"/>
      <c r="AF794" s="104"/>
      <c r="AG794" s="104"/>
      <c r="AK794" s="104"/>
      <c r="AL794" s="104"/>
      <c r="AO794" s="104"/>
      <c r="AP794" s="104"/>
    </row>
    <row r="795" spans="21:42" ht="15" customHeight="1" x14ac:dyDescent="0.25">
      <c r="U795" s="104"/>
      <c r="AB795" s="104"/>
      <c r="AC795" s="104"/>
      <c r="AF795" s="104"/>
      <c r="AG795" s="104"/>
      <c r="AK795" s="104"/>
      <c r="AL795" s="104"/>
      <c r="AO795" s="104"/>
      <c r="AP795" s="104"/>
    </row>
    <row r="796" spans="21:42" ht="15" customHeight="1" x14ac:dyDescent="0.25">
      <c r="U796" s="104"/>
      <c r="AB796" s="104"/>
      <c r="AC796" s="104"/>
      <c r="AF796" s="104"/>
      <c r="AG796" s="104"/>
      <c r="AK796" s="104"/>
      <c r="AL796" s="104"/>
      <c r="AO796" s="104"/>
      <c r="AP796" s="104"/>
    </row>
    <row r="797" spans="21:42" ht="15" customHeight="1" x14ac:dyDescent="0.25">
      <c r="U797" s="104"/>
      <c r="AB797" s="104"/>
      <c r="AC797" s="104"/>
      <c r="AF797" s="104"/>
      <c r="AG797" s="104"/>
      <c r="AK797" s="104"/>
      <c r="AL797" s="104"/>
      <c r="AO797" s="104"/>
      <c r="AP797" s="104"/>
    </row>
    <row r="798" spans="21:42" ht="15" customHeight="1" x14ac:dyDescent="0.25">
      <c r="U798" s="104"/>
      <c r="AB798" s="104"/>
      <c r="AC798" s="104"/>
      <c r="AF798" s="104"/>
      <c r="AG798" s="104"/>
      <c r="AK798" s="104"/>
      <c r="AL798" s="104"/>
      <c r="AO798" s="104"/>
      <c r="AP798" s="104"/>
    </row>
    <row r="799" spans="21:42" ht="15" customHeight="1" x14ac:dyDescent="0.25">
      <c r="U799" s="104"/>
      <c r="AB799" s="104"/>
      <c r="AC799" s="104"/>
      <c r="AF799" s="104"/>
      <c r="AG799" s="104"/>
      <c r="AK799" s="104"/>
      <c r="AL799" s="104"/>
      <c r="AO799" s="104"/>
      <c r="AP799" s="104"/>
    </row>
    <row r="800" spans="21:42" ht="15" customHeight="1" x14ac:dyDescent="0.25">
      <c r="U800" s="104"/>
      <c r="AB800" s="104"/>
      <c r="AC800" s="104"/>
      <c r="AF800" s="104"/>
      <c r="AG800" s="104"/>
      <c r="AK800" s="104"/>
      <c r="AL800" s="104"/>
      <c r="AO800" s="104"/>
      <c r="AP800" s="104"/>
    </row>
    <row r="801" spans="21:42" ht="15" customHeight="1" x14ac:dyDescent="0.25">
      <c r="U801" s="104"/>
      <c r="AB801" s="104"/>
      <c r="AC801" s="104"/>
      <c r="AF801" s="104"/>
      <c r="AG801" s="104"/>
      <c r="AK801" s="104"/>
      <c r="AL801" s="104"/>
      <c r="AO801" s="104"/>
      <c r="AP801" s="104"/>
    </row>
    <row r="802" spans="21:42" ht="15" customHeight="1" x14ac:dyDescent="0.25">
      <c r="U802" s="104"/>
      <c r="AB802" s="104"/>
      <c r="AC802" s="104"/>
      <c r="AF802" s="104"/>
      <c r="AG802" s="104"/>
      <c r="AK802" s="104"/>
      <c r="AL802" s="104"/>
      <c r="AO802" s="104"/>
      <c r="AP802" s="104"/>
    </row>
    <row r="803" spans="21:42" ht="15" customHeight="1" x14ac:dyDescent="0.25">
      <c r="U803" s="104"/>
      <c r="AB803" s="104"/>
      <c r="AC803" s="104"/>
      <c r="AF803" s="104"/>
      <c r="AG803" s="104"/>
      <c r="AK803" s="104"/>
      <c r="AL803" s="104"/>
      <c r="AO803" s="104"/>
      <c r="AP803" s="104"/>
    </row>
    <row r="804" spans="21:42" ht="15" customHeight="1" x14ac:dyDescent="0.25">
      <c r="U804" s="104"/>
      <c r="AB804" s="104"/>
      <c r="AC804" s="104"/>
      <c r="AF804" s="104"/>
      <c r="AG804" s="104"/>
      <c r="AK804" s="104"/>
      <c r="AL804" s="104"/>
      <c r="AO804" s="104"/>
      <c r="AP804" s="104"/>
    </row>
    <row r="805" spans="21:42" ht="15" customHeight="1" x14ac:dyDescent="0.25">
      <c r="U805" s="104"/>
      <c r="AB805" s="104"/>
      <c r="AC805" s="104"/>
      <c r="AF805" s="104"/>
      <c r="AG805" s="104"/>
      <c r="AK805" s="104"/>
      <c r="AL805" s="104"/>
      <c r="AO805" s="104"/>
      <c r="AP805" s="104"/>
    </row>
    <row r="806" spans="21:42" ht="15" customHeight="1" x14ac:dyDescent="0.25">
      <c r="U806" s="104"/>
      <c r="AB806" s="104"/>
      <c r="AC806" s="104"/>
      <c r="AF806" s="104"/>
      <c r="AG806" s="104"/>
      <c r="AK806" s="104"/>
      <c r="AL806" s="104"/>
      <c r="AO806" s="104"/>
      <c r="AP806" s="104"/>
    </row>
    <row r="807" spans="21:42" ht="15" customHeight="1" x14ac:dyDescent="0.25">
      <c r="U807" s="104"/>
      <c r="AB807" s="104"/>
      <c r="AC807" s="104"/>
      <c r="AF807" s="104"/>
      <c r="AG807" s="104"/>
      <c r="AK807" s="104"/>
      <c r="AL807" s="104"/>
      <c r="AO807" s="104"/>
      <c r="AP807" s="104"/>
    </row>
    <row r="808" spans="21:42" ht="15" customHeight="1" x14ac:dyDescent="0.25">
      <c r="U808" s="104"/>
      <c r="AB808" s="104"/>
      <c r="AC808" s="104"/>
      <c r="AF808" s="104"/>
      <c r="AG808" s="104"/>
      <c r="AK808" s="104"/>
      <c r="AL808" s="104"/>
      <c r="AO808" s="104"/>
      <c r="AP808" s="104"/>
    </row>
    <row r="809" spans="21:42" ht="15" customHeight="1" x14ac:dyDescent="0.25">
      <c r="U809" s="104"/>
      <c r="AB809" s="104"/>
      <c r="AC809" s="104"/>
      <c r="AF809" s="104"/>
      <c r="AG809" s="104"/>
      <c r="AK809" s="104"/>
      <c r="AL809" s="104"/>
      <c r="AO809" s="104"/>
      <c r="AP809" s="104"/>
    </row>
    <row r="810" spans="21:42" ht="15" customHeight="1" x14ac:dyDescent="0.25">
      <c r="U810" s="104"/>
      <c r="AB810" s="104"/>
      <c r="AC810" s="104"/>
      <c r="AF810" s="104"/>
      <c r="AG810" s="104"/>
      <c r="AK810" s="104"/>
      <c r="AL810" s="104"/>
      <c r="AO810" s="104"/>
      <c r="AP810" s="104"/>
    </row>
    <row r="811" spans="21:42" ht="15" customHeight="1" x14ac:dyDescent="0.25">
      <c r="U811" s="104"/>
      <c r="AB811" s="104"/>
      <c r="AC811" s="104"/>
      <c r="AF811" s="104"/>
      <c r="AG811" s="104"/>
      <c r="AK811" s="104"/>
      <c r="AL811" s="104"/>
      <c r="AO811" s="104"/>
      <c r="AP811" s="104"/>
    </row>
    <row r="812" spans="21:42" ht="15" customHeight="1" x14ac:dyDescent="0.25">
      <c r="U812" s="104"/>
      <c r="AB812" s="104"/>
      <c r="AC812" s="104"/>
      <c r="AF812" s="104"/>
      <c r="AG812" s="104"/>
      <c r="AK812" s="104"/>
      <c r="AL812" s="104"/>
      <c r="AO812" s="104"/>
      <c r="AP812" s="104"/>
    </row>
    <row r="813" spans="21:42" ht="15" customHeight="1" x14ac:dyDescent="0.25">
      <c r="U813" s="104"/>
      <c r="AB813" s="104"/>
      <c r="AC813" s="104"/>
      <c r="AF813" s="104"/>
      <c r="AG813" s="104"/>
      <c r="AK813" s="104"/>
      <c r="AL813" s="104"/>
      <c r="AO813" s="104"/>
      <c r="AP813" s="104"/>
    </row>
    <row r="814" spans="21:42" ht="15" customHeight="1" x14ac:dyDescent="0.25">
      <c r="U814" s="104"/>
      <c r="AB814" s="104"/>
      <c r="AC814" s="104"/>
      <c r="AF814" s="104"/>
      <c r="AG814" s="104"/>
      <c r="AK814" s="104"/>
      <c r="AL814" s="104"/>
      <c r="AO814" s="104"/>
      <c r="AP814" s="104"/>
    </row>
    <row r="815" spans="21:42" ht="15" customHeight="1" x14ac:dyDescent="0.25">
      <c r="U815" s="104"/>
      <c r="AB815" s="104"/>
      <c r="AC815" s="104"/>
      <c r="AF815" s="104"/>
      <c r="AG815" s="104"/>
      <c r="AK815" s="104"/>
      <c r="AL815" s="104"/>
      <c r="AO815" s="104"/>
      <c r="AP815" s="104"/>
    </row>
    <row r="816" spans="21:42" ht="15" customHeight="1" x14ac:dyDescent="0.25">
      <c r="U816" s="104"/>
      <c r="AB816" s="104"/>
      <c r="AC816" s="104"/>
      <c r="AF816" s="104"/>
      <c r="AG816" s="104"/>
      <c r="AK816" s="104"/>
      <c r="AL816" s="104"/>
      <c r="AO816" s="104"/>
      <c r="AP816" s="104"/>
    </row>
    <row r="817" spans="21:42" ht="15" customHeight="1" x14ac:dyDescent="0.25">
      <c r="U817" s="104"/>
      <c r="AB817" s="104"/>
      <c r="AC817" s="104"/>
      <c r="AF817" s="104"/>
      <c r="AG817" s="104"/>
      <c r="AK817" s="104"/>
      <c r="AL817" s="104"/>
      <c r="AO817" s="104"/>
      <c r="AP817" s="104"/>
    </row>
    <row r="818" spans="21:42" ht="15" customHeight="1" x14ac:dyDescent="0.25">
      <c r="U818" s="104"/>
      <c r="AB818" s="104"/>
      <c r="AC818" s="104"/>
      <c r="AF818" s="104"/>
      <c r="AG818" s="104"/>
      <c r="AK818" s="104"/>
      <c r="AL818" s="104"/>
      <c r="AO818" s="104"/>
      <c r="AP818" s="104"/>
    </row>
    <row r="819" spans="21:42" ht="15" customHeight="1" x14ac:dyDescent="0.25">
      <c r="U819" s="104"/>
      <c r="AB819" s="104"/>
      <c r="AC819" s="104"/>
      <c r="AF819" s="104"/>
      <c r="AG819" s="104"/>
      <c r="AK819" s="104"/>
      <c r="AL819" s="104"/>
      <c r="AO819" s="104"/>
      <c r="AP819" s="104"/>
    </row>
    <row r="820" spans="21:42" ht="15" customHeight="1" x14ac:dyDescent="0.25">
      <c r="U820" s="104"/>
      <c r="AB820" s="104"/>
      <c r="AC820" s="104"/>
      <c r="AF820" s="104"/>
      <c r="AG820" s="104"/>
      <c r="AK820" s="104"/>
      <c r="AL820" s="104"/>
      <c r="AO820" s="104"/>
      <c r="AP820" s="104"/>
    </row>
    <row r="821" spans="21:42" ht="15" customHeight="1" x14ac:dyDescent="0.25">
      <c r="U821" s="104"/>
      <c r="AB821" s="104"/>
      <c r="AC821" s="104"/>
      <c r="AF821" s="104"/>
      <c r="AG821" s="104"/>
      <c r="AK821" s="104"/>
      <c r="AL821" s="104"/>
      <c r="AO821" s="104"/>
      <c r="AP821" s="104"/>
    </row>
    <row r="822" spans="21:42" ht="15" customHeight="1" x14ac:dyDescent="0.25">
      <c r="U822" s="104"/>
      <c r="AB822" s="104"/>
      <c r="AC822" s="104"/>
      <c r="AF822" s="104"/>
      <c r="AG822" s="104"/>
      <c r="AK822" s="104"/>
      <c r="AL822" s="104"/>
      <c r="AO822" s="104"/>
      <c r="AP822" s="104"/>
    </row>
    <row r="823" spans="21:42" ht="15" customHeight="1" x14ac:dyDescent="0.25">
      <c r="U823" s="104"/>
      <c r="AB823" s="104"/>
      <c r="AC823" s="104"/>
      <c r="AF823" s="104"/>
      <c r="AG823" s="104"/>
      <c r="AK823" s="104"/>
      <c r="AL823" s="104"/>
      <c r="AO823" s="104"/>
      <c r="AP823" s="104"/>
    </row>
    <row r="824" spans="21:42" ht="15" customHeight="1" x14ac:dyDescent="0.25">
      <c r="U824" s="104"/>
      <c r="AB824" s="104"/>
      <c r="AC824" s="104"/>
      <c r="AF824" s="104"/>
      <c r="AG824" s="104"/>
      <c r="AK824" s="104"/>
      <c r="AL824" s="104"/>
      <c r="AO824" s="104"/>
      <c r="AP824" s="104"/>
    </row>
    <row r="825" spans="21:42" ht="15" customHeight="1" x14ac:dyDescent="0.25">
      <c r="U825" s="104"/>
      <c r="AB825" s="104"/>
      <c r="AC825" s="104"/>
      <c r="AF825" s="104"/>
      <c r="AG825" s="104"/>
      <c r="AK825" s="104"/>
      <c r="AL825" s="104"/>
      <c r="AO825" s="104"/>
      <c r="AP825" s="104"/>
    </row>
    <row r="826" spans="21:42" ht="15" customHeight="1" x14ac:dyDescent="0.25">
      <c r="U826" s="104"/>
      <c r="AB826" s="104"/>
      <c r="AC826" s="104"/>
      <c r="AF826" s="104"/>
      <c r="AG826" s="104"/>
      <c r="AK826" s="104"/>
      <c r="AL826" s="104"/>
      <c r="AO826" s="104"/>
      <c r="AP826" s="104"/>
    </row>
    <row r="827" spans="21:42" ht="15" customHeight="1" x14ac:dyDescent="0.25">
      <c r="U827" s="104"/>
      <c r="AB827" s="104"/>
      <c r="AC827" s="104"/>
      <c r="AF827" s="104"/>
      <c r="AG827" s="104"/>
      <c r="AK827" s="104"/>
      <c r="AL827" s="104"/>
      <c r="AO827" s="104"/>
      <c r="AP827" s="104"/>
    </row>
    <row r="828" spans="21:42" ht="15" customHeight="1" x14ac:dyDescent="0.25">
      <c r="U828" s="104"/>
      <c r="AB828" s="104"/>
      <c r="AC828" s="104"/>
      <c r="AF828" s="104"/>
      <c r="AG828" s="104"/>
      <c r="AK828" s="104"/>
      <c r="AL828" s="104"/>
      <c r="AO828" s="104"/>
      <c r="AP828" s="104"/>
    </row>
    <row r="829" spans="21:42" ht="15" customHeight="1" x14ac:dyDescent="0.25">
      <c r="U829" s="104"/>
      <c r="AB829" s="104"/>
      <c r="AC829" s="104"/>
      <c r="AF829" s="104"/>
      <c r="AG829" s="104"/>
      <c r="AK829" s="104"/>
      <c r="AL829" s="104"/>
      <c r="AO829" s="104"/>
      <c r="AP829" s="104"/>
    </row>
    <row r="830" spans="21:42" ht="15" customHeight="1" x14ac:dyDescent="0.25">
      <c r="U830" s="104"/>
      <c r="AB830" s="104"/>
      <c r="AC830" s="104"/>
      <c r="AF830" s="104"/>
      <c r="AG830" s="104"/>
      <c r="AK830" s="104"/>
      <c r="AL830" s="104"/>
      <c r="AO830" s="104"/>
      <c r="AP830" s="104"/>
    </row>
    <row r="831" spans="21:42" ht="15" customHeight="1" x14ac:dyDescent="0.25">
      <c r="U831" s="104"/>
      <c r="AB831" s="104"/>
      <c r="AC831" s="104"/>
      <c r="AF831" s="104"/>
      <c r="AG831" s="104"/>
      <c r="AK831" s="104"/>
      <c r="AL831" s="104"/>
      <c r="AO831" s="104"/>
      <c r="AP831" s="104"/>
    </row>
    <row r="832" spans="21:42" ht="15" customHeight="1" x14ac:dyDescent="0.25">
      <c r="U832" s="104"/>
      <c r="AB832" s="104"/>
      <c r="AC832" s="104"/>
      <c r="AF832" s="104"/>
      <c r="AG832" s="104"/>
      <c r="AK832" s="104"/>
      <c r="AL832" s="104"/>
      <c r="AO832" s="104"/>
      <c r="AP832" s="104"/>
    </row>
    <row r="833" spans="21:42" ht="15" customHeight="1" x14ac:dyDescent="0.25">
      <c r="U833" s="104"/>
      <c r="AB833" s="104"/>
      <c r="AC833" s="104"/>
      <c r="AF833" s="104"/>
      <c r="AG833" s="104"/>
      <c r="AK833" s="104"/>
      <c r="AL833" s="104"/>
      <c r="AO833" s="104"/>
      <c r="AP833" s="104"/>
    </row>
    <row r="834" spans="21:42" ht="15" customHeight="1" x14ac:dyDescent="0.25">
      <c r="U834" s="104"/>
      <c r="AB834" s="104"/>
      <c r="AC834" s="104"/>
      <c r="AF834" s="104"/>
      <c r="AG834" s="104"/>
      <c r="AK834" s="104"/>
      <c r="AL834" s="104"/>
      <c r="AO834" s="104"/>
      <c r="AP834" s="104"/>
    </row>
    <row r="835" spans="21:42" ht="15" customHeight="1" x14ac:dyDescent="0.25">
      <c r="U835" s="104"/>
      <c r="AB835" s="104"/>
      <c r="AC835" s="104"/>
      <c r="AF835" s="104"/>
      <c r="AG835" s="104"/>
      <c r="AK835" s="104"/>
      <c r="AL835" s="104"/>
      <c r="AO835" s="104"/>
      <c r="AP835" s="104"/>
    </row>
    <row r="836" spans="21:42" ht="15" customHeight="1" x14ac:dyDescent="0.25">
      <c r="U836" s="104"/>
      <c r="AB836" s="104"/>
      <c r="AC836" s="104"/>
      <c r="AF836" s="104"/>
      <c r="AG836" s="104"/>
      <c r="AK836" s="104"/>
      <c r="AL836" s="104"/>
      <c r="AO836" s="104"/>
      <c r="AP836" s="104"/>
    </row>
    <row r="837" spans="21:42" ht="15" customHeight="1" x14ac:dyDescent="0.25">
      <c r="U837" s="104"/>
      <c r="AB837" s="104"/>
      <c r="AC837" s="104"/>
      <c r="AF837" s="104"/>
      <c r="AG837" s="104"/>
      <c r="AK837" s="104"/>
      <c r="AL837" s="104"/>
      <c r="AO837" s="104"/>
      <c r="AP837" s="104"/>
    </row>
    <row r="838" spans="21:42" ht="15" customHeight="1" x14ac:dyDescent="0.25">
      <c r="U838" s="104"/>
      <c r="AB838" s="104"/>
      <c r="AC838" s="104"/>
      <c r="AF838" s="104"/>
      <c r="AG838" s="104"/>
      <c r="AK838" s="104"/>
      <c r="AL838" s="104"/>
      <c r="AO838" s="104"/>
      <c r="AP838" s="104"/>
    </row>
    <row r="839" spans="21:42" ht="15" customHeight="1" x14ac:dyDescent="0.25">
      <c r="U839" s="104"/>
      <c r="AB839" s="104"/>
      <c r="AC839" s="104"/>
      <c r="AF839" s="104"/>
      <c r="AG839" s="104"/>
      <c r="AK839" s="104"/>
      <c r="AL839" s="104"/>
      <c r="AO839" s="104"/>
      <c r="AP839" s="104"/>
    </row>
    <row r="840" spans="21:42" ht="15" customHeight="1" x14ac:dyDescent="0.25">
      <c r="U840" s="104"/>
      <c r="AB840" s="104"/>
      <c r="AC840" s="104"/>
      <c r="AF840" s="104"/>
      <c r="AG840" s="104"/>
      <c r="AK840" s="104"/>
      <c r="AL840" s="104"/>
      <c r="AO840" s="104"/>
      <c r="AP840" s="104"/>
    </row>
    <row r="841" spans="21:42" ht="15" customHeight="1" x14ac:dyDescent="0.25">
      <c r="U841" s="104"/>
      <c r="AB841" s="104"/>
      <c r="AC841" s="104"/>
      <c r="AF841" s="104"/>
      <c r="AG841" s="104"/>
      <c r="AK841" s="104"/>
      <c r="AL841" s="104"/>
      <c r="AO841" s="104"/>
      <c r="AP841" s="104"/>
    </row>
    <row r="842" spans="21:42" ht="15" customHeight="1" x14ac:dyDescent="0.25">
      <c r="U842" s="104"/>
      <c r="AB842" s="104"/>
      <c r="AC842" s="104"/>
      <c r="AF842" s="104"/>
      <c r="AG842" s="104"/>
      <c r="AK842" s="104"/>
      <c r="AL842" s="104"/>
      <c r="AO842" s="104"/>
      <c r="AP842" s="104"/>
    </row>
    <row r="843" spans="21:42" ht="15" customHeight="1" x14ac:dyDescent="0.25">
      <c r="U843" s="104"/>
      <c r="AB843" s="104"/>
      <c r="AC843" s="104"/>
      <c r="AF843" s="104"/>
      <c r="AG843" s="104"/>
      <c r="AK843" s="104"/>
      <c r="AL843" s="104"/>
      <c r="AO843" s="104"/>
      <c r="AP843" s="104"/>
    </row>
    <row r="844" spans="21:42" ht="15" customHeight="1" x14ac:dyDescent="0.25">
      <c r="U844" s="104"/>
      <c r="AB844" s="104"/>
      <c r="AC844" s="104"/>
      <c r="AF844" s="104"/>
      <c r="AG844" s="104"/>
      <c r="AK844" s="104"/>
      <c r="AL844" s="104"/>
      <c r="AO844" s="104"/>
      <c r="AP844" s="104"/>
    </row>
    <row r="845" spans="21:42" ht="15" customHeight="1" x14ac:dyDescent="0.25">
      <c r="U845" s="104"/>
      <c r="AB845" s="104"/>
      <c r="AC845" s="104"/>
      <c r="AF845" s="104"/>
      <c r="AG845" s="104"/>
      <c r="AK845" s="104"/>
      <c r="AL845" s="104"/>
      <c r="AO845" s="104"/>
      <c r="AP845" s="104"/>
    </row>
    <row r="846" spans="21:42" ht="15" customHeight="1" x14ac:dyDescent="0.25">
      <c r="U846" s="104"/>
      <c r="AB846" s="104"/>
      <c r="AC846" s="104"/>
      <c r="AF846" s="104"/>
      <c r="AG846" s="104"/>
      <c r="AK846" s="104"/>
      <c r="AL846" s="104"/>
      <c r="AO846" s="104"/>
      <c r="AP846" s="104"/>
    </row>
    <row r="847" spans="21:42" ht="15" customHeight="1" x14ac:dyDescent="0.25">
      <c r="U847" s="104"/>
      <c r="AB847" s="104"/>
      <c r="AC847" s="104"/>
      <c r="AF847" s="104"/>
      <c r="AG847" s="104"/>
      <c r="AK847" s="104"/>
      <c r="AL847" s="104"/>
      <c r="AO847" s="104"/>
      <c r="AP847" s="104"/>
    </row>
    <row r="848" spans="21:42" ht="15" customHeight="1" x14ac:dyDescent="0.25">
      <c r="U848" s="104"/>
      <c r="AB848" s="104"/>
      <c r="AC848" s="104"/>
      <c r="AF848" s="104"/>
      <c r="AG848" s="104"/>
      <c r="AK848" s="104"/>
      <c r="AL848" s="104"/>
      <c r="AO848" s="104"/>
      <c r="AP848" s="104"/>
    </row>
    <row r="849" spans="21:42" ht="15" customHeight="1" x14ac:dyDescent="0.25">
      <c r="U849" s="104"/>
      <c r="AB849" s="104"/>
      <c r="AC849" s="104"/>
      <c r="AF849" s="104"/>
      <c r="AG849" s="104"/>
      <c r="AK849" s="104"/>
      <c r="AL849" s="104"/>
      <c r="AO849" s="104"/>
      <c r="AP849" s="104"/>
    </row>
    <row r="850" spans="21:42" ht="15" customHeight="1" x14ac:dyDescent="0.25">
      <c r="U850" s="104"/>
      <c r="AB850" s="104"/>
      <c r="AC850" s="104"/>
      <c r="AF850" s="104"/>
      <c r="AG850" s="104"/>
      <c r="AK850" s="104"/>
      <c r="AL850" s="104"/>
      <c r="AO850" s="104"/>
      <c r="AP850" s="104"/>
    </row>
    <row r="851" spans="21:42" ht="15" customHeight="1" x14ac:dyDescent="0.25">
      <c r="U851" s="104"/>
      <c r="AB851" s="104"/>
      <c r="AC851" s="104"/>
      <c r="AF851" s="104"/>
      <c r="AG851" s="104"/>
      <c r="AK851" s="104"/>
      <c r="AL851" s="104"/>
      <c r="AO851" s="104"/>
      <c r="AP851" s="104"/>
    </row>
    <row r="852" spans="21:42" ht="15" customHeight="1" x14ac:dyDescent="0.25">
      <c r="U852" s="104"/>
      <c r="AB852" s="104"/>
      <c r="AC852" s="104"/>
      <c r="AF852" s="104"/>
      <c r="AG852" s="104"/>
      <c r="AK852" s="104"/>
      <c r="AL852" s="104"/>
      <c r="AO852" s="104"/>
      <c r="AP852" s="104"/>
    </row>
    <row r="853" spans="21:42" ht="15" customHeight="1" x14ac:dyDescent="0.25">
      <c r="U853" s="104"/>
      <c r="AB853" s="104"/>
      <c r="AC853" s="104"/>
      <c r="AF853" s="104"/>
      <c r="AG853" s="104"/>
      <c r="AK853" s="104"/>
      <c r="AL853" s="104"/>
      <c r="AO853" s="104"/>
      <c r="AP853" s="104"/>
    </row>
    <row r="854" spans="21:42" ht="15" customHeight="1" x14ac:dyDescent="0.25">
      <c r="U854" s="104"/>
      <c r="AB854" s="104"/>
      <c r="AC854" s="104"/>
      <c r="AF854" s="104"/>
      <c r="AG854" s="104"/>
      <c r="AK854" s="104"/>
      <c r="AL854" s="104"/>
      <c r="AO854" s="104"/>
      <c r="AP854" s="104"/>
    </row>
    <row r="855" spans="21:42" ht="15" customHeight="1" x14ac:dyDescent="0.25">
      <c r="U855" s="104"/>
      <c r="AB855" s="104"/>
      <c r="AC855" s="104"/>
      <c r="AF855" s="104"/>
      <c r="AG855" s="104"/>
      <c r="AK855" s="104"/>
      <c r="AL855" s="104"/>
      <c r="AO855" s="104"/>
      <c r="AP855" s="104"/>
    </row>
    <row r="856" spans="21:42" ht="15" customHeight="1" x14ac:dyDescent="0.25">
      <c r="U856" s="104"/>
      <c r="AB856" s="104"/>
      <c r="AC856" s="104"/>
      <c r="AF856" s="104"/>
      <c r="AG856" s="104"/>
      <c r="AK856" s="104"/>
      <c r="AL856" s="104"/>
      <c r="AO856" s="104"/>
      <c r="AP856" s="104"/>
    </row>
    <row r="857" spans="21:42" ht="15" customHeight="1" x14ac:dyDescent="0.25">
      <c r="U857" s="104"/>
      <c r="AB857" s="104"/>
      <c r="AC857" s="104"/>
      <c r="AF857" s="104"/>
      <c r="AG857" s="104"/>
      <c r="AK857" s="104"/>
      <c r="AL857" s="104"/>
      <c r="AO857" s="104"/>
      <c r="AP857" s="104"/>
    </row>
    <row r="858" spans="21:42" ht="15" customHeight="1" x14ac:dyDescent="0.25">
      <c r="U858" s="104"/>
      <c r="AB858" s="104"/>
      <c r="AC858" s="104"/>
      <c r="AF858" s="104"/>
      <c r="AG858" s="104"/>
      <c r="AK858" s="104"/>
      <c r="AL858" s="104"/>
      <c r="AO858" s="104"/>
      <c r="AP858" s="104"/>
    </row>
    <row r="859" spans="21:42" ht="15" customHeight="1" x14ac:dyDescent="0.25">
      <c r="U859" s="104"/>
      <c r="AB859" s="104"/>
      <c r="AC859" s="104"/>
      <c r="AF859" s="104"/>
      <c r="AG859" s="104"/>
      <c r="AK859" s="104"/>
      <c r="AL859" s="104"/>
      <c r="AO859" s="104"/>
      <c r="AP859" s="104"/>
    </row>
    <row r="860" spans="21:42" ht="15" customHeight="1" x14ac:dyDescent="0.25">
      <c r="U860" s="104"/>
      <c r="AB860" s="104"/>
      <c r="AC860" s="104"/>
      <c r="AF860" s="104"/>
      <c r="AG860" s="104"/>
      <c r="AK860" s="104"/>
      <c r="AL860" s="104"/>
      <c r="AO860" s="104"/>
      <c r="AP860" s="104"/>
    </row>
    <row r="861" spans="21:42" ht="15" customHeight="1" x14ac:dyDescent="0.25">
      <c r="U861" s="104"/>
      <c r="AB861" s="104"/>
      <c r="AC861" s="104"/>
      <c r="AF861" s="104"/>
      <c r="AG861" s="104"/>
      <c r="AK861" s="104"/>
      <c r="AL861" s="104"/>
      <c r="AO861" s="104"/>
      <c r="AP861" s="104"/>
    </row>
    <row r="862" spans="21:42" ht="15" customHeight="1" x14ac:dyDescent="0.25">
      <c r="U862" s="104"/>
      <c r="AB862" s="104"/>
      <c r="AC862" s="104"/>
      <c r="AF862" s="104"/>
      <c r="AG862" s="104"/>
      <c r="AK862" s="104"/>
      <c r="AL862" s="104"/>
      <c r="AO862" s="104"/>
      <c r="AP862" s="104"/>
    </row>
    <row r="863" spans="21:42" ht="15" customHeight="1" x14ac:dyDescent="0.25">
      <c r="U863" s="104"/>
      <c r="AB863" s="104"/>
      <c r="AC863" s="104"/>
      <c r="AF863" s="104"/>
      <c r="AG863" s="104"/>
      <c r="AK863" s="104"/>
      <c r="AL863" s="104"/>
      <c r="AO863" s="104"/>
      <c r="AP863" s="104"/>
    </row>
    <row r="864" spans="21:42" ht="15" customHeight="1" x14ac:dyDescent="0.25">
      <c r="U864" s="104"/>
      <c r="AB864" s="104"/>
      <c r="AC864" s="104"/>
      <c r="AF864" s="104"/>
      <c r="AG864" s="104"/>
      <c r="AK864" s="104"/>
      <c r="AL864" s="104"/>
      <c r="AO864" s="104"/>
      <c r="AP864" s="104"/>
    </row>
    <row r="865" spans="21:42" ht="15" customHeight="1" x14ac:dyDescent="0.25">
      <c r="U865" s="104"/>
      <c r="AB865" s="104"/>
      <c r="AC865" s="104"/>
      <c r="AF865" s="104"/>
      <c r="AG865" s="104"/>
      <c r="AK865" s="104"/>
      <c r="AL865" s="104"/>
      <c r="AO865" s="104"/>
      <c r="AP865" s="104"/>
    </row>
    <row r="866" spans="21:42" ht="15" customHeight="1" x14ac:dyDescent="0.25">
      <c r="U866" s="104"/>
      <c r="AB866" s="104"/>
      <c r="AC866" s="104"/>
      <c r="AF866" s="104"/>
      <c r="AG866" s="104"/>
      <c r="AK866" s="104"/>
      <c r="AL866" s="104"/>
      <c r="AO866" s="104"/>
      <c r="AP866" s="104"/>
    </row>
    <row r="867" spans="21:42" ht="15" customHeight="1" x14ac:dyDescent="0.25">
      <c r="U867" s="104"/>
      <c r="AB867" s="104"/>
      <c r="AC867" s="104"/>
      <c r="AF867" s="104"/>
      <c r="AG867" s="104"/>
      <c r="AK867" s="104"/>
      <c r="AL867" s="104"/>
      <c r="AO867" s="104"/>
      <c r="AP867" s="104"/>
    </row>
    <row r="868" spans="21:42" ht="15" customHeight="1" x14ac:dyDescent="0.25">
      <c r="U868" s="104"/>
      <c r="AB868" s="104"/>
      <c r="AC868" s="104"/>
      <c r="AF868" s="104"/>
      <c r="AG868" s="104"/>
      <c r="AK868" s="104"/>
      <c r="AL868" s="104"/>
      <c r="AO868" s="104"/>
      <c r="AP868" s="104"/>
    </row>
    <row r="869" spans="21:42" ht="15" customHeight="1" x14ac:dyDescent="0.25">
      <c r="U869" s="104"/>
      <c r="AB869" s="104"/>
      <c r="AC869" s="104"/>
      <c r="AF869" s="104"/>
      <c r="AG869" s="104"/>
      <c r="AK869" s="104"/>
      <c r="AL869" s="104"/>
      <c r="AO869" s="104"/>
      <c r="AP869" s="104"/>
    </row>
    <row r="870" spans="21:42" ht="15" customHeight="1" x14ac:dyDescent="0.25">
      <c r="U870" s="104"/>
      <c r="AB870" s="104"/>
      <c r="AC870" s="104"/>
      <c r="AF870" s="104"/>
      <c r="AG870" s="104"/>
      <c r="AK870" s="104"/>
      <c r="AL870" s="104"/>
      <c r="AO870" s="104"/>
      <c r="AP870" s="104"/>
    </row>
    <row r="871" spans="21:42" ht="15" customHeight="1" x14ac:dyDescent="0.25">
      <c r="U871" s="104"/>
      <c r="AB871" s="104"/>
      <c r="AC871" s="104"/>
      <c r="AF871" s="104"/>
      <c r="AG871" s="104"/>
      <c r="AK871" s="104"/>
      <c r="AL871" s="104"/>
      <c r="AO871" s="104"/>
      <c r="AP871" s="104"/>
    </row>
    <row r="872" spans="21:42" ht="15" customHeight="1" x14ac:dyDescent="0.25">
      <c r="U872" s="104"/>
      <c r="AB872" s="104"/>
      <c r="AC872" s="104"/>
      <c r="AF872" s="104"/>
      <c r="AG872" s="104"/>
      <c r="AK872" s="104"/>
      <c r="AL872" s="104"/>
      <c r="AO872" s="104"/>
      <c r="AP872" s="104"/>
    </row>
    <row r="873" spans="21:42" ht="15" customHeight="1" x14ac:dyDescent="0.25">
      <c r="U873" s="104"/>
      <c r="AB873" s="104"/>
      <c r="AC873" s="104"/>
      <c r="AF873" s="104"/>
      <c r="AG873" s="104"/>
      <c r="AK873" s="104"/>
      <c r="AL873" s="104"/>
      <c r="AO873" s="104"/>
      <c r="AP873" s="104"/>
    </row>
    <row r="874" spans="21:42" ht="15" customHeight="1" x14ac:dyDescent="0.25">
      <c r="U874" s="104"/>
      <c r="AB874" s="104"/>
      <c r="AC874" s="104"/>
      <c r="AF874" s="104"/>
      <c r="AG874" s="104"/>
      <c r="AK874" s="104"/>
      <c r="AL874" s="104"/>
      <c r="AO874" s="104"/>
      <c r="AP874" s="104"/>
    </row>
    <row r="875" spans="21:42" ht="15" customHeight="1" x14ac:dyDescent="0.25">
      <c r="U875" s="104"/>
      <c r="AB875" s="104"/>
      <c r="AC875" s="104"/>
      <c r="AF875" s="104"/>
      <c r="AG875" s="104"/>
      <c r="AK875" s="104"/>
      <c r="AL875" s="104"/>
      <c r="AO875" s="104"/>
      <c r="AP875" s="104"/>
    </row>
    <row r="876" spans="21:42" ht="15" customHeight="1" x14ac:dyDescent="0.25">
      <c r="U876" s="104"/>
      <c r="AB876" s="104"/>
      <c r="AC876" s="104"/>
      <c r="AF876" s="104"/>
      <c r="AG876" s="104"/>
      <c r="AK876" s="104"/>
      <c r="AL876" s="104"/>
      <c r="AO876" s="104"/>
      <c r="AP876" s="104"/>
    </row>
    <row r="877" spans="21:42" ht="15" customHeight="1" x14ac:dyDescent="0.25">
      <c r="U877" s="104"/>
      <c r="AB877" s="104"/>
      <c r="AC877" s="104"/>
      <c r="AF877" s="104"/>
      <c r="AG877" s="104"/>
      <c r="AK877" s="104"/>
      <c r="AL877" s="104"/>
      <c r="AO877" s="104"/>
      <c r="AP877" s="104"/>
    </row>
    <row r="878" spans="21:42" ht="15" customHeight="1" x14ac:dyDescent="0.25">
      <c r="U878" s="104"/>
      <c r="AB878" s="104"/>
      <c r="AC878" s="104"/>
      <c r="AF878" s="104"/>
      <c r="AG878" s="104"/>
      <c r="AK878" s="104"/>
      <c r="AL878" s="104"/>
      <c r="AO878" s="104"/>
      <c r="AP878" s="104"/>
    </row>
    <row r="879" spans="21:42" ht="15" customHeight="1" x14ac:dyDescent="0.25">
      <c r="U879" s="104"/>
      <c r="AB879" s="104"/>
      <c r="AC879" s="104"/>
      <c r="AF879" s="104"/>
      <c r="AG879" s="104"/>
      <c r="AK879" s="104"/>
      <c r="AL879" s="104"/>
      <c r="AO879" s="104"/>
      <c r="AP879" s="104"/>
    </row>
    <row r="880" spans="21:42" ht="15" customHeight="1" x14ac:dyDescent="0.25">
      <c r="U880" s="104"/>
      <c r="AB880" s="104"/>
      <c r="AC880" s="104"/>
      <c r="AF880" s="104"/>
      <c r="AG880" s="104"/>
      <c r="AK880" s="104"/>
      <c r="AL880" s="104"/>
      <c r="AO880" s="104"/>
      <c r="AP880" s="104"/>
    </row>
    <row r="881" spans="21:42" ht="15" customHeight="1" x14ac:dyDescent="0.25">
      <c r="U881" s="104"/>
      <c r="AB881" s="104"/>
      <c r="AC881" s="104"/>
      <c r="AF881" s="104"/>
      <c r="AG881" s="104"/>
      <c r="AK881" s="104"/>
      <c r="AL881" s="104"/>
      <c r="AO881" s="104"/>
      <c r="AP881" s="104"/>
    </row>
    <row r="882" spans="21:42" ht="15" customHeight="1" x14ac:dyDescent="0.25">
      <c r="U882" s="104"/>
      <c r="AB882" s="104"/>
      <c r="AC882" s="104"/>
      <c r="AF882" s="104"/>
      <c r="AG882" s="104"/>
      <c r="AK882" s="104"/>
      <c r="AL882" s="104"/>
      <c r="AO882" s="104"/>
      <c r="AP882" s="104"/>
    </row>
    <row r="883" spans="21:42" ht="15" customHeight="1" x14ac:dyDescent="0.25">
      <c r="U883" s="104"/>
      <c r="AB883" s="104"/>
      <c r="AC883" s="104"/>
      <c r="AF883" s="104"/>
      <c r="AG883" s="104"/>
      <c r="AK883" s="104"/>
      <c r="AL883" s="104"/>
      <c r="AO883" s="104"/>
      <c r="AP883" s="104"/>
    </row>
    <row r="884" spans="21:42" ht="15" customHeight="1" x14ac:dyDescent="0.25">
      <c r="U884" s="104"/>
      <c r="AB884" s="104"/>
      <c r="AC884" s="104"/>
      <c r="AF884" s="104"/>
      <c r="AG884" s="104"/>
      <c r="AK884" s="104"/>
      <c r="AL884" s="104"/>
      <c r="AO884" s="104"/>
      <c r="AP884" s="104"/>
    </row>
    <row r="885" spans="21:42" ht="15" customHeight="1" x14ac:dyDescent="0.25">
      <c r="U885" s="104"/>
      <c r="AB885" s="104"/>
      <c r="AC885" s="104"/>
      <c r="AF885" s="104"/>
      <c r="AG885" s="104"/>
      <c r="AK885" s="104"/>
      <c r="AL885" s="104"/>
      <c r="AO885" s="104"/>
      <c r="AP885" s="104"/>
    </row>
    <row r="886" spans="21:42" ht="15" customHeight="1" x14ac:dyDescent="0.25">
      <c r="U886" s="104"/>
      <c r="AB886" s="104"/>
      <c r="AC886" s="104"/>
      <c r="AF886" s="104"/>
      <c r="AG886" s="104"/>
      <c r="AK886" s="104"/>
      <c r="AL886" s="104"/>
      <c r="AO886" s="104"/>
      <c r="AP886" s="104"/>
    </row>
    <row r="887" spans="21:42" ht="15" customHeight="1" x14ac:dyDescent="0.25">
      <c r="U887" s="104"/>
      <c r="AB887" s="104"/>
      <c r="AC887" s="104"/>
      <c r="AF887" s="104"/>
      <c r="AG887" s="104"/>
      <c r="AK887" s="104"/>
      <c r="AL887" s="104"/>
      <c r="AO887" s="104"/>
      <c r="AP887" s="104"/>
    </row>
    <row r="888" spans="21:42" ht="15" customHeight="1" x14ac:dyDescent="0.25">
      <c r="U888" s="104"/>
      <c r="AB888" s="104"/>
      <c r="AC888" s="104"/>
      <c r="AF888" s="104"/>
      <c r="AG888" s="104"/>
      <c r="AK888" s="104"/>
      <c r="AL888" s="104"/>
      <c r="AO888" s="104"/>
      <c r="AP888" s="104"/>
    </row>
    <row r="889" spans="21:42" ht="15" customHeight="1" x14ac:dyDescent="0.25">
      <c r="U889" s="104"/>
      <c r="AB889" s="104"/>
      <c r="AC889" s="104"/>
      <c r="AF889" s="104"/>
      <c r="AG889" s="104"/>
      <c r="AK889" s="104"/>
      <c r="AL889" s="104"/>
      <c r="AO889" s="104"/>
      <c r="AP889" s="104"/>
    </row>
    <row r="890" spans="21:42" ht="15" customHeight="1" x14ac:dyDescent="0.25">
      <c r="U890" s="104"/>
      <c r="AB890" s="104"/>
      <c r="AC890" s="104"/>
      <c r="AF890" s="104"/>
      <c r="AG890" s="104"/>
      <c r="AK890" s="104"/>
      <c r="AL890" s="104"/>
      <c r="AO890" s="104"/>
      <c r="AP890" s="104"/>
    </row>
    <row r="891" spans="21:42" ht="15" customHeight="1" x14ac:dyDescent="0.25">
      <c r="U891" s="104"/>
      <c r="AB891" s="104"/>
      <c r="AC891" s="104"/>
      <c r="AF891" s="104"/>
      <c r="AG891" s="104"/>
      <c r="AK891" s="104"/>
      <c r="AL891" s="104"/>
      <c r="AO891" s="104"/>
      <c r="AP891" s="104"/>
    </row>
    <row r="892" spans="21:42" ht="15" customHeight="1" x14ac:dyDescent="0.25">
      <c r="U892" s="104"/>
      <c r="AB892" s="104"/>
      <c r="AC892" s="104"/>
      <c r="AF892" s="104"/>
      <c r="AG892" s="104"/>
      <c r="AK892" s="104"/>
      <c r="AL892" s="104"/>
      <c r="AO892" s="104"/>
      <c r="AP892" s="104"/>
    </row>
    <row r="893" spans="21:42" ht="15" customHeight="1" x14ac:dyDescent="0.25">
      <c r="U893" s="104"/>
      <c r="AB893" s="104"/>
      <c r="AC893" s="104"/>
      <c r="AF893" s="104"/>
      <c r="AG893" s="104"/>
      <c r="AK893" s="104"/>
      <c r="AL893" s="104"/>
      <c r="AO893" s="104"/>
      <c r="AP893" s="104"/>
    </row>
    <row r="894" spans="21:42" ht="15" customHeight="1" x14ac:dyDescent="0.25">
      <c r="U894" s="104"/>
      <c r="AB894" s="104"/>
      <c r="AC894" s="104"/>
      <c r="AF894" s="104"/>
      <c r="AG894" s="104"/>
      <c r="AK894" s="104"/>
      <c r="AL894" s="104"/>
      <c r="AO894" s="104"/>
      <c r="AP894" s="104"/>
    </row>
    <row r="895" spans="21:42" ht="15" customHeight="1" x14ac:dyDescent="0.25">
      <c r="U895" s="104"/>
      <c r="AB895" s="104"/>
      <c r="AC895" s="104"/>
      <c r="AF895" s="104"/>
      <c r="AG895" s="104"/>
      <c r="AK895" s="104"/>
      <c r="AL895" s="104"/>
      <c r="AO895" s="104"/>
      <c r="AP895" s="104"/>
    </row>
    <row r="896" spans="21:42" ht="15" customHeight="1" x14ac:dyDescent="0.25">
      <c r="U896" s="104"/>
      <c r="AB896" s="104"/>
      <c r="AC896" s="104"/>
      <c r="AF896" s="104"/>
      <c r="AG896" s="104"/>
      <c r="AK896" s="104"/>
      <c r="AL896" s="104"/>
      <c r="AO896" s="104"/>
      <c r="AP896" s="104"/>
    </row>
    <row r="897" spans="21:42" ht="15" customHeight="1" x14ac:dyDescent="0.25">
      <c r="U897" s="104"/>
      <c r="AB897" s="104"/>
      <c r="AC897" s="104"/>
      <c r="AF897" s="104"/>
      <c r="AG897" s="104"/>
      <c r="AK897" s="104"/>
      <c r="AL897" s="104"/>
      <c r="AO897" s="104"/>
      <c r="AP897" s="104"/>
    </row>
    <row r="898" spans="21:42" ht="15" customHeight="1" x14ac:dyDescent="0.25">
      <c r="U898" s="104"/>
      <c r="AB898" s="104"/>
      <c r="AC898" s="104"/>
      <c r="AF898" s="104"/>
      <c r="AG898" s="104"/>
      <c r="AK898" s="104"/>
      <c r="AL898" s="104"/>
      <c r="AO898" s="104"/>
      <c r="AP898" s="104"/>
    </row>
    <row r="899" spans="21:42" ht="15" customHeight="1" x14ac:dyDescent="0.25">
      <c r="U899" s="104"/>
      <c r="AB899" s="104"/>
      <c r="AC899" s="104"/>
      <c r="AF899" s="104"/>
      <c r="AG899" s="104"/>
      <c r="AK899" s="104"/>
      <c r="AL899" s="104"/>
      <c r="AO899" s="104"/>
      <c r="AP899" s="104"/>
    </row>
    <row r="900" spans="21:42" ht="15" customHeight="1" x14ac:dyDescent="0.25">
      <c r="U900" s="104"/>
      <c r="AB900" s="104"/>
      <c r="AC900" s="104"/>
      <c r="AF900" s="104"/>
      <c r="AG900" s="104"/>
      <c r="AK900" s="104"/>
      <c r="AL900" s="104"/>
      <c r="AO900" s="104"/>
      <c r="AP900" s="104"/>
    </row>
    <row r="901" spans="21:42" ht="15" customHeight="1" x14ac:dyDescent="0.25">
      <c r="U901" s="104"/>
      <c r="AB901" s="104"/>
      <c r="AC901" s="104"/>
      <c r="AF901" s="104"/>
      <c r="AG901" s="104"/>
      <c r="AK901" s="104"/>
      <c r="AL901" s="104"/>
      <c r="AO901" s="104"/>
      <c r="AP901" s="104"/>
    </row>
    <row r="902" spans="21:42" ht="15" customHeight="1" x14ac:dyDescent="0.25">
      <c r="U902" s="104"/>
      <c r="AB902" s="104"/>
      <c r="AC902" s="104"/>
      <c r="AF902" s="104"/>
      <c r="AG902" s="104"/>
      <c r="AK902" s="104"/>
      <c r="AL902" s="104"/>
      <c r="AO902" s="104"/>
      <c r="AP902" s="104"/>
    </row>
    <row r="903" spans="21:42" ht="15" customHeight="1" x14ac:dyDescent="0.25">
      <c r="U903" s="104"/>
      <c r="AB903" s="104"/>
      <c r="AC903" s="104"/>
      <c r="AF903" s="104"/>
      <c r="AG903" s="104"/>
      <c r="AK903" s="104"/>
      <c r="AL903" s="104"/>
      <c r="AO903" s="104"/>
      <c r="AP903" s="104"/>
    </row>
    <row r="904" spans="21:42" ht="15" customHeight="1" x14ac:dyDescent="0.25">
      <c r="U904" s="104"/>
      <c r="AB904" s="104"/>
      <c r="AC904" s="104"/>
      <c r="AF904" s="104"/>
      <c r="AG904" s="104"/>
      <c r="AK904" s="104"/>
      <c r="AL904" s="104"/>
      <c r="AO904" s="104"/>
      <c r="AP904" s="104"/>
    </row>
    <row r="905" spans="21:42" ht="15" customHeight="1" x14ac:dyDescent="0.25">
      <c r="U905" s="104"/>
      <c r="AB905" s="104"/>
      <c r="AC905" s="104"/>
      <c r="AF905" s="104"/>
      <c r="AG905" s="104"/>
      <c r="AK905" s="104"/>
      <c r="AL905" s="104"/>
      <c r="AO905" s="104"/>
      <c r="AP905" s="104"/>
    </row>
    <row r="906" spans="21:42" ht="15" customHeight="1" x14ac:dyDescent="0.25">
      <c r="U906" s="104"/>
      <c r="AB906" s="104"/>
      <c r="AC906" s="104"/>
      <c r="AF906" s="104"/>
      <c r="AG906" s="104"/>
      <c r="AK906" s="104"/>
      <c r="AL906" s="104"/>
      <c r="AO906" s="104"/>
      <c r="AP906" s="104"/>
    </row>
    <row r="907" spans="21:42" ht="15" customHeight="1" x14ac:dyDescent="0.25">
      <c r="U907" s="104"/>
      <c r="AB907" s="104"/>
      <c r="AC907" s="104"/>
      <c r="AF907" s="104"/>
      <c r="AG907" s="104"/>
      <c r="AK907" s="104"/>
      <c r="AL907" s="104"/>
      <c r="AO907" s="104"/>
      <c r="AP907" s="104"/>
    </row>
    <row r="908" spans="21:42" ht="15" customHeight="1" x14ac:dyDescent="0.25">
      <c r="U908" s="104"/>
      <c r="AB908" s="104"/>
      <c r="AC908" s="104"/>
      <c r="AF908" s="104"/>
      <c r="AG908" s="104"/>
      <c r="AK908" s="104"/>
      <c r="AL908" s="104"/>
      <c r="AO908" s="104"/>
      <c r="AP908" s="104"/>
    </row>
    <row r="909" spans="21:42" ht="15" customHeight="1" x14ac:dyDescent="0.25">
      <c r="U909" s="104"/>
      <c r="AB909" s="104"/>
      <c r="AC909" s="104"/>
      <c r="AF909" s="104"/>
      <c r="AG909" s="104"/>
      <c r="AK909" s="104"/>
      <c r="AL909" s="104"/>
      <c r="AO909" s="104"/>
      <c r="AP909" s="104"/>
    </row>
    <row r="910" spans="21:42" ht="15" customHeight="1" x14ac:dyDescent="0.25">
      <c r="U910" s="104"/>
      <c r="AB910" s="104"/>
      <c r="AC910" s="104"/>
      <c r="AF910" s="104"/>
      <c r="AG910" s="104"/>
      <c r="AK910" s="104"/>
      <c r="AL910" s="104"/>
      <c r="AO910" s="104"/>
      <c r="AP910" s="104"/>
    </row>
    <row r="911" spans="21:42" ht="15" customHeight="1" x14ac:dyDescent="0.25">
      <c r="U911" s="104"/>
      <c r="AB911" s="104"/>
      <c r="AC911" s="104"/>
      <c r="AF911" s="104"/>
      <c r="AG911" s="104"/>
      <c r="AK911" s="104"/>
      <c r="AL911" s="104"/>
      <c r="AO911" s="104"/>
      <c r="AP911" s="104"/>
    </row>
    <row r="912" spans="21:42" ht="15" customHeight="1" x14ac:dyDescent="0.25">
      <c r="U912" s="104"/>
      <c r="AB912" s="104"/>
      <c r="AC912" s="104"/>
      <c r="AF912" s="104"/>
      <c r="AG912" s="104"/>
      <c r="AK912" s="104"/>
      <c r="AL912" s="104"/>
      <c r="AO912" s="104"/>
      <c r="AP912" s="104"/>
    </row>
    <row r="913" spans="21:42" ht="15" customHeight="1" x14ac:dyDescent="0.25">
      <c r="U913" s="104"/>
      <c r="AB913" s="104"/>
      <c r="AC913" s="104"/>
      <c r="AF913" s="104"/>
      <c r="AG913" s="104"/>
      <c r="AK913" s="104"/>
      <c r="AL913" s="104"/>
      <c r="AO913" s="104"/>
      <c r="AP913" s="104"/>
    </row>
    <row r="914" spans="21:42" ht="15" customHeight="1" x14ac:dyDescent="0.25">
      <c r="U914" s="104"/>
      <c r="AB914" s="104"/>
      <c r="AC914" s="104"/>
      <c r="AF914" s="104"/>
      <c r="AG914" s="104"/>
      <c r="AK914" s="104"/>
      <c r="AL914" s="104"/>
      <c r="AO914" s="104"/>
      <c r="AP914" s="104"/>
    </row>
    <row r="915" spans="21:42" ht="15" customHeight="1" x14ac:dyDescent="0.25">
      <c r="U915" s="104"/>
      <c r="AB915" s="104"/>
      <c r="AC915" s="104"/>
      <c r="AF915" s="104"/>
      <c r="AG915" s="104"/>
      <c r="AK915" s="104"/>
      <c r="AL915" s="104"/>
      <c r="AO915" s="104"/>
      <c r="AP915" s="104"/>
    </row>
    <row r="916" spans="21:42" ht="15" customHeight="1" x14ac:dyDescent="0.25">
      <c r="U916" s="104"/>
      <c r="AB916" s="104"/>
      <c r="AC916" s="104"/>
      <c r="AF916" s="104"/>
      <c r="AG916" s="104"/>
      <c r="AK916" s="104"/>
      <c r="AL916" s="104"/>
      <c r="AO916" s="104"/>
      <c r="AP916" s="104"/>
    </row>
    <row r="917" spans="21:42" ht="15" customHeight="1" x14ac:dyDescent="0.25">
      <c r="U917" s="104"/>
      <c r="AB917" s="104"/>
      <c r="AC917" s="104"/>
      <c r="AF917" s="104"/>
      <c r="AG917" s="104"/>
      <c r="AK917" s="104"/>
      <c r="AL917" s="104"/>
      <c r="AO917" s="104"/>
      <c r="AP917" s="104"/>
    </row>
    <row r="918" spans="21:42" ht="15" customHeight="1" x14ac:dyDescent="0.25">
      <c r="U918" s="104"/>
      <c r="AB918" s="104"/>
      <c r="AC918" s="104"/>
      <c r="AF918" s="104"/>
      <c r="AG918" s="104"/>
      <c r="AK918" s="104"/>
      <c r="AL918" s="104"/>
      <c r="AO918" s="104"/>
      <c r="AP918" s="104"/>
    </row>
    <row r="919" spans="21:42" ht="15" customHeight="1" x14ac:dyDescent="0.25">
      <c r="U919" s="104"/>
      <c r="AB919" s="104"/>
      <c r="AC919" s="104"/>
      <c r="AF919" s="104"/>
      <c r="AG919" s="104"/>
      <c r="AK919" s="104"/>
      <c r="AL919" s="104"/>
      <c r="AO919" s="104"/>
      <c r="AP919" s="104"/>
    </row>
    <row r="920" spans="21:42" ht="15" customHeight="1" x14ac:dyDescent="0.25">
      <c r="U920" s="104"/>
      <c r="AB920" s="104"/>
      <c r="AC920" s="104"/>
      <c r="AF920" s="104"/>
      <c r="AG920" s="104"/>
      <c r="AK920" s="104"/>
      <c r="AL920" s="104"/>
      <c r="AO920" s="104"/>
      <c r="AP920" s="104"/>
    </row>
    <row r="921" spans="21:42" ht="15" customHeight="1" x14ac:dyDescent="0.25">
      <c r="U921" s="104"/>
      <c r="AB921" s="104"/>
      <c r="AC921" s="104"/>
      <c r="AF921" s="104"/>
      <c r="AG921" s="104"/>
      <c r="AK921" s="104"/>
      <c r="AL921" s="104"/>
      <c r="AO921" s="104"/>
      <c r="AP921" s="104"/>
    </row>
    <row r="922" spans="21:42" ht="15" customHeight="1" x14ac:dyDescent="0.25">
      <c r="U922" s="104"/>
      <c r="AB922" s="104"/>
      <c r="AC922" s="104"/>
      <c r="AF922" s="104"/>
      <c r="AG922" s="104"/>
      <c r="AK922" s="104"/>
      <c r="AL922" s="104"/>
      <c r="AO922" s="104"/>
      <c r="AP922" s="104"/>
    </row>
    <row r="923" spans="21:42" ht="15" customHeight="1" x14ac:dyDescent="0.25">
      <c r="U923" s="104"/>
      <c r="AB923" s="104"/>
      <c r="AC923" s="104"/>
      <c r="AF923" s="104"/>
      <c r="AG923" s="104"/>
      <c r="AK923" s="104"/>
      <c r="AL923" s="104"/>
      <c r="AO923" s="104"/>
      <c r="AP923" s="104"/>
    </row>
    <row r="924" spans="21:42" ht="15" customHeight="1" x14ac:dyDescent="0.25">
      <c r="U924" s="104"/>
      <c r="AB924" s="104"/>
      <c r="AC924" s="104"/>
      <c r="AF924" s="104"/>
      <c r="AG924" s="104"/>
      <c r="AK924" s="104"/>
      <c r="AL924" s="104"/>
      <c r="AO924" s="104"/>
      <c r="AP924" s="104"/>
    </row>
    <row r="925" spans="21:42" ht="15" customHeight="1" x14ac:dyDescent="0.25">
      <c r="U925" s="104"/>
      <c r="AB925" s="104"/>
      <c r="AC925" s="104"/>
      <c r="AF925" s="104"/>
      <c r="AG925" s="104"/>
      <c r="AK925" s="104"/>
      <c r="AL925" s="104"/>
      <c r="AO925" s="104"/>
      <c r="AP925" s="104"/>
    </row>
    <row r="926" spans="21:42" ht="15" customHeight="1" x14ac:dyDescent="0.25">
      <c r="U926" s="104"/>
      <c r="AB926" s="104"/>
      <c r="AC926" s="104"/>
      <c r="AF926" s="104"/>
      <c r="AG926" s="104"/>
      <c r="AK926" s="104"/>
      <c r="AL926" s="104"/>
      <c r="AO926" s="104"/>
      <c r="AP926" s="104"/>
    </row>
    <row r="927" spans="21:42" ht="15" customHeight="1" x14ac:dyDescent="0.25">
      <c r="U927" s="104"/>
      <c r="AB927" s="104"/>
      <c r="AC927" s="104"/>
      <c r="AF927" s="104"/>
      <c r="AG927" s="104"/>
      <c r="AK927" s="104"/>
      <c r="AL927" s="104"/>
      <c r="AO927" s="104"/>
      <c r="AP927" s="104"/>
    </row>
    <row r="928" spans="21:42" ht="15" customHeight="1" x14ac:dyDescent="0.25">
      <c r="U928" s="104"/>
      <c r="AB928" s="104"/>
      <c r="AC928" s="104"/>
      <c r="AF928" s="104"/>
      <c r="AG928" s="104"/>
      <c r="AK928" s="104"/>
      <c r="AL928" s="104"/>
      <c r="AO928" s="104"/>
      <c r="AP928" s="104"/>
    </row>
    <row r="929" spans="21:42" ht="15" customHeight="1" x14ac:dyDescent="0.25">
      <c r="U929" s="104"/>
      <c r="AB929" s="104"/>
      <c r="AC929" s="104"/>
      <c r="AF929" s="104"/>
      <c r="AG929" s="104"/>
      <c r="AK929" s="104"/>
      <c r="AL929" s="104"/>
      <c r="AO929" s="104"/>
      <c r="AP929" s="104"/>
    </row>
    <row r="930" spans="21:42" ht="15" customHeight="1" x14ac:dyDescent="0.25">
      <c r="U930" s="104"/>
      <c r="AB930" s="104"/>
      <c r="AC930" s="104"/>
      <c r="AF930" s="104"/>
      <c r="AG930" s="104"/>
      <c r="AK930" s="104"/>
      <c r="AL930" s="104"/>
      <c r="AO930" s="104"/>
      <c r="AP930" s="104"/>
    </row>
    <row r="931" spans="21:42" ht="15" customHeight="1" x14ac:dyDescent="0.25">
      <c r="U931" s="104"/>
      <c r="AB931" s="104"/>
      <c r="AC931" s="104"/>
      <c r="AF931" s="104"/>
      <c r="AG931" s="104"/>
      <c r="AK931" s="104"/>
      <c r="AL931" s="104"/>
      <c r="AO931" s="104"/>
      <c r="AP931" s="104"/>
    </row>
    <row r="932" spans="21:42" ht="15" customHeight="1" x14ac:dyDescent="0.25">
      <c r="U932" s="104"/>
      <c r="AB932" s="104"/>
      <c r="AC932" s="104"/>
      <c r="AF932" s="104"/>
      <c r="AG932" s="104"/>
      <c r="AK932" s="104"/>
      <c r="AL932" s="104"/>
      <c r="AO932" s="104"/>
      <c r="AP932" s="104"/>
    </row>
    <row r="933" spans="21:42" ht="15" customHeight="1" x14ac:dyDescent="0.25">
      <c r="U933" s="104"/>
      <c r="AB933" s="104"/>
      <c r="AC933" s="104"/>
      <c r="AF933" s="104"/>
      <c r="AG933" s="104"/>
      <c r="AK933" s="104"/>
      <c r="AL933" s="104"/>
      <c r="AO933" s="104"/>
      <c r="AP933" s="104"/>
    </row>
    <row r="934" spans="21:42" ht="15" customHeight="1" x14ac:dyDescent="0.25">
      <c r="U934" s="104"/>
      <c r="AB934" s="104"/>
      <c r="AC934" s="104"/>
      <c r="AF934" s="104"/>
      <c r="AG934" s="104"/>
      <c r="AK934" s="104"/>
      <c r="AL934" s="104"/>
      <c r="AO934" s="104"/>
      <c r="AP934" s="104"/>
    </row>
    <row r="935" spans="21:42" ht="15" customHeight="1" x14ac:dyDescent="0.25">
      <c r="U935" s="104"/>
      <c r="AB935" s="104"/>
      <c r="AC935" s="104"/>
      <c r="AF935" s="104"/>
      <c r="AG935" s="104"/>
      <c r="AK935" s="104"/>
      <c r="AL935" s="104"/>
      <c r="AO935" s="104"/>
      <c r="AP935" s="104"/>
    </row>
    <row r="936" spans="21:42" ht="15" customHeight="1" x14ac:dyDescent="0.25">
      <c r="U936" s="104"/>
      <c r="AB936" s="104"/>
      <c r="AC936" s="104"/>
      <c r="AF936" s="104"/>
      <c r="AG936" s="104"/>
      <c r="AK936" s="104"/>
      <c r="AL936" s="104"/>
      <c r="AO936" s="104"/>
      <c r="AP936" s="104"/>
    </row>
    <row r="937" spans="21:42" ht="15" customHeight="1" x14ac:dyDescent="0.25">
      <c r="U937" s="104"/>
      <c r="AB937" s="104"/>
      <c r="AC937" s="104"/>
      <c r="AF937" s="104"/>
      <c r="AG937" s="104"/>
      <c r="AK937" s="104"/>
      <c r="AL937" s="104"/>
      <c r="AO937" s="104"/>
      <c r="AP937" s="104"/>
    </row>
    <row r="938" spans="21:42" ht="15" customHeight="1" x14ac:dyDescent="0.25">
      <c r="U938" s="104"/>
      <c r="AB938" s="104"/>
      <c r="AC938" s="104"/>
      <c r="AF938" s="104"/>
      <c r="AG938" s="104"/>
      <c r="AK938" s="104"/>
      <c r="AL938" s="104"/>
      <c r="AO938" s="104"/>
      <c r="AP938" s="104"/>
    </row>
    <row r="939" spans="21:42" ht="15" customHeight="1" x14ac:dyDescent="0.25">
      <c r="U939" s="104"/>
      <c r="AB939" s="104"/>
      <c r="AC939" s="104"/>
      <c r="AF939" s="104"/>
      <c r="AG939" s="104"/>
      <c r="AK939" s="104"/>
      <c r="AL939" s="104"/>
      <c r="AO939" s="104"/>
      <c r="AP939" s="104"/>
    </row>
    <row r="940" spans="21:42" ht="15" customHeight="1" x14ac:dyDescent="0.25">
      <c r="U940" s="104"/>
      <c r="AB940" s="104"/>
      <c r="AC940" s="104"/>
      <c r="AF940" s="104"/>
      <c r="AG940" s="104"/>
      <c r="AK940" s="104"/>
      <c r="AL940" s="104"/>
      <c r="AO940" s="104"/>
      <c r="AP940" s="104"/>
    </row>
    <row r="941" spans="21:42" ht="15" customHeight="1" x14ac:dyDescent="0.25">
      <c r="U941" s="104"/>
      <c r="AB941" s="104"/>
      <c r="AC941" s="104"/>
      <c r="AF941" s="104"/>
      <c r="AG941" s="104"/>
      <c r="AK941" s="104"/>
      <c r="AL941" s="104"/>
      <c r="AO941" s="104"/>
      <c r="AP941" s="104"/>
    </row>
    <row r="942" spans="21:42" ht="15" customHeight="1" x14ac:dyDescent="0.25">
      <c r="U942" s="104"/>
      <c r="AB942" s="104"/>
      <c r="AC942" s="104"/>
      <c r="AF942" s="104"/>
      <c r="AG942" s="104"/>
      <c r="AK942" s="104"/>
      <c r="AL942" s="104"/>
      <c r="AO942" s="104"/>
      <c r="AP942" s="104"/>
    </row>
    <row r="943" spans="21:42" ht="15" customHeight="1" x14ac:dyDescent="0.25">
      <c r="U943" s="104"/>
      <c r="AB943" s="104"/>
      <c r="AC943" s="104"/>
      <c r="AF943" s="104"/>
      <c r="AG943" s="104"/>
      <c r="AK943" s="104"/>
      <c r="AL943" s="104"/>
      <c r="AO943" s="104"/>
      <c r="AP943" s="104"/>
    </row>
    <row r="944" spans="21:42" ht="15" customHeight="1" x14ac:dyDescent="0.25">
      <c r="U944" s="104"/>
      <c r="AB944" s="104"/>
      <c r="AC944" s="104"/>
      <c r="AF944" s="104"/>
      <c r="AG944" s="104"/>
      <c r="AK944" s="104"/>
      <c r="AL944" s="104"/>
      <c r="AO944" s="104"/>
      <c r="AP944" s="104"/>
    </row>
    <row r="945" spans="21:42" ht="15" customHeight="1" x14ac:dyDescent="0.25">
      <c r="U945" s="104"/>
      <c r="AB945" s="104"/>
      <c r="AC945" s="104"/>
      <c r="AF945" s="104"/>
      <c r="AG945" s="104"/>
      <c r="AK945" s="104"/>
      <c r="AL945" s="104"/>
      <c r="AO945" s="104"/>
      <c r="AP945" s="104"/>
    </row>
    <row r="946" spans="21:42" ht="15" customHeight="1" x14ac:dyDescent="0.25">
      <c r="U946" s="104"/>
      <c r="AB946" s="104"/>
      <c r="AC946" s="104"/>
      <c r="AF946" s="104"/>
      <c r="AG946" s="104"/>
      <c r="AK946" s="104"/>
      <c r="AL946" s="104"/>
      <c r="AO946" s="104"/>
      <c r="AP946" s="104"/>
    </row>
    <row r="947" spans="21:42" ht="15" customHeight="1" x14ac:dyDescent="0.25">
      <c r="U947" s="104"/>
      <c r="AB947" s="104"/>
      <c r="AC947" s="104"/>
      <c r="AF947" s="104"/>
      <c r="AG947" s="104"/>
      <c r="AK947" s="104"/>
      <c r="AL947" s="104"/>
      <c r="AO947" s="104"/>
      <c r="AP947" s="104"/>
    </row>
    <row r="948" spans="21:42" ht="15" customHeight="1" x14ac:dyDescent="0.25">
      <c r="U948" s="104"/>
      <c r="AB948" s="104"/>
      <c r="AC948" s="104"/>
      <c r="AF948" s="104"/>
      <c r="AG948" s="104"/>
      <c r="AK948" s="104"/>
      <c r="AL948" s="104"/>
      <c r="AO948" s="104"/>
      <c r="AP948" s="104"/>
    </row>
    <row r="949" spans="21:42" ht="15" customHeight="1" x14ac:dyDescent="0.25">
      <c r="U949" s="104"/>
      <c r="AB949" s="104"/>
      <c r="AC949" s="104"/>
      <c r="AF949" s="104"/>
      <c r="AG949" s="104"/>
      <c r="AK949" s="104"/>
      <c r="AL949" s="104"/>
      <c r="AO949" s="104"/>
      <c r="AP949" s="104"/>
    </row>
    <row r="950" spans="21:42" ht="15" customHeight="1" x14ac:dyDescent="0.25">
      <c r="U950" s="104"/>
      <c r="AB950" s="104"/>
      <c r="AC950" s="104"/>
      <c r="AF950" s="104"/>
      <c r="AG950" s="104"/>
      <c r="AK950" s="104"/>
      <c r="AL950" s="104"/>
      <c r="AO950" s="104"/>
      <c r="AP950" s="104"/>
    </row>
    <row r="951" spans="21:42" ht="15" customHeight="1" x14ac:dyDescent="0.25">
      <c r="U951" s="104"/>
      <c r="AB951" s="104"/>
      <c r="AC951" s="104"/>
      <c r="AF951" s="104"/>
      <c r="AG951" s="104"/>
      <c r="AK951" s="104"/>
      <c r="AL951" s="104"/>
      <c r="AO951" s="104"/>
      <c r="AP951" s="104"/>
    </row>
    <row r="952" spans="21:42" ht="15" customHeight="1" x14ac:dyDescent="0.25">
      <c r="U952" s="104"/>
      <c r="AB952" s="104"/>
      <c r="AC952" s="104"/>
      <c r="AF952" s="104"/>
      <c r="AG952" s="104"/>
      <c r="AK952" s="104"/>
      <c r="AL952" s="104"/>
      <c r="AO952" s="104"/>
      <c r="AP952" s="104"/>
    </row>
    <row r="953" spans="21:42" ht="15" customHeight="1" x14ac:dyDescent="0.25">
      <c r="U953" s="104"/>
      <c r="AB953" s="104"/>
      <c r="AC953" s="104"/>
      <c r="AF953" s="104"/>
      <c r="AG953" s="104"/>
      <c r="AK953" s="104"/>
      <c r="AL953" s="104"/>
      <c r="AO953" s="104"/>
      <c r="AP953" s="104"/>
    </row>
    <row r="954" spans="21:42" ht="15" customHeight="1" x14ac:dyDescent="0.25">
      <c r="U954" s="104"/>
      <c r="AB954" s="104"/>
      <c r="AC954" s="104"/>
      <c r="AF954" s="104"/>
      <c r="AG954" s="104"/>
      <c r="AK954" s="104"/>
      <c r="AL954" s="104"/>
      <c r="AO954" s="104"/>
      <c r="AP954" s="104"/>
    </row>
    <row r="955" spans="21:42" ht="15" customHeight="1" x14ac:dyDescent="0.25">
      <c r="U955" s="104"/>
      <c r="AB955" s="104"/>
      <c r="AC955" s="104"/>
      <c r="AF955" s="104"/>
      <c r="AG955" s="104"/>
      <c r="AK955" s="104"/>
      <c r="AL955" s="104"/>
      <c r="AO955" s="104"/>
      <c r="AP955" s="104"/>
    </row>
    <row r="956" spans="21:42" ht="15" customHeight="1" x14ac:dyDescent="0.25">
      <c r="U956" s="104"/>
      <c r="AB956" s="104"/>
      <c r="AC956" s="104"/>
      <c r="AF956" s="104"/>
      <c r="AG956" s="104"/>
      <c r="AK956" s="104"/>
      <c r="AL956" s="104"/>
      <c r="AO956" s="104"/>
      <c r="AP956" s="104"/>
    </row>
    <row r="957" spans="21:42" ht="15" customHeight="1" x14ac:dyDescent="0.25">
      <c r="U957" s="104"/>
      <c r="AB957" s="104"/>
      <c r="AC957" s="104"/>
      <c r="AF957" s="104"/>
      <c r="AG957" s="104"/>
      <c r="AK957" s="104"/>
      <c r="AL957" s="104"/>
      <c r="AO957" s="104"/>
      <c r="AP957" s="104"/>
    </row>
    <row r="958" spans="21:42" ht="15" customHeight="1" x14ac:dyDescent="0.25">
      <c r="U958" s="104"/>
      <c r="AB958" s="104"/>
      <c r="AC958" s="104"/>
      <c r="AF958" s="104"/>
      <c r="AG958" s="104"/>
      <c r="AK958" s="104"/>
      <c r="AL958" s="104"/>
      <c r="AO958" s="104"/>
      <c r="AP958" s="104"/>
    </row>
    <row r="959" spans="21:42" ht="15" customHeight="1" x14ac:dyDescent="0.25">
      <c r="U959" s="104"/>
      <c r="AB959" s="104"/>
      <c r="AC959" s="104"/>
      <c r="AF959" s="104"/>
      <c r="AG959" s="104"/>
      <c r="AK959" s="104"/>
      <c r="AL959" s="104"/>
      <c r="AO959" s="104"/>
      <c r="AP959" s="104"/>
    </row>
    <row r="960" spans="21:42" ht="15" customHeight="1" x14ac:dyDescent="0.25">
      <c r="U960" s="104"/>
      <c r="AB960" s="104"/>
      <c r="AC960" s="104"/>
      <c r="AF960" s="104"/>
      <c r="AG960" s="104"/>
      <c r="AK960" s="104"/>
      <c r="AL960" s="104"/>
      <c r="AO960" s="104"/>
      <c r="AP960" s="104"/>
    </row>
    <row r="961" spans="21:42" ht="15" customHeight="1" x14ac:dyDescent="0.25">
      <c r="U961" s="104"/>
      <c r="AB961" s="104"/>
      <c r="AC961" s="104"/>
      <c r="AF961" s="104"/>
      <c r="AG961" s="104"/>
      <c r="AK961" s="104"/>
      <c r="AL961" s="104"/>
      <c r="AO961" s="104"/>
      <c r="AP961" s="104"/>
    </row>
    <row r="962" spans="21:42" ht="15" customHeight="1" x14ac:dyDescent="0.25">
      <c r="U962" s="104"/>
      <c r="AB962" s="104"/>
      <c r="AC962" s="104"/>
      <c r="AF962" s="104"/>
      <c r="AG962" s="104"/>
      <c r="AK962" s="104"/>
      <c r="AL962" s="104"/>
      <c r="AO962" s="104"/>
      <c r="AP962" s="104"/>
    </row>
    <row r="963" spans="21:42" ht="15" customHeight="1" x14ac:dyDescent="0.25">
      <c r="U963" s="104"/>
      <c r="AB963" s="104"/>
      <c r="AC963" s="104"/>
      <c r="AF963" s="104"/>
      <c r="AG963" s="104"/>
      <c r="AK963" s="104"/>
      <c r="AL963" s="104"/>
      <c r="AO963" s="104"/>
      <c r="AP963" s="104"/>
    </row>
    <row r="964" spans="21:42" ht="15" customHeight="1" x14ac:dyDescent="0.25">
      <c r="U964" s="104"/>
      <c r="AB964" s="104"/>
      <c r="AC964" s="104"/>
      <c r="AF964" s="104"/>
      <c r="AG964" s="104"/>
      <c r="AK964" s="104"/>
      <c r="AL964" s="104"/>
      <c r="AO964" s="104"/>
      <c r="AP964" s="104"/>
    </row>
    <row r="965" spans="21:42" ht="15" customHeight="1" x14ac:dyDescent="0.25">
      <c r="U965" s="104"/>
      <c r="AB965" s="104"/>
      <c r="AC965" s="104"/>
      <c r="AF965" s="104"/>
      <c r="AG965" s="104"/>
      <c r="AK965" s="104"/>
      <c r="AL965" s="104"/>
      <c r="AO965" s="104"/>
      <c r="AP965" s="104"/>
    </row>
    <row r="966" spans="21:42" ht="15" customHeight="1" x14ac:dyDescent="0.25">
      <c r="U966" s="104"/>
      <c r="AB966" s="104"/>
      <c r="AC966" s="104"/>
      <c r="AF966" s="104"/>
      <c r="AG966" s="104"/>
      <c r="AK966" s="104"/>
      <c r="AL966" s="104"/>
      <c r="AO966" s="104"/>
      <c r="AP966" s="104"/>
    </row>
    <row r="967" spans="21:42" ht="15" customHeight="1" x14ac:dyDescent="0.25">
      <c r="U967" s="104"/>
      <c r="AB967" s="104"/>
      <c r="AC967" s="104"/>
      <c r="AF967" s="104"/>
      <c r="AG967" s="104"/>
      <c r="AK967" s="104"/>
      <c r="AL967" s="104"/>
      <c r="AO967" s="104"/>
      <c r="AP967" s="104"/>
    </row>
    <row r="968" spans="21:42" ht="15" customHeight="1" x14ac:dyDescent="0.25">
      <c r="U968" s="104"/>
      <c r="AB968" s="104"/>
      <c r="AC968" s="104"/>
      <c r="AF968" s="104"/>
      <c r="AG968" s="104"/>
      <c r="AK968" s="104"/>
      <c r="AL968" s="104"/>
      <c r="AO968" s="104"/>
      <c r="AP968" s="104"/>
    </row>
    <row r="969" spans="21:42" ht="15" customHeight="1" x14ac:dyDescent="0.25">
      <c r="U969" s="104"/>
      <c r="AB969" s="104"/>
      <c r="AC969" s="104"/>
      <c r="AF969" s="104"/>
      <c r="AG969" s="104"/>
      <c r="AK969" s="104"/>
      <c r="AL969" s="104"/>
      <c r="AO969" s="104"/>
      <c r="AP969" s="104"/>
    </row>
    <row r="970" spans="21:42" ht="15" customHeight="1" x14ac:dyDescent="0.25">
      <c r="U970" s="104"/>
      <c r="AB970" s="104"/>
      <c r="AC970" s="104"/>
      <c r="AF970" s="104"/>
      <c r="AG970" s="104"/>
      <c r="AK970" s="104"/>
      <c r="AL970" s="104"/>
      <c r="AO970" s="104"/>
      <c r="AP970" s="104"/>
    </row>
    <row r="971" spans="21:42" ht="15" customHeight="1" x14ac:dyDescent="0.25">
      <c r="U971" s="104"/>
      <c r="AB971" s="104"/>
      <c r="AC971" s="104"/>
      <c r="AF971" s="104"/>
      <c r="AG971" s="104"/>
      <c r="AK971" s="104"/>
      <c r="AL971" s="104"/>
      <c r="AO971" s="104"/>
      <c r="AP971" s="104"/>
    </row>
    <row r="972" spans="21:42" ht="15" customHeight="1" x14ac:dyDescent="0.25">
      <c r="U972" s="104"/>
      <c r="AB972" s="104"/>
      <c r="AC972" s="104"/>
      <c r="AF972" s="104"/>
      <c r="AG972" s="104"/>
      <c r="AK972" s="104"/>
      <c r="AL972" s="104"/>
      <c r="AO972" s="104"/>
      <c r="AP972" s="104"/>
    </row>
    <row r="973" spans="21:42" ht="15" customHeight="1" x14ac:dyDescent="0.25">
      <c r="U973" s="104"/>
      <c r="AB973" s="104"/>
      <c r="AC973" s="104"/>
      <c r="AF973" s="104"/>
      <c r="AG973" s="104"/>
      <c r="AK973" s="104"/>
      <c r="AL973" s="104"/>
      <c r="AO973" s="104"/>
      <c r="AP973" s="104"/>
    </row>
    <row r="974" spans="21:42" ht="15" customHeight="1" x14ac:dyDescent="0.25">
      <c r="U974" s="104"/>
      <c r="AB974" s="104"/>
      <c r="AC974" s="104"/>
      <c r="AF974" s="104"/>
      <c r="AG974" s="104"/>
      <c r="AK974" s="104"/>
      <c r="AL974" s="104"/>
      <c r="AO974" s="104"/>
      <c r="AP974" s="104"/>
    </row>
    <row r="975" spans="21:42" ht="15" customHeight="1" x14ac:dyDescent="0.25">
      <c r="U975" s="104"/>
      <c r="AB975" s="104"/>
      <c r="AC975" s="104"/>
      <c r="AF975" s="104"/>
      <c r="AG975" s="104"/>
      <c r="AK975" s="104"/>
      <c r="AL975" s="104"/>
      <c r="AO975" s="104"/>
      <c r="AP975" s="104"/>
    </row>
    <row r="976" spans="21:42" ht="15" customHeight="1" x14ac:dyDescent="0.25">
      <c r="U976" s="104"/>
      <c r="AB976" s="104"/>
      <c r="AC976" s="104"/>
      <c r="AF976" s="104"/>
      <c r="AG976" s="104"/>
      <c r="AK976" s="104"/>
      <c r="AL976" s="104"/>
      <c r="AO976" s="104"/>
      <c r="AP976" s="104"/>
    </row>
    <row r="977" spans="21:42" ht="15" customHeight="1" x14ac:dyDescent="0.25">
      <c r="U977" s="104"/>
      <c r="AB977" s="104"/>
      <c r="AC977" s="104"/>
      <c r="AF977" s="104"/>
      <c r="AG977" s="104"/>
      <c r="AK977" s="104"/>
      <c r="AL977" s="104"/>
      <c r="AO977" s="104"/>
      <c r="AP977" s="104"/>
    </row>
    <row r="978" spans="21:42" ht="15" customHeight="1" x14ac:dyDescent="0.25">
      <c r="U978" s="104"/>
      <c r="AB978" s="104"/>
      <c r="AC978" s="104"/>
      <c r="AF978" s="104"/>
      <c r="AG978" s="104"/>
      <c r="AK978" s="104"/>
      <c r="AL978" s="104"/>
      <c r="AO978" s="104"/>
      <c r="AP978" s="104"/>
    </row>
    <row r="979" spans="21:42" ht="15" customHeight="1" x14ac:dyDescent="0.25">
      <c r="U979" s="104"/>
      <c r="AB979" s="104"/>
      <c r="AC979" s="104"/>
      <c r="AF979" s="104"/>
      <c r="AG979" s="104"/>
      <c r="AK979" s="104"/>
      <c r="AL979" s="104"/>
      <c r="AO979" s="104"/>
      <c r="AP979" s="104"/>
    </row>
    <row r="980" spans="21:42" ht="15" customHeight="1" x14ac:dyDescent="0.25">
      <c r="U980" s="104"/>
      <c r="AB980" s="104"/>
      <c r="AC980" s="104"/>
      <c r="AF980" s="104"/>
      <c r="AG980" s="104"/>
      <c r="AK980" s="104"/>
      <c r="AL980" s="104"/>
      <c r="AO980" s="104"/>
      <c r="AP980" s="104"/>
    </row>
    <row r="981" spans="21:42" ht="15" customHeight="1" x14ac:dyDescent="0.25">
      <c r="U981" s="104"/>
      <c r="AB981" s="104"/>
      <c r="AC981" s="104"/>
      <c r="AF981" s="104"/>
      <c r="AG981" s="104"/>
      <c r="AK981" s="104"/>
      <c r="AL981" s="104"/>
      <c r="AO981" s="104"/>
      <c r="AP981" s="104"/>
    </row>
    <row r="982" spans="21:42" ht="15" customHeight="1" x14ac:dyDescent="0.25">
      <c r="U982" s="104"/>
      <c r="AB982" s="104"/>
      <c r="AC982" s="104"/>
      <c r="AF982" s="104"/>
      <c r="AG982" s="104"/>
      <c r="AK982" s="104"/>
      <c r="AL982" s="104"/>
      <c r="AO982" s="104"/>
      <c r="AP982" s="104"/>
    </row>
    <row r="983" spans="21:42" ht="15" customHeight="1" x14ac:dyDescent="0.25">
      <c r="U983" s="104"/>
      <c r="AB983" s="104"/>
      <c r="AC983" s="104"/>
      <c r="AF983" s="104"/>
      <c r="AG983" s="104"/>
      <c r="AK983" s="104"/>
      <c r="AL983" s="104"/>
      <c r="AO983" s="104"/>
      <c r="AP983" s="104"/>
    </row>
    <row r="984" spans="21:42" ht="15" customHeight="1" x14ac:dyDescent="0.25">
      <c r="U984" s="104"/>
      <c r="AB984" s="104"/>
      <c r="AC984" s="104"/>
      <c r="AF984" s="104"/>
      <c r="AG984" s="104"/>
      <c r="AK984" s="104"/>
      <c r="AL984" s="104"/>
      <c r="AO984" s="104"/>
      <c r="AP984" s="104"/>
    </row>
    <row r="985" spans="21:42" ht="15" customHeight="1" x14ac:dyDescent="0.25">
      <c r="U985" s="104"/>
      <c r="AB985" s="104"/>
      <c r="AC985" s="104"/>
      <c r="AF985" s="104"/>
      <c r="AG985" s="104"/>
      <c r="AK985" s="104"/>
      <c r="AL985" s="104"/>
      <c r="AO985" s="104"/>
      <c r="AP985" s="104"/>
    </row>
    <row r="986" spans="21:42" ht="15" customHeight="1" x14ac:dyDescent="0.25">
      <c r="U986" s="104"/>
      <c r="AB986" s="104"/>
      <c r="AC986" s="104"/>
      <c r="AF986" s="104"/>
      <c r="AG986" s="104"/>
      <c r="AK986" s="104"/>
      <c r="AL986" s="104"/>
      <c r="AO986" s="104"/>
      <c r="AP986" s="104"/>
    </row>
    <row r="987" spans="21:42" ht="15" customHeight="1" x14ac:dyDescent="0.25">
      <c r="U987" s="104"/>
      <c r="AB987" s="104"/>
      <c r="AC987" s="104"/>
      <c r="AF987" s="104"/>
      <c r="AG987" s="104"/>
      <c r="AK987" s="104"/>
      <c r="AL987" s="104"/>
      <c r="AO987" s="104"/>
      <c r="AP987" s="104"/>
    </row>
    <row r="988" spans="21:42" ht="15" customHeight="1" x14ac:dyDescent="0.25">
      <c r="U988" s="104"/>
      <c r="AB988" s="104"/>
      <c r="AC988" s="104"/>
      <c r="AF988" s="104"/>
      <c r="AG988" s="104"/>
      <c r="AK988" s="104"/>
      <c r="AL988" s="104"/>
      <c r="AO988" s="104"/>
      <c r="AP988" s="104"/>
    </row>
    <row r="989" spans="21:42" ht="15" customHeight="1" x14ac:dyDescent="0.25">
      <c r="U989" s="104"/>
      <c r="AB989" s="104"/>
      <c r="AC989" s="104"/>
      <c r="AF989" s="104"/>
      <c r="AG989" s="104"/>
      <c r="AK989" s="104"/>
      <c r="AL989" s="104"/>
      <c r="AO989" s="104"/>
      <c r="AP989" s="104"/>
    </row>
    <row r="990" spans="21:42" ht="15" customHeight="1" x14ac:dyDescent="0.25">
      <c r="U990" s="104"/>
      <c r="AB990" s="104"/>
      <c r="AC990" s="104"/>
      <c r="AF990" s="104"/>
      <c r="AG990" s="104"/>
      <c r="AK990" s="104"/>
      <c r="AL990" s="104"/>
      <c r="AO990" s="104"/>
      <c r="AP990" s="104"/>
    </row>
    <row r="991" spans="21:42" ht="15" customHeight="1" x14ac:dyDescent="0.25">
      <c r="U991" s="104"/>
      <c r="AB991" s="104"/>
      <c r="AC991" s="104"/>
      <c r="AF991" s="104"/>
      <c r="AG991" s="104"/>
      <c r="AK991" s="104"/>
      <c r="AL991" s="104"/>
      <c r="AO991" s="104"/>
      <c r="AP991" s="104"/>
    </row>
    <row r="992" spans="21:42" ht="15" customHeight="1" x14ac:dyDescent="0.25">
      <c r="U992" s="104"/>
      <c r="AB992" s="104"/>
      <c r="AC992" s="104"/>
      <c r="AF992" s="104"/>
      <c r="AG992" s="104"/>
      <c r="AK992" s="104"/>
      <c r="AL992" s="104"/>
      <c r="AO992" s="104"/>
      <c r="AP992" s="104"/>
    </row>
    <row r="993" spans="21:42" ht="15" customHeight="1" x14ac:dyDescent="0.25">
      <c r="U993" s="104"/>
      <c r="AB993" s="104"/>
      <c r="AC993" s="104"/>
      <c r="AF993" s="104"/>
      <c r="AG993" s="104"/>
      <c r="AK993" s="104"/>
      <c r="AL993" s="104"/>
      <c r="AO993" s="104"/>
      <c r="AP993" s="104"/>
    </row>
    <row r="994" spans="21:42" ht="15" customHeight="1" x14ac:dyDescent="0.25">
      <c r="U994" s="104"/>
      <c r="AB994" s="104"/>
      <c r="AC994" s="104"/>
      <c r="AF994" s="104"/>
      <c r="AG994" s="104"/>
      <c r="AK994" s="104"/>
      <c r="AL994" s="104"/>
      <c r="AO994" s="104"/>
      <c r="AP994" s="104"/>
    </row>
    <row r="995" spans="21:42" ht="15" customHeight="1" x14ac:dyDescent="0.25">
      <c r="U995" s="104"/>
      <c r="AB995" s="104"/>
      <c r="AC995" s="104"/>
      <c r="AF995" s="104"/>
      <c r="AG995" s="104"/>
      <c r="AK995" s="104"/>
      <c r="AL995" s="104"/>
      <c r="AO995" s="104"/>
      <c r="AP995" s="104"/>
    </row>
    <row r="996" spans="21:42" ht="15" customHeight="1" x14ac:dyDescent="0.25">
      <c r="U996" s="104"/>
      <c r="AB996" s="104"/>
      <c r="AC996" s="104"/>
      <c r="AF996" s="104"/>
      <c r="AG996" s="104"/>
      <c r="AK996" s="104"/>
      <c r="AL996" s="104"/>
      <c r="AO996" s="104"/>
      <c r="AP996" s="104"/>
    </row>
    <row r="997" spans="21:42" ht="15" customHeight="1" x14ac:dyDescent="0.25">
      <c r="U997" s="104"/>
      <c r="AB997" s="104"/>
      <c r="AC997" s="104"/>
      <c r="AF997" s="104"/>
      <c r="AG997" s="104"/>
      <c r="AK997" s="104"/>
      <c r="AL997" s="104"/>
      <c r="AO997" s="104"/>
      <c r="AP997" s="104"/>
    </row>
    <row r="998" spans="21:42" ht="15" customHeight="1" x14ac:dyDescent="0.25">
      <c r="U998" s="104"/>
      <c r="AB998" s="104"/>
      <c r="AC998" s="104"/>
      <c r="AF998" s="104"/>
      <c r="AG998" s="104"/>
      <c r="AK998" s="104"/>
      <c r="AL998" s="104"/>
      <c r="AO998" s="104"/>
      <c r="AP998" s="104"/>
    </row>
    <row r="999" spans="21:42" ht="15" customHeight="1" x14ac:dyDescent="0.25">
      <c r="U999" s="104"/>
      <c r="AB999" s="104"/>
      <c r="AC999" s="104"/>
      <c r="AF999" s="104"/>
      <c r="AG999" s="104"/>
      <c r="AK999" s="104"/>
      <c r="AL999" s="104"/>
      <c r="AO999" s="104"/>
      <c r="AP999" s="104"/>
    </row>
    <row r="1000" spans="21:42" ht="15" customHeight="1" x14ac:dyDescent="0.25">
      <c r="U1000" s="104"/>
      <c r="AB1000" s="104"/>
      <c r="AC1000" s="104"/>
      <c r="AF1000" s="104"/>
      <c r="AG1000" s="104"/>
      <c r="AK1000" s="104"/>
      <c r="AL1000" s="104"/>
      <c r="AO1000" s="104"/>
      <c r="AP1000" s="104"/>
    </row>
    <row r="1001" spans="21:42" ht="15" customHeight="1" x14ac:dyDescent="0.25">
      <c r="U1001" s="104"/>
      <c r="AB1001" s="104"/>
      <c r="AC1001" s="104"/>
      <c r="AF1001" s="104"/>
      <c r="AG1001" s="104"/>
      <c r="AK1001" s="104"/>
      <c r="AL1001" s="104"/>
      <c r="AO1001" s="104"/>
      <c r="AP1001" s="104"/>
    </row>
    <row r="1002" spans="21:42" ht="15" customHeight="1" x14ac:dyDescent="0.25">
      <c r="U1002" s="104"/>
      <c r="AB1002" s="104"/>
      <c r="AC1002" s="104"/>
      <c r="AF1002" s="104"/>
      <c r="AG1002" s="104"/>
      <c r="AK1002" s="104"/>
      <c r="AL1002" s="104"/>
      <c r="AO1002" s="104"/>
      <c r="AP1002" s="104"/>
    </row>
    <row r="1003" spans="21:42" ht="15" customHeight="1" x14ac:dyDescent="0.25">
      <c r="U1003" s="104"/>
      <c r="AB1003" s="104"/>
      <c r="AC1003" s="104"/>
      <c r="AF1003" s="104"/>
      <c r="AG1003" s="104"/>
      <c r="AK1003" s="104"/>
      <c r="AL1003" s="104"/>
      <c r="AO1003" s="104"/>
      <c r="AP1003" s="104"/>
    </row>
    <row r="1004" spans="21:42" ht="15" customHeight="1" x14ac:dyDescent="0.25">
      <c r="U1004" s="104"/>
      <c r="AB1004" s="104"/>
      <c r="AC1004" s="104"/>
      <c r="AF1004" s="104"/>
      <c r="AG1004" s="104"/>
      <c r="AK1004" s="104"/>
      <c r="AL1004" s="104"/>
      <c r="AO1004" s="104"/>
      <c r="AP1004" s="104"/>
    </row>
    <row r="1005" spans="21:42" ht="15" customHeight="1" x14ac:dyDescent="0.25">
      <c r="U1005" s="104"/>
      <c r="AB1005" s="104"/>
      <c r="AC1005" s="104"/>
      <c r="AF1005" s="104"/>
      <c r="AG1005" s="104"/>
      <c r="AK1005" s="104"/>
      <c r="AL1005" s="104"/>
      <c r="AO1005" s="104"/>
      <c r="AP1005" s="104"/>
    </row>
    <row r="1006" spans="21:42" ht="15" customHeight="1" x14ac:dyDescent="0.25">
      <c r="U1006" s="104"/>
      <c r="AB1006" s="104"/>
      <c r="AC1006" s="104"/>
      <c r="AF1006" s="104"/>
      <c r="AG1006" s="104"/>
      <c r="AK1006" s="104"/>
      <c r="AL1006" s="104"/>
      <c r="AO1006" s="104"/>
      <c r="AP1006" s="104"/>
    </row>
    <row r="1007" spans="21:42" ht="15" customHeight="1" x14ac:dyDescent="0.25">
      <c r="U1007" s="104"/>
      <c r="AB1007" s="104"/>
      <c r="AC1007" s="104"/>
      <c r="AF1007" s="104"/>
      <c r="AG1007" s="104"/>
      <c r="AK1007" s="104"/>
      <c r="AL1007" s="104"/>
      <c r="AO1007" s="104"/>
      <c r="AP1007" s="104"/>
    </row>
    <row r="1008" spans="21:42" ht="15" customHeight="1" x14ac:dyDescent="0.25">
      <c r="U1008" s="104"/>
      <c r="AB1008" s="104"/>
      <c r="AC1008" s="104"/>
      <c r="AF1008" s="104"/>
      <c r="AG1008" s="104"/>
      <c r="AK1008" s="104"/>
      <c r="AL1008" s="104"/>
      <c r="AO1008" s="104"/>
      <c r="AP1008" s="104"/>
    </row>
    <row r="1009" spans="21:42" ht="15" customHeight="1" x14ac:dyDescent="0.25">
      <c r="U1009" s="104"/>
      <c r="AB1009" s="104"/>
      <c r="AC1009" s="104"/>
      <c r="AF1009" s="104"/>
      <c r="AG1009" s="104"/>
      <c r="AK1009" s="104"/>
      <c r="AL1009" s="104"/>
      <c r="AO1009" s="104"/>
      <c r="AP1009" s="104"/>
    </row>
    <row r="1010" spans="21:42" ht="15" customHeight="1" x14ac:dyDescent="0.25">
      <c r="U1010" s="104"/>
      <c r="AB1010" s="104"/>
      <c r="AC1010" s="104"/>
      <c r="AF1010" s="104"/>
      <c r="AG1010" s="104"/>
      <c r="AK1010" s="104"/>
      <c r="AL1010" s="104"/>
      <c r="AO1010" s="104"/>
      <c r="AP1010" s="104"/>
    </row>
    <row r="1011" spans="21:42" ht="15" customHeight="1" x14ac:dyDescent="0.25">
      <c r="U1011" s="104"/>
      <c r="AB1011" s="104"/>
      <c r="AC1011" s="104"/>
      <c r="AF1011" s="104"/>
      <c r="AG1011" s="104"/>
      <c r="AK1011" s="104"/>
      <c r="AL1011" s="104"/>
      <c r="AO1011" s="104"/>
      <c r="AP1011" s="104"/>
    </row>
    <row r="1012" spans="21:42" ht="15" customHeight="1" x14ac:dyDescent="0.25">
      <c r="U1012" s="104"/>
      <c r="AB1012" s="104"/>
      <c r="AC1012" s="104"/>
      <c r="AF1012" s="104"/>
      <c r="AG1012" s="104"/>
      <c r="AK1012" s="104"/>
      <c r="AL1012" s="104"/>
      <c r="AO1012" s="104"/>
      <c r="AP1012" s="104"/>
    </row>
    <row r="1013" spans="21:42" ht="15" customHeight="1" x14ac:dyDescent="0.25">
      <c r="U1013" s="104"/>
      <c r="AB1013" s="104"/>
      <c r="AC1013" s="104"/>
      <c r="AF1013" s="104"/>
      <c r="AG1013" s="104"/>
      <c r="AK1013" s="104"/>
      <c r="AL1013" s="104"/>
      <c r="AO1013" s="104"/>
      <c r="AP1013" s="104"/>
    </row>
    <row r="1014" spans="21:42" ht="15" customHeight="1" x14ac:dyDescent="0.25">
      <c r="U1014" s="104"/>
      <c r="AB1014" s="104"/>
      <c r="AC1014" s="104"/>
      <c r="AF1014" s="104"/>
      <c r="AG1014" s="104"/>
      <c r="AK1014" s="104"/>
      <c r="AL1014" s="104"/>
      <c r="AO1014" s="104"/>
      <c r="AP1014" s="104"/>
    </row>
    <row r="1015" spans="21:42" ht="15" customHeight="1" x14ac:dyDescent="0.25">
      <c r="U1015" s="104"/>
      <c r="AB1015" s="104"/>
      <c r="AC1015" s="104"/>
      <c r="AF1015" s="104"/>
      <c r="AG1015" s="104"/>
      <c r="AK1015" s="104"/>
      <c r="AL1015" s="104"/>
      <c r="AO1015" s="104"/>
      <c r="AP1015" s="104"/>
    </row>
    <row r="1016" spans="21:42" ht="15" customHeight="1" x14ac:dyDescent="0.25">
      <c r="U1016" s="104"/>
      <c r="AB1016" s="104"/>
      <c r="AC1016" s="104"/>
      <c r="AF1016" s="104"/>
      <c r="AG1016" s="104"/>
      <c r="AK1016" s="104"/>
      <c r="AL1016" s="104"/>
      <c r="AO1016" s="104"/>
      <c r="AP1016" s="104"/>
    </row>
    <row r="1017" spans="21:42" ht="15" customHeight="1" x14ac:dyDescent="0.25">
      <c r="U1017" s="104"/>
      <c r="AB1017" s="104"/>
      <c r="AC1017" s="104"/>
      <c r="AF1017" s="104"/>
      <c r="AG1017" s="104"/>
      <c r="AK1017" s="104"/>
      <c r="AL1017" s="104"/>
      <c r="AO1017" s="104"/>
      <c r="AP1017" s="104"/>
    </row>
    <row r="1018" spans="21:42" ht="15" customHeight="1" x14ac:dyDescent="0.25">
      <c r="U1018" s="104"/>
      <c r="AB1018" s="104"/>
      <c r="AC1018" s="104"/>
      <c r="AF1018" s="104"/>
      <c r="AG1018" s="104"/>
      <c r="AK1018" s="104"/>
      <c r="AL1018" s="104"/>
      <c r="AO1018" s="104"/>
      <c r="AP1018" s="104"/>
    </row>
    <row r="1019" spans="21:42" ht="15" customHeight="1" x14ac:dyDescent="0.25">
      <c r="U1019" s="104"/>
      <c r="AB1019" s="104"/>
      <c r="AC1019" s="104"/>
      <c r="AF1019" s="104"/>
      <c r="AG1019" s="104"/>
      <c r="AK1019" s="104"/>
      <c r="AL1019" s="104"/>
      <c r="AO1019" s="104"/>
      <c r="AP1019" s="104"/>
    </row>
    <row r="1020" spans="21:42" ht="15" customHeight="1" x14ac:dyDescent="0.25">
      <c r="U1020" s="104"/>
      <c r="AB1020" s="104"/>
      <c r="AC1020" s="104"/>
      <c r="AF1020" s="104"/>
      <c r="AG1020" s="104"/>
      <c r="AK1020" s="104"/>
      <c r="AL1020" s="104"/>
      <c r="AO1020" s="104"/>
      <c r="AP1020" s="104"/>
    </row>
    <row r="1021" spans="21:42" ht="15" customHeight="1" x14ac:dyDescent="0.25">
      <c r="U1021" s="104"/>
      <c r="AB1021" s="104"/>
      <c r="AC1021" s="104"/>
      <c r="AF1021" s="104"/>
      <c r="AG1021" s="104"/>
      <c r="AK1021" s="104"/>
      <c r="AL1021" s="104"/>
      <c r="AO1021" s="104"/>
      <c r="AP1021" s="104"/>
    </row>
    <row r="1022" spans="21:42" ht="15" customHeight="1" x14ac:dyDescent="0.25">
      <c r="U1022" s="104"/>
      <c r="AB1022" s="104"/>
      <c r="AC1022" s="104"/>
      <c r="AF1022" s="104"/>
      <c r="AG1022" s="104"/>
      <c r="AK1022" s="104"/>
      <c r="AL1022" s="104"/>
      <c r="AO1022" s="104"/>
      <c r="AP1022" s="104"/>
    </row>
    <row r="1023" spans="21:42" ht="15" customHeight="1" x14ac:dyDescent="0.25">
      <c r="U1023" s="104"/>
      <c r="AB1023" s="104"/>
      <c r="AC1023" s="104"/>
      <c r="AF1023" s="104"/>
      <c r="AG1023" s="104"/>
      <c r="AK1023" s="104"/>
      <c r="AL1023" s="104"/>
      <c r="AO1023" s="104"/>
      <c r="AP1023" s="104"/>
    </row>
    <row r="1024" spans="21:42" ht="15" customHeight="1" x14ac:dyDescent="0.25">
      <c r="U1024" s="104"/>
      <c r="AB1024" s="104"/>
      <c r="AC1024" s="104"/>
      <c r="AF1024" s="104"/>
      <c r="AG1024" s="104"/>
      <c r="AK1024" s="104"/>
      <c r="AL1024" s="104"/>
      <c r="AO1024" s="104"/>
      <c r="AP1024" s="104"/>
    </row>
    <row r="1025" spans="21:42" ht="15" customHeight="1" x14ac:dyDescent="0.25">
      <c r="U1025" s="104"/>
      <c r="AB1025" s="104"/>
      <c r="AC1025" s="104"/>
      <c r="AF1025" s="104"/>
      <c r="AG1025" s="104"/>
      <c r="AK1025" s="104"/>
      <c r="AL1025" s="104"/>
      <c r="AO1025" s="104"/>
      <c r="AP1025" s="104"/>
    </row>
    <row r="1026" spans="21:42" ht="15" customHeight="1" x14ac:dyDescent="0.25">
      <c r="U1026" s="104"/>
      <c r="AB1026" s="104"/>
      <c r="AC1026" s="104"/>
      <c r="AF1026" s="104"/>
      <c r="AG1026" s="104"/>
      <c r="AK1026" s="104"/>
      <c r="AL1026" s="104"/>
      <c r="AO1026" s="104"/>
      <c r="AP1026" s="104"/>
    </row>
    <row r="1027" spans="21:42" ht="15" customHeight="1" x14ac:dyDescent="0.25">
      <c r="U1027" s="104"/>
      <c r="AB1027" s="104"/>
      <c r="AC1027" s="104"/>
      <c r="AF1027" s="104"/>
      <c r="AG1027" s="104"/>
      <c r="AK1027" s="104"/>
      <c r="AL1027" s="104"/>
      <c r="AO1027" s="104"/>
      <c r="AP1027" s="104"/>
    </row>
    <row r="1028" spans="21:42" ht="15" customHeight="1" x14ac:dyDescent="0.25">
      <c r="U1028" s="104"/>
      <c r="AB1028" s="104"/>
      <c r="AC1028" s="104"/>
      <c r="AF1028" s="104"/>
      <c r="AG1028" s="104"/>
      <c r="AK1028" s="104"/>
      <c r="AL1028" s="104"/>
      <c r="AO1028" s="104"/>
      <c r="AP1028" s="104"/>
    </row>
    <row r="1029" spans="21:42" ht="15" customHeight="1" x14ac:dyDescent="0.25">
      <c r="U1029" s="104"/>
      <c r="AB1029" s="104"/>
      <c r="AC1029" s="104"/>
      <c r="AF1029" s="104"/>
      <c r="AG1029" s="104"/>
      <c r="AK1029" s="104"/>
      <c r="AL1029" s="104"/>
      <c r="AO1029" s="104"/>
      <c r="AP1029" s="104"/>
    </row>
    <row r="1030" spans="21:42" ht="15" customHeight="1" x14ac:dyDescent="0.25">
      <c r="U1030" s="104"/>
      <c r="AB1030" s="104"/>
      <c r="AC1030" s="104"/>
      <c r="AF1030" s="104"/>
      <c r="AG1030" s="104"/>
      <c r="AK1030" s="104"/>
      <c r="AL1030" s="104"/>
      <c r="AO1030" s="104"/>
      <c r="AP1030" s="104"/>
    </row>
    <row r="1031" spans="21:42" ht="15" customHeight="1" x14ac:dyDescent="0.25">
      <c r="U1031" s="104"/>
      <c r="AB1031" s="104"/>
      <c r="AC1031" s="104"/>
      <c r="AF1031" s="104"/>
      <c r="AG1031" s="104"/>
      <c r="AK1031" s="104"/>
      <c r="AL1031" s="104"/>
      <c r="AO1031" s="104"/>
      <c r="AP1031" s="104"/>
    </row>
    <row r="1032" spans="21:42" ht="15" customHeight="1" x14ac:dyDescent="0.25">
      <c r="U1032" s="104"/>
      <c r="AB1032" s="104"/>
      <c r="AC1032" s="104"/>
      <c r="AF1032" s="104"/>
      <c r="AG1032" s="104"/>
      <c r="AK1032" s="104"/>
      <c r="AL1032" s="104"/>
      <c r="AO1032" s="104"/>
      <c r="AP1032" s="104"/>
    </row>
    <row r="1033" spans="21:42" ht="15" customHeight="1" x14ac:dyDescent="0.25">
      <c r="U1033" s="104"/>
      <c r="AB1033" s="104"/>
      <c r="AC1033" s="104"/>
      <c r="AF1033" s="104"/>
      <c r="AG1033" s="104"/>
      <c r="AK1033" s="104"/>
      <c r="AL1033" s="104"/>
      <c r="AO1033" s="104"/>
      <c r="AP1033" s="104"/>
    </row>
    <row r="1034" spans="21:42" ht="15" customHeight="1" x14ac:dyDescent="0.25">
      <c r="U1034" s="104"/>
      <c r="AB1034" s="104"/>
      <c r="AC1034" s="104"/>
      <c r="AF1034" s="104"/>
      <c r="AG1034" s="104"/>
      <c r="AK1034" s="104"/>
      <c r="AL1034" s="104"/>
      <c r="AO1034" s="104"/>
      <c r="AP1034" s="104"/>
    </row>
    <row r="1035" spans="21:42" ht="15" customHeight="1" x14ac:dyDescent="0.25">
      <c r="U1035" s="104"/>
      <c r="AB1035" s="104"/>
      <c r="AC1035" s="104"/>
      <c r="AF1035" s="104"/>
      <c r="AG1035" s="104"/>
      <c r="AK1035" s="104"/>
      <c r="AL1035" s="104"/>
      <c r="AO1035" s="104"/>
      <c r="AP1035" s="104"/>
    </row>
    <row r="1036" spans="21:42" ht="15" customHeight="1" x14ac:dyDescent="0.25">
      <c r="U1036" s="104"/>
      <c r="AB1036" s="104"/>
      <c r="AC1036" s="104"/>
      <c r="AF1036" s="104"/>
      <c r="AG1036" s="104"/>
      <c r="AK1036" s="104"/>
      <c r="AL1036" s="104"/>
      <c r="AO1036" s="104"/>
      <c r="AP1036" s="104"/>
    </row>
    <row r="1037" spans="21:42" ht="15" customHeight="1" x14ac:dyDescent="0.25">
      <c r="U1037" s="104"/>
      <c r="AB1037" s="104"/>
      <c r="AC1037" s="104"/>
      <c r="AF1037" s="104"/>
      <c r="AG1037" s="104"/>
      <c r="AK1037" s="104"/>
      <c r="AL1037" s="104"/>
      <c r="AO1037" s="104"/>
      <c r="AP1037" s="104"/>
    </row>
    <row r="1038" spans="21:42" ht="15" customHeight="1" x14ac:dyDescent="0.25">
      <c r="U1038" s="104"/>
      <c r="AB1038" s="104"/>
      <c r="AC1038" s="104"/>
      <c r="AF1038" s="104"/>
      <c r="AG1038" s="104"/>
      <c r="AK1038" s="104"/>
      <c r="AL1038" s="104"/>
      <c r="AO1038" s="104"/>
      <c r="AP1038" s="104"/>
    </row>
    <row r="1039" spans="21:42" ht="15" customHeight="1" x14ac:dyDescent="0.25">
      <c r="U1039" s="104"/>
      <c r="AB1039" s="104"/>
      <c r="AC1039" s="104"/>
      <c r="AF1039" s="104"/>
      <c r="AG1039" s="104"/>
      <c r="AK1039" s="104"/>
      <c r="AL1039" s="104"/>
      <c r="AO1039" s="104"/>
      <c r="AP1039" s="104"/>
    </row>
    <row r="1040" spans="21:42" ht="15" customHeight="1" x14ac:dyDescent="0.25">
      <c r="U1040" s="104"/>
      <c r="AB1040" s="104"/>
      <c r="AC1040" s="104"/>
      <c r="AF1040" s="104"/>
      <c r="AG1040" s="104"/>
      <c r="AK1040" s="104"/>
      <c r="AL1040" s="104"/>
      <c r="AO1040" s="104"/>
      <c r="AP1040" s="104"/>
    </row>
    <row r="1041" spans="21:42" ht="15" customHeight="1" x14ac:dyDescent="0.25">
      <c r="U1041" s="104"/>
      <c r="AB1041" s="104"/>
      <c r="AC1041" s="104"/>
      <c r="AF1041" s="104"/>
      <c r="AG1041" s="104"/>
      <c r="AK1041" s="104"/>
      <c r="AL1041" s="104"/>
      <c r="AO1041" s="104"/>
      <c r="AP1041" s="104"/>
    </row>
    <row r="1042" spans="21:42" ht="15" customHeight="1" x14ac:dyDescent="0.25">
      <c r="U1042" s="104"/>
      <c r="AB1042" s="104"/>
      <c r="AC1042" s="104"/>
      <c r="AF1042" s="104"/>
      <c r="AG1042" s="104"/>
      <c r="AK1042" s="104"/>
      <c r="AL1042" s="104"/>
      <c r="AO1042" s="104"/>
      <c r="AP1042" s="104"/>
    </row>
    <row r="1043" spans="21:42" ht="15" customHeight="1" x14ac:dyDescent="0.25">
      <c r="U1043" s="104"/>
      <c r="AB1043" s="104"/>
      <c r="AC1043" s="104"/>
      <c r="AF1043" s="104"/>
      <c r="AG1043" s="104"/>
      <c r="AK1043" s="104"/>
      <c r="AL1043" s="104"/>
      <c r="AO1043" s="104"/>
      <c r="AP1043" s="104"/>
    </row>
    <row r="1044" spans="21:42" ht="15" customHeight="1" x14ac:dyDescent="0.25">
      <c r="U1044" s="104"/>
      <c r="AB1044" s="104"/>
      <c r="AC1044" s="104"/>
      <c r="AF1044" s="104"/>
      <c r="AG1044" s="104"/>
      <c r="AK1044" s="104"/>
      <c r="AL1044" s="104"/>
      <c r="AO1044" s="104"/>
      <c r="AP1044" s="104"/>
    </row>
    <row r="1045" spans="21:42" ht="15" customHeight="1" x14ac:dyDescent="0.25">
      <c r="U1045" s="104"/>
      <c r="AB1045" s="104"/>
      <c r="AC1045" s="104"/>
      <c r="AF1045" s="104"/>
      <c r="AG1045" s="104"/>
      <c r="AK1045" s="104"/>
      <c r="AL1045" s="104"/>
      <c r="AO1045" s="104"/>
      <c r="AP1045" s="104"/>
    </row>
    <row r="1046" spans="21:42" ht="15" customHeight="1" x14ac:dyDescent="0.25">
      <c r="U1046" s="104"/>
      <c r="AB1046" s="104"/>
      <c r="AC1046" s="104"/>
      <c r="AF1046" s="104"/>
      <c r="AG1046" s="104"/>
      <c r="AK1046" s="104"/>
      <c r="AL1046" s="104"/>
      <c r="AO1046" s="104"/>
      <c r="AP1046" s="104"/>
    </row>
    <row r="1047" spans="21:42" ht="15" customHeight="1" x14ac:dyDescent="0.25">
      <c r="U1047" s="104"/>
      <c r="AB1047" s="104"/>
      <c r="AC1047" s="104"/>
      <c r="AF1047" s="104"/>
      <c r="AG1047" s="104"/>
      <c r="AK1047" s="104"/>
      <c r="AL1047" s="104"/>
      <c r="AO1047" s="104"/>
      <c r="AP1047" s="104"/>
    </row>
    <row r="1048" spans="21:42" ht="15" customHeight="1" x14ac:dyDescent="0.25">
      <c r="U1048" s="104"/>
      <c r="AB1048" s="104"/>
      <c r="AC1048" s="104"/>
      <c r="AF1048" s="104"/>
      <c r="AG1048" s="104"/>
      <c r="AK1048" s="104"/>
      <c r="AL1048" s="104"/>
      <c r="AO1048" s="104"/>
      <c r="AP1048" s="104"/>
    </row>
    <row r="1049" spans="21:42" ht="15" customHeight="1" x14ac:dyDescent="0.25">
      <c r="U1049" s="104"/>
      <c r="AB1049" s="104"/>
      <c r="AC1049" s="104"/>
      <c r="AF1049" s="104"/>
      <c r="AG1049" s="104"/>
      <c r="AK1049" s="104"/>
      <c r="AL1049" s="104"/>
      <c r="AO1049" s="104"/>
      <c r="AP1049" s="104"/>
    </row>
    <row r="1050" spans="21:42" ht="15" customHeight="1" x14ac:dyDescent="0.25">
      <c r="U1050" s="104"/>
      <c r="AB1050" s="104"/>
      <c r="AC1050" s="104"/>
      <c r="AF1050" s="104"/>
      <c r="AG1050" s="104"/>
      <c r="AK1050" s="104"/>
      <c r="AL1050" s="104"/>
      <c r="AO1050" s="104"/>
      <c r="AP1050" s="104"/>
    </row>
    <row r="1051" spans="21:42" ht="15" customHeight="1" x14ac:dyDescent="0.25">
      <c r="U1051" s="104"/>
      <c r="AB1051" s="104"/>
      <c r="AC1051" s="104"/>
      <c r="AF1051" s="104"/>
      <c r="AG1051" s="104"/>
      <c r="AK1051" s="104"/>
      <c r="AL1051" s="104"/>
      <c r="AO1051" s="104"/>
      <c r="AP1051" s="104"/>
    </row>
    <row r="1052" spans="21:42" ht="15" customHeight="1" x14ac:dyDescent="0.25">
      <c r="U1052" s="104"/>
      <c r="AB1052" s="104"/>
      <c r="AC1052" s="104"/>
      <c r="AF1052" s="104"/>
      <c r="AG1052" s="104"/>
      <c r="AK1052" s="104"/>
      <c r="AL1052" s="104"/>
      <c r="AO1052" s="104"/>
      <c r="AP1052" s="104"/>
    </row>
    <row r="1053" spans="21:42" ht="15" customHeight="1" x14ac:dyDescent="0.25">
      <c r="U1053" s="104"/>
      <c r="AB1053" s="104"/>
      <c r="AC1053" s="104"/>
      <c r="AF1053" s="104"/>
      <c r="AG1053" s="104"/>
      <c r="AK1053" s="104"/>
      <c r="AL1053" s="104"/>
      <c r="AO1053" s="104"/>
      <c r="AP1053" s="104"/>
    </row>
    <row r="1054" spans="21:42" ht="15" customHeight="1" x14ac:dyDescent="0.25">
      <c r="U1054" s="104"/>
      <c r="AB1054" s="104"/>
      <c r="AC1054" s="104"/>
      <c r="AF1054" s="104"/>
      <c r="AG1054" s="104"/>
      <c r="AK1054" s="104"/>
      <c r="AL1054" s="104"/>
      <c r="AO1054" s="104"/>
      <c r="AP1054" s="104"/>
    </row>
    <row r="1055" spans="21:42" ht="15" customHeight="1" x14ac:dyDescent="0.25">
      <c r="U1055" s="104"/>
      <c r="AB1055" s="104"/>
      <c r="AC1055" s="104"/>
      <c r="AF1055" s="104"/>
      <c r="AG1055" s="104"/>
      <c r="AK1055" s="104"/>
      <c r="AL1055" s="104"/>
      <c r="AO1055" s="104"/>
      <c r="AP1055" s="104"/>
    </row>
    <row r="1056" spans="21:42" ht="15" customHeight="1" x14ac:dyDescent="0.25">
      <c r="U1056" s="104"/>
      <c r="AB1056" s="104"/>
      <c r="AC1056" s="104"/>
      <c r="AF1056" s="104"/>
      <c r="AG1056" s="104"/>
      <c r="AK1056" s="104"/>
      <c r="AL1056" s="104"/>
      <c r="AO1056" s="104"/>
      <c r="AP1056" s="104"/>
    </row>
    <row r="1057" spans="21:42" ht="15" customHeight="1" x14ac:dyDescent="0.25">
      <c r="U1057" s="104"/>
      <c r="AB1057" s="104"/>
      <c r="AC1057" s="104"/>
      <c r="AF1057" s="104"/>
      <c r="AG1057" s="104"/>
      <c r="AK1057" s="104"/>
      <c r="AL1057" s="104"/>
      <c r="AO1057" s="104"/>
      <c r="AP1057" s="104"/>
    </row>
    <row r="1058" spans="21:42" ht="15" customHeight="1" x14ac:dyDescent="0.25">
      <c r="U1058" s="104"/>
      <c r="AB1058" s="104"/>
      <c r="AC1058" s="104"/>
      <c r="AF1058" s="104"/>
      <c r="AG1058" s="104"/>
      <c r="AK1058" s="104"/>
      <c r="AL1058" s="104"/>
      <c r="AO1058" s="104"/>
      <c r="AP1058" s="104"/>
    </row>
    <row r="1059" spans="21:42" ht="15" customHeight="1" x14ac:dyDescent="0.25">
      <c r="U1059" s="104"/>
      <c r="AB1059" s="104"/>
      <c r="AC1059" s="104"/>
      <c r="AF1059" s="104"/>
      <c r="AG1059" s="104"/>
      <c r="AK1059" s="104"/>
      <c r="AL1059" s="104"/>
      <c r="AO1059" s="104"/>
      <c r="AP1059" s="104"/>
    </row>
    <row r="1060" spans="21:42" ht="15" customHeight="1" x14ac:dyDescent="0.25">
      <c r="U1060" s="104"/>
      <c r="AB1060" s="104"/>
      <c r="AC1060" s="104"/>
      <c r="AF1060" s="104"/>
      <c r="AG1060" s="104"/>
      <c r="AK1060" s="104"/>
      <c r="AL1060" s="104"/>
      <c r="AO1060" s="104"/>
      <c r="AP1060" s="104"/>
    </row>
    <row r="1061" spans="21:42" ht="15" customHeight="1" x14ac:dyDescent="0.25">
      <c r="U1061" s="104"/>
      <c r="AB1061" s="104"/>
      <c r="AC1061" s="104"/>
      <c r="AF1061" s="104"/>
      <c r="AG1061" s="104"/>
      <c r="AK1061" s="104"/>
      <c r="AL1061" s="104"/>
      <c r="AO1061" s="104"/>
      <c r="AP1061" s="104"/>
    </row>
    <row r="1062" spans="21:42" ht="15" customHeight="1" x14ac:dyDescent="0.25">
      <c r="U1062" s="104"/>
      <c r="AB1062" s="104"/>
      <c r="AC1062" s="104"/>
      <c r="AF1062" s="104"/>
      <c r="AG1062" s="104"/>
      <c r="AK1062" s="104"/>
      <c r="AL1062" s="104"/>
      <c r="AO1062" s="104"/>
      <c r="AP1062" s="104"/>
    </row>
    <row r="1063" spans="21:42" ht="15" customHeight="1" x14ac:dyDescent="0.25">
      <c r="U1063" s="104"/>
      <c r="AB1063" s="104"/>
      <c r="AC1063" s="104"/>
      <c r="AF1063" s="104"/>
      <c r="AG1063" s="104"/>
      <c r="AK1063" s="104"/>
      <c r="AL1063" s="104"/>
      <c r="AO1063" s="104"/>
      <c r="AP1063" s="104"/>
    </row>
    <row r="1064" spans="21:42" ht="15" customHeight="1" x14ac:dyDescent="0.25">
      <c r="U1064" s="104"/>
      <c r="AB1064" s="104"/>
      <c r="AC1064" s="104"/>
      <c r="AF1064" s="104"/>
      <c r="AG1064" s="104"/>
      <c r="AK1064" s="104"/>
      <c r="AL1064" s="104"/>
      <c r="AO1064" s="104"/>
      <c r="AP1064" s="104"/>
    </row>
    <row r="1065" spans="21:42" ht="15" customHeight="1" x14ac:dyDescent="0.25">
      <c r="U1065" s="104"/>
      <c r="AB1065" s="104"/>
      <c r="AC1065" s="104"/>
      <c r="AF1065" s="104"/>
      <c r="AG1065" s="104"/>
      <c r="AK1065" s="104"/>
      <c r="AL1065" s="104"/>
      <c r="AO1065" s="104"/>
      <c r="AP1065" s="104"/>
    </row>
    <row r="1066" spans="21:42" ht="15" customHeight="1" x14ac:dyDescent="0.25">
      <c r="U1066" s="104"/>
      <c r="AB1066" s="104"/>
      <c r="AC1066" s="104"/>
      <c r="AF1066" s="104"/>
      <c r="AG1066" s="104"/>
      <c r="AK1066" s="104"/>
      <c r="AL1066" s="104"/>
      <c r="AO1066" s="104"/>
      <c r="AP1066" s="104"/>
    </row>
    <row r="1067" spans="21:42" ht="15" customHeight="1" x14ac:dyDescent="0.25">
      <c r="U1067" s="104"/>
      <c r="AB1067" s="104"/>
      <c r="AC1067" s="104"/>
      <c r="AF1067" s="104"/>
      <c r="AG1067" s="104"/>
      <c r="AK1067" s="104"/>
      <c r="AL1067" s="104"/>
      <c r="AO1067" s="104"/>
      <c r="AP1067" s="104"/>
    </row>
    <row r="1068" spans="21:42" ht="15" customHeight="1" x14ac:dyDescent="0.25">
      <c r="U1068" s="104"/>
      <c r="AB1068" s="104"/>
      <c r="AC1068" s="104"/>
      <c r="AF1068" s="104"/>
      <c r="AG1068" s="104"/>
      <c r="AK1068" s="104"/>
      <c r="AL1068" s="104"/>
      <c r="AO1068" s="104"/>
      <c r="AP1068" s="104"/>
    </row>
    <row r="1069" spans="21:42" ht="15" customHeight="1" x14ac:dyDescent="0.25">
      <c r="U1069" s="104"/>
      <c r="AB1069" s="104"/>
      <c r="AC1069" s="104"/>
      <c r="AF1069" s="104"/>
      <c r="AG1069" s="104"/>
      <c r="AK1069" s="104"/>
      <c r="AL1069" s="104"/>
      <c r="AO1069" s="104"/>
      <c r="AP1069" s="104"/>
    </row>
    <row r="1070" spans="21:42" ht="15" customHeight="1" x14ac:dyDescent="0.25">
      <c r="U1070" s="104"/>
      <c r="AB1070" s="104"/>
      <c r="AC1070" s="104"/>
      <c r="AF1070" s="104"/>
      <c r="AG1070" s="104"/>
      <c r="AK1070" s="104"/>
      <c r="AL1070" s="104"/>
      <c r="AO1070" s="104"/>
      <c r="AP1070" s="104"/>
    </row>
    <row r="1071" spans="21:42" ht="15" customHeight="1" x14ac:dyDescent="0.25">
      <c r="U1071" s="104"/>
      <c r="AB1071" s="104"/>
      <c r="AC1071" s="104"/>
      <c r="AF1071" s="104"/>
      <c r="AG1071" s="104"/>
      <c r="AK1071" s="104"/>
      <c r="AL1071" s="104"/>
      <c r="AO1071" s="104"/>
      <c r="AP1071" s="104"/>
    </row>
    <row r="1072" spans="21:42" ht="15" customHeight="1" x14ac:dyDescent="0.25">
      <c r="U1072" s="104"/>
      <c r="AB1072" s="104"/>
      <c r="AC1072" s="104"/>
      <c r="AF1072" s="104"/>
      <c r="AG1072" s="104"/>
      <c r="AK1072" s="104"/>
      <c r="AL1072" s="104"/>
      <c r="AO1072" s="104"/>
      <c r="AP1072" s="104"/>
    </row>
    <row r="1073" spans="21:42" ht="15" customHeight="1" x14ac:dyDescent="0.25">
      <c r="U1073" s="104"/>
      <c r="AB1073" s="104"/>
      <c r="AC1073" s="104"/>
      <c r="AF1073" s="104"/>
      <c r="AG1073" s="104"/>
      <c r="AK1073" s="104"/>
      <c r="AL1073" s="104"/>
      <c r="AO1073" s="104"/>
      <c r="AP1073" s="104"/>
    </row>
    <row r="1074" spans="21:42" ht="15" customHeight="1" x14ac:dyDescent="0.25">
      <c r="U1074" s="104"/>
      <c r="AB1074" s="104"/>
      <c r="AC1074" s="104"/>
      <c r="AF1074" s="104"/>
      <c r="AG1074" s="104"/>
      <c r="AK1074" s="104"/>
      <c r="AL1074" s="104"/>
      <c r="AO1074" s="104"/>
      <c r="AP1074" s="104"/>
    </row>
    <row r="1075" spans="21:42" ht="15" customHeight="1" x14ac:dyDescent="0.25">
      <c r="U1075" s="104"/>
      <c r="AB1075" s="104"/>
      <c r="AC1075" s="104"/>
      <c r="AF1075" s="104"/>
      <c r="AG1075" s="104"/>
      <c r="AK1075" s="104"/>
      <c r="AL1075" s="104"/>
      <c r="AO1075" s="104"/>
      <c r="AP1075" s="104"/>
    </row>
    <row r="1076" spans="21:42" ht="15" customHeight="1" x14ac:dyDescent="0.25">
      <c r="U1076" s="104"/>
      <c r="AB1076" s="104"/>
      <c r="AC1076" s="104"/>
      <c r="AF1076" s="104"/>
      <c r="AG1076" s="104"/>
      <c r="AK1076" s="104"/>
      <c r="AL1076" s="104"/>
      <c r="AO1076" s="104"/>
      <c r="AP1076" s="104"/>
    </row>
    <row r="1077" spans="21:42" ht="15" customHeight="1" x14ac:dyDescent="0.25">
      <c r="U1077" s="104"/>
      <c r="AB1077" s="104"/>
      <c r="AC1077" s="104"/>
      <c r="AF1077" s="104"/>
      <c r="AG1077" s="104"/>
      <c r="AK1077" s="104"/>
      <c r="AL1077" s="104"/>
      <c r="AO1077" s="104"/>
      <c r="AP1077" s="104"/>
    </row>
    <row r="1078" spans="21:42" ht="15" customHeight="1" x14ac:dyDescent="0.25">
      <c r="U1078" s="104"/>
      <c r="AB1078" s="104"/>
      <c r="AC1078" s="104"/>
      <c r="AF1078" s="104"/>
      <c r="AG1078" s="104"/>
      <c r="AK1078" s="104"/>
      <c r="AL1078" s="104"/>
      <c r="AO1078" s="104"/>
      <c r="AP1078" s="104"/>
    </row>
    <row r="1079" spans="21:42" ht="15" customHeight="1" x14ac:dyDescent="0.25">
      <c r="U1079" s="104"/>
      <c r="AB1079" s="104"/>
      <c r="AC1079" s="104"/>
      <c r="AF1079" s="104"/>
      <c r="AG1079" s="104"/>
      <c r="AK1079" s="104"/>
      <c r="AL1079" s="104"/>
      <c r="AO1079" s="104"/>
      <c r="AP1079" s="104"/>
    </row>
    <row r="1080" spans="21:42" ht="15" customHeight="1" x14ac:dyDescent="0.25">
      <c r="U1080" s="104"/>
      <c r="AB1080" s="104"/>
      <c r="AC1080" s="104"/>
      <c r="AF1080" s="104"/>
      <c r="AG1080" s="104"/>
      <c r="AK1080" s="104"/>
      <c r="AL1080" s="104"/>
      <c r="AO1080" s="104"/>
      <c r="AP1080" s="104"/>
    </row>
    <row r="1081" spans="21:42" ht="15" customHeight="1" x14ac:dyDescent="0.25">
      <c r="U1081" s="104"/>
      <c r="AB1081" s="104"/>
      <c r="AC1081" s="104"/>
      <c r="AF1081" s="104"/>
      <c r="AG1081" s="104"/>
      <c r="AK1081" s="104"/>
      <c r="AL1081" s="104"/>
      <c r="AO1081" s="104"/>
      <c r="AP1081" s="104"/>
    </row>
    <row r="1082" spans="21:42" ht="15" customHeight="1" x14ac:dyDescent="0.25">
      <c r="U1082" s="104"/>
      <c r="AB1082" s="104"/>
      <c r="AC1082" s="104"/>
      <c r="AF1082" s="104"/>
      <c r="AG1082" s="104"/>
      <c r="AK1082" s="104"/>
      <c r="AL1082" s="104"/>
      <c r="AO1082" s="104"/>
      <c r="AP1082" s="104"/>
    </row>
    <row r="1083" spans="21:42" ht="15" customHeight="1" x14ac:dyDescent="0.25">
      <c r="U1083" s="104"/>
      <c r="AB1083" s="104"/>
      <c r="AC1083" s="104"/>
      <c r="AF1083" s="104"/>
      <c r="AG1083" s="104"/>
      <c r="AK1083" s="104"/>
      <c r="AL1083" s="104"/>
      <c r="AO1083" s="104"/>
      <c r="AP1083" s="104"/>
    </row>
    <row r="1084" spans="21:42" ht="15" customHeight="1" x14ac:dyDescent="0.25">
      <c r="U1084" s="104"/>
      <c r="AB1084" s="104"/>
      <c r="AC1084" s="104"/>
      <c r="AF1084" s="104"/>
      <c r="AG1084" s="104"/>
      <c r="AK1084" s="104"/>
      <c r="AL1084" s="104"/>
      <c r="AO1084" s="104"/>
      <c r="AP1084" s="104"/>
    </row>
    <row r="1085" spans="21:42" ht="15" customHeight="1" x14ac:dyDescent="0.25">
      <c r="U1085" s="104"/>
      <c r="AB1085" s="104"/>
      <c r="AC1085" s="104"/>
      <c r="AF1085" s="104"/>
      <c r="AG1085" s="104"/>
      <c r="AK1085" s="104"/>
      <c r="AL1085" s="104"/>
      <c r="AO1085" s="104"/>
      <c r="AP1085" s="104"/>
    </row>
    <row r="1086" spans="21:42" ht="15" customHeight="1" x14ac:dyDescent="0.25">
      <c r="U1086" s="104"/>
      <c r="AB1086" s="104"/>
      <c r="AC1086" s="104"/>
      <c r="AF1086" s="104"/>
      <c r="AG1086" s="104"/>
      <c r="AK1086" s="104"/>
      <c r="AL1086" s="104"/>
      <c r="AO1086" s="104"/>
      <c r="AP1086" s="104"/>
    </row>
    <row r="1087" spans="21:42" ht="15" customHeight="1" x14ac:dyDescent="0.25">
      <c r="U1087" s="104"/>
      <c r="AB1087" s="104"/>
      <c r="AC1087" s="104"/>
      <c r="AF1087" s="104"/>
      <c r="AG1087" s="104"/>
      <c r="AK1087" s="104"/>
      <c r="AL1087" s="104"/>
      <c r="AO1087" s="104"/>
      <c r="AP1087" s="104"/>
    </row>
    <row r="1088" spans="21:42" ht="15" customHeight="1" x14ac:dyDescent="0.25">
      <c r="U1088" s="104"/>
      <c r="AB1088" s="104"/>
      <c r="AC1088" s="104"/>
      <c r="AF1088" s="104"/>
      <c r="AG1088" s="104"/>
      <c r="AK1088" s="104"/>
      <c r="AL1088" s="104"/>
      <c r="AO1088" s="104"/>
      <c r="AP1088" s="104"/>
    </row>
    <row r="1089" spans="21:42" ht="15" customHeight="1" x14ac:dyDescent="0.25">
      <c r="U1089" s="104"/>
      <c r="AB1089" s="104"/>
      <c r="AC1089" s="104"/>
      <c r="AF1089" s="104"/>
      <c r="AG1089" s="104"/>
      <c r="AK1089" s="104"/>
      <c r="AL1089" s="104"/>
      <c r="AO1089" s="104"/>
      <c r="AP1089" s="104"/>
    </row>
    <row r="1090" spans="21:42" ht="15" customHeight="1" x14ac:dyDescent="0.25">
      <c r="U1090" s="104"/>
      <c r="AB1090" s="104"/>
      <c r="AC1090" s="104"/>
      <c r="AF1090" s="104"/>
      <c r="AG1090" s="104"/>
      <c r="AK1090" s="104"/>
      <c r="AL1090" s="104"/>
      <c r="AO1090" s="104"/>
      <c r="AP1090" s="104"/>
    </row>
    <row r="1091" spans="21:42" ht="15" customHeight="1" x14ac:dyDescent="0.25">
      <c r="U1091" s="104"/>
      <c r="AB1091" s="104"/>
      <c r="AC1091" s="104"/>
      <c r="AF1091" s="104"/>
      <c r="AG1091" s="104"/>
      <c r="AK1091" s="104"/>
      <c r="AL1091" s="104"/>
      <c r="AO1091" s="104"/>
      <c r="AP1091" s="104"/>
    </row>
    <row r="1092" spans="21:42" ht="15" customHeight="1" x14ac:dyDescent="0.25">
      <c r="U1092" s="104"/>
      <c r="AB1092" s="104"/>
      <c r="AC1092" s="104"/>
      <c r="AF1092" s="104"/>
      <c r="AG1092" s="104"/>
      <c r="AK1092" s="104"/>
      <c r="AL1092" s="104"/>
      <c r="AO1092" s="104"/>
      <c r="AP1092" s="104"/>
    </row>
    <row r="1093" spans="21:42" ht="15" customHeight="1" x14ac:dyDescent="0.25">
      <c r="U1093" s="104"/>
      <c r="AB1093" s="104"/>
      <c r="AC1093" s="104"/>
      <c r="AF1093" s="104"/>
      <c r="AG1093" s="104"/>
      <c r="AK1093" s="104"/>
      <c r="AL1093" s="104"/>
      <c r="AO1093" s="104"/>
      <c r="AP1093" s="104"/>
    </row>
    <row r="1094" spans="21:42" ht="15" customHeight="1" x14ac:dyDescent="0.25">
      <c r="U1094" s="104"/>
      <c r="AB1094" s="104"/>
      <c r="AC1094" s="104"/>
      <c r="AF1094" s="104"/>
      <c r="AG1094" s="104"/>
      <c r="AK1094" s="104"/>
      <c r="AL1094" s="104"/>
      <c r="AO1094" s="104"/>
      <c r="AP1094" s="104"/>
    </row>
    <row r="1095" spans="21:42" ht="15" customHeight="1" x14ac:dyDescent="0.25">
      <c r="U1095" s="104"/>
      <c r="AB1095" s="104"/>
      <c r="AC1095" s="104"/>
      <c r="AF1095" s="104"/>
      <c r="AG1095" s="104"/>
      <c r="AK1095" s="104"/>
      <c r="AL1095" s="104"/>
      <c r="AO1095" s="104"/>
      <c r="AP1095" s="104"/>
    </row>
    <row r="1096" spans="21:42" ht="15" customHeight="1" x14ac:dyDescent="0.25">
      <c r="U1096" s="104"/>
      <c r="AB1096" s="104"/>
      <c r="AC1096" s="104"/>
      <c r="AF1096" s="104"/>
      <c r="AG1096" s="104"/>
      <c r="AK1096" s="104"/>
      <c r="AL1096" s="104"/>
      <c r="AO1096" s="104"/>
      <c r="AP1096" s="104"/>
    </row>
    <row r="1097" spans="21:42" ht="15" customHeight="1" x14ac:dyDescent="0.25">
      <c r="U1097" s="104"/>
      <c r="AB1097" s="104"/>
      <c r="AC1097" s="104"/>
      <c r="AF1097" s="104"/>
      <c r="AG1097" s="104"/>
      <c r="AK1097" s="104"/>
      <c r="AL1097" s="104"/>
      <c r="AO1097" s="104"/>
      <c r="AP1097" s="104"/>
    </row>
    <row r="1098" spans="21:42" ht="15" customHeight="1" x14ac:dyDescent="0.25">
      <c r="U1098" s="104"/>
      <c r="AB1098" s="104"/>
      <c r="AC1098" s="104"/>
      <c r="AF1098" s="104"/>
      <c r="AG1098" s="104"/>
      <c r="AK1098" s="104"/>
      <c r="AL1098" s="104"/>
      <c r="AO1098" s="104"/>
      <c r="AP1098" s="104"/>
    </row>
    <row r="1099" spans="21:42" ht="15" customHeight="1" x14ac:dyDescent="0.25">
      <c r="U1099" s="104"/>
      <c r="AB1099" s="104"/>
      <c r="AC1099" s="104"/>
      <c r="AF1099" s="104"/>
      <c r="AG1099" s="104"/>
      <c r="AK1099" s="104"/>
      <c r="AL1099" s="104"/>
      <c r="AO1099" s="104"/>
      <c r="AP1099" s="104"/>
    </row>
    <row r="1100" spans="21:42" ht="15" customHeight="1" x14ac:dyDescent="0.25">
      <c r="U1100" s="104"/>
      <c r="AB1100" s="104"/>
      <c r="AC1100" s="104"/>
      <c r="AF1100" s="104"/>
      <c r="AG1100" s="104"/>
      <c r="AK1100" s="104"/>
      <c r="AL1100" s="104"/>
      <c r="AO1100" s="104"/>
      <c r="AP1100" s="104"/>
    </row>
    <row r="1101" spans="21:42" ht="15" customHeight="1" x14ac:dyDescent="0.25">
      <c r="U1101" s="104"/>
      <c r="AB1101" s="104"/>
      <c r="AC1101" s="104"/>
      <c r="AF1101" s="104"/>
      <c r="AG1101" s="104"/>
      <c r="AK1101" s="104"/>
      <c r="AL1101" s="104"/>
      <c r="AO1101" s="104"/>
      <c r="AP1101" s="104"/>
    </row>
    <row r="1102" spans="21:42" ht="15" customHeight="1" x14ac:dyDescent="0.25">
      <c r="U1102" s="104"/>
      <c r="AB1102" s="104"/>
      <c r="AC1102" s="104"/>
      <c r="AF1102" s="104"/>
      <c r="AG1102" s="104"/>
      <c r="AK1102" s="104"/>
      <c r="AL1102" s="104"/>
      <c r="AO1102" s="104"/>
      <c r="AP1102" s="104"/>
    </row>
    <row r="1103" spans="21:42" ht="15" customHeight="1" x14ac:dyDescent="0.25">
      <c r="U1103" s="104"/>
      <c r="AB1103" s="104"/>
      <c r="AC1103" s="104"/>
      <c r="AF1103" s="104"/>
      <c r="AG1103" s="104"/>
      <c r="AK1103" s="104"/>
      <c r="AL1103" s="104"/>
      <c r="AO1103" s="104"/>
      <c r="AP1103" s="104"/>
    </row>
    <row r="1104" spans="21:42" ht="15" customHeight="1" x14ac:dyDescent="0.25">
      <c r="U1104" s="104"/>
      <c r="AB1104" s="104"/>
      <c r="AC1104" s="104"/>
      <c r="AF1104" s="104"/>
      <c r="AG1104" s="104"/>
      <c r="AK1104" s="104"/>
      <c r="AL1104" s="104"/>
      <c r="AO1104" s="104"/>
      <c r="AP1104" s="104"/>
    </row>
    <row r="1105" spans="21:42" ht="15" customHeight="1" x14ac:dyDescent="0.25">
      <c r="U1105" s="104"/>
      <c r="AB1105" s="104"/>
      <c r="AC1105" s="104"/>
      <c r="AF1105" s="104"/>
      <c r="AG1105" s="104"/>
      <c r="AK1105" s="104"/>
      <c r="AL1105" s="104"/>
      <c r="AO1105" s="104"/>
      <c r="AP1105" s="104"/>
    </row>
    <row r="1106" spans="21:42" ht="15" customHeight="1" x14ac:dyDescent="0.25">
      <c r="U1106" s="104"/>
      <c r="AB1106" s="104"/>
      <c r="AC1106" s="104"/>
      <c r="AF1106" s="104"/>
      <c r="AG1106" s="104"/>
      <c r="AK1106" s="104"/>
      <c r="AL1106" s="104"/>
      <c r="AO1106" s="104"/>
      <c r="AP1106" s="104"/>
    </row>
    <row r="1107" spans="21:42" ht="15" customHeight="1" x14ac:dyDescent="0.25">
      <c r="U1107" s="104"/>
      <c r="AB1107" s="104"/>
      <c r="AC1107" s="104"/>
      <c r="AF1107" s="104"/>
      <c r="AG1107" s="104"/>
      <c r="AK1107" s="104"/>
      <c r="AL1107" s="104"/>
      <c r="AO1107" s="104"/>
      <c r="AP1107" s="104"/>
    </row>
    <row r="1108" spans="21:42" ht="15" customHeight="1" x14ac:dyDescent="0.25">
      <c r="U1108" s="104"/>
      <c r="AB1108" s="104"/>
      <c r="AC1108" s="104"/>
      <c r="AF1108" s="104"/>
      <c r="AG1108" s="104"/>
      <c r="AK1108" s="104"/>
      <c r="AL1108" s="104"/>
      <c r="AO1108" s="104"/>
      <c r="AP1108" s="104"/>
    </row>
    <row r="1109" spans="21:42" ht="15" customHeight="1" x14ac:dyDescent="0.25">
      <c r="U1109" s="104"/>
      <c r="AB1109" s="104"/>
      <c r="AC1109" s="104"/>
      <c r="AF1109" s="104"/>
      <c r="AG1109" s="104"/>
      <c r="AK1109" s="104"/>
      <c r="AL1109" s="104"/>
      <c r="AO1109" s="104"/>
      <c r="AP1109" s="104"/>
    </row>
    <row r="1110" spans="21:42" ht="15" customHeight="1" x14ac:dyDescent="0.25">
      <c r="U1110" s="104"/>
      <c r="AB1110" s="104"/>
      <c r="AC1110" s="104"/>
      <c r="AF1110" s="104"/>
      <c r="AG1110" s="104"/>
      <c r="AK1110" s="104"/>
      <c r="AL1110" s="104"/>
      <c r="AO1110" s="104"/>
      <c r="AP1110" s="104"/>
    </row>
    <row r="1111" spans="21:42" ht="15" customHeight="1" x14ac:dyDescent="0.25">
      <c r="U1111" s="104"/>
      <c r="AB1111" s="104"/>
      <c r="AC1111" s="104"/>
      <c r="AF1111" s="104"/>
      <c r="AG1111" s="104"/>
      <c r="AK1111" s="104"/>
      <c r="AL1111" s="104"/>
      <c r="AO1111" s="104"/>
      <c r="AP1111" s="104"/>
    </row>
    <row r="1112" spans="21:42" ht="15" customHeight="1" x14ac:dyDescent="0.25">
      <c r="U1112" s="104"/>
      <c r="AB1112" s="104"/>
      <c r="AC1112" s="104"/>
      <c r="AF1112" s="104"/>
      <c r="AG1112" s="104"/>
      <c r="AK1112" s="104"/>
      <c r="AL1112" s="104"/>
      <c r="AO1112" s="104"/>
      <c r="AP1112" s="104"/>
    </row>
    <row r="1113" spans="21:42" ht="15" customHeight="1" x14ac:dyDescent="0.25">
      <c r="U1113" s="104"/>
      <c r="AB1113" s="104"/>
      <c r="AC1113" s="104"/>
      <c r="AF1113" s="104"/>
      <c r="AG1113" s="104"/>
      <c r="AK1113" s="104"/>
      <c r="AL1113" s="104"/>
      <c r="AO1113" s="104"/>
      <c r="AP1113" s="104"/>
    </row>
    <row r="1114" spans="21:42" ht="15" customHeight="1" x14ac:dyDescent="0.25">
      <c r="U1114" s="104"/>
      <c r="AB1114" s="104"/>
      <c r="AC1114" s="104"/>
      <c r="AF1114" s="104"/>
      <c r="AG1114" s="104"/>
      <c r="AK1114" s="104"/>
      <c r="AL1114" s="104"/>
      <c r="AO1114" s="104"/>
      <c r="AP1114" s="104"/>
    </row>
    <row r="1115" spans="21:42" ht="15" customHeight="1" x14ac:dyDescent="0.25">
      <c r="U1115" s="104"/>
      <c r="AB1115" s="104"/>
      <c r="AC1115" s="104"/>
      <c r="AF1115" s="104"/>
      <c r="AG1115" s="104"/>
      <c r="AK1115" s="104"/>
      <c r="AL1115" s="104"/>
      <c r="AO1115" s="104"/>
      <c r="AP1115" s="104"/>
    </row>
    <row r="1116" spans="21:42" ht="15" customHeight="1" x14ac:dyDescent="0.25">
      <c r="U1116" s="104"/>
      <c r="AB1116" s="104"/>
      <c r="AC1116" s="104"/>
      <c r="AF1116" s="104"/>
      <c r="AG1116" s="104"/>
      <c r="AK1116" s="104"/>
      <c r="AL1116" s="104"/>
      <c r="AO1116" s="104"/>
      <c r="AP1116" s="104"/>
    </row>
    <row r="1117" spans="21:42" ht="15" customHeight="1" x14ac:dyDescent="0.25">
      <c r="U1117" s="104"/>
      <c r="AB1117" s="104"/>
      <c r="AC1117" s="104"/>
      <c r="AF1117" s="104"/>
      <c r="AG1117" s="104"/>
      <c r="AK1117" s="104"/>
      <c r="AL1117" s="104"/>
      <c r="AO1117" s="104"/>
      <c r="AP1117" s="104"/>
    </row>
    <row r="1118" spans="21:42" ht="15" customHeight="1" x14ac:dyDescent="0.25">
      <c r="U1118" s="104"/>
      <c r="AB1118" s="104"/>
      <c r="AC1118" s="104"/>
      <c r="AF1118" s="104"/>
      <c r="AG1118" s="104"/>
      <c r="AK1118" s="104"/>
      <c r="AL1118" s="104"/>
      <c r="AO1118" s="104"/>
      <c r="AP1118" s="104"/>
    </row>
    <row r="1119" spans="21:42" ht="15" customHeight="1" x14ac:dyDescent="0.25">
      <c r="U1119" s="104"/>
      <c r="AB1119" s="104"/>
      <c r="AC1119" s="104"/>
      <c r="AF1119" s="104"/>
      <c r="AG1119" s="104"/>
      <c r="AK1119" s="104"/>
      <c r="AL1119" s="104"/>
      <c r="AO1119" s="104"/>
      <c r="AP1119" s="104"/>
    </row>
    <row r="1120" spans="21:42" ht="15" customHeight="1" x14ac:dyDescent="0.25">
      <c r="U1120" s="104"/>
      <c r="AB1120" s="104"/>
      <c r="AC1120" s="104"/>
      <c r="AF1120" s="104"/>
      <c r="AG1120" s="104"/>
      <c r="AK1120" s="104"/>
      <c r="AL1120" s="104"/>
      <c r="AO1120" s="104"/>
      <c r="AP1120" s="104"/>
    </row>
    <row r="1121" spans="21:42" ht="15" customHeight="1" x14ac:dyDescent="0.25">
      <c r="U1121" s="104"/>
      <c r="AB1121" s="104"/>
      <c r="AC1121" s="104"/>
      <c r="AF1121" s="104"/>
      <c r="AG1121" s="104"/>
      <c r="AK1121" s="104"/>
      <c r="AL1121" s="104"/>
      <c r="AO1121" s="104"/>
      <c r="AP1121" s="104"/>
    </row>
    <row r="1122" spans="21:42" ht="15" customHeight="1" x14ac:dyDescent="0.25">
      <c r="U1122" s="104"/>
      <c r="AB1122" s="104"/>
      <c r="AC1122" s="104"/>
      <c r="AF1122" s="104"/>
      <c r="AG1122" s="104"/>
      <c r="AK1122" s="104"/>
      <c r="AL1122" s="104"/>
      <c r="AO1122" s="104"/>
      <c r="AP1122" s="104"/>
    </row>
    <row r="1123" spans="21:42" ht="15" customHeight="1" x14ac:dyDescent="0.25">
      <c r="U1123" s="104"/>
      <c r="AB1123" s="104"/>
      <c r="AC1123" s="104"/>
      <c r="AF1123" s="104"/>
      <c r="AG1123" s="104"/>
      <c r="AK1123" s="104"/>
      <c r="AL1123" s="104"/>
      <c r="AO1123" s="104"/>
      <c r="AP1123" s="104"/>
    </row>
    <row r="1124" spans="21:42" ht="15" customHeight="1" x14ac:dyDescent="0.25">
      <c r="U1124" s="104"/>
      <c r="AB1124" s="104"/>
      <c r="AC1124" s="104"/>
      <c r="AF1124" s="104"/>
      <c r="AG1124" s="104"/>
      <c r="AK1124" s="104"/>
      <c r="AL1124" s="104"/>
      <c r="AO1124" s="104"/>
      <c r="AP1124" s="104"/>
    </row>
    <row r="1125" spans="21:42" ht="15" customHeight="1" x14ac:dyDescent="0.25">
      <c r="U1125" s="104"/>
      <c r="AB1125" s="104"/>
      <c r="AC1125" s="104"/>
      <c r="AF1125" s="104"/>
      <c r="AG1125" s="104"/>
      <c r="AK1125" s="104"/>
      <c r="AL1125" s="104"/>
      <c r="AO1125" s="104"/>
      <c r="AP1125" s="104"/>
    </row>
    <row r="1126" spans="21:42" ht="15" customHeight="1" x14ac:dyDescent="0.25">
      <c r="U1126" s="104"/>
      <c r="AB1126" s="104"/>
      <c r="AC1126" s="104"/>
      <c r="AF1126" s="104"/>
      <c r="AG1126" s="104"/>
      <c r="AK1126" s="104"/>
      <c r="AL1126" s="104"/>
      <c r="AO1126" s="104"/>
      <c r="AP1126" s="104"/>
    </row>
    <row r="1127" spans="21:42" ht="15" customHeight="1" x14ac:dyDescent="0.25">
      <c r="U1127" s="104"/>
      <c r="AB1127" s="104"/>
      <c r="AC1127" s="104"/>
      <c r="AF1127" s="104"/>
      <c r="AG1127" s="104"/>
      <c r="AK1127" s="104"/>
      <c r="AL1127" s="104"/>
      <c r="AO1127" s="104"/>
      <c r="AP1127" s="104"/>
    </row>
    <row r="1128" spans="21:42" ht="15" customHeight="1" x14ac:dyDescent="0.25">
      <c r="U1128" s="104"/>
      <c r="AB1128" s="104"/>
      <c r="AC1128" s="104"/>
      <c r="AF1128" s="104"/>
      <c r="AG1128" s="104"/>
      <c r="AK1128" s="104"/>
      <c r="AL1128" s="104"/>
      <c r="AO1128" s="104"/>
      <c r="AP1128" s="104"/>
    </row>
    <row r="1129" spans="21:42" ht="15" customHeight="1" x14ac:dyDescent="0.25">
      <c r="U1129" s="104"/>
      <c r="AB1129" s="104"/>
      <c r="AC1129" s="104"/>
      <c r="AF1129" s="104"/>
      <c r="AG1129" s="104"/>
      <c r="AK1129" s="104"/>
      <c r="AL1129" s="104"/>
      <c r="AO1129" s="104"/>
      <c r="AP1129" s="104"/>
    </row>
    <row r="1130" spans="21:42" ht="15" customHeight="1" x14ac:dyDescent="0.25">
      <c r="U1130" s="104"/>
      <c r="AB1130" s="104"/>
      <c r="AC1130" s="104"/>
      <c r="AF1130" s="104"/>
      <c r="AG1130" s="104"/>
      <c r="AK1130" s="104"/>
      <c r="AL1130" s="104"/>
      <c r="AO1130" s="104"/>
      <c r="AP1130" s="104"/>
    </row>
    <row r="1131" spans="21:42" ht="15" customHeight="1" x14ac:dyDescent="0.25">
      <c r="U1131" s="104"/>
      <c r="AB1131" s="104"/>
      <c r="AC1131" s="104"/>
      <c r="AF1131" s="104"/>
      <c r="AG1131" s="104"/>
      <c r="AK1131" s="104"/>
      <c r="AL1131" s="104"/>
      <c r="AO1131" s="104"/>
      <c r="AP1131" s="104"/>
    </row>
    <row r="1132" spans="21:42" ht="15" customHeight="1" x14ac:dyDescent="0.25">
      <c r="U1132" s="104"/>
      <c r="AB1132" s="104"/>
      <c r="AC1132" s="104"/>
      <c r="AF1132" s="104"/>
      <c r="AG1132" s="104"/>
      <c r="AK1132" s="104"/>
      <c r="AL1132" s="104"/>
      <c r="AO1132" s="104"/>
      <c r="AP1132" s="104"/>
    </row>
    <row r="1133" spans="21:42" ht="15" customHeight="1" x14ac:dyDescent="0.25">
      <c r="U1133" s="104"/>
      <c r="AB1133" s="104"/>
      <c r="AC1133" s="104"/>
      <c r="AF1133" s="104"/>
      <c r="AG1133" s="104"/>
      <c r="AK1133" s="104"/>
      <c r="AL1133" s="104"/>
      <c r="AO1133" s="104"/>
      <c r="AP1133" s="104"/>
    </row>
    <row r="1134" spans="21:42" ht="15" customHeight="1" x14ac:dyDescent="0.25">
      <c r="U1134" s="104"/>
      <c r="AB1134" s="104"/>
      <c r="AC1134" s="104"/>
      <c r="AF1134" s="104"/>
      <c r="AG1134" s="104"/>
      <c r="AK1134" s="104"/>
      <c r="AL1134" s="104"/>
      <c r="AO1134" s="104"/>
      <c r="AP1134" s="104"/>
    </row>
    <row r="1135" spans="21:42" ht="15" customHeight="1" x14ac:dyDescent="0.25">
      <c r="U1135" s="104"/>
      <c r="AB1135" s="104"/>
      <c r="AC1135" s="104"/>
      <c r="AF1135" s="104"/>
      <c r="AG1135" s="104"/>
      <c r="AK1135" s="104"/>
      <c r="AL1135" s="104"/>
      <c r="AO1135" s="104"/>
      <c r="AP1135" s="104"/>
    </row>
    <row r="1136" spans="21:42" ht="15" customHeight="1" x14ac:dyDescent="0.25">
      <c r="U1136" s="104"/>
      <c r="AB1136" s="104"/>
      <c r="AC1136" s="104"/>
      <c r="AF1136" s="104"/>
      <c r="AG1136" s="104"/>
      <c r="AK1136" s="104"/>
      <c r="AL1136" s="104"/>
      <c r="AO1136" s="104"/>
      <c r="AP1136" s="104"/>
    </row>
    <row r="1137" spans="21:42" ht="15" customHeight="1" x14ac:dyDescent="0.25">
      <c r="U1137" s="104"/>
      <c r="AB1137" s="104"/>
      <c r="AC1137" s="104"/>
      <c r="AF1137" s="104"/>
      <c r="AG1137" s="104"/>
      <c r="AK1137" s="104"/>
      <c r="AL1137" s="104"/>
      <c r="AO1137" s="104"/>
      <c r="AP1137" s="104"/>
    </row>
    <row r="1138" spans="21:42" ht="15" customHeight="1" x14ac:dyDescent="0.25">
      <c r="U1138" s="104"/>
      <c r="AB1138" s="104"/>
      <c r="AC1138" s="104"/>
      <c r="AF1138" s="104"/>
      <c r="AG1138" s="104"/>
      <c r="AK1138" s="104"/>
      <c r="AL1138" s="104"/>
      <c r="AO1138" s="104"/>
      <c r="AP1138" s="104"/>
    </row>
    <row r="1139" spans="21:42" ht="15" customHeight="1" x14ac:dyDescent="0.25">
      <c r="U1139" s="104"/>
      <c r="AB1139" s="104"/>
      <c r="AC1139" s="104"/>
      <c r="AF1139" s="104"/>
      <c r="AG1139" s="104"/>
      <c r="AK1139" s="104"/>
      <c r="AL1139" s="104"/>
      <c r="AO1139" s="104"/>
      <c r="AP1139" s="104"/>
    </row>
    <row r="1140" spans="21:42" ht="15" customHeight="1" x14ac:dyDescent="0.25">
      <c r="U1140" s="104"/>
      <c r="AB1140" s="104"/>
      <c r="AC1140" s="104"/>
      <c r="AF1140" s="104"/>
      <c r="AG1140" s="104"/>
      <c r="AK1140" s="104"/>
      <c r="AL1140" s="104"/>
      <c r="AO1140" s="104"/>
      <c r="AP1140" s="104"/>
    </row>
    <row r="1141" spans="21:42" ht="15" customHeight="1" x14ac:dyDescent="0.25">
      <c r="U1141" s="104"/>
      <c r="AB1141" s="104"/>
      <c r="AC1141" s="104"/>
      <c r="AF1141" s="104"/>
      <c r="AG1141" s="104"/>
      <c r="AK1141" s="104"/>
      <c r="AL1141" s="104"/>
      <c r="AO1141" s="104"/>
      <c r="AP1141" s="104"/>
    </row>
    <row r="1142" spans="21:42" ht="15" customHeight="1" x14ac:dyDescent="0.25">
      <c r="U1142" s="104"/>
      <c r="AB1142" s="104"/>
      <c r="AC1142" s="104"/>
      <c r="AF1142" s="104"/>
      <c r="AG1142" s="104"/>
      <c r="AK1142" s="104"/>
      <c r="AL1142" s="104"/>
      <c r="AO1142" s="104"/>
      <c r="AP1142" s="104"/>
    </row>
    <row r="1143" spans="21:42" ht="15" customHeight="1" x14ac:dyDescent="0.25">
      <c r="U1143" s="104"/>
      <c r="AB1143" s="104"/>
      <c r="AC1143" s="104"/>
      <c r="AF1143" s="104"/>
      <c r="AG1143" s="104"/>
      <c r="AK1143" s="104"/>
      <c r="AL1143" s="104"/>
      <c r="AO1143" s="104"/>
      <c r="AP1143" s="104"/>
    </row>
    <row r="1144" spans="21:42" ht="15" customHeight="1" x14ac:dyDescent="0.25">
      <c r="U1144" s="104"/>
      <c r="AB1144" s="104"/>
      <c r="AC1144" s="104"/>
      <c r="AF1144" s="104"/>
      <c r="AG1144" s="104"/>
      <c r="AK1144" s="104"/>
      <c r="AL1144" s="104"/>
      <c r="AO1144" s="104"/>
      <c r="AP1144" s="104"/>
    </row>
    <row r="1145" spans="21:42" ht="15" customHeight="1" x14ac:dyDescent="0.25">
      <c r="U1145" s="104"/>
      <c r="AB1145" s="104"/>
      <c r="AC1145" s="104"/>
      <c r="AF1145" s="104"/>
      <c r="AG1145" s="104"/>
      <c r="AK1145" s="104"/>
      <c r="AL1145" s="104"/>
      <c r="AO1145" s="104"/>
      <c r="AP1145" s="104"/>
    </row>
    <row r="1146" spans="21:42" ht="15" customHeight="1" x14ac:dyDescent="0.25">
      <c r="U1146" s="104"/>
      <c r="AB1146" s="104"/>
      <c r="AC1146" s="104"/>
      <c r="AF1146" s="104"/>
      <c r="AG1146" s="104"/>
      <c r="AK1146" s="104"/>
      <c r="AL1146" s="104"/>
      <c r="AO1146" s="104"/>
      <c r="AP1146" s="104"/>
    </row>
    <row r="1147" spans="21:42" ht="15" customHeight="1" x14ac:dyDescent="0.25">
      <c r="U1147" s="104"/>
      <c r="AB1147" s="104"/>
      <c r="AC1147" s="104"/>
      <c r="AF1147" s="104"/>
      <c r="AG1147" s="104"/>
      <c r="AK1147" s="104"/>
      <c r="AL1147" s="104"/>
      <c r="AO1147" s="104"/>
      <c r="AP1147" s="104"/>
    </row>
    <row r="1148" spans="21:42" ht="15" customHeight="1" x14ac:dyDescent="0.25">
      <c r="U1148" s="104"/>
      <c r="AB1148" s="104"/>
      <c r="AC1148" s="104"/>
      <c r="AF1148" s="104"/>
      <c r="AG1148" s="104"/>
      <c r="AK1148" s="104"/>
      <c r="AL1148" s="104"/>
      <c r="AO1148" s="104"/>
      <c r="AP1148" s="104"/>
    </row>
    <row r="1149" spans="21:42" ht="15" customHeight="1" x14ac:dyDescent="0.25">
      <c r="U1149" s="104"/>
      <c r="AB1149" s="104"/>
      <c r="AC1149" s="104"/>
      <c r="AF1149" s="104"/>
      <c r="AG1149" s="104"/>
      <c r="AK1149" s="104"/>
      <c r="AL1149" s="104"/>
      <c r="AO1149" s="104"/>
      <c r="AP1149" s="104"/>
    </row>
    <row r="1150" spans="21:42" ht="15" customHeight="1" x14ac:dyDescent="0.25">
      <c r="U1150" s="104"/>
      <c r="AB1150" s="104"/>
      <c r="AC1150" s="104"/>
      <c r="AF1150" s="104"/>
      <c r="AG1150" s="104"/>
      <c r="AK1150" s="104"/>
      <c r="AL1150" s="104"/>
      <c r="AO1150" s="104"/>
      <c r="AP1150" s="104"/>
    </row>
    <row r="1151" spans="21:42" ht="15" customHeight="1" x14ac:dyDescent="0.25">
      <c r="U1151" s="104"/>
      <c r="AB1151" s="104"/>
      <c r="AC1151" s="104"/>
      <c r="AF1151" s="104"/>
      <c r="AG1151" s="104"/>
      <c r="AK1151" s="104"/>
      <c r="AL1151" s="104"/>
      <c r="AO1151" s="104"/>
      <c r="AP1151" s="104"/>
    </row>
    <row r="1152" spans="21:42" ht="15" customHeight="1" x14ac:dyDescent="0.25">
      <c r="U1152" s="104"/>
      <c r="AB1152" s="104"/>
      <c r="AC1152" s="104"/>
      <c r="AF1152" s="104"/>
      <c r="AG1152" s="104"/>
      <c r="AK1152" s="104"/>
      <c r="AL1152" s="104"/>
      <c r="AO1152" s="104"/>
      <c r="AP1152" s="104"/>
    </row>
    <row r="1153" spans="21:42" ht="15" customHeight="1" x14ac:dyDescent="0.25">
      <c r="U1153" s="104"/>
      <c r="AB1153" s="104"/>
      <c r="AC1153" s="104"/>
      <c r="AF1153" s="104"/>
      <c r="AG1153" s="104"/>
      <c r="AK1153" s="104"/>
      <c r="AL1153" s="104"/>
      <c r="AO1153" s="104"/>
      <c r="AP1153" s="104"/>
    </row>
    <row r="1154" spans="21:42" ht="15" customHeight="1" x14ac:dyDescent="0.25">
      <c r="U1154" s="104"/>
      <c r="AB1154" s="104"/>
      <c r="AC1154" s="104"/>
      <c r="AF1154" s="104"/>
      <c r="AG1154" s="104"/>
      <c r="AK1154" s="104"/>
      <c r="AL1154" s="104"/>
      <c r="AO1154" s="104"/>
      <c r="AP1154" s="104"/>
    </row>
    <row r="1155" spans="21:42" ht="15" customHeight="1" x14ac:dyDescent="0.25">
      <c r="U1155" s="104"/>
      <c r="AB1155" s="104"/>
      <c r="AC1155" s="104"/>
      <c r="AF1155" s="104"/>
      <c r="AG1155" s="104"/>
      <c r="AK1155" s="104"/>
      <c r="AL1155" s="104"/>
      <c r="AO1155" s="104"/>
      <c r="AP1155" s="104"/>
    </row>
    <row r="1156" spans="21:42" ht="15" customHeight="1" x14ac:dyDescent="0.25">
      <c r="U1156" s="104"/>
      <c r="AB1156" s="104"/>
      <c r="AC1156" s="104"/>
      <c r="AF1156" s="104"/>
      <c r="AG1156" s="104"/>
      <c r="AK1156" s="104"/>
      <c r="AL1156" s="104"/>
      <c r="AO1156" s="104"/>
      <c r="AP1156" s="104"/>
    </row>
    <row r="1157" spans="21:42" ht="15" customHeight="1" x14ac:dyDescent="0.25">
      <c r="U1157" s="104"/>
      <c r="AB1157" s="104"/>
      <c r="AC1157" s="104"/>
      <c r="AF1157" s="104"/>
      <c r="AG1157" s="104"/>
      <c r="AK1157" s="104"/>
      <c r="AL1157" s="104"/>
      <c r="AO1157" s="104"/>
      <c r="AP1157" s="104"/>
    </row>
    <row r="1158" spans="21:42" ht="15" customHeight="1" x14ac:dyDescent="0.25">
      <c r="U1158" s="104"/>
      <c r="AB1158" s="104"/>
      <c r="AC1158" s="104"/>
      <c r="AF1158" s="104"/>
      <c r="AG1158" s="104"/>
      <c r="AK1158" s="104"/>
      <c r="AL1158" s="104"/>
      <c r="AO1158" s="104"/>
      <c r="AP1158" s="104"/>
    </row>
    <row r="1159" spans="21:42" ht="15" customHeight="1" x14ac:dyDescent="0.25">
      <c r="U1159" s="104"/>
      <c r="AB1159" s="104"/>
      <c r="AC1159" s="104"/>
      <c r="AF1159" s="104"/>
      <c r="AG1159" s="104"/>
      <c r="AK1159" s="104"/>
      <c r="AL1159" s="104"/>
      <c r="AO1159" s="104"/>
      <c r="AP1159" s="104"/>
    </row>
    <row r="1160" spans="21:42" ht="15" customHeight="1" x14ac:dyDescent="0.25">
      <c r="U1160" s="104"/>
      <c r="AB1160" s="104"/>
      <c r="AC1160" s="104"/>
      <c r="AF1160" s="104"/>
      <c r="AG1160" s="104"/>
      <c r="AK1160" s="104"/>
      <c r="AL1160" s="104"/>
      <c r="AO1160" s="104"/>
      <c r="AP1160" s="104"/>
    </row>
    <row r="1161" spans="21:42" ht="15" customHeight="1" x14ac:dyDescent="0.25">
      <c r="U1161" s="104"/>
      <c r="AB1161" s="104"/>
      <c r="AC1161" s="104"/>
      <c r="AF1161" s="104"/>
      <c r="AG1161" s="104"/>
      <c r="AK1161" s="104"/>
      <c r="AL1161" s="104"/>
      <c r="AO1161" s="104"/>
      <c r="AP1161" s="104"/>
    </row>
    <row r="1162" spans="21:42" ht="15" customHeight="1" x14ac:dyDescent="0.25">
      <c r="U1162" s="104"/>
      <c r="AB1162" s="104"/>
      <c r="AC1162" s="104"/>
      <c r="AF1162" s="104"/>
      <c r="AG1162" s="104"/>
      <c r="AK1162" s="104"/>
      <c r="AL1162" s="104"/>
      <c r="AO1162" s="104"/>
      <c r="AP1162" s="104"/>
    </row>
    <row r="1163" spans="21:42" ht="15" customHeight="1" x14ac:dyDescent="0.25">
      <c r="U1163" s="104"/>
      <c r="AB1163" s="104"/>
      <c r="AC1163" s="104"/>
      <c r="AF1163" s="104"/>
      <c r="AG1163" s="104"/>
      <c r="AK1163" s="104"/>
      <c r="AL1163" s="104"/>
      <c r="AO1163" s="104"/>
      <c r="AP1163" s="104"/>
    </row>
    <row r="1164" spans="21:42" ht="15" customHeight="1" x14ac:dyDescent="0.25">
      <c r="U1164" s="104"/>
      <c r="AB1164" s="104"/>
      <c r="AC1164" s="104"/>
      <c r="AF1164" s="104"/>
      <c r="AG1164" s="104"/>
      <c r="AK1164" s="104"/>
      <c r="AL1164" s="104"/>
      <c r="AO1164" s="104"/>
      <c r="AP1164" s="104"/>
    </row>
    <row r="1165" spans="21:42" ht="15" customHeight="1" x14ac:dyDescent="0.25">
      <c r="U1165" s="104"/>
      <c r="AB1165" s="104"/>
      <c r="AC1165" s="104"/>
      <c r="AF1165" s="104"/>
      <c r="AG1165" s="104"/>
      <c r="AK1165" s="104"/>
      <c r="AL1165" s="104"/>
      <c r="AO1165" s="104"/>
      <c r="AP1165" s="104"/>
    </row>
    <row r="1166" spans="21:42" ht="15" customHeight="1" x14ac:dyDescent="0.25">
      <c r="U1166" s="104"/>
      <c r="AB1166" s="104"/>
      <c r="AC1166" s="104"/>
      <c r="AF1166" s="104"/>
      <c r="AG1166" s="104"/>
      <c r="AK1166" s="104"/>
      <c r="AL1166" s="104"/>
      <c r="AO1166" s="104"/>
      <c r="AP1166" s="104"/>
    </row>
    <row r="1167" spans="21:42" ht="15" customHeight="1" x14ac:dyDescent="0.25">
      <c r="U1167" s="104"/>
      <c r="AB1167" s="104"/>
      <c r="AC1167" s="104"/>
      <c r="AF1167" s="104"/>
      <c r="AG1167" s="104"/>
      <c r="AK1167" s="104"/>
      <c r="AL1167" s="104"/>
      <c r="AO1167" s="104"/>
      <c r="AP1167" s="104"/>
    </row>
    <row r="1168" spans="21:42" ht="15" customHeight="1" x14ac:dyDescent="0.25">
      <c r="U1168" s="104"/>
      <c r="AB1168" s="104"/>
      <c r="AC1168" s="104"/>
      <c r="AF1168" s="104"/>
      <c r="AG1168" s="104"/>
      <c r="AK1168" s="104"/>
      <c r="AL1168" s="104"/>
      <c r="AO1168" s="104"/>
      <c r="AP1168" s="104"/>
    </row>
    <row r="1169" spans="21:42" ht="15" customHeight="1" x14ac:dyDescent="0.25">
      <c r="U1169" s="104"/>
      <c r="AB1169" s="104"/>
      <c r="AC1169" s="104"/>
      <c r="AF1169" s="104"/>
      <c r="AG1169" s="104"/>
      <c r="AK1169" s="104"/>
      <c r="AL1169" s="104"/>
      <c r="AO1169" s="104"/>
      <c r="AP1169" s="104"/>
    </row>
    <row r="1170" spans="21:42" ht="15" customHeight="1" x14ac:dyDescent="0.25">
      <c r="U1170" s="104"/>
      <c r="AB1170" s="104"/>
      <c r="AC1170" s="104"/>
      <c r="AF1170" s="104"/>
      <c r="AG1170" s="104"/>
      <c r="AK1170" s="104"/>
      <c r="AL1170" s="104"/>
      <c r="AO1170" s="104"/>
      <c r="AP1170" s="104"/>
    </row>
    <row r="1171" spans="21:42" ht="15" customHeight="1" x14ac:dyDescent="0.25">
      <c r="U1171" s="104"/>
      <c r="AB1171" s="104"/>
      <c r="AC1171" s="104"/>
      <c r="AF1171" s="104"/>
      <c r="AG1171" s="104"/>
      <c r="AK1171" s="104"/>
      <c r="AL1171" s="104"/>
      <c r="AO1171" s="104"/>
      <c r="AP1171" s="104"/>
    </row>
    <row r="1172" spans="21:42" ht="15" customHeight="1" x14ac:dyDescent="0.25">
      <c r="U1172" s="104"/>
      <c r="AB1172" s="104"/>
      <c r="AC1172" s="104"/>
      <c r="AF1172" s="104"/>
      <c r="AG1172" s="104"/>
      <c r="AK1172" s="104"/>
      <c r="AL1172" s="104"/>
      <c r="AO1172" s="104"/>
      <c r="AP1172" s="104"/>
    </row>
    <row r="1173" spans="21:42" ht="15" customHeight="1" x14ac:dyDescent="0.25">
      <c r="U1173" s="104"/>
      <c r="AB1173" s="104"/>
      <c r="AC1173" s="104"/>
      <c r="AF1173" s="104"/>
      <c r="AG1173" s="104"/>
      <c r="AK1173" s="104"/>
      <c r="AL1173" s="104"/>
      <c r="AO1173" s="104"/>
      <c r="AP1173" s="104"/>
    </row>
    <row r="1174" spans="21:42" ht="15" customHeight="1" x14ac:dyDescent="0.25">
      <c r="U1174" s="104"/>
      <c r="AB1174" s="104"/>
      <c r="AC1174" s="104"/>
      <c r="AF1174" s="104"/>
      <c r="AG1174" s="104"/>
      <c r="AK1174" s="104"/>
      <c r="AL1174" s="104"/>
      <c r="AO1174" s="104"/>
      <c r="AP1174" s="104"/>
    </row>
    <row r="1175" spans="21:42" ht="15" customHeight="1" x14ac:dyDescent="0.25">
      <c r="U1175" s="104"/>
      <c r="AB1175" s="104"/>
      <c r="AC1175" s="104"/>
      <c r="AF1175" s="104"/>
      <c r="AG1175" s="104"/>
      <c r="AK1175" s="104"/>
      <c r="AL1175" s="104"/>
      <c r="AO1175" s="104"/>
      <c r="AP1175" s="104"/>
    </row>
    <row r="1176" spans="21:42" ht="15" customHeight="1" x14ac:dyDescent="0.25">
      <c r="U1176" s="104"/>
      <c r="AB1176" s="104"/>
      <c r="AC1176" s="104"/>
      <c r="AF1176" s="104"/>
      <c r="AG1176" s="104"/>
      <c r="AK1176" s="104"/>
      <c r="AL1176" s="104"/>
      <c r="AO1176" s="104"/>
      <c r="AP1176" s="104"/>
    </row>
    <row r="1177" spans="21:42" ht="15" customHeight="1" x14ac:dyDescent="0.25">
      <c r="U1177" s="104"/>
      <c r="AB1177" s="104"/>
      <c r="AC1177" s="104"/>
      <c r="AF1177" s="104"/>
      <c r="AG1177" s="104"/>
      <c r="AK1177" s="104"/>
      <c r="AL1177" s="104"/>
      <c r="AO1177" s="104"/>
      <c r="AP1177" s="104"/>
    </row>
    <row r="1178" spans="21:42" ht="15" customHeight="1" x14ac:dyDescent="0.25">
      <c r="U1178" s="104"/>
      <c r="AB1178" s="104"/>
      <c r="AC1178" s="104"/>
      <c r="AF1178" s="104"/>
      <c r="AG1178" s="104"/>
      <c r="AK1178" s="104"/>
      <c r="AL1178" s="104"/>
      <c r="AO1178" s="104"/>
      <c r="AP1178" s="104"/>
    </row>
    <row r="1179" spans="21:42" ht="15" customHeight="1" x14ac:dyDescent="0.25">
      <c r="U1179" s="104"/>
      <c r="AB1179" s="104"/>
      <c r="AC1179" s="104"/>
      <c r="AF1179" s="104"/>
      <c r="AG1179" s="104"/>
      <c r="AK1179" s="104"/>
      <c r="AL1179" s="104"/>
      <c r="AO1179" s="104"/>
      <c r="AP1179" s="104"/>
    </row>
    <row r="1180" spans="21:42" ht="15" customHeight="1" x14ac:dyDescent="0.25">
      <c r="U1180" s="104"/>
      <c r="AB1180" s="104"/>
      <c r="AC1180" s="104"/>
      <c r="AF1180" s="104"/>
      <c r="AG1180" s="104"/>
      <c r="AK1180" s="104"/>
      <c r="AL1180" s="104"/>
      <c r="AO1180" s="104"/>
      <c r="AP1180" s="104"/>
    </row>
    <row r="1181" spans="21:42" ht="15" customHeight="1" x14ac:dyDescent="0.25">
      <c r="U1181" s="104"/>
      <c r="AB1181" s="104"/>
      <c r="AC1181" s="104"/>
      <c r="AF1181" s="104"/>
      <c r="AG1181" s="104"/>
      <c r="AK1181" s="104"/>
      <c r="AL1181" s="104"/>
      <c r="AO1181" s="104"/>
      <c r="AP1181" s="104"/>
    </row>
    <row r="1182" spans="21:42" ht="15" customHeight="1" x14ac:dyDescent="0.25">
      <c r="U1182" s="104"/>
      <c r="AB1182" s="104"/>
      <c r="AC1182" s="104"/>
      <c r="AF1182" s="104"/>
      <c r="AG1182" s="104"/>
      <c r="AK1182" s="104"/>
      <c r="AL1182" s="104"/>
      <c r="AO1182" s="104"/>
      <c r="AP1182" s="104"/>
    </row>
    <row r="1183" spans="21:42" ht="15" customHeight="1" x14ac:dyDescent="0.25">
      <c r="U1183" s="104"/>
      <c r="AB1183" s="104"/>
      <c r="AC1183" s="104"/>
      <c r="AF1183" s="104"/>
      <c r="AG1183" s="104"/>
      <c r="AK1183" s="104"/>
      <c r="AL1183" s="104"/>
      <c r="AO1183" s="104"/>
      <c r="AP1183" s="104"/>
    </row>
    <row r="1184" spans="21:42" ht="15" customHeight="1" x14ac:dyDescent="0.25">
      <c r="U1184" s="104"/>
      <c r="AB1184" s="104"/>
      <c r="AC1184" s="104"/>
      <c r="AF1184" s="104"/>
      <c r="AG1184" s="104"/>
      <c r="AK1184" s="104"/>
      <c r="AL1184" s="104"/>
      <c r="AO1184" s="104"/>
      <c r="AP1184" s="104"/>
    </row>
    <row r="1185" spans="21:42" ht="15" customHeight="1" x14ac:dyDescent="0.25">
      <c r="U1185" s="104"/>
      <c r="AB1185" s="104"/>
      <c r="AC1185" s="104"/>
      <c r="AF1185" s="104"/>
      <c r="AG1185" s="104"/>
      <c r="AK1185" s="104"/>
      <c r="AL1185" s="104"/>
      <c r="AO1185" s="104"/>
      <c r="AP1185" s="104"/>
    </row>
    <row r="1186" spans="21:42" ht="15" customHeight="1" x14ac:dyDescent="0.25">
      <c r="U1186" s="104"/>
      <c r="AB1186" s="104"/>
      <c r="AC1186" s="104"/>
      <c r="AF1186" s="104"/>
      <c r="AG1186" s="104"/>
      <c r="AK1186" s="104"/>
      <c r="AL1186" s="104"/>
      <c r="AO1186" s="104"/>
      <c r="AP1186" s="104"/>
    </row>
    <row r="1187" spans="21:42" ht="15" customHeight="1" x14ac:dyDescent="0.25">
      <c r="U1187" s="104"/>
      <c r="AB1187" s="104"/>
      <c r="AC1187" s="104"/>
      <c r="AF1187" s="104"/>
      <c r="AG1187" s="104"/>
      <c r="AK1187" s="104"/>
      <c r="AL1187" s="104"/>
      <c r="AO1187" s="104"/>
      <c r="AP1187" s="104"/>
    </row>
    <row r="1188" spans="21:42" ht="15" customHeight="1" x14ac:dyDescent="0.25">
      <c r="U1188" s="104"/>
      <c r="AB1188" s="104"/>
      <c r="AC1188" s="104"/>
      <c r="AF1188" s="104"/>
      <c r="AG1188" s="104"/>
      <c r="AK1188" s="104"/>
      <c r="AL1188" s="104"/>
      <c r="AO1188" s="104"/>
      <c r="AP1188" s="104"/>
    </row>
    <row r="1189" spans="21:42" ht="15" customHeight="1" x14ac:dyDescent="0.25">
      <c r="U1189" s="104"/>
      <c r="AB1189" s="104"/>
      <c r="AC1189" s="104"/>
      <c r="AF1189" s="104"/>
      <c r="AG1189" s="104"/>
      <c r="AK1189" s="104"/>
      <c r="AL1189" s="104"/>
      <c r="AO1189" s="104"/>
      <c r="AP1189" s="104"/>
    </row>
    <row r="1190" spans="21:42" ht="15" customHeight="1" x14ac:dyDescent="0.25">
      <c r="U1190" s="104"/>
      <c r="AB1190" s="104"/>
      <c r="AC1190" s="104"/>
      <c r="AF1190" s="104"/>
      <c r="AG1190" s="104"/>
      <c r="AK1190" s="104"/>
      <c r="AL1190" s="104"/>
      <c r="AO1190" s="104"/>
      <c r="AP1190" s="104"/>
    </row>
    <row r="1191" spans="21:42" ht="15" customHeight="1" x14ac:dyDescent="0.25">
      <c r="U1191" s="104"/>
      <c r="AB1191" s="104"/>
      <c r="AC1191" s="104"/>
      <c r="AF1191" s="104"/>
      <c r="AG1191" s="104"/>
      <c r="AK1191" s="104"/>
      <c r="AL1191" s="104"/>
      <c r="AO1191" s="104"/>
      <c r="AP1191" s="104"/>
    </row>
    <row r="1192" spans="21:42" ht="15" customHeight="1" x14ac:dyDescent="0.25">
      <c r="U1192" s="104"/>
      <c r="AB1192" s="104"/>
      <c r="AC1192" s="104"/>
      <c r="AF1192" s="104"/>
      <c r="AG1192" s="104"/>
      <c r="AK1192" s="104"/>
      <c r="AL1192" s="104"/>
      <c r="AO1192" s="104"/>
      <c r="AP1192" s="104"/>
    </row>
    <row r="1193" spans="21:42" ht="15" customHeight="1" x14ac:dyDescent="0.25">
      <c r="U1193" s="104"/>
      <c r="AB1193" s="104"/>
      <c r="AC1193" s="104"/>
      <c r="AF1193" s="104"/>
      <c r="AG1193" s="104"/>
      <c r="AK1193" s="104"/>
      <c r="AL1193" s="104"/>
      <c r="AO1193" s="104"/>
      <c r="AP1193" s="104"/>
    </row>
    <row r="1194" spans="21:42" ht="15" customHeight="1" x14ac:dyDescent="0.25">
      <c r="U1194" s="104"/>
      <c r="AB1194" s="104"/>
      <c r="AC1194" s="104"/>
      <c r="AF1194" s="104"/>
      <c r="AG1194" s="104"/>
      <c r="AK1194" s="104"/>
      <c r="AL1194" s="104"/>
      <c r="AO1194" s="104"/>
      <c r="AP1194" s="104"/>
    </row>
    <row r="1195" spans="21:42" ht="15" customHeight="1" x14ac:dyDescent="0.25">
      <c r="U1195" s="104"/>
      <c r="AB1195" s="104"/>
      <c r="AC1195" s="104"/>
      <c r="AF1195" s="104"/>
      <c r="AG1195" s="104"/>
      <c r="AK1195" s="104"/>
      <c r="AL1195" s="104"/>
      <c r="AO1195" s="104"/>
      <c r="AP1195" s="104"/>
    </row>
    <row r="1196" spans="21:42" ht="15" customHeight="1" x14ac:dyDescent="0.25">
      <c r="U1196" s="104"/>
      <c r="AB1196" s="104"/>
      <c r="AC1196" s="104"/>
      <c r="AF1196" s="104"/>
      <c r="AG1196" s="104"/>
      <c r="AK1196" s="104"/>
      <c r="AL1196" s="104"/>
      <c r="AO1196" s="104"/>
      <c r="AP1196" s="104"/>
    </row>
    <row r="1197" spans="21:42" ht="15" customHeight="1" x14ac:dyDescent="0.25">
      <c r="U1197" s="104"/>
      <c r="AB1197" s="104"/>
      <c r="AC1197" s="104"/>
      <c r="AF1197" s="104"/>
      <c r="AG1197" s="104"/>
      <c r="AK1197" s="104"/>
      <c r="AL1197" s="104"/>
      <c r="AO1197" s="104"/>
      <c r="AP1197" s="104"/>
    </row>
    <row r="1198" spans="21:42" ht="15" customHeight="1" x14ac:dyDescent="0.25">
      <c r="U1198" s="104"/>
      <c r="AB1198" s="104"/>
      <c r="AC1198" s="104"/>
      <c r="AF1198" s="104"/>
      <c r="AG1198" s="104"/>
      <c r="AK1198" s="104"/>
      <c r="AL1198" s="104"/>
      <c r="AO1198" s="104"/>
      <c r="AP1198" s="104"/>
    </row>
    <row r="1199" spans="21:42" ht="15" customHeight="1" x14ac:dyDescent="0.25">
      <c r="U1199" s="104"/>
      <c r="AB1199" s="104"/>
      <c r="AC1199" s="104"/>
      <c r="AF1199" s="104"/>
      <c r="AG1199" s="104"/>
      <c r="AK1199" s="104"/>
      <c r="AL1199" s="104"/>
      <c r="AO1199" s="104"/>
      <c r="AP1199" s="104"/>
    </row>
    <row r="1200" spans="21:42" ht="15" customHeight="1" x14ac:dyDescent="0.25">
      <c r="U1200" s="104"/>
      <c r="AB1200" s="104"/>
      <c r="AC1200" s="104"/>
      <c r="AF1200" s="104"/>
      <c r="AG1200" s="104"/>
      <c r="AK1200" s="104"/>
      <c r="AL1200" s="104"/>
      <c r="AO1200" s="104"/>
      <c r="AP1200" s="104"/>
    </row>
    <row r="1201" spans="21:42" ht="15" customHeight="1" x14ac:dyDescent="0.25">
      <c r="U1201" s="104"/>
      <c r="AB1201" s="104"/>
      <c r="AC1201" s="104"/>
      <c r="AF1201" s="104"/>
      <c r="AG1201" s="104"/>
      <c r="AK1201" s="104"/>
      <c r="AL1201" s="104"/>
      <c r="AO1201" s="104"/>
      <c r="AP1201" s="104"/>
    </row>
    <row r="1202" spans="21:42" ht="15" customHeight="1" x14ac:dyDescent="0.25">
      <c r="U1202" s="104"/>
      <c r="AB1202" s="104"/>
      <c r="AC1202" s="104"/>
      <c r="AF1202" s="104"/>
      <c r="AG1202" s="104"/>
      <c r="AK1202" s="104"/>
      <c r="AL1202" s="104"/>
      <c r="AO1202" s="104"/>
      <c r="AP1202" s="104"/>
    </row>
    <row r="1203" spans="21:42" ht="15" customHeight="1" x14ac:dyDescent="0.25">
      <c r="U1203" s="104"/>
      <c r="AB1203" s="104"/>
      <c r="AC1203" s="104"/>
      <c r="AF1203" s="104"/>
      <c r="AG1203" s="104"/>
      <c r="AK1203" s="104"/>
      <c r="AL1203" s="104"/>
      <c r="AO1203" s="104"/>
      <c r="AP1203" s="104"/>
    </row>
    <row r="1204" spans="21:42" ht="15" customHeight="1" x14ac:dyDescent="0.25">
      <c r="U1204" s="104"/>
      <c r="AB1204" s="104"/>
      <c r="AC1204" s="104"/>
      <c r="AF1204" s="104"/>
      <c r="AG1204" s="104"/>
      <c r="AK1204" s="104"/>
      <c r="AL1204" s="104"/>
      <c r="AO1204" s="104"/>
      <c r="AP1204" s="104"/>
    </row>
    <row r="1205" spans="21:42" ht="15" customHeight="1" x14ac:dyDescent="0.25">
      <c r="U1205" s="104"/>
      <c r="AB1205" s="104"/>
      <c r="AC1205" s="104"/>
      <c r="AF1205" s="104"/>
      <c r="AG1205" s="104"/>
      <c r="AK1205" s="104"/>
      <c r="AL1205" s="104"/>
      <c r="AO1205" s="104"/>
      <c r="AP1205" s="104"/>
    </row>
    <row r="1206" spans="21:42" ht="15" customHeight="1" x14ac:dyDescent="0.25">
      <c r="U1206" s="104"/>
      <c r="AB1206" s="104"/>
      <c r="AC1206" s="104"/>
      <c r="AF1206" s="104"/>
      <c r="AG1206" s="104"/>
      <c r="AK1206" s="104"/>
      <c r="AL1206" s="104"/>
      <c r="AO1206" s="104"/>
      <c r="AP1206" s="104"/>
    </row>
    <row r="1207" spans="21:42" ht="15" customHeight="1" x14ac:dyDescent="0.25">
      <c r="U1207" s="104"/>
      <c r="AB1207" s="104"/>
      <c r="AC1207" s="104"/>
      <c r="AF1207" s="104"/>
      <c r="AG1207" s="104"/>
      <c r="AK1207" s="104"/>
      <c r="AL1207" s="104"/>
      <c r="AO1207" s="104"/>
      <c r="AP1207" s="104"/>
    </row>
    <row r="1208" spans="21:42" ht="15" customHeight="1" x14ac:dyDescent="0.25">
      <c r="U1208" s="104"/>
      <c r="AB1208" s="104"/>
      <c r="AC1208" s="104"/>
      <c r="AF1208" s="104"/>
      <c r="AG1208" s="104"/>
      <c r="AK1208" s="104"/>
      <c r="AL1208" s="104"/>
      <c r="AO1208" s="104"/>
      <c r="AP1208" s="104"/>
    </row>
    <row r="1209" spans="21:42" ht="15" customHeight="1" x14ac:dyDescent="0.25">
      <c r="U1209" s="104"/>
      <c r="AB1209" s="104"/>
      <c r="AC1209" s="104"/>
      <c r="AF1209" s="104"/>
      <c r="AG1209" s="104"/>
      <c r="AK1209" s="104"/>
      <c r="AL1209" s="104"/>
      <c r="AO1209" s="104"/>
      <c r="AP1209" s="104"/>
    </row>
    <row r="1210" spans="21:42" ht="15" customHeight="1" x14ac:dyDescent="0.25">
      <c r="U1210" s="104"/>
      <c r="AB1210" s="104"/>
      <c r="AC1210" s="104"/>
      <c r="AF1210" s="104"/>
      <c r="AG1210" s="104"/>
      <c r="AK1210" s="104"/>
      <c r="AL1210" s="104"/>
      <c r="AO1210" s="104"/>
      <c r="AP1210" s="104"/>
    </row>
    <row r="1211" spans="21:42" ht="15" customHeight="1" x14ac:dyDescent="0.25">
      <c r="U1211" s="104"/>
      <c r="AB1211" s="104"/>
      <c r="AC1211" s="104"/>
      <c r="AF1211" s="104"/>
      <c r="AG1211" s="104"/>
      <c r="AK1211" s="104"/>
      <c r="AL1211" s="104"/>
      <c r="AO1211" s="104"/>
      <c r="AP1211" s="104"/>
    </row>
    <row r="1212" spans="21:42" ht="15" customHeight="1" x14ac:dyDescent="0.25">
      <c r="U1212" s="104"/>
      <c r="AB1212" s="104"/>
      <c r="AC1212" s="104"/>
      <c r="AF1212" s="104"/>
      <c r="AG1212" s="104"/>
      <c r="AK1212" s="104"/>
      <c r="AL1212" s="104"/>
      <c r="AO1212" s="104"/>
      <c r="AP1212" s="104"/>
    </row>
    <row r="1213" spans="21:42" ht="15" customHeight="1" x14ac:dyDescent="0.25">
      <c r="U1213" s="104"/>
      <c r="AB1213" s="104"/>
      <c r="AC1213" s="104"/>
      <c r="AF1213" s="104"/>
      <c r="AG1213" s="104"/>
      <c r="AK1213" s="104"/>
      <c r="AL1213" s="104"/>
      <c r="AO1213" s="104"/>
      <c r="AP1213" s="104"/>
    </row>
    <row r="1214" spans="21:42" ht="15" customHeight="1" x14ac:dyDescent="0.25">
      <c r="U1214" s="104"/>
      <c r="AB1214" s="104"/>
      <c r="AC1214" s="104"/>
      <c r="AF1214" s="104"/>
      <c r="AG1214" s="104"/>
      <c r="AK1214" s="104"/>
      <c r="AL1214" s="104"/>
      <c r="AO1214" s="104"/>
      <c r="AP1214" s="104"/>
    </row>
    <row r="1215" spans="21:42" ht="15" customHeight="1" x14ac:dyDescent="0.25">
      <c r="U1215" s="104"/>
      <c r="AB1215" s="104"/>
      <c r="AC1215" s="104"/>
      <c r="AF1215" s="104"/>
      <c r="AG1215" s="104"/>
      <c r="AK1215" s="104"/>
      <c r="AL1215" s="104"/>
      <c r="AO1215" s="104"/>
      <c r="AP1215" s="104"/>
    </row>
    <row r="1216" spans="21:42" ht="15" customHeight="1" x14ac:dyDescent="0.25">
      <c r="U1216" s="104"/>
      <c r="AB1216" s="104"/>
      <c r="AC1216" s="104"/>
      <c r="AF1216" s="104"/>
      <c r="AG1216" s="104"/>
      <c r="AK1216" s="104"/>
      <c r="AL1216" s="104"/>
      <c r="AO1216" s="104"/>
      <c r="AP1216" s="104"/>
    </row>
    <row r="1217" spans="21:42" ht="15" customHeight="1" x14ac:dyDescent="0.25">
      <c r="U1217" s="104"/>
      <c r="AB1217" s="104"/>
      <c r="AC1217" s="104"/>
      <c r="AF1217" s="104"/>
      <c r="AG1217" s="104"/>
      <c r="AK1217" s="104"/>
      <c r="AL1217" s="104"/>
      <c r="AO1217" s="104"/>
      <c r="AP1217" s="104"/>
    </row>
    <row r="1218" spans="21:42" ht="15" customHeight="1" x14ac:dyDescent="0.25">
      <c r="U1218" s="104"/>
      <c r="AB1218" s="104"/>
      <c r="AC1218" s="104"/>
      <c r="AF1218" s="104"/>
      <c r="AG1218" s="104"/>
      <c r="AK1218" s="104"/>
      <c r="AL1218" s="104"/>
      <c r="AO1218" s="104"/>
      <c r="AP1218" s="104"/>
    </row>
    <row r="1219" spans="21:42" ht="15" customHeight="1" x14ac:dyDescent="0.25">
      <c r="U1219" s="104"/>
      <c r="AB1219" s="104"/>
      <c r="AC1219" s="104"/>
      <c r="AF1219" s="104"/>
      <c r="AG1219" s="104"/>
      <c r="AK1219" s="104"/>
      <c r="AL1219" s="104"/>
      <c r="AO1219" s="104"/>
      <c r="AP1219" s="104"/>
    </row>
    <row r="1220" spans="21:42" ht="15" customHeight="1" x14ac:dyDescent="0.25">
      <c r="U1220" s="104"/>
      <c r="AB1220" s="104"/>
      <c r="AC1220" s="104"/>
      <c r="AF1220" s="104"/>
      <c r="AG1220" s="104"/>
      <c r="AK1220" s="104"/>
      <c r="AL1220" s="104"/>
      <c r="AO1220" s="104"/>
      <c r="AP1220" s="104"/>
    </row>
    <row r="1221" spans="21:42" ht="15" customHeight="1" x14ac:dyDescent="0.25">
      <c r="U1221" s="104"/>
      <c r="AB1221" s="104"/>
      <c r="AC1221" s="104"/>
      <c r="AF1221" s="104"/>
      <c r="AG1221" s="104"/>
      <c r="AK1221" s="104"/>
      <c r="AL1221" s="104"/>
      <c r="AO1221" s="104"/>
      <c r="AP1221" s="104"/>
    </row>
    <row r="1222" spans="21:42" ht="15" customHeight="1" x14ac:dyDescent="0.25">
      <c r="U1222" s="104"/>
      <c r="AB1222" s="104"/>
      <c r="AC1222" s="104"/>
      <c r="AF1222" s="104"/>
      <c r="AG1222" s="104"/>
      <c r="AK1222" s="104"/>
      <c r="AL1222" s="104"/>
      <c r="AO1222" s="104"/>
      <c r="AP1222" s="104"/>
    </row>
    <row r="1223" spans="21:42" ht="15" customHeight="1" x14ac:dyDescent="0.25">
      <c r="U1223" s="104"/>
      <c r="AB1223" s="104"/>
      <c r="AC1223" s="104"/>
      <c r="AF1223" s="104"/>
      <c r="AG1223" s="104"/>
      <c r="AK1223" s="104"/>
      <c r="AL1223" s="104"/>
      <c r="AO1223" s="104"/>
      <c r="AP1223" s="104"/>
    </row>
    <row r="1224" spans="21:42" ht="15" customHeight="1" x14ac:dyDescent="0.25">
      <c r="U1224" s="104"/>
      <c r="AB1224" s="104"/>
      <c r="AC1224" s="104"/>
      <c r="AF1224" s="104"/>
      <c r="AG1224" s="104"/>
      <c r="AK1224" s="104"/>
      <c r="AL1224" s="104"/>
      <c r="AO1224" s="104"/>
      <c r="AP1224" s="104"/>
    </row>
    <row r="1225" spans="21:42" ht="15" customHeight="1" x14ac:dyDescent="0.25">
      <c r="U1225" s="104"/>
      <c r="AB1225" s="104"/>
      <c r="AC1225" s="104"/>
      <c r="AF1225" s="104"/>
      <c r="AG1225" s="104"/>
      <c r="AK1225" s="104"/>
      <c r="AL1225" s="104"/>
      <c r="AO1225" s="104"/>
      <c r="AP1225" s="104"/>
    </row>
    <row r="1226" spans="21:42" ht="15" customHeight="1" x14ac:dyDescent="0.25">
      <c r="U1226" s="104"/>
      <c r="AB1226" s="104"/>
      <c r="AC1226" s="104"/>
      <c r="AF1226" s="104"/>
      <c r="AG1226" s="104"/>
      <c r="AK1226" s="104"/>
      <c r="AL1226" s="104"/>
      <c r="AO1226" s="104"/>
      <c r="AP1226" s="104"/>
    </row>
    <row r="1227" spans="21:42" ht="15" customHeight="1" x14ac:dyDescent="0.25">
      <c r="U1227" s="104"/>
      <c r="AB1227" s="104"/>
      <c r="AC1227" s="104"/>
      <c r="AF1227" s="104"/>
      <c r="AG1227" s="104"/>
      <c r="AK1227" s="104"/>
      <c r="AL1227" s="104"/>
      <c r="AO1227" s="104"/>
      <c r="AP1227" s="104"/>
    </row>
    <row r="1228" spans="21:42" ht="15" customHeight="1" x14ac:dyDescent="0.25">
      <c r="U1228" s="104"/>
      <c r="AB1228" s="104"/>
      <c r="AC1228" s="104"/>
      <c r="AF1228" s="104"/>
      <c r="AG1228" s="104"/>
      <c r="AK1228" s="104"/>
      <c r="AL1228" s="104"/>
      <c r="AO1228" s="104"/>
      <c r="AP1228" s="104"/>
    </row>
    <row r="1229" spans="21:42" ht="15" customHeight="1" x14ac:dyDescent="0.25">
      <c r="U1229" s="104"/>
      <c r="AB1229" s="104"/>
      <c r="AC1229" s="104"/>
      <c r="AF1229" s="104"/>
      <c r="AG1229" s="104"/>
      <c r="AK1229" s="104"/>
      <c r="AL1229" s="104"/>
      <c r="AO1229" s="104"/>
      <c r="AP1229" s="104"/>
    </row>
    <row r="1230" spans="21:42" ht="15" customHeight="1" x14ac:dyDescent="0.25">
      <c r="U1230" s="104"/>
      <c r="AB1230" s="104"/>
      <c r="AC1230" s="104"/>
      <c r="AF1230" s="104"/>
      <c r="AG1230" s="104"/>
      <c r="AK1230" s="104"/>
      <c r="AL1230" s="104"/>
      <c r="AO1230" s="104"/>
      <c r="AP1230" s="104"/>
    </row>
    <row r="1231" spans="21:42" ht="15" customHeight="1" x14ac:dyDescent="0.25">
      <c r="U1231" s="104"/>
      <c r="AB1231" s="104"/>
      <c r="AC1231" s="104"/>
      <c r="AF1231" s="104"/>
      <c r="AG1231" s="104"/>
      <c r="AK1231" s="104"/>
      <c r="AL1231" s="104"/>
      <c r="AO1231" s="104"/>
      <c r="AP1231" s="104"/>
    </row>
    <row r="1232" spans="21:42" ht="15" customHeight="1" x14ac:dyDescent="0.25">
      <c r="U1232" s="104"/>
      <c r="AB1232" s="104"/>
      <c r="AC1232" s="104"/>
      <c r="AF1232" s="104"/>
      <c r="AG1232" s="104"/>
      <c r="AK1232" s="104"/>
      <c r="AL1232" s="104"/>
      <c r="AO1232" s="104"/>
      <c r="AP1232" s="104"/>
    </row>
    <row r="1233" spans="21:42" ht="15" customHeight="1" x14ac:dyDescent="0.25">
      <c r="U1233" s="104"/>
      <c r="AB1233" s="104"/>
      <c r="AC1233" s="104"/>
      <c r="AF1233" s="104"/>
      <c r="AG1233" s="104"/>
      <c r="AK1233" s="104"/>
      <c r="AL1233" s="104"/>
      <c r="AO1233" s="104"/>
      <c r="AP1233" s="104"/>
    </row>
    <row r="1234" spans="21:42" ht="15" customHeight="1" x14ac:dyDescent="0.25">
      <c r="U1234" s="104"/>
      <c r="AB1234" s="104"/>
      <c r="AC1234" s="104"/>
      <c r="AF1234" s="104"/>
      <c r="AG1234" s="104"/>
      <c r="AK1234" s="104"/>
      <c r="AL1234" s="104"/>
      <c r="AO1234" s="104"/>
      <c r="AP1234" s="104"/>
    </row>
    <row r="1235" spans="21:42" ht="15" customHeight="1" x14ac:dyDescent="0.25">
      <c r="U1235" s="104"/>
      <c r="AB1235" s="104"/>
      <c r="AC1235" s="104"/>
      <c r="AF1235" s="104"/>
      <c r="AG1235" s="104"/>
      <c r="AK1235" s="104"/>
      <c r="AL1235" s="104"/>
      <c r="AO1235" s="104"/>
      <c r="AP1235" s="104"/>
    </row>
    <row r="1236" spans="21:42" ht="15" customHeight="1" x14ac:dyDescent="0.25">
      <c r="U1236" s="104"/>
      <c r="AB1236" s="104"/>
      <c r="AC1236" s="104"/>
      <c r="AF1236" s="104"/>
      <c r="AG1236" s="104"/>
      <c r="AK1236" s="104"/>
      <c r="AL1236" s="104"/>
      <c r="AO1236" s="104"/>
      <c r="AP1236" s="104"/>
    </row>
    <row r="1237" spans="21:42" ht="15" customHeight="1" x14ac:dyDescent="0.25">
      <c r="U1237" s="104"/>
      <c r="AB1237" s="104"/>
      <c r="AC1237" s="104"/>
      <c r="AF1237" s="104"/>
      <c r="AG1237" s="104"/>
      <c r="AK1237" s="104"/>
      <c r="AL1237" s="104"/>
      <c r="AO1237" s="104"/>
      <c r="AP1237" s="104"/>
    </row>
    <row r="1238" spans="21:42" ht="15" customHeight="1" x14ac:dyDescent="0.25">
      <c r="U1238" s="104"/>
      <c r="AB1238" s="104"/>
      <c r="AC1238" s="104"/>
      <c r="AF1238" s="104"/>
      <c r="AG1238" s="104"/>
      <c r="AK1238" s="104"/>
      <c r="AL1238" s="104"/>
      <c r="AO1238" s="104"/>
      <c r="AP1238" s="104"/>
    </row>
    <row r="1239" spans="21:42" ht="15" customHeight="1" x14ac:dyDescent="0.25">
      <c r="U1239" s="104"/>
      <c r="AB1239" s="104"/>
      <c r="AC1239" s="104"/>
      <c r="AF1239" s="104"/>
      <c r="AG1239" s="104"/>
      <c r="AK1239" s="104"/>
      <c r="AL1239" s="104"/>
      <c r="AO1239" s="104"/>
      <c r="AP1239" s="104"/>
    </row>
    <row r="1240" spans="21:42" ht="15" customHeight="1" x14ac:dyDescent="0.25">
      <c r="U1240" s="104"/>
      <c r="AB1240" s="104"/>
      <c r="AC1240" s="104"/>
      <c r="AF1240" s="104"/>
      <c r="AG1240" s="104"/>
      <c r="AK1240" s="104"/>
      <c r="AL1240" s="104"/>
      <c r="AO1240" s="104"/>
      <c r="AP1240" s="104"/>
    </row>
    <row r="1241" spans="21:42" ht="15" customHeight="1" x14ac:dyDescent="0.25">
      <c r="U1241" s="104"/>
      <c r="AB1241" s="104"/>
      <c r="AC1241" s="104"/>
      <c r="AF1241" s="104"/>
      <c r="AG1241" s="104"/>
      <c r="AK1241" s="104"/>
      <c r="AL1241" s="104"/>
      <c r="AO1241" s="104"/>
      <c r="AP1241" s="104"/>
    </row>
    <row r="1242" spans="21:42" ht="15" customHeight="1" x14ac:dyDescent="0.25">
      <c r="U1242" s="104"/>
      <c r="AB1242" s="104"/>
      <c r="AC1242" s="104"/>
      <c r="AF1242" s="104"/>
      <c r="AG1242" s="104"/>
      <c r="AK1242" s="104"/>
      <c r="AL1242" s="104"/>
      <c r="AO1242" s="104"/>
      <c r="AP1242" s="104"/>
    </row>
    <row r="1243" spans="21:42" ht="15" customHeight="1" x14ac:dyDescent="0.25">
      <c r="U1243" s="104"/>
      <c r="AB1243" s="104"/>
      <c r="AC1243" s="104"/>
      <c r="AF1243" s="104"/>
      <c r="AG1243" s="104"/>
      <c r="AK1243" s="104"/>
      <c r="AL1243" s="104"/>
      <c r="AO1243" s="104"/>
      <c r="AP1243" s="104"/>
    </row>
    <row r="1244" spans="21:42" ht="15" customHeight="1" x14ac:dyDescent="0.25">
      <c r="U1244" s="104"/>
      <c r="AB1244" s="104"/>
      <c r="AC1244" s="104"/>
      <c r="AF1244" s="104"/>
      <c r="AG1244" s="104"/>
      <c r="AK1244" s="104"/>
      <c r="AL1244" s="104"/>
      <c r="AO1244" s="104"/>
      <c r="AP1244" s="104"/>
    </row>
    <row r="1245" spans="21:42" ht="15" customHeight="1" x14ac:dyDescent="0.25">
      <c r="U1245" s="104"/>
      <c r="AB1245" s="104"/>
      <c r="AC1245" s="104"/>
      <c r="AF1245" s="104"/>
      <c r="AG1245" s="104"/>
      <c r="AK1245" s="104"/>
      <c r="AL1245" s="104"/>
      <c r="AO1245" s="104"/>
      <c r="AP1245" s="104"/>
    </row>
    <row r="1246" spans="21:42" ht="15" customHeight="1" x14ac:dyDescent="0.25">
      <c r="U1246" s="104"/>
      <c r="AB1246" s="104"/>
      <c r="AC1246" s="104"/>
      <c r="AF1246" s="104"/>
      <c r="AG1246" s="104"/>
      <c r="AK1246" s="104"/>
      <c r="AL1246" s="104"/>
      <c r="AO1246" s="104"/>
      <c r="AP1246" s="104"/>
    </row>
    <row r="1247" spans="21:42" ht="15" customHeight="1" x14ac:dyDescent="0.25">
      <c r="U1247" s="104"/>
      <c r="AB1247" s="104"/>
      <c r="AC1247" s="104"/>
      <c r="AF1247" s="104"/>
      <c r="AG1247" s="104"/>
      <c r="AK1247" s="104"/>
      <c r="AL1247" s="104"/>
      <c r="AO1247" s="104"/>
      <c r="AP1247" s="104"/>
    </row>
    <row r="1248" spans="21:42" ht="15" customHeight="1" x14ac:dyDescent="0.25">
      <c r="U1248" s="104"/>
      <c r="AB1248" s="104"/>
      <c r="AC1248" s="104"/>
      <c r="AF1248" s="104"/>
      <c r="AG1248" s="104"/>
      <c r="AK1248" s="104"/>
      <c r="AL1248" s="104"/>
      <c r="AO1248" s="104"/>
      <c r="AP1248" s="104"/>
    </row>
    <row r="1249" spans="21:42" ht="15" customHeight="1" x14ac:dyDescent="0.25">
      <c r="U1249" s="104"/>
      <c r="AB1249" s="104"/>
      <c r="AC1249" s="104"/>
      <c r="AF1249" s="104"/>
      <c r="AG1249" s="104"/>
      <c r="AK1249" s="104"/>
      <c r="AL1249" s="104"/>
      <c r="AO1249" s="104"/>
      <c r="AP1249" s="104"/>
    </row>
    <row r="1250" spans="21:42" ht="15" customHeight="1" x14ac:dyDescent="0.25">
      <c r="U1250" s="104"/>
      <c r="AB1250" s="104"/>
      <c r="AC1250" s="104"/>
      <c r="AF1250" s="104"/>
      <c r="AG1250" s="104"/>
      <c r="AK1250" s="104"/>
      <c r="AL1250" s="104"/>
      <c r="AO1250" s="104"/>
      <c r="AP1250" s="104"/>
    </row>
    <row r="1251" spans="21:42" ht="15" customHeight="1" x14ac:dyDescent="0.25">
      <c r="U1251" s="104"/>
      <c r="AB1251" s="104"/>
      <c r="AC1251" s="104"/>
      <c r="AF1251" s="104"/>
      <c r="AG1251" s="104"/>
      <c r="AK1251" s="104"/>
      <c r="AL1251" s="104"/>
      <c r="AO1251" s="104"/>
      <c r="AP1251" s="104"/>
    </row>
    <row r="1252" spans="21:42" ht="15" customHeight="1" x14ac:dyDescent="0.25">
      <c r="U1252" s="104"/>
      <c r="AB1252" s="104"/>
      <c r="AC1252" s="104"/>
      <c r="AF1252" s="104"/>
      <c r="AG1252" s="104"/>
      <c r="AK1252" s="104"/>
      <c r="AL1252" s="104"/>
      <c r="AO1252" s="104"/>
      <c r="AP1252" s="104"/>
    </row>
    <row r="1253" spans="21:42" ht="15" customHeight="1" x14ac:dyDescent="0.25">
      <c r="U1253" s="104"/>
      <c r="AB1253" s="104"/>
      <c r="AC1253" s="104"/>
      <c r="AF1253" s="104"/>
      <c r="AG1253" s="104"/>
      <c r="AK1253" s="104"/>
      <c r="AL1253" s="104"/>
      <c r="AO1253" s="104"/>
      <c r="AP1253" s="104"/>
    </row>
    <row r="1254" spans="21:42" ht="15" customHeight="1" x14ac:dyDescent="0.25">
      <c r="U1254" s="104"/>
      <c r="AB1254" s="104"/>
      <c r="AC1254" s="104"/>
      <c r="AF1254" s="104"/>
      <c r="AG1254" s="104"/>
      <c r="AK1254" s="104"/>
      <c r="AL1254" s="104"/>
      <c r="AO1254" s="104"/>
      <c r="AP1254" s="104"/>
    </row>
    <row r="1255" spans="21:42" ht="15" customHeight="1" x14ac:dyDescent="0.25">
      <c r="U1255" s="104"/>
      <c r="AB1255" s="104"/>
      <c r="AC1255" s="104"/>
      <c r="AF1255" s="104"/>
      <c r="AG1255" s="104"/>
      <c r="AK1255" s="104"/>
      <c r="AL1255" s="104"/>
      <c r="AO1255" s="104"/>
      <c r="AP1255" s="104"/>
    </row>
    <row r="1256" spans="21:42" ht="15" customHeight="1" x14ac:dyDescent="0.25">
      <c r="U1256" s="104"/>
      <c r="AB1256" s="104"/>
      <c r="AC1256" s="104"/>
      <c r="AF1256" s="104"/>
      <c r="AG1256" s="104"/>
      <c r="AK1256" s="104"/>
      <c r="AL1256" s="104"/>
      <c r="AO1256" s="104"/>
      <c r="AP1256" s="104"/>
    </row>
    <row r="1257" spans="21:42" ht="15" customHeight="1" x14ac:dyDescent="0.25">
      <c r="U1257" s="104"/>
      <c r="AB1257" s="104"/>
      <c r="AC1257" s="104"/>
      <c r="AF1257" s="104"/>
      <c r="AG1257" s="104"/>
      <c r="AK1257" s="104"/>
      <c r="AL1257" s="104"/>
      <c r="AO1257" s="104"/>
      <c r="AP1257" s="104"/>
    </row>
    <row r="1258" spans="21:42" ht="15" customHeight="1" x14ac:dyDescent="0.25">
      <c r="U1258" s="104"/>
      <c r="AB1258" s="104"/>
      <c r="AC1258" s="104"/>
      <c r="AF1258" s="104"/>
      <c r="AG1258" s="104"/>
      <c r="AK1258" s="104"/>
      <c r="AL1258" s="104"/>
      <c r="AO1258" s="104"/>
      <c r="AP1258" s="104"/>
    </row>
    <row r="1259" spans="21:42" ht="15" customHeight="1" x14ac:dyDescent="0.25">
      <c r="U1259" s="104"/>
      <c r="AB1259" s="104"/>
      <c r="AC1259" s="104"/>
      <c r="AF1259" s="104"/>
      <c r="AG1259" s="104"/>
      <c r="AK1259" s="104"/>
      <c r="AL1259" s="104"/>
      <c r="AO1259" s="104"/>
      <c r="AP1259" s="104"/>
    </row>
    <row r="1260" spans="21:42" ht="15" customHeight="1" x14ac:dyDescent="0.25">
      <c r="U1260" s="104"/>
      <c r="AB1260" s="104"/>
      <c r="AC1260" s="104"/>
      <c r="AF1260" s="104"/>
      <c r="AG1260" s="104"/>
      <c r="AK1260" s="104"/>
      <c r="AL1260" s="104"/>
      <c r="AO1260" s="104"/>
      <c r="AP1260" s="104"/>
    </row>
    <row r="1261" spans="21:42" ht="15" customHeight="1" x14ac:dyDescent="0.25">
      <c r="U1261" s="104"/>
      <c r="AB1261" s="104"/>
      <c r="AC1261" s="104"/>
      <c r="AF1261" s="104"/>
      <c r="AG1261" s="104"/>
      <c r="AK1261" s="104"/>
      <c r="AL1261" s="104"/>
      <c r="AO1261" s="104"/>
      <c r="AP1261" s="104"/>
    </row>
    <row r="1262" spans="21:42" ht="15" customHeight="1" x14ac:dyDescent="0.25">
      <c r="U1262" s="104"/>
      <c r="AB1262" s="104"/>
      <c r="AC1262" s="104"/>
      <c r="AF1262" s="104"/>
      <c r="AG1262" s="104"/>
      <c r="AK1262" s="104"/>
      <c r="AL1262" s="104"/>
      <c r="AO1262" s="104"/>
      <c r="AP1262" s="104"/>
    </row>
    <row r="1263" spans="21:42" ht="15" customHeight="1" x14ac:dyDescent="0.25">
      <c r="U1263" s="104"/>
      <c r="AB1263" s="104"/>
      <c r="AC1263" s="104"/>
      <c r="AF1263" s="104"/>
      <c r="AG1263" s="104"/>
      <c r="AK1263" s="104"/>
      <c r="AL1263" s="104"/>
      <c r="AO1263" s="104"/>
      <c r="AP1263" s="104"/>
    </row>
    <row r="1264" spans="21:42" ht="15" customHeight="1" x14ac:dyDescent="0.25">
      <c r="U1264" s="104"/>
      <c r="AB1264" s="104"/>
      <c r="AC1264" s="104"/>
      <c r="AF1264" s="104"/>
      <c r="AG1264" s="104"/>
      <c r="AK1264" s="104"/>
      <c r="AL1264" s="104"/>
      <c r="AO1264" s="104"/>
      <c r="AP1264" s="104"/>
    </row>
    <row r="1265" spans="21:42" ht="15" customHeight="1" x14ac:dyDescent="0.25">
      <c r="U1265" s="104"/>
      <c r="AB1265" s="104"/>
      <c r="AC1265" s="104"/>
      <c r="AF1265" s="104"/>
      <c r="AG1265" s="104"/>
      <c r="AK1265" s="104"/>
      <c r="AL1265" s="104"/>
      <c r="AO1265" s="104"/>
      <c r="AP1265" s="104"/>
    </row>
    <row r="1266" spans="21:42" ht="15" customHeight="1" x14ac:dyDescent="0.25">
      <c r="U1266" s="104"/>
      <c r="AB1266" s="104"/>
      <c r="AC1266" s="104"/>
      <c r="AF1266" s="104"/>
      <c r="AG1266" s="104"/>
      <c r="AK1266" s="104"/>
      <c r="AL1266" s="104"/>
      <c r="AO1266" s="104"/>
      <c r="AP1266" s="104"/>
    </row>
    <row r="1267" spans="21:42" ht="15" customHeight="1" x14ac:dyDescent="0.25">
      <c r="U1267" s="104"/>
      <c r="AB1267" s="104"/>
      <c r="AC1267" s="104"/>
      <c r="AF1267" s="104"/>
      <c r="AG1267" s="104"/>
      <c r="AK1267" s="104"/>
      <c r="AL1267" s="104"/>
      <c r="AO1267" s="104"/>
      <c r="AP1267" s="104"/>
    </row>
    <row r="1268" spans="21:42" ht="15" customHeight="1" x14ac:dyDescent="0.25">
      <c r="U1268" s="104"/>
      <c r="AB1268" s="104"/>
      <c r="AC1268" s="104"/>
      <c r="AF1268" s="104"/>
      <c r="AG1268" s="104"/>
      <c r="AK1268" s="104"/>
      <c r="AL1268" s="104"/>
      <c r="AO1268" s="104"/>
      <c r="AP1268" s="104"/>
    </row>
    <row r="1269" spans="21:42" ht="15" customHeight="1" x14ac:dyDescent="0.25">
      <c r="U1269" s="104"/>
      <c r="AB1269" s="104"/>
      <c r="AC1269" s="104"/>
      <c r="AF1269" s="104"/>
      <c r="AG1269" s="104"/>
      <c r="AK1269" s="104"/>
      <c r="AL1269" s="104"/>
      <c r="AO1269" s="104"/>
      <c r="AP1269" s="104"/>
    </row>
    <row r="1270" spans="21:42" ht="15" customHeight="1" x14ac:dyDescent="0.25">
      <c r="U1270" s="104"/>
      <c r="AB1270" s="104"/>
      <c r="AC1270" s="104"/>
      <c r="AF1270" s="104"/>
      <c r="AG1270" s="104"/>
      <c r="AK1270" s="104"/>
      <c r="AL1270" s="104"/>
      <c r="AO1270" s="104"/>
      <c r="AP1270" s="104"/>
    </row>
    <row r="1271" spans="21:42" ht="15" customHeight="1" x14ac:dyDescent="0.25">
      <c r="U1271" s="104"/>
      <c r="AB1271" s="104"/>
      <c r="AC1271" s="104"/>
      <c r="AF1271" s="104"/>
      <c r="AG1271" s="104"/>
      <c r="AK1271" s="104"/>
      <c r="AL1271" s="104"/>
      <c r="AO1271" s="104"/>
      <c r="AP1271" s="104"/>
    </row>
    <row r="1272" spans="21:42" ht="15" customHeight="1" x14ac:dyDescent="0.25">
      <c r="U1272" s="104"/>
      <c r="AB1272" s="104"/>
      <c r="AC1272" s="104"/>
      <c r="AF1272" s="104"/>
      <c r="AG1272" s="104"/>
      <c r="AK1272" s="104"/>
      <c r="AL1272" s="104"/>
      <c r="AO1272" s="104"/>
      <c r="AP1272" s="104"/>
    </row>
    <row r="1273" spans="21:42" ht="15" customHeight="1" x14ac:dyDescent="0.25">
      <c r="U1273" s="104"/>
      <c r="AB1273" s="104"/>
      <c r="AC1273" s="104"/>
      <c r="AF1273" s="104"/>
      <c r="AG1273" s="104"/>
      <c r="AK1273" s="104"/>
      <c r="AL1273" s="104"/>
      <c r="AO1273" s="104"/>
      <c r="AP1273" s="104"/>
    </row>
    <row r="1274" spans="21:42" ht="15" customHeight="1" x14ac:dyDescent="0.25">
      <c r="U1274" s="104"/>
      <c r="AB1274" s="104"/>
      <c r="AC1274" s="104"/>
      <c r="AF1274" s="104"/>
      <c r="AG1274" s="104"/>
      <c r="AK1274" s="104"/>
      <c r="AL1274" s="104"/>
      <c r="AO1274" s="104"/>
      <c r="AP1274" s="104"/>
    </row>
    <row r="1275" spans="21:42" ht="15" customHeight="1" x14ac:dyDescent="0.25">
      <c r="U1275" s="104"/>
      <c r="AB1275" s="104"/>
      <c r="AC1275" s="104"/>
      <c r="AF1275" s="104"/>
      <c r="AG1275" s="104"/>
      <c r="AK1275" s="104"/>
      <c r="AL1275" s="104"/>
      <c r="AO1275" s="104"/>
      <c r="AP1275" s="104"/>
    </row>
    <row r="1276" spans="21:42" ht="15" customHeight="1" x14ac:dyDescent="0.25">
      <c r="U1276" s="104"/>
      <c r="AB1276" s="104"/>
      <c r="AC1276" s="104"/>
      <c r="AF1276" s="104"/>
      <c r="AG1276" s="104"/>
      <c r="AK1276" s="104"/>
      <c r="AL1276" s="104"/>
      <c r="AO1276" s="104"/>
      <c r="AP1276" s="104"/>
    </row>
    <row r="1277" spans="21:42" ht="15" customHeight="1" x14ac:dyDescent="0.25">
      <c r="U1277" s="104"/>
      <c r="AB1277" s="104"/>
      <c r="AC1277" s="104"/>
      <c r="AF1277" s="104"/>
      <c r="AG1277" s="104"/>
      <c r="AK1277" s="104"/>
      <c r="AL1277" s="104"/>
      <c r="AO1277" s="104"/>
      <c r="AP1277" s="104"/>
    </row>
    <row r="1278" spans="21:42" ht="15" customHeight="1" x14ac:dyDescent="0.25">
      <c r="U1278" s="104"/>
      <c r="AB1278" s="104"/>
      <c r="AC1278" s="104"/>
      <c r="AF1278" s="104"/>
      <c r="AG1278" s="104"/>
      <c r="AK1278" s="104"/>
      <c r="AL1278" s="104"/>
      <c r="AO1278" s="104"/>
      <c r="AP1278" s="104"/>
    </row>
    <row r="1279" spans="21:42" ht="15" customHeight="1" x14ac:dyDescent="0.25">
      <c r="U1279" s="104"/>
      <c r="AB1279" s="104"/>
      <c r="AC1279" s="104"/>
      <c r="AF1279" s="104"/>
      <c r="AG1279" s="104"/>
      <c r="AK1279" s="104"/>
      <c r="AL1279" s="104"/>
      <c r="AO1279" s="104"/>
      <c r="AP1279" s="104"/>
    </row>
    <row r="1280" spans="21:42" ht="15" customHeight="1" x14ac:dyDescent="0.25">
      <c r="U1280" s="104"/>
      <c r="AB1280" s="104"/>
      <c r="AC1280" s="104"/>
      <c r="AF1280" s="104"/>
      <c r="AG1280" s="104"/>
      <c r="AK1280" s="104"/>
      <c r="AL1280" s="104"/>
      <c r="AO1280" s="104"/>
      <c r="AP1280" s="104"/>
    </row>
    <row r="1281" spans="21:42" ht="15" customHeight="1" x14ac:dyDescent="0.25">
      <c r="U1281" s="104"/>
      <c r="AB1281" s="104"/>
      <c r="AC1281" s="104"/>
      <c r="AF1281" s="104"/>
      <c r="AG1281" s="104"/>
      <c r="AK1281" s="104"/>
      <c r="AL1281" s="104"/>
      <c r="AO1281" s="104"/>
      <c r="AP1281" s="104"/>
    </row>
    <row r="1282" spans="21:42" ht="15" customHeight="1" x14ac:dyDescent="0.25">
      <c r="U1282" s="104"/>
      <c r="AB1282" s="104"/>
      <c r="AC1282" s="104"/>
      <c r="AF1282" s="104"/>
      <c r="AG1282" s="104"/>
      <c r="AK1282" s="104"/>
      <c r="AL1282" s="104"/>
      <c r="AO1282" s="104"/>
      <c r="AP1282" s="104"/>
    </row>
    <row r="1283" spans="21:42" ht="15" customHeight="1" x14ac:dyDescent="0.25">
      <c r="U1283" s="104"/>
      <c r="AB1283" s="104"/>
      <c r="AC1283" s="104"/>
      <c r="AF1283" s="104"/>
      <c r="AG1283" s="104"/>
      <c r="AK1283" s="104"/>
      <c r="AL1283" s="104"/>
      <c r="AO1283" s="104"/>
      <c r="AP1283" s="104"/>
    </row>
    <row r="1284" spans="21:42" ht="15" customHeight="1" x14ac:dyDescent="0.25">
      <c r="U1284" s="104"/>
      <c r="AB1284" s="104"/>
      <c r="AC1284" s="104"/>
      <c r="AF1284" s="104"/>
      <c r="AG1284" s="104"/>
      <c r="AK1284" s="104"/>
      <c r="AL1284" s="104"/>
      <c r="AO1284" s="104"/>
      <c r="AP1284" s="104"/>
    </row>
    <row r="1285" spans="21:42" ht="15" customHeight="1" x14ac:dyDescent="0.25">
      <c r="U1285" s="104"/>
      <c r="AB1285" s="104"/>
      <c r="AC1285" s="104"/>
      <c r="AF1285" s="104"/>
      <c r="AG1285" s="104"/>
      <c r="AK1285" s="104"/>
      <c r="AL1285" s="104"/>
      <c r="AO1285" s="104"/>
      <c r="AP1285" s="104"/>
    </row>
    <row r="1286" spans="21:42" ht="15" customHeight="1" x14ac:dyDescent="0.25">
      <c r="U1286" s="104"/>
      <c r="AB1286" s="104"/>
      <c r="AC1286" s="104"/>
      <c r="AF1286" s="104"/>
      <c r="AG1286" s="104"/>
      <c r="AK1286" s="104"/>
      <c r="AL1286" s="104"/>
      <c r="AO1286" s="104"/>
      <c r="AP1286" s="104"/>
    </row>
    <row r="1287" spans="21:42" ht="15" customHeight="1" x14ac:dyDescent="0.25">
      <c r="U1287" s="104"/>
      <c r="AB1287" s="104"/>
      <c r="AC1287" s="104"/>
      <c r="AF1287" s="104"/>
      <c r="AG1287" s="104"/>
      <c r="AK1287" s="104"/>
      <c r="AL1287" s="104"/>
      <c r="AO1287" s="104"/>
      <c r="AP1287" s="104"/>
    </row>
    <row r="1288" spans="21:42" ht="15" customHeight="1" x14ac:dyDescent="0.25">
      <c r="U1288" s="104"/>
      <c r="AB1288" s="104"/>
      <c r="AC1288" s="104"/>
      <c r="AF1288" s="104"/>
      <c r="AG1288" s="104"/>
      <c r="AK1288" s="104"/>
      <c r="AL1288" s="104"/>
      <c r="AO1288" s="104"/>
      <c r="AP1288" s="104"/>
    </row>
    <row r="1289" spans="21:42" ht="15" customHeight="1" x14ac:dyDescent="0.25">
      <c r="U1289" s="104"/>
      <c r="AB1289" s="104"/>
      <c r="AC1289" s="104"/>
      <c r="AF1289" s="104"/>
      <c r="AG1289" s="104"/>
      <c r="AK1289" s="104"/>
      <c r="AL1289" s="104"/>
      <c r="AO1289" s="104"/>
      <c r="AP1289" s="104"/>
    </row>
    <row r="1290" spans="21:42" ht="15" customHeight="1" x14ac:dyDescent="0.25">
      <c r="U1290" s="104"/>
      <c r="AB1290" s="104"/>
      <c r="AC1290" s="104"/>
      <c r="AF1290" s="104"/>
      <c r="AG1290" s="104"/>
      <c r="AK1290" s="104"/>
      <c r="AL1290" s="104"/>
      <c r="AO1290" s="104"/>
      <c r="AP1290" s="104"/>
    </row>
    <row r="1291" spans="21:42" ht="15" customHeight="1" x14ac:dyDescent="0.25">
      <c r="U1291" s="104"/>
      <c r="AB1291" s="104"/>
      <c r="AC1291" s="104"/>
      <c r="AF1291" s="104"/>
      <c r="AG1291" s="104"/>
      <c r="AK1291" s="104"/>
      <c r="AL1291" s="104"/>
      <c r="AO1291" s="104"/>
      <c r="AP1291" s="104"/>
    </row>
    <row r="1292" spans="21:42" ht="15" customHeight="1" x14ac:dyDescent="0.25">
      <c r="U1292" s="104"/>
      <c r="AB1292" s="104"/>
      <c r="AC1292" s="104"/>
      <c r="AF1292" s="104"/>
      <c r="AG1292" s="104"/>
      <c r="AK1292" s="104"/>
      <c r="AL1292" s="104"/>
      <c r="AO1292" s="104"/>
      <c r="AP1292" s="104"/>
    </row>
    <row r="1293" spans="21:42" ht="15" customHeight="1" x14ac:dyDescent="0.25">
      <c r="U1293" s="104"/>
      <c r="AB1293" s="104"/>
      <c r="AC1293" s="104"/>
      <c r="AF1293" s="104"/>
      <c r="AG1293" s="104"/>
      <c r="AK1293" s="104"/>
      <c r="AL1293" s="104"/>
      <c r="AO1293" s="104"/>
      <c r="AP1293" s="104"/>
    </row>
    <row r="1294" spans="21:42" ht="15" customHeight="1" x14ac:dyDescent="0.25">
      <c r="U1294" s="104"/>
      <c r="AB1294" s="104"/>
      <c r="AC1294" s="104"/>
      <c r="AF1294" s="104"/>
      <c r="AG1294" s="104"/>
      <c r="AK1294" s="104"/>
      <c r="AL1294" s="104"/>
      <c r="AO1294" s="104"/>
      <c r="AP1294" s="104"/>
    </row>
    <row r="1295" spans="21:42" ht="15" customHeight="1" x14ac:dyDescent="0.25">
      <c r="U1295" s="104"/>
      <c r="AB1295" s="104"/>
      <c r="AC1295" s="104"/>
      <c r="AF1295" s="104"/>
      <c r="AG1295" s="104"/>
      <c r="AK1295" s="104"/>
      <c r="AL1295" s="104"/>
      <c r="AO1295" s="104"/>
      <c r="AP1295" s="104"/>
    </row>
    <row r="1296" spans="21:42" ht="15" customHeight="1" x14ac:dyDescent="0.25">
      <c r="U1296" s="104"/>
      <c r="AB1296" s="104"/>
      <c r="AC1296" s="104"/>
      <c r="AF1296" s="104"/>
      <c r="AG1296" s="104"/>
      <c r="AK1296" s="104"/>
      <c r="AL1296" s="104"/>
      <c r="AO1296" s="104"/>
      <c r="AP1296" s="104"/>
    </row>
    <row r="1297" spans="21:42" ht="15" customHeight="1" x14ac:dyDescent="0.25">
      <c r="U1297" s="104"/>
      <c r="AB1297" s="104"/>
      <c r="AC1297" s="104"/>
      <c r="AF1297" s="104"/>
      <c r="AG1297" s="104"/>
      <c r="AK1297" s="104"/>
      <c r="AL1297" s="104"/>
      <c r="AO1297" s="104"/>
      <c r="AP1297" s="104"/>
    </row>
    <row r="1298" spans="21:42" ht="15" customHeight="1" x14ac:dyDescent="0.25">
      <c r="U1298" s="104"/>
      <c r="AB1298" s="104"/>
      <c r="AC1298" s="104"/>
      <c r="AF1298" s="104"/>
      <c r="AG1298" s="104"/>
      <c r="AK1298" s="104"/>
      <c r="AL1298" s="104"/>
      <c r="AO1298" s="104"/>
      <c r="AP1298" s="104"/>
    </row>
    <row r="1299" spans="21:42" ht="15" customHeight="1" x14ac:dyDescent="0.25">
      <c r="U1299" s="104"/>
      <c r="AB1299" s="104"/>
      <c r="AC1299" s="104"/>
      <c r="AF1299" s="104"/>
      <c r="AG1299" s="104"/>
      <c r="AK1299" s="104"/>
      <c r="AL1299" s="104"/>
      <c r="AO1299" s="104"/>
      <c r="AP1299" s="104"/>
    </row>
    <row r="1300" spans="21:42" ht="15" customHeight="1" x14ac:dyDescent="0.25">
      <c r="U1300" s="104"/>
      <c r="AB1300" s="104"/>
      <c r="AC1300" s="104"/>
      <c r="AF1300" s="104"/>
      <c r="AG1300" s="104"/>
      <c r="AK1300" s="104"/>
      <c r="AL1300" s="104"/>
      <c r="AO1300" s="104"/>
      <c r="AP1300" s="104"/>
    </row>
    <row r="1301" spans="21:42" ht="15" customHeight="1" x14ac:dyDescent="0.25">
      <c r="U1301" s="104"/>
      <c r="AB1301" s="104"/>
      <c r="AC1301" s="104"/>
      <c r="AF1301" s="104"/>
      <c r="AG1301" s="104"/>
      <c r="AK1301" s="104"/>
      <c r="AL1301" s="104"/>
      <c r="AO1301" s="104"/>
      <c r="AP1301" s="104"/>
    </row>
    <row r="1302" spans="21:42" ht="15" customHeight="1" x14ac:dyDescent="0.25">
      <c r="U1302" s="104"/>
      <c r="AB1302" s="104"/>
      <c r="AC1302" s="104"/>
      <c r="AF1302" s="104"/>
      <c r="AG1302" s="104"/>
      <c r="AK1302" s="104"/>
      <c r="AL1302" s="104"/>
      <c r="AO1302" s="104"/>
      <c r="AP1302" s="104"/>
    </row>
    <row r="1303" spans="21:42" ht="15" customHeight="1" x14ac:dyDescent="0.25">
      <c r="U1303" s="104"/>
      <c r="AB1303" s="104"/>
      <c r="AC1303" s="104"/>
      <c r="AF1303" s="104"/>
      <c r="AG1303" s="104"/>
      <c r="AK1303" s="104"/>
      <c r="AL1303" s="104"/>
      <c r="AO1303" s="104"/>
      <c r="AP1303" s="104"/>
    </row>
    <row r="1304" spans="21:42" ht="15" customHeight="1" x14ac:dyDescent="0.25">
      <c r="U1304" s="104"/>
      <c r="AB1304" s="104"/>
      <c r="AC1304" s="104"/>
      <c r="AF1304" s="104"/>
      <c r="AG1304" s="104"/>
      <c r="AK1304" s="104"/>
      <c r="AL1304" s="104"/>
      <c r="AO1304" s="104"/>
      <c r="AP1304" s="104"/>
    </row>
    <row r="1305" spans="21:42" ht="15" customHeight="1" x14ac:dyDescent="0.25">
      <c r="U1305" s="104"/>
      <c r="AB1305" s="104"/>
      <c r="AC1305" s="104"/>
      <c r="AF1305" s="104"/>
      <c r="AG1305" s="104"/>
      <c r="AK1305" s="104"/>
      <c r="AL1305" s="104"/>
      <c r="AO1305" s="104"/>
      <c r="AP1305" s="104"/>
    </row>
    <row r="1306" spans="21:42" ht="15" customHeight="1" x14ac:dyDescent="0.25">
      <c r="U1306" s="104"/>
      <c r="AB1306" s="104"/>
      <c r="AC1306" s="104"/>
      <c r="AF1306" s="104"/>
      <c r="AG1306" s="104"/>
      <c r="AK1306" s="104"/>
      <c r="AL1306" s="104"/>
      <c r="AO1306" s="104"/>
      <c r="AP1306" s="104"/>
    </row>
    <row r="1307" spans="21:42" ht="15" customHeight="1" x14ac:dyDescent="0.25">
      <c r="U1307" s="104"/>
      <c r="AB1307" s="104"/>
      <c r="AC1307" s="104"/>
      <c r="AF1307" s="104"/>
      <c r="AG1307" s="104"/>
      <c r="AK1307" s="104"/>
      <c r="AL1307" s="104"/>
      <c r="AO1307" s="104"/>
      <c r="AP1307" s="104"/>
    </row>
    <row r="1308" spans="21:42" ht="15" customHeight="1" x14ac:dyDescent="0.25">
      <c r="U1308" s="104"/>
      <c r="AB1308" s="104"/>
      <c r="AC1308" s="104"/>
      <c r="AF1308" s="104"/>
      <c r="AG1308" s="104"/>
      <c r="AK1308" s="104"/>
      <c r="AL1308" s="104"/>
      <c r="AO1308" s="104"/>
      <c r="AP1308" s="104"/>
    </row>
    <row r="1309" spans="21:42" ht="15" customHeight="1" x14ac:dyDescent="0.25">
      <c r="U1309" s="104"/>
      <c r="AB1309" s="104"/>
      <c r="AC1309" s="104"/>
      <c r="AF1309" s="104"/>
      <c r="AG1309" s="104"/>
      <c r="AK1309" s="104"/>
      <c r="AL1309" s="104"/>
      <c r="AO1309" s="104"/>
      <c r="AP1309" s="104"/>
    </row>
    <row r="1310" spans="21:42" ht="15" customHeight="1" x14ac:dyDescent="0.25">
      <c r="U1310" s="104"/>
      <c r="AB1310" s="104"/>
      <c r="AC1310" s="104"/>
      <c r="AF1310" s="104"/>
      <c r="AG1310" s="104"/>
      <c r="AK1310" s="104"/>
      <c r="AL1310" s="104"/>
      <c r="AO1310" s="104"/>
      <c r="AP1310" s="104"/>
    </row>
    <row r="1311" spans="21:42" ht="15" customHeight="1" x14ac:dyDescent="0.25">
      <c r="U1311" s="104"/>
      <c r="AB1311" s="104"/>
      <c r="AC1311" s="104"/>
      <c r="AF1311" s="104"/>
      <c r="AG1311" s="104"/>
      <c r="AK1311" s="104"/>
      <c r="AL1311" s="104"/>
      <c r="AO1311" s="104"/>
      <c r="AP1311" s="104"/>
    </row>
    <row r="1312" spans="21:42" ht="15" customHeight="1" x14ac:dyDescent="0.25">
      <c r="U1312" s="104"/>
      <c r="AB1312" s="104"/>
      <c r="AC1312" s="104"/>
      <c r="AF1312" s="104"/>
      <c r="AG1312" s="104"/>
      <c r="AK1312" s="104"/>
      <c r="AL1312" s="104"/>
      <c r="AO1312" s="104"/>
      <c r="AP1312" s="104"/>
    </row>
    <row r="1313" spans="21:42" ht="15" customHeight="1" x14ac:dyDescent="0.25">
      <c r="U1313" s="104"/>
      <c r="AB1313" s="104"/>
      <c r="AC1313" s="104"/>
      <c r="AF1313" s="104"/>
      <c r="AG1313" s="104"/>
      <c r="AK1313" s="104"/>
      <c r="AL1313" s="104"/>
      <c r="AO1313" s="104"/>
      <c r="AP1313" s="104"/>
    </row>
    <row r="1314" spans="21:42" ht="15" customHeight="1" x14ac:dyDescent="0.25">
      <c r="U1314" s="104"/>
      <c r="AB1314" s="104"/>
      <c r="AC1314" s="104"/>
      <c r="AF1314" s="104"/>
      <c r="AG1314" s="104"/>
      <c r="AK1314" s="104"/>
      <c r="AL1314" s="104"/>
      <c r="AO1314" s="104"/>
      <c r="AP1314" s="104"/>
    </row>
    <row r="1315" spans="21:42" ht="15" customHeight="1" x14ac:dyDescent="0.25">
      <c r="U1315" s="104"/>
      <c r="AB1315" s="104"/>
      <c r="AC1315" s="104"/>
      <c r="AF1315" s="104"/>
      <c r="AG1315" s="104"/>
      <c r="AK1315" s="104"/>
      <c r="AL1315" s="104"/>
      <c r="AO1315" s="104"/>
      <c r="AP1315" s="104"/>
    </row>
    <row r="1316" spans="21:42" ht="15" customHeight="1" x14ac:dyDescent="0.25">
      <c r="U1316" s="104"/>
      <c r="AB1316" s="104"/>
      <c r="AC1316" s="104"/>
      <c r="AF1316" s="104"/>
      <c r="AG1316" s="104"/>
      <c r="AK1316" s="104"/>
      <c r="AL1316" s="104"/>
      <c r="AO1316" s="104"/>
      <c r="AP1316" s="104"/>
    </row>
    <row r="1317" spans="21:42" ht="15" customHeight="1" x14ac:dyDescent="0.25">
      <c r="U1317" s="104"/>
      <c r="AB1317" s="104"/>
      <c r="AC1317" s="104"/>
      <c r="AF1317" s="104"/>
      <c r="AG1317" s="104"/>
      <c r="AK1317" s="104"/>
      <c r="AL1317" s="104"/>
      <c r="AO1317" s="104"/>
      <c r="AP1317" s="104"/>
    </row>
    <row r="1318" spans="21:42" ht="15" customHeight="1" x14ac:dyDescent="0.25">
      <c r="U1318" s="104"/>
      <c r="AB1318" s="104"/>
      <c r="AC1318" s="104"/>
      <c r="AF1318" s="104"/>
      <c r="AG1318" s="104"/>
      <c r="AK1318" s="104"/>
      <c r="AL1318" s="104"/>
      <c r="AO1318" s="104"/>
      <c r="AP1318" s="104"/>
    </row>
    <row r="1319" spans="21:42" ht="15" customHeight="1" x14ac:dyDescent="0.25">
      <c r="U1319" s="104"/>
      <c r="AB1319" s="104"/>
      <c r="AC1319" s="104"/>
      <c r="AF1319" s="104"/>
      <c r="AG1319" s="104"/>
      <c r="AK1319" s="104"/>
      <c r="AL1319" s="104"/>
      <c r="AO1319" s="104"/>
      <c r="AP1319" s="104"/>
    </row>
    <row r="1320" spans="21:42" ht="15" customHeight="1" x14ac:dyDescent="0.25">
      <c r="U1320" s="104"/>
      <c r="AB1320" s="104"/>
      <c r="AC1320" s="104"/>
      <c r="AF1320" s="104"/>
      <c r="AG1320" s="104"/>
      <c r="AK1320" s="104"/>
      <c r="AL1320" s="104"/>
      <c r="AO1320" s="104"/>
      <c r="AP1320" s="104"/>
    </row>
    <row r="1321" spans="21:42" ht="15" customHeight="1" x14ac:dyDescent="0.25">
      <c r="U1321" s="104"/>
      <c r="AB1321" s="104"/>
      <c r="AC1321" s="104"/>
      <c r="AF1321" s="104"/>
      <c r="AG1321" s="104"/>
      <c r="AK1321" s="104"/>
      <c r="AL1321" s="104"/>
      <c r="AO1321" s="104"/>
      <c r="AP1321" s="104"/>
    </row>
    <row r="1322" spans="21:42" ht="15" customHeight="1" x14ac:dyDescent="0.25">
      <c r="U1322" s="104"/>
      <c r="AB1322" s="104"/>
      <c r="AC1322" s="104"/>
      <c r="AF1322" s="104"/>
      <c r="AG1322" s="104"/>
      <c r="AK1322" s="104"/>
      <c r="AL1322" s="104"/>
      <c r="AO1322" s="104"/>
      <c r="AP1322" s="104"/>
    </row>
    <row r="1323" spans="21:42" ht="15" customHeight="1" x14ac:dyDescent="0.25">
      <c r="U1323" s="104"/>
      <c r="AB1323" s="104"/>
      <c r="AC1323" s="104"/>
      <c r="AF1323" s="104"/>
      <c r="AG1323" s="104"/>
      <c r="AK1323" s="104"/>
      <c r="AL1323" s="104"/>
      <c r="AO1323" s="104"/>
      <c r="AP1323" s="104"/>
    </row>
    <row r="1324" spans="21:42" ht="15" customHeight="1" x14ac:dyDescent="0.25">
      <c r="U1324" s="104"/>
      <c r="AB1324" s="104"/>
      <c r="AC1324" s="104"/>
      <c r="AF1324" s="104"/>
      <c r="AG1324" s="104"/>
      <c r="AK1324" s="104"/>
      <c r="AL1324" s="104"/>
      <c r="AO1324" s="104"/>
      <c r="AP1324" s="104"/>
    </row>
    <row r="1325" spans="21:42" ht="15" customHeight="1" x14ac:dyDescent="0.25">
      <c r="U1325" s="104"/>
      <c r="AB1325" s="104"/>
      <c r="AC1325" s="104"/>
      <c r="AF1325" s="104"/>
      <c r="AG1325" s="104"/>
      <c r="AK1325" s="104"/>
      <c r="AL1325" s="104"/>
      <c r="AO1325" s="104"/>
      <c r="AP1325" s="104"/>
    </row>
    <row r="1326" spans="21:42" ht="15" customHeight="1" x14ac:dyDescent="0.25">
      <c r="U1326" s="104"/>
      <c r="AB1326" s="104"/>
      <c r="AC1326" s="104"/>
      <c r="AF1326" s="104"/>
      <c r="AG1326" s="104"/>
      <c r="AK1326" s="104"/>
      <c r="AL1326" s="104"/>
      <c r="AO1326" s="104"/>
      <c r="AP1326" s="104"/>
    </row>
    <row r="1327" spans="21:42" ht="15" customHeight="1" x14ac:dyDescent="0.25">
      <c r="U1327" s="104"/>
      <c r="AB1327" s="104"/>
      <c r="AC1327" s="104"/>
      <c r="AF1327" s="104"/>
      <c r="AG1327" s="104"/>
      <c r="AK1327" s="104"/>
      <c r="AL1327" s="104"/>
      <c r="AO1327" s="104"/>
      <c r="AP1327" s="104"/>
    </row>
    <row r="1328" spans="21:42" ht="15" customHeight="1" x14ac:dyDescent="0.25">
      <c r="U1328" s="104"/>
      <c r="AB1328" s="104"/>
      <c r="AC1328" s="104"/>
      <c r="AF1328" s="104"/>
      <c r="AG1328" s="104"/>
      <c r="AK1328" s="104"/>
      <c r="AL1328" s="104"/>
      <c r="AO1328" s="104"/>
      <c r="AP1328" s="104"/>
    </row>
    <row r="1329" spans="21:42" ht="15" customHeight="1" x14ac:dyDescent="0.25">
      <c r="U1329" s="104"/>
      <c r="AB1329" s="104"/>
      <c r="AC1329" s="104"/>
      <c r="AF1329" s="104"/>
      <c r="AG1329" s="104"/>
      <c r="AK1329" s="104"/>
      <c r="AL1329" s="104"/>
      <c r="AO1329" s="104"/>
      <c r="AP1329" s="104"/>
    </row>
    <row r="1330" spans="21:42" ht="15" customHeight="1" x14ac:dyDescent="0.25">
      <c r="U1330" s="104"/>
      <c r="AB1330" s="104"/>
      <c r="AC1330" s="104"/>
      <c r="AF1330" s="104"/>
      <c r="AG1330" s="104"/>
      <c r="AK1330" s="104"/>
      <c r="AL1330" s="104"/>
      <c r="AO1330" s="104"/>
      <c r="AP1330" s="104"/>
    </row>
    <row r="1331" spans="21:42" ht="15" customHeight="1" x14ac:dyDescent="0.25">
      <c r="U1331" s="104"/>
      <c r="AB1331" s="104"/>
      <c r="AC1331" s="104"/>
      <c r="AF1331" s="104"/>
      <c r="AG1331" s="104"/>
      <c r="AK1331" s="104"/>
      <c r="AL1331" s="104"/>
      <c r="AO1331" s="104"/>
      <c r="AP1331" s="104"/>
    </row>
    <row r="1332" spans="21:42" ht="15" customHeight="1" x14ac:dyDescent="0.25">
      <c r="U1332" s="104"/>
      <c r="AB1332" s="104"/>
      <c r="AC1332" s="104"/>
      <c r="AF1332" s="104"/>
      <c r="AG1332" s="104"/>
      <c r="AK1332" s="104"/>
      <c r="AL1332" s="104"/>
      <c r="AO1332" s="104"/>
      <c r="AP1332" s="104"/>
    </row>
    <row r="1333" spans="21:42" ht="15" customHeight="1" x14ac:dyDescent="0.25">
      <c r="U1333" s="104"/>
      <c r="AB1333" s="104"/>
      <c r="AC1333" s="104"/>
      <c r="AF1333" s="104"/>
      <c r="AG1333" s="104"/>
      <c r="AK1333" s="104"/>
      <c r="AL1333" s="104"/>
      <c r="AO1333" s="104"/>
      <c r="AP1333" s="104"/>
    </row>
    <row r="1334" spans="21:42" ht="15" customHeight="1" x14ac:dyDescent="0.25">
      <c r="U1334" s="104"/>
      <c r="AB1334" s="104"/>
      <c r="AC1334" s="104"/>
      <c r="AF1334" s="104"/>
      <c r="AG1334" s="104"/>
      <c r="AK1334" s="104"/>
      <c r="AL1334" s="104"/>
      <c r="AO1334" s="104"/>
      <c r="AP1334" s="104"/>
    </row>
    <row r="1335" spans="21:42" ht="15" customHeight="1" x14ac:dyDescent="0.25">
      <c r="U1335" s="104"/>
      <c r="AB1335" s="104"/>
      <c r="AC1335" s="104"/>
      <c r="AF1335" s="104"/>
      <c r="AG1335" s="104"/>
      <c r="AK1335" s="104"/>
      <c r="AL1335" s="104"/>
      <c r="AO1335" s="104"/>
      <c r="AP1335" s="104"/>
    </row>
    <row r="1336" spans="21:42" ht="15" customHeight="1" x14ac:dyDescent="0.25">
      <c r="U1336" s="104"/>
      <c r="AB1336" s="104"/>
      <c r="AC1336" s="104"/>
      <c r="AF1336" s="104"/>
      <c r="AG1336" s="104"/>
      <c r="AK1336" s="104"/>
      <c r="AL1336" s="104"/>
      <c r="AO1336" s="104"/>
      <c r="AP1336" s="104"/>
    </row>
    <row r="1337" spans="21:42" ht="15" customHeight="1" x14ac:dyDescent="0.25">
      <c r="U1337" s="104"/>
      <c r="AB1337" s="104"/>
      <c r="AC1337" s="104"/>
      <c r="AF1337" s="104"/>
      <c r="AG1337" s="104"/>
      <c r="AK1337" s="104"/>
      <c r="AL1337" s="104"/>
      <c r="AO1337" s="104"/>
      <c r="AP1337" s="104"/>
    </row>
    <row r="1338" spans="21:42" ht="15" customHeight="1" x14ac:dyDescent="0.25">
      <c r="U1338" s="104"/>
      <c r="AB1338" s="104"/>
      <c r="AC1338" s="104"/>
      <c r="AF1338" s="104"/>
      <c r="AG1338" s="104"/>
      <c r="AK1338" s="104"/>
      <c r="AL1338" s="104"/>
      <c r="AO1338" s="104"/>
      <c r="AP1338" s="104"/>
    </row>
    <row r="1339" spans="21:42" ht="15" customHeight="1" x14ac:dyDescent="0.25">
      <c r="U1339" s="104"/>
      <c r="AB1339" s="104"/>
      <c r="AC1339" s="104"/>
      <c r="AF1339" s="104"/>
      <c r="AG1339" s="104"/>
      <c r="AK1339" s="104"/>
      <c r="AL1339" s="104"/>
      <c r="AO1339" s="104"/>
      <c r="AP1339" s="104"/>
    </row>
    <row r="1340" spans="21:42" ht="15" customHeight="1" x14ac:dyDescent="0.25">
      <c r="U1340" s="104"/>
      <c r="AB1340" s="104"/>
      <c r="AC1340" s="104"/>
      <c r="AF1340" s="104"/>
      <c r="AG1340" s="104"/>
      <c r="AK1340" s="104"/>
      <c r="AL1340" s="104"/>
      <c r="AO1340" s="104"/>
      <c r="AP1340" s="104"/>
    </row>
    <row r="1341" spans="21:42" ht="15" customHeight="1" x14ac:dyDescent="0.25">
      <c r="U1341" s="104"/>
      <c r="AB1341" s="104"/>
      <c r="AC1341" s="104"/>
      <c r="AF1341" s="104"/>
      <c r="AG1341" s="104"/>
      <c r="AK1341" s="104"/>
      <c r="AL1341" s="104"/>
      <c r="AO1341" s="104"/>
      <c r="AP1341" s="104"/>
    </row>
    <row r="1342" spans="21:42" ht="15" customHeight="1" x14ac:dyDescent="0.25">
      <c r="U1342" s="104"/>
      <c r="AB1342" s="104"/>
      <c r="AC1342" s="104"/>
      <c r="AF1342" s="104"/>
      <c r="AG1342" s="104"/>
      <c r="AK1342" s="104"/>
      <c r="AL1342" s="104"/>
      <c r="AO1342" s="104"/>
      <c r="AP1342" s="104"/>
    </row>
    <row r="1343" spans="21:42" ht="15" customHeight="1" x14ac:dyDescent="0.25">
      <c r="U1343" s="104"/>
      <c r="AB1343" s="104"/>
      <c r="AC1343" s="104"/>
      <c r="AF1343" s="104"/>
      <c r="AG1343" s="104"/>
      <c r="AK1343" s="104"/>
      <c r="AL1343" s="104"/>
      <c r="AO1343" s="104"/>
      <c r="AP1343" s="104"/>
    </row>
    <row r="1344" spans="21:42" ht="15" customHeight="1" x14ac:dyDescent="0.25">
      <c r="U1344" s="104"/>
      <c r="AB1344" s="104"/>
      <c r="AC1344" s="104"/>
      <c r="AF1344" s="104"/>
      <c r="AG1344" s="104"/>
      <c r="AK1344" s="104"/>
      <c r="AL1344" s="104"/>
      <c r="AO1344" s="104"/>
      <c r="AP1344" s="104"/>
    </row>
    <row r="1345" spans="21:42" ht="15" customHeight="1" x14ac:dyDescent="0.25">
      <c r="U1345" s="104"/>
      <c r="AB1345" s="104"/>
      <c r="AC1345" s="104"/>
      <c r="AF1345" s="104"/>
      <c r="AG1345" s="104"/>
      <c r="AK1345" s="104"/>
      <c r="AL1345" s="104"/>
      <c r="AO1345" s="104"/>
      <c r="AP1345" s="104"/>
    </row>
    <row r="1346" spans="21:42" ht="15" customHeight="1" x14ac:dyDescent="0.25">
      <c r="U1346" s="104"/>
      <c r="AB1346" s="104"/>
      <c r="AC1346" s="104"/>
      <c r="AF1346" s="104"/>
      <c r="AG1346" s="104"/>
      <c r="AK1346" s="104"/>
      <c r="AL1346" s="104"/>
      <c r="AO1346" s="104"/>
      <c r="AP1346" s="104"/>
    </row>
    <row r="1347" spans="21:42" ht="15" customHeight="1" x14ac:dyDescent="0.25">
      <c r="U1347" s="104"/>
      <c r="AB1347" s="104"/>
      <c r="AC1347" s="104"/>
      <c r="AF1347" s="104"/>
      <c r="AG1347" s="104"/>
      <c r="AK1347" s="104"/>
      <c r="AL1347" s="104"/>
      <c r="AO1347" s="104"/>
      <c r="AP1347" s="104"/>
    </row>
    <row r="1348" spans="21:42" ht="15" customHeight="1" x14ac:dyDescent="0.25">
      <c r="U1348" s="104"/>
      <c r="AB1348" s="104"/>
      <c r="AC1348" s="104"/>
      <c r="AF1348" s="104"/>
      <c r="AG1348" s="104"/>
      <c r="AK1348" s="104"/>
      <c r="AL1348" s="104"/>
      <c r="AO1348" s="104"/>
      <c r="AP1348" s="104"/>
    </row>
    <row r="1349" spans="21:42" ht="15" customHeight="1" x14ac:dyDescent="0.25">
      <c r="U1349" s="104"/>
      <c r="AB1349" s="104"/>
      <c r="AC1349" s="104"/>
      <c r="AF1349" s="104"/>
      <c r="AG1349" s="104"/>
      <c r="AK1349" s="104"/>
      <c r="AL1349" s="104"/>
      <c r="AO1349" s="104"/>
      <c r="AP1349" s="104"/>
    </row>
    <row r="1350" spans="21:42" ht="15" customHeight="1" x14ac:dyDescent="0.25">
      <c r="U1350" s="104"/>
      <c r="AB1350" s="104"/>
      <c r="AC1350" s="104"/>
      <c r="AF1350" s="104"/>
      <c r="AG1350" s="104"/>
      <c r="AK1350" s="104"/>
      <c r="AL1350" s="104"/>
      <c r="AO1350" s="104"/>
      <c r="AP1350" s="104"/>
    </row>
    <row r="1351" spans="21:42" ht="15" customHeight="1" x14ac:dyDescent="0.25">
      <c r="U1351" s="104"/>
      <c r="AB1351" s="104"/>
      <c r="AC1351" s="104"/>
      <c r="AF1351" s="104"/>
      <c r="AG1351" s="104"/>
      <c r="AK1351" s="104"/>
      <c r="AL1351" s="104"/>
      <c r="AO1351" s="104"/>
      <c r="AP1351" s="104"/>
    </row>
    <row r="1352" spans="21:42" ht="15" customHeight="1" x14ac:dyDescent="0.25">
      <c r="U1352" s="104"/>
      <c r="AB1352" s="104"/>
      <c r="AC1352" s="104"/>
      <c r="AF1352" s="104"/>
      <c r="AG1352" s="104"/>
      <c r="AK1352" s="104"/>
      <c r="AL1352" s="104"/>
      <c r="AO1352" s="104"/>
      <c r="AP1352" s="104"/>
    </row>
    <row r="1353" spans="21:42" ht="15" customHeight="1" x14ac:dyDescent="0.25">
      <c r="U1353" s="104"/>
      <c r="AB1353" s="104"/>
      <c r="AC1353" s="104"/>
      <c r="AF1353" s="104"/>
      <c r="AG1353" s="104"/>
      <c r="AK1353" s="104"/>
      <c r="AL1353" s="104"/>
      <c r="AO1353" s="104"/>
      <c r="AP1353" s="104"/>
    </row>
    <row r="1354" spans="21:42" ht="15" customHeight="1" x14ac:dyDescent="0.25">
      <c r="U1354" s="104"/>
      <c r="AB1354" s="104"/>
      <c r="AC1354" s="104"/>
      <c r="AF1354" s="104"/>
      <c r="AG1354" s="104"/>
      <c r="AK1354" s="104"/>
      <c r="AL1354" s="104"/>
      <c r="AO1354" s="104"/>
      <c r="AP1354" s="104"/>
    </row>
    <row r="1355" spans="21:42" ht="15" customHeight="1" x14ac:dyDescent="0.25">
      <c r="U1355" s="104"/>
      <c r="AB1355" s="104"/>
      <c r="AC1355" s="104"/>
      <c r="AF1355" s="104"/>
      <c r="AG1355" s="104"/>
      <c r="AK1355" s="104"/>
      <c r="AL1355" s="104"/>
      <c r="AO1355" s="104"/>
      <c r="AP1355" s="104"/>
    </row>
    <row r="1356" spans="21:42" ht="15" customHeight="1" x14ac:dyDescent="0.25">
      <c r="U1356" s="104"/>
      <c r="AB1356" s="104"/>
      <c r="AC1356" s="104"/>
      <c r="AF1356" s="104"/>
      <c r="AG1356" s="104"/>
      <c r="AK1356" s="104"/>
      <c r="AL1356" s="104"/>
      <c r="AO1356" s="104"/>
      <c r="AP1356" s="104"/>
    </row>
    <row r="1357" spans="21:42" ht="15" customHeight="1" x14ac:dyDescent="0.25">
      <c r="U1357" s="104"/>
      <c r="AB1357" s="104"/>
      <c r="AC1357" s="104"/>
      <c r="AF1357" s="104"/>
      <c r="AG1357" s="104"/>
      <c r="AK1357" s="104"/>
      <c r="AL1357" s="104"/>
      <c r="AO1357" s="104"/>
      <c r="AP1357" s="104"/>
    </row>
    <row r="1358" spans="21:42" ht="15" customHeight="1" x14ac:dyDescent="0.25">
      <c r="U1358" s="104"/>
      <c r="AB1358" s="104"/>
      <c r="AC1358" s="104"/>
      <c r="AF1358" s="104"/>
      <c r="AG1358" s="104"/>
      <c r="AK1358" s="104"/>
      <c r="AL1358" s="104"/>
      <c r="AO1358" s="104"/>
      <c r="AP1358" s="104"/>
    </row>
    <row r="1359" spans="21:42" ht="15" customHeight="1" x14ac:dyDescent="0.25">
      <c r="U1359" s="104"/>
      <c r="AB1359" s="104"/>
      <c r="AC1359" s="104"/>
      <c r="AF1359" s="104"/>
      <c r="AG1359" s="104"/>
      <c r="AK1359" s="104"/>
      <c r="AL1359" s="104"/>
      <c r="AO1359" s="104"/>
      <c r="AP1359" s="104"/>
    </row>
    <row r="1360" spans="21:42" ht="15" customHeight="1" x14ac:dyDescent="0.25">
      <c r="U1360" s="104"/>
      <c r="AB1360" s="104"/>
      <c r="AC1360" s="104"/>
      <c r="AF1360" s="104"/>
      <c r="AG1360" s="104"/>
      <c r="AK1360" s="104"/>
      <c r="AL1360" s="104"/>
      <c r="AO1360" s="104"/>
      <c r="AP1360" s="104"/>
    </row>
    <row r="1361" spans="21:42" ht="15" customHeight="1" x14ac:dyDescent="0.25">
      <c r="U1361" s="104"/>
      <c r="AB1361" s="104"/>
      <c r="AC1361" s="104"/>
      <c r="AF1361" s="104"/>
      <c r="AG1361" s="104"/>
      <c r="AK1361" s="104"/>
      <c r="AL1361" s="104"/>
      <c r="AO1361" s="104"/>
      <c r="AP1361" s="104"/>
    </row>
    <row r="1362" spans="21:42" ht="15" customHeight="1" x14ac:dyDescent="0.25">
      <c r="U1362" s="104"/>
      <c r="AB1362" s="104"/>
      <c r="AC1362" s="104"/>
      <c r="AF1362" s="104"/>
      <c r="AG1362" s="104"/>
      <c r="AK1362" s="104"/>
      <c r="AL1362" s="104"/>
      <c r="AO1362" s="104"/>
      <c r="AP1362" s="104"/>
    </row>
    <row r="1363" spans="21:42" ht="15" customHeight="1" x14ac:dyDescent="0.25">
      <c r="U1363" s="104"/>
      <c r="AB1363" s="104"/>
      <c r="AC1363" s="104"/>
      <c r="AF1363" s="104"/>
      <c r="AG1363" s="104"/>
      <c r="AK1363" s="104"/>
      <c r="AL1363" s="104"/>
      <c r="AO1363" s="104"/>
      <c r="AP1363" s="104"/>
    </row>
    <row r="1364" spans="21:42" ht="15" customHeight="1" x14ac:dyDescent="0.25">
      <c r="U1364" s="104"/>
      <c r="AB1364" s="104"/>
      <c r="AC1364" s="104"/>
      <c r="AF1364" s="104"/>
      <c r="AG1364" s="104"/>
      <c r="AK1364" s="104"/>
      <c r="AL1364" s="104"/>
      <c r="AO1364" s="104"/>
      <c r="AP1364" s="104"/>
    </row>
    <row r="1365" spans="21:42" ht="15" customHeight="1" x14ac:dyDescent="0.25">
      <c r="U1365" s="104"/>
      <c r="AB1365" s="104"/>
      <c r="AC1365" s="104"/>
      <c r="AF1365" s="104"/>
      <c r="AG1365" s="104"/>
      <c r="AK1365" s="104"/>
      <c r="AL1365" s="104"/>
      <c r="AO1365" s="104"/>
      <c r="AP1365" s="104"/>
    </row>
    <row r="1366" spans="21:42" ht="15" customHeight="1" x14ac:dyDescent="0.25">
      <c r="U1366" s="104"/>
      <c r="AB1366" s="104"/>
      <c r="AC1366" s="104"/>
      <c r="AF1366" s="104"/>
      <c r="AG1366" s="104"/>
      <c r="AK1366" s="104"/>
      <c r="AL1366" s="104"/>
      <c r="AO1366" s="104"/>
      <c r="AP1366" s="104"/>
    </row>
    <row r="1367" spans="21:42" ht="15" customHeight="1" x14ac:dyDescent="0.25">
      <c r="U1367" s="104"/>
      <c r="AB1367" s="104"/>
      <c r="AC1367" s="104"/>
      <c r="AF1367" s="104"/>
      <c r="AG1367" s="104"/>
      <c r="AK1367" s="104"/>
      <c r="AL1367" s="104"/>
      <c r="AO1367" s="104"/>
      <c r="AP1367" s="104"/>
    </row>
    <row r="1368" spans="21:42" ht="15" customHeight="1" x14ac:dyDescent="0.25">
      <c r="U1368" s="104"/>
      <c r="AB1368" s="104"/>
      <c r="AC1368" s="104"/>
      <c r="AF1368" s="104"/>
      <c r="AG1368" s="104"/>
      <c r="AK1368" s="104"/>
      <c r="AL1368" s="104"/>
      <c r="AO1368" s="104"/>
      <c r="AP1368" s="104"/>
    </row>
    <row r="1369" spans="21:42" ht="15" customHeight="1" x14ac:dyDescent="0.25">
      <c r="U1369" s="104"/>
      <c r="AB1369" s="104"/>
      <c r="AC1369" s="104"/>
      <c r="AF1369" s="104"/>
      <c r="AG1369" s="104"/>
      <c r="AK1369" s="104"/>
      <c r="AL1369" s="104"/>
      <c r="AO1369" s="104"/>
      <c r="AP1369" s="104"/>
    </row>
    <row r="1370" spans="21:42" ht="15" customHeight="1" x14ac:dyDescent="0.25">
      <c r="U1370" s="104"/>
      <c r="AB1370" s="104"/>
      <c r="AC1370" s="104"/>
      <c r="AF1370" s="104"/>
      <c r="AG1370" s="104"/>
      <c r="AK1370" s="104"/>
      <c r="AL1370" s="104"/>
      <c r="AO1370" s="104"/>
      <c r="AP1370" s="104"/>
    </row>
    <row r="1371" spans="21:42" ht="15" customHeight="1" x14ac:dyDescent="0.25">
      <c r="U1371" s="104"/>
      <c r="AB1371" s="104"/>
      <c r="AC1371" s="104"/>
      <c r="AF1371" s="104"/>
      <c r="AG1371" s="104"/>
      <c r="AK1371" s="104"/>
      <c r="AL1371" s="104"/>
      <c r="AO1371" s="104"/>
      <c r="AP1371" s="104"/>
    </row>
    <row r="1372" spans="21:42" ht="15" customHeight="1" x14ac:dyDescent="0.25">
      <c r="U1372" s="104"/>
      <c r="AB1372" s="104"/>
      <c r="AC1372" s="104"/>
      <c r="AF1372" s="104"/>
      <c r="AG1372" s="104"/>
      <c r="AK1372" s="104"/>
      <c r="AL1372" s="104"/>
      <c r="AO1372" s="104"/>
      <c r="AP1372" s="104"/>
    </row>
    <row r="1373" spans="21:42" ht="15" customHeight="1" x14ac:dyDescent="0.25">
      <c r="U1373" s="104"/>
      <c r="AB1373" s="104"/>
      <c r="AC1373" s="104"/>
      <c r="AF1373" s="104"/>
      <c r="AG1373" s="104"/>
      <c r="AK1373" s="104"/>
      <c r="AL1373" s="104"/>
      <c r="AO1373" s="104"/>
      <c r="AP1373" s="104"/>
    </row>
    <row r="1374" spans="21:42" ht="15" customHeight="1" x14ac:dyDescent="0.25">
      <c r="U1374" s="104"/>
      <c r="AB1374" s="104"/>
      <c r="AC1374" s="104"/>
      <c r="AF1374" s="104"/>
      <c r="AG1374" s="104"/>
      <c r="AK1374" s="104"/>
      <c r="AL1374" s="104"/>
      <c r="AO1374" s="104"/>
      <c r="AP1374" s="104"/>
    </row>
    <row r="1375" spans="21:42" ht="15" customHeight="1" x14ac:dyDescent="0.25">
      <c r="U1375" s="104"/>
      <c r="AB1375" s="104"/>
      <c r="AC1375" s="104"/>
      <c r="AF1375" s="104"/>
      <c r="AG1375" s="104"/>
      <c r="AK1375" s="104"/>
      <c r="AL1375" s="104"/>
      <c r="AO1375" s="104"/>
      <c r="AP1375" s="104"/>
    </row>
    <row r="1376" spans="21:42" ht="15" customHeight="1" x14ac:dyDescent="0.25">
      <c r="U1376" s="104"/>
      <c r="AB1376" s="104"/>
      <c r="AC1376" s="104"/>
      <c r="AF1376" s="104"/>
      <c r="AG1376" s="104"/>
      <c r="AK1376" s="104"/>
      <c r="AL1376" s="104"/>
      <c r="AO1376" s="104"/>
      <c r="AP1376" s="104"/>
    </row>
    <row r="1377" spans="21:42" ht="15" customHeight="1" x14ac:dyDescent="0.25">
      <c r="U1377" s="104"/>
      <c r="AB1377" s="104"/>
      <c r="AC1377" s="104"/>
      <c r="AF1377" s="104"/>
      <c r="AG1377" s="104"/>
      <c r="AK1377" s="104"/>
      <c r="AL1377" s="104"/>
      <c r="AO1377" s="104"/>
      <c r="AP1377" s="104"/>
    </row>
    <row r="1378" spans="21:42" ht="15" customHeight="1" x14ac:dyDescent="0.25">
      <c r="U1378" s="104"/>
      <c r="AB1378" s="104"/>
      <c r="AC1378" s="104"/>
      <c r="AF1378" s="104"/>
      <c r="AG1378" s="104"/>
      <c r="AK1378" s="104"/>
      <c r="AL1378" s="104"/>
      <c r="AO1378" s="104"/>
      <c r="AP1378" s="104"/>
    </row>
    <row r="1379" spans="21:42" ht="15" customHeight="1" x14ac:dyDescent="0.25">
      <c r="U1379" s="104"/>
      <c r="AB1379" s="104"/>
      <c r="AC1379" s="104"/>
      <c r="AF1379" s="104"/>
      <c r="AG1379" s="104"/>
      <c r="AK1379" s="104"/>
      <c r="AL1379" s="104"/>
      <c r="AO1379" s="104"/>
      <c r="AP1379" s="104"/>
    </row>
    <row r="1380" spans="21:42" ht="15" customHeight="1" x14ac:dyDescent="0.25">
      <c r="U1380" s="104"/>
      <c r="AB1380" s="104"/>
      <c r="AC1380" s="104"/>
      <c r="AF1380" s="104"/>
      <c r="AG1380" s="104"/>
      <c r="AK1380" s="104"/>
      <c r="AL1380" s="104"/>
      <c r="AO1380" s="104"/>
      <c r="AP1380" s="104"/>
    </row>
    <row r="1381" spans="21:42" ht="15" customHeight="1" x14ac:dyDescent="0.25">
      <c r="U1381" s="104"/>
      <c r="AB1381" s="104"/>
      <c r="AC1381" s="104"/>
      <c r="AF1381" s="104"/>
      <c r="AG1381" s="104"/>
      <c r="AK1381" s="104"/>
      <c r="AL1381" s="104"/>
      <c r="AO1381" s="104"/>
      <c r="AP1381" s="104"/>
    </row>
    <row r="1382" spans="21:42" ht="15" customHeight="1" x14ac:dyDescent="0.25">
      <c r="U1382" s="104"/>
      <c r="AB1382" s="104"/>
      <c r="AC1382" s="104"/>
      <c r="AF1382" s="104"/>
      <c r="AG1382" s="104"/>
      <c r="AK1382" s="104"/>
      <c r="AL1382" s="104"/>
      <c r="AO1382" s="104"/>
      <c r="AP1382" s="104"/>
    </row>
    <row r="1383" spans="21:42" ht="15" customHeight="1" x14ac:dyDescent="0.25">
      <c r="U1383" s="104"/>
      <c r="AB1383" s="104"/>
      <c r="AC1383" s="104"/>
      <c r="AF1383" s="104"/>
      <c r="AG1383" s="104"/>
      <c r="AK1383" s="104"/>
      <c r="AL1383" s="104"/>
      <c r="AO1383" s="104"/>
      <c r="AP1383" s="104"/>
    </row>
    <row r="1384" spans="21:42" ht="15" customHeight="1" x14ac:dyDescent="0.25">
      <c r="U1384" s="104"/>
      <c r="AB1384" s="104"/>
      <c r="AC1384" s="104"/>
      <c r="AF1384" s="104"/>
      <c r="AG1384" s="104"/>
      <c r="AK1384" s="104"/>
      <c r="AL1384" s="104"/>
      <c r="AO1384" s="104"/>
      <c r="AP1384" s="104"/>
    </row>
    <row r="1385" spans="21:42" ht="15" customHeight="1" x14ac:dyDescent="0.25">
      <c r="U1385" s="104"/>
      <c r="AB1385" s="104"/>
      <c r="AC1385" s="104"/>
      <c r="AF1385" s="104"/>
      <c r="AG1385" s="104"/>
      <c r="AK1385" s="104"/>
      <c r="AL1385" s="104"/>
      <c r="AO1385" s="104"/>
      <c r="AP1385" s="104"/>
    </row>
    <row r="1386" spans="21:42" ht="15" customHeight="1" x14ac:dyDescent="0.25">
      <c r="U1386" s="104"/>
      <c r="AB1386" s="104"/>
      <c r="AC1386" s="104"/>
      <c r="AF1386" s="104"/>
      <c r="AG1386" s="104"/>
      <c r="AK1386" s="104"/>
      <c r="AL1386" s="104"/>
      <c r="AO1386" s="104"/>
      <c r="AP1386" s="104"/>
    </row>
    <row r="1387" spans="21:42" ht="15" customHeight="1" x14ac:dyDescent="0.25">
      <c r="U1387" s="104"/>
      <c r="AB1387" s="104"/>
      <c r="AC1387" s="104"/>
      <c r="AF1387" s="104"/>
      <c r="AG1387" s="104"/>
      <c r="AK1387" s="104"/>
      <c r="AL1387" s="104"/>
      <c r="AO1387" s="104"/>
      <c r="AP1387" s="104"/>
    </row>
    <row r="1388" spans="21:42" ht="15" customHeight="1" x14ac:dyDescent="0.25">
      <c r="U1388" s="104"/>
      <c r="AB1388" s="104"/>
      <c r="AC1388" s="104"/>
      <c r="AF1388" s="104"/>
      <c r="AG1388" s="104"/>
      <c r="AK1388" s="104"/>
      <c r="AL1388" s="104"/>
      <c r="AO1388" s="104"/>
      <c r="AP1388" s="104"/>
    </row>
    <row r="1389" spans="21:42" ht="15" customHeight="1" x14ac:dyDescent="0.25">
      <c r="U1389" s="104"/>
      <c r="AB1389" s="104"/>
      <c r="AC1389" s="104"/>
      <c r="AF1389" s="104"/>
      <c r="AG1389" s="104"/>
      <c r="AK1389" s="104"/>
      <c r="AL1389" s="104"/>
      <c r="AO1389" s="104"/>
      <c r="AP1389" s="104"/>
    </row>
    <row r="1390" spans="21:42" ht="15" customHeight="1" x14ac:dyDescent="0.25">
      <c r="U1390" s="104"/>
      <c r="AB1390" s="104"/>
      <c r="AC1390" s="104"/>
      <c r="AF1390" s="104"/>
      <c r="AG1390" s="104"/>
      <c r="AK1390" s="104"/>
      <c r="AL1390" s="104"/>
      <c r="AO1390" s="104"/>
      <c r="AP1390" s="104"/>
    </row>
    <row r="1391" spans="21:42" ht="15" customHeight="1" x14ac:dyDescent="0.25">
      <c r="U1391" s="104"/>
      <c r="AB1391" s="104"/>
      <c r="AC1391" s="104"/>
      <c r="AF1391" s="104"/>
      <c r="AG1391" s="104"/>
      <c r="AK1391" s="104"/>
      <c r="AL1391" s="104"/>
      <c r="AO1391" s="104"/>
      <c r="AP1391" s="104"/>
    </row>
    <row r="1392" spans="21:42" ht="15" customHeight="1" x14ac:dyDescent="0.25">
      <c r="U1392" s="104"/>
      <c r="AB1392" s="104"/>
      <c r="AC1392" s="104"/>
      <c r="AF1392" s="104"/>
      <c r="AG1392" s="104"/>
      <c r="AK1392" s="104"/>
      <c r="AL1392" s="104"/>
      <c r="AO1392" s="104"/>
      <c r="AP1392" s="104"/>
    </row>
    <row r="1393" spans="21:42" ht="15" customHeight="1" x14ac:dyDescent="0.25">
      <c r="U1393" s="104"/>
      <c r="AB1393" s="104"/>
      <c r="AC1393" s="104"/>
      <c r="AF1393" s="104"/>
      <c r="AG1393" s="104"/>
      <c r="AK1393" s="104"/>
      <c r="AL1393" s="104"/>
      <c r="AO1393" s="104"/>
      <c r="AP1393" s="104"/>
    </row>
    <row r="1394" spans="21:42" ht="15" customHeight="1" x14ac:dyDescent="0.25">
      <c r="U1394" s="104"/>
      <c r="AB1394" s="104"/>
      <c r="AC1394" s="104"/>
      <c r="AF1394" s="104"/>
      <c r="AG1394" s="104"/>
      <c r="AK1394" s="104"/>
      <c r="AL1394" s="104"/>
      <c r="AO1394" s="104"/>
      <c r="AP1394" s="104"/>
    </row>
    <row r="1395" spans="21:42" ht="15" customHeight="1" x14ac:dyDescent="0.25">
      <c r="U1395" s="104"/>
      <c r="AB1395" s="104"/>
      <c r="AC1395" s="104"/>
      <c r="AF1395" s="104"/>
      <c r="AG1395" s="104"/>
      <c r="AK1395" s="104"/>
      <c r="AL1395" s="104"/>
      <c r="AO1395" s="104"/>
      <c r="AP1395" s="104"/>
    </row>
    <row r="1396" spans="21:42" ht="15" customHeight="1" x14ac:dyDescent="0.25">
      <c r="U1396" s="104"/>
      <c r="AB1396" s="104"/>
      <c r="AC1396" s="104"/>
      <c r="AF1396" s="104"/>
      <c r="AG1396" s="104"/>
      <c r="AK1396" s="104"/>
      <c r="AL1396" s="104"/>
      <c r="AO1396" s="104"/>
      <c r="AP1396" s="104"/>
    </row>
    <row r="1397" spans="21:42" ht="15" customHeight="1" x14ac:dyDescent="0.25">
      <c r="U1397" s="104"/>
      <c r="AB1397" s="104"/>
      <c r="AC1397" s="104"/>
      <c r="AF1397" s="104"/>
      <c r="AG1397" s="104"/>
      <c r="AK1397" s="104"/>
      <c r="AL1397" s="104"/>
      <c r="AO1397" s="104"/>
      <c r="AP1397" s="104"/>
    </row>
    <row r="1398" spans="21:42" ht="15" customHeight="1" x14ac:dyDescent="0.25">
      <c r="U1398" s="104"/>
      <c r="AB1398" s="104"/>
      <c r="AC1398" s="104"/>
      <c r="AF1398" s="104"/>
      <c r="AG1398" s="104"/>
      <c r="AK1398" s="104"/>
      <c r="AL1398" s="104"/>
      <c r="AO1398" s="104"/>
      <c r="AP1398" s="104"/>
    </row>
    <row r="1399" spans="21:42" ht="15" customHeight="1" x14ac:dyDescent="0.25">
      <c r="U1399" s="104"/>
      <c r="AB1399" s="104"/>
      <c r="AC1399" s="104"/>
      <c r="AF1399" s="104"/>
      <c r="AG1399" s="104"/>
      <c r="AK1399" s="104"/>
      <c r="AL1399" s="104"/>
      <c r="AO1399" s="104"/>
      <c r="AP1399" s="104"/>
    </row>
    <row r="1400" spans="21:42" ht="15" customHeight="1" x14ac:dyDescent="0.25">
      <c r="U1400" s="104"/>
      <c r="AB1400" s="104"/>
      <c r="AC1400" s="104"/>
      <c r="AF1400" s="104"/>
      <c r="AG1400" s="104"/>
      <c r="AK1400" s="104"/>
      <c r="AL1400" s="104"/>
      <c r="AO1400" s="104"/>
      <c r="AP1400" s="104"/>
    </row>
    <row r="1401" spans="21:42" ht="15" customHeight="1" x14ac:dyDescent="0.25">
      <c r="U1401" s="104"/>
      <c r="AB1401" s="104"/>
      <c r="AC1401" s="104"/>
      <c r="AF1401" s="104"/>
      <c r="AG1401" s="104"/>
      <c r="AK1401" s="104"/>
      <c r="AL1401" s="104"/>
      <c r="AO1401" s="104"/>
      <c r="AP1401" s="104"/>
    </row>
    <row r="1402" spans="21:42" ht="15" customHeight="1" x14ac:dyDescent="0.25">
      <c r="U1402" s="104"/>
      <c r="AB1402" s="104"/>
      <c r="AC1402" s="104"/>
      <c r="AF1402" s="104"/>
      <c r="AG1402" s="104"/>
      <c r="AK1402" s="104"/>
      <c r="AL1402" s="104"/>
      <c r="AO1402" s="104"/>
      <c r="AP1402" s="104"/>
    </row>
    <row r="1403" spans="21:42" ht="15" customHeight="1" x14ac:dyDescent="0.25">
      <c r="U1403" s="104"/>
      <c r="AB1403" s="104"/>
      <c r="AC1403" s="104"/>
      <c r="AF1403" s="104"/>
      <c r="AG1403" s="104"/>
      <c r="AK1403" s="104"/>
      <c r="AL1403" s="104"/>
      <c r="AO1403" s="104"/>
      <c r="AP1403" s="104"/>
    </row>
    <row r="1404" spans="21:42" ht="15" customHeight="1" x14ac:dyDescent="0.25">
      <c r="U1404" s="104"/>
      <c r="AB1404" s="104"/>
      <c r="AC1404" s="104"/>
      <c r="AF1404" s="104"/>
      <c r="AG1404" s="104"/>
      <c r="AK1404" s="104"/>
      <c r="AL1404" s="104"/>
      <c r="AO1404" s="104"/>
      <c r="AP1404" s="104"/>
    </row>
    <row r="1405" spans="21:42" ht="15" customHeight="1" x14ac:dyDescent="0.25">
      <c r="U1405" s="104"/>
      <c r="AB1405" s="104"/>
      <c r="AC1405" s="104"/>
      <c r="AF1405" s="104"/>
      <c r="AG1405" s="104"/>
      <c r="AK1405" s="104"/>
      <c r="AL1405" s="104"/>
      <c r="AO1405" s="104"/>
      <c r="AP1405" s="104"/>
    </row>
    <row r="1406" spans="21:42" ht="15" customHeight="1" x14ac:dyDescent="0.25">
      <c r="U1406" s="104"/>
      <c r="AB1406" s="104"/>
      <c r="AC1406" s="104"/>
      <c r="AF1406" s="104"/>
      <c r="AG1406" s="104"/>
      <c r="AK1406" s="104"/>
      <c r="AL1406" s="104"/>
      <c r="AO1406" s="104"/>
      <c r="AP1406" s="104"/>
    </row>
    <row r="1407" spans="21:42" ht="15" customHeight="1" x14ac:dyDescent="0.25">
      <c r="U1407" s="104"/>
      <c r="AB1407" s="104"/>
      <c r="AC1407" s="104"/>
      <c r="AF1407" s="104"/>
      <c r="AG1407" s="104"/>
      <c r="AK1407" s="104"/>
      <c r="AL1407" s="104"/>
      <c r="AO1407" s="104"/>
      <c r="AP1407" s="104"/>
    </row>
    <row r="1408" spans="21:42" ht="15" customHeight="1" x14ac:dyDescent="0.25">
      <c r="U1408" s="104"/>
      <c r="AB1408" s="104"/>
      <c r="AC1408" s="104"/>
      <c r="AF1408" s="104"/>
      <c r="AG1408" s="104"/>
      <c r="AK1408" s="104"/>
      <c r="AL1408" s="104"/>
      <c r="AO1408" s="104"/>
      <c r="AP1408" s="104"/>
    </row>
    <row r="1409" spans="21:42" ht="15" customHeight="1" x14ac:dyDescent="0.25">
      <c r="U1409" s="104"/>
      <c r="AB1409" s="104"/>
      <c r="AC1409" s="104"/>
      <c r="AF1409" s="104"/>
      <c r="AG1409" s="104"/>
      <c r="AK1409" s="104"/>
      <c r="AL1409" s="104"/>
      <c r="AO1409" s="104"/>
      <c r="AP1409" s="104"/>
    </row>
    <row r="1410" spans="21:42" ht="15" customHeight="1" x14ac:dyDescent="0.25">
      <c r="U1410" s="104"/>
      <c r="AB1410" s="104"/>
      <c r="AC1410" s="104"/>
      <c r="AF1410" s="104"/>
      <c r="AG1410" s="104"/>
      <c r="AK1410" s="104"/>
      <c r="AL1410" s="104"/>
      <c r="AO1410" s="104"/>
      <c r="AP1410" s="104"/>
    </row>
    <row r="1411" spans="21:42" ht="15" customHeight="1" x14ac:dyDescent="0.25">
      <c r="U1411" s="104"/>
      <c r="AB1411" s="104"/>
      <c r="AC1411" s="104"/>
      <c r="AF1411" s="104"/>
      <c r="AG1411" s="104"/>
      <c r="AK1411" s="104"/>
      <c r="AL1411" s="104"/>
      <c r="AO1411" s="104"/>
      <c r="AP1411" s="104"/>
    </row>
    <row r="1412" spans="21:42" ht="15" customHeight="1" x14ac:dyDescent="0.25">
      <c r="U1412" s="104"/>
      <c r="AB1412" s="104"/>
      <c r="AC1412" s="104"/>
      <c r="AF1412" s="104"/>
      <c r="AG1412" s="104"/>
      <c r="AK1412" s="104"/>
      <c r="AL1412" s="104"/>
      <c r="AO1412" s="104"/>
      <c r="AP1412" s="104"/>
    </row>
    <row r="1413" spans="21:42" ht="15" customHeight="1" x14ac:dyDescent="0.25">
      <c r="U1413" s="104"/>
      <c r="AB1413" s="104"/>
      <c r="AC1413" s="104"/>
      <c r="AF1413" s="104"/>
      <c r="AG1413" s="104"/>
      <c r="AK1413" s="104"/>
      <c r="AL1413" s="104"/>
      <c r="AO1413" s="104"/>
      <c r="AP1413" s="104"/>
    </row>
    <row r="1414" spans="21:42" ht="15" customHeight="1" x14ac:dyDescent="0.25">
      <c r="U1414" s="104"/>
      <c r="AB1414" s="104"/>
      <c r="AC1414" s="104"/>
      <c r="AF1414" s="104"/>
      <c r="AG1414" s="104"/>
      <c r="AK1414" s="104"/>
      <c r="AL1414" s="104"/>
      <c r="AO1414" s="104"/>
      <c r="AP1414" s="104"/>
    </row>
    <row r="1415" spans="21:42" ht="15" customHeight="1" x14ac:dyDescent="0.25">
      <c r="U1415" s="104"/>
      <c r="AB1415" s="104"/>
      <c r="AC1415" s="104"/>
      <c r="AF1415" s="104"/>
      <c r="AG1415" s="104"/>
      <c r="AK1415" s="104"/>
      <c r="AL1415" s="104"/>
      <c r="AO1415" s="104"/>
      <c r="AP1415" s="104"/>
    </row>
    <row r="1416" spans="21:42" ht="15" customHeight="1" x14ac:dyDescent="0.25">
      <c r="U1416" s="104"/>
      <c r="AB1416" s="104"/>
      <c r="AC1416" s="104"/>
      <c r="AF1416" s="104"/>
      <c r="AG1416" s="104"/>
      <c r="AK1416" s="104"/>
      <c r="AL1416" s="104"/>
      <c r="AO1416" s="104"/>
      <c r="AP1416" s="104"/>
    </row>
    <row r="1417" spans="21:42" ht="15" customHeight="1" x14ac:dyDescent="0.25">
      <c r="U1417" s="104"/>
      <c r="AB1417" s="104"/>
      <c r="AC1417" s="104"/>
      <c r="AF1417" s="104"/>
      <c r="AG1417" s="104"/>
      <c r="AK1417" s="104"/>
      <c r="AL1417" s="104"/>
      <c r="AO1417" s="104"/>
      <c r="AP1417" s="104"/>
    </row>
    <row r="1418" spans="21:42" ht="15" customHeight="1" x14ac:dyDescent="0.25">
      <c r="U1418" s="104"/>
      <c r="AB1418" s="104"/>
      <c r="AC1418" s="104"/>
      <c r="AF1418" s="104"/>
      <c r="AG1418" s="104"/>
      <c r="AK1418" s="104"/>
      <c r="AL1418" s="104"/>
      <c r="AO1418" s="104"/>
      <c r="AP1418" s="104"/>
    </row>
    <row r="1419" spans="21:42" ht="15" customHeight="1" x14ac:dyDescent="0.25">
      <c r="U1419" s="104"/>
      <c r="AB1419" s="104"/>
      <c r="AC1419" s="104"/>
      <c r="AF1419" s="104"/>
      <c r="AG1419" s="104"/>
      <c r="AK1419" s="104"/>
      <c r="AL1419" s="104"/>
      <c r="AO1419" s="104"/>
      <c r="AP1419" s="104"/>
    </row>
    <row r="1420" spans="21:42" ht="15" customHeight="1" x14ac:dyDescent="0.25">
      <c r="U1420" s="104"/>
      <c r="AB1420" s="104"/>
      <c r="AC1420" s="104"/>
      <c r="AF1420" s="104"/>
      <c r="AG1420" s="104"/>
      <c r="AK1420" s="104"/>
      <c r="AL1420" s="104"/>
      <c r="AO1420" s="104"/>
      <c r="AP1420" s="104"/>
    </row>
    <row r="1421" spans="21:42" ht="15" customHeight="1" x14ac:dyDescent="0.25">
      <c r="U1421" s="104"/>
      <c r="AB1421" s="104"/>
      <c r="AC1421" s="104"/>
      <c r="AF1421" s="104"/>
      <c r="AG1421" s="104"/>
      <c r="AK1421" s="104"/>
      <c r="AL1421" s="104"/>
      <c r="AO1421" s="104"/>
      <c r="AP1421" s="104"/>
    </row>
    <row r="1422" spans="21:42" ht="15" customHeight="1" x14ac:dyDescent="0.25">
      <c r="U1422" s="104"/>
      <c r="AB1422" s="104"/>
      <c r="AC1422" s="104"/>
      <c r="AF1422" s="104"/>
      <c r="AG1422" s="104"/>
      <c r="AK1422" s="104"/>
      <c r="AL1422" s="104"/>
      <c r="AO1422" s="104"/>
      <c r="AP1422" s="104"/>
    </row>
    <row r="1423" spans="21:42" ht="15" customHeight="1" x14ac:dyDescent="0.25">
      <c r="U1423" s="104"/>
      <c r="AB1423" s="104"/>
      <c r="AC1423" s="104"/>
      <c r="AF1423" s="104"/>
      <c r="AG1423" s="104"/>
      <c r="AK1423" s="104"/>
      <c r="AL1423" s="104"/>
      <c r="AO1423" s="104"/>
      <c r="AP1423" s="104"/>
    </row>
    <row r="1424" spans="21:42" ht="15" customHeight="1" x14ac:dyDescent="0.25">
      <c r="U1424" s="104"/>
      <c r="AB1424" s="104"/>
      <c r="AC1424" s="104"/>
      <c r="AF1424" s="104"/>
      <c r="AG1424" s="104"/>
      <c r="AK1424" s="104"/>
      <c r="AL1424" s="104"/>
      <c r="AO1424" s="104"/>
      <c r="AP1424" s="104"/>
    </row>
    <row r="1425" spans="21:42" ht="15" customHeight="1" x14ac:dyDescent="0.25">
      <c r="U1425" s="104"/>
      <c r="AB1425" s="104"/>
      <c r="AC1425" s="104"/>
      <c r="AF1425" s="104"/>
      <c r="AG1425" s="104"/>
      <c r="AK1425" s="104"/>
      <c r="AL1425" s="104"/>
      <c r="AO1425" s="104"/>
      <c r="AP1425" s="104"/>
    </row>
    <row r="1426" spans="21:42" ht="15" customHeight="1" x14ac:dyDescent="0.25">
      <c r="U1426" s="104"/>
      <c r="AB1426" s="104"/>
      <c r="AC1426" s="104"/>
      <c r="AF1426" s="104"/>
      <c r="AG1426" s="104"/>
      <c r="AK1426" s="104"/>
      <c r="AL1426" s="104"/>
      <c r="AO1426" s="104"/>
      <c r="AP1426" s="104"/>
    </row>
    <row r="1427" spans="21:42" ht="15" customHeight="1" x14ac:dyDescent="0.25">
      <c r="U1427" s="104"/>
      <c r="AB1427" s="104"/>
      <c r="AC1427" s="104"/>
      <c r="AF1427" s="104"/>
      <c r="AG1427" s="104"/>
      <c r="AK1427" s="104"/>
      <c r="AL1427" s="104"/>
      <c r="AO1427" s="104"/>
      <c r="AP1427" s="104"/>
    </row>
    <row r="1428" spans="21:42" ht="15" customHeight="1" x14ac:dyDescent="0.25">
      <c r="U1428" s="104"/>
      <c r="AB1428" s="104"/>
      <c r="AC1428" s="104"/>
      <c r="AF1428" s="104"/>
      <c r="AG1428" s="104"/>
      <c r="AK1428" s="104"/>
      <c r="AL1428" s="104"/>
      <c r="AO1428" s="104"/>
      <c r="AP1428" s="104"/>
    </row>
    <row r="1429" spans="21:42" ht="15" customHeight="1" x14ac:dyDescent="0.25">
      <c r="U1429" s="104"/>
      <c r="AB1429" s="104"/>
      <c r="AC1429" s="104"/>
      <c r="AF1429" s="104"/>
      <c r="AG1429" s="104"/>
      <c r="AK1429" s="104"/>
      <c r="AL1429" s="104"/>
      <c r="AO1429" s="104"/>
      <c r="AP1429" s="104"/>
    </row>
    <row r="1430" spans="21:42" ht="15" customHeight="1" x14ac:dyDescent="0.25">
      <c r="U1430" s="104"/>
      <c r="AB1430" s="104"/>
      <c r="AC1430" s="104"/>
      <c r="AF1430" s="104"/>
      <c r="AG1430" s="104"/>
      <c r="AK1430" s="104"/>
      <c r="AL1430" s="104"/>
      <c r="AO1430" s="104"/>
      <c r="AP1430" s="104"/>
    </row>
    <row r="1431" spans="21:42" ht="15" customHeight="1" x14ac:dyDescent="0.25">
      <c r="U1431" s="104"/>
      <c r="AB1431" s="104"/>
      <c r="AC1431" s="104"/>
      <c r="AF1431" s="104"/>
      <c r="AG1431" s="104"/>
      <c r="AK1431" s="104"/>
      <c r="AL1431" s="104"/>
      <c r="AO1431" s="104"/>
      <c r="AP1431" s="104"/>
    </row>
    <row r="1432" spans="21:42" ht="15" customHeight="1" x14ac:dyDescent="0.25">
      <c r="U1432" s="104"/>
      <c r="AB1432" s="104"/>
      <c r="AC1432" s="104"/>
      <c r="AF1432" s="104"/>
      <c r="AG1432" s="104"/>
      <c r="AK1432" s="104"/>
      <c r="AL1432" s="104"/>
      <c r="AO1432" s="104"/>
      <c r="AP1432" s="104"/>
    </row>
    <row r="1433" spans="21:42" ht="15" customHeight="1" x14ac:dyDescent="0.25">
      <c r="U1433" s="104"/>
      <c r="AB1433" s="104"/>
      <c r="AC1433" s="104"/>
      <c r="AF1433" s="104"/>
      <c r="AG1433" s="104"/>
      <c r="AK1433" s="104"/>
      <c r="AL1433" s="104"/>
      <c r="AO1433" s="104"/>
      <c r="AP1433" s="104"/>
    </row>
    <row r="1434" spans="21:42" ht="15" customHeight="1" x14ac:dyDescent="0.25">
      <c r="U1434" s="104"/>
      <c r="AB1434" s="104"/>
      <c r="AC1434" s="104"/>
      <c r="AF1434" s="104"/>
      <c r="AG1434" s="104"/>
      <c r="AK1434" s="104"/>
      <c r="AL1434" s="104"/>
      <c r="AO1434" s="104"/>
      <c r="AP1434" s="104"/>
    </row>
    <row r="1435" spans="21:42" ht="15" customHeight="1" x14ac:dyDescent="0.25">
      <c r="U1435" s="104"/>
      <c r="AB1435" s="104"/>
      <c r="AC1435" s="104"/>
      <c r="AF1435" s="104"/>
      <c r="AG1435" s="104"/>
      <c r="AK1435" s="104"/>
      <c r="AL1435" s="104"/>
      <c r="AO1435" s="104"/>
      <c r="AP1435" s="104"/>
    </row>
    <row r="1436" spans="21:42" ht="15" customHeight="1" x14ac:dyDescent="0.25">
      <c r="U1436" s="104"/>
      <c r="AB1436" s="104"/>
      <c r="AC1436" s="104"/>
      <c r="AF1436" s="104"/>
      <c r="AG1436" s="104"/>
      <c r="AK1436" s="104"/>
      <c r="AL1436" s="104"/>
      <c r="AO1436" s="104"/>
      <c r="AP1436" s="104"/>
    </row>
    <row r="1437" spans="21:42" ht="15" customHeight="1" x14ac:dyDescent="0.25">
      <c r="U1437" s="104"/>
      <c r="AB1437" s="104"/>
      <c r="AC1437" s="104"/>
      <c r="AF1437" s="104"/>
      <c r="AG1437" s="104"/>
      <c r="AK1437" s="104"/>
      <c r="AL1437" s="104"/>
      <c r="AO1437" s="104"/>
      <c r="AP1437" s="104"/>
    </row>
    <row r="1438" spans="21:42" ht="15" customHeight="1" x14ac:dyDescent="0.25">
      <c r="U1438" s="104"/>
      <c r="AB1438" s="104"/>
      <c r="AC1438" s="104"/>
      <c r="AF1438" s="104"/>
      <c r="AG1438" s="104"/>
      <c r="AK1438" s="104"/>
      <c r="AL1438" s="104"/>
      <c r="AO1438" s="104"/>
      <c r="AP1438" s="104"/>
    </row>
    <row r="1439" spans="21:42" ht="15" customHeight="1" x14ac:dyDescent="0.25">
      <c r="U1439" s="104"/>
      <c r="AB1439" s="104"/>
      <c r="AC1439" s="104"/>
      <c r="AF1439" s="104"/>
      <c r="AG1439" s="104"/>
      <c r="AK1439" s="104"/>
      <c r="AL1439" s="104"/>
      <c r="AO1439" s="104"/>
      <c r="AP1439" s="104"/>
    </row>
    <row r="1440" spans="21:42" ht="15" customHeight="1" x14ac:dyDescent="0.25">
      <c r="U1440" s="104"/>
      <c r="AB1440" s="104"/>
      <c r="AC1440" s="104"/>
      <c r="AF1440" s="104"/>
      <c r="AG1440" s="104"/>
      <c r="AK1440" s="104"/>
      <c r="AL1440" s="104"/>
      <c r="AO1440" s="104"/>
      <c r="AP1440" s="104"/>
    </row>
    <row r="1441" spans="21:42" ht="15" customHeight="1" x14ac:dyDescent="0.25">
      <c r="U1441" s="104"/>
      <c r="AB1441" s="104"/>
      <c r="AC1441" s="104"/>
      <c r="AF1441" s="104"/>
      <c r="AG1441" s="104"/>
      <c r="AK1441" s="104"/>
      <c r="AL1441" s="104"/>
      <c r="AO1441" s="104"/>
      <c r="AP1441" s="104"/>
    </row>
    <row r="1442" spans="21:42" ht="15" customHeight="1" x14ac:dyDescent="0.25">
      <c r="U1442" s="104"/>
      <c r="AB1442" s="104"/>
      <c r="AC1442" s="104"/>
      <c r="AF1442" s="104"/>
      <c r="AG1442" s="104"/>
      <c r="AK1442" s="104"/>
      <c r="AL1442" s="104"/>
      <c r="AO1442" s="104"/>
      <c r="AP1442" s="104"/>
    </row>
    <row r="1443" spans="21:42" ht="15" customHeight="1" x14ac:dyDescent="0.25">
      <c r="U1443" s="104"/>
      <c r="AB1443" s="104"/>
      <c r="AC1443" s="104"/>
      <c r="AF1443" s="104"/>
      <c r="AG1443" s="104"/>
      <c r="AK1443" s="104"/>
      <c r="AL1443" s="104"/>
      <c r="AO1443" s="104"/>
      <c r="AP1443" s="104"/>
    </row>
    <row r="1444" spans="21:42" ht="15" customHeight="1" x14ac:dyDescent="0.25">
      <c r="U1444" s="104"/>
      <c r="AB1444" s="104"/>
      <c r="AC1444" s="104"/>
      <c r="AF1444" s="104"/>
      <c r="AG1444" s="104"/>
      <c r="AK1444" s="104"/>
      <c r="AL1444" s="104"/>
      <c r="AO1444" s="104"/>
      <c r="AP1444" s="104"/>
    </row>
    <row r="1445" spans="21:42" ht="15" customHeight="1" x14ac:dyDescent="0.25">
      <c r="U1445" s="104"/>
      <c r="AB1445" s="104"/>
      <c r="AC1445" s="104"/>
      <c r="AF1445" s="104"/>
      <c r="AG1445" s="104"/>
      <c r="AK1445" s="104"/>
      <c r="AL1445" s="104"/>
      <c r="AO1445" s="104"/>
      <c r="AP1445" s="104"/>
    </row>
    <row r="1446" spans="21:42" ht="15" customHeight="1" x14ac:dyDescent="0.25">
      <c r="U1446" s="104"/>
      <c r="AB1446" s="104"/>
      <c r="AC1446" s="104"/>
      <c r="AF1446" s="104"/>
      <c r="AG1446" s="104"/>
      <c r="AK1446" s="104"/>
      <c r="AL1446" s="104"/>
      <c r="AO1446" s="104"/>
      <c r="AP1446" s="104"/>
    </row>
    <row r="1447" spans="21:42" ht="15" customHeight="1" x14ac:dyDescent="0.25">
      <c r="U1447" s="104"/>
      <c r="AB1447" s="104"/>
      <c r="AC1447" s="104"/>
      <c r="AF1447" s="104"/>
      <c r="AG1447" s="104"/>
      <c r="AK1447" s="104"/>
      <c r="AL1447" s="104"/>
      <c r="AO1447" s="104"/>
      <c r="AP1447" s="104"/>
    </row>
    <row r="1448" spans="21:42" ht="15" customHeight="1" x14ac:dyDescent="0.25">
      <c r="U1448" s="104"/>
      <c r="AB1448" s="104"/>
      <c r="AC1448" s="104"/>
      <c r="AF1448" s="104"/>
      <c r="AG1448" s="104"/>
      <c r="AK1448" s="104"/>
      <c r="AL1448" s="104"/>
      <c r="AO1448" s="104"/>
      <c r="AP1448" s="104"/>
    </row>
    <row r="1449" spans="21:42" ht="15" customHeight="1" x14ac:dyDescent="0.25">
      <c r="U1449" s="104"/>
      <c r="AB1449" s="104"/>
      <c r="AC1449" s="104"/>
      <c r="AF1449" s="104"/>
      <c r="AG1449" s="104"/>
      <c r="AK1449" s="104"/>
      <c r="AL1449" s="104"/>
      <c r="AO1449" s="104"/>
      <c r="AP1449" s="104"/>
    </row>
    <row r="1450" spans="21:42" ht="15" customHeight="1" x14ac:dyDescent="0.25">
      <c r="U1450" s="104"/>
      <c r="AB1450" s="104"/>
      <c r="AC1450" s="104"/>
      <c r="AF1450" s="104"/>
      <c r="AG1450" s="104"/>
      <c r="AK1450" s="104"/>
      <c r="AL1450" s="104"/>
      <c r="AO1450" s="104"/>
      <c r="AP1450" s="104"/>
    </row>
    <row r="1451" spans="21:42" ht="15" customHeight="1" x14ac:dyDescent="0.25">
      <c r="U1451" s="104"/>
      <c r="AB1451" s="104"/>
      <c r="AC1451" s="104"/>
      <c r="AF1451" s="104"/>
      <c r="AG1451" s="104"/>
      <c r="AK1451" s="104"/>
      <c r="AL1451" s="104"/>
      <c r="AO1451" s="104"/>
      <c r="AP1451" s="104"/>
    </row>
    <row r="1452" spans="21:42" ht="15" customHeight="1" x14ac:dyDescent="0.25">
      <c r="U1452" s="104"/>
      <c r="AB1452" s="104"/>
      <c r="AC1452" s="104"/>
      <c r="AF1452" s="104"/>
      <c r="AG1452" s="104"/>
      <c r="AK1452" s="104"/>
      <c r="AL1452" s="104"/>
      <c r="AO1452" s="104"/>
      <c r="AP1452" s="104"/>
    </row>
    <row r="1453" spans="21:42" ht="15" customHeight="1" x14ac:dyDescent="0.25">
      <c r="U1453" s="104"/>
      <c r="AB1453" s="104"/>
      <c r="AC1453" s="104"/>
      <c r="AF1453" s="104"/>
      <c r="AG1453" s="104"/>
      <c r="AK1453" s="104"/>
      <c r="AL1453" s="104"/>
      <c r="AO1453" s="104"/>
      <c r="AP1453" s="104"/>
    </row>
    <row r="1454" spans="21:42" ht="15" customHeight="1" x14ac:dyDescent="0.25">
      <c r="U1454" s="104"/>
      <c r="AB1454" s="104"/>
      <c r="AC1454" s="104"/>
      <c r="AF1454" s="104"/>
      <c r="AG1454" s="104"/>
      <c r="AK1454" s="104"/>
      <c r="AL1454" s="104"/>
      <c r="AO1454" s="104"/>
      <c r="AP1454" s="104"/>
    </row>
    <row r="1455" spans="21:42" ht="15" customHeight="1" x14ac:dyDescent="0.25">
      <c r="U1455" s="104"/>
      <c r="AB1455" s="104"/>
      <c r="AC1455" s="104"/>
      <c r="AF1455" s="104"/>
      <c r="AG1455" s="104"/>
      <c r="AK1455" s="104"/>
      <c r="AL1455" s="104"/>
      <c r="AO1455" s="104"/>
      <c r="AP1455" s="104"/>
    </row>
    <row r="1456" spans="21:42" ht="15" customHeight="1" x14ac:dyDescent="0.25">
      <c r="U1456" s="104"/>
      <c r="AB1456" s="104"/>
      <c r="AC1456" s="104"/>
      <c r="AF1456" s="104"/>
      <c r="AG1456" s="104"/>
      <c r="AK1456" s="104"/>
      <c r="AL1456" s="104"/>
      <c r="AO1456" s="104"/>
      <c r="AP1456" s="104"/>
    </row>
    <row r="1457" spans="21:42" ht="15" customHeight="1" x14ac:dyDescent="0.25">
      <c r="U1457" s="104"/>
      <c r="AB1457" s="104"/>
      <c r="AC1457" s="104"/>
      <c r="AF1457" s="104"/>
      <c r="AG1457" s="104"/>
      <c r="AK1457" s="104"/>
      <c r="AL1457" s="104"/>
      <c r="AO1457" s="104"/>
      <c r="AP1457" s="104"/>
    </row>
    <row r="1458" spans="21:42" ht="15" customHeight="1" x14ac:dyDescent="0.25">
      <c r="U1458" s="104"/>
      <c r="AB1458" s="104"/>
      <c r="AC1458" s="104"/>
      <c r="AF1458" s="104"/>
      <c r="AG1458" s="104"/>
      <c r="AK1458" s="104"/>
      <c r="AL1458" s="104"/>
      <c r="AO1458" s="104"/>
      <c r="AP1458" s="104"/>
    </row>
    <row r="1459" spans="21:42" ht="15" customHeight="1" x14ac:dyDescent="0.25">
      <c r="U1459" s="104"/>
      <c r="AB1459" s="104"/>
      <c r="AC1459" s="104"/>
      <c r="AF1459" s="104"/>
      <c r="AG1459" s="104"/>
      <c r="AK1459" s="104"/>
      <c r="AL1459" s="104"/>
      <c r="AO1459" s="104"/>
      <c r="AP1459" s="104"/>
    </row>
    <row r="1460" spans="21:42" ht="15" customHeight="1" x14ac:dyDescent="0.25">
      <c r="U1460" s="104"/>
      <c r="AB1460" s="104"/>
      <c r="AC1460" s="104"/>
      <c r="AF1460" s="104"/>
      <c r="AG1460" s="104"/>
      <c r="AK1460" s="104"/>
      <c r="AL1460" s="104"/>
      <c r="AO1460" s="104"/>
      <c r="AP1460" s="104"/>
    </row>
    <row r="1461" spans="21:42" ht="15" customHeight="1" x14ac:dyDescent="0.25">
      <c r="U1461" s="104"/>
      <c r="AB1461" s="104"/>
      <c r="AC1461" s="104"/>
      <c r="AF1461" s="104"/>
      <c r="AG1461" s="104"/>
      <c r="AK1461" s="104"/>
      <c r="AL1461" s="104"/>
      <c r="AO1461" s="104"/>
      <c r="AP1461" s="104"/>
    </row>
    <row r="1462" spans="21:42" ht="15" customHeight="1" x14ac:dyDescent="0.25">
      <c r="U1462" s="104"/>
      <c r="AB1462" s="104"/>
      <c r="AC1462" s="104"/>
      <c r="AF1462" s="104"/>
      <c r="AG1462" s="104"/>
      <c r="AK1462" s="104"/>
      <c r="AL1462" s="104"/>
      <c r="AO1462" s="104"/>
      <c r="AP1462" s="104"/>
    </row>
    <row r="1463" spans="21:42" ht="15" customHeight="1" x14ac:dyDescent="0.25">
      <c r="U1463" s="104"/>
      <c r="AB1463" s="104"/>
      <c r="AC1463" s="104"/>
      <c r="AF1463" s="104"/>
      <c r="AG1463" s="104"/>
      <c r="AK1463" s="104"/>
      <c r="AL1463" s="104"/>
      <c r="AO1463" s="104"/>
      <c r="AP1463" s="104"/>
    </row>
    <row r="1464" spans="21:42" ht="15" customHeight="1" x14ac:dyDescent="0.25">
      <c r="U1464" s="104"/>
      <c r="AB1464" s="104"/>
      <c r="AC1464" s="104"/>
      <c r="AF1464" s="104"/>
      <c r="AG1464" s="104"/>
      <c r="AK1464" s="104"/>
      <c r="AL1464" s="104"/>
      <c r="AO1464" s="104"/>
      <c r="AP1464" s="104"/>
    </row>
    <row r="1465" spans="21:42" ht="15" customHeight="1" x14ac:dyDescent="0.25">
      <c r="U1465" s="104"/>
      <c r="AB1465" s="104"/>
      <c r="AC1465" s="104"/>
      <c r="AF1465" s="104"/>
      <c r="AG1465" s="104"/>
      <c r="AK1465" s="104"/>
      <c r="AL1465" s="104"/>
      <c r="AO1465" s="104"/>
      <c r="AP1465" s="104"/>
    </row>
    <row r="1466" spans="21:42" ht="15" customHeight="1" x14ac:dyDescent="0.25">
      <c r="U1466" s="104"/>
      <c r="AB1466" s="104"/>
      <c r="AC1466" s="104"/>
      <c r="AF1466" s="104"/>
      <c r="AG1466" s="104"/>
      <c r="AK1466" s="104"/>
      <c r="AL1466" s="104"/>
      <c r="AO1466" s="104"/>
      <c r="AP1466" s="104"/>
    </row>
    <row r="1467" spans="21:42" ht="15" customHeight="1" x14ac:dyDescent="0.25">
      <c r="U1467" s="104"/>
      <c r="AB1467" s="104"/>
      <c r="AC1467" s="104"/>
      <c r="AF1467" s="104"/>
      <c r="AG1467" s="104"/>
      <c r="AK1467" s="104"/>
      <c r="AL1467" s="104"/>
      <c r="AO1467" s="104"/>
      <c r="AP1467" s="104"/>
    </row>
    <row r="1468" spans="21:42" ht="15" customHeight="1" x14ac:dyDescent="0.25">
      <c r="U1468" s="104"/>
      <c r="AB1468" s="104"/>
      <c r="AC1468" s="104"/>
      <c r="AF1468" s="104"/>
      <c r="AG1468" s="104"/>
      <c r="AK1468" s="104"/>
      <c r="AL1468" s="104"/>
      <c r="AO1468" s="104"/>
      <c r="AP1468" s="104"/>
    </row>
    <row r="1469" spans="21:42" ht="15" customHeight="1" x14ac:dyDescent="0.25">
      <c r="U1469" s="104"/>
      <c r="AB1469" s="104"/>
      <c r="AC1469" s="104"/>
      <c r="AF1469" s="104"/>
      <c r="AG1469" s="104"/>
      <c r="AK1469" s="104"/>
      <c r="AL1469" s="104"/>
      <c r="AO1469" s="104"/>
      <c r="AP1469" s="104"/>
    </row>
    <row r="1470" spans="21:42" ht="15" customHeight="1" x14ac:dyDescent="0.25">
      <c r="U1470" s="104"/>
      <c r="AB1470" s="104"/>
      <c r="AC1470" s="104"/>
      <c r="AF1470" s="104"/>
      <c r="AG1470" s="104"/>
      <c r="AK1470" s="104"/>
      <c r="AL1470" s="104"/>
      <c r="AO1470" s="104"/>
      <c r="AP1470" s="104"/>
    </row>
    <row r="1471" spans="21:42" ht="15" customHeight="1" x14ac:dyDescent="0.25">
      <c r="U1471" s="104"/>
      <c r="AB1471" s="104"/>
      <c r="AC1471" s="104"/>
      <c r="AF1471" s="104"/>
      <c r="AG1471" s="104"/>
      <c r="AK1471" s="104"/>
      <c r="AL1471" s="104"/>
      <c r="AO1471" s="104"/>
      <c r="AP1471" s="104"/>
    </row>
    <row r="1472" spans="21:42" ht="15" customHeight="1" x14ac:dyDescent="0.25">
      <c r="U1472" s="104"/>
      <c r="AB1472" s="104"/>
      <c r="AC1472" s="104"/>
      <c r="AF1472" s="104"/>
      <c r="AG1472" s="104"/>
      <c r="AK1472" s="104"/>
      <c r="AL1472" s="104"/>
      <c r="AO1472" s="104"/>
      <c r="AP1472" s="104"/>
    </row>
    <row r="1473" spans="21:42" ht="15" customHeight="1" x14ac:dyDescent="0.25">
      <c r="U1473" s="104"/>
      <c r="AB1473" s="104"/>
      <c r="AC1473" s="104"/>
      <c r="AF1473" s="104"/>
      <c r="AG1473" s="104"/>
      <c r="AK1473" s="104"/>
      <c r="AL1473" s="104"/>
      <c r="AO1473" s="104"/>
      <c r="AP1473" s="104"/>
    </row>
    <row r="1474" spans="21:42" ht="15" customHeight="1" x14ac:dyDescent="0.25">
      <c r="U1474" s="104"/>
      <c r="AB1474" s="104"/>
      <c r="AC1474" s="104"/>
      <c r="AF1474" s="104"/>
      <c r="AG1474" s="104"/>
      <c r="AK1474" s="104"/>
      <c r="AL1474" s="104"/>
      <c r="AO1474" s="104"/>
      <c r="AP1474" s="104"/>
    </row>
    <row r="1475" spans="21:42" ht="15" customHeight="1" x14ac:dyDescent="0.25">
      <c r="U1475" s="104"/>
      <c r="AB1475" s="104"/>
      <c r="AC1475" s="104"/>
      <c r="AF1475" s="104"/>
      <c r="AG1475" s="104"/>
      <c r="AK1475" s="104"/>
      <c r="AL1475" s="104"/>
      <c r="AO1475" s="104"/>
      <c r="AP1475" s="104"/>
    </row>
    <row r="1476" spans="21:42" ht="15" customHeight="1" x14ac:dyDescent="0.25">
      <c r="U1476" s="104"/>
      <c r="AB1476" s="104"/>
      <c r="AC1476" s="104"/>
      <c r="AF1476" s="104"/>
      <c r="AG1476" s="104"/>
      <c r="AK1476" s="104"/>
      <c r="AL1476" s="104"/>
      <c r="AO1476" s="104"/>
      <c r="AP1476" s="104"/>
    </row>
    <row r="1477" spans="21:42" ht="15" customHeight="1" x14ac:dyDescent="0.25">
      <c r="U1477" s="104"/>
      <c r="AB1477" s="104"/>
      <c r="AC1477" s="104"/>
      <c r="AF1477" s="104"/>
      <c r="AG1477" s="104"/>
      <c r="AK1477" s="104"/>
      <c r="AL1477" s="104"/>
      <c r="AO1477" s="104"/>
      <c r="AP1477" s="104"/>
    </row>
    <row r="1478" spans="21:42" ht="15" customHeight="1" x14ac:dyDescent="0.25">
      <c r="U1478" s="104"/>
      <c r="AB1478" s="104"/>
      <c r="AC1478" s="104"/>
      <c r="AF1478" s="104"/>
      <c r="AG1478" s="104"/>
      <c r="AK1478" s="104"/>
      <c r="AL1478" s="104"/>
      <c r="AO1478" s="104"/>
      <c r="AP1478" s="104"/>
    </row>
    <row r="1479" spans="21:42" ht="15" customHeight="1" x14ac:dyDescent="0.25">
      <c r="U1479" s="104"/>
      <c r="AB1479" s="104"/>
      <c r="AC1479" s="104"/>
      <c r="AF1479" s="104"/>
      <c r="AG1479" s="104"/>
      <c r="AK1479" s="104"/>
      <c r="AL1479" s="104"/>
      <c r="AO1479" s="104"/>
      <c r="AP1479" s="104"/>
    </row>
    <row r="1480" spans="21:42" ht="15" customHeight="1" x14ac:dyDescent="0.25">
      <c r="U1480" s="104"/>
      <c r="AB1480" s="104"/>
      <c r="AC1480" s="104"/>
      <c r="AF1480" s="104"/>
      <c r="AG1480" s="104"/>
      <c r="AK1480" s="104"/>
      <c r="AL1480" s="104"/>
      <c r="AO1480" s="104"/>
      <c r="AP1480" s="104"/>
    </row>
    <row r="1481" spans="21:42" ht="15" customHeight="1" x14ac:dyDescent="0.25">
      <c r="U1481" s="104"/>
      <c r="AB1481" s="104"/>
      <c r="AC1481" s="104"/>
      <c r="AF1481" s="104"/>
      <c r="AG1481" s="104"/>
      <c r="AK1481" s="104"/>
      <c r="AL1481" s="104"/>
      <c r="AO1481" s="104"/>
      <c r="AP1481" s="104"/>
    </row>
    <row r="1482" spans="21:42" ht="15" customHeight="1" x14ac:dyDescent="0.25">
      <c r="U1482" s="104"/>
      <c r="AB1482" s="104"/>
      <c r="AC1482" s="104"/>
      <c r="AF1482" s="104"/>
      <c r="AG1482" s="104"/>
      <c r="AK1482" s="104"/>
      <c r="AL1482" s="104"/>
      <c r="AO1482" s="104"/>
      <c r="AP1482" s="104"/>
    </row>
    <row r="1483" spans="21:42" ht="15" customHeight="1" x14ac:dyDescent="0.25">
      <c r="U1483" s="104"/>
      <c r="AB1483" s="104"/>
      <c r="AC1483" s="104"/>
      <c r="AF1483" s="104"/>
      <c r="AG1483" s="104"/>
      <c r="AK1483" s="104"/>
      <c r="AL1483" s="104"/>
      <c r="AO1483" s="104"/>
      <c r="AP1483" s="104"/>
    </row>
    <row r="1484" spans="21:42" ht="15" customHeight="1" x14ac:dyDescent="0.25">
      <c r="U1484" s="104"/>
      <c r="AB1484" s="104"/>
      <c r="AC1484" s="104"/>
      <c r="AF1484" s="104"/>
      <c r="AG1484" s="104"/>
      <c r="AK1484" s="104"/>
      <c r="AL1484" s="104"/>
      <c r="AO1484" s="104"/>
      <c r="AP1484" s="104"/>
    </row>
    <row r="1485" spans="21:42" ht="15" customHeight="1" x14ac:dyDescent="0.25">
      <c r="U1485" s="104"/>
      <c r="AB1485" s="104"/>
      <c r="AC1485" s="104"/>
      <c r="AF1485" s="104"/>
      <c r="AG1485" s="104"/>
      <c r="AK1485" s="104"/>
      <c r="AL1485" s="104"/>
      <c r="AO1485" s="104"/>
      <c r="AP1485" s="104"/>
    </row>
    <row r="1486" spans="21:42" ht="15" customHeight="1" x14ac:dyDescent="0.25">
      <c r="U1486" s="104"/>
      <c r="AB1486" s="104"/>
      <c r="AC1486" s="104"/>
      <c r="AF1486" s="104"/>
      <c r="AG1486" s="104"/>
      <c r="AK1486" s="104"/>
      <c r="AL1486" s="104"/>
      <c r="AO1486" s="104"/>
      <c r="AP1486" s="104"/>
    </row>
    <row r="1487" spans="21:42" ht="15" customHeight="1" x14ac:dyDescent="0.25">
      <c r="U1487" s="104"/>
      <c r="AB1487" s="104"/>
      <c r="AC1487" s="104"/>
      <c r="AF1487" s="104"/>
      <c r="AG1487" s="104"/>
      <c r="AK1487" s="104"/>
      <c r="AL1487" s="104"/>
      <c r="AO1487" s="104"/>
      <c r="AP1487" s="104"/>
    </row>
    <row r="1488" spans="21:42" ht="15" customHeight="1" x14ac:dyDescent="0.25">
      <c r="U1488" s="104"/>
      <c r="AB1488" s="104"/>
      <c r="AC1488" s="104"/>
      <c r="AF1488" s="104"/>
      <c r="AG1488" s="104"/>
      <c r="AK1488" s="104"/>
      <c r="AL1488" s="104"/>
      <c r="AO1488" s="104"/>
      <c r="AP1488" s="104"/>
    </row>
    <row r="1489" spans="21:42" ht="15" customHeight="1" x14ac:dyDescent="0.25">
      <c r="U1489" s="104"/>
      <c r="AB1489" s="104"/>
      <c r="AC1489" s="104"/>
      <c r="AF1489" s="104"/>
      <c r="AG1489" s="104"/>
      <c r="AK1489" s="104"/>
      <c r="AL1489" s="104"/>
      <c r="AO1489" s="104"/>
      <c r="AP1489" s="104"/>
    </row>
    <row r="1490" spans="21:42" ht="15" customHeight="1" x14ac:dyDescent="0.25">
      <c r="U1490" s="104"/>
      <c r="AB1490" s="104"/>
      <c r="AC1490" s="104"/>
      <c r="AF1490" s="104"/>
      <c r="AG1490" s="104"/>
      <c r="AK1490" s="104"/>
      <c r="AL1490" s="104"/>
      <c r="AO1490" s="104"/>
      <c r="AP1490" s="104"/>
    </row>
    <row r="1491" spans="21:42" ht="15" customHeight="1" x14ac:dyDescent="0.25">
      <c r="U1491" s="104"/>
      <c r="AB1491" s="104"/>
      <c r="AC1491" s="104"/>
      <c r="AF1491" s="104"/>
      <c r="AG1491" s="104"/>
      <c r="AK1491" s="104"/>
      <c r="AL1491" s="104"/>
      <c r="AO1491" s="104"/>
      <c r="AP1491" s="104"/>
    </row>
    <row r="1492" spans="21:42" ht="15" customHeight="1" x14ac:dyDescent="0.25">
      <c r="U1492" s="104"/>
      <c r="AB1492" s="104"/>
      <c r="AC1492" s="104"/>
      <c r="AF1492" s="104"/>
      <c r="AG1492" s="104"/>
      <c r="AK1492" s="104"/>
      <c r="AL1492" s="104"/>
      <c r="AO1492" s="104"/>
      <c r="AP1492" s="104"/>
    </row>
    <row r="1493" spans="21:42" ht="15" customHeight="1" x14ac:dyDescent="0.25">
      <c r="U1493" s="104"/>
      <c r="AB1493" s="104"/>
      <c r="AC1493" s="104"/>
      <c r="AF1493" s="104"/>
      <c r="AG1493" s="104"/>
      <c r="AK1493" s="104"/>
      <c r="AL1493" s="104"/>
      <c r="AO1493" s="104"/>
      <c r="AP1493" s="104"/>
    </row>
    <row r="1494" spans="21:42" ht="15" customHeight="1" x14ac:dyDescent="0.25">
      <c r="U1494" s="104"/>
      <c r="AB1494" s="104"/>
      <c r="AC1494" s="104"/>
      <c r="AF1494" s="104"/>
      <c r="AG1494" s="104"/>
      <c r="AK1494" s="104"/>
      <c r="AL1494" s="104"/>
      <c r="AO1494" s="104"/>
      <c r="AP1494" s="104"/>
    </row>
    <row r="1495" spans="21:42" ht="15" customHeight="1" x14ac:dyDescent="0.25">
      <c r="U1495" s="104"/>
      <c r="AB1495" s="104"/>
      <c r="AC1495" s="104"/>
      <c r="AF1495" s="104"/>
      <c r="AG1495" s="104"/>
      <c r="AK1495" s="104"/>
      <c r="AL1495" s="104"/>
      <c r="AO1495" s="104"/>
      <c r="AP1495" s="104"/>
    </row>
    <row r="1496" spans="21:42" ht="15" customHeight="1" x14ac:dyDescent="0.25">
      <c r="U1496" s="104"/>
      <c r="AB1496" s="104"/>
      <c r="AC1496" s="104"/>
      <c r="AF1496" s="104"/>
      <c r="AG1496" s="104"/>
      <c r="AK1496" s="104"/>
      <c r="AL1496" s="104"/>
      <c r="AO1496" s="104"/>
      <c r="AP1496" s="104"/>
    </row>
    <row r="1497" spans="21:42" ht="15" customHeight="1" x14ac:dyDescent="0.25">
      <c r="U1497" s="104"/>
      <c r="AB1497" s="104"/>
      <c r="AC1497" s="104"/>
      <c r="AF1497" s="104"/>
      <c r="AG1497" s="104"/>
      <c r="AK1497" s="104"/>
      <c r="AL1497" s="104"/>
      <c r="AO1497" s="104"/>
      <c r="AP1497" s="104"/>
    </row>
    <row r="1498" spans="21:42" ht="15" customHeight="1" x14ac:dyDescent="0.25">
      <c r="U1498" s="104"/>
      <c r="AB1498" s="104"/>
      <c r="AC1498" s="104"/>
      <c r="AF1498" s="104"/>
      <c r="AG1498" s="104"/>
      <c r="AK1498" s="104"/>
      <c r="AL1498" s="104"/>
      <c r="AO1498" s="104"/>
      <c r="AP1498" s="104"/>
    </row>
    <row r="1499" spans="21:42" ht="15" customHeight="1" x14ac:dyDescent="0.25">
      <c r="U1499" s="104"/>
      <c r="AB1499" s="104"/>
      <c r="AC1499" s="104"/>
      <c r="AF1499" s="104"/>
      <c r="AG1499" s="104"/>
      <c r="AK1499" s="104"/>
      <c r="AL1499" s="104"/>
      <c r="AO1499" s="104"/>
      <c r="AP1499" s="104"/>
    </row>
    <row r="1500" spans="21:42" ht="15" customHeight="1" x14ac:dyDescent="0.25">
      <c r="U1500" s="104"/>
      <c r="AB1500" s="104"/>
      <c r="AC1500" s="104"/>
      <c r="AF1500" s="104"/>
      <c r="AG1500" s="104"/>
      <c r="AK1500" s="104"/>
      <c r="AL1500" s="104"/>
      <c r="AO1500" s="104"/>
      <c r="AP1500" s="104"/>
    </row>
    <row r="1501" spans="21:42" ht="15" customHeight="1" x14ac:dyDescent="0.25">
      <c r="U1501" s="104"/>
      <c r="AB1501" s="104"/>
      <c r="AC1501" s="104"/>
      <c r="AF1501" s="104"/>
      <c r="AG1501" s="104"/>
      <c r="AK1501" s="104"/>
      <c r="AL1501" s="104"/>
      <c r="AO1501" s="104"/>
      <c r="AP1501" s="104"/>
    </row>
    <row r="1502" spans="21:42" ht="15" customHeight="1" x14ac:dyDescent="0.25">
      <c r="U1502" s="104"/>
      <c r="AB1502" s="104"/>
      <c r="AC1502" s="104"/>
      <c r="AF1502" s="104"/>
      <c r="AG1502" s="104"/>
      <c r="AK1502" s="104"/>
      <c r="AL1502" s="104"/>
      <c r="AO1502" s="104"/>
      <c r="AP1502" s="104"/>
    </row>
    <row r="1503" spans="21:42" ht="15" customHeight="1" x14ac:dyDescent="0.25">
      <c r="U1503" s="104"/>
      <c r="AB1503" s="104"/>
      <c r="AC1503" s="104"/>
      <c r="AF1503" s="104"/>
      <c r="AG1503" s="104"/>
      <c r="AK1503" s="104"/>
      <c r="AL1503" s="104"/>
      <c r="AO1503" s="104"/>
      <c r="AP1503" s="104"/>
    </row>
    <row r="1504" spans="21:42" ht="15" customHeight="1" x14ac:dyDescent="0.25">
      <c r="U1504" s="104"/>
      <c r="AB1504" s="104"/>
      <c r="AC1504" s="104"/>
      <c r="AF1504" s="104"/>
      <c r="AG1504" s="104"/>
      <c r="AK1504" s="104"/>
      <c r="AL1504" s="104"/>
      <c r="AO1504" s="104"/>
      <c r="AP1504" s="104"/>
    </row>
    <row r="1505" spans="21:42" ht="15" customHeight="1" x14ac:dyDescent="0.25">
      <c r="U1505" s="104"/>
      <c r="AB1505" s="104"/>
      <c r="AC1505" s="104"/>
      <c r="AF1505" s="104"/>
      <c r="AG1505" s="104"/>
      <c r="AK1505" s="104"/>
      <c r="AL1505" s="104"/>
      <c r="AO1505" s="104"/>
      <c r="AP1505" s="104"/>
    </row>
    <row r="1506" spans="21:42" ht="15" customHeight="1" x14ac:dyDescent="0.25">
      <c r="U1506" s="104"/>
      <c r="AB1506" s="104"/>
      <c r="AC1506" s="104"/>
      <c r="AF1506" s="104"/>
      <c r="AG1506" s="104"/>
      <c r="AK1506" s="104"/>
      <c r="AL1506" s="104"/>
      <c r="AO1506" s="104"/>
      <c r="AP1506" s="104"/>
    </row>
    <row r="1507" spans="21:42" ht="15" customHeight="1" x14ac:dyDescent="0.25">
      <c r="U1507" s="104"/>
      <c r="AB1507" s="104"/>
      <c r="AC1507" s="104"/>
      <c r="AF1507" s="104"/>
      <c r="AG1507" s="104"/>
      <c r="AK1507" s="104"/>
      <c r="AL1507" s="104"/>
      <c r="AO1507" s="104"/>
      <c r="AP1507" s="104"/>
    </row>
    <row r="1508" spans="21:42" ht="15" customHeight="1" x14ac:dyDescent="0.25">
      <c r="U1508" s="104"/>
      <c r="AB1508" s="104"/>
      <c r="AC1508" s="104"/>
      <c r="AF1508" s="104"/>
      <c r="AG1508" s="104"/>
      <c r="AK1508" s="104"/>
      <c r="AL1508" s="104"/>
      <c r="AO1508" s="104"/>
      <c r="AP1508" s="104"/>
    </row>
    <row r="1509" spans="21:42" ht="15" customHeight="1" x14ac:dyDescent="0.25">
      <c r="U1509" s="104"/>
      <c r="AB1509" s="104"/>
      <c r="AC1509" s="104"/>
      <c r="AF1509" s="104"/>
      <c r="AG1509" s="104"/>
      <c r="AK1509" s="104"/>
      <c r="AL1509" s="104"/>
      <c r="AO1509" s="104"/>
      <c r="AP1509" s="104"/>
    </row>
    <row r="1510" spans="21:42" ht="15" customHeight="1" x14ac:dyDescent="0.25">
      <c r="U1510" s="104"/>
      <c r="AB1510" s="104"/>
      <c r="AC1510" s="104"/>
      <c r="AF1510" s="104"/>
      <c r="AG1510" s="104"/>
      <c r="AK1510" s="104"/>
      <c r="AL1510" s="104"/>
      <c r="AO1510" s="104"/>
      <c r="AP1510" s="104"/>
    </row>
    <row r="1511" spans="21:42" ht="15" customHeight="1" x14ac:dyDescent="0.25">
      <c r="U1511" s="104"/>
      <c r="AB1511" s="104"/>
      <c r="AC1511" s="104"/>
      <c r="AF1511" s="104"/>
      <c r="AG1511" s="104"/>
      <c r="AK1511" s="104"/>
      <c r="AL1511" s="104"/>
      <c r="AO1511" s="104"/>
      <c r="AP1511" s="104"/>
    </row>
    <row r="1512" spans="21:42" ht="15" customHeight="1" x14ac:dyDescent="0.25">
      <c r="U1512" s="104"/>
      <c r="AB1512" s="104"/>
      <c r="AC1512" s="104"/>
      <c r="AF1512" s="104"/>
      <c r="AG1512" s="104"/>
      <c r="AK1512" s="104"/>
      <c r="AL1512" s="104"/>
      <c r="AO1512" s="104"/>
      <c r="AP1512" s="104"/>
    </row>
    <row r="1513" spans="21:42" ht="15" customHeight="1" x14ac:dyDescent="0.25">
      <c r="U1513" s="104"/>
      <c r="AB1513" s="104"/>
      <c r="AC1513" s="104"/>
      <c r="AF1513" s="104"/>
      <c r="AG1513" s="104"/>
      <c r="AK1513" s="104"/>
      <c r="AL1513" s="104"/>
      <c r="AO1513" s="104"/>
      <c r="AP1513" s="104"/>
    </row>
    <row r="1514" spans="21:42" ht="15" customHeight="1" x14ac:dyDescent="0.25">
      <c r="U1514" s="104"/>
      <c r="AB1514" s="104"/>
      <c r="AC1514" s="104"/>
      <c r="AF1514" s="104"/>
      <c r="AG1514" s="104"/>
      <c r="AK1514" s="104"/>
      <c r="AL1514" s="104"/>
      <c r="AO1514" s="104"/>
      <c r="AP1514" s="104"/>
    </row>
    <row r="1515" spans="21:42" ht="15" customHeight="1" x14ac:dyDescent="0.25">
      <c r="U1515" s="104"/>
      <c r="AB1515" s="104"/>
      <c r="AC1515" s="104"/>
      <c r="AF1515" s="104"/>
      <c r="AG1515" s="104"/>
      <c r="AK1515" s="104"/>
      <c r="AL1515" s="104"/>
      <c r="AO1515" s="104"/>
      <c r="AP1515" s="104"/>
    </row>
    <row r="1516" spans="21:42" ht="15" customHeight="1" x14ac:dyDescent="0.25">
      <c r="U1516" s="104"/>
      <c r="AB1516" s="104"/>
      <c r="AC1516" s="104"/>
      <c r="AF1516" s="104"/>
      <c r="AG1516" s="104"/>
      <c r="AK1516" s="104"/>
      <c r="AL1516" s="104"/>
      <c r="AO1516" s="104"/>
      <c r="AP1516" s="104"/>
    </row>
    <row r="1517" spans="21:42" ht="15" customHeight="1" x14ac:dyDescent="0.25">
      <c r="U1517" s="104"/>
      <c r="AB1517" s="104"/>
      <c r="AC1517" s="104"/>
      <c r="AF1517" s="104"/>
      <c r="AG1517" s="104"/>
      <c r="AK1517" s="104"/>
      <c r="AL1517" s="104"/>
      <c r="AO1517" s="104"/>
      <c r="AP1517" s="104"/>
    </row>
    <row r="1518" spans="21:42" ht="15" customHeight="1" x14ac:dyDescent="0.25">
      <c r="U1518" s="104"/>
      <c r="AB1518" s="104"/>
      <c r="AC1518" s="104"/>
      <c r="AF1518" s="104"/>
      <c r="AG1518" s="104"/>
      <c r="AK1518" s="104"/>
      <c r="AL1518" s="104"/>
      <c r="AO1518" s="104"/>
      <c r="AP1518" s="104"/>
    </row>
    <row r="1519" spans="21:42" ht="15" customHeight="1" x14ac:dyDescent="0.25">
      <c r="U1519" s="104"/>
      <c r="AB1519" s="104"/>
      <c r="AC1519" s="104"/>
      <c r="AF1519" s="104"/>
      <c r="AG1519" s="104"/>
      <c r="AK1519" s="104"/>
      <c r="AL1519" s="104"/>
      <c r="AO1519" s="104"/>
      <c r="AP1519" s="104"/>
    </row>
    <row r="1520" spans="21:42" ht="15" customHeight="1" x14ac:dyDescent="0.25">
      <c r="U1520" s="104"/>
      <c r="AB1520" s="104"/>
      <c r="AC1520" s="104"/>
      <c r="AF1520" s="104"/>
      <c r="AG1520" s="104"/>
      <c r="AK1520" s="104"/>
      <c r="AL1520" s="104"/>
      <c r="AO1520" s="104"/>
      <c r="AP1520" s="104"/>
    </row>
    <row r="1521" spans="21:42" ht="15" customHeight="1" x14ac:dyDescent="0.25">
      <c r="U1521" s="104"/>
      <c r="AB1521" s="104"/>
      <c r="AC1521" s="104"/>
      <c r="AF1521" s="104"/>
      <c r="AG1521" s="104"/>
      <c r="AK1521" s="104"/>
      <c r="AL1521" s="104"/>
      <c r="AO1521" s="104"/>
      <c r="AP1521" s="104"/>
    </row>
    <row r="1522" spans="21:42" ht="15" customHeight="1" x14ac:dyDescent="0.25">
      <c r="U1522" s="104"/>
      <c r="AB1522" s="104"/>
      <c r="AC1522" s="104"/>
      <c r="AF1522" s="104"/>
      <c r="AG1522" s="104"/>
      <c r="AK1522" s="104"/>
      <c r="AL1522" s="104"/>
      <c r="AO1522" s="104"/>
      <c r="AP1522" s="104"/>
    </row>
    <row r="1523" spans="21:42" ht="15" customHeight="1" x14ac:dyDescent="0.25">
      <c r="U1523" s="104"/>
      <c r="AB1523" s="104"/>
      <c r="AC1523" s="104"/>
      <c r="AF1523" s="104"/>
      <c r="AG1523" s="104"/>
      <c r="AK1523" s="104"/>
      <c r="AL1523" s="104"/>
      <c r="AO1523" s="104"/>
      <c r="AP1523" s="104"/>
    </row>
    <row r="1524" spans="21:42" ht="15" customHeight="1" x14ac:dyDescent="0.25">
      <c r="U1524" s="104"/>
      <c r="AB1524" s="104"/>
      <c r="AC1524" s="104"/>
      <c r="AF1524" s="104"/>
      <c r="AG1524" s="104"/>
      <c r="AK1524" s="104"/>
      <c r="AL1524" s="104"/>
      <c r="AO1524" s="104"/>
      <c r="AP1524" s="104"/>
    </row>
    <row r="1525" spans="21:42" ht="15" customHeight="1" x14ac:dyDescent="0.25">
      <c r="U1525" s="104"/>
      <c r="AB1525" s="104"/>
      <c r="AC1525" s="104"/>
      <c r="AF1525" s="104"/>
      <c r="AG1525" s="104"/>
      <c r="AK1525" s="104"/>
      <c r="AL1525" s="104"/>
      <c r="AO1525" s="104"/>
      <c r="AP1525" s="104"/>
    </row>
    <row r="1526" spans="21:42" ht="15" customHeight="1" x14ac:dyDescent="0.25">
      <c r="U1526" s="104"/>
      <c r="AB1526" s="104"/>
      <c r="AC1526" s="104"/>
      <c r="AF1526" s="104"/>
      <c r="AG1526" s="104"/>
      <c r="AK1526" s="104"/>
      <c r="AL1526" s="104"/>
      <c r="AO1526" s="104"/>
      <c r="AP1526" s="104"/>
    </row>
    <row r="1527" spans="21:42" ht="15" customHeight="1" x14ac:dyDescent="0.25">
      <c r="U1527" s="104"/>
      <c r="AB1527" s="104"/>
      <c r="AC1527" s="104"/>
      <c r="AF1527" s="104"/>
      <c r="AG1527" s="104"/>
      <c r="AK1527" s="104"/>
      <c r="AL1527" s="104"/>
      <c r="AO1527" s="104"/>
      <c r="AP1527" s="104"/>
    </row>
    <row r="1528" spans="21:42" ht="15" customHeight="1" x14ac:dyDescent="0.25">
      <c r="U1528" s="104"/>
      <c r="AB1528" s="104"/>
      <c r="AC1528" s="104"/>
      <c r="AF1528" s="104"/>
      <c r="AG1528" s="104"/>
      <c r="AK1528" s="104"/>
      <c r="AL1528" s="104"/>
      <c r="AO1528" s="104"/>
      <c r="AP1528" s="104"/>
    </row>
    <row r="1529" spans="21:42" ht="15" customHeight="1" x14ac:dyDescent="0.25">
      <c r="U1529" s="104"/>
      <c r="AB1529" s="104"/>
      <c r="AC1529" s="104"/>
      <c r="AF1529" s="104"/>
      <c r="AG1529" s="104"/>
      <c r="AK1529" s="104"/>
      <c r="AL1529" s="104"/>
      <c r="AO1529" s="104"/>
      <c r="AP1529" s="104"/>
    </row>
    <row r="1530" spans="21:42" ht="15" customHeight="1" x14ac:dyDescent="0.25">
      <c r="U1530" s="104"/>
      <c r="AB1530" s="104"/>
      <c r="AC1530" s="104"/>
      <c r="AF1530" s="104"/>
      <c r="AG1530" s="104"/>
      <c r="AK1530" s="104"/>
      <c r="AL1530" s="104"/>
      <c r="AO1530" s="104"/>
      <c r="AP1530" s="104"/>
    </row>
    <row r="1531" spans="21:42" ht="15" customHeight="1" x14ac:dyDescent="0.25">
      <c r="U1531" s="104"/>
      <c r="AB1531" s="104"/>
      <c r="AC1531" s="104"/>
      <c r="AF1531" s="104"/>
      <c r="AG1531" s="104"/>
      <c r="AK1531" s="104"/>
      <c r="AL1531" s="104"/>
      <c r="AO1531" s="104"/>
      <c r="AP1531" s="104"/>
    </row>
    <row r="1532" spans="21:42" ht="15" customHeight="1" x14ac:dyDescent="0.25">
      <c r="U1532" s="104"/>
      <c r="AB1532" s="104"/>
      <c r="AC1532" s="104"/>
      <c r="AF1532" s="104"/>
      <c r="AG1532" s="104"/>
      <c r="AK1532" s="104"/>
      <c r="AL1532" s="104"/>
      <c r="AO1532" s="104"/>
      <c r="AP1532" s="104"/>
    </row>
    <row r="1533" spans="21:42" ht="15" customHeight="1" x14ac:dyDescent="0.25">
      <c r="U1533" s="104"/>
      <c r="AB1533" s="104"/>
      <c r="AC1533" s="104"/>
      <c r="AF1533" s="104"/>
      <c r="AG1533" s="104"/>
      <c r="AK1533" s="104"/>
      <c r="AL1533" s="104"/>
      <c r="AO1533" s="104"/>
      <c r="AP1533" s="104"/>
    </row>
    <row r="1534" spans="21:42" ht="15" customHeight="1" x14ac:dyDescent="0.25">
      <c r="U1534" s="104"/>
      <c r="AB1534" s="104"/>
      <c r="AC1534" s="104"/>
      <c r="AF1534" s="104"/>
      <c r="AG1534" s="104"/>
      <c r="AK1534" s="104"/>
      <c r="AL1534" s="104"/>
      <c r="AO1534" s="104"/>
      <c r="AP1534" s="104"/>
    </row>
    <row r="1535" spans="21:42" ht="15" customHeight="1" x14ac:dyDescent="0.25">
      <c r="U1535" s="104"/>
      <c r="AB1535" s="104"/>
      <c r="AC1535" s="104"/>
      <c r="AF1535" s="104"/>
      <c r="AG1535" s="104"/>
      <c r="AK1535" s="104"/>
      <c r="AL1535" s="104"/>
      <c r="AO1535" s="104"/>
      <c r="AP1535" s="104"/>
    </row>
    <row r="1536" spans="21:42" ht="15" customHeight="1" x14ac:dyDescent="0.25">
      <c r="U1536" s="104"/>
      <c r="AB1536" s="104"/>
      <c r="AC1536" s="104"/>
      <c r="AF1536" s="104"/>
      <c r="AG1536" s="104"/>
      <c r="AK1536" s="104"/>
      <c r="AL1536" s="104"/>
      <c r="AO1536" s="104"/>
      <c r="AP1536" s="104"/>
    </row>
    <row r="1537" spans="21:42" ht="15" customHeight="1" x14ac:dyDescent="0.25">
      <c r="U1537" s="104"/>
      <c r="AB1537" s="104"/>
      <c r="AC1537" s="104"/>
      <c r="AF1537" s="104"/>
      <c r="AG1537" s="104"/>
      <c r="AK1537" s="104"/>
      <c r="AL1537" s="104"/>
      <c r="AO1537" s="104"/>
      <c r="AP1537" s="104"/>
    </row>
    <row r="1538" spans="21:42" ht="15" customHeight="1" x14ac:dyDescent="0.25">
      <c r="U1538" s="104"/>
      <c r="AB1538" s="104"/>
      <c r="AC1538" s="104"/>
      <c r="AF1538" s="104"/>
      <c r="AG1538" s="104"/>
      <c r="AK1538" s="104"/>
      <c r="AL1538" s="104"/>
      <c r="AO1538" s="104"/>
      <c r="AP1538" s="104"/>
    </row>
    <row r="1539" spans="21:42" ht="15" customHeight="1" x14ac:dyDescent="0.25">
      <c r="U1539" s="104"/>
      <c r="AB1539" s="104"/>
      <c r="AC1539" s="104"/>
      <c r="AF1539" s="104"/>
      <c r="AG1539" s="104"/>
      <c r="AK1539" s="104"/>
      <c r="AL1539" s="104"/>
      <c r="AO1539" s="104"/>
      <c r="AP1539" s="104"/>
    </row>
    <row r="1540" spans="21:42" ht="15" customHeight="1" x14ac:dyDescent="0.25">
      <c r="U1540" s="104"/>
      <c r="AB1540" s="104"/>
      <c r="AC1540" s="104"/>
      <c r="AF1540" s="104"/>
      <c r="AG1540" s="104"/>
      <c r="AK1540" s="104"/>
      <c r="AL1540" s="104"/>
      <c r="AO1540" s="104"/>
      <c r="AP1540" s="104"/>
    </row>
    <row r="1541" spans="21:42" ht="15" customHeight="1" x14ac:dyDescent="0.25">
      <c r="U1541" s="104"/>
      <c r="AB1541" s="104"/>
      <c r="AC1541" s="104"/>
      <c r="AF1541" s="104"/>
      <c r="AG1541" s="104"/>
      <c r="AK1541" s="104"/>
      <c r="AL1541" s="104"/>
      <c r="AO1541" s="104"/>
      <c r="AP1541" s="104"/>
    </row>
    <row r="1542" spans="21:42" ht="15" customHeight="1" x14ac:dyDescent="0.25">
      <c r="U1542" s="104"/>
      <c r="AB1542" s="104"/>
      <c r="AC1542" s="104"/>
      <c r="AF1542" s="104"/>
      <c r="AG1542" s="104"/>
      <c r="AK1542" s="104"/>
      <c r="AL1542" s="104"/>
      <c r="AO1542" s="104"/>
      <c r="AP1542" s="104"/>
    </row>
    <row r="1543" spans="21:42" ht="15" customHeight="1" x14ac:dyDescent="0.25">
      <c r="U1543" s="104"/>
      <c r="AB1543" s="104"/>
      <c r="AC1543" s="104"/>
      <c r="AF1543" s="104"/>
      <c r="AG1543" s="104"/>
      <c r="AK1543" s="104"/>
      <c r="AL1543" s="104"/>
      <c r="AO1543" s="104"/>
      <c r="AP1543" s="104"/>
    </row>
    <row r="1544" spans="21:42" ht="15" customHeight="1" x14ac:dyDescent="0.25">
      <c r="U1544" s="104"/>
      <c r="AB1544" s="104"/>
      <c r="AC1544" s="104"/>
      <c r="AF1544" s="104"/>
      <c r="AG1544" s="104"/>
      <c r="AK1544" s="104"/>
      <c r="AL1544" s="104"/>
      <c r="AO1544" s="104"/>
      <c r="AP1544" s="104"/>
    </row>
    <row r="1545" spans="21:42" ht="15" customHeight="1" x14ac:dyDescent="0.25">
      <c r="U1545" s="104"/>
      <c r="AB1545" s="104"/>
      <c r="AC1545" s="104"/>
      <c r="AF1545" s="104"/>
      <c r="AG1545" s="104"/>
      <c r="AK1545" s="104"/>
      <c r="AL1545" s="104"/>
      <c r="AO1545" s="104"/>
      <c r="AP1545" s="104"/>
    </row>
    <row r="1546" spans="21:42" ht="15" customHeight="1" x14ac:dyDescent="0.25">
      <c r="U1546" s="104"/>
      <c r="AB1546" s="104"/>
      <c r="AC1546" s="104"/>
      <c r="AF1546" s="104"/>
      <c r="AG1546" s="104"/>
      <c r="AK1546" s="104"/>
      <c r="AL1546" s="104"/>
      <c r="AO1546" s="104"/>
      <c r="AP1546" s="104"/>
    </row>
    <row r="1547" spans="21:42" ht="15" customHeight="1" x14ac:dyDescent="0.25">
      <c r="U1547" s="104"/>
      <c r="AB1547" s="104"/>
      <c r="AC1547" s="104"/>
      <c r="AF1547" s="104"/>
      <c r="AG1547" s="104"/>
      <c r="AK1547" s="104"/>
      <c r="AL1547" s="104"/>
      <c r="AO1547" s="104"/>
      <c r="AP1547" s="104"/>
    </row>
    <row r="1548" spans="21:42" ht="15" customHeight="1" x14ac:dyDescent="0.25">
      <c r="U1548" s="104"/>
      <c r="AB1548" s="104"/>
      <c r="AC1548" s="104"/>
      <c r="AF1548" s="104"/>
      <c r="AG1548" s="104"/>
      <c r="AK1548" s="104"/>
      <c r="AL1548" s="104"/>
      <c r="AO1548" s="104"/>
      <c r="AP1548" s="104"/>
    </row>
    <row r="1549" spans="21:42" ht="15" customHeight="1" x14ac:dyDescent="0.25">
      <c r="U1549" s="104"/>
      <c r="AB1549" s="104"/>
      <c r="AC1549" s="104"/>
      <c r="AF1549" s="104"/>
      <c r="AG1549" s="104"/>
      <c r="AK1549" s="104"/>
      <c r="AL1549" s="104"/>
      <c r="AO1549" s="104"/>
      <c r="AP1549" s="104"/>
    </row>
    <row r="1550" spans="21:42" ht="15" customHeight="1" x14ac:dyDescent="0.25">
      <c r="U1550" s="104"/>
      <c r="AB1550" s="104"/>
      <c r="AC1550" s="104"/>
      <c r="AF1550" s="104"/>
      <c r="AG1550" s="104"/>
      <c r="AK1550" s="104"/>
      <c r="AL1550" s="104"/>
      <c r="AO1550" s="104"/>
      <c r="AP1550" s="104"/>
    </row>
    <row r="1551" spans="21:42" ht="15" customHeight="1" x14ac:dyDescent="0.25">
      <c r="U1551" s="104"/>
      <c r="AB1551" s="104"/>
      <c r="AC1551" s="104"/>
      <c r="AF1551" s="104"/>
      <c r="AG1551" s="104"/>
      <c r="AK1551" s="104"/>
      <c r="AL1551" s="104"/>
      <c r="AO1551" s="104"/>
      <c r="AP1551" s="104"/>
    </row>
    <row r="1552" spans="21:42" ht="15" customHeight="1" x14ac:dyDescent="0.25">
      <c r="U1552" s="104"/>
      <c r="AB1552" s="104"/>
      <c r="AC1552" s="104"/>
      <c r="AF1552" s="104"/>
      <c r="AG1552" s="104"/>
      <c r="AK1552" s="104"/>
      <c r="AL1552" s="104"/>
      <c r="AO1552" s="104"/>
      <c r="AP1552" s="104"/>
    </row>
    <row r="1553" spans="21:42" ht="15" customHeight="1" x14ac:dyDescent="0.25">
      <c r="U1553" s="104"/>
      <c r="AB1553" s="104"/>
      <c r="AC1553" s="104"/>
      <c r="AF1553" s="104"/>
      <c r="AG1553" s="104"/>
      <c r="AK1553" s="104"/>
      <c r="AL1553" s="104"/>
      <c r="AO1553" s="104"/>
      <c r="AP1553" s="104"/>
    </row>
    <row r="1554" spans="21:42" ht="15" customHeight="1" x14ac:dyDescent="0.25">
      <c r="U1554" s="104"/>
      <c r="AB1554" s="104"/>
      <c r="AC1554" s="104"/>
      <c r="AF1554" s="104"/>
      <c r="AG1554" s="104"/>
      <c r="AK1554" s="104"/>
      <c r="AL1554" s="104"/>
      <c r="AO1554" s="104"/>
      <c r="AP1554" s="104"/>
    </row>
    <row r="1555" spans="21:42" ht="15" customHeight="1" x14ac:dyDescent="0.25">
      <c r="U1555" s="104"/>
      <c r="AB1555" s="104"/>
      <c r="AC1555" s="104"/>
      <c r="AF1555" s="104"/>
      <c r="AG1555" s="104"/>
      <c r="AK1555" s="104"/>
      <c r="AL1555" s="104"/>
      <c r="AO1555" s="104"/>
      <c r="AP1555" s="104"/>
    </row>
    <row r="1556" spans="21:42" ht="15" customHeight="1" x14ac:dyDescent="0.25">
      <c r="U1556" s="104"/>
      <c r="AB1556" s="104"/>
      <c r="AC1556" s="104"/>
      <c r="AF1556" s="104"/>
      <c r="AG1556" s="104"/>
      <c r="AK1556" s="104"/>
      <c r="AL1556" s="104"/>
      <c r="AO1556" s="104"/>
      <c r="AP1556" s="104"/>
    </row>
    <row r="1557" spans="21:42" ht="15" customHeight="1" x14ac:dyDescent="0.25">
      <c r="U1557" s="104"/>
      <c r="AB1557" s="104"/>
      <c r="AC1557" s="104"/>
      <c r="AF1557" s="104"/>
      <c r="AG1557" s="104"/>
      <c r="AK1557" s="104"/>
      <c r="AL1557" s="104"/>
      <c r="AO1557" s="104"/>
      <c r="AP1557" s="104"/>
    </row>
    <row r="1558" spans="21:42" ht="15" customHeight="1" x14ac:dyDescent="0.25">
      <c r="U1558" s="104"/>
      <c r="AB1558" s="104"/>
      <c r="AC1558" s="104"/>
      <c r="AF1558" s="104"/>
      <c r="AG1558" s="104"/>
      <c r="AK1558" s="104"/>
      <c r="AL1558" s="104"/>
      <c r="AO1558" s="104"/>
      <c r="AP1558" s="104"/>
    </row>
    <row r="1559" spans="21:42" ht="15" customHeight="1" x14ac:dyDescent="0.25">
      <c r="U1559" s="104"/>
      <c r="AB1559" s="104"/>
      <c r="AC1559" s="104"/>
      <c r="AF1559" s="104"/>
      <c r="AG1559" s="104"/>
      <c r="AK1559" s="104"/>
      <c r="AL1559" s="104"/>
      <c r="AO1559" s="104"/>
      <c r="AP1559" s="104"/>
    </row>
    <row r="1560" spans="21:42" ht="15" customHeight="1" x14ac:dyDescent="0.25">
      <c r="U1560" s="104"/>
      <c r="AB1560" s="104"/>
      <c r="AC1560" s="104"/>
      <c r="AF1560" s="104"/>
      <c r="AG1560" s="104"/>
      <c r="AK1560" s="104"/>
      <c r="AL1560" s="104"/>
      <c r="AO1560" s="104"/>
      <c r="AP1560" s="104"/>
    </row>
    <row r="1561" spans="21:42" ht="15" customHeight="1" x14ac:dyDescent="0.25">
      <c r="U1561" s="104"/>
      <c r="AB1561" s="104"/>
      <c r="AC1561" s="104"/>
      <c r="AF1561" s="104"/>
      <c r="AG1561" s="104"/>
      <c r="AK1561" s="104"/>
      <c r="AL1561" s="104"/>
      <c r="AO1561" s="104"/>
      <c r="AP1561" s="104"/>
    </row>
    <row r="1562" spans="21:42" ht="15" customHeight="1" x14ac:dyDescent="0.25">
      <c r="U1562" s="104"/>
      <c r="AB1562" s="104"/>
      <c r="AC1562" s="104"/>
      <c r="AF1562" s="104"/>
      <c r="AG1562" s="104"/>
      <c r="AK1562" s="104"/>
      <c r="AL1562" s="104"/>
      <c r="AO1562" s="104"/>
      <c r="AP1562" s="104"/>
    </row>
    <row r="1563" spans="21:42" ht="15" customHeight="1" x14ac:dyDescent="0.25">
      <c r="U1563" s="104"/>
      <c r="AB1563" s="104"/>
      <c r="AC1563" s="104"/>
      <c r="AF1563" s="104"/>
      <c r="AG1563" s="104"/>
      <c r="AK1563" s="104"/>
      <c r="AL1563" s="104"/>
      <c r="AO1563" s="104"/>
      <c r="AP1563" s="104"/>
    </row>
    <row r="1564" spans="21:42" ht="15" customHeight="1" x14ac:dyDescent="0.25">
      <c r="U1564" s="104"/>
      <c r="AB1564" s="104"/>
      <c r="AC1564" s="104"/>
      <c r="AF1564" s="104"/>
      <c r="AG1564" s="104"/>
      <c r="AK1564" s="104"/>
      <c r="AL1564" s="104"/>
      <c r="AO1564" s="104"/>
      <c r="AP1564" s="104"/>
    </row>
    <row r="1565" spans="21:42" ht="15" customHeight="1" x14ac:dyDescent="0.25">
      <c r="U1565" s="104"/>
      <c r="AB1565" s="104"/>
      <c r="AC1565" s="104"/>
      <c r="AF1565" s="104"/>
      <c r="AG1565" s="104"/>
      <c r="AK1565" s="104"/>
      <c r="AL1565" s="104"/>
      <c r="AO1565" s="104"/>
      <c r="AP1565" s="104"/>
    </row>
    <row r="1566" spans="21:42" ht="15" customHeight="1" x14ac:dyDescent="0.25">
      <c r="U1566" s="104"/>
      <c r="AB1566" s="104"/>
      <c r="AC1566" s="104"/>
      <c r="AF1566" s="104"/>
      <c r="AG1566" s="104"/>
      <c r="AK1566" s="104"/>
      <c r="AL1566" s="104"/>
      <c r="AO1566" s="104"/>
      <c r="AP1566" s="104"/>
    </row>
    <row r="1567" spans="21:42" ht="15" customHeight="1" x14ac:dyDescent="0.25">
      <c r="U1567" s="104"/>
      <c r="AB1567" s="104"/>
      <c r="AC1567" s="104"/>
      <c r="AF1567" s="104"/>
      <c r="AG1567" s="104"/>
      <c r="AK1567" s="104"/>
      <c r="AL1567" s="104"/>
      <c r="AO1567" s="104"/>
      <c r="AP1567" s="104"/>
    </row>
    <row r="1568" spans="21:42" ht="15" customHeight="1" x14ac:dyDescent="0.25">
      <c r="U1568" s="104"/>
      <c r="AB1568" s="104"/>
      <c r="AC1568" s="104"/>
      <c r="AF1568" s="104"/>
      <c r="AG1568" s="104"/>
      <c r="AK1568" s="104"/>
      <c r="AL1568" s="104"/>
      <c r="AO1568" s="104"/>
      <c r="AP1568" s="104"/>
    </row>
    <row r="1569" spans="21:42" ht="15" customHeight="1" x14ac:dyDescent="0.25">
      <c r="U1569" s="104"/>
      <c r="AB1569" s="104"/>
      <c r="AC1569" s="104"/>
      <c r="AF1569" s="104"/>
      <c r="AG1569" s="104"/>
      <c r="AK1569" s="104"/>
      <c r="AL1569" s="104"/>
      <c r="AO1569" s="104"/>
      <c r="AP1569" s="104"/>
    </row>
    <row r="1570" spans="21:42" ht="15" customHeight="1" x14ac:dyDescent="0.25">
      <c r="U1570" s="104"/>
      <c r="AB1570" s="104"/>
      <c r="AC1570" s="104"/>
      <c r="AF1570" s="104"/>
      <c r="AG1570" s="104"/>
      <c r="AK1570" s="104"/>
      <c r="AL1570" s="104"/>
      <c r="AO1570" s="104"/>
      <c r="AP1570" s="104"/>
    </row>
    <row r="1571" spans="21:42" ht="15" customHeight="1" x14ac:dyDescent="0.25">
      <c r="U1571" s="104"/>
      <c r="AB1571" s="104"/>
      <c r="AC1571" s="104"/>
      <c r="AF1571" s="104"/>
      <c r="AG1571" s="104"/>
      <c r="AK1571" s="104"/>
      <c r="AL1571" s="104"/>
      <c r="AO1571" s="104"/>
      <c r="AP1571" s="104"/>
    </row>
    <row r="1572" spans="21:42" ht="15" customHeight="1" x14ac:dyDescent="0.25">
      <c r="U1572" s="104"/>
      <c r="AB1572" s="104"/>
      <c r="AC1572" s="104"/>
      <c r="AF1572" s="104"/>
      <c r="AG1572" s="104"/>
      <c r="AK1572" s="104"/>
      <c r="AL1572" s="104"/>
      <c r="AO1572" s="104"/>
      <c r="AP1572" s="104"/>
    </row>
    <row r="1573" spans="21:42" ht="15" customHeight="1" x14ac:dyDescent="0.25">
      <c r="U1573" s="104"/>
      <c r="AB1573" s="104"/>
      <c r="AC1573" s="104"/>
      <c r="AF1573" s="104"/>
      <c r="AG1573" s="104"/>
      <c r="AK1573" s="104"/>
      <c r="AL1573" s="104"/>
      <c r="AO1573" s="104"/>
      <c r="AP1573" s="104"/>
    </row>
    <row r="1574" spans="21:42" ht="15" customHeight="1" x14ac:dyDescent="0.25">
      <c r="U1574" s="104"/>
      <c r="AB1574" s="104"/>
      <c r="AC1574" s="104"/>
      <c r="AF1574" s="104"/>
      <c r="AG1574" s="104"/>
      <c r="AK1574" s="104"/>
      <c r="AL1574" s="104"/>
      <c r="AO1574" s="104"/>
      <c r="AP1574" s="104"/>
    </row>
    <row r="1575" spans="21:42" ht="15" customHeight="1" x14ac:dyDescent="0.25">
      <c r="U1575" s="104"/>
      <c r="AB1575" s="104"/>
      <c r="AC1575" s="104"/>
      <c r="AF1575" s="104"/>
      <c r="AG1575" s="104"/>
      <c r="AK1575" s="104"/>
      <c r="AL1575" s="104"/>
      <c r="AO1575" s="104"/>
      <c r="AP1575" s="104"/>
    </row>
    <row r="1576" spans="21:42" ht="15" customHeight="1" x14ac:dyDescent="0.25">
      <c r="U1576" s="104"/>
      <c r="AB1576" s="104"/>
      <c r="AC1576" s="104"/>
      <c r="AF1576" s="104"/>
      <c r="AG1576" s="104"/>
      <c r="AK1576" s="104"/>
      <c r="AL1576" s="104"/>
      <c r="AO1576" s="104"/>
      <c r="AP1576" s="104"/>
    </row>
    <row r="1577" spans="21:42" ht="15" customHeight="1" x14ac:dyDescent="0.25">
      <c r="U1577" s="104"/>
      <c r="AB1577" s="104"/>
      <c r="AC1577" s="104"/>
      <c r="AF1577" s="104"/>
      <c r="AG1577" s="104"/>
      <c r="AK1577" s="104"/>
      <c r="AL1577" s="104"/>
      <c r="AO1577" s="104"/>
      <c r="AP1577" s="104"/>
    </row>
    <row r="1578" spans="21:42" ht="15" customHeight="1" x14ac:dyDescent="0.25">
      <c r="U1578" s="104"/>
      <c r="AB1578" s="104"/>
      <c r="AC1578" s="104"/>
      <c r="AF1578" s="104"/>
      <c r="AG1578" s="104"/>
      <c r="AK1578" s="104"/>
      <c r="AL1578" s="104"/>
      <c r="AO1578" s="104"/>
      <c r="AP1578" s="104"/>
    </row>
    <row r="1579" spans="21:42" ht="15" customHeight="1" x14ac:dyDescent="0.25">
      <c r="U1579" s="104"/>
      <c r="AB1579" s="104"/>
      <c r="AC1579" s="104"/>
      <c r="AF1579" s="104"/>
      <c r="AG1579" s="104"/>
      <c r="AK1579" s="104"/>
      <c r="AL1579" s="104"/>
      <c r="AO1579" s="104"/>
      <c r="AP1579" s="104"/>
    </row>
    <row r="1580" spans="21:42" ht="15" customHeight="1" x14ac:dyDescent="0.25">
      <c r="U1580" s="104"/>
      <c r="AB1580" s="104"/>
      <c r="AC1580" s="104"/>
      <c r="AF1580" s="104"/>
      <c r="AG1580" s="104"/>
      <c r="AK1580" s="104"/>
      <c r="AL1580" s="104"/>
      <c r="AO1580" s="104"/>
      <c r="AP1580" s="104"/>
    </row>
    <row r="1581" spans="21:42" ht="15" customHeight="1" x14ac:dyDescent="0.25">
      <c r="U1581" s="104"/>
      <c r="AB1581" s="104"/>
      <c r="AC1581" s="104"/>
      <c r="AF1581" s="104"/>
      <c r="AG1581" s="104"/>
      <c r="AK1581" s="104"/>
      <c r="AL1581" s="104"/>
      <c r="AO1581" s="104"/>
      <c r="AP1581" s="104"/>
    </row>
    <row r="1582" spans="21:42" ht="15" customHeight="1" x14ac:dyDescent="0.25">
      <c r="U1582" s="104"/>
      <c r="AB1582" s="104"/>
      <c r="AC1582" s="104"/>
      <c r="AF1582" s="104"/>
      <c r="AG1582" s="104"/>
      <c r="AK1582" s="104"/>
      <c r="AL1582" s="104"/>
      <c r="AO1582" s="104"/>
      <c r="AP1582" s="104"/>
    </row>
    <row r="1583" spans="21:42" ht="15" customHeight="1" x14ac:dyDescent="0.25">
      <c r="U1583" s="104"/>
      <c r="AB1583" s="104"/>
      <c r="AC1583" s="104"/>
      <c r="AF1583" s="104"/>
      <c r="AG1583" s="104"/>
      <c r="AK1583" s="104"/>
      <c r="AL1583" s="104"/>
      <c r="AO1583" s="104"/>
      <c r="AP1583" s="104"/>
    </row>
    <row r="1584" spans="21:42" ht="15" customHeight="1" x14ac:dyDescent="0.25">
      <c r="U1584" s="104"/>
      <c r="AB1584" s="104"/>
      <c r="AC1584" s="104"/>
      <c r="AF1584" s="104"/>
      <c r="AG1584" s="104"/>
      <c r="AK1584" s="104"/>
      <c r="AL1584" s="104"/>
      <c r="AO1584" s="104"/>
      <c r="AP1584" s="104"/>
    </row>
    <row r="1585" spans="21:42" ht="15" customHeight="1" x14ac:dyDescent="0.25">
      <c r="U1585" s="104"/>
      <c r="AB1585" s="104"/>
      <c r="AC1585" s="104"/>
      <c r="AF1585" s="104"/>
      <c r="AG1585" s="104"/>
      <c r="AK1585" s="104"/>
      <c r="AL1585" s="104"/>
      <c r="AO1585" s="104"/>
      <c r="AP1585" s="104"/>
    </row>
    <row r="1586" spans="21:42" ht="15" customHeight="1" x14ac:dyDescent="0.25">
      <c r="U1586" s="104"/>
      <c r="AB1586" s="104"/>
      <c r="AC1586" s="104"/>
      <c r="AF1586" s="104"/>
      <c r="AG1586" s="104"/>
      <c r="AK1586" s="104"/>
      <c r="AL1586" s="104"/>
      <c r="AO1586" s="104"/>
      <c r="AP1586" s="104"/>
    </row>
    <row r="1587" spans="21:42" ht="15" customHeight="1" x14ac:dyDescent="0.25">
      <c r="U1587" s="104"/>
      <c r="AB1587" s="104"/>
      <c r="AC1587" s="104"/>
      <c r="AF1587" s="104"/>
      <c r="AG1587" s="104"/>
      <c r="AK1587" s="104"/>
      <c r="AL1587" s="104"/>
      <c r="AO1587" s="104"/>
      <c r="AP1587" s="104"/>
    </row>
    <row r="1588" spans="21:42" ht="15" customHeight="1" x14ac:dyDescent="0.25">
      <c r="U1588" s="104"/>
      <c r="AB1588" s="104"/>
      <c r="AC1588" s="104"/>
      <c r="AF1588" s="104"/>
      <c r="AG1588" s="104"/>
      <c r="AK1588" s="104"/>
      <c r="AL1588" s="104"/>
      <c r="AO1588" s="104"/>
      <c r="AP1588" s="104"/>
    </row>
    <row r="1589" spans="21:42" ht="15" customHeight="1" x14ac:dyDescent="0.25">
      <c r="U1589" s="104"/>
      <c r="AB1589" s="104"/>
      <c r="AC1589" s="104"/>
      <c r="AF1589" s="104"/>
      <c r="AG1589" s="104"/>
      <c r="AK1589" s="104"/>
      <c r="AL1589" s="104"/>
      <c r="AO1589" s="104"/>
      <c r="AP1589" s="104"/>
    </row>
    <row r="1590" spans="21:42" ht="15" customHeight="1" x14ac:dyDescent="0.25">
      <c r="U1590" s="104"/>
      <c r="AB1590" s="104"/>
      <c r="AC1590" s="104"/>
      <c r="AF1590" s="104"/>
      <c r="AG1590" s="104"/>
      <c r="AK1590" s="104"/>
      <c r="AL1590" s="104"/>
      <c r="AO1590" s="104"/>
      <c r="AP1590" s="104"/>
    </row>
    <row r="1591" spans="21:42" ht="15" customHeight="1" x14ac:dyDescent="0.25">
      <c r="U1591" s="104"/>
      <c r="AB1591" s="104"/>
      <c r="AC1591" s="104"/>
      <c r="AF1591" s="104"/>
      <c r="AG1591" s="104"/>
      <c r="AK1591" s="104"/>
      <c r="AL1591" s="104"/>
      <c r="AO1591" s="104"/>
      <c r="AP1591" s="104"/>
    </row>
    <row r="1592" spans="21:42" ht="15" customHeight="1" x14ac:dyDescent="0.25">
      <c r="U1592" s="104"/>
      <c r="AB1592" s="104"/>
      <c r="AC1592" s="104"/>
      <c r="AF1592" s="104"/>
      <c r="AG1592" s="104"/>
      <c r="AK1592" s="104"/>
      <c r="AL1592" s="104"/>
      <c r="AO1592" s="104"/>
      <c r="AP1592" s="104"/>
    </row>
    <row r="1593" spans="21:42" ht="15" customHeight="1" x14ac:dyDescent="0.25">
      <c r="U1593" s="104"/>
      <c r="AB1593" s="104"/>
      <c r="AC1593" s="104"/>
      <c r="AF1593" s="104"/>
      <c r="AG1593" s="104"/>
      <c r="AK1593" s="104"/>
      <c r="AL1593" s="104"/>
      <c r="AO1593" s="104"/>
      <c r="AP1593" s="104"/>
    </row>
    <row r="1594" spans="21:42" ht="15" customHeight="1" x14ac:dyDescent="0.25">
      <c r="U1594" s="104"/>
      <c r="AB1594" s="104"/>
      <c r="AC1594" s="104"/>
      <c r="AF1594" s="104"/>
      <c r="AG1594" s="104"/>
      <c r="AK1594" s="104"/>
      <c r="AL1594" s="104"/>
      <c r="AO1594" s="104"/>
      <c r="AP1594" s="104"/>
    </row>
    <row r="1595" spans="21:42" ht="15" customHeight="1" x14ac:dyDescent="0.25">
      <c r="U1595" s="104"/>
      <c r="AB1595" s="104"/>
      <c r="AC1595" s="104"/>
      <c r="AF1595" s="104"/>
      <c r="AG1595" s="104"/>
      <c r="AK1595" s="104"/>
      <c r="AL1595" s="104"/>
      <c r="AO1595" s="104"/>
      <c r="AP1595" s="104"/>
    </row>
    <row r="1596" spans="21:42" ht="15" customHeight="1" x14ac:dyDescent="0.25">
      <c r="U1596" s="104"/>
      <c r="AB1596" s="104"/>
      <c r="AC1596" s="104"/>
      <c r="AF1596" s="104"/>
      <c r="AG1596" s="104"/>
      <c r="AK1596" s="104"/>
      <c r="AL1596" s="104"/>
      <c r="AO1596" s="104"/>
      <c r="AP1596" s="104"/>
    </row>
    <row r="1597" spans="21:42" ht="15" customHeight="1" x14ac:dyDescent="0.25">
      <c r="U1597" s="104"/>
      <c r="AB1597" s="104"/>
      <c r="AC1597" s="104"/>
      <c r="AF1597" s="104"/>
      <c r="AG1597" s="104"/>
      <c r="AK1597" s="104"/>
      <c r="AL1597" s="104"/>
      <c r="AO1597" s="104"/>
      <c r="AP1597" s="104"/>
    </row>
    <row r="1598" spans="21:42" ht="15" customHeight="1" x14ac:dyDescent="0.25">
      <c r="U1598" s="104"/>
      <c r="AB1598" s="104"/>
      <c r="AC1598" s="104"/>
      <c r="AF1598" s="104"/>
      <c r="AG1598" s="104"/>
      <c r="AK1598" s="104"/>
      <c r="AL1598" s="104"/>
      <c r="AO1598" s="104"/>
      <c r="AP1598" s="104"/>
    </row>
    <row r="1599" spans="21:42" ht="15" customHeight="1" x14ac:dyDescent="0.25">
      <c r="U1599" s="104"/>
      <c r="AB1599" s="104"/>
      <c r="AC1599" s="104"/>
      <c r="AF1599" s="104"/>
      <c r="AG1599" s="104"/>
      <c r="AK1599" s="104"/>
      <c r="AL1599" s="104"/>
      <c r="AO1599" s="104"/>
      <c r="AP1599" s="104"/>
    </row>
    <row r="1600" spans="21:42" ht="15" customHeight="1" x14ac:dyDescent="0.25">
      <c r="U1600" s="104"/>
      <c r="AB1600" s="104"/>
      <c r="AC1600" s="104"/>
      <c r="AF1600" s="104"/>
      <c r="AG1600" s="104"/>
      <c r="AK1600" s="104"/>
      <c r="AL1600" s="104"/>
      <c r="AO1600" s="104"/>
      <c r="AP1600" s="104"/>
    </row>
    <row r="1601" spans="21:42" ht="15" customHeight="1" x14ac:dyDescent="0.25">
      <c r="U1601" s="104"/>
      <c r="AB1601" s="104"/>
      <c r="AC1601" s="104"/>
      <c r="AF1601" s="104"/>
      <c r="AG1601" s="104"/>
      <c r="AK1601" s="104"/>
      <c r="AL1601" s="104"/>
      <c r="AO1601" s="104"/>
      <c r="AP1601" s="104"/>
    </row>
    <row r="1602" spans="21:42" ht="15" customHeight="1" x14ac:dyDescent="0.25">
      <c r="U1602" s="104"/>
      <c r="AB1602" s="104"/>
      <c r="AC1602" s="104"/>
      <c r="AF1602" s="104"/>
      <c r="AG1602" s="104"/>
      <c r="AK1602" s="104"/>
      <c r="AL1602" s="104"/>
      <c r="AO1602" s="104"/>
      <c r="AP1602" s="104"/>
    </row>
    <row r="1603" spans="21:42" ht="15" customHeight="1" x14ac:dyDescent="0.25">
      <c r="U1603" s="104"/>
      <c r="AB1603" s="104"/>
      <c r="AC1603" s="104"/>
      <c r="AF1603" s="104"/>
      <c r="AG1603" s="104"/>
      <c r="AK1603" s="104"/>
      <c r="AL1603" s="104"/>
      <c r="AO1603" s="104"/>
      <c r="AP1603" s="104"/>
    </row>
    <row r="1604" spans="21:42" ht="15" customHeight="1" x14ac:dyDescent="0.25">
      <c r="U1604" s="104"/>
      <c r="AB1604" s="104"/>
      <c r="AC1604" s="104"/>
      <c r="AF1604" s="104"/>
      <c r="AG1604" s="104"/>
      <c r="AK1604" s="104"/>
      <c r="AL1604" s="104"/>
      <c r="AO1604" s="104"/>
      <c r="AP1604" s="104"/>
    </row>
    <row r="1605" spans="21:42" ht="15" customHeight="1" x14ac:dyDescent="0.25">
      <c r="U1605" s="104"/>
      <c r="AB1605" s="104"/>
      <c r="AC1605" s="104"/>
      <c r="AF1605" s="104"/>
      <c r="AG1605" s="104"/>
      <c r="AK1605" s="104"/>
      <c r="AL1605" s="104"/>
      <c r="AO1605" s="104"/>
      <c r="AP1605" s="104"/>
    </row>
    <row r="1606" spans="21:42" ht="15" customHeight="1" x14ac:dyDescent="0.25">
      <c r="U1606" s="104"/>
      <c r="AB1606" s="104"/>
      <c r="AC1606" s="104"/>
      <c r="AF1606" s="104"/>
      <c r="AG1606" s="104"/>
      <c r="AK1606" s="104"/>
      <c r="AL1606" s="104"/>
      <c r="AO1606" s="104"/>
      <c r="AP1606" s="104"/>
    </row>
    <row r="1607" spans="21:42" ht="15" customHeight="1" x14ac:dyDescent="0.25">
      <c r="U1607" s="104"/>
      <c r="AB1607" s="104"/>
      <c r="AC1607" s="104"/>
      <c r="AF1607" s="104"/>
      <c r="AG1607" s="104"/>
      <c r="AK1607" s="104"/>
      <c r="AL1607" s="104"/>
      <c r="AO1607" s="104"/>
      <c r="AP1607" s="104"/>
    </row>
    <row r="1608" spans="21:42" ht="15" customHeight="1" x14ac:dyDescent="0.25">
      <c r="U1608" s="104"/>
      <c r="AB1608" s="104"/>
      <c r="AC1608" s="104"/>
      <c r="AF1608" s="104"/>
      <c r="AG1608" s="104"/>
      <c r="AK1608" s="104"/>
      <c r="AL1608" s="104"/>
      <c r="AO1608" s="104"/>
      <c r="AP1608" s="104"/>
    </row>
    <row r="1609" spans="21:42" ht="15" customHeight="1" x14ac:dyDescent="0.25">
      <c r="U1609" s="104"/>
      <c r="AB1609" s="104"/>
      <c r="AC1609" s="104"/>
      <c r="AF1609" s="104"/>
      <c r="AG1609" s="104"/>
      <c r="AK1609" s="104"/>
      <c r="AL1609" s="104"/>
      <c r="AO1609" s="104"/>
      <c r="AP1609" s="104"/>
    </row>
    <row r="1610" spans="21:42" ht="15" customHeight="1" x14ac:dyDescent="0.25">
      <c r="U1610" s="104"/>
      <c r="AB1610" s="104"/>
      <c r="AC1610" s="104"/>
      <c r="AF1610" s="104"/>
      <c r="AG1610" s="104"/>
      <c r="AK1610" s="104"/>
      <c r="AL1610" s="104"/>
      <c r="AO1610" s="104"/>
      <c r="AP1610" s="104"/>
    </row>
    <row r="1611" spans="21:42" ht="15" customHeight="1" x14ac:dyDescent="0.25">
      <c r="U1611" s="104"/>
      <c r="AB1611" s="104"/>
      <c r="AC1611" s="104"/>
      <c r="AF1611" s="104"/>
      <c r="AG1611" s="104"/>
      <c r="AK1611" s="104"/>
      <c r="AL1611" s="104"/>
      <c r="AO1611" s="104"/>
      <c r="AP1611" s="104"/>
    </row>
    <row r="1612" spans="21:42" ht="15" customHeight="1" x14ac:dyDescent="0.25">
      <c r="U1612" s="104"/>
      <c r="AB1612" s="104"/>
      <c r="AC1612" s="104"/>
      <c r="AF1612" s="104"/>
      <c r="AG1612" s="104"/>
      <c r="AK1612" s="104"/>
      <c r="AL1612" s="104"/>
      <c r="AO1612" s="104"/>
      <c r="AP1612" s="104"/>
    </row>
    <row r="1613" spans="21:42" ht="15" customHeight="1" x14ac:dyDescent="0.25">
      <c r="U1613" s="104"/>
      <c r="AB1613" s="104"/>
      <c r="AC1613" s="104"/>
      <c r="AF1613" s="104"/>
      <c r="AG1613" s="104"/>
      <c r="AK1613" s="104"/>
      <c r="AL1613" s="104"/>
      <c r="AO1613" s="104"/>
      <c r="AP1613" s="104"/>
    </row>
    <row r="1614" spans="21:42" ht="15" customHeight="1" x14ac:dyDescent="0.25">
      <c r="U1614" s="104"/>
      <c r="AB1614" s="104"/>
      <c r="AC1614" s="104"/>
      <c r="AF1614" s="104"/>
      <c r="AG1614" s="104"/>
      <c r="AK1614" s="104"/>
      <c r="AL1614" s="104"/>
      <c r="AO1614" s="104"/>
      <c r="AP1614" s="104"/>
    </row>
    <row r="1615" spans="21:42" ht="15" customHeight="1" x14ac:dyDescent="0.25">
      <c r="U1615" s="104"/>
      <c r="AB1615" s="104"/>
      <c r="AC1615" s="104"/>
      <c r="AF1615" s="104"/>
      <c r="AG1615" s="104"/>
      <c r="AK1615" s="104"/>
      <c r="AL1615" s="104"/>
      <c r="AO1615" s="104"/>
      <c r="AP1615" s="104"/>
    </row>
    <row r="1616" spans="21:42" ht="15" customHeight="1" x14ac:dyDescent="0.25">
      <c r="U1616" s="104"/>
      <c r="AB1616" s="104"/>
      <c r="AC1616" s="104"/>
      <c r="AF1616" s="104"/>
      <c r="AG1616" s="104"/>
      <c r="AK1616" s="104"/>
      <c r="AL1616" s="104"/>
      <c r="AO1616" s="104"/>
      <c r="AP1616" s="104"/>
    </row>
    <row r="1617" spans="21:42" ht="15" customHeight="1" x14ac:dyDescent="0.25">
      <c r="U1617" s="104"/>
      <c r="AB1617" s="104"/>
      <c r="AC1617" s="104"/>
      <c r="AF1617" s="104"/>
      <c r="AG1617" s="104"/>
      <c r="AK1617" s="104"/>
      <c r="AL1617" s="104"/>
      <c r="AO1617" s="104"/>
      <c r="AP1617" s="104"/>
    </row>
    <row r="1618" spans="21:42" ht="15" customHeight="1" x14ac:dyDescent="0.25">
      <c r="U1618" s="104"/>
      <c r="AB1618" s="104"/>
      <c r="AC1618" s="104"/>
      <c r="AF1618" s="104"/>
      <c r="AG1618" s="104"/>
      <c r="AK1618" s="104"/>
      <c r="AL1618" s="104"/>
      <c r="AO1618" s="104"/>
      <c r="AP1618" s="104"/>
    </row>
    <row r="1619" spans="21:42" ht="15" customHeight="1" x14ac:dyDescent="0.25">
      <c r="U1619" s="104"/>
      <c r="AB1619" s="104"/>
      <c r="AC1619" s="104"/>
      <c r="AF1619" s="104"/>
      <c r="AG1619" s="104"/>
      <c r="AK1619" s="104"/>
      <c r="AL1619" s="104"/>
      <c r="AO1619" s="104"/>
      <c r="AP1619" s="104"/>
    </row>
    <row r="1620" spans="21:42" ht="15" customHeight="1" x14ac:dyDescent="0.25">
      <c r="U1620" s="104"/>
      <c r="AB1620" s="104"/>
      <c r="AC1620" s="104"/>
      <c r="AF1620" s="104"/>
      <c r="AG1620" s="104"/>
      <c r="AK1620" s="104"/>
      <c r="AL1620" s="104"/>
      <c r="AO1620" s="104"/>
      <c r="AP1620" s="104"/>
    </row>
    <row r="1621" spans="21:42" ht="15" customHeight="1" x14ac:dyDescent="0.25">
      <c r="U1621" s="104"/>
      <c r="AB1621" s="104"/>
      <c r="AC1621" s="104"/>
      <c r="AF1621" s="104"/>
      <c r="AG1621" s="104"/>
      <c r="AK1621" s="104"/>
      <c r="AL1621" s="104"/>
      <c r="AO1621" s="104"/>
      <c r="AP1621" s="104"/>
    </row>
    <row r="1622" spans="21:42" ht="15" customHeight="1" x14ac:dyDescent="0.25">
      <c r="U1622" s="104"/>
      <c r="AB1622" s="104"/>
      <c r="AC1622" s="104"/>
      <c r="AF1622" s="104"/>
      <c r="AG1622" s="104"/>
      <c r="AK1622" s="104"/>
      <c r="AL1622" s="104"/>
      <c r="AO1622" s="104"/>
      <c r="AP1622" s="104"/>
    </row>
    <row r="1623" spans="21:42" ht="15" customHeight="1" x14ac:dyDescent="0.25">
      <c r="U1623" s="104"/>
      <c r="AB1623" s="104"/>
      <c r="AC1623" s="104"/>
      <c r="AF1623" s="104"/>
      <c r="AG1623" s="104"/>
      <c r="AK1623" s="104"/>
      <c r="AL1623" s="104"/>
      <c r="AO1623" s="104"/>
      <c r="AP1623" s="104"/>
    </row>
    <row r="1624" spans="21:42" ht="15" customHeight="1" x14ac:dyDescent="0.25">
      <c r="U1624" s="104"/>
      <c r="AB1624" s="104"/>
      <c r="AC1624" s="104"/>
      <c r="AF1624" s="104"/>
      <c r="AG1624" s="104"/>
      <c r="AK1624" s="104"/>
      <c r="AL1624" s="104"/>
      <c r="AO1624" s="104"/>
      <c r="AP1624" s="104"/>
    </row>
    <row r="1625" spans="21:42" ht="15" customHeight="1" x14ac:dyDescent="0.25">
      <c r="U1625" s="104"/>
      <c r="AB1625" s="104"/>
      <c r="AC1625" s="104"/>
      <c r="AF1625" s="104"/>
      <c r="AG1625" s="104"/>
      <c r="AK1625" s="104"/>
      <c r="AL1625" s="104"/>
      <c r="AO1625" s="104"/>
      <c r="AP1625" s="104"/>
    </row>
    <row r="1626" spans="21:42" ht="15" customHeight="1" x14ac:dyDescent="0.25">
      <c r="U1626" s="104"/>
      <c r="AB1626" s="104"/>
      <c r="AC1626" s="104"/>
      <c r="AF1626" s="104"/>
      <c r="AG1626" s="104"/>
      <c r="AK1626" s="104"/>
      <c r="AL1626" s="104"/>
      <c r="AO1626" s="104"/>
      <c r="AP1626" s="104"/>
    </row>
    <row r="1627" spans="21:42" ht="15" customHeight="1" x14ac:dyDescent="0.25">
      <c r="U1627" s="104"/>
      <c r="AB1627" s="104"/>
      <c r="AC1627" s="104"/>
      <c r="AF1627" s="104"/>
      <c r="AG1627" s="104"/>
      <c r="AK1627" s="104"/>
      <c r="AL1627" s="104"/>
      <c r="AO1627" s="104"/>
      <c r="AP1627" s="104"/>
    </row>
    <row r="1628" spans="21:42" ht="15" customHeight="1" x14ac:dyDescent="0.25">
      <c r="U1628" s="104"/>
      <c r="AB1628" s="104"/>
      <c r="AC1628" s="104"/>
      <c r="AF1628" s="104"/>
      <c r="AG1628" s="104"/>
      <c r="AK1628" s="104"/>
      <c r="AL1628" s="104"/>
      <c r="AO1628" s="104"/>
      <c r="AP1628" s="104"/>
    </row>
    <row r="1629" spans="21:42" ht="15" customHeight="1" x14ac:dyDescent="0.25">
      <c r="U1629" s="104"/>
      <c r="AB1629" s="104"/>
      <c r="AC1629" s="104"/>
      <c r="AF1629" s="104"/>
      <c r="AG1629" s="104"/>
      <c r="AK1629" s="104"/>
      <c r="AL1629" s="104"/>
      <c r="AO1629" s="104"/>
      <c r="AP1629" s="104"/>
    </row>
    <row r="1630" spans="21:42" ht="15" customHeight="1" x14ac:dyDescent="0.25">
      <c r="U1630" s="104"/>
      <c r="AB1630" s="104"/>
      <c r="AC1630" s="104"/>
      <c r="AF1630" s="104"/>
      <c r="AG1630" s="104"/>
      <c r="AK1630" s="104"/>
      <c r="AL1630" s="104"/>
      <c r="AO1630" s="104"/>
      <c r="AP1630" s="104"/>
    </row>
    <row r="1631" spans="21:42" ht="15" customHeight="1" x14ac:dyDescent="0.25">
      <c r="U1631" s="104"/>
      <c r="AB1631" s="104"/>
      <c r="AC1631" s="104"/>
      <c r="AF1631" s="104"/>
      <c r="AG1631" s="104"/>
      <c r="AK1631" s="104"/>
      <c r="AL1631" s="104"/>
      <c r="AO1631" s="104"/>
      <c r="AP1631" s="104"/>
    </row>
    <row r="1632" spans="21:42" ht="15" customHeight="1" x14ac:dyDescent="0.25">
      <c r="U1632" s="104"/>
      <c r="AB1632" s="104"/>
      <c r="AC1632" s="104"/>
      <c r="AF1632" s="104"/>
      <c r="AG1632" s="104"/>
      <c r="AK1632" s="104"/>
      <c r="AL1632" s="104"/>
      <c r="AO1632" s="104"/>
      <c r="AP1632" s="104"/>
    </row>
    <row r="1633" spans="21:42" ht="15" customHeight="1" x14ac:dyDescent="0.25">
      <c r="U1633" s="104"/>
      <c r="AB1633" s="104"/>
      <c r="AC1633" s="104"/>
      <c r="AF1633" s="104"/>
      <c r="AG1633" s="104"/>
      <c r="AK1633" s="104"/>
      <c r="AL1633" s="104"/>
      <c r="AO1633" s="104"/>
      <c r="AP1633" s="104"/>
    </row>
    <row r="1634" spans="21:42" ht="15" customHeight="1" x14ac:dyDescent="0.25">
      <c r="U1634" s="104"/>
      <c r="AB1634" s="104"/>
      <c r="AC1634" s="104"/>
      <c r="AF1634" s="104"/>
      <c r="AG1634" s="104"/>
      <c r="AK1634" s="104"/>
      <c r="AL1634" s="104"/>
      <c r="AO1634" s="104"/>
      <c r="AP1634" s="104"/>
    </row>
    <row r="1635" spans="21:42" ht="15" customHeight="1" x14ac:dyDescent="0.25">
      <c r="U1635" s="104"/>
      <c r="AB1635" s="104"/>
      <c r="AC1635" s="104"/>
      <c r="AF1635" s="104"/>
      <c r="AG1635" s="104"/>
      <c r="AK1635" s="104"/>
      <c r="AL1635" s="104"/>
      <c r="AO1635" s="104"/>
      <c r="AP1635" s="104"/>
    </row>
    <row r="1636" spans="21:42" ht="15" customHeight="1" x14ac:dyDescent="0.25">
      <c r="U1636" s="104"/>
      <c r="AB1636" s="104"/>
      <c r="AC1636" s="104"/>
      <c r="AF1636" s="104"/>
      <c r="AG1636" s="104"/>
      <c r="AK1636" s="104"/>
      <c r="AL1636" s="104"/>
      <c r="AO1636" s="104"/>
      <c r="AP1636" s="104"/>
    </row>
    <row r="1637" spans="21:42" ht="15" customHeight="1" x14ac:dyDescent="0.25">
      <c r="U1637" s="104"/>
      <c r="AB1637" s="104"/>
      <c r="AC1637" s="104"/>
      <c r="AF1637" s="104"/>
      <c r="AG1637" s="104"/>
      <c r="AK1637" s="104"/>
      <c r="AL1637" s="104"/>
      <c r="AO1637" s="104"/>
      <c r="AP1637" s="104"/>
    </row>
    <row r="1638" spans="21:42" ht="15" customHeight="1" x14ac:dyDescent="0.25">
      <c r="U1638" s="104"/>
      <c r="AB1638" s="104"/>
      <c r="AC1638" s="104"/>
      <c r="AF1638" s="104"/>
      <c r="AG1638" s="104"/>
      <c r="AK1638" s="104"/>
      <c r="AL1638" s="104"/>
      <c r="AO1638" s="104"/>
      <c r="AP1638" s="104"/>
    </row>
    <row r="1639" spans="21:42" ht="15" customHeight="1" x14ac:dyDescent="0.25">
      <c r="U1639" s="104"/>
      <c r="AB1639" s="104"/>
      <c r="AC1639" s="104"/>
      <c r="AF1639" s="104"/>
      <c r="AG1639" s="104"/>
      <c r="AK1639" s="104"/>
      <c r="AL1639" s="104"/>
      <c r="AO1639" s="104"/>
      <c r="AP1639" s="104"/>
    </row>
    <row r="1640" spans="21:42" ht="15" customHeight="1" x14ac:dyDescent="0.25">
      <c r="U1640" s="104"/>
      <c r="AB1640" s="104"/>
      <c r="AC1640" s="104"/>
      <c r="AF1640" s="104"/>
      <c r="AG1640" s="104"/>
      <c r="AK1640" s="104"/>
      <c r="AL1640" s="104"/>
      <c r="AO1640" s="104"/>
      <c r="AP1640" s="104"/>
    </row>
    <row r="1641" spans="21:42" ht="15" customHeight="1" x14ac:dyDescent="0.25">
      <c r="U1641" s="104"/>
      <c r="AB1641" s="104"/>
      <c r="AC1641" s="104"/>
      <c r="AF1641" s="104"/>
      <c r="AG1641" s="104"/>
      <c r="AK1641" s="104"/>
      <c r="AL1641" s="104"/>
      <c r="AO1641" s="104"/>
      <c r="AP1641" s="104"/>
    </row>
    <row r="1642" spans="21:42" ht="15" customHeight="1" x14ac:dyDescent="0.25">
      <c r="U1642" s="104"/>
      <c r="AB1642" s="104"/>
      <c r="AC1642" s="104"/>
      <c r="AF1642" s="104"/>
      <c r="AG1642" s="104"/>
      <c r="AK1642" s="104"/>
      <c r="AL1642" s="104"/>
      <c r="AO1642" s="104"/>
      <c r="AP1642" s="104"/>
    </row>
    <row r="1643" spans="21:42" ht="15" customHeight="1" x14ac:dyDescent="0.25">
      <c r="U1643" s="104"/>
      <c r="AB1643" s="104"/>
      <c r="AC1643" s="104"/>
      <c r="AF1643" s="104"/>
      <c r="AG1643" s="104"/>
      <c r="AK1643" s="104"/>
      <c r="AL1643" s="104"/>
      <c r="AO1643" s="104"/>
      <c r="AP1643" s="104"/>
    </row>
    <row r="1644" spans="21:42" ht="15" customHeight="1" x14ac:dyDescent="0.25">
      <c r="U1644" s="104"/>
      <c r="AB1644" s="104"/>
      <c r="AC1644" s="104"/>
      <c r="AF1644" s="104"/>
      <c r="AG1644" s="104"/>
      <c r="AK1644" s="104"/>
      <c r="AL1644" s="104"/>
      <c r="AO1644" s="104"/>
      <c r="AP1644" s="104"/>
    </row>
    <row r="1645" spans="21:42" ht="15" customHeight="1" x14ac:dyDescent="0.25">
      <c r="U1645" s="104"/>
      <c r="AB1645" s="104"/>
      <c r="AC1645" s="104"/>
      <c r="AF1645" s="104"/>
      <c r="AG1645" s="104"/>
      <c r="AK1645" s="104"/>
      <c r="AL1645" s="104"/>
      <c r="AO1645" s="104"/>
      <c r="AP1645" s="104"/>
    </row>
    <row r="1646" spans="21:42" ht="15" customHeight="1" x14ac:dyDescent="0.25">
      <c r="U1646" s="104"/>
      <c r="AB1646" s="104"/>
      <c r="AC1646" s="104"/>
      <c r="AF1646" s="104"/>
      <c r="AG1646" s="104"/>
      <c r="AK1646" s="104"/>
      <c r="AL1646" s="104"/>
      <c r="AO1646" s="104"/>
      <c r="AP1646" s="104"/>
    </row>
    <row r="1647" spans="21:42" ht="15" customHeight="1" x14ac:dyDescent="0.25">
      <c r="U1647" s="104"/>
      <c r="AB1647" s="104"/>
      <c r="AC1647" s="104"/>
      <c r="AF1647" s="104"/>
      <c r="AG1647" s="104"/>
      <c r="AK1647" s="104"/>
      <c r="AL1647" s="104"/>
      <c r="AO1647" s="104"/>
      <c r="AP1647" s="104"/>
    </row>
    <row r="1648" spans="21:42" ht="15" customHeight="1" x14ac:dyDescent="0.25">
      <c r="U1648" s="104"/>
      <c r="AB1648" s="104"/>
      <c r="AC1648" s="104"/>
      <c r="AF1648" s="104"/>
      <c r="AG1648" s="104"/>
      <c r="AK1648" s="104"/>
      <c r="AL1648" s="104"/>
      <c r="AO1648" s="104"/>
      <c r="AP1648" s="104"/>
    </row>
    <row r="1649" spans="21:42" ht="15" customHeight="1" x14ac:dyDescent="0.25">
      <c r="U1649" s="104"/>
      <c r="AB1649" s="104"/>
      <c r="AC1649" s="104"/>
      <c r="AF1649" s="104"/>
      <c r="AG1649" s="104"/>
      <c r="AK1649" s="104"/>
      <c r="AL1649" s="104"/>
      <c r="AO1649" s="104"/>
      <c r="AP1649" s="104"/>
    </row>
    <row r="1650" spans="21:42" ht="15" customHeight="1" x14ac:dyDescent="0.25">
      <c r="U1650" s="104"/>
      <c r="AB1650" s="104"/>
      <c r="AC1650" s="104"/>
      <c r="AF1650" s="104"/>
      <c r="AG1650" s="104"/>
      <c r="AK1650" s="104"/>
      <c r="AL1650" s="104"/>
      <c r="AO1650" s="104"/>
      <c r="AP1650" s="104"/>
    </row>
    <row r="1651" spans="21:42" ht="15" customHeight="1" x14ac:dyDescent="0.25">
      <c r="U1651" s="104"/>
      <c r="AB1651" s="104"/>
      <c r="AC1651" s="104"/>
      <c r="AF1651" s="104"/>
      <c r="AG1651" s="104"/>
      <c r="AK1651" s="104"/>
      <c r="AL1651" s="104"/>
      <c r="AO1651" s="104"/>
      <c r="AP1651" s="104"/>
    </row>
    <row r="1652" spans="21:42" ht="15" customHeight="1" x14ac:dyDescent="0.25">
      <c r="U1652" s="104"/>
      <c r="AB1652" s="104"/>
      <c r="AC1652" s="104"/>
      <c r="AF1652" s="104"/>
      <c r="AG1652" s="104"/>
      <c r="AK1652" s="104"/>
      <c r="AL1652" s="104"/>
      <c r="AO1652" s="104"/>
      <c r="AP1652" s="104"/>
    </row>
    <row r="1653" spans="21:42" ht="15" customHeight="1" x14ac:dyDescent="0.25">
      <c r="U1653" s="104"/>
      <c r="AB1653" s="104"/>
      <c r="AC1653" s="104"/>
      <c r="AF1653" s="104"/>
      <c r="AG1653" s="104"/>
      <c r="AK1653" s="104"/>
      <c r="AL1653" s="104"/>
      <c r="AO1653" s="104"/>
      <c r="AP1653" s="104"/>
    </row>
    <row r="1654" spans="21:42" ht="15" customHeight="1" x14ac:dyDescent="0.25">
      <c r="U1654" s="104"/>
      <c r="AB1654" s="104"/>
      <c r="AC1654" s="104"/>
      <c r="AF1654" s="104"/>
      <c r="AG1654" s="104"/>
      <c r="AK1654" s="104"/>
      <c r="AL1654" s="104"/>
      <c r="AO1654" s="104"/>
      <c r="AP1654" s="104"/>
    </row>
    <row r="1655" spans="21:42" ht="15" customHeight="1" x14ac:dyDescent="0.25">
      <c r="U1655" s="104"/>
      <c r="AB1655" s="104"/>
      <c r="AC1655" s="104"/>
      <c r="AF1655" s="104"/>
      <c r="AG1655" s="104"/>
      <c r="AK1655" s="104"/>
      <c r="AL1655" s="104"/>
      <c r="AO1655" s="104"/>
      <c r="AP1655" s="104"/>
    </row>
    <row r="1656" spans="21:42" ht="15" customHeight="1" x14ac:dyDescent="0.25">
      <c r="U1656" s="104"/>
      <c r="AB1656" s="104"/>
      <c r="AC1656" s="104"/>
      <c r="AF1656" s="104"/>
      <c r="AG1656" s="104"/>
      <c r="AK1656" s="104"/>
      <c r="AL1656" s="104"/>
      <c r="AO1656" s="104"/>
      <c r="AP1656" s="104"/>
    </row>
    <row r="1657" spans="21:42" ht="15" customHeight="1" x14ac:dyDescent="0.25">
      <c r="U1657" s="104"/>
      <c r="AB1657" s="104"/>
      <c r="AC1657" s="104"/>
      <c r="AF1657" s="104"/>
      <c r="AG1657" s="104"/>
      <c r="AK1657" s="104"/>
      <c r="AL1657" s="104"/>
      <c r="AO1657" s="104"/>
      <c r="AP1657" s="104"/>
    </row>
    <row r="1658" spans="21:42" ht="15" customHeight="1" x14ac:dyDescent="0.25">
      <c r="U1658" s="104"/>
      <c r="AB1658" s="104"/>
      <c r="AC1658" s="104"/>
      <c r="AF1658" s="104"/>
      <c r="AG1658" s="104"/>
      <c r="AK1658" s="104"/>
      <c r="AL1658" s="104"/>
      <c r="AO1658" s="104"/>
      <c r="AP1658" s="104"/>
    </row>
    <row r="1659" spans="21:42" ht="15" customHeight="1" x14ac:dyDescent="0.25">
      <c r="U1659" s="104"/>
      <c r="AB1659" s="104"/>
      <c r="AC1659" s="104"/>
      <c r="AF1659" s="104"/>
      <c r="AG1659" s="104"/>
      <c r="AK1659" s="104"/>
      <c r="AL1659" s="104"/>
      <c r="AO1659" s="104"/>
      <c r="AP1659" s="104"/>
    </row>
    <row r="1660" spans="21:42" ht="15" customHeight="1" x14ac:dyDescent="0.25">
      <c r="U1660" s="104"/>
      <c r="AB1660" s="104"/>
      <c r="AC1660" s="104"/>
      <c r="AF1660" s="104"/>
      <c r="AG1660" s="104"/>
      <c r="AK1660" s="104"/>
      <c r="AL1660" s="104"/>
      <c r="AO1660" s="104"/>
      <c r="AP1660" s="104"/>
    </row>
    <row r="1661" spans="21:42" ht="15" customHeight="1" x14ac:dyDescent="0.25">
      <c r="U1661" s="104"/>
      <c r="AB1661" s="104"/>
      <c r="AC1661" s="104"/>
      <c r="AF1661" s="104"/>
      <c r="AG1661" s="104"/>
      <c r="AK1661" s="104"/>
      <c r="AL1661" s="104"/>
      <c r="AO1661" s="104"/>
      <c r="AP1661" s="104"/>
    </row>
    <row r="1662" spans="21:42" ht="15" customHeight="1" x14ac:dyDescent="0.25">
      <c r="U1662" s="104"/>
      <c r="AB1662" s="104"/>
      <c r="AC1662" s="104"/>
      <c r="AF1662" s="104"/>
      <c r="AG1662" s="104"/>
      <c r="AK1662" s="104"/>
      <c r="AL1662" s="104"/>
      <c r="AO1662" s="104"/>
      <c r="AP1662" s="104"/>
    </row>
    <row r="1663" spans="21:42" ht="15" customHeight="1" x14ac:dyDescent="0.25">
      <c r="U1663" s="104"/>
      <c r="AB1663" s="104"/>
      <c r="AC1663" s="104"/>
      <c r="AF1663" s="104"/>
      <c r="AG1663" s="104"/>
      <c r="AK1663" s="104"/>
      <c r="AL1663" s="104"/>
      <c r="AO1663" s="104"/>
      <c r="AP1663" s="104"/>
    </row>
    <row r="1664" spans="21:42" ht="15" customHeight="1" x14ac:dyDescent="0.25">
      <c r="U1664" s="104"/>
      <c r="AB1664" s="104"/>
      <c r="AC1664" s="104"/>
      <c r="AF1664" s="104"/>
      <c r="AG1664" s="104"/>
      <c r="AK1664" s="104"/>
      <c r="AL1664" s="104"/>
      <c r="AO1664" s="104"/>
      <c r="AP1664" s="104"/>
    </row>
    <row r="1665" spans="21:42" ht="15" customHeight="1" x14ac:dyDescent="0.25">
      <c r="U1665" s="104"/>
      <c r="AB1665" s="104"/>
      <c r="AC1665" s="104"/>
      <c r="AF1665" s="104"/>
      <c r="AG1665" s="104"/>
      <c r="AK1665" s="104"/>
      <c r="AL1665" s="104"/>
      <c r="AO1665" s="104"/>
      <c r="AP1665" s="104"/>
    </row>
    <row r="1666" spans="21:42" ht="15" customHeight="1" x14ac:dyDescent="0.25">
      <c r="U1666" s="104"/>
      <c r="AB1666" s="104"/>
      <c r="AC1666" s="104"/>
      <c r="AF1666" s="104"/>
      <c r="AG1666" s="104"/>
      <c r="AK1666" s="104"/>
      <c r="AL1666" s="104"/>
      <c r="AO1666" s="104"/>
      <c r="AP1666" s="104"/>
    </row>
    <row r="1667" spans="21:42" ht="15" customHeight="1" x14ac:dyDescent="0.25">
      <c r="U1667" s="104"/>
      <c r="AB1667" s="104"/>
      <c r="AC1667" s="104"/>
      <c r="AF1667" s="104"/>
      <c r="AG1667" s="104"/>
      <c r="AK1667" s="104"/>
      <c r="AL1667" s="104"/>
      <c r="AO1667" s="104"/>
      <c r="AP1667" s="104"/>
    </row>
    <row r="1668" spans="21:42" ht="15" customHeight="1" x14ac:dyDescent="0.25">
      <c r="U1668" s="104"/>
      <c r="AB1668" s="104"/>
      <c r="AC1668" s="104"/>
      <c r="AF1668" s="104"/>
      <c r="AG1668" s="104"/>
      <c r="AK1668" s="104"/>
      <c r="AL1668" s="104"/>
      <c r="AO1668" s="104"/>
      <c r="AP1668" s="104"/>
    </row>
    <row r="1669" spans="21:42" ht="15" customHeight="1" x14ac:dyDescent="0.25">
      <c r="U1669" s="104"/>
      <c r="AB1669" s="104"/>
      <c r="AC1669" s="104"/>
      <c r="AF1669" s="104"/>
      <c r="AG1669" s="104"/>
      <c r="AK1669" s="104"/>
      <c r="AL1669" s="104"/>
      <c r="AO1669" s="104"/>
      <c r="AP1669" s="104"/>
    </row>
    <row r="1670" spans="21:42" ht="15" customHeight="1" x14ac:dyDescent="0.25">
      <c r="U1670" s="104"/>
      <c r="AB1670" s="104"/>
      <c r="AC1670" s="104"/>
      <c r="AF1670" s="104"/>
      <c r="AG1670" s="104"/>
      <c r="AK1670" s="104"/>
      <c r="AL1670" s="104"/>
      <c r="AO1670" s="104"/>
      <c r="AP1670" s="104"/>
    </row>
    <row r="1671" spans="21:42" ht="15" customHeight="1" x14ac:dyDescent="0.25">
      <c r="U1671" s="104"/>
      <c r="AB1671" s="104"/>
      <c r="AC1671" s="104"/>
      <c r="AF1671" s="104"/>
      <c r="AG1671" s="104"/>
      <c r="AK1671" s="104"/>
      <c r="AL1671" s="104"/>
      <c r="AO1671" s="104"/>
      <c r="AP1671" s="104"/>
    </row>
    <row r="1672" spans="21:42" ht="15" customHeight="1" x14ac:dyDescent="0.25">
      <c r="U1672" s="104"/>
      <c r="AB1672" s="104"/>
      <c r="AC1672" s="104"/>
      <c r="AF1672" s="104"/>
      <c r="AG1672" s="104"/>
      <c r="AK1672" s="104"/>
      <c r="AL1672" s="104"/>
      <c r="AO1672" s="104"/>
      <c r="AP1672" s="104"/>
    </row>
    <row r="1673" spans="21:42" ht="15" customHeight="1" x14ac:dyDescent="0.25">
      <c r="U1673" s="104"/>
      <c r="AB1673" s="104"/>
      <c r="AC1673" s="104"/>
      <c r="AF1673" s="104"/>
      <c r="AG1673" s="104"/>
      <c r="AK1673" s="104"/>
      <c r="AL1673" s="104"/>
      <c r="AO1673" s="104"/>
      <c r="AP1673" s="104"/>
    </row>
    <row r="1674" spans="21:42" ht="15" customHeight="1" x14ac:dyDescent="0.25">
      <c r="U1674" s="104"/>
      <c r="AB1674" s="104"/>
      <c r="AC1674" s="104"/>
      <c r="AF1674" s="104"/>
      <c r="AG1674" s="104"/>
      <c r="AK1674" s="104"/>
      <c r="AL1674" s="104"/>
      <c r="AO1674" s="104"/>
      <c r="AP1674" s="104"/>
    </row>
    <row r="1675" spans="21:42" ht="15" customHeight="1" x14ac:dyDescent="0.25">
      <c r="U1675" s="104"/>
      <c r="AB1675" s="104"/>
      <c r="AC1675" s="104"/>
      <c r="AF1675" s="104"/>
      <c r="AG1675" s="104"/>
      <c r="AK1675" s="104"/>
      <c r="AL1675" s="104"/>
      <c r="AO1675" s="104"/>
      <c r="AP1675" s="104"/>
    </row>
    <row r="1676" spans="21:42" ht="15" customHeight="1" x14ac:dyDescent="0.25">
      <c r="U1676" s="104"/>
      <c r="AB1676" s="104"/>
      <c r="AC1676" s="104"/>
      <c r="AF1676" s="104"/>
      <c r="AG1676" s="104"/>
      <c r="AK1676" s="104"/>
      <c r="AL1676" s="104"/>
      <c r="AO1676" s="104"/>
      <c r="AP1676" s="104"/>
    </row>
    <row r="1677" spans="21:42" ht="15" customHeight="1" x14ac:dyDescent="0.25">
      <c r="U1677" s="104"/>
      <c r="AB1677" s="104"/>
      <c r="AC1677" s="104"/>
      <c r="AF1677" s="104"/>
      <c r="AG1677" s="104"/>
      <c r="AK1677" s="104"/>
      <c r="AL1677" s="104"/>
      <c r="AO1677" s="104"/>
      <c r="AP1677" s="104"/>
    </row>
    <row r="1678" spans="21:42" ht="15" customHeight="1" x14ac:dyDescent="0.25">
      <c r="U1678" s="104"/>
      <c r="AB1678" s="104"/>
      <c r="AC1678" s="104"/>
      <c r="AF1678" s="104"/>
      <c r="AG1678" s="104"/>
      <c r="AK1678" s="104"/>
      <c r="AL1678" s="104"/>
      <c r="AO1678" s="104"/>
      <c r="AP1678" s="104"/>
    </row>
    <row r="1679" spans="21:42" ht="15" customHeight="1" x14ac:dyDescent="0.25">
      <c r="U1679" s="104"/>
      <c r="AB1679" s="104"/>
      <c r="AC1679" s="104"/>
      <c r="AF1679" s="104"/>
      <c r="AG1679" s="104"/>
      <c r="AK1679" s="104"/>
      <c r="AL1679" s="104"/>
      <c r="AO1679" s="104"/>
      <c r="AP1679" s="104"/>
    </row>
    <row r="1680" spans="21:42" ht="15" customHeight="1" x14ac:dyDescent="0.25">
      <c r="U1680" s="104"/>
      <c r="AB1680" s="104"/>
      <c r="AC1680" s="104"/>
      <c r="AF1680" s="104"/>
      <c r="AG1680" s="104"/>
      <c r="AK1680" s="104"/>
      <c r="AL1680" s="104"/>
      <c r="AO1680" s="104"/>
      <c r="AP1680" s="104"/>
    </row>
    <row r="1681" spans="21:42" ht="15" customHeight="1" x14ac:dyDescent="0.25">
      <c r="U1681" s="104"/>
      <c r="AB1681" s="104"/>
      <c r="AC1681" s="104"/>
      <c r="AF1681" s="104"/>
      <c r="AG1681" s="104"/>
      <c r="AK1681" s="104"/>
      <c r="AL1681" s="104"/>
      <c r="AO1681" s="104"/>
      <c r="AP1681" s="104"/>
    </row>
    <row r="1682" spans="21:42" ht="15" customHeight="1" x14ac:dyDescent="0.25">
      <c r="U1682" s="104"/>
      <c r="AB1682" s="104"/>
      <c r="AC1682" s="104"/>
      <c r="AF1682" s="104"/>
      <c r="AG1682" s="104"/>
      <c r="AK1682" s="104"/>
      <c r="AL1682" s="104"/>
      <c r="AO1682" s="104"/>
      <c r="AP1682" s="104"/>
    </row>
    <row r="1683" spans="21:42" ht="15" customHeight="1" x14ac:dyDescent="0.25">
      <c r="U1683" s="104"/>
      <c r="AB1683" s="104"/>
      <c r="AC1683" s="104"/>
      <c r="AF1683" s="104"/>
      <c r="AG1683" s="104"/>
      <c r="AK1683" s="104"/>
      <c r="AL1683" s="104"/>
      <c r="AO1683" s="104"/>
      <c r="AP1683" s="104"/>
    </row>
    <row r="1684" spans="21:42" ht="15" customHeight="1" x14ac:dyDescent="0.25">
      <c r="U1684" s="104"/>
      <c r="AB1684" s="104"/>
      <c r="AC1684" s="104"/>
      <c r="AF1684" s="104"/>
      <c r="AG1684" s="104"/>
      <c r="AK1684" s="104"/>
      <c r="AL1684" s="104"/>
      <c r="AO1684" s="104"/>
      <c r="AP1684" s="104"/>
    </row>
    <row r="1685" spans="21:42" ht="15" customHeight="1" x14ac:dyDescent="0.25">
      <c r="U1685" s="104"/>
      <c r="AB1685" s="104"/>
      <c r="AC1685" s="104"/>
      <c r="AF1685" s="104"/>
      <c r="AG1685" s="104"/>
      <c r="AK1685" s="104"/>
      <c r="AL1685" s="104"/>
      <c r="AO1685" s="104"/>
      <c r="AP1685" s="104"/>
    </row>
    <row r="1686" spans="21:42" ht="15" customHeight="1" x14ac:dyDescent="0.25">
      <c r="U1686" s="104"/>
      <c r="AB1686" s="104"/>
      <c r="AC1686" s="104"/>
      <c r="AF1686" s="104"/>
      <c r="AG1686" s="104"/>
      <c r="AK1686" s="104"/>
      <c r="AL1686" s="104"/>
      <c r="AO1686" s="104"/>
      <c r="AP1686" s="104"/>
    </row>
    <row r="1687" spans="21:42" ht="15" customHeight="1" x14ac:dyDescent="0.25">
      <c r="U1687" s="104"/>
      <c r="AB1687" s="104"/>
      <c r="AC1687" s="104"/>
      <c r="AF1687" s="104"/>
      <c r="AG1687" s="104"/>
      <c r="AK1687" s="104"/>
      <c r="AL1687" s="104"/>
      <c r="AO1687" s="104"/>
      <c r="AP1687" s="104"/>
    </row>
    <row r="1688" spans="21:42" ht="15" customHeight="1" x14ac:dyDescent="0.25">
      <c r="U1688" s="104"/>
      <c r="AB1688" s="104"/>
      <c r="AC1688" s="104"/>
      <c r="AF1688" s="104"/>
      <c r="AG1688" s="104"/>
      <c r="AK1688" s="104"/>
      <c r="AL1688" s="104"/>
      <c r="AO1688" s="104"/>
      <c r="AP1688" s="104"/>
    </row>
    <row r="1689" spans="21:42" ht="15" customHeight="1" x14ac:dyDescent="0.25">
      <c r="U1689" s="104"/>
      <c r="AB1689" s="104"/>
      <c r="AC1689" s="104"/>
      <c r="AF1689" s="104"/>
      <c r="AG1689" s="104"/>
      <c r="AK1689" s="104"/>
      <c r="AL1689" s="104"/>
      <c r="AO1689" s="104"/>
      <c r="AP1689" s="104"/>
    </row>
    <row r="1690" spans="21:42" ht="15" customHeight="1" x14ac:dyDescent="0.25">
      <c r="U1690" s="104"/>
      <c r="AB1690" s="104"/>
      <c r="AC1690" s="104"/>
      <c r="AF1690" s="104"/>
      <c r="AG1690" s="104"/>
      <c r="AK1690" s="104"/>
      <c r="AL1690" s="104"/>
      <c r="AO1690" s="104"/>
      <c r="AP1690" s="104"/>
    </row>
    <row r="1691" spans="21:42" ht="15" customHeight="1" x14ac:dyDescent="0.25">
      <c r="U1691" s="104"/>
      <c r="AB1691" s="104"/>
      <c r="AC1691" s="104"/>
      <c r="AF1691" s="104"/>
      <c r="AG1691" s="104"/>
      <c r="AK1691" s="104"/>
      <c r="AL1691" s="104"/>
      <c r="AO1691" s="104"/>
      <c r="AP1691" s="104"/>
    </row>
    <row r="1692" spans="21:42" ht="15" customHeight="1" x14ac:dyDescent="0.25">
      <c r="U1692" s="104"/>
      <c r="AB1692" s="104"/>
      <c r="AC1692" s="104"/>
      <c r="AF1692" s="104"/>
      <c r="AG1692" s="104"/>
      <c r="AK1692" s="104"/>
      <c r="AL1692" s="104"/>
      <c r="AO1692" s="104"/>
      <c r="AP1692" s="104"/>
    </row>
    <row r="1693" spans="21:42" ht="15" customHeight="1" x14ac:dyDescent="0.25">
      <c r="U1693" s="104"/>
      <c r="AB1693" s="104"/>
      <c r="AC1693" s="104"/>
      <c r="AF1693" s="104"/>
      <c r="AG1693" s="104"/>
      <c r="AK1693" s="104"/>
      <c r="AL1693" s="104"/>
      <c r="AO1693" s="104"/>
      <c r="AP1693" s="104"/>
    </row>
    <row r="1694" spans="21:42" ht="15" customHeight="1" x14ac:dyDescent="0.25">
      <c r="U1694" s="104"/>
      <c r="AB1694" s="104"/>
      <c r="AC1694" s="104"/>
      <c r="AF1694" s="104"/>
      <c r="AG1694" s="104"/>
      <c r="AK1694" s="104"/>
      <c r="AL1694" s="104"/>
      <c r="AO1694" s="104"/>
      <c r="AP1694" s="104"/>
    </row>
    <row r="1695" spans="21:42" ht="15" customHeight="1" x14ac:dyDescent="0.25">
      <c r="U1695" s="104"/>
      <c r="AB1695" s="104"/>
      <c r="AC1695" s="104"/>
      <c r="AF1695" s="104"/>
      <c r="AG1695" s="104"/>
      <c r="AK1695" s="104"/>
      <c r="AL1695" s="104"/>
      <c r="AO1695" s="104"/>
      <c r="AP1695" s="104"/>
    </row>
    <row r="1696" spans="21:42" ht="15" customHeight="1" x14ac:dyDescent="0.25">
      <c r="U1696" s="104"/>
      <c r="AB1696" s="104"/>
      <c r="AC1696" s="104"/>
      <c r="AF1696" s="104"/>
      <c r="AG1696" s="104"/>
      <c r="AK1696" s="104"/>
      <c r="AL1696" s="104"/>
      <c r="AO1696" s="104"/>
      <c r="AP1696" s="104"/>
    </row>
    <row r="1697" spans="21:42" ht="15" customHeight="1" x14ac:dyDescent="0.25">
      <c r="U1697" s="104"/>
      <c r="AB1697" s="104"/>
      <c r="AC1697" s="104"/>
      <c r="AF1697" s="104"/>
      <c r="AG1697" s="104"/>
      <c r="AK1697" s="104"/>
      <c r="AL1697" s="104"/>
      <c r="AO1697" s="104"/>
      <c r="AP1697" s="104"/>
    </row>
    <row r="1698" spans="21:42" ht="15" customHeight="1" x14ac:dyDescent="0.25">
      <c r="U1698" s="104"/>
      <c r="AB1698" s="104"/>
      <c r="AC1698" s="104"/>
      <c r="AF1698" s="104"/>
      <c r="AG1698" s="104"/>
      <c r="AK1698" s="104"/>
      <c r="AL1698" s="104"/>
      <c r="AO1698" s="104"/>
      <c r="AP1698" s="104"/>
    </row>
    <row r="1699" spans="21:42" ht="15" customHeight="1" x14ac:dyDescent="0.25">
      <c r="U1699" s="104"/>
      <c r="AB1699" s="104"/>
      <c r="AC1699" s="104"/>
      <c r="AF1699" s="104"/>
      <c r="AG1699" s="104"/>
      <c r="AK1699" s="104"/>
      <c r="AL1699" s="104"/>
      <c r="AO1699" s="104"/>
      <c r="AP1699" s="104"/>
    </row>
    <row r="1700" spans="21:42" ht="15" customHeight="1" x14ac:dyDescent="0.25">
      <c r="U1700" s="104"/>
      <c r="AB1700" s="104"/>
      <c r="AC1700" s="104"/>
      <c r="AF1700" s="104"/>
      <c r="AG1700" s="104"/>
      <c r="AK1700" s="104"/>
      <c r="AL1700" s="104"/>
      <c r="AO1700" s="104"/>
      <c r="AP1700" s="104"/>
    </row>
    <row r="1701" spans="21:42" ht="15" customHeight="1" x14ac:dyDescent="0.25">
      <c r="U1701" s="104"/>
      <c r="AB1701" s="104"/>
      <c r="AC1701" s="104"/>
      <c r="AF1701" s="104"/>
      <c r="AG1701" s="104"/>
      <c r="AK1701" s="104"/>
      <c r="AL1701" s="104"/>
      <c r="AO1701" s="104"/>
      <c r="AP1701" s="104"/>
    </row>
    <row r="1702" spans="21:42" ht="15" customHeight="1" x14ac:dyDescent="0.25">
      <c r="U1702" s="104"/>
      <c r="AB1702" s="104"/>
      <c r="AC1702" s="104"/>
      <c r="AF1702" s="104"/>
      <c r="AG1702" s="104"/>
      <c r="AK1702" s="104"/>
      <c r="AL1702" s="104"/>
      <c r="AO1702" s="104"/>
      <c r="AP1702" s="104"/>
    </row>
    <row r="1703" spans="21:42" ht="15" customHeight="1" x14ac:dyDescent="0.25">
      <c r="U1703" s="104"/>
      <c r="AB1703" s="104"/>
      <c r="AC1703" s="104"/>
      <c r="AF1703" s="104"/>
      <c r="AG1703" s="104"/>
      <c r="AK1703" s="104"/>
      <c r="AL1703" s="104"/>
      <c r="AO1703" s="104"/>
      <c r="AP1703" s="104"/>
    </row>
    <row r="1704" spans="21:42" ht="15" customHeight="1" x14ac:dyDescent="0.25">
      <c r="U1704" s="104"/>
      <c r="AB1704" s="104"/>
      <c r="AC1704" s="104"/>
      <c r="AF1704" s="104"/>
      <c r="AG1704" s="104"/>
      <c r="AK1704" s="104"/>
      <c r="AL1704" s="104"/>
      <c r="AO1704" s="104"/>
      <c r="AP1704" s="104"/>
    </row>
    <row r="1705" spans="21:42" ht="15" customHeight="1" x14ac:dyDescent="0.25">
      <c r="U1705" s="104"/>
      <c r="AB1705" s="104"/>
      <c r="AC1705" s="104"/>
      <c r="AF1705" s="104"/>
      <c r="AG1705" s="104"/>
      <c r="AK1705" s="104"/>
      <c r="AL1705" s="104"/>
      <c r="AO1705" s="104"/>
      <c r="AP1705" s="104"/>
    </row>
    <row r="1706" spans="21:42" ht="15" customHeight="1" x14ac:dyDescent="0.25">
      <c r="U1706" s="104"/>
      <c r="AB1706" s="104"/>
      <c r="AC1706" s="104"/>
      <c r="AF1706" s="104"/>
      <c r="AG1706" s="104"/>
      <c r="AK1706" s="104"/>
      <c r="AL1706" s="104"/>
      <c r="AO1706" s="104"/>
      <c r="AP1706" s="104"/>
    </row>
    <row r="1707" spans="21:42" ht="15" customHeight="1" x14ac:dyDescent="0.25">
      <c r="U1707" s="104"/>
      <c r="AB1707" s="104"/>
      <c r="AC1707" s="104"/>
      <c r="AF1707" s="104"/>
      <c r="AG1707" s="104"/>
      <c r="AK1707" s="104"/>
      <c r="AL1707" s="104"/>
      <c r="AO1707" s="104"/>
      <c r="AP1707" s="104"/>
    </row>
    <row r="1708" spans="21:42" ht="15" customHeight="1" x14ac:dyDescent="0.25">
      <c r="U1708" s="104"/>
      <c r="AB1708" s="104"/>
      <c r="AC1708" s="104"/>
      <c r="AF1708" s="104"/>
      <c r="AG1708" s="104"/>
      <c r="AK1708" s="104"/>
      <c r="AL1708" s="104"/>
      <c r="AO1708" s="104"/>
      <c r="AP1708" s="104"/>
    </row>
    <row r="1709" spans="21:42" ht="15" customHeight="1" x14ac:dyDescent="0.25">
      <c r="U1709" s="104"/>
      <c r="AB1709" s="104"/>
      <c r="AC1709" s="104"/>
      <c r="AF1709" s="104"/>
      <c r="AG1709" s="104"/>
      <c r="AK1709" s="104"/>
      <c r="AL1709" s="104"/>
      <c r="AO1709" s="104"/>
      <c r="AP1709" s="104"/>
    </row>
    <row r="1710" spans="21:42" ht="15" customHeight="1" x14ac:dyDescent="0.25">
      <c r="U1710" s="104"/>
      <c r="AB1710" s="104"/>
      <c r="AC1710" s="104"/>
      <c r="AF1710" s="104"/>
      <c r="AG1710" s="104"/>
      <c r="AK1710" s="104"/>
      <c r="AL1710" s="104"/>
      <c r="AO1710" s="104"/>
      <c r="AP1710" s="104"/>
    </row>
    <row r="1711" spans="21:42" ht="15" customHeight="1" x14ac:dyDescent="0.25">
      <c r="U1711" s="104"/>
      <c r="AB1711" s="104"/>
      <c r="AC1711" s="104"/>
      <c r="AF1711" s="104"/>
      <c r="AG1711" s="104"/>
      <c r="AK1711" s="104"/>
      <c r="AL1711" s="104"/>
      <c r="AO1711" s="104"/>
      <c r="AP1711" s="104"/>
    </row>
    <row r="1712" spans="21:42" ht="15" customHeight="1" x14ac:dyDescent="0.25">
      <c r="U1712" s="104"/>
      <c r="AB1712" s="104"/>
      <c r="AC1712" s="104"/>
      <c r="AF1712" s="104"/>
      <c r="AG1712" s="104"/>
      <c r="AK1712" s="104"/>
      <c r="AL1712" s="104"/>
      <c r="AO1712" s="104"/>
      <c r="AP1712" s="104"/>
    </row>
    <row r="1713" spans="21:42" ht="15" customHeight="1" x14ac:dyDescent="0.25">
      <c r="U1713" s="104"/>
      <c r="AB1713" s="104"/>
      <c r="AC1713" s="104"/>
      <c r="AF1713" s="104"/>
      <c r="AG1713" s="104"/>
      <c r="AK1713" s="104"/>
      <c r="AL1713" s="104"/>
      <c r="AO1713" s="104"/>
      <c r="AP1713" s="104"/>
    </row>
    <row r="1714" spans="21:42" ht="15" customHeight="1" x14ac:dyDescent="0.25">
      <c r="U1714" s="104"/>
      <c r="AB1714" s="104"/>
      <c r="AC1714" s="104"/>
      <c r="AF1714" s="104"/>
      <c r="AG1714" s="104"/>
      <c r="AK1714" s="104"/>
      <c r="AL1714" s="104"/>
      <c r="AO1714" s="104"/>
      <c r="AP1714" s="104"/>
    </row>
    <row r="1715" spans="21:42" ht="15" customHeight="1" x14ac:dyDescent="0.25">
      <c r="U1715" s="104"/>
      <c r="AB1715" s="104"/>
      <c r="AC1715" s="104"/>
      <c r="AF1715" s="104"/>
      <c r="AG1715" s="104"/>
      <c r="AK1715" s="104"/>
      <c r="AL1715" s="104"/>
      <c r="AO1715" s="104"/>
      <c r="AP1715" s="104"/>
    </row>
    <row r="1716" spans="21:42" ht="15" customHeight="1" x14ac:dyDescent="0.25">
      <c r="U1716" s="104"/>
      <c r="AB1716" s="104"/>
      <c r="AC1716" s="104"/>
      <c r="AF1716" s="104"/>
      <c r="AG1716" s="104"/>
      <c r="AK1716" s="104"/>
      <c r="AL1716" s="104"/>
      <c r="AO1716" s="104"/>
      <c r="AP1716" s="104"/>
    </row>
    <row r="1717" spans="21:42" ht="15" customHeight="1" x14ac:dyDescent="0.25">
      <c r="U1717" s="104"/>
      <c r="AB1717" s="104"/>
      <c r="AC1717" s="104"/>
      <c r="AF1717" s="104"/>
      <c r="AG1717" s="104"/>
      <c r="AK1717" s="104"/>
      <c r="AL1717" s="104"/>
      <c r="AO1717" s="104"/>
      <c r="AP1717" s="104"/>
    </row>
    <row r="1718" spans="21:42" ht="15" customHeight="1" x14ac:dyDescent="0.25">
      <c r="U1718" s="104"/>
      <c r="AB1718" s="104"/>
      <c r="AC1718" s="104"/>
      <c r="AF1718" s="104"/>
      <c r="AG1718" s="104"/>
      <c r="AK1718" s="104"/>
      <c r="AL1718" s="104"/>
      <c r="AO1718" s="104"/>
      <c r="AP1718" s="104"/>
    </row>
    <row r="1719" spans="21:42" ht="15" customHeight="1" x14ac:dyDescent="0.25">
      <c r="U1719" s="104"/>
      <c r="AB1719" s="104"/>
      <c r="AC1719" s="104"/>
      <c r="AF1719" s="104"/>
      <c r="AG1719" s="104"/>
      <c r="AK1719" s="104"/>
      <c r="AL1719" s="104"/>
      <c r="AO1719" s="104"/>
      <c r="AP1719" s="104"/>
    </row>
    <row r="1720" spans="21:42" ht="15" customHeight="1" x14ac:dyDescent="0.25">
      <c r="U1720" s="104"/>
      <c r="AB1720" s="104"/>
      <c r="AC1720" s="104"/>
      <c r="AF1720" s="104"/>
      <c r="AG1720" s="104"/>
      <c r="AK1720" s="104"/>
      <c r="AL1720" s="104"/>
      <c r="AO1720" s="104"/>
      <c r="AP1720" s="104"/>
    </row>
    <row r="1721" spans="21:42" ht="15" customHeight="1" x14ac:dyDescent="0.25">
      <c r="U1721" s="104"/>
      <c r="AB1721" s="104"/>
      <c r="AC1721" s="104"/>
      <c r="AF1721" s="104"/>
      <c r="AG1721" s="104"/>
      <c r="AK1721" s="104"/>
      <c r="AL1721" s="104"/>
      <c r="AO1721" s="104"/>
      <c r="AP1721" s="104"/>
    </row>
    <row r="1722" spans="21:42" ht="15" customHeight="1" x14ac:dyDescent="0.25">
      <c r="U1722" s="104"/>
      <c r="AB1722" s="104"/>
      <c r="AC1722" s="104"/>
      <c r="AF1722" s="104"/>
      <c r="AG1722" s="104"/>
      <c r="AK1722" s="104"/>
      <c r="AL1722" s="104"/>
      <c r="AO1722" s="104"/>
      <c r="AP1722" s="104"/>
    </row>
    <row r="1723" spans="21:42" ht="15" customHeight="1" x14ac:dyDescent="0.25">
      <c r="U1723" s="104"/>
      <c r="AB1723" s="104"/>
      <c r="AC1723" s="104"/>
      <c r="AF1723" s="104"/>
      <c r="AG1723" s="104"/>
      <c r="AK1723" s="104"/>
      <c r="AL1723" s="104"/>
      <c r="AO1723" s="104"/>
      <c r="AP1723" s="104"/>
    </row>
    <row r="1724" spans="21:42" ht="15" customHeight="1" x14ac:dyDescent="0.25">
      <c r="U1724" s="104"/>
      <c r="AB1724" s="104"/>
      <c r="AC1724" s="104"/>
      <c r="AF1724" s="104"/>
      <c r="AG1724" s="104"/>
      <c r="AK1724" s="104"/>
      <c r="AL1724" s="104"/>
      <c r="AO1724" s="104"/>
      <c r="AP1724" s="104"/>
    </row>
    <row r="1725" spans="21:42" ht="15" customHeight="1" x14ac:dyDescent="0.25">
      <c r="U1725" s="104"/>
      <c r="AB1725" s="104"/>
      <c r="AC1725" s="104"/>
      <c r="AF1725" s="104"/>
      <c r="AG1725" s="104"/>
      <c r="AK1725" s="104"/>
      <c r="AL1725" s="104"/>
      <c r="AO1725" s="104"/>
      <c r="AP1725" s="104"/>
    </row>
    <row r="1726" spans="21:42" ht="15" customHeight="1" x14ac:dyDescent="0.25">
      <c r="U1726" s="104"/>
      <c r="AB1726" s="104"/>
      <c r="AC1726" s="104"/>
      <c r="AF1726" s="104"/>
      <c r="AG1726" s="104"/>
      <c r="AK1726" s="104"/>
      <c r="AL1726" s="104"/>
      <c r="AO1726" s="104"/>
      <c r="AP1726" s="104"/>
    </row>
    <row r="1727" spans="21:42" ht="15" customHeight="1" x14ac:dyDescent="0.25">
      <c r="U1727" s="104"/>
      <c r="AB1727" s="104"/>
      <c r="AC1727" s="104"/>
      <c r="AF1727" s="104"/>
      <c r="AG1727" s="104"/>
      <c r="AK1727" s="104"/>
      <c r="AL1727" s="104"/>
      <c r="AO1727" s="104"/>
      <c r="AP1727" s="104"/>
    </row>
    <row r="1728" spans="21:42" ht="15" customHeight="1" x14ac:dyDescent="0.25">
      <c r="U1728" s="104"/>
      <c r="AB1728" s="104"/>
      <c r="AC1728" s="104"/>
      <c r="AF1728" s="104"/>
      <c r="AG1728" s="104"/>
      <c r="AK1728" s="104"/>
      <c r="AL1728" s="104"/>
      <c r="AO1728" s="104"/>
      <c r="AP1728" s="104"/>
    </row>
    <row r="1729" spans="21:42" ht="15" customHeight="1" x14ac:dyDescent="0.25">
      <c r="U1729" s="104"/>
      <c r="AB1729" s="104"/>
      <c r="AC1729" s="104"/>
      <c r="AF1729" s="104"/>
      <c r="AG1729" s="104"/>
      <c r="AK1729" s="104"/>
      <c r="AL1729" s="104"/>
      <c r="AO1729" s="104"/>
      <c r="AP1729" s="104"/>
    </row>
    <row r="1730" spans="21:42" ht="15" customHeight="1" x14ac:dyDescent="0.25">
      <c r="U1730" s="104"/>
      <c r="AB1730" s="104"/>
      <c r="AC1730" s="104"/>
      <c r="AF1730" s="104"/>
      <c r="AG1730" s="104"/>
      <c r="AK1730" s="104"/>
      <c r="AL1730" s="104"/>
      <c r="AO1730" s="104"/>
      <c r="AP1730" s="104"/>
    </row>
    <row r="1731" spans="21:42" ht="15" customHeight="1" x14ac:dyDescent="0.25">
      <c r="U1731" s="104"/>
      <c r="AB1731" s="104"/>
      <c r="AC1731" s="104"/>
      <c r="AF1731" s="104"/>
      <c r="AG1731" s="104"/>
      <c r="AK1731" s="104"/>
      <c r="AL1731" s="104"/>
      <c r="AO1731" s="104"/>
      <c r="AP1731" s="104"/>
    </row>
    <row r="1732" spans="21:42" ht="15" customHeight="1" x14ac:dyDescent="0.25">
      <c r="U1732" s="104"/>
      <c r="AB1732" s="104"/>
      <c r="AC1732" s="104"/>
      <c r="AF1732" s="104"/>
      <c r="AG1732" s="104"/>
      <c r="AK1732" s="104"/>
      <c r="AL1732" s="104"/>
      <c r="AO1732" s="104"/>
      <c r="AP1732" s="104"/>
    </row>
    <row r="1733" spans="21:42" ht="15" customHeight="1" x14ac:dyDescent="0.25">
      <c r="U1733" s="104"/>
      <c r="AB1733" s="104"/>
      <c r="AC1733" s="104"/>
      <c r="AF1733" s="104"/>
      <c r="AG1733" s="104"/>
      <c r="AK1733" s="104"/>
      <c r="AL1733" s="104"/>
      <c r="AO1733" s="104"/>
      <c r="AP1733" s="104"/>
    </row>
    <row r="1734" spans="21:42" ht="15" customHeight="1" x14ac:dyDescent="0.25">
      <c r="U1734" s="104"/>
      <c r="AB1734" s="104"/>
      <c r="AC1734" s="104"/>
      <c r="AF1734" s="104"/>
      <c r="AG1734" s="104"/>
      <c r="AK1734" s="104"/>
      <c r="AL1734" s="104"/>
      <c r="AO1734" s="104"/>
      <c r="AP1734" s="104"/>
    </row>
    <row r="1735" spans="21:42" ht="15" customHeight="1" x14ac:dyDescent="0.25">
      <c r="U1735" s="104"/>
      <c r="AB1735" s="104"/>
      <c r="AC1735" s="104"/>
      <c r="AF1735" s="104"/>
      <c r="AG1735" s="104"/>
      <c r="AK1735" s="104"/>
      <c r="AL1735" s="104"/>
      <c r="AO1735" s="104"/>
      <c r="AP1735" s="104"/>
    </row>
    <row r="1736" spans="21:42" ht="15" customHeight="1" x14ac:dyDescent="0.25">
      <c r="U1736" s="104"/>
      <c r="AB1736" s="104"/>
      <c r="AC1736" s="104"/>
      <c r="AF1736" s="104"/>
      <c r="AG1736" s="104"/>
      <c r="AK1736" s="104"/>
      <c r="AL1736" s="104"/>
      <c r="AO1736" s="104"/>
      <c r="AP1736" s="104"/>
    </row>
    <row r="1737" spans="21:42" ht="15" customHeight="1" x14ac:dyDescent="0.25">
      <c r="U1737" s="104"/>
      <c r="AB1737" s="104"/>
      <c r="AC1737" s="104"/>
      <c r="AF1737" s="104"/>
      <c r="AG1737" s="104"/>
      <c r="AK1737" s="104"/>
      <c r="AL1737" s="104"/>
      <c r="AO1737" s="104"/>
      <c r="AP1737" s="104"/>
    </row>
    <row r="1738" spans="21:42" ht="15" customHeight="1" x14ac:dyDescent="0.25">
      <c r="U1738" s="104"/>
      <c r="AB1738" s="104"/>
      <c r="AC1738" s="104"/>
      <c r="AF1738" s="104"/>
      <c r="AG1738" s="104"/>
      <c r="AK1738" s="104"/>
      <c r="AL1738" s="104"/>
      <c r="AO1738" s="104"/>
      <c r="AP1738" s="104"/>
    </row>
    <row r="1739" spans="21:42" ht="15" customHeight="1" x14ac:dyDescent="0.25">
      <c r="U1739" s="104"/>
      <c r="AB1739" s="104"/>
      <c r="AC1739" s="104"/>
      <c r="AF1739" s="104"/>
      <c r="AG1739" s="104"/>
      <c r="AK1739" s="104"/>
      <c r="AL1739" s="104"/>
      <c r="AO1739" s="104"/>
      <c r="AP1739" s="104"/>
    </row>
    <row r="1740" spans="21:42" ht="15" customHeight="1" x14ac:dyDescent="0.25">
      <c r="U1740" s="104"/>
      <c r="AB1740" s="104"/>
      <c r="AC1740" s="104"/>
      <c r="AF1740" s="104"/>
      <c r="AG1740" s="104"/>
      <c r="AK1740" s="104"/>
      <c r="AL1740" s="104"/>
      <c r="AO1740" s="104"/>
      <c r="AP1740" s="104"/>
    </row>
    <row r="1741" spans="21:42" ht="15" customHeight="1" x14ac:dyDescent="0.25">
      <c r="U1741" s="104"/>
      <c r="AB1741" s="104"/>
      <c r="AC1741" s="104"/>
      <c r="AF1741" s="104"/>
      <c r="AG1741" s="104"/>
      <c r="AK1741" s="104"/>
      <c r="AL1741" s="104"/>
      <c r="AO1741" s="104"/>
      <c r="AP1741" s="104"/>
    </row>
    <row r="1742" spans="21:42" ht="15" customHeight="1" x14ac:dyDescent="0.25">
      <c r="U1742" s="104"/>
      <c r="AB1742" s="104"/>
      <c r="AC1742" s="104"/>
      <c r="AF1742" s="104"/>
      <c r="AG1742" s="104"/>
      <c r="AK1742" s="104"/>
      <c r="AL1742" s="104"/>
      <c r="AO1742" s="104"/>
      <c r="AP1742" s="104"/>
    </row>
    <row r="1743" spans="21:42" ht="15" customHeight="1" x14ac:dyDescent="0.25">
      <c r="U1743" s="104"/>
      <c r="AB1743" s="104"/>
      <c r="AC1743" s="104"/>
      <c r="AF1743" s="104"/>
      <c r="AG1743" s="104"/>
      <c r="AK1743" s="104"/>
      <c r="AL1743" s="104"/>
      <c r="AO1743" s="104"/>
      <c r="AP1743" s="104"/>
    </row>
    <row r="1744" spans="21:42" ht="15" customHeight="1" x14ac:dyDescent="0.25">
      <c r="U1744" s="104"/>
      <c r="AB1744" s="104"/>
      <c r="AC1744" s="104"/>
      <c r="AF1744" s="104"/>
      <c r="AG1744" s="104"/>
      <c r="AK1744" s="104"/>
      <c r="AL1744" s="104"/>
      <c r="AO1744" s="104"/>
      <c r="AP1744" s="104"/>
    </row>
    <row r="1745" spans="21:42" ht="15" customHeight="1" x14ac:dyDescent="0.25">
      <c r="U1745" s="104"/>
      <c r="AB1745" s="104"/>
      <c r="AC1745" s="104"/>
      <c r="AF1745" s="104"/>
      <c r="AG1745" s="104"/>
      <c r="AK1745" s="104"/>
      <c r="AL1745" s="104"/>
      <c r="AO1745" s="104"/>
      <c r="AP1745" s="104"/>
    </row>
    <row r="1746" spans="21:42" ht="15" customHeight="1" x14ac:dyDescent="0.25">
      <c r="U1746" s="104"/>
      <c r="AB1746" s="104"/>
      <c r="AC1746" s="104"/>
      <c r="AF1746" s="104"/>
      <c r="AG1746" s="104"/>
      <c r="AK1746" s="104"/>
      <c r="AL1746" s="104"/>
      <c r="AO1746" s="104"/>
      <c r="AP1746" s="104"/>
    </row>
    <row r="1747" spans="21:42" ht="15" customHeight="1" x14ac:dyDescent="0.25">
      <c r="U1747" s="104"/>
      <c r="AB1747" s="104"/>
      <c r="AC1747" s="104"/>
      <c r="AF1747" s="104"/>
      <c r="AG1747" s="104"/>
      <c r="AK1747" s="104"/>
      <c r="AL1747" s="104"/>
      <c r="AO1747" s="104"/>
      <c r="AP1747" s="104"/>
    </row>
    <row r="1748" spans="21:42" ht="15" customHeight="1" x14ac:dyDescent="0.25">
      <c r="U1748" s="104"/>
      <c r="AB1748" s="104"/>
      <c r="AC1748" s="104"/>
      <c r="AF1748" s="104"/>
      <c r="AG1748" s="104"/>
      <c r="AK1748" s="104"/>
      <c r="AL1748" s="104"/>
      <c r="AO1748" s="104"/>
      <c r="AP1748" s="104"/>
    </row>
    <row r="1749" spans="21:42" ht="15" customHeight="1" x14ac:dyDescent="0.25">
      <c r="U1749" s="104"/>
      <c r="AB1749" s="104"/>
      <c r="AC1749" s="104"/>
      <c r="AF1749" s="104"/>
      <c r="AG1749" s="104"/>
      <c r="AK1749" s="104"/>
      <c r="AL1749" s="104"/>
      <c r="AO1749" s="104"/>
      <c r="AP1749" s="104"/>
    </row>
    <row r="1750" spans="21:42" ht="15" customHeight="1" x14ac:dyDescent="0.25">
      <c r="U1750" s="104"/>
      <c r="AB1750" s="104"/>
      <c r="AC1750" s="104"/>
      <c r="AF1750" s="104"/>
      <c r="AG1750" s="104"/>
      <c r="AK1750" s="104"/>
      <c r="AL1750" s="104"/>
      <c r="AO1750" s="104"/>
      <c r="AP1750" s="104"/>
    </row>
    <row r="1751" spans="21:42" ht="15" customHeight="1" x14ac:dyDescent="0.25">
      <c r="U1751" s="104"/>
      <c r="AB1751" s="104"/>
      <c r="AC1751" s="104"/>
      <c r="AF1751" s="104"/>
      <c r="AG1751" s="104"/>
      <c r="AK1751" s="104"/>
      <c r="AL1751" s="104"/>
      <c r="AO1751" s="104"/>
      <c r="AP1751" s="104"/>
    </row>
    <row r="1752" spans="21:42" ht="15" customHeight="1" x14ac:dyDescent="0.25">
      <c r="U1752" s="104"/>
      <c r="AB1752" s="104"/>
      <c r="AC1752" s="104"/>
      <c r="AF1752" s="104"/>
      <c r="AG1752" s="104"/>
      <c r="AK1752" s="104"/>
      <c r="AL1752" s="104"/>
      <c r="AO1752" s="104"/>
      <c r="AP1752" s="104"/>
    </row>
    <row r="1753" spans="21:42" ht="15" customHeight="1" x14ac:dyDescent="0.25">
      <c r="U1753" s="104"/>
      <c r="AB1753" s="104"/>
      <c r="AC1753" s="104"/>
      <c r="AF1753" s="104"/>
      <c r="AG1753" s="104"/>
      <c r="AK1753" s="104"/>
      <c r="AL1753" s="104"/>
      <c r="AO1753" s="104"/>
      <c r="AP1753" s="104"/>
    </row>
    <row r="1754" spans="21:42" ht="15" customHeight="1" x14ac:dyDescent="0.25">
      <c r="U1754" s="104"/>
      <c r="AB1754" s="104"/>
      <c r="AC1754" s="104"/>
      <c r="AF1754" s="104"/>
      <c r="AG1754" s="104"/>
      <c r="AK1754" s="104"/>
      <c r="AL1754" s="104"/>
      <c r="AO1754" s="104"/>
      <c r="AP1754" s="104"/>
    </row>
    <row r="1755" spans="21:42" ht="15" customHeight="1" x14ac:dyDescent="0.25">
      <c r="U1755" s="104"/>
      <c r="AB1755" s="104"/>
      <c r="AC1755" s="104"/>
      <c r="AF1755" s="104"/>
      <c r="AG1755" s="104"/>
      <c r="AK1755" s="104"/>
      <c r="AL1755" s="104"/>
      <c r="AO1755" s="104"/>
      <c r="AP1755" s="104"/>
    </row>
    <row r="1756" spans="21:42" ht="15" customHeight="1" x14ac:dyDescent="0.25">
      <c r="U1756" s="104"/>
      <c r="AB1756" s="104"/>
      <c r="AC1756" s="104"/>
      <c r="AF1756" s="104"/>
      <c r="AG1756" s="104"/>
      <c r="AK1756" s="104"/>
      <c r="AL1756" s="104"/>
      <c r="AO1756" s="104"/>
      <c r="AP1756" s="104"/>
    </row>
    <row r="1757" spans="21:42" ht="15" customHeight="1" x14ac:dyDescent="0.25">
      <c r="U1757" s="104"/>
      <c r="AB1757" s="104"/>
      <c r="AC1757" s="104"/>
      <c r="AF1757" s="104"/>
      <c r="AG1757" s="104"/>
      <c r="AK1757" s="104"/>
      <c r="AL1757" s="104"/>
      <c r="AO1757" s="104"/>
      <c r="AP1757" s="104"/>
    </row>
    <row r="1758" spans="21:42" ht="15" customHeight="1" x14ac:dyDescent="0.25">
      <c r="U1758" s="104"/>
      <c r="AB1758" s="104"/>
      <c r="AC1758" s="104"/>
      <c r="AF1758" s="104"/>
      <c r="AG1758" s="104"/>
      <c r="AK1758" s="104"/>
      <c r="AL1758" s="104"/>
      <c r="AO1758" s="104"/>
      <c r="AP1758" s="104"/>
    </row>
    <row r="1759" spans="21:42" ht="15" customHeight="1" x14ac:dyDescent="0.25">
      <c r="U1759" s="104"/>
      <c r="AB1759" s="104"/>
      <c r="AC1759" s="104"/>
      <c r="AF1759" s="104"/>
      <c r="AG1759" s="104"/>
      <c r="AK1759" s="104"/>
      <c r="AL1759" s="104"/>
      <c r="AO1759" s="104"/>
      <c r="AP1759" s="104"/>
    </row>
    <row r="1760" spans="21:42" ht="15" customHeight="1" x14ac:dyDescent="0.25">
      <c r="U1760" s="104"/>
      <c r="AB1760" s="104"/>
      <c r="AC1760" s="104"/>
      <c r="AF1760" s="104"/>
      <c r="AG1760" s="104"/>
      <c r="AK1760" s="104"/>
      <c r="AL1760" s="104"/>
      <c r="AO1760" s="104"/>
      <c r="AP1760" s="104"/>
    </row>
    <row r="1761" spans="21:42" ht="15" customHeight="1" x14ac:dyDescent="0.25">
      <c r="U1761" s="104"/>
      <c r="AB1761" s="104"/>
      <c r="AC1761" s="104"/>
      <c r="AF1761" s="104"/>
      <c r="AG1761" s="104"/>
      <c r="AK1761" s="104"/>
      <c r="AL1761" s="104"/>
      <c r="AO1761" s="104"/>
      <c r="AP1761" s="104"/>
    </row>
    <row r="1762" spans="21:42" ht="15" customHeight="1" x14ac:dyDescent="0.25">
      <c r="U1762" s="104"/>
      <c r="AB1762" s="104"/>
      <c r="AC1762" s="104"/>
      <c r="AF1762" s="104"/>
      <c r="AG1762" s="104"/>
      <c r="AK1762" s="104"/>
      <c r="AL1762" s="104"/>
      <c r="AO1762" s="104"/>
      <c r="AP1762" s="104"/>
    </row>
    <row r="1763" spans="21:42" ht="15" customHeight="1" x14ac:dyDescent="0.25">
      <c r="U1763" s="104"/>
      <c r="AB1763" s="104"/>
      <c r="AC1763" s="104"/>
      <c r="AF1763" s="104"/>
      <c r="AG1763" s="104"/>
      <c r="AK1763" s="104"/>
      <c r="AL1763" s="104"/>
      <c r="AO1763" s="104"/>
      <c r="AP1763" s="104"/>
    </row>
    <row r="1764" spans="21:42" ht="15" customHeight="1" x14ac:dyDescent="0.25">
      <c r="U1764" s="104"/>
      <c r="AB1764" s="104"/>
      <c r="AC1764" s="104"/>
      <c r="AF1764" s="104"/>
      <c r="AG1764" s="104"/>
      <c r="AK1764" s="104"/>
      <c r="AL1764" s="104"/>
      <c r="AO1764" s="104"/>
      <c r="AP1764" s="104"/>
    </row>
    <row r="1765" spans="21:42" ht="15" customHeight="1" x14ac:dyDescent="0.25">
      <c r="U1765" s="104"/>
      <c r="AB1765" s="104"/>
      <c r="AC1765" s="104"/>
      <c r="AF1765" s="104"/>
      <c r="AG1765" s="104"/>
      <c r="AK1765" s="104"/>
      <c r="AL1765" s="104"/>
      <c r="AO1765" s="104"/>
      <c r="AP1765" s="104"/>
    </row>
    <row r="1766" spans="21:42" ht="15" customHeight="1" x14ac:dyDescent="0.25">
      <c r="U1766" s="104"/>
      <c r="AB1766" s="104"/>
      <c r="AC1766" s="104"/>
      <c r="AF1766" s="104"/>
      <c r="AG1766" s="104"/>
      <c r="AK1766" s="104"/>
      <c r="AL1766" s="104"/>
      <c r="AO1766" s="104"/>
      <c r="AP1766" s="104"/>
    </row>
    <row r="1767" spans="21:42" ht="15" customHeight="1" x14ac:dyDescent="0.25">
      <c r="U1767" s="104"/>
      <c r="AB1767" s="104"/>
      <c r="AC1767" s="104"/>
      <c r="AF1767" s="104"/>
      <c r="AG1767" s="104"/>
      <c r="AK1767" s="104"/>
      <c r="AL1767" s="104"/>
      <c r="AO1767" s="104"/>
      <c r="AP1767" s="104"/>
    </row>
    <row r="1768" spans="21:42" ht="15" customHeight="1" x14ac:dyDescent="0.25">
      <c r="U1768" s="104"/>
      <c r="AB1768" s="104"/>
      <c r="AC1768" s="104"/>
      <c r="AF1768" s="104"/>
      <c r="AG1768" s="104"/>
      <c r="AK1768" s="104"/>
      <c r="AL1768" s="104"/>
      <c r="AO1768" s="104"/>
      <c r="AP1768" s="104"/>
    </row>
    <row r="1769" spans="21:42" ht="15" customHeight="1" x14ac:dyDescent="0.25">
      <c r="U1769" s="104"/>
      <c r="AB1769" s="104"/>
      <c r="AC1769" s="104"/>
      <c r="AF1769" s="104"/>
      <c r="AG1769" s="104"/>
      <c r="AK1769" s="104"/>
      <c r="AL1769" s="104"/>
      <c r="AO1769" s="104"/>
      <c r="AP1769" s="104"/>
    </row>
    <row r="1770" spans="21:42" ht="15" customHeight="1" x14ac:dyDescent="0.25">
      <c r="U1770" s="104"/>
      <c r="AB1770" s="104"/>
      <c r="AC1770" s="104"/>
      <c r="AF1770" s="104"/>
      <c r="AG1770" s="104"/>
      <c r="AK1770" s="104"/>
      <c r="AL1770" s="104"/>
      <c r="AO1770" s="104"/>
      <c r="AP1770" s="104"/>
    </row>
    <row r="1771" spans="21:42" ht="15" customHeight="1" x14ac:dyDescent="0.25">
      <c r="U1771" s="104"/>
      <c r="AB1771" s="104"/>
      <c r="AC1771" s="104"/>
      <c r="AF1771" s="104"/>
      <c r="AG1771" s="104"/>
      <c r="AK1771" s="104"/>
      <c r="AL1771" s="104"/>
      <c r="AO1771" s="104"/>
      <c r="AP1771" s="104"/>
    </row>
    <row r="1772" spans="21:42" ht="15" customHeight="1" x14ac:dyDescent="0.25">
      <c r="U1772" s="104"/>
      <c r="AB1772" s="104"/>
      <c r="AC1772" s="104"/>
      <c r="AF1772" s="104"/>
      <c r="AG1772" s="104"/>
      <c r="AK1772" s="104"/>
      <c r="AL1772" s="104"/>
      <c r="AO1772" s="104"/>
      <c r="AP1772" s="104"/>
    </row>
    <row r="1773" spans="21:42" ht="15" customHeight="1" x14ac:dyDescent="0.25">
      <c r="U1773" s="104"/>
      <c r="AB1773" s="104"/>
      <c r="AC1773" s="104"/>
      <c r="AF1773" s="104"/>
      <c r="AG1773" s="104"/>
      <c r="AK1773" s="104"/>
      <c r="AL1773" s="104"/>
      <c r="AO1773" s="104"/>
      <c r="AP1773" s="104"/>
    </row>
    <row r="1774" spans="21:42" ht="15" customHeight="1" x14ac:dyDescent="0.25">
      <c r="U1774" s="104"/>
      <c r="AB1774" s="104"/>
      <c r="AC1774" s="104"/>
      <c r="AF1774" s="104"/>
      <c r="AG1774" s="104"/>
      <c r="AK1774" s="104"/>
      <c r="AL1774" s="104"/>
      <c r="AO1774" s="104"/>
      <c r="AP1774" s="104"/>
    </row>
    <row r="1775" spans="21:42" ht="15" customHeight="1" x14ac:dyDescent="0.25">
      <c r="U1775" s="104"/>
      <c r="AB1775" s="104"/>
      <c r="AC1775" s="104"/>
      <c r="AF1775" s="104"/>
      <c r="AG1775" s="104"/>
      <c r="AK1775" s="104"/>
      <c r="AL1775" s="104"/>
      <c r="AO1775" s="104"/>
      <c r="AP1775" s="104"/>
    </row>
    <row r="1776" spans="21:42" ht="15" customHeight="1" x14ac:dyDescent="0.25">
      <c r="U1776" s="104"/>
      <c r="AB1776" s="104"/>
      <c r="AC1776" s="104"/>
      <c r="AF1776" s="104"/>
      <c r="AG1776" s="104"/>
      <c r="AK1776" s="104"/>
      <c r="AL1776" s="104"/>
      <c r="AO1776" s="104"/>
      <c r="AP1776" s="104"/>
    </row>
    <row r="1777" spans="21:42" ht="15" customHeight="1" x14ac:dyDescent="0.25">
      <c r="U1777" s="104"/>
      <c r="AB1777" s="104"/>
      <c r="AC1777" s="104"/>
      <c r="AF1777" s="104"/>
      <c r="AG1777" s="104"/>
      <c r="AK1777" s="104"/>
      <c r="AL1777" s="104"/>
      <c r="AO1777" s="104"/>
      <c r="AP1777" s="104"/>
    </row>
    <row r="1778" spans="21:42" ht="15" customHeight="1" x14ac:dyDescent="0.25">
      <c r="U1778" s="104"/>
      <c r="AB1778" s="104"/>
      <c r="AC1778" s="104"/>
      <c r="AF1778" s="104"/>
      <c r="AG1778" s="104"/>
      <c r="AK1778" s="104"/>
      <c r="AL1778" s="104"/>
      <c r="AO1778" s="104"/>
      <c r="AP1778" s="104"/>
    </row>
    <row r="1779" spans="21:42" ht="15" customHeight="1" x14ac:dyDescent="0.25">
      <c r="U1779" s="104"/>
      <c r="AB1779" s="104"/>
      <c r="AC1779" s="104"/>
      <c r="AF1779" s="104"/>
      <c r="AG1779" s="104"/>
      <c r="AK1779" s="104"/>
      <c r="AL1779" s="104"/>
      <c r="AO1779" s="104"/>
      <c r="AP1779" s="104"/>
    </row>
    <row r="1780" spans="21:42" ht="15" customHeight="1" x14ac:dyDescent="0.25">
      <c r="U1780" s="104"/>
      <c r="AB1780" s="104"/>
      <c r="AC1780" s="104"/>
      <c r="AF1780" s="104"/>
      <c r="AG1780" s="104"/>
      <c r="AK1780" s="104"/>
      <c r="AL1780" s="104"/>
      <c r="AO1780" s="104"/>
      <c r="AP1780" s="104"/>
    </row>
    <row r="1781" spans="21:42" ht="15" customHeight="1" x14ac:dyDescent="0.25">
      <c r="U1781" s="104"/>
      <c r="AB1781" s="104"/>
      <c r="AC1781" s="104"/>
      <c r="AF1781" s="104"/>
      <c r="AG1781" s="104"/>
      <c r="AK1781" s="104"/>
      <c r="AL1781" s="104"/>
      <c r="AO1781" s="104"/>
      <c r="AP1781" s="104"/>
    </row>
    <row r="1782" spans="21:42" ht="15" customHeight="1" x14ac:dyDescent="0.25">
      <c r="U1782" s="104"/>
      <c r="AB1782" s="104"/>
      <c r="AC1782" s="104"/>
      <c r="AF1782" s="104"/>
      <c r="AG1782" s="104"/>
      <c r="AK1782" s="104"/>
      <c r="AL1782" s="104"/>
      <c r="AO1782" s="104"/>
      <c r="AP1782" s="104"/>
    </row>
    <row r="1783" spans="21:42" ht="15" customHeight="1" x14ac:dyDescent="0.25">
      <c r="U1783" s="104"/>
      <c r="AB1783" s="104"/>
      <c r="AC1783" s="104"/>
      <c r="AF1783" s="104"/>
      <c r="AG1783" s="104"/>
      <c r="AK1783" s="104"/>
      <c r="AL1783" s="104"/>
      <c r="AO1783" s="104"/>
      <c r="AP1783" s="104"/>
    </row>
    <row r="1784" spans="21:42" ht="15" customHeight="1" x14ac:dyDescent="0.25">
      <c r="U1784" s="104"/>
      <c r="AB1784" s="104"/>
      <c r="AC1784" s="104"/>
      <c r="AF1784" s="104"/>
      <c r="AG1784" s="104"/>
      <c r="AK1784" s="104"/>
      <c r="AL1784" s="104"/>
      <c r="AO1784" s="104"/>
      <c r="AP1784" s="104"/>
    </row>
    <row r="1785" spans="21:42" ht="15" customHeight="1" x14ac:dyDescent="0.25">
      <c r="U1785" s="104"/>
      <c r="AB1785" s="104"/>
      <c r="AC1785" s="104"/>
      <c r="AF1785" s="104"/>
      <c r="AG1785" s="104"/>
      <c r="AK1785" s="104"/>
      <c r="AL1785" s="104"/>
      <c r="AO1785" s="104"/>
      <c r="AP1785" s="104"/>
    </row>
    <row r="1786" spans="21:42" ht="15" customHeight="1" x14ac:dyDescent="0.25">
      <c r="U1786" s="104"/>
      <c r="AB1786" s="104"/>
      <c r="AC1786" s="104"/>
      <c r="AF1786" s="104"/>
      <c r="AG1786" s="104"/>
      <c r="AK1786" s="104"/>
      <c r="AL1786" s="104"/>
      <c r="AO1786" s="104"/>
      <c r="AP1786" s="104"/>
    </row>
    <row r="1787" spans="21:42" ht="15" customHeight="1" x14ac:dyDescent="0.25">
      <c r="U1787" s="104"/>
      <c r="AB1787" s="104"/>
      <c r="AC1787" s="104"/>
      <c r="AF1787" s="104"/>
      <c r="AG1787" s="104"/>
      <c r="AK1787" s="104"/>
      <c r="AL1787" s="104"/>
      <c r="AO1787" s="104"/>
      <c r="AP1787" s="104"/>
    </row>
    <row r="1788" spans="21:42" ht="15" customHeight="1" x14ac:dyDescent="0.25">
      <c r="U1788" s="104"/>
      <c r="AB1788" s="104"/>
      <c r="AC1788" s="104"/>
      <c r="AF1788" s="104"/>
      <c r="AG1788" s="104"/>
      <c r="AK1788" s="104"/>
      <c r="AL1788" s="104"/>
      <c r="AO1788" s="104"/>
      <c r="AP1788" s="104"/>
    </row>
    <row r="1789" spans="21:42" ht="15" customHeight="1" x14ac:dyDescent="0.25">
      <c r="U1789" s="104"/>
      <c r="AB1789" s="104"/>
      <c r="AC1789" s="104"/>
      <c r="AF1789" s="104"/>
      <c r="AG1789" s="104"/>
      <c r="AK1789" s="104"/>
      <c r="AL1789" s="104"/>
      <c r="AO1789" s="104"/>
      <c r="AP1789" s="104"/>
    </row>
    <row r="1790" spans="21:42" ht="15" customHeight="1" x14ac:dyDescent="0.25">
      <c r="U1790" s="104"/>
      <c r="AB1790" s="104"/>
      <c r="AC1790" s="104"/>
      <c r="AF1790" s="104"/>
      <c r="AG1790" s="104"/>
      <c r="AK1790" s="104"/>
      <c r="AL1790" s="104"/>
      <c r="AO1790" s="104"/>
      <c r="AP1790" s="104"/>
    </row>
    <row r="1791" spans="21:42" ht="15" customHeight="1" x14ac:dyDescent="0.25">
      <c r="U1791" s="104"/>
      <c r="AB1791" s="104"/>
      <c r="AC1791" s="104"/>
      <c r="AF1791" s="104"/>
      <c r="AG1791" s="104"/>
      <c r="AK1791" s="104"/>
      <c r="AL1791" s="104"/>
      <c r="AO1791" s="104"/>
      <c r="AP1791" s="104"/>
    </row>
    <row r="1792" spans="21:42" ht="15" customHeight="1" x14ac:dyDescent="0.25">
      <c r="U1792" s="104"/>
      <c r="AB1792" s="104"/>
      <c r="AC1792" s="104"/>
      <c r="AF1792" s="104"/>
      <c r="AG1792" s="104"/>
      <c r="AK1792" s="104"/>
      <c r="AL1792" s="104"/>
      <c r="AO1792" s="104"/>
      <c r="AP1792" s="104"/>
    </row>
    <row r="1793" spans="21:42" ht="15" customHeight="1" x14ac:dyDescent="0.25">
      <c r="U1793" s="104"/>
      <c r="AB1793" s="104"/>
      <c r="AC1793" s="104"/>
      <c r="AF1793" s="104"/>
      <c r="AG1793" s="104"/>
      <c r="AK1793" s="104"/>
      <c r="AL1793" s="104"/>
      <c r="AO1793" s="104"/>
      <c r="AP1793" s="104"/>
    </row>
    <row r="1794" spans="21:42" ht="15" customHeight="1" x14ac:dyDescent="0.25">
      <c r="U1794" s="104"/>
      <c r="AB1794" s="104"/>
      <c r="AC1794" s="104"/>
      <c r="AF1794" s="104"/>
      <c r="AG1794" s="104"/>
      <c r="AK1794" s="104"/>
      <c r="AL1794" s="104"/>
      <c r="AO1794" s="104"/>
      <c r="AP1794" s="104"/>
    </row>
    <row r="1795" spans="21:42" ht="15" customHeight="1" x14ac:dyDescent="0.25">
      <c r="U1795" s="104"/>
      <c r="AB1795" s="104"/>
      <c r="AC1795" s="104"/>
      <c r="AF1795" s="104"/>
      <c r="AG1795" s="104"/>
      <c r="AK1795" s="104"/>
      <c r="AL1795" s="104"/>
      <c r="AO1795" s="104"/>
      <c r="AP1795" s="104"/>
    </row>
    <row r="1796" spans="21:42" ht="15" customHeight="1" x14ac:dyDescent="0.25">
      <c r="U1796" s="104"/>
      <c r="AB1796" s="104"/>
      <c r="AC1796" s="104"/>
      <c r="AF1796" s="104"/>
      <c r="AG1796" s="104"/>
      <c r="AK1796" s="104"/>
      <c r="AL1796" s="104"/>
      <c r="AO1796" s="104"/>
      <c r="AP1796" s="104"/>
    </row>
    <row r="1797" spans="21:42" ht="15" customHeight="1" x14ac:dyDescent="0.25">
      <c r="U1797" s="104"/>
      <c r="AB1797" s="104"/>
      <c r="AC1797" s="104"/>
      <c r="AF1797" s="104"/>
      <c r="AG1797" s="104"/>
      <c r="AK1797" s="104"/>
      <c r="AL1797" s="104"/>
      <c r="AO1797" s="104"/>
      <c r="AP1797" s="104"/>
    </row>
    <row r="1798" spans="21:42" ht="15" customHeight="1" x14ac:dyDescent="0.25">
      <c r="U1798" s="104"/>
      <c r="AB1798" s="104"/>
      <c r="AC1798" s="104"/>
      <c r="AF1798" s="104"/>
      <c r="AG1798" s="104"/>
      <c r="AK1798" s="104"/>
      <c r="AL1798" s="104"/>
      <c r="AO1798" s="104"/>
      <c r="AP1798" s="104"/>
    </row>
    <row r="1799" spans="21:42" ht="15" customHeight="1" x14ac:dyDescent="0.25">
      <c r="U1799" s="104"/>
      <c r="AB1799" s="104"/>
      <c r="AC1799" s="104"/>
      <c r="AF1799" s="104"/>
      <c r="AG1799" s="104"/>
      <c r="AK1799" s="104"/>
      <c r="AL1799" s="104"/>
      <c r="AO1799" s="104"/>
      <c r="AP1799" s="104"/>
    </row>
    <row r="1800" spans="21:42" ht="15" customHeight="1" x14ac:dyDescent="0.25">
      <c r="U1800" s="104"/>
      <c r="AB1800" s="104"/>
      <c r="AC1800" s="104"/>
      <c r="AF1800" s="104"/>
      <c r="AG1800" s="104"/>
      <c r="AK1800" s="104"/>
      <c r="AL1800" s="104"/>
      <c r="AO1800" s="104"/>
      <c r="AP1800" s="104"/>
    </row>
    <row r="1801" spans="21:42" ht="15" customHeight="1" x14ac:dyDescent="0.25">
      <c r="U1801" s="104"/>
      <c r="AB1801" s="104"/>
      <c r="AC1801" s="104"/>
      <c r="AF1801" s="104"/>
      <c r="AG1801" s="104"/>
      <c r="AK1801" s="104"/>
      <c r="AL1801" s="104"/>
      <c r="AO1801" s="104"/>
      <c r="AP1801" s="104"/>
    </row>
    <row r="1802" spans="21:42" ht="15" customHeight="1" x14ac:dyDescent="0.25">
      <c r="U1802" s="104"/>
      <c r="AB1802" s="104"/>
      <c r="AC1802" s="104"/>
      <c r="AF1802" s="104"/>
      <c r="AG1802" s="104"/>
      <c r="AK1802" s="104"/>
      <c r="AL1802" s="104"/>
      <c r="AO1802" s="104"/>
      <c r="AP1802" s="104"/>
    </row>
    <row r="1803" spans="21:42" ht="15" customHeight="1" x14ac:dyDescent="0.25">
      <c r="U1803" s="104"/>
      <c r="AB1803" s="104"/>
      <c r="AC1803" s="104"/>
      <c r="AF1803" s="104"/>
      <c r="AG1803" s="104"/>
      <c r="AK1803" s="104"/>
      <c r="AL1803" s="104"/>
      <c r="AO1803" s="104"/>
      <c r="AP1803" s="104"/>
    </row>
    <row r="1804" spans="21:42" ht="15" customHeight="1" x14ac:dyDescent="0.25">
      <c r="U1804" s="104"/>
      <c r="AB1804" s="104"/>
      <c r="AC1804" s="104"/>
      <c r="AF1804" s="104"/>
      <c r="AG1804" s="104"/>
      <c r="AK1804" s="104"/>
      <c r="AL1804" s="104"/>
      <c r="AO1804" s="104"/>
      <c r="AP1804" s="104"/>
    </row>
    <row r="1805" spans="21:42" ht="15" customHeight="1" x14ac:dyDescent="0.25">
      <c r="U1805" s="104"/>
      <c r="AB1805" s="104"/>
      <c r="AC1805" s="104"/>
      <c r="AF1805" s="104"/>
      <c r="AG1805" s="104"/>
      <c r="AK1805" s="104"/>
      <c r="AL1805" s="104"/>
      <c r="AO1805" s="104"/>
      <c r="AP1805" s="104"/>
    </row>
    <row r="1806" spans="21:42" ht="15" customHeight="1" x14ac:dyDescent="0.25">
      <c r="U1806" s="104"/>
      <c r="AB1806" s="104"/>
      <c r="AC1806" s="104"/>
      <c r="AF1806" s="104"/>
      <c r="AG1806" s="104"/>
      <c r="AK1806" s="104"/>
      <c r="AL1806" s="104"/>
      <c r="AO1806" s="104"/>
      <c r="AP1806" s="104"/>
    </row>
    <row r="1807" spans="21:42" ht="15" customHeight="1" x14ac:dyDescent="0.25">
      <c r="U1807" s="104"/>
      <c r="AB1807" s="104"/>
      <c r="AC1807" s="104"/>
      <c r="AF1807" s="104"/>
      <c r="AG1807" s="104"/>
      <c r="AK1807" s="104"/>
      <c r="AL1807" s="104"/>
      <c r="AO1807" s="104"/>
      <c r="AP1807" s="104"/>
    </row>
    <row r="1808" spans="21:42" ht="15" customHeight="1" x14ac:dyDescent="0.25">
      <c r="U1808" s="104"/>
      <c r="AB1808" s="104"/>
      <c r="AC1808" s="104"/>
      <c r="AF1808" s="104"/>
      <c r="AG1808" s="104"/>
      <c r="AK1808" s="104"/>
      <c r="AL1808" s="104"/>
      <c r="AO1808" s="104"/>
      <c r="AP1808" s="104"/>
    </row>
    <row r="1809" spans="21:42" ht="15" customHeight="1" x14ac:dyDescent="0.25">
      <c r="U1809" s="104"/>
      <c r="AB1809" s="104"/>
      <c r="AC1809" s="104"/>
      <c r="AF1809" s="104"/>
      <c r="AG1809" s="104"/>
      <c r="AK1809" s="104"/>
      <c r="AL1809" s="104"/>
      <c r="AO1809" s="104"/>
      <c r="AP1809" s="104"/>
    </row>
    <row r="1810" spans="21:42" ht="15" customHeight="1" x14ac:dyDescent="0.25">
      <c r="U1810" s="104"/>
      <c r="AB1810" s="104"/>
      <c r="AC1810" s="104"/>
      <c r="AF1810" s="104"/>
      <c r="AG1810" s="104"/>
      <c r="AK1810" s="104"/>
      <c r="AL1810" s="104"/>
      <c r="AO1810" s="104"/>
      <c r="AP1810" s="104"/>
    </row>
    <row r="1811" spans="21:42" ht="15" customHeight="1" x14ac:dyDescent="0.25">
      <c r="U1811" s="104"/>
      <c r="AB1811" s="104"/>
      <c r="AC1811" s="104"/>
      <c r="AF1811" s="104"/>
      <c r="AG1811" s="104"/>
      <c r="AK1811" s="104"/>
      <c r="AL1811" s="104"/>
      <c r="AO1811" s="104"/>
      <c r="AP1811" s="104"/>
    </row>
    <row r="1812" spans="21:42" ht="15" customHeight="1" x14ac:dyDescent="0.25">
      <c r="U1812" s="104"/>
      <c r="AB1812" s="104"/>
      <c r="AC1812" s="104"/>
      <c r="AF1812" s="104"/>
      <c r="AG1812" s="104"/>
      <c r="AK1812" s="104"/>
      <c r="AL1812" s="104"/>
      <c r="AO1812" s="104"/>
      <c r="AP1812" s="104"/>
    </row>
    <row r="1813" spans="21:42" ht="15" customHeight="1" x14ac:dyDescent="0.25">
      <c r="U1813" s="104"/>
      <c r="AB1813" s="104"/>
      <c r="AC1813" s="104"/>
      <c r="AF1813" s="104"/>
      <c r="AG1813" s="104"/>
      <c r="AK1813" s="104"/>
      <c r="AL1813" s="104"/>
      <c r="AO1813" s="104"/>
      <c r="AP1813" s="104"/>
    </row>
    <row r="1814" spans="21:42" ht="15" customHeight="1" x14ac:dyDescent="0.25">
      <c r="U1814" s="104"/>
      <c r="AB1814" s="104"/>
      <c r="AC1814" s="104"/>
      <c r="AF1814" s="104"/>
      <c r="AG1814" s="104"/>
      <c r="AK1814" s="104"/>
      <c r="AL1814" s="104"/>
      <c r="AO1814" s="104"/>
      <c r="AP1814" s="104"/>
    </row>
    <row r="1815" spans="21:42" ht="15" customHeight="1" x14ac:dyDescent="0.25">
      <c r="U1815" s="104"/>
      <c r="AB1815" s="104"/>
      <c r="AC1815" s="104"/>
      <c r="AF1815" s="104"/>
      <c r="AG1815" s="104"/>
      <c r="AK1815" s="104"/>
      <c r="AL1815" s="104"/>
      <c r="AO1815" s="104"/>
      <c r="AP1815" s="104"/>
    </row>
    <row r="1816" spans="21:42" ht="15" customHeight="1" x14ac:dyDescent="0.25">
      <c r="U1816" s="104"/>
      <c r="AB1816" s="104"/>
      <c r="AC1816" s="104"/>
      <c r="AF1816" s="104"/>
      <c r="AG1816" s="104"/>
      <c r="AK1816" s="104"/>
      <c r="AL1816" s="104"/>
      <c r="AO1816" s="104"/>
      <c r="AP1816" s="104"/>
    </row>
    <row r="1817" spans="21:42" ht="15" customHeight="1" x14ac:dyDescent="0.25">
      <c r="U1817" s="104"/>
      <c r="AB1817" s="104"/>
      <c r="AC1817" s="104"/>
      <c r="AF1817" s="104"/>
      <c r="AG1817" s="104"/>
      <c r="AK1817" s="104"/>
      <c r="AL1817" s="104"/>
      <c r="AO1817" s="104"/>
      <c r="AP1817" s="104"/>
    </row>
    <row r="1818" spans="21:42" ht="15" customHeight="1" x14ac:dyDescent="0.25">
      <c r="U1818" s="104"/>
      <c r="AB1818" s="104"/>
      <c r="AC1818" s="104"/>
      <c r="AF1818" s="104"/>
      <c r="AG1818" s="104"/>
      <c r="AK1818" s="104"/>
      <c r="AL1818" s="104"/>
      <c r="AO1818" s="104"/>
      <c r="AP1818" s="104"/>
    </row>
    <row r="1819" spans="21:42" ht="15" customHeight="1" x14ac:dyDescent="0.25">
      <c r="U1819" s="104"/>
      <c r="AB1819" s="104"/>
      <c r="AC1819" s="104"/>
      <c r="AF1819" s="104"/>
      <c r="AG1819" s="104"/>
      <c r="AK1819" s="104"/>
      <c r="AL1819" s="104"/>
      <c r="AO1819" s="104"/>
      <c r="AP1819" s="104"/>
    </row>
    <row r="1820" spans="21:42" ht="15" customHeight="1" x14ac:dyDescent="0.25">
      <c r="U1820" s="104"/>
      <c r="AB1820" s="104"/>
      <c r="AC1820" s="104"/>
      <c r="AF1820" s="104"/>
      <c r="AG1820" s="104"/>
      <c r="AK1820" s="104"/>
      <c r="AL1820" s="104"/>
      <c r="AO1820" s="104"/>
      <c r="AP1820" s="104"/>
    </row>
    <row r="1821" spans="21:42" ht="15" customHeight="1" x14ac:dyDescent="0.25">
      <c r="U1821" s="104"/>
      <c r="AB1821" s="104"/>
      <c r="AC1821" s="104"/>
      <c r="AF1821" s="104"/>
      <c r="AG1821" s="104"/>
      <c r="AK1821" s="104"/>
      <c r="AL1821" s="104"/>
      <c r="AO1821" s="104"/>
      <c r="AP1821" s="104"/>
    </row>
    <row r="1822" spans="21:42" ht="15" customHeight="1" x14ac:dyDescent="0.25">
      <c r="U1822" s="104"/>
      <c r="AB1822" s="104"/>
      <c r="AC1822" s="104"/>
      <c r="AF1822" s="104"/>
      <c r="AG1822" s="104"/>
      <c r="AK1822" s="104"/>
      <c r="AL1822" s="104"/>
      <c r="AO1822" s="104"/>
      <c r="AP1822" s="104"/>
    </row>
    <row r="1823" spans="21:42" ht="15" customHeight="1" x14ac:dyDescent="0.25">
      <c r="U1823" s="104"/>
      <c r="AB1823" s="104"/>
      <c r="AC1823" s="104"/>
      <c r="AF1823" s="104"/>
      <c r="AG1823" s="104"/>
      <c r="AK1823" s="104"/>
      <c r="AL1823" s="104"/>
      <c r="AO1823" s="104"/>
      <c r="AP1823" s="104"/>
    </row>
    <row r="1824" spans="21:42" ht="15" customHeight="1" x14ac:dyDescent="0.25">
      <c r="U1824" s="104"/>
      <c r="AB1824" s="104"/>
      <c r="AC1824" s="104"/>
      <c r="AF1824" s="104"/>
      <c r="AG1824" s="104"/>
      <c r="AK1824" s="104"/>
      <c r="AL1824" s="104"/>
      <c r="AO1824" s="104"/>
      <c r="AP1824" s="104"/>
    </row>
    <row r="1825" spans="21:42" ht="15" customHeight="1" x14ac:dyDescent="0.25">
      <c r="U1825" s="104"/>
      <c r="AB1825" s="104"/>
      <c r="AC1825" s="104"/>
      <c r="AF1825" s="104"/>
      <c r="AG1825" s="104"/>
      <c r="AK1825" s="104"/>
      <c r="AL1825" s="104"/>
      <c r="AO1825" s="104"/>
      <c r="AP1825" s="104"/>
    </row>
    <row r="1826" spans="21:42" ht="15" customHeight="1" x14ac:dyDescent="0.25">
      <c r="U1826" s="104"/>
      <c r="AB1826" s="104"/>
      <c r="AC1826" s="104"/>
      <c r="AF1826" s="104"/>
      <c r="AG1826" s="104"/>
      <c r="AK1826" s="104"/>
      <c r="AL1826" s="104"/>
      <c r="AO1826" s="104"/>
      <c r="AP1826" s="104"/>
    </row>
    <row r="1827" spans="21:42" ht="15" customHeight="1" x14ac:dyDescent="0.25">
      <c r="U1827" s="104"/>
      <c r="AB1827" s="104"/>
      <c r="AC1827" s="104"/>
      <c r="AF1827" s="104"/>
      <c r="AG1827" s="104"/>
      <c r="AK1827" s="104"/>
      <c r="AL1827" s="104"/>
      <c r="AO1827" s="104"/>
      <c r="AP1827" s="104"/>
    </row>
    <row r="1828" spans="21:42" ht="15" customHeight="1" x14ac:dyDescent="0.25">
      <c r="U1828" s="104"/>
      <c r="AB1828" s="104"/>
      <c r="AC1828" s="104"/>
      <c r="AF1828" s="104"/>
      <c r="AG1828" s="104"/>
      <c r="AK1828" s="104"/>
      <c r="AL1828" s="104"/>
      <c r="AO1828" s="104"/>
      <c r="AP1828" s="104"/>
    </row>
    <row r="1829" spans="21:42" ht="15" customHeight="1" x14ac:dyDescent="0.25">
      <c r="U1829" s="104"/>
      <c r="AB1829" s="104"/>
      <c r="AC1829" s="104"/>
      <c r="AF1829" s="104"/>
      <c r="AG1829" s="104"/>
      <c r="AK1829" s="104"/>
      <c r="AL1829" s="104"/>
      <c r="AO1829" s="104"/>
      <c r="AP1829" s="104"/>
    </row>
    <row r="1830" spans="21:42" ht="15" customHeight="1" x14ac:dyDescent="0.25">
      <c r="U1830" s="104"/>
      <c r="AB1830" s="104"/>
      <c r="AC1830" s="104"/>
      <c r="AF1830" s="104"/>
      <c r="AG1830" s="104"/>
      <c r="AK1830" s="104"/>
      <c r="AL1830" s="104"/>
      <c r="AO1830" s="104"/>
      <c r="AP1830" s="104"/>
    </row>
    <row r="1831" spans="21:42" ht="15" customHeight="1" x14ac:dyDescent="0.25">
      <c r="U1831" s="104"/>
      <c r="AB1831" s="104"/>
      <c r="AC1831" s="104"/>
      <c r="AF1831" s="104"/>
      <c r="AG1831" s="104"/>
      <c r="AK1831" s="104"/>
      <c r="AL1831" s="104"/>
      <c r="AO1831" s="104"/>
      <c r="AP1831" s="104"/>
    </row>
    <row r="1832" spans="21:42" ht="15" customHeight="1" x14ac:dyDescent="0.25">
      <c r="U1832" s="104"/>
      <c r="AB1832" s="104"/>
      <c r="AC1832" s="104"/>
      <c r="AF1832" s="104"/>
      <c r="AG1832" s="104"/>
      <c r="AK1832" s="104"/>
      <c r="AL1832" s="104"/>
      <c r="AO1832" s="104"/>
      <c r="AP1832" s="104"/>
    </row>
    <row r="1833" spans="21:42" ht="15" customHeight="1" x14ac:dyDescent="0.25">
      <c r="U1833" s="104"/>
      <c r="AB1833" s="104"/>
      <c r="AC1833" s="104"/>
      <c r="AF1833" s="104"/>
      <c r="AG1833" s="104"/>
      <c r="AK1833" s="104"/>
      <c r="AL1833" s="104"/>
      <c r="AO1833" s="104"/>
      <c r="AP1833" s="104"/>
    </row>
    <row r="1834" spans="21:42" ht="15" customHeight="1" x14ac:dyDescent="0.25">
      <c r="U1834" s="104"/>
      <c r="AB1834" s="104"/>
      <c r="AC1834" s="104"/>
      <c r="AF1834" s="104"/>
      <c r="AG1834" s="104"/>
      <c r="AK1834" s="104"/>
      <c r="AL1834" s="104"/>
      <c r="AO1834" s="104"/>
      <c r="AP1834" s="104"/>
    </row>
    <row r="1835" spans="21:42" ht="15" customHeight="1" x14ac:dyDescent="0.25">
      <c r="U1835" s="104"/>
      <c r="AB1835" s="104"/>
      <c r="AC1835" s="104"/>
      <c r="AF1835" s="104"/>
      <c r="AG1835" s="104"/>
      <c r="AK1835" s="104"/>
      <c r="AL1835" s="104"/>
      <c r="AO1835" s="104"/>
      <c r="AP1835" s="104"/>
    </row>
    <row r="1836" spans="21:42" ht="15" customHeight="1" x14ac:dyDescent="0.25">
      <c r="U1836" s="104"/>
      <c r="AB1836" s="104"/>
      <c r="AC1836" s="104"/>
      <c r="AF1836" s="104"/>
      <c r="AG1836" s="104"/>
      <c r="AK1836" s="104"/>
      <c r="AL1836" s="104"/>
      <c r="AO1836" s="104"/>
      <c r="AP1836" s="104"/>
    </row>
    <row r="1837" spans="21:42" ht="15" customHeight="1" x14ac:dyDescent="0.25">
      <c r="U1837" s="104"/>
      <c r="AB1837" s="104"/>
      <c r="AC1837" s="104"/>
      <c r="AF1837" s="104"/>
      <c r="AG1837" s="104"/>
      <c r="AK1837" s="104"/>
      <c r="AL1837" s="104"/>
      <c r="AO1837" s="104"/>
      <c r="AP1837" s="104"/>
    </row>
    <row r="1838" spans="21:42" ht="15" customHeight="1" x14ac:dyDescent="0.25">
      <c r="U1838" s="104"/>
      <c r="AB1838" s="104"/>
      <c r="AC1838" s="104"/>
      <c r="AF1838" s="104"/>
      <c r="AG1838" s="104"/>
      <c r="AK1838" s="104"/>
      <c r="AL1838" s="104"/>
      <c r="AO1838" s="104"/>
      <c r="AP1838" s="104"/>
    </row>
    <row r="1839" spans="21:42" ht="15" customHeight="1" x14ac:dyDescent="0.25">
      <c r="U1839" s="104"/>
      <c r="AB1839" s="104"/>
      <c r="AC1839" s="104"/>
      <c r="AF1839" s="104"/>
      <c r="AG1839" s="104"/>
      <c r="AK1839" s="104"/>
      <c r="AL1839" s="104"/>
      <c r="AO1839" s="104"/>
      <c r="AP1839" s="104"/>
    </row>
    <row r="1840" spans="21:42" ht="15" customHeight="1" x14ac:dyDescent="0.25">
      <c r="U1840" s="104"/>
      <c r="AB1840" s="104"/>
      <c r="AC1840" s="104"/>
      <c r="AF1840" s="104"/>
      <c r="AG1840" s="104"/>
      <c r="AK1840" s="104"/>
      <c r="AL1840" s="104"/>
      <c r="AO1840" s="104"/>
      <c r="AP1840" s="104"/>
    </row>
    <row r="1841" spans="21:42" ht="15" customHeight="1" x14ac:dyDescent="0.25">
      <c r="U1841" s="104"/>
      <c r="AB1841" s="104"/>
      <c r="AC1841" s="104"/>
      <c r="AF1841" s="104"/>
      <c r="AG1841" s="104"/>
      <c r="AK1841" s="104"/>
      <c r="AL1841" s="104"/>
      <c r="AO1841" s="104"/>
      <c r="AP1841" s="104"/>
    </row>
    <row r="1842" spans="21:42" ht="15" customHeight="1" x14ac:dyDescent="0.25">
      <c r="U1842" s="104"/>
      <c r="AB1842" s="104"/>
      <c r="AC1842" s="104"/>
      <c r="AF1842" s="104"/>
      <c r="AG1842" s="104"/>
      <c r="AK1842" s="104"/>
      <c r="AL1842" s="104"/>
      <c r="AO1842" s="104"/>
      <c r="AP1842" s="104"/>
    </row>
    <row r="1843" spans="21:42" ht="15" customHeight="1" x14ac:dyDescent="0.25">
      <c r="U1843" s="104"/>
      <c r="AB1843" s="104"/>
      <c r="AC1843" s="104"/>
      <c r="AF1843" s="104"/>
      <c r="AG1843" s="104"/>
      <c r="AK1843" s="104"/>
      <c r="AL1843" s="104"/>
      <c r="AO1843" s="104"/>
      <c r="AP1843" s="104"/>
    </row>
    <row r="1844" spans="21:42" ht="15" customHeight="1" x14ac:dyDescent="0.25">
      <c r="U1844" s="104"/>
      <c r="AB1844" s="104"/>
      <c r="AC1844" s="104"/>
      <c r="AF1844" s="104"/>
      <c r="AG1844" s="104"/>
      <c r="AK1844" s="104"/>
      <c r="AL1844" s="104"/>
      <c r="AO1844" s="104"/>
      <c r="AP1844" s="104"/>
    </row>
    <row r="1845" spans="21:42" ht="15" customHeight="1" x14ac:dyDescent="0.25">
      <c r="U1845" s="104"/>
      <c r="AB1845" s="104"/>
      <c r="AC1845" s="104"/>
      <c r="AF1845" s="104"/>
      <c r="AG1845" s="104"/>
      <c r="AK1845" s="104"/>
      <c r="AL1845" s="104"/>
      <c r="AO1845" s="104"/>
      <c r="AP1845" s="104"/>
    </row>
    <row r="1846" spans="21:42" ht="15" customHeight="1" x14ac:dyDescent="0.25">
      <c r="U1846" s="104"/>
      <c r="AB1846" s="104"/>
      <c r="AC1846" s="104"/>
      <c r="AF1846" s="104"/>
      <c r="AG1846" s="104"/>
      <c r="AK1846" s="104"/>
      <c r="AL1846" s="104"/>
      <c r="AO1846" s="104"/>
      <c r="AP1846" s="104"/>
    </row>
    <row r="1847" spans="21:42" ht="15" customHeight="1" x14ac:dyDescent="0.25">
      <c r="U1847" s="104"/>
      <c r="AB1847" s="104"/>
      <c r="AC1847" s="104"/>
      <c r="AF1847" s="104"/>
      <c r="AG1847" s="104"/>
      <c r="AK1847" s="104"/>
      <c r="AL1847" s="104"/>
      <c r="AO1847" s="104"/>
      <c r="AP1847" s="104"/>
    </row>
    <row r="1848" spans="21:42" ht="15" customHeight="1" x14ac:dyDescent="0.25">
      <c r="U1848" s="104"/>
      <c r="AB1848" s="104"/>
      <c r="AC1848" s="104"/>
      <c r="AF1848" s="104"/>
      <c r="AG1848" s="104"/>
      <c r="AK1848" s="104"/>
      <c r="AL1848" s="104"/>
      <c r="AO1848" s="104"/>
      <c r="AP1848" s="104"/>
    </row>
    <row r="1849" spans="21:42" ht="15" customHeight="1" x14ac:dyDescent="0.25">
      <c r="U1849" s="104"/>
      <c r="AB1849" s="104"/>
      <c r="AC1849" s="104"/>
      <c r="AF1849" s="104"/>
      <c r="AG1849" s="104"/>
      <c r="AK1849" s="104"/>
      <c r="AL1849" s="104"/>
      <c r="AO1849" s="104"/>
      <c r="AP1849" s="104"/>
    </row>
    <row r="1850" spans="21:42" ht="15" customHeight="1" x14ac:dyDescent="0.25">
      <c r="U1850" s="104"/>
      <c r="AB1850" s="104"/>
      <c r="AC1850" s="104"/>
      <c r="AF1850" s="104"/>
      <c r="AG1850" s="104"/>
      <c r="AK1850" s="104"/>
      <c r="AL1850" s="104"/>
      <c r="AO1850" s="104"/>
      <c r="AP1850" s="104"/>
    </row>
    <row r="1851" spans="21:42" ht="15" customHeight="1" x14ac:dyDescent="0.25">
      <c r="U1851" s="104"/>
      <c r="AB1851" s="104"/>
      <c r="AC1851" s="104"/>
      <c r="AF1851" s="104"/>
      <c r="AG1851" s="104"/>
      <c r="AK1851" s="104"/>
      <c r="AL1851" s="104"/>
      <c r="AO1851" s="104"/>
      <c r="AP1851" s="104"/>
    </row>
    <row r="1852" spans="21:42" ht="15" customHeight="1" x14ac:dyDescent="0.25">
      <c r="U1852" s="104"/>
      <c r="AB1852" s="104"/>
      <c r="AC1852" s="104"/>
      <c r="AF1852" s="104"/>
      <c r="AG1852" s="104"/>
      <c r="AK1852" s="104"/>
      <c r="AL1852" s="104"/>
      <c r="AO1852" s="104"/>
      <c r="AP1852" s="104"/>
    </row>
    <row r="1853" spans="21:42" ht="15" customHeight="1" x14ac:dyDescent="0.25">
      <c r="U1853" s="104"/>
      <c r="AB1853" s="104"/>
      <c r="AC1853" s="104"/>
      <c r="AF1853" s="104"/>
      <c r="AG1853" s="104"/>
      <c r="AK1853" s="104"/>
      <c r="AL1853" s="104"/>
      <c r="AO1853" s="104"/>
      <c r="AP1853" s="104"/>
    </row>
    <row r="1854" spans="21:42" ht="15" customHeight="1" x14ac:dyDescent="0.25">
      <c r="U1854" s="104"/>
      <c r="AB1854" s="104"/>
      <c r="AC1854" s="104"/>
      <c r="AF1854" s="104"/>
      <c r="AG1854" s="104"/>
      <c r="AK1854" s="104"/>
      <c r="AL1854" s="104"/>
      <c r="AO1854" s="104"/>
      <c r="AP1854" s="104"/>
    </row>
    <row r="1855" spans="21:42" ht="15" customHeight="1" x14ac:dyDescent="0.25">
      <c r="U1855" s="104"/>
      <c r="AB1855" s="104"/>
      <c r="AC1855" s="104"/>
      <c r="AF1855" s="104"/>
      <c r="AG1855" s="104"/>
      <c r="AK1855" s="104"/>
      <c r="AL1855" s="104"/>
      <c r="AO1855" s="104"/>
      <c r="AP1855" s="104"/>
    </row>
    <row r="1856" spans="21:42" ht="15" customHeight="1" x14ac:dyDescent="0.25">
      <c r="U1856" s="104"/>
      <c r="AB1856" s="104"/>
      <c r="AC1856" s="104"/>
      <c r="AF1856" s="104"/>
      <c r="AG1856" s="104"/>
      <c r="AK1856" s="104"/>
      <c r="AL1856" s="104"/>
      <c r="AO1856" s="104"/>
      <c r="AP1856" s="104"/>
    </row>
    <row r="1857" spans="21:42" ht="15" customHeight="1" x14ac:dyDescent="0.25">
      <c r="U1857" s="104"/>
      <c r="AB1857" s="104"/>
      <c r="AC1857" s="104"/>
      <c r="AF1857" s="104"/>
      <c r="AG1857" s="104"/>
      <c r="AK1857" s="104"/>
      <c r="AL1857" s="104"/>
      <c r="AO1857" s="104"/>
      <c r="AP1857" s="104"/>
    </row>
    <row r="1858" spans="21:42" ht="15" customHeight="1" x14ac:dyDescent="0.25">
      <c r="U1858" s="104"/>
      <c r="AB1858" s="104"/>
      <c r="AC1858" s="104"/>
      <c r="AF1858" s="104"/>
      <c r="AG1858" s="104"/>
      <c r="AK1858" s="104"/>
      <c r="AL1858" s="104"/>
      <c r="AO1858" s="104"/>
      <c r="AP1858" s="104"/>
    </row>
    <row r="1859" spans="21:42" ht="15" customHeight="1" x14ac:dyDescent="0.25">
      <c r="U1859" s="104"/>
      <c r="AB1859" s="104"/>
      <c r="AC1859" s="104"/>
      <c r="AF1859" s="104"/>
      <c r="AG1859" s="104"/>
      <c r="AK1859" s="104"/>
      <c r="AL1859" s="104"/>
      <c r="AO1859" s="104"/>
      <c r="AP1859" s="104"/>
    </row>
    <row r="1860" spans="21:42" ht="15" customHeight="1" x14ac:dyDescent="0.25">
      <c r="U1860" s="104"/>
      <c r="AB1860" s="104"/>
      <c r="AC1860" s="104"/>
      <c r="AF1860" s="104"/>
      <c r="AG1860" s="104"/>
      <c r="AK1860" s="104"/>
      <c r="AL1860" s="104"/>
      <c r="AO1860" s="104"/>
      <c r="AP1860" s="104"/>
    </row>
    <row r="1861" spans="21:42" ht="15" customHeight="1" x14ac:dyDescent="0.25">
      <c r="U1861" s="104"/>
      <c r="AB1861" s="104"/>
      <c r="AC1861" s="104"/>
      <c r="AF1861" s="104"/>
      <c r="AG1861" s="104"/>
      <c r="AK1861" s="104"/>
      <c r="AL1861" s="104"/>
      <c r="AO1861" s="104"/>
      <c r="AP1861" s="104"/>
    </row>
    <row r="1862" spans="21:42" ht="15" customHeight="1" x14ac:dyDescent="0.25">
      <c r="U1862" s="104"/>
      <c r="AB1862" s="104"/>
      <c r="AC1862" s="104"/>
      <c r="AF1862" s="104"/>
      <c r="AG1862" s="104"/>
      <c r="AK1862" s="104"/>
      <c r="AL1862" s="104"/>
      <c r="AO1862" s="104"/>
      <c r="AP1862" s="104"/>
    </row>
    <row r="1863" spans="21:42" ht="15" customHeight="1" x14ac:dyDescent="0.25">
      <c r="U1863" s="104"/>
      <c r="AB1863" s="104"/>
      <c r="AC1863" s="104"/>
      <c r="AF1863" s="104"/>
      <c r="AG1863" s="104"/>
      <c r="AK1863" s="104"/>
      <c r="AL1863" s="104"/>
      <c r="AO1863" s="104"/>
      <c r="AP1863" s="104"/>
    </row>
    <row r="1864" spans="21:42" ht="15" customHeight="1" x14ac:dyDescent="0.25">
      <c r="U1864" s="104"/>
      <c r="AB1864" s="104"/>
      <c r="AC1864" s="104"/>
      <c r="AF1864" s="104"/>
      <c r="AG1864" s="104"/>
      <c r="AK1864" s="104"/>
      <c r="AL1864" s="104"/>
      <c r="AO1864" s="104"/>
      <c r="AP1864" s="104"/>
    </row>
    <row r="1865" spans="21:42" ht="15" customHeight="1" x14ac:dyDescent="0.25">
      <c r="U1865" s="104"/>
      <c r="AB1865" s="104"/>
      <c r="AC1865" s="104"/>
      <c r="AF1865" s="104"/>
      <c r="AG1865" s="104"/>
      <c r="AK1865" s="104"/>
      <c r="AL1865" s="104"/>
      <c r="AO1865" s="104"/>
      <c r="AP1865" s="104"/>
    </row>
    <row r="1866" spans="21:42" ht="15" customHeight="1" x14ac:dyDescent="0.25">
      <c r="U1866" s="104"/>
      <c r="AB1866" s="104"/>
      <c r="AC1866" s="104"/>
      <c r="AF1866" s="104"/>
      <c r="AG1866" s="104"/>
      <c r="AK1866" s="104"/>
      <c r="AL1866" s="104"/>
      <c r="AO1866" s="104"/>
      <c r="AP1866" s="104"/>
    </row>
    <row r="1867" spans="21:42" ht="15" customHeight="1" x14ac:dyDescent="0.25">
      <c r="U1867" s="104"/>
      <c r="AB1867" s="104"/>
      <c r="AC1867" s="104"/>
      <c r="AF1867" s="104"/>
      <c r="AG1867" s="104"/>
      <c r="AK1867" s="104"/>
      <c r="AL1867" s="104"/>
      <c r="AO1867" s="104"/>
      <c r="AP1867" s="104"/>
    </row>
    <row r="1868" spans="21:42" ht="15" customHeight="1" x14ac:dyDescent="0.25">
      <c r="U1868" s="104"/>
      <c r="AB1868" s="104"/>
      <c r="AC1868" s="104"/>
      <c r="AF1868" s="104"/>
      <c r="AG1868" s="104"/>
      <c r="AK1868" s="104"/>
      <c r="AL1868" s="104"/>
      <c r="AO1868" s="104"/>
      <c r="AP1868" s="104"/>
    </row>
    <row r="1869" spans="21:42" ht="15" customHeight="1" x14ac:dyDescent="0.25">
      <c r="U1869" s="104"/>
      <c r="AB1869" s="104"/>
      <c r="AC1869" s="104"/>
      <c r="AF1869" s="104"/>
      <c r="AG1869" s="104"/>
      <c r="AK1869" s="104"/>
      <c r="AL1869" s="104"/>
      <c r="AO1869" s="104"/>
      <c r="AP1869" s="104"/>
    </row>
    <row r="1870" spans="21:42" ht="15" customHeight="1" x14ac:dyDescent="0.25">
      <c r="U1870" s="104"/>
      <c r="AB1870" s="104"/>
      <c r="AC1870" s="104"/>
      <c r="AF1870" s="104"/>
      <c r="AG1870" s="104"/>
      <c r="AK1870" s="104"/>
      <c r="AL1870" s="104"/>
      <c r="AO1870" s="104"/>
      <c r="AP1870" s="104"/>
    </row>
    <row r="1871" spans="21:42" ht="15" customHeight="1" x14ac:dyDescent="0.25">
      <c r="U1871" s="104"/>
      <c r="AB1871" s="104"/>
      <c r="AC1871" s="104"/>
      <c r="AF1871" s="104"/>
      <c r="AG1871" s="104"/>
      <c r="AK1871" s="104"/>
      <c r="AL1871" s="104"/>
      <c r="AO1871" s="104"/>
      <c r="AP1871" s="104"/>
    </row>
    <row r="1872" spans="21:42" ht="15" customHeight="1" x14ac:dyDescent="0.25">
      <c r="U1872" s="104"/>
      <c r="AB1872" s="104"/>
      <c r="AC1872" s="104"/>
      <c r="AF1872" s="104"/>
      <c r="AG1872" s="104"/>
      <c r="AK1872" s="104"/>
      <c r="AL1872" s="104"/>
      <c r="AO1872" s="104"/>
      <c r="AP1872" s="104"/>
    </row>
    <row r="1873" spans="21:42" ht="15" customHeight="1" x14ac:dyDescent="0.25">
      <c r="U1873" s="104"/>
      <c r="AB1873" s="104"/>
      <c r="AC1873" s="104"/>
      <c r="AF1873" s="104"/>
      <c r="AG1873" s="104"/>
      <c r="AK1873" s="104"/>
      <c r="AL1873" s="104"/>
      <c r="AO1873" s="104"/>
      <c r="AP1873" s="104"/>
    </row>
    <row r="1874" spans="21:42" ht="15" customHeight="1" x14ac:dyDescent="0.25">
      <c r="U1874" s="104"/>
      <c r="AB1874" s="104"/>
      <c r="AC1874" s="104"/>
      <c r="AF1874" s="104"/>
      <c r="AG1874" s="104"/>
      <c r="AK1874" s="104"/>
      <c r="AL1874" s="104"/>
      <c r="AO1874" s="104"/>
      <c r="AP1874" s="104"/>
    </row>
    <row r="1875" spans="21:42" ht="15" customHeight="1" x14ac:dyDescent="0.25">
      <c r="U1875" s="104"/>
      <c r="AB1875" s="104"/>
      <c r="AC1875" s="104"/>
      <c r="AF1875" s="104"/>
      <c r="AG1875" s="104"/>
      <c r="AK1875" s="104"/>
      <c r="AL1875" s="104"/>
      <c r="AO1875" s="104"/>
      <c r="AP1875" s="104"/>
    </row>
    <row r="1876" spans="21:42" ht="15" customHeight="1" x14ac:dyDescent="0.25">
      <c r="U1876" s="104"/>
      <c r="AB1876" s="104"/>
      <c r="AC1876" s="104"/>
      <c r="AF1876" s="104"/>
      <c r="AG1876" s="104"/>
      <c r="AK1876" s="104"/>
      <c r="AL1876" s="104"/>
      <c r="AO1876" s="104"/>
      <c r="AP1876" s="104"/>
    </row>
    <row r="1877" spans="21:42" ht="15" customHeight="1" x14ac:dyDescent="0.25">
      <c r="U1877" s="104"/>
      <c r="AB1877" s="104"/>
      <c r="AC1877" s="104"/>
      <c r="AF1877" s="104"/>
      <c r="AG1877" s="104"/>
      <c r="AK1877" s="104"/>
      <c r="AL1877" s="104"/>
      <c r="AO1877" s="104"/>
      <c r="AP1877" s="104"/>
    </row>
    <row r="1878" spans="21:42" ht="15" customHeight="1" x14ac:dyDescent="0.25">
      <c r="U1878" s="104"/>
      <c r="AB1878" s="104"/>
      <c r="AC1878" s="104"/>
      <c r="AF1878" s="104"/>
      <c r="AG1878" s="104"/>
      <c r="AK1878" s="104"/>
      <c r="AL1878" s="104"/>
      <c r="AO1878" s="104"/>
      <c r="AP1878" s="104"/>
    </row>
    <row r="1879" spans="21:42" ht="15" customHeight="1" x14ac:dyDescent="0.25">
      <c r="U1879" s="104"/>
      <c r="AB1879" s="104"/>
      <c r="AC1879" s="104"/>
      <c r="AF1879" s="104"/>
      <c r="AG1879" s="104"/>
      <c r="AK1879" s="104"/>
      <c r="AL1879" s="104"/>
      <c r="AO1879" s="104"/>
      <c r="AP1879" s="104"/>
    </row>
    <row r="1880" spans="21:42" ht="15" customHeight="1" x14ac:dyDescent="0.25">
      <c r="U1880" s="104"/>
      <c r="AB1880" s="104"/>
      <c r="AC1880" s="104"/>
      <c r="AF1880" s="104"/>
      <c r="AG1880" s="104"/>
      <c r="AK1880" s="104"/>
      <c r="AL1880" s="104"/>
      <c r="AO1880" s="104"/>
      <c r="AP1880" s="104"/>
    </row>
    <row r="1881" spans="21:42" ht="15" customHeight="1" x14ac:dyDescent="0.25">
      <c r="U1881" s="104"/>
      <c r="AB1881" s="104"/>
      <c r="AC1881" s="104"/>
      <c r="AF1881" s="104"/>
      <c r="AG1881" s="104"/>
      <c r="AK1881" s="104"/>
      <c r="AL1881" s="104"/>
      <c r="AO1881" s="104"/>
      <c r="AP1881" s="104"/>
    </row>
    <row r="1882" spans="21:42" ht="15" customHeight="1" x14ac:dyDescent="0.25">
      <c r="U1882" s="104"/>
      <c r="AB1882" s="104"/>
      <c r="AC1882" s="104"/>
      <c r="AF1882" s="104"/>
      <c r="AG1882" s="104"/>
      <c r="AK1882" s="104"/>
      <c r="AL1882" s="104"/>
      <c r="AO1882" s="104"/>
      <c r="AP1882" s="104"/>
    </row>
    <row r="1883" spans="21:42" ht="15" customHeight="1" x14ac:dyDescent="0.25">
      <c r="U1883" s="104"/>
      <c r="AB1883" s="104"/>
      <c r="AC1883" s="104"/>
      <c r="AF1883" s="104"/>
      <c r="AG1883" s="104"/>
      <c r="AK1883" s="104"/>
      <c r="AL1883" s="104"/>
      <c r="AO1883" s="104"/>
      <c r="AP1883" s="104"/>
    </row>
    <row r="1884" spans="21:42" ht="15" customHeight="1" x14ac:dyDescent="0.25">
      <c r="U1884" s="104"/>
      <c r="AB1884" s="104"/>
      <c r="AC1884" s="104"/>
      <c r="AF1884" s="104"/>
      <c r="AG1884" s="104"/>
      <c r="AK1884" s="104"/>
      <c r="AL1884" s="104"/>
      <c r="AO1884" s="104"/>
      <c r="AP1884" s="104"/>
    </row>
    <row r="1885" spans="21:42" ht="15" customHeight="1" x14ac:dyDescent="0.25">
      <c r="U1885" s="104"/>
      <c r="AB1885" s="104"/>
      <c r="AC1885" s="104"/>
      <c r="AF1885" s="104"/>
      <c r="AG1885" s="104"/>
      <c r="AK1885" s="104"/>
      <c r="AL1885" s="104"/>
      <c r="AO1885" s="104"/>
      <c r="AP1885" s="104"/>
    </row>
    <row r="1886" spans="21:42" ht="15" customHeight="1" x14ac:dyDescent="0.25">
      <c r="U1886" s="104"/>
      <c r="AB1886" s="104"/>
      <c r="AC1886" s="104"/>
      <c r="AF1886" s="104"/>
      <c r="AG1886" s="104"/>
      <c r="AK1886" s="104"/>
      <c r="AL1886" s="104"/>
      <c r="AO1886" s="104"/>
      <c r="AP1886" s="104"/>
    </row>
    <row r="1887" spans="21:42" ht="15" customHeight="1" x14ac:dyDescent="0.25">
      <c r="U1887" s="104"/>
      <c r="AB1887" s="104"/>
      <c r="AC1887" s="104"/>
      <c r="AF1887" s="104"/>
      <c r="AG1887" s="104"/>
      <c r="AK1887" s="104"/>
      <c r="AL1887" s="104"/>
      <c r="AO1887" s="104"/>
      <c r="AP1887" s="104"/>
    </row>
    <row r="1888" spans="21:42" ht="15" customHeight="1" x14ac:dyDescent="0.25">
      <c r="U1888" s="104"/>
      <c r="AB1888" s="104"/>
      <c r="AC1888" s="104"/>
      <c r="AF1888" s="104"/>
      <c r="AG1888" s="104"/>
      <c r="AK1888" s="104"/>
      <c r="AL1888" s="104"/>
      <c r="AO1888" s="104"/>
      <c r="AP1888" s="104"/>
    </row>
    <row r="1889" spans="21:42" ht="15" customHeight="1" x14ac:dyDescent="0.25">
      <c r="U1889" s="104"/>
      <c r="AB1889" s="104"/>
      <c r="AC1889" s="104"/>
      <c r="AF1889" s="104"/>
      <c r="AG1889" s="104"/>
      <c r="AK1889" s="104"/>
      <c r="AL1889" s="104"/>
      <c r="AO1889" s="104"/>
      <c r="AP1889" s="104"/>
    </row>
    <row r="1890" spans="21:42" ht="15" customHeight="1" x14ac:dyDescent="0.25">
      <c r="U1890" s="104"/>
      <c r="AB1890" s="104"/>
      <c r="AC1890" s="104"/>
      <c r="AF1890" s="104"/>
      <c r="AG1890" s="104"/>
      <c r="AK1890" s="104"/>
      <c r="AL1890" s="104"/>
      <c r="AO1890" s="104"/>
      <c r="AP1890" s="104"/>
    </row>
    <row r="1891" spans="21:42" ht="15" customHeight="1" x14ac:dyDescent="0.25">
      <c r="U1891" s="104"/>
      <c r="AB1891" s="104"/>
      <c r="AC1891" s="104"/>
      <c r="AF1891" s="104"/>
      <c r="AG1891" s="104"/>
      <c r="AK1891" s="104"/>
      <c r="AL1891" s="104"/>
      <c r="AO1891" s="104"/>
      <c r="AP1891" s="104"/>
    </row>
    <row r="1892" spans="21:42" ht="15" customHeight="1" x14ac:dyDescent="0.25">
      <c r="U1892" s="104"/>
      <c r="AB1892" s="104"/>
      <c r="AC1892" s="104"/>
      <c r="AF1892" s="104"/>
      <c r="AG1892" s="104"/>
      <c r="AK1892" s="104"/>
      <c r="AL1892" s="104"/>
      <c r="AO1892" s="104"/>
      <c r="AP1892" s="104"/>
    </row>
    <row r="1893" spans="21:42" ht="15" customHeight="1" x14ac:dyDescent="0.25">
      <c r="U1893" s="104"/>
      <c r="AB1893" s="104"/>
      <c r="AC1893" s="104"/>
      <c r="AF1893" s="104"/>
      <c r="AG1893" s="104"/>
      <c r="AK1893" s="104"/>
      <c r="AL1893" s="104"/>
      <c r="AO1893" s="104"/>
      <c r="AP1893" s="104"/>
    </row>
    <row r="1894" spans="21:42" ht="15" customHeight="1" x14ac:dyDescent="0.25">
      <c r="U1894" s="104"/>
      <c r="AB1894" s="104"/>
      <c r="AC1894" s="104"/>
      <c r="AF1894" s="104"/>
      <c r="AG1894" s="104"/>
      <c r="AK1894" s="104"/>
      <c r="AL1894" s="104"/>
      <c r="AO1894" s="104"/>
      <c r="AP1894" s="104"/>
    </row>
    <row r="1895" spans="21:42" ht="15" customHeight="1" x14ac:dyDescent="0.25">
      <c r="U1895" s="104"/>
      <c r="AB1895" s="104"/>
      <c r="AC1895" s="104"/>
      <c r="AF1895" s="104"/>
      <c r="AG1895" s="104"/>
      <c r="AK1895" s="104"/>
      <c r="AL1895" s="104"/>
      <c r="AO1895" s="104"/>
      <c r="AP1895" s="104"/>
    </row>
    <row r="1896" spans="21:42" ht="15" customHeight="1" x14ac:dyDescent="0.25">
      <c r="U1896" s="104"/>
      <c r="AB1896" s="104"/>
      <c r="AC1896" s="104"/>
      <c r="AF1896" s="104"/>
      <c r="AG1896" s="104"/>
      <c r="AK1896" s="104"/>
      <c r="AL1896" s="104"/>
      <c r="AO1896" s="104"/>
      <c r="AP1896" s="104"/>
    </row>
    <row r="1897" spans="21:42" ht="15" customHeight="1" x14ac:dyDescent="0.25">
      <c r="U1897" s="104"/>
      <c r="AB1897" s="104"/>
      <c r="AC1897" s="104"/>
      <c r="AF1897" s="104"/>
      <c r="AG1897" s="104"/>
      <c r="AK1897" s="104"/>
      <c r="AL1897" s="104"/>
      <c r="AO1897" s="104"/>
      <c r="AP1897" s="104"/>
    </row>
    <row r="1898" spans="21:42" ht="15" customHeight="1" x14ac:dyDescent="0.25">
      <c r="U1898" s="104"/>
      <c r="AB1898" s="104"/>
      <c r="AC1898" s="104"/>
      <c r="AF1898" s="104"/>
      <c r="AG1898" s="104"/>
      <c r="AK1898" s="104"/>
      <c r="AL1898" s="104"/>
      <c r="AO1898" s="104"/>
      <c r="AP1898" s="104"/>
    </row>
    <row r="1899" spans="21:42" ht="15" customHeight="1" x14ac:dyDescent="0.25">
      <c r="U1899" s="104"/>
      <c r="AB1899" s="104"/>
      <c r="AC1899" s="104"/>
      <c r="AF1899" s="104"/>
      <c r="AG1899" s="104"/>
      <c r="AK1899" s="104"/>
      <c r="AL1899" s="104"/>
      <c r="AO1899" s="104"/>
      <c r="AP1899" s="104"/>
    </row>
    <row r="1900" spans="21:42" ht="15" customHeight="1" x14ac:dyDescent="0.25">
      <c r="U1900" s="104"/>
      <c r="AB1900" s="104"/>
      <c r="AC1900" s="104"/>
      <c r="AF1900" s="104"/>
      <c r="AG1900" s="104"/>
      <c r="AK1900" s="104"/>
      <c r="AL1900" s="104"/>
      <c r="AO1900" s="104"/>
      <c r="AP1900" s="104"/>
    </row>
    <row r="1901" spans="21:42" ht="15" customHeight="1" x14ac:dyDescent="0.25">
      <c r="U1901" s="104"/>
      <c r="AB1901" s="104"/>
      <c r="AC1901" s="104"/>
      <c r="AF1901" s="104"/>
      <c r="AG1901" s="104"/>
      <c r="AK1901" s="104"/>
      <c r="AL1901" s="104"/>
      <c r="AO1901" s="104"/>
      <c r="AP1901" s="104"/>
    </row>
    <row r="1902" spans="21:42" ht="15" customHeight="1" x14ac:dyDescent="0.25">
      <c r="U1902" s="104"/>
      <c r="AB1902" s="104"/>
      <c r="AC1902" s="104"/>
      <c r="AF1902" s="104"/>
      <c r="AG1902" s="104"/>
      <c r="AK1902" s="104"/>
      <c r="AL1902" s="104"/>
      <c r="AO1902" s="104"/>
      <c r="AP1902" s="104"/>
    </row>
    <row r="1903" spans="21:42" ht="15" customHeight="1" x14ac:dyDescent="0.25">
      <c r="U1903" s="104"/>
      <c r="AB1903" s="104"/>
      <c r="AC1903" s="104"/>
      <c r="AF1903" s="104"/>
      <c r="AG1903" s="104"/>
      <c r="AK1903" s="104"/>
      <c r="AL1903" s="104"/>
      <c r="AO1903" s="104"/>
      <c r="AP1903" s="104"/>
    </row>
    <row r="1904" spans="21:42" ht="15" customHeight="1" x14ac:dyDescent="0.25">
      <c r="U1904" s="104"/>
      <c r="AB1904" s="104"/>
      <c r="AC1904" s="104"/>
      <c r="AF1904" s="104"/>
      <c r="AG1904" s="104"/>
      <c r="AK1904" s="104"/>
      <c r="AL1904" s="104"/>
      <c r="AO1904" s="104"/>
      <c r="AP1904" s="104"/>
    </row>
    <row r="1905" spans="21:42" ht="15" customHeight="1" x14ac:dyDescent="0.25">
      <c r="U1905" s="104"/>
      <c r="AB1905" s="104"/>
      <c r="AC1905" s="104"/>
      <c r="AF1905" s="104"/>
      <c r="AG1905" s="104"/>
      <c r="AK1905" s="104"/>
      <c r="AL1905" s="104"/>
      <c r="AO1905" s="104"/>
      <c r="AP1905" s="104"/>
    </row>
    <row r="1906" spans="21:42" ht="15" customHeight="1" x14ac:dyDescent="0.25">
      <c r="U1906" s="104"/>
      <c r="AB1906" s="104"/>
      <c r="AC1906" s="104"/>
      <c r="AF1906" s="104"/>
      <c r="AG1906" s="104"/>
      <c r="AK1906" s="104"/>
      <c r="AL1906" s="104"/>
      <c r="AO1906" s="104"/>
      <c r="AP1906" s="104"/>
    </row>
    <row r="1907" spans="21:42" ht="15" customHeight="1" x14ac:dyDescent="0.25">
      <c r="U1907" s="104"/>
      <c r="AB1907" s="104"/>
      <c r="AC1907" s="104"/>
      <c r="AF1907" s="104"/>
      <c r="AG1907" s="104"/>
      <c r="AK1907" s="104"/>
      <c r="AL1907" s="104"/>
      <c r="AO1907" s="104"/>
      <c r="AP1907" s="104"/>
    </row>
    <row r="1908" spans="21:42" ht="15" customHeight="1" x14ac:dyDescent="0.25">
      <c r="U1908" s="104"/>
      <c r="AB1908" s="104"/>
      <c r="AC1908" s="104"/>
      <c r="AF1908" s="104"/>
      <c r="AG1908" s="104"/>
      <c r="AK1908" s="104"/>
      <c r="AL1908" s="104"/>
      <c r="AO1908" s="104"/>
      <c r="AP1908" s="104"/>
    </row>
    <row r="1909" spans="21:42" ht="15" customHeight="1" x14ac:dyDescent="0.25">
      <c r="U1909" s="104"/>
      <c r="AB1909" s="104"/>
      <c r="AC1909" s="104"/>
      <c r="AF1909" s="104"/>
      <c r="AG1909" s="104"/>
      <c r="AK1909" s="104"/>
      <c r="AL1909" s="104"/>
      <c r="AO1909" s="104"/>
      <c r="AP1909" s="104"/>
    </row>
    <row r="1910" spans="21:42" ht="15" customHeight="1" x14ac:dyDescent="0.25">
      <c r="U1910" s="104"/>
      <c r="AB1910" s="104"/>
      <c r="AC1910" s="104"/>
      <c r="AF1910" s="104"/>
      <c r="AG1910" s="104"/>
      <c r="AK1910" s="104"/>
      <c r="AL1910" s="104"/>
      <c r="AO1910" s="104"/>
      <c r="AP1910" s="104"/>
    </row>
    <row r="1911" spans="21:42" ht="15" customHeight="1" x14ac:dyDescent="0.25">
      <c r="U1911" s="104"/>
      <c r="AB1911" s="104"/>
      <c r="AC1911" s="104"/>
      <c r="AF1911" s="104"/>
      <c r="AG1911" s="104"/>
      <c r="AK1911" s="104"/>
      <c r="AL1911" s="104"/>
      <c r="AO1911" s="104"/>
      <c r="AP1911" s="104"/>
    </row>
    <row r="1912" spans="21:42" ht="15" customHeight="1" x14ac:dyDescent="0.25">
      <c r="U1912" s="104"/>
      <c r="AB1912" s="104"/>
      <c r="AC1912" s="104"/>
      <c r="AF1912" s="104"/>
      <c r="AG1912" s="104"/>
      <c r="AK1912" s="104"/>
      <c r="AL1912" s="104"/>
      <c r="AO1912" s="104"/>
      <c r="AP1912" s="104"/>
    </row>
    <row r="1913" spans="21:42" ht="15" customHeight="1" x14ac:dyDescent="0.25">
      <c r="U1913" s="104"/>
      <c r="AB1913" s="104"/>
      <c r="AC1913" s="104"/>
      <c r="AF1913" s="104"/>
      <c r="AG1913" s="104"/>
      <c r="AK1913" s="104"/>
      <c r="AL1913" s="104"/>
      <c r="AO1913" s="104"/>
      <c r="AP1913" s="104"/>
    </row>
    <row r="1914" spans="21:42" ht="15" customHeight="1" x14ac:dyDescent="0.25">
      <c r="U1914" s="104"/>
      <c r="AB1914" s="104"/>
      <c r="AC1914" s="104"/>
      <c r="AF1914" s="104"/>
      <c r="AG1914" s="104"/>
      <c r="AK1914" s="104"/>
      <c r="AL1914" s="104"/>
      <c r="AO1914" s="104"/>
      <c r="AP1914" s="104"/>
    </row>
    <row r="1915" spans="21:42" ht="15" customHeight="1" x14ac:dyDescent="0.25">
      <c r="U1915" s="104"/>
      <c r="AB1915" s="104"/>
      <c r="AC1915" s="104"/>
      <c r="AF1915" s="104"/>
      <c r="AG1915" s="104"/>
      <c r="AK1915" s="104"/>
      <c r="AL1915" s="104"/>
      <c r="AO1915" s="104"/>
      <c r="AP1915" s="104"/>
    </row>
    <row r="1916" spans="21:42" ht="15" customHeight="1" x14ac:dyDescent="0.25">
      <c r="U1916" s="104"/>
      <c r="AB1916" s="104"/>
      <c r="AC1916" s="104"/>
      <c r="AF1916" s="104"/>
      <c r="AG1916" s="104"/>
      <c r="AK1916" s="104"/>
      <c r="AL1916" s="104"/>
      <c r="AO1916" s="104"/>
      <c r="AP1916" s="104"/>
    </row>
    <row r="1917" spans="21:42" ht="15" customHeight="1" x14ac:dyDescent="0.25">
      <c r="U1917" s="104"/>
      <c r="AB1917" s="104"/>
      <c r="AC1917" s="104"/>
      <c r="AF1917" s="104"/>
      <c r="AG1917" s="104"/>
      <c r="AK1917" s="104"/>
      <c r="AL1917" s="104"/>
      <c r="AO1917" s="104"/>
      <c r="AP1917" s="104"/>
    </row>
    <row r="1918" spans="21:42" ht="15" customHeight="1" x14ac:dyDescent="0.25">
      <c r="U1918" s="104"/>
      <c r="AB1918" s="104"/>
      <c r="AC1918" s="104"/>
      <c r="AF1918" s="104"/>
      <c r="AG1918" s="104"/>
      <c r="AK1918" s="104"/>
      <c r="AL1918" s="104"/>
      <c r="AO1918" s="104"/>
      <c r="AP1918" s="104"/>
    </row>
    <row r="1919" spans="21:42" ht="15" customHeight="1" x14ac:dyDescent="0.25">
      <c r="U1919" s="104"/>
      <c r="AB1919" s="104"/>
      <c r="AC1919" s="104"/>
      <c r="AF1919" s="104"/>
      <c r="AG1919" s="104"/>
      <c r="AK1919" s="104"/>
      <c r="AL1919" s="104"/>
      <c r="AO1919" s="104"/>
      <c r="AP1919" s="104"/>
    </row>
    <row r="1920" spans="21:42" ht="15" customHeight="1" x14ac:dyDescent="0.25">
      <c r="U1920" s="104"/>
      <c r="AB1920" s="104"/>
      <c r="AC1920" s="104"/>
      <c r="AF1920" s="104"/>
      <c r="AG1920" s="104"/>
      <c r="AK1920" s="104"/>
      <c r="AL1920" s="104"/>
      <c r="AO1920" s="104"/>
      <c r="AP1920" s="104"/>
    </row>
    <row r="1921" spans="21:42" ht="15" customHeight="1" x14ac:dyDescent="0.25">
      <c r="U1921" s="104"/>
      <c r="AB1921" s="104"/>
      <c r="AC1921" s="104"/>
      <c r="AF1921" s="104"/>
      <c r="AG1921" s="104"/>
      <c r="AK1921" s="104"/>
      <c r="AL1921" s="104"/>
      <c r="AO1921" s="104"/>
      <c r="AP1921" s="104"/>
    </row>
    <row r="1922" spans="21:42" ht="15" customHeight="1" x14ac:dyDescent="0.25">
      <c r="U1922" s="104"/>
      <c r="AB1922" s="104"/>
      <c r="AC1922" s="104"/>
      <c r="AF1922" s="104"/>
      <c r="AG1922" s="104"/>
      <c r="AK1922" s="104"/>
      <c r="AL1922" s="104"/>
      <c r="AO1922" s="104"/>
      <c r="AP1922" s="104"/>
    </row>
    <row r="1923" spans="21:42" ht="15" customHeight="1" x14ac:dyDescent="0.25">
      <c r="U1923" s="104"/>
      <c r="AB1923" s="104"/>
      <c r="AC1923" s="104"/>
      <c r="AF1923" s="104"/>
      <c r="AG1923" s="104"/>
      <c r="AK1923" s="104"/>
      <c r="AL1923" s="104"/>
      <c r="AO1923" s="104"/>
      <c r="AP1923" s="104"/>
    </row>
    <row r="1924" spans="21:42" ht="15" customHeight="1" x14ac:dyDescent="0.25">
      <c r="U1924" s="104"/>
      <c r="AB1924" s="104"/>
      <c r="AC1924" s="104"/>
      <c r="AF1924" s="104"/>
      <c r="AG1924" s="104"/>
      <c r="AK1924" s="104"/>
      <c r="AL1924" s="104"/>
      <c r="AO1924" s="104"/>
      <c r="AP1924" s="104"/>
    </row>
    <row r="1925" spans="21:42" ht="15" customHeight="1" x14ac:dyDescent="0.25">
      <c r="U1925" s="104"/>
      <c r="AB1925" s="104"/>
      <c r="AC1925" s="104"/>
      <c r="AF1925" s="104"/>
      <c r="AG1925" s="104"/>
      <c r="AK1925" s="104"/>
      <c r="AL1925" s="104"/>
      <c r="AO1925" s="104"/>
      <c r="AP1925" s="104"/>
    </row>
    <row r="1926" spans="21:42" ht="15" customHeight="1" x14ac:dyDescent="0.25">
      <c r="U1926" s="104"/>
      <c r="AB1926" s="104"/>
      <c r="AC1926" s="104"/>
      <c r="AF1926" s="104"/>
      <c r="AG1926" s="104"/>
      <c r="AK1926" s="104"/>
      <c r="AL1926" s="104"/>
      <c r="AO1926" s="104"/>
      <c r="AP1926" s="104"/>
    </row>
    <row r="1927" spans="21:42" ht="15" customHeight="1" x14ac:dyDescent="0.25">
      <c r="U1927" s="104"/>
      <c r="AB1927" s="104"/>
      <c r="AC1927" s="104"/>
      <c r="AF1927" s="104"/>
      <c r="AG1927" s="104"/>
      <c r="AK1927" s="104"/>
      <c r="AL1927" s="104"/>
      <c r="AO1927" s="104"/>
      <c r="AP1927" s="104"/>
    </row>
    <row r="1928" spans="21:42" ht="15" customHeight="1" x14ac:dyDescent="0.25">
      <c r="U1928" s="104"/>
      <c r="AB1928" s="104"/>
      <c r="AC1928" s="104"/>
      <c r="AF1928" s="104"/>
      <c r="AG1928" s="104"/>
      <c r="AK1928" s="104"/>
      <c r="AL1928" s="104"/>
      <c r="AO1928" s="104"/>
      <c r="AP1928" s="104"/>
    </row>
    <row r="1929" spans="21:42" ht="15" customHeight="1" x14ac:dyDescent="0.25">
      <c r="U1929" s="104"/>
      <c r="AB1929" s="104"/>
      <c r="AC1929" s="104"/>
      <c r="AF1929" s="104"/>
      <c r="AG1929" s="104"/>
      <c r="AK1929" s="104"/>
      <c r="AL1929" s="104"/>
      <c r="AO1929" s="104"/>
      <c r="AP1929" s="104"/>
    </row>
    <row r="1930" spans="21:42" ht="15" customHeight="1" x14ac:dyDescent="0.25">
      <c r="U1930" s="104"/>
      <c r="AB1930" s="104"/>
      <c r="AC1930" s="104"/>
      <c r="AF1930" s="104"/>
      <c r="AG1930" s="104"/>
      <c r="AK1930" s="104"/>
      <c r="AL1930" s="104"/>
      <c r="AO1930" s="104"/>
      <c r="AP1930" s="104"/>
    </row>
    <row r="1931" spans="21:42" ht="15" customHeight="1" x14ac:dyDescent="0.25">
      <c r="U1931" s="104"/>
      <c r="AB1931" s="104"/>
      <c r="AC1931" s="104"/>
      <c r="AF1931" s="104"/>
      <c r="AG1931" s="104"/>
      <c r="AK1931" s="104"/>
      <c r="AL1931" s="104"/>
      <c r="AO1931" s="104"/>
      <c r="AP1931" s="104"/>
    </row>
    <row r="1932" spans="21:42" ht="15" customHeight="1" x14ac:dyDescent="0.25">
      <c r="U1932" s="104"/>
      <c r="AB1932" s="104"/>
      <c r="AC1932" s="104"/>
      <c r="AF1932" s="104"/>
      <c r="AG1932" s="104"/>
      <c r="AK1932" s="104"/>
      <c r="AL1932" s="104"/>
      <c r="AO1932" s="104"/>
      <c r="AP1932" s="104"/>
    </row>
    <row r="1933" spans="21:42" ht="15" customHeight="1" x14ac:dyDescent="0.25">
      <c r="U1933" s="104"/>
      <c r="AB1933" s="104"/>
      <c r="AC1933" s="104"/>
      <c r="AF1933" s="104"/>
      <c r="AG1933" s="104"/>
      <c r="AK1933" s="104"/>
      <c r="AL1933" s="104"/>
      <c r="AO1933" s="104"/>
      <c r="AP1933" s="104"/>
    </row>
    <row r="1934" spans="21:42" ht="15" customHeight="1" x14ac:dyDescent="0.25">
      <c r="U1934" s="104"/>
      <c r="AB1934" s="104"/>
      <c r="AC1934" s="104"/>
      <c r="AF1934" s="104"/>
      <c r="AG1934" s="104"/>
      <c r="AK1934" s="104"/>
      <c r="AL1934" s="104"/>
      <c r="AO1934" s="104"/>
      <c r="AP1934" s="104"/>
    </row>
    <row r="1935" spans="21:42" ht="15" customHeight="1" x14ac:dyDescent="0.25">
      <c r="U1935" s="104"/>
      <c r="AB1935" s="104"/>
      <c r="AC1935" s="104"/>
      <c r="AF1935" s="104"/>
      <c r="AG1935" s="104"/>
      <c r="AK1935" s="104"/>
      <c r="AL1935" s="104"/>
      <c r="AO1935" s="104"/>
      <c r="AP1935" s="104"/>
    </row>
    <row r="1936" spans="21:42" ht="15" customHeight="1" x14ac:dyDescent="0.25">
      <c r="U1936" s="104"/>
      <c r="AB1936" s="104"/>
      <c r="AC1936" s="104"/>
      <c r="AF1936" s="104"/>
      <c r="AG1936" s="104"/>
      <c r="AK1936" s="104"/>
      <c r="AL1936" s="104"/>
      <c r="AO1936" s="104"/>
      <c r="AP1936" s="104"/>
    </row>
    <row r="1937" spans="21:42" ht="15" customHeight="1" x14ac:dyDescent="0.25">
      <c r="U1937" s="104"/>
      <c r="AB1937" s="104"/>
      <c r="AC1937" s="104"/>
      <c r="AF1937" s="104"/>
      <c r="AG1937" s="104"/>
      <c r="AK1937" s="104"/>
      <c r="AL1937" s="104"/>
      <c r="AO1937" s="104"/>
      <c r="AP1937" s="104"/>
    </row>
    <row r="1938" spans="21:42" ht="15" customHeight="1" x14ac:dyDescent="0.25">
      <c r="U1938" s="104"/>
      <c r="AB1938" s="104"/>
      <c r="AC1938" s="104"/>
      <c r="AF1938" s="104"/>
      <c r="AG1938" s="104"/>
      <c r="AK1938" s="104"/>
      <c r="AL1938" s="104"/>
      <c r="AO1938" s="104"/>
      <c r="AP1938" s="104"/>
    </row>
    <row r="1939" spans="21:42" ht="15" customHeight="1" x14ac:dyDescent="0.25">
      <c r="U1939" s="104"/>
      <c r="AB1939" s="104"/>
      <c r="AC1939" s="104"/>
      <c r="AF1939" s="104"/>
      <c r="AG1939" s="104"/>
      <c r="AK1939" s="104"/>
      <c r="AL1939" s="104"/>
      <c r="AO1939" s="104"/>
      <c r="AP1939" s="104"/>
    </row>
    <row r="1940" spans="21:42" ht="15" customHeight="1" x14ac:dyDescent="0.25">
      <c r="U1940" s="104"/>
      <c r="AB1940" s="104"/>
      <c r="AC1940" s="104"/>
      <c r="AF1940" s="104"/>
      <c r="AG1940" s="104"/>
      <c r="AK1940" s="104"/>
      <c r="AL1940" s="104"/>
      <c r="AO1940" s="104"/>
      <c r="AP1940" s="104"/>
    </row>
    <row r="1941" spans="21:42" ht="15" customHeight="1" x14ac:dyDescent="0.25">
      <c r="U1941" s="104"/>
      <c r="AB1941" s="104"/>
      <c r="AC1941" s="104"/>
      <c r="AF1941" s="104"/>
      <c r="AG1941" s="104"/>
      <c r="AK1941" s="104"/>
      <c r="AL1941" s="104"/>
      <c r="AO1941" s="104"/>
      <c r="AP1941" s="104"/>
    </row>
    <row r="1942" spans="21:42" ht="15" customHeight="1" x14ac:dyDescent="0.25">
      <c r="U1942" s="104"/>
      <c r="AB1942" s="104"/>
      <c r="AC1942" s="104"/>
      <c r="AF1942" s="104"/>
      <c r="AG1942" s="104"/>
      <c r="AK1942" s="104"/>
      <c r="AL1942" s="104"/>
      <c r="AO1942" s="104"/>
      <c r="AP1942" s="104"/>
    </row>
    <row r="1943" spans="21:42" ht="15" customHeight="1" x14ac:dyDescent="0.25">
      <c r="U1943" s="104"/>
      <c r="AB1943" s="104"/>
      <c r="AC1943" s="104"/>
      <c r="AF1943" s="104"/>
      <c r="AG1943" s="104"/>
      <c r="AK1943" s="104"/>
      <c r="AL1943" s="104"/>
      <c r="AO1943" s="104"/>
      <c r="AP1943" s="104"/>
    </row>
    <row r="1944" spans="21:42" ht="15" customHeight="1" x14ac:dyDescent="0.25">
      <c r="U1944" s="104"/>
      <c r="AB1944" s="104"/>
      <c r="AC1944" s="104"/>
      <c r="AF1944" s="104"/>
      <c r="AG1944" s="104"/>
      <c r="AK1944" s="104"/>
      <c r="AL1944" s="104"/>
      <c r="AO1944" s="104"/>
      <c r="AP1944" s="104"/>
    </row>
    <row r="1945" spans="21:42" ht="15" customHeight="1" x14ac:dyDescent="0.25">
      <c r="U1945" s="104"/>
      <c r="AB1945" s="104"/>
      <c r="AC1945" s="104"/>
      <c r="AF1945" s="104"/>
      <c r="AG1945" s="104"/>
      <c r="AK1945" s="104"/>
      <c r="AL1945" s="104"/>
      <c r="AO1945" s="104"/>
      <c r="AP1945" s="104"/>
    </row>
    <row r="1946" spans="21:42" ht="15" customHeight="1" x14ac:dyDescent="0.25">
      <c r="U1946" s="104"/>
      <c r="AB1946" s="104"/>
      <c r="AC1946" s="104"/>
      <c r="AF1946" s="104"/>
      <c r="AG1946" s="104"/>
      <c r="AK1946" s="104"/>
      <c r="AL1946" s="104"/>
      <c r="AO1946" s="104"/>
      <c r="AP1946" s="104"/>
    </row>
    <row r="1947" spans="21:42" ht="15" customHeight="1" x14ac:dyDescent="0.25">
      <c r="U1947" s="104"/>
      <c r="AB1947" s="104"/>
      <c r="AC1947" s="104"/>
      <c r="AF1947" s="104"/>
      <c r="AG1947" s="104"/>
      <c r="AK1947" s="104"/>
      <c r="AL1947" s="104"/>
      <c r="AO1947" s="104"/>
      <c r="AP1947" s="104"/>
    </row>
    <row r="1948" spans="21:42" ht="15" customHeight="1" x14ac:dyDescent="0.25">
      <c r="U1948" s="104"/>
      <c r="AB1948" s="104"/>
      <c r="AC1948" s="104"/>
      <c r="AF1948" s="104"/>
      <c r="AG1948" s="104"/>
      <c r="AK1948" s="104"/>
      <c r="AL1948" s="104"/>
      <c r="AO1948" s="104"/>
      <c r="AP1948" s="104"/>
    </row>
    <row r="1949" spans="21:42" ht="15" customHeight="1" x14ac:dyDescent="0.25">
      <c r="U1949" s="104"/>
      <c r="AB1949" s="104"/>
      <c r="AC1949" s="104"/>
      <c r="AF1949" s="104"/>
      <c r="AG1949" s="104"/>
      <c r="AK1949" s="104"/>
      <c r="AL1949" s="104"/>
      <c r="AO1949" s="104"/>
      <c r="AP1949" s="104"/>
    </row>
    <row r="1950" spans="21:42" ht="15" customHeight="1" x14ac:dyDescent="0.25">
      <c r="U1950" s="104"/>
      <c r="AB1950" s="104"/>
      <c r="AC1950" s="104"/>
      <c r="AF1950" s="104"/>
      <c r="AG1950" s="104"/>
      <c r="AK1950" s="104"/>
      <c r="AL1950" s="104"/>
      <c r="AO1950" s="104"/>
      <c r="AP1950" s="104"/>
    </row>
    <row r="1951" spans="21:42" ht="15" customHeight="1" x14ac:dyDescent="0.25">
      <c r="U1951" s="104"/>
      <c r="AB1951" s="104"/>
      <c r="AC1951" s="104"/>
      <c r="AF1951" s="104"/>
      <c r="AG1951" s="104"/>
      <c r="AK1951" s="104"/>
      <c r="AL1951" s="104"/>
      <c r="AO1951" s="104"/>
      <c r="AP1951" s="104"/>
    </row>
    <row r="1952" spans="21:42" ht="15" customHeight="1" x14ac:dyDescent="0.25">
      <c r="U1952" s="104"/>
      <c r="AB1952" s="104"/>
      <c r="AC1952" s="104"/>
      <c r="AF1952" s="104"/>
      <c r="AG1952" s="104"/>
      <c r="AK1952" s="104"/>
      <c r="AL1952" s="104"/>
      <c r="AO1952" s="104"/>
      <c r="AP1952" s="104"/>
    </row>
    <row r="1953" spans="21:42" ht="15" customHeight="1" x14ac:dyDescent="0.25">
      <c r="U1953" s="104"/>
      <c r="AB1953" s="104"/>
      <c r="AC1953" s="104"/>
      <c r="AF1953" s="104"/>
      <c r="AG1953" s="104"/>
      <c r="AK1953" s="104"/>
      <c r="AL1953" s="104"/>
      <c r="AO1953" s="104"/>
      <c r="AP1953" s="104"/>
    </row>
    <row r="1954" spans="21:42" ht="15" customHeight="1" x14ac:dyDescent="0.25">
      <c r="U1954" s="104"/>
      <c r="AB1954" s="104"/>
      <c r="AC1954" s="104"/>
      <c r="AF1954" s="104"/>
      <c r="AG1954" s="104"/>
      <c r="AK1954" s="104"/>
      <c r="AL1954" s="104"/>
      <c r="AO1954" s="104"/>
      <c r="AP1954" s="104"/>
    </row>
    <row r="1955" spans="21:42" ht="15" customHeight="1" x14ac:dyDescent="0.25">
      <c r="U1955" s="104"/>
      <c r="AB1955" s="104"/>
      <c r="AC1955" s="104"/>
      <c r="AF1955" s="104"/>
      <c r="AG1955" s="104"/>
      <c r="AK1955" s="104"/>
      <c r="AL1955" s="104"/>
      <c r="AO1955" s="104"/>
      <c r="AP1955" s="104"/>
    </row>
    <row r="1956" spans="21:42" ht="15" customHeight="1" x14ac:dyDescent="0.25">
      <c r="U1956" s="104"/>
      <c r="AB1956" s="104"/>
      <c r="AC1956" s="104"/>
      <c r="AF1956" s="104"/>
      <c r="AG1956" s="104"/>
      <c r="AK1956" s="104"/>
      <c r="AL1956" s="104"/>
      <c r="AO1956" s="104"/>
      <c r="AP1956" s="104"/>
    </row>
    <row r="1957" spans="21:42" ht="15" customHeight="1" x14ac:dyDescent="0.25">
      <c r="U1957" s="104"/>
      <c r="AB1957" s="104"/>
      <c r="AC1957" s="104"/>
      <c r="AF1957" s="104"/>
      <c r="AG1957" s="104"/>
      <c r="AK1957" s="104"/>
      <c r="AL1957" s="104"/>
      <c r="AO1957" s="104"/>
      <c r="AP1957" s="104"/>
    </row>
    <row r="1958" spans="21:42" ht="15" customHeight="1" x14ac:dyDescent="0.25">
      <c r="U1958" s="104"/>
      <c r="AB1958" s="104"/>
      <c r="AC1958" s="104"/>
      <c r="AF1958" s="104"/>
      <c r="AG1958" s="104"/>
      <c r="AK1958" s="104"/>
      <c r="AL1958" s="104"/>
      <c r="AO1958" s="104"/>
      <c r="AP1958" s="104"/>
    </row>
    <row r="1959" spans="21:42" ht="15" customHeight="1" x14ac:dyDescent="0.25">
      <c r="U1959" s="104"/>
      <c r="AB1959" s="104"/>
      <c r="AC1959" s="104"/>
      <c r="AF1959" s="104"/>
      <c r="AG1959" s="104"/>
      <c r="AK1959" s="104"/>
      <c r="AL1959" s="104"/>
      <c r="AO1959" s="104"/>
      <c r="AP1959" s="104"/>
    </row>
    <row r="1960" spans="21:42" ht="15" customHeight="1" x14ac:dyDescent="0.25">
      <c r="U1960" s="104"/>
      <c r="AB1960" s="104"/>
      <c r="AC1960" s="104"/>
      <c r="AF1960" s="104"/>
      <c r="AG1960" s="104"/>
      <c r="AK1960" s="104"/>
      <c r="AL1960" s="104"/>
      <c r="AO1960" s="104"/>
      <c r="AP1960" s="104"/>
    </row>
    <row r="1961" spans="21:42" ht="15" customHeight="1" x14ac:dyDescent="0.25">
      <c r="U1961" s="104"/>
      <c r="AB1961" s="104"/>
      <c r="AC1961" s="104"/>
      <c r="AF1961" s="104"/>
      <c r="AG1961" s="104"/>
      <c r="AK1961" s="104"/>
      <c r="AL1961" s="104"/>
      <c r="AO1961" s="104"/>
      <c r="AP1961" s="104"/>
    </row>
    <row r="1962" spans="21:42" ht="15" customHeight="1" x14ac:dyDescent="0.25">
      <c r="U1962" s="104"/>
      <c r="AB1962" s="104"/>
      <c r="AC1962" s="104"/>
      <c r="AF1962" s="104"/>
      <c r="AG1962" s="104"/>
      <c r="AK1962" s="104"/>
      <c r="AL1962" s="104"/>
      <c r="AO1962" s="104"/>
      <c r="AP1962" s="104"/>
    </row>
    <row r="1963" spans="21:42" ht="15" customHeight="1" x14ac:dyDescent="0.25">
      <c r="U1963" s="104"/>
      <c r="AB1963" s="104"/>
      <c r="AC1963" s="104"/>
      <c r="AF1963" s="104"/>
      <c r="AG1963" s="104"/>
      <c r="AK1963" s="104"/>
      <c r="AL1963" s="104"/>
      <c r="AO1963" s="104"/>
      <c r="AP1963" s="104"/>
    </row>
    <row r="1964" spans="21:42" ht="15" customHeight="1" x14ac:dyDescent="0.25">
      <c r="U1964" s="104"/>
      <c r="AB1964" s="104"/>
      <c r="AC1964" s="104"/>
      <c r="AF1964" s="104"/>
      <c r="AG1964" s="104"/>
      <c r="AK1964" s="104"/>
      <c r="AL1964" s="104"/>
      <c r="AO1964" s="104"/>
      <c r="AP1964" s="104"/>
    </row>
    <row r="1965" spans="21:42" ht="15" customHeight="1" x14ac:dyDescent="0.25">
      <c r="U1965" s="104"/>
      <c r="AB1965" s="104"/>
      <c r="AC1965" s="104"/>
      <c r="AF1965" s="104"/>
      <c r="AG1965" s="104"/>
      <c r="AK1965" s="104"/>
      <c r="AL1965" s="104"/>
      <c r="AO1965" s="104"/>
      <c r="AP1965" s="104"/>
    </row>
    <row r="1966" spans="21:42" ht="15" customHeight="1" x14ac:dyDescent="0.25">
      <c r="U1966" s="104"/>
      <c r="AB1966" s="104"/>
      <c r="AC1966" s="104"/>
      <c r="AF1966" s="104"/>
      <c r="AG1966" s="104"/>
      <c r="AK1966" s="104"/>
      <c r="AL1966" s="104"/>
      <c r="AO1966" s="104"/>
      <c r="AP1966" s="104"/>
    </row>
    <row r="1967" spans="21:42" ht="15" customHeight="1" x14ac:dyDescent="0.25">
      <c r="U1967" s="104"/>
      <c r="AB1967" s="104"/>
      <c r="AC1967" s="104"/>
      <c r="AF1967" s="104"/>
      <c r="AG1967" s="104"/>
      <c r="AK1967" s="104"/>
      <c r="AL1967" s="104"/>
      <c r="AO1967" s="104"/>
      <c r="AP1967" s="104"/>
    </row>
    <row r="1968" spans="21:42" ht="15" customHeight="1" x14ac:dyDescent="0.25">
      <c r="U1968" s="104"/>
      <c r="AB1968" s="104"/>
      <c r="AC1968" s="104"/>
      <c r="AF1968" s="104"/>
      <c r="AG1968" s="104"/>
      <c r="AK1968" s="104"/>
      <c r="AL1968" s="104"/>
      <c r="AO1968" s="104"/>
      <c r="AP1968" s="104"/>
    </row>
    <row r="1969" spans="21:42" ht="15" customHeight="1" x14ac:dyDescent="0.25">
      <c r="U1969" s="104"/>
      <c r="AB1969" s="104"/>
      <c r="AC1969" s="104"/>
      <c r="AF1969" s="104"/>
      <c r="AG1969" s="104"/>
      <c r="AK1969" s="104"/>
      <c r="AL1969" s="104"/>
      <c r="AO1969" s="104"/>
      <c r="AP1969" s="104"/>
    </row>
    <row r="1970" spans="21:42" ht="15" customHeight="1" x14ac:dyDescent="0.25">
      <c r="U1970" s="104"/>
      <c r="AB1970" s="104"/>
      <c r="AC1970" s="104"/>
      <c r="AF1970" s="104"/>
      <c r="AG1970" s="104"/>
      <c r="AK1970" s="104"/>
      <c r="AL1970" s="104"/>
      <c r="AO1970" s="104"/>
      <c r="AP1970" s="104"/>
    </row>
    <row r="1971" spans="21:42" ht="15" customHeight="1" x14ac:dyDescent="0.25">
      <c r="U1971" s="104"/>
      <c r="AB1971" s="104"/>
      <c r="AC1971" s="104"/>
      <c r="AF1971" s="104"/>
      <c r="AG1971" s="104"/>
      <c r="AK1971" s="104"/>
      <c r="AL1971" s="104"/>
      <c r="AO1971" s="104"/>
      <c r="AP1971" s="104"/>
    </row>
    <row r="1972" spans="21:42" ht="15" customHeight="1" x14ac:dyDescent="0.25">
      <c r="U1972" s="104"/>
      <c r="AB1972" s="104"/>
      <c r="AC1972" s="104"/>
      <c r="AF1972" s="104"/>
      <c r="AG1972" s="104"/>
      <c r="AK1972" s="104"/>
      <c r="AL1972" s="104"/>
      <c r="AO1972" s="104"/>
      <c r="AP1972" s="104"/>
    </row>
    <row r="1973" spans="21:42" ht="15" customHeight="1" x14ac:dyDescent="0.25">
      <c r="U1973" s="104"/>
      <c r="AB1973" s="104"/>
      <c r="AC1973" s="104"/>
      <c r="AF1973" s="104"/>
      <c r="AG1973" s="104"/>
      <c r="AK1973" s="104"/>
      <c r="AL1973" s="104"/>
      <c r="AO1973" s="104"/>
      <c r="AP1973" s="104"/>
    </row>
    <row r="1974" spans="21:42" ht="15" customHeight="1" x14ac:dyDescent="0.25">
      <c r="U1974" s="104"/>
      <c r="AB1974" s="104"/>
      <c r="AC1974" s="104"/>
      <c r="AF1974" s="104"/>
      <c r="AG1974" s="104"/>
      <c r="AK1974" s="104"/>
      <c r="AL1974" s="104"/>
      <c r="AO1974" s="104"/>
      <c r="AP1974" s="104"/>
    </row>
    <row r="1975" spans="21:42" ht="15" customHeight="1" x14ac:dyDescent="0.25">
      <c r="U1975" s="104"/>
      <c r="AB1975" s="104"/>
      <c r="AC1975" s="104"/>
      <c r="AF1975" s="104"/>
      <c r="AG1975" s="104"/>
      <c r="AK1975" s="104"/>
      <c r="AL1975" s="104"/>
      <c r="AO1975" s="104"/>
      <c r="AP1975" s="104"/>
    </row>
    <row r="1976" spans="21:42" ht="15" customHeight="1" x14ac:dyDescent="0.25">
      <c r="U1976" s="104"/>
      <c r="AB1976" s="104"/>
      <c r="AC1976" s="104"/>
      <c r="AF1976" s="104"/>
      <c r="AG1976" s="104"/>
      <c r="AK1976" s="104"/>
      <c r="AL1976" s="104"/>
      <c r="AO1976" s="104"/>
      <c r="AP1976" s="104"/>
    </row>
    <row r="1977" spans="21:42" ht="15" customHeight="1" x14ac:dyDescent="0.25">
      <c r="U1977" s="104"/>
      <c r="AB1977" s="104"/>
      <c r="AC1977" s="104"/>
      <c r="AF1977" s="104"/>
      <c r="AG1977" s="104"/>
      <c r="AK1977" s="104"/>
      <c r="AL1977" s="104"/>
      <c r="AO1977" s="104"/>
      <c r="AP1977" s="104"/>
    </row>
    <row r="1978" spans="21:42" ht="15" customHeight="1" x14ac:dyDescent="0.25">
      <c r="U1978" s="104"/>
      <c r="AB1978" s="104"/>
      <c r="AC1978" s="104"/>
      <c r="AF1978" s="104"/>
      <c r="AG1978" s="104"/>
      <c r="AK1978" s="104"/>
      <c r="AL1978" s="104"/>
      <c r="AO1978" s="104"/>
      <c r="AP1978" s="104"/>
    </row>
    <row r="1979" spans="21:42" ht="15" customHeight="1" x14ac:dyDescent="0.25">
      <c r="U1979" s="104"/>
      <c r="AB1979" s="104"/>
      <c r="AC1979" s="104"/>
      <c r="AF1979" s="104"/>
      <c r="AG1979" s="104"/>
      <c r="AK1979" s="104"/>
      <c r="AL1979" s="104"/>
      <c r="AO1979" s="104"/>
      <c r="AP1979" s="104"/>
    </row>
    <row r="1980" spans="21:42" ht="15" customHeight="1" x14ac:dyDescent="0.25">
      <c r="U1980" s="104"/>
      <c r="AB1980" s="104"/>
      <c r="AC1980" s="104"/>
      <c r="AF1980" s="104"/>
      <c r="AG1980" s="104"/>
      <c r="AK1980" s="104"/>
      <c r="AL1980" s="104"/>
      <c r="AO1980" s="104"/>
      <c r="AP1980" s="104"/>
    </row>
    <row r="1981" spans="21:42" ht="15" customHeight="1" x14ac:dyDescent="0.25">
      <c r="U1981" s="104"/>
      <c r="AB1981" s="104"/>
      <c r="AC1981" s="104"/>
      <c r="AF1981" s="104"/>
      <c r="AG1981" s="104"/>
      <c r="AK1981" s="104"/>
      <c r="AL1981" s="104"/>
      <c r="AO1981" s="104"/>
      <c r="AP1981" s="104"/>
    </row>
    <row r="1982" spans="21:42" ht="15" customHeight="1" x14ac:dyDescent="0.25">
      <c r="U1982" s="104"/>
      <c r="AB1982" s="104"/>
      <c r="AC1982" s="104"/>
      <c r="AF1982" s="104"/>
      <c r="AG1982" s="104"/>
      <c r="AK1982" s="104"/>
      <c r="AL1982" s="104"/>
      <c r="AO1982" s="104"/>
      <c r="AP1982" s="104"/>
    </row>
    <row r="1983" spans="21:42" ht="15" customHeight="1" x14ac:dyDescent="0.25">
      <c r="U1983" s="104"/>
      <c r="AB1983" s="104"/>
      <c r="AC1983" s="104"/>
      <c r="AF1983" s="104"/>
      <c r="AG1983" s="104"/>
      <c r="AK1983" s="104"/>
      <c r="AL1983" s="104"/>
      <c r="AO1983" s="104"/>
      <c r="AP1983" s="104"/>
    </row>
    <row r="1984" spans="21:42" ht="15" customHeight="1" x14ac:dyDescent="0.25">
      <c r="U1984" s="104"/>
      <c r="AB1984" s="104"/>
      <c r="AC1984" s="104"/>
      <c r="AF1984" s="104"/>
      <c r="AG1984" s="104"/>
      <c r="AK1984" s="104"/>
      <c r="AL1984" s="104"/>
      <c r="AO1984" s="104"/>
      <c r="AP1984" s="104"/>
    </row>
    <row r="1985" spans="21:42" ht="15" customHeight="1" x14ac:dyDescent="0.25">
      <c r="U1985" s="104"/>
      <c r="AB1985" s="104"/>
      <c r="AC1985" s="104"/>
      <c r="AF1985" s="104"/>
      <c r="AG1985" s="104"/>
      <c r="AK1985" s="104"/>
      <c r="AL1985" s="104"/>
      <c r="AO1985" s="104"/>
      <c r="AP1985" s="104"/>
    </row>
    <row r="1986" spans="21:42" ht="15" customHeight="1" x14ac:dyDescent="0.25">
      <c r="U1986" s="104"/>
      <c r="AB1986" s="104"/>
      <c r="AC1986" s="104"/>
      <c r="AF1986" s="104"/>
      <c r="AG1986" s="104"/>
      <c r="AK1986" s="104"/>
      <c r="AL1986" s="104"/>
      <c r="AO1986" s="104"/>
      <c r="AP1986" s="104"/>
    </row>
    <row r="1987" spans="21:42" ht="15" customHeight="1" x14ac:dyDescent="0.25">
      <c r="U1987" s="104"/>
      <c r="AB1987" s="104"/>
      <c r="AC1987" s="104"/>
      <c r="AF1987" s="104"/>
      <c r="AG1987" s="104"/>
      <c r="AK1987" s="104"/>
      <c r="AL1987" s="104"/>
      <c r="AO1987" s="104"/>
      <c r="AP1987" s="104"/>
    </row>
    <row r="1988" spans="21:42" ht="15" customHeight="1" x14ac:dyDescent="0.25">
      <c r="U1988" s="104"/>
      <c r="AB1988" s="104"/>
      <c r="AC1988" s="104"/>
      <c r="AF1988" s="104"/>
      <c r="AG1988" s="104"/>
      <c r="AK1988" s="104"/>
      <c r="AL1988" s="104"/>
      <c r="AO1988" s="104"/>
      <c r="AP1988" s="104"/>
    </row>
    <row r="1989" spans="21:42" ht="15" customHeight="1" x14ac:dyDescent="0.25">
      <c r="U1989" s="104"/>
      <c r="AB1989" s="104"/>
      <c r="AC1989" s="104"/>
      <c r="AF1989" s="104"/>
      <c r="AG1989" s="104"/>
      <c r="AK1989" s="104"/>
      <c r="AL1989" s="104"/>
      <c r="AO1989" s="104"/>
      <c r="AP1989" s="104"/>
    </row>
    <row r="1990" spans="21:42" ht="15" customHeight="1" x14ac:dyDescent="0.25">
      <c r="U1990" s="104"/>
      <c r="AB1990" s="104"/>
      <c r="AC1990" s="104"/>
      <c r="AF1990" s="104"/>
      <c r="AG1990" s="104"/>
      <c r="AK1990" s="104"/>
      <c r="AL1990" s="104"/>
      <c r="AO1990" s="104"/>
      <c r="AP1990" s="104"/>
    </row>
    <row r="1991" spans="21:42" ht="15" customHeight="1" x14ac:dyDescent="0.25">
      <c r="U1991" s="104"/>
      <c r="AB1991" s="104"/>
      <c r="AC1991" s="104"/>
      <c r="AF1991" s="104"/>
      <c r="AG1991" s="104"/>
      <c r="AK1991" s="104"/>
      <c r="AL1991" s="104"/>
      <c r="AO1991" s="104"/>
      <c r="AP1991" s="104"/>
    </row>
    <row r="1992" spans="21:42" ht="15" customHeight="1" x14ac:dyDescent="0.25">
      <c r="U1992" s="104"/>
      <c r="AB1992" s="104"/>
      <c r="AC1992" s="104"/>
      <c r="AF1992" s="104"/>
      <c r="AG1992" s="104"/>
      <c r="AK1992" s="104"/>
      <c r="AL1992" s="104"/>
      <c r="AO1992" s="104"/>
      <c r="AP1992" s="104"/>
    </row>
    <row r="1993" spans="21:42" ht="15" customHeight="1" x14ac:dyDescent="0.25">
      <c r="U1993" s="104"/>
      <c r="AB1993" s="104"/>
      <c r="AC1993" s="104"/>
      <c r="AF1993" s="104"/>
      <c r="AG1993" s="104"/>
      <c r="AK1993" s="104"/>
      <c r="AL1993" s="104"/>
      <c r="AO1993" s="104"/>
      <c r="AP1993" s="104"/>
    </row>
    <row r="1994" spans="21:42" ht="15" customHeight="1" x14ac:dyDescent="0.25">
      <c r="U1994" s="104"/>
      <c r="AB1994" s="104"/>
      <c r="AC1994" s="104"/>
      <c r="AF1994" s="104"/>
      <c r="AG1994" s="104"/>
      <c r="AK1994" s="104"/>
      <c r="AL1994" s="104"/>
      <c r="AO1994" s="104"/>
      <c r="AP1994" s="104"/>
    </row>
    <row r="1995" spans="21:42" ht="15" customHeight="1" x14ac:dyDescent="0.25">
      <c r="U1995" s="104"/>
      <c r="AB1995" s="104"/>
      <c r="AC1995" s="104"/>
      <c r="AF1995" s="104"/>
      <c r="AG1995" s="104"/>
      <c r="AK1995" s="104"/>
      <c r="AL1995" s="104"/>
      <c r="AO1995" s="104"/>
      <c r="AP1995" s="104"/>
    </row>
    <row r="1996" spans="21:42" ht="15" customHeight="1" x14ac:dyDescent="0.25">
      <c r="U1996" s="104"/>
      <c r="AB1996" s="104"/>
      <c r="AC1996" s="104"/>
      <c r="AF1996" s="104"/>
      <c r="AG1996" s="104"/>
      <c r="AK1996" s="104"/>
      <c r="AL1996" s="104"/>
      <c r="AO1996" s="104"/>
      <c r="AP1996" s="104"/>
    </row>
    <row r="1997" spans="21:42" ht="15" customHeight="1" x14ac:dyDescent="0.25">
      <c r="U1997" s="104"/>
      <c r="AB1997" s="104"/>
      <c r="AC1997" s="104"/>
      <c r="AF1997" s="104"/>
      <c r="AG1997" s="104"/>
      <c r="AK1997" s="104"/>
      <c r="AL1997" s="104"/>
      <c r="AO1997" s="104"/>
      <c r="AP1997" s="104"/>
    </row>
    <row r="1998" spans="21:42" ht="15" customHeight="1" x14ac:dyDescent="0.25">
      <c r="U1998" s="104"/>
      <c r="AB1998" s="104"/>
      <c r="AC1998" s="104"/>
      <c r="AF1998" s="104"/>
      <c r="AG1998" s="104"/>
      <c r="AK1998" s="104"/>
      <c r="AL1998" s="104"/>
      <c r="AO1998" s="104"/>
      <c r="AP1998" s="104"/>
    </row>
    <row r="1999" spans="21:42" ht="15" customHeight="1" x14ac:dyDescent="0.25">
      <c r="U1999" s="104"/>
      <c r="AB1999" s="104"/>
      <c r="AC1999" s="104"/>
      <c r="AF1999" s="104"/>
      <c r="AG1999" s="104"/>
      <c r="AK1999" s="104"/>
      <c r="AL1999" s="104"/>
      <c r="AO1999" s="104"/>
      <c r="AP1999" s="104"/>
    </row>
    <row r="2000" spans="21:42" ht="15" customHeight="1" x14ac:dyDescent="0.25">
      <c r="U2000" s="104"/>
      <c r="AB2000" s="104"/>
      <c r="AC2000" s="104"/>
      <c r="AF2000" s="104"/>
      <c r="AG2000" s="104"/>
      <c r="AK2000" s="104"/>
      <c r="AL2000" s="104"/>
      <c r="AO2000" s="104"/>
      <c r="AP2000" s="104"/>
    </row>
    <row r="2001" spans="21:42" ht="15" customHeight="1" x14ac:dyDescent="0.25">
      <c r="U2001" s="104"/>
      <c r="AB2001" s="104"/>
      <c r="AC2001" s="104"/>
      <c r="AF2001" s="104"/>
      <c r="AG2001" s="104"/>
      <c r="AK2001" s="104"/>
      <c r="AL2001" s="104"/>
      <c r="AO2001" s="104"/>
      <c r="AP2001" s="104"/>
    </row>
    <row r="2002" spans="21:42" ht="15" customHeight="1" x14ac:dyDescent="0.25">
      <c r="U2002" s="104"/>
      <c r="AB2002" s="104"/>
      <c r="AC2002" s="104"/>
      <c r="AF2002" s="104"/>
      <c r="AG2002" s="104"/>
      <c r="AK2002" s="104"/>
      <c r="AL2002" s="104"/>
      <c r="AO2002" s="104"/>
      <c r="AP2002" s="104"/>
    </row>
    <row r="2003" spans="21:42" ht="15" customHeight="1" x14ac:dyDescent="0.25">
      <c r="U2003" s="104"/>
      <c r="AB2003" s="104"/>
      <c r="AC2003" s="104"/>
      <c r="AF2003" s="104"/>
      <c r="AG2003" s="104"/>
      <c r="AK2003" s="104"/>
      <c r="AL2003" s="104"/>
      <c r="AO2003" s="104"/>
      <c r="AP2003" s="104"/>
    </row>
    <row r="2004" spans="21:42" ht="15" customHeight="1" x14ac:dyDescent="0.25">
      <c r="U2004" s="104"/>
      <c r="AB2004" s="104"/>
      <c r="AC2004" s="104"/>
      <c r="AF2004" s="104"/>
      <c r="AG2004" s="104"/>
      <c r="AK2004" s="104"/>
      <c r="AL2004" s="104"/>
      <c r="AO2004" s="104"/>
      <c r="AP2004" s="104"/>
    </row>
    <row r="2005" spans="21:42" ht="15" customHeight="1" x14ac:dyDescent="0.25">
      <c r="U2005" s="104"/>
      <c r="AB2005" s="104"/>
      <c r="AC2005" s="104"/>
      <c r="AF2005" s="104"/>
      <c r="AG2005" s="104"/>
      <c r="AK2005" s="104"/>
      <c r="AL2005" s="104"/>
      <c r="AO2005" s="104"/>
      <c r="AP2005" s="104"/>
    </row>
    <row r="2006" spans="21:42" ht="15" customHeight="1" x14ac:dyDescent="0.25">
      <c r="U2006" s="104"/>
      <c r="AB2006" s="104"/>
      <c r="AC2006" s="104"/>
      <c r="AF2006" s="104"/>
      <c r="AG2006" s="104"/>
      <c r="AK2006" s="104"/>
      <c r="AL2006" s="104"/>
      <c r="AO2006" s="104"/>
      <c r="AP2006" s="104"/>
    </row>
    <row r="2007" spans="21:42" ht="15" customHeight="1" x14ac:dyDescent="0.25">
      <c r="U2007" s="104"/>
      <c r="AB2007" s="104"/>
      <c r="AC2007" s="104"/>
      <c r="AF2007" s="104"/>
      <c r="AG2007" s="104"/>
      <c r="AK2007" s="104"/>
      <c r="AL2007" s="104"/>
      <c r="AO2007" s="104"/>
      <c r="AP2007" s="104"/>
    </row>
    <row r="2008" spans="21:42" ht="15" customHeight="1" x14ac:dyDescent="0.25">
      <c r="U2008" s="104"/>
      <c r="AB2008" s="104"/>
      <c r="AC2008" s="104"/>
      <c r="AF2008" s="104"/>
      <c r="AG2008" s="104"/>
      <c r="AK2008" s="104"/>
      <c r="AL2008" s="104"/>
      <c r="AO2008" s="104"/>
      <c r="AP2008" s="104"/>
    </row>
    <row r="2009" spans="21:42" ht="15" customHeight="1" x14ac:dyDescent="0.25">
      <c r="U2009" s="104"/>
      <c r="AB2009" s="104"/>
      <c r="AC2009" s="104"/>
      <c r="AF2009" s="104"/>
      <c r="AG2009" s="104"/>
      <c r="AK2009" s="104"/>
      <c r="AL2009" s="104"/>
      <c r="AO2009" s="104"/>
      <c r="AP2009" s="104"/>
    </row>
    <row r="2010" spans="21:42" ht="15" customHeight="1" x14ac:dyDescent="0.25">
      <c r="U2010" s="104"/>
      <c r="AB2010" s="104"/>
      <c r="AC2010" s="104"/>
      <c r="AF2010" s="104"/>
      <c r="AG2010" s="104"/>
      <c r="AK2010" s="104"/>
      <c r="AL2010" s="104"/>
      <c r="AO2010" s="104"/>
      <c r="AP2010" s="104"/>
    </row>
    <row r="2011" spans="21:42" ht="15" customHeight="1" x14ac:dyDescent="0.25">
      <c r="U2011" s="104"/>
      <c r="AB2011" s="104"/>
      <c r="AC2011" s="104"/>
      <c r="AF2011" s="104"/>
      <c r="AG2011" s="104"/>
      <c r="AK2011" s="104"/>
      <c r="AL2011" s="104"/>
      <c r="AO2011" s="104"/>
      <c r="AP2011" s="104"/>
    </row>
    <row r="2012" spans="21:42" ht="15" customHeight="1" x14ac:dyDescent="0.25">
      <c r="U2012" s="104"/>
      <c r="AB2012" s="104"/>
      <c r="AC2012" s="104"/>
      <c r="AF2012" s="104"/>
      <c r="AG2012" s="104"/>
      <c r="AK2012" s="104"/>
      <c r="AL2012" s="104"/>
      <c r="AO2012" s="104"/>
      <c r="AP2012" s="104"/>
    </row>
    <row r="2013" spans="21:42" ht="15" customHeight="1" x14ac:dyDescent="0.25">
      <c r="U2013" s="104"/>
      <c r="AB2013" s="104"/>
      <c r="AC2013" s="104"/>
      <c r="AF2013" s="104"/>
      <c r="AG2013" s="104"/>
      <c r="AK2013" s="104"/>
      <c r="AL2013" s="104"/>
      <c r="AO2013" s="104"/>
      <c r="AP2013" s="104"/>
    </row>
    <row r="2014" spans="21:42" ht="15" customHeight="1" x14ac:dyDescent="0.25">
      <c r="U2014" s="104"/>
      <c r="AB2014" s="104"/>
      <c r="AC2014" s="104"/>
      <c r="AF2014" s="104"/>
      <c r="AG2014" s="104"/>
      <c r="AK2014" s="104"/>
      <c r="AL2014" s="104"/>
      <c r="AO2014" s="104"/>
      <c r="AP2014" s="104"/>
    </row>
    <row r="2015" spans="21:42" ht="15" customHeight="1" x14ac:dyDescent="0.25">
      <c r="U2015" s="104"/>
      <c r="AB2015" s="104"/>
      <c r="AC2015" s="104"/>
      <c r="AF2015" s="104"/>
      <c r="AG2015" s="104"/>
      <c r="AK2015" s="104"/>
      <c r="AL2015" s="104"/>
      <c r="AO2015" s="104"/>
      <c r="AP2015" s="104"/>
    </row>
    <row r="2016" spans="21:42" ht="15" customHeight="1" x14ac:dyDescent="0.25">
      <c r="U2016" s="104"/>
      <c r="AB2016" s="104"/>
      <c r="AC2016" s="104"/>
      <c r="AF2016" s="104"/>
      <c r="AG2016" s="104"/>
      <c r="AK2016" s="104"/>
      <c r="AL2016" s="104"/>
      <c r="AO2016" s="104"/>
      <c r="AP2016" s="104"/>
    </row>
    <row r="2017" spans="21:42" ht="15" customHeight="1" x14ac:dyDescent="0.25">
      <c r="U2017" s="104"/>
      <c r="AB2017" s="104"/>
      <c r="AC2017" s="104"/>
      <c r="AF2017" s="104"/>
      <c r="AG2017" s="104"/>
      <c r="AK2017" s="104"/>
      <c r="AL2017" s="104"/>
      <c r="AO2017" s="104"/>
      <c r="AP2017" s="104"/>
    </row>
    <row r="2018" spans="21:42" ht="15" customHeight="1" x14ac:dyDescent="0.25">
      <c r="U2018" s="104"/>
      <c r="AB2018" s="104"/>
      <c r="AC2018" s="104"/>
      <c r="AF2018" s="104"/>
      <c r="AG2018" s="104"/>
      <c r="AK2018" s="104"/>
      <c r="AL2018" s="104"/>
      <c r="AO2018" s="104"/>
      <c r="AP2018" s="104"/>
    </row>
    <row r="2019" spans="21:42" ht="15" customHeight="1" x14ac:dyDescent="0.25">
      <c r="U2019" s="104"/>
      <c r="AB2019" s="104"/>
      <c r="AC2019" s="104"/>
      <c r="AF2019" s="104"/>
      <c r="AG2019" s="104"/>
      <c r="AK2019" s="104"/>
      <c r="AL2019" s="104"/>
      <c r="AO2019" s="104"/>
      <c r="AP2019" s="104"/>
    </row>
    <row r="2020" spans="21:42" ht="15" customHeight="1" x14ac:dyDescent="0.25">
      <c r="U2020" s="104"/>
      <c r="AB2020" s="104"/>
      <c r="AC2020" s="104"/>
      <c r="AF2020" s="104"/>
      <c r="AG2020" s="104"/>
      <c r="AK2020" s="104"/>
      <c r="AL2020" s="104"/>
      <c r="AO2020" s="104"/>
      <c r="AP2020" s="104"/>
    </row>
    <row r="2021" spans="21:42" ht="15" customHeight="1" x14ac:dyDescent="0.25">
      <c r="U2021" s="104"/>
      <c r="AB2021" s="104"/>
      <c r="AC2021" s="104"/>
      <c r="AF2021" s="104"/>
      <c r="AG2021" s="104"/>
      <c r="AK2021" s="104"/>
      <c r="AL2021" s="104"/>
      <c r="AO2021" s="104"/>
      <c r="AP2021" s="104"/>
    </row>
    <row r="2022" spans="21:42" ht="15" customHeight="1" x14ac:dyDescent="0.25">
      <c r="U2022" s="104"/>
      <c r="AB2022" s="104"/>
      <c r="AC2022" s="104"/>
      <c r="AF2022" s="104"/>
      <c r="AG2022" s="104"/>
      <c r="AK2022" s="104"/>
      <c r="AL2022" s="104"/>
      <c r="AO2022" s="104"/>
      <c r="AP2022" s="104"/>
    </row>
    <row r="2023" spans="21:42" ht="15" customHeight="1" x14ac:dyDescent="0.25">
      <c r="U2023" s="104"/>
      <c r="AB2023" s="104"/>
      <c r="AC2023" s="104"/>
      <c r="AF2023" s="104"/>
      <c r="AG2023" s="104"/>
      <c r="AK2023" s="104"/>
      <c r="AL2023" s="104"/>
      <c r="AO2023" s="104"/>
      <c r="AP2023" s="104"/>
    </row>
    <row r="2024" spans="21:42" ht="15" customHeight="1" x14ac:dyDescent="0.25">
      <c r="U2024" s="104"/>
      <c r="AB2024" s="104"/>
      <c r="AC2024" s="104"/>
      <c r="AF2024" s="104"/>
      <c r="AG2024" s="104"/>
      <c r="AK2024" s="104"/>
      <c r="AL2024" s="104"/>
      <c r="AO2024" s="104"/>
      <c r="AP2024" s="104"/>
    </row>
    <row r="2025" spans="21:42" ht="15" customHeight="1" x14ac:dyDescent="0.25">
      <c r="U2025" s="104"/>
      <c r="AB2025" s="104"/>
      <c r="AC2025" s="104"/>
      <c r="AF2025" s="104"/>
      <c r="AG2025" s="104"/>
      <c r="AK2025" s="104"/>
      <c r="AL2025" s="104"/>
      <c r="AO2025" s="104"/>
      <c r="AP2025" s="104"/>
    </row>
    <row r="2026" spans="21:42" ht="15" customHeight="1" x14ac:dyDescent="0.25">
      <c r="U2026" s="104"/>
      <c r="AB2026" s="104"/>
      <c r="AC2026" s="104"/>
      <c r="AF2026" s="104"/>
      <c r="AG2026" s="104"/>
      <c r="AK2026" s="104"/>
      <c r="AL2026" s="104"/>
      <c r="AO2026" s="104"/>
      <c r="AP2026" s="104"/>
    </row>
    <row r="2027" spans="21:42" ht="15" customHeight="1" x14ac:dyDescent="0.25">
      <c r="U2027" s="104"/>
      <c r="AB2027" s="104"/>
      <c r="AC2027" s="104"/>
      <c r="AF2027" s="104"/>
      <c r="AG2027" s="104"/>
      <c r="AK2027" s="104"/>
      <c r="AL2027" s="104"/>
      <c r="AO2027" s="104"/>
      <c r="AP2027" s="104"/>
    </row>
    <row r="2028" spans="21:42" ht="15" customHeight="1" x14ac:dyDescent="0.25">
      <c r="U2028" s="104"/>
      <c r="AB2028" s="104"/>
      <c r="AC2028" s="104"/>
      <c r="AF2028" s="104"/>
      <c r="AG2028" s="104"/>
      <c r="AK2028" s="104"/>
      <c r="AL2028" s="104"/>
      <c r="AO2028" s="104"/>
      <c r="AP2028" s="104"/>
    </row>
    <row r="2029" spans="21:42" ht="15" customHeight="1" x14ac:dyDescent="0.25">
      <c r="U2029" s="104"/>
      <c r="AB2029" s="104"/>
      <c r="AC2029" s="104"/>
      <c r="AF2029" s="104"/>
      <c r="AG2029" s="104"/>
      <c r="AK2029" s="104"/>
      <c r="AL2029" s="104"/>
      <c r="AO2029" s="104"/>
      <c r="AP2029" s="104"/>
    </row>
    <row r="2030" spans="21:42" ht="15" customHeight="1" x14ac:dyDescent="0.25">
      <c r="U2030" s="104"/>
      <c r="AB2030" s="104"/>
      <c r="AC2030" s="104"/>
      <c r="AF2030" s="104"/>
      <c r="AG2030" s="104"/>
      <c r="AK2030" s="104"/>
      <c r="AL2030" s="104"/>
      <c r="AO2030" s="104"/>
      <c r="AP2030" s="104"/>
    </row>
    <row r="2031" spans="21:42" ht="15" customHeight="1" x14ac:dyDescent="0.25">
      <c r="U2031" s="104"/>
      <c r="AB2031" s="104"/>
      <c r="AC2031" s="104"/>
      <c r="AF2031" s="104"/>
      <c r="AG2031" s="104"/>
      <c r="AK2031" s="104"/>
      <c r="AL2031" s="104"/>
      <c r="AO2031" s="104"/>
      <c r="AP2031" s="104"/>
    </row>
    <row r="2032" spans="21:42" ht="15" customHeight="1" x14ac:dyDescent="0.25">
      <c r="U2032" s="104"/>
      <c r="AB2032" s="104"/>
      <c r="AC2032" s="104"/>
      <c r="AF2032" s="104"/>
      <c r="AG2032" s="104"/>
      <c r="AK2032" s="104"/>
      <c r="AL2032" s="104"/>
      <c r="AO2032" s="104"/>
      <c r="AP2032" s="104"/>
    </row>
    <row r="2033" spans="21:42" ht="15" customHeight="1" x14ac:dyDescent="0.25">
      <c r="U2033" s="104"/>
      <c r="AB2033" s="104"/>
      <c r="AC2033" s="104"/>
      <c r="AF2033" s="104"/>
      <c r="AG2033" s="104"/>
      <c r="AK2033" s="104"/>
      <c r="AL2033" s="104"/>
      <c r="AO2033" s="104"/>
      <c r="AP2033" s="104"/>
    </row>
    <row r="2034" spans="21:42" ht="15" customHeight="1" x14ac:dyDescent="0.25">
      <c r="U2034" s="104"/>
      <c r="AB2034" s="104"/>
      <c r="AC2034" s="104"/>
      <c r="AF2034" s="104"/>
      <c r="AG2034" s="104"/>
      <c r="AK2034" s="104"/>
      <c r="AL2034" s="104"/>
      <c r="AO2034" s="104"/>
      <c r="AP2034" s="104"/>
    </row>
    <row r="2035" spans="21:42" ht="15" customHeight="1" x14ac:dyDescent="0.25">
      <c r="U2035" s="104"/>
      <c r="AB2035" s="104"/>
      <c r="AC2035" s="104"/>
      <c r="AF2035" s="104"/>
      <c r="AG2035" s="104"/>
      <c r="AK2035" s="104"/>
      <c r="AL2035" s="104"/>
      <c r="AO2035" s="104"/>
      <c r="AP2035" s="104"/>
    </row>
    <row r="2036" spans="21:42" ht="15" customHeight="1" x14ac:dyDescent="0.25">
      <c r="U2036" s="104"/>
      <c r="AB2036" s="104"/>
      <c r="AC2036" s="104"/>
      <c r="AF2036" s="104"/>
      <c r="AG2036" s="104"/>
      <c r="AK2036" s="104"/>
      <c r="AL2036" s="104"/>
      <c r="AO2036" s="104"/>
      <c r="AP2036" s="104"/>
    </row>
    <row r="2037" spans="21:42" ht="15" customHeight="1" x14ac:dyDescent="0.25">
      <c r="U2037" s="104"/>
      <c r="AB2037" s="104"/>
      <c r="AC2037" s="104"/>
      <c r="AF2037" s="104"/>
      <c r="AG2037" s="104"/>
      <c r="AK2037" s="104"/>
      <c r="AL2037" s="104"/>
      <c r="AO2037" s="104"/>
      <c r="AP2037" s="104"/>
    </row>
    <row r="2038" spans="21:42" ht="15" customHeight="1" x14ac:dyDescent="0.25">
      <c r="U2038" s="104"/>
      <c r="AB2038" s="104"/>
      <c r="AC2038" s="104"/>
      <c r="AF2038" s="104"/>
      <c r="AG2038" s="104"/>
      <c r="AK2038" s="104"/>
      <c r="AL2038" s="104"/>
      <c r="AO2038" s="104"/>
      <c r="AP2038" s="104"/>
    </row>
    <row r="2039" spans="21:42" ht="15" customHeight="1" x14ac:dyDescent="0.25">
      <c r="U2039" s="104"/>
      <c r="AB2039" s="104"/>
      <c r="AC2039" s="104"/>
      <c r="AF2039" s="104"/>
      <c r="AG2039" s="104"/>
      <c r="AK2039" s="104"/>
      <c r="AL2039" s="104"/>
      <c r="AO2039" s="104"/>
      <c r="AP2039" s="104"/>
    </row>
    <row r="2040" spans="21:42" ht="15" customHeight="1" x14ac:dyDescent="0.25">
      <c r="U2040" s="104"/>
      <c r="AB2040" s="104"/>
      <c r="AC2040" s="104"/>
      <c r="AF2040" s="104"/>
      <c r="AG2040" s="104"/>
      <c r="AK2040" s="104"/>
      <c r="AL2040" s="104"/>
      <c r="AO2040" s="104"/>
      <c r="AP2040" s="104"/>
    </row>
    <row r="2041" spans="21:42" ht="15" customHeight="1" x14ac:dyDescent="0.25">
      <c r="U2041" s="104"/>
      <c r="AB2041" s="104"/>
      <c r="AC2041" s="104"/>
      <c r="AF2041" s="104"/>
      <c r="AG2041" s="104"/>
      <c r="AK2041" s="104"/>
      <c r="AL2041" s="104"/>
      <c r="AO2041" s="104"/>
      <c r="AP2041" s="104"/>
    </row>
    <row r="2042" spans="21:42" ht="15" customHeight="1" x14ac:dyDescent="0.25">
      <c r="U2042" s="104"/>
      <c r="AB2042" s="104"/>
      <c r="AC2042" s="104"/>
      <c r="AF2042" s="104"/>
      <c r="AG2042" s="104"/>
      <c r="AK2042" s="104"/>
      <c r="AL2042" s="104"/>
      <c r="AO2042" s="104"/>
      <c r="AP2042" s="104"/>
    </row>
    <row r="2043" spans="21:42" ht="15" customHeight="1" x14ac:dyDescent="0.25">
      <c r="U2043" s="104"/>
      <c r="AB2043" s="104"/>
      <c r="AC2043" s="104"/>
      <c r="AF2043" s="104"/>
      <c r="AG2043" s="104"/>
      <c r="AK2043" s="104"/>
      <c r="AL2043" s="104"/>
      <c r="AO2043" s="104"/>
      <c r="AP2043" s="104"/>
    </row>
    <row r="2044" spans="21:42" ht="15" customHeight="1" x14ac:dyDescent="0.25">
      <c r="U2044" s="104"/>
      <c r="AB2044" s="104"/>
      <c r="AC2044" s="104"/>
      <c r="AF2044" s="104"/>
      <c r="AG2044" s="104"/>
      <c r="AK2044" s="104"/>
      <c r="AL2044" s="104"/>
      <c r="AO2044" s="104"/>
      <c r="AP2044" s="104"/>
    </row>
    <row r="2045" spans="21:42" ht="15" customHeight="1" x14ac:dyDescent="0.25">
      <c r="U2045" s="104"/>
      <c r="AB2045" s="104"/>
      <c r="AC2045" s="104"/>
      <c r="AF2045" s="104"/>
      <c r="AG2045" s="104"/>
      <c r="AK2045" s="104"/>
      <c r="AL2045" s="104"/>
      <c r="AO2045" s="104"/>
      <c r="AP2045" s="104"/>
    </row>
    <row r="2046" spans="21:42" ht="15" customHeight="1" x14ac:dyDescent="0.25">
      <c r="U2046" s="104"/>
      <c r="AB2046" s="104"/>
      <c r="AC2046" s="104"/>
      <c r="AF2046" s="104"/>
      <c r="AG2046" s="104"/>
      <c r="AK2046" s="104"/>
      <c r="AL2046" s="104"/>
      <c r="AO2046" s="104"/>
      <c r="AP2046" s="104"/>
    </row>
    <row r="2047" spans="21:42" ht="15" customHeight="1" x14ac:dyDescent="0.25">
      <c r="U2047" s="104"/>
      <c r="AB2047" s="104"/>
      <c r="AC2047" s="104"/>
      <c r="AF2047" s="104"/>
      <c r="AG2047" s="104"/>
      <c r="AK2047" s="104"/>
      <c r="AL2047" s="104"/>
      <c r="AO2047" s="104"/>
      <c r="AP2047" s="104"/>
    </row>
    <row r="2048" spans="21:42" ht="15" customHeight="1" x14ac:dyDescent="0.25">
      <c r="U2048" s="104"/>
      <c r="AB2048" s="104"/>
      <c r="AC2048" s="104"/>
      <c r="AF2048" s="104"/>
      <c r="AG2048" s="104"/>
      <c r="AK2048" s="104"/>
      <c r="AL2048" s="104"/>
      <c r="AO2048" s="104"/>
      <c r="AP2048" s="104"/>
    </row>
    <row r="2049" spans="21:42" ht="15" customHeight="1" x14ac:dyDescent="0.25">
      <c r="U2049" s="104"/>
      <c r="AB2049" s="104"/>
      <c r="AC2049" s="104"/>
      <c r="AF2049" s="104"/>
      <c r="AG2049" s="104"/>
      <c r="AK2049" s="104"/>
      <c r="AL2049" s="104"/>
      <c r="AO2049" s="104"/>
      <c r="AP2049" s="104"/>
    </row>
    <row r="2050" spans="21:42" ht="15" customHeight="1" x14ac:dyDescent="0.25">
      <c r="U2050" s="104"/>
      <c r="AB2050" s="104"/>
      <c r="AC2050" s="104"/>
      <c r="AF2050" s="104"/>
      <c r="AG2050" s="104"/>
      <c r="AK2050" s="104"/>
      <c r="AL2050" s="104"/>
      <c r="AO2050" s="104"/>
      <c r="AP2050" s="104"/>
    </row>
    <row r="2051" spans="21:42" ht="15" customHeight="1" x14ac:dyDescent="0.25">
      <c r="U2051" s="104"/>
      <c r="AB2051" s="104"/>
      <c r="AC2051" s="104"/>
      <c r="AF2051" s="104"/>
      <c r="AG2051" s="104"/>
      <c r="AK2051" s="104"/>
      <c r="AL2051" s="104"/>
      <c r="AO2051" s="104"/>
      <c r="AP2051" s="104"/>
    </row>
    <row r="2052" spans="21:42" ht="15" customHeight="1" x14ac:dyDescent="0.25">
      <c r="U2052" s="104"/>
      <c r="AB2052" s="104"/>
      <c r="AC2052" s="104"/>
      <c r="AF2052" s="104"/>
      <c r="AG2052" s="104"/>
      <c r="AK2052" s="104"/>
      <c r="AL2052" s="104"/>
      <c r="AO2052" s="104"/>
      <c r="AP2052" s="104"/>
    </row>
    <row r="2053" spans="21:42" ht="15" customHeight="1" x14ac:dyDescent="0.25">
      <c r="U2053" s="104"/>
      <c r="AB2053" s="104"/>
      <c r="AC2053" s="104"/>
      <c r="AF2053" s="104"/>
      <c r="AG2053" s="104"/>
      <c r="AK2053" s="104"/>
      <c r="AL2053" s="104"/>
      <c r="AO2053" s="104"/>
      <c r="AP2053" s="104"/>
    </row>
    <row r="2054" spans="21:42" ht="15" customHeight="1" x14ac:dyDescent="0.25">
      <c r="U2054" s="104"/>
      <c r="AB2054" s="104"/>
      <c r="AC2054" s="104"/>
      <c r="AF2054" s="104"/>
      <c r="AG2054" s="104"/>
      <c r="AK2054" s="104"/>
      <c r="AL2054" s="104"/>
      <c r="AO2054" s="104"/>
      <c r="AP2054" s="104"/>
    </row>
    <row r="2055" spans="21:42" ht="15" customHeight="1" x14ac:dyDescent="0.25">
      <c r="U2055" s="104"/>
      <c r="AB2055" s="104"/>
      <c r="AC2055" s="104"/>
      <c r="AF2055" s="104"/>
      <c r="AG2055" s="104"/>
      <c r="AK2055" s="104"/>
      <c r="AL2055" s="104"/>
      <c r="AO2055" s="104"/>
      <c r="AP2055" s="104"/>
    </row>
    <row r="2056" spans="21:42" ht="15" customHeight="1" x14ac:dyDescent="0.25">
      <c r="U2056" s="104"/>
      <c r="AB2056" s="104"/>
      <c r="AC2056" s="104"/>
      <c r="AF2056" s="104"/>
      <c r="AG2056" s="104"/>
      <c r="AK2056" s="104"/>
      <c r="AL2056" s="104"/>
      <c r="AO2056" s="104"/>
      <c r="AP2056" s="104"/>
    </row>
    <row r="2057" spans="21:42" ht="15" customHeight="1" x14ac:dyDescent="0.25">
      <c r="U2057" s="104"/>
      <c r="AB2057" s="104"/>
      <c r="AC2057" s="104"/>
      <c r="AF2057" s="104"/>
      <c r="AG2057" s="104"/>
      <c r="AK2057" s="104"/>
      <c r="AL2057" s="104"/>
      <c r="AO2057" s="104"/>
      <c r="AP2057" s="104"/>
    </row>
    <row r="2058" spans="21:42" ht="15" customHeight="1" x14ac:dyDescent="0.25">
      <c r="U2058" s="104"/>
      <c r="AB2058" s="104"/>
      <c r="AC2058" s="104"/>
      <c r="AF2058" s="104"/>
      <c r="AG2058" s="104"/>
      <c r="AK2058" s="104"/>
      <c r="AL2058" s="104"/>
      <c r="AO2058" s="104"/>
      <c r="AP2058" s="104"/>
    </row>
    <row r="2059" spans="21:42" ht="15" customHeight="1" x14ac:dyDescent="0.25">
      <c r="U2059" s="104"/>
      <c r="AB2059" s="104"/>
      <c r="AC2059" s="104"/>
      <c r="AF2059" s="104"/>
      <c r="AG2059" s="104"/>
      <c r="AK2059" s="104"/>
      <c r="AL2059" s="104"/>
      <c r="AO2059" s="104"/>
      <c r="AP2059" s="104"/>
    </row>
    <row r="2060" spans="21:42" ht="15" customHeight="1" x14ac:dyDescent="0.25">
      <c r="U2060" s="104"/>
      <c r="AB2060" s="104"/>
      <c r="AC2060" s="104"/>
      <c r="AF2060" s="104"/>
      <c r="AG2060" s="104"/>
      <c r="AK2060" s="104"/>
      <c r="AL2060" s="104"/>
      <c r="AO2060" s="104"/>
      <c r="AP2060" s="104"/>
    </row>
    <row r="2061" spans="21:42" ht="15" customHeight="1" x14ac:dyDescent="0.25">
      <c r="U2061" s="104"/>
      <c r="AB2061" s="104"/>
      <c r="AC2061" s="104"/>
      <c r="AF2061" s="104"/>
      <c r="AG2061" s="104"/>
      <c r="AK2061" s="104"/>
      <c r="AL2061" s="104"/>
      <c r="AO2061" s="104"/>
      <c r="AP2061" s="104"/>
    </row>
    <row r="2062" spans="21:42" ht="15" customHeight="1" x14ac:dyDescent="0.25">
      <c r="U2062" s="104"/>
      <c r="AB2062" s="104"/>
      <c r="AC2062" s="104"/>
      <c r="AF2062" s="104"/>
      <c r="AG2062" s="104"/>
      <c r="AK2062" s="104"/>
      <c r="AL2062" s="104"/>
      <c r="AO2062" s="104"/>
      <c r="AP2062" s="104"/>
    </row>
    <row r="2063" spans="21:42" ht="15" customHeight="1" x14ac:dyDescent="0.25">
      <c r="U2063" s="104"/>
      <c r="AB2063" s="104"/>
      <c r="AC2063" s="104"/>
      <c r="AF2063" s="104"/>
      <c r="AG2063" s="104"/>
      <c r="AK2063" s="104"/>
      <c r="AL2063" s="104"/>
      <c r="AO2063" s="104"/>
      <c r="AP2063" s="104"/>
    </row>
    <row r="2064" spans="21:42" ht="15" customHeight="1" x14ac:dyDescent="0.25">
      <c r="U2064" s="104"/>
      <c r="AB2064" s="104"/>
      <c r="AC2064" s="104"/>
      <c r="AF2064" s="104"/>
      <c r="AG2064" s="104"/>
      <c r="AK2064" s="104"/>
      <c r="AL2064" s="104"/>
      <c r="AO2064" s="104"/>
      <c r="AP2064" s="104"/>
    </row>
    <row r="2065" spans="21:42" ht="15" customHeight="1" x14ac:dyDescent="0.25">
      <c r="U2065" s="104"/>
      <c r="AB2065" s="104"/>
      <c r="AC2065" s="104"/>
      <c r="AF2065" s="104"/>
      <c r="AG2065" s="104"/>
      <c r="AK2065" s="104"/>
      <c r="AL2065" s="104"/>
      <c r="AO2065" s="104"/>
      <c r="AP2065" s="104"/>
    </row>
    <row r="2066" spans="21:42" ht="15" customHeight="1" x14ac:dyDescent="0.25">
      <c r="U2066" s="104"/>
      <c r="AB2066" s="104"/>
      <c r="AC2066" s="104"/>
      <c r="AF2066" s="104"/>
      <c r="AG2066" s="104"/>
      <c r="AK2066" s="104"/>
      <c r="AL2066" s="104"/>
      <c r="AO2066" s="104"/>
      <c r="AP2066" s="104"/>
    </row>
    <row r="2067" spans="21:42" ht="15" customHeight="1" x14ac:dyDescent="0.25">
      <c r="U2067" s="104"/>
      <c r="AB2067" s="104"/>
      <c r="AC2067" s="104"/>
      <c r="AF2067" s="104"/>
      <c r="AG2067" s="104"/>
      <c r="AK2067" s="104"/>
      <c r="AL2067" s="104"/>
      <c r="AO2067" s="104"/>
      <c r="AP2067" s="104"/>
    </row>
    <row r="2068" spans="21:42" ht="15" customHeight="1" x14ac:dyDescent="0.25">
      <c r="U2068" s="104"/>
      <c r="AB2068" s="104"/>
      <c r="AC2068" s="104"/>
      <c r="AF2068" s="104"/>
      <c r="AG2068" s="104"/>
      <c r="AK2068" s="104"/>
      <c r="AL2068" s="104"/>
      <c r="AO2068" s="104"/>
      <c r="AP2068" s="104"/>
    </row>
    <row r="2069" spans="21:42" ht="15" customHeight="1" x14ac:dyDescent="0.25">
      <c r="U2069" s="104"/>
      <c r="AB2069" s="104"/>
      <c r="AC2069" s="104"/>
      <c r="AF2069" s="104"/>
      <c r="AG2069" s="104"/>
      <c r="AK2069" s="104"/>
      <c r="AL2069" s="104"/>
      <c r="AO2069" s="104"/>
      <c r="AP2069" s="104"/>
    </row>
    <row r="2070" spans="21:42" ht="15" customHeight="1" x14ac:dyDescent="0.25">
      <c r="U2070" s="104"/>
      <c r="AB2070" s="104"/>
      <c r="AC2070" s="104"/>
      <c r="AF2070" s="104"/>
      <c r="AG2070" s="104"/>
      <c r="AK2070" s="104"/>
      <c r="AL2070" s="104"/>
      <c r="AO2070" s="104"/>
      <c r="AP2070" s="104"/>
    </row>
    <row r="2071" spans="21:42" ht="15" customHeight="1" x14ac:dyDescent="0.25">
      <c r="U2071" s="104"/>
      <c r="AB2071" s="104"/>
      <c r="AC2071" s="104"/>
      <c r="AF2071" s="104"/>
      <c r="AG2071" s="104"/>
      <c r="AK2071" s="104"/>
      <c r="AL2071" s="104"/>
      <c r="AO2071" s="104"/>
      <c r="AP2071" s="104"/>
    </row>
    <row r="2072" spans="21:42" ht="15" customHeight="1" x14ac:dyDescent="0.25">
      <c r="U2072" s="104"/>
      <c r="AB2072" s="104"/>
      <c r="AC2072" s="104"/>
      <c r="AF2072" s="104"/>
      <c r="AG2072" s="104"/>
      <c r="AK2072" s="104"/>
      <c r="AL2072" s="104"/>
      <c r="AO2072" s="104"/>
      <c r="AP2072" s="104"/>
    </row>
    <row r="2073" spans="21:42" ht="15" customHeight="1" x14ac:dyDescent="0.25">
      <c r="U2073" s="104"/>
      <c r="AB2073" s="104"/>
      <c r="AC2073" s="104"/>
      <c r="AF2073" s="104"/>
      <c r="AG2073" s="104"/>
      <c r="AK2073" s="104"/>
      <c r="AL2073" s="104"/>
      <c r="AO2073" s="104"/>
      <c r="AP2073" s="104"/>
    </row>
    <row r="2074" spans="21:42" ht="15" customHeight="1" x14ac:dyDescent="0.25">
      <c r="U2074" s="104"/>
      <c r="AB2074" s="104"/>
      <c r="AC2074" s="104"/>
      <c r="AF2074" s="104"/>
      <c r="AG2074" s="104"/>
      <c r="AK2074" s="104"/>
      <c r="AL2074" s="104"/>
      <c r="AO2074" s="104"/>
      <c r="AP2074" s="104"/>
    </row>
    <row r="2075" spans="21:42" ht="15" customHeight="1" x14ac:dyDescent="0.25">
      <c r="U2075" s="104"/>
      <c r="AB2075" s="104"/>
      <c r="AC2075" s="104"/>
      <c r="AF2075" s="104"/>
      <c r="AG2075" s="104"/>
      <c r="AK2075" s="104"/>
      <c r="AL2075" s="104"/>
      <c r="AO2075" s="104"/>
      <c r="AP2075" s="104"/>
    </row>
    <row r="2076" spans="21:42" ht="15" customHeight="1" x14ac:dyDescent="0.25">
      <c r="U2076" s="104"/>
      <c r="AB2076" s="104"/>
      <c r="AC2076" s="104"/>
      <c r="AF2076" s="104"/>
      <c r="AG2076" s="104"/>
      <c r="AK2076" s="104"/>
      <c r="AL2076" s="104"/>
      <c r="AO2076" s="104"/>
      <c r="AP2076" s="104"/>
    </row>
    <row r="2077" spans="21:42" ht="15" customHeight="1" x14ac:dyDescent="0.25">
      <c r="U2077" s="104"/>
      <c r="AB2077" s="104"/>
      <c r="AC2077" s="104"/>
      <c r="AF2077" s="104"/>
      <c r="AG2077" s="104"/>
      <c r="AK2077" s="104"/>
      <c r="AL2077" s="104"/>
      <c r="AO2077" s="104"/>
      <c r="AP2077" s="104"/>
    </row>
    <row r="2078" spans="21:42" ht="15" customHeight="1" x14ac:dyDescent="0.25">
      <c r="U2078" s="104"/>
      <c r="AB2078" s="104"/>
      <c r="AC2078" s="104"/>
      <c r="AF2078" s="104"/>
      <c r="AG2078" s="104"/>
      <c r="AK2078" s="104"/>
      <c r="AL2078" s="104"/>
      <c r="AO2078" s="104"/>
      <c r="AP2078" s="104"/>
    </row>
    <row r="2079" spans="21:42" ht="15" customHeight="1" x14ac:dyDescent="0.25">
      <c r="U2079" s="104"/>
      <c r="AB2079" s="104"/>
      <c r="AC2079" s="104"/>
      <c r="AF2079" s="104"/>
      <c r="AG2079" s="104"/>
      <c r="AK2079" s="104"/>
      <c r="AL2079" s="104"/>
      <c r="AO2079" s="104"/>
      <c r="AP2079" s="104"/>
    </row>
    <row r="2080" spans="21:42" ht="15" customHeight="1" x14ac:dyDescent="0.25">
      <c r="U2080" s="104"/>
      <c r="AB2080" s="104"/>
      <c r="AC2080" s="104"/>
      <c r="AF2080" s="104"/>
      <c r="AG2080" s="104"/>
      <c r="AK2080" s="104"/>
      <c r="AL2080" s="104"/>
      <c r="AO2080" s="104"/>
      <c r="AP2080" s="104"/>
    </row>
    <row r="2081" spans="21:42" ht="15" customHeight="1" x14ac:dyDescent="0.25">
      <c r="U2081" s="104"/>
      <c r="AB2081" s="104"/>
      <c r="AC2081" s="104"/>
      <c r="AF2081" s="104"/>
      <c r="AG2081" s="104"/>
      <c r="AK2081" s="104"/>
      <c r="AL2081" s="104"/>
      <c r="AO2081" s="104"/>
      <c r="AP2081" s="104"/>
    </row>
    <row r="2082" spans="21:42" ht="15" customHeight="1" x14ac:dyDescent="0.25">
      <c r="U2082" s="104"/>
      <c r="AB2082" s="104"/>
      <c r="AC2082" s="104"/>
      <c r="AF2082" s="104"/>
      <c r="AG2082" s="104"/>
      <c r="AK2082" s="104"/>
      <c r="AL2082" s="104"/>
      <c r="AO2082" s="104"/>
      <c r="AP2082" s="104"/>
    </row>
    <row r="2083" spans="21:42" ht="15" customHeight="1" x14ac:dyDescent="0.25">
      <c r="U2083" s="104"/>
      <c r="AB2083" s="104"/>
      <c r="AC2083" s="104"/>
      <c r="AF2083" s="104"/>
      <c r="AG2083" s="104"/>
      <c r="AK2083" s="104"/>
      <c r="AL2083" s="104"/>
      <c r="AO2083" s="104"/>
      <c r="AP2083" s="104"/>
    </row>
    <row r="2084" spans="21:42" ht="15" customHeight="1" x14ac:dyDescent="0.25">
      <c r="U2084" s="104"/>
      <c r="AB2084" s="104"/>
      <c r="AC2084" s="104"/>
      <c r="AF2084" s="104"/>
      <c r="AG2084" s="104"/>
      <c r="AK2084" s="104"/>
      <c r="AL2084" s="104"/>
      <c r="AO2084" s="104"/>
      <c r="AP2084" s="104"/>
    </row>
    <row r="2085" spans="21:42" ht="15" customHeight="1" x14ac:dyDescent="0.25">
      <c r="U2085" s="104"/>
      <c r="AB2085" s="104"/>
      <c r="AC2085" s="104"/>
      <c r="AF2085" s="104"/>
      <c r="AG2085" s="104"/>
      <c r="AK2085" s="104"/>
      <c r="AL2085" s="104"/>
      <c r="AO2085" s="104"/>
      <c r="AP2085" s="104"/>
    </row>
    <row r="2086" spans="21:42" ht="15" customHeight="1" x14ac:dyDescent="0.25">
      <c r="U2086" s="104"/>
      <c r="AB2086" s="104"/>
      <c r="AC2086" s="104"/>
      <c r="AF2086" s="104"/>
      <c r="AG2086" s="104"/>
      <c r="AK2086" s="104"/>
      <c r="AL2086" s="104"/>
      <c r="AO2086" s="104"/>
      <c r="AP2086" s="104"/>
    </row>
    <row r="2087" spans="21:42" ht="15" customHeight="1" x14ac:dyDescent="0.25">
      <c r="U2087" s="104"/>
      <c r="AB2087" s="104"/>
      <c r="AC2087" s="104"/>
      <c r="AF2087" s="104"/>
      <c r="AG2087" s="104"/>
      <c r="AK2087" s="104"/>
      <c r="AL2087" s="104"/>
      <c r="AO2087" s="104"/>
      <c r="AP2087" s="104"/>
    </row>
    <row r="2088" spans="21:42" ht="15" customHeight="1" x14ac:dyDescent="0.25">
      <c r="U2088" s="104"/>
      <c r="AB2088" s="104"/>
      <c r="AC2088" s="104"/>
      <c r="AF2088" s="104"/>
      <c r="AG2088" s="104"/>
      <c r="AK2088" s="104"/>
      <c r="AL2088" s="104"/>
      <c r="AO2088" s="104"/>
      <c r="AP2088" s="104"/>
    </row>
    <row r="2089" spans="21:42" ht="15" customHeight="1" x14ac:dyDescent="0.25">
      <c r="U2089" s="104"/>
      <c r="AB2089" s="104"/>
      <c r="AC2089" s="104"/>
      <c r="AF2089" s="104"/>
      <c r="AG2089" s="104"/>
      <c r="AK2089" s="104"/>
      <c r="AL2089" s="104"/>
      <c r="AO2089" s="104"/>
      <c r="AP2089" s="104"/>
    </row>
    <row r="2090" spans="21:42" ht="15" customHeight="1" x14ac:dyDescent="0.25">
      <c r="U2090" s="104"/>
      <c r="AB2090" s="104"/>
      <c r="AC2090" s="104"/>
      <c r="AF2090" s="104"/>
      <c r="AG2090" s="104"/>
      <c r="AK2090" s="104"/>
      <c r="AL2090" s="104"/>
      <c r="AO2090" s="104"/>
      <c r="AP2090" s="104"/>
    </row>
    <row r="2091" spans="21:42" ht="15" customHeight="1" x14ac:dyDescent="0.25">
      <c r="U2091" s="104"/>
      <c r="AB2091" s="104"/>
      <c r="AC2091" s="104"/>
      <c r="AF2091" s="104"/>
      <c r="AG2091" s="104"/>
      <c r="AK2091" s="104"/>
      <c r="AL2091" s="104"/>
      <c r="AO2091" s="104"/>
      <c r="AP2091" s="104"/>
    </row>
    <row r="2092" spans="21:42" ht="15" customHeight="1" x14ac:dyDescent="0.25">
      <c r="U2092" s="104"/>
      <c r="AB2092" s="104"/>
      <c r="AC2092" s="104"/>
      <c r="AF2092" s="104"/>
      <c r="AG2092" s="104"/>
      <c r="AK2092" s="104"/>
      <c r="AL2092" s="104"/>
      <c r="AO2092" s="104"/>
      <c r="AP2092" s="104"/>
    </row>
    <row r="2093" spans="21:42" ht="15" customHeight="1" x14ac:dyDescent="0.25">
      <c r="U2093" s="104"/>
      <c r="AB2093" s="104"/>
      <c r="AC2093" s="104"/>
      <c r="AF2093" s="104"/>
      <c r="AG2093" s="104"/>
      <c r="AK2093" s="104"/>
      <c r="AL2093" s="104"/>
      <c r="AO2093" s="104"/>
      <c r="AP2093" s="104"/>
    </row>
    <row r="2094" spans="21:42" ht="15" customHeight="1" x14ac:dyDescent="0.25">
      <c r="U2094" s="104"/>
      <c r="AB2094" s="104"/>
      <c r="AC2094" s="104"/>
      <c r="AF2094" s="104"/>
      <c r="AG2094" s="104"/>
      <c r="AK2094" s="104"/>
      <c r="AL2094" s="104"/>
      <c r="AO2094" s="104"/>
      <c r="AP2094" s="104"/>
    </row>
    <row r="2095" spans="21:42" ht="15" customHeight="1" x14ac:dyDescent="0.25">
      <c r="U2095" s="104"/>
      <c r="AB2095" s="104"/>
      <c r="AC2095" s="104"/>
      <c r="AF2095" s="104"/>
      <c r="AG2095" s="104"/>
      <c r="AK2095" s="104"/>
      <c r="AL2095" s="104"/>
      <c r="AO2095" s="104"/>
      <c r="AP2095" s="104"/>
    </row>
    <row r="2096" spans="21:42" ht="15" customHeight="1" x14ac:dyDescent="0.25">
      <c r="U2096" s="104"/>
      <c r="AB2096" s="104"/>
      <c r="AC2096" s="104"/>
      <c r="AF2096" s="104"/>
      <c r="AG2096" s="104"/>
      <c r="AK2096" s="104"/>
      <c r="AL2096" s="104"/>
      <c r="AO2096" s="104"/>
      <c r="AP2096" s="104"/>
    </row>
    <row r="2097" spans="21:42" ht="15" customHeight="1" x14ac:dyDescent="0.25">
      <c r="U2097" s="104"/>
      <c r="AB2097" s="104"/>
      <c r="AC2097" s="104"/>
      <c r="AF2097" s="104"/>
      <c r="AG2097" s="104"/>
      <c r="AK2097" s="104"/>
      <c r="AL2097" s="104"/>
      <c r="AO2097" s="104"/>
      <c r="AP2097" s="104"/>
    </row>
    <row r="2098" spans="21:42" ht="15" customHeight="1" x14ac:dyDescent="0.25">
      <c r="U2098" s="104"/>
      <c r="AB2098" s="104"/>
      <c r="AC2098" s="104"/>
      <c r="AF2098" s="104"/>
      <c r="AG2098" s="104"/>
      <c r="AK2098" s="104"/>
      <c r="AL2098" s="104"/>
      <c r="AO2098" s="104"/>
      <c r="AP2098" s="104"/>
    </row>
    <row r="2099" spans="21:42" ht="15" customHeight="1" x14ac:dyDescent="0.25">
      <c r="U2099" s="104"/>
      <c r="AB2099" s="104"/>
      <c r="AC2099" s="104"/>
      <c r="AF2099" s="104"/>
      <c r="AG2099" s="104"/>
      <c r="AK2099" s="104"/>
      <c r="AL2099" s="104"/>
      <c r="AO2099" s="104"/>
      <c r="AP2099" s="104"/>
    </row>
    <row r="2100" spans="21:42" ht="15" customHeight="1" x14ac:dyDescent="0.25">
      <c r="U2100" s="104"/>
      <c r="AB2100" s="104"/>
      <c r="AC2100" s="104"/>
      <c r="AF2100" s="104"/>
      <c r="AG2100" s="104"/>
      <c r="AK2100" s="104"/>
      <c r="AL2100" s="104"/>
      <c r="AO2100" s="104"/>
      <c r="AP2100" s="104"/>
    </row>
    <row r="2101" spans="21:42" ht="15" customHeight="1" x14ac:dyDescent="0.25">
      <c r="U2101" s="104"/>
      <c r="AB2101" s="104"/>
      <c r="AC2101" s="104"/>
      <c r="AF2101" s="104"/>
      <c r="AG2101" s="104"/>
      <c r="AK2101" s="104"/>
      <c r="AL2101" s="104"/>
      <c r="AO2101" s="104"/>
      <c r="AP2101" s="104"/>
    </row>
    <row r="2102" spans="21:42" ht="15" customHeight="1" x14ac:dyDescent="0.25">
      <c r="U2102" s="104"/>
      <c r="AB2102" s="104"/>
      <c r="AC2102" s="104"/>
      <c r="AF2102" s="104"/>
      <c r="AG2102" s="104"/>
      <c r="AK2102" s="104"/>
      <c r="AL2102" s="104"/>
      <c r="AO2102" s="104"/>
      <c r="AP2102" s="104"/>
    </row>
    <row r="2103" spans="21:42" ht="15" customHeight="1" x14ac:dyDescent="0.25">
      <c r="U2103" s="104"/>
      <c r="AB2103" s="104"/>
      <c r="AC2103" s="104"/>
      <c r="AF2103" s="104"/>
      <c r="AG2103" s="104"/>
      <c r="AK2103" s="104"/>
      <c r="AL2103" s="104"/>
      <c r="AO2103" s="104"/>
      <c r="AP2103" s="104"/>
    </row>
    <row r="2104" spans="21:42" ht="15" customHeight="1" x14ac:dyDescent="0.25">
      <c r="U2104" s="104"/>
      <c r="AB2104" s="104"/>
      <c r="AC2104" s="104"/>
      <c r="AF2104" s="104"/>
      <c r="AG2104" s="104"/>
      <c r="AK2104" s="104"/>
      <c r="AL2104" s="104"/>
      <c r="AO2104" s="104"/>
      <c r="AP2104" s="104"/>
    </row>
    <row r="2105" spans="21:42" ht="15" customHeight="1" x14ac:dyDescent="0.25">
      <c r="U2105" s="104"/>
      <c r="AB2105" s="104"/>
      <c r="AC2105" s="104"/>
      <c r="AF2105" s="104"/>
      <c r="AG2105" s="104"/>
      <c r="AK2105" s="104"/>
      <c r="AL2105" s="104"/>
      <c r="AO2105" s="104"/>
      <c r="AP2105" s="104"/>
    </row>
    <row r="2106" spans="21:42" ht="15" customHeight="1" x14ac:dyDescent="0.25">
      <c r="U2106" s="104"/>
      <c r="AB2106" s="104"/>
      <c r="AC2106" s="104"/>
      <c r="AF2106" s="104"/>
      <c r="AG2106" s="104"/>
      <c r="AK2106" s="104"/>
      <c r="AL2106" s="104"/>
      <c r="AO2106" s="104"/>
      <c r="AP2106" s="104"/>
    </row>
    <row r="2107" spans="21:42" ht="15" customHeight="1" x14ac:dyDescent="0.25">
      <c r="U2107" s="104"/>
      <c r="AB2107" s="104"/>
      <c r="AC2107" s="104"/>
      <c r="AF2107" s="104"/>
      <c r="AG2107" s="104"/>
      <c r="AK2107" s="104"/>
      <c r="AL2107" s="104"/>
      <c r="AO2107" s="104"/>
      <c r="AP2107" s="104"/>
    </row>
    <row r="2108" spans="21:42" ht="15" customHeight="1" x14ac:dyDescent="0.25">
      <c r="U2108" s="104"/>
      <c r="AB2108" s="104"/>
      <c r="AC2108" s="104"/>
      <c r="AF2108" s="104"/>
      <c r="AG2108" s="104"/>
      <c r="AK2108" s="104"/>
      <c r="AL2108" s="104"/>
      <c r="AO2108" s="104"/>
      <c r="AP2108" s="104"/>
    </row>
    <row r="2109" spans="21:42" ht="15" customHeight="1" x14ac:dyDescent="0.25">
      <c r="U2109" s="104"/>
      <c r="AB2109" s="104"/>
      <c r="AC2109" s="104"/>
      <c r="AF2109" s="104"/>
      <c r="AG2109" s="104"/>
      <c r="AK2109" s="104"/>
      <c r="AL2109" s="104"/>
      <c r="AO2109" s="104"/>
      <c r="AP2109" s="104"/>
    </row>
    <row r="2110" spans="21:42" ht="15" customHeight="1" x14ac:dyDescent="0.25">
      <c r="U2110" s="104"/>
      <c r="AB2110" s="104"/>
      <c r="AC2110" s="104"/>
      <c r="AF2110" s="104"/>
      <c r="AG2110" s="104"/>
      <c r="AK2110" s="104"/>
      <c r="AL2110" s="104"/>
      <c r="AO2110" s="104"/>
      <c r="AP2110" s="104"/>
    </row>
    <row r="2111" spans="21:42" ht="15" customHeight="1" x14ac:dyDescent="0.25">
      <c r="U2111" s="104"/>
      <c r="AB2111" s="104"/>
      <c r="AC2111" s="104"/>
      <c r="AF2111" s="104"/>
      <c r="AG2111" s="104"/>
      <c r="AK2111" s="104"/>
      <c r="AL2111" s="104"/>
      <c r="AO2111" s="104"/>
      <c r="AP2111" s="104"/>
    </row>
    <row r="2112" spans="21:42" ht="15" customHeight="1" x14ac:dyDescent="0.25">
      <c r="U2112" s="104"/>
      <c r="AB2112" s="104"/>
      <c r="AC2112" s="104"/>
      <c r="AF2112" s="104"/>
      <c r="AG2112" s="104"/>
      <c r="AK2112" s="104"/>
      <c r="AL2112" s="104"/>
      <c r="AO2112" s="104"/>
      <c r="AP2112" s="104"/>
    </row>
    <row r="2113" spans="21:42" ht="15" customHeight="1" x14ac:dyDescent="0.25">
      <c r="U2113" s="104"/>
      <c r="AB2113" s="104"/>
      <c r="AC2113" s="104"/>
      <c r="AF2113" s="104"/>
      <c r="AG2113" s="104"/>
      <c r="AK2113" s="104"/>
      <c r="AL2113" s="104"/>
      <c r="AO2113" s="104"/>
      <c r="AP2113" s="104"/>
    </row>
    <row r="2114" spans="21:42" ht="15" customHeight="1" x14ac:dyDescent="0.25">
      <c r="U2114" s="104"/>
      <c r="AB2114" s="104"/>
      <c r="AC2114" s="104"/>
      <c r="AF2114" s="104"/>
      <c r="AG2114" s="104"/>
      <c r="AK2114" s="104"/>
      <c r="AL2114" s="104"/>
      <c r="AO2114" s="104"/>
      <c r="AP2114" s="104"/>
    </row>
    <row r="2115" spans="21:42" ht="15" customHeight="1" x14ac:dyDescent="0.25">
      <c r="U2115" s="104"/>
      <c r="AB2115" s="104"/>
      <c r="AC2115" s="104"/>
      <c r="AF2115" s="104"/>
      <c r="AG2115" s="104"/>
      <c r="AK2115" s="104"/>
      <c r="AL2115" s="104"/>
      <c r="AO2115" s="104"/>
      <c r="AP2115" s="104"/>
    </row>
    <row r="2116" spans="21:42" ht="15" customHeight="1" x14ac:dyDescent="0.25">
      <c r="U2116" s="104"/>
      <c r="AB2116" s="104"/>
      <c r="AC2116" s="104"/>
      <c r="AF2116" s="104"/>
      <c r="AG2116" s="104"/>
      <c r="AK2116" s="104"/>
      <c r="AL2116" s="104"/>
      <c r="AO2116" s="104"/>
      <c r="AP2116" s="104"/>
    </row>
    <row r="2117" spans="21:42" ht="15" customHeight="1" x14ac:dyDescent="0.25">
      <c r="U2117" s="104"/>
      <c r="AB2117" s="104"/>
      <c r="AC2117" s="104"/>
      <c r="AF2117" s="104"/>
      <c r="AG2117" s="104"/>
      <c r="AK2117" s="104"/>
      <c r="AL2117" s="104"/>
      <c r="AO2117" s="104"/>
      <c r="AP2117" s="104"/>
    </row>
    <row r="2118" spans="21:42" ht="15" customHeight="1" x14ac:dyDescent="0.25">
      <c r="U2118" s="104"/>
      <c r="AB2118" s="104"/>
      <c r="AC2118" s="104"/>
      <c r="AF2118" s="104"/>
      <c r="AG2118" s="104"/>
      <c r="AK2118" s="104"/>
      <c r="AL2118" s="104"/>
      <c r="AO2118" s="104"/>
      <c r="AP2118" s="104"/>
    </row>
    <row r="2119" spans="21:42" ht="15" customHeight="1" x14ac:dyDescent="0.25">
      <c r="U2119" s="104"/>
      <c r="AB2119" s="104"/>
      <c r="AC2119" s="104"/>
      <c r="AF2119" s="104"/>
      <c r="AG2119" s="104"/>
      <c r="AK2119" s="104"/>
      <c r="AL2119" s="104"/>
      <c r="AO2119" s="104"/>
      <c r="AP2119" s="104"/>
    </row>
    <row r="2120" spans="21:42" ht="15" customHeight="1" x14ac:dyDescent="0.25">
      <c r="U2120" s="104"/>
      <c r="AB2120" s="104"/>
      <c r="AC2120" s="104"/>
      <c r="AF2120" s="104"/>
      <c r="AG2120" s="104"/>
      <c r="AK2120" s="104"/>
      <c r="AL2120" s="104"/>
      <c r="AO2120" s="104"/>
      <c r="AP2120" s="104"/>
    </row>
    <row r="2121" spans="21:42" ht="15" customHeight="1" x14ac:dyDescent="0.25">
      <c r="U2121" s="104"/>
      <c r="AB2121" s="104"/>
      <c r="AC2121" s="104"/>
      <c r="AF2121" s="104"/>
      <c r="AG2121" s="104"/>
      <c r="AK2121" s="104"/>
      <c r="AL2121" s="104"/>
      <c r="AO2121" s="104"/>
      <c r="AP2121" s="104"/>
    </row>
    <row r="2122" spans="21:42" ht="15" customHeight="1" x14ac:dyDescent="0.25">
      <c r="U2122" s="104"/>
      <c r="AB2122" s="104"/>
      <c r="AC2122" s="104"/>
      <c r="AF2122" s="104"/>
      <c r="AG2122" s="104"/>
      <c r="AK2122" s="104"/>
      <c r="AL2122" s="104"/>
      <c r="AO2122" s="104"/>
      <c r="AP2122" s="104"/>
    </row>
    <row r="2123" spans="21:42" ht="15" customHeight="1" x14ac:dyDescent="0.25">
      <c r="U2123" s="104"/>
      <c r="AB2123" s="104"/>
      <c r="AC2123" s="104"/>
      <c r="AF2123" s="104"/>
      <c r="AG2123" s="104"/>
      <c r="AK2123" s="104"/>
      <c r="AL2123" s="104"/>
      <c r="AO2123" s="104"/>
      <c r="AP2123" s="104"/>
    </row>
    <row r="2124" spans="21:42" ht="15" customHeight="1" x14ac:dyDescent="0.25">
      <c r="U2124" s="104"/>
      <c r="AB2124" s="104"/>
      <c r="AC2124" s="104"/>
      <c r="AF2124" s="104"/>
      <c r="AG2124" s="104"/>
      <c r="AK2124" s="104"/>
      <c r="AL2124" s="104"/>
      <c r="AO2124" s="104"/>
      <c r="AP2124" s="104"/>
    </row>
    <row r="2125" spans="21:42" ht="15" customHeight="1" x14ac:dyDescent="0.25">
      <c r="U2125" s="104"/>
      <c r="AB2125" s="104"/>
      <c r="AC2125" s="104"/>
      <c r="AF2125" s="104"/>
      <c r="AG2125" s="104"/>
      <c r="AK2125" s="104"/>
      <c r="AL2125" s="104"/>
      <c r="AO2125" s="104"/>
      <c r="AP2125" s="104"/>
    </row>
    <row r="2126" spans="21:42" ht="15" customHeight="1" x14ac:dyDescent="0.25">
      <c r="U2126" s="104"/>
      <c r="AB2126" s="104"/>
      <c r="AC2126" s="104"/>
      <c r="AF2126" s="104"/>
      <c r="AG2126" s="104"/>
      <c r="AK2126" s="104"/>
      <c r="AL2126" s="104"/>
      <c r="AO2126" s="104"/>
      <c r="AP2126" s="104"/>
    </row>
    <row r="2127" spans="21:42" ht="15" customHeight="1" x14ac:dyDescent="0.25">
      <c r="U2127" s="104"/>
      <c r="AB2127" s="104"/>
      <c r="AC2127" s="104"/>
      <c r="AF2127" s="104"/>
      <c r="AG2127" s="104"/>
      <c r="AK2127" s="104"/>
      <c r="AL2127" s="104"/>
      <c r="AO2127" s="104"/>
      <c r="AP2127" s="104"/>
    </row>
    <row r="2128" spans="21:42" ht="15" customHeight="1" x14ac:dyDescent="0.25">
      <c r="U2128" s="104"/>
      <c r="AB2128" s="104"/>
      <c r="AC2128" s="104"/>
      <c r="AF2128" s="104"/>
      <c r="AG2128" s="104"/>
      <c r="AK2128" s="104"/>
      <c r="AL2128" s="104"/>
      <c r="AO2128" s="104"/>
      <c r="AP2128" s="104"/>
    </row>
    <row r="2129" spans="21:42" ht="15" customHeight="1" x14ac:dyDescent="0.25">
      <c r="U2129" s="104"/>
      <c r="AB2129" s="104"/>
      <c r="AC2129" s="104"/>
      <c r="AF2129" s="104"/>
      <c r="AG2129" s="104"/>
      <c r="AK2129" s="104"/>
      <c r="AL2129" s="104"/>
      <c r="AO2129" s="104"/>
      <c r="AP2129" s="104"/>
    </row>
    <row r="2130" spans="21:42" ht="15" customHeight="1" x14ac:dyDescent="0.25">
      <c r="U2130" s="104"/>
      <c r="AB2130" s="104"/>
      <c r="AC2130" s="104"/>
      <c r="AF2130" s="104"/>
      <c r="AG2130" s="104"/>
      <c r="AK2130" s="104"/>
      <c r="AL2130" s="104"/>
      <c r="AO2130" s="104"/>
      <c r="AP2130" s="104"/>
    </row>
    <row r="2131" spans="21:42" ht="15" customHeight="1" x14ac:dyDescent="0.25">
      <c r="U2131" s="104"/>
      <c r="AB2131" s="104"/>
      <c r="AC2131" s="104"/>
      <c r="AF2131" s="104"/>
      <c r="AG2131" s="104"/>
      <c r="AK2131" s="104"/>
      <c r="AL2131" s="104"/>
      <c r="AO2131" s="104"/>
      <c r="AP2131" s="104"/>
    </row>
    <row r="2132" spans="21:42" ht="15" customHeight="1" x14ac:dyDescent="0.25">
      <c r="U2132" s="104"/>
      <c r="AB2132" s="104"/>
      <c r="AC2132" s="104"/>
      <c r="AF2132" s="104"/>
      <c r="AG2132" s="104"/>
      <c r="AK2132" s="104"/>
      <c r="AL2132" s="104"/>
      <c r="AO2132" s="104"/>
      <c r="AP2132" s="104"/>
    </row>
    <row r="2133" spans="21:42" ht="15" customHeight="1" x14ac:dyDescent="0.25">
      <c r="U2133" s="104"/>
      <c r="AB2133" s="104"/>
      <c r="AC2133" s="104"/>
      <c r="AF2133" s="104"/>
      <c r="AG2133" s="104"/>
      <c r="AK2133" s="104"/>
      <c r="AL2133" s="104"/>
      <c r="AO2133" s="104"/>
      <c r="AP2133" s="104"/>
    </row>
    <row r="2134" spans="21:42" ht="15" customHeight="1" x14ac:dyDescent="0.25">
      <c r="U2134" s="104"/>
      <c r="AB2134" s="104"/>
      <c r="AC2134" s="104"/>
      <c r="AF2134" s="104"/>
      <c r="AG2134" s="104"/>
      <c r="AK2134" s="104"/>
      <c r="AL2134" s="104"/>
      <c r="AO2134" s="104"/>
      <c r="AP2134" s="104"/>
    </row>
    <row r="2135" spans="21:42" ht="15" customHeight="1" x14ac:dyDescent="0.25">
      <c r="U2135" s="104"/>
      <c r="AB2135" s="104"/>
      <c r="AC2135" s="104"/>
      <c r="AF2135" s="104"/>
      <c r="AG2135" s="104"/>
      <c r="AK2135" s="104"/>
      <c r="AL2135" s="104"/>
      <c r="AO2135" s="104"/>
      <c r="AP2135" s="104"/>
    </row>
    <row r="2136" spans="21:42" ht="15" customHeight="1" x14ac:dyDescent="0.25">
      <c r="U2136" s="104"/>
      <c r="AB2136" s="104"/>
      <c r="AC2136" s="104"/>
      <c r="AF2136" s="104"/>
      <c r="AG2136" s="104"/>
      <c r="AK2136" s="104"/>
      <c r="AL2136" s="104"/>
      <c r="AO2136" s="104"/>
      <c r="AP2136" s="104"/>
    </row>
    <row r="2137" spans="21:42" ht="15" customHeight="1" x14ac:dyDescent="0.25">
      <c r="U2137" s="104"/>
      <c r="AB2137" s="104"/>
      <c r="AC2137" s="104"/>
      <c r="AF2137" s="104"/>
      <c r="AG2137" s="104"/>
      <c r="AK2137" s="104"/>
      <c r="AL2137" s="104"/>
      <c r="AO2137" s="104"/>
      <c r="AP2137" s="104"/>
    </row>
    <row r="2138" spans="21:42" ht="15" customHeight="1" x14ac:dyDescent="0.25">
      <c r="U2138" s="104"/>
      <c r="AB2138" s="104"/>
      <c r="AC2138" s="104"/>
      <c r="AF2138" s="104"/>
      <c r="AG2138" s="104"/>
      <c r="AK2138" s="104"/>
      <c r="AL2138" s="104"/>
      <c r="AO2138" s="104"/>
      <c r="AP2138" s="104"/>
    </row>
    <row r="2139" spans="21:42" ht="15" customHeight="1" x14ac:dyDescent="0.25">
      <c r="U2139" s="104"/>
      <c r="AB2139" s="104"/>
      <c r="AC2139" s="104"/>
      <c r="AF2139" s="104"/>
      <c r="AG2139" s="104"/>
      <c r="AK2139" s="104"/>
      <c r="AL2139" s="104"/>
      <c r="AO2139" s="104"/>
      <c r="AP2139" s="104"/>
    </row>
    <row r="2140" spans="21:42" ht="15" customHeight="1" x14ac:dyDescent="0.25">
      <c r="U2140" s="104"/>
      <c r="AB2140" s="104"/>
      <c r="AC2140" s="104"/>
      <c r="AF2140" s="104"/>
      <c r="AG2140" s="104"/>
      <c r="AK2140" s="104"/>
      <c r="AL2140" s="104"/>
      <c r="AO2140" s="104"/>
      <c r="AP2140" s="104"/>
    </row>
    <row r="2141" spans="21:42" ht="15" customHeight="1" x14ac:dyDescent="0.25">
      <c r="U2141" s="104"/>
      <c r="AB2141" s="104"/>
      <c r="AC2141" s="104"/>
      <c r="AF2141" s="104"/>
      <c r="AG2141" s="104"/>
      <c r="AK2141" s="104"/>
      <c r="AL2141" s="104"/>
      <c r="AO2141" s="104"/>
      <c r="AP2141" s="104"/>
    </row>
    <row r="2142" spans="21:42" ht="15" customHeight="1" x14ac:dyDescent="0.25">
      <c r="U2142" s="104"/>
      <c r="AB2142" s="104"/>
      <c r="AC2142" s="104"/>
      <c r="AF2142" s="104"/>
      <c r="AG2142" s="104"/>
      <c r="AK2142" s="104"/>
      <c r="AL2142" s="104"/>
      <c r="AO2142" s="104"/>
      <c r="AP2142" s="104"/>
    </row>
    <row r="2143" spans="21:42" ht="15" customHeight="1" x14ac:dyDescent="0.25">
      <c r="U2143" s="104"/>
      <c r="AB2143" s="104"/>
      <c r="AC2143" s="104"/>
      <c r="AF2143" s="104"/>
      <c r="AG2143" s="104"/>
      <c r="AK2143" s="104"/>
      <c r="AL2143" s="104"/>
      <c r="AO2143" s="104"/>
      <c r="AP2143" s="104"/>
    </row>
    <row r="2144" spans="21:42" ht="15" customHeight="1" x14ac:dyDescent="0.25">
      <c r="U2144" s="104"/>
      <c r="AB2144" s="104"/>
      <c r="AC2144" s="104"/>
      <c r="AF2144" s="104"/>
      <c r="AG2144" s="104"/>
      <c r="AK2144" s="104"/>
      <c r="AL2144" s="104"/>
      <c r="AO2144" s="104"/>
      <c r="AP2144" s="104"/>
    </row>
    <row r="2145" spans="21:42" ht="15" customHeight="1" x14ac:dyDescent="0.25">
      <c r="U2145" s="104"/>
      <c r="AB2145" s="104"/>
      <c r="AC2145" s="104"/>
      <c r="AF2145" s="104"/>
      <c r="AG2145" s="104"/>
      <c r="AK2145" s="104"/>
      <c r="AL2145" s="104"/>
      <c r="AO2145" s="104"/>
      <c r="AP2145" s="104"/>
    </row>
    <row r="2146" spans="21:42" ht="15" customHeight="1" x14ac:dyDescent="0.25">
      <c r="U2146" s="104"/>
      <c r="AB2146" s="104"/>
      <c r="AC2146" s="104"/>
      <c r="AF2146" s="104"/>
      <c r="AG2146" s="104"/>
      <c r="AK2146" s="104"/>
      <c r="AL2146" s="104"/>
      <c r="AO2146" s="104"/>
      <c r="AP2146" s="104"/>
    </row>
    <row r="2147" spans="21:42" ht="15" customHeight="1" x14ac:dyDescent="0.25">
      <c r="U2147" s="104"/>
      <c r="AB2147" s="104"/>
      <c r="AC2147" s="104"/>
      <c r="AF2147" s="104"/>
      <c r="AG2147" s="104"/>
      <c r="AK2147" s="104"/>
      <c r="AL2147" s="104"/>
      <c r="AO2147" s="104"/>
      <c r="AP2147" s="104"/>
    </row>
    <row r="2148" spans="21:42" ht="15" customHeight="1" x14ac:dyDescent="0.25">
      <c r="U2148" s="104"/>
      <c r="AB2148" s="104"/>
      <c r="AC2148" s="104"/>
      <c r="AF2148" s="104"/>
      <c r="AG2148" s="104"/>
      <c r="AK2148" s="104"/>
      <c r="AL2148" s="104"/>
      <c r="AO2148" s="104"/>
      <c r="AP2148" s="104"/>
    </row>
    <row r="2149" spans="21:42" ht="15" customHeight="1" x14ac:dyDescent="0.25">
      <c r="U2149" s="104"/>
      <c r="AB2149" s="104"/>
      <c r="AC2149" s="104"/>
      <c r="AF2149" s="104"/>
      <c r="AG2149" s="104"/>
      <c r="AK2149" s="104"/>
      <c r="AL2149" s="104"/>
      <c r="AO2149" s="104"/>
      <c r="AP2149" s="104"/>
    </row>
    <row r="2150" spans="21:42" ht="15" customHeight="1" x14ac:dyDescent="0.25">
      <c r="U2150" s="104"/>
      <c r="AB2150" s="104"/>
      <c r="AC2150" s="104"/>
      <c r="AF2150" s="104"/>
      <c r="AG2150" s="104"/>
      <c r="AK2150" s="104"/>
      <c r="AL2150" s="104"/>
      <c r="AO2150" s="104"/>
      <c r="AP2150" s="104"/>
    </row>
    <row r="2151" spans="21:42" ht="15" customHeight="1" x14ac:dyDescent="0.25">
      <c r="U2151" s="104"/>
      <c r="AB2151" s="104"/>
      <c r="AC2151" s="104"/>
      <c r="AF2151" s="104"/>
      <c r="AG2151" s="104"/>
      <c r="AK2151" s="104"/>
      <c r="AL2151" s="104"/>
      <c r="AO2151" s="104"/>
      <c r="AP2151" s="104"/>
    </row>
    <row r="2152" spans="21:42" ht="15" customHeight="1" x14ac:dyDescent="0.25">
      <c r="U2152" s="104"/>
      <c r="AB2152" s="104"/>
      <c r="AC2152" s="104"/>
      <c r="AF2152" s="104"/>
      <c r="AG2152" s="104"/>
      <c r="AK2152" s="104"/>
      <c r="AL2152" s="104"/>
      <c r="AO2152" s="104"/>
      <c r="AP2152" s="104"/>
    </row>
    <row r="2153" spans="21:42" ht="15" customHeight="1" x14ac:dyDescent="0.25">
      <c r="U2153" s="104"/>
      <c r="AB2153" s="104"/>
      <c r="AC2153" s="104"/>
      <c r="AF2153" s="104"/>
      <c r="AG2153" s="104"/>
      <c r="AK2153" s="104"/>
      <c r="AL2153" s="104"/>
      <c r="AO2153" s="104"/>
      <c r="AP2153" s="104"/>
    </row>
    <row r="2154" spans="21:42" ht="15" customHeight="1" x14ac:dyDescent="0.25">
      <c r="U2154" s="104"/>
      <c r="AB2154" s="104"/>
      <c r="AC2154" s="104"/>
      <c r="AF2154" s="104"/>
      <c r="AG2154" s="104"/>
      <c r="AK2154" s="104"/>
      <c r="AL2154" s="104"/>
      <c r="AO2154" s="104"/>
      <c r="AP2154" s="104"/>
    </row>
    <row r="2155" spans="21:42" ht="15" customHeight="1" x14ac:dyDescent="0.25">
      <c r="U2155" s="104"/>
      <c r="AB2155" s="104"/>
      <c r="AC2155" s="104"/>
      <c r="AF2155" s="104"/>
      <c r="AG2155" s="104"/>
      <c r="AK2155" s="104"/>
      <c r="AL2155" s="104"/>
      <c r="AO2155" s="104"/>
      <c r="AP2155" s="104"/>
    </row>
    <row r="2156" spans="21:42" ht="15" customHeight="1" x14ac:dyDescent="0.25">
      <c r="U2156" s="104"/>
      <c r="AB2156" s="104"/>
      <c r="AC2156" s="104"/>
      <c r="AF2156" s="104"/>
      <c r="AG2156" s="104"/>
      <c r="AK2156" s="104"/>
      <c r="AL2156" s="104"/>
      <c r="AO2156" s="104"/>
      <c r="AP2156" s="104"/>
    </row>
    <row r="2157" spans="21:42" ht="15" customHeight="1" x14ac:dyDescent="0.25">
      <c r="U2157" s="104"/>
      <c r="AB2157" s="104"/>
      <c r="AC2157" s="104"/>
      <c r="AF2157" s="104"/>
      <c r="AG2157" s="104"/>
      <c r="AK2157" s="104"/>
      <c r="AL2157" s="104"/>
      <c r="AO2157" s="104"/>
      <c r="AP2157" s="104"/>
    </row>
    <row r="2158" spans="21:42" ht="15" customHeight="1" x14ac:dyDescent="0.25">
      <c r="U2158" s="104"/>
      <c r="AB2158" s="104"/>
      <c r="AC2158" s="104"/>
      <c r="AF2158" s="104"/>
      <c r="AG2158" s="104"/>
      <c r="AK2158" s="104"/>
      <c r="AL2158" s="104"/>
      <c r="AO2158" s="104"/>
      <c r="AP2158" s="104"/>
    </row>
    <row r="2159" spans="21:42" ht="15" customHeight="1" x14ac:dyDescent="0.25">
      <c r="U2159" s="104"/>
      <c r="AB2159" s="104"/>
      <c r="AC2159" s="104"/>
      <c r="AF2159" s="104"/>
      <c r="AG2159" s="104"/>
      <c r="AK2159" s="104"/>
      <c r="AL2159" s="104"/>
      <c r="AO2159" s="104"/>
      <c r="AP2159" s="104"/>
    </row>
    <row r="2160" spans="21:42" ht="15" customHeight="1" x14ac:dyDescent="0.25">
      <c r="U2160" s="104"/>
      <c r="AB2160" s="104"/>
      <c r="AC2160" s="104"/>
      <c r="AF2160" s="104"/>
      <c r="AG2160" s="104"/>
      <c r="AK2160" s="104"/>
      <c r="AL2160" s="104"/>
      <c r="AO2160" s="104"/>
      <c r="AP2160" s="104"/>
    </row>
    <row r="2161" spans="21:42" ht="15" customHeight="1" x14ac:dyDescent="0.25">
      <c r="U2161" s="104"/>
      <c r="AB2161" s="104"/>
      <c r="AC2161" s="104"/>
      <c r="AF2161" s="104"/>
      <c r="AG2161" s="104"/>
      <c r="AK2161" s="104"/>
      <c r="AL2161" s="104"/>
      <c r="AO2161" s="104"/>
      <c r="AP2161" s="104"/>
    </row>
    <row r="2162" spans="21:42" ht="15" customHeight="1" x14ac:dyDescent="0.25">
      <c r="U2162" s="104"/>
      <c r="AB2162" s="104"/>
      <c r="AC2162" s="104"/>
      <c r="AF2162" s="104"/>
      <c r="AG2162" s="104"/>
      <c r="AK2162" s="104"/>
      <c r="AL2162" s="104"/>
      <c r="AO2162" s="104"/>
      <c r="AP2162" s="104"/>
    </row>
    <row r="2163" spans="21:42" ht="15" customHeight="1" x14ac:dyDescent="0.25">
      <c r="U2163" s="104"/>
      <c r="AB2163" s="104"/>
      <c r="AC2163" s="104"/>
      <c r="AF2163" s="104"/>
      <c r="AG2163" s="104"/>
      <c r="AK2163" s="104"/>
      <c r="AL2163" s="104"/>
      <c r="AO2163" s="104"/>
      <c r="AP2163" s="104"/>
    </row>
    <row r="2164" spans="21:42" ht="15" customHeight="1" x14ac:dyDescent="0.25">
      <c r="U2164" s="104"/>
      <c r="AB2164" s="104"/>
      <c r="AC2164" s="104"/>
      <c r="AF2164" s="104"/>
      <c r="AG2164" s="104"/>
      <c r="AK2164" s="104"/>
      <c r="AL2164" s="104"/>
      <c r="AO2164" s="104"/>
      <c r="AP2164" s="104"/>
    </row>
    <row r="2165" spans="21:42" ht="15" customHeight="1" x14ac:dyDescent="0.25">
      <c r="U2165" s="104"/>
      <c r="AB2165" s="104"/>
      <c r="AC2165" s="104"/>
      <c r="AF2165" s="104"/>
      <c r="AG2165" s="104"/>
      <c r="AK2165" s="104"/>
      <c r="AL2165" s="104"/>
      <c r="AO2165" s="104"/>
      <c r="AP2165" s="104"/>
    </row>
    <row r="2166" spans="21:42" ht="15" customHeight="1" x14ac:dyDescent="0.25">
      <c r="U2166" s="104"/>
      <c r="AB2166" s="104"/>
      <c r="AC2166" s="104"/>
      <c r="AF2166" s="104"/>
      <c r="AG2166" s="104"/>
      <c r="AK2166" s="104"/>
      <c r="AL2166" s="104"/>
      <c r="AO2166" s="104"/>
      <c r="AP2166" s="104"/>
    </row>
    <row r="2167" spans="21:42" ht="15" customHeight="1" x14ac:dyDescent="0.25">
      <c r="U2167" s="104"/>
      <c r="AB2167" s="104"/>
      <c r="AC2167" s="104"/>
      <c r="AF2167" s="104"/>
      <c r="AG2167" s="104"/>
      <c r="AK2167" s="104"/>
      <c r="AL2167" s="104"/>
      <c r="AO2167" s="104"/>
      <c r="AP2167" s="104"/>
    </row>
    <row r="2168" spans="21:42" ht="15" customHeight="1" x14ac:dyDescent="0.25">
      <c r="U2168" s="104"/>
      <c r="AB2168" s="104"/>
      <c r="AC2168" s="104"/>
      <c r="AF2168" s="104"/>
      <c r="AG2168" s="104"/>
      <c r="AK2168" s="104"/>
      <c r="AL2168" s="104"/>
      <c r="AO2168" s="104"/>
      <c r="AP2168" s="104"/>
    </row>
    <row r="2169" spans="21:42" ht="15" customHeight="1" x14ac:dyDescent="0.25">
      <c r="U2169" s="104"/>
      <c r="AB2169" s="104"/>
      <c r="AC2169" s="104"/>
      <c r="AF2169" s="104"/>
      <c r="AG2169" s="104"/>
      <c r="AK2169" s="104"/>
      <c r="AL2169" s="104"/>
      <c r="AO2169" s="104"/>
      <c r="AP2169" s="104"/>
    </row>
    <row r="2170" spans="21:42" ht="15" customHeight="1" x14ac:dyDescent="0.25">
      <c r="U2170" s="104"/>
      <c r="AB2170" s="104"/>
      <c r="AC2170" s="104"/>
      <c r="AF2170" s="104"/>
      <c r="AG2170" s="104"/>
      <c r="AK2170" s="104"/>
      <c r="AL2170" s="104"/>
      <c r="AO2170" s="104"/>
      <c r="AP2170" s="104"/>
    </row>
    <row r="2171" spans="21:42" ht="15" customHeight="1" x14ac:dyDescent="0.25">
      <c r="U2171" s="104"/>
      <c r="AB2171" s="104"/>
      <c r="AC2171" s="104"/>
      <c r="AF2171" s="104"/>
      <c r="AG2171" s="104"/>
      <c r="AK2171" s="104"/>
      <c r="AL2171" s="104"/>
      <c r="AO2171" s="104"/>
      <c r="AP2171" s="104"/>
    </row>
    <row r="2172" spans="21:42" ht="15" customHeight="1" x14ac:dyDescent="0.25">
      <c r="U2172" s="104"/>
      <c r="AB2172" s="104"/>
      <c r="AC2172" s="104"/>
      <c r="AF2172" s="104"/>
      <c r="AG2172" s="104"/>
      <c r="AK2172" s="104"/>
      <c r="AL2172" s="104"/>
      <c r="AO2172" s="104"/>
      <c r="AP2172" s="104"/>
    </row>
    <row r="2173" spans="21:42" ht="15" customHeight="1" x14ac:dyDescent="0.25">
      <c r="U2173" s="104"/>
      <c r="AB2173" s="104"/>
      <c r="AC2173" s="104"/>
      <c r="AF2173" s="104"/>
      <c r="AG2173" s="104"/>
      <c r="AK2173" s="104"/>
      <c r="AL2173" s="104"/>
      <c r="AO2173" s="104"/>
      <c r="AP2173" s="104"/>
    </row>
    <row r="2174" spans="21:42" ht="15" customHeight="1" x14ac:dyDescent="0.25">
      <c r="U2174" s="104"/>
      <c r="AB2174" s="104"/>
      <c r="AC2174" s="104"/>
      <c r="AF2174" s="104"/>
      <c r="AG2174" s="104"/>
      <c r="AK2174" s="104"/>
      <c r="AL2174" s="104"/>
      <c r="AO2174" s="104"/>
      <c r="AP2174" s="104"/>
    </row>
    <row r="2175" spans="21:42" ht="15" customHeight="1" x14ac:dyDescent="0.25">
      <c r="U2175" s="104"/>
      <c r="AB2175" s="104"/>
      <c r="AC2175" s="104"/>
      <c r="AF2175" s="104"/>
      <c r="AG2175" s="104"/>
      <c r="AK2175" s="104"/>
      <c r="AL2175" s="104"/>
      <c r="AO2175" s="104"/>
      <c r="AP2175" s="104"/>
    </row>
    <row r="2176" spans="21:42" ht="15" customHeight="1" x14ac:dyDescent="0.25">
      <c r="U2176" s="104"/>
      <c r="AB2176" s="104"/>
      <c r="AC2176" s="104"/>
      <c r="AF2176" s="104"/>
      <c r="AG2176" s="104"/>
      <c r="AK2176" s="104"/>
      <c r="AL2176" s="104"/>
      <c r="AO2176" s="104"/>
      <c r="AP2176" s="104"/>
    </row>
    <row r="2177" spans="21:42" ht="15" customHeight="1" x14ac:dyDescent="0.25">
      <c r="U2177" s="104"/>
      <c r="AB2177" s="104"/>
      <c r="AC2177" s="104"/>
      <c r="AF2177" s="104"/>
      <c r="AG2177" s="104"/>
      <c r="AK2177" s="104"/>
      <c r="AL2177" s="104"/>
      <c r="AO2177" s="104"/>
      <c r="AP2177" s="104"/>
    </row>
    <row r="2178" spans="21:42" ht="15" customHeight="1" x14ac:dyDescent="0.25">
      <c r="U2178" s="104"/>
      <c r="AB2178" s="104"/>
      <c r="AC2178" s="104"/>
      <c r="AF2178" s="104"/>
      <c r="AG2178" s="104"/>
      <c r="AK2178" s="104"/>
      <c r="AL2178" s="104"/>
      <c r="AO2178" s="104"/>
      <c r="AP2178" s="104"/>
    </row>
    <row r="2179" spans="21:42" ht="15" customHeight="1" x14ac:dyDescent="0.25">
      <c r="U2179" s="104"/>
      <c r="AB2179" s="104"/>
      <c r="AC2179" s="104"/>
      <c r="AF2179" s="104"/>
      <c r="AG2179" s="104"/>
      <c r="AK2179" s="104"/>
      <c r="AL2179" s="104"/>
      <c r="AO2179" s="104"/>
      <c r="AP2179" s="104"/>
    </row>
    <row r="2180" spans="21:42" ht="15" customHeight="1" x14ac:dyDescent="0.25">
      <c r="U2180" s="104"/>
      <c r="AB2180" s="104"/>
      <c r="AC2180" s="104"/>
      <c r="AF2180" s="104"/>
      <c r="AG2180" s="104"/>
      <c r="AK2180" s="104"/>
      <c r="AL2180" s="104"/>
      <c r="AO2180" s="104"/>
      <c r="AP2180" s="104"/>
    </row>
    <row r="2181" spans="21:42" ht="15" customHeight="1" x14ac:dyDescent="0.25">
      <c r="U2181" s="104"/>
      <c r="AB2181" s="104"/>
      <c r="AC2181" s="104"/>
      <c r="AF2181" s="104"/>
      <c r="AG2181" s="104"/>
      <c r="AK2181" s="104"/>
      <c r="AL2181" s="104"/>
      <c r="AO2181" s="104"/>
      <c r="AP2181" s="104"/>
    </row>
    <row r="2182" spans="21:42" ht="15" customHeight="1" x14ac:dyDescent="0.25">
      <c r="U2182" s="104"/>
      <c r="AB2182" s="104"/>
      <c r="AC2182" s="104"/>
      <c r="AF2182" s="104"/>
      <c r="AG2182" s="104"/>
      <c r="AK2182" s="104"/>
      <c r="AL2182" s="104"/>
      <c r="AO2182" s="104"/>
      <c r="AP2182" s="104"/>
    </row>
    <row r="2183" spans="21:42" ht="15" customHeight="1" x14ac:dyDescent="0.25">
      <c r="U2183" s="104"/>
      <c r="AB2183" s="104"/>
      <c r="AC2183" s="104"/>
      <c r="AF2183" s="104"/>
      <c r="AG2183" s="104"/>
      <c r="AK2183" s="104"/>
      <c r="AL2183" s="104"/>
      <c r="AO2183" s="104"/>
      <c r="AP2183" s="104"/>
    </row>
    <row r="2184" spans="21:42" ht="15" customHeight="1" x14ac:dyDescent="0.25">
      <c r="U2184" s="104"/>
      <c r="AB2184" s="104"/>
      <c r="AC2184" s="104"/>
      <c r="AF2184" s="104"/>
      <c r="AG2184" s="104"/>
      <c r="AK2184" s="104"/>
      <c r="AL2184" s="104"/>
      <c r="AO2184" s="104"/>
      <c r="AP2184" s="104"/>
    </row>
    <row r="2185" spans="21:42" ht="15" customHeight="1" x14ac:dyDescent="0.25">
      <c r="U2185" s="104"/>
      <c r="AB2185" s="104"/>
      <c r="AC2185" s="104"/>
      <c r="AF2185" s="104"/>
      <c r="AG2185" s="104"/>
      <c r="AK2185" s="104"/>
      <c r="AL2185" s="104"/>
      <c r="AO2185" s="104"/>
      <c r="AP2185" s="104"/>
    </row>
    <row r="2186" spans="21:42" ht="15" customHeight="1" x14ac:dyDescent="0.25">
      <c r="U2186" s="104"/>
      <c r="AB2186" s="104"/>
      <c r="AC2186" s="104"/>
      <c r="AF2186" s="104"/>
      <c r="AG2186" s="104"/>
      <c r="AK2186" s="104"/>
      <c r="AL2186" s="104"/>
      <c r="AO2186" s="104"/>
      <c r="AP2186" s="104"/>
    </row>
    <row r="2187" spans="21:42" ht="15" customHeight="1" x14ac:dyDescent="0.25">
      <c r="U2187" s="104"/>
      <c r="AB2187" s="104"/>
      <c r="AC2187" s="104"/>
      <c r="AF2187" s="104"/>
      <c r="AG2187" s="104"/>
      <c r="AK2187" s="104"/>
      <c r="AL2187" s="104"/>
      <c r="AO2187" s="104"/>
      <c r="AP2187" s="104"/>
    </row>
    <row r="2188" spans="21:42" ht="15" customHeight="1" x14ac:dyDescent="0.25">
      <c r="U2188" s="104"/>
      <c r="AB2188" s="104"/>
      <c r="AC2188" s="104"/>
      <c r="AF2188" s="104"/>
      <c r="AG2188" s="104"/>
      <c r="AK2188" s="104"/>
      <c r="AL2188" s="104"/>
      <c r="AO2188" s="104"/>
      <c r="AP2188" s="104"/>
    </row>
    <row r="2189" spans="21:42" ht="15" customHeight="1" x14ac:dyDescent="0.25">
      <c r="U2189" s="104"/>
      <c r="AB2189" s="104"/>
      <c r="AC2189" s="104"/>
      <c r="AF2189" s="104"/>
      <c r="AG2189" s="104"/>
      <c r="AK2189" s="104"/>
      <c r="AL2189" s="104"/>
      <c r="AO2189" s="104"/>
      <c r="AP2189" s="104"/>
    </row>
    <row r="2190" spans="21:42" ht="15" customHeight="1" x14ac:dyDescent="0.25">
      <c r="U2190" s="104"/>
      <c r="AB2190" s="104"/>
      <c r="AC2190" s="104"/>
      <c r="AF2190" s="104"/>
      <c r="AG2190" s="104"/>
      <c r="AK2190" s="104"/>
      <c r="AL2190" s="104"/>
      <c r="AO2190" s="104"/>
      <c r="AP2190" s="104"/>
    </row>
    <row r="2191" spans="21:42" ht="15" customHeight="1" x14ac:dyDescent="0.25">
      <c r="U2191" s="104"/>
      <c r="AB2191" s="104"/>
      <c r="AC2191" s="104"/>
      <c r="AF2191" s="104"/>
      <c r="AG2191" s="104"/>
      <c r="AK2191" s="104"/>
      <c r="AL2191" s="104"/>
      <c r="AO2191" s="104"/>
      <c r="AP2191" s="104"/>
    </row>
    <row r="2192" spans="21:42" ht="15" customHeight="1" x14ac:dyDescent="0.25">
      <c r="U2192" s="104"/>
      <c r="AB2192" s="104"/>
      <c r="AC2192" s="104"/>
      <c r="AF2192" s="104"/>
      <c r="AG2192" s="104"/>
      <c r="AK2192" s="104"/>
      <c r="AL2192" s="104"/>
      <c r="AO2192" s="104"/>
      <c r="AP2192" s="104"/>
    </row>
    <row r="2193" spans="21:42" ht="15" customHeight="1" x14ac:dyDescent="0.25">
      <c r="U2193" s="104"/>
      <c r="AB2193" s="104"/>
      <c r="AC2193" s="104"/>
      <c r="AF2193" s="104"/>
      <c r="AG2193" s="104"/>
      <c r="AK2193" s="104"/>
      <c r="AL2193" s="104"/>
      <c r="AO2193" s="104"/>
      <c r="AP2193" s="104"/>
    </row>
    <row r="2194" spans="21:42" ht="15" customHeight="1" x14ac:dyDescent="0.25">
      <c r="U2194" s="104"/>
      <c r="AB2194" s="104"/>
      <c r="AC2194" s="104"/>
      <c r="AF2194" s="104"/>
      <c r="AG2194" s="104"/>
      <c r="AK2194" s="104"/>
      <c r="AL2194" s="104"/>
      <c r="AO2194" s="104"/>
      <c r="AP2194" s="104"/>
    </row>
    <row r="2195" spans="21:42" ht="15" customHeight="1" x14ac:dyDescent="0.25">
      <c r="U2195" s="104"/>
      <c r="AB2195" s="104"/>
      <c r="AC2195" s="104"/>
      <c r="AF2195" s="104"/>
      <c r="AG2195" s="104"/>
      <c r="AK2195" s="104"/>
      <c r="AL2195" s="104"/>
      <c r="AO2195" s="104"/>
      <c r="AP2195" s="104"/>
    </row>
    <row r="2196" spans="21:42" ht="15" customHeight="1" x14ac:dyDescent="0.25">
      <c r="U2196" s="104"/>
      <c r="AB2196" s="104"/>
      <c r="AC2196" s="104"/>
      <c r="AF2196" s="104"/>
      <c r="AG2196" s="104"/>
      <c r="AK2196" s="104"/>
      <c r="AL2196" s="104"/>
      <c r="AO2196" s="104"/>
      <c r="AP2196" s="104"/>
    </row>
    <row r="2197" spans="21:42" ht="15" customHeight="1" x14ac:dyDescent="0.25">
      <c r="U2197" s="104"/>
      <c r="AB2197" s="104"/>
      <c r="AC2197" s="104"/>
      <c r="AF2197" s="104"/>
      <c r="AG2197" s="104"/>
      <c r="AK2197" s="104"/>
      <c r="AL2197" s="104"/>
      <c r="AO2197" s="104"/>
      <c r="AP2197" s="104"/>
    </row>
    <row r="2198" spans="21:42" ht="15" customHeight="1" x14ac:dyDescent="0.25">
      <c r="U2198" s="104"/>
      <c r="AB2198" s="104"/>
      <c r="AC2198" s="104"/>
      <c r="AF2198" s="104"/>
      <c r="AG2198" s="104"/>
      <c r="AK2198" s="104"/>
      <c r="AL2198" s="104"/>
      <c r="AO2198" s="104"/>
      <c r="AP2198" s="104"/>
    </row>
    <row r="2199" spans="21:42" ht="15" customHeight="1" x14ac:dyDescent="0.25">
      <c r="U2199" s="104"/>
      <c r="AB2199" s="104"/>
      <c r="AC2199" s="104"/>
      <c r="AF2199" s="104"/>
      <c r="AG2199" s="104"/>
      <c r="AK2199" s="104"/>
      <c r="AL2199" s="104"/>
      <c r="AO2199" s="104"/>
      <c r="AP2199" s="104"/>
    </row>
    <row r="2200" spans="21:42" ht="15" customHeight="1" x14ac:dyDescent="0.25">
      <c r="U2200" s="104"/>
      <c r="AB2200" s="104"/>
      <c r="AC2200" s="104"/>
      <c r="AF2200" s="104"/>
      <c r="AG2200" s="104"/>
      <c r="AK2200" s="104"/>
      <c r="AL2200" s="104"/>
      <c r="AO2200" s="104"/>
      <c r="AP2200" s="104"/>
    </row>
    <row r="2201" spans="21:42" ht="15" customHeight="1" x14ac:dyDescent="0.25">
      <c r="U2201" s="104"/>
      <c r="AB2201" s="104"/>
      <c r="AC2201" s="104"/>
      <c r="AF2201" s="104"/>
      <c r="AG2201" s="104"/>
      <c r="AK2201" s="104"/>
      <c r="AL2201" s="104"/>
      <c r="AO2201" s="104"/>
      <c r="AP2201" s="104"/>
    </row>
    <row r="2202" spans="21:42" ht="15" customHeight="1" x14ac:dyDescent="0.25">
      <c r="U2202" s="104"/>
      <c r="AB2202" s="104"/>
      <c r="AC2202" s="104"/>
      <c r="AF2202" s="104"/>
      <c r="AG2202" s="104"/>
      <c r="AK2202" s="104"/>
      <c r="AL2202" s="104"/>
      <c r="AO2202" s="104"/>
      <c r="AP2202" s="104"/>
    </row>
    <row r="2203" spans="21:42" ht="15" customHeight="1" x14ac:dyDescent="0.25">
      <c r="U2203" s="104"/>
      <c r="AB2203" s="104"/>
      <c r="AC2203" s="104"/>
      <c r="AF2203" s="104"/>
      <c r="AG2203" s="104"/>
      <c r="AK2203" s="104"/>
      <c r="AL2203" s="104"/>
      <c r="AO2203" s="104"/>
      <c r="AP2203" s="104"/>
    </row>
    <row r="2204" spans="21:42" ht="15" customHeight="1" x14ac:dyDescent="0.25">
      <c r="U2204" s="104"/>
      <c r="AB2204" s="104"/>
      <c r="AC2204" s="104"/>
      <c r="AF2204" s="104"/>
      <c r="AG2204" s="104"/>
      <c r="AK2204" s="104"/>
      <c r="AL2204" s="104"/>
      <c r="AO2204" s="104"/>
      <c r="AP2204" s="104"/>
    </row>
    <row r="2205" spans="21:42" ht="15" customHeight="1" x14ac:dyDescent="0.25">
      <c r="U2205" s="104"/>
      <c r="AB2205" s="104"/>
      <c r="AC2205" s="104"/>
      <c r="AF2205" s="104"/>
      <c r="AG2205" s="104"/>
      <c r="AK2205" s="104"/>
      <c r="AL2205" s="104"/>
      <c r="AO2205" s="104"/>
      <c r="AP2205" s="104"/>
    </row>
    <row r="2206" spans="21:42" ht="15" customHeight="1" x14ac:dyDescent="0.25">
      <c r="U2206" s="104"/>
      <c r="AB2206" s="104"/>
      <c r="AC2206" s="104"/>
      <c r="AF2206" s="104"/>
      <c r="AG2206" s="104"/>
      <c r="AK2206" s="104"/>
      <c r="AL2206" s="104"/>
      <c r="AO2206" s="104"/>
      <c r="AP2206" s="104"/>
    </row>
    <row r="2207" spans="21:42" ht="15" customHeight="1" x14ac:dyDescent="0.25">
      <c r="U2207" s="104"/>
      <c r="AB2207" s="104"/>
      <c r="AC2207" s="104"/>
      <c r="AF2207" s="104"/>
      <c r="AG2207" s="104"/>
      <c r="AK2207" s="104"/>
      <c r="AL2207" s="104"/>
      <c r="AO2207" s="104"/>
      <c r="AP2207" s="104"/>
    </row>
    <row r="2208" spans="21:42" ht="15" customHeight="1" x14ac:dyDescent="0.25">
      <c r="U2208" s="104"/>
      <c r="AB2208" s="104"/>
      <c r="AC2208" s="104"/>
      <c r="AF2208" s="104"/>
      <c r="AG2208" s="104"/>
      <c r="AK2208" s="104"/>
      <c r="AL2208" s="104"/>
      <c r="AO2208" s="104"/>
      <c r="AP2208" s="104"/>
    </row>
    <row r="2209" spans="21:42" ht="15" customHeight="1" x14ac:dyDescent="0.25">
      <c r="U2209" s="104"/>
      <c r="AB2209" s="104"/>
      <c r="AC2209" s="104"/>
      <c r="AF2209" s="104"/>
      <c r="AG2209" s="104"/>
      <c r="AK2209" s="104"/>
      <c r="AL2209" s="104"/>
      <c r="AO2209" s="104"/>
      <c r="AP2209" s="104"/>
    </row>
    <row r="2210" spans="21:42" ht="15" customHeight="1" x14ac:dyDescent="0.25">
      <c r="U2210" s="104"/>
      <c r="AB2210" s="104"/>
      <c r="AC2210" s="104"/>
      <c r="AF2210" s="104"/>
      <c r="AG2210" s="104"/>
      <c r="AK2210" s="104"/>
      <c r="AL2210" s="104"/>
      <c r="AO2210" s="104"/>
      <c r="AP2210" s="104"/>
    </row>
    <row r="2211" spans="21:42" ht="15" customHeight="1" x14ac:dyDescent="0.25">
      <c r="U2211" s="104"/>
      <c r="AB2211" s="104"/>
      <c r="AC2211" s="104"/>
      <c r="AF2211" s="104"/>
      <c r="AG2211" s="104"/>
      <c r="AK2211" s="104"/>
      <c r="AL2211" s="104"/>
      <c r="AO2211" s="104"/>
      <c r="AP2211" s="104"/>
    </row>
    <row r="2212" spans="21:42" ht="15" customHeight="1" x14ac:dyDescent="0.25">
      <c r="U2212" s="104"/>
      <c r="AB2212" s="104"/>
      <c r="AC2212" s="104"/>
      <c r="AF2212" s="104"/>
      <c r="AG2212" s="104"/>
      <c r="AK2212" s="104"/>
      <c r="AL2212" s="104"/>
      <c r="AO2212" s="104"/>
      <c r="AP2212" s="104"/>
    </row>
    <row r="2213" spans="21:42" ht="15" customHeight="1" x14ac:dyDescent="0.25">
      <c r="U2213" s="104"/>
      <c r="AB2213" s="104"/>
      <c r="AC2213" s="104"/>
      <c r="AF2213" s="104"/>
      <c r="AG2213" s="104"/>
      <c r="AK2213" s="104"/>
      <c r="AL2213" s="104"/>
      <c r="AO2213" s="104"/>
      <c r="AP2213" s="104"/>
    </row>
    <row r="2214" spans="21:42" ht="15" customHeight="1" x14ac:dyDescent="0.25">
      <c r="U2214" s="104"/>
      <c r="AB2214" s="104"/>
      <c r="AC2214" s="104"/>
      <c r="AF2214" s="104"/>
      <c r="AG2214" s="104"/>
      <c r="AK2214" s="104"/>
      <c r="AL2214" s="104"/>
      <c r="AO2214" s="104"/>
      <c r="AP2214" s="104"/>
    </row>
    <row r="2215" spans="21:42" ht="15" customHeight="1" x14ac:dyDescent="0.25">
      <c r="U2215" s="104"/>
      <c r="AB2215" s="104"/>
      <c r="AC2215" s="104"/>
      <c r="AF2215" s="104"/>
      <c r="AG2215" s="104"/>
      <c r="AK2215" s="104"/>
      <c r="AL2215" s="104"/>
      <c r="AO2215" s="104"/>
      <c r="AP2215" s="104"/>
    </row>
    <row r="2216" spans="21:42" ht="15" customHeight="1" x14ac:dyDescent="0.25">
      <c r="U2216" s="104"/>
      <c r="AB2216" s="104"/>
      <c r="AC2216" s="104"/>
      <c r="AF2216" s="104"/>
      <c r="AG2216" s="104"/>
      <c r="AK2216" s="104"/>
      <c r="AL2216" s="104"/>
      <c r="AO2216" s="104"/>
      <c r="AP2216" s="104"/>
    </row>
    <row r="2217" spans="21:42" ht="15" customHeight="1" x14ac:dyDescent="0.25">
      <c r="U2217" s="104"/>
      <c r="AB2217" s="104"/>
      <c r="AC2217" s="104"/>
      <c r="AF2217" s="104"/>
      <c r="AG2217" s="104"/>
      <c r="AK2217" s="104"/>
      <c r="AL2217" s="104"/>
      <c r="AO2217" s="104"/>
      <c r="AP2217" s="104"/>
    </row>
    <row r="2218" spans="21:42" ht="15" customHeight="1" x14ac:dyDescent="0.25">
      <c r="U2218" s="104"/>
      <c r="AB2218" s="104"/>
      <c r="AC2218" s="104"/>
      <c r="AF2218" s="104"/>
      <c r="AG2218" s="104"/>
      <c r="AK2218" s="104"/>
      <c r="AL2218" s="104"/>
      <c r="AO2218" s="104"/>
      <c r="AP2218" s="104"/>
    </row>
    <row r="2219" spans="21:42" ht="15" customHeight="1" x14ac:dyDescent="0.25">
      <c r="U2219" s="104"/>
      <c r="AB2219" s="104"/>
      <c r="AC2219" s="104"/>
      <c r="AF2219" s="104"/>
      <c r="AG2219" s="104"/>
      <c r="AK2219" s="104"/>
      <c r="AL2219" s="104"/>
      <c r="AO2219" s="104"/>
      <c r="AP2219" s="104"/>
    </row>
    <row r="2220" spans="21:42" ht="15" customHeight="1" x14ac:dyDescent="0.25">
      <c r="U2220" s="104"/>
      <c r="AB2220" s="104"/>
      <c r="AC2220" s="104"/>
      <c r="AF2220" s="104"/>
      <c r="AG2220" s="104"/>
      <c r="AK2220" s="104"/>
      <c r="AL2220" s="104"/>
      <c r="AO2220" s="104"/>
      <c r="AP2220" s="104"/>
    </row>
    <row r="2221" spans="21:42" ht="15" customHeight="1" x14ac:dyDescent="0.25">
      <c r="U2221" s="104"/>
      <c r="AB2221" s="104"/>
      <c r="AC2221" s="104"/>
      <c r="AF2221" s="104"/>
      <c r="AG2221" s="104"/>
      <c r="AK2221" s="104"/>
      <c r="AL2221" s="104"/>
      <c r="AO2221" s="104"/>
      <c r="AP2221" s="104"/>
    </row>
    <row r="2222" spans="21:42" ht="15" customHeight="1" x14ac:dyDescent="0.25">
      <c r="U2222" s="104"/>
      <c r="AB2222" s="104"/>
      <c r="AC2222" s="104"/>
      <c r="AF2222" s="104"/>
      <c r="AG2222" s="104"/>
      <c r="AK2222" s="104"/>
      <c r="AL2222" s="104"/>
      <c r="AO2222" s="104"/>
      <c r="AP2222" s="104"/>
    </row>
    <row r="2223" spans="21:42" ht="15" customHeight="1" x14ac:dyDescent="0.25">
      <c r="U2223" s="104"/>
      <c r="AB2223" s="104"/>
      <c r="AC2223" s="104"/>
      <c r="AF2223" s="104"/>
      <c r="AG2223" s="104"/>
      <c r="AK2223" s="104"/>
      <c r="AL2223" s="104"/>
      <c r="AO2223" s="104"/>
      <c r="AP2223" s="104"/>
    </row>
    <row r="2224" spans="21:42" ht="15" customHeight="1" x14ac:dyDescent="0.25">
      <c r="U2224" s="104"/>
      <c r="AB2224" s="104"/>
      <c r="AC2224" s="104"/>
      <c r="AF2224" s="104"/>
      <c r="AG2224" s="104"/>
      <c r="AK2224" s="104"/>
      <c r="AL2224" s="104"/>
      <c r="AO2224" s="104"/>
      <c r="AP2224" s="104"/>
    </row>
    <row r="2225" spans="21:42" ht="15" customHeight="1" x14ac:dyDescent="0.25">
      <c r="U2225" s="104"/>
      <c r="AB2225" s="104"/>
      <c r="AC2225" s="104"/>
      <c r="AF2225" s="104"/>
      <c r="AG2225" s="104"/>
      <c r="AK2225" s="104"/>
      <c r="AL2225" s="104"/>
      <c r="AO2225" s="104"/>
      <c r="AP2225" s="104"/>
    </row>
    <row r="2226" spans="21:42" ht="15" customHeight="1" x14ac:dyDescent="0.25">
      <c r="U2226" s="104"/>
      <c r="AB2226" s="104"/>
      <c r="AC2226" s="104"/>
      <c r="AF2226" s="104"/>
      <c r="AG2226" s="104"/>
      <c r="AK2226" s="104"/>
      <c r="AL2226" s="104"/>
      <c r="AO2226" s="104"/>
      <c r="AP2226" s="104"/>
    </row>
    <row r="2227" spans="21:42" ht="15" customHeight="1" x14ac:dyDescent="0.25">
      <c r="U2227" s="104"/>
      <c r="AB2227" s="104"/>
      <c r="AC2227" s="104"/>
      <c r="AF2227" s="104"/>
      <c r="AG2227" s="104"/>
      <c r="AK2227" s="104"/>
      <c r="AL2227" s="104"/>
      <c r="AO2227" s="104"/>
      <c r="AP2227" s="104"/>
    </row>
    <row r="2228" spans="21:42" ht="15" customHeight="1" x14ac:dyDescent="0.25">
      <c r="U2228" s="104"/>
      <c r="AB2228" s="104"/>
      <c r="AC2228" s="104"/>
      <c r="AF2228" s="104"/>
      <c r="AG2228" s="104"/>
      <c r="AK2228" s="104"/>
      <c r="AL2228" s="104"/>
      <c r="AO2228" s="104"/>
      <c r="AP2228" s="104"/>
    </row>
    <row r="2229" spans="21:42" ht="15" customHeight="1" x14ac:dyDescent="0.25">
      <c r="U2229" s="104"/>
      <c r="AB2229" s="104"/>
      <c r="AC2229" s="104"/>
      <c r="AF2229" s="104"/>
      <c r="AG2229" s="104"/>
      <c r="AK2229" s="104"/>
      <c r="AL2229" s="104"/>
      <c r="AO2229" s="104"/>
      <c r="AP2229" s="104"/>
    </row>
    <row r="2230" spans="21:42" ht="15" customHeight="1" x14ac:dyDescent="0.25">
      <c r="U2230" s="104"/>
      <c r="AB2230" s="104"/>
      <c r="AC2230" s="104"/>
      <c r="AF2230" s="104"/>
      <c r="AG2230" s="104"/>
      <c r="AK2230" s="104"/>
      <c r="AL2230" s="104"/>
      <c r="AO2230" s="104"/>
      <c r="AP2230" s="104"/>
    </row>
    <row r="2231" spans="21:42" ht="15" customHeight="1" x14ac:dyDescent="0.25">
      <c r="U2231" s="104"/>
      <c r="AB2231" s="104"/>
      <c r="AC2231" s="104"/>
      <c r="AF2231" s="104"/>
      <c r="AG2231" s="104"/>
      <c r="AK2231" s="104"/>
      <c r="AL2231" s="104"/>
      <c r="AO2231" s="104"/>
      <c r="AP2231" s="104"/>
    </row>
    <row r="2232" spans="21:42" ht="15" customHeight="1" x14ac:dyDescent="0.25">
      <c r="U2232" s="104"/>
      <c r="AB2232" s="104"/>
      <c r="AC2232" s="104"/>
      <c r="AF2232" s="104"/>
      <c r="AG2232" s="104"/>
      <c r="AK2232" s="104"/>
      <c r="AL2232" s="104"/>
      <c r="AO2232" s="104"/>
      <c r="AP2232" s="104"/>
    </row>
    <row r="2233" spans="21:42" ht="15" customHeight="1" x14ac:dyDescent="0.25">
      <c r="U2233" s="104"/>
      <c r="AB2233" s="104"/>
      <c r="AC2233" s="104"/>
      <c r="AF2233" s="104"/>
      <c r="AG2233" s="104"/>
      <c r="AK2233" s="104"/>
      <c r="AL2233" s="104"/>
      <c r="AO2233" s="104"/>
      <c r="AP2233" s="104"/>
    </row>
    <row r="2234" spans="21:42" ht="15" customHeight="1" x14ac:dyDescent="0.25">
      <c r="U2234" s="104"/>
      <c r="AB2234" s="104"/>
      <c r="AC2234" s="104"/>
      <c r="AF2234" s="104"/>
      <c r="AG2234" s="104"/>
      <c r="AK2234" s="104"/>
      <c r="AL2234" s="104"/>
      <c r="AO2234" s="104"/>
      <c r="AP2234" s="104"/>
    </row>
    <row r="2235" spans="21:42" ht="15" customHeight="1" x14ac:dyDescent="0.25">
      <c r="U2235" s="104"/>
      <c r="AB2235" s="104"/>
      <c r="AC2235" s="104"/>
      <c r="AF2235" s="104"/>
      <c r="AG2235" s="104"/>
      <c r="AK2235" s="104"/>
      <c r="AL2235" s="104"/>
      <c r="AO2235" s="104"/>
      <c r="AP2235" s="104"/>
    </row>
    <row r="2236" spans="21:42" ht="15" customHeight="1" x14ac:dyDescent="0.25">
      <c r="U2236" s="104"/>
      <c r="AB2236" s="104"/>
      <c r="AC2236" s="104"/>
      <c r="AF2236" s="104"/>
      <c r="AG2236" s="104"/>
      <c r="AK2236" s="104"/>
      <c r="AL2236" s="104"/>
      <c r="AO2236" s="104"/>
      <c r="AP2236" s="104"/>
    </row>
    <row r="2237" spans="21:42" ht="15" customHeight="1" x14ac:dyDescent="0.25">
      <c r="U2237" s="104"/>
      <c r="AB2237" s="104"/>
      <c r="AC2237" s="104"/>
      <c r="AF2237" s="104"/>
      <c r="AG2237" s="104"/>
      <c r="AK2237" s="104"/>
      <c r="AL2237" s="104"/>
      <c r="AO2237" s="104"/>
      <c r="AP2237" s="104"/>
    </row>
    <row r="2238" spans="21:42" ht="15" customHeight="1" x14ac:dyDescent="0.25">
      <c r="U2238" s="104"/>
      <c r="AB2238" s="104"/>
      <c r="AC2238" s="104"/>
      <c r="AF2238" s="104"/>
      <c r="AG2238" s="104"/>
      <c r="AK2238" s="104"/>
      <c r="AL2238" s="104"/>
      <c r="AO2238" s="104"/>
      <c r="AP2238" s="104"/>
    </row>
    <row r="2239" spans="21:42" ht="15" customHeight="1" x14ac:dyDescent="0.25">
      <c r="U2239" s="104"/>
      <c r="AB2239" s="104"/>
      <c r="AC2239" s="104"/>
      <c r="AF2239" s="104"/>
      <c r="AG2239" s="104"/>
      <c r="AK2239" s="104"/>
      <c r="AL2239" s="104"/>
      <c r="AO2239" s="104"/>
      <c r="AP2239" s="104"/>
    </row>
    <row r="2240" spans="21:42" ht="15" customHeight="1" x14ac:dyDescent="0.25">
      <c r="U2240" s="104"/>
      <c r="AB2240" s="104"/>
      <c r="AC2240" s="104"/>
      <c r="AF2240" s="104"/>
      <c r="AG2240" s="104"/>
      <c r="AK2240" s="104"/>
      <c r="AL2240" s="104"/>
      <c r="AO2240" s="104"/>
      <c r="AP2240" s="104"/>
    </row>
    <row r="2241" spans="21:42" ht="15" customHeight="1" x14ac:dyDescent="0.25">
      <c r="U2241" s="104"/>
      <c r="AB2241" s="104"/>
      <c r="AC2241" s="104"/>
      <c r="AF2241" s="104"/>
      <c r="AG2241" s="104"/>
      <c r="AK2241" s="104"/>
      <c r="AL2241" s="104"/>
      <c r="AO2241" s="104"/>
      <c r="AP2241" s="104"/>
    </row>
    <row r="2242" spans="21:42" ht="15" customHeight="1" x14ac:dyDescent="0.25">
      <c r="U2242" s="104"/>
      <c r="AB2242" s="104"/>
      <c r="AC2242" s="104"/>
      <c r="AF2242" s="104"/>
      <c r="AG2242" s="104"/>
      <c r="AK2242" s="104"/>
      <c r="AL2242" s="104"/>
      <c r="AO2242" s="104"/>
      <c r="AP2242" s="104"/>
    </row>
    <row r="2243" spans="21:42" ht="15" customHeight="1" x14ac:dyDescent="0.25">
      <c r="U2243" s="104"/>
      <c r="AB2243" s="104"/>
      <c r="AC2243" s="104"/>
      <c r="AF2243" s="104"/>
      <c r="AG2243" s="104"/>
      <c r="AK2243" s="104"/>
      <c r="AL2243" s="104"/>
      <c r="AO2243" s="104"/>
      <c r="AP2243" s="104"/>
    </row>
    <row r="2244" spans="21:42" ht="15" customHeight="1" x14ac:dyDescent="0.25">
      <c r="U2244" s="104"/>
      <c r="AB2244" s="104"/>
      <c r="AC2244" s="104"/>
      <c r="AF2244" s="104"/>
      <c r="AG2244" s="104"/>
      <c r="AK2244" s="104"/>
      <c r="AL2244" s="104"/>
      <c r="AO2244" s="104"/>
      <c r="AP2244" s="104"/>
    </row>
    <row r="2245" spans="21:42" ht="15" customHeight="1" x14ac:dyDescent="0.25">
      <c r="U2245" s="104"/>
      <c r="AB2245" s="104"/>
      <c r="AC2245" s="104"/>
      <c r="AF2245" s="104"/>
      <c r="AG2245" s="104"/>
      <c r="AK2245" s="104"/>
      <c r="AL2245" s="104"/>
      <c r="AO2245" s="104"/>
      <c r="AP2245" s="104"/>
    </row>
    <row r="2246" spans="21:42" ht="15" customHeight="1" x14ac:dyDescent="0.25">
      <c r="U2246" s="104"/>
      <c r="AB2246" s="104"/>
      <c r="AC2246" s="104"/>
      <c r="AF2246" s="104"/>
      <c r="AG2246" s="104"/>
      <c r="AK2246" s="104"/>
      <c r="AL2246" s="104"/>
      <c r="AO2246" s="104"/>
      <c r="AP2246" s="104"/>
    </row>
    <row r="2247" spans="21:42" ht="15" customHeight="1" x14ac:dyDescent="0.25">
      <c r="U2247" s="104"/>
      <c r="AB2247" s="104"/>
      <c r="AC2247" s="104"/>
      <c r="AF2247" s="104"/>
      <c r="AG2247" s="104"/>
      <c r="AK2247" s="104"/>
      <c r="AL2247" s="104"/>
      <c r="AO2247" s="104"/>
      <c r="AP2247" s="104"/>
    </row>
    <row r="2248" spans="21:42" ht="15" customHeight="1" x14ac:dyDescent="0.25">
      <c r="U2248" s="104"/>
      <c r="AB2248" s="104"/>
      <c r="AC2248" s="104"/>
      <c r="AF2248" s="104"/>
      <c r="AG2248" s="104"/>
      <c r="AK2248" s="104"/>
      <c r="AL2248" s="104"/>
      <c r="AO2248" s="104"/>
      <c r="AP2248" s="104"/>
    </row>
    <row r="2249" spans="21:42" ht="15" customHeight="1" x14ac:dyDescent="0.25">
      <c r="U2249" s="104"/>
      <c r="AB2249" s="104"/>
      <c r="AC2249" s="104"/>
      <c r="AF2249" s="104"/>
      <c r="AG2249" s="104"/>
      <c r="AK2249" s="104"/>
      <c r="AL2249" s="104"/>
      <c r="AO2249" s="104"/>
      <c r="AP2249" s="104"/>
    </row>
    <row r="2250" spans="21:42" ht="15" customHeight="1" x14ac:dyDescent="0.25">
      <c r="U2250" s="104"/>
      <c r="AB2250" s="104"/>
      <c r="AC2250" s="104"/>
      <c r="AF2250" s="104"/>
      <c r="AG2250" s="104"/>
      <c r="AK2250" s="104"/>
      <c r="AL2250" s="104"/>
      <c r="AO2250" s="104"/>
      <c r="AP2250" s="104"/>
    </row>
    <row r="2251" spans="21:42" ht="15" customHeight="1" x14ac:dyDescent="0.25">
      <c r="U2251" s="104"/>
      <c r="AB2251" s="104"/>
      <c r="AC2251" s="104"/>
      <c r="AF2251" s="104"/>
      <c r="AG2251" s="104"/>
      <c r="AK2251" s="104"/>
      <c r="AL2251" s="104"/>
      <c r="AO2251" s="104"/>
      <c r="AP2251" s="104"/>
    </row>
    <row r="2252" spans="21:42" ht="15" customHeight="1" x14ac:dyDescent="0.25">
      <c r="U2252" s="104"/>
      <c r="AB2252" s="104"/>
      <c r="AC2252" s="104"/>
      <c r="AF2252" s="104"/>
      <c r="AG2252" s="104"/>
      <c r="AK2252" s="104"/>
      <c r="AL2252" s="104"/>
      <c r="AO2252" s="104"/>
      <c r="AP2252" s="104"/>
    </row>
    <row r="2253" spans="21:42" ht="15" customHeight="1" x14ac:dyDescent="0.25">
      <c r="U2253" s="104"/>
      <c r="AB2253" s="104"/>
      <c r="AC2253" s="104"/>
      <c r="AF2253" s="104"/>
      <c r="AG2253" s="104"/>
      <c r="AK2253" s="104"/>
      <c r="AL2253" s="104"/>
      <c r="AO2253" s="104"/>
      <c r="AP2253" s="104"/>
    </row>
    <row r="2254" spans="21:42" ht="15" customHeight="1" x14ac:dyDescent="0.25">
      <c r="U2254" s="104"/>
      <c r="AB2254" s="104"/>
      <c r="AC2254" s="104"/>
      <c r="AF2254" s="104"/>
      <c r="AG2254" s="104"/>
      <c r="AK2254" s="104"/>
      <c r="AL2254" s="104"/>
      <c r="AO2254" s="104"/>
      <c r="AP2254" s="104"/>
    </row>
    <row r="2255" spans="21:42" ht="15" customHeight="1" x14ac:dyDescent="0.25">
      <c r="U2255" s="104"/>
      <c r="AB2255" s="104"/>
      <c r="AC2255" s="104"/>
      <c r="AF2255" s="104"/>
      <c r="AG2255" s="104"/>
      <c r="AK2255" s="104"/>
      <c r="AL2255" s="104"/>
      <c r="AO2255" s="104"/>
      <c r="AP2255" s="104"/>
    </row>
    <row r="2256" spans="21:42" ht="15" customHeight="1" x14ac:dyDescent="0.25">
      <c r="U2256" s="104"/>
      <c r="AB2256" s="104"/>
      <c r="AC2256" s="104"/>
      <c r="AF2256" s="104"/>
      <c r="AG2256" s="104"/>
      <c r="AK2256" s="104"/>
      <c r="AL2256" s="104"/>
      <c r="AO2256" s="104"/>
      <c r="AP2256" s="104"/>
    </row>
    <row r="2257" spans="21:42" ht="15" customHeight="1" x14ac:dyDescent="0.25">
      <c r="U2257" s="104"/>
      <c r="AB2257" s="104"/>
      <c r="AC2257" s="104"/>
      <c r="AF2257" s="104"/>
      <c r="AG2257" s="104"/>
      <c r="AK2257" s="104"/>
      <c r="AL2257" s="104"/>
      <c r="AO2257" s="104"/>
      <c r="AP2257" s="104"/>
    </row>
    <row r="2258" spans="21:42" ht="15" customHeight="1" x14ac:dyDescent="0.25">
      <c r="U2258" s="104"/>
      <c r="AB2258" s="104"/>
      <c r="AC2258" s="104"/>
      <c r="AF2258" s="104"/>
      <c r="AG2258" s="104"/>
      <c r="AK2258" s="104"/>
      <c r="AL2258" s="104"/>
      <c r="AO2258" s="104"/>
      <c r="AP2258" s="104"/>
    </row>
    <row r="2259" spans="21:42" ht="15" customHeight="1" x14ac:dyDescent="0.25">
      <c r="U2259" s="104"/>
      <c r="AB2259" s="104"/>
      <c r="AC2259" s="104"/>
      <c r="AF2259" s="104"/>
      <c r="AG2259" s="104"/>
      <c r="AK2259" s="104"/>
      <c r="AL2259" s="104"/>
      <c r="AO2259" s="104"/>
      <c r="AP2259" s="104"/>
    </row>
    <row r="2260" spans="21:42" ht="15" customHeight="1" x14ac:dyDescent="0.25">
      <c r="U2260" s="104"/>
      <c r="AB2260" s="104"/>
      <c r="AC2260" s="104"/>
      <c r="AF2260" s="104"/>
      <c r="AG2260" s="104"/>
      <c r="AK2260" s="104"/>
      <c r="AL2260" s="104"/>
      <c r="AO2260" s="104"/>
      <c r="AP2260" s="104"/>
    </row>
    <row r="2261" spans="21:42" ht="15" customHeight="1" x14ac:dyDescent="0.25">
      <c r="U2261" s="104"/>
      <c r="AB2261" s="104"/>
      <c r="AC2261" s="104"/>
      <c r="AF2261" s="104"/>
      <c r="AG2261" s="104"/>
      <c r="AK2261" s="104"/>
      <c r="AL2261" s="104"/>
      <c r="AO2261" s="104"/>
      <c r="AP2261" s="104"/>
    </row>
    <row r="2262" spans="21:42" ht="15" customHeight="1" x14ac:dyDescent="0.25">
      <c r="U2262" s="104"/>
      <c r="AB2262" s="104"/>
      <c r="AC2262" s="104"/>
      <c r="AF2262" s="104"/>
      <c r="AG2262" s="104"/>
      <c r="AK2262" s="104"/>
      <c r="AL2262" s="104"/>
      <c r="AO2262" s="104"/>
      <c r="AP2262" s="104"/>
    </row>
    <row r="2263" spans="21:42" ht="15" customHeight="1" x14ac:dyDescent="0.25">
      <c r="U2263" s="104"/>
      <c r="AB2263" s="104"/>
      <c r="AC2263" s="104"/>
      <c r="AF2263" s="104"/>
      <c r="AG2263" s="104"/>
      <c r="AK2263" s="104"/>
      <c r="AL2263" s="104"/>
      <c r="AO2263" s="104"/>
      <c r="AP2263" s="104"/>
    </row>
    <row r="2264" spans="21:42" ht="15" customHeight="1" x14ac:dyDescent="0.25">
      <c r="U2264" s="104"/>
      <c r="AB2264" s="104"/>
      <c r="AC2264" s="104"/>
      <c r="AF2264" s="104"/>
      <c r="AG2264" s="104"/>
      <c r="AK2264" s="104"/>
      <c r="AL2264" s="104"/>
      <c r="AO2264" s="104"/>
      <c r="AP2264" s="104"/>
    </row>
    <row r="2265" spans="21:42" ht="15" customHeight="1" x14ac:dyDescent="0.25">
      <c r="U2265" s="104"/>
      <c r="AB2265" s="104"/>
      <c r="AC2265" s="104"/>
      <c r="AF2265" s="104"/>
      <c r="AG2265" s="104"/>
      <c r="AK2265" s="104"/>
      <c r="AL2265" s="104"/>
      <c r="AO2265" s="104"/>
      <c r="AP2265" s="104"/>
    </row>
    <row r="2266" spans="21:42" ht="15" customHeight="1" x14ac:dyDescent="0.25">
      <c r="U2266" s="104"/>
      <c r="AB2266" s="104"/>
      <c r="AC2266" s="104"/>
      <c r="AF2266" s="104"/>
      <c r="AG2266" s="104"/>
      <c r="AK2266" s="104"/>
      <c r="AL2266" s="104"/>
      <c r="AO2266" s="104"/>
      <c r="AP2266" s="104"/>
    </row>
    <row r="2267" spans="21:42" ht="15" customHeight="1" x14ac:dyDescent="0.25">
      <c r="U2267" s="104"/>
      <c r="AB2267" s="104"/>
      <c r="AC2267" s="104"/>
      <c r="AF2267" s="104"/>
      <c r="AG2267" s="104"/>
      <c r="AK2267" s="104"/>
      <c r="AL2267" s="104"/>
      <c r="AO2267" s="104"/>
      <c r="AP2267" s="104"/>
    </row>
    <row r="2268" spans="21:42" ht="15" customHeight="1" x14ac:dyDescent="0.25">
      <c r="U2268" s="104"/>
      <c r="AB2268" s="104"/>
      <c r="AC2268" s="104"/>
      <c r="AF2268" s="104"/>
      <c r="AG2268" s="104"/>
      <c r="AK2268" s="104"/>
      <c r="AL2268" s="104"/>
      <c r="AO2268" s="104"/>
      <c r="AP2268" s="104"/>
    </row>
    <row r="2269" spans="21:42" ht="15" customHeight="1" x14ac:dyDescent="0.25">
      <c r="U2269" s="104"/>
      <c r="AB2269" s="104"/>
      <c r="AC2269" s="104"/>
      <c r="AF2269" s="104"/>
      <c r="AG2269" s="104"/>
      <c r="AK2269" s="104"/>
      <c r="AL2269" s="104"/>
      <c r="AO2269" s="104"/>
      <c r="AP2269" s="104"/>
    </row>
    <row r="2270" spans="21:42" ht="15" customHeight="1" x14ac:dyDescent="0.25">
      <c r="U2270" s="104"/>
      <c r="AB2270" s="104"/>
      <c r="AC2270" s="104"/>
      <c r="AF2270" s="104"/>
      <c r="AG2270" s="104"/>
      <c r="AK2270" s="104"/>
      <c r="AL2270" s="104"/>
      <c r="AO2270" s="104"/>
      <c r="AP2270" s="104"/>
    </row>
    <row r="2271" spans="21:42" ht="15" customHeight="1" x14ac:dyDescent="0.25">
      <c r="U2271" s="104"/>
      <c r="AB2271" s="104"/>
      <c r="AC2271" s="104"/>
      <c r="AF2271" s="104"/>
      <c r="AG2271" s="104"/>
      <c r="AK2271" s="104"/>
      <c r="AL2271" s="104"/>
      <c r="AO2271" s="104"/>
      <c r="AP2271" s="104"/>
    </row>
    <row r="2272" spans="21:42" ht="15" customHeight="1" x14ac:dyDescent="0.25">
      <c r="U2272" s="104"/>
      <c r="AB2272" s="104"/>
      <c r="AC2272" s="104"/>
      <c r="AF2272" s="104"/>
      <c r="AG2272" s="104"/>
      <c r="AK2272" s="104"/>
      <c r="AL2272" s="104"/>
      <c r="AO2272" s="104"/>
      <c r="AP2272" s="104"/>
    </row>
    <row r="2273" spans="21:42" ht="15" customHeight="1" x14ac:dyDescent="0.25">
      <c r="U2273" s="104"/>
      <c r="AB2273" s="104"/>
      <c r="AC2273" s="104"/>
      <c r="AF2273" s="104"/>
      <c r="AG2273" s="104"/>
      <c r="AK2273" s="104"/>
      <c r="AL2273" s="104"/>
      <c r="AO2273" s="104"/>
      <c r="AP2273" s="104"/>
    </row>
    <row r="2274" spans="21:42" ht="15" customHeight="1" x14ac:dyDescent="0.25">
      <c r="U2274" s="104"/>
      <c r="AB2274" s="104"/>
      <c r="AC2274" s="104"/>
      <c r="AF2274" s="104"/>
      <c r="AG2274" s="104"/>
      <c r="AK2274" s="104"/>
      <c r="AL2274" s="104"/>
      <c r="AO2274" s="104"/>
      <c r="AP2274" s="104"/>
    </row>
    <row r="2275" spans="21:42" ht="15" customHeight="1" x14ac:dyDescent="0.25">
      <c r="U2275" s="104"/>
      <c r="AB2275" s="104"/>
      <c r="AC2275" s="104"/>
      <c r="AF2275" s="104"/>
      <c r="AG2275" s="104"/>
      <c r="AK2275" s="104"/>
      <c r="AL2275" s="104"/>
      <c r="AO2275" s="104"/>
      <c r="AP2275" s="104"/>
    </row>
    <row r="2276" spans="21:42" ht="15" customHeight="1" x14ac:dyDescent="0.25">
      <c r="U2276" s="104"/>
      <c r="AB2276" s="104"/>
      <c r="AC2276" s="104"/>
      <c r="AF2276" s="104"/>
      <c r="AG2276" s="104"/>
      <c r="AK2276" s="104"/>
      <c r="AL2276" s="104"/>
      <c r="AO2276" s="104"/>
      <c r="AP2276" s="104"/>
    </row>
    <row r="2277" spans="21:42" ht="15" customHeight="1" x14ac:dyDescent="0.25">
      <c r="U2277" s="104"/>
      <c r="AB2277" s="104"/>
      <c r="AC2277" s="104"/>
      <c r="AF2277" s="104"/>
      <c r="AG2277" s="104"/>
      <c r="AK2277" s="104"/>
      <c r="AL2277" s="104"/>
      <c r="AO2277" s="104"/>
      <c r="AP2277" s="104"/>
    </row>
    <row r="2278" spans="21:42" ht="15" customHeight="1" x14ac:dyDescent="0.25">
      <c r="U2278" s="104"/>
      <c r="AB2278" s="104"/>
      <c r="AC2278" s="104"/>
      <c r="AF2278" s="104"/>
      <c r="AG2278" s="104"/>
      <c r="AK2278" s="104"/>
      <c r="AL2278" s="104"/>
      <c r="AO2278" s="104"/>
      <c r="AP2278" s="104"/>
    </row>
    <row r="2279" spans="21:42" ht="15" customHeight="1" x14ac:dyDescent="0.25">
      <c r="U2279" s="104"/>
      <c r="AB2279" s="104"/>
      <c r="AC2279" s="104"/>
      <c r="AF2279" s="104"/>
      <c r="AG2279" s="104"/>
      <c r="AK2279" s="104"/>
      <c r="AL2279" s="104"/>
      <c r="AO2279" s="104"/>
      <c r="AP2279" s="104"/>
    </row>
    <row r="2280" spans="21:42" ht="15" customHeight="1" x14ac:dyDescent="0.25">
      <c r="U2280" s="104"/>
      <c r="AB2280" s="104"/>
      <c r="AC2280" s="104"/>
      <c r="AF2280" s="104"/>
      <c r="AG2280" s="104"/>
      <c r="AK2280" s="104"/>
      <c r="AL2280" s="104"/>
      <c r="AO2280" s="104"/>
      <c r="AP2280" s="104"/>
    </row>
    <row r="2281" spans="21:42" ht="15" customHeight="1" x14ac:dyDescent="0.25">
      <c r="U2281" s="104"/>
      <c r="AB2281" s="104"/>
      <c r="AC2281" s="104"/>
      <c r="AF2281" s="104"/>
      <c r="AG2281" s="104"/>
      <c r="AK2281" s="104"/>
      <c r="AL2281" s="104"/>
      <c r="AO2281" s="104"/>
      <c r="AP2281" s="104"/>
    </row>
    <row r="2282" spans="21:42" ht="15" customHeight="1" x14ac:dyDescent="0.25">
      <c r="U2282" s="104"/>
      <c r="AB2282" s="104"/>
      <c r="AC2282" s="104"/>
      <c r="AF2282" s="104"/>
      <c r="AG2282" s="104"/>
      <c r="AK2282" s="104"/>
      <c r="AL2282" s="104"/>
      <c r="AO2282" s="104"/>
      <c r="AP2282" s="104"/>
    </row>
    <row r="2283" spans="21:42" ht="15" customHeight="1" x14ac:dyDescent="0.25">
      <c r="U2283" s="104"/>
      <c r="AB2283" s="104"/>
      <c r="AC2283" s="104"/>
      <c r="AF2283" s="104"/>
      <c r="AG2283" s="104"/>
      <c r="AK2283" s="104"/>
      <c r="AL2283" s="104"/>
      <c r="AO2283" s="104"/>
      <c r="AP2283" s="104"/>
    </row>
    <row r="2284" spans="21:42" ht="15" customHeight="1" x14ac:dyDescent="0.25">
      <c r="U2284" s="104"/>
      <c r="AB2284" s="104"/>
      <c r="AC2284" s="104"/>
      <c r="AF2284" s="104"/>
      <c r="AG2284" s="104"/>
      <c r="AK2284" s="104"/>
      <c r="AL2284" s="104"/>
      <c r="AO2284" s="104"/>
      <c r="AP2284" s="104"/>
    </row>
    <row r="2285" spans="21:42" ht="15" customHeight="1" x14ac:dyDescent="0.25">
      <c r="U2285" s="104"/>
      <c r="AB2285" s="104"/>
      <c r="AC2285" s="104"/>
      <c r="AF2285" s="104"/>
      <c r="AG2285" s="104"/>
      <c r="AK2285" s="104"/>
      <c r="AL2285" s="104"/>
      <c r="AO2285" s="104"/>
      <c r="AP2285" s="104"/>
    </row>
    <row r="2286" spans="21:42" ht="15" customHeight="1" x14ac:dyDescent="0.25">
      <c r="U2286" s="104"/>
      <c r="AB2286" s="104"/>
      <c r="AC2286" s="104"/>
      <c r="AF2286" s="104"/>
      <c r="AG2286" s="104"/>
      <c r="AK2286" s="104"/>
      <c r="AL2286" s="104"/>
      <c r="AO2286" s="104"/>
      <c r="AP2286" s="104"/>
    </row>
    <row r="2287" spans="21:42" ht="15" customHeight="1" x14ac:dyDescent="0.25">
      <c r="U2287" s="104"/>
      <c r="AB2287" s="104"/>
      <c r="AC2287" s="104"/>
      <c r="AF2287" s="104"/>
      <c r="AG2287" s="104"/>
      <c r="AK2287" s="104"/>
      <c r="AL2287" s="104"/>
      <c r="AO2287" s="104"/>
      <c r="AP2287" s="104"/>
    </row>
    <row r="2288" spans="21:42" ht="15" customHeight="1" x14ac:dyDescent="0.25">
      <c r="U2288" s="104"/>
      <c r="AB2288" s="104"/>
      <c r="AC2288" s="104"/>
      <c r="AF2288" s="104"/>
      <c r="AG2288" s="104"/>
      <c r="AK2288" s="104"/>
      <c r="AL2288" s="104"/>
      <c r="AO2288" s="104"/>
      <c r="AP2288" s="104"/>
    </row>
    <row r="2289" spans="21:42" ht="15" customHeight="1" x14ac:dyDescent="0.25">
      <c r="U2289" s="104"/>
      <c r="AB2289" s="104"/>
      <c r="AC2289" s="104"/>
      <c r="AF2289" s="104"/>
      <c r="AG2289" s="104"/>
      <c r="AK2289" s="104"/>
      <c r="AL2289" s="104"/>
      <c r="AO2289" s="104"/>
      <c r="AP2289" s="104"/>
    </row>
    <row r="2290" spans="21:42" ht="15" customHeight="1" x14ac:dyDescent="0.25">
      <c r="U2290" s="104"/>
      <c r="AB2290" s="104"/>
      <c r="AC2290" s="104"/>
      <c r="AF2290" s="104"/>
      <c r="AG2290" s="104"/>
      <c r="AK2290" s="104"/>
      <c r="AL2290" s="104"/>
      <c r="AO2290" s="104"/>
      <c r="AP2290" s="104"/>
    </row>
    <row r="2291" spans="21:42" ht="15" customHeight="1" x14ac:dyDescent="0.25">
      <c r="U2291" s="104"/>
      <c r="AB2291" s="104"/>
      <c r="AC2291" s="104"/>
      <c r="AF2291" s="104"/>
      <c r="AG2291" s="104"/>
      <c r="AK2291" s="104"/>
      <c r="AL2291" s="104"/>
      <c r="AO2291" s="104"/>
      <c r="AP2291" s="104"/>
    </row>
    <row r="2292" spans="21:42" ht="15" customHeight="1" x14ac:dyDescent="0.25">
      <c r="U2292" s="104"/>
      <c r="AB2292" s="104"/>
      <c r="AC2292" s="104"/>
      <c r="AF2292" s="104"/>
      <c r="AG2292" s="104"/>
      <c r="AK2292" s="104"/>
      <c r="AL2292" s="104"/>
      <c r="AO2292" s="104"/>
      <c r="AP2292" s="104"/>
    </row>
    <row r="2293" spans="21:42" ht="15" customHeight="1" x14ac:dyDescent="0.25">
      <c r="U2293" s="104"/>
      <c r="AB2293" s="104"/>
      <c r="AC2293" s="104"/>
      <c r="AF2293" s="104"/>
      <c r="AG2293" s="104"/>
      <c r="AK2293" s="104"/>
      <c r="AL2293" s="104"/>
      <c r="AO2293" s="104"/>
      <c r="AP2293" s="104"/>
    </row>
    <row r="2294" spans="21:42" ht="15" customHeight="1" x14ac:dyDescent="0.25">
      <c r="U2294" s="104"/>
      <c r="AB2294" s="104"/>
      <c r="AC2294" s="104"/>
      <c r="AF2294" s="104"/>
      <c r="AG2294" s="104"/>
      <c r="AK2294" s="104"/>
      <c r="AL2294" s="104"/>
      <c r="AO2294" s="104"/>
      <c r="AP2294" s="104"/>
    </row>
    <row r="2295" spans="21:42" ht="15" customHeight="1" x14ac:dyDescent="0.25">
      <c r="U2295" s="104"/>
      <c r="AB2295" s="104"/>
      <c r="AC2295" s="104"/>
      <c r="AF2295" s="104"/>
      <c r="AG2295" s="104"/>
      <c r="AK2295" s="104"/>
      <c r="AL2295" s="104"/>
      <c r="AO2295" s="104"/>
      <c r="AP2295" s="104"/>
    </row>
    <row r="2296" spans="21:42" ht="15" customHeight="1" x14ac:dyDescent="0.25">
      <c r="U2296" s="104"/>
      <c r="AB2296" s="104"/>
      <c r="AC2296" s="104"/>
      <c r="AF2296" s="104"/>
      <c r="AG2296" s="104"/>
      <c r="AK2296" s="104"/>
      <c r="AL2296" s="104"/>
      <c r="AO2296" s="104"/>
      <c r="AP2296" s="104"/>
    </row>
    <row r="2297" spans="21:42" ht="15" customHeight="1" x14ac:dyDescent="0.25">
      <c r="U2297" s="104"/>
      <c r="AB2297" s="104"/>
      <c r="AC2297" s="104"/>
      <c r="AF2297" s="104"/>
      <c r="AG2297" s="104"/>
      <c r="AK2297" s="104"/>
      <c r="AL2297" s="104"/>
      <c r="AO2297" s="104"/>
      <c r="AP2297" s="104"/>
    </row>
    <row r="2298" spans="21:42" ht="15" customHeight="1" x14ac:dyDescent="0.25">
      <c r="U2298" s="104"/>
      <c r="AB2298" s="104"/>
      <c r="AC2298" s="104"/>
      <c r="AF2298" s="104"/>
      <c r="AG2298" s="104"/>
      <c r="AK2298" s="104"/>
      <c r="AL2298" s="104"/>
      <c r="AO2298" s="104"/>
      <c r="AP2298" s="104"/>
    </row>
    <row r="2299" spans="21:42" ht="15" customHeight="1" x14ac:dyDescent="0.25">
      <c r="U2299" s="104"/>
      <c r="AB2299" s="104"/>
      <c r="AC2299" s="104"/>
      <c r="AF2299" s="104"/>
      <c r="AG2299" s="104"/>
      <c r="AK2299" s="104"/>
      <c r="AL2299" s="104"/>
      <c r="AO2299" s="104"/>
      <c r="AP2299" s="104"/>
    </row>
    <row r="2300" spans="21:42" ht="15" customHeight="1" x14ac:dyDescent="0.25">
      <c r="U2300" s="104"/>
      <c r="AB2300" s="104"/>
      <c r="AC2300" s="104"/>
      <c r="AF2300" s="104"/>
      <c r="AG2300" s="104"/>
      <c r="AK2300" s="104"/>
      <c r="AL2300" s="104"/>
      <c r="AO2300" s="104"/>
      <c r="AP2300" s="104"/>
    </row>
    <row r="2301" spans="21:42" ht="15" customHeight="1" x14ac:dyDescent="0.25">
      <c r="U2301" s="104"/>
      <c r="AB2301" s="104"/>
      <c r="AC2301" s="104"/>
      <c r="AF2301" s="104"/>
      <c r="AG2301" s="104"/>
      <c r="AK2301" s="104"/>
      <c r="AL2301" s="104"/>
      <c r="AO2301" s="104"/>
      <c r="AP2301" s="104"/>
    </row>
    <row r="2302" spans="21:42" ht="15" customHeight="1" x14ac:dyDescent="0.25">
      <c r="U2302" s="104"/>
      <c r="AB2302" s="104"/>
      <c r="AC2302" s="104"/>
      <c r="AF2302" s="104"/>
      <c r="AG2302" s="104"/>
      <c r="AK2302" s="104"/>
      <c r="AL2302" s="104"/>
      <c r="AO2302" s="104"/>
      <c r="AP2302" s="104"/>
    </row>
    <row r="2303" spans="21:42" ht="15" customHeight="1" x14ac:dyDescent="0.25">
      <c r="U2303" s="104"/>
      <c r="AB2303" s="104"/>
      <c r="AC2303" s="104"/>
      <c r="AF2303" s="104"/>
      <c r="AG2303" s="104"/>
      <c r="AK2303" s="104"/>
      <c r="AL2303" s="104"/>
      <c r="AO2303" s="104"/>
      <c r="AP2303" s="104"/>
    </row>
    <row r="2304" spans="21:42" ht="15" customHeight="1" x14ac:dyDescent="0.25">
      <c r="U2304" s="104"/>
      <c r="AB2304" s="104"/>
      <c r="AC2304" s="104"/>
      <c r="AF2304" s="104"/>
      <c r="AG2304" s="104"/>
      <c r="AK2304" s="104"/>
      <c r="AL2304" s="104"/>
      <c r="AO2304" s="104"/>
      <c r="AP2304" s="104"/>
    </row>
    <row r="2305" spans="21:42" ht="15" customHeight="1" x14ac:dyDescent="0.25">
      <c r="U2305" s="104"/>
      <c r="AB2305" s="104"/>
      <c r="AC2305" s="104"/>
      <c r="AF2305" s="104"/>
      <c r="AG2305" s="104"/>
      <c r="AK2305" s="104"/>
      <c r="AL2305" s="104"/>
      <c r="AO2305" s="104"/>
      <c r="AP2305" s="104"/>
    </row>
    <row r="2306" spans="21:42" ht="15" customHeight="1" x14ac:dyDescent="0.25">
      <c r="U2306" s="104"/>
      <c r="AB2306" s="104"/>
      <c r="AC2306" s="104"/>
      <c r="AF2306" s="104"/>
      <c r="AG2306" s="104"/>
      <c r="AK2306" s="104"/>
      <c r="AL2306" s="104"/>
      <c r="AO2306" s="104"/>
      <c r="AP2306" s="104"/>
    </row>
    <row r="2307" spans="21:42" ht="15" customHeight="1" x14ac:dyDescent="0.25">
      <c r="U2307" s="104"/>
      <c r="AB2307" s="104"/>
      <c r="AC2307" s="104"/>
      <c r="AF2307" s="104"/>
      <c r="AG2307" s="104"/>
      <c r="AK2307" s="104"/>
      <c r="AL2307" s="104"/>
      <c r="AO2307" s="104"/>
      <c r="AP2307" s="104"/>
    </row>
    <row r="2308" spans="21:42" ht="15" customHeight="1" x14ac:dyDescent="0.25">
      <c r="U2308" s="104"/>
      <c r="AB2308" s="104"/>
      <c r="AC2308" s="104"/>
      <c r="AF2308" s="104"/>
      <c r="AG2308" s="104"/>
      <c r="AK2308" s="104"/>
      <c r="AL2308" s="104"/>
      <c r="AO2308" s="104"/>
      <c r="AP2308" s="104"/>
    </row>
    <row r="2309" spans="21:42" ht="15" customHeight="1" x14ac:dyDescent="0.25">
      <c r="U2309" s="104"/>
      <c r="AB2309" s="104"/>
      <c r="AC2309" s="104"/>
      <c r="AF2309" s="104"/>
      <c r="AG2309" s="104"/>
      <c r="AK2309" s="104"/>
      <c r="AL2309" s="104"/>
      <c r="AO2309" s="104"/>
      <c r="AP2309" s="104"/>
    </row>
    <row r="2310" spans="21:42" ht="15" customHeight="1" x14ac:dyDescent="0.25">
      <c r="U2310" s="104"/>
      <c r="AB2310" s="104"/>
      <c r="AC2310" s="104"/>
      <c r="AF2310" s="104"/>
      <c r="AG2310" s="104"/>
      <c r="AK2310" s="104"/>
      <c r="AL2310" s="104"/>
      <c r="AO2310" s="104"/>
      <c r="AP2310" s="104"/>
    </row>
    <row r="2311" spans="21:42" ht="15" customHeight="1" x14ac:dyDescent="0.25">
      <c r="U2311" s="104"/>
      <c r="AB2311" s="104"/>
      <c r="AC2311" s="104"/>
      <c r="AF2311" s="104"/>
      <c r="AG2311" s="104"/>
      <c r="AK2311" s="104"/>
      <c r="AL2311" s="104"/>
      <c r="AO2311" s="104"/>
      <c r="AP2311" s="104"/>
    </row>
    <row r="2312" spans="21:42" ht="15" customHeight="1" x14ac:dyDescent="0.25">
      <c r="U2312" s="104"/>
      <c r="AB2312" s="104"/>
      <c r="AC2312" s="104"/>
      <c r="AF2312" s="104"/>
      <c r="AG2312" s="104"/>
      <c r="AK2312" s="104"/>
      <c r="AL2312" s="104"/>
      <c r="AO2312" s="104"/>
      <c r="AP2312" s="104"/>
    </row>
    <row r="2313" spans="21:42" ht="15" customHeight="1" x14ac:dyDescent="0.25">
      <c r="U2313" s="104"/>
      <c r="AB2313" s="104"/>
      <c r="AC2313" s="104"/>
      <c r="AF2313" s="104"/>
      <c r="AG2313" s="104"/>
      <c r="AK2313" s="104"/>
      <c r="AL2313" s="104"/>
      <c r="AO2313" s="104"/>
      <c r="AP2313" s="104"/>
    </row>
    <row r="2314" spans="21:42" ht="15" customHeight="1" x14ac:dyDescent="0.25">
      <c r="U2314" s="104"/>
      <c r="AB2314" s="104"/>
      <c r="AC2314" s="104"/>
      <c r="AF2314" s="104"/>
      <c r="AG2314" s="104"/>
      <c r="AK2314" s="104"/>
      <c r="AL2314" s="104"/>
      <c r="AO2314" s="104"/>
      <c r="AP2314" s="104"/>
    </row>
    <row r="2315" spans="21:42" ht="15" customHeight="1" x14ac:dyDescent="0.25">
      <c r="U2315" s="104"/>
      <c r="AB2315" s="104"/>
      <c r="AC2315" s="104"/>
      <c r="AF2315" s="104"/>
      <c r="AG2315" s="104"/>
      <c r="AK2315" s="104"/>
      <c r="AL2315" s="104"/>
      <c r="AO2315" s="104"/>
      <c r="AP2315" s="104"/>
    </row>
    <row r="2316" spans="21:42" ht="15" customHeight="1" x14ac:dyDescent="0.25">
      <c r="U2316" s="104"/>
      <c r="AB2316" s="104"/>
      <c r="AC2316" s="104"/>
      <c r="AF2316" s="104"/>
      <c r="AG2316" s="104"/>
      <c r="AK2316" s="104"/>
      <c r="AL2316" s="104"/>
      <c r="AO2316" s="104"/>
      <c r="AP2316" s="104"/>
    </row>
    <row r="2317" spans="21:42" ht="15" customHeight="1" x14ac:dyDescent="0.25">
      <c r="U2317" s="104"/>
      <c r="AB2317" s="104"/>
      <c r="AC2317" s="104"/>
      <c r="AF2317" s="104"/>
      <c r="AG2317" s="104"/>
      <c r="AK2317" s="104"/>
      <c r="AL2317" s="104"/>
      <c r="AO2317" s="104"/>
      <c r="AP2317" s="104"/>
    </row>
    <row r="2318" spans="21:42" ht="15" customHeight="1" x14ac:dyDescent="0.25">
      <c r="U2318" s="104"/>
      <c r="AB2318" s="104"/>
      <c r="AC2318" s="104"/>
      <c r="AF2318" s="104"/>
      <c r="AG2318" s="104"/>
      <c r="AK2318" s="104"/>
      <c r="AL2318" s="104"/>
      <c r="AO2318" s="104"/>
      <c r="AP2318" s="104"/>
    </row>
    <row r="2319" spans="21:42" ht="15" customHeight="1" x14ac:dyDescent="0.25">
      <c r="U2319" s="104"/>
      <c r="AB2319" s="104"/>
      <c r="AC2319" s="104"/>
      <c r="AF2319" s="104"/>
      <c r="AG2319" s="104"/>
      <c r="AK2319" s="104"/>
      <c r="AL2319" s="104"/>
      <c r="AO2319" s="104"/>
      <c r="AP2319" s="104"/>
    </row>
    <row r="2320" spans="21:42" ht="15" customHeight="1" x14ac:dyDescent="0.25">
      <c r="U2320" s="104"/>
      <c r="AB2320" s="104"/>
      <c r="AC2320" s="104"/>
      <c r="AF2320" s="104"/>
      <c r="AG2320" s="104"/>
      <c r="AK2320" s="104"/>
      <c r="AL2320" s="104"/>
      <c r="AO2320" s="104"/>
      <c r="AP2320" s="104"/>
    </row>
    <row r="2321" spans="21:42" ht="15" customHeight="1" x14ac:dyDescent="0.25">
      <c r="U2321" s="104"/>
      <c r="AB2321" s="104"/>
      <c r="AC2321" s="104"/>
      <c r="AF2321" s="104"/>
      <c r="AG2321" s="104"/>
      <c r="AK2321" s="104"/>
      <c r="AL2321" s="104"/>
      <c r="AO2321" s="104"/>
      <c r="AP2321" s="104"/>
    </row>
    <row r="2322" spans="21:42" ht="15" customHeight="1" x14ac:dyDescent="0.25">
      <c r="U2322" s="104"/>
      <c r="AB2322" s="104"/>
      <c r="AC2322" s="104"/>
      <c r="AF2322" s="104"/>
      <c r="AG2322" s="104"/>
      <c r="AK2322" s="104"/>
      <c r="AL2322" s="104"/>
      <c r="AO2322" s="104"/>
      <c r="AP2322" s="104"/>
    </row>
    <row r="2323" spans="21:42" ht="15" customHeight="1" x14ac:dyDescent="0.25">
      <c r="U2323" s="104"/>
      <c r="AB2323" s="104"/>
      <c r="AC2323" s="104"/>
      <c r="AF2323" s="104"/>
      <c r="AG2323" s="104"/>
      <c r="AK2323" s="104"/>
      <c r="AL2323" s="104"/>
      <c r="AO2323" s="104"/>
      <c r="AP2323" s="104"/>
    </row>
    <row r="2324" spans="21:42" ht="15" customHeight="1" x14ac:dyDescent="0.25">
      <c r="U2324" s="104"/>
      <c r="AB2324" s="104"/>
      <c r="AC2324" s="104"/>
      <c r="AF2324" s="104"/>
      <c r="AG2324" s="104"/>
      <c r="AK2324" s="104"/>
      <c r="AL2324" s="104"/>
      <c r="AO2324" s="104"/>
      <c r="AP2324" s="104"/>
    </row>
    <row r="2325" spans="21:42" ht="15" customHeight="1" x14ac:dyDescent="0.25">
      <c r="U2325" s="104"/>
      <c r="AB2325" s="104"/>
      <c r="AC2325" s="104"/>
      <c r="AF2325" s="104"/>
      <c r="AG2325" s="104"/>
      <c r="AK2325" s="104"/>
      <c r="AL2325" s="104"/>
      <c r="AO2325" s="104"/>
      <c r="AP2325" s="104"/>
    </row>
    <row r="2326" spans="21:42" ht="15" customHeight="1" x14ac:dyDescent="0.25">
      <c r="U2326" s="104"/>
      <c r="AB2326" s="104"/>
      <c r="AC2326" s="104"/>
      <c r="AF2326" s="104"/>
      <c r="AG2326" s="104"/>
      <c r="AK2326" s="104"/>
      <c r="AL2326" s="104"/>
      <c r="AO2326" s="104"/>
      <c r="AP2326" s="104"/>
    </row>
    <row r="2327" spans="21:42" ht="15" customHeight="1" x14ac:dyDescent="0.25">
      <c r="U2327" s="104"/>
      <c r="AB2327" s="104"/>
      <c r="AC2327" s="104"/>
      <c r="AF2327" s="104"/>
      <c r="AG2327" s="104"/>
      <c r="AK2327" s="104"/>
      <c r="AL2327" s="104"/>
      <c r="AO2327" s="104"/>
      <c r="AP2327" s="104"/>
    </row>
    <row r="2328" spans="21:42" ht="15" customHeight="1" x14ac:dyDescent="0.25">
      <c r="U2328" s="104"/>
      <c r="AB2328" s="104"/>
      <c r="AC2328" s="104"/>
      <c r="AF2328" s="104"/>
      <c r="AG2328" s="104"/>
      <c r="AK2328" s="104"/>
      <c r="AL2328" s="104"/>
      <c r="AO2328" s="104"/>
      <c r="AP2328" s="104"/>
    </row>
    <row r="2329" spans="21:42" ht="15" customHeight="1" x14ac:dyDescent="0.25">
      <c r="U2329" s="104"/>
      <c r="AB2329" s="104"/>
      <c r="AC2329" s="104"/>
      <c r="AF2329" s="104"/>
      <c r="AG2329" s="104"/>
      <c r="AK2329" s="104"/>
      <c r="AL2329" s="104"/>
      <c r="AO2329" s="104"/>
      <c r="AP2329" s="104"/>
    </row>
    <row r="2330" spans="21:42" ht="15" customHeight="1" x14ac:dyDescent="0.25">
      <c r="U2330" s="104"/>
      <c r="AB2330" s="104"/>
      <c r="AC2330" s="104"/>
      <c r="AF2330" s="104"/>
      <c r="AG2330" s="104"/>
      <c r="AK2330" s="104"/>
      <c r="AL2330" s="104"/>
      <c r="AO2330" s="104"/>
      <c r="AP2330" s="104"/>
    </row>
    <row r="2331" spans="21:42" ht="15" customHeight="1" x14ac:dyDescent="0.25">
      <c r="U2331" s="104"/>
      <c r="AB2331" s="104"/>
      <c r="AC2331" s="104"/>
      <c r="AF2331" s="104"/>
      <c r="AG2331" s="104"/>
      <c r="AK2331" s="104"/>
      <c r="AL2331" s="104"/>
      <c r="AO2331" s="104"/>
      <c r="AP2331" s="104"/>
    </row>
    <row r="2332" spans="21:42" ht="15" customHeight="1" x14ac:dyDescent="0.25">
      <c r="U2332" s="104"/>
      <c r="AB2332" s="104"/>
      <c r="AC2332" s="104"/>
      <c r="AF2332" s="104"/>
      <c r="AG2332" s="104"/>
      <c r="AK2332" s="104"/>
      <c r="AL2332" s="104"/>
      <c r="AO2332" s="104"/>
      <c r="AP2332" s="104"/>
    </row>
    <row r="2333" spans="21:42" ht="15" customHeight="1" x14ac:dyDescent="0.25">
      <c r="U2333" s="104"/>
      <c r="AB2333" s="104"/>
      <c r="AC2333" s="104"/>
      <c r="AF2333" s="104"/>
      <c r="AG2333" s="104"/>
      <c r="AK2333" s="104"/>
      <c r="AL2333" s="104"/>
      <c r="AO2333" s="104"/>
      <c r="AP2333" s="104"/>
    </row>
    <row r="2334" spans="21:42" ht="15" customHeight="1" x14ac:dyDescent="0.25">
      <c r="U2334" s="104"/>
      <c r="AB2334" s="104"/>
      <c r="AC2334" s="104"/>
      <c r="AF2334" s="104"/>
      <c r="AG2334" s="104"/>
      <c r="AK2334" s="104"/>
      <c r="AL2334" s="104"/>
      <c r="AO2334" s="104"/>
      <c r="AP2334" s="104"/>
    </row>
    <row r="2335" spans="21:42" ht="15" customHeight="1" x14ac:dyDescent="0.25">
      <c r="U2335" s="104"/>
      <c r="AB2335" s="104"/>
      <c r="AC2335" s="104"/>
      <c r="AF2335" s="104"/>
      <c r="AG2335" s="104"/>
      <c r="AK2335" s="104"/>
      <c r="AL2335" s="104"/>
      <c r="AO2335" s="104"/>
      <c r="AP2335" s="104"/>
    </row>
    <row r="2336" spans="21:42" ht="15" customHeight="1" x14ac:dyDescent="0.25">
      <c r="U2336" s="104"/>
      <c r="AB2336" s="104"/>
      <c r="AC2336" s="104"/>
      <c r="AF2336" s="104"/>
      <c r="AG2336" s="104"/>
      <c r="AK2336" s="104"/>
      <c r="AL2336" s="104"/>
      <c r="AO2336" s="104"/>
      <c r="AP2336" s="104"/>
    </row>
    <row r="2337" spans="21:42" ht="15" customHeight="1" x14ac:dyDescent="0.25">
      <c r="U2337" s="104"/>
      <c r="AB2337" s="104"/>
      <c r="AC2337" s="104"/>
      <c r="AF2337" s="104"/>
      <c r="AG2337" s="104"/>
      <c r="AK2337" s="104"/>
      <c r="AL2337" s="104"/>
      <c r="AO2337" s="104"/>
      <c r="AP2337" s="104"/>
    </row>
    <row r="2338" spans="21:42" ht="15" customHeight="1" x14ac:dyDescent="0.25">
      <c r="U2338" s="104"/>
      <c r="AB2338" s="104"/>
      <c r="AC2338" s="104"/>
      <c r="AF2338" s="104"/>
      <c r="AG2338" s="104"/>
      <c r="AK2338" s="104"/>
      <c r="AL2338" s="104"/>
      <c r="AO2338" s="104"/>
      <c r="AP2338" s="104"/>
    </row>
    <row r="2339" spans="21:42" ht="15" customHeight="1" x14ac:dyDescent="0.25">
      <c r="U2339" s="104"/>
      <c r="AB2339" s="104"/>
      <c r="AC2339" s="104"/>
      <c r="AF2339" s="104"/>
      <c r="AG2339" s="104"/>
      <c r="AK2339" s="104"/>
      <c r="AL2339" s="104"/>
      <c r="AO2339" s="104"/>
      <c r="AP2339" s="104"/>
    </row>
    <row r="2340" spans="21:42" ht="15" customHeight="1" x14ac:dyDescent="0.25">
      <c r="U2340" s="104"/>
      <c r="AB2340" s="104"/>
      <c r="AC2340" s="104"/>
      <c r="AF2340" s="104"/>
      <c r="AG2340" s="104"/>
      <c r="AK2340" s="104"/>
      <c r="AL2340" s="104"/>
      <c r="AO2340" s="104"/>
      <c r="AP2340" s="104"/>
    </row>
    <row r="2341" spans="21:42" ht="15" customHeight="1" x14ac:dyDescent="0.25">
      <c r="U2341" s="104"/>
      <c r="AB2341" s="104"/>
      <c r="AC2341" s="104"/>
      <c r="AF2341" s="104"/>
      <c r="AG2341" s="104"/>
      <c r="AK2341" s="104"/>
      <c r="AL2341" s="104"/>
      <c r="AO2341" s="104"/>
      <c r="AP2341" s="104"/>
    </row>
    <row r="2342" spans="21:42" ht="15" customHeight="1" x14ac:dyDescent="0.25">
      <c r="U2342" s="104"/>
      <c r="AB2342" s="104"/>
      <c r="AC2342" s="104"/>
      <c r="AF2342" s="104"/>
      <c r="AG2342" s="104"/>
      <c r="AK2342" s="104"/>
      <c r="AL2342" s="104"/>
      <c r="AO2342" s="104"/>
      <c r="AP2342" s="104"/>
    </row>
    <row r="2343" spans="21:42" ht="15" customHeight="1" x14ac:dyDescent="0.25">
      <c r="U2343" s="104"/>
      <c r="AB2343" s="104"/>
      <c r="AC2343" s="104"/>
      <c r="AF2343" s="104"/>
      <c r="AG2343" s="104"/>
      <c r="AK2343" s="104"/>
      <c r="AL2343" s="104"/>
      <c r="AO2343" s="104"/>
      <c r="AP2343" s="104"/>
    </row>
    <row r="2344" spans="21:42" ht="15" customHeight="1" x14ac:dyDescent="0.25">
      <c r="U2344" s="104"/>
      <c r="AB2344" s="104"/>
      <c r="AC2344" s="104"/>
      <c r="AF2344" s="104"/>
      <c r="AG2344" s="104"/>
      <c r="AK2344" s="104"/>
      <c r="AL2344" s="104"/>
      <c r="AO2344" s="104"/>
      <c r="AP2344" s="104"/>
    </row>
    <row r="2345" spans="21:42" ht="15" customHeight="1" x14ac:dyDescent="0.25">
      <c r="U2345" s="104"/>
      <c r="AB2345" s="104"/>
      <c r="AC2345" s="104"/>
      <c r="AF2345" s="104"/>
      <c r="AG2345" s="104"/>
      <c r="AK2345" s="104"/>
      <c r="AL2345" s="104"/>
      <c r="AO2345" s="104"/>
      <c r="AP2345" s="104"/>
    </row>
    <row r="2346" spans="21:42" ht="15" customHeight="1" x14ac:dyDescent="0.25">
      <c r="U2346" s="104"/>
      <c r="AB2346" s="104"/>
      <c r="AC2346" s="104"/>
      <c r="AF2346" s="104"/>
      <c r="AG2346" s="104"/>
      <c r="AK2346" s="104"/>
      <c r="AL2346" s="104"/>
      <c r="AO2346" s="104"/>
      <c r="AP2346" s="104"/>
    </row>
    <row r="2347" spans="21:42" ht="15" customHeight="1" x14ac:dyDescent="0.25">
      <c r="U2347" s="104"/>
      <c r="AB2347" s="104"/>
      <c r="AC2347" s="104"/>
      <c r="AF2347" s="104"/>
      <c r="AG2347" s="104"/>
      <c r="AK2347" s="104"/>
      <c r="AL2347" s="104"/>
      <c r="AO2347" s="104"/>
      <c r="AP2347" s="104"/>
    </row>
    <row r="2348" spans="21:42" ht="15" customHeight="1" x14ac:dyDescent="0.25">
      <c r="U2348" s="104"/>
      <c r="AB2348" s="104"/>
      <c r="AC2348" s="104"/>
      <c r="AF2348" s="104"/>
      <c r="AG2348" s="104"/>
      <c r="AK2348" s="104"/>
      <c r="AL2348" s="104"/>
      <c r="AO2348" s="104"/>
      <c r="AP2348" s="104"/>
    </row>
    <row r="2349" spans="21:42" ht="15" customHeight="1" x14ac:dyDescent="0.25">
      <c r="U2349" s="104"/>
      <c r="AB2349" s="104"/>
      <c r="AC2349" s="104"/>
      <c r="AF2349" s="104"/>
      <c r="AG2349" s="104"/>
      <c r="AK2349" s="104"/>
      <c r="AL2349" s="104"/>
      <c r="AO2349" s="104"/>
      <c r="AP2349" s="104"/>
    </row>
    <row r="2350" spans="21:42" ht="15" customHeight="1" x14ac:dyDescent="0.25">
      <c r="U2350" s="104"/>
      <c r="AB2350" s="104"/>
      <c r="AC2350" s="104"/>
      <c r="AF2350" s="104"/>
      <c r="AG2350" s="104"/>
      <c r="AK2350" s="104"/>
      <c r="AL2350" s="104"/>
      <c r="AO2350" s="104"/>
      <c r="AP2350" s="104"/>
    </row>
    <row r="2351" spans="21:42" ht="15" customHeight="1" x14ac:dyDescent="0.25">
      <c r="U2351" s="104"/>
      <c r="AB2351" s="104"/>
      <c r="AC2351" s="104"/>
      <c r="AF2351" s="104"/>
      <c r="AG2351" s="104"/>
      <c r="AK2351" s="104"/>
      <c r="AL2351" s="104"/>
      <c r="AO2351" s="104"/>
      <c r="AP2351" s="104"/>
    </row>
    <row r="2352" spans="21:42" ht="15" customHeight="1" x14ac:dyDescent="0.25">
      <c r="U2352" s="104"/>
      <c r="AB2352" s="104"/>
      <c r="AC2352" s="104"/>
      <c r="AF2352" s="104"/>
      <c r="AG2352" s="104"/>
      <c r="AK2352" s="104"/>
      <c r="AL2352" s="104"/>
      <c r="AO2352" s="104"/>
      <c r="AP2352" s="104"/>
    </row>
    <row r="2353" spans="21:42" ht="15" customHeight="1" x14ac:dyDescent="0.25">
      <c r="U2353" s="104"/>
      <c r="AB2353" s="104"/>
      <c r="AC2353" s="104"/>
      <c r="AF2353" s="104"/>
      <c r="AG2353" s="104"/>
      <c r="AK2353" s="104"/>
      <c r="AL2353" s="104"/>
      <c r="AO2353" s="104"/>
      <c r="AP2353" s="104"/>
    </row>
    <row r="2354" spans="21:42" ht="15" customHeight="1" x14ac:dyDescent="0.25">
      <c r="U2354" s="104"/>
      <c r="AB2354" s="104"/>
      <c r="AC2354" s="104"/>
      <c r="AF2354" s="104"/>
      <c r="AG2354" s="104"/>
      <c r="AK2354" s="104"/>
      <c r="AL2354" s="104"/>
      <c r="AO2354" s="104"/>
      <c r="AP2354" s="104"/>
    </row>
    <row r="2355" spans="21:42" ht="15" customHeight="1" x14ac:dyDescent="0.25">
      <c r="U2355" s="104"/>
      <c r="AB2355" s="104"/>
      <c r="AC2355" s="104"/>
      <c r="AF2355" s="104"/>
      <c r="AG2355" s="104"/>
      <c r="AK2355" s="104"/>
      <c r="AL2355" s="104"/>
      <c r="AO2355" s="104"/>
      <c r="AP2355" s="104"/>
    </row>
    <row r="2356" spans="21:42" ht="15" customHeight="1" x14ac:dyDescent="0.25">
      <c r="U2356" s="104"/>
      <c r="AB2356" s="104"/>
      <c r="AC2356" s="104"/>
      <c r="AF2356" s="104"/>
      <c r="AG2356" s="104"/>
      <c r="AK2356" s="104"/>
      <c r="AL2356" s="104"/>
      <c r="AO2356" s="104"/>
      <c r="AP2356" s="104"/>
    </row>
    <row r="2357" spans="21:42" ht="15" customHeight="1" x14ac:dyDescent="0.25">
      <c r="U2357" s="104"/>
      <c r="AB2357" s="104"/>
      <c r="AC2357" s="104"/>
      <c r="AF2357" s="104"/>
      <c r="AG2357" s="104"/>
      <c r="AK2357" s="104"/>
      <c r="AL2357" s="104"/>
      <c r="AO2357" s="104"/>
      <c r="AP2357" s="104"/>
    </row>
    <row r="2358" spans="21:42" ht="15" customHeight="1" x14ac:dyDescent="0.25">
      <c r="U2358" s="104"/>
      <c r="AB2358" s="104"/>
      <c r="AC2358" s="104"/>
      <c r="AF2358" s="104"/>
      <c r="AG2358" s="104"/>
      <c r="AK2358" s="104"/>
      <c r="AL2358" s="104"/>
      <c r="AO2358" s="104"/>
      <c r="AP2358" s="104"/>
    </row>
    <row r="2359" spans="21:42" ht="15" customHeight="1" x14ac:dyDescent="0.25">
      <c r="U2359" s="104"/>
      <c r="AB2359" s="104"/>
      <c r="AC2359" s="104"/>
      <c r="AF2359" s="104"/>
      <c r="AG2359" s="104"/>
      <c r="AK2359" s="104"/>
      <c r="AL2359" s="104"/>
      <c r="AO2359" s="104"/>
      <c r="AP2359" s="104"/>
    </row>
    <row r="2360" spans="21:42" ht="15" customHeight="1" x14ac:dyDescent="0.25">
      <c r="U2360" s="104"/>
      <c r="AB2360" s="104"/>
      <c r="AC2360" s="104"/>
      <c r="AF2360" s="104"/>
      <c r="AG2360" s="104"/>
      <c r="AK2360" s="104"/>
      <c r="AL2360" s="104"/>
      <c r="AO2360" s="104"/>
      <c r="AP2360" s="104"/>
    </row>
    <row r="2361" spans="21:42" ht="15" customHeight="1" x14ac:dyDescent="0.25">
      <c r="U2361" s="104"/>
      <c r="AB2361" s="104"/>
      <c r="AC2361" s="104"/>
      <c r="AF2361" s="104"/>
      <c r="AG2361" s="104"/>
      <c r="AK2361" s="104"/>
      <c r="AL2361" s="104"/>
      <c r="AO2361" s="104"/>
      <c r="AP2361" s="104"/>
    </row>
    <row r="2362" spans="21:42" ht="15" customHeight="1" x14ac:dyDescent="0.25">
      <c r="U2362" s="104"/>
      <c r="AB2362" s="104"/>
      <c r="AC2362" s="104"/>
      <c r="AF2362" s="104"/>
      <c r="AG2362" s="104"/>
      <c r="AK2362" s="104"/>
      <c r="AL2362" s="104"/>
      <c r="AO2362" s="104"/>
      <c r="AP2362" s="104"/>
    </row>
    <row r="2363" spans="21:42" ht="15" customHeight="1" x14ac:dyDescent="0.25">
      <c r="U2363" s="104"/>
      <c r="AB2363" s="104"/>
      <c r="AC2363" s="104"/>
      <c r="AF2363" s="104"/>
      <c r="AG2363" s="104"/>
      <c r="AK2363" s="104"/>
      <c r="AL2363" s="104"/>
      <c r="AO2363" s="104"/>
      <c r="AP2363" s="104"/>
    </row>
    <row r="2364" spans="21:42" ht="15" customHeight="1" x14ac:dyDescent="0.25">
      <c r="U2364" s="104"/>
      <c r="AB2364" s="104"/>
      <c r="AC2364" s="104"/>
      <c r="AF2364" s="104"/>
      <c r="AG2364" s="104"/>
      <c r="AK2364" s="104"/>
      <c r="AL2364" s="104"/>
      <c r="AO2364" s="104"/>
      <c r="AP2364" s="104"/>
    </row>
    <row r="2365" spans="21:42" ht="15" customHeight="1" x14ac:dyDescent="0.25">
      <c r="U2365" s="104"/>
      <c r="AB2365" s="104"/>
      <c r="AC2365" s="104"/>
      <c r="AF2365" s="104"/>
      <c r="AG2365" s="104"/>
      <c r="AK2365" s="104"/>
      <c r="AL2365" s="104"/>
      <c r="AO2365" s="104"/>
      <c r="AP2365" s="104"/>
    </row>
    <row r="2366" spans="21:42" ht="15" customHeight="1" x14ac:dyDescent="0.25">
      <c r="U2366" s="104"/>
      <c r="AB2366" s="104"/>
      <c r="AC2366" s="104"/>
      <c r="AF2366" s="104"/>
      <c r="AG2366" s="104"/>
      <c r="AK2366" s="104"/>
      <c r="AL2366" s="104"/>
      <c r="AO2366" s="104"/>
      <c r="AP2366" s="104"/>
    </row>
    <row r="2367" spans="21:42" ht="15" customHeight="1" x14ac:dyDescent="0.25">
      <c r="U2367" s="104"/>
      <c r="AB2367" s="104"/>
      <c r="AC2367" s="104"/>
      <c r="AF2367" s="104"/>
      <c r="AG2367" s="104"/>
      <c r="AK2367" s="104"/>
      <c r="AL2367" s="104"/>
      <c r="AO2367" s="104"/>
      <c r="AP2367" s="104"/>
    </row>
    <row r="2368" spans="21:42" ht="15" customHeight="1" x14ac:dyDescent="0.25">
      <c r="U2368" s="104"/>
      <c r="AB2368" s="104"/>
      <c r="AC2368" s="104"/>
      <c r="AF2368" s="104"/>
      <c r="AG2368" s="104"/>
      <c r="AK2368" s="104"/>
      <c r="AL2368" s="104"/>
      <c r="AO2368" s="104"/>
      <c r="AP2368" s="104"/>
    </row>
    <row r="2369" spans="21:42" ht="15" customHeight="1" x14ac:dyDescent="0.25">
      <c r="U2369" s="104"/>
      <c r="AB2369" s="104"/>
      <c r="AC2369" s="104"/>
      <c r="AF2369" s="104"/>
      <c r="AG2369" s="104"/>
      <c r="AK2369" s="104"/>
      <c r="AL2369" s="104"/>
      <c r="AO2369" s="104"/>
      <c r="AP2369" s="104"/>
    </row>
    <row r="2370" spans="21:42" ht="15" customHeight="1" x14ac:dyDescent="0.25">
      <c r="U2370" s="104"/>
      <c r="AB2370" s="104"/>
      <c r="AC2370" s="104"/>
      <c r="AF2370" s="104"/>
      <c r="AG2370" s="104"/>
      <c r="AK2370" s="104"/>
      <c r="AL2370" s="104"/>
      <c r="AO2370" s="104"/>
      <c r="AP2370" s="104"/>
    </row>
    <row r="2371" spans="21:42" ht="15" customHeight="1" x14ac:dyDescent="0.25">
      <c r="U2371" s="104"/>
      <c r="AB2371" s="104"/>
      <c r="AC2371" s="104"/>
      <c r="AF2371" s="104"/>
      <c r="AG2371" s="104"/>
      <c r="AK2371" s="104"/>
      <c r="AL2371" s="104"/>
      <c r="AO2371" s="104"/>
      <c r="AP2371" s="104"/>
    </row>
    <row r="2372" spans="21:42" ht="15" customHeight="1" x14ac:dyDescent="0.25">
      <c r="U2372" s="104"/>
      <c r="AB2372" s="104"/>
      <c r="AC2372" s="104"/>
      <c r="AF2372" s="104"/>
      <c r="AG2372" s="104"/>
      <c r="AK2372" s="104"/>
      <c r="AL2372" s="104"/>
      <c r="AO2372" s="104"/>
      <c r="AP2372" s="104"/>
    </row>
    <row r="2373" spans="21:42" ht="15" customHeight="1" x14ac:dyDescent="0.25">
      <c r="U2373" s="104"/>
      <c r="AB2373" s="104"/>
      <c r="AC2373" s="104"/>
      <c r="AF2373" s="104"/>
      <c r="AG2373" s="104"/>
      <c r="AK2373" s="104"/>
      <c r="AL2373" s="104"/>
      <c r="AO2373" s="104"/>
      <c r="AP2373" s="104"/>
    </row>
    <row r="2374" spans="21:42" ht="15" customHeight="1" x14ac:dyDescent="0.25">
      <c r="U2374" s="104"/>
      <c r="AB2374" s="104"/>
      <c r="AC2374" s="104"/>
      <c r="AF2374" s="104"/>
      <c r="AG2374" s="104"/>
      <c r="AK2374" s="104"/>
      <c r="AL2374" s="104"/>
      <c r="AO2374" s="104"/>
      <c r="AP2374" s="104"/>
    </row>
    <row r="2375" spans="21:42" ht="15" customHeight="1" x14ac:dyDescent="0.25">
      <c r="U2375" s="104"/>
      <c r="AB2375" s="104"/>
      <c r="AC2375" s="104"/>
      <c r="AF2375" s="104"/>
      <c r="AG2375" s="104"/>
      <c r="AK2375" s="104"/>
      <c r="AL2375" s="104"/>
      <c r="AO2375" s="104"/>
      <c r="AP2375" s="104"/>
    </row>
    <row r="2376" spans="21:42" ht="15" customHeight="1" x14ac:dyDescent="0.25">
      <c r="U2376" s="104"/>
      <c r="AB2376" s="104"/>
      <c r="AC2376" s="104"/>
      <c r="AF2376" s="104"/>
      <c r="AG2376" s="104"/>
      <c r="AK2376" s="104"/>
      <c r="AL2376" s="104"/>
      <c r="AO2376" s="104"/>
      <c r="AP2376" s="104"/>
    </row>
    <row r="2377" spans="21:42" ht="15" customHeight="1" x14ac:dyDescent="0.25">
      <c r="U2377" s="104"/>
      <c r="AB2377" s="104"/>
      <c r="AC2377" s="104"/>
      <c r="AF2377" s="104"/>
      <c r="AG2377" s="104"/>
      <c r="AK2377" s="104"/>
      <c r="AL2377" s="104"/>
      <c r="AO2377" s="104"/>
      <c r="AP2377" s="104"/>
    </row>
    <row r="2378" spans="21:42" ht="15" customHeight="1" x14ac:dyDescent="0.25">
      <c r="U2378" s="104"/>
      <c r="AB2378" s="104"/>
      <c r="AC2378" s="104"/>
      <c r="AF2378" s="104"/>
      <c r="AG2378" s="104"/>
      <c r="AK2378" s="104"/>
      <c r="AL2378" s="104"/>
      <c r="AO2378" s="104"/>
      <c r="AP2378" s="104"/>
    </row>
    <row r="2379" spans="21:42" ht="15" customHeight="1" x14ac:dyDescent="0.25">
      <c r="U2379" s="104"/>
      <c r="AB2379" s="104"/>
      <c r="AC2379" s="104"/>
      <c r="AF2379" s="104"/>
      <c r="AG2379" s="104"/>
      <c r="AK2379" s="104"/>
      <c r="AL2379" s="104"/>
      <c r="AO2379" s="104"/>
      <c r="AP2379" s="104"/>
    </row>
    <row r="2380" spans="21:42" ht="15" customHeight="1" x14ac:dyDescent="0.25">
      <c r="U2380" s="104"/>
      <c r="AB2380" s="104"/>
      <c r="AC2380" s="104"/>
      <c r="AF2380" s="104"/>
      <c r="AG2380" s="104"/>
      <c r="AK2380" s="104"/>
      <c r="AL2380" s="104"/>
      <c r="AO2380" s="104"/>
      <c r="AP2380" s="104"/>
    </row>
    <row r="2381" spans="21:42" ht="15" customHeight="1" x14ac:dyDescent="0.25">
      <c r="U2381" s="104"/>
      <c r="AB2381" s="104"/>
      <c r="AC2381" s="104"/>
      <c r="AF2381" s="104"/>
      <c r="AG2381" s="104"/>
      <c r="AK2381" s="104"/>
      <c r="AL2381" s="104"/>
      <c r="AO2381" s="104"/>
      <c r="AP2381" s="104"/>
    </row>
    <row r="2382" spans="21:42" ht="15" customHeight="1" x14ac:dyDescent="0.25">
      <c r="U2382" s="104"/>
      <c r="AB2382" s="104"/>
      <c r="AC2382" s="104"/>
      <c r="AF2382" s="104"/>
      <c r="AG2382" s="104"/>
      <c r="AK2382" s="104"/>
      <c r="AL2382" s="104"/>
      <c r="AO2382" s="104"/>
      <c r="AP2382" s="104"/>
    </row>
    <row r="2383" spans="21:42" ht="15" customHeight="1" x14ac:dyDescent="0.25">
      <c r="U2383" s="104"/>
      <c r="AB2383" s="104"/>
      <c r="AC2383" s="104"/>
      <c r="AF2383" s="104"/>
      <c r="AG2383" s="104"/>
      <c r="AK2383" s="104"/>
      <c r="AL2383" s="104"/>
      <c r="AO2383" s="104"/>
      <c r="AP2383" s="104"/>
    </row>
    <row r="2384" spans="21:42" ht="15" customHeight="1" x14ac:dyDescent="0.25">
      <c r="U2384" s="104"/>
      <c r="AB2384" s="104"/>
      <c r="AC2384" s="104"/>
      <c r="AF2384" s="104"/>
      <c r="AG2384" s="104"/>
      <c r="AK2384" s="104"/>
      <c r="AL2384" s="104"/>
      <c r="AO2384" s="104"/>
      <c r="AP2384" s="104"/>
    </row>
    <row r="2385" spans="21:42" ht="15" customHeight="1" x14ac:dyDescent="0.25">
      <c r="U2385" s="104"/>
      <c r="AB2385" s="104"/>
      <c r="AC2385" s="104"/>
      <c r="AF2385" s="104"/>
      <c r="AG2385" s="104"/>
      <c r="AK2385" s="104"/>
      <c r="AL2385" s="104"/>
      <c r="AO2385" s="104"/>
      <c r="AP2385" s="104"/>
    </row>
    <row r="2386" spans="21:42" ht="15" customHeight="1" x14ac:dyDescent="0.25">
      <c r="U2386" s="104"/>
      <c r="AB2386" s="104"/>
      <c r="AC2386" s="104"/>
      <c r="AF2386" s="104"/>
      <c r="AG2386" s="104"/>
      <c r="AK2386" s="104"/>
      <c r="AL2386" s="104"/>
      <c r="AO2386" s="104"/>
      <c r="AP2386" s="104"/>
    </row>
    <row r="2387" spans="21:42" ht="15" customHeight="1" x14ac:dyDescent="0.25">
      <c r="U2387" s="104"/>
      <c r="AB2387" s="104"/>
      <c r="AC2387" s="104"/>
      <c r="AF2387" s="104"/>
      <c r="AG2387" s="104"/>
      <c r="AK2387" s="104"/>
      <c r="AL2387" s="104"/>
      <c r="AO2387" s="104"/>
      <c r="AP2387" s="104"/>
    </row>
    <row r="2388" spans="21:42" ht="15" customHeight="1" x14ac:dyDescent="0.25">
      <c r="U2388" s="104"/>
      <c r="AB2388" s="104"/>
      <c r="AC2388" s="104"/>
      <c r="AF2388" s="104"/>
      <c r="AG2388" s="104"/>
      <c r="AK2388" s="104"/>
      <c r="AL2388" s="104"/>
      <c r="AO2388" s="104"/>
      <c r="AP2388" s="104"/>
    </row>
    <row r="2389" spans="21:42" ht="15" customHeight="1" x14ac:dyDescent="0.25">
      <c r="U2389" s="104"/>
      <c r="AB2389" s="104"/>
      <c r="AC2389" s="104"/>
      <c r="AF2389" s="104"/>
      <c r="AG2389" s="104"/>
      <c r="AK2389" s="104"/>
      <c r="AL2389" s="104"/>
      <c r="AO2389" s="104"/>
      <c r="AP2389" s="104"/>
    </row>
    <row r="2390" spans="21:42" ht="15" customHeight="1" x14ac:dyDescent="0.25">
      <c r="U2390" s="104"/>
      <c r="AB2390" s="104"/>
      <c r="AC2390" s="104"/>
      <c r="AF2390" s="104"/>
      <c r="AG2390" s="104"/>
      <c r="AK2390" s="104"/>
      <c r="AL2390" s="104"/>
      <c r="AO2390" s="104"/>
      <c r="AP2390" s="104"/>
    </row>
    <row r="2391" spans="21:42" ht="15" customHeight="1" x14ac:dyDescent="0.25">
      <c r="U2391" s="104"/>
      <c r="AB2391" s="104"/>
      <c r="AC2391" s="104"/>
      <c r="AF2391" s="104"/>
      <c r="AG2391" s="104"/>
      <c r="AK2391" s="104"/>
      <c r="AL2391" s="104"/>
      <c r="AO2391" s="104"/>
      <c r="AP2391" s="104"/>
    </row>
    <row r="2392" spans="21:42" ht="15" customHeight="1" x14ac:dyDescent="0.25">
      <c r="U2392" s="104"/>
      <c r="AB2392" s="104"/>
      <c r="AC2392" s="104"/>
      <c r="AF2392" s="104"/>
      <c r="AG2392" s="104"/>
      <c r="AK2392" s="104"/>
      <c r="AL2392" s="104"/>
      <c r="AO2392" s="104"/>
      <c r="AP2392" s="104"/>
    </row>
    <row r="2393" spans="21:42" ht="15" customHeight="1" x14ac:dyDescent="0.25">
      <c r="U2393" s="104"/>
      <c r="AB2393" s="104"/>
      <c r="AC2393" s="104"/>
      <c r="AF2393" s="104"/>
      <c r="AG2393" s="104"/>
      <c r="AK2393" s="104"/>
      <c r="AL2393" s="104"/>
      <c r="AO2393" s="104"/>
      <c r="AP2393" s="104"/>
    </row>
    <row r="2394" spans="21:42" ht="15" customHeight="1" x14ac:dyDescent="0.25">
      <c r="U2394" s="104"/>
      <c r="AB2394" s="104"/>
      <c r="AC2394" s="104"/>
      <c r="AF2394" s="104"/>
      <c r="AG2394" s="104"/>
      <c r="AK2394" s="104"/>
      <c r="AL2394" s="104"/>
      <c r="AO2394" s="104"/>
      <c r="AP2394" s="104"/>
    </row>
    <row r="2395" spans="21:42" ht="15" customHeight="1" x14ac:dyDescent="0.25">
      <c r="U2395" s="104"/>
      <c r="AB2395" s="104"/>
      <c r="AC2395" s="104"/>
      <c r="AF2395" s="104"/>
      <c r="AG2395" s="104"/>
      <c r="AK2395" s="104"/>
      <c r="AL2395" s="104"/>
      <c r="AO2395" s="104"/>
      <c r="AP2395" s="104"/>
    </row>
    <row r="2396" spans="21:42" ht="15" customHeight="1" x14ac:dyDescent="0.25">
      <c r="U2396" s="104"/>
      <c r="AB2396" s="104"/>
      <c r="AC2396" s="104"/>
      <c r="AF2396" s="104"/>
      <c r="AG2396" s="104"/>
      <c r="AK2396" s="104"/>
      <c r="AL2396" s="104"/>
      <c r="AO2396" s="104"/>
      <c r="AP2396" s="104"/>
    </row>
    <row r="2397" spans="21:42" ht="15" customHeight="1" x14ac:dyDescent="0.25">
      <c r="U2397" s="104"/>
      <c r="AB2397" s="104"/>
      <c r="AC2397" s="104"/>
      <c r="AF2397" s="104"/>
      <c r="AG2397" s="104"/>
      <c r="AK2397" s="104"/>
      <c r="AL2397" s="104"/>
      <c r="AO2397" s="104"/>
      <c r="AP2397" s="104"/>
    </row>
    <row r="2398" spans="21:42" ht="15" customHeight="1" x14ac:dyDescent="0.25">
      <c r="U2398" s="104"/>
      <c r="AB2398" s="104"/>
      <c r="AC2398" s="104"/>
      <c r="AF2398" s="104"/>
      <c r="AG2398" s="104"/>
      <c r="AK2398" s="104"/>
      <c r="AL2398" s="104"/>
      <c r="AO2398" s="104"/>
      <c r="AP2398" s="104"/>
    </row>
    <row r="2399" spans="21:42" ht="15" customHeight="1" x14ac:dyDescent="0.25">
      <c r="U2399" s="104"/>
      <c r="AB2399" s="104"/>
      <c r="AC2399" s="104"/>
      <c r="AF2399" s="104"/>
      <c r="AG2399" s="104"/>
      <c r="AK2399" s="104"/>
      <c r="AL2399" s="104"/>
      <c r="AO2399" s="104"/>
      <c r="AP2399" s="104"/>
    </row>
    <row r="2400" spans="21:42" ht="15" customHeight="1" x14ac:dyDescent="0.25">
      <c r="U2400" s="104"/>
      <c r="AB2400" s="104"/>
      <c r="AC2400" s="104"/>
      <c r="AF2400" s="104"/>
      <c r="AG2400" s="104"/>
      <c r="AK2400" s="104"/>
      <c r="AL2400" s="104"/>
      <c r="AO2400" s="104"/>
      <c r="AP2400" s="104"/>
    </row>
    <row r="2401" spans="21:42" ht="15" customHeight="1" x14ac:dyDescent="0.25">
      <c r="U2401" s="104"/>
      <c r="AB2401" s="104"/>
      <c r="AC2401" s="104"/>
      <c r="AF2401" s="104"/>
      <c r="AG2401" s="104"/>
      <c r="AK2401" s="104"/>
      <c r="AL2401" s="104"/>
      <c r="AO2401" s="104"/>
      <c r="AP2401" s="104"/>
    </row>
    <row r="2402" spans="21:42" ht="15" customHeight="1" x14ac:dyDescent="0.25">
      <c r="U2402" s="104"/>
      <c r="AB2402" s="104"/>
      <c r="AC2402" s="104"/>
      <c r="AF2402" s="104"/>
      <c r="AG2402" s="104"/>
      <c r="AK2402" s="104"/>
      <c r="AL2402" s="104"/>
      <c r="AO2402" s="104"/>
      <c r="AP2402" s="104"/>
    </row>
    <row r="2403" spans="21:42" ht="15" customHeight="1" x14ac:dyDescent="0.25">
      <c r="U2403" s="104"/>
      <c r="AB2403" s="104"/>
      <c r="AC2403" s="104"/>
      <c r="AF2403" s="104"/>
      <c r="AG2403" s="104"/>
      <c r="AK2403" s="104"/>
      <c r="AL2403" s="104"/>
      <c r="AO2403" s="104"/>
      <c r="AP2403" s="104"/>
    </row>
    <row r="2404" spans="21:42" ht="15" customHeight="1" x14ac:dyDescent="0.25">
      <c r="U2404" s="104"/>
      <c r="AB2404" s="104"/>
      <c r="AC2404" s="104"/>
      <c r="AF2404" s="104"/>
      <c r="AG2404" s="104"/>
      <c r="AK2404" s="104"/>
      <c r="AL2404" s="104"/>
      <c r="AO2404" s="104"/>
      <c r="AP2404" s="104"/>
    </row>
    <row r="2405" spans="21:42" ht="15" customHeight="1" x14ac:dyDescent="0.25">
      <c r="U2405" s="104"/>
      <c r="AB2405" s="104"/>
      <c r="AC2405" s="104"/>
      <c r="AF2405" s="104"/>
      <c r="AG2405" s="104"/>
      <c r="AK2405" s="104"/>
      <c r="AL2405" s="104"/>
      <c r="AO2405" s="104"/>
      <c r="AP2405" s="104"/>
    </row>
    <row r="2406" spans="21:42" ht="15" customHeight="1" x14ac:dyDescent="0.25">
      <c r="U2406" s="104"/>
      <c r="AB2406" s="104"/>
      <c r="AC2406" s="104"/>
      <c r="AF2406" s="104"/>
      <c r="AG2406" s="104"/>
      <c r="AK2406" s="104"/>
      <c r="AL2406" s="104"/>
      <c r="AO2406" s="104"/>
      <c r="AP2406" s="104"/>
    </row>
    <row r="2407" spans="21:42" ht="15" customHeight="1" x14ac:dyDescent="0.25">
      <c r="U2407" s="104"/>
      <c r="AB2407" s="104"/>
      <c r="AC2407" s="104"/>
      <c r="AF2407" s="104"/>
      <c r="AG2407" s="104"/>
      <c r="AK2407" s="104"/>
      <c r="AL2407" s="104"/>
      <c r="AO2407" s="104"/>
      <c r="AP2407" s="104"/>
    </row>
    <row r="2408" spans="21:42" ht="15" customHeight="1" x14ac:dyDescent="0.25">
      <c r="U2408" s="104"/>
      <c r="AB2408" s="104"/>
      <c r="AC2408" s="104"/>
      <c r="AF2408" s="104"/>
      <c r="AG2408" s="104"/>
      <c r="AK2408" s="104"/>
      <c r="AL2408" s="104"/>
      <c r="AO2408" s="104"/>
      <c r="AP2408" s="104"/>
    </row>
    <row r="2409" spans="21:42" ht="15" customHeight="1" x14ac:dyDescent="0.25">
      <c r="U2409" s="104"/>
      <c r="AB2409" s="104"/>
      <c r="AC2409" s="104"/>
      <c r="AF2409" s="104"/>
      <c r="AG2409" s="104"/>
      <c r="AK2409" s="104"/>
      <c r="AL2409" s="104"/>
      <c r="AO2409" s="104"/>
      <c r="AP2409" s="104"/>
    </row>
    <row r="2410" spans="21:42" ht="15" customHeight="1" x14ac:dyDescent="0.25">
      <c r="U2410" s="104"/>
      <c r="AB2410" s="104"/>
      <c r="AC2410" s="104"/>
      <c r="AF2410" s="104"/>
      <c r="AG2410" s="104"/>
      <c r="AK2410" s="104"/>
      <c r="AL2410" s="104"/>
      <c r="AO2410" s="104"/>
      <c r="AP2410" s="104"/>
    </row>
    <row r="2411" spans="21:42" ht="15" customHeight="1" x14ac:dyDescent="0.25">
      <c r="U2411" s="104"/>
      <c r="AB2411" s="104"/>
      <c r="AC2411" s="104"/>
      <c r="AF2411" s="104"/>
      <c r="AG2411" s="104"/>
      <c r="AK2411" s="104"/>
      <c r="AL2411" s="104"/>
      <c r="AO2411" s="104"/>
      <c r="AP2411" s="104"/>
    </row>
    <row r="2412" spans="21:42" ht="15" customHeight="1" x14ac:dyDescent="0.25">
      <c r="U2412" s="104"/>
      <c r="AB2412" s="104"/>
      <c r="AC2412" s="104"/>
      <c r="AF2412" s="104"/>
      <c r="AG2412" s="104"/>
      <c r="AK2412" s="104"/>
      <c r="AL2412" s="104"/>
      <c r="AO2412" s="104"/>
      <c r="AP2412" s="104"/>
    </row>
    <row r="2413" spans="21:42" ht="15" customHeight="1" x14ac:dyDescent="0.25">
      <c r="U2413" s="104"/>
      <c r="AB2413" s="104"/>
      <c r="AC2413" s="104"/>
      <c r="AF2413" s="104"/>
      <c r="AG2413" s="104"/>
      <c r="AK2413" s="104"/>
      <c r="AL2413" s="104"/>
      <c r="AO2413" s="104"/>
      <c r="AP2413" s="104"/>
    </row>
    <row r="2414" spans="21:42" ht="15" customHeight="1" x14ac:dyDescent="0.25">
      <c r="U2414" s="104"/>
      <c r="AB2414" s="104"/>
      <c r="AC2414" s="104"/>
      <c r="AF2414" s="104"/>
      <c r="AG2414" s="104"/>
      <c r="AK2414" s="104"/>
      <c r="AL2414" s="104"/>
      <c r="AO2414" s="104"/>
      <c r="AP2414" s="104"/>
    </row>
    <row r="2415" spans="21:42" ht="15" customHeight="1" x14ac:dyDescent="0.25">
      <c r="U2415" s="104"/>
      <c r="AB2415" s="104"/>
      <c r="AC2415" s="104"/>
      <c r="AF2415" s="104"/>
      <c r="AG2415" s="104"/>
      <c r="AK2415" s="104"/>
      <c r="AL2415" s="104"/>
      <c r="AO2415" s="104"/>
      <c r="AP2415" s="104"/>
    </row>
    <row r="2416" spans="21:42" ht="15" customHeight="1" x14ac:dyDescent="0.25">
      <c r="U2416" s="104"/>
      <c r="AB2416" s="104"/>
      <c r="AC2416" s="104"/>
      <c r="AF2416" s="104"/>
      <c r="AG2416" s="104"/>
      <c r="AK2416" s="104"/>
      <c r="AL2416" s="104"/>
      <c r="AO2416" s="104"/>
      <c r="AP2416" s="104"/>
    </row>
    <row r="2417" spans="21:42" ht="15" customHeight="1" x14ac:dyDescent="0.25">
      <c r="U2417" s="104"/>
      <c r="AB2417" s="104"/>
      <c r="AC2417" s="104"/>
      <c r="AF2417" s="104"/>
      <c r="AG2417" s="104"/>
      <c r="AK2417" s="104"/>
      <c r="AL2417" s="104"/>
      <c r="AO2417" s="104"/>
      <c r="AP2417" s="104"/>
    </row>
    <row r="2418" spans="21:42" ht="15" customHeight="1" x14ac:dyDescent="0.25">
      <c r="U2418" s="104"/>
      <c r="AB2418" s="104"/>
      <c r="AC2418" s="104"/>
      <c r="AF2418" s="104"/>
      <c r="AG2418" s="104"/>
      <c r="AK2418" s="104"/>
      <c r="AL2418" s="104"/>
      <c r="AO2418" s="104"/>
      <c r="AP2418" s="104"/>
    </row>
    <row r="2419" spans="21:42" ht="15" customHeight="1" x14ac:dyDescent="0.25">
      <c r="U2419" s="104"/>
      <c r="AB2419" s="104"/>
      <c r="AC2419" s="104"/>
      <c r="AF2419" s="104"/>
      <c r="AG2419" s="104"/>
      <c r="AK2419" s="104"/>
      <c r="AL2419" s="104"/>
      <c r="AO2419" s="104"/>
      <c r="AP2419" s="104"/>
    </row>
    <row r="2420" spans="21:42" ht="15" customHeight="1" x14ac:dyDescent="0.25">
      <c r="U2420" s="104"/>
      <c r="AB2420" s="104"/>
      <c r="AC2420" s="104"/>
      <c r="AF2420" s="104"/>
      <c r="AG2420" s="104"/>
      <c r="AK2420" s="104"/>
      <c r="AL2420" s="104"/>
      <c r="AO2420" s="104"/>
      <c r="AP2420" s="104"/>
    </row>
    <row r="2421" spans="21:42" ht="15" customHeight="1" x14ac:dyDescent="0.25">
      <c r="U2421" s="104"/>
      <c r="AB2421" s="104"/>
      <c r="AC2421" s="104"/>
      <c r="AF2421" s="104"/>
      <c r="AG2421" s="104"/>
      <c r="AK2421" s="104"/>
      <c r="AL2421" s="104"/>
      <c r="AO2421" s="104"/>
      <c r="AP2421" s="104"/>
    </row>
    <row r="2422" spans="21:42" ht="15" customHeight="1" x14ac:dyDescent="0.25">
      <c r="U2422" s="104"/>
      <c r="AB2422" s="104"/>
      <c r="AC2422" s="104"/>
      <c r="AF2422" s="104"/>
      <c r="AG2422" s="104"/>
      <c r="AK2422" s="104"/>
      <c r="AL2422" s="104"/>
      <c r="AO2422" s="104"/>
      <c r="AP2422" s="104"/>
    </row>
    <row r="2423" spans="21:42" ht="15" customHeight="1" x14ac:dyDescent="0.25">
      <c r="U2423" s="104"/>
      <c r="AB2423" s="104"/>
      <c r="AC2423" s="104"/>
      <c r="AF2423" s="104"/>
      <c r="AG2423" s="104"/>
      <c r="AK2423" s="104"/>
      <c r="AL2423" s="104"/>
      <c r="AO2423" s="104"/>
      <c r="AP2423" s="104"/>
    </row>
    <row r="2424" spans="21:42" ht="15" customHeight="1" x14ac:dyDescent="0.25">
      <c r="U2424" s="104"/>
      <c r="AB2424" s="104"/>
      <c r="AC2424" s="104"/>
      <c r="AF2424" s="104"/>
      <c r="AG2424" s="104"/>
      <c r="AK2424" s="104"/>
      <c r="AL2424" s="104"/>
      <c r="AO2424" s="104"/>
      <c r="AP2424" s="104"/>
    </row>
    <row r="2425" spans="21:42" ht="15" customHeight="1" x14ac:dyDescent="0.25">
      <c r="U2425" s="104"/>
      <c r="AB2425" s="104"/>
      <c r="AC2425" s="104"/>
      <c r="AF2425" s="104"/>
      <c r="AG2425" s="104"/>
      <c r="AK2425" s="104"/>
      <c r="AL2425" s="104"/>
      <c r="AO2425" s="104"/>
      <c r="AP2425" s="104"/>
    </row>
    <row r="2426" spans="21:42" ht="15" customHeight="1" x14ac:dyDescent="0.25">
      <c r="U2426" s="104"/>
      <c r="AB2426" s="104"/>
      <c r="AC2426" s="104"/>
      <c r="AF2426" s="104"/>
      <c r="AG2426" s="104"/>
      <c r="AK2426" s="104"/>
      <c r="AL2426" s="104"/>
      <c r="AO2426" s="104"/>
      <c r="AP2426" s="104"/>
    </row>
    <row r="2427" spans="21:42" ht="15" customHeight="1" x14ac:dyDescent="0.25">
      <c r="U2427" s="104"/>
      <c r="AB2427" s="104"/>
      <c r="AC2427" s="104"/>
      <c r="AF2427" s="104"/>
      <c r="AG2427" s="104"/>
      <c r="AK2427" s="104"/>
      <c r="AL2427" s="104"/>
      <c r="AO2427" s="104"/>
      <c r="AP2427" s="104"/>
    </row>
    <row r="2428" spans="21:42" ht="15" customHeight="1" x14ac:dyDescent="0.25">
      <c r="U2428" s="104"/>
      <c r="AB2428" s="104"/>
      <c r="AC2428" s="104"/>
      <c r="AF2428" s="104"/>
      <c r="AG2428" s="104"/>
      <c r="AK2428" s="104"/>
      <c r="AL2428" s="104"/>
      <c r="AO2428" s="104"/>
      <c r="AP2428" s="104"/>
    </row>
    <row r="2429" spans="21:42" ht="15" customHeight="1" x14ac:dyDescent="0.25">
      <c r="U2429" s="104"/>
      <c r="AB2429" s="104"/>
      <c r="AC2429" s="104"/>
      <c r="AF2429" s="104"/>
      <c r="AG2429" s="104"/>
      <c r="AK2429" s="104"/>
      <c r="AL2429" s="104"/>
      <c r="AO2429" s="104"/>
      <c r="AP2429" s="104"/>
    </row>
    <row r="2430" spans="21:42" ht="15" customHeight="1" x14ac:dyDescent="0.25">
      <c r="U2430" s="104"/>
      <c r="AB2430" s="104"/>
      <c r="AC2430" s="104"/>
      <c r="AF2430" s="104"/>
      <c r="AG2430" s="104"/>
      <c r="AK2430" s="104"/>
      <c r="AL2430" s="104"/>
      <c r="AO2430" s="104"/>
      <c r="AP2430" s="104"/>
    </row>
    <row r="2431" spans="21:42" ht="15" customHeight="1" x14ac:dyDescent="0.25">
      <c r="U2431" s="104"/>
      <c r="AB2431" s="104"/>
      <c r="AC2431" s="104"/>
      <c r="AF2431" s="104"/>
      <c r="AG2431" s="104"/>
      <c r="AK2431" s="104"/>
      <c r="AL2431" s="104"/>
      <c r="AO2431" s="104"/>
      <c r="AP2431" s="104"/>
    </row>
    <row r="2432" spans="21:42" ht="15" customHeight="1" x14ac:dyDescent="0.25">
      <c r="U2432" s="104"/>
      <c r="AB2432" s="104"/>
      <c r="AC2432" s="104"/>
      <c r="AF2432" s="104"/>
      <c r="AG2432" s="104"/>
      <c r="AK2432" s="104"/>
      <c r="AL2432" s="104"/>
      <c r="AO2432" s="104"/>
      <c r="AP2432" s="104"/>
    </row>
    <row r="2433" spans="21:42" ht="15" customHeight="1" x14ac:dyDescent="0.25">
      <c r="U2433" s="104"/>
      <c r="AB2433" s="104"/>
      <c r="AC2433" s="104"/>
      <c r="AF2433" s="104"/>
      <c r="AG2433" s="104"/>
      <c r="AK2433" s="104"/>
      <c r="AL2433" s="104"/>
      <c r="AO2433" s="104"/>
      <c r="AP2433" s="104"/>
    </row>
    <row r="2434" spans="21:42" ht="15" customHeight="1" x14ac:dyDescent="0.25">
      <c r="U2434" s="104"/>
      <c r="AB2434" s="104"/>
      <c r="AC2434" s="104"/>
      <c r="AF2434" s="104"/>
      <c r="AG2434" s="104"/>
      <c r="AK2434" s="104"/>
      <c r="AL2434" s="104"/>
      <c r="AO2434" s="104"/>
      <c r="AP2434" s="104"/>
    </row>
    <row r="2435" spans="21:42" ht="15" customHeight="1" x14ac:dyDescent="0.25">
      <c r="U2435" s="104"/>
      <c r="AB2435" s="104"/>
      <c r="AC2435" s="104"/>
      <c r="AF2435" s="104"/>
      <c r="AG2435" s="104"/>
      <c r="AK2435" s="104"/>
      <c r="AL2435" s="104"/>
      <c r="AO2435" s="104"/>
      <c r="AP2435" s="104"/>
    </row>
    <row r="2436" spans="21:42" ht="15" customHeight="1" x14ac:dyDescent="0.25">
      <c r="U2436" s="104"/>
      <c r="AB2436" s="104"/>
      <c r="AC2436" s="104"/>
      <c r="AF2436" s="104"/>
      <c r="AG2436" s="104"/>
      <c r="AK2436" s="104"/>
      <c r="AL2436" s="104"/>
      <c r="AO2436" s="104"/>
      <c r="AP2436" s="104"/>
    </row>
    <row r="2437" spans="21:42" ht="15" customHeight="1" x14ac:dyDescent="0.25">
      <c r="U2437" s="104"/>
      <c r="AB2437" s="104"/>
      <c r="AC2437" s="104"/>
      <c r="AF2437" s="104"/>
      <c r="AG2437" s="104"/>
      <c r="AK2437" s="104"/>
      <c r="AL2437" s="104"/>
      <c r="AO2437" s="104"/>
      <c r="AP2437" s="104"/>
    </row>
    <row r="2438" spans="21:42" ht="15" customHeight="1" x14ac:dyDescent="0.25">
      <c r="U2438" s="104"/>
      <c r="AB2438" s="104"/>
      <c r="AC2438" s="104"/>
      <c r="AF2438" s="104"/>
      <c r="AG2438" s="104"/>
      <c r="AK2438" s="104"/>
      <c r="AL2438" s="104"/>
      <c r="AO2438" s="104"/>
      <c r="AP2438" s="104"/>
    </row>
    <row r="2439" spans="21:42" ht="15" customHeight="1" x14ac:dyDescent="0.25">
      <c r="U2439" s="104"/>
      <c r="AB2439" s="104"/>
      <c r="AC2439" s="104"/>
      <c r="AF2439" s="104"/>
      <c r="AG2439" s="104"/>
      <c r="AK2439" s="104"/>
      <c r="AL2439" s="104"/>
      <c r="AO2439" s="104"/>
      <c r="AP2439" s="104"/>
    </row>
    <row r="2440" spans="21:42" ht="15" customHeight="1" x14ac:dyDescent="0.25">
      <c r="U2440" s="104"/>
      <c r="AB2440" s="104"/>
      <c r="AC2440" s="104"/>
      <c r="AF2440" s="104"/>
      <c r="AG2440" s="104"/>
      <c r="AK2440" s="104"/>
      <c r="AL2440" s="104"/>
      <c r="AO2440" s="104"/>
      <c r="AP2440" s="104"/>
    </row>
    <row r="2441" spans="21:42" ht="15" customHeight="1" x14ac:dyDescent="0.25">
      <c r="U2441" s="104"/>
      <c r="AB2441" s="104"/>
      <c r="AC2441" s="104"/>
      <c r="AF2441" s="104"/>
      <c r="AG2441" s="104"/>
      <c r="AK2441" s="104"/>
      <c r="AL2441" s="104"/>
      <c r="AO2441" s="104"/>
      <c r="AP2441" s="104"/>
    </row>
    <row r="2442" spans="21:42" ht="15" customHeight="1" x14ac:dyDescent="0.25">
      <c r="U2442" s="104"/>
      <c r="AB2442" s="104"/>
      <c r="AC2442" s="104"/>
      <c r="AF2442" s="104"/>
      <c r="AG2442" s="104"/>
      <c r="AK2442" s="104"/>
      <c r="AL2442" s="104"/>
      <c r="AO2442" s="104"/>
      <c r="AP2442" s="104"/>
    </row>
    <row r="2443" spans="21:42" ht="15" customHeight="1" x14ac:dyDescent="0.25">
      <c r="U2443" s="104"/>
      <c r="AB2443" s="104"/>
      <c r="AC2443" s="104"/>
      <c r="AF2443" s="104"/>
      <c r="AG2443" s="104"/>
      <c r="AK2443" s="104"/>
      <c r="AL2443" s="104"/>
      <c r="AO2443" s="104"/>
      <c r="AP2443" s="104"/>
    </row>
    <row r="2444" spans="21:42" ht="15" customHeight="1" x14ac:dyDescent="0.25">
      <c r="U2444" s="104"/>
      <c r="AB2444" s="104"/>
      <c r="AC2444" s="104"/>
      <c r="AF2444" s="104"/>
      <c r="AG2444" s="104"/>
      <c r="AK2444" s="104"/>
      <c r="AL2444" s="104"/>
      <c r="AO2444" s="104"/>
      <c r="AP2444" s="104"/>
    </row>
    <row r="2445" spans="21:42" ht="15" customHeight="1" x14ac:dyDescent="0.25">
      <c r="U2445" s="104"/>
      <c r="AB2445" s="104"/>
      <c r="AC2445" s="104"/>
      <c r="AF2445" s="104"/>
      <c r="AG2445" s="104"/>
      <c r="AK2445" s="104"/>
      <c r="AL2445" s="104"/>
      <c r="AO2445" s="104"/>
      <c r="AP2445" s="104"/>
    </row>
    <row r="2446" spans="21:42" ht="15" customHeight="1" x14ac:dyDescent="0.25">
      <c r="U2446" s="104"/>
      <c r="AB2446" s="104"/>
      <c r="AC2446" s="104"/>
      <c r="AF2446" s="104"/>
      <c r="AG2446" s="104"/>
      <c r="AK2446" s="104"/>
      <c r="AL2446" s="104"/>
      <c r="AO2446" s="104"/>
      <c r="AP2446" s="104"/>
    </row>
    <row r="2447" spans="21:42" ht="15" customHeight="1" x14ac:dyDescent="0.25">
      <c r="U2447" s="104"/>
      <c r="AB2447" s="104"/>
      <c r="AC2447" s="104"/>
      <c r="AF2447" s="104"/>
      <c r="AG2447" s="104"/>
      <c r="AK2447" s="104"/>
      <c r="AL2447" s="104"/>
      <c r="AO2447" s="104"/>
      <c r="AP2447" s="104"/>
    </row>
    <row r="2448" spans="21:42" ht="15" customHeight="1" x14ac:dyDescent="0.25">
      <c r="U2448" s="104"/>
      <c r="AB2448" s="104"/>
      <c r="AC2448" s="104"/>
      <c r="AF2448" s="104"/>
      <c r="AG2448" s="104"/>
      <c r="AK2448" s="104"/>
      <c r="AL2448" s="104"/>
      <c r="AO2448" s="104"/>
      <c r="AP2448" s="104"/>
    </row>
    <row r="2449" spans="21:42" ht="15" customHeight="1" x14ac:dyDescent="0.25">
      <c r="U2449" s="104"/>
      <c r="AB2449" s="104"/>
      <c r="AC2449" s="104"/>
      <c r="AF2449" s="104"/>
      <c r="AG2449" s="104"/>
      <c r="AK2449" s="104"/>
      <c r="AL2449" s="104"/>
      <c r="AO2449" s="104"/>
      <c r="AP2449" s="104"/>
    </row>
    <row r="2450" spans="21:42" ht="15" customHeight="1" x14ac:dyDescent="0.25">
      <c r="U2450" s="104"/>
      <c r="AB2450" s="104"/>
      <c r="AC2450" s="104"/>
      <c r="AF2450" s="104"/>
      <c r="AG2450" s="104"/>
      <c r="AK2450" s="104"/>
      <c r="AL2450" s="104"/>
      <c r="AO2450" s="104"/>
      <c r="AP2450" s="104"/>
    </row>
    <row r="2451" spans="21:42" ht="15" customHeight="1" x14ac:dyDescent="0.25">
      <c r="U2451" s="104"/>
      <c r="AB2451" s="104"/>
      <c r="AC2451" s="104"/>
      <c r="AF2451" s="104"/>
      <c r="AG2451" s="104"/>
      <c r="AK2451" s="104"/>
      <c r="AL2451" s="104"/>
      <c r="AO2451" s="104"/>
      <c r="AP2451" s="104"/>
    </row>
    <row r="2452" spans="21:42" ht="15" customHeight="1" x14ac:dyDescent="0.25">
      <c r="U2452" s="104"/>
      <c r="AB2452" s="104"/>
      <c r="AC2452" s="104"/>
      <c r="AF2452" s="104"/>
      <c r="AG2452" s="104"/>
      <c r="AK2452" s="104"/>
      <c r="AL2452" s="104"/>
      <c r="AO2452" s="104"/>
      <c r="AP2452" s="104"/>
    </row>
    <row r="2453" spans="21:42" ht="15" customHeight="1" x14ac:dyDescent="0.25">
      <c r="U2453" s="104"/>
      <c r="AB2453" s="104"/>
      <c r="AC2453" s="104"/>
      <c r="AF2453" s="104"/>
      <c r="AG2453" s="104"/>
      <c r="AK2453" s="104"/>
      <c r="AL2453" s="104"/>
      <c r="AO2453" s="104"/>
      <c r="AP2453" s="104"/>
    </row>
    <row r="2454" spans="21:42" ht="15" customHeight="1" x14ac:dyDescent="0.25">
      <c r="U2454" s="104"/>
      <c r="AB2454" s="104"/>
      <c r="AC2454" s="104"/>
      <c r="AF2454" s="104"/>
      <c r="AG2454" s="104"/>
      <c r="AK2454" s="104"/>
      <c r="AL2454" s="104"/>
      <c r="AO2454" s="104"/>
      <c r="AP2454" s="104"/>
    </row>
    <row r="2455" spans="21:42" ht="15" customHeight="1" x14ac:dyDescent="0.25">
      <c r="U2455" s="104"/>
      <c r="AB2455" s="104"/>
      <c r="AC2455" s="104"/>
      <c r="AF2455" s="104"/>
      <c r="AG2455" s="104"/>
      <c r="AK2455" s="104"/>
      <c r="AL2455" s="104"/>
      <c r="AO2455" s="104"/>
      <c r="AP2455" s="104"/>
    </row>
    <row r="2456" spans="21:42" ht="15" customHeight="1" x14ac:dyDescent="0.25">
      <c r="U2456" s="104"/>
      <c r="AB2456" s="104"/>
      <c r="AC2456" s="104"/>
      <c r="AF2456" s="104"/>
      <c r="AG2456" s="104"/>
      <c r="AK2456" s="104"/>
      <c r="AL2456" s="104"/>
      <c r="AO2456" s="104"/>
      <c r="AP2456" s="104"/>
    </row>
    <row r="2457" spans="21:42" ht="15" customHeight="1" x14ac:dyDescent="0.25">
      <c r="U2457" s="104"/>
      <c r="AB2457" s="104"/>
      <c r="AC2457" s="104"/>
      <c r="AF2457" s="104"/>
      <c r="AG2457" s="104"/>
      <c r="AK2457" s="104"/>
      <c r="AL2457" s="104"/>
      <c r="AO2457" s="104"/>
      <c r="AP2457" s="104"/>
    </row>
    <row r="2458" spans="21:42" ht="15" customHeight="1" x14ac:dyDescent="0.25">
      <c r="U2458" s="104"/>
      <c r="AB2458" s="104"/>
      <c r="AC2458" s="104"/>
      <c r="AF2458" s="104"/>
      <c r="AG2458" s="104"/>
      <c r="AK2458" s="104"/>
      <c r="AL2458" s="104"/>
      <c r="AO2458" s="104"/>
      <c r="AP2458" s="104"/>
    </row>
    <row r="2459" spans="21:42" ht="15" customHeight="1" x14ac:dyDescent="0.25">
      <c r="U2459" s="104"/>
      <c r="AB2459" s="104"/>
      <c r="AC2459" s="104"/>
      <c r="AF2459" s="104"/>
      <c r="AG2459" s="104"/>
      <c r="AK2459" s="104"/>
      <c r="AL2459" s="104"/>
      <c r="AO2459" s="104"/>
      <c r="AP2459" s="104"/>
    </row>
    <row r="2460" spans="21:42" ht="15" customHeight="1" x14ac:dyDescent="0.25">
      <c r="U2460" s="104"/>
      <c r="AB2460" s="104"/>
      <c r="AC2460" s="104"/>
      <c r="AF2460" s="104"/>
      <c r="AG2460" s="104"/>
      <c r="AK2460" s="104"/>
      <c r="AL2460" s="104"/>
      <c r="AO2460" s="104"/>
      <c r="AP2460" s="104"/>
    </row>
    <row r="2461" spans="21:42" ht="15" customHeight="1" x14ac:dyDescent="0.25">
      <c r="U2461" s="104"/>
      <c r="AB2461" s="104"/>
      <c r="AC2461" s="104"/>
      <c r="AF2461" s="104"/>
      <c r="AG2461" s="104"/>
      <c r="AK2461" s="104"/>
      <c r="AL2461" s="104"/>
      <c r="AO2461" s="104"/>
      <c r="AP2461" s="104"/>
    </row>
    <row r="2462" spans="21:42" ht="15" customHeight="1" x14ac:dyDescent="0.25">
      <c r="U2462" s="104"/>
      <c r="AB2462" s="104"/>
      <c r="AC2462" s="104"/>
      <c r="AF2462" s="104"/>
      <c r="AG2462" s="104"/>
      <c r="AK2462" s="104"/>
      <c r="AL2462" s="104"/>
      <c r="AO2462" s="104"/>
      <c r="AP2462" s="104"/>
    </row>
    <row r="2463" spans="21:42" ht="15" customHeight="1" x14ac:dyDescent="0.25">
      <c r="U2463" s="104"/>
      <c r="AB2463" s="104"/>
      <c r="AC2463" s="104"/>
      <c r="AF2463" s="104"/>
      <c r="AG2463" s="104"/>
      <c r="AK2463" s="104"/>
      <c r="AL2463" s="104"/>
      <c r="AO2463" s="104"/>
      <c r="AP2463" s="104"/>
    </row>
    <row r="2464" spans="21:42" ht="15" customHeight="1" x14ac:dyDescent="0.25">
      <c r="U2464" s="104"/>
      <c r="AB2464" s="104"/>
      <c r="AC2464" s="104"/>
      <c r="AF2464" s="104"/>
      <c r="AG2464" s="104"/>
      <c r="AK2464" s="104"/>
      <c r="AL2464" s="104"/>
      <c r="AO2464" s="104"/>
      <c r="AP2464" s="104"/>
    </row>
    <row r="2465" spans="21:42" ht="15" customHeight="1" x14ac:dyDescent="0.25">
      <c r="U2465" s="104"/>
      <c r="AB2465" s="104"/>
      <c r="AC2465" s="104"/>
      <c r="AF2465" s="104"/>
      <c r="AG2465" s="104"/>
      <c r="AK2465" s="104"/>
      <c r="AL2465" s="104"/>
      <c r="AO2465" s="104"/>
      <c r="AP2465" s="104"/>
    </row>
    <row r="2466" spans="21:42" ht="15" customHeight="1" x14ac:dyDescent="0.25">
      <c r="U2466" s="104"/>
      <c r="AB2466" s="104"/>
      <c r="AC2466" s="104"/>
      <c r="AF2466" s="104"/>
      <c r="AG2466" s="104"/>
      <c r="AK2466" s="104"/>
      <c r="AL2466" s="104"/>
      <c r="AO2466" s="104"/>
      <c r="AP2466" s="104"/>
    </row>
    <row r="2467" spans="21:42" ht="15" customHeight="1" x14ac:dyDescent="0.25">
      <c r="U2467" s="104"/>
      <c r="AB2467" s="104"/>
      <c r="AC2467" s="104"/>
      <c r="AF2467" s="104"/>
      <c r="AG2467" s="104"/>
      <c r="AK2467" s="104"/>
      <c r="AL2467" s="104"/>
      <c r="AO2467" s="104"/>
      <c r="AP2467" s="104"/>
    </row>
    <row r="2468" spans="21:42" ht="15" customHeight="1" x14ac:dyDescent="0.25">
      <c r="U2468" s="104"/>
      <c r="AB2468" s="104"/>
      <c r="AC2468" s="104"/>
      <c r="AF2468" s="104"/>
      <c r="AG2468" s="104"/>
      <c r="AK2468" s="104"/>
      <c r="AL2468" s="104"/>
      <c r="AO2468" s="104"/>
      <c r="AP2468" s="104"/>
    </row>
    <row r="2469" spans="21:42" ht="15" customHeight="1" x14ac:dyDescent="0.25">
      <c r="U2469" s="104"/>
      <c r="AB2469" s="104"/>
      <c r="AC2469" s="104"/>
      <c r="AF2469" s="104"/>
      <c r="AG2469" s="104"/>
      <c r="AK2469" s="104"/>
      <c r="AL2469" s="104"/>
      <c r="AO2469" s="104"/>
      <c r="AP2469" s="104"/>
    </row>
    <row r="2470" spans="21:42" ht="15" customHeight="1" x14ac:dyDescent="0.25">
      <c r="U2470" s="104"/>
      <c r="AB2470" s="104"/>
      <c r="AC2470" s="104"/>
      <c r="AF2470" s="104"/>
      <c r="AG2470" s="104"/>
      <c r="AK2470" s="104"/>
      <c r="AL2470" s="104"/>
      <c r="AO2470" s="104"/>
      <c r="AP2470" s="104"/>
    </row>
    <row r="2471" spans="21:42" ht="15" customHeight="1" x14ac:dyDescent="0.25">
      <c r="U2471" s="104"/>
      <c r="AB2471" s="104"/>
      <c r="AC2471" s="104"/>
      <c r="AF2471" s="104"/>
      <c r="AG2471" s="104"/>
      <c r="AK2471" s="104"/>
      <c r="AL2471" s="104"/>
      <c r="AO2471" s="104"/>
      <c r="AP2471" s="104"/>
    </row>
    <row r="2472" spans="21:42" ht="15" customHeight="1" x14ac:dyDescent="0.25">
      <c r="U2472" s="104"/>
      <c r="AB2472" s="104"/>
      <c r="AC2472" s="104"/>
      <c r="AF2472" s="104"/>
      <c r="AG2472" s="104"/>
      <c r="AK2472" s="104"/>
      <c r="AL2472" s="104"/>
      <c r="AO2472" s="104"/>
      <c r="AP2472" s="104"/>
    </row>
    <row r="2473" spans="21:42" ht="15" customHeight="1" x14ac:dyDescent="0.25">
      <c r="U2473" s="104"/>
      <c r="AB2473" s="104"/>
      <c r="AC2473" s="104"/>
      <c r="AF2473" s="104"/>
      <c r="AG2473" s="104"/>
      <c r="AK2473" s="104"/>
      <c r="AL2473" s="104"/>
      <c r="AO2473" s="104"/>
      <c r="AP2473" s="104"/>
    </row>
    <row r="2474" spans="21:42" ht="15" customHeight="1" x14ac:dyDescent="0.25">
      <c r="U2474" s="104"/>
      <c r="AB2474" s="104"/>
      <c r="AC2474" s="104"/>
      <c r="AF2474" s="104"/>
      <c r="AG2474" s="104"/>
      <c r="AK2474" s="104"/>
      <c r="AL2474" s="104"/>
      <c r="AO2474" s="104"/>
      <c r="AP2474" s="104"/>
    </row>
    <row r="2475" spans="21:42" ht="15" customHeight="1" x14ac:dyDescent="0.25">
      <c r="U2475" s="104"/>
      <c r="AB2475" s="104"/>
      <c r="AC2475" s="104"/>
      <c r="AF2475" s="104"/>
      <c r="AG2475" s="104"/>
      <c r="AK2475" s="104"/>
      <c r="AL2475" s="104"/>
      <c r="AO2475" s="104"/>
      <c r="AP2475" s="104"/>
    </row>
    <row r="2476" spans="21:42" ht="15" customHeight="1" x14ac:dyDescent="0.25">
      <c r="U2476" s="104"/>
      <c r="AB2476" s="104"/>
      <c r="AC2476" s="104"/>
      <c r="AF2476" s="104"/>
      <c r="AG2476" s="104"/>
      <c r="AK2476" s="104"/>
      <c r="AL2476" s="104"/>
      <c r="AO2476" s="104"/>
      <c r="AP2476" s="104"/>
    </row>
    <row r="2477" spans="21:42" ht="15" customHeight="1" x14ac:dyDescent="0.25">
      <c r="U2477" s="104"/>
      <c r="AB2477" s="104"/>
      <c r="AC2477" s="104"/>
      <c r="AF2477" s="104"/>
      <c r="AG2477" s="104"/>
      <c r="AK2477" s="104"/>
      <c r="AL2477" s="104"/>
      <c r="AO2477" s="104"/>
      <c r="AP2477" s="104"/>
    </row>
    <row r="2478" spans="21:42" ht="15" customHeight="1" x14ac:dyDescent="0.25">
      <c r="U2478" s="104"/>
      <c r="AB2478" s="104"/>
      <c r="AC2478" s="104"/>
      <c r="AF2478" s="104"/>
      <c r="AG2478" s="104"/>
      <c r="AK2478" s="104"/>
      <c r="AL2478" s="104"/>
      <c r="AO2478" s="104"/>
      <c r="AP2478" s="104"/>
    </row>
    <row r="2479" spans="21:42" ht="15" customHeight="1" x14ac:dyDescent="0.25">
      <c r="U2479" s="104"/>
      <c r="AB2479" s="104"/>
      <c r="AC2479" s="104"/>
      <c r="AF2479" s="104"/>
      <c r="AG2479" s="104"/>
      <c r="AK2479" s="104"/>
      <c r="AL2479" s="104"/>
      <c r="AO2479" s="104"/>
      <c r="AP2479" s="104"/>
    </row>
    <row r="2480" spans="21:42" ht="15" customHeight="1" x14ac:dyDescent="0.25">
      <c r="U2480" s="104"/>
      <c r="AB2480" s="104"/>
      <c r="AC2480" s="104"/>
      <c r="AF2480" s="104"/>
      <c r="AG2480" s="104"/>
      <c r="AK2480" s="104"/>
      <c r="AL2480" s="104"/>
      <c r="AO2480" s="104"/>
      <c r="AP2480" s="104"/>
    </row>
    <row r="2481" spans="21:42" ht="15" customHeight="1" x14ac:dyDescent="0.25">
      <c r="U2481" s="104"/>
      <c r="AB2481" s="104"/>
      <c r="AC2481" s="104"/>
      <c r="AF2481" s="104"/>
      <c r="AG2481" s="104"/>
      <c r="AK2481" s="104"/>
      <c r="AL2481" s="104"/>
      <c r="AO2481" s="104"/>
      <c r="AP2481" s="104"/>
    </row>
    <row r="2482" spans="21:42" ht="15" customHeight="1" x14ac:dyDescent="0.25">
      <c r="U2482" s="104"/>
      <c r="AB2482" s="104"/>
      <c r="AC2482" s="104"/>
      <c r="AF2482" s="104"/>
      <c r="AG2482" s="104"/>
      <c r="AK2482" s="104"/>
      <c r="AL2482" s="104"/>
      <c r="AO2482" s="104"/>
      <c r="AP2482" s="104"/>
    </row>
    <row r="2483" spans="21:42" ht="15" customHeight="1" x14ac:dyDescent="0.25">
      <c r="U2483" s="104"/>
      <c r="AB2483" s="104"/>
      <c r="AC2483" s="104"/>
      <c r="AF2483" s="104"/>
      <c r="AG2483" s="104"/>
      <c r="AK2483" s="104"/>
      <c r="AL2483" s="104"/>
      <c r="AO2483" s="104"/>
      <c r="AP2483" s="104"/>
    </row>
    <row r="2484" spans="21:42" ht="15" customHeight="1" x14ac:dyDescent="0.25">
      <c r="U2484" s="104"/>
      <c r="AB2484" s="104"/>
      <c r="AC2484" s="104"/>
      <c r="AF2484" s="104"/>
      <c r="AG2484" s="104"/>
      <c r="AK2484" s="104"/>
      <c r="AL2484" s="104"/>
      <c r="AO2484" s="104"/>
      <c r="AP2484" s="104"/>
    </row>
    <row r="2485" spans="21:42" ht="15" customHeight="1" x14ac:dyDescent="0.25">
      <c r="U2485" s="104"/>
      <c r="AB2485" s="104"/>
      <c r="AC2485" s="104"/>
      <c r="AF2485" s="104"/>
      <c r="AG2485" s="104"/>
      <c r="AK2485" s="104"/>
      <c r="AL2485" s="104"/>
      <c r="AO2485" s="104"/>
      <c r="AP2485" s="104"/>
    </row>
    <row r="2486" spans="21:42" ht="15" customHeight="1" x14ac:dyDescent="0.25">
      <c r="U2486" s="104"/>
      <c r="AB2486" s="104"/>
      <c r="AC2486" s="104"/>
      <c r="AF2486" s="104"/>
      <c r="AG2486" s="104"/>
      <c r="AK2486" s="104"/>
      <c r="AL2486" s="104"/>
      <c r="AO2486" s="104"/>
      <c r="AP2486" s="104"/>
    </row>
    <row r="2487" spans="21:42" ht="15" customHeight="1" x14ac:dyDescent="0.25">
      <c r="U2487" s="104"/>
      <c r="AB2487" s="104"/>
      <c r="AC2487" s="104"/>
      <c r="AF2487" s="104"/>
      <c r="AG2487" s="104"/>
      <c r="AK2487" s="104"/>
      <c r="AL2487" s="104"/>
      <c r="AO2487" s="104"/>
      <c r="AP2487" s="104"/>
    </row>
    <row r="2488" spans="21:42" ht="15" customHeight="1" x14ac:dyDescent="0.25">
      <c r="U2488" s="104"/>
      <c r="AB2488" s="104"/>
      <c r="AC2488" s="104"/>
      <c r="AF2488" s="104"/>
      <c r="AG2488" s="104"/>
      <c r="AK2488" s="104"/>
      <c r="AL2488" s="104"/>
      <c r="AO2488" s="104"/>
      <c r="AP2488" s="104"/>
    </row>
    <row r="2489" spans="21:42" ht="15" customHeight="1" x14ac:dyDescent="0.25">
      <c r="U2489" s="104"/>
      <c r="AB2489" s="104"/>
      <c r="AC2489" s="104"/>
      <c r="AF2489" s="104"/>
      <c r="AG2489" s="104"/>
      <c r="AK2489" s="104"/>
      <c r="AL2489" s="104"/>
      <c r="AO2489" s="104"/>
      <c r="AP2489" s="104"/>
    </row>
    <row r="2490" spans="21:42" ht="15" customHeight="1" x14ac:dyDescent="0.25">
      <c r="U2490" s="104"/>
      <c r="AB2490" s="104"/>
      <c r="AC2490" s="104"/>
      <c r="AF2490" s="104"/>
      <c r="AG2490" s="104"/>
      <c r="AK2490" s="104"/>
      <c r="AL2490" s="104"/>
      <c r="AO2490" s="104"/>
      <c r="AP2490" s="104"/>
    </row>
    <row r="2491" spans="21:42" ht="15" customHeight="1" x14ac:dyDescent="0.25">
      <c r="U2491" s="104"/>
      <c r="AB2491" s="104"/>
      <c r="AC2491" s="104"/>
      <c r="AF2491" s="104"/>
      <c r="AG2491" s="104"/>
      <c r="AK2491" s="104"/>
      <c r="AL2491" s="104"/>
      <c r="AO2491" s="104"/>
      <c r="AP2491" s="104"/>
    </row>
    <row r="2492" spans="21:42" ht="15" customHeight="1" x14ac:dyDescent="0.25">
      <c r="U2492" s="104"/>
      <c r="AB2492" s="104"/>
      <c r="AC2492" s="104"/>
      <c r="AF2492" s="104"/>
      <c r="AG2492" s="104"/>
      <c r="AK2492" s="104"/>
      <c r="AL2492" s="104"/>
      <c r="AO2492" s="104"/>
      <c r="AP2492" s="104"/>
    </row>
    <row r="2493" spans="21:42" ht="15" customHeight="1" x14ac:dyDescent="0.25">
      <c r="U2493" s="104"/>
      <c r="AB2493" s="104"/>
      <c r="AC2493" s="104"/>
      <c r="AF2493" s="104"/>
      <c r="AG2493" s="104"/>
      <c r="AK2493" s="104"/>
      <c r="AL2493" s="104"/>
      <c r="AO2493" s="104"/>
      <c r="AP2493" s="104"/>
    </row>
    <row r="2494" spans="21:42" ht="15" customHeight="1" x14ac:dyDescent="0.25">
      <c r="U2494" s="104"/>
      <c r="AB2494" s="104"/>
      <c r="AC2494" s="104"/>
      <c r="AF2494" s="104"/>
      <c r="AG2494" s="104"/>
      <c r="AK2494" s="104"/>
      <c r="AL2494" s="104"/>
      <c r="AO2494" s="104"/>
      <c r="AP2494" s="104"/>
    </row>
    <row r="2495" spans="21:42" ht="15" customHeight="1" x14ac:dyDescent="0.25">
      <c r="U2495" s="104"/>
      <c r="AB2495" s="104"/>
      <c r="AC2495" s="104"/>
      <c r="AF2495" s="104"/>
      <c r="AG2495" s="104"/>
      <c r="AK2495" s="104"/>
      <c r="AL2495" s="104"/>
      <c r="AO2495" s="104"/>
      <c r="AP2495" s="104"/>
    </row>
    <row r="2496" spans="21:42" ht="15" customHeight="1" x14ac:dyDescent="0.25">
      <c r="U2496" s="104"/>
      <c r="AB2496" s="104"/>
      <c r="AC2496" s="104"/>
      <c r="AF2496" s="104"/>
      <c r="AG2496" s="104"/>
      <c r="AK2496" s="104"/>
      <c r="AL2496" s="104"/>
      <c r="AO2496" s="104"/>
      <c r="AP2496" s="104"/>
    </row>
    <row r="2497" spans="21:42" ht="15" customHeight="1" x14ac:dyDescent="0.25">
      <c r="U2497" s="104"/>
      <c r="AB2497" s="104"/>
      <c r="AC2497" s="104"/>
      <c r="AF2497" s="104"/>
      <c r="AG2497" s="104"/>
      <c r="AK2497" s="104"/>
      <c r="AL2497" s="104"/>
      <c r="AO2497" s="104"/>
      <c r="AP2497" s="104"/>
    </row>
    <row r="2498" spans="21:42" ht="15" customHeight="1" x14ac:dyDescent="0.25">
      <c r="U2498" s="104"/>
      <c r="AB2498" s="104"/>
      <c r="AC2498" s="104"/>
      <c r="AF2498" s="104"/>
      <c r="AG2498" s="104"/>
      <c r="AK2498" s="104"/>
      <c r="AL2498" s="104"/>
      <c r="AO2498" s="104"/>
      <c r="AP2498" s="104"/>
    </row>
    <row r="2499" spans="21:42" ht="15" customHeight="1" x14ac:dyDescent="0.25">
      <c r="U2499" s="104"/>
      <c r="AB2499" s="104"/>
      <c r="AC2499" s="104"/>
      <c r="AF2499" s="104"/>
      <c r="AG2499" s="104"/>
      <c r="AK2499" s="104"/>
      <c r="AL2499" s="104"/>
      <c r="AO2499" s="104"/>
      <c r="AP2499" s="104"/>
    </row>
    <row r="2500" spans="21:42" ht="15" customHeight="1" x14ac:dyDescent="0.25">
      <c r="U2500" s="104"/>
      <c r="AB2500" s="104"/>
      <c r="AC2500" s="104"/>
      <c r="AF2500" s="104"/>
      <c r="AG2500" s="104"/>
      <c r="AK2500" s="104"/>
      <c r="AL2500" s="104"/>
      <c r="AO2500" s="104"/>
      <c r="AP2500" s="104"/>
    </row>
    <row r="2501" spans="21:42" ht="15" customHeight="1" x14ac:dyDescent="0.25">
      <c r="U2501" s="104"/>
      <c r="AB2501" s="104"/>
      <c r="AC2501" s="104"/>
      <c r="AF2501" s="104"/>
      <c r="AG2501" s="104"/>
      <c r="AK2501" s="104"/>
      <c r="AL2501" s="104"/>
      <c r="AO2501" s="104"/>
      <c r="AP2501" s="104"/>
    </row>
    <row r="2502" spans="21:42" ht="15" customHeight="1" x14ac:dyDescent="0.25">
      <c r="U2502" s="104"/>
      <c r="AB2502" s="104"/>
      <c r="AC2502" s="104"/>
      <c r="AF2502" s="104"/>
      <c r="AG2502" s="104"/>
      <c r="AK2502" s="104"/>
      <c r="AL2502" s="104"/>
      <c r="AO2502" s="104"/>
      <c r="AP2502" s="104"/>
    </row>
    <row r="2503" spans="21:42" ht="15" customHeight="1" x14ac:dyDescent="0.25">
      <c r="U2503" s="104"/>
      <c r="AB2503" s="104"/>
      <c r="AC2503" s="104"/>
      <c r="AF2503" s="104"/>
      <c r="AG2503" s="104"/>
      <c r="AK2503" s="104"/>
      <c r="AL2503" s="104"/>
      <c r="AO2503" s="104"/>
      <c r="AP2503" s="104"/>
    </row>
    <row r="2504" spans="21:42" ht="15" customHeight="1" x14ac:dyDescent="0.25">
      <c r="U2504" s="104"/>
      <c r="AB2504" s="104"/>
      <c r="AC2504" s="104"/>
      <c r="AF2504" s="104"/>
      <c r="AG2504" s="104"/>
      <c r="AK2504" s="104"/>
      <c r="AL2504" s="104"/>
      <c r="AO2504" s="104"/>
      <c r="AP2504" s="104"/>
    </row>
    <row r="2505" spans="21:42" ht="15" customHeight="1" x14ac:dyDescent="0.25">
      <c r="U2505" s="104"/>
      <c r="AB2505" s="104"/>
      <c r="AC2505" s="104"/>
      <c r="AF2505" s="104"/>
      <c r="AG2505" s="104"/>
      <c r="AK2505" s="104"/>
      <c r="AL2505" s="104"/>
      <c r="AO2505" s="104"/>
      <c r="AP2505" s="104"/>
    </row>
    <row r="2506" spans="21:42" ht="15" customHeight="1" x14ac:dyDescent="0.25">
      <c r="U2506" s="104"/>
      <c r="AB2506" s="104"/>
      <c r="AC2506" s="104"/>
      <c r="AF2506" s="104"/>
      <c r="AG2506" s="104"/>
      <c r="AK2506" s="104"/>
      <c r="AL2506" s="104"/>
      <c r="AO2506" s="104"/>
      <c r="AP2506" s="104"/>
    </row>
    <row r="2507" spans="21:42" ht="15" customHeight="1" x14ac:dyDescent="0.25">
      <c r="U2507" s="104"/>
      <c r="AB2507" s="104"/>
      <c r="AC2507" s="104"/>
      <c r="AF2507" s="104"/>
      <c r="AG2507" s="104"/>
      <c r="AK2507" s="104"/>
      <c r="AL2507" s="104"/>
      <c r="AO2507" s="104"/>
      <c r="AP2507" s="104"/>
    </row>
    <row r="2508" spans="21:42" ht="15" customHeight="1" x14ac:dyDescent="0.25">
      <c r="U2508" s="104"/>
      <c r="AB2508" s="104"/>
      <c r="AC2508" s="104"/>
      <c r="AF2508" s="104"/>
      <c r="AG2508" s="104"/>
      <c r="AK2508" s="104"/>
      <c r="AL2508" s="104"/>
      <c r="AO2508" s="104"/>
      <c r="AP2508" s="104"/>
    </row>
    <row r="2509" spans="21:42" ht="15" customHeight="1" x14ac:dyDescent="0.25">
      <c r="U2509" s="104"/>
      <c r="AB2509" s="104"/>
      <c r="AC2509" s="104"/>
      <c r="AF2509" s="104"/>
      <c r="AG2509" s="104"/>
      <c r="AK2509" s="104"/>
      <c r="AL2509" s="104"/>
      <c r="AO2509" s="104"/>
      <c r="AP2509" s="104"/>
    </row>
    <row r="2510" spans="21:42" ht="15" customHeight="1" x14ac:dyDescent="0.25">
      <c r="U2510" s="104"/>
      <c r="AB2510" s="104"/>
      <c r="AC2510" s="104"/>
      <c r="AF2510" s="104"/>
      <c r="AG2510" s="104"/>
      <c r="AK2510" s="104"/>
      <c r="AL2510" s="104"/>
      <c r="AO2510" s="104"/>
      <c r="AP2510" s="104"/>
    </row>
    <row r="2511" spans="21:42" ht="15" customHeight="1" x14ac:dyDescent="0.25">
      <c r="U2511" s="104"/>
      <c r="AB2511" s="104"/>
      <c r="AC2511" s="104"/>
      <c r="AF2511" s="104"/>
      <c r="AG2511" s="104"/>
      <c r="AK2511" s="104"/>
      <c r="AL2511" s="104"/>
      <c r="AO2511" s="104"/>
      <c r="AP2511" s="104"/>
    </row>
    <row r="2512" spans="21:42" ht="15" customHeight="1" x14ac:dyDescent="0.25">
      <c r="U2512" s="104"/>
      <c r="AB2512" s="104"/>
      <c r="AC2512" s="104"/>
      <c r="AF2512" s="104"/>
      <c r="AG2512" s="104"/>
      <c r="AK2512" s="104"/>
      <c r="AL2512" s="104"/>
      <c r="AO2512" s="104"/>
      <c r="AP2512" s="104"/>
    </row>
    <row r="2513" spans="21:42" ht="15" customHeight="1" x14ac:dyDescent="0.25">
      <c r="U2513" s="104"/>
      <c r="AB2513" s="104"/>
      <c r="AC2513" s="104"/>
      <c r="AF2513" s="104"/>
      <c r="AG2513" s="104"/>
      <c r="AK2513" s="104"/>
      <c r="AL2513" s="104"/>
      <c r="AO2513" s="104"/>
      <c r="AP2513" s="104"/>
    </row>
    <row r="2514" spans="21:42" ht="15" customHeight="1" x14ac:dyDescent="0.25">
      <c r="U2514" s="104"/>
      <c r="AB2514" s="104"/>
      <c r="AC2514" s="104"/>
      <c r="AF2514" s="104"/>
      <c r="AG2514" s="104"/>
      <c r="AK2514" s="104"/>
      <c r="AL2514" s="104"/>
      <c r="AO2514" s="104"/>
      <c r="AP2514" s="104"/>
    </row>
    <row r="2515" spans="21:42" ht="15" customHeight="1" x14ac:dyDescent="0.25">
      <c r="U2515" s="104"/>
      <c r="AB2515" s="104"/>
      <c r="AC2515" s="104"/>
      <c r="AF2515" s="104"/>
      <c r="AG2515" s="104"/>
      <c r="AK2515" s="104"/>
      <c r="AL2515" s="104"/>
      <c r="AO2515" s="104"/>
      <c r="AP2515" s="104"/>
    </row>
    <row r="2516" spans="21:42" ht="15" customHeight="1" x14ac:dyDescent="0.25">
      <c r="U2516" s="104"/>
      <c r="AB2516" s="104"/>
      <c r="AC2516" s="104"/>
      <c r="AF2516" s="104"/>
      <c r="AG2516" s="104"/>
      <c r="AK2516" s="104"/>
      <c r="AL2516" s="104"/>
      <c r="AO2516" s="104"/>
      <c r="AP2516" s="104"/>
    </row>
    <row r="2517" spans="21:42" ht="15" customHeight="1" x14ac:dyDescent="0.25">
      <c r="U2517" s="104"/>
      <c r="AB2517" s="104"/>
      <c r="AC2517" s="104"/>
      <c r="AF2517" s="104"/>
      <c r="AG2517" s="104"/>
      <c r="AK2517" s="104"/>
      <c r="AL2517" s="104"/>
      <c r="AO2517" s="104"/>
      <c r="AP2517" s="104"/>
    </row>
    <row r="2518" spans="21:42" ht="15" customHeight="1" x14ac:dyDescent="0.25">
      <c r="U2518" s="104"/>
      <c r="AB2518" s="104"/>
      <c r="AC2518" s="104"/>
      <c r="AF2518" s="104"/>
      <c r="AG2518" s="104"/>
      <c r="AK2518" s="104"/>
      <c r="AL2518" s="104"/>
      <c r="AO2518" s="104"/>
      <c r="AP2518" s="104"/>
    </row>
    <row r="2519" spans="21:42" ht="15" customHeight="1" x14ac:dyDescent="0.25">
      <c r="U2519" s="104"/>
      <c r="AB2519" s="104"/>
      <c r="AC2519" s="104"/>
      <c r="AF2519" s="104"/>
      <c r="AG2519" s="104"/>
      <c r="AK2519" s="104"/>
      <c r="AL2519" s="104"/>
      <c r="AO2519" s="104"/>
      <c r="AP2519" s="104"/>
    </row>
    <row r="2520" spans="21:42" ht="15" customHeight="1" x14ac:dyDescent="0.25">
      <c r="U2520" s="104"/>
      <c r="AB2520" s="104"/>
      <c r="AC2520" s="104"/>
      <c r="AF2520" s="104"/>
      <c r="AG2520" s="104"/>
      <c r="AK2520" s="104"/>
      <c r="AL2520" s="104"/>
      <c r="AO2520" s="104"/>
      <c r="AP2520" s="104"/>
    </row>
    <row r="2521" spans="21:42" ht="15" customHeight="1" x14ac:dyDescent="0.25">
      <c r="U2521" s="104"/>
      <c r="AB2521" s="104"/>
      <c r="AC2521" s="104"/>
      <c r="AF2521" s="104"/>
      <c r="AG2521" s="104"/>
      <c r="AK2521" s="104"/>
      <c r="AL2521" s="104"/>
      <c r="AO2521" s="104"/>
      <c r="AP2521" s="104"/>
    </row>
    <row r="2522" spans="21:42" ht="15" customHeight="1" x14ac:dyDescent="0.25">
      <c r="U2522" s="104"/>
      <c r="AB2522" s="104"/>
      <c r="AC2522" s="104"/>
      <c r="AF2522" s="104"/>
      <c r="AG2522" s="104"/>
      <c r="AK2522" s="104"/>
      <c r="AL2522" s="104"/>
      <c r="AO2522" s="104"/>
      <c r="AP2522" s="104"/>
    </row>
    <row r="2523" spans="21:42" ht="15" customHeight="1" x14ac:dyDescent="0.25">
      <c r="U2523" s="104"/>
      <c r="AB2523" s="104"/>
      <c r="AC2523" s="104"/>
      <c r="AF2523" s="104"/>
      <c r="AG2523" s="104"/>
      <c r="AK2523" s="104"/>
      <c r="AL2523" s="104"/>
      <c r="AO2523" s="104"/>
      <c r="AP2523" s="104"/>
    </row>
    <row r="2524" spans="21:42" ht="15" customHeight="1" x14ac:dyDescent="0.25">
      <c r="U2524" s="104"/>
      <c r="AB2524" s="104"/>
      <c r="AC2524" s="104"/>
      <c r="AF2524" s="104"/>
      <c r="AG2524" s="104"/>
      <c r="AK2524" s="104"/>
      <c r="AL2524" s="104"/>
      <c r="AO2524" s="104"/>
      <c r="AP2524" s="104"/>
    </row>
    <row r="2525" spans="21:42" ht="15" customHeight="1" x14ac:dyDescent="0.25">
      <c r="U2525" s="104"/>
      <c r="AB2525" s="104"/>
      <c r="AC2525" s="104"/>
      <c r="AF2525" s="104"/>
      <c r="AG2525" s="104"/>
      <c r="AK2525" s="104"/>
      <c r="AL2525" s="104"/>
      <c r="AO2525" s="104"/>
      <c r="AP2525" s="104"/>
    </row>
    <row r="2526" spans="21:42" ht="15" customHeight="1" x14ac:dyDescent="0.25">
      <c r="U2526" s="104"/>
      <c r="AB2526" s="104"/>
      <c r="AC2526" s="104"/>
      <c r="AF2526" s="104"/>
      <c r="AG2526" s="104"/>
      <c r="AK2526" s="104"/>
      <c r="AL2526" s="104"/>
      <c r="AO2526" s="104"/>
      <c r="AP2526" s="104"/>
    </row>
    <row r="2527" spans="21:42" ht="15" customHeight="1" x14ac:dyDescent="0.25">
      <c r="U2527" s="104"/>
      <c r="AB2527" s="104"/>
      <c r="AC2527" s="104"/>
      <c r="AF2527" s="104"/>
      <c r="AG2527" s="104"/>
      <c r="AK2527" s="104"/>
      <c r="AL2527" s="104"/>
      <c r="AO2527" s="104"/>
      <c r="AP2527" s="104"/>
    </row>
    <row r="2528" spans="21:42" ht="15" customHeight="1" x14ac:dyDescent="0.25">
      <c r="U2528" s="104"/>
      <c r="AB2528" s="104"/>
      <c r="AC2528" s="104"/>
      <c r="AF2528" s="104"/>
      <c r="AG2528" s="104"/>
      <c r="AK2528" s="104"/>
      <c r="AL2528" s="104"/>
      <c r="AO2528" s="104"/>
      <c r="AP2528" s="104"/>
    </row>
    <row r="2529" spans="21:42" ht="15" customHeight="1" x14ac:dyDescent="0.25">
      <c r="U2529" s="104"/>
      <c r="AB2529" s="104"/>
      <c r="AC2529" s="104"/>
      <c r="AF2529" s="104"/>
      <c r="AG2529" s="104"/>
      <c r="AK2529" s="104"/>
      <c r="AL2529" s="104"/>
      <c r="AO2529" s="104"/>
      <c r="AP2529" s="104"/>
    </row>
    <row r="2530" spans="21:42" ht="15" customHeight="1" x14ac:dyDescent="0.25">
      <c r="U2530" s="104"/>
      <c r="AB2530" s="104"/>
      <c r="AC2530" s="104"/>
      <c r="AF2530" s="104"/>
      <c r="AG2530" s="104"/>
      <c r="AK2530" s="104"/>
      <c r="AL2530" s="104"/>
      <c r="AO2530" s="104"/>
      <c r="AP2530" s="104"/>
    </row>
    <row r="2531" spans="21:42" ht="15" customHeight="1" x14ac:dyDescent="0.25">
      <c r="U2531" s="104"/>
      <c r="AB2531" s="104"/>
      <c r="AC2531" s="104"/>
      <c r="AF2531" s="104"/>
      <c r="AG2531" s="104"/>
      <c r="AK2531" s="104"/>
      <c r="AL2531" s="104"/>
      <c r="AO2531" s="104"/>
      <c r="AP2531" s="104"/>
    </row>
    <row r="2532" spans="21:42" ht="15" customHeight="1" x14ac:dyDescent="0.25">
      <c r="U2532" s="104"/>
      <c r="AB2532" s="104"/>
      <c r="AC2532" s="104"/>
      <c r="AF2532" s="104"/>
      <c r="AG2532" s="104"/>
      <c r="AK2532" s="104"/>
      <c r="AL2532" s="104"/>
      <c r="AO2532" s="104"/>
      <c r="AP2532" s="104"/>
    </row>
    <row r="2533" spans="21:42" ht="15" customHeight="1" x14ac:dyDescent="0.25">
      <c r="U2533" s="104"/>
      <c r="AB2533" s="104"/>
      <c r="AC2533" s="104"/>
      <c r="AF2533" s="104"/>
      <c r="AG2533" s="104"/>
      <c r="AK2533" s="104"/>
      <c r="AL2533" s="104"/>
      <c r="AO2533" s="104"/>
      <c r="AP2533" s="104"/>
    </row>
    <row r="2534" spans="21:42" ht="15" customHeight="1" x14ac:dyDescent="0.25">
      <c r="U2534" s="104"/>
      <c r="AB2534" s="104"/>
      <c r="AC2534" s="104"/>
      <c r="AF2534" s="104"/>
      <c r="AG2534" s="104"/>
      <c r="AK2534" s="104"/>
      <c r="AL2534" s="104"/>
      <c r="AO2534" s="104"/>
      <c r="AP2534" s="104"/>
    </row>
    <row r="2535" spans="21:42" ht="15" customHeight="1" x14ac:dyDescent="0.25">
      <c r="U2535" s="104"/>
      <c r="AB2535" s="104"/>
      <c r="AC2535" s="104"/>
      <c r="AF2535" s="104"/>
      <c r="AG2535" s="104"/>
      <c r="AK2535" s="104"/>
      <c r="AL2535" s="104"/>
      <c r="AO2535" s="104"/>
      <c r="AP2535" s="104"/>
    </row>
    <row r="2536" spans="21:42" ht="15" customHeight="1" x14ac:dyDescent="0.25">
      <c r="U2536" s="104"/>
      <c r="AB2536" s="104"/>
      <c r="AC2536" s="104"/>
      <c r="AF2536" s="104"/>
      <c r="AG2536" s="104"/>
      <c r="AK2536" s="104"/>
      <c r="AL2536" s="104"/>
      <c r="AO2536" s="104"/>
      <c r="AP2536" s="104"/>
    </row>
    <row r="2537" spans="21:42" ht="15" customHeight="1" x14ac:dyDescent="0.25">
      <c r="U2537" s="104"/>
      <c r="AB2537" s="104"/>
      <c r="AC2537" s="104"/>
      <c r="AF2537" s="104"/>
      <c r="AG2537" s="104"/>
      <c r="AK2537" s="104"/>
      <c r="AL2537" s="104"/>
      <c r="AO2537" s="104"/>
      <c r="AP2537" s="104"/>
    </row>
    <row r="2538" spans="21:42" ht="15" customHeight="1" x14ac:dyDescent="0.25">
      <c r="U2538" s="104"/>
      <c r="AB2538" s="104"/>
      <c r="AC2538" s="104"/>
      <c r="AF2538" s="104"/>
      <c r="AG2538" s="104"/>
      <c r="AK2538" s="104"/>
      <c r="AL2538" s="104"/>
      <c r="AO2538" s="104"/>
      <c r="AP2538" s="104"/>
    </row>
    <row r="2539" spans="21:42" ht="15" customHeight="1" x14ac:dyDescent="0.25">
      <c r="U2539" s="104"/>
      <c r="AB2539" s="104"/>
      <c r="AC2539" s="104"/>
      <c r="AF2539" s="104"/>
      <c r="AG2539" s="104"/>
      <c r="AK2539" s="104"/>
      <c r="AL2539" s="104"/>
      <c r="AO2539" s="104"/>
      <c r="AP2539" s="104"/>
    </row>
    <row r="2540" spans="21:42" ht="15" customHeight="1" x14ac:dyDescent="0.25">
      <c r="U2540" s="104"/>
      <c r="AB2540" s="104"/>
      <c r="AC2540" s="104"/>
      <c r="AF2540" s="104"/>
      <c r="AG2540" s="104"/>
      <c r="AK2540" s="104"/>
      <c r="AL2540" s="104"/>
      <c r="AO2540" s="104"/>
      <c r="AP2540" s="104"/>
    </row>
    <row r="2541" spans="21:42" ht="15" customHeight="1" x14ac:dyDescent="0.25">
      <c r="U2541" s="104"/>
      <c r="AB2541" s="104"/>
      <c r="AC2541" s="104"/>
      <c r="AF2541" s="104"/>
      <c r="AG2541" s="104"/>
      <c r="AK2541" s="104"/>
      <c r="AL2541" s="104"/>
      <c r="AO2541" s="104"/>
      <c r="AP2541" s="104"/>
    </row>
    <row r="2542" spans="21:42" ht="15" customHeight="1" x14ac:dyDescent="0.25">
      <c r="U2542" s="104"/>
      <c r="AB2542" s="104"/>
      <c r="AC2542" s="104"/>
      <c r="AF2542" s="104"/>
      <c r="AG2542" s="104"/>
      <c r="AK2542" s="104"/>
      <c r="AL2542" s="104"/>
      <c r="AO2542" s="104"/>
      <c r="AP2542" s="104"/>
    </row>
    <row r="2543" spans="21:42" ht="15" customHeight="1" x14ac:dyDescent="0.25">
      <c r="U2543" s="104"/>
      <c r="AB2543" s="104"/>
      <c r="AC2543" s="104"/>
      <c r="AF2543" s="104"/>
      <c r="AG2543" s="104"/>
      <c r="AK2543" s="104"/>
      <c r="AL2543" s="104"/>
      <c r="AO2543" s="104"/>
      <c r="AP2543" s="104"/>
    </row>
    <row r="2544" spans="21:42" ht="15" customHeight="1" x14ac:dyDescent="0.25">
      <c r="U2544" s="104"/>
      <c r="AB2544" s="104"/>
      <c r="AC2544" s="104"/>
      <c r="AF2544" s="104"/>
      <c r="AG2544" s="104"/>
      <c r="AK2544" s="104"/>
      <c r="AL2544" s="104"/>
      <c r="AO2544" s="104"/>
      <c r="AP2544" s="104"/>
    </row>
    <row r="2545" spans="21:42" ht="15" customHeight="1" x14ac:dyDescent="0.25">
      <c r="U2545" s="104"/>
      <c r="AB2545" s="104"/>
      <c r="AC2545" s="104"/>
      <c r="AF2545" s="104"/>
      <c r="AG2545" s="104"/>
      <c r="AK2545" s="104"/>
      <c r="AL2545" s="104"/>
      <c r="AO2545" s="104"/>
      <c r="AP2545" s="104"/>
    </row>
    <row r="2546" spans="21:42" ht="15" customHeight="1" x14ac:dyDescent="0.25">
      <c r="U2546" s="104"/>
      <c r="AB2546" s="104"/>
      <c r="AC2546" s="104"/>
      <c r="AF2546" s="104"/>
      <c r="AG2546" s="104"/>
      <c r="AK2546" s="104"/>
      <c r="AL2546" s="104"/>
      <c r="AO2546" s="104"/>
      <c r="AP2546" s="104"/>
    </row>
    <row r="2547" spans="21:42" ht="15" customHeight="1" x14ac:dyDescent="0.25">
      <c r="U2547" s="104"/>
      <c r="AB2547" s="104"/>
      <c r="AC2547" s="104"/>
      <c r="AF2547" s="104"/>
      <c r="AG2547" s="104"/>
      <c r="AK2547" s="104"/>
      <c r="AL2547" s="104"/>
      <c r="AO2547" s="104"/>
      <c r="AP2547" s="104"/>
    </row>
    <row r="2548" spans="21:42" ht="15" customHeight="1" x14ac:dyDescent="0.25">
      <c r="U2548" s="104"/>
      <c r="AB2548" s="104"/>
      <c r="AC2548" s="104"/>
      <c r="AF2548" s="104"/>
      <c r="AG2548" s="104"/>
      <c r="AK2548" s="104"/>
      <c r="AL2548" s="104"/>
      <c r="AO2548" s="104"/>
      <c r="AP2548" s="104"/>
    </row>
    <row r="2549" spans="21:42" ht="15" customHeight="1" x14ac:dyDescent="0.25">
      <c r="U2549" s="104"/>
      <c r="AB2549" s="104"/>
      <c r="AC2549" s="104"/>
      <c r="AF2549" s="104"/>
      <c r="AG2549" s="104"/>
      <c r="AK2549" s="104"/>
      <c r="AL2549" s="104"/>
      <c r="AO2549" s="104"/>
      <c r="AP2549" s="104"/>
    </row>
    <row r="2550" spans="21:42" ht="15" customHeight="1" x14ac:dyDescent="0.25">
      <c r="U2550" s="104"/>
      <c r="AB2550" s="104"/>
      <c r="AC2550" s="104"/>
      <c r="AF2550" s="104"/>
      <c r="AG2550" s="104"/>
      <c r="AK2550" s="104"/>
      <c r="AL2550" s="104"/>
      <c r="AO2550" s="104"/>
      <c r="AP2550" s="104"/>
    </row>
    <row r="2551" spans="21:42" ht="15" customHeight="1" x14ac:dyDescent="0.25">
      <c r="U2551" s="104"/>
      <c r="AB2551" s="104"/>
      <c r="AC2551" s="104"/>
      <c r="AF2551" s="104"/>
      <c r="AG2551" s="104"/>
      <c r="AK2551" s="104"/>
      <c r="AL2551" s="104"/>
      <c r="AO2551" s="104"/>
      <c r="AP2551" s="104"/>
    </row>
    <row r="2552" spans="21:42" ht="15" customHeight="1" x14ac:dyDescent="0.25">
      <c r="U2552" s="104"/>
      <c r="AB2552" s="104"/>
      <c r="AC2552" s="104"/>
      <c r="AF2552" s="104"/>
      <c r="AG2552" s="104"/>
      <c r="AK2552" s="104"/>
      <c r="AL2552" s="104"/>
      <c r="AO2552" s="104"/>
      <c r="AP2552" s="104"/>
    </row>
    <row r="2553" spans="21:42" ht="15" customHeight="1" x14ac:dyDescent="0.25">
      <c r="U2553" s="104"/>
      <c r="AB2553" s="104"/>
      <c r="AC2553" s="104"/>
      <c r="AF2553" s="104"/>
      <c r="AG2553" s="104"/>
      <c r="AK2553" s="104"/>
      <c r="AL2553" s="104"/>
      <c r="AO2553" s="104"/>
      <c r="AP2553" s="104"/>
    </row>
    <row r="2554" spans="21:42" ht="15" customHeight="1" x14ac:dyDescent="0.25">
      <c r="U2554" s="104"/>
      <c r="AB2554" s="104"/>
      <c r="AC2554" s="104"/>
      <c r="AF2554" s="104"/>
      <c r="AG2554" s="104"/>
      <c r="AK2554" s="104"/>
      <c r="AL2554" s="104"/>
      <c r="AO2554" s="104"/>
      <c r="AP2554" s="104"/>
    </row>
    <row r="2555" spans="21:42" ht="15" customHeight="1" x14ac:dyDescent="0.25">
      <c r="U2555" s="104"/>
      <c r="AB2555" s="104"/>
      <c r="AC2555" s="104"/>
      <c r="AF2555" s="104"/>
      <c r="AG2555" s="104"/>
      <c r="AK2555" s="104"/>
      <c r="AL2555" s="104"/>
      <c r="AO2555" s="104"/>
      <c r="AP2555" s="104"/>
    </row>
    <row r="2556" spans="21:42" ht="15" customHeight="1" x14ac:dyDescent="0.25">
      <c r="U2556" s="104"/>
      <c r="AB2556" s="104"/>
      <c r="AC2556" s="104"/>
      <c r="AF2556" s="104"/>
      <c r="AG2556" s="104"/>
      <c r="AK2556" s="104"/>
      <c r="AL2556" s="104"/>
      <c r="AO2556" s="104"/>
      <c r="AP2556" s="104"/>
    </row>
    <row r="2557" spans="21:42" ht="15" customHeight="1" x14ac:dyDescent="0.25">
      <c r="U2557" s="104"/>
      <c r="AB2557" s="104"/>
      <c r="AC2557" s="104"/>
      <c r="AF2557" s="104"/>
      <c r="AG2557" s="104"/>
      <c r="AK2557" s="104"/>
      <c r="AL2557" s="104"/>
      <c r="AO2557" s="104"/>
      <c r="AP2557" s="104"/>
    </row>
    <row r="2558" spans="21:42" ht="15" customHeight="1" x14ac:dyDescent="0.25">
      <c r="U2558" s="104"/>
      <c r="AB2558" s="104"/>
      <c r="AC2558" s="104"/>
      <c r="AF2558" s="104"/>
      <c r="AG2558" s="104"/>
      <c r="AK2558" s="104"/>
      <c r="AL2558" s="104"/>
      <c r="AO2558" s="104"/>
      <c r="AP2558" s="104"/>
    </row>
    <row r="2559" spans="21:42" ht="15" customHeight="1" x14ac:dyDescent="0.25">
      <c r="U2559" s="104"/>
      <c r="AB2559" s="104"/>
      <c r="AC2559" s="104"/>
      <c r="AF2559" s="104"/>
      <c r="AG2559" s="104"/>
      <c r="AK2559" s="104"/>
      <c r="AL2559" s="104"/>
      <c r="AO2559" s="104"/>
      <c r="AP2559" s="104"/>
    </row>
    <row r="2560" spans="21:42" ht="15" customHeight="1" x14ac:dyDescent="0.25">
      <c r="U2560" s="104"/>
      <c r="AB2560" s="104"/>
      <c r="AC2560" s="104"/>
      <c r="AF2560" s="104"/>
      <c r="AG2560" s="104"/>
      <c r="AK2560" s="104"/>
      <c r="AL2560" s="104"/>
      <c r="AO2560" s="104"/>
      <c r="AP2560" s="104"/>
    </row>
    <row r="2561" spans="21:42" ht="15" customHeight="1" x14ac:dyDescent="0.25">
      <c r="U2561" s="104"/>
      <c r="AB2561" s="104"/>
      <c r="AC2561" s="104"/>
      <c r="AF2561" s="104"/>
      <c r="AG2561" s="104"/>
      <c r="AK2561" s="104"/>
      <c r="AL2561" s="104"/>
      <c r="AO2561" s="104"/>
      <c r="AP2561" s="104"/>
    </row>
    <row r="2562" spans="21:42" ht="15" customHeight="1" x14ac:dyDescent="0.25">
      <c r="U2562" s="104"/>
      <c r="AB2562" s="104"/>
      <c r="AC2562" s="104"/>
      <c r="AF2562" s="104"/>
      <c r="AG2562" s="104"/>
      <c r="AK2562" s="104"/>
      <c r="AL2562" s="104"/>
      <c r="AO2562" s="104"/>
      <c r="AP2562" s="104"/>
    </row>
    <row r="2563" spans="21:42" ht="15" customHeight="1" x14ac:dyDescent="0.25">
      <c r="U2563" s="104"/>
      <c r="AB2563" s="104"/>
      <c r="AC2563" s="104"/>
      <c r="AF2563" s="104"/>
      <c r="AG2563" s="104"/>
      <c r="AK2563" s="104"/>
      <c r="AL2563" s="104"/>
      <c r="AO2563" s="104"/>
      <c r="AP2563" s="104"/>
    </row>
    <row r="2564" spans="21:42" ht="15" customHeight="1" x14ac:dyDescent="0.25">
      <c r="U2564" s="104"/>
      <c r="AB2564" s="104"/>
      <c r="AC2564" s="104"/>
      <c r="AF2564" s="104"/>
      <c r="AG2564" s="104"/>
      <c r="AK2564" s="104"/>
      <c r="AL2564" s="104"/>
      <c r="AO2564" s="104"/>
      <c r="AP2564" s="104"/>
    </row>
    <row r="2565" spans="21:42" ht="15" customHeight="1" x14ac:dyDescent="0.25">
      <c r="U2565" s="104"/>
      <c r="AB2565" s="104"/>
      <c r="AC2565" s="104"/>
      <c r="AF2565" s="104"/>
      <c r="AG2565" s="104"/>
      <c r="AK2565" s="104"/>
      <c r="AL2565" s="104"/>
      <c r="AO2565" s="104"/>
      <c r="AP2565" s="104"/>
    </row>
    <row r="2566" spans="21:42" ht="15" customHeight="1" x14ac:dyDescent="0.25">
      <c r="U2566" s="104"/>
      <c r="AB2566" s="104"/>
      <c r="AC2566" s="104"/>
      <c r="AF2566" s="104"/>
      <c r="AG2566" s="104"/>
      <c r="AK2566" s="104"/>
      <c r="AL2566" s="104"/>
      <c r="AO2566" s="104"/>
      <c r="AP2566" s="104"/>
    </row>
    <row r="2567" spans="21:42" ht="15" customHeight="1" x14ac:dyDescent="0.25">
      <c r="U2567" s="104"/>
      <c r="AB2567" s="104"/>
      <c r="AC2567" s="104"/>
      <c r="AF2567" s="104"/>
      <c r="AG2567" s="104"/>
      <c r="AK2567" s="104"/>
      <c r="AL2567" s="104"/>
      <c r="AO2567" s="104"/>
      <c r="AP2567" s="104"/>
    </row>
    <row r="2568" spans="21:42" ht="15" customHeight="1" x14ac:dyDescent="0.25">
      <c r="U2568" s="104"/>
      <c r="AB2568" s="104"/>
      <c r="AC2568" s="104"/>
      <c r="AF2568" s="104"/>
      <c r="AG2568" s="104"/>
      <c r="AK2568" s="104"/>
      <c r="AL2568" s="104"/>
      <c r="AO2568" s="104"/>
      <c r="AP2568" s="104"/>
    </row>
    <row r="2569" spans="21:42" ht="15" customHeight="1" x14ac:dyDescent="0.25">
      <c r="U2569" s="104"/>
      <c r="AB2569" s="104"/>
      <c r="AC2569" s="104"/>
      <c r="AF2569" s="104"/>
      <c r="AG2569" s="104"/>
      <c r="AK2569" s="104"/>
      <c r="AL2569" s="104"/>
      <c r="AO2569" s="104"/>
      <c r="AP2569" s="104"/>
    </row>
    <row r="2570" spans="21:42" ht="15" customHeight="1" x14ac:dyDescent="0.25">
      <c r="U2570" s="104"/>
      <c r="AB2570" s="104"/>
      <c r="AC2570" s="104"/>
      <c r="AF2570" s="104"/>
      <c r="AG2570" s="104"/>
      <c r="AK2570" s="104"/>
      <c r="AL2570" s="104"/>
      <c r="AO2570" s="104"/>
      <c r="AP2570" s="104"/>
    </row>
    <row r="2571" spans="21:42" ht="15" customHeight="1" x14ac:dyDescent="0.25">
      <c r="U2571" s="104"/>
      <c r="AB2571" s="104"/>
      <c r="AC2571" s="104"/>
      <c r="AF2571" s="104"/>
      <c r="AG2571" s="104"/>
      <c r="AK2571" s="104"/>
      <c r="AL2571" s="104"/>
      <c r="AO2571" s="104"/>
      <c r="AP2571" s="104"/>
    </row>
    <row r="2572" spans="21:42" ht="15" customHeight="1" x14ac:dyDescent="0.25">
      <c r="U2572" s="104"/>
      <c r="AB2572" s="104"/>
      <c r="AC2572" s="104"/>
      <c r="AF2572" s="104"/>
      <c r="AG2572" s="104"/>
      <c r="AK2572" s="104"/>
      <c r="AL2572" s="104"/>
      <c r="AO2572" s="104"/>
      <c r="AP2572" s="104"/>
    </row>
    <row r="2573" spans="21:42" ht="15" customHeight="1" x14ac:dyDescent="0.25">
      <c r="U2573" s="104"/>
      <c r="AB2573" s="104"/>
      <c r="AC2573" s="104"/>
      <c r="AF2573" s="104"/>
      <c r="AG2573" s="104"/>
      <c r="AK2573" s="104"/>
      <c r="AL2573" s="104"/>
      <c r="AO2573" s="104"/>
      <c r="AP2573" s="104"/>
    </row>
    <row r="2574" spans="21:42" ht="15" customHeight="1" x14ac:dyDescent="0.25">
      <c r="U2574" s="104"/>
      <c r="AB2574" s="104"/>
      <c r="AC2574" s="104"/>
      <c r="AF2574" s="104"/>
      <c r="AG2574" s="104"/>
      <c r="AK2574" s="104"/>
      <c r="AL2574" s="104"/>
      <c r="AO2574" s="104"/>
      <c r="AP2574" s="104"/>
    </row>
    <row r="2575" spans="21:42" ht="15" customHeight="1" x14ac:dyDescent="0.25">
      <c r="U2575" s="104"/>
      <c r="AB2575" s="104"/>
      <c r="AC2575" s="104"/>
      <c r="AF2575" s="104"/>
      <c r="AG2575" s="104"/>
      <c r="AK2575" s="104"/>
      <c r="AL2575" s="104"/>
      <c r="AO2575" s="104"/>
      <c r="AP2575" s="104"/>
    </row>
    <row r="2576" spans="21:42" ht="15" customHeight="1" x14ac:dyDescent="0.25">
      <c r="U2576" s="104"/>
      <c r="AB2576" s="104"/>
      <c r="AC2576" s="104"/>
      <c r="AF2576" s="104"/>
      <c r="AG2576" s="104"/>
      <c r="AK2576" s="104"/>
      <c r="AL2576" s="104"/>
      <c r="AO2576" s="104"/>
      <c r="AP2576" s="104"/>
    </row>
    <row r="2577" spans="21:42" ht="15" customHeight="1" x14ac:dyDescent="0.25">
      <c r="U2577" s="104"/>
      <c r="AB2577" s="104"/>
      <c r="AC2577" s="104"/>
      <c r="AF2577" s="104"/>
      <c r="AG2577" s="104"/>
      <c r="AK2577" s="104"/>
      <c r="AL2577" s="104"/>
      <c r="AO2577" s="104"/>
      <c r="AP2577" s="104"/>
    </row>
    <row r="2578" spans="21:42" ht="15" customHeight="1" x14ac:dyDescent="0.25">
      <c r="U2578" s="104"/>
      <c r="AB2578" s="104"/>
      <c r="AC2578" s="104"/>
      <c r="AF2578" s="104"/>
      <c r="AG2578" s="104"/>
      <c r="AK2578" s="104"/>
      <c r="AL2578" s="104"/>
      <c r="AO2578" s="104"/>
      <c r="AP2578" s="104"/>
    </row>
    <row r="2579" spans="21:42" ht="15" customHeight="1" x14ac:dyDescent="0.25">
      <c r="U2579" s="104"/>
      <c r="AB2579" s="104"/>
      <c r="AC2579" s="104"/>
      <c r="AF2579" s="104"/>
      <c r="AG2579" s="104"/>
      <c r="AK2579" s="104"/>
      <c r="AL2579" s="104"/>
      <c r="AO2579" s="104"/>
      <c r="AP2579" s="104"/>
    </row>
    <row r="2580" spans="21:42" ht="15" customHeight="1" x14ac:dyDescent="0.25">
      <c r="U2580" s="104"/>
      <c r="AB2580" s="104"/>
      <c r="AC2580" s="104"/>
      <c r="AF2580" s="104"/>
      <c r="AG2580" s="104"/>
      <c r="AK2580" s="104"/>
      <c r="AL2580" s="104"/>
      <c r="AO2580" s="104"/>
      <c r="AP2580" s="104"/>
    </row>
    <row r="2581" spans="21:42" ht="15" customHeight="1" x14ac:dyDescent="0.25">
      <c r="U2581" s="104"/>
      <c r="AB2581" s="104"/>
      <c r="AC2581" s="104"/>
      <c r="AF2581" s="104"/>
      <c r="AG2581" s="104"/>
      <c r="AK2581" s="104"/>
      <c r="AL2581" s="104"/>
      <c r="AO2581" s="104"/>
      <c r="AP2581" s="104"/>
    </row>
    <row r="2582" spans="21:42" ht="15" customHeight="1" x14ac:dyDescent="0.25">
      <c r="U2582" s="104"/>
      <c r="AB2582" s="104"/>
      <c r="AC2582" s="104"/>
      <c r="AF2582" s="104"/>
      <c r="AG2582" s="104"/>
      <c r="AK2582" s="104"/>
      <c r="AL2582" s="104"/>
      <c r="AO2582" s="104"/>
      <c r="AP2582" s="104"/>
    </row>
    <row r="2583" spans="21:42" ht="15" customHeight="1" x14ac:dyDescent="0.25">
      <c r="U2583" s="104"/>
      <c r="AB2583" s="104"/>
      <c r="AC2583" s="104"/>
      <c r="AF2583" s="104"/>
      <c r="AG2583" s="104"/>
      <c r="AK2583" s="104"/>
      <c r="AL2583" s="104"/>
      <c r="AO2583" s="104"/>
      <c r="AP2583" s="104"/>
    </row>
    <row r="2584" spans="21:42" ht="15" customHeight="1" x14ac:dyDescent="0.25">
      <c r="U2584" s="104"/>
      <c r="AB2584" s="104"/>
      <c r="AC2584" s="104"/>
      <c r="AF2584" s="104"/>
      <c r="AG2584" s="104"/>
      <c r="AK2584" s="104"/>
      <c r="AL2584" s="104"/>
      <c r="AO2584" s="104"/>
      <c r="AP2584" s="104"/>
    </row>
    <row r="2585" spans="21:42" ht="15" customHeight="1" x14ac:dyDescent="0.25">
      <c r="U2585" s="104"/>
      <c r="AB2585" s="104"/>
      <c r="AC2585" s="104"/>
      <c r="AF2585" s="104"/>
      <c r="AG2585" s="104"/>
      <c r="AK2585" s="104"/>
      <c r="AL2585" s="104"/>
      <c r="AO2585" s="104"/>
      <c r="AP2585" s="104"/>
    </row>
    <row r="2586" spans="21:42" ht="15" customHeight="1" x14ac:dyDescent="0.25">
      <c r="U2586" s="104"/>
      <c r="AB2586" s="104"/>
      <c r="AC2586" s="104"/>
      <c r="AF2586" s="104"/>
      <c r="AG2586" s="104"/>
      <c r="AK2586" s="104"/>
      <c r="AL2586" s="104"/>
      <c r="AO2586" s="104"/>
      <c r="AP2586" s="104"/>
    </row>
    <row r="2587" spans="21:42" ht="15" customHeight="1" x14ac:dyDescent="0.25">
      <c r="U2587" s="104"/>
      <c r="AB2587" s="104"/>
      <c r="AC2587" s="104"/>
      <c r="AF2587" s="104"/>
      <c r="AG2587" s="104"/>
      <c r="AK2587" s="104"/>
      <c r="AL2587" s="104"/>
      <c r="AO2587" s="104"/>
      <c r="AP2587" s="104"/>
    </row>
    <row r="2588" spans="21:42" ht="15" customHeight="1" x14ac:dyDescent="0.25">
      <c r="U2588" s="104"/>
      <c r="AB2588" s="104"/>
      <c r="AC2588" s="104"/>
      <c r="AF2588" s="104"/>
      <c r="AG2588" s="104"/>
      <c r="AK2588" s="104"/>
      <c r="AL2588" s="104"/>
      <c r="AO2588" s="104"/>
      <c r="AP2588" s="104"/>
    </row>
    <row r="2589" spans="21:42" ht="15" customHeight="1" x14ac:dyDescent="0.25">
      <c r="U2589" s="104"/>
      <c r="AB2589" s="104"/>
      <c r="AC2589" s="104"/>
      <c r="AF2589" s="104"/>
      <c r="AG2589" s="104"/>
      <c r="AK2589" s="104"/>
      <c r="AL2589" s="104"/>
      <c r="AO2589" s="104"/>
      <c r="AP2589" s="104"/>
    </row>
    <row r="2590" spans="21:42" ht="15" customHeight="1" x14ac:dyDescent="0.25">
      <c r="U2590" s="104"/>
      <c r="AB2590" s="104"/>
      <c r="AC2590" s="104"/>
      <c r="AF2590" s="104"/>
      <c r="AG2590" s="104"/>
      <c r="AK2590" s="104"/>
      <c r="AL2590" s="104"/>
      <c r="AO2590" s="104"/>
      <c r="AP2590" s="104"/>
    </row>
    <row r="2591" spans="21:42" ht="15" customHeight="1" x14ac:dyDescent="0.25">
      <c r="U2591" s="104"/>
      <c r="AB2591" s="104"/>
      <c r="AC2591" s="104"/>
      <c r="AF2591" s="104"/>
      <c r="AG2591" s="104"/>
      <c r="AK2591" s="104"/>
      <c r="AL2591" s="104"/>
      <c r="AO2591" s="104"/>
      <c r="AP2591" s="104"/>
    </row>
    <row r="2592" spans="21:42" ht="15" customHeight="1" x14ac:dyDescent="0.25">
      <c r="U2592" s="104"/>
      <c r="AB2592" s="104"/>
      <c r="AC2592" s="104"/>
      <c r="AF2592" s="104"/>
      <c r="AG2592" s="104"/>
      <c r="AK2592" s="104"/>
      <c r="AL2592" s="104"/>
      <c r="AO2592" s="104"/>
      <c r="AP2592" s="104"/>
    </row>
    <row r="2593" spans="21:42" ht="15" customHeight="1" x14ac:dyDescent="0.25">
      <c r="U2593" s="104"/>
      <c r="AB2593" s="104"/>
      <c r="AC2593" s="104"/>
      <c r="AF2593" s="104"/>
      <c r="AG2593" s="104"/>
      <c r="AK2593" s="104"/>
      <c r="AL2593" s="104"/>
      <c r="AO2593" s="104"/>
      <c r="AP2593" s="104"/>
    </row>
    <row r="2594" spans="21:42" ht="15" customHeight="1" x14ac:dyDescent="0.25">
      <c r="U2594" s="104"/>
      <c r="AB2594" s="104"/>
      <c r="AC2594" s="104"/>
      <c r="AF2594" s="104"/>
      <c r="AG2594" s="104"/>
      <c r="AK2594" s="104"/>
      <c r="AL2594" s="104"/>
      <c r="AO2594" s="104"/>
      <c r="AP2594" s="104"/>
    </row>
    <row r="2595" spans="21:42" ht="15" customHeight="1" x14ac:dyDescent="0.25">
      <c r="U2595" s="104"/>
      <c r="AB2595" s="104"/>
      <c r="AC2595" s="104"/>
      <c r="AF2595" s="104"/>
      <c r="AG2595" s="104"/>
      <c r="AK2595" s="104"/>
      <c r="AL2595" s="104"/>
      <c r="AO2595" s="104"/>
      <c r="AP2595" s="104"/>
    </row>
    <row r="2596" spans="21:42" ht="15" customHeight="1" x14ac:dyDescent="0.25">
      <c r="U2596" s="104"/>
      <c r="AB2596" s="104"/>
      <c r="AC2596" s="104"/>
      <c r="AF2596" s="104"/>
      <c r="AG2596" s="104"/>
      <c r="AK2596" s="104"/>
      <c r="AL2596" s="104"/>
      <c r="AO2596" s="104"/>
      <c r="AP2596" s="104"/>
    </row>
    <row r="2597" spans="21:42" ht="15" customHeight="1" x14ac:dyDescent="0.25">
      <c r="U2597" s="104"/>
      <c r="AB2597" s="104"/>
      <c r="AC2597" s="104"/>
      <c r="AF2597" s="104"/>
      <c r="AG2597" s="104"/>
      <c r="AK2597" s="104"/>
      <c r="AL2597" s="104"/>
      <c r="AO2597" s="104"/>
      <c r="AP2597" s="104"/>
    </row>
    <row r="2598" spans="21:42" ht="15" customHeight="1" x14ac:dyDescent="0.25">
      <c r="U2598" s="104"/>
      <c r="AB2598" s="104"/>
      <c r="AC2598" s="104"/>
      <c r="AF2598" s="104"/>
      <c r="AG2598" s="104"/>
      <c r="AK2598" s="104"/>
      <c r="AL2598" s="104"/>
      <c r="AO2598" s="104"/>
      <c r="AP2598" s="104"/>
    </row>
    <row r="2599" spans="21:42" ht="15" customHeight="1" x14ac:dyDescent="0.25">
      <c r="U2599" s="104"/>
      <c r="AB2599" s="104"/>
      <c r="AC2599" s="104"/>
      <c r="AF2599" s="104"/>
      <c r="AG2599" s="104"/>
      <c r="AK2599" s="104"/>
      <c r="AL2599" s="104"/>
      <c r="AO2599" s="104"/>
      <c r="AP2599" s="104"/>
    </row>
    <row r="2600" spans="21:42" ht="15" customHeight="1" x14ac:dyDescent="0.25">
      <c r="U2600" s="104"/>
      <c r="AB2600" s="104"/>
      <c r="AC2600" s="104"/>
      <c r="AF2600" s="104"/>
      <c r="AG2600" s="104"/>
      <c r="AK2600" s="104"/>
      <c r="AL2600" s="104"/>
      <c r="AO2600" s="104"/>
      <c r="AP2600" s="104"/>
    </row>
    <row r="2601" spans="21:42" ht="15" customHeight="1" x14ac:dyDescent="0.25">
      <c r="U2601" s="104"/>
      <c r="AB2601" s="104"/>
      <c r="AC2601" s="104"/>
      <c r="AF2601" s="104"/>
      <c r="AG2601" s="104"/>
      <c r="AK2601" s="104"/>
      <c r="AL2601" s="104"/>
      <c r="AO2601" s="104"/>
      <c r="AP2601" s="104"/>
    </row>
    <row r="2602" spans="21:42" ht="15" customHeight="1" x14ac:dyDescent="0.25">
      <c r="U2602" s="104"/>
      <c r="AB2602" s="104"/>
      <c r="AC2602" s="104"/>
      <c r="AF2602" s="104"/>
      <c r="AG2602" s="104"/>
      <c r="AK2602" s="104"/>
      <c r="AL2602" s="104"/>
      <c r="AO2602" s="104"/>
      <c r="AP2602" s="104"/>
    </row>
    <row r="2603" spans="21:42" ht="15" customHeight="1" x14ac:dyDescent="0.25">
      <c r="U2603" s="104"/>
      <c r="AB2603" s="104"/>
      <c r="AC2603" s="104"/>
      <c r="AF2603" s="104"/>
      <c r="AG2603" s="104"/>
      <c r="AK2603" s="104"/>
      <c r="AL2603" s="104"/>
      <c r="AO2603" s="104"/>
      <c r="AP2603" s="104"/>
    </row>
    <row r="2604" spans="21:42" ht="15" customHeight="1" x14ac:dyDescent="0.25">
      <c r="U2604" s="104"/>
      <c r="AB2604" s="104"/>
      <c r="AC2604" s="104"/>
      <c r="AF2604" s="104"/>
      <c r="AG2604" s="104"/>
      <c r="AK2604" s="104"/>
      <c r="AL2604" s="104"/>
      <c r="AO2604" s="104"/>
      <c r="AP2604" s="104"/>
    </row>
    <row r="2605" spans="21:42" ht="15" customHeight="1" x14ac:dyDescent="0.25">
      <c r="U2605" s="104"/>
      <c r="AB2605" s="104"/>
      <c r="AC2605" s="104"/>
      <c r="AF2605" s="104"/>
      <c r="AG2605" s="104"/>
      <c r="AK2605" s="104"/>
      <c r="AL2605" s="104"/>
      <c r="AO2605" s="104"/>
      <c r="AP2605" s="104"/>
    </row>
    <row r="2606" spans="21:42" ht="15" customHeight="1" x14ac:dyDescent="0.25">
      <c r="U2606" s="104"/>
      <c r="AB2606" s="104"/>
      <c r="AC2606" s="104"/>
      <c r="AF2606" s="104"/>
      <c r="AG2606" s="104"/>
      <c r="AK2606" s="104"/>
      <c r="AL2606" s="104"/>
      <c r="AO2606" s="104"/>
      <c r="AP2606" s="104"/>
    </row>
    <row r="2607" spans="21:42" ht="15" customHeight="1" x14ac:dyDescent="0.25">
      <c r="U2607" s="104"/>
      <c r="AB2607" s="104"/>
      <c r="AC2607" s="104"/>
      <c r="AF2607" s="104"/>
      <c r="AG2607" s="104"/>
      <c r="AK2607" s="104"/>
      <c r="AL2607" s="104"/>
      <c r="AO2607" s="104"/>
      <c r="AP2607" s="104"/>
    </row>
    <row r="2608" spans="21:42" ht="15" customHeight="1" x14ac:dyDescent="0.25">
      <c r="U2608" s="104"/>
      <c r="AB2608" s="104"/>
      <c r="AC2608" s="104"/>
      <c r="AF2608" s="104"/>
      <c r="AG2608" s="104"/>
      <c r="AK2608" s="104"/>
      <c r="AL2608" s="104"/>
      <c r="AO2608" s="104"/>
      <c r="AP2608" s="104"/>
    </row>
    <row r="2609" spans="21:42" ht="15" customHeight="1" x14ac:dyDescent="0.25">
      <c r="U2609" s="104"/>
      <c r="AB2609" s="104"/>
      <c r="AC2609" s="104"/>
      <c r="AF2609" s="104"/>
      <c r="AG2609" s="104"/>
      <c r="AK2609" s="104"/>
      <c r="AL2609" s="104"/>
      <c r="AO2609" s="104"/>
      <c r="AP2609" s="104"/>
    </row>
    <row r="2610" spans="21:42" ht="15" customHeight="1" x14ac:dyDescent="0.25">
      <c r="U2610" s="104"/>
      <c r="AB2610" s="104"/>
      <c r="AC2610" s="104"/>
      <c r="AF2610" s="104"/>
      <c r="AG2610" s="104"/>
      <c r="AK2610" s="104"/>
      <c r="AL2610" s="104"/>
      <c r="AO2610" s="104"/>
      <c r="AP2610" s="104"/>
    </row>
    <row r="2611" spans="21:42" ht="15" customHeight="1" x14ac:dyDescent="0.25">
      <c r="U2611" s="104"/>
      <c r="AB2611" s="104"/>
      <c r="AC2611" s="104"/>
      <c r="AF2611" s="104"/>
      <c r="AG2611" s="104"/>
      <c r="AK2611" s="104"/>
      <c r="AL2611" s="104"/>
      <c r="AO2611" s="104"/>
      <c r="AP2611" s="104"/>
    </row>
    <row r="2612" spans="21:42" ht="15" customHeight="1" x14ac:dyDescent="0.25">
      <c r="U2612" s="104"/>
      <c r="AB2612" s="104"/>
      <c r="AC2612" s="104"/>
      <c r="AF2612" s="104"/>
      <c r="AG2612" s="104"/>
      <c r="AK2612" s="104"/>
      <c r="AL2612" s="104"/>
      <c r="AO2612" s="104"/>
      <c r="AP2612" s="104"/>
    </row>
    <row r="2613" spans="21:42" ht="15" customHeight="1" x14ac:dyDescent="0.25">
      <c r="U2613" s="104"/>
      <c r="AB2613" s="104"/>
      <c r="AC2613" s="104"/>
      <c r="AF2613" s="104"/>
      <c r="AG2613" s="104"/>
      <c r="AK2613" s="104"/>
      <c r="AL2613" s="104"/>
      <c r="AO2613" s="104"/>
      <c r="AP2613" s="104"/>
    </row>
    <row r="2614" spans="21:42" ht="15" customHeight="1" x14ac:dyDescent="0.25">
      <c r="U2614" s="104"/>
      <c r="AB2614" s="104"/>
      <c r="AC2614" s="104"/>
      <c r="AF2614" s="104"/>
      <c r="AG2614" s="104"/>
      <c r="AK2614" s="104"/>
      <c r="AL2614" s="104"/>
      <c r="AO2614" s="104"/>
      <c r="AP2614" s="104"/>
    </row>
    <row r="2615" spans="21:42" ht="15" customHeight="1" x14ac:dyDescent="0.25">
      <c r="U2615" s="104"/>
      <c r="AB2615" s="104"/>
      <c r="AC2615" s="104"/>
      <c r="AF2615" s="104"/>
      <c r="AG2615" s="104"/>
      <c r="AK2615" s="104"/>
      <c r="AL2615" s="104"/>
      <c r="AO2615" s="104"/>
      <c r="AP2615" s="104"/>
    </row>
    <row r="2616" spans="21:42" ht="15" customHeight="1" x14ac:dyDescent="0.25">
      <c r="U2616" s="104"/>
      <c r="AB2616" s="104"/>
      <c r="AC2616" s="104"/>
      <c r="AF2616" s="104"/>
      <c r="AG2616" s="104"/>
      <c r="AK2616" s="104"/>
      <c r="AL2616" s="104"/>
      <c r="AO2616" s="104"/>
      <c r="AP2616" s="104"/>
    </row>
    <row r="2617" spans="21:42" ht="15" customHeight="1" x14ac:dyDescent="0.25">
      <c r="U2617" s="104"/>
      <c r="AB2617" s="104"/>
      <c r="AC2617" s="104"/>
      <c r="AF2617" s="104"/>
      <c r="AG2617" s="104"/>
      <c r="AK2617" s="104"/>
      <c r="AL2617" s="104"/>
      <c r="AO2617" s="104"/>
      <c r="AP2617" s="104"/>
    </row>
    <row r="2618" spans="21:42" ht="15" customHeight="1" x14ac:dyDescent="0.25">
      <c r="U2618" s="104"/>
      <c r="AB2618" s="104"/>
      <c r="AC2618" s="104"/>
      <c r="AF2618" s="104"/>
      <c r="AG2618" s="104"/>
      <c r="AK2618" s="104"/>
      <c r="AL2618" s="104"/>
      <c r="AO2618" s="104"/>
      <c r="AP2618" s="104"/>
    </row>
    <row r="2619" spans="21:42" ht="15" customHeight="1" x14ac:dyDescent="0.25">
      <c r="U2619" s="104"/>
      <c r="AB2619" s="104"/>
      <c r="AC2619" s="104"/>
      <c r="AF2619" s="104"/>
      <c r="AG2619" s="104"/>
      <c r="AK2619" s="104"/>
      <c r="AL2619" s="104"/>
      <c r="AO2619" s="104"/>
      <c r="AP2619" s="104"/>
    </row>
    <row r="2620" spans="21:42" ht="15" customHeight="1" x14ac:dyDescent="0.25">
      <c r="U2620" s="104"/>
      <c r="AB2620" s="104"/>
      <c r="AC2620" s="104"/>
      <c r="AF2620" s="104"/>
      <c r="AG2620" s="104"/>
      <c r="AK2620" s="104"/>
      <c r="AL2620" s="104"/>
      <c r="AO2620" s="104"/>
      <c r="AP2620" s="104"/>
    </row>
    <row r="2621" spans="21:42" ht="15" customHeight="1" x14ac:dyDescent="0.25">
      <c r="U2621" s="104"/>
      <c r="AB2621" s="104"/>
      <c r="AC2621" s="104"/>
      <c r="AF2621" s="104"/>
      <c r="AG2621" s="104"/>
      <c r="AK2621" s="104"/>
      <c r="AL2621" s="104"/>
      <c r="AO2621" s="104"/>
      <c r="AP2621" s="104"/>
    </row>
    <row r="2622" spans="21:42" ht="15" customHeight="1" x14ac:dyDescent="0.25">
      <c r="U2622" s="104"/>
      <c r="AB2622" s="104"/>
      <c r="AC2622" s="104"/>
      <c r="AF2622" s="104"/>
      <c r="AG2622" s="104"/>
      <c r="AK2622" s="104"/>
      <c r="AL2622" s="104"/>
      <c r="AO2622" s="104"/>
      <c r="AP2622" s="104"/>
    </row>
    <row r="2623" spans="21:42" ht="15" customHeight="1" x14ac:dyDescent="0.25">
      <c r="U2623" s="104"/>
      <c r="AB2623" s="104"/>
      <c r="AC2623" s="104"/>
      <c r="AF2623" s="104"/>
      <c r="AG2623" s="104"/>
      <c r="AK2623" s="104"/>
      <c r="AL2623" s="104"/>
      <c r="AO2623" s="104"/>
      <c r="AP2623" s="104"/>
    </row>
    <row r="2624" spans="21:42" ht="15" customHeight="1" x14ac:dyDescent="0.25">
      <c r="U2624" s="104"/>
      <c r="AB2624" s="104"/>
      <c r="AC2624" s="104"/>
      <c r="AF2624" s="104"/>
      <c r="AG2624" s="104"/>
      <c r="AK2624" s="104"/>
      <c r="AL2624" s="104"/>
      <c r="AO2624" s="104"/>
      <c r="AP2624" s="104"/>
    </row>
    <row r="2625" spans="21:42" ht="15" customHeight="1" x14ac:dyDescent="0.25">
      <c r="U2625" s="104"/>
      <c r="AB2625" s="104"/>
      <c r="AC2625" s="104"/>
      <c r="AF2625" s="104"/>
      <c r="AG2625" s="104"/>
      <c r="AK2625" s="104"/>
      <c r="AL2625" s="104"/>
      <c r="AO2625" s="104"/>
      <c r="AP2625" s="104"/>
    </row>
    <row r="2626" spans="21:42" ht="15" customHeight="1" x14ac:dyDescent="0.25">
      <c r="U2626" s="104"/>
      <c r="AB2626" s="104"/>
      <c r="AC2626" s="104"/>
      <c r="AF2626" s="104"/>
      <c r="AG2626" s="104"/>
      <c r="AK2626" s="104"/>
      <c r="AL2626" s="104"/>
      <c r="AO2626" s="104"/>
      <c r="AP2626" s="104"/>
    </row>
    <row r="2627" spans="21:42" ht="15" customHeight="1" x14ac:dyDescent="0.25">
      <c r="U2627" s="104"/>
      <c r="AB2627" s="104"/>
      <c r="AC2627" s="104"/>
      <c r="AF2627" s="104"/>
      <c r="AG2627" s="104"/>
      <c r="AK2627" s="104"/>
      <c r="AL2627" s="104"/>
      <c r="AO2627" s="104"/>
      <c r="AP2627" s="104"/>
    </row>
    <row r="2628" spans="21:42" ht="15" customHeight="1" x14ac:dyDescent="0.25">
      <c r="U2628" s="104"/>
      <c r="AB2628" s="104"/>
      <c r="AC2628" s="104"/>
      <c r="AF2628" s="104"/>
      <c r="AG2628" s="104"/>
      <c r="AK2628" s="104"/>
      <c r="AL2628" s="104"/>
      <c r="AO2628" s="104"/>
      <c r="AP2628" s="104"/>
    </row>
    <row r="2629" spans="21:42" ht="15" customHeight="1" x14ac:dyDescent="0.25">
      <c r="U2629" s="104"/>
      <c r="AB2629" s="104"/>
      <c r="AC2629" s="104"/>
      <c r="AF2629" s="104"/>
      <c r="AG2629" s="104"/>
      <c r="AK2629" s="104"/>
      <c r="AL2629" s="104"/>
      <c r="AO2629" s="104"/>
      <c r="AP2629" s="104"/>
    </row>
    <row r="2630" spans="21:42" ht="15" customHeight="1" x14ac:dyDescent="0.25">
      <c r="U2630" s="104"/>
      <c r="AB2630" s="104"/>
      <c r="AC2630" s="104"/>
      <c r="AF2630" s="104"/>
      <c r="AG2630" s="104"/>
      <c r="AK2630" s="104"/>
      <c r="AL2630" s="104"/>
      <c r="AO2630" s="104"/>
      <c r="AP2630" s="104"/>
    </row>
    <row r="2631" spans="21:42" ht="15" customHeight="1" x14ac:dyDescent="0.25">
      <c r="U2631" s="104"/>
      <c r="AB2631" s="104"/>
      <c r="AC2631" s="104"/>
      <c r="AF2631" s="104"/>
      <c r="AG2631" s="104"/>
      <c r="AK2631" s="104"/>
      <c r="AL2631" s="104"/>
      <c r="AO2631" s="104"/>
      <c r="AP2631" s="104"/>
    </row>
    <row r="2632" spans="21:42" ht="15" customHeight="1" x14ac:dyDescent="0.25">
      <c r="U2632" s="104"/>
      <c r="AB2632" s="104"/>
      <c r="AC2632" s="104"/>
      <c r="AF2632" s="104"/>
      <c r="AG2632" s="104"/>
      <c r="AK2632" s="104"/>
      <c r="AL2632" s="104"/>
      <c r="AO2632" s="104"/>
      <c r="AP2632" s="104"/>
    </row>
    <row r="2633" spans="21:42" ht="15" customHeight="1" x14ac:dyDescent="0.25">
      <c r="U2633" s="104"/>
      <c r="AB2633" s="104"/>
      <c r="AC2633" s="104"/>
      <c r="AF2633" s="104"/>
      <c r="AG2633" s="104"/>
      <c r="AK2633" s="104"/>
      <c r="AL2633" s="104"/>
      <c r="AO2633" s="104"/>
      <c r="AP2633" s="104"/>
    </row>
    <row r="2634" spans="21:42" ht="15" customHeight="1" x14ac:dyDescent="0.25">
      <c r="U2634" s="104"/>
      <c r="AB2634" s="104"/>
      <c r="AC2634" s="104"/>
      <c r="AF2634" s="104"/>
      <c r="AG2634" s="104"/>
      <c r="AK2634" s="104"/>
      <c r="AL2634" s="104"/>
      <c r="AO2634" s="104"/>
      <c r="AP2634" s="104"/>
    </row>
    <row r="2635" spans="21:42" ht="15" customHeight="1" x14ac:dyDescent="0.25">
      <c r="U2635" s="104"/>
      <c r="AB2635" s="104"/>
      <c r="AC2635" s="104"/>
      <c r="AF2635" s="104"/>
      <c r="AG2635" s="104"/>
      <c r="AK2635" s="104"/>
      <c r="AL2635" s="104"/>
      <c r="AO2635" s="104"/>
      <c r="AP2635" s="104"/>
    </row>
    <row r="2636" spans="21:42" ht="15" customHeight="1" x14ac:dyDescent="0.25">
      <c r="U2636" s="104"/>
      <c r="AB2636" s="104"/>
      <c r="AC2636" s="104"/>
      <c r="AF2636" s="104"/>
      <c r="AG2636" s="104"/>
      <c r="AK2636" s="104"/>
      <c r="AL2636" s="104"/>
      <c r="AO2636" s="104"/>
      <c r="AP2636" s="104"/>
    </row>
    <row r="2637" spans="21:42" ht="15" customHeight="1" x14ac:dyDescent="0.25">
      <c r="U2637" s="104"/>
      <c r="AB2637" s="104"/>
      <c r="AC2637" s="104"/>
      <c r="AF2637" s="104"/>
      <c r="AG2637" s="104"/>
      <c r="AK2637" s="104"/>
      <c r="AL2637" s="104"/>
      <c r="AO2637" s="104"/>
      <c r="AP2637" s="104"/>
    </row>
    <row r="2638" spans="21:42" ht="15" customHeight="1" x14ac:dyDescent="0.25">
      <c r="U2638" s="104"/>
      <c r="AB2638" s="104"/>
      <c r="AC2638" s="104"/>
      <c r="AF2638" s="104"/>
      <c r="AG2638" s="104"/>
      <c r="AK2638" s="104"/>
      <c r="AL2638" s="104"/>
      <c r="AO2638" s="104"/>
      <c r="AP2638" s="104"/>
    </row>
    <row r="2639" spans="21:42" ht="15" customHeight="1" x14ac:dyDescent="0.25">
      <c r="U2639" s="104"/>
      <c r="AB2639" s="104"/>
      <c r="AC2639" s="104"/>
      <c r="AF2639" s="104"/>
      <c r="AG2639" s="104"/>
      <c r="AK2639" s="104"/>
      <c r="AL2639" s="104"/>
      <c r="AO2639" s="104"/>
      <c r="AP2639" s="104"/>
    </row>
    <row r="2640" spans="21:42" ht="15" customHeight="1" x14ac:dyDescent="0.25">
      <c r="U2640" s="104"/>
      <c r="AB2640" s="104"/>
      <c r="AC2640" s="104"/>
      <c r="AF2640" s="104"/>
      <c r="AG2640" s="104"/>
      <c r="AK2640" s="104"/>
      <c r="AL2640" s="104"/>
      <c r="AO2640" s="104"/>
      <c r="AP2640" s="104"/>
    </row>
    <row r="2641" spans="21:42" ht="15" customHeight="1" x14ac:dyDescent="0.25">
      <c r="U2641" s="104"/>
      <c r="AB2641" s="104"/>
      <c r="AC2641" s="104"/>
      <c r="AF2641" s="104"/>
      <c r="AG2641" s="104"/>
      <c r="AK2641" s="104"/>
      <c r="AL2641" s="104"/>
      <c r="AO2641" s="104"/>
      <c r="AP2641" s="104"/>
    </row>
    <row r="2642" spans="21:42" ht="15" customHeight="1" x14ac:dyDescent="0.25">
      <c r="U2642" s="104"/>
      <c r="AB2642" s="104"/>
      <c r="AC2642" s="104"/>
      <c r="AF2642" s="104"/>
      <c r="AG2642" s="104"/>
      <c r="AK2642" s="104"/>
      <c r="AL2642" s="104"/>
      <c r="AO2642" s="104"/>
      <c r="AP2642" s="104"/>
    </row>
    <row r="2643" spans="21:42" ht="15" customHeight="1" x14ac:dyDescent="0.25">
      <c r="U2643" s="104"/>
      <c r="AB2643" s="104"/>
      <c r="AC2643" s="104"/>
      <c r="AF2643" s="104"/>
      <c r="AG2643" s="104"/>
      <c r="AK2643" s="104"/>
      <c r="AL2643" s="104"/>
      <c r="AO2643" s="104"/>
      <c r="AP2643" s="104"/>
    </row>
    <row r="2644" spans="21:42" ht="15" customHeight="1" x14ac:dyDescent="0.25">
      <c r="U2644" s="104"/>
      <c r="AB2644" s="104"/>
      <c r="AC2644" s="104"/>
      <c r="AF2644" s="104"/>
      <c r="AG2644" s="104"/>
      <c r="AK2644" s="104"/>
      <c r="AL2644" s="104"/>
      <c r="AO2644" s="104"/>
      <c r="AP2644" s="104"/>
    </row>
    <row r="2645" spans="21:42" ht="15" customHeight="1" x14ac:dyDescent="0.25">
      <c r="U2645" s="104"/>
      <c r="AB2645" s="104"/>
      <c r="AC2645" s="104"/>
      <c r="AF2645" s="104"/>
      <c r="AG2645" s="104"/>
      <c r="AK2645" s="104"/>
      <c r="AL2645" s="104"/>
      <c r="AO2645" s="104"/>
      <c r="AP2645" s="104"/>
    </row>
    <row r="2646" spans="21:42" ht="15" customHeight="1" x14ac:dyDescent="0.25">
      <c r="U2646" s="104"/>
      <c r="AB2646" s="104"/>
      <c r="AC2646" s="104"/>
      <c r="AF2646" s="104"/>
      <c r="AG2646" s="104"/>
      <c r="AK2646" s="104"/>
      <c r="AL2646" s="104"/>
      <c r="AO2646" s="104"/>
      <c r="AP2646" s="104"/>
    </row>
    <row r="2647" spans="21:42" ht="15" customHeight="1" x14ac:dyDescent="0.25">
      <c r="U2647" s="104"/>
      <c r="AB2647" s="104"/>
      <c r="AC2647" s="104"/>
      <c r="AF2647" s="104"/>
      <c r="AG2647" s="104"/>
      <c r="AK2647" s="104"/>
      <c r="AL2647" s="104"/>
      <c r="AO2647" s="104"/>
      <c r="AP2647" s="104"/>
    </row>
    <row r="2648" spans="21:42" ht="15" customHeight="1" x14ac:dyDescent="0.25">
      <c r="U2648" s="104"/>
      <c r="AB2648" s="104"/>
      <c r="AC2648" s="104"/>
      <c r="AF2648" s="104"/>
      <c r="AG2648" s="104"/>
      <c r="AK2648" s="104"/>
      <c r="AL2648" s="104"/>
      <c r="AO2648" s="104"/>
      <c r="AP2648" s="104"/>
    </row>
    <row r="2649" spans="21:42" ht="15" customHeight="1" x14ac:dyDescent="0.25">
      <c r="U2649" s="104"/>
      <c r="AB2649" s="104"/>
      <c r="AC2649" s="104"/>
      <c r="AF2649" s="104"/>
      <c r="AG2649" s="104"/>
      <c r="AK2649" s="104"/>
      <c r="AL2649" s="104"/>
      <c r="AO2649" s="104"/>
      <c r="AP2649" s="104"/>
    </row>
    <row r="2650" spans="21:42" ht="15" customHeight="1" x14ac:dyDescent="0.25">
      <c r="U2650" s="104"/>
      <c r="AB2650" s="104"/>
      <c r="AC2650" s="104"/>
      <c r="AF2650" s="104"/>
      <c r="AG2650" s="104"/>
      <c r="AK2650" s="104"/>
      <c r="AL2650" s="104"/>
      <c r="AO2650" s="104"/>
      <c r="AP2650" s="104"/>
    </row>
    <row r="2651" spans="21:42" ht="15" customHeight="1" x14ac:dyDescent="0.25">
      <c r="U2651" s="104"/>
      <c r="AB2651" s="104"/>
      <c r="AC2651" s="104"/>
      <c r="AF2651" s="104"/>
      <c r="AG2651" s="104"/>
      <c r="AK2651" s="104"/>
      <c r="AL2651" s="104"/>
      <c r="AO2651" s="104"/>
      <c r="AP2651" s="104"/>
    </row>
    <row r="2652" spans="21:42" ht="15" customHeight="1" x14ac:dyDescent="0.25">
      <c r="U2652" s="104"/>
      <c r="AB2652" s="104"/>
      <c r="AC2652" s="104"/>
      <c r="AF2652" s="104"/>
      <c r="AG2652" s="104"/>
      <c r="AK2652" s="104"/>
      <c r="AL2652" s="104"/>
      <c r="AO2652" s="104"/>
      <c r="AP2652" s="104"/>
    </row>
    <row r="2653" spans="21:42" ht="15" customHeight="1" x14ac:dyDescent="0.25">
      <c r="U2653" s="104"/>
      <c r="AB2653" s="104"/>
      <c r="AC2653" s="104"/>
      <c r="AF2653" s="104"/>
      <c r="AG2653" s="104"/>
      <c r="AK2653" s="104"/>
      <c r="AL2653" s="104"/>
      <c r="AO2653" s="104"/>
      <c r="AP2653" s="104"/>
    </row>
    <row r="2654" spans="21:42" ht="15" customHeight="1" x14ac:dyDescent="0.25">
      <c r="U2654" s="104"/>
      <c r="AB2654" s="104"/>
      <c r="AC2654" s="104"/>
      <c r="AF2654" s="104"/>
      <c r="AG2654" s="104"/>
      <c r="AK2654" s="104"/>
      <c r="AL2654" s="104"/>
      <c r="AO2654" s="104"/>
      <c r="AP2654" s="104"/>
    </row>
    <row r="2655" spans="21:42" ht="15" customHeight="1" x14ac:dyDescent="0.25">
      <c r="U2655" s="104"/>
      <c r="AB2655" s="104"/>
      <c r="AC2655" s="104"/>
      <c r="AF2655" s="104"/>
      <c r="AG2655" s="104"/>
      <c r="AK2655" s="104"/>
      <c r="AL2655" s="104"/>
      <c r="AO2655" s="104"/>
      <c r="AP2655" s="104"/>
    </row>
    <row r="2656" spans="21:42" ht="15" customHeight="1" x14ac:dyDescent="0.25">
      <c r="U2656" s="104"/>
      <c r="AB2656" s="104"/>
      <c r="AC2656" s="104"/>
      <c r="AF2656" s="104"/>
      <c r="AG2656" s="104"/>
      <c r="AK2656" s="104"/>
      <c r="AL2656" s="104"/>
      <c r="AO2656" s="104"/>
      <c r="AP2656" s="104"/>
    </row>
    <row r="2657" spans="21:42" ht="15" customHeight="1" x14ac:dyDescent="0.25">
      <c r="U2657" s="104"/>
      <c r="AB2657" s="104"/>
      <c r="AC2657" s="104"/>
      <c r="AF2657" s="104"/>
      <c r="AG2657" s="104"/>
      <c r="AK2657" s="104"/>
      <c r="AL2657" s="104"/>
      <c r="AO2657" s="104"/>
      <c r="AP2657" s="104"/>
    </row>
    <row r="2658" spans="21:42" ht="15" customHeight="1" x14ac:dyDescent="0.25">
      <c r="U2658" s="104"/>
      <c r="AB2658" s="104"/>
      <c r="AC2658" s="104"/>
      <c r="AF2658" s="104"/>
      <c r="AG2658" s="104"/>
      <c r="AK2658" s="104"/>
      <c r="AL2658" s="104"/>
      <c r="AO2658" s="104"/>
      <c r="AP2658" s="104"/>
    </row>
    <row r="2659" spans="21:42" ht="15" customHeight="1" x14ac:dyDescent="0.25">
      <c r="U2659" s="104"/>
      <c r="AB2659" s="104"/>
      <c r="AC2659" s="104"/>
      <c r="AF2659" s="104"/>
      <c r="AG2659" s="104"/>
      <c r="AK2659" s="104"/>
      <c r="AL2659" s="104"/>
      <c r="AO2659" s="104"/>
      <c r="AP2659" s="104"/>
    </row>
    <row r="2660" spans="21:42" ht="15" customHeight="1" x14ac:dyDescent="0.25">
      <c r="U2660" s="104"/>
      <c r="AB2660" s="104"/>
      <c r="AC2660" s="104"/>
      <c r="AF2660" s="104"/>
      <c r="AG2660" s="104"/>
      <c r="AK2660" s="104"/>
      <c r="AL2660" s="104"/>
      <c r="AO2660" s="104"/>
      <c r="AP2660" s="104"/>
    </row>
    <row r="2661" spans="21:42" ht="15" customHeight="1" x14ac:dyDescent="0.25">
      <c r="U2661" s="104"/>
      <c r="AB2661" s="104"/>
      <c r="AC2661" s="104"/>
      <c r="AF2661" s="104"/>
      <c r="AG2661" s="104"/>
      <c r="AK2661" s="104"/>
      <c r="AL2661" s="104"/>
      <c r="AO2661" s="104"/>
      <c r="AP2661" s="104"/>
    </row>
    <row r="2662" spans="21:42" ht="15" customHeight="1" x14ac:dyDescent="0.25">
      <c r="U2662" s="104"/>
      <c r="AB2662" s="104"/>
      <c r="AC2662" s="104"/>
      <c r="AF2662" s="104"/>
      <c r="AG2662" s="104"/>
      <c r="AK2662" s="104"/>
      <c r="AL2662" s="104"/>
      <c r="AO2662" s="104"/>
      <c r="AP2662" s="104"/>
    </row>
    <row r="2663" spans="21:42" ht="15" customHeight="1" x14ac:dyDescent="0.25">
      <c r="U2663" s="104"/>
      <c r="AB2663" s="104"/>
      <c r="AC2663" s="104"/>
      <c r="AF2663" s="104"/>
      <c r="AG2663" s="104"/>
      <c r="AK2663" s="104"/>
      <c r="AL2663" s="104"/>
      <c r="AO2663" s="104"/>
      <c r="AP2663" s="104"/>
    </row>
    <row r="2664" spans="21:42" ht="15" customHeight="1" x14ac:dyDescent="0.25">
      <c r="U2664" s="104"/>
      <c r="AB2664" s="104"/>
      <c r="AC2664" s="104"/>
      <c r="AF2664" s="104"/>
      <c r="AG2664" s="104"/>
      <c r="AK2664" s="104"/>
      <c r="AL2664" s="104"/>
      <c r="AO2664" s="104"/>
      <c r="AP2664" s="104"/>
    </row>
    <row r="2665" spans="21:42" ht="15" customHeight="1" x14ac:dyDescent="0.25">
      <c r="U2665" s="104"/>
      <c r="AB2665" s="104"/>
      <c r="AC2665" s="104"/>
      <c r="AF2665" s="104"/>
      <c r="AG2665" s="104"/>
      <c r="AK2665" s="104"/>
      <c r="AL2665" s="104"/>
      <c r="AO2665" s="104"/>
      <c r="AP2665" s="104"/>
    </row>
    <row r="2666" spans="21:42" ht="15" customHeight="1" x14ac:dyDescent="0.25">
      <c r="U2666" s="104"/>
      <c r="AB2666" s="104"/>
      <c r="AC2666" s="104"/>
      <c r="AF2666" s="104"/>
      <c r="AG2666" s="104"/>
      <c r="AK2666" s="104"/>
      <c r="AL2666" s="104"/>
      <c r="AO2666" s="104"/>
      <c r="AP2666" s="104"/>
    </row>
    <row r="2667" spans="21:42" ht="15" customHeight="1" x14ac:dyDescent="0.25">
      <c r="U2667" s="104"/>
      <c r="AB2667" s="104"/>
      <c r="AC2667" s="104"/>
      <c r="AF2667" s="104"/>
      <c r="AG2667" s="104"/>
      <c r="AK2667" s="104"/>
      <c r="AL2667" s="104"/>
      <c r="AO2667" s="104"/>
      <c r="AP2667" s="104"/>
    </row>
    <row r="2668" spans="21:42" ht="15" customHeight="1" x14ac:dyDescent="0.25">
      <c r="U2668" s="104"/>
      <c r="AB2668" s="104"/>
      <c r="AC2668" s="104"/>
      <c r="AF2668" s="104"/>
      <c r="AG2668" s="104"/>
      <c r="AK2668" s="104"/>
      <c r="AL2668" s="104"/>
      <c r="AO2668" s="104"/>
      <c r="AP2668" s="104"/>
    </row>
    <row r="2669" spans="21:42" ht="15" customHeight="1" x14ac:dyDescent="0.25">
      <c r="U2669" s="104"/>
      <c r="AB2669" s="104"/>
      <c r="AC2669" s="104"/>
      <c r="AF2669" s="104"/>
      <c r="AG2669" s="104"/>
      <c r="AK2669" s="104"/>
      <c r="AL2669" s="104"/>
      <c r="AO2669" s="104"/>
      <c r="AP2669" s="104"/>
    </row>
    <row r="2670" spans="21:42" ht="15" customHeight="1" x14ac:dyDescent="0.25">
      <c r="U2670" s="104"/>
      <c r="AB2670" s="104"/>
      <c r="AC2670" s="104"/>
      <c r="AF2670" s="104"/>
      <c r="AG2670" s="104"/>
      <c r="AK2670" s="104"/>
      <c r="AL2670" s="104"/>
      <c r="AO2670" s="104"/>
      <c r="AP2670" s="104"/>
    </row>
    <row r="2671" spans="21:42" ht="15" customHeight="1" x14ac:dyDescent="0.25">
      <c r="U2671" s="104"/>
      <c r="AB2671" s="104"/>
      <c r="AC2671" s="104"/>
      <c r="AF2671" s="104"/>
      <c r="AG2671" s="104"/>
      <c r="AK2671" s="104"/>
      <c r="AL2671" s="104"/>
      <c r="AO2671" s="104"/>
      <c r="AP2671" s="104"/>
    </row>
    <row r="2672" spans="21:42" ht="15" customHeight="1" x14ac:dyDescent="0.25">
      <c r="U2672" s="104"/>
      <c r="AB2672" s="104"/>
      <c r="AC2672" s="104"/>
      <c r="AF2672" s="104"/>
      <c r="AG2672" s="104"/>
      <c r="AK2672" s="104"/>
      <c r="AL2672" s="104"/>
      <c r="AO2672" s="104"/>
      <c r="AP2672" s="104"/>
    </row>
    <row r="2673" spans="21:42" ht="15" customHeight="1" x14ac:dyDescent="0.25">
      <c r="U2673" s="104"/>
      <c r="AB2673" s="104"/>
      <c r="AC2673" s="104"/>
      <c r="AF2673" s="104"/>
      <c r="AG2673" s="104"/>
      <c r="AK2673" s="104"/>
      <c r="AL2673" s="104"/>
      <c r="AO2673" s="104"/>
      <c r="AP2673" s="104"/>
    </row>
    <row r="2674" spans="21:42" ht="15" customHeight="1" x14ac:dyDescent="0.25">
      <c r="U2674" s="104"/>
      <c r="AB2674" s="104"/>
      <c r="AC2674" s="104"/>
      <c r="AF2674" s="104"/>
      <c r="AG2674" s="104"/>
      <c r="AK2674" s="104"/>
      <c r="AL2674" s="104"/>
      <c r="AO2674" s="104"/>
      <c r="AP2674" s="104"/>
    </row>
    <row r="2675" spans="21:42" ht="15" customHeight="1" x14ac:dyDescent="0.25">
      <c r="U2675" s="104"/>
      <c r="AB2675" s="104"/>
      <c r="AC2675" s="104"/>
      <c r="AF2675" s="104"/>
      <c r="AG2675" s="104"/>
      <c r="AK2675" s="104"/>
      <c r="AL2675" s="104"/>
      <c r="AO2675" s="104"/>
      <c r="AP2675" s="104"/>
    </row>
    <row r="2676" spans="21:42" ht="15" customHeight="1" x14ac:dyDescent="0.25">
      <c r="U2676" s="104"/>
      <c r="AB2676" s="104"/>
      <c r="AC2676" s="104"/>
      <c r="AF2676" s="104"/>
      <c r="AG2676" s="104"/>
      <c r="AK2676" s="104"/>
      <c r="AL2676" s="104"/>
      <c r="AO2676" s="104"/>
      <c r="AP2676" s="104"/>
    </row>
    <row r="2677" spans="21:42" ht="15" customHeight="1" x14ac:dyDescent="0.25">
      <c r="U2677" s="104"/>
      <c r="AB2677" s="104"/>
      <c r="AC2677" s="104"/>
      <c r="AF2677" s="104"/>
      <c r="AG2677" s="104"/>
      <c r="AK2677" s="104"/>
      <c r="AL2677" s="104"/>
      <c r="AO2677" s="104"/>
      <c r="AP2677" s="104"/>
    </row>
    <row r="2678" spans="21:42" ht="15" customHeight="1" x14ac:dyDescent="0.25">
      <c r="U2678" s="104"/>
      <c r="AB2678" s="104"/>
      <c r="AC2678" s="104"/>
      <c r="AF2678" s="104"/>
      <c r="AG2678" s="104"/>
      <c r="AK2678" s="104"/>
      <c r="AL2678" s="104"/>
      <c r="AO2678" s="104"/>
      <c r="AP2678" s="104"/>
    </row>
    <row r="2679" spans="21:42" ht="15" customHeight="1" x14ac:dyDescent="0.25">
      <c r="U2679" s="104"/>
      <c r="AB2679" s="104"/>
      <c r="AC2679" s="104"/>
      <c r="AF2679" s="104"/>
      <c r="AG2679" s="104"/>
      <c r="AK2679" s="104"/>
      <c r="AL2679" s="104"/>
      <c r="AO2679" s="104"/>
      <c r="AP2679" s="104"/>
    </row>
    <row r="2680" spans="21:42" ht="15" customHeight="1" x14ac:dyDescent="0.25">
      <c r="U2680" s="104"/>
      <c r="AB2680" s="104"/>
      <c r="AC2680" s="104"/>
      <c r="AF2680" s="104"/>
      <c r="AG2680" s="104"/>
      <c r="AK2680" s="104"/>
      <c r="AL2680" s="104"/>
      <c r="AO2680" s="104"/>
      <c r="AP2680" s="104"/>
    </row>
    <row r="2681" spans="21:42" ht="15" customHeight="1" x14ac:dyDescent="0.25">
      <c r="U2681" s="104"/>
      <c r="AB2681" s="104"/>
      <c r="AC2681" s="104"/>
      <c r="AF2681" s="104"/>
      <c r="AG2681" s="104"/>
      <c r="AK2681" s="104"/>
      <c r="AL2681" s="104"/>
      <c r="AO2681" s="104"/>
      <c r="AP2681" s="104"/>
    </row>
    <row r="2682" spans="21:42" ht="15" customHeight="1" x14ac:dyDescent="0.25">
      <c r="U2682" s="104"/>
      <c r="AB2682" s="104"/>
      <c r="AC2682" s="104"/>
      <c r="AF2682" s="104"/>
      <c r="AG2682" s="104"/>
      <c r="AK2682" s="104"/>
      <c r="AL2682" s="104"/>
      <c r="AO2682" s="104"/>
      <c r="AP2682" s="104"/>
    </row>
    <row r="2683" spans="21:42" ht="15" customHeight="1" x14ac:dyDescent="0.25">
      <c r="U2683" s="104"/>
      <c r="AB2683" s="104"/>
      <c r="AC2683" s="104"/>
      <c r="AF2683" s="104"/>
      <c r="AG2683" s="104"/>
      <c r="AK2683" s="104"/>
      <c r="AL2683" s="104"/>
      <c r="AO2683" s="104"/>
      <c r="AP2683" s="104"/>
    </row>
    <row r="2684" spans="21:42" ht="15" customHeight="1" x14ac:dyDescent="0.25">
      <c r="U2684" s="104"/>
      <c r="AB2684" s="104"/>
      <c r="AC2684" s="104"/>
      <c r="AF2684" s="104"/>
      <c r="AG2684" s="104"/>
      <c r="AK2684" s="104"/>
      <c r="AL2684" s="104"/>
      <c r="AO2684" s="104"/>
      <c r="AP2684" s="104"/>
    </row>
    <row r="2685" spans="21:42" ht="15" customHeight="1" x14ac:dyDescent="0.25">
      <c r="U2685" s="104"/>
      <c r="AB2685" s="104"/>
      <c r="AC2685" s="104"/>
      <c r="AF2685" s="104"/>
      <c r="AG2685" s="104"/>
      <c r="AK2685" s="104"/>
      <c r="AL2685" s="104"/>
      <c r="AO2685" s="104"/>
      <c r="AP2685" s="104"/>
    </row>
    <row r="2686" spans="21:42" ht="15" customHeight="1" x14ac:dyDescent="0.25">
      <c r="U2686" s="104"/>
      <c r="AB2686" s="104"/>
      <c r="AC2686" s="104"/>
      <c r="AF2686" s="104"/>
      <c r="AG2686" s="104"/>
      <c r="AK2686" s="104"/>
      <c r="AL2686" s="104"/>
      <c r="AO2686" s="104"/>
      <c r="AP2686" s="104"/>
    </row>
    <row r="2687" spans="21:42" ht="15" customHeight="1" x14ac:dyDescent="0.25">
      <c r="U2687" s="104"/>
      <c r="AB2687" s="104"/>
      <c r="AC2687" s="104"/>
      <c r="AF2687" s="104"/>
      <c r="AG2687" s="104"/>
      <c r="AK2687" s="104"/>
      <c r="AL2687" s="104"/>
      <c r="AO2687" s="104"/>
      <c r="AP2687" s="104"/>
    </row>
    <row r="2688" spans="21:42" ht="15" customHeight="1" x14ac:dyDescent="0.25">
      <c r="U2688" s="104"/>
      <c r="AB2688" s="104"/>
      <c r="AC2688" s="104"/>
      <c r="AF2688" s="104"/>
      <c r="AG2688" s="104"/>
      <c r="AK2688" s="104"/>
      <c r="AL2688" s="104"/>
      <c r="AO2688" s="104"/>
      <c r="AP2688" s="104"/>
    </row>
    <row r="2689" spans="21:42" ht="15" customHeight="1" x14ac:dyDescent="0.25">
      <c r="U2689" s="104"/>
      <c r="AB2689" s="104"/>
      <c r="AC2689" s="104"/>
      <c r="AF2689" s="104"/>
      <c r="AG2689" s="104"/>
      <c r="AK2689" s="104"/>
      <c r="AL2689" s="104"/>
      <c r="AO2689" s="104"/>
      <c r="AP2689" s="104"/>
    </row>
    <row r="2690" spans="21:42" ht="15" customHeight="1" x14ac:dyDescent="0.25">
      <c r="U2690" s="104"/>
      <c r="AB2690" s="104"/>
      <c r="AC2690" s="104"/>
      <c r="AF2690" s="104"/>
      <c r="AG2690" s="104"/>
      <c r="AK2690" s="104"/>
      <c r="AL2690" s="104"/>
      <c r="AO2690" s="104"/>
      <c r="AP2690" s="104"/>
    </row>
    <row r="2691" spans="21:42" ht="15" customHeight="1" x14ac:dyDescent="0.25">
      <c r="U2691" s="104"/>
      <c r="AB2691" s="104"/>
      <c r="AC2691" s="104"/>
      <c r="AF2691" s="104"/>
      <c r="AG2691" s="104"/>
      <c r="AK2691" s="104"/>
      <c r="AL2691" s="104"/>
      <c r="AO2691" s="104"/>
      <c r="AP2691" s="104"/>
    </row>
    <row r="2692" spans="21:42" ht="15" customHeight="1" x14ac:dyDescent="0.25">
      <c r="U2692" s="104"/>
      <c r="AB2692" s="104"/>
      <c r="AC2692" s="104"/>
      <c r="AF2692" s="104"/>
      <c r="AG2692" s="104"/>
      <c r="AK2692" s="104"/>
      <c r="AL2692" s="104"/>
      <c r="AO2692" s="104"/>
      <c r="AP2692" s="104"/>
    </row>
    <row r="2693" spans="21:42" ht="15" customHeight="1" x14ac:dyDescent="0.25">
      <c r="U2693" s="104"/>
      <c r="AB2693" s="104"/>
      <c r="AC2693" s="104"/>
      <c r="AF2693" s="104"/>
      <c r="AG2693" s="104"/>
      <c r="AK2693" s="104"/>
      <c r="AL2693" s="104"/>
      <c r="AO2693" s="104"/>
      <c r="AP2693" s="104"/>
    </row>
    <row r="2694" spans="21:42" ht="15" customHeight="1" x14ac:dyDescent="0.25">
      <c r="U2694" s="104"/>
      <c r="AB2694" s="104"/>
      <c r="AC2694" s="104"/>
      <c r="AF2694" s="104"/>
      <c r="AG2694" s="104"/>
      <c r="AK2694" s="104"/>
      <c r="AL2694" s="104"/>
      <c r="AO2694" s="104"/>
      <c r="AP2694" s="104"/>
    </row>
    <row r="2695" spans="21:42" ht="15" customHeight="1" x14ac:dyDescent="0.25">
      <c r="U2695" s="104"/>
      <c r="AB2695" s="104"/>
      <c r="AC2695" s="104"/>
      <c r="AF2695" s="104"/>
      <c r="AG2695" s="104"/>
      <c r="AK2695" s="104"/>
      <c r="AL2695" s="104"/>
      <c r="AO2695" s="104"/>
      <c r="AP2695" s="104"/>
    </row>
    <row r="2696" spans="21:42" ht="15" customHeight="1" x14ac:dyDescent="0.25">
      <c r="U2696" s="104"/>
      <c r="AB2696" s="104"/>
      <c r="AC2696" s="104"/>
      <c r="AF2696" s="104"/>
      <c r="AG2696" s="104"/>
      <c r="AK2696" s="104"/>
      <c r="AL2696" s="104"/>
      <c r="AO2696" s="104"/>
      <c r="AP2696" s="104"/>
    </row>
    <row r="2697" spans="21:42" ht="15" customHeight="1" x14ac:dyDescent="0.25">
      <c r="U2697" s="104"/>
      <c r="AB2697" s="104"/>
      <c r="AC2697" s="104"/>
      <c r="AF2697" s="104"/>
      <c r="AG2697" s="104"/>
      <c r="AK2697" s="104"/>
      <c r="AL2697" s="104"/>
      <c r="AO2697" s="104"/>
      <c r="AP2697" s="104"/>
    </row>
    <row r="2698" spans="21:42" ht="15" customHeight="1" x14ac:dyDescent="0.25">
      <c r="U2698" s="104"/>
      <c r="AB2698" s="104"/>
      <c r="AC2698" s="104"/>
      <c r="AF2698" s="104"/>
      <c r="AG2698" s="104"/>
      <c r="AK2698" s="104"/>
      <c r="AL2698" s="104"/>
      <c r="AO2698" s="104"/>
      <c r="AP2698" s="104"/>
    </row>
    <row r="2699" spans="21:42" ht="15" customHeight="1" x14ac:dyDescent="0.25">
      <c r="U2699" s="104"/>
      <c r="AB2699" s="104"/>
      <c r="AC2699" s="104"/>
      <c r="AF2699" s="104"/>
      <c r="AG2699" s="104"/>
      <c r="AK2699" s="104"/>
      <c r="AL2699" s="104"/>
      <c r="AO2699" s="104"/>
      <c r="AP2699" s="104"/>
    </row>
    <row r="2700" spans="21:42" ht="15" customHeight="1" x14ac:dyDescent="0.25">
      <c r="U2700" s="104"/>
      <c r="AB2700" s="104"/>
      <c r="AC2700" s="104"/>
      <c r="AF2700" s="104"/>
      <c r="AG2700" s="104"/>
      <c r="AK2700" s="104"/>
      <c r="AL2700" s="104"/>
      <c r="AO2700" s="104"/>
      <c r="AP2700" s="104"/>
    </row>
    <row r="2701" spans="21:42" ht="15" customHeight="1" x14ac:dyDescent="0.25">
      <c r="U2701" s="104"/>
      <c r="AB2701" s="104"/>
      <c r="AC2701" s="104"/>
      <c r="AF2701" s="104"/>
      <c r="AG2701" s="104"/>
      <c r="AK2701" s="104"/>
      <c r="AL2701" s="104"/>
      <c r="AO2701" s="104"/>
      <c r="AP2701" s="104"/>
    </row>
    <row r="2702" spans="21:42" ht="15" customHeight="1" x14ac:dyDescent="0.25">
      <c r="U2702" s="104"/>
      <c r="AB2702" s="104"/>
      <c r="AC2702" s="104"/>
      <c r="AF2702" s="104"/>
      <c r="AG2702" s="104"/>
      <c r="AK2702" s="104"/>
      <c r="AL2702" s="104"/>
      <c r="AO2702" s="104"/>
      <c r="AP2702" s="104"/>
    </row>
    <row r="2703" spans="21:42" ht="15" customHeight="1" x14ac:dyDescent="0.25">
      <c r="U2703" s="104"/>
      <c r="AB2703" s="104"/>
      <c r="AC2703" s="104"/>
      <c r="AF2703" s="104"/>
      <c r="AG2703" s="104"/>
      <c r="AK2703" s="104"/>
      <c r="AL2703" s="104"/>
      <c r="AO2703" s="104"/>
      <c r="AP2703" s="104"/>
    </row>
    <row r="2704" spans="21:42" ht="15" customHeight="1" x14ac:dyDescent="0.25">
      <c r="U2704" s="104"/>
      <c r="AB2704" s="104"/>
      <c r="AC2704" s="104"/>
      <c r="AF2704" s="104"/>
      <c r="AG2704" s="104"/>
      <c r="AK2704" s="104"/>
      <c r="AL2704" s="104"/>
      <c r="AO2704" s="104"/>
      <c r="AP2704" s="104"/>
    </row>
    <row r="2705" spans="21:42" ht="15" customHeight="1" x14ac:dyDescent="0.25">
      <c r="U2705" s="104"/>
      <c r="AB2705" s="104"/>
      <c r="AC2705" s="104"/>
      <c r="AF2705" s="104"/>
      <c r="AG2705" s="104"/>
      <c r="AK2705" s="104"/>
      <c r="AL2705" s="104"/>
      <c r="AO2705" s="104"/>
      <c r="AP2705" s="104"/>
    </row>
    <row r="2706" spans="21:42" ht="15" customHeight="1" x14ac:dyDescent="0.25">
      <c r="U2706" s="104"/>
      <c r="AB2706" s="104"/>
      <c r="AC2706" s="104"/>
      <c r="AF2706" s="104"/>
      <c r="AG2706" s="104"/>
      <c r="AK2706" s="104"/>
      <c r="AL2706" s="104"/>
      <c r="AO2706" s="104"/>
      <c r="AP2706" s="104"/>
    </row>
    <row r="2707" spans="21:42" ht="15" customHeight="1" x14ac:dyDescent="0.25">
      <c r="U2707" s="104"/>
      <c r="AB2707" s="104"/>
      <c r="AC2707" s="104"/>
      <c r="AF2707" s="104"/>
      <c r="AG2707" s="104"/>
      <c r="AK2707" s="104"/>
      <c r="AL2707" s="104"/>
      <c r="AO2707" s="104"/>
      <c r="AP2707" s="104"/>
    </row>
    <row r="2708" spans="21:42" ht="15" customHeight="1" x14ac:dyDescent="0.25">
      <c r="U2708" s="104"/>
      <c r="AB2708" s="104"/>
      <c r="AC2708" s="104"/>
      <c r="AF2708" s="104"/>
      <c r="AG2708" s="104"/>
      <c r="AK2708" s="104"/>
      <c r="AL2708" s="104"/>
      <c r="AO2708" s="104"/>
      <c r="AP2708" s="104"/>
    </row>
    <row r="2709" spans="21:42" ht="15" customHeight="1" x14ac:dyDescent="0.25">
      <c r="U2709" s="104"/>
      <c r="AB2709" s="104"/>
      <c r="AC2709" s="104"/>
      <c r="AF2709" s="104"/>
      <c r="AG2709" s="104"/>
      <c r="AK2709" s="104"/>
      <c r="AL2709" s="104"/>
      <c r="AO2709" s="104"/>
      <c r="AP2709" s="104"/>
    </row>
    <row r="2710" spans="21:42" ht="15" customHeight="1" x14ac:dyDescent="0.25">
      <c r="U2710" s="104"/>
      <c r="AB2710" s="104"/>
      <c r="AC2710" s="104"/>
      <c r="AF2710" s="104"/>
      <c r="AG2710" s="104"/>
      <c r="AK2710" s="104"/>
      <c r="AL2710" s="104"/>
      <c r="AO2710" s="104"/>
      <c r="AP2710" s="104"/>
    </row>
    <row r="2711" spans="21:42" ht="15" customHeight="1" x14ac:dyDescent="0.25">
      <c r="U2711" s="104"/>
      <c r="AB2711" s="104"/>
      <c r="AC2711" s="104"/>
      <c r="AF2711" s="104"/>
      <c r="AG2711" s="104"/>
      <c r="AK2711" s="104"/>
      <c r="AL2711" s="104"/>
      <c r="AO2711" s="104"/>
      <c r="AP2711" s="104"/>
    </row>
    <row r="2712" spans="21:42" ht="15" customHeight="1" x14ac:dyDescent="0.25">
      <c r="U2712" s="104"/>
      <c r="AB2712" s="104"/>
      <c r="AC2712" s="104"/>
      <c r="AF2712" s="104"/>
      <c r="AG2712" s="104"/>
      <c r="AK2712" s="104"/>
      <c r="AL2712" s="104"/>
      <c r="AO2712" s="104"/>
      <c r="AP2712" s="104"/>
    </row>
    <row r="2713" spans="21:42" ht="15" customHeight="1" x14ac:dyDescent="0.25">
      <c r="U2713" s="104"/>
      <c r="AB2713" s="104"/>
      <c r="AC2713" s="104"/>
      <c r="AF2713" s="104"/>
      <c r="AG2713" s="104"/>
      <c r="AK2713" s="104"/>
      <c r="AL2713" s="104"/>
      <c r="AO2713" s="104"/>
      <c r="AP2713" s="104"/>
    </row>
    <row r="2714" spans="21:42" ht="15" customHeight="1" x14ac:dyDescent="0.25">
      <c r="U2714" s="104"/>
      <c r="AB2714" s="104"/>
      <c r="AC2714" s="104"/>
      <c r="AF2714" s="104"/>
      <c r="AG2714" s="104"/>
      <c r="AK2714" s="104"/>
      <c r="AL2714" s="104"/>
      <c r="AO2714" s="104"/>
      <c r="AP2714" s="104"/>
    </row>
    <row r="2715" spans="21:42" ht="15" customHeight="1" x14ac:dyDescent="0.25">
      <c r="U2715" s="104"/>
      <c r="AB2715" s="104"/>
      <c r="AC2715" s="104"/>
      <c r="AF2715" s="104"/>
      <c r="AG2715" s="104"/>
      <c r="AK2715" s="104"/>
      <c r="AL2715" s="104"/>
      <c r="AO2715" s="104"/>
      <c r="AP2715" s="104"/>
    </row>
    <row r="2716" spans="21:42" ht="15" customHeight="1" x14ac:dyDescent="0.25">
      <c r="U2716" s="104"/>
      <c r="AB2716" s="104"/>
      <c r="AC2716" s="104"/>
      <c r="AF2716" s="104"/>
      <c r="AG2716" s="104"/>
      <c r="AK2716" s="104"/>
      <c r="AL2716" s="104"/>
      <c r="AO2716" s="104"/>
      <c r="AP2716" s="104"/>
    </row>
    <row r="2717" spans="21:42" ht="15" customHeight="1" x14ac:dyDescent="0.25">
      <c r="U2717" s="104"/>
      <c r="AB2717" s="104"/>
      <c r="AC2717" s="104"/>
      <c r="AF2717" s="104"/>
      <c r="AG2717" s="104"/>
      <c r="AK2717" s="104"/>
      <c r="AL2717" s="104"/>
      <c r="AO2717" s="104"/>
      <c r="AP2717" s="104"/>
    </row>
    <row r="2718" spans="21:42" ht="15" customHeight="1" x14ac:dyDescent="0.25">
      <c r="U2718" s="104"/>
      <c r="AB2718" s="104"/>
      <c r="AC2718" s="104"/>
      <c r="AF2718" s="104"/>
      <c r="AG2718" s="104"/>
      <c r="AK2718" s="104"/>
      <c r="AL2718" s="104"/>
      <c r="AO2718" s="104"/>
      <c r="AP2718" s="104"/>
    </row>
    <row r="2719" spans="21:42" ht="15" customHeight="1" x14ac:dyDescent="0.25">
      <c r="U2719" s="104"/>
      <c r="AB2719" s="104"/>
      <c r="AC2719" s="104"/>
      <c r="AF2719" s="104"/>
      <c r="AG2719" s="104"/>
      <c r="AK2719" s="104"/>
      <c r="AL2719" s="104"/>
      <c r="AO2719" s="104"/>
      <c r="AP2719" s="104"/>
    </row>
    <row r="2720" spans="21:42" ht="15" customHeight="1" x14ac:dyDescent="0.25">
      <c r="U2720" s="104"/>
      <c r="AB2720" s="104"/>
      <c r="AC2720" s="104"/>
      <c r="AF2720" s="104"/>
      <c r="AG2720" s="104"/>
      <c r="AK2720" s="104"/>
      <c r="AL2720" s="104"/>
      <c r="AO2720" s="104"/>
      <c r="AP2720" s="104"/>
    </row>
    <row r="2721" spans="21:42" ht="15" customHeight="1" x14ac:dyDescent="0.25">
      <c r="U2721" s="104"/>
      <c r="AB2721" s="104"/>
      <c r="AC2721" s="104"/>
      <c r="AF2721" s="104"/>
      <c r="AG2721" s="104"/>
      <c r="AK2721" s="104"/>
      <c r="AL2721" s="104"/>
      <c r="AO2721" s="104"/>
      <c r="AP2721" s="104"/>
    </row>
    <row r="2722" spans="21:42" ht="15" customHeight="1" x14ac:dyDescent="0.25">
      <c r="U2722" s="104"/>
      <c r="AB2722" s="104"/>
      <c r="AC2722" s="104"/>
      <c r="AF2722" s="104"/>
      <c r="AG2722" s="104"/>
      <c r="AK2722" s="104"/>
      <c r="AL2722" s="104"/>
      <c r="AO2722" s="104"/>
      <c r="AP2722" s="104"/>
    </row>
    <row r="2723" spans="21:42" ht="15" customHeight="1" x14ac:dyDescent="0.25">
      <c r="U2723" s="104"/>
      <c r="AB2723" s="104"/>
      <c r="AC2723" s="104"/>
      <c r="AF2723" s="104"/>
      <c r="AG2723" s="104"/>
      <c r="AK2723" s="104"/>
      <c r="AL2723" s="104"/>
      <c r="AO2723" s="104"/>
      <c r="AP2723" s="104"/>
    </row>
    <row r="2724" spans="21:42" ht="15" customHeight="1" x14ac:dyDescent="0.25">
      <c r="U2724" s="104"/>
      <c r="AB2724" s="104"/>
      <c r="AC2724" s="104"/>
      <c r="AF2724" s="104"/>
      <c r="AG2724" s="104"/>
      <c r="AK2724" s="104"/>
      <c r="AL2724" s="104"/>
      <c r="AO2724" s="104"/>
      <c r="AP2724" s="104"/>
    </row>
    <row r="2725" spans="21:42" ht="15" customHeight="1" x14ac:dyDescent="0.25">
      <c r="U2725" s="104"/>
      <c r="AB2725" s="104"/>
      <c r="AC2725" s="104"/>
      <c r="AF2725" s="104"/>
      <c r="AG2725" s="104"/>
      <c r="AK2725" s="104"/>
      <c r="AL2725" s="104"/>
      <c r="AO2725" s="104"/>
      <c r="AP2725" s="104"/>
    </row>
    <row r="2726" spans="21:42" ht="15" customHeight="1" x14ac:dyDescent="0.25">
      <c r="U2726" s="104"/>
      <c r="AB2726" s="104"/>
      <c r="AC2726" s="104"/>
      <c r="AF2726" s="104"/>
      <c r="AG2726" s="104"/>
      <c r="AK2726" s="104"/>
      <c r="AL2726" s="104"/>
      <c r="AO2726" s="104"/>
      <c r="AP2726" s="104"/>
    </row>
    <row r="2727" spans="21:42" ht="15" customHeight="1" x14ac:dyDescent="0.25">
      <c r="U2727" s="104"/>
      <c r="AB2727" s="104"/>
      <c r="AC2727" s="104"/>
      <c r="AF2727" s="104"/>
      <c r="AG2727" s="104"/>
      <c r="AK2727" s="104"/>
      <c r="AL2727" s="104"/>
      <c r="AO2727" s="104"/>
      <c r="AP2727" s="104"/>
    </row>
    <row r="2728" spans="21:42" ht="15" customHeight="1" x14ac:dyDescent="0.25">
      <c r="U2728" s="104"/>
      <c r="AB2728" s="104"/>
      <c r="AC2728" s="104"/>
      <c r="AF2728" s="104"/>
      <c r="AG2728" s="104"/>
      <c r="AK2728" s="104"/>
      <c r="AL2728" s="104"/>
      <c r="AO2728" s="104"/>
      <c r="AP2728" s="104"/>
    </row>
    <row r="2729" spans="21:42" ht="15" customHeight="1" x14ac:dyDescent="0.25">
      <c r="U2729" s="104"/>
      <c r="AB2729" s="104"/>
      <c r="AC2729" s="104"/>
      <c r="AF2729" s="104"/>
      <c r="AG2729" s="104"/>
      <c r="AK2729" s="104"/>
      <c r="AL2729" s="104"/>
      <c r="AO2729" s="104"/>
      <c r="AP2729" s="104"/>
    </row>
    <row r="2730" spans="21:42" ht="15" customHeight="1" x14ac:dyDescent="0.25">
      <c r="U2730" s="104"/>
      <c r="AB2730" s="104"/>
      <c r="AC2730" s="104"/>
      <c r="AF2730" s="104"/>
      <c r="AG2730" s="104"/>
      <c r="AK2730" s="104"/>
      <c r="AL2730" s="104"/>
      <c r="AO2730" s="104"/>
      <c r="AP2730" s="104"/>
    </row>
    <row r="2731" spans="21:42" ht="15" customHeight="1" x14ac:dyDescent="0.25">
      <c r="U2731" s="104"/>
      <c r="AB2731" s="104"/>
      <c r="AC2731" s="104"/>
      <c r="AF2731" s="104"/>
      <c r="AG2731" s="104"/>
      <c r="AK2731" s="104"/>
      <c r="AL2731" s="104"/>
      <c r="AO2731" s="104"/>
      <c r="AP2731" s="104"/>
    </row>
    <row r="2732" spans="21:42" ht="15" customHeight="1" x14ac:dyDescent="0.25">
      <c r="U2732" s="104"/>
      <c r="AB2732" s="104"/>
      <c r="AC2732" s="104"/>
      <c r="AF2732" s="104"/>
      <c r="AG2732" s="104"/>
      <c r="AK2732" s="104"/>
      <c r="AL2732" s="104"/>
      <c r="AO2732" s="104"/>
      <c r="AP2732" s="104"/>
    </row>
    <row r="2733" spans="21:42" ht="15" customHeight="1" x14ac:dyDescent="0.25">
      <c r="U2733" s="104"/>
      <c r="AB2733" s="104"/>
      <c r="AC2733" s="104"/>
      <c r="AF2733" s="104"/>
      <c r="AG2733" s="104"/>
      <c r="AK2733" s="104"/>
      <c r="AL2733" s="104"/>
      <c r="AO2733" s="104"/>
      <c r="AP2733" s="104"/>
    </row>
    <row r="2734" spans="21:42" ht="15" customHeight="1" x14ac:dyDescent="0.25">
      <c r="U2734" s="104"/>
      <c r="AB2734" s="104"/>
      <c r="AC2734" s="104"/>
      <c r="AF2734" s="104"/>
      <c r="AG2734" s="104"/>
      <c r="AK2734" s="104"/>
      <c r="AL2734" s="104"/>
      <c r="AO2734" s="104"/>
      <c r="AP2734" s="104"/>
    </row>
    <row r="2735" spans="21:42" ht="15" customHeight="1" x14ac:dyDescent="0.25">
      <c r="U2735" s="104"/>
      <c r="AB2735" s="104"/>
      <c r="AC2735" s="104"/>
      <c r="AF2735" s="104"/>
      <c r="AG2735" s="104"/>
      <c r="AK2735" s="104"/>
      <c r="AL2735" s="104"/>
      <c r="AO2735" s="104"/>
      <c r="AP2735" s="104"/>
    </row>
    <row r="2736" spans="21:42" ht="15" customHeight="1" x14ac:dyDescent="0.25">
      <c r="U2736" s="104"/>
      <c r="AB2736" s="104"/>
      <c r="AC2736" s="104"/>
      <c r="AF2736" s="104"/>
      <c r="AG2736" s="104"/>
      <c r="AK2736" s="104"/>
      <c r="AL2736" s="104"/>
      <c r="AO2736" s="104"/>
      <c r="AP2736" s="104"/>
    </row>
    <row r="2737" spans="21:42" ht="15" customHeight="1" x14ac:dyDescent="0.25">
      <c r="U2737" s="104"/>
      <c r="AB2737" s="104"/>
      <c r="AC2737" s="104"/>
      <c r="AF2737" s="104"/>
      <c r="AG2737" s="104"/>
      <c r="AK2737" s="104"/>
      <c r="AL2737" s="104"/>
      <c r="AO2737" s="104"/>
      <c r="AP2737" s="104"/>
    </row>
    <row r="2738" spans="21:42" ht="15" customHeight="1" x14ac:dyDescent="0.25">
      <c r="U2738" s="104"/>
      <c r="AB2738" s="104"/>
      <c r="AC2738" s="104"/>
      <c r="AF2738" s="104"/>
      <c r="AG2738" s="104"/>
      <c r="AK2738" s="104"/>
      <c r="AL2738" s="104"/>
      <c r="AO2738" s="104"/>
      <c r="AP2738" s="104"/>
    </row>
    <row r="2739" spans="21:42" ht="15" customHeight="1" x14ac:dyDescent="0.25">
      <c r="U2739" s="104"/>
      <c r="AB2739" s="104"/>
      <c r="AC2739" s="104"/>
      <c r="AF2739" s="104"/>
      <c r="AG2739" s="104"/>
      <c r="AK2739" s="104"/>
      <c r="AL2739" s="104"/>
      <c r="AO2739" s="104"/>
      <c r="AP2739" s="104"/>
    </row>
    <row r="2740" spans="21:42" ht="15" customHeight="1" x14ac:dyDescent="0.25">
      <c r="U2740" s="104"/>
      <c r="AB2740" s="104"/>
      <c r="AC2740" s="104"/>
      <c r="AF2740" s="104"/>
      <c r="AG2740" s="104"/>
      <c r="AK2740" s="104"/>
      <c r="AL2740" s="104"/>
      <c r="AO2740" s="104"/>
      <c r="AP2740" s="104"/>
    </row>
    <row r="2741" spans="21:42" ht="15" customHeight="1" x14ac:dyDescent="0.25">
      <c r="U2741" s="104"/>
      <c r="AB2741" s="104"/>
      <c r="AC2741" s="104"/>
      <c r="AF2741" s="104"/>
      <c r="AG2741" s="104"/>
      <c r="AK2741" s="104"/>
      <c r="AL2741" s="104"/>
      <c r="AO2741" s="104"/>
      <c r="AP2741" s="104"/>
    </row>
    <row r="2742" spans="21:42" ht="15" customHeight="1" x14ac:dyDescent="0.25">
      <c r="U2742" s="104"/>
      <c r="AB2742" s="104"/>
      <c r="AC2742" s="104"/>
      <c r="AF2742" s="104"/>
      <c r="AG2742" s="104"/>
      <c r="AK2742" s="104"/>
      <c r="AL2742" s="104"/>
      <c r="AO2742" s="104"/>
      <c r="AP2742" s="104"/>
    </row>
    <row r="2743" spans="21:42" ht="15" customHeight="1" x14ac:dyDescent="0.25">
      <c r="U2743" s="104"/>
      <c r="AB2743" s="104"/>
      <c r="AC2743" s="104"/>
      <c r="AF2743" s="104"/>
      <c r="AG2743" s="104"/>
      <c r="AK2743" s="104"/>
      <c r="AL2743" s="104"/>
      <c r="AO2743" s="104"/>
      <c r="AP2743" s="104"/>
    </row>
    <row r="2744" spans="21:42" ht="15" customHeight="1" x14ac:dyDescent="0.25">
      <c r="U2744" s="104"/>
      <c r="AB2744" s="104"/>
      <c r="AC2744" s="104"/>
      <c r="AF2744" s="104"/>
      <c r="AG2744" s="104"/>
      <c r="AK2744" s="104"/>
      <c r="AL2744" s="104"/>
      <c r="AO2744" s="104"/>
      <c r="AP2744" s="104"/>
    </row>
    <row r="2745" spans="21:42" ht="15" customHeight="1" x14ac:dyDescent="0.25">
      <c r="U2745" s="104"/>
      <c r="AB2745" s="104"/>
      <c r="AC2745" s="104"/>
      <c r="AF2745" s="104"/>
      <c r="AG2745" s="104"/>
      <c r="AK2745" s="104"/>
      <c r="AL2745" s="104"/>
      <c r="AO2745" s="104"/>
      <c r="AP2745" s="104"/>
    </row>
    <row r="2746" spans="21:42" ht="15" customHeight="1" x14ac:dyDescent="0.25">
      <c r="U2746" s="104"/>
      <c r="AB2746" s="104"/>
      <c r="AC2746" s="104"/>
      <c r="AF2746" s="104"/>
      <c r="AG2746" s="104"/>
      <c r="AK2746" s="104"/>
      <c r="AL2746" s="104"/>
      <c r="AO2746" s="104"/>
      <c r="AP2746" s="104"/>
    </row>
    <row r="2747" spans="21:42" ht="15" customHeight="1" x14ac:dyDescent="0.25">
      <c r="U2747" s="104"/>
      <c r="AB2747" s="104"/>
      <c r="AC2747" s="104"/>
      <c r="AF2747" s="104"/>
      <c r="AG2747" s="104"/>
      <c r="AK2747" s="104"/>
      <c r="AL2747" s="104"/>
      <c r="AO2747" s="104"/>
      <c r="AP2747" s="104"/>
    </row>
    <row r="2748" spans="21:42" ht="15" customHeight="1" x14ac:dyDescent="0.25">
      <c r="U2748" s="104"/>
      <c r="AB2748" s="104"/>
      <c r="AC2748" s="104"/>
      <c r="AF2748" s="104"/>
      <c r="AG2748" s="104"/>
      <c r="AK2748" s="104"/>
      <c r="AL2748" s="104"/>
      <c r="AO2748" s="104"/>
      <c r="AP2748" s="104"/>
    </row>
    <row r="2749" spans="21:42" ht="15" customHeight="1" x14ac:dyDescent="0.25">
      <c r="U2749" s="104"/>
      <c r="AB2749" s="104"/>
      <c r="AC2749" s="104"/>
      <c r="AF2749" s="104"/>
      <c r="AG2749" s="104"/>
      <c r="AK2749" s="104"/>
      <c r="AL2749" s="104"/>
      <c r="AO2749" s="104"/>
      <c r="AP2749" s="104"/>
    </row>
    <row r="2750" spans="21:42" ht="15" customHeight="1" x14ac:dyDescent="0.25">
      <c r="U2750" s="104"/>
      <c r="AB2750" s="104"/>
      <c r="AC2750" s="104"/>
      <c r="AF2750" s="104"/>
      <c r="AG2750" s="104"/>
      <c r="AK2750" s="104"/>
      <c r="AL2750" s="104"/>
      <c r="AO2750" s="104"/>
      <c r="AP2750" s="104"/>
    </row>
    <row r="2751" spans="21:42" ht="15" customHeight="1" x14ac:dyDescent="0.25">
      <c r="U2751" s="104"/>
      <c r="AB2751" s="104"/>
      <c r="AC2751" s="104"/>
      <c r="AF2751" s="104"/>
      <c r="AG2751" s="104"/>
      <c r="AK2751" s="104"/>
      <c r="AL2751" s="104"/>
      <c r="AO2751" s="104"/>
      <c r="AP2751" s="104"/>
    </row>
    <row r="2752" spans="21:42" ht="15" customHeight="1" x14ac:dyDescent="0.25">
      <c r="U2752" s="104"/>
      <c r="AB2752" s="104"/>
      <c r="AC2752" s="104"/>
      <c r="AF2752" s="104"/>
      <c r="AG2752" s="104"/>
      <c r="AK2752" s="104"/>
      <c r="AL2752" s="104"/>
      <c r="AO2752" s="104"/>
      <c r="AP2752" s="104"/>
    </row>
    <row r="2753" spans="21:42" ht="15" customHeight="1" x14ac:dyDescent="0.25">
      <c r="U2753" s="104"/>
      <c r="AB2753" s="104"/>
      <c r="AC2753" s="104"/>
      <c r="AF2753" s="104"/>
      <c r="AG2753" s="104"/>
      <c r="AK2753" s="104"/>
      <c r="AL2753" s="104"/>
      <c r="AO2753" s="104"/>
      <c r="AP2753" s="104"/>
    </row>
    <row r="2754" spans="21:42" ht="15" customHeight="1" x14ac:dyDescent="0.25">
      <c r="U2754" s="104"/>
      <c r="AB2754" s="104"/>
      <c r="AC2754" s="104"/>
      <c r="AF2754" s="104"/>
      <c r="AG2754" s="104"/>
      <c r="AK2754" s="104"/>
      <c r="AL2754" s="104"/>
      <c r="AO2754" s="104"/>
      <c r="AP2754" s="104"/>
    </row>
    <row r="2755" spans="21:42" ht="15" customHeight="1" x14ac:dyDescent="0.25">
      <c r="U2755" s="104"/>
      <c r="AB2755" s="104"/>
      <c r="AC2755" s="104"/>
      <c r="AF2755" s="104"/>
      <c r="AG2755" s="104"/>
      <c r="AK2755" s="104"/>
      <c r="AL2755" s="104"/>
      <c r="AO2755" s="104"/>
      <c r="AP2755" s="104"/>
    </row>
    <row r="2756" spans="21:42" ht="15" customHeight="1" x14ac:dyDescent="0.25">
      <c r="U2756" s="104"/>
      <c r="AB2756" s="104"/>
      <c r="AC2756" s="104"/>
      <c r="AF2756" s="104"/>
      <c r="AG2756" s="104"/>
      <c r="AK2756" s="104"/>
      <c r="AL2756" s="104"/>
      <c r="AO2756" s="104"/>
      <c r="AP2756" s="104"/>
    </row>
    <row r="2757" spans="21:42" ht="15" customHeight="1" x14ac:dyDescent="0.25">
      <c r="U2757" s="104"/>
      <c r="AB2757" s="104"/>
      <c r="AC2757" s="104"/>
      <c r="AF2757" s="104"/>
      <c r="AG2757" s="104"/>
      <c r="AK2757" s="104"/>
      <c r="AL2757" s="104"/>
      <c r="AO2757" s="104"/>
      <c r="AP2757" s="104"/>
    </row>
    <row r="2758" spans="21:42" ht="15" customHeight="1" x14ac:dyDescent="0.25">
      <c r="U2758" s="104"/>
      <c r="AB2758" s="104"/>
      <c r="AC2758" s="104"/>
      <c r="AF2758" s="104"/>
      <c r="AG2758" s="104"/>
      <c r="AK2758" s="104"/>
      <c r="AL2758" s="104"/>
      <c r="AO2758" s="104"/>
      <c r="AP2758" s="104"/>
    </row>
    <row r="2759" spans="21:42" ht="15" customHeight="1" x14ac:dyDescent="0.25">
      <c r="U2759" s="104"/>
      <c r="AB2759" s="104"/>
      <c r="AC2759" s="104"/>
      <c r="AF2759" s="104"/>
      <c r="AG2759" s="104"/>
      <c r="AK2759" s="104"/>
      <c r="AL2759" s="104"/>
      <c r="AO2759" s="104"/>
      <c r="AP2759" s="104"/>
    </row>
    <row r="2760" spans="21:42" ht="15" customHeight="1" x14ac:dyDescent="0.25">
      <c r="U2760" s="104"/>
      <c r="AB2760" s="104"/>
      <c r="AC2760" s="104"/>
      <c r="AF2760" s="104"/>
      <c r="AG2760" s="104"/>
      <c r="AK2760" s="104"/>
      <c r="AL2760" s="104"/>
      <c r="AO2760" s="104"/>
      <c r="AP2760" s="104"/>
    </row>
    <row r="2761" spans="21:42" ht="15" customHeight="1" x14ac:dyDescent="0.25">
      <c r="U2761" s="104"/>
      <c r="AB2761" s="104"/>
      <c r="AC2761" s="104"/>
      <c r="AF2761" s="104"/>
      <c r="AG2761" s="104"/>
      <c r="AK2761" s="104"/>
      <c r="AL2761" s="104"/>
      <c r="AO2761" s="104"/>
      <c r="AP2761" s="104"/>
    </row>
    <row r="2762" spans="21:42" ht="15" customHeight="1" x14ac:dyDescent="0.25">
      <c r="U2762" s="104"/>
      <c r="AB2762" s="104"/>
      <c r="AC2762" s="104"/>
      <c r="AF2762" s="104"/>
      <c r="AG2762" s="104"/>
      <c r="AK2762" s="104"/>
      <c r="AL2762" s="104"/>
      <c r="AO2762" s="104"/>
      <c r="AP2762" s="104"/>
    </row>
    <row r="2763" spans="21:42" ht="15" customHeight="1" x14ac:dyDescent="0.25">
      <c r="U2763" s="104"/>
      <c r="AB2763" s="104"/>
      <c r="AC2763" s="104"/>
      <c r="AF2763" s="104"/>
      <c r="AG2763" s="104"/>
      <c r="AK2763" s="104"/>
      <c r="AL2763" s="104"/>
      <c r="AO2763" s="104"/>
      <c r="AP2763" s="104"/>
    </row>
    <row r="2764" spans="21:42" ht="15" customHeight="1" x14ac:dyDescent="0.25">
      <c r="U2764" s="104"/>
      <c r="AB2764" s="104"/>
      <c r="AC2764" s="104"/>
      <c r="AF2764" s="104"/>
      <c r="AG2764" s="104"/>
      <c r="AK2764" s="104"/>
      <c r="AL2764" s="104"/>
      <c r="AO2764" s="104"/>
      <c r="AP2764" s="104"/>
    </row>
    <row r="2765" spans="21:42" ht="15" customHeight="1" x14ac:dyDescent="0.25">
      <c r="U2765" s="104"/>
      <c r="AB2765" s="104"/>
      <c r="AC2765" s="104"/>
      <c r="AF2765" s="104"/>
      <c r="AG2765" s="104"/>
      <c r="AK2765" s="104"/>
      <c r="AL2765" s="104"/>
      <c r="AO2765" s="104"/>
      <c r="AP2765" s="104"/>
    </row>
    <row r="2766" spans="21:42" ht="15" customHeight="1" x14ac:dyDescent="0.25">
      <c r="U2766" s="104"/>
      <c r="AB2766" s="104"/>
      <c r="AC2766" s="104"/>
      <c r="AF2766" s="104"/>
      <c r="AG2766" s="104"/>
      <c r="AK2766" s="104"/>
      <c r="AL2766" s="104"/>
      <c r="AO2766" s="104"/>
      <c r="AP2766" s="104"/>
    </row>
    <row r="2767" spans="21:42" ht="15" customHeight="1" x14ac:dyDescent="0.25">
      <c r="U2767" s="104"/>
      <c r="AB2767" s="104"/>
      <c r="AC2767" s="104"/>
      <c r="AF2767" s="104"/>
      <c r="AG2767" s="104"/>
      <c r="AK2767" s="104"/>
      <c r="AL2767" s="104"/>
      <c r="AO2767" s="104"/>
      <c r="AP2767" s="104"/>
    </row>
    <row r="2768" spans="21:42" ht="15" customHeight="1" x14ac:dyDescent="0.25">
      <c r="U2768" s="104"/>
      <c r="AB2768" s="104"/>
      <c r="AC2768" s="104"/>
      <c r="AF2768" s="104"/>
      <c r="AG2768" s="104"/>
      <c r="AK2768" s="104"/>
      <c r="AL2768" s="104"/>
      <c r="AO2768" s="104"/>
      <c r="AP2768" s="104"/>
    </row>
    <row r="2769" spans="21:42" ht="15" customHeight="1" x14ac:dyDescent="0.25">
      <c r="U2769" s="104"/>
      <c r="AB2769" s="104"/>
      <c r="AC2769" s="104"/>
      <c r="AF2769" s="104"/>
      <c r="AG2769" s="104"/>
      <c r="AK2769" s="104"/>
      <c r="AL2769" s="104"/>
      <c r="AO2769" s="104"/>
      <c r="AP2769" s="104"/>
    </row>
    <row r="2770" spans="21:42" ht="15" customHeight="1" x14ac:dyDescent="0.25">
      <c r="U2770" s="104"/>
      <c r="AB2770" s="104"/>
      <c r="AC2770" s="104"/>
      <c r="AF2770" s="104"/>
      <c r="AG2770" s="104"/>
      <c r="AK2770" s="104"/>
      <c r="AL2770" s="104"/>
      <c r="AO2770" s="104"/>
      <c r="AP2770" s="104"/>
    </row>
    <row r="2771" spans="21:42" ht="15" customHeight="1" x14ac:dyDescent="0.25">
      <c r="U2771" s="104"/>
      <c r="AB2771" s="104"/>
      <c r="AC2771" s="104"/>
      <c r="AF2771" s="104"/>
      <c r="AG2771" s="104"/>
      <c r="AK2771" s="104"/>
      <c r="AL2771" s="104"/>
      <c r="AO2771" s="104"/>
      <c r="AP2771" s="104"/>
    </row>
    <row r="2772" spans="21:42" ht="15" customHeight="1" x14ac:dyDescent="0.25">
      <c r="U2772" s="104"/>
      <c r="AB2772" s="104"/>
      <c r="AC2772" s="104"/>
      <c r="AF2772" s="104"/>
      <c r="AG2772" s="104"/>
      <c r="AK2772" s="104"/>
      <c r="AL2772" s="104"/>
      <c r="AO2772" s="104"/>
      <c r="AP2772" s="104"/>
    </row>
    <row r="2773" spans="21:42" ht="15" customHeight="1" x14ac:dyDescent="0.25">
      <c r="U2773" s="104"/>
      <c r="AB2773" s="104"/>
      <c r="AC2773" s="104"/>
      <c r="AF2773" s="104"/>
      <c r="AG2773" s="104"/>
      <c r="AK2773" s="104"/>
      <c r="AL2773" s="104"/>
      <c r="AO2773" s="104"/>
      <c r="AP2773" s="104"/>
    </row>
    <row r="2774" spans="21:42" ht="15" customHeight="1" x14ac:dyDescent="0.25">
      <c r="U2774" s="104"/>
      <c r="AB2774" s="104"/>
      <c r="AC2774" s="104"/>
      <c r="AF2774" s="104"/>
      <c r="AG2774" s="104"/>
      <c r="AK2774" s="104"/>
      <c r="AL2774" s="104"/>
      <c r="AO2774" s="104"/>
      <c r="AP2774" s="104"/>
    </row>
    <row r="2775" spans="21:42" ht="15" customHeight="1" x14ac:dyDescent="0.25">
      <c r="U2775" s="104"/>
      <c r="AB2775" s="104"/>
      <c r="AC2775" s="104"/>
      <c r="AF2775" s="104"/>
      <c r="AG2775" s="104"/>
      <c r="AK2775" s="104"/>
      <c r="AL2775" s="104"/>
      <c r="AO2775" s="104"/>
      <c r="AP2775" s="104"/>
    </row>
    <row r="2776" spans="21:42" ht="15" customHeight="1" x14ac:dyDescent="0.25">
      <c r="U2776" s="104"/>
      <c r="AB2776" s="104"/>
      <c r="AC2776" s="104"/>
      <c r="AF2776" s="104"/>
      <c r="AG2776" s="104"/>
      <c r="AK2776" s="104"/>
      <c r="AL2776" s="104"/>
      <c r="AO2776" s="104"/>
      <c r="AP2776" s="104"/>
    </row>
    <row r="2777" spans="21:42" ht="15" customHeight="1" x14ac:dyDescent="0.25">
      <c r="U2777" s="104"/>
      <c r="AB2777" s="104"/>
      <c r="AC2777" s="104"/>
      <c r="AF2777" s="104"/>
      <c r="AG2777" s="104"/>
      <c r="AK2777" s="104"/>
      <c r="AL2777" s="104"/>
      <c r="AO2777" s="104"/>
      <c r="AP2777" s="104"/>
    </row>
    <row r="2778" spans="21:42" ht="15" customHeight="1" x14ac:dyDescent="0.25">
      <c r="U2778" s="104"/>
      <c r="AB2778" s="104"/>
      <c r="AC2778" s="104"/>
      <c r="AF2778" s="104"/>
      <c r="AG2778" s="104"/>
      <c r="AK2778" s="104"/>
      <c r="AL2778" s="104"/>
      <c r="AO2778" s="104"/>
      <c r="AP2778" s="104"/>
    </row>
    <row r="2779" spans="21:42" ht="15" customHeight="1" x14ac:dyDescent="0.25">
      <c r="U2779" s="104"/>
      <c r="AB2779" s="104"/>
      <c r="AC2779" s="104"/>
      <c r="AF2779" s="104"/>
      <c r="AG2779" s="104"/>
      <c r="AK2779" s="104"/>
      <c r="AL2779" s="104"/>
      <c r="AO2779" s="104"/>
      <c r="AP2779" s="104"/>
    </row>
    <row r="2780" spans="21:42" ht="15" customHeight="1" x14ac:dyDescent="0.25">
      <c r="U2780" s="104"/>
      <c r="AB2780" s="104"/>
      <c r="AC2780" s="104"/>
      <c r="AF2780" s="104"/>
      <c r="AG2780" s="104"/>
      <c r="AK2780" s="104"/>
      <c r="AL2780" s="104"/>
      <c r="AO2780" s="104"/>
      <c r="AP2780" s="104"/>
    </row>
    <row r="2781" spans="21:42" ht="15" customHeight="1" x14ac:dyDescent="0.25">
      <c r="U2781" s="104"/>
      <c r="AB2781" s="104"/>
      <c r="AC2781" s="104"/>
      <c r="AF2781" s="104"/>
      <c r="AG2781" s="104"/>
      <c r="AK2781" s="104"/>
      <c r="AL2781" s="104"/>
      <c r="AO2781" s="104"/>
      <c r="AP2781" s="104"/>
    </row>
    <row r="2782" spans="21:42" ht="15" customHeight="1" x14ac:dyDescent="0.25">
      <c r="U2782" s="104"/>
      <c r="AB2782" s="104"/>
      <c r="AC2782" s="104"/>
      <c r="AF2782" s="104"/>
      <c r="AG2782" s="104"/>
      <c r="AK2782" s="104"/>
      <c r="AL2782" s="104"/>
      <c r="AO2782" s="104"/>
      <c r="AP2782" s="104"/>
    </row>
    <row r="2783" spans="21:42" ht="15" customHeight="1" x14ac:dyDescent="0.25">
      <c r="U2783" s="104"/>
      <c r="AB2783" s="104"/>
      <c r="AC2783" s="104"/>
      <c r="AF2783" s="104"/>
      <c r="AG2783" s="104"/>
      <c r="AK2783" s="104"/>
      <c r="AL2783" s="104"/>
      <c r="AO2783" s="104"/>
      <c r="AP2783" s="104"/>
    </row>
    <row r="2784" spans="21:42" ht="15" customHeight="1" x14ac:dyDescent="0.25">
      <c r="U2784" s="104"/>
      <c r="AB2784" s="104"/>
      <c r="AC2784" s="104"/>
      <c r="AF2784" s="104"/>
      <c r="AG2784" s="104"/>
      <c r="AK2784" s="104"/>
      <c r="AL2784" s="104"/>
      <c r="AO2784" s="104"/>
      <c r="AP2784" s="104"/>
    </row>
    <row r="2785" spans="21:42" ht="15" customHeight="1" x14ac:dyDescent="0.25">
      <c r="U2785" s="104"/>
      <c r="AB2785" s="104"/>
      <c r="AC2785" s="104"/>
      <c r="AF2785" s="104"/>
      <c r="AG2785" s="104"/>
      <c r="AK2785" s="104"/>
      <c r="AL2785" s="104"/>
      <c r="AO2785" s="104"/>
      <c r="AP2785" s="104"/>
    </row>
    <row r="2786" spans="21:42" ht="15" customHeight="1" x14ac:dyDescent="0.25">
      <c r="U2786" s="104"/>
      <c r="AB2786" s="104"/>
      <c r="AC2786" s="104"/>
      <c r="AF2786" s="104"/>
      <c r="AG2786" s="104"/>
      <c r="AK2786" s="104"/>
      <c r="AL2786" s="104"/>
      <c r="AO2786" s="104"/>
      <c r="AP2786" s="104"/>
    </row>
    <row r="2787" spans="21:42" ht="15" customHeight="1" x14ac:dyDescent="0.25">
      <c r="U2787" s="104"/>
      <c r="AB2787" s="104"/>
      <c r="AC2787" s="104"/>
      <c r="AF2787" s="104"/>
      <c r="AG2787" s="104"/>
      <c r="AK2787" s="104"/>
      <c r="AL2787" s="104"/>
      <c r="AO2787" s="104"/>
      <c r="AP2787" s="104"/>
    </row>
    <row r="2788" spans="21:42" ht="15" customHeight="1" x14ac:dyDescent="0.25">
      <c r="U2788" s="104"/>
      <c r="AB2788" s="104"/>
      <c r="AC2788" s="104"/>
      <c r="AF2788" s="104"/>
      <c r="AG2788" s="104"/>
      <c r="AK2788" s="104"/>
      <c r="AL2788" s="104"/>
      <c r="AO2788" s="104"/>
      <c r="AP2788" s="104"/>
    </row>
    <row r="2789" spans="21:42" ht="15" customHeight="1" x14ac:dyDescent="0.25">
      <c r="U2789" s="104"/>
      <c r="AB2789" s="104"/>
      <c r="AC2789" s="104"/>
      <c r="AF2789" s="104"/>
      <c r="AG2789" s="104"/>
      <c r="AK2789" s="104"/>
      <c r="AL2789" s="104"/>
      <c r="AO2789" s="104"/>
      <c r="AP2789" s="104"/>
    </row>
    <row r="2790" spans="21:42" ht="15" customHeight="1" x14ac:dyDescent="0.25">
      <c r="U2790" s="104"/>
      <c r="AB2790" s="104"/>
      <c r="AC2790" s="104"/>
      <c r="AF2790" s="104"/>
      <c r="AG2790" s="104"/>
      <c r="AK2790" s="104"/>
      <c r="AL2790" s="104"/>
      <c r="AO2790" s="104"/>
      <c r="AP2790" s="104"/>
    </row>
    <row r="2791" spans="21:42" ht="15" customHeight="1" x14ac:dyDescent="0.25">
      <c r="U2791" s="104"/>
      <c r="AB2791" s="104"/>
      <c r="AC2791" s="104"/>
      <c r="AF2791" s="104"/>
      <c r="AG2791" s="104"/>
      <c r="AK2791" s="104"/>
      <c r="AL2791" s="104"/>
      <c r="AO2791" s="104"/>
      <c r="AP2791" s="104"/>
    </row>
    <row r="2792" spans="21:42" ht="15" customHeight="1" x14ac:dyDescent="0.25">
      <c r="U2792" s="104"/>
      <c r="AB2792" s="104"/>
      <c r="AC2792" s="104"/>
      <c r="AF2792" s="104"/>
      <c r="AG2792" s="104"/>
      <c r="AK2792" s="104"/>
      <c r="AL2792" s="104"/>
      <c r="AO2792" s="104"/>
      <c r="AP2792" s="104"/>
    </row>
    <row r="2793" spans="21:42" ht="15" customHeight="1" x14ac:dyDescent="0.25">
      <c r="U2793" s="104"/>
      <c r="AB2793" s="104"/>
      <c r="AC2793" s="104"/>
      <c r="AF2793" s="104"/>
      <c r="AG2793" s="104"/>
      <c r="AK2793" s="104"/>
      <c r="AL2793" s="104"/>
      <c r="AO2793" s="104"/>
      <c r="AP2793" s="104"/>
    </row>
    <row r="2794" spans="21:42" ht="15" customHeight="1" x14ac:dyDescent="0.25">
      <c r="U2794" s="104"/>
      <c r="AB2794" s="104"/>
      <c r="AC2794" s="104"/>
      <c r="AF2794" s="104"/>
      <c r="AG2794" s="104"/>
      <c r="AK2794" s="104"/>
      <c r="AL2794" s="104"/>
      <c r="AO2794" s="104"/>
      <c r="AP2794" s="104"/>
    </row>
    <row r="2795" spans="21:42" ht="15" customHeight="1" x14ac:dyDescent="0.25">
      <c r="U2795" s="104"/>
      <c r="AB2795" s="104"/>
      <c r="AC2795" s="104"/>
      <c r="AF2795" s="104"/>
      <c r="AG2795" s="104"/>
      <c r="AK2795" s="104"/>
      <c r="AL2795" s="104"/>
      <c r="AO2795" s="104"/>
      <c r="AP2795" s="104"/>
    </row>
    <row r="2796" spans="21:42" ht="15" customHeight="1" x14ac:dyDescent="0.25">
      <c r="U2796" s="104"/>
      <c r="AB2796" s="104"/>
      <c r="AC2796" s="104"/>
      <c r="AF2796" s="104"/>
      <c r="AG2796" s="104"/>
      <c r="AK2796" s="104"/>
      <c r="AL2796" s="104"/>
      <c r="AO2796" s="104"/>
      <c r="AP2796" s="104"/>
    </row>
    <row r="2797" spans="21:42" ht="15" customHeight="1" x14ac:dyDescent="0.25">
      <c r="U2797" s="104"/>
      <c r="AB2797" s="104"/>
      <c r="AC2797" s="104"/>
      <c r="AF2797" s="104"/>
      <c r="AG2797" s="104"/>
      <c r="AK2797" s="104"/>
      <c r="AL2797" s="104"/>
      <c r="AO2797" s="104"/>
      <c r="AP2797" s="104"/>
    </row>
    <row r="2798" spans="21:42" ht="15" customHeight="1" x14ac:dyDescent="0.25">
      <c r="U2798" s="104"/>
      <c r="AB2798" s="104"/>
      <c r="AC2798" s="104"/>
      <c r="AF2798" s="104"/>
      <c r="AG2798" s="104"/>
      <c r="AK2798" s="104"/>
      <c r="AL2798" s="104"/>
      <c r="AO2798" s="104"/>
      <c r="AP2798" s="104"/>
    </row>
    <row r="2799" spans="21:42" ht="15" customHeight="1" x14ac:dyDescent="0.25">
      <c r="U2799" s="104"/>
      <c r="AB2799" s="104"/>
      <c r="AC2799" s="104"/>
      <c r="AF2799" s="104"/>
      <c r="AG2799" s="104"/>
      <c r="AK2799" s="104"/>
      <c r="AL2799" s="104"/>
      <c r="AO2799" s="104"/>
      <c r="AP2799" s="104"/>
    </row>
    <row r="2800" spans="21:42" ht="15" customHeight="1" x14ac:dyDescent="0.25">
      <c r="U2800" s="104"/>
      <c r="AB2800" s="104"/>
      <c r="AC2800" s="104"/>
      <c r="AF2800" s="104"/>
      <c r="AG2800" s="104"/>
      <c r="AK2800" s="104"/>
      <c r="AL2800" s="104"/>
      <c r="AO2800" s="104"/>
      <c r="AP2800" s="104"/>
    </row>
    <row r="2801" spans="21:42" ht="15" customHeight="1" x14ac:dyDescent="0.25">
      <c r="U2801" s="104"/>
      <c r="AB2801" s="104"/>
      <c r="AC2801" s="104"/>
      <c r="AF2801" s="104"/>
      <c r="AG2801" s="104"/>
      <c r="AK2801" s="104"/>
      <c r="AL2801" s="104"/>
      <c r="AO2801" s="104"/>
      <c r="AP2801" s="104"/>
    </row>
    <row r="2802" spans="21:42" ht="15" customHeight="1" x14ac:dyDescent="0.25">
      <c r="U2802" s="104"/>
      <c r="AB2802" s="104"/>
      <c r="AC2802" s="104"/>
      <c r="AF2802" s="104"/>
      <c r="AG2802" s="104"/>
      <c r="AK2802" s="104"/>
      <c r="AL2802" s="104"/>
      <c r="AO2802" s="104"/>
      <c r="AP2802" s="104"/>
    </row>
    <row r="2803" spans="21:42" ht="15" customHeight="1" x14ac:dyDescent="0.25">
      <c r="U2803" s="104"/>
      <c r="AB2803" s="104"/>
      <c r="AC2803" s="104"/>
      <c r="AF2803" s="104"/>
      <c r="AG2803" s="104"/>
      <c r="AK2803" s="104"/>
      <c r="AL2803" s="104"/>
      <c r="AO2803" s="104"/>
      <c r="AP2803" s="104"/>
    </row>
    <row r="2804" spans="21:42" ht="15" customHeight="1" x14ac:dyDescent="0.25">
      <c r="U2804" s="104"/>
      <c r="AB2804" s="104"/>
      <c r="AC2804" s="104"/>
      <c r="AF2804" s="104"/>
      <c r="AG2804" s="104"/>
      <c r="AK2804" s="104"/>
      <c r="AL2804" s="104"/>
      <c r="AO2804" s="104"/>
      <c r="AP2804" s="104"/>
    </row>
    <row r="2805" spans="21:42" ht="15" customHeight="1" x14ac:dyDescent="0.25">
      <c r="U2805" s="104"/>
      <c r="AB2805" s="104"/>
      <c r="AC2805" s="104"/>
      <c r="AF2805" s="104"/>
      <c r="AG2805" s="104"/>
      <c r="AK2805" s="104"/>
      <c r="AL2805" s="104"/>
      <c r="AO2805" s="104"/>
      <c r="AP2805" s="104"/>
    </row>
    <row r="2806" spans="21:42" ht="15" customHeight="1" x14ac:dyDescent="0.25">
      <c r="U2806" s="104"/>
      <c r="AB2806" s="104"/>
      <c r="AC2806" s="104"/>
      <c r="AF2806" s="104"/>
      <c r="AG2806" s="104"/>
      <c r="AK2806" s="104"/>
      <c r="AL2806" s="104"/>
      <c r="AO2806" s="104"/>
      <c r="AP2806" s="104"/>
    </row>
    <row r="2807" spans="21:42" ht="15" customHeight="1" x14ac:dyDescent="0.25">
      <c r="U2807" s="104"/>
      <c r="AB2807" s="104"/>
      <c r="AC2807" s="104"/>
      <c r="AF2807" s="104"/>
      <c r="AG2807" s="104"/>
      <c r="AK2807" s="104"/>
      <c r="AL2807" s="104"/>
      <c r="AO2807" s="104"/>
      <c r="AP2807" s="104"/>
    </row>
    <row r="2808" spans="21:42" ht="15" customHeight="1" x14ac:dyDescent="0.25">
      <c r="U2808" s="104"/>
      <c r="AB2808" s="104"/>
      <c r="AC2808" s="104"/>
      <c r="AF2808" s="104"/>
      <c r="AG2808" s="104"/>
      <c r="AK2808" s="104"/>
      <c r="AL2808" s="104"/>
      <c r="AO2808" s="104"/>
      <c r="AP2808" s="104"/>
    </row>
    <row r="2809" spans="21:42" ht="15" customHeight="1" x14ac:dyDescent="0.25">
      <c r="U2809" s="104"/>
      <c r="AB2809" s="104"/>
      <c r="AC2809" s="104"/>
      <c r="AF2809" s="104"/>
      <c r="AG2809" s="104"/>
      <c r="AK2809" s="104"/>
      <c r="AL2809" s="104"/>
      <c r="AO2809" s="104"/>
      <c r="AP2809" s="104"/>
    </row>
    <row r="2810" spans="21:42" ht="15" customHeight="1" x14ac:dyDescent="0.25">
      <c r="U2810" s="104"/>
      <c r="AB2810" s="104"/>
      <c r="AC2810" s="104"/>
      <c r="AF2810" s="104"/>
      <c r="AG2810" s="104"/>
      <c r="AK2810" s="104"/>
      <c r="AL2810" s="104"/>
      <c r="AO2810" s="104"/>
      <c r="AP2810" s="104"/>
    </row>
    <row r="2811" spans="21:42" ht="15" customHeight="1" x14ac:dyDescent="0.25">
      <c r="U2811" s="104"/>
      <c r="AB2811" s="104"/>
      <c r="AC2811" s="104"/>
      <c r="AF2811" s="104"/>
      <c r="AG2811" s="104"/>
      <c r="AK2811" s="104"/>
      <c r="AL2811" s="104"/>
      <c r="AO2811" s="104"/>
      <c r="AP2811" s="104"/>
    </row>
    <row r="2812" spans="21:42" ht="15" customHeight="1" x14ac:dyDescent="0.25">
      <c r="U2812" s="104"/>
      <c r="AB2812" s="104"/>
      <c r="AC2812" s="104"/>
      <c r="AF2812" s="104"/>
      <c r="AG2812" s="104"/>
      <c r="AK2812" s="104"/>
      <c r="AL2812" s="104"/>
      <c r="AO2812" s="104"/>
      <c r="AP2812" s="104"/>
    </row>
    <row r="2813" spans="21:42" ht="15" customHeight="1" x14ac:dyDescent="0.25">
      <c r="U2813" s="104"/>
      <c r="AB2813" s="104"/>
      <c r="AC2813" s="104"/>
      <c r="AF2813" s="104"/>
      <c r="AG2813" s="104"/>
      <c r="AK2813" s="104"/>
      <c r="AL2813" s="104"/>
      <c r="AO2813" s="104"/>
      <c r="AP2813" s="104"/>
    </row>
    <row r="2814" spans="21:42" ht="15" customHeight="1" x14ac:dyDescent="0.25">
      <c r="U2814" s="104"/>
      <c r="AB2814" s="104"/>
      <c r="AC2814" s="104"/>
      <c r="AF2814" s="104"/>
      <c r="AG2814" s="104"/>
      <c r="AK2814" s="104"/>
      <c r="AL2814" s="104"/>
      <c r="AO2814" s="104"/>
      <c r="AP2814" s="104"/>
    </row>
    <row r="2815" spans="21:42" ht="15" customHeight="1" x14ac:dyDescent="0.25">
      <c r="U2815" s="104"/>
      <c r="AB2815" s="104"/>
      <c r="AC2815" s="104"/>
      <c r="AF2815" s="104"/>
      <c r="AG2815" s="104"/>
      <c r="AK2815" s="104"/>
      <c r="AL2815" s="104"/>
      <c r="AO2815" s="104"/>
      <c r="AP2815" s="104"/>
    </row>
    <row r="2816" spans="21:42" ht="15" customHeight="1" x14ac:dyDescent="0.25">
      <c r="U2816" s="104"/>
      <c r="AB2816" s="104"/>
      <c r="AC2816" s="104"/>
      <c r="AF2816" s="104"/>
      <c r="AG2816" s="104"/>
      <c r="AK2816" s="104"/>
      <c r="AL2816" s="104"/>
      <c r="AO2816" s="104"/>
      <c r="AP2816" s="104"/>
    </row>
    <row r="2817" spans="21:42" ht="15" customHeight="1" x14ac:dyDescent="0.25">
      <c r="U2817" s="104"/>
      <c r="AB2817" s="104"/>
      <c r="AC2817" s="104"/>
      <c r="AF2817" s="104"/>
      <c r="AG2817" s="104"/>
      <c r="AK2817" s="104"/>
      <c r="AL2817" s="104"/>
      <c r="AO2817" s="104"/>
      <c r="AP2817" s="104"/>
    </row>
    <row r="2818" spans="21:42" ht="15" customHeight="1" x14ac:dyDescent="0.25">
      <c r="U2818" s="104"/>
      <c r="AB2818" s="104"/>
      <c r="AC2818" s="104"/>
      <c r="AF2818" s="104"/>
      <c r="AG2818" s="104"/>
      <c r="AK2818" s="104"/>
      <c r="AL2818" s="104"/>
      <c r="AO2818" s="104"/>
      <c r="AP2818" s="104"/>
    </row>
    <row r="2819" spans="21:42" ht="15" customHeight="1" x14ac:dyDescent="0.25">
      <c r="U2819" s="104"/>
      <c r="AB2819" s="104"/>
      <c r="AC2819" s="104"/>
      <c r="AF2819" s="104"/>
      <c r="AG2819" s="104"/>
      <c r="AK2819" s="104"/>
      <c r="AL2819" s="104"/>
      <c r="AO2819" s="104"/>
      <c r="AP2819" s="104"/>
    </row>
    <row r="2820" spans="21:42" ht="15" customHeight="1" x14ac:dyDescent="0.25">
      <c r="U2820" s="104"/>
      <c r="AB2820" s="104"/>
      <c r="AC2820" s="104"/>
      <c r="AF2820" s="104"/>
      <c r="AG2820" s="104"/>
      <c r="AK2820" s="104"/>
      <c r="AL2820" s="104"/>
      <c r="AO2820" s="104"/>
      <c r="AP2820" s="104"/>
    </row>
    <row r="2821" spans="21:42" ht="15" customHeight="1" x14ac:dyDescent="0.25">
      <c r="U2821" s="104"/>
      <c r="AB2821" s="104"/>
      <c r="AC2821" s="104"/>
      <c r="AF2821" s="104"/>
      <c r="AG2821" s="104"/>
      <c r="AK2821" s="104"/>
      <c r="AL2821" s="104"/>
      <c r="AO2821" s="104"/>
      <c r="AP2821" s="104"/>
    </row>
    <row r="2822" spans="21:42" ht="15" customHeight="1" x14ac:dyDescent="0.25">
      <c r="U2822" s="104"/>
      <c r="AB2822" s="104"/>
      <c r="AC2822" s="104"/>
      <c r="AF2822" s="104"/>
      <c r="AG2822" s="104"/>
      <c r="AK2822" s="104"/>
      <c r="AL2822" s="104"/>
      <c r="AO2822" s="104"/>
      <c r="AP2822" s="104"/>
    </row>
    <row r="2823" spans="21:42" ht="15" customHeight="1" x14ac:dyDescent="0.25">
      <c r="U2823" s="104"/>
      <c r="AB2823" s="104"/>
      <c r="AC2823" s="104"/>
      <c r="AF2823" s="104"/>
      <c r="AG2823" s="104"/>
      <c r="AK2823" s="104"/>
      <c r="AL2823" s="104"/>
      <c r="AO2823" s="104"/>
      <c r="AP2823" s="104"/>
    </row>
    <row r="2824" spans="21:42" ht="15" customHeight="1" x14ac:dyDescent="0.25">
      <c r="U2824" s="104"/>
      <c r="AB2824" s="104"/>
      <c r="AC2824" s="104"/>
      <c r="AF2824" s="104"/>
      <c r="AG2824" s="104"/>
      <c r="AK2824" s="104"/>
      <c r="AL2824" s="104"/>
      <c r="AO2824" s="104"/>
      <c r="AP2824" s="104"/>
    </row>
    <row r="2825" spans="21:42" ht="15" customHeight="1" x14ac:dyDescent="0.25">
      <c r="U2825" s="104"/>
      <c r="AB2825" s="104"/>
      <c r="AC2825" s="104"/>
      <c r="AF2825" s="104"/>
      <c r="AG2825" s="104"/>
      <c r="AK2825" s="104"/>
      <c r="AL2825" s="104"/>
      <c r="AO2825" s="104"/>
      <c r="AP2825" s="104"/>
    </row>
    <row r="2826" spans="21:42" ht="15" customHeight="1" x14ac:dyDescent="0.25">
      <c r="U2826" s="104"/>
      <c r="AB2826" s="104"/>
      <c r="AC2826" s="104"/>
      <c r="AF2826" s="104"/>
      <c r="AG2826" s="104"/>
      <c r="AK2826" s="104"/>
      <c r="AL2826" s="104"/>
      <c r="AO2826" s="104"/>
      <c r="AP2826" s="104"/>
    </row>
    <row r="2827" spans="21:42" ht="15" customHeight="1" x14ac:dyDescent="0.25">
      <c r="U2827" s="104"/>
      <c r="AB2827" s="104"/>
      <c r="AC2827" s="104"/>
      <c r="AF2827" s="104"/>
      <c r="AG2827" s="104"/>
      <c r="AK2827" s="104"/>
      <c r="AL2827" s="104"/>
      <c r="AO2827" s="104"/>
      <c r="AP2827" s="104"/>
    </row>
    <row r="2828" spans="21:42" ht="15" customHeight="1" x14ac:dyDescent="0.25">
      <c r="U2828" s="104"/>
      <c r="AB2828" s="104"/>
      <c r="AC2828" s="104"/>
      <c r="AF2828" s="104"/>
      <c r="AG2828" s="104"/>
      <c r="AK2828" s="104"/>
      <c r="AL2828" s="104"/>
      <c r="AO2828" s="104"/>
      <c r="AP2828" s="104"/>
    </row>
    <row r="2829" spans="21:42" ht="15" customHeight="1" x14ac:dyDescent="0.25">
      <c r="U2829" s="104"/>
      <c r="AB2829" s="104"/>
      <c r="AC2829" s="104"/>
      <c r="AF2829" s="104"/>
      <c r="AG2829" s="104"/>
      <c r="AK2829" s="104"/>
      <c r="AL2829" s="104"/>
      <c r="AO2829" s="104"/>
      <c r="AP2829" s="104"/>
    </row>
    <row r="2830" spans="21:42" ht="15" customHeight="1" x14ac:dyDescent="0.25">
      <c r="U2830" s="104"/>
      <c r="AB2830" s="104"/>
      <c r="AC2830" s="104"/>
      <c r="AF2830" s="104"/>
      <c r="AG2830" s="104"/>
      <c r="AK2830" s="104"/>
      <c r="AL2830" s="104"/>
      <c r="AO2830" s="104"/>
      <c r="AP2830" s="104"/>
    </row>
    <row r="2831" spans="21:42" ht="15" customHeight="1" x14ac:dyDescent="0.25">
      <c r="U2831" s="104"/>
      <c r="AB2831" s="104"/>
      <c r="AC2831" s="104"/>
      <c r="AF2831" s="104"/>
      <c r="AG2831" s="104"/>
      <c r="AK2831" s="104"/>
      <c r="AL2831" s="104"/>
      <c r="AO2831" s="104"/>
      <c r="AP2831" s="104"/>
    </row>
    <row r="2832" spans="21:42" ht="15" customHeight="1" x14ac:dyDescent="0.25">
      <c r="U2832" s="104"/>
      <c r="AB2832" s="104"/>
      <c r="AC2832" s="104"/>
      <c r="AF2832" s="104"/>
      <c r="AG2832" s="104"/>
      <c r="AK2832" s="104"/>
      <c r="AL2832" s="104"/>
      <c r="AO2832" s="104"/>
      <c r="AP2832" s="104"/>
    </row>
    <row r="2833" spans="21:42" ht="15" customHeight="1" x14ac:dyDescent="0.25">
      <c r="U2833" s="104"/>
      <c r="AB2833" s="104"/>
      <c r="AC2833" s="104"/>
      <c r="AF2833" s="104"/>
      <c r="AG2833" s="104"/>
      <c r="AK2833" s="104"/>
      <c r="AL2833" s="104"/>
      <c r="AO2833" s="104"/>
      <c r="AP2833" s="104"/>
    </row>
    <row r="2834" spans="21:42" ht="15" customHeight="1" x14ac:dyDescent="0.25">
      <c r="U2834" s="104"/>
      <c r="AB2834" s="104"/>
      <c r="AC2834" s="104"/>
      <c r="AF2834" s="104"/>
      <c r="AG2834" s="104"/>
      <c r="AK2834" s="104"/>
      <c r="AL2834" s="104"/>
      <c r="AO2834" s="104"/>
      <c r="AP2834" s="104"/>
    </row>
    <row r="2835" spans="21:42" ht="15" customHeight="1" x14ac:dyDescent="0.25">
      <c r="U2835" s="104"/>
      <c r="AB2835" s="104"/>
      <c r="AC2835" s="104"/>
      <c r="AF2835" s="104"/>
      <c r="AG2835" s="104"/>
      <c r="AK2835" s="104"/>
      <c r="AL2835" s="104"/>
      <c r="AO2835" s="104"/>
      <c r="AP2835" s="104"/>
    </row>
    <row r="2836" spans="21:42" ht="15" customHeight="1" x14ac:dyDescent="0.25">
      <c r="U2836" s="104"/>
      <c r="AB2836" s="104"/>
      <c r="AC2836" s="104"/>
      <c r="AF2836" s="104"/>
      <c r="AG2836" s="104"/>
      <c r="AK2836" s="104"/>
      <c r="AL2836" s="104"/>
      <c r="AO2836" s="104"/>
      <c r="AP2836" s="104"/>
    </row>
    <row r="2837" spans="21:42" ht="15" customHeight="1" x14ac:dyDescent="0.25">
      <c r="U2837" s="104"/>
      <c r="AB2837" s="104"/>
      <c r="AC2837" s="104"/>
      <c r="AF2837" s="104"/>
      <c r="AG2837" s="104"/>
      <c r="AK2837" s="104"/>
      <c r="AL2837" s="104"/>
      <c r="AO2837" s="104"/>
      <c r="AP2837" s="104"/>
    </row>
    <row r="2838" spans="21:42" ht="15" customHeight="1" x14ac:dyDescent="0.25">
      <c r="U2838" s="104"/>
      <c r="AB2838" s="104"/>
      <c r="AC2838" s="104"/>
      <c r="AF2838" s="104"/>
      <c r="AG2838" s="104"/>
      <c r="AK2838" s="104"/>
      <c r="AL2838" s="104"/>
      <c r="AO2838" s="104"/>
      <c r="AP2838" s="104"/>
    </row>
    <row r="2839" spans="21:42" ht="15" customHeight="1" x14ac:dyDescent="0.25">
      <c r="U2839" s="104"/>
      <c r="AB2839" s="104"/>
      <c r="AC2839" s="104"/>
      <c r="AF2839" s="104"/>
      <c r="AG2839" s="104"/>
      <c r="AK2839" s="104"/>
      <c r="AL2839" s="104"/>
      <c r="AO2839" s="104"/>
      <c r="AP2839" s="104"/>
    </row>
    <row r="2840" spans="21:42" ht="15" customHeight="1" x14ac:dyDescent="0.25">
      <c r="U2840" s="104"/>
      <c r="AB2840" s="104"/>
      <c r="AC2840" s="104"/>
      <c r="AF2840" s="104"/>
      <c r="AG2840" s="104"/>
      <c r="AK2840" s="104"/>
      <c r="AL2840" s="104"/>
      <c r="AO2840" s="104"/>
      <c r="AP2840" s="104"/>
    </row>
    <row r="2841" spans="21:42" ht="15" customHeight="1" x14ac:dyDescent="0.25">
      <c r="U2841" s="104"/>
      <c r="AB2841" s="104"/>
      <c r="AC2841" s="104"/>
      <c r="AF2841" s="104"/>
      <c r="AG2841" s="104"/>
      <c r="AK2841" s="104"/>
      <c r="AL2841" s="104"/>
      <c r="AO2841" s="104"/>
      <c r="AP2841" s="104"/>
    </row>
    <row r="2842" spans="21:42" ht="15" customHeight="1" x14ac:dyDescent="0.25">
      <c r="U2842" s="104"/>
      <c r="AB2842" s="104"/>
      <c r="AC2842" s="104"/>
      <c r="AF2842" s="104"/>
      <c r="AG2842" s="104"/>
      <c r="AK2842" s="104"/>
      <c r="AL2842" s="104"/>
      <c r="AO2842" s="104"/>
      <c r="AP2842" s="104"/>
    </row>
    <row r="2843" spans="21:42" ht="15" customHeight="1" x14ac:dyDescent="0.25">
      <c r="U2843" s="104"/>
      <c r="AB2843" s="104"/>
      <c r="AC2843" s="104"/>
      <c r="AF2843" s="104"/>
      <c r="AG2843" s="104"/>
      <c r="AK2843" s="104"/>
      <c r="AL2843" s="104"/>
      <c r="AO2843" s="104"/>
      <c r="AP2843" s="104"/>
    </row>
    <row r="2844" spans="21:42" ht="15" customHeight="1" x14ac:dyDescent="0.25">
      <c r="U2844" s="104"/>
      <c r="AB2844" s="104"/>
      <c r="AC2844" s="104"/>
      <c r="AF2844" s="104"/>
      <c r="AG2844" s="104"/>
      <c r="AK2844" s="104"/>
      <c r="AL2844" s="104"/>
      <c r="AO2844" s="104"/>
      <c r="AP2844" s="104"/>
    </row>
    <row r="2845" spans="21:42" ht="15" customHeight="1" x14ac:dyDescent="0.25">
      <c r="U2845" s="104"/>
      <c r="AB2845" s="104"/>
      <c r="AC2845" s="104"/>
      <c r="AF2845" s="104"/>
      <c r="AG2845" s="104"/>
      <c r="AK2845" s="104"/>
      <c r="AL2845" s="104"/>
      <c r="AO2845" s="104"/>
      <c r="AP2845" s="104"/>
    </row>
    <row r="2846" spans="21:42" ht="15" customHeight="1" x14ac:dyDescent="0.25">
      <c r="U2846" s="104"/>
      <c r="AB2846" s="104"/>
      <c r="AC2846" s="104"/>
      <c r="AF2846" s="104"/>
      <c r="AG2846" s="104"/>
      <c r="AK2846" s="104"/>
      <c r="AL2846" s="104"/>
      <c r="AO2846" s="104"/>
      <c r="AP2846" s="104"/>
    </row>
    <row r="2847" spans="21:42" ht="15" customHeight="1" x14ac:dyDescent="0.25">
      <c r="U2847" s="104"/>
      <c r="AB2847" s="104"/>
      <c r="AC2847" s="104"/>
      <c r="AF2847" s="104"/>
      <c r="AG2847" s="104"/>
      <c r="AK2847" s="104"/>
      <c r="AL2847" s="104"/>
      <c r="AO2847" s="104"/>
      <c r="AP2847" s="104"/>
    </row>
    <row r="2848" spans="21:42" ht="15" customHeight="1" x14ac:dyDescent="0.25">
      <c r="U2848" s="104"/>
      <c r="AB2848" s="104"/>
      <c r="AC2848" s="104"/>
      <c r="AF2848" s="104"/>
      <c r="AG2848" s="104"/>
      <c r="AK2848" s="104"/>
      <c r="AL2848" s="104"/>
      <c r="AO2848" s="104"/>
      <c r="AP2848" s="104"/>
    </row>
    <row r="2849" spans="21:42" ht="15" customHeight="1" x14ac:dyDescent="0.25">
      <c r="U2849" s="104"/>
      <c r="AB2849" s="104"/>
      <c r="AC2849" s="104"/>
      <c r="AF2849" s="104"/>
      <c r="AG2849" s="104"/>
      <c r="AK2849" s="104"/>
      <c r="AL2849" s="104"/>
      <c r="AO2849" s="104"/>
      <c r="AP2849" s="104"/>
    </row>
    <row r="2850" spans="21:42" ht="15" customHeight="1" x14ac:dyDescent="0.25">
      <c r="U2850" s="104"/>
      <c r="AB2850" s="104"/>
      <c r="AC2850" s="104"/>
      <c r="AF2850" s="104"/>
      <c r="AG2850" s="104"/>
      <c r="AK2850" s="104"/>
      <c r="AL2850" s="104"/>
      <c r="AO2850" s="104"/>
      <c r="AP2850" s="104"/>
    </row>
    <row r="2851" spans="21:42" ht="15" customHeight="1" x14ac:dyDescent="0.25">
      <c r="U2851" s="104"/>
      <c r="AB2851" s="104"/>
      <c r="AC2851" s="104"/>
      <c r="AF2851" s="104"/>
      <c r="AG2851" s="104"/>
      <c r="AK2851" s="104"/>
      <c r="AL2851" s="104"/>
      <c r="AO2851" s="104"/>
      <c r="AP2851" s="104"/>
    </row>
    <row r="2852" spans="21:42" ht="15" customHeight="1" x14ac:dyDescent="0.25">
      <c r="U2852" s="104"/>
      <c r="AB2852" s="104"/>
      <c r="AC2852" s="104"/>
      <c r="AF2852" s="104"/>
      <c r="AG2852" s="104"/>
      <c r="AK2852" s="104"/>
      <c r="AL2852" s="104"/>
      <c r="AO2852" s="104"/>
      <c r="AP2852" s="104"/>
    </row>
    <row r="2853" spans="21:42" ht="15" customHeight="1" x14ac:dyDescent="0.25">
      <c r="U2853" s="104"/>
      <c r="AB2853" s="104"/>
      <c r="AC2853" s="104"/>
      <c r="AF2853" s="104"/>
      <c r="AG2853" s="104"/>
      <c r="AK2853" s="104"/>
      <c r="AL2853" s="104"/>
      <c r="AO2853" s="104"/>
      <c r="AP2853" s="104"/>
    </row>
    <row r="2854" spans="21:42" ht="15" customHeight="1" x14ac:dyDescent="0.25">
      <c r="U2854" s="104"/>
      <c r="AB2854" s="104"/>
      <c r="AC2854" s="104"/>
      <c r="AF2854" s="104"/>
      <c r="AG2854" s="104"/>
      <c r="AK2854" s="104"/>
      <c r="AL2854" s="104"/>
      <c r="AO2854" s="104"/>
      <c r="AP2854" s="104"/>
    </row>
    <row r="2855" spans="21:42" ht="15" customHeight="1" x14ac:dyDescent="0.25">
      <c r="U2855" s="104"/>
      <c r="AB2855" s="104"/>
      <c r="AC2855" s="104"/>
      <c r="AF2855" s="104"/>
      <c r="AG2855" s="104"/>
      <c r="AK2855" s="104"/>
      <c r="AL2855" s="104"/>
      <c r="AO2855" s="104"/>
      <c r="AP2855" s="104"/>
    </row>
    <row r="2856" spans="21:42" ht="15" customHeight="1" x14ac:dyDescent="0.25">
      <c r="U2856" s="104"/>
      <c r="AB2856" s="104"/>
      <c r="AC2856" s="104"/>
      <c r="AF2856" s="104"/>
      <c r="AG2856" s="104"/>
      <c r="AK2856" s="104"/>
      <c r="AL2856" s="104"/>
      <c r="AO2856" s="104"/>
      <c r="AP2856" s="104"/>
    </row>
    <row r="2857" spans="21:42" ht="15" customHeight="1" x14ac:dyDescent="0.25">
      <c r="U2857" s="104"/>
      <c r="AB2857" s="104"/>
      <c r="AC2857" s="104"/>
      <c r="AF2857" s="104"/>
      <c r="AG2857" s="104"/>
      <c r="AK2857" s="104"/>
      <c r="AL2857" s="104"/>
      <c r="AO2857" s="104"/>
      <c r="AP2857" s="104"/>
    </row>
    <row r="2858" spans="21:42" ht="15" customHeight="1" x14ac:dyDescent="0.25">
      <c r="U2858" s="104"/>
      <c r="AB2858" s="104"/>
      <c r="AC2858" s="104"/>
      <c r="AF2858" s="104"/>
      <c r="AG2858" s="104"/>
      <c r="AK2858" s="104"/>
      <c r="AL2858" s="104"/>
      <c r="AO2858" s="104"/>
      <c r="AP2858" s="104"/>
    </row>
    <row r="2859" spans="21:42" ht="15" customHeight="1" x14ac:dyDescent="0.25">
      <c r="U2859" s="104"/>
      <c r="AB2859" s="104"/>
      <c r="AC2859" s="104"/>
      <c r="AF2859" s="104"/>
      <c r="AG2859" s="104"/>
      <c r="AK2859" s="104"/>
      <c r="AL2859" s="104"/>
      <c r="AO2859" s="104"/>
      <c r="AP2859" s="104"/>
    </row>
    <row r="2860" spans="21:42" ht="15" customHeight="1" x14ac:dyDescent="0.25">
      <c r="U2860" s="104"/>
      <c r="AB2860" s="104"/>
      <c r="AC2860" s="104"/>
      <c r="AF2860" s="104"/>
      <c r="AG2860" s="104"/>
      <c r="AK2860" s="104"/>
      <c r="AL2860" s="104"/>
      <c r="AO2860" s="104"/>
      <c r="AP2860" s="104"/>
    </row>
    <row r="2861" spans="21:42" ht="15" customHeight="1" x14ac:dyDescent="0.25">
      <c r="U2861" s="104"/>
      <c r="AB2861" s="104"/>
      <c r="AC2861" s="104"/>
      <c r="AF2861" s="104"/>
      <c r="AG2861" s="104"/>
      <c r="AK2861" s="104"/>
      <c r="AL2861" s="104"/>
      <c r="AO2861" s="104"/>
      <c r="AP2861" s="104"/>
    </row>
    <row r="2862" spans="21:42" ht="15" customHeight="1" x14ac:dyDescent="0.25">
      <c r="U2862" s="104"/>
      <c r="AB2862" s="104"/>
      <c r="AC2862" s="104"/>
      <c r="AF2862" s="104"/>
      <c r="AG2862" s="104"/>
      <c r="AK2862" s="104"/>
      <c r="AL2862" s="104"/>
      <c r="AO2862" s="104"/>
      <c r="AP2862" s="104"/>
    </row>
    <row r="2863" spans="21:42" ht="15" customHeight="1" x14ac:dyDescent="0.25">
      <c r="U2863" s="104"/>
      <c r="AB2863" s="104"/>
      <c r="AC2863" s="104"/>
      <c r="AF2863" s="104"/>
      <c r="AG2863" s="104"/>
      <c r="AK2863" s="104"/>
      <c r="AL2863" s="104"/>
      <c r="AO2863" s="104"/>
      <c r="AP2863" s="104"/>
    </row>
    <row r="2864" spans="21:42" ht="15" customHeight="1" x14ac:dyDescent="0.25">
      <c r="U2864" s="104"/>
      <c r="AB2864" s="104"/>
      <c r="AC2864" s="104"/>
      <c r="AF2864" s="104"/>
      <c r="AG2864" s="104"/>
      <c r="AK2864" s="104"/>
      <c r="AL2864" s="104"/>
      <c r="AO2864" s="104"/>
      <c r="AP2864" s="104"/>
    </row>
    <row r="2865" spans="21:42" ht="15" customHeight="1" x14ac:dyDescent="0.25">
      <c r="U2865" s="104"/>
      <c r="AB2865" s="104"/>
      <c r="AC2865" s="104"/>
      <c r="AF2865" s="104"/>
      <c r="AG2865" s="104"/>
      <c r="AK2865" s="104"/>
      <c r="AL2865" s="104"/>
      <c r="AO2865" s="104"/>
      <c r="AP2865" s="104"/>
    </row>
    <row r="2866" spans="21:42" ht="15" customHeight="1" x14ac:dyDescent="0.25">
      <c r="U2866" s="104"/>
      <c r="AB2866" s="104"/>
      <c r="AC2866" s="104"/>
      <c r="AF2866" s="104"/>
      <c r="AG2866" s="104"/>
      <c r="AK2866" s="104"/>
      <c r="AL2866" s="104"/>
      <c r="AO2866" s="104"/>
      <c r="AP2866" s="104"/>
    </row>
    <row r="2867" spans="21:42" ht="15" customHeight="1" x14ac:dyDescent="0.25">
      <c r="U2867" s="104"/>
      <c r="AB2867" s="104"/>
      <c r="AC2867" s="104"/>
      <c r="AF2867" s="104"/>
      <c r="AG2867" s="104"/>
      <c r="AK2867" s="104"/>
      <c r="AL2867" s="104"/>
      <c r="AO2867" s="104"/>
      <c r="AP2867" s="104"/>
    </row>
    <row r="2868" spans="21:42" ht="15" customHeight="1" x14ac:dyDescent="0.25">
      <c r="U2868" s="104"/>
      <c r="AB2868" s="104"/>
      <c r="AC2868" s="104"/>
      <c r="AF2868" s="104"/>
      <c r="AG2868" s="104"/>
      <c r="AK2868" s="104"/>
      <c r="AL2868" s="104"/>
      <c r="AO2868" s="104"/>
      <c r="AP2868" s="104"/>
    </row>
    <row r="2869" spans="21:42" ht="15" customHeight="1" x14ac:dyDescent="0.25">
      <c r="U2869" s="104"/>
      <c r="AB2869" s="104"/>
      <c r="AC2869" s="104"/>
      <c r="AF2869" s="104"/>
      <c r="AG2869" s="104"/>
      <c r="AK2869" s="104"/>
      <c r="AL2869" s="104"/>
      <c r="AO2869" s="104"/>
      <c r="AP2869" s="104"/>
    </row>
    <row r="2870" spans="21:42" ht="15" customHeight="1" x14ac:dyDescent="0.25">
      <c r="U2870" s="104"/>
      <c r="AB2870" s="104"/>
      <c r="AC2870" s="104"/>
      <c r="AF2870" s="104"/>
      <c r="AG2870" s="104"/>
      <c r="AK2870" s="104"/>
      <c r="AL2870" s="104"/>
      <c r="AO2870" s="104"/>
      <c r="AP2870" s="104"/>
    </row>
    <row r="2871" spans="21:42" ht="15" customHeight="1" x14ac:dyDescent="0.25">
      <c r="U2871" s="104"/>
      <c r="AB2871" s="104"/>
      <c r="AC2871" s="104"/>
      <c r="AF2871" s="104"/>
      <c r="AG2871" s="104"/>
      <c r="AK2871" s="104"/>
      <c r="AL2871" s="104"/>
      <c r="AO2871" s="104"/>
      <c r="AP2871" s="104"/>
    </row>
    <row r="2872" spans="21:42" ht="15" customHeight="1" x14ac:dyDescent="0.25">
      <c r="U2872" s="104"/>
      <c r="AB2872" s="104"/>
      <c r="AC2872" s="104"/>
      <c r="AF2872" s="104"/>
      <c r="AG2872" s="104"/>
      <c r="AK2872" s="104"/>
      <c r="AL2872" s="104"/>
      <c r="AO2872" s="104"/>
      <c r="AP2872" s="104"/>
    </row>
    <row r="2873" spans="21:42" ht="15" customHeight="1" x14ac:dyDescent="0.25">
      <c r="U2873" s="104"/>
      <c r="AB2873" s="104"/>
      <c r="AC2873" s="104"/>
      <c r="AF2873" s="104"/>
      <c r="AG2873" s="104"/>
      <c r="AK2873" s="104"/>
      <c r="AL2873" s="104"/>
      <c r="AO2873" s="104"/>
      <c r="AP2873" s="104"/>
    </row>
    <row r="2874" spans="21:42" ht="15" customHeight="1" x14ac:dyDescent="0.25">
      <c r="U2874" s="104"/>
      <c r="AB2874" s="104"/>
      <c r="AC2874" s="104"/>
      <c r="AF2874" s="104"/>
      <c r="AG2874" s="104"/>
      <c r="AK2874" s="104"/>
      <c r="AL2874" s="104"/>
      <c r="AO2874" s="104"/>
      <c r="AP2874" s="104"/>
    </row>
    <row r="2875" spans="21:42" ht="15" customHeight="1" x14ac:dyDescent="0.25">
      <c r="U2875" s="104"/>
      <c r="AB2875" s="104"/>
      <c r="AC2875" s="104"/>
      <c r="AF2875" s="104"/>
      <c r="AG2875" s="104"/>
      <c r="AK2875" s="104"/>
      <c r="AL2875" s="104"/>
      <c r="AO2875" s="104"/>
      <c r="AP2875" s="104"/>
    </row>
    <row r="2876" spans="21:42" ht="15" customHeight="1" x14ac:dyDescent="0.25">
      <c r="U2876" s="104"/>
      <c r="AB2876" s="104"/>
      <c r="AC2876" s="104"/>
      <c r="AF2876" s="104"/>
      <c r="AG2876" s="104"/>
      <c r="AK2876" s="104"/>
      <c r="AL2876" s="104"/>
      <c r="AO2876" s="104"/>
      <c r="AP2876" s="104"/>
    </row>
    <row r="2877" spans="21:42" ht="15" customHeight="1" x14ac:dyDescent="0.25">
      <c r="U2877" s="104"/>
      <c r="AB2877" s="104"/>
      <c r="AC2877" s="104"/>
      <c r="AF2877" s="104"/>
      <c r="AG2877" s="104"/>
      <c r="AK2877" s="104"/>
      <c r="AL2877" s="104"/>
      <c r="AO2877" s="104"/>
      <c r="AP2877" s="104"/>
    </row>
    <row r="2878" spans="21:42" ht="15" customHeight="1" x14ac:dyDescent="0.25">
      <c r="U2878" s="104"/>
      <c r="AB2878" s="104"/>
      <c r="AC2878" s="104"/>
      <c r="AF2878" s="104"/>
      <c r="AG2878" s="104"/>
      <c r="AK2878" s="104"/>
      <c r="AL2878" s="104"/>
      <c r="AO2878" s="104"/>
      <c r="AP2878" s="104"/>
    </row>
    <row r="2879" spans="21:42" ht="15" customHeight="1" x14ac:dyDescent="0.25">
      <c r="U2879" s="104"/>
      <c r="AB2879" s="104"/>
      <c r="AC2879" s="104"/>
      <c r="AF2879" s="104"/>
      <c r="AG2879" s="104"/>
      <c r="AK2879" s="104"/>
      <c r="AL2879" s="104"/>
      <c r="AO2879" s="104"/>
      <c r="AP2879" s="104"/>
    </row>
    <row r="2880" spans="21:42" ht="15" customHeight="1" x14ac:dyDescent="0.25">
      <c r="U2880" s="104"/>
      <c r="AB2880" s="104"/>
      <c r="AC2880" s="104"/>
      <c r="AF2880" s="104"/>
      <c r="AG2880" s="104"/>
      <c r="AK2880" s="104"/>
      <c r="AL2880" s="104"/>
      <c r="AO2880" s="104"/>
      <c r="AP2880" s="104"/>
    </row>
    <row r="2881" spans="21:42" ht="15" customHeight="1" x14ac:dyDescent="0.25">
      <c r="U2881" s="104"/>
      <c r="AB2881" s="104"/>
      <c r="AC2881" s="104"/>
      <c r="AF2881" s="104"/>
      <c r="AG2881" s="104"/>
      <c r="AK2881" s="104"/>
      <c r="AL2881" s="104"/>
      <c r="AO2881" s="104"/>
      <c r="AP2881" s="104"/>
    </row>
    <row r="2882" spans="21:42" ht="15" customHeight="1" x14ac:dyDescent="0.25">
      <c r="U2882" s="104"/>
      <c r="AB2882" s="104"/>
      <c r="AC2882" s="104"/>
      <c r="AF2882" s="104"/>
      <c r="AG2882" s="104"/>
      <c r="AK2882" s="104"/>
      <c r="AL2882" s="104"/>
      <c r="AO2882" s="104"/>
      <c r="AP2882" s="104"/>
    </row>
    <row r="2883" spans="21:42" ht="15" customHeight="1" x14ac:dyDescent="0.25">
      <c r="U2883" s="104"/>
      <c r="AB2883" s="104"/>
      <c r="AC2883" s="104"/>
      <c r="AF2883" s="104"/>
      <c r="AG2883" s="104"/>
      <c r="AK2883" s="104"/>
      <c r="AL2883" s="104"/>
      <c r="AO2883" s="104"/>
      <c r="AP2883" s="104"/>
    </row>
    <row r="2884" spans="21:42" ht="15" customHeight="1" x14ac:dyDescent="0.25">
      <c r="U2884" s="104"/>
      <c r="AB2884" s="104"/>
      <c r="AC2884" s="104"/>
      <c r="AF2884" s="104"/>
      <c r="AG2884" s="104"/>
      <c r="AK2884" s="104"/>
      <c r="AL2884" s="104"/>
      <c r="AO2884" s="104"/>
      <c r="AP2884" s="104"/>
    </row>
    <row r="2885" spans="21:42" ht="15" customHeight="1" x14ac:dyDescent="0.25">
      <c r="U2885" s="104"/>
      <c r="AB2885" s="104"/>
      <c r="AC2885" s="104"/>
      <c r="AF2885" s="104"/>
      <c r="AG2885" s="104"/>
      <c r="AK2885" s="104"/>
      <c r="AL2885" s="104"/>
      <c r="AO2885" s="104"/>
      <c r="AP2885" s="104"/>
    </row>
    <row r="2886" spans="21:42" ht="15" customHeight="1" x14ac:dyDescent="0.25">
      <c r="U2886" s="104"/>
      <c r="AB2886" s="104"/>
      <c r="AC2886" s="104"/>
      <c r="AF2886" s="104"/>
      <c r="AG2886" s="104"/>
      <c r="AK2886" s="104"/>
      <c r="AL2886" s="104"/>
      <c r="AO2886" s="104"/>
      <c r="AP2886" s="104"/>
    </row>
    <row r="2887" spans="21:42" ht="15" customHeight="1" x14ac:dyDescent="0.25">
      <c r="U2887" s="104"/>
      <c r="AB2887" s="104"/>
      <c r="AC2887" s="104"/>
      <c r="AF2887" s="104"/>
      <c r="AG2887" s="104"/>
      <c r="AK2887" s="104"/>
      <c r="AL2887" s="104"/>
      <c r="AO2887" s="104"/>
      <c r="AP2887" s="104"/>
    </row>
    <row r="2888" spans="21:42" ht="15" customHeight="1" x14ac:dyDescent="0.25">
      <c r="U2888" s="104"/>
      <c r="AB2888" s="104"/>
      <c r="AC2888" s="104"/>
      <c r="AF2888" s="104"/>
      <c r="AG2888" s="104"/>
      <c r="AK2888" s="104"/>
      <c r="AL2888" s="104"/>
      <c r="AO2888" s="104"/>
      <c r="AP2888" s="104"/>
    </row>
    <row r="2889" spans="21:42" ht="15" customHeight="1" x14ac:dyDescent="0.25">
      <c r="U2889" s="104"/>
      <c r="AB2889" s="104"/>
      <c r="AC2889" s="104"/>
      <c r="AF2889" s="104"/>
      <c r="AG2889" s="104"/>
      <c r="AK2889" s="104"/>
      <c r="AL2889" s="104"/>
      <c r="AO2889" s="104"/>
      <c r="AP2889" s="104"/>
    </row>
    <row r="2890" spans="21:42" ht="15" customHeight="1" x14ac:dyDescent="0.25">
      <c r="U2890" s="104"/>
      <c r="AB2890" s="104"/>
      <c r="AC2890" s="104"/>
      <c r="AF2890" s="104"/>
      <c r="AG2890" s="104"/>
      <c r="AK2890" s="104"/>
      <c r="AL2890" s="104"/>
      <c r="AO2890" s="104"/>
      <c r="AP2890" s="104"/>
    </row>
    <row r="2891" spans="21:42" ht="15" customHeight="1" x14ac:dyDescent="0.25">
      <c r="U2891" s="104"/>
      <c r="AB2891" s="104"/>
      <c r="AC2891" s="104"/>
      <c r="AF2891" s="104"/>
      <c r="AG2891" s="104"/>
      <c r="AK2891" s="104"/>
      <c r="AL2891" s="104"/>
      <c r="AO2891" s="104"/>
      <c r="AP2891" s="104"/>
    </row>
    <row r="2892" spans="21:42" ht="15" customHeight="1" x14ac:dyDescent="0.25">
      <c r="U2892" s="104"/>
      <c r="AB2892" s="104"/>
      <c r="AC2892" s="104"/>
      <c r="AF2892" s="104"/>
      <c r="AG2892" s="104"/>
      <c r="AK2892" s="104"/>
      <c r="AL2892" s="104"/>
      <c r="AO2892" s="104"/>
      <c r="AP2892" s="104"/>
    </row>
    <row r="2893" spans="21:42" ht="15" customHeight="1" x14ac:dyDescent="0.25">
      <c r="U2893" s="104"/>
      <c r="AB2893" s="104"/>
      <c r="AC2893" s="104"/>
      <c r="AF2893" s="104"/>
      <c r="AG2893" s="104"/>
      <c r="AK2893" s="104"/>
      <c r="AL2893" s="104"/>
      <c r="AO2893" s="104"/>
      <c r="AP2893" s="104"/>
    </row>
    <row r="2894" spans="21:42" ht="15" customHeight="1" x14ac:dyDescent="0.25">
      <c r="U2894" s="104"/>
      <c r="AB2894" s="104"/>
      <c r="AC2894" s="104"/>
      <c r="AF2894" s="104"/>
      <c r="AG2894" s="104"/>
      <c r="AK2894" s="104"/>
      <c r="AL2894" s="104"/>
      <c r="AO2894" s="104"/>
      <c r="AP2894" s="104"/>
    </row>
    <row r="2895" spans="21:42" ht="15" customHeight="1" x14ac:dyDescent="0.25">
      <c r="U2895" s="104"/>
      <c r="AB2895" s="104"/>
      <c r="AC2895" s="104"/>
      <c r="AF2895" s="104"/>
      <c r="AG2895" s="104"/>
      <c r="AK2895" s="104"/>
      <c r="AL2895" s="104"/>
      <c r="AO2895" s="104"/>
      <c r="AP2895" s="104"/>
    </row>
    <row r="2896" spans="21:42" ht="15" customHeight="1" x14ac:dyDescent="0.25">
      <c r="U2896" s="104"/>
      <c r="AB2896" s="104"/>
      <c r="AC2896" s="104"/>
      <c r="AF2896" s="104"/>
      <c r="AG2896" s="104"/>
      <c r="AK2896" s="104"/>
      <c r="AL2896" s="104"/>
      <c r="AO2896" s="104"/>
      <c r="AP2896" s="104"/>
    </row>
    <row r="2897" spans="21:42" ht="15" customHeight="1" x14ac:dyDescent="0.25">
      <c r="U2897" s="104"/>
      <c r="AB2897" s="104"/>
      <c r="AC2897" s="104"/>
      <c r="AF2897" s="104"/>
      <c r="AG2897" s="104"/>
      <c r="AK2897" s="104"/>
      <c r="AL2897" s="104"/>
      <c r="AO2897" s="104"/>
      <c r="AP2897" s="104"/>
    </row>
    <row r="2898" spans="21:42" ht="15" customHeight="1" x14ac:dyDescent="0.25">
      <c r="U2898" s="104"/>
      <c r="AB2898" s="104"/>
      <c r="AC2898" s="104"/>
      <c r="AF2898" s="104"/>
      <c r="AG2898" s="104"/>
      <c r="AK2898" s="104"/>
      <c r="AL2898" s="104"/>
      <c r="AO2898" s="104"/>
      <c r="AP2898" s="104"/>
    </row>
    <row r="2899" spans="21:42" ht="15" customHeight="1" x14ac:dyDescent="0.25">
      <c r="U2899" s="104"/>
      <c r="AB2899" s="104"/>
      <c r="AC2899" s="104"/>
      <c r="AF2899" s="104"/>
      <c r="AG2899" s="104"/>
      <c r="AK2899" s="104"/>
      <c r="AL2899" s="104"/>
      <c r="AO2899" s="104"/>
      <c r="AP2899" s="104"/>
    </row>
    <row r="2900" spans="21:42" ht="15" customHeight="1" x14ac:dyDescent="0.25">
      <c r="U2900" s="104"/>
      <c r="AB2900" s="104"/>
      <c r="AC2900" s="104"/>
      <c r="AF2900" s="104"/>
      <c r="AG2900" s="104"/>
      <c r="AK2900" s="104"/>
      <c r="AL2900" s="104"/>
      <c r="AO2900" s="104"/>
      <c r="AP2900" s="104"/>
    </row>
    <row r="2901" spans="21:42" ht="15" customHeight="1" x14ac:dyDescent="0.25">
      <c r="U2901" s="104"/>
      <c r="AB2901" s="104"/>
      <c r="AC2901" s="104"/>
      <c r="AF2901" s="104"/>
      <c r="AG2901" s="104"/>
      <c r="AK2901" s="104"/>
      <c r="AL2901" s="104"/>
      <c r="AO2901" s="104"/>
      <c r="AP2901" s="104"/>
    </row>
    <row r="2902" spans="21:42" ht="15" customHeight="1" x14ac:dyDescent="0.25">
      <c r="U2902" s="104"/>
      <c r="AB2902" s="104"/>
      <c r="AC2902" s="104"/>
      <c r="AF2902" s="104"/>
      <c r="AG2902" s="104"/>
      <c r="AK2902" s="104"/>
      <c r="AL2902" s="104"/>
      <c r="AO2902" s="104"/>
      <c r="AP2902" s="104"/>
    </row>
    <row r="2903" spans="21:42" ht="15" customHeight="1" x14ac:dyDescent="0.25">
      <c r="U2903" s="104"/>
      <c r="AB2903" s="104"/>
      <c r="AC2903" s="104"/>
      <c r="AF2903" s="104"/>
      <c r="AG2903" s="104"/>
      <c r="AK2903" s="104"/>
      <c r="AL2903" s="104"/>
      <c r="AO2903" s="104"/>
      <c r="AP2903" s="104"/>
    </row>
    <row r="2904" spans="21:42" ht="15" customHeight="1" x14ac:dyDescent="0.25">
      <c r="U2904" s="104"/>
      <c r="AB2904" s="104"/>
      <c r="AC2904" s="104"/>
      <c r="AF2904" s="104"/>
      <c r="AG2904" s="104"/>
      <c r="AK2904" s="104"/>
      <c r="AL2904" s="104"/>
      <c r="AO2904" s="104"/>
      <c r="AP2904" s="104"/>
    </row>
    <row r="2905" spans="21:42" ht="15" customHeight="1" x14ac:dyDescent="0.25">
      <c r="U2905" s="104"/>
      <c r="AB2905" s="104"/>
      <c r="AC2905" s="104"/>
      <c r="AF2905" s="104"/>
      <c r="AG2905" s="104"/>
      <c r="AK2905" s="104"/>
      <c r="AL2905" s="104"/>
      <c r="AO2905" s="104"/>
      <c r="AP2905" s="104"/>
    </row>
    <row r="2906" spans="21:42" ht="15" customHeight="1" x14ac:dyDescent="0.25">
      <c r="U2906" s="104"/>
      <c r="AB2906" s="104"/>
      <c r="AC2906" s="104"/>
      <c r="AF2906" s="104"/>
      <c r="AG2906" s="104"/>
      <c r="AK2906" s="104"/>
      <c r="AL2906" s="104"/>
      <c r="AO2906" s="104"/>
      <c r="AP2906" s="104"/>
    </row>
    <row r="2907" spans="21:42" ht="15" customHeight="1" x14ac:dyDescent="0.25">
      <c r="U2907" s="104"/>
      <c r="AB2907" s="104"/>
      <c r="AC2907" s="104"/>
      <c r="AF2907" s="104"/>
      <c r="AG2907" s="104"/>
      <c r="AK2907" s="104"/>
      <c r="AL2907" s="104"/>
      <c r="AO2907" s="104"/>
      <c r="AP2907" s="104"/>
    </row>
    <row r="2908" spans="21:42" ht="15" customHeight="1" x14ac:dyDescent="0.25">
      <c r="U2908" s="104"/>
      <c r="AB2908" s="104"/>
      <c r="AC2908" s="104"/>
      <c r="AF2908" s="104"/>
      <c r="AG2908" s="104"/>
      <c r="AK2908" s="104"/>
      <c r="AL2908" s="104"/>
      <c r="AO2908" s="104"/>
      <c r="AP2908" s="104"/>
    </row>
    <row r="2909" spans="21:42" ht="15" customHeight="1" x14ac:dyDescent="0.25">
      <c r="U2909" s="104"/>
      <c r="AB2909" s="104"/>
      <c r="AC2909" s="104"/>
      <c r="AF2909" s="104"/>
      <c r="AG2909" s="104"/>
      <c r="AK2909" s="104"/>
      <c r="AL2909" s="104"/>
      <c r="AO2909" s="104"/>
      <c r="AP2909" s="104"/>
    </row>
    <row r="2910" spans="21:42" ht="15" customHeight="1" x14ac:dyDescent="0.25">
      <c r="U2910" s="104"/>
      <c r="AB2910" s="104"/>
      <c r="AC2910" s="104"/>
      <c r="AF2910" s="104"/>
      <c r="AG2910" s="104"/>
      <c r="AK2910" s="104"/>
      <c r="AL2910" s="104"/>
      <c r="AO2910" s="104"/>
      <c r="AP2910" s="104"/>
    </row>
    <row r="2911" spans="21:42" ht="15" customHeight="1" x14ac:dyDescent="0.25">
      <c r="U2911" s="104"/>
      <c r="AB2911" s="104"/>
      <c r="AC2911" s="104"/>
      <c r="AF2911" s="104"/>
      <c r="AG2911" s="104"/>
      <c r="AK2911" s="104"/>
      <c r="AL2911" s="104"/>
      <c r="AO2911" s="104"/>
      <c r="AP2911" s="104"/>
    </row>
    <row r="2912" spans="21:42" ht="15" customHeight="1" x14ac:dyDescent="0.25">
      <c r="U2912" s="104"/>
      <c r="AB2912" s="104"/>
      <c r="AC2912" s="104"/>
      <c r="AF2912" s="104"/>
      <c r="AG2912" s="104"/>
      <c r="AK2912" s="104"/>
      <c r="AL2912" s="104"/>
      <c r="AO2912" s="104"/>
      <c r="AP2912" s="104"/>
    </row>
    <row r="2913" spans="21:42" ht="15" customHeight="1" x14ac:dyDescent="0.25">
      <c r="U2913" s="104"/>
      <c r="AB2913" s="104"/>
      <c r="AC2913" s="104"/>
      <c r="AF2913" s="104"/>
      <c r="AG2913" s="104"/>
      <c r="AK2913" s="104"/>
      <c r="AL2913" s="104"/>
      <c r="AO2913" s="104"/>
      <c r="AP2913" s="104"/>
    </row>
    <row r="2914" spans="21:42" ht="15" customHeight="1" x14ac:dyDescent="0.25">
      <c r="U2914" s="104"/>
      <c r="AB2914" s="104"/>
      <c r="AC2914" s="104"/>
      <c r="AF2914" s="104"/>
      <c r="AG2914" s="104"/>
      <c r="AK2914" s="104"/>
      <c r="AL2914" s="104"/>
      <c r="AO2914" s="104"/>
      <c r="AP2914" s="104"/>
    </row>
    <row r="2915" spans="21:42" ht="15" customHeight="1" x14ac:dyDescent="0.25">
      <c r="U2915" s="104"/>
      <c r="AB2915" s="104"/>
      <c r="AC2915" s="104"/>
      <c r="AF2915" s="104"/>
      <c r="AG2915" s="104"/>
      <c r="AK2915" s="104"/>
      <c r="AL2915" s="104"/>
      <c r="AO2915" s="104"/>
      <c r="AP2915" s="104"/>
    </row>
    <row r="2916" spans="21:42" ht="15" customHeight="1" x14ac:dyDescent="0.25">
      <c r="U2916" s="104"/>
      <c r="AB2916" s="104"/>
      <c r="AC2916" s="104"/>
      <c r="AF2916" s="104"/>
      <c r="AG2916" s="104"/>
      <c r="AK2916" s="104"/>
      <c r="AL2916" s="104"/>
      <c r="AO2916" s="104"/>
      <c r="AP2916" s="104"/>
    </row>
    <row r="2917" spans="21:42" ht="15" customHeight="1" x14ac:dyDescent="0.25">
      <c r="U2917" s="104"/>
      <c r="AB2917" s="104"/>
      <c r="AC2917" s="104"/>
      <c r="AF2917" s="104"/>
      <c r="AG2917" s="104"/>
      <c r="AK2917" s="104"/>
      <c r="AL2917" s="104"/>
      <c r="AO2917" s="104"/>
      <c r="AP2917" s="104"/>
    </row>
    <row r="2918" spans="21:42" ht="15" customHeight="1" x14ac:dyDescent="0.25">
      <c r="U2918" s="104"/>
      <c r="AB2918" s="104"/>
      <c r="AC2918" s="104"/>
      <c r="AF2918" s="104"/>
      <c r="AG2918" s="104"/>
      <c r="AK2918" s="104"/>
      <c r="AL2918" s="104"/>
      <c r="AO2918" s="104"/>
      <c r="AP2918" s="104"/>
    </row>
    <row r="2919" spans="21:42" ht="15" customHeight="1" x14ac:dyDescent="0.25">
      <c r="U2919" s="104"/>
      <c r="AB2919" s="104"/>
      <c r="AC2919" s="104"/>
      <c r="AF2919" s="104"/>
      <c r="AG2919" s="104"/>
      <c r="AK2919" s="104"/>
      <c r="AL2919" s="104"/>
      <c r="AO2919" s="104"/>
      <c r="AP2919" s="104"/>
    </row>
    <row r="2920" spans="21:42" ht="15" customHeight="1" x14ac:dyDescent="0.25">
      <c r="U2920" s="104"/>
      <c r="AB2920" s="104"/>
      <c r="AC2920" s="104"/>
      <c r="AF2920" s="104"/>
      <c r="AG2920" s="104"/>
      <c r="AK2920" s="104"/>
      <c r="AL2920" s="104"/>
      <c r="AO2920" s="104"/>
      <c r="AP2920" s="104"/>
    </row>
    <row r="2921" spans="21:42" ht="15" customHeight="1" x14ac:dyDescent="0.25">
      <c r="U2921" s="104"/>
      <c r="AB2921" s="104"/>
      <c r="AC2921" s="104"/>
      <c r="AF2921" s="104"/>
      <c r="AG2921" s="104"/>
      <c r="AK2921" s="104"/>
      <c r="AL2921" s="104"/>
      <c r="AO2921" s="104"/>
      <c r="AP2921" s="104"/>
    </row>
    <row r="2922" spans="21:42" ht="15" customHeight="1" x14ac:dyDescent="0.25">
      <c r="U2922" s="104"/>
      <c r="AB2922" s="104"/>
      <c r="AC2922" s="104"/>
      <c r="AF2922" s="104"/>
      <c r="AG2922" s="104"/>
      <c r="AK2922" s="104"/>
      <c r="AL2922" s="104"/>
      <c r="AO2922" s="104"/>
      <c r="AP2922" s="104"/>
    </row>
    <row r="2923" spans="21:42" ht="15" customHeight="1" x14ac:dyDescent="0.25">
      <c r="U2923" s="104"/>
      <c r="AB2923" s="104"/>
      <c r="AC2923" s="104"/>
      <c r="AF2923" s="104"/>
      <c r="AG2923" s="104"/>
      <c r="AK2923" s="104"/>
      <c r="AL2923" s="104"/>
      <c r="AO2923" s="104"/>
      <c r="AP2923" s="104"/>
    </row>
    <row r="2924" spans="21:42" ht="15" customHeight="1" x14ac:dyDescent="0.25">
      <c r="U2924" s="104"/>
      <c r="AB2924" s="104"/>
      <c r="AC2924" s="104"/>
      <c r="AF2924" s="104"/>
      <c r="AG2924" s="104"/>
      <c r="AK2924" s="104"/>
      <c r="AL2924" s="104"/>
      <c r="AO2924" s="104"/>
      <c r="AP2924" s="104"/>
    </row>
    <row r="2925" spans="21:42" ht="15" customHeight="1" x14ac:dyDescent="0.25">
      <c r="U2925" s="104"/>
      <c r="AB2925" s="104"/>
      <c r="AC2925" s="104"/>
      <c r="AF2925" s="104"/>
      <c r="AG2925" s="104"/>
      <c r="AK2925" s="104"/>
      <c r="AL2925" s="104"/>
      <c r="AO2925" s="104"/>
      <c r="AP2925" s="104"/>
    </row>
    <row r="2926" spans="21:42" ht="15" customHeight="1" x14ac:dyDescent="0.25">
      <c r="U2926" s="104"/>
      <c r="AB2926" s="104"/>
      <c r="AC2926" s="104"/>
      <c r="AF2926" s="104"/>
      <c r="AG2926" s="104"/>
      <c r="AK2926" s="104"/>
      <c r="AL2926" s="104"/>
      <c r="AO2926" s="104"/>
      <c r="AP2926" s="104"/>
    </row>
    <row r="2927" spans="21:42" ht="15" customHeight="1" x14ac:dyDescent="0.25">
      <c r="U2927" s="104"/>
      <c r="AB2927" s="104"/>
      <c r="AC2927" s="104"/>
      <c r="AF2927" s="104"/>
      <c r="AG2927" s="104"/>
      <c r="AK2927" s="104"/>
      <c r="AL2927" s="104"/>
      <c r="AO2927" s="104"/>
      <c r="AP2927" s="104"/>
    </row>
    <row r="2928" spans="21:42" ht="15" customHeight="1" x14ac:dyDescent="0.25">
      <c r="U2928" s="104"/>
      <c r="AB2928" s="104"/>
      <c r="AC2928" s="104"/>
      <c r="AF2928" s="104"/>
      <c r="AG2928" s="104"/>
      <c r="AK2928" s="104"/>
      <c r="AL2928" s="104"/>
      <c r="AO2928" s="104"/>
      <c r="AP2928" s="104"/>
    </row>
    <row r="2929" spans="21:42" ht="15" customHeight="1" x14ac:dyDescent="0.25">
      <c r="U2929" s="104"/>
      <c r="AB2929" s="104"/>
      <c r="AC2929" s="104"/>
      <c r="AF2929" s="104"/>
      <c r="AG2929" s="104"/>
      <c r="AK2929" s="104"/>
      <c r="AL2929" s="104"/>
      <c r="AO2929" s="104"/>
      <c r="AP2929" s="104"/>
    </row>
    <row r="2930" spans="21:42" ht="15" customHeight="1" x14ac:dyDescent="0.25">
      <c r="U2930" s="104"/>
      <c r="AB2930" s="104"/>
      <c r="AC2930" s="104"/>
      <c r="AF2930" s="104"/>
      <c r="AG2930" s="104"/>
      <c r="AK2930" s="104"/>
      <c r="AL2930" s="104"/>
      <c r="AO2930" s="104"/>
      <c r="AP2930" s="104"/>
    </row>
    <row r="2931" spans="21:42" ht="15" customHeight="1" x14ac:dyDescent="0.25">
      <c r="U2931" s="104"/>
      <c r="AB2931" s="104"/>
      <c r="AC2931" s="104"/>
      <c r="AF2931" s="104"/>
      <c r="AG2931" s="104"/>
      <c r="AK2931" s="104"/>
      <c r="AL2931" s="104"/>
      <c r="AO2931" s="104"/>
      <c r="AP2931" s="104"/>
    </row>
    <row r="2932" spans="21:42" ht="15" customHeight="1" x14ac:dyDescent="0.25">
      <c r="U2932" s="104"/>
      <c r="AB2932" s="104"/>
      <c r="AC2932" s="104"/>
      <c r="AF2932" s="104"/>
      <c r="AG2932" s="104"/>
      <c r="AK2932" s="104"/>
      <c r="AL2932" s="104"/>
      <c r="AO2932" s="104"/>
      <c r="AP2932" s="104"/>
    </row>
    <row r="2933" spans="21:42" ht="15" customHeight="1" x14ac:dyDescent="0.25">
      <c r="U2933" s="104"/>
      <c r="AB2933" s="104"/>
      <c r="AC2933" s="104"/>
      <c r="AF2933" s="104"/>
      <c r="AG2933" s="104"/>
      <c r="AK2933" s="104"/>
      <c r="AL2933" s="104"/>
      <c r="AO2933" s="104"/>
      <c r="AP2933" s="104"/>
    </row>
    <row r="2934" spans="21:42" ht="15" customHeight="1" x14ac:dyDescent="0.25">
      <c r="U2934" s="104"/>
      <c r="AB2934" s="104"/>
      <c r="AC2934" s="104"/>
      <c r="AF2934" s="104"/>
      <c r="AG2934" s="104"/>
      <c r="AK2934" s="104"/>
      <c r="AL2934" s="104"/>
      <c r="AO2934" s="104"/>
      <c r="AP2934" s="104"/>
    </row>
    <row r="2935" spans="21:42" ht="15" customHeight="1" x14ac:dyDescent="0.25">
      <c r="U2935" s="104"/>
      <c r="AB2935" s="104"/>
      <c r="AC2935" s="104"/>
      <c r="AF2935" s="104"/>
      <c r="AG2935" s="104"/>
      <c r="AK2935" s="104"/>
      <c r="AL2935" s="104"/>
      <c r="AO2935" s="104"/>
      <c r="AP2935" s="104"/>
    </row>
    <row r="2936" spans="21:42" ht="15" customHeight="1" x14ac:dyDescent="0.25">
      <c r="U2936" s="104"/>
      <c r="AB2936" s="104"/>
      <c r="AC2936" s="104"/>
      <c r="AF2936" s="104"/>
      <c r="AG2936" s="104"/>
      <c r="AK2936" s="104"/>
      <c r="AL2936" s="104"/>
      <c r="AO2936" s="104"/>
      <c r="AP2936" s="104"/>
    </row>
    <row r="2937" spans="21:42" ht="15" customHeight="1" x14ac:dyDescent="0.25">
      <c r="U2937" s="104"/>
      <c r="AB2937" s="104"/>
      <c r="AC2937" s="104"/>
      <c r="AF2937" s="104"/>
      <c r="AG2937" s="104"/>
      <c r="AK2937" s="104"/>
      <c r="AL2937" s="104"/>
      <c r="AO2937" s="104"/>
      <c r="AP2937" s="104"/>
    </row>
    <row r="2938" spans="21:42" ht="15" customHeight="1" x14ac:dyDescent="0.25">
      <c r="U2938" s="104"/>
      <c r="AB2938" s="104"/>
      <c r="AC2938" s="104"/>
      <c r="AF2938" s="104"/>
      <c r="AG2938" s="104"/>
      <c r="AK2938" s="104"/>
      <c r="AL2938" s="104"/>
      <c r="AO2938" s="104"/>
      <c r="AP2938" s="104"/>
    </row>
    <row r="2939" spans="21:42" ht="15" customHeight="1" x14ac:dyDescent="0.25">
      <c r="U2939" s="104"/>
      <c r="AB2939" s="104"/>
      <c r="AC2939" s="104"/>
      <c r="AF2939" s="104"/>
      <c r="AG2939" s="104"/>
      <c r="AK2939" s="104"/>
      <c r="AL2939" s="104"/>
      <c r="AO2939" s="104"/>
      <c r="AP2939" s="104"/>
    </row>
    <row r="2940" spans="21:42" ht="15" customHeight="1" x14ac:dyDescent="0.25">
      <c r="U2940" s="104"/>
      <c r="AB2940" s="104"/>
      <c r="AC2940" s="104"/>
      <c r="AF2940" s="104"/>
      <c r="AG2940" s="104"/>
      <c r="AK2940" s="104"/>
      <c r="AL2940" s="104"/>
      <c r="AO2940" s="104"/>
      <c r="AP2940" s="104"/>
    </row>
    <row r="2941" spans="21:42" ht="15" customHeight="1" x14ac:dyDescent="0.25">
      <c r="U2941" s="104"/>
      <c r="AB2941" s="104"/>
      <c r="AC2941" s="104"/>
      <c r="AF2941" s="104"/>
      <c r="AG2941" s="104"/>
      <c r="AK2941" s="104"/>
      <c r="AL2941" s="104"/>
      <c r="AO2941" s="104"/>
      <c r="AP2941" s="104"/>
    </row>
    <row r="2942" spans="21:42" ht="15" customHeight="1" x14ac:dyDescent="0.25">
      <c r="U2942" s="104"/>
      <c r="AB2942" s="104"/>
      <c r="AC2942" s="104"/>
      <c r="AF2942" s="104"/>
      <c r="AG2942" s="104"/>
      <c r="AK2942" s="104"/>
      <c r="AL2942" s="104"/>
      <c r="AO2942" s="104"/>
      <c r="AP2942" s="104"/>
    </row>
    <row r="2943" spans="21:42" ht="15" customHeight="1" x14ac:dyDescent="0.25">
      <c r="U2943" s="104"/>
      <c r="AB2943" s="104"/>
      <c r="AC2943" s="104"/>
      <c r="AF2943" s="104"/>
      <c r="AG2943" s="104"/>
      <c r="AK2943" s="104"/>
      <c r="AL2943" s="104"/>
      <c r="AO2943" s="104"/>
      <c r="AP2943" s="104"/>
    </row>
    <row r="2944" spans="21:42" ht="15" customHeight="1" x14ac:dyDescent="0.25">
      <c r="U2944" s="104"/>
      <c r="AB2944" s="104"/>
      <c r="AC2944" s="104"/>
      <c r="AF2944" s="104"/>
      <c r="AG2944" s="104"/>
      <c r="AK2944" s="104"/>
      <c r="AL2944" s="104"/>
      <c r="AO2944" s="104"/>
      <c r="AP2944" s="104"/>
    </row>
    <row r="2945" spans="21:42" ht="15" customHeight="1" x14ac:dyDescent="0.25">
      <c r="U2945" s="104"/>
      <c r="AB2945" s="104"/>
      <c r="AC2945" s="104"/>
      <c r="AF2945" s="104"/>
      <c r="AG2945" s="104"/>
      <c r="AK2945" s="104"/>
      <c r="AL2945" s="104"/>
      <c r="AO2945" s="104"/>
      <c r="AP2945" s="104"/>
    </row>
    <row r="2946" spans="21:42" ht="15" customHeight="1" x14ac:dyDescent="0.25">
      <c r="U2946" s="104"/>
      <c r="AB2946" s="104"/>
      <c r="AC2946" s="104"/>
      <c r="AF2946" s="104"/>
      <c r="AG2946" s="104"/>
      <c r="AK2946" s="104"/>
      <c r="AL2946" s="104"/>
      <c r="AO2946" s="104"/>
      <c r="AP2946" s="104"/>
    </row>
    <row r="2947" spans="21:42" ht="15" customHeight="1" x14ac:dyDescent="0.25">
      <c r="U2947" s="104"/>
      <c r="AB2947" s="104"/>
      <c r="AC2947" s="104"/>
      <c r="AF2947" s="104"/>
      <c r="AG2947" s="104"/>
      <c r="AK2947" s="104"/>
      <c r="AL2947" s="104"/>
      <c r="AO2947" s="104"/>
      <c r="AP2947" s="104"/>
    </row>
    <row r="2948" spans="21:42" ht="15" customHeight="1" x14ac:dyDescent="0.25">
      <c r="U2948" s="104"/>
      <c r="AB2948" s="104"/>
      <c r="AC2948" s="104"/>
      <c r="AF2948" s="104"/>
      <c r="AG2948" s="104"/>
      <c r="AK2948" s="104"/>
      <c r="AL2948" s="104"/>
      <c r="AO2948" s="104"/>
      <c r="AP2948" s="104"/>
    </row>
    <row r="2949" spans="21:42" ht="15" customHeight="1" x14ac:dyDescent="0.25">
      <c r="U2949" s="104"/>
      <c r="AB2949" s="104"/>
      <c r="AC2949" s="104"/>
      <c r="AF2949" s="104"/>
      <c r="AG2949" s="104"/>
      <c r="AK2949" s="104"/>
      <c r="AL2949" s="104"/>
      <c r="AO2949" s="104"/>
      <c r="AP2949" s="104"/>
    </row>
    <row r="2950" spans="21:42" ht="15" customHeight="1" x14ac:dyDescent="0.25">
      <c r="U2950" s="104"/>
      <c r="AB2950" s="104"/>
      <c r="AC2950" s="104"/>
      <c r="AF2950" s="104"/>
      <c r="AG2950" s="104"/>
      <c r="AK2950" s="104"/>
      <c r="AL2950" s="104"/>
      <c r="AO2950" s="104"/>
      <c r="AP2950" s="104"/>
    </row>
    <row r="2951" spans="21:42" ht="15" customHeight="1" x14ac:dyDescent="0.25">
      <c r="U2951" s="104"/>
      <c r="AB2951" s="104"/>
      <c r="AC2951" s="104"/>
      <c r="AF2951" s="104"/>
      <c r="AG2951" s="104"/>
      <c r="AK2951" s="104"/>
      <c r="AL2951" s="104"/>
      <c r="AO2951" s="104"/>
      <c r="AP2951" s="104"/>
    </row>
    <row r="2952" spans="21:42" ht="15" customHeight="1" x14ac:dyDescent="0.25">
      <c r="U2952" s="104"/>
      <c r="AB2952" s="104"/>
      <c r="AC2952" s="104"/>
      <c r="AF2952" s="104"/>
      <c r="AG2952" s="104"/>
      <c r="AK2952" s="104"/>
      <c r="AL2952" s="104"/>
      <c r="AO2952" s="104"/>
      <c r="AP2952" s="104"/>
    </row>
    <row r="2953" spans="21:42" ht="15" customHeight="1" x14ac:dyDescent="0.25">
      <c r="U2953" s="104"/>
      <c r="AB2953" s="104"/>
      <c r="AC2953" s="104"/>
      <c r="AF2953" s="104"/>
      <c r="AG2953" s="104"/>
      <c r="AK2953" s="104"/>
      <c r="AL2953" s="104"/>
      <c r="AO2953" s="104"/>
      <c r="AP2953" s="104"/>
    </row>
    <row r="2954" spans="21:42" ht="15" customHeight="1" x14ac:dyDescent="0.25">
      <c r="U2954" s="104"/>
      <c r="AB2954" s="104"/>
      <c r="AC2954" s="104"/>
      <c r="AF2954" s="104"/>
      <c r="AG2954" s="104"/>
      <c r="AK2954" s="104"/>
      <c r="AL2954" s="104"/>
      <c r="AO2954" s="104"/>
      <c r="AP2954" s="104"/>
    </row>
    <row r="2955" spans="21:42" ht="15" customHeight="1" x14ac:dyDescent="0.25">
      <c r="U2955" s="104"/>
      <c r="AB2955" s="104"/>
      <c r="AC2955" s="104"/>
      <c r="AF2955" s="104"/>
      <c r="AG2955" s="104"/>
      <c r="AK2955" s="104"/>
      <c r="AL2955" s="104"/>
      <c r="AO2955" s="104"/>
      <c r="AP2955" s="104"/>
    </row>
    <row r="2956" spans="21:42" ht="15" customHeight="1" x14ac:dyDescent="0.25">
      <c r="U2956" s="104"/>
      <c r="AB2956" s="104"/>
      <c r="AC2956" s="104"/>
      <c r="AF2956" s="104"/>
      <c r="AG2956" s="104"/>
      <c r="AK2956" s="104"/>
      <c r="AL2956" s="104"/>
      <c r="AO2956" s="104"/>
      <c r="AP2956" s="104"/>
    </row>
    <row r="2957" spans="21:42" ht="15" customHeight="1" x14ac:dyDescent="0.25">
      <c r="U2957" s="104"/>
      <c r="AB2957" s="104"/>
      <c r="AC2957" s="104"/>
      <c r="AF2957" s="104"/>
      <c r="AG2957" s="104"/>
      <c r="AK2957" s="104"/>
      <c r="AL2957" s="104"/>
      <c r="AO2957" s="104"/>
      <c r="AP2957" s="104"/>
    </row>
    <row r="2958" spans="21:42" ht="15" customHeight="1" x14ac:dyDescent="0.25">
      <c r="U2958" s="104"/>
      <c r="AB2958" s="104"/>
      <c r="AC2958" s="104"/>
      <c r="AF2958" s="104"/>
      <c r="AG2958" s="104"/>
      <c r="AK2958" s="104"/>
      <c r="AL2958" s="104"/>
      <c r="AO2958" s="104"/>
      <c r="AP2958" s="104"/>
    </row>
    <row r="2959" spans="21:42" ht="15" customHeight="1" x14ac:dyDescent="0.25">
      <c r="U2959" s="104"/>
      <c r="AB2959" s="104"/>
      <c r="AC2959" s="104"/>
      <c r="AF2959" s="104"/>
      <c r="AG2959" s="104"/>
      <c r="AK2959" s="104"/>
      <c r="AL2959" s="104"/>
      <c r="AO2959" s="104"/>
      <c r="AP2959" s="104"/>
    </row>
    <row r="2960" spans="21:42" ht="15" customHeight="1" x14ac:dyDescent="0.25">
      <c r="U2960" s="104"/>
      <c r="AB2960" s="104"/>
      <c r="AC2960" s="104"/>
      <c r="AF2960" s="104"/>
      <c r="AG2960" s="104"/>
      <c r="AK2960" s="104"/>
      <c r="AL2960" s="104"/>
      <c r="AO2960" s="104"/>
      <c r="AP2960" s="104"/>
    </row>
    <row r="2961" spans="21:42" ht="15" customHeight="1" x14ac:dyDescent="0.25">
      <c r="U2961" s="104"/>
      <c r="AB2961" s="104"/>
      <c r="AC2961" s="104"/>
      <c r="AF2961" s="104"/>
      <c r="AG2961" s="104"/>
      <c r="AK2961" s="104"/>
      <c r="AL2961" s="104"/>
      <c r="AO2961" s="104"/>
      <c r="AP2961" s="104"/>
    </row>
    <row r="2962" spans="21:42" ht="15" customHeight="1" x14ac:dyDescent="0.25">
      <c r="U2962" s="104"/>
      <c r="AB2962" s="104"/>
      <c r="AC2962" s="104"/>
      <c r="AF2962" s="104"/>
      <c r="AG2962" s="104"/>
      <c r="AK2962" s="104"/>
      <c r="AL2962" s="104"/>
      <c r="AO2962" s="104"/>
      <c r="AP2962" s="104"/>
    </row>
    <row r="2963" spans="21:42" ht="15" customHeight="1" x14ac:dyDescent="0.25">
      <c r="U2963" s="104"/>
      <c r="AB2963" s="104"/>
      <c r="AC2963" s="104"/>
      <c r="AF2963" s="104"/>
      <c r="AG2963" s="104"/>
      <c r="AK2963" s="104"/>
      <c r="AL2963" s="104"/>
      <c r="AO2963" s="104"/>
      <c r="AP2963" s="104"/>
    </row>
    <row r="2964" spans="21:42" ht="15" customHeight="1" x14ac:dyDescent="0.25">
      <c r="U2964" s="104"/>
      <c r="AB2964" s="104"/>
      <c r="AC2964" s="104"/>
      <c r="AF2964" s="104"/>
      <c r="AG2964" s="104"/>
      <c r="AK2964" s="104"/>
      <c r="AL2964" s="104"/>
      <c r="AO2964" s="104"/>
      <c r="AP2964" s="104"/>
    </row>
    <row r="2965" spans="21:42" ht="15" customHeight="1" x14ac:dyDescent="0.25">
      <c r="U2965" s="104"/>
      <c r="AB2965" s="104"/>
      <c r="AC2965" s="104"/>
      <c r="AF2965" s="104"/>
      <c r="AG2965" s="104"/>
      <c r="AK2965" s="104"/>
      <c r="AL2965" s="104"/>
      <c r="AO2965" s="104"/>
      <c r="AP2965" s="104"/>
    </row>
    <row r="2966" spans="21:42" ht="15" customHeight="1" x14ac:dyDescent="0.25">
      <c r="U2966" s="104"/>
      <c r="AB2966" s="104"/>
      <c r="AC2966" s="104"/>
      <c r="AF2966" s="104"/>
      <c r="AG2966" s="104"/>
      <c r="AK2966" s="104"/>
      <c r="AL2966" s="104"/>
      <c r="AO2966" s="104"/>
      <c r="AP2966" s="104"/>
    </row>
    <row r="2967" spans="21:42" ht="15" customHeight="1" x14ac:dyDescent="0.25">
      <c r="U2967" s="104"/>
      <c r="AB2967" s="104"/>
      <c r="AC2967" s="104"/>
      <c r="AF2967" s="104"/>
      <c r="AG2967" s="104"/>
      <c r="AK2967" s="104"/>
      <c r="AL2967" s="104"/>
      <c r="AO2967" s="104"/>
      <c r="AP2967" s="104"/>
    </row>
    <row r="2968" spans="21:42" ht="15" customHeight="1" x14ac:dyDescent="0.25">
      <c r="U2968" s="104"/>
      <c r="AB2968" s="104"/>
      <c r="AC2968" s="104"/>
      <c r="AF2968" s="104"/>
      <c r="AG2968" s="104"/>
      <c r="AK2968" s="104"/>
      <c r="AL2968" s="104"/>
      <c r="AO2968" s="104"/>
      <c r="AP2968" s="104"/>
    </row>
    <row r="2969" spans="21:42" ht="15" customHeight="1" x14ac:dyDescent="0.25">
      <c r="U2969" s="104"/>
      <c r="AB2969" s="104"/>
      <c r="AC2969" s="104"/>
      <c r="AF2969" s="104"/>
      <c r="AG2969" s="104"/>
      <c r="AK2969" s="104"/>
      <c r="AL2969" s="104"/>
      <c r="AO2969" s="104"/>
      <c r="AP2969" s="104"/>
    </row>
    <row r="2970" spans="21:42" ht="15" customHeight="1" x14ac:dyDescent="0.25">
      <c r="U2970" s="104"/>
      <c r="AB2970" s="104"/>
      <c r="AC2970" s="104"/>
      <c r="AF2970" s="104"/>
      <c r="AG2970" s="104"/>
      <c r="AK2970" s="104"/>
      <c r="AL2970" s="104"/>
      <c r="AO2970" s="104"/>
      <c r="AP2970" s="104"/>
    </row>
    <row r="2971" spans="21:42" ht="15" customHeight="1" x14ac:dyDescent="0.25">
      <c r="U2971" s="104"/>
      <c r="AB2971" s="104"/>
      <c r="AC2971" s="104"/>
      <c r="AF2971" s="104"/>
      <c r="AG2971" s="104"/>
      <c r="AK2971" s="104"/>
      <c r="AL2971" s="104"/>
      <c r="AO2971" s="104"/>
      <c r="AP2971" s="104"/>
    </row>
    <row r="2972" spans="21:42" ht="15" customHeight="1" x14ac:dyDescent="0.25">
      <c r="U2972" s="104"/>
      <c r="AB2972" s="104"/>
      <c r="AC2972" s="104"/>
      <c r="AF2972" s="104"/>
      <c r="AG2972" s="104"/>
      <c r="AK2972" s="104"/>
      <c r="AL2972" s="104"/>
      <c r="AO2972" s="104"/>
      <c r="AP2972" s="104"/>
    </row>
    <row r="2973" spans="21:42" ht="15" customHeight="1" x14ac:dyDescent="0.25">
      <c r="U2973" s="104"/>
      <c r="AB2973" s="104"/>
      <c r="AC2973" s="104"/>
      <c r="AF2973" s="104"/>
      <c r="AG2973" s="104"/>
      <c r="AK2973" s="104"/>
      <c r="AL2973" s="104"/>
      <c r="AO2973" s="104"/>
      <c r="AP2973" s="104"/>
    </row>
    <row r="2974" spans="21:42" ht="15" customHeight="1" x14ac:dyDescent="0.25">
      <c r="U2974" s="104"/>
      <c r="AB2974" s="104"/>
      <c r="AC2974" s="104"/>
      <c r="AF2974" s="104"/>
      <c r="AG2974" s="104"/>
      <c r="AK2974" s="104"/>
      <c r="AL2974" s="104"/>
      <c r="AO2974" s="104"/>
      <c r="AP2974" s="104"/>
    </row>
    <row r="2975" spans="21:42" ht="15" customHeight="1" x14ac:dyDescent="0.25">
      <c r="U2975" s="104"/>
      <c r="AB2975" s="104"/>
      <c r="AC2975" s="104"/>
      <c r="AF2975" s="104"/>
      <c r="AG2975" s="104"/>
      <c r="AK2975" s="104"/>
      <c r="AL2975" s="104"/>
      <c r="AO2975" s="104"/>
      <c r="AP2975" s="104"/>
    </row>
    <row r="2976" spans="21:42" ht="15" customHeight="1" x14ac:dyDescent="0.25">
      <c r="U2976" s="104"/>
      <c r="AB2976" s="104"/>
      <c r="AC2976" s="104"/>
      <c r="AF2976" s="104"/>
      <c r="AG2976" s="104"/>
      <c r="AK2976" s="104"/>
      <c r="AL2976" s="104"/>
      <c r="AO2976" s="104"/>
      <c r="AP2976" s="104"/>
    </row>
    <row r="2977" spans="21:42" ht="15" customHeight="1" x14ac:dyDescent="0.25">
      <c r="U2977" s="104"/>
      <c r="AB2977" s="104"/>
      <c r="AC2977" s="104"/>
      <c r="AF2977" s="104"/>
      <c r="AG2977" s="104"/>
      <c r="AK2977" s="104"/>
      <c r="AL2977" s="104"/>
      <c r="AO2977" s="104"/>
      <c r="AP2977" s="104"/>
    </row>
    <row r="2978" spans="21:42" ht="15" customHeight="1" x14ac:dyDescent="0.25">
      <c r="U2978" s="104"/>
      <c r="AB2978" s="104"/>
      <c r="AC2978" s="104"/>
      <c r="AF2978" s="104"/>
      <c r="AG2978" s="104"/>
      <c r="AK2978" s="104"/>
      <c r="AL2978" s="104"/>
      <c r="AO2978" s="104"/>
      <c r="AP2978" s="104"/>
    </row>
    <row r="2979" spans="21:42" ht="15" customHeight="1" x14ac:dyDescent="0.25">
      <c r="U2979" s="104"/>
      <c r="AB2979" s="104"/>
      <c r="AC2979" s="104"/>
      <c r="AF2979" s="104"/>
      <c r="AG2979" s="104"/>
      <c r="AK2979" s="104"/>
      <c r="AL2979" s="104"/>
      <c r="AO2979" s="104"/>
      <c r="AP2979" s="104"/>
    </row>
    <row r="2980" spans="21:42" ht="15" customHeight="1" x14ac:dyDescent="0.25">
      <c r="U2980" s="104"/>
      <c r="AB2980" s="104"/>
      <c r="AC2980" s="104"/>
      <c r="AF2980" s="104"/>
      <c r="AG2980" s="104"/>
      <c r="AK2980" s="104"/>
      <c r="AL2980" s="104"/>
      <c r="AO2980" s="104"/>
      <c r="AP2980" s="104"/>
    </row>
    <row r="2981" spans="21:42" ht="15" customHeight="1" x14ac:dyDescent="0.25">
      <c r="U2981" s="104"/>
      <c r="AB2981" s="104"/>
      <c r="AC2981" s="104"/>
      <c r="AF2981" s="104"/>
      <c r="AG2981" s="104"/>
      <c r="AK2981" s="104"/>
      <c r="AL2981" s="104"/>
      <c r="AO2981" s="104"/>
      <c r="AP2981" s="104"/>
    </row>
    <row r="2982" spans="21:42" ht="15" customHeight="1" x14ac:dyDescent="0.25">
      <c r="U2982" s="104"/>
      <c r="AB2982" s="104"/>
      <c r="AC2982" s="104"/>
      <c r="AF2982" s="104"/>
      <c r="AG2982" s="104"/>
      <c r="AK2982" s="104"/>
      <c r="AL2982" s="104"/>
      <c r="AO2982" s="104"/>
      <c r="AP2982" s="104"/>
    </row>
    <row r="2983" spans="21:42" ht="15" customHeight="1" x14ac:dyDescent="0.25">
      <c r="U2983" s="104"/>
      <c r="AB2983" s="104"/>
      <c r="AC2983" s="104"/>
      <c r="AF2983" s="104"/>
      <c r="AG2983" s="104"/>
      <c r="AK2983" s="104"/>
      <c r="AL2983" s="104"/>
      <c r="AO2983" s="104"/>
      <c r="AP2983" s="104"/>
    </row>
    <row r="2984" spans="21:42" ht="15" customHeight="1" x14ac:dyDescent="0.25">
      <c r="U2984" s="104"/>
      <c r="AB2984" s="104"/>
      <c r="AC2984" s="104"/>
      <c r="AF2984" s="104"/>
      <c r="AG2984" s="104"/>
      <c r="AK2984" s="104"/>
      <c r="AL2984" s="104"/>
      <c r="AO2984" s="104"/>
      <c r="AP2984" s="104"/>
    </row>
    <row r="2985" spans="21:42" ht="15" customHeight="1" x14ac:dyDescent="0.25">
      <c r="U2985" s="104"/>
      <c r="AB2985" s="104"/>
      <c r="AC2985" s="104"/>
      <c r="AF2985" s="104"/>
      <c r="AG2985" s="104"/>
      <c r="AK2985" s="104"/>
      <c r="AL2985" s="104"/>
      <c r="AO2985" s="104"/>
      <c r="AP2985" s="104"/>
    </row>
    <row r="2986" spans="21:42" ht="15" customHeight="1" x14ac:dyDescent="0.25">
      <c r="U2986" s="104"/>
      <c r="AB2986" s="104"/>
      <c r="AC2986" s="104"/>
      <c r="AF2986" s="104"/>
      <c r="AG2986" s="104"/>
      <c r="AK2986" s="104"/>
      <c r="AL2986" s="104"/>
      <c r="AO2986" s="104"/>
      <c r="AP2986" s="104"/>
    </row>
    <row r="2987" spans="21:42" ht="15" customHeight="1" x14ac:dyDescent="0.25">
      <c r="U2987" s="104"/>
      <c r="AB2987" s="104"/>
      <c r="AC2987" s="104"/>
      <c r="AF2987" s="104"/>
      <c r="AG2987" s="104"/>
      <c r="AK2987" s="104"/>
      <c r="AL2987" s="104"/>
      <c r="AO2987" s="104"/>
      <c r="AP2987" s="104"/>
    </row>
    <row r="2988" spans="21:42" ht="15" customHeight="1" x14ac:dyDescent="0.25">
      <c r="U2988" s="104"/>
      <c r="AB2988" s="104"/>
      <c r="AC2988" s="104"/>
      <c r="AF2988" s="104"/>
      <c r="AG2988" s="104"/>
      <c r="AK2988" s="104"/>
      <c r="AL2988" s="104"/>
      <c r="AO2988" s="104"/>
      <c r="AP2988" s="104"/>
    </row>
    <row r="2989" spans="21:42" ht="15" customHeight="1" x14ac:dyDescent="0.25">
      <c r="U2989" s="104"/>
      <c r="AB2989" s="104"/>
      <c r="AC2989" s="104"/>
      <c r="AF2989" s="104"/>
      <c r="AG2989" s="104"/>
      <c r="AK2989" s="104"/>
      <c r="AL2989" s="104"/>
      <c r="AO2989" s="104"/>
      <c r="AP2989" s="104"/>
    </row>
    <row r="2990" spans="21:42" ht="15" customHeight="1" x14ac:dyDescent="0.25">
      <c r="U2990" s="104"/>
      <c r="AB2990" s="104"/>
      <c r="AC2990" s="104"/>
      <c r="AF2990" s="104"/>
      <c r="AG2990" s="104"/>
      <c r="AK2990" s="104"/>
      <c r="AL2990" s="104"/>
      <c r="AO2990" s="104"/>
      <c r="AP2990" s="104"/>
    </row>
    <row r="2991" spans="21:42" ht="15" customHeight="1" x14ac:dyDescent="0.25">
      <c r="U2991" s="104"/>
      <c r="AB2991" s="104"/>
      <c r="AC2991" s="104"/>
      <c r="AF2991" s="104"/>
      <c r="AG2991" s="104"/>
      <c r="AK2991" s="104"/>
      <c r="AL2991" s="104"/>
      <c r="AO2991" s="104"/>
      <c r="AP2991" s="104"/>
    </row>
    <row r="2992" spans="21:42" ht="15" customHeight="1" x14ac:dyDescent="0.25">
      <c r="U2992" s="104"/>
      <c r="AB2992" s="104"/>
      <c r="AC2992" s="104"/>
      <c r="AF2992" s="104"/>
      <c r="AG2992" s="104"/>
      <c r="AK2992" s="104"/>
      <c r="AL2992" s="104"/>
      <c r="AO2992" s="104"/>
      <c r="AP2992" s="104"/>
    </row>
    <row r="2993" spans="21:42" ht="15" customHeight="1" x14ac:dyDescent="0.25">
      <c r="U2993" s="104"/>
      <c r="AB2993" s="104"/>
      <c r="AC2993" s="104"/>
      <c r="AF2993" s="104"/>
      <c r="AG2993" s="104"/>
      <c r="AK2993" s="104"/>
      <c r="AL2993" s="104"/>
      <c r="AO2993" s="104"/>
      <c r="AP2993" s="104"/>
    </row>
    <row r="2994" spans="21:42" ht="15" customHeight="1" x14ac:dyDescent="0.25">
      <c r="U2994" s="104"/>
      <c r="AB2994" s="104"/>
      <c r="AC2994" s="104"/>
      <c r="AF2994" s="104"/>
      <c r="AG2994" s="104"/>
      <c r="AK2994" s="104"/>
      <c r="AL2994" s="104"/>
      <c r="AO2994" s="104"/>
      <c r="AP2994" s="104"/>
    </row>
    <row r="2995" spans="21:42" ht="15" customHeight="1" x14ac:dyDescent="0.25">
      <c r="U2995" s="104"/>
      <c r="AB2995" s="104"/>
      <c r="AC2995" s="104"/>
      <c r="AF2995" s="104"/>
      <c r="AG2995" s="104"/>
      <c r="AK2995" s="104"/>
      <c r="AL2995" s="104"/>
      <c r="AO2995" s="104"/>
      <c r="AP2995" s="104"/>
    </row>
    <row r="2996" spans="21:42" ht="15" customHeight="1" x14ac:dyDescent="0.25">
      <c r="U2996" s="104"/>
      <c r="AB2996" s="104"/>
      <c r="AC2996" s="104"/>
      <c r="AF2996" s="104"/>
      <c r="AG2996" s="104"/>
      <c r="AK2996" s="104"/>
      <c r="AL2996" s="104"/>
      <c r="AO2996" s="104"/>
      <c r="AP2996" s="104"/>
    </row>
    <row r="2997" spans="21:42" ht="15" customHeight="1" x14ac:dyDescent="0.25">
      <c r="U2997" s="104"/>
      <c r="AB2997" s="104"/>
      <c r="AC2997" s="104"/>
      <c r="AF2997" s="104"/>
      <c r="AG2997" s="104"/>
      <c r="AK2997" s="104"/>
      <c r="AL2997" s="104"/>
      <c r="AO2997" s="104"/>
      <c r="AP2997" s="104"/>
    </row>
    <row r="2998" spans="21:42" ht="15" customHeight="1" x14ac:dyDescent="0.25">
      <c r="U2998" s="104"/>
      <c r="AB2998" s="104"/>
      <c r="AC2998" s="104"/>
      <c r="AF2998" s="104"/>
      <c r="AG2998" s="104"/>
      <c r="AK2998" s="104"/>
      <c r="AL2998" s="104"/>
      <c r="AO2998" s="104"/>
      <c r="AP2998" s="104"/>
    </row>
    <row r="2999" spans="21:42" ht="15" customHeight="1" x14ac:dyDescent="0.25">
      <c r="U2999" s="104"/>
      <c r="AB2999" s="104"/>
      <c r="AC2999" s="104"/>
      <c r="AF2999" s="104"/>
      <c r="AG2999" s="104"/>
      <c r="AK2999" s="104"/>
      <c r="AL2999" s="104"/>
      <c r="AO2999" s="104"/>
      <c r="AP2999" s="104"/>
    </row>
    <row r="3000" spans="21:42" ht="15" customHeight="1" x14ac:dyDescent="0.25">
      <c r="U3000" s="104"/>
      <c r="AB3000" s="104"/>
      <c r="AC3000" s="104"/>
      <c r="AF3000" s="104"/>
      <c r="AG3000" s="104"/>
      <c r="AK3000" s="104"/>
      <c r="AL3000" s="104"/>
      <c r="AO3000" s="104"/>
      <c r="AP3000" s="104"/>
    </row>
    <row r="3001" spans="21:42" ht="15" customHeight="1" x14ac:dyDescent="0.25">
      <c r="U3001" s="104"/>
      <c r="AB3001" s="104"/>
      <c r="AC3001" s="104"/>
      <c r="AF3001" s="104"/>
      <c r="AG3001" s="104"/>
      <c r="AK3001" s="104"/>
      <c r="AL3001" s="104"/>
      <c r="AO3001" s="104"/>
      <c r="AP3001" s="104"/>
    </row>
    <row r="3002" spans="21:42" ht="15" customHeight="1" x14ac:dyDescent="0.25">
      <c r="U3002" s="104"/>
      <c r="AB3002" s="104"/>
      <c r="AC3002" s="104"/>
      <c r="AF3002" s="104"/>
      <c r="AG3002" s="104"/>
      <c r="AK3002" s="104"/>
      <c r="AL3002" s="104"/>
      <c r="AO3002" s="104"/>
      <c r="AP3002" s="104"/>
    </row>
    <row r="3003" spans="21:42" ht="15" customHeight="1" x14ac:dyDescent="0.25">
      <c r="U3003" s="104"/>
      <c r="AB3003" s="104"/>
      <c r="AC3003" s="104"/>
      <c r="AF3003" s="104"/>
      <c r="AG3003" s="104"/>
      <c r="AK3003" s="104"/>
      <c r="AL3003" s="104"/>
      <c r="AO3003" s="104"/>
      <c r="AP3003" s="104"/>
    </row>
    <row r="3004" spans="21:42" ht="15" customHeight="1" x14ac:dyDescent="0.25">
      <c r="U3004" s="104"/>
      <c r="AB3004" s="104"/>
      <c r="AC3004" s="104"/>
      <c r="AF3004" s="104"/>
      <c r="AG3004" s="104"/>
      <c r="AK3004" s="104"/>
      <c r="AL3004" s="104"/>
      <c r="AO3004" s="104"/>
      <c r="AP3004" s="104"/>
    </row>
    <row r="3005" spans="21:42" ht="15" customHeight="1" x14ac:dyDescent="0.25">
      <c r="U3005" s="104"/>
      <c r="AB3005" s="104"/>
      <c r="AC3005" s="104"/>
      <c r="AF3005" s="104"/>
      <c r="AG3005" s="104"/>
      <c r="AK3005" s="104"/>
      <c r="AL3005" s="104"/>
      <c r="AO3005" s="104"/>
      <c r="AP3005" s="104"/>
    </row>
    <row r="3006" spans="21:42" ht="15" customHeight="1" x14ac:dyDescent="0.25">
      <c r="U3006" s="104"/>
      <c r="AB3006" s="104"/>
      <c r="AC3006" s="104"/>
      <c r="AF3006" s="104"/>
      <c r="AG3006" s="104"/>
      <c r="AK3006" s="104"/>
      <c r="AL3006" s="104"/>
      <c r="AO3006" s="104"/>
      <c r="AP3006" s="104"/>
    </row>
    <row r="3007" spans="21:42" ht="15" customHeight="1" x14ac:dyDescent="0.25">
      <c r="U3007" s="104"/>
      <c r="AB3007" s="104"/>
      <c r="AC3007" s="104"/>
      <c r="AF3007" s="104"/>
      <c r="AG3007" s="104"/>
      <c r="AK3007" s="104"/>
      <c r="AL3007" s="104"/>
      <c r="AO3007" s="104"/>
      <c r="AP3007" s="104"/>
    </row>
    <row r="3008" spans="21:42" ht="15" customHeight="1" x14ac:dyDescent="0.25">
      <c r="U3008" s="104"/>
      <c r="AB3008" s="104"/>
      <c r="AC3008" s="104"/>
      <c r="AF3008" s="104"/>
      <c r="AG3008" s="104"/>
      <c r="AK3008" s="104"/>
      <c r="AL3008" s="104"/>
      <c r="AO3008" s="104"/>
      <c r="AP3008" s="104"/>
    </row>
    <row r="3009" spans="21:42" ht="15" customHeight="1" x14ac:dyDescent="0.25">
      <c r="U3009" s="104"/>
      <c r="AB3009" s="104"/>
      <c r="AC3009" s="104"/>
      <c r="AF3009" s="104"/>
      <c r="AG3009" s="104"/>
      <c r="AK3009" s="104"/>
      <c r="AL3009" s="104"/>
      <c r="AO3009" s="104"/>
      <c r="AP3009" s="104"/>
    </row>
    <row r="3010" spans="21:42" ht="15" customHeight="1" x14ac:dyDescent="0.25">
      <c r="U3010" s="104"/>
      <c r="AB3010" s="104"/>
      <c r="AC3010" s="104"/>
      <c r="AF3010" s="104"/>
      <c r="AG3010" s="104"/>
      <c r="AK3010" s="104"/>
      <c r="AL3010" s="104"/>
      <c r="AO3010" s="104"/>
      <c r="AP3010" s="104"/>
    </row>
    <row r="3011" spans="21:42" ht="15" customHeight="1" x14ac:dyDescent="0.25">
      <c r="U3011" s="104"/>
      <c r="AB3011" s="104"/>
      <c r="AC3011" s="104"/>
      <c r="AF3011" s="104"/>
      <c r="AG3011" s="104"/>
      <c r="AK3011" s="104"/>
      <c r="AL3011" s="104"/>
      <c r="AO3011" s="104"/>
      <c r="AP3011" s="104"/>
    </row>
    <row r="3012" spans="21:42" ht="15" customHeight="1" x14ac:dyDescent="0.25">
      <c r="U3012" s="104"/>
      <c r="AB3012" s="104"/>
      <c r="AC3012" s="104"/>
      <c r="AF3012" s="104"/>
      <c r="AG3012" s="104"/>
      <c r="AK3012" s="104"/>
      <c r="AL3012" s="104"/>
      <c r="AO3012" s="104"/>
      <c r="AP3012" s="104"/>
    </row>
    <row r="3013" spans="21:42" ht="15" customHeight="1" x14ac:dyDescent="0.25">
      <c r="U3013" s="104"/>
      <c r="AB3013" s="104"/>
      <c r="AC3013" s="104"/>
      <c r="AF3013" s="104"/>
      <c r="AG3013" s="104"/>
      <c r="AK3013" s="104"/>
      <c r="AL3013" s="104"/>
      <c r="AO3013" s="104"/>
      <c r="AP3013" s="104"/>
    </row>
    <row r="3014" spans="21:42" ht="15" customHeight="1" x14ac:dyDescent="0.25">
      <c r="U3014" s="104"/>
      <c r="AB3014" s="104"/>
      <c r="AC3014" s="104"/>
      <c r="AF3014" s="104"/>
      <c r="AG3014" s="104"/>
      <c r="AK3014" s="104"/>
      <c r="AL3014" s="104"/>
      <c r="AO3014" s="104"/>
      <c r="AP3014" s="104"/>
    </row>
    <row r="3015" spans="21:42" ht="15" customHeight="1" x14ac:dyDescent="0.25">
      <c r="U3015" s="104"/>
      <c r="AB3015" s="104"/>
      <c r="AC3015" s="104"/>
      <c r="AF3015" s="104"/>
      <c r="AG3015" s="104"/>
      <c r="AK3015" s="104"/>
      <c r="AL3015" s="104"/>
      <c r="AO3015" s="104"/>
      <c r="AP3015" s="104"/>
    </row>
    <row r="3016" spans="21:42" ht="15" customHeight="1" x14ac:dyDescent="0.25">
      <c r="U3016" s="104"/>
      <c r="AB3016" s="104"/>
      <c r="AC3016" s="104"/>
      <c r="AF3016" s="104"/>
      <c r="AG3016" s="104"/>
      <c r="AK3016" s="104"/>
      <c r="AL3016" s="104"/>
      <c r="AO3016" s="104"/>
      <c r="AP3016" s="104"/>
    </row>
    <row r="3017" spans="21:42" ht="15" customHeight="1" x14ac:dyDescent="0.25">
      <c r="U3017" s="104"/>
      <c r="AB3017" s="104"/>
      <c r="AC3017" s="104"/>
      <c r="AF3017" s="104"/>
      <c r="AG3017" s="104"/>
      <c r="AK3017" s="104"/>
      <c r="AL3017" s="104"/>
      <c r="AO3017" s="104"/>
      <c r="AP3017" s="104"/>
    </row>
    <row r="3018" spans="21:42" ht="15" customHeight="1" x14ac:dyDescent="0.25">
      <c r="U3018" s="104"/>
      <c r="AB3018" s="104"/>
      <c r="AC3018" s="104"/>
      <c r="AF3018" s="104"/>
      <c r="AG3018" s="104"/>
      <c r="AK3018" s="104"/>
      <c r="AL3018" s="104"/>
      <c r="AO3018" s="104"/>
      <c r="AP3018" s="104"/>
    </row>
    <row r="3019" spans="21:42" ht="15" customHeight="1" x14ac:dyDescent="0.25">
      <c r="U3019" s="104"/>
      <c r="AB3019" s="104"/>
      <c r="AC3019" s="104"/>
      <c r="AF3019" s="104"/>
      <c r="AG3019" s="104"/>
      <c r="AK3019" s="104"/>
      <c r="AL3019" s="104"/>
      <c r="AO3019" s="104"/>
      <c r="AP3019" s="104"/>
    </row>
    <row r="3020" spans="21:42" ht="15" customHeight="1" x14ac:dyDescent="0.25">
      <c r="U3020" s="104"/>
      <c r="AB3020" s="104"/>
      <c r="AC3020" s="104"/>
      <c r="AF3020" s="104"/>
      <c r="AG3020" s="104"/>
      <c r="AK3020" s="104"/>
      <c r="AL3020" s="104"/>
      <c r="AO3020" s="104"/>
      <c r="AP3020" s="104"/>
    </row>
    <row r="3021" spans="21:42" ht="15" customHeight="1" x14ac:dyDescent="0.25">
      <c r="U3021" s="104"/>
      <c r="AB3021" s="104"/>
      <c r="AC3021" s="104"/>
      <c r="AF3021" s="104"/>
      <c r="AG3021" s="104"/>
      <c r="AK3021" s="104"/>
      <c r="AL3021" s="104"/>
      <c r="AO3021" s="104"/>
      <c r="AP3021" s="104"/>
    </row>
    <row r="3022" spans="21:42" ht="15" customHeight="1" x14ac:dyDescent="0.25">
      <c r="U3022" s="104"/>
      <c r="AB3022" s="104"/>
      <c r="AC3022" s="104"/>
      <c r="AF3022" s="104"/>
      <c r="AG3022" s="104"/>
      <c r="AK3022" s="104"/>
      <c r="AL3022" s="104"/>
      <c r="AO3022" s="104"/>
      <c r="AP3022" s="104"/>
    </row>
    <row r="3023" spans="21:42" ht="15" customHeight="1" x14ac:dyDescent="0.25">
      <c r="U3023" s="104"/>
      <c r="AB3023" s="104"/>
      <c r="AC3023" s="104"/>
      <c r="AF3023" s="104"/>
      <c r="AG3023" s="104"/>
      <c r="AK3023" s="104"/>
      <c r="AL3023" s="104"/>
      <c r="AO3023" s="104"/>
      <c r="AP3023" s="104"/>
    </row>
    <row r="3024" spans="21:42" ht="15" customHeight="1" x14ac:dyDescent="0.25">
      <c r="U3024" s="104"/>
      <c r="AB3024" s="104"/>
      <c r="AC3024" s="104"/>
      <c r="AF3024" s="104"/>
      <c r="AG3024" s="104"/>
      <c r="AK3024" s="104"/>
      <c r="AL3024" s="104"/>
      <c r="AO3024" s="104"/>
      <c r="AP3024" s="104"/>
    </row>
    <row r="3025" spans="21:42" ht="15" customHeight="1" x14ac:dyDescent="0.25">
      <c r="U3025" s="104"/>
      <c r="AB3025" s="104"/>
      <c r="AC3025" s="104"/>
      <c r="AF3025" s="104"/>
      <c r="AG3025" s="104"/>
      <c r="AK3025" s="104"/>
      <c r="AL3025" s="104"/>
      <c r="AO3025" s="104"/>
      <c r="AP3025" s="104"/>
    </row>
    <row r="3026" spans="21:42" ht="15" customHeight="1" x14ac:dyDescent="0.25">
      <c r="U3026" s="104"/>
      <c r="AB3026" s="104"/>
      <c r="AC3026" s="104"/>
      <c r="AF3026" s="104"/>
      <c r="AG3026" s="104"/>
      <c r="AK3026" s="104"/>
      <c r="AL3026" s="104"/>
      <c r="AO3026" s="104"/>
      <c r="AP3026" s="104"/>
    </row>
    <row r="3027" spans="21:42" ht="15" customHeight="1" x14ac:dyDescent="0.25">
      <c r="U3027" s="104"/>
      <c r="AB3027" s="104"/>
      <c r="AC3027" s="104"/>
      <c r="AF3027" s="104"/>
      <c r="AG3027" s="104"/>
      <c r="AK3027" s="104"/>
      <c r="AL3027" s="104"/>
      <c r="AO3027" s="104"/>
      <c r="AP3027" s="104"/>
    </row>
    <row r="3028" spans="21:42" ht="15" customHeight="1" x14ac:dyDescent="0.25">
      <c r="U3028" s="104"/>
      <c r="AB3028" s="104"/>
      <c r="AC3028" s="104"/>
      <c r="AF3028" s="104"/>
      <c r="AG3028" s="104"/>
      <c r="AK3028" s="104"/>
      <c r="AL3028" s="104"/>
      <c r="AO3028" s="104"/>
      <c r="AP3028" s="104"/>
    </row>
    <row r="3029" spans="21:42" ht="15" customHeight="1" x14ac:dyDescent="0.25">
      <c r="U3029" s="104"/>
      <c r="AB3029" s="104"/>
      <c r="AC3029" s="104"/>
      <c r="AF3029" s="104"/>
      <c r="AG3029" s="104"/>
      <c r="AK3029" s="104"/>
      <c r="AL3029" s="104"/>
      <c r="AO3029" s="104"/>
      <c r="AP3029" s="104"/>
    </row>
    <row r="3030" spans="21:42" ht="15" customHeight="1" x14ac:dyDescent="0.25">
      <c r="U3030" s="104"/>
      <c r="AB3030" s="104"/>
      <c r="AC3030" s="104"/>
      <c r="AF3030" s="104"/>
      <c r="AG3030" s="104"/>
      <c r="AK3030" s="104"/>
      <c r="AL3030" s="104"/>
      <c r="AO3030" s="104"/>
      <c r="AP3030" s="104"/>
    </row>
    <row r="3031" spans="21:42" ht="15" customHeight="1" x14ac:dyDescent="0.25">
      <c r="U3031" s="104"/>
      <c r="AB3031" s="104"/>
      <c r="AC3031" s="104"/>
      <c r="AF3031" s="104"/>
      <c r="AG3031" s="104"/>
      <c r="AK3031" s="104"/>
      <c r="AL3031" s="104"/>
      <c r="AO3031" s="104"/>
      <c r="AP3031" s="104"/>
    </row>
    <row r="3032" spans="21:42" ht="15" customHeight="1" x14ac:dyDescent="0.25">
      <c r="U3032" s="104"/>
      <c r="AB3032" s="104"/>
      <c r="AC3032" s="104"/>
      <c r="AF3032" s="104"/>
      <c r="AG3032" s="104"/>
      <c r="AK3032" s="104"/>
      <c r="AL3032" s="104"/>
      <c r="AO3032" s="104"/>
      <c r="AP3032" s="104"/>
    </row>
    <row r="3033" spans="21:42" ht="15" customHeight="1" x14ac:dyDescent="0.25">
      <c r="U3033" s="104"/>
      <c r="AB3033" s="104"/>
      <c r="AC3033" s="104"/>
      <c r="AF3033" s="104"/>
      <c r="AG3033" s="104"/>
      <c r="AK3033" s="104"/>
      <c r="AL3033" s="104"/>
      <c r="AO3033" s="104"/>
      <c r="AP3033" s="104"/>
    </row>
    <row r="3034" spans="21:42" ht="15" customHeight="1" x14ac:dyDescent="0.25">
      <c r="U3034" s="104"/>
      <c r="AB3034" s="104"/>
      <c r="AC3034" s="104"/>
      <c r="AF3034" s="104"/>
      <c r="AG3034" s="104"/>
      <c r="AK3034" s="104"/>
      <c r="AL3034" s="104"/>
      <c r="AO3034" s="104"/>
      <c r="AP3034" s="104"/>
    </row>
    <row r="3035" spans="21:42" ht="15" customHeight="1" x14ac:dyDescent="0.25">
      <c r="U3035" s="104"/>
      <c r="AB3035" s="104"/>
      <c r="AC3035" s="104"/>
      <c r="AF3035" s="104"/>
      <c r="AG3035" s="104"/>
      <c r="AK3035" s="104"/>
      <c r="AL3035" s="104"/>
      <c r="AO3035" s="104"/>
      <c r="AP3035" s="104"/>
    </row>
    <row r="3036" spans="21:42" ht="15" customHeight="1" x14ac:dyDescent="0.25">
      <c r="U3036" s="104"/>
      <c r="AB3036" s="104"/>
      <c r="AC3036" s="104"/>
      <c r="AF3036" s="104"/>
      <c r="AG3036" s="104"/>
      <c r="AK3036" s="104"/>
      <c r="AL3036" s="104"/>
      <c r="AO3036" s="104"/>
      <c r="AP3036" s="104"/>
    </row>
    <row r="3037" spans="21:42" ht="15" customHeight="1" x14ac:dyDescent="0.25">
      <c r="U3037" s="104"/>
      <c r="AB3037" s="104"/>
      <c r="AC3037" s="104"/>
      <c r="AF3037" s="104"/>
      <c r="AG3037" s="104"/>
      <c r="AK3037" s="104"/>
      <c r="AL3037" s="104"/>
      <c r="AO3037" s="104"/>
      <c r="AP3037" s="104"/>
    </row>
    <row r="3038" spans="21:42" ht="15" customHeight="1" x14ac:dyDescent="0.25">
      <c r="U3038" s="104"/>
      <c r="AB3038" s="104"/>
      <c r="AC3038" s="104"/>
      <c r="AF3038" s="104"/>
      <c r="AG3038" s="104"/>
      <c r="AK3038" s="104"/>
      <c r="AL3038" s="104"/>
      <c r="AO3038" s="104"/>
      <c r="AP3038" s="104"/>
    </row>
    <row r="3039" spans="21:42" ht="15" customHeight="1" x14ac:dyDescent="0.25">
      <c r="U3039" s="104"/>
      <c r="AB3039" s="104"/>
      <c r="AC3039" s="104"/>
      <c r="AF3039" s="104"/>
      <c r="AG3039" s="104"/>
      <c r="AK3039" s="104"/>
      <c r="AL3039" s="104"/>
      <c r="AO3039" s="104"/>
      <c r="AP3039" s="104"/>
    </row>
    <row r="3040" spans="21:42" ht="15" customHeight="1" x14ac:dyDescent="0.25">
      <c r="U3040" s="104"/>
      <c r="AB3040" s="104"/>
      <c r="AC3040" s="104"/>
      <c r="AF3040" s="104"/>
      <c r="AG3040" s="104"/>
      <c r="AK3040" s="104"/>
      <c r="AL3040" s="104"/>
      <c r="AO3040" s="104"/>
      <c r="AP3040" s="104"/>
    </row>
    <row r="3041" spans="21:42" ht="15" customHeight="1" x14ac:dyDescent="0.25">
      <c r="U3041" s="104"/>
      <c r="AB3041" s="104"/>
      <c r="AC3041" s="104"/>
      <c r="AF3041" s="104"/>
      <c r="AG3041" s="104"/>
      <c r="AK3041" s="104"/>
      <c r="AL3041" s="104"/>
      <c r="AO3041" s="104"/>
      <c r="AP3041" s="104"/>
    </row>
    <row r="3042" spans="21:42" ht="15" customHeight="1" x14ac:dyDescent="0.25">
      <c r="U3042" s="104"/>
      <c r="AB3042" s="104"/>
      <c r="AC3042" s="104"/>
      <c r="AF3042" s="104"/>
      <c r="AG3042" s="104"/>
      <c r="AK3042" s="104"/>
      <c r="AL3042" s="104"/>
      <c r="AO3042" s="104"/>
      <c r="AP3042" s="104"/>
    </row>
    <row r="3043" spans="21:42" ht="15" customHeight="1" x14ac:dyDescent="0.25">
      <c r="U3043" s="104"/>
      <c r="AB3043" s="104"/>
      <c r="AC3043" s="104"/>
      <c r="AF3043" s="104"/>
      <c r="AG3043" s="104"/>
      <c r="AK3043" s="104"/>
      <c r="AL3043" s="104"/>
      <c r="AO3043" s="104"/>
      <c r="AP3043" s="104"/>
    </row>
    <row r="3044" spans="21:42" ht="15" customHeight="1" x14ac:dyDescent="0.25">
      <c r="U3044" s="104"/>
      <c r="AB3044" s="104"/>
      <c r="AC3044" s="104"/>
      <c r="AF3044" s="104"/>
      <c r="AG3044" s="104"/>
      <c r="AK3044" s="104"/>
      <c r="AL3044" s="104"/>
      <c r="AO3044" s="104"/>
      <c r="AP3044" s="104"/>
    </row>
    <row r="3045" spans="21:42" ht="15" customHeight="1" x14ac:dyDescent="0.25">
      <c r="U3045" s="104"/>
      <c r="AB3045" s="104"/>
      <c r="AC3045" s="104"/>
      <c r="AF3045" s="104"/>
      <c r="AG3045" s="104"/>
      <c r="AK3045" s="104"/>
      <c r="AL3045" s="104"/>
      <c r="AO3045" s="104"/>
      <c r="AP3045" s="104"/>
    </row>
    <row r="3046" spans="21:42" ht="15" customHeight="1" x14ac:dyDescent="0.25">
      <c r="U3046" s="104"/>
      <c r="AB3046" s="104"/>
      <c r="AC3046" s="104"/>
      <c r="AF3046" s="104"/>
      <c r="AG3046" s="104"/>
      <c r="AK3046" s="104"/>
      <c r="AL3046" s="104"/>
      <c r="AO3046" s="104"/>
      <c r="AP3046" s="104"/>
    </row>
    <row r="3047" spans="21:42" ht="15" customHeight="1" x14ac:dyDescent="0.25">
      <c r="U3047" s="104"/>
      <c r="AB3047" s="104"/>
      <c r="AC3047" s="104"/>
      <c r="AF3047" s="104"/>
      <c r="AG3047" s="104"/>
      <c r="AK3047" s="104"/>
      <c r="AL3047" s="104"/>
      <c r="AO3047" s="104"/>
      <c r="AP3047" s="104"/>
    </row>
    <row r="3048" spans="21:42" ht="15" customHeight="1" x14ac:dyDescent="0.25">
      <c r="U3048" s="104"/>
      <c r="AB3048" s="104"/>
      <c r="AC3048" s="104"/>
      <c r="AF3048" s="104"/>
      <c r="AG3048" s="104"/>
      <c r="AK3048" s="104"/>
      <c r="AL3048" s="104"/>
      <c r="AO3048" s="104"/>
      <c r="AP3048" s="104"/>
    </row>
    <row r="3049" spans="21:42" ht="15" customHeight="1" x14ac:dyDescent="0.25">
      <c r="U3049" s="104"/>
      <c r="AB3049" s="104"/>
      <c r="AC3049" s="104"/>
      <c r="AF3049" s="104"/>
      <c r="AG3049" s="104"/>
      <c r="AK3049" s="104"/>
      <c r="AL3049" s="104"/>
      <c r="AO3049" s="104"/>
      <c r="AP3049" s="104"/>
    </row>
    <row r="3050" spans="21:42" ht="15" customHeight="1" x14ac:dyDescent="0.25">
      <c r="U3050" s="104"/>
      <c r="AB3050" s="104"/>
      <c r="AC3050" s="104"/>
      <c r="AF3050" s="104"/>
      <c r="AG3050" s="104"/>
      <c r="AK3050" s="104"/>
      <c r="AL3050" s="104"/>
      <c r="AO3050" s="104"/>
      <c r="AP3050" s="104"/>
    </row>
    <row r="3051" spans="21:42" ht="15" customHeight="1" x14ac:dyDescent="0.25">
      <c r="U3051" s="104"/>
      <c r="AB3051" s="104"/>
      <c r="AC3051" s="104"/>
      <c r="AF3051" s="104"/>
      <c r="AG3051" s="104"/>
      <c r="AK3051" s="104"/>
      <c r="AL3051" s="104"/>
      <c r="AO3051" s="104"/>
      <c r="AP3051" s="104"/>
    </row>
    <row r="3052" spans="21:42" ht="15" customHeight="1" x14ac:dyDescent="0.25">
      <c r="U3052" s="104"/>
      <c r="AB3052" s="104"/>
      <c r="AC3052" s="104"/>
      <c r="AF3052" s="104"/>
      <c r="AG3052" s="104"/>
      <c r="AK3052" s="104"/>
      <c r="AL3052" s="104"/>
      <c r="AO3052" s="104"/>
      <c r="AP3052" s="104"/>
    </row>
    <row r="3053" spans="21:42" ht="15" customHeight="1" x14ac:dyDescent="0.25">
      <c r="U3053" s="104"/>
      <c r="AB3053" s="104"/>
      <c r="AC3053" s="104"/>
      <c r="AF3053" s="104"/>
      <c r="AG3053" s="104"/>
      <c r="AK3053" s="104"/>
      <c r="AL3053" s="104"/>
      <c r="AO3053" s="104"/>
      <c r="AP3053" s="104"/>
    </row>
    <row r="3054" spans="21:42" ht="15" customHeight="1" x14ac:dyDescent="0.25">
      <c r="U3054" s="104"/>
      <c r="AB3054" s="104"/>
      <c r="AC3054" s="104"/>
      <c r="AF3054" s="104"/>
      <c r="AG3054" s="104"/>
      <c r="AK3054" s="104"/>
      <c r="AL3054" s="104"/>
      <c r="AO3054" s="104"/>
      <c r="AP3054" s="104"/>
    </row>
    <row r="3055" spans="21:42" ht="15" customHeight="1" x14ac:dyDescent="0.25">
      <c r="U3055" s="104"/>
      <c r="AB3055" s="104"/>
      <c r="AC3055" s="104"/>
      <c r="AF3055" s="104"/>
      <c r="AG3055" s="104"/>
      <c r="AK3055" s="104"/>
      <c r="AL3055" s="104"/>
      <c r="AO3055" s="104"/>
      <c r="AP3055" s="104"/>
    </row>
    <row r="3056" spans="21:42" ht="15" customHeight="1" x14ac:dyDescent="0.25">
      <c r="U3056" s="104"/>
      <c r="AB3056" s="104"/>
      <c r="AC3056" s="104"/>
      <c r="AF3056" s="104"/>
      <c r="AG3056" s="104"/>
      <c r="AK3056" s="104"/>
      <c r="AL3056" s="104"/>
      <c r="AO3056" s="104"/>
      <c r="AP3056" s="104"/>
    </row>
    <row r="3057" spans="21:42" ht="15" customHeight="1" x14ac:dyDescent="0.25">
      <c r="U3057" s="104"/>
      <c r="AB3057" s="104"/>
      <c r="AC3057" s="104"/>
      <c r="AF3057" s="104"/>
      <c r="AG3057" s="104"/>
      <c r="AK3057" s="104"/>
      <c r="AL3057" s="104"/>
      <c r="AO3057" s="104"/>
      <c r="AP3057" s="104"/>
    </row>
    <row r="3058" spans="21:42" ht="15" customHeight="1" x14ac:dyDescent="0.25">
      <c r="U3058" s="104"/>
      <c r="AB3058" s="104"/>
      <c r="AC3058" s="104"/>
      <c r="AF3058" s="104"/>
      <c r="AG3058" s="104"/>
      <c r="AK3058" s="104"/>
      <c r="AL3058" s="104"/>
      <c r="AO3058" s="104"/>
      <c r="AP3058" s="104"/>
    </row>
    <row r="3059" spans="21:42" ht="15" customHeight="1" x14ac:dyDescent="0.25">
      <c r="U3059" s="104"/>
      <c r="AB3059" s="104"/>
      <c r="AC3059" s="104"/>
      <c r="AF3059" s="104"/>
      <c r="AG3059" s="104"/>
      <c r="AK3059" s="104"/>
      <c r="AL3059" s="104"/>
      <c r="AO3059" s="104"/>
      <c r="AP3059" s="104"/>
    </row>
    <row r="3060" spans="21:42" ht="15" customHeight="1" x14ac:dyDescent="0.25">
      <c r="U3060" s="104"/>
      <c r="AB3060" s="104"/>
      <c r="AC3060" s="104"/>
      <c r="AF3060" s="104"/>
      <c r="AG3060" s="104"/>
      <c r="AK3060" s="104"/>
      <c r="AL3060" s="104"/>
      <c r="AO3060" s="104"/>
      <c r="AP3060" s="104"/>
    </row>
    <row r="3061" spans="21:42" ht="15" customHeight="1" x14ac:dyDescent="0.25">
      <c r="U3061" s="104"/>
      <c r="AB3061" s="104"/>
      <c r="AC3061" s="104"/>
      <c r="AF3061" s="104"/>
      <c r="AG3061" s="104"/>
      <c r="AK3061" s="104"/>
      <c r="AL3061" s="104"/>
      <c r="AO3061" s="104"/>
      <c r="AP3061" s="104"/>
    </row>
    <row r="3062" spans="21:42" ht="15" customHeight="1" x14ac:dyDescent="0.25">
      <c r="U3062" s="104"/>
      <c r="AB3062" s="104"/>
      <c r="AC3062" s="104"/>
      <c r="AF3062" s="104"/>
      <c r="AG3062" s="104"/>
      <c r="AK3062" s="104"/>
      <c r="AL3062" s="104"/>
      <c r="AO3062" s="104"/>
      <c r="AP3062" s="104"/>
    </row>
    <row r="3063" spans="21:42" ht="15" customHeight="1" x14ac:dyDescent="0.25">
      <c r="U3063" s="104"/>
      <c r="AB3063" s="104"/>
      <c r="AC3063" s="104"/>
      <c r="AF3063" s="104"/>
      <c r="AG3063" s="104"/>
      <c r="AK3063" s="104"/>
      <c r="AL3063" s="104"/>
      <c r="AO3063" s="104"/>
      <c r="AP3063" s="104"/>
    </row>
    <row r="3064" spans="21:42" ht="15" customHeight="1" x14ac:dyDescent="0.25">
      <c r="U3064" s="104"/>
      <c r="AB3064" s="104"/>
      <c r="AC3064" s="104"/>
      <c r="AF3064" s="104"/>
      <c r="AG3064" s="104"/>
      <c r="AK3064" s="104"/>
      <c r="AL3064" s="104"/>
      <c r="AO3064" s="104"/>
      <c r="AP3064" s="104"/>
    </row>
    <row r="3065" spans="21:42" ht="15" customHeight="1" x14ac:dyDescent="0.25">
      <c r="U3065" s="104"/>
      <c r="AB3065" s="104"/>
      <c r="AC3065" s="104"/>
      <c r="AF3065" s="104"/>
      <c r="AG3065" s="104"/>
      <c r="AK3065" s="104"/>
      <c r="AL3065" s="104"/>
      <c r="AO3065" s="104"/>
      <c r="AP3065" s="104"/>
    </row>
    <row r="3066" spans="21:42" ht="15" customHeight="1" x14ac:dyDescent="0.25">
      <c r="U3066" s="104"/>
      <c r="AB3066" s="104"/>
      <c r="AC3066" s="104"/>
      <c r="AF3066" s="104"/>
      <c r="AG3066" s="104"/>
      <c r="AK3066" s="104"/>
      <c r="AL3066" s="104"/>
      <c r="AO3066" s="104"/>
      <c r="AP3066" s="104"/>
    </row>
    <row r="3067" spans="21:42" ht="15" customHeight="1" x14ac:dyDescent="0.25">
      <c r="U3067" s="104"/>
      <c r="AB3067" s="104"/>
      <c r="AC3067" s="104"/>
      <c r="AF3067" s="104"/>
      <c r="AG3067" s="104"/>
      <c r="AK3067" s="104"/>
      <c r="AL3067" s="104"/>
      <c r="AO3067" s="104"/>
      <c r="AP3067" s="104"/>
    </row>
    <row r="3068" spans="21:42" ht="15" customHeight="1" x14ac:dyDescent="0.25">
      <c r="U3068" s="104"/>
      <c r="AB3068" s="104"/>
      <c r="AC3068" s="104"/>
      <c r="AF3068" s="104"/>
      <c r="AG3068" s="104"/>
      <c r="AK3068" s="104"/>
      <c r="AL3068" s="104"/>
      <c r="AO3068" s="104"/>
      <c r="AP3068" s="104"/>
    </row>
    <row r="3069" spans="21:42" ht="15" customHeight="1" x14ac:dyDescent="0.25">
      <c r="U3069" s="104"/>
      <c r="AB3069" s="104"/>
      <c r="AC3069" s="104"/>
      <c r="AF3069" s="104"/>
      <c r="AG3069" s="104"/>
      <c r="AK3069" s="104"/>
      <c r="AL3069" s="104"/>
      <c r="AO3069" s="104"/>
      <c r="AP3069" s="104"/>
    </row>
    <row r="3070" spans="21:42" ht="15" customHeight="1" x14ac:dyDescent="0.25">
      <c r="U3070" s="104"/>
      <c r="AB3070" s="104"/>
      <c r="AC3070" s="104"/>
      <c r="AF3070" s="104"/>
      <c r="AG3070" s="104"/>
      <c r="AK3070" s="104"/>
      <c r="AL3070" s="104"/>
      <c r="AO3070" s="104"/>
      <c r="AP3070" s="104"/>
    </row>
    <row r="3071" spans="21:42" ht="15" customHeight="1" x14ac:dyDescent="0.25">
      <c r="U3071" s="104"/>
      <c r="AB3071" s="104"/>
      <c r="AC3071" s="104"/>
      <c r="AF3071" s="104"/>
      <c r="AG3071" s="104"/>
      <c r="AK3071" s="104"/>
      <c r="AL3071" s="104"/>
      <c r="AO3071" s="104"/>
      <c r="AP3071" s="104"/>
    </row>
    <row r="3072" spans="21:42" ht="15" customHeight="1" x14ac:dyDescent="0.25">
      <c r="U3072" s="104"/>
      <c r="AB3072" s="104"/>
      <c r="AC3072" s="104"/>
      <c r="AF3072" s="104"/>
      <c r="AG3072" s="104"/>
      <c r="AK3072" s="104"/>
      <c r="AL3072" s="104"/>
      <c r="AO3072" s="104"/>
      <c r="AP3072" s="104"/>
    </row>
    <row r="3073" spans="21:42" ht="15" customHeight="1" x14ac:dyDescent="0.25">
      <c r="U3073" s="104"/>
      <c r="AB3073" s="104"/>
      <c r="AC3073" s="104"/>
      <c r="AF3073" s="104"/>
      <c r="AG3073" s="104"/>
      <c r="AK3073" s="104"/>
      <c r="AL3073" s="104"/>
      <c r="AO3073" s="104"/>
      <c r="AP3073" s="104"/>
    </row>
    <row r="3074" spans="21:42" ht="15" customHeight="1" x14ac:dyDescent="0.25">
      <c r="U3074" s="104"/>
      <c r="AB3074" s="104"/>
      <c r="AC3074" s="104"/>
      <c r="AF3074" s="104"/>
      <c r="AG3074" s="104"/>
      <c r="AK3074" s="104"/>
      <c r="AL3074" s="104"/>
      <c r="AO3074" s="104"/>
      <c r="AP3074" s="104"/>
    </row>
    <row r="3075" spans="21:42" ht="15" customHeight="1" x14ac:dyDescent="0.25">
      <c r="U3075" s="104"/>
      <c r="AB3075" s="104"/>
      <c r="AC3075" s="104"/>
      <c r="AF3075" s="104"/>
      <c r="AG3075" s="104"/>
      <c r="AK3075" s="104"/>
      <c r="AL3075" s="104"/>
      <c r="AO3075" s="104"/>
      <c r="AP3075" s="104"/>
    </row>
    <row r="3076" spans="21:42" ht="15" customHeight="1" x14ac:dyDescent="0.25">
      <c r="U3076" s="104"/>
      <c r="AB3076" s="104"/>
      <c r="AC3076" s="104"/>
      <c r="AF3076" s="104"/>
      <c r="AG3076" s="104"/>
      <c r="AK3076" s="104"/>
      <c r="AL3076" s="104"/>
      <c r="AO3076" s="104"/>
      <c r="AP3076" s="104"/>
    </row>
    <row r="3077" spans="21:42" ht="15" customHeight="1" x14ac:dyDescent="0.25">
      <c r="U3077" s="104"/>
      <c r="AB3077" s="104"/>
      <c r="AC3077" s="104"/>
      <c r="AF3077" s="104"/>
      <c r="AG3077" s="104"/>
      <c r="AK3077" s="104"/>
      <c r="AL3077" s="104"/>
      <c r="AO3077" s="104"/>
      <c r="AP3077" s="104"/>
    </row>
    <row r="3078" spans="21:42" ht="15" customHeight="1" x14ac:dyDescent="0.25">
      <c r="U3078" s="104"/>
      <c r="AB3078" s="104"/>
      <c r="AC3078" s="104"/>
      <c r="AF3078" s="104"/>
      <c r="AG3078" s="104"/>
      <c r="AK3078" s="104"/>
      <c r="AL3078" s="104"/>
      <c r="AO3078" s="104"/>
      <c r="AP3078" s="104"/>
    </row>
    <row r="3079" spans="21:42" ht="15" customHeight="1" x14ac:dyDescent="0.25">
      <c r="U3079" s="104"/>
      <c r="AB3079" s="104"/>
      <c r="AC3079" s="104"/>
      <c r="AF3079" s="104"/>
      <c r="AG3079" s="104"/>
      <c r="AK3079" s="104"/>
      <c r="AL3079" s="104"/>
      <c r="AO3079" s="104"/>
      <c r="AP3079" s="104"/>
    </row>
    <row r="3080" spans="21:42" ht="15" customHeight="1" x14ac:dyDescent="0.25">
      <c r="U3080" s="104"/>
      <c r="AB3080" s="104"/>
      <c r="AC3080" s="104"/>
      <c r="AF3080" s="104"/>
      <c r="AG3080" s="104"/>
      <c r="AK3080" s="104"/>
      <c r="AL3080" s="104"/>
      <c r="AO3080" s="104"/>
      <c r="AP3080" s="104"/>
    </row>
    <row r="3081" spans="21:42" ht="15" customHeight="1" x14ac:dyDescent="0.25">
      <c r="U3081" s="104"/>
      <c r="AB3081" s="104"/>
      <c r="AC3081" s="104"/>
      <c r="AF3081" s="104"/>
      <c r="AG3081" s="104"/>
      <c r="AK3081" s="104"/>
      <c r="AL3081" s="104"/>
      <c r="AO3081" s="104"/>
      <c r="AP3081" s="104"/>
    </row>
    <row r="3082" spans="21:42" ht="15" customHeight="1" x14ac:dyDescent="0.25">
      <c r="U3082" s="104"/>
      <c r="AB3082" s="104"/>
      <c r="AC3082" s="104"/>
      <c r="AF3082" s="104"/>
      <c r="AG3082" s="104"/>
      <c r="AK3082" s="104"/>
      <c r="AL3082" s="104"/>
      <c r="AO3082" s="104"/>
      <c r="AP3082" s="104"/>
    </row>
    <row r="3083" spans="21:42" ht="15" customHeight="1" x14ac:dyDescent="0.25">
      <c r="U3083" s="104"/>
      <c r="AB3083" s="104"/>
      <c r="AC3083" s="104"/>
      <c r="AF3083" s="104"/>
      <c r="AG3083" s="104"/>
      <c r="AK3083" s="104"/>
      <c r="AL3083" s="104"/>
      <c r="AO3083" s="104"/>
      <c r="AP3083" s="104"/>
    </row>
    <row r="3084" spans="21:42" ht="15" customHeight="1" x14ac:dyDescent="0.25">
      <c r="U3084" s="104"/>
      <c r="AB3084" s="104"/>
      <c r="AC3084" s="104"/>
      <c r="AF3084" s="104"/>
      <c r="AG3084" s="104"/>
      <c r="AK3084" s="104"/>
      <c r="AL3084" s="104"/>
      <c r="AO3084" s="104"/>
      <c r="AP3084" s="104"/>
    </row>
    <row r="3085" spans="21:42" ht="15" customHeight="1" x14ac:dyDescent="0.25">
      <c r="U3085" s="104"/>
      <c r="AB3085" s="104"/>
      <c r="AC3085" s="104"/>
      <c r="AF3085" s="104"/>
      <c r="AG3085" s="104"/>
      <c r="AK3085" s="104"/>
      <c r="AL3085" s="104"/>
      <c r="AO3085" s="104"/>
      <c r="AP3085" s="104"/>
    </row>
    <row r="3086" spans="21:42" ht="15" customHeight="1" x14ac:dyDescent="0.25">
      <c r="U3086" s="104"/>
      <c r="AB3086" s="104"/>
      <c r="AC3086" s="104"/>
      <c r="AF3086" s="104"/>
      <c r="AG3086" s="104"/>
      <c r="AK3086" s="104"/>
      <c r="AL3086" s="104"/>
      <c r="AO3086" s="104"/>
      <c r="AP3086" s="104"/>
    </row>
    <row r="3087" spans="21:42" ht="15" customHeight="1" x14ac:dyDescent="0.25">
      <c r="U3087" s="104"/>
      <c r="AB3087" s="104"/>
      <c r="AC3087" s="104"/>
      <c r="AF3087" s="104"/>
      <c r="AG3087" s="104"/>
      <c r="AK3087" s="104"/>
      <c r="AL3087" s="104"/>
      <c r="AO3087" s="104"/>
      <c r="AP3087" s="104"/>
    </row>
    <row r="3088" spans="21:42" ht="15" customHeight="1" x14ac:dyDescent="0.25">
      <c r="U3088" s="104"/>
      <c r="AB3088" s="104"/>
      <c r="AC3088" s="104"/>
      <c r="AF3088" s="104"/>
      <c r="AG3088" s="104"/>
      <c r="AK3088" s="104"/>
      <c r="AL3088" s="104"/>
      <c r="AO3088" s="104"/>
      <c r="AP3088" s="104"/>
    </row>
    <row r="3089" spans="21:42" ht="15" customHeight="1" x14ac:dyDescent="0.25">
      <c r="U3089" s="104"/>
      <c r="AB3089" s="104"/>
      <c r="AC3089" s="104"/>
      <c r="AF3089" s="104"/>
      <c r="AG3089" s="104"/>
      <c r="AK3089" s="104"/>
      <c r="AL3089" s="104"/>
      <c r="AO3089" s="104"/>
      <c r="AP3089" s="104"/>
    </row>
    <row r="3090" spans="21:42" ht="15" customHeight="1" x14ac:dyDescent="0.25">
      <c r="U3090" s="104"/>
      <c r="AB3090" s="104"/>
      <c r="AC3090" s="104"/>
      <c r="AF3090" s="104"/>
      <c r="AG3090" s="104"/>
      <c r="AK3090" s="104"/>
      <c r="AL3090" s="104"/>
      <c r="AO3090" s="104"/>
      <c r="AP3090" s="104"/>
    </row>
    <row r="3091" spans="21:42" ht="15" customHeight="1" x14ac:dyDescent="0.25">
      <c r="U3091" s="104"/>
      <c r="AB3091" s="104"/>
      <c r="AC3091" s="104"/>
      <c r="AF3091" s="104"/>
      <c r="AG3091" s="104"/>
      <c r="AK3091" s="104"/>
      <c r="AL3091" s="104"/>
      <c r="AO3091" s="104"/>
      <c r="AP3091" s="104"/>
    </row>
    <row r="3092" spans="21:42" ht="15" customHeight="1" x14ac:dyDescent="0.25">
      <c r="U3092" s="104"/>
      <c r="AB3092" s="104"/>
      <c r="AC3092" s="104"/>
      <c r="AF3092" s="104"/>
      <c r="AG3092" s="104"/>
      <c r="AK3092" s="104"/>
      <c r="AL3092" s="104"/>
      <c r="AO3092" s="104"/>
      <c r="AP3092" s="104"/>
    </row>
    <row r="3093" spans="21:42" ht="15" customHeight="1" x14ac:dyDescent="0.25">
      <c r="U3093" s="104"/>
      <c r="AB3093" s="104"/>
      <c r="AC3093" s="104"/>
      <c r="AF3093" s="104"/>
      <c r="AG3093" s="104"/>
      <c r="AK3093" s="104"/>
      <c r="AL3093" s="104"/>
      <c r="AO3093" s="104"/>
      <c r="AP3093" s="104"/>
    </row>
    <row r="3094" spans="21:42" ht="15" customHeight="1" x14ac:dyDescent="0.25">
      <c r="U3094" s="104"/>
      <c r="AB3094" s="104"/>
      <c r="AC3094" s="104"/>
      <c r="AF3094" s="104"/>
      <c r="AG3094" s="104"/>
      <c r="AK3094" s="104"/>
      <c r="AL3094" s="104"/>
      <c r="AO3094" s="104"/>
      <c r="AP3094" s="104"/>
    </row>
    <row r="3095" spans="21:42" ht="15" customHeight="1" x14ac:dyDescent="0.25">
      <c r="U3095" s="104"/>
      <c r="AB3095" s="104"/>
      <c r="AC3095" s="104"/>
      <c r="AF3095" s="104"/>
      <c r="AG3095" s="104"/>
      <c r="AK3095" s="104"/>
      <c r="AL3095" s="104"/>
      <c r="AO3095" s="104"/>
      <c r="AP3095" s="104"/>
    </row>
    <row r="3096" spans="21:42" ht="15" customHeight="1" x14ac:dyDescent="0.25">
      <c r="U3096" s="104"/>
      <c r="AB3096" s="104"/>
      <c r="AC3096" s="104"/>
      <c r="AF3096" s="104"/>
      <c r="AG3096" s="104"/>
      <c r="AK3096" s="104"/>
      <c r="AL3096" s="104"/>
      <c r="AO3096" s="104"/>
      <c r="AP3096" s="104"/>
    </row>
    <row r="3097" spans="21:42" ht="15" customHeight="1" x14ac:dyDescent="0.25">
      <c r="U3097" s="104"/>
      <c r="AB3097" s="104"/>
      <c r="AC3097" s="104"/>
      <c r="AF3097" s="104"/>
      <c r="AG3097" s="104"/>
      <c r="AK3097" s="104"/>
      <c r="AL3097" s="104"/>
      <c r="AO3097" s="104"/>
      <c r="AP3097" s="104"/>
    </row>
    <row r="3098" spans="21:42" ht="15" customHeight="1" x14ac:dyDescent="0.25">
      <c r="U3098" s="104"/>
      <c r="AB3098" s="104"/>
      <c r="AC3098" s="104"/>
      <c r="AF3098" s="104"/>
      <c r="AG3098" s="104"/>
      <c r="AK3098" s="104"/>
      <c r="AL3098" s="104"/>
      <c r="AO3098" s="104"/>
      <c r="AP3098" s="104"/>
    </row>
    <row r="3099" spans="21:42" ht="15" customHeight="1" x14ac:dyDescent="0.25">
      <c r="U3099" s="104"/>
      <c r="AB3099" s="104"/>
      <c r="AC3099" s="104"/>
      <c r="AF3099" s="104"/>
      <c r="AG3099" s="104"/>
      <c r="AK3099" s="104"/>
      <c r="AL3099" s="104"/>
      <c r="AO3099" s="104"/>
      <c r="AP3099" s="104"/>
    </row>
    <row r="3100" spans="21:42" ht="15" customHeight="1" x14ac:dyDescent="0.25">
      <c r="U3100" s="104"/>
      <c r="AB3100" s="104"/>
      <c r="AC3100" s="104"/>
      <c r="AF3100" s="104"/>
      <c r="AG3100" s="104"/>
      <c r="AK3100" s="104"/>
      <c r="AL3100" s="104"/>
      <c r="AO3100" s="104"/>
      <c r="AP3100" s="104"/>
    </row>
    <row r="3101" spans="21:42" ht="15" customHeight="1" x14ac:dyDescent="0.25">
      <c r="U3101" s="104"/>
      <c r="AB3101" s="104"/>
      <c r="AC3101" s="104"/>
      <c r="AF3101" s="104"/>
      <c r="AG3101" s="104"/>
      <c r="AK3101" s="104"/>
      <c r="AL3101" s="104"/>
      <c r="AO3101" s="104"/>
      <c r="AP3101" s="104"/>
    </row>
    <row r="3102" spans="21:42" ht="15" customHeight="1" x14ac:dyDescent="0.25">
      <c r="U3102" s="104"/>
      <c r="AB3102" s="104"/>
      <c r="AC3102" s="104"/>
      <c r="AF3102" s="104"/>
      <c r="AG3102" s="104"/>
      <c r="AK3102" s="104"/>
      <c r="AL3102" s="104"/>
      <c r="AO3102" s="104"/>
      <c r="AP3102" s="104"/>
    </row>
    <row r="3103" spans="21:42" ht="15" customHeight="1" x14ac:dyDescent="0.25">
      <c r="U3103" s="104"/>
      <c r="AB3103" s="104"/>
      <c r="AC3103" s="104"/>
      <c r="AF3103" s="104"/>
      <c r="AG3103" s="104"/>
      <c r="AK3103" s="104"/>
      <c r="AL3103" s="104"/>
      <c r="AO3103" s="104"/>
      <c r="AP3103" s="104"/>
    </row>
    <row r="3104" spans="21:42" ht="15" customHeight="1" x14ac:dyDescent="0.25">
      <c r="U3104" s="104"/>
      <c r="AB3104" s="104"/>
      <c r="AC3104" s="104"/>
      <c r="AF3104" s="104"/>
      <c r="AG3104" s="104"/>
      <c r="AK3104" s="104"/>
      <c r="AL3104" s="104"/>
      <c r="AO3104" s="104"/>
      <c r="AP3104" s="104"/>
    </row>
    <row r="3105" spans="21:42" ht="15" customHeight="1" x14ac:dyDescent="0.25">
      <c r="U3105" s="104"/>
      <c r="AB3105" s="104"/>
      <c r="AC3105" s="104"/>
      <c r="AF3105" s="104"/>
      <c r="AG3105" s="104"/>
      <c r="AK3105" s="104"/>
      <c r="AL3105" s="104"/>
      <c r="AO3105" s="104"/>
      <c r="AP3105" s="104"/>
    </row>
    <row r="3106" spans="21:42" ht="15" customHeight="1" x14ac:dyDescent="0.25">
      <c r="U3106" s="104"/>
      <c r="AB3106" s="104"/>
      <c r="AC3106" s="104"/>
      <c r="AF3106" s="104"/>
      <c r="AG3106" s="104"/>
      <c r="AK3106" s="104"/>
      <c r="AL3106" s="104"/>
      <c r="AO3106" s="104"/>
      <c r="AP3106" s="104"/>
    </row>
    <row r="3107" spans="21:42" ht="15" customHeight="1" x14ac:dyDescent="0.25">
      <c r="U3107" s="104"/>
      <c r="AB3107" s="104"/>
      <c r="AC3107" s="104"/>
      <c r="AF3107" s="104"/>
      <c r="AG3107" s="104"/>
      <c r="AK3107" s="104"/>
      <c r="AL3107" s="104"/>
      <c r="AO3107" s="104"/>
      <c r="AP3107" s="104"/>
    </row>
    <row r="3108" spans="21:42" ht="15" customHeight="1" x14ac:dyDescent="0.25">
      <c r="U3108" s="104"/>
      <c r="AB3108" s="104"/>
      <c r="AC3108" s="104"/>
      <c r="AF3108" s="104"/>
      <c r="AG3108" s="104"/>
      <c r="AK3108" s="104"/>
      <c r="AL3108" s="104"/>
      <c r="AO3108" s="104"/>
      <c r="AP3108" s="104"/>
    </row>
    <row r="3109" spans="21:42" ht="15" customHeight="1" x14ac:dyDescent="0.25">
      <c r="U3109" s="104"/>
      <c r="AB3109" s="104"/>
      <c r="AC3109" s="104"/>
      <c r="AF3109" s="104"/>
      <c r="AG3109" s="104"/>
      <c r="AK3109" s="104"/>
      <c r="AL3109" s="104"/>
      <c r="AO3109" s="104"/>
      <c r="AP3109" s="104"/>
    </row>
    <row r="3110" spans="21:42" ht="15" customHeight="1" x14ac:dyDescent="0.25">
      <c r="U3110" s="104"/>
      <c r="AB3110" s="104"/>
      <c r="AC3110" s="104"/>
      <c r="AF3110" s="104"/>
      <c r="AG3110" s="104"/>
      <c r="AK3110" s="104"/>
      <c r="AL3110" s="104"/>
      <c r="AO3110" s="104"/>
      <c r="AP3110" s="104"/>
    </row>
    <row r="3111" spans="21:42" ht="15" customHeight="1" x14ac:dyDescent="0.25">
      <c r="U3111" s="104"/>
      <c r="AB3111" s="104"/>
      <c r="AC3111" s="104"/>
      <c r="AF3111" s="104"/>
      <c r="AG3111" s="104"/>
      <c r="AK3111" s="104"/>
      <c r="AL3111" s="104"/>
      <c r="AO3111" s="104"/>
      <c r="AP3111" s="104"/>
    </row>
    <row r="3112" spans="21:42" ht="15" customHeight="1" x14ac:dyDescent="0.25">
      <c r="U3112" s="104"/>
      <c r="AB3112" s="104"/>
      <c r="AC3112" s="104"/>
      <c r="AF3112" s="104"/>
      <c r="AG3112" s="104"/>
      <c r="AK3112" s="104"/>
      <c r="AL3112" s="104"/>
      <c r="AO3112" s="104"/>
      <c r="AP3112" s="104"/>
    </row>
    <row r="3113" spans="21:42" ht="15" customHeight="1" x14ac:dyDescent="0.25">
      <c r="U3113" s="104"/>
      <c r="AB3113" s="104"/>
      <c r="AC3113" s="104"/>
      <c r="AF3113" s="104"/>
      <c r="AG3113" s="104"/>
      <c r="AK3113" s="104"/>
      <c r="AL3113" s="104"/>
      <c r="AO3113" s="104"/>
      <c r="AP3113" s="104"/>
    </row>
    <row r="3114" spans="21:42" ht="15" customHeight="1" x14ac:dyDescent="0.25">
      <c r="U3114" s="104"/>
      <c r="AB3114" s="104"/>
      <c r="AC3114" s="104"/>
      <c r="AF3114" s="104"/>
      <c r="AG3114" s="104"/>
      <c r="AK3114" s="104"/>
      <c r="AL3114" s="104"/>
      <c r="AO3114" s="104"/>
      <c r="AP3114" s="104"/>
    </row>
    <row r="3115" spans="21:42" ht="15" customHeight="1" x14ac:dyDescent="0.25">
      <c r="U3115" s="104"/>
      <c r="AB3115" s="104"/>
      <c r="AC3115" s="104"/>
      <c r="AF3115" s="104"/>
      <c r="AG3115" s="104"/>
      <c r="AK3115" s="104"/>
      <c r="AL3115" s="104"/>
      <c r="AO3115" s="104"/>
      <c r="AP3115" s="104"/>
    </row>
    <row r="3116" spans="21:42" ht="15" customHeight="1" x14ac:dyDescent="0.25">
      <c r="U3116" s="104"/>
      <c r="AB3116" s="104"/>
      <c r="AC3116" s="104"/>
      <c r="AF3116" s="104"/>
      <c r="AG3116" s="104"/>
      <c r="AK3116" s="104"/>
      <c r="AL3116" s="104"/>
      <c r="AO3116" s="104"/>
      <c r="AP3116" s="104"/>
    </row>
    <row r="3117" spans="21:42" ht="15" customHeight="1" x14ac:dyDescent="0.25">
      <c r="U3117" s="104"/>
      <c r="AB3117" s="104"/>
      <c r="AC3117" s="104"/>
      <c r="AF3117" s="104"/>
      <c r="AG3117" s="104"/>
      <c r="AK3117" s="104"/>
      <c r="AL3117" s="104"/>
      <c r="AO3117" s="104"/>
      <c r="AP3117" s="104"/>
    </row>
    <row r="3118" spans="21:42" ht="15" customHeight="1" x14ac:dyDescent="0.25">
      <c r="U3118" s="104"/>
      <c r="AB3118" s="104"/>
      <c r="AC3118" s="104"/>
      <c r="AF3118" s="104"/>
      <c r="AG3118" s="104"/>
      <c r="AK3118" s="104"/>
      <c r="AL3118" s="104"/>
      <c r="AO3118" s="104"/>
      <c r="AP3118" s="104"/>
    </row>
    <row r="3119" spans="21:42" ht="15" customHeight="1" x14ac:dyDescent="0.25">
      <c r="U3119" s="104"/>
      <c r="AB3119" s="104"/>
      <c r="AC3119" s="104"/>
      <c r="AF3119" s="104"/>
      <c r="AG3119" s="104"/>
      <c r="AK3119" s="104"/>
      <c r="AL3119" s="104"/>
      <c r="AO3119" s="104"/>
      <c r="AP3119" s="104"/>
    </row>
    <row r="3120" spans="21:42" ht="15" customHeight="1" x14ac:dyDescent="0.25">
      <c r="U3120" s="104"/>
      <c r="AB3120" s="104"/>
      <c r="AC3120" s="104"/>
      <c r="AF3120" s="104"/>
      <c r="AG3120" s="104"/>
      <c r="AK3120" s="104"/>
      <c r="AL3120" s="104"/>
      <c r="AO3120" s="104"/>
      <c r="AP3120" s="104"/>
    </row>
    <row r="3121" spans="21:42" ht="15" customHeight="1" x14ac:dyDescent="0.25">
      <c r="U3121" s="104"/>
      <c r="AB3121" s="104"/>
      <c r="AC3121" s="104"/>
      <c r="AF3121" s="104"/>
      <c r="AG3121" s="104"/>
      <c r="AK3121" s="104"/>
      <c r="AL3121" s="104"/>
      <c r="AO3121" s="104"/>
      <c r="AP3121" s="104"/>
    </row>
    <row r="3122" spans="21:42" ht="15" customHeight="1" x14ac:dyDescent="0.25">
      <c r="U3122" s="104"/>
      <c r="AB3122" s="104"/>
      <c r="AC3122" s="104"/>
      <c r="AF3122" s="104"/>
      <c r="AG3122" s="104"/>
      <c r="AK3122" s="104"/>
      <c r="AL3122" s="104"/>
      <c r="AO3122" s="104"/>
      <c r="AP3122" s="104"/>
    </row>
    <row r="3123" spans="21:42" ht="15" customHeight="1" x14ac:dyDescent="0.25">
      <c r="U3123" s="104"/>
      <c r="AB3123" s="104"/>
      <c r="AC3123" s="104"/>
      <c r="AF3123" s="104"/>
      <c r="AG3123" s="104"/>
      <c r="AK3123" s="104"/>
      <c r="AL3123" s="104"/>
      <c r="AO3123" s="104"/>
      <c r="AP3123" s="104"/>
    </row>
    <row r="3124" spans="21:42" ht="15" customHeight="1" x14ac:dyDescent="0.25">
      <c r="U3124" s="104"/>
      <c r="AB3124" s="104"/>
      <c r="AC3124" s="104"/>
      <c r="AF3124" s="104"/>
      <c r="AG3124" s="104"/>
      <c r="AK3124" s="104"/>
      <c r="AL3124" s="104"/>
      <c r="AO3124" s="104"/>
      <c r="AP3124" s="104"/>
    </row>
    <row r="3125" spans="21:42" ht="15" customHeight="1" x14ac:dyDescent="0.25">
      <c r="U3125" s="104"/>
      <c r="AB3125" s="104"/>
      <c r="AC3125" s="104"/>
      <c r="AF3125" s="104"/>
      <c r="AG3125" s="104"/>
      <c r="AK3125" s="104"/>
      <c r="AL3125" s="104"/>
      <c r="AO3125" s="104"/>
      <c r="AP3125" s="104"/>
    </row>
    <row r="3126" spans="21:42" ht="15" customHeight="1" x14ac:dyDescent="0.25">
      <c r="U3126" s="104"/>
      <c r="AB3126" s="104"/>
      <c r="AC3126" s="104"/>
      <c r="AF3126" s="104"/>
      <c r="AG3126" s="104"/>
      <c r="AK3126" s="104"/>
      <c r="AL3126" s="104"/>
      <c r="AO3126" s="104"/>
      <c r="AP3126" s="104"/>
    </row>
    <row r="3127" spans="21:42" ht="15" customHeight="1" x14ac:dyDescent="0.25">
      <c r="U3127" s="104"/>
      <c r="AB3127" s="104"/>
      <c r="AC3127" s="104"/>
      <c r="AF3127" s="104"/>
      <c r="AG3127" s="104"/>
      <c r="AK3127" s="104"/>
      <c r="AL3127" s="104"/>
      <c r="AO3127" s="104"/>
      <c r="AP3127" s="104"/>
    </row>
    <row r="3128" spans="21:42" ht="15" customHeight="1" x14ac:dyDescent="0.25">
      <c r="U3128" s="104"/>
      <c r="AB3128" s="104"/>
      <c r="AC3128" s="104"/>
      <c r="AF3128" s="104"/>
      <c r="AG3128" s="104"/>
      <c r="AK3128" s="104"/>
      <c r="AL3128" s="104"/>
      <c r="AO3128" s="104"/>
      <c r="AP3128" s="104"/>
    </row>
    <row r="3129" spans="21:42" ht="15" customHeight="1" x14ac:dyDescent="0.25">
      <c r="U3129" s="104"/>
      <c r="AB3129" s="104"/>
      <c r="AC3129" s="104"/>
      <c r="AF3129" s="104"/>
      <c r="AG3129" s="104"/>
      <c r="AK3129" s="104"/>
      <c r="AL3129" s="104"/>
      <c r="AO3129" s="104"/>
      <c r="AP3129" s="104"/>
    </row>
    <row r="3130" spans="21:42" ht="15" customHeight="1" x14ac:dyDescent="0.25">
      <c r="U3130" s="104"/>
      <c r="AB3130" s="104"/>
      <c r="AC3130" s="104"/>
      <c r="AF3130" s="104"/>
      <c r="AG3130" s="104"/>
      <c r="AK3130" s="104"/>
      <c r="AL3130" s="104"/>
      <c r="AO3130" s="104"/>
      <c r="AP3130" s="104"/>
    </row>
    <row r="3131" spans="21:42" ht="15" customHeight="1" x14ac:dyDescent="0.25">
      <c r="U3131" s="104"/>
      <c r="AB3131" s="104"/>
      <c r="AC3131" s="104"/>
      <c r="AF3131" s="104"/>
      <c r="AG3131" s="104"/>
      <c r="AK3131" s="104"/>
      <c r="AL3131" s="104"/>
      <c r="AO3131" s="104"/>
      <c r="AP3131" s="104"/>
    </row>
    <row r="3132" spans="21:42" ht="15" customHeight="1" x14ac:dyDescent="0.25">
      <c r="U3132" s="104"/>
      <c r="AB3132" s="104"/>
      <c r="AC3132" s="104"/>
      <c r="AF3132" s="104"/>
      <c r="AG3132" s="104"/>
      <c r="AK3132" s="104"/>
      <c r="AL3132" s="104"/>
      <c r="AO3132" s="104"/>
      <c r="AP3132" s="104"/>
    </row>
    <row r="3133" spans="21:42" ht="15" customHeight="1" x14ac:dyDescent="0.25">
      <c r="U3133" s="104"/>
      <c r="AB3133" s="104"/>
      <c r="AC3133" s="104"/>
      <c r="AF3133" s="104"/>
      <c r="AG3133" s="104"/>
      <c r="AK3133" s="104"/>
      <c r="AL3133" s="104"/>
      <c r="AO3133" s="104"/>
      <c r="AP3133" s="104"/>
    </row>
    <row r="3134" spans="21:42" ht="15" customHeight="1" x14ac:dyDescent="0.25">
      <c r="U3134" s="104"/>
      <c r="AB3134" s="104"/>
      <c r="AC3134" s="104"/>
      <c r="AF3134" s="104"/>
      <c r="AG3134" s="104"/>
      <c r="AK3134" s="104"/>
      <c r="AL3134" s="104"/>
      <c r="AO3134" s="104"/>
      <c r="AP3134" s="104"/>
    </row>
    <row r="3135" spans="21:42" ht="15" customHeight="1" x14ac:dyDescent="0.25">
      <c r="U3135" s="104"/>
      <c r="AB3135" s="104"/>
      <c r="AC3135" s="104"/>
      <c r="AF3135" s="104"/>
      <c r="AG3135" s="104"/>
      <c r="AK3135" s="104"/>
      <c r="AL3135" s="104"/>
      <c r="AO3135" s="104"/>
      <c r="AP3135" s="104"/>
    </row>
    <row r="3136" spans="21:42" ht="15" customHeight="1" x14ac:dyDescent="0.25">
      <c r="U3136" s="104"/>
      <c r="AB3136" s="104"/>
      <c r="AC3136" s="104"/>
      <c r="AF3136" s="104"/>
      <c r="AG3136" s="104"/>
      <c r="AK3136" s="104"/>
      <c r="AL3136" s="104"/>
      <c r="AO3136" s="104"/>
      <c r="AP3136" s="104"/>
    </row>
    <row r="3137" spans="21:42" ht="15" customHeight="1" x14ac:dyDescent="0.25">
      <c r="U3137" s="104"/>
      <c r="AB3137" s="104"/>
      <c r="AC3137" s="104"/>
      <c r="AF3137" s="104"/>
      <c r="AG3137" s="104"/>
      <c r="AK3137" s="104"/>
      <c r="AL3137" s="104"/>
      <c r="AO3137" s="104"/>
      <c r="AP3137" s="104"/>
    </row>
    <row r="3138" spans="21:42" ht="15" customHeight="1" x14ac:dyDescent="0.25">
      <c r="U3138" s="104"/>
      <c r="AB3138" s="104"/>
      <c r="AC3138" s="104"/>
      <c r="AF3138" s="104"/>
      <c r="AG3138" s="104"/>
      <c r="AK3138" s="104"/>
      <c r="AL3138" s="104"/>
      <c r="AO3138" s="104"/>
      <c r="AP3138" s="104"/>
    </row>
    <row r="3139" spans="21:42" ht="15" customHeight="1" x14ac:dyDescent="0.25">
      <c r="U3139" s="104"/>
      <c r="AB3139" s="104"/>
      <c r="AC3139" s="104"/>
      <c r="AF3139" s="104"/>
      <c r="AG3139" s="104"/>
      <c r="AK3139" s="104"/>
      <c r="AL3139" s="104"/>
      <c r="AO3139" s="104"/>
      <c r="AP3139" s="104"/>
    </row>
    <row r="3140" spans="21:42" ht="15" customHeight="1" x14ac:dyDescent="0.25">
      <c r="U3140" s="104"/>
      <c r="AB3140" s="104"/>
      <c r="AC3140" s="104"/>
      <c r="AF3140" s="104"/>
      <c r="AG3140" s="104"/>
      <c r="AK3140" s="104"/>
      <c r="AL3140" s="104"/>
      <c r="AO3140" s="104"/>
      <c r="AP3140" s="104"/>
    </row>
    <row r="3141" spans="21:42" ht="15" customHeight="1" x14ac:dyDescent="0.25">
      <c r="U3141" s="104"/>
      <c r="AB3141" s="104"/>
      <c r="AC3141" s="104"/>
      <c r="AF3141" s="104"/>
      <c r="AG3141" s="104"/>
      <c r="AK3141" s="104"/>
      <c r="AL3141" s="104"/>
      <c r="AO3141" s="104"/>
      <c r="AP3141" s="104"/>
    </row>
    <row r="3142" spans="21:42" ht="15" customHeight="1" x14ac:dyDescent="0.25">
      <c r="U3142" s="104"/>
      <c r="AB3142" s="104"/>
      <c r="AC3142" s="104"/>
      <c r="AF3142" s="104"/>
      <c r="AG3142" s="104"/>
      <c r="AK3142" s="104"/>
      <c r="AL3142" s="104"/>
      <c r="AO3142" s="104"/>
      <c r="AP3142" s="104"/>
    </row>
    <row r="3143" spans="21:42" ht="15" customHeight="1" x14ac:dyDescent="0.25">
      <c r="U3143" s="104"/>
      <c r="AB3143" s="104"/>
      <c r="AC3143" s="104"/>
      <c r="AF3143" s="104"/>
      <c r="AG3143" s="104"/>
      <c r="AK3143" s="104"/>
      <c r="AL3143" s="104"/>
      <c r="AO3143" s="104"/>
      <c r="AP3143" s="104"/>
    </row>
    <row r="3144" spans="21:42" ht="15" customHeight="1" x14ac:dyDescent="0.25">
      <c r="U3144" s="104"/>
      <c r="AB3144" s="104"/>
      <c r="AC3144" s="104"/>
      <c r="AF3144" s="104"/>
      <c r="AG3144" s="104"/>
      <c r="AK3144" s="104"/>
      <c r="AL3144" s="104"/>
      <c r="AO3144" s="104"/>
      <c r="AP3144" s="104"/>
    </row>
    <row r="3145" spans="21:42" ht="15" customHeight="1" x14ac:dyDescent="0.25">
      <c r="U3145" s="104"/>
      <c r="AB3145" s="104"/>
      <c r="AC3145" s="104"/>
      <c r="AF3145" s="104"/>
      <c r="AG3145" s="104"/>
      <c r="AK3145" s="104"/>
      <c r="AL3145" s="104"/>
      <c r="AO3145" s="104"/>
      <c r="AP3145" s="104"/>
    </row>
    <row r="3146" spans="21:42" ht="15" customHeight="1" x14ac:dyDescent="0.25">
      <c r="U3146" s="104"/>
      <c r="AB3146" s="104"/>
      <c r="AC3146" s="104"/>
      <c r="AF3146" s="104"/>
      <c r="AG3146" s="104"/>
      <c r="AK3146" s="104"/>
      <c r="AL3146" s="104"/>
      <c r="AO3146" s="104"/>
      <c r="AP3146" s="104"/>
    </row>
    <row r="3147" spans="21:42" ht="15" customHeight="1" x14ac:dyDescent="0.25">
      <c r="U3147" s="104"/>
      <c r="AB3147" s="104"/>
      <c r="AC3147" s="104"/>
      <c r="AF3147" s="104"/>
      <c r="AG3147" s="104"/>
      <c r="AK3147" s="104"/>
      <c r="AL3147" s="104"/>
      <c r="AO3147" s="104"/>
      <c r="AP3147" s="104"/>
    </row>
    <row r="3148" spans="21:42" ht="15" customHeight="1" x14ac:dyDescent="0.25">
      <c r="U3148" s="104"/>
      <c r="AB3148" s="104"/>
      <c r="AC3148" s="104"/>
      <c r="AF3148" s="104"/>
      <c r="AG3148" s="104"/>
      <c r="AK3148" s="104"/>
      <c r="AL3148" s="104"/>
      <c r="AO3148" s="104"/>
      <c r="AP3148" s="104"/>
    </row>
    <row r="3149" spans="21:42" ht="15" customHeight="1" x14ac:dyDescent="0.25">
      <c r="U3149" s="104"/>
      <c r="AB3149" s="104"/>
      <c r="AC3149" s="104"/>
      <c r="AF3149" s="104"/>
      <c r="AG3149" s="104"/>
      <c r="AK3149" s="104"/>
      <c r="AL3149" s="104"/>
      <c r="AO3149" s="104"/>
      <c r="AP3149" s="104"/>
    </row>
    <row r="3150" spans="21:42" ht="15" customHeight="1" x14ac:dyDescent="0.25">
      <c r="U3150" s="104"/>
      <c r="AB3150" s="104"/>
      <c r="AC3150" s="104"/>
      <c r="AF3150" s="104"/>
      <c r="AG3150" s="104"/>
      <c r="AK3150" s="104"/>
      <c r="AL3150" s="104"/>
      <c r="AO3150" s="104"/>
      <c r="AP3150" s="104"/>
    </row>
    <row r="3151" spans="21:42" ht="15" customHeight="1" x14ac:dyDescent="0.25">
      <c r="U3151" s="104"/>
      <c r="AB3151" s="104"/>
      <c r="AC3151" s="104"/>
      <c r="AF3151" s="104"/>
      <c r="AG3151" s="104"/>
      <c r="AK3151" s="104"/>
      <c r="AL3151" s="104"/>
      <c r="AO3151" s="104"/>
      <c r="AP3151" s="104"/>
    </row>
    <row r="3152" spans="21:42" ht="15" customHeight="1" x14ac:dyDescent="0.25">
      <c r="U3152" s="104"/>
      <c r="AB3152" s="104"/>
      <c r="AC3152" s="104"/>
      <c r="AF3152" s="104"/>
      <c r="AG3152" s="104"/>
      <c r="AK3152" s="104"/>
      <c r="AL3152" s="104"/>
      <c r="AO3152" s="104"/>
      <c r="AP3152" s="104"/>
    </row>
    <row r="3153" spans="21:42" ht="15" customHeight="1" x14ac:dyDescent="0.25">
      <c r="U3153" s="104"/>
      <c r="AB3153" s="104"/>
      <c r="AC3153" s="104"/>
      <c r="AF3153" s="104"/>
      <c r="AG3153" s="104"/>
      <c r="AK3153" s="104"/>
      <c r="AL3153" s="104"/>
      <c r="AO3153" s="104"/>
      <c r="AP3153" s="104"/>
    </row>
    <row r="3154" spans="21:42" ht="15" customHeight="1" x14ac:dyDescent="0.25">
      <c r="U3154" s="104"/>
      <c r="AB3154" s="104"/>
      <c r="AC3154" s="104"/>
      <c r="AF3154" s="104"/>
      <c r="AG3154" s="104"/>
      <c r="AK3154" s="104"/>
      <c r="AL3154" s="104"/>
      <c r="AO3154" s="104"/>
      <c r="AP3154" s="104"/>
    </row>
    <row r="3155" spans="21:42" ht="15" customHeight="1" x14ac:dyDescent="0.25">
      <c r="U3155" s="104"/>
      <c r="AB3155" s="104"/>
      <c r="AC3155" s="104"/>
      <c r="AF3155" s="104"/>
      <c r="AG3155" s="104"/>
      <c r="AK3155" s="104"/>
      <c r="AL3155" s="104"/>
      <c r="AO3155" s="104"/>
      <c r="AP3155" s="104"/>
    </row>
    <row r="3156" spans="21:42" ht="15" customHeight="1" x14ac:dyDescent="0.25">
      <c r="U3156" s="104"/>
      <c r="AB3156" s="104"/>
      <c r="AC3156" s="104"/>
      <c r="AF3156" s="104"/>
      <c r="AG3156" s="104"/>
      <c r="AK3156" s="104"/>
      <c r="AL3156" s="104"/>
      <c r="AO3156" s="104"/>
      <c r="AP3156" s="104"/>
    </row>
    <row r="3157" spans="21:42" ht="15" customHeight="1" x14ac:dyDescent="0.25">
      <c r="U3157" s="104"/>
      <c r="AB3157" s="104"/>
      <c r="AC3157" s="104"/>
      <c r="AF3157" s="104"/>
      <c r="AG3157" s="104"/>
      <c r="AK3157" s="104"/>
      <c r="AL3157" s="104"/>
      <c r="AO3157" s="104"/>
      <c r="AP3157" s="104"/>
    </row>
    <row r="3158" spans="21:42" ht="15" customHeight="1" x14ac:dyDescent="0.25">
      <c r="U3158" s="104"/>
      <c r="AB3158" s="104"/>
      <c r="AC3158" s="104"/>
      <c r="AF3158" s="104"/>
      <c r="AG3158" s="104"/>
      <c r="AK3158" s="104"/>
      <c r="AL3158" s="104"/>
      <c r="AO3158" s="104"/>
      <c r="AP3158" s="104"/>
    </row>
    <row r="3159" spans="21:42" ht="15" customHeight="1" x14ac:dyDescent="0.25">
      <c r="U3159" s="104"/>
      <c r="AB3159" s="104"/>
      <c r="AC3159" s="104"/>
      <c r="AF3159" s="104"/>
      <c r="AG3159" s="104"/>
      <c r="AK3159" s="104"/>
      <c r="AL3159" s="104"/>
      <c r="AO3159" s="104"/>
      <c r="AP3159" s="104"/>
    </row>
    <row r="3160" spans="21:42" ht="15" customHeight="1" x14ac:dyDescent="0.25">
      <c r="U3160" s="104"/>
      <c r="AB3160" s="104"/>
      <c r="AC3160" s="104"/>
      <c r="AF3160" s="104"/>
      <c r="AG3160" s="104"/>
      <c r="AK3160" s="104"/>
      <c r="AL3160" s="104"/>
      <c r="AO3160" s="104"/>
      <c r="AP3160" s="104"/>
    </row>
    <row r="3161" spans="21:42" ht="15" customHeight="1" x14ac:dyDescent="0.25">
      <c r="U3161" s="104"/>
      <c r="AB3161" s="104"/>
      <c r="AC3161" s="104"/>
      <c r="AF3161" s="104"/>
      <c r="AG3161" s="104"/>
      <c r="AK3161" s="104"/>
      <c r="AL3161" s="104"/>
      <c r="AO3161" s="104"/>
      <c r="AP3161" s="104"/>
    </row>
    <row r="3162" spans="21:42" ht="15" customHeight="1" x14ac:dyDescent="0.25">
      <c r="U3162" s="104"/>
      <c r="AB3162" s="104"/>
      <c r="AC3162" s="104"/>
      <c r="AF3162" s="104"/>
      <c r="AG3162" s="104"/>
      <c r="AK3162" s="104"/>
      <c r="AL3162" s="104"/>
      <c r="AO3162" s="104"/>
      <c r="AP3162" s="104"/>
    </row>
    <row r="3163" spans="21:42" ht="15" customHeight="1" x14ac:dyDescent="0.25">
      <c r="U3163" s="104"/>
      <c r="AB3163" s="104"/>
      <c r="AC3163" s="104"/>
      <c r="AF3163" s="104"/>
      <c r="AG3163" s="104"/>
      <c r="AK3163" s="104"/>
      <c r="AL3163" s="104"/>
      <c r="AO3163" s="104"/>
      <c r="AP3163" s="104"/>
    </row>
    <row r="3164" spans="21:42" ht="15" customHeight="1" x14ac:dyDescent="0.25">
      <c r="U3164" s="104"/>
      <c r="AB3164" s="104"/>
      <c r="AC3164" s="104"/>
      <c r="AF3164" s="104"/>
      <c r="AG3164" s="104"/>
      <c r="AK3164" s="104"/>
      <c r="AL3164" s="104"/>
      <c r="AO3164" s="104"/>
      <c r="AP3164" s="104"/>
    </row>
    <row r="3165" spans="21:42" ht="15" customHeight="1" x14ac:dyDescent="0.25">
      <c r="U3165" s="104"/>
      <c r="AB3165" s="104"/>
      <c r="AC3165" s="104"/>
      <c r="AF3165" s="104"/>
      <c r="AG3165" s="104"/>
      <c r="AK3165" s="104"/>
      <c r="AL3165" s="104"/>
      <c r="AO3165" s="104"/>
      <c r="AP3165" s="104"/>
    </row>
    <row r="3166" spans="21:42" ht="15" customHeight="1" x14ac:dyDescent="0.25">
      <c r="U3166" s="104"/>
      <c r="AB3166" s="104"/>
      <c r="AC3166" s="104"/>
      <c r="AF3166" s="104"/>
      <c r="AG3166" s="104"/>
      <c r="AK3166" s="104"/>
      <c r="AL3166" s="104"/>
      <c r="AO3166" s="104"/>
      <c r="AP3166" s="104"/>
    </row>
    <row r="3167" spans="21:42" ht="15" customHeight="1" x14ac:dyDescent="0.25">
      <c r="U3167" s="104"/>
      <c r="AB3167" s="104"/>
      <c r="AC3167" s="104"/>
      <c r="AF3167" s="104"/>
      <c r="AG3167" s="104"/>
      <c r="AK3167" s="104"/>
      <c r="AL3167" s="104"/>
      <c r="AO3167" s="104"/>
      <c r="AP3167" s="104"/>
    </row>
    <row r="3168" spans="21:42" ht="15" customHeight="1" x14ac:dyDescent="0.25">
      <c r="U3168" s="104"/>
      <c r="AB3168" s="104"/>
      <c r="AC3168" s="104"/>
      <c r="AF3168" s="104"/>
      <c r="AG3168" s="104"/>
      <c r="AK3168" s="104"/>
      <c r="AL3168" s="104"/>
      <c r="AO3168" s="104"/>
      <c r="AP3168" s="104"/>
    </row>
    <row r="3169" spans="21:42" ht="15" customHeight="1" x14ac:dyDescent="0.25">
      <c r="U3169" s="104"/>
      <c r="AB3169" s="104"/>
      <c r="AC3169" s="104"/>
      <c r="AF3169" s="104"/>
      <c r="AG3169" s="104"/>
      <c r="AK3169" s="104"/>
      <c r="AL3169" s="104"/>
      <c r="AO3169" s="104"/>
      <c r="AP3169" s="104"/>
    </row>
    <row r="3170" spans="21:42" ht="15" customHeight="1" x14ac:dyDescent="0.25">
      <c r="U3170" s="104"/>
      <c r="AB3170" s="104"/>
      <c r="AC3170" s="104"/>
      <c r="AF3170" s="104"/>
      <c r="AG3170" s="104"/>
      <c r="AK3170" s="104"/>
      <c r="AL3170" s="104"/>
      <c r="AO3170" s="104"/>
      <c r="AP3170" s="104"/>
    </row>
    <row r="3171" spans="21:42" ht="15" customHeight="1" x14ac:dyDescent="0.25">
      <c r="U3171" s="104"/>
      <c r="AB3171" s="104"/>
      <c r="AC3171" s="104"/>
      <c r="AF3171" s="104"/>
      <c r="AG3171" s="104"/>
      <c r="AK3171" s="104"/>
      <c r="AL3171" s="104"/>
      <c r="AO3171" s="104"/>
      <c r="AP3171" s="104"/>
    </row>
    <row r="3172" spans="21:42" ht="15" customHeight="1" x14ac:dyDescent="0.25">
      <c r="U3172" s="104"/>
      <c r="AB3172" s="104"/>
      <c r="AC3172" s="104"/>
      <c r="AF3172" s="104"/>
      <c r="AG3172" s="104"/>
      <c r="AK3172" s="104"/>
      <c r="AL3172" s="104"/>
      <c r="AO3172" s="104"/>
      <c r="AP3172" s="104"/>
    </row>
    <row r="3173" spans="21:42" ht="15" customHeight="1" x14ac:dyDescent="0.25">
      <c r="U3173" s="104"/>
      <c r="AB3173" s="104"/>
      <c r="AC3173" s="104"/>
      <c r="AF3173" s="104"/>
      <c r="AG3173" s="104"/>
      <c r="AK3173" s="104"/>
      <c r="AL3173" s="104"/>
      <c r="AO3173" s="104"/>
      <c r="AP3173" s="104"/>
    </row>
    <row r="3174" spans="21:42" ht="15" customHeight="1" x14ac:dyDescent="0.25">
      <c r="U3174" s="104"/>
      <c r="AB3174" s="104"/>
      <c r="AC3174" s="104"/>
      <c r="AF3174" s="104"/>
      <c r="AG3174" s="104"/>
      <c r="AK3174" s="104"/>
      <c r="AL3174" s="104"/>
      <c r="AO3174" s="104"/>
      <c r="AP3174" s="104"/>
    </row>
    <row r="3175" spans="21:42" ht="15" customHeight="1" x14ac:dyDescent="0.25">
      <c r="U3175" s="104"/>
      <c r="AB3175" s="104"/>
      <c r="AC3175" s="104"/>
      <c r="AF3175" s="104"/>
      <c r="AG3175" s="104"/>
      <c r="AK3175" s="104"/>
      <c r="AL3175" s="104"/>
      <c r="AO3175" s="104"/>
      <c r="AP3175" s="104"/>
    </row>
    <row r="3176" spans="21:42" ht="15" customHeight="1" x14ac:dyDescent="0.25">
      <c r="U3176" s="104"/>
      <c r="AB3176" s="104"/>
      <c r="AC3176" s="104"/>
      <c r="AF3176" s="104"/>
      <c r="AG3176" s="104"/>
      <c r="AK3176" s="104"/>
      <c r="AL3176" s="104"/>
      <c r="AO3176" s="104"/>
      <c r="AP3176" s="104"/>
    </row>
    <row r="3177" spans="21:42" ht="15" customHeight="1" x14ac:dyDescent="0.25">
      <c r="U3177" s="104"/>
      <c r="AB3177" s="104"/>
      <c r="AC3177" s="104"/>
      <c r="AF3177" s="104"/>
      <c r="AG3177" s="104"/>
      <c r="AK3177" s="104"/>
      <c r="AL3177" s="104"/>
      <c r="AO3177" s="104"/>
      <c r="AP3177" s="104"/>
    </row>
    <row r="3178" spans="21:42" ht="15" customHeight="1" x14ac:dyDescent="0.25">
      <c r="U3178" s="104"/>
      <c r="AB3178" s="104"/>
      <c r="AC3178" s="104"/>
      <c r="AF3178" s="104"/>
      <c r="AG3178" s="104"/>
      <c r="AK3178" s="104"/>
      <c r="AL3178" s="104"/>
      <c r="AO3178" s="104"/>
      <c r="AP3178" s="104"/>
    </row>
    <row r="3179" spans="21:42" ht="15" customHeight="1" x14ac:dyDescent="0.25">
      <c r="U3179" s="104"/>
      <c r="AB3179" s="104"/>
      <c r="AC3179" s="104"/>
      <c r="AF3179" s="104"/>
      <c r="AG3179" s="104"/>
      <c r="AK3179" s="104"/>
      <c r="AL3179" s="104"/>
      <c r="AO3179" s="104"/>
      <c r="AP3179" s="104"/>
    </row>
    <row r="3180" spans="21:42" ht="15" customHeight="1" x14ac:dyDescent="0.25">
      <c r="U3180" s="104"/>
      <c r="AB3180" s="104"/>
      <c r="AC3180" s="104"/>
      <c r="AF3180" s="104"/>
      <c r="AG3180" s="104"/>
      <c r="AK3180" s="104"/>
      <c r="AL3180" s="104"/>
      <c r="AO3180" s="104"/>
      <c r="AP3180" s="104"/>
    </row>
    <row r="3181" spans="21:42" ht="15" customHeight="1" x14ac:dyDescent="0.25">
      <c r="U3181" s="104"/>
      <c r="AB3181" s="104"/>
      <c r="AC3181" s="104"/>
      <c r="AF3181" s="104"/>
      <c r="AG3181" s="104"/>
      <c r="AK3181" s="104"/>
      <c r="AL3181" s="104"/>
      <c r="AO3181" s="104"/>
      <c r="AP3181" s="104"/>
    </row>
    <row r="3182" spans="21:42" ht="15" customHeight="1" x14ac:dyDescent="0.25">
      <c r="U3182" s="104"/>
      <c r="AB3182" s="104"/>
      <c r="AC3182" s="104"/>
      <c r="AF3182" s="104"/>
      <c r="AG3182" s="104"/>
      <c r="AK3182" s="104"/>
      <c r="AL3182" s="104"/>
      <c r="AO3182" s="104"/>
      <c r="AP3182" s="104"/>
    </row>
    <row r="3183" spans="21:42" ht="15" customHeight="1" x14ac:dyDescent="0.25">
      <c r="U3183" s="104"/>
      <c r="AB3183" s="104"/>
      <c r="AC3183" s="104"/>
      <c r="AF3183" s="104"/>
      <c r="AG3183" s="104"/>
      <c r="AK3183" s="104"/>
      <c r="AL3183" s="104"/>
      <c r="AO3183" s="104"/>
      <c r="AP3183" s="104"/>
    </row>
    <row r="3184" spans="21:42" ht="15" customHeight="1" x14ac:dyDescent="0.25">
      <c r="U3184" s="104"/>
      <c r="AB3184" s="104"/>
      <c r="AC3184" s="104"/>
      <c r="AF3184" s="104"/>
      <c r="AG3184" s="104"/>
      <c r="AK3184" s="104"/>
      <c r="AL3184" s="104"/>
      <c r="AO3184" s="104"/>
      <c r="AP3184" s="104"/>
    </row>
    <row r="3185" spans="21:42" ht="15" customHeight="1" x14ac:dyDescent="0.25">
      <c r="U3185" s="104"/>
      <c r="AB3185" s="104"/>
      <c r="AC3185" s="104"/>
      <c r="AF3185" s="104"/>
      <c r="AG3185" s="104"/>
      <c r="AK3185" s="104"/>
      <c r="AL3185" s="104"/>
      <c r="AO3185" s="104"/>
      <c r="AP3185" s="104"/>
    </row>
    <row r="3186" spans="21:42" ht="15" customHeight="1" x14ac:dyDescent="0.25">
      <c r="U3186" s="104"/>
      <c r="AB3186" s="104"/>
      <c r="AC3186" s="104"/>
      <c r="AF3186" s="104"/>
      <c r="AG3186" s="104"/>
      <c r="AK3186" s="104"/>
      <c r="AL3186" s="104"/>
      <c r="AO3186" s="104"/>
      <c r="AP3186" s="104"/>
    </row>
    <row r="3187" spans="21:42" ht="15" customHeight="1" x14ac:dyDescent="0.25">
      <c r="U3187" s="104"/>
      <c r="AB3187" s="104"/>
      <c r="AC3187" s="104"/>
      <c r="AF3187" s="104"/>
      <c r="AG3187" s="104"/>
      <c r="AK3187" s="104"/>
      <c r="AL3187" s="104"/>
      <c r="AO3187" s="104"/>
      <c r="AP3187" s="104"/>
    </row>
    <row r="3188" spans="21:42" ht="15" customHeight="1" x14ac:dyDescent="0.25">
      <c r="U3188" s="104"/>
      <c r="AB3188" s="104"/>
      <c r="AC3188" s="104"/>
      <c r="AF3188" s="104"/>
      <c r="AG3188" s="104"/>
      <c r="AK3188" s="104"/>
      <c r="AL3188" s="104"/>
      <c r="AO3188" s="104"/>
      <c r="AP3188" s="104"/>
    </row>
    <row r="3189" spans="21:42" ht="15" customHeight="1" x14ac:dyDescent="0.25">
      <c r="U3189" s="104"/>
      <c r="AB3189" s="104"/>
      <c r="AC3189" s="104"/>
      <c r="AF3189" s="104"/>
      <c r="AG3189" s="104"/>
      <c r="AK3189" s="104"/>
      <c r="AL3189" s="104"/>
      <c r="AO3189" s="104"/>
      <c r="AP3189" s="104"/>
    </row>
    <row r="3190" spans="21:42" ht="15" customHeight="1" x14ac:dyDescent="0.25">
      <c r="U3190" s="104"/>
      <c r="AB3190" s="104"/>
      <c r="AC3190" s="104"/>
      <c r="AF3190" s="104"/>
      <c r="AG3190" s="104"/>
      <c r="AK3190" s="104"/>
      <c r="AL3190" s="104"/>
      <c r="AO3190" s="104"/>
      <c r="AP3190" s="104"/>
    </row>
    <row r="3191" spans="21:42" ht="15" customHeight="1" x14ac:dyDescent="0.25">
      <c r="U3191" s="104"/>
      <c r="AB3191" s="104"/>
      <c r="AC3191" s="104"/>
      <c r="AF3191" s="104"/>
      <c r="AG3191" s="104"/>
      <c r="AK3191" s="104"/>
      <c r="AL3191" s="104"/>
      <c r="AO3191" s="104"/>
      <c r="AP3191" s="104"/>
    </row>
    <row r="3192" spans="21:42" ht="15" customHeight="1" x14ac:dyDescent="0.25">
      <c r="U3192" s="104"/>
      <c r="AB3192" s="104"/>
      <c r="AC3192" s="104"/>
      <c r="AF3192" s="104"/>
      <c r="AG3192" s="104"/>
      <c r="AK3192" s="104"/>
      <c r="AL3192" s="104"/>
      <c r="AO3192" s="104"/>
      <c r="AP3192" s="104"/>
    </row>
    <row r="3193" spans="21:42" ht="15" customHeight="1" x14ac:dyDescent="0.25">
      <c r="U3193" s="104"/>
      <c r="AB3193" s="104"/>
      <c r="AC3193" s="104"/>
      <c r="AF3193" s="104"/>
      <c r="AG3193" s="104"/>
      <c r="AK3193" s="104"/>
      <c r="AL3193" s="104"/>
      <c r="AO3193" s="104"/>
      <c r="AP3193" s="104"/>
    </row>
    <row r="3194" spans="21:42" ht="15" customHeight="1" x14ac:dyDescent="0.25">
      <c r="U3194" s="104"/>
      <c r="AB3194" s="104"/>
      <c r="AC3194" s="104"/>
      <c r="AF3194" s="104"/>
      <c r="AG3194" s="104"/>
      <c r="AK3194" s="104"/>
      <c r="AL3194" s="104"/>
      <c r="AO3194" s="104"/>
      <c r="AP3194" s="104"/>
    </row>
    <row r="3195" spans="21:42" ht="15" customHeight="1" x14ac:dyDescent="0.25">
      <c r="U3195" s="104"/>
      <c r="AB3195" s="104"/>
      <c r="AC3195" s="104"/>
      <c r="AF3195" s="104"/>
      <c r="AG3195" s="104"/>
      <c r="AK3195" s="104"/>
      <c r="AL3195" s="104"/>
      <c r="AO3195" s="104"/>
      <c r="AP3195" s="104"/>
    </row>
    <row r="3196" spans="21:42" ht="15" customHeight="1" x14ac:dyDescent="0.25">
      <c r="U3196" s="104"/>
      <c r="AB3196" s="104"/>
      <c r="AC3196" s="104"/>
      <c r="AF3196" s="104"/>
      <c r="AG3196" s="104"/>
      <c r="AK3196" s="104"/>
      <c r="AL3196" s="104"/>
      <c r="AO3196" s="104"/>
      <c r="AP3196" s="104"/>
    </row>
    <row r="3197" spans="21:42" ht="15" customHeight="1" x14ac:dyDescent="0.25">
      <c r="U3197" s="104"/>
      <c r="AB3197" s="104"/>
      <c r="AC3197" s="104"/>
      <c r="AF3197" s="104"/>
      <c r="AG3197" s="104"/>
      <c r="AK3197" s="104"/>
      <c r="AL3197" s="104"/>
      <c r="AO3197" s="104"/>
      <c r="AP3197" s="104"/>
    </row>
    <row r="3198" spans="21:42" ht="15" customHeight="1" x14ac:dyDescent="0.25">
      <c r="U3198" s="104"/>
      <c r="AB3198" s="104"/>
      <c r="AC3198" s="104"/>
      <c r="AF3198" s="104"/>
      <c r="AG3198" s="104"/>
      <c r="AK3198" s="104"/>
      <c r="AL3198" s="104"/>
      <c r="AO3198" s="104"/>
      <c r="AP3198" s="104"/>
    </row>
    <row r="3199" spans="21:42" ht="15" customHeight="1" x14ac:dyDescent="0.25">
      <c r="U3199" s="104"/>
      <c r="AB3199" s="104"/>
      <c r="AC3199" s="104"/>
      <c r="AF3199" s="104"/>
      <c r="AG3199" s="104"/>
      <c r="AK3199" s="104"/>
      <c r="AL3199" s="104"/>
      <c r="AO3199" s="104"/>
      <c r="AP3199" s="104"/>
    </row>
    <row r="3200" spans="21:42" ht="15" customHeight="1" x14ac:dyDescent="0.25">
      <c r="U3200" s="104"/>
      <c r="AB3200" s="104"/>
      <c r="AC3200" s="104"/>
      <c r="AF3200" s="104"/>
      <c r="AG3200" s="104"/>
      <c r="AK3200" s="104"/>
      <c r="AL3200" s="104"/>
      <c r="AO3200" s="104"/>
      <c r="AP3200" s="104"/>
    </row>
    <row r="3201" spans="21:42" ht="15" customHeight="1" x14ac:dyDescent="0.25">
      <c r="U3201" s="104"/>
      <c r="AB3201" s="104"/>
      <c r="AC3201" s="104"/>
      <c r="AF3201" s="104"/>
      <c r="AG3201" s="104"/>
      <c r="AK3201" s="104"/>
      <c r="AL3201" s="104"/>
      <c r="AO3201" s="104"/>
      <c r="AP3201" s="104"/>
    </row>
    <row r="3202" spans="21:42" ht="15" customHeight="1" x14ac:dyDescent="0.25">
      <c r="U3202" s="104"/>
      <c r="AB3202" s="104"/>
      <c r="AC3202" s="104"/>
      <c r="AF3202" s="104"/>
      <c r="AG3202" s="104"/>
      <c r="AK3202" s="104"/>
      <c r="AL3202" s="104"/>
      <c r="AO3202" s="104"/>
      <c r="AP3202" s="104"/>
    </row>
    <row r="3203" spans="21:42" ht="15" customHeight="1" x14ac:dyDescent="0.25">
      <c r="U3203" s="104"/>
      <c r="AB3203" s="104"/>
      <c r="AC3203" s="104"/>
      <c r="AF3203" s="104"/>
      <c r="AG3203" s="104"/>
      <c r="AK3203" s="104"/>
      <c r="AL3203" s="104"/>
      <c r="AO3203" s="104"/>
      <c r="AP3203" s="104"/>
    </row>
    <row r="3204" spans="21:42" ht="15" customHeight="1" x14ac:dyDescent="0.25">
      <c r="U3204" s="104"/>
      <c r="AB3204" s="104"/>
      <c r="AC3204" s="104"/>
      <c r="AF3204" s="104"/>
      <c r="AG3204" s="104"/>
      <c r="AK3204" s="104"/>
      <c r="AL3204" s="104"/>
      <c r="AO3204" s="104"/>
      <c r="AP3204" s="104"/>
    </row>
    <row r="3205" spans="21:42" ht="15" customHeight="1" x14ac:dyDescent="0.25">
      <c r="U3205" s="104"/>
      <c r="AB3205" s="104"/>
      <c r="AC3205" s="104"/>
      <c r="AF3205" s="104"/>
      <c r="AG3205" s="104"/>
      <c r="AK3205" s="104"/>
      <c r="AL3205" s="104"/>
      <c r="AO3205" s="104"/>
      <c r="AP3205" s="104"/>
    </row>
    <row r="3206" spans="21:42" ht="15" customHeight="1" x14ac:dyDescent="0.25">
      <c r="U3206" s="104"/>
      <c r="AB3206" s="104"/>
      <c r="AC3206" s="104"/>
      <c r="AF3206" s="104"/>
      <c r="AG3206" s="104"/>
      <c r="AK3206" s="104"/>
      <c r="AL3206" s="104"/>
      <c r="AO3206" s="104"/>
      <c r="AP3206" s="104"/>
    </row>
    <row r="3207" spans="21:42" ht="15" customHeight="1" x14ac:dyDescent="0.25">
      <c r="U3207" s="104"/>
      <c r="AB3207" s="104"/>
      <c r="AC3207" s="104"/>
      <c r="AF3207" s="104"/>
      <c r="AG3207" s="104"/>
      <c r="AK3207" s="104"/>
      <c r="AL3207" s="104"/>
      <c r="AO3207" s="104"/>
      <c r="AP3207" s="104"/>
    </row>
    <row r="3208" spans="21:42" ht="15" customHeight="1" x14ac:dyDescent="0.25">
      <c r="U3208" s="104"/>
      <c r="AB3208" s="104"/>
      <c r="AC3208" s="104"/>
      <c r="AF3208" s="104"/>
      <c r="AG3208" s="104"/>
      <c r="AK3208" s="104"/>
      <c r="AL3208" s="104"/>
      <c r="AO3208" s="104"/>
      <c r="AP3208" s="104"/>
    </row>
    <row r="3209" spans="21:42" ht="15" customHeight="1" x14ac:dyDescent="0.25">
      <c r="U3209" s="104"/>
      <c r="AB3209" s="104"/>
      <c r="AC3209" s="104"/>
      <c r="AF3209" s="104"/>
      <c r="AG3209" s="104"/>
      <c r="AK3209" s="104"/>
      <c r="AL3209" s="104"/>
      <c r="AO3209" s="104"/>
      <c r="AP3209" s="104"/>
    </row>
    <row r="3210" spans="21:42" ht="15" customHeight="1" x14ac:dyDescent="0.25">
      <c r="U3210" s="104"/>
      <c r="AB3210" s="104"/>
      <c r="AC3210" s="104"/>
      <c r="AF3210" s="104"/>
      <c r="AG3210" s="104"/>
      <c r="AK3210" s="104"/>
      <c r="AL3210" s="104"/>
      <c r="AO3210" s="104"/>
      <c r="AP3210" s="104"/>
    </row>
    <row r="3211" spans="21:42" ht="15" customHeight="1" x14ac:dyDescent="0.25">
      <c r="U3211" s="104"/>
      <c r="AB3211" s="104"/>
      <c r="AC3211" s="104"/>
      <c r="AF3211" s="104"/>
      <c r="AG3211" s="104"/>
      <c r="AK3211" s="104"/>
      <c r="AL3211" s="104"/>
      <c r="AO3211" s="104"/>
      <c r="AP3211" s="104"/>
    </row>
    <row r="3212" spans="21:42" ht="15" customHeight="1" x14ac:dyDescent="0.25">
      <c r="U3212" s="104"/>
      <c r="AB3212" s="104"/>
      <c r="AC3212" s="104"/>
      <c r="AF3212" s="104"/>
      <c r="AG3212" s="104"/>
      <c r="AK3212" s="104"/>
      <c r="AL3212" s="104"/>
      <c r="AO3212" s="104"/>
      <c r="AP3212" s="104"/>
    </row>
    <row r="3213" spans="21:42" ht="15" customHeight="1" x14ac:dyDescent="0.25">
      <c r="U3213" s="104"/>
      <c r="AB3213" s="104"/>
      <c r="AC3213" s="104"/>
      <c r="AF3213" s="104"/>
      <c r="AG3213" s="104"/>
      <c r="AK3213" s="104"/>
      <c r="AL3213" s="104"/>
      <c r="AO3213" s="104"/>
      <c r="AP3213" s="104"/>
    </row>
    <row r="3214" spans="21:42" ht="15" customHeight="1" x14ac:dyDescent="0.25">
      <c r="U3214" s="104"/>
      <c r="AB3214" s="104"/>
      <c r="AC3214" s="104"/>
      <c r="AF3214" s="104"/>
      <c r="AG3214" s="104"/>
      <c r="AK3214" s="104"/>
      <c r="AL3214" s="104"/>
      <c r="AO3214" s="104"/>
      <c r="AP3214" s="104"/>
    </row>
    <row r="3215" spans="21:42" ht="15" customHeight="1" x14ac:dyDescent="0.25">
      <c r="U3215" s="104"/>
      <c r="AB3215" s="104"/>
      <c r="AC3215" s="104"/>
      <c r="AF3215" s="104"/>
      <c r="AG3215" s="104"/>
      <c r="AK3215" s="104"/>
      <c r="AL3215" s="104"/>
      <c r="AO3215" s="104"/>
      <c r="AP3215" s="104"/>
    </row>
    <row r="3216" spans="21:42" ht="15" customHeight="1" x14ac:dyDescent="0.25">
      <c r="U3216" s="104"/>
      <c r="AB3216" s="104"/>
      <c r="AC3216" s="104"/>
      <c r="AF3216" s="104"/>
      <c r="AG3216" s="104"/>
      <c r="AK3216" s="104"/>
      <c r="AL3216" s="104"/>
      <c r="AO3216" s="104"/>
      <c r="AP3216" s="104"/>
    </row>
    <row r="3217" spans="21:42" ht="15" customHeight="1" x14ac:dyDescent="0.25">
      <c r="U3217" s="104"/>
      <c r="AB3217" s="104"/>
      <c r="AC3217" s="104"/>
      <c r="AF3217" s="104"/>
      <c r="AG3217" s="104"/>
      <c r="AK3217" s="104"/>
      <c r="AL3217" s="104"/>
      <c r="AO3217" s="104"/>
      <c r="AP3217" s="104"/>
    </row>
    <row r="3218" spans="21:42" ht="15" customHeight="1" x14ac:dyDescent="0.25">
      <c r="U3218" s="104"/>
      <c r="AB3218" s="104"/>
      <c r="AC3218" s="104"/>
      <c r="AF3218" s="104"/>
      <c r="AG3218" s="104"/>
      <c r="AK3218" s="104"/>
      <c r="AL3218" s="104"/>
      <c r="AO3218" s="104"/>
      <c r="AP3218" s="104"/>
    </row>
    <row r="3219" spans="21:42" ht="15" customHeight="1" x14ac:dyDescent="0.25">
      <c r="U3219" s="104"/>
      <c r="AB3219" s="104"/>
      <c r="AC3219" s="104"/>
      <c r="AF3219" s="104"/>
      <c r="AG3219" s="104"/>
      <c r="AK3219" s="104"/>
      <c r="AL3219" s="104"/>
      <c r="AO3219" s="104"/>
      <c r="AP3219" s="104"/>
    </row>
    <row r="3220" spans="21:42" ht="15" customHeight="1" x14ac:dyDescent="0.25">
      <c r="U3220" s="104"/>
      <c r="AB3220" s="104"/>
      <c r="AC3220" s="104"/>
      <c r="AF3220" s="104"/>
      <c r="AG3220" s="104"/>
      <c r="AK3220" s="104"/>
      <c r="AL3220" s="104"/>
      <c r="AO3220" s="104"/>
      <c r="AP3220" s="104"/>
    </row>
    <row r="3221" spans="21:42" ht="15" customHeight="1" x14ac:dyDescent="0.25">
      <c r="U3221" s="104"/>
      <c r="AB3221" s="104"/>
      <c r="AC3221" s="104"/>
      <c r="AF3221" s="104"/>
      <c r="AG3221" s="104"/>
      <c r="AK3221" s="104"/>
      <c r="AL3221" s="104"/>
      <c r="AO3221" s="104"/>
      <c r="AP3221" s="104"/>
    </row>
    <row r="3222" spans="21:42" ht="15" customHeight="1" x14ac:dyDescent="0.25">
      <c r="U3222" s="104"/>
      <c r="AB3222" s="104"/>
      <c r="AC3222" s="104"/>
      <c r="AF3222" s="104"/>
      <c r="AG3222" s="104"/>
      <c r="AK3222" s="104"/>
      <c r="AL3222" s="104"/>
      <c r="AO3222" s="104"/>
      <c r="AP3222" s="104"/>
    </row>
    <row r="3223" spans="21:42" ht="15" customHeight="1" x14ac:dyDescent="0.25">
      <c r="U3223" s="104"/>
      <c r="AB3223" s="104"/>
      <c r="AC3223" s="104"/>
      <c r="AF3223" s="104"/>
      <c r="AG3223" s="104"/>
      <c r="AK3223" s="104"/>
      <c r="AL3223" s="104"/>
      <c r="AO3223" s="104"/>
      <c r="AP3223" s="104"/>
    </row>
    <row r="3224" spans="21:42" ht="15" customHeight="1" x14ac:dyDescent="0.25">
      <c r="U3224" s="104"/>
      <c r="AB3224" s="104"/>
      <c r="AC3224" s="104"/>
      <c r="AF3224" s="104"/>
      <c r="AG3224" s="104"/>
      <c r="AK3224" s="104"/>
      <c r="AL3224" s="104"/>
      <c r="AO3224" s="104"/>
      <c r="AP3224" s="104"/>
    </row>
    <row r="3225" spans="21:42" ht="15" customHeight="1" x14ac:dyDescent="0.25">
      <c r="U3225" s="104"/>
      <c r="AB3225" s="104"/>
      <c r="AC3225" s="104"/>
      <c r="AF3225" s="104"/>
      <c r="AG3225" s="104"/>
      <c r="AK3225" s="104"/>
      <c r="AL3225" s="104"/>
      <c r="AO3225" s="104"/>
      <c r="AP3225" s="104"/>
    </row>
    <row r="3226" spans="21:42" ht="15" customHeight="1" x14ac:dyDescent="0.25">
      <c r="U3226" s="104"/>
      <c r="AB3226" s="104"/>
      <c r="AC3226" s="104"/>
      <c r="AF3226" s="104"/>
      <c r="AG3226" s="104"/>
      <c r="AK3226" s="104"/>
      <c r="AL3226" s="104"/>
      <c r="AO3226" s="104"/>
      <c r="AP3226" s="104"/>
    </row>
    <row r="3227" spans="21:42" ht="15" customHeight="1" x14ac:dyDescent="0.25">
      <c r="U3227" s="104"/>
      <c r="AB3227" s="104"/>
      <c r="AC3227" s="104"/>
      <c r="AF3227" s="104"/>
      <c r="AG3227" s="104"/>
      <c r="AK3227" s="104"/>
      <c r="AL3227" s="104"/>
      <c r="AO3227" s="104"/>
      <c r="AP3227" s="104"/>
    </row>
    <row r="3228" spans="21:42" ht="15" customHeight="1" x14ac:dyDescent="0.25">
      <c r="U3228" s="104"/>
      <c r="AB3228" s="104"/>
      <c r="AC3228" s="104"/>
      <c r="AF3228" s="104"/>
      <c r="AG3228" s="104"/>
      <c r="AK3228" s="104"/>
      <c r="AL3228" s="104"/>
      <c r="AO3228" s="104"/>
      <c r="AP3228" s="104"/>
    </row>
    <row r="3229" spans="21:42" ht="15" customHeight="1" x14ac:dyDescent="0.25">
      <c r="U3229" s="104"/>
      <c r="AB3229" s="104"/>
      <c r="AC3229" s="104"/>
      <c r="AF3229" s="104"/>
      <c r="AG3229" s="104"/>
      <c r="AK3229" s="104"/>
      <c r="AL3229" s="104"/>
      <c r="AO3229" s="104"/>
      <c r="AP3229" s="104"/>
    </row>
    <row r="3230" spans="21:42" ht="15" customHeight="1" x14ac:dyDescent="0.25">
      <c r="U3230" s="104"/>
      <c r="AB3230" s="104"/>
      <c r="AC3230" s="104"/>
      <c r="AF3230" s="104"/>
      <c r="AG3230" s="104"/>
      <c r="AK3230" s="104"/>
      <c r="AL3230" s="104"/>
      <c r="AO3230" s="104"/>
      <c r="AP3230" s="104"/>
    </row>
    <row r="3231" spans="21:42" ht="15" customHeight="1" x14ac:dyDescent="0.25">
      <c r="U3231" s="104"/>
      <c r="AB3231" s="104"/>
      <c r="AC3231" s="104"/>
      <c r="AF3231" s="104"/>
      <c r="AG3231" s="104"/>
      <c r="AK3231" s="104"/>
      <c r="AL3231" s="104"/>
      <c r="AO3231" s="104"/>
      <c r="AP3231" s="104"/>
    </row>
    <row r="3232" spans="21:42" ht="15" customHeight="1" x14ac:dyDescent="0.25">
      <c r="U3232" s="104"/>
      <c r="AB3232" s="104"/>
      <c r="AC3232" s="104"/>
      <c r="AF3232" s="104"/>
      <c r="AG3232" s="104"/>
      <c r="AK3232" s="104"/>
      <c r="AL3232" s="104"/>
      <c r="AO3232" s="104"/>
      <c r="AP3232" s="104"/>
    </row>
    <row r="3233" spans="21:42" ht="15" customHeight="1" x14ac:dyDescent="0.25">
      <c r="U3233" s="104"/>
      <c r="AB3233" s="104"/>
      <c r="AC3233" s="104"/>
      <c r="AF3233" s="104"/>
      <c r="AG3233" s="104"/>
      <c r="AK3233" s="104"/>
      <c r="AL3233" s="104"/>
      <c r="AO3233" s="104"/>
      <c r="AP3233" s="104"/>
    </row>
    <row r="3234" spans="21:42" ht="15" customHeight="1" x14ac:dyDescent="0.25">
      <c r="U3234" s="104"/>
      <c r="AB3234" s="104"/>
      <c r="AC3234" s="104"/>
      <c r="AF3234" s="104"/>
      <c r="AG3234" s="104"/>
      <c r="AK3234" s="104"/>
      <c r="AL3234" s="104"/>
      <c r="AO3234" s="104"/>
      <c r="AP3234" s="104"/>
    </row>
    <row r="3235" spans="21:42" ht="15" customHeight="1" x14ac:dyDescent="0.25">
      <c r="U3235" s="104"/>
      <c r="AB3235" s="104"/>
      <c r="AC3235" s="104"/>
      <c r="AF3235" s="104"/>
      <c r="AG3235" s="104"/>
      <c r="AK3235" s="104"/>
      <c r="AL3235" s="104"/>
      <c r="AO3235" s="104"/>
      <c r="AP3235" s="104"/>
    </row>
    <row r="3236" spans="21:42" ht="15" customHeight="1" x14ac:dyDescent="0.25">
      <c r="U3236" s="104"/>
      <c r="AB3236" s="104"/>
      <c r="AC3236" s="104"/>
      <c r="AF3236" s="104"/>
      <c r="AG3236" s="104"/>
      <c r="AK3236" s="104"/>
      <c r="AL3236" s="104"/>
      <c r="AO3236" s="104"/>
      <c r="AP3236" s="104"/>
    </row>
    <row r="3237" spans="21:42" ht="15" customHeight="1" x14ac:dyDescent="0.25">
      <c r="U3237" s="104"/>
      <c r="AB3237" s="104"/>
      <c r="AC3237" s="104"/>
      <c r="AF3237" s="104"/>
      <c r="AG3237" s="104"/>
      <c r="AK3237" s="104"/>
      <c r="AL3237" s="104"/>
      <c r="AO3237" s="104"/>
      <c r="AP3237" s="104"/>
    </row>
    <row r="3238" spans="21:42" ht="15" customHeight="1" x14ac:dyDescent="0.25">
      <c r="U3238" s="104"/>
      <c r="AB3238" s="104"/>
      <c r="AC3238" s="104"/>
      <c r="AF3238" s="104"/>
      <c r="AG3238" s="104"/>
      <c r="AK3238" s="104"/>
      <c r="AL3238" s="104"/>
      <c r="AO3238" s="104"/>
      <c r="AP3238" s="104"/>
    </row>
    <row r="3239" spans="21:42" ht="15" customHeight="1" x14ac:dyDescent="0.25">
      <c r="U3239" s="104"/>
      <c r="AB3239" s="104"/>
      <c r="AC3239" s="104"/>
      <c r="AF3239" s="104"/>
      <c r="AG3239" s="104"/>
      <c r="AK3239" s="104"/>
      <c r="AL3239" s="104"/>
      <c r="AO3239" s="104"/>
      <c r="AP3239" s="104"/>
    </row>
    <row r="3240" spans="21:42" ht="15" customHeight="1" x14ac:dyDescent="0.25">
      <c r="U3240" s="104"/>
      <c r="AB3240" s="104"/>
      <c r="AC3240" s="104"/>
      <c r="AF3240" s="104"/>
      <c r="AG3240" s="104"/>
      <c r="AK3240" s="104"/>
      <c r="AL3240" s="104"/>
      <c r="AO3240" s="104"/>
      <c r="AP3240" s="104"/>
    </row>
    <row r="3241" spans="21:42" ht="15" customHeight="1" x14ac:dyDescent="0.25">
      <c r="U3241" s="104"/>
      <c r="AB3241" s="104"/>
      <c r="AC3241" s="104"/>
      <c r="AF3241" s="104"/>
      <c r="AG3241" s="104"/>
      <c r="AK3241" s="104"/>
      <c r="AL3241" s="104"/>
      <c r="AO3241" s="104"/>
      <c r="AP3241" s="104"/>
    </row>
    <row r="3242" spans="21:42" ht="15" customHeight="1" x14ac:dyDescent="0.25">
      <c r="U3242" s="104"/>
      <c r="AB3242" s="104"/>
      <c r="AC3242" s="104"/>
      <c r="AF3242" s="104"/>
      <c r="AG3242" s="104"/>
      <c r="AK3242" s="104"/>
      <c r="AL3242" s="104"/>
      <c r="AO3242" s="104"/>
      <c r="AP3242" s="104"/>
    </row>
    <row r="3243" spans="21:42" ht="15" customHeight="1" x14ac:dyDescent="0.25">
      <c r="U3243" s="104"/>
      <c r="AB3243" s="104"/>
      <c r="AC3243" s="104"/>
      <c r="AF3243" s="104"/>
      <c r="AG3243" s="104"/>
      <c r="AK3243" s="104"/>
      <c r="AL3243" s="104"/>
      <c r="AO3243" s="104"/>
      <c r="AP3243" s="104"/>
    </row>
    <row r="3244" spans="21:42" ht="15" customHeight="1" x14ac:dyDescent="0.25">
      <c r="U3244" s="104"/>
      <c r="AB3244" s="104"/>
      <c r="AC3244" s="104"/>
      <c r="AF3244" s="104"/>
      <c r="AG3244" s="104"/>
      <c r="AK3244" s="104"/>
      <c r="AL3244" s="104"/>
      <c r="AO3244" s="104"/>
      <c r="AP3244" s="104"/>
    </row>
    <row r="3245" spans="21:42" ht="15" customHeight="1" x14ac:dyDescent="0.25">
      <c r="U3245" s="104"/>
      <c r="AB3245" s="104"/>
      <c r="AC3245" s="104"/>
      <c r="AF3245" s="104"/>
      <c r="AG3245" s="104"/>
      <c r="AK3245" s="104"/>
      <c r="AL3245" s="104"/>
      <c r="AO3245" s="104"/>
      <c r="AP3245" s="104"/>
    </row>
    <row r="3246" spans="21:42" ht="15" customHeight="1" x14ac:dyDescent="0.25">
      <c r="U3246" s="104"/>
      <c r="AB3246" s="104"/>
      <c r="AC3246" s="104"/>
      <c r="AF3246" s="104"/>
      <c r="AG3246" s="104"/>
      <c r="AK3246" s="104"/>
      <c r="AL3246" s="104"/>
      <c r="AO3246" s="104"/>
      <c r="AP3246" s="104"/>
    </row>
    <row r="3247" spans="21:42" ht="15" customHeight="1" x14ac:dyDescent="0.25">
      <c r="U3247" s="104"/>
      <c r="AB3247" s="104"/>
      <c r="AC3247" s="104"/>
      <c r="AF3247" s="104"/>
      <c r="AG3247" s="104"/>
      <c r="AK3247" s="104"/>
      <c r="AL3247" s="104"/>
      <c r="AO3247" s="104"/>
      <c r="AP3247" s="104"/>
    </row>
    <row r="3248" spans="21:42" ht="15" customHeight="1" x14ac:dyDescent="0.25">
      <c r="U3248" s="104"/>
      <c r="AB3248" s="104"/>
      <c r="AC3248" s="104"/>
      <c r="AF3248" s="104"/>
      <c r="AG3248" s="104"/>
      <c r="AK3248" s="104"/>
      <c r="AL3248" s="104"/>
      <c r="AO3248" s="104"/>
      <c r="AP3248" s="104"/>
    </row>
    <row r="3249" spans="21:42" ht="15" customHeight="1" x14ac:dyDescent="0.25">
      <c r="U3249" s="104"/>
      <c r="AB3249" s="104"/>
      <c r="AC3249" s="104"/>
      <c r="AF3249" s="104"/>
      <c r="AG3249" s="104"/>
      <c r="AK3249" s="104"/>
      <c r="AL3249" s="104"/>
      <c r="AO3249" s="104"/>
      <c r="AP3249" s="104"/>
    </row>
    <row r="3250" spans="21:42" ht="15" customHeight="1" x14ac:dyDescent="0.25">
      <c r="U3250" s="104"/>
      <c r="AB3250" s="104"/>
      <c r="AC3250" s="104"/>
      <c r="AF3250" s="104"/>
      <c r="AG3250" s="104"/>
      <c r="AK3250" s="104"/>
      <c r="AL3250" s="104"/>
      <c r="AO3250" s="104"/>
      <c r="AP3250" s="104"/>
    </row>
    <row r="3251" spans="21:42" ht="15" customHeight="1" x14ac:dyDescent="0.25">
      <c r="U3251" s="104"/>
      <c r="AB3251" s="104"/>
      <c r="AC3251" s="104"/>
      <c r="AF3251" s="104"/>
      <c r="AG3251" s="104"/>
      <c r="AK3251" s="104"/>
      <c r="AL3251" s="104"/>
      <c r="AO3251" s="104"/>
      <c r="AP3251" s="104"/>
    </row>
    <row r="3252" spans="21:42" ht="15" customHeight="1" x14ac:dyDescent="0.25">
      <c r="U3252" s="104"/>
      <c r="AB3252" s="104"/>
      <c r="AC3252" s="104"/>
      <c r="AF3252" s="104"/>
      <c r="AG3252" s="104"/>
      <c r="AK3252" s="104"/>
      <c r="AL3252" s="104"/>
      <c r="AO3252" s="104"/>
      <c r="AP3252" s="104"/>
    </row>
    <row r="3253" spans="21:42" ht="15" customHeight="1" x14ac:dyDescent="0.25">
      <c r="U3253" s="104"/>
      <c r="AB3253" s="104"/>
      <c r="AC3253" s="104"/>
      <c r="AF3253" s="104"/>
      <c r="AG3253" s="104"/>
      <c r="AK3253" s="104"/>
      <c r="AL3253" s="104"/>
      <c r="AO3253" s="104"/>
      <c r="AP3253" s="104"/>
    </row>
    <row r="3254" spans="21:42" ht="15" customHeight="1" x14ac:dyDescent="0.25">
      <c r="U3254" s="104"/>
      <c r="AB3254" s="104"/>
      <c r="AC3254" s="104"/>
      <c r="AF3254" s="104"/>
      <c r="AG3254" s="104"/>
      <c r="AK3254" s="104"/>
      <c r="AL3254" s="104"/>
      <c r="AO3254" s="104"/>
      <c r="AP3254" s="104"/>
    </row>
    <row r="3255" spans="21:42" ht="15" customHeight="1" x14ac:dyDescent="0.25">
      <c r="U3255" s="104"/>
      <c r="AB3255" s="104"/>
      <c r="AC3255" s="104"/>
      <c r="AF3255" s="104"/>
      <c r="AG3255" s="104"/>
      <c r="AK3255" s="104"/>
      <c r="AL3255" s="104"/>
      <c r="AO3255" s="104"/>
      <c r="AP3255" s="104"/>
    </row>
    <row r="3256" spans="21:42" ht="15" customHeight="1" x14ac:dyDescent="0.25">
      <c r="U3256" s="104"/>
      <c r="AB3256" s="104"/>
      <c r="AC3256" s="104"/>
      <c r="AF3256" s="104"/>
      <c r="AG3256" s="104"/>
      <c r="AK3256" s="104"/>
      <c r="AL3256" s="104"/>
      <c r="AO3256" s="104"/>
      <c r="AP3256" s="104"/>
    </row>
    <row r="3257" spans="21:42" ht="15" customHeight="1" x14ac:dyDescent="0.25">
      <c r="U3257" s="104"/>
      <c r="AB3257" s="104"/>
      <c r="AC3257" s="104"/>
      <c r="AF3257" s="104"/>
      <c r="AG3257" s="104"/>
      <c r="AK3257" s="104"/>
      <c r="AL3257" s="104"/>
      <c r="AO3257" s="104"/>
      <c r="AP3257" s="104"/>
    </row>
    <row r="3258" spans="21:42" ht="15" customHeight="1" x14ac:dyDescent="0.25">
      <c r="U3258" s="104"/>
      <c r="AB3258" s="104"/>
      <c r="AC3258" s="104"/>
      <c r="AF3258" s="104"/>
      <c r="AG3258" s="104"/>
      <c r="AK3258" s="104"/>
      <c r="AL3258" s="104"/>
      <c r="AO3258" s="104"/>
      <c r="AP3258" s="104"/>
    </row>
    <row r="3259" spans="21:42" ht="15" customHeight="1" x14ac:dyDescent="0.25">
      <c r="U3259" s="104"/>
      <c r="AB3259" s="104"/>
      <c r="AC3259" s="104"/>
      <c r="AF3259" s="104"/>
      <c r="AG3259" s="104"/>
      <c r="AK3259" s="104"/>
      <c r="AL3259" s="104"/>
      <c r="AO3259" s="104"/>
      <c r="AP3259" s="104"/>
    </row>
    <row r="3260" spans="21:42" ht="15" customHeight="1" x14ac:dyDescent="0.25">
      <c r="U3260" s="104"/>
      <c r="AB3260" s="104"/>
      <c r="AC3260" s="104"/>
      <c r="AF3260" s="104"/>
      <c r="AG3260" s="104"/>
      <c r="AK3260" s="104"/>
      <c r="AL3260" s="104"/>
      <c r="AO3260" s="104"/>
      <c r="AP3260" s="104"/>
    </row>
    <row r="3261" spans="21:42" ht="15" customHeight="1" x14ac:dyDescent="0.25">
      <c r="U3261" s="104"/>
      <c r="AB3261" s="104"/>
      <c r="AC3261" s="104"/>
      <c r="AF3261" s="104"/>
      <c r="AG3261" s="104"/>
      <c r="AK3261" s="104"/>
      <c r="AL3261" s="104"/>
      <c r="AO3261" s="104"/>
      <c r="AP3261" s="104"/>
    </row>
    <row r="3262" spans="21:42" ht="15" customHeight="1" x14ac:dyDescent="0.25">
      <c r="U3262" s="104"/>
      <c r="AB3262" s="104"/>
      <c r="AC3262" s="104"/>
      <c r="AF3262" s="104"/>
      <c r="AG3262" s="104"/>
      <c r="AK3262" s="104"/>
      <c r="AL3262" s="104"/>
      <c r="AO3262" s="104"/>
      <c r="AP3262" s="104"/>
    </row>
    <row r="3263" spans="21:42" ht="15" customHeight="1" x14ac:dyDescent="0.25">
      <c r="U3263" s="104"/>
      <c r="AB3263" s="104"/>
      <c r="AC3263" s="104"/>
      <c r="AF3263" s="104"/>
      <c r="AG3263" s="104"/>
      <c r="AK3263" s="104"/>
      <c r="AL3263" s="104"/>
      <c r="AO3263" s="104"/>
      <c r="AP3263" s="104"/>
    </row>
    <row r="3264" spans="21:42" ht="15" customHeight="1" x14ac:dyDescent="0.25">
      <c r="U3264" s="104"/>
      <c r="AB3264" s="104"/>
      <c r="AC3264" s="104"/>
      <c r="AF3264" s="104"/>
      <c r="AG3264" s="104"/>
      <c r="AK3264" s="104"/>
      <c r="AL3264" s="104"/>
      <c r="AO3264" s="104"/>
      <c r="AP3264" s="104"/>
    </row>
    <row r="3265" spans="21:42" ht="15" customHeight="1" x14ac:dyDescent="0.25">
      <c r="U3265" s="104"/>
      <c r="AB3265" s="104"/>
      <c r="AC3265" s="104"/>
      <c r="AF3265" s="104"/>
      <c r="AG3265" s="104"/>
      <c r="AK3265" s="104"/>
      <c r="AL3265" s="104"/>
      <c r="AO3265" s="104"/>
      <c r="AP3265" s="104"/>
    </row>
    <row r="3266" spans="21:42" ht="15" customHeight="1" x14ac:dyDescent="0.25">
      <c r="U3266" s="104"/>
      <c r="AB3266" s="104"/>
      <c r="AC3266" s="104"/>
      <c r="AF3266" s="104"/>
      <c r="AG3266" s="104"/>
      <c r="AK3266" s="104"/>
      <c r="AL3266" s="104"/>
      <c r="AO3266" s="104"/>
      <c r="AP3266" s="104"/>
    </row>
    <row r="3267" spans="21:42" ht="15" customHeight="1" x14ac:dyDescent="0.25">
      <c r="U3267" s="104"/>
      <c r="AB3267" s="104"/>
      <c r="AC3267" s="104"/>
      <c r="AF3267" s="104"/>
      <c r="AG3267" s="104"/>
      <c r="AK3267" s="104"/>
      <c r="AL3267" s="104"/>
      <c r="AO3267" s="104"/>
      <c r="AP3267" s="104"/>
    </row>
    <row r="3268" spans="21:42" ht="15" customHeight="1" x14ac:dyDescent="0.25">
      <c r="U3268" s="104"/>
      <c r="AB3268" s="104"/>
      <c r="AC3268" s="104"/>
      <c r="AF3268" s="104"/>
      <c r="AG3268" s="104"/>
      <c r="AK3268" s="104"/>
      <c r="AL3268" s="104"/>
      <c r="AO3268" s="104"/>
      <c r="AP3268" s="104"/>
    </row>
    <row r="3269" spans="21:42" ht="15" customHeight="1" x14ac:dyDescent="0.25">
      <c r="U3269" s="104"/>
      <c r="AB3269" s="104"/>
      <c r="AC3269" s="104"/>
      <c r="AF3269" s="104"/>
      <c r="AG3269" s="104"/>
      <c r="AK3269" s="104"/>
      <c r="AL3269" s="104"/>
      <c r="AO3269" s="104"/>
      <c r="AP3269" s="104"/>
    </row>
    <row r="3270" spans="21:42" ht="15" customHeight="1" x14ac:dyDescent="0.25">
      <c r="U3270" s="104"/>
      <c r="AB3270" s="104"/>
      <c r="AC3270" s="104"/>
      <c r="AF3270" s="104"/>
      <c r="AG3270" s="104"/>
      <c r="AK3270" s="104"/>
      <c r="AL3270" s="104"/>
      <c r="AO3270" s="104"/>
      <c r="AP3270" s="104"/>
    </row>
    <row r="3271" spans="21:42" ht="15" customHeight="1" x14ac:dyDescent="0.25">
      <c r="U3271" s="104"/>
      <c r="AB3271" s="104"/>
      <c r="AC3271" s="104"/>
      <c r="AF3271" s="104"/>
      <c r="AG3271" s="104"/>
      <c r="AK3271" s="104"/>
      <c r="AL3271" s="104"/>
      <c r="AO3271" s="104"/>
      <c r="AP3271" s="104"/>
    </row>
    <row r="3272" spans="21:42" ht="15" customHeight="1" x14ac:dyDescent="0.25">
      <c r="U3272" s="104"/>
      <c r="AB3272" s="104"/>
      <c r="AC3272" s="104"/>
      <c r="AF3272" s="104"/>
      <c r="AG3272" s="104"/>
      <c r="AK3272" s="104"/>
      <c r="AL3272" s="104"/>
      <c r="AO3272" s="104"/>
      <c r="AP3272" s="104"/>
    </row>
    <row r="3273" spans="21:42" ht="15" customHeight="1" x14ac:dyDescent="0.25">
      <c r="U3273" s="104"/>
      <c r="AB3273" s="104"/>
      <c r="AC3273" s="104"/>
      <c r="AF3273" s="104"/>
      <c r="AG3273" s="104"/>
      <c r="AK3273" s="104"/>
      <c r="AL3273" s="104"/>
      <c r="AO3273" s="104"/>
      <c r="AP3273" s="104"/>
    </row>
    <row r="3274" spans="21:42" ht="15" customHeight="1" x14ac:dyDescent="0.25">
      <c r="U3274" s="104"/>
      <c r="AB3274" s="104"/>
      <c r="AC3274" s="104"/>
      <c r="AF3274" s="104"/>
      <c r="AG3274" s="104"/>
      <c r="AK3274" s="104"/>
      <c r="AL3274" s="104"/>
      <c r="AO3274" s="104"/>
      <c r="AP3274" s="104"/>
    </row>
    <row r="3275" spans="21:42" ht="15" customHeight="1" x14ac:dyDescent="0.25">
      <c r="U3275" s="104"/>
      <c r="AB3275" s="104"/>
      <c r="AC3275" s="104"/>
      <c r="AF3275" s="104"/>
      <c r="AG3275" s="104"/>
      <c r="AK3275" s="104"/>
      <c r="AL3275" s="104"/>
      <c r="AO3275" s="104"/>
      <c r="AP3275" s="104"/>
    </row>
    <row r="3276" spans="21:42" ht="15" customHeight="1" x14ac:dyDescent="0.25">
      <c r="U3276" s="104"/>
      <c r="AB3276" s="104"/>
      <c r="AC3276" s="104"/>
      <c r="AF3276" s="104"/>
      <c r="AG3276" s="104"/>
      <c r="AK3276" s="104"/>
      <c r="AL3276" s="104"/>
      <c r="AO3276" s="104"/>
      <c r="AP3276" s="104"/>
    </row>
    <row r="3277" spans="21:42" ht="15" customHeight="1" x14ac:dyDescent="0.25">
      <c r="U3277" s="104"/>
      <c r="AB3277" s="104"/>
      <c r="AC3277" s="104"/>
      <c r="AF3277" s="104"/>
      <c r="AG3277" s="104"/>
      <c r="AK3277" s="104"/>
      <c r="AL3277" s="104"/>
      <c r="AO3277" s="104"/>
      <c r="AP3277" s="104"/>
    </row>
    <row r="3278" spans="21:42" ht="15" customHeight="1" x14ac:dyDescent="0.25">
      <c r="U3278" s="104"/>
      <c r="AB3278" s="104"/>
      <c r="AC3278" s="104"/>
      <c r="AF3278" s="104"/>
      <c r="AG3278" s="104"/>
      <c r="AK3278" s="104"/>
      <c r="AL3278" s="104"/>
      <c r="AO3278" s="104"/>
      <c r="AP3278" s="104"/>
    </row>
    <row r="3279" spans="21:42" ht="15" customHeight="1" x14ac:dyDescent="0.25">
      <c r="U3279" s="104"/>
      <c r="AB3279" s="104"/>
      <c r="AC3279" s="104"/>
      <c r="AF3279" s="104"/>
      <c r="AG3279" s="104"/>
      <c r="AK3279" s="104"/>
      <c r="AL3279" s="104"/>
      <c r="AO3279" s="104"/>
      <c r="AP3279" s="104"/>
    </row>
    <row r="3280" spans="21:42" ht="15" customHeight="1" x14ac:dyDescent="0.25">
      <c r="U3280" s="104"/>
      <c r="AB3280" s="104"/>
      <c r="AC3280" s="104"/>
      <c r="AF3280" s="104"/>
      <c r="AG3280" s="104"/>
      <c r="AK3280" s="104"/>
      <c r="AL3280" s="104"/>
      <c r="AO3280" s="104"/>
      <c r="AP3280" s="104"/>
    </row>
    <row r="3281" spans="21:42" ht="15" customHeight="1" x14ac:dyDescent="0.25">
      <c r="U3281" s="104"/>
      <c r="AB3281" s="104"/>
      <c r="AC3281" s="104"/>
      <c r="AF3281" s="104"/>
      <c r="AG3281" s="104"/>
      <c r="AK3281" s="104"/>
      <c r="AL3281" s="104"/>
      <c r="AO3281" s="104"/>
      <c r="AP3281" s="104"/>
    </row>
    <row r="3282" spans="21:42" ht="15" customHeight="1" x14ac:dyDescent="0.25">
      <c r="U3282" s="104"/>
      <c r="AB3282" s="104"/>
      <c r="AC3282" s="104"/>
      <c r="AF3282" s="104"/>
      <c r="AG3282" s="104"/>
      <c r="AK3282" s="104"/>
      <c r="AL3282" s="104"/>
      <c r="AO3282" s="104"/>
      <c r="AP3282" s="104"/>
    </row>
    <row r="3283" spans="21:42" ht="15" customHeight="1" x14ac:dyDescent="0.25">
      <c r="U3283" s="104"/>
      <c r="AB3283" s="104"/>
      <c r="AC3283" s="104"/>
      <c r="AF3283" s="104"/>
      <c r="AG3283" s="104"/>
      <c r="AK3283" s="104"/>
      <c r="AL3283" s="104"/>
      <c r="AO3283" s="104"/>
      <c r="AP3283" s="104"/>
    </row>
    <row r="3284" spans="21:42" ht="15" customHeight="1" x14ac:dyDescent="0.25">
      <c r="U3284" s="104"/>
      <c r="AB3284" s="104"/>
      <c r="AC3284" s="104"/>
      <c r="AF3284" s="104"/>
      <c r="AG3284" s="104"/>
      <c r="AK3284" s="104"/>
      <c r="AL3284" s="104"/>
      <c r="AO3284" s="104"/>
      <c r="AP3284" s="104"/>
    </row>
    <row r="3285" spans="21:42" ht="15" customHeight="1" x14ac:dyDescent="0.25">
      <c r="U3285" s="104"/>
      <c r="AB3285" s="104"/>
      <c r="AC3285" s="104"/>
      <c r="AF3285" s="104"/>
      <c r="AG3285" s="104"/>
      <c r="AK3285" s="104"/>
      <c r="AL3285" s="104"/>
      <c r="AO3285" s="104"/>
      <c r="AP3285" s="104"/>
    </row>
    <row r="3286" spans="21:42" ht="15" customHeight="1" x14ac:dyDescent="0.25">
      <c r="U3286" s="104"/>
      <c r="AB3286" s="104"/>
      <c r="AC3286" s="104"/>
      <c r="AF3286" s="104"/>
      <c r="AG3286" s="104"/>
      <c r="AK3286" s="104"/>
      <c r="AL3286" s="104"/>
      <c r="AO3286" s="104"/>
      <c r="AP3286" s="104"/>
    </row>
    <row r="3287" spans="21:42" ht="15" customHeight="1" x14ac:dyDescent="0.25">
      <c r="U3287" s="104"/>
      <c r="AB3287" s="104"/>
      <c r="AC3287" s="104"/>
      <c r="AF3287" s="104"/>
      <c r="AG3287" s="104"/>
      <c r="AK3287" s="104"/>
      <c r="AL3287" s="104"/>
      <c r="AO3287" s="104"/>
      <c r="AP3287" s="104"/>
    </row>
    <row r="3288" spans="21:42" ht="15" customHeight="1" x14ac:dyDescent="0.25">
      <c r="U3288" s="104"/>
      <c r="AB3288" s="104"/>
      <c r="AC3288" s="104"/>
      <c r="AF3288" s="104"/>
      <c r="AG3288" s="104"/>
      <c r="AK3288" s="104"/>
      <c r="AL3288" s="104"/>
      <c r="AO3288" s="104"/>
      <c r="AP3288" s="104"/>
    </row>
    <row r="3289" spans="21:42" ht="15" customHeight="1" x14ac:dyDescent="0.25">
      <c r="U3289" s="104"/>
      <c r="AB3289" s="104"/>
      <c r="AC3289" s="104"/>
      <c r="AF3289" s="104"/>
      <c r="AG3289" s="104"/>
      <c r="AK3289" s="104"/>
      <c r="AL3289" s="104"/>
      <c r="AO3289" s="104"/>
      <c r="AP3289" s="104"/>
    </row>
    <row r="3290" spans="21:42" ht="15" customHeight="1" x14ac:dyDescent="0.25">
      <c r="U3290" s="104"/>
      <c r="AB3290" s="104"/>
      <c r="AC3290" s="104"/>
      <c r="AF3290" s="104"/>
      <c r="AG3290" s="104"/>
      <c r="AK3290" s="104"/>
      <c r="AL3290" s="104"/>
      <c r="AO3290" s="104"/>
      <c r="AP3290" s="104"/>
    </row>
    <row r="3291" spans="21:42" ht="15" customHeight="1" x14ac:dyDescent="0.25">
      <c r="U3291" s="104"/>
      <c r="AB3291" s="104"/>
      <c r="AC3291" s="104"/>
      <c r="AF3291" s="104"/>
      <c r="AG3291" s="104"/>
      <c r="AK3291" s="104"/>
      <c r="AL3291" s="104"/>
      <c r="AO3291" s="104"/>
      <c r="AP3291" s="104"/>
    </row>
    <row r="3292" spans="21:42" ht="15" customHeight="1" x14ac:dyDescent="0.25">
      <c r="U3292" s="104"/>
      <c r="AB3292" s="104"/>
      <c r="AC3292" s="104"/>
      <c r="AF3292" s="104"/>
      <c r="AG3292" s="104"/>
      <c r="AK3292" s="104"/>
      <c r="AL3292" s="104"/>
      <c r="AO3292" s="104"/>
      <c r="AP3292" s="104"/>
    </row>
    <row r="3293" spans="21:42" ht="15" customHeight="1" x14ac:dyDescent="0.25">
      <c r="U3293" s="104"/>
      <c r="AB3293" s="104"/>
      <c r="AC3293" s="104"/>
      <c r="AF3293" s="104"/>
      <c r="AG3293" s="104"/>
      <c r="AK3293" s="104"/>
      <c r="AL3293" s="104"/>
      <c r="AO3293" s="104"/>
      <c r="AP3293" s="104"/>
    </row>
    <row r="3294" spans="21:42" ht="15" customHeight="1" x14ac:dyDescent="0.25">
      <c r="U3294" s="104"/>
      <c r="AB3294" s="104"/>
      <c r="AC3294" s="104"/>
      <c r="AF3294" s="104"/>
      <c r="AG3294" s="104"/>
      <c r="AK3294" s="104"/>
      <c r="AL3294" s="104"/>
      <c r="AO3294" s="104"/>
      <c r="AP3294" s="104"/>
    </row>
    <row r="3295" spans="21:42" ht="15" customHeight="1" x14ac:dyDescent="0.25">
      <c r="U3295" s="104"/>
      <c r="AB3295" s="104"/>
      <c r="AC3295" s="104"/>
      <c r="AF3295" s="104"/>
      <c r="AG3295" s="104"/>
      <c r="AK3295" s="104"/>
      <c r="AL3295" s="104"/>
      <c r="AO3295" s="104"/>
      <c r="AP3295" s="104"/>
    </row>
    <row r="3296" spans="21:42" ht="15" customHeight="1" x14ac:dyDescent="0.25">
      <c r="U3296" s="104"/>
      <c r="AB3296" s="104"/>
      <c r="AC3296" s="104"/>
      <c r="AF3296" s="104"/>
      <c r="AG3296" s="104"/>
      <c r="AK3296" s="104"/>
      <c r="AL3296" s="104"/>
      <c r="AO3296" s="104"/>
      <c r="AP3296" s="104"/>
    </row>
    <row r="3297" spans="21:42" ht="15" customHeight="1" x14ac:dyDescent="0.25">
      <c r="U3297" s="104"/>
      <c r="AB3297" s="104"/>
      <c r="AC3297" s="104"/>
      <c r="AF3297" s="104"/>
      <c r="AG3297" s="104"/>
      <c r="AK3297" s="104"/>
      <c r="AL3297" s="104"/>
      <c r="AO3297" s="104"/>
      <c r="AP3297" s="104"/>
    </row>
    <row r="3298" spans="21:42" ht="15" customHeight="1" x14ac:dyDescent="0.25">
      <c r="U3298" s="104"/>
      <c r="AB3298" s="104"/>
      <c r="AC3298" s="104"/>
      <c r="AF3298" s="104"/>
      <c r="AG3298" s="104"/>
      <c r="AK3298" s="104"/>
      <c r="AL3298" s="104"/>
      <c r="AO3298" s="104"/>
      <c r="AP3298" s="104"/>
    </row>
    <row r="3299" spans="21:42" ht="15" customHeight="1" x14ac:dyDescent="0.25">
      <c r="U3299" s="104"/>
      <c r="AB3299" s="104"/>
      <c r="AC3299" s="104"/>
      <c r="AF3299" s="104"/>
      <c r="AG3299" s="104"/>
      <c r="AK3299" s="104"/>
      <c r="AL3299" s="104"/>
      <c r="AO3299" s="104"/>
      <c r="AP3299" s="104"/>
    </row>
    <row r="3300" spans="21:42" ht="15" customHeight="1" x14ac:dyDescent="0.25">
      <c r="U3300" s="104"/>
      <c r="AB3300" s="104"/>
      <c r="AC3300" s="104"/>
      <c r="AF3300" s="104"/>
      <c r="AG3300" s="104"/>
      <c r="AK3300" s="104"/>
      <c r="AL3300" s="104"/>
      <c r="AO3300" s="104"/>
      <c r="AP3300" s="104"/>
    </row>
    <row r="3301" spans="21:42" ht="15" customHeight="1" x14ac:dyDescent="0.25">
      <c r="U3301" s="104"/>
      <c r="AB3301" s="104"/>
      <c r="AC3301" s="104"/>
      <c r="AF3301" s="104"/>
      <c r="AG3301" s="104"/>
      <c r="AK3301" s="104"/>
      <c r="AL3301" s="104"/>
      <c r="AO3301" s="104"/>
      <c r="AP3301" s="104"/>
    </row>
    <row r="3302" spans="21:42" ht="15" customHeight="1" x14ac:dyDescent="0.25">
      <c r="U3302" s="104"/>
      <c r="AB3302" s="104"/>
      <c r="AC3302" s="104"/>
      <c r="AF3302" s="104"/>
      <c r="AG3302" s="104"/>
      <c r="AK3302" s="104"/>
      <c r="AL3302" s="104"/>
      <c r="AO3302" s="104"/>
      <c r="AP3302" s="104"/>
    </row>
    <row r="3303" spans="21:42" ht="15" customHeight="1" x14ac:dyDescent="0.25">
      <c r="U3303" s="104"/>
      <c r="AB3303" s="104"/>
      <c r="AC3303" s="104"/>
      <c r="AF3303" s="104"/>
      <c r="AG3303" s="104"/>
      <c r="AK3303" s="104"/>
      <c r="AL3303" s="104"/>
      <c r="AO3303" s="104"/>
      <c r="AP3303" s="104"/>
    </row>
    <row r="3304" spans="21:42" ht="15" customHeight="1" x14ac:dyDescent="0.25">
      <c r="U3304" s="104"/>
      <c r="AB3304" s="104"/>
      <c r="AC3304" s="104"/>
      <c r="AF3304" s="104"/>
      <c r="AG3304" s="104"/>
      <c r="AK3304" s="104"/>
      <c r="AL3304" s="104"/>
      <c r="AO3304" s="104"/>
      <c r="AP3304" s="104"/>
    </row>
    <row r="3305" spans="21:42" ht="15" customHeight="1" x14ac:dyDescent="0.25">
      <c r="U3305" s="104"/>
      <c r="AB3305" s="104"/>
      <c r="AC3305" s="104"/>
      <c r="AF3305" s="104"/>
      <c r="AG3305" s="104"/>
      <c r="AK3305" s="104"/>
      <c r="AL3305" s="104"/>
      <c r="AO3305" s="104"/>
      <c r="AP3305" s="104"/>
    </row>
    <row r="3306" spans="21:42" ht="15" customHeight="1" x14ac:dyDescent="0.25">
      <c r="U3306" s="104"/>
      <c r="AB3306" s="104"/>
      <c r="AC3306" s="104"/>
      <c r="AF3306" s="104"/>
      <c r="AG3306" s="104"/>
      <c r="AK3306" s="104"/>
      <c r="AL3306" s="104"/>
      <c r="AO3306" s="104"/>
      <c r="AP3306" s="104"/>
    </row>
    <row r="3307" spans="21:42" ht="15" customHeight="1" x14ac:dyDescent="0.25">
      <c r="U3307" s="104"/>
      <c r="AB3307" s="104"/>
      <c r="AC3307" s="104"/>
      <c r="AF3307" s="104"/>
      <c r="AG3307" s="104"/>
      <c r="AK3307" s="104"/>
      <c r="AL3307" s="104"/>
      <c r="AO3307" s="104"/>
      <c r="AP3307" s="104"/>
    </row>
    <row r="3308" spans="21:42" ht="15" customHeight="1" x14ac:dyDescent="0.25">
      <c r="U3308" s="104"/>
      <c r="AB3308" s="104"/>
      <c r="AC3308" s="104"/>
      <c r="AF3308" s="104"/>
      <c r="AG3308" s="104"/>
      <c r="AK3308" s="104"/>
      <c r="AL3308" s="104"/>
      <c r="AO3308" s="104"/>
      <c r="AP3308" s="104"/>
    </row>
    <row r="3309" spans="21:42" ht="15" customHeight="1" x14ac:dyDescent="0.25">
      <c r="U3309" s="104"/>
      <c r="AB3309" s="104"/>
      <c r="AC3309" s="104"/>
      <c r="AF3309" s="104"/>
      <c r="AG3309" s="104"/>
      <c r="AK3309" s="104"/>
      <c r="AL3309" s="104"/>
      <c r="AO3309" s="104"/>
      <c r="AP3309" s="104"/>
    </row>
    <row r="3310" spans="21:42" ht="15" customHeight="1" x14ac:dyDescent="0.25">
      <c r="U3310" s="104"/>
      <c r="AB3310" s="104"/>
      <c r="AC3310" s="104"/>
      <c r="AF3310" s="104"/>
      <c r="AG3310" s="104"/>
      <c r="AK3310" s="104"/>
      <c r="AL3310" s="104"/>
      <c r="AO3310" s="104"/>
      <c r="AP3310" s="104"/>
    </row>
    <row r="3311" spans="21:42" ht="15" customHeight="1" x14ac:dyDescent="0.25">
      <c r="U3311" s="104"/>
      <c r="AB3311" s="104"/>
      <c r="AC3311" s="104"/>
      <c r="AF3311" s="104"/>
      <c r="AG3311" s="104"/>
      <c r="AK3311" s="104"/>
      <c r="AL3311" s="104"/>
      <c r="AO3311" s="104"/>
      <c r="AP3311" s="104"/>
    </row>
    <row r="3312" spans="21:42" ht="15" customHeight="1" x14ac:dyDescent="0.25">
      <c r="U3312" s="104"/>
      <c r="AB3312" s="104"/>
      <c r="AC3312" s="104"/>
      <c r="AF3312" s="104"/>
      <c r="AG3312" s="104"/>
      <c r="AK3312" s="104"/>
      <c r="AL3312" s="104"/>
      <c r="AO3312" s="104"/>
      <c r="AP3312" s="104"/>
    </row>
    <row r="3313" spans="21:42" ht="15" customHeight="1" x14ac:dyDescent="0.25">
      <c r="U3313" s="104"/>
      <c r="AB3313" s="104"/>
      <c r="AC3313" s="104"/>
      <c r="AF3313" s="104"/>
      <c r="AG3313" s="104"/>
      <c r="AK3313" s="104"/>
      <c r="AL3313" s="104"/>
      <c r="AO3313" s="104"/>
      <c r="AP3313" s="104"/>
    </row>
    <row r="3314" spans="21:42" ht="15" customHeight="1" x14ac:dyDescent="0.25">
      <c r="U3314" s="104"/>
      <c r="AB3314" s="104"/>
      <c r="AC3314" s="104"/>
      <c r="AF3314" s="104"/>
      <c r="AG3314" s="104"/>
      <c r="AK3314" s="104"/>
      <c r="AL3314" s="104"/>
      <c r="AO3314" s="104"/>
      <c r="AP3314" s="104"/>
    </row>
    <row r="3315" spans="21:42" ht="15" customHeight="1" x14ac:dyDescent="0.25">
      <c r="U3315" s="104"/>
      <c r="AB3315" s="104"/>
      <c r="AC3315" s="104"/>
      <c r="AF3315" s="104"/>
      <c r="AG3315" s="104"/>
      <c r="AK3315" s="104"/>
      <c r="AL3315" s="104"/>
      <c r="AO3315" s="104"/>
      <c r="AP3315" s="104"/>
    </row>
    <row r="3316" spans="21:42" ht="15" customHeight="1" x14ac:dyDescent="0.25">
      <c r="U3316" s="104"/>
      <c r="AB3316" s="104"/>
      <c r="AC3316" s="104"/>
      <c r="AF3316" s="104"/>
      <c r="AG3316" s="104"/>
      <c r="AK3316" s="104"/>
      <c r="AL3316" s="104"/>
      <c r="AO3316" s="104"/>
      <c r="AP3316" s="104"/>
    </row>
    <row r="3317" spans="21:42" ht="15" customHeight="1" x14ac:dyDescent="0.25">
      <c r="U3317" s="104"/>
      <c r="AB3317" s="104"/>
      <c r="AC3317" s="104"/>
      <c r="AF3317" s="104"/>
      <c r="AG3317" s="104"/>
      <c r="AK3317" s="104"/>
      <c r="AL3317" s="104"/>
      <c r="AO3317" s="104"/>
      <c r="AP3317" s="104"/>
    </row>
    <row r="3318" spans="21:42" ht="15" customHeight="1" x14ac:dyDescent="0.25">
      <c r="U3318" s="104"/>
      <c r="AB3318" s="104"/>
      <c r="AC3318" s="104"/>
      <c r="AF3318" s="104"/>
      <c r="AG3318" s="104"/>
      <c r="AK3318" s="104"/>
      <c r="AL3318" s="104"/>
      <c r="AO3318" s="104"/>
      <c r="AP3318" s="104"/>
    </row>
    <row r="3319" spans="21:42" ht="15" customHeight="1" x14ac:dyDescent="0.25">
      <c r="U3319" s="104"/>
      <c r="AB3319" s="104"/>
      <c r="AC3319" s="104"/>
      <c r="AF3319" s="104"/>
      <c r="AG3319" s="104"/>
      <c r="AK3319" s="104"/>
      <c r="AL3319" s="104"/>
      <c r="AO3319" s="104"/>
      <c r="AP3319" s="104"/>
    </row>
    <row r="3320" spans="21:42" ht="15" customHeight="1" x14ac:dyDescent="0.25">
      <c r="U3320" s="104"/>
      <c r="AB3320" s="104"/>
      <c r="AC3320" s="104"/>
      <c r="AF3320" s="104"/>
      <c r="AG3320" s="104"/>
      <c r="AK3320" s="104"/>
      <c r="AL3320" s="104"/>
      <c r="AO3320" s="104"/>
      <c r="AP3320" s="104"/>
    </row>
    <row r="3321" spans="21:42" ht="15" customHeight="1" x14ac:dyDescent="0.25">
      <c r="U3321" s="104"/>
      <c r="AB3321" s="104"/>
      <c r="AC3321" s="104"/>
      <c r="AF3321" s="104"/>
      <c r="AG3321" s="104"/>
      <c r="AK3321" s="104"/>
      <c r="AL3321" s="104"/>
      <c r="AO3321" s="104"/>
      <c r="AP3321" s="104"/>
    </row>
    <row r="3322" spans="21:42" ht="15" customHeight="1" x14ac:dyDescent="0.25">
      <c r="U3322" s="104"/>
      <c r="AB3322" s="104"/>
      <c r="AC3322" s="104"/>
      <c r="AF3322" s="104"/>
      <c r="AG3322" s="104"/>
      <c r="AK3322" s="104"/>
      <c r="AL3322" s="104"/>
      <c r="AO3322" s="104"/>
      <c r="AP3322" s="104"/>
    </row>
    <row r="3323" spans="21:42" ht="15" customHeight="1" x14ac:dyDescent="0.25">
      <c r="U3323" s="104"/>
      <c r="AB3323" s="104"/>
      <c r="AC3323" s="104"/>
      <c r="AF3323" s="104"/>
      <c r="AG3323" s="104"/>
      <c r="AK3323" s="104"/>
      <c r="AL3323" s="104"/>
      <c r="AO3323" s="104"/>
      <c r="AP3323" s="104"/>
    </row>
    <row r="3324" spans="21:42" ht="15" customHeight="1" x14ac:dyDescent="0.25">
      <c r="U3324" s="104"/>
      <c r="AB3324" s="104"/>
      <c r="AC3324" s="104"/>
      <c r="AF3324" s="104"/>
      <c r="AG3324" s="104"/>
      <c r="AK3324" s="104"/>
      <c r="AL3324" s="104"/>
      <c r="AO3324" s="104"/>
      <c r="AP3324" s="104"/>
    </row>
    <row r="3325" spans="21:42" ht="15" customHeight="1" x14ac:dyDescent="0.25">
      <c r="U3325" s="104"/>
      <c r="AB3325" s="104"/>
      <c r="AC3325" s="104"/>
      <c r="AF3325" s="104"/>
      <c r="AG3325" s="104"/>
      <c r="AK3325" s="104"/>
      <c r="AL3325" s="104"/>
      <c r="AO3325" s="104"/>
      <c r="AP3325" s="104"/>
    </row>
    <row r="3326" spans="21:42" ht="15" customHeight="1" x14ac:dyDescent="0.25">
      <c r="U3326" s="104"/>
      <c r="AB3326" s="104"/>
      <c r="AC3326" s="104"/>
      <c r="AF3326" s="104"/>
      <c r="AG3326" s="104"/>
      <c r="AK3326" s="104"/>
      <c r="AL3326" s="104"/>
      <c r="AO3326" s="104"/>
      <c r="AP3326" s="104"/>
    </row>
    <row r="3327" spans="21:42" ht="15" customHeight="1" x14ac:dyDescent="0.25">
      <c r="U3327" s="104"/>
      <c r="AB3327" s="104"/>
      <c r="AC3327" s="104"/>
      <c r="AF3327" s="104"/>
      <c r="AG3327" s="104"/>
      <c r="AK3327" s="104"/>
      <c r="AL3327" s="104"/>
      <c r="AO3327" s="104"/>
      <c r="AP3327" s="104"/>
    </row>
    <row r="3328" spans="21:42" ht="15" customHeight="1" x14ac:dyDescent="0.25">
      <c r="U3328" s="104"/>
      <c r="AB3328" s="104"/>
      <c r="AC3328" s="104"/>
      <c r="AF3328" s="104"/>
      <c r="AG3328" s="104"/>
      <c r="AK3328" s="104"/>
      <c r="AL3328" s="104"/>
      <c r="AO3328" s="104"/>
      <c r="AP3328" s="104"/>
    </row>
    <row r="3329" spans="21:42" ht="15" customHeight="1" x14ac:dyDescent="0.25">
      <c r="U3329" s="104"/>
      <c r="AB3329" s="104"/>
      <c r="AC3329" s="104"/>
      <c r="AF3329" s="104"/>
      <c r="AG3329" s="104"/>
      <c r="AK3329" s="104"/>
      <c r="AL3329" s="104"/>
      <c r="AO3329" s="104"/>
      <c r="AP3329" s="104"/>
    </row>
    <row r="3330" spans="21:42" ht="15" customHeight="1" x14ac:dyDescent="0.25">
      <c r="U3330" s="104"/>
      <c r="AB3330" s="104"/>
      <c r="AC3330" s="104"/>
      <c r="AF3330" s="104"/>
      <c r="AG3330" s="104"/>
      <c r="AK3330" s="104"/>
      <c r="AL3330" s="104"/>
      <c r="AO3330" s="104"/>
      <c r="AP3330" s="104"/>
    </row>
    <row r="3331" spans="21:42" ht="15" customHeight="1" x14ac:dyDescent="0.25">
      <c r="U3331" s="104"/>
      <c r="AB3331" s="104"/>
      <c r="AC3331" s="104"/>
      <c r="AF3331" s="104"/>
      <c r="AG3331" s="104"/>
      <c r="AK3331" s="104"/>
      <c r="AL3331" s="104"/>
      <c r="AO3331" s="104"/>
      <c r="AP3331" s="104"/>
    </row>
    <row r="3332" spans="21:42" ht="15" customHeight="1" x14ac:dyDescent="0.25">
      <c r="U3332" s="104"/>
      <c r="AB3332" s="104"/>
      <c r="AC3332" s="104"/>
      <c r="AF3332" s="104"/>
      <c r="AG3332" s="104"/>
      <c r="AK3332" s="104"/>
      <c r="AL3332" s="104"/>
      <c r="AO3332" s="104"/>
      <c r="AP3332" s="104"/>
    </row>
    <row r="3333" spans="21:42" ht="15" customHeight="1" x14ac:dyDescent="0.25">
      <c r="U3333" s="104"/>
      <c r="AB3333" s="104"/>
      <c r="AC3333" s="104"/>
      <c r="AF3333" s="104"/>
      <c r="AG3333" s="104"/>
      <c r="AK3333" s="104"/>
      <c r="AL3333" s="104"/>
      <c r="AO3333" s="104"/>
      <c r="AP3333" s="104"/>
    </row>
    <row r="3334" spans="21:42" ht="15" customHeight="1" x14ac:dyDescent="0.25">
      <c r="U3334" s="104"/>
      <c r="AB3334" s="104"/>
      <c r="AC3334" s="104"/>
      <c r="AF3334" s="104"/>
      <c r="AG3334" s="104"/>
      <c r="AK3334" s="104"/>
      <c r="AL3334" s="104"/>
      <c r="AO3334" s="104"/>
      <c r="AP3334" s="104"/>
    </row>
    <row r="3335" spans="21:42" ht="15" customHeight="1" x14ac:dyDescent="0.25">
      <c r="U3335" s="104"/>
      <c r="AB3335" s="104"/>
      <c r="AC3335" s="104"/>
      <c r="AF3335" s="104"/>
      <c r="AG3335" s="104"/>
      <c r="AK3335" s="104"/>
      <c r="AL3335" s="104"/>
      <c r="AO3335" s="104"/>
      <c r="AP3335" s="104"/>
    </row>
    <row r="3336" spans="21:42" ht="15" customHeight="1" x14ac:dyDescent="0.25">
      <c r="U3336" s="104"/>
      <c r="AB3336" s="104"/>
      <c r="AC3336" s="104"/>
      <c r="AF3336" s="104"/>
      <c r="AG3336" s="104"/>
      <c r="AK3336" s="104"/>
      <c r="AL3336" s="104"/>
      <c r="AO3336" s="104"/>
      <c r="AP3336" s="104"/>
    </row>
    <row r="3337" spans="21:42" ht="15" customHeight="1" x14ac:dyDescent="0.25">
      <c r="U3337" s="104"/>
      <c r="AB3337" s="104"/>
      <c r="AC3337" s="104"/>
      <c r="AF3337" s="104"/>
      <c r="AG3337" s="104"/>
      <c r="AK3337" s="104"/>
      <c r="AL3337" s="104"/>
      <c r="AO3337" s="104"/>
      <c r="AP3337" s="104"/>
    </row>
    <row r="3338" spans="21:42" ht="15" customHeight="1" x14ac:dyDescent="0.25">
      <c r="U3338" s="104"/>
      <c r="AB3338" s="104"/>
      <c r="AC3338" s="104"/>
      <c r="AF3338" s="104"/>
      <c r="AG3338" s="104"/>
      <c r="AK3338" s="104"/>
      <c r="AL3338" s="104"/>
      <c r="AO3338" s="104"/>
      <c r="AP3338" s="104"/>
    </row>
    <row r="3339" spans="21:42" ht="15" customHeight="1" x14ac:dyDescent="0.25">
      <c r="U3339" s="104"/>
      <c r="AB3339" s="104"/>
      <c r="AC3339" s="104"/>
      <c r="AF3339" s="104"/>
      <c r="AG3339" s="104"/>
      <c r="AK3339" s="104"/>
      <c r="AL3339" s="104"/>
      <c r="AO3339" s="104"/>
      <c r="AP3339" s="104"/>
    </row>
    <row r="3340" spans="21:42" ht="15" customHeight="1" x14ac:dyDescent="0.25">
      <c r="U3340" s="104"/>
      <c r="AB3340" s="104"/>
      <c r="AC3340" s="104"/>
      <c r="AF3340" s="104"/>
      <c r="AG3340" s="104"/>
      <c r="AK3340" s="104"/>
      <c r="AL3340" s="104"/>
      <c r="AO3340" s="104"/>
      <c r="AP3340" s="104"/>
    </row>
    <row r="3341" spans="21:42" ht="15" customHeight="1" x14ac:dyDescent="0.25">
      <c r="U3341" s="104"/>
      <c r="AB3341" s="104"/>
      <c r="AC3341" s="104"/>
      <c r="AF3341" s="104"/>
      <c r="AG3341" s="104"/>
      <c r="AK3341" s="104"/>
      <c r="AL3341" s="104"/>
      <c r="AO3341" s="104"/>
      <c r="AP3341" s="104"/>
    </row>
    <row r="3342" spans="21:42" ht="15" customHeight="1" x14ac:dyDescent="0.25">
      <c r="U3342" s="104"/>
      <c r="AB3342" s="104"/>
      <c r="AC3342" s="104"/>
      <c r="AF3342" s="104"/>
      <c r="AG3342" s="104"/>
      <c r="AK3342" s="104"/>
      <c r="AL3342" s="104"/>
      <c r="AO3342" s="104"/>
      <c r="AP3342" s="104"/>
    </row>
    <row r="3343" spans="21:42" ht="15" customHeight="1" x14ac:dyDescent="0.25">
      <c r="U3343" s="104"/>
      <c r="AB3343" s="104"/>
      <c r="AC3343" s="104"/>
      <c r="AF3343" s="104"/>
      <c r="AG3343" s="104"/>
      <c r="AK3343" s="104"/>
      <c r="AL3343" s="104"/>
      <c r="AO3343" s="104"/>
      <c r="AP3343" s="104"/>
    </row>
    <row r="3344" spans="21:42" ht="15" customHeight="1" x14ac:dyDescent="0.25">
      <c r="U3344" s="104"/>
      <c r="AB3344" s="104"/>
      <c r="AC3344" s="104"/>
      <c r="AF3344" s="104"/>
      <c r="AG3344" s="104"/>
      <c r="AK3344" s="104"/>
      <c r="AL3344" s="104"/>
      <c r="AO3344" s="104"/>
      <c r="AP3344" s="104"/>
    </row>
    <row r="3345" spans="21:42" ht="15" customHeight="1" x14ac:dyDescent="0.25">
      <c r="U3345" s="104"/>
      <c r="AB3345" s="104"/>
      <c r="AC3345" s="104"/>
      <c r="AF3345" s="104"/>
      <c r="AG3345" s="104"/>
      <c r="AK3345" s="104"/>
      <c r="AL3345" s="104"/>
      <c r="AO3345" s="104"/>
      <c r="AP3345" s="104"/>
    </row>
    <row r="3346" spans="21:42" ht="15" customHeight="1" x14ac:dyDescent="0.25">
      <c r="U3346" s="104"/>
      <c r="AB3346" s="104"/>
      <c r="AC3346" s="104"/>
      <c r="AF3346" s="104"/>
      <c r="AG3346" s="104"/>
      <c r="AK3346" s="104"/>
      <c r="AL3346" s="104"/>
      <c r="AO3346" s="104"/>
      <c r="AP3346" s="104"/>
    </row>
    <row r="3347" spans="21:42" ht="15" customHeight="1" x14ac:dyDescent="0.25">
      <c r="U3347" s="104"/>
      <c r="AB3347" s="104"/>
      <c r="AC3347" s="104"/>
      <c r="AF3347" s="104"/>
      <c r="AG3347" s="104"/>
      <c r="AK3347" s="104"/>
      <c r="AL3347" s="104"/>
      <c r="AO3347" s="104"/>
      <c r="AP3347" s="104"/>
    </row>
    <row r="3348" spans="21:42" ht="15" customHeight="1" x14ac:dyDescent="0.25">
      <c r="U3348" s="104"/>
      <c r="AB3348" s="104"/>
      <c r="AC3348" s="104"/>
      <c r="AF3348" s="104"/>
      <c r="AG3348" s="104"/>
      <c r="AK3348" s="104"/>
      <c r="AL3348" s="104"/>
      <c r="AO3348" s="104"/>
      <c r="AP3348" s="104"/>
    </row>
    <row r="3349" spans="21:42" ht="15" customHeight="1" x14ac:dyDescent="0.25">
      <c r="U3349" s="104"/>
      <c r="AB3349" s="104"/>
      <c r="AC3349" s="104"/>
      <c r="AF3349" s="104"/>
      <c r="AG3349" s="104"/>
      <c r="AK3349" s="104"/>
      <c r="AL3349" s="104"/>
      <c r="AO3349" s="104"/>
      <c r="AP3349" s="104"/>
    </row>
    <row r="3350" spans="21:42" ht="15" customHeight="1" x14ac:dyDescent="0.25">
      <c r="U3350" s="104"/>
      <c r="AB3350" s="104"/>
      <c r="AC3350" s="104"/>
      <c r="AF3350" s="104"/>
      <c r="AG3350" s="104"/>
      <c r="AK3350" s="104"/>
      <c r="AL3350" s="104"/>
      <c r="AO3350" s="104"/>
      <c r="AP3350" s="104"/>
    </row>
    <row r="3351" spans="21:42" ht="15" customHeight="1" x14ac:dyDescent="0.25">
      <c r="U3351" s="104"/>
      <c r="AB3351" s="104"/>
      <c r="AC3351" s="104"/>
      <c r="AF3351" s="104"/>
      <c r="AG3351" s="104"/>
      <c r="AK3351" s="104"/>
      <c r="AL3351" s="104"/>
      <c r="AO3351" s="104"/>
      <c r="AP3351" s="104"/>
    </row>
    <row r="3352" spans="21:42" ht="15" customHeight="1" x14ac:dyDescent="0.25">
      <c r="U3352" s="104"/>
      <c r="AB3352" s="104"/>
      <c r="AC3352" s="104"/>
      <c r="AF3352" s="104"/>
      <c r="AG3352" s="104"/>
      <c r="AK3352" s="104"/>
      <c r="AL3352" s="104"/>
      <c r="AO3352" s="104"/>
      <c r="AP3352" s="104"/>
    </row>
    <row r="3353" spans="21:42" ht="15" customHeight="1" x14ac:dyDescent="0.25">
      <c r="U3353" s="104"/>
      <c r="AB3353" s="104"/>
      <c r="AC3353" s="104"/>
      <c r="AF3353" s="104"/>
      <c r="AG3353" s="104"/>
      <c r="AK3353" s="104"/>
      <c r="AL3353" s="104"/>
      <c r="AO3353" s="104"/>
      <c r="AP3353" s="104"/>
    </row>
    <row r="3354" spans="21:42" ht="15" customHeight="1" x14ac:dyDescent="0.25">
      <c r="U3354" s="104"/>
      <c r="AB3354" s="104"/>
      <c r="AC3354" s="104"/>
      <c r="AF3354" s="104"/>
      <c r="AG3354" s="104"/>
      <c r="AK3354" s="104"/>
      <c r="AL3354" s="104"/>
      <c r="AO3354" s="104"/>
      <c r="AP3354" s="104"/>
    </row>
    <row r="3355" spans="21:42" ht="15" customHeight="1" x14ac:dyDescent="0.25">
      <c r="U3355" s="104"/>
      <c r="AB3355" s="104"/>
      <c r="AC3355" s="104"/>
      <c r="AF3355" s="104"/>
      <c r="AG3355" s="104"/>
      <c r="AK3355" s="104"/>
      <c r="AL3355" s="104"/>
      <c r="AO3355" s="104"/>
      <c r="AP3355" s="104"/>
    </row>
    <row r="3356" spans="21:42" ht="15" customHeight="1" x14ac:dyDescent="0.25">
      <c r="U3356" s="104"/>
      <c r="AB3356" s="104"/>
      <c r="AC3356" s="104"/>
      <c r="AF3356" s="104"/>
      <c r="AG3356" s="104"/>
      <c r="AK3356" s="104"/>
      <c r="AL3356" s="104"/>
      <c r="AO3356" s="104"/>
      <c r="AP3356" s="104"/>
    </row>
    <row r="3357" spans="21:42" ht="15" customHeight="1" x14ac:dyDescent="0.25">
      <c r="U3357" s="104"/>
      <c r="AB3357" s="104"/>
      <c r="AC3357" s="104"/>
      <c r="AF3357" s="104"/>
      <c r="AG3357" s="104"/>
      <c r="AK3357" s="104"/>
      <c r="AL3357" s="104"/>
      <c r="AO3357" s="104"/>
      <c r="AP3357" s="104"/>
    </row>
    <row r="3358" spans="21:42" ht="15" customHeight="1" x14ac:dyDescent="0.25">
      <c r="U3358" s="104"/>
      <c r="AB3358" s="104"/>
      <c r="AC3358" s="104"/>
      <c r="AF3358" s="104"/>
      <c r="AG3358" s="104"/>
      <c r="AK3358" s="104"/>
      <c r="AL3358" s="104"/>
      <c r="AO3358" s="104"/>
      <c r="AP3358" s="104"/>
    </row>
    <row r="3359" spans="21:42" ht="15" customHeight="1" x14ac:dyDescent="0.25">
      <c r="U3359" s="104"/>
      <c r="AB3359" s="104"/>
      <c r="AC3359" s="104"/>
      <c r="AF3359" s="104"/>
      <c r="AG3359" s="104"/>
      <c r="AK3359" s="104"/>
      <c r="AL3359" s="104"/>
      <c r="AO3359" s="104"/>
      <c r="AP3359" s="104"/>
    </row>
    <row r="3360" spans="21:42" ht="15" customHeight="1" x14ac:dyDescent="0.25">
      <c r="U3360" s="104"/>
      <c r="AB3360" s="104"/>
      <c r="AC3360" s="104"/>
      <c r="AF3360" s="104"/>
      <c r="AG3360" s="104"/>
      <c r="AK3360" s="104"/>
      <c r="AL3360" s="104"/>
      <c r="AO3360" s="104"/>
      <c r="AP3360" s="104"/>
    </row>
    <row r="3361" spans="21:42" ht="15" customHeight="1" x14ac:dyDescent="0.25">
      <c r="U3361" s="104"/>
      <c r="AB3361" s="104"/>
      <c r="AC3361" s="104"/>
      <c r="AF3361" s="104"/>
      <c r="AG3361" s="104"/>
      <c r="AK3361" s="104"/>
      <c r="AL3361" s="104"/>
      <c r="AO3361" s="104"/>
      <c r="AP3361" s="104"/>
    </row>
    <row r="3362" spans="21:42" ht="15" customHeight="1" x14ac:dyDescent="0.25">
      <c r="U3362" s="104"/>
      <c r="AB3362" s="104"/>
      <c r="AC3362" s="104"/>
      <c r="AF3362" s="104"/>
      <c r="AG3362" s="104"/>
      <c r="AK3362" s="104"/>
      <c r="AL3362" s="104"/>
      <c r="AO3362" s="104"/>
      <c r="AP3362" s="104"/>
    </row>
    <row r="3363" spans="21:42" ht="15" customHeight="1" x14ac:dyDescent="0.25">
      <c r="U3363" s="104"/>
      <c r="AB3363" s="104"/>
      <c r="AC3363" s="104"/>
      <c r="AF3363" s="104"/>
      <c r="AG3363" s="104"/>
      <c r="AK3363" s="104"/>
      <c r="AL3363" s="104"/>
      <c r="AO3363" s="104"/>
      <c r="AP3363" s="104"/>
    </row>
    <row r="3364" spans="21:42" ht="15" customHeight="1" x14ac:dyDescent="0.25">
      <c r="U3364" s="104"/>
      <c r="AB3364" s="104"/>
      <c r="AC3364" s="104"/>
      <c r="AF3364" s="104"/>
      <c r="AG3364" s="104"/>
      <c r="AK3364" s="104"/>
      <c r="AL3364" s="104"/>
      <c r="AO3364" s="104"/>
      <c r="AP3364" s="104"/>
    </row>
    <row r="3365" spans="21:42" ht="15" customHeight="1" x14ac:dyDescent="0.25">
      <c r="U3365" s="104"/>
      <c r="AB3365" s="104"/>
      <c r="AC3365" s="104"/>
      <c r="AF3365" s="104"/>
      <c r="AG3365" s="104"/>
      <c r="AK3365" s="104"/>
      <c r="AL3365" s="104"/>
      <c r="AO3365" s="104"/>
      <c r="AP3365" s="104"/>
    </row>
    <row r="3366" spans="21:42" ht="15" customHeight="1" x14ac:dyDescent="0.25">
      <c r="U3366" s="104"/>
      <c r="AB3366" s="104"/>
      <c r="AC3366" s="104"/>
      <c r="AF3366" s="104"/>
      <c r="AG3366" s="104"/>
      <c r="AK3366" s="104"/>
      <c r="AL3366" s="104"/>
      <c r="AO3366" s="104"/>
      <c r="AP3366" s="104"/>
    </row>
    <row r="3367" spans="21:42" ht="15" customHeight="1" x14ac:dyDescent="0.25">
      <c r="U3367" s="104"/>
      <c r="AB3367" s="104"/>
      <c r="AC3367" s="104"/>
      <c r="AF3367" s="104"/>
      <c r="AG3367" s="104"/>
      <c r="AK3367" s="104"/>
      <c r="AL3367" s="104"/>
      <c r="AO3367" s="104"/>
      <c r="AP3367" s="104"/>
    </row>
    <row r="3368" spans="21:42" ht="15" customHeight="1" x14ac:dyDescent="0.25">
      <c r="U3368" s="104"/>
      <c r="AB3368" s="104"/>
      <c r="AC3368" s="104"/>
      <c r="AF3368" s="104"/>
      <c r="AG3368" s="104"/>
      <c r="AK3368" s="104"/>
      <c r="AL3368" s="104"/>
      <c r="AO3368" s="104"/>
      <c r="AP3368" s="104"/>
    </row>
    <row r="3369" spans="21:42" ht="15" customHeight="1" x14ac:dyDescent="0.25">
      <c r="U3369" s="104"/>
      <c r="AB3369" s="104"/>
      <c r="AC3369" s="104"/>
      <c r="AF3369" s="104"/>
      <c r="AG3369" s="104"/>
      <c r="AK3369" s="104"/>
      <c r="AL3369" s="104"/>
      <c r="AO3369" s="104"/>
      <c r="AP3369" s="104"/>
    </row>
    <row r="3370" spans="21:42" ht="15" customHeight="1" x14ac:dyDescent="0.25">
      <c r="U3370" s="104"/>
      <c r="AB3370" s="104"/>
      <c r="AC3370" s="104"/>
      <c r="AF3370" s="104"/>
      <c r="AG3370" s="104"/>
      <c r="AK3370" s="104"/>
      <c r="AL3370" s="104"/>
      <c r="AO3370" s="104"/>
      <c r="AP3370" s="104"/>
    </row>
    <row r="3371" spans="21:42" ht="15" customHeight="1" x14ac:dyDescent="0.25">
      <c r="U3371" s="104"/>
      <c r="AB3371" s="104"/>
      <c r="AC3371" s="104"/>
      <c r="AF3371" s="104"/>
      <c r="AG3371" s="104"/>
      <c r="AK3371" s="104"/>
      <c r="AL3371" s="104"/>
      <c r="AO3371" s="104"/>
      <c r="AP3371" s="104"/>
    </row>
    <row r="3372" spans="21:42" ht="15" customHeight="1" x14ac:dyDescent="0.25">
      <c r="U3372" s="104"/>
      <c r="AB3372" s="104"/>
      <c r="AC3372" s="104"/>
      <c r="AF3372" s="104"/>
      <c r="AG3372" s="104"/>
      <c r="AK3372" s="104"/>
      <c r="AL3372" s="104"/>
      <c r="AO3372" s="104"/>
      <c r="AP3372" s="104"/>
    </row>
    <row r="3373" spans="21:42" ht="15" customHeight="1" x14ac:dyDescent="0.25">
      <c r="U3373" s="104"/>
      <c r="AB3373" s="104"/>
      <c r="AC3373" s="104"/>
      <c r="AF3373" s="104"/>
      <c r="AG3373" s="104"/>
      <c r="AK3373" s="104"/>
      <c r="AL3373" s="104"/>
      <c r="AO3373" s="104"/>
      <c r="AP3373" s="104"/>
    </row>
    <row r="3374" spans="21:42" ht="15" customHeight="1" x14ac:dyDescent="0.25">
      <c r="U3374" s="104"/>
      <c r="AB3374" s="104"/>
      <c r="AC3374" s="104"/>
      <c r="AF3374" s="104"/>
      <c r="AG3374" s="104"/>
      <c r="AK3374" s="104"/>
      <c r="AL3374" s="104"/>
      <c r="AO3374" s="104"/>
      <c r="AP3374" s="104"/>
    </row>
    <row r="3375" spans="21:42" ht="15" customHeight="1" x14ac:dyDescent="0.25">
      <c r="U3375" s="104"/>
      <c r="AB3375" s="104"/>
      <c r="AC3375" s="104"/>
      <c r="AF3375" s="104"/>
      <c r="AG3375" s="104"/>
      <c r="AK3375" s="104"/>
      <c r="AL3375" s="104"/>
      <c r="AO3375" s="104"/>
      <c r="AP3375" s="104"/>
    </row>
    <row r="3376" spans="21:42" ht="15" customHeight="1" x14ac:dyDescent="0.25">
      <c r="U3376" s="104"/>
      <c r="AB3376" s="104"/>
      <c r="AC3376" s="104"/>
      <c r="AF3376" s="104"/>
      <c r="AG3376" s="104"/>
      <c r="AK3376" s="104"/>
      <c r="AL3376" s="104"/>
      <c r="AO3376" s="104"/>
      <c r="AP3376" s="104"/>
    </row>
    <row r="3377" spans="21:42" ht="15" customHeight="1" x14ac:dyDescent="0.25">
      <c r="U3377" s="104"/>
      <c r="AB3377" s="104"/>
      <c r="AC3377" s="104"/>
      <c r="AF3377" s="104"/>
      <c r="AG3377" s="104"/>
      <c r="AK3377" s="104"/>
      <c r="AL3377" s="104"/>
      <c r="AO3377" s="104"/>
      <c r="AP3377" s="104"/>
    </row>
    <row r="3378" spans="21:42" ht="15" customHeight="1" x14ac:dyDescent="0.25">
      <c r="U3378" s="104"/>
      <c r="AB3378" s="104"/>
      <c r="AC3378" s="104"/>
      <c r="AF3378" s="104"/>
      <c r="AG3378" s="104"/>
      <c r="AK3378" s="104"/>
      <c r="AL3378" s="104"/>
      <c r="AO3378" s="104"/>
      <c r="AP3378" s="104"/>
    </row>
    <row r="3379" spans="21:42" ht="15" customHeight="1" x14ac:dyDescent="0.25">
      <c r="U3379" s="104"/>
      <c r="AB3379" s="104"/>
      <c r="AC3379" s="104"/>
      <c r="AF3379" s="104"/>
      <c r="AG3379" s="104"/>
      <c r="AK3379" s="104"/>
      <c r="AL3379" s="104"/>
      <c r="AO3379" s="104"/>
      <c r="AP3379" s="104"/>
    </row>
    <row r="3380" spans="21:42" ht="15" customHeight="1" x14ac:dyDescent="0.25">
      <c r="U3380" s="104"/>
      <c r="AB3380" s="104"/>
      <c r="AC3380" s="104"/>
      <c r="AF3380" s="104"/>
      <c r="AG3380" s="104"/>
      <c r="AK3380" s="104"/>
      <c r="AL3380" s="104"/>
      <c r="AO3380" s="104"/>
      <c r="AP3380" s="104"/>
    </row>
    <row r="3381" spans="21:42" ht="15" customHeight="1" x14ac:dyDescent="0.25">
      <c r="U3381" s="104"/>
      <c r="AB3381" s="104"/>
      <c r="AC3381" s="104"/>
      <c r="AF3381" s="104"/>
      <c r="AG3381" s="104"/>
      <c r="AK3381" s="104"/>
      <c r="AL3381" s="104"/>
      <c r="AO3381" s="104"/>
      <c r="AP3381" s="104"/>
    </row>
    <row r="3382" spans="21:42" ht="15" customHeight="1" x14ac:dyDescent="0.25">
      <c r="U3382" s="104"/>
      <c r="AB3382" s="104"/>
      <c r="AC3382" s="104"/>
      <c r="AF3382" s="104"/>
      <c r="AG3382" s="104"/>
      <c r="AK3382" s="104"/>
      <c r="AL3382" s="104"/>
      <c r="AO3382" s="104"/>
      <c r="AP3382" s="104"/>
    </row>
    <row r="3383" spans="21:42" ht="15" customHeight="1" x14ac:dyDescent="0.25">
      <c r="U3383" s="104"/>
      <c r="AB3383" s="104"/>
      <c r="AC3383" s="104"/>
      <c r="AF3383" s="104"/>
      <c r="AG3383" s="104"/>
      <c r="AK3383" s="104"/>
      <c r="AL3383" s="104"/>
      <c r="AO3383" s="104"/>
      <c r="AP3383" s="104"/>
    </row>
    <row r="3384" spans="21:42" ht="15" customHeight="1" x14ac:dyDescent="0.25">
      <c r="U3384" s="104"/>
      <c r="AB3384" s="104"/>
      <c r="AC3384" s="104"/>
      <c r="AF3384" s="104"/>
      <c r="AG3384" s="104"/>
      <c r="AK3384" s="104"/>
      <c r="AL3384" s="104"/>
      <c r="AO3384" s="104"/>
      <c r="AP3384" s="104"/>
    </row>
    <row r="3385" spans="21:42" ht="15" customHeight="1" x14ac:dyDescent="0.25">
      <c r="U3385" s="104"/>
      <c r="AB3385" s="104"/>
      <c r="AC3385" s="104"/>
      <c r="AF3385" s="104"/>
      <c r="AG3385" s="104"/>
      <c r="AK3385" s="104"/>
      <c r="AL3385" s="104"/>
      <c r="AO3385" s="104"/>
      <c r="AP3385" s="104"/>
    </row>
    <row r="3386" spans="21:42" ht="15" customHeight="1" x14ac:dyDescent="0.25">
      <c r="U3386" s="104"/>
      <c r="AB3386" s="104"/>
      <c r="AC3386" s="104"/>
      <c r="AF3386" s="104"/>
      <c r="AG3386" s="104"/>
      <c r="AK3386" s="104"/>
      <c r="AL3386" s="104"/>
      <c r="AO3386" s="104"/>
      <c r="AP3386" s="104"/>
    </row>
    <row r="3387" spans="21:42" ht="15" customHeight="1" x14ac:dyDescent="0.25">
      <c r="U3387" s="104"/>
      <c r="AB3387" s="104"/>
      <c r="AC3387" s="104"/>
      <c r="AF3387" s="104"/>
      <c r="AG3387" s="104"/>
      <c r="AK3387" s="104"/>
      <c r="AL3387" s="104"/>
      <c r="AO3387" s="104"/>
      <c r="AP3387" s="104"/>
    </row>
    <row r="3388" spans="21:42" ht="15" customHeight="1" x14ac:dyDescent="0.25">
      <c r="U3388" s="104"/>
      <c r="AB3388" s="104"/>
      <c r="AC3388" s="104"/>
      <c r="AF3388" s="104"/>
      <c r="AG3388" s="104"/>
      <c r="AK3388" s="104"/>
      <c r="AL3388" s="104"/>
      <c r="AO3388" s="104"/>
      <c r="AP3388" s="104"/>
    </row>
    <row r="3389" spans="21:42" ht="15" customHeight="1" x14ac:dyDescent="0.25">
      <c r="U3389" s="104"/>
      <c r="AB3389" s="104"/>
      <c r="AC3389" s="104"/>
      <c r="AF3389" s="104"/>
      <c r="AG3389" s="104"/>
      <c r="AK3389" s="104"/>
      <c r="AL3389" s="104"/>
      <c r="AO3389" s="104"/>
      <c r="AP3389" s="104"/>
    </row>
    <row r="3390" spans="21:42" ht="15" customHeight="1" x14ac:dyDescent="0.25">
      <c r="U3390" s="104"/>
      <c r="AB3390" s="104"/>
      <c r="AC3390" s="104"/>
      <c r="AF3390" s="104"/>
      <c r="AG3390" s="104"/>
      <c r="AK3390" s="104"/>
      <c r="AL3390" s="104"/>
      <c r="AO3390" s="104"/>
      <c r="AP3390" s="104"/>
    </row>
    <row r="3391" spans="21:42" ht="15" customHeight="1" x14ac:dyDescent="0.25">
      <c r="U3391" s="104"/>
      <c r="AB3391" s="104"/>
      <c r="AC3391" s="104"/>
      <c r="AF3391" s="104"/>
      <c r="AG3391" s="104"/>
      <c r="AK3391" s="104"/>
      <c r="AL3391" s="104"/>
      <c r="AO3391" s="104"/>
      <c r="AP3391" s="104"/>
    </row>
    <row r="3392" spans="21:42" ht="15" customHeight="1" x14ac:dyDescent="0.25">
      <c r="U3392" s="104"/>
      <c r="AB3392" s="104"/>
      <c r="AC3392" s="104"/>
      <c r="AF3392" s="104"/>
      <c r="AG3392" s="104"/>
      <c r="AK3392" s="104"/>
      <c r="AL3392" s="104"/>
      <c r="AO3392" s="104"/>
      <c r="AP3392" s="104"/>
    </row>
    <row r="3393" spans="21:42" ht="15" customHeight="1" x14ac:dyDescent="0.25">
      <c r="U3393" s="104"/>
      <c r="AB3393" s="104"/>
      <c r="AC3393" s="104"/>
      <c r="AF3393" s="104"/>
      <c r="AG3393" s="104"/>
      <c r="AK3393" s="104"/>
      <c r="AL3393" s="104"/>
      <c r="AO3393" s="104"/>
      <c r="AP3393" s="104"/>
    </row>
    <row r="3394" spans="21:42" ht="15" customHeight="1" x14ac:dyDescent="0.25">
      <c r="U3394" s="104"/>
      <c r="AB3394" s="104"/>
      <c r="AC3394" s="104"/>
      <c r="AF3394" s="104"/>
      <c r="AG3394" s="104"/>
      <c r="AK3394" s="104"/>
      <c r="AL3394" s="104"/>
      <c r="AO3394" s="104"/>
      <c r="AP3394" s="104"/>
    </row>
    <row r="3395" spans="21:42" ht="15" customHeight="1" x14ac:dyDescent="0.25">
      <c r="U3395" s="104"/>
      <c r="AB3395" s="104"/>
      <c r="AC3395" s="104"/>
      <c r="AF3395" s="104"/>
      <c r="AG3395" s="104"/>
      <c r="AK3395" s="104"/>
      <c r="AL3395" s="104"/>
      <c r="AO3395" s="104"/>
      <c r="AP3395" s="104"/>
    </row>
    <row r="3396" spans="21:42" ht="15" customHeight="1" x14ac:dyDescent="0.25">
      <c r="U3396" s="104"/>
      <c r="AB3396" s="104"/>
      <c r="AC3396" s="104"/>
      <c r="AF3396" s="104"/>
      <c r="AG3396" s="104"/>
      <c r="AK3396" s="104"/>
      <c r="AL3396" s="104"/>
      <c r="AO3396" s="104"/>
      <c r="AP3396" s="104"/>
    </row>
    <row r="3397" spans="21:42" ht="15" customHeight="1" x14ac:dyDescent="0.25">
      <c r="U3397" s="104"/>
      <c r="AB3397" s="104"/>
      <c r="AC3397" s="104"/>
      <c r="AF3397" s="104"/>
      <c r="AG3397" s="104"/>
      <c r="AK3397" s="104"/>
      <c r="AL3397" s="104"/>
      <c r="AO3397" s="104"/>
      <c r="AP3397" s="104"/>
    </row>
    <row r="3398" spans="21:42" ht="15" customHeight="1" x14ac:dyDescent="0.25">
      <c r="U3398" s="104"/>
      <c r="AB3398" s="104"/>
      <c r="AC3398" s="104"/>
      <c r="AF3398" s="104"/>
      <c r="AG3398" s="104"/>
      <c r="AK3398" s="104"/>
      <c r="AL3398" s="104"/>
      <c r="AO3398" s="104"/>
      <c r="AP3398" s="104"/>
    </row>
    <row r="3399" spans="21:42" ht="15" customHeight="1" x14ac:dyDescent="0.25">
      <c r="U3399" s="104"/>
      <c r="AB3399" s="104"/>
      <c r="AC3399" s="104"/>
      <c r="AF3399" s="104"/>
      <c r="AG3399" s="104"/>
      <c r="AK3399" s="104"/>
      <c r="AL3399" s="104"/>
      <c r="AO3399" s="104"/>
      <c r="AP3399" s="104"/>
    </row>
    <row r="3400" spans="21:42" ht="15" customHeight="1" x14ac:dyDescent="0.25">
      <c r="U3400" s="104"/>
      <c r="AB3400" s="104"/>
      <c r="AC3400" s="104"/>
      <c r="AF3400" s="104"/>
      <c r="AG3400" s="104"/>
      <c r="AK3400" s="104"/>
      <c r="AL3400" s="104"/>
      <c r="AO3400" s="104"/>
      <c r="AP3400" s="104"/>
    </row>
    <row r="3401" spans="21:42" ht="15" customHeight="1" x14ac:dyDescent="0.25">
      <c r="U3401" s="104"/>
      <c r="AB3401" s="104"/>
      <c r="AC3401" s="104"/>
      <c r="AF3401" s="104"/>
      <c r="AG3401" s="104"/>
      <c r="AK3401" s="104"/>
      <c r="AL3401" s="104"/>
      <c r="AO3401" s="104"/>
      <c r="AP3401" s="104"/>
    </row>
    <row r="3402" spans="21:42" ht="15" customHeight="1" x14ac:dyDescent="0.25">
      <c r="U3402" s="104"/>
      <c r="AB3402" s="104"/>
      <c r="AC3402" s="104"/>
      <c r="AF3402" s="104"/>
      <c r="AG3402" s="104"/>
      <c r="AK3402" s="104"/>
      <c r="AL3402" s="104"/>
      <c r="AO3402" s="104"/>
      <c r="AP3402" s="104"/>
    </row>
    <row r="3403" spans="21:42" ht="15" customHeight="1" x14ac:dyDescent="0.25">
      <c r="U3403" s="104"/>
      <c r="AB3403" s="104"/>
      <c r="AC3403" s="104"/>
      <c r="AF3403" s="104"/>
      <c r="AG3403" s="104"/>
      <c r="AK3403" s="104"/>
      <c r="AL3403" s="104"/>
      <c r="AO3403" s="104"/>
      <c r="AP3403" s="104"/>
    </row>
    <row r="3404" spans="21:42" ht="15" customHeight="1" x14ac:dyDescent="0.25">
      <c r="U3404" s="104"/>
      <c r="AB3404" s="104"/>
      <c r="AC3404" s="104"/>
      <c r="AF3404" s="104"/>
      <c r="AG3404" s="104"/>
      <c r="AK3404" s="104"/>
      <c r="AL3404" s="104"/>
      <c r="AO3404" s="104"/>
      <c r="AP3404" s="104"/>
    </row>
    <row r="3405" spans="21:42" ht="15" customHeight="1" x14ac:dyDescent="0.25">
      <c r="U3405" s="104"/>
      <c r="AB3405" s="104"/>
      <c r="AC3405" s="104"/>
      <c r="AF3405" s="104"/>
      <c r="AG3405" s="104"/>
      <c r="AK3405" s="104"/>
      <c r="AL3405" s="104"/>
      <c r="AO3405" s="104"/>
      <c r="AP3405" s="104"/>
    </row>
    <row r="3406" spans="21:42" ht="15" customHeight="1" x14ac:dyDescent="0.25">
      <c r="U3406" s="104"/>
      <c r="AB3406" s="104"/>
      <c r="AC3406" s="104"/>
      <c r="AF3406" s="104"/>
      <c r="AG3406" s="104"/>
      <c r="AK3406" s="104"/>
      <c r="AL3406" s="104"/>
      <c r="AO3406" s="104"/>
      <c r="AP3406" s="104"/>
    </row>
    <row r="3407" spans="21:42" ht="15" customHeight="1" x14ac:dyDescent="0.25">
      <c r="U3407" s="104"/>
      <c r="AB3407" s="104"/>
      <c r="AC3407" s="104"/>
      <c r="AF3407" s="104"/>
      <c r="AG3407" s="104"/>
      <c r="AK3407" s="104"/>
      <c r="AL3407" s="104"/>
      <c r="AO3407" s="104"/>
      <c r="AP3407" s="104"/>
    </row>
    <row r="3408" spans="21:42" ht="15" customHeight="1" x14ac:dyDescent="0.25">
      <c r="U3408" s="104"/>
      <c r="AB3408" s="104"/>
      <c r="AC3408" s="104"/>
      <c r="AF3408" s="104"/>
      <c r="AG3408" s="104"/>
      <c r="AK3408" s="104"/>
      <c r="AL3408" s="104"/>
      <c r="AO3408" s="104"/>
      <c r="AP3408" s="104"/>
    </row>
    <row r="3409" spans="21:42" ht="15" customHeight="1" x14ac:dyDescent="0.25">
      <c r="U3409" s="104"/>
      <c r="AB3409" s="104"/>
      <c r="AC3409" s="104"/>
      <c r="AF3409" s="104"/>
      <c r="AG3409" s="104"/>
      <c r="AK3409" s="104"/>
      <c r="AL3409" s="104"/>
      <c r="AO3409" s="104"/>
      <c r="AP3409" s="104"/>
    </row>
    <row r="3410" spans="21:42" ht="15" customHeight="1" x14ac:dyDescent="0.25">
      <c r="U3410" s="104"/>
      <c r="AB3410" s="104"/>
      <c r="AC3410" s="104"/>
      <c r="AF3410" s="104"/>
      <c r="AG3410" s="104"/>
      <c r="AK3410" s="104"/>
      <c r="AL3410" s="104"/>
      <c r="AO3410" s="104"/>
      <c r="AP3410" s="104"/>
    </row>
    <row r="3411" spans="21:42" ht="15" customHeight="1" x14ac:dyDescent="0.25">
      <c r="U3411" s="104"/>
      <c r="AB3411" s="104"/>
      <c r="AC3411" s="104"/>
      <c r="AF3411" s="104"/>
      <c r="AG3411" s="104"/>
      <c r="AK3411" s="104"/>
      <c r="AL3411" s="104"/>
      <c r="AO3411" s="104"/>
      <c r="AP3411" s="104"/>
    </row>
    <row r="3412" spans="21:42" ht="15" customHeight="1" x14ac:dyDescent="0.25">
      <c r="U3412" s="104"/>
      <c r="AB3412" s="104"/>
      <c r="AC3412" s="104"/>
      <c r="AF3412" s="104"/>
      <c r="AG3412" s="104"/>
      <c r="AK3412" s="104"/>
      <c r="AL3412" s="104"/>
      <c r="AO3412" s="104"/>
      <c r="AP3412" s="104"/>
    </row>
    <row r="3413" spans="21:42" ht="15" customHeight="1" x14ac:dyDescent="0.25">
      <c r="U3413" s="104"/>
      <c r="AB3413" s="104"/>
      <c r="AC3413" s="104"/>
      <c r="AF3413" s="104"/>
      <c r="AG3413" s="104"/>
      <c r="AK3413" s="104"/>
      <c r="AL3413" s="104"/>
      <c r="AO3413" s="104"/>
      <c r="AP3413" s="104"/>
    </row>
    <row r="3414" spans="21:42" ht="15" customHeight="1" x14ac:dyDescent="0.25">
      <c r="U3414" s="104"/>
      <c r="AB3414" s="104"/>
      <c r="AC3414" s="104"/>
      <c r="AF3414" s="104"/>
      <c r="AG3414" s="104"/>
      <c r="AK3414" s="104"/>
      <c r="AL3414" s="104"/>
      <c r="AO3414" s="104"/>
      <c r="AP3414" s="104"/>
    </row>
    <row r="3415" spans="21:42" ht="15" customHeight="1" x14ac:dyDescent="0.25">
      <c r="U3415" s="104"/>
      <c r="AB3415" s="104"/>
      <c r="AC3415" s="104"/>
      <c r="AF3415" s="104"/>
      <c r="AG3415" s="104"/>
      <c r="AK3415" s="104"/>
      <c r="AL3415" s="104"/>
      <c r="AO3415" s="104"/>
      <c r="AP3415" s="104"/>
    </row>
    <row r="3416" spans="21:42" ht="15" customHeight="1" x14ac:dyDescent="0.25">
      <c r="U3416" s="104"/>
      <c r="AB3416" s="104"/>
      <c r="AC3416" s="104"/>
      <c r="AF3416" s="104"/>
      <c r="AG3416" s="104"/>
      <c r="AK3416" s="104"/>
      <c r="AL3416" s="104"/>
      <c r="AO3416" s="104"/>
      <c r="AP3416" s="104"/>
    </row>
    <row r="3417" spans="21:42" ht="15" customHeight="1" x14ac:dyDescent="0.25">
      <c r="U3417" s="104"/>
      <c r="AB3417" s="104"/>
      <c r="AC3417" s="104"/>
      <c r="AF3417" s="104"/>
      <c r="AG3417" s="104"/>
      <c r="AK3417" s="104"/>
      <c r="AL3417" s="104"/>
      <c r="AO3417" s="104"/>
      <c r="AP3417" s="104"/>
    </row>
    <row r="3418" spans="21:42" ht="15" customHeight="1" x14ac:dyDescent="0.25">
      <c r="U3418" s="104"/>
      <c r="AB3418" s="104"/>
      <c r="AC3418" s="104"/>
      <c r="AF3418" s="104"/>
      <c r="AG3418" s="104"/>
      <c r="AK3418" s="104"/>
      <c r="AL3418" s="104"/>
      <c r="AO3418" s="104"/>
      <c r="AP3418" s="104"/>
    </row>
    <row r="3419" spans="21:42" ht="15" customHeight="1" x14ac:dyDescent="0.25">
      <c r="U3419" s="104"/>
      <c r="AB3419" s="104"/>
      <c r="AC3419" s="104"/>
      <c r="AF3419" s="104"/>
      <c r="AG3419" s="104"/>
      <c r="AK3419" s="104"/>
      <c r="AL3419" s="104"/>
      <c r="AO3419" s="104"/>
      <c r="AP3419" s="104"/>
    </row>
    <row r="3420" spans="21:42" ht="15" customHeight="1" x14ac:dyDescent="0.25">
      <c r="U3420" s="104"/>
      <c r="AB3420" s="104"/>
      <c r="AC3420" s="104"/>
      <c r="AF3420" s="104"/>
      <c r="AG3420" s="104"/>
      <c r="AK3420" s="104"/>
      <c r="AL3420" s="104"/>
      <c r="AO3420" s="104"/>
      <c r="AP3420" s="104"/>
    </row>
    <row r="3421" spans="21:42" ht="15" customHeight="1" x14ac:dyDescent="0.25">
      <c r="U3421" s="104"/>
      <c r="AB3421" s="104"/>
      <c r="AC3421" s="104"/>
      <c r="AF3421" s="104"/>
      <c r="AG3421" s="104"/>
      <c r="AK3421" s="104"/>
      <c r="AL3421" s="104"/>
      <c r="AO3421" s="104"/>
      <c r="AP3421" s="104"/>
    </row>
    <row r="3422" spans="21:42" ht="15" customHeight="1" x14ac:dyDescent="0.25">
      <c r="U3422" s="104"/>
      <c r="AB3422" s="104"/>
      <c r="AC3422" s="104"/>
      <c r="AF3422" s="104"/>
      <c r="AG3422" s="104"/>
      <c r="AK3422" s="104"/>
      <c r="AL3422" s="104"/>
      <c r="AO3422" s="104"/>
      <c r="AP3422" s="104"/>
    </row>
    <row r="3423" spans="21:42" ht="15" customHeight="1" x14ac:dyDescent="0.25">
      <c r="U3423" s="104"/>
      <c r="AB3423" s="104"/>
      <c r="AC3423" s="104"/>
      <c r="AF3423" s="104"/>
      <c r="AG3423" s="104"/>
      <c r="AK3423" s="104"/>
      <c r="AL3423" s="104"/>
      <c r="AO3423" s="104"/>
      <c r="AP3423" s="104"/>
    </row>
    <row r="3424" spans="21:42" ht="15" customHeight="1" x14ac:dyDescent="0.25">
      <c r="U3424" s="104"/>
      <c r="AB3424" s="104"/>
      <c r="AC3424" s="104"/>
      <c r="AF3424" s="104"/>
      <c r="AG3424" s="104"/>
      <c r="AK3424" s="104"/>
      <c r="AL3424" s="104"/>
      <c r="AO3424" s="104"/>
      <c r="AP3424" s="104"/>
    </row>
    <row r="3425" spans="21:42" ht="15" customHeight="1" x14ac:dyDescent="0.25">
      <c r="U3425" s="104"/>
      <c r="AB3425" s="104"/>
      <c r="AC3425" s="104"/>
      <c r="AF3425" s="104"/>
      <c r="AG3425" s="104"/>
      <c r="AK3425" s="104"/>
      <c r="AL3425" s="104"/>
      <c r="AO3425" s="104"/>
      <c r="AP3425" s="104"/>
    </row>
    <row r="3426" spans="21:42" ht="15" customHeight="1" x14ac:dyDescent="0.25">
      <c r="U3426" s="104"/>
      <c r="AB3426" s="104"/>
      <c r="AC3426" s="104"/>
      <c r="AF3426" s="104"/>
      <c r="AG3426" s="104"/>
      <c r="AK3426" s="104"/>
      <c r="AL3426" s="104"/>
      <c r="AO3426" s="104"/>
      <c r="AP3426" s="104"/>
    </row>
    <row r="3427" spans="21:42" ht="15" customHeight="1" x14ac:dyDescent="0.25">
      <c r="U3427" s="104"/>
      <c r="AB3427" s="104"/>
      <c r="AC3427" s="104"/>
      <c r="AF3427" s="104"/>
      <c r="AG3427" s="104"/>
      <c r="AK3427" s="104"/>
      <c r="AL3427" s="104"/>
      <c r="AO3427" s="104"/>
      <c r="AP3427" s="104"/>
    </row>
    <row r="3428" spans="21:42" ht="15" customHeight="1" x14ac:dyDescent="0.25">
      <c r="U3428" s="104"/>
      <c r="AB3428" s="104"/>
      <c r="AC3428" s="104"/>
      <c r="AF3428" s="104"/>
      <c r="AG3428" s="104"/>
      <c r="AK3428" s="104"/>
      <c r="AL3428" s="104"/>
      <c r="AO3428" s="104"/>
      <c r="AP3428" s="104"/>
    </row>
    <row r="3429" spans="21:42" ht="15" customHeight="1" x14ac:dyDescent="0.25">
      <c r="U3429" s="104"/>
      <c r="AB3429" s="104"/>
      <c r="AC3429" s="104"/>
      <c r="AF3429" s="104"/>
      <c r="AG3429" s="104"/>
      <c r="AK3429" s="104"/>
      <c r="AL3429" s="104"/>
      <c r="AO3429" s="104"/>
      <c r="AP3429" s="104"/>
    </row>
    <row r="3430" spans="21:42" ht="15" customHeight="1" x14ac:dyDescent="0.25">
      <c r="U3430" s="104"/>
      <c r="AB3430" s="104"/>
      <c r="AC3430" s="104"/>
      <c r="AF3430" s="104"/>
      <c r="AG3430" s="104"/>
      <c r="AK3430" s="104"/>
      <c r="AL3430" s="104"/>
      <c r="AO3430" s="104"/>
      <c r="AP3430" s="104"/>
    </row>
    <row r="3431" spans="21:42" ht="15" customHeight="1" x14ac:dyDescent="0.25">
      <c r="U3431" s="104"/>
      <c r="AB3431" s="104"/>
      <c r="AC3431" s="104"/>
      <c r="AF3431" s="104"/>
      <c r="AG3431" s="104"/>
      <c r="AK3431" s="104"/>
      <c r="AL3431" s="104"/>
      <c r="AO3431" s="104"/>
      <c r="AP3431" s="104"/>
    </row>
    <row r="3432" spans="21:42" ht="15" customHeight="1" x14ac:dyDescent="0.25">
      <c r="U3432" s="104"/>
      <c r="AB3432" s="104"/>
      <c r="AC3432" s="104"/>
      <c r="AF3432" s="104"/>
      <c r="AG3432" s="104"/>
      <c r="AK3432" s="104"/>
      <c r="AL3432" s="104"/>
      <c r="AO3432" s="104"/>
      <c r="AP3432" s="104"/>
    </row>
    <row r="3433" spans="21:42" ht="15" customHeight="1" x14ac:dyDescent="0.25">
      <c r="U3433" s="104"/>
      <c r="AB3433" s="104"/>
      <c r="AC3433" s="104"/>
      <c r="AF3433" s="104"/>
      <c r="AG3433" s="104"/>
      <c r="AK3433" s="104"/>
      <c r="AL3433" s="104"/>
      <c r="AO3433" s="104"/>
      <c r="AP3433" s="104"/>
    </row>
    <row r="3434" spans="21:42" ht="15" customHeight="1" x14ac:dyDescent="0.25">
      <c r="U3434" s="104"/>
      <c r="AB3434" s="104"/>
      <c r="AC3434" s="104"/>
      <c r="AF3434" s="104"/>
      <c r="AG3434" s="104"/>
      <c r="AK3434" s="104"/>
      <c r="AL3434" s="104"/>
      <c r="AO3434" s="104"/>
      <c r="AP3434" s="104"/>
    </row>
    <row r="3435" spans="21:42" ht="15" customHeight="1" x14ac:dyDescent="0.25">
      <c r="U3435" s="104"/>
      <c r="AB3435" s="104"/>
      <c r="AC3435" s="104"/>
      <c r="AF3435" s="104"/>
      <c r="AG3435" s="104"/>
      <c r="AK3435" s="104"/>
      <c r="AL3435" s="104"/>
      <c r="AO3435" s="104"/>
      <c r="AP3435" s="104"/>
    </row>
    <row r="3436" spans="21:42" ht="15" customHeight="1" x14ac:dyDescent="0.25">
      <c r="U3436" s="104"/>
      <c r="AB3436" s="104"/>
      <c r="AC3436" s="104"/>
      <c r="AF3436" s="104"/>
      <c r="AG3436" s="104"/>
      <c r="AK3436" s="104"/>
      <c r="AL3436" s="104"/>
      <c r="AO3436" s="104"/>
      <c r="AP3436" s="104"/>
    </row>
    <row r="3437" spans="21:42" ht="15" customHeight="1" x14ac:dyDescent="0.25">
      <c r="U3437" s="104"/>
      <c r="AB3437" s="104"/>
      <c r="AC3437" s="104"/>
      <c r="AF3437" s="104"/>
      <c r="AG3437" s="104"/>
      <c r="AK3437" s="104"/>
      <c r="AL3437" s="104"/>
      <c r="AO3437" s="104"/>
      <c r="AP3437" s="104"/>
    </row>
    <row r="3438" spans="21:42" ht="15" customHeight="1" x14ac:dyDescent="0.25">
      <c r="U3438" s="104"/>
      <c r="AB3438" s="104"/>
      <c r="AC3438" s="104"/>
      <c r="AF3438" s="104"/>
      <c r="AG3438" s="104"/>
      <c r="AK3438" s="104"/>
      <c r="AL3438" s="104"/>
      <c r="AO3438" s="104"/>
      <c r="AP3438" s="104"/>
    </row>
    <row r="3439" spans="21:42" ht="15" customHeight="1" x14ac:dyDescent="0.25">
      <c r="U3439" s="104"/>
      <c r="AB3439" s="104"/>
      <c r="AC3439" s="104"/>
      <c r="AF3439" s="104"/>
      <c r="AG3439" s="104"/>
      <c r="AK3439" s="104"/>
      <c r="AL3439" s="104"/>
      <c r="AO3439" s="104"/>
      <c r="AP3439" s="104"/>
    </row>
    <row r="3440" spans="21:42" ht="15" customHeight="1" x14ac:dyDescent="0.25">
      <c r="U3440" s="104"/>
      <c r="AB3440" s="104"/>
      <c r="AC3440" s="104"/>
      <c r="AF3440" s="104"/>
      <c r="AG3440" s="104"/>
      <c r="AK3440" s="104"/>
      <c r="AL3440" s="104"/>
      <c r="AO3440" s="104"/>
      <c r="AP3440" s="104"/>
    </row>
    <row r="3441" spans="21:42" ht="15" customHeight="1" x14ac:dyDescent="0.25">
      <c r="U3441" s="104"/>
      <c r="AB3441" s="104"/>
      <c r="AC3441" s="104"/>
      <c r="AF3441" s="104"/>
      <c r="AG3441" s="104"/>
      <c r="AK3441" s="104"/>
      <c r="AL3441" s="104"/>
      <c r="AO3441" s="104"/>
      <c r="AP3441" s="104"/>
    </row>
    <row r="3442" spans="21:42" ht="15" customHeight="1" x14ac:dyDescent="0.25">
      <c r="U3442" s="104"/>
      <c r="AB3442" s="104"/>
      <c r="AC3442" s="104"/>
      <c r="AF3442" s="104"/>
      <c r="AG3442" s="104"/>
      <c r="AK3442" s="104"/>
      <c r="AL3442" s="104"/>
      <c r="AO3442" s="104"/>
      <c r="AP3442" s="104"/>
    </row>
    <row r="3443" spans="21:42" ht="15" customHeight="1" x14ac:dyDescent="0.25">
      <c r="U3443" s="104"/>
      <c r="AB3443" s="104"/>
      <c r="AC3443" s="104"/>
      <c r="AF3443" s="104"/>
      <c r="AG3443" s="104"/>
      <c r="AK3443" s="104"/>
      <c r="AL3443" s="104"/>
      <c r="AO3443" s="104"/>
      <c r="AP3443" s="104"/>
    </row>
    <row r="3444" spans="21:42" ht="15" customHeight="1" x14ac:dyDescent="0.25">
      <c r="U3444" s="104"/>
      <c r="AB3444" s="104"/>
      <c r="AC3444" s="104"/>
      <c r="AF3444" s="104"/>
      <c r="AG3444" s="104"/>
      <c r="AK3444" s="104"/>
      <c r="AL3444" s="104"/>
      <c r="AO3444" s="104"/>
      <c r="AP3444" s="104"/>
    </row>
    <row r="3445" spans="21:42" ht="15" customHeight="1" x14ac:dyDescent="0.25">
      <c r="U3445" s="104"/>
      <c r="AB3445" s="104"/>
      <c r="AC3445" s="104"/>
      <c r="AF3445" s="104"/>
      <c r="AG3445" s="104"/>
      <c r="AK3445" s="104"/>
      <c r="AL3445" s="104"/>
      <c r="AO3445" s="104"/>
      <c r="AP3445" s="104"/>
    </row>
    <row r="3446" spans="21:42" ht="15" customHeight="1" x14ac:dyDescent="0.25">
      <c r="U3446" s="104"/>
      <c r="AB3446" s="104"/>
      <c r="AC3446" s="104"/>
      <c r="AF3446" s="104"/>
      <c r="AG3446" s="104"/>
      <c r="AK3446" s="104"/>
      <c r="AL3446" s="104"/>
      <c r="AO3446" s="104"/>
      <c r="AP3446" s="104"/>
    </row>
    <row r="3447" spans="21:42" ht="15" customHeight="1" x14ac:dyDescent="0.25">
      <c r="U3447" s="104"/>
      <c r="AB3447" s="104"/>
      <c r="AC3447" s="104"/>
      <c r="AF3447" s="104"/>
      <c r="AG3447" s="104"/>
      <c r="AK3447" s="104"/>
      <c r="AL3447" s="104"/>
      <c r="AO3447" s="104"/>
      <c r="AP3447" s="104"/>
    </row>
    <row r="3448" spans="21:42" ht="15" customHeight="1" x14ac:dyDescent="0.25">
      <c r="U3448" s="104"/>
      <c r="AB3448" s="104"/>
      <c r="AC3448" s="104"/>
      <c r="AF3448" s="104"/>
      <c r="AG3448" s="104"/>
      <c r="AK3448" s="104"/>
      <c r="AL3448" s="104"/>
      <c r="AO3448" s="104"/>
      <c r="AP3448" s="104"/>
    </row>
    <row r="3449" spans="21:42" ht="15" customHeight="1" x14ac:dyDescent="0.25">
      <c r="U3449" s="104"/>
      <c r="AB3449" s="104"/>
      <c r="AC3449" s="104"/>
      <c r="AF3449" s="104"/>
      <c r="AG3449" s="104"/>
      <c r="AK3449" s="104"/>
      <c r="AL3449" s="104"/>
      <c r="AO3449" s="104"/>
      <c r="AP3449" s="104"/>
    </row>
    <row r="3450" spans="21:42" ht="15" customHeight="1" x14ac:dyDescent="0.25">
      <c r="U3450" s="104"/>
      <c r="AB3450" s="104"/>
      <c r="AC3450" s="104"/>
      <c r="AF3450" s="104"/>
      <c r="AG3450" s="104"/>
      <c r="AK3450" s="104"/>
      <c r="AL3450" s="104"/>
      <c r="AO3450" s="104"/>
      <c r="AP3450" s="104"/>
    </row>
    <row r="3451" spans="21:42" ht="15" customHeight="1" x14ac:dyDescent="0.25">
      <c r="U3451" s="104"/>
      <c r="AB3451" s="104"/>
      <c r="AC3451" s="104"/>
      <c r="AF3451" s="104"/>
      <c r="AG3451" s="104"/>
      <c r="AK3451" s="104"/>
      <c r="AL3451" s="104"/>
      <c r="AO3451" s="104"/>
      <c r="AP3451" s="104"/>
    </row>
    <row r="3452" spans="21:42" ht="15" customHeight="1" x14ac:dyDescent="0.25">
      <c r="U3452" s="104"/>
      <c r="AB3452" s="104"/>
      <c r="AC3452" s="104"/>
      <c r="AF3452" s="104"/>
      <c r="AG3452" s="104"/>
      <c r="AK3452" s="104"/>
      <c r="AL3452" s="104"/>
      <c r="AO3452" s="104"/>
      <c r="AP3452" s="104"/>
    </row>
    <row r="3453" spans="21:42" ht="15" customHeight="1" x14ac:dyDescent="0.25">
      <c r="U3453" s="104"/>
      <c r="AB3453" s="104"/>
      <c r="AC3453" s="104"/>
      <c r="AF3453" s="104"/>
      <c r="AG3453" s="104"/>
      <c r="AK3453" s="104"/>
      <c r="AL3453" s="104"/>
      <c r="AO3453" s="104"/>
      <c r="AP3453" s="104"/>
    </row>
    <row r="3454" spans="21:42" ht="15" customHeight="1" x14ac:dyDescent="0.25">
      <c r="U3454" s="104"/>
      <c r="AB3454" s="104"/>
      <c r="AC3454" s="104"/>
      <c r="AF3454" s="104"/>
      <c r="AG3454" s="104"/>
      <c r="AK3454" s="104"/>
      <c r="AL3454" s="104"/>
      <c r="AO3454" s="104"/>
      <c r="AP3454" s="104"/>
    </row>
    <row r="3455" spans="21:42" ht="15" customHeight="1" x14ac:dyDescent="0.25">
      <c r="U3455" s="104"/>
      <c r="AB3455" s="104"/>
      <c r="AC3455" s="104"/>
      <c r="AF3455" s="104"/>
      <c r="AG3455" s="104"/>
      <c r="AK3455" s="104"/>
      <c r="AL3455" s="104"/>
      <c r="AO3455" s="104"/>
      <c r="AP3455" s="104"/>
    </row>
    <row r="3456" spans="21:42" ht="15" customHeight="1" x14ac:dyDescent="0.25">
      <c r="U3456" s="104"/>
      <c r="AB3456" s="104"/>
      <c r="AC3456" s="104"/>
      <c r="AF3456" s="104"/>
      <c r="AG3456" s="104"/>
      <c r="AK3456" s="104"/>
      <c r="AL3456" s="104"/>
      <c r="AO3456" s="104"/>
      <c r="AP3456" s="104"/>
    </row>
    <row r="3457" spans="21:42" ht="15" customHeight="1" x14ac:dyDescent="0.25">
      <c r="U3457" s="104"/>
      <c r="AB3457" s="104"/>
      <c r="AC3457" s="104"/>
      <c r="AF3457" s="104"/>
      <c r="AG3457" s="104"/>
      <c r="AK3457" s="104"/>
      <c r="AL3457" s="104"/>
      <c r="AO3457" s="104"/>
      <c r="AP3457" s="104"/>
    </row>
    <row r="3458" spans="21:42" ht="15" customHeight="1" x14ac:dyDescent="0.25">
      <c r="U3458" s="104"/>
      <c r="AB3458" s="104"/>
      <c r="AC3458" s="104"/>
      <c r="AF3458" s="104"/>
      <c r="AG3458" s="104"/>
      <c r="AK3458" s="104"/>
      <c r="AL3458" s="104"/>
      <c r="AO3458" s="104"/>
      <c r="AP3458" s="104"/>
    </row>
    <row r="3459" spans="21:42" ht="15" customHeight="1" x14ac:dyDescent="0.25">
      <c r="U3459" s="104"/>
      <c r="AB3459" s="104"/>
      <c r="AC3459" s="104"/>
      <c r="AF3459" s="104"/>
      <c r="AG3459" s="104"/>
      <c r="AK3459" s="104"/>
      <c r="AL3459" s="104"/>
      <c r="AO3459" s="104"/>
      <c r="AP3459" s="104"/>
    </row>
    <row r="3460" spans="21:42" ht="15" customHeight="1" x14ac:dyDescent="0.25">
      <c r="U3460" s="104"/>
      <c r="AB3460" s="104"/>
      <c r="AC3460" s="104"/>
      <c r="AF3460" s="104"/>
      <c r="AG3460" s="104"/>
      <c r="AK3460" s="104"/>
      <c r="AL3460" s="104"/>
      <c r="AO3460" s="104"/>
      <c r="AP3460" s="104"/>
    </row>
    <row r="3461" spans="21:42" ht="15" customHeight="1" x14ac:dyDescent="0.25">
      <c r="U3461" s="104"/>
      <c r="AB3461" s="104"/>
      <c r="AC3461" s="104"/>
      <c r="AF3461" s="104"/>
      <c r="AG3461" s="104"/>
      <c r="AK3461" s="104"/>
      <c r="AL3461" s="104"/>
      <c r="AO3461" s="104"/>
      <c r="AP3461" s="104"/>
    </row>
    <row r="3462" spans="21:42" ht="15" customHeight="1" x14ac:dyDescent="0.25">
      <c r="U3462" s="104"/>
      <c r="AB3462" s="104"/>
      <c r="AC3462" s="104"/>
      <c r="AF3462" s="104"/>
      <c r="AG3462" s="104"/>
      <c r="AK3462" s="104"/>
      <c r="AL3462" s="104"/>
      <c r="AO3462" s="104"/>
      <c r="AP3462" s="104"/>
    </row>
    <row r="3463" spans="21:42" ht="15" customHeight="1" x14ac:dyDescent="0.25">
      <c r="U3463" s="104"/>
      <c r="AB3463" s="104"/>
      <c r="AC3463" s="104"/>
      <c r="AF3463" s="104"/>
      <c r="AG3463" s="104"/>
      <c r="AK3463" s="104"/>
      <c r="AL3463" s="104"/>
      <c r="AO3463" s="104"/>
      <c r="AP3463" s="104"/>
    </row>
    <row r="3464" spans="21:42" ht="15" customHeight="1" x14ac:dyDescent="0.25">
      <c r="U3464" s="104"/>
      <c r="AB3464" s="104"/>
      <c r="AC3464" s="104"/>
      <c r="AF3464" s="104"/>
      <c r="AG3464" s="104"/>
      <c r="AK3464" s="104"/>
      <c r="AL3464" s="104"/>
      <c r="AO3464" s="104"/>
      <c r="AP3464" s="104"/>
    </row>
    <row r="3465" spans="21:42" ht="15" customHeight="1" x14ac:dyDescent="0.25">
      <c r="U3465" s="104"/>
      <c r="AB3465" s="104"/>
      <c r="AC3465" s="104"/>
      <c r="AF3465" s="104"/>
      <c r="AG3465" s="104"/>
      <c r="AK3465" s="104"/>
      <c r="AL3465" s="104"/>
      <c r="AO3465" s="104"/>
      <c r="AP3465" s="104"/>
    </row>
    <row r="3466" spans="21:42" ht="15" customHeight="1" x14ac:dyDescent="0.25">
      <c r="U3466" s="104"/>
      <c r="AB3466" s="104"/>
      <c r="AC3466" s="104"/>
      <c r="AF3466" s="104"/>
      <c r="AG3466" s="104"/>
      <c r="AK3466" s="104"/>
      <c r="AL3466" s="104"/>
      <c r="AO3466" s="104"/>
      <c r="AP3466" s="104"/>
    </row>
    <row r="3467" spans="21:42" ht="15" customHeight="1" x14ac:dyDescent="0.25">
      <c r="U3467" s="104"/>
      <c r="AB3467" s="104"/>
      <c r="AC3467" s="104"/>
      <c r="AF3467" s="104"/>
      <c r="AG3467" s="104"/>
      <c r="AK3467" s="104"/>
      <c r="AL3467" s="104"/>
      <c r="AO3467" s="104"/>
      <c r="AP3467" s="104"/>
    </row>
    <row r="3468" spans="21:42" ht="15" customHeight="1" x14ac:dyDescent="0.25">
      <c r="U3468" s="104"/>
      <c r="AB3468" s="104"/>
      <c r="AC3468" s="104"/>
      <c r="AF3468" s="104"/>
      <c r="AG3468" s="104"/>
      <c r="AK3468" s="104"/>
      <c r="AL3468" s="104"/>
      <c r="AO3468" s="104"/>
      <c r="AP3468" s="104"/>
    </row>
    <row r="3469" spans="21:42" ht="15" customHeight="1" x14ac:dyDescent="0.25">
      <c r="U3469" s="104"/>
      <c r="AB3469" s="104"/>
      <c r="AC3469" s="104"/>
      <c r="AF3469" s="104"/>
      <c r="AG3469" s="104"/>
      <c r="AK3469" s="104"/>
      <c r="AL3469" s="104"/>
      <c r="AO3469" s="104"/>
      <c r="AP3469" s="104"/>
    </row>
    <row r="3470" spans="21:42" ht="15" customHeight="1" x14ac:dyDescent="0.25">
      <c r="U3470" s="104"/>
      <c r="AB3470" s="104"/>
      <c r="AC3470" s="104"/>
      <c r="AF3470" s="104"/>
      <c r="AG3470" s="104"/>
      <c r="AK3470" s="104"/>
      <c r="AL3470" s="104"/>
      <c r="AO3470" s="104"/>
      <c r="AP3470" s="104"/>
    </row>
    <row r="3471" spans="21:42" ht="15" customHeight="1" x14ac:dyDescent="0.25">
      <c r="U3471" s="104"/>
      <c r="AB3471" s="104"/>
      <c r="AC3471" s="104"/>
      <c r="AF3471" s="104"/>
      <c r="AG3471" s="104"/>
      <c r="AK3471" s="104"/>
      <c r="AL3471" s="104"/>
      <c r="AO3471" s="104"/>
      <c r="AP3471" s="104"/>
    </row>
    <row r="3472" spans="21:42" ht="15" customHeight="1" x14ac:dyDescent="0.25">
      <c r="U3472" s="104"/>
      <c r="AB3472" s="104"/>
      <c r="AC3472" s="104"/>
      <c r="AF3472" s="104"/>
      <c r="AG3472" s="104"/>
      <c r="AK3472" s="104"/>
      <c r="AL3472" s="104"/>
      <c r="AO3472" s="104"/>
      <c r="AP3472" s="104"/>
    </row>
    <row r="3473" spans="21:42" ht="15" customHeight="1" x14ac:dyDescent="0.25">
      <c r="U3473" s="104"/>
      <c r="AB3473" s="104"/>
      <c r="AC3473" s="104"/>
      <c r="AF3473" s="104"/>
      <c r="AG3473" s="104"/>
      <c r="AK3473" s="104"/>
      <c r="AL3473" s="104"/>
      <c r="AO3473" s="104"/>
      <c r="AP3473" s="104"/>
    </row>
    <row r="3474" spans="21:42" ht="15" customHeight="1" x14ac:dyDescent="0.25">
      <c r="U3474" s="104"/>
      <c r="AB3474" s="104"/>
      <c r="AC3474" s="104"/>
      <c r="AF3474" s="104"/>
      <c r="AG3474" s="104"/>
      <c r="AK3474" s="104"/>
      <c r="AL3474" s="104"/>
      <c r="AO3474" s="104"/>
      <c r="AP3474" s="104"/>
    </row>
    <row r="3475" spans="21:42" ht="15" customHeight="1" x14ac:dyDescent="0.25">
      <c r="U3475" s="104"/>
      <c r="AB3475" s="104"/>
      <c r="AC3475" s="104"/>
      <c r="AF3475" s="104"/>
      <c r="AG3475" s="104"/>
      <c r="AK3475" s="104"/>
      <c r="AL3475" s="104"/>
      <c r="AO3475" s="104"/>
      <c r="AP3475" s="104"/>
    </row>
    <row r="3476" spans="21:42" ht="15" customHeight="1" x14ac:dyDescent="0.25">
      <c r="U3476" s="104"/>
      <c r="AB3476" s="104"/>
      <c r="AC3476" s="104"/>
      <c r="AF3476" s="104"/>
      <c r="AG3476" s="104"/>
      <c r="AK3476" s="104"/>
      <c r="AL3476" s="104"/>
      <c r="AO3476" s="104"/>
      <c r="AP3476" s="104"/>
    </row>
    <row r="3477" spans="21:42" ht="15" customHeight="1" x14ac:dyDescent="0.25">
      <c r="U3477" s="104"/>
      <c r="AB3477" s="104"/>
      <c r="AC3477" s="104"/>
      <c r="AF3477" s="104"/>
      <c r="AG3477" s="104"/>
      <c r="AK3477" s="104"/>
      <c r="AL3477" s="104"/>
      <c r="AO3477" s="104"/>
      <c r="AP3477" s="104"/>
    </row>
    <row r="3478" spans="21:42" ht="15" customHeight="1" x14ac:dyDescent="0.25">
      <c r="U3478" s="104"/>
      <c r="AB3478" s="104"/>
      <c r="AC3478" s="104"/>
      <c r="AF3478" s="104"/>
      <c r="AG3478" s="104"/>
      <c r="AK3478" s="104"/>
      <c r="AL3478" s="104"/>
      <c r="AO3478" s="104"/>
      <c r="AP3478" s="104"/>
    </row>
    <row r="3479" spans="21:42" ht="15" customHeight="1" x14ac:dyDescent="0.25">
      <c r="U3479" s="104"/>
      <c r="AB3479" s="104"/>
      <c r="AC3479" s="104"/>
      <c r="AF3479" s="104"/>
      <c r="AG3479" s="104"/>
      <c r="AK3479" s="104"/>
      <c r="AL3479" s="104"/>
      <c r="AO3479" s="104"/>
      <c r="AP3479" s="104"/>
    </row>
    <row r="3480" spans="21:42" ht="15" customHeight="1" x14ac:dyDescent="0.25">
      <c r="U3480" s="104"/>
      <c r="AB3480" s="104"/>
      <c r="AC3480" s="104"/>
      <c r="AF3480" s="104"/>
      <c r="AG3480" s="104"/>
      <c r="AK3480" s="104"/>
      <c r="AL3480" s="104"/>
      <c r="AO3480" s="104"/>
      <c r="AP3480" s="104"/>
    </row>
    <row r="3481" spans="21:42" ht="15" customHeight="1" x14ac:dyDescent="0.25">
      <c r="U3481" s="104"/>
      <c r="AB3481" s="104"/>
      <c r="AC3481" s="104"/>
      <c r="AF3481" s="104"/>
      <c r="AG3481" s="104"/>
      <c r="AK3481" s="104"/>
      <c r="AL3481" s="104"/>
      <c r="AO3481" s="104"/>
      <c r="AP3481" s="104"/>
    </row>
    <row r="3482" spans="21:42" ht="15" customHeight="1" x14ac:dyDescent="0.25">
      <c r="U3482" s="104"/>
      <c r="AB3482" s="104"/>
      <c r="AC3482" s="104"/>
      <c r="AF3482" s="104"/>
      <c r="AG3482" s="104"/>
      <c r="AK3482" s="104"/>
      <c r="AL3482" s="104"/>
      <c r="AO3482" s="104"/>
      <c r="AP3482" s="104"/>
    </row>
    <row r="3483" spans="21:42" ht="15" customHeight="1" x14ac:dyDescent="0.25">
      <c r="U3483" s="104"/>
      <c r="AB3483" s="104"/>
      <c r="AC3483" s="104"/>
      <c r="AF3483" s="104"/>
      <c r="AG3483" s="104"/>
      <c r="AK3483" s="104"/>
      <c r="AL3483" s="104"/>
      <c r="AO3483" s="104"/>
      <c r="AP3483" s="104"/>
    </row>
    <row r="3484" spans="21:42" ht="15" customHeight="1" x14ac:dyDescent="0.25">
      <c r="U3484" s="104"/>
      <c r="AB3484" s="104"/>
      <c r="AC3484" s="104"/>
      <c r="AF3484" s="104"/>
      <c r="AG3484" s="104"/>
      <c r="AK3484" s="104"/>
      <c r="AL3484" s="104"/>
      <c r="AO3484" s="104"/>
      <c r="AP3484" s="104"/>
    </row>
    <row r="3485" spans="21:42" ht="15" customHeight="1" x14ac:dyDescent="0.25">
      <c r="U3485" s="104"/>
      <c r="AB3485" s="104"/>
      <c r="AC3485" s="104"/>
      <c r="AF3485" s="104"/>
      <c r="AG3485" s="104"/>
      <c r="AK3485" s="104"/>
      <c r="AL3485" s="104"/>
      <c r="AO3485" s="104"/>
      <c r="AP3485" s="104"/>
    </row>
    <row r="3486" spans="21:42" ht="15" customHeight="1" x14ac:dyDescent="0.25">
      <c r="U3486" s="104"/>
      <c r="AB3486" s="104"/>
      <c r="AC3486" s="104"/>
      <c r="AF3486" s="104"/>
      <c r="AG3486" s="104"/>
      <c r="AK3486" s="104"/>
      <c r="AL3486" s="104"/>
      <c r="AO3486" s="104"/>
      <c r="AP3486" s="104"/>
    </row>
    <row r="3487" spans="21:42" ht="15" customHeight="1" x14ac:dyDescent="0.25">
      <c r="U3487" s="104"/>
      <c r="AB3487" s="104"/>
      <c r="AC3487" s="104"/>
      <c r="AF3487" s="104"/>
      <c r="AG3487" s="104"/>
      <c r="AK3487" s="104"/>
      <c r="AL3487" s="104"/>
      <c r="AO3487" s="104"/>
      <c r="AP3487" s="104"/>
    </row>
    <row r="3488" spans="21:42" ht="15" customHeight="1" x14ac:dyDescent="0.25">
      <c r="U3488" s="104"/>
      <c r="AB3488" s="104"/>
      <c r="AC3488" s="104"/>
      <c r="AF3488" s="104"/>
      <c r="AG3488" s="104"/>
      <c r="AK3488" s="104"/>
      <c r="AL3488" s="104"/>
      <c r="AO3488" s="104"/>
      <c r="AP3488" s="104"/>
    </row>
    <row r="3489" spans="21:42" ht="15" customHeight="1" x14ac:dyDescent="0.25">
      <c r="U3489" s="104"/>
      <c r="AB3489" s="104"/>
      <c r="AC3489" s="104"/>
      <c r="AF3489" s="104"/>
      <c r="AG3489" s="104"/>
      <c r="AK3489" s="104"/>
      <c r="AL3489" s="104"/>
      <c r="AO3489" s="104"/>
      <c r="AP3489" s="104"/>
    </row>
    <row r="3490" spans="21:42" ht="15" customHeight="1" x14ac:dyDescent="0.25">
      <c r="U3490" s="104"/>
      <c r="AB3490" s="104"/>
      <c r="AC3490" s="104"/>
      <c r="AF3490" s="104"/>
      <c r="AG3490" s="104"/>
      <c r="AK3490" s="104"/>
      <c r="AL3490" s="104"/>
      <c r="AO3490" s="104"/>
      <c r="AP3490" s="104"/>
    </row>
    <row r="3491" spans="21:42" ht="15" customHeight="1" x14ac:dyDescent="0.25">
      <c r="U3491" s="104"/>
      <c r="AB3491" s="104"/>
      <c r="AC3491" s="104"/>
      <c r="AF3491" s="104"/>
      <c r="AG3491" s="104"/>
      <c r="AK3491" s="104"/>
      <c r="AL3491" s="104"/>
      <c r="AO3491" s="104"/>
      <c r="AP3491" s="104"/>
    </row>
    <row r="3492" spans="21:42" ht="15" customHeight="1" x14ac:dyDescent="0.25">
      <c r="U3492" s="104"/>
      <c r="AB3492" s="104"/>
      <c r="AC3492" s="104"/>
      <c r="AF3492" s="104"/>
      <c r="AG3492" s="104"/>
      <c r="AK3492" s="104"/>
      <c r="AL3492" s="104"/>
      <c r="AO3492" s="104"/>
      <c r="AP3492" s="104"/>
    </row>
    <row r="3493" spans="21:42" ht="15" customHeight="1" x14ac:dyDescent="0.25">
      <c r="U3493" s="104"/>
      <c r="AB3493" s="104"/>
      <c r="AC3493" s="104"/>
      <c r="AF3493" s="104"/>
      <c r="AG3493" s="104"/>
      <c r="AK3493" s="104"/>
      <c r="AL3493" s="104"/>
      <c r="AO3493" s="104"/>
      <c r="AP3493" s="104"/>
    </row>
    <row r="3494" spans="21:42" ht="15" customHeight="1" x14ac:dyDescent="0.25">
      <c r="U3494" s="104"/>
      <c r="AB3494" s="104"/>
      <c r="AC3494" s="104"/>
      <c r="AF3494" s="104"/>
      <c r="AG3494" s="104"/>
      <c r="AK3494" s="104"/>
      <c r="AL3494" s="104"/>
      <c r="AO3494" s="104"/>
      <c r="AP3494" s="104"/>
    </row>
    <row r="3495" spans="21:42" ht="15" customHeight="1" x14ac:dyDescent="0.25">
      <c r="U3495" s="104"/>
      <c r="AB3495" s="104"/>
      <c r="AC3495" s="104"/>
      <c r="AF3495" s="104"/>
      <c r="AG3495" s="104"/>
      <c r="AK3495" s="104"/>
      <c r="AL3495" s="104"/>
      <c r="AO3495" s="104"/>
      <c r="AP3495" s="104"/>
    </row>
    <row r="3496" spans="21:42" ht="15" customHeight="1" x14ac:dyDescent="0.25">
      <c r="U3496" s="104"/>
      <c r="AB3496" s="104"/>
      <c r="AC3496" s="104"/>
      <c r="AF3496" s="104"/>
      <c r="AG3496" s="104"/>
      <c r="AK3496" s="104"/>
      <c r="AL3496" s="104"/>
      <c r="AO3496" s="104"/>
      <c r="AP3496" s="104"/>
    </row>
    <row r="3497" spans="21:42" ht="15" customHeight="1" x14ac:dyDescent="0.25">
      <c r="U3497" s="104"/>
      <c r="AB3497" s="104"/>
      <c r="AC3497" s="104"/>
      <c r="AF3497" s="104"/>
      <c r="AG3497" s="104"/>
      <c r="AK3497" s="104"/>
      <c r="AL3497" s="104"/>
      <c r="AO3497" s="104"/>
      <c r="AP3497" s="104"/>
    </row>
    <row r="3498" spans="21:42" ht="15" customHeight="1" x14ac:dyDescent="0.25">
      <c r="U3498" s="104"/>
      <c r="AB3498" s="104"/>
      <c r="AC3498" s="104"/>
      <c r="AF3498" s="104"/>
      <c r="AG3498" s="104"/>
      <c r="AK3498" s="104"/>
      <c r="AL3498" s="104"/>
      <c r="AO3498" s="104"/>
      <c r="AP3498" s="104"/>
    </row>
    <row r="3499" spans="21:42" ht="15" customHeight="1" x14ac:dyDescent="0.25">
      <c r="U3499" s="104"/>
      <c r="AB3499" s="104"/>
      <c r="AC3499" s="104"/>
      <c r="AF3499" s="104"/>
      <c r="AG3499" s="104"/>
      <c r="AK3499" s="104"/>
      <c r="AL3499" s="104"/>
      <c r="AO3499" s="104"/>
      <c r="AP3499" s="104"/>
    </row>
    <row r="3500" spans="21:42" ht="15" customHeight="1" x14ac:dyDescent="0.25">
      <c r="U3500" s="104"/>
      <c r="AB3500" s="104"/>
      <c r="AC3500" s="104"/>
      <c r="AF3500" s="104"/>
      <c r="AG3500" s="104"/>
      <c r="AK3500" s="104"/>
      <c r="AL3500" s="104"/>
      <c r="AO3500" s="104"/>
      <c r="AP3500" s="104"/>
    </row>
    <row r="3501" spans="21:42" ht="15" customHeight="1" x14ac:dyDescent="0.25">
      <c r="U3501" s="104"/>
      <c r="AB3501" s="104"/>
      <c r="AC3501" s="104"/>
      <c r="AF3501" s="104"/>
      <c r="AG3501" s="104"/>
      <c r="AK3501" s="104"/>
      <c r="AL3501" s="104"/>
      <c r="AO3501" s="104"/>
      <c r="AP3501" s="104"/>
    </row>
    <row r="3502" spans="21:42" ht="15" customHeight="1" x14ac:dyDescent="0.25">
      <c r="U3502" s="104"/>
      <c r="AB3502" s="104"/>
      <c r="AC3502" s="104"/>
      <c r="AF3502" s="104"/>
      <c r="AG3502" s="104"/>
      <c r="AK3502" s="104"/>
      <c r="AL3502" s="104"/>
      <c r="AO3502" s="104"/>
      <c r="AP3502" s="104"/>
    </row>
    <row r="3503" spans="21:42" ht="15" customHeight="1" x14ac:dyDescent="0.25">
      <c r="U3503" s="104"/>
      <c r="AB3503" s="104"/>
      <c r="AC3503" s="104"/>
      <c r="AF3503" s="104"/>
      <c r="AG3503" s="104"/>
      <c r="AK3503" s="104"/>
      <c r="AL3503" s="104"/>
      <c r="AO3503" s="104"/>
      <c r="AP3503" s="104"/>
    </row>
    <row r="3504" spans="21:42" ht="15" customHeight="1" x14ac:dyDescent="0.25">
      <c r="U3504" s="104"/>
      <c r="AB3504" s="104"/>
      <c r="AC3504" s="104"/>
      <c r="AF3504" s="104"/>
      <c r="AG3504" s="104"/>
      <c r="AK3504" s="104"/>
      <c r="AL3504" s="104"/>
      <c r="AO3504" s="104"/>
      <c r="AP3504" s="104"/>
    </row>
    <row r="3505" spans="21:42" ht="15" customHeight="1" x14ac:dyDescent="0.25">
      <c r="U3505" s="104"/>
      <c r="AB3505" s="104"/>
      <c r="AC3505" s="104"/>
      <c r="AF3505" s="104"/>
      <c r="AG3505" s="104"/>
      <c r="AK3505" s="104"/>
      <c r="AL3505" s="104"/>
      <c r="AO3505" s="104"/>
      <c r="AP3505" s="104"/>
    </row>
    <row r="3506" spans="21:42" ht="15" customHeight="1" x14ac:dyDescent="0.25">
      <c r="U3506" s="104"/>
      <c r="AB3506" s="104"/>
      <c r="AC3506" s="104"/>
      <c r="AF3506" s="104"/>
      <c r="AG3506" s="104"/>
      <c r="AK3506" s="104"/>
      <c r="AL3506" s="104"/>
      <c r="AO3506" s="104"/>
      <c r="AP3506" s="104"/>
    </row>
    <row r="3507" spans="21:42" ht="15" customHeight="1" x14ac:dyDescent="0.25">
      <c r="U3507" s="104"/>
      <c r="AB3507" s="104"/>
      <c r="AC3507" s="104"/>
      <c r="AF3507" s="104"/>
      <c r="AG3507" s="104"/>
      <c r="AK3507" s="104"/>
      <c r="AL3507" s="104"/>
      <c r="AO3507" s="104"/>
      <c r="AP3507" s="104"/>
    </row>
    <row r="3508" spans="21:42" ht="15" customHeight="1" x14ac:dyDescent="0.25">
      <c r="U3508" s="104"/>
      <c r="AB3508" s="104"/>
      <c r="AC3508" s="104"/>
      <c r="AF3508" s="104"/>
      <c r="AG3508" s="104"/>
      <c r="AK3508" s="104"/>
      <c r="AL3508" s="104"/>
      <c r="AO3508" s="104"/>
      <c r="AP3508" s="104"/>
    </row>
    <row r="3509" spans="21:42" ht="15" customHeight="1" x14ac:dyDescent="0.25">
      <c r="U3509" s="104"/>
      <c r="AB3509" s="104"/>
      <c r="AC3509" s="104"/>
      <c r="AF3509" s="104"/>
      <c r="AG3509" s="104"/>
      <c r="AK3509" s="104"/>
      <c r="AL3509" s="104"/>
      <c r="AO3509" s="104"/>
      <c r="AP3509" s="104"/>
    </row>
    <row r="3510" spans="21:42" ht="15" customHeight="1" x14ac:dyDescent="0.25">
      <c r="U3510" s="104"/>
      <c r="AB3510" s="104"/>
      <c r="AC3510" s="104"/>
      <c r="AF3510" s="104"/>
      <c r="AG3510" s="104"/>
      <c r="AK3510" s="104"/>
      <c r="AL3510" s="104"/>
      <c r="AO3510" s="104"/>
      <c r="AP3510" s="104"/>
    </row>
    <row r="3511" spans="21:42" ht="15" customHeight="1" x14ac:dyDescent="0.25">
      <c r="U3511" s="104"/>
      <c r="AB3511" s="104"/>
      <c r="AC3511" s="104"/>
      <c r="AF3511" s="104"/>
      <c r="AG3511" s="104"/>
      <c r="AK3511" s="104"/>
      <c r="AL3511" s="104"/>
      <c r="AO3511" s="104"/>
      <c r="AP3511" s="104"/>
    </row>
    <row r="3512" spans="21:42" ht="15" customHeight="1" x14ac:dyDescent="0.25">
      <c r="U3512" s="104"/>
      <c r="AB3512" s="104"/>
      <c r="AC3512" s="104"/>
      <c r="AF3512" s="104"/>
      <c r="AG3512" s="104"/>
      <c r="AK3512" s="104"/>
      <c r="AL3512" s="104"/>
      <c r="AO3512" s="104"/>
      <c r="AP3512" s="104"/>
    </row>
    <row r="3513" spans="21:42" ht="15" customHeight="1" x14ac:dyDescent="0.25">
      <c r="U3513" s="104"/>
      <c r="AB3513" s="104"/>
      <c r="AC3513" s="104"/>
      <c r="AF3513" s="104"/>
      <c r="AG3513" s="104"/>
      <c r="AK3513" s="104"/>
      <c r="AL3513" s="104"/>
      <c r="AO3513" s="104"/>
      <c r="AP3513" s="104"/>
    </row>
    <row r="3514" spans="21:42" ht="15" customHeight="1" x14ac:dyDescent="0.25">
      <c r="U3514" s="104"/>
      <c r="AB3514" s="104"/>
      <c r="AC3514" s="104"/>
      <c r="AF3514" s="104"/>
      <c r="AG3514" s="104"/>
      <c r="AK3514" s="104"/>
      <c r="AL3514" s="104"/>
      <c r="AO3514" s="104"/>
      <c r="AP3514" s="104"/>
    </row>
    <row r="3515" spans="21:42" ht="15" customHeight="1" x14ac:dyDescent="0.25">
      <c r="U3515" s="104"/>
      <c r="AB3515" s="104"/>
      <c r="AC3515" s="104"/>
      <c r="AF3515" s="104"/>
      <c r="AG3515" s="104"/>
      <c r="AK3515" s="104"/>
      <c r="AL3515" s="104"/>
      <c r="AO3515" s="104"/>
      <c r="AP3515" s="104"/>
    </row>
    <row r="3516" spans="21:42" ht="15" customHeight="1" x14ac:dyDescent="0.25">
      <c r="U3516" s="104"/>
      <c r="AB3516" s="104"/>
      <c r="AC3516" s="104"/>
      <c r="AF3516" s="104"/>
      <c r="AG3516" s="104"/>
      <c r="AK3516" s="104"/>
      <c r="AL3516" s="104"/>
      <c r="AO3516" s="104"/>
      <c r="AP3516" s="104"/>
    </row>
    <row r="3517" spans="21:42" ht="15" customHeight="1" x14ac:dyDescent="0.25">
      <c r="U3517" s="104"/>
      <c r="AB3517" s="104"/>
      <c r="AC3517" s="104"/>
      <c r="AF3517" s="104"/>
      <c r="AG3517" s="104"/>
      <c r="AK3517" s="104"/>
      <c r="AL3517" s="104"/>
      <c r="AO3517" s="104"/>
      <c r="AP3517" s="104"/>
    </row>
    <row r="3518" spans="21:42" ht="15" customHeight="1" x14ac:dyDescent="0.25">
      <c r="U3518" s="104"/>
      <c r="AB3518" s="104"/>
      <c r="AC3518" s="104"/>
      <c r="AF3518" s="104"/>
      <c r="AG3518" s="104"/>
      <c r="AK3518" s="104"/>
      <c r="AL3518" s="104"/>
      <c r="AO3518" s="104"/>
      <c r="AP3518" s="104"/>
    </row>
    <row r="3519" spans="21:42" ht="15" customHeight="1" x14ac:dyDescent="0.25">
      <c r="U3519" s="104"/>
      <c r="AB3519" s="104"/>
      <c r="AC3519" s="104"/>
      <c r="AF3519" s="104"/>
      <c r="AG3519" s="104"/>
      <c r="AK3519" s="104"/>
      <c r="AL3519" s="104"/>
      <c r="AO3519" s="104"/>
      <c r="AP3519" s="104"/>
    </row>
    <row r="3520" spans="21:42" ht="15" customHeight="1" x14ac:dyDescent="0.25">
      <c r="U3520" s="104"/>
      <c r="AB3520" s="104"/>
      <c r="AC3520" s="104"/>
      <c r="AF3520" s="104"/>
      <c r="AG3520" s="104"/>
      <c r="AK3520" s="104"/>
      <c r="AL3520" s="104"/>
      <c r="AO3520" s="104"/>
      <c r="AP3520" s="104"/>
    </row>
    <row r="3521" spans="21:42" ht="15" customHeight="1" x14ac:dyDescent="0.25">
      <c r="U3521" s="104"/>
      <c r="AB3521" s="104"/>
      <c r="AC3521" s="104"/>
      <c r="AF3521" s="104"/>
      <c r="AG3521" s="104"/>
      <c r="AK3521" s="104"/>
      <c r="AL3521" s="104"/>
      <c r="AO3521" s="104"/>
      <c r="AP3521" s="104"/>
    </row>
    <row r="3522" spans="21:42" ht="15" customHeight="1" x14ac:dyDescent="0.25">
      <c r="U3522" s="104"/>
      <c r="AB3522" s="104"/>
      <c r="AC3522" s="104"/>
      <c r="AF3522" s="104"/>
      <c r="AG3522" s="104"/>
      <c r="AK3522" s="104"/>
      <c r="AL3522" s="104"/>
      <c r="AO3522" s="104"/>
      <c r="AP3522" s="104"/>
    </row>
    <row r="3523" spans="21:42" ht="15" customHeight="1" x14ac:dyDescent="0.25">
      <c r="U3523" s="104"/>
      <c r="AB3523" s="104"/>
      <c r="AC3523" s="104"/>
      <c r="AF3523" s="104"/>
      <c r="AG3523" s="104"/>
      <c r="AK3523" s="104"/>
      <c r="AL3523" s="104"/>
      <c r="AO3523" s="104"/>
      <c r="AP3523" s="104"/>
    </row>
    <row r="3524" spans="21:42" ht="15" customHeight="1" x14ac:dyDescent="0.25">
      <c r="U3524" s="104"/>
      <c r="AB3524" s="104"/>
      <c r="AC3524" s="104"/>
      <c r="AF3524" s="104"/>
      <c r="AG3524" s="104"/>
      <c r="AK3524" s="104"/>
      <c r="AL3524" s="104"/>
      <c r="AO3524" s="104"/>
      <c r="AP3524" s="104"/>
    </row>
    <row r="3525" spans="21:42" ht="15" customHeight="1" x14ac:dyDescent="0.25">
      <c r="U3525" s="104"/>
      <c r="AB3525" s="104"/>
      <c r="AC3525" s="104"/>
      <c r="AF3525" s="104"/>
      <c r="AG3525" s="104"/>
      <c r="AK3525" s="104"/>
      <c r="AL3525" s="104"/>
      <c r="AO3525" s="104"/>
      <c r="AP3525" s="104"/>
    </row>
    <row r="3526" spans="21:42" ht="15" customHeight="1" x14ac:dyDescent="0.25">
      <c r="U3526" s="104"/>
      <c r="AB3526" s="104"/>
      <c r="AC3526" s="104"/>
      <c r="AF3526" s="104"/>
      <c r="AG3526" s="104"/>
      <c r="AK3526" s="104"/>
      <c r="AL3526" s="104"/>
      <c r="AO3526" s="104"/>
      <c r="AP3526" s="104"/>
    </row>
    <row r="3527" spans="21:42" ht="15" customHeight="1" x14ac:dyDescent="0.25">
      <c r="U3527" s="104"/>
      <c r="AB3527" s="104"/>
      <c r="AC3527" s="104"/>
      <c r="AF3527" s="104"/>
      <c r="AG3527" s="104"/>
      <c r="AK3527" s="104"/>
      <c r="AL3527" s="104"/>
      <c r="AO3527" s="104"/>
      <c r="AP3527" s="104"/>
    </row>
    <row r="3528" spans="21:42" ht="15" customHeight="1" x14ac:dyDescent="0.25">
      <c r="U3528" s="104"/>
      <c r="AB3528" s="104"/>
      <c r="AC3528" s="104"/>
      <c r="AF3528" s="104"/>
      <c r="AG3528" s="104"/>
      <c r="AK3528" s="104"/>
      <c r="AL3528" s="104"/>
      <c r="AO3528" s="104"/>
      <c r="AP3528" s="104"/>
    </row>
    <row r="3529" spans="21:42" ht="15" customHeight="1" x14ac:dyDescent="0.25">
      <c r="U3529" s="104"/>
      <c r="AB3529" s="104"/>
      <c r="AC3529" s="104"/>
      <c r="AF3529" s="104"/>
      <c r="AG3529" s="104"/>
      <c r="AK3529" s="104"/>
      <c r="AL3529" s="104"/>
      <c r="AO3529" s="104"/>
      <c r="AP3529" s="104"/>
    </row>
    <row r="3530" spans="21:42" ht="15" customHeight="1" x14ac:dyDescent="0.25">
      <c r="U3530" s="104"/>
      <c r="AB3530" s="104"/>
      <c r="AC3530" s="104"/>
      <c r="AF3530" s="104"/>
      <c r="AG3530" s="104"/>
      <c r="AK3530" s="104"/>
      <c r="AL3530" s="104"/>
      <c r="AO3530" s="104"/>
      <c r="AP3530" s="104"/>
    </row>
    <row r="3531" spans="21:42" ht="15" customHeight="1" x14ac:dyDescent="0.25">
      <c r="U3531" s="104"/>
      <c r="AB3531" s="104"/>
      <c r="AC3531" s="104"/>
      <c r="AF3531" s="104"/>
      <c r="AG3531" s="104"/>
      <c r="AK3531" s="104"/>
      <c r="AL3531" s="104"/>
      <c r="AO3531" s="104"/>
      <c r="AP3531" s="104"/>
    </row>
    <row r="3532" spans="21:42" ht="15" customHeight="1" x14ac:dyDescent="0.25">
      <c r="U3532" s="104"/>
      <c r="AB3532" s="104"/>
      <c r="AC3532" s="104"/>
      <c r="AF3532" s="104"/>
      <c r="AG3532" s="104"/>
      <c r="AK3532" s="104"/>
      <c r="AL3532" s="104"/>
      <c r="AO3532" s="104"/>
      <c r="AP3532" s="104"/>
    </row>
    <row r="3533" spans="21:42" ht="15" customHeight="1" x14ac:dyDescent="0.25">
      <c r="U3533" s="104"/>
      <c r="AB3533" s="104"/>
      <c r="AC3533" s="104"/>
      <c r="AF3533" s="104"/>
      <c r="AG3533" s="104"/>
      <c r="AK3533" s="104"/>
      <c r="AL3533" s="104"/>
      <c r="AO3533" s="104"/>
      <c r="AP3533" s="104"/>
    </row>
    <row r="3534" spans="21:42" ht="15" customHeight="1" x14ac:dyDescent="0.25">
      <c r="U3534" s="104"/>
      <c r="AB3534" s="104"/>
      <c r="AC3534" s="104"/>
      <c r="AF3534" s="104"/>
      <c r="AG3534" s="104"/>
      <c r="AK3534" s="104"/>
      <c r="AL3534" s="104"/>
      <c r="AO3534" s="104"/>
      <c r="AP3534" s="104"/>
    </row>
    <row r="3535" spans="21:42" ht="15" customHeight="1" x14ac:dyDescent="0.25">
      <c r="U3535" s="104"/>
      <c r="AB3535" s="104"/>
      <c r="AC3535" s="104"/>
      <c r="AF3535" s="104"/>
      <c r="AG3535" s="104"/>
      <c r="AK3535" s="104"/>
      <c r="AL3535" s="104"/>
      <c r="AO3535" s="104"/>
      <c r="AP3535" s="104"/>
    </row>
    <row r="3536" spans="21:42" ht="15" customHeight="1" x14ac:dyDescent="0.25">
      <c r="U3536" s="104"/>
      <c r="AB3536" s="104"/>
      <c r="AC3536" s="104"/>
      <c r="AF3536" s="104"/>
      <c r="AG3536" s="104"/>
      <c r="AK3536" s="104"/>
      <c r="AL3536" s="104"/>
      <c r="AO3536" s="104"/>
      <c r="AP3536" s="104"/>
    </row>
    <row r="3537" spans="21:42" ht="15" customHeight="1" x14ac:dyDescent="0.25">
      <c r="U3537" s="104"/>
      <c r="AB3537" s="104"/>
      <c r="AC3537" s="104"/>
      <c r="AF3537" s="104"/>
      <c r="AG3537" s="104"/>
      <c r="AK3537" s="104"/>
      <c r="AL3537" s="104"/>
      <c r="AO3537" s="104"/>
      <c r="AP3537" s="104"/>
    </row>
    <row r="3538" spans="21:42" ht="15" customHeight="1" x14ac:dyDescent="0.25">
      <c r="U3538" s="104"/>
      <c r="AB3538" s="104"/>
      <c r="AC3538" s="104"/>
      <c r="AF3538" s="104"/>
      <c r="AG3538" s="104"/>
      <c r="AK3538" s="104"/>
      <c r="AL3538" s="104"/>
      <c r="AO3538" s="104"/>
      <c r="AP3538" s="104"/>
    </row>
    <row r="3539" spans="21:42" ht="15" customHeight="1" x14ac:dyDescent="0.25">
      <c r="U3539" s="104"/>
      <c r="AB3539" s="104"/>
      <c r="AC3539" s="104"/>
      <c r="AF3539" s="104"/>
      <c r="AG3539" s="104"/>
      <c r="AK3539" s="104"/>
      <c r="AL3539" s="104"/>
      <c r="AO3539" s="104"/>
      <c r="AP3539" s="104"/>
    </row>
    <row r="3540" spans="21:42" ht="15" customHeight="1" x14ac:dyDescent="0.25">
      <c r="U3540" s="104"/>
      <c r="AB3540" s="104"/>
      <c r="AC3540" s="104"/>
      <c r="AF3540" s="104"/>
      <c r="AG3540" s="104"/>
      <c r="AK3540" s="104"/>
      <c r="AL3540" s="104"/>
      <c r="AO3540" s="104"/>
      <c r="AP3540" s="104"/>
    </row>
    <row r="3541" spans="21:42" ht="15" customHeight="1" x14ac:dyDescent="0.25">
      <c r="U3541" s="104"/>
      <c r="AB3541" s="104"/>
      <c r="AC3541" s="104"/>
      <c r="AF3541" s="104"/>
      <c r="AG3541" s="104"/>
      <c r="AK3541" s="104"/>
      <c r="AL3541" s="104"/>
      <c r="AO3541" s="104"/>
      <c r="AP3541" s="104"/>
    </row>
    <row r="3542" spans="21:42" ht="15" customHeight="1" x14ac:dyDescent="0.25">
      <c r="U3542" s="104"/>
      <c r="AB3542" s="104"/>
      <c r="AC3542" s="104"/>
      <c r="AF3542" s="104"/>
      <c r="AG3542" s="104"/>
      <c r="AK3542" s="104"/>
      <c r="AL3542" s="104"/>
      <c r="AO3542" s="104"/>
      <c r="AP3542" s="104"/>
    </row>
    <row r="3543" spans="21:42" ht="15" customHeight="1" x14ac:dyDescent="0.25">
      <c r="U3543" s="104"/>
      <c r="AB3543" s="104"/>
      <c r="AC3543" s="104"/>
      <c r="AF3543" s="104"/>
      <c r="AG3543" s="104"/>
      <c r="AK3543" s="104"/>
      <c r="AL3543" s="104"/>
      <c r="AO3543" s="104"/>
      <c r="AP3543" s="104"/>
    </row>
    <row r="3544" spans="21:42" ht="15" customHeight="1" x14ac:dyDescent="0.25">
      <c r="U3544" s="104"/>
      <c r="AB3544" s="104"/>
      <c r="AC3544" s="104"/>
      <c r="AF3544" s="104"/>
      <c r="AG3544" s="104"/>
      <c r="AK3544" s="104"/>
      <c r="AL3544" s="104"/>
      <c r="AO3544" s="104"/>
      <c r="AP3544" s="104"/>
    </row>
    <row r="3545" spans="21:42" ht="15" customHeight="1" x14ac:dyDescent="0.25">
      <c r="U3545" s="104"/>
      <c r="AB3545" s="104"/>
      <c r="AC3545" s="104"/>
      <c r="AF3545" s="104"/>
      <c r="AG3545" s="104"/>
      <c r="AK3545" s="104"/>
      <c r="AL3545" s="104"/>
      <c r="AO3545" s="104"/>
      <c r="AP3545" s="104"/>
    </row>
    <row r="3546" spans="21:42" ht="15" customHeight="1" x14ac:dyDescent="0.25">
      <c r="U3546" s="104"/>
      <c r="AB3546" s="104"/>
      <c r="AC3546" s="104"/>
      <c r="AF3546" s="104"/>
      <c r="AG3546" s="104"/>
      <c r="AK3546" s="104"/>
      <c r="AL3546" s="104"/>
      <c r="AO3546" s="104"/>
      <c r="AP3546" s="104"/>
    </row>
    <row r="3547" spans="21:42" ht="15" customHeight="1" x14ac:dyDescent="0.25">
      <c r="U3547" s="104"/>
      <c r="AB3547" s="104"/>
      <c r="AC3547" s="104"/>
      <c r="AF3547" s="104"/>
      <c r="AG3547" s="104"/>
      <c r="AK3547" s="104"/>
      <c r="AL3547" s="104"/>
      <c r="AO3547" s="104"/>
      <c r="AP3547" s="104"/>
    </row>
    <row r="3548" spans="21:42" ht="15" customHeight="1" x14ac:dyDescent="0.25">
      <c r="U3548" s="104"/>
      <c r="AB3548" s="104"/>
      <c r="AC3548" s="104"/>
      <c r="AF3548" s="104"/>
      <c r="AG3548" s="104"/>
      <c r="AK3548" s="104"/>
      <c r="AL3548" s="104"/>
      <c r="AO3548" s="104"/>
      <c r="AP3548" s="104"/>
    </row>
    <row r="3549" spans="21:42" ht="15" customHeight="1" x14ac:dyDescent="0.25">
      <c r="U3549" s="104"/>
      <c r="AB3549" s="104"/>
      <c r="AC3549" s="104"/>
      <c r="AF3549" s="104"/>
      <c r="AG3549" s="104"/>
      <c r="AK3549" s="104"/>
      <c r="AL3549" s="104"/>
      <c r="AO3549" s="104"/>
      <c r="AP3549" s="104"/>
    </row>
    <row r="3550" spans="21:42" ht="15" customHeight="1" x14ac:dyDescent="0.25">
      <c r="U3550" s="104"/>
      <c r="AB3550" s="104"/>
      <c r="AC3550" s="104"/>
      <c r="AF3550" s="104"/>
      <c r="AG3550" s="104"/>
      <c r="AK3550" s="104"/>
      <c r="AL3550" s="104"/>
      <c r="AO3550" s="104"/>
      <c r="AP3550" s="104"/>
    </row>
    <row r="3551" spans="21:42" ht="15" customHeight="1" x14ac:dyDescent="0.25">
      <c r="U3551" s="104"/>
      <c r="AB3551" s="104"/>
      <c r="AC3551" s="104"/>
      <c r="AF3551" s="104"/>
      <c r="AG3551" s="104"/>
      <c r="AK3551" s="104"/>
      <c r="AL3551" s="104"/>
      <c r="AO3551" s="104"/>
      <c r="AP3551" s="104"/>
    </row>
    <row r="3552" spans="21:42" ht="15" customHeight="1" x14ac:dyDescent="0.25">
      <c r="U3552" s="104"/>
      <c r="AB3552" s="104"/>
      <c r="AC3552" s="104"/>
      <c r="AF3552" s="104"/>
      <c r="AG3552" s="104"/>
      <c r="AK3552" s="104"/>
      <c r="AL3552" s="104"/>
      <c r="AO3552" s="104"/>
      <c r="AP3552" s="104"/>
    </row>
    <row r="3553" spans="21:42" ht="15" customHeight="1" x14ac:dyDescent="0.25">
      <c r="U3553" s="104"/>
      <c r="AB3553" s="104"/>
      <c r="AC3553" s="104"/>
      <c r="AF3553" s="104"/>
      <c r="AG3553" s="104"/>
      <c r="AK3553" s="104"/>
      <c r="AL3553" s="104"/>
      <c r="AO3553" s="104"/>
      <c r="AP3553" s="104"/>
    </row>
    <row r="3554" spans="21:42" ht="15" customHeight="1" x14ac:dyDescent="0.25">
      <c r="U3554" s="104"/>
      <c r="AB3554" s="104"/>
      <c r="AC3554" s="104"/>
      <c r="AF3554" s="104"/>
      <c r="AG3554" s="104"/>
      <c r="AK3554" s="104"/>
      <c r="AL3554" s="104"/>
      <c r="AO3554" s="104"/>
      <c r="AP3554" s="104"/>
    </row>
    <row r="3555" spans="21:42" ht="15" customHeight="1" x14ac:dyDescent="0.25">
      <c r="U3555" s="104"/>
      <c r="AB3555" s="104"/>
      <c r="AC3555" s="104"/>
      <c r="AF3555" s="104"/>
      <c r="AG3555" s="104"/>
      <c r="AK3555" s="104"/>
      <c r="AL3555" s="104"/>
      <c r="AO3555" s="104"/>
      <c r="AP3555" s="104"/>
    </row>
    <row r="3556" spans="21:42" ht="15" customHeight="1" x14ac:dyDescent="0.25">
      <c r="U3556" s="104"/>
      <c r="AB3556" s="104"/>
      <c r="AC3556" s="104"/>
      <c r="AF3556" s="104"/>
      <c r="AG3556" s="104"/>
      <c r="AK3556" s="104"/>
      <c r="AL3556" s="104"/>
      <c r="AO3556" s="104"/>
      <c r="AP3556" s="104"/>
    </row>
    <row r="3557" spans="21:42" ht="15" customHeight="1" x14ac:dyDescent="0.25">
      <c r="U3557" s="104"/>
      <c r="AB3557" s="104"/>
      <c r="AC3557" s="104"/>
      <c r="AF3557" s="104"/>
      <c r="AG3557" s="104"/>
      <c r="AK3557" s="104"/>
      <c r="AL3557" s="104"/>
      <c r="AO3557" s="104"/>
      <c r="AP3557" s="104"/>
    </row>
    <row r="3558" spans="21:42" ht="15" customHeight="1" x14ac:dyDescent="0.25">
      <c r="U3558" s="104"/>
      <c r="AB3558" s="104"/>
      <c r="AC3558" s="104"/>
      <c r="AF3558" s="104"/>
      <c r="AG3558" s="104"/>
      <c r="AK3558" s="104"/>
      <c r="AL3558" s="104"/>
      <c r="AO3558" s="104"/>
      <c r="AP3558" s="104"/>
    </row>
    <row r="3559" spans="21:42" ht="15" customHeight="1" x14ac:dyDescent="0.25">
      <c r="U3559" s="104"/>
      <c r="AB3559" s="104"/>
      <c r="AC3559" s="104"/>
      <c r="AF3559" s="104"/>
      <c r="AG3559" s="104"/>
      <c r="AK3559" s="104"/>
      <c r="AL3559" s="104"/>
      <c r="AO3559" s="104"/>
      <c r="AP3559" s="104"/>
    </row>
    <row r="3560" spans="21:42" ht="15" customHeight="1" x14ac:dyDescent="0.25">
      <c r="U3560" s="104"/>
      <c r="AB3560" s="104"/>
      <c r="AC3560" s="104"/>
      <c r="AF3560" s="104"/>
      <c r="AG3560" s="104"/>
      <c r="AK3560" s="104"/>
      <c r="AL3560" s="104"/>
      <c r="AO3560" s="104"/>
      <c r="AP3560" s="104"/>
    </row>
    <row r="3561" spans="21:42" ht="15" customHeight="1" x14ac:dyDescent="0.25">
      <c r="U3561" s="104"/>
      <c r="AB3561" s="104"/>
      <c r="AC3561" s="104"/>
      <c r="AF3561" s="104"/>
      <c r="AG3561" s="104"/>
      <c r="AK3561" s="104"/>
      <c r="AL3561" s="104"/>
      <c r="AO3561" s="104"/>
      <c r="AP3561" s="104"/>
    </row>
    <row r="3562" spans="21:42" ht="15" customHeight="1" x14ac:dyDescent="0.25">
      <c r="U3562" s="104"/>
      <c r="AB3562" s="104"/>
      <c r="AC3562" s="104"/>
      <c r="AF3562" s="104"/>
      <c r="AG3562" s="104"/>
      <c r="AK3562" s="104"/>
      <c r="AL3562" s="104"/>
      <c r="AO3562" s="104"/>
      <c r="AP3562" s="104"/>
    </row>
    <row r="3563" spans="21:42" ht="15" customHeight="1" x14ac:dyDescent="0.25">
      <c r="U3563" s="104"/>
      <c r="AB3563" s="104"/>
      <c r="AC3563" s="104"/>
      <c r="AF3563" s="104"/>
      <c r="AG3563" s="104"/>
      <c r="AK3563" s="104"/>
      <c r="AL3563" s="104"/>
      <c r="AO3563" s="104"/>
      <c r="AP3563" s="104"/>
    </row>
    <row r="3564" spans="21:42" ht="15" customHeight="1" x14ac:dyDescent="0.25">
      <c r="U3564" s="104"/>
      <c r="AB3564" s="104"/>
      <c r="AC3564" s="104"/>
      <c r="AF3564" s="104"/>
      <c r="AG3564" s="104"/>
      <c r="AK3564" s="104"/>
      <c r="AL3564" s="104"/>
      <c r="AO3564" s="104"/>
      <c r="AP3564" s="104"/>
    </row>
    <row r="3565" spans="21:42" ht="15" customHeight="1" x14ac:dyDescent="0.25">
      <c r="U3565" s="104"/>
      <c r="AB3565" s="104"/>
      <c r="AC3565" s="104"/>
      <c r="AF3565" s="104"/>
      <c r="AG3565" s="104"/>
      <c r="AK3565" s="104"/>
      <c r="AL3565" s="104"/>
      <c r="AO3565" s="104"/>
      <c r="AP3565" s="104"/>
    </row>
    <row r="3566" spans="21:42" ht="15" customHeight="1" x14ac:dyDescent="0.25">
      <c r="U3566" s="104"/>
      <c r="AB3566" s="104"/>
      <c r="AC3566" s="104"/>
      <c r="AF3566" s="104"/>
      <c r="AG3566" s="104"/>
      <c r="AK3566" s="104"/>
      <c r="AL3566" s="104"/>
      <c r="AO3566" s="104"/>
      <c r="AP3566" s="104"/>
    </row>
    <row r="3567" spans="21:42" ht="15" customHeight="1" x14ac:dyDescent="0.25">
      <c r="U3567" s="104"/>
      <c r="AB3567" s="104"/>
      <c r="AC3567" s="104"/>
      <c r="AF3567" s="104"/>
      <c r="AG3567" s="104"/>
      <c r="AK3567" s="104"/>
      <c r="AL3567" s="104"/>
      <c r="AO3567" s="104"/>
      <c r="AP3567" s="104"/>
    </row>
    <row r="3568" spans="21:42" ht="15" customHeight="1" x14ac:dyDescent="0.25">
      <c r="U3568" s="104"/>
      <c r="AB3568" s="104"/>
      <c r="AC3568" s="104"/>
      <c r="AF3568" s="104"/>
      <c r="AG3568" s="104"/>
      <c r="AK3568" s="104"/>
      <c r="AL3568" s="104"/>
      <c r="AO3568" s="104"/>
      <c r="AP3568" s="104"/>
    </row>
    <row r="3569" spans="21:42" ht="15" customHeight="1" x14ac:dyDescent="0.25">
      <c r="U3569" s="104"/>
      <c r="AB3569" s="104"/>
      <c r="AC3569" s="104"/>
      <c r="AF3569" s="104"/>
      <c r="AG3569" s="104"/>
      <c r="AK3569" s="104"/>
      <c r="AL3569" s="104"/>
      <c r="AO3569" s="104"/>
      <c r="AP3569" s="104"/>
    </row>
    <row r="3570" spans="21:42" ht="15" customHeight="1" x14ac:dyDescent="0.25">
      <c r="U3570" s="104"/>
      <c r="AB3570" s="104"/>
      <c r="AC3570" s="104"/>
      <c r="AF3570" s="104"/>
      <c r="AG3570" s="104"/>
      <c r="AK3570" s="104"/>
      <c r="AL3570" s="104"/>
      <c r="AO3570" s="104"/>
      <c r="AP3570" s="104"/>
    </row>
    <row r="3571" spans="21:42" ht="15" customHeight="1" x14ac:dyDescent="0.25">
      <c r="U3571" s="104"/>
      <c r="AB3571" s="104"/>
      <c r="AC3571" s="104"/>
      <c r="AF3571" s="104"/>
      <c r="AG3571" s="104"/>
      <c r="AK3571" s="104"/>
      <c r="AL3571" s="104"/>
      <c r="AO3571" s="104"/>
      <c r="AP3571" s="104"/>
    </row>
    <row r="3572" spans="21:42" ht="15" customHeight="1" x14ac:dyDescent="0.25">
      <c r="U3572" s="104"/>
      <c r="AB3572" s="104"/>
      <c r="AC3572" s="104"/>
      <c r="AF3572" s="104"/>
      <c r="AG3572" s="104"/>
      <c r="AK3572" s="104"/>
      <c r="AL3572" s="104"/>
      <c r="AO3572" s="104"/>
      <c r="AP3572" s="104"/>
    </row>
    <row r="3573" spans="21:42" ht="15" customHeight="1" x14ac:dyDescent="0.25">
      <c r="U3573" s="104"/>
      <c r="AB3573" s="104"/>
      <c r="AC3573" s="104"/>
      <c r="AF3573" s="104"/>
      <c r="AG3573" s="104"/>
      <c r="AK3573" s="104"/>
      <c r="AL3573" s="104"/>
      <c r="AO3573" s="104"/>
      <c r="AP3573" s="104"/>
    </row>
    <row r="3574" spans="21:42" ht="15" customHeight="1" x14ac:dyDescent="0.25">
      <c r="U3574" s="104"/>
      <c r="AB3574" s="104"/>
      <c r="AC3574" s="104"/>
      <c r="AF3574" s="104"/>
      <c r="AG3574" s="104"/>
      <c r="AK3574" s="104"/>
      <c r="AL3574" s="104"/>
      <c r="AO3574" s="104"/>
      <c r="AP3574" s="104"/>
    </row>
    <row r="3575" spans="21:42" ht="15" customHeight="1" x14ac:dyDescent="0.25">
      <c r="U3575" s="104"/>
      <c r="AB3575" s="104"/>
      <c r="AC3575" s="104"/>
      <c r="AF3575" s="104"/>
      <c r="AG3575" s="104"/>
      <c r="AK3575" s="104"/>
      <c r="AL3575" s="104"/>
      <c r="AO3575" s="104"/>
      <c r="AP3575" s="104"/>
    </row>
    <row r="3576" spans="21:42" ht="15" customHeight="1" x14ac:dyDescent="0.25">
      <c r="U3576" s="104"/>
      <c r="AB3576" s="104"/>
      <c r="AC3576" s="104"/>
      <c r="AF3576" s="104"/>
      <c r="AG3576" s="104"/>
      <c r="AK3576" s="104"/>
      <c r="AL3576" s="104"/>
      <c r="AO3576" s="104"/>
      <c r="AP3576" s="104"/>
    </row>
    <row r="3577" spans="21:42" ht="15" customHeight="1" x14ac:dyDescent="0.25">
      <c r="U3577" s="104"/>
      <c r="AB3577" s="104"/>
      <c r="AC3577" s="104"/>
      <c r="AF3577" s="104"/>
      <c r="AG3577" s="104"/>
      <c r="AK3577" s="104"/>
      <c r="AL3577" s="104"/>
      <c r="AO3577" s="104"/>
      <c r="AP3577" s="104"/>
    </row>
    <row r="3578" spans="21:42" ht="15" customHeight="1" x14ac:dyDescent="0.25">
      <c r="U3578" s="104"/>
      <c r="AB3578" s="104"/>
      <c r="AC3578" s="104"/>
      <c r="AF3578" s="104"/>
      <c r="AG3578" s="104"/>
      <c r="AK3578" s="104"/>
      <c r="AL3578" s="104"/>
      <c r="AO3578" s="104"/>
      <c r="AP3578" s="104"/>
    </row>
    <row r="3579" spans="21:42" ht="15" customHeight="1" x14ac:dyDescent="0.25">
      <c r="U3579" s="104"/>
      <c r="AB3579" s="104"/>
      <c r="AC3579" s="104"/>
      <c r="AF3579" s="104"/>
      <c r="AG3579" s="104"/>
      <c r="AK3579" s="104"/>
      <c r="AL3579" s="104"/>
      <c r="AO3579" s="104"/>
      <c r="AP3579" s="104"/>
    </row>
    <row r="3580" spans="21:42" ht="15" customHeight="1" x14ac:dyDescent="0.25">
      <c r="U3580" s="104"/>
      <c r="AB3580" s="104"/>
      <c r="AC3580" s="104"/>
      <c r="AF3580" s="104"/>
      <c r="AG3580" s="104"/>
      <c r="AK3580" s="104"/>
      <c r="AL3580" s="104"/>
      <c r="AO3580" s="104"/>
      <c r="AP3580" s="104"/>
    </row>
    <row r="3581" spans="21:42" ht="15" customHeight="1" x14ac:dyDescent="0.25">
      <c r="U3581" s="104"/>
      <c r="AB3581" s="104"/>
      <c r="AC3581" s="104"/>
      <c r="AF3581" s="104"/>
      <c r="AG3581" s="104"/>
      <c r="AK3581" s="104"/>
      <c r="AL3581" s="104"/>
      <c r="AO3581" s="104"/>
      <c r="AP3581" s="104"/>
    </row>
    <row r="3582" spans="21:42" ht="15" customHeight="1" x14ac:dyDescent="0.25">
      <c r="U3582" s="104"/>
      <c r="AB3582" s="104"/>
      <c r="AC3582" s="104"/>
      <c r="AF3582" s="104"/>
      <c r="AG3582" s="104"/>
      <c r="AK3582" s="104"/>
      <c r="AL3582" s="104"/>
      <c r="AO3582" s="104"/>
      <c r="AP3582" s="104"/>
    </row>
    <row r="3583" spans="21:42" ht="15" customHeight="1" x14ac:dyDescent="0.25">
      <c r="U3583" s="104"/>
      <c r="AB3583" s="104"/>
      <c r="AC3583" s="104"/>
      <c r="AF3583" s="104"/>
      <c r="AG3583" s="104"/>
      <c r="AK3583" s="104"/>
      <c r="AL3583" s="104"/>
      <c r="AO3583" s="104"/>
      <c r="AP3583" s="104"/>
    </row>
    <row r="3584" spans="21:42" ht="15" customHeight="1" x14ac:dyDescent="0.25">
      <c r="U3584" s="104"/>
      <c r="AB3584" s="104"/>
      <c r="AC3584" s="104"/>
      <c r="AF3584" s="104"/>
      <c r="AG3584" s="104"/>
      <c r="AK3584" s="104"/>
      <c r="AL3584" s="104"/>
      <c r="AO3584" s="104"/>
      <c r="AP3584" s="104"/>
    </row>
    <row r="3585" spans="21:42" ht="15" customHeight="1" x14ac:dyDescent="0.25">
      <c r="U3585" s="104"/>
      <c r="AB3585" s="104"/>
      <c r="AC3585" s="104"/>
      <c r="AF3585" s="104"/>
      <c r="AG3585" s="104"/>
      <c r="AK3585" s="104"/>
      <c r="AL3585" s="104"/>
      <c r="AO3585" s="104"/>
      <c r="AP3585" s="104"/>
    </row>
    <row r="3586" spans="21:42" ht="15" customHeight="1" x14ac:dyDescent="0.25">
      <c r="U3586" s="104"/>
      <c r="AB3586" s="104"/>
      <c r="AC3586" s="104"/>
      <c r="AF3586" s="104"/>
      <c r="AG3586" s="104"/>
      <c r="AK3586" s="104"/>
      <c r="AL3586" s="104"/>
      <c r="AO3586" s="104"/>
      <c r="AP3586" s="104"/>
    </row>
    <row r="3587" spans="21:42" ht="15" customHeight="1" x14ac:dyDescent="0.25">
      <c r="U3587" s="104"/>
      <c r="AB3587" s="104"/>
      <c r="AC3587" s="104"/>
      <c r="AF3587" s="104"/>
      <c r="AG3587" s="104"/>
      <c r="AK3587" s="104"/>
      <c r="AL3587" s="104"/>
      <c r="AO3587" s="104"/>
      <c r="AP3587" s="104"/>
    </row>
    <row r="3588" spans="21:42" ht="15" customHeight="1" x14ac:dyDescent="0.25">
      <c r="U3588" s="104"/>
      <c r="AB3588" s="104"/>
      <c r="AC3588" s="104"/>
      <c r="AF3588" s="104"/>
      <c r="AG3588" s="104"/>
      <c r="AK3588" s="104"/>
      <c r="AL3588" s="104"/>
      <c r="AO3588" s="104"/>
      <c r="AP3588" s="104"/>
    </row>
    <row r="3589" spans="21:42" ht="15" customHeight="1" x14ac:dyDescent="0.25">
      <c r="U3589" s="104"/>
      <c r="AB3589" s="104"/>
      <c r="AC3589" s="104"/>
      <c r="AF3589" s="104"/>
      <c r="AG3589" s="104"/>
      <c r="AK3589" s="104"/>
      <c r="AL3589" s="104"/>
      <c r="AO3589" s="104"/>
      <c r="AP3589" s="104"/>
    </row>
    <row r="3590" spans="21:42" ht="15" customHeight="1" x14ac:dyDescent="0.25">
      <c r="U3590" s="104"/>
      <c r="AB3590" s="104"/>
      <c r="AC3590" s="104"/>
      <c r="AF3590" s="104"/>
      <c r="AG3590" s="104"/>
      <c r="AK3590" s="104"/>
      <c r="AL3590" s="104"/>
      <c r="AO3590" s="104"/>
      <c r="AP3590" s="104"/>
    </row>
    <row r="3591" spans="21:42" ht="15" customHeight="1" x14ac:dyDescent="0.25">
      <c r="U3591" s="104"/>
      <c r="AB3591" s="104"/>
      <c r="AC3591" s="104"/>
      <c r="AF3591" s="104"/>
      <c r="AG3591" s="104"/>
      <c r="AK3591" s="104"/>
      <c r="AL3591" s="104"/>
      <c r="AO3591" s="104"/>
      <c r="AP3591" s="104"/>
    </row>
    <row r="3592" spans="21:42" ht="15" customHeight="1" x14ac:dyDescent="0.25">
      <c r="U3592" s="104"/>
      <c r="AB3592" s="104"/>
      <c r="AC3592" s="104"/>
      <c r="AF3592" s="104"/>
      <c r="AG3592" s="104"/>
      <c r="AK3592" s="104"/>
      <c r="AL3592" s="104"/>
      <c r="AO3592" s="104"/>
      <c r="AP3592" s="104"/>
    </row>
    <row r="3593" spans="21:42" ht="15" customHeight="1" x14ac:dyDescent="0.25">
      <c r="U3593" s="104"/>
      <c r="AB3593" s="104"/>
      <c r="AC3593" s="104"/>
      <c r="AF3593" s="104"/>
      <c r="AG3593" s="104"/>
      <c r="AK3593" s="104"/>
      <c r="AL3593" s="104"/>
      <c r="AO3593" s="104"/>
      <c r="AP3593" s="104"/>
    </row>
    <row r="3594" spans="21:42" ht="15" customHeight="1" x14ac:dyDescent="0.25">
      <c r="U3594" s="104"/>
      <c r="AB3594" s="104"/>
      <c r="AC3594" s="104"/>
      <c r="AF3594" s="104"/>
      <c r="AG3594" s="104"/>
      <c r="AK3594" s="104"/>
      <c r="AL3594" s="104"/>
      <c r="AO3594" s="104"/>
      <c r="AP3594" s="104"/>
    </row>
    <row r="3595" spans="21:42" ht="15" customHeight="1" x14ac:dyDescent="0.25">
      <c r="U3595" s="104"/>
      <c r="AB3595" s="104"/>
      <c r="AC3595" s="104"/>
      <c r="AF3595" s="104"/>
      <c r="AG3595" s="104"/>
      <c r="AK3595" s="104"/>
      <c r="AL3595" s="104"/>
      <c r="AO3595" s="104"/>
      <c r="AP3595" s="104"/>
    </row>
    <row r="3596" spans="21:42" ht="15" customHeight="1" x14ac:dyDescent="0.25">
      <c r="U3596" s="104"/>
      <c r="AB3596" s="104"/>
      <c r="AC3596" s="104"/>
      <c r="AF3596" s="104"/>
      <c r="AG3596" s="104"/>
      <c r="AK3596" s="104"/>
      <c r="AL3596" s="104"/>
      <c r="AO3596" s="104"/>
      <c r="AP3596" s="104"/>
    </row>
    <row r="3597" spans="21:42" ht="15" customHeight="1" x14ac:dyDescent="0.25">
      <c r="U3597" s="104"/>
      <c r="AB3597" s="104"/>
      <c r="AC3597" s="104"/>
      <c r="AF3597" s="104"/>
      <c r="AG3597" s="104"/>
      <c r="AK3597" s="104"/>
      <c r="AL3597" s="104"/>
      <c r="AO3597" s="104"/>
      <c r="AP3597" s="104"/>
    </row>
    <row r="3598" spans="21:42" ht="15" customHeight="1" x14ac:dyDescent="0.25">
      <c r="U3598" s="104"/>
      <c r="AB3598" s="104"/>
      <c r="AC3598" s="104"/>
      <c r="AF3598" s="104"/>
      <c r="AG3598" s="104"/>
      <c r="AK3598" s="104"/>
      <c r="AL3598" s="104"/>
      <c r="AO3598" s="104"/>
      <c r="AP3598" s="104"/>
    </row>
    <row r="3599" spans="21:42" ht="15" customHeight="1" x14ac:dyDescent="0.25">
      <c r="U3599" s="104"/>
      <c r="AB3599" s="104"/>
      <c r="AC3599" s="104"/>
      <c r="AF3599" s="104"/>
      <c r="AG3599" s="104"/>
      <c r="AK3599" s="104"/>
      <c r="AL3599" s="104"/>
      <c r="AO3599" s="104"/>
      <c r="AP3599" s="104"/>
    </row>
    <row r="3600" spans="21:42" ht="15" customHeight="1" x14ac:dyDescent="0.25">
      <c r="U3600" s="104"/>
      <c r="AB3600" s="104"/>
      <c r="AC3600" s="104"/>
      <c r="AF3600" s="104"/>
      <c r="AG3600" s="104"/>
      <c r="AK3600" s="104"/>
      <c r="AL3600" s="104"/>
      <c r="AO3600" s="104"/>
      <c r="AP3600" s="104"/>
    </row>
    <row r="3601" spans="21:42" ht="15" customHeight="1" x14ac:dyDescent="0.25">
      <c r="U3601" s="104"/>
      <c r="AB3601" s="104"/>
      <c r="AC3601" s="104"/>
      <c r="AF3601" s="104"/>
      <c r="AG3601" s="104"/>
      <c r="AK3601" s="104"/>
      <c r="AL3601" s="104"/>
      <c r="AO3601" s="104"/>
      <c r="AP3601" s="104"/>
    </row>
    <row r="3602" spans="21:42" ht="15" customHeight="1" x14ac:dyDescent="0.25">
      <c r="U3602" s="104"/>
      <c r="AB3602" s="104"/>
      <c r="AC3602" s="104"/>
      <c r="AF3602" s="104"/>
      <c r="AG3602" s="104"/>
      <c r="AK3602" s="104"/>
      <c r="AL3602" s="104"/>
      <c r="AO3602" s="104"/>
      <c r="AP3602" s="104"/>
    </row>
    <row r="3603" spans="21:42" ht="15" customHeight="1" x14ac:dyDescent="0.25">
      <c r="U3603" s="104"/>
      <c r="AB3603" s="104"/>
      <c r="AC3603" s="104"/>
      <c r="AF3603" s="104"/>
      <c r="AG3603" s="104"/>
      <c r="AK3603" s="104"/>
      <c r="AL3603" s="104"/>
      <c r="AO3603" s="104"/>
      <c r="AP3603" s="104"/>
    </row>
    <row r="3604" spans="21:42" ht="15" customHeight="1" x14ac:dyDescent="0.25">
      <c r="U3604" s="104"/>
      <c r="AB3604" s="104"/>
      <c r="AC3604" s="104"/>
      <c r="AF3604" s="104"/>
      <c r="AG3604" s="104"/>
      <c r="AK3604" s="104"/>
      <c r="AL3604" s="104"/>
      <c r="AO3604" s="104"/>
      <c r="AP3604" s="104"/>
    </row>
    <row r="3605" spans="21:42" ht="15" customHeight="1" x14ac:dyDescent="0.25">
      <c r="U3605" s="104"/>
      <c r="AB3605" s="104"/>
      <c r="AC3605" s="104"/>
      <c r="AF3605" s="104"/>
      <c r="AG3605" s="104"/>
      <c r="AK3605" s="104"/>
      <c r="AL3605" s="104"/>
      <c r="AO3605" s="104"/>
      <c r="AP3605" s="104"/>
    </row>
    <row r="3606" spans="21:42" ht="15" customHeight="1" x14ac:dyDescent="0.25">
      <c r="U3606" s="104"/>
      <c r="AB3606" s="104"/>
      <c r="AC3606" s="104"/>
      <c r="AF3606" s="104"/>
      <c r="AG3606" s="104"/>
      <c r="AK3606" s="104"/>
      <c r="AL3606" s="104"/>
      <c r="AO3606" s="104"/>
      <c r="AP3606" s="104"/>
    </row>
    <row r="3607" spans="21:42" ht="15" customHeight="1" x14ac:dyDescent="0.25">
      <c r="U3607" s="104"/>
      <c r="AB3607" s="104"/>
      <c r="AC3607" s="104"/>
      <c r="AF3607" s="104"/>
      <c r="AG3607" s="104"/>
      <c r="AK3607" s="104"/>
      <c r="AL3607" s="104"/>
      <c r="AO3607" s="104"/>
      <c r="AP3607" s="104"/>
    </row>
    <row r="3608" spans="21:42" ht="15" customHeight="1" x14ac:dyDescent="0.25">
      <c r="U3608" s="104"/>
      <c r="AB3608" s="104"/>
      <c r="AC3608" s="104"/>
      <c r="AF3608" s="104"/>
      <c r="AG3608" s="104"/>
      <c r="AK3608" s="104"/>
      <c r="AL3608" s="104"/>
      <c r="AO3608" s="104"/>
      <c r="AP3608" s="104"/>
    </row>
    <row r="3609" spans="21:42" ht="15" customHeight="1" x14ac:dyDescent="0.25">
      <c r="U3609" s="104"/>
      <c r="AB3609" s="104"/>
      <c r="AC3609" s="104"/>
      <c r="AF3609" s="104"/>
      <c r="AG3609" s="104"/>
      <c r="AK3609" s="104"/>
      <c r="AL3609" s="104"/>
      <c r="AO3609" s="104"/>
      <c r="AP3609" s="104"/>
    </row>
    <row r="3610" spans="21:42" ht="15" customHeight="1" x14ac:dyDescent="0.25">
      <c r="U3610" s="104"/>
      <c r="AB3610" s="104"/>
      <c r="AC3610" s="104"/>
      <c r="AF3610" s="104"/>
      <c r="AG3610" s="104"/>
      <c r="AK3610" s="104"/>
      <c r="AL3610" s="104"/>
      <c r="AO3610" s="104"/>
      <c r="AP3610" s="104"/>
    </row>
    <row r="3611" spans="21:42" ht="15" customHeight="1" x14ac:dyDescent="0.25">
      <c r="U3611" s="104"/>
      <c r="AB3611" s="104"/>
      <c r="AC3611" s="104"/>
      <c r="AF3611" s="104"/>
      <c r="AG3611" s="104"/>
      <c r="AK3611" s="104"/>
      <c r="AL3611" s="104"/>
      <c r="AO3611" s="104"/>
      <c r="AP3611" s="104"/>
    </row>
    <row r="3612" spans="21:42" ht="15" customHeight="1" x14ac:dyDescent="0.25">
      <c r="U3612" s="104"/>
      <c r="AB3612" s="104"/>
      <c r="AC3612" s="104"/>
      <c r="AF3612" s="104"/>
      <c r="AG3612" s="104"/>
      <c r="AK3612" s="104"/>
      <c r="AL3612" s="104"/>
      <c r="AO3612" s="104"/>
      <c r="AP3612" s="104"/>
    </row>
    <row r="3613" spans="21:42" ht="15" customHeight="1" x14ac:dyDescent="0.25">
      <c r="U3613" s="104"/>
      <c r="AB3613" s="104"/>
      <c r="AC3613" s="104"/>
      <c r="AF3613" s="104"/>
      <c r="AG3613" s="104"/>
      <c r="AK3613" s="104"/>
      <c r="AL3613" s="104"/>
      <c r="AO3613" s="104"/>
      <c r="AP3613" s="104"/>
    </row>
    <row r="3614" spans="21:42" ht="15" customHeight="1" x14ac:dyDescent="0.25">
      <c r="U3614" s="104"/>
      <c r="AB3614" s="104"/>
      <c r="AC3614" s="104"/>
      <c r="AF3614" s="104"/>
      <c r="AG3614" s="104"/>
      <c r="AK3614" s="104"/>
      <c r="AL3614" s="104"/>
      <c r="AO3614" s="104"/>
      <c r="AP3614" s="104"/>
    </row>
    <row r="3615" spans="21:42" ht="15" customHeight="1" x14ac:dyDescent="0.25">
      <c r="U3615" s="104"/>
      <c r="AB3615" s="104"/>
      <c r="AC3615" s="104"/>
      <c r="AF3615" s="104"/>
      <c r="AG3615" s="104"/>
      <c r="AK3615" s="104"/>
      <c r="AL3615" s="104"/>
      <c r="AO3615" s="104"/>
      <c r="AP3615" s="104"/>
    </row>
    <row r="3616" spans="21:42" ht="15" customHeight="1" x14ac:dyDescent="0.25">
      <c r="U3616" s="104"/>
      <c r="AB3616" s="104"/>
      <c r="AC3616" s="104"/>
      <c r="AF3616" s="104"/>
      <c r="AG3616" s="104"/>
      <c r="AK3616" s="104"/>
      <c r="AL3616" s="104"/>
      <c r="AO3616" s="104"/>
      <c r="AP3616" s="104"/>
    </row>
    <row r="3617" spans="21:42" ht="15" customHeight="1" x14ac:dyDescent="0.25">
      <c r="U3617" s="104"/>
      <c r="AB3617" s="104"/>
      <c r="AC3617" s="104"/>
      <c r="AF3617" s="104"/>
      <c r="AG3617" s="104"/>
      <c r="AK3617" s="104"/>
      <c r="AL3617" s="104"/>
      <c r="AO3617" s="104"/>
      <c r="AP3617" s="104"/>
    </row>
    <row r="3618" spans="21:42" ht="15" customHeight="1" x14ac:dyDescent="0.25">
      <c r="U3618" s="104"/>
      <c r="AB3618" s="104"/>
      <c r="AC3618" s="104"/>
      <c r="AF3618" s="104"/>
      <c r="AG3618" s="104"/>
      <c r="AK3618" s="104"/>
      <c r="AL3618" s="104"/>
      <c r="AO3618" s="104"/>
      <c r="AP3618" s="104"/>
    </row>
    <row r="3619" spans="21:42" ht="15" customHeight="1" x14ac:dyDescent="0.25">
      <c r="U3619" s="104"/>
      <c r="AB3619" s="104"/>
      <c r="AC3619" s="104"/>
      <c r="AF3619" s="104"/>
      <c r="AG3619" s="104"/>
      <c r="AK3619" s="104"/>
      <c r="AL3619" s="104"/>
      <c r="AO3619" s="104"/>
      <c r="AP3619" s="104"/>
    </row>
    <row r="3620" spans="21:42" ht="15" customHeight="1" x14ac:dyDescent="0.25">
      <c r="U3620" s="104"/>
      <c r="AB3620" s="104"/>
      <c r="AC3620" s="104"/>
      <c r="AF3620" s="104"/>
      <c r="AG3620" s="104"/>
      <c r="AK3620" s="104"/>
      <c r="AL3620" s="104"/>
      <c r="AO3620" s="104"/>
      <c r="AP3620" s="104"/>
    </row>
    <row r="3621" spans="21:42" ht="15" customHeight="1" x14ac:dyDescent="0.25">
      <c r="U3621" s="104"/>
      <c r="AB3621" s="104"/>
      <c r="AC3621" s="104"/>
      <c r="AF3621" s="104"/>
      <c r="AG3621" s="104"/>
      <c r="AK3621" s="104"/>
      <c r="AL3621" s="104"/>
      <c r="AO3621" s="104"/>
      <c r="AP3621" s="104"/>
    </row>
    <row r="3622" spans="21:42" ht="15" customHeight="1" x14ac:dyDescent="0.25">
      <c r="U3622" s="104"/>
      <c r="AB3622" s="104"/>
      <c r="AC3622" s="104"/>
      <c r="AF3622" s="104"/>
      <c r="AG3622" s="104"/>
      <c r="AK3622" s="104"/>
      <c r="AL3622" s="104"/>
      <c r="AO3622" s="104"/>
      <c r="AP3622" s="104"/>
    </row>
    <row r="3623" spans="21:42" ht="15" customHeight="1" x14ac:dyDescent="0.25">
      <c r="U3623" s="104"/>
      <c r="AB3623" s="104"/>
      <c r="AC3623" s="104"/>
      <c r="AF3623" s="104"/>
      <c r="AG3623" s="104"/>
      <c r="AK3623" s="104"/>
      <c r="AL3623" s="104"/>
      <c r="AO3623" s="104"/>
      <c r="AP3623" s="104"/>
    </row>
    <row r="3624" spans="21:42" ht="15" customHeight="1" x14ac:dyDescent="0.25">
      <c r="U3624" s="104"/>
      <c r="AB3624" s="104"/>
      <c r="AC3624" s="104"/>
      <c r="AF3624" s="104"/>
      <c r="AG3624" s="104"/>
      <c r="AK3624" s="104"/>
      <c r="AL3624" s="104"/>
      <c r="AO3624" s="104"/>
      <c r="AP3624" s="104"/>
    </row>
    <row r="3625" spans="21:42" ht="15" customHeight="1" x14ac:dyDescent="0.25">
      <c r="U3625" s="104"/>
      <c r="AB3625" s="104"/>
      <c r="AC3625" s="104"/>
      <c r="AF3625" s="104"/>
      <c r="AG3625" s="104"/>
      <c r="AK3625" s="104"/>
      <c r="AL3625" s="104"/>
      <c r="AO3625" s="104"/>
      <c r="AP3625" s="104"/>
    </row>
    <row r="3626" spans="21:42" ht="15" customHeight="1" x14ac:dyDescent="0.25">
      <c r="U3626" s="104"/>
      <c r="AB3626" s="104"/>
      <c r="AC3626" s="104"/>
      <c r="AF3626" s="104"/>
      <c r="AG3626" s="104"/>
      <c r="AK3626" s="104"/>
      <c r="AL3626" s="104"/>
      <c r="AO3626" s="104"/>
      <c r="AP3626" s="104"/>
    </row>
    <row r="3627" spans="21:42" ht="15" customHeight="1" x14ac:dyDescent="0.25">
      <c r="U3627" s="104"/>
      <c r="AB3627" s="104"/>
      <c r="AC3627" s="104"/>
      <c r="AF3627" s="104"/>
      <c r="AG3627" s="104"/>
      <c r="AK3627" s="104"/>
      <c r="AL3627" s="104"/>
      <c r="AO3627" s="104"/>
      <c r="AP3627" s="104"/>
    </row>
    <row r="3628" spans="21:42" ht="15" customHeight="1" x14ac:dyDescent="0.25">
      <c r="U3628" s="104"/>
      <c r="AB3628" s="104"/>
      <c r="AC3628" s="104"/>
      <c r="AF3628" s="104"/>
      <c r="AG3628" s="104"/>
      <c r="AK3628" s="104"/>
      <c r="AL3628" s="104"/>
      <c r="AO3628" s="104"/>
      <c r="AP3628" s="104"/>
    </row>
    <row r="3629" spans="21:42" ht="15" customHeight="1" x14ac:dyDescent="0.25">
      <c r="U3629" s="104"/>
      <c r="AB3629" s="104"/>
      <c r="AC3629" s="104"/>
      <c r="AF3629" s="104"/>
      <c r="AG3629" s="104"/>
      <c r="AK3629" s="104"/>
      <c r="AL3629" s="104"/>
      <c r="AO3629" s="104"/>
      <c r="AP3629" s="104"/>
    </row>
    <row r="3630" spans="21:42" ht="15" customHeight="1" x14ac:dyDescent="0.25">
      <c r="U3630" s="104"/>
      <c r="AB3630" s="104"/>
      <c r="AC3630" s="104"/>
      <c r="AF3630" s="104"/>
      <c r="AG3630" s="104"/>
      <c r="AK3630" s="104"/>
      <c r="AL3630" s="104"/>
      <c r="AO3630" s="104"/>
      <c r="AP3630" s="104"/>
    </row>
    <row r="3631" spans="21:42" ht="15" customHeight="1" x14ac:dyDescent="0.25">
      <c r="U3631" s="104"/>
      <c r="AB3631" s="104"/>
      <c r="AC3631" s="104"/>
      <c r="AF3631" s="104"/>
      <c r="AG3631" s="104"/>
      <c r="AK3631" s="104"/>
      <c r="AL3631" s="104"/>
      <c r="AO3631" s="104"/>
      <c r="AP3631" s="104"/>
    </row>
    <row r="3632" spans="21:42" ht="15" customHeight="1" x14ac:dyDescent="0.25">
      <c r="U3632" s="104"/>
      <c r="AB3632" s="104"/>
      <c r="AC3632" s="104"/>
      <c r="AF3632" s="104"/>
      <c r="AG3632" s="104"/>
      <c r="AK3632" s="104"/>
      <c r="AL3632" s="104"/>
      <c r="AO3632" s="104"/>
      <c r="AP3632" s="104"/>
    </row>
    <row r="3633" spans="21:42" ht="15" customHeight="1" x14ac:dyDescent="0.25">
      <c r="U3633" s="104"/>
      <c r="AB3633" s="104"/>
      <c r="AC3633" s="104"/>
      <c r="AF3633" s="104"/>
      <c r="AG3633" s="104"/>
      <c r="AK3633" s="104"/>
      <c r="AL3633" s="104"/>
      <c r="AO3633" s="104"/>
      <c r="AP3633" s="104"/>
    </row>
    <row r="3634" spans="21:42" ht="15" customHeight="1" x14ac:dyDescent="0.25">
      <c r="U3634" s="104"/>
      <c r="AB3634" s="104"/>
      <c r="AC3634" s="104"/>
      <c r="AF3634" s="104"/>
      <c r="AG3634" s="104"/>
      <c r="AK3634" s="104"/>
      <c r="AL3634" s="104"/>
      <c r="AO3634" s="104"/>
      <c r="AP3634" s="104"/>
    </row>
    <row r="3635" spans="21:42" ht="15" customHeight="1" x14ac:dyDescent="0.25">
      <c r="U3635" s="104"/>
      <c r="AB3635" s="104"/>
      <c r="AC3635" s="104"/>
      <c r="AF3635" s="104"/>
      <c r="AG3635" s="104"/>
      <c r="AK3635" s="104"/>
      <c r="AL3635" s="104"/>
      <c r="AO3635" s="104"/>
      <c r="AP3635" s="104"/>
    </row>
    <row r="3636" spans="21:42" ht="15" customHeight="1" x14ac:dyDescent="0.25">
      <c r="U3636" s="104"/>
      <c r="AB3636" s="104"/>
      <c r="AC3636" s="104"/>
      <c r="AF3636" s="104"/>
      <c r="AG3636" s="104"/>
      <c r="AK3636" s="104"/>
      <c r="AL3636" s="104"/>
      <c r="AO3636" s="104"/>
      <c r="AP3636" s="104"/>
    </row>
    <row r="3637" spans="21:42" ht="15" customHeight="1" x14ac:dyDescent="0.25">
      <c r="U3637" s="104"/>
      <c r="AB3637" s="104"/>
      <c r="AC3637" s="104"/>
      <c r="AF3637" s="104"/>
      <c r="AG3637" s="104"/>
      <c r="AK3637" s="104"/>
      <c r="AL3637" s="104"/>
      <c r="AO3637" s="104"/>
      <c r="AP3637" s="104"/>
    </row>
    <row r="3638" spans="21:42" ht="15" customHeight="1" x14ac:dyDescent="0.25">
      <c r="U3638" s="104"/>
      <c r="AB3638" s="104"/>
      <c r="AC3638" s="104"/>
      <c r="AF3638" s="104"/>
      <c r="AG3638" s="104"/>
      <c r="AK3638" s="104"/>
      <c r="AL3638" s="104"/>
      <c r="AO3638" s="104"/>
      <c r="AP3638" s="104"/>
    </row>
    <row r="3639" spans="21:42" ht="15" customHeight="1" x14ac:dyDescent="0.25">
      <c r="U3639" s="104"/>
      <c r="AB3639" s="104"/>
      <c r="AC3639" s="104"/>
      <c r="AF3639" s="104"/>
      <c r="AG3639" s="104"/>
      <c r="AK3639" s="104"/>
      <c r="AL3639" s="104"/>
      <c r="AO3639" s="104"/>
      <c r="AP3639" s="104"/>
    </row>
    <row r="3640" spans="21:42" ht="15" customHeight="1" x14ac:dyDescent="0.25">
      <c r="U3640" s="104"/>
      <c r="AB3640" s="104"/>
      <c r="AC3640" s="104"/>
      <c r="AF3640" s="104"/>
      <c r="AG3640" s="104"/>
      <c r="AK3640" s="104"/>
      <c r="AL3640" s="104"/>
      <c r="AO3640" s="104"/>
      <c r="AP3640" s="104"/>
    </row>
    <row r="3641" spans="21:42" ht="15" customHeight="1" x14ac:dyDescent="0.25">
      <c r="U3641" s="104"/>
      <c r="AB3641" s="104"/>
      <c r="AC3641" s="104"/>
      <c r="AF3641" s="104"/>
      <c r="AG3641" s="104"/>
      <c r="AK3641" s="104"/>
      <c r="AL3641" s="104"/>
      <c r="AO3641" s="104"/>
      <c r="AP3641" s="104"/>
    </row>
    <row r="3642" spans="21:42" ht="15" customHeight="1" x14ac:dyDescent="0.25">
      <c r="U3642" s="104"/>
      <c r="AB3642" s="104"/>
      <c r="AC3642" s="104"/>
      <c r="AF3642" s="104"/>
      <c r="AG3642" s="104"/>
      <c r="AK3642" s="104"/>
      <c r="AL3642" s="104"/>
      <c r="AO3642" s="104"/>
      <c r="AP3642" s="104"/>
    </row>
    <row r="3643" spans="21:42" ht="15" customHeight="1" x14ac:dyDescent="0.25">
      <c r="U3643" s="104"/>
      <c r="AB3643" s="104"/>
      <c r="AC3643" s="104"/>
      <c r="AF3643" s="104"/>
      <c r="AG3643" s="104"/>
      <c r="AK3643" s="104"/>
      <c r="AL3643" s="104"/>
      <c r="AO3643" s="104"/>
      <c r="AP3643" s="104"/>
    </row>
    <row r="3644" spans="21:42" ht="15" customHeight="1" x14ac:dyDescent="0.25">
      <c r="U3644" s="104"/>
      <c r="AB3644" s="104"/>
      <c r="AC3644" s="104"/>
      <c r="AF3644" s="104"/>
      <c r="AG3644" s="104"/>
      <c r="AK3644" s="104"/>
      <c r="AL3644" s="104"/>
      <c r="AO3644" s="104"/>
      <c r="AP3644" s="104"/>
    </row>
    <row r="3645" spans="21:42" ht="15" customHeight="1" x14ac:dyDescent="0.25">
      <c r="U3645" s="104"/>
      <c r="AB3645" s="104"/>
      <c r="AC3645" s="104"/>
      <c r="AF3645" s="104"/>
      <c r="AG3645" s="104"/>
      <c r="AK3645" s="104"/>
      <c r="AL3645" s="104"/>
      <c r="AO3645" s="104"/>
      <c r="AP3645" s="104"/>
    </row>
    <row r="3646" spans="21:42" ht="15" customHeight="1" x14ac:dyDescent="0.25">
      <c r="U3646" s="104"/>
      <c r="AB3646" s="104"/>
      <c r="AC3646" s="104"/>
      <c r="AF3646" s="104"/>
      <c r="AG3646" s="104"/>
      <c r="AK3646" s="104"/>
      <c r="AL3646" s="104"/>
      <c r="AO3646" s="104"/>
      <c r="AP3646" s="104"/>
    </row>
    <row r="3647" spans="21:42" ht="15" customHeight="1" x14ac:dyDescent="0.25">
      <c r="U3647" s="104"/>
      <c r="AB3647" s="104"/>
      <c r="AC3647" s="104"/>
      <c r="AF3647" s="104"/>
      <c r="AG3647" s="104"/>
      <c r="AK3647" s="104"/>
      <c r="AL3647" s="104"/>
      <c r="AO3647" s="104"/>
      <c r="AP3647" s="104"/>
    </row>
    <row r="3648" spans="21:42" ht="15" customHeight="1" x14ac:dyDescent="0.25">
      <c r="U3648" s="104"/>
      <c r="AB3648" s="104"/>
      <c r="AC3648" s="104"/>
      <c r="AF3648" s="104"/>
      <c r="AG3648" s="104"/>
      <c r="AK3648" s="104"/>
      <c r="AL3648" s="104"/>
      <c r="AO3648" s="104"/>
      <c r="AP3648" s="104"/>
    </row>
    <row r="3649" spans="21:42" ht="15" customHeight="1" x14ac:dyDescent="0.25">
      <c r="U3649" s="104"/>
      <c r="AB3649" s="104"/>
      <c r="AC3649" s="104"/>
      <c r="AF3649" s="104"/>
      <c r="AG3649" s="104"/>
      <c r="AK3649" s="104"/>
      <c r="AL3649" s="104"/>
      <c r="AO3649" s="104"/>
      <c r="AP3649" s="104"/>
    </row>
    <row r="3650" spans="21:42" ht="15" customHeight="1" x14ac:dyDescent="0.25">
      <c r="U3650" s="104"/>
      <c r="AB3650" s="104"/>
      <c r="AC3650" s="104"/>
      <c r="AF3650" s="104"/>
      <c r="AG3650" s="104"/>
      <c r="AK3650" s="104"/>
      <c r="AL3650" s="104"/>
      <c r="AO3650" s="104"/>
      <c r="AP3650" s="104"/>
    </row>
    <row r="3651" spans="21:42" ht="15" customHeight="1" x14ac:dyDescent="0.25">
      <c r="U3651" s="104"/>
      <c r="AB3651" s="104"/>
      <c r="AC3651" s="104"/>
      <c r="AF3651" s="104"/>
      <c r="AG3651" s="104"/>
      <c r="AK3651" s="104"/>
      <c r="AL3651" s="104"/>
      <c r="AO3651" s="104"/>
      <c r="AP3651" s="104"/>
    </row>
    <row r="3652" spans="21:42" ht="15" customHeight="1" x14ac:dyDescent="0.25">
      <c r="U3652" s="104"/>
      <c r="AB3652" s="104"/>
      <c r="AC3652" s="104"/>
      <c r="AF3652" s="104"/>
      <c r="AG3652" s="104"/>
      <c r="AK3652" s="104"/>
      <c r="AL3652" s="104"/>
      <c r="AO3652" s="104"/>
      <c r="AP3652" s="104"/>
    </row>
    <row r="3653" spans="21:42" ht="15" customHeight="1" x14ac:dyDescent="0.25">
      <c r="U3653" s="104"/>
      <c r="AB3653" s="104"/>
      <c r="AC3653" s="104"/>
      <c r="AF3653" s="104"/>
      <c r="AG3653" s="104"/>
      <c r="AK3653" s="104"/>
      <c r="AL3653" s="104"/>
      <c r="AO3653" s="104"/>
      <c r="AP3653" s="104"/>
    </row>
    <row r="3654" spans="21:42" ht="15" customHeight="1" x14ac:dyDescent="0.25">
      <c r="U3654" s="104"/>
      <c r="AB3654" s="104"/>
      <c r="AC3654" s="104"/>
      <c r="AF3654" s="104"/>
      <c r="AG3654" s="104"/>
      <c r="AK3654" s="104"/>
      <c r="AL3654" s="104"/>
      <c r="AO3654" s="104"/>
      <c r="AP3654" s="104"/>
    </row>
    <row r="3655" spans="21:42" ht="15" customHeight="1" x14ac:dyDescent="0.25">
      <c r="U3655" s="104"/>
      <c r="AB3655" s="104"/>
      <c r="AC3655" s="104"/>
      <c r="AF3655" s="104"/>
      <c r="AG3655" s="104"/>
      <c r="AK3655" s="104"/>
      <c r="AL3655" s="104"/>
      <c r="AO3655" s="104"/>
      <c r="AP3655" s="104"/>
    </row>
    <row r="3656" spans="21:42" ht="15" customHeight="1" x14ac:dyDescent="0.25">
      <c r="U3656" s="104"/>
      <c r="AB3656" s="104"/>
      <c r="AC3656" s="104"/>
      <c r="AF3656" s="104"/>
      <c r="AG3656" s="104"/>
      <c r="AK3656" s="104"/>
      <c r="AL3656" s="104"/>
      <c r="AO3656" s="104"/>
      <c r="AP3656" s="104"/>
    </row>
    <row r="3657" spans="21:42" ht="15" customHeight="1" x14ac:dyDescent="0.25">
      <c r="U3657" s="104"/>
      <c r="AB3657" s="104"/>
      <c r="AC3657" s="104"/>
      <c r="AF3657" s="104"/>
      <c r="AG3657" s="104"/>
      <c r="AK3657" s="104"/>
      <c r="AL3657" s="104"/>
      <c r="AO3657" s="104"/>
      <c r="AP3657" s="104"/>
    </row>
    <row r="3658" spans="21:42" ht="15" customHeight="1" x14ac:dyDescent="0.25">
      <c r="U3658" s="104"/>
      <c r="AB3658" s="104"/>
      <c r="AC3658" s="104"/>
      <c r="AF3658" s="104"/>
      <c r="AG3658" s="104"/>
      <c r="AK3658" s="104"/>
      <c r="AL3658" s="104"/>
      <c r="AO3658" s="104"/>
      <c r="AP3658" s="104"/>
    </row>
    <row r="3659" spans="21:42" ht="15" customHeight="1" x14ac:dyDescent="0.25">
      <c r="U3659" s="104"/>
      <c r="AB3659" s="104"/>
      <c r="AC3659" s="104"/>
      <c r="AF3659" s="104"/>
      <c r="AG3659" s="104"/>
      <c r="AK3659" s="104"/>
      <c r="AL3659" s="104"/>
      <c r="AO3659" s="104"/>
      <c r="AP3659" s="104"/>
    </row>
    <row r="3660" spans="21:42" ht="15" customHeight="1" x14ac:dyDescent="0.25">
      <c r="U3660" s="104"/>
      <c r="AB3660" s="104"/>
      <c r="AC3660" s="104"/>
      <c r="AF3660" s="104"/>
      <c r="AG3660" s="104"/>
      <c r="AK3660" s="104"/>
      <c r="AL3660" s="104"/>
      <c r="AO3660" s="104"/>
      <c r="AP3660" s="104"/>
    </row>
    <row r="3661" spans="21:42" ht="15" customHeight="1" x14ac:dyDescent="0.25">
      <c r="U3661" s="104"/>
      <c r="AB3661" s="104"/>
      <c r="AC3661" s="104"/>
      <c r="AF3661" s="104"/>
      <c r="AG3661" s="104"/>
      <c r="AK3661" s="104"/>
      <c r="AL3661" s="104"/>
      <c r="AO3661" s="104"/>
      <c r="AP3661" s="104"/>
    </row>
    <row r="3662" spans="21:42" ht="15" customHeight="1" x14ac:dyDescent="0.25">
      <c r="U3662" s="104"/>
      <c r="AB3662" s="104"/>
      <c r="AC3662" s="104"/>
      <c r="AF3662" s="104"/>
      <c r="AG3662" s="104"/>
      <c r="AK3662" s="104"/>
      <c r="AL3662" s="104"/>
      <c r="AO3662" s="104"/>
      <c r="AP3662" s="104"/>
    </row>
    <row r="3663" spans="21:42" ht="15" customHeight="1" x14ac:dyDescent="0.25">
      <c r="U3663" s="104"/>
      <c r="AB3663" s="104"/>
      <c r="AC3663" s="104"/>
      <c r="AF3663" s="104"/>
      <c r="AG3663" s="104"/>
      <c r="AK3663" s="104"/>
      <c r="AL3663" s="104"/>
      <c r="AO3663" s="104"/>
      <c r="AP3663" s="104"/>
    </row>
    <row r="3664" spans="21:42" ht="15" customHeight="1" x14ac:dyDescent="0.25">
      <c r="U3664" s="104"/>
      <c r="AB3664" s="104"/>
      <c r="AC3664" s="104"/>
      <c r="AF3664" s="104"/>
      <c r="AG3664" s="104"/>
      <c r="AK3664" s="104"/>
      <c r="AL3664" s="104"/>
      <c r="AO3664" s="104"/>
      <c r="AP3664" s="104"/>
    </row>
    <row r="3665" spans="21:42" ht="15" customHeight="1" x14ac:dyDescent="0.25">
      <c r="U3665" s="104"/>
      <c r="AB3665" s="104"/>
      <c r="AC3665" s="104"/>
      <c r="AF3665" s="104"/>
      <c r="AG3665" s="104"/>
      <c r="AK3665" s="104"/>
      <c r="AL3665" s="104"/>
      <c r="AO3665" s="104"/>
      <c r="AP3665" s="104"/>
    </row>
    <row r="3666" spans="21:42" ht="15" customHeight="1" x14ac:dyDescent="0.25">
      <c r="U3666" s="104"/>
      <c r="AB3666" s="104"/>
      <c r="AC3666" s="104"/>
      <c r="AF3666" s="104"/>
      <c r="AG3666" s="104"/>
      <c r="AK3666" s="104"/>
      <c r="AL3666" s="104"/>
      <c r="AO3666" s="104"/>
      <c r="AP3666" s="104"/>
    </row>
    <row r="3667" spans="21:42" ht="15" customHeight="1" x14ac:dyDescent="0.25">
      <c r="U3667" s="104"/>
      <c r="AB3667" s="104"/>
      <c r="AC3667" s="104"/>
      <c r="AF3667" s="104"/>
      <c r="AG3667" s="104"/>
      <c r="AK3667" s="104"/>
      <c r="AL3667" s="104"/>
      <c r="AO3667" s="104"/>
      <c r="AP3667" s="104"/>
    </row>
    <row r="3668" spans="21:42" ht="15" customHeight="1" x14ac:dyDescent="0.25">
      <c r="U3668" s="104"/>
      <c r="AB3668" s="104"/>
      <c r="AC3668" s="104"/>
      <c r="AF3668" s="104"/>
      <c r="AG3668" s="104"/>
      <c r="AK3668" s="104"/>
      <c r="AL3668" s="104"/>
      <c r="AO3668" s="104"/>
      <c r="AP3668" s="104"/>
    </row>
    <row r="3669" spans="21:42" ht="15" customHeight="1" x14ac:dyDescent="0.25">
      <c r="U3669" s="104"/>
      <c r="AB3669" s="104"/>
      <c r="AC3669" s="104"/>
      <c r="AF3669" s="104"/>
      <c r="AG3669" s="104"/>
      <c r="AK3669" s="104"/>
      <c r="AL3669" s="104"/>
      <c r="AO3669" s="104"/>
      <c r="AP3669" s="104"/>
    </row>
    <row r="3670" spans="21:42" ht="15" customHeight="1" x14ac:dyDescent="0.25">
      <c r="U3670" s="104"/>
      <c r="AB3670" s="104"/>
      <c r="AC3670" s="104"/>
      <c r="AF3670" s="104"/>
      <c r="AG3670" s="104"/>
      <c r="AK3670" s="104"/>
      <c r="AL3670" s="104"/>
      <c r="AO3670" s="104"/>
      <c r="AP3670" s="104"/>
    </row>
    <row r="3671" spans="21:42" ht="15" customHeight="1" x14ac:dyDescent="0.25">
      <c r="U3671" s="104"/>
      <c r="AB3671" s="104"/>
      <c r="AC3671" s="104"/>
      <c r="AF3671" s="104"/>
      <c r="AG3671" s="104"/>
      <c r="AK3671" s="104"/>
      <c r="AL3671" s="104"/>
      <c r="AO3671" s="104"/>
      <c r="AP3671" s="104"/>
    </row>
    <row r="3672" spans="21:42" ht="15" customHeight="1" x14ac:dyDescent="0.25">
      <c r="U3672" s="104"/>
      <c r="AB3672" s="104"/>
      <c r="AC3672" s="104"/>
      <c r="AF3672" s="104"/>
      <c r="AG3672" s="104"/>
      <c r="AK3672" s="104"/>
      <c r="AL3672" s="104"/>
      <c r="AO3672" s="104"/>
      <c r="AP3672" s="104"/>
    </row>
    <row r="3673" spans="21:42" ht="15" customHeight="1" x14ac:dyDescent="0.25">
      <c r="U3673" s="104"/>
      <c r="AB3673" s="104"/>
      <c r="AC3673" s="104"/>
      <c r="AF3673" s="104"/>
      <c r="AG3673" s="104"/>
      <c r="AK3673" s="104"/>
      <c r="AL3673" s="104"/>
      <c r="AO3673" s="104"/>
      <c r="AP3673" s="104"/>
    </row>
    <row r="3674" spans="21:42" ht="15" customHeight="1" x14ac:dyDescent="0.25">
      <c r="U3674" s="104"/>
      <c r="AB3674" s="104"/>
      <c r="AC3674" s="104"/>
      <c r="AF3674" s="104"/>
      <c r="AG3674" s="104"/>
      <c r="AK3674" s="104"/>
      <c r="AL3674" s="104"/>
      <c r="AO3674" s="104"/>
      <c r="AP3674" s="104"/>
    </row>
    <row r="3675" spans="21:42" ht="15" customHeight="1" x14ac:dyDescent="0.25">
      <c r="U3675" s="104"/>
      <c r="AB3675" s="104"/>
      <c r="AC3675" s="104"/>
      <c r="AF3675" s="104"/>
      <c r="AG3675" s="104"/>
      <c r="AK3675" s="104"/>
      <c r="AL3675" s="104"/>
      <c r="AO3675" s="104"/>
      <c r="AP3675" s="104"/>
    </row>
    <row r="3676" spans="21:42" ht="15" customHeight="1" x14ac:dyDescent="0.25">
      <c r="U3676" s="104"/>
      <c r="AB3676" s="104"/>
      <c r="AC3676" s="104"/>
      <c r="AF3676" s="104"/>
      <c r="AG3676" s="104"/>
      <c r="AK3676" s="104"/>
      <c r="AL3676" s="104"/>
      <c r="AO3676" s="104"/>
      <c r="AP3676" s="104"/>
    </row>
    <row r="3677" spans="21:42" ht="15" customHeight="1" x14ac:dyDescent="0.25">
      <c r="U3677" s="104"/>
      <c r="AB3677" s="104"/>
      <c r="AC3677" s="104"/>
      <c r="AF3677" s="104"/>
      <c r="AG3677" s="104"/>
      <c r="AK3677" s="104"/>
      <c r="AL3677" s="104"/>
      <c r="AO3677" s="104"/>
      <c r="AP3677" s="104"/>
    </row>
    <row r="3678" spans="21:42" ht="15" customHeight="1" x14ac:dyDescent="0.25">
      <c r="U3678" s="104"/>
      <c r="AB3678" s="104"/>
      <c r="AC3678" s="104"/>
      <c r="AF3678" s="104"/>
      <c r="AG3678" s="104"/>
      <c r="AK3678" s="104"/>
      <c r="AL3678" s="104"/>
      <c r="AO3678" s="104"/>
      <c r="AP3678" s="104"/>
    </row>
    <row r="3679" spans="21:42" ht="15" customHeight="1" x14ac:dyDescent="0.25">
      <c r="U3679" s="104"/>
      <c r="AB3679" s="104"/>
      <c r="AC3679" s="104"/>
      <c r="AF3679" s="104"/>
      <c r="AG3679" s="104"/>
      <c r="AK3679" s="104"/>
      <c r="AL3679" s="104"/>
      <c r="AO3679" s="104"/>
      <c r="AP3679" s="104"/>
    </row>
    <row r="3680" spans="21:42" ht="15" customHeight="1" x14ac:dyDescent="0.25">
      <c r="U3680" s="104"/>
      <c r="AB3680" s="104"/>
      <c r="AC3680" s="104"/>
      <c r="AF3680" s="104"/>
      <c r="AG3680" s="104"/>
      <c r="AK3680" s="104"/>
      <c r="AL3680" s="104"/>
      <c r="AO3680" s="104"/>
      <c r="AP3680" s="104"/>
    </row>
    <row r="3681" spans="21:42" ht="15" customHeight="1" x14ac:dyDescent="0.25">
      <c r="U3681" s="104"/>
      <c r="AB3681" s="104"/>
      <c r="AC3681" s="104"/>
      <c r="AF3681" s="104"/>
      <c r="AG3681" s="104"/>
      <c r="AK3681" s="104"/>
      <c r="AL3681" s="104"/>
      <c r="AO3681" s="104"/>
      <c r="AP3681" s="104"/>
    </row>
    <row r="3682" spans="21:42" ht="15" customHeight="1" x14ac:dyDescent="0.25">
      <c r="U3682" s="104"/>
      <c r="AB3682" s="104"/>
      <c r="AC3682" s="104"/>
      <c r="AF3682" s="104"/>
      <c r="AG3682" s="104"/>
      <c r="AK3682" s="104"/>
      <c r="AL3682" s="104"/>
      <c r="AO3682" s="104"/>
      <c r="AP3682" s="104"/>
    </row>
    <row r="3683" spans="21:42" ht="15" customHeight="1" x14ac:dyDescent="0.25">
      <c r="U3683" s="104"/>
      <c r="AB3683" s="104"/>
      <c r="AC3683" s="104"/>
      <c r="AF3683" s="104"/>
      <c r="AG3683" s="104"/>
      <c r="AK3683" s="104"/>
      <c r="AL3683" s="104"/>
      <c r="AO3683" s="104"/>
      <c r="AP3683" s="104"/>
    </row>
    <row r="3684" spans="21:42" ht="15" customHeight="1" x14ac:dyDescent="0.25">
      <c r="U3684" s="104"/>
      <c r="AB3684" s="104"/>
      <c r="AC3684" s="104"/>
      <c r="AF3684" s="104"/>
      <c r="AG3684" s="104"/>
      <c r="AK3684" s="104"/>
      <c r="AL3684" s="104"/>
      <c r="AO3684" s="104"/>
      <c r="AP3684" s="104"/>
    </row>
    <row r="3685" spans="21:42" ht="15" customHeight="1" x14ac:dyDescent="0.25">
      <c r="U3685" s="104"/>
      <c r="AB3685" s="104"/>
      <c r="AC3685" s="104"/>
      <c r="AF3685" s="104"/>
      <c r="AG3685" s="104"/>
      <c r="AK3685" s="104"/>
      <c r="AL3685" s="104"/>
      <c r="AO3685" s="104"/>
      <c r="AP3685" s="104"/>
    </row>
    <row r="3686" spans="21:42" ht="15" customHeight="1" x14ac:dyDescent="0.25">
      <c r="U3686" s="104"/>
      <c r="AB3686" s="104"/>
      <c r="AC3686" s="104"/>
      <c r="AF3686" s="104"/>
      <c r="AG3686" s="104"/>
      <c r="AK3686" s="104"/>
      <c r="AL3686" s="104"/>
      <c r="AO3686" s="104"/>
      <c r="AP3686" s="104"/>
    </row>
    <row r="3687" spans="21:42" ht="15" customHeight="1" x14ac:dyDescent="0.25">
      <c r="U3687" s="104"/>
      <c r="AB3687" s="104"/>
      <c r="AC3687" s="104"/>
      <c r="AF3687" s="104"/>
      <c r="AG3687" s="104"/>
      <c r="AK3687" s="104"/>
      <c r="AL3687" s="104"/>
      <c r="AO3687" s="104"/>
      <c r="AP3687" s="104"/>
    </row>
    <row r="3688" spans="21:42" ht="15" customHeight="1" x14ac:dyDescent="0.25">
      <c r="U3688" s="104"/>
      <c r="AB3688" s="104"/>
      <c r="AC3688" s="104"/>
      <c r="AF3688" s="104"/>
      <c r="AG3688" s="104"/>
      <c r="AK3688" s="104"/>
      <c r="AL3688" s="104"/>
      <c r="AO3688" s="104"/>
      <c r="AP3688" s="104"/>
    </row>
    <row r="3689" spans="21:42" ht="15" customHeight="1" x14ac:dyDescent="0.25">
      <c r="U3689" s="104"/>
      <c r="AB3689" s="104"/>
      <c r="AC3689" s="104"/>
      <c r="AF3689" s="104"/>
      <c r="AG3689" s="104"/>
      <c r="AK3689" s="104"/>
      <c r="AL3689" s="104"/>
      <c r="AO3689" s="104"/>
      <c r="AP3689" s="104"/>
    </row>
    <row r="3690" spans="21:42" ht="15" customHeight="1" x14ac:dyDescent="0.25">
      <c r="U3690" s="104"/>
      <c r="AB3690" s="104"/>
      <c r="AC3690" s="104"/>
      <c r="AF3690" s="104"/>
      <c r="AG3690" s="104"/>
      <c r="AK3690" s="104"/>
      <c r="AL3690" s="104"/>
      <c r="AO3690" s="104"/>
      <c r="AP3690" s="104"/>
    </row>
    <row r="3691" spans="21:42" ht="15" customHeight="1" x14ac:dyDescent="0.25">
      <c r="U3691" s="104"/>
      <c r="AB3691" s="104"/>
      <c r="AC3691" s="104"/>
      <c r="AF3691" s="104"/>
      <c r="AG3691" s="104"/>
      <c r="AK3691" s="104"/>
      <c r="AL3691" s="104"/>
      <c r="AO3691" s="104"/>
      <c r="AP3691" s="104"/>
    </row>
    <row r="3692" spans="21:42" ht="15" customHeight="1" x14ac:dyDescent="0.25">
      <c r="U3692" s="104"/>
      <c r="AB3692" s="104"/>
      <c r="AC3692" s="104"/>
      <c r="AF3692" s="104"/>
      <c r="AG3692" s="104"/>
      <c r="AK3692" s="104"/>
      <c r="AL3692" s="104"/>
      <c r="AO3692" s="104"/>
      <c r="AP3692" s="104"/>
    </row>
    <row r="3693" spans="21:42" ht="15" customHeight="1" x14ac:dyDescent="0.25">
      <c r="U3693" s="104"/>
      <c r="AB3693" s="104"/>
      <c r="AC3693" s="104"/>
      <c r="AF3693" s="104"/>
      <c r="AG3693" s="104"/>
      <c r="AK3693" s="104"/>
      <c r="AL3693" s="104"/>
      <c r="AO3693" s="104"/>
      <c r="AP3693" s="104"/>
    </row>
    <row r="3694" spans="21:42" ht="15" customHeight="1" x14ac:dyDescent="0.25">
      <c r="U3694" s="104"/>
      <c r="AB3694" s="104"/>
      <c r="AC3694" s="104"/>
      <c r="AF3694" s="104"/>
      <c r="AG3694" s="104"/>
      <c r="AK3694" s="104"/>
      <c r="AL3694" s="104"/>
      <c r="AO3694" s="104"/>
      <c r="AP3694" s="104"/>
    </row>
    <row r="3695" spans="21:42" ht="15" customHeight="1" x14ac:dyDescent="0.25">
      <c r="U3695" s="104"/>
      <c r="AB3695" s="104"/>
      <c r="AC3695" s="104"/>
      <c r="AF3695" s="104"/>
      <c r="AG3695" s="104"/>
      <c r="AK3695" s="104"/>
      <c r="AL3695" s="104"/>
      <c r="AO3695" s="104"/>
      <c r="AP3695" s="104"/>
    </row>
    <row r="3696" spans="21:42" ht="15" customHeight="1" x14ac:dyDescent="0.25">
      <c r="U3696" s="104"/>
      <c r="AB3696" s="104"/>
      <c r="AC3696" s="104"/>
      <c r="AF3696" s="104"/>
      <c r="AG3696" s="104"/>
      <c r="AK3696" s="104"/>
      <c r="AL3696" s="104"/>
      <c r="AO3696" s="104"/>
      <c r="AP3696" s="104"/>
    </row>
    <row r="3697" spans="21:42" ht="15" customHeight="1" x14ac:dyDescent="0.25">
      <c r="U3697" s="104"/>
      <c r="AB3697" s="104"/>
      <c r="AC3697" s="104"/>
      <c r="AF3697" s="104"/>
      <c r="AG3697" s="104"/>
      <c r="AK3697" s="104"/>
      <c r="AL3697" s="104"/>
      <c r="AO3697" s="104"/>
      <c r="AP3697" s="104"/>
    </row>
    <row r="3698" spans="21:42" ht="15" customHeight="1" x14ac:dyDescent="0.25">
      <c r="U3698" s="104"/>
      <c r="AB3698" s="104"/>
      <c r="AC3698" s="104"/>
      <c r="AF3698" s="104"/>
      <c r="AG3698" s="104"/>
      <c r="AK3698" s="104"/>
      <c r="AL3698" s="104"/>
      <c r="AO3698" s="104"/>
      <c r="AP3698" s="104"/>
    </row>
    <row r="3699" spans="21:42" ht="15" customHeight="1" x14ac:dyDescent="0.25">
      <c r="U3699" s="104"/>
      <c r="AB3699" s="104"/>
      <c r="AC3699" s="104"/>
      <c r="AF3699" s="104"/>
      <c r="AG3699" s="104"/>
      <c r="AK3699" s="104"/>
      <c r="AL3699" s="104"/>
      <c r="AO3699" s="104"/>
      <c r="AP3699" s="104"/>
    </row>
    <row r="3700" spans="21:42" ht="15" customHeight="1" x14ac:dyDescent="0.25">
      <c r="U3700" s="104"/>
      <c r="AB3700" s="104"/>
      <c r="AC3700" s="104"/>
      <c r="AF3700" s="104"/>
      <c r="AG3700" s="104"/>
      <c r="AK3700" s="104"/>
      <c r="AL3700" s="104"/>
      <c r="AO3700" s="104"/>
      <c r="AP3700" s="104"/>
    </row>
    <row r="3701" spans="21:42" ht="15" customHeight="1" x14ac:dyDescent="0.25">
      <c r="U3701" s="104"/>
      <c r="AB3701" s="104"/>
      <c r="AC3701" s="104"/>
      <c r="AF3701" s="104"/>
      <c r="AG3701" s="104"/>
      <c r="AK3701" s="104"/>
      <c r="AL3701" s="104"/>
      <c r="AO3701" s="104"/>
      <c r="AP3701" s="104"/>
    </row>
    <row r="3702" spans="21:42" ht="15" customHeight="1" x14ac:dyDescent="0.25">
      <c r="U3702" s="104"/>
      <c r="AB3702" s="104"/>
      <c r="AC3702" s="104"/>
      <c r="AF3702" s="104"/>
      <c r="AG3702" s="104"/>
      <c r="AK3702" s="104"/>
      <c r="AL3702" s="104"/>
      <c r="AO3702" s="104"/>
      <c r="AP3702" s="104"/>
    </row>
    <row r="3703" spans="21:42" ht="15" customHeight="1" x14ac:dyDescent="0.25">
      <c r="U3703" s="104"/>
      <c r="AB3703" s="104"/>
      <c r="AC3703" s="104"/>
      <c r="AF3703" s="104"/>
      <c r="AG3703" s="104"/>
      <c r="AK3703" s="104"/>
      <c r="AL3703" s="104"/>
      <c r="AO3703" s="104"/>
      <c r="AP3703" s="104"/>
    </row>
    <row r="3704" spans="21:42" ht="15" customHeight="1" x14ac:dyDescent="0.25">
      <c r="U3704" s="104"/>
      <c r="AB3704" s="104"/>
      <c r="AC3704" s="104"/>
      <c r="AF3704" s="104"/>
      <c r="AG3704" s="104"/>
      <c r="AK3704" s="104"/>
      <c r="AL3704" s="104"/>
      <c r="AO3704" s="104"/>
      <c r="AP3704" s="104"/>
    </row>
    <row r="3705" spans="21:42" ht="15" customHeight="1" x14ac:dyDescent="0.25">
      <c r="U3705" s="104"/>
      <c r="AB3705" s="104"/>
      <c r="AC3705" s="104"/>
      <c r="AF3705" s="104"/>
      <c r="AG3705" s="104"/>
      <c r="AK3705" s="104"/>
      <c r="AL3705" s="104"/>
      <c r="AO3705" s="104"/>
      <c r="AP3705" s="104"/>
    </row>
    <row r="3706" spans="21:42" ht="15" customHeight="1" x14ac:dyDescent="0.25">
      <c r="U3706" s="104"/>
      <c r="AB3706" s="104"/>
      <c r="AC3706" s="104"/>
      <c r="AF3706" s="104"/>
      <c r="AG3706" s="104"/>
      <c r="AK3706" s="104"/>
      <c r="AL3706" s="104"/>
      <c r="AO3706" s="104"/>
      <c r="AP3706" s="104"/>
    </row>
    <row r="3707" spans="21:42" ht="15" customHeight="1" x14ac:dyDescent="0.25">
      <c r="U3707" s="104"/>
      <c r="AB3707" s="104"/>
      <c r="AC3707" s="104"/>
      <c r="AF3707" s="104"/>
      <c r="AG3707" s="104"/>
      <c r="AK3707" s="104"/>
      <c r="AL3707" s="104"/>
      <c r="AO3707" s="104"/>
      <c r="AP3707" s="104"/>
    </row>
    <row r="3708" spans="21:42" ht="15" customHeight="1" x14ac:dyDescent="0.25">
      <c r="U3708" s="104"/>
      <c r="AB3708" s="104"/>
      <c r="AC3708" s="104"/>
      <c r="AF3708" s="104"/>
      <c r="AG3708" s="104"/>
      <c r="AK3708" s="104"/>
      <c r="AL3708" s="104"/>
      <c r="AO3708" s="104"/>
      <c r="AP3708" s="104"/>
    </row>
    <row r="3709" spans="21:42" ht="15" customHeight="1" x14ac:dyDescent="0.25">
      <c r="U3709" s="104"/>
      <c r="AB3709" s="104"/>
      <c r="AC3709" s="104"/>
      <c r="AF3709" s="104"/>
      <c r="AG3709" s="104"/>
      <c r="AK3709" s="104"/>
      <c r="AL3709" s="104"/>
      <c r="AO3709" s="104"/>
      <c r="AP3709" s="104"/>
    </row>
    <row r="3710" spans="21:42" ht="15" customHeight="1" x14ac:dyDescent="0.25">
      <c r="U3710" s="104"/>
      <c r="AB3710" s="104"/>
      <c r="AC3710" s="104"/>
      <c r="AF3710" s="104"/>
      <c r="AG3710" s="104"/>
      <c r="AK3710" s="104"/>
      <c r="AL3710" s="104"/>
      <c r="AO3710" s="104"/>
      <c r="AP3710" s="104"/>
    </row>
    <row r="3711" spans="21:42" ht="15" customHeight="1" x14ac:dyDescent="0.25">
      <c r="U3711" s="104"/>
      <c r="AB3711" s="104"/>
      <c r="AC3711" s="104"/>
      <c r="AF3711" s="104"/>
      <c r="AG3711" s="104"/>
      <c r="AK3711" s="104"/>
      <c r="AL3711" s="104"/>
      <c r="AO3711" s="104"/>
      <c r="AP3711" s="104"/>
    </row>
    <row r="3712" spans="21:42" ht="15" customHeight="1" x14ac:dyDescent="0.25">
      <c r="U3712" s="104"/>
      <c r="AB3712" s="104"/>
      <c r="AC3712" s="104"/>
      <c r="AF3712" s="104"/>
      <c r="AG3712" s="104"/>
      <c r="AK3712" s="104"/>
      <c r="AL3712" s="104"/>
      <c r="AO3712" s="104"/>
      <c r="AP3712" s="104"/>
    </row>
    <row r="3713" spans="21:42" ht="15" customHeight="1" x14ac:dyDescent="0.25">
      <c r="U3713" s="104"/>
      <c r="AB3713" s="104"/>
      <c r="AC3713" s="104"/>
      <c r="AF3713" s="104"/>
      <c r="AG3713" s="104"/>
      <c r="AK3713" s="104"/>
      <c r="AL3713" s="104"/>
      <c r="AO3713" s="104"/>
      <c r="AP3713" s="104"/>
    </row>
    <row r="3714" spans="21:42" ht="15" customHeight="1" x14ac:dyDescent="0.25">
      <c r="U3714" s="104"/>
      <c r="AB3714" s="104"/>
      <c r="AC3714" s="104"/>
      <c r="AF3714" s="104"/>
      <c r="AG3714" s="104"/>
      <c r="AK3714" s="104"/>
      <c r="AL3714" s="104"/>
      <c r="AO3714" s="104"/>
      <c r="AP3714" s="104"/>
    </row>
    <row r="3715" spans="21:42" ht="15" customHeight="1" x14ac:dyDescent="0.25">
      <c r="U3715" s="104"/>
      <c r="AB3715" s="104"/>
      <c r="AC3715" s="104"/>
      <c r="AF3715" s="104"/>
      <c r="AG3715" s="104"/>
      <c r="AK3715" s="104"/>
      <c r="AL3715" s="104"/>
      <c r="AO3715" s="104"/>
      <c r="AP3715" s="104"/>
    </row>
    <row r="3716" spans="21:42" ht="15" customHeight="1" x14ac:dyDescent="0.25">
      <c r="U3716" s="104"/>
      <c r="AB3716" s="104"/>
      <c r="AC3716" s="104"/>
      <c r="AF3716" s="104"/>
      <c r="AG3716" s="104"/>
      <c r="AK3716" s="104"/>
      <c r="AL3716" s="104"/>
      <c r="AO3716" s="104"/>
      <c r="AP3716" s="104"/>
    </row>
    <row r="3717" spans="21:42" ht="15" customHeight="1" x14ac:dyDescent="0.25">
      <c r="U3717" s="104"/>
      <c r="AB3717" s="104"/>
      <c r="AC3717" s="104"/>
      <c r="AF3717" s="104"/>
      <c r="AG3717" s="104"/>
      <c r="AK3717" s="104"/>
      <c r="AL3717" s="104"/>
      <c r="AO3717" s="104"/>
      <c r="AP3717" s="104"/>
    </row>
    <row r="3718" spans="21:42" ht="15" customHeight="1" x14ac:dyDescent="0.25">
      <c r="U3718" s="104"/>
      <c r="AB3718" s="104"/>
      <c r="AC3718" s="104"/>
      <c r="AF3718" s="104"/>
      <c r="AG3718" s="104"/>
      <c r="AK3718" s="104"/>
      <c r="AL3718" s="104"/>
      <c r="AO3718" s="104"/>
      <c r="AP3718" s="104"/>
    </row>
    <row r="3719" spans="21:42" ht="15" customHeight="1" x14ac:dyDescent="0.25">
      <c r="U3719" s="104"/>
      <c r="AB3719" s="104"/>
      <c r="AC3719" s="104"/>
      <c r="AF3719" s="104"/>
      <c r="AG3719" s="104"/>
      <c r="AK3719" s="104"/>
      <c r="AL3719" s="104"/>
      <c r="AO3719" s="104"/>
      <c r="AP3719" s="104"/>
    </row>
    <row r="3720" spans="21:42" ht="15" customHeight="1" x14ac:dyDescent="0.25">
      <c r="U3720" s="104"/>
      <c r="AB3720" s="104"/>
      <c r="AC3720" s="104"/>
      <c r="AF3720" s="104"/>
      <c r="AG3720" s="104"/>
      <c r="AK3720" s="104"/>
      <c r="AL3720" s="104"/>
      <c r="AO3720" s="104"/>
      <c r="AP3720" s="104"/>
    </row>
    <row r="3721" spans="21:42" ht="15" customHeight="1" x14ac:dyDescent="0.25">
      <c r="U3721" s="104"/>
      <c r="AB3721" s="104"/>
      <c r="AC3721" s="104"/>
      <c r="AF3721" s="104"/>
      <c r="AG3721" s="104"/>
      <c r="AK3721" s="104"/>
      <c r="AL3721" s="104"/>
      <c r="AO3721" s="104"/>
      <c r="AP3721" s="104"/>
    </row>
    <row r="3722" spans="21:42" ht="15" customHeight="1" x14ac:dyDescent="0.25">
      <c r="U3722" s="104"/>
      <c r="AB3722" s="104"/>
      <c r="AC3722" s="104"/>
      <c r="AF3722" s="104"/>
      <c r="AG3722" s="104"/>
      <c r="AK3722" s="104"/>
      <c r="AL3722" s="104"/>
      <c r="AO3722" s="104"/>
      <c r="AP3722" s="104"/>
    </row>
    <row r="3723" spans="21:42" ht="15" customHeight="1" x14ac:dyDescent="0.25">
      <c r="U3723" s="104"/>
      <c r="AB3723" s="104"/>
      <c r="AC3723" s="104"/>
      <c r="AF3723" s="104"/>
      <c r="AG3723" s="104"/>
      <c r="AK3723" s="104"/>
      <c r="AL3723" s="104"/>
      <c r="AO3723" s="104"/>
      <c r="AP3723" s="104"/>
    </row>
    <row r="3724" spans="21:42" ht="15" customHeight="1" x14ac:dyDescent="0.25">
      <c r="U3724" s="104"/>
      <c r="AB3724" s="104"/>
      <c r="AC3724" s="104"/>
      <c r="AF3724" s="104"/>
      <c r="AG3724" s="104"/>
      <c r="AK3724" s="104"/>
      <c r="AL3724" s="104"/>
      <c r="AO3724" s="104"/>
      <c r="AP3724" s="104"/>
    </row>
    <row r="3725" spans="21:42" ht="15" customHeight="1" x14ac:dyDescent="0.25">
      <c r="U3725" s="104"/>
      <c r="AB3725" s="104"/>
      <c r="AC3725" s="104"/>
      <c r="AF3725" s="104"/>
      <c r="AG3725" s="104"/>
      <c r="AK3725" s="104"/>
      <c r="AL3725" s="104"/>
      <c r="AO3725" s="104"/>
      <c r="AP3725" s="104"/>
    </row>
    <row r="3726" spans="21:42" ht="15" customHeight="1" x14ac:dyDescent="0.25">
      <c r="U3726" s="104"/>
      <c r="AB3726" s="104"/>
      <c r="AC3726" s="104"/>
      <c r="AF3726" s="104"/>
      <c r="AG3726" s="104"/>
      <c r="AK3726" s="104"/>
      <c r="AL3726" s="104"/>
      <c r="AO3726" s="104"/>
      <c r="AP3726" s="104"/>
    </row>
    <row r="3727" spans="21:42" ht="15" customHeight="1" x14ac:dyDescent="0.25">
      <c r="U3727" s="104"/>
      <c r="AB3727" s="104"/>
      <c r="AC3727" s="104"/>
      <c r="AF3727" s="104"/>
      <c r="AG3727" s="104"/>
      <c r="AK3727" s="104"/>
      <c r="AL3727" s="104"/>
      <c r="AO3727" s="104"/>
      <c r="AP3727" s="104"/>
    </row>
    <row r="3728" spans="21:42" ht="15" customHeight="1" x14ac:dyDescent="0.25">
      <c r="U3728" s="104"/>
      <c r="AB3728" s="104"/>
      <c r="AC3728" s="104"/>
      <c r="AF3728" s="104"/>
      <c r="AG3728" s="104"/>
      <c r="AK3728" s="104"/>
      <c r="AL3728" s="104"/>
      <c r="AO3728" s="104"/>
      <c r="AP3728" s="104"/>
    </row>
    <row r="3729" spans="21:42" ht="15" customHeight="1" x14ac:dyDescent="0.25">
      <c r="U3729" s="104"/>
      <c r="AB3729" s="104"/>
      <c r="AC3729" s="104"/>
      <c r="AF3729" s="104"/>
      <c r="AG3729" s="104"/>
      <c r="AK3729" s="104"/>
      <c r="AL3729" s="104"/>
      <c r="AO3729" s="104"/>
      <c r="AP3729" s="104"/>
    </row>
    <row r="3730" spans="21:42" ht="15" customHeight="1" x14ac:dyDescent="0.25">
      <c r="U3730" s="104"/>
      <c r="AB3730" s="104"/>
      <c r="AC3730" s="104"/>
      <c r="AF3730" s="104"/>
      <c r="AG3730" s="104"/>
      <c r="AK3730" s="104"/>
      <c r="AL3730" s="104"/>
      <c r="AO3730" s="104"/>
      <c r="AP3730" s="104"/>
    </row>
    <row r="3731" spans="21:42" ht="15" customHeight="1" x14ac:dyDescent="0.25">
      <c r="U3731" s="104"/>
      <c r="AB3731" s="104"/>
      <c r="AC3731" s="104"/>
      <c r="AF3731" s="104"/>
      <c r="AG3731" s="104"/>
      <c r="AK3731" s="104"/>
      <c r="AL3731" s="104"/>
      <c r="AO3731" s="104"/>
      <c r="AP3731" s="104"/>
    </row>
    <row r="3732" spans="21:42" ht="15" customHeight="1" x14ac:dyDescent="0.25">
      <c r="U3732" s="104"/>
      <c r="AB3732" s="104"/>
      <c r="AC3732" s="104"/>
      <c r="AF3732" s="104"/>
      <c r="AG3732" s="104"/>
      <c r="AK3732" s="104"/>
      <c r="AL3732" s="104"/>
      <c r="AO3732" s="104"/>
      <c r="AP3732" s="104"/>
    </row>
    <row r="3733" spans="21:42" ht="15" customHeight="1" x14ac:dyDescent="0.25">
      <c r="U3733" s="104"/>
      <c r="AB3733" s="104"/>
      <c r="AC3733" s="104"/>
      <c r="AF3733" s="104"/>
      <c r="AG3733" s="104"/>
      <c r="AK3733" s="104"/>
      <c r="AL3733" s="104"/>
      <c r="AO3733" s="104"/>
      <c r="AP3733" s="104"/>
    </row>
    <row r="3734" spans="21:42" ht="15" customHeight="1" x14ac:dyDescent="0.25">
      <c r="U3734" s="104"/>
      <c r="AB3734" s="104"/>
      <c r="AC3734" s="104"/>
      <c r="AF3734" s="104"/>
      <c r="AG3734" s="104"/>
      <c r="AK3734" s="104"/>
      <c r="AL3734" s="104"/>
      <c r="AO3734" s="104"/>
      <c r="AP3734" s="104"/>
    </row>
    <row r="3735" spans="21:42" ht="15" customHeight="1" x14ac:dyDescent="0.25">
      <c r="U3735" s="104"/>
      <c r="AB3735" s="104"/>
      <c r="AC3735" s="104"/>
      <c r="AF3735" s="104"/>
      <c r="AG3735" s="104"/>
      <c r="AK3735" s="104"/>
      <c r="AL3735" s="104"/>
      <c r="AO3735" s="104"/>
      <c r="AP3735" s="104"/>
    </row>
    <row r="3736" spans="21:42" ht="15" customHeight="1" x14ac:dyDescent="0.25">
      <c r="U3736" s="104"/>
      <c r="AB3736" s="104"/>
      <c r="AC3736" s="104"/>
      <c r="AF3736" s="104"/>
      <c r="AG3736" s="104"/>
      <c r="AK3736" s="104"/>
      <c r="AL3736" s="104"/>
      <c r="AO3736" s="104"/>
      <c r="AP3736" s="104"/>
    </row>
    <row r="3737" spans="21:42" ht="15" customHeight="1" x14ac:dyDescent="0.25">
      <c r="U3737" s="104"/>
      <c r="AB3737" s="104"/>
      <c r="AC3737" s="104"/>
      <c r="AF3737" s="104"/>
      <c r="AG3737" s="104"/>
      <c r="AK3737" s="104"/>
      <c r="AL3737" s="104"/>
      <c r="AO3737" s="104"/>
      <c r="AP3737" s="104"/>
    </row>
    <row r="3738" spans="21:42" ht="15" customHeight="1" x14ac:dyDescent="0.25">
      <c r="U3738" s="104"/>
      <c r="AB3738" s="104"/>
      <c r="AC3738" s="104"/>
      <c r="AF3738" s="104"/>
      <c r="AG3738" s="104"/>
      <c r="AK3738" s="104"/>
      <c r="AL3738" s="104"/>
      <c r="AO3738" s="104"/>
      <c r="AP3738" s="104"/>
    </row>
    <row r="3739" spans="21:42" ht="15" customHeight="1" x14ac:dyDescent="0.25">
      <c r="U3739" s="104"/>
      <c r="AB3739" s="104"/>
      <c r="AC3739" s="104"/>
      <c r="AF3739" s="104"/>
      <c r="AG3739" s="104"/>
      <c r="AK3739" s="104"/>
      <c r="AL3739" s="104"/>
      <c r="AO3739" s="104"/>
      <c r="AP3739" s="104"/>
    </row>
    <row r="3740" spans="21:42" ht="15" customHeight="1" x14ac:dyDescent="0.25">
      <c r="U3740" s="104"/>
      <c r="AB3740" s="104"/>
      <c r="AC3740" s="104"/>
      <c r="AF3740" s="104"/>
      <c r="AG3740" s="104"/>
      <c r="AK3740" s="104"/>
      <c r="AL3740" s="104"/>
      <c r="AO3740" s="104"/>
      <c r="AP3740" s="104"/>
    </row>
    <row r="3741" spans="21:42" ht="15" customHeight="1" x14ac:dyDescent="0.25">
      <c r="U3741" s="104"/>
      <c r="AB3741" s="104"/>
      <c r="AC3741" s="104"/>
      <c r="AF3741" s="104"/>
      <c r="AG3741" s="104"/>
      <c r="AK3741" s="104"/>
      <c r="AL3741" s="104"/>
      <c r="AO3741" s="104"/>
      <c r="AP3741" s="104"/>
    </row>
    <row r="3742" spans="21:42" ht="15" customHeight="1" x14ac:dyDescent="0.25">
      <c r="U3742" s="104"/>
      <c r="AB3742" s="104"/>
      <c r="AC3742" s="104"/>
      <c r="AF3742" s="104"/>
      <c r="AG3742" s="104"/>
      <c r="AK3742" s="104"/>
      <c r="AL3742" s="104"/>
      <c r="AO3742" s="104"/>
      <c r="AP3742" s="104"/>
    </row>
    <row r="3743" spans="21:42" ht="15" customHeight="1" x14ac:dyDescent="0.25">
      <c r="U3743" s="104"/>
      <c r="AB3743" s="104"/>
      <c r="AC3743" s="104"/>
      <c r="AF3743" s="104"/>
      <c r="AG3743" s="104"/>
      <c r="AK3743" s="104"/>
      <c r="AL3743" s="104"/>
      <c r="AO3743" s="104"/>
      <c r="AP3743" s="104"/>
    </row>
    <row r="3744" spans="21:42" ht="15" customHeight="1" x14ac:dyDescent="0.25">
      <c r="U3744" s="104"/>
      <c r="AB3744" s="104"/>
      <c r="AC3744" s="104"/>
      <c r="AF3744" s="104"/>
      <c r="AG3744" s="104"/>
      <c r="AK3744" s="104"/>
      <c r="AL3744" s="104"/>
      <c r="AO3744" s="104"/>
      <c r="AP3744" s="104"/>
    </row>
    <row r="3745" spans="21:42" ht="15" customHeight="1" x14ac:dyDescent="0.25">
      <c r="U3745" s="104"/>
      <c r="AB3745" s="104"/>
      <c r="AC3745" s="104"/>
      <c r="AF3745" s="104"/>
      <c r="AG3745" s="104"/>
      <c r="AK3745" s="104"/>
      <c r="AL3745" s="104"/>
      <c r="AO3745" s="104"/>
      <c r="AP3745" s="104"/>
    </row>
    <row r="3746" spans="21:42" ht="15" customHeight="1" x14ac:dyDescent="0.25">
      <c r="U3746" s="104"/>
      <c r="AB3746" s="104"/>
      <c r="AC3746" s="104"/>
      <c r="AF3746" s="104"/>
      <c r="AG3746" s="104"/>
      <c r="AK3746" s="104"/>
      <c r="AL3746" s="104"/>
      <c r="AO3746" s="104"/>
      <c r="AP3746" s="104"/>
    </row>
    <row r="3747" spans="21:42" ht="15" customHeight="1" x14ac:dyDescent="0.25">
      <c r="U3747" s="104"/>
      <c r="AB3747" s="104"/>
      <c r="AC3747" s="104"/>
      <c r="AF3747" s="104"/>
      <c r="AG3747" s="104"/>
      <c r="AK3747" s="104"/>
      <c r="AL3747" s="104"/>
      <c r="AO3747" s="104"/>
      <c r="AP3747" s="104"/>
    </row>
    <row r="3748" spans="21:42" ht="15" customHeight="1" x14ac:dyDescent="0.25">
      <c r="U3748" s="104"/>
      <c r="AB3748" s="104"/>
      <c r="AC3748" s="104"/>
      <c r="AF3748" s="104"/>
      <c r="AG3748" s="104"/>
      <c r="AK3748" s="104"/>
      <c r="AL3748" s="104"/>
      <c r="AO3748" s="104"/>
      <c r="AP3748" s="104"/>
    </row>
    <row r="3749" spans="21:42" ht="15" customHeight="1" x14ac:dyDescent="0.25">
      <c r="U3749" s="104"/>
      <c r="AB3749" s="104"/>
      <c r="AC3749" s="104"/>
      <c r="AF3749" s="104"/>
      <c r="AG3749" s="104"/>
      <c r="AK3749" s="104"/>
      <c r="AL3749" s="104"/>
      <c r="AO3749" s="104"/>
      <c r="AP3749" s="104"/>
    </row>
    <row r="3750" spans="21:42" ht="15" customHeight="1" x14ac:dyDescent="0.25">
      <c r="U3750" s="104"/>
      <c r="AB3750" s="104"/>
      <c r="AC3750" s="104"/>
      <c r="AF3750" s="104"/>
      <c r="AG3750" s="104"/>
      <c r="AK3750" s="104"/>
      <c r="AL3750" s="104"/>
      <c r="AO3750" s="104"/>
      <c r="AP3750" s="104"/>
    </row>
    <row r="3751" spans="21:42" ht="15" customHeight="1" x14ac:dyDescent="0.25">
      <c r="U3751" s="104"/>
      <c r="AB3751" s="104"/>
      <c r="AC3751" s="104"/>
      <c r="AF3751" s="104"/>
      <c r="AG3751" s="104"/>
      <c r="AK3751" s="104"/>
      <c r="AL3751" s="104"/>
      <c r="AO3751" s="104"/>
      <c r="AP3751" s="104"/>
    </row>
    <row r="3752" spans="21:42" ht="15" customHeight="1" x14ac:dyDescent="0.25">
      <c r="U3752" s="104"/>
      <c r="AB3752" s="104"/>
      <c r="AC3752" s="104"/>
      <c r="AF3752" s="104"/>
      <c r="AG3752" s="104"/>
      <c r="AK3752" s="104"/>
      <c r="AL3752" s="104"/>
      <c r="AO3752" s="104"/>
      <c r="AP3752" s="104"/>
    </row>
    <row r="3753" spans="21:42" ht="15" customHeight="1" x14ac:dyDescent="0.25">
      <c r="U3753" s="104"/>
      <c r="AB3753" s="104"/>
      <c r="AC3753" s="104"/>
      <c r="AF3753" s="104"/>
      <c r="AG3753" s="104"/>
      <c r="AK3753" s="104"/>
      <c r="AL3753" s="104"/>
      <c r="AO3753" s="104"/>
      <c r="AP3753" s="104"/>
    </row>
    <row r="3754" spans="21:42" ht="15" customHeight="1" x14ac:dyDescent="0.25">
      <c r="U3754" s="104"/>
      <c r="AB3754" s="104"/>
      <c r="AC3754" s="104"/>
      <c r="AF3754" s="104"/>
      <c r="AG3754" s="104"/>
      <c r="AK3754" s="104"/>
      <c r="AL3754" s="104"/>
      <c r="AO3754" s="104"/>
      <c r="AP3754" s="104"/>
    </row>
    <row r="3755" spans="21:42" ht="15" customHeight="1" x14ac:dyDescent="0.25">
      <c r="U3755" s="104"/>
      <c r="AB3755" s="104"/>
      <c r="AC3755" s="104"/>
      <c r="AF3755" s="104"/>
      <c r="AG3755" s="104"/>
      <c r="AK3755" s="104"/>
      <c r="AL3755" s="104"/>
      <c r="AO3755" s="104"/>
      <c r="AP3755" s="104"/>
    </row>
    <row r="3756" spans="21:42" ht="15" customHeight="1" x14ac:dyDescent="0.25">
      <c r="U3756" s="104"/>
      <c r="AB3756" s="104"/>
      <c r="AC3756" s="104"/>
      <c r="AF3756" s="104"/>
      <c r="AG3756" s="104"/>
      <c r="AK3756" s="104"/>
      <c r="AL3756" s="104"/>
      <c r="AO3756" s="104"/>
      <c r="AP3756" s="104"/>
    </row>
    <row r="3757" spans="21:42" ht="15" customHeight="1" x14ac:dyDescent="0.25">
      <c r="U3757" s="104"/>
      <c r="AB3757" s="104"/>
      <c r="AC3757" s="104"/>
      <c r="AF3757" s="104"/>
      <c r="AG3757" s="104"/>
      <c r="AK3757" s="104"/>
      <c r="AL3757" s="104"/>
      <c r="AO3757" s="104"/>
      <c r="AP3757" s="104"/>
    </row>
    <row r="3758" spans="21:42" ht="15" customHeight="1" x14ac:dyDescent="0.25">
      <c r="U3758" s="104"/>
      <c r="AB3758" s="104"/>
      <c r="AC3758" s="104"/>
      <c r="AF3758" s="104"/>
      <c r="AG3758" s="104"/>
      <c r="AK3758" s="104"/>
      <c r="AL3758" s="104"/>
      <c r="AO3758" s="104"/>
      <c r="AP3758" s="104"/>
    </row>
    <row r="3759" spans="21:42" ht="15" customHeight="1" x14ac:dyDescent="0.25">
      <c r="U3759" s="104"/>
      <c r="AB3759" s="104"/>
      <c r="AC3759" s="104"/>
      <c r="AF3759" s="104"/>
      <c r="AG3759" s="104"/>
      <c r="AK3759" s="104"/>
      <c r="AL3759" s="104"/>
      <c r="AO3759" s="104"/>
      <c r="AP3759" s="104"/>
    </row>
    <row r="3760" spans="21:42" ht="15" customHeight="1" x14ac:dyDescent="0.25">
      <c r="U3760" s="104"/>
      <c r="AB3760" s="104"/>
      <c r="AC3760" s="104"/>
      <c r="AF3760" s="104"/>
      <c r="AG3760" s="104"/>
      <c r="AK3760" s="104"/>
      <c r="AL3760" s="104"/>
      <c r="AO3760" s="104"/>
      <c r="AP3760" s="104"/>
    </row>
    <row r="3761" spans="21:42" ht="15" customHeight="1" x14ac:dyDescent="0.25">
      <c r="U3761" s="104"/>
      <c r="AB3761" s="104"/>
      <c r="AC3761" s="104"/>
      <c r="AF3761" s="104"/>
      <c r="AG3761" s="104"/>
      <c r="AK3761" s="104"/>
      <c r="AL3761" s="104"/>
      <c r="AO3761" s="104"/>
      <c r="AP3761" s="104"/>
    </row>
    <row r="3762" spans="21:42" ht="15" customHeight="1" x14ac:dyDescent="0.25">
      <c r="U3762" s="104"/>
      <c r="AB3762" s="104"/>
      <c r="AC3762" s="104"/>
      <c r="AF3762" s="104"/>
      <c r="AG3762" s="104"/>
      <c r="AK3762" s="104"/>
      <c r="AL3762" s="104"/>
      <c r="AO3762" s="104"/>
      <c r="AP3762" s="104"/>
    </row>
    <row r="3763" spans="21:42" ht="15" customHeight="1" x14ac:dyDescent="0.25">
      <c r="U3763" s="104"/>
      <c r="AB3763" s="104"/>
      <c r="AC3763" s="104"/>
      <c r="AF3763" s="104"/>
      <c r="AG3763" s="104"/>
      <c r="AK3763" s="104"/>
      <c r="AL3763" s="104"/>
      <c r="AO3763" s="104"/>
      <c r="AP3763" s="104"/>
    </row>
    <row r="3764" spans="21:42" ht="15" customHeight="1" x14ac:dyDescent="0.25">
      <c r="U3764" s="104"/>
      <c r="AB3764" s="104"/>
      <c r="AC3764" s="104"/>
      <c r="AF3764" s="104"/>
      <c r="AG3764" s="104"/>
      <c r="AK3764" s="104"/>
      <c r="AL3764" s="104"/>
      <c r="AO3764" s="104"/>
      <c r="AP3764" s="104"/>
    </row>
    <row r="3765" spans="21:42" ht="15" customHeight="1" x14ac:dyDescent="0.25">
      <c r="U3765" s="104"/>
      <c r="AB3765" s="104"/>
      <c r="AC3765" s="104"/>
      <c r="AF3765" s="104"/>
      <c r="AG3765" s="104"/>
      <c r="AK3765" s="104"/>
      <c r="AL3765" s="104"/>
      <c r="AO3765" s="104"/>
      <c r="AP3765" s="104"/>
    </row>
    <row r="3766" spans="21:42" ht="15" customHeight="1" x14ac:dyDescent="0.25">
      <c r="U3766" s="104"/>
      <c r="AB3766" s="104"/>
      <c r="AC3766" s="104"/>
      <c r="AF3766" s="104"/>
      <c r="AG3766" s="104"/>
      <c r="AK3766" s="104"/>
      <c r="AL3766" s="104"/>
      <c r="AO3766" s="104"/>
      <c r="AP3766" s="104"/>
    </row>
    <row r="3767" spans="21:42" ht="15" customHeight="1" x14ac:dyDescent="0.25">
      <c r="U3767" s="104"/>
      <c r="AB3767" s="104"/>
      <c r="AC3767" s="104"/>
      <c r="AF3767" s="104"/>
      <c r="AG3767" s="104"/>
      <c r="AK3767" s="104"/>
      <c r="AL3767" s="104"/>
      <c r="AO3767" s="104"/>
      <c r="AP3767" s="104"/>
    </row>
    <row r="3768" spans="21:42" ht="15" customHeight="1" x14ac:dyDescent="0.25">
      <c r="U3768" s="104"/>
      <c r="AB3768" s="104"/>
      <c r="AC3768" s="104"/>
      <c r="AF3768" s="104"/>
      <c r="AG3768" s="104"/>
      <c r="AK3768" s="104"/>
      <c r="AL3768" s="104"/>
      <c r="AO3768" s="104"/>
      <c r="AP3768" s="104"/>
    </row>
    <row r="3769" spans="21:42" ht="15" customHeight="1" x14ac:dyDescent="0.25">
      <c r="U3769" s="104"/>
      <c r="AB3769" s="104"/>
      <c r="AC3769" s="104"/>
      <c r="AF3769" s="104"/>
      <c r="AG3769" s="104"/>
      <c r="AK3769" s="104"/>
      <c r="AL3769" s="104"/>
      <c r="AO3769" s="104"/>
      <c r="AP3769" s="104"/>
    </row>
    <row r="3770" spans="21:42" ht="15" customHeight="1" x14ac:dyDescent="0.25">
      <c r="U3770" s="104"/>
      <c r="AB3770" s="104"/>
      <c r="AC3770" s="104"/>
      <c r="AF3770" s="104"/>
      <c r="AG3770" s="104"/>
      <c r="AK3770" s="104"/>
      <c r="AL3770" s="104"/>
      <c r="AO3770" s="104"/>
      <c r="AP3770" s="104"/>
    </row>
    <row r="3771" spans="21:42" ht="15" customHeight="1" x14ac:dyDescent="0.25">
      <c r="U3771" s="104"/>
      <c r="AB3771" s="104"/>
      <c r="AC3771" s="104"/>
      <c r="AF3771" s="104"/>
      <c r="AG3771" s="104"/>
      <c r="AK3771" s="104"/>
      <c r="AL3771" s="104"/>
      <c r="AO3771" s="104"/>
      <c r="AP3771" s="104"/>
    </row>
    <row r="3772" spans="21:42" ht="15" customHeight="1" x14ac:dyDescent="0.25">
      <c r="U3772" s="104"/>
      <c r="AB3772" s="104"/>
      <c r="AC3772" s="104"/>
      <c r="AF3772" s="104"/>
      <c r="AG3772" s="104"/>
      <c r="AK3772" s="104"/>
      <c r="AL3772" s="104"/>
      <c r="AO3772" s="104"/>
      <c r="AP3772" s="104"/>
    </row>
    <row r="3773" spans="21:42" ht="15" customHeight="1" x14ac:dyDescent="0.25">
      <c r="U3773" s="104"/>
      <c r="AB3773" s="104"/>
      <c r="AC3773" s="104"/>
      <c r="AF3773" s="104"/>
      <c r="AG3773" s="104"/>
      <c r="AK3773" s="104"/>
      <c r="AL3773" s="104"/>
      <c r="AO3773" s="104"/>
      <c r="AP3773" s="104"/>
    </row>
    <row r="3774" spans="21:42" ht="15" customHeight="1" x14ac:dyDescent="0.25">
      <c r="U3774" s="104"/>
      <c r="AB3774" s="104"/>
      <c r="AC3774" s="104"/>
      <c r="AF3774" s="104"/>
      <c r="AG3774" s="104"/>
      <c r="AK3774" s="104"/>
      <c r="AL3774" s="104"/>
      <c r="AO3774" s="104"/>
      <c r="AP3774" s="104"/>
    </row>
    <row r="3775" spans="21:42" ht="15" customHeight="1" x14ac:dyDescent="0.25">
      <c r="U3775" s="104"/>
      <c r="AB3775" s="104"/>
      <c r="AC3775" s="104"/>
      <c r="AF3775" s="104"/>
      <c r="AG3775" s="104"/>
      <c r="AK3775" s="104"/>
      <c r="AL3775" s="104"/>
      <c r="AO3775" s="104"/>
      <c r="AP3775" s="104"/>
    </row>
    <row r="3776" spans="21:42" ht="15" customHeight="1" x14ac:dyDescent="0.25">
      <c r="U3776" s="104"/>
      <c r="AB3776" s="104"/>
      <c r="AC3776" s="104"/>
      <c r="AF3776" s="104"/>
      <c r="AG3776" s="104"/>
      <c r="AK3776" s="104"/>
      <c r="AL3776" s="104"/>
      <c r="AO3776" s="104"/>
      <c r="AP3776" s="104"/>
    </row>
    <row r="3777" spans="21:42" ht="15" customHeight="1" x14ac:dyDescent="0.25">
      <c r="U3777" s="104"/>
      <c r="AB3777" s="104"/>
      <c r="AC3777" s="104"/>
      <c r="AF3777" s="104"/>
      <c r="AG3777" s="104"/>
      <c r="AK3777" s="104"/>
      <c r="AL3777" s="104"/>
      <c r="AO3777" s="104"/>
      <c r="AP3777" s="104"/>
    </row>
    <row r="3778" spans="21:42" ht="15" customHeight="1" x14ac:dyDescent="0.25">
      <c r="U3778" s="104"/>
      <c r="AB3778" s="104"/>
      <c r="AC3778" s="104"/>
      <c r="AF3778" s="104"/>
      <c r="AG3778" s="104"/>
      <c r="AK3778" s="104"/>
      <c r="AL3778" s="104"/>
      <c r="AO3778" s="104"/>
      <c r="AP3778" s="104"/>
    </row>
    <row r="3779" spans="21:42" ht="15" customHeight="1" x14ac:dyDescent="0.25">
      <c r="U3779" s="104"/>
      <c r="AB3779" s="104"/>
      <c r="AC3779" s="104"/>
      <c r="AF3779" s="104"/>
      <c r="AG3779" s="104"/>
      <c r="AK3779" s="104"/>
      <c r="AL3779" s="104"/>
      <c r="AO3779" s="104"/>
      <c r="AP3779" s="104"/>
    </row>
    <row r="3780" spans="21:42" ht="15" customHeight="1" x14ac:dyDescent="0.25">
      <c r="U3780" s="104"/>
      <c r="AB3780" s="104"/>
      <c r="AC3780" s="104"/>
      <c r="AF3780" s="104"/>
      <c r="AG3780" s="104"/>
      <c r="AK3780" s="104"/>
      <c r="AL3780" s="104"/>
      <c r="AO3780" s="104"/>
      <c r="AP3780" s="104"/>
    </row>
    <row r="3781" spans="21:42" ht="15" customHeight="1" x14ac:dyDescent="0.25">
      <c r="U3781" s="104"/>
      <c r="AB3781" s="104"/>
      <c r="AC3781" s="104"/>
      <c r="AF3781" s="104"/>
      <c r="AG3781" s="104"/>
      <c r="AK3781" s="104"/>
      <c r="AL3781" s="104"/>
      <c r="AO3781" s="104"/>
      <c r="AP3781" s="104"/>
    </row>
    <row r="3782" spans="21:42" ht="15" customHeight="1" x14ac:dyDescent="0.25">
      <c r="U3782" s="104"/>
      <c r="AB3782" s="104"/>
      <c r="AC3782" s="104"/>
      <c r="AF3782" s="104"/>
      <c r="AG3782" s="104"/>
      <c r="AK3782" s="104"/>
      <c r="AL3782" s="104"/>
      <c r="AO3782" s="104"/>
      <c r="AP3782" s="104"/>
    </row>
    <row r="3783" spans="21:42" ht="15" customHeight="1" x14ac:dyDescent="0.25">
      <c r="U3783" s="104"/>
      <c r="AB3783" s="104"/>
      <c r="AC3783" s="104"/>
      <c r="AF3783" s="104"/>
      <c r="AG3783" s="104"/>
      <c r="AK3783" s="104"/>
      <c r="AL3783" s="104"/>
      <c r="AO3783" s="104"/>
      <c r="AP3783" s="104"/>
    </row>
    <row r="3784" spans="21:42" ht="15" customHeight="1" x14ac:dyDescent="0.25">
      <c r="U3784" s="104"/>
      <c r="AB3784" s="104"/>
      <c r="AC3784" s="104"/>
      <c r="AF3784" s="104"/>
      <c r="AG3784" s="104"/>
      <c r="AK3784" s="104"/>
      <c r="AL3784" s="104"/>
      <c r="AO3784" s="104"/>
      <c r="AP3784" s="104"/>
    </row>
    <row r="3785" spans="21:42" ht="15" customHeight="1" x14ac:dyDescent="0.25">
      <c r="U3785" s="104"/>
      <c r="AB3785" s="104"/>
      <c r="AC3785" s="104"/>
      <c r="AF3785" s="104"/>
      <c r="AG3785" s="104"/>
      <c r="AK3785" s="104"/>
      <c r="AL3785" s="104"/>
      <c r="AO3785" s="104"/>
      <c r="AP3785" s="104"/>
    </row>
    <row r="3786" spans="21:42" ht="15" customHeight="1" x14ac:dyDescent="0.25">
      <c r="U3786" s="104"/>
      <c r="AB3786" s="104"/>
      <c r="AC3786" s="104"/>
      <c r="AF3786" s="104"/>
      <c r="AG3786" s="104"/>
      <c r="AK3786" s="104"/>
      <c r="AL3786" s="104"/>
      <c r="AO3786" s="104"/>
      <c r="AP3786" s="104"/>
    </row>
    <row r="3787" spans="21:42" ht="15" customHeight="1" x14ac:dyDescent="0.25">
      <c r="U3787" s="104"/>
      <c r="AB3787" s="104"/>
      <c r="AC3787" s="104"/>
      <c r="AF3787" s="104"/>
      <c r="AG3787" s="104"/>
      <c r="AK3787" s="104"/>
      <c r="AL3787" s="104"/>
      <c r="AO3787" s="104"/>
      <c r="AP3787" s="104"/>
    </row>
    <row r="3788" spans="21:42" ht="15" customHeight="1" x14ac:dyDescent="0.25">
      <c r="U3788" s="104"/>
      <c r="AB3788" s="104"/>
      <c r="AC3788" s="104"/>
      <c r="AF3788" s="104"/>
      <c r="AG3788" s="104"/>
      <c r="AK3788" s="104"/>
      <c r="AL3788" s="104"/>
      <c r="AO3788" s="104"/>
      <c r="AP3788" s="104"/>
    </row>
    <row r="3789" spans="21:42" ht="15" customHeight="1" x14ac:dyDescent="0.25">
      <c r="U3789" s="104"/>
      <c r="AB3789" s="104"/>
      <c r="AC3789" s="104"/>
      <c r="AF3789" s="104"/>
      <c r="AG3789" s="104"/>
      <c r="AK3789" s="104"/>
      <c r="AL3789" s="104"/>
      <c r="AO3789" s="104"/>
      <c r="AP3789" s="104"/>
    </row>
    <row r="3790" spans="21:42" ht="15" customHeight="1" x14ac:dyDescent="0.25">
      <c r="U3790" s="104"/>
      <c r="AB3790" s="104"/>
      <c r="AC3790" s="104"/>
      <c r="AF3790" s="104"/>
      <c r="AG3790" s="104"/>
      <c r="AK3790" s="104"/>
      <c r="AL3790" s="104"/>
      <c r="AO3790" s="104"/>
      <c r="AP3790" s="104"/>
    </row>
    <row r="3791" spans="21:42" ht="15" customHeight="1" x14ac:dyDescent="0.25">
      <c r="U3791" s="104"/>
      <c r="AB3791" s="104"/>
      <c r="AC3791" s="104"/>
      <c r="AF3791" s="104"/>
      <c r="AG3791" s="104"/>
      <c r="AK3791" s="104"/>
      <c r="AL3791" s="104"/>
      <c r="AO3791" s="104"/>
      <c r="AP3791" s="104"/>
    </row>
    <row r="3792" spans="21:42" ht="15" customHeight="1" x14ac:dyDescent="0.25">
      <c r="U3792" s="104"/>
      <c r="AB3792" s="104"/>
      <c r="AC3792" s="104"/>
      <c r="AF3792" s="104"/>
      <c r="AG3792" s="104"/>
      <c r="AK3792" s="104"/>
      <c r="AL3792" s="104"/>
      <c r="AO3792" s="104"/>
      <c r="AP3792" s="104"/>
    </row>
    <row r="3793" spans="21:42" ht="15" customHeight="1" x14ac:dyDescent="0.25">
      <c r="U3793" s="104"/>
      <c r="AB3793" s="104"/>
      <c r="AC3793" s="104"/>
      <c r="AF3793" s="104"/>
      <c r="AG3793" s="104"/>
      <c r="AK3793" s="104"/>
      <c r="AL3793" s="104"/>
      <c r="AO3793" s="104"/>
      <c r="AP3793" s="104"/>
    </row>
    <row r="3794" spans="21:42" ht="15" customHeight="1" x14ac:dyDescent="0.25">
      <c r="U3794" s="104"/>
      <c r="AB3794" s="104"/>
      <c r="AC3794" s="104"/>
      <c r="AF3794" s="104"/>
      <c r="AG3794" s="104"/>
      <c r="AK3794" s="104"/>
      <c r="AL3794" s="104"/>
      <c r="AO3794" s="104"/>
      <c r="AP3794" s="104"/>
    </row>
    <row r="3795" spans="21:42" ht="15" customHeight="1" x14ac:dyDescent="0.25">
      <c r="U3795" s="104"/>
      <c r="AB3795" s="104"/>
      <c r="AC3795" s="104"/>
      <c r="AF3795" s="104"/>
      <c r="AG3795" s="104"/>
      <c r="AK3795" s="104"/>
      <c r="AL3795" s="104"/>
      <c r="AO3795" s="104"/>
      <c r="AP3795" s="104"/>
    </row>
    <row r="3796" spans="21:42" ht="15" customHeight="1" x14ac:dyDescent="0.25">
      <c r="U3796" s="104"/>
      <c r="AB3796" s="104"/>
      <c r="AC3796" s="104"/>
      <c r="AF3796" s="104"/>
      <c r="AG3796" s="104"/>
      <c r="AK3796" s="104"/>
      <c r="AL3796" s="104"/>
      <c r="AO3796" s="104"/>
      <c r="AP3796" s="104"/>
    </row>
    <row r="3797" spans="21:42" ht="15" customHeight="1" x14ac:dyDescent="0.25">
      <c r="U3797" s="104"/>
      <c r="AB3797" s="104"/>
      <c r="AC3797" s="104"/>
      <c r="AF3797" s="104"/>
      <c r="AG3797" s="104"/>
      <c r="AK3797" s="104"/>
      <c r="AL3797" s="104"/>
      <c r="AO3797" s="104"/>
      <c r="AP3797" s="104"/>
    </row>
    <row r="3798" spans="21:42" ht="15" customHeight="1" x14ac:dyDescent="0.25">
      <c r="U3798" s="104"/>
      <c r="AB3798" s="104"/>
      <c r="AC3798" s="104"/>
      <c r="AF3798" s="104"/>
      <c r="AG3798" s="104"/>
      <c r="AK3798" s="104"/>
      <c r="AL3798" s="104"/>
      <c r="AO3798" s="104"/>
      <c r="AP3798" s="104"/>
    </row>
    <row r="3799" spans="21:42" ht="15" customHeight="1" x14ac:dyDescent="0.25">
      <c r="U3799" s="104"/>
      <c r="AB3799" s="104"/>
      <c r="AC3799" s="104"/>
      <c r="AF3799" s="104"/>
      <c r="AG3799" s="104"/>
      <c r="AK3799" s="104"/>
      <c r="AL3799" s="104"/>
      <c r="AO3799" s="104"/>
      <c r="AP3799" s="104"/>
    </row>
    <row r="3800" spans="21:42" ht="15" customHeight="1" x14ac:dyDescent="0.25">
      <c r="U3800" s="104"/>
      <c r="AB3800" s="104"/>
      <c r="AC3800" s="104"/>
      <c r="AF3800" s="104"/>
      <c r="AG3800" s="104"/>
      <c r="AK3800" s="104"/>
      <c r="AL3800" s="104"/>
      <c r="AO3800" s="104"/>
      <c r="AP3800" s="104"/>
    </row>
    <row r="3801" spans="21:42" ht="15" customHeight="1" x14ac:dyDescent="0.25">
      <c r="U3801" s="104"/>
      <c r="AB3801" s="104"/>
      <c r="AC3801" s="104"/>
      <c r="AF3801" s="104"/>
      <c r="AG3801" s="104"/>
      <c r="AK3801" s="104"/>
      <c r="AL3801" s="104"/>
      <c r="AO3801" s="104"/>
      <c r="AP3801" s="104"/>
    </row>
    <row r="3802" spans="21:42" ht="15" customHeight="1" x14ac:dyDescent="0.25">
      <c r="U3802" s="104"/>
      <c r="AB3802" s="104"/>
      <c r="AC3802" s="104"/>
      <c r="AF3802" s="104"/>
      <c r="AG3802" s="104"/>
      <c r="AK3802" s="104"/>
      <c r="AL3802" s="104"/>
      <c r="AO3802" s="104"/>
      <c r="AP3802" s="104"/>
    </row>
    <row r="3803" spans="21:42" ht="15" customHeight="1" x14ac:dyDescent="0.25">
      <c r="U3803" s="104"/>
      <c r="AB3803" s="104"/>
      <c r="AC3803" s="104"/>
      <c r="AF3803" s="104"/>
      <c r="AG3803" s="104"/>
      <c r="AK3803" s="104"/>
      <c r="AL3803" s="104"/>
      <c r="AO3803" s="104"/>
      <c r="AP3803" s="104"/>
    </row>
    <row r="3804" spans="21:42" ht="15" customHeight="1" x14ac:dyDescent="0.25">
      <c r="U3804" s="104"/>
      <c r="AB3804" s="104"/>
      <c r="AC3804" s="104"/>
      <c r="AF3804" s="104"/>
      <c r="AG3804" s="104"/>
      <c r="AK3804" s="104"/>
      <c r="AL3804" s="104"/>
      <c r="AO3804" s="104"/>
      <c r="AP3804" s="104"/>
    </row>
    <row r="3805" spans="21:42" ht="15" customHeight="1" x14ac:dyDescent="0.25">
      <c r="U3805" s="104"/>
      <c r="AB3805" s="104"/>
      <c r="AC3805" s="104"/>
      <c r="AF3805" s="104"/>
      <c r="AG3805" s="104"/>
      <c r="AK3805" s="104"/>
      <c r="AL3805" s="104"/>
      <c r="AO3805" s="104"/>
      <c r="AP3805" s="104"/>
    </row>
    <row r="3806" spans="21:42" ht="15" customHeight="1" x14ac:dyDescent="0.25">
      <c r="U3806" s="104"/>
      <c r="AB3806" s="104"/>
      <c r="AC3806" s="104"/>
      <c r="AF3806" s="104"/>
      <c r="AG3806" s="104"/>
      <c r="AK3806" s="104"/>
      <c r="AL3806" s="104"/>
      <c r="AO3806" s="104"/>
      <c r="AP3806" s="104"/>
    </row>
    <row r="3807" spans="21:42" ht="15" customHeight="1" x14ac:dyDescent="0.25">
      <c r="U3807" s="104"/>
      <c r="AB3807" s="104"/>
      <c r="AC3807" s="104"/>
      <c r="AF3807" s="104"/>
      <c r="AG3807" s="104"/>
      <c r="AK3807" s="104"/>
      <c r="AL3807" s="104"/>
      <c r="AO3807" s="104"/>
      <c r="AP3807" s="104"/>
    </row>
    <row r="3808" spans="21:42" ht="15" customHeight="1" x14ac:dyDescent="0.25">
      <c r="U3808" s="104"/>
      <c r="AB3808" s="104"/>
      <c r="AC3808" s="104"/>
      <c r="AF3808" s="104"/>
      <c r="AG3808" s="104"/>
      <c r="AK3808" s="104"/>
      <c r="AL3808" s="104"/>
      <c r="AO3808" s="104"/>
      <c r="AP3808" s="104"/>
    </row>
    <row r="3809" spans="21:42" ht="15" customHeight="1" x14ac:dyDescent="0.25">
      <c r="U3809" s="104"/>
      <c r="AB3809" s="104"/>
      <c r="AC3809" s="104"/>
      <c r="AF3809" s="104"/>
      <c r="AG3809" s="104"/>
      <c r="AK3809" s="104"/>
      <c r="AL3809" s="104"/>
      <c r="AO3809" s="104"/>
      <c r="AP3809" s="104"/>
    </row>
    <row r="3810" spans="21:42" ht="15" customHeight="1" x14ac:dyDescent="0.25">
      <c r="U3810" s="104"/>
      <c r="AB3810" s="104"/>
      <c r="AC3810" s="104"/>
      <c r="AF3810" s="104"/>
      <c r="AG3810" s="104"/>
      <c r="AK3810" s="104"/>
      <c r="AL3810" s="104"/>
      <c r="AO3810" s="104"/>
      <c r="AP3810" s="104"/>
    </row>
    <row r="3811" spans="21:42" ht="15" customHeight="1" x14ac:dyDescent="0.25">
      <c r="U3811" s="104"/>
      <c r="AB3811" s="104"/>
      <c r="AC3811" s="104"/>
      <c r="AF3811" s="104"/>
      <c r="AG3811" s="104"/>
      <c r="AK3811" s="104"/>
      <c r="AL3811" s="104"/>
      <c r="AO3811" s="104"/>
      <c r="AP3811" s="104"/>
    </row>
    <row r="3812" spans="21:42" ht="15" customHeight="1" x14ac:dyDescent="0.25">
      <c r="U3812" s="104"/>
      <c r="AB3812" s="104"/>
      <c r="AC3812" s="104"/>
      <c r="AF3812" s="104"/>
      <c r="AG3812" s="104"/>
      <c r="AK3812" s="104"/>
      <c r="AL3812" s="104"/>
      <c r="AO3812" s="104"/>
      <c r="AP3812" s="104"/>
    </row>
    <row r="3813" spans="21:42" ht="15" customHeight="1" x14ac:dyDescent="0.25">
      <c r="U3813" s="104"/>
      <c r="AB3813" s="104"/>
      <c r="AC3813" s="104"/>
      <c r="AF3813" s="104"/>
      <c r="AG3813" s="104"/>
      <c r="AK3813" s="104"/>
      <c r="AL3813" s="104"/>
      <c r="AO3813" s="104"/>
      <c r="AP3813" s="104"/>
    </row>
    <row r="3814" spans="21:42" ht="15" customHeight="1" x14ac:dyDescent="0.25">
      <c r="U3814" s="104"/>
      <c r="AB3814" s="104"/>
      <c r="AC3814" s="104"/>
      <c r="AF3814" s="104"/>
      <c r="AG3814" s="104"/>
      <c r="AK3814" s="104"/>
      <c r="AL3814" s="104"/>
      <c r="AO3814" s="104"/>
      <c r="AP3814" s="104"/>
    </row>
    <row r="3815" spans="21:42" ht="15" customHeight="1" x14ac:dyDescent="0.25">
      <c r="U3815" s="104"/>
      <c r="AB3815" s="104"/>
      <c r="AC3815" s="104"/>
      <c r="AF3815" s="104"/>
      <c r="AG3815" s="104"/>
      <c r="AK3815" s="104"/>
      <c r="AL3815" s="104"/>
      <c r="AO3815" s="104"/>
      <c r="AP3815" s="104"/>
    </row>
    <row r="3816" spans="21:42" ht="15" customHeight="1" x14ac:dyDescent="0.25">
      <c r="U3816" s="104"/>
      <c r="AB3816" s="104"/>
      <c r="AC3816" s="104"/>
      <c r="AF3816" s="104"/>
      <c r="AG3816" s="104"/>
      <c r="AK3816" s="104"/>
      <c r="AL3816" s="104"/>
      <c r="AO3816" s="104"/>
      <c r="AP3816" s="104"/>
    </row>
    <row r="3817" spans="21:42" ht="15" customHeight="1" x14ac:dyDescent="0.25">
      <c r="U3817" s="104"/>
      <c r="AB3817" s="104"/>
      <c r="AC3817" s="104"/>
      <c r="AF3817" s="104"/>
      <c r="AG3817" s="104"/>
      <c r="AK3817" s="104"/>
      <c r="AL3817" s="104"/>
      <c r="AO3817" s="104"/>
      <c r="AP3817" s="104"/>
    </row>
    <row r="3818" spans="21:42" ht="15" customHeight="1" x14ac:dyDescent="0.25">
      <c r="U3818" s="104"/>
      <c r="AB3818" s="104"/>
      <c r="AC3818" s="104"/>
      <c r="AF3818" s="104"/>
      <c r="AG3818" s="104"/>
      <c r="AK3818" s="104"/>
      <c r="AL3818" s="104"/>
      <c r="AO3818" s="104"/>
      <c r="AP3818" s="104"/>
    </row>
    <row r="3819" spans="21:42" ht="15" customHeight="1" x14ac:dyDescent="0.25">
      <c r="U3819" s="104"/>
      <c r="AB3819" s="104"/>
      <c r="AC3819" s="104"/>
      <c r="AF3819" s="104"/>
      <c r="AG3819" s="104"/>
      <c r="AK3819" s="104"/>
      <c r="AL3819" s="104"/>
      <c r="AO3819" s="104"/>
      <c r="AP3819" s="104"/>
    </row>
    <row r="3820" spans="21:42" ht="15" customHeight="1" x14ac:dyDescent="0.25">
      <c r="U3820" s="104"/>
      <c r="AB3820" s="104"/>
      <c r="AC3820" s="104"/>
      <c r="AF3820" s="104"/>
      <c r="AG3820" s="104"/>
      <c r="AK3820" s="104"/>
      <c r="AL3820" s="104"/>
      <c r="AO3820" s="104"/>
      <c r="AP3820" s="104"/>
    </row>
    <row r="3821" spans="21:42" ht="15" customHeight="1" x14ac:dyDescent="0.25">
      <c r="U3821" s="104"/>
      <c r="AB3821" s="104"/>
      <c r="AC3821" s="104"/>
      <c r="AF3821" s="104"/>
      <c r="AG3821" s="104"/>
      <c r="AK3821" s="104"/>
      <c r="AL3821" s="104"/>
      <c r="AO3821" s="104"/>
      <c r="AP3821" s="104"/>
    </row>
    <row r="3822" spans="21:42" ht="15" customHeight="1" x14ac:dyDescent="0.25">
      <c r="U3822" s="104"/>
      <c r="AB3822" s="104"/>
      <c r="AC3822" s="104"/>
      <c r="AF3822" s="104"/>
      <c r="AG3822" s="104"/>
      <c r="AK3822" s="104"/>
      <c r="AL3822" s="104"/>
      <c r="AO3822" s="104"/>
      <c r="AP3822" s="104"/>
    </row>
    <row r="3823" spans="21:42" ht="15" customHeight="1" x14ac:dyDescent="0.25">
      <c r="U3823" s="104"/>
      <c r="AB3823" s="104"/>
      <c r="AC3823" s="104"/>
      <c r="AF3823" s="104"/>
      <c r="AG3823" s="104"/>
      <c r="AK3823" s="104"/>
      <c r="AL3823" s="104"/>
      <c r="AO3823" s="104"/>
      <c r="AP3823" s="104"/>
    </row>
    <row r="3824" spans="21:42" ht="15" customHeight="1" x14ac:dyDescent="0.25">
      <c r="U3824" s="104"/>
      <c r="AB3824" s="104"/>
      <c r="AC3824" s="104"/>
      <c r="AF3824" s="104"/>
      <c r="AG3824" s="104"/>
      <c r="AK3824" s="104"/>
      <c r="AL3824" s="104"/>
      <c r="AO3824" s="104"/>
      <c r="AP3824" s="104"/>
    </row>
    <row r="3825" spans="21:42" ht="15" customHeight="1" x14ac:dyDescent="0.25">
      <c r="U3825" s="104"/>
      <c r="AB3825" s="104"/>
      <c r="AC3825" s="104"/>
      <c r="AF3825" s="104"/>
      <c r="AG3825" s="104"/>
      <c r="AK3825" s="104"/>
      <c r="AL3825" s="104"/>
      <c r="AO3825" s="104"/>
      <c r="AP3825" s="104"/>
    </row>
    <row r="3826" spans="21:42" ht="15" customHeight="1" x14ac:dyDescent="0.25">
      <c r="U3826" s="104"/>
      <c r="AB3826" s="104"/>
      <c r="AC3826" s="104"/>
      <c r="AF3826" s="104"/>
      <c r="AG3826" s="104"/>
      <c r="AK3826" s="104"/>
      <c r="AL3826" s="104"/>
      <c r="AO3826" s="104"/>
      <c r="AP3826" s="104"/>
    </row>
    <row r="3827" spans="21:42" ht="15" customHeight="1" x14ac:dyDescent="0.25">
      <c r="U3827" s="104"/>
      <c r="AB3827" s="104"/>
      <c r="AC3827" s="104"/>
      <c r="AF3827" s="104"/>
      <c r="AG3827" s="104"/>
      <c r="AK3827" s="104"/>
      <c r="AL3827" s="104"/>
      <c r="AO3827" s="104"/>
      <c r="AP3827" s="104"/>
    </row>
    <row r="3828" spans="21:42" ht="15" customHeight="1" x14ac:dyDescent="0.25">
      <c r="U3828" s="104"/>
      <c r="AB3828" s="104"/>
      <c r="AC3828" s="104"/>
      <c r="AF3828" s="104"/>
      <c r="AG3828" s="104"/>
      <c r="AK3828" s="104"/>
      <c r="AL3828" s="104"/>
      <c r="AO3828" s="104"/>
      <c r="AP3828" s="104"/>
    </row>
    <row r="3829" spans="21:42" ht="15" customHeight="1" x14ac:dyDescent="0.25">
      <c r="U3829" s="104"/>
      <c r="AB3829" s="104"/>
      <c r="AC3829" s="104"/>
      <c r="AF3829" s="104"/>
      <c r="AG3829" s="104"/>
      <c r="AK3829" s="104"/>
      <c r="AL3829" s="104"/>
      <c r="AO3829" s="104"/>
      <c r="AP3829" s="104"/>
    </row>
    <row r="3830" spans="21:42" ht="15" customHeight="1" x14ac:dyDescent="0.25">
      <c r="U3830" s="104"/>
      <c r="AB3830" s="104"/>
      <c r="AC3830" s="104"/>
      <c r="AF3830" s="104"/>
      <c r="AG3830" s="104"/>
      <c r="AK3830" s="104"/>
      <c r="AL3830" s="104"/>
      <c r="AO3830" s="104"/>
      <c r="AP3830" s="104"/>
    </row>
    <row r="3831" spans="21:42" ht="15" customHeight="1" x14ac:dyDescent="0.25">
      <c r="U3831" s="104"/>
      <c r="AB3831" s="104"/>
      <c r="AC3831" s="104"/>
      <c r="AF3831" s="104"/>
      <c r="AG3831" s="104"/>
      <c r="AK3831" s="104"/>
      <c r="AL3831" s="104"/>
      <c r="AO3831" s="104"/>
      <c r="AP3831" s="104"/>
    </row>
    <row r="3832" spans="21:42" ht="15" customHeight="1" x14ac:dyDescent="0.25">
      <c r="U3832" s="104"/>
      <c r="AB3832" s="104"/>
      <c r="AC3832" s="104"/>
      <c r="AF3832" s="104"/>
      <c r="AG3832" s="104"/>
      <c r="AK3832" s="104"/>
      <c r="AL3832" s="104"/>
      <c r="AO3832" s="104"/>
      <c r="AP3832" s="104"/>
    </row>
    <row r="3833" spans="21:42" ht="15" customHeight="1" x14ac:dyDescent="0.25">
      <c r="U3833" s="104"/>
      <c r="AB3833" s="104"/>
      <c r="AC3833" s="104"/>
      <c r="AF3833" s="104"/>
      <c r="AG3833" s="104"/>
      <c r="AK3833" s="104"/>
      <c r="AL3833" s="104"/>
      <c r="AO3833" s="104"/>
      <c r="AP3833" s="104"/>
    </row>
    <row r="3834" spans="21:42" ht="15" customHeight="1" x14ac:dyDescent="0.25">
      <c r="U3834" s="104"/>
      <c r="AB3834" s="104"/>
      <c r="AC3834" s="104"/>
      <c r="AF3834" s="104"/>
      <c r="AG3834" s="104"/>
      <c r="AK3834" s="104"/>
      <c r="AL3834" s="104"/>
      <c r="AO3834" s="104"/>
      <c r="AP3834" s="104"/>
    </row>
    <row r="3835" spans="21:42" ht="15" customHeight="1" x14ac:dyDescent="0.25">
      <c r="U3835" s="104"/>
      <c r="AB3835" s="104"/>
      <c r="AC3835" s="104"/>
      <c r="AF3835" s="104"/>
      <c r="AG3835" s="104"/>
      <c r="AK3835" s="104"/>
      <c r="AL3835" s="104"/>
      <c r="AO3835" s="104"/>
      <c r="AP3835" s="104"/>
    </row>
    <row r="3836" spans="21:42" ht="15" customHeight="1" x14ac:dyDescent="0.25">
      <c r="U3836" s="104"/>
      <c r="AB3836" s="104"/>
      <c r="AC3836" s="104"/>
      <c r="AF3836" s="104"/>
      <c r="AG3836" s="104"/>
      <c r="AK3836" s="104"/>
      <c r="AL3836" s="104"/>
      <c r="AO3836" s="104"/>
      <c r="AP3836" s="104"/>
    </row>
    <row r="3837" spans="21:42" ht="15" customHeight="1" x14ac:dyDescent="0.25">
      <c r="U3837" s="104"/>
      <c r="AB3837" s="104"/>
      <c r="AC3837" s="104"/>
      <c r="AF3837" s="104"/>
      <c r="AG3837" s="104"/>
      <c r="AK3837" s="104"/>
      <c r="AL3837" s="104"/>
      <c r="AO3837" s="104"/>
      <c r="AP3837" s="104"/>
    </row>
    <row r="3838" spans="21:42" ht="15" customHeight="1" x14ac:dyDescent="0.25">
      <c r="U3838" s="104"/>
      <c r="AB3838" s="104"/>
      <c r="AC3838" s="104"/>
      <c r="AF3838" s="104"/>
      <c r="AG3838" s="104"/>
      <c r="AK3838" s="104"/>
      <c r="AL3838" s="104"/>
      <c r="AO3838" s="104"/>
      <c r="AP3838" s="104"/>
    </row>
    <row r="3839" spans="21:42" ht="15" customHeight="1" x14ac:dyDescent="0.25">
      <c r="U3839" s="104"/>
      <c r="AB3839" s="104"/>
      <c r="AC3839" s="104"/>
      <c r="AF3839" s="104"/>
      <c r="AG3839" s="104"/>
      <c r="AK3839" s="104"/>
      <c r="AL3839" s="104"/>
      <c r="AO3839" s="104"/>
      <c r="AP3839" s="104"/>
    </row>
    <row r="3840" spans="21:42" ht="15" customHeight="1" x14ac:dyDescent="0.25">
      <c r="U3840" s="104"/>
      <c r="AB3840" s="104"/>
      <c r="AC3840" s="104"/>
      <c r="AF3840" s="104"/>
      <c r="AG3840" s="104"/>
      <c r="AK3840" s="104"/>
      <c r="AL3840" s="104"/>
      <c r="AO3840" s="104"/>
      <c r="AP3840" s="104"/>
    </row>
    <row r="3841" spans="21:42" ht="15" customHeight="1" x14ac:dyDescent="0.25">
      <c r="U3841" s="104"/>
      <c r="AB3841" s="104"/>
      <c r="AC3841" s="104"/>
      <c r="AF3841" s="104"/>
      <c r="AG3841" s="104"/>
      <c r="AK3841" s="104"/>
      <c r="AL3841" s="104"/>
      <c r="AO3841" s="104"/>
      <c r="AP3841" s="104"/>
    </row>
    <row r="3842" spans="21:42" ht="15" customHeight="1" x14ac:dyDescent="0.25">
      <c r="U3842" s="104"/>
      <c r="AB3842" s="104"/>
      <c r="AC3842" s="104"/>
      <c r="AF3842" s="104"/>
      <c r="AG3842" s="104"/>
      <c r="AK3842" s="104"/>
      <c r="AL3842" s="104"/>
      <c r="AO3842" s="104"/>
      <c r="AP3842" s="104"/>
    </row>
    <row r="3843" spans="21:42" ht="15" customHeight="1" x14ac:dyDescent="0.25">
      <c r="U3843" s="104"/>
      <c r="AB3843" s="104"/>
      <c r="AC3843" s="104"/>
      <c r="AF3843" s="104"/>
      <c r="AG3843" s="104"/>
      <c r="AK3843" s="104"/>
      <c r="AL3843" s="104"/>
      <c r="AO3843" s="104"/>
      <c r="AP3843" s="104"/>
    </row>
    <row r="3844" spans="21:42" ht="15" customHeight="1" x14ac:dyDescent="0.25">
      <c r="U3844" s="104"/>
      <c r="AB3844" s="104"/>
      <c r="AC3844" s="104"/>
      <c r="AF3844" s="104"/>
      <c r="AG3844" s="104"/>
      <c r="AK3844" s="104"/>
      <c r="AL3844" s="104"/>
      <c r="AO3844" s="104"/>
      <c r="AP3844" s="104"/>
    </row>
    <row r="3845" spans="21:42" ht="15" customHeight="1" x14ac:dyDescent="0.25">
      <c r="U3845" s="104"/>
      <c r="AB3845" s="104"/>
      <c r="AC3845" s="104"/>
      <c r="AF3845" s="104"/>
      <c r="AG3845" s="104"/>
      <c r="AK3845" s="104"/>
      <c r="AL3845" s="104"/>
      <c r="AO3845" s="104"/>
      <c r="AP3845" s="104"/>
    </row>
    <row r="3846" spans="21:42" ht="15" customHeight="1" x14ac:dyDescent="0.25">
      <c r="U3846" s="104"/>
      <c r="AB3846" s="104"/>
      <c r="AC3846" s="104"/>
      <c r="AF3846" s="104"/>
      <c r="AG3846" s="104"/>
      <c r="AK3846" s="104"/>
      <c r="AL3846" s="104"/>
      <c r="AO3846" s="104"/>
      <c r="AP3846" s="104"/>
    </row>
    <row r="3847" spans="21:42" ht="15" customHeight="1" x14ac:dyDescent="0.25">
      <c r="U3847" s="104"/>
      <c r="AB3847" s="104"/>
      <c r="AC3847" s="104"/>
      <c r="AF3847" s="104"/>
      <c r="AG3847" s="104"/>
      <c r="AK3847" s="104"/>
      <c r="AL3847" s="104"/>
      <c r="AO3847" s="104"/>
      <c r="AP3847" s="104"/>
    </row>
    <row r="3848" spans="21:42" ht="15" customHeight="1" x14ac:dyDescent="0.25">
      <c r="U3848" s="104"/>
      <c r="AB3848" s="104"/>
      <c r="AC3848" s="104"/>
      <c r="AF3848" s="104"/>
      <c r="AG3848" s="104"/>
      <c r="AK3848" s="104"/>
      <c r="AL3848" s="104"/>
      <c r="AO3848" s="104"/>
      <c r="AP3848" s="104"/>
    </row>
    <row r="3849" spans="21:42" ht="15" customHeight="1" x14ac:dyDescent="0.25">
      <c r="U3849" s="104"/>
      <c r="AB3849" s="104"/>
      <c r="AC3849" s="104"/>
      <c r="AF3849" s="104"/>
      <c r="AG3849" s="104"/>
      <c r="AK3849" s="104"/>
      <c r="AL3849" s="104"/>
      <c r="AO3849" s="104"/>
      <c r="AP3849" s="104"/>
    </row>
    <row r="3850" spans="21:42" ht="15" customHeight="1" x14ac:dyDescent="0.25">
      <c r="U3850" s="104"/>
      <c r="AB3850" s="104"/>
      <c r="AC3850" s="104"/>
      <c r="AF3850" s="104"/>
      <c r="AG3850" s="104"/>
      <c r="AK3850" s="104"/>
      <c r="AL3850" s="104"/>
      <c r="AO3850" s="104"/>
      <c r="AP3850" s="104"/>
    </row>
    <row r="3851" spans="21:42" ht="15" customHeight="1" x14ac:dyDescent="0.25">
      <c r="U3851" s="104"/>
      <c r="AB3851" s="104"/>
      <c r="AC3851" s="104"/>
      <c r="AF3851" s="104"/>
      <c r="AG3851" s="104"/>
      <c r="AK3851" s="104"/>
      <c r="AL3851" s="104"/>
      <c r="AO3851" s="104"/>
      <c r="AP3851" s="104"/>
    </row>
    <row r="3852" spans="21:42" ht="15" customHeight="1" x14ac:dyDescent="0.25">
      <c r="U3852" s="104"/>
      <c r="AB3852" s="104"/>
      <c r="AC3852" s="104"/>
      <c r="AF3852" s="104"/>
      <c r="AG3852" s="104"/>
      <c r="AK3852" s="104"/>
      <c r="AL3852" s="104"/>
      <c r="AO3852" s="104"/>
      <c r="AP3852" s="104"/>
    </row>
    <row r="3853" spans="21:42" ht="15" customHeight="1" x14ac:dyDescent="0.25">
      <c r="U3853" s="104"/>
      <c r="AB3853" s="104"/>
      <c r="AC3853" s="104"/>
      <c r="AF3853" s="104"/>
      <c r="AG3853" s="104"/>
      <c r="AK3853" s="104"/>
      <c r="AL3853" s="104"/>
      <c r="AO3853" s="104"/>
      <c r="AP3853" s="104"/>
    </row>
    <row r="3854" spans="21:42" ht="15" customHeight="1" x14ac:dyDescent="0.25">
      <c r="U3854" s="104"/>
      <c r="AB3854" s="104"/>
      <c r="AC3854" s="104"/>
      <c r="AF3854" s="104"/>
      <c r="AG3854" s="104"/>
      <c r="AK3854" s="104"/>
      <c r="AL3854" s="104"/>
      <c r="AO3854" s="104"/>
      <c r="AP3854" s="104"/>
    </row>
    <row r="3855" spans="21:42" ht="15" customHeight="1" x14ac:dyDescent="0.25">
      <c r="U3855" s="104"/>
      <c r="AB3855" s="104"/>
      <c r="AC3855" s="104"/>
      <c r="AF3855" s="104"/>
      <c r="AG3855" s="104"/>
      <c r="AK3855" s="104"/>
      <c r="AL3855" s="104"/>
      <c r="AO3855" s="104"/>
      <c r="AP3855" s="104"/>
    </row>
    <row r="3856" spans="21:42" ht="15" customHeight="1" x14ac:dyDescent="0.25">
      <c r="U3856" s="104"/>
      <c r="AB3856" s="104"/>
      <c r="AC3856" s="104"/>
      <c r="AF3856" s="104"/>
      <c r="AG3856" s="104"/>
      <c r="AK3856" s="104"/>
      <c r="AL3856" s="104"/>
      <c r="AO3856" s="104"/>
      <c r="AP3856" s="104"/>
    </row>
    <row r="3857" spans="21:42" ht="15" customHeight="1" x14ac:dyDescent="0.25">
      <c r="U3857" s="104"/>
      <c r="AB3857" s="104"/>
      <c r="AC3857" s="104"/>
      <c r="AF3857" s="104"/>
      <c r="AG3857" s="104"/>
      <c r="AK3857" s="104"/>
      <c r="AL3857" s="104"/>
      <c r="AO3857" s="104"/>
      <c r="AP3857" s="104"/>
    </row>
    <row r="3858" spans="21:42" ht="15" customHeight="1" x14ac:dyDescent="0.25">
      <c r="U3858" s="104"/>
      <c r="AB3858" s="104"/>
      <c r="AC3858" s="104"/>
      <c r="AF3858" s="104"/>
      <c r="AG3858" s="104"/>
      <c r="AK3858" s="104"/>
      <c r="AL3858" s="104"/>
      <c r="AO3858" s="104"/>
      <c r="AP3858" s="104"/>
    </row>
    <row r="3859" spans="21:42" ht="15" customHeight="1" x14ac:dyDescent="0.25">
      <c r="U3859" s="104"/>
      <c r="AB3859" s="104"/>
      <c r="AC3859" s="104"/>
      <c r="AF3859" s="104"/>
      <c r="AG3859" s="104"/>
      <c r="AK3859" s="104"/>
      <c r="AL3859" s="104"/>
      <c r="AO3859" s="104"/>
      <c r="AP3859" s="104"/>
    </row>
    <row r="3860" spans="21:42" ht="15" customHeight="1" x14ac:dyDescent="0.25">
      <c r="U3860" s="104"/>
      <c r="AB3860" s="104"/>
      <c r="AC3860" s="104"/>
      <c r="AF3860" s="104"/>
      <c r="AG3860" s="104"/>
      <c r="AK3860" s="104"/>
      <c r="AL3860" s="104"/>
      <c r="AO3860" s="104"/>
      <c r="AP3860" s="104"/>
    </row>
    <row r="3861" spans="21:42" ht="15" customHeight="1" x14ac:dyDescent="0.25">
      <c r="U3861" s="104"/>
      <c r="AB3861" s="104"/>
      <c r="AC3861" s="104"/>
      <c r="AF3861" s="104"/>
      <c r="AG3861" s="104"/>
      <c r="AK3861" s="104"/>
      <c r="AL3861" s="104"/>
      <c r="AO3861" s="104"/>
      <c r="AP3861" s="104"/>
    </row>
    <row r="3862" spans="21:42" ht="15" customHeight="1" x14ac:dyDescent="0.25">
      <c r="U3862" s="104"/>
      <c r="AB3862" s="104"/>
      <c r="AC3862" s="104"/>
      <c r="AF3862" s="104"/>
      <c r="AG3862" s="104"/>
      <c r="AK3862" s="104"/>
      <c r="AL3862" s="104"/>
      <c r="AO3862" s="104"/>
      <c r="AP3862" s="104"/>
    </row>
    <row r="3863" spans="21:42" ht="15" customHeight="1" x14ac:dyDescent="0.25">
      <c r="U3863" s="104"/>
      <c r="AB3863" s="104"/>
      <c r="AC3863" s="104"/>
      <c r="AF3863" s="104"/>
      <c r="AG3863" s="104"/>
      <c r="AK3863" s="104"/>
      <c r="AL3863" s="104"/>
      <c r="AO3863" s="104"/>
      <c r="AP3863" s="104"/>
    </row>
    <row r="3864" spans="21:42" ht="15" customHeight="1" x14ac:dyDescent="0.25">
      <c r="U3864" s="104"/>
      <c r="AB3864" s="104"/>
      <c r="AC3864" s="104"/>
      <c r="AF3864" s="104"/>
      <c r="AG3864" s="104"/>
      <c r="AK3864" s="104"/>
      <c r="AL3864" s="104"/>
      <c r="AO3864" s="104"/>
      <c r="AP3864" s="104"/>
    </row>
    <row r="3865" spans="21:42" ht="15" customHeight="1" x14ac:dyDescent="0.25">
      <c r="U3865" s="104"/>
      <c r="AB3865" s="104"/>
      <c r="AC3865" s="104"/>
      <c r="AF3865" s="104"/>
      <c r="AG3865" s="104"/>
      <c r="AK3865" s="104"/>
      <c r="AL3865" s="104"/>
      <c r="AO3865" s="104"/>
      <c r="AP3865" s="104"/>
    </row>
    <row r="3866" spans="21:42" ht="15" customHeight="1" x14ac:dyDescent="0.25">
      <c r="U3866" s="104"/>
      <c r="AB3866" s="104"/>
      <c r="AC3866" s="104"/>
      <c r="AF3866" s="104"/>
      <c r="AG3866" s="104"/>
      <c r="AK3866" s="104"/>
      <c r="AL3866" s="104"/>
      <c r="AO3866" s="104"/>
      <c r="AP3866" s="104"/>
    </row>
    <row r="3867" spans="21:42" ht="15" customHeight="1" x14ac:dyDescent="0.25">
      <c r="U3867" s="104"/>
      <c r="AB3867" s="104"/>
      <c r="AC3867" s="104"/>
      <c r="AF3867" s="104"/>
      <c r="AG3867" s="104"/>
      <c r="AK3867" s="104"/>
      <c r="AL3867" s="104"/>
      <c r="AO3867" s="104"/>
      <c r="AP3867" s="104"/>
    </row>
    <row r="3868" spans="21:42" ht="15" customHeight="1" x14ac:dyDescent="0.25">
      <c r="U3868" s="104"/>
      <c r="AB3868" s="104"/>
      <c r="AC3868" s="104"/>
      <c r="AF3868" s="104"/>
      <c r="AG3868" s="104"/>
      <c r="AK3868" s="104"/>
      <c r="AL3868" s="104"/>
      <c r="AO3868" s="104"/>
      <c r="AP3868" s="104"/>
    </row>
    <row r="3869" spans="21:42" ht="15" customHeight="1" x14ac:dyDescent="0.25">
      <c r="U3869" s="104"/>
      <c r="AB3869" s="104"/>
      <c r="AC3869" s="104"/>
      <c r="AF3869" s="104"/>
      <c r="AG3869" s="104"/>
      <c r="AK3869" s="104"/>
      <c r="AL3869" s="104"/>
      <c r="AO3869" s="104"/>
      <c r="AP3869" s="104"/>
    </row>
    <row r="3870" spans="21:42" ht="15" customHeight="1" x14ac:dyDescent="0.25">
      <c r="U3870" s="104"/>
      <c r="AB3870" s="104"/>
      <c r="AC3870" s="104"/>
      <c r="AF3870" s="104"/>
      <c r="AG3870" s="104"/>
      <c r="AK3870" s="104"/>
      <c r="AL3870" s="104"/>
      <c r="AO3870" s="104"/>
      <c r="AP3870" s="104"/>
    </row>
    <row r="3871" spans="21:42" ht="15" customHeight="1" x14ac:dyDescent="0.25">
      <c r="U3871" s="104"/>
      <c r="AB3871" s="104"/>
      <c r="AC3871" s="104"/>
      <c r="AF3871" s="104"/>
      <c r="AG3871" s="104"/>
      <c r="AK3871" s="104"/>
      <c r="AL3871" s="104"/>
      <c r="AO3871" s="104"/>
      <c r="AP3871" s="104"/>
    </row>
    <row r="3872" spans="21:42" ht="15" customHeight="1" x14ac:dyDescent="0.25">
      <c r="U3872" s="104"/>
      <c r="AB3872" s="104"/>
      <c r="AC3872" s="104"/>
      <c r="AF3872" s="104"/>
      <c r="AG3872" s="104"/>
      <c r="AK3872" s="104"/>
      <c r="AL3872" s="104"/>
      <c r="AO3872" s="104"/>
      <c r="AP3872" s="104"/>
    </row>
    <row r="3873" spans="21:42" ht="15" customHeight="1" x14ac:dyDescent="0.25">
      <c r="U3873" s="104"/>
      <c r="AB3873" s="104"/>
      <c r="AC3873" s="104"/>
      <c r="AF3873" s="104"/>
      <c r="AG3873" s="104"/>
      <c r="AK3873" s="104"/>
      <c r="AL3873" s="104"/>
      <c r="AO3873" s="104"/>
      <c r="AP3873" s="104"/>
    </row>
    <row r="3874" spans="21:42" ht="15" customHeight="1" x14ac:dyDescent="0.25">
      <c r="U3874" s="104"/>
      <c r="AB3874" s="104"/>
      <c r="AC3874" s="104"/>
      <c r="AF3874" s="104"/>
      <c r="AG3874" s="104"/>
      <c r="AK3874" s="104"/>
      <c r="AL3874" s="104"/>
      <c r="AO3874" s="104"/>
      <c r="AP3874" s="104"/>
    </row>
    <row r="3875" spans="21:42" ht="15" customHeight="1" x14ac:dyDescent="0.25">
      <c r="U3875" s="104"/>
      <c r="AB3875" s="104"/>
      <c r="AC3875" s="104"/>
      <c r="AF3875" s="104"/>
      <c r="AG3875" s="104"/>
      <c r="AK3875" s="104"/>
      <c r="AL3875" s="104"/>
      <c r="AO3875" s="104"/>
      <c r="AP3875" s="104"/>
    </row>
    <row r="3876" spans="21:42" ht="15" customHeight="1" x14ac:dyDescent="0.25">
      <c r="U3876" s="104"/>
      <c r="AB3876" s="104"/>
      <c r="AC3876" s="104"/>
      <c r="AF3876" s="104"/>
      <c r="AG3876" s="104"/>
      <c r="AK3876" s="104"/>
      <c r="AL3876" s="104"/>
      <c r="AO3876" s="104"/>
      <c r="AP3876" s="104"/>
    </row>
    <row r="3877" spans="21:42" ht="15" customHeight="1" x14ac:dyDescent="0.25">
      <c r="U3877" s="104"/>
      <c r="AB3877" s="104"/>
      <c r="AC3877" s="104"/>
      <c r="AF3877" s="104"/>
      <c r="AG3877" s="104"/>
      <c r="AK3877" s="104"/>
      <c r="AL3877" s="104"/>
      <c r="AO3877" s="104"/>
      <c r="AP3877" s="104"/>
    </row>
    <row r="3878" spans="21:42" ht="15" customHeight="1" x14ac:dyDescent="0.25">
      <c r="U3878" s="104"/>
      <c r="AB3878" s="104"/>
      <c r="AC3878" s="104"/>
      <c r="AF3878" s="104"/>
      <c r="AG3878" s="104"/>
      <c r="AK3878" s="104"/>
      <c r="AL3878" s="104"/>
      <c r="AO3878" s="104"/>
      <c r="AP3878" s="104"/>
    </row>
    <row r="3879" spans="21:42" ht="15" customHeight="1" x14ac:dyDescent="0.25">
      <c r="U3879" s="104"/>
      <c r="AB3879" s="104"/>
      <c r="AC3879" s="104"/>
      <c r="AF3879" s="104"/>
      <c r="AG3879" s="104"/>
      <c r="AK3879" s="104"/>
      <c r="AL3879" s="104"/>
      <c r="AO3879" s="104"/>
      <c r="AP3879" s="104"/>
    </row>
    <row r="3880" spans="21:42" ht="15" customHeight="1" x14ac:dyDescent="0.25">
      <c r="U3880" s="104"/>
      <c r="AB3880" s="104"/>
      <c r="AC3880" s="104"/>
      <c r="AF3880" s="104"/>
      <c r="AG3880" s="104"/>
      <c r="AK3880" s="104"/>
      <c r="AL3880" s="104"/>
      <c r="AO3880" s="104"/>
      <c r="AP3880" s="104"/>
    </row>
    <row r="3881" spans="21:42" ht="15" customHeight="1" x14ac:dyDescent="0.25">
      <c r="U3881" s="104"/>
      <c r="AB3881" s="104"/>
      <c r="AC3881" s="104"/>
      <c r="AF3881" s="104"/>
      <c r="AG3881" s="104"/>
      <c r="AK3881" s="104"/>
      <c r="AL3881" s="104"/>
      <c r="AO3881" s="104"/>
      <c r="AP3881" s="104"/>
    </row>
    <row r="3882" spans="21:42" ht="15" customHeight="1" x14ac:dyDescent="0.25">
      <c r="U3882" s="104"/>
      <c r="AB3882" s="104"/>
      <c r="AC3882" s="104"/>
      <c r="AF3882" s="104"/>
      <c r="AG3882" s="104"/>
      <c r="AK3882" s="104"/>
      <c r="AL3882" s="104"/>
      <c r="AO3882" s="104"/>
      <c r="AP3882" s="104"/>
    </row>
    <row r="3883" spans="21:42" ht="15" customHeight="1" x14ac:dyDescent="0.25">
      <c r="U3883" s="104"/>
      <c r="AB3883" s="104"/>
      <c r="AC3883" s="104"/>
      <c r="AF3883" s="104"/>
      <c r="AG3883" s="104"/>
      <c r="AK3883" s="104"/>
      <c r="AL3883" s="104"/>
      <c r="AO3883" s="104"/>
      <c r="AP3883" s="104"/>
    </row>
    <row r="3884" spans="21:42" ht="15" customHeight="1" x14ac:dyDescent="0.25">
      <c r="U3884" s="104"/>
      <c r="AB3884" s="104"/>
      <c r="AC3884" s="104"/>
      <c r="AF3884" s="104"/>
      <c r="AG3884" s="104"/>
      <c r="AK3884" s="104"/>
      <c r="AL3884" s="104"/>
      <c r="AO3884" s="104"/>
      <c r="AP3884" s="104"/>
    </row>
    <row r="3885" spans="21:42" ht="15" customHeight="1" x14ac:dyDescent="0.25">
      <c r="U3885" s="104"/>
      <c r="AB3885" s="104"/>
      <c r="AC3885" s="104"/>
      <c r="AF3885" s="104"/>
      <c r="AG3885" s="104"/>
      <c r="AK3885" s="104"/>
      <c r="AL3885" s="104"/>
      <c r="AO3885" s="104"/>
      <c r="AP3885" s="104"/>
    </row>
    <row r="3886" spans="21:42" ht="15" customHeight="1" x14ac:dyDescent="0.25">
      <c r="U3886" s="104"/>
      <c r="AB3886" s="104"/>
      <c r="AC3886" s="104"/>
      <c r="AF3886" s="104"/>
      <c r="AG3886" s="104"/>
      <c r="AK3886" s="104"/>
      <c r="AL3886" s="104"/>
      <c r="AO3886" s="104"/>
      <c r="AP3886" s="104"/>
    </row>
    <row r="3887" spans="21:42" ht="15" customHeight="1" x14ac:dyDescent="0.25">
      <c r="U3887" s="104"/>
      <c r="AB3887" s="104"/>
      <c r="AC3887" s="104"/>
      <c r="AF3887" s="104"/>
      <c r="AG3887" s="104"/>
      <c r="AK3887" s="104"/>
      <c r="AL3887" s="104"/>
      <c r="AO3887" s="104"/>
      <c r="AP3887" s="104"/>
    </row>
    <row r="3888" spans="21:42" ht="15" customHeight="1" x14ac:dyDescent="0.25">
      <c r="U3888" s="104"/>
      <c r="AB3888" s="104"/>
      <c r="AC3888" s="104"/>
      <c r="AF3888" s="104"/>
      <c r="AG3888" s="104"/>
      <c r="AK3888" s="104"/>
      <c r="AL3888" s="104"/>
      <c r="AO3888" s="104"/>
      <c r="AP3888" s="104"/>
    </row>
    <row r="3889" spans="21:42" ht="15" customHeight="1" x14ac:dyDescent="0.25">
      <c r="U3889" s="104"/>
      <c r="AB3889" s="104"/>
      <c r="AC3889" s="104"/>
      <c r="AF3889" s="104"/>
      <c r="AG3889" s="104"/>
      <c r="AK3889" s="104"/>
      <c r="AL3889" s="104"/>
      <c r="AO3889" s="104"/>
      <c r="AP3889" s="104"/>
    </row>
    <row r="3890" spans="21:42" ht="15" customHeight="1" x14ac:dyDescent="0.25">
      <c r="U3890" s="104"/>
      <c r="AB3890" s="104"/>
      <c r="AC3890" s="104"/>
      <c r="AF3890" s="104"/>
      <c r="AG3890" s="104"/>
      <c r="AK3890" s="104"/>
      <c r="AL3890" s="104"/>
      <c r="AO3890" s="104"/>
      <c r="AP3890" s="104"/>
    </row>
    <row r="3891" spans="21:42" ht="15" customHeight="1" x14ac:dyDescent="0.25">
      <c r="U3891" s="104"/>
      <c r="AB3891" s="104"/>
      <c r="AC3891" s="104"/>
      <c r="AF3891" s="104"/>
      <c r="AG3891" s="104"/>
      <c r="AK3891" s="104"/>
      <c r="AL3891" s="104"/>
      <c r="AO3891" s="104"/>
      <c r="AP3891" s="104"/>
    </row>
    <row r="3892" spans="21:42" ht="15" customHeight="1" x14ac:dyDescent="0.25">
      <c r="U3892" s="104"/>
      <c r="AB3892" s="104"/>
      <c r="AC3892" s="104"/>
      <c r="AF3892" s="104"/>
      <c r="AG3892" s="104"/>
      <c r="AK3892" s="104"/>
      <c r="AL3892" s="104"/>
      <c r="AO3892" s="104"/>
      <c r="AP3892" s="104"/>
    </row>
    <row r="3893" spans="21:42" ht="15" customHeight="1" x14ac:dyDescent="0.25">
      <c r="U3893" s="104"/>
      <c r="AB3893" s="104"/>
      <c r="AC3893" s="104"/>
      <c r="AF3893" s="104"/>
      <c r="AG3893" s="104"/>
      <c r="AK3893" s="104"/>
      <c r="AL3893" s="104"/>
      <c r="AO3893" s="104"/>
      <c r="AP3893" s="104"/>
    </row>
    <row r="3894" spans="21:42" ht="15" customHeight="1" x14ac:dyDescent="0.25">
      <c r="U3894" s="104"/>
      <c r="AB3894" s="104"/>
      <c r="AC3894" s="104"/>
      <c r="AF3894" s="104"/>
      <c r="AG3894" s="104"/>
      <c r="AK3894" s="104"/>
      <c r="AL3894" s="104"/>
      <c r="AO3894" s="104"/>
      <c r="AP3894" s="104"/>
    </row>
    <row r="3895" spans="21:42" ht="15" customHeight="1" x14ac:dyDescent="0.25">
      <c r="U3895" s="104"/>
      <c r="AB3895" s="104"/>
      <c r="AC3895" s="104"/>
      <c r="AF3895" s="104"/>
      <c r="AG3895" s="104"/>
      <c r="AK3895" s="104"/>
      <c r="AL3895" s="104"/>
      <c r="AO3895" s="104"/>
      <c r="AP3895" s="104"/>
    </row>
    <row r="3896" spans="21:42" ht="15" customHeight="1" x14ac:dyDescent="0.25">
      <c r="U3896" s="104"/>
      <c r="AB3896" s="104"/>
      <c r="AC3896" s="104"/>
      <c r="AF3896" s="104"/>
      <c r="AG3896" s="104"/>
      <c r="AK3896" s="104"/>
      <c r="AL3896" s="104"/>
      <c r="AO3896" s="104"/>
      <c r="AP3896" s="104"/>
    </row>
    <row r="3897" spans="21:42" ht="15" customHeight="1" x14ac:dyDescent="0.25">
      <c r="U3897" s="104"/>
      <c r="AB3897" s="104"/>
      <c r="AC3897" s="104"/>
      <c r="AF3897" s="104"/>
      <c r="AG3897" s="104"/>
      <c r="AK3897" s="104"/>
      <c r="AL3897" s="104"/>
      <c r="AO3897" s="104"/>
      <c r="AP3897" s="104"/>
    </row>
    <row r="3898" spans="21:42" ht="15" customHeight="1" x14ac:dyDescent="0.25">
      <c r="U3898" s="104"/>
      <c r="AB3898" s="104"/>
      <c r="AC3898" s="104"/>
      <c r="AF3898" s="104"/>
      <c r="AG3898" s="104"/>
      <c r="AK3898" s="104"/>
      <c r="AL3898" s="104"/>
      <c r="AO3898" s="104"/>
      <c r="AP3898" s="104"/>
    </row>
    <row r="3899" spans="21:42" ht="15" customHeight="1" x14ac:dyDescent="0.25">
      <c r="U3899" s="104"/>
      <c r="AB3899" s="104"/>
      <c r="AC3899" s="104"/>
      <c r="AF3899" s="104"/>
      <c r="AG3899" s="104"/>
      <c r="AK3899" s="104"/>
      <c r="AL3899" s="104"/>
      <c r="AO3899" s="104"/>
      <c r="AP3899" s="104"/>
    </row>
    <row r="3900" spans="21:42" ht="15" customHeight="1" x14ac:dyDescent="0.25">
      <c r="U3900" s="104"/>
      <c r="AB3900" s="104"/>
      <c r="AC3900" s="104"/>
      <c r="AF3900" s="104"/>
      <c r="AG3900" s="104"/>
      <c r="AK3900" s="104"/>
      <c r="AL3900" s="104"/>
      <c r="AO3900" s="104"/>
      <c r="AP3900" s="104"/>
    </row>
    <row r="3901" spans="21:42" ht="15" customHeight="1" x14ac:dyDescent="0.25">
      <c r="U3901" s="104"/>
      <c r="AB3901" s="104"/>
      <c r="AC3901" s="104"/>
      <c r="AF3901" s="104"/>
      <c r="AG3901" s="104"/>
      <c r="AK3901" s="104"/>
      <c r="AL3901" s="104"/>
      <c r="AO3901" s="104"/>
      <c r="AP3901" s="104"/>
    </row>
    <row r="3902" spans="21:42" ht="15" customHeight="1" x14ac:dyDescent="0.25">
      <c r="U3902" s="104"/>
      <c r="AB3902" s="104"/>
      <c r="AC3902" s="104"/>
      <c r="AF3902" s="104"/>
      <c r="AG3902" s="104"/>
      <c r="AK3902" s="104"/>
      <c r="AL3902" s="104"/>
      <c r="AO3902" s="104"/>
      <c r="AP3902" s="104"/>
    </row>
    <row r="3903" spans="21:42" ht="15" customHeight="1" x14ac:dyDescent="0.25">
      <c r="U3903" s="104"/>
      <c r="AB3903" s="104"/>
      <c r="AC3903" s="104"/>
      <c r="AF3903" s="104"/>
      <c r="AG3903" s="104"/>
      <c r="AK3903" s="104"/>
      <c r="AL3903" s="104"/>
      <c r="AO3903" s="104"/>
      <c r="AP3903" s="104"/>
    </row>
    <row r="3904" spans="21:42" ht="15" customHeight="1" x14ac:dyDescent="0.25">
      <c r="U3904" s="104"/>
      <c r="AB3904" s="104"/>
      <c r="AC3904" s="104"/>
      <c r="AF3904" s="104"/>
      <c r="AG3904" s="104"/>
      <c r="AK3904" s="104"/>
      <c r="AL3904" s="104"/>
      <c r="AO3904" s="104"/>
      <c r="AP3904" s="104"/>
    </row>
    <row r="3905" spans="21:42" ht="15" customHeight="1" x14ac:dyDescent="0.25">
      <c r="U3905" s="104"/>
      <c r="AB3905" s="104"/>
      <c r="AC3905" s="104"/>
      <c r="AF3905" s="104"/>
      <c r="AG3905" s="104"/>
      <c r="AK3905" s="104"/>
      <c r="AL3905" s="104"/>
      <c r="AO3905" s="104"/>
      <c r="AP3905" s="104"/>
    </row>
    <row r="3906" spans="21:42" ht="15" customHeight="1" x14ac:dyDescent="0.25">
      <c r="U3906" s="104"/>
      <c r="AB3906" s="104"/>
      <c r="AC3906" s="104"/>
      <c r="AF3906" s="104"/>
      <c r="AG3906" s="104"/>
      <c r="AK3906" s="104"/>
      <c r="AL3906" s="104"/>
      <c r="AO3906" s="104"/>
      <c r="AP3906" s="104"/>
    </row>
    <row r="3907" spans="21:42" ht="15" customHeight="1" x14ac:dyDescent="0.25">
      <c r="U3907" s="104"/>
      <c r="AB3907" s="104"/>
      <c r="AC3907" s="104"/>
      <c r="AF3907" s="104"/>
      <c r="AG3907" s="104"/>
      <c r="AK3907" s="104"/>
      <c r="AL3907" s="104"/>
      <c r="AO3907" s="104"/>
      <c r="AP3907" s="104"/>
    </row>
    <row r="3908" spans="21:42" ht="15" customHeight="1" x14ac:dyDescent="0.25">
      <c r="U3908" s="104"/>
      <c r="AB3908" s="104"/>
      <c r="AC3908" s="104"/>
      <c r="AF3908" s="104"/>
      <c r="AG3908" s="104"/>
      <c r="AK3908" s="104"/>
      <c r="AL3908" s="104"/>
      <c r="AO3908" s="104"/>
      <c r="AP3908" s="104"/>
    </row>
    <row r="3909" spans="21:42" ht="15" customHeight="1" x14ac:dyDescent="0.25">
      <c r="U3909" s="104"/>
      <c r="AB3909" s="104"/>
      <c r="AC3909" s="104"/>
      <c r="AF3909" s="104"/>
      <c r="AG3909" s="104"/>
      <c r="AK3909" s="104"/>
      <c r="AL3909" s="104"/>
      <c r="AO3909" s="104"/>
      <c r="AP3909" s="104"/>
    </row>
    <row r="3910" spans="21:42" ht="15" customHeight="1" x14ac:dyDescent="0.25">
      <c r="U3910" s="104"/>
      <c r="AB3910" s="104"/>
      <c r="AC3910" s="104"/>
      <c r="AF3910" s="104"/>
      <c r="AG3910" s="104"/>
      <c r="AK3910" s="104"/>
      <c r="AL3910" s="104"/>
      <c r="AO3910" s="104"/>
      <c r="AP3910" s="104"/>
    </row>
    <row r="3911" spans="21:42" ht="15" customHeight="1" x14ac:dyDescent="0.25">
      <c r="U3911" s="104"/>
      <c r="AB3911" s="104"/>
      <c r="AC3911" s="104"/>
      <c r="AF3911" s="104"/>
      <c r="AG3911" s="104"/>
      <c r="AK3911" s="104"/>
      <c r="AL3911" s="104"/>
      <c r="AO3911" s="104"/>
      <c r="AP3911" s="104"/>
    </row>
    <row r="3912" spans="21:42" ht="15" customHeight="1" x14ac:dyDescent="0.25">
      <c r="U3912" s="104"/>
      <c r="AB3912" s="104"/>
      <c r="AC3912" s="104"/>
      <c r="AF3912" s="104"/>
      <c r="AG3912" s="104"/>
      <c r="AK3912" s="104"/>
      <c r="AL3912" s="104"/>
      <c r="AO3912" s="104"/>
      <c r="AP3912" s="104"/>
    </row>
    <row r="3913" spans="21:42" ht="15" customHeight="1" x14ac:dyDescent="0.25">
      <c r="U3913" s="104"/>
      <c r="AB3913" s="104"/>
      <c r="AC3913" s="104"/>
      <c r="AF3913" s="104"/>
      <c r="AG3913" s="104"/>
      <c r="AK3913" s="104"/>
      <c r="AL3913" s="104"/>
      <c r="AO3913" s="104"/>
      <c r="AP3913" s="104"/>
    </row>
    <row r="3914" spans="21:42" ht="15" customHeight="1" x14ac:dyDescent="0.25">
      <c r="U3914" s="104"/>
      <c r="AB3914" s="104"/>
      <c r="AC3914" s="104"/>
      <c r="AF3914" s="104"/>
      <c r="AG3914" s="104"/>
      <c r="AK3914" s="104"/>
      <c r="AL3914" s="104"/>
      <c r="AO3914" s="104"/>
      <c r="AP3914" s="104"/>
    </row>
    <row r="3915" spans="21:42" ht="15" customHeight="1" x14ac:dyDescent="0.25">
      <c r="U3915" s="104"/>
      <c r="AB3915" s="104"/>
      <c r="AC3915" s="104"/>
      <c r="AF3915" s="104"/>
      <c r="AG3915" s="104"/>
      <c r="AK3915" s="104"/>
      <c r="AL3915" s="104"/>
      <c r="AO3915" s="104"/>
      <c r="AP3915" s="104"/>
    </row>
    <row r="3916" spans="21:42" ht="15" customHeight="1" x14ac:dyDescent="0.25">
      <c r="U3916" s="104"/>
      <c r="AB3916" s="104"/>
      <c r="AC3916" s="104"/>
      <c r="AF3916" s="104"/>
      <c r="AG3916" s="104"/>
      <c r="AK3916" s="104"/>
      <c r="AL3916" s="104"/>
      <c r="AO3916" s="104"/>
      <c r="AP3916" s="104"/>
    </row>
    <row r="3917" spans="21:42" ht="15" customHeight="1" x14ac:dyDescent="0.25">
      <c r="U3917" s="104"/>
      <c r="AB3917" s="104"/>
      <c r="AC3917" s="104"/>
      <c r="AF3917" s="104"/>
      <c r="AG3917" s="104"/>
      <c r="AK3917" s="104"/>
      <c r="AL3917" s="104"/>
      <c r="AO3917" s="104"/>
      <c r="AP3917" s="104"/>
    </row>
    <row r="3918" spans="21:42" ht="15" customHeight="1" x14ac:dyDescent="0.25">
      <c r="U3918" s="104"/>
      <c r="AB3918" s="104"/>
      <c r="AC3918" s="104"/>
      <c r="AF3918" s="104"/>
      <c r="AG3918" s="104"/>
      <c r="AK3918" s="104"/>
      <c r="AL3918" s="104"/>
      <c r="AO3918" s="104"/>
      <c r="AP3918" s="104"/>
    </row>
    <row r="3919" spans="21:42" ht="15" customHeight="1" x14ac:dyDescent="0.25">
      <c r="U3919" s="104"/>
      <c r="AB3919" s="104"/>
      <c r="AC3919" s="104"/>
      <c r="AF3919" s="104"/>
      <c r="AG3919" s="104"/>
      <c r="AK3919" s="104"/>
      <c r="AL3919" s="104"/>
      <c r="AO3919" s="104"/>
      <c r="AP3919" s="104"/>
    </row>
    <row r="3920" spans="21:42" ht="15" customHeight="1" x14ac:dyDescent="0.25">
      <c r="U3920" s="104"/>
      <c r="AB3920" s="104"/>
      <c r="AC3920" s="104"/>
      <c r="AF3920" s="104"/>
      <c r="AG3920" s="104"/>
      <c r="AK3920" s="104"/>
      <c r="AL3920" s="104"/>
      <c r="AO3920" s="104"/>
      <c r="AP3920" s="104"/>
    </row>
    <row r="3921" spans="21:42" ht="15" customHeight="1" x14ac:dyDescent="0.25">
      <c r="U3921" s="104"/>
      <c r="AB3921" s="104"/>
      <c r="AC3921" s="104"/>
      <c r="AF3921" s="104"/>
      <c r="AG3921" s="104"/>
      <c r="AK3921" s="104"/>
      <c r="AL3921" s="104"/>
      <c r="AO3921" s="104"/>
      <c r="AP3921" s="104"/>
    </row>
    <row r="3922" spans="21:42" ht="15" customHeight="1" x14ac:dyDescent="0.25">
      <c r="U3922" s="104"/>
      <c r="AB3922" s="104"/>
      <c r="AC3922" s="104"/>
      <c r="AF3922" s="104"/>
      <c r="AG3922" s="104"/>
      <c r="AK3922" s="104"/>
      <c r="AL3922" s="104"/>
      <c r="AO3922" s="104"/>
      <c r="AP3922" s="104"/>
    </row>
    <row r="3923" spans="21:42" ht="15" customHeight="1" x14ac:dyDescent="0.25">
      <c r="U3923" s="104"/>
      <c r="AB3923" s="104"/>
      <c r="AC3923" s="104"/>
      <c r="AF3923" s="104"/>
      <c r="AG3923" s="104"/>
      <c r="AK3923" s="104"/>
      <c r="AL3923" s="104"/>
      <c r="AO3923" s="104"/>
      <c r="AP3923" s="104"/>
    </row>
    <row r="3924" spans="21:42" ht="15" customHeight="1" x14ac:dyDescent="0.25">
      <c r="U3924" s="104"/>
      <c r="AB3924" s="104"/>
      <c r="AC3924" s="104"/>
      <c r="AF3924" s="104"/>
      <c r="AG3924" s="104"/>
      <c r="AK3924" s="104"/>
      <c r="AL3924" s="104"/>
      <c r="AO3924" s="104"/>
      <c r="AP3924" s="104"/>
    </row>
    <row r="3925" spans="21:42" ht="15" customHeight="1" x14ac:dyDescent="0.25">
      <c r="U3925" s="104"/>
      <c r="AB3925" s="104"/>
      <c r="AC3925" s="104"/>
      <c r="AF3925" s="104"/>
      <c r="AG3925" s="104"/>
      <c r="AK3925" s="104"/>
      <c r="AL3925" s="104"/>
      <c r="AO3925" s="104"/>
      <c r="AP3925" s="104"/>
    </row>
    <row r="3926" spans="21:42" ht="15" customHeight="1" x14ac:dyDescent="0.25">
      <c r="U3926" s="104"/>
      <c r="AB3926" s="104"/>
      <c r="AC3926" s="104"/>
      <c r="AF3926" s="104"/>
      <c r="AG3926" s="104"/>
      <c r="AK3926" s="104"/>
      <c r="AL3926" s="104"/>
      <c r="AO3926" s="104"/>
      <c r="AP3926" s="104"/>
    </row>
    <row r="3927" spans="21:42" ht="15" customHeight="1" x14ac:dyDescent="0.25">
      <c r="U3927" s="104"/>
      <c r="AB3927" s="104"/>
      <c r="AC3927" s="104"/>
      <c r="AF3927" s="104"/>
      <c r="AG3927" s="104"/>
      <c r="AK3927" s="104"/>
      <c r="AL3927" s="104"/>
      <c r="AO3927" s="104"/>
      <c r="AP3927" s="104"/>
    </row>
    <row r="3928" spans="21:42" ht="15" customHeight="1" x14ac:dyDescent="0.25">
      <c r="U3928" s="104"/>
      <c r="AB3928" s="104"/>
      <c r="AC3928" s="104"/>
      <c r="AF3928" s="104"/>
      <c r="AG3928" s="104"/>
      <c r="AK3928" s="104"/>
      <c r="AL3928" s="104"/>
      <c r="AO3928" s="104"/>
      <c r="AP3928" s="104"/>
    </row>
    <row r="3929" spans="21:42" ht="15" customHeight="1" x14ac:dyDescent="0.25">
      <c r="U3929" s="104"/>
      <c r="AB3929" s="104"/>
      <c r="AC3929" s="104"/>
      <c r="AF3929" s="104"/>
      <c r="AG3929" s="104"/>
      <c r="AK3929" s="104"/>
      <c r="AL3929" s="104"/>
      <c r="AO3929" s="104"/>
      <c r="AP3929" s="104"/>
    </row>
    <row r="3930" spans="21:42" ht="15" customHeight="1" x14ac:dyDescent="0.25">
      <c r="U3930" s="104"/>
      <c r="AB3930" s="104"/>
      <c r="AC3930" s="104"/>
      <c r="AF3930" s="104"/>
      <c r="AG3930" s="104"/>
      <c r="AK3930" s="104"/>
      <c r="AL3930" s="104"/>
      <c r="AO3930" s="104"/>
      <c r="AP3930" s="104"/>
    </row>
    <row r="3931" spans="21:42" ht="15" customHeight="1" x14ac:dyDescent="0.25">
      <c r="U3931" s="104"/>
      <c r="AB3931" s="104"/>
      <c r="AC3931" s="104"/>
      <c r="AF3931" s="104"/>
      <c r="AG3931" s="104"/>
      <c r="AK3931" s="104"/>
      <c r="AL3931" s="104"/>
      <c r="AO3931" s="104"/>
      <c r="AP3931" s="104"/>
    </row>
    <row r="3932" spans="21:42" ht="15" customHeight="1" x14ac:dyDescent="0.25">
      <c r="U3932" s="104"/>
      <c r="AB3932" s="104"/>
      <c r="AC3932" s="104"/>
      <c r="AF3932" s="104"/>
      <c r="AG3932" s="104"/>
      <c r="AK3932" s="104"/>
      <c r="AL3932" s="104"/>
      <c r="AO3932" s="104"/>
      <c r="AP3932" s="104"/>
    </row>
    <row r="3933" spans="21:42" ht="15" customHeight="1" x14ac:dyDescent="0.25">
      <c r="U3933" s="104"/>
      <c r="AB3933" s="104"/>
      <c r="AC3933" s="104"/>
      <c r="AF3933" s="104"/>
      <c r="AG3933" s="104"/>
      <c r="AK3933" s="104"/>
      <c r="AL3933" s="104"/>
      <c r="AO3933" s="104"/>
      <c r="AP3933" s="104"/>
    </row>
    <row r="3934" spans="21:42" ht="15" customHeight="1" x14ac:dyDescent="0.25">
      <c r="U3934" s="104"/>
      <c r="AB3934" s="104"/>
      <c r="AC3934" s="104"/>
      <c r="AF3934" s="104"/>
      <c r="AG3934" s="104"/>
      <c r="AK3934" s="104"/>
      <c r="AL3934" s="104"/>
      <c r="AO3934" s="104"/>
      <c r="AP3934" s="104"/>
    </row>
    <row r="3935" spans="21:42" ht="15" customHeight="1" x14ac:dyDescent="0.25">
      <c r="U3935" s="104"/>
      <c r="AB3935" s="104"/>
      <c r="AC3935" s="104"/>
      <c r="AF3935" s="104"/>
      <c r="AG3935" s="104"/>
      <c r="AK3935" s="104"/>
      <c r="AL3935" s="104"/>
      <c r="AO3935" s="104"/>
      <c r="AP3935" s="104"/>
    </row>
    <row r="3936" spans="21:42" ht="15" customHeight="1" x14ac:dyDescent="0.25">
      <c r="U3936" s="104"/>
      <c r="AB3936" s="104"/>
      <c r="AC3936" s="104"/>
      <c r="AF3936" s="104"/>
      <c r="AG3936" s="104"/>
      <c r="AK3936" s="104"/>
      <c r="AL3936" s="104"/>
      <c r="AO3936" s="104"/>
      <c r="AP3936" s="104"/>
    </row>
    <row r="3937" spans="21:42" ht="15" customHeight="1" x14ac:dyDescent="0.25">
      <c r="U3937" s="104"/>
      <c r="AB3937" s="104"/>
      <c r="AC3937" s="104"/>
      <c r="AF3937" s="104"/>
      <c r="AG3937" s="104"/>
      <c r="AK3937" s="104"/>
      <c r="AL3937" s="104"/>
      <c r="AO3937" s="104"/>
      <c r="AP3937" s="104"/>
    </row>
    <row r="3938" spans="21:42" ht="15" customHeight="1" x14ac:dyDescent="0.25">
      <c r="U3938" s="104"/>
      <c r="AB3938" s="104"/>
      <c r="AC3938" s="104"/>
      <c r="AF3938" s="104"/>
      <c r="AG3938" s="104"/>
      <c r="AK3938" s="104"/>
      <c r="AL3938" s="104"/>
      <c r="AO3938" s="104"/>
      <c r="AP3938" s="104"/>
    </row>
    <row r="3939" spans="21:42" ht="15" customHeight="1" x14ac:dyDescent="0.25">
      <c r="U3939" s="104"/>
      <c r="AB3939" s="104"/>
      <c r="AC3939" s="104"/>
      <c r="AF3939" s="104"/>
      <c r="AG3939" s="104"/>
      <c r="AK3939" s="104"/>
      <c r="AL3939" s="104"/>
      <c r="AO3939" s="104"/>
      <c r="AP3939" s="104"/>
    </row>
    <row r="3940" spans="21:42" ht="15" customHeight="1" x14ac:dyDescent="0.25">
      <c r="U3940" s="104"/>
      <c r="AB3940" s="104"/>
      <c r="AC3940" s="104"/>
      <c r="AF3940" s="104"/>
      <c r="AG3940" s="104"/>
      <c r="AK3940" s="104"/>
      <c r="AL3940" s="104"/>
      <c r="AO3940" s="104"/>
      <c r="AP3940" s="104"/>
    </row>
    <row r="3941" spans="21:42" ht="15" customHeight="1" x14ac:dyDescent="0.25">
      <c r="U3941" s="104"/>
      <c r="AB3941" s="104"/>
      <c r="AC3941" s="104"/>
      <c r="AF3941" s="104"/>
      <c r="AG3941" s="104"/>
      <c r="AK3941" s="104"/>
      <c r="AL3941" s="104"/>
      <c r="AO3941" s="104"/>
      <c r="AP3941" s="104"/>
    </row>
    <row r="3942" spans="21:42" ht="15" customHeight="1" x14ac:dyDescent="0.25">
      <c r="U3942" s="104"/>
      <c r="AB3942" s="104"/>
      <c r="AC3942" s="104"/>
      <c r="AF3942" s="104"/>
      <c r="AG3942" s="104"/>
      <c r="AK3942" s="104"/>
      <c r="AL3942" s="104"/>
      <c r="AO3942" s="104"/>
      <c r="AP3942" s="104"/>
    </row>
    <row r="3943" spans="21:42" ht="15" customHeight="1" x14ac:dyDescent="0.25">
      <c r="U3943" s="104"/>
      <c r="AB3943" s="104"/>
      <c r="AC3943" s="104"/>
      <c r="AF3943" s="104"/>
      <c r="AG3943" s="104"/>
      <c r="AK3943" s="104"/>
      <c r="AL3943" s="104"/>
      <c r="AO3943" s="104"/>
      <c r="AP3943" s="104"/>
    </row>
    <row r="3944" spans="21:42" ht="15" customHeight="1" x14ac:dyDescent="0.25">
      <c r="U3944" s="104"/>
      <c r="AB3944" s="104"/>
      <c r="AC3944" s="104"/>
      <c r="AF3944" s="104"/>
      <c r="AG3944" s="104"/>
      <c r="AK3944" s="104"/>
      <c r="AL3944" s="104"/>
      <c r="AO3944" s="104"/>
      <c r="AP3944" s="104"/>
    </row>
    <row r="3945" spans="21:42" ht="15" customHeight="1" x14ac:dyDescent="0.25">
      <c r="U3945" s="104"/>
      <c r="AB3945" s="104"/>
      <c r="AC3945" s="104"/>
      <c r="AF3945" s="104"/>
      <c r="AG3945" s="104"/>
      <c r="AK3945" s="104"/>
      <c r="AL3945" s="104"/>
      <c r="AO3945" s="104"/>
      <c r="AP3945" s="104"/>
    </row>
    <row r="3946" spans="21:42" ht="15" customHeight="1" x14ac:dyDescent="0.25">
      <c r="U3946" s="104"/>
      <c r="AB3946" s="104"/>
      <c r="AC3946" s="104"/>
      <c r="AF3946" s="104"/>
      <c r="AG3946" s="104"/>
      <c r="AK3946" s="104"/>
      <c r="AL3946" s="104"/>
      <c r="AO3946" s="104"/>
      <c r="AP3946" s="104"/>
    </row>
    <row r="3947" spans="21:42" ht="15" customHeight="1" x14ac:dyDescent="0.25">
      <c r="U3947" s="104"/>
      <c r="AB3947" s="104"/>
      <c r="AC3947" s="104"/>
      <c r="AF3947" s="104"/>
      <c r="AG3947" s="104"/>
      <c r="AK3947" s="104"/>
      <c r="AL3947" s="104"/>
      <c r="AO3947" s="104"/>
      <c r="AP3947" s="104"/>
    </row>
    <row r="3948" spans="21:42" ht="15" customHeight="1" x14ac:dyDescent="0.25">
      <c r="U3948" s="104"/>
      <c r="AB3948" s="104"/>
      <c r="AC3948" s="104"/>
      <c r="AF3948" s="104"/>
      <c r="AG3948" s="104"/>
      <c r="AK3948" s="104"/>
      <c r="AL3948" s="104"/>
      <c r="AO3948" s="104"/>
      <c r="AP3948" s="104"/>
    </row>
    <row r="3949" spans="21:42" ht="15" customHeight="1" x14ac:dyDescent="0.25">
      <c r="U3949" s="104"/>
      <c r="AB3949" s="104"/>
      <c r="AC3949" s="104"/>
      <c r="AF3949" s="104"/>
      <c r="AG3949" s="104"/>
      <c r="AK3949" s="104"/>
      <c r="AL3949" s="104"/>
      <c r="AO3949" s="104"/>
      <c r="AP3949" s="104"/>
    </row>
    <row r="3950" spans="21:42" ht="15" customHeight="1" x14ac:dyDescent="0.25">
      <c r="U3950" s="104"/>
      <c r="AB3950" s="104"/>
      <c r="AC3950" s="104"/>
      <c r="AF3950" s="104"/>
      <c r="AG3950" s="104"/>
      <c r="AK3950" s="104"/>
      <c r="AL3950" s="104"/>
      <c r="AO3950" s="104"/>
      <c r="AP3950" s="104"/>
    </row>
    <row r="3951" spans="21:42" ht="15" customHeight="1" x14ac:dyDescent="0.25">
      <c r="U3951" s="104"/>
      <c r="AB3951" s="104"/>
      <c r="AC3951" s="104"/>
      <c r="AF3951" s="104"/>
      <c r="AG3951" s="104"/>
      <c r="AK3951" s="104"/>
      <c r="AL3951" s="104"/>
      <c r="AO3951" s="104"/>
      <c r="AP3951" s="104"/>
    </row>
    <row r="3952" spans="21:42" ht="15" customHeight="1" x14ac:dyDescent="0.25">
      <c r="U3952" s="104"/>
      <c r="AB3952" s="104"/>
      <c r="AC3952" s="104"/>
      <c r="AF3952" s="104"/>
      <c r="AG3952" s="104"/>
      <c r="AK3952" s="104"/>
      <c r="AL3952" s="104"/>
      <c r="AO3952" s="104"/>
      <c r="AP3952" s="104"/>
    </row>
    <row r="3953" spans="21:42" ht="15" customHeight="1" x14ac:dyDescent="0.25">
      <c r="U3953" s="104"/>
      <c r="AB3953" s="104"/>
      <c r="AC3953" s="104"/>
      <c r="AF3953" s="104"/>
      <c r="AG3953" s="104"/>
      <c r="AK3953" s="104"/>
      <c r="AL3953" s="104"/>
      <c r="AO3953" s="104"/>
      <c r="AP3953" s="104"/>
    </row>
    <row r="3954" spans="21:42" ht="15" customHeight="1" x14ac:dyDescent="0.25">
      <c r="U3954" s="104"/>
      <c r="AB3954" s="104"/>
      <c r="AC3954" s="104"/>
      <c r="AF3954" s="104"/>
      <c r="AG3954" s="104"/>
      <c r="AK3954" s="104"/>
      <c r="AL3954" s="104"/>
      <c r="AO3954" s="104"/>
      <c r="AP3954" s="104"/>
    </row>
    <row r="3955" spans="21:42" ht="15" customHeight="1" x14ac:dyDescent="0.25">
      <c r="U3955" s="104"/>
      <c r="AB3955" s="104"/>
      <c r="AC3955" s="104"/>
      <c r="AF3955" s="104"/>
      <c r="AG3955" s="104"/>
      <c r="AK3955" s="104"/>
      <c r="AL3955" s="104"/>
      <c r="AO3955" s="104"/>
      <c r="AP3955" s="104"/>
    </row>
    <row r="3956" spans="21:42" ht="15" customHeight="1" x14ac:dyDescent="0.25">
      <c r="U3956" s="104"/>
      <c r="AB3956" s="104"/>
      <c r="AC3956" s="104"/>
      <c r="AF3956" s="104"/>
      <c r="AG3956" s="104"/>
      <c r="AK3956" s="104"/>
      <c r="AL3956" s="104"/>
      <c r="AO3956" s="104"/>
      <c r="AP3956" s="104"/>
    </row>
    <row r="3957" spans="21:42" ht="15" customHeight="1" x14ac:dyDescent="0.25">
      <c r="U3957" s="104"/>
      <c r="AB3957" s="104"/>
      <c r="AC3957" s="104"/>
      <c r="AF3957" s="104"/>
      <c r="AG3957" s="104"/>
      <c r="AK3957" s="104"/>
      <c r="AL3957" s="104"/>
      <c r="AO3957" s="104"/>
      <c r="AP3957" s="104"/>
    </row>
    <row r="3958" spans="21:42" ht="15" customHeight="1" x14ac:dyDescent="0.25">
      <c r="U3958" s="104"/>
      <c r="AB3958" s="104"/>
      <c r="AC3958" s="104"/>
      <c r="AF3958" s="104"/>
      <c r="AG3958" s="104"/>
      <c r="AK3958" s="104"/>
      <c r="AL3958" s="104"/>
      <c r="AO3958" s="104"/>
      <c r="AP3958" s="104"/>
    </row>
    <row r="3959" spans="21:42" ht="15" customHeight="1" x14ac:dyDescent="0.25">
      <c r="U3959" s="104"/>
      <c r="AB3959" s="104"/>
      <c r="AC3959" s="104"/>
      <c r="AF3959" s="104"/>
      <c r="AG3959" s="104"/>
      <c r="AK3959" s="104"/>
      <c r="AL3959" s="104"/>
      <c r="AO3959" s="104"/>
      <c r="AP3959" s="104"/>
    </row>
    <row r="3960" spans="21:42" ht="15" customHeight="1" x14ac:dyDescent="0.25">
      <c r="U3960" s="104"/>
      <c r="AB3960" s="104"/>
      <c r="AC3960" s="104"/>
      <c r="AF3960" s="104"/>
      <c r="AG3960" s="104"/>
      <c r="AK3960" s="104"/>
      <c r="AL3960" s="104"/>
      <c r="AO3960" s="104"/>
      <c r="AP3960" s="104"/>
    </row>
    <row r="3961" spans="21:42" ht="15" customHeight="1" x14ac:dyDescent="0.25">
      <c r="U3961" s="104"/>
      <c r="AB3961" s="104"/>
      <c r="AC3961" s="104"/>
      <c r="AF3961" s="104"/>
      <c r="AG3961" s="104"/>
      <c r="AK3961" s="104"/>
      <c r="AL3961" s="104"/>
      <c r="AO3961" s="104"/>
      <c r="AP3961" s="104"/>
    </row>
    <row r="3962" spans="21:42" ht="15" customHeight="1" x14ac:dyDescent="0.25">
      <c r="U3962" s="104"/>
      <c r="AB3962" s="104"/>
      <c r="AC3962" s="104"/>
      <c r="AF3962" s="104"/>
      <c r="AG3962" s="104"/>
      <c r="AK3962" s="104"/>
      <c r="AL3962" s="104"/>
      <c r="AO3962" s="104"/>
      <c r="AP3962" s="104"/>
    </row>
    <row r="3963" spans="21:42" ht="15" customHeight="1" x14ac:dyDescent="0.25">
      <c r="U3963" s="104"/>
      <c r="AB3963" s="104"/>
      <c r="AC3963" s="104"/>
      <c r="AF3963" s="104"/>
      <c r="AG3963" s="104"/>
      <c r="AK3963" s="104"/>
      <c r="AL3963" s="104"/>
      <c r="AO3963" s="104"/>
      <c r="AP3963" s="104"/>
    </row>
    <row r="3964" spans="21:42" ht="15" customHeight="1" x14ac:dyDescent="0.25">
      <c r="U3964" s="104"/>
      <c r="AB3964" s="104"/>
      <c r="AC3964" s="104"/>
      <c r="AF3964" s="104"/>
      <c r="AG3964" s="104"/>
      <c r="AK3964" s="104"/>
      <c r="AL3964" s="104"/>
      <c r="AO3964" s="104"/>
      <c r="AP3964" s="104"/>
    </row>
    <row r="3965" spans="21:42" ht="15" customHeight="1" x14ac:dyDescent="0.25">
      <c r="U3965" s="104"/>
      <c r="AB3965" s="104"/>
      <c r="AC3965" s="104"/>
      <c r="AF3965" s="104"/>
      <c r="AG3965" s="104"/>
      <c r="AK3965" s="104"/>
      <c r="AL3965" s="104"/>
      <c r="AO3965" s="104"/>
      <c r="AP3965" s="104"/>
    </row>
    <row r="3966" spans="21:42" ht="15" customHeight="1" x14ac:dyDescent="0.25">
      <c r="U3966" s="104"/>
      <c r="AB3966" s="104"/>
      <c r="AC3966" s="104"/>
      <c r="AF3966" s="104"/>
      <c r="AG3966" s="104"/>
      <c r="AK3966" s="104"/>
      <c r="AL3966" s="104"/>
      <c r="AO3966" s="104"/>
      <c r="AP3966" s="104"/>
    </row>
    <row r="3967" spans="21:42" ht="15" customHeight="1" x14ac:dyDescent="0.25">
      <c r="U3967" s="104"/>
      <c r="AB3967" s="104"/>
      <c r="AC3967" s="104"/>
      <c r="AF3967" s="104"/>
      <c r="AG3967" s="104"/>
      <c r="AK3967" s="104"/>
      <c r="AL3967" s="104"/>
      <c r="AO3967" s="104"/>
      <c r="AP3967" s="104"/>
    </row>
    <row r="3968" spans="21:42" ht="15" customHeight="1" x14ac:dyDescent="0.25">
      <c r="U3968" s="104"/>
      <c r="AB3968" s="104"/>
      <c r="AC3968" s="104"/>
      <c r="AF3968" s="104"/>
      <c r="AG3968" s="104"/>
      <c r="AK3968" s="104"/>
      <c r="AL3968" s="104"/>
      <c r="AO3968" s="104"/>
      <c r="AP3968" s="104"/>
    </row>
    <row r="3969" spans="21:42" ht="15" customHeight="1" x14ac:dyDescent="0.25">
      <c r="U3969" s="104"/>
      <c r="AB3969" s="104"/>
      <c r="AC3969" s="104"/>
      <c r="AF3969" s="104"/>
      <c r="AG3969" s="104"/>
      <c r="AK3969" s="104"/>
      <c r="AL3969" s="104"/>
      <c r="AO3969" s="104"/>
      <c r="AP3969" s="104"/>
    </row>
    <row r="3970" spans="21:42" ht="15" customHeight="1" x14ac:dyDescent="0.25">
      <c r="U3970" s="104"/>
      <c r="AB3970" s="104"/>
      <c r="AC3970" s="104"/>
      <c r="AF3970" s="104"/>
      <c r="AG3970" s="104"/>
      <c r="AK3970" s="104"/>
      <c r="AL3970" s="104"/>
      <c r="AO3970" s="104"/>
      <c r="AP3970" s="104"/>
    </row>
    <row r="3971" spans="21:42" ht="15" customHeight="1" x14ac:dyDescent="0.25">
      <c r="U3971" s="104"/>
      <c r="AB3971" s="104"/>
      <c r="AC3971" s="104"/>
      <c r="AF3971" s="104"/>
      <c r="AG3971" s="104"/>
      <c r="AK3971" s="104"/>
      <c r="AL3971" s="104"/>
      <c r="AO3971" s="104"/>
      <c r="AP3971" s="104"/>
    </row>
    <row r="3972" spans="21:42" ht="15" customHeight="1" x14ac:dyDescent="0.25">
      <c r="U3972" s="104"/>
      <c r="AB3972" s="104"/>
      <c r="AC3972" s="104"/>
      <c r="AF3972" s="104"/>
      <c r="AG3972" s="104"/>
      <c r="AK3972" s="104"/>
      <c r="AL3972" s="104"/>
      <c r="AO3972" s="104"/>
      <c r="AP3972" s="104"/>
    </row>
    <row r="3973" spans="21:42" ht="15" customHeight="1" x14ac:dyDescent="0.25">
      <c r="U3973" s="104"/>
      <c r="AB3973" s="104"/>
      <c r="AC3973" s="104"/>
      <c r="AF3973" s="104"/>
      <c r="AG3973" s="104"/>
      <c r="AK3973" s="104"/>
      <c r="AL3973" s="104"/>
      <c r="AO3973" s="104"/>
      <c r="AP3973" s="104"/>
    </row>
    <row r="3974" spans="21:42" ht="15" customHeight="1" x14ac:dyDescent="0.25">
      <c r="U3974" s="104"/>
      <c r="AB3974" s="104"/>
      <c r="AC3974" s="104"/>
      <c r="AF3974" s="104"/>
      <c r="AG3974" s="104"/>
      <c r="AK3974" s="104"/>
      <c r="AL3974" s="104"/>
      <c r="AO3974" s="104"/>
      <c r="AP3974" s="104"/>
    </row>
    <row r="3975" spans="21:42" ht="15" customHeight="1" x14ac:dyDescent="0.25">
      <c r="U3975" s="104"/>
      <c r="AB3975" s="104"/>
      <c r="AC3975" s="104"/>
      <c r="AF3975" s="104"/>
      <c r="AG3975" s="104"/>
      <c r="AK3975" s="104"/>
      <c r="AL3975" s="104"/>
      <c r="AO3975" s="104"/>
      <c r="AP3975" s="104"/>
    </row>
    <row r="3976" spans="21:42" ht="15" customHeight="1" x14ac:dyDescent="0.25">
      <c r="U3976" s="104"/>
      <c r="AB3976" s="104"/>
      <c r="AC3976" s="104"/>
      <c r="AF3976" s="104"/>
      <c r="AG3976" s="104"/>
      <c r="AK3976" s="104"/>
      <c r="AL3976" s="104"/>
      <c r="AO3976" s="104"/>
      <c r="AP3976" s="104"/>
    </row>
    <row r="3977" spans="21:42" ht="15" customHeight="1" x14ac:dyDescent="0.25">
      <c r="U3977" s="104"/>
      <c r="AB3977" s="104"/>
      <c r="AC3977" s="104"/>
      <c r="AF3977" s="104"/>
      <c r="AG3977" s="104"/>
      <c r="AK3977" s="104"/>
      <c r="AL3977" s="104"/>
      <c r="AO3977" s="104"/>
      <c r="AP3977" s="104"/>
    </row>
    <row r="3978" spans="21:42" ht="15" customHeight="1" x14ac:dyDescent="0.25">
      <c r="U3978" s="104"/>
      <c r="AB3978" s="104"/>
      <c r="AC3978" s="104"/>
      <c r="AF3978" s="104"/>
      <c r="AG3978" s="104"/>
      <c r="AK3978" s="104"/>
      <c r="AL3978" s="104"/>
      <c r="AO3978" s="104"/>
      <c r="AP3978" s="104"/>
    </row>
    <row r="3979" spans="21:42" ht="15" customHeight="1" x14ac:dyDescent="0.25">
      <c r="U3979" s="104"/>
      <c r="AB3979" s="104"/>
      <c r="AC3979" s="104"/>
      <c r="AF3979" s="104"/>
      <c r="AG3979" s="104"/>
      <c r="AK3979" s="104"/>
      <c r="AL3979" s="104"/>
      <c r="AO3979" s="104"/>
      <c r="AP3979" s="104"/>
    </row>
    <row r="3980" spans="21:42" ht="15" customHeight="1" x14ac:dyDescent="0.25">
      <c r="U3980" s="104"/>
      <c r="AB3980" s="104"/>
      <c r="AC3980" s="104"/>
      <c r="AF3980" s="104"/>
      <c r="AG3980" s="104"/>
      <c r="AK3980" s="104"/>
      <c r="AL3980" s="104"/>
      <c r="AO3980" s="104"/>
      <c r="AP3980" s="104"/>
    </row>
    <row r="3981" spans="21:42" ht="15" customHeight="1" x14ac:dyDescent="0.25">
      <c r="U3981" s="104"/>
      <c r="AB3981" s="104"/>
      <c r="AC3981" s="104"/>
      <c r="AF3981" s="104"/>
      <c r="AG3981" s="104"/>
      <c r="AK3981" s="104"/>
      <c r="AL3981" s="104"/>
      <c r="AO3981" s="104"/>
      <c r="AP3981" s="104"/>
    </row>
    <row r="3982" spans="21:42" ht="15" customHeight="1" x14ac:dyDescent="0.25">
      <c r="U3982" s="104"/>
      <c r="AB3982" s="104"/>
      <c r="AC3982" s="104"/>
      <c r="AF3982" s="104"/>
      <c r="AG3982" s="104"/>
      <c r="AK3982" s="104"/>
      <c r="AL3982" s="104"/>
      <c r="AO3982" s="104"/>
      <c r="AP3982" s="104"/>
    </row>
    <row r="3983" spans="21:42" ht="15" customHeight="1" x14ac:dyDescent="0.25">
      <c r="U3983" s="104"/>
      <c r="AB3983" s="104"/>
      <c r="AC3983" s="104"/>
      <c r="AF3983" s="104"/>
      <c r="AG3983" s="104"/>
      <c r="AK3983" s="104"/>
      <c r="AL3983" s="104"/>
      <c r="AO3983" s="104"/>
      <c r="AP3983" s="104"/>
    </row>
    <row r="3984" spans="21:42" ht="15" customHeight="1" x14ac:dyDescent="0.25">
      <c r="U3984" s="104"/>
      <c r="AB3984" s="104"/>
      <c r="AC3984" s="104"/>
      <c r="AF3984" s="104"/>
      <c r="AG3984" s="104"/>
      <c r="AK3984" s="104"/>
      <c r="AL3984" s="104"/>
      <c r="AO3984" s="104"/>
      <c r="AP3984" s="104"/>
    </row>
    <row r="3985" spans="21:42" ht="15" customHeight="1" x14ac:dyDescent="0.25">
      <c r="U3985" s="104"/>
      <c r="AB3985" s="104"/>
      <c r="AC3985" s="104"/>
      <c r="AF3985" s="104"/>
      <c r="AG3985" s="104"/>
      <c r="AK3985" s="104"/>
      <c r="AL3985" s="104"/>
      <c r="AO3985" s="104"/>
      <c r="AP3985" s="104"/>
    </row>
    <row r="3986" spans="21:42" ht="15" customHeight="1" x14ac:dyDescent="0.25">
      <c r="U3986" s="104"/>
      <c r="AB3986" s="104"/>
      <c r="AC3986" s="104"/>
      <c r="AF3986" s="104"/>
      <c r="AG3986" s="104"/>
      <c r="AK3986" s="104"/>
      <c r="AL3986" s="104"/>
      <c r="AO3986" s="104"/>
      <c r="AP3986" s="104"/>
    </row>
    <row r="3987" spans="21:42" ht="15" customHeight="1" x14ac:dyDescent="0.25">
      <c r="U3987" s="104"/>
      <c r="AB3987" s="104"/>
      <c r="AC3987" s="104"/>
      <c r="AF3987" s="104"/>
      <c r="AG3987" s="104"/>
      <c r="AK3987" s="104"/>
      <c r="AL3987" s="104"/>
      <c r="AO3987" s="104"/>
      <c r="AP3987" s="104"/>
    </row>
    <row r="3988" spans="21:42" ht="15" customHeight="1" x14ac:dyDescent="0.25">
      <c r="U3988" s="104"/>
      <c r="AB3988" s="104"/>
      <c r="AC3988" s="104"/>
      <c r="AF3988" s="104"/>
      <c r="AG3988" s="104"/>
      <c r="AK3988" s="104"/>
      <c r="AL3988" s="104"/>
      <c r="AO3988" s="104"/>
      <c r="AP3988" s="104"/>
    </row>
    <row r="3989" spans="21:42" ht="15" customHeight="1" x14ac:dyDescent="0.25">
      <c r="U3989" s="104"/>
      <c r="AB3989" s="104"/>
      <c r="AC3989" s="104"/>
      <c r="AF3989" s="104"/>
      <c r="AG3989" s="104"/>
      <c r="AK3989" s="104"/>
      <c r="AL3989" s="104"/>
      <c r="AO3989" s="104"/>
      <c r="AP3989" s="104"/>
    </row>
    <row r="3990" spans="21:42" ht="15" customHeight="1" x14ac:dyDescent="0.25">
      <c r="U3990" s="104"/>
      <c r="AB3990" s="104"/>
      <c r="AC3990" s="104"/>
      <c r="AF3990" s="104"/>
      <c r="AG3990" s="104"/>
      <c r="AK3990" s="104"/>
      <c r="AL3990" s="104"/>
      <c r="AO3990" s="104"/>
      <c r="AP3990" s="104"/>
    </row>
    <row r="3991" spans="21:42" ht="15" customHeight="1" x14ac:dyDescent="0.25">
      <c r="U3991" s="104"/>
      <c r="AB3991" s="104"/>
      <c r="AC3991" s="104"/>
      <c r="AF3991" s="104"/>
      <c r="AG3991" s="104"/>
      <c r="AK3991" s="104"/>
      <c r="AL3991" s="104"/>
      <c r="AO3991" s="104"/>
      <c r="AP3991" s="104"/>
    </row>
    <row r="3992" spans="21:42" ht="15" customHeight="1" x14ac:dyDescent="0.25">
      <c r="U3992" s="104"/>
      <c r="AB3992" s="104"/>
      <c r="AC3992" s="104"/>
      <c r="AF3992" s="104"/>
      <c r="AG3992" s="104"/>
      <c r="AK3992" s="104"/>
      <c r="AL3992" s="104"/>
      <c r="AO3992" s="104"/>
      <c r="AP3992" s="104"/>
    </row>
    <row r="3993" spans="21:42" ht="15" customHeight="1" x14ac:dyDescent="0.25">
      <c r="U3993" s="104"/>
      <c r="AB3993" s="104"/>
      <c r="AC3993" s="104"/>
      <c r="AF3993" s="104"/>
      <c r="AG3993" s="104"/>
      <c r="AK3993" s="104"/>
      <c r="AL3993" s="104"/>
      <c r="AO3993" s="104"/>
      <c r="AP3993" s="104"/>
    </row>
    <row r="3994" spans="21:42" ht="15" customHeight="1" x14ac:dyDescent="0.25">
      <c r="U3994" s="104"/>
      <c r="AB3994" s="104"/>
      <c r="AC3994" s="104"/>
      <c r="AF3994" s="104"/>
      <c r="AG3994" s="104"/>
      <c r="AK3994" s="104"/>
      <c r="AL3994" s="104"/>
      <c r="AO3994" s="104"/>
      <c r="AP3994" s="104"/>
    </row>
    <row r="3995" spans="21:42" ht="15" customHeight="1" x14ac:dyDescent="0.25">
      <c r="U3995" s="104"/>
      <c r="AB3995" s="104"/>
      <c r="AC3995" s="104"/>
      <c r="AF3995" s="104"/>
      <c r="AG3995" s="104"/>
      <c r="AK3995" s="104"/>
      <c r="AL3995" s="104"/>
      <c r="AO3995" s="104"/>
      <c r="AP3995" s="104"/>
    </row>
    <row r="3996" spans="21:42" ht="15" customHeight="1" x14ac:dyDescent="0.25">
      <c r="U3996" s="104"/>
      <c r="AB3996" s="104"/>
      <c r="AC3996" s="104"/>
      <c r="AF3996" s="104"/>
      <c r="AG3996" s="104"/>
      <c r="AK3996" s="104"/>
      <c r="AL3996" s="104"/>
      <c r="AO3996" s="104"/>
      <c r="AP3996" s="104"/>
    </row>
    <row r="3997" spans="21:42" ht="15" customHeight="1" x14ac:dyDescent="0.25">
      <c r="U3997" s="104"/>
      <c r="AB3997" s="104"/>
      <c r="AC3997" s="104"/>
      <c r="AF3997" s="104"/>
      <c r="AG3997" s="104"/>
      <c r="AK3997" s="104"/>
      <c r="AL3997" s="104"/>
      <c r="AO3997" s="104"/>
      <c r="AP3997" s="104"/>
    </row>
    <row r="3998" spans="21:42" ht="15" customHeight="1" x14ac:dyDescent="0.25">
      <c r="U3998" s="104"/>
      <c r="AB3998" s="104"/>
      <c r="AC3998" s="104"/>
      <c r="AF3998" s="104"/>
      <c r="AG3998" s="104"/>
      <c r="AK3998" s="104"/>
      <c r="AL3998" s="104"/>
      <c r="AO3998" s="104"/>
      <c r="AP3998" s="104"/>
    </row>
    <row r="3999" spans="21:42" ht="15" customHeight="1" x14ac:dyDescent="0.25">
      <c r="U3999" s="104"/>
      <c r="AB3999" s="104"/>
      <c r="AC3999" s="104"/>
      <c r="AF3999" s="104"/>
      <c r="AG3999" s="104"/>
      <c r="AK3999" s="104"/>
      <c r="AL3999" s="104"/>
      <c r="AO3999" s="104"/>
      <c r="AP3999" s="104"/>
    </row>
    <row r="4000" spans="21:42" ht="15" customHeight="1" x14ac:dyDescent="0.25">
      <c r="U4000" s="104"/>
      <c r="AB4000" s="104"/>
      <c r="AC4000" s="104"/>
      <c r="AF4000" s="104"/>
      <c r="AG4000" s="104"/>
      <c r="AK4000" s="104"/>
      <c r="AL4000" s="104"/>
      <c r="AO4000" s="104"/>
      <c r="AP4000" s="104"/>
    </row>
    <row r="4001" spans="21:42" ht="15" customHeight="1" x14ac:dyDescent="0.25">
      <c r="U4001" s="104"/>
      <c r="AB4001" s="104"/>
      <c r="AC4001" s="104"/>
      <c r="AF4001" s="104"/>
      <c r="AG4001" s="104"/>
      <c r="AK4001" s="104"/>
      <c r="AL4001" s="104"/>
      <c r="AO4001" s="104"/>
      <c r="AP4001" s="104"/>
    </row>
    <row r="4002" spans="21:42" ht="15" customHeight="1" x14ac:dyDescent="0.25">
      <c r="U4002" s="104"/>
      <c r="AB4002" s="104"/>
      <c r="AC4002" s="104"/>
      <c r="AF4002" s="104"/>
      <c r="AG4002" s="104"/>
      <c r="AK4002" s="104"/>
      <c r="AL4002" s="104"/>
      <c r="AO4002" s="104"/>
      <c r="AP4002" s="104"/>
    </row>
    <row r="4003" spans="21:42" ht="15" customHeight="1" x14ac:dyDescent="0.25">
      <c r="U4003" s="104"/>
      <c r="AB4003" s="104"/>
      <c r="AC4003" s="104"/>
      <c r="AF4003" s="104"/>
      <c r="AG4003" s="104"/>
      <c r="AK4003" s="104"/>
      <c r="AL4003" s="104"/>
      <c r="AO4003" s="104"/>
      <c r="AP4003" s="104"/>
    </row>
    <row r="4004" spans="21:42" ht="15" customHeight="1" x14ac:dyDescent="0.25">
      <c r="U4004" s="104"/>
      <c r="AB4004" s="104"/>
      <c r="AC4004" s="104"/>
      <c r="AF4004" s="104"/>
      <c r="AG4004" s="104"/>
      <c r="AK4004" s="104"/>
      <c r="AL4004" s="104"/>
      <c r="AO4004" s="104"/>
      <c r="AP4004" s="104"/>
    </row>
    <row r="4005" spans="21:42" ht="15" customHeight="1" x14ac:dyDescent="0.25">
      <c r="U4005" s="104"/>
      <c r="AB4005" s="104"/>
      <c r="AC4005" s="104"/>
      <c r="AF4005" s="104"/>
      <c r="AG4005" s="104"/>
      <c r="AK4005" s="104"/>
      <c r="AL4005" s="104"/>
      <c r="AO4005" s="104"/>
      <c r="AP4005" s="104"/>
    </row>
    <row r="4006" spans="21:42" ht="15" customHeight="1" x14ac:dyDescent="0.25">
      <c r="U4006" s="104"/>
      <c r="AB4006" s="104"/>
      <c r="AC4006" s="104"/>
      <c r="AF4006" s="104"/>
      <c r="AG4006" s="104"/>
      <c r="AK4006" s="104"/>
      <c r="AL4006" s="104"/>
      <c r="AO4006" s="104"/>
      <c r="AP4006" s="104"/>
    </row>
    <row r="4007" spans="21:42" ht="15" customHeight="1" x14ac:dyDescent="0.25">
      <c r="U4007" s="104"/>
      <c r="AB4007" s="104"/>
      <c r="AC4007" s="104"/>
      <c r="AF4007" s="104"/>
      <c r="AG4007" s="104"/>
      <c r="AK4007" s="104"/>
      <c r="AL4007" s="104"/>
      <c r="AO4007" s="104"/>
      <c r="AP4007" s="104"/>
    </row>
    <row r="4008" spans="21:42" ht="15" customHeight="1" x14ac:dyDescent="0.25">
      <c r="U4008" s="104"/>
      <c r="AB4008" s="104"/>
      <c r="AC4008" s="104"/>
      <c r="AF4008" s="104"/>
      <c r="AG4008" s="104"/>
      <c r="AK4008" s="104"/>
      <c r="AL4008" s="104"/>
      <c r="AO4008" s="104"/>
      <c r="AP4008" s="104"/>
    </row>
    <row r="4009" spans="21:42" ht="15" customHeight="1" x14ac:dyDescent="0.25">
      <c r="U4009" s="104"/>
      <c r="AB4009" s="104"/>
      <c r="AC4009" s="104"/>
      <c r="AF4009" s="104"/>
      <c r="AG4009" s="104"/>
      <c r="AK4009" s="104"/>
      <c r="AL4009" s="104"/>
      <c r="AO4009" s="104"/>
      <c r="AP4009" s="104"/>
    </row>
    <row r="4010" spans="21:42" ht="15" customHeight="1" x14ac:dyDescent="0.25">
      <c r="U4010" s="104"/>
      <c r="AB4010" s="104"/>
      <c r="AC4010" s="104"/>
      <c r="AF4010" s="104"/>
      <c r="AG4010" s="104"/>
      <c r="AK4010" s="104"/>
      <c r="AL4010" s="104"/>
      <c r="AO4010" s="104"/>
      <c r="AP4010" s="104"/>
    </row>
    <row r="4011" spans="21:42" ht="15" customHeight="1" x14ac:dyDescent="0.25">
      <c r="U4011" s="104"/>
      <c r="AB4011" s="104"/>
      <c r="AC4011" s="104"/>
      <c r="AF4011" s="104"/>
      <c r="AG4011" s="104"/>
      <c r="AK4011" s="104"/>
      <c r="AL4011" s="104"/>
      <c r="AO4011" s="104"/>
      <c r="AP4011" s="104"/>
    </row>
    <row r="4012" spans="21:42" ht="15" customHeight="1" x14ac:dyDescent="0.25">
      <c r="U4012" s="104"/>
      <c r="AB4012" s="104"/>
      <c r="AC4012" s="104"/>
      <c r="AF4012" s="104"/>
      <c r="AG4012" s="104"/>
      <c r="AK4012" s="104"/>
      <c r="AL4012" s="104"/>
      <c r="AO4012" s="104"/>
      <c r="AP4012" s="104"/>
    </row>
    <row r="4013" spans="21:42" ht="15" customHeight="1" x14ac:dyDescent="0.25">
      <c r="U4013" s="104"/>
      <c r="AB4013" s="104"/>
      <c r="AC4013" s="104"/>
      <c r="AF4013" s="104"/>
      <c r="AG4013" s="104"/>
      <c r="AK4013" s="104"/>
      <c r="AL4013" s="104"/>
      <c r="AO4013" s="104"/>
      <c r="AP4013" s="104"/>
    </row>
    <row r="4014" spans="21:42" ht="15" customHeight="1" x14ac:dyDescent="0.25">
      <c r="U4014" s="104"/>
      <c r="AB4014" s="104"/>
      <c r="AC4014" s="104"/>
      <c r="AF4014" s="104"/>
      <c r="AG4014" s="104"/>
      <c r="AK4014" s="104"/>
      <c r="AL4014" s="104"/>
      <c r="AO4014" s="104"/>
      <c r="AP4014" s="104"/>
    </row>
    <row r="4015" spans="21:42" ht="15" customHeight="1" x14ac:dyDescent="0.25">
      <c r="U4015" s="104"/>
      <c r="AB4015" s="104"/>
      <c r="AC4015" s="104"/>
      <c r="AF4015" s="104"/>
      <c r="AG4015" s="104"/>
      <c r="AK4015" s="104"/>
      <c r="AL4015" s="104"/>
      <c r="AO4015" s="104"/>
      <c r="AP4015" s="104"/>
    </row>
    <row r="4016" spans="21:42" ht="15" customHeight="1" x14ac:dyDescent="0.25">
      <c r="U4016" s="104"/>
      <c r="AB4016" s="104"/>
      <c r="AC4016" s="104"/>
      <c r="AF4016" s="104"/>
      <c r="AG4016" s="104"/>
      <c r="AK4016" s="104"/>
      <c r="AL4016" s="104"/>
      <c r="AO4016" s="104"/>
      <c r="AP4016" s="104"/>
    </row>
    <row r="4017" spans="21:42" ht="15" customHeight="1" x14ac:dyDescent="0.25">
      <c r="U4017" s="104"/>
      <c r="AB4017" s="104"/>
      <c r="AC4017" s="104"/>
      <c r="AF4017" s="104"/>
      <c r="AG4017" s="104"/>
      <c r="AK4017" s="104"/>
      <c r="AL4017" s="104"/>
      <c r="AO4017" s="104"/>
      <c r="AP4017" s="104"/>
    </row>
    <row r="4018" spans="21:42" ht="15" customHeight="1" x14ac:dyDescent="0.25">
      <c r="U4018" s="104"/>
      <c r="AB4018" s="104"/>
      <c r="AC4018" s="104"/>
      <c r="AF4018" s="104"/>
      <c r="AG4018" s="104"/>
      <c r="AK4018" s="104"/>
      <c r="AL4018" s="104"/>
      <c r="AO4018" s="104"/>
      <c r="AP4018" s="104"/>
    </row>
    <row r="4019" spans="21:42" ht="15" customHeight="1" x14ac:dyDescent="0.25">
      <c r="U4019" s="104"/>
      <c r="AB4019" s="104"/>
      <c r="AC4019" s="104"/>
      <c r="AF4019" s="104"/>
      <c r="AG4019" s="104"/>
      <c r="AK4019" s="104"/>
      <c r="AL4019" s="104"/>
      <c r="AO4019" s="104"/>
      <c r="AP4019" s="104"/>
    </row>
    <row r="4020" spans="21:42" ht="15" customHeight="1" x14ac:dyDescent="0.25">
      <c r="U4020" s="104"/>
      <c r="AB4020" s="104"/>
      <c r="AC4020" s="104"/>
      <c r="AF4020" s="104"/>
      <c r="AG4020" s="104"/>
      <c r="AK4020" s="104"/>
      <c r="AL4020" s="104"/>
      <c r="AO4020" s="104"/>
      <c r="AP4020" s="104"/>
    </row>
    <row r="4021" spans="21:42" ht="15" customHeight="1" x14ac:dyDescent="0.25">
      <c r="U4021" s="104"/>
      <c r="AB4021" s="104"/>
      <c r="AC4021" s="104"/>
      <c r="AF4021" s="104"/>
      <c r="AG4021" s="104"/>
      <c r="AK4021" s="104"/>
      <c r="AL4021" s="104"/>
      <c r="AO4021" s="104"/>
      <c r="AP4021" s="104"/>
    </row>
    <row r="4022" spans="21:42" ht="15" customHeight="1" x14ac:dyDescent="0.25">
      <c r="U4022" s="104"/>
      <c r="AB4022" s="104"/>
      <c r="AC4022" s="104"/>
      <c r="AF4022" s="104"/>
      <c r="AG4022" s="104"/>
      <c r="AK4022" s="104"/>
      <c r="AL4022" s="104"/>
      <c r="AO4022" s="104"/>
      <c r="AP4022" s="104"/>
    </row>
    <row r="4023" spans="21:42" ht="15" customHeight="1" x14ac:dyDescent="0.25">
      <c r="U4023" s="104"/>
      <c r="AB4023" s="104"/>
      <c r="AC4023" s="104"/>
      <c r="AF4023" s="104"/>
      <c r="AG4023" s="104"/>
      <c r="AK4023" s="104"/>
      <c r="AL4023" s="104"/>
      <c r="AO4023" s="104"/>
      <c r="AP4023" s="104"/>
    </row>
    <row r="4024" spans="21:42" ht="15" customHeight="1" x14ac:dyDescent="0.25">
      <c r="U4024" s="104"/>
      <c r="AB4024" s="104"/>
      <c r="AC4024" s="104"/>
      <c r="AF4024" s="104"/>
      <c r="AG4024" s="104"/>
      <c r="AK4024" s="104"/>
      <c r="AL4024" s="104"/>
      <c r="AO4024" s="104"/>
      <c r="AP4024" s="104"/>
    </row>
    <row r="4025" spans="21:42" ht="15" customHeight="1" x14ac:dyDescent="0.25">
      <c r="U4025" s="104"/>
      <c r="AB4025" s="104"/>
      <c r="AC4025" s="104"/>
      <c r="AF4025" s="104"/>
      <c r="AG4025" s="104"/>
      <c r="AK4025" s="104"/>
      <c r="AL4025" s="104"/>
      <c r="AO4025" s="104"/>
      <c r="AP4025" s="104"/>
    </row>
    <row r="4026" spans="21:42" ht="15" customHeight="1" x14ac:dyDescent="0.25">
      <c r="U4026" s="104"/>
      <c r="AB4026" s="104"/>
      <c r="AC4026" s="104"/>
      <c r="AF4026" s="104"/>
      <c r="AG4026" s="104"/>
      <c r="AK4026" s="104"/>
      <c r="AL4026" s="104"/>
      <c r="AO4026" s="104"/>
      <c r="AP4026" s="104"/>
    </row>
    <row r="4027" spans="21:42" ht="15" customHeight="1" x14ac:dyDescent="0.25">
      <c r="U4027" s="104"/>
      <c r="AB4027" s="104"/>
      <c r="AC4027" s="104"/>
      <c r="AF4027" s="104"/>
      <c r="AG4027" s="104"/>
      <c r="AK4027" s="104"/>
      <c r="AL4027" s="104"/>
      <c r="AO4027" s="104"/>
      <c r="AP4027" s="104"/>
    </row>
    <row r="4028" spans="21:42" ht="15" customHeight="1" x14ac:dyDescent="0.25">
      <c r="U4028" s="104"/>
      <c r="AB4028" s="104"/>
      <c r="AC4028" s="104"/>
      <c r="AF4028" s="104"/>
      <c r="AG4028" s="104"/>
      <c r="AK4028" s="104"/>
      <c r="AL4028" s="104"/>
      <c r="AO4028" s="104"/>
      <c r="AP4028" s="104"/>
    </row>
    <row r="4029" spans="21:42" ht="15" customHeight="1" x14ac:dyDescent="0.25">
      <c r="U4029" s="104"/>
      <c r="AB4029" s="104"/>
      <c r="AC4029" s="104"/>
      <c r="AF4029" s="104"/>
      <c r="AG4029" s="104"/>
      <c r="AK4029" s="104"/>
      <c r="AL4029" s="104"/>
      <c r="AO4029" s="104"/>
      <c r="AP4029" s="104"/>
    </row>
    <row r="4030" spans="21:42" ht="15" customHeight="1" x14ac:dyDescent="0.25">
      <c r="U4030" s="104"/>
      <c r="AB4030" s="104"/>
      <c r="AC4030" s="104"/>
      <c r="AF4030" s="104"/>
      <c r="AG4030" s="104"/>
      <c r="AK4030" s="104"/>
      <c r="AL4030" s="104"/>
      <c r="AO4030" s="104"/>
      <c r="AP4030" s="104"/>
    </row>
    <row r="4031" spans="21:42" ht="15" customHeight="1" x14ac:dyDescent="0.25">
      <c r="U4031" s="104"/>
      <c r="AB4031" s="104"/>
      <c r="AC4031" s="104"/>
      <c r="AF4031" s="104"/>
      <c r="AG4031" s="104"/>
      <c r="AK4031" s="104"/>
      <c r="AL4031" s="104"/>
      <c r="AO4031" s="104"/>
      <c r="AP4031" s="104"/>
    </row>
    <row r="4032" spans="21:42" ht="15" customHeight="1" x14ac:dyDescent="0.25">
      <c r="U4032" s="104"/>
      <c r="AB4032" s="104"/>
      <c r="AC4032" s="104"/>
      <c r="AF4032" s="104"/>
      <c r="AG4032" s="104"/>
      <c r="AK4032" s="104"/>
      <c r="AL4032" s="104"/>
      <c r="AO4032" s="104"/>
      <c r="AP4032" s="104"/>
    </row>
    <row r="4033" spans="21:42" ht="15" customHeight="1" x14ac:dyDescent="0.25">
      <c r="U4033" s="104"/>
      <c r="AB4033" s="104"/>
      <c r="AC4033" s="104"/>
      <c r="AF4033" s="104"/>
      <c r="AG4033" s="104"/>
      <c r="AK4033" s="104"/>
      <c r="AL4033" s="104"/>
      <c r="AO4033" s="104"/>
      <c r="AP4033" s="104"/>
    </row>
    <row r="4034" spans="21:42" ht="15" customHeight="1" x14ac:dyDescent="0.25">
      <c r="U4034" s="104"/>
      <c r="AB4034" s="104"/>
      <c r="AC4034" s="104"/>
      <c r="AF4034" s="104"/>
      <c r="AG4034" s="104"/>
      <c r="AK4034" s="104"/>
      <c r="AL4034" s="104"/>
      <c r="AO4034" s="104"/>
      <c r="AP4034" s="104"/>
    </row>
    <row r="4035" spans="21:42" ht="15" customHeight="1" x14ac:dyDescent="0.25">
      <c r="U4035" s="104"/>
      <c r="AB4035" s="104"/>
      <c r="AC4035" s="104"/>
      <c r="AF4035" s="104"/>
      <c r="AG4035" s="104"/>
      <c r="AK4035" s="104"/>
      <c r="AL4035" s="104"/>
      <c r="AO4035" s="104"/>
      <c r="AP4035" s="104"/>
    </row>
    <row r="4036" spans="21:42" ht="15" customHeight="1" x14ac:dyDescent="0.25">
      <c r="U4036" s="104"/>
      <c r="AB4036" s="104"/>
      <c r="AC4036" s="104"/>
      <c r="AF4036" s="104"/>
      <c r="AG4036" s="104"/>
      <c r="AK4036" s="104"/>
      <c r="AL4036" s="104"/>
      <c r="AO4036" s="104"/>
      <c r="AP4036" s="104"/>
    </row>
    <row r="4037" spans="21:42" ht="15" customHeight="1" x14ac:dyDescent="0.25">
      <c r="U4037" s="104"/>
      <c r="AB4037" s="104"/>
      <c r="AC4037" s="104"/>
      <c r="AF4037" s="104"/>
      <c r="AG4037" s="104"/>
      <c r="AK4037" s="104"/>
      <c r="AL4037" s="104"/>
      <c r="AO4037" s="104"/>
      <c r="AP4037" s="104"/>
    </row>
    <row r="4038" spans="21:42" ht="15" customHeight="1" x14ac:dyDescent="0.25">
      <c r="U4038" s="104"/>
      <c r="AB4038" s="104"/>
      <c r="AC4038" s="104"/>
      <c r="AF4038" s="104"/>
      <c r="AG4038" s="104"/>
      <c r="AK4038" s="104"/>
      <c r="AL4038" s="104"/>
      <c r="AO4038" s="104"/>
      <c r="AP4038" s="104"/>
    </row>
    <row r="4039" spans="21:42" ht="15" customHeight="1" x14ac:dyDescent="0.25">
      <c r="U4039" s="104"/>
      <c r="AB4039" s="104"/>
      <c r="AC4039" s="104"/>
      <c r="AF4039" s="104"/>
      <c r="AG4039" s="104"/>
      <c r="AK4039" s="104"/>
      <c r="AL4039" s="104"/>
      <c r="AO4039" s="104"/>
      <c r="AP4039" s="104"/>
    </row>
    <row r="4040" spans="21:42" ht="15" customHeight="1" x14ac:dyDescent="0.25">
      <c r="U4040" s="104"/>
      <c r="AB4040" s="104"/>
      <c r="AC4040" s="104"/>
      <c r="AF4040" s="104"/>
      <c r="AG4040" s="104"/>
      <c r="AK4040" s="104"/>
      <c r="AL4040" s="104"/>
      <c r="AO4040" s="104"/>
      <c r="AP4040" s="104"/>
    </row>
    <row r="4041" spans="21:42" ht="15" customHeight="1" x14ac:dyDescent="0.25">
      <c r="U4041" s="104"/>
      <c r="AB4041" s="104"/>
      <c r="AC4041" s="104"/>
      <c r="AF4041" s="104"/>
      <c r="AG4041" s="104"/>
      <c r="AK4041" s="104"/>
      <c r="AL4041" s="104"/>
      <c r="AO4041" s="104"/>
      <c r="AP4041" s="104"/>
    </row>
    <row r="4042" spans="21:42" ht="15" customHeight="1" x14ac:dyDescent="0.25">
      <c r="U4042" s="104"/>
      <c r="AB4042" s="104"/>
      <c r="AC4042" s="104"/>
      <c r="AF4042" s="104"/>
      <c r="AG4042" s="104"/>
      <c r="AK4042" s="104"/>
      <c r="AL4042" s="104"/>
      <c r="AO4042" s="104"/>
      <c r="AP4042" s="104"/>
    </row>
    <row r="4043" spans="21:42" ht="15" customHeight="1" x14ac:dyDescent="0.25">
      <c r="U4043" s="104"/>
      <c r="AB4043" s="104"/>
      <c r="AC4043" s="104"/>
      <c r="AF4043" s="104"/>
      <c r="AG4043" s="104"/>
      <c r="AK4043" s="104"/>
      <c r="AL4043" s="104"/>
      <c r="AO4043" s="104"/>
      <c r="AP4043" s="104"/>
    </row>
    <row r="4044" spans="21:42" ht="15" customHeight="1" x14ac:dyDescent="0.25">
      <c r="U4044" s="104"/>
      <c r="AB4044" s="104"/>
      <c r="AC4044" s="104"/>
      <c r="AF4044" s="104"/>
      <c r="AG4044" s="104"/>
      <c r="AK4044" s="104"/>
      <c r="AL4044" s="104"/>
      <c r="AO4044" s="104"/>
      <c r="AP4044" s="104"/>
    </row>
    <row r="4045" spans="21:42" ht="15" customHeight="1" x14ac:dyDescent="0.25">
      <c r="U4045" s="104"/>
      <c r="AB4045" s="104"/>
      <c r="AC4045" s="104"/>
      <c r="AF4045" s="104"/>
      <c r="AG4045" s="104"/>
      <c r="AK4045" s="104"/>
      <c r="AL4045" s="104"/>
      <c r="AO4045" s="104"/>
      <c r="AP4045" s="104"/>
    </row>
    <row r="4046" spans="21:42" ht="15" customHeight="1" x14ac:dyDescent="0.25">
      <c r="U4046" s="104"/>
      <c r="AB4046" s="104"/>
      <c r="AC4046" s="104"/>
      <c r="AF4046" s="104"/>
      <c r="AG4046" s="104"/>
      <c r="AK4046" s="104"/>
      <c r="AL4046" s="104"/>
      <c r="AO4046" s="104"/>
      <c r="AP4046" s="104"/>
    </row>
    <row r="4047" spans="21:42" ht="15" customHeight="1" x14ac:dyDescent="0.25">
      <c r="U4047" s="104"/>
      <c r="AB4047" s="104"/>
      <c r="AC4047" s="104"/>
      <c r="AF4047" s="104"/>
      <c r="AG4047" s="104"/>
      <c r="AK4047" s="104"/>
      <c r="AL4047" s="104"/>
      <c r="AO4047" s="104"/>
      <c r="AP4047" s="104"/>
    </row>
    <row r="4048" spans="21:42" ht="15" customHeight="1" x14ac:dyDescent="0.25">
      <c r="U4048" s="104"/>
      <c r="AB4048" s="104"/>
      <c r="AC4048" s="104"/>
      <c r="AF4048" s="104"/>
      <c r="AG4048" s="104"/>
      <c r="AK4048" s="104"/>
      <c r="AL4048" s="104"/>
      <c r="AO4048" s="104"/>
      <c r="AP4048" s="104"/>
    </row>
    <row r="4049" spans="21:42" ht="15" customHeight="1" x14ac:dyDescent="0.25">
      <c r="U4049" s="104"/>
      <c r="AB4049" s="104"/>
      <c r="AC4049" s="104"/>
      <c r="AF4049" s="104"/>
      <c r="AG4049" s="104"/>
      <c r="AK4049" s="104"/>
      <c r="AL4049" s="104"/>
      <c r="AO4049" s="104"/>
      <c r="AP4049" s="104"/>
    </row>
    <row r="4050" spans="21:42" ht="15" customHeight="1" x14ac:dyDescent="0.25">
      <c r="U4050" s="104"/>
      <c r="AB4050" s="104"/>
      <c r="AC4050" s="104"/>
      <c r="AF4050" s="104"/>
      <c r="AG4050" s="104"/>
      <c r="AK4050" s="104"/>
      <c r="AL4050" s="104"/>
      <c r="AO4050" s="104"/>
      <c r="AP4050" s="104"/>
    </row>
    <row r="4051" spans="21:42" ht="15" customHeight="1" x14ac:dyDescent="0.25">
      <c r="U4051" s="104"/>
      <c r="AB4051" s="104"/>
      <c r="AC4051" s="104"/>
      <c r="AF4051" s="104"/>
      <c r="AG4051" s="104"/>
      <c r="AK4051" s="104"/>
      <c r="AL4051" s="104"/>
      <c r="AO4051" s="104"/>
      <c r="AP4051" s="104"/>
    </row>
    <row r="4052" spans="21:42" ht="15" customHeight="1" x14ac:dyDescent="0.25">
      <c r="U4052" s="104"/>
      <c r="AB4052" s="104"/>
      <c r="AC4052" s="104"/>
      <c r="AF4052" s="104"/>
      <c r="AG4052" s="104"/>
      <c r="AK4052" s="104"/>
      <c r="AL4052" s="104"/>
      <c r="AO4052" s="104"/>
      <c r="AP4052" s="104"/>
    </row>
    <row r="4053" spans="21:42" ht="15" customHeight="1" x14ac:dyDescent="0.25">
      <c r="U4053" s="104"/>
      <c r="AB4053" s="104"/>
      <c r="AC4053" s="104"/>
      <c r="AF4053" s="104"/>
      <c r="AG4053" s="104"/>
      <c r="AK4053" s="104"/>
      <c r="AL4053" s="104"/>
      <c r="AO4053" s="104"/>
      <c r="AP4053" s="104"/>
    </row>
    <row r="4054" spans="21:42" ht="15" customHeight="1" x14ac:dyDescent="0.25">
      <c r="U4054" s="104"/>
      <c r="AB4054" s="104"/>
      <c r="AC4054" s="104"/>
      <c r="AF4054" s="104"/>
      <c r="AG4054" s="104"/>
      <c r="AK4054" s="104"/>
      <c r="AL4054" s="104"/>
      <c r="AO4054" s="104"/>
      <c r="AP4054" s="104"/>
    </row>
    <row r="4055" spans="21:42" ht="15" customHeight="1" x14ac:dyDescent="0.25">
      <c r="U4055" s="104"/>
      <c r="AB4055" s="104"/>
      <c r="AC4055" s="104"/>
      <c r="AF4055" s="104"/>
      <c r="AG4055" s="104"/>
      <c r="AK4055" s="104"/>
      <c r="AL4055" s="104"/>
      <c r="AO4055" s="104"/>
      <c r="AP4055" s="104"/>
    </row>
    <row r="4056" spans="21:42" ht="15" customHeight="1" x14ac:dyDescent="0.25">
      <c r="U4056" s="104"/>
      <c r="AB4056" s="104"/>
      <c r="AC4056" s="104"/>
      <c r="AF4056" s="104"/>
      <c r="AG4056" s="104"/>
      <c r="AK4056" s="104"/>
      <c r="AL4056" s="104"/>
      <c r="AO4056" s="104"/>
      <c r="AP4056" s="104"/>
    </row>
    <row r="4057" spans="21:42" ht="15" customHeight="1" x14ac:dyDescent="0.25">
      <c r="U4057" s="104"/>
      <c r="AB4057" s="104"/>
      <c r="AC4057" s="104"/>
      <c r="AF4057" s="104"/>
      <c r="AG4057" s="104"/>
      <c r="AK4057" s="104"/>
      <c r="AL4057" s="104"/>
      <c r="AO4057" s="104"/>
      <c r="AP4057" s="104"/>
    </row>
    <row r="4058" spans="21:42" ht="15" customHeight="1" x14ac:dyDescent="0.25">
      <c r="U4058" s="104"/>
      <c r="AB4058" s="104"/>
      <c r="AC4058" s="104"/>
      <c r="AF4058" s="104"/>
      <c r="AG4058" s="104"/>
      <c r="AK4058" s="104"/>
      <c r="AL4058" s="104"/>
      <c r="AO4058" s="104"/>
      <c r="AP4058" s="104"/>
    </row>
    <row r="4059" spans="21:42" ht="15" customHeight="1" x14ac:dyDescent="0.25">
      <c r="U4059" s="104"/>
      <c r="AB4059" s="104"/>
      <c r="AC4059" s="104"/>
      <c r="AF4059" s="104"/>
      <c r="AG4059" s="104"/>
      <c r="AK4059" s="104"/>
      <c r="AL4059" s="104"/>
      <c r="AO4059" s="104"/>
      <c r="AP4059" s="104"/>
    </row>
    <row r="4060" spans="21:42" ht="15" customHeight="1" x14ac:dyDescent="0.25">
      <c r="U4060" s="104"/>
      <c r="AB4060" s="104"/>
      <c r="AC4060" s="104"/>
      <c r="AF4060" s="104"/>
      <c r="AG4060" s="104"/>
      <c r="AK4060" s="104"/>
      <c r="AL4060" s="104"/>
      <c r="AO4060" s="104"/>
      <c r="AP4060" s="104"/>
    </row>
    <row r="4061" spans="21:42" ht="15" customHeight="1" x14ac:dyDescent="0.25">
      <c r="U4061" s="104"/>
      <c r="AB4061" s="104"/>
      <c r="AC4061" s="104"/>
      <c r="AF4061" s="104"/>
      <c r="AG4061" s="104"/>
      <c r="AK4061" s="104"/>
      <c r="AL4061" s="104"/>
      <c r="AO4061" s="104"/>
      <c r="AP4061" s="104"/>
    </row>
    <row r="4062" spans="21:42" ht="15" customHeight="1" x14ac:dyDescent="0.25">
      <c r="U4062" s="104"/>
      <c r="AB4062" s="104"/>
      <c r="AC4062" s="104"/>
      <c r="AF4062" s="104"/>
      <c r="AG4062" s="104"/>
      <c r="AK4062" s="104"/>
      <c r="AL4062" s="104"/>
      <c r="AO4062" s="104"/>
      <c r="AP4062" s="104"/>
    </row>
    <row r="4063" spans="21:42" ht="15" customHeight="1" x14ac:dyDescent="0.25">
      <c r="U4063" s="104"/>
      <c r="AB4063" s="104"/>
      <c r="AC4063" s="104"/>
      <c r="AF4063" s="104"/>
      <c r="AG4063" s="104"/>
      <c r="AK4063" s="104"/>
      <c r="AL4063" s="104"/>
      <c r="AO4063" s="104"/>
      <c r="AP4063" s="104"/>
    </row>
    <row r="4064" spans="21:42" ht="15" customHeight="1" x14ac:dyDescent="0.25">
      <c r="U4064" s="104"/>
      <c r="AB4064" s="104"/>
      <c r="AC4064" s="104"/>
      <c r="AF4064" s="104"/>
      <c r="AG4064" s="104"/>
      <c r="AK4064" s="104"/>
      <c r="AL4064" s="104"/>
      <c r="AO4064" s="104"/>
      <c r="AP4064" s="104"/>
    </row>
    <row r="4065" spans="21:42" ht="15" customHeight="1" x14ac:dyDescent="0.25">
      <c r="U4065" s="104"/>
      <c r="AB4065" s="104"/>
      <c r="AC4065" s="104"/>
      <c r="AF4065" s="104"/>
      <c r="AG4065" s="104"/>
      <c r="AK4065" s="104"/>
      <c r="AL4065" s="104"/>
      <c r="AO4065" s="104"/>
      <c r="AP4065" s="104"/>
    </row>
    <row r="4066" spans="21:42" ht="15" customHeight="1" x14ac:dyDescent="0.25">
      <c r="U4066" s="104"/>
      <c r="AB4066" s="104"/>
      <c r="AC4066" s="104"/>
      <c r="AF4066" s="104"/>
      <c r="AG4066" s="104"/>
      <c r="AK4066" s="104"/>
      <c r="AL4066" s="104"/>
      <c r="AO4066" s="104"/>
      <c r="AP4066" s="104"/>
    </row>
    <row r="4067" spans="21:42" ht="15" customHeight="1" x14ac:dyDescent="0.25">
      <c r="U4067" s="104"/>
      <c r="AB4067" s="104"/>
      <c r="AC4067" s="104"/>
      <c r="AF4067" s="104"/>
      <c r="AG4067" s="104"/>
      <c r="AK4067" s="104"/>
      <c r="AL4067" s="104"/>
      <c r="AO4067" s="104"/>
      <c r="AP4067" s="104"/>
    </row>
    <row r="4068" spans="21:42" ht="15" customHeight="1" x14ac:dyDescent="0.25">
      <c r="U4068" s="104"/>
      <c r="AB4068" s="104"/>
      <c r="AC4068" s="104"/>
      <c r="AF4068" s="104"/>
      <c r="AG4068" s="104"/>
      <c r="AK4068" s="104"/>
      <c r="AL4068" s="104"/>
      <c r="AO4068" s="104"/>
      <c r="AP4068" s="104"/>
    </row>
    <row r="4069" spans="21:42" ht="15" customHeight="1" x14ac:dyDescent="0.25">
      <c r="U4069" s="104"/>
      <c r="AB4069" s="104"/>
      <c r="AC4069" s="104"/>
      <c r="AF4069" s="104"/>
      <c r="AG4069" s="104"/>
      <c r="AK4069" s="104"/>
      <c r="AL4069" s="104"/>
      <c r="AO4069" s="104"/>
      <c r="AP4069" s="104"/>
    </row>
    <row r="4070" spans="21:42" ht="15" customHeight="1" x14ac:dyDescent="0.25">
      <c r="U4070" s="104"/>
      <c r="AB4070" s="104"/>
      <c r="AC4070" s="104"/>
      <c r="AF4070" s="104"/>
      <c r="AG4070" s="104"/>
      <c r="AK4070" s="104"/>
      <c r="AL4070" s="104"/>
      <c r="AO4070" s="104"/>
      <c r="AP4070" s="104"/>
    </row>
    <row r="4071" spans="21:42" ht="15" customHeight="1" x14ac:dyDescent="0.25">
      <c r="U4071" s="104"/>
      <c r="AB4071" s="104"/>
      <c r="AC4071" s="104"/>
      <c r="AF4071" s="104"/>
      <c r="AG4071" s="104"/>
      <c r="AK4071" s="104"/>
      <c r="AL4071" s="104"/>
      <c r="AO4071" s="104"/>
      <c r="AP4071" s="104"/>
    </row>
    <row r="4072" spans="21:42" ht="15" customHeight="1" x14ac:dyDescent="0.25">
      <c r="U4072" s="104"/>
      <c r="AB4072" s="104"/>
      <c r="AC4072" s="104"/>
      <c r="AF4072" s="104"/>
      <c r="AG4072" s="104"/>
      <c r="AK4072" s="104"/>
      <c r="AL4072" s="104"/>
      <c r="AO4072" s="104"/>
      <c r="AP4072" s="104"/>
    </row>
    <row r="4073" spans="21:42" ht="15" customHeight="1" x14ac:dyDescent="0.25">
      <c r="U4073" s="104"/>
      <c r="AB4073" s="104"/>
      <c r="AC4073" s="104"/>
      <c r="AF4073" s="104"/>
      <c r="AG4073" s="104"/>
      <c r="AK4073" s="104"/>
      <c r="AL4073" s="104"/>
      <c r="AO4073" s="104"/>
      <c r="AP4073" s="104"/>
    </row>
    <row r="4074" spans="21:42" ht="15" customHeight="1" x14ac:dyDescent="0.25">
      <c r="U4074" s="104"/>
      <c r="AB4074" s="104"/>
      <c r="AC4074" s="104"/>
      <c r="AF4074" s="104"/>
      <c r="AG4074" s="104"/>
      <c r="AK4074" s="104"/>
      <c r="AL4074" s="104"/>
      <c r="AO4074" s="104"/>
      <c r="AP4074" s="104"/>
    </row>
    <row r="4075" spans="21:42" ht="15" customHeight="1" x14ac:dyDescent="0.25">
      <c r="U4075" s="104"/>
      <c r="AB4075" s="104"/>
      <c r="AC4075" s="104"/>
      <c r="AF4075" s="104"/>
      <c r="AG4075" s="104"/>
      <c r="AK4075" s="104"/>
      <c r="AL4075" s="104"/>
      <c r="AO4075" s="104"/>
      <c r="AP4075" s="104"/>
    </row>
    <row r="4076" spans="21:42" ht="15" customHeight="1" x14ac:dyDescent="0.25">
      <c r="U4076" s="104"/>
      <c r="AB4076" s="104"/>
      <c r="AC4076" s="104"/>
      <c r="AF4076" s="104"/>
      <c r="AG4076" s="104"/>
      <c r="AK4076" s="104"/>
      <c r="AL4076" s="104"/>
      <c r="AO4076" s="104"/>
      <c r="AP4076" s="104"/>
    </row>
    <row r="4077" spans="21:42" ht="15" customHeight="1" x14ac:dyDescent="0.25">
      <c r="U4077" s="104"/>
      <c r="AB4077" s="104"/>
      <c r="AC4077" s="104"/>
      <c r="AF4077" s="104"/>
      <c r="AG4077" s="104"/>
      <c r="AK4077" s="104"/>
      <c r="AL4077" s="104"/>
      <c r="AO4077" s="104"/>
      <c r="AP4077" s="104"/>
    </row>
    <row r="4078" spans="21:42" ht="15" customHeight="1" x14ac:dyDescent="0.25">
      <c r="U4078" s="104"/>
      <c r="AB4078" s="104"/>
      <c r="AC4078" s="104"/>
      <c r="AF4078" s="104"/>
      <c r="AG4078" s="104"/>
      <c r="AK4078" s="104"/>
      <c r="AL4078" s="104"/>
      <c r="AO4078" s="104"/>
      <c r="AP4078" s="104"/>
    </row>
    <row r="4079" spans="21:42" ht="15" customHeight="1" x14ac:dyDescent="0.25">
      <c r="U4079" s="104"/>
      <c r="AB4079" s="104"/>
      <c r="AC4079" s="104"/>
      <c r="AF4079" s="104"/>
      <c r="AG4079" s="104"/>
      <c r="AK4079" s="104"/>
      <c r="AL4079" s="104"/>
      <c r="AO4079" s="104"/>
      <c r="AP4079" s="104"/>
    </row>
    <row r="4080" spans="21:42" ht="15" customHeight="1" x14ac:dyDescent="0.25">
      <c r="U4080" s="104"/>
      <c r="AB4080" s="104"/>
      <c r="AC4080" s="104"/>
      <c r="AF4080" s="104"/>
      <c r="AG4080" s="104"/>
      <c r="AK4080" s="104"/>
      <c r="AL4080" s="104"/>
      <c r="AO4080" s="104"/>
      <c r="AP4080" s="104"/>
    </row>
    <row r="4081" spans="21:42" ht="15" customHeight="1" x14ac:dyDescent="0.25">
      <c r="U4081" s="104"/>
      <c r="AB4081" s="104"/>
      <c r="AC4081" s="104"/>
      <c r="AF4081" s="104"/>
      <c r="AG4081" s="104"/>
      <c r="AK4081" s="104"/>
      <c r="AL4081" s="104"/>
      <c r="AO4081" s="104"/>
      <c r="AP4081" s="104"/>
    </row>
    <row r="4082" spans="21:42" ht="15" customHeight="1" x14ac:dyDescent="0.25">
      <c r="U4082" s="104"/>
      <c r="AB4082" s="104"/>
      <c r="AC4082" s="104"/>
      <c r="AF4082" s="104"/>
      <c r="AG4082" s="104"/>
      <c r="AK4082" s="104"/>
      <c r="AL4082" s="104"/>
      <c r="AO4082" s="104"/>
      <c r="AP4082" s="104"/>
    </row>
    <row r="4083" spans="21:42" ht="15" customHeight="1" x14ac:dyDescent="0.25">
      <c r="U4083" s="104"/>
      <c r="AB4083" s="104"/>
      <c r="AC4083" s="104"/>
      <c r="AF4083" s="104"/>
      <c r="AG4083" s="104"/>
      <c r="AK4083" s="104"/>
      <c r="AL4083" s="104"/>
      <c r="AO4083" s="104"/>
      <c r="AP4083" s="104"/>
    </row>
    <row r="4084" spans="21:42" ht="15" customHeight="1" x14ac:dyDescent="0.25">
      <c r="U4084" s="104"/>
      <c r="AB4084" s="104"/>
      <c r="AC4084" s="104"/>
      <c r="AF4084" s="104"/>
      <c r="AG4084" s="104"/>
      <c r="AK4084" s="104"/>
      <c r="AL4084" s="104"/>
      <c r="AO4084" s="104"/>
      <c r="AP4084" s="104"/>
    </row>
    <row r="4085" spans="21:42" ht="15" customHeight="1" x14ac:dyDescent="0.25">
      <c r="U4085" s="104"/>
      <c r="AB4085" s="104"/>
      <c r="AC4085" s="104"/>
      <c r="AF4085" s="104"/>
      <c r="AG4085" s="104"/>
      <c r="AK4085" s="104"/>
      <c r="AL4085" s="104"/>
      <c r="AO4085" s="104"/>
      <c r="AP4085" s="104"/>
    </row>
    <row r="4086" spans="21:42" ht="15" customHeight="1" x14ac:dyDescent="0.25">
      <c r="U4086" s="104"/>
      <c r="AB4086" s="104"/>
      <c r="AC4086" s="104"/>
      <c r="AF4086" s="104"/>
      <c r="AG4086" s="104"/>
      <c r="AK4086" s="104"/>
      <c r="AL4086" s="104"/>
      <c r="AO4086" s="104"/>
      <c r="AP4086" s="104"/>
    </row>
    <row r="4087" spans="21:42" ht="15" customHeight="1" x14ac:dyDescent="0.25">
      <c r="U4087" s="104"/>
      <c r="AB4087" s="104"/>
      <c r="AC4087" s="104"/>
      <c r="AF4087" s="104"/>
      <c r="AG4087" s="104"/>
      <c r="AK4087" s="104"/>
      <c r="AL4087" s="104"/>
      <c r="AO4087" s="104"/>
      <c r="AP4087" s="104"/>
    </row>
    <row r="4088" spans="21:42" ht="15" customHeight="1" x14ac:dyDescent="0.25">
      <c r="U4088" s="104"/>
      <c r="AB4088" s="104"/>
      <c r="AC4088" s="104"/>
      <c r="AF4088" s="104"/>
      <c r="AG4088" s="104"/>
      <c r="AK4088" s="104"/>
      <c r="AL4088" s="104"/>
      <c r="AO4088" s="104"/>
      <c r="AP4088" s="104"/>
    </row>
    <row r="4089" spans="21:42" ht="15" customHeight="1" x14ac:dyDescent="0.25">
      <c r="U4089" s="104"/>
      <c r="AB4089" s="104"/>
      <c r="AC4089" s="104"/>
      <c r="AF4089" s="104"/>
      <c r="AG4089" s="104"/>
      <c r="AK4089" s="104"/>
      <c r="AL4089" s="104"/>
      <c r="AO4089" s="104"/>
      <c r="AP4089" s="104"/>
    </row>
    <row r="4090" spans="21:42" ht="15" customHeight="1" x14ac:dyDescent="0.25">
      <c r="U4090" s="104"/>
      <c r="AB4090" s="104"/>
      <c r="AC4090" s="104"/>
      <c r="AF4090" s="104"/>
      <c r="AG4090" s="104"/>
      <c r="AK4090" s="104"/>
      <c r="AL4090" s="104"/>
      <c r="AO4090" s="104"/>
      <c r="AP4090" s="104"/>
    </row>
    <row r="4091" spans="21:42" ht="15" customHeight="1" x14ac:dyDescent="0.25">
      <c r="U4091" s="104"/>
      <c r="AB4091" s="104"/>
      <c r="AC4091" s="104"/>
      <c r="AF4091" s="104"/>
      <c r="AG4091" s="104"/>
      <c r="AK4091" s="104"/>
      <c r="AL4091" s="104"/>
      <c r="AO4091" s="104"/>
      <c r="AP4091" s="104"/>
    </row>
    <row r="4092" spans="21:42" ht="15" customHeight="1" x14ac:dyDescent="0.25">
      <c r="U4092" s="104"/>
      <c r="AB4092" s="104"/>
      <c r="AC4092" s="104"/>
      <c r="AF4092" s="104"/>
      <c r="AG4092" s="104"/>
      <c r="AK4092" s="104"/>
      <c r="AL4092" s="104"/>
      <c r="AO4092" s="104"/>
      <c r="AP4092" s="104"/>
    </row>
    <row r="4093" spans="21:42" ht="15" customHeight="1" x14ac:dyDescent="0.25">
      <c r="U4093" s="104"/>
      <c r="AB4093" s="104"/>
      <c r="AC4093" s="104"/>
      <c r="AF4093" s="104"/>
      <c r="AG4093" s="104"/>
      <c r="AK4093" s="104"/>
      <c r="AL4093" s="104"/>
      <c r="AO4093" s="104"/>
      <c r="AP4093" s="104"/>
    </row>
    <row r="4094" spans="21:42" ht="15" customHeight="1" x14ac:dyDescent="0.25">
      <c r="U4094" s="104"/>
      <c r="AB4094" s="104"/>
      <c r="AC4094" s="104"/>
      <c r="AF4094" s="104"/>
      <c r="AG4094" s="104"/>
      <c r="AK4094" s="104"/>
      <c r="AL4094" s="104"/>
      <c r="AO4094" s="104"/>
      <c r="AP4094" s="104"/>
    </row>
    <row r="4095" spans="21:42" ht="15" customHeight="1" x14ac:dyDescent="0.25">
      <c r="U4095" s="104"/>
      <c r="AB4095" s="104"/>
      <c r="AC4095" s="104"/>
      <c r="AF4095" s="104"/>
      <c r="AG4095" s="104"/>
      <c r="AK4095" s="104"/>
      <c r="AL4095" s="104"/>
      <c r="AO4095" s="104"/>
      <c r="AP4095" s="104"/>
    </row>
    <row r="4096" spans="21:42" ht="15" customHeight="1" x14ac:dyDescent="0.25">
      <c r="U4096" s="104"/>
      <c r="AB4096" s="104"/>
      <c r="AC4096" s="104"/>
      <c r="AF4096" s="104"/>
      <c r="AG4096" s="104"/>
      <c r="AK4096" s="104"/>
      <c r="AL4096" s="104"/>
      <c r="AO4096" s="104"/>
      <c r="AP4096" s="104"/>
    </row>
    <row r="4097" spans="21:42" ht="15" customHeight="1" x14ac:dyDescent="0.25">
      <c r="U4097" s="104"/>
      <c r="AB4097" s="104"/>
      <c r="AC4097" s="104"/>
      <c r="AF4097" s="104"/>
      <c r="AG4097" s="104"/>
      <c r="AK4097" s="104"/>
      <c r="AL4097" s="104"/>
      <c r="AO4097" s="104"/>
      <c r="AP4097" s="104"/>
    </row>
    <row r="4098" spans="21:42" ht="15" customHeight="1" x14ac:dyDescent="0.25">
      <c r="U4098" s="104"/>
      <c r="AB4098" s="104"/>
      <c r="AC4098" s="104"/>
      <c r="AF4098" s="104"/>
      <c r="AG4098" s="104"/>
      <c r="AK4098" s="104"/>
      <c r="AL4098" s="104"/>
      <c r="AO4098" s="104"/>
      <c r="AP4098" s="104"/>
    </row>
    <row r="4099" spans="21:42" ht="15" customHeight="1" x14ac:dyDescent="0.25">
      <c r="U4099" s="104"/>
      <c r="AB4099" s="104"/>
      <c r="AC4099" s="104"/>
      <c r="AF4099" s="104"/>
      <c r="AG4099" s="104"/>
      <c r="AK4099" s="104"/>
      <c r="AL4099" s="104"/>
      <c r="AO4099" s="104"/>
      <c r="AP4099" s="104"/>
    </row>
    <row r="4100" spans="21:42" ht="15" customHeight="1" x14ac:dyDescent="0.25">
      <c r="U4100" s="104"/>
      <c r="AB4100" s="104"/>
      <c r="AC4100" s="104"/>
      <c r="AF4100" s="104"/>
      <c r="AG4100" s="104"/>
      <c r="AK4100" s="104"/>
      <c r="AL4100" s="104"/>
      <c r="AO4100" s="104"/>
      <c r="AP4100" s="104"/>
    </row>
    <row r="4101" spans="21:42" ht="15" customHeight="1" x14ac:dyDescent="0.25">
      <c r="U4101" s="104"/>
      <c r="AB4101" s="104"/>
      <c r="AC4101" s="104"/>
      <c r="AF4101" s="104"/>
      <c r="AG4101" s="104"/>
      <c r="AK4101" s="104"/>
      <c r="AL4101" s="104"/>
      <c r="AO4101" s="104"/>
      <c r="AP4101" s="104"/>
    </row>
    <row r="4102" spans="21:42" ht="15" customHeight="1" x14ac:dyDescent="0.25">
      <c r="U4102" s="104"/>
      <c r="AB4102" s="104"/>
      <c r="AC4102" s="104"/>
      <c r="AF4102" s="104"/>
      <c r="AG4102" s="104"/>
      <c r="AK4102" s="104"/>
      <c r="AL4102" s="104"/>
      <c r="AO4102" s="104"/>
      <c r="AP4102" s="104"/>
    </row>
    <row r="4103" spans="21:42" ht="15" customHeight="1" x14ac:dyDescent="0.25">
      <c r="U4103" s="104"/>
      <c r="AB4103" s="104"/>
      <c r="AC4103" s="104"/>
      <c r="AF4103" s="104"/>
      <c r="AG4103" s="104"/>
      <c r="AK4103" s="104"/>
      <c r="AL4103" s="104"/>
      <c r="AO4103" s="104"/>
      <c r="AP4103" s="104"/>
    </row>
    <row r="4104" spans="21:42" ht="15" customHeight="1" x14ac:dyDescent="0.25">
      <c r="U4104" s="104"/>
      <c r="AB4104" s="104"/>
      <c r="AC4104" s="104"/>
      <c r="AF4104" s="104"/>
      <c r="AG4104" s="104"/>
      <c r="AK4104" s="104"/>
      <c r="AL4104" s="104"/>
      <c r="AO4104" s="104"/>
      <c r="AP4104" s="104"/>
    </row>
    <row r="4105" spans="21:42" ht="15" customHeight="1" x14ac:dyDescent="0.25">
      <c r="U4105" s="104"/>
      <c r="AB4105" s="104"/>
      <c r="AC4105" s="104"/>
      <c r="AF4105" s="104"/>
      <c r="AG4105" s="104"/>
      <c r="AK4105" s="104"/>
      <c r="AL4105" s="104"/>
      <c r="AO4105" s="104"/>
      <c r="AP4105" s="104"/>
    </row>
    <row r="4106" spans="21:42" ht="15" customHeight="1" x14ac:dyDescent="0.25">
      <c r="U4106" s="104"/>
      <c r="AB4106" s="104"/>
      <c r="AC4106" s="104"/>
      <c r="AF4106" s="104"/>
      <c r="AG4106" s="104"/>
      <c r="AK4106" s="104"/>
      <c r="AL4106" s="104"/>
      <c r="AO4106" s="104"/>
      <c r="AP4106" s="104"/>
    </row>
    <row r="4107" spans="21:42" ht="15" customHeight="1" x14ac:dyDescent="0.25">
      <c r="U4107" s="104"/>
      <c r="AB4107" s="104"/>
      <c r="AC4107" s="104"/>
      <c r="AF4107" s="104"/>
      <c r="AG4107" s="104"/>
      <c r="AK4107" s="104"/>
      <c r="AL4107" s="104"/>
      <c r="AO4107" s="104"/>
      <c r="AP4107" s="104"/>
    </row>
    <row r="4108" spans="21:42" ht="15" customHeight="1" x14ac:dyDescent="0.25">
      <c r="U4108" s="104"/>
      <c r="AB4108" s="104"/>
      <c r="AC4108" s="104"/>
      <c r="AF4108" s="104"/>
      <c r="AG4108" s="104"/>
      <c r="AK4108" s="104"/>
      <c r="AL4108" s="104"/>
      <c r="AO4108" s="104"/>
      <c r="AP4108" s="104"/>
    </row>
    <row r="4109" spans="21:42" ht="15" customHeight="1" x14ac:dyDescent="0.25">
      <c r="U4109" s="104"/>
      <c r="AB4109" s="104"/>
      <c r="AC4109" s="104"/>
      <c r="AF4109" s="104"/>
      <c r="AG4109" s="104"/>
      <c r="AK4109" s="104"/>
      <c r="AL4109" s="104"/>
      <c r="AO4109" s="104"/>
      <c r="AP4109" s="104"/>
    </row>
    <row r="4110" spans="21:42" ht="15" customHeight="1" x14ac:dyDescent="0.25">
      <c r="U4110" s="104"/>
      <c r="AB4110" s="104"/>
      <c r="AC4110" s="104"/>
      <c r="AF4110" s="104"/>
      <c r="AG4110" s="104"/>
      <c r="AK4110" s="104"/>
      <c r="AL4110" s="104"/>
      <c r="AO4110" s="104"/>
      <c r="AP4110" s="104"/>
    </row>
    <row r="4111" spans="21:42" ht="15" customHeight="1" x14ac:dyDescent="0.25">
      <c r="U4111" s="104"/>
      <c r="AB4111" s="104"/>
      <c r="AC4111" s="104"/>
      <c r="AF4111" s="104"/>
      <c r="AG4111" s="104"/>
      <c r="AK4111" s="104"/>
      <c r="AL4111" s="104"/>
      <c r="AO4111" s="104"/>
      <c r="AP4111" s="104"/>
    </row>
    <row r="4112" spans="21:42" ht="15" customHeight="1" x14ac:dyDescent="0.25">
      <c r="U4112" s="104"/>
      <c r="AB4112" s="104"/>
      <c r="AC4112" s="104"/>
      <c r="AF4112" s="104"/>
      <c r="AG4112" s="104"/>
      <c r="AK4112" s="104"/>
      <c r="AL4112" s="104"/>
      <c r="AO4112" s="104"/>
      <c r="AP4112" s="104"/>
    </row>
    <row r="4113" spans="21:42" ht="15" customHeight="1" x14ac:dyDescent="0.25">
      <c r="U4113" s="104"/>
      <c r="AB4113" s="104"/>
      <c r="AC4113" s="104"/>
      <c r="AF4113" s="104"/>
      <c r="AG4113" s="104"/>
      <c r="AK4113" s="104"/>
      <c r="AL4113" s="104"/>
      <c r="AO4113" s="104"/>
      <c r="AP4113" s="104"/>
    </row>
    <row r="4114" spans="21:42" ht="15" customHeight="1" x14ac:dyDescent="0.25">
      <c r="U4114" s="104"/>
      <c r="AB4114" s="104"/>
      <c r="AC4114" s="104"/>
      <c r="AF4114" s="104"/>
      <c r="AG4114" s="104"/>
      <c r="AK4114" s="104"/>
      <c r="AL4114" s="104"/>
      <c r="AO4114" s="104"/>
      <c r="AP4114" s="104"/>
    </row>
    <row r="4115" spans="21:42" ht="15" customHeight="1" x14ac:dyDescent="0.25">
      <c r="U4115" s="104"/>
      <c r="AB4115" s="104"/>
      <c r="AC4115" s="104"/>
      <c r="AF4115" s="104"/>
      <c r="AG4115" s="104"/>
      <c r="AK4115" s="104"/>
      <c r="AL4115" s="104"/>
      <c r="AO4115" s="104"/>
      <c r="AP4115" s="104"/>
    </row>
    <row r="4116" spans="21:42" ht="15" customHeight="1" x14ac:dyDescent="0.25">
      <c r="U4116" s="104"/>
      <c r="AB4116" s="104"/>
      <c r="AC4116" s="104"/>
      <c r="AF4116" s="104"/>
      <c r="AG4116" s="104"/>
      <c r="AK4116" s="104"/>
      <c r="AL4116" s="104"/>
      <c r="AO4116" s="104"/>
      <c r="AP4116" s="104"/>
    </row>
    <row r="4117" spans="21:42" ht="15" customHeight="1" x14ac:dyDescent="0.25">
      <c r="U4117" s="104"/>
      <c r="AB4117" s="104"/>
      <c r="AC4117" s="104"/>
      <c r="AF4117" s="104"/>
      <c r="AG4117" s="104"/>
      <c r="AK4117" s="104"/>
      <c r="AL4117" s="104"/>
      <c r="AO4117" s="104"/>
      <c r="AP4117" s="104"/>
    </row>
    <row r="4118" spans="21:42" ht="15" customHeight="1" x14ac:dyDescent="0.25">
      <c r="U4118" s="104"/>
      <c r="AB4118" s="104"/>
      <c r="AC4118" s="104"/>
      <c r="AF4118" s="104"/>
      <c r="AG4118" s="104"/>
      <c r="AK4118" s="104"/>
      <c r="AL4118" s="104"/>
      <c r="AO4118" s="104"/>
      <c r="AP4118" s="104"/>
    </row>
    <row r="4119" spans="21:42" ht="15" customHeight="1" x14ac:dyDescent="0.25">
      <c r="U4119" s="104"/>
      <c r="AB4119" s="104"/>
      <c r="AC4119" s="104"/>
      <c r="AF4119" s="104"/>
      <c r="AG4119" s="104"/>
      <c r="AK4119" s="104"/>
      <c r="AL4119" s="104"/>
      <c r="AO4119" s="104"/>
      <c r="AP4119" s="104"/>
    </row>
    <row r="4120" spans="21:42" ht="15" customHeight="1" x14ac:dyDescent="0.25">
      <c r="U4120" s="104"/>
      <c r="AB4120" s="104"/>
      <c r="AC4120" s="104"/>
      <c r="AF4120" s="104"/>
      <c r="AG4120" s="104"/>
      <c r="AK4120" s="104"/>
      <c r="AL4120" s="104"/>
      <c r="AO4120" s="104"/>
      <c r="AP4120" s="104"/>
    </row>
    <row r="4121" spans="21:42" ht="15" customHeight="1" x14ac:dyDescent="0.25">
      <c r="U4121" s="104"/>
      <c r="AB4121" s="104"/>
      <c r="AC4121" s="104"/>
      <c r="AF4121" s="104"/>
      <c r="AG4121" s="104"/>
      <c r="AK4121" s="104"/>
      <c r="AL4121" s="104"/>
      <c r="AO4121" s="104"/>
      <c r="AP4121" s="104"/>
    </row>
    <row r="4122" spans="21:42" ht="15" customHeight="1" x14ac:dyDescent="0.25">
      <c r="U4122" s="104"/>
      <c r="AB4122" s="104"/>
      <c r="AC4122" s="104"/>
      <c r="AF4122" s="104"/>
      <c r="AG4122" s="104"/>
      <c r="AK4122" s="104"/>
      <c r="AL4122" s="104"/>
      <c r="AO4122" s="104"/>
      <c r="AP4122" s="104"/>
    </row>
    <row r="4123" spans="21:42" ht="15" customHeight="1" x14ac:dyDescent="0.25">
      <c r="U4123" s="104"/>
      <c r="AB4123" s="104"/>
      <c r="AC4123" s="104"/>
      <c r="AF4123" s="104"/>
      <c r="AG4123" s="104"/>
      <c r="AK4123" s="104"/>
      <c r="AL4123" s="104"/>
      <c r="AO4123" s="104"/>
      <c r="AP4123" s="104"/>
    </row>
    <row r="4124" spans="21:42" ht="15" customHeight="1" x14ac:dyDescent="0.25">
      <c r="U4124" s="104"/>
      <c r="AB4124" s="104"/>
      <c r="AC4124" s="104"/>
      <c r="AF4124" s="104"/>
      <c r="AG4124" s="104"/>
      <c r="AK4124" s="104"/>
      <c r="AL4124" s="104"/>
      <c r="AO4124" s="104"/>
      <c r="AP4124" s="104"/>
    </row>
    <row r="4125" spans="21:42" ht="15" customHeight="1" x14ac:dyDescent="0.25">
      <c r="U4125" s="104"/>
      <c r="AB4125" s="104"/>
      <c r="AC4125" s="104"/>
      <c r="AF4125" s="104"/>
      <c r="AG4125" s="104"/>
      <c r="AK4125" s="104"/>
      <c r="AL4125" s="104"/>
      <c r="AO4125" s="104"/>
      <c r="AP4125" s="104"/>
    </row>
    <row r="4126" spans="21:42" ht="15" customHeight="1" x14ac:dyDescent="0.25">
      <c r="U4126" s="104"/>
      <c r="AB4126" s="104"/>
      <c r="AC4126" s="104"/>
      <c r="AF4126" s="104"/>
      <c r="AG4126" s="104"/>
      <c r="AK4126" s="104"/>
      <c r="AL4126" s="104"/>
      <c r="AO4126" s="104"/>
      <c r="AP4126" s="104"/>
    </row>
    <row r="4127" spans="21:42" ht="15" customHeight="1" x14ac:dyDescent="0.25">
      <c r="U4127" s="104"/>
      <c r="AB4127" s="104"/>
      <c r="AC4127" s="104"/>
      <c r="AF4127" s="104"/>
      <c r="AG4127" s="104"/>
      <c r="AK4127" s="104"/>
      <c r="AL4127" s="104"/>
      <c r="AO4127" s="104"/>
      <c r="AP4127" s="104"/>
    </row>
    <row r="4128" spans="21:42" ht="15" customHeight="1" x14ac:dyDescent="0.25">
      <c r="U4128" s="104"/>
      <c r="AB4128" s="104"/>
      <c r="AC4128" s="104"/>
      <c r="AF4128" s="104"/>
      <c r="AG4128" s="104"/>
      <c r="AK4128" s="104"/>
      <c r="AL4128" s="104"/>
      <c r="AO4128" s="104"/>
      <c r="AP4128" s="104"/>
    </row>
    <row r="4129" spans="21:42" ht="15" customHeight="1" x14ac:dyDescent="0.25">
      <c r="U4129" s="104"/>
      <c r="AB4129" s="104"/>
      <c r="AC4129" s="104"/>
      <c r="AF4129" s="104"/>
      <c r="AG4129" s="104"/>
      <c r="AK4129" s="104"/>
      <c r="AL4129" s="104"/>
      <c r="AO4129" s="104"/>
      <c r="AP4129" s="104"/>
    </row>
    <row r="4130" spans="21:42" ht="15" customHeight="1" x14ac:dyDescent="0.25">
      <c r="U4130" s="104"/>
      <c r="AB4130" s="104"/>
      <c r="AC4130" s="104"/>
      <c r="AF4130" s="104"/>
      <c r="AG4130" s="104"/>
      <c r="AK4130" s="104"/>
      <c r="AL4130" s="104"/>
      <c r="AO4130" s="104"/>
      <c r="AP4130" s="104"/>
    </row>
    <row r="4131" spans="21:42" ht="15" customHeight="1" x14ac:dyDescent="0.25">
      <c r="U4131" s="104"/>
      <c r="AB4131" s="104"/>
      <c r="AC4131" s="104"/>
      <c r="AF4131" s="104"/>
      <c r="AG4131" s="104"/>
      <c r="AK4131" s="104"/>
      <c r="AL4131" s="104"/>
      <c r="AO4131" s="104"/>
      <c r="AP4131" s="104"/>
    </row>
    <row r="4132" spans="21:42" ht="15" customHeight="1" x14ac:dyDescent="0.25">
      <c r="U4132" s="104"/>
      <c r="AB4132" s="104"/>
      <c r="AC4132" s="104"/>
      <c r="AF4132" s="104"/>
      <c r="AG4132" s="104"/>
      <c r="AK4132" s="104"/>
      <c r="AL4132" s="104"/>
      <c r="AO4132" s="104"/>
      <c r="AP4132" s="104"/>
    </row>
    <row r="4133" spans="21:42" ht="15" customHeight="1" x14ac:dyDescent="0.25">
      <c r="U4133" s="104"/>
      <c r="AB4133" s="104"/>
      <c r="AC4133" s="104"/>
      <c r="AF4133" s="104"/>
      <c r="AG4133" s="104"/>
      <c r="AK4133" s="104"/>
      <c r="AL4133" s="104"/>
      <c r="AO4133" s="104"/>
      <c r="AP4133" s="104"/>
    </row>
    <row r="4134" spans="21:42" ht="15" customHeight="1" x14ac:dyDescent="0.25">
      <c r="U4134" s="104"/>
      <c r="AB4134" s="104"/>
      <c r="AC4134" s="104"/>
      <c r="AF4134" s="104"/>
      <c r="AG4134" s="104"/>
      <c r="AK4134" s="104"/>
      <c r="AL4134" s="104"/>
      <c r="AO4134" s="104"/>
      <c r="AP4134" s="104"/>
    </row>
    <row r="4135" spans="21:42" ht="15" customHeight="1" x14ac:dyDescent="0.25">
      <c r="U4135" s="104"/>
      <c r="AB4135" s="104"/>
      <c r="AC4135" s="104"/>
      <c r="AF4135" s="104"/>
      <c r="AG4135" s="104"/>
      <c r="AK4135" s="104"/>
      <c r="AL4135" s="104"/>
      <c r="AO4135" s="104"/>
      <c r="AP4135" s="104"/>
    </row>
    <row r="4136" spans="21:42" ht="15" customHeight="1" x14ac:dyDescent="0.25">
      <c r="U4136" s="104"/>
      <c r="AB4136" s="104"/>
      <c r="AC4136" s="104"/>
      <c r="AF4136" s="104"/>
      <c r="AG4136" s="104"/>
      <c r="AK4136" s="104"/>
      <c r="AL4136" s="104"/>
      <c r="AO4136" s="104"/>
      <c r="AP4136" s="104"/>
    </row>
    <row r="4137" spans="21:42" ht="15" customHeight="1" x14ac:dyDescent="0.25">
      <c r="U4137" s="104"/>
      <c r="AB4137" s="104"/>
      <c r="AC4137" s="104"/>
      <c r="AF4137" s="104"/>
      <c r="AG4137" s="104"/>
      <c r="AK4137" s="104"/>
      <c r="AL4137" s="104"/>
      <c r="AO4137" s="104"/>
      <c r="AP4137" s="104"/>
    </row>
    <row r="4138" spans="21:42" ht="15" customHeight="1" x14ac:dyDescent="0.25">
      <c r="U4138" s="104"/>
      <c r="AB4138" s="104"/>
      <c r="AC4138" s="104"/>
      <c r="AF4138" s="104"/>
      <c r="AG4138" s="104"/>
      <c r="AK4138" s="104"/>
      <c r="AL4138" s="104"/>
      <c r="AO4138" s="104"/>
      <c r="AP4138" s="104"/>
    </row>
    <row r="4139" spans="21:42" ht="15" customHeight="1" x14ac:dyDescent="0.25">
      <c r="U4139" s="104"/>
      <c r="AB4139" s="104"/>
      <c r="AC4139" s="104"/>
      <c r="AF4139" s="104"/>
      <c r="AG4139" s="104"/>
      <c r="AK4139" s="104"/>
      <c r="AL4139" s="104"/>
      <c r="AO4139" s="104"/>
      <c r="AP4139" s="104"/>
    </row>
    <row r="4140" spans="21:42" ht="15" customHeight="1" x14ac:dyDescent="0.25">
      <c r="U4140" s="104"/>
      <c r="AB4140" s="104"/>
      <c r="AC4140" s="104"/>
      <c r="AF4140" s="104"/>
      <c r="AG4140" s="104"/>
      <c r="AK4140" s="104"/>
      <c r="AL4140" s="104"/>
      <c r="AO4140" s="104"/>
      <c r="AP4140" s="104"/>
    </row>
    <row r="4141" spans="21:42" ht="15" customHeight="1" x14ac:dyDescent="0.25">
      <c r="U4141" s="104"/>
      <c r="AB4141" s="104"/>
      <c r="AC4141" s="104"/>
      <c r="AF4141" s="104"/>
      <c r="AG4141" s="104"/>
      <c r="AK4141" s="104"/>
      <c r="AL4141" s="104"/>
      <c r="AO4141" s="104"/>
      <c r="AP4141" s="104"/>
    </row>
    <row r="4142" spans="21:42" ht="15" customHeight="1" x14ac:dyDescent="0.25">
      <c r="U4142" s="104"/>
      <c r="AB4142" s="104"/>
      <c r="AC4142" s="104"/>
      <c r="AF4142" s="104"/>
      <c r="AG4142" s="104"/>
      <c r="AK4142" s="104"/>
      <c r="AL4142" s="104"/>
      <c r="AO4142" s="104"/>
      <c r="AP4142" s="104"/>
    </row>
    <row r="4143" spans="21:42" ht="15" customHeight="1" x14ac:dyDescent="0.25">
      <c r="U4143" s="104"/>
      <c r="AB4143" s="104"/>
      <c r="AC4143" s="104"/>
      <c r="AF4143" s="104"/>
      <c r="AG4143" s="104"/>
      <c r="AK4143" s="104"/>
      <c r="AL4143" s="104"/>
      <c r="AO4143" s="104"/>
      <c r="AP4143" s="104"/>
    </row>
    <row r="4144" spans="21:42" ht="15" customHeight="1" x14ac:dyDescent="0.25">
      <c r="U4144" s="104"/>
      <c r="AB4144" s="104"/>
      <c r="AC4144" s="104"/>
      <c r="AF4144" s="104"/>
      <c r="AG4144" s="104"/>
      <c r="AK4144" s="104"/>
      <c r="AL4144" s="104"/>
      <c r="AO4144" s="104"/>
      <c r="AP4144" s="104"/>
    </row>
    <row r="4145" spans="21:42" ht="15" customHeight="1" x14ac:dyDescent="0.25">
      <c r="U4145" s="104"/>
      <c r="AB4145" s="104"/>
      <c r="AC4145" s="104"/>
      <c r="AF4145" s="104"/>
      <c r="AG4145" s="104"/>
      <c r="AK4145" s="104"/>
      <c r="AL4145" s="104"/>
      <c r="AO4145" s="104"/>
      <c r="AP4145" s="104"/>
    </row>
    <row r="4146" spans="21:42" ht="15" customHeight="1" x14ac:dyDescent="0.25">
      <c r="U4146" s="104"/>
      <c r="AB4146" s="104"/>
      <c r="AC4146" s="104"/>
      <c r="AF4146" s="104"/>
      <c r="AG4146" s="104"/>
      <c r="AK4146" s="104"/>
      <c r="AL4146" s="104"/>
      <c r="AO4146" s="104"/>
      <c r="AP4146" s="104"/>
    </row>
    <row r="4147" spans="21:42" ht="15" customHeight="1" x14ac:dyDescent="0.25">
      <c r="U4147" s="104"/>
      <c r="AB4147" s="104"/>
      <c r="AC4147" s="104"/>
      <c r="AF4147" s="104"/>
      <c r="AG4147" s="104"/>
      <c r="AK4147" s="104"/>
      <c r="AL4147" s="104"/>
      <c r="AO4147" s="104"/>
      <c r="AP4147" s="104"/>
    </row>
    <row r="4148" spans="21:42" ht="15" customHeight="1" x14ac:dyDescent="0.25">
      <c r="U4148" s="104"/>
      <c r="AB4148" s="104"/>
      <c r="AC4148" s="104"/>
      <c r="AF4148" s="104"/>
      <c r="AG4148" s="104"/>
      <c r="AK4148" s="104"/>
      <c r="AL4148" s="104"/>
      <c r="AO4148" s="104"/>
      <c r="AP4148" s="104"/>
    </row>
    <row r="4149" spans="21:42" ht="15" customHeight="1" x14ac:dyDescent="0.25">
      <c r="U4149" s="104"/>
      <c r="AB4149" s="104"/>
      <c r="AC4149" s="104"/>
      <c r="AF4149" s="104"/>
      <c r="AG4149" s="104"/>
      <c r="AK4149" s="104"/>
      <c r="AL4149" s="104"/>
      <c r="AO4149" s="104"/>
      <c r="AP4149" s="104"/>
    </row>
    <row r="4150" spans="21:42" ht="15" customHeight="1" x14ac:dyDescent="0.25">
      <c r="U4150" s="104"/>
      <c r="AB4150" s="104"/>
      <c r="AC4150" s="104"/>
      <c r="AF4150" s="104"/>
      <c r="AG4150" s="104"/>
      <c r="AK4150" s="104"/>
      <c r="AL4150" s="104"/>
      <c r="AO4150" s="104"/>
      <c r="AP4150" s="104"/>
    </row>
    <row r="4151" spans="21:42" ht="15" customHeight="1" x14ac:dyDescent="0.25">
      <c r="U4151" s="104"/>
      <c r="AB4151" s="104"/>
      <c r="AC4151" s="104"/>
      <c r="AF4151" s="104"/>
      <c r="AG4151" s="104"/>
      <c r="AK4151" s="104"/>
      <c r="AL4151" s="104"/>
      <c r="AO4151" s="104"/>
      <c r="AP4151" s="104"/>
    </row>
    <row r="4152" spans="21:42" ht="15" customHeight="1" x14ac:dyDescent="0.25">
      <c r="U4152" s="104"/>
      <c r="AB4152" s="104"/>
      <c r="AC4152" s="104"/>
      <c r="AF4152" s="104"/>
      <c r="AG4152" s="104"/>
      <c r="AK4152" s="104"/>
      <c r="AL4152" s="104"/>
      <c r="AO4152" s="104"/>
      <c r="AP4152" s="104"/>
    </row>
    <row r="4153" spans="21:42" ht="15" customHeight="1" x14ac:dyDescent="0.25">
      <c r="U4153" s="104"/>
      <c r="AB4153" s="104"/>
      <c r="AC4153" s="104"/>
      <c r="AF4153" s="104"/>
      <c r="AG4153" s="104"/>
      <c r="AK4153" s="104"/>
      <c r="AL4153" s="104"/>
      <c r="AO4153" s="104"/>
      <c r="AP4153" s="104"/>
    </row>
    <row r="4154" spans="21:42" ht="15" customHeight="1" x14ac:dyDescent="0.25">
      <c r="U4154" s="104"/>
      <c r="AB4154" s="104"/>
      <c r="AC4154" s="104"/>
      <c r="AF4154" s="104"/>
      <c r="AG4154" s="104"/>
      <c r="AK4154" s="104"/>
      <c r="AL4154" s="104"/>
      <c r="AO4154" s="104"/>
      <c r="AP4154" s="104"/>
    </row>
    <row r="4155" spans="21:42" ht="15" customHeight="1" x14ac:dyDescent="0.25">
      <c r="U4155" s="104"/>
      <c r="AB4155" s="104"/>
      <c r="AC4155" s="104"/>
      <c r="AF4155" s="104"/>
      <c r="AG4155" s="104"/>
      <c r="AK4155" s="104"/>
      <c r="AL4155" s="104"/>
      <c r="AO4155" s="104"/>
      <c r="AP4155" s="104"/>
    </row>
    <row r="4156" spans="21:42" ht="15" customHeight="1" x14ac:dyDescent="0.25">
      <c r="U4156" s="104"/>
      <c r="AB4156" s="104"/>
      <c r="AC4156" s="104"/>
      <c r="AF4156" s="104"/>
      <c r="AG4156" s="104"/>
      <c r="AK4156" s="104"/>
      <c r="AL4156" s="104"/>
      <c r="AO4156" s="104"/>
      <c r="AP4156" s="104"/>
    </row>
    <row r="4157" spans="21:42" ht="15" customHeight="1" x14ac:dyDescent="0.25">
      <c r="U4157" s="104"/>
      <c r="AB4157" s="104"/>
      <c r="AC4157" s="104"/>
      <c r="AF4157" s="104"/>
      <c r="AG4157" s="104"/>
      <c r="AK4157" s="104"/>
      <c r="AL4157" s="104"/>
      <c r="AO4157" s="104"/>
      <c r="AP4157" s="104"/>
    </row>
    <row r="4158" spans="21:42" ht="15" customHeight="1" x14ac:dyDescent="0.25">
      <c r="U4158" s="104"/>
      <c r="AB4158" s="104"/>
      <c r="AC4158" s="104"/>
      <c r="AF4158" s="104"/>
      <c r="AG4158" s="104"/>
      <c r="AK4158" s="104"/>
      <c r="AL4158" s="104"/>
      <c r="AO4158" s="104"/>
      <c r="AP4158" s="104"/>
    </row>
    <row r="4159" spans="21:42" ht="15" customHeight="1" x14ac:dyDescent="0.25">
      <c r="U4159" s="104"/>
      <c r="AB4159" s="104"/>
      <c r="AC4159" s="104"/>
      <c r="AF4159" s="104"/>
      <c r="AG4159" s="104"/>
      <c r="AK4159" s="104"/>
      <c r="AL4159" s="104"/>
      <c r="AO4159" s="104"/>
      <c r="AP4159" s="104"/>
    </row>
    <row r="4160" spans="21:42" ht="15" customHeight="1" x14ac:dyDescent="0.25">
      <c r="U4160" s="104"/>
      <c r="AB4160" s="104"/>
      <c r="AC4160" s="104"/>
      <c r="AF4160" s="104"/>
      <c r="AG4160" s="104"/>
      <c r="AK4160" s="104"/>
      <c r="AL4160" s="104"/>
      <c r="AO4160" s="104"/>
      <c r="AP4160" s="104"/>
    </row>
    <row r="4161" spans="21:42" ht="15" customHeight="1" x14ac:dyDescent="0.25">
      <c r="U4161" s="104"/>
      <c r="AB4161" s="104"/>
      <c r="AC4161" s="104"/>
      <c r="AF4161" s="104"/>
      <c r="AG4161" s="104"/>
      <c r="AK4161" s="104"/>
      <c r="AL4161" s="104"/>
      <c r="AO4161" s="104"/>
      <c r="AP4161" s="104"/>
    </row>
    <row r="4162" spans="21:42" ht="15" customHeight="1" x14ac:dyDescent="0.25">
      <c r="U4162" s="104"/>
      <c r="AB4162" s="104"/>
      <c r="AC4162" s="104"/>
      <c r="AF4162" s="104"/>
      <c r="AG4162" s="104"/>
      <c r="AK4162" s="104"/>
      <c r="AL4162" s="104"/>
      <c r="AO4162" s="104"/>
      <c r="AP4162" s="104"/>
    </row>
    <row r="4163" spans="21:42" ht="15" customHeight="1" x14ac:dyDescent="0.25">
      <c r="U4163" s="104"/>
      <c r="AB4163" s="104"/>
      <c r="AC4163" s="104"/>
      <c r="AF4163" s="104"/>
      <c r="AG4163" s="104"/>
      <c r="AK4163" s="104"/>
      <c r="AL4163" s="104"/>
      <c r="AO4163" s="104"/>
      <c r="AP4163" s="104"/>
    </row>
    <row r="4164" spans="21:42" ht="15" customHeight="1" x14ac:dyDescent="0.25">
      <c r="U4164" s="104"/>
      <c r="AB4164" s="104"/>
      <c r="AC4164" s="104"/>
      <c r="AF4164" s="104"/>
      <c r="AG4164" s="104"/>
      <c r="AK4164" s="104"/>
      <c r="AL4164" s="104"/>
      <c r="AO4164" s="104"/>
      <c r="AP4164" s="104"/>
    </row>
    <row r="4165" spans="21:42" ht="15" customHeight="1" x14ac:dyDescent="0.25">
      <c r="U4165" s="104"/>
      <c r="AB4165" s="104"/>
      <c r="AC4165" s="104"/>
      <c r="AF4165" s="104"/>
      <c r="AG4165" s="104"/>
      <c r="AK4165" s="104"/>
      <c r="AL4165" s="104"/>
      <c r="AO4165" s="104"/>
      <c r="AP4165" s="104"/>
    </row>
    <row r="4166" spans="21:42" ht="15" customHeight="1" x14ac:dyDescent="0.25">
      <c r="U4166" s="104"/>
      <c r="AB4166" s="104"/>
      <c r="AC4166" s="104"/>
      <c r="AF4166" s="104"/>
      <c r="AG4166" s="104"/>
      <c r="AK4166" s="104"/>
      <c r="AL4166" s="104"/>
      <c r="AO4166" s="104"/>
      <c r="AP4166" s="104"/>
    </row>
    <row r="4167" spans="21:42" ht="15" customHeight="1" x14ac:dyDescent="0.25">
      <c r="U4167" s="104"/>
      <c r="AB4167" s="104"/>
      <c r="AC4167" s="104"/>
      <c r="AF4167" s="104"/>
      <c r="AG4167" s="104"/>
      <c r="AK4167" s="104"/>
      <c r="AL4167" s="104"/>
      <c r="AO4167" s="104"/>
      <c r="AP4167" s="104"/>
    </row>
    <row r="4168" spans="21:42" ht="15" customHeight="1" x14ac:dyDescent="0.25">
      <c r="U4168" s="104"/>
      <c r="AB4168" s="104"/>
      <c r="AC4168" s="104"/>
      <c r="AF4168" s="104"/>
      <c r="AG4168" s="104"/>
      <c r="AK4168" s="104"/>
      <c r="AL4168" s="104"/>
      <c r="AO4168" s="104"/>
      <c r="AP4168" s="104"/>
    </row>
    <row r="4169" spans="21:42" ht="15" customHeight="1" x14ac:dyDescent="0.25">
      <c r="U4169" s="104"/>
      <c r="AB4169" s="104"/>
      <c r="AC4169" s="104"/>
      <c r="AF4169" s="104"/>
      <c r="AG4169" s="104"/>
      <c r="AK4169" s="104"/>
      <c r="AL4169" s="104"/>
      <c r="AO4169" s="104"/>
      <c r="AP4169" s="104"/>
    </row>
    <row r="4170" spans="21:42" ht="15" customHeight="1" x14ac:dyDescent="0.25">
      <c r="U4170" s="104"/>
      <c r="AB4170" s="104"/>
      <c r="AC4170" s="104"/>
      <c r="AF4170" s="104"/>
      <c r="AG4170" s="104"/>
      <c r="AK4170" s="104"/>
      <c r="AL4170" s="104"/>
      <c r="AO4170" s="104"/>
      <c r="AP4170" s="104"/>
    </row>
    <row r="4171" spans="21:42" ht="15" customHeight="1" x14ac:dyDescent="0.25">
      <c r="U4171" s="104"/>
      <c r="AB4171" s="104"/>
      <c r="AC4171" s="104"/>
      <c r="AF4171" s="104"/>
      <c r="AG4171" s="104"/>
      <c r="AK4171" s="104"/>
      <c r="AL4171" s="104"/>
      <c r="AO4171" s="104"/>
      <c r="AP4171" s="104"/>
    </row>
    <row r="4172" spans="21:42" ht="15" customHeight="1" x14ac:dyDescent="0.25">
      <c r="U4172" s="104"/>
      <c r="AB4172" s="104"/>
      <c r="AC4172" s="104"/>
      <c r="AF4172" s="104"/>
      <c r="AG4172" s="104"/>
      <c r="AK4172" s="104"/>
      <c r="AL4172" s="104"/>
      <c r="AO4172" s="104"/>
      <c r="AP4172" s="104"/>
    </row>
    <row r="4173" spans="21:42" ht="15" customHeight="1" x14ac:dyDescent="0.25">
      <c r="U4173" s="104"/>
      <c r="AB4173" s="104"/>
      <c r="AC4173" s="104"/>
      <c r="AF4173" s="104"/>
      <c r="AG4173" s="104"/>
      <c r="AK4173" s="104"/>
      <c r="AL4173" s="104"/>
      <c r="AO4173" s="104"/>
      <c r="AP4173" s="104"/>
    </row>
    <row r="4174" spans="21:42" ht="15" customHeight="1" x14ac:dyDescent="0.25">
      <c r="U4174" s="104"/>
      <c r="AB4174" s="104"/>
      <c r="AC4174" s="104"/>
      <c r="AF4174" s="104"/>
      <c r="AG4174" s="104"/>
      <c r="AK4174" s="104"/>
      <c r="AL4174" s="104"/>
      <c r="AO4174" s="104"/>
      <c r="AP4174" s="104"/>
    </row>
    <row r="4175" spans="21:42" ht="15" customHeight="1" x14ac:dyDescent="0.25">
      <c r="U4175" s="104"/>
      <c r="AB4175" s="104"/>
      <c r="AC4175" s="104"/>
      <c r="AF4175" s="104"/>
      <c r="AG4175" s="104"/>
      <c r="AK4175" s="104"/>
      <c r="AL4175" s="104"/>
      <c r="AO4175" s="104"/>
      <c r="AP4175" s="104"/>
    </row>
    <row r="4176" spans="21:42" ht="15" customHeight="1" x14ac:dyDescent="0.25">
      <c r="U4176" s="104"/>
      <c r="AB4176" s="104"/>
      <c r="AC4176" s="104"/>
      <c r="AF4176" s="104"/>
      <c r="AG4176" s="104"/>
      <c r="AK4176" s="104"/>
      <c r="AL4176" s="104"/>
      <c r="AO4176" s="104"/>
      <c r="AP4176" s="104"/>
    </row>
    <row r="4177" spans="21:42" ht="15" customHeight="1" x14ac:dyDescent="0.25">
      <c r="U4177" s="104"/>
      <c r="AB4177" s="104"/>
      <c r="AC4177" s="104"/>
      <c r="AF4177" s="104"/>
      <c r="AG4177" s="104"/>
      <c r="AK4177" s="104"/>
      <c r="AL4177" s="104"/>
      <c r="AO4177" s="104"/>
      <c r="AP4177" s="104"/>
    </row>
    <row r="4178" spans="21:42" ht="15" customHeight="1" x14ac:dyDescent="0.25">
      <c r="U4178" s="104"/>
      <c r="AB4178" s="104"/>
      <c r="AC4178" s="104"/>
      <c r="AF4178" s="104"/>
      <c r="AG4178" s="104"/>
      <c r="AK4178" s="104"/>
      <c r="AL4178" s="104"/>
      <c r="AO4178" s="104"/>
      <c r="AP4178" s="104"/>
    </row>
    <row r="4179" spans="21:42" ht="15" customHeight="1" x14ac:dyDescent="0.25">
      <c r="U4179" s="104"/>
      <c r="AB4179" s="104"/>
      <c r="AC4179" s="104"/>
      <c r="AF4179" s="104"/>
      <c r="AG4179" s="104"/>
      <c r="AK4179" s="104"/>
      <c r="AL4179" s="104"/>
      <c r="AO4179" s="104"/>
      <c r="AP4179" s="104"/>
    </row>
    <row r="4180" spans="21:42" ht="15" customHeight="1" x14ac:dyDescent="0.25">
      <c r="U4180" s="104"/>
      <c r="AB4180" s="104"/>
      <c r="AC4180" s="104"/>
      <c r="AF4180" s="104"/>
      <c r="AG4180" s="104"/>
      <c r="AK4180" s="104"/>
      <c r="AL4180" s="104"/>
      <c r="AO4180" s="104"/>
      <c r="AP4180" s="104"/>
    </row>
    <row r="4181" spans="21:42" ht="15" customHeight="1" x14ac:dyDescent="0.25">
      <c r="U4181" s="104"/>
      <c r="AB4181" s="104"/>
      <c r="AC4181" s="104"/>
      <c r="AF4181" s="104"/>
      <c r="AG4181" s="104"/>
      <c r="AK4181" s="104"/>
      <c r="AL4181" s="104"/>
      <c r="AO4181" s="104"/>
      <c r="AP4181" s="104"/>
    </row>
    <row r="4182" spans="21:42" ht="15" customHeight="1" x14ac:dyDescent="0.25">
      <c r="U4182" s="104"/>
      <c r="AB4182" s="104"/>
      <c r="AC4182" s="104"/>
      <c r="AF4182" s="104"/>
      <c r="AG4182" s="104"/>
      <c r="AK4182" s="104"/>
      <c r="AL4182" s="104"/>
      <c r="AO4182" s="104"/>
      <c r="AP4182" s="104"/>
    </row>
    <row r="4183" spans="21:42" ht="15" customHeight="1" x14ac:dyDescent="0.25">
      <c r="U4183" s="104"/>
      <c r="AB4183" s="104"/>
      <c r="AC4183" s="104"/>
      <c r="AF4183" s="104"/>
      <c r="AG4183" s="104"/>
      <c r="AK4183" s="104"/>
      <c r="AL4183" s="104"/>
      <c r="AO4183" s="104"/>
      <c r="AP4183" s="104"/>
    </row>
    <row r="4184" spans="21:42" ht="15" customHeight="1" x14ac:dyDescent="0.25">
      <c r="U4184" s="104"/>
      <c r="AB4184" s="104"/>
      <c r="AC4184" s="104"/>
      <c r="AF4184" s="104"/>
      <c r="AG4184" s="104"/>
      <c r="AK4184" s="104"/>
      <c r="AL4184" s="104"/>
      <c r="AO4184" s="104"/>
      <c r="AP4184" s="104"/>
    </row>
    <row r="4185" spans="21:42" ht="15" customHeight="1" x14ac:dyDescent="0.25">
      <c r="U4185" s="104"/>
      <c r="AB4185" s="104"/>
      <c r="AC4185" s="104"/>
      <c r="AF4185" s="104"/>
      <c r="AG4185" s="104"/>
      <c r="AK4185" s="104"/>
      <c r="AL4185" s="104"/>
      <c r="AO4185" s="104"/>
      <c r="AP4185" s="104"/>
    </row>
    <row r="4186" spans="21:42" ht="15" customHeight="1" x14ac:dyDescent="0.25">
      <c r="U4186" s="104"/>
      <c r="AB4186" s="104"/>
      <c r="AC4186" s="104"/>
      <c r="AF4186" s="104"/>
      <c r="AG4186" s="104"/>
      <c r="AK4186" s="104"/>
      <c r="AL4186" s="104"/>
      <c r="AO4186" s="104"/>
      <c r="AP4186" s="104"/>
    </row>
    <row r="4187" spans="21:42" ht="15" customHeight="1" x14ac:dyDescent="0.25">
      <c r="U4187" s="104"/>
      <c r="AB4187" s="104"/>
      <c r="AC4187" s="104"/>
      <c r="AF4187" s="104"/>
      <c r="AG4187" s="104"/>
      <c r="AK4187" s="104"/>
      <c r="AL4187" s="104"/>
      <c r="AO4187" s="104"/>
      <c r="AP4187" s="104"/>
    </row>
    <row r="4188" spans="21:42" ht="15" customHeight="1" x14ac:dyDescent="0.25">
      <c r="U4188" s="104"/>
      <c r="AB4188" s="104"/>
      <c r="AC4188" s="104"/>
      <c r="AF4188" s="104"/>
      <c r="AG4188" s="104"/>
      <c r="AK4188" s="104"/>
      <c r="AL4188" s="104"/>
      <c r="AO4188" s="104"/>
      <c r="AP4188" s="104"/>
    </row>
    <row r="4189" spans="21:42" ht="15" customHeight="1" x14ac:dyDescent="0.25">
      <c r="U4189" s="104"/>
      <c r="AB4189" s="104"/>
      <c r="AC4189" s="104"/>
      <c r="AF4189" s="104"/>
      <c r="AG4189" s="104"/>
      <c r="AK4189" s="104"/>
      <c r="AL4189" s="104"/>
      <c r="AO4189" s="104"/>
      <c r="AP4189" s="104"/>
    </row>
    <row r="4190" spans="21:42" ht="15" customHeight="1" x14ac:dyDescent="0.25">
      <c r="U4190" s="104"/>
      <c r="AB4190" s="104"/>
      <c r="AC4190" s="104"/>
      <c r="AF4190" s="104"/>
      <c r="AG4190" s="104"/>
      <c r="AK4190" s="104"/>
      <c r="AL4190" s="104"/>
      <c r="AO4190" s="104"/>
      <c r="AP4190" s="104"/>
    </row>
    <row r="4191" spans="21:42" ht="15" customHeight="1" x14ac:dyDescent="0.25">
      <c r="U4191" s="104"/>
      <c r="AB4191" s="104"/>
      <c r="AC4191" s="104"/>
      <c r="AF4191" s="104"/>
      <c r="AG4191" s="104"/>
      <c r="AK4191" s="104"/>
      <c r="AL4191" s="104"/>
      <c r="AO4191" s="104"/>
      <c r="AP4191" s="104"/>
    </row>
    <row r="4192" spans="21:42" ht="15" customHeight="1" x14ac:dyDescent="0.25">
      <c r="U4192" s="104"/>
      <c r="AB4192" s="104"/>
      <c r="AC4192" s="104"/>
      <c r="AF4192" s="104"/>
      <c r="AG4192" s="104"/>
      <c r="AK4192" s="104"/>
      <c r="AL4192" s="104"/>
      <c r="AO4192" s="104"/>
      <c r="AP4192" s="104"/>
    </row>
    <row r="4193" spans="21:42" ht="15" customHeight="1" x14ac:dyDescent="0.25">
      <c r="U4193" s="104"/>
      <c r="AB4193" s="104"/>
      <c r="AC4193" s="104"/>
      <c r="AF4193" s="104"/>
      <c r="AG4193" s="104"/>
      <c r="AK4193" s="104"/>
      <c r="AL4193" s="104"/>
      <c r="AO4193" s="104"/>
      <c r="AP4193" s="104"/>
    </row>
    <row r="4194" spans="21:42" ht="15" customHeight="1" x14ac:dyDescent="0.25">
      <c r="U4194" s="104"/>
      <c r="AB4194" s="104"/>
      <c r="AC4194" s="104"/>
      <c r="AF4194" s="104"/>
      <c r="AG4194" s="104"/>
      <c r="AK4194" s="104"/>
      <c r="AL4194" s="104"/>
      <c r="AO4194" s="104"/>
      <c r="AP4194" s="104"/>
    </row>
    <row r="4195" spans="21:42" ht="15" customHeight="1" x14ac:dyDescent="0.25">
      <c r="U4195" s="104"/>
      <c r="AB4195" s="104"/>
      <c r="AC4195" s="104"/>
      <c r="AF4195" s="104"/>
      <c r="AG4195" s="104"/>
      <c r="AK4195" s="104"/>
      <c r="AL4195" s="104"/>
      <c r="AO4195" s="104"/>
      <c r="AP4195" s="104"/>
    </row>
    <row r="4196" spans="21:42" ht="15" customHeight="1" x14ac:dyDescent="0.25">
      <c r="U4196" s="104"/>
      <c r="AB4196" s="104"/>
      <c r="AC4196" s="104"/>
      <c r="AF4196" s="104"/>
      <c r="AG4196" s="104"/>
      <c r="AK4196" s="104"/>
      <c r="AL4196" s="104"/>
      <c r="AO4196" s="104"/>
      <c r="AP4196" s="104"/>
    </row>
    <row r="4197" spans="21:42" ht="15" customHeight="1" x14ac:dyDescent="0.25">
      <c r="U4197" s="104"/>
      <c r="AB4197" s="104"/>
      <c r="AC4197" s="104"/>
      <c r="AF4197" s="104"/>
      <c r="AG4197" s="104"/>
      <c r="AK4197" s="104"/>
      <c r="AL4197" s="104"/>
      <c r="AO4197" s="104"/>
      <c r="AP4197" s="104"/>
    </row>
    <row r="4198" spans="21:42" ht="15" customHeight="1" x14ac:dyDescent="0.25">
      <c r="U4198" s="104"/>
      <c r="AB4198" s="104"/>
      <c r="AC4198" s="104"/>
      <c r="AF4198" s="104"/>
      <c r="AG4198" s="104"/>
      <c r="AK4198" s="104"/>
      <c r="AL4198" s="104"/>
      <c r="AO4198" s="104"/>
      <c r="AP4198" s="104"/>
    </row>
    <row r="4199" spans="21:42" ht="15" customHeight="1" x14ac:dyDescent="0.25">
      <c r="U4199" s="104"/>
      <c r="AB4199" s="104"/>
      <c r="AC4199" s="104"/>
      <c r="AF4199" s="104"/>
      <c r="AG4199" s="104"/>
      <c r="AK4199" s="104"/>
      <c r="AL4199" s="104"/>
      <c r="AO4199" s="104"/>
      <c r="AP4199" s="104"/>
    </row>
    <row r="4200" spans="21:42" ht="15" customHeight="1" x14ac:dyDescent="0.25">
      <c r="U4200" s="104"/>
      <c r="AB4200" s="104"/>
      <c r="AC4200" s="104"/>
      <c r="AF4200" s="104"/>
      <c r="AG4200" s="104"/>
      <c r="AK4200" s="104"/>
      <c r="AL4200" s="104"/>
      <c r="AO4200" s="104"/>
      <c r="AP4200" s="104"/>
    </row>
    <row r="4201" spans="21:42" ht="15" customHeight="1" x14ac:dyDescent="0.25">
      <c r="U4201" s="104"/>
      <c r="AB4201" s="104"/>
      <c r="AC4201" s="104"/>
      <c r="AF4201" s="104"/>
      <c r="AG4201" s="104"/>
      <c r="AK4201" s="104"/>
      <c r="AL4201" s="104"/>
      <c r="AO4201" s="104"/>
      <c r="AP4201" s="104"/>
    </row>
    <row r="4202" spans="21:42" ht="15" customHeight="1" x14ac:dyDescent="0.25">
      <c r="U4202" s="104"/>
      <c r="AB4202" s="104"/>
      <c r="AC4202" s="104"/>
      <c r="AF4202" s="104"/>
      <c r="AG4202" s="104"/>
      <c r="AK4202" s="104"/>
      <c r="AL4202" s="104"/>
      <c r="AO4202" s="104"/>
      <c r="AP4202" s="104"/>
    </row>
    <row r="4203" spans="21:42" ht="15" customHeight="1" x14ac:dyDescent="0.25">
      <c r="U4203" s="104"/>
      <c r="AB4203" s="104"/>
      <c r="AC4203" s="104"/>
      <c r="AF4203" s="104"/>
      <c r="AG4203" s="104"/>
      <c r="AK4203" s="104"/>
      <c r="AL4203" s="104"/>
      <c r="AO4203" s="104"/>
      <c r="AP4203" s="104"/>
    </row>
    <row r="4204" spans="21:42" ht="15" customHeight="1" x14ac:dyDescent="0.25">
      <c r="U4204" s="104"/>
      <c r="AB4204" s="104"/>
      <c r="AC4204" s="104"/>
      <c r="AF4204" s="104"/>
      <c r="AG4204" s="104"/>
      <c r="AK4204" s="104"/>
      <c r="AL4204" s="104"/>
      <c r="AO4204" s="104"/>
      <c r="AP4204" s="104"/>
    </row>
    <row r="4205" spans="21:42" ht="15" customHeight="1" x14ac:dyDescent="0.25">
      <c r="U4205" s="104"/>
      <c r="AB4205" s="104"/>
      <c r="AC4205" s="104"/>
      <c r="AF4205" s="104"/>
      <c r="AG4205" s="104"/>
      <c r="AK4205" s="104"/>
      <c r="AL4205" s="104"/>
      <c r="AO4205" s="104"/>
      <c r="AP4205" s="104"/>
    </row>
    <row r="4206" spans="21:42" ht="15" customHeight="1" x14ac:dyDescent="0.25">
      <c r="U4206" s="104"/>
      <c r="AB4206" s="104"/>
      <c r="AC4206" s="104"/>
      <c r="AF4206" s="104"/>
      <c r="AG4206" s="104"/>
      <c r="AK4206" s="104"/>
      <c r="AL4206" s="104"/>
      <c r="AO4206" s="104"/>
      <c r="AP4206" s="104"/>
    </row>
    <row r="4207" spans="21:42" ht="15" customHeight="1" x14ac:dyDescent="0.25">
      <c r="U4207" s="104"/>
      <c r="AB4207" s="104"/>
      <c r="AC4207" s="104"/>
      <c r="AF4207" s="104"/>
      <c r="AG4207" s="104"/>
      <c r="AK4207" s="104"/>
      <c r="AL4207" s="104"/>
      <c r="AO4207" s="104"/>
      <c r="AP4207" s="104"/>
    </row>
    <row r="4208" spans="21:42" ht="15" customHeight="1" x14ac:dyDescent="0.25">
      <c r="U4208" s="104"/>
      <c r="AB4208" s="104"/>
      <c r="AC4208" s="104"/>
      <c r="AF4208" s="104"/>
      <c r="AG4208" s="104"/>
      <c r="AK4208" s="104"/>
      <c r="AL4208" s="104"/>
      <c r="AO4208" s="104"/>
      <c r="AP4208" s="104"/>
    </row>
    <row r="4209" spans="21:42" ht="15" customHeight="1" x14ac:dyDescent="0.25">
      <c r="U4209" s="104"/>
      <c r="AB4209" s="104"/>
      <c r="AC4209" s="104"/>
      <c r="AF4209" s="104"/>
      <c r="AG4209" s="104"/>
      <c r="AK4209" s="104"/>
      <c r="AL4209" s="104"/>
      <c r="AO4209" s="104"/>
      <c r="AP4209" s="104"/>
    </row>
    <row r="4210" spans="21:42" ht="15" customHeight="1" x14ac:dyDescent="0.25">
      <c r="U4210" s="104"/>
      <c r="AB4210" s="104"/>
      <c r="AC4210" s="104"/>
      <c r="AF4210" s="104"/>
      <c r="AG4210" s="104"/>
      <c r="AK4210" s="104"/>
      <c r="AL4210" s="104"/>
      <c r="AO4210" s="104"/>
      <c r="AP4210" s="104"/>
    </row>
    <row r="4211" spans="21:42" ht="15" customHeight="1" x14ac:dyDescent="0.25">
      <c r="U4211" s="104"/>
      <c r="AB4211" s="104"/>
      <c r="AC4211" s="104"/>
      <c r="AF4211" s="104"/>
      <c r="AG4211" s="104"/>
      <c r="AK4211" s="104"/>
      <c r="AL4211" s="104"/>
      <c r="AO4211" s="104"/>
      <c r="AP4211" s="104"/>
    </row>
    <row r="4212" spans="21:42" ht="15" customHeight="1" x14ac:dyDescent="0.25">
      <c r="U4212" s="104"/>
      <c r="AB4212" s="104"/>
      <c r="AC4212" s="104"/>
      <c r="AF4212" s="104"/>
      <c r="AG4212" s="104"/>
      <c r="AK4212" s="104"/>
      <c r="AL4212" s="104"/>
      <c r="AO4212" s="104"/>
      <c r="AP4212" s="104"/>
    </row>
    <row r="4213" spans="21:42" ht="15" customHeight="1" x14ac:dyDescent="0.25">
      <c r="U4213" s="104"/>
      <c r="AB4213" s="104"/>
      <c r="AC4213" s="104"/>
      <c r="AF4213" s="104"/>
      <c r="AG4213" s="104"/>
      <c r="AK4213" s="104"/>
      <c r="AL4213" s="104"/>
      <c r="AO4213" s="104"/>
      <c r="AP4213" s="104"/>
    </row>
    <row r="4214" spans="21:42" ht="15" customHeight="1" x14ac:dyDescent="0.25">
      <c r="U4214" s="104"/>
      <c r="AB4214" s="104"/>
      <c r="AC4214" s="104"/>
      <c r="AF4214" s="104"/>
      <c r="AG4214" s="104"/>
      <c r="AK4214" s="104"/>
      <c r="AL4214" s="104"/>
      <c r="AO4214" s="104"/>
      <c r="AP4214" s="104"/>
    </row>
    <row r="4215" spans="21:42" ht="15" customHeight="1" x14ac:dyDescent="0.25">
      <c r="U4215" s="104"/>
      <c r="AB4215" s="104"/>
      <c r="AC4215" s="104"/>
      <c r="AF4215" s="104"/>
      <c r="AG4215" s="104"/>
      <c r="AK4215" s="104"/>
      <c r="AL4215" s="104"/>
      <c r="AO4215" s="104"/>
      <c r="AP4215" s="104"/>
    </row>
    <row r="4216" spans="21:42" ht="15" customHeight="1" x14ac:dyDescent="0.25">
      <c r="U4216" s="104"/>
      <c r="AB4216" s="104"/>
      <c r="AC4216" s="104"/>
      <c r="AF4216" s="104"/>
      <c r="AG4216" s="104"/>
      <c r="AK4216" s="104"/>
      <c r="AL4216" s="104"/>
      <c r="AO4216" s="104"/>
      <c r="AP4216" s="104"/>
    </row>
    <row r="4217" spans="21:42" ht="15" customHeight="1" x14ac:dyDescent="0.25">
      <c r="U4217" s="104"/>
      <c r="AB4217" s="104"/>
      <c r="AC4217" s="104"/>
      <c r="AF4217" s="104"/>
      <c r="AG4217" s="104"/>
      <c r="AK4217" s="104"/>
      <c r="AL4217" s="104"/>
      <c r="AO4217" s="104"/>
      <c r="AP4217" s="104"/>
    </row>
    <row r="4218" spans="21:42" ht="15" customHeight="1" x14ac:dyDescent="0.25">
      <c r="U4218" s="104"/>
      <c r="AB4218" s="104"/>
      <c r="AC4218" s="104"/>
      <c r="AF4218" s="104"/>
      <c r="AG4218" s="104"/>
      <c r="AK4218" s="104"/>
      <c r="AL4218" s="104"/>
      <c r="AO4218" s="104"/>
      <c r="AP4218" s="104"/>
    </row>
    <row r="4219" spans="21:42" ht="15" customHeight="1" x14ac:dyDescent="0.25">
      <c r="U4219" s="104"/>
      <c r="AB4219" s="104"/>
      <c r="AC4219" s="104"/>
      <c r="AF4219" s="104"/>
      <c r="AG4219" s="104"/>
      <c r="AK4219" s="104"/>
      <c r="AL4219" s="104"/>
      <c r="AO4219" s="104"/>
      <c r="AP4219" s="104"/>
    </row>
    <row r="4220" spans="21:42" ht="15" customHeight="1" x14ac:dyDescent="0.25">
      <c r="U4220" s="104"/>
      <c r="AB4220" s="104"/>
      <c r="AC4220" s="104"/>
      <c r="AF4220" s="104"/>
      <c r="AG4220" s="104"/>
      <c r="AK4220" s="104"/>
      <c r="AL4220" s="104"/>
      <c r="AO4220" s="104"/>
      <c r="AP4220" s="104"/>
    </row>
    <row r="4221" spans="21:42" ht="15" customHeight="1" x14ac:dyDescent="0.25">
      <c r="U4221" s="104"/>
      <c r="AB4221" s="104"/>
      <c r="AC4221" s="104"/>
      <c r="AF4221" s="104"/>
      <c r="AG4221" s="104"/>
      <c r="AK4221" s="104"/>
      <c r="AL4221" s="104"/>
      <c r="AO4221" s="104"/>
      <c r="AP4221" s="104"/>
    </row>
    <row r="4222" spans="21:42" ht="15" customHeight="1" x14ac:dyDescent="0.25">
      <c r="U4222" s="104"/>
      <c r="AB4222" s="104"/>
      <c r="AC4222" s="104"/>
      <c r="AF4222" s="104"/>
      <c r="AG4222" s="104"/>
      <c r="AK4222" s="104"/>
      <c r="AL4222" s="104"/>
      <c r="AO4222" s="104"/>
      <c r="AP4222" s="104"/>
    </row>
    <row r="4223" spans="21:42" ht="15" customHeight="1" x14ac:dyDescent="0.25">
      <c r="U4223" s="104"/>
      <c r="AB4223" s="104"/>
      <c r="AC4223" s="104"/>
      <c r="AF4223" s="104"/>
      <c r="AG4223" s="104"/>
      <c r="AK4223" s="104"/>
      <c r="AL4223" s="104"/>
      <c r="AO4223" s="104"/>
      <c r="AP4223" s="104"/>
    </row>
    <row r="4224" spans="21:42" ht="15" customHeight="1" x14ac:dyDescent="0.25">
      <c r="U4224" s="104"/>
      <c r="AB4224" s="104"/>
      <c r="AC4224" s="104"/>
      <c r="AF4224" s="104"/>
      <c r="AG4224" s="104"/>
      <c r="AK4224" s="104"/>
      <c r="AL4224" s="104"/>
      <c r="AO4224" s="104"/>
      <c r="AP4224" s="104"/>
    </row>
    <row r="4225" spans="21:42" ht="15" customHeight="1" x14ac:dyDescent="0.25">
      <c r="U4225" s="104"/>
      <c r="AB4225" s="104"/>
      <c r="AC4225" s="104"/>
      <c r="AF4225" s="104"/>
      <c r="AG4225" s="104"/>
      <c r="AK4225" s="104"/>
      <c r="AL4225" s="104"/>
      <c r="AO4225" s="104"/>
      <c r="AP4225" s="104"/>
    </row>
    <row r="4226" spans="21:42" ht="15" customHeight="1" x14ac:dyDescent="0.25">
      <c r="U4226" s="104"/>
      <c r="AB4226" s="104"/>
      <c r="AC4226" s="104"/>
      <c r="AF4226" s="104"/>
      <c r="AG4226" s="104"/>
      <c r="AK4226" s="104"/>
      <c r="AL4226" s="104"/>
      <c r="AO4226" s="104"/>
      <c r="AP4226" s="104"/>
    </row>
    <row r="4227" spans="21:42" ht="15" customHeight="1" x14ac:dyDescent="0.25">
      <c r="U4227" s="104"/>
      <c r="AB4227" s="104"/>
      <c r="AC4227" s="104"/>
      <c r="AF4227" s="104"/>
      <c r="AG4227" s="104"/>
      <c r="AK4227" s="104"/>
      <c r="AL4227" s="104"/>
      <c r="AO4227" s="104"/>
      <c r="AP4227" s="104"/>
    </row>
    <row r="4228" spans="21:42" ht="15" customHeight="1" x14ac:dyDescent="0.25">
      <c r="U4228" s="104"/>
      <c r="AB4228" s="104"/>
      <c r="AC4228" s="104"/>
      <c r="AF4228" s="104"/>
      <c r="AG4228" s="104"/>
      <c r="AK4228" s="104"/>
      <c r="AL4228" s="104"/>
      <c r="AO4228" s="104"/>
      <c r="AP4228" s="104"/>
    </row>
    <row r="4229" spans="21:42" ht="15" customHeight="1" x14ac:dyDescent="0.25">
      <c r="U4229" s="104"/>
      <c r="AB4229" s="104"/>
      <c r="AC4229" s="104"/>
      <c r="AF4229" s="104"/>
      <c r="AG4229" s="104"/>
      <c r="AK4229" s="104"/>
      <c r="AL4229" s="104"/>
      <c r="AO4229" s="104"/>
      <c r="AP4229" s="104"/>
    </row>
    <row r="4230" spans="21:42" ht="15" customHeight="1" x14ac:dyDescent="0.25">
      <c r="U4230" s="104"/>
      <c r="AB4230" s="104"/>
      <c r="AC4230" s="104"/>
      <c r="AF4230" s="104"/>
      <c r="AG4230" s="104"/>
      <c r="AK4230" s="104"/>
      <c r="AL4230" s="104"/>
      <c r="AO4230" s="104"/>
      <c r="AP4230" s="104"/>
    </row>
    <row r="4231" spans="21:42" ht="15" customHeight="1" x14ac:dyDescent="0.25">
      <c r="U4231" s="104"/>
      <c r="AB4231" s="104"/>
      <c r="AC4231" s="104"/>
      <c r="AF4231" s="104"/>
      <c r="AG4231" s="104"/>
      <c r="AK4231" s="104"/>
      <c r="AL4231" s="104"/>
      <c r="AO4231" s="104"/>
      <c r="AP4231" s="104"/>
    </row>
    <row r="4232" spans="21:42" ht="15" customHeight="1" x14ac:dyDescent="0.25">
      <c r="U4232" s="104"/>
      <c r="AB4232" s="104"/>
      <c r="AC4232" s="104"/>
      <c r="AF4232" s="104"/>
      <c r="AG4232" s="104"/>
      <c r="AK4232" s="104"/>
      <c r="AL4232" s="104"/>
      <c r="AO4232" s="104"/>
      <c r="AP4232" s="104"/>
    </row>
    <row r="4233" spans="21:42" ht="15" customHeight="1" x14ac:dyDescent="0.25">
      <c r="U4233" s="104"/>
      <c r="AB4233" s="104"/>
      <c r="AC4233" s="104"/>
      <c r="AF4233" s="104"/>
      <c r="AG4233" s="104"/>
      <c r="AK4233" s="104"/>
      <c r="AL4233" s="104"/>
      <c r="AO4233" s="104"/>
      <c r="AP4233" s="104"/>
    </row>
    <row r="4234" spans="21:42" ht="15" customHeight="1" x14ac:dyDescent="0.25">
      <c r="U4234" s="104"/>
      <c r="AB4234" s="104"/>
      <c r="AC4234" s="104"/>
      <c r="AF4234" s="104"/>
      <c r="AG4234" s="104"/>
      <c r="AK4234" s="104"/>
      <c r="AL4234" s="104"/>
      <c r="AO4234" s="104"/>
      <c r="AP4234" s="104"/>
    </row>
    <row r="4235" spans="21:42" ht="15" customHeight="1" x14ac:dyDescent="0.25">
      <c r="U4235" s="104"/>
      <c r="AB4235" s="104"/>
      <c r="AC4235" s="104"/>
      <c r="AF4235" s="104"/>
      <c r="AG4235" s="104"/>
      <c r="AK4235" s="104"/>
      <c r="AL4235" s="104"/>
      <c r="AO4235" s="104"/>
      <c r="AP4235" s="104"/>
    </row>
    <row r="4236" spans="21:42" ht="15" customHeight="1" x14ac:dyDescent="0.25">
      <c r="U4236" s="104"/>
      <c r="AB4236" s="104"/>
      <c r="AC4236" s="104"/>
      <c r="AF4236" s="104"/>
      <c r="AG4236" s="104"/>
      <c r="AK4236" s="104"/>
      <c r="AL4236" s="104"/>
      <c r="AO4236" s="104"/>
      <c r="AP4236" s="104"/>
    </row>
    <row r="4237" spans="21:42" ht="15" customHeight="1" x14ac:dyDescent="0.25">
      <c r="U4237" s="104"/>
      <c r="AB4237" s="104"/>
      <c r="AC4237" s="104"/>
      <c r="AF4237" s="104"/>
      <c r="AG4237" s="104"/>
      <c r="AK4237" s="104"/>
      <c r="AL4237" s="104"/>
      <c r="AO4237" s="104"/>
      <c r="AP4237" s="104"/>
    </row>
    <row r="4238" spans="21:42" ht="15" customHeight="1" x14ac:dyDescent="0.25">
      <c r="U4238" s="104"/>
      <c r="AB4238" s="104"/>
      <c r="AC4238" s="104"/>
      <c r="AF4238" s="104"/>
      <c r="AG4238" s="104"/>
      <c r="AK4238" s="104"/>
      <c r="AL4238" s="104"/>
      <c r="AO4238" s="104"/>
      <c r="AP4238" s="104"/>
    </row>
    <row r="4239" spans="21:42" ht="15" customHeight="1" x14ac:dyDescent="0.25">
      <c r="U4239" s="104"/>
      <c r="AB4239" s="104"/>
      <c r="AC4239" s="104"/>
      <c r="AF4239" s="104"/>
      <c r="AG4239" s="104"/>
      <c r="AK4239" s="104"/>
      <c r="AL4239" s="104"/>
      <c r="AO4239" s="104"/>
      <c r="AP4239" s="104"/>
    </row>
    <row r="4240" spans="21:42" ht="15" customHeight="1" x14ac:dyDescent="0.25">
      <c r="U4240" s="104"/>
      <c r="AB4240" s="104"/>
      <c r="AC4240" s="104"/>
      <c r="AF4240" s="104"/>
      <c r="AG4240" s="104"/>
      <c r="AK4240" s="104"/>
      <c r="AL4240" s="104"/>
      <c r="AO4240" s="104"/>
      <c r="AP4240" s="104"/>
    </row>
    <row r="4241" spans="21:42" ht="15" customHeight="1" x14ac:dyDescent="0.25">
      <c r="U4241" s="104"/>
      <c r="AB4241" s="104"/>
      <c r="AC4241" s="104"/>
      <c r="AF4241" s="104"/>
      <c r="AG4241" s="104"/>
      <c r="AK4241" s="104"/>
      <c r="AL4241" s="104"/>
      <c r="AO4241" s="104"/>
      <c r="AP4241" s="104"/>
    </row>
    <row r="4242" spans="21:42" ht="15" customHeight="1" x14ac:dyDescent="0.25">
      <c r="U4242" s="104"/>
      <c r="AB4242" s="104"/>
      <c r="AC4242" s="104"/>
      <c r="AF4242" s="104"/>
      <c r="AG4242" s="104"/>
      <c r="AK4242" s="104"/>
      <c r="AL4242" s="104"/>
      <c r="AO4242" s="104"/>
      <c r="AP4242" s="104"/>
    </row>
    <row r="4243" spans="21:42" ht="15" customHeight="1" x14ac:dyDescent="0.25">
      <c r="U4243" s="104"/>
      <c r="AB4243" s="104"/>
      <c r="AC4243" s="104"/>
      <c r="AF4243" s="104"/>
      <c r="AG4243" s="104"/>
      <c r="AK4243" s="104"/>
      <c r="AL4243" s="104"/>
      <c r="AO4243" s="104"/>
      <c r="AP4243" s="104"/>
    </row>
    <row r="4244" spans="21:42" ht="15" customHeight="1" x14ac:dyDescent="0.25">
      <c r="U4244" s="104"/>
      <c r="AB4244" s="104"/>
      <c r="AC4244" s="104"/>
      <c r="AF4244" s="104"/>
      <c r="AG4244" s="104"/>
      <c r="AK4244" s="104"/>
      <c r="AL4244" s="104"/>
      <c r="AO4244" s="104"/>
      <c r="AP4244" s="104"/>
    </row>
    <row r="4245" spans="21:42" ht="15" customHeight="1" x14ac:dyDescent="0.25">
      <c r="U4245" s="104"/>
      <c r="AB4245" s="104"/>
      <c r="AC4245" s="104"/>
      <c r="AF4245" s="104"/>
      <c r="AG4245" s="104"/>
      <c r="AK4245" s="104"/>
      <c r="AL4245" s="104"/>
      <c r="AO4245" s="104"/>
      <c r="AP4245" s="104"/>
    </row>
    <row r="4246" spans="21:42" ht="15" customHeight="1" x14ac:dyDescent="0.25">
      <c r="U4246" s="104"/>
      <c r="AB4246" s="104"/>
      <c r="AC4246" s="104"/>
      <c r="AF4246" s="104"/>
      <c r="AG4246" s="104"/>
      <c r="AK4246" s="104"/>
      <c r="AL4246" s="104"/>
      <c r="AO4246" s="104"/>
      <c r="AP4246" s="104"/>
    </row>
    <row r="4247" spans="21:42" ht="15" customHeight="1" x14ac:dyDescent="0.25">
      <c r="U4247" s="104"/>
      <c r="AB4247" s="104"/>
      <c r="AC4247" s="104"/>
      <c r="AF4247" s="104"/>
      <c r="AG4247" s="104"/>
      <c r="AK4247" s="104"/>
      <c r="AL4247" s="104"/>
      <c r="AO4247" s="104"/>
      <c r="AP4247" s="104"/>
    </row>
    <row r="4248" spans="21:42" ht="15" customHeight="1" x14ac:dyDescent="0.25">
      <c r="U4248" s="104"/>
      <c r="AB4248" s="104"/>
      <c r="AC4248" s="104"/>
      <c r="AF4248" s="104"/>
      <c r="AG4248" s="104"/>
      <c r="AK4248" s="104"/>
      <c r="AL4248" s="104"/>
      <c r="AO4248" s="104"/>
      <c r="AP4248" s="104"/>
    </row>
    <row r="4249" spans="21:42" ht="15" customHeight="1" x14ac:dyDescent="0.25">
      <c r="U4249" s="104"/>
      <c r="AB4249" s="104"/>
      <c r="AC4249" s="104"/>
      <c r="AF4249" s="104"/>
      <c r="AG4249" s="104"/>
      <c r="AK4249" s="104"/>
      <c r="AL4249" s="104"/>
      <c r="AO4249" s="104"/>
      <c r="AP4249" s="104"/>
    </row>
    <row r="4250" spans="21:42" ht="15" customHeight="1" x14ac:dyDescent="0.25">
      <c r="U4250" s="104"/>
      <c r="AB4250" s="104"/>
      <c r="AC4250" s="104"/>
      <c r="AF4250" s="104"/>
      <c r="AG4250" s="104"/>
      <c r="AK4250" s="104"/>
      <c r="AL4250" s="104"/>
      <c r="AO4250" s="104"/>
      <c r="AP4250" s="104"/>
    </row>
    <row r="4251" spans="21:42" ht="15" customHeight="1" x14ac:dyDescent="0.25">
      <c r="U4251" s="104"/>
      <c r="AB4251" s="104"/>
      <c r="AC4251" s="104"/>
      <c r="AF4251" s="104"/>
      <c r="AG4251" s="104"/>
      <c r="AK4251" s="104"/>
      <c r="AL4251" s="104"/>
      <c r="AO4251" s="104"/>
      <c r="AP4251" s="104"/>
    </row>
    <row r="4252" spans="21:42" ht="15" customHeight="1" x14ac:dyDescent="0.25">
      <c r="U4252" s="104"/>
      <c r="AB4252" s="104"/>
      <c r="AC4252" s="104"/>
      <c r="AF4252" s="104"/>
      <c r="AG4252" s="104"/>
      <c r="AK4252" s="104"/>
      <c r="AL4252" s="104"/>
      <c r="AO4252" s="104"/>
      <c r="AP4252" s="104"/>
    </row>
    <row r="4253" spans="21:42" ht="15" customHeight="1" x14ac:dyDescent="0.25">
      <c r="U4253" s="104"/>
      <c r="AB4253" s="104"/>
      <c r="AC4253" s="104"/>
      <c r="AF4253" s="104"/>
      <c r="AG4253" s="104"/>
      <c r="AK4253" s="104"/>
      <c r="AL4253" s="104"/>
      <c r="AO4253" s="104"/>
      <c r="AP4253" s="104"/>
    </row>
    <row r="4254" spans="21:42" ht="15" customHeight="1" x14ac:dyDescent="0.25">
      <c r="U4254" s="104"/>
      <c r="AB4254" s="104"/>
      <c r="AC4254" s="104"/>
      <c r="AF4254" s="104"/>
      <c r="AG4254" s="104"/>
      <c r="AK4254" s="104"/>
      <c r="AL4254" s="104"/>
      <c r="AO4254" s="104"/>
      <c r="AP4254" s="104"/>
    </row>
    <row r="4255" spans="21:42" ht="15" customHeight="1" x14ac:dyDescent="0.25">
      <c r="U4255" s="104"/>
      <c r="AB4255" s="104"/>
      <c r="AC4255" s="104"/>
      <c r="AF4255" s="104"/>
      <c r="AG4255" s="104"/>
      <c r="AK4255" s="104"/>
      <c r="AL4255" s="104"/>
      <c r="AO4255" s="104"/>
      <c r="AP4255" s="104"/>
    </row>
    <row r="4256" spans="21:42" ht="15" customHeight="1" x14ac:dyDescent="0.25">
      <c r="U4256" s="104"/>
      <c r="AB4256" s="104"/>
      <c r="AC4256" s="104"/>
      <c r="AF4256" s="104"/>
      <c r="AG4256" s="104"/>
      <c r="AK4256" s="104"/>
      <c r="AL4256" s="104"/>
      <c r="AO4256" s="104"/>
      <c r="AP4256" s="104"/>
    </row>
    <row r="4257" spans="21:42" ht="15" customHeight="1" x14ac:dyDescent="0.25">
      <c r="U4257" s="104"/>
      <c r="AB4257" s="104"/>
      <c r="AC4257" s="104"/>
      <c r="AF4257" s="104"/>
      <c r="AG4257" s="104"/>
      <c r="AK4257" s="104"/>
      <c r="AL4257" s="104"/>
      <c r="AO4257" s="104"/>
      <c r="AP4257" s="104"/>
    </row>
    <row r="4258" spans="21:42" ht="15" customHeight="1" x14ac:dyDescent="0.25">
      <c r="U4258" s="104"/>
      <c r="AB4258" s="104"/>
      <c r="AC4258" s="104"/>
      <c r="AF4258" s="104"/>
      <c r="AG4258" s="104"/>
      <c r="AK4258" s="104"/>
      <c r="AL4258" s="104"/>
      <c r="AO4258" s="104"/>
      <c r="AP4258" s="104"/>
    </row>
    <row r="4259" spans="21:42" ht="15" customHeight="1" x14ac:dyDescent="0.25">
      <c r="U4259" s="104"/>
      <c r="AB4259" s="104"/>
      <c r="AC4259" s="104"/>
      <c r="AF4259" s="104"/>
      <c r="AG4259" s="104"/>
      <c r="AK4259" s="104"/>
      <c r="AL4259" s="104"/>
      <c r="AO4259" s="104"/>
      <c r="AP4259" s="104"/>
    </row>
    <row r="4260" spans="21:42" ht="15" customHeight="1" x14ac:dyDescent="0.25">
      <c r="U4260" s="104"/>
      <c r="AB4260" s="104"/>
      <c r="AC4260" s="104"/>
      <c r="AF4260" s="104"/>
      <c r="AG4260" s="104"/>
      <c r="AK4260" s="104"/>
      <c r="AL4260" s="104"/>
      <c r="AO4260" s="104"/>
      <c r="AP4260" s="104"/>
    </row>
    <row r="4261" spans="21:42" ht="15" customHeight="1" x14ac:dyDescent="0.25">
      <c r="U4261" s="104"/>
      <c r="AB4261" s="104"/>
      <c r="AC4261" s="104"/>
      <c r="AF4261" s="104"/>
      <c r="AG4261" s="104"/>
      <c r="AK4261" s="104"/>
      <c r="AL4261" s="104"/>
      <c r="AO4261" s="104"/>
      <c r="AP4261" s="104"/>
    </row>
    <row r="4262" spans="21:42" ht="15" customHeight="1" x14ac:dyDescent="0.25">
      <c r="U4262" s="104"/>
      <c r="AB4262" s="104"/>
      <c r="AC4262" s="104"/>
      <c r="AF4262" s="104"/>
      <c r="AG4262" s="104"/>
      <c r="AK4262" s="104"/>
      <c r="AL4262" s="104"/>
      <c r="AO4262" s="104"/>
      <c r="AP4262" s="104"/>
    </row>
    <row r="4263" spans="21:42" ht="15" customHeight="1" x14ac:dyDescent="0.25">
      <c r="U4263" s="104"/>
      <c r="AB4263" s="104"/>
      <c r="AC4263" s="104"/>
      <c r="AF4263" s="104"/>
      <c r="AG4263" s="104"/>
      <c r="AK4263" s="104"/>
      <c r="AL4263" s="104"/>
      <c r="AO4263" s="104"/>
      <c r="AP4263" s="104"/>
    </row>
    <row r="4264" spans="21:42" ht="15" customHeight="1" x14ac:dyDescent="0.25">
      <c r="U4264" s="104"/>
      <c r="AB4264" s="104"/>
      <c r="AC4264" s="104"/>
      <c r="AF4264" s="104"/>
      <c r="AG4264" s="104"/>
      <c r="AK4264" s="104"/>
      <c r="AL4264" s="104"/>
      <c r="AO4264" s="104"/>
      <c r="AP4264" s="104"/>
    </row>
    <row r="4265" spans="21:42" ht="15" customHeight="1" x14ac:dyDescent="0.25">
      <c r="U4265" s="104"/>
      <c r="AB4265" s="104"/>
      <c r="AC4265" s="104"/>
      <c r="AF4265" s="104"/>
      <c r="AG4265" s="104"/>
      <c r="AK4265" s="104"/>
      <c r="AL4265" s="104"/>
      <c r="AO4265" s="104"/>
      <c r="AP4265" s="104"/>
    </row>
    <row r="4266" spans="21:42" ht="15" customHeight="1" x14ac:dyDescent="0.25">
      <c r="U4266" s="104"/>
      <c r="AB4266" s="104"/>
      <c r="AC4266" s="104"/>
      <c r="AF4266" s="104"/>
      <c r="AG4266" s="104"/>
      <c r="AK4266" s="104"/>
      <c r="AL4266" s="104"/>
      <c r="AO4266" s="104"/>
      <c r="AP4266" s="104"/>
    </row>
    <row r="4267" spans="21:42" ht="15" customHeight="1" x14ac:dyDescent="0.25">
      <c r="U4267" s="104"/>
      <c r="AB4267" s="104"/>
      <c r="AC4267" s="104"/>
      <c r="AF4267" s="104"/>
      <c r="AG4267" s="104"/>
      <c r="AK4267" s="104"/>
      <c r="AL4267" s="104"/>
      <c r="AO4267" s="104"/>
      <c r="AP4267" s="104"/>
    </row>
    <row r="4268" spans="21:42" ht="15" customHeight="1" x14ac:dyDescent="0.25">
      <c r="U4268" s="104"/>
      <c r="AB4268" s="104"/>
      <c r="AC4268" s="104"/>
      <c r="AF4268" s="104"/>
      <c r="AG4268" s="104"/>
      <c r="AK4268" s="104"/>
      <c r="AL4268" s="104"/>
      <c r="AO4268" s="104"/>
      <c r="AP4268" s="104"/>
    </row>
    <row r="4269" spans="21:42" ht="15" customHeight="1" x14ac:dyDescent="0.25">
      <c r="U4269" s="104"/>
      <c r="AB4269" s="104"/>
      <c r="AC4269" s="104"/>
      <c r="AF4269" s="104"/>
      <c r="AG4269" s="104"/>
      <c r="AK4269" s="104"/>
      <c r="AL4269" s="104"/>
      <c r="AO4269" s="104"/>
      <c r="AP4269" s="104"/>
    </row>
    <row r="4270" spans="21:42" ht="15" customHeight="1" x14ac:dyDescent="0.25">
      <c r="U4270" s="104"/>
      <c r="AB4270" s="104"/>
      <c r="AC4270" s="104"/>
      <c r="AF4270" s="104"/>
      <c r="AG4270" s="104"/>
      <c r="AK4270" s="104"/>
      <c r="AL4270" s="104"/>
      <c r="AO4270" s="104"/>
      <c r="AP4270" s="104"/>
    </row>
    <row r="4271" spans="21:42" ht="15" customHeight="1" x14ac:dyDescent="0.25">
      <c r="U4271" s="104"/>
      <c r="AB4271" s="104"/>
      <c r="AC4271" s="104"/>
      <c r="AF4271" s="104"/>
      <c r="AG4271" s="104"/>
      <c r="AK4271" s="104"/>
      <c r="AL4271" s="104"/>
      <c r="AO4271" s="104"/>
      <c r="AP4271" s="104"/>
    </row>
    <row r="4272" spans="21:42" ht="15" customHeight="1" x14ac:dyDescent="0.25">
      <c r="U4272" s="104"/>
      <c r="AB4272" s="104"/>
      <c r="AC4272" s="104"/>
      <c r="AF4272" s="104"/>
      <c r="AG4272" s="104"/>
      <c r="AK4272" s="104"/>
      <c r="AL4272" s="104"/>
      <c r="AO4272" s="104"/>
      <c r="AP4272" s="104"/>
    </row>
    <row r="4273" spans="21:42" ht="15" customHeight="1" x14ac:dyDescent="0.25">
      <c r="U4273" s="104"/>
      <c r="AB4273" s="104"/>
      <c r="AC4273" s="104"/>
      <c r="AF4273" s="104"/>
      <c r="AG4273" s="104"/>
      <c r="AK4273" s="104"/>
      <c r="AL4273" s="104"/>
      <c r="AO4273" s="104"/>
      <c r="AP4273" s="104"/>
    </row>
    <row r="4274" spans="21:42" ht="15" customHeight="1" x14ac:dyDescent="0.25">
      <c r="U4274" s="104"/>
      <c r="AB4274" s="104"/>
      <c r="AC4274" s="104"/>
      <c r="AF4274" s="104"/>
      <c r="AG4274" s="104"/>
      <c r="AK4274" s="104"/>
      <c r="AL4274" s="104"/>
      <c r="AO4274" s="104"/>
      <c r="AP4274" s="104"/>
    </row>
    <row r="4275" spans="21:42" ht="15" customHeight="1" x14ac:dyDescent="0.25">
      <c r="U4275" s="104"/>
      <c r="AB4275" s="104"/>
      <c r="AC4275" s="104"/>
      <c r="AF4275" s="104"/>
      <c r="AG4275" s="104"/>
      <c r="AK4275" s="104"/>
      <c r="AL4275" s="104"/>
      <c r="AO4275" s="104"/>
      <c r="AP4275" s="104"/>
    </row>
    <row r="4276" spans="21:42" ht="15" customHeight="1" x14ac:dyDescent="0.25">
      <c r="U4276" s="104"/>
      <c r="AB4276" s="104"/>
      <c r="AC4276" s="104"/>
      <c r="AF4276" s="104"/>
      <c r="AG4276" s="104"/>
      <c r="AK4276" s="104"/>
      <c r="AL4276" s="104"/>
      <c r="AO4276" s="104"/>
      <c r="AP4276" s="104"/>
    </row>
    <row r="4277" spans="21:42" ht="15" customHeight="1" x14ac:dyDescent="0.25">
      <c r="U4277" s="104"/>
      <c r="AB4277" s="104"/>
      <c r="AC4277" s="104"/>
      <c r="AF4277" s="104"/>
      <c r="AG4277" s="104"/>
      <c r="AK4277" s="104"/>
      <c r="AL4277" s="104"/>
      <c r="AO4277" s="104"/>
      <c r="AP4277" s="104"/>
    </row>
    <row r="4278" spans="21:42" ht="15" customHeight="1" x14ac:dyDescent="0.25">
      <c r="U4278" s="104"/>
      <c r="AB4278" s="104"/>
      <c r="AC4278" s="104"/>
      <c r="AF4278" s="104"/>
      <c r="AG4278" s="104"/>
      <c r="AK4278" s="104"/>
      <c r="AL4278" s="104"/>
      <c r="AO4278" s="104"/>
      <c r="AP4278" s="104"/>
    </row>
    <row r="4279" spans="21:42" ht="15" customHeight="1" x14ac:dyDescent="0.25">
      <c r="U4279" s="104"/>
      <c r="AB4279" s="104"/>
      <c r="AC4279" s="104"/>
      <c r="AF4279" s="104"/>
      <c r="AG4279" s="104"/>
      <c r="AK4279" s="104"/>
      <c r="AL4279" s="104"/>
      <c r="AO4279" s="104"/>
      <c r="AP4279" s="104"/>
    </row>
    <row r="4280" spans="21:42" ht="15" customHeight="1" x14ac:dyDescent="0.25">
      <c r="U4280" s="104"/>
      <c r="AB4280" s="104"/>
      <c r="AC4280" s="104"/>
      <c r="AF4280" s="104"/>
      <c r="AG4280" s="104"/>
      <c r="AK4280" s="104"/>
      <c r="AL4280" s="104"/>
      <c r="AO4280" s="104"/>
      <c r="AP4280" s="104"/>
    </row>
    <row r="4281" spans="21:42" ht="15" customHeight="1" x14ac:dyDescent="0.25">
      <c r="U4281" s="104"/>
      <c r="AB4281" s="104"/>
      <c r="AC4281" s="104"/>
      <c r="AF4281" s="104"/>
      <c r="AG4281" s="104"/>
      <c r="AK4281" s="104"/>
      <c r="AL4281" s="104"/>
      <c r="AO4281" s="104"/>
      <c r="AP4281" s="104"/>
    </row>
    <row r="4282" spans="21:42" ht="15" customHeight="1" x14ac:dyDescent="0.25">
      <c r="U4282" s="104"/>
      <c r="AB4282" s="104"/>
      <c r="AC4282" s="104"/>
      <c r="AF4282" s="104"/>
      <c r="AG4282" s="104"/>
      <c r="AK4282" s="104"/>
      <c r="AL4282" s="104"/>
      <c r="AO4282" s="104"/>
      <c r="AP4282" s="104"/>
    </row>
    <row r="4283" spans="21:42" ht="15" customHeight="1" x14ac:dyDescent="0.25">
      <c r="U4283" s="104"/>
      <c r="AB4283" s="104"/>
      <c r="AC4283" s="104"/>
      <c r="AF4283" s="104"/>
      <c r="AG4283" s="104"/>
      <c r="AK4283" s="104"/>
      <c r="AL4283" s="104"/>
      <c r="AO4283" s="104"/>
      <c r="AP4283" s="104"/>
    </row>
    <row r="4284" spans="21:42" ht="15" customHeight="1" x14ac:dyDescent="0.25">
      <c r="U4284" s="104"/>
      <c r="AB4284" s="104"/>
      <c r="AC4284" s="104"/>
      <c r="AF4284" s="104"/>
      <c r="AG4284" s="104"/>
      <c r="AK4284" s="104"/>
      <c r="AL4284" s="104"/>
      <c r="AO4284" s="104"/>
      <c r="AP4284" s="104"/>
    </row>
    <row r="4285" spans="21:42" ht="15" customHeight="1" x14ac:dyDescent="0.25">
      <c r="U4285" s="104"/>
      <c r="AB4285" s="104"/>
      <c r="AC4285" s="104"/>
      <c r="AF4285" s="104"/>
      <c r="AG4285" s="104"/>
      <c r="AK4285" s="104"/>
      <c r="AL4285" s="104"/>
      <c r="AO4285" s="104"/>
      <c r="AP4285" s="104"/>
    </row>
    <row r="4286" spans="21:42" ht="15" customHeight="1" x14ac:dyDescent="0.25">
      <c r="U4286" s="104"/>
      <c r="AB4286" s="104"/>
      <c r="AC4286" s="104"/>
      <c r="AF4286" s="104"/>
      <c r="AG4286" s="104"/>
      <c r="AK4286" s="104"/>
      <c r="AL4286" s="104"/>
      <c r="AO4286" s="104"/>
      <c r="AP4286" s="104"/>
    </row>
    <row r="4287" spans="21:42" ht="15" customHeight="1" x14ac:dyDescent="0.25">
      <c r="U4287" s="104"/>
      <c r="AB4287" s="104"/>
      <c r="AC4287" s="104"/>
      <c r="AF4287" s="104"/>
      <c r="AG4287" s="104"/>
      <c r="AK4287" s="104"/>
      <c r="AL4287" s="104"/>
      <c r="AO4287" s="104"/>
      <c r="AP4287" s="104"/>
    </row>
    <row r="4288" spans="21:42" ht="15" customHeight="1" x14ac:dyDescent="0.25">
      <c r="U4288" s="104"/>
      <c r="AB4288" s="104"/>
      <c r="AC4288" s="104"/>
      <c r="AF4288" s="104"/>
      <c r="AG4288" s="104"/>
      <c r="AK4288" s="104"/>
      <c r="AL4288" s="104"/>
      <c r="AO4288" s="104"/>
      <c r="AP4288" s="104"/>
    </row>
    <row r="4289" spans="21:42" ht="15" customHeight="1" x14ac:dyDescent="0.25">
      <c r="U4289" s="104"/>
      <c r="AB4289" s="104"/>
      <c r="AC4289" s="104"/>
      <c r="AF4289" s="104"/>
      <c r="AG4289" s="104"/>
      <c r="AK4289" s="104"/>
      <c r="AL4289" s="104"/>
      <c r="AO4289" s="104"/>
      <c r="AP4289" s="104"/>
    </row>
    <row r="4290" spans="21:42" ht="15" customHeight="1" x14ac:dyDescent="0.25">
      <c r="U4290" s="104"/>
      <c r="AB4290" s="104"/>
      <c r="AC4290" s="104"/>
      <c r="AF4290" s="104"/>
      <c r="AG4290" s="104"/>
      <c r="AK4290" s="104"/>
      <c r="AL4290" s="104"/>
      <c r="AO4290" s="104"/>
      <c r="AP4290" s="104"/>
    </row>
    <row r="4291" spans="21:42" ht="15" customHeight="1" x14ac:dyDescent="0.25">
      <c r="U4291" s="104"/>
      <c r="AB4291" s="104"/>
      <c r="AC4291" s="104"/>
      <c r="AF4291" s="104"/>
      <c r="AG4291" s="104"/>
      <c r="AK4291" s="104"/>
      <c r="AL4291" s="104"/>
      <c r="AO4291" s="104"/>
      <c r="AP4291" s="104"/>
    </row>
    <row r="4292" spans="21:42" ht="15" customHeight="1" x14ac:dyDescent="0.25">
      <c r="U4292" s="104"/>
      <c r="AB4292" s="104"/>
      <c r="AC4292" s="104"/>
      <c r="AF4292" s="104"/>
      <c r="AG4292" s="104"/>
      <c r="AK4292" s="104"/>
      <c r="AL4292" s="104"/>
      <c r="AO4292" s="104"/>
      <c r="AP4292" s="104"/>
    </row>
    <row r="4293" spans="21:42" ht="15" customHeight="1" x14ac:dyDescent="0.25">
      <c r="U4293" s="104"/>
      <c r="AB4293" s="104"/>
      <c r="AC4293" s="104"/>
      <c r="AF4293" s="104"/>
      <c r="AG4293" s="104"/>
      <c r="AK4293" s="104"/>
      <c r="AL4293" s="104"/>
      <c r="AO4293" s="104"/>
      <c r="AP4293" s="104"/>
    </row>
    <row r="4294" spans="21:42" ht="15" customHeight="1" x14ac:dyDescent="0.25">
      <c r="U4294" s="104"/>
      <c r="AB4294" s="104"/>
      <c r="AC4294" s="104"/>
      <c r="AF4294" s="104"/>
      <c r="AG4294" s="104"/>
      <c r="AK4294" s="104"/>
      <c r="AL4294" s="104"/>
      <c r="AO4294" s="104"/>
      <c r="AP4294" s="104"/>
    </row>
    <row r="4295" spans="21:42" ht="15" customHeight="1" x14ac:dyDescent="0.25">
      <c r="U4295" s="104"/>
      <c r="AB4295" s="104"/>
      <c r="AC4295" s="104"/>
      <c r="AF4295" s="104"/>
      <c r="AG4295" s="104"/>
      <c r="AK4295" s="104"/>
      <c r="AL4295" s="104"/>
      <c r="AO4295" s="104"/>
      <c r="AP4295" s="104"/>
    </row>
    <row r="4296" spans="21:42" ht="15" customHeight="1" x14ac:dyDescent="0.25">
      <c r="U4296" s="104"/>
      <c r="AB4296" s="104"/>
      <c r="AC4296" s="104"/>
      <c r="AF4296" s="104"/>
      <c r="AG4296" s="104"/>
      <c r="AK4296" s="104"/>
      <c r="AL4296" s="104"/>
      <c r="AO4296" s="104"/>
      <c r="AP4296" s="104"/>
    </row>
    <row r="4297" spans="21:42" ht="15" customHeight="1" x14ac:dyDescent="0.25">
      <c r="U4297" s="104"/>
      <c r="AB4297" s="104"/>
      <c r="AC4297" s="104"/>
      <c r="AF4297" s="104"/>
      <c r="AG4297" s="104"/>
      <c r="AK4297" s="104"/>
      <c r="AL4297" s="104"/>
      <c r="AO4297" s="104"/>
      <c r="AP4297" s="104"/>
    </row>
    <row r="4298" spans="21:42" ht="15" customHeight="1" x14ac:dyDescent="0.25">
      <c r="U4298" s="104"/>
      <c r="AB4298" s="104"/>
      <c r="AC4298" s="104"/>
      <c r="AF4298" s="104"/>
      <c r="AG4298" s="104"/>
      <c r="AK4298" s="104"/>
      <c r="AL4298" s="104"/>
      <c r="AO4298" s="104"/>
      <c r="AP4298" s="104"/>
    </row>
    <row r="4299" spans="21:42" ht="15" customHeight="1" x14ac:dyDescent="0.25">
      <c r="U4299" s="104"/>
      <c r="AB4299" s="104"/>
      <c r="AC4299" s="104"/>
      <c r="AF4299" s="104"/>
      <c r="AG4299" s="104"/>
      <c r="AK4299" s="104"/>
      <c r="AL4299" s="104"/>
      <c r="AO4299" s="104"/>
      <c r="AP4299" s="104"/>
    </row>
    <row r="4300" spans="21:42" ht="15" customHeight="1" x14ac:dyDescent="0.25">
      <c r="U4300" s="104"/>
      <c r="AB4300" s="104"/>
      <c r="AC4300" s="104"/>
      <c r="AF4300" s="104"/>
      <c r="AG4300" s="104"/>
      <c r="AK4300" s="104"/>
      <c r="AL4300" s="104"/>
      <c r="AO4300" s="104"/>
      <c r="AP4300" s="104"/>
    </row>
    <row r="4301" spans="21:42" ht="15" customHeight="1" x14ac:dyDescent="0.25">
      <c r="U4301" s="104"/>
      <c r="AB4301" s="104"/>
      <c r="AC4301" s="104"/>
      <c r="AF4301" s="104"/>
      <c r="AG4301" s="104"/>
      <c r="AK4301" s="104"/>
      <c r="AL4301" s="104"/>
      <c r="AO4301" s="104"/>
      <c r="AP4301" s="104"/>
    </row>
    <row r="4302" spans="21:42" ht="15" customHeight="1" x14ac:dyDescent="0.25">
      <c r="U4302" s="104"/>
      <c r="AB4302" s="104"/>
      <c r="AC4302" s="104"/>
      <c r="AF4302" s="104"/>
      <c r="AG4302" s="104"/>
      <c r="AK4302" s="104"/>
      <c r="AL4302" s="104"/>
      <c r="AO4302" s="104"/>
      <c r="AP4302" s="104"/>
    </row>
    <row r="4303" spans="21:42" ht="15" customHeight="1" x14ac:dyDescent="0.25">
      <c r="U4303" s="104"/>
      <c r="AB4303" s="104"/>
      <c r="AC4303" s="104"/>
      <c r="AF4303" s="104"/>
      <c r="AG4303" s="104"/>
      <c r="AK4303" s="104"/>
      <c r="AL4303" s="104"/>
      <c r="AO4303" s="104"/>
      <c r="AP4303" s="104"/>
    </row>
    <row r="4304" spans="21:42" ht="15" customHeight="1" x14ac:dyDescent="0.25">
      <c r="U4304" s="104"/>
      <c r="AB4304" s="104"/>
      <c r="AC4304" s="104"/>
      <c r="AF4304" s="104"/>
      <c r="AG4304" s="104"/>
      <c r="AK4304" s="104"/>
      <c r="AL4304" s="104"/>
      <c r="AO4304" s="104"/>
      <c r="AP4304" s="104"/>
    </row>
    <row r="4305" spans="21:42" ht="15" customHeight="1" x14ac:dyDescent="0.25">
      <c r="U4305" s="104"/>
      <c r="AB4305" s="104"/>
      <c r="AC4305" s="104"/>
      <c r="AF4305" s="104"/>
      <c r="AG4305" s="104"/>
      <c r="AK4305" s="104"/>
      <c r="AL4305" s="104"/>
      <c r="AO4305" s="104"/>
      <c r="AP4305" s="104"/>
    </row>
    <row r="4306" spans="21:42" ht="15" customHeight="1" x14ac:dyDescent="0.25">
      <c r="U4306" s="104"/>
      <c r="AB4306" s="104"/>
      <c r="AC4306" s="104"/>
      <c r="AF4306" s="104"/>
      <c r="AG4306" s="104"/>
      <c r="AK4306" s="104"/>
      <c r="AL4306" s="104"/>
      <c r="AO4306" s="104"/>
      <c r="AP4306" s="104"/>
    </row>
    <row r="4307" spans="21:42" ht="15" customHeight="1" x14ac:dyDescent="0.25">
      <c r="U4307" s="104"/>
      <c r="AB4307" s="104"/>
      <c r="AC4307" s="104"/>
      <c r="AF4307" s="104"/>
      <c r="AG4307" s="104"/>
      <c r="AK4307" s="104"/>
      <c r="AL4307" s="104"/>
      <c r="AO4307" s="104"/>
      <c r="AP4307" s="104"/>
    </row>
    <row r="4308" spans="21:42" ht="15" customHeight="1" x14ac:dyDescent="0.25">
      <c r="U4308" s="104"/>
      <c r="AB4308" s="104"/>
      <c r="AC4308" s="104"/>
      <c r="AF4308" s="104"/>
      <c r="AG4308" s="104"/>
      <c r="AK4308" s="104"/>
      <c r="AL4308" s="104"/>
      <c r="AO4308" s="104"/>
      <c r="AP4308" s="104"/>
    </row>
    <row r="4309" spans="21:42" ht="15" customHeight="1" x14ac:dyDescent="0.25">
      <c r="U4309" s="104"/>
      <c r="AB4309" s="104"/>
      <c r="AC4309" s="104"/>
      <c r="AF4309" s="104"/>
      <c r="AG4309" s="104"/>
      <c r="AK4309" s="104"/>
      <c r="AL4309" s="104"/>
      <c r="AO4309" s="104"/>
      <c r="AP4309" s="104"/>
    </row>
    <row r="4310" spans="21:42" ht="15" customHeight="1" x14ac:dyDescent="0.25">
      <c r="U4310" s="104"/>
      <c r="AB4310" s="104"/>
      <c r="AC4310" s="104"/>
      <c r="AF4310" s="104"/>
      <c r="AG4310" s="104"/>
      <c r="AK4310" s="104"/>
      <c r="AL4310" s="104"/>
      <c r="AO4310" s="104"/>
      <c r="AP4310" s="104"/>
    </row>
    <row r="4311" spans="21:42" ht="15" customHeight="1" x14ac:dyDescent="0.25">
      <c r="U4311" s="104"/>
      <c r="AB4311" s="104"/>
      <c r="AC4311" s="104"/>
      <c r="AF4311" s="104"/>
      <c r="AG4311" s="104"/>
      <c r="AK4311" s="104"/>
      <c r="AL4311" s="104"/>
      <c r="AO4311" s="104"/>
      <c r="AP4311" s="104"/>
    </row>
    <row r="4312" spans="21:42" ht="15" customHeight="1" x14ac:dyDescent="0.25">
      <c r="U4312" s="104"/>
      <c r="AB4312" s="104"/>
      <c r="AC4312" s="104"/>
      <c r="AF4312" s="104"/>
      <c r="AG4312" s="104"/>
      <c r="AK4312" s="104"/>
      <c r="AL4312" s="104"/>
      <c r="AO4312" s="104"/>
      <c r="AP4312" s="104"/>
    </row>
    <row r="4313" spans="21:42" ht="15" customHeight="1" x14ac:dyDescent="0.25">
      <c r="U4313" s="104"/>
      <c r="AB4313" s="104"/>
      <c r="AC4313" s="104"/>
      <c r="AF4313" s="104"/>
      <c r="AG4313" s="104"/>
      <c r="AK4313" s="104"/>
      <c r="AL4313" s="104"/>
      <c r="AO4313" s="104"/>
      <c r="AP4313" s="104"/>
    </row>
    <row r="4314" spans="21:42" ht="15" customHeight="1" x14ac:dyDescent="0.25">
      <c r="U4314" s="104"/>
      <c r="AB4314" s="104"/>
      <c r="AC4314" s="104"/>
      <c r="AF4314" s="104"/>
      <c r="AG4314" s="104"/>
      <c r="AK4314" s="104"/>
      <c r="AL4314" s="104"/>
      <c r="AO4314" s="104"/>
      <c r="AP4314" s="104"/>
    </row>
    <row r="4315" spans="21:42" ht="15" customHeight="1" x14ac:dyDescent="0.25">
      <c r="U4315" s="104"/>
      <c r="AB4315" s="104"/>
      <c r="AC4315" s="104"/>
      <c r="AF4315" s="104"/>
      <c r="AG4315" s="104"/>
      <c r="AK4315" s="104"/>
      <c r="AL4315" s="104"/>
      <c r="AO4315" s="104"/>
      <c r="AP4315" s="104"/>
    </row>
    <row r="4316" spans="21:42" ht="15" customHeight="1" x14ac:dyDescent="0.25">
      <c r="U4316" s="104"/>
      <c r="AB4316" s="104"/>
      <c r="AC4316" s="104"/>
      <c r="AF4316" s="104"/>
      <c r="AG4316" s="104"/>
      <c r="AK4316" s="104"/>
      <c r="AL4316" s="104"/>
      <c r="AO4316" s="104"/>
      <c r="AP4316" s="104"/>
    </row>
    <row r="4317" spans="21:42" ht="15" customHeight="1" x14ac:dyDescent="0.25">
      <c r="U4317" s="104"/>
      <c r="AB4317" s="104"/>
      <c r="AC4317" s="104"/>
      <c r="AF4317" s="104"/>
      <c r="AG4317" s="104"/>
      <c r="AK4317" s="104"/>
      <c r="AL4317" s="104"/>
      <c r="AO4317" s="104"/>
      <c r="AP4317" s="104"/>
    </row>
    <row r="4318" spans="21:42" ht="15" customHeight="1" x14ac:dyDescent="0.25">
      <c r="U4318" s="104"/>
      <c r="AB4318" s="104"/>
      <c r="AC4318" s="104"/>
      <c r="AF4318" s="104"/>
      <c r="AG4318" s="104"/>
      <c r="AK4318" s="104"/>
      <c r="AL4318" s="104"/>
      <c r="AO4318" s="104"/>
      <c r="AP4318" s="104"/>
    </row>
    <row r="4319" spans="21:42" ht="15" customHeight="1" x14ac:dyDescent="0.25">
      <c r="U4319" s="104"/>
      <c r="AB4319" s="104"/>
      <c r="AC4319" s="104"/>
      <c r="AF4319" s="104"/>
      <c r="AG4319" s="104"/>
      <c r="AK4319" s="104"/>
      <c r="AL4319" s="104"/>
      <c r="AO4319" s="104"/>
      <c r="AP4319" s="104"/>
    </row>
    <row r="4320" spans="21:42" ht="15" customHeight="1" x14ac:dyDescent="0.25">
      <c r="U4320" s="104"/>
      <c r="AB4320" s="104"/>
      <c r="AC4320" s="104"/>
      <c r="AF4320" s="104"/>
      <c r="AG4320" s="104"/>
      <c r="AK4320" s="104"/>
      <c r="AL4320" s="104"/>
      <c r="AO4320" s="104"/>
      <c r="AP4320" s="104"/>
    </row>
    <row r="4321" spans="21:42" ht="15" customHeight="1" x14ac:dyDescent="0.25">
      <c r="U4321" s="104"/>
      <c r="AB4321" s="104"/>
      <c r="AC4321" s="104"/>
      <c r="AF4321" s="104"/>
      <c r="AG4321" s="104"/>
      <c r="AK4321" s="104"/>
      <c r="AL4321" s="104"/>
      <c r="AO4321" s="104"/>
      <c r="AP4321" s="104"/>
    </row>
    <row r="4322" spans="21:42" ht="15" customHeight="1" x14ac:dyDescent="0.25">
      <c r="U4322" s="104"/>
      <c r="AB4322" s="104"/>
      <c r="AC4322" s="104"/>
      <c r="AF4322" s="104"/>
      <c r="AG4322" s="104"/>
      <c r="AK4322" s="104"/>
      <c r="AL4322" s="104"/>
      <c r="AO4322" s="104"/>
      <c r="AP4322" s="104"/>
    </row>
    <row r="4323" spans="21:42" ht="15" customHeight="1" x14ac:dyDescent="0.25">
      <c r="U4323" s="104"/>
      <c r="AB4323" s="104"/>
      <c r="AC4323" s="104"/>
      <c r="AF4323" s="104"/>
      <c r="AG4323" s="104"/>
      <c r="AK4323" s="104"/>
      <c r="AL4323" s="104"/>
      <c r="AO4323" s="104"/>
      <c r="AP4323" s="104"/>
    </row>
    <row r="4324" spans="21:42" ht="15" customHeight="1" x14ac:dyDescent="0.25">
      <c r="U4324" s="104"/>
      <c r="AB4324" s="104"/>
      <c r="AC4324" s="104"/>
      <c r="AF4324" s="104"/>
      <c r="AG4324" s="104"/>
      <c r="AK4324" s="104"/>
      <c r="AL4324" s="104"/>
      <c r="AO4324" s="104"/>
      <c r="AP4324" s="104"/>
    </row>
    <row r="4325" spans="21:42" ht="15" customHeight="1" x14ac:dyDescent="0.25">
      <c r="U4325" s="104"/>
      <c r="AB4325" s="104"/>
      <c r="AC4325" s="104"/>
      <c r="AF4325" s="104"/>
      <c r="AG4325" s="104"/>
      <c r="AK4325" s="104"/>
      <c r="AL4325" s="104"/>
      <c r="AO4325" s="104"/>
      <c r="AP4325" s="104"/>
    </row>
    <row r="4326" spans="21:42" ht="15" customHeight="1" x14ac:dyDescent="0.25">
      <c r="U4326" s="104"/>
      <c r="AB4326" s="104"/>
      <c r="AC4326" s="104"/>
      <c r="AF4326" s="104"/>
      <c r="AG4326" s="104"/>
      <c r="AK4326" s="104"/>
      <c r="AL4326" s="104"/>
      <c r="AO4326" s="104"/>
      <c r="AP4326" s="104"/>
    </row>
    <row r="4327" spans="21:42" ht="15" customHeight="1" x14ac:dyDescent="0.25">
      <c r="U4327" s="104"/>
      <c r="AB4327" s="104"/>
      <c r="AC4327" s="104"/>
      <c r="AF4327" s="104"/>
      <c r="AG4327" s="104"/>
      <c r="AK4327" s="104"/>
      <c r="AL4327" s="104"/>
      <c r="AO4327" s="104"/>
      <c r="AP4327" s="104"/>
    </row>
    <row r="4328" spans="21:42" ht="15" customHeight="1" x14ac:dyDescent="0.25">
      <c r="U4328" s="104"/>
      <c r="AB4328" s="104"/>
      <c r="AC4328" s="104"/>
      <c r="AF4328" s="104"/>
      <c r="AG4328" s="104"/>
      <c r="AK4328" s="104"/>
      <c r="AL4328" s="104"/>
      <c r="AO4328" s="104"/>
      <c r="AP4328" s="104"/>
    </row>
    <row r="4329" spans="21:42" ht="15" customHeight="1" x14ac:dyDescent="0.25">
      <c r="U4329" s="104"/>
      <c r="AB4329" s="104"/>
      <c r="AC4329" s="104"/>
      <c r="AF4329" s="104"/>
      <c r="AG4329" s="104"/>
      <c r="AK4329" s="104"/>
      <c r="AL4329" s="104"/>
      <c r="AO4329" s="104"/>
      <c r="AP4329" s="104"/>
    </row>
    <row r="4330" spans="21:42" ht="15" customHeight="1" x14ac:dyDescent="0.25">
      <c r="U4330" s="104"/>
      <c r="AB4330" s="104"/>
      <c r="AC4330" s="104"/>
      <c r="AF4330" s="104"/>
      <c r="AG4330" s="104"/>
      <c r="AK4330" s="104"/>
      <c r="AL4330" s="104"/>
      <c r="AO4330" s="104"/>
      <c r="AP4330" s="104"/>
    </row>
    <row r="4331" spans="21:42" ht="15" customHeight="1" x14ac:dyDescent="0.25">
      <c r="U4331" s="104"/>
      <c r="AB4331" s="104"/>
      <c r="AC4331" s="104"/>
      <c r="AF4331" s="104"/>
      <c r="AG4331" s="104"/>
      <c r="AK4331" s="104"/>
      <c r="AL4331" s="104"/>
      <c r="AO4331" s="104"/>
      <c r="AP4331" s="104"/>
    </row>
    <row r="4332" spans="21:42" ht="15" customHeight="1" x14ac:dyDescent="0.25">
      <c r="U4332" s="104"/>
      <c r="AB4332" s="104"/>
      <c r="AC4332" s="104"/>
      <c r="AF4332" s="104"/>
      <c r="AG4332" s="104"/>
      <c r="AK4332" s="104"/>
      <c r="AL4332" s="104"/>
      <c r="AO4332" s="104"/>
      <c r="AP4332" s="104"/>
    </row>
    <row r="4333" spans="21:42" ht="15" customHeight="1" x14ac:dyDescent="0.25">
      <c r="U4333" s="104"/>
      <c r="AB4333" s="104"/>
      <c r="AC4333" s="104"/>
      <c r="AF4333" s="104"/>
      <c r="AG4333" s="104"/>
      <c r="AK4333" s="104"/>
      <c r="AL4333" s="104"/>
      <c r="AO4333" s="104"/>
      <c r="AP4333" s="104"/>
    </row>
    <row r="4334" spans="21:42" ht="15" customHeight="1" x14ac:dyDescent="0.25">
      <c r="U4334" s="104"/>
      <c r="AB4334" s="104"/>
      <c r="AC4334" s="104"/>
      <c r="AF4334" s="104"/>
      <c r="AG4334" s="104"/>
      <c r="AK4334" s="104"/>
      <c r="AL4334" s="104"/>
      <c r="AO4334" s="104"/>
      <c r="AP4334" s="104"/>
    </row>
    <row r="4335" spans="21:42" ht="15" customHeight="1" x14ac:dyDescent="0.25">
      <c r="U4335" s="104"/>
      <c r="AB4335" s="104"/>
      <c r="AC4335" s="104"/>
      <c r="AF4335" s="104"/>
      <c r="AG4335" s="104"/>
      <c r="AK4335" s="104"/>
      <c r="AL4335" s="104"/>
      <c r="AO4335" s="104"/>
      <c r="AP4335" s="104"/>
    </row>
    <row r="4336" spans="21:42" ht="15" customHeight="1" x14ac:dyDescent="0.25">
      <c r="U4336" s="104"/>
      <c r="AB4336" s="104"/>
      <c r="AC4336" s="104"/>
      <c r="AF4336" s="104"/>
      <c r="AG4336" s="104"/>
      <c r="AK4336" s="104"/>
      <c r="AL4336" s="104"/>
      <c r="AO4336" s="104"/>
      <c r="AP4336" s="104"/>
    </row>
    <row r="4337" spans="21:42" ht="15" customHeight="1" x14ac:dyDescent="0.25">
      <c r="U4337" s="104"/>
      <c r="AB4337" s="104"/>
      <c r="AC4337" s="104"/>
      <c r="AF4337" s="104"/>
      <c r="AG4337" s="104"/>
      <c r="AK4337" s="104"/>
      <c r="AL4337" s="104"/>
      <c r="AO4337" s="104"/>
      <c r="AP4337" s="104"/>
    </row>
    <row r="4338" spans="21:42" ht="15" customHeight="1" x14ac:dyDescent="0.25">
      <c r="U4338" s="104"/>
      <c r="AB4338" s="104"/>
      <c r="AC4338" s="104"/>
      <c r="AF4338" s="104"/>
      <c r="AG4338" s="104"/>
      <c r="AK4338" s="104"/>
      <c r="AL4338" s="104"/>
      <c r="AO4338" s="104"/>
      <c r="AP4338" s="104"/>
    </row>
    <row r="4339" spans="21:42" ht="15" customHeight="1" x14ac:dyDescent="0.25">
      <c r="U4339" s="104"/>
      <c r="AB4339" s="104"/>
      <c r="AC4339" s="104"/>
      <c r="AF4339" s="104"/>
      <c r="AG4339" s="104"/>
      <c r="AK4339" s="104"/>
      <c r="AL4339" s="104"/>
      <c r="AO4339" s="104"/>
      <c r="AP4339" s="104"/>
    </row>
    <row r="4340" spans="21:42" ht="15" customHeight="1" x14ac:dyDescent="0.25">
      <c r="U4340" s="104"/>
      <c r="AB4340" s="104"/>
      <c r="AC4340" s="104"/>
      <c r="AF4340" s="104"/>
      <c r="AG4340" s="104"/>
      <c r="AK4340" s="104"/>
      <c r="AL4340" s="104"/>
      <c r="AO4340" s="104"/>
      <c r="AP4340" s="104"/>
    </row>
    <row r="4341" spans="21:42" ht="15" customHeight="1" x14ac:dyDescent="0.25">
      <c r="U4341" s="104"/>
      <c r="AB4341" s="104"/>
      <c r="AC4341" s="104"/>
      <c r="AF4341" s="104"/>
      <c r="AG4341" s="104"/>
      <c r="AK4341" s="104"/>
      <c r="AL4341" s="104"/>
      <c r="AO4341" s="104"/>
      <c r="AP4341" s="104"/>
    </row>
    <row r="4342" spans="21:42" ht="15" customHeight="1" x14ac:dyDescent="0.25">
      <c r="U4342" s="104"/>
      <c r="AB4342" s="104"/>
      <c r="AC4342" s="104"/>
      <c r="AF4342" s="104"/>
      <c r="AG4342" s="104"/>
      <c r="AK4342" s="104"/>
      <c r="AL4342" s="104"/>
      <c r="AO4342" s="104"/>
      <c r="AP4342" s="104"/>
    </row>
    <row r="4343" spans="21:42" ht="15" customHeight="1" x14ac:dyDescent="0.25">
      <c r="U4343" s="104"/>
      <c r="AB4343" s="104"/>
      <c r="AC4343" s="104"/>
      <c r="AF4343" s="104"/>
      <c r="AG4343" s="104"/>
      <c r="AK4343" s="104"/>
      <c r="AL4343" s="104"/>
      <c r="AO4343" s="104"/>
      <c r="AP4343" s="104"/>
    </row>
    <row r="4344" spans="21:42" ht="15" customHeight="1" x14ac:dyDescent="0.25">
      <c r="U4344" s="104"/>
      <c r="AB4344" s="104"/>
      <c r="AC4344" s="104"/>
      <c r="AF4344" s="104"/>
      <c r="AG4344" s="104"/>
      <c r="AK4344" s="104"/>
      <c r="AL4344" s="104"/>
      <c r="AO4344" s="104"/>
      <c r="AP4344" s="104"/>
    </row>
    <row r="4345" spans="21:42" ht="15" customHeight="1" x14ac:dyDescent="0.25">
      <c r="U4345" s="104"/>
      <c r="AB4345" s="104"/>
      <c r="AC4345" s="104"/>
      <c r="AF4345" s="104"/>
      <c r="AG4345" s="104"/>
      <c r="AK4345" s="104"/>
      <c r="AL4345" s="104"/>
      <c r="AO4345" s="104"/>
      <c r="AP4345" s="104"/>
    </row>
    <row r="4346" spans="21:42" ht="15" customHeight="1" x14ac:dyDescent="0.25">
      <c r="U4346" s="104"/>
      <c r="AB4346" s="104"/>
      <c r="AC4346" s="104"/>
      <c r="AF4346" s="104"/>
      <c r="AG4346" s="104"/>
      <c r="AK4346" s="104"/>
      <c r="AL4346" s="104"/>
      <c r="AO4346" s="104"/>
      <c r="AP4346" s="104"/>
    </row>
    <row r="4347" spans="21:42" ht="15" customHeight="1" x14ac:dyDescent="0.25">
      <c r="U4347" s="104"/>
      <c r="AB4347" s="104"/>
      <c r="AC4347" s="104"/>
      <c r="AF4347" s="104"/>
      <c r="AG4347" s="104"/>
      <c r="AK4347" s="104"/>
      <c r="AL4347" s="104"/>
      <c r="AO4347" s="104"/>
      <c r="AP4347" s="104"/>
    </row>
    <row r="4348" spans="21:42" ht="15" customHeight="1" x14ac:dyDescent="0.25">
      <c r="U4348" s="104"/>
      <c r="AB4348" s="104"/>
      <c r="AC4348" s="104"/>
      <c r="AF4348" s="104"/>
      <c r="AG4348" s="104"/>
      <c r="AK4348" s="104"/>
      <c r="AL4348" s="104"/>
      <c r="AO4348" s="104"/>
      <c r="AP4348" s="104"/>
    </row>
    <row r="4349" spans="21:42" ht="15" customHeight="1" x14ac:dyDescent="0.25">
      <c r="U4349" s="104"/>
      <c r="AB4349" s="104"/>
      <c r="AC4349" s="104"/>
      <c r="AF4349" s="104"/>
      <c r="AG4349" s="104"/>
      <c r="AK4349" s="104"/>
      <c r="AL4349" s="104"/>
      <c r="AO4349" s="104"/>
      <c r="AP4349" s="104"/>
    </row>
    <row r="4350" spans="21:42" ht="15" customHeight="1" x14ac:dyDescent="0.25">
      <c r="U4350" s="104"/>
      <c r="AB4350" s="104"/>
      <c r="AC4350" s="104"/>
      <c r="AF4350" s="104"/>
      <c r="AG4350" s="104"/>
      <c r="AK4350" s="104"/>
      <c r="AL4350" s="104"/>
      <c r="AO4350" s="104"/>
      <c r="AP4350" s="104"/>
    </row>
    <row r="4351" spans="21:42" ht="15" customHeight="1" x14ac:dyDescent="0.25">
      <c r="U4351" s="104"/>
      <c r="AB4351" s="104"/>
      <c r="AC4351" s="104"/>
      <c r="AF4351" s="104"/>
      <c r="AG4351" s="104"/>
      <c r="AK4351" s="104"/>
      <c r="AL4351" s="104"/>
      <c r="AO4351" s="104"/>
      <c r="AP4351" s="104"/>
    </row>
    <row r="4352" spans="21:42" ht="15" customHeight="1" x14ac:dyDescent="0.25">
      <c r="U4352" s="104"/>
      <c r="AB4352" s="104"/>
      <c r="AC4352" s="104"/>
      <c r="AF4352" s="104"/>
      <c r="AG4352" s="104"/>
      <c r="AK4352" s="104"/>
      <c r="AL4352" s="104"/>
      <c r="AO4352" s="104"/>
      <c r="AP4352" s="104"/>
    </row>
    <row r="4353" spans="21:42" ht="15" customHeight="1" x14ac:dyDescent="0.25">
      <c r="U4353" s="104"/>
      <c r="AB4353" s="104"/>
      <c r="AC4353" s="104"/>
      <c r="AF4353" s="104"/>
      <c r="AG4353" s="104"/>
      <c r="AK4353" s="104"/>
      <c r="AL4353" s="104"/>
      <c r="AO4353" s="104"/>
      <c r="AP4353" s="104"/>
    </row>
    <row r="4354" spans="21:42" ht="15" customHeight="1" x14ac:dyDescent="0.25">
      <c r="U4354" s="104"/>
      <c r="AB4354" s="104"/>
      <c r="AC4354" s="104"/>
      <c r="AF4354" s="104"/>
      <c r="AG4354" s="104"/>
      <c r="AK4354" s="104"/>
      <c r="AL4354" s="104"/>
      <c r="AO4354" s="104"/>
      <c r="AP4354" s="104"/>
    </row>
    <row r="4355" spans="21:42" ht="15" customHeight="1" x14ac:dyDescent="0.25">
      <c r="U4355" s="104"/>
      <c r="AB4355" s="104"/>
      <c r="AC4355" s="104"/>
      <c r="AF4355" s="104"/>
      <c r="AG4355" s="104"/>
      <c r="AK4355" s="104"/>
      <c r="AL4355" s="104"/>
      <c r="AO4355" s="104"/>
      <c r="AP4355" s="104"/>
    </row>
    <row r="4356" spans="21:42" ht="15" customHeight="1" x14ac:dyDescent="0.25">
      <c r="U4356" s="104"/>
      <c r="AB4356" s="104"/>
      <c r="AC4356" s="104"/>
      <c r="AF4356" s="104"/>
      <c r="AG4356" s="104"/>
      <c r="AK4356" s="104"/>
      <c r="AL4356" s="104"/>
      <c r="AO4356" s="104"/>
      <c r="AP4356" s="104"/>
    </row>
    <row r="4357" spans="21:42" ht="15" customHeight="1" x14ac:dyDescent="0.25">
      <c r="U4357" s="104"/>
      <c r="AB4357" s="104"/>
      <c r="AC4357" s="104"/>
      <c r="AF4357" s="104"/>
      <c r="AG4357" s="104"/>
      <c r="AK4357" s="104"/>
      <c r="AL4357" s="104"/>
      <c r="AO4357" s="104"/>
      <c r="AP4357" s="104"/>
    </row>
    <row r="4358" spans="21:42" ht="15" customHeight="1" x14ac:dyDescent="0.25">
      <c r="U4358" s="104"/>
      <c r="AB4358" s="104"/>
      <c r="AC4358" s="104"/>
      <c r="AF4358" s="104"/>
      <c r="AG4358" s="104"/>
      <c r="AK4358" s="104"/>
      <c r="AL4358" s="104"/>
      <c r="AO4358" s="104"/>
      <c r="AP4358" s="104"/>
    </row>
    <row r="4359" spans="21:42" ht="15" customHeight="1" x14ac:dyDescent="0.25">
      <c r="U4359" s="104"/>
      <c r="AB4359" s="104"/>
      <c r="AC4359" s="104"/>
      <c r="AF4359" s="104"/>
      <c r="AG4359" s="104"/>
      <c r="AK4359" s="104"/>
      <c r="AL4359" s="104"/>
      <c r="AO4359" s="104"/>
      <c r="AP4359" s="104"/>
    </row>
    <row r="4360" spans="21:42" ht="15" customHeight="1" x14ac:dyDescent="0.25">
      <c r="U4360" s="104"/>
      <c r="AB4360" s="104"/>
      <c r="AC4360" s="104"/>
      <c r="AF4360" s="104"/>
      <c r="AG4360" s="104"/>
      <c r="AK4360" s="104"/>
      <c r="AL4360" s="104"/>
      <c r="AO4360" s="104"/>
      <c r="AP4360" s="104"/>
    </row>
    <row r="4361" spans="21:42" ht="15" customHeight="1" x14ac:dyDescent="0.25">
      <c r="U4361" s="104"/>
      <c r="AB4361" s="104"/>
      <c r="AC4361" s="104"/>
      <c r="AF4361" s="104"/>
      <c r="AG4361" s="104"/>
      <c r="AK4361" s="104"/>
      <c r="AL4361" s="104"/>
      <c r="AO4361" s="104"/>
      <c r="AP4361" s="104"/>
    </row>
    <row r="4362" spans="21:42" ht="15" customHeight="1" x14ac:dyDescent="0.25">
      <c r="U4362" s="104"/>
      <c r="AB4362" s="104"/>
      <c r="AC4362" s="104"/>
      <c r="AF4362" s="104"/>
      <c r="AG4362" s="104"/>
      <c r="AK4362" s="104"/>
      <c r="AL4362" s="104"/>
      <c r="AO4362" s="104"/>
      <c r="AP4362" s="104"/>
    </row>
    <row r="4363" spans="21:42" ht="15" customHeight="1" x14ac:dyDescent="0.25">
      <c r="U4363" s="104"/>
      <c r="AB4363" s="104"/>
      <c r="AC4363" s="104"/>
      <c r="AF4363" s="104"/>
      <c r="AG4363" s="104"/>
      <c r="AK4363" s="104"/>
      <c r="AL4363" s="104"/>
      <c r="AO4363" s="104"/>
      <c r="AP4363" s="104"/>
    </row>
    <row r="4364" spans="21:42" ht="15" customHeight="1" x14ac:dyDescent="0.25">
      <c r="U4364" s="104"/>
      <c r="AB4364" s="104"/>
      <c r="AC4364" s="104"/>
      <c r="AF4364" s="104"/>
      <c r="AG4364" s="104"/>
      <c r="AK4364" s="104"/>
      <c r="AL4364" s="104"/>
      <c r="AO4364" s="104"/>
      <c r="AP4364" s="104"/>
    </row>
    <row r="4365" spans="21:42" ht="15" customHeight="1" x14ac:dyDescent="0.25">
      <c r="U4365" s="104"/>
      <c r="AB4365" s="104"/>
      <c r="AC4365" s="104"/>
      <c r="AF4365" s="104"/>
      <c r="AG4365" s="104"/>
      <c r="AK4365" s="104"/>
      <c r="AL4365" s="104"/>
      <c r="AO4365" s="104"/>
      <c r="AP4365" s="104"/>
    </row>
    <row r="4366" spans="21:42" ht="15" customHeight="1" x14ac:dyDescent="0.25">
      <c r="U4366" s="104"/>
      <c r="AB4366" s="104"/>
      <c r="AC4366" s="104"/>
      <c r="AF4366" s="104"/>
      <c r="AG4366" s="104"/>
      <c r="AK4366" s="104"/>
      <c r="AL4366" s="104"/>
      <c r="AO4366" s="104"/>
      <c r="AP4366" s="104"/>
    </row>
    <row r="4367" spans="21:42" ht="15" customHeight="1" x14ac:dyDescent="0.25">
      <c r="U4367" s="104"/>
      <c r="AB4367" s="104"/>
      <c r="AC4367" s="104"/>
      <c r="AF4367" s="104"/>
      <c r="AG4367" s="104"/>
      <c r="AK4367" s="104"/>
      <c r="AL4367" s="104"/>
      <c r="AO4367" s="104"/>
      <c r="AP4367" s="104"/>
    </row>
    <row r="4368" spans="21:42" ht="15" customHeight="1" x14ac:dyDescent="0.25">
      <c r="U4368" s="104"/>
      <c r="AB4368" s="104"/>
      <c r="AC4368" s="104"/>
      <c r="AF4368" s="104"/>
      <c r="AG4368" s="104"/>
      <c r="AK4368" s="104"/>
      <c r="AL4368" s="104"/>
      <c r="AO4368" s="104"/>
      <c r="AP4368" s="104"/>
    </row>
    <row r="4369" spans="21:42" ht="15" customHeight="1" x14ac:dyDescent="0.25">
      <c r="U4369" s="104"/>
      <c r="AB4369" s="104"/>
      <c r="AC4369" s="104"/>
      <c r="AF4369" s="104"/>
      <c r="AG4369" s="104"/>
      <c r="AK4369" s="104"/>
      <c r="AL4369" s="104"/>
      <c r="AO4369" s="104"/>
      <c r="AP4369" s="104"/>
    </row>
    <row r="4370" spans="21:42" ht="15" customHeight="1" x14ac:dyDescent="0.25">
      <c r="U4370" s="104"/>
      <c r="AB4370" s="104"/>
      <c r="AC4370" s="104"/>
      <c r="AF4370" s="104"/>
      <c r="AG4370" s="104"/>
      <c r="AK4370" s="104"/>
      <c r="AL4370" s="104"/>
      <c r="AO4370" s="104"/>
      <c r="AP4370" s="104"/>
    </row>
    <row r="4371" spans="21:42" ht="15" customHeight="1" x14ac:dyDescent="0.25">
      <c r="U4371" s="104"/>
      <c r="AB4371" s="104"/>
      <c r="AC4371" s="104"/>
      <c r="AF4371" s="104"/>
      <c r="AG4371" s="104"/>
      <c r="AK4371" s="104"/>
      <c r="AL4371" s="104"/>
      <c r="AO4371" s="104"/>
      <c r="AP4371" s="104"/>
    </row>
    <row r="4372" spans="21:42" ht="15" customHeight="1" x14ac:dyDescent="0.25">
      <c r="U4372" s="104"/>
      <c r="AB4372" s="104"/>
      <c r="AC4372" s="104"/>
      <c r="AF4372" s="104"/>
      <c r="AG4372" s="104"/>
      <c r="AK4372" s="104"/>
      <c r="AL4372" s="104"/>
      <c r="AO4372" s="104"/>
      <c r="AP4372" s="104"/>
    </row>
    <row r="4373" spans="21:42" ht="15" customHeight="1" x14ac:dyDescent="0.25">
      <c r="U4373" s="104"/>
      <c r="AB4373" s="104"/>
      <c r="AC4373" s="104"/>
      <c r="AF4373" s="104"/>
      <c r="AG4373" s="104"/>
      <c r="AK4373" s="104"/>
      <c r="AL4373" s="104"/>
      <c r="AO4373" s="104"/>
      <c r="AP4373" s="104"/>
    </row>
    <row r="4374" spans="21:42" ht="15" customHeight="1" x14ac:dyDescent="0.25">
      <c r="U4374" s="104"/>
      <c r="AB4374" s="104"/>
      <c r="AC4374" s="104"/>
      <c r="AF4374" s="104"/>
      <c r="AG4374" s="104"/>
      <c r="AK4374" s="104"/>
      <c r="AL4374" s="104"/>
      <c r="AO4374" s="104"/>
      <c r="AP4374" s="104"/>
    </row>
    <row r="4375" spans="21:42" ht="15" customHeight="1" x14ac:dyDescent="0.25">
      <c r="U4375" s="104"/>
      <c r="AB4375" s="104"/>
      <c r="AC4375" s="104"/>
      <c r="AF4375" s="104"/>
      <c r="AG4375" s="104"/>
      <c r="AK4375" s="104"/>
      <c r="AL4375" s="104"/>
      <c r="AO4375" s="104"/>
      <c r="AP4375" s="104"/>
    </row>
    <row r="4376" spans="21:42" ht="15" customHeight="1" x14ac:dyDescent="0.25">
      <c r="U4376" s="104"/>
      <c r="AB4376" s="104"/>
      <c r="AC4376" s="104"/>
      <c r="AF4376" s="104"/>
      <c r="AG4376" s="104"/>
      <c r="AK4376" s="104"/>
      <c r="AL4376" s="104"/>
      <c r="AO4376" s="104"/>
      <c r="AP4376" s="104"/>
    </row>
    <row r="4377" spans="21:42" ht="15" customHeight="1" x14ac:dyDescent="0.25">
      <c r="U4377" s="104"/>
      <c r="AB4377" s="104"/>
      <c r="AC4377" s="104"/>
      <c r="AF4377" s="104"/>
      <c r="AG4377" s="104"/>
      <c r="AK4377" s="104"/>
      <c r="AL4377" s="104"/>
      <c r="AO4377" s="104"/>
      <c r="AP4377" s="104"/>
    </row>
    <row r="4378" spans="21:42" ht="15" customHeight="1" x14ac:dyDescent="0.25">
      <c r="U4378" s="104"/>
      <c r="AB4378" s="104"/>
      <c r="AC4378" s="104"/>
      <c r="AF4378" s="104"/>
      <c r="AG4378" s="104"/>
      <c r="AK4378" s="104"/>
      <c r="AL4378" s="104"/>
      <c r="AO4378" s="104"/>
      <c r="AP4378" s="104"/>
    </row>
    <row r="4379" spans="21:42" ht="15" customHeight="1" x14ac:dyDescent="0.25">
      <c r="U4379" s="104"/>
      <c r="AB4379" s="104"/>
      <c r="AC4379" s="104"/>
      <c r="AF4379" s="104"/>
      <c r="AG4379" s="104"/>
      <c r="AK4379" s="104"/>
      <c r="AL4379" s="104"/>
      <c r="AO4379" s="104"/>
      <c r="AP4379" s="104"/>
    </row>
    <row r="4380" spans="21:42" ht="15" customHeight="1" x14ac:dyDescent="0.25">
      <c r="U4380" s="104"/>
      <c r="AB4380" s="104"/>
      <c r="AC4380" s="104"/>
      <c r="AF4380" s="104"/>
      <c r="AG4380" s="104"/>
      <c r="AK4380" s="104"/>
      <c r="AL4380" s="104"/>
      <c r="AO4380" s="104"/>
      <c r="AP4380" s="104"/>
    </row>
    <row r="4381" spans="21:42" ht="15" customHeight="1" x14ac:dyDescent="0.25">
      <c r="U4381" s="104"/>
      <c r="AB4381" s="104"/>
      <c r="AC4381" s="104"/>
      <c r="AF4381" s="104"/>
      <c r="AG4381" s="104"/>
      <c r="AK4381" s="104"/>
      <c r="AL4381" s="104"/>
      <c r="AO4381" s="104"/>
      <c r="AP4381" s="104"/>
    </row>
    <row r="4382" spans="21:42" ht="15" customHeight="1" x14ac:dyDescent="0.25">
      <c r="U4382" s="104"/>
      <c r="AB4382" s="104"/>
      <c r="AC4382" s="104"/>
      <c r="AF4382" s="104"/>
      <c r="AG4382" s="104"/>
      <c r="AK4382" s="104"/>
      <c r="AL4382" s="104"/>
      <c r="AO4382" s="104"/>
      <c r="AP4382" s="104"/>
    </row>
    <row r="4383" spans="21:42" ht="15" customHeight="1" x14ac:dyDescent="0.25">
      <c r="U4383" s="104"/>
      <c r="AB4383" s="104"/>
      <c r="AC4383" s="104"/>
      <c r="AF4383" s="104"/>
      <c r="AG4383" s="104"/>
      <c r="AK4383" s="104"/>
      <c r="AL4383" s="104"/>
      <c r="AO4383" s="104"/>
      <c r="AP4383" s="104"/>
    </row>
    <row r="4384" spans="21:42" ht="15" customHeight="1" x14ac:dyDescent="0.25">
      <c r="U4384" s="104"/>
      <c r="AB4384" s="104"/>
      <c r="AC4384" s="104"/>
      <c r="AF4384" s="104"/>
      <c r="AG4384" s="104"/>
      <c r="AK4384" s="104"/>
      <c r="AL4384" s="104"/>
      <c r="AO4384" s="104"/>
      <c r="AP4384" s="104"/>
    </row>
    <row r="4385" spans="21:42" ht="15" customHeight="1" x14ac:dyDescent="0.25">
      <c r="U4385" s="104"/>
      <c r="AB4385" s="104"/>
      <c r="AC4385" s="104"/>
      <c r="AF4385" s="104"/>
      <c r="AG4385" s="104"/>
      <c r="AK4385" s="104"/>
      <c r="AL4385" s="104"/>
      <c r="AO4385" s="104"/>
      <c r="AP4385" s="104"/>
    </row>
    <row r="4386" spans="21:42" ht="15" customHeight="1" x14ac:dyDescent="0.25">
      <c r="U4386" s="104"/>
      <c r="AB4386" s="104"/>
      <c r="AC4386" s="104"/>
      <c r="AF4386" s="104"/>
      <c r="AG4386" s="104"/>
      <c r="AK4386" s="104"/>
      <c r="AL4386" s="104"/>
      <c r="AO4386" s="104"/>
      <c r="AP4386" s="104"/>
    </row>
    <row r="4387" spans="21:42" ht="15" customHeight="1" x14ac:dyDescent="0.25">
      <c r="U4387" s="104"/>
      <c r="AB4387" s="104"/>
      <c r="AC4387" s="104"/>
      <c r="AF4387" s="104"/>
      <c r="AG4387" s="104"/>
      <c r="AK4387" s="104"/>
      <c r="AL4387" s="104"/>
      <c r="AO4387" s="104"/>
      <c r="AP4387" s="104"/>
    </row>
    <row r="4388" spans="21:42" ht="15" customHeight="1" x14ac:dyDescent="0.25">
      <c r="U4388" s="104"/>
      <c r="AB4388" s="104"/>
      <c r="AC4388" s="104"/>
      <c r="AF4388" s="104"/>
      <c r="AG4388" s="104"/>
      <c r="AK4388" s="104"/>
      <c r="AL4388" s="104"/>
      <c r="AO4388" s="104"/>
      <c r="AP4388" s="104"/>
    </row>
    <row r="4389" spans="21:42" ht="15" customHeight="1" x14ac:dyDescent="0.25">
      <c r="U4389" s="104"/>
      <c r="AB4389" s="104"/>
      <c r="AC4389" s="104"/>
      <c r="AF4389" s="104"/>
      <c r="AG4389" s="104"/>
      <c r="AK4389" s="104"/>
      <c r="AL4389" s="104"/>
      <c r="AO4389" s="104"/>
      <c r="AP4389" s="104"/>
    </row>
    <row r="4390" spans="21:42" ht="15" customHeight="1" x14ac:dyDescent="0.25">
      <c r="U4390" s="104"/>
      <c r="AB4390" s="104"/>
      <c r="AC4390" s="104"/>
      <c r="AF4390" s="104"/>
      <c r="AG4390" s="104"/>
      <c r="AK4390" s="104"/>
      <c r="AL4390" s="104"/>
      <c r="AO4390" s="104"/>
      <c r="AP4390" s="104"/>
    </row>
    <row r="4391" spans="21:42" ht="15" customHeight="1" x14ac:dyDescent="0.25">
      <c r="U4391" s="104"/>
      <c r="AB4391" s="104"/>
      <c r="AC4391" s="104"/>
      <c r="AF4391" s="104"/>
      <c r="AG4391" s="104"/>
      <c r="AK4391" s="104"/>
      <c r="AL4391" s="104"/>
      <c r="AO4391" s="104"/>
      <c r="AP4391" s="104"/>
    </row>
    <row r="4392" spans="21:42" ht="15" customHeight="1" x14ac:dyDescent="0.25">
      <c r="U4392" s="104"/>
      <c r="AB4392" s="104"/>
      <c r="AC4392" s="104"/>
      <c r="AF4392" s="104"/>
      <c r="AG4392" s="104"/>
      <c r="AK4392" s="104"/>
      <c r="AL4392" s="104"/>
      <c r="AO4392" s="104"/>
      <c r="AP4392" s="104"/>
    </row>
    <row r="4393" spans="21:42" ht="15" customHeight="1" x14ac:dyDescent="0.25">
      <c r="U4393" s="104"/>
      <c r="AB4393" s="104"/>
      <c r="AC4393" s="104"/>
      <c r="AF4393" s="104"/>
      <c r="AG4393" s="104"/>
      <c r="AK4393" s="104"/>
      <c r="AL4393" s="104"/>
      <c r="AO4393" s="104"/>
      <c r="AP4393" s="104"/>
    </row>
    <row r="4394" spans="21:42" ht="15" customHeight="1" x14ac:dyDescent="0.25">
      <c r="U4394" s="104"/>
      <c r="AB4394" s="104"/>
      <c r="AC4394" s="104"/>
      <c r="AF4394" s="104"/>
      <c r="AG4394" s="104"/>
      <c r="AK4394" s="104"/>
      <c r="AL4394" s="104"/>
      <c r="AO4394" s="104"/>
      <c r="AP4394" s="104"/>
    </row>
    <row r="4395" spans="21:42" ht="15" customHeight="1" x14ac:dyDescent="0.25">
      <c r="U4395" s="104"/>
      <c r="AB4395" s="104"/>
      <c r="AC4395" s="104"/>
      <c r="AF4395" s="104"/>
      <c r="AG4395" s="104"/>
      <c r="AK4395" s="104"/>
      <c r="AL4395" s="104"/>
      <c r="AO4395" s="104"/>
      <c r="AP4395" s="104"/>
    </row>
    <row r="4396" spans="21:42" ht="15" customHeight="1" x14ac:dyDescent="0.25">
      <c r="U4396" s="104"/>
      <c r="AB4396" s="104"/>
      <c r="AC4396" s="104"/>
      <c r="AF4396" s="104"/>
      <c r="AG4396" s="104"/>
      <c r="AK4396" s="104"/>
      <c r="AL4396" s="104"/>
      <c r="AO4396" s="104"/>
      <c r="AP4396" s="104"/>
    </row>
    <row r="4397" spans="21:42" ht="15" customHeight="1" x14ac:dyDescent="0.25">
      <c r="U4397" s="104"/>
      <c r="AB4397" s="104"/>
      <c r="AC4397" s="104"/>
      <c r="AF4397" s="104"/>
      <c r="AG4397" s="104"/>
      <c r="AK4397" s="104"/>
      <c r="AL4397" s="104"/>
      <c r="AO4397" s="104"/>
      <c r="AP4397" s="104"/>
    </row>
    <row r="4398" spans="21:42" ht="15" customHeight="1" x14ac:dyDescent="0.25">
      <c r="U4398" s="104"/>
      <c r="AB4398" s="104"/>
      <c r="AC4398" s="104"/>
      <c r="AF4398" s="104"/>
      <c r="AG4398" s="104"/>
      <c r="AK4398" s="104"/>
      <c r="AL4398" s="104"/>
      <c r="AO4398" s="104"/>
      <c r="AP4398" s="104"/>
    </row>
    <row r="4399" spans="21:42" ht="15" customHeight="1" x14ac:dyDescent="0.25">
      <c r="U4399" s="104"/>
      <c r="AB4399" s="104"/>
      <c r="AC4399" s="104"/>
      <c r="AF4399" s="104"/>
      <c r="AG4399" s="104"/>
      <c r="AK4399" s="104"/>
      <c r="AL4399" s="104"/>
      <c r="AO4399" s="104"/>
      <c r="AP4399" s="104"/>
    </row>
    <row r="4400" spans="21:42" ht="15" customHeight="1" x14ac:dyDescent="0.25">
      <c r="U4400" s="104"/>
      <c r="AB4400" s="104"/>
      <c r="AC4400" s="104"/>
      <c r="AF4400" s="104"/>
      <c r="AG4400" s="104"/>
      <c r="AK4400" s="104"/>
      <c r="AL4400" s="104"/>
      <c r="AO4400" s="104"/>
      <c r="AP4400" s="104"/>
    </row>
    <row r="4401" spans="21:42" ht="15" customHeight="1" x14ac:dyDescent="0.25">
      <c r="U4401" s="104"/>
      <c r="AB4401" s="104"/>
      <c r="AC4401" s="104"/>
      <c r="AF4401" s="104"/>
      <c r="AG4401" s="104"/>
      <c r="AK4401" s="104"/>
      <c r="AL4401" s="104"/>
      <c r="AO4401" s="104"/>
      <c r="AP4401" s="104"/>
    </row>
    <row r="4402" spans="21:42" ht="15" customHeight="1" x14ac:dyDescent="0.25">
      <c r="U4402" s="104"/>
      <c r="AB4402" s="104"/>
      <c r="AC4402" s="104"/>
      <c r="AF4402" s="104"/>
      <c r="AG4402" s="104"/>
      <c r="AK4402" s="104"/>
      <c r="AL4402" s="104"/>
      <c r="AO4402" s="104"/>
      <c r="AP4402" s="104"/>
    </row>
    <row r="4403" spans="21:42" ht="15" customHeight="1" x14ac:dyDescent="0.25">
      <c r="U4403" s="104"/>
      <c r="AB4403" s="104"/>
      <c r="AC4403" s="104"/>
      <c r="AF4403" s="104"/>
      <c r="AG4403" s="104"/>
      <c r="AK4403" s="104"/>
      <c r="AL4403" s="104"/>
      <c r="AO4403" s="104"/>
      <c r="AP4403" s="104"/>
    </row>
    <row r="4404" spans="21:42" ht="15" customHeight="1" x14ac:dyDescent="0.25">
      <c r="U4404" s="104"/>
      <c r="AB4404" s="104"/>
      <c r="AC4404" s="104"/>
      <c r="AF4404" s="104"/>
      <c r="AG4404" s="104"/>
      <c r="AK4404" s="104"/>
      <c r="AL4404" s="104"/>
      <c r="AO4404" s="104"/>
      <c r="AP4404" s="104"/>
    </row>
    <row r="4405" spans="21:42" ht="15" customHeight="1" x14ac:dyDescent="0.25">
      <c r="U4405" s="104"/>
      <c r="AB4405" s="104"/>
      <c r="AC4405" s="104"/>
      <c r="AF4405" s="104"/>
      <c r="AG4405" s="104"/>
      <c r="AK4405" s="104"/>
      <c r="AL4405" s="104"/>
      <c r="AO4405" s="104"/>
      <c r="AP4405" s="104"/>
    </row>
    <row r="4406" spans="21:42" ht="15" customHeight="1" x14ac:dyDescent="0.25">
      <c r="U4406" s="104"/>
      <c r="AB4406" s="104"/>
      <c r="AC4406" s="104"/>
      <c r="AF4406" s="104"/>
      <c r="AG4406" s="104"/>
      <c r="AK4406" s="104"/>
      <c r="AL4406" s="104"/>
      <c r="AO4406" s="104"/>
      <c r="AP4406" s="104"/>
    </row>
    <row r="4407" spans="21:42" ht="15" customHeight="1" x14ac:dyDescent="0.25">
      <c r="U4407" s="104"/>
      <c r="AB4407" s="104"/>
      <c r="AC4407" s="104"/>
      <c r="AF4407" s="104"/>
      <c r="AG4407" s="104"/>
      <c r="AK4407" s="104"/>
      <c r="AL4407" s="104"/>
      <c r="AO4407" s="104"/>
      <c r="AP4407" s="104"/>
    </row>
    <row r="4408" spans="21:42" ht="15" customHeight="1" x14ac:dyDescent="0.25">
      <c r="U4408" s="104"/>
      <c r="AB4408" s="104"/>
      <c r="AC4408" s="104"/>
      <c r="AF4408" s="104"/>
      <c r="AG4408" s="104"/>
      <c r="AK4408" s="104"/>
      <c r="AL4408" s="104"/>
      <c r="AO4408" s="104"/>
      <c r="AP4408" s="104"/>
    </row>
    <row r="4409" spans="21:42" ht="15" customHeight="1" x14ac:dyDescent="0.25">
      <c r="U4409" s="104"/>
      <c r="AB4409" s="104"/>
      <c r="AC4409" s="104"/>
      <c r="AF4409" s="104"/>
      <c r="AG4409" s="104"/>
      <c r="AK4409" s="104"/>
      <c r="AL4409" s="104"/>
      <c r="AO4409" s="104"/>
      <c r="AP4409" s="104"/>
    </row>
    <row r="4410" spans="21:42" ht="15" customHeight="1" x14ac:dyDescent="0.25">
      <c r="U4410" s="104"/>
      <c r="AB4410" s="104"/>
      <c r="AC4410" s="104"/>
      <c r="AF4410" s="104"/>
      <c r="AG4410" s="104"/>
      <c r="AK4410" s="104"/>
      <c r="AL4410" s="104"/>
      <c r="AO4410" s="104"/>
      <c r="AP4410" s="104"/>
    </row>
    <row r="4411" spans="21:42" ht="15" customHeight="1" x14ac:dyDescent="0.25">
      <c r="U4411" s="104"/>
      <c r="AB4411" s="104"/>
      <c r="AC4411" s="104"/>
      <c r="AF4411" s="104"/>
      <c r="AG4411" s="104"/>
      <c r="AK4411" s="104"/>
      <c r="AL4411" s="104"/>
      <c r="AO4411" s="104"/>
      <c r="AP4411" s="104"/>
    </row>
    <row r="4412" spans="21:42" ht="15" customHeight="1" x14ac:dyDescent="0.25">
      <c r="U4412" s="104"/>
      <c r="AB4412" s="104"/>
      <c r="AC4412" s="104"/>
      <c r="AF4412" s="104"/>
      <c r="AG4412" s="104"/>
      <c r="AK4412" s="104"/>
      <c r="AL4412" s="104"/>
      <c r="AO4412" s="104"/>
      <c r="AP4412" s="104"/>
    </row>
    <row r="4413" spans="21:42" ht="15" customHeight="1" x14ac:dyDescent="0.25">
      <c r="U4413" s="104"/>
      <c r="AB4413" s="104"/>
      <c r="AC4413" s="104"/>
      <c r="AF4413" s="104"/>
      <c r="AG4413" s="104"/>
      <c r="AK4413" s="104"/>
      <c r="AL4413" s="104"/>
      <c r="AO4413" s="104"/>
      <c r="AP4413" s="104"/>
    </row>
    <row r="4414" spans="21:42" ht="15" customHeight="1" x14ac:dyDescent="0.25">
      <c r="U4414" s="104"/>
      <c r="AB4414" s="104"/>
      <c r="AC4414" s="104"/>
      <c r="AF4414" s="104"/>
      <c r="AG4414" s="104"/>
      <c r="AK4414" s="104"/>
      <c r="AL4414" s="104"/>
      <c r="AO4414" s="104"/>
      <c r="AP4414" s="104"/>
    </row>
    <row r="4415" spans="21:42" ht="15" customHeight="1" x14ac:dyDescent="0.25">
      <c r="U4415" s="104"/>
      <c r="AB4415" s="104"/>
      <c r="AC4415" s="104"/>
      <c r="AF4415" s="104"/>
      <c r="AG4415" s="104"/>
      <c r="AK4415" s="104"/>
      <c r="AL4415" s="104"/>
      <c r="AO4415" s="104"/>
      <c r="AP4415" s="104"/>
    </row>
    <row r="4416" spans="21:42" ht="15" customHeight="1" x14ac:dyDescent="0.25">
      <c r="U4416" s="104"/>
      <c r="AB4416" s="104"/>
      <c r="AC4416" s="104"/>
      <c r="AF4416" s="104"/>
      <c r="AG4416" s="104"/>
      <c r="AK4416" s="104"/>
      <c r="AL4416" s="104"/>
      <c r="AO4416" s="104"/>
      <c r="AP4416" s="104"/>
    </row>
    <row r="4417" spans="21:42" ht="15" customHeight="1" x14ac:dyDescent="0.25">
      <c r="U4417" s="104"/>
      <c r="AB4417" s="104"/>
      <c r="AC4417" s="104"/>
      <c r="AF4417" s="104"/>
      <c r="AG4417" s="104"/>
      <c r="AK4417" s="104"/>
      <c r="AL4417" s="104"/>
      <c r="AO4417" s="104"/>
      <c r="AP4417" s="104"/>
    </row>
    <row r="4418" spans="21:42" ht="15" customHeight="1" x14ac:dyDescent="0.25">
      <c r="U4418" s="104"/>
      <c r="AB4418" s="104"/>
      <c r="AC4418" s="104"/>
      <c r="AF4418" s="104"/>
      <c r="AG4418" s="104"/>
      <c r="AK4418" s="104"/>
      <c r="AL4418" s="104"/>
      <c r="AO4418" s="104"/>
      <c r="AP4418" s="104"/>
    </row>
    <row r="4419" spans="21:42" ht="15" customHeight="1" x14ac:dyDescent="0.25">
      <c r="U4419" s="104"/>
      <c r="AB4419" s="104"/>
      <c r="AC4419" s="104"/>
      <c r="AF4419" s="104"/>
      <c r="AG4419" s="104"/>
      <c r="AK4419" s="104"/>
      <c r="AL4419" s="104"/>
      <c r="AO4419" s="104"/>
      <c r="AP4419" s="104"/>
    </row>
    <row r="4420" spans="21:42" ht="15" customHeight="1" x14ac:dyDescent="0.25">
      <c r="U4420" s="104"/>
      <c r="AB4420" s="104"/>
      <c r="AC4420" s="104"/>
      <c r="AF4420" s="104"/>
      <c r="AG4420" s="104"/>
      <c r="AK4420" s="104"/>
      <c r="AL4420" s="104"/>
      <c r="AO4420" s="104"/>
      <c r="AP4420" s="104"/>
    </row>
    <row r="4421" spans="21:42" ht="15" customHeight="1" x14ac:dyDescent="0.25">
      <c r="U4421" s="104"/>
      <c r="AB4421" s="104"/>
      <c r="AC4421" s="104"/>
      <c r="AF4421" s="104"/>
      <c r="AG4421" s="104"/>
      <c r="AK4421" s="104"/>
      <c r="AL4421" s="104"/>
      <c r="AO4421" s="104"/>
      <c r="AP4421" s="104"/>
    </row>
    <row r="4422" spans="21:42" ht="15" customHeight="1" x14ac:dyDescent="0.25">
      <c r="U4422" s="104"/>
      <c r="AB4422" s="104"/>
      <c r="AC4422" s="104"/>
      <c r="AF4422" s="104"/>
      <c r="AG4422" s="104"/>
      <c r="AK4422" s="104"/>
      <c r="AL4422" s="104"/>
      <c r="AO4422" s="104"/>
      <c r="AP4422" s="104"/>
    </row>
    <row r="4423" spans="21:42" ht="15" customHeight="1" x14ac:dyDescent="0.25">
      <c r="U4423" s="104"/>
      <c r="AB4423" s="104"/>
      <c r="AC4423" s="104"/>
      <c r="AF4423" s="104"/>
      <c r="AG4423" s="104"/>
      <c r="AK4423" s="104"/>
      <c r="AL4423" s="104"/>
      <c r="AO4423" s="104"/>
      <c r="AP4423" s="104"/>
    </row>
    <row r="4424" spans="21:42" ht="15" customHeight="1" x14ac:dyDescent="0.25">
      <c r="U4424" s="104"/>
      <c r="AB4424" s="104"/>
      <c r="AC4424" s="104"/>
      <c r="AF4424" s="104"/>
      <c r="AG4424" s="104"/>
      <c r="AK4424" s="104"/>
      <c r="AL4424" s="104"/>
      <c r="AO4424" s="104"/>
      <c r="AP4424" s="104"/>
    </row>
    <row r="4425" spans="21:42" ht="15" customHeight="1" x14ac:dyDescent="0.25">
      <c r="U4425" s="104"/>
      <c r="AB4425" s="104"/>
      <c r="AC4425" s="104"/>
      <c r="AF4425" s="104"/>
      <c r="AG4425" s="104"/>
      <c r="AK4425" s="104"/>
      <c r="AL4425" s="104"/>
      <c r="AO4425" s="104"/>
      <c r="AP4425" s="104"/>
    </row>
    <row r="4426" spans="21:42" ht="15" customHeight="1" x14ac:dyDescent="0.25">
      <c r="U4426" s="104"/>
      <c r="AB4426" s="104"/>
      <c r="AC4426" s="104"/>
      <c r="AF4426" s="104"/>
      <c r="AG4426" s="104"/>
      <c r="AK4426" s="104"/>
      <c r="AL4426" s="104"/>
      <c r="AO4426" s="104"/>
      <c r="AP4426" s="104"/>
    </row>
    <row r="4427" spans="21:42" ht="15" customHeight="1" x14ac:dyDescent="0.25">
      <c r="U4427" s="104"/>
      <c r="AB4427" s="104"/>
      <c r="AC4427" s="104"/>
      <c r="AF4427" s="104"/>
      <c r="AG4427" s="104"/>
      <c r="AK4427" s="104"/>
      <c r="AL4427" s="104"/>
      <c r="AO4427" s="104"/>
      <c r="AP4427" s="104"/>
    </row>
    <row r="4428" spans="21:42" ht="15" customHeight="1" x14ac:dyDescent="0.25">
      <c r="U4428" s="104"/>
      <c r="AB4428" s="104"/>
      <c r="AC4428" s="104"/>
      <c r="AF4428" s="104"/>
      <c r="AG4428" s="104"/>
      <c r="AK4428" s="104"/>
      <c r="AL4428" s="104"/>
      <c r="AO4428" s="104"/>
      <c r="AP4428" s="104"/>
    </row>
    <row r="4429" spans="21:42" ht="15" customHeight="1" x14ac:dyDescent="0.25">
      <c r="U4429" s="104"/>
      <c r="AB4429" s="104"/>
      <c r="AC4429" s="104"/>
      <c r="AF4429" s="104"/>
      <c r="AG4429" s="104"/>
      <c r="AK4429" s="104"/>
      <c r="AL4429" s="104"/>
      <c r="AO4429" s="104"/>
      <c r="AP4429" s="104"/>
    </row>
    <row r="4430" spans="21:42" ht="15" customHeight="1" x14ac:dyDescent="0.25">
      <c r="U4430" s="104"/>
      <c r="AB4430" s="104"/>
      <c r="AC4430" s="104"/>
      <c r="AF4430" s="104"/>
      <c r="AG4430" s="104"/>
      <c r="AK4430" s="104"/>
      <c r="AL4430" s="104"/>
      <c r="AO4430" s="104"/>
      <c r="AP4430" s="104"/>
    </row>
    <row r="4431" spans="21:42" ht="15" customHeight="1" x14ac:dyDescent="0.25">
      <c r="U4431" s="104"/>
      <c r="AB4431" s="104"/>
      <c r="AC4431" s="104"/>
      <c r="AF4431" s="104"/>
      <c r="AG4431" s="104"/>
      <c r="AK4431" s="104"/>
      <c r="AL4431" s="104"/>
      <c r="AO4431" s="104"/>
      <c r="AP4431" s="104"/>
    </row>
    <row r="4432" spans="21:42" ht="15" customHeight="1" x14ac:dyDescent="0.25">
      <c r="U4432" s="104"/>
      <c r="AB4432" s="104"/>
      <c r="AC4432" s="104"/>
      <c r="AF4432" s="104"/>
      <c r="AG4432" s="104"/>
      <c r="AK4432" s="104"/>
      <c r="AL4432" s="104"/>
      <c r="AO4432" s="104"/>
      <c r="AP4432" s="104"/>
    </row>
    <row r="4433" spans="21:42" ht="15" customHeight="1" x14ac:dyDescent="0.25">
      <c r="U4433" s="104"/>
      <c r="AB4433" s="104"/>
      <c r="AC4433" s="104"/>
      <c r="AF4433" s="104"/>
      <c r="AG4433" s="104"/>
      <c r="AK4433" s="104"/>
      <c r="AL4433" s="104"/>
      <c r="AO4433" s="104"/>
      <c r="AP4433" s="104"/>
    </row>
    <row r="4434" spans="21:42" ht="15" customHeight="1" x14ac:dyDescent="0.25">
      <c r="U4434" s="104"/>
      <c r="AB4434" s="104"/>
      <c r="AC4434" s="104"/>
      <c r="AF4434" s="104"/>
      <c r="AG4434" s="104"/>
      <c r="AK4434" s="104"/>
      <c r="AL4434" s="104"/>
      <c r="AO4434" s="104"/>
      <c r="AP4434" s="104"/>
    </row>
    <row r="4435" spans="21:42" ht="15" customHeight="1" x14ac:dyDescent="0.25">
      <c r="U4435" s="104"/>
      <c r="AB4435" s="104"/>
      <c r="AC4435" s="104"/>
      <c r="AF4435" s="104"/>
      <c r="AG4435" s="104"/>
      <c r="AK4435" s="104"/>
      <c r="AL4435" s="104"/>
      <c r="AO4435" s="104"/>
      <c r="AP4435" s="104"/>
    </row>
    <row r="4436" spans="21:42" ht="15" customHeight="1" x14ac:dyDescent="0.25">
      <c r="U4436" s="104"/>
      <c r="AB4436" s="104"/>
      <c r="AC4436" s="104"/>
      <c r="AF4436" s="104"/>
      <c r="AG4436" s="104"/>
      <c r="AK4436" s="104"/>
      <c r="AL4436" s="104"/>
      <c r="AO4436" s="104"/>
      <c r="AP4436" s="104"/>
    </row>
    <row r="4437" spans="21:42" ht="15" customHeight="1" x14ac:dyDescent="0.25">
      <c r="U4437" s="104"/>
      <c r="AB4437" s="104"/>
      <c r="AC4437" s="104"/>
      <c r="AF4437" s="104"/>
      <c r="AG4437" s="104"/>
      <c r="AK4437" s="104"/>
      <c r="AL4437" s="104"/>
      <c r="AO4437" s="104"/>
      <c r="AP4437" s="104"/>
    </row>
    <row r="4438" spans="21:42" ht="15" customHeight="1" x14ac:dyDescent="0.25">
      <c r="U4438" s="104"/>
      <c r="AB4438" s="104"/>
      <c r="AC4438" s="104"/>
      <c r="AF4438" s="104"/>
      <c r="AG4438" s="104"/>
      <c r="AK4438" s="104"/>
      <c r="AL4438" s="104"/>
      <c r="AO4438" s="104"/>
      <c r="AP4438" s="104"/>
    </row>
    <row r="4439" spans="21:42" ht="15" customHeight="1" x14ac:dyDescent="0.25">
      <c r="U4439" s="104"/>
      <c r="AB4439" s="104"/>
      <c r="AC4439" s="104"/>
      <c r="AF4439" s="104"/>
      <c r="AG4439" s="104"/>
      <c r="AK4439" s="104"/>
      <c r="AL4439" s="104"/>
      <c r="AO4439" s="104"/>
      <c r="AP4439" s="104"/>
    </row>
    <row r="4440" spans="21:42" ht="15" customHeight="1" x14ac:dyDescent="0.25">
      <c r="U4440" s="104"/>
      <c r="AB4440" s="104"/>
      <c r="AC4440" s="104"/>
      <c r="AF4440" s="104"/>
      <c r="AG4440" s="104"/>
      <c r="AK4440" s="104"/>
      <c r="AL4440" s="104"/>
      <c r="AO4440" s="104"/>
      <c r="AP4440" s="104"/>
    </row>
    <row r="4441" spans="21:42" ht="15" customHeight="1" x14ac:dyDescent="0.25">
      <c r="U4441" s="104"/>
      <c r="AB4441" s="104"/>
      <c r="AC4441" s="104"/>
      <c r="AF4441" s="104"/>
      <c r="AG4441" s="104"/>
      <c r="AK4441" s="104"/>
      <c r="AL4441" s="104"/>
      <c r="AO4441" s="104"/>
      <c r="AP4441" s="104"/>
    </row>
    <row r="4442" spans="21:42" ht="15" customHeight="1" x14ac:dyDescent="0.25">
      <c r="U4442" s="104"/>
      <c r="AB4442" s="104"/>
      <c r="AC4442" s="104"/>
      <c r="AF4442" s="104"/>
      <c r="AG4442" s="104"/>
      <c r="AK4442" s="104"/>
      <c r="AL4442" s="104"/>
      <c r="AO4442" s="104"/>
      <c r="AP4442" s="104"/>
    </row>
    <row r="4443" spans="21:42" ht="15" customHeight="1" x14ac:dyDescent="0.25">
      <c r="U4443" s="104"/>
      <c r="AB4443" s="104"/>
      <c r="AC4443" s="104"/>
      <c r="AF4443" s="104"/>
      <c r="AG4443" s="104"/>
      <c r="AK4443" s="104"/>
      <c r="AL4443" s="104"/>
      <c r="AO4443" s="104"/>
      <c r="AP4443" s="104"/>
    </row>
    <row r="4444" spans="21:42" ht="15" customHeight="1" x14ac:dyDescent="0.25">
      <c r="U4444" s="104"/>
      <c r="AB4444" s="104"/>
      <c r="AC4444" s="104"/>
      <c r="AF4444" s="104"/>
      <c r="AG4444" s="104"/>
      <c r="AK4444" s="104"/>
      <c r="AL4444" s="104"/>
      <c r="AO4444" s="104"/>
      <c r="AP4444" s="104"/>
    </row>
    <row r="4445" spans="21:42" ht="15" customHeight="1" x14ac:dyDescent="0.25">
      <c r="U4445" s="104"/>
      <c r="AB4445" s="104"/>
      <c r="AC4445" s="104"/>
      <c r="AF4445" s="104"/>
      <c r="AG4445" s="104"/>
      <c r="AK4445" s="104"/>
      <c r="AL4445" s="104"/>
      <c r="AO4445" s="104"/>
      <c r="AP4445" s="104"/>
    </row>
    <row r="4446" spans="21:42" ht="15" customHeight="1" x14ac:dyDescent="0.25">
      <c r="U4446" s="104"/>
      <c r="AB4446" s="104"/>
      <c r="AC4446" s="104"/>
      <c r="AF4446" s="104"/>
      <c r="AG4446" s="104"/>
      <c r="AK4446" s="104"/>
      <c r="AL4446" s="104"/>
      <c r="AO4446" s="104"/>
      <c r="AP4446" s="104"/>
    </row>
    <row r="4447" spans="21:42" ht="15" customHeight="1" x14ac:dyDescent="0.25">
      <c r="U4447" s="104"/>
      <c r="AB4447" s="104"/>
      <c r="AC4447" s="104"/>
      <c r="AF4447" s="104"/>
      <c r="AG4447" s="104"/>
      <c r="AK4447" s="104"/>
      <c r="AL4447" s="104"/>
      <c r="AO4447" s="104"/>
      <c r="AP4447" s="104"/>
    </row>
    <row r="4448" spans="21:42" ht="15" customHeight="1" x14ac:dyDescent="0.25">
      <c r="U4448" s="104"/>
      <c r="AB4448" s="104"/>
      <c r="AC4448" s="104"/>
      <c r="AF4448" s="104"/>
      <c r="AG4448" s="104"/>
      <c r="AK4448" s="104"/>
      <c r="AL4448" s="104"/>
      <c r="AO4448" s="104"/>
      <c r="AP4448" s="104"/>
    </row>
    <row r="4449" spans="21:42" ht="15" customHeight="1" x14ac:dyDescent="0.25">
      <c r="U4449" s="104"/>
      <c r="AB4449" s="104"/>
      <c r="AC4449" s="104"/>
      <c r="AF4449" s="104"/>
      <c r="AG4449" s="104"/>
      <c r="AK4449" s="104"/>
      <c r="AL4449" s="104"/>
      <c r="AO4449" s="104"/>
      <c r="AP4449" s="104"/>
    </row>
    <row r="4450" spans="21:42" ht="15" customHeight="1" x14ac:dyDescent="0.25">
      <c r="U4450" s="104"/>
      <c r="AB4450" s="104"/>
      <c r="AC4450" s="104"/>
      <c r="AF4450" s="104"/>
      <c r="AG4450" s="104"/>
      <c r="AK4450" s="104"/>
      <c r="AL4450" s="104"/>
      <c r="AO4450" s="104"/>
      <c r="AP4450" s="104"/>
    </row>
    <row r="4451" spans="21:42" ht="15" customHeight="1" x14ac:dyDescent="0.25">
      <c r="U4451" s="104"/>
      <c r="AB4451" s="104"/>
      <c r="AC4451" s="104"/>
      <c r="AF4451" s="104"/>
      <c r="AG4451" s="104"/>
      <c r="AK4451" s="104"/>
      <c r="AL4451" s="104"/>
      <c r="AO4451" s="104"/>
      <c r="AP4451" s="104"/>
    </row>
    <row r="4452" spans="21:42" ht="15" customHeight="1" x14ac:dyDescent="0.25">
      <c r="U4452" s="104"/>
      <c r="AB4452" s="104"/>
      <c r="AC4452" s="104"/>
      <c r="AF4452" s="104"/>
      <c r="AG4452" s="104"/>
      <c r="AK4452" s="104"/>
      <c r="AL4452" s="104"/>
      <c r="AO4452" s="104"/>
      <c r="AP4452" s="104"/>
    </row>
    <row r="4453" spans="21:42" ht="15" customHeight="1" x14ac:dyDescent="0.25">
      <c r="U4453" s="104"/>
      <c r="AB4453" s="104"/>
      <c r="AC4453" s="104"/>
      <c r="AF4453" s="104"/>
      <c r="AG4453" s="104"/>
      <c r="AK4453" s="104"/>
      <c r="AL4453" s="104"/>
      <c r="AO4453" s="104"/>
      <c r="AP4453" s="104"/>
    </row>
    <row r="4454" spans="21:42" ht="15" customHeight="1" x14ac:dyDescent="0.25">
      <c r="U4454" s="104"/>
      <c r="AB4454" s="104"/>
      <c r="AC4454" s="104"/>
      <c r="AF4454" s="104"/>
      <c r="AG4454" s="104"/>
      <c r="AK4454" s="104"/>
      <c r="AL4454" s="104"/>
      <c r="AO4454" s="104"/>
      <c r="AP4454" s="104"/>
    </row>
    <row r="4455" spans="21:42" ht="15" customHeight="1" x14ac:dyDescent="0.25">
      <c r="U4455" s="104"/>
      <c r="AB4455" s="104"/>
      <c r="AC4455" s="104"/>
      <c r="AF4455" s="104"/>
      <c r="AG4455" s="104"/>
      <c r="AK4455" s="104"/>
      <c r="AL4455" s="104"/>
      <c r="AO4455" s="104"/>
      <c r="AP4455" s="104"/>
    </row>
    <row r="4456" spans="21:42" ht="15" customHeight="1" x14ac:dyDescent="0.25">
      <c r="U4456" s="104"/>
      <c r="AB4456" s="104"/>
      <c r="AC4456" s="104"/>
      <c r="AF4456" s="104"/>
      <c r="AG4456" s="104"/>
      <c r="AK4456" s="104"/>
      <c r="AL4456" s="104"/>
      <c r="AO4456" s="104"/>
      <c r="AP4456" s="104"/>
    </row>
    <row r="4457" spans="21:42" ht="15" customHeight="1" x14ac:dyDescent="0.25">
      <c r="U4457" s="104"/>
      <c r="AB4457" s="104"/>
      <c r="AC4457" s="104"/>
      <c r="AF4457" s="104"/>
      <c r="AG4457" s="104"/>
      <c r="AK4457" s="104"/>
      <c r="AL4457" s="104"/>
      <c r="AO4457" s="104"/>
      <c r="AP4457" s="104"/>
    </row>
    <row r="4458" spans="21:42" ht="15" customHeight="1" x14ac:dyDescent="0.25">
      <c r="U4458" s="104"/>
      <c r="AB4458" s="104"/>
      <c r="AC4458" s="104"/>
      <c r="AF4458" s="104"/>
      <c r="AG4458" s="104"/>
      <c r="AK4458" s="104"/>
      <c r="AL4458" s="104"/>
      <c r="AO4458" s="104"/>
      <c r="AP4458" s="104"/>
    </row>
    <row r="4459" spans="21:42" ht="15" customHeight="1" x14ac:dyDescent="0.25">
      <c r="U4459" s="104"/>
      <c r="AB4459" s="104"/>
      <c r="AC4459" s="104"/>
      <c r="AF4459" s="104"/>
      <c r="AG4459" s="104"/>
      <c r="AK4459" s="104"/>
      <c r="AL4459" s="104"/>
      <c r="AO4459" s="104"/>
      <c r="AP4459" s="104"/>
    </row>
    <row r="4460" spans="21:42" ht="15" customHeight="1" x14ac:dyDescent="0.25">
      <c r="U4460" s="104"/>
      <c r="AB4460" s="104"/>
      <c r="AC4460" s="104"/>
      <c r="AF4460" s="104"/>
      <c r="AG4460" s="104"/>
      <c r="AK4460" s="104"/>
      <c r="AL4460" s="104"/>
      <c r="AO4460" s="104"/>
      <c r="AP4460" s="104"/>
    </row>
    <row r="4461" spans="21:42" ht="15" customHeight="1" x14ac:dyDescent="0.25">
      <c r="U4461" s="104"/>
      <c r="AB4461" s="104"/>
      <c r="AC4461" s="104"/>
      <c r="AF4461" s="104"/>
      <c r="AG4461" s="104"/>
      <c r="AK4461" s="104"/>
      <c r="AL4461" s="104"/>
      <c r="AO4461" s="104"/>
      <c r="AP4461" s="104"/>
    </row>
    <row r="4462" spans="21:42" ht="15" customHeight="1" x14ac:dyDescent="0.25">
      <c r="U4462" s="104"/>
      <c r="AB4462" s="104"/>
      <c r="AC4462" s="104"/>
      <c r="AF4462" s="104"/>
      <c r="AG4462" s="104"/>
      <c r="AK4462" s="104"/>
      <c r="AL4462" s="104"/>
      <c r="AO4462" s="104"/>
      <c r="AP4462" s="104"/>
    </row>
    <row r="4463" spans="21:42" ht="15" customHeight="1" x14ac:dyDescent="0.25">
      <c r="U4463" s="104"/>
      <c r="AB4463" s="104"/>
      <c r="AC4463" s="104"/>
      <c r="AF4463" s="104"/>
      <c r="AG4463" s="104"/>
      <c r="AK4463" s="104"/>
      <c r="AL4463" s="104"/>
      <c r="AO4463" s="104"/>
      <c r="AP4463" s="104"/>
    </row>
    <row r="4464" spans="21:42" ht="15" customHeight="1" x14ac:dyDescent="0.25">
      <c r="U4464" s="104"/>
      <c r="AB4464" s="104"/>
      <c r="AC4464" s="104"/>
      <c r="AF4464" s="104"/>
      <c r="AG4464" s="104"/>
      <c r="AK4464" s="104"/>
      <c r="AL4464" s="104"/>
      <c r="AO4464" s="104"/>
      <c r="AP4464" s="104"/>
    </row>
    <row r="4465" spans="21:42" ht="15" customHeight="1" x14ac:dyDescent="0.25">
      <c r="U4465" s="104"/>
      <c r="AB4465" s="104"/>
      <c r="AC4465" s="104"/>
      <c r="AF4465" s="104"/>
      <c r="AG4465" s="104"/>
      <c r="AK4465" s="104"/>
      <c r="AL4465" s="104"/>
      <c r="AO4465" s="104"/>
      <c r="AP4465" s="104"/>
    </row>
    <row r="4466" spans="21:42" ht="15" customHeight="1" x14ac:dyDescent="0.25">
      <c r="U4466" s="104"/>
      <c r="AB4466" s="104"/>
      <c r="AC4466" s="104"/>
      <c r="AF4466" s="104"/>
      <c r="AG4466" s="104"/>
      <c r="AK4466" s="104"/>
      <c r="AL4466" s="104"/>
      <c r="AO4466" s="104"/>
      <c r="AP4466" s="104"/>
    </row>
    <row r="4467" spans="21:42" ht="15" customHeight="1" x14ac:dyDescent="0.25">
      <c r="U4467" s="104"/>
      <c r="AB4467" s="104"/>
      <c r="AC4467" s="104"/>
      <c r="AF4467" s="104"/>
      <c r="AG4467" s="104"/>
      <c r="AK4467" s="104"/>
      <c r="AL4467" s="104"/>
      <c r="AO4467" s="104"/>
      <c r="AP4467" s="104"/>
    </row>
    <row r="4468" spans="21:42" ht="15" customHeight="1" x14ac:dyDescent="0.25">
      <c r="U4468" s="104"/>
      <c r="AB4468" s="104"/>
      <c r="AC4468" s="104"/>
      <c r="AF4468" s="104"/>
      <c r="AG4468" s="104"/>
      <c r="AK4468" s="104"/>
      <c r="AL4468" s="104"/>
      <c r="AO4468" s="104"/>
      <c r="AP4468" s="104"/>
    </row>
    <row r="4469" spans="21:42" ht="15" customHeight="1" x14ac:dyDescent="0.25">
      <c r="U4469" s="104"/>
      <c r="AB4469" s="104"/>
      <c r="AC4469" s="104"/>
      <c r="AF4469" s="104"/>
      <c r="AG4469" s="104"/>
      <c r="AK4469" s="104"/>
      <c r="AL4469" s="104"/>
      <c r="AO4469" s="104"/>
      <c r="AP4469" s="104"/>
    </row>
    <row r="4470" spans="21:42" ht="15" customHeight="1" x14ac:dyDescent="0.25">
      <c r="U4470" s="104"/>
      <c r="AB4470" s="104"/>
      <c r="AC4470" s="104"/>
      <c r="AF4470" s="104"/>
      <c r="AG4470" s="104"/>
      <c r="AK4470" s="104"/>
      <c r="AL4470" s="104"/>
      <c r="AO4470" s="104"/>
      <c r="AP4470" s="104"/>
    </row>
    <row r="4471" spans="21:42" ht="15" customHeight="1" x14ac:dyDescent="0.25">
      <c r="U4471" s="104"/>
      <c r="AB4471" s="104"/>
      <c r="AC4471" s="104"/>
      <c r="AF4471" s="104"/>
      <c r="AG4471" s="104"/>
      <c r="AK4471" s="104"/>
      <c r="AL4471" s="104"/>
      <c r="AO4471" s="104"/>
      <c r="AP4471" s="104"/>
    </row>
    <row r="4472" spans="21:42" ht="15" customHeight="1" x14ac:dyDescent="0.25">
      <c r="U4472" s="104"/>
      <c r="AB4472" s="104"/>
      <c r="AC4472" s="104"/>
      <c r="AF4472" s="104"/>
      <c r="AG4472" s="104"/>
      <c r="AK4472" s="104"/>
      <c r="AL4472" s="104"/>
      <c r="AO4472" s="104"/>
      <c r="AP4472" s="104"/>
    </row>
    <row r="4473" spans="21:42" ht="15" customHeight="1" x14ac:dyDescent="0.25">
      <c r="U4473" s="104"/>
      <c r="AB4473" s="104"/>
      <c r="AC4473" s="104"/>
      <c r="AF4473" s="104"/>
      <c r="AG4473" s="104"/>
      <c r="AK4473" s="104"/>
      <c r="AL4473" s="104"/>
      <c r="AO4473" s="104"/>
      <c r="AP4473" s="104"/>
    </row>
    <row r="4474" spans="21:42" ht="15" customHeight="1" x14ac:dyDescent="0.25">
      <c r="U4474" s="104"/>
      <c r="AB4474" s="104"/>
      <c r="AC4474" s="104"/>
      <c r="AF4474" s="104"/>
      <c r="AG4474" s="104"/>
      <c r="AK4474" s="104"/>
      <c r="AL4474" s="104"/>
      <c r="AO4474" s="104"/>
      <c r="AP4474" s="104"/>
    </row>
    <row r="4475" spans="21:42" ht="15" customHeight="1" x14ac:dyDescent="0.25">
      <c r="U4475" s="104"/>
      <c r="AB4475" s="104"/>
      <c r="AC4475" s="104"/>
      <c r="AF4475" s="104"/>
      <c r="AG4475" s="104"/>
      <c r="AK4475" s="104"/>
      <c r="AL4475" s="104"/>
      <c r="AO4475" s="104"/>
      <c r="AP4475" s="104"/>
    </row>
    <row r="4476" spans="21:42" ht="15" customHeight="1" x14ac:dyDescent="0.25">
      <c r="U4476" s="104"/>
      <c r="AB4476" s="104"/>
      <c r="AC4476" s="104"/>
      <c r="AF4476" s="104"/>
      <c r="AG4476" s="104"/>
      <c r="AK4476" s="104"/>
      <c r="AL4476" s="104"/>
      <c r="AO4476" s="104"/>
      <c r="AP4476" s="104"/>
    </row>
    <row r="4477" spans="21:42" ht="15" customHeight="1" x14ac:dyDescent="0.25">
      <c r="U4477" s="104"/>
      <c r="AB4477" s="104"/>
      <c r="AC4477" s="104"/>
      <c r="AF4477" s="104"/>
      <c r="AG4477" s="104"/>
      <c r="AK4477" s="104"/>
      <c r="AL4477" s="104"/>
      <c r="AO4477" s="104"/>
      <c r="AP4477" s="104"/>
    </row>
    <row r="4478" spans="21:42" ht="15" customHeight="1" x14ac:dyDescent="0.25">
      <c r="U4478" s="104"/>
      <c r="AB4478" s="104"/>
      <c r="AC4478" s="104"/>
      <c r="AF4478" s="104"/>
      <c r="AG4478" s="104"/>
      <c r="AK4478" s="104"/>
      <c r="AL4478" s="104"/>
      <c r="AO4478" s="104"/>
      <c r="AP4478" s="104"/>
    </row>
    <row r="4479" spans="21:42" ht="15" customHeight="1" x14ac:dyDescent="0.25">
      <c r="U4479" s="104"/>
      <c r="AB4479" s="104"/>
      <c r="AC4479" s="104"/>
      <c r="AF4479" s="104"/>
      <c r="AG4479" s="104"/>
      <c r="AK4479" s="104"/>
      <c r="AL4479" s="104"/>
      <c r="AO4479" s="104"/>
      <c r="AP4479" s="104"/>
    </row>
    <row r="4480" spans="21:42" ht="15" customHeight="1" x14ac:dyDescent="0.25">
      <c r="U4480" s="104"/>
      <c r="AB4480" s="104"/>
      <c r="AC4480" s="104"/>
      <c r="AF4480" s="104"/>
      <c r="AG4480" s="104"/>
      <c r="AK4480" s="104"/>
      <c r="AL4480" s="104"/>
      <c r="AO4480" s="104"/>
      <c r="AP4480" s="104"/>
    </row>
    <row r="4481" spans="21:42" ht="15" customHeight="1" x14ac:dyDescent="0.25">
      <c r="U4481" s="104"/>
      <c r="AB4481" s="104"/>
      <c r="AC4481" s="104"/>
      <c r="AF4481" s="104"/>
      <c r="AG4481" s="104"/>
      <c r="AK4481" s="104"/>
      <c r="AL4481" s="104"/>
      <c r="AO4481" s="104"/>
      <c r="AP4481" s="104"/>
    </row>
    <row r="4482" spans="21:42" ht="15" customHeight="1" x14ac:dyDescent="0.25">
      <c r="U4482" s="104"/>
      <c r="AB4482" s="104"/>
      <c r="AC4482" s="104"/>
      <c r="AF4482" s="104"/>
      <c r="AG4482" s="104"/>
      <c r="AK4482" s="104"/>
      <c r="AL4482" s="104"/>
      <c r="AO4482" s="104"/>
      <c r="AP4482" s="104"/>
    </row>
    <row r="4483" spans="21:42" ht="15" customHeight="1" x14ac:dyDescent="0.25">
      <c r="U4483" s="104"/>
      <c r="AB4483" s="104"/>
      <c r="AC4483" s="104"/>
      <c r="AF4483" s="104"/>
      <c r="AG4483" s="104"/>
      <c r="AK4483" s="104"/>
      <c r="AL4483" s="104"/>
      <c r="AO4483" s="104"/>
      <c r="AP4483" s="104"/>
    </row>
    <row r="4484" spans="21:42" ht="15" customHeight="1" x14ac:dyDescent="0.25">
      <c r="U4484" s="104"/>
      <c r="AB4484" s="104"/>
      <c r="AC4484" s="104"/>
      <c r="AF4484" s="104"/>
      <c r="AG4484" s="104"/>
      <c r="AK4484" s="104"/>
      <c r="AL4484" s="104"/>
      <c r="AO4484" s="104"/>
      <c r="AP4484" s="104"/>
    </row>
    <row r="4485" spans="21:42" ht="15" customHeight="1" x14ac:dyDescent="0.25">
      <c r="U4485" s="104"/>
      <c r="AB4485" s="104"/>
      <c r="AC4485" s="104"/>
      <c r="AF4485" s="104"/>
      <c r="AG4485" s="104"/>
      <c r="AK4485" s="104"/>
      <c r="AL4485" s="104"/>
      <c r="AO4485" s="104"/>
      <c r="AP4485" s="104"/>
    </row>
    <row r="4486" spans="21:42" ht="15" customHeight="1" x14ac:dyDescent="0.25">
      <c r="U4486" s="104"/>
      <c r="AB4486" s="104"/>
      <c r="AC4486" s="104"/>
      <c r="AF4486" s="104"/>
      <c r="AG4486" s="104"/>
      <c r="AK4486" s="104"/>
      <c r="AL4486" s="104"/>
      <c r="AO4486" s="104"/>
      <c r="AP4486" s="104"/>
    </row>
    <row r="4487" spans="21:42" ht="15" customHeight="1" x14ac:dyDescent="0.25">
      <c r="U4487" s="104"/>
      <c r="AB4487" s="104"/>
      <c r="AC4487" s="104"/>
      <c r="AF4487" s="104"/>
      <c r="AG4487" s="104"/>
      <c r="AK4487" s="104"/>
      <c r="AL4487" s="104"/>
      <c r="AO4487" s="104"/>
      <c r="AP4487" s="104"/>
    </row>
    <row r="4488" spans="21:42" ht="15" customHeight="1" x14ac:dyDescent="0.25">
      <c r="U4488" s="104"/>
      <c r="AB4488" s="104"/>
      <c r="AC4488" s="104"/>
      <c r="AF4488" s="104"/>
      <c r="AG4488" s="104"/>
      <c r="AK4488" s="104"/>
      <c r="AL4488" s="104"/>
      <c r="AO4488" s="104"/>
      <c r="AP4488" s="104"/>
    </row>
    <row r="4489" spans="21:42" ht="15" customHeight="1" x14ac:dyDescent="0.25">
      <c r="U4489" s="104"/>
      <c r="AB4489" s="104"/>
      <c r="AC4489" s="104"/>
      <c r="AF4489" s="104"/>
      <c r="AG4489" s="104"/>
      <c r="AK4489" s="104"/>
      <c r="AL4489" s="104"/>
      <c r="AO4489" s="104"/>
      <c r="AP4489" s="104"/>
    </row>
    <row r="4490" spans="21:42" ht="15" customHeight="1" x14ac:dyDescent="0.25">
      <c r="U4490" s="104"/>
      <c r="AB4490" s="104"/>
      <c r="AC4490" s="104"/>
      <c r="AF4490" s="104"/>
      <c r="AG4490" s="104"/>
      <c r="AK4490" s="104"/>
      <c r="AL4490" s="104"/>
      <c r="AO4490" s="104"/>
      <c r="AP4490" s="104"/>
    </row>
    <row r="4491" spans="21:42" ht="15" customHeight="1" x14ac:dyDescent="0.25">
      <c r="U4491" s="104"/>
      <c r="AB4491" s="104"/>
      <c r="AC4491" s="104"/>
      <c r="AF4491" s="104"/>
      <c r="AG4491" s="104"/>
      <c r="AK4491" s="104"/>
      <c r="AL4491" s="104"/>
      <c r="AO4491" s="104"/>
      <c r="AP4491" s="104"/>
    </row>
    <row r="4492" spans="21:42" ht="15" customHeight="1" x14ac:dyDescent="0.25">
      <c r="U4492" s="104"/>
      <c r="AB4492" s="104"/>
      <c r="AC4492" s="104"/>
      <c r="AF4492" s="104"/>
      <c r="AG4492" s="104"/>
      <c r="AK4492" s="104"/>
      <c r="AL4492" s="104"/>
      <c r="AO4492" s="104"/>
      <c r="AP4492" s="104"/>
    </row>
    <row r="4493" spans="21:42" ht="15" customHeight="1" x14ac:dyDescent="0.25">
      <c r="U4493" s="104"/>
      <c r="AB4493" s="104"/>
      <c r="AC4493" s="104"/>
      <c r="AF4493" s="104"/>
      <c r="AG4493" s="104"/>
      <c r="AK4493" s="104"/>
      <c r="AL4493" s="104"/>
      <c r="AO4493" s="104"/>
      <c r="AP4493" s="104"/>
    </row>
    <row r="4494" spans="21:42" ht="15" customHeight="1" x14ac:dyDescent="0.25">
      <c r="U4494" s="104"/>
      <c r="AB4494" s="104"/>
      <c r="AC4494" s="104"/>
      <c r="AF4494" s="104"/>
      <c r="AG4494" s="104"/>
      <c r="AK4494" s="104"/>
      <c r="AL4494" s="104"/>
      <c r="AO4494" s="104"/>
      <c r="AP4494" s="104"/>
    </row>
    <row r="4495" spans="21:42" ht="15" customHeight="1" x14ac:dyDescent="0.25">
      <c r="U4495" s="104"/>
      <c r="AB4495" s="104"/>
      <c r="AC4495" s="104"/>
      <c r="AF4495" s="104"/>
      <c r="AG4495" s="104"/>
      <c r="AK4495" s="104"/>
      <c r="AL4495" s="104"/>
      <c r="AO4495" s="104"/>
      <c r="AP4495" s="104"/>
    </row>
    <row r="4496" spans="21:42" ht="15" customHeight="1" x14ac:dyDescent="0.25">
      <c r="U4496" s="104"/>
      <c r="AB4496" s="104"/>
      <c r="AC4496" s="104"/>
      <c r="AF4496" s="104"/>
      <c r="AG4496" s="104"/>
      <c r="AK4496" s="104"/>
      <c r="AL4496" s="104"/>
      <c r="AO4496" s="104"/>
      <c r="AP4496" s="104"/>
    </row>
    <row r="4497" spans="21:42" ht="15" customHeight="1" x14ac:dyDescent="0.25">
      <c r="U4497" s="104"/>
      <c r="AB4497" s="104"/>
      <c r="AC4497" s="104"/>
      <c r="AF4497" s="104"/>
      <c r="AG4497" s="104"/>
      <c r="AK4497" s="104"/>
      <c r="AL4497" s="104"/>
      <c r="AO4497" s="104"/>
      <c r="AP4497" s="104"/>
    </row>
    <row r="4498" spans="21:42" ht="15" customHeight="1" x14ac:dyDescent="0.25">
      <c r="U4498" s="104"/>
      <c r="AB4498" s="104"/>
      <c r="AC4498" s="104"/>
      <c r="AF4498" s="104"/>
      <c r="AG4498" s="104"/>
      <c r="AK4498" s="104"/>
      <c r="AL4498" s="104"/>
      <c r="AO4498" s="104"/>
      <c r="AP4498" s="104"/>
    </row>
    <row r="4499" spans="21:42" ht="15" customHeight="1" x14ac:dyDescent="0.25">
      <c r="U4499" s="104"/>
      <c r="AB4499" s="104"/>
      <c r="AC4499" s="104"/>
      <c r="AF4499" s="104"/>
      <c r="AG4499" s="104"/>
      <c r="AK4499" s="104"/>
      <c r="AL4499" s="104"/>
      <c r="AO4499" s="104"/>
      <c r="AP4499" s="104"/>
    </row>
    <row r="4500" spans="21:42" ht="15" customHeight="1" x14ac:dyDescent="0.25">
      <c r="U4500" s="104"/>
      <c r="AB4500" s="104"/>
      <c r="AC4500" s="104"/>
      <c r="AF4500" s="104"/>
      <c r="AG4500" s="104"/>
      <c r="AK4500" s="104"/>
      <c r="AL4500" s="104"/>
      <c r="AO4500" s="104"/>
      <c r="AP4500" s="104"/>
    </row>
    <row r="4501" spans="21:42" ht="15" customHeight="1" x14ac:dyDescent="0.25">
      <c r="U4501" s="104"/>
      <c r="AB4501" s="104"/>
      <c r="AC4501" s="104"/>
      <c r="AF4501" s="104"/>
      <c r="AG4501" s="104"/>
      <c r="AK4501" s="104"/>
      <c r="AL4501" s="104"/>
      <c r="AO4501" s="104"/>
      <c r="AP4501" s="104"/>
    </row>
    <row r="4502" spans="21:42" ht="15" customHeight="1" x14ac:dyDescent="0.25">
      <c r="U4502" s="104"/>
      <c r="AB4502" s="104"/>
      <c r="AC4502" s="104"/>
      <c r="AF4502" s="104"/>
      <c r="AG4502" s="104"/>
      <c r="AK4502" s="104"/>
      <c r="AL4502" s="104"/>
      <c r="AO4502" s="104"/>
      <c r="AP4502" s="104"/>
    </row>
    <row r="4503" spans="21:42" ht="15" customHeight="1" x14ac:dyDescent="0.25">
      <c r="U4503" s="104"/>
      <c r="AB4503" s="104"/>
      <c r="AC4503" s="104"/>
      <c r="AF4503" s="104"/>
      <c r="AG4503" s="104"/>
      <c r="AK4503" s="104"/>
      <c r="AL4503" s="104"/>
      <c r="AO4503" s="104"/>
      <c r="AP4503" s="104"/>
    </row>
    <row r="4504" spans="21:42" ht="15" customHeight="1" x14ac:dyDescent="0.25">
      <c r="U4504" s="104"/>
      <c r="AB4504" s="104"/>
      <c r="AC4504" s="104"/>
      <c r="AF4504" s="104"/>
      <c r="AG4504" s="104"/>
      <c r="AK4504" s="104"/>
      <c r="AL4504" s="104"/>
      <c r="AO4504" s="104"/>
      <c r="AP4504" s="104"/>
    </row>
    <row r="4505" spans="21:42" ht="15" customHeight="1" x14ac:dyDescent="0.25">
      <c r="U4505" s="104"/>
      <c r="AB4505" s="104"/>
      <c r="AC4505" s="104"/>
      <c r="AF4505" s="104"/>
      <c r="AG4505" s="104"/>
      <c r="AK4505" s="104"/>
      <c r="AL4505" s="104"/>
      <c r="AO4505" s="104"/>
      <c r="AP4505" s="104"/>
    </row>
    <row r="4506" spans="21:42" ht="15" customHeight="1" x14ac:dyDescent="0.25">
      <c r="U4506" s="104"/>
      <c r="AB4506" s="104"/>
      <c r="AC4506" s="104"/>
      <c r="AF4506" s="104"/>
      <c r="AG4506" s="104"/>
      <c r="AK4506" s="104"/>
      <c r="AL4506" s="104"/>
      <c r="AO4506" s="104"/>
      <c r="AP4506" s="104"/>
    </row>
    <row r="4507" spans="21:42" ht="15" customHeight="1" x14ac:dyDescent="0.25">
      <c r="U4507" s="104"/>
      <c r="AB4507" s="104"/>
      <c r="AC4507" s="104"/>
      <c r="AF4507" s="104"/>
      <c r="AG4507" s="104"/>
      <c r="AK4507" s="104"/>
      <c r="AL4507" s="104"/>
      <c r="AO4507" s="104"/>
      <c r="AP4507" s="104"/>
    </row>
    <row r="4508" spans="21:42" ht="15" customHeight="1" x14ac:dyDescent="0.25">
      <c r="U4508" s="104"/>
      <c r="AB4508" s="104"/>
      <c r="AC4508" s="104"/>
      <c r="AF4508" s="104"/>
      <c r="AG4508" s="104"/>
      <c r="AK4508" s="104"/>
      <c r="AL4508" s="104"/>
      <c r="AO4508" s="104"/>
      <c r="AP4508" s="104"/>
    </row>
    <row r="4509" spans="21:42" ht="15" customHeight="1" x14ac:dyDescent="0.25">
      <c r="U4509" s="104"/>
      <c r="AB4509" s="104"/>
      <c r="AC4509" s="104"/>
      <c r="AF4509" s="104"/>
      <c r="AG4509" s="104"/>
      <c r="AK4509" s="104"/>
      <c r="AL4509" s="104"/>
      <c r="AO4509" s="104"/>
      <c r="AP4509" s="104"/>
    </row>
    <row r="4510" spans="21:42" ht="15" customHeight="1" x14ac:dyDescent="0.25">
      <c r="U4510" s="104"/>
      <c r="AB4510" s="104"/>
      <c r="AC4510" s="104"/>
      <c r="AF4510" s="104"/>
      <c r="AG4510" s="104"/>
      <c r="AK4510" s="104"/>
      <c r="AL4510" s="104"/>
      <c r="AO4510" s="104"/>
      <c r="AP4510" s="104"/>
    </row>
    <row r="4511" spans="21:42" ht="15" customHeight="1" x14ac:dyDescent="0.25">
      <c r="U4511" s="104"/>
      <c r="AB4511" s="104"/>
      <c r="AC4511" s="104"/>
      <c r="AF4511" s="104"/>
      <c r="AG4511" s="104"/>
      <c r="AK4511" s="104"/>
      <c r="AL4511" s="104"/>
      <c r="AO4511" s="104"/>
      <c r="AP4511" s="104"/>
    </row>
    <row r="4512" spans="21:42" ht="15" customHeight="1" x14ac:dyDescent="0.25">
      <c r="U4512" s="104"/>
      <c r="AB4512" s="104"/>
      <c r="AC4512" s="104"/>
      <c r="AF4512" s="104"/>
      <c r="AG4512" s="104"/>
      <c r="AK4512" s="104"/>
      <c r="AL4512" s="104"/>
      <c r="AO4512" s="104"/>
      <c r="AP4512" s="104"/>
    </row>
    <row r="4513" spans="21:42" ht="15" customHeight="1" x14ac:dyDescent="0.25">
      <c r="U4513" s="104"/>
      <c r="AB4513" s="104"/>
      <c r="AC4513" s="104"/>
      <c r="AF4513" s="104"/>
      <c r="AG4513" s="104"/>
      <c r="AK4513" s="104"/>
      <c r="AL4513" s="104"/>
      <c r="AO4513" s="104"/>
      <c r="AP4513" s="104"/>
    </row>
    <row r="4514" spans="21:42" ht="15" customHeight="1" x14ac:dyDescent="0.25">
      <c r="U4514" s="104"/>
      <c r="AB4514" s="104"/>
      <c r="AC4514" s="104"/>
      <c r="AF4514" s="104"/>
      <c r="AG4514" s="104"/>
      <c r="AK4514" s="104"/>
      <c r="AL4514" s="104"/>
      <c r="AO4514" s="104"/>
      <c r="AP4514" s="104"/>
    </row>
    <row r="4515" spans="21:42" ht="15" customHeight="1" x14ac:dyDescent="0.25">
      <c r="U4515" s="104"/>
      <c r="AB4515" s="104"/>
      <c r="AC4515" s="104"/>
      <c r="AF4515" s="104"/>
      <c r="AG4515" s="104"/>
      <c r="AK4515" s="104"/>
      <c r="AL4515" s="104"/>
      <c r="AO4515" s="104"/>
      <c r="AP4515" s="104"/>
    </row>
    <row r="4516" spans="21:42" ht="15" customHeight="1" x14ac:dyDescent="0.25">
      <c r="U4516" s="104"/>
      <c r="AB4516" s="104"/>
      <c r="AC4516" s="104"/>
      <c r="AF4516" s="104"/>
      <c r="AG4516" s="104"/>
      <c r="AK4516" s="104"/>
      <c r="AL4516" s="104"/>
      <c r="AO4516" s="104"/>
      <c r="AP4516" s="104"/>
    </row>
    <row r="4517" spans="21:42" ht="15" customHeight="1" x14ac:dyDescent="0.25">
      <c r="U4517" s="104"/>
      <c r="AB4517" s="104"/>
      <c r="AC4517" s="104"/>
      <c r="AF4517" s="104"/>
      <c r="AG4517" s="104"/>
      <c r="AK4517" s="104"/>
      <c r="AL4517" s="104"/>
      <c r="AO4517" s="104"/>
      <c r="AP4517" s="104"/>
    </row>
    <row r="4518" spans="21:42" ht="15" customHeight="1" x14ac:dyDescent="0.25">
      <c r="U4518" s="104"/>
      <c r="AB4518" s="104"/>
      <c r="AC4518" s="104"/>
      <c r="AF4518" s="104"/>
      <c r="AG4518" s="104"/>
      <c r="AK4518" s="104"/>
      <c r="AL4518" s="104"/>
      <c r="AO4518" s="104"/>
      <c r="AP4518" s="104"/>
    </row>
    <row r="4519" spans="21:42" ht="15" customHeight="1" x14ac:dyDescent="0.25">
      <c r="U4519" s="104"/>
      <c r="AB4519" s="104"/>
      <c r="AC4519" s="104"/>
      <c r="AF4519" s="104"/>
      <c r="AG4519" s="104"/>
      <c r="AK4519" s="104"/>
      <c r="AL4519" s="104"/>
      <c r="AO4519" s="104"/>
      <c r="AP4519" s="104"/>
    </row>
    <row r="4520" spans="21:42" ht="15" customHeight="1" x14ac:dyDescent="0.25">
      <c r="U4520" s="104"/>
      <c r="AB4520" s="104"/>
      <c r="AC4520" s="104"/>
      <c r="AF4520" s="104"/>
      <c r="AG4520" s="104"/>
      <c r="AK4520" s="104"/>
      <c r="AL4520" s="104"/>
      <c r="AO4520" s="104"/>
      <c r="AP4520" s="104"/>
    </row>
    <row r="4521" spans="21:42" ht="15" customHeight="1" x14ac:dyDescent="0.25">
      <c r="U4521" s="104"/>
      <c r="AB4521" s="104"/>
      <c r="AC4521" s="104"/>
      <c r="AF4521" s="104"/>
      <c r="AG4521" s="104"/>
      <c r="AK4521" s="104"/>
      <c r="AL4521" s="104"/>
      <c r="AO4521" s="104"/>
      <c r="AP4521" s="104"/>
    </row>
    <row r="4522" spans="21:42" ht="15" customHeight="1" x14ac:dyDescent="0.25">
      <c r="U4522" s="104"/>
      <c r="AB4522" s="104"/>
      <c r="AC4522" s="104"/>
      <c r="AF4522" s="104"/>
      <c r="AG4522" s="104"/>
      <c r="AK4522" s="104"/>
      <c r="AL4522" s="104"/>
      <c r="AO4522" s="104"/>
      <c r="AP4522" s="104"/>
    </row>
    <row r="4523" spans="21:42" ht="15" customHeight="1" x14ac:dyDescent="0.25">
      <c r="U4523" s="104"/>
      <c r="AB4523" s="104"/>
      <c r="AC4523" s="104"/>
      <c r="AF4523" s="104"/>
      <c r="AG4523" s="104"/>
      <c r="AK4523" s="104"/>
      <c r="AL4523" s="104"/>
      <c r="AO4523" s="104"/>
      <c r="AP4523" s="104"/>
    </row>
    <row r="4524" spans="21:42" ht="15" customHeight="1" x14ac:dyDescent="0.25">
      <c r="U4524" s="104"/>
      <c r="AB4524" s="104"/>
      <c r="AC4524" s="104"/>
      <c r="AF4524" s="104"/>
      <c r="AG4524" s="104"/>
      <c r="AK4524" s="104"/>
      <c r="AL4524" s="104"/>
      <c r="AO4524" s="104"/>
      <c r="AP4524" s="104"/>
    </row>
    <row r="4525" spans="21:42" ht="15" customHeight="1" x14ac:dyDescent="0.25">
      <c r="U4525" s="104"/>
      <c r="AB4525" s="104"/>
      <c r="AC4525" s="104"/>
      <c r="AF4525" s="104"/>
      <c r="AG4525" s="104"/>
      <c r="AK4525" s="104"/>
      <c r="AL4525" s="104"/>
      <c r="AO4525" s="104"/>
      <c r="AP4525" s="104"/>
    </row>
    <row r="4526" spans="21:42" ht="15" customHeight="1" x14ac:dyDescent="0.25">
      <c r="U4526" s="104"/>
      <c r="AB4526" s="104"/>
      <c r="AC4526" s="104"/>
      <c r="AF4526" s="104"/>
      <c r="AG4526" s="104"/>
      <c r="AK4526" s="104"/>
      <c r="AL4526" s="104"/>
      <c r="AO4526" s="104"/>
      <c r="AP4526" s="104"/>
    </row>
    <row r="4527" spans="21:42" ht="15" customHeight="1" x14ac:dyDescent="0.25">
      <c r="U4527" s="104"/>
      <c r="AB4527" s="104"/>
      <c r="AC4527" s="104"/>
      <c r="AF4527" s="104"/>
      <c r="AG4527" s="104"/>
      <c r="AK4527" s="104"/>
      <c r="AL4527" s="104"/>
      <c r="AO4527" s="104"/>
      <c r="AP4527" s="104"/>
    </row>
    <row r="4528" spans="21:42" ht="15" customHeight="1" x14ac:dyDescent="0.25">
      <c r="U4528" s="104"/>
      <c r="AB4528" s="104"/>
      <c r="AC4528" s="104"/>
      <c r="AF4528" s="104"/>
      <c r="AG4528" s="104"/>
      <c r="AK4528" s="104"/>
      <c r="AL4528" s="104"/>
      <c r="AO4528" s="104"/>
      <c r="AP4528" s="104"/>
    </row>
    <row r="4529" spans="21:42" ht="15" customHeight="1" x14ac:dyDescent="0.25">
      <c r="U4529" s="104"/>
      <c r="AB4529" s="104"/>
      <c r="AC4529" s="104"/>
      <c r="AF4529" s="104"/>
      <c r="AG4529" s="104"/>
      <c r="AK4529" s="104"/>
      <c r="AL4529" s="104"/>
      <c r="AO4529" s="104"/>
      <c r="AP4529" s="104"/>
    </row>
    <row r="4530" spans="21:42" ht="15" customHeight="1" x14ac:dyDescent="0.25">
      <c r="U4530" s="104"/>
      <c r="AB4530" s="104"/>
      <c r="AC4530" s="104"/>
      <c r="AF4530" s="104"/>
      <c r="AG4530" s="104"/>
      <c r="AK4530" s="104"/>
      <c r="AL4530" s="104"/>
      <c r="AO4530" s="104"/>
      <c r="AP4530" s="104"/>
    </row>
    <row r="4531" spans="21:42" ht="15" customHeight="1" x14ac:dyDescent="0.25">
      <c r="U4531" s="104"/>
      <c r="AB4531" s="104"/>
      <c r="AC4531" s="104"/>
      <c r="AF4531" s="104"/>
      <c r="AG4531" s="104"/>
      <c r="AK4531" s="104"/>
      <c r="AL4531" s="104"/>
      <c r="AO4531" s="104"/>
      <c r="AP4531" s="104"/>
    </row>
    <row r="4532" spans="21:42" ht="15" customHeight="1" x14ac:dyDescent="0.25">
      <c r="U4532" s="104"/>
      <c r="AB4532" s="104"/>
      <c r="AC4532" s="104"/>
      <c r="AF4532" s="104"/>
      <c r="AG4532" s="104"/>
      <c r="AK4532" s="104"/>
      <c r="AL4532" s="104"/>
      <c r="AO4532" s="104"/>
      <c r="AP4532" s="104"/>
    </row>
    <row r="4533" spans="21:42" ht="15" customHeight="1" x14ac:dyDescent="0.25">
      <c r="U4533" s="104"/>
      <c r="AB4533" s="104"/>
      <c r="AC4533" s="104"/>
      <c r="AF4533" s="104"/>
      <c r="AG4533" s="104"/>
      <c r="AK4533" s="104"/>
      <c r="AL4533" s="104"/>
      <c r="AO4533" s="104"/>
      <c r="AP4533" s="104"/>
    </row>
    <row r="4534" spans="21:42" ht="15" customHeight="1" x14ac:dyDescent="0.25">
      <c r="U4534" s="104"/>
      <c r="AB4534" s="104"/>
      <c r="AC4534" s="104"/>
      <c r="AF4534" s="104"/>
      <c r="AG4534" s="104"/>
      <c r="AK4534" s="104"/>
      <c r="AL4534" s="104"/>
      <c r="AO4534" s="104"/>
      <c r="AP4534" s="104"/>
    </row>
    <row r="4535" spans="21:42" ht="15" customHeight="1" x14ac:dyDescent="0.25">
      <c r="U4535" s="104"/>
      <c r="AB4535" s="104"/>
      <c r="AC4535" s="104"/>
      <c r="AF4535" s="104"/>
      <c r="AG4535" s="104"/>
      <c r="AK4535" s="104"/>
      <c r="AL4535" s="104"/>
      <c r="AO4535" s="104"/>
      <c r="AP4535" s="104"/>
    </row>
    <row r="4536" spans="21:42" ht="15" customHeight="1" x14ac:dyDescent="0.25">
      <c r="U4536" s="104"/>
      <c r="AB4536" s="104"/>
      <c r="AC4536" s="104"/>
      <c r="AF4536" s="104"/>
      <c r="AG4536" s="104"/>
      <c r="AK4536" s="104"/>
      <c r="AL4536" s="104"/>
      <c r="AO4536" s="104"/>
      <c r="AP4536" s="104"/>
    </row>
    <row r="4537" spans="21:42" ht="15" customHeight="1" x14ac:dyDescent="0.25">
      <c r="U4537" s="104"/>
      <c r="AB4537" s="104"/>
      <c r="AC4537" s="104"/>
      <c r="AF4537" s="104"/>
      <c r="AG4537" s="104"/>
      <c r="AK4537" s="104"/>
      <c r="AL4537" s="104"/>
      <c r="AO4537" s="104"/>
      <c r="AP4537" s="104"/>
    </row>
    <row r="4538" spans="21:42" ht="15" customHeight="1" x14ac:dyDescent="0.25">
      <c r="U4538" s="104"/>
      <c r="AB4538" s="104"/>
      <c r="AC4538" s="104"/>
      <c r="AF4538" s="104"/>
      <c r="AG4538" s="104"/>
      <c r="AK4538" s="104"/>
      <c r="AL4538" s="104"/>
      <c r="AO4538" s="104"/>
      <c r="AP4538" s="104"/>
    </row>
    <row r="4539" spans="21:42" ht="15" customHeight="1" x14ac:dyDescent="0.25">
      <c r="U4539" s="104"/>
      <c r="AB4539" s="104"/>
      <c r="AC4539" s="104"/>
      <c r="AF4539" s="104"/>
      <c r="AG4539" s="104"/>
      <c r="AK4539" s="104"/>
      <c r="AL4539" s="104"/>
      <c r="AO4539" s="104"/>
      <c r="AP4539" s="104"/>
    </row>
    <row r="4540" spans="21:42" ht="15" customHeight="1" x14ac:dyDescent="0.25">
      <c r="U4540" s="104"/>
      <c r="AB4540" s="104"/>
      <c r="AC4540" s="104"/>
      <c r="AF4540" s="104"/>
      <c r="AG4540" s="104"/>
      <c r="AK4540" s="104"/>
      <c r="AL4540" s="104"/>
      <c r="AO4540" s="104"/>
      <c r="AP4540" s="104"/>
    </row>
    <row r="4541" spans="21:42" ht="15" customHeight="1" x14ac:dyDescent="0.25">
      <c r="U4541" s="104"/>
      <c r="AB4541" s="104"/>
      <c r="AC4541" s="104"/>
      <c r="AF4541" s="104"/>
      <c r="AG4541" s="104"/>
      <c r="AK4541" s="104"/>
      <c r="AL4541" s="104"/>
      <c r="AO4541" s="104"/>
      <c r="AP4541" s="104"/>
    </row>
    <row r="4542" spans="21:42" ht="15" customHeight="1" x14ac:dyDescent="0.25">
      <c r="U4542" s="104"/>
      <c r="AB4542" s="104"/>
      <c r="AC4542" s="104"/>
      <c r="AF4542" s="104"/>
      <c r="AG4542" s="104"/>
      <c r="AK4542" s="104"/>
      <c r="AL4542" s="104"/>
      <c r="AO4542" s="104"/>
      <c r="AP4542" s="104"/>
    </row>
    <row r="4543" spans="21:42" ht="15" customHeight="1" x14ac:dyDescent="0.25">
      <c r="U4543" s="104"/>
      <c r="AB4543" s="104"/>
      <c r="AC4543" s="104"/>
      <c r="AF4543" s="104"/>
      <c r="AG4543" s="104"/>
      <c r="AK4543" s="104"/>
      <c r="AL4543" s="104"/>
      <c r="AO4543" s="104"/>
      <c r="AP4543" s="104"/>
    </row>
    <row r="4544" spans="21:42" ht="15" customHeight="1" x14ac:dyDescent="0.25">
      <c r="U4544" s="104"/>
      <c r="AB4544" s="104"/>
      <c r="AC4544" s="104"/>
      <c r="AF4544" s="104"/>
      <c r="AG4544" s="104"/>
      <c r="AK4544" s="104"/>
      <c r="AL4544" s="104"/>
      <c r="AO4544" s="104"/>
      <c r="AP4544" s="104"/>
    </row>
    <row r="4545" spans="21:42" ht="15" customHeight="1" x14ac:dyDescent="0.25">
      <c r="U4545" s="104"/>
      <c r="AB4545" s="104"/>
      <c r="AC4545" s="104"/>
      <c r="AF4545" s="104"/>
      <c r="AG4545" s="104"/>
      <c r="AK4545" s="104"/>
      <c r="AL4545" s="104"/>
      <c r="AO4545" s="104"/>
      <c r="AP4545" s="104"/>
    </row>
    <row r="4546" spans="21:42" ht="15" customHeight="1" x14ac:dyDescent="0.25">
      <c r="U4546" s="104"/>
      <c r="AB4546" s="104"/>
      <c r="AC4546" s="104"/>
      <c r="AF4546" s="104"/>
      <c r="AG4546" s="104"/>
      <c r="AK4546" s="104"/>
      <c r="AL4546" s="104"/>
      <c r="AO4546" s="104"/>
      <c r="AP4546" s="104"/>
    </row>
    <row r="4547" spans="21:42" ht="15" customHeight="1" x14ac:dyDescent="0.25">
      <c r="U4547" s="104"/>
      <c r="AB4547" s="104"/>
      <c r="AC4547" s="104"/>
      <c r="AF4547" s="104"/>
      <c r="AG4547" s="104"/>
      <c r="AK4547" s="104"/>
      <c r="AL4547" s="104"/>
      <c r="AO4547" s="104"/>
      <c r="AP4547" s="104"/>
    </row>
    <row r="4548" spans="21:42" ht="15" customHeight="1" x14ac:dyDescent="0.25">
      <c r="U4548" s="104"/>
      <c r="AB4548" s="104"/>
      <c r="AC4548" s="104"/>
      <c r="AF4548" s="104"/>
      <c r="AG4548" s="104"/>
      <c r="AK4548" s="104"/>
      <c r="AL4548" s="104"/>
      <c r="AO4548" s="104"/>
      <c r="AP4548" s="104"/>
    </row>
    <row r="4549" spans="21:42" ht="15" customHeight="1" x14ac:dyDescent="0.25">
      <c r="U4549" s="104"/>
      <c r="AB4549" s="104"/>
      <c r="AC4549" s="104"/>
      <c r="AF4549" s="104"/>
      <c r="AG4549" s="104"/>
      <c r="AK4549" s="104"/>
      <c r="AL4549" s="104"/>
      <c r="AO4549" s="104"/>
      <c r="AP4549" s="104"/>
    </row>
    <row r="4550" spans="21:42" ht="15" customHeight="1" x14ac:dyDescent="0.25">
      <c r="U4550" s="104"/>
      <c r="AB4550" s="104"/>
      <c r="AC4550" s="104"/>
      <c r="AF4550" s="104"/>
      <c r="AG4550" s="104"/>
      <c r="AK4550" s="104"/>
      <c r="AL4550" s="104"/>
      <c r="AO4550" s="104"/>
      <c r="AP4550" s="104"/>
    </row>
    <row r="4551" spans="21:42" ht="15" customHeight="1" x14ac:dyDescent="0.25">
      <c r="U4551" s="104"/>
      <c r="AB4551" s="104"/>
      <c r="AC4551" s="104"/>
      <c r="AF4551" s="104"/>
      <c r="AG4551" s="104"/>
      <c r="AK4551" s="104"/>
      <c r="AL4551" s="104"/>
      <c r="AO4551" s="104"/>
      <c r="AP4551" s="104"/>
    </row>
    <row r="4552" spans="21:42" ht="15" customHeight="1" x14ac:dyDescent="0.25">
      <c r="U4552" s="104"/>
      <c r="AB4552" s="104"/>
      <c r="AC4552" s="104"/>
      <c r="AF4552" s="104"/>
      <c r="AG4552" s="104"/>
      <c r="AK4552" s="104"/>
      <c r="AL4552" s="104"/>
      <c r="AO4552" s="104"/>
      <c r="AP4552" s="104"/>
    </row>
    <row r="4553" spans="21:42" ht="15" customHeight="1" x14ac:dyDescent="0.25">
      <c r="U4553" s="104"/>
      <c r="AB4553" s="104"/>
      <c r="AC4553" s="104"/>
      <c r="AF4553" s="104"/>
      <c r="AG4553" s="104"/>
      <c r="AK4553" s="104"/>
      <c r="AL4553" s="104"/>
      <c r="AO4553" s="104"/>
      <c r="AP4553" s="104"/>
    </row>
    <row r="4554" spans="21:42" ht="15" customHeight="1" x14ac:dyDescent="0.25">
      <c r="U4554" s="104"/>
      <c r="AB4554" s="104"/>
      <c r="AC4554" s="104"/>
      <c r="AF4554" s="104"/>
      <c r="AG4554" s="104"/>
      <c r="AK4554" s="104"/>
      <c r="AL4554" s="104"/>
      <c r="AO4554" s="104"/>
      <c r="AP4554" s="104"/>
    </row>
    <row r="4555" spans="21:42" ht="15" customHeight="1" x14ac:dyDescent="0.25">
      <c r="U4555" s="104"/>
      <c r="AB4555" s="104"/>
      <c r="AC4555" s="104"/>
      <c r="AF4555" s="104"/>
      <c r="AG4555" s="104"/>
      <c r="AK4555" s="104"/>
      <c r="AL4555" s="104"/>
      <c r="AO4555" s="104"/>
      <c r="AP4555" s="104"/>
    </row>
    <row r="4556" spans="21:42" ht="15" customHeight="1" x14ac:dyDescent="0.25">
      <c r="U4556" s="104"/>
      <c r="AB4556" s="104"/>
      <c r="AC4556" s="104"/>
      <c r="AF4556" s="104"/>
      <c r="AG4556" s="104"/>
      <c r="AK4556" s="104"/>
      <c r="AL4556" s="104"/>
      <c r="AO4556" s="104"/>
      <c r="AP4556" s="104"/>
    </row>
    <row r="4557" spans="21:42" ht="15" customHeight="1" x14ac:dyDescent="0.25">
      <c r="U4557" s="104"/>
      <c r="AB4557" s="104"/>
      <c r="AC4557" s="104"/>
      <c r="AF4557" s="104"/>
      <c r="AG4557" s="104"/>
      <c r="AK4557" s="104"/>
      <c r="AL4557" s="104"/>
      <c r="AO4557" s="104"/>
      <c r="AP4557" s="104"/>
    </row>
    <row r="4558" spans="21:42" ht="15" customHeight="1" x14ac:dyDescent="0.25">
      <c r="U4558" s="104"/>
      <c r="AB4558" s="104"/>
      <c r="AC4558" s="104"/>
      <c r="AF4558" s="104"/>
      <c r="AG4558" s="104"/>
      <c r="AK4558" s="104"/>
      <c r="AL4558" s="104"/>
      <c r="AO4558" s="104"/>
      <c r="AP4558" s="104"/>
    </row>
    <row r="4559" spans="21:42" ht="15" customHeight="1" x14ac:dyDescent="0.25">
      <c r="U4559" s="104"/>
      <c r="AB4559" s="104"/>
      <c r="AC4559" s="104"/>
      <c r="AF4559" s="104"/>
      <c r="AG4559" s="104"/>
      <c r="AK4559" s="104"/>
      <c r="AL4559" s="104"/>
      <c r="AO4559" s="104"/>
      <c r="AP4559" s="104"/>
    </row>
    <row r="4560" spans="21:42" ht="15" customHeight="1" x14ac:dyDescent="0.25">
      <c r="U4560" s="104"/>
      <c r="AB4560" s="104"/>
      <c r="AC4560" s="104"/>
      <c r="AF4560" s="104"/>
      <c r="AG4560" s="104"/>
      <c r="AK4560" s="104"/>
      <c r="AL4560" s="104"/>
      <c r="AO4560" s="104"/>
      <c r="AP4560" s="104"/>
    </row>
    <row r="4561" spans="21:42" ht="15" customHeight="1" x14ac:dyDescent="0.25">
      <c r="U4561" s="104"/>
      <c r="AB4561" s="104"/>
      <c r="AC4561" s="104"/>
      <c r="AF4561" s="104"/>
      <c r="AG4561" s="104"/>
      <c r="AK4561" s="104"/>
      <c r="AL4561" s="104"/>
      <c r="AO4561" s="104"/>
      <c r="AP4561" s="104"/>
    </row>
    <row r="4562" spans="21:42" ht="15" customHeight="1" x14ac:dyDescent="0.25">
      <c r="U4562" s="104"/>
      <c r="AB4562" s="104"/>
      <c r="AC4562" s="104"/>
      <c r="AF4562" s="104"/>
      <c r="AG4562" s="104"/>
      <c r="AK4562" s="104"/>
      <c r="AL4562" s="104"/>
      <c r="AO4562" s="104"/>
      <c r="AP4562" s="104"/>
    </row>
    <row r="4563" spans="21:42" ht="15" customHeight="1" x14ac:dyDescent="0.25">
      <c r="U4563" s="104"/>
      <c r="AB4563" s="104"/>
      <c r="AC4563" s="104"/>
      <c r="AF4563" s="104"/>
      <c r="AG4563" s="104"/>
      <c r="AK4563" s="104"/>
      <c r="AL4563" s="104"/>
      <c r="AO4563" s="104"/>
      <c r="AP4563" s="104"/>
    </row>
    <row r="4564" spans="21:42" ht="15" customHeight="1" x14ac:dyDescent="0.25">
      <c r="U4564" s="104"/>
      <c r="AB4564" s="104"/>
      <c r="AC4564" s="104"/>
      <c r="AF4564" s="104"/>
      <c r="AG4564" s="104"/>
      <c r="AK4564" s="104"/>
      <c r="AL4564" s="104"/>
      <c r="AO4564" s="104"/>
      <c r="AP4564" s="104"/>
    </row>
    <row r="4565" spans="21:42" ht="15" customHeight="1" x14ac:dyDescent="0.25">
      <c r="U4565" s="104"/>
      <c r="AB4565" s="104"/>
      <c r="AC4565" s="104"/>
      <c r="AF4565" s="104"/>
      <c r="AG4565" s="104"/>
      <c r="AK4565" s="104"/>
      <c r="AL4565" s="104"/>
      <c r="AO4565" s="104"/>
      <c r="AP4565" s="104"/>
    </row>
    <row r="4566" spans="21:42" ht="15" customHeight="1" x14ac:dyDescent="0.25">
      <c r="U4566" s="104"/>
      <c r="AB4566" s="104"/>
      <c r="AC4566" s="104"/>
      <c r="AF4566" s="104"/>
      <c r="AG4566" s="104"/>
      <c r="AK4566" s="104"/>
      <c r="AL4566" s="104"/>
      <c r="AO4566" s="104"/>
      <c r="AP4566" s="104"/>
    </row>
    <row r="4567" spans="21:42" ht="15" customHeight="1" x14ac:dyDescent="0.25">
      <c r="U4567" s="104"/>
      <c r="AB4567" s="104"/>
      <c r="AC4567" s="104"/>
      <c r="AF4567" s="104"/>
      <c r="AG4567" s="104"/>
      <c r="AK4567" s="104"/>
      <c r="AL4567" s="104"/>
      <c r="AO4567" s="104"/>
      <c r="AP4567" s="104"/>
    </row>
    <row r="4568" spans="21:42" ht="15" customHeight="1" x14ac:dyDescent="0.25">
      <c r="U4568" s="104"/>
      <c r="AB4568" s="104"/>
      <c r="AC4568" s="104"/>
      <c r="AF4568" s="104"/>
      <c r="AG4568" s="104"/>
      <c r="AK4568" s="104"/>
      <c r="AL4568" s="104"/>
      <c r="AO4568" s="104"/>
      <c r="AP4568" s="104"/>
    </row>
    <row r="4569" spans="21:42" ht="15" customHeight="1" x14ac:dyDescent="0.25">
      <c r="U4569" s="104"/>
      <c r="AB4569" s="104"/>
      <c r="AC4569" s="104"/>
      <c r="AF4569" s="104"/>
      <c r="AG4569" s="104"/>
      <c r="AK4569" s="104"/>
      <c r="AL4569" s="104"/>
      <c r="AO4569" s="104"/>
      <c r="AP4569" s="104"/>
    </row>
    <row r="4570" spans="21:42" ht="15" customHeight="1" x14ac:dyDescent="0.25">
      <c r="U4570" s="104"/>
      <c r="AB4570" s="104"/>
      <c r="AC4570" s="104"/>
      <c r="AF4570" s="104"/>
      <c r="AG4570" s="104"/>
      <c r="AK4570" s="104"/>
      <c r="AL4570" s="104"/>
      <c r="AO4570" s="104"/>
      <c r="AP4570" s="104"/>
    </row>
    <row r="4571" spans="21:42" ht="15" customHeight="1" x14ac:dyDescent="0.25">
      <c r="U4571" s="104"/>
      <c r="AB4571" s="104"/>
      <c r="AC4571" s="104"/>
      <c r="AF4571" s="104"/>
      <c r="AG4571" s="104"/>
      <c r="AK4571" s="104"/>
      <c r="AL4571" s="104"/>
      <c r="AO4571" s="104"/>
      <c r="AP4571" s="104"/>
    </row>
    <row r="4572" spans="21:42" ht="15" customHeight="1" x14ac:dyDescent="0.25">
      <c r="U4572" s="104"/>
      <c r="AB4572" s="104"/>
      <c r="AC4572" s="104"/>
      <c r="AF4572" s="104"/>
      <c r="AG4572" s="104"/>
      <c r="AK4572" s="104"/>
      <c r="AL4572" s="104"/>
      <c r="AO4572" s="104"/>
      <c r="AP4572" s="104"/>
    </row>
    <row r="4573" spans="21:42" ht="15" customHeight="1" x14ac:dyDescent="0.25">
      <c r="U4573" s="104"/>
      <c r="AB4573" s="104"/>
      <c r="AC4573" s="104"/>
      <c r="AF4573" s="104"/>
      <c r="AG4573" s="104"/>
      <c r="AK4573" s="104"/>
      <c r="AL4573" s="104"/>
      <c r="AO4573" s="104"/>
      <c r="AP4573" s="104"/>
    </row>
    <row r="4574" spans="21:42" ht="15" customHeight="1" x14ac:dyDescent="0.25">
      <c r="U4574" s="104"/>
      <c r="AB4574" s="104"/>
      <c r="AC4574" s="104"/>
      <c r="AF4574" s="104"/>
      <c r="AG4574" s="104"/>
      <c r="AK4574" s="104"/>
      <c r="AL4574" s="104"/>
      <c r="AO4574" s="104"/>
      <c r="AP4574" s="104"/>
    </row>
    <row r="4575" spans="21:42" ht="15" customHeight="1" x14ac:dyDescent="0.25">
      <c r="U4575" s="104"/>
      <c r="AB4575" s="104"/>
      <c r="AC4575" s="104"/>
      <c r="AF4575" s="104"/>
      <c r="AG4575" s="104"/>
      <c r="AK4575" s="104"/>
      <c r="AL4575" s="104"/>
      <c r="AO4575" s="104"/>
      <c r="AP4575" s="104"/>
    </row>
    <row r="4576" spans="21:42" ht="15" customHeight="1" x14ac:dyDescent="0.25">
      <c r="U4576" s="104"/>
      <c r="AB4576" s="104"/>
      <c r="AC4576" s="104"/>
      <c r="AF4576" s="104"/>
      <c r="AG4576" s="104"/>
      <c r="AK4576" s="104"/>
      <c r="AL4576" s="104"/>
      <c r="AO4576" s="104"/>
      <c r="AP4576" s="104"/>
    </row>
    <row r="4577" spans="21:42" ht="15" customHeight="1" x14ac:dyDescent="0.25">
      <c r="U4577" s="104"/>
      <c r="AB4577" s="104"/>
      <c r="AC4577" s="104"/>
      <c r="AF4577" s="104"/>
      <c r="AG4577" s="104"/>
      <c r="AK4577" s="104"/>
      <c r="AL4577" s="104"/>
      <c r="AO4577" s="104"/>
      <c r="AP4577" s="104"/>
    </row>
    <row r="4578" spans="21:42" ht="15" customHeight="1" x14ac:dyDescent="0.25">
      <c r="U4578" s="104"/>
      <c r="AB4578" s="104"/>
      <c r="AC4578" s="104"/>
      <c r="AF4578" s="104"/>
      <c r="AG4578" s="104"/>
      <c r="AK4578" s="104"/>
      <c r="AL4578" s="104"/>
      <c r="AO4578" s="104"/>
      <c r="AP4578" s="104"/>
    </row>
    <row r="4579" spans="21:42" ht="15" customHeight="1" x14ac:dyDescent="0.25">
      <c r="U4579" s="104"/>
      <c r="AB4579" s="104"/>
      <c r="AC4579" s="104"/>
      <c r="AF4579" s="104"/>
      <c r="AG4579" s="104"/>
      <c r="AK4579" s="104"/>
      <c r="AL4579" s="104"/>
      <c r="AO4579" s="104"/>
      <c r="AP4579" s="104"/>
    </row>
    <row r="4580" spans="21:42" ht="15" customHeight="1" x14ac:dyDescent="0.25">
      <c r="U4580" s="104"/>
      <c r="AB4580" s="104"/>
      <c r="AC4580" s="104"/>
      <c r="AF4580" s="104"/>
      <c r="AG4580" s="104"/>
      <c r="AK4580" s="104"/>
      <c r="AL4580" s="104"/>
      <c r="AO4580" s="104"/>
      <c r="AP4580" s="104"/>
    </row>
    <row r="4581" spans="21:42" ht="15" customHeight="1" x14ac:dyDescent="0.25">
      <c r="U4581" s="104"/>
      <c r="AB4581" s="104"/>
      <c r="AC4581" s="104"/>
      <c r="AF4581" s="104"/>
      <c r="AG4581" s="104"/>
      <c r="AK4581" s="104"/>
      <c r="AL4581" s="104"/>
      <c r="AO4581" s="104"/>
      <c r="AP4581" s="104"/>
    </row>
    <row r="4582" spans="21:42" ht="15" customHeight="1" x14ac:dyDescent="0.25">
      <c r="U4582" s="104"/>
      <c r="AB4582" s="104"/>
      <c r="AC4582" s="104"/>
      <c r="AF4582" s="104"/>
      <c r="AG4582" s="104"/>
      <c r="AK4582" s="104"/>
      <c r="AL4582" s="104"/>
      <c r="AO4582" s="104"/>
      <c r="AP4582" s="104"/>
    </row>
    <row r="4583" spans="21:42" ht="15" customHeight="1" x14ac:dyDescent="0.25">
      <c r="U4583" s="104"/>
      <c r="AB4583" s="104"/>
      <c r="AC4583" s="104"/>
      <c r="AF4583" s="104"/>
      <c r="AG4583" s="104"/>
      <c r="AK4583" s="104"/>
      <c r="AL4583" s="104"/>
      <c r="AO4583" s="104"/>
      <c r="AP4583" s="104"/>
    </row>
    <row r="4584" spans="21:42" ht="15" customHeight="1" x14ac:dyDescent="0.25">
      <c r="U4584" s="104"/>
      <c r="AB4584" s="104"/>
      <c r="AC4584" s="104"/>
      <c r="AF4584" s="104"/>
      <c r="AG4584" s="104"/>
      <c r="AK4584" s="104"/>
      <c r="AL4584" s="104"/>
      <c r="AO4584" s="104"/>
      <c r="AP4584" s="104"/>
    </row>
    <row r="4585" spans="21:42" ht="15" customHeight="1" x14ac:dyDescent="0.25">
      <c r="U4585" s="104"/>
      <c r="AB4585" s="104"/>
      <c r="AC4585" s="104"/>
      <c r="AF4585" s="104"/>
      <c r="AG4585" s="104"/>
      <c r="AK4585" s="104"/>
      <c r="AL4585" s="104"/>
      <c r="AO4585" s="104"/>
      <c r="AP4585" s="104"/>
    </row>
    <row r="4586" spans="21:42" ht="15" customHeight="1" x14ac:dyDescent="0.25">
      <c r="U4586" s="104"/>
      <c r="AB4586" s="104"/>
      <c r="AC4586" s="104"/>
      <c r="AF4586" s="104"/>
      <c r="AG4586" s="104"/>
      <c r="AK4586" s="104"/>
      <c r="AL4586" s="104"/>
      <c r="AO4586" s="104"/>
      <c r="AP4586" s="104"/>
    </row>
    <row r="4587" spans="21:42" ht="15" customHeight="1" x14ac:dyDescent="0.25">
      <c r="U4587" s="104"/>
      <c r="AB4587" s="104"/>
      <c r="AC4587" s="104"/>
      <c r="AF4587" s="104"/>
      <c r="AG4587" s="104"/>
      <c r="AK4587" s="104"/>
      <c r="AL4587" s="104"/>
      <c r="AO4587" s="104"/>
      <c r="AP4587" s="104"/>
    </row>
    <row r="4588" spans="21:42" ht="15" customHeight="1" x14ac:dyDescent="0.25">
      <c r="U4588" s="104"/>
      <c r="AB4588" s="104"/>
      <c r="AC4588" s="104"/>
      <c r="AF4588" s="104"/>
      <c r="AG4588" s="104"/>
      <c r="AK4588" s="104"/>
      <c r="AL4588" s="104"/>
      <c r="AO4588" s="104"/>
      <c r="AP4588" s="104"/>
    </row>
    <row r="4589" spans="21:42" ht="15" customHeight="1" x14ac:dyDescent="0.25">
      <c r="U4589" s="104"/>
      <c r="AB4589" s="104"/>
      <c r="AC4589" s="104"/>
      <c r="AF4589" s="104"/>
      <c r="AG4589" s="104"/>
      <c r="AK4589" s="104"/>
      <c r="AL4589" s="104"/>
      <c r="AO4589" s="104"/>
      <c r="AP4589" s="104"/>
    </row>
    <row r="4590" spans="21:42" ht="15" customHeight="1" x14ac:dyDescent="0.25">
      <c r="U4590" s="104"/>
      <c r="AB4590" s="104"/>
      <c r="AC4590" s="104"/>
      <c r="AF4590" s="104"/>
      <c r="AG4590" s="104"/>
      <c r="AK4590" s="104"/>
      <c r="AL4590" s="104"/>
      <c r="AO4590" s="104"/>
      <c r="AP4590" s="104"/>
    </row>
    <row r="4591" spans="21:42" ht="15" customHeight="1" x14ac:dyDescent="0.25">
      <c r="U4591" s="104"/>
      <c r="AB4591" s="104"/>
      <c r="AC4591" s="104"/>
      <c r="AF4591" s="104"/>
      <c r="AG4591" s="104"/>
      <c r="AK4591" s="104"/>
      <c r="AL4591" s="104"/>
      <c r="AO4591" s="104"/>
      <c r="AP4591" s="104"/>
    </row>
    <row r="4592" spans="21:42" ht="15" customHeight="1" x14ac:dyDescent="0.25">
      <c r="U4592" s="104"/>
      <c r="AB4592" s="104"/>
      <c r="AC4592" s="104"/>
      <c r="AF4592" s="104"/>
      <c r="AG4592" s="104"/>
      <c r="AK4592" s="104"/>
      <c r="AL4592" s="104"/>
      <c r="AO4592" s="104"/>
      <c r="AP4592" s="104"/>
    </row>
    <row r="4593" spans="21:42" ht="15" customHeight="1" x14ac:dyDescent="0.25">
      <c r="U4593" s="104"/>
      <c r="AB4593" s="104"/>
      <c r="AC4593" s="104"/>
      <c r="AF4593" s="104"/>
      <c r="AG4593" s="104"/>
      <c r="AK4593" s="104"/>
      <c r="AL4593" s="104"/>
      <c r="AO4593" s="104"/>
      <c r="AP4593" s="104"/>
    </row>
    <row r="4594" spans="21:42" ht="15" customHeight="1" x14ac:dyDescent="0.25">
      <c r="U4594" s="104"/>
      <c r="AB4594" s="104"/>
      <c r="AC4594" s="104"/>
      <c r="AF4594" s="104"/>
      <c r="AG4594" s="104"/>
      <c r="AK4594" s="104"/>
      <c r="AL4594" s="104"/>
      <c r="AO4594" s="104"/>
      <c r="AP4594" s="104"/>
    </row>
    <row r="4595" spans="21:42" ht="15" customHeight="1" x14ac:dyDescent="0.25">
      <c r="U4595" s="104"/>
      <c r="AB4595" s="104"/>
      <c r="AC4595" s="104"/>
      <c r="AF4595" s="104"/>
      <c r="AG4595" s="104"/>
      <c r="AK4595" s="104"/>
      <c r="AL4595" s="104"/>
      <c r="AO4595" s="104"/>
      <c r="AP4595" s="104"/>
    </row>
    <row r="4596" spans="21:42" ht="15" customHeight="1" x14ac:dyDescent="0.25">
      <c r="U4596" s="104"/>
      <c r="AB4596" s="104"/>
      <c r="AC4596" s="104"/>
      <c r="AF4596" s="104"/>
      <c r="AG4596" s="104"/>
      <c r="AK4596" s="104"/>
      <c r="AL4596" s="104"/>
      <c r="AO4596" s="104"/>
      <c r="AP4596" s="104"/>
    </row>
    <row r="4597" spans="21:42" ht="15" customHeight="1" x14ac:dyDescent="0.25">
      <c r="U4597" s="104"/>
      <c r="AB4597" s="104"/>
      <c r="AC4597" s="104"/>
      <c r="AF4597" s="104"/>
      <c r="AG4597" s="104"/>
      <c r="AK4597" s="104"/>
      <c r="AL4597" s="104"/>
      <c r="AO4597" s="104"/>
      <c r="AP4597" s="104"/>
    </row>
    <row r="4598" spans="21:42" ht="15" customHeight="1" x14ac:dyDescent="0.25">
      <c r="U4598" s="104"/>
      <c r="AB4598" s="104"/>
      <c r="AC4598" s="104"/>
      <c r="AF4598" s="104"/>
      <c r="AG4598" s="104"/>
      <c r="AK4598" s="104"/>
      <c r="AL4598" s="104"/>
      <c r="AO4598" s="104"/>
      <c r="AP4598" s="104"/>
    </row>
    <row r="4599" spans="21:42" ht="15" customHeight="1" x14ac:dyDescent="0.25">
      <c r="U4599" s="104"/>
      <c r="AB4599" s="104"/>
      <c r="AC4599" s="104"/>
      <c r="AF4599" s="104"/>
      <c r="AG4599" s="104"/>
      <c r="AK4599" s="104"/>
      <c r="AL4599" s="104"/>
      <c r="AO4599" s="104"/>
      <c r="AP4599" s="104"/>
    </row>
    <row r="4600" spans="21:42" ht="15" customHeight="1" x14ac:dyDescent="0.25">
      <c r="U4600" s="104"/>
      <c r="AB4600" s="104"/>
      <c r="AC4600" s="104"/>
      <c r="AF4600" s="104"/>
      <c r="AG4600" s="104"/>
      <c r="AK4600" s="104"/>
      <c r="AL4600" s="104"/>
      <c r="AO4600" s="104"/>
      <c r="AP4600" s="104"/>
    </row>
    <row r="4601" spans="21:42" ht="15" customHeight="1" x14ac:dyDescent="0.25">
      <c r="U4601" s="104"/>
      <c r="AB4601" s="104"/>
      <c r="AC4601" s="104"/>
      <c r="AF4601" s="104"/>
      <c r="AG4601" s="104"/>
      <c r="AK4601" s="104"/>
      <c r="AL4601" s="104"/>
      <c r="AO4601" s="104"/>
      <c r="AP4601" s="104"/>
    </row>
    <row r="4602" spans="21:42" ht="15" customHeight="1" x14ac:dyDescent="0.25">
      <c r="U4602" s="104"/>
      <c r="AB4602" s="104"/>
      <c r="AC4602" s="104"/>
      <c r="AF4602" s="104"/>
      <c r="AG4602" s="104"/>
      <c r="AK4602" s="104"/>
      <c r="AL4602" s="104"/>
      <c r="AO4602" s="104"/>
      <c r="AP4602" s="104"/>
    </row>
    <row r="4603" spans="21:42" ht="15" customHeight="1" x14ac:dyDescent="0.25">
      <c r="U4603" s="104"/>
      <c r="AB4603" s="104"/>
      <c r="AC4603" s="104"/>
      <c r="AF4603" s="104"/>
      <c r="AG4603" s="104"/>
      <c r="AK4603" s="104"/>
      <c r="AL4603" s="104"/>
      <c r="AO4603" s="104"/>
      <c r="AP4603" s="104"/>
    </row>
    <row r="4604" spans="21:42" ht="15" customHeight="1" x14ac:dyDescent="0.25">
      <c r="U4604" s="104"/>
      <c r="AB4604" s="104"/>
      <c r="AC4604" s="104"/>
      <c r="AF4604" s="104"/>
      <c r="AG4604" s="104"/>
      <c r="AK4604" s="104"/>
      <c r="AL4604" s="104"/>
      <c r="AO4604" s="104"/>
      <c r="AP4604" s="104"/>
    </row>
    <row r="4605" spans="21:42" ht="15" customHeight="1" x14ac:dyDescent="0.25">
      <c r="U4605" s="104"/>
      <c r="AB4605" s="104"/>
      <c r="AC4605" s="104"/>
      <c r="AF4605" s="104"/>
      <c r="AG4605" s="104"/>
      <c r="AK4605" s="104"/>
      <c r="AL4605" s="104"/>
      <c r="AO4605" s="104"/>
      <c r="AP4605" s="104"/>
    </row>
    <row r="4606" spans="21:42" ht="15" customHeight="1" x14ac:dyDescent="0.25">
      <c r="U4606" s="104"/>
      <c r="AB4606" s="104"/>
      <c r="AC4606" s="104"/>
      <c r="AF4606" s="104"/>
      <c r="AG4606" s="104"/>
      <c r="AK4606" s="104"/>
      <c r="AL4606" s="104"/>
      <c r="AO4606" s="104"/>
      <c r="AP4606" s="104"/>
    </row>
    <row r="4607" spans="21:42" ht="15" customHeight="1" x14ac:dyDescent="0.25">
      <c r="U4607" s="104"/>
      <c r="AB4607" s="104"/>
      <c r="AC4607" s="104"/>
      <c r="AF4607" s="104"/>
      <c r="AG4607" s="104"/>
      <c r="AK4607" s="104"/>
      <c r="AL4607" s="104"/>
      <c r="AO4607" s="104"/>
      <c r="AP4607" s="104"/>
    </row>
    <row r="4608" spans="21:42" ht="15" customHeight="1" x14ac:dyDescent="0.25">
      <c r="U4608" s="104"/>
      <c r="AB4608" s="104"/>
      <c r="AC4608" s="104"/>
      <c r="AF4608" s="104"/>
      <c r="AG4608" s="104"/>
      <c r="AK4608" s="104"/>
      <c r="AL4608" s="104"/>
      <c r="AO4608" s="104"/>
      <c r="AP4608" s="104"/>
    </row>
    <row r="4609" spans="21:42" ht="15" customHeight="1" x14ac:dyDescent="0.25">
      <c r="U4609" s="104"/>
      <c r="AB4609" s="104"/>
      <c r="AC4609" s="104"/>
      <c r="AF4609" s="104"/>
      <c r="AG4609" s="104"/>
      <c r="AK4609" s="104"/>
      <c r="AL4609" s="104"/>
      <c r="AO4609" s="104"/>
      <c r="AP4609" s="104"/>
    </row>
    <row r="4610" spans="21:42" ht="15" customHeight="1" x14ac:dyDescent="0.25">
      <c r="U4610" s="104"/>
      <c r="AB4610" s="104"/>
      <c r="AC4610" s="104"/>
      <c r="AF4610" s="104"/>
      <c r="AG4610" s="104"/>
      <c r="AK4610" s="104"/>
      <c r="AL4610" s="104"/>
      <c r="AO4610" s="104"/>
      <c r="AP4610" s="104"/>
    </row>
    <row r="4611" spans="21:42" ht="15" customHeight="1" x14ac:dyDescent="0.25">
      <c r="U4611" s="104"/>
      <c r="AB4611" s="104"/>
      <c r="AC4611" s="104"/>
      <c r="AF4611" s="104"/>
      <c r="AG4611" s="104"/>
      <c r="AK4611" s="104"/>
      <c r="AL4611" s="104"/>
      <c r="AO4611" s="104"/>
      <c r="AP4611" s="104"/>
    </row>
    <row r="4612" spans="21:42" ht="15" customHeight="1" x14ac:dyDescent="0.25">
      <c r="U4612" s="104"/>
      <c r="AB4612" s="104"/>
      <c r="AC4612" s="104"/>
      <c r="AF4612" s="104"/>
      <c r="AG4612" s="104"/>
      <c r="AK4612" s="104"/>
      <c r="AL4612" s="104"/>
      <c r="AO4612" s="104"/>
      <c r="AP4612" s="104"/>
    </row>
    <row r="4613" spans="21:42" ht="15" customHeight="1" x14ac:dyDescent="0.25">
      <c r="U4613" s="104"/>
      <c r="AB4613" s="104"/>
      <c r="AC4613" s="104"/>
      <c r="AF4613" s="104"/>
      <c r="AG4613" s="104"/>
      <c r="AK4613" s="104"/>
      <c r="AL4613" s="104"/>
      <c r="AO4613" s="104"/>
      <c r="AP4613" s="104"/>
    </row>
    <row r="4614" spans="21:42" ht="15" customHeight="1" x14ac:dyDescent="0.25">
      <c r="U4614" s="104"/>
      <c r="AB4614" s="104"/>
      <c r="AC4614" s="104"/>
      <c r="AF4614" s="104"/>
      <c r="AG4614" s="104"/>
      <c r="AK4614" s="104"/>
      <c r="AL4614" s="104"/>
      <c r="AO4614" s="104"/>
      <c r="AP4614" s="104"/>
    </row>
    <row r="4615" spans="21:42" ht="15" customHeight="1" x14ac:dyDescent="0.25">
      <c r="U4615" s="104"/>
      <c r="AB4615" s="104"/>
      <c r="AC4615" s="104"/>
      <c r="AF4615" s="104"/>
      <c r="AG4615" s="104"/>
      <c r="AK4615" s="104"/>
      <c r="AL4615" s="104"/>
      <c r="AO4615" s="104"/>
      <c r="AP4615" s="104"/>
    </row>
    <row r="4616" spans="21:42" ht="15" customHeight="1" x14ac:dyDescent="0.25">
      <c r="U4616" s="104"/>
      <c r="AB4616" s="104"/>
      <c r="AC4616" s="104"/>
      <c r="AF4616" s="104"/>
      <c r="AG4616" s="104"/>
      <c r="AK4616" s="104"/>
      <c r="AL4616" s="104"/>
      <c r="AO4616" s="104"/>
      <c r="AP4616" s="104"/>
    </row>
    <row r="4617" spans="21:42" ht="15" customHeight="1" x14ac:dyDescent="0.25">
      <c r="U4617" s="104"/>
      <c r="AB4617" s="104"/>
      <c r="AC4617" s="104"/>
      <c r="AF4617" s="104"/>
      <c r="AG4617" s="104"/>
      <c r="AK4617" s="104"/>
      <c r="AL4617" s="104"/>
      <c r="AO4617" s="104"/>
      <c r="AP4617" s="104"/>
    </row>
    <row r="4618" spans="21:42" ht="15" customHeight="1" x14ac:dyDescent="0.25">
      <c r="U4618" s="104"/>
      <c r="AB4618" s="104"/>
      <c r="AC4618" s="104"/>
      <c r="AF4618" s="104"/>
      <c r="AG4618" s="104"/>
      <c r="AK4618" s="104"/>
      <c r="AL4618" s="104"/>
      <c r="AO4618" s="104"/>
      <c r="AP4618" s="104"/>
    </row>
    <row r="4619" spans="21:42" ht="15" customHeight="1" x14ac:dyDescent="0.25">
      <c r="U4619" s="104"/>
      <c r="AB4619" s="104"/>
      <c r="AC4619" s="104"/>
      <c r="AF4619" s="104"/>
      <c r="AG4619" s="104"/>
      <c r="AK4619" s="104"/>
      <c r="AL4619" s="104"/>
      <c r="AO4619" s="104"/>
      <c r="AP4619" s="104"/>
    </row>
    <row r="4620" spans="21:42" ht="15" customHeight="1" x14ac:dyDescent="0.25">
      <c r="U4620" s="104"/>
      <c r="AB4620" s="104"/>
      <c r="AC4620" s="104"/>
      <c r="AF4620" s="104"/>
      <c r="AG4620" s="104"/>
      <c r="AK4620" s="104"/>
      <c r="AL4620" s="104"/>
      <c r="AO4620" s="104"/>
      <c r="AP4620" s="104"/>
    </row>
    <row r="4621" spans="21:42" ht="15" customHeight="1" x14ac:dyDescent="0.25">
      <c r="U4621" s="104"/>
      <c r="AB4621" s="104"/>
      <c r="AC4621" s="104"/>
      <c r="AF4621" s="104"/>
      <c r="AG4621" s="104"/>
      <c r="AK4621" s="104"/>
      <c r="AL4621" s="104"/>
      <c r="AO4621" s="104"/>
      <c r="AP4621" s="104"/>
    </row>
    <row r="4622" spans="21:42" ht="15" customHeight="1" x14ac:dyDescent="0.25">
      <c r="U4622" s="104"/>
      <c r="AB4622" s="104"/>
      <c r="AC4622" s="104"/>
      <c r="AF4622" s="104"/>
      <c r="AG4622" s="104"/>
      <c r="AK4622" s="104"/>
      <c r="AL4622" s="104"/>
      <c r="AO4622" s="104"/>
      <c r="AP4622" s="104"/>
    </row>
    <row r="4623" spans="21:42" ht="15" customHeight="1" x14ac:dyDescent="0.25">
      <c r="U4623" s="104"/>
      <c r="AB4623" s="104"/>
      <c r="AC4623" s="104"/>
      <c r="AF4623" s="104"/>
      <c r="AG4623" s="104"/>
      <c r="AK4623" s="104"/>
      <c r="AL4623" s="104"/>
      <c r="AO4623" s="104"/>
      <c r="AP4623" s="104"/>
    </row>
    <row r="4624" spans="21:42" ht="15" customHeight="1" x14ac:dyDescent="0.25">
      <c r="U4624" s="104"/>
      <c r="AB4624" s="104"/>
      <c r="AC4624" s="104"/>
      <c r="AF4624" s="104"/>
      <c r="AG4624" s="104"/>
      <c r="AK4624" s="104"/>
      <c r="AL4624" s="104"/>
      <c r="AO4624" s="104"/>
      <c r="AP4624" s="104"/>
    </row>
    <row r="4625" spans="21:42" ht="15" customHeight="1" x14ac:dyDescent="0.25">
      <c r="U4625" s="104"/>
      <c r="AB4625" s="104"/>
      <c r="AC4625" s="104"/>
      <c r="AF4625" s="104"/>
      <c r="AG4625" s="104"/>
      <c r="AK4625" s="104"/>
      <c r="AL4625" s="104"/>
      <c r="AO4625" s="104"/>
      <c r="AP4625" s="104"/>
    </row>
    <row r="4626" spans="21:42" ht="15" customHeight="1" x14ac:dyDescent="0.25">
      <c r="U4626" s="104"/>
      <c r="AB4626" s="104"/>
      <c r="AC4626" s="104"/>
      <c r="AF4626" s="104"/>
      <c r="AG4626" s="104"/>
      <c r="AK4626" s="104"/>
      <c r="AL4626" s="104"/>
      <c r="AO4626" s="104"/>
      <c r="AP4626" s="104"/>
    </row>
    <row r="4627" spans="21:42" ht="15" customHeight="1" x14ac:dyDescent="0.25">
      <c r="U4627" s="104"/>
      <c r="AB4627" s="104"/>
      <c r="AC4627" s="104"/>
      <c r="AF4627" s="104"/>
      <c r="AG4627" s="104"/>
      <c r="AK4627" s="104"/>
      <c r="AL4627" s="104"/>
      <c r="AO4627" s="104"/>
      <c r="AP4627" s="104"/>
    </row>
    <row r="4628" spans="21:42" ht="15" customHeight="1" x14ac:dyDescent="0.25">
      <c r="U4628" s="104"/>
      <c r="AB4628" s="104"/>
      <c r="AC4628" s="104"/>
      <c r="AF4628" s="104"/>
      <c r="AG4628" s="104"/>
      <c r="AK4628" s="104"/>
      <c r="AL4628" s="104"/>
      <c r="AO4628" s="104"/>
      <c r="AP4628" s="104"/>
    </row>
    <row r="4629" spans="21:42" ht="15" customHeight="1" x14ac:dyDescent="0.25">
      <c r="U4629" s="104"/>
      <c r="AB4629" s="104"/>
      <c r="AC4629" s="104"/>
      <c r="AF4629" s="104"/>
      <c r="AG4629" s="104"/>
      <c r="AK4629" s="104"/>
      <c r="AL4629" s="104"/>
      <c r="AO4629" s="104"/>
      <c r="AP4629" s="104"/>
    </row>
    <row r="4630" spans="21:42" ht="15" customHeight="1" x14ac:dyDescent="0.25">
      <c r="U4630" s="104"/>
      <c r="AB4630" s="104"/>
      <c r="AC4630" s="104"/>
      <c r="AF4630" s="104"/>
      <c r="AG4630" s="104"/>
      <c r="AK4630" s="104"/>
      <c r="AL4630" s="104"/>
      <c r="AO4630" s="104"/>
      <c r="AP4630" s="104"/>
    </row>
    <row r="4631" spans="21:42" ht="15" customHeight="1" x14ac:dyDescent="0.25">
      <c r="U4631" s="104"/>
      <c r="AB4631" s="104"/>
      <c r="AC4631" s="104"/>
      <c r="AF4631" s="104"/>
      <c r="AG4631" s="104"/>
      <c r="AK4631" s="104"/>
      <c r="AL4631" s="104"/>
      <c r="AO4631" s="104"/>
      <c r="AP4631" s="104"/>
    </row>
    <row r="4632" spans="21:42" ht="15" customHeight="1" x14ac:dyDescent="0.25">
      <c r="U4632" s="104"/>
      <c r="AB4632" s="104"/>
      <c r="AC4632" s="104"/>
      <c r="AF4632" s="104"/>
      <c r="AG4632" s="104"/>
      <c r="AK4632" s="104"/>
      <c r="AL4632" s="104"/>
      <c r="AO4632" s="104"/>
      <c r="AP4632" s="104"/>
    </row>
    <row r="4633" spans="21:42" ht="15" customHeight="1" x14ac:dyDescent="0.25">
      <c r="U4633" s="104"/>
      <c r="AB4633" s="104"/>
      <c r="AC4633" s="104"/>
      <c r="AF4633" s="104"/>
      <c r="AG4633" s="104"/>
      <c r="AK4633" s="104"/>
      <c r="AL4633" s="104"/>
      <c r="AO4633" s="104"/>
      <c r="AP4633" s="104"/>
    </row>
    <row r="4634" spans="21:42" ht="15" customHeight="1" x14ac:dyDescent="0.25">
      <c r="U4634" s="104"/>
      <c r="AB4634" s="104"/>
      <c r="AC4634" s="104"/>
      <c r="AF4634" s="104"/>
      <c r="AG4634" s="104"/>
      <c r="AK4634" s="104"/>
      <c r="AL4634" s="104"/>
      <c r="AO4634" s="104"/>
      <c r="AP4634" s="104"/>
    </row>
    <row r="4635" spans="21:42" ht="15" customHeight="1" x14ac:dyDescent="0.25">
      <c r="U4635" s="104"/>
      <c r="AB4635" s="104"/>
      <c r="AC4635" s="104"/>
      <c r="AF4635" s="104"/>
      <c r="AG4635" s="104"/>
      <c r="AK4635" s="104"/>
      <c r="AL4635" s="104"/>
      <c r="AO4635" s="104"/>
      <c r="AP4635" s="104"/>
    </row>
    <row r="4636" spans="21:42" ht="15" customHeight="1" x14ac:dyDescent="0.25">
      <c r="U4636" s="104"/>
      <c r="AB4636" s="104"/>
      <c r="AC4636" s="104"/>
      <c r="AF4636" s="104"/>
      <c r="AG4636" s="104"/>
      <c r="AK4636" s="104"/>
      <c r="AL4636" s="104"/>
      <c r="AO4636" s="104"/>
      <c r="AP4636" s="104"/>
    </row>
    <row r="4637" spans="21:42" ht="15" customHeight="1" x14ac:dyDescent="0.25">
      <c r="U4637" s="104"/>
      <c r="AB4637" s="104"/>
      <c r="AC4637" s="104"/>
      <c r="AF4637" s="104"/>
      <c r="AG4637" s="104"/>
      <c r="AK4637" s="104"/>
      <c r="AL4637" s="104"/>
      <c r="AO4637" s="104"/>
      <c r="AP4637" s="104"/>
    </row>
    <row r="4638" spans="21:42" ht="15" customHeight="1" x14ac:dyDescent="0.25">
      <c r="U4638" s="104"/>
      <c r="AB4638" s="104"/>
      <c r="AC4638" s="104"/>
      <c r="AF4638" s="104"/>
      <c r="AG4638" s="104"/>
      <c r="AK4638" s="104"/>
      <c r="AL4638" s="104"/>
      <c r="AO4638" s="104"/>
      <c r="AP4638" s="104"/>
    </row>
    <row r="4639" spans="21:42" ht="15" customHeight="1" x14ac:dyDescent="0.25">
      <c r="U4639" s="104"/>
      <c r="AB4639" s="104"/>
      <c r="AC4639" s="104"/>
      <c r="AF4639" s="104"/>
      <c r="AG4639" s="104"/>
      <c r="AK4639" s="104"/>
      <c r="AL4639" s="104"/>
      <c r="AO4639" s="104"/>
      <c r="AP4639" s="104"/>
    </row>
    <row r="4640" spans="21:42" ht="15" customHeight="1" x14ac:dyDescent="0.25">
      <c r="U4640" s="104"/>
      <c r="AB4640" s="104"/>
      <c r="AC4640" s="104"/>
      <c r="AF4640" s="104"/>
      <c r="AG4640" s="104"/>
      <c r="AK4640" s="104"/>
      <c r="AL4640" s="104"/>
      <c r="AO4640" s="104"/>
      <c r="AP4640" s="104"/>
    </row>
    <row r="4641" spans="21:42" ht="15" customHeight="1" x14ac:dyDescent="0.25">
      <c r="U4641" s="104"/>
      <c r="AB4641" s="104"/>
      <c r="AC4641" s="104"/>
      <c r="AF4641" s="104"/>
      <c r="AG4641" s="104"/>
      <c r="AK4641" s="104"/>
      <c r="AL4641" s="104"/>
      <c r="AO4641" s="104"/>
      <c r="AP4641" s="104"/>
    </row>
    <row r="4642" spans="21:42" ht="15" customHeight="1" x14ac:dyDescent="0.25">
      <c r="U4642" s="104"/>
      <c r="AB4642" s="104"/>
      <c r="AC4642" s="104"/>
      <c r="AF4642" s="104"/>
      <c r="AG4642" s="104"/>
      <c r="AK4642" s="104"/>
      <c r="AL4642" s="104"/>
      <c r="AO4642" s="104"/>
      <c r="AP4642" s="104"/>
    </row>
    <row r="4643" spans="21:42" ht="15" customHeight="1" x14ac:dyDescent="0.25">
      <c r="U4643" s="104"/>
      <c r="AB4643" s="104"/>
      <c r="AC4643" s="104"/>
      <c r="AF4643" s="104"/>
      <c r="AG4643" s="104"/>
      <c r="AK4643" s="104"/>
      <c r="AL4643" s="104"/>
      <c r="AO4643" s="104"/>
      <c r="AP4643" s="104"/>
    </row>
    <row r="4644" spans="21:42" ht="15" customHeight="1" x14ac:dyDescent="0.25">
      <c r="U4644" s="104"/>
      <c r="AB4644" s="104"/>
      <c r="AC4644" s="104"/>
      <c r="AF4644" s="104"/>
      <c r="AG4644" s="104"/>
      <c r="AK4644" s="104"/>
      <c r="AL4644" s="104"/>
      <c r="AO4644" s="104"/>
      <c r="AP4644" s="104"/>
    </row>
    <row r="4645" spans="21:42" ht="15" customHeight="1" x14ac:dyDescent="0.25">
      <c r="U4645" s="104"/>
      <c r="AB4645" s="104"/>
      <c r="AC4645" s="104"/>
      <c r="AF4645" s="104"/>
      <c r="AG4645" s="104"/>
      <c r="AK4645" s="104"/>
      <c r="AL4645" s="104"/>
      <c r="AO4645" s="104"/>
      <c r="AP4645" s="104"/>
    </row>
    <row r="4646" spans="21:42" ht="15" customHeight="1" x14ac:dyDescent="0.25">
      <c r="U4646" s="104"/>
      <c r="AB4646" s="104"/>
      <c r="AC4646" s="104"/>
      <c r="AF4646" s="104"/>
      <c r="AG4646" s="104"/>
      <c r="AK4646" s="104"/>
      <c r="AL4646" s="104"/>
      <c r="AO4646" s="104"/>
      <c r="AP4646" s="104"/>
    </row>
    <row r="4647" spans="21:42" ht="15" customHeight="1" x14ac:dyDescent="0.25">
      <c r="U4647" s="104"/>
      <c r="AB4647" s="104"/>
      <c r="AC4647" s="104"/>
      <c r="AF4647" s="104"/>
      <c r="AG4647" s="104"/>
      <c r="AK4647" s="104"/>
      <c r="AL4647" s="104"/>
      <c r="AO4647" s="104"/>
      <c r="AP4647" s="104"/>
    </row>
    <row r="4648" spans="21:42" ht="15" customHeight="1" x14ac:dyDescent="0.25">
      <c r="U4648" s="104"/>
      <c r="AB4648" s="104"/>
      <c r="AC4648" s="104"/>
      <c r="AF4648" s="104"/>
      <c r="AG4648" s="104"/>
      <c r="AK4648" s="104"/>
      <c r="AL4648" s="104"/>
      <c r="AO4648" s="104"/>
      <c r="AP4648" s="104"/>
    </row>
    <row r="4649" spans="21:42" ht="15" customHeight="1" x14ac:dyDescent="0.25">
      <c r="U4649" s="104"/>
      <c r="AB4649" s="104"/>
      <c r="AC4649" s="104"/>
      <c r="AF4649" s="104"/>
      <c r="AG4649" s="104"/>
      <c r="AK4649" s="104"/>
      <c r="AL4649" s="104"/>
      <c r="AO4649" s="104"/>
      <c r="AP4649" s="104"/>
    </row>
    <row r="4650" spans="21:42" ht="15" customHeight="1" x14ac:dyDescent="0.25">
      <c r="U4650" s="104"/>
      <c r="AB4650" s="104"/>
      <c r="AC4650" s="104"/>
      <c r="AF4650" s="104"/>
      <c r="AG4650" s="104"/>
      <c r="AK4650" s="104"/>
      <c r="AL4650" s="104"/>
      <c r="AO4650" s="104"/>
      <c r="AP4650" s="104"/>
    </row>
    <row r="4651" spans="21:42" ht="15" customHeight="1" x14ac:dyDescent="0.25">
      <c r="U4651" s="104"/>
      <c r="AB4651" s="104"/>
      <c r="AC4651" s="104"/>
      <c r="AF4651" s="104"/>
      <c r="AG4651" s="104"/>
      <c r="AK4651" s="104"/>
      <c r="AL4651" s="104"/>
      <c r="AO4651" s="104"/>
      <c r="AP4651" s="104"/>
    </row>
    <row r="4652" spans="21:42" ht="15" customHeight="1" x14ac:dyDescent="0.25">
      <c r="U4652" s="104"/>
      <c r="AB4652" s="104"/>
      <c r="AC4652" s="104"/>
      <c r="AF4652" s="104"/>
      <c r="AG4652" s="104"/>
      <c r="AK4652" s="104"/>
      <c r="AL4652" s="104"/>
      <c r="AO4652" s="104"/>
      <c r="AP4652" s="104"/>
    </row>
    <row r="4653" spans="21:42" ht="15" customHeight="1" x14ac:dyDescent="0.25">
      <c r="U4653" s="104"/>
      <c r="AB4653" s="104"/>
      <c r="AC4653" s="104"/>
      <c r="AF4653" s="104"/>
      <c r="AG4653" s="104"/>
      <c r="AK4653" s="104"/>
      <c r="AL4653" s="104"/>
      <c r="AO4653" s="104"/>
      <c r="AP4653" s="104"/>
    </row>
    <row r="4654" spans="21:42" ht="15" customHeight="1" x14ac:dyDescent="0.25">
      <c r="U4654" s="104"/>
      <c r="AB4654" s="104"/>
      <c r="AC4654" s="104"/>
      <c r="AF4654" s="104"/>
      <c r="AG4654" s="104"/>
      <c r="AK4654" s="104"/>
      <c r="AL4654" s="104"/>
      <c r="AO4654" s="104"/>
      <c r="AP4654" s="104"/>
    </row>
    <row r="4655" spans="21:42" ht="15" customHeight="1" x14ac:dyDescent="0.25">
      <c r="U4655" s="104"/>
      <c r="AB4655" s="104"/>
      <c r="AC4655" s="104"/>
      <c r="AF4655" s="104"/>
      <c r="AG4655" s="104"/>
      <c r="AK4655" s="104"/>
      <c r="AL4655" s="104"/>
      <c r="AO4655" s="104"/>
      <c r="AP4655" s="104"/>
    </row>
    <row r="4656" spans="21:42" ht="15" customHeight="1" x14ac:dyDescent="0.25">
      <c r="U4656" s="104"/>
      <c r="AB4656" s="104"/>
      <c r="AC4656" s="104"/>
      <c r="AF4656" s="104"/>
      <c r="AG4656" s="104"/>
      <c r="AK4656" s="104"/>
      <c r="AL4656" s="104"/>
      <c r="AO4656" s="104"/>
      <c r="AP4656" s="104"/>
    </row>
    <row r="4657" spans="21:42" ht="15" customHeight="1" x14ac:dyDescent="0.25">
      <c r="U4657" s="104"/>
      <c r="AB4657" s="104"/>
      <c r="AC4657" s="104"/>
      <c r="AF4657" s="104"/>
      <c r="AG4657" s="104"/>
      <c r="AK4657" s="104"/>
      <c r="AL4657" s="104"/>
      <c r="AO4657" s="104"/>
      <c r="AP4657" s="104"/>
    </row>
    <row r="4658" spans="21:42" ht="15" customHeight="1" x14ac:dyDescent="0.25">
      <c r="U4658" s="104"/>
      <c r="AB4658" s="104"/>
      <c r="AC4658" s="104"/>
      <c r="AF4658" s="104"/>
      <c r="AG4658" s="104"/>
      <c r="AK4658" s="104"/>
      <c r="AL4658" s="104"/>
      <c r="AO4658" s="104"/>
      <c r="AP4658" s="104"/>
    </row>
    <row r="4659" spans="21:42" ht="15" customHeight="1" x14ac:dyDescent="0.25">
      <c r="U4659" s="104"/>
      <c r="AB4659" s="104"/>
      <c r="AC4659" s="104"/>
      <c r="AF4659" s="104"/>
      <c r="AG4659" s="104"/>
      <c r="AK4659" s="104"/>
      <c r="AL4659" s="104"/>
      <c r="AO4659" s="104"/>
      <c r="AP4659" s="104"/>
    </row>
    <row r="4660" spans="21:42" ht="15" customHeight="1" x14ac:dyDescent="0.25">
      <c r="U4660" s="104"/>
      <c r="AB4660" s="104"/>
      <c r="AC4660" s="104"/>
      <c r="AF4660" s="104"/>
      <c r="AG4660" s="104"/>
      <c r="AK4660" s="104"/>
      <c r="AL4660" s="104"/>
      <c r="AO4660" s="104"/>
      <c r="AP4660" s="104"/>
    </row>
    <row r="4661" spans="21:42" ht="15" customHeight="1" x14ac:dyDescent="0.25">
      <c r="U4661" s="104"/>
      <c r="AB4661" s="104"/>
      <c r="AC4661" s="104"/>
      <c r="AF4661" s="104"/>
      <c r="AG4661" s="104"/>
      <c r="AK4661" s="104"/>
      <c r="AL4661" s="104"/>
      <c r="AO4661" s="104"/>
      <c r="AP4661" s="104"/>
    </row>
    <row r="4662" spans="21:42" ht="15" customHeight="1" x14ac:dyDescent="0.25">
      <c r="U4662" s="104"/>
      <c r="AB4662" s="104"/>
      <c r="AC4662" s="104"/>
      <c r="AF4662" s="104"/>
      <c r="AG4662" s="104"/>
      <c r="AK4662" s="104"/>
      <c r="AL4662" s="104"/>
      <c r="AO4662" s="104"/>
      <c r="AP4662" s="104"/>
    </row>
    <row r="4663" spans="21:42" ht="15" customHeight="1" x14ac:dyDescent="0.25">
      <c r="U4663" s="104"/>
      <c r="AB4663" s="104"/>
      <c r="AC4663" s="104"/>
      <c r="AF4663" s="104"/>
      <c r="AG4663" s="104"/>
      <c r="AK4663" s="104"/>
      <c r="AL4663" s="104"/>
      <c r="AO4663" s="104"/>
      <c r="AP4663" s="104"/>
    </row>
    <row r="4664" spans="21:42" ht="15" customHeight="1" x14ac:dyDescent="0.25">
      <c r="U4664" s="104"/>
      <c r="AB4664" s="104"/>
      <c r="AC4664" s="104"/>
      <c r="AF4664" s="104"/>
      <c r="AG4664" s="104"/>
      <c r="AK4664" s="104"/>
      <c r="AL4664" s="104"/>
      <c r="AO4664" s="104"/>
      <c r="AP4664" s="104"/>
    </row>
    <row r="4665" spans="21:42" ht="15" customHeight="1" x14ac:dyDescent="0.25">
      <c r="U4665" s="104"/>
      <c r="AB4665" s="104"/>
      <c r="AC4665" s="104"/>
      <c r="AF4665" s="104"/>
      <c r="AG4665" s="104"/>
      <c r="AK4665" s="104"/>
      <c r="AL4665" s="104"/>
      <c r="AO4665" s="104"/>
      <c r="AP4665" s="104"/>
    </row>
    <row r="4666" spans="21:42" ht="15" customHeight="1" x14ac:dyDescent="0.25">
      <c r="U4666" s="104"/>
      <c r="AB4666" s="104"/>
      <c r="AC4666" s="104"/>
      <c r="AF4666" s="104"/>
      <c r="AG4666" s="104"/>
      <c r="AK4666" s="104"/>
      <c r="AL4666" s="104"/>
      <c r="AO4666" s="104"/>
      <c r="AP4666" s="104"/>
    </row>
    <row r="4667" spans="21:42" ht="15" customHeight="1" x14ac:dyDescent="0.25">
      <c r="U4667" s="104"/>
      <c r="AB4667" s="104"/>
      <c r="AC4667" s="104"/>
      <c r="AF4667" s="104"/>
      <c r="AG4667" s="104"/>
      <c r="AK4667" s="104"/>
      <c r="AL4667" s="104"/>
      <c r="AO4667" s="104"/>
      <c r="AP4667" s="104"/>
    </row>
    <row r="4668" spans="21:42" ht="15" customHeight="1" x14ac:dyDescent="0.25">
      <c r="U4668" s="104"/>
      <c r="AB4668" s="104"/>
      <c r="AC4668" s="104"/>
      <c r="AF4668" s="104"/>
      <c r="AG4668" s="104"/>
      <c r="AK4668" s="104"/>
      <c r="AL4668" s="104"/>
      <c r="AO4668" s="104"/>
      <c r="AP4668" s="104"/>
    </row>
    <row r="4669" spans="21:42" ht="15" customHeight="1" x14ac:dyDescent="0.25">
      <c r="U4669" s="104"/>
      <c r="AB4669" s="104"/>
      <c r="AC4669" s="104"/>
      <c r="AF4669" s="104"/>
      <c r="AG4669" s="104"/>
      <c r="AK4669" s="104"/>
      <c r="AL4669" s="104"/>
      <c r="AO4669" s="104"/>
      <c r="AP4669" s="104"/>
    </row>
    <row r="4670" spans="21:42" ht="15" customHeight="1" x14ac:dyDescent="0.25">
      <c r="U4670" s="104"/>
      <c r="AB4670" s="104"/>
      <c r="AC4670" s="104"/>
      <c r="AF4670" s="104"/>
      <c r="AG4670" s="104"/>
      <c r="AK4670" s="104"/>
      <c r="AL4670" s="104"/>
      <c r="AO4670" s="104"/>
      <c r="AP4670" s="104"/>
    </row>
    <row r="4671" spans="21:42" ht="15" customHeight="1" x14ac:dyDescent="0.25">
      <c r="U4671" s="104"/>
      <c r="AB4671" s="104"/>
      <c r="AC4671" s="104"/>
      <c r="AF4671" s="104"/>
      <c r="AG4671" s="104"/>
      <c r="AK4671" s="104"/>
      <c r="AL4671" s="104"/>
      <c r="AO4671" s="104"/>
      <c r="AP4671" s="104"/>
    </row>
    <row r="4672" spans="21:42" ht="15" customHeight="1" x14ac:dyDescent="0.25">
      <c r="U4672" s="104"/>
      <c r="AB4672" s="104"/>
      <c r="AC4672" s="104"/>
      <c r="AF4672" s="104"/>
      <c r="AG4672" s="104"/>
      <c r="AK4672" s="104"/>
      <c r="AL4672" s="104"/>
      <c r="AO4672" s="104"/>
      <c r="AP4672" s="104"/>
    </row>
    <row r="4673" spans="21:42" ht="15" customHeight="1" x14ac:dyDescent="0.25">
      <c r="U4673" s="104"/>
      <c r="AB4673" s="104"/>
      <c r="AC4673" s="104"/>
      <c r="AF4673" s="104"/>
      <c r="AG4673" s="104"/>
      <c r="AK4673" s="104"/>
      <c r="AL4673" s="104"/>
      <c r="AO4673" s="104"/>
      <c r="AP4673" s="104"/>
    </row>
    <row r="4674" spans="21:42" ht="15" customHeight="1" x14ac:dyDescent="0.25">
      <c r="U4674" s="104"/>
      <c r="AB4674" s="104"/>
      <c r="AC4674" s="104"/>
      <c r="AF4674" s="104"/>
      <c r="AG4674" s="104"/>
      <c r="AK4674" s="104"/>
      <c r="AL4674" s="104"/>
      <c r="AO4674" s="104"/>
      <c r="AP4674" s="104"/>
    </row>
    <row r="4675" spans="21:42" ht="15" customHeight="1" x14ac:dyDescent="0.25">
      <c r="U4675" s="104"/>
      <c r="AB4675" s="104"/>
      <c r="AC4675" s="104"/>
      <c r="AF4675" s="104"/>
      <c r="AG4675" s="104"/>
      <c r="AK4675" s="104"/>
      <c r="AL4675" s="104"/>
      <c r="AO4675" s="104"/>
      <c r="AP4675" s="104"/>
    </row>
    <row r="4676" spans="21:42" ht="15" customHeight="1" x14ac:dyDescent="0.25">
      <c r="U4676" s="104"/>
      <c r="AB4676" s="104"/>
      <c r="AC4676" s="104"/>
      <c r="AF4676" s="104"/>
      <c r="AG4676" s="104"/>
      <c r="AK4676" s="104"/>
      <c r="AL4676" s="104"/>
      <c r="AO4676" s="104"/>
      <c r="AP4676" s="104"/>
    </row>
    <row r="4677" spans="21:42" ht="15" customHeight="1" x14ac:dyDescent="0.25">
      <c r="U4677" s="104"/>
      <c r="AB4677" s="104"/>
      <c r="AC4677" s="104"/>
      <c r="AF4677" s="104"/>
      <c r="AG4677" s="104"/>
      <c r="AK4677" s="104"/>
      <c r="AL4677" s="104"/>
      <c r="AO4677" s="104"/>
      <c r="AP4677" s="104"/>
    </row>
    <row r="4678" spans="21:42" ht="15" customHeight="1" x14ac:dyDescent="0.25">
      <c r="U4678" s="104"/>
      <c r="AB4678" s="104"/>
      <c r="AC4678" s="104"/>
      <c r="AF4678" s="104"/>
      <c r="AG4678" s="104"/>
      <c r="AK4678" s="104"/>
      <c r="AL4678" s="104"/>
      <c r="AO4678" s="104"/>
      <c r="AP4678" s="104"/>
    </row>
    <row r="4679" spans="21:42" ht="15" customHeight="1" x14ac:dyDescent="0.25">
      <c r="U4679" s="104"/>
      <c r="AB4679" s="104"/>
      <c r="AC4679" s="104"/>
      <c r="AF4679" s="104"/>
      <c r="AG4679" s="104"/>
      <c r="AK4679" s="104"/>
      <c r="AL4679" s="104"/>
      <c r="AO4679" s="104"/>
      <c r="AP4679" s="104"/>
    </row>
    <row r="4680" spans="21:42" ht="15" customHeight="1" x14ac:dyDescent="0.25">
      <c r="U4680" s="104"/>
      <c r="AB4680" s="104"/>
      <c r="AC4680" s="104"/>
      <c r="AF4680" s="104"/>
      <c r="AG4680" s="104"/>
      <c r="AK4680" s="104"/>
      <c r="AL4680" s="104"/>
      <c r="AO4680" s="104"/>
      <c r="AP4680" s="104"/>
    </row>
    <row r="4681" spans="21:42" ht="15" customHeight="1" x14ac:dyDescent="0.25">
      <c r="U4681" s="104"/>
      <c r="AB4681" s="104"/>
      <c r="AC4681" s="104"/>
      <c r="AF4681" s="104"/>
      <c r="AG4681" s="104"/>
      <c r="AK4681" s="104"/>
      <c r="AL4681" s="104"/>
      <c r="AO4681" s="104"/>
      <c r="AP4681" s="104"/>
    </row>
    <row r="4682" spans="21:42" ht="15" customHeight="1" x14ac:dyDescent="0.25">
      <c r="U4682" s="104"/>
      <c r="AB4682" s="104"/>
      <c r="AC4682" s="104"/>
      <c r="AF4682" s="104"/>
      <c r="AG4682" s="104"/>
      <c r="AK4682" s="104"/>
      <c r="AL4682" s="104"/>
      <c r="AO4682" s="104"/>
      <c r="AP4682" s="104"/>
    </row>
    <row r="4683" spans="21:42" ht="15" customHeight="1" x14ac:dyDescent="0.25">
      <c r="U4683" s="104"/>
      <c r="AB4683" s="104"/>
      <c r="AC4683" s="104"/>
      <c r="AF4683" s="104"/>
      <c r="AG4683" s="104"/>
      <c r="AK4683" s="104"/>
      <c r="AL4683" s="104"/>
      <c r="AO4683" s="104"/>
      <c r="AP4683" s="104"/>
    </row>
    <row r="4684" spans="21:42" ht="15" customHeight="1" x14ac:dyDescent="0.25">
      <c r="U4684" s="104"/>
      <c r="AB4684" s="104"/>
      <c r="AC4684" s="104"/>
      <c r="AF4684" s="104"/>
      <c r="AG4684" s="104"/>
      <c r="AK4684" s="104"/>
      <c r="AL4684" s="104"/>
      <c r="AO4684" s="104"/>
      <c r="AP4684" s="104"/>
    </row>
    <row r="4685" spans="21:42" ht="15" customHeight="1" x14ac:dyDescent="0.25">
      <c r="U4685" s="104"/>
      <c r="AB4685" s="104"/>
      <c r="AC4685" s="104"/>
      <c r="AF4685" s="104"/>
      <c r="AG4685" s="104"/>
      <c r="AK4685" s="104"/>
      <c r="AL4685" s="104"/>
      <c r="AO4685" s="104"/>
      <c r="AP4685" s="104"/>
    </row>
    <row r="4686" spans="21:42" ht="15" customHeight="1" x14ac:dyDescent="0.25">
      <c r="U4686" s="104"/>
      <c r="AB4686" s="104"/>
      <c r="AC4686" s="104"/>
      <c r="AF4686" s="104"/>
      <c r="AG4686" s="104"/>
      <c r="AK4686" s="104"/>
      <c r="AL4686" s="104"/>
      <c r="AO4686" s="104"/>
      <c r="AP4686" s="104"/>
    </row>
    <row r="4687" spans="21:42" ht="15" customHeight="1" x14ac:dyDescent="0.25">
      <c r="U4687" s="104"/>
      <c r="AB4687" s="104"/>
      <c r="AC4687" s="104"/>
      <c r="AF4687" s="104"/>
      <c r="AG4687" s="104"/>
      <c r="AK4687" s="104"/>
      <c r="AL4687" s="104"/>
      <c r="AO4687" s="104"/>
      <c r="AP4687" s="104"/>
    </row>
    <row r="4688" spans="21:42" ht="15" customHeight="1" x14ac:dyDescent="0.25">
      <c r="U4688" s="104"/>
      <c r="AB4688" s="104"/>
      <c r="AC4688" s="104"/>
      <c r="AF4688" s="104"/>
      <c r="AG4688" s="104"/>
      <c r="AK4688" s="104"/>
      <c r="AL4688" s="104"/>
      <c r="AO4688" s="104"/>
      <c r="AP4688" s="104"/>
    </row>
    <row r="4689" spans="21:42" ht="15" customHeight="1" x14ac:dyDescent="0.25">
      <c r="U4689" s="104"/>
      <c r="AB4689" s="104"/>
      <c r="AC4689" s="104"/>
      <c r="AF4689" s="104"/>
      <c r="AG4689" s="104"/>
      <c r="AK4689" s="104"/>
      <c r="AL4689" s="104"/>
      <c r="AO4689" s="104"/>
      <c r="AP4689" s="104"/>
    </row>
    <row r="4690" spans="21:42" ht="15" customHeight="1" x14ac:dyDescent="0.25">
      <c r="U4690" s="104"/>
      <c r="AB4690" s="104"/>
      <c r="AC4690" s="104"/>
      <c r="AF4690" s="104"/>
      <c r="AG4690" s="104"/>
      <c r="AK4690" s="104"/>
      <c r="AL4690" s="104"/>
      <c r="AO4690" s="104"/>
      <c r="AP4690" s="104"/>
    </row>
    <row r="4691" spans="21:42" ht="15" customHeight="1" x14ac:dyDescent="0.25">
      <c r="U4691" s="104"/>
      <c r="AB4691" s="104"/>
      <c r="AC4691" s="104"/>
      <c r="AF4691" s="104"/>
      <c r="AG4691" s="104"/>
      <c r="AK4691" s="104"/>
      <c r="AL4691" s="104"/>
      <c r="AO4691" s="104"/>
      <c r="AP4691" s="104"/>
    </row>
    <row r="4692" spans="21:42" ht="15" customHeight="1" x14ac:dyDescent="0.25">
      <c r="U4692" s="104"/>
      <c r="AB4692" s="104"/>
      <c r="AC4692" s="104"/>
      <c r="AF4692" s="104"/>
      <c r="AG4692" s="104"/>
      <c r="AK4692" s="104"/>
      <c r="AL4692" s="104"/>
      <c r="AO4692" s="104"/>
      <c r="AP4692" s="104"/>
    </row>
    <row r="4693" spans="21:42" ht="15" customHeight="1" x14ac:dyDescent="0.25">
      <c r="U4693" s="104"/>
      <c r="AB4693" s="104"/>
      <c r="AC4693" s="104"/>
      <c r="AF4693" s="104"/>
      <c r="AG4693" s="104"/>
      <c r="AK4693" s="104"/>
      <c r="AL4693" s="104"/>
      <c r="AO4693" s="104"/>
      <c r="AP4693" s="104"/>
    </row>
    <row r="4694" spans="21:42" ht="15" customHeight="1" x14ac:dyDescent="0.25">
      <c r="U4694" s="104"/>
      <c r="AB4694" s="104"/>
      <c r="AC4694" s="104"/>
      <c r="AF4694" s="104"/>
      <c r="AG4694" s="104"/>
      <c r="AK4694" s="104"/>
      <c r="AL4694" s="104"/>
      <c r="AO4694" s="104"/>
      <c r="AP4694" s="104"/>
    </row>
    <row r="4695" spans="21:42" ht="15" customHeight="1" x14ac:dyDescent="0.25">
      <c r="U4695" s="104"/>
      <c r="AB4695" s="104"/>
      <c r="AC4695" s="104"/>
      <c r="AF4695" s="104"/>
      <c r="AG4695" s="104"/>
      <c r="AK4695" s="104"/>
      <c r="AL4695" s="104"/>
      <c r="AO4695" s="104"/>
      <c r="AP4695" s="104"/>
    </row>
    <row r="4696" spans="21:42" ht="15" customHeight="1" x14ac:dyDescent="0.25">
      <c r="U4696" s="104"/>
      <c r="AB4696" s="104"/>
      <c r="AC4696" s="104"/>
      <c r="AF4696" s="104"/>
      <c r="AG4696" s="104"/>
      <c r="AK4696" s="104"/>
      <c r="AL4696" s="104"/>
      <c r="AO4696" s="104"/>
      <c r="AP4696" s="104"/>
    </row>
    <row r="4697" spans="21:42" ht="15" customHeight="1" x14ac:dyDescent="0.25">
      <c r="U4697" s="104"/>
      <c r="AB4697" s="104"/>
      <c r="AC4697" s="104"/>
      <c r="AF4697" s="104"/>
      <c r="AG4697" s="104"/>
      <c r="AK4697" s="104"/>
      <c r="AL4697" s="104"/>
      <c r="AO4697" s="104"/>
      <c r="AP4697" s="104"/>
    </row>
    <row r="4698" spans="21:42" ht="15" customHeight="1" x14ac:dyDescent="0.25">
      <c r="U4698" s="104"/>
      <c r="AB4698" s="104"/>
      <c r="AC4698" s="104"/>
      <c r="AF4698" s="104"/>
      <c r="AG4698" s="104"/>
      <c r="AK4698" s="104"/>
      <c r="AL4698" s="104"/>
      <c r="AO4698" s="104"/>
      <c r="AP4698" s="104"/>
    </row>
    <row r="4699" spans="21:42" ht="15" customHeight="1" x14ac:dyDescent="0.25">
      <c r="U4699" s="104"/>
      <c r="AB4699" s="104"/>
      <c r="AC4699" s="104"/>
      <c r="AF4699" s="104"/>
      <c r="AG4699" s="104"/>
      <c r="AK4699" s="104"/>
      <c r="AL4699" s="104"/>
      <c r="AO4699" s="104"/>
      <c r="AP4699" s="104"/>
    </row>
    <row r="4700" spans="21:42" ht="15" customHeight="1" x14ac:dyDescent="0.25">
      <c r="U4700" s="104"/>
      <c r="AB4700" s="104"/>
      <c r="AC4700" s="104"/>
      <c r="AF4700" s="104"/>
      <c r="AG4700" s="104"/>
      <c r="AK4700" s="104"/>
      <c r="AL4700" s="104"/>
      <c r="AO4700" s="104"/>
      <c r="AP4700" s="104"/>
    </row>
    <row r="4701" spans="21:42" ht="15" customHeight="1" x14ac:dyDescent="0.25">
      <c r="U4701" s="104"/>
      <c r="AB4701" s="104"/>
      <c r="AC4701" s="104"/>
      <c r="AF4701" s="104"/>
      <c r="AG4701" s="104"/>
      <c r="AK4701" s="104"/>
      <c r="AL4701" s="104"/>
      <c r="AO4701" s="104"/>
      <c r="AP4701" s="104"/>
    </row>
    <row r="4702" spans="21:42" ht="15" customHeight="1" x14ac:dyDescent="0.25">
      <c r="U4702" s="104"/>
      <c r="AB4702" s="104"/>
      <c r="AC4702" s="104"/>
      <c r="AF4702" s="104"/>
      <c r="AG4702" s="104"/>
      <c r="AK4702" s="104"/>
      <c r="AL4702" s="104"/>
      <c r="AO4702" s="104"/>
      <c r="AP4702" s="104"/>
    </row>
    <row r="4703" spans="21:42" ht="15" customHeight="1" x14ac:dyDescent="0.25">
      <c r="U4703" s="104"/>
      <c r="AB4703" s="104"/>
      <c r="AC4703" s="104"/>
      <c r="AF4703" s="104"/>
      <c r="AG4703" s="104"/>
      <c r="AK4703" s="104"/>
      <c r="AL4703" s="104"/>
      <c r="AO4703" s="104"/>
      <c r="AP4703" s="104"/>
    </row>
    <row r="4704" spans="21:42" ht="15" customHeight="1" x14ac:dyDescent="0.25">
      <c r="U4704" s="104"/>
      <c r="AB4704" s="104"/>
      <c r="AC4704" s="104"/>
      <c r="AF4704" s="104"/>
      <c r="AG4704" s="104"/>
      <c r="AK4704" s="104"/>
      <c r="AL4704" s="104"/>
      <c r="AO4704" s="104"/>
      <c r="AP4704" s="104"/>
    </row>
    <row r="4705" spans="21:42" ht="15" customHeight="1" x14ac:dyDescent="0.25">
      <c r="U4705" s="104"/>
      <c r="AB4705" s="104"/>
      <c r="AC4705" s="104"/>
      <c r="AF4705" s="104"/>
      <c r="AG4705" s="104"/>
      <c r="AK4705" s="104"/>
      <c r="AL4705" s="104"/>
      <c r="AO4705" s="104"/>
      <c r="AP4705" s="104"/>
    </row>
    <row r="4706" spans="21:42" ht="15" customHeight="1" x14ac:dyDescent="0.25">
      <c r="U4706" s="104"/>
      <c r="AB4706" s="104"/>
      <c r="AC4706" s="104"/>
      <c r="AF4706" s="104"/>
      <c r="AG4706" s="104"/>
      <c r="AK4706" s="104"/>
      <c r="AL4706" s="104"/>
      <c r="AO4706" s="104"/>
      <c r="AP4706" s="104"/>
    </row>
    <row r="4707" spans="21:42" ht="15" customHeight="1" x14ac:dyDescent="0.25">
      <c r="U4707" s="104"/>
      <c r="AB4707" s="104"/>
      <c r="AC4707" s="104"/>
      <c r="AF4707" s="104"/>
      <c r="AG4707" s="104"/>
      <c r="AK4707" s="104"/>
      <c r="AL4707" s="104"/>
      <c r="AO4707" s="104"/>
      <c r="AP4707" s="104"/>
    </row>
    <row r="4708" spans="21:42" ht="15" customHeight="1" x14ac:dyDescent="0.25">
      <c r="U4708" s="104"/>
      <c r="AB4708" s="104"/>
      <c r="AC4708" s="104"/>
      <c r="AF4708" s="104"/>
      <c r="AG4708" s="104"/>
      <c r="AK4708" s="104"/>
      <c r="AL4708" s="104"/>
      <c r="AO4708" s="104"/>
      <c r="AP4708" s="104"/>
    </row>
    <row r="4709" spans="21:42" ht="15" customHeight="1" x14ac:dyDescent="0.25">
      <c r="U4709" s="104"/>
      <c r="AB4709" s="104"/>
      <c r="AC4709" s="104"/>
      <c r="AF4709" s="104"/>
      <c r="AG4709" s="104"/>
      <c r="AK4709" s="104"/>
      <c r="AL4709" s="104"/>
      <c r="AO4709" s="104"/>
      <c r="AP4709" s="104"/>
    </row>
    <row r="4710" spans="21:42" ht="15" customHeight="1" x14ac:dyDescent="0.25">
      <c r="U4710" s="104"/>
      <c r="AB4710" s="104"/>
      <c r="AC4710" s="104"/>
      <c r="AF4710" s="104"/>
      <c r="AG4710" s="104"/>
      <c r="AK4710" s="104"/>
      <c r="AL4710" s="104"/>
      <c r="AO4710" s="104"/>
      <c r="AP4710" s="104"/>
    </row>
    <row r="4711" spans="21:42" ht="15" customHeight="1" x14ac:dyDescent="0.25">
      <c r="U4711" s="104"/>
      <c r="AB4711" s="104"/>
      <c r="AC4711" s="104"/>
      <c r="AF4711" s="104"/>
      <c r="AG4711" s="104"/>
      <c r="AK4711" s="104"/>
      <c r="AL4711" s="104"/>
      <c r="AO4711" s="104"/>
      <c r="AP4711" s="104"/>
    </row>
    <row r="4712" spans="21:42" ht="15" customHeight="1" x14ac:dyDescent="0.25">
      <c r="U4712" s="104"/>
      <c r="AB4712" s="104"/>
      <c r="AC4712" s="104"/>
      <c r="AF4712" s="104"/>
      <c r="AG4712" s="104"/>
      <c r="AK4712" s="104"/>
      <c r="AL4712" s="104"/>
      <c r="AO4712" s="104"/>
      <c r="AP4712" s="104"/>
    </row>
    <row r="4713" spans="21:42" ht="15" customHeight="1" x14ac:dyDescent="0.25">
      <c r="U4713" s="104"/>
      <c r="AB4713" s="104"/>
      <c r="AC4713" s="104"/>
      <c r="AF4713" s="104"/>
      <c r="AG4713" s="104"/>
      <c r="AK4713" s="104"/>
      <c r="AL4713" s="104"/>
      <c r="AO4713" s="104"/>
      <c r="AP4713" s="104"/>
    </row>
    <row r="4714" spans="21:42" ht="15" customHeight="1" x14ac:dyDescent="0.25">
      <c r="U4714" s="104"/>
      <c r="AB4714" s="104"/>
      <c r="AC4714" s="104"/>
      <c r="AF4714" s="104"/>
      <c r="AG4714" s="104"/>
      <c r="AK4714" s="104"/>
      <c r="AL4714" s="104"/>
      <c r="AO4714" s="104"/>
      <c r="AP4714" s="104"/>
    </row>
    <row r="4715" spans="21:42" ht="15" customHeight="1" x14ac:dyDescent="0.25">
      <c r="U4715" s="104"/>
      <c r="AB4715" s="104"/>
      <c r="AC4715" s="104"/>
      <c r="AF4715" s="104"/>
      <c r="AG4715" s="104"/>
      <c r="AK4715" s="104"/>
      <c r="AL4715" s="104"/>
      <c r="AO4715" s="104"/>
      <c r="AP4715" s="104"/>
    </row>
    <row r="4716" spans="21:42" ht="15" customHeight="1" x14ac:dyDescent="0.25">
      <c r="U4716" s="104"/>
      <c r="AB4716" s="104"/>
      <c r="AC4716" s="104"/>
      <c r="AF4716" s="104"/>
      <c r="AG4716" s="104"/>
      <c r="AK4716" s="104"/>
      <c r="AL4716" s="104"/>
      <c r="AO4716" s="104"/>
      <c r="AP4716" s="104"/>
    </row>
    <row r="4717" spans="21:42" ht="15" customHeight="1" x14ac:dyDescent="0.25">
      <c r="U4717" s="104"/>
      <c r="AB4717" s="104"/>
      <c r="AC4717" s="104"/>
      <c r="AF4717" s="104"/>
      <c r="AG4717" s="104"/>
      <c r="AK4717" s="104"/>
      <c r="AL4717" s="104"/>
      <c r="AO4717" s="104"/>
      <c r="AP4717" s="104"/>
    </row>
    <row r="4718" spans="21:42" ht="15" customHeight="1" x14ac:dyDescent="0.25">
      <c r="U4718" s="104"/>
      <c r="AB4718" s="104"/>
      <c r="AC4718" s="104"/>
      <c r="AF4718" s="104"/>
      <c r="AG4718" s="104"/>
      <c r="AK4718" s="104"/>
      <c r="AL4718" s="104"/>
      <c r="AO4718" s="104"/>
      <c r="AP4718" s="104"/>
    </row>
    <row r="4719" spans="21:42" ht="15" customHeight="1" x14ac:dyDescent="0.25">
      <c r="U4719" s="104"/>
      <c r="AB4719" s="104"/>
      <c r="AC4719" s="104"/>
      <c r="AF4719" s="104"/>
      <c r="AG4719" s="104"/>
      <c r="AK4719" s="104"/>
      <c r="AL4719" s="104"/>
      <c r="AO4719" s="104"/>
      <c r="AP4719" s="104"/>
    </row>
    <row r="4720" spans="21:42" ht="15" customHeight="1" x14ac:dyDescent="0.25">
      <c r="U4720" s="104"/>
      <c r="AB4720" s="104"/>
      <c r="AC4720" s="104"/>
      <c r="AF4720" s="104"/>
      <c r="AG4720" s="104"/>
      <c r="AK4720" s="104"/>
      <c r="AL4720" s="104"/>
      <c r="AO4720" s="104"/>
      <c r="AP4720" s="104"/>
    </row>
    <row r="4721" spans="21:42" ht="15" customHeight="1" x14ac:dyDescent="0.25">
      <c r="U4721" s="104"/>
      <c r="AB4721" s="104"/>
      <c r="AC4721" s="104"/>
      <c r="AF4721" s="104"/>
      <c r="AG4721" s="104"/>
      <c r="AK4721" s="104"/>
      <c r="AL4721" s="104"/>
      <c r="AO4721" s="104"/>
      <c r="AP4721" s="104"/>
    </row>
    <row r="4722" spans="21:42" ht="15" customHeight="1" x14ac:dyDescent="0.25">
      <c r="U4722" s="104"/>
      <c r="AB4722" s="104"/>
      <c r="AC4722" s="104"/>
      <c r="AF4722" s="104"/>
      <c r="AG4722" s="104"/>
      <c r="AK4722" s="104"/>
      <c r="AL4722" s="104"/>
      <c r="AO4722" s="104"/>
      <c r="AP4722" s="104"/>
    </row>
    <row r="4723" spans="21:42" ht="15" customHeight="1" x14ac:dyDescent="0.25">
      <c r="U4723" s="104"/>
      <c r="AB4723" s="104"/>
      <c r="AC4723" s="104"/>
      <c r="AF4723" s="104"/>
      <c r="AG4723" s="104"/>
      <c r="AK4723" s="104"/>
      <c r="AL4723" s="104"/>
      <c r="AO4723" s="104"/>
      <c r="AP4723" s="104"/>
    </row>
    <row r="4724" spans="21:42" ht="15" customHeight="1" x14ac:dyDescent="0.25">
      <c r="U4724" s="104"/>
      <c r="AB4724" s="104"/>
      <c r="AC4724" s="104"/>
      <c r="AF4724" s="104"/>
      <c r="AG4724" s="104"/>
      <c r="AK4724" s="104"/>
      <c r="AL4724" s="104"/>
      <c r="AO4724" s="104"/>
      <c r="AP4724" s="104"/>
    </row>
    <row r="4725" spans="21:42" ht="15" customHeight="1" x14ac:dyDescent="0.25">
      <c r="U4725" s="104"/>
      <c r="AB4725" s="104"/>
      <c r="AC4725" s="104"/>
      <c r="AF4725" s="104"/>
      <c r="AG4725" s="104"/>
      <c r="AK4725" s="104"/>
      <c r="AL4725" s="104"/>
      <c r="AO4725" s="104"/>
      <c r="AP4725" s="104"/>
    </row>
    <row r="4726" spans="21:42" ht="15" customHeight="1" x14ac:dyDescent="0.25">
      <c r="U4726" s="104"/>
      <c r="AB4726" s="104"/>
      <c r="AC4726" s="104"/>
      <c r="AF4726" s="104"/>
      <c r="AG4726" s="104"/>
      <c r="AK4726" s="104"/>
      <c r="AL4726" s="104"/>
      <c r="AO4726" s="104"/>
      <c r="AP4726" s="104"/>
    </row>
    <row r="4727" spans="21:42" ht="15" customHeight="1" x14ac:dyDescent="0.25">
      <c r="U4727" s="104"/>
      <c r="AB4727" s="104"/>
      <c r="AC4727" s="104"/>
      <c r="AF4727" s="104"/>
      <c r="AG4727" s="104"/>
      <c r="AK4727" s="104"/>
      <c r="AL4727" s="104"/>
      <c r="AO4727" s="104"/>
      <c r="AP4727" s="104"/>
    </row>
    <row r="4728" spans="21:42" ht="15" customHeight="1" x14ac:dyDescent="0.25">
      <c r="U4728" s="104"/>
      <c r="AB4728" s="104"/>
      <c r="AC4728" s="104"/>
      <c r="AF4728" s="104"/>
      <c r="AG4728" s="104"/>
      <c r="AK4728" s="104"/>
      <c r="AL4728" s="104"/>
      <c r="AO4728" s="104"/>
      <c r="AP4728" s="104"/>
    </row>
    <row r="4729" spans="21:42" ht="15" customHeight="1" x14ac:dyDescent="0.25">
      <c r="U4729" s="104"/>
      <c r="AB4729" s="104"/>
      <c r="AC4729" s="104"/>
      <c r="AF4729" s="104"/>
      <c r="AG4729" s="104"/>
      <c r="AK4729" s="104"/>
      <c r="AL4729" s="104"/>
      <c r="AO4729" s="104"/>
      <c r="AP4729" s="104"/>
    </row>
    <row r="4730" spans="21:42" ht="15" customHeight="1" x14ac:dyDescent="0.25">
      <c r="U4730" s="104"/>
      <c r="AB4730" s="104"/>
      <c r="AC4730" s="104"/>
      <c r="AF4730" s="104"/>
      <c r="AG4730" s="104"/>
      <c r="AK4730" s="104"/>
      <c r="AL4730" s="104"/>
      <c r="AO4730" s="104"/>
      <c r="AP4730" s="104"/>
    </row>
    <row r="4731" spans="21:42" ht="15" customHeight="1" x14ac:dyDescent="0.25">
      <c r="U4731" s="104"/>
      <c r="AB4731" s="104"/>
      <c r="AC4731" s="104"/>
      <c r="AF4731" s="104"/>
      <c r="AG4731" s="104"/>
      <c r="AK4731" s="104"/>
      <c r="AL4731" s="104"/>
      <c r="AO4731" s="104"/>
      <c r="AP4731" s="104"/>
    </row>
    <row r="4732" spans="21:42" ht="15" customHeight="1" x14ac:dyDescent="0.25">
      <c r="U4732" s="104"/>
      <c r="AB4732" s="104"/>
      <c r="AC4732" s="104"/>
      <c r="AF4732" s="104"/>
      <c r="AG4732" s="104"/>
      <c r="AK4732" s="104"/>
      <c r="AL4732" s="104"/>
      <c r="AO4732" s="104"/>
      <c r="AP4732" s="104"/>
    </row>
    <row r="4733" spans="21:42" ht="15" customHeight="1" x14ac:dyDescent="0.25">
      <c r="U4733" s="104"/>
      <c r="AB4733" s="104"/>
      <c r="AC4733" s="104"/>
      <c r="AF4733" s="104"/>
      <c r="AG4733" s="104"/>
      <c r="AK4733" s="104"/>
      <c r="AL4733" s="104"/>
      <c r="AO4733" s="104"/>
      <c r="AP4733" s="104"/>
    </row>
    <row r="4734" spans="21:42" ht="15" customHeight="1" x14ac:dyDescent="0.25">
      <c r="U4734" s="104"/>
      <c r="AB4734" s="104"/>
      <c r="AC4734" s="104"/>
      <c r="AF4734" s="104"/>
      <c r="AG4734" s="104"/>
      <c r="AK4734" s="104"/>
      <c r="AL4734" s="104"/>
      <c r="AO4734" s="104"/>
      <c r="AP4734" s="104"/>
    </row>
    <row r="4735" spans="21:42" ht="15" customHeight="1" x14ac:dyDescent="0.25">
      <c r="U4735" s="104"/>
      <c r="AB4735" s="104"/>
      <c r="AC4735" s="104"/>
      <c r="AF4735" s="104"/>
      <c r="AG4735" s="104"/>
      <c r="AK4735" s="104"/>
      <c r="AL4735" s="104"/>
      <c r="AO4735" s="104"/>
      <c r="AP4735" s="104"/>
    </row>
    <row r="4736" spans="21:42" ht="15" customHeight="1" x14ac:dyDescent="0.25">
      <c r="U4736" s="104"/>
      <c r="AB4736" s="104"/>
      <c r="AC4736" s="104"/>
      <c r="AF4736" s="104"/>
      <c r="AG4736" s="104"/>
      <c r="AK4736" s="104"/>
      <c r="AL4736" s="104"/>
      <c r="AO4736" s="104"/>
      <c r="AP4736" s="104"/>
    </row>
    <row r="4737" spans="21:42" ht="15" customHeight="1" x14ac:dyDescent="0.25">
      <c r="U4737" s="104"/>
      <c r="AB4737" s="104"/>
      <c r="AC4737" s="104"/>
      <c r="AF4737" s="104"/>
      <c r="AG4737" s="104"/>
      <c r="AK4737" s="104"/>
      <c r="AL4737" s="104"/>
      <c r="AO4737" s="104"/>
      <c r="AP4737" s="104"/>
    </row>
    <row r="4738" spans="21:42" ht="15" customHeight="1" x14ac:dyDescent="0.25">
      <c r="U4738" s="104"/>
      <c r="AB4738" s="104"/>
      <c r="AC4738" s="104"/>
      <c r="AF4738" s="104"/>
      <c r="AG4738" s="104"/>
      <c r="AK4738" s="104"/>
      <c r="AL4738" s="104"/>
      <c r="AO4738" s="104"/>
      <c r="AP4738" s="104"/>
    </row>
    <row r="4739" spans="21:42" ht="15" customHeight="1" x14ac:dyDescent="0.25">
      <c r="U4739" s="104"/>
      <c r="AB4739" s="104"/>
      <c r="AC4739" s="104"/>
      <c r="AF4739" s="104"/>
      <c r="AG4739" s="104"/>
      <c r="AK4739" s="104"/>
      <c r="AL4739" s="104"/>
      <c r="AO4739" s="104"/>
      <c r="AP4739" s="104"/>
    </row>
    <row r="4740" spans="21:42" ht="15" customHeight="1" x14ac:dyDescent="0.25">
      <c r="U4740" s="104"/>
      <c r="AB4740" s="104"/>
      <c r="AC4740" s="104"/>
      <c r="AF4740" s="104"/>
      <c r="AG4740" s="104"/>
      <c r="AK4740" s="104"/>
      <c r="AL4740" s="104"/>
      <c r="AO4740" s="104"/>
      <c r="AP4740" s="104"/>
    </row>
    <row r="4741" spans="21:42" ht="15" customHeight="1" x14ac:dyDescent="0.25">
      <c r="U4741" s="104"/>
      <c r="AB4741" s="104"/>
      <c r="AC4741" s="104"/>
      <c r="AF4741" s="104"/>
      <c r="AG4741" s="104"/>
      <c r="AK4741" s="104"/>
      <c r="AL4741" s="104"/>
      <c r="AO4741" s="104"/>
      <c r="AP4741" s="104"/>
    </row>
    <row r="4742" spans="21:42" ht="15" customHeight="1" x14ac:dyDescent="0.25">
      <c r="U4742" s="104"/>
      <c r="AB4742" s="104"/>
      <c r="AC4742" s="104"/>
      <c r="AF4742" s="104"/>
      <c r="AG4742" s="104"/>
      <c r="AK4742" s="104"/>
      <c r="AL4742" s="104"/>
      <c r="AO4742" s="104"/>
      <c r="AP4742" s="104"/>
    </row>
    <row r="4743" spans="21:42" ht="15" customHeight="1" x14ac:dyDescent="0.25">
      <c r="U4743" s="104"/>
      <c r="AB4743" s="104"/>
      <c r="AC4743" s="104"/>
      <c r="AF4743" s="104"/>
      <c r="AG4743" s="104"/>
      <c r="AK4743" s="104"/>
      <c r="AL4743" s="104"/>
      <c r="AO4743" s="104"/>
      <c r="AP4743" s="104"/>
    </row>
    <row r="4744" spans="21:42" ht="15" customHeight="1" x14ac:dyDescent="0.25">
      <c r="U4744" s="104"/>
      <c r="AB4744" s="104"/>
      <c r="AC4744" s="104"/>
      <c r="AF4744" s="104"/>
      <c r="AG4744" s="104"/>
      <c r="AK4744" s="104"/>
      <c r="AL4744" s="104"/>
      <c r="AO4744" s="104"/>
      <c r="AP4744" s="104"/>
    </row>
    <row r="4745" spans="21:42" ht="15" customHeight="1" x14ac:dyDescent="0.25">
      <c r="U4745" s="104"/>
      <c r="AB4745" s="104"/>
      <c r="AC4745" s="104"/>
      <c r="AF4745" s="104"/>
      <c r="AG4745" s="104"/>
      <c r="AK4745" s="104"/>
      <c r="AL4745" s="104"/>
      <c r="AO4745" s="104"/>
      <c r="AP4745" s="104"/>
    </row>
    <row r="4746" spans="21:42" ht="15" customHeight="1" x14ac:dyDescent="0.25">
      <c r="U4746" s="104"/>
      <c r="AB4746" s="104"/>
      <c r="AC4746" s="104"/>
      <c r="AF4746" s="104"/>
      <c r="AG4746" s="104"/>
      <c r="AK4746" s="104"/>
      <c r="AL4746" s="104"/>
      <c r="AO4746" s="104"/>
      <c r="AP4746" s="104"/>
    </row>
    <row r="4747" spans="21:42" ht="15" customHeight="1" x14ac:dyDescent="0.25">
      <c r="U4747" s="104"/>
      <c r="AB4747" s="104"/>
      <c r="AC4747" s="104"/>
      <c r="AF4747" s="104"/>
      <c r="AG4747" s="104"/>
      <c r="AK4747" s="104"/>
      <c r="AL4747" s="104"/>
      <c r="AO4747" s="104"/>
      <c r="AP4747" s="104"/>
    </row>
    <row r="4748" spans="21:42" ht="15" customHeight="1" x14ac:dyDescent="0.25">
      <c r="U4748" s="104"/>
      <c r="AB4748" s="104"/>
      <c r="AC4748" s="104"/>
      <c r="AF4748" s="104"/>
      <c r="AG4748" s="104"/>
      <c r="AK4748" s="104"/>
      <c r="AL4748" s="104"/>
      <c r="AO4748" s="104"/>
      <c r="AP4748" s="104"/>
    </row>
    <row r="4749" spans="21:42" ht="15" customHeight="1" x14ac:dyDescent="0.25">
      <c r="U4749" s="104"/>
      <c r="AB4749" s="104"/>
      <c r="AC4749" s="104"/>
      <c r="AF4749" s="104"/>
      <c r="AG4749" s="104"/>
      <c r="AK4749" s="104"/>
      <c r="AL4749" s="104"/>
      <c r="AO4749" s="104"/>
      <c r="AP4749" s="104"/>
    </row>
    <row r="4750" spans="21:42" ht="15" customHeight="1" x14ac:dyDescent="0.25">
      <c r="U4750" s="104"/>
      <c r="AB4750" s="104"/>
      <c r="AC4750" s="104"/>
      <c r="AF4750" s="104"/>
      <c r="AG4750" s="104"/>
      <c r="AK4750" s="104"/>
      <c r="AL4750" s="104"/>
      <c r="AO4750" s="104"/>
      <c r="AP4750" s="104"/>
    </row>
    <row r="4751" spans="21:42" ht="15" customHeight="1" x14ac:dyDescent="0.25">
      <c r="U4751" s="104"/>
      <c r="AB4751" s="104"/>
      <c r="AC4751" s="104"/>
      <c r="AF4751" s="104"/>
      <c r="AG4751" s="104"/>
      <c r="AK4751" s="104"/>
      <c r="AL4751" s="104"/>
      <c r="AO4751" s="104"/>
      <c r="AP4751" s="104"/>
    </row>
    <row r="4752" spans="21:42" ht="15" customHeight="1" x14ac:dyDescent="0.25">
      <c r="U4752" s="104"/>
      <c r="AB4752" s="104"/>
      <c r="AC4752" s="104"/>
      <c r="AF4752" s="104"/>
      <c r="AG4752" s="104"/>
      <c r="AK4752" s="104"/>
      <c r="AL4752" s="104"/>
      <c r="AO4752" s="104"/>
      <c r="AP4752" s="104"/>
    </row>
    <row r="4753" spans="21:42" ht="15" customHeight="1" x14ac:dyDescent="0.25">
      <c r="U4753" s="104"/>
      <c r="AB4753" s="104"/>
      <c r="AC4753" s="104"/>
      <c r="AF4753" s="104"/>
      <c r="AG4753" s="104"/>
      <c r="AK4753" s="104"/>
      <c r="AL4753" s="104"/>
      <c r="AO4753" s="104"/>
      <c r="AP4753" s="104"/>
    </row>
    <row r="4754" spans="21:42" ht="15" customHeight="1" x14ac:dyDescent="0.25">
      <c r="U4754" s="104"/>
      <c r="AB4754" s="104"/>
      <c r="AC4754" s="104"/>
      <c r="AF4754" s="104"/>
      <c r="AG4754" s="104"/>
      <c r="AK4754" s="104"/>
      <c r="AL4754" s="104"/>
      <c r="AO4754" s="104"/>
      <c r="AP4754" s="104"/>
    </row>
    <row r="4755" spans="21:42" ht="15" customHeight="1" x14ac:dyDescent="0.25">
      <c r="U4755" s="104"/>
      <c r="AB4755" s="104"/>
      <c r="AC4755" s="104"/>
      <c r="AF4755" s="104"/>
      <c r="AG4755" s="104"/>
      <c r="AK4755" s="104"/>
      <c r="AL4755" s="104"/>
      <c r="AO4755" s="104"/>
      <c r="AP4755" s="104"/>
    </row>
    <row r="4756" spans="21:42" ht="15" customHeight="1" x14ac:dyDescent="0.25">
      <c r="U4756" s="104"/>
      <c r="AB4756" s="104"/>
      <c r="AC4756" s="104"/>
      <c r="AF4756" s="104"/>
      <c r="AG4756" s="104"/>
      <c r="AK4756" s="104"/>
      <c r="AL4756" s="104"/>
      <c r="AO4756" s="104"/>
      <c r="AP4756" s="104"/>
    </row>
    <row r="4757" spans="21:42" ht="15" customHeight="1" x14ac:dyDescent="0.25">
      <c r="U4757" s="104"/>
      <c r="AB4757" s="104"/>
      <c r="AC4757" s="104"/>
      <c r="AF4757" s="104"/>
      <c r="AG4757" s="104"/>
      <c r="AK4757" s="104"/>
      <c r="AL4757" s="104"/>
      <c r="AO4757" s="104"/>
      <c r="AP4757" s="104"/>
    </row>
    <row r="4758" spans="21:42" ht="15" customHeight="1" x14ac:dyDescent="0.25">
      <c r="U4758" s="104"/>
      <c r="AB4758" s="104"/>
      <c r="AC4758" s="104"/>
      <c r="AF4758" s="104"/>
      <c r="AG4758" s="104"/>
      <c r="AK4758" s="104"/>
      <c r="AL4758" s="104"/>
      <c r="AO4758" s="104"/>
      <c r="AP4758" s="104"/>
    </row>
    <row r="4759" spans="21:42" ht="15" customHeight="1" x14ac:dyDescent="0.25">
      <c r="U4759" s="104"/>
      <c r="AB4759" s="104"/>
      <c r="AC4759" s="104"/>
      <c r="AF4759" s="104"/>
      <c r="AG4759" s="104"/>
      <c r="AK4759" s="104"/>
      <c r="AL4759" s="104"/>
      <c r="AO4759" s="104"/>
      <c r="AP4759" s="104"/>
    </row>
    <row r="4760" spans="21:42" ht="15" customHeight="1" x14ac:dyDescent="0.25">
      <c r="U4760" s="104"/>
      <c r="AB4760" s="104"/>
      <c r="AC4760" s="104"/>
      <c r="AF4760" s="104"/>
      <c r="AG4760" s="104"/>
      <c r="AK4760" s="104"/>
      <c r="AL4760" s="104"/>
      <c r="AO4760" s="104"/>
      <c r="AP4760" s="104"/>
    </row>
    <row r="4761" spans="21:42" ht="15" customHeight="1" x14ac:dyDescent="0.25">
      <c r="U4761" s="104"/>
      <c r="AB4761" s="104"/>
      <c r="AC4761" s="104"/>
      <c r="AF4761" s="104"/>
      <c r="AG4761" s="104"/>
      <c r="AK4761" s="104"/>
      <c r="AL4761" s="104"/>
      <c r="AO4761" s="104"/>
      <c r="AP4761" s="104"/>
    </row>
    <row r="4762" spans="21:42" ht="15" customHeight="1" x14ac:dyDescent="0.25">
      <c r="U4762" s="104"/>
      <c r="AB4762" s="104"/>
      <c r="AC4762" s="104"/>
      <c r="AF4762" s="104"/>
      <c r="AG4762" s="104"/>
      <c r="AK4762" s="104"/>
      <c r="AL4762" s="104"/>
      <c r="AO4762" s="104"/>
      <c r="AP4762" s="104"/>
    </row>
    <row r="4763" spans="21:42" ht="15" customHeight="1" x14ac:dyDescent="0.25">
      <c r="U4763" s="104"/>
      <c r="AB4763" s="104"/>
      <c r="AC4763" s="104"/>
      <c r="AF4763" s="104"/>
      <c r="AG4763" s="104"/>
      <c r="AK4763" s="104"/>
      <c r="AL4763" s="104"/>
      <c r="AO4763" s="104"/>
      <c r="AP4763" s="104"/>
    </row>
    <row r="4764" spans="21:42" ht="15" customHeight="1" x14ac:dyDescent="0.25">
      <c r="U4764" s="104"/>
      <c r="AB4764" s="104"/>
      <c r="AC4764" s="104"/>
      <c r="AF4764" s="104"/>
      <c r="AG4764" s="104"/>
      <c r="AK4764" s="104"/>
      <c r="AL4764" s="104"/>
      <c r="AO4764" s="104"/>
      <c r="AP4764" s="104"/>
    </row>
    <row r="4765" spans="21:42" ht="15" customHeight="1" x14ac:dyDescent="0.25">
      <c r="U4765" s="104"/>
      <c r="AB4765" s="104"/>
      <c r="AC4765" s="104"/>
      <c r="AF4765" s="104"/>
      <c r="AG4765" s="104"/>
      <c r="AK4765" s="104"/>
      <c r="AL4765" s="104"/>
      <c r="AO4765" s="104"/>
      <c r="AP4765" s="104"/>
    </row>
    <row r="4766" spans="21:42" ht="15" customHeight="1" x14ac:dyDescent="0.25">
      <c r="U4766" s="104"/>
      <c r="AB4766" s="104"/>
      <c r="AC4766" s="104"/>
      <c r="AF4766" s="104"/>
      <c r="AG4766" s="104"/>
      <c r="AK4766" s="104"/>
      <c r="AL4766" s="104"/>
      <c r="AO4766" s="104"/>
      <c r="AP4766" s="104"/>
    </row>
    <row r="4767" spans="21:42" ht="15" customHeight="1" x14ac:dyDescent="0.25">
      <c r="U4767" s="104"/>
      <c r="AB4767" s="104"/>
      <c r="AC4767" s="104"/>
      <c r="AF4767" s="104"/>
      <c r="AG4767" s="104"/>
      <c r="AK4767" s="104"/>
      <c r="AL4767" s="104"/>
      <c r="AO4767" s="104"/>
      <c r="AP4767" s="104"/>
    </row>
    <row r="4768" spans="21:42" ht="15" customHeight="1" x14ac:dyDescent="0.25">
      <c r="U4768" s="104"/>
      <c r="AB4768" s="104"/>
      <c r="AC4768" s="104"/>
      <c r="AF4768" s="104"/>
      <c r="AG4768" s="104"/>
      <c r="AK4768" s="104"/>
      <c r="AL4768" s="104"/>
      <c r="AO4768" s="104"/>
      <c r="AP4768" s="104"/>
    </row>
    <row r="4769" spans="21:42" ht="15" customHeight="1" x14ac:dyDescent="0.25">
      <c r="U4769" s="104"/>
      <c r="AB4769" s="104"/>
      <c r="AC4769" s="104"/>
      <c r="AF4769" s="104"/>
      <c r="AG4769" s="104"/>
      <c r="AK4769" s="104"/>
      <c r="AL4769" s="104"/>
      <c r="AO4769" s="104"/>
      <c r="AP4769" s="104"/>
    </row>
    <row r="4770" spans="21:42" ht="15" customHeight="1" x14ac:dyDescent="0.25">
      <c r="U4770" s="104"/>
      <c r="AB4770" s="104"/>
      <c r="AC4770" s="104"/>
      <c r="AF4770" s="104"/>
      <c r="AG4770" s="104"/>
      <c r="AK4770" s="104"/>
      <c r="AL4770" s="104"/>
      <c r="AO4770" s="104"/>
      <c r="AP4770" s="104"/>
    </row>
    <row r="4771" spans="21:42" ht="15" customHeight="1" x14ac:dyDescent="0.25">
      <c r="U4771" s="104"/>
      <c r="AB4771" s="104"/>
      <c r="AC4771" s="104"/>
      <c r="AF4771" s="104"/>
      <c r="AG4771" s="104"/>
      <c r="AK4771" s="104"/>
      <c r="AL4771" s="104"/>
      <c r="AO4771" s="104"/>
      <c r="AP4771" s="104"/>
    </row>
    <row r="4772" spans="21:42" ht="15" customHeight="1" x14ac:dyDescent="0.25">
      <c r="U4772" s="104"/>
      <c r="AB4772" s="104"/>
      <c r="AC4772" s="104"/>
      <c r="AF4772" s="104"/>
      <c r="AG4772" s="104"/>
      <c r="AK4772" s="104"/>
      <c r="AL4772" s="104"/>
      <c r="AO4772" s="104"/>
      <c r="AP4772" s="104"/>
    </row>
    <row r="4773" spans="21:42" ht="15" customHeight="1" x14ac:dyDescent="0.25">
      <c r="U4773" s="104"/>
      <c r="AB4773" s="104"/>
      <c r="AC4773" s="104"/>
      <c r="AF4773" s="104"/>
      <c r="AG4773" s="104"/>
      <c r="AK4773" s="104"/>
      <c r="AL4773" s="104"/>
      <c r="AO4773" s="104"/>
      <c r="AP4773" s="104"/>
    </row>
    <row r="4774" spans="21:42" ht="15" customHeight="1" x14ac:dyDescent="0.25">
      <c r="U4774" s="104"/>
      <c r="AB4774" s="104"/>
      <c r="AC4774" s="104"/>
      <c r="AF4774" s="104"/>
      <c r="AG4774" s="104"/>
      <c r="AK4774" s="104"/>
      <c r="AL4774" s="104"/>
      <c r="AO4774" s="104"/>
      <c r="AP4774" s="104"/>
    </row>
    <row r="4775" spans="21:42" ht="15" customHeight="1" x14ac:dyDescent="0.25">
      <c r="U4775" s="104"/>
      <c r="AB4775" s="104"/>
      <c r="AC4775" s="104"/>
      <c r="AF4775" s="104"/>
      <c r="AG4775" s="104"/>
      <c r="AK4775" s="104"/>
      <c r="AL4775" s="104"/>
      <c r="AO4775" s="104"/>
      <c r="AP4775" s="104"/>
    </row>
    <row r="4776" spans="21:42" ht="15" customHeight="1" x14ac:dyDescent="0.25">
      <c r="U4776" s="104"/>
      <c r="AB4776" s="104"/>
      <c r="AC4776" s="104"/>
      <c r="AF4776" s="104"/>
      <c r="AG4776" s="104"/>
      <c r="AK4776" s="104"/>
      <c r="AL4776" s="104"/>
      <c r="AO4776" s="104"/>
      <c r="AP4776" s="104"/>
    </row>
    <row r="4777" spans="21:42" ht="15" customHeight="1" x14ac:dyDescent="0.25">
      <c r="U4777" s="104"/>
      <c r="AB4777" s="104"/>
      <c r="AC4777" s="104"/>
      <c r="AF4777" s="104"/>
      <c r="AG4777" s="104"/>
      <c r="AK4777" s="104"/>
      <c r="AL4777" s="104"/>
      <c r="AO4777" s="104"/>
      <c r="AP4777" s="104"/>
    </row>
    <row r="4778" spans="21:42" ht="15" customHeight="1" x14ac:dyDescent="0.25">
      <c r="U4778" s="104"/>
      <c r="AB4778" s="104"/>
      <c r="AC4778" s="104"/>
      <c r="AF4778" s="104"/>
      <c r="AG4778" s="104"/>
      <c r="AK4778" s="104"/>
      <c r="AL4778" s="104"/>
      <c r="AO4778" s="104"/>
      <c r="AP4778" s="104"/>
    </row>
    <row r="4779" spans="21:42" ht="15" customHeight="1" x14ac:dyDescent="0.25">
      <c r="U4779" s="104"/>
      <c r="AB4779" s="104"/>
      <c r="AC4779" s="104"/>
      <c r="AF4779" s="104"/>
      <c r="AG4779" s="104"/>
      <c r="AK4779" s="104"/>
      <c r="AL4779" s="104"/>
      <c r="AO4779" s="104"/>
      <c r="AP4779" s="104"/>
    </row>
    <row r="4780" spans="21:42" ht="15" customHeight="1" x14ac:dyDescent="0.25">
      <c r="U4780" s="104"/>
      <c r="AB4780" s="104"/>
      <c r="AC4780" s="104"/>
      <c r="AF4780" s="104"/>
      <c r="AG4780" s="104"/>
      <c r="AK4780" s="104"/>
      <c r="AL4780" s="104"/>
      <c r="AO4780" s="104"/>
      <c r="AP4780" s="104"/>
    </row>
    <row r="4781" spans="21:42" ht="15" customHeight="1" x14ac:dyDescent="0.25">
      <c r="U4781" s="104"/>
      <c r="AB4781" s="104"/>
      <c r="AC4781" s="104"/>
      <c r="AF4781" s="104"/>
      <c r="AG4781" s="104"/>
      <c r="AK4781" s="104"/>
      <c r="AL4781" s="104"/>
      <c r="AO4781" s="104"/>
      <c r="AP4781" s="104"/>
    </row>
    <row r="4782" spans="21:42" ht="15" customHeight="1" x14ac:dyDescent="0.25">
      <c r="U4782" s="104"/>
      <c r="AB4782" s="104"/>
      <c r="AC4782" s="104"/>
      <c r="AF4782" s="104"/>
      <c r="AG4782" s="104"/>
      <c r="AK4782" s="104"/>
      <c r="AL4782" s="104"/>
      <c r="AO4782" s="104"/>
      <c r="AP4782" s="104"/>
    </row>
    <row r="4783" spans="21:42" ht="15" customHeight="1" x14ac:dyDescent="0.25">
      <c r="U4783" s="104"/>
      <c r="AB4783" s="104"/>
      <c r="AC4783" s="104"/>
      <c r="AF4783" s="104"/>
      <c r="AG4783" s="104"/>
      <c r="AK4783" s="104"/>
      <c r="AL4783" s="104"/>
      <c r="AO4783" s="104"/>
      <c r="AP4783" s="104"/>
    </row>
    <row r="4784" spans="21:42" ht="15" customHeight="1" x14ac:dyDescent="0.25">
      <c r="U4784" s="104"/>
      <c r="AB4784" s="104"/>
      <c r="AC4784" s="104"/>
      <c r="AF4784" s="104"/>
      <c r="AG4784" s="104"/>
      <c r="AK4784" s="104"/>
      <c r="AL4784" s="104"/>
      <c r="AO4784" s="104"/>
      <c r="AP4784" s="104"/>
    </row>
    <row r="4785" spans="21:42" ht="15" customHeight="1" x14ac:dyDescent="0.25">
      <c r="U4785" s="104"/>
      <c r="AB4785" s="104"/>
      <c r="AC4785" s="104"/>
      <c r="AF4785" s="104"/>
      <c r="AG4785" s="104"/>
      <c r="AK4785" s="104"/>
      <c r="AL4785" s="104"/>
      <c r="AO4785" s="104"/>
      <c r="AP4785" s="104"/>
    </row>
    <row r="4786" spans="21:42" ht="15" customHeight="1" x14ac:dyDescent="0.25">
      <c r="U4786" s="104"/>
      <c r="AB4786" s="104"/>
      <c r="AC4786" s="104"/>
      <c r="AF4786" s="104"/>
      <c r="AG4786" s="104"/>
      <c r="AK4786" s="104"/>
      <c r="AL4786" s="104"/>
      <c r="AO4786" s="104"/>
      <c r="AP4786" s="104"/>
    </row>
    <row r="4787" spans="21:42" ht="15" customHeight="1" x14ac:dyDescent="0.25">
      <c r="U4787" s="104"/>
      <c r="AB4787" s="104"/>
      <c r="AC4787" s="104"/>
      <c r="AF4787" s="104"/>
      <c r="AG4787" s="104"/>
      <c r="AK4787" s="104"/>
      <c r="AL4787" s="104"/>
      <c r="AO4787" s="104"/>
      <c r="AP4787" s="104"/>
    </row>
    <row r="4788" spans="21:42" ht="15" customHeight="1" x14ac:dyDescent="0.25">
      <c r="U4788" s="104"/>
      <c r="AB4788" s="104"/>
      <c r="AC4788" s="104"/>
      <c r="AF4788" s="104"/>
      <c r="AG4788" s="104"/>
      <c r="AK4788" s="104"/>
      <c r="AL4788" s="104"/>
      <c r="AO4788" s="104"/>
      <c r="AP4788" s="104"/>
    </row>
    <row r="4789" spans="21:42" ht="15" customHeight="1" x14ac:dyDescent="0.25">
      <c r="U4789" s="104"/>
      <c r="AB4789" s="104"/>
      <c r="AC4789" s="104"/>
      <c r="AF4789" s="104"/>
      <c r="AG4789" s="104"/>
      <c r="AK4789" s="104"/>
      <c r="AL4789" s="104"/>
      <c r="AO4789" s="104"/>
      <c r="AP4789" s="104"/>
    </row>
    <row r="4790" spans="21:42" ht="15" customHeight="1" x14ac:dyDescent="0.25">
      <c r="U4790" s="104"/>
      <c r="AB4790" s="104"/>
      <c r="AC4790" s="104"/>
      <c r="AF4790" s="104"/>
      <c r="AG4790" s="104"/>
      <c r="AK4790" s="104"/>
      <c r="AL4790" s="104"/>
      <c r="AO4790" s="104"/>
      <c r="AP4790" s="104"/>
    </row>
    <row r="4791" spans="21:42" ht="15" customHeight="1" x14ac:dyDescent="0.25">
      <c r="U4791" s="104"/>
      <c r="AB4791" s="104"/>
      <c r="AC4791" s="104"/>
      <c r="AF4791" s="104"/>
      <c r="AG4791" s="104"/>
      <c r="AK4791" s="104"/>
      <c r="AL4791" s="104"/>
      <c r="AO4791" s="104"/>
      <c r="AP4791" s="104"/>
    </row>
    <row r="4792" spans="21:42" ht="15" customHeight="1" x14ac:dyDescent="0.25">
      <c r="U4792" s="104"/>
      <c r="AB4792" s="104"/>
      <c r="AC4792" s="104"/>
      <c r="AF4792" s="104"/>
      <c r="AG4792" s="104"/>
      <c r="AK4792" s="104"/>
      <c r="AL4792" s="104"/>
      <c r="AO4792" s="104"/>
      <c r="AP4792" s="104"/>
    </row>
    <row r="4793" spans="21:42" ht="15" customHeight="1" x14ac:dyDescent="0.25">
      <c r="U4793" s="104"/>
      <c r="AB4793" s="104"/>
      <c r="AC4793" s="104"/>
      <c r="AF4793" s="104"/>
      <c r="AG4793" s="104"/>
      <c r="AK4793" s="104"/>
      <c r="AL4793" s="104"/>
      <c r="AO4793" s="104"/>
      <c r="AP4793" s="104"/>
    </row>
    <row r="4794" spans="21:42" ht="15" customHeight="1" x14ac:dyDescent="0.25">
      <c r="U4794" s="104"/>
      <c r="AB4794" s="104"/>
      <c r="AC4794" s="104"/>
      <c r="AF4794" s="104"/>
      <c r="AG4794" s="104"/>
      <c r="AK4794" s="104"/>
      <c r="AL4794" s="104"/>
      <c r="AO4794" s="104"/>
      <c r="AP4794" s="104"/>
    </row>
    <row r="4795" spans="21:42" ht="15" customHeight="1" x14ac:dyDescent="0.25">
      <c r="U4795" s="104"/>
      <c r="AB4795" s="104"/>
      <c r="AC4795" s="104"/>
      <c r="AF4795" s="104"/>
      <c r="AG4795" s="104"/>
      <c r="AK4795" s="104"/>
      <c r="AL4795" s="104"/>
      <c r="AO4795" s="104"/>
      <c r="AP4795" s="104"/>
    </row>
    <row r="4796" spans="21:42" ht="15" customHeight="1" x14ac:dyDescent="0.25">
      <c r="U4796" s="104"/>
      <c r="AB4796" s="104"/>
      <c r="AC4796" s="104"/>
      <c r="AF4796" s="104"/>
      <c r="AG4796" s="104"/>
      <c r="AK4796" s="104"/>
      <c r="AL4796" s="104"/>
      <c r="AO4796" s="104"/>
      <c r="AP4796" s="104"/>
    </row>
    <row r="4797" spans="21:42" ht="15" customHeight="1" x14ac:dyDescent="0.25">
      <c r="U4797" s="104"/>
      <c r="AB4797" s="104"/>
      <c r="AC4797" s="104"/>
      <c r="AF4797" s="104"/>
      <c r="AG4797" s="104"/>
      <c r="AK4797" s="104"/>
      <c r="AL4797" s="104"/>
      <c r="AO4797" s="104"/>
      <c r="AP4797" s="104"/>
    </row>
    <row r="4798" spans="21:42" ht="15" customHeight="1" x14ac:dyDescent="0.25">
      <c r="U4798" s="104"/>
      <c r="AB4798" s="104"/>
      <c r="AC4798" s="104"/>
      <c r="AF4798" s="104"/>
      <c r="AG4798" s="104"/>
      <c r="AK4798" s="104"/>
      <c r="AL4798" s="104"/>
      <c r="AO4798" s="104"/>
      <c r="AP4798" s="104"/>
    </row>
    <row r="4799" spans="21:42" ht="15" customHeight="1" x14ac:dyDescent="0.25">
      <c r="U4799" s="104"/>
      <c r="AB4799" s="104"/>
      <c r="AC4799" s="104"/>
      <c r="AF4799" s="104"/>
      <c r="AG4799" s="104"/>
      <c r="AK4799" s="104"/>
      <c r="AL4799" s="104"/>
      <c r="AO4799" s="104"/>
      <c r="AP4799" s="104"/>
    </row>
    <row r="4800" spans="21:42" ht="15" customHeight="1" x14ac:dyDescent="0.25">
      <c r="U4800" s="104"/>
      <c r="AB4800" s="104"/>
      <c r="AC4800" s="104"/>
      <c r="AF4800" s="104"/>
      <c r="AG4800" s="104"/>
      <c r="AK4800" s="104"/>
      <c r="AL4800" s="104"/>
      <c r="AO4800" s="104"/>
      <c r="AP4800" s="104"/>
    </row>
    <row r="4801" spans="21:42" ht="15" customHeight="1" x14ac:dyDescent="0.25">
      <c r="U4801" s="104"/>
      <c r="AB4801" s="104"/>
      <c r="AC4801" s="104"/>
      <c r="AF4801" s="104"/>
      <c r="AG4801" s="104"/>
      <c r="AK4801" s="104"/>
      <c r="AL4801" s="104"/>
      <c r="AO4801" s="104"/>
      <c r="AP4801" s="104"/>
    </row>
    <row r="4802" spans="21:42" ht="15" customHeight="1" x14ac:dyDescent="0.25">
      <c r="U4802" s="104"/>
      <c r="AB4802" s="104"/>
      <c r="AC4802" s="104"/>
      <c r="AF4802" s="104"/>
      <c r="AG4802" s="104"/>
      <c r="AK4802" s="104"/>
      <c r="AL4802" s="104"/>
      <c r="AO4802" s="104"/>
      <c r="AP4802" s="104"/>
    </row>
    <row r="4803" spans="21:42" ht="15" customHeight="1" x14ac:dyDescent="0.25">
      <c r="U4803" s="104"/>
      <c r="AB4803" s="104"/>
      <c r="AC4803" s="104"/>
      <c r="AF4803" s="104"/>
      <c r="AG4803" s="104"/>
      <c r="AK4803" s="104"/>
      <c r="AL4803" s="104"/>
      <c r="AO4803" s="104"/>
      <c r="AP4803" s="104"/>
    </row>
    <row r="4804" spans="21:42" ht="15" customHeight="1" x14ac:dyDescent="0.25">
      <c r="U4804" s="104"/>
      <c r="AB4804" s="104"/>
      <c r="AC4804" s="104"/>
      <c r="AF4804" s="104"/>
      <c r="AG4804" s="104"/>
      <c r="AK4804" s="104"/>
      <c r="AL4804" s="104"/>
      <c r="AO4804" s="104"/>
      <c r="AP4804" s="104"/>
    </row>
    <row r="4805" spans="21:42" ht="15" customHeight="1" x14ac:dyDescent="0.25">
      <c r="U4805" s="104"/>
      <c r="AB4805" s="104"/>
      <c r="AC4805" s="104"/>
      <c r="AF4805" s="104"/>
      <c r="AG4805" s="104"/>
      <c r="AK4805" s="104"/>
      <c r="AL4805" s="104"/>
      <c r="AO4805" s="104"/>
      <c r="AP4805" s="104"/>
    </row>
    <row r="4806" spans="21:42" ht="15" customHeight="1" x14ac:dyDescent="0.25">
      <c r="U4806" s="104"/>
      <c r="AB4806" s="104"/>
      <c r="AC4806" s="104"/>
      <c r="AF4806" s="104"/>
      <c r="AG4806" s="104"/>
      <c r="AK4806" s="104"/>
      <c r="AL4806" s="104"/>
      <c r="AO4806" s="104"/>
      <c r="AP4806" s="104"/>
    </row>
    <row r="4807" spans="21:42" ht="15" customHeight="1" x14ac:dyDescent="0.25">
      <c r="U4807" s="104"/>
      <c r="AB4807" s="104"/>
      <c r="AC4807" s="104"/>
      <c r="AF4807" s="104"/>
      <c r="AG4807" s="104"/>
      <c r="AK4807" s="104"/>
      <c r="AL4807" s="104"/>
      <c r="AO4807" s="104"/>
      <c r="AP4807" s="104"/>
    </row>
    <row r="4808" spans="21:42" ht="15" customHeight="1" x14ac:dyDescent="0.25">
      <c r="U4808" s="104"/>
      <c r="AB4808" s="104"/>
      <c r="AC4808" s="104"/>
      <c r="AF4808" s="104"/>
      <c r="AG4808" s="104"/>
      <c r="AK4808" s="104"/>
      <c r="AL4808" s="104"/>
      <c r="AO4808" s="104"/>
      <c r="AP4808" s="104"/>
    </row>
    <row r="4809" spans="21:42" ht="15" customHeight="1" x14ac:dyDescent="0.25">
      <c r="U4809" s="104"/>
      <c r="AB4809" s="104"/>
      <c r="AC4809" s="104"/>
      <c r="AF4809" s="104"/>
      <c r="AG4809" s="104"/>
      <c r="AK4809" s="104"/>
      <c r="AL4809" s="104"/>
      <c r="AO4809" s="104"/>
      <c r="AP4809" s="104"/>
    </row>
    <row r="4810" spans="21:42" ht="15" customHeight="1" x14ac:dyDescent="0.25">
      <c r="U4810" s="104"/>
      <c r="AB4810" s="104"/>
      <c r="AC4810" s="104"/>
      <c r="AF4810" s="104"/>
      <c r="AG4810" s="104"/>
      <c r="AK4810" s="104"/>
      <c r="AL4810" s="104"/>
      <c r="AO4810" s="104"/>
      <c r="AP4810" s="104"/>
    </row>
    <row r="4811" spans="21:42" ht="15" customHeight="1" x14ac:dyDescent="0.25">
      <c r="U4811" s="104"/>
      <c r="AB4811" s="104"/>
      <c r="AC4811" s="104"/>
      <c r="AF4811" s="104"/>
      <c r="AG4811" s="104"/>
      <c r="AK4811" s="104"/>
      <c r="AL4811" s="104"/>
      <c r="AO4811" s="104"/>
      <c r="AP4811" s="104"/>
    </row>
    <row r="4812" spans="21:42" ht="15" customHeight="1" x14ac:dyDescent="0.25">
      <c r="U4812" s="104"/>
      <c r="AB4812" s="104"/>
      <c r="AC4812" s="104"/>
      <c r="AF4812" s="104"/>
      <c r="AG4812" s="104"/>
      <c r="AK4812" s="104"/>
      <c r="AL4812" s="104"/>
      <c r="AO4812" s="104"/>
      <c r="AP4812" s="104"/>
    </row>
    <row r="4813" spans="21:42" ht="15" customHeight="1" x14ac:dyDescent="0.25">
      <c r="U4813" s="104"/>
      <c r="AB4813" s="104"/>
      <c r="AC4813" s="104"/>
      <c r="AF4813" s="104"/>
      <c r="AG4813" s="104"/>
      <c r="AK4813" s="104"/>
      <c r="AL4813" s="104"/>
      <c r="AO4813" s="104"/>
      <c r="AP4813" s="104"/>
    </row>
    <row r="4814" spans="21:42" ht="15" customHeight="1" x14ac:dyDescent="0.25">
      <c r="U4814" s="104"/>
      <c r="AB4814" s="104"/>
      <c r="AC4814" s="104"/>
      <c r="AF4814" s="104"/>
      <c r="AG4814" s="104"/>
      <c r="AK4814" s="104"/>
      <c r="AL4814" s="104"/>
      <c r="AO4814" s="104"/>
      <c r="AP4814" s="104"/>
    </row>
    <row r="4815" spans="21:42" ht="15" customHeight="1" x14ac:dyDescent="0.25">
      <c r="U4815" s="104"/>
      <c r="AB4815" s="104"/>
      <c r="AC4815" s="104"/>
      <c r="AF4815" s="104"/>
      <c r="AG4815" s="104"/>
      <c r="AK4815" s="104"/>
      <c r="AL4815" s="104"/>
      <c r="AO4815" s="104"/>
      <c r="AP4815" s="104"/>
    </row>
    <row r="4816" spans="21:42" ht="15" customHeight="1" x14ac:dyDescent="0.25">
      <c r="U4816" s="104"/>
      <c r="AB4816" s="104"/>
      <c r="AC4816" s="104"/>
      <c r="AF4816" s="104"/>
      <c r="AG4816" s="104"/>
      <c r="AK4816" s="104"/>
      <c r="AL4816" s="104"/>
      <c r="AO4816" s="104"/>
      <c r="AP4816" s="104"/>
    </row>
    <row r="4817" spans="21:42" ht="15" customHeight="1" x14ac:dyDescent="0.25">
      <c r="U4817" s="104"/>
      <c r="AB4817" s="104"/>
      <c r="AC4817" s="104"/>
      <c r="AF4817" s="104"/>
      <c r="AG4817" s="104"/>
      <c r="AK4817" s="104"/>
      <c r="AL4817" s="104"/>
      <c r="AO4817" s="104"/>
      <c r="AP4817" s="104"/>
    </row>
    <row r="4818" spans="21:42" ht="15" customHeight="1" x14ac:dyDescent="0.25">
      <c r="U4818" s="104"/>
      <c r="AB4818" s="104"/>
      <c r="AC4818" s="104"/>
      <c r="AF4818" s="104"/>
      <c r="AG4818" s="104"/>
      <c r="AK4818" s="104"/>
      <c r="AL4818" s="104"/>
      <c r="AO4818" s="104"/>
      <c r="AP4818" s="104"/>
    </row>
    <row r="4819" spans="21:42" ht="15" customHeight="1" x14ac:dyDescent="0.25">
      <c r="U4819" s="104"/>
      <c r="AB4819" s="104"/>
      <c r="AC4819" s="104"/>
      <c r="AF4819" s="104"/>
      <c r="AG4819" s="104"/>
      <c r="AK4819" s="104"/>
      <c r="AL4819" s="104"/>
      <c r="AO4819" s="104"/>
      <c r="AP4819" s="104"/>
    </row>
    <row r="4820" spans="21:42" ht="15" customHeight="1" x14ac:dyDescent="0.25">
      <c r="U4820" s="104"/>
      <c r="AB4820" s="104"/>
      <c r="AC4820" s="104"/>
      <c r="AF4820" s="104"/>
      <c r="AG4820" s="104"/>
      <c r="AK4820" s="104"/>
      <c r="AL4820" s="104"/>
      <c r="AO4820" s="104"/>
      <c r="AP4820" s="104"/>
    </row>
    <row r="4821" spans="21:42" ht="15" customHeight="1" x14ac:dyDescent="0.25">
      <c r="U4821" s="104"/>
      <c r="AB4821" s="104"/>
      <c r="AC4821" s="104"/>
      <c r="AF4821" s="104"/>
      <c r="AG4821" s="104"/>
      <c r="AK4821" s="104"/>
      <c r="AL4821" s="104"/>
      <c r="AO4821" s="104"/>
      <c r="AP4821" s="104"/>
    </row>
    <row r="4822" spans="21:42" ht="15" customHeight="1" x14ac:dyDescent="0.25">
      <c r="U4822" s="104"/>
      <c r="AB4822" s="104"/>
      <c r="AC4822" s="104"/>
      <c r="AF4822" s="104"/>
      <c r="AG4822" s="104"/>
      <c r="AK4822" s="104"/>
      <c r="AL4822" s="104"/>
      <c r="AO4822" s="104"/>
      <c r="AP4822" s="104"/>
    </row>
    <row r="4823" spans="21:42" ht="15" customHeight="1" x14ac:dyDescent="0.25">
      <c r="U4823" s="104"/>
      <c r="AB4823" s="104"/>
      <c r="AC4823" s="104"/>
      <c r="AF4823" s="104"/>
      <c r="AG4823" s="104"/>
      <c r="AK4823" s="104"/>
      <c r="AL4823" s="104"/>
      <c r="AO4823" s="104"/>
      <c r="AP4823" s="104"/>
    </row>
    <row r="4824" spans="21:42" ht="15" customHeight="1" x14ac:dyDescent="0.25">
      <c r="U4824" s="104"/>
      <c r="AB4824" s="104"/>
      <c r="AC4824" s="104"/>
      <c r="AF4824" s="104"/>
      <c r="AG4824" s="104"/>
      <c r="AK4824" s="104"/>
      <c r="AL4824" s="104"/>
      <c r="AO4824" s="104"/>
      <c r="AP4824" s="104"/>
    </row>
    <row r="4825" spans="21:42" ht="15" customHeight="1" x14ac:dyDescent="0.25">
      <c r="U4825" s="104"/>
      <c r="AB4825" s="104"/>
      <c r="AC4825" s="104"/>
      <c r="AF4825" s="104"/>
      <c r="AG4825" s="104"/>
      <c r="AK4825" s="104"/>
      <c r="AL4825" s="104"/>
      <c r="AO4825" s="104"/>
      <c r="AP4825" s="104"/>
    </row>
    <row r="4826" spans="21:42" ht="15" customHeight="1" x14ac:dyDescent="0.25">
      <c r="U4826" s="104"/>
      <c r="AB4826" s="104"/>
      <c r="AC4826" s="104"/>
      <c r="AF4826" s="104"/>
      <c r="AG4826" s="104"/>
      <c r="AK4826" s="104"/>
      <c r="AL4826" s="104"/>
      <c r="AO4826" s="104"/>
      <c r="AP4826" s="104"/>
    </row>
    <row r="4827" spans="21:42" ht="15" customHeight="1" x14ac:dyDescent="0.25">
      <c r="U4827" s="104"/>
      <c r="AB4827" s="104"/>
      <c r="AC4827" s="104"/>
      <c r="AF4827" s="104"/>
      <c r="AG4827" s="104"/>
      <c r="AK4827" s="104"/>
      <c r="AL4827" s="104"/>
      <c r="AO4827" s="104"/>
      <c r="AP4827" s="104"/>
    </row>
    <row r="4828" spans="21:42" ht="15" customHeight="1" x14ac:dyDescent="0.25">
      <c r="U4828" s="104"/>
      <c r="AB4828" s="104"/>
      <c r="AC4828" s="104"/>
      <c r="AF4828" s="104"/>
      <c r="AG4828" s="104"/>
      <c r="AK4828" s="104"/>
      <c r="AL4828" s="104"/>
      <c r="AO4828" s="104"/>
      <c r="AP4828" s="104"/>
    </row>
    <row r="4829" spans="21:42" ht="15" customHeight="1" x14ac:dyDescent="0.25">
      <c r="U4829" s="104"/>
      <c r="AB4829" s="104"/>
      <c r="AC4829" s="104"/>
      <c r="AF4829" s="104"/>
      <c r="AG4829" s="104"/>
      <c r="AK4829" s="104"/>
      <c r="AL4829" s="104"/>
      <c r="AO4829" s="104"/>
      <c r="AP4829" s="104"/>
    </row>
    <row r="4830" spans="21:42" ht="15" customHeight="1" x14ac:dyDescent="0.25">
      <c r="U4830" s="104"/>
      <c r="AB4830" s="104"/>
      <c r="AC4830" s="104"/>
      <c r="AF4830" s="104"/>
      <c r="AG4830" s="104"/>
      <c r="AK4830" s="104"/>
      <c r="AL4830" s="104"/>
      <c r="AO4830" s="104"/>
      <c r="AP4830" s="104"/>
    </row>
    <row r="4831" spans="21:42" ht="15" customHeight="1" x14ac:dyDescent="0.25">
      <c r="U4831" s="104"/>
      <c r="AB4831" s="104"/>
      <c r="AC4831" s="104"/>
      <c r="AF4831" s="104"/>
      <c r="AG4831" s="104"/>
      <c r="AK4831" s="104"/>
      <c r="AL4831" s="104"/>
      <c r="AO4831" s="104"/>
      <c r="AP4831" s="104"/>
    </row>
    <row r="4832" spans="21:42" ht="15" customHeight="1" x14ac:dyDescent="0.25">
      <c r="U4832" s="104"/>
      <c r="AB4832" s="104"/>
      <c r="AC4832" s="104"/>
      <c r="AF4832" s="104"/>
      <c r="AG4832" s="104"/>
      <c r="AK4832" s="104"/>
      <c r="AL4832" s="104"/>
      <c r="AO4832" s="104"/>
      <c r="AP4832" s="104"/>
    </row>
    <row r="4833" spans="21:42" ht="15" customHeight="1" x14ac:dyDescent="0.25">
      <c r="U4833" s="104"/>
      <c r="AB4833" s="104"/>
      <c r="AC4833" s="104"/>
      <c r="AF4833" s="104"/>
      <c r="AG4833" s="104"/>
      <c r="AK4833" s="104"/>
      <c r="AL4833" s="104"/>
      <c r="AO4833" s="104"/>
      <c r="AP4833" s="104"/>
    </row>
    <row r="4834" spans="21:42" ht="15" customHeight="1" x14ac:dyDescent="0.25">
      <c r="U4834" s="104"/>
      <c r="AB4834" s="104"/>
      <c r="AC4834" s="104"/>
      <c r="AF4834" s="104"/>
      <c r="AG4834" s="104"/>
      <c r="AK4834" s="104"/>
      <c r="AL4834" s="104"/>
      <c r="AO4834" s="104"/>
      <c r="AP4834" s="104"/>
    </row>
    <row r="4835" spans="21:42" ht="15" customHeight="1" x14ac:dyDescent="0.25">
      <c r="U4835" s="104"/>
      <c r="AB4835" s="104"/>
      <c r="AC4835" s="104"/>
      <c r="AF4835" s="104"/>
      <c r="AG4835" s="104"/>
      <c r="AK4835" s="104"/>
      <c r="AL4835" s="104"/>
      <c r="AO4835" s="104"/>
      <c r="AP4835" s="104"/>
    </row>
    <row r="4836" spans="21:42" ht="15" customHeight="1" x14ac:dyDescent="0.25">
      <c r="U4836" s="104"/>
      <c r="AB4836" s="104"/>
      <c r="AC4836" s="104"/>
      <c r="AF4836" s="104"/>
      <c r="AG4836" s="104"/>
      <c r="AK4836" s="104"/>
      <c r="AL4836" s="104"/>
      <c r="AO4836" s="104"/>
      <c r="AP4836" s="104"/>
    </row>
    <row r="4837" spans="21:42" ht="15" customHeight="1" x14ac:dyDescent="0.25">
      <c r="U4837" s="104"/>
      <c r="AB4837" s="104"/>
      <c r="AC4837" s="104"/>
      <c r="AF4837" s="104"/>
      <c r="AG4837" s="104"/>
      <c r="AK4837" s="104"/>
      <c r="AL4837" s="104"/>
      <c r="AO4837" s="104"/>
      <c r="AP4837" s="104"/>
    </row>
    <row r="4838" spans="21:42" ht="15" customHeight="1" x14ac:dyDescent="0.25">
      <c r="U4838" s="104"/>
      <c r="AB4838" s="104"/>
      <c r="AC4838" s="104"/>
      <c r="AF4838" s="104"/>
      <c r="AG4838" s="104"/>
      <c r="AK4838" s="104"/>
      <c r="AL4838" s="104"/>
      <c r="AO4838" s="104"/>
      <c r="AP4838" s="104"/>
    </row>
    <row r="4839" spans="21:42" ht="15" customHeight="1" x14ac:dyDescent="0.25">
      <c r="U4839" s="104"/>
      <c r="AB4839" s="104"/>
      <c r="AC4839" s="104"/>
      <c r="AF4839" s="104"/>
      <c r="AG4839" s="104"/>
      <c r="AK4839" s="104"/>
      <c r="AL4839" s="104"/>
      <c r="AO4839" s="104"/>
      <c r="AP4839" s="104"/>
    </row>
    <row r="4840" spans="21:42" ht="15" customHeight="1" x14ac:dyDescent="0.25">
      <c r="U4840" s="104"/>
      <c r="AB4840" s="104"/>
      <c r="AC4840" s="104"/>
      <c r="AF4840" s="104"/>
      <c r="AG4840" s="104"/>
      <c r="AK4840" s="104"/>
      <c r="AL4840" s="104"/>
      <c r="AO4840" s="104"/>
      <c r="AP4840" s="104"/>
    </row>
    <row r="4841" spans="21:42" ht="15" customHeight="1" x14ac:dyDescent="0.25">
      <c r="U4841" s="104"/>
      <c r="AB4841" s="104"/>
      <c r="AC4841" s="104"/>
      <c r="AF4841" s="104"/>
      <c r="AG4841" s="104"/>
      <c r="AK4841" s="104"/>
      <c r="AL4841" s="104"/>
      <c r="AO4841" s="104"/>
      <c r="AP4841" s="104"/>
    </row>
    <row r="4842" spans="21:42" ht="15" customHeight="1" x14ac:dyDescent="0.25">
      <c r="U4842" s="104"/>
      <c r="AB4842" s="104"/>
      <c r="AC4842" s="104"/>
      <c r="AF4842" s="104"/>
      <c r="AG4842" s="104"/>
      <c r="AK4842" s="104"/>
      <c r="AL4842" s="104"/>
      <c r="AO4842" s="104"/>
      <c r="AP4842" s="104"/>
    </row>
    <row r="4843" spans="21:42" ht="15" customHeight="1" x14ac:dyDescent="0.25">
      <c r="U4843" s="104"/>
      <c r="AB4843" s="104"/>
      <c r="AC4843" s="104"/>
      <c r="AF4843" s="104"/>
      <c r="AG4843" s="104"/>
      <c r="AK4843" s="104"/>
      <c r="AL4843" s="104"/>
      <c r="AO4843" s="104"/>
      <c r="AP4843" s="104"/>
    </row>
    <row r="4844" spans="21:42" ht="15" customHeight="1" x14ac:dyDescent="0.25">
      <c r="U4844" s="104"/>
      <c r="AB4844" s="104"/>
      <c r="AC4844" s="104"/>
      <c r="AF4844" s="104"/>
      <c r="AG4844" s="104"/>
      <c r="AK4844" s="104"/>
      <c r="AL4844" s="104"/>
      <c r="AO4844" s="104"/>
      <c r="AP4844" s="104"/>
    </row>
    <row r="4845" spans="21:42" ht="15" customHeight="1" x14ac:dyDescent="0.25">
      <c r="U4845" s="104"/>
      <c r="AB4845" s="104"/>
      <c r="AC4845" s="104"/>
      <c r="AF4845" s="104"/>
      <c r="AG4845" s="104"/>
      <c r="AK4845" s="104"/>
      <c r="AL4845" s="104"/>
      <c r="AO4845" s="104"/>
      <c r="AP4845" s="104"/>
    </row>
    <row r="4846" spans="21:42" ht="15" customHeight="1" x14ac:dyDescent="0.25">
      <c r="U4846" s="104"/>
      <c r="AB4846" s="104"/>
      <c r="AC4846" s="104"/>
      <c r="AF4846" s="104"/>
      <c r="AG4846" s="104"/>
      <c r="AK4846" s="104"/>
      <c r="AL4846" s="104"/>
      <c r="AO4846" s="104"/>
      <c r="AP4846" s="104"/>
    </row>
    <row r="4847" spans="21:42" ht="15" customHeight="1" x14ac:dyDescent="0.25">
      <c r="U4847" s="104"/>
      <c r="AB4847" s="104"/>
      <c r="AC4847" s="104"/>
      <c r="AF4847" s="104"/>
      <c r="AG4847" s="104"/>
      <c r="AK4847" s="104"/>
      <c r="AL4847" s="104"/>
      <c r="AO4847" s="104"/>
      <c r="AP4847" s="104"/>
    </row>
    <row r="4848" spans="21:42" ht="15" customHeight="1" x14ac:dyDescent="0.25">
      <c r="U4848" s="104"/>
      <c r="AB4848" s="104"/>
      <c r="AC4848" s="104"/>
      <c r="AF4848" s="104"/>
      <c r="AG4848" s="104"/>
      <c r="AK4848" s="104"/>
      <c r="AL4848" s="104"/>
      <c r="AO4848" s="104"/>
      <c r="AP4848" s="104"/>
    </row>
    <row r="4849" spans="21:42" ht="15" customHeight="1" x14ac:dyDescent="0.25">
      <c r="U4849" s="104"/>
      <c r="AB4849" s="104"/>
      <c r="AC4849" s="104"/>
      <c r="AF4849" s="104"/>
      <c r="AG4849" s="104"/>
      <c r="AK4849" s="104"/>
      <c r="AL4849" s="104"/>
      <c r="AO4849" s="104"/>
      <c r="AP4849" s="104"/>
    </row>
    <row r="4850" spans="21:42" ht="15" customHeight="1" x14ac:dyDescent="0.25">
      <c r="U4850" s="104"/>
      <c r="AB4850" s="104"/>
      <c r="AC4850" s="104"/>
      <c r="AF4850" s="104"/>
      <c r="AG4850" s="104"/>
      <c r="AK4850" s="104"/>
      <c r="AL4850" s="104"/>
      <c r="AO4850" s="104"/>
      <c r="AP4850" s="104"/>
    </row>
    <row r="4851" spans="21:42" ht="15" customHeight="1" x14ac:dyDescent="0.25">
      <c r="U4851" s="104"/>
      <c r="AB4851" s="104"/>
      <c r="AC4851" s="104"/>
      <c r="AF4851" s="104"/>
      <c r="AG4851" s="104"/>
      <c r="AK4851" s="104"/>
      <c r="AL4851" s="104"/>
      <c r="AO4851" s="104"/>
      <c r="AP4851" s="104"/>
    </row>
    <row r="4852" spans="21:42" ht="15" customHeight="1" x14ac:dyDescent="0.25">
      <c r="U4852" s="104"/>
      <c r="AB4852" s="104"/>
      <c r="AC4852" s="104"/>
      <c r="AF4852" s="104"/>
      <c r="AG4852" s="104"/>
      <c r="AK4852" s="104"/>
      <c r="AL4852" s="104"/>
      <c r="AO4852" s="104"/>
      <c r="AP4852" s="104"/>
    </row>
    <row r="4853" spans="21:42" ht="15" customHeight="1" x14ac:dyDescent="0.25">
      <c r="U4853" s="104"/>
      <c r="AB4853" s="104"/>
      <c r="AC4853" s="104"/>
      <c r="AF4853" s="104"/>
      <c r="AG4853" s="104"/>
      <c r="AK4853" s="104"/>
      <c r="AL4853" s="104"/>
      <c r="AO4853" s="104"/>
      <c r="AP4853" s="104"/>
    </row>
    <row r="4854" spans="21:42" ht="15" customHeight="1" x14ac:dyDescent="0.25">
      <c r="U4854" s="104"/>
      <c r="AB4854" s="104"/>
      <c r="AC4854" s="104"/>
      <c r="AF4854" s="104"/>
      <c r="AG4854" s="104"/>
      <c r="AK4854" s="104"/>
      <c r="AL4854" s="104"/>
      <c r="AO4854" s="104"/>
      <c r="AP4854" s="104"/>
    </row>
    <row r="4855" spans="21:42" ht="15" customHeight="1" x14ac:dyDescent="0.25">
      <c r="U4855" s="104"/>
      <c r="AB4855" s="104"/>
      <c r="AC4855" s="104"/>
      <c r="AF4855" s="104"/>
      <c r="AG4855" s="104"/>
      <c r="AK4855" s="104"/>
      <c r="AL4855" s="104"/>
      <c r="AO4855" s="104"/>
      <c r="AP4855" s="104"/>
    </row>
    <row r="4856" spans="21:42" ht="15" customHeight="1" x14ac:dyDescent="0.25">
      <c r="U4856" s="104"/>
      <c r="AB4856" s="104"/>
      <c r="AC4856" s="104"/>
      <c r="AF4856" s="104"/>
      <c r="AG4856" s="104"/>
      <c r="AK4856" s="104"/>
      <c r="AL4856" s="104"/>
      <c r="AO4856" s="104"/>
      <c r="AP4856" s="104"/>
    </row>
    <row r="4857" spans="21:42" ht="15" customHeight="1" x14ac:dyDescent="0.25">
      <c r="U4857" s="104"/>
      <c r="AB4857" s="104"/>
      <c r="AC4857" s="104"/>
      <c r="AF4857" s="104"/>
      <c r="AG4857" s="104"/>
      <c r="AK4857" s="104"/>
      <c r="AL4857" s="104"/>
      <c r="AO4857" s="104"/>
      <c r="AP4857" s="104"/>
    </row>
    <row r="4858" spans="21:42" ht="15" customHeight="1" x14ac:dyDescent="0.25">
      <c r="U4858" s="104"/>
      <c r="AB4858" s="104"/>
      <c r="AC4858" s="104"/>
      <c r="AF4858" s="104"/>
      <c r="AG4858" s="104"/>
      <c r="AK4858" s="104"/>
      <c r="AL4858" s="104"/>
      <c r="AO4858" s="104"/>
      <c r="AP4858" s="104"/>
    </row>
    <row r="4859" spans="21:42" ht="15" customHeight="1" x14ac:dyDescent="0.25">
      <c r="U4859" s="104"/>
      <c r="AB4859" s="104"/>
      <c r="AC4859" s="104"/>
      <c r="AF4859" s="104"/>
      <c r="AG4859" s="104"/>
      <c r="AK4859" s="104"/>
      <c r="AL4859" s="104"/>
      <c r="AO4859" s="104"/>
      <c r="AP4859" s="104"/>
    </row>
    <row r="4860" spans="21:42" ht="15" customHeight="1" x14ac:dyDescent="0.25">
      <c r="U4860" s="104"/>
      <c r="AB4860" s="104"/>
      <c r="AC4860" s="104"/>
      <c r="AF4860" s="104"/>
      <c r="AG4860" s="104"/>
      <c r="AK4860" s="104"/>
      <c r="AL4860" s="104"/>
      <c r="AO4860" s="104"/>
      <c r="AP4860" s="104"/>
    </row>
    <row r="4861" spans="21:42" ht="15" customHeight="1" x14ac:dyDescent="0.25">
      <c r="U4861" s="104"/>
      <c r="AB4861" s="104"/>
      <c r="AC4861" s="104"/>
      <c r="AF4861" s="104"/>
      <c r="AG4861" s="104"/>
      <c r="AK4861" s="104"/>
      <c r="AL4861" s="104"/>
      <c r="AO4861" s="104"/>
      <c r="AP4861" s="104"/>
    </row>
    <row r="4862" spans="21:42" ht="15" customHeight="1" x14ac:dyDescent="0.25">
      <c r="U4862" s="104"/>
      <c r="AB4862" s="104"/>
      <c r="AC4862" s="104"/>
      <c r="AF4862" s="104"/>
      <c r="AG4862" s="104"/>
      <c r="AK4862" s="104"/>
      <c r="AL4862" s="104"/>
      <c r="AO4862" s="104"/>
      <c r="AP4862" s="104"/>
    </row>
    <row r="4863" spans="21:42" ht="15" customHeight="1" x14ac:dyDescent="0.25">
      <c r="U4863" s="104"/>
      <c r="AB4863" s="104"/>
      <c r="AC4863" s="104"/>
      <c r="AF4863" s="104"/>
      <c r="AG4863" s="104"/>
      <c r="AK4863" s="104"/>
      <c r="AL4863" s="104"/>
      <c r="AO4863" s="104"/>
      <c r="AP4863" s="104"/>
    </row>
    <row r="4864" spans="21:42" ht="15" customHeight="1" x14ac:dyDescent="0.25">
      <c r="U4864" s="104"/>
      <c r="AB4864" s="104"/>
      <c r="AC4864" s="104"/>
      <c r="AF4864" s="104"/>
      <c r="AG4864" s="104"/>
      <c r="AK4864" s="104"/>
      <c r="AL4864" s="104"/>
      <c r="AO4864" s="104"/>
      <c r="AP4864" s="104"/>
    </row>
    <row r="4865" spans="21:42" ht="15" customHeight="1" x14ac:dyDescent="0.25">
      <c r="U4865" s="104"/>
      <c r="AB4865" s="104"/>
      <c r="AC4865" s="104"/>
      <c r="AF4865" s="104"/>
      <c r="AG4865" s="104"/>
      <c r="AK4865" s="104"/>
      <c r="AL4865" s="104"/>
      <c r="AO4865" s="104"/>
      <c r="AP4865" s="104"/>
    </row>
    <row r="4866" spans="21:42" ht="15" customHeight="1" x14ac:dyDescent="0.25">
      <c r="U4866" s="104"/>
      <c r="AB4866" s="104"/>
      <c r="AC4866" s="104"/>
      <c r="AF4866" s="104"/>
      <c r="AG4866" s="104"/>
      <c r="AK4866" s="104"/>
      <c r="AL4866" s="104"/>
      <c r="AO4866" s="104"/>
      <c r="AP4866" s="104"/>
    </row>
    <row r="4867" spans="21:42" ht="15" customHeight="1" x14ac:dyDescent="0.25">
      <c r="U4867" s="104"/>
      <c r="AB4867" s="104"/>
      <c r="AC4867" s="104"/>
      <c r="AF4867" s="104"/>
      <c r="AG4867" s="104"/>
      <c r="AK4867" s="104"/>
      <c r="AL4867" s="104"/>
      <c r="AO4867" s="104"/>
      <c r="AP4867" s="104"/>
    </row>
    <row r="4868" spans="21:42" ht="15" customHeight="1" x14ac:dyDescent="0.25">
      <c r="U4868" s="104"/>
      <c r="AB4868" s="104"/>
      <c r="AC4868" s="104"/>
      <c r="AF4868" s="104"/>
      <c r="AG4868" s="104"/>
      <c r="AK4868" s="104"/>
      <c r="AL4868" s="104"/>
      <c r="AO4868" s="104"/>
      <c r="AP4868" s="104"/>
    </row>
    <row r="4869" spans="21:42" ht="15" customHeight="1" x14ac:dyDescent="0.25">
      <c r="U4869" s="104"/>
      <c r="AB4869" s="104"/>
      <c r="AC4869" s="104"/>
      <c r="AF4869" s="104"/>
      <c r="AG4869" s="104"/>
      <c r="AK4869" s="104"/>
      <c r="AL4869" s="104"/>
      <c r="AO4869" s="104"/>
      <c r="AP4869" s="104"/>
    </row>
    <row r="4870" spans="21:42" ht="15" customHeight="1" x14ac:dyDescent="0.25">
      <c r="U4870" s="104"/>
      <c r="AB4870" s="104"/>
      <c r="AC4870" s="104"/>
      <c r="AF4870" s="104"/>
      <c r="AG4870" s="104"/>
      <c r="AK4870" s="104"/>
      <c r="AL4870" s="104"/>
      <c r="AO4870" s="104"/>
      <c r="AP4870" s="104"/>
    </row>
    <row r="4871" spans="21:42" ht="15" customHeight="1" x14ac:dyDescent="0.25">
      <c r="U4871" s="104"/>
      <c r="AB4871" s="104"/>
      <c r="AC4871" s="104"/>
      <c r="AF4871" s="104"/>
      <c r="AG4871" s="104"/>
      <c r="AK4871" s="104"/>
      <c r="AL4871" s="104"/>
      <c r="AO4871" s="104"/>
      <c r="AP4871" s="104"/>
    </row>
    <row r="4872" spans="21:42" ht="15" customHeight="1" x14ac:dyDescent="0.25">
      <c r="U4872" s="104"/>
      <c r="AB4872" s="104"/>
      <c r="AC4872" s="104"/>
      <c r="AF4872" s="104"/>
      <c r="AG4872" s="104"/>
      <c r="AK4872" s="104"/>
      <c r="AL4872" s="104"/>
      <c r="AO4872" s="104"/>
      <c r="AP4872" s="104"/>
    </row>
    <row r="4873" spans="21:42" ht="15" customHeight="1" x14ac:dyDescent="0.25">
      <c r="U4873" s="104"/>
      <c r="AB4873" s="104"/>
      <c r="AC4873" s="104"/>
      <c r="AF4873" s="104"/>
      <c r="AG4873" s="104"/>
      <c r="AK4873" s="104"/>
      <c r="AL4873" s="104"/>
      <c r="AO4873" s="104"/>
      <c r="AP4873" s="104"/>
    </row>
    <row r="4874" spans="21:42" ht="15" customHeight="1" x14ac:dyDescent="0.25">
      <c r="U4874" s="104"/>
      <c r="AB4874" s="104"/>
      <c r="AC4874" s="104"/>
      <c r="AF4874" s="104"/>
      <c r="AG4874" s="104"/>
      <c r="AK4874" s="104"/>
      <c r="AL4874" s="104"/>
      <c r="AO4874" s="104"/>
      <c r="AP4874" s="104"/>
    </row>
    <row r="4875" spans="21:42" ht="15" customHeight="1" x14ac:dyDescent="0.25">
      <c r="U4875" s="104"/>
      <c r="AB4875" s="104"/>
      <c r="AC4875" s="104"/>
      <c r="AF4875" s="104"/>
      <c r="AG4875" s="104"/>
      <c r="AK4875" s="104"/>
      <c r="AL4875" s="104"/>
      <c r="AO4875" s="104"/>
      <c r="AP4875" s="104"/>
    </row>
    <row r="4876" spans="21:42" ht="15" customHeight="1" x14ac:dyDescent="0.25">
      <c r="U4876" s="104"/>
      <c r="AB4876" s="104"/>
      <c r="AC4876" s="104"/>
      <c r="AF4876" s="104"/>
      <c r="AG4876" s="104"/>
      <c r="AK4876" s="104"/>
      <c r="AL4876" s="104"/>
      <c r="AO4876" s="104"/>
      <c r="AP4876" s="104"/>
    </row>
    <row r="4877" spans="21:42" ht="15" customHeight="1" x14ac:dyDescent="0.25">
      <c r="U4877" s="104"/>
      <c r="AB4877" s="104"/>
      <c r="AC4877" s="104"/>
      <c r="AF4877" s="104"/>
      <c r="AG4877" s="104"/>
      <c r="AK4877" s="104"/>
      <c r="AL4877" s="104"/>
      <c r="AO4877" s="104"/>
      <c r="AP4877" s="104"/>
    </row>
    <row r="4878" spans="21:42" ht="15" customHeight="1" x14ac:dyDescent="0.25">
      <c r="U4878" s="104"/>
      <c r="AB4878" s="104"/>
      <c r="AC4878" s="104"/>
      <c r="AF4878" s="104"/>
      <c r="AG4878" s="104"/>
      <c r="AK4878" s="104"/>
      <c r="AL4878" s="104"/>
      <c r="AO4878" s="104"/>
      <c r="AP4878" s="104"/>
    </row>
    <row r="4879" spans="21:42" ht="15" customHeight="1" x14ac:dyDescent="0.25">
      <c r="U4879" s="104"/>
      <c r="AB4879" s="104"/>
      <c r="AC4879" s="104"/>
      <c r="AF4879" s="104"/>
      <c r="AG4879" s="104"/>
      <c r="AK4879" s="104"/>
      <c r="AL4879" s="104"/>
      <c r="AO4879" s="104"/>
      <c r="AP4879" s="104"/>
    </row>
    <row r="4880" spans="21:42" ht="15" customHeight="1" x14ac:dyDescent="0.25">
      <c r="U4880" s="104"/>
      <c r="AB4880" s="104"/>
      <c r="AC4880" s="104"/>
      <c r="AF4880" s="104"/>
      <c r="AG4880" s="104"/>
      <c r="AK4880" s="104"/>
      <c r="AL4880" s="104"/>
      <c r="AO4880" s="104"/>
      <c r="AP4880" s="104"/>
    </row>
    <row r="4881" spans="21:42" ht="15" customHeight="1" x14ac:dyDescent="0.25">
      <c r="U4881" s="104"/>
      <c r="AB4881" s="104"/>
      <c r="AC4881" s="104"/>
      <c r="AF4881" s="104"/>
      <c r="AG4881" s="104"/>
      <c r="AK4881" s="104"/>
      <c r="AL4881" s="104"/>
      <c r="AO4881" s="104"/>
      <c r="AP4881" s="104"/>
    </row>
    <row r="4882" spans="21:42" ht="15" customHeight="1" x14ac:dyDescent="0.25">
      <c r="U4882" s="104"/>
      <c r="AB4882" s="104"/>
      <c r="AC4882" s="104"/>
      <c r="AF4882" s="104"/>
      <c r="AG4882" s="104"/>
      <c r="AK4882" s="104"/>
      <c r="AL4882" s="104"/>
      <c r="AO4882" s="104"/>
      <c r="AP4882" s="104"/>
    </row>
    <row r="4883" spans="21:42" ht="15" customHeight="1" x14ac:dyDescent="0.25">
      <c r="U4883" s="104"/>
      <c r="AB4883" s="104"/>
      <c r="AC4883" s="104"/>
      <c r="AF4883" s="104"/>
      <c r="AG4883" s="104"/>
      <c r="AK4883" s="104"/>
      <c r="AL4883" s="104"/>
      <c r="AO4883" s="104"/>
      <c r="AP4883" s="104"/>
    </row>
    <row r="4884" spans="21:42" ht="15" customHeight="1" x14ac:dyDescent="0.25">
      <c r="U4884" s="104"/>
      <c r="AB4884" s="104"/>
      <c r="AC4884" s="104"/>
      <c r="AF4884" s="104"/>
      <c r="AG4884" s="104"/>
      <c r="AK4884" s="104"/>
      <c r="AL4884" s="104"/>
      <c r="AO4884" s="104"/>
      <c r="AP4884" s="104"/>
    </row>
    <row r="4885" spans="21:42" ht="15" customHeight="1" x14ac:dyDescent="0.25">
      <c r="U4885" s="104"/>
      <c r="AB4885" s="104"/>
      <c r="AC4885" s="104"/>
      <c r="AF4885" s="104"/>
      <c r="AG4885" s="104"/>
      <c r="AK4885" s="104"/>
      <c r="AL4885" s="104"/>
      <c r="AO4885" s="104"/>
      <c r="AP4885" s="104"/>
    </row>
    <row r="4886" spans="21:42" ht="15" customHeight="1" x14ac:dyDescent="0.25">
      <c r="U4886" s="104"/>
      <c r="AB4886" s="104"/>
      <c r="AC4886" s="104"/>
      <c r="AF4886" s="104"/>
      <c r="AG4886" s="104"/>
      <c r="AK4886" s="104"/>
      <c r="AL4886" s="104"/>
      <c r="AO4886" s="104"/>
      <c r="AP4886" s="104"/>
    </row>
    <row r="4887" spans="21:42" ht="15" customHeight="1" x14ac:dyDescent="0.25">
      <c r="U4887" s="104"/>
      <c r="AB4887" s="104"/>
      <c r="AC4887" s="104"/>
      <c r="AF4887" s="104"/>
      <c r="AG4887" s="104"/>
      <c r="AK4887" s="104"/>
      <c r="AL4887" s="104"/>
      <c r="AO4887" s="104"/>
      <c r="AP4887" s="104"/>
    </row>
    <row r="4888" spans="21:42" ht="15" customHeight="1" x14ac:dyDescent="0.25">
      <c r="U4888" s="104"/>
      <c r="AB4888" s="104"/>
      <c r="AC4888" s="104"/>
      <c r="AF4888" s="104"/>
      <c r="AG4888" s="104"/>
      <c r="AK4888" s="104"/>
      <c r="AL4888" s="104"/>
      <c r="AO4888" s="104"/>
      <c r="AP4888" s="104"/>
    </row>
    <row r="4889" spans="21:42" ht="15" customHeight="1" x14ac:dyDescent="0.25">
      <c r="U4889" s="104"/>
      <c r="AB4889" s="104"/>
      <c r="AC4889" s="104"/>
      <c r="AF4889" s="104"/>
      <c r="AG4889" s="104"/>
      <c r="AK4889" s="104"/>
      <c r="AL4889" s="104"/>
      <c r="AO4889" s="104"/>
      <c r="AP4889" s="104"/>
    </row>
    <row r="4890" spans="21:42" ht="15" customHeight="1" x14ac:dyDescent="0.25">
      <c r="U4890" s="104"/>
      <c r="AB4890" s="104"/>
      <c r="AC4890" s="104"/>
      <c r="AF4890" s="104"/>
      <c r="AG4890" s="104"/>
      <c r="AK4890" s="104"/>
      <c r="AL4890" s="104"/>
      <c r="AO4890" s="104"/>
      <c r="AP4890" s="104"/>
    </row>
    <row r="4891" spans="21:42" ht="15" customHeight="1" x14ac:dyDescent="0.25">
      <c r="U4891" s="104"/>
      <c r="AB4891" s="104"/>
      <c r="AC4891" s="104"/>
      <c r="AF4891" s="104"/>
      <c r="AG4891" s="104"/>
      <c r="AK4891" s="104"/>
      <c r="AL4891" s="104"/>
      <c r="AO4891" s="104"/>
      <c r="AP4891" s="104"/>
    </row>
    <row r="4892" spans="21:42" ht="15" customHeight="1" x14ac:dyDescent="0.25">
      <c r="U4892" s="104"/>
      <c r="AB4892" s="104"/>
      <c r="AC4892" s="104"/>
      <c r="AF4892" s="104"/>
      <c r="AG4892" s="104"/>
      <c r="AK4892" s="104"/>
      <c r="AL4892" s="104"/>
      <c r="AO4892" s="104"/>
      <c r="AP4892" s="104"/>
    </row>
    <row r="4893" spans="21:42" ht="15" customHeight="1" x14ac:dyDescent="0.25">
      <c r="U4893" s="104"/>
      <c r="AB4893" s="104"/>
      <c r="AC4893" s="104"/>
      <c r="AF4893" s="104"/>
      <c r="AG4893" s="104"/>
      <c r="AK4893" s="104"/>
      <c r="AL4893" s="104"/>
      <c r="AO4893" s="104"/>
      <c r="AP4893" s="104"/>
    </row>
    <row r="4894" spans="21:42" ht="15" customHeight="1" x14ac:dyDescent="0.25">
      <c r="U4894" s="104"/>
      <c r="AB4894" s="104"/>
      <c r="AC4894" s="104"/>
      <c r="AF4894" s="104"/>
      <c r="AG4894" s="104"/>
      <c r="AK4894" s="104"/>
      <c r="AL4894" s="104"/>
      <c r="AO4894" s="104"/>
      <c r="AP4894" s="104"/>
    </row>
    <row r="4895" spans="21:42" ht="15" customHeight="1" x14ac:dyDescent="0.25">
      <c r="U4895" s="104"/>
      <c r="AB4895" s="104"/>
      <c r="AC4895" s="104"/>
      <c r="AF4895" s="104"/>
      <c r="AG4895" s="104"/>
      <c r="AK4895" s="104"/>
      <c r="AL4895" s="104"/>
      <c r="AO4895" s="104"/>
      <c r="AP4895" s="104"/>
    </row>
    <row r="4896" spans="21:42" ht="15" customHeight="1" x14ac:dyDescent="0.25">
      <c r="U4896" s="104"/>
      <c r="AB4896" s="104"/>
      <c r="AC4896" s="104"/>
      <c r="AF4896" s="104"/>
      <c r="AG4896" s="104"/>
      <c r="AK4896" s="104"/>
      <c r="AL4896" s="104"/>
      <c r="AO4896" s="104"/>
      <c r="AP4896" s="104"/>
    </row>
    <row r="4897" spans="21:42" ht="15" customHeight="1" x14ac:dyDescent="0.25">
      <c r="U4897" s="104"/>
      <c r="AB4897" s="104"/>
      <c r="AC4897" s="104"/>
      <c r="AF4897" s="104"/>
      <c r="AG4897" s="104"/>
      <c r="AK4897" s="104"/>
      <c r="AL4897" s="104"/>
      <c r="AO4897" s="104"/>
      <c r="AP4897" s="104"/>
    </row>
    <row r="4898" spans="21:42" ht="15" customHeight="1" x14ac:dyDescent="0.25">
      <c r="U4898" s="104"/>
      <c r="AB4898" s="104"/>
      <c r="AC4898" s="104"/>
      <c r="AF4898" s="104"/>
      <c r="AG4898" s="104"/>
      <c r="AK4898" s="104"/>
      <c r="AL4898" s="104"/>
      <c r="AO4898" s="104"/>
      <c r="AP4898" s="104"/>
    </row>
    <row r="4899" spans="21:42" ht="15" customHeight="1" x14ac:dyDescent="0.25">
      <c r="U4899" s="104"/>
      <c r="AB4899" s="104"/>
      <c r="AC4899" s="104"/>
      <c r="AF4899" s="104"/>
      <c r="AG4899" s="104"/>
      <c r="AK4899" s="104"/>
      <c r="AL4899" s="104"/>
      <c r="AO4899" s="104"/>
      <c r="AP4899" s="104"/>
    </row>
    <row r="4900" spans="21:42" ht="15" customHeight="1" x14ac:dyDescent="0.25">
      <c r="U4900" s="104"/>
      <c r="AB4900" s="104"/>
      <c r="AC4900" s="104"/>
      <c r="AF4900" s="104"/>
      <c r="AG4900" s="104"/>
      <c r="AK4900" s="104"/>
      <c r="AL4900" s="104"/>
      <c r="AO4900" s="104"/>
      <c r="AP4900" s="104"/>
    </row>
    <row r="4901" spans="21:42" ht="15" customHeight="1" x14ac:dyDescent="0.25">
      <c r="U4901" s="104"/>
      <c r="AB4901" s="104"/>
      <c r="AC4901" s="104"/>
      <c r="AF4901" s="104"/>
      <c r="AG4901" s="104"/>
      <c r="AK4901" s="104"/>
      <c r="AL4901" s="104"/>
      <c r="AO4901" s="104"/>
      <c r="AP4901" s="104"/>
    </row>
    <row r="4902" spans="21:42" ht="15" customHeight="1" x14ac:dyDescent="0.25">
      <c r="U4902" s="104"/>
      <c r="AB4902" s="104"/>
      <c r="AC4902" s="104"/>
      <c r="AF4902" s="104"/>
      <c r="AG4902" s="104"/>
      <c r="AK4902" s="104"/>
      <c r="AL4902" s="104"/>
      <c r="AO4902" s="104"/>
      <c r="AP4902" s="104"/>
    </row>
    <row r="4903" spans="21:42" ht="15" customHeight="1" x14ac:dyDescent="0.25">
      <c r="U4903" s="104"/>
      <c r="AB4903" s="104"/>
      <c r="AC4903" s="104"/>
      <c r="AF4903" s="104"/>
      <c r="AG4903" s="104"/>
      <c r="AK4903" s="104"/>
      <c r="AL4903" s="104"/>
      <c r="AO4903" s="104"/>
      <c r="AP4903" s="104"/>
    </row>
    <row r="4904" spans="21:42" ht="15" customHeight="1" x14ac:dyDescent="0.25">
      <c r="U4904" s="104"/>
      <c r="AB4904" s="104"/>
      <c r="AC4904" s="104"/>
      <c r="AF4904" s="104"/>
      <c r="AG4904" s="104"/>
      <c r="AK4904" s="104"/>
      <c r="AL4904" s="104"/>
      <c r="AO4904" s="104"/>
      <c r="AP4904" s="104"/>
    </row>
    <row r="4905" spans="21:42" ht="15" customHeight="1" x14ac:dyDescent="0.25">
      <c r="U4905" s="104"/>
      <c r="AB4905" s="104"/>
      <c r="AC4905" s="104"/>
      <c r="AF4905" s="104"/>
      <c r="AG4905" s="104"/>
      <c r="AK4905" s="104"/>
      <c r="AL4905" s="104"/>
      <c r="AO4905" s="104"/>
      <c r="AP4905" s="104"/>
    </row>
    <row r="4906" spans="21:42" ht="15" customHeight="1" x14ac:dyDescent="0.25">
      <c r="U4906" s="104"/>
      <c r="AB4906" s="104"/>
      <c r="AC4906" s="104"/>
      <c r="AF4906" s="104"/>
      <c r="AG4906" s="104"/>
      <c r="AK4906" s="104"/>
      <c r="AL4906" s="104"/>
      <c r="AO4906" s="104"/>
      <c r="AP4906" s="104"/>
    </row>
    <row r="4907" spans="21:42" ht="15" customHeight="1" x14ac:dyDescent="0.25">
      <c r="U4907" s="104"/>
      <c r="AB4907" s="104"/>
      <c r="AC4907" s="104"/>
      <c r="AF4907" s="104"/>
      <c r="AG4907" s="104"/>
      <c r="AK4907" s="104"/>
      <c r="AL4907" s="104"/>
      <c r="AO4907" s="104"/>
      <c r="AP4907" s="104"/>
    </row>
    <row r="4908" spans="21:42" ht="15" customHeight="1" x14ac:dyDescent="0.25">
      <c r="U4908" s="104"/>
      <c r="AB4908" s="104"/>
      <c r="AC4908" s="104"/>
      <c r="AF4908" s="104"/>
      <c r="AG4908" s="104"/>
      <c r="AK4908" s="104"/>
      <c r="AL4908" s="104"/>
      <c r="AO4908" s="104"/>
      <c r="AP4908" s="104"/>
    </row>
    <row r="4909" spans="21:42" ht="15" customHeight="1" x14ac:dyDescent="0.25">
      <c r="U4909" s="104"/>
      <c r="AB4909" s="104"/>
      <c r="AC4909" s="104"/>
      <c r="AF4909" s="104"/>
      <c r="AG4909" s="104"/>
      <c r="AK4909" s="104"/>
      <c r="AL4909" s="104"/>
      <c r="AO4909" s="104"/>
      <c r="AP4909" s="104"/>
    </row>
    <row r="4910" spans="21:42" ht="15" customHeight="1" x14ac:dyDescent="0.25">
      <c r="U4910" s="104"/>
      <c r="AB4910" s="104"/>
      <c r="AC4910" s="104"/>
      <c r="AF4910" s="104"/>
      <c r="AG4910" s="104"/>
      <c r="AK4910" s="104"/>
      <c r="AL4910" s="104"/>
      <c r="AO4910" s="104"/>
      <c r="AP4910" s="104"/>
    </row>
    <row r="4911" spans="21:42" ht="15" customHeight="1" x14ac:dyDescent="0.25">
      <c r="U4911" s="104"/>
      <c r="AB4911" s="104"/>
      <c r="AC4911" s="104"/>
      <c r="AF4911" s="104"/>
      <c r="AG4911" s="104"/>
      <c r="AK4911" s="104"/>
      <c r="AL4911" s="104"/>
      <c r="AO4911" s="104"/>
      <c r="AP4911" s="104"/>
    </row>
    <row r="4912" spans="21:42" ht="15" customHeight="1" x14ac:dyDescent="0.25">
      <c r="U4912" s="104"/>
      <c r="AB4912" s="104"/>
      <c r="AC4912" s="104"/>
      <c r="AF4912" s="104"/>
      <c r="AG4912" s="104"/>
      <c r="AK4912" s="104"/>
      <c r="AL4912" s="104"/>
      <c r="AO4912" s="104"/>
      <c r="AP4912" s="104"/>
    </row>
    <row r="4913" spans="21:42" ht="15" customHeight="1" x14ac:dyDescent="0.25">
      <c r="U4913" s="104"/>
      <c r="AB4913" s="104"/>
      <c r="AC4913" s="104"/>
      <c r="AF4913" s="104"/>
      <c r="AG4913" s="104"/>
      <c r="AK4913" s="104"/>
      <c r="AL4913" s="104"/>
      <c r="AO4913" s="104"/>
      <c r="AP4913" s="104"/>
    </row>
    <row r="4914" spans="21:42" ht="15" customHeight="1" x14ac:dyDescent="0.25">
      <c r="U4914" s="104"/>
      <c r="AB4914" s="104"/>
      <c r="AC4914" s="104"/>
      <c r="AF4914" s="104"/>
      <c r="AG4914" s="104"/>
      <c r="AK4914" s="104"/>
      <c r="AL4914" s="104"/>
      <c r="AO4914" s="104"/>
      <c r="AP4914" s="104"/>
    </row>
    <row r="4915" spans="21:42" ht="15" customHeight="1" x14ac:dyDescent="0.25">
      <c r="U4915" s="104"/>
      <c r="AB4915" s="104"/>
      <c r="AC4915" s="104"/>
      <c r="AF4915" s="104"/>
      <c r="AG4915" s="104"/>
      <c r="AK4915" s="104"/>
      <c r="AL4915" s="104"/>
      <c r="AO4915" s="104"/>
      <c r="AP4915" s="104"/>
    </row>
    <row r="4916" spans="21:42" ht="15" customHeight="1" x14ac:dyDescent="0.25">
      <c r="U4916" s="104"/>
      <c r="AB4916" s="104"/>
      <c r="AC4916" s="104"/>
      <c r="AF4916" s="104"/>
      <c r="AG4916" s="104"/>
      <c r="AK4916" s="104"/>
      <c r="AL4916" s="104"/>
      <c r="AO4916" s="104"/>
      <c r="AP4916" s="104"/>
    </row>
    <row r="4917" spans="21:42" ht="15" customHeight="1" x14ac:dyDescent="0.25">
      <c r="U4917" s="104"/>
      <c r="AB4917" s="104"/>
      <c r="AC4917" s="104"/>
      <c r="AF4917" s="104"/>
      <c r="AG4917" s="104"/>
      <c r="AK4917" s="104"/>
      <c r="AL4917" s="104"/>
      <c r="AO4917" s="104"/>
      <c r="AP4917" s="104"/>
    </row>
    <row r="4918" spans="21:42" ht="15" customHeight="1" x14ac:dyDescent="0.25">
      <c r="U4918" s="104"/>
      <c r="AB4918" s="104"/>
      <c r="AC4918" s="104"/>
      <c r="AF4918" s="104"/>
      <c r="AG4918" s="104"/>
      <c r="AK4918" s="104"/>
      <c r="AL4918" s="104"/>
      <c r="AO4918" s="104"/>
      <c r="AP4918" s="104"/>
    </row>
    <row r="4919" spans="21:42" ht="15" customHeight="1" x14ac:dyDescent="0.25">
      <c r="U4919" s="104"/>
      <c r="AB4919" s="104"/>
      <c r="AC4919" s="104"/>
      <c r="AF4919" s="104"/>
      <c r="AG4919" s="104"/>
      <c r="AK4919" s="104"/>
      <c r="AL4919" s="104"/>
      <c r="AO4919" s="104"/>
      <c r="AP4919" s="104"/>
    </row>
    <row r="4920" spans="21:42" ht="15" customHeight="1" x14ac:dyDescent="0.25">
      <c r="U4920" s="104"/>
      <c r="AB4920" s="104"/>
      <c r="AC4920" s="104"/>
      <c r="AF4920" s="104"/>
      <c r="AG4920" s="104"/>
      <c r="AK4920" s="104"/>
      <c r="AL4920" s="104"/>
      <c r="AO4920" s="104"/>
      <c r="AP4920" s="104"/>
    </row>
    <row r="4921" spans="21:42" ht="15" customHeight="1" x14ac:dyDescent="0.25">
      <c r="U4921" s="104"/>
      <c r="AB4921" s="104"/>
      <c r="AC4921" s="104"/>
      <c r="AF4921" s="104"/>
      <c r="AG4921" s="104"/>
      <c r="AK4921" s="104"/>
      <c r="AL4921" s="104"/>
      <c r="AO4921" s="104"/>
      <c r="AP4921" s="104"/>
    </row>
    <row r="4922" spans="21:42" ht="15" customHeight="1" x14ac:dyDescent="0.25">
      <c r="U4922" s="104"/>
      <c r="AB4922" s="104"/>
      <c r="AC4922" s="104"/>
      <c r="AF4922" s="104"/>
      <c r="AG4922" s="104"/>
      <c r="AK4922" s="104"/>
      <c r="AL4922" s="104"/>
      <c r="AO4922" s="104"/>
      <c r="AP4922" s="104"/>
    </row>
    <row r="4923" spans="21:42" ht="15" customHeight="1" x14ac:dyDescent="0.25">
      <c r="U4923" s="104"/>
      <c r="AB4923" s="104"/>
      <c r="AC4923" s="104"/>
      <c r="AF4923" s="104"/>
      <c r="AG4923" s="104"/>
      <c r="AK4923" s="104"/>
      <c r="AL4923" s="104"/>
      <c r="AO4923" s="104"/>
      <c r="AP4923" s="104"/>
    </row>
    <row r="4924" spans="21:42" ht="15" customHeight="1" x14ac:dyDescent="0.25">
      <c r="U4924" s="104"/>
      <c r="AB4924" s="104"/>
      <c r="AC4924" s="104"/>
      <c r="AF4924" s="104"/>
      <c r="AG4924" s="104"/>
      <c r="AK4924" s="104"/>
      <c r="AL4924" s="104"/>
      <c r="AO4924" s="104"/>
      <c r="AP4924" s="104"/>
    </row>
    <row r="4925" spans="21:42" ht="15" customHeight="1" x14ac:dyDescent="0.25">
      <c r="U4925" s="104"/>
      <c r="AB4925" s="104"/>
      <c r="AC4925" s="104"/>
      <c r="AF4925" s="104"/>
      <c r="AG4925" s="104"/>
      <c r="AK4925" s="104"/>
      <c r="AL4925" s="104"/>
      <c r="AO4925" s="104"/>
      <c r="AP4925" s="104"/>
    </row>
    <row r="4926" spans="21:42" ht="15" customHeight="1" x14ac:dyDescent="0.25">
      <c r="U4926" s="104"/>
      <c r="AB4926" s="104"/>
      <c r="AC4926" s="104"/>
      <c r="AF4926" s="104"/>
      <c r="AG4926" s="104"/>
      <c r="AK4926" s="104"/>
      <c r="AL4926" s="104"/>
      <c r="AO4926" s="104"/>
      <c r="AP4926" s="104"/>
    </row>
    <row r="4927" spans="21:42" ht="15" customHeight="1" x14ac:dyDescent="0.25">
      <c r="U4927" s="104"/>
      <c r="AB4927" s="104"/>
      <c r="AC4927" s="104"/>
      <c r="AF4927" s="104"/>
      <c r="AG4927" s="104"/>
      <c r="AK4927" s="104"/>
      <c r="AL4927" s="104"/>
      <c r="AO4927" s="104"/>
      <c r="AP4927" s="104"/>
    </row>
    <row r="4928" spans="21:42" ht="15" customHeight="1" x14ac:dyDescent="0.25">
      <c r="U4928" s="104"/>
      <c r="AB4928" s="104"/>
      <c r="AC4928" s="104"/>
      <c r="AF4928" s="104"/>
      <c r="AG4928" s="104"/>
      <c r="AK4928" s="104"/>
      <c r="AL4928" s="104"/>
      <c r="AO4928" s="104"/>
      <c r="AP4928" s="104"/>
    </row>
    <row r="4929" spans="21:42" ht="15" customHeight="1" x14ac:dyDescent="0.25">
      <c r="U4929" s="104"/>
      <c r="AB4929" s="104"/>
      <c r="AC4929" s="104"/>
      <c r="AF4929" s="104"/>
      <c r="AG4929" s="104"/>
      <c r="AK4929" s="104"/>
      <c r="AL4929" s="104"/>
      <c r="AO4929" s="104"/>
      <c r="AP4929" s="104"/>
    </row>
    <row r="4930" spans="21:42" ht="15" customHeight="1" x14ac:dyDescent="0.25">
      <c r="U4930" s="104"/>
      <c r="AB4930" s="104"/>
      <c r="AC4930" s="104"/>
      <c r="AF4930" s="104"/>
      <c r="AG4930" s="104"/>
      <c r="AK4930" s="104"/>
      <c r="AL4930" s="104"/>
      <c r="AO4930" s="104"/>
      <c r="AP4930" s="104"/>
    </row>
    <row r="4931" spans="21:42" ht="15" customHeight="1" x14ac:dyDescent="0.25">
      <c r="U4931" s="104"/>
      <c r="AB4931" s="104"/>
      <c r="AC4931" s="104"/>
      <c r="AF4931" s="104"/>
      <c r="AG4931" s="104"/>
      <c r="AK4931" s="104"/>
      <c r="AL4931" s="104"/>
      <c r="AO4931" s="104"/>
      <c r="AP4931" s="104"/>
    </row>
    <row r="4932" spans="21:42" ht="15" customHeight="1" x14ac:dyDescent="0.25">
      <c r="U4932" s="104"/>
      <c r="AB4932" s="104"/>
      <c r="AC4932" s="104"/>
      <c r="AF4932" s="104"/>
      <c r="AG4932" s="104"/>
      <c r="AK4932" s="104"/>
      <c r="AL4932" s="104"/>
      <c r="AO4932" s="104"/>
      <c r="AP4932" s="104"/>
    </row>
    <row r="4933" spans="21:42" ht="15" customHeight="1" x14ac:dyDescent="0.25">
      <c r="U4933" s="104"/>
      <c r="AB4933" s="104"/>
      <c r="AC4933" s="104"/>
      <c r="AF4933" s="104"/>
      <c r="AG4933" s="104"/>
      <c r="AK4933" s="104"/>
      <c r="AL4933" s="104"/>
      <c r="AO4933" s="104"/>
      <c r="AP4933" s="104"/>
    </row>
    <row r="4934" spans="21:42" ht="15" customHeight="1" x14ac:dyDescent="0.25">
      <c r="U4934" s="104"/>
      <c r="AB4934" s="104"/>
      <c r="AC4934" s="104"/>
      <c r="AF4934" s="104"/>
      <c r="AG4934" s="104"/>
      <c r="AK4934" s="104"/>
      <c r="AL4934" s="104"/>
      <c r="AO4934" s="104"/>
      <c r="AP4934" s="104"/>
    </row>
    <row r="4935" spans="21:42" ht="15" customHeight="1" x14ac:dyDescent="0.25">
      <c r="U4935" s="104"/>
      <c r="AB4935" s="104"/>
      <c r="AC4935" s="104"/>
      <c r="AF4935" s="104"/>
      <c r="AG4935" s="104"/>
      <c r="AK4935" s="104"/>
      <c r="AL4935" s="104"/>
      <c r="AO4935" s="104"/>
      <c r="AP4935" s="104"/>
    </row>
    <row r="4936" spans="21:42" ht="15" customHeight="1" x14ac:dyDescent="0.25">
      <c r="U4936" s="104"/>
      <c r="AB4936" s="104"/>
      <c r="AC4936" s="104"/>
      <c r="AF4936" s="104"/>
      <c r="AG4936" s="104"/>
      <c r="AK4936" s="104"/>
      <c r="AL4936" s="104"/>
      <c r="AO4936" s="104"/>
      <c r="AP4936" s="104"/>
    </row>
    <row r="4937" spans="21:42" ht="15" customHeight="1" x14ac:dyDescent="0.25">
      <c r="U4937" s="104"/>
      <c r="AB4937" s="104"/>
      <c r="AC4937" s="104"/>
      <c r="AF4937" s="104"/>
      <c r="AG4937" s="104"/>
      <c r="AK4937" s="104"/>
      <c r="AL4937" s="104"/>
      <c r="AO4937" s="104"/>
      <c r="AP4937" s="104"/>
    </row>
    <row r="4938" spans="21:42" ht="15" customHeight="1" x14ac:dyDescent="0.25">
      <c r="U4938" s="104"/>
      <c r="AB4938" s="104"/>
      <c r="AC4938" s="104"/>
      <c r="AF4938" s="104"/>
      <c r="AG4938" s="104"/>
      <c r="AK4938" s="104"/>
      <c r="AL4938" s="104"/>
      <c r="AO4938" s="104"/>
      <c r="AP4938" s="104"/>
    </row>
    <row r="4939" spans="21:42" ht="15" customHeight="1" x14ac:dyDescent="0.25">
      <c r="U4939" s="104"/>
      <c r="AB4939" s="104"/>
      <c r="AC4939" s="104"/>
      <c r="AF4939" s="104"/>
      <c r="AG4939" s="104"/>
      <c r="AK4939" s="104"/>
      <c r="AL4939" s="104"/>
      <c r="AO4939" s="104"/>
      <c r="AP4939" s="104"/>
    </row>
    <row r="4940" spans="21:42" ht="15" customHeight="1" x14ac:dyDescent="0.25">
      <c r="U4940" s="104"/>
      <c r="AB4940" s="104"/>
      <c r="AC4940" s="104"/>
      <c r="AF4940" s="104"/>
      <c r="AG4940" s="104"/>
      <c r="AK4940" s="104"/>
      <c r="AL4940" s="104"/>
      <c r="AO4940" s="104"/>
      <c r="AP4940" s="104"/>
    </row>
    <row r="4941" spans="21:42" ht="15" customHeight="1" x14ac:dyDescent="0.25">
      <c r="U4941" s="104"/>
      <c r="AB4941" s="104"/>
      <c r="AC4941" s="104"/>
      <c r="AF4941" s="104"/>
      <c r="AG4941" s="104"/>
      <c r="AK4941" s="104"/>
      <c r="AL4941" s="104"/>
      <c r="AO4941" s="104"/>
      <c r="AP4941" s="104"/>
    </row>
    <row r="4942" spans="21:42" ht="15" customHeight="1" x14ac:dyDescent="0.25">
      <c r="U4942" s="104"/>
      <c r="AB4942" s="104"/>
      <c r="AC4942" s="104"/>
      <c r="AF4942" s="104"/>
      <c r="AG4942" s="104"/>
      <c r="AK4942" s="104"/>
      <c r="AL4942" s="104"/>
      <c r="AO4942" s="104"/>
      <c r="AP4942" s="104"/>
    </row>
    <row r="4943" spans="21:42" ht="15" customHeight="1" x14ac:dyDescent="0.25">
      <c r="U4943" s="104"/>
      <c r="AB4943" s="104"/>
      <c r="AC4943" s="104"/>
      <c r="AF4943" s="104"/>
      <c r="AG4943" s="104"/>
      <c r="AK4943" s="104"/>
      <c r="AL4943" s="104"/>
      <c r="AO4943" s="104"/>
      <c r="AP4943" s="104"/>
    </row>
    <row r="4944" spans="21:42" ht="15" customHeight="1" x14ac:dyDescent="0.25">
      <c r="U4944" s="104"/>
      <c r="AB4944" s="104"/>
      <c r="AC4944" s="104"/>
      <c r="AF4944" s="104"/>
      <c r="AG4944" s="104"/>
      <c r="AK4944" s="104"/>
      <c r="AL4944" s="104"/>
      <c r="AO4944" s="104"/>
      <c r="AP4944" s="104"/>
    </row>
    <row r="4945" spans="21:42" ht="15" customHeight="1" x14ac:dyDescent="0.25">
      <c r="U4945" s="104"/>
      <c r="AB4945" s="104"/>
      <c r="AC4945" s="104"/>
      <c r="AF4945" s="104"/>
      <c r="AG4945" s="104"/>
      <c r="AK4945" s="104"/>
      <c r="AL4945" s="104"/>
      <c r="AO4945" s="104"/>
      <c r="AP4945" s="104"/>
    </row>
    <row r="4946" spans="21:42" ht="15" customHeight="1" x14ac:dyDescent="0.25">
      <c r="U4946" s="104"/>
      <c r="AB4946" s="104"/>
      <c r="AC4946" s="104"/>
      <c r="AF4946" s="104"/>
      <c r="AG4946" s="104"/>
      <c r="AK4946" s="104"/>
      <c r="AL4946" s="104"/>
      <c r="AO4946" s="104"/>
      <c r="AP4946" s="104"/>
    </row>
    <row r="4947" spans="21:42" ht="15" customHeight="1" x14ac:dyDescent="0.25">
      <c r="U4947" s="104"/>
      <c r="AB4947" s="104"/>
      <c r="AC4947" s="104"/>
      <c r="AF4947" s="104"/>
      <c r="AG4947" s="104"/>
      <c r="AK4947" s="104"/>
      <c r="AL4947" s="104"/>
      <c r="AO4947" s="104"/>
      <c r="AP4947" s="104"/>
    </row>
    <row r="4948" spans="21:42" ht="15" customHeight="1" x14ac:dyDescent="0.25">
      <c r="U4948" s="104"/>
      <c r="AB4948" s="104"/>
      <c r="AC4948" s="104"/>
      <c r="AF4948" s="104"/>
      <c r="AG4948" s="104"/>
      <c r="AK4948" s="104"/>
      <c r="AL4948" s="104"/>
      <c r="AO4948" s="104"/>
      <c r="AP4948" s="104"/>
    </row>
    <row r="4949" spans="21:42" ht="15" customHeight="1" x14ac:dyDescent="0.25">
      <c r="U4949" s="104"/>
      <c r="AB4949" s="104"/>
      <c r="AC4949" s="104"/>
      <c r="AF4949" s="104"/>
      <c r="AG4949" s="104"/>
      <c r="AK4949" s="104"/>
      <c r="AL4949" s="104"/>
      <c r="AO4949" s="104"/>
      <c r="AP4949" s="104"/>
    </row>
    <row r="4950" spans="21:42" ht="15" customHeight="1" x14ac:dyDescent="0.25">
      <c r="U4950" s="104"/>
      <c r="AB4950" s="104"/>
      <c r="AC4950" s="104"/>
      <c r="AF4950" s="104"/>
      <c r="AG4950" s="104"/>
      <c r="AK4950" s="104"/>
      <c r="AL4950" s="104"/>
      <c r="AO4950" s="104"/>
      <c r="AP4950" s="104"/>
    </row>
    <row r="4951" spans="21:42" ht="15" customHeight="1" x14ac:dyDescent="0.25">
      <c r="U4951" s="104"/>
      <c r="AB4951" s="104"/>
      <c r="AC4951" s="104"/>
      <c r="AF4951" s="104"/>
      <c r="AG4951" s="104"/>
      <c r="AK4951" s="104"/>
      <c r="AL4951" s="104"/>
      <c r="AO4951" s="104"/>
      <c r="AP4951" s="104"/>
    </row>
    <row r="4952" spans="21:42" ht="15" customHeight="1" x14ac:dyDescent="0.25">
      <c r="U4952" s="104"/>
      <c r="AB4952" s="104"/>
      <c r="AC4952" s="104"/>
      <c r="AF4952" s="104"/>
      <c r="AG4952" s="104"/>
      <c r="AK4952" s="104"/>
      <c r="AL4952" s="104"/>
      <c r="AO4952" s="104"/>
      <c r="AP4952" s="104"/>
    </row>
    <row r="4953" spans="21:42" ht="15" customHeight="1" x14ac:dyDescent="0.25">
      <c r="U4953" s="104"/>
      <c r="AB4953" s="104"/>
      <c r="AC4953" s="104"/>
      <c r="AF4953" s="104"/>
      <c r="AG4953" s="104"/>
      <c r="AK4953" s="104"/>
      <c r="AL4953" s="104"/>
      <c r="AO4953" s="104"/>
      <c r="AP4953" s="104"/>
    </row>
    <row r="4954" spans="21:42" ht="15" customHeight="1" x14ac:dyDescent="0.25">
      <c r="U4954" s="104"/>
      <c r="AB4954" s="104"/>
      <c r="AC4954" s="104"/>
      <c r="AF4954" s="104"/>
      <c r="AG4954" s="104"/>
      <c r="AK4954" s="104"/>
      <c r="AL4954" s="104"/>
      <c r="AO4954" s="104"/>
      <c r="AP4954" s="104"/>
    </row>
    <row r="4955" spans="21:42" ht="15" customHeight="1" x14ac:dyDescent="0.25">
      <c r="U4955" s="104"/>
      <c r="AB4955" s="104"/>
      <c r="AC4955" s="104"/>
      <c r="AF4955" s="104"/>
      <c r="AG4955" s="104"/>
      <c r="AK4955" s="104"/>
      <c r="AL4955" s="104"/>
      <c r="AO4955" s="104"/>
      <c r="AP4955" s="104"/>
    </row>
    <row r="4956" spans="21:42" ht="15" customHeight="1" x14ac:dyDescent="0.25">
      <c r="U4956" s="104"/>
      <c r="AB4956" s="104"/>
      <c r="AC4956" s="104"/>
      <c r="AF4956" s="104"/>
      <c r="AG4956" s="104"/>
      <c r="AK4956" s="104"/>
      <c r="AL4956" s="104"/>
      <c r="AO4956" s="104"/>
      <c r="AP4956" s="104"/>
    </row>
    <row r="4957" spans="21:42" ht="15" customHeight="1" x14ac:dyDescent="0.25">
      <c r="U4957" s="104"/>
      <c r="AB4957" s="104"/>
      <c r="AC4957" s="104"/>
      <c r="AF4957" s="104"/>
      <c r="AG4957" s="104"/>
      <c r="AK4957" s="104"/>
      <c r="AL4957" s="104"/>
      <c r="AO4957" s="104"/>
      <c r="AP4957" s="104"/>
    </row>
    <row r="4958" spans="21:42" ht="15" customHeight="1" x14ac:dyDescent="0.25">
      <c r="U4958" s="104"/>
      <c r="AB4958" s="104"/>
      <c r="AC4958" s="104"/>
      <c r="AF4958" s="104"/>
      <c r="AG4958" s="104"/>
      <c r="AK4958" s="104"/>
      <c r="AL4958" s="104"/>
      <c r="AO4958" s="104"/>
      <c r="AP4958" s="104"/>
    </row>
    <row r="4959" spans="21:42" ht="15" customHeight="1" x14ac:dyDescent="0.25">
      <c r="U4959" s="104"/>
      <c r="AB4959" s="104"/>
      <c r="AC4959" s="104"/>
      <c r="AF4959" s="104"/>
      <c r="AG4959" s="104"/>
      <c r="AK4959" s="104"/>
      <c r="AL4959" s="104"/>
      <c r="AO4959" s="104"/>
      <c r="AP4959" s="104"/>
    </row>
    <row r="4960" spans="21:42" ht="15" customHeight="1" x14ac:dyDescent="0.25">
      <c r="U4960" s="104"/>
      <c r="AB4960" s="104"/>
      <c r="AC4960" s="104"/>
      <c r="AF4960" s="104"/>
      <c r="AG4960" s="104"/>
      <c r="AK4960" s="104"/>
      <c r="AL4960" s="104"/>
      <c r="AO4960" s="104"/>
      <c r="AP4960" s="104"/>
    </row>
    <row r="4961" spans="21:42" ht="15" customHeight="1" x14ac:dyDescent="0.25">
      <c r="U4961" s="104"/>
      <c r="AB4961" s="104"/>
      <c r="AC4961" s="104"/>
      <c r="AF4961" s="104"/>
      <c r="AG4961" s="104"/>
      <c r="AK4961" s="104"/>
      <c r="AL4961" s="104"/>
      <c r="AO4961" s="104"/>
      <c r="AP4961" s="104"/>
    </row>
    <row r="4962" spans="21:42" ht="15" customHeight="1" x14ac:dyDescent="0.25">
      <c r="U4962" s="104"/>
      <c r="AB4962" s="104"/>
      <c r="AC4962" s="104"/>
      <c r="AF4962" s="104"/>
      <c r="AG4962" s="104"/>
      <c r="AK4962" s="104"/>
      <c r="AL4962" s="104"/>
      <c r="AO4962" s="104"/>
      <c r="AP4962" s="104"/>
    </row>
    <row r="4963" spans="21:42" ht="15" customHeight="1" x14ac:dyDescent="0.25">
      <c r="U4963" s="104"/>
      <c r="AB4963" s="104"/>
      <c r="AC4963" s="104"/>
      <c r="AF4963" s="104"/>
      <c r="AG4963" s="104"/>
      <c r="AK4963" s="104"/>
      <c r="AL4963" s="104"/>
      <c r="AO4963" s="104"/>
      <c r="AP4963" s="104"/>
    </row>
    <row r="4964" spans="21:42" ht="15" customHeight="1" x14ac:dyDescent="0.25">
      <c r="U4964" s="104"/>
      <c r="AB4964" s="104"/>
      <c r="AC4964" s="104"/>
      <c r="AF4964" s="104"/>
      <c r="AG4964" s="104"/>
      <c r="AK4964" s="104"/>
      <c r="AL4964" s="104"/>
      <c r="AO4964" s="104"/>
      <c r="AP4964" s="104"/>
    </row>
    <row r="4965" spans="21:42" ht="15" customHeight="1" x14ac:dyDescent="0.25">
      <c r="U4965" s="104"/>
      <c r="AB4965" s="104"/>
      <c r="AC4965" s="104"/>
      <c r="AF4965" s="104"/>
      <c r="AG4965" s="104"/>
      <c r="AK4965" s="104"/>
      <c r="AL4965" s="104"/>
      <c r="AO4965" s="104"/>
      <c r="AP4965" s="104"/>
    </row>
    <row r="4966" spans="21:42" ht="15" customHeight="1" x14ac:dyDescent="0.25">
      <c r="U4966" s="104"/>
      <c r="AB4966" s="104"/>
      <c r="AC4966" s="104"/>
      <c r="AF4966" s="104"/>
      <c r="AG4966" s="104"/>
      <c r="AK4966" s="104"/>
      <c r="AL4966" s="104"/>
      <c r="AO4966" s="104"/>
      <c r="AP4966" s="104"/>
    </row>
    <row r="4967" spans="21:42" ht="15" customHeight="1" x14ac:dyDescent="0.25">
      <c r="U4967" s="104"/>
      <c r="AB4967" s="104"/>
      <c r="AC4967" s="104"/>
      <c r="AF4967" s="104"/>
      <c r="AG4967" s="104"/>
      <c r="AK4967" s="104"/>
      <c r="AL4967" s="104"/>
      <c r="AO4967" s="104"/>
      <c r="AP4967" s="104"/>
    </row>
    <row r="4968" spans="21:42" ht="15" customHeight="1" x14ac:dyDescent="0.25">
      <c r="U4968" s="104"/>
      <c r="AB4968" s="104"/>
      <c r="AC4968" s="104"/>
      <c r="AF4968" s="104"/>
      <c r="AG4968" s="104"/>
      <c r="AK4968" s="104"/>
      <c r="AL4968" s="104"/>
      <c r="AO4968" s="104"/>
      <c r="AP4968" s="104"/>
    </row>
    <row r="4969" spans="21:42" ht="15" customHeight="1" x14ac:dyDescent="0.25">
      <c r="U4969" s="104"/>
      <c r="AB4969" s="104"/>
      <c r="AC4969" s="104"/>
      <c r="AF4969" s="104"/>
      <c r="AG4969" s="104"/>
      <c r="AK4969" s="104"/>
      <c r="AL4969" s="104"/>
      <c r="AO4969" s="104"/>
      <c r="AP4969" s="104"/>
    </row>
    <row r="4970" spans="21:42" ht="15" customHeight="1" x14ac:dyDescent="0.25">
      <c r="U4970" s="104"/>
      <c r="AB4970" s="104"/>
      <c r="AC4970" s="104"/>
      <c r="AF4970" s="104"/>
      <c r="AG4970" s="104"/>
      <c r="AK4970" s="104"/>
      <c r="AL4970" s="104"/>
      <c r="AO4970" s="104"/>
      <c r="AP4970" s="104"/>
    </row>
    <row r="4971" spans="21:42" ht="15" customHeight="1" x14ac:dyDescent="0.25">
      <c r="U4971" s="104"/>
      <c r="AB4971" s="104"/>
      <c r="AC4971" s="104"/>
      <c r="AF4971" s="104"/>
      <c r="AG4971" s="104"/>
      <c r="AK4971" s="104"/>
      <c r="AL4971" s="104"/>
      <c r="AO4971" s="104"/>
      <c r="AP4971" s="104"/>
    </row>
    <row r="4972" spans="21:42" ht="15" customHeight="1" x14ac:dyDescent="0.25">
      <c r="U4972" s="104"/>
      <c r="AB4972" s="104"/>
      <c r="AC4972" s="104"/>
      <c r="AF4972" s="104"/>
      <c r="AG4972" s="104"/>
      <c r="AK4972" s="104"/>
      <c r="AL4972" s="104"/>
      <c r="AO4972" s="104"/>
      <c r="AP4972" s="104"/>
    </row>
    <row r="4973" spans="21:42" ht="15" customHeight="1" x14ac:dyDescent="0.25">
      <c r="U4973" s="104"/>
      <c r="AB4973" s="104"/>
      <c r="AC4973" s="104"/>
      <c r="AF4973" s="104"/>
      <c r="AG4973" s="104"/>
      <c r="AK4973" s="104"/>
      <c r="AL4973" s="104"/>
      <c r="AO4973" s="104"/>
      <c r="AP4973" s="104"/>
    </row>
    <row r="4974" spans="21:42" ht="15" customHeight="1" x14ac:dyDescent="0.25">
      <c r="U4974" s="104"/>
      <c r="AB4974" s="104"/>
      <c r="AC4974" s="104"/>
      <c r="AF4974" s="104"/>
      <c r="AG4974" s="104"/>
      <c r="AK4974" s="104"/>
      <c r="AL4974" s="104"/>
      <c r="AO4974" s="104"/>
      <c r="AP4974" s="104"/>
    </row>
    <row r="4975" spans="21:42" ht="15" customHeight="1" x14ac:dyDescent="0.25">
      <c r="U4975" s="104"/>
      <c r="AB4975" s="104"/>
      <c r="AC4975" s="104"/>
      <c r="AF4975" s="104"/>
      <c r="AG4975" s="104"/>
      <c r="AK4975" s="104"/>
      <c r="AL4975" s="104"/>
      <c r="AO4975" s="104"/>
      <c r="AP4975" s="104"/>
    </row>
    <row r="4976" spans="21:42" ht="15" customHeight="1" x14ac:dyDescent="0.25">
      <c r="U4976" s="104"/>
      <c r="AB4976" s="104"/>
      <c r="AC4976" s="104"/>
      <c r="AF4976" s="104"/>
      <c r="AG4976" s="104"/>
      <c r="AK4976" s="104"/>
      <c r="AL4976" s="104"/>
      <c r="AO4976" s="104"/>
      <c r="AP4976" s="104"/>
    </row>
    <row r="4977" spans="21:42" ht="15" customHeight="1" x14ac:dyDescent="0.25">
      <c r="U4977" s="104"/>
      <c r="AB4977" s="104"/>
      <c r="AC4977" s="104"/>
      <c r="AF4977" s="104"/>
      <c r="AG4977" s="104"/>
      <c r="AK4977" s="104"/>
      <c r="AL4977" s="104"/>
      <c r="AO4977" s="104"/>
      <c r="AP4977" s="104"/>
    </row>
    <row r="4978" spans="21:42" ht="15" customHeight="1" x14ac:dyDescent="0.25">
      <c r="U4978" s="104"/>
      <c r="AB4978" s="104"/>
      <c r="AC4978" s="104"/>
      <c r="AF4978" s="104"/>
      <c r="AG4978" s="104"/>
      <c r="AK4978" s="104"/>
      <c r="AL4978" s="104"/>
      <c r="AO4978" s="104"/>
      <c r="AP4978" s="104"/>
    </row>
    <row r="4979" spans="21:42" ht="15" customHeight="1" x14ac:dyDescent="0.25">
      <c r="U4979" s="104"/>
      <c r="AB4979" s="104"/>
      <c r="AC4979" s="104"/>
      <c r="AF4979" s="104"/>
      <c r="AG4979" s="104"/>
      <c r="AK4979" s="104"/>
      <c r="AL4979" s="104"/>
      <c r="AO4979" s="104"/>
      <c r="AP4979" s="104"/>
    </row>
    <row r="4980" spans="21:42" ht="15" customHeight="1" x14ac:dyDescent="0.25">
      <c r="U4980" s="104"/>
      <c r="AB4980" s="104"/>
      <c r="AC4980" s="104"/>
      <c r="AF4980" s="104"/>
      <c r="AG4980" s="104"/>
      <c r="AK4980" s="104"/>
      <c r="AL4980" s="104"/>
      <c r="AO4980" s="104"/>
      <c r="AP4980" s="104"/>
    </row>
    <row r="4981" spans="21:42" ht="15" customHeight="1" x14ac:dyDescent="0.25">
      <c r="U4981" s="104"/>
      <c r="AB4981" s="104"/>
      <c r="AC4981" s="104"/>
      <c r="AF4981" s="104"/>
      <c r="AG4981" s="104"/>
      <c r="AK4981" s="104"/>
      <c r="AL4981" s="104"/>
      <c r="AO4981" s="104"/>
      <c r="AP4981" s="104"/>
    </row>
    <row r="4982" spans="21:42" ht="15" customHeight="1" x14ac:dyDescent="0.25">
      <c r="U4982" s="104"/>
      <c r="AB4982" s="104"/>
      <c r="AC4982" s="104"/>
      <c r="AF4982" s="104"/>
      <c r="AG4982" s="104"/>
      <c r="AK4982" s="104"/>
      <c r="AL4982" s="104"/>
      <c r="AO4982" s="104"/>
      <c r="AP4982" s="104"/>
    </row>
    <row r="4983" spans="21:42" ht="15" customHeight="1" x14ac:dyDescent="0.25">
      <c r="U4983" s="104"/>
      <c r="AB4983" s="104"/>
      <c r="AC4983" s="104"/>
      <c r="AF4983" s="104"/>
      <c r="AG4983" s="104"/>
      <c r="AK4983" s="104"/>
      <c r="AL4983" s="104"/>
      <c r="AO4983" s="104"/>
      <c r="AP4983" s="104"/>
    </row>
    <row r="4984" spans="21:42" ht="15" customHeight="1" x14ac:dyDescent="0.25">
      <c r="U4984" s="104"/>
      <c r="AB4984" s="104"/>
      <c r="AC4984" s="104"/>
      <c r="AF4984" s="104"/>
      <c r="AG4984" s="104"/>
      <c r="AK4984" s="104"/>
      <c r="AL4984" s="104"/>
      <c r="AO4984" s="104"/>
      <c r="AP4984" s="104"/>
    </row>
    <row r="4985" spans="21:42" ht="15" customHeight="1" x14ac:dyDescent="0.25">
      <c r="U4985" s="104"/>
      <c r="AB4985" s="104"/>
      <c r="AC4985" s="104"/>
      <c r="AF4985" s="104"/>
      <c r="AG4985" s="104"/>
      <c r="AK4985" s="104"/>
      <c r="AL4985" s="104"/>
      <c r="AO4985" s="104"/>
      <c r="AP4985" s="104"/>
    </row>
    <row r="4986" spans="21:42" ht="15" customHeight="1" x14ac:dyDescent="0.25">
      <c r="U4986" s="104"/>
      <c r="AB4986" s="104"/>
      <c r="AC4986" s="104"/>
      <c r="AF4986" s="104"/>
      <c r="AG4986" s="104"/>
      <c r="AK4986" s="104"/>
      <c r="AL4986" s="104"/>
      <c r="AO4986" s="104"/>
      <c r="AP4986" s="104"/>
    </row>
    <row r="4987" spans="21:42" ht="15" customHeight="1" x14ac:dyDescent="0.25">
      <c r="U4987" s="104"/>
      <c r="AB4987" s="104"/>
      <c r="AC4987" s="104"/>
      <c r="AF4987" s="104"/>
      <c r="AG4987" s="104"/>
      <c r="AK4987" s="104"/>
      <c r="AL4987" s="104"/>
      <c r="AO4987" s="104"/>
      <c r="AP4987" s="104"/>
    </row>
    <row r="4988" spans="21:42" ht="15" customHeight="1" x14ac:dyDescent="0.25">
      <c r="U4988" s="104"/>
      <c r="AB4988" s="104"/>
      <c r="AC4988" s="104"/>
      <c r="AF4988" s="104"/>
      <c r="AG4988" s="104"/>
      <c r="AK4988" s="104"/>
      <c r="AL4988" s="104"/>
      <c r="AO4988" s="104"/>
      <c r="AP4988" s="104"/>
    </row>
    <row r="4989" spans="21:42" ht="15" customHeight="1" x14ac:dyDescent="0.25">
      <c r="U4989" s="104"/>
      <c r="AB4989" s="104"/>
      <c r="AC4989" s="104"/>
      <c r="AF4989" s="104"/>
      <c r="AG4989" s="104"/>
      <c r="AK4989" s="104"/>
      <c r="AL4989" s="104"/>
      <c r="AO4989" s="104"/>
      <c r="AP4989" s="104"/>
    </row>
    <row r="4990" spans="21:42" ht="15" customHeight="1" x14ac:dyDescent="0.25">
      <c r="U4990" s="104"/>
      <c r="AB4990" s="104"/>
      <c r="AC4990" s="104"/>
      <c r="AF4990" s="104"/>
      <c r="AG4990" s="104"/>
      <c r="AK4990" s="104"/>
      <c r="AL4990" s="104"/>
      <c r="AO4990" s="104"/>
      <c r="AP4990" s="104"/>
    </row>
    <row r="4991" spans="21:42" ht="15" customHeight="1" x14ac:dyDescent="0.25">
      <c r="U4991" s="104"/>
      <c r="AB4991" s="104"/>
      <c r="AC4991" s="104"/>
      <c r="AF4991" s="104"/>
      <c r="AG4991" s="104"/>
      <c r="AK4991" s="104"/>
      <c r="AL4991" s="104"/>
      <c r="AO4991" s="104"/>
      <c r="AP4991" s="104"/>
    </row>
    <row r="4992" spans="21:42" ht="15" customHeight="1" x14ac:dyDescent="0.25">
      <c r="U4992" s="104"/>
      <c r="AB4992" s="104"/>
      <c r="AC4992" s="104"/>
      <c r="AF4992" s="104"/>
      <c r="AG4992" s="104"/>
      <c r="AK4992" s="104"/>
      <c r="AL4992" s="104"/>
      <c r="AO4992" s="104"/>
      <c r="AP4992" s="104"/>
    </row>
    <row r="4993" spans="21:42" ht="15" customHeight="1" x14ac:dyDescent="0.25">
      <c r="U4993" s="104"/>
      <c r="AB4993" s="104"/>
      <c r="AC4993" s="104"/>
      <c r="AF4993" s="104"/>
      <c r="AG4993" s="104"/>
      <c r="AK4993" s="104"/>
      <c r="AL4993" s="104"/>
      <c r="AO4993" s="104"/>
      <c r="AP4993" s="104"/>
    </row>
    <row r="4994" spans="21:42" ht="15" customHeight="1" x14ac:dyDescent="0.25">
      <c r="U4994" s="104"/>
      <c r="AB4994" s="104"/>
      <c r="AC4994" s="104"/>
      <c r="AF4994" s="104"/>
      <c r="AG4994" s="104"/>
      <c r="AK4994" s="104"/>
      <c r="AL4994" s="104"/>
      <c r="AO4994" s="104"/>
      <c r="AP4994" s="104"/>
    </row>
    <row r="4995" spans="21:42" ht="15" customHeight="1" x14ac:dyDescent="0.25">
      <c r="U4995" s="104"/>
      <c r="AB4995" s="104"/>
      <c r="AC4995" s="104"/>
      <c r="AF4995" s="104"/>
      <c r="AG4995" s="104"/>
      <c r="AK4995" s="104"/>
      <c r="AL4995" s="104"/>
      <c r="AO4995" s="104"/>
      <c r="AP4995" s="104"/>
    </row>
    <row r="4996" spans="21:42" ht="15" customHeight="1" x14ac:dyDescent="0.25">
      <c r="U4996" s="104"/>
      <c r="AB4996" s="104"/>
      <c r="AC4996" s="104"/>
      <c r="AF4996" s="104"/>
      <c r="AG4996" s="104"/>
      <c r="AK4996" s="104"/>
      <c r="AL4996" s="104"/>
      <c r="AO4996" s="104"/>
      <c r="AP4996" s="104"/>
    </row>
    <row r="4997" spans="21:42" ht="15" customHeight="1" x14ac:dyDescent="0.25">
      <c r="U4997" s="104"/>
      <c r="AB4997" s="104"/>
      <c r="AC4997" s="104"/>
      <c r="AF4997" s="104"/>
      <c r="AG4997" s="104"/>
      <c r="AK4997" s="104"/>
      <c r="AL4997" s="104"/>
      <c r="AO4997" s="104"/>
      <c r="AP4997" s="104"/>
    </row>
    <row r="4998" spans="21:42" ht="15" customHeight="1" x14ac:dyDescent="0.25">
      <c r="U4998" s="104"/>
      <c r="AB4998" s="104"/>
      <c r="AC4998" s="104"/>
      <c r="AF4998" s="104"/>
      <c r="AG4998" s="104"/>
      <c r="AK4998" s="104"/>
      <c r="AL4998" s="104"/>
      <c r="AO4998" s="104"/>
      <c r="AP4998" s="104"/>
    </row>
    <row r="4999" spans="21:42" ht="15" customHeight="1" x14ac:dyDescent="0.25">
      <c r="U4999" s="104"/>
      <c r="AB4999" s="104"/>
      <c r="AC4999" s="104"/>
      <c r="AF4999" s="104"/>
      <c r="AG4999" s="104"/>
      <c r="AK4999" s="104"/>
      <c r="AL4999" s="104"/>
      <c r="AO4999" s="104"/>
      <c r="AP4999" s="104"/>
    </row>
    <row r="5000" spans="21:42" ht="15" customHeight="1" x14ac:dyDescent="0.25">
      <c r="U5000" s="104"/>
      <c r="AB5000" s="104"/>
      <c r="AC5000" s="104"/>
      <c r="AF5000" s="104"/>
      <c r="AG5000" s="104"/>
      <c r="AK5000" s="104"/>
      <c r="AL5000" s="104"/>
      <c r="AO5000" s="104"/>
      <c r="AP5000" s="104"/>
    </row>
    <row r="5001" spans="21:42" ht="15" customHeight="1" x14ac:dyDescent="0.25">
      <c r="U5001" s="104"/>
      <c r="AB5001" s="104"/>
      <c r="AC5001" s="104"/>
      <c r="AF5001" s="104"/>
      <c r="AG5001" s="104"/>
      <c r="AK5001" s="104"/>
      <c r="AL5001" s="104"/>
      <c r="AO5001" s="104"/>
      <c r="AP5001" s="104"/>
    </row>
    <row r="5002" spans="21:42" ht="15" customHeight="1" x14ac:dyDescent="0.25">
      <c r="U5002" s="104"/>
      <c r="AB5002" s="104"/>
      <c r="AC5002" s="104"/>
      <c r="AF5002" s="104"/>
      <c r="AG5002" s="104"/>
      <c r="AK5002" s="104"/>
      <c r="AL5002" s="104"/>
      <c r="AO5002" s="104"/>
      <c r="AP5002" s="104"/>
    </row>
    <row r="5003" spans="21:42" ht="15" customHeight="1" x14ac:dyDescent="0.25">
      <c r="U5003" s="104"/>
      <c r="AB5003" s="104"/>
      <c r="AC5003" s="104"/>
      <c r="AF5003" s="104"/>
      <c r="AG5003" s="104"/>
      <c r="AK5003" s="104"/>
      <c r="AL5003" s="104"/>
      <c r="AO5003" s="104"/>
      <c r="AP5003" s="104"/>
    </row>
    <row r="5004" spans="21:42" ht="15" customHeight="1" x14ac:dyDescent="0.25">
      <c r="U5004" s="104"/>
      <c r="AB5004" s="104"/>
      <c r="AC5004" s="104"/>
      <c r="AF5004" s="104"/>
      <c r="AG5004" s="104"/>
      <c r="AK5004" s="104"/>
      <c r="AL5004" s="104"/>
      <c r="AO5004" s="104"/>
      <c r="AP5004" s="104"/>
    </row>
    <row r="5005" spans="21:42" ht="15" customHeight="1" x14ac:dyDescent="0.25">
      <c r="U5005" s="104"/>
      <c r="AB5005" s="104"/>
      <c r="AC5005" s="104"/>
      <c r="AF5005" s="104"/>
      <c r="AG5005" s="104"/>
      <c r="AK5005" s="104"/>
      <c r="AL5005" s="104"/>
      <c r="AO5005" s="104"/>
      <c r="AP5005" s="104"/>
    </row>
    <row r="5006" spans="21:42" ht="15" customHeight="1" x14ac:dyDescent="0.25">
      <c r="U5006" s="104"/>
      <c r="AB5006" s="104"/>
      <c r="AC5006" s="104"/>
      <c r="AF5006" s="104"/>
      <c r="AG5006" s="104"/>
      <c r="AK5006" s="104"/>
      <c r="AL5006" s="104"/>
      <c r="AO5006" s="104"/>
      <c r="AP5006" s="104"/>
    </row>
    <row r="5007" spans="21:42" ht="15" customHeight="1" x14ac:dyDescent="0.25">
      <c r="U5007" s="104"/>
      <c r="AB5007" s="104"/>
      <c r="AC5007" s="104"/>
      <c r="AF5007" s="104"/>
      <c r="AG5007" s="104"/>
      <c r="AK5007" s="104"/>
      <c r="AL5007" s="104"/>
      <c r="AO5007" s="104"/>
      <c r="AP5007" s="104"/>
    </row>
    <row r="5008" spans="21:42" ht="15" customHeight="1" x14ac:dyDescent="0.25">
      <c r="U5008" s="104"/>
      <c r="AB5008" s="104"/>
      <c r="AC5008" s="104"/>
      <c r="AF5008" s="104"/>
      <c r="AG5008" s="104"/>
      <c r="AK5008" s="104"/>
      <c r="AL5008" s="104"/>
      <c r="AO5008" s="104"/>
      <c r="AP5008" s="104"/>
    </row>
    <row r="5009" spans="21:42" ht="15" customHeight="1" x14ac:dyDescent="0.25">
      <c r="U5009" s="104"/>
      <c r="AB5009" s="104"/>
      <c r="AC5009" s="104"/>
      <c r="AF5009" s="104"/>
      <c r="AG5009" s="104"/>
      <c r="AK5009" s="104"/>
      <c r="AL5009" s="104"/>
      <c r="AO5009" s="104"/>
      <c r="AP5009" s="104"/>
    </row>
    <row r="5010" spans="21:42" ht="15" customHeight="1" x14ac:dyDescent="0.25">
      <c r="U5010" s="104"/>
      <c r="AB5010" s="104"/>
      <c r="AC5010" s="104"/>
      <c r="AF5010" s="104"/>
      <c r="AG5010" s="104"/>
      <c r="AK5010" s="104"/>
      <c r="AL5010" s="104"/>
      <c r="AO5010" s="104"/>
      <c r="AP5010" s="104"/>
    </row>
    <row r="5011" spans="21:42" ht="15" customHeight="1" x14ac:dyDescent="0.25">
      <c r="U5011" s="104"/>
      <c r="AB5011" s="104"/>
      <c r="AC5011" s="104"/>
      <c r="AF5011" s="104"/>
      <c r="AG5011" s="104"/>
      <c r="AK5011" s="104"/>
      <c r="AL5011" s="104"/>
      <c r="AO5011" s="104"/>
      <c r="AP5011" s="104"/>
    </row>
    <row r="5012" spans="21:42" ht="15" customHeight="1" x14ac:dyDescent="0.25">
      <c r="U5012" s="104"/>
      <c r="AB5012" s="104"/>
      <c r="AC5012" s="104"/>
      <c r="AF5012" s="104"/>
      <c r="AG5012" s="104"/>
      <c r="AK5012" s="104"/>
      <c r="AL5012" s="104"/>
      <c r="AO5012" s="104"/>
      <c r="AP5012" s="104"/>
    </row>
    <row r="5013" spans="21:42" ht="15" customHeight="1" x14ac:dyDescent="0.25">
      <c r="U5013" s="104"/>
      <c r="AB5013" s="104"/>
      <c r="AC5013" s="104"/>
      <c r="AF5013" s="104"/>
      <c r="AG5013" s="104"/>
      <c r="AK5013" s="104"/>
      <c r="AL5013" s="104"/>
      <c r="AO5013" s="104"/>
      <c r="AP5013" s="104"/>
    </row>
    <row r="5014" spans="21:42" ht="15" customHeight="1" x14ac:dyDescent="0.25">
      <c r="U5014" s="104"/>
      <c r="AB5014" s="104"/>
      <c r="AC5014" s="104"/>
      <c r="AF5014" s="104"/>
      <c r="AG5014" s="104"/>
      <c r="AK5014" s="104"/>
      <c r="AL5014" s="104"/>
      <c r="AO5014" s="104"/>
      <c r="AP5014" s="104"/>
    </row>
    <row r="5015" spans="21:42" ht="15" customHeight="1" x14ac:dyDescent="0.25">
      <c r="U5015" s="104"/>
      <c r="AB5015" s="104"/>
      <c r="AC5015" s="104"/>
      <c r="AF5015" s="104"/>
      <c r="AG5015" s="104"/>
      <c r="AK5015" s="104"/>
      <c r="AL5015" s="104"/>
      <c r="AO5015" s="104"/>
      <c r="AP5015" s="104"/>
    </row>
    <row r="5016" spans="21:42" ht="15" customHeight="1" x14ac:dyDescent="0.25">
      <c r="U5016" s="104"/>
      <c r="AB5016" s="104"/>
      <c r="AC5016" s="104"/>
      <c r="AF5016" s="104"/>
      <c r="AG5016" s="104"/>
      <c r="AK5016" s="104"/>
      <c r="AL5016" s="104"/>
      <c r="AO5016" s="104"/>
      <c r="AP5016" s="104"/>
    </row>
    <row r="5017" spans="21:42" ht="15" customHeight="1" x14ac:dyDescent="0.25">
      <c r="U5017" s="104"/>
      <c r="AB5017" s="104"/>
      <c r="AC5017" s="104"/>
      <c r="AF5017" s="104"/>
      <c r="AG5017" s="104"/>
      <c r="AK5017" s="104"/>
      <c r="AL5017" s="104"/>
      <c r="AO5017" s="104"/>
      <c r="AP5017" s="104"/>
    </row>
    <row r="5018" spans="21:42" ht="15" customHeight="1" x14ac:dyDescent="0.25">
      <c r="U5018" s="104"/>
      <c r="AB5018" s="104"/>
      <c r="AC5018" s="104"/>
      <c r="AF5018" s="104"/>
      <c r="AG5018" s="104"/>
      <c r="AK5018" s="104"/>
      <c r="AL5018" s="104"/>
      <c r="AO5018" s="104"/>
      <c r="AP5018" s="104"/>
    </row>
    <row r="5019" spans="21:42" ht="15" customHeight="1" x14ac:dyDescent="0.25">
      <c r="U5019" s="104"/>
      <c r="AB5019" s="104"/>
      <c r="AC5019" s="104"/>
      <c r="AF5019" s="104"/>
      <c r="AG5019" s="104"/>
      <c r="AK5019" s="104"/>
      <c r="AL5019" s="104"/>
      <c r="AO5019" s="104"/>
      <c r="AP5019" s="104"/>
    </row>
    <row r="5020" spans="21:42" ht="15" customHeight="1" x14ac:dyDescent="0.25">
      <c r="U5020" s="104"/>
      <c r="AB5020" s="104"/>
      <c r="AC5020" s="104"/>
      <c r="AF5020" s="104"/>
      <c r="AG5020" s="104"/>
      <c r="AK5020" s="104"/>
      <c r="AL5020" s="104"/>
      <c r="AO5020" s="104"/>
      <c r="AP5020" s="104"/>
    </row>
    <row r="5021" spans="21:42" ht="15" customHeight="1" x14ac:dyDescent="0.25">
      <c r="U5021" s="104"/>
      <c r="AB5021" s="104"/>
      <c r="AC5021" s="104"/>
      <c r="AF5021" s="104"/>
      <c r="AG5021" s="104"/>
      <c r="AK5021" s="104"/>
      <c r="AL5021" s="104"/>
      <c r="AO5021" s="104"/>
      <c r="AP5021" s="104"/>
    </row>
    <row r="5022" spans="21:42" ht="15" customHeight="1" x14ac:dyDescent="0.25">
      <c r="U5022" s="104"/>
      <c r="AB5022" s="104"/>
      <c r="AC5022" s="104"/>
      <c r="AF5022" s="104"/>
      <c r="AG5022" s="104"/>
      <c r="AK5022" s="104"/>
      <c r="AL5022" s="104"/>
      <c r="AO5022" s="104"/>
      <c r="AP5022" s="104"/>
    </row>
    <row r="5023" spans="21:42" ht="15" customHeight="1" x14ac:dyDescent="0.25">
      <c r="U5023" s="104"/>
      <c r="AB5023" s="104"/>
      <c r="AC5023" s="104"/>
      <c r="AF5023" s="104"/>
      <c r="AG5023" s="104"/>
      <c r="AK5023" s="104"/>
      <c r="AL5023" s="104"/>
      <c r="AO5023" s="104"/>
      <c r="AP5023" s="104"/>
    </row>
    <row r="5024" spans="21:42" ht="15" customHeight="1" x14ac:dyDescent="0.25">
      <c r="U5024" s="104"/>
      <c r="AB5024" s="104"/>
      <c r="AC5024" s="104"/>
      <c r="AF5024" s="104"/>
      <c r="AG5024" s="104"/>
      <c r="AK5024" s="104"/>
      <c r="AL5024" s="104"/>
      <c r="AO5024" s="104"/>
      <c r="AP5024" s="104"/>
    </row>
    <row r="5025" spans="21:42" ht="15" customHeight="1" x14ac:dyDescent="0.25">
      <c r="U5025" s="104"/>
      <c r="AB5025" s="104"/>
      <c r="AC5025" s="104"/>
      <c r="AF5025" s="104"/>
      <c r="AG5025" s="104"/>
      <c r="AK5025" s="104"/>
      <c r="AL5025" s="104"/>
      <c r="AO5025" s="104"/>
      <c r="AP5025" s="104"/>
    </row>
    <row r="5026" spans="21:42" ht="15" customHeight="1" x14ac:dyDescent="0.25">
      <c r="U5026" s="104"/>
      <c r="AB5026" s="104"/>
      <c r="AC5026" s="104"/>
      <c r="AF5026" s="104"/>
      <c r="AG5026" s="104"/>
      <c r="AK5026" s="104"/>
      <c r="AL5026" s="104"/>
      <c r="AO5026" s="104"/>
      <c r="AP5026" s="104"/>
    </row>
    <row r="5027" spans="21:42" ht="15" customHeight="1" x14ac:dyDescent="0.25">
      <c r="U5027" s="104"/>
      <c r="AB5027" s="104"/>
      <c r="AC5027" s="104"/>
      <c r="AF5027" s="104"/>
      <c r="AG5027" s="104"/>
      <c r="AK5027" s="104"/>
      <c r="AL5027" s="104"/>
      <c r="AO5027" s="104"/>
      <c r="AP5027" s="104"/>
    </row>
    <row r="5028" spans="21:42" ht="15" customHeight="1" x14ac:dyDescent="0.25">
      <c r="U5028" s="104"/>
      <c r="AB5028" s="104"/>
      <c r="AC5028" s="104"/>
      <c r="AF5028" s="104"/>
      <c r="AG5028" s="104"/>
      <c r="AK5028" s="104"/>
      <c r="AL5028" s="104"/>
      <c r="AO5028" s="104"/>
      <c r="AP5028" s="104"/>
    </row>
    <row r="5029" spans="21:42" ht="15" customHeight="1" x14ac:dyDescent="0.25">
      <c r="U5029" s="104"/>
      <c r="AB5029" s="104"/>
      <c r="AC5029" s="104"/>
      <c r="AF5029" s="104"/>
      <c r="AG5029" s="104"/>
      <c r="AK5029" s="104"/>
      <c r="AL5029" s="104"/>
      <c r="AO5029" s="104"/>
      <c r="AP5029" s="104"/>
    </row>
    <row r="5030" spans="21:42" ht="15" customHeight="1" x14ac:dyDescent="0.25">
      <c r="U5030" s="104"/>
      <c r="AB5030" s="104"/>
      <c r="AC5030" s="104"/>
      <c r="AF5030" s="104"/>
      <c r="AG5030" s="104"/>
      <c r="AK5030" s="104"/>
      <c r="AL5030" s="104"/>
      <c r="AO5030" s="104"/>
      <c r="AP5030" s="104"/>
    </row>
    <row r="5031" spans="21:42" ht="15" customHeight="1" x14ac:dyDescent="0.25">
      <c r="U5031" s="104"/>
      <c r="AB5031" s="104"/>
      <c r="AC5031" s="104"/>
      <c r="AF5031" s="104"/>
      <c r="AG5031" s="104"/>
      <c r="AK5031" s="104"/>
      <c r="AL5031" s="104"/>
      <c r="AO5031" s="104"/>
      <c r="AP5031" s="104"/>
    </row>
    <row r="5032" spans="21:42" ht="15" customHeight="1" x14ac:dyDescent="0.25">
      <c r="U5032" s="104"/>
      <c r="AB5032" s="104"/>
      <c r="AC5032" s="104"/>
      <c r="AF5032" s="104"/>
      <c r="AG5032" s="104"/>
      <c r="AK5032" s="104"/>
      <c r="AL5032" s="104"/>
      <c r="AO5032" s="104"/>
      <c r="AP5032" s="104"/>
    </row>
    <row r="5033" spans="21:42" ht="15" customHeight="1" x14ac:dyDescent="0.25">
      <c r="U5033" s="104"/>
      <c r="AB5033" s="104"/>
      <c r="AC5033" s="104"/>
      <c r="AF5033" s="104"/>
      <c r="AG5033" s="104"/>
      <c r="AK5033" s="104"/>
      <c r="AL5033" s="104"/>
      <c r="AO5033" s="104"/>
      <c r="AP5033" s="104"/>
    </row>
    <row r="5034" spans="21:42" ht="15" customHeight="1" x14ac:dyDescent="0.25">
      <c r="U5034" s="104"/>
      <c r="AB5034" s="104"/>
      <c r="AC5034" s="104"/>
      <c r="AF5034" s="104"/>
      <c r="AG5034" s="104"/>
      <c r="AK5034" s="104"/>
      <c r="AL5034" s="104"/>
      <c r="AO5034" s="104"/>
      <c r="AP5034" s="104"/>
    </row>
    <row r="5035" spans="21:42" ht="15" customHeight="1" x14ac:dyDescent="0.25">
      <c r="U5035" s="104"/>
      <c r="AB5035" s="104"/>
      <c r="AC5035" s="104"/>
      <c r="AF5035" s="104"/>
      <c r="AG5035" s="104"/>
      <c r="AK5035" s="104"/>
      <c r="AL5035" s="104"/>
      <c r="AO5035" s="104"/>
      <c r="AP5035" s="104"/>
    </row>
    <row r="5036" spans="21:42" ht="15" customHeight="1" x14ac:dyDescent="0.25">
      <c r="U5036" s="104"/>
      <c r="AB5036" s="104"/>
      <c r="AC5036" s="104"/>
      <c r="AF5036" s="104"/>
      <c r="AG5036" s="104"/>
      <c r="AK5036" s="104"/>
      <c r="AL5036" s="104"/>
      <c r="AO5036" s="104"/>
      <c r="AP5036" s="104"/>
    </row>
    <row r="5037" spans="21:42" ht="15" customHeight="1" x14ac:dyDescent="0.25">
      <c r="U5037" s="104"/>
      <c r="AB5037" s="104"/>
      <c r="AC5037" s="104"/>
      <c r="AF5037" s="104"/>
      <c r="AG5037" s="104"/>
      <c r="AK5037" s="104"/>
      <c r="AL5037" s="104"/>
      <c r="AO5037" s="104"/>
      <c r="AP5037" s="104"/>
    </row>
    <row r="5038" spans="21:42" ht="15" customHeight="1" x14ac:dyDescent="0.25">
      <c r="U5038" s="104"/>
      <c r="AB5038" s="104"/>
      <c r="AC5038" s="104"/>
      <c r="AF5038" s="104"/>
      <c r="AG5038" s="104"/>
      <c r="AK5038" s="104"/>
      <c r="AL5038" s="104"/>
      <c r="AO5038" s="104"/>
      <c r="AP5038" s="104"/>
    </row>
    <row r="5039" spans="21:42" ht="15" customHeight="1" x14ac:dyDescent="0.25">
      <c r="U5039" s="104"/>
      <c r="AB5039" s="104"/>
      <c r="AC5039" s="104"/>
      <c r="AF5039" s="104"/>
      <c r="AG5039" s="104"/>
      <c r="AK5039" s="104"/>
      <c r="AL5039" s="104"/>
      <c r="AO5039" s="104"/>
      <c r="AP5039" s="104"/>
    </row>
    <row r="5040" spans="21:42" ht="15" customHeight="1" x14ac:dyDescent="0.25">
      <c r="U5040" s="104"/>
      <c r="AB5040" s="104"/>
      <c r="AC5040" s="104"/>
      <c r="AF5040" s="104"/>
      <c r="AG5040" s="104"/>
      <c r="AK5040" s="104"/>
      <c r="AL5040" s="104"/>
      <c r="AO5040" s="104"/>
      <c r="AP5040" s="104"/>
    </row>
    <row r="5041" spans="21:42" ht="15" customHeight="1" x14ac:dyDescent="0.25">
      <c r="U5041" s="104"/>
      <c r="AB5041" s="104"/>
      <c r="AC5041" s="104"/>
      <c r="AF5041" s="104"/>
      <c r="AG5041" s="104"/>
      <c r="AK5041" s="104"/>
      <c r="AL5041" s="104"/>
      <c r="AO5041" s="104"/>
      <c r="AP5041" s="104"/>
    </row>
    <row r="5042" spans="21:42" ht="15" customHeight="1" x14ac:dyDescent="0.25">
      <c r="U5042" s="104"/>
      <c r="AB5042" s="104"/>
      <c r="AC5042" s="104"/>
      <c r="AF5042" s="104"/>
      <c r="AG5042" s="104"/>
      <c r="AK5042" s="104"/>
      <c r="AL5042" s="104"/>
      <c r="AO5042" s="104"/>
      <c r="AP5042" s="104"/>
    </row>
    <row r="5043" spans="21:42" ht="15" customHeight="1" x14ac:dyDescent="0.25">
      <c r="U5043" s="104"/>
      <c r="AB5043" s="104"/>
      <c r="AC5043" s="104"/>
      <c r="AF5043" s="104"/>
      <c r="AG5043" s="104"/>
      <c r="AK5043" s="104"/>
      <c r="AL5043" s="104"/>
      <c r="AO5043" s="104"/>
      <c r="AP5043" s="104"/>
    </row>
    <row r="5044" spans="21:42" ht="15" customHeight="1" x14ac:dyDescent="0.25">
      <c r="U5044" s="104"/>
      <c r="AB5044" s="104"/>
      <c r="AC5044" s="104"/>
      <c r="AF5044" s="104"/>
      <c r="AG5044" s="104"/>
      <c r="AK5044" s="104"/>
      <c r="AL5044" s="104"/>
      <c r="AO5044" s="104"/>
      <c r="AP5044" s="104"/>
    </row>
    <row r="5045" spans="21:42" ht="15" customHeight="1" x14ac:dyDescent="0.25">
      <c r="U5045" s="104"/>
      <c r="AB5045" s="104"/>
      <c r="AC5045" s="104"/>
      <c r="AF5045" s="104"/>
      <c r="AG5045" s="104"/>
      <c r="AK5045" s="104"/>
      <c r="AL5045" s="104"/>
      <c r="AO5045" s="104"/>
      <c r="AP5045" s="104"/>
    </row>
    <row r="5046" spans="21:42" ht="15" customHeight="1" x14ac:dyDescent="0.25">
      <c r="U5046" s="104"/>
      <c r="AB5046" s="104"/>
      <c r="AC5046" s="104"/>
      <c r="AF5046" s="104"/>
      <c r="AG5046" s="104"/>
      <c r="AK5046" s="104"/>
      <c r="AL5046" s="104"/>
      <c r="AO5046" s="104"/>
      <c r="AP5046" s="104"/>
    </row>
    <row r="5047" spans="21:42" ht="15" customHeight="1" x14ac:dyDescent="0.25">
      <c r="U5047" s="104"/>
      <c r="AB5047" s="104"/>
      <c r="AC5047" s="104"/>
      <c r="AF5047" s="104"/>
      <c r="AG5047" s="104"/>
      <c r="AK5047" s="104"/>
      <c r="AL5047" s="104"/>
      <c r="AO5047" s="104"/>
      <c r="AP5047" s="104"/>
    </row>
    <row r="5048" spans="21:42" ht="15" customHeight="1" x14ac:dyDescent="0.25">
      <c r="U5048" s="104"/>
      <c r="AB5048" s="104"/>
      <c r="AC5048" s="104"/>
      <c r="AF5048" s="104"/>
      <c r="AG5048" s="104"/>
      <c r="AK5048" s="104"/>
      <c r="AL5048" s="104"/>
      <c r="AO5048" s="104"/>
      <c r="AP5048" s="104"/>
    </row>
    <row r="5049" spans="21:42" ht="15" customHeight="1" x14ac:dyDescent="0.25">
      <c r="U5049" s="104"/>
      <c r="AB5049" s="104"/>
      <c r="AC5049" s="104"/>
      <c r="AF5049" s="104"/>
      <c r="AG5049" s="104"/>
      <c r="AK5049" s="104"/>
      <c r="AL5049" s="104"/>
      <c r="AO5049" s="104"/>
      <c r="AP5049" s="104"/>
    </row>
    <row r="5050" spans="21:42" ht="15" customHeight="1" x14ac:dyDescent="0.25">
      <c r="U5050" s="104"/>
      <c r="AB5050" s="104"/>
      <c r="AC5050" s="104"/>
      <c r="AF5050" s="104"/>
      <c r="AG5050" s="104"/>
      <c r="AK5050" s="104"/>
      <c r="AL5050" s="104"/>
      <c r="AO5050" s="104"/>
      <c r="AP5050" s="104"/>
    </row>
    <row r="5051" spans="21:42" ht="15" customHeight="1" x14ac:dyDescent="0.25">
      <c r="U5051" s="104"/>
      <c r="AB5051" s="104"/>
      <c r="AC5051" s="104"/>
      <c r="AF5051" s="104"/>
      <c r="AG5051" s="104"/>
      <c r="AK5051" s="104"/>
      <c r="AL5051" s="104"/>
      <c r="AO5051" s="104"/>
      <c r="AP5051" s="104"/>
    </row>
    <row r="5052" spans="21:42" ht="15" customHeight="1" x14ac:dyDescent="0.25">
      <c r="U5052" s="104"/>
      <c r="AB5052" s="104"/>
      <c r="AC5052" s="104"/>
      <c r="AF5052" s="104"/>
      <c r="AG5052" s="104"/>
      <c r="AK5052" s="104"/>
      <c r="AL5052" s="104"/>
      <c r="AO5052" s="104"/>
      <c r="AP5052" s="104"/>
    </row>
    <row r="5053" spans="21:42" ht="15" customHeight="1" x14ac:dyDescent="0.25">
      <c r="U5053" s="104"/>
      <c r="AB5053" s="104"/>
      <c r="AC5053" s="104"/>
      <c r="AF5053" s="104"/>
      <c r="AG5053" s="104"/>
      <c r="AK5053" s="104"/>
      <c r="AL5053" s="104"/>
      <c r="AO5053" s="104"/>
      <c r="AP5053" s="104"/>
    </row>
    <row r="5054" spans="21:42" ht="15" customHeight="1" x14ac:dyDescent="0.25">
      <c r="U5054" s="104"/>
      <c r="AB5054" s="104"/>
      <c r="AC5054" s="104"/>
      <c r="AF5054" s="104"/>
      <c r="AG5054" s="104"/>
      <c r="AK5054" s="104"/>
      <c r="AL5054" s="104"/>
      <c r="AO5054" s="104"/>
      <c r="AP5054" s="104"/>
    </row>
    <row r="5055" spans="21:42" ht="15" customHeight="1" x14ac:dyDescent="0.25">
      <c r="U5055" s="104"/>
      <c r="AB5055" s="104"/>
      <c r="AC5055" s="104"/>
      <c r="AF5055" s="104"/>
      <c r="AG5055" s="104"/>
      <c r="AK5055" s="104"/>
      <c r="AL5055" s="104"/>
      <c r="AO5055" s="104"/>
      <c r="AP5055" s="104"/>
    </row>
    <row r="5056" spans="21:42" ht="15" customHeight="1" x14ac:dyDescent="0.25">
      <c r="U5056" s="104"/>
      <c r="AB5056" s="104"/>
      <c r="AC5056" s="104"/>
      <c r="AF5056" s="104"/>
      <c r="AG5056" s="104"/>
      <c r="AK5056" s="104"/>
      <c r="AL5056" s="104"/>
      <c r="AO5056" s="104"/>
      <c r="AP5056" s="104"/>
    </row>
    <row r="5057" spans="21:42" ht="15" customHeight="1" x14ac:dyDescent="0.25">
      <c r="U5057" s="104"/>
      <c r="AB5057" s="104"/>
      <c r="AC5057" s="104"/>
      <c r="AF5057" s="104"/>
      <c r="AG5057" s="104"/>
      <c r="AK5057" s="104"/>
      <c r="AL5057" s="104"/>
      <c r="AO5057" s="104"/>
      <c r="AP5057" s="104"/>
    </row>
    <row r="5058" spans="21:42" ht="15" customHeight="1" x14ac:dyDescent="0.25">
      <c r="U5058" s="104"/>
      <c r="AB5058" s="104"/>
      <c r="AC5058" s="104"/>
      <c r="AF5058" s="104"/>
      <c r="AG5058" s="104"/>
      <c r="AK5058" s="104"/>
      <c r="AL5058" s="104"/>
      <c r="AO5058" s="104"/>
      <c r="AP5058" s="104"/>
    </row>
    <row r="5059" spans="21:42" ht="15" customHeight="1" x14ac:dyDescent="0.25">
      <c r="U5059" s="104"/>
      <c r="AB5059" s="104"/>
      <c r="AC5059" s="104"/>
      <c r="AF5059" s="104"/>
      <c r="AG5059" s="104"/>
      <c r="AK5059" s="104"/>
      <c r="AL5059" s="104"/>
      <c r="AO5059" s="104"/>
      <c r="AP5059" s="104"/>
    </row>
    <row r="5060" spans="21:42" ht="15" customHeight="1" x14ac:dyDescent="0.25">
      <c r="U5060" s="104"/>
      <c r="AB5060" s="104"/>
      <c r="AC5060" s="104"/>
      <c r="AF5060" s="104"/>
      <c r="AG5060" s="104"/>
      <c r="AK5060" s="104"/>
      <c r="AL5060" s="104"/>
      <c r="AO5060" s="104"/>
      <c r="AP5060" s="104"/>
    </row>
    <row r="5061" spans="21:42" ht="15" customHeight="1" x14ac:dyDescent="0.25">
      <c r="U5061" s="104"/>
      <c r="AB5061" s="104"/>
      <c r="AC5061" s="104"/>
      <c r="AF5061" s="104"/>
      <c r="AG5061" s="104"/>
      <c r="AK5061" s="104"/>
      <c r="AL5061" s="104"/>
      <c r="AO5061" s="104"/>
      <c r="AP5061" s="104"/>
    </row>
    <row r="5062" spans="21:42" ht="15" customHeight="1" x14ac:dyDescent="0.25">
      <c r="U5062" s="104"/>
      <c r="AB5062" s="104"/>
      <c r="AC5062" s="104"/>
      <c r="AF5062" s="104"/>
      <c r="AG5062" s="104"/>
      <c r="AK5062" s="104"/>
      <c r="AL5062" s="104"/>
      <c r="AO5062" s="104"/>
      <c r="AP5062" s="104"/>
    </row>
    <row r="5063" spans="21:42" ht="15" customHeight="1" x14ac:dyDescent="0.25">
      <c r="U5063" s="104"/>
      <c r="AB5063" s="104"/>
      <c r="AC5063" s="104"/>
      <c r="AF5063" s="104"/>
      <c r="AG5063" s="104"/>
      <c r="AK5063" s="104"/>
      <c r="AL5063" s="104"/>
      <c r="AO5063" s="104"/>
      <c r="AP5063" s="104"/>
    </row>
    <row r="5064" spans="21:42" ht="15" customHeight="1" x14ac:dyDescent="0.25">
      <c r="U5064" s="104"/>
      <c r="AB5064" s="104"/>
      <c r="AC5064" s="104"/>
      <c r="AF5064" s="104"/>
      <c r="AG5064" s="104"/>
      <c r="AK5064" s="104"/>
      <c r="AL5064" s="104"/>
      <c r="AO5064" s="104"/>
      <c r="AP5064" s="104"/>
    </row>
    <row r="5065" spans="21:42" ht="15" customHeight="1" x14ac:dyDescent="0.25">
      <c r="U5065" s="104"/>
      <c r="AB5065" s="104"/>
      <c r="AC5065" s="104"/>
      <c r="AF5065" s="104"/>
      <c r="AG5065" s="104"/>
      <c r="AK5065" s="104"/>
      <c r="AL5065" s="104"/>
      <c r="AO5065" s="104"/>
      <c r="AP5065" s="104"/>
    </row>
    <row r="5066" spans="21:42" ht="15" customHeight="1" x14ac:dyDescent="0.25">
      <c r="U5066" s="104"/>
      <c r="AB5066" s="104"/>
      <c r="AC5066" s="104"/>
      <c r="AF5066" s="104"/>
      <c r="AG5066" s="104"/>
      <c r="AK5066" s="104"/>
      <c r="AL5066" s="104"/>
      <c r="AO5066" s="104"/>
      <c r="AP5066" s="104"/>
    </row>
    <row r="5067" spans="21:42" ht="15" customHeight="1" x14ac:dyDescent="0.25">
      <c r="U5067" s="104"/>
      <c r="AB5067" s="104"/>
      <c r="AC5067" s="104"/>
      <c r="AF5067" s="104"/>
      <c r="AG5067" s="104"/>
      <c r="AK5067" s="104"/>
      <c r="AL5067" s="104"/>
      <c r="AO5067" s="104"/>
      <c r="AP5067" s="104"/>
    </row>
    <row r="5068" spans="21:42" ht="15" customHeight="1" x14ac:dyDescent="0.25">
      <c r="U5068" s="104"/>
      <c r="AB5068" s="104"/>
      <c r="AC5068" s="104"/>
      <c r="AF5068" s="104"/>
      <c r="AG5068" s="104"/>
      <c r="AK5068" s="104"/>
      <c r="AL5068" s="104"/>
      <c r="AO5068" s="104"/>
      <c r="AP5068" s="104"/>
    </row>
    <row r="5069" spans="21:42" ht="15" customHeight="1" x14ac:dyDescent="0.25">
      <c r="U5069" s="104"/>
      <c r="AB5069" s="104"/>
      <c r="AC5069" s="104"/>
      <c r="AF5069" s="104"/>
      <c r="AG5069" s="104"/>
      <c r="AK5069" s="104"/>
      <c r="AL5069" s="104"/>
      <c r="AO5069" s="104"/>
      <c r="AP5069" s="104"/>
    </row>
    <row r="5070" spans="21:42" ht="15" customHeight="1" x14ac:dyDescent="0.25">
      <c r="U5070" s="104"/>
      <c r="AB5070" s="104"/>
      <c r="AC5070" s="104"/>
      <c r="AF5070" s="104"/>
      <c r="AG5070" s="104"/>
      <c r="AK5070" s="104"/>
      <c r="AL5070" s="104"/>
      <c r="AO5070" s="104"/>
      <c r="AP5070" s="104"/>
    </row>
    <row r="5071" spans="21:42" ht="15" customHeight="1" x14ac:dyDescent="0.25">
      <c r="U5071" s="104"/>
      <c r="AB5071" s="104"/>
      <c r="AC5071" s="104"/>
      <c r="AF5071" s="104"/>
      <c r="AG5071" s="104"/>
      <c r="AK5071" s="104"/>
      <c r="AL5071" s="104"/>
      <c r="AO5071" s="104"/>
      <c r="AP5071" s="104"/>
    </row>
    <row r="5072" spans="21:42" ht="15" customHeight="1" x14ac:dyDescent="0.25">
      <c r="U5072" s="104"/>
      <c r="AB5072" s="104"/>
      <c r="AC5072" s="104"/>
      <c r="AF5072" s="104"/>
      <c r="AG5072" s="104"/>
      <c r="AK5072" s="104"/>
      <c r="AL5072" s="104"/>
      <c r="AO5072" s="104"/>
      <c r="AP5072" s="104"/>
    </row>
    <row r="5073" spans="21:42" ht="15" customHeight="1" x14ac:dyDescent="0.25">
      <c r="U5073" s="104"/>
      <c r="AB5073" s="104"/>
      <c r="AC5073" s="104"/>
      <c r="AF5073" s="104"/>
      <c r="AG5073" s="104"/>
      <c r="AK5073" s="104"/>
      <c r="AL5073" s="104"/>
      <c r="AO5073" s="104"/>
      <c r="AP5073" s="104"/>
    </row>
    <row r="5074" spans="21:42" ht="15" customHeight="1" x14ac:dyDescent="0.25">
      <c r="U5074" s="104"/>
      <c r="AB5074" s="104"/>
      <c r="AC5074" s="104"/>
      <c r="AF5074" s="104"/>
      <c r="AG5074" s="104"/>
      <c r="AK5074" s="104"/>
      <c r="AL5074" s="104"/>
      <c r="AO5074" s="104"/>
      <c r="AP5074" s="104"/>
    </row>
    <row r="5075" spans="21:42" ht="15" customHeight="1" x14ac:dyDescent="0.25">
      <c r="U5075" s="104"/>
      <c r="AB5075" s="104"/>
      <c r="AC5075" s="104"/>
      <c r="AF5075" s="104"/>
      <c r="AG5075" s="104"/>
      <c r="AK5075" s="104"/>
      <c r="AL5075" s="104"/>
      <c r="AO5075" s="104"/>
      <c r="AP5075" s="104"/>
    </row>
    <row r="5076" spans="21:42" ht="15" customHeight="1" x14ac:dyDescent="0.25">
      <c r="U5076" s="104"/>
      <c r="AB5076" s="104"/>
      <c r="AC5076" s="104"/>
      <c r="AF5076" s="104"/>
      <c r="AG5076" s="104"/>
      <c r="AK5076" s="104"/>
      <c r="AL5076" s="104"/>
      <c r="AO5076" s="104"/>
      <c r="AP5076" s="104"/>
    </row>
    <row r="5077" spans="21:42" ht="15" customHeight="1" x14ac:dyDescent="0.25">
      <c r="U5077" s="104"/>
      <c r="AB5077" s="104"/>
      <c r="AC5077" s="104"/>
      <c r="AF5077" s="104"/>
      <c r="AG5077" s="104"/>
      <c r="AK5077" s="104"/>
      <c r="AL5077" s="104"/>
      <c r="AO5077" s="104"/>
      <c r="AP5077" s="104"/>
    </row>
    <row r="5078" spans="21:42" ht="15" customHeight="1" x14ac:dyDescent="0.25">
      <c r="U5078" s="104"/>
      <c r="AB5078" s="104"/>
      <c r="AC5078" s="104"/>
      <c r="AF5078" s="104"/>
      <c r="AG5078" s="104"/>
      <c r="AK5078" s="104"/>
      <c r="AL5078" s="104"/>
      <c r="AO5078" s="104"/>
      <c r="AP5078" s="104"/>
    </row>
    <row r="5079" spans="21:42" ht="15" customHeight="1" x14ac:dyDescent="0.25">
      <c r="U5079" s="104"/>
      <c r="AB5079" s="104"/>
      <c r="AC5079" s="104"/>
      <c r="AF5079" s="104"/>
      <c r="AG5079" s="104"/>
      <c r="AK5079" s="104"/>
      <c r="AL5079" s="104"/>
      <c r="AO5079" s="104"/>
      <c r="AP5079" s="104"/>
    </row>
    <row r="5080" spans="21:42" ht="15" customHeight="1" x14ac:dyDescent="0.25">
      <c r="U5080" s="104"/>
      <c r="AB5080" s="104"/>
      <c r="AC5080" s="104"/>
      <c r="AF5080" s="104"/>
      <c r="AG5080" s="104"/>
      <c r="AK5080" s="104"/>
      <c r="AL5080" s="104"/>
      <c r="AO5080" s="104"/>
      <c r="AP5080" s="104"/>
    </row>
    <row r="5081" spans="21:42" ht="15" customHeight="1" x14ac:dyDescent="0.25">
      <c r="U5081" s="104"/>
      <c r="AB5081" s="104"/>
      <c r="AC5081" s="104"/>
      <c r="AF5081" s="104"/>
      <c r="AG5081" s="104"/>
      <c r="AK5081" s="104"/>
      <c r="AL5081" s="104"/>
      <c r="AO5081" s="104"/>
      <c r="AP5081" s="104"/>
    </row>
    <row r="5082" spans="21:42" ht="15" customHeight="1" x14ac:dyDescent="0.25">
      <c r="U5082" s="104"/>
      <c r="AB5082" s="104"/>
      <c r="AC5082" s="104"/>
      <c r="AF5082" s="104"/>
      <c r="AG5082" s="104"/>
      <c r="AK5082" s="104"/>
      <c r="AL5082" s="104"/>
      <c r="AO5082" s="104"/>
      <c r="AP5082" s="104"/>
    </row>
    <row r="5083" spans="21:42" ht="15" customHeight="1" x14ac:dyDescent="0.25">
      <c r="U5083" s="104"/>
      <c r="AB5083" s="104"/>
      <c r="AC5083" s="104"/>
      <c r="AF5083" s="104"/>
      <c r="AG5083" s="104"/>
      <c r="AK5083" s="104"/>
      <c r="AL5083" s="104"/>
      <c r="AO5083" s="104"/>
      <c r="AP5083" s="104"/>
    </row>
    <row r="5084" spans="21:42" ht="15" customHeight="1" x14ac:dyDescent="0.25">
      <c r="U5084" s="104"/>
      <c r="AB5084" s="104"/>
      <c r="AC5084" s="104"/>
      <c r="AF5084" s="104"/>
      <c r="AG5084" s="104"/>
      <c r="AK5084" s="104"/>
      <c r="AL5084" s="104"/>
      <c r="AO5084" s="104"/>
      <c r="AP5084" s="104"/>
    </row>
    <row r="5085" spans="21:42" ht="15" customHeight="1" x14ac:dyDescent="0.25">
      <c r="U5085" s="104"/>
      <c r="AB5085" s="104"/>
      <c r="AC5085" s="104"/>
      <c r="AF5085" s="104"/>
      <c r="AG5085" s="104"/>
      <c r="AK5085" s="104"/>
      <c r="AL5085" s="104"/>
      <c r="AO5085" s="104"/>
      <c r="AP5085" s="104"/>
    </row>
    <row r="5086" spans="21:42" ht="15" customHeight="1" x14ac:dyDescent="0.25">
      <c r="U5086" s="104"/>
      <c r="AB5086" s="104"/>
      <c r="AC5086" s="104"/>
      <c r="AF5086" s="104"/>
      <c r="AG5086" s="104"/>
      <c r="AK5086" s="104"/>
      <c r="AL5086" s="104"/>
      <c r="AO5086" s="104"/>
      <c r="AP5086" s="104"/>
    </row>
    <row r="5087" spans="21:42" ht="15" customHeight="1" x14ac:dyDescent="0.25">
      <c r="U5087" s="104"/>
      <c r="AB5087" s="104"/>
      <c r="AC5087" s="104"/>
      <c r="AF5087" s="104"/>
      <c r="AG5087" s="104"/>
      <c r="AK5087" s="104"/>
      <c r="AL5087" s="104"/>
      <c r="AO5087" s="104"/>
      <c r="AP5087" s="104"/>
    </row>
    <row r="5088" spans="21:42" ht="15" customHeight="1" x14ac:dyDescent="0.25">
      <c r="U5088" s="104"/>
      <c r="AB5088" s="104"/>
      <c r="AC5088" s="104"/>
      <c r="AF5088" s="104"/>
      <c r="AG5088" s="104"/>
      <c r="AK5088" s="104"/>
      <c r="AL5088" s="104"/>
      <c r="AO5088" s="104"/>
      <c r="AP5088" s="104"/>
    </row>
    <row r="5089" spans="21:42" ht="15" customHeight="1" x14ac:dyDescent="0.25">
      <c r="U5089" s="104"/>
      <c r="AB5089" s="104"/>
      <c r="AC5089" s="104"/>
      <c r="AF5089" s="104"/>
      <c r="AG5089" s="104"/>
      <c r="AK5089" s="104"/>
      <c r="AL5089" s="104"/>
      <c r="AO5089" s="104"/>
      <c r="AP5089" s="104"/>
    </row>
    <row r="5090" spans="21:42" ht="15" customHeight="1" x14ac:dyDescent="0.25">
      <c r="U5090" s="104"/>
      <c r="AB5090" s="104"/>
      <c r="AC5090" s="104"/>
      <c r="AF5090" s="104"/>
      <c r="AG5090" s="104"/>
      <c r="AK5090" s="104"/>
      <c r="AL5090" s="104"/>
      <c r="AO5090" s="104"/>
      <c r="AP5090" s="104"/>
    </row>
    <row r="5091" spans="21:42" ht="15" customHeight="1" x14ac:dyDescent="0.25">
      <c r="U5091" s="104"/>
      <c r="AB5091" s="104"/>
      <c r="AC5091" s="104"/>
      <c r="AF5091" s="104"/>
      <c r="AG5091" s="104"/>
      <c r="AK5091" s="104"/>
      <c r="AL5091" s="104"/>
      <c r="AO5091" s="104"/>
      <c r="AP5091" s="104"/>
    </row>
    <row r="5092" spans="21:42" ht="15" customHeight="1" x14ac:dyDescent="0.25">
      <c r="U5092" s="104"/>
      <c r="AB5092" s="104"/>
      <c r="AC5092" s="104"/>
      <c r="AF5092" s="104"/>
      <c r="AG5092" s="104"/>
      <c r="AK5092" s="104"/>
      <c r="AL5092" s="104"/>
      <c r="AO5092" s="104"/>
      <c r="AP5092" s="104"/>
    </row>
    <row r="5093" spans="21:42" ht="15" customHeight="1" x14ac:dyDescent="0.25">
      <c r="U5093" s="104"/>
      <c r="AB5093" s="104"/>
      <c r="AC5093" s="104"/>
      <c r="AF5093" s="104"/>
      <c r="AG5093" s="104"/>
      <c r="AK5093" s="104"/>
      <c r="AL5093" s="104"/>
      <c r="AO5093" s="104"/>
      <c r="AP5093" s="104"/>
    </row>
    <row r="5094" spans="21:42" ht="15" customHeight="1" x14ac:dyDescent="0.25">
      <c r="U5094" s="104"/>
      <c r="AB5094" s="104"/>
      <c r="AC5094" s="104"/>
      <c r="AF5094" s="104"/>
      <c r="AG5094" s="104"/>
      <c r="AK5094" s="104"/>
      <c r="AL5094" s="104"/>
      <c r="AO5094" s="104"/>
      <c r="AP5094" s="104"/>
    </row>
    <row r="5095" spans="21:42" ht="15" customHeight="1" x14ac:dyDescent="0.25">
      <c r="U5095" s="104"/>
      <c r="AB5095" s="104"/>
      <c r="AC5095" s="104"/>
      <c r="AF5095" s="104"/>
      <c r="AG5095" s="104"/>
      <c r="AK5095" s="104"/>
      <c r="AL5095" s="104"/>
      <c r="AO5095" s="104"/>
      <c r="AP5095" s="104"/>
    </row>
    <row r="5096" spans="21:42" ht="15" customHeight="1" x14ac:dyDescent="0.25">
      <c r="U5096" s="104"/>
      <c r="AB5096" s="104"/>
      <c r="AC5096" s="104"/>
      <c r="AF5096" s="104"/>
      <c r="AG5096" s="104"/>
      <c r="AK5096" s="104"/>
      <c r="AL5096" s="104"/>
      <c r="AO5096" s="104"/>
      <c r="AP5096" s="104"/>
    </row>
    <row r="5097" spans="21:42" ht="15" customHeight="1" x14ac:dyDescent="0.25">
      <c r="U5097" s="104"/>
      <c r="AB5097" s="104"/>
      <c r="AC5097" s="104"/>
      <c r="AF5097" s="104"/>
      <c r="AG5097" s="104"/>
      <c r="AK5097" s="104"/>
      <c r="AL5097" s="104"/>
      <c r="AO5097" s="104"/>
      <c r="AP5097" s="104"/>
    </row>
    <row r="5098" spans="21:42" ht="15" customHeight="1" x14ac:dyDescent="0.25">
      <c r="U5098" s="104"/>
      <c r="AB5098" s="104"/>
      <c r="AC5098" s="104"/>
      <c r="AF5098" s="104"/>
      <c r="AG5098" s="104"/>
      <c r="AK5098" s="104"/>
      <c r="AL5098" s="104"/>
      <c r="AO5098" s="104"/>
      <c r="AP5098" s="104"/>
    </row>
    <row r="5099" spans="21:42" ht="15" customHeight="1" x14ac:dyDescent="0.25">
      <c r="U5099" s="104"/>
      <c r="AB5099" s="104"/>
      <c r="AC5099" s="104"/>
      <c r="AF5099" s="104"/>
      <c r="AG5099" s="104"/>
      <c r="AK5099" s="104"/>
      <c r="AL5099" s="104"/>
      <c r="AO5099" s="104"/>
      <c r="AP5099" s="104"/>
    </row>
    <row r="5100" spans="21:42" ht="15" customHeight="1" x14ac:dyDescent="0.25">
      <c r="U5100" s="104"/>
      <c r="AB5100" s="104"/>
      <c r="AC5100" s="104"/>
      <c r="AF5100" s="104"/>
      <c r="AG5100" s="104"/>
      <c r="AK5100" s="104"/>
      <c r="AL5100" s="104"/>
      <c r="AO5100" s="104"/>
      <c r="AP5100" s="104"/>
    </row>
    <row r="5101" spans="21:42" ht="15" customHeight="1" x14ac:dyDescent="0.25">
      <c r="U5101" s="104"/>
      <c r="AB5101" s="104"/>
      <c r="AC5101" s="104"/>
      <c r="AF5101" s="104"/>
      <c r="AG5101" s="104"/>
      <c r="AK5101" s="104"/>
      <c r="AL5101" s="104"/>
      <c r="AO5101" s="104"/>
      <c r="AP5101" s="104"/>
    </row>
    <row r="5102" spans="21:42" ht="15" customHeight="1" x14ac:dyDescent="0.25">
      <c r="U5102" s="104"/>
      <c r="AB5102" s="104"/>
      <c r="AC5102" s="104"/>
      <c r="AF5102" s="104"/>
      <c r="AG5102" s="104"/>
      <c r="AK5102" s="104"/>
      <c r="AL5102" s="104"/>
      <c r="AO5102" s="104"/>
      <c r="AP5102" s="104"/>
    </row>
    <row r="5103" spans="21:42" ht="15" customHeight="1" x14ac:dyDescent="0.25">
      <c r="U5103" s="104"/>
      <c r="AB5103" s="104"/>
      <c r="AC5103" s="104"/>
      <c r="AF5103" s="104"/>
      <c r="AG5103" s="104"/>
      <c r="AK5103" s="104"/>
      <c r="AL5103" s="104"/>
      <c r="AO5103" s="104"/>
      <c r="AP5103" s="104"/>
    </row>
    <row r="5104" spans="21:42" ht="15" customHeight="1" x14ac:dyDescent="0.25">
      <c r="U5104" s="104"/>
      <c r="AB5104" s="104"/>
      <c r="AC5104" s="104"/>
      <c r="AF5104" s="104"/>
      <c r="AG5104" s="104"/>
      <c r="AK5104" s="104"/>
      <c r="AL5104" s="104"/>
      <c r="AO5104" s="104"/>
      <c r="AP5104" s="104"/>
    </row>
    <row r="5105" spans="21:42" ht="15" customHeight="1" x14ac:dyDescent="0.25">
      <c r="U5105" s="104"/>
      <c r="AB5105" s="104"/>
      <c r="AC5105" s="104"/>
      <c r="AF5105" s="104"/>
      <c r="AG5105" s="104"/>
      <c r="AK5105" s="104"/>
      <c r="AL5105" s="104"/>
      <c r="AO5105" s="104"/>
      <c r="AP5105" s="104"/>
    </row>
    <row r="5106" spans="21:42" ht="15" customHeight="1" x14ac:dyDescent="0.25">
      <c r="U5106" s="104"/>
      <c r="AB5106" s="104"/>
      <c r="AC5106" s="104"/>
      <c r="AF5106" s="104"/>
      <c r="AG5106" s="104"/>
      <c r="AK5106" s="104"/>
      <c r="AL5106" s="104"/>
      <c r="AO5106" s="104"/>
      <c r="AP5106" s="104"/>
    </row>
    <row r="5107" spans="21:42" ht="15" customHeight="1" x14ac:dyDescent="0.25">
      <c r="U5107" s="104"/>
      <c r="AB5107" s="104"/>
      <c r="AC5107" s="104"/>
      <c r="AF5107" s="104"/>
      <c r="AG5107" s="104"/>
      <c r="AK5107" s="104"/>
      <c r="AL5107" s="104"/>
      <c r="AO5107" s="104"/>
      <c r="AP5107" s="104"/>
    </row>
    <row r="5108" spans="21:42" ht="15" customHeight="1" x14ac:dyDescent="0.25">
      <c r="U5108" s="104"/>
      <c r="AB5108" s="104"/>
      <c r="AC5108" s="104"/>
      <c r="AF5108" s="104"/>
      <c r="AG5108" s="104"/>
      <c r="AK5108" s="104"/>
      <c r="AL5108" s="104"/>
      <c r="AO5108" s="104"/>
      <c r="AP5108" s="104"/>
    </row>
    <row r="5109" spans="21:42" ht="15" customHeight="1" x14ac:dyDescent="0.25">
      <c r="U5109" s="104"/>
      <c r="AB5109" s="104"/>
      <c r="AC5109" s="104"/>
      <c r="AF5109" s="104"/>
      <c r="AG5109" s="104"/>
      <c r="AK5109" s="104"/>
      <c r="AL5109" s="104"/>
      <c r="AO5109" s="104"/>
      <c r="AP5109" s="104"/>
    </row>
    <row r="5110" spans="21:42" ht="15" customHeight="1" x14ac:dyDescent="0.25">
      <c r="U5110" s="104"/>
      <c r="AB5110" s="104"/>
      <c r="AC5110" s="104"/>
      <c r="AF5110" s="104"/>
      <c r="AG5110" s="104"/>
      <c r="AK5110" s="104"/>
      <c r="AL5110" s="104"/>
      <c r="AO5110" s="104"/>
      <c r="AP5110" s="104"/>
    </row>
    <row r="5111" spans="21:42" ht="15" customHeight="1" x14ac:dyDescent="0.25">
      <c r="U5111" s="104"/>
      <c r="AB5111" s="104"/>
      <c r="AC5111" s="104"/>
      <c r="AF5111" s="104"/>
      <c r="AG5111" s="104"/>
      <c r="AK5111" s="104"/>
      <c r="AL5111" s="104"/>
      <c r="AO5111" s="104"/>
      <c r="AP5111" s="104"/>
    </row>
    <row r="5112" spans="21:42" ht="15" customHeight="1" x14ac:dyDescent="0.25">
      <c r="U5112" s="104"/>
      <c r="AB5112" s="104"/>
      <c r="AC5112" s="104"/>
      <c r="AF5112" s="104"/>
      <c r="AG5112" s="104"/>
      <c r="AK5112" s="104"/>
      <c r="AL5112" s="104"/>
      <c r="AO5112" s="104"/>
      <c r="AP5112" s="104"/>
    </row>
    <row r="5113" spans="21:42" ht="15" customHeight="1" x14ac:dyDescent="0.25">
      <c r="U5113" s="104"/>
      <c r="AB5113" s="104"/>
      <c r="AC5113" s="104"/>
      <c r="AF5113" s="104"/>
      <c r="AG5113" s="104"/>
      <c r="AK5113" s="104"/>
      <c r="AL5113" s="104"/>
      <c r="AO5113" s="104"/>
      <c r="AP5113" s="104"/>
    </row>
    <row r="5114" spans="21:42" ht="15" customHeight="1" x14ac:dyDescent="0.25">
      <c r="U5114" s="104"/>
      <c r="AB5114" s="104"/>
      <c r="AC5114" s="104"/>
      <c r="AF5114" s="104"/>
      <c r="AG5114" s="104"/>
      <c r="AK5114" s="104"/>
      <c r="AL5114" s="104"/>
      <c r="AO5114" s="104"/>
      <c r="AP5114" s="104"/>
    </row>
    <row r="5115" spans="21:42" ht="15" customHeight="1" x14ac:dyDescent="0.25">
      <c r="U5115" s="104"/>
      <c r="AB5115" s="104"/>
      <c r="AC5115" s="104"/>
      <c r="AF5115" s="104"/>
      <c r="AG5115" s="104"/>
      <c r="AK5115" s="104"/>
      <c r="AL5115" s="104"/>
      <c r="AO5115" s="104"/>
      <c r="AP5115" s="104"/>
    </row>
    <row r="5116" spans="21:42" ht="15" customHeight="1" x14ac:dyDescent="0.25">
      <c r="U5116" s="104"/>
      <c r="AB5116" s="104"/>
      <c r="AC5116" s="104"/>
      <c r="AF5116" s="104"/>
      <c r="AG5116" s="104"/>
      <c r="AK5116" s="104"/>
      <c r="AL5116" s="104"/>
      <c r="AO5116" s="104"/>
      <c r="AP5116" s="104"/>
    </row>
    <row r="5117" spans="21:42" ht="15" customHeight="1" x14ac:dyDescent="0.25">
      <c r="U5117" s="104"/>
      <c r="AB5117" s="104"/>
      <c r="AC5117" s="104"/>
      <c r="AF5117" s="104"/>
      <c r="AG5117" s="104"/>
      <c r="AK5117" s="104"/>
      <c r="AL5117" s="104"/>
      <c r="AO5117" s="104"/>
      <c r="AP5117" s="104"/>
    </row>
    <row r="5118" spans="21:42" ht="15" customHeight="1" x14ac:dyDescent="0.25">
      <c r="U5118" s="104"/>
      <c r="AB5118" s="104"/>
      <c r="AC5118" s="104"/>
      <c r="AF5118" s="104"/>
      <c r="AG5118" s="104"/>
      <c r="AK5118" s="104"/>
      <c r="AL5118" s="104"/>
      <c r="AO5118" s="104"/>
      <c r="AP5118" s="104"/>
    </row>
    <row r="5119" spans="21:42" ht="15" customHeight="1" x14ac:dyDescent="0.25">
      <c r="U5119" s="104"/>
      <c r="AB5119" s="104"/>
      <c r="AC5119" s="104"/>
      <c r="AF5119" s="104"/>
      <c r="AG5119" s="104"/>
      <c r="AK5119" s="104"/>
      <c r="AL5119" s="104"/>
      <c r="AO5119" s="104"/>
      <c r="AP5119" s="104"/>
    </row>
    <row r="5120" spans="21:42" ht="15" customHeight="1" x14ac:dyDescent="0.25">
      <c r="U5120" s="104"/>
      <c r="AB5120" s="104"/>
      <c r="AC5120" s="104"/>
      <c r="AF5120" s="104"/>
      <c r="AG5120" s="104"/>
      <c r="AK5120" s="104"/>
      <c r="AL5120" s="104"/>
      <c r="AO5120" s="104"/>
      <c r="AP5120" s="104"/>
    </row>
    <row r="5121" spans="21:42" ht="15" customHeight="1" x14ac:dyDescent="0.25">
      <c r="U5121" s="104"/>
      <c r="AB5121" s="104"/>
      <c r="AC5121" s="104"/>
      <c r="AF5121" s="104"/>
      <c r="AG5121" s="104"/>
      <c r="AK5121" s="104"/>
      <c r="AL5121" s="104"/>
      <c r="AO5121" s="104"/>
      <c r="AP5121" s="104"/>
    </row>
    <row r="5122" spans="21:42" ht="15" customHeight="1" x14ac:dyDescent="0.25">
      <c r="U5122" s="104"/>
      <c r="AB5122" s="104"/>
      <c r="AC5122" s="104"/>
      <c r="AF5122" s="104"/>
      <c r="AG5122" s="104"/>
      <c r="AK5122" s="104"/>
      <c r="AL5122" s="104"/>
      <c r="AO5122" s="104"/>
      <c r="AP5122" s="104"/>
    </row>
    <row r="5123" spans="21:42" ht="15" customHeight="1" x14ac:dyDescent="0.25">
      <c r="U5123" s="104"/>
      <c r="AB5123" s="104"/>
      <c r="AC5123" s="104"/>
      <c r="AF5123" s="104"/>
      <c r="AG5123" s="104"/>
      <c r="AK5123" s="104"/>
      <c r="AL5123" s="104"/>
      <c r="AO5123" s="104"/>
      <c r="AP5123" s="104"/>
    </row>
    <row r="5124" spans="21:42" ht="15" customHeight="1" x14ac:dyDescent="0.25">
      <c r="U5124" s="104"/>
      <c r="AB5124" s="104"/>
      <c r="AC5124" s="104"/>
      <c r="AF5124" s="104"/>
      <c r="AG5124" s="104"/>
      <c r="AK5124" s="104"/>
      <c r="AL5124" s="104"/>
      <c r="AO5124" s="104"/>
      <c r="AP5124" s="104"/>
    </row>
    <row r="5125" spans="21:42" ht="15" customHeight="1" x14ac:dyDescent="0.25">
      <c r="U5125" s="104"/>
      <c r="AB5125" s="104"/>
      <c r="AC5125" s="104"/>
      <c r="AF5125" s="104"/>
      <c r="AG5125" s="104"/>
      <c r="AK5125" s="104"/>
      <c r="AL5125" s="104"/>
      <c r="AO5125" s="104"/>
      <c r="AP5125" s="104"/>
    </row>
    <row r="5126" spans="21:42" ht="15" customHeight="1" x14ac:dyDescent="0.25">
      <c r="U5126" s="104"/>
      <c r="AB5126" s="104"/>
      <c r="AC5126" s="104"/>
      <c r="AF5126" s="104"/>
      <c r="AG5126" s="104"/>
      <c r="AK5126" s="104"/>
      <c r="AL5126" s="104"/>
      <c r="AO5126" s="104"/>
      <c r="AP5126" s="104"/>
    </row>
    <row r="5127" spans="21:42" ht="15" customHeight="1" x14ac:dyDescent="0.25">
      <c r="U5127" s="104"/>
      <c r="AB5127" s="104"/>
      <c r="AC5127" s="104"/>
      <c r="AF5127" s="104"/>
      <c r="AG5127" s="104"/>
      <c r="AK5127" s="104"/>
      <c r="AL5127" s="104"/>
      <c r="AO5127" s="104"/>
      <c r="AP5127" s="104"/>
    </row>
    <row r="5128" spans="21:42" ht="15" customHeight="1" x14ac:dyDescent="0.25">
      <c r="U5128" s="104"/>
      <c r="AB5128" s="104"/>
      <c r="AC5128" s="104"/>
      <c r="AF5128" s="104"/>
      <c r="AG5128" s="104"/>
      <c r="AK5128" s="104"/>
      <c r="AL5128" s="104"/>
      <c r="AO5128" s="104"/>
      <c r="AP5128" s="104"/>
    </row>
    <row r="5129" spans="21:42" ht="15" customHeight="1" x14ac:dyDescent="0.25">
      <c r="U5129" s="104"/>
      <c r="AB5129" s="104"/>
      <c r="AC5129" s="104"/>
      <c r="AF5129" s="104"/>
      <c r="AG5129" s="104"/>
      <c r="AK5129" s="104"/>
      <c r="AL5129" s="104"/>
      <c r="AO5129" s="104"/>
      <c r="AP5129" s="104"/>
    </row>
    <row r="5130" spans="21:42" ht="15" customHeight="1" x14ac:dyDescent="0.25">
      <c r="U5130" s="104"/>
      <c r="AB5130" s="104"/>
      <c r="AC5130" s="104"/>
      <c r="AF5130" s="104"/>
      <c r="AG5130" s="104"/>
      <c r="AK5130" s="104"/>
      <c r="AL5130" s="104"/>
      <c r="AO5130" s="104"/>
      <c r="AP5130" s="104"/>
    </row>
    <row r="5131" spans="21:42" ht="15" customHeight="1" x14ac:dyDescent="0.25">
      <c r="U5131" s="104"/>
      <c r="AB5131" s="104"/>
      <c r="AC5131" s="104"/>
      <c r="AF5131" s="104"/>
      <c r="AG5131" s="104"/>
      <c r="AK5131" s="104"/>
      <c r="AL5131" s="104"/>
      <c r="AO5131" s="104"/>
      <c r="AP5131" s="104"/>
    </row>
    <row r="5132" spans="21:42" ht="15" customHeight="1" x14ac:dyDescent="0.25">
      <c r="U5132" s="104"/>
      <c r="AB5132" s="104"/>
      <c r="AC5132" s="104"/>
      <c r="AF5132" s="104"/>
      <c r="AG5132" s="104"/>
      <c r="AK5132" s="104"/>
      <c r="AL5132" s="104"/>
      <c r="AO5132" s="104"/>
      <c r="AP5132" s="104"/>
    </row>
    <row r="5133" spans="21:42" ht="15" customHeight="1" x14ac:dyDescent="0.25">
      <c r="U5133" s="104"/>
      <c r="AB5133" s="104"/>
      <c r="AC5133" s="104"/>
      <c r="AF5133" s="104"/>
      <c r="AG5133" s="104"/>
      <c r="AK5133" s="104"/>
      <c r="AL5133" s="104"/>
      <c r="AO5133" s="104"/>
      <c r="AP5133" s="104"/>
    </row>
    <row r="5134" spans="21:42" ht="15" customHeight="1" x14ac:dyDescent="0.25">
      <c r="U5134" s="104"/>
      <c r="AB5134" s="104"/>
      <c r="AC5134" s="104"/>
      <c r="AF5134" s="104"/>
      <c r="AG5134" s="104"/>
      <c r="AK5134" s="104"/>
      <c r="AL5134" s="104"/>
      <c r="AO5134" s="104"/>
      <c r="AP5134" s="104"/>
    </row>
    <row r="5135" spans="21:42" ht="15" customHeight="1" x14ac:dyDescent="0.25">
      <c r="U5135" s="104"/>
      <c r="AB5135" s="104"/>
      <c r="AC5135" s="104"/>
      <c r="AF5135" s="104"/>
      <c r="AG5135" s="104"/>
      <c r="AK5135" s="104"/>
      <c r="AL5135" s="104"/>
      <c r="AO5135" s="104"/>
      <c r="AP5135" s="104"/>
    </row>
    <row r="5136" spans="21:42" ht="15" customHeight="1" x14ac:dyDescent="0.25">
      <c r="U5136" s="104"/>
      <c r="AB5136" s="104"/>
      <c r="AC5136" s="104"/>
      <c r="AF5136" s="104"/>
      <c r="AG5136" s="104"/>
      <c r="AK5136" s="104"/>
      <c r="AL5136" s="104"/>
      <c r="AO5136" s="104"/>
      <c r="AP5136" s="104"/>
    </row>
    <row r="5137" spans="21:42" ht="15" customHeight="1" x14ac:dyDescent="0.25">
      <c r="U5137" s="104"/>
      <c r="AB5137" s="104"/>
      <c r="AC5137" s="104"/>
      <c r="AF5137" s="104"/>
      <c r="AG5137" s="104"/>
      <c r="AK5137" s="104"/>
      <c r="AL5137" s="104"/>
      <c r="AO5137" s="104"/>
      <c r="AP5137" s="104"/>
    </row>
    <row r="5138" spans="21:42" ht="15" customHeight="1" x14ac:dyDescent="0.25">
      <c r="U5138" s="104"/>
      <c r="AB5138" s="104"/>
      <c r="AC5138" s="104"/>
      <c r="AF5138" s="104"/>
      <c r="AG5138" s="104"/>
      <c r="AK5138" s="104"/>
      <c r="AL5138" s="104"/>
      <c r="AO5138" s="104"/>
      <c r="AP5138" s="104"/>
    </row>
    <row r="5139" spans="21:42" ht="15" customHeight="1" x14ac:dyDescent="0.25">
      <c r="U5139" s="104"/>
      <c r="AB5139" s="104"/>
      <c r="AC5139" s="104"/>
      <c r="AF5139" s="104"/>
      <c r="AG5139" s="104"/>
      <c r="AK5139" s="104"/>
      <c r="AL5139" s="104"/>
      <c r="AO5139" s="104"/>
      <c r="AP5139" s="104"/>
    </row>
    <row r="5140" spans="21:42" ht="15" customHeight="1" x14ac:dyDescent="0.25">
      <c r="U5140" s="104"/>
      <c r="AB5140" s="104"/>
      <c r="AC5140" s="104"/>
      <c r="AF5140" s="104"/>
      <c r="AG5140" s="104"/>
      <c r="AK5140" s="104"/>
      <c r="AL5140" s="104"/>
      <c r="AO5140" s="104"/>
      <c r="AP5140" s="104"/>
    </row>
    <row r="5141" spans="21:42" ht="15" customHeight="1" x14ac:dyDescent="0.25">
      <c r="U5141" s="104"/>
      <c r="AB5141" s="104"/>
      <c r="AC5141" s="104"/>
      <c r="AF5141" s="104"/>
      <c r="AG5141" s="104"/>
      <c r="AK5141" s="104"/>
      <c r="AL5141" s="104"/>
      <c r="AO5141" s="104"/>
      <c r="AP5141" s="104"/>
    </row>
    <row r="5142" spans="21:42" ht="15" customHeight="1" x14ac:dyDescent="0.25">
      <c r="U5142" s="104"/>
      <c r="AB5142" s="104"/>
      <c r="AC5142" s="104"/>
      <c r="AF5142" s="104"/>
      <c r="AG5142" s="104"/>
      <c r="AK5142" s="104"/>
      <c r="AL5142" s="104"/>
      <c r="AO5142" s="104"/>
      <c r="AP5142" s="104"/>
    </row>
    <row r="5143" spans="21:42" ht="15" customHeight="1" x14ac:dyDescent="0.25">
      <c r="U5143" s="104"/>
      <c r="AB5143" s="104"/>
      <c r="AC5143" s="104"/>
      <c r="AF5143" s="104"/>
      <c r="AG5143" s="104"/>
      <c r="AK5143" s="104"/>
      <c r="AL5143" s="104"/>
      <c r="AO5143" s="104"/>
      <c r="AP5143" s="104"/>
    </row>
    <row r="5144" spans="21:42" ht="15" customHeight="1" x14ac:dyDescent="0.25">
      <c r="U5144" s="104"/>
      <c r="AB5144" s="104"/>
      <c r="AC5144" s="104"/>
      <c r="AF5144" s="104"/>
      <c r="AG5144" s="104"/>
      <c r="AK5144" s="104"/>
      <c r="AL5144" s="104"/>
      <c r="AO5144" s="104"/>
      <c r="AP5144" s="104"/>
    </row>
    <row r="5145" spans="21:42" ht="15" customHeight="1" x14ac:dyDescent="0.25">
      <c r="U5145" s="104"/>
      <c r="AB5145" s="104"/>
      <c r="AC5145" s="104"/>
      <c r="AF5145" s="104"/>
      <c r="AG5145" s="104"/>
      <c r="AK5145" s="104"/>
      <c r="AL5145" s="104"/>
      <c r="AO5145" s="104"/>
      <c r="AP5145" s="104"/>
    </row>
    <row r="5146" spans="21:42" ht="15" customHeight="1" x14ac:dyDescent="0.25">
      <c r="U5146" s="104"/>
      <c r="AB5146" s="104"/>
      <c r="AC5146" s="104"/>
      <c r="AF5146" s="104"/>
      <c r="AG5146" s="104"/>
      <c r="AK5146" s="104"/>
      <c r="AL5146" s="104"/>
      <c r="AO5146" s="104"/>
      <c r="AP5146" s="104"/>
    </row>
    <row r="5147" spans="21:42" ht="15" customHeight="1" x14ac:dyDescent="0.25">
      <c r="U5147" s="104"/>
      <c r="AB5147" s="104"/>
      <c r="AC5147" s="104"/>
      <c r="AF5147" s="104"/>
      <c r="AG5147" s="104"/>
      <c r="AK5147" s="104"/>
      <c r="AL5147" s="104"/>
      <c r="AO5147" s="104"/>
      <c r="AP5147" s="104"/>
    </row>
    <row r="5148" spans="21:42" ht="15" customHeight="1" x14ac:dyDescent="0.25">
      <c r="U5148" s="104"/>
      <c r="AB5148" s="104"/>
      <c r="AC5148" s="104"/>
      <c r="AF5148" s="104"/>
      <c r="AG5148" s="104"/>
      <c r="AK5148" s="104"/>
      <c r="AL5148" s="104"/>
      <c r="AO5148" s="104"/>
      <c r="AP5148" s="104"/>
    </row>
    <row r="5149" spans="21:42" ht="15" customHeight="1" x14ac:dyDescent="0.25">
      <c r="U5149" s="104"/>
      <c r="AB5149" s="104"/>
      <c r="AC5149" s="104"/>
      <c r="AF5149" s="104"/>
      <c r="AG5149" s="104"/>
      <c r="AK5149" s="104"/>
      <c r="AL5149" s="104"/>
      <c r="AO5149" s="104"/>
      <c r="AP5149" s="104"/>
    </row>
    <row r="5150" spans="21:42" ht="15" customHeight="1" x14ac:dyDescent="0.25">
      <c r="U5150" s="104"/>
      <c r="AB5150" s="104"/>
      <c r="AC5150" s="104"/>
      <c r="AF5150" s="104"/>
      <c r="AG5150" s="104"/>
      <c r="AK5150" s="104"/>
      <c r="AL5150" s="104"/>
      <c r="AO5150" s="104"/>
      <c r="AP5150" s="104"/>
    </row>
    <row r="5151" spans="21:42" ht="15" customHeight="1" x14ac:dyDescent="0.25">
      <c r="U5151" s="104"/>
      <c r="AB5151" s="104"/>
      <c r="AC5151" s="104"/>
      <c r="AF5151" s="104"/>
      <c r="AG5151" s="104"/>
      <c r="AK5151" s="104"/>
      <c r="AL5151" s="104"/>
      <c r="AO5151" s="104"/>
      <c r="AP5151" s="104"/>
    </row>
    <row r="5152" spans="21:42" ht="15" customHeight="1" x14ac:dyDescent="0.25">
      <c r="U5152" s="104"/>
      <c r="AB5152" s="104"/>
      <c r="AC5152" s="104"/>
      <c r="AF5152" s="104"/>
      <c r="AG5152" s="104"/>
      <c r="AK5152" s="104"/>
      <c r="AL5152" s="104"/>
      <c r="AO5152" s="104"/>
      <c r="AP5152" s="104"/>
    </row>
    <row r="5153" spans="21:42" ht="15" customHeight="1" x14ac:dyDescent="0.25">
      <c r="U5153" s="104"/>
      <c r="AB5153" s="104"/>
      <c r="AC5153" s="104"/>
      <c r="AF5153" s="104"/>
      <c r="AG5153" s="104"/>
      <c r="AK5153" s="104"/>
      <c r="AL5153" s="104"/>
      <c r="AO5153" s="104"/>
      <c r="AP5153" s="104"/>
    </row>
    <row r="5154" spans="21:42" ht="15" customHeight="1" x14ac:dyDescent="0.25">
      <c r="U5154" s="104"/>
      <c r="AB5154" s="104"/>
      <c r="AC5154" s="104"/>
      <c r="AF5154" s="104"/>
      <c r="AG5154" s="104"/>
      <c r="AK5154" s="104"/>
      <c r="AL5154" s="104"/>
      <c r="AO5154" s="104"/>
      <c r="AP5154" s="104"/>
    </row>
    <row r="5155" spans="21:42" ht="15" customHeight="1" x14ac:dyDescent="0.25">
      <c r="U5155" s="104"/>
      <c r="AB5155" s="104"/>
      <c r="AC5155" s="104"/>
      <c r="AF5155" s="104"/>
      <c r="AG5155" s="104"/>
      <c r="AK5155" s="104"/>
      <c r="AL5155" s="104"/>
      <c r="AO5155" s="104"/>
      <c r="AP5155" s="104"/>
    </row>
    <row r="5156" spans="21:42" ht="15" customHeight="1" x14ac:dyDescent="0.25">
      <c r="U5156" s="104"/>
      <c r="AB5156" s="104"/>
      <c r="AC5156" s="104"/>
      <c r="AF5156" s="104"/>
      <c r="AG5156" s="104"/>
      <c r="AK5156" s="104"/>
      <c r="AL5156" s="104"/>
      <c r="AO5156" s="104"/>
      <c r="AP5156" s="104"/>
    </row>
    <row r="5157" spans="21:42" ht="15" customHeight="1" x14ac:dyDescent="0.25">
      <c r="U5157" s="104"/>
      <c r="AB5157" s="104"/>
      <c r="AC5157" s="104"/>
      <c r="AF5157" s="104"/>
      <c r="AG5157" s="104"/>
      <c r="AK5157" s="104"/>
      <c r="AL5157" s="104"/>
      <c r="AO5157" s="104"/>
      <c r="AP5157" s="104"/>
    </row>
    <row r="5158" spans="21:42" ht="15" customHeight="1" x14ac:dyDescent="0.25">
      <c r="U5158" s="104"/>
      <c r="AB5158" s="104"/>
      <c r="AC5158" s="104"/>
      <c r="AF5158" s="104"/>
      <c r="AG5158" s="104"/>
      <c r="AK5158" s="104"/>
      <c r="AL5158" s="104"/>
      <c r="AO5158" s="104"/>
      <c r="AP5158" s="104"/>
    </row>
    <row r="5159" spans="21:42" ht="15" customHeight="1" x14ac:dyDescent="0.25">
      <c r="U5159" s="104"/>
      <c r="AB5159" s="104"/>
      <c r="AC5159" s="104"/>
      <c r="AF5159" s="104"/>
      <c r="AG5159" s="104"/>
      <c r="AK5159" s="104"/>
      <c r="AL5159" s="104"/>
      <c r="AO5159" s="104"/>
      <c r="AP5159" s="104"/>
    </row>
    <row r="5160" spans="21:42" ht="15" customHeight="1" x14ac:dyDescent="0.25">
      <c r="U5160" s="104"/>
      <c r="AB5160" s="104"/>
      <c r="AC5160" s="104"/>
      <c r="AF5160" s="104"/>
      <c r="AG5160" s="104"/>
      <c r="AK5160" s="104"/>
      <c r="AL5160" s="104"/>
      <c r="AO5160" s="104"/>
      <c r="AP5160" s="104"/>
    </row>
    <row r="5161" spans="21:42" ht="15" customHeight="1" x14ac:dyDescent="0.25">
      <c r="U5161" s="104"/>
      <c r="AB5161" s="104"/>
      <c r="AC5161" s="104"/>
      <c r="AF5161" s="104"/>
      <c r="AG5161" s="104"/>
      <c r="AK5161" s="104"/>
      <c r="AL5161" s="104"/>
      <c r="AO5161" s="104"/>
      <c r="AP5161" s="104"/>
    </row>
    <row r="5162" spans="21:42" ht="15" customHeight="1" x14ac:dyDescent="0.25">
      <c r="U5162" s="104"/>
      <c r="AB5162" s="104"/>
      <c r="AC5162" s="104"/>
      <c r="AF5162" s="104"/>
      <c r="AG5162" s="104"/>
      <c r="AK5162" s="104"/>
      <c r="AL5162" s="104"/>
      <c r="AO5162" s="104"/>
      <c r="AP5162" s="104"/>
    </row>
    <row r="5163" spans="21:42" ht="15" customHeight="1" x14ac:dyDescent="0.25">
      <c r="U5163" s="104"/>
      <c r="AB5163" s="104"/>
      <c r="AC5163" s="104"/>
      <c r="AF5163" s="104"/>
      <c r="AG5163" s="104"/>
      <c r="AK5163" s="104"/>
      <c r="AL5163" s="104"/>
      <c r="AO5163" s="104"/>
      <c r="AP5163" s="104"/>
    </row>
    <row r="5164" spans="21:42" ht="15" customHeight="1" x14ac:dyDescent="0.25">
      <c r="U5164" s="104"/>
      <c r="AB5164" s="104"/>
      <c r="AC5164" s="104"/>
      <c r="AF5164" s="104"/>
      <c r="AG5164" s="104"/>
      <c r="AK5164" s="104"/>
      <c r="AL5164" s="104"/>
      <c r="AO5164" s="104"/>
      <c r="AP5164" s="104"/>
    </row>
    <row r="5165" spans="21:42" ht="15" customHeight="1" x14ac:dyDescent="0.25">
      <c r="U5165" s="104"/>
      <c r="AB5165" s="104"/>
      <c r="AC5165" s="104"/>
      <c r="AF5165" s="104"/>
      <c r="AG5165" s="104"/>
      <c r="AK5165" s="104"/>
      <c r="AL5165" s="104"/>
      <c r="AO5165" s="104"/>
      <c r="AP5165" s="104"/>
    </row>
    <row r="5166" spans="21:42" ht="15" customHeight="1" x14ac:dyDescent="0.25">
      <c r="U5166" s="104"/>
      <c r="AB5166" s="104"/>
      <c r="AC5166" s="104"/>
      <c r="AF5166" s="104"/>
      <c r="AG5166" s="104"/>
      <c r="AK5166" s="104"/>
      <c r="AL5166" s="104"/>
      <c r="AO5166" s="104"/>
      <c r="AP5166" s="104"/>
    </row>
    <row r="5167" spans="21:42" ht="15" customHeight="1" x14ac:dyDescent="0.25">
      <c r="U5167" s="104"/>
      <c r="AB5167" s="104"/>
      <c r="AC5167" s="104"/>
      <c r="AF5167" s="104"/>
      <c r="AG5167" s="104"/>
      <c r="AK5167" s="104"/>
      <c r="AL5167" s="104"/>
      <c r="AO5167" s="104"/>
      <c r="AP5167" s="104"/>
    </row>
    <row r="5168" spans="21:42" ht="15" customHeight="1" x14ac:dyDescent="0.25">
      <c r="U5168" s="104"/>
      <c r="AB5168" s="104"/>
      <c r="AC5168" s="104"/>
      <c r="AF5168" s="104"/>
      <c r="AG5168" s="104"/>
      <c r="AK5168" s="104"/>
      <c r="AL5168" s="104"/>
      <c r="AO5168" s="104"/>
      <c r="AP5168" s="104"/>
    </row>
    <row r="5169" spans="21:42" ht="15" customHeight="1" x14ac:dyDescent="0.25">
      <c r="U5169" s="104"/>
      <c r="AB5169" s="104"/>
      <c r="AC5169" s="104"/>
      <c r="AF5169" s="104"/>
      <c r="AG5169" s="104"/>
      <c r="AK5169" s="104"/>
      <c r="AL5169" s="104"/>
      <c r="AO5169" s="104"/>
      <c r="AP5169" s="104"/>
    </row>
    <row r="5170" spans="21:42" ht="15" customHeight="1" x14ac:dyDescent="0.25">
      <c r="U5170" s="104"/>
      <c r="AB5170" s="104"/>
      <c r="AC5170" s="104"/>
      <c r="AF5170" s="104"/>
      <c r="AG5170" s="104"/>
      <c r="AK5170" s="104"/>
      <c r="AL5170" s="104"/>
      <c r="AO5170" s="104"/>
      <c r="AP5170" s="104"/>
    </row>
    <row r="5171" spans="21:42" ht="15" customHeight="1" x14ac:dyDescent="0.25">
      <c r="U5171" s="104"/>
      <c r="AB5171" s="104"/>
      <c r="AC5171" s="104"/>
      <c r="AF5171" s="104"/>
      <c r="AG5171" s="104"/>
      <c r="AK5171" s="104"/>
      <c r="AL5171" s="104"/>
      <c r="AO5171" s="104"/>
      <c r="AP5171" s="104"/>
    </row>
    <row r="5172" spans="21:42" ht="15" customHeight="1" x14ac:dyDescent="0.25">
      <c r="U5172" s="104"/>
      <c r="AB5172" s="104"/>
      <c r="AC5172" s="104"/>
      <c r="AF5172" s="104"/>
      <c r="AG5172" s="104"/>
      <c r="AK5172" s="104"/>
      <c r="AL5172" s="104"/>
      <c r="AO5172" s="104"/>
      <c r="AP5172" s="104"/>
    </row>
    <row r="5173" spans="21:42" ht="15" customHeight="1" x14ac:dyDescent="0.25">
      <c r="U5173" s="104"/>
      <c r="AB5173" s="104"/>
      <c r="AC5173" s="104"/>
      <c r="AF5173" s="104"/>
      <c r="AG5173" s="104"/>
      <c r="AK5173" s="104"/>
      <c r="AL5173" s="104"/>
      <c r="AO5173" s="104"/>
      <c r="AP5173" s="104"/>
    </row>
    <row r="5174" spans="21:42" ht="15" customHeight="1" x14ac:dyDescent="0.25">
      <c r="U5174" s="104"/>
      <c r="AB5174" s="104"/>
      <c r="AC5174" s="104"/>
      <c r="AF5174" s="104"/>
      <c r="AG5174" s="104"/>
      <c r="AK5174" s="104"/>
      <c r="AL5174" s="104"/>
      <c r="AO5174" s="104"/>
      <c r="AP5174" s="104"/>
    </row>
    <row r="5175" spans="21:42" ht="15" customHeight="1" x14ac:dyDescent="0.25">
      <c r="U5175" s="104"/>
      <c r="AB5175" s="104"/>
      <c r="AC5175" s="104"/>
      <c r="AF5175" s="104"/>
      <c r="AG5175" s="104"/>
      <c r="AK5175" s="104"/>
      <c r="AL5175" s="104"/>
      <c r="AO5175" s="104"/>
      <c r="AP5175" s="104"/>
    </row>
    <row r="5176" spans="21:42" ht="15" customHeight="1" x14ac:dyDescent="0.25">
      <c r="U5176" s="104"/>
      <c r="AB5176" s="104"/>
      <c r="AC5176" s="104"/>
      <c r="AF5176" s="104"/>
      <c r="AG5176" s="104"/>
      <c r="AK5176" s="104"/>
      <c r="AL5176" s="104"/>
      <c r="AO5176" s="104"/>
      <c r="AP5176" s="104"/>
    </row>
    <row r="5177" spans="21:42" ht="15" customHeight="1" x14ac:dyDescent="0.25">
      <c r="U5177" s="104"/>
      <c r="AB5177" s="104"/>
      <c r="AC5177" s="104"/>
      <c r="AF5177" s="104"/>
      <c r="AG5177" s="104"/>
      <c r="AK5177" s="104"/>
      <c r="AL5177" s="104"/>
      <c r="AO5177" s="104"/>
      <c r="AP5177" s="104"/>
    </row>
    <row r="5178" spans="21:42" ht="15" customHeight="1" x14ac:dyDescent="0.25">
      <c r="U5178" s="104"/>
      <c r="AB5178" s="104"/>
      <c r="AC5178" s="104"/>
      <c r="AF5178" s="104"/>
      <c r="AG5178" s="104"/>
      <c r="AK5178" s="104"/>
      <c r="AL5178" s="104"/>
      <c r="AO5178" s="104"/>
      <c r="AP5178" s="104"/>
    </row>
    <row r="5179" spans="21:42" ht="15" customHeight="1" x14ac:dyDescent="0.25">
      <c r="U5179" s="104"/>
      <c r="AB5179" s="104"/>
      <c r="AC5179" s="104"/>
      <c r="AF5179" s="104"/>
      <c r="AG5179" s="104"/>
      <c r="AK5179" s="104"/>
      <c r="AL5179" s="104"/>
      <c r="AO5179" s="104"/>
      <c r="AP5179" s="104"/>
    </row>
    <row r="5180" spans="21:42" ht="15" customHeight="1" x14ac:dyDescent="0.25">
      <c r="U5180" s="104"/>
      <c r="AB5180" s="104"/>
      <c r="AC5180" s="104"/>
      <c r="AF5180" s="104"/>
      <c r="AG5180" s="104"/>
      <c r="AK5180" s="104"/>
      <c r="AL5180" s="104"/>
      <c r="AO5180" s="104"/>
      <c r="AP5180" s="104"/>
    </row>
    <row r="5181" spans="21:42" ht="15" customHeight="1" x14ac:dyDescent="0.25">
      <c r="U5181" s="104"/>
      <c r="AB5181" s="104"/>
      <c r="AC5181" s="104"/>
      <c r="AF5181" s="104"/>
      <c r="AG5181" s="104"/>
      <c r="AK5181" s="104"/>
      <c r="AL5181" s="104"/>
      <c r="AO5181" s="104"/>
      <c r="AP5181" s="104"/>
    </row>
    <row r="5182" spans="21:42" ht="15" customHeight="1" x14ac:dyDescent="0.25">
      <c r="U5182" s="104"/>
      <c r="AB5182" s="104"/>
      <c r="AC5182" s="104"/>
      <c r="AF5182" s="104"/>
      <c r="AG5182" s="104"/>
      <c r="AK5182" s="104"/>
      <c r="AL5182" s="104"/>
      <c r="AO5182" s="104"/>
      <c r="AP5182" s="104"/>
    </row>
    <row r="5183" spans="21:42" ht="15" customHeight="1" x14ac:dyDescent="0.25">
      <c r="U5183" s="104"/>
      <c r="AB5183" s="104"/>
      <c r="AC5183" s="104"/>
      <c r="AF5183" s="104"/>
      <c r="AG5183" s="104"/>
      <c r="AK5183" s="104"/>
      <c r="AL5183" s="104"/>
      <c r="AO5183" s="104"/>
      <c r="AP5183" s="104"/>
    </row>
    <row r="5184" spans="21:42" ht="15" customHeight="1" x14ac:dyDescent="0.25">
      <c r="U5184" s="104"/>
      <c r="AB5184" s="104"/>
      <c r="AC5184" s="104"/>
      <c r="AF5184" s="104"/>
      <c r="AG5184" s="104"/>
      <c r="AK5184" s="104"/>
      <c r="AL5184" s="104"/>
      <c r="AO5184" s="104"/>
      <c r="AP5184" s="104"/>
    </row>
    <row r="5185" spans="21:42" ht="15" customHeight="1" x14ac:dyDescent="0.25">
      <c r="U5185" s="104"/>
      <c r="AB5185" s="104"/>
      <c r="AC5185" s="104"/>
      <c r="AF5185" s="104"/>
      <c r="AG5185" s="104"/>
      <c r="AK5185" s="104"/>
      <c r="AL5185" s="104"/>
      <c r="AO5185" s="104"/>
      <c r="AP5185" s="104"/>
    </row>
    <row r="5186" spans="21:42" ht="15" customHeight="1" x14ac:dyDescent="0.25">
      <c r="U5186" s="104"/>
      <c r="AB5186" s="104"/>
      <c r="AC5186" s="104"/>
      <c r="AF5186" s="104"/>
      <c r="AG5186" s="104"/>
      <c r="AK5186" s="104"/>
      <c r="AL5186" s="104"/>
      <c r="AO5186" s="104"/>
      <c r="AP5186" s="104"/>
    </row>
    <row r="5187" spans="21:42" ht="15" customHeight="1" x14ac:dyDescent="0.25">
      <c r="U5187" s="104"/>
      <c r="AB5187" s="104"/>
      <c r="AC5187" s="104"/>
      <c r="AF5187" s="104"/>
      <c r="AG5187" s="104"/>
      <c r="AK5187" s="104"/>
      <c r="AL5187" s="104"/>
      <c r="AO5187" s="104"/>
      <c r="AP5187" s="104"/>
    </row>
    <row r="5188" spans="21:42" ht="15" customHeight="1" x14ac:dyDescent="0.25">
      <c r="U5188" s="104"/>
      <c r="AB5188" s="104"/>
      <c r="AC5188" s="104"/>
      <c r="AF5188" s="104"/>
      <c r="AG5188" s="104"/>
      <c r="AK5188" s="104"/>
      <c r="AL5188" s="104"/>
      <c r="AO5188" s="104"/>
      <c r="AP5188" s="104"/>
    </row>
    <row r="5189" spans="21:42" ht="15" customHeight="1" x14ac:dyDescent="0.25">
      <c r="U5189" s="104"/>
      <c r="AB5189" s="104"/>
      <c r="AC5189" s="104"/>
      <c r="AF5189" s="104"/>
      <c r="AG5189" s="104"/>
      <c r="AK5189" s="104"/>
      <c r="AL5189" s="104"/>
      <c r="AO5189" s="104"/>
      <c r="AP5189" s="104"/>
    </row>
    <row r="5190" spans="21:42" ht="15" customHeight="1" x14ac:dyDescent="0.25">
      <c r="U5190" s="104"/>
      <c r="AB5190" s="104"/>
      <c r="AC5190" s="104"/>
      <c r="AF5190" s="104"/>
      <c r="AG5190" s="104"/>
      <c r="AK5190" s="104"/>
      <c r="AL5190" s="104"/>
      <c r="AO5190" s="104"/>
      <c r="AP5190" s="104"/>
    </row>
    <row r="5191" spans="21:42" ht="15" customHeight="1" x14ac:dyDescent="0.25">
      <c r="U5191" s="104"/>
      <c r="AB5191" s="104"/>
      <c r="AC5191" s="104"/>
      <c r="AF5191" s="104"/>
      <c r="AG5191" s="104"/>
      <c r="AK5191" s="104"/>
      <c r="AL5191" s="104"/>
      <c r="AO5191" s="104"/>
      <c r="AP5191" s="104"/>
    </row>
    <row r="5192" spans="21:42" ht="15" customHeight="1" x14ac:dyDescent="0.25">
      <c r="U5192" s="104"/>
      <c r="AB5192" s="104"/>
      <c r="AC5192" s="104"/>
      <c r="AF5192" s="104"/>
      <c r="AG5192" s="104"/>
      <c r="AK5192" s="104"/>
      <c r="AL5192" s="104"/>
      <c r="AO5192" s="104"/>
      <c r="AP5192" s="104"/>
    </row>
    <row r="5193" spans="21:42" ht="15" customHeight="1" x14ac:dyDescent="0.25">
      <c r="U5193" s="104"/>
      <c r="AB5193" s="104"/>
      <c r="AC5193" s="104"/>
      <c r="AF5193" s="104"/>
      <c r="AG5193" s="104"/>
      <c r="AK5193" s="104"/>
      <c r="AL5193" s="104"/>
      <c r="AO5193" s="104"/>
      <c r="AP5193" s="104"/>
    </row>
    <row r="5194" spans="21:42" ht="15" customHeight="1" x14ac:dyDescent="0.25">
      <c r="U5194" s="104"/>
      <c r="AB5194" s="104"/>
      <c r="AC5194" s="104"/>
      <c r="AF5194" s="104"/>
      <c r="AG5194" s="104"/>
      <c r="AK5194" s="104"/>
      <c r="AL5194" s="104"/>
      <c r="AO5194" s="104"/>
      <c r="AP5194" s="104"/>
    </row>
    <row r="5195" spans="21:42" ht="15" customHeight="1" x14ac:dyDescent="0.25">
      <c r="U5195" s="104"/>
      <c r="AB5195" s="104"/>
      <c r="AC5195" s="104"/>
      <c r="AF5195" s="104"/>
      <c r="AG5195" s="104"/>
      <c r="AK5195" s="104"/>
      <c r="AL5195" s="104"/>
      <c r="AO5195" s="104"/>
      <c r="AP5195" s="104"/>
    </row>
    <row r="5196" spans="21:42" ht="15" customHeight="1" x14ac:dyDescent="0.25">
      <c r="U5196" s="104"/>
      <c r="AB5196" s="104"/>
      <c r="AC5196" s="104"/>
      <c r="AF5196" s="104"/>
      <c r="AG5196" s="104"/>
      <c r="AK5196" s="104"/>
      <c r="AL5196" s="104"/>
      <c r="AO5196" s="104"/>
      <c r="AP5196" s="104"/>
    </row>
    <row r="5197" spans="21:42" ht="15" customHeight="1" x14ac:dyDescent="0.25">
      <c r="U5197" s="104"/>
      <c r="AB5197" s="104"/>
      <c r="AC5197" s="104"/>
      <c r="AF5197" s="104"/>
      <c r="AG5197" s="104"/>
      <c r="AK5197" s="104"/>
      <c r="AL5197" s="104"/>
      <c r="AO5197" s="104"/>
      <c r="AP5197" s="104"/>
    </row>
    <row r="5198" spans="21:42" ht="15" customHeight="1" x14ac:dyDescent="0.25">
      <c r="U5198" s="104"/>
      <c r="AB5198" s="104"/>
      <c r="AC5198" s="104"/>
      <c r="AF5198" s="104"/>
      <c r="AG5198" s="104"/>
      <c r="AK5198" s="104"/>
      <c r="AL5198" s="104"/>
      <c r="AO5198" s="104"/>
      <c r="AP5198" s="104"/>
    </row>
    <row r="5199" spans="21:42" ht="15" customHeight="1" x14ac:dyDescent="0.25">
      <c r="U5199" s="104"/>
      <c r="AB5199" s="104"/>
      <c r="AC5199" s="104"/>
      <c r="AF5199" s="104"/>
      <c r="AG5199" s="104"/>
      <c r="AK5199" s="104"/>
      <c r="AL5199" s="104"/>
      <c r="AO5199" s="104"/>
      <c r="AP5199" s="104"/>
    </row>
    <row r="5200" spans="21:42" ht="15" customHeight="1" x14ac:dyDescent="0.25">
      <c r="U5200" s="104"/>
      <c r="AB5200" s="104"/>
      <c r="AC5200" s="104"/>
      <c r="AF5200" s="104"/>
      <c r="AG5200" s="104"/>
      <c r="AK5200" s="104"/>
      <c r="AL5200" s="104"/>
      <c r="AO5200" s="104"/>
      <c r="AP5200" s="104"/>
    </row>
    <row r="5201" spans="21:42" ht="15" customHeight="1" x14ac:dyDescent="0.25">
      <c r="U5201" s="104"/>
      <c r="AB5201" s="104"/>
      <c r="AC5201" s="104"/>
      <c r="AF5201" s="104"/>
      <c r="AG5201" s="104"/>
      <c r="AK5201" s="104"/>
      <c r="AL5201" s="104"/>
      <c r="AO5201" s="104"/>
      <c r="AP5201" s="104"/>
    </row>
    <row r="5202" spans="21:42" ht="15" customHeight="1" x14ac:dyDescent="0.25">
      <c r="U5202" s="104"/>
      <c r="AB5202" s="104"/>
      <c r="AC5202" s="104"/>
      <c r="AF5202" s="104"/>
      <c r="AG5202" s="104"/>
      <c r="AK5202" s="104"/>
      <c r="AL5202" s="104"/>
      <c r="AO5202" s="104"/>
      <c r="AP5202" s="104"/>
    </row>
    <row r="5203" spans="21:42" ht="15" customHeight="1" x14ac:dyDescent="0.25">
      <c r="U5203" s="104"/>
      <c r="AB5203" s="104"/>
      <c r="AC5203" s="104"/>
      <c r="AF5203" s="104"/>
      <c r="AG5203" s="104"/>
      <c r="AK5203" s="104"/>
      <c r="AL5203" s="104"/>
      <c r="AO5203" s="104"/>
      <c r="AP5203" s="104"/>
    </row>
    <row r="5204" spans="21:42" ht="15" customHeight="1" x14ac:dyDescent="0.25">
      <c r="U5204" s="104"/>
      <c r="AB5204" s="104"/>
      <c r="AC5204" s="104"/>
      <c r="AF5204" s="104"/>
      <c r="AG5204" s="104"/>
      <c r="AK5204" s="104"/>
      <c r="AL5204" s="104"/>
      <c r="AO5204" s="104"/>
      <c r="AP5204" s="104"/>
    </row>
    <row r="5205" spans="21:42" ht="15" customHeight="1" x14ac:dyDescent="0.25">
      <c r="U5205" s="104"/>
      <c r="AB5205" s="104"/>
      <c r="AC5205" s="104"/>
      <c r="AF5205" s="104"/>
      <c r="AG5205" s="104"/>
      <c r="AK5205" s="104"/>
      <c r="AL5205" s="104"/>
      <c r="AO5205" s="104"/>
      <c r="AP5205" s="104"/>
    </row>
    <row r="5206" spans="21:42" ht="15" customHeight="1" x14ac:dyDescent="0.25">
      <c r="U5206" s="104"/>
      <c r="AB5206" s="104"/>
      <c r="AC5206" s="104"/>
      <c r="AF5206" s="104"/>
      <c r="AG5206" s="104"/>
      <c r="AK5206" s="104"/>
      <c r="AL5206" s="104"/>
      <c r="AO5206" s="104"/>
      <c r="AP5206" s="104"/>
    </row>
    <row r="5207" spans="21:42" ht="15" customHeight="1" x14ac:dyDescent="0.25">
      <c r="U5207" s="104"/>
      <c r="AB5207" s="104"/>
      <c r="AC5207" s="104"/>
      <c r="AF5207" s="104"/>
      <c r="AG5207" s="104"/>
      <c r="AK5207" s="104"/>
      <c r="AL5207" s="104"/>
      <c r="AO5207" s="104"/>
      <c r="AP5207" s="104"/>
    </row>
    <row r="5208" spans="21:42" ht="15" customHeight="1" x14ac:dyDescent="0.25">
      <c r="U5208" s="104"/>
      <c r="AB5208" s="104"/>
      <c r="AC5208" s="104"/>
      <c r="AF5208" s="104"/>
      <c r="AG5208" s="104"/>
      <c r="AK5208" s="104"/>
      <c r="AL5208" s="104"/>
      <c r="AO5208" s="104"/>
      <c r="AP5208" s="104"/>
    </row>
    <row r="5209" spans="21:42" ht="15" customHeight="1" x14ac:dyDescent="0.25">
      <c r="U5209" s="104"/>
      <c r="AB5209" s="104"/>
      <c r="AC5209" s="104"/>
      <c r="AF5209" s="104"/>
      <c r="AG5209" s="104"/>
      <c r="AK5209" s="104"/>
      <c r="AL5209" s="104"/>
      <c r="AO5209" s="104"/>
      <c r="AP5209" s="104"/>
    </row>
    <row r="5210" spans="21:42" ht="15" customHeight="1" x14ac:dyDescent="0.25">
      <c r="U5210" s="104"/>
      <c r="AB5210" s="104"/>
      <c r="AC5210" s="104"/>
      <c r="AF5210" s="104"/>
      <c r="AG5210" s="104"/>
      <c r="AK5210" s="104"/>
      <c r="AL5210" s="104"/>
      <c r="AO5210" s="104"/>
      <c r="AP5210" s="104"/>
    </row>
    <row r="5211" spans="21:42" ht="15" customHeight="1" x14ac:dyDescent="0.25">
      <c r="U5211" s="104"/>
      <c r="AB5211" s="104"/>
      <c r="AC5211" s="104"/>
      <c r="AF5211" s="104"/>
      <c r="AG5211" s="104"/>
      <c r="AK5211" s="104"/>
      <c r="AL5211" s="104"/>
      <c r="AO5211" s="104"/>
      <c r="AP5211" s="104"/>
    </row>
    <row r="5212" spans="21:42" ht="15" customHeight="1" x14ac:dyDescent="0.25">
      <c r="U5212" s="104"/>
      <c r="AB5212" s="104"/>
      <c r="AC5212" s="104"/>
      <c r="AF5212" s="104"/>
      <c r="AG5212" s="104"/>
      <c r="AK5212" s="104"/>
      <c r="AL5212" s="104"/>
      <c r="AO5212" s="104"/>
      <c r="AP5212" s="104"/>
    </row>
    <row r="5213" spans="21:42" ht="15" customHeight="1" x14ac:dyDescent="0.25">
      <c r="U5213" s="104"/>
      <c r="AB5213" s="104"/>
      <c r="AC5213" s="104"/>
      <c r="AF5213" s="104"/>
      <c r="AG5213" s="104"/>
      <c r="AK5213" s="104"/>
      <c r="AL5213" s="104"/>
      <c r="AO5213" s="104"/>
      <c r="AP5213" s="104"/>
    </row>
    <row r="5214" spans="21:42" ht="15" customHeight="1" x14ac:dyDescent="0.25">
      <c r="U5214" s="104"/>
      <c r="AB5214" s="104"/>
      <c r="AC5214" s="104"/>
      <c r="AF5214" s="104"/>
      <c r="AG5214" s="104"/>
      <c r="AK5214" s="104"/>
      <c r="AL5214" s="104"/>
      <c r="AO5214" s="104"/>
      <c r="AP5214" s="104"/>
    </row>
    <row r="5215" spans="21:42" ht="15" customHeight="1" x14ac:dyDescent="0.25">
      <c r="U5215" s="104"/>
      <c r="AB5215" s="104"/>
      <c r="AC5215" s="104"/>
      <c r="AF5215" s="104"/>
      <c r="AG5215" s="104"/>
      <c r="AK5215" s="104"/>
      <c r="AL5215" s="104"/>
      <c r="AO5215" s="104"/>
      <c r="AP5215" s="104"/>
    </row>
    <row r="5216" spans="21:42" ht="15" customHeight="1" x14ac:dyDescent="0.25">
      <c r="U5216" s="104"/>
      <c r="AB5216" s="104"/>
      <c r="AC5216" s="104"/>
      <c r="AF5216" s="104"/>
      <c r="AG5216" s="104"/>
      <c r="AK5216" s="104"/>
      <c r="AL5216" s="104"/>
      <c r="AO5216" s="104"/>
      <c r="AP5216" s="104"/>
    </row>
    <row r="5217" spans="21:42" ht="15" customHeight="1" x14ac:dyDescent="0.25">
      <c r="U5217" s="104"/>
      <c r="AB5217" s="104"/>
      <c r="AC5217" s="104"/>
      <c r="AF5217" s="104"/>
      <c r="AG5217" s="104"/>
      <c r="AK5217" s="104"/>
      <c r="AL5217" s="104"/>
      <c r="AO5217" s="104"/>
      <c r="AP5217" s="104"/>
    </row>
    <row r="5218" spans="21:42" ht="15" customHeight="1" x14ac:dyDescent="0.25">
      <c r="U5218" s="104"/>
      <c r="AB5218" s="104"/>
      <c r="AC5218" s="104"/>
      <c r="AF5218" s="104"/>
      <c r="AG5218" s="104"/>
      <c r="AK5218" s="104"/>
      <c r="AL5218" s="104"/>
      <c r="AO5218" s="104"/>
      <c r="AP5218" s="104"/>
    </row>
    <row r="5219" spans="21:42" ht="15" customHeight="1" x14ac:dyDescent="0.25">
      <c r="U5219" s="104"/>
      <c r="AB5219" s="104"/>
      <c r="AC5219" s="104"/>
      <c r="AF5219" s="104"/>
      <c r="AG5219" s="104"/>
      <c r="AK5219" s="104"/>
      <c r="AL5219" s="104"/>
      <c r="AO5219" s="104"/>
      <c r="AP5219" s="104"/>
    </row>
    <row r="5220" spans="21:42" ht="15" customHeight="1" x14ac:dyDescent="0.25">
      <c r="U5220" s="104"/>
      <c r="AB5220" s="104"/>
      <c r="AC5220" s="104"/>
      <c r="AF5220" s="104"/>
      <c r="AG5220" s="104"/>
      <c r="AK5220" s="104"/>
      <c r="AL5220" s="104"/>
      <c r="AO5220" s="104"/>
      <c r="AP5220" s="104"/>
    </row>
    <row r="5221" spans="21:42" ht="15" customHeight="1" x14ac:dyDescent="0.25">
      <c r="U5221" s="104"/>
      <c r="AB5221" s="104"/>
      <c r="AC5221" s="104"/>
      <c r="AF5221" s="104"/>
      <c r="AG5221" s="104"/>
      <c r="AK5221" s="104"/>
      <c r="AL5221" s="104"/>
      <c r="AO5221" s="104"/>
      <c r="AP5221" s="104"/>
    </row>
    <row r="5222" spans="21:42" ht="15" customHeight="1" x14ac:dyDescent="0.25">
      <c r="U5222" s="104"/>
      <c r="AB5222" s="104"/>
      <c r="AC5222" s="104"/>
      <c r="AF5222" s="104"/>
      <c r="AG5222" s="104"/>
      <c r="AK5222" s="104"/>
      <c r="AL5222" s="104"/>
      <c r="AO5222" s="104"/>
      <c r="AP5222" s="104"/>
    </row>
    <row r="5223" spans="21:42" ht="15" customHeight="1" x14ac:dyDescent="0.25">
      <c r="U5223" s="104"/>
      <c r="AB5223" s="104"/>
      <c r="AC5223" s="104"/>
      <c r="AF5223" s="104"/>
      <c r="AG5223" s="104"/>
      <c r="AK5223" s="104"/>
      <c r="AL5223" s="104"/>
      <c r="AO5223" s="104"/>
      <c r="AP5223" s="104"/>
    </row>
    <row r="5224" spans="21:42" ht="15" customHeight="1" x14ac:dyDescent="0.25">
      <c r="U5224" s="104"/>
      <c r="AB5224" s="104"/>
      <c r="AC5224" s="104"/>
      <c r="AF5224" s="104"/>
      <c r="AG5224" s="104"/>
      <c r="AK5224" s="104"/>
      <c r="AL5224" s="104"/>
      <c r="AO5224" s="104"/>
      <c r="AP5224" s="104"/>
    </row>
    <row r="5225" spans="21:42" ht="15" customHeight="1" x14ac:dyDescent="0.25">
      <c r="U5225" s="104"/>
      <c r="AB5225" s="104"/>
      <c r="AC5225" s="104"/>
      <c r="AF5225" s="104"/>
      <c r="AG5225" s="104"/>
      <c r="AK5225" s="104"/>
      <c r="AL5225" s="104"/>
      <c r="AO5225" s="104"/>
      <c r="AP5225" s="104"/>
    </row>
    <row r="5226" spans="21:42" ht="15" customHeight="1" x14ac:dyDescent="0.25">
      <c r="U5226" s="104"/>
      <c r="AB5226" s="104"/>
      <c r="AC5226" s="104"/>
      <c r="AF5226" s="104"/>
      <c r="AG5226" s="104"/>
      <c r="AK5226" s="104"/>
      <c r="AL5226" s="104"/>
      <c r="AO5226" s="104"/>
      <c r="AP5226" s="104"/>
    </row>
    <row r="5227" spans="21:42" ht="15" customHeight="1" x14ac:dyDescent="0.25">
      <c r="U5227" s="104"/>
      <c r="AB5227" s="104"/>
      <c r="AC5227" s="104"/>
      <c r="AF5227" s="104"/>
      <c r="AG5227" s="104"/>
      <c r="AK5227" s="104"/>
      <c r="AL5227" s="104"/>
      <c r="AO5227" s="104"/>
      <c r="AP5227" s="104"/>
    </row>
    <row r="5228" spans="21:42" ht="15" customHeight="1" x14ac:dyDescent="0.25">
      <c r="U5228" s="104"/>
      <c r="AB5228" s="104"/>
      <c r="AC5228" s="104"/>
      <c r="AF5228" s="104"/>
      <c r="AG5228" s="104"/>
      <c r="AK5228" s="104"/>
      <c r="AL5228" s="104"/>
      <c r="AO5228" s="104"/>
      <c r="AP5228" s="104"/>
    </row>
    <row r="5229" spans="21:42" ht="15" customHeight="1" x14ac:dyDescent="0.25">
      <c r="U5229" s="104"/>
      <c r="AB5229" s="104"/>
      <c r="AC5229" s="104"/>
      <c r="AF5229" s="104"/>
      <c r="AG5229" s="104"/>
      <c r="AK5229" s="104"/>
      <c r="AL5229" s="104"/>
      <c r="AO5229" s="104"/>
      <c r="AP5229" s="104"/>
    </row>
    <row r="5230" spans="21:42" ht="15" customHeight="1" x14ac:dyDescent="0.25">
      <c r="U5230" s="104"/>
      <c r="AB5230" s="104"/>
      <c r="AC5230" s="104"/>
      <c r="AF5230" s="104"/>
      <c r="AG5230" s="104"/>
      <c r="AK5230" s="104"/>
      <c r="AL5230" s="104"/>
      <c r="AO5230" s="104"/>
      <c r="AP5230" s="104"/>
    </row>
    <row r="5231" spans="21:42" ht="15" customHeight="1" x14ac:dyDescent="0.25">
      <c r="U5231" s="104"/>
      <c r="AB5231" s="104"/>
      <c r="AC5231" s="104"/>
      <c r="AF5231" s="104"/>
      <c r="AG5231" s="104"/>
      <c r="AK5231" s="104"/>
      <c r="AL5231" s="104"/>
      <c r="AO5231" s="104"/>
      <c r="AP5231" s="104"/>
    </row>
    <row r="5232" spans="21:42" ht="15" customHeight="1" x14ac:dyDescent="0.25">
      <c r="U5232" s="104"/>
      <c r="AB5232" s="104"/>
      <c r="AC5232" s="104"/>
      <c r="AF5232" s="104"/>
      <c r="AG5232" s="104"/>
      <c r="AK5232" s="104"/>
      <c r="AL5232" s="104"/>
      <c r="AO5232" s="104"/>
      <c r="AP5232" s="104"/>
    </row>
    <row r="5233" spans="21:42" ht="15" customHeight="1" x14ac:dyDescent="0.25">
      <c r="U5233" s="104"/>
      <c r="AB5233" s="104"/>
      <c r="AC5233" s="104"/>
      <c r="AF5233" s="104"/>
      <c r="AG5233" s="104"/>
      <c r="AK5233" s="104"/>
      <c r="AL5233" s="104"/>
      <c r="AO5233" s="104"/>
      <c r="AP5233" s="104"/>
    </row>
    <row r="5234" spans="21:42" ht="15" customHeight="1" x14ac:dyDescent="0.25">
      <c r="U5234" s="104"/>
      <c r="AB5234" s="104"/>
      <c r="AC5234" s="104"/>
      <c r="AF5234" s="104"/>
      <c r="AG5234" s="104"/>
      <c r="AK5234" s="104"/>
      <c r="AL5234" s="104"/>
      <c r="AO5234" s="104"/>
      <c r="AP5234" s="104"/>
    </row>
    <row r="5235" spans="21:42" ht="15" customHeight="1" x14ac:dyDescent="0.25">
      <c r="U5235" s="104"/>
      <c r="AB5235" s="104"/>
      <c r="AC5235" s="104"/>
      <c r="AF5235" s="104"/>
      <c r="AG5235" s="104"/>
      <c r="AK5235" s="104"/>
      <c r="AL5235" s="104"/>
      <c r="AO5235" s="104"/>
      <c r="AP5235" s="104"/>
    </row>
    <row r="5236" spans="21:42" ht="15" customHeight="1" x14ac:dyDescent="0.25">
      <c r="U5236" s="104"/>
      <c r="AB5236" s="104"/>
      <c r="AC5236" s="104"/>
      <c r="AF5236" s="104"/>
      <c r="AG5236" s="104"/>
      <c r="AK5236" s="104"/>
      <c r="AL5236" s="104"/>
      <c r="AO5236" s="104"/>
      <c r="AP5236" s="104"/>
    </row>
    <row r="5237" spans="21:42" ht="15" customHeight="1" x14ac:dyDescent="0.25">
      <c r="U5237" s="104"/>
      <c r="AB5237" s="104"/>
      <c r="AC5237" s="104"/>
      <c r="AF5237" s="104"/>
      <c r="AG5237" s="104"/>
      <c r="AK5237" s="104"/>
      <c r="AL5237" s="104"/>
      <c r="AO5237" s="104"/>
      <c r="AP5237" s="104"/>
    </row>
    <row r="5238" spans="21:42" ht="15" customHeight="1" x14ac:dyDescent="0.25">
      <c r="U5238" s="104"/>
      <c r="AB5238" s="104"/>
      <c r="AC5238" s="104"/>
      <c r="AF5238" s="104"/>
      <c r="AG5238" s="104"/>
      <c r="AK5238" s="104"/>
      <c r="AL5238" s="104"/>
      <c r="AO5238" s="104"/>
      <c r="AP5238" s="104"/>
    </row>
    <row r="5239" spans="21:42" ht="15" customHeight="1" x14ac:dyDescent="0.25">
      <c r="U5239" s="104"/>
      <c r="AB5239" s="104"/>
      <c r="AC5239" s="104"/>
      <c r="AF5239" s="104"/>
      <c r="AG5239" s="104"/>
      <c r="AK5239" s="104"/>
      <c r="AL5239" s="104"/>
      <c r="AO5239" s="104"/>
      <c r="AP5239" s="104"/>
    </row>
    <row r="5240" spans="21:42" ht="15" customHeight="1" x14ac:dyDescent="0.25">
      <c r="U5240" s="104"/>
      <c r="AB5240" s="104"/>
      <c r="AC5240" s="104"/>
      <c r="AF5240" s="104"/>
      <c r="AG5240" s="104"/>
      <c r="AK5240" s="104"/>
      <c r="AL5240" s="104"/>
      <c r="AO5240" s="104"/>
      <c r="AP5240" s="104"/>
    </row>
    <row r="5241" spans="21:42" ht="15" customHeight="1" x14ac:dyDescent="0.25">
      <c r="U5241" s="104"/>
      <c r="AB5241" s="104"/>
      <c r="AC5241" s="104"/>
      <c r="AF5241" s="104"/>
      <c r="AG5241" s="104"/>
      <c r="AK5241" s="104"/>
      <c r="AL5241" s="104"/>
      <c r="AO5241" s="104"/>
      <c r="AP5241" s="104"/>
    </row>
    <row r="5242" spans="21:42" ht="15" customHeight="1" x14ac:dyDescent="0.25">
      <c r="U5242" s="104"/>
      <c r="AB5242" s="104"/>
      <c r="AC5242" s="104"/>
      <c r="AF5242" s="104"/>
      <c r="AG5242" s="104"/>
      <c r="AK5242" s="104"/>
      <c r="AL5242" s="104"/>
      <c r="AO5242" s="104"/>
      <c r="AP5242" s="104"/>
    </row>
    <row r="5243" spans="21:42" ht="15" customHeight="1" x14ac:dyDescent="0.25">
      <c r="U5243" s="104"/>
      <c r="AB5243" s="104"/>
      <c r="AC5243" s="104"/>
      <c r="AF5243" s="104"/>
      <c r="AG5243" s="104"/>
      <c r="AK5243" s="104"/>
      <c r="AL5243" s="104"/>
      <c r="AO5243" s="104"/>
      <c r="AP5243" s="104"/>
    </row>
    <row r="5244" spans="21:42" ht="15" customHeight="1" x14ac:dyDescent="0.25">
      <c r="U5244" s="104"/>
      <c r="AB5244" s="104"/>
      <c r="AC5244" s="104"/>
      <c r="AF5244" s="104"/>
      <c r="AG5244" s="104"/>
      <c r="AK5244" s="104"/>
      <c r="AL5244" s="104"/>
      <c r="AO5244" s="104"/>
      <c r="AP5244" s="104"/>
    </row>
    <row r="5245" spans="21:42" ht="15" customHeight="1" x14ac:dyDescent="0.25">
      <c r="U5245" s="104"/>
      <c r="AB5245" s="104"/>
      <c r="AC5245" s="104"/>
      <c r="AF5245" s="104"/>
      <c r="AG5245" s="104"/>
      <c r="AK5245" s="104"/>
      <c r="AL5245" s="104"/>
      <c r="AO5245" s="104"/>
      <c r="AP5245" s="104"/>
    </row>
    <row r="5246" spans="21:42" ht="15" customHeight="1" x14ac:dyDescent="0.25">
      <c r="U5246" s="104"/>
      <c r="AB5246" s="104"/>
      <c r="AC5246" s="104"/>
      <c r="AF5246" s="104"/>
      <c r="AG5246" s="104"/>
      <c r="AK5246" s="104"/>
      <c r="AL5246" s="104"/>
      <c r="AO5246" s="104"/>
      <c r="AP5246" s="104"/>
    </row>
    <row r="5247" spans="21:42" ht="15" customHeight="1" x14ac:dyDescent="0.25">
      <c r="U5247" s="104"/>
      <c r="AB5247" s="104"/>
      <c r="AC5247" s="104"/>
      <c r="AF5247" s="104"/>
      <c r="AG5247" s="104"/>
      <c r="AK5247" s="104"/>
      <c r="AL5247" s="104"/>
      <c r="AO5247" s="104"/>
      <c r="AP5247" s="104"/>
    </row>
    <row r="5248" spans="21:42" ht="15" customHeight="1" x14ac:dyDescent="0.25">
      <c r="U5248" s="104"/>
      <c r="AB5248" s="104"/>
      <c r="AC5248" s="104"/>
      <c r="AF5248" s="104"/>
      <c r="AG5248" s="104"/>
      <c r="AK5248" s="104"/>
      <c r="AL5248" s="104"/>
      <c r="AO5248" s="104"/>
      <c r="AP5248" s="104"/>
    </row>
    <row r="5249" spans="21:42" ht="15" customHeight="1" x14ac:dyDescent="0.25">
      <c r="U5249" s="104"/>
      <c r="AB5249" s="104"/>
      <c r="AC5249" s="104"/>
      <c r="AF5249" s="104"/>
      <c r="AG5249" s="104"/>
      <c r="AK5249" s="104"/>
      <c r="AL5249" s="104"/>
      <c r="AO5249" s="104"/>
      <c r="AP5249" s="104"/>
    </row>
    <row r="5250" spans="21:42" ht="15" customHeight="1" x14ac:dyDescent="0.25">
      <c r="U5250" s="104"/>
      <c r="AB5250" s="104"/>
      <c r="AC5250" s="104"/>
      <c r="AF5250" s="104"/>
      <c r="AG5250" s="104"/>
      <c r="AK5250" s="104"/>
      <c r="AL5250" s="104"/>
      <c r="AO5250" s="104"/>
      <c r="AP5250" s="104"/>
    </row>
    <row r="5251" spans="21:42" ht="15" customHeight="1" x14ac:dyDescent="0.25">
      <c r="U5251" s="104"/>
      <c r="AB5251" s="104"/>
      <c r="AC5251" s="104"/>
      <c r="AF5251" s="104"/>
      <c r="AG5251" s="104"/>
      <c r="AK5251" s="104"/>
      <c r="AL5251" s="104"/>
      <c r="AO5251" s="104"/>
      <c r="AP5251" s="104"/>
    </row>
    <row r="5252" spans="21:42" ht="15" customHeight="1" x14ac:dyDescent="0.25">
      <c r="U5252" s="104"/>
      <c r="AB5252" s="104"/>
      <c r="AC5252" s="104"/>
      <c r="AF5252" s="104"/>
      <c r="AG5252" s="104"/>
      <c r="AK5252" s="104"/>
      <c r="AL5252" s="104"/>
      <c r="AO5252" s="104"/>
      <c r="AP5252" s="104"/>
    </row>
    <row r="5253" spans="21:42" ht="15" customHeight="1" x14ac:dyDescent="0.25">
      <c r="U5253" s="104"/>
      <c r="AB5253" s="104"/>
      <c r="AC5253" s="104"/>
      <c r="AF5253" s="104"/>
      <c r="AG5253" s="104"/>
      <c r="AK5253" s="104"/>
      <c r="AL5253" s="104"/>
      <c r="AO5253" s="104"/>
      <c r="AP5253" s="104"/>
    </row>
    <row r="5254" spans="21:42" ht="15" customHeight="1" x14ac:dyDescent="0.25">
      <c r="U5254" s="104"/>
      <c r="AB5254" s="104"/>
      <c r="AC5254" s="104"/>
      <c r="AF5254" s="104"/>
      <c r="AG5254" s="104"/>
      <c r="AK5254" s="104"/>
      <c r="AL5254" s="104"/>
      <c r="AO5254" s="104"/>
      <c r="AP5254" s="104"/>
    </row>
    <row r="5255" spans="21:42" ht="15" customHeight="1" x14ac:dyDescent="0.25">
      <c r="U5255" s="104"/>
      <c r="AB5255" s="104"/>
      <c r="AC5255" s="104"/>
      <c r="AF5255" s="104"/>
      <c r="AG5255" s="104"/>
      <c r="AK5255" s="104"/>
      <c r="AL5255" s="104"/>
      <c r="AO5255" s="104"/>
      <c r="AP5255" s="104"/>
    </row>
    <row r="5256" spans="21:42" ht="15" customHeight="1" x14ac:dyDescent="0.25">
      <c r="U5256" s="104"/>
      <c r="AB5256" s="104"/>
      <c r="AC5256" s="104"/>
      <c r="AF5256" s="104"/>
      <c r="AG5256" s="104"/>
      <c r="AK5256" s="104"/>
      <c r="AL5256" s="104"/>
      <c r="AO5256" s="104"/>
      <c r="AP5256" s="104"/>
    </row>
    <row r="5257" spans="21:42" ht="15" customHeight="1" x14ac:dyDescent="0.25">
      <c r="U5257" s="104"/>
      <c r="AB5257" s="104"/>
      <c r="AC5257" s="104"/>
      <c r="AF5257" s="104"/>
      <c r="AG5257" s="104"/>
      <c r="AK5257" s="104"/>
      <c r="AL5257" s="104"/>
      <c r="AO5257" s="104"/>
      <c r="AP5257" s="104"/>
    </row>
    <row r="5258" spans="21:42" ht="15" customHeight="1" x14ac:dyDescent="0.25">
      <c r="U5258" s="104"/>
      <c r="AB5258" s="104"/>
      <c r="AC5258" s="104"/>
      <c r="AF5258" s="104"/>
      <c r="AG5258" s="104"/>
      <c r="AK5258" s="104"/>
      <c r="AL5258" s="104"/>
      <c r="AO5258" s="104"/>
      <c r="AP5258" s="104"/>
    </row>
    <row r="5259" spans="21:42" ht="15" customHeight="1" x14ac:dyDescent="0.25">
      <c r="U5259" s="104"/>
      <c r="AB5259" s="104"/>
      <c r="AC5259" s="104"/>
      <c r="AF5259" s="104"/>
      <c r="AG5259" s="104"/>
      <c r="AK5259" s="104"/>
      <c r="AL5259" s="104"/>
      <c r="AO5259" s="104"/>
      <c r="AP5259" s="104"/>
    </row>
    <row r="5260" spans="21:42" ht="15" customHeight="1" x14ac:dyDescent="0.25">
      <c r="U5260" s="104"/>
      <c r="AB5260" s="104"/>
      <c r="AC5260" s="104"/>
      <c r="AF5260" s="104"/>
      <c r="AG5260" s="104"/>
      <c r="AK5260" s="104"/>
      <c r="AL5260" s="104"/>
      <c r="AO5260" s="104"/>
      <c r="AP5260" s="104"/>
    </row>
    <row r="5261" spans="21:42" ht="15" customHeight="1" x14ac:dyDescent="0.25">
      <c r="U5261" s="104"/>
      <c r="AB5261" s="104"/>
      <c r="AC5261" s="104"/>
      <c r="AF5261" s="104"/>
      <c r="AG5261" s="104"/>
      <c r="AK5261" s="104"/>
      <c r="AL5261" s="104"/>
      <c r="AO5261" s="104"/>
      <c r="AP5261" s="104"/>
    </row>
    <row r="5262" spans="21:42" ht="15" customHeight="1" x14ac:dyDescent="0.25">
      <c r="U5262" s="104"/>
      <c r="AB5262" s="104"/>
      <c r="AC5262" s="104"/>
      <c r="AF5262" s="104"/>
      <c r="AG5262" s="104"/>
      <c r="AK5262" s="104"/>
      <c r="AL5262" s="104"/>
      <c r="AO5262" s="104"/>
      <c r="AP5262" s="104"/>
    </row>
    <row r="5263" spans="21:42" ht="15" customHeight="1" x14ac:dyDescent="0.25">
      <c r="U5263" s="104"/>
      <c r="AB5263" s="104"/>
      <c r="AC5263" s="104"/>
      <c r="AF5263" s="104"/>
      <c r="AG5263" s="104"/>
      <c r="AK5263" s="104"/>
      <c r="AL5263" s="104"/>
      <c r="AO5263" s="104"/>
      <c r="AP5263" s="104"/>
    </row>
    <row r="5264" spans="21:42" ht="15" customHeight="1" x14ac:dyDescent="0.25">
      <c r="U5264" s="104"/>
      <c r="AB5264" s="104"/>
      <c r="AC5264" s="104"/>
      <c r="AF5264" s="104"/>
      <c r="AG5264" s="104"/>
      <c r="AK5264" s="104"/>
      <c r="AL5264" s="104"/>
      <c r="AO5264" s="104"/>
      <c r="AP5264" s="104"/>
    </row>
    <row r="5265" spans="21:42" ht="15" customHeight="1" x14ac:dyDescent="0.25">
      <c r="U5265" s="104"/>
      <c r="AB5265" s="104"/>
      <c r="AC5265" s="104"/>
      <c r="AF5265" s="104"/>
      <c r="AG5265" s="104"/>
      <c r="AK5265" s="104"/>
      <c r="AL5265" s="104"/>
      <c r="AO5265" s="104"/>
      <c r="AP5265" s="104"/>
    </row>
    <row r="5266" spans="21:42" ht="15" customHeight="1" x14ac:dyDescent="0.25">
      <c r="U5266" s="104"/>
      <c r="AB5266" s="104"/>
      <c r="AC5266" s="104"/>
      <c r="AF5266" s="104"/>
      <c r="AG5266" s="104"/>
      <c r="AK5266" s="104"/>
      <c r="AL5266" s="104"/>
      <c r="AO5266" s="104"/>
      <c r="AP5266" s="104"/>
    </row>
    <row r="5267" spans="21:42" ht="15" customHeight="1" x14ac:dyDescent="0.25">
      <c r="U5267" s="104"/>
      <c r="AB5267" s="104"/>
      <c r="AC5267" s="104"/>
      <c r="AF5267" s="104"/>
      <c r="AG5267" s="104"/>
      <c r="AK5267" s="104"/>
      <c r="AL5267" s="104"/>
      <c r="AO5267" s="104"/>
      <c r="AP5267" s="104"/>
    </row>
    <row r="5268" spans="21:42" ht="15" customHeight="1" x14ac:dyDescent="0.25">
      <c r="U5268" s="104"/>
      <c r="AB5268" s="104"/>
      <c r="AC5268" s="104"/>
      <c r="AF5268" s="104"/>
      <c r="AG5268" s="104"/>
      <c r="AK5268" s="104"/>
      <c r="AL5268" s="104"/>
      <c r="AO5268" s="104"/>
      <c r="AP5268" s="104"/>
    </row>
    <row r="5269" spans="21:42" ht="15" customHeight="1" x14ac:dyDescent="0.25">
      <c r="U5269" s="104"/>
      <c r="AB5269" s="104"/>
      <c r="AC5269" s="104"/>
      <c r="AF5269" s="104"/>
      <c r="AG5269" s="104"/>
      <c r="AK5269" s="104"/>
      <c r="AL5269" s="104"/>
      <c r="AO5269" s="104"/>
      <c r="AP5269" s="104"/>
    </row>
    <row r="5270" spans="21:42" ht="15" customHeight="1" x14ac:dyDescent="0.25">
      <c r="U5270" s="104"/>
      <c r="AB5270" s="104"/>
      <c r="AC5270" s="104"/>
      <c r="AF5270" s="104"/>
      <c r="AG5270" s="104"/>
      <c r="AK5270" s="104"/>
      <c r="AL5270" s="104"/>
      <c r="AO5270" s="104"/>
      <c r="AP5270" s="104"/>
    </row>
    <row r="5271" spans="21:42" ht="15" customHeight="1" x14ac:dyDescent="0.25">
      <c r="U5271" s="104"/>
      <c r="AB5271" s="104"/>
      <c r="AC5271" s="104"/>
      <c r="AF5271" s="104"/>
      <c r="AG5271" s="104"/>
      <c r="AK5271" s="104"/>
      <c r="AL5271" s="104"/>
      <c r="AO5271" s="104"/>
      <c r="AP5271" s="104"/>
    </row>
    <row r="5272" spans="21:42" ht="15" customHeight="1" x14ac:dyDescent="0.25">
      <c r="U5272" s="104"/>
      <c r="AB5272" s="104"/>
      <c r="AC5272" s="104"/>
      <c r="AF5272" s="104"/>
      <c r="AG5272" s="104"/>
      <c r="AK5272" s="104"/>
      <c r="AL5272" s="104"/>
      <c r="AO5272" s="104"/>
      <c r="AP5272" s="104"/>
    </row>
    <row r="5273" spans="21:42" ht="15" customHeight="1" x14ac:dyDescent="0.25">
      <c r="U5273" s="104"/>
      <c r="AB5273" s="104"/>
      <c r="AC5273" s="104"/>
      <c r="AF5273" s="104"/>
      <c r="AG5273" s="104"/>
      <c r="AK5273" s="104"/>
      <c r="AL5273" s="104"/>
      <c r="AO5273" s="104"/>
      <c r="AP5273" s="104"/>
    </row>
    <row r="5274" spans="21:42" ht="15" customHeight="1" x14ac:dyDescent="0.25">
      <c r="U5274" s="104"/>
      <c r="AB5274" s="104"/>
      <c r="AC5274" s="104"/>
      <c r="AF5274" s="104"/>
      <c r="AG5274" s="104"/>
      <c r="AK5274" s="104"/>
      <c r="AL5274" s="104"/>
      <c r="AO5274" s="104"/>
      <c r="AP5274" s="104"/>
    </row>
    <row r="5275" spans="21:42" ht="15" customHeight="1" x14ac:dyDescent="0.25">
      <c r="U5275" s="104"/>
      <c r="AB5275" s="104"/>
      <c r="AC5275" s="104"/>
      <c r="AF5275" s="104"/>
      <c r="AG5275" s="104"/>
      <c r="AK5275" s="104"/>
      <c r="AL5275" s="104"/>
      <c r="AO5275" s="104"/>
      <c r="AP5275" s="104"/>
    </row>
    <row r="5276" spans="21:42" ht="15" customHeight="1" x14ac:dyDescent="0.25">
      <c r="U5276" s="104"/>
      <c r="AB5276" s="104"/>
      <c r="AC5276" s="104"/>
      <c r="AF5276" s="104"/>
      <c r="AG5276" s="104"/>
      <c r="AK5276" s="104"/>
      <c r="AL5276" s="104"/>
      <c r="AO5276" s="104"/>
      <c r="AP5276" s="104"/>
    </row>
    <row r="5277" spans="21:42" ht="15" customHeight="1" x14ac:dyDescent="0.25">
      <c r="U5277" s="104"/>
      <c r="AB5277" s="104"/>
      <c r="AC5277" s="104"/>
      <c r="AF5277" s="104"/>
      <c r="AG5277" s="104"/>
      <c r="AK5277" s="104"/>
      <c r="AL5277" s="104"/>
      <c r="AO5277" s="104"/>
      <c r="AP5277" s="104"/>
    </row>
    <row r="5278" spans="21:42" ht="15" customHeight="1" x14ac:dyDescent="0.25">
      <c r="U5278" s="104"/>
      <c r="AB5278" s="104"/>
      <c r="AC5278" s="104"/>
      <c r="AF5278" s="104"/>
      <c r="AG5278" s="104"/>
      <c r="AK5278" s="104"/>
      <c r="AL5278" s="104"/>
      <c r="AO5278" s="104"/>
      <c r="AP5278" s="104"/>
    </row>
    <row r="5279" spans="21:42" ht="15" customHeight="1" x14ac:dyDescent="0.25">
      <c r="U5279" s="104"/>
      <c r="AB5279" s="104"/>
      <c r="AC5279" s="104"/>
      <c r="AF5279" s="104"/>
      <c r="AG5279" s="104"/>
      <c r="AK5279" s="104"/>
      <c r="AL5279" s="104"/>
      <c r="AO5279" s="104"/>
      <c r="AP5279" s="104"/>
    </row>
    <row r="5280" spans="21:42" ht="15" customHeight="1" x14ac:dyDescent="0.25">
      <c r="U5280" s="104"/>
      <c r="AB5280" s="104"/>
      <c r="AC5280" s="104"/>
      <c r="AF5280" s="104"/>
      <c r="AG5280" s="104"/>
      <c r="AK5280" s="104"/>
      <c r="AL5280" s="104"/>
      <c r="AO5280" s="104"/>
      <c r="AP5280" s="104"/>
    </row>
    <row r="5281" spans="21:42" ht="15" customHeight="1" x14ac:dyDescent="0.25">
      <c r="U5281" s="104"/>
      <c r="AB5281" s="104"/>
      <c r="AC5281" s="104"/>
      <c r="AF5281" s="104"/>
      <c r="AG5281" s="104"/>
      <c r="AK5281" s="104"/>
      <c r="AL5281" s="104"/>
      <c r="AO5281" s="104"/>
      <c r="AP5281" s="104"/>
    </row>
    <row r="5282" spans="21:42" ht="15" customHeight="1" x14ac:dyDescent="0.25">
      <c r="U5282" s="104"/>
      <c r="AB5282" s="104"/>
      <c r="AC5282" s="104"/>
      <c r="AF5282" s="104"/>
      <c r="AG5282" s="104"/>
      <c r="AK5282" s="104"/>
      <c r="AL5282" s="104"/>
      <c r="AO5282" s="104"/>
      <c r="AP5282" s="104"/>
    </row>
    <row r="5283" spans="21:42" ht="15" customHeight="1" x14ac:dyDescent="0.25">
      <c r="U5283" s="104"/>
      <c r="AB5283" s="104"/>
      <c r="AC5283" s="104"/>
      <c r="AF5283" s="104"/>
      <c r="AG5283" s="104"/>
      <c r="AK5283" s="104"/>
      <c r="AL5283" s="104"/>
      <c r="AO5283" s="104"/>
      <c r="AP5283" s="104"/>
    </row>
    <row r="5284" spans="21:42" ht="15" customHeight="1" x14ac:dyDescent="0.25">
      <c r="U5284" s="104"/>
      <c r="AB5284" s="104"/>
      <c r="AC5284" s="104"/>
      <c r="AF5284" s="104"/>
      <c r="AG5284" s="104"/>
      <c r="AK5284" s="104"/>
      <c r="AL5284" s="104"/>
      <c r="AO5284" s="104"/>
      <c r="AP5284" s="104"/>
    </row>
    <row r="5285" spans="21:42" ht="15" customHeight="1" x14ac:dyDescent="0.25">
      <c r="U5285" s="104"/>
      <c r="AB5285" s="104"/>
      <c r="AC5285" s="104"/>
      <c r="AF5285" s="104"/>
      <c r="AG5285" s="104"/>
      <c r="AK5285" s="104"/>
      <c r="AL5285" s="104"/>
      <c r="AO5285" s="104"/>
      <c r="AP5285" s="104"/>
    </row>
    <row r="5286" spans="21:42" ht="15" customHeight="1" x14ac:dyDescent="0.25">
      <c r="U5286" s="104"/>
      <c r="AB5286" s="104"/>
      <c r="AC5286" s="104"/>
      <c r="AF5286" s="104"/>
      <c r="AG5286" s="104"/>
      <c r="AK5286" s="104"/>
      <c r="AL5286" s="104"/>
      <c r="AO5286" s="104"/>
      <c r="AP5286" s="104"/>
    </row>
    <row r="5287" spans="21:42" ht="15" customHeight="1" x14ac:dyDescent="0.25">
      <c r="U5287" s="104"/>
      <c r="AB5287" s="104"/>
      <c r="AC5287" s="104"/>
      <c r="AF5287" s="104"/>
      <c r="AG5287" s="104"/>
      <c r="AK5287" s="104"/>
      <c r="AL5287" s="104"/>
      <c r="AO5287" s="104"/>
      <c r="AP5287" s="104"/>
    </row>
    <row r="5288" spans="21:42" ht="15" customHeight="1" x14ac:dyDescent="0.25">
      <c r="U5288" s="104"/>
      <c r="AB5288" s="104"/>
      <c r="AC5288" s="104"/>
      <c r="AF5288" s="104"/>
      <c r="AG5288" s="104"/>
      <c r="AK5288" s="104"/>
      <c r="AL5288" s="104"/>
      <c r="AO5288" s="104"/>
      <c r="AP5288" s="104"/>
    </row>
    <row r="5289" spans="21:42" ht="15" customHeight="1" x14ac:dyDescent="0.25">
      <c r="U5289" s="104"/>
      <c r="AB5289" s="104"/>
      <c r="AC5289" s="104"/>
      <c r="AF5289" s="104"/>
      <c r="AG5289" s="104"/>
      <c r="AK5289" s="104"/>
      <c r="AL5289" s="104"/>
      <c r="AO5289" s="104"/>
      <c r="AP5289" s="104"/>
    </row>
    <row r="5290" spans="21:42" ht="15" customHeight="1" x14ac:dyDescent="0.25">
      <c r="U5290" s="104"/>
      <c r="AB5290" s="104"/>
      <c r="AC5290" s="104"/>
      <c r="AF5290" s="104"/>
      <c r="AG5290" s="104"/>
      <c r="AK5290" s="104"/>
      <c r="AL5290" s="104"/>
      <c r="AO5290" s="104"/>
      <c r="AP5290" s="104"/>
    </row>
    <row r="5291" spans="21:42" ht="15" customHeight="1" x14ac:dyDescent="0.25">
      <c r="U5291" s="104"/>
      <c r="AB5291" s="104"/>
      <c r="AC5291" s="104"/>
      <c r="AF5291" s="104"/>
      <c r="AG5291" s="104"/>
      <c r="AK5291" s="104"/>
      <c r="AL5291" s="104"/>
      <c r="AO5291" s="104"/>
      <c r="AP5291" s="104"/>
    </row>
    <row r="5292" spans="21:42" ht="15" customHeight="1" x14ac:dyDescent="0.25">
      <c r="U5292" s="104"/>
      <c r="AB5292" s="104"/>
      <c r="AC5292" s="104"/>
      <c r="AF5292" s="104"/>
      <c r="AG5292" s="104"/>
      <c r="AK5292" s="104"/>
      <c r="AL5292" s="104"/>
      <c r="AO5292" s="104"/>
      <c r="AP5292" s="104"/>
    </row>
    <row r="5293" spans="21:42" ht="15" customHeight="1" x14ac:dyDescent="0.25">
      <c r="U5293" s="104"/>
      <c r="AB5293" s="104"/>
      <c r="AC5293" s="104"/>
      <c r="AF5293" s="104"/>
      <c r="AG5293" s="104"/>
      <c r="AK5293" s="104"/>
      <c r="AL5293" s="104"/>
      <c r="AO5293" s="104"/>
      <c r="AP5293" s="104"/>
    </row>
    <row r="5294" spans="21:42" ht="15" customHeight="1" x14ac:dyDescent="0.25">
      <c r="U5294" s="104"/>
      <c r="AB5294" s="104"/>
      <c r="AC5294" s="104"/>
      <c r="AF5294" s="104"/>
      <c r="AG5294" s="104"/>
      <c r="AK5294" s="104"/>
      <c r="AL5294" s="104"/>
      <c r="AO5294" s="104"/>
      <c r="AP5294" s="104"/>
    </row>
    <row r="5295" spans="21:42" ht="15" customHeight="1" x14ac:dyDescent="0.25">
      <c r="U5295" s="104"/>
      <c r="AB5295" s="104"/>
      <c r="AC5295" s="104"/>
      <c r="AF5295" s="104"/>
      <c r="AG5295" s="104"/>
      <c r="AK5295" s="104"/>
      <c r="AL5295" s="104"/>
      <c r="AO5295" s="104"/>
      <c r="AP5295" s="104"/>
    </row>
    <row r="5296" spans="21:42" ht="15" customHeight="1" x14ac:dyDescent="0.25">
      <c r="U5296" s="104"/>
      <c r="AB5296" s="104"/>
      <c r="AC5296" s="104"/>
      <c r="AF5296" s="104"/>
      <c r="AG5296" s="104"/>
      <c r="AK5296" s="104"/>
      <c r="AL5296" s="104"/>
      <c r="AO5296" s="104"/>
      <c r="AP5296" s="104"/>
    </row>
    <row r="5297" spans="21:42" ht="15" customHeight="1" x14ac:dyDescent="0.25">
      <c r="U5297" s="104"/>
      <c r="AB5297" s="104"/>
      <c r="AC5297" s="104"/>
      <c r="AF5297" s="104"/>
      <c r="AG5297" s="104"/>
      <c r="AK5297" s="104"/>
      <c r="AL5297" s="104"/>
      <c r="AO5297" s="104"/>
      <c r="AP5297" s="104"/>
    </row>
    <row r="5298" spans="21:42" ht="15" customHeight="1" x14ac:dyDescent="0.25">
      <c r="U5298" s="104"/>
      <c r="AB5298" s="104"/>
      <c r="AC5298" s="104"/>
      <c r="AF5298" s="104"/>
      <c r="AG5298" s="104"/>
      <c r="AK5298" s="104"/>
      <c r="AL5298" s="104"/>
      <c r="AO5298" s="104"/>
      <c r="AP5298" s="104"/>
    </row>
    <row r="5299" spans="21:42" ht="15" customHeight="1" x14ac:dyDescent="0.25">
      <c r="U5299" s="104"/>
      <c r="AB5299" s="104"/>
      <c r="AC5299" s="104"/>
      <c r="AF5299" s="104"/>
      <c r="AG5299" s="104"/>
      <c r="AK5299" s="104"/>
      <c r="AL5299" s="104"/>
      <c r="AO5299" s="104"/>
      <c r="AP5299" s="104"/>
    </row>
    <row r="5300" spans="21:42" ht="15" customHeight="1" x14ac:dyDescent="0.25">
      <c r="U5300" s="104"/>
      <c r="AB5300" s="104"/>
      <c r="AC5300" s="104"/>
      <c r="AF5300" s="104"/>
      <c r="AG5300" s="104"/>
      <c r="AK5300" s="104"/>
      <c r="AL5300" s="104"/>
      <c r="AO5300" s="104"/>
      <c r="AP5300" s="104"/>
    </row>
    <row r="5301" spans="21:42" ht="15" customHeight="1" x14ac:dyDescent="0.25">
      <c r="U5301" s="104"/>
      <c r="AB5301" s="104"/>
      <c r="AC5301" s="104"/>
      <c r="AF5301" s="104"/>
      <c r="AG5301" s="104"/>
      <c r="AK5301" s="104"/>
      <c r="AL5301" s="104"/>
      <c r="AO5301" s="104"/>
      <c r="AP5301" s="104"/>
    </row>
    <row r="5302" spans="21:42" ht="15" customHeight="1" x14ac:dyDescent="0.25">
      <c r="U5302" s="104"/>
      <c r="AB5302" s="104"/>
      <c r="AC5302" s="104"/>
      <c r="AF5302" s="104"/>
      <c r="AG5302" s="104"/>
      <c r="AK5302" s="104"/>
      <c r="AL5302" s="104"/>
      <c r="AO5302" s="104"/>
      <c r="AP5302" s="104"/>
    </row>
    <row r="5303" spans="21:42" ht="15" customHeight="1" x14ac:dyDescent="0.25">
      <c r="U5303" s="104"/>
      <c r="AB5303" s="104"/>
      <c r="AC5303" s="104"/>
      <c r="AF5303" s="104"/>
      <c r="AG5303" s="104"/>
      <c r="AK5303" s="104"/>
      <c r="AL5303" s="104"/>
      <c r="AO5303" s="104"/>
      <c r="AP5303" s="104"/>
    </row>
    <row r="5304" spans="21:42" ht="15" customHeight="1" x14ac:dyDescent="0.25">
      <c r="U5304" s="104"/>
      <c r="AB5304" s="104"/>
      <c r="AC5304" s="104"/>
      <c r="AF5304" s="104"/>
      <c r="AG5304" s="104"/>
      <c r="AK5304" s="104"/>
      <c r="AL5304" s="104"/>
      <c r="AO5304" s="104"/>
      <c r="AP5304" s="104"/>
    </row>
    <row r="5305" spans="21:42" ht="15" customHeight="1" x14ac:dyDescent="0.25">
      <c r="U5305" s="104"/>
      <c r="AB5305" s="104"/>
      <c r="AC5305" s="104"/>
      <c r="AF5305" s="104"/>
      <c r="AG5305" s="104"/>
      <c r="AK5305" s="104"/>
      <c r="AL5305" s="104"/>
      <c r="AO5305" s="104"/>
      <c r="AP5305" s="104"/>
    </row>
    <row r="5306" spans="21:42" ht="15" customHeight="1" x14ac:dyDescent="0.25">
      <c r="U5306" s="104"/>
      <c r="AB5306" s="104"/>
      <c r="AC5306" s="104"/>
      <c r="AF5306" s="104"/>
      <c r="AG5306" s="104"/>
      <c r="AK5306" s="104"/>
      <c r="AL5306" s="104"/>
      <c r="AO5306" s="104"/>
      <c r="AP5306" s="104"/>
    </row>
    <row r="5307" spans="21:42" ht="15" customHeight="1" x14ac:dyDescent="0.25">
      <c r="U5307" s="104"/>
      <c r="AB5307" s="104"/>
      <c r="AC5307" s="104"/>
      <c r="AF5307" s="104"/>
      <c r="AG5307" s="104"/>
      <c r="AK5307" s="104"/>
      <c r="AL5307" s="104"/>
      <c r="AO5307" s="104"/>
      <c r="AP5307" s="104"/>
    </row>
    <row r="5308" spans="21:42" ht="15" customHeight="1" x14ac:dyDescent="0.25">
      <c r="U5308" s="104"/>
      <c r="AB5308" s="104"/>
      <c r="AC5308" s="104"/>
      <c r="AF5308" s="104"/>
      <c r="AG5308" s="104"/>
      <c r="AK5308" s="104"/>
      <c r="AL5308" s="104"/>
      <c r="AO5308" s="104"/>
      <c r="AP5308" s="104"/>
    </row>
    <row r="5309" spans="21:42" ht="15" customHeight="1" x14ac:dyDescent="0.25">
      <c r="U5309" s="104"/>
      <c r="AB5309" s="104"/>
      <c r="AC5309" s="104"/>
      <c r="AF5309" s="104"/>
      <c r="AG5309" s="104"/>
      <c r="AK5309" s="104"/>
      <c r="AL5309" s="104"/>
      <c r="AO5309" s="104"/>
      <c r="AP5309" s="104"/>
    </row>
    <row r="5310" spans="21:42" ht="15" customHeight="1" x14ac:dyDescent="0.25">
      <c r="U5310" s="104"/>
      <c r="AB5310" s="104"/>
      <c r="AC5310" s="104"/>
      <c r="AF5310" s="104"/>
      <c r="AG5310" s="104"/>
      <c r="AK5310" s="104"/>
      <c r="AL5310" s="104"/>
      <c r="AO5310" s="104"/>
      <c r="AP5310" s="104"/>
    </row>
    <row r="5311" spans="21:42" ht="15" customHeight="1" x14ac:dyDescent="0.25">
      <c r="U5311" s="104"/>
      <c r="AB5311" s="104"/>
      <c r="AC5311" s="104"/>
      <c r="AF5311" s="104"/>
      <c r="AG5311" s="104"/>
      <c r="AK5311" s="104"/>
      <c r="AL5311" s="104"/>
      <c r="AO5311" s="104"/>
      <c r="AP5311" s="104"/>
    </row>
    <row r="5312" spans="21:42" ht="15" customHeight="1" x14ac:dyDescent="0.25">
      <c r="U5312" s="104"/>
      <c r="AB5312" s="104"/>
      <c r="AC5312" s="104"/>
      <c r="AF5312" s="104"/>
      <c r="AG5312" s="104"/>
      <c r="AK5312" s="104"/>
      <c r="AL5312" s="104"/>
      <c r="AO5312" s="104"/>
      <c r="AP5312" s="104"/>
    </row>
    <row r="5313" spans="21:42" ht="15" customHeight="1" x14ac:dyDescent="0.25">
      <c r="U5313" s="104"/>
      <c r="AB5313" s="104"/>
      <c r="AC5313" s="104"/>
      <c r="AF5313" s="104"/>
      <c r="AG5313" s="104"/>
      <c r="AK5313" s="104"/>
      <c r="AL5313" s="104"/>
      <c r="AO5313" s="104"/>
      <c r="AP5313" s="104"/>
    </row>
    <row r="5314" spans="21:42" ht="15" customHeight="1" x14ac:dyDescent="0.25">
      <c r="U5314" s="104"/>
      <c r="AB5314" s="104"/>
      <c r="AC5314" s="104"/>
      <c r="AF5314" s="104"/>
      <c r="AG5314" s="104"/>
      <c r="AK5314" s="104"/>
      <c r="AL5314" s="104"/>
      <c r="AO5314" s="104"/>
      <c r="AP5314" s="104"/>
    </row>
    <row r="5315" spans="21:42" ht="15" customHeight="1" x14ac:dyDescent="0.25">
      <c r="U5315" s="104"/>
      <c r="AB5315" s="104"/>
      <c r="AC5315" s="104"/>
      <c r="AF5315" s="104"/>
      <c r="AG5315" s="104"/>
      <c r="AK5315" s="104"/>
      <c r="AL5315" s="104"/>
      <c r="AO5315" s="104"/>
      <c r="AP5315" s="104"/>
    </row>
    <row r="5316" spans="21:42" ht="15" customHeight="1" x14ac:dyDescent="0.25">
      <c r="U5316" s="104"/>
      <c r="AB5316" s="104"/>
      <c r="AC5316" s="104"/>
      <c r="AF5316" s="104"/>
      <c r="AG5316" s="104"/>
      <c r="AK5316" s="104"/>
      <c r="AL5316" s="104"/>
      <c r="AO5316" s="104"/>
      <c r="AP5316" s="104"/>
    </row>
    <row r="5317" spans="21:42" ht="15" customHeight="1" x14ac:dyDescent="0.25">
      <c r="U5317" s="104"/>
      <c r="AB5317" s="104"/>
      <c r="AC5317" s="104"/>
      <c r="AF5317" s="104"/>
      <c r="AG5317" s="104"/>
      <c r="AK5317" s="104"/>
      <c r="AL5317" s="104"/>
      <c r="AO5317" s="104"/>
      <c r="AP5317" s="104"/>
    </row>
    <row r="5318" spans="21:42" ht="15" customHeight="1" x14ac:dyDescent="0.25">
      <c r="U5318" s="104"/>
      <c r="AB5318" s="104"/>
      <c r="AC5318" s="104"/>
      <c r="AF5318" s="104"/>
      <c r="AG5318" s="104"/>
      <c r="AK5318" s="104"/>
      <c r="AL5318" s="104"/>
      <c r="AO5318" s="104"/>
      <c r="AP5318" s="104"/>
    </row>
    <row r="5319" spans="21:42" ht="15" customHeight="1" x14ac:dyDescent="0.25">
      <c r="U5319" s="104"/>
      <c r="AB5319" s="104"/>
      <c r="AC5319" s="104"/>
      <c r="AF5319" s="104"/>
      <c r="AG5319" s="104"/>
      <c r="AK5319" s="104"/>
      <c r="AL5319" s="104"/>
      <c r="AO5319" s="104"/>
      <c r="AP5319" s="104"/>
    </row>
    <row r="5320" spans="21:42" ht="15" customHeight="1" x14ac:dyDescent="0.25">
      <c r="U5320" s="104"/>
      <c r="AB5320" s="104"/>
      <c r="AC5320" s="104"/>
      <c r="AF5320" s="104"/>
      <c r="AG5320" s="104"/>
      <c r="AK5320" s="104"/>
      <c r="AL5320" s="104"/>
      <c r="AO5320" s="104"/>
      <c r="AP5320" s="104"/>
    </row>
    <row r="5321" spans="21:42" ht="15" customHeight="1" x14ac:dyDescent="0.25">
      <c r="U5321" s="104"/>
      <c r="AB5321" s="104"/>
      <c r="AC5321" s="104"/>
      <c r="AF5321" s="104"/>
      <c r="AG5321" s="104"/>
      <c r="AK5321" s="104"/>
      <c r="AL5321" s="104"/>
      <c r="AO5321" s="104"/>
      <c r="AP5321" s="104"/>
    </row>
    <row r="5322" spans="21:42" ht="15" customHeight="1" x14ac:dyDescent="0.25">
      <c r="U5322" s="104"/>
      <c r="AB5322" s="104"/>
      <c r="AC5322" s="104"/>
      <c r="AF5322" s="104"/>
      <c r="AG5322" s="104"/>
      <c r="AK5322" s="104"/>
      <c r="AL5322" s="104"/>
      <c r="AO5322" s="104"/>
      <c r="AP5322" s="104"/>
    </row>
    <row r="5323" spans="21:42" ht="15" customHeight="1" x14ac:dyDescent="0.25">
      <c r="U5323" s="104"/>
      <c r="AB5323" s="104"/>
      <c r="AC5323" s="104"/>
      <c r="AF5323" s="104"/>
      <c r="AG5323" s="104"/>
      <c r="AK5323" s="104"/>
      <c r="AL5323" s="104"/>
      <c r="AO5323" s="104"/>
      <c r="AP5323" s="104"/>
    </row>
    <row r="5324" spans="21:42" ht="15" customHeight="1" x14ac:dyDescent="0.25">
      <c r="U5324" s="104"/>
      <c r="AB5324" s="104"/>
      <c r="AC5324" s="104"/>
      <c r="AF5324" s="104"/>
      <c r="AG5324" s="104"/>
      <c r="AK5324" s="104"/>
      <c r="AL5324" s="104"/>
      <c r="AO5324" s="104"/>
      <c r="AP5324" s="104"/>
    </row>
    <row r="5325" spans="21:42" ht="15" customHeight="1" x14ac:dyDescent="0.25">
      <c r="U5325" s="104"/>
      <c r="AB5325" s="104"/>
      <c r="AC5325" s="104"/>
      <c r="AF5325" s="104"/>
      <c r="AG5325" s="104"/>
      <c r="AK5325" s="104"/>
      <c r="AL5325" s="104"/>
      <c r="AO5325" s="104"/>
      <c r="AP5325" s="104"/>
    </row>
    <row r="5326" spans="21:42" ht="15" customHeight="1" x14ac:dyDescent="0.25">
      <c r="U5326" s="104"/>
      <c r="AB5326" s="104"/>
      <c r="AC5326" s="104"/>
      <c r="AF5326" s="104"/>
      <c r="AG5326" s="104"/>
      <c r="AK5326" s="104"/>
      <c r="AL5326" s="104"/>
      <c r="AO5326" s="104"/>
      <c r="AP5326" s="104"/>
    </row>
    <row r="5327" spans="21:42" ht="15" customHeight="1" x14ac:dyDescent="0.25">
      <c r="U5327" s="104"/>
      <c r="AB5327" s="104"/>
      <c r="AC5327" s="104"/>
      <c r="AF5327" s="104"/>
      <c r="AG5327" s="104"/>
      <c r="AK5327" s="104"/>
      <c r="AL5327" s="104"/>
      <c r="AO5327" s="104"/>
      <c r="AP5327" s="104"/>
    </row>
    <row r="5328" spans="21:42" ht="15" customHeight="1" x14ac:dyDescent="0.25">
      <c r="U5328" s="104"/>
      <c r="AB5328" s="104"/>
      <c r="AC5328" s="104"/>
      <c r="AF5328" s="104"/>
      <c r="AG5328" s="104"/>
      <c r="AK5328" s="104"/>
      <c r="AL5328" s="104"/>
      <c r="AO5328" s="104"/>
      <c r="AP5328" s="104"/>
    </row>
    <row r="5329" spans="21:42" ht="15" customHeight="1" x14ac:dyDescent="0.25">
      <c r="U5329" s="104"/>
      <c r="AB5329" s="104"/>
      <c r="AC5329" s="104"/>
      <c r="AF5329" s="104"/>
      <c r="AG5329" s="104"/>
      <c r="AK5329" s="104"/>
      <c r="AL5329" s="104"/>
      <c r="AO5329" s="104"/>
      <c r="AP5329" s="104"/>
    </row>
    <row r="5330" spans="21:42" ht="15" customHeight="1" x14ac:dyDescent="0.25">
      <c r="U5330" s="104"/>
      <c r="AB5330" s="104"/>
      <c r="AC5330" s="104"/>
      <c r="AF5330" s="104"/>
      <c r="AG5330" s="104"/>
      <c r="AK5330" s="104"/>
      <c r="AL5330" s="104"/>
      <c r="AO5330" s="104"/>
      <c r="AP5330" s="104"/>
    </row>
    <row r="5331" spans="21:42" ht="15" customHeight="1" x14ac:dyDescent="0.25">
      <c r="U5331" s="104"/>
      <c r="AB5331" s="104"/>
      <c r="AC5331" s="104"/>
      <c r="AF5331" s="104"/>
      <c r="AG5331" s="104"/>
      <c r="AK5331" s="104"/>
      <c r="AL5331" s="104"/>
      <c r="AO5331" s="104"/>
      <c r="AP5331" s="104"/>
    </row>
    <row r="5332" spans="21:42" ht="15" customHeight="1" x14ac:dyDescent="0.25">
      <c r="U5332" s="104"/>
      <c r="AB5332" s="104"/>
      <c r="AC5332" s="104"/>
      <c r="AF5332" s="104"/>
      <c r="AG5332" s="104"/>
      <c r="AK5332" s="104"/>
      <c r="AL5332" s="104"/>
      <c r="AO5332" s="104"/>
      <c r="AP5332" s="104"/>
    </row>
    <row r="5333" spans="21:42" ht="15" customHeight="1" x14ac:dyDescent="0.25">
      <c r="U5333" s="104"/>
      <c r="AB5333" s="104"/>
      <c r="AC5333" s="104"/>
      <c r="AF5333" s="104"/>
      <c r="AG5333" s="104"/>
      <c r="AK5333" s="104"/>
      <c r="AL5333" s="104"/>
      <c r="AO5333" s="104"/>
      <c r="AP5333" s="104"/>
    </row>
    <row r="5334" spans="21:42" ht="15" customHeight="1" x14ac:dyDescent="0.25">
      <c r="U5334" s="104"/>
      <c r="AB5334" s="104"/>
      <c r="AC5334" s="104"/>
      <c r="AF5334" s="104"/>
      <c r="AG5334" s="104"/>
      <c r="AK5334" s="104"/>
      <c r="AL5334" s="104"/>
      <c r="AO5334" s="104"/>
      <c r="AP5334" s="104"/>
    </row>
    <row r="5335" spans="21:42" ht="15" customHeight="1" x14ac:dyDescent="0.25">
      <c r="U5335" s="104"/>
      <c r="AB5335" s="104"/>
      <c r="AC5335" s="104"/>
      <c r="AF5335" s="104"/>
      <c r="AG5335" s="104"/>
      <c r="AK5335" s="104"/>
      <c r="AL5335" s="104"/>
      <c r="AO5335" s="104"/>
      <c r="AP5335" s="104"/>
    </row>
    <row r="5336" spans="21:42" ht="15" customHeight="1" x14ac:dyDescent="0.25">
      <c r="U5336" s="104"/>
      <c r="AB5336" s="104"/>
      <c r="AC5336" s="104"/>
      <c r="AF5336" s="104"/>
      <c r="AG5336" s="104"/>
      <c r="AK5336" s="104"/>
      <c r="AL5336" s="104"/>
      <c r="AO5336" s="104"/>
      <c r="AP5336" s="104"/>
    </row>
    <row r="5337" spans="21:42" ht="15" customHeight="1" x14ac:dyDescent="0.25">
      <c r="U5337" s="104"/>
      <c r="AB5337" s="104"/>
      <c r="AC5337" s="104"/>
      <c r="AF5337" s="104"/>
      <c r="AG5337" s="104"/>
      <c r="AK5337" s="104"/>
      <c r="AL5337" s="104"/>
      <c r="AO5337" s="104"/>
      <c r="AP5337" s="104"/>
    </row>
    <row r="5338" spans="21:42" ht="15" customHeight="1" x14ac:dyDescent="0.25">
      <c r="U5338" s="104"/>
      <c r="AB5338" s="104"/>
      <c r="AC5338" s="104"/>
      <c r="AF5338" s="104"/>
      <c r="AG5338" s="104"/>
      <c r="AK5338" s="104"/>
      <c r="AL5338" s="104"/>
      <c r="AO5338" s="104"/>
      <c r="AP5338" s="104"/>
    </row>
    <row r="5339" spans="21:42" ht="15" customHeight="1" x14ac:dyDescent="0.25">
      <c r="U5339" s="104"/>
      <c r="AB5339" s="104"/>
      <c r="AC5339" s="104"/>
      <c r="AF5339" s="104"/>
      <c r="AG5339" s="104"/>
      <c r="AK5339" s="104"/>
      <c r="AL5339" s="104"/>
      <c r="AO5339" s="104"/>
      <c r="AP5339" s="104"/>
    </row>
    <row r="5340" spans="21:42" ht="15" customHeight="1" x14ac:dyDescent="0.25">
      <c r="U5340" s="104"/>
      <c r="AB5340" s="104"/>
      <c r="AC5340" s="104"/>
      <c r="AF5340" s="104"/>
      <c r="AG5340" s="104"/>
      <c r="AK5340" s="104"/>
      <c r="AL5340" s="104"/>
      <c r="AO5340" s="104"/>
      <c r="AP5340" s="104"/>
    </row>
    <row r="5341" spans="21:42" ht="15" customHeight="1" x14ac:dyDescent="0.25">
      <c r="U5341" s="104"/>
      <c r="AB5341" s="104"/>
      <c r="AC5341" s="104"/>
      <c r="AF5341" s="104"/>
      <c r="AG5341" s="104"/>
      <c r="AK5341" s="104"/>
      <c r="AL5341" s="104"/>
      <c r="AO5341" s="104"/>
      <c r="AP5341" s="104"/>
    </row>
    <row r="5342" spans="21:42" ht="15" customHeight="1" x14ac:dyDescent="0.25">
      <c r="U5342" s="104"/>
      <c r="AB5342" s="104"/>
      <c r="AC5342" s="104"/>
      <c r="AF5342" s="104"/>
      <c r="AG5342" s="104"/>
      <c r="AK5342" s="104"/>
      <c r="AL5342" s="104"/>
      <c r="AO5342" s="104"/>
      <c r="AP5342" s="104"/>
    </row>
    <row r="5343" spans="21:42" ht="15" customHeight="1" x14ac:dyDescent="0.25">
      <c r="U5343" s="104"/>
      <c r="AB5343" s="104"/>
      <c r="AC5343" s="104"/>
      <c r="AF5343" s="104"/>
      <c r="AG5343" s="104"/>
      <c r="AK5343" s="104"/>
      <c r="AL5343" s="104"/>
      <c r="AO5343" s="104"/>
      <c r="AP5343" s="104"/>
    </row>
    <row r="5344" spans="21:42" ht="15" customHeight="1" x14ac:dyDescent="0.25">
      <c r="U5344" s="104"/>
      <c r="AB5344" s="104"/>
      <c r="AC5344" s="104"/>
      <c r="AF5344" s="104"/>
      <c r="AG5344" s="104"/>
      <c r="AK5344" s="104"/>
      <c r="AL5344" s="104"/>
      <c r="AO5344" s="104"/>
      <c r="AP5344" s="104"/>
    </row>
    <row r="5345" spans="21:42" ht="15" customHeight="1" x14ac:dyDescent="0.25">
      <c r="U5345" s="104"/>
      <c r="AB5345" s="104"/>
      <c r="AC5345" s="104"/>
      <c r="AF5345" s="104"/>
      <c r="AG5345" s="104"/>
      <c r="AK5345" s="104"/>
      <c r="AL5345" s="104"/>
      <c r="AO5345" s="104"/>
      <c r="AP5345" s="104"/>
    </row>
    <row r="5346" spans="21:42" ht="15" customHeight="1" x14ac:dyDescent="0.25">
      <c r="U5346" s="104"/>
      <c r="AB5346" s="104"/>
      <c r="AC5346" s="104"/>
      <c r="AF5346" s="104"/>
      <c r="AG5346" s="104"/>
      <c r="AK5346" s="104"/>
      <c r="AL5346" s="104"/>
      <c r="AO5346" s="104"/>
      <c r="AP5346" s="104"/>
    </row>
    <row r="5347" spans="21:42" ht="15" customHeight="1" x14ac:dyDescent="0.25">
      <c r="U5347" s="104"/>
      <c r="AB5347" s="104"/>
      <c r="AC5347" s="104"/>
      <c r="AF5347" s="104"/>
      <c r="AG5347" s="104"/>
      <c r="AK5347" s="104"/>
      <c r="AL5347" s="104"/>
      <c r="AO5347" s="104"/>
      <c r="AP5347" s="104"/>
    </row>
    <row r="5348" spans="21:42" ht="15" customHeight="1" x14ac:dyDescent="0.25">
      <c r="U5348" s="104"/>
      <c r="AB5348" s="104"/>
      <c r="AC5348" s="104"/>
      <c r="AF5348" s="104"/>
      <c r="AG5348" s="104"/>
      <c r="AK5348" s="104"/>
      <c r="AL5348" s="104"/>
      <c r="AO5348" s="104"/>
      <c r="AP5348" s="104"/>
    </row>
    <row r="5349" spans="21:42" ht="15" customHeight="1" x14ac:dyDescent="0.25">
      <c r="U5349" s="104"/>
      <c r="AB5349" s="104"/>
      <c r="AC5349" s="104"/>
      <c r="AF5349" s="104"/>
      <c r="AG5349" s="104"/>
      <c r="AK5349" s="104"/>
      <c r="AL5349" s="104"/>
      <c r="AO5349" s="104"/>
      <c r="AP5349" s="104"/>
    </row>
    <row r="5350" spans="21:42" ht="15" customHeight="1" x14ac:dyDescent="0.25">
      <c r="U5350" s="104"/>
      <c r="AB5350" s="104"/>
      <c r="AC5350" s="104"/>
      <c r="AF5350" s="104"/>
      <c r="AG5350" s="104"/>
      <c r="AK5350" s="104"/>
      <c r="AL5350" s="104"/>
      <c r="AO5350" s="104"/>
      <c r="AP5350" s="104"/>
    </row>
    <row r="5351" spans="21:42" ht="15" customHeight="1" x14ac:dyDescent="0.25">
      <c r="U5351" s="104"/>
      <c r="AB5351" s="104"/>
      <c r="AC5351" s="104"/>
      <c r="AF5351" s="104"/>
      <c r="AG5351" s="104"/>
      <c r="AK5351" s="104"/>
      <c r="AL5351" s="104"/>
      <c r="AO5351" s="104"/>
      <c r="AP5351" s="104"/>
    </row>
    <row r="5352" spans="21:42" ht="15" customHeight="1" x14ac:dyDescent="0.25">
      <c r="U5352" s="104"/>
      <c r="AB5352" s="104"/>
      <c r="AC5352" s="104"/>
      <c r="AF5352" s="104"/>
      <c r="AG5352" s="104"/>
      <c r="AK5352" s="104"/>
      <c r="AL5352" s="104"/>
      <c r="AO5352" s="104"/>
      <c r="AP5352" s="104"/>
    </row>
    <row r="5353" spans="21:42" ht="15" customHeight="1" x14ac:dyDescent="0.25">
      <c r="U5353" s="104"/>
      <c r="AB5353" s="104"/>
      <c r="AC5353" s="104"/>
      <c r="AF5353" s="104"/>
      <c r="AG5353" s="104"/>
      <c r="AK5353" s="104"/>
      <c r="AL5353" s="104"/>
      <c r="AO5353" s="104"/>
      <c r="AP5353" s="104"/>
    </row>
    <row r="5354" spans="21:42" ht="15" customHeight="1" x14ac:dyDescent="0.25">
      <c r="U5354" s="104"/>
      <c r="AB5354" s="104"/>
      <c r="AC5354" s="104"/>
      <c r="AF5354" s="104"/>
      <c r="AG5354" s="104"/>
      <c r="AK5354" s="104"/>
      <c r="AL5354" s="104"/>
      <c r="AO5354" s="104"/>
      <c r="AP5354" s="104"/>
    </row>
    <row r="5355" spans="21:42" ht="15" customHeight="1" x14ac:dyDescent="0.25">
      <c r="U5355" s="104"/>
      <c r="AB5355" s="104"/>
      <c r="AC5355" s="104"/>
      <c r="AF5355" s="104"/>
      <c r="AG5355" s="104"/>
      <c r="AK5355" s="104"/>
      <c r="AL5355" s="104"/>
      <c r="AO5355" s="104"/>
      <c r="AP5355" s="104"/>
    </row>
    <row r="5356" spans="21:42" ht="15" customHeight="1" x14ac:dyDescent="0.25">
      <c r="U5356" s="104"/>
      <c r="AB5356" s="104"/>
      <c r="AC5356" s="104"/>
      <c r="AF5356" s="104"/>
      <c r="AG5356" s="104"/>
      <c r="AK5356" s="104"/>
      <c r="AL5356" s="104"/>
      <c r="AO5356" s="104"/>
      <c r="AP5356" s="104"/>
    </row>
    <row r="5357" spans="21:42" ht="15" customHeight="1" x14ac:dyDescent="0.25">
      <c r="U5357" s="104"/>
      <c r="AB5357" s="104"/>
      <c r="AC5357" s="104"/>
      <c r="AF5357" s="104"/>
      <c r="AG5357" s="104"/>
      <c r="AK5357" s="104"/>
      <c r="AL5357" s="104"/>
      <c r="AO5357" s="104"/>
      <c r="AP5357" s="104"/>
    </row>
    <row r="5358" spans="21:42" ht="15" customHeight="1" x14ac:dyDescent="0.25">
      <c r="U5358" s="104"/>
      <c r="AB5358" s="104"/>
      <c r="AC5358" s="104"/>
      <c r="AF5358" s="104"/>
      <c r="AG5358" s="104"/>
      <c r="AK5358" s="104"/>
      <c r="AL5358" s="104"/>
      <c r="AO5358" s="104"/>
      <c r="AP5358" s="104"/>
    </row>
    <row r="5359" spans="21:42" ht="15" customHeight="1" x14ac:dyDescent="0.25">
      <c r="U5359" s="104"/>
      <c r="AB5359" s="104"/>
      <c r="AC5359" s="104"/>
      <c r="AF5359" s="104"/>
      <c r="AG5359" s="104"/>
      <c r="AK5359" s="104"/>
      <c r="AL5359" s="104"/>
      <c r="AO5359" s="104"/>
      <c r="AP5359" s="104"/>
    </row>
    <row r="5360" spans="21:42" ht="15" customHeight="1" x14ac:dyDescent="0.25">
      <c r="U5360" s="104"/>
      <c r="AB5360" s="104"/>
      <c r="AC5360" s="104"/>
      <c r="AF5360" s="104"/>
      <c r="AG5360" s="104"/>
      <c r="AK5360" s="104"/>
      <c r="AL5360" s="104"/>
      <c r="AO5360" s="104"/>
      <c r="AP5360" s="104"/>
    </row>
    <row r="5361" spans="21:42" ht="15" customHeight="1" x14ac:dyDescent="0.25">
      <c r="U5361" s="104"/>
      <c r="AB5361" s="104"/>
      <c r="AC5361" s="104"/>
      <c r="AF5361" s="104"/>
      <c r="AG5361" s="104"/>
      <c r="AK5361" s="104"/>
      <c r="AL5361" s="104"/>
      <c r="AO5361" s="104"/>
      <c r="AP5361" s="104"/>
    </row>
    <row r="5362" spans="21:42" ht="15" customHeight="1" x14ac:dyDescent="0.25">
      <c r="U5362" s="104"/>
      <c r="AB5362" s="104"/>
      <c r="AC5362" s="104"/>
      <c r="AF5362" s="104"/>
      <c r="AG5362" s="104"/>
      <c r="AK5362" s="104"/>
      <c r="AL5362" s="104"/>
      <c r="AO5362" s="104"/>
      <c r="AP5362" s="104"/>
    </row>
    <row r="5363" spans="21:42" ht="15" customHeight="1" x14ac:dyDescent="0.25">
      <c r="U5363" s="104"/>
      <c r="AB5363" s="104"/>
      <c r="AC5363" s="104"/>
      <c r="AF5363" s="104"/>
      <c r="AG5363" s="104"/>
      <c r="AK5363" s="104"/>
      <c r="AL5363" s="104"/>
      <c r="AO5363" s="104"/>
      <c r="AP5363" s="104"/>
    </row>
    <row r="5364" spans="21:42" ht="15" customHeight="1" x14ac:dyDescent="0.25">
      <c r="U5364" s="104"/>
      <c r="AB5364" s="104"/>
      <c r="AC5364" s="104"/>
      <c r="AF5364" s="104"/>
      <c r="AG5364" s="104"/>
      <c r="AK5364" s="104"/>
      <c r="AL5364" s="104"/>
      <c r="AO5364" s="104"/>
      <c r="AP5364" s="104"/>
    </row>
    <row r="5365" spans="21:42" ht="15" customHeight="1" x14ac:dyDescent="0.25">
      <c r="U5365" s="104"/>
      <c r="AB5365" s="104"/>
      <c r="AC5365" s="104"/>
      <c r="AF5365" s="104"/>
      <c r="AG5365" s="104"/>
      <c r="AK5365" s="104"/>
      <c r="AL5365" s="104"/>
      <c r="AO5365" s="104"/>
      <c r="AP5365" s="104"/>
    </row>
    <row r="5366" spans="21:42" ht="15" customHeight="1" x14ac:dyDescent="0.25">
      <c r="U5366" s="104"/>
      <c r="AB5366" s="104"/>
      <c r="AC5366" s="104"/>
      <c r="AF5366" s="104"/>
      <c r="AG5366" s="104"/>
      <c r="AK5366" s="104"/>
      <c r="AL5366" s="104"/>
      <c r="AO5366" s="104"/>
      <c r="AP5366" s="104"/>
    </row>
    <row r="5367" spans="21:42" ht="15" customHeight="1" x14ac:dyDescent="0.25">
      <c r="U5367" s="104"/>
      <c r="AB5367" s="104"/>
      <c r="AC5367" s="104"/>
      <c r="AF5367" s="104"/>
      <c r="AG5367" s="104"/>
      <c r="AK5367" s="104"/>
      <c r="AL5367" s="104"/>
      <c r="AO5367" s="104"/>
      <c r="AP5367" s="104"/>
    </row>
    <row r="5368" spans="21:42" ht="15" customHeight="1" x14ac:dyDescent="0.25">
      <c r="U5368" s="104"/>
      <c r="AB5368" s="104"/>
      <c r="AC5368" s="104"/>
      <c r="AF5368" s="104"/>
      <c r="AG5368" s="104"/>
      <c r="AK5368" s="104"/>
      <c r="AL5368" s="104"/>
      <c r="AO5368" s="104"/>
      <c r="AP5368" s="104"/>
    </row>
    <row r="5369" spans="21:42" ht="15" customHeight="1" x14ac:dyDescent="0.25">
      <c r="U5369" s="104"/>
      <c r="AB5369" s="104"/>
      <c r="AC5369" s="104"/>
      <c r="AF5369" s="104"/>
      <c r="AG5369" s="104"/>
      <c r="AK5369" s="104"/>
      <c r="AL5369" s="104"/>
      <c r="AO5369" s="104"/>
      <c r="AP5369" s="104"/>
    </row>
    <row r="5370" spans="21:42" ht="15" customHeight="1" x14ac:dyDescent="0.25">
      <c r="U5370" s="104"/>
      <c r="AB5370" s="104"/>
      <c r="AC5370" s="104"/>
      <c r="AF5370" s="104"/>
      <c r="AG5370" s="104"/>
      <c r="AK5370" s="104"/>
      <c r="AL5370" s="104"/>
      <c r="AO5370" s="104"/>
      <c r="AP5370" s="104"/>
    </row>
    <row r="5371" spans="21:42" ht="15" customHeight="1" x14ac:dyDescent="0.25">
      <c r="U5371" s="104"/>
      <c r="AB5371" s="104"/>
      <c r="AC5371" s="104"/>
      <c r="AF5371" s="104"/>
      <c r="AG5371" s="104"/>
      <c r="AK5371" s="104"/>
      <c r="AL5371" s="104"/>
      <c r="AO5371" s="104"/>
      <c r="AP5371" s="104"/>
    </row>
    <row r="5372" spans="21:42" ht="15" customHeight="1" x14ac:dyDescent="0.25">
      <c r="U5372" s="104"/>
      <c r="AB5372" s="104"/>
      <c r="AC5372" s="104"/>
      <c r="AF5372" s="104"/>
      <c r="AG5372" s="104"/>
      <c r="AK5372" s="104"/>
      <c r="AL5372" s="104"/>
      <c r="AO5372" s="104"/>
      <c r="AP5372" s="104"/>
    </row>
    <row r="5373" spans="21:42" ht="15" customHeight="1" x14ac:dyDescent="0.25">
      <c r="U5373" s="104"/>
      <c r="AB5373" s="104"/>
      <c r="AC5373" s="104"/>
      <c r="AF5373" s="104"/>
      <c r="AG5373" s="104"/>
      <c r="AK5373" s="104"/>
      <c r="AL5373" s="104"/>
      <c r="AO5373" s="104"/>
      <c r="AP5373" s="104"/>
    </row>
    <row r="5374" spans="21:42" ht="15" customHeight="1" x14ac:dyDescent="0.25">
      <c r="U5374" s="104"/>
      <c r="AB5374" s="104"/>
      <c r="AC5374" s="104"/>
      <c r="AF5374" s="104"/>
      <c r="AG5374" s="104"/>
      <c r="AK5374" s="104"/>
      <c r="AL5374" s="104"/>
      <c r="AO5374" s="104"/>
      <c r="AP5374" s="104"/>
    </row>
    <row r="5375" spans="21:42" ht="15" customHeight="1" x14ac:dyDescent="0.25">
      <c r="U5375" s="104"/>
      <c r="AB5375" s="104"/>
      <c r="AC5375" s="104"/>
      <c r="AF5375" s="104"/>
      <c r="AG5375" s="104"/>
      <c r="AK5375" s="104"/>
      <c r="AL5375" s="104"/>
      <c r="AO5375" s="104"/>
      <c r="AP5375" s="104"/>
    </row>
    <row r="5376" spans="21:42" ht="15" customHeight="1" x14ac:dyDescent="0.25">
      <c r="U5376" s="104"/>
      <c r="AB5376" s="104"/>
      <c r="AC5376" s="104"/>
      <c r="AF5376" s="104"/>
      <c r="AG5376" s="104"/>
      <c r="AK5376" s="104"/>
      <c r="AL5376" s="104"/>
      <c r="AO5376" s="104"/>
      <c r="AP5376" s="104"/>
    </row>
    <row r="5377" spans="21:42" ht="15" customHeight="1" x14ac:dyDescent="0.25">
      <c r="U5377" s="104"/>
      <c r="AB5377" s="104"/>
      <c r="AC5377" s="104"/>
      <c r="AF5377" s="104"/>
      <c r="AG5377" s="104"/>
      <c r="AK5377" s="104"/>
      <c r="AL5377" s="104"/>
      <c r="AO5377" s="104"/>
      <c r="AP5377" s="104"/>
    </row>
    <row r="5378" spans="21:42" ht="15" customHeight="1" x14ac:dyDescent="0.25">
      <c r="U5378" s="104"/>
      <c r="AB5378" s="104"/>
      <c r="AC5378" s="104"/>
      <c r="AF5378" s="104"/>
      <c r="AG5378" s="104"/>
      <c r="AK5378" s="104"/>
      <c r="AL5378" s="104"/>
      <c r="AO5378" s="104"/>
      <c r="AP5378" s="104"/>
    </row>
    <row r="5379" spans="21:42" ht="15" customHeight="1" x14ac:dyDescent="0.25">
      <c r="U5379" s="104"/>
      <c r="AB5379" s="104"/>
      <c r="AC5379" s="104"/>
      <c r="AF5379" s="104"/>
      <c r="AG5379" s="104"/>
      <c r="AK5379" s="104"/>
      <c r="AL5379" s="104"/>
      <c r="AO5379" s="104"/>
      <c r="AP5379" s="104"/>
    </row>
    <row r="5380" spans="21:42" ht="15" customHeight="1" x14ac:dyDescent="0.25">
      <c r="U5380" s="104"/>
      <c r="AB5380" s="104"/>
      <c r="AC5380" s="104"/>
      <c r="AF5380" s="104"/>
      <c r="AG5380" s="104"/>
      <c r="AK5380" s="104"/>
      <c r="AL5380" s="104"/>
      <c r="AO5380" s="104"/>
      <c r="AP5380" s="104"/>
    </row>
    <row r="5381" spans="21:42" ht="15" customHeight="1" x14ac:dyDescent="0.25">
      <c r="U5381" s="104"/>
      <c r="AB5381" s="104"/>
      <c r="AC5381" s="104"/>
      <c r="AF5381" s="104"/>
      <c r="AG5381" s="104"/>
      <c r="AK5381" s="104"/>
      <c r="AL5381" s="104"/>
      <c r="AO5381" s="104"/>
      <c r="AP5381" s="104"/>
    </row>
    <row r="5382" spans="21:42" ht="15" customHeight="1" x14ac:dyDescent="0.25">
      <c r="U5382" s="104"/>
      <c r="AB5382" s="104"/>
      <c r="AC5382" s="104"/>
      <c r="AF5382" s="104"/>
      <c r="AG5382" s="104"/>
      <c r="AK5382" s="104"/>
      <c r="AL5382" s="104"/>
      <c r="AO5382" s="104"/>
      <c r="AP5382" s="104"/>
    </row>
    <row r="5383" spans="21:42" ht="15" customHeight="1" x14ac:dyDescent="0.25">
      <c r="U5383" s="104"/>
      <c r="AB5383" s="104"/>
      <c r="AC5383" s="104"/>
      <c r="AF5383" s="104"/>
      <c r="AG5383" s="104"/>
      <c r="AK5383" s="104"/>
      <c r="AL5383" s="104"/>
      <c r="AO5383" s="104"/>
      <c r="AP5383" s="104"/>
    </row>
    <row r="5384" spans="21:42" ht="15" customHeight="1" x14ac:dyDescent="0.25">
      <c r="U5384" s="104"/>
      <c r="AB5384" s="104"/>
      <c r="AC5384" s="104"/>
      <c r="AF5384" s="104"/>
      <c r="AG5384" s="104"/>
      <c r="AK5384" s="104"/>
      <c r="AL5384" s="104"/>
      <c r="AO5384" s="104"/>
      <c r="AP5384" s="104"/>
    </row>
    <row r="5385" spans="21:42" ht="15" customHeight="1" x14ac:dyDescent="0.25">
      <c r="U5385" s="104"/>
      <c r="AB5385" s="104"/>
      <c r="AC5385" s="104"/>
      <c r="AF5385" s="104"/>
      <c r="AG5385" s="104"/>
      <c r="AK5385" s="104"/>
      <c r="AL5385" s="104"/>
      <c r="AO5385" s="104"/>
      <c r="AP5385" s="104"/>
    </row>
    <row r="5386" spans="21:42" ht="15" customHeight="1" x14ac:dyDescent="0.25">
      <c r="U5386" s="104"/>
      <c r="AB5386" s="104"/>
      <c r="AC5386" s="104"/>
      <c r="AF5386" s="104"/>
      <c r="AG5386" s="104"/>
      <c r="AK5386" s="104"/>
      <c r="AL5386" s="104"/>
      <c r="AO5386" s="104"/>
      <c r="AP5386" s="104"/>
    </row>
    <row r="5387" spans="21:42" ht="15" customHeight="1" x14ac:dyDescent="0.25">
      <c r="U5387" s="104"/>
      <c r="AB5387" s="104"/>
      <c r="AC5387" s="104"/>
      <c r="AF5387" s="104"/>
      <c r="AG5387" s="104"/>
      <c r="AK5387" s="104"/>
      <c r="AL5387" s="104"/>
      <c r="AO5387" s="104"/>
      <c r="AP5387" s="104"/>
    </row>
    <row r="5388" spans="21:42" ht="15" customHeight="1" x14ac:dyDescent="0.25">
      <c r="U5388" s="104"/>
      <c r="AB5388" s="104"/>
      <c r="AC5388" s="104"/>
      <c r="AF5388" s="104"/>
      <c r="AG5388" s="104"/>
      <c r="AK5388" s="104"/>
      <c r="AL5388" s="104"/>
      <c r="AO5388" s="104"/>
      <c r="AP5388" s="104"/>
    </row>
    <row r="5389" spans="21:42" ht="15" customHeight="1" x14ac:dyDescent="0.25">
      <c r="U5389" s="104"/>
      <c r="AB5389" s="104"/>
      <c r="AC5389" s="104"/>
      <c r="AF5389" s="104"/>
      <c r="AG5389" s="104"/>
      <c r="AK5389" s="104"/>
      <c r="AL5389" s="104"/>
      <c r="AO5389" s="104"/>
      <c r="AP5389" s="104"/>
    </row>
    <row r="5390" spans="21:42" ht="15" customHeight="1" x14ac:dyDescent="0.25">
      <c r="U5390" s="104"/>
      <c r="AB5390" s="104"/>
      <c r="AC5390" s="104"/>
      <c r="AF5390" s="104"/>
      <c r="AG5390" s="104"/>
      <c r="AK5390" s="104"/>
      <c r="AL5390" s="104"/>
      <c r="AO5390" s="104"/>
      <c r="AP5390" s="104"/>
    </row>
    <row r="5391" spans="21:42" ht="15" customHeight="1" x14ac:dyDescent="0.25">
      <c r="U5391" s="104"/>
      <c r="AB5391" s="104"/>
      <c r="AC5391" s="104"/>
      <c r="AF5391" s="104"/>
      <c r="AG5391" s="104"/>
      <c r="AK5391" s="104"/>
      <c r="AL5391" s="104"/>
      <c r="AO5391" s="104"/>
      <c r="AP5391" s="104"/>
    </row>
    <row r="5392" spans="21:42" ht="15" customHeight="1" x14ac:dyDescent="0.25">
      <c r="U5392" s="104"/>
      <c r="AB5392" s="104"/>
      <c r="AC5392" s="104"/>
      <c r="AF5392" s="104"/>
      <c r="AG5392" s="104"/>
      <c r="AK5392" s="104"/>
      <c r="AL5392" s="104"/>
      <c r="AO5392" s="104"/>
      <c r="AP5392" s="104"/>
    </row>
    <row r="5393" spans="21:42" ht="15" customHeight="1" x14ac:dyDescent="0.25">
      <c r="U5393" s="104"/>
      <c r="AB5393" s="104"/>
      <c r="AC5393" s="104"/>
      <c r="AF5393" s="104"/>
      <c r="AG5393" s="104"/>
      <c r="AK5393" s="104"/>
      <c r="AL5393" s="104"/>
      <c r="AO5393" s="104"/>
      <c r="AP5393" s="104"/>
    </row>
    <row r="5394" spans="21:42" ht="15" customHeight="1" x14ac:dyDescent="0.25">
      <c r="U5394" s="104"/>
      <c r="AB5394" s="104"/>
      <c r="AC5394" s="104"/>
      <c r="AF5394" s="104"/>
      <c r="AG5394" s="104"/>
      <c r="AK5394" s="104"/>
      <c r="AL5394" s="104"/>
      <c r="AO5394" s="104"/>
      <c r="AP5394" s="104"/>
    </row>
    <row r="5395" spans="21:42" ht="15" customHeight="1" x14ac:dyDescent="0.25">
      <c r="U5395" s="104"/>
      <c r="AB5395" s="104"/>
      <c r="AC5395" s="104"/>
      <c r="AF5395" s="104"/>
      <c r="AG5395" s="104"/>
      <c r="AK5395" s="104"/>
      <c r="AL5395" s="104"/>
      <c r="AO5395" s="104"/>
      <c r="AP5395" s="104"/>
    </row>
    <row r="5396" spans="21:42" ht="15" customHeight="1" x14ac:dyDescent="0.25">
      <c r="U5396" s="104"/>
      <c r="AB5396" s="104"/>
      <c r="AC5396" s="104"/>
      <c r="AF5396" s="104"/>
      <c r="AG5396" s="104"/>
      <c r="AK5396" s="104"/>
      <c r="AL5396" s="104"/>
      <c r="AO5396" s="104"/>
      <c r="AP5396" s="104"/>
    </row>
    <row r="5397" spans="21:42" ht="15" customHeight="1" x14ac:dyDescent="0.25">
      <c r="U5397" s="104"/>
      <c r="AB5397" s="104"/>
      <c r="AC5397" s="104"/>
      <c r="AF5397" s="104"/>
      <c r="AG5397" s="104"/>
      <c r="AK5397" s="104"/>
      <c r="AL5397" s="104"/>
      <c r="AO5397" s="104"/>
      <c r="AP5397" s="104"/>
    </row>
    <row r="5398" spans="21:42" ht="15" customHeight="1" x14ac:dyDescent="0.25">
      <c r="U5398" s="104"/>
      <c r="AB5398" s="104"/>
      <c r="AC5398" s="104"/>
      <c r="AF5398" s="104"/>
      <c r="AG5398" s="104"/>
      <c r="AK5398" s="104"/>
      <c r="AL5398" s="104"/>
      <c r="AO5398" s="104"/>
      <c r="AP5398" s="104"/>
    </row>
    <row r="5399" spans="21:42" ht="15" customHeight="1" x14ac:dyDescent="0.25">
      <c r="U5399" s="104"/>
      <c r="AB5399" s="104"/>
      <c r="AC5399" s="104"/>
      <c r="AF5399" s="104"/>
      <c r="AG5399" s="104"/>
      <c r="AK5399" s="104"/>
      <c r="AL5399" s="104"/>
      <c r="AO5399" s="104"/>
      <c r="AP5399" s="104"/>
    </row>
    <row r="5400" spans="21:42" ht="15" customHeight="1" x14ac:dyDescent="0.25">
      <c r="U5400" s="104"/>
      <c r="AB5400" s="104"/>
      <c r="AC5400" s="104"/>
      <c r="AF5400" s="104"/>
      <c r="AG5400" s="104"/>
      <c r="AK5400" s="104"/>
      <c r="AL5400" s="104"/>
      <c r="AO5400" s="104"/>
      <c r="AP5400" s="104"/>
    </row>
    <row r="5401" spans="21:42" ht="15" customHeight="1" x14ac:dyDescent="0.25">
      <c r="U5401" s="104"/>
      <c r="AB5401" s="104"/>
      <c r="AC5401" s="104"/>
      <c r="AF5401" s="104"/>
      <c r="AG5401" s="104"/>
      <c r="AK5401" s="104"/>
      <c r="AL5401" s="104"/>
      <c r="AO5401" s="104"/>
      <c r="AP5401" s="104"/>
    </row>
    <row r="5402" spans="21:42" ht="15" customHeight="1" x14ac:dyDescent="0.25">
      <c r="U5402" s="104"/>
      <c r="AB5402" s="104"/>
      <c r="AC5402" s="104"/>
      <c r="AF5402" s="104"/>
      <c r="AG5402" s="104"/>
      <c r="AK5402" s="104"/>
      <c r="AL5402" s="104"/>
      <c r="AO5402" s="104"/>
      <c r="AP5402" s="104"/>
    </row>
    <row r="5403" spans="21:42" ht="15" customHeight="1" x14ac:dyDescent="0.25">
      <c r="U5403" s="104"/>
      <c r="AB5403" s="104"/>
      <c r="AC5403" s="104"/>
      <c r="AF5403" s="104"/>
      <c r="AG5403" s="104"/>
      <c r="AK5403" s="104"/>
      <c r="AL5403" s="104"/>
      <c r="AO5403" s="104"/>
      <c r="AP5403" s="104"/>
    </row>
    <row r="5404" spans="21:42" ht="15" customHeight="1" x14ac:dyDescent="0.25">
      <c r="U5404" s="104"/>
      <c r="AB5404" s="104"/>
      <c r="AC5404" s="104"/>
      <c r="AF5404" s="104"/>
      <c r="AG5404" s="104"/>
      <c r="AK5404" s="104"/>
      <c r="AL5404" s="104"/>
      <c r="AO5404" s="104"/>
      <c r="AP5404" s="104"/>
    </row>
    <row r="5405" spans="21:42" ht="15" customHeight="1" x14ac:dyDescent="0.25">
      <c r="U5405" s="104"/>
      <c r="AB5405" s="104"/>
      <c r="AC5405" s="104"/>
      <c r="AF5405" s="104"/>
      <c r="AG5405" s="104"/>
      <c r="AK5405" s="104"/>
      <c r="AL5405" s="104"/>
      <c r="AO5405" s="104"/>
      <c r="AP5405" s="104"/>
    </row>
    <row r="5406" spans="21:42" ht="15" customHeight="1" x14ac:dyDescent="0.25">
      <c r="U5406" s="104"/>
      <c r="AB5406" s="104"/>
      <c r="AC5406" s="104"/>
      <c r="AF5406" s="104"/>
      <c r="AG5406" s="104"/>
      <c r="AK5406" s="104"/>
      <c r="AL5406" s="104"/>
      <c r="AO5406" s="104"/>
      <c r="AP5406" s="104"/>
    </row>
    <row r="5407" spans="21:42" ht="15" customHeight="1" x14ac:dyDescent="0.25">
      <c r="U5407" s="104"/>
      <c r="AB5407" s="104"/>
      <c r="AC5407" s="104"/>
      <c r="AF5407" s="104"/>
      <c r="AG5407" s="104"/>
      <c r="AK5407" s="104"/>
      <c r="AL5407" s="104"/>
      <c r="AO5407" s="104"/>
      <c r="AP5407" s="104"/>
    </row>
    <row r="5408" spans="21:42" ht="15" customHeight="1" x14ac:dyDescent="0.25">
      <c r="U5408" s="104"/>
      <c r="AB5408" s="104"/>
      <c r="AC5408" s="104"/>
      <c r="AF5408" s="104"/>
      <c r="AG5408" s="104"/>
      <c r="AK5408" s="104"/>
      <c r="AL5408" s="104"/>
      <c r="AO5408" s="104"/>
      <c r="AP5408" s="104"/>
    </row>
    <row r="5409" spans="21:42" ht="15" customHeight="1" x14ac:dyDescent="0.25">
      <c r="U5409" s="104"/>
      <c r="AB5409" s="104"/>
      <c r="AC5409" s="104"/>
      <c r="AF5409" s="104"/>
      <c r="AG5409" s="104"/>
      <c r="AK5409" s="104"/>
      <c r="AL5409" s="104"/>
      <c r="AO5409" s="104"/>
      <c r="AP5409" s="104"/>
    </row>
    <row r="5410" spans="21:42" ht="15" customHeight="1" x14ac:dyDescent="0.25">
      <c r="U5410" s="104"/>
      <c r="AB5410" s="104"/>
      <c r="AC5410" s="104"/>
      <c r="AF5410" s="104"/>
      <c r="AG5410" s="104"/>
      <c r="AK5410" s="104"/>
      <c r="AL5410" s="104"/>
      <c r="AO5410" s="104"/>
      <c r="AP5410" s="104"/>
    </row>
    <row r="5411" spans="21:42" ht="15" customHeight="1" x14ac:dyDescent="0.25">
      <c r="U5411" s="104"/>
      <c r="AB5411" s="104"/>
      <c r="AC5411" s="104"/>
      <c r="AF5411" s="104"/>
      <c r="AG5411" s="104"/>
      <c r="AK5411" s="104"/>
      <c r="AL5411" s="104"/>
      <c r="AO5411" s="104"/>
      <c r="AP5411" s="104"/>
    </row>
    <row r="5412" spans="21:42" ht="15" customHeight="1" x14ac:dyDescent="0.25">
      <c r="U5412" s="104"/>
      <c r="AB5412" s="104"/>
      <c r="AC5412" s="104"/>
      <c r="AF5412" s="104"/>
      <c r="AG5412" s="104"/>
      <c r="AK5412" s="104"/>
      <c r="AL5412" s="104"/>
      <c r="AO5412" s="104"/>
      <c r="AP5412" s="104"/>
    </row>
    <row r="5413" spans="21:42" ht="15" customHeight="1" x14ac:dyDescent="0.25">
      <c r="U5413" s="104"/>
      <c r="AB5413" s="104"/>
      <c r="AC5413" s="104"/>
      <c r="AF5413" s="104"/>
      <c r="AG5413" s="104"/>
      <c r="AK5413" s="104"/>
      <c r="AL5413" s="104"/>
      <c r="AO5413" s="104"/>
      <c r="AP5413" s="104"/>
    </row>
    <row r="5414" spans="21:42" ht="15" customHeight="1" x14ac:dyDescent="0.25">
      <c r="U5414" s="104"/>
      <c r="AB5414" s="104"/>
      <c r="AC5414" s="104"/>
      <c r="AF5414" s="104"/>
      <c r="AG5414" s="104"/>
      <c r="AK5414" s="104"/>
      <c r="AL5414" s="104"/>
      <c r="AO5414" s="104"/>
      <c r="AP5414" s="104"/>
    </row>
    <row r="5415" spans="21:42" ht="15" customHeight="1" x14ac:dyDescent="0.25">
      <c r="U5415" s="104"/>
      <c r="AB5415" s="104"/>
      <c r="AC5415" s="104"/>
      <c r="AF5415" s="104"/>
      <c r="AG5415" s="104"/>
      <c r="AK5415" s="104"/>
      <c r="AL5415" s="104"/>
      <c r="AO5415" s="104"/>
      <c r="AP5415" s="104"/>
    </row>
    <row r="5416" spans="21:42" ht="15" customHeight="1" x14ac:dyDescent="0.25">
      <c r="U5416" s="104"/>
      <c r="AB5416" s="104"/>
      <c r="AC5416" s="104"/>
      <c r="AF5416" s="104"/>
      <c r="AG5416" s="104"/>
      <c r="AK5416" s="104"/>
      <c r="AL5416" s="104"/>
      <c r="AO5416" s="104"/>
      <c r="AP5416" s="104"/>
    </row>
    <row r="5417" spans="21:42" ht="15" customHeight="1" x14ac:dyDescent="0.25">
      <c r="U5417" s="104"/>
      <c r="AB5417" s="104"/>
      <c r="AC5417" s="104"/>
      <c r="AF5417" s="104"/>
      <c r="AG5417" s="104"/>
      <c r="AK5417" s="104"/>
      <c r="AL5417" s="104"/>
      <c r="AO5417" s="104"/>
      <c r="AP5417" s="104"/>
    </row>
    <row r="5418" spans="21:42" ht="15" customHeight="1" x14ac:dyDescent="0.25">
      <c r="U5418" s="104"/>
      <c r="AB5418" s="104"/>
      <c r="AC5418" s="104"/>
      <c r="AF5418" s="104"/>
      <c r="AG5418" s="104"/>
      <c r="AK5418" s="104"/>
      <c r="AL5418" s="104"/>
      <c r="AO5418" s="104"/>
      <c r="AP5418" s="104"/>
    </row>
    <row r="5419" spans="21:42" ht="15" customHeight="1" x14ac:dyDescent="0.25">
      <c r="U5419" s="104"/>
      <c r="AB5419" s="104"/>
      <c r="AC5419" s="104"/>
      <c r="AF5419" s="104"/>
      <c r="AG5419" s="104"/>
      <c r="AK5419" s="104"/>
      <c r="AL5419" s="104"/>
      <c r="AO5419" s="104"/>
      <c r="AP5419" s="104"/>
    </row>
    <row r="5420" spans="21:42" ht="15" customHeight="1" x14ac:dyDescent="0.25">
      <c r="U5420" s="104"/>
      <c r="AB5420" s="104"/>
      <c r="AC5420" s="104"/>
      <c r="AF5420" s="104"/>
      <c r="AG5420" s="104"/>
      <c r="AK5420" s="104"/>
      <c r="AL5420" s="104"/>
      <c r="AO5420" s="104"/>
      <c r="AP5420" s="104"/>
    </row>
    <row r="5421" spans="21:42" ht="15" customHeight="1" x14ac:dyDescent="0.25">
      <c r="U5421" s="104"/>
      <c r="AB5421" s="104"/>
      <c r="AC5421" s="104"/>
      <c r="AF5421" s="104"/>
      <c r="AG5421" s="104"/>
      <c r="AK5421" s="104"/>
      <c r="AL5421" s="104"/>
      <c r="AO5421" s="104"/>
      <c r="AP5421" s="104"/>
    </row>
    <row r="5422" spans="21:42" ht="15" customHeight="1" x14ac:dyDescent="0.25">
      <c r="U5422" s="104"/>
      <c r="AB5422" s="104"/>
      <c r="AC5422" s="104"/>
      <c r="AF5422" s="104"/>
      <c r="AG5422" s="104"/>
      <c r="AK5422" s="104"/>
      <c r="AL5422" s="104"/>
      <c r="AO5422" s="104"/>
      <c r="AP5422" s="104"/>
    </row>
    <row r="5423" spans="21:42" ht="15" customHeight="1" x14ac:dyDescent="0.25">
      <c r="U5423" s="104"/>
      <c r="AB5423" s="104"/>
      <c r="AC5423" s="104"/>
      <c r="AF5423" s="104"/>
      <c r="AG5423" s="104"/>
      <c r="AK5423" s="104"/>
      <c r="AL5423" s="104"/>
      <c r="AO5423" s="104"/>
      <c r="AP5423" s="104"/>
    </row>
    <row r="5424" spans="21:42" ht="15" customHeight="1" x14ac:dyDescent="0.25">
      <c r="U5424" s="104"/>
      <c r="AB5424" s="104"/>
      <c r="AC5424" s="104"/>
      <c r="AF5424" s="104"/>
      <c r="AG5424" s="104"/>
      <c r="AK5424" s="104"/>
      <c r="AL5424" s="104"/>
      <c r="AO5424" s="104"/>
      <c r="AP5424" s="104"/>
    </row>
    <row r="5425" spans="21:42" ht="15" customHeight="1" x14ac:dyDescent="0.25">
      <c r="U5425" s="104"/>
      <c r="AB5425" s="104"/>
      <c r="AC5425" s="104"/>
      <c r="AF5425" s="104"/>
      <c r="AG5425" s="104"/>
      <c r="AK5425" s="104"/>
      <c r="AL5425" s="104"/>
      <c r="AO5425" s="104"/>
      <c r="AP5425" s="104"/>
    </row>
    <row r="5426" spans="21:42" ht="15" customHeight="1" x14ac:dyDescent="0.25">
      <c r="U5426" s="104"/>
      <c r="AB5426" s="104"/>
      <c r="AC5426" s="104"/>
      <c r="AF5426" s="104"/>
      <c r="AG5426" s="104"/>
      <c r="AK5426" s="104"/>
      <c r="AL5426" s="104"/>
      <c r="AO5426" s="104"/>
      <c r="AP5426" s="104"/>
    </row>
    <row r="5427" spans="21:42" ht="15" customHeight="1" x14ac:dyDescent="0.25">
      <c r="U5427" s="104"/>
      <c r="AB5427" s="104"/>
      <c r="AC5427" s="104"/>
      <c r="AF5427" s="104"/>
      <c r="AG5427" s="104"/>
      <c r="AK5427" s="104"/>
      <c r="AL5427" s="104"/>
      <c r="AO5427" s="104"/>
      <c r="AP5427" s="104"/>
    </row>
    <row r="5428" spans="21:42" ht="15" customHeight="1" x14ac:dyDescent="0.25">
      <c r="U5428" s="104"/>
      <c r="AB5428" s="104"/>
      <c r="AC5428" s="104"/>
      <c r="AF5428" s="104"/>
      <c r="AG5428" s="104"/>
      <c r="AK5428" s="104"/>
      <c r="AL5428" s="104"/>
      <c r="AO5428" s="104"/>
      <c r="AP5428" s="104"/>
    </row>
    <row r="5429" spans="21:42" ht="15" customHeight="1" x14ac:dyDescent="0.25">
      <c r="U5429" s="104"/>
      <c r="AB5429" s="104"/>
      <c r="AC5429" s="104"/>
      <c r="AF5429" s="104"/>
      <c r="AG5429" s="104"/>
      <c r="AK5429" s="104"/>
      <c r="AL5429" s="104"/>
      <c r="AO5429" s="104"/>
      <c r="AP5429" s="104"/>
    </row>
    <row r="5430" spans="21:42" ht="15" customHeight="1" x14ac:dyDescent="0.25">
      <c r="U5430" s="104"/>
      <c r="AB5430" s="104"/>
      <c r="AC5430" s="104"/>
      <c r="AF5430" s="104"/>
      <c r="AG5430" s="104"/>
      <c r="AK5430" s="104"/>
      <c r="AL5430" s="104"/>
      <c r="AO5430" s="104"/>
      <c r="AP5430" s="104"/>
    </row>
    <row r="5431" spans="21:42" ht="15" customHeight="1" x14ac:dyDescent="0.25">
      <c r="U5431" s="104"/>
      <c r="AB5431" s="104"/>
      <c r="AC5431" s="104"/>
      <c r="AF5431" s="104"/>
      <c r="AG5431" s="104"/>
      <c r="AK5431" s="104"/>
      <c r="AL5431" s="104"/>
      <c r="AO5431" s="104"/>
      <c r="AP5431" s="104"/>
    </row>
    <row r="5432" spans="21:42" ht="15" customHeight="1" x14ac:dyDescent="0.25">
      <c r="U5432" s="104"/>
      <c r="AB5432" s="104"/>
      <c r="AC5432" s="104"/>
      <c r="AF5432" s="104"/>
      <c r="AG5432" s="104"/>
      <c r="AK5432" s="104"/>
      <c r="AL5432" s="104"/>
      <c r="AO5432" s="104"/>
      <c r="AP5432" s="104"/>
    </row>
    <row r="5433" spans="21:42" ht="15" customHeight="1" x14ac:dyDescent="0.25">
      <c r="U5433" s="104"/>
      <c r="AB5433" s="104"/>
      <c r="AC5433" s="104"/>
      <c r="AF5433" s="104"/>
      <c r="AG5433" s="104"/>
      <c r="AK5433" s="104"/>
      <c r="AL5433" s="104"/>
      <c r="AO5433" s="104"/>
      <c r="AP5433" s="104"/>
    </row>
    <row r="5434" spans="21:42" ht="15" customHeight="1" x14ac:dyDescent="0.25">
      <c r="U5434" s="104"/>
      <c r="AB5434" s="104"/>
      <c r="AC5434" s="104"/>
      <c r="AF5434" s="104"/>
      <c r="AG5434" s="104"/>
      <c r="AK5434" s="104"/>
      <c r="AL5434" s="104"/>
      <c r="AO5434" s="104"/>
      <c r="AP5434" s="104"/>
    </row>
    <row r="5435" spans="21:42" ht="15" customHeight="1" x14ac:dyDescent="0.25">
      <c r="U5435" s="104"/>
      <c r="AB5435" s="104"/>
      <c r="AC5435" s="104"/>
      <c r="AF5435" s="104"/>
      <c r="AG5435" s="104"/>
      <c r="AK5435" s="104"/>
      <c r="AL5435" s="104"/>
      <c r="AO5435" s="104"/>
      <c r="AP5435" s="104"/>
    </row>
    <row r="5436" spans="21:42" ht="15" customHeight="1" x14ac:dyDescent="0.25">
      <c r="U5436" s="104"/>
      <c r="AB5436" s="104"/>
      <c r="AC5436" s="104"/>
      <c r="AF5436" s="104"/>
      <c r="AG5436" s="104"/>
      <c r="AK5436" s="104"/>
      <c r="AL5436" s="104"/>
      <c r="AO5436" s="104"/>
      <c r="AP5436" s="104"/>
    </row>
    <row r="5437" spans="21:42" ht="15" customHeight="1" x14ac:dyDescent="0.25">
      <c r="U5437" s="104"/>
      <c r="AB5437" s="104"/>
      <c r="AC5437" s="104"/>
      <c r="AF5437" s="104"/>
      <c r="AG5437" s="104"/>
      <c r="AK5437" s="104"/>
      <c r="AL5437" s="104"/>
      <c r="AO5437" s="104"/>
      <c r="AP5437" s="104"/>
    </row>
    <row r="5438" spans="21:42" ht="15" customHeight="1" x14ac:dyDescent="0.25">
      <c r="U5438" s="104"/>
      <c r="AB5438" s="104"/>
      <c r="AC5438" s="104"/>
      <c r="AF5438" s="104"/>
      <c r="AG5438" s="104"/>
      <c r="AK5438" s="104"/>
      <c r="AL5438" s="104"/>
      <c r="AO5438" s="104"/>
      <c r="AP5438" s="104"/>
    </row>
    <row r="5439" spans="21:42" ht="15" customHeight="1" x14ac:dyDescent="0.25">
      <c r="U5439" s="104"/>
      <c r="AB5439" s="104"/>
      <c r="AC5439" s="104"/>
      <c r="AF5439" s="104"/>
      <c r="AG5439" s="104"/>
      <c r="AK5439" s="104"/>
      <c r="AL5439" s="104"/>
      <c r="AO5439" s="104"/>
      <c r="AP5439" s="104"/>
    </row>
    <row r="5440" spans="21:42" ht="15" customHeight="1" x14ac:dyDescent="0.25">
      <c r="U5440" s="104"/>
      <c r="AB5440" s="104"/>
      <c r="AC5440" s="104"/>
      <c r="AF5440" s="104"/>
      <c r="AG5440" s="104"/>
      <c r="AK5440" s="104"/>
      <c r="AL5440" s="104"/>
      <c r="AO5440" s="104"/>
      <c r="AP5440" s="104"/>
    </row>
    <row r="5441" spans="21:42" ht="15" customHeight="1" x14ac:dyDescent="0.25">
      <c r="U5441" s="104"/>
      <c r="AB5441" s="104"/>
      <c r="AC5441" s="104"/>
      <c r="AF5441" s="104"/>
      <c r="AG5441" s="104"/>
      <c r="AK5441" s="104"/>
      <c r="AL5441" s="104"/>
      <c r="AO5441" s="104"/>
      <c r="AP5441" s="104"/>
    </row>
    <row r="5442" spans="21:42" ht="15" customHeight="1" x14ac:dyDescent="0.25">
      <c r="U5442" s="104"/>
      <c r="AB5442" s="104"/>
      <c r="AC5442" s="104"/>
      <c r="AF5442" s="104"/>
      <c r="AG5442" s="104"/>
      <c r="AK5442" s="104"/>
      <c r="AL5442" s="104"/>
      <c r="AO5442" s="104"/>
      <c r="AP5442" s="104"/>
    </row>
    <row r="5443" spans="21:42" ht="15" customHeight="1" x14ac:dyDescent="0.25">
      <c r="U5443" s="104"/>
      <c r="AB5443" s="104"/>
      <c r="AC5443" s="104"/>
      <c r="AF5443" s="104"/>
      <c r="AG5443" s="104"/>
      <c r="AK5443" s="104"/>
      <c r="AL5443" s="104"/>
      <c r="AO5443" s="104"/>
      <c r="AP5443" s="104"/>
    </row>
    <row r="5444" spans="21:42" ht="15" customHeight="1" x14ac:dyDescent="0.25">
      <c r="U5444" s="104"/>
      <c r="AB5444" s="104"/>
      <c r="AC5444" s="104"/>
      <c r="AF5444" s="104"/>
      <c r="AG5444" s="104"/>
      <c r="AK5444" s="104"/>
      <c r="AL5444" s="104"/>
      <c r="AO5444" s="104"/>
      <c r="AP5444" s="104"/>
    </row>
    <row r="5445" spans="21:42" ht="15" customHeight="1" x14ac:dyDescent="0.25">
      <c r="U5445" s="104"/>
      <c r="AB5445" s="104"/>
      <c r="AC5445" s="104"/>
      <c r="AF5445" s="104"/>
      <c r="AG5445" s="104"/>
      <c r="AK5445" s="104"/>
      <c r="AL5445" s="104"/>
      <c r="AO5445" s="104"/>
      <c r="AP5445" s="104"/>
    </row>
    <row r="5446" spans="21:42" ht="15" customHeight="1" x14ac:dyDescent="0.25">
      <c r="U5446" s="104"/>
      <c r="AB5446" s="104"/>
      <c r="AC5446" s="104"/>
      <c r="AF5446" s="104"/>
      <c r="AG5446" s="104"/>
      <c r="AK5446" s="104"/>
      <c r="AL5446" s="104"/>
      <c r="AO5446" s="104"/>
      <c r="AP5446" s="104"/>
    </row>
    <row r="5447" spans="21:42" ht="15" customHeight="1" x14ac:dyDescent="0.25">
      <c r="U5447" s="104"/>
      <c r="AB5447" s="104"/>
      <c r="AC5447" s="104"/>
      <c r="AF5447" s="104"/>
      <c r="AG5447" s="104"/>
      <c r="AK5447" s="104"/>
      <c r="AL5447" s="104"/>
      <c r="AO5447" s="104"/>
      <c r="AP5447" s="104"/>
    </row>
    <row r="5448" spans="21:42" ht="15" customHeight="1" x14ac:dyDescent="0.25">
      <c r="U5448" s="104"/>
      <c r="AB5448" s="104"/>
      <c r="AC5448" s="104"/>
      <c r="AF5448" s="104"/>
      <c r="AG5448" s="104"/>
      <c r="AK5448" s="104"/>
      <c r="AL5448" s="104"/>
      <c r="AO5448" s="104"/>
      <c r="AP5448" s="104"/>
    </row>
    <row r="5449" spans="21:42" ht="15" customHeight="1" x14ac:dyDescent="0.25">
      <c r="U5449" s="104"/>
      <c r="AB5449" s="104"/>
      <c r="AC5449" s="104"/>
      <c r="AF5449" s="104"/>
      <c r="AG5449" s="104"/>
      <c r="AK5449" s="104"/>
      <c r="AL5449" s="104"/>
      <c r="AO5449" s="104"/>
      <c r="AP5449" s="104"/>
    </row>
    <row r="5450" spans="21:42" ht="15" customHeight="1" x14ac:dyDescent="0.25">
      <c r="U5450" s="104"/>
      <c r="AB5450" s="104"/>
      <c r="AC5450" s="104"/>
      <c r="AF5450" s="104"/>
      <c r="AG5450" s="104"/>
      <c r="AK5450" s="104"/>
      <c r="AL5450" s="104"/>
      <c r="AO5450" s="104"/>
      <c r="AP5450" s="104"/>
    </row>
    <row r="5451" spans="21:42" ht="15" customHeight="1" x14ac:dyDescent="0.25">
      <c r="U5451" s="104"/>
      <c r="AB5451" s="104"/>
      <c r="AC5451" s="104"/>
      <c r="AF5451" s="104"/>
      <c r="AG5451" s="104"/>
      <c r="AK5451" s="104"/>
      <c r="AL5451" s="104"/>
      <c r="AO5451" s="104"/>
      <c r="AP5451" s="104"/>
    </row>
    <row r="5452" spans="21:42" ht="15" customHeight="1" x14ac:dyDescent="0.25">
      <c r="U5452" s="104"/>
      <c r="AB5452" s="104"/>
      <c r="AC5452" s="104"/>
      <c r="AF5452" s="104"/>
      <c r="AG5452" s="104"/>
      <c r="AK5452" s="104"/>
      <c r="AL5452" s="104"/>
      <c r="AO5452" s="104"/>
      <c r="AP5452" s="104"/>
    </row>
    <row r="5453" spans="21:42" ht="15" customHeight="1" x14ac:dyDescent="0.25">
      <c r="U5453" s="104"/>
      <c r="AB5453" s="104"/>
      <c r="AC5453" s="104"/>
      <c r="AF5453" s="104"/>
      <c r="AG5453" s="104"/>
      <c r="AK5453" s="104"/>
      <c r="AL5453" s="104"/>
      <c r="AO5453" s="104"/>
      <c r="AP5453" s="104"/>
    </row>
    <row r="5454" spans="21:42" ht="15" customHeight="1" x14ac:dyDescent="0.25">
      <c r="U5454" s="104"/>
      <c r="AB5454" s="104"/>
      <c r="AC5454" s="104"/>
      <c r="AF5454" s="104"/>
      <c r="AG5454" s="104"/>
      <c r="AK5454" s="104"/>
      <c r="AL5454" s="104"/>
      <c r="AO5454" s="104"/>
      <c r="AP5454" s="104"/>
    </row>
    <row r="5455" spans="21:42" ht="15" customHeight="1" x14ac:dyDescent="0.25">
      <c r="U5455" s="104"/>
      <c r="AB5455" s="104"/>
      <c r="AC5455" s="104"/>
      <c r="AF5455" s="104"/>
      <c r="AG5455" s="104"/>
      <c r="AK5455" s="104"/>
      <c r="AL5455" s="104"/>
      <c r="AO5455" s="104"/>
      <c r="AP5455" s="104"/>
    </row>
    <row r="5456" spans="21:42" ht="15" customHeight="1" x14ac:dyDescent="0.25">
      <c r="U5456" s="104"/>
      <c r="AB5456" s="104"/>
      <c r="AC5456" s="104"/>
      <c r="AF5456" s="104"/>
      <c r="AG5456" s="104"/>
      <c r="AK5456" s="104"/>
      <c r="AL5456" s="104"/>
      <c r="AO5456" s="104"/>
      <c r="AP5456" s="104"/>
    </row>
    <row r="5457" spans="21:42" ht="15" customHeight="1" x14ac:dyDescent="0.25">
      <c r="U5457" s="104"/>
      <c r="AB5457" s="104"/>
      <c r="AC5457" s="104"/>
      <c r="AF5457" s="104"/>
      <c r="AG5457" s="104"/>
      <c r="AK5457" s="104"/>
      <c r="AL5457" s="104"/>
      <c r="AO5457" s="104"/>
      <c r="AP5457" s="104"/>
    </row>
    <row r="5458" spans="21:42" ht="15" customHeight="1" x14ac:dyDescent="0.25">
      <c r="U5458" s="104"/>
      <c r="AB5458" s="104"/>
      <c r="AC5458" s="104"/>
      <c r="AF5458" s="104"/>
      <c r="AG5458" s="104"/>
      <c r="AK5458" s="104"/>
      <c r="AL5458" s="104"/>
      <c r="AO5458" s="104"/>
      <c r="AP5458" s="104"/>
    </row>
    <row r="5459" spans="21:42" ht="15" customHeight="1" x14ac:dyDescent="0.25">
      <c r="U5459" s="104"/>
      <c r="AB5459" s="104"/>
      <c r="AC5459" s="104"/>
      <c r="AF5459" s="104"/>
      <c r="AG5459" s="104"/>
      <c r="AK5459" s="104"/>
      <c r="AL5459" s="104"/>
      <c r="AO5459" s="104"/>
      <c r="AP5459" s="104"/>
    </row>
    <row r="5460" spans="21:42" ht="15" customHeight="1" x14ac:dyDescent="0.25">
      <c r="U5460" s="104"/>
      <c r="AB5460" s="104"/>
      <c r="AC5460" s="104"/>
      <c r="AF5460" s="104"/>
      <c r="AG5460" s="104"/>
      <c r="AK5460" s="104"/>
      <c r="AL5460" s="104"/>
      <c r="AO5460" s="104"/>
      <c r="AP5460" s="104"/>
    </row>
    <row r="5461" spans="21:42" ht="15" customHeight="1" x14ac:dyDescent="0.25">
      <c r="U5461" s="104"/>
      <c r="AB5461" s="104"/>
      <c r="AC5461" s="104"/>
      <c r="AF5461" s="104"/>
      <c r="AG5461" s="104"/>
      <c r="AK5461" s="104"/>
      <c r="AL5461" s="104"/>
      <c r="AO5461" s="104"/>
      <c r="AP5461" s="104"/>
    </row>
    <row r="5462" spans="21:42" ht="15" customHeight="1" x14ac:dyDescent="0.25">
      <c r="U5462" s="104"/>
      <c r="AB5462" s="104"/>
      <c r="AC5462" s="104"/>
      <c r="AF5462" s="104"/>
      <c r="AG5462" s="104"/>
      <c r="AK5462" s="104"/>
      <c r="AL5462" s="104"/>
      <c r="AO5462" s="104"/>
      <c r="AP5462" s="104"/>
    </row>
    <row r="5463" spans="21:42" ht="15" customHeight="1" x14ac:dyDescent="0.25">
      <c r="U5463" s="104"/>
      <c r="AB5463" s="104"/>
      <c r="AC5463" s="104"/>
      <c r="AF5463" s="104"/>
      <c r="AG5463" s="104"/>
      <c r="AK5463" s="104"/>
      <c r="AL5463" s="104"/>
      <c r="AO5463" s="104"/>
      <c r="AP5463" s="104"/>
    </row>
    <row r="5464" spans="21:42" ht="15" customHeight="1" x14ac:dyDescent="0.25">
      <c r="U5464" s="104"/>
      <c r="AB5464" s="104"/>
      <c r="AC5464" s="104"/>
      <c r="AF5464" s="104"/>
      <c r="AG5464" s="104"/>
      <c r="AK5464" s="104"/>
      <c r="AL5464" s="104"/>
      <c r="AO5464" s="104"/>
      <c r="AP5464" s="104"/>
    </row>
    <row r="5465" spans="21:42" ht="15" customHeight="1" x14ac:dyDescent="0.25">
      <c r="U5465" s="104"/>
      <c r="AB5465" s="104"/>
      <c r="AC5465" s="104"/>
      <c r="AF5465" s="104"/>
      <c r="AG5465" s="104"/>
      <c r="AK5465" s="104"/>
      <c r="AL5465" s="104"/>
      <c r="AO5465" s="104"/>
      <c r="AP5465" s="104"/>
    </row>
    <row r="5466" spans="21:42" ht="15" customHeight="1" x14ac:dyDescent="0.25">
      <c r="U5466" s="104"/>
      <c r="AB5466" s="104"/>
      <c r="AC5466" s="104"/>
      <c r="AF5466" s="104"/>
      <c r="AG5466" s="104"/>
      <c r="AK5466" s="104"/>
      <c r="AL5466" s="104"/>
      <c r="AO5466" s="104"/>
      <c r="AP5466" s="104"/>
    </row>
    <row r="5467" spans="21:42" ht="15" customHeight="1" x14ac:dyDescent="0.25">
      <c r="U5467" s="104"/>
      <c r="AB5467" s="104"/>
      <c r="AC5467" s="104"/>
      <c r="AF5467" s="104"/>
      <c r="AG5467" s="104"/>
      <c r="AK5467" s="104"/>
      <c r="AL5467" s="104"/>
      <c r="AO5467" s="104"/>
      <c r="AP5467" s="104"/>
    </row>
    <row r="5468" spans="21:42" ht="15" customHeight="1" x14ac:dyDescent="0.25">
      <c r="U5468" s="104"/>
      <c r="AB5468" s="104"/>
      <c r="AC5468" s="104"/>
      <c r="AF5468" s="104"/>
      <c r="AG5468" s="104"/>
      <c r="AK5468" s="104"/>
      <c r="AL5468" s="104"/>
      <c r="AO5468" s="104"/>
      <c r="AP5468" s="104"/>
    </row>
    <row r="5469" spans="21:42" ht="15" customHeight="1" x14ac:dyDescent="0.25">
      <c r="U5469" s="104"/>
      <c r="AB5469" s="104"/>
      <c r="AC5469" s="104"/>
      <c r="AF5469" s="104"/>
      <c r="AG5469" s="104"/>
      <c r="AK5469" s="104"/>
      <c r="AL5469" s="104"/>
      <c r="AO5469" s="104"/>
      <c r="AP5469" s="104"/>
    </row>
    <row r="5470" spans="21:42" ht="15" customHeight="1" x14ac:dyDescent="0.25">
      <c r="U5470" s="104"/>
      <c r="AB5470" s="104"/>
      <c r="AC5470" s="104"/>
      <c r="AF5470" s="104"/>
      <c r="AG5470" s="104"/>
      <c r="AK5470" s="104"/>
      <c r="AL5470" s="104"/>
      <c r="AO5470" s="104"/>
      <c r="AP5470" s="104"/>
    </row>
    <row r="5471" spans="21:42" ht="15" customHeight="1" x14ac:dyDescent="0.25">
      <c r="U5471" s="104"/>
      <c r="AB5471" s="104"/>
      <c r="AC5471" s="104"/>
      <c r="AF5471" s="104"/>
      <c r="AG5471" s="104"/>
      <c r="AK5471" s="104"/>
      <c r="AL5471" s="104"/>
      <c r="AO5471" s="104"/>
      <c r="AP5471" s="104"/>
    </row>
    <row r="5472" spans="21:42" ht="15" customHeight="1" x14ac:dyDescent="0.25">
      <c r="U5472" s="104"/>
      <c r="AB5472" s="104"/>
      <c r="AC5472" s="104"/>
      <c r="AF5472" s="104"/>
      <c r="AG5472" s="104"/>
      <c r="AK5472" s="104"/>
      <c r="AL5472" s="104"/>
      <c r="AO5472" s="104"/>
      <c r="AP5472" s="104"/>
    </row>
    <row r="5473" spans="21:42" ht="15" customHeight="1" x14ac:dyDescent="0.25">
      <c r="U5473" s="104"/>
      <c r="AB5473" s="104"/>
      <c r="AC5473" s="104"/>
      <c r="AF5473" s="104"/>
      <c r="AG5473" s="104"/>
      <c r="AK5473" s="104"/>
      <c r="AL5473" s="104"/>
      <c r="AO5473" s="104"/>
      <c r="AP5473" s="104"/>
    </row>
    <row r="5474" spans="21:42" ht="15" customHeight="1" x14ac:dyDescent="0.25">
      <c r="U5474" s="104"/>
      <c r="AB5474" s="104"/>
      <c r="AC5474" s="104"/>
      <c r="AF5474" s="104"/>
      <c r="AG5474" s="104"/>
      <c r="AK5474" s="104"/>
      <c r="AL5474" s="104"/>
      <c r="AO5474" s="104"/>
      <c r="AP5474" s="104"/>
    </row>
    <row r="5475" spans="21:42" ht="15" customHeight="1" x14ac:dyDescent="0.25">
      <c r="U5475" s="104"/>
      <c r="AB5475" s="104"/>
      <c r="AC5475" s="104"/>
      <c r="AF5475" s="104"/>
      <c r="AG5475" s="104"/>
      <c r="AK5475" s="104"/>
      <c r="AL5475" s="104"/>
      <c r="AO5475" s="104"/>
      <c r="AP5475" s="104"/>
    </row>
    <row r="5476" spans="21:42" ht="15" customHeight="1" x14ac:dyDescent="0.25">
      <c r="U5476" s="104"/>
      <c r="AB5476" s="104"/>
      <c r="AC5476" s="104"/>
      <c r="AF5476" s="104"/>
      <c r="AG5476" s="104"/>
      <c r="AK5476" s="104"/>
      <c r="AL5476" s="104"/>
      <c r="AO5476" s="104"/>
      <c r="AP5476" s="104"/>
    </row>
    <row r="5477" spans="21:42" ht="15" customHeight="1" x14ac:dyDescent="0.25">
      <c r="U5477" s="104"/>
      <c r="AB5477" s="104"/>
      <c r="AC5477" s="104"/>
      <c r="AF5477" s="104"/>
      <c r="AG5477" s="104"/>
      <c r="AK5477" s="104"/>
      <c r="AL5477" s="104"/>
      <c r="AO5477" s="104"/>
      <c r="AP5477" s="104"/>
    </row>
    <row r="5478" spans="21:42" ht="15" customHeight="1" x14ac:dyDescent="0.25">
      <c r="U5478" s="104"/>
      <c r="AB5478" s="104"/>
      <c r="AC5478" s="104"/>
      <c r="AF5478" s="104"/>
      <c r="AG5478" s="104"/>
      <c r="AK5478" s="104"/>
      <c r="AL5478" s="104"/>
      <c r="AO5478" s="104"/>
      <c r="AP5478" s="104"/>
    </row>
    <row r="5479" spans="21:42" ht="15" customHeight="1" x14ac:dyDescent="0.25">
      <c r="U5479" s="104"/>
      <c r="AB5479" s="104"/>
      <c r="AC5479" s="104"/>
      <c r="AF5479" s="104"/>
      <c r="AG5479" s="104"/>
      <c r="AK5479" s="104"/>
      <c r="AL5479" s="104"/>
      <c r="AO5479" s="104"/>
      <c r="AP5479" s="104"/>
    </row>
    <row r="5480" spans="21:42" ht="15" customHeight="1" x14ac:dyDescent="0.25">
      <c r="U5480" s="104"/>
      <c r="AB5480" s="104"/>
      <c r="AC5480" s="104"/>
      <c r="AF5480" s="104"/>
      <c r="AG5480" s="104"/>
      <c r="AK5480" s="104"/>
      <c r="AL5480" s="104"/>
      <c r="AO5480" s="104"/>
      <c r="AP5480" s="104"/>
    </row>
    <row r="5481" spans="21:42" ht="15" customHeight="1" x14ac:dyDescent="0.25">
      <c r="U5481" s="104"/>
      <c r="AB5481" s="104"/>
      <c r="AC5481" s="104"/>
      <c r="AF5481" s="104"/>
      <c r="AG5481" s="104"/>
      <c r="AK5481" s="104"/>
      <c r="AL5481" s="104"/>
      <c r="AO5481" s="104"/>
      <c r="AP5481" s="104"/>
    </row>
    <row r="5482" spans="21:42" ht="15" customHeight="1" x14ac:dyDescent="0.25">
      <c r="U5482" s="104"/>
      <c r="AB5482" s="104"/>
      <c r="AC5482" s="104"/>
      <c r="AF5482" s="104"/>
      <c r="AG5482" s="104"/>
      <c r="AK5482" s="104"/>
      <c r="AL5482" s="104"/>
      <c r="AO5482" s="104"/>
      <c r="AP5482" s="104"/>
    </row>
    <row r="5483" spans="21:42" ht="15" customHeight="1" x14ac:dyDescent="0.25">
      <c r="U5483" s="104"/>
      <c r="AB5483" s="104"/>
      <c r="AC5483" s="104"/>
      <c r="AF5483" s="104"/>
      <c r="AG5483" s="104"/>
      <c r="AK5483" s="104"/>
      <c r="AL5483" s="104"/>
      <c r="AO5483" s="104"/>
      <c r="AP5483" s="104"/>
    </row>
    <row r="5484" spans="21:42" ht="15" customHeight="1" x14ac:dyDescent="0.25">
      <c r="U5484" s="104"/>
      <c r="AB5484" s="104"/>
      <c r="AC5484" s="104"/>
      <c r="AF5484" s="104"/>
      <c r="AG5484" s="104"/>
      <c r="AK5484" s="104"/>
      <c r="AL5484" s="104"/>
      <c r="AO5484" s="104"/>
      <c r="AP5484" s="104"/>
    </row>
    <row r="5485" spans="21:42" ht="15" customHeight="1" x14ac:dyDescent="0.25">
      <c r="U5485" s="104"/>
      <c r="AB5485" s="104"/>
      <c r="AC5485" s="104"/>
      <c r="AF5485" s="104"/>
      <c r="AG5485" s="104"/>
      <c r="AK5485" s="104"/>
      <c r="AL5485" s="104"/>
      <c r="AO5485" s="104"/>
      <c r="AP5485" s="104"/>
    </row>
    <row r="5486" spans="21:42" ht="15" customHeight="1" x14ac:dyDescent="0.25">
      <c r="U5486" s="104"/>
      <c r="AB5486" s="104"/>
      <c r="AC5486" s="104"/>
      <c r="AF5486" s="104"/>
      <c r="AG5486" s="104"/>
      <c r="AK5486" s="104"/>
      <c r="AL5486" s="104"/>
      <c r="AO5486" s="104"/>
      <c r="AP5486" s="104"/>
    </row>
    <row r="5487" spans="21:42" ht="15" customHeight="1" x14ac:dyDescent="0.25">
      <c r="U5487" s="104"/>
      <c r="AB5487" s="104"/>
      <c r="AC5487" s="104"/>
      <c r="AF5487" s="104"/>
      <c r="AG5487" s="104"/>
      <c r="AK5487" s="104"/>
      <c r="AL5487" s="104"/>
      <c r="AO5487" s="104"/>
      <c r="AP5487" s="104"/>
    </row>
    <row r="5488" spans="21:42" ht="15" customHeight="1" x14ac:dyDescent="0.25">
      <c r="U5488" s="104"/>
      <c r="AB5488" s="104"/>
      <c r="AC5488" s="104"/>
      <c r="AF5488" s="104"/>
      <c r="AG5488" s="104"/>
      <c r="AK5488" s="104"/>
      <c r="AL5488" s="104"/>
      <c r="AO5488" s="104"/>
      <c r="AP5488" s="104"/>
    </row>
    <row r="5489" spans="21:42" ht="15" customHeight="1" x14ac:dyDescent="0.25">
      <c r="U5489" s="104"/>
      <c r="AB5489" s="104"/>
      <c r="AC5489" s="104"/>
      <c r="AF5489" s="104"/>
      <c r="AG5489" s="104"/>
      <c r="AK5489" s="104"/>
      <c r="AL5489" s="104"/>
      <c r="AO5489" s="104"/>
      <c r="AP5489" s="104"/>
    </row>
    <row r="5490" spans="21:42" ht="15" customHeight="1" x14ac:dyDescent="0.25">
      <c r="U5490" s="104"/>
      <c r="AB5490" s="104"/>
      <c r="AC5490" s="104"/>
      <c r="AF5490" s="104"/>
      <c r="AG5490" s="104"/>
      <c r="AK5490" s="104"/>
      <c r="AL5490" s="104"/>
      <c r="AO5490" s="104"/>
      <c r="AP5490" s="104"/>
    </row>
    <row r="5491" spans="21:42" ht="15" customHeight="1" x14ac:dyDescent="0.25">
      <c r="U5491" s="104"/>
      <c r="AB5491" s="104"/>
      <c r="AC5491" s="104"/>
      <c r="AF5491" s="104"/>
      <c r="AG5491" s="104"/>
      <c r="AK5491" s="104"/>
      <c r="AL5491" s="104"/>
      <c r="AO5491" s="104"/>
      <c r="AP5491" s="104"/>
    </row>
    <row r="5492" spans="21:42" ht="15" customHeight="1" x14ac:dyDescent="0.25">
      <c r="U5492" s="104"/>
      <c r="AB5492" s="104"/>
      <c r="AC5492" s="104"/>
      <c r="AF5492" s="104"/>
      <c r="AG5492" s="104"/>
      <c r="AK5492" s="104"/>
      <c r="AL5492" s="104"/>
      <c r="AO5492" s="104"/>
      <c r="AP5492" s="104"/>
    </row>
    <row r="5493" spans="21:42" ht="15" customHeight="1" x14ac:dyDescent="0.25">
      <c r="U5493" s="104"/>
      <c r="AB5493" s="104"/>
      <c r="AC5493" s="104"/>
      <c r="AF5493" s="104"/>
      <c r="AG5493" s="104"/>
      <c r="AK5493" s="104"/>
      <c r="AL5493" s="104"/>
      <c r="AO5493" s="104"/>
      <c r="AP5493" s="104"/>
    </row>
    <row r="5494" spans="21:42" ht="15" customHeight="1" x14ac:dyDescent="0.25">
      <c r="U5494" s="104"/>
      <c r="AB5494" s="104"/>
      <c r="AC5494" s="104"/>
      <c r="AF5494" s="104"/>
      <c r="AG5494" s="104"/>
      <c r="AK5494" s="104"/>
      <c r="AL5494" s="104"/>
      <c r="AO5494" s="104"/>
      <c r="AP5494" s="104"/>
    </row>
    <row r="5495" spans="21:42" ht="15" customHeight="1" x14ac:dyDescent="0.25">
      <c r="U5495" s="104"/>
      <c r="AB5495" s="104"/>
      <c r="AC5495" s="104"/>
      <c r="AF5495" s="104"/>
      <c r="AG5495" s="104"/>
      <c r="AK5495" s="104"/>
      <c r="AL5495" s="104"/>
      <c r="AO5495" s="104"/>
      <c r="AP5495" s="104"/>
    </row>
    <row r="5496" spans="21:42" ht="15" customHeight="1" x14ac:dyDescent="0.25">
      <c r="U5496" s="104"/>
      <c r="AB5496" s="104"/>
      <c r="AC5496" s="104"/>
      <c r="AF5496" s="104"/>
      <c r="AG5496" s="104"/>
      <c r="AK5496" s="104"/>
      <c r="AL5496" s="104"/>
      <c r="AO5496" s="104"/>
      <c r="AP5496" s="104"/>
    </row>
    <row r="5497" spans="21:42" ht="15" customHeight="1" x14ac:dyDescent="0.25">
      <c r="U5497" s="104"/>
      <c r="AB5497" s="104"/>
      <c r="AC5497" s="104"/>
      <c r="AF5497" s="104"/>
      <c r="AG5497" s="104"/>
      <c r="AK5497" s="104"/>
      <c r="AL5497" s="104"/>
      <c r="AO5497" s="104"/>
      <c r="AP5497" s="104"/>
    </row>
    <row r="5498" spans="21:42" ht="15" customHeight="1" x14ac:dyDescent="0.25">
      <c r="U5498" s="104"/>
      <c r="AB5498" s="104"/>
      <c r="AC5498" s="104"/>
      <c r="AF5498" s="104"/>
      <c r="AG5498" s="104"/>
      <c r="AK5498" s="104"/>
      <c r="AL5498" s="104"/>
      <c r="AO5498" s="104"/>
      <c r="AP5498" s="104"/>
    </row>
    <row r="5499" spans="21:42" ht="15" customHeight="1" x14ac:dyDescent="0.25">
      <c r="U5499" s="104"/>
      <c r="AB5499" s="104"/>
      <c r="AC5499" s="104"/>
      <c r="AF5499" s="104"/>
      <c r="AG5499" s="104"/>
      <c r="AK5499" s="104"/>
      <c r="AL5499" s="104"/>
      <c r="AO5499" s="104"/>
      <c r="AP5499" s="104"/>
    </row>
    <row r="5500" spans="21:42" ht="15" customHeight="1" x14ac:dyDescent="0.25">
      <c r="U5500" s="104"/>
      <c r="AB5500" s="104"/>
      <c r="AC5500" s="104"/>
      <c r="AF5500" s="104"/>
      <c r="AG5500" s="104"/>
      <c r="AK5500" s="104"/>
      <c r="AL5500" s="104"/>
      <c r="AO5500" s="104"/>
      <c r="AP5500" s="104"/>
    </row>
    <row r="5501" spans="21:42" ht="15" customHeight="1" x14ac:dyDescent="0.25">
      <c r="U5501" s="104"/>
      <c r="AB5501" s="104"/>
      <c r="AC5501" s="104"/>
      <c r="AF5501" s="104"/>
      <c r="AG5501" s="104"/>
      <c r="AK5501" s="104"/>
      <c r="AL5501" s="104"/>
      <c r="AO5501" s="104"/>
      <c r="AP5501" s="104"/>
    </row>
    <row r="5502" spans="21:42" ht="15" customHeight="1" x14ac:dyDescent="0.25">
      <c r="U5502" s="104"/>
      <c r="AB5502" s="104"/>
      <c r="AC5502" s="104"/>
      <c r="AF5502" s="104"/>
      <c r="AG5502" s="104"/>
      <c r="AK5502" s="104"/>
      <c r="AL5502" s="104"/>
      <c r="AO5502" s="104"/>
      <c r="AP5502" s="104"/>
    </row>
    <row r="5503" spans="21:42" ht="15" customHeight="1" x14ac:dyDescent="0.25">
      <c r="U5503" s="104"/>
      <c r="AB5503" s="104"/>
      <c r="AC5503" s="104"/>
      <c r="AF5503" s="104"/>
      <c r="AG5503" s="104"/>
      <c r="AK5503" s="104"/>
      <c r="AL5503" s="104"/>
      <c r="AO5503" s="104"/>
      <c r="AP5503" s="104"/>
    </row>
    <row r="5504" spans="21:42" ht="15" customHeight="1" x14ac:dyDescent="0.25">
      <c r="U5504" s="104"/>
      <c r="AB5504" s="104"/>
      <c r="AC5504" s="104"/>
      <c r="AF5504" s="104"/>
      <c r="AG5504" s="104"/>
      <c r="AK5504" s="104"/>
      <c r="AL5504" s="104"/>
      <c r="AO5504" s="104"/>
      <c r="AP5504" s="104"/>
    </row>
    <row r="5505" spans="21:42" ht="15" customHeight="1" x14ac:dyDescent="0.25">
      <c r="U5505" s="104"/>
      <c r="AB5505" s="104"/>
      <c r="AC5505" s="104"/>
      <c r="AF5505" s="104"/>
      <c r="AG5505" s="104"/>
      <c r="AK5505" s="104"/>
      <c r="AL5505" s="104"/>
      <c r="AO5505" s="104"/>
      <c r="AP5505" s="104"/>
    </row>
    <row r="5506" spans="21:42" ht="15" customHeight="1" x14ac:dyDescent="0.25">
      <c r="U5506" s="104"/>
      <c r="AB5506" s="104"/>
      <c r="AC5506" s="104"/>
      <c r="AF5506" s="104"/>
      <c r="AG5506" s="104"/>
      <c r="AK5506" s="104"/>
      <c r="AL5506" s="104"/>
      <c r="AO5506" s="104"/>
      <c r="AP5506" s="104"/>
    </row>
    <row r="5507" spans="21:42" ht="15" customHeight="1" x14ac:dyDescent="0.25">
      <c r="U5507" s="104"/>
      <c r="AB5507" s="104"/>
      <c r="AC5507" s="104"/>
      <c r="AF5507" s="104"/>
      <c r="AG5507" s="104"/>
      <c r="AK5507" s="104"/>
      <c r="AL5507" s="104"/>
      <c r="AO5507" s="104"/>
      <c r="AP5507" s="104"/>
    </row>
    <row r="5508" spans="21:42" ht="15" customHeight="1" x14ac:dyDescent="0.25">
      <c r="U5508" s="104"/>
      <c r="AB5508" s="104"/>
      <c r="AC5508" s="104"/>
      <c r="AF5508" s="104"/>
      <c r="AG5508" s="104"/>
      <c r="AK5508" s="104"/>
      <c r="AL5508" s="104"/>
      <c r="AO5508" s="104"/>
      <c r="AP5508" s="104"/>
    </row>
    <row r="5509" spans="21:42" ht="15" customHeight="1" x14ac:dyDescent="0.25">
      <c r="U5509" s="104"/>
      <c r="AB5509" s="104"/>
      <c r="AC5509" s="104"/>
      <c r="AF5509" s="104"/>
      <c r="AG5509" s="104"/>
      <c r="AK5509" s="104"/>
      <c r="AL5509" s="104"/>
      <c r="AO5509" s="104"/>
      <c r="AP5509" s="104"/>
    </row>
    <row r="5510" spans="21:42" ht="15" customHeight="1" x14ac:dyDescent="0.25">
      <c r="U5510" s="104"/>
      <c r="AB5510" s="104"/>
      <c r="AC5510" s="104"/>
      <c r="AF5510" s="104"/>
      <c r="AG5510" s="104"/>
      <c r="AK5510" s="104"/>
      <c r="AL5510" s="104"/>
      <c r="AO5510" s="104"/>
      <c r="AP5510" s="104"/>
    </row>
    <row r="5511" spans="21:42" ht="15" customHeight="1" x14ac:dyDescent="0.25">
      <c r="U5511" s="104"/>
      <c r="AB5511" s="104"/>
      <c r="AC5511" s="104"/>
      <c r="AF5511" s="104"/>
      <c r="AG5511" s="104"/>
      <c r="AK5511" s="104"/>
      <c r="AL5511" s="104"/>
      <c r="AO5511" s="104"/>
      <c r="AP5511" s="104"/>
    </row>
    <row r="5512" spans="21:42" ht="15" customHeight="1" x14ac:dyDescent="0.25">
      <c r="U5512" s="104"/>
      <c r="AB5512" s="104"/>
      <c r="AC5512" s="104"/>
      <c r="AF5512" s="104"/>
      <c r="AG5512" s="104"/>
      <c r="AK5512" s="104"/>
      <c r="AL5512" s="104"/>
      <c r="AO5512" s="104"/>
      <c r="AP5512" s="104"/>
    </row>
    <row r="5513" spans="21:42" ht="15" customHeight="1" x14ac:dyDescent="0.25">
      <c r="U5513" s="104"/>
      <c r="AB5513" s="104"/>
      <c r="AC5513" s="104"/>
      <c r="AF5513" s="104"/>
      <c r="AG5513" s="104"/>
      <c r="AK5513" s="104"/>
      <c r="AL5513" s="104"/>
      <c r="AO5513" s="104"/>
      <c r="AP5513" s="104"/>
    </row>
    <row r="5514" spans="21:42" ht="15" customHeight="1" x14ac:dyDescent="0.25">
      <c r="U5514" s="104"/>
      <c r="AB5514" s="104"/>
      <c r="AC5514" s="104"/>
      <c r="AF5514" s="104"/>
      <c r="AG5514" s="104"/>
      <c r="AK5514" s="104"/>
      <c r="AL5514" s="104"/>
      <c r="AO5514" s="104"/>
      <c r="AP5514" s="104"/>
    </row>
    <row r="5515" spans="21:42" ht="15" customHeight="1" x14ac:dyDescent="0.25">
      <c r="U5515" s="104"/>
      <c r="AB5515" s="104"/>
      <c r="AC5515" s="104"/>
      <c r="AF5515" s="104"/>
      <c r="AG5515" s="104"/>
      <c r="AK5515" s="104"/>
      <c r="AL5515" s="104"/>
      <c r="AO5515" s="104"/>
      <c r="AP5515" s="104"/>
    </row>
    <row r="5516" spans="21:42" ht="15" customHeight="1" x14ac:dyDescent="0.25">
      <c r="U5516" s="104"/>
      <c r="AB5516" s="104"/>
      <c r="AC5516" s="104"/>
      <c r="AF5516" s="104"/>
      <c r="AG5516" s="104"/>
      <c r="AK5516" s="104"/>
      <c r="AL5516" s="104"/>
      <c r="AO5516" s="104"/>
      <c r="AP5516" s="104"/>
    </row>
    <row r="5517" spans="21:42" ht="15" customHeight="1" x14ac:dyDescent="0.25">
      <c r="U5517" s="104"/>
      <c r="AB5517" s="104"/>
      <c r="AC5517" s="104"/>
      <c r="AF5517" s="104"/>
      <c r="AG5517" s="104"/>
      <c r="AK5517" s="104"/>
      <c r="AL5517" s="104"/>
      <c r="AO5517" s="104"/>
      <c r="AP5517" s="104"/>
    </row>
    <row r="5518" spans="21:42" ht="15" customHeight="1" x14ac:dyDescent="0.25">
      <c r="U5518" s="104"/>
      <c r="AB5518" s="104"/>
      <c r="AC5518" s="104"/>
      <c r="AF5518" s="104"/>
      <c r="AG5518" s="104"/>
      <c r="AK5518" s="104"/>
      <c r="AL5518" s="104"/>
      <c r="AO5518" s="104"/>
      <c r="AP5518" s="104"/>
    </row>
    <row r="5519" spans="21:42" ht="15" customHeight="1" x14ac:dyDescent="0.25">
      <c r="U5519" s="104"/>
      <c r="AB5519" s="104"/>
      <c r="AC5519" s="104"/>
      <c r="AF5519" s="104"/>
      <c r="AG5519" s="104"/>
      <c r="AK5519" s="104"/>
      <c r="AL5519" s="104"/>
      <c r="AO5519" s="104"/>
      <c r="AP5519" s="104"/>
    </row>
    <row r="5520" spans="21:42" ht="15" customHeight="1" x14ac:dyDescent="0.25">
      <c r="U5520" s="104"/>
      <c r="AB5520" s="104"/>
      <c r="AC5520" s="104"/>
      <c r="AF5520" s="104"/>
      <c r="AG5520" s="104"/>
      <c r="AK5520" s="104"/>
      <c r="AL5520" s="104"/>
      <c r="AO5520" s="104"/>
      <c r="AP5520" s="104"/>
    </row>
    <row r="5521" spans="21:42" ht="15" customHeight="1" x14ac:dyDescent="0.25">
      <c r="U5521" s="104"/>
      <c r="AB5521" s="104"/>
      <c r="AC5521" s="104"/>
      <c r="AF5521" s="104"/>
      <c r="AG5521" s="104"/>
      <c r="AK5521" s="104"/>
      <c r="AL5521" s="104"/>
      <c r="AO5521" s="104"/>
      <c r="AP5521" s="104"/>
    </row>
    <row r="5522" spans="21:42" ht="15" customHeight="1" x14ac:dyDescent="0.25">
      <c r="U5522" s="104"/>
      <c r="AB5522" s="104"/>
      <c r="AC5522" s="104"/>
      <c r="AF5522" s="104"/>
      <c r="AG5522" s="104"/>
      <c r="AK5522" s="104"/>
      <c r="AL5522" s="104"/>
      <c r="AO5522" s="104"/>
      <c r="AP5522" s="104"/>
    </row>
    <row r="5523" spans="21:42" ht="15" customHeight="1" x14ac:dyDescent="0.25">
      <c r="U5523" s="104"/>
      <c r="AB5523" s="104"/>
      <c r="AC5523" s="104"/>
      <c r="AF5523" s="104"/>
      <c r="AG5523" s="104"/>
      <c r="AK5523" s="104"/>
      <c r="AL5523" s="104"/>
      <c r="AO5523" s="104"/>
      <c r="AP5523" s="104"/>
    </row>
    <row r="5524" spans="21:42" ht="15" customHeight="1" x14ac:dyDescent="0.25">
      <c r="U5524" s="104"/>
      <c r="AB5524" s="104"/>
      <c r="AC5524" s="104"/>
      <c r="AF5524" s="104"/>
      <c r="AG5524" s="104"/>
      <c r="AK5524" s="104"/>
      <c r="AL5524" s="104"/>
      <c r="AO5524" s="104"/>
      <c r="AP5524" s="104"/>
    </row>
    <row r="5525" spans="21:42" ht="15" customHeight="1" x14ac:dyDescent="0.25">
      <c r="U5525" s="104"/>
      <c r="AB5525" s="104"/>
      <c r="AC5525" s="104"/>
      <c r="AF5525" s="104"/>
      <c r="AG5525" s="104"/>
      <c r="AK5525" s="104"/>
      <c r="AL5525" s="104"/>
      <c r="AO5525" s="104"/>
      <c r="AP5525" s="104"/>
    </row>
    <row r="5526" spans="21:42" ht="15" customHeight="1" x14ac:dyDescent="0.25">
      <c r="U5526" s="104"/>
      <c r="AB5526" s="104"/>
      <c r="AC5526" s="104"/>
      <c r="AF5526" s="104"/>
      <c r="AG5526" s="104"/>
      <c r="AK5526" s="104"/>
      <c r="AL5526" s="104"/>
      <c r="AO5526" s="104"/>
      <c r="AP5526" s="104"/>
    </row>
    <row r="5527" spans="21:42" ht="15" customHeight="1" x14ac:dyDescent="0.25">
      <c r="U5527" s="104"/>
      <c r="AB5527" s="104"/>
      <c r="AC5527" s="104"/>
      <c r="AF5527" s="104"/>
      <c r="AG5527" s="104"/>
      <c r="AK5527" s="104"/>
      <c r="AL5527" s="104"/>
      <c r="AO5527" s="104"/>
      <c r="AP5527" s="104"/>
    </row>
    <row r="5528" spans="21:42" ht="15" customHeight="1" x14ac:dyDescent="0.25">
      <c r="U5528" s="104"/>
      <c r="AB5528" s="104"/>
      <c r="AC5528" s="104"/>
      <c r="AF5528" s="104"/>
      <c r="AG5528" s="104"/>
      <c r="AK5528" s="104"/>
      <c r="AL5528" s="104"/>
      <c r="AO5528" s="104"/>
      <c r="AP5528" s="104"/>
    </row>
    <row r="5529" spans="21:42" ht="15" customHeight="1" x14ac:dyDescent="0.25">
      <c r="U5529" s="104"/>
      <c r="AB5529" s="104"/>
      <c r="AC5529" s="104"/>
      <c r="AF5529" s="104"/>
      <c r="AG5529" s="104"/>
      <c r="AK5529" s="104"/>
      <c r="AL5529" s="104"/>
      <c r="AO5529" s="104"/>
      <c r="AP5529" s="104"/>
    </row>
    <row r="5530" spans="21:42" ht="15" customHeight="1" x14ac:dyDescent="0.25">
      <c r="U5530" s="104"/>
      <c r="AB5530" s="104"/>
      <c r="AC5530" s="104"/>
      <c r="AF5530" s="104"/>
      <c r="AG5530" s="104"/>
      <c r="AK5530" s="104"/>
      <c r="AL5530" s="104"/>
      <c r="AO5530" s="104"/>
      <c r="AP5530" s="104"/>
    </row>
    <row r="5531" spans="21:42" ht="15" customHeight="1" x14ac:dyDescent="0.25">
      <c r="U5531" s="104"/>
      <c r="AB5531" s="104"/>
      <c r="AC5531" s="104"/>
      <c r="AF5531" s="104"/>
      <c r="AG5531" s="104"/>
      <c r="AK5531" s="104"/>
      <c r="AL5531" s="104"/>
      <c r="AO5531" s="104"/>
      <c r="AP5531" s="104"/>
    </row>
    <row r="5532" spans="21:42" ht="15" customHeight="1" x14ac:dyDescent="0.25">
      <c r="U5532" s="104"/>
      <c r="AB5532" s="104"/>
      <c r="AC5532" s="104"/>
      <c r="AF5532" s="104"/>
      <c r="AG5532" s="104"/>
      <c r="AK5532" s="104"/>
      <c r="AL5532" s="104"/>
      <c r="AO5532" s="104"/>
      <c r="AP5532" s="104"/>
    </row>
    <row r="5533" spans="21:42" ht="15" customHeight="1" x14ac:dyDescent="0.25">
      <c r="U5533" s="104"/>
      <c r="AB5533" s="104"/>
      <c r="AC5533" s="104"/>
      <c r="AF5533" s="104"/>
      <c r="AG5533" s="104"/>
      <c r="AK5533" s="104"/>
      <c r="AL5533" s="104"/>
      <c r="AO5533" s="104"/>
      <c r="AP5533" s="104"/>
    </row>
    <row r="5534" spans="21:42" ht="15" customHeight="1" x14ac:dyDescent="0.25">
      <c r="U5534" s="104"/>
      <c r="AB5534" s="104"/>
      <c r="AC5534" s="104"/>
      <c r="AF5534" s="104"/>
      <c r="AG5534" s="104"/>
      <c r="AK5534" s="104"/>
      <c r="AL5534" s="104"/>
      <c r="AO5534" s="104"/>
      <c r="AP5534" s="104"/>
    </row>
    <row r="5535" spans="21:42" ht="15" customHeight="1" x14ac:dyDescent="0.25">
      <c r="U5535" s="104"/>
      <c r="AB5535" s="104"/>
      <c r="AC5535" s="104"/>
      <c r="AF5535" s="104"/>
      <c r="AG5535" s="104"/>
      <c r="AK5535" s="104"/>
      <c r="AL5535" s="104"/>
      <c r="AO5535" s="104"/>
      <c r="AP5535" s="104"/>
    </row>
    <row r="5536" spans="21:42" ht="15" customHeight="1" x14ac:dyDescent="0.25">
      <c r="U5536" s="104"/>
      <c r="AB5536" s="104"/>
      <c r="AC5536" s="104"/>
      <c r="AF5536" s="104"/>
      <c r="AG5536" s="104"/>
      <c r="AK5536" s="104"/>
      <c r="AL5536" s="104"/>
      <c r="AO5536" s="104"/>
      <c r="AP5536" s="104"/>
    </row>
    <row r="5537" spans="21:42" ht="15" customHeight="1" x14ac:dyDescent="0.25">
      <c r="U5537" s="104"/>
      <c r="AB5537" s="104"/>
      <c r="AC5537" s="104"/>
      <c r="AF5537" s="104"/>
      <c r="AG5537" s="104"/>
      <c r="AK5537" s="104"/>
      <c r="AL5537" s="104"/>
      <c r="AO5537" s="104"/>
      <c r="AP5537" s="104"/>
    </row>
    <row r="5538" spans="21:42" ht="15" customHeight="1" x14ac:dyDescent="0.25">
      <c r="U5538" s="104"/>
      <c r="AB5538" s="104"/>
      <c r="AC5538" s="104"/>
      <c r="AF5538" s="104"/>
      <c r="AG5538" s="104"/>
      <c r="AK5538" s="104"/>
      <c r="AL5538" s="104"/>
      <c r="AO5538" s="104"/>
      <c r="AP5538" s="104"/>
    </row>
    <row r="5539" spans="21:42" ht="15" customHeight="1" x14ac:dyDescent="0.25">
      <c r="U5539" s="104"/>
      <c r="AB5539" s="104"/>
      <c r="AC5539" s="104"/>
      <c r="AF5539" s="104"/>
      <c r="AG5539" s="104"/>
      <c r="AK5539" s="104"/>
      <c r="AL5539" s="104"/>
      <c r="AO5539" s="104"/>
      <c r="AP5539" s="104"/>
    </row>
    <row r="5540" spans="21:42" ht="15" customHeight="1" x14ac:dyDescent="0.25">
      <c r="U5540" s="104"/>
      <c r="AB5540" s="104"/>
      <c r="AC5540" s="104"/>
      <c r="AF5540" s="104"/>
      <c r="AG5540" s="104"/>
      <c r="AK5540" s="104"/>
      <c r="AL5540" s="104"/>
      <c r="AO5540" s="104"/>
      <c r="AP5540" s="104"/>
    </row>
    <row r="5541" spans="21:42" ht="15" customHeight="1" x14ac:dyDescent="0.25">
      <c r="U5541" s="104"/>
      <c r="AB5541" s="104"/>
      <c r="AC5541" s="104"/>
      <c r="AF5541" s="104"/>
      <c r="AG5541" s="104"/>
      <c r="AK5541" s="104"/>
      <c r="AL5541" s="104"/>
      <c r="AO5541" s="104"/>
      <c r="AP5541" s="104"/>
    </row>
    <row r="5542" spans="21:42" ht="15" customHeight="1" x14ac:dyDescent="0.25">
      <c r="U5542" s="104"/>
      <c r="AB5542" s="104"/>
      <c r="AC5542" s="104"/>
      <c r="AF5542" s="104"/>
      <c r="AG5542" s="104"/>
      <c r="AK5542" s="104"/>
      <c r="AL5542" s="104"/>
      <c r="AO5542" s="104"/>
      <c r="AP5542" s="104"/>
    </row>
    <row r="5543" spans="21:42" ht="15" customHeight="1" x14ac:dyDescent="0.25">
      <c r="U5543" s="104"/>
      <c r="AB5543" s="104"/>
      <c r="AC5543" s="104"/>
      <c r="AF5543" s="104"/>
      <c r="AG5543" s="104"/>
      <c r="AK5543" s="104"/>
      <c r="AL5543" s="104"/>
      <c r="AO5543" s="104"/>
      <c r="AP5543" s="104"/>
    </row>
    <row r="5544" spans="21:42" ht="15" customHeight="1" x14ac:dyDescent="0.25">
      <c r="U5544" s="104"/>
      <c r="AB5544" s="104"/>
      <c r="AC5544" s="104"/>
      <c r="AF5544" s="104"/>
      <c r="AG5544" s="104"/>
      <c r="AK5544" s="104"/>
      <c r="AL5544" s="104"/>
      <c r="AO5544" s="104"/>
      <c r="AP5544" s="104"/>
    </row>
    <row r="5545" spans="21:42" ht="15" customHeight="1" x14ac:dyDescent="0.25">
      <c r="U5545" s="104"/>
      <c r="AB5545" s="104"/>
      <c r="AC5545" s="104"/>
      <c r="AF5545" s="104"/>
      <c r="AG5545" s="104"/>
      <c r="AK5545" s="104"/>
      <c r="AL5545" s="104"/>
      <c r="AO5545" s="104"/>
      <c r="AP5545" s="104"/>
    </row>
    <row r="5546" spans="21:42" ht="15" customHeight="1" x14ac:dyDescent="0.25">
      <c r="U5546" s="104"/>
      <c r="AB5546" s="104"/>
      <c r="AC5546" s="104"/>
      <c r="AF5546" s="104"/>
      <c r="AG5546" s="104"/>
      <c r="AK5546" s="104"/>
      <c r="AL5546" s="104"/>
      <c r="AO5546" s="104"/>
      <c r="AP5546" s="104"/>
    </row>
    <row r="5547" spans="21:42" ht="15" customHeight="1" x14ac:dyDescent="0.25">
      <c r="U5547" s="104"/>
      <c r="AB5547" s="104"/>
      <c r="AC5547" s="104"/>
      <c r="AF5547" s="104"/>
      <c r="AG5547" s="104"/>
      <c r="AK5547" s="104"/>
      <c r="AL5547" s="104"/>
      <c r="AO5547" s="104"/>
      <c r="AP5547" s="104"/>
    </row>
    <row r="5548" spans="21:42" ht="15" customHeight="1" x14ac:dyDescent="0.25">
      <c r="U5548" s="104"/>
      <c r="AB5548" s="104"/>
      <c r="AC5548" s="104"/>
      <c r="AF5548" s="104"/>
      <c r="AG5548" s="104"/>
      <c r="AK5548" s="104"/>
      <c r="AL5548" s="104"/>
      <c r="AO5548" s="104"/>
      <c r="AP5548" s="104"/>
    </row>
    <row r="5549" spans="21:42" ht="15" customHeight="1" x14ac:dyDescent="0.25">
      <c r="U5549" s="104"/>
      <c r="AB5549" s="104"/>
      <c r="AC5549" s="104"/>
      <c r="AF5549" s="104"/>
      <c r="AG5549" s="104"/>
      <c r="AK5549" s="104"/>
      <c r="AL5549" s="104"/>
      <c r="AO5549" s="104"/>
      <c r="AP5549" s="104"/>
    </row>
    <row r="5550" spans="21:42" ht="15" customHeight="1" x14ac:dyDescent="0.25">
      <c r="U5550" s="104"/>
      <c r="AB5550" s="104"/>
      <c r="AC5550" s="104"/>
      <c r="AF5550" s="104"/>
      <c r="AG5550" s="104"/>
      <c r="AK5550" s="104"/>
      <c r="AL5550" s="104"/>
      <c r="AO5550" s="104"/>
      <c r="AP5550" s="104"/>
    </row>
    <row r="5551" spans="21:42" ht="15" customHeight="1" x14ac:dyDescent="0.25">
      <c r="U5551" s="104"/>
      <c r="AB5551" s="104"/>
      <c r="AC5551" s="104"/>
      <c r="AF5551" s="104"/>
      <c r="AG5551" s="104"/>
      <c r="AK5551" s="104"/>
      <c r="AL5551" s="104"/>
      <c r="AO5551" s="104"/>
      <c r="AP5551" s="104"/>
    </row>
    <row r="5552" spans="21:42" ht="15" customHeight="1" x14ac:dyDescent="0.25">
      <c r="U5552" s="104"/>
      <c r="AB5552" s="104"/>
      <c r="AC5552" s="104"/>
      <c r="AF5552" s="104"/>
      <c r="AG5552" s="104"/>
      <c r="AK5552" s="104"/>
      <c r="AL5552" s="104"/>
      <c r="AO5552" s="104"/>
      <c r="AP5552" s="104"/>
    </row>
    <row r="5553" spans="21:42" ht="15" customHeight="1" x14ac:dyDescent="0.25">
      <c r="U5553" s="104"/>
      <c r="AB5553" s="104"/>
      <c r="AC5553" s="104"/>
      <c r="AF5553" s="104"/>
      <c r="AG5553" s="104"/>
      <c r="AK5553" s="104"/>
      <c r="AL5553" s="104"/>
      <c r="AO5553" s="104"/>
      <c r="AP5553" s="104"/>
    </row>
    <row r="5554" spans="21:42" ht="15" customHeight="1" x14ac:dyDescent="0.25">
      <c r="U5554" s="104"/>
      <c r="AB5554" s="104"/>
      <c r="AC5554" s="104"/>
      <c r="AF5554" s="104"/>
      <c r="AG5554" s="104"/>
      <c r="AK5554" s="104"/>
      <c r="AL5554" s="104"/>
      <c r="AO5554" s="104"/>
      <c r="AP5554" s="104"/>
    </row>
    <row r="5555" spans="21:42" ht="15" customHeight="1" x14ac:dyDescent="0.25">
      <c r="U5555" s="104"/>
      <c r="AB5555" s="104"/>
      <c r="AC5555" s="104"/>
      <c r="AF5555" s="104"/>
      <c r="AG5555" s="104"/>
      <c r="AK5555" s="104"/>
      <c r="AL5555" s="104"/>
      <c r="AO5555" s="104"/>
      <c r="AP5555" s="104"/>
    </row>
    <row r="5556" spans="21:42" ht="15" customHeight="1" x14ac:dyDescent="0.25">
      <c r="U5556" s="104"/>
      <c r="AB5556" s="104"/>
      <c r="AC5556" s="104"/>
      <c r="AF5556" s="104"/>
      <c r="AG5556" s="104"/>
      <c r="AK5556" s="104"/>
      <c r="AL5556" s="104"/>
      <c r="AO5556" s="104"/>
      <c r="AP5556" s="104"/>
    </row>
    <row r="5557" spans="21:42" ht="15" customHeight="1" x14ac:dyDescent="0.25">
      <c r="U5557" s="104"/>
      <c r="AB5557" s="104"/>
      <c r="AC5557" s="104"/>
      <c r="AF5557" s="104"/>
      <c r="AG5557" s="104"/>
      <c r="AK5557" s="104"/>
      <c r="AL5557" s="104"/>
      <c r="AO5557" s="104"/>
      <c r="AP5557" s="104"/>
    </row>
    <row r="5558" spans="21:42" ht="15" customHeight="1" x14ac:dyDescent="0.25">
      <c r="U5558" s="104"/>
      <c r="AB5558" s="104"/>
      <c r="AC5558" s="104"/>
      <c r="AF5558" s="104"/>
      <c r="AG5558" s="104"/>
      <c r="AK5558" s="104"/>
      <c r="AL5558" s="104"/>
      <c r="AO5558" s="104"/>
      <c r="AP5558" s="104"/>
    </row>
    <row r="5559" spans="21:42" ht="15" customHeight="1" x14ac:dyDescent="0.25">
      <c r="U5559" s="104"/>
      <c r="AB5559" s="104"/>
      <c r="AC5559" s="104"/>
      <c r="AF5559" s="104"/>
      <c r="AG5559" s="104"/>
      <c r="AK5559" s="104"/>
      <c r="AL5559" s="104"/>
      <c r="AO5559" s="104"/>
      <c r="AP5559" s="104"/>
    </row>
    <row r="5560" spans="21:42" ht="15" customHeight="1" x14ac:dyDescent="0.25">
      <c r="U5560" s="104"/>
      <c r="AB5560" s="104"/>
      <c r="AC5560" s="104"/>
      <c r="AF5560" s="104"/>
      <c r="AG5560" s="104"/>
      <c r="AK5560" s="104"/>
      <c r="AL5560" s="104"/>
      <c r="AO5560" s="104"/>
      <c r="AP5560" s="104"/>
    </row>
    <row r="5561" spans="21:42" ht="15" customHeight="1" x14ac:dyDescent="0.25">
      <c r="U5561" s="104"/>
      <c r="AB5561" s="104"/>
      <c r="AC5561" s="104"/>
      <c r="AF5561" s="104"/>
      <c r="AG5561" s="104"/>
      <c r="AK5561" s="104"/>
      <c r="AL5561" s="104"/>
      <c r="AO5561" s="104"/>
      <c r="AP5561" s="104"/>
    </row>
    <row r="5562" spans="21:42" ht="15" customHeight="1" x14ac:dyDescent="0.25">
      <c r="U5562" s="104"/>
      <c r="AB5562" s="104"/>
      <c r="AC5562" s="104"/>
      <c r="AF5562" s="104"/>
      <c r="AG5562" s="104"/>
      <c r="AK5562" s="104"/>
      <c r="AL5562" s="104"/>
      <c r="AO5562" s="104"/>
      <c r="AP5562" s="104"/>
    </row>
    <row r="5563" spans="21:42" ht="15" customHeight="1" x14ac:dyDescent="0.25">
      <c r="U5563" s="104"/>
      <c r="AB5563" s="104"/>
      <c r="AC5563" s="104"/>
      <c r="AF5563" s="104"/>
      <c r="AG5563" s="104"/>
      <c r="AK5563" s="104"/>
      <c r="AL5563" s="104"/>
      <c r="AO5563" s="104"/>
      <c r="AP5563" s="104"/>
    </row>
    <row r="5564" spans="21:42" ht="15" customHeight="1" x14ac:dyDescent="0.25">
      <c r="U5564" s="104"/>
      <c r="AB5564" s="104"/>
      <c r="AC5564" s="104"/>
      <c r="AF5564" s="104"/>
      <c r="AG5564" s="104"/>
      <c r="AK5564" s="104"/>
      <c r="AL5564" s="104"/>
      <c r="AO5564" s="104"/>
      <c r="AP5564" s="104"/>
    </row>
    <row r="5565" spans="21:42" ht="15" customHeight="1" x14ac:dyDescent="0.25">
      <c r="U5565" s="104"/>
      <c r="AB5565" s="104"/>
      <c r="AC5565" s="104"/>
      <c r="AF5565" s="104"/>
      <c r="AG5565" s="104"/>
      <c r="AK5565" s="104"/>
      <c r="AL5565" s="104"/>
      <c r="AO5565" s="104"/>
      <c r="AP5565" s="104"/>
    </row>
    <row r="5566" spans="21:42" ht="15" customHeight="1" x14ac:dyDescent="0.25">
      <c r="U5566" s="104"/>
      <c r="AB5566" s="104"/>
      <c r="AC5566" s="104"/>
      <c r="AF5566" s="104"/>
      <c r="AG5566" s="104"/>
      <c r="AK5566" s="104"/>
      <c r="AL5566" s="104"/>
      <c r="AO5566" s="104"/>
      <c r="AP5566" s="104"/>
    </row>
    <row r="5567" spans="21:42" ht="15" customHeight="1" x14ac:dyDescent="0.25">
      <c r="U5567" s="104"/>
      <c r="AB5567" s="104"/>
      <c r="AC5567" s="104"/>
      <c r="AF5567" s="104"/>
      <c r="AG5567" s="104"/>
      <c r="AK5567" s="104"/>
      <c r="AL5567" s="104"/>
      <c r="AO5567" s="104"/>
      <c r="AP5567" s="104"/>
    </row>
    <row r="5568" spans="21:42" ht="15" customHeight="1" x14ac:dyDescent="0.25">
      <c r="U5568" s="104"/>
      <c r="AB5568" s="104"/>
      <c r="AC5568" s="104"/>
      <c r="AF5568" s="104"/>
      <c r="AG5568" s="104"/>
      <c r="AK5568" s="104"/>
      <c r="AL5568" s="104"/>
      <c r="AO5568" s="104"/>
      <c r="AP5568" s="104"/>
    </row>
    <row r="5569" spans="21:42" ht="15" customHeight="1" x14ac:dyDescent="0.25">
      <c r="U5569" s="104"/>
      <c r="AB5569" s="104"/>
      <c r="AC5569" s="104"/>
      <c r="AF5569" s="104"/>
      <c r="AG5569" s="104"/>
      <c r="AK5569" s="104"/>
      <c r="AL5569" s="104"/>
      <c r="AO5569" s="104"/>
      <c r="AP5569" s="104"/>
    </row>
    <row r="5570" spans="21:42" ht="15" customHeight="1" x14ac:dyDescent="0.25">
      <c r="U5570" s="104"/>
      <c r="AB5570" s="104"/>
      <c r="AC5570" s="104"/>
      <c r="AF5570" s="104"/>
      <c r="AG5570" s="104"/>
      <c r="AK5570" s="104"/>
      <c r="AL5570" s="104"/>
      <c r="AO5570" s="104"/>
      <c r="AP5570" s="104"/>
    </row>
    <row r="5571" spans="21:42" ht="15" customHeight="1" x14ac:dyDescent="0.25">
      <c r="U5571" s="104"/>
      <c r="AB5571" s="104"/>
      <c r="AC5571" s="104"/>
      <c r="AF5571" s="104"/>
      <c r="AG5571" s="104"/>
      <c r="AK5571" s="104"/>
      <c r="AL5571" s="104"/>
      <c r="AO5571" s="104"/>
      <c r="AP5571" s="104"/>
    </row>
    <row r="5572" spans="21:42" ht="15" customHeight="1" x14ac:dyDescent="0.25">
      <c r="U5572" s="104"/>
      <c r="AB5572" s="104"/>
      <c r="AC5572" s="104"/>
      <c r="AF5572" s="104"/>
      <c r="AG5572" s="104"/>
      <c r="AK5572" s="104"/>
      <c r="AL5572" s="104"/>
      <c r="AO5572" s="104"/>
      <c r="AP5572" s="104"/>
    </row>
    <row r="5573" spans="21:42" ht="15" customHeight="1" x14ac:dyDescent="0.25">
      <c r="U5573" s="104"/>
      <c r="AB5573" s="104"/>
      <c r="AC5573" s="104"/>
      <c r="AF5573" s="104"/>
      <c r="AG5573" s="104"/>
      <c r="AK5573" s="104"/>
      <c r="AL5573" s="104"/>
      <c r="AO5573" s="104"/>
      <c r="AP5573" s="104"/>
    </row>
    <row r="5574" spans="21:42" ht="15" customHeight="1" x14ac:dyDescent="0.25">
      <c r="U5574" s="104"/>
      <c r="AB5574" s="104"/>
      <c r="AC5574" s="104"/>
      <c r="AF5574" s="104"/>
      <c r="AG5574" s="104"/>
      <c r="AK5574" s="104"/>
      <c r="AL5574" s="104"/>
      <c r="AO5574" s="104"/>
      <c r="AP5574" s="104"/>
    </row>
    <row r="5575" spans="21:42" ht="15" customHeight="1" x14ac:dyDescent="0.25">
      <c r="U5575" s="104"/>
      <c r="AB5575" s="104"/>
      <c r="AC5575" s="104"/>
      <c r="AF5575" s="104"/>
      <c r="AG5575" s="104"/>
      <c r="AK5575" s="104"/>
      <c r="AL5575" s="104"/>
      <c r="AO5575" s="104"/>
      <c r="AP5575" s="104"/>
    </row>
    <row r="5576" spans="21:42" ht="15" customHeight="1" x14ac:dyDescent="0.25">
      <c r="U5576" s="104"/>
      <c r="AB5576" s="104"/>
      <c r="AC5576" s="104"/>
      <c r="AF5576" s="104"/>
      <c r="AG5576" s="104"/>
      <c r="AK5576" s="104"/>
      <c r="AL5576" s="104"/>
      <c r="AO5576" s="104"/>
      <c r="AP5576" s="104"/>
    </row>
    <row r="5577" spans="21:42" ht="15" customHeight="1" x14ac:dyDescent="0.25">
      <c r="U5577" s="104"/>
      <c r="AB5577" s="104"/>
      <c r="AC5577" s="104"/>
      <c r="AF5577" s="104"/>
      <c r="AG5577" s="104"/>
      <c r="AK5577" s="104"/>
      <c r="AL5577" s="104"/>
      <c r="AO5577" s="104"/>
      <c r="AP5577" s="104"/>
    </row>
    <row r="5578" spans="21:42" ht="15" customHeight="1" x14ac:dyDescent="0.25">
      <c r="U5578" s="104"/>
      <c r="AB5578" s="104"/>
      <c r="AC5578" s="104"/>
      <c r="AF5578" s="104"/>
      <c r="AG5578" s="104"/>
      <c r="AK5578" s="104"/>
      <c r="AL5578" s="104"/>
      <c r="AO5578" s="104"/>
      <c r="AP5578" s="104"/>
    </row>
    <row r="5579" spans="21:42" ht="15" customHeight="1" x14ac:dyDescent="0.25">
      <c r="U5579" s="104"/>
      <c r="AB5579" s="104"/>
      <c r="AC5579" s="104"/>
      <c r="AF5579" s="104"/>
      <c r="AG5579" s="104"/>
      <c r="AK5579" s="104"/>
      <c r="AL5579" s="104"/>
      <c r="AO5579" s="104"/>
      <c r="AP5579" s="104"/>
    </row>
    <row r="5580" spans="21:42" ht="15" customHeight="1" x14ac:dyDescent="0.25">
      <c r="U5580" s="104"/>
      <c r="AB5580" s="104"/>
      <c r="AC5580" s="104"/>
      <c r="AF5580" s="104"/>
      <c r="AG5580" s="104"/>
      <c r="AK5580" s="104"/>
      <c r="AL5580" s="104"/>
      <c r="AO5580" s="104"/>
      <c r="AP5580" s="104"/>
    </row>
    <row r="5581" spans="21:42" ht="15" customHeight="1" x14ac:dyDescent="0.25">
      <c r="U5581" s="104"/>
      <c r="AB5581" s="104"/>
      <c r="AC5581" s="104"/>
      <c r="AF5581" s="104"/>
      <c r="AG5581" s="104"/>
      <c r="AK5581" s="104"/>
      <c r="AL5581" s="104"/>
      <c r="AO5581" s="104"/>
      <c r="AP5581" s="104"/>
    </row>
    <row r="5582" spans="21:42" ht="15" customHeight="1" x14ac:dyDescent="0.25">
      <c r="U5582" s="104"/>
      <c r="AB5582" s="104"/>
      <c r="AC5582" s="104"/>
      <c r="AF5582" s="104"/>
      <c r="AG5582" s="104"/>
      <c r="AK5582" s="104"/>
      <c r="AL5582" s="104"/>
      <c r="AO5582" s="104"/>
      <c r="AP5582" s="104"/>
    </row>
    <row r="5583" spans="21:42" ht="15" customHeight="1" x14ac:dyDescent="0.25">
      <c r="U5583" s="104"/>
      <c r="AB5583" s="104"/>
      <c r="AC5583" s="104"/>
      <c r="AF5583" s="104"/>
      <c r="AG5583" s="104"/>
      <c r="AK5583" s="104"/>
      <c r="AL5583" s="104"/>
      <c r="AO5583" s="104"/>
      <c r="AP5583" s="104"/>
    </row>
    <row r="5584" spans="21:42" ht="15" customHeight="1" x14ac:dyDescent="0.25">
      <c r="U5584" s="104"/>
      <c r="AB5584" s="104"/>
      <c r="AC5584" s="104"/>
      <c r="AF5584" s="104"/>
      <c r="AG5584" s="104"/>
      <c r="AK5584" s="104"/>
      <c r="AL5584" s="104"/>
      <c r="AO5584" s="104"/>
      <c r="AP5584" s="104"/>
    </row>
    <row r="5585" spans="21:42" ht="15" customHeight="1" x14ac:dyDescent="0.25">
      <c r="U5585" s="104"/>
      <c r="AB5585" s="104"/>
      <c r="AC5585" s="104"/>
      <c r="AF5585" s="104"/>
      <c r="AG5585" s="104"/>
      <c r="AK5585" s="104"/>
      <c r="AL5585" s="104"/>
      <c r="AO5585" s="104"/>
      <c r="AP5585" s="104"/>
    </row>
    <row r="5586" spans="21:42" ht="15" customHeight="1" x14ac:dyDescent="0.25">
      <c r="U5586" s="104"/>
      <c r="AB5586" s="104"/>
      <c r="AC5586" s="104"/>
      <c r="AF5586" s="104"/>
      <c r="AG5586" s="104"/>
      <c r="AK5586" s="104"/>
      <c r="AL5586" s="104"/>
      <c r="AO5586" s="104"/>
      <c r="AP5586" s="104"/>
    </row>
    <row r="5587" spans="21:42" ht="15" customHeight="1" x14ac:dyDescent="0.25">
      <c r="U5587" s="104"/>
      <c r="AB5587" s="104"/>
      <c r="AC5587" s="104"/>
      <c r="AF5587" s="104"/>
      <c r="AG5587" s="104"/>
      <c r="AK5587" s="104"/>
      <c r="AL5587" s="104"/>
      <c r="AO5587" s="104"/>
      <c r="AP5587" s="104"/>
    </row>
    <row r="5588" spans="21:42" ht="15" customHeight="1" x14ac:dyDescent="0.25">
      <c r="U5588" s="104"/>
      <c r="AB5588" s="104"/>
      <c r="AC5588" s="104"/>
      <c r="AF5588" s="104"/>
      <c r="AG5588" s="104"/>
      <c r="AK5588" s="104"/>
      <c r="AL5588" s="104"/>
      <c r="AO5588" s="104"/>
      <c r="AP5588" s="104"/>
    </row>
    <row r="5589" spans="21:42" ht="15" customHeight="1" x14ac:dyDescent="0.25">
      <c r="U5589" s="104"/>
      <c r="AB5589" s="104"/>
      <c r="AC5589" s="104"/>
      <c r="AF5589" s="104"/>
      <c r="AG5589" s="104"/>
      <c r="AK5589" s="104"/>
      <c r="AL5589" s="104"/>
      <c r="AO5589" s="104"/>
      <c r="AP5589" s="104"/>
    </row>
    <row r="5590" spans="21:42" ht="15" customHeight="1" x14ac:dyDescent="0.25">
      <c r="U5590" s="104"/>
      <c r="AB5590" s="104"/>
      <c r="AC5590" s="104"/>
      <c r="AF5590" s="104"/>
      <c r="AG5590" s="104"/>
      <c r="AK5590" s="104"/>
      <c r="AL5590" s="104"/>
      <c r="AO5590" s="104"/>
      <c r="AP5590" s="104"/>
    </row>
    <row r="5591" spans="21:42" ht="15" customHeight="1" x14ac:dyDescent="0.25">
      <c r="U5591" s="104"/>
      <c r="AB5591" s="104"/>
      <c r="AC5591" s="104"/>
      <c r="AF5591" s="104"/>
      <c r="AG5591" s="104"/>
      <c r="AK5591" s="104"/>
      <c r="AL5591" s="104"/>
      <c r="AO5591" s="104"/>
      <c r="AP5591" s="104"/>
    </row>
    <row r="5592" spans="21:42" ht="15" customHeight="1" x14ac:dyDescent="0.25">
      <c r="U5592" s="104"/>
      <c r="AB5592" s="104"/>
      <c r="AC5592" s="104"/>
      <c r="AF5592" s="104"/>
      <c r="AG5592" s="104"/>
      <c r="AK5592" s="104"/>
      <c r="AL5592" s="104"/>
      <c r="AO5592" s="104"/>
      <c r="AP5592" s="104"/>
    </row>
    <row r="5593" spans="21:42" ht="15" customHeight="1" x14ac:dyDescent="0.25">
      <c r="U5593" s="104"/>
      <c r="AB5593" s="104"/>
      <c r="AC5593" s="104"/>
      <c r="AF5593" s="104"/>
      <c r="AG5593" s="104"/>
      <c r="AK5593" s="104"/>
      <c r="AL5593" s="104"/>
      <c r="AO5593" s="104"/>
      <c r="AP5593" s="104"/>
    </row>
    <row r="5594" spans="21:42" ht="15" customHeight="1" x14ac:dyDescent="0.25">
      <c r="U5594" s="104"/>
      <c r="AB5594" s="104"/>
      <c r="AC5594" s="104"/>
      <c r="AF5594" s="104"/>
      <c r="AG5594" s="104"/>
      <c r="AK5594" s="104"/>
      <c r="AL5594" s="104"/>
      <c r="AO5594" s="104"/>
      <c r="AP5594" s="104"/>
    </row>
    <row r="5595" spans="21:42" ht="15" customHeight="1" x14ac:dyDescent="0.25">
      <c r="U5595" s="104"/>
      <c r="AB5595" s="104"/>
      <c r="AC5595" s="104"/>
      <c r="AF5595" s="104"/>
      <c r="AG5595" s="104"/>
      <c r="AK5595" s="104"/>
      <c r="AL5595" s="104"/>
      <c r="AO5595" s="104"/>
      <c r="AP5595" s="104"/>
    </row>
    <row r="5596" spans="21:42" ht="15" customHeight="1" x14ac:dyDescent="0.25">
      <c r="U5596" s="104"/>
      <c r="AB5596" s="104"/>
      <c r="AC5596" s="104"/>
      <c r="AF5596" s="104"/>
      <c r="AG5596" s="104"/>
      <c r="AK5596" s="104"/>
      <c r="AL5596" s="104"/>
      <c r="AO5596" s="104"/>
      <c r="AP5596" s="104"/>
    </row>
    <row r="5597" spans="21:42" ht="15" customHeight="1" x14ac:dyDescent="0.25">
      <c r="U5597" s="104"/>
      <c r="AB5597" s="104"/>
      <c r="AC5597" s="104"/>
      <c r="AF5597" s="104"/>
      <c r="AG5597" s="104"/>
      <c r="AK5597" s="104"/>
      <c r="AL5597" s="104"/>
      <c r="AO5597" s="104"/>
      <c r="AP5597" s="104"/>
    </row>
    <row r="5598" spans="21:42" ht="15" customHeight="1" x14ac:dyDescent="0.25">
      <c r="U5598" s="104"/>
      <c r="AB5598" s="104"/>
      <c r="AC5598" s="104"/>
      <c r="AF5598" s="104"/>
      <c r="AG5598" s="104"/>
      <c r="AK5598" s="104"/>
      <c r="AL5598" s="104"/>
      <c r="AO5598" s="104"/>
      <c r="AP5598" s="104"/>
    </row>
    <row r="5599" spans="21:42" ht="15" customHeight="1" x14ac:dyDescent="0.25">
      <c r="U5599" s="104"/>
      <c r="AB5599" s="104"/>
      <c r="AC5599" s="104"/>
      <c r="AF5599" s="104"/>
      <c r="AG5599" s="104"/>
      <c r="AK5599" s="104"/>
      <c r="AL5599" s="104"/>
      <c r="AO5599" s="104"/>
      <c r="AP5599" s="104"/>
    </row>
    <row r="5600" spans="21:42" ht="15" customHeight="1" x14ac:dyDescent="0.25">
      <c r="U5600" s="104"/>
      <c r="AB5600" s="104"/>
      <c r="AC5600" s="104"/>
      <c r="AF5600" s="104"/>
      <c r="AG5600" s="104"/>
      <c r="AK5600" s="104"/>
      <c r="AL5600" s="104"/>
      <c r="AO5600" s="104"/>
      <c r="AP5600" s="104"/>
    </row>
    <row r="5601" spans="21:42" ht="15" customHeight="1" x14ac:dyDescent="0.25">
      <c r="U5601" s="104"/>
      <c r="AB5601" s="104"/>
      <c r="AC5601" s="104"/>
      <c r="AF5601" s="104"/>
      <c r="AG5601" s="104"/>
      <c r="AK5601" s="104"/>
      <c r="AL5601" s="104"/>
      <c r="AO5601" s="104"/>
      <c r="AP5601" s="104"/>
    </row>
    <row r="5602" spans="21:42" ht="15" customHeight="1" x14ac:dyDescent="0.25">
      <c r="U5602" s="104"/>
      <c r="AB5602" s="104"/>
      <c r="AC5602" s="104"/>
      <c r="AF5602" s="104"/>
      <c r="AG5602" s="104"/>
      <c r="AK5602" s="104"/>
      <c r="AL5602" s="104"/>
      <c r="AO5602" s="104"/>
      <c r="AP5602" s="104"/>
    </row>
    <row r="5603" spans="21:42" ht="15" customHeight="1" x14ac:dyDescent="0.25">
      <c r="U5603" s="104"/>
      <c r="AB5603" s="104"/>
      <c r="AC5603" s="104"/>
      <c r="AF5603" s="104"/>
      <c r="AG5603" s="104"/>
      <c r="AK5603" s="104"/>
      <c r="AL5603" s="104"/>
      <c r="AO5603" s="104"/>
      <c r="AP5603" s="104"/>
    </row>
    <row r="5604" spans="21:42" ht="15" customHeight="1" x14ac:dyDescent="0.25">
      <c r="U5604" s="104"/>
      <c r="AB5604" s="104"/>
      <c r="AC5604" s="104"/>
      <c r="AF5604" s="104"/>
      <c r="AG5604" s="104"/>
      <c r="AK5604" s="104"/>
      <c r="AL5604" s="104"/>
      <c r="AO5604" s="104"/>
      <c r="AP5604" s="104"/>
    </row>
    <row r="5605" spans="21:42" ht="15" customHeight="1" x14ac:dyDescent="0.25">
      <c r="U5605" s="104"/>
      <c r="AB5605" s="104"/>
      <c r="AC5605" s="104"/>
      <c r="AF5605" s="104"/>
      <c r="AG5605" s="104"/>
      <c r="AK5605" s="104"/>
      <c r="AL5605" s="104"/>
      <c r="AO5605" s="104"/>
      <c r="AP5605" s="104"/>
    </row>
    <row r="5606" spans="21:42" ht="15" customHeight="1" x14ac:dyDescent="0.25">
      <c r="U5606" s="104"/>
      <c r="AB5606" s="104"/>
      <c r="AC5606" s="104"/>
      <c r="AF5606" s="104"/>
      <c r="AG5606" s="104"/>
      <c r="AK5606" s="104"/>
      <c r="AL5606" s="104"/>
      <c r="AO5606" s="104"/>
      <c r="AP5606" s="104"/>
    </row>
    <row r="5607" spans="21:42" ht="15" customHeight="1" x14ac:dyDescent="0.25">
      <c r="U5607" s="104"/>
      <c r="AB5607" s="104"/>
      <c r="AC5607" s="104"/>
      <c r="AF5607" s="104"/>
      <c r="AG5607" s="104"/>
      <c r="AK5607" s="104"/>
      <c r="AL5607" s="104"/>
      <c r="AO5607" s="104"/>
      <c r="AP5607" s="104"/>
    </row>
    <row r="5608" spans="21:42" ht="15" customHeight="1" x14ac:dyDescent="0.25">
      <c r="U5608" s="104"/>
      <c r="AB5608" s="104"/>
      <c r="AC5608" s="104"/>
      <c r="AF5608" s="104"/>
      <c r="AG5608" s="104"/>
      <c r="AK5608" s="104"/>
      <c r="AL5608" s="104"/>
      <c r="AO5608" s="104"/>
      <c r="AP5608" s="104"/>
    </row>
    <row r="5609" spans="21:42" ht="15" customHeight="1" x14ac:dyDescent="0.25">
      <c r="U5609" s="104"/>
      <c r="AB5609" s="104"/>
      <c r="AC5609" s="104"/>
      <c r="AF5609" s="104"/>
      <c r="AG5609" s="104"/>
      <c r="AK5609" s="104"/>
      <c r="AL5609" s="104"/>
      <c r="AO5609" s="104"/>
      <c r="AP5609" s="104"/>
    </row>
    <row r="5610" spans="21:42" ht="15" customHeight="1" x14ac:dyDescent="0.25">
      <c r="U5610" s="104"/>
      <c r="AB5610" s="104"/>
      <c r="AC5610" s="104"/>
      <c r="AF5610" s="104"/>
      <c r="AG5610" s="104"/>
      <c r="AK5610" s="104"/>
      <c r="AL5610" s="104"/>
      <c r="AO5610" s="104"/>
      <c r="AP5610" s="104"/>
    </row>
    <row r="5611" spans="21:42" ht="15" customHeight="1" x14ac:dyDescent="0.25">
      <c r="U5611" s="104"/>
      <c r="AB5611" s="104"/>
      <c r="AC5611" s="104"/>
      <c r="AF5611" s="104"/>
      <c r="AG5611" s="104"/>
      <c r="AK5611" s="104"/>
      <c r="AL5611" s="104"/>
      <c r="AO5611" s="104"/>
      <c r="AP5611" s="104"/>
    </row>
    <row r="5612" spans="21:42" ht="15" customHeight="1" x14ac:dyDescent="0.25">
      <c r="U5612" s="104"/>
      <c r="AB5612" s="104"/>
      <c r="AC5612" s="104"/>
      <c r="AF5612" s="104"/>
      <c r="AG5612" s="104"/>
      <c r="AK5612" s="104"/>
      <c r="AL5612" s="104"/>
      <c r="AO5612" s="104"/>
      <c r="AP5612" s="104"/>
    </row>
    <row r="5613" spans="21:42" ht="15" customHeight="1" x14ac:dyDescent="0.25">
      <c r="U5613" s="104"/>
      <c r="AB5613" s="104"/>
      <c r="AC5613" s="104"/>
      <c r="AF5613" s="104"/>
      <c r="AG5613" s="104"/>
      <c r="AK5613" s="104"/>
      <c r="AL5613" s="104"/>
      <c r="AO5613" s="104"/>
      <c r="AP5613" s="104"/>
    </row>
    <row r="5614" spans="21:42" ht="15" customHeight="1" x14ac:dyDescent="0.25">
      <c r="U5614" s="104"/>
      <c r="AB5614" s="104"/>
      <c r="AC5614" s="104"/>
      <c r="AF5614" s="104"/>
      <c r="AG5614" s="104"/>
      <c r="AK5614" s="104"/>
      <c r="AL5614" s="104"/>
      <c r="AO5614" s="104"/>
      <c r="AP5614" s="104"/>
    </row>
    <row r="5615" spans="21:42" ht="15" customHeight="1" x14ac:dyDescent="0.25">
      <c r="U5615" s="104"/>
      <c r="AB5615" s="104"/>
      <c r="AC5615" s="104"/>
      <c r="AF5615" s="104"/>
      <c r="AG5615" s="104"/>
      <c r="AK5615" s="104"/>
      <c r="AL5615" s="104"/>
      <c r="AO5615" s="104"/>
      <c r="AP5615" s="104"/>
    </row>
    <row r="5616" spans="21:42" ht="15" customHeight="1" x14ac:dyDescent="0.25">
      <c r="U5616" s="104"/>
      <c r="AB5616" s="104"/>
      <c r="AC5616" s="104"/>
      <c r="AF5616" s="104"/>
      <c r="AG5616" s="104"/>
      <c r="AK5616" s="104"/>
      <c r="AL5616" s="104"/>
      <c r="AO5616" s="104"/>
      <c r="AP5616" s="104"/>
    </row>
    <row r="5617" spans="21:42" ht="15" customHeight="1" x14ac:dyDescent="0.25">
      <c r="U5617" s="104"/>
      <c r="AB5617" s="104"/>
      <c r="AC5617" s="104"/>
      <c r="AF5617" s="104"/>
      <c r="AG5617" s="104"/>
      <c r="AK5617" s="104"/>
      <c r="AL5617" s="104"/>
      <c r="AO5617" s="104"/>
      <c r="AP5617" s="104"/>
    </row>
    <row r="5618" spans="21:42" ht="15" customHeight="1" x14ac:dyDescent="0.25">
      <c r="U5618" s="104"/>
      <c r="AB5618" s="104"/>
      <c r="AC5618" s="104"/>
      <c r="AF5618" s="104"/>
      <c r="AG5618" s="104"/>
      <c r="AK5618" s="104"/>
      <c r="AL5618" s="104"/>
      <c r="AO5618" s="104"/>
      <c r="AP5618" s="104"/>
    </row>
    <row r="5619" spans="21:42" ht="15" customHeight="1" x14ac:dyDescent="0.25">
      <c r="U5619" s="104"/>
      <c r="AB5619" s="104"/>
      <c r="AC5619" s="104"/>
      <c r="AF5619" s="104"/>
      <c r="AG5619" s="104"/>
      <c r="AK5619" s="104"/>
      <c r="AL5619" s="104"/>
      <c r="AO5619" s="104"/>
      <c r="AP5619" s="104"/>
    </row>
    <row r="5620" spans="21:42" ht="15" customHeight="1" x14ac:dyDescent="0.25">
      <c r="U5620" s="104"/>
      <c r="AB5620" s="104"/>
      <c r="AC5620" s="104"/>
      <c r="AF5620" s="104"/>
      <c r="AG5620" s="104"/>
      <c r="AK5620" s="104"/>
      <c r="AL5620" s="104"/>
      <c r="AO5620" s="104"/>
      <c r="AP5620" s="104"/>
    </row>
    <row r="5621" spans="21:42" ht="15" customHeight="1" x14ac:dyDescent="0.25">
      <c r="U5621" s="104"/>
      <c r="AB5621" s="104"/>
      <c r="AC5621" s="104"/>
      <c r="AF5621" s="104"/>
      <c r="AG5621" s="104"/>
      <c r="AK5621" s="104"/>
      <c r="AL5621" s="104"/>
      <c r="AO5621" s="104"/>
      <c r="AP5621" s="104"/>
    </row>
    <row r="5622" spans="21:42" ht="15" customHeight="1" x14ac:dyDescent="0.25">
      <c r="U5622" s="104"/>
      <c r="AB5622" s="104"/>
      <c r="AC5622" s="104"/>
      <c r="AF5622" s="104"/>
      <c r="AG5622" s="104"/>
      <c r="AK5622" s="104"/>
      <c r="AL5622" s="104"/>
      <c r="AO5622" s="104"/>
      <c r="AP5622" s="104"/>
    </row>
    <row r="5623" spans="21:42" ht="15" customHeight="1" x14ac:dyDescent="0.25">
      <c r="U5623" s="104"/>
      <c r="AB5623" s="104"/>
      <c r="AC5623" s="104"/>
      <c r="AF5623" s="104"/>
      <c r="AG5623" s="104"/>
      <c r="AK5623" s="104"/>
      <c r="AL5623" s="104"/>
      <c r="AO5623" s="104"/>
      <c r="AP5623" s="104"/>
    </row>
    <row r="5624" spans="21:42" ht="15" customHeight="1" x14ac:dyDescent="0.25">
      <c r="U5624" s="104"/>
      <c r="AB5624" s="104"/>
      <c r="AC5624" s="104"/>
      <c r="AF5624" s="104"/>
      <c r="AG5624" s="104"/>
      <c r="AK5624" s="104"/>
      <c r="AL5624" s="104"/>
      <c r="AO5624" s="104"/>
      <c r="AP5624" s="104"/>
    </row>
    <row r="5625" spans="21:42" ht="15" customHeight="1" x14ac:dyDescent="0.25">
      <c r="U5625" s="104"/>
      <c r="AB5625" s="104"/>
      <c r="AC5625" s="104"/>
      <c r="AF5625" s="104"/>
      <c r="AG5625" s="104"/>
      <c r="AK5625" s="104"/>
      <c r="AL5625" s="104"/>
      <c r="AO5625" s="104"/>
      <c r="AP5625" s="104"/>
    </row>
    <row r="5626" spans="21:42" ht="15" customHeight="1" x14ac:dyDescent="0.25">
      <c r="U5626" s="104"/>
      <c r="AB5626" s="104"/>
      <c r="AC5626" s="104"/>
      <c r="AF5626" s="104"/>
      <c r="AG5626" s="104"/>
      <c r="AK5626" s="104"/>
      <c r="AL5626" s="104"/>
      <c r="AO5626" s="104"/>
      <c r="AP5626" s="104"/>
    </row>
    <row r="5627" spans="21:42" ht="15" customHeight="1" x14ac:dyDescent="0.25">
      <c r="U5627" s="104"/>
      <c r="AB5627" s="104"/>
      <c r="AC5627" s="104"/>
      <c r="AF5627" s="104"/>
      <c r="AG5627" s="104"/>
      <c r="AK5627" s="104"/>
      <c r="AL5627" s="104"/>
      <c r="AO5627" s="104"/>
      <c r="AP5627" s="104"/>
    </row>
    <row r="5628" spans="21:42" ht="15" customHeight="1" x14ac:dyDescent="0.25">
      <c r="U5628" s="104"/>
      <c r="AB5628" s="104"/>
      <c r="AC5628" s="104"/>
      <c r="AF5628" s="104"/>
      <c r="AG5628" s="104"/>
      <c r="AK5628" s="104"/>
      <c r="AL5628" s="104"/>
      <c r="AO5628" s="104"/>
      <c r="AP5628" s="104"/>
    </row>
    <row r="5629" spans="21:42" ht="15" customHeight="1" x14ac:dyDescent="0.25">
      <c r="U5629" s="104"/>
      <c r="AB5629" s="104"/>
      <c r="AC5629" s="104"/>
      <c r="AF5629" s="104"/>
      <c r="AG5629" s="104"/>
      <c r="AK5629" s="104"/>
      <c r="AL5629" s="104"/>
      <c r="AO5629" s="104"/>
      <c r="AP5629" s="104"/>
    </row>
    <row r="5630" spans="21:42" ht="15" customHeight="1" x14ac:dyDescent="0.25">
      <c r="U5630" s="104"/>
      <c r="AB5630" s="104"/>
      <c r="AC5630" s="104"/>
      <c r="AF5630" s="104"/>
      <c r="AG5630" s="104"/>
      <c r="AK5630" s="104"/>
      <c r="AL5630" s="104"/>
      <c r="AO5630" s="104"/>
      <c r="AP5630" s="104"/>
    </row>
    <row r="5631" spans="21:42" ht="15" customHeight="1" x14ac:dyDescent="0.25">
      <c r="U5631" s="104"/>
      <c r="AB5631" s="104"/>
      <c r="AC5631" s="104"/>
      <c r="AF5631" s="104"/>
      <c r="AG5631" s="104"/>
      <c r="AK5631" s="104"/>
      <c r="AL5631" s="104"/>
      <c r="AO5631" s="104"/>
      <c r="AP5631" s="104"/>
    </row>
    <row r="5632" spans="21:42" ht="15" customHeight="1" x14ac:dyDescent="0.25">
      <c r="U5632" s="104"/>
      <c r="AB5632" s="104"/>
      <c r="AC5632" s="104"/>
      <c r="AF5632" s="104"/>
      <c r="AG5632" s="104"/>
      <c r="AK5632" s="104"/>
      <c r="AL5632" s="104"/>
      <c r="AO5632" s="104"/>
      <c r="AP5632" s="104"/>
    </row>
    <row r="5633" spans="21:42" ht="15" customHeight="1" x14ac:dyDescent="0.25">
      <c r="U5633" s="104"/>
      <c r="AB5633" s="104"/>
      <c r="AC5633" s="104"/>
      <c r="AF5633" s="104"/>
      <c r="AG5633" s="104"/>
      <c r="AK5633" s="104"/>
      <c r="AL5633" s="104"/>
      <c r="AO5633" s="104"/>
      <c r="AP5633" s="104"/>
    </row>
    <row r="5634" spans="21:42" ht="15" customHeight="1" x14ac:dyDescent="0.25">
      <c r="U5634" s="104"/>
      <c r="AB5634" s="104"/>
      <c r="AC5634" s="104"/>
      <c r="AF5634" s="104"/>
      <c r="AG5634" s="104"/>
      <c r="AK5634" s="104"/>
      <c r="AL5634" s="104"/>
      <c r="AO5634" s="104"/>
      <c r="AP5634" s="104"/>
    </row>
    <row r="5635" spans="21:42" ht="15" customHeight="1" x14ac:dyDescent="0.25">
      <c r="U5635" s="104"/>
      <c r="AB5635" s="104"/>
      <c r="AC5635" s="104"/>
      <c r="AF5635" s="104"/>
      <c r="AG5635" s="104"/>
      <c r="AK5635" s="104"/>
      <c r="AL5635" s="104"/>
      <c r="AO5635" s="104"/>
      <c r="AP5635" s="104"/>
    </row>
    <row r="5636" spans="21:42" ht="15" customHeight="1" x14ac:dyDescent="0.25">
      <c r="U5636" s="104"/>
      <c r="AB5636" s="104"/>
      <c r="AC5636" s="104"/>
      <c r="AF5636" s="104"/>
      <c r="AG5636" s="104"/>
      <c r="AK5636" s="104"/>
      <c r="AL5636" s="104"/>
      <c r="AO5636" s="104"/>
      <c r="AP5636" s="104"/>
    </row>
    <row r="5637" spans="21:42" ht="15" customHeight="1" x14ac:dyDescent="0.25">
      <c r="U5637" s="104"/>
      <c r="AB5637" s="104"/>
      <c r="AC5637" s="104"/>
      <c r="AF5637" s="104"/>
      <c r="AG5637" s="104"/>
      <c r="AK5637" s="104"/>
      <c r="AL5637" s="104"/>
      <c r="AO5637" s="104"/>
      <c r="AP5637" s="104"/>
    </row>
    <row r="5638" spans="21:42" ht="15" customHeight="1" x14ac:dyDescent="0.25">
      <c r="U5638" s="104"/>
      <c r="AB5638" s="104"/>
      <c r="AC5638" s="104"/>
      <c r="AF5638" s="104"/>
      <c r="AG5638" s="104"/>
      <c r="AK5638" s="104"/>
      <c r="AL5638" s="104"/>
      <c r="AO5638" s="104"/>
      <c r="AP5638" s="104"/>
    </row>
    <row r="5639" spans="21:42" ht="15" customHeight="1" x14ac:dyDescent="0.25">
      <c r="U5639" s="104"/>
      <c r="AB5639" s="104"/>
      <c r="AC5639" s="104"/>
      <c r="AF5639" s="104"/>
      <c r="AG5639" s="104"/>
      <c r="AK5639" s="104"/>
      <c r="AL5639" s="104"/>
      <c r="AO5639" s="104"/>
      <c r="AP5639" s="104"/>
    </row>
    <row r="5640" spans="21:42" ht="15" customHeight="1" x14ac:dyDescent="0.25">
      <c r="U5640" s="104"/>
      <c r="AB5640" s="104"/>
      <c r="AC5640" s="104"/>
      <c r="AF5640" s="104"/>
      <c r="AG5640" s="104"/>
      <c r="AK5640" s="104"/>
      <c r="AL5640" s="104"/>
      <c r="AO5640" s="104"/>
      <c r="AP5640" s="104"/>
    </row>
    <row r="5641" spans="21:42" ht="15" customHeight="1" x14ac:dyDescent="0.25">
      <c r="U5641" s="104"/>
      <c r="AB5641" s="104"/>
      <c r="AC5641" s="104"/>
      <c r="AF5641" s="104"/>
      <c r="AG5641" s="104"/>
      <c r="AK5641" s="104"/>
      <c r="AL5641" s="104"/>
      <c r="AO5641" s="104"/>
      <c r="AP5641" s="104"/>
    </row>
    <row r="5642" spans="21:42" ht="15" customHeight="1" x14ac:dyDescent="0.25">
      <c r="U5642" s="104"/>
      <c r="AB5642" s="104"/>
      <c r="AC5642" s="104"/>
      <c r="AF5642" s="104"/>
      <c r="AG5642" s="104"/>
      <c r="AK5642" s="104"/>
      <c r="AL5642" s="104"/>
      <c r="AO5642" s="104"/>
      <c r="AP5642" s="104"/>
    </row>
    <row r="5643" spans="21:42" ht="15" customHeight="1" x14ac:dyDescent="0.25">
      <c r="U5643" s="104"/>
      <c r="AB5643" s="104"/>
      <c r="AC5643" s="104"/>
      <c r="AF5643" s="104"/>
      <c r="AG5643" s="104"/>
      <c r="AK5643" s="104"/>
      <c r="AL5643" s="104"/>
      <c r="AO5643" s="104"/>
      <c r="AP5643" s="104"/>
    </row>
    <row r="5644" spans="21:42" ht="15" customHeight="1" x14ac:dyDescent="0.25">
      <c r="U5644" s="104"/>
      <c r="AB5644" s="104"/>
      <c r="AC5644" s="104"/>
      <c r="AF5644" s="104"/>
      <c r="AG5644" s="104"/>
      <c r="AK5644" s="104"/>
      <c r="AL5644" s="104"/>
      <c r="AO5644" s="104"/>
      <c r="AP5644" s="104"/>
    </row>
    <row r="5645" spans="21:42" ht="15" customHeight="1" x14ac:dyDescent="0.25">
      <c r="U5645" s="104"/>
      <c r="AB5645" s="104"/>
      <c r="AC5645" s="104"/>
      <c r="AF5645" s="104"/>
      <c r="AG5645" s="104"/>
      <c r="AK5645" s="104"/>
      <c r="AL5645" s="104"/>
      <c r="AO5645" s="104"/>
      <c r="AP5645" s="104"/>
    </row>
    <row r="5646" spans="21:42" ht="15" customHeight="1" x14ac:dyDescent="0.25">
      <c r="U5646" s="104"/>
      <c r="AB5646" s="104"/>
      <c r="AC5646" s="104"/>
      <c r="AF5646" s="104"/>
      <c r="AG5646" s="104"/>
      <c r="AK5646" s="104"/>
      <c r="AL5646" s="104"/>
      <c r="AO5646" s="104"/>
      <c r="AP5646" s="104"/>
    </row>
    <row r="5647" spans="21:42" ht="15" customHeight="1" x14ac:dyDescent="0.25">
      <c r="U5647" s="104"/>
      <c r="AB5647" s="104"/>
      <c r="AC5647" s="104"/>
      <c r="AF5647" s="104"/>
      <c r="AG5647" s="104"/>
      <c r="AK5647" s="104"/>
      <c r="AL5647" s="104"/>
      <c r="AO5647" s="104"/>
      <c r="AP5647" s="104"/>
    </row>
    <row r="5648" spans="21:42" ht="15" customHeight="1" x14ac:dyDescent="0.25">
      <c r="U5648" s="104"/>
      <c r="AB5648" s="104"/>
      <c r="AC5648" s="104"/>
      <c r="AF5648" s="104"/>
      <c r="AG5648" s="104"/>
      <c r="AK5648" s="104"/>
      <c r="AL5648" s="104"/>
      <c r="AO5648" s="104"/>
      <c r="AP5648" s="104"/>
    </row>
    <row r="5649" spans="21:42" ht="15" customHeight="1" x14ac:dyDescent="0.25">
      <c r="U5649" s="104"/>
      <c r="AB5649" s="104"/>
      <c r="AC5649" s="104"/>
      <c r="AF5649" s="104"/>
      <c r="AG5649" s="104"/>
      <c r="AK5649" s="104"/>
      <c r="AL5649" s="104"/>
      <c r="AO5649" s="104"/>
      <c r="AP5649" s="104"/>
    </row>
    <row r="5650" spans="21:42" ht="15" customHeight="1" x14ac:dyDescent="0.25">
      <c r="U5650" s="104"/>
      <c r="AB5650" s="104"/>
      <c r="AC5650" s="104"/>
      <c r="AF5650" s="104"/>
      <c r="AG5650" s="104"/>
      <c r="AK5650" s="104"/>
      <c r="AL5650" s="104"/>
      <c r="AO5650" s="104"/>
      <c r="AP5650" s="104"/>
    </row>
    <row r="5651" spans="21:42" ht="15" customHeight="1" x14ac:dyDescent="0.25">
      <c r="U5651" s="104"/>
      <c r="AB5651" s="104"/>
      <c r="AC5651" s="104"/>
      <c r="AF5651" s="104"/>
      <c r="AG5651" s="104"/>
      <c r="AK5651" s="104"/>
      <c r="AL5651" s="104"/>
      <c r="AO5651" s="104"/>
      <c r="AP5651" s="104"/>
    </row>
    <row r="5652" spans="21:42" ht="15" customHeight="1" x14ac:dyDescent="0.25">
      <c r="U5652" s="104"/>
      <c r="AB5652" s="104"/>
      <c r="AC5652" s="104"/>
      <c r="AF5652" s="104"/>
      <c r="AG5652" s="104"/>
      <c r="AK5652" s="104"/>
      <c r="AL5652" s="104"/>
      <c r="AO5652" s="104"/>
      <c r="AP5652" s="104"/>
    </row>
    <row r="5653" spans="21:42" ht="15" customHeight="1" x14ac:dyDescent="0.25">
      <c r="U5653" s="104"/>
      <c r="AB5653" s="104"/>
      <c r="AC5653" s="104"/>
      <c r="AF5653" s="104"/>
      <c r="AG5653" s="104"/>
      <c r="AK5653" s="104"/>
      <c r="AL5653" s="104"/>
      <c r="AO5653" s="104"/>
      <c r="AP5653" s="104"/>
    </row>
    <row r="5654" spans="21:42" ht="15" customHeight="1" x14ac:dyDescent="0.25">
      <c r="U5654" s="104"/>
      <c r="AB5654" s="104"/>
      <c r="AC5654" s="104"/>
      <c r="AF5654" s="104"/>
      <c r="AG5654" s="104"/>
      <c r="AK5654" s="104"/>
      <c r="AL5654" s="104"/>
      <c r="AO5654" s="104"/>
      <c r="AP5654" s="104"/>
    </row>
    <row r="5655" spans="21:42" ht="15" customHeight="1" x14ac:dyDescent="0.25">
      <c r="U5655" s="104"/>
      <c r="AB5655" s="104"/>
      <c r="AC5655" s="104"/>
      <c r="AF5655" s="104"/>
      <c r="AG5655" s="104"/>
      <c r="AK5655" s="104"/>
      <c r="AL5655" s="104"/>
      <c r="AO5655" s="104"/>
      <c r="AP5655" s="104"/>
    </row>
    <row r="5656" spans="21:42" ht="15" customHeight="1" x14ac:dyDescent="0.25">
      <c r="U5656" s="104"/>
      <c r="AB5656" s="104"/>
      <c r="AC5656" s="104"/>
      <c r="AF5656" s="104"/>
      <c r="AG5656" s="104"/>
      <c r="AK5656" s="104"/>
      <c r="AL5656" s="104"/>
      <c r="AO5656" s="104"/>
      <c r="AP5656" s="104"/>
    </row>
    <row r="5657" spans="21:42" ht="15" customHeight="1" x14ac:dyDescent="0.25">
      <c r="U5657" s="104"/>
      <c r="AB5657" s="104"/>
      <c r="AC5657" s="104"/>
      <c r="AF5657" s="104"/>
      <c r="AG5657" s="104"/>
      <c r="AK5657" s="104"/>
      <c r="AL5657" s="104"/>
      <c r="AO5657" s="104"/>
      <c r="AP5657" s="104"/>
    </row>
    <row r="5658" spans="21:42" ht="15" customHeight="1" x14ac:dyDescent="0.25">
      <c r="U5658" s="104"/>
      <c r="AB5658" s="104"/>
      <c r="AC5658" s="104"/>
      <c r="AF5658" s="104"/>
      <c r="AG5658" s="104"/>
      <c r="AK5658" s="104"/>
      <c r="AL5658" s="104"/>
      <c r="AO5658" s="104"/>
      <c r="AP5658" s="104"/>
    </row>
    <row r="5659" spans="21:42" ht="15" customHeight="1" x14ac:dyDescent="0.25">
      <c r="U5659" s="104"/>
      <c r="AB5659" s="104"/>
      <c r="AC5659" s="104"/>
      <c r="AF5659" s="104"/>
      <c r="AG5659" s="104"/>
      <c r="AK5659" s="104"/>
      <c r="AL5659" s="104"/>
      <c r="AO5659" s="104"/>
      <c r="AP5659" s="104"/>
    </row>
    <row r="5660" spans="21:42" ht="15" customHeight="1" x14ac:dyDescent="0.25">
      <c r="U5660" s="104"/>
      <c r="AB5660" s="104"/>
      <c r="AC5660" s="104"/>
      <c r="AF5660" s="104"/>
      <c r="AG5660" s="104"/>
      <c r="AK5660" s="104"/>
      <c r="AL5660" s="104"/>
      <c r="AO5660" s="104"/>
      <c r="AP5660" s="104"/>
    </row>
    <row r="5661" spans="21:42" ht="15" customHeight="1" x14ac:dyDescent="0.25">
      <c r="U5661" s="104"/>
      <c r="AB5661" s="104"/>
      <c r="AC5661" s="104"/>
      <c r="AF5661" s="104"/>
      <c r="AG5661" s="104"/>
      <c r="AK5661" s="104"/>
      <c r="AL5661" s="104"/>
      <c r="AO5661" s="104"/>
      <c r="AP5661" s="104"/>
    </row>
    <row r="5662" spans="21:42" ht="15" customHeight="1" x14ac:dyDescent="0.25">
      <c r="U5662" s="104"/>
      <c r="AB5662" s="104"/>
      <c r="AC5662" s="104"/>
      <c r="AF5662" s="104"/>
      <c r="AG5662" s="104"/>
      <c r="AK5662" s="104"/>
      <c r="AL5662" s="104"/>
      <c r="AO5662" s="104"/>
      <c r="AP5662" s="104"/>
    </row>
    <row r="5663" spans="21:42" ht="15" customHeight="1" x14ac:dyDescent="0.25">
      <c r="U5663" s="104"/>
      <c r="AB5663" s="104"/>
      <c r="AC5663" s="104"/>
      <c r="AF5663" s="104"/>
      <c r="AG5663" s="104"/>
      <c r="AK5663" s="104"/>
      <c r="AL5663" s="104"/>
      <c r="AO5663" s="104"/>
      <c r="AP5663" s="104"/>
    </row>
    <row r="5664" spans="21:42" ht="15" customHeight="1" x14ac:dyDescent="0.25">
      <c r="U5664" s="104"/>
      <c r="AB5664" s="104"/>
      <c r="AC5664" s="104"/>
      <c r="AF5664" s="104"/>
      <c r="AG5664" s="104"/>
      <c r="AK5664" s="104"/>
      <c r="AL5664" s="104"/>
      <c r="AO5664" s="104"/>
      <c r="AP5664" s="104"/>
    </row>
    <row r="5665" spans="21:42" ht="15" customHeight="1" x14ac:dyDescent="0.25">
      <c r="U5665" s="104"/>
      <c r="AB5665" s="104"/>
      <c r="AC5665" s="104"/>
      <c r="AF5665" s="104"/>
      <c r="AG5665" s="104"/>
      <c r="AK5665" s="104"/>
      <c r="AL5665" s="104"/>
      <c r="AO5665" s="104"/>
      <c r="AP5665" s="104"/>
    </row>
    <row r="5666" spans="21:42" ht="15" customHeight="1" x14ac:dyDescent="0.25">
      <c r="U5666" s="104"/>
      <c r="AB5666" s="104"/>
      <c r="AC5666" s="104"/>
      <c r="AF5666" s="104"/>
      <c r="AG5666" s="104"/>
      <c r="AK5666" s="104"/>
      <c r="AL5666" s="104"/>
      <c r="AO5666" s="104"/>
      <c r="AP5666" s="104"/>
    </row>
    <row r="5667" spans="21:42" ht="15" customHeight="1" x14ac:dyDescent="0.25">
      <c r="U5667" s="104"/>
      <c r="AB5667" s="104"/>
      <c r="AC5667" s="104"/>
      <c r="AF5667" s="104"/>
      <c r="AG5667" s="104"/>
      <c r="AK5667" s="104"/>
      <c r="AL5667" s="104"/>
      <c r="AO5667" s="104"/>
      <c r="AP5667" s="104"/>
    </row>
    <row r="5668" spans="21:42" ht="15" customHeight="1" x14ac:dyDescent="0.25">
      <c r="U5668" s="104"/>
      <c r="AB5668" s="104"/>
      <c r="AC5668" s="104"/>
      <c r="AF5668" s="104"/>
      <c r="AG5668" s="104"/>
      <c r="AK5668" s="104"/>
      <c r="AL5668" s="104"/>
      <c r="AO5668" s="104"/>
      <c r="AP5668" s="104"/>
    </row>
    <row r="5669" spans="21:42" ht="15" customHeight="1" x14ac:dyDescent="0.25">
      <c r="U5669" s="104"/>
      <c r="AB5669" s="104"/>
      <c r="AC5669" s="104"/>
      <c r="AF5669" s="104"/>
      <c r="AG5669" s="104"/>
      <c r="AK5669" s="104"/>
      <c r="AL5669" s="104"/>
      <c r="AO5669" s="104"/>
      <c r="AP5669" s="104"/>
    </row>
    <row r="5670" spans="21:42" ht="15" customHeight="1" x14ac:dyDescent="0.25">
      <c r="U5670" s="104"/>
      <c r="AB5670" s="104"/>
      <c r="AC5670" s="104"/>
      <c r="AF5670" s="104"/>
      <c r="AG5670" s="104"/>
      <c r="AK5670" s="104"/>
      <c r="AL5670" s="104"/>
      <c r="AO5670" s="104"/>
      <c r="AP5670" s="104"/>
    </row>
    <row r="5671" spans="21:42" ht="15" customHeight="1" x14ac:dyDescent="0.25">
      <c r="U5671" s="104"/>
      <c r="AB5671" s="104"/>
      <c r="AC5671" s="104"/>
      <c r="AF5671" s="104"/>
      <c r="AG5671" s="104"/>
      <c r="AK5671" s="104"/>
      <c r="AL5671" s="104"/>
      <c r="AO5671" s="104"/>
      <c r="AP5671" s="104"/>
    </row>
    <row r="5672" spans="21:42" ht="15" customHeight="1" x14ac:dyDescent="0.25">
      <c r="U5672" s="104"/>
      <c r="AB5672" s="104"/>
      <c r="AC5672" s="104"/>
      <c r="AF5672" s="104"/>
      <c r="AG5672" s="104"/>
      <c r="AK5672" s="104"/>
      <c r="AL5672" s="104"/>
      <c r="AO5672" s="104"/>
      <c r="AP5672" s="104"/>
    </row>
    <row r="5673" spans="21:42" ht="15" customHeight="1" x14ac:dyDescent="0.25">
      <c r="U5673" s="104"/>
      <c r="AB5673" s="104"/>
      <c r="AC5673" s="104"/>
      <c r="AF5673" s="104"/>
      <c r="AG5673" s="104"/>
      <c r="AK5673" s="104"/>
      <c r="AL5673" s="104"/>
      <c r="AO5673" s="104"/>
      <c r="AP5673" s="104"/>
    </row>
    <row r="5674" spans="21:42" ht="15" customHeight="1" x14ac:dyDescent="0.25">
      <c r="U5674" s="104"/>
      <c r="AB5674" s="104"/>
      <c r="AC5674" s="104"/>
      <c r="AF5674" s="104"/>
      <c r="AG5674" s="104"/>
      <c r="AK5674" s="104"/>
      <c r="AL5674" s="104"/>
      <c r="AO5674" s="104"/>
      <c r="AP5674" s="104"/>
    </row>
    <row r="5675" spans="21:42" ht="15" customHeight="1" x14ac:dyDescent="0.25">
      <c r="U5675" s="104"/>
      <c r="AB5675" s="104"/>
      <c r="AC5675" s="104"/>
      <c r="AF5675" s="104"/>
      <c r="AG5675" s="104"/>
      <c r="AK5675" s="104"/>
      <c r="AL5675" s="104"/>
      <c r="AO5675" s="104"/>
      <c r="AP5675" s="104"/>
    </row>
    <row r="5676" spans="21:42" ht="15" customHeight="1" x14ac:dyDescent="0.25">
      <c r="U5676" s="104"/>
      <c r="AB5676" s="104"/>
      <c r="AC5676" s="104"/>
      <c r="AF5676" s="104"/>
      <c r="AG5676" s="104"/>
      <c r="AK5676" s="104"/>
      <c r="AL5676" s="104"/>
      <c r="AO5676" s="104"/>
      <c r="AP5676" s="104"/>
    </row>
    <row r="5677" spans="21:42" ht="15" customHeight="1" x14ac:dyDescent="0.25">
      <c r="U5677" s="104"/>
      <c r="AB5677" s="104"/>
      <c r="AC5677" s="104"/>
      <c r="AF5677" s="104"/>
      <c r="AG5677" s="104"/>
      <c r="AK5677" s="104"/>
      <c r="AL5677" s="104"/>
      <c r="AO5677" s="104"/>
      <c r="AP5677" s="104"/>
    </row>
    <row r="5678" spans="21:42" ht="15" customHeight="1" x14ac:dyDescent="0.25">
      <c r="U5678" s="104"/>
      <c r="AB5678" s="104"/>
      <c r="AC5678" s="104"/>
      <c r="AF5678" s="104"/>
      <c r="AG5678" s="104"/>
      <c r="AK5678" s="104"/>
      <c r="AL5678" s="104"/>
      <c r="AO5678" s="104"/>
      <c r="AP5678" s="104"/>
    </row>
    <row r="5679" spans="21:42" ht="15" customHeight="1" x14ac:dyDescent="0.25">
      <c r="U5679" s="104"/>
      <c r="AB5679" s="104"/>
      <c r="AC5679" s="104"/>
      <c r="AF5679" s="104"/>
      <c r="AG5679" s="104"/>
      <c r="AK5679" s="104"/>
      <c r="AL5679" s="104"/>
      <c r="AO5679" s="104"/>
      <c r="AP5679" s="104"/>
    </row>
    <row r="5680" spans="21:42" ht="15" customHeight="1" x14ac:dyDescent="0.25">
      <c r="U5680" s="104"/>
      <c r="AB5680" s="104"/>
      <c r="AC5680" s="104"/>
      <c r="AF5680" s="104"/>
      <c r="AG5680" s="104"/>
      <c r="AK5680" s="104"/>
      <c r="AL5680" s="104"/>
      <c r="AO5680" s="104"/>
      <c r="AP5680" s="104"/>
    </row>
    <row r="5681" spans="21:42" ht="15" customHeight="1" x14ac:dyDescent="0.25">
      <c r="U5681" s="104"/>
      <c r="AB5681" s="104"/>
      <c r="AC5681" s="104"/>
      <c r="AF5681" s="104"/>
      <c r="AG5681" s="104"/>
      <c r="AK5681" s="104"/>
      <c r="AL5681" s="104"/>
      <c r="AO5681" s="104"/>
      <c r="AP5681" s="104"/>
    </row>
    <row r="5682" spans="21:42" ht="15" customHeight="1" x14ac:dyDescent="0.25">
      <c r="U5682" s="104"/>
      <c r="AB5682" s="104"/>
      <c r="AC5682" s="104"/>
      <c r="AF5682" s="104"/>
      <c r="AG5682" s="104"/>
      <c r="AK5682" s="104"/>
      <c r="AL5682" s="104"/>
      <c r="AO5682" s="104"/>
      <c r="AP5682" s="104"/>
    </row>
    <row r="5683" spans="21:42" ht="15" customHeight="1" x14ac:dyDescent="0.25">
      <c r="U5683" s="104"/>
      <c r="AB5683" s="104"/>
      <c r="AC5683" s="104"/>
      <c r="AF5683" s="104"/>
      <c r="AG5683" s="104"/>
      <c r="AK5683" s="104"/>
      <c r="AL5683" s="104"/>
      <c r="AO5683" s="104"/>
      <c r="AP5683" s="104"/>
    </row>
    <row r="5684" spans="21:42" ht="15" customHeight="1" x14ac:dyDescent="0.25">
      <c r="U5684" s="104"/>
      <c r="AB5684" s="104"/>
      <c r="AC5684" s="104"/>
      <c r="AF5684" s="104"/>
      <c r="AG5684" s="104"/>
      <c r="AK5684" s="104"/>
      <c r="AL5684" s="104"/>
      <c r="AO5684" s="104"/>
      <c r="AP5684" s="104"/>
    </row>
    <row r="5685" spans="21:42" ht="15" customHeight="1" x14ac:dyDescent="0.25">
      <c r="U5685" s="104"/>
      <c r="AB5685" s="104"/>
      <c r="AC5685" s="104"/>
      <c r="AF5685" s="104"/>
      <c r="AG5685" s="104"/>
      <c r="AK5685" s="104"/>
      <c r="AL5685" s="104"/>
      <c r="AO5685" s="104"/>
      <c r="AP5685" s="104"/>
    </row>
    <row r="5686" spans="21:42" ht="15" customHeight="1" x14ac:dyDescent="0.25">
      <c r="U5686" s="104"/>
      <c r="AB5686" s="104"/>
      <c r="AC5686" s="104"/>
      <c r="AF5686" s="104"/>
      <c r="AG5686" s="104"/>
      <c r="AK5686" s="104"/>
      <c r="AL5686" s="104"/>
      <c r="AO5686" s="104"/>
      <c r="AP5686" s="104"/>
    </row>
    <row r="5687" spans="21:42" ht="15" customHeight="1" x14ac:dyDescent="0.25">
      <c r="U5687" s="104"/>
      <c r="AB5687" s="104"/>
      <c r="AC5687" s="104"/>
      <c r="AF5687" s="104"/>
      <c r="AG5687" s="104"/>
      <c r="AK5687" s="104"/>
      <c r="AL5687" s="104"/>
      <c r="AO5687" s="104"/>
      <c r="AP5687" s="104"/>
    </row>
    <row r="5688" spans="21:42" ht="15" customHeight="1" x14ac:dyDescent="0.25">
      <c r="U5688" s="104"/>
      <c r="AB5688" s="104"/>
      <c r="AC5688" s="104"/>
      <c r="AF5688" s="104"/>
      <c r="AG5688" s="104"/>
      <c r="AK5688" s="104"/>
      <c r="AL5688" s="104"/>
      <c r="AO5688" s="104"/>
      <c r="AP5688" s="104"/>
    </row>
    <row r="5689" spans="21:42" ht="15" customHeight="1" x14ac:dyDescent="0.25">
      <c r="U5689" s="104"/>
      <c r="AB5689" s="104"/>
      <c r="AC5689" s="104"/>
      <c r="AF5689" s="104"/>
      <c r="AG5689" s="104"/>
      <c r="AK5689" s="104"/>
      <c r="AL5689" s="104"/>
      <c r="AO5689" s="104"/>
      <c r="AP5689" s="104"/>
    </row>
    <row r="5690" spans="21:42" ht="15" customHeight="1" x14ac:dyDescent="0.25">
      <c r="U5690" s="104"/>
      <c r="AB5690" s="104"/>
      <c r="AC5690" s="104"/>
      <c r="AF5690" s="104"/>
      <c r="AG5690" s="104"/>
      <c r="AK5690" s="104"/>
      <c r="AL5690" s="104"/>
      <c r="AO5690" s="104"/>
      <c r="AP5690" s="104"/>
    </row>
    <row r="5691" spans="21:42" ht="15" customHeight="1" x14ac:dyDescent="0.25">
      <c r="U5691" s="104"/>
      <c r="AB5691" s="104"/>
      <c r="AC5691" s="104"/>
      <c r="AF5691" s="104"/>
      <c r="AG5691" s="104"/>
      <c r="AK5691" s="104"/>
      <c r="AL5691" s="104"/>
      <c r="AO5691" s="104"/>
      <c r="AP5691" s="104"/>
    </row>
    <row r="5692" spans="21:42" ht="15" customHeight="1" x14ac:dyDescent="0.25">
      <c r="U5692" s="104"/>
      <c r="AB5692" s="104"/>
      <c r="AC5692" s="104"/>
      <c r="AF5692" s="104"/>
      <c r="AG5692" s="104"/>
      <c r="AK5692" s="104"/>
      <c r="AL5692" s="104"/>
      <c r="AO5692" s="104"/>
      <c r="AP5692" s="104"/>
    </row>
    <row r="5693" spans="21:42" ht="15" customHeight="1" x14ac:dyDescent="0.25">
      <c r="U5693" s="104"/>
      <c r="AB5693" s="104"/>
      <c r="AC5693" s="104"/>
      <c r="AF5693" s="104"/>
      <c r="AG5693" s="104"/>
      <c r="AK5693" s="104"/>
      <c r="AL5693" s="104"/>
      <c r="AO5693" s="104"/>
      <c r="AP5693" s="104"/>
    </row>
    <row r="5694" spans="21:42" ht="15" customHeight="1" x14ac:dyDescent="0.25">
      <c r="U5694" s="104"/>
      <c r="AB5694" s="104"/>
      <c r="AC5694" s="104"/>
      <c r="AF5694" s="104"/>
      <c r="AG5694" s="104"/>
      <c r="AK5694" s="104"/>
      <c r="AL5694" s="104"/>
      <c r="AO5694" s="104"/>
      <c r="AP5694" s="104"/>
    </row>
    <row r="5695" spans="21:42" ht="15" customHeight="1" x14ac:dyDescent="0.25">
      <c r="U5695" s="104"/>
      <c r="AB5695" s="104"/>
      <c r="AC5695" s="104"/>
      <c r="AF5695" s="104"/>
      <c r="AG5695" s="104"/>
      <c r="AK5695" s="104"/>
      <c r="AL5695" s="104"/>
      <c r="AO5695" s="104"/>
      <c r="AP5695" s="104"/>
    </row>
    <row r="5696" spans="21:42" ht="15" customHeight="1" x14ac:dyDescent="0.25">
      <c r="U5696" s="104"/>
      <c r="AB5696" s="104"/>
      <c r="AC5696" s="104"/>
      <c r="AF5696" s="104"/>
      <c r="AG5696" s="104"/>
      <c r="AK5696" s="104"/>
      <c r="AL5696" s="104"/>
      <c r="AO5696" s="104"/>
      <c r="AP5696" s="104"/>
    </row>
    <row r="5697" spans="21:42" ht="15" customHeight="1" x14ac:dyDescent="0.25">
      <c r="U5697" s="104"/>
      <c r="AB5697" s="104"/>
      <c r="AC5697" s="104"/>
      <c r="AF5697" s="104"/>
      <c r="AG5697" s="104"/>
      <c r="AK5697" s="104"/>
      <c r="AL5697" s="104"/>
      <c r="AO5697" s="104"/>
      <c r="AP5697" s="104"/>
    </row>
    <row r="5698" spans="21:42" ht="15" customHeight="1" x14ac:dyDescent="0.25">
      <c r="U5698" s="104"/>
      <c r="AB5698" s="104"/>
      <c r="AC5698" s="104"/>
      <c r="AF5698" s="104"/>
      <c r="AG5698" s="104"/>
      <c r="AK5698" s="104"/>
      <c r="AL5698" s="104"/>
      <c r="AO5698" s="104"/>
      <c r="AP5698" s="104"/>
    </row>
    <row r="5699" spans="21:42" ht="15" customHeight="1" x14ac:dyDescent="0.25">
      <c r="U5699" s="104"/>
      <c r="AB5699" s="104"/>
      <c r="AC5699" s="104"/>
      <c r="AF5699" s="104"/>
      <c r="AG5699" s="104"/>
      <c r="AK5699" s="104"/>
      <c r="AL5699" s="104"/>
      <c r="AO5699" s="104"/>
      <c r="AP5699" s="104"/>
    </row>
    <row r="5700" spans="21:42" ht="15" customHeight="1" x14ac:dyDescent="0.25">
      <c r="U5700" s="104"/>
      <c r="AB5700" s="104"/>
      <c r="AC5700" s="104"/>
      <c r="AF5700" s="104"/>
      <c r="AG5700" s="104"/>
      <c r="AK5700" s="104"/>
      <c r="AL5700" s="104"/>
      <c r="AO5700" s="104"/>
      <c r="AP5700" s="104"/>
    </row>
    <row r="5701" spans="21:42" ht="15" customHeight="1" x14ac:dyDescent="0.25">
      <c r="U5701" s="104"/>
      <c r="AB5701" s="104"/>
      <c r="AC5701" s="104"/>
      <c r="AF5701" s="104"/>
      <c r="AG5701" s="104"/>
      <c r="AK5701" s="104"/>
      <c r="AL5701" s="104"/>
      <c r="AO5701" s="104"/>
      <c r="AP5701" s="104"/>
    </row>
    <row r="5702" spans="21:42" ht="15" customHeight="1" x14ac:dyDescent="0.25">
      <c r="U5702" s="104"/>
      <c r="AB5702" s="104"/>
      <c r="AC5702" s="104"/>
      <c r="AF5702" s="104"/>
      <c r="AG5702" s="104"/>
      <c r="AK5702" s="104"/>
      <c r="AL5702" s="104"/>
      <c r="AO5702" s="104"/>
      <c r="AP5702" s="104"/>
    </row>
    <row r="5703" spans="21:42" ht="15" customHeight="1" x14ac:dyDescent="0.25">
      <c r="U5703" s="104"/>
      <c r="AB5703" s="104"/>
      <c r="AC5703" s="104"/>
      <c r="AF5703" s="104"/>
      <c r="AG5703" s="104"/>
      <c r="AK5703" s="104"/>
      <c r="AL5703" s="104"/>
      <c r="AO5703" s="104"/>
      <c r="AP5703" s="104"/>
    </row>
    <row r="5704" spans="21:42" ht="15" customHeight="1" x14ac:dyDescent="0.25">
      <c r="U5704" s="104"/>
      <c r="AB5704" s="104"/>
      <c r="AC5704" s="104"/>
      <c r="AF5704" s="104"/>
      <c r="AG5704" s="104"/>
      <c r="AK5704" s="104"/>
      <c r="AL5704" s="104"/>
      <c r="AO5704" s="104"/>
      <c r="AP5704" s="104"/>
    </row>
    <row r="5705" spans="21:42" ht="15" customHeight="1" x14ac:dyDescent="0.25">
      <c r="U5705" s="104"/>
      <c r="AB5705" s="104"/>
      <c r="AC5705" s="104"/>
      <c r="AF5705" s="104"/>
      <c r="AG5705" s="104"/>
      <c r="AK5705" s="104"/>
      <c r="AL5705" s="104"/>
      <c r="AO5705" s="104"/>
      <c r="AP5705" s="104"/>
    </row>
    <row r="5706" spans="21:42" ht="15" customHeight="1" x14ac:dyDescent="0.25">
      <c r="U5706" s="104"/>
      <c r="AB5706" s="104"/>
      <c r="AC5706" s="104"/>
      <c r="AF5706" s="104"/>
      <c r="AG5706" s="104"/>
      <c r="AK5706" s="104"/>
      <c r="AL5706" s="104"/>
      <c r="AO5706" s="104"/>
      <c r="AP5706" s="104"/>
    </row>
    <row r="5707" spans="21:42" ht="15" customHeight="1" x14ac:dyDescent="0.25">
      <c r="U5707" s="104"/>
      <c r="AB5707" s="104"/>
      <c r="AC5707" s="104"/>
      <c r="AF5707" s="104"/>
      <c r="AG5707" s="104"/>
      <c r="AK5707" s="104"/>
      <c r="AL5707" s="104"/>
      <c r="AO5707" s="104"/>
      <c r="AP5707" s="104"/>
    </row>
    <row r="5708" spans="21:42" ht="15" customHeight="1" x14ac:dyDescent="0.25">
      <c r="U5708" s="104"/>
      <c r="AB5708" s="104"/>
      <c r="AC5708" s="104"/>
      <c r="AF5708" s="104"/>
      <c r="AG5708" s="104"/>
      <c r="AK5708" s="104"/>
      <c r="AL5708" s="104"/>
      <c r="AO5708" s="104"/>
      <c r="AP5708" s="104"/>
    </row>
    <row r="5709" spans="21:42" ht="15" customHeight="1" x14ac:dyDescent="0.25">
      <c r="U5709" s="104"/>
      <c r="AB5709" s="104"/>
      <c r="AC5709" s="104"/>
      <c r="AF5709" s="104"/>
      <c r="AG5709" s="104"/>
      <c r="AK5709" s="104"/>
      <c r="AL5709" s="104"/>
      <c r="AO5709" s="104"/>
      <c r="AP5709" s="104"/>
    </row>
    <row r="5710" spans="21:42" ht="15" customHeight="1" x14ac:dyDescent="0.25">
      <c r="U5710" s="104"/>
      <c r="AB5710" s="104"/>
      <c r="AC5710" s="104"/>
      <c r="AF5710" s="104"/>
      <c r="AG5710" s="104"/>
      <c r="AK5710" s="104"/>
      <c r="AL5710" s="104"/>
      <c r="AO5710" s="104"/>
      <c r="AP5710" s="104"/>
    </row>
    <row r="5711" spans="21:42" ht="15" customHeight="1" x14ac:dyDescent="0.25">
      <c r="U5711" s="104"/>
      <c r="AB5711" s="104"/>
      <c r="AC5711" s="104"/>
      <c r="AF5711" s="104"/>
      <c r="AG5711" s="104"/>
      <c r="AK5711" s="104"/>
      <c r="AL5711" s="104"/>
      <c r="AO5711" s="104"/>
      <c r="AP5711" s="104"/>
    </row>
    <row r="5712" spans="21:42" ht="15" customHeight="1" x14ac:dyDescent="0.25">
      <c r="U5712" s="104"/>
      <c r="AB5712" s="104"/>
      <c r="AC5712" s="104"/>
      <c r="AF5712" s="104"/>
      <c r="AG5712" s="104"/>
      <c r="AK5712" s="104"/>
      <c r="AL5712" s="104"/>
      <c r="AO5712" s="104"/>
      <c r="AP5712" s="104"/>
    </row>
    <row r="5713" spans="21:42" ht="15" customHeight="1" x14ac:dyDescent="0.25">
      <c r="U5713" s="104"/>
      <c r="AB5713" s="104"/>
      <c r="AC5713" s="104"/>
      <c r="AF5713" s="104"/>
      <c r="AG5713" s="104"/>
      <c r="AK5713" s="104"/>
      <c r="AL5713" s="104"/>
      <c r="AO5713" s="104"/>
      <c r="AP5713" s="104"/>
    </row>
    <row r="5714" spans="21:42" ht="15" customHeight="1" x14ac:dyDescent="0.25">
      <c r="U5714" s="104"/>
      <c r="AB5714" s="104"/>
      <c r="AC5714" s="104"/>
      <c r="AF5714" s="104"/>
      <c r="AG5714" s="104"/>
      <c r="AK5714" s="104"/>
      <c r="AL5714" s="104"/>
      <c r="AO5714" s="104"/>
      <c r="AP5714" s="104"/>
    </row>
    <row r="5715" spans="21:42" ht="15" customHeight="1" x14ac:dyDescent="0.25">
      <c r="U5715" s="104"/>
      <c r="AB5715" s="104"/>
      <c r="AC5715" s="104"/>
      <c r="AF5715" s="104"/>
      <c r="AG5715" s="104"/>
      <c r="AK5715" s="104"/>
      <c r="AL5715" s="104"/>
      <c r="AO5715" s="104"/>
      <c r="AP5715" s="104"/>
    </row>
    <row r="5716" spans="21:42" ht="15" customHeight="1" x14ac:dyDescent="0.25">
      <c r="U5716" s="104"/>
      <c r="AB5716" s="104"/>
      <c r="AC5716" s="104"/>
      <c r="AF5716" s="104"/>
      <c r="AG5716" s="104"/>
      <c r="AK5716" s="104"/>
      <c r="AL5716" s="104"/>
      <c r="AO5716" s="104"/>
      <c r="AP5716" s="104"/>
    </row>
    <row r="5717" spans="21:42" ht="15" customHeight="1" x14ac:dyDescent="0.25">
      <c r="U5717" s="104"/>
      <c r="AB5717" s="104"/>
      <c r="AC5717" s="104"/>
      <c r="AF5717" s="104"/>
      <c r="AG5717" s="104"/>
      <c r="AK5717" s="104"/>
      <c r="AL5717" s="104"/>
      <c r="AO5717" s="104"/>
      <c r="AP5717" s="104"/>
    </row>
    <row r="5718" spans="21:42" ht="15" customHeight="1" x14ac:dyDescent="0.25">
      <c r="U5718" s="104"/>
      <c r="AB5718" s="104"/>
      <c r="AC5718" s="104"/>
      <c r="AF5718" s="104"/>
      <c r="AG5718" s="104"/>
      <c r="AK5718" s="104"/>
      <c r="AL5718" s="104"/>
      <c r="AO5718" s="104"/>
      <c r="AP5718" s="104"/>
    </row>
    <row r="5719" spans="21:42" ht="15" customHeight="1" x14ac:dyDescent="0.25">
      <c r="U5719" s="104"/>
      <c r="AB5719" s="104"/>
      <c r="AC5719" s="104"/>
      <c r="AF5719" s="104"/>
      <c r="AG5719" s="104"/>
      <c r="AK5719" s="104"/>
      <c r="AL5719" s="104"/>
      <c r="AO5719" s="104"/>
      <c r="AP5719" s="104"/>
    </row>
    <row r="5720" spans="21:42" ht="15" customHeight="1" x14ac:dyDescent="0.25">
      <c r="U5720" s="104"/>
      <c r="AB5720" s="104"/>
      <c r="AC5720" s="104"/>
      <c r="AF5720" s="104"/>
      <c r="AG5720" s="104"/>
      <c r="AK5720" s="104"/>
      <c r="AL5720" s="104"/>
      <c r="AO5720" s="104"/>
      <c r="AP5720" s="104"/>
    </row>
    <row r="5721" spans="21:42" ht="15" customHeight="1" x14ac:dyDescent="0.25">
      <c r="U5721" s="104"/>
      <c r="AB5721" s="104"/>
      <c r="AC5721" s="104"/>
      <c r="AF5721" s="104"/>
      <c r="AG5721" s="104"/>
      <c r="AK5721" s="104"/>
      <c r="AL5721" s="104"/>
      <c r="AO5721" s="104"/>
      <c r="AP5721" s="104"/>
    </row>
    <row r="5722" spans="21:42" ht="15" customHeight="1" x14ac:dyDescent="0.25">
      <c r="U5722" s="104"/>
      <c r="AB5722" s="104"/>
      <c r="AC5722" s="104"/>
      <c r="AF5722" s="104"/>
      <c r="AG5722" s="104"/>
      <c r="AK5722" s="104"/>
      <c r="AL5722" s="104"/>
      <c r="AO5722" s="104"/>
      <c r="AP5722" s="104"/>
    </row>
    <row r="5723" spans="21:42" ht="15" customHeight="1" x14ac:dyDescent="0.25">
      <c r="U5723" s="104"/>
      <c r="AB5723" s="104"/>
      <c r="AC5723" s="104"/>
      <c r="AF5723" s="104"/>
      <c r="AG5723" s="104"/>
      <c r="AK5723" s="104"/>
      <c r="AL5723" s="104"/>
      <c r="AO5723" s="104"/>
      <c r="AP5723" s="104"/>
    </row>
    <row r="5724" spans="21:42" ht="15" customHeight="1" x14ac:dyDescent="0.25">
      <c r="U5724" s="104"/>
      <c r="AB5724" s="104"/>
      <c r="AC5724" s="104"/>
      <c r="AF5724" s="104"/>
      <c r="AG5724" s="104"/>
      <c r="AK5724" s="104"/>
      <c r="AL5724" s="104"/>
      <c r="AO5724" s="104"/>
      <c r="AP5724" s="104"/>
    </row>
    <row r="5725" spans="21:42" ht="15" customHeight="1" x14ac:dyDescent="0.25">
      <c r="U5725" s="104"/>
      <c r="AB5725" s="104"/>
      <c r="AC5725" s="104"/>
      <c r="AF5725" s="104"/>
      <c r="AG5725" s="104"/>
      <c r="AK5725" s="104"/>
      <c r="AL5725" s="104"/>
      <c r="AO5725" s="104"/>
      <c r="AP5725" s="104"/>
    </row>
    <row r="5726" spans="21:42" ht="15" customHeight="1" x14ac:dyDescent="0.25">
      <c r="U5726" s="104"/>
      <c r="AB5726" s="104"/>
      <c r="AC5726" s="104"/>
      <c r="AF5726" s="104"/>
      <c r="AG5726" s="104"/>
      <c r="AK5726" s="104"/>
      <c r="AL5726" s="104"/>
      <c r="AO5726" s="104"/>
      <c r="AP5726" s="104"/>
    </row>
    <row r="5727" spans="21:42" ht="15" customHeight="1" x14ac:dyDescent="0.25">
      <c r="U5727" s="104"/>
      <c r="AB5727" s="104"/>
      <c r="AC5727" s="104"/>
      <c r="AF5727" s="104"/>
      <c r="AG5727" s="104"/>
      <c r="AK5727" s="104"/>
      <c r="AL5727" s="104"/>
      <c r="AO5727" s="104"/>
      <c r="AP5727" s="104"/>
    </row>
    <row r="5728" spans="21:42" ht="15" customHeight="1" x14ac:dyDescent="0.25">
      <c r="U5728" s="104"/>
      <c r="AB5728" s="104"/>
      <c r="AC5728" s="104"/>
      <c r="AF5728" s="104"/>
      <c r="AG5728" s="104"/>
      <c r="AK5728" s="104"/>
      <c r="AL5728" s="104"/>
      <c r="AO5728" s="104"/>
      <c r="AP5728" s="104"/>
    </row>
    <row r="5729" spans="21:42" ht="15" customHeight="1" x14ac:dyDescent="0.25">
      <c r="U5729" s="104"/>
      <c r="AB5729" s="104"/>
      <c r="AC5729" s="104"/>
      <c r="AF5729" s="104"/>
      <c r="AG5729" s="104"/>
      <c r="AK5729" s="104"/>
      <c r="AL5729" s="104"/>
      <c r="AO5729" s="104"/>
      <c r="AP5729" s="104"/>
    </row>
    <row r="5730" spans="21:42" ht="15" customHeight="1" x14ac:dyDescent="0.25">
      <c r="U5730" s="104"/>
      <c r="AB5730" s="104"/>
      <c r="AC5730" s="104"/>
      <c r="AF5730" s="104"/>
      <c r="AG5730" s="104"/>
      <c r="AK5730" s="104"/>
      <c r="AL5730" s="104"/>
      <c r="AO5730" s="104"/>
      <c r="AP5730" s="104"/>
    </row>
    <row r="5731" spans="21:42" ht="15" customHeight="1" x14ac:dyDescent="0.25">
      <c r="U5731" s="104"/>
      <c r="AB5731" s="104"/>
      <c r="AC5731" s="104"/>
      <c r="AF5731" s="104"/>
      <c r="AG5731" s="104"/>
      <c r="AK5731" s="104"/>
      <c r="AL5731" s="104"/>
      <c r="AO5731" s="104"/>
      <c r="AP5731" s="104"/>
    </row>
    <row r="5732" spans="21:42" ht="15" customHeight="1" x14ac:dyDescent="0.25">
      <c r="U5732" s="104"/>
      <c r="AB5732" s="104"/>
      <c r="AC5732" s="104"/>
      <c r="AF5732" s="104"/>
      <c r="AG5732" s="104"/>
      <c r="AK5732" s="104"/>
      <c r="AL5732" s="104"/>
      <c r="AO5732" s="104"/>
      <c r="AP5732" s="104"/>
    </row>
    <row r="5733" spans="21:42" ht="15" customHeight="1" x14ac:dyDescent="0.25">
      <c r="U5733" s="104"/>
      <c r="AB5733" s="104"/>
      <c r="AC5733" s="104"/>
      <c r="AF5733" s="104"/>
      <c r="AG5733" s="104"/>
      <c r="AK5733" s="104"/>
      <c r="AL5733" s="104"/>
      <c r="AO5733" s="104"/>
      <c r="AP5733" s="104"/>
    </row>
    <row r="5734" spans="21:42" ht="15" customHeight="1" x14ac:dyDescent="0.25">
      <c r="U5734" s="104"/>
      <c r="AB5734" s="104"/>
      <c r="AC5734" s="104"/>
      <c r="AF5734" s="104"/>
      <c r="AG5734" s="104"/>
      <c r="AK5734" s="104"/>
      <c r="AL5734" s="104"/>
      <c r="AO5734" s="104"/>
      <c r="AP5734" s="104"/>
    </row>
    <row r="5735" spans="21:42" ht="15" customHeight="1" x14ac:dyDescent="0.25">
      <c r="U5735" s="104"/>
      <c r="AB5735" s="104"/>
      <c r="AC5735" s="104"/>
      <c r="AF5735" s="104"/>
      <c r="AG5735" s="104"/>
      <c r="AK5735" s="104"/>
      <c r="AL5735" s="104"/>
      <c r="AO5735" s="104"/>
      <c r="AP5735" s="104"/>
    </row>
    <row r="5736" spans="21:42" ht="15" customHeight="1" x14ac:dyDescent="0.25">
      <c r="U5736" s="104"/>
      <c r="AB5736" s="104"/>
      <c r="AC5736" s="104"/>
      <c r="AF5736" s="104"/>
      <c r="AG5736" s="104"/>
      <c r="AK5736" s="104"/>
      <c r="AL5736" s="104"/>
      <c r="AO5736" s="104"/>
      <c r="AP5736" s="104"/>
    </row>
    <row r="5737" spans="21:42" ht="15" customHeight="1" x14ac:dyDescent="0.25">
      <c r="U5737" s="104"/>
      <c r="AB5737" s="104"/>
      <c r="AC5737" s="104"/>
      <c r="AF5737" s="104"/>
      <c r="AG5737" s="104"/>
      <c r="AK5737" s="104"/>
      <c r="AL5737" s="104"/>
      <c r="AO5737" s="104"/>
      <c r="AP5737" s="104"/>
    </row>
    <row r="5738" spans="21:42" ht="15" customHeight="1" x14ac:dyDescent="0.25">
      <c r="U5738" s="104"/>
      <c r="AB5738" s="104"/>
      <c r="AC5738" s="104"/>
      <c r="AF5738" s="104"/>
      <c r="AG5738" s="104"/>
      <c r="AK5738" s="104"/>
      <c r="AL5738" s="104"/>
      <c r="AO5738" s="104"/>
      <c r="AP5738" s="104"/>
    </row>
    <row r="5739" spans="21:42" ht="15" customHeight="1" x14ac:dyDescent="0.25">
      <c r="U5739" s="104"/>
      <c r="AB5739" s="104"/>
      <c r="AC5739" s="104"/>
      <c r="AF5739" s="104"/>
      <c r="AG5739" s="104"/>
      <c r="AK5739" s="104"/>
      <c r="AL5739" s="104"/>
      <c r="AO5739" s="104"/>
      <c r="AP5739" s="104"/>
    </row>
    <row r="5740" spans="21:42" ht="15" customHeight="1" x14ac:dyDescent="0.25">
      <c r="U5740" s="104"/>
      <c r="AB5740" s="104"/>
      <c r="AC5740" s="104"/>
      <c r="AF5740" s="104"/>
      <c r="AG5740" s="104"/>
      <c r="AK5740" s="104"/>
      <c r="AL5740" s="104"/>
      <c r="AO5740" s="104"/>
      <c r="AP5740" s="104"/>
    </row>
    <row r="5741" spans="21:42" ht="15" customHeight="1" x14ac:dyDescent="0.25">
      <c r="U5741" s="104"/>
      <c r="AB5741" s="104"/>
      <c r="AC5741" s="104"/>
      <c r="AF5741" s="104"/>
      <c r="AG5741" s="104"/>
      <c r="AK5741" s="104"/>
      <c r="AL5741" s="104"/>
      <c r="AO5741" s="104"/>
      <c r="AP5741" s="104"/>
    </row>
    <row r="5742" spans="21:42" ht="15" customHeight="1" x14ac:dyDescent="0.25">
      <c r="U5742" s="104"/>
      <c r="AB5742" s="104"/>
      <c r="AC5742" s="104"/>
      <c r="AF5742" s="104"/>
      <c r="AG5742" s="104"/>
      <c r="AK5742" s="104"/>
      <c r="AL5742" s="104"/>
      <c r="AO5742" s="104"/>
      <c r="AP5742" s="104"/>
    </row>
    <row r="5743" spans="21:42" ht="15" customHeight="1" x14ac:dyDescent="0.25">
      <c r="U5743" s="104"/>
      <c r="AB5743" s="104"/>
      <c r="AC5743" s="104"/>
      <c r="AF5743" s="104"/>
      <c r="AG5743" s="104"/>
      <c r="AK5743" s="104"/>
      <c r="AL5743" s="104"/>
      <c r="AO5743" s="104"/>
      <c r="AP5743" s="104"/>
    </row>
    <row r="5744" spans="21:42" ht="15" customHeight="1" x14ac:dyDescent="0.25">
      <c r="U5744" s="104"/>
      <c r="AB5744" s="104"/>
      <c r="AC5744" s="104"/>
      <c r="AF5744" s="104"/>
      <c r="AG5744" s="104"/>
      <c r="AK5744" s="104"/>
      <c r="AL5744" s="104"/>
      <c r="AO5744" s="104"/>
      <c r="AP5744" s="104"/>
    </row>
    <row r="5745" spans="21:42" ht="15" customHeight="1" x14ac:dyDescent="0.25">
      <c r="U5745" s="104"/>
      <c r="AB5745" s="104"/>
      <c r="AC5745" s="104"/>
      <c r="AF5745" s="104"/>
      <c r="AG5745" s="104"/>
      <c r="AK5745" s="104"/>
      <c r="AL5745" s="104"/>
      <c r="AO5745" s="104"/>
      <c r="AP5745" s="104"/>
    </row>
    <row r="5746" spans="21:42" ht="15" customHeight="1" x14ac:dyDescent="0.25">
      <c r="U5746" s="104"/>
      <c r="AB5746" s="104"/>
      <c r="AC5746" s="104"/>
      <c r="AF5746" s="104"/>
      <c r="AG5746" s="104"/>
      <c r="AK5746" s="104"/>
      <c r="AL5746" s="104"/>
      <c r="AO5746" s="104"/>
      <c r="AP5746" s="104"/>
    </row>
    <row r="5747" spans="21:42" ht="15" customHeight="1" x14ac:dyDescent="0.25">
      <c r="U5747" s="104"/>
      <c r="AB5747" s="104"/>
      <c r="AC5747" s="104"/>
      <c r="AF5747" s="104"/>
      <c r="AG5747" s="104"/>
      <c r="AK5747" s="104"/>
      <c r="AL5747" s="104"/>
      <c r="AO5747" s="104"/>
      <c r="AP5747" s="104"/>
    </row>
    <row r="5748" spans="21:42" ht="15" customHeight="1" x14ac:dyDescent="0.25">
      <c r="U5748" s="104"/>
      <c r="AB5748" s="104"/>
      <c r="AC5748" s="104"/>
      <c r="AF5748" s="104"/>
      <c r="AG5748" s="104"/>
      <c r="AK5748" s="104"/>
      <c r="AL5748" s="104"/>
      <c r="AO5748" s="104"/>
      <c r="AP5748" s="104"/>
    </row>
    <row r="5749" spans="21:42" ht="15" customHeight="1" x14ac:dyDescent="0.25">
      <c r="U5749" s="104"/>
      <c r="AB5749" s="104"/>
      <c r="AC5749" s="104"/>
      <c r="AF5749" s="104"/>
      <c r="AG5749" s="104"/>
      <c r="AK5749" s="104"/>
      <c r="AL5749" s="104"/>
      <c r="AO5749" s="104"/>
      <c r="AP5749" s="104"/>
    </row>
    <row r="5750" spans="21:42" ht="15" customHeight="1" x14ac:dyDescent="0.25">
      <c r="U5750" s="104"/>
      <c r="AB5750" s="104"/>
      <c r="AC5750" s="104"/>
      <c r="AF5750" s="104"/>
      <c r="AG5750" s="104"/>
      <c r="AK5750" s="104"/>
      <c r="AL5750" s="104"/>
      <c r="AO5750" s="104"/>
      <c r="AP5750" s="104"/>
    </row>
    <row r="5751" spans="21:42" ht="15" customHeight="1" x14ac:dyDescent="0.25">
      <c r="U5751" s="104"/>
      <c r="AB5751" s="104"/>
      <c r="AC5751" s="104"/>
      <c r="AF5751" s="104"/>
      <c r="AG5751" s="104"/>
      <c r="AK5751" s="104"/>
      <c r="AL5751" s="104"/>
      <c r="AO5751" s="104"/>
      <c r="AP5751" s="104"/>
    </row>
    <row r="5752" spans="21:42" ht="15" customHeight="1" x14ac:dyDescent="0.25">
      <c r="U5752" s="104"/>
      <c r="AB5752" s="104"/>
      <c r="AC5752" s="104"/>
      <c r="AF5752" s="104"/>
      <c r="AG5752" s="104"/>
      <c r="AK5752" s="104"/>
      <c r="AL5752" s="104"/>
      <c r="AO5752" s="104"/>
      <c r="AP5752" s="104"/>
    </row>
    <row r="5753" spans="21:42" ht="15" customHeight="1" x14ac:dyDescent="0.25">
      <c r="U5753" s="104"/>
      <c r="AB5753" s="104"/>
      <c r="AC5753" s="104"/>
      <c r="AF5753" s="104"/>
      <c r="AG5753" s="104"/>
      <c r="AK5753" s="104"/>
      <c r="AL5753" s="104"/>
      <c r="AO5753" s="104"/>
      <c r="AP5753" s="104"/>
    </row>
    <row r="5754" spans="21:42" ht="15" customHeight="1" x14ac:dyDescent="0.25">
      <c r="U5754" s="104"/>
      <c r="AB5754" s="104"/>
      <c r="AC5754" s="104"/>
      <c r="AF5754" s="104"/>
      <c r="AG5754" s="104"/>
      <c r="AK5754" s="104"/>
      <c r="AL5754" s="104"/>
      <c r="AO5754" s="104"/>
      <c r="AP5754" s="104"/>
    </row>
    <row r="5755" spans="21:42" ht="15" customHeight="1" x14ac:dyDescent="0.25">
      <c r="U5755" s="104"/>
      <c r="AB5755" s="104"/>
      <c r="AC5755" s="104"/>
      <c r="AF5755" s="104"/>
      <c r="AG5755" s="104"/>
      <c r="AK5755" s="104"/>
      <c r="AL5755" s="104"/>
      <c r="AO5755" s="104"/>
      <c r="AP5755" s="104"/>
    </row>
    <row r="5756" spans="21:42" ht="15" customHeight="1" x14ac:dyDescent="0.25">
      <c r="U5756" s="104"/>
      <c r="AB5756" s="104"/>
      <c r="AC5756" s="104"/>
      <c r="AF5756" s="104"/>
      <c r="AG5756" s="104"/>
      <c r="AK5756" s="104"/>
      <c r="AL5756" s="104"/>
      <c r="AO5756" s="104"/>
      <c r="AP5756" s="104"/>
    </row>
    <row r="5757" spans="21:42" ht="15" customHeight="1" x14ac:dyDescent="0.25">
      <c r="U5757" s="104"/>
      <c r="AB5757" s="104"/>
      <c r="AC5757" s="104"/>
      <c r="AF5757" s="104"/>
      <c r="AG5757" s="104"/>
      <c r="AK5757" s="104"/>
      <c r="AL5757" s="104"/>
      <c r="AO5757" s="104"/>
      <c r="AP5757" s="104"/>
    </row>
    <row r="5758" spans="21:42" ht="15" customHeight="1" x14ac:dyDescent="0.25">
      <c r="U5758" s="104"/>
      <c r="AB5758" s="104"/>
      <c r="AC5758" s="104"/>
      <c r="AF5758" s="104"/>
      <c r="AG5758" s="104"/>
      <c r="AK5758" s="104"/>
      <c r="AL5758" s="104"/>
      <c r="AO5758" s="104"/>
      <c r="AP5758" s="104"/>
    </row>
    <row r="5759" spans="21:42" ht="15" customHeight="1" x14ac:dyDescent="0.25">
      <c r="U5759" s="104"/>
      <c r="AB5759" s="104"/>
      <c r="AC5759" s="104"/>
      <c r="AF5759" s="104"/>
      <c r="AG5759" s="104"/>
      <c r="AK5759" s="104"/>
      <c r="AL5759" s="104"/>
      <c r="AO5759" s="104"/>
      <c r="AP5759" s="104"/>
    </row>
    <row r="5760" spans="21:42" ht="15" customHeight="1" x14ac:dyDescent="0.25">
      <c r="U5760" s="104"/>
      <c r="AB5760" s="104"/>
      <c r="AC5760" s="104"/>
      <c r="AF5760" s="104"/>
      <c r="AG5760" s="104"/>
      <c r="AK5760" s="104"/>
      <c r="AL5760" s="104"/>
      <c r="AO5760" s="104"/>
      <c r="AP5760" s="104"/>
    </row>
    <row r="5761" spans="21:42" ht="15" customHeight="1" x14ac:dyDescent="0.25">
      <c r="U5761" s="104"/>
      <c r="AB5761" s="104"/>
      <c r="AC5761" s="104"/>
      <c r="AF5761" s="104"/>
      <c r="AG5761" s="104"/>
      <c r="AK5761" s="104"/>
      <c r="AL5761" s="104"/>
      <c r="AO5761" s="104"/>
      <c r="AP5761" s="104"/>
    </row>
    <row r="5762" spans="21:42" ht="15" customHeight="1" x14ac:dyDescent="0.25">
      <c r="U5762" s="104"/>
      <c r="AB5762" s="104"/>
      <c r="AC5762" s="104"/>
      <c r="AF5762" s="104"/>
      <c r="AG5762" s="104"/>
      <c r="AK5762" s="104"/>
      <c r="AL5762" s="104"/>
      <c r="AO5762" s="104"/>
      <c r="AP5762" s="104"/>
    </row>
    <row r="5763" spans="21:42" ht="15" customHeight="1" x14ac:dyDescent="0.25">
      <c r="U5763" s="104"/>
      <c r="AB5763" s="104"/>
      <c r="AC5763" s="104"/>
      <c r="AF5763" s="104"/>
      <c r="AG5763" s="104"/>
      <c r="AK5763" s="104"/>
      <c r="AL5763" s="104"/>
      <c r="AO5763" s="104"/>
      <c r="AP5763" s="104"/>
    </row>
    <row r="5764" spans="21:42" ht="15" customHeight="1" x14ac:dyDescent="0.25">
      <c r="U5764" s="104"/>
      <c r="AB5764" s="104"/>
      <c r="AC5764" s="104"/>
      <c r="AF5764" s="104"/>
      <c r="AG5764" s="104"/>
      <c r="AK5764" s="104"/>
      <c r="AL5764" s="104"/>
      <c r="AO5764" s="104"/>
      <c r="AP5764" s="104"/>
    </row>
    <row r="5765" spans="21:42" ht="15" customHeight="1" x14ac:dyDescent="0.25">
      <c r="U5765" s="104"/>
      <c r="AB5765" s="104"/>
      <c r="AC5765" s="104"/>
      <c r="AF5765" s="104"/>
      <c r="AG5765" s="104"/>
      <c r="AK5765" s="104"/>
      <c r="AL5765" s="104"/>
      <c r="AO5765" s="104"/>
      <c r="AP5765" s="104"/>
    </row>
    <row r="5766" spans="21:42" ht="15" customHeight="1" x14ac:dyDescent="0.25">
      <c r="U5766" s="104"/>
      <c r="AB5766" s="104"/>
      <c r="AC5766" s="104"/>
      <c r="AF5766" s="104"/>
      <c r="AG5766" s="104"/>
      <c r="AK5766" s="104"/>
      <c r="AL5766" s="104"/>
      <c r="AO5766" s="104"/>
      <c r="AP5766" s="104"/>
    </row>
    <row r="5767" spans="21:42" ht="15" customHeight="1" x14ac:dyDescent="0.25">
      <c r="U5767" s="104"/>
      <c r="AB5767" s="104"/>
      <c r="AC5767" s="104"/>
      <c r="AF5767" s="104"/>
      <c r="AG5767" s="104"/>
      <c r="AK5767" s="104"/>
      <c r="AL5767" s="104"/>
      <c r="AO5767" s="104"/>
      <c r="AP5767" s="104"/>
    </row>
    <row r="5768" spans="21:42" ht="15" customHeight="1" x14ac:dyDescent="0.25">
      <c r="U5768" s="104"/>
      <c r="AB5768" s="104"/>
      <c r="AC5768" s="104"/>
      <c r="AF5768" s="104"/>
      <c r="AG5768" s="104"/>
      <c r="AK5768" s="104"/>
      <c r="AL5768" s="104"/>
      <c r="AO5768" s="104"/>
      <c r="AP5768" s="104"/>
    </row>
    <row r="5769" spans="21:42" ht="15" customHeight="1" x14ac:dyDescent="0.25">
      <c r="U5769" s="104"/>
      <c r="AB5769" s="104"/>
      <c r="AC5769" s="104"/>
      <c r="AF5769" s="104"/>
      <c r="AG5769" s="104"/>
      <c r="AK5769" s="104"/>
      <c r="AL5769" s="104"/>
      <c r="AO5769" s="104"/>
      <c r="AP5769" s="104"/>
    </row>
    <row r="5770" spans="21:42" ht="15" customHeight="1" x14ac:dyDescent="0.25">
      <c r="U5770" s="104"/>
      <c r="AB5770" s="104"/>
      <c r="AC5770" s="104"/>
      <c r="AF5770" s="104"/>
      <c r="AG5770" s="104"/>
      <c r="AK5770" s="104"/>
      <c r="AL5770" s="104"/>
      <c r="AO5770" s="104"/>
      <c r="AP5770" s="104"/>
    </row>
    <row r="5771" spans="21:42" ht="15" customHeight="1" x14ac:dyDescent="0.25">
      <c r="U5771" s="104"/>
      <c r="AB5771" s="104"/>
      <c r="AC5771" s="104"/>
      <c r="AF5771" s="104"/>
      <c r="AG5771" s="104"/>
      <c r="AK5771" s="104"/>
      <c r="AL5771" s="104"/>
      <c r="AO5771" s="104"/>
      <c r="AP5771" s="104"/>
    </row>
    <row r="5772" spans="21:42" ht="15" customHeight="1" x14ac:dyDescent="0.25">
      <c r="U5772" s="104"/>
      <c r="AB5772" s="104"/>
      <c r="AC5772" s="104"/>
      <c r="AF5772" s="104"/>
      <c r="AG5772" s="104"/>
      <c r="AK5772" s="104"/>
      <c r="AL5772" s="104"/>
      <c r="AO5772" s="104"/>
      <c r="AP5772" s="104"/>
    </row>
    <row r="5773" spans="21:42" ht="15" customHeight="1" x14ac:dyDescent="0.25">
      <c r="U5773" s="104"/>
      <c r="AB5773" s="104"/>
      <c r="AC5773" s="104"/>
      <c r="AF5773" s="104"/>
      <c r="AG5773" s="104"/>
      <c r="AK5773" s="104"/>
      <c r="AL5773" s="104"/>
      <c r="AO5773" s="104"/>
      <c r="AP5773" s="104"/>
    </row>
    <row r="5774" spans="21:42" ht="15" customHeight="1" x14ac:dyDescent="0.25">
      <c r="U5774" s="104"/>
      <c r="AB5774" s="104"/>
      <c r="AC5774" s="104"/>
      <c r="AF5774" s="104"/>
      <c r="AG5774" s="104"/>
      <c r="AK5774" s="104"/>
      <c r="AL5774" s="104"/>
      <c r="AO5774" s="104"/>
      <c r="AP5774" s="104"/>
    </row>
    <row r="5775" spans="21:42" ht="15" customHeight="1" x14ac:dyDescent="0.25">
      <c r="U5775" s="104"/>
      <c r="AB5775" s="104"/>
      <c r="AC5775" s="104"/>
      <c r="AF5775" s="104"/>
      <c r="AG5775" s="104"/>
      <c r="AK5775" s="104"/>
      <c r="AL5775" s="104"/>
      <c r="AO5775" s="104"/>
      <c r="AP5775" s="104"/>
    </row>
    <row r="5776" spans="21:42" ht="15" customHeight="1" x14ac:dyDescent="0.25">
      <c r="U5776" s="104"/>
      <c r="AB5776" s="104"/>
      <c r="AC5776" s="104"/>
      <c r="AF5776" s="104"/>
      <c r="AG5776" s="104"/>
      <c r="AK5776" s="104"/>
      <c r="AL5776" s="104"/>
      <c r="AO5776" s="104"/>
      <c r="AP5776" s="104"/>
    </row>
    <row r="5777" spans="21:42" ht="15" customHeight="1" x14ac:dyDescent="0.25">
      <c r="U5777" s="104"/>
      <c r="AB5777" s="104"/>
      <c r="AC5777" s="104"/>
      <c r="AF5777" s="104"/>
      <c r="AG5777" s="104"/>
      <c r="AK5777" s="104"/>
      <c r="AL5777" s="104"/>
      <c r="AO5777" s="104"/>
      <c r="AP5777" s="104"/>
    </row>
    <row r="5778" spans="21:42" ht="15" customHeight="1" x14ac:dyDescent="0.25">
      <c r="U5778" s="104"/>
      <c r="AB5778" s="104"/>
      <c r="AC5778" s="104"/>
      <c r="AF5778" s="104"/>
      <c r="AG5778" s="104"/>
      <c r="AK5778" s="104"/>
      <c r="AL5778" s="104"/>
      <c r="AO5778" s="104"/>
      <c r="AP5778" s="104"/>
    </row>
    <row r="5779" spans="21:42" ht="15" customHeight="1" x14ac:dyDescent="0.25">
      <c r="U5779" s="104"/>
      <c r="AB5779" s="104"/>
      <c r="AC5779" s="104"/>
      <c r="AF5779" s="104"/>
      <c r="AG5779" s="104"/>
      <c r="AK5779" s="104"/>
      <c r="AL5779" s="104"/>
      <c r="AO5779" s="104"/>
      <c r="AP5779" s="104"/>
    </row>
    <row r="5780" spans="21:42" ht="15" customHeight="1" x14ac:dyDescent="0.25">
      <c r="U5780" s="104"/>
      <c r="AB5780" s="104"/>
      <c r="AC5780" s="104"/>
      <c r="AF5780" s="104"/>
      <c r="AG5780" s="104"/>
      <c r="AK5780" s="104"/>
      <c r="AL5780" s="104"/>
      <c r="AO5780" s="104"/>
      <c r="AP5780" s="104"/>
    </row>
    <row r="5781" spans="21:42" ht="15" customHeight="1" x14ac:dyDescent="0.25">
      <c r="U5781" s="104"/>
      <c r="AB5781" s="104"/>
      <c r="AC5781" s="104"/>
      <c r="AF5781" s="104"/>
      <c r="AG5781" s="104"/>
      <c r="AK5781" s="104"/>
      <c r="AL5781" s="104"/>
      <c r="AO5781" s="104"/>
      <c r="AP5781" s="104"/>
    </row>
    <row r="5782" spans="21:42" ht="15" customHeight="1" x14ac:dyDescent="0.25">
      <c r="U5782" s="104"/>
      <c r="AB5782" s="104"/>
      <c r="AC5782" s="104"/>
      <c r="AF5782" s="104"/>
      <c r="AG5782" s="104"/>
      <c r="AK5782" s="104"/>
      <c r="AL5782" s="104"/>
      <c r="AO5782" s="104"/>
      <c r="AP5782" s="104"/>
    </row>
    <row r="5783" spans="21:42" ht="15" customHeight="1" x14ac:dyDescent="0.25">
      <c r="U5783" s="104"/>
      <c r="AB5783" s="104"/>
      <c r="AC5783" s="104"/>
      <c r="AF5783" s="104"/>
      <c r="AG5783" s="104"/>
      <c r="AK5783" s="104"/>
      <c r="AL5783" s="104"/>
      <c r="AO5783" s="104"/>
      <c r="AP5783" s="104"/>
    </row>
    <row r="5784" spans="21:42" ht="15" customHeight="1" x14ac:dyDescent="0.25">
      <c r="U5784" s="104"/>
      <c r="AB5784" s="104"/>
      <c r="AC5784" s="104"/>
      <c r="AF5784" s="104"/>
      <c r="AG5784" s="104"/>
      <c r="AK5784" s="104"/>
      <c r="AL5784" s="104"/>
      <c r="AO5784" s="104"/>
      <c r="AP5784" s="104"/>
    </row>
    <row r="5785" spans="21:42" ht="15" customHeight="1" x14ac:dyDescent="0.25">
      <c r="U5785" s="104"/>
      <c r="AB5785" s="104"/>
      <c r="AC5785" s="104"/>
      <c r="AF5785" s="104"/>
      <c r="AG5785" s="104"/>
      <c r="AK5785" s="104"/>
      <c r="AL5785" s="104"/>
      <c r="AO5785" s="104"/>
      <c r="AP5785" s="104"/>
    </row>
    <row r="5786" spans="21:42" ht="15" customHeight="1" x14ac:dyDescent="0.25">
      <c r="U5786" s="104"/>
      <c r="AB5786" s="104"/>
      <c r="AC5786" s="104"/>
      <c r="AF5786" s="104"/>
      <c r="AG5786" s="104"/>
      <c r="AK5786" s="104"/>
      <c r="AL5786" s="104"/>
      <c r="AO5786" s="104"/>
      <c r="AP5786" s="104"/>
    </row>
    <row r="5787" spans="21:42" ht="15" customHeight="1" x14ac:dyDescent="0.25">
      <c r="U5787" s="104"/>
      <c r="AB5787" s="104"/>
      <c r="AC5787" s="104"/>
      <c r="AF5787" s="104"/>
      <c r="AG5787" s="104"/>
      <c r="AK5787" s="104"/>
      <c r="AL5787" s="104"/>
      <c r="AO5787" s="104"/>
      <c r="AP5787" s="104"/>
    </row>
    <row r="5788" spans="21:42" ht="15" customHeight="1" x14ac:dyDescent="0.25">
      <c r="U5788" s="104"/>
      <c r="AB5788" s="104"/>
      <c r="AC5788" s="104"/>
      <c r="AF5788" s="104"/>
      <c r="AG5788" s="104"/>
      <c r="AK5788" s="104"/>
      <c r="AL5788" s="104"/>
      <c r="AO5788" s="104"/>
      <c r="AP5788" s="104"/>
    </row>
    <row r="5789" spans="21:42" ht="15" customHeight="1" x14ac:dyDescent="0.25">
      <c r="U5789" s="104"/>
      <c r="AB5789" s="104"/>
      <c r="AC5789" s="104"/>
      <c r="AF5789" s="104"/>
      <c r="AG5789" s="104"/>
      <c r="AK5789" s="104"/>
      <c r="AL5789" s="104"/>
      <c r="AO5789" s="104"/>
      <c r="AP5789" s="104"/>
    </row>
    <row r="5790" spans="21:42" ht="15" customHeight="1" x14ac:dyDescent="0.25">
      <c r="U5790" s="104"/>
      <c r="AB5790" s="104"/>
      <c r="AC5790" s="104"/>
      <c r="AF5790" s="104"/>
      <c r="AG5790" s="104"/>
      <c r="AK5790" s="104"/>
      <c r="AL5790" s="104"/>
      <c r="AO5790" s="104"/>
      <c r="AP5790" s="104"/>
    </row>
    <row r="5791" spans="21:42" ht="15" customHeight="1" x14ac:dyDescent="0.25">
      <c r="U5791" s="104"/>
      <c r="AB5791" s="104"/>
      <c r="AC5791" s="104"/>
      <c r="AF5791" s="104"/>
      <c r="AG5791" s="104"/>
      <c r="AK5791" s="104"/>
      <c r="AL5791" s="104"/>
      <c r="AO5791" s="104"/>
      <c r="AP5791" s="104"/>
    </row>
    <row r="5792" spans="21:42" ht="15" customHeight="1" x14ac:dyDescent="0.25">
      <c r="U5792" s="104"/>
      <c r="AB5792" s="104"/>
      <c r="AC5792" s="104"/>
      <c r="AF5792" s="104"/>
      <c r="AG5792" s="104"/>
      <c r="AK5792" s="104"/>
      <c r="AL5792" s="104"/>
      <c r="AO5792" s="104"/>
      <c r="AP5792" s="104"/>
    </row>
    <row r="5793" spans="21:42" ht="15" customHeight="1" x14ac:dyDescent="0.25">
      <c r="U5793" s="104"/>
      <c r="AB5793" s="104"/>
      <c r="AC5793" s="104"/>
      <c r="AF5793" s="104"/>
      <c r="AG5793" s="104"/>
      <c r="AK5793" s="104"/>
      <c r="AL5793" s="104"/>
      <c r="AO5793" s="104"/>
      <c r="AP5793" s="104"/>
    </row>
    <row r="5794" spans="21:42" ht="15" customHeight="1" x14ac:dyDescent="0.25">
      <c r="U5794" s="104"/>
      <c r="AB5794" s="104"/>
      <c r="AC5794" s="104"/>
      <c r="AF5794" s="104"/>
      <c r="AG5794" s="104"/>
      <c r="AK5794" s="104"/>
      <c r="AL5794" s="104"/>
      <c r="AO5794" s="104"/>
      <c r="AP5794" s="104"/>
    </row>
    <row r="5795" spans="21:42" ht="15" customHeight="1" x14ac:dyDescent="0.25">
      <c r="U5795" s="104"/>
      <c r="AB5795" s="104"/>
      <c r="AC5795" s="104"/>
      <c r="AF5795" s="104"/>
      <c r="AG5795" s="104"/>
      <c r="AK5795" s="104"/>
      <c r="AL5795" s="104"/>
      <c r="AO5795" s="104"/>
      <c r="AP5795" s="104"/>
    </row>
    <row r="5796" spans="21:42" ht="15" customHeight="1" x14ac:dyDescent="0.25">
      <c r="U5796" s="104"/>
      <c r="AB5796" s="104"/>
      <c r="AC5796" s="104"/>
      <c r="AF5796" s="104"/>
      <c r="AG5796" s="104"/>
      <c r="AK5796" s="104"/>
      <c r="AL5796" s="104"/>
      <c r="AO5796" s="104"/>
      <c r="AP5796" s="104"/>
    </row>
    <row r="5797" spans="21:42" ht="15" customHeight="1" x14ac:dyDescent="0.25">
      <c r="U5797" s="104"/>
      <c r="AB5797" s="104"/>
      <c r="AC5797" s="104"/>
      <c r="AF5797" s="104"/>
      <c r="AG5797" s="104"/>
      <c r="AK5797" s="104"/>
      <c r="AL5797" s="104"/>
      <c r="AO5797" s="104"/>
      <c r="AP5797" s="104"/>
    </row>
    <row r="5798" spans="21:42" ht="15" customHeight="1" x14ac:dyDescent="0.25">
      <c r="U5798" s="104"/>
      <c r="AB5798" s="104"/>
      <c r="AC5798" s="104"/>
      <c r="AF5798" s="104"/>
      <c r="AG5798" s="104"/>
      <c r="AK5798" s="104"/>
      <c r="AL5798" s="104"/>
      <c r="AO5798" s="104"/>
      <c r="AP5798" s="104"/>
    </row>
    <row r="5799" spans="21:42" ht="15" customHeight="1" x14ac:dyDescent="0.25">
      <c r="U5799" s="104"/>
      <c r="AB5799" s="104"/>
      <c r="AC5799" s="104"/>
      <c r="AF5799" s="104"/>
      <c r="AG5799" s="104"/>
      <c r="AK5799" s="104"/>
      <c r="AL5799" s="104"/>
      <c r="AO5799" s="104"/>
      <c r="AP5799" s="104"/>
    </row>
    <row r="5800" spans="21:42" ht="15" customHeight="1" x14ac:dyDescent="0.25">
      <c r="U5800" s="104"/>
      <c r="AB5800" s="104"/>
      <c r="AC5800" s="104"/>
      <c r="AF5800" s="104"/>
      <c r="AG5800" s="104"/>
      <c r="AK5800" s="104"/>
      <c r="AL5800" s="104"/>
      <c r="AO5800" s="104"/>
      <c r="AP5800" s="104"/>
    </row>
    <row r="5801" spans="21:42" ht="15" customHeight="1" x14ac:dyDescent="0.25">
      <c r="U5801" s="104"/>
      <c r="AB5801" s="104"/>
      <c r="AC5801" s="104"/>
      <c r="AF5801" s="104"/>
      <c r="AG5801" s="104"/>
      <c r="AK5801" s="104"/>
      <c r="AL5801" s="104"/>
      <c r="AO5801" s="104"/>
      <c r="AP5801" s="104"/>
    </row>
    <row r="5802" spans="21:42" ht="15" customHeight="1" x14ac:dyDescent="0.25">
      <c r="U5802" s="104"/>
      <c r="AB5802" s="104"/>
      <c r="AC5802" s="104"/>
      <c r="AF5802" s="104"/>
      <c r="AG5802" s="104"/>
      <c r="AK5802" s="104"/>
      <c r="AL5802" s="104"/>
      <c r="AO5802" s="104"/>
      <c r="AP5802" s="104"/>
    </row>
    <row r="5803" spans="21:42" ht="15" customHeight="1" x14ac:dyDescent="0.25">
      <c r="U5803" s="104"/>
      <c r="AB5803" s="104"/>
      <c r="AC5803" s="104"/>
      <c r="AF5803" s="104"/>
      <c r="AG5803" s="104"/>
      <c r="AK5803" s="104"/>
      <c r="AL5803" s="104"/>
      <c r="AO5803" s="104"/>
      <c r="AP5803" s="104"/>
    </row>
    <row r="5804" spans="21:42" ht="15" customHeight="1" x14ac:dyDescent="0.25">
      <c r="U5804" s="104"/>
      <c r="AB5804" s="104"/>
      <c r="AC5804" s="104"/>
      <c r="AF5804" s="104"/>
      <c r="AG5804" s="104"/>
      <c r="AK5804" s="104"/>
      <c r="AL5804" s="104"/>
      <c r="AO5804" s="104"/>
      <c r="AP5804" s="104"/>
    </row>
    <row r="5805" spans="21:42" ht="15" customHeight="1" x14ac:dyDescent="0.25">
      <c r="U5805" s="104"/>
      <c r="AB5805" s="104"/>
      <c r="AC5805" s="104"/>
      <c r="AF5805" s="104"/>
      <c r="AG5805" s="104"/>
      <c r="AK5805" s="104"/>
      <c r="AL5805" s="104"/>
      <c r="AO5805" s="104"/>
      <c r="AP5805" s="104"/>
    </row>
    <row r="5806" spans="21:42" ht="15" customHeight="1" x14ac:dyDescent="0.25">
      <c r="U5806" s="104"/>
      <c r="AB5806" s="104"/>
      <c r="AC5806" s="104"/>
      <c r="AF5806" s="104"/>
      <c r="AG5806" s="104"/>
      <c r="AK5806" s="104"/>
      <c r="AL5806" s="104"/>
      <c r="AO5806" s="104"/>
      <c r="AP5806" s="104"/>
    </row>
    <row r="5807" spans="21:42" ht="15" customHeight="1" x14ac:dyDescent="0.25">
      <c r="U5807" s="104"/>
      <c r="AB5807" s="104"/>
      <c r="AC5807" s="104"/>
      <c r="AF5807" s="104"/>
      <c r="AG5807" s="104"/>
      <c r="AK5807" s="104"/>
      <c r="AL5807" s="104"/>
      <c r="AO5807" s="104"/>
      <c r="AP5807" s="104"/>
    </row>
    <row r="5808" spans="21:42" ht="15" customHeight="1" x14ac:dyDescent="0.25">
      <c r="U5808" s="104"/>
      <c r="AB5808" s="104"/>
      <c r="AC5808" s="104"/>
      <c r="AF5808" s="104"/>
      <c r="AG5808" s="104"/>
      <c r="AK5808" s="104"/>
      <c r="AL5808" s="104"/>
      <c r="AO5808" s="104"/>
      <c r="AP5808" s="104"/>
    </row>
    <row r="5809" spans="21:42" ht="15" customHeight="1" x14ac:dyDescent="0.25">
      <c r="U5809" s="104"/>
      <c r="AB5809" s="104"/>
      <c r="AC5809" s="104"/>
      <c r="AF5809" s="104"/>
      <c r="AG5809" s="104"/>
      <c r="AK5809" s="104"/>
      <c r="AL5809" s="104"/>
      <c r="AO5809" s="104"/>
      <c r="AP5809" s="104"/>
    </row>
    <row r="5810" spans="21:42" ht="15" customHeight="1" x14ac:dyDescent="0.25">
      <c r="U5810" s="104"/>
      <c r="AB5810" s="104"/>
      <c r="AC5810" s="104"/>
      <c r="AF5810" s="104"/>
      <c r="AG5810" s="104"/>
      <c r="AK5810" s="104"/>
      <c r="AL5810" s="104"/>
      <c r="AO5810" s="104"/>
      <c r="AP5810" s="104"/>
    </row>
    <row r="5811" spans="21:42" ht="15" customHeight="1" x14ac:dyDescent="0.25">
      <c r="U5811" s="104"/>
      <c r="AB5811" s="104"/>
      <c r="AC5811" s="104"/>
      <c r="AF5811" s="104"/>
      <c r="AG5811" s="104"/>
      <c r="AK5811" s="104"/>
      <c r="AL5811" s="104"/>
      <c r="AO5811" s="104"/>
      <c r="AP5811" s="104"/>
    </row>
    <row r="5812" spans="21:42" ht="15" customHeight="1" x14ac:dyDescent="0.25">
      <c r="U5812" s="104"/>
      <c r="AB5812" s="104"/>
      <c r="AC5812" s="104"/>
      <c r="AF5812" s="104"/>
      <c r="AG5812" s="104"/>
      <c r="AK5812" s="104"/>
      <c r="AL5812" s="104"/>
      <c r="AO5812" s="104"/>
      <c r="AP5812" s="104"/>
    </row>
    <row r="5813" spans="21:42" ht="15" customHeight="1" x14ac:dyDescent="0.25">
      <c r="U5813" s="104"/>
      <c r="AB5813" s="104"/>
      <c r="AC5813" s="104"/>
      <c r="AF5813" s="104"/>
      <c r="AG5813" s="104"/>
      <c r="AK5813" s="104"/>
      <c r="AL5813" s="104"/>
      <c r="AO5813" s="104"/>
      <c r="AP5813" s="104"/>
    </row>
    <row r="5814" spans="21:42" ht="15" customHeight="1" x14ac:dyDescent="0.25">
      <c r="U5814" s="104"/>
      <c r="AB5814" s="104"/>
      <c r="AC5814" s="104"/>
      <c r="AF5814" s="104"/>
      <c r="AG5814" s="104"/>
      <c r="AK5814" s="104"/>
      <c r="AL5814" s="104"/>
      <c r="AO5814" s="104"/>
      <c r="AP5814" s="104"/>
    </row>
    <row r="5815" spans="21:42" ht="15" customHeight="1" x14ac:dyDescent="0.25">
      <c r="U5815" s="104"/>
      <c r="AB5815" s="104"/>
      <c r="AC5815" s="104"/>
      <c r="AF5815" s="104"/>
      <c r="AG5815" s="104"/>
      <c r="AK5815" s="104"/>
      <c r="AL5815" s="104"/>
      <c r="AO5815" s="104"/>
      <c r="AP5815" s="104"/>
    </row>
    <row r="5816" spans="21:42" ht="15" customHeight="1" x14ac:dyDescent="0.25">
      <c r="U5816" s="104"/>
      <c r="AB5816" s="104"/>
      <c r="AC5816" s="104"/>
      <c r="AF5816" s="104"/>
      <c r="AG5816" s="104"/>
      <c r="AK5816" s="104"/>
      <c r="AL5816" s="104"/>
      <c r="AO5816" s="104"/>
      <c r="AP5816" s="104"/>
    </row>
    <row r="5817" spans="21:42" ht="15" customHeight="1" x14ac:dyDescent="0.25">
      <c r="U5817" s="104"/>
      <c r="AB5817" s="104"/>
      <c r="AC5817" s="104"/>
      <c r="AF5817" s="104"/>
      <c r="AG5817" s="104"/>
      <c r="AK5817" s="104"/>
      <c r="AL5817" s="104"/>
      <c r="AO5817" s="104"/>
      <c r="AP5817" s="104"/>
    </row>
    <row r="5818" spans="21:42" ht="15" customHeight="1" x14ac:dyDescent="0.25">
      <c r="U5818" s="104"/>
      <c r="AB5818" s="104"/>
      <c r="AC5818" s="104"/>
      <c r="AF5818" s="104"/>
      <c r="AG5818" s="104"/>
      <c r="AK5818" s="104"/>
      <c r="AL5818" s="104"/>
      <c r="AO5818" s="104"/>
      <c r="AP5818" s="104"/>
    </row>
    <row r="5819" spans="21:42" ht="15" customHeight="1" x14ac:dyDescent="0.25">
      <c r="U5819" s="104"/>
      <c r="AB5819" s="104"/>
      <c r="AC5819" s="104"/>
      <c r="AF5819" s="104"/>
      <c r="AG5819" s="104"/>
      <c r="AK5819" s="104"/>
      <c r="AL5819" s="104"/>
      <c r="AO5819" s="104"/>
      <c r="AP5819" s="104"/>
    </row>
    <row r="5820" spans="21:42" ht="15" customHeight="1" x14ac:dyDescent="0.25">
      <c r="U5820" s="104"/>
      <c r="AB5820" s="104"/>
      <c r="AC5820" s="104"/>
      <c r="AF5820" s="104"/>
      <c r="AG5820" s="104"/>
      <c r="AK5820" s="104"/>
      <c r="AL5820" s="104"/>
      <c r="AO5820" s="104"/>
      <c r="AP5820" s="104"/>
    </row>
    <row r="5821" spans="21:42" ht="15" customHeight="1" x14ac:dyDescent="0.25">
      <c r="U5821" s="104"/>
      <c r="AB5821" s="104"/>
      <c r="AC5821" s="104"/>
      <c r="AF5821" s="104"/>
      <c r="AG5821" s="104"/>
      <c r="AK5821" s="104"/>
      <c r="AL5821" s="104"/>
      <c r="AO5821" s="104"/>
      <c r="AP5821" s="104"/>
    </row>
    <row r="5822" spans="21:42" ht="15" customHeight="1" x14ac:dyDescent="0.25">
      <c r="U5822" s="104"/>
      <c r="AB5822" s="104"/>
      <c r="AC5822" s="104"/>
      <c r="AF5822" s="104"/>
      <c r="AG5822" s="104"/>
      <c r="AK5822" s="104"/>
      <c r="AL5822" s="104"/>
      <c r="AO5822" s="104"/>
      <c r="AP5822" s="104"/>
    </row>
    <row r="5823" spans="21:42" ht="15" customHeight="1" x14ac:dyDescent="0.25">
      <c r="U5823" s="104"/>
      <c r="AB5823" s="104"/>
      <c r="AC5823" s="104"/>
      <c r="AF5823" s="104"/>
      <c r="AG5823" s="104"/>
      <c r="AK5823" s="104"/>
      <c r="AL5823" s="104"/>
      <c r="AO5823" s="104"/>
      <c r="AP5823" s="104"/>
    </row>
    <row r="5824" spans="21:42" ht="15" customHeight="1" x14ac:dyDescent="0.25">
      <c r="U5824" s="104"/>
      <c r="AB5824" s="104"/>
      <c r="AC5824" s="104"/>
      <c r="AF5824" s="104"/>
      <c r="AG5824" s="104"/>
      <c r="AK5824" s="104"/>
      <c r="AL5824" s="104"/>
      <c r="AO5824" s="104"/>
      <c r="AP5824" s="104"/>
    </row>
    <row r="5825" spans="21:42" ht="15" customHeight="1" x14ac:dyDescent="0.25">
      <c r="U5825" s="104"/>
      <c r="AB5825" s="104"/>
      <c r="AC5825" s="104"/>
      <c r="AF5825" s="104"/>
      <c r="AG5825" s="104"/>
      <c r="AK5825" s="104"/>
      <c r="AL5825" s="104"/>
      <c r="AO5825" s="104"/>
      <c r="AP5825" s="104"/>
    </row>
    <row r="5826" spans="21:42" ht="15" customHeight="1" x14ac:dyDescent="0.25">
      <c r="U5826" s="104"/>
      <c r="AB5826" s="104"/>
      <c r="AC5826" s="104"/>
      <c r="AF5826" s="104"/>
      <c r="AG5826" s="104"/>
      <c r="AK5826" s="104"/>
      <c r="AL5826" s="104"/>
      <c r="AO5826" s="104"/>
      <c r="AP5826" s="104"/>
    </row>
    <row r="5827" spans="21:42" ht="15" customHeight="1" x14ac:dyDescent="0.25">
      <c r="U5827" s="104"/>
      <c r="AB5827" s="104"/>
      <c r="AC5827" s="104"/>
      <c r="AF5827" s="104"/>
      <c r="AG5827" s="104"/>
      <c r="AK5827" s="104"/>
      <c r="AL5827" s="104"/>
      <c r="AO5827" s="104"/>
      <c r="AP5827" s="104"/>
    </row>
    <row r="5828" spans="21:42" ht="15" customHeight="1" x14ac:dyDescent="0.25">
      <c r="U5828" s="104"/>
      <c r="AB5828" s="104"/>
      <c r="AC5828" s="104"/>
      <c r="AF5828" s="104"/>
      <c r="AG5828" s="104"/>
      <c r="AK5828" s="104"/>
      <c r="AL5828" s="104"/>
      <c r="AO5828" s="104"/>
      <c r="AP5828" s="104"/>
    </row>
    <row r="5829" spans="21:42" ht="15" customHeight="1" x14ac:dyDescent="0.25">
      <c r="U5829" s="104"/>
      <c r="AB5829" s="104"/>
      <c r="AC5829" s="104"/>
      <c r="AF5829" s="104"/>
      <c r="AG5829" s="104"/>
      <c r="AK5829" s="104"/>
      <c r="AL5829" s="104"/>
      <c r="AO5829" s="104"/>
      <c r="AP5829" s="104"/>
    </row>
    <row r="5830" spans="21:42" ht="15" customHeight="1" x14ac:dyDescent="0.25">
      <c r="U5830" s="104"/>
      <c r="AB5830" s="104"/>
      <c r="AC5830" s="104"/>
      <c r="AF5830" s="104"/>
      <c r="AG5830" s="104"/>
      <c r="AK5830" s="104"/>
      <c r="AL5830" s="104"/>
      <c r="AO5830" s="104"/>
      <c r="AP5830" s="104"/>
    </row>
    <row r="5831" spans="21:42" ht="15" customHeight="1" x14ac:dyDescent="0.25">
      <c r="U5831" s="104"/>
      <c r="AB5831" s="104"/>
      <c r="AC5831" s="104"/>
      <c r="AF5831" s="104"/>
      <c r="AG5831" s="104"/>
      <c r="AK5831" s="104"/>
      <c r="AL5831" s="104"/>
      <c r="AO5831" s="104"/>
      <c r="AP5831" s="104"/>
    </row>
    <row r="5832" spans="21:42" ht="15" customHeight="1" x14ac:dyDescent="0.25">
      <c r="U5832" s="104"/>
      <c r="AB5832" s="104"/>
      <c r="AC5832" s="104"/>
      <c r="AF5832" s="104"/>
      <c r="AG5832" s="104"/>
      <c r="AK5832" s="104"/>
      <c r="AL5832" s="104"/>
      <c r="AO5832" s="104"/>
      <c r="AP5832" s="104"/>
    </row>
    <row r="5833" spans="21:42" ht="15" customHeight="1" x14ac:dyDescent="0.25">
      <c r="U5833" s="104"/>
      <c r="AB5833" s="104"/>
      <c r="AC5833" s="104"/>
      <c r="AF5833" s="104"/>
      <c r="AG5833" s="104"/>
      <c r="AK5833" s="104"/>
      <c r="AL5833" s="104"/>
      <c r="AO5833" s="104"/>
      <c r="AP5833" s="104"/>
    </row>
    <row r="5834" spans="21:42" ht="15" customHeight="1" x14ac:dyDescent="0.25">
      <c r="U5834" s="104"/>
      <c r="AB5834" s="104"/>
      <c r="AC5834" s="104"/>
      <c r="AF5834" s="104"/>
      <c r="AG5834" s="104"/>
      <c r="AK5834" s="104"/>
      <c r="AL5834" s="104"/>
      <c r="AO5834" s="104"/>
      <c r="AP5834" s="104"/>
    </row>
    <row r="5835" spans="21:42" ht="15" customHeight="1" x14ac:dyDescent="0.25">
      <c r="U5835" s="104"/>
      <c r="AB5835" s="104"/>
      <c r="AC5835" s="104"/>
      <c r="AF5835" s="104"/>
      <c r="AG5835" s="104"/>
      <c r="AK5835" s="104"/>
      <c r="AL5835" s="104"/>
      <c r="AO5835" s="104"/>
      <c r="AP5835" s="104"/>
    </row>
    <row r="5836" spans="21:42" ht="15" customHeight="1" x14ac:dyDescent="0.25">
      <c r="U5836" s="104"/>
      <c r="AB5836" s="104"/>
      <c r="AC5836" s="104"/>
      <c r="AF5836" s="104"/>
      <c r="AG5836" s="104"/>
      <c r="AK5836" s="104"/>
      <c r="AL5836" s="104"/>
      <c r="AO5836" s="104"/>
      <c r="AP5836" s="104"/>
    </row>
    <row r="5837" spans="21:42" ht="15" customHeight="1" x14ac:dyDescent="0.25">
      <c r="U5837" s="104"/>
      <c r="AB5837" s="104"/>
      <c r="AC5837" s="104"/>
      <c r="AF5837" s="104"/>
      <c r="AG5837" s="104"/>
      <c r="AK5837" s="104"/>
      <c r="AL5837" s="104"/>
      <c r="AO5837" s="104"/>
      <c r="AP5837" s="104"/>
    </row>
    <row r="5838" spans="21:42" ht="15" customHeight="1" x14ac:dyDescent="0.25">
      <c r="U5838" s="104"/>
      <c r="AB5838" s="104"/>
      <c r="AC5838" s="104"/>
      <c r="AF5838" s="104"/>
      <c r="AG5838" s="104"/>
      <c r="AK5838" s="104"/>
      <c r="AL5838" s="104"/>
      <c r="AO5838" s="104"/>
      <c r="AP5838" s="104"/>
    </row>
    <row r="5839" spans="21:42" ht="15" customHeight="1" x14ac:dyDescent="0.25">
      <c r="U5839" s="104"/>
      <c r="AB5839" s="104"/>
      <c r="AC5839" s="104"/>
      <c r="AF5839" s="104"/>
      <c r="AG5839" s="104"/>
      <c r="AK5839" s="104"/>
      <c r="AL5839" s="104"/>
      <c r="AO5839" s="104"/>
      <c r="AP5839" s="104"/>
    </row>
    <row r="5840" spans="21:42" ht="15" customHeight="1" x14ac:dyDescent="0.25">
      <c r="U5840" s="104"/>
      <c r="AB5840" s="104"/>
      <c r="AC5840" s="104"/>
      <c r="AF5840" s="104"/>
      <c r="AG5840" s="104"/>
      <c r="AK5840" s="104"/>
      <c r="AL5840" s="104"/>
      <c r="AO5840" s="104"/>
      <c r="AP5840" s="104"/>
    </row>
    <row r="5841" spans="21:42" ht="15" customHeight="1" x14ac:dyDescent="0.25">
      <c r="U5841" s="104"/>
      <c r="AB5841" s="104"/>
      <c r="AC5841" s="104"/>
      <c r="AF5841" s="104"/>
      <c r="AG5841" s="104"/>
      <c r="AK5841" s="104"/>
      <c r="AL5841" s="104"/>
      <c r="AO5841" s="104"/>
      <c r="AP5841" s="104"/>
    </row>
    <row r="5842" spans="21:42" ht="15" customHeight="1" x14ac:dyDescent="0.25">
      <c r="U5842" s="104"/>
      <c r="AB5842" s="104"/>
      <c r="AC5842" s="104"/>
      <c r="AF5842" s="104"/>
      <c r="AG5842" s="104"/>
      <c r="AK5842" s="104"/>
      <c r="AL5842" s="104"/>
      <c r="AO5842" s="104"/>
      <c r="AP5842" s="104"/>
    </row>
    <row r="5843" spans="21:42" ht="15" customHeight="1" x14ac:dyDescent="0.25">
      <c r="U5843" s="104"/>
      <c r="AB5843" s="104"/>
      <c r="AC5843" s="104"/>
      <c r="AF5843" s="104"/>
      <c r="AG5843" s="104"/>
      <c r="AK5843" s="104"/>
      <c r="AL5843" s="104"/>
      <c r="AO5843" s="104"/>
      <c r="AP5843" s="104"/>
    </row>
    <row r="5844" spans="21:42" ht="15" customHeight="1" x14ac:dyDescent="0.25">
      <c r="U5844" s="104"/>
      <c r="AB5844" s="104"/>
      <c r="AC5844" s="104"/>
      <c r="AF5844" s="104"/>
      <c r="AG5844" s="104"/>
      <c r="AK5844" s="104"/>
      <c r="AL5844" s="104"/>
      <c r="AO5844" s="104"/>
      <c r="AP5844" s="104"/>
    </row>
    <row r="5845" spans="21:42" ht="15" customHeight="1" x14ac:dyDescent="0.25">
      <c r="U5845" s="104"/>
      <c r="AB5845" s="104"/>
      <c r="AC5845" s="104"/>
      <c r="AF5845" s="104"/>
      <c r="AG5845" s="104"/>
      <c r="AK5845" s="104"/>
      <c r="AL5845" s="104"/>
      <c r="AO5845" s="104"/>
      <c r="AP5845" s="104"/>
    </row>
    <row r="5846" spans="21:42" ht="15" customHeight="1" x14ac:dyDescent="0.25">
      <c r="U5846" s="104"/>
      <c r="AB5846" s="104"/>
      <c r="AC5846" s="104"/>
      <c r="AF5846" s="104"/>
      <c r="AG5846" s="104"/>
      <c r="AK5846" s="104"/>
      <c r="AL5846" s="104"/>
      <c r="AO5846" s="104"/>
      <c r="AP5846" s="104"/>
    </row>
    <row r="5847" spans="21:42" ht="15" customHeight="1" x14ac:dyDescent="0.25">
      <c r="U5847" s="104"/>
      <c r="AB5847" s="104"/>
      <c r="AC5847" s="104"/>
      <c r="AF5847" s="104"/>
      <c r="AG5847" s="104"/>
      <c r="AK5847" s="104"/>
      <c r="AL5847" s="104"/>
      <c r="AO5847" s="104"/>
      <c r="AP5847" s="104"/>
    </row>
    <row r="5848" spans="21:42" ht="15" customHeight="1" x14ac:dyDescent="0.25">
      <c r="U5848" s="104"/>
      <c r="AB5848" s="104"/>
      <c r="AC5848" s="104"/>
      <c r="AF5848" s="104"/>
      <c r="AG5848" s="104"/>
      <c r="AK5848" s="104"/>
      <c r="AL5848" s="104"/>
      <c r="AO5848" s="104"/>
      <c r="AP5848" s="104"/>
    </row>
    <row r="5849" spans="21:42" ht="15" customHeight="1" x14ac:dyDescent="0.25">
      <c r="U5849" s="104"/>
      <c r="AB5849" s="104"/>
      <c r="AC5849" s="104"/>
      <c r="AF5849" s="104"/>
      <c r="AG5849" s="104"/>
      <c r="AK5849" s="104"/>
      <c r="AL5849" s="104"/>
      <c r="AO5849" s="104"/>
      <c r="AP5849" s="104"/>
    </row>
    <row r="5850" spans="21:42" ht="15" customHeight="1" x14ac:dyDescent="0.25">
      <c r="U5850" s="104"/>
      <c r="AB5850" s="104"/>
      <c r="AC5850" s="104"/>
      <c r="AF5850" s="104"/>
      <c r="AG5850" s="104"/>
      <c r="AK5850" s="104"/>
      <c r="AL5850" s="104"/>
      <c r="AO5850" s="104"/>
      <c r="AP5850" s="104"/>
    </row>
    <row r="5851" spans="21:42" ht="15" customHeight="1" x14ac:dyDescent="0.25">
      <c r="U5851" s="104"/>
      <c r="AB5851" s="104"/>
      <c r="AC5851" s="104"/>
      <c r="AF5851" s="104"/>
      <c r="AG5851" s="104"/>
      <c r="AK5851" s="104"/>
      <c r="AL5851" s="104"/>
      <c r="AO5851" s="104"/>
      <c r="AP5851" s="104"/>
    </row>
    <row r="5852" spans="21:42" ht="15" customHeight="1" x14ac:dyDescent="0.25">
      <c r="U5852" s="104"/>
      <c r="AB5852" s="104"/>
      <c r="AC5852" s="104"/>
      <c r="AF5852" s="104"/>
      <c r="AG5852" s="104"/>
      <c r="AK5852" s="104"/>
      <c r="AL5852" s="104"/>
      <c r="AO5852" s="104"/>
      <c r="AP5852" s="104"/>
    </row>
    <row r="5853" spans="21:42" ht="15" customHeight="1" x14ac:dyDescent="0.25">
      <c r="U5853" s="104"/>
      <c r="AB5853" s="104"/>
      <c r="AC5853" s="104"/>
      <c r="AF5853" s="104"/>
      <c r="AG5853" s="104"/>
      <c r="AK5853" s="104"/>
      <c r="AL5853" s="104"/>
      <c r="AO5853" s="104"/>
      <c r="AP5853" s="104"/>
    </row>
    <row r="5854" spans="21:42" ht="15" customHeight="1" x14ac:dyDescent="0.25">
      <c r="U5854" s="104"/>
      <c r="AB5854" s="104"/>
      <c r="AC5854" s="104"/>
      <c r="AF5854" s="104"/>
      <c r="AG5854" s="104"/>
      <c r="AK5854" s="104"/>
      <c r="AL5854" s="104"/>
      <c r="AO5854" s="104"/>
      <c r="AP5854" s="104"/>
    </row>
    <row r="5855" spans="21:42" ht="15" customHeight="1" x14ac:dyDescent="0.25">
      <c r="U5855" s="104"/>
      <c r="AB5855" s="104"/>
      <c r="AC5855" s="104"/>
      <c r="AF5855" s="104"/>
      <c r="AG5855" s="104"/>
      <c r="AK5855" s="104"/>
      <c r="AL5855" s="104"/>
      <c r="AO5855" s="104"/>
      <c r="AP5855" s="104"/>
    </row>
    <row r="5856" spans="21:42" ht="15" customHeight="1" x14ac:dyDescent="0.25">
      <c r="U5856" s="104"/>
      <c r="AB5856" s="104"/>
      <c r="AC5856" s="104"/>
      <c r="AF5856" s="104"/>
      <c r="AG5856" s="104"/>
      <c r="AK5856" s="104"/>
      <c r="AL5856" s="104"/>
      <c r="AO5856" s="104"/>
      <c r="AP5856" s="104"/>
    </row>
    <row r="5857" spans="21:42" ht="15" customHeight="1" x14ac:dyDescent="0.25">
      <c r="U5857" s="104"/>
      <c r="AB5857" s="104"/>
      <c r="AC5857" s="104"/>
      <c r="AF5857" s="104"/>
      <c r="AG5857" s="104"/>
      <c r="AK5857" s="104"/>
      <c r="AL5857" s="104"/>
      <c r="AO5857" s="104"/>
      <c r="AP5857" s="104"/>
    </row>
    <row r="5858" spans="21:42" ht="15" customHeight="1" x14ac:dyDescent="0.25">
      <c r="U5858" s="104"/>
      <c r="AB5858" s="104"/>
      <c r="AC5858" s="104"/>
      <c r="AF5858" s="104"/>
      <c r="AG5858" s="104"/>
      <c r="AK5858" s="104"/>
      <c r="AL5858" s="104"/>
      <c r="AO5858" s="104"/>
      <c r="AP5858" s="104"/>
    </row>
    <row r="5859" spans="21:42" ht="15" customHeight="1" x14ac:dyDescent="0.25">
      <c r="U5859" s="104"/>
      <c r="AB5859" s="104"/>
      <c r="AC5859" s="104"/>
      <c r="AF5859" s="104"/>
      <c r="AG5859" s="104"/>
      <c r="AK5859" s="104"/>
      <c r="AL5859" s="104"/>
      <c r="AO5859" s="104"/>
      <c r="AP5859" s="104"/>
    </row>
    <row r="5860" spans="21:42" ht="15" customHeight="1" x14ac:dyDescent="0.25">
      <c r="U5860" s="104"/>
      <c r="AB5860" s="104"/>
      <c r="AC5860" s="104"/>
      <c r="AF5860" s="104"/>
      <c r="AG5860" s="104"/>
      <c r="AK5860" s="104"/>
      <c r="AL5860" s="104"/>
      <c r="AO5860" s="104"/>
      <c r="AP5860" s="104"/>
    </row>
    <row r="5861" spans="21:42" ht="15" customHeight="1" x14ac:dyDescent="0.25">
      <c r="U5861" s="104"/>
      <c r="AB5861" s="104"/>
      <c r="AC5861" s="104"/>
      <c r="AF5861" s="104"/>
      <c r="AG5861" s="104"/>
      <c r="AK5861" s="104"/>
      <c r="AL5861" s="104"/>
      <c r="AO5861" s="104"/>
      <c r="AP5861" s="104"/>
    </row>
    <row r="5862" spans="21:42" ht="15" customHeight="1" x14ac:dyDescent="0.25">
      <c r="U5862" s="104"/>
      <c r="AB5862" s="104"/>
      <c r="AC5862" s="104"/>
      <c r="AF5862" s="104"/>
      <c r="AG5862" s="104"/>
      <c r="AK5862" s="104"/>
      <c r="AL5862" s="104"/>
      <c r="AO5862" s="104"/>
      <c r="AP5862" s="104"/>
    </row>
    <row r="5863" spans="21:42" ht="15" customHeight="1" x14ac:dyDescent="0.25">
      <c r="U5863" s="104"/>
      <c r="AB5863" s="104"/>
      <c r="AC5863" s="104"/>
      <c r="AF5863" s="104"/>
      <c r="AG5863" s="104"/>
      <c r="AK5863" s="104"/>
      <c r="AL5863" s="104"/>
      <c r="AO5863" s="104"/>
      <c r="AP5863" s="104"/>
    </row>
    <row r="5864" spans="21:42" ht="15" customHeight="1" x14ac:dyDescent="0.25">
      <c r="U5864" s="104"/>
      <c r="AB5864" s="104"/>
      <c r="AC5864" s="104"/>
      <c r="AF5864" s="104"/>
      <c r="AG5864" s="104"/>
      <c r="AK5864" s="104"/>
      <c r="AL5864" s="104"/>
      <c r="AO5864" s="104"/>
      <c r="AP5864" s="104"/>
    </row>
    <row r="5865" spans="21:42" ht="15" customHeight="1" x14ac:dyDescent="0.25">
      <c r="U5865" s="104"/>
      <c r="AB5865" s="104"/>
      <c r="AC5865" s="104"/>
      <c r="AF5865" s="104"/>
      <c r="AG5865" s="104"/>
      <c r="AK5865" s="104"/>
      <c r="AL5865" s="104"/>
      <c r="AO5865" s="104"/>
      <c r="AP5865" s="104"/>
    </row>
    <row r="5866" spans="21:42" ht="15" customHeight="1" x14ac:dyDescent="0.25">
      <c r="U5866" s="104"/>
      <c r="AB5866" s="104"/>
      <c r="AC5866" s="104"/>
      <c r="AF5866" s="104"/>
      <c r="AG5866" s="104"/>
      <c r="AK5866" s="104"/>
      <c r="AL5866" s="104"/>
      <c r="AO5866" s="104"/>
      <c r="AP5866" s="104"/>
    </row>
    <row r="5867" spans="21:42" ht="15" customHeight="1" x14ac:dyDescent="0.25">
      <c r="U5867" s="104"/>
      <c r="AB5867" s="104"/>
      <c r="AC5867" s="104"/>
      <c r="AF5867" s="104"/>
      <c r="AG5867" s="104"/>
      <c r="AK5867" s="104"/>
      <c r="AL5867" s="104"/>
      <c r="AO5867" s="104"/>
      <c r="AP5867" s="104"/>
    </row>
    <row r="5868" spans="21:42" ht="15" customHeight="1" x14ac:dyDescent="0.25">
      <c r="U5868" s="104"/>
      <c r="AB5868" s="104"/>
      <c r="AC5868" s="104"/>
      <c r="AF5868" s="104"/>
      <c r="AG5868" s="104"/>
      <c r="AK5868" s="104"/>
      <c r="AL5868" s="104"/>
      <c r="AO5868" s="104"/>
      <c r="AP5868" s="104"/>
    </row>
    <row r="5869" spans="21:42" ht="15" customHeight="1" x14ac:dyDescent="0.25">
      <c r="U5869" s="104"/>
      <c r="AB5869" s="104"/>
      <c r="AC5869" s="104"/>
      <c r="AF5869" s="104"/>
      <c r="AG5869" s="104"/>
      <c r="AK5869" s="104"/>
      <c r="AL5869" s="104"/>
      <c r="AO5869" s="104"/>
      <c r="AP5869" s="104"/>
    </row>
    <row r="5870" spans="21:42" ht="15" customHeight="1" x14ac:dyDescent="0.25">
      <c r="U5870" s="104"/>
      <c r="AB5870" s="104"/>
      <c r="AC5870" s="104"/>
      <c r="AF5870" s="104"/>
      <c r="AG5870" s="104"/>
      <c r="AK5870" s="104"/>
      <c r="AL5870" s="104"/>
      <c r="AO5870" s="104"/>
      <c r="AP5870" s="104"/>
    </row>
    <row r="5871" spans="21:42" ht="15" customHeight="1" x14ac:dyDescent="0.25">
      <c r="U5871" s="104"/>
      <c r="AB5871" s="104"/>
      <c r="AC5871" s="104"/>
      <c r="AF5871" s="104"/>
      <c r="AG5871" s="104"/>
      <c r="AK5871" s="104"/>
      <c r="AL5871" s="104"/>
      <c r="AO5871" s="104"/>
      <c r="AP5871" s="104"/>
    </row>
    <row r="5872" spans="21:42" ht="15" customHeight="1" x14ac:dyDescent="0.25">
      <c r="U5872" s="104"/>
      <c r="AB5872" s="104"/>
      <c r="AC5872" s="104"/>
      <c r="AF5872" s="104"/>
      <c r="AG5872" s="104"/>
      <c r="AK5872" s="104"/>
      <c r="AL5872" s="104"/>
      <c r="AO5872" s="104"/>
      <c r="AP5872" s="104"/>
    </row>
    <row r="5873" spans="21:42" ht="15" customHeight="1" x14ac:dyDescent="0.25">
      <c r="U5873" s="104"/>
      <c r="AB5873" s="104"/>
      <c r="AC5873" s="104"/>
      <c r="AF5873" s="104"/>
      <c r="AG5873" s="104"/>
      <c r="AK5873" s="104"/>
      <c r="AL5873" s="104"/>
      <c r="AO5873" s="104"/>
      <c r="AP5873" s="104"/>
    </row>
    <row r="5874" spans="21:42" ht="15" customHeight="1" x14ac:dyDescent="0.25">
      <c r="U5874" s="104"/>
      <c r="AB5874" s="104"/>
      <c r="AC5874" s="104"/>
      <c r="AF5874" s="104"/>
      <c r="AG5874" s="104"/>
      <c r="AK5874" s="104"/>
      <c r="AL5874" s="104"/>
      <c r="AO5874" s="104"/>
      <c r="AP5874" s="104"/>
    </row>
    <row r="5875" spans="21:42" ht="15" customHeight="1" x14ac:dyDescent="0.25">
      <c r="U5875" s="104"/>
      <c r="AB5875" s="104"/>
      <c r="AC5875" s="104"/>
      <c r="AF5875" s="104"/>
      <c r="AG5875" s="104"/>
      <c r="AK5875" s="104"/>
      <c r="AL5875" s="104"/>
      <c r="AO5875" s="104"/>
      <c r="AP5875" s="104"/>
    </row>
    <row r="5876" spans="21:42" ht="15" customHeight="1" x14ac:dyDescent="0.25">
      <c r="U5876" s="104"/>
      <c r="AB5876" s="104"/>
      <c r="AC5876" s="104"/>
      <c r="AF5876" s="104"/>
      <c r="AG5876" s="104"/>
      <c r="AK5876" s="104"/>
      <c r="AL5876" s="104"/>
      <c r="AO5876" s="104"/>
      <c r="AP5876" s="104"/>
    </row>
    <row r="5877" spans="21:42" ht="15" customHeight="1" x14ac:dyDescent="0.25">
      <c r="U5877" s="104"/>
      <c r="AB5877" s="104"/>
      <c r="AC5877" s="104"/>
      <c r="AF5877" s="104"/>
      <c r="AG5877" s="104"/>
      <c r="AK5877" s="104"/>
      <c r="AL5877" s="104"/>
      <c r="AO5877" s="104"/>
      <c r="AP5877" s="104"/>
    </row>
    <row r="5878" spans="21:42" ht="15" customHeight="1" x14ac:dyDescent="0.25">
      <c r="U5878" s="104"/>
      <c r="AB5878" s="104"/>
      <c r="AC5878" s="104"/>
      <c r="AF5878" s="104"/>
      <c r="AG5878" s="104"/>
      <c r="AK5878" s="104"/>
      <c r="AL5878" s="104"/>
      <c r="AO5878" s="104"/>
      <c r="AP5878" s="104"/>
    </row>
    <row r="5879" spans="21:42" ht="15" customHeight="1" x14ac:dyDescent="0.25">
      <c r="U5879" s="104"/>
      <c r="AB5879" s="104"/>
      <c r="AC5879" s="104"/>
      <c r="AF5879" s="104"/>
      <c r="AG5879" s="104"/>
      <c r="AK5879" s="104"/>
      <c r="AL5879" s="104"/>
      <c r="AO5879" s="104"/>
      <c r="AP5879" s="104"/>
    </row>
    <row r="5880" spans="21:42" ht="15" customHeight="1" x14ac:dyDescent="0.25">
      <c r="U5880" s="104"/>
      <c r="AB5880" s="104"/>
      <c r="AC5880" s="104"/>
      <c r="AF5880" s="104"/>
      <c r="AG5880" s="104"/>
      <c r="AK5880" s="104"/>
      <c r="AL5880" s="104"/>
      <c r="AO5880" s="104"/>
      <c r="AP5880" s="104"/>
    </row>
    <row r="5881" spans="21:42" ht="15" customHeight="1" x14ac:dyDescent="0.25">
      <c r="U5881" s="104"/>
      <c r="AB5881" s="104"/>
      <c r="AC5881" s="104"/>
      <c r="AF5881" s="104"/>
      <c r="AG5881" s="104"/>
      <c r="AK5881" s="104"/>
      <c r="AL5881" s="104"/>
      <c r="AO5881" s="104"/>
      <c r="AP5881" s="104"/>
    </row>
    <row r="5882" spans="21:42" ht="15" customHeight="1" x14ac:dyDescent="0.25">
      <c r="U5882" s="104"/>
      <c r="AB5882" s="104"/>
      <c r="AC5882" s="104"/>
      <c r="AF5882" s="104"/>
      <c r="AG5882" s="104"/>
      <c r="AK5882" s="104"/>
      <c r="AL5882" s="104"/>
      <c r="AO5882" s="104"/>
      <c r="AP5882" s="104"/>
    </row>
    <row r="5883" spans="21:42" ht="15" customHeight="1" x14ac:dyDescent="0.25">
      <c r="U5883" s="104"/>
      <c r="AB5883" s="104"/>
      <c r="AC5883" s="104"/>
      <c r="AF5883" s="104"/>
      <c r="AG5883" s="104"/>
      <c r="AK5883" s="104"/>
      <c r="AL5883" s="104"/>
      <c r="AO5883" s="104"/>
      <c r="AP5883" s="104"/>
    </row>
    <row r="5884" spans="21:42" ht="15" customHeight="1" x14ac:dyDescent="0.25">
      <c r="U5884" s="104"/>
      <c r="AB5884" s="104"/>
      <c r="AC5884" s="104"/>
      <c r="AF5884" s="104"/>
      <c r="AG5884" s="104"/>
      <c r="AK5884" s="104"/>
      <c r="AL5884" s="104"/>
      <c r="AO5884" s="104"/>
      <c r="AP5884" s="104"/>
    </row>
    <row r="5885" spans="21:42" ht="15" customHeight="1" x14ac:dyDescent="0.25">
      <c r="U5885" s="104"/>
      <c r="AB5885" s="104"/>
      <c r="AC5885" s="104"/>
      <c r="AF5885" s="104"/>
      <c r="AG5885" s="104"/>
      <c r="AK5885" s="104"/>
      <c r="AL5885" s="104"/>
      <c r="AO5885" s="104"/>
      <c r="AP5885" s="104"/>
    </row>
    <row r="5886" spans="21:42" ht="15" customHeight="1" x14ac:dyDescent="0.25">
      <c r="U5886" s="104"/>
      <c r="AB5886" s="104"/>
      <c r="AC5886" s="104"/>
      <c r="AF5886" s="104"/>
      <c r="AG5886" s="104"/>
      <c r="AK5886" s="104"/>
      <c r="AL5886" s="104"/>
      <c r="AO5886" s="104"/>
      <c r="AP5886" s="104"/>
    </row>
    <row r="5887" spans="21:42" ht="15" customHeight="1" x14ac:dyDescent="0.25">
      <c r="U5887" s="104"/>
      <c r="AB5887" s="104"/>
      <c r="AC5887" s="104"/>
      <c r="AF5887" s="104"/>
      <c r="AG5887" s="104"/>
      <c r="AK5887" s="104"/>
      <c r="AL5887" s="104"/>
      <c r="AO5887" s="104"/>
      <c r="AP5887" s="104"/>
    </row>
    <row r="5888" spans="21:42" ht="15" customHeight="1" x14ac:dyDescent="0.25">
      <c r="U5888" s="104"/>
      <c r="AB5888" s="104"/>
      <c r="AC5888" s="104"/>
      <c r="AF5888" s="104"/>
      <c r="AG5888" s="104"/>
      <c r="AK5888" s="104"/>
      <c r="AL5888" s="104"/>
      <c r="AO5888" s="104"/>
      <c r="AP5888" s="104"/>
    </row>
    <row r="5889" spans="21:42" ht="15" customHeight="1" x14ac:dyDescent="0.25">
      <c r="U5889" s="104"/>
      <c r="AB5889" s="104"/>
      <c r="AC5889" s="104"/>
      <c r="AF5889" s="104"/>
      <c r="AG5889" s="104"/>
      <c r="AK5889" s="104"/>
      <c r="AL5889" s="104"/>
      <c r="AO5889" s="104"/>
      <c r="AP5889" s="104"/>
    </row>
    <row r="5890" spans="21:42" ht="15" customHeight="1" x14ac:dyDescent="0.25">
      <c r="U5890" s="104"/>
      <c r="AB5890" s="104"/>
      <c r="AC5890" s="104"/>
      <c r="AF5890" s="104"/>
      <c r="AG5890" s="104"/>
      <c r="AK5890" s="104"/>
      <c r="AL5890" s="104"/>
      <c r="AO5890" s="104"/>
      <c r="AP5890" s="104"/>
    </row>
    <row r="5891" spans="21:42" ht="15" customHeight="1" x14ac:dyDescent="0.25">
      <c r="U5891" s="104"/>
      <c r="AB5891" s="104"/>
      <c r="AC5891" s="104"/>
      <c r="AF5891" s="104"/>
      <c r="AG5891" s="104"/>
      <c r="AK5891" s="104"/>
      <c r="AL5891" s="104"/>
      <c r="AO5891" s="104"/>
      <c r="AP5891" s="104"/>
    </row>
    <row r="5892" spans="21:42" ht="15" customHeight="1" x14ac:dyDescent="0.25">
      <c r="U5892" s="104"/>
      <c r="AB5892" s="104"/>
      <c r="AC5892" s="104"/>
      <c r="AF5892" s="104"/>
      <c r="AG5892" s="104"/>
      <c r="AK5892" s="104"/>
      <c r="AL5892" s="104"/>
      <c r="AO5892" s="104"/>
      <c r="AP5892" s="104"/>
    </row>
    <row r="5893" spans="21:42" ht="15" customHeight="1" x14ac:dyDescent="0.25">
      <c r="U5893" s="104"/>
      <c r="AB5893" s="104"/>
      <c r="AC5893" s="104"/>
      <c r="AF5893" s="104"/>
      <c r="AG5893" s="104"/>
      <c r="AK5893" s="104"/>
      <c r="AL5893" s="104"/>
      <c r="AO5893" s="104"/>
      <c r="AP5893" s="104"/>
    </row>
    <row r="5894" spans="21:42" ht="15" customHeight="1" x14ac:dyDescent="0.25">
      <c r="U5894" s="104"/>
      <c r="AB5894" s="104"/>
      <c r="AC5894" s="104"/>
      <c r="AF5894" s="104"/>
      <c r="AG5894" s="104"/>
      <c r="AK5894" s="104"/>
      <c r="AL5894" s="104"/>
      <c r="AO5894" s="104"/>
      <c r="AP5894" s="104"/>
    </row>
    <row r="5895" spans="21:42" ht="15" customHeight="1" x14ac:dyDescent="0.25">
      <c r="U5895" s="104"/>
      <c r="AB5895" s="104"/>
      <c r="AC5895" s="104"/>
      <c r="AF5895" s="104"/>
      <c r="AG5895" s="104"/>
      <c r="AK5895" s="104"/>
      <c r="AL5895" s="104"/>
      <c r="AO5895" s="104"/>
      <c r="AP5895" s="104"/>
    </row>
    <row r="5896" spans="21:42" ht="15" customHeight="1" x14ac:dyDescent="0.25">
      <c r="U5896" s="104"/>
      <c r="AB5896" s="104"/>
      <c r="AC5896" s="104"/>
      <c r="AF5896" s="104"/>
      <c r="AG5896" s="104"/>
      <c r="AK5896" s="104"/>
      <c r="AL5896" s="104"/>
      <c r="AO5896" s="104"/>
      <c r="AP5896" s="104"/>
    </row>
    <row r="5897" spans="21:42" ht="15" customHeight="1" x14ac:dyDescent="0.25">
      <c r="U5897" s="104"/>
      <c r="AB5897" s="104"/>
      <c r="AC5897" s="104"/>
      <c r="AF5897" s="104"/>
      <c r="AG5897" s="104"/>
      <c r="AK5897" s="104"/>
      <c r="AL5897" s="104"/>
      <c r="AO5897" s="104"/>
      <c r="AP5897" s="104"/>
    </row>
    <row r="5898" spans="21:42" ht="15" customHeight="1" x14ac:dyDescent="0.25">
      <c r="U5898" s="104"/>
      <c r="AB5898" s="104"/>
      <c r="AC5898" s="104"/>
      <c r="AF5898" s="104"/>
      <c r="AG5898" s="104"/>
      <c r="AK5898" s="104"/>
      <c r="AL5898" s="104"/>
      <c r="AO5898" s="104"/>
      <c r="AP5898" s="104"/>
    </row>
    <row r="5899" spans="21:42" ht="15" customHeight="1" x14ac:dyDescent="0.25">
      <c r="U5899" s="104"/>
      <c r="AB5899" s="104"/>
      <c r="AC5899" s="104"/>
      <c r="AF5899" s="104"/>
      <c r="AG5899" s="104"/>
      <c r="AK5899" s="104"/>
      <c r="AL5899" s="104"/>
      <c r="AO5899" s="104"/>
      <c r="AP5899" s="104"/>
    </row>
    <row r="5900" spans="21:42" ht="15" customHeight="1" x14ac:dyDescent="0.25">
      <c r="U5900" s="104"/>
      <c r="AB5900" s="104"/>
      <c r="AC5900" s="104"/>
      <c r="AF5900" s="104"/>
      <c r="AG5900" s="104"/>
      <c r="AK5900" s="104"/>
      <c r="AL5900" s="104"/>
      <c r="AO5900" s="104"/>
      <c r="AP5900" s="104"/>
    </row>
    <row r="5901" spans="21:42" ht="15" customHeight="1" x14ac:dyDescent="0.25">
      <c r="U5901" s="104"/>
      <c r="AB5901" s="104"/>
      <c r="AC5901" s="104"/>
      <c r="AF5901" s="104"/>
      <c r="AG5901" s="104"/>
      <c r="AK5901" s="104"/>
      <c r="AL5901" s="104"/>
      <c r="AO5901" s="104"/>
      <c r="AP5901" s="104"/>
    </row>
    <row r="5902" spans="21:42" ht="15" customHeight="1" x14ac:dyDescent="0.25">
      <c r="U5902" s="104"/>
      <c r="AB5902" s="104"/>
      <c r="AC5902" s="104"/>
      <c r="AF5902" s="104"/>
      <c r="AG5902" s="104"/>
      <c r="AK5902" s="104"/>
      <c r="AL5902" s="104"/>
      <c r="AO5902" s="104"/>
      <c r="AP5902" s="104"/>
    </row>
    <row r="5903" spans="21:42" ht="15" customHeight="1" x14ac:dyDescent="0.25">
      <c r="U5903" s="104"/>
      <c r="AB5903" s="104"/>
      <c r="AC5903" s="104"/>
      <c r="AF5903" s="104"/>
      <c r="AG5903" s="104"/>
      <c r="AK5903" s="104"/>
      <c r="AL5903" s="104"/>
      <c r="AO5903" s="104"/>
      <c r="AP5903" s="104"/>
    </row>
    <row r="5904" spans="21:42" ht="15" customHeight="1" x14ac:dyDescent="0.25">
      <c r="U5904" s="104"/>
      <c r="AB5904" s="104"/>
      <c r="AC5904" s="104"/>
      <c r="AF5904" s="104"/>
      <c r="AG5904" s="104"/>
      <c r="AK5904" s="104"/>
      <c r="AL5904" s="104"/>
      <c r="AO5904" s="104"/>
      <c r="AP5904" s="104"/>
    </row>
    <row r="5905" spans="21:42" ht="15" customHeight="1" x14ac:dyDescent="0.25">
      <c r="U5905" s="104"/>
      <c r="AB5905" s="104"/>
      <c r="AC5905" s="104"/>
      <c r="AF5905" s="104"/>
      <c r="AG5905" s="104"/>
      <c r="AK5905" s="104"/>
      <c r="AL5905" s="104"/>
      <c r="AO5905" s="104"/>
      <c r="AP5905" s="104"/>
    </row>
    <row r="5906" spans="21:42" ht="15" customHeight="1" x14ac:dyDescent="0.25">
      <c r="U5906" s="104"/>
      <c r="AB5906" s="104"/>
      <c r="AC5906" s="104"/>
      <c r="AF5906" s="104"/>
      <c r="AG5906" s="104"/>
      <c r="AK5906" s="104"/>
      <c r="AL5906" s="104"/>
      <c r="AO5906" s="104"/>
      <c r="AP5906" s="104"/>
    </row>
    <row r="5907" spans="21:42" ht="15" customHeight="1" x14ac:dyDescent="0.25">
      <c r="U5907" s="104"/>
      <c r="AB5907" s="104"/>
      <c r="AC5907" s="104"/>
      <c r="AF5907" s="104"/>
      <c r="AG5907" s="104"/>
      <c r="AK5907" s="104"/>
      <c r="AL5907" s="104"/>
      <c r="AO5907" s="104"/>
      <c r="AP5907" s="104"/>
    </row>
    <row r="5908" spans="21:42" ht="15" customHeight="1" x14ac:dyDescent="0.25">
      <c r="U5908" s="104"/>
      <c r="AB5908" s="104"/>
      <c r="AC5908" s="104"/>
      <c r="AF5908" s="104"/>
      <c r="AG5908" s="104"/>
      <c r="AK5908" s="104"/>
      <c r="AL5908" s="104"/>
      <c r="AO5908" s="104"/>
      <c r="AP5908" s="104"/>
    </row>
    <row r="5909" spans="21:42" ht="15" customHeight="1" x14ac:dyDescent="0.25">
      <c r="U5909" s="104"/>
      <c r="AB5909" s="104"/>
      <c r="AC5909" s="104"/>
      <c r="AF5909" s="104"/>
      <c r="AG5909" s="104"/>
      <c r="AK5909" s="104"/>
      <c r="AL5909" s="104"/>
      <c r="AO5909" s="104"/>
      <c r="AP5909" s="104"/>
    </row>
    <row r="5910" spans="21:42" ht="15" customHeight="1" x14ac:dyDescent="0.25">
      <c r="U5910" s="104"/>
      <c r="AB5910" s="104"/>
      <c r="AC5910" s="104"/>
      <c r="AF5910" s="104"/>
      <c r="AG5910" s="104"/>
      <c r="AK5910" s="104"/>
      <c r="AL5910" s="104"/>
      <c r="AO5910" s="104"/>
      <c r="AP5910" s="104"/>
    </row>
    <row r="5911" spans="21:42" ht="15" customHeight="1" x14ac:dyDescent="0.25">
      <c r="U5911" s="104"/>
      <c r="AB5911" s="104"/>
      <c r="AC5911" s="104"/>
      <c r="AF5911" s="104"/>
      <c r="AG5911" s="104"/>
      <c r="AK5911" s="104"/>
      <c r="AL5911" s="104"/>
      <c r="AO5911" s="104"/>
      <c r="AP5911" s="104"/>
    </row>
    <row r="5912" spans="21:42" ht="15" customHeight="1" x14ac:dyDescent="0.25">
      <c r="U5912" s="104"/>
      <c r="AB5912" s="104"/>
      <c r="AC5912" s="104"/>
      <c r="AF5912" s="104"/>
      <c r="AG5912" s="104"/>
      <c r="AK5912" s="104"/>
      <c r="AL5912" s="104"/>
      <c r="AO5912" s="104"/>
      <c r="AP5912" s="104"/>
    </row>
    <row r="5913" spans="21:42" ht="15" customHeight="1" x14ac:dyDescent="0.25">
      <c r="U5913" s="104"/>
      <c r="AB5913" s="104"/>
      <c r="AC5913" s="104"/>
      <c r="AF5913" s="104"/>
      <c r="AG5913" s="104"/>
      <c r="AK5913" s="104"/>
      <c r="AL5913" s="104"/>
      <c r="AO5913" s="104"/>
      <c r="AP5913" s="104"/>
    </row>
    <row r="5914" spans="21:42" ht="15" customHeight="1" x14ac:dyDescent="0.25">
      <c r="U5914" s="104"/>
      <c r="AB5914" s="104"/>
      <c r="AC5914" s="104"/>
      <c r="AF5914" s="104"/>
      <c r="AG5914" s="104"/>
      <c r="AK5914" s="104"/>
      <c r="AL5914" s="104"/>
      <c r="AO5914" s="104"/>
      <c r="AP5914" s="104"/>
    </row>
    <row r="5915" spans="21:42" ht="15" customHeight="1" x14ac:dyDescent="0.25">
      <c r="U5915" s="104"/>
      <c r="AB5915" s="104"/>
      <c r="AC5915" s="104"/>
      <c r="AF5915" s="104"/>
      <c r="AG5915" s="104"/>
      <c r="AK5915" s="104"/>
      <c r="AL5915" s="104"/>
      <c r="AO5915" s="104"/>
      <c r="AP5915" s="104"/>
    </row>
    <row r="5916" spans="21:42" ht="15" customHeight="1" x14ac:dyDescent="0.25">
      <c r="U5916" s="104"/>
      <c r="AB5916" s="104"/>
      <c r="AC5916" s="104"/>
      <c r="AF5916" s="104"/>
      <c r="AG5916" s="104"/>
      <c r="AK5916" s="104"/>
      <c r="AL5916" s="104"/>
      <c r="AO5916" s="104"/>
      <c r="AP5916" s="104"/>
    </row>
    <row r="5917" spans="21:42" ht="15" customHeight="1" x14ac:dyDescent="0.25">
      <c r="U5917" s="104"/>
      <c r="AB5917" s="104"/>
      <c r="AC5917" s="104"/>
      <c r="AF5917" s="104"/>
      <c r="AG5917" s="104"/>
      <c r="AK5917" s="104"/>
      <c r="AL5917" s="104"/>
      <c r="AO5917" s="104"/>
      <c r="AP5917" s="104"/>
    </row>
    <row r="5918" spans="21:42" ht="15" customHeight="1" x14ac:dyDescent="0.25">
      <c r="U5918" s="104"/>
      <c r="AB5918" s="104"/>
      <c r="AC5918" s="104"/>
      <c r="AF5918" s="104"/>
      <c r="AG5918" s="104"/>
      <c r="AK5918" s="104"/>
      <c r="AL5918" s="104"/>
      <c r="AO5918" s="104"/>
      <c r="AP5918" s="104"/>
    </row>
    <row r="5919" spans="21:42" ht="15" customHeight="1" x14ac:dyDescent="0.25">
      <c r="U5919" s="104"/>
      <c r="AB5919" s="104"/>
      <c r="AC5919" s="104"/>
      <c r="AF5919" s="104"/>
      <c r="AG5919" s="104"/>
      <c r="AK5919" s="104"/>
      <c r="AL5919" s="104"/>
      <c r="AO5919" s="104"/>
      <c r="AP5919" s="104"/>
    </row>
    <row r="5920" spans="21:42" ht="15" customHeight="1" x14ac:dyDescent="0.25">
      <c r="U5920" s="104"/>
      <c r="AB5920" s="104"/>
      <c r="AC5920" s="104"/>
      <c r="AF5920" s="104"/>
      <c r="AG5920" s="104"/>
      <c r="AK5920" s="104"/>
      <c r="AL5920" s="104"/>
      <c r="AO5920" s="104"/>
      <c r="AP5920" s="104"/>
    </row>
    <row r="5921" spans="21:42" ht="15" customHeight="1" x14ac:dyDescent="0.25">
      <c r="U5921" s="104"/>
      <c r="AB5921" s="104"/>
      <c r="AC5921" s="104"/>
      <c r="AF5921" s="104"/>
      <c r="AG5921" s="104"/>
      <c r="AK5921" s="104"/>
      <c r="AL5921" s="104"/>
      <c r="AO5921" s="104"/>
      <c r="AP5921" s="104"/>
    </row>
    <row r="5922" spans="21:42" ht="15" customHeight="1" x14ac:dyDescent="0.25">
      <c r="U5922" s="104"/>
      <c r="AB5922" s="104"/>
      <c r="AC5922" s="104"/>
      <c r="AF5922" s="104"/>
      <c r="AG5922" s="104"/>
      <c r="AK5922" s="104"/>
      <c r="AL5922" s="104"/>
      <c r="AO5922" s="104"/>
      <c r="AP5922" s="104"/>
    </row>
    <row r="5923" spans="21:42" ht="15" customHeight="1" x14ac:dyDescent="0.25">
      <c r="U5923" s="104"/>
      <c r="AB5923" s="104"/>
      <c r="AC5923" s="104"/>
      <c r="AF5923" s="104"/>
      <c r="AG5923" s="104"/>
      <c r="AK5923" s="104"/>
      <c r="AL5923" s="104"/>
      <c r="AO5923" s="104"/>
      <c r="AP5923" s="104"/>
    </row>
    <row r="5924" spans="21:42" ht="15" customHeight="1" x14ac:dyDescent="0.25">
      <c r="U5924" s="104"/>
      <c r="AB5924" s="104"/>
      <c r="AC5924" s="104"/>
      <c r="AF5924" s="104"/>
      <c r="AG5924" s="104"/>
      <c r="AK5924" s="104"/>
      <c r="AL5924" s="104"/>
      <c r="AO5924" s="104"/>
      <c r="AP5924" s="104"/>
    </row>
    <row r="5925" spans="21:42" ht="15" customHeight="1" x14ac:dyDescent="0.25">
      <c r="U5925" s="104"/>
      <c r="AB5925" s="104"/>
      <c r="AC5925" s="104"/>
      <c r="AF5925" s="104"/>
      <c r="AG5925" s="104"/>
      <c r="AK5925" s="104"/>
      <c r="AL5925" s="104"/>
      <c r="AO5925" s="104"/>
      <c r="AP5925" s="104"/>
    </row>
    <row r="5926" spans="21:42" ht="15" customHeight="1" x14ac:dyDescent="0.25">
      <c r="U5926" s="104"/>
      <c r="AB5926" s="104"/>
      <c r="AC5926" s="104"/>
      <c r="AF5926" s="104"/>
      <c r="AG5926" s="104"/>
      <c r="AK5926" s="104"/>
      <c r="AL5926" s="104"/>
      <c r="AO5926" s="104"/>
      <c r="AP5926" s="104"/>
    </row>
    <row r="5927" spans="21:42" ht="15" customHeight="1" x14ac:dyDescent="0.25">
      <c r="U5927" s="104"/>
      <c r="AB5927" s="104"/>
      <c r="AC5927" s="104"/>
      <c r="AF5927" s="104"/>
      <c r="AG5927" s="104"/>
      <c r="AK5927" s="104"/>
      <c r="AL5927" s="104"/>
      <c r="AO5927" s="104"/>
      <c r="AP5927" s="104"/>
    </row>
    <row r="5928" spans="21:42" ht="15" customHeight="1" x14ac:dyDescent="0.25">
      <c r="U5928" s="104"/>
      <c r="AB5928" s="104"/>
      <c r="AC5928" s="104"/>
      <c r="AF5928" s="104"/>
      <c r="AG5928" s="104"/>
      <c r="AK5928" s="104"/>
      <c r="AL5928" s="104"/>
      <c r="AO5928" s="104"/>
      <c r="AP5928" s="104"/>
    </row>
    <row r="5929" spans="21:42" ht="15" customHeight="1" x14ac:dyDescent="0.25">
      <c r="U5929" s="104"/>
      <c r="AB5929" s="104"/>
      <c r="AC5929" s="104"/>
      <c r="AF5929" s="104"/>
      <c r="AG5929" s="104"/>
      <c r="AK5929" s="104"/>
      <c r="AL5929" s="104"/>
      <c r="AO5929" s="104"/>
      <c r="AP5929" s="104"/>
    </row>
    <row r="5930" spans="21:42" ht="15" customHeight="1" x14ac:dyDescent="0.25">
      <c r="U5930" s="104"/>
      <c r="AB5930" s="104"/>
      <c r="AC5930" s="104"/>
      <c r="AF5930" s="104"/>
      <c r="AG5930" s="104"/>
      <c r="AK5930" s="104"/>
      <c r="AL5930" s="104"/>
      <c r="AO5930" s="104"/>
      <c r="AP5930" s="104"/>
    </row>
    <row r="5931" spans="21:42" ht="15" customHeight="1" x14ac:dyDescent="0.25">
      <c r="U5931" s="104"/>
      <c r="AB5931" s="104"/>
      <c r="AC5931" s="104"/>
      <c r="AF5931" s="104"/>
      <c r="AG5931" s="104"/>
      <c r="AK5931" s="104"/>
      <c r="AL5931" s="104"/>
      <c r="AO5931" s="104"/>
      <c r="AP5931" s="104"/>
    </row>
    <row r="5932" spans="21:42" ht="15" customHeight="1" x14ac:dyDescent="0.25">
      <c r="U5932" s="104"/>
      <c r="AB5932" s="104"/>
      <c r="AC5932" s="104"/>
      <c r="AF5932" s="104"/>
      <c r="AG5932" s="104"/>
      <c r="AK5932" s="104"/>
      <c r="AL5932" s="104"/>
      <c r="AO5932" s="104"/>
      <c r="AP5932" s="104"/>
    </row>
    <row r="5933" spans="21:42" ht="15" customHeight="1" x14ac:dyDescent="0.25">
      <c r="U5933" s="104"/>
      <c r="AB5933" s="104"/>
      <c r="AC5933" s="104"/>
      <c r="AF5933" s="104"/>
      <c r="AG5933" s="104"/>
      <c r="AK5933" s="104"/>
      <c r="AL5933" s="104"/>
      <c r="AO5933" s="104"/>
      <c r="AP5933" s="104"/>
    </row>
    <row r="5934" spans="21:42" ht="15" customHeight="1" x14ac:dyDescent="0.25">
      <c r="U5934" s="104"/>
      <c r="AB5934" s="104"/>
      <c r="AC5934" s="104"/>
      <c r="AF5934" s="104"/>
      <c r="AG5934" s="104"/>
      <c r="AK5934" s="104"/>
      <c r="AL5934" s="104"/>
      <c r="AO5934" s="104"/>
      <c r="AP5934" s="104"/>
    </row>
    <row r="5935" spans="21:42" ht="15" customHeight="1" x14ac:dyDescent="0.25">
      <c r="U5935" s="104"/>
      <c r="AB5935" s="104"/>
      <c r="AC5935" s="104"/>
      <c r="AF5935" s="104"/>
      <c r="AG5935" s="104"/>
      <c r="AK5935" s="104"/>
      <c r="AL5935" s="104"/>
      <c r="AO5935" s="104"/>
      <c r="AP5935" s="104"/>
    </row>
    <row r="5936" spans="21:42" ht="15" customHeight="1" x14ac:dyDescent="0.25">
      <c r="U5936" s="104"/>
      <c r="AB5936" s="104"/>
      <c r="AC5936" s="104"/>
      <c r="AF5936" s="104"/>
      <c r="AG5936" s="104"/>
      <c r="AK5936" s="104"/>
      <c r="AL5936" s="104"/>
      <c r="AO5936" s="104"/>
      <c r="AP5936" s="104"/>
    </row>
    <row r="5937" spans="21:42" ht="15" customHeight="1" x14ac:dyDescent="0.25">
      <c r="U5937" s="104"/>
      <c r="AB5937" s="104"/>
      <c r="AC5937" s="104"/>
      <c r="AF5937" s="104"/>
      <c r="AG5937" s="104"/>
      <c r="AK5937" s="104"/>
      <c r="AL5937" s="104"/>
      <c r="AO5937" s="104"/>
      <c r="AP5937" s="104"/>
    </row>
    <row r="5938" spans="21:42" ht="15" customHeight="1" x14ac:dyDescent="0.25">
      <c r="U5938" s="104"/>
      <c r="AB5938" s="104"/>
      <c r="AC5938" s="104"/>
      <c r="AF5938" s="104"/>
      <c r="AG5938" s="104"/>
      <c r="AK5938" s="104"/>
      <c r="AL5938" s="104"/>
      <c r="AO5938" s="104"/>
      <c r="AP5938" s="104"/>
    </row>
    <row r="5939" spans="21:42" ht="15" customHeight="1" x14ac:dyDescent="0.25">
      <c r="U5939" s="104"/>
      <c r="AB5939" s="104"/>
      <c r="AC5939" s="104"/>
      <c r="AF5939" s="104"/>
      <c r="AG5939" s="104"/>
      <c r="AK5939" s="104"/>
      <c r="AL5939" s="104"/>
      <c r="AO5939" s="104"/>
      <c r="AP5939" s="104"/>
    </row>
    <row r="5940" spans="21:42" ht="15" customHeight="1" x14ac:dyDescent="0.25">
      <c r="U5940" s="104"/>
      <c r="AB5940" s="104"/>
      <c r="AC5940" s="104"/>
      <c r="AF5940" s="104"/>
      <c r="AG5940" s="104"/>
      <c r="AK5940" s="104"/>
      <c r="AL5940" s="104"/>
      <c r="AO5940" s="104"/>
      <c r="AP5940" s="104"/>
    </row>
    <row r="5941" spans="21:42" ht="15" customHeight="1" x14ac:dyDescent="0.25">
      <c r="U5941" s="104"/>
      <c r="AB5941" s="104"/>
      <c r="AC5941" s="104"/>
      <c r="AF5941" s="104"/>
      <c r="AG5941" s="104"/>
      <c r="AK5941" s="104"/>
      <c r="AL5941" s="104"/>
      <c r="AO5941" s="104"/>
      <c r="AP5941" s="104"/>
    </row>
    <row r="5942" spans="21:42" ht="15" customHeight="1" x14ac:dyDescent="0.25">
      <c r="U5942" s="104"/>
      <c r="AB5942" s="104"/>
      <c r="AC5942" s="104"/>
      <c r="AF5942" s="104"/>
      <c r="AG5942" s="104"/>
      <c r="AK5942" s="104"/>
      <c r="AL5942" s="104"/>
      <c r="AO5942" s="104"/>
      <c r="AP5942" s="104"/>
    </row>
    <row r="5943" spans="21:42" ht="15" customHeight="1" x14ac:dyDescent="0.25">
      <c r="U5943" s="104"/>
      <c r="AB5943" s="104"/>
      <c r="AC5943" s="104"/>
      <c r="AF5943" s="104"/>
      <c r="AG5943" s="104"/>
      <c r="AK5943" s="104"/>
      <c r="AL5943" s="104"/>
      <c r="AO5943" s="104"/>
      <c r="AP5943" s="104"/>
    </row>
    <row r="5944" spans="21:42" ht="15" customHeight="1" x14ac:dyDescent="0.25">
      <c r="U5944" s="104"/>
      <c r="AB5944" s="104"/>
      <c r="AC5944" s="104"/>
      <c r="AF5944" s="104"/>
      <c r="AG5944" s="104"/>
      <c r="AK5944" s="104"/>
      <c r="AL5944" s="104"/>
      <c r="AO5944" s="104"/>
      <c r="AP5944" s="104"/>
    </row>
    <row r="5945" spans="21:42" ht="15" customHeight="1" x14ac:dyDescent="0.25">
      <c r="U5945" s="104"/>
      <c r="AB5945" s="104"/>
      <c r="AC5945" s="104"/>
      <c r="AF5945" s="104"/>
      <c r="AG5945" s="104"/>
      <c r="AK5945" s="104"/>
      <c r="AL5945" s="104"/>
      <c r="AO5945" s="104"/>
      <c r="AP5945" s="104"/>
    </row>
    <row r="5946" spans="21:42" ht="15" customHeight="1" x14ac:dyDescent="0.25">
      <c r="U5946" s="104"/>
      <c r="AB5946" s="104"/>
      <c r="AC5946" s="104"/>
      <c r="AF5946" s="104"/>
      <c r="AG5946" s="104"/>
      <c r="AK5946" s="104"/>
      <c r="AL5946" s="104"/>
      <c r="AO5946" s="104"/>
      <c r="AP5946" s="104"/>
    </row>
    <row r="5947" spans="21:42" ht="15" customHeight="1" x14ac:dyDescent="0.25">
      <c r="U5947" s="104"/>
      <c r="AB5947" s="104"/>
      <c r="AC5947" s="104"/>
      <c r="AF5947" s="104"/>
      <c r="AG5947" s="104"/>
      <c r="AK5947" s="104"/>
      <c r="AL5947" s="104"/>
      <c r="AO5947" s="104"/>
      <c r="AP5947" s="104"/>
    </row>
    <row r="5948" spans="21:42" ht="15" customHeight="1" x14ac:dyDescent="0.25">
      <c r="U5948" s="104"/>
      <c r="AB5948" s="104"/>
      <c r="AC5948" s="104"/>
      <c r="AF5948" s="104"/>
      <c r="AG5948" s="104"/>
      <c r="AK5948" s="104"/>
      <c r="AL5948" s="104"/>
      <c r="AO5948" s="104"/>
      <c r="AP5948" s="104"/>
    </row>
    <row r="5949" spans="21:42" ht="15" customHeight="1" x14ac:dyDescent="0.25">
      <c r="U5949" s="104"/>
      <c r="AB5949" s="104"/>
      <c r="AC5949" s="104"/>
      <c r="AF5949" s="104"/>
      <c r="AG5949" s="104"/>
      <c r="AK5949" s="104"/>
      <c r="AL5949" s="104"/>
      <c r="AO5949" s="104"/>
      <c r="AP5949" s="104"/>
    </row>
    <row r="5950" spans="21:42" ht="15" customHeight="1" x14ac:dyDescent="0.25">
      <c r="U5950" s="104"/>
      <c r="AB5950" s="104"/>
      <c r="AC5950" s="104"/>
      <c r="AF5950" s="104"/>
      <c r="AG5950" s="104"/>
      <c r="AK5950" s="104"/>
      <c r="AL5950" s="104"/>
      <c r="AO5950" s="104"/>
      <c r="AP5950" s="104"/>
    </row>
    <row r="5951" spans="21:42" ht="15" customHeight="1" x14ac:dyDescent="0.25">
      <c r="U5951" s="104"/>
      <c r="AB5951" s="104"/>
      <c r="AC5951" s="104"/>
      <c r="AF5951" s="104"/>
      <c r="AG5951" s="104"/>
      <c r="AK5951" s="104"/>
      <c r="AL5951" s="104"/>
      <c r="AO5951" s="104"/>
      <c r="AP5951" s="104"/>
    </row>
    <row r="5952" spans="21:42" ht="15" customHeight="1" x14ac:dyDescent="0.25">
      <c r="U5952" s="104"/>
      <c r="AB5952" s="104"/>
      <c r="AC5952" s="104"/>
      <c r="AF5952" s="104"/>
      <c r="AG5952" s="104"/>
      <c r="AK5952" s="104"/>
      <c r="AL5952" s="104"/>
      <c r="AO5952" s="104"/>
      <c r="AP5952" s="104"/>
    </row>
    <row r="5953" spans="21:42" ht="15" customHeight="1" x14ac:dyDescent="0.25">
      <c r="U5953" s="104"/>
      <c r="AB5953" s="104"/>
      <c r="AC5953" s="104"/>
      <c r="AF5953" s="104"/>
      <c r="AG5953" s="104"/>
      <c r="AK5953" s="104"/>
      <c r="AL5953" s="104"/>
      <c r="AO5953" s="104"/>
      <c r="AP5953" s="104"/>
    </row>
    <row r="5954" spans="21:42" ht="15" customHeight="1" x14ac:dyDescent="0.25">
      <c r="U5954" s="104"/>
      <c r="AB5954" s="104"/>
      <c r="AC5954" s="104"/>
      <c r="AF5954" s="104"/>
      <c r="AG5954" s="104"/>
      <c r="AK5954" s="104"/>
      <c r="AL5954" s="104"/>
      <c r="AO5954" s="104"/>
      <c r="AP5954" s="104"/>
    </row>
    <row r="5955" spans="21:42" ht="15" customHeight="1" x14ac:dyDescent="0.25">
      <c r="U5955" s="104"/>
      <c r="AB5955" s="104"/>
      <c r="AC5955" s="104"/>
      <c r="AF5955" s="104"/>
      <c r="AG5955" s="104"/>
      <c r="AK5955" s="104"/>
      <c r="AL5955" s="104"/>
      <c r="AO5955" s="104"/>
      <c r="AP5955" s="104"/>
    </row>
    <row r="5956" spans="21:42" ht="15" customHeight="1" x14ac:dyDescent="0.25">
      <c r="U5956" s="104"/>
      <c r="AB5956" s="104"/>
      <c r="AC5956" s="104"/>
      <c r="AF5956" s="104"/>
      <c r="AG5956" s="104"/>
      <c r="AK5956" s="104"/>
      <c r="AL5956" s="104"/>
      <c r="AO5956" s="104"/>
      <c r="AP5956" s="104"/>
    </row>
    <row r="5957" spans="21:42" ht="15" customHeight="1" x14ac:dyDescent="0.25">
      <c r="U5957" s="104"/>
      <c r="AB5957" s="104"/>
      <c r="AC5957" s="104"/>
      <c r="AF5957" s="104"/>
      <c r="AG5957" s="104"/>
      <c r="AK5957" s="104"/>
      <c r="AL5957" s="104"/>
      <c r="AO5957" s="104"/>
      <c r="AP5957" s="104"/>
    </row>
    <row r="5958" spans="21:42" ht="15" customHeight="1" x14ac:dyDescent="0.25">
      <c r="U5958" s="104"/>
      <c r="AB5958" s="104"/>
      <c r="AC5958" s="104"/>
      <c r="AF5958" s="104"/>
      <c r="AG5958" s="104"/>
      <c r="AK5958" s="104"/>
      <c r="AL5958" s="104"/>
      <c r="AO5958" s="104"/>
      <c r="AP5958" s="104"/>
    </row>
    <row r="5959" spans="21:42" ht="15" customHeight="1" x14ac:dyDescent="0.25">
      <c r="U5959" s="104"/>
      <c r="AB5959" s="104"/>
      <c r="AC5959" s="104"/>
      <c r="AF5959" s="104"/>
      <c r="AG5959" s="104"/>
      <c r="AK5959" s="104"/>
      <c r="AL5959" s="104"/>
      <c r="AO5959" s="104"/>
      <c r="AP5959" s="104"/>
    </row>
    <row r="5960" spans="21:42" ht="15" customHeight="1" x14ac:dyDescent="0.25">
      <c r="U5960" s="104"/>
      <c r="AB5960" s="104"/>
      <c r="AC5960" s="104"/>
      <c r="AF5960" s="104"/>
      <c r="AG5960" s="104"/>
      <c r="AK5960" s="104"/>
      <c r="AL5960" s="104"/>
      <c r="AO5960" s="104"/>
      <c r="AP5960" s="104"/>
    </row>
    <row r="5961" spans="21:42" ht="15" customHeight="1" x14ac:dyDescent="0.25">
      <c r="U5961" s="104"/>
      <c r="AB5961" s="104"/>
      <c r="AC5961" s="104"/>
      <c r="AF5961" s="104"/>
      <c r="AG5961" s="104"/>
      <c r="AK5961" s="104"/>
      <c r="AL5961" s="104"/>
      <c r="AO5961" s="104"/>
      <c r="AP5961" s="104"/>
    </row>
    <row r="5962" spans="21:42" ht="15" customHeight="1" x14ac:dyDescent="0.25">
      <c r="U5962" s="104"/>
      <c r="AB5962" s="104"/>
      <c r="AC5962" s="104"/>
      <c r="AF5962" s="104"/>
      <c r="AG5962" s="104"/>
      <c r="AK5962" s="104"/>
      <c r="AL5962" s="104"/>
      <c r="AO5962" s="104"/>
      <c r="AP5962" s="104"/>
    </row>
    <row r="5963" spans="21:42" ht="15" customHeight="1" x14ac:dyDescent="0.25">
      <c r="U5963" s="104"/>
      <c r="AB5963" s="104"/>
      <c r="AC5963" s="104"/>
      <c r="AF5963" s="104"/>
      <c r="AG5963" s="104"/>
      <c r="AK5963" s="104"/>
      <c r="AL5963" s="104"/>
      <c r="AO5963" s="104"/>
      <c r="AP5963" s="104"/>
    </row>
    <row r="5964" spans="21:42" ht="15" customHeight="1" x14ac:dyDescent="0.25">
      <c r="U5964" s="104"/>
      <c r="AB5964" s="104"/>
      <c r="AC5964" s="104"/>
      <c r="AF5964" s="104"/>
      <c r="AG5964" s="104"/>
      <c r="AK5964" s="104"/>
      <c r="AL5964" s="104"/>
      <c r="AO5964" s="104"/>
      <c r="AP5964" s="104"/>
    </row>
    <row r="5965" spans="21:42" ht="15" customHeight="1" x14ac:dyDescent="0.25">
      <c r="U5965" s="104"/>
      <c r="AB5965" s="104"/>
      <c r="AC5965" s="104"/>
      <c r="AF5965" s="104"/>
      <c r="AG5965" s="104"/>
      <c r="AK5965" s="104"/>
      <c r="AL5965" s="104"/>
      <c r="AO5965" s="104"/>
      <c r="AP5965" s="104"/>
    </row>
    <row r="5966" spans="21:42" ht="15" customHeight="1" x14ac:dyDescent="0.25">
      <c r="U5966" s="104"/>
      <c r="AB5966" s="104"/>
      <c r="AC5966" s="104"/>
      <c r="AF5966" s="104"/>
      <c r="AG5966" s="104"/>
      <c r="AK5966" s="104"/>
      <c r="AL5966" s="104"/>
      <c r="AO5966" s="104"/>
      <c r="AP5966" s="104"/>
    </row>
    <row r="5967" spans="21:42" ht="15" customHeight="1" x14ac:dyDescent="0.25">
      <c r="U5967" s="104"/>
      <c r="AB5967" s="104"/>
      <c r="AC5967" s="104"/>
      <c r="AF5967" s="104"/>
      <c r="AG5967" s="104"/>
      <c r="AK5967" s="104"/>
      <c r="AL5967" s="104"/>
      <c r="AO5967" s="104"/>
      <c r="AP5967" s="104"/>
    </row>
    <row r="5968" spans="21:42" ht="15" customHeight="1" x14ac:dyDescent="0.25">
      <c r="U5968" s="104"/>
      <c r="AB5968" s="104"/>
      <c r="AC5968" s="104"/>
      <c r="AF5968" s="104"/>
      <c r="AG5968" s="104"/>
      <c r="AK5968" s="104"/>
      <c r="AL5968" s="104"/>
      <c r="AO5968" s="104"/>
      <c r="AP5968" s="104"/>
    </row>
    <row r="5969" spans="21:42" ht="15" customHeight="1" x14ac:dyDescent="0.25">
      <c r="U5969" s="104"/>
      <c r="AB5969" s="104"/>
      <c r="AC5969" s="104"/>
      <c r="AF5969" s="104"/>
      <c r="AG5969" s="104"/>
      <c r="AK5969" s="104"/>
      <c r="AL5969" s="104"/>
      <c r="AO5969" s="104"/>
      <c r="AP5969" s="104"/>
    </row>
    <row r="5970" spans="21:42" ht="15" customHeight="1" x14ac:dyDescent="0.25">
      <c r="U5970" s="104"/>
      <c r="AB5970" s="104"/>
      <c r="AC5970" s="104"/>
      <c r="AF5970" s="104"/>
      <c r="AG5970" s="104"/>
      <c r="AK5970" s="104"/>
      <c r="AL5970" s="104"/>
      <c r="AO5970" s="104"/>
      <c r="AP5970" s="104"/>
    </row>
    <row r="5971" spans="21:42" ht="15" customHeight="1" x14ac:dyDescent="0.25">
      <c r="U5971" s="104"/>
      <c r="AB5971" s="104"/>
      <c r="AC5971" s="104"/>
      <c r="AF5971" s="104"/>
      <c r="AG5971" s="104"/>
      <c r="AK5971" s="104"/>
      <c r="AL5971" s="104"/>
      <c r="AO5971" s="104"/>
      <c r="AP5971" s="104"/>
    </row>
    <row r="5972" spans="21:42" ht="15" customHeight="1" x14ac:dyDescent="0.25">
      <c r="U5972" s="104"/>
      <c r="AB5972" s="104"/>
      <c r="AC5972" s="104"/>
      <c r="AF5972" s="104"/>
      <c r="AG5972" s="104"/>
      <c r="AK5972" s="104"/>
      <c r="AL5972" s="104"/>
      <c r="AO5972" s="104"/>
      <c r="AP5972" s="104"/>
    </row>
    <row r="5973" spans="21:42" ht="15" customHeight="1" x14ac:dyDescent="0.25">
      <c r="U5973" s="104"/>
      <c r="AB5973" s="104"/>
      <c r="AC5973" s="104"/>
      <c r="AF5973" s="104"/>
      <c r="AG5973" s="104"/>
      <c r="AK5973" s="104"/>
      <c r="AL5973" s="104"/>
      <c r="AO5973" s="104"/>
      <c r="AP5973" s="104"/>
    </row>
    <row r="5974" spans="21:42" ht="15" customHeight="1" x14ac:dyDescent="0.25">
      <c r="U5974" s="104"/>
      <c r="AB5974" s="104"/>
      <c r="AC5974" s="104"/>
      <c r="AF5974" s="104"/>
      <c r="AG5974" s="104"/>
      <c r="AK5974" s="104"/>
      <c r="AL5974" s="104"/>
      <c r="AO5974" s="104"/>
      <c r="AP5974" s="104"/>
    </row>
    <row r="5975" spans="21:42" ht="15" customHeight="1" x14ac:dyDescent="0.25">
      <c r="U5975" s="104"/>
      <c r="AB5975" s="104"/>
      <c r="AC5975" s="104"/>
      <c r="AF5975" s="104"/>
      <c r="AG5975" s="104"/>
      <c r="AK5975" s="104"/>
      <c r="AL5975" s="104"/>
      <c r="AO5975" s="104"/>
      <c r="AP5975" s="104"/>
    </row>
    <row r="5976" spans="21:42" ht="15" customHeight="1" x14ac:dyDescent="0.25">
      <c r="U5976" s="104"/>
      <c r="AB5976" s="104"/>
      <c r="AC5976" s="104"/>
      <c r="AF5976" s="104"/>
      <c r="AG5976" s="104"/>
      <c r="AK5976" s="104"/>
      <c r="AL5976" s="104"/>
      <c r="AO5976" s="104"/>
      <c r="AP5976" s="104"/>
    </row>
    <row r="5977" spans="21:42" ht="15" customHeight="1" x14ac:dyDescent="0.25">
      <c r="U5977" s="104"/>
      <c r="AB5977" s="104"/>
      <c r="AC5977" s="104"/>
      <c r="AF5977" s="104"/>
      <c r="AG5977" s="104"/>
      <c r="AK5977" s="104"/>
      <c r="AL5977" s="104"/>
      <c r="AO5977" s="104"/>
      <c r="AP5977" s="104"/>
    </row>
    <row r="5978" spans="21:42" ht="15" customHeight="1" x14ac:dyDescent="0.25">
      <c r="U5978" s="104"/>
      <c r="AB5978" s="104"/>
      <c r="AC5978" s="104"/>
      <c r="AF5978" s="104"/>
      <c r="AG5978" s="104"/>
      <c r="AK5978" s="104"/>
      <c r="AL5978" s="104"/>
      <c r="AO5978" s="104"/>
      <c r="AP5978" s="104"/>
    </row>
    <row r="5979" spans="21:42" ht="15" customHeight="1" x14ac:dyDescent="0.25">
      <c r="U5979" s="104"/>
      <c r="AB5979" s="104"/>
      <c r="AC5979" s="104"/>
      <c r="AF5979" s="104"/>
      <c r="AG5979" s="104"/>
      <c r="AK5979" s="104"/>
      <c r="AL5979" s="104"/>
      <c r="AO5979" s="104"/>
      <c r="AP5979" s="104"/>
    </row>
    <row r="5980" spans="21:42" ht="15" customHeight="1" x14ac:dyDescent="0.25">
      <c r="U5980" s="104"/>
      <c r="AB5980" s="104"/>
      <c r="AC5980" s="104"/>
      <c r="AF5980" s="104"/>
      <c r="AG5980" s="104"/>
      <c r="AK5980" s="104"/>
      <c r="AL5980" s="104"/>
      <c r="AO5980" s="104"/>
      <c r="AP5980" s="104"/>
    </row>
    <row r="5981" spans="21:42" ht="15" customHeight="1" x14ac:dyDescent="0.25">
      <c r="U5981" s="104"/>
      <c r="AB5981" s="104"/>
      <c r="AC5981" s="104"/>
      <c r="AF5981" s="104"/>
      <c r="AG5981" s="104"/>
      <c r="AK5981" s="104"/>
      <c r="AL5981" s="104"/>
      <c r="AO5981" s="104"/>
      <c r="AP5981" s="104"/>
    </row>
    <row r="5982" spans="21:42" ht="15" customHeight="1" x14ac:dyDescent="0.25">
      <c r="U5982" s="104"/>
      <c r="AB5982" s="104"/>
      <c r="AC5982" s="104"/>
      <c r="AF5982" s="104"/>
      <c r="AG5982" s="104"/>
      <c r="AK5982" s="104"/>
      <c r="AL5982" s="104"/>
      <c r="AO5982" s="104"/>
      <c r="AP5982" s="104"/>
    </row>
    <row r="5983" spans="21:42" ht="15" customHeight="1" x14ac:dyDescent="0.25">
      <c r="U5983" s="104"/>
      <c r="AB5983" s="104"/>
      <c r="AC5983" s="104"/>
      <c r="AF5983" s="104"/>
      <c r="AG5983" s="104"/>
      <c r="AK5983" s="104"/>
      <c r="AL5983" s="104"/>
      <c r="AO5983" s="104"/>
      <c r="AP5983" s="104"/>
    </row>
    <row r="5984" spans="21:42" ht="15" customHeight="1" x14ac:dyDescent="0.25">
      <c r="U5984" s="104"/>
      <c r="AB5984" s="104"/>
      <c r="AC5984" s="104"/>
      <c r="AF5984" s="104"/>
      <c r="AG5984" s="104"/>
      <c r="AK5984" s="104"/>
      <c r="AL5984" s="104"/>
      <c r="AO5984" s="104"/>
      <c r="AP5984" s="104"/>
    </row>
    <row r="5985" spans="21:42" ht="15" customHeight="1" x14ac:dyDescent="0.25">
      <c r="U5985" s="104"/>
      <c r="AB5985" s="104"/>
      <c r="AC5985" s="104"/>
      <c r="AF5985" s="104"/>
      <c r="AG5985" s="104"/>
      <c r="AK5985" s="104"/>
      <c r="AL5985" s="104"/>
      <c r="AO5985" s="104"/>
      <c r="AP5985" s="104"/>
    </row>
    <row r="5986" spans="21:42" ht="15" customHeight="1" x14ac:dyDescent="0.25">
      <c r="U5986" s="104"/>
      <c r="AB5986" s="104"/>
      <c r="AC5986" s="104"/>
      <c r="AF5986" s="104"/>
      <c r="AG5986" s="104"/>
      <c r="AK5986" s="104"/>
      <c r="AL5986" s="104"/>
      <c r="AO5986" s="104"/>
      <c r="AP5986" s="104"/>
    </row>
    <row r="5987" spans="21:42" ht="15" customHeight="1" x14ac:dyDescent="0.25">
      <c r="U5987" s="104"/>
      <c r="AB5987" s="104"/>
      <c r="AC5987" s="104"/>
      <c r="AF5987" s="104"/>
      <c r="AG5987" s="104"/>
      <c r="AK5987" s="104"/>
      <c r="AL5987" s="104"/>
      <c r="AO5987" s="104"/>
      <c r="AP5987" s="104"/>
    </row>
    <row r="5988" spans="21:42" ht="15" customHeight="1" x14ac:dyDescent="0.25">
      <c r="U5988" s="104"/>
      <c r="AB5988" s="104"/>
      <c r="AC5988" s="104"/>
      <c r="AF5988" s="104"/>
      <c r="AG5988" s="104"/>
      <c r="AK5988" s="104"/>
      <c r="AL5988" s="104"/>
      <c r="AO5988" s="104"/>
      <c r="AP5988" s="104"/>
    </row>
    <row r="5989" spans="21:42" ht="15" customHeight="1" x14ac:dyDescent="0.25">
      <c r="U5989" s="104"/>
      <c r="AB5989" s="104"/>
      <c r="AC5989" s="104"/>
      <c r="AF5989" s="104"/>
      <c r="AG5989" s="104"/>
      <c r="AK5989" s="104"/>
      <c r="AL5989" s="104"/>
      <c r="AO5989" s="104"/>
      <c r="AP5989" s="104"/>
    </row>
    <row r="5990" spans="21:42" ht="15" customHeight="1" x14ac:dyDescent="0.25">
      <c r="U5990" s="104"/>
      <c r="AB5990" s="104"/>
      <c r="AC5990" s="104"/>
      <c r="AF5990" s="104"/>
      <c r="AG5990" s="104"/>
      <c r="AK5990" s="104"/>
      <c r="AL5990" s="104"/>
      <c r="AO5990" s="104"/>
      <c r="AP5990" s="104"/>
    </row>
    <row r="5991" spans="21:42" ht="15" customHeight="1" x14ac:dyDescent="0.25">
      <c r="U5991" s="104"/>
      <c r="AB5991" s="104"/>
      <c r="AC5991" s="104"/>
      <c r="AF5991" s="104"/>
      <c r="AG5991" s="104"/>
      <c r="AK5991" s="104"/>
      <c r="AL5991" s="104"/>
      <c r="AO5991" s="104"/>
      <c r="AP5991" s="104"/>
    </row>
    <row r="5992" spans="21:42" ht="15" customHeight="1" x14ac:dyDescent="0.25">
      <c r="U5992" s="104"/>
      <c r="AB5992" s="104"/>
      <c r="AC5992" s="104"/>
      <c r="AF5992" s="104"/>
      <c r="AG5992" s="104"/>
      <c r="AK5992" s="104"/>
      <c r="AL5992" s="104"/>
      <c r="AO5992" s="104"/>
      <c r="AP5992" s="104"/>
    </row>
    <row r="5993" spans="21:42" ht="15" customHeight="1" x14ac:dyDescent="0.25">
      <c r="U5993" s="104"/>
      <c r="AB5993" s="104"/>
      <c r="AC5993" s="104"/>
      <c r="AF5993" s="104"/>
      <c r="AG5993" s="104"/>
      <c r="AK5993" s="104"/>
      <c r="AL5993" s="104"/>
      <c r="AO5993" s="104"/>
      <c r="AP5993" s="104"/>
    </row>
    <row r="5994" spans="21:42" ht="15" customHeight="1" x14ac:dyDescent="0.25">
      <c r="U5994" s="104"/>
      <c r="AB5994" s="104"/>
      <c r="AC5994" s="104"/>
      <c r="AF5994" s="104"/>
      <c r="AG5994" s="104"/>
      <c r="AK5994" s="104"/>
      <c r="AL5994" s="104"/>
      <c r="AO5994" s="104"/>
      <c r="AP5994" s="104"/>
    </row>
    <row r="5995" spans="21:42" ht="15" customHeight="1" x14ac:dyDescent="0.25">
      <c r="U5995" s="104"/>
      <c r="AB5995" s="104"/>
      <c r="AC5995" s="104"/>
      <c r="AF5995" s="104"/>
      <c r="AG5995" s="104"/>
      <c r="AK5995" s="104"/>
      <c r="AL5995" s="104"/>
      <c r="AO5995" s="104"/>
      <c r="AP5995" s="104"/>
    </row>
    <row r="5996" spans="21:42" ht="15" customHeight="1" x14ac:dyDescent="0.25">
      <c r="U5996" s="104"/>
      <c r="AB5996" s="104"/>
      <c r="AC5996" s="104"/>
      <c r="AF5996" s="104"/>
      <c r="AG5996" s="104"/>
      <c r="AK5996" s="104"/>
      <c r="AL5996" s="104"/>
      <c r="AO5996" s="104"/>
      <c r="AP5996" s="104"/>
    </row>
    <row r="5997" spans="21:42" ht="15" customHeight="1" x14ac:dyDescent="0.25">
      <c r="U5997" s="104"/>
      <c r="AB5997" s="104"/>
      <c r="AC5997" s="104"/>
      <c r="AF5997" s="104"/>
      <c r="AG5997" s="104"/>
      <c r="AK5997" s="104"/>
      <c r="AL5997" s="104"/>
      <c r="AO5997" s="104"/>
      <c r="AP5997" s="104"/>
    </row>
    <row r="5998" spans="21:42" ht="15" customHeight="1" x14ac:dyDescent="0.25">
      <c r="U5998" s="104"/>
      <c r="AB5998" s="104"/>
      <c r="AC5998" s="104"/>
      <c r="AF5998" s="104"/>
      <c r="AG5998" s="104"/>
      <c r="AK5998" s="104"/>
      <c r="AL5998" s="104"/>
      <c r="AO5998" s="104"/>
      <c r="AP5998" s="104"/>
    </row>
    <row r="5999" spans="21:42" ht="15" customHeight="1" x14ac:dyDescent="0.25">
      <c r="U5999" s="104"/>
      <c r="AB5999" s="104"/>
      <c r="AC5999" s="104"/>
      <c r="AF5999" s="104"/>
      <c r="AG5999" s="104"/>
      <c r="AK5999" s="104"/>
      <c r="AL5999" s="104"/>
      <c r="AO5999" s="104"/>
      <c r="AP5999" s="104"/>
    </row>
    <row r="6000" spans="21:42" ht="15" customHeight="1" x14ac:dyDescent="0.25">
      <c r="U6000" s="104"/>
      <c r="AB6000" s="104"/>
      <c r="AC6000" s="104"/>
      <c r="AF6000" s="104"/>
      <c r="AG6000" s="104"/>
      <c r="AK6000" s="104"/>
      <c r="AL6000" s="104"/>
      <c r="AO6000" s="104"/>
      <c r="AP6000" s="104"/>
    </row>
    <row r="6001" spans="21:42" ht="15" customHeight="1" x14ac:dyDescent="0.25">
      <c r="U6001" s="104"/>
      <c r="AB6001" s="104"/>
      <c r="AC6001" s="104"/>
      <c r="AF6001" s="104"/>
      <c r="AG6001" s="104"/>
      <c r="AK6001" s="104"/>
      <c r="AL6001" s="104"/>
      <c r="AO6001" s="104"/>
      <c r="AP6001" s="104"/>
    </row>
    <row r="6002" spans="21:42" ht="15" customHeight="1" x14ac:dyDescent="0.25">
      <c r="U6002" s="104"/>
      <c r="AB6002" s="104"/>
      <c r="AC6002" s="104"/>
      <c r="AF6002" s="104"/>
      <c r="AG6002" s="104"/>
      <c r="AK6002" s="104"/>
      <c r="AL6002" s="104"/>
      <c r="AO6002" s="104"/>
      <c r="AP6002" s="104"/>
    </row>
    <row r="6003" spans="21:42" ht="15" customHeight="1" x14ac:dyDescent="0.25">
      <c r="U6003" s="104"/>
      <c r="AB6003" s="104"/>
      <c r="AC6003" s="104"/>
      <c r="AF6003" s="104"/>
      <c r="AG6003" s="104"/>
      <c r="AK6003" s="104"/>
      <c r="AL6003" s="104"/>
      <c r="AO6003" s="104"/>
      <c r="AP6003" s="104"/>
    </row>
    <row r="6004" spans="21:42" ht="15" customHeight="1" x14ac:dyDescent="0.25">
      <c r="U6004" s="104"/>
      <c r="AB6004" s="104"/>
      <c r="AC6004" s="104"/>
      <c r="AF6004" s="104"/>
      <c r="AG6004" s="104"/>
      <c r="AK6004" s="104"/>
      <c r="AL6004" s="104"/>
      <c r="AO6004" s="104"/>
      <c r="AP6004" s="104"/>
    </row>
    <row r="6005" spans="21:42" ht="15" customHeight="1" x14ac:dyDescent="0.25">
      <c r="U6005" s="104"/>
      <c r="AB6005" s="104"/>
      <c r="AC6005" s="104"/>
      <c r="AF6005" s="104"/>
      <c r="AG6005" s="104"/>
      <c r="AK6005" s="104"/>
      <c r="AL6005" s="104"/>
      <c r="AO6005" s="104"/>
      <c r="AP6005" s="104"/>
    </row>
    <row r="6006" spans="21:42" ht="15" customHeight="1" x14ac:dyDescent="0.25">
      <c r="U6006" s="104"/>
      <c r="AB6006" s="104"/>
      <c r="AC6006" s="104"/>
      <c r="AF6006" s="104"/>
      <c r="AG6006" s="104"/>
      <c r="AK6006" s="104"/>
      <c r="AL6006" s="104"/>
      <c r="AO6006" s="104"/>
      <c r="AP6006" s="104"/>
    </row>
    <row r="6007" spans="21:42" ht="15" customHeight="1" x14ac:dyDescent="0.25">
      <c r="U6007" s="104"/>
      <c r="AB6007" s="104"/>
      <c r="AC6007" s="104"/>
      <c r="AF6007" s="104"/>
      <c r="AG6007" s="104"/>
      <c r="AK6007" s="104"/>
      <c r="AL6007" s="104"/>
      <c r="AO6007" s="104"/>
      <c r="AP6007" s="104"/>
    </row>
    <row r="6008" spans="21:42" ht="15" customHeight="1" x14ac:dyDescent="0.25">
      <c r="U6008" s="104"/>
      <c r="AB6008" s="104"/>
      <c r="AC6008" s="104"/>
      <c r="AF6008" s="104"/>
      <c r="AG6008" s="104"/>
      <c r="AK6008" s="104"/>
      <c r="AL6008" s="104"/>
      <c r="AO6008" s="104"/>
      <c r="AP6008" s="104"/>
    </row>
    <row r="6009" spans="21:42" ht="15" customHeight="1" x14ac:dyDescent="0.25">
      <c r="U6009" s="104"/>
      <c r="AB6009" s="104"/>
      <c r="AC6009" s="104"/>
      <c r="AF6009" s="104"/>
      <c r="AG6009" s="104"/>
      <c r="AK6009" s="104"/>
      <c r="AL6009" s="104"/>
      <c r="AO6009" s="104"/>
      <c r="AP6009" s="104"/>
    </row>
    <row r="6010" spans="21:42" ht="15" customHeight="1" x14ac:dyDescent="0.25">
      <c r="U6010" s="104"/>
      <c r="AB6010" s="104"/>
      <c r="AC6010" s="104"/>
      <c r="AF6010" s="104"/>
      <c r="AG6010" s="104"/>
      <c r="AK6010" s="104"/>
      <c r="AL6010" s="104"/>
      <c r="AO6010" s="104"/>
      <c r="AP6010" s="104"/>
    </row>
    <row r="6011" spans="21:42" ht="15" customHeight="1" x14ac:dyDescent="0.25">
      <c r="U6011" s="104"/>
      <c r="AB6011" s="104"/>
      <c r="AC6011" s="104"/>
      <c r="AF6011" s="104"/>
      <c r="AG6011" s="104"/>
      <c r="AK6011" s="104"/>
      <c r="AL6011" s="104"/>
      <c r="AO6011" s="104"/>
      <c r="AP6011" s="104"/>
    </row>
    <row r="6012" spans="21:42" ht="15" customHeight="1" x14ac:dyDescent="0.25">
      <c r="U6012" s="104"/>
      <c r="AB6012" s="104"/>
      <c r="AC6012" s="104"/>
      <c r="AF6012" s="104"/>
      <c r="AG6012" s="104"/>
      <c r="AK6012" s="104"/>
      <c r="AL6012" s="104"/>
      <c r="AO6012" s="104"/>
      <c r="AP6012" s="104"/>
    </row>
    <row r="6013" spans="21:42" ht="15" customHeight="1" x14ac:dyDescent="0.25">
      <c r="U6013" s="104"/>
      <c r="AB6013" s="104"/>
      <c r="AC6013" s="104"/>
      <c r="AF6013" s="104"/>
      <c r="AG6013" s="104"/>
      <c r="AK6013" s="104"/>
      <c r="AL6013" s="104"/>
      <c r="AO6013" s="104"/>
      <c r="AP6013" s="104"/>
    </row>
    <row r="6014" spans="21:42" ht="15" customHeight="1" x14ac:dyDescent="0.25">
      <c r="U6014" s="104"/>
      <c r="AB6014" s="104"/>
      <c r="AC6014" s="104"/>
      <c r="AF6014" s="104"/>
      <c r="AG6014" s="104"/>
      <c r="AK6014" s="104"/>
      <c r="AL6014" s="104"/>
      <c r="AO6014" s="104"/>
      <c r="AP6014" s="104"/>
    </row>
    <row r="6015" spans="21:42" ht="15" customHeight="1" x14ac:dyDescent="0.25">
      <c r="U6015" s="104"/>
      <c r="AB6015" s="104"/>
      <c r="AC6015" s="104"/>
      <c r="AF6015" s="104"/>
      <c r="AG6015" s="104"/>
      <c r="AK6015" s="104"/>
      <c r="AL6015" s="104"/>
      <c r="AO6015" s="104"/>
      <c r="AP6015" s="104"/>
    </row>
    <row r="6016" spans="21:42" ht="15" customHeight="1" x14ac:dyDescent="0.25">
      <c r="U6016" s="104"/>
      <c r="AB6016" s="104"/>
      <c r="AC6016" s="104"/>
      <c r="AF6016" s="104"/>
      <c r="AG6016" s="104"/>
      <c r="AK6016" s="104"/>
      <c r="AL6016" s="104"/>
      <c r="AO6016" s="104"/>
      <c r="AP6016" s="104"/>
    </row>
    <row r="6017" spans="21:42" ht="15" customHeight="1" x14ac:dyDescent="0.25">
      <c r="U6017" s="104"/>
      <c r="AB6017" s="104"/>
      <c r="AC6017" s="104"/>
      <c r="AF6017" s="104"/>
      <c r="AG6017" s="104"/>
      <c r="AK6017" s="104"/>
      <c r="AL6017" s="104"/>
      <c r="AO6017" s="104"/>
      <c r="AP6017" s="104"/>
    </row>
    <row r="6018" spans="21:42" ht="15" customHeight="1" x14ac:dyDescent="0.25">
      <c r="U6018" s="104"/>
      <c r="AB6018" s="104"/>
      <c r="AC6018" s="104"/>
      <c r="AF6018" s="104"/>
      <c r="AG6018" s="104"/>
      <c r="AK6018" s="104"/>
      <c r="AL6018" s="104"/>
      <c r="AO6018" s="104"/>
      <c r="AP6018" s="104"/>
    </row>
    <row r="6019" spans="21:42" ht="15" customHeight="1" x14ac:dyDescent="0.25">
      <c r="U6019" s="104"/>
      <c r="AB6019" s="104"/>
      <c r="AC6019" s="104"/>
      <c r="AF6019" s="104"/>
      <c r="AG6019" s="104"/>
      <c r="AK6019" s="104"/>
      <c r="AL6019" s="104"/>
      <c r="AO6019" s="104"/>
      <c r="AP6019" s="104"/>
    </row>
    <row r="6020" spans="21:42" ht="15" customHeight="1" x14ac:dyDescent="0.25">
      <c r="U6020" s="104"/>
      <c r="AB6020" s="104"/>
      <c r="AC6020" s="104"/>
      <c r="AF6020" s="104"/>
      <c r="AG6020" s="104"/>
      <c r="AK6020" s="104"/>
      <c r="AL6020" s="104"/>
      <c r="AO6020" s="104"/>
      <c r="AP6020" s="104"/>
    </row>
    <row r="6021" spans="21:42" ht="15" customHeight="1" x14ac:dyDescent="0.25">
      <c r="U6021" s="104"/>
      <c r="AB6021" s="104"/>
      <c r="AC6021" s="104"/>
      <c r="AF6021" s="104"/>
      <c r="AG6021" s="104"/>
      <c r="AK6021" s="104"/>
      <c r="AL6021" s="104"/>
      <c r="AO6021" s="104"/>
      <c r="AP6021" s="104"/>
    </row>
    <row r="6022" spans="21:42" ht="15" customHeight="1" x14ac:dyDescent="0.25">
      <c r="U6022" s="104"/>
      <c r="AB6022" s="104"/>
      <c r="AC6022" s="104"/>
      <c r="AF6022" s="104"/>
      <c r="AG6022" s="104"/>
      <c r="AK6022" s="104"/>
      <c r="AL6022" s="104"/>
      <c r="AO6022" s="104"/>
      <c r="AP6022" s="104"/>
    </row>
    <row r="6023" spans="21:42" ht="15" customHeight="1" x14ac:dyDescent="0.25">
      <c r="U6023" s="104"/>
      <c r="AB6023" s="104"/>
      <c r="AC6023" s="104"/>
      <c r="AF6023" s="104"/>
      <c r="AG6023" s="104"/>
      <c r="AK6023" s="104"/>
      <c r="AL6023" s="104"/>
      <c r="AO6023" s="104"/>
      <c r="AP6023" s="104"/>
    </row>
    <row r="6024" spans="21:42" ht="15" customHeight="1" x14ac:dyDescent="0.25">
      <c r="U6024" s="104"/>
      <c r="AB6024" s="104"/>
      <c r="AC6024" s="104"/>
      <c r="AF6024" s="104"/>
      <c r="AG6024" s="104"/>
      <c r="AK6024" s="104"/>
      <c r="AL6024" s="104"/>
      <c r="AO6024" s="104"/>
      <c r="AP6024" s="104"/>
    </row>
    <row r="6025" spans="21:42" ht="15" customHeight="1" x14ac:dyDescent="0.25">
      <c r="U6025" s="104"/>
      <c r="AB6025" s="104"/>
      <c r="AC6025" s="104"/>
      <c r="AF6025" s="104"/>
      <c r="AG6025" s="104"/>
      <c r="AK6025" s="104"/>
      <c r="AL6025" s="104"/>
      <c r="AO6025" s="104"/>
      <c r="AP6025" s="104"/>
    </row>
    <row r="6026" spans="21:42" ht="15" customHeight="1" x14ac:dyDescent="0.25">
      <c r="U6026" s="104"/>
      <c r="AB6026" s="104"/>
      <c r="AC6026" s="104"/>
      <c r="AF6026" s="104"/>
      <c r="AG6026" s="104"/>
      <c r="AK6026" s="104"/>
      <c r="AL6026" s="104"/>
      <c r="AO6026" s="104"/>
      <c r="AP6026" s="104"/>
    </row>
    <row r="6027" spans="21:42" ht="15" customHeight="1" x14ac:dyDescent="0.25">
      <c r="U6027" s="104"/>
      <c r="AB6027" s="104"/>
      <c r="AC6027" s="104"/>
      <c r="AF6027" s="104"/>
      <c r="AG6027" s="104"/>
      <c r="AK6027" s="104"/>
      <c r="AL6027" s="104"/>
      <c r="AO6027" s="104"/>
      <c r="AP6027" s="104"/>
    </row>
    <row r="6028" spans="21:42" ht="15" customHeight="1" x14ac:dyDescent="0.25">
      <c r="U6028" s="104"/>
      <c r="AB6028" s="104"/>
      <c r="AC6028" s="104"/>
      <c r="AF6028" s="104"/>
      <c r="AG6028" s="104"/>
      <c r="AK6028" s="104"/>
      <c r="AL6028" s="104"/>
      <c r="AO6028" s="104"/>
      <c r="AP6028" s="104"/>
    </row>
    <row r="6029" spans="21:42" ht="15" customHeight="1" x14ac:dyDescent="0.25">
      <c r="U6029" s="104"/>
      <c r="AB6029" s="104"/>
      <c r="AC6029" s="104"/>
      <c r="AF6029" s="104"/>
      <c r="AG6029" s="104"/>
      <c r="AK6029" s="104"/>
      <c r="AL6029" s="104"/>
      <c r="AO6029" s="104"/>
      <c r="AP6029" s="104"/>
    </row>
    <row r="6030" spans="21:42" ht="15" customHeight="1" x14ac:dyDescent="0.25">
      <c r="U6030" s="104"/>
      <c r="AB6030" s="104"/>
      <c r="AC6030" s="104"/>
      <c r="AF6030" s="104"/>
      <c r="AG6030" s="104"/>
      <c r="AK6030" s="104"/>
      <c r="AL6030" s="104"/>
      <c r="AO6030" s="104"/>
      <c r="AP6030" s="104"/>
    </row>
    <row r="6031" spans="21:42" ht="15" customHeight="1" x14ac:dyDescent="0.25">
      <c r="U6031" s="104"/>
      <c r="AB6031" s="104"/>
      <c r="AC6031" s="104"/>
      <c r="AF6031" s="104"/>
      <c r="AG6031" s="104"/>
      <c r="AK6031" s="104"/>
      <c r="AL6031" s="104"/>
      <c r="AO6031" s="104"/>
      <c r="AP6031" s="104"/>
    </row>
    <row r="6032" spans="21:42" ht="15" customHeight="1" x14ac:dyDescent="0.25">
      <c r="U6032" s="104"/>
      <c r="AB6032" s="104"/>
      <c r="AC6032" s="104"/>
      <c r="AF6032" s="104"/>
      <c r="AG6032" s="104"/>
      <c r="AK6032" s="104"/>
      <c r="AL6032" s="104"/>
      <c r="AO6032" s="104"/>
      <c r="AP6032" s="104"/>
    </row>
    <row r="6033" spans="21:42" ht="15" customHeight="1" x14ac:dyDescent="0.25">
      <c r="U6033" s="104"/>
      <c r="AB6033" s="104"/>
      <c r="AC6033" s="104"/>
      <c r="AF6033" s="104"/>
      <c r="AG6033" s="104"/>
      <c r="AK6033" s="104"/>
      <c r="AL6033" s="104"/>
      <c r="AO6033" s="104"/>
      <c r="AP6033" s="104"/>
    </row>
    <row r="6034" spans="21:42" ht="15" customHeight="1" x14ac:dyDescent="0.25">
      <c r="U6034" s="104"/>
      <c r="AB6034" s="104"/>
      <c r="AC6034" s="104"/>
      <c r="AF6034" s="104"/>
      <c r="AG6034" s="104"/>
      <c r="AK6034" s="104"/>
      <c r="AL6034" s="104"/>
      <c r="AO6034" s="104"/>
      <c r="AP6034" s="104"/>
    </row>
    <row r="6035" spans="21:42" ht="15" customHeight="1" x14ac:dyDescent="0.25">
      <c r="U6035" s="104"/>
      <c r="AB6035" s="104"/>
      <c r="AC6035" s="104"/>
      <c r="AF6035" s="104"/>
      <c r="AG6035" s="104"/>
      <c r="AK6035" s="104"/>
      <c r="AL6035" s="104"/>
      <c r="AO6035" s="104"/>
      <c r="AP6035" s="104"/>
    </row>
    <row r="6036" spans="21:42" ht="15" customHeight="1" x14ac:dyDescent="0.25">
      <c r="U6036" s="104"/>
      <c r="AB6036" s="104"/>
      <c r="AC6036" s="104"/>
      <c r="AF6036" s="104"/>
      <c r="AG6036" s="104"/>
      <c r="AK6036" s="104"/>
      <c r="AL6036" s="104"/>
      <c r="AO6036" s="104"/>
      <c r="AP6036" s="104"/>
    </row>
    <row r="6037" spans="21:42" ht="15" customHeight="1" x14ac:dyDescent="0.25">
      <c r="U6037" s="104"/>
      <c r="AB6037" s="104"/>
      <c r="AC6037" s="104"/>
      <c r="AF6037" s="104"/>
      <c r="AG6037" s="104"/>
      <c r="AK6037" s="104"/>
      <c r="AL6037" s="104"/>
      <c r="AO6037" s="104"/>
      <c r="AP6037" s="104"/>
    </row>
    <row r="6038" spans="21:42" ht="15" customHeight="1" x14ac:dyDescent="0.25">
      <c r="U6038" s="104"/>
      <c r="AB6038" s="104"/>
      <c r="AC6038" s="104"/>
      <c r="AF6038" s="104"/>
      <c r="AG6038" s="104"/>
      <c r="AK6038" s="104"/>
      <c r="AL6038" s="104"/>
      <c r="AO6038" s="104"/>
      <c r="AP6038" s="104"/>
    </row>
    <row r="6039" spans="21:42" ht="15" customHeight="1" x14ac:dyDescent="0.25">
      <c r="U6039" s="104"/>
      <c r="AB6039" s="104"/>
      <c r="AC6039" s="104"/>
      <c r="AF6039" s="104"/>
      <c r="AG6039" s="104"/>
      <c r="AK6039" s="104"/>
      <c r="AL6039" s="104"/>
      <c r="AO6039" s="104"/>
      <c r="AP6039" s="104"/>
    </row>
    <row r="6040" spans="21:42" ht="15" customHeight="1" x14ac:dyDescent="0.25">
      <c r="U6040" s="104"/>
      <c r="AB6040" s="104"/>
      <c r="AC6040" s="104"/>
      <c r="AF6040" s="104"/>
      <c r="AG6040" s="104"/>
      <c r="AK6040" s="104"/>
      <c r="AL6040" s="104"/>
      <c r="AO6040" s="104"/>
      <c r="AP6040" s="104"/>
    </row>
    <row r="6041" spans="21:42" ht="15" customHeight="1" x14ac:dyDescent="0.25">
      <c r="U6041" s="104"/>
      <c r="AB6041" s="104"/>
      <c r="AC6041" s="104"/>
      <c r="AF6041" s="104"/>
      <c r="AG6041" s="104"/>
      <c r="AK6041" s="104"/>
      <c r="AL6041" s="104"/>
      <c r="AO6041" s="104"/>
      <c r="AP6041" s="104"/>
    </row>
    <row r="6042" spans="21:42" ht="15" customHeight="1" x14ac:dyDescent="0.25">
      <c r="U6042" s="104"/>
      <c r="AB6042" s="104"/>
      <c r="AC6042" s="104"/>
      <c r="AF6042" s="104"/>
      <c r="AG6042" s="104"/>
      <c r="AK6042" s="104"/>
      <c r="AL6042" s="104"/>
      <c r="AO6042" s="104"/>
      <c r="AP6042" s="104"/>
    </row>
    <row r="6043" spans="21:42" ht="15" customHeight="1" x14ac:dyDescent="0.25">
      <c r="U6043" s="104"/>
      <c r="AB6043" s="104"/>
      <c r="AC6043" s="104"/>
      <c r="AF6043" s="104"/>
      <c r="AG6043" s="104"/>
      <c r="AK6043" s="104"/>
      <c r="AL6043" s="104"/>
      <c r="AO6043" s="104"/>
      <c r="AP6043" s="104"/>
    </row>
    <row r="6044" spans="21:42" ht="15" customHeight="1" x14ac:dyDescent="0.25">
      <c r="U6044" s="104"/>
      <c r="AB6044" s="104"/>
      <c r="AC6044" s="104"/>
      <c r="AF6044" s="104"/>
      <c r="AG6044" s="104"/>
      <c r="AK6044" s="104"/>
      <c r="AL6044" s="104"/>
      <c r="AO6044" s="104"/>
      <c r="AP6044" s="104"/>
    </row>
    <row r="6045" spans="21:42" ht="15" customHeight="1" x14ac:dyDescent="0.25">
      <c r="U6045" s="104"/>
      <c r="AB6045" s="104"/>
      <c r="AC6045" s="104"/>
      <c r="AF6045" s="104"/>
      <c r="AG6045" s="104"/>
      <c r="AK6045" s="104"/>
      <c r="AL6045" s="104"/>
      <c r="AO6045" s="104"/>
      <c r="AP6045" s="104"/>
    </row>
    <row r="6046" spans="21:42" ht="15" customHeight="1" x14ac:dyDescent="0.25">
      <c r="U6046" s="104"/>
      <c r="AB6046" s="104"/>
      <c r="AC6046" s="104"/>
      <c r="AF6046" s="104"/>
      <c r="AG6046" s="104"/>
      <c r="AK6046" s="104"/>
      <c r="AL6046" s="104"/>
      <c r="AO6046" s="104"/>
      <c r="AP6046" s="104"/>
    </row>
    <row r="6047" spans="21:42" ht="15" customHeight="1" x14ac:dyDescent="0.25">
      <c r="U6047" s="104"/>
      <c r="AB6047" s="104"/>
      <c r="AC6047" s="104"/>
      <c r="AF6047" s="104"/>
      <c r="AG6047" s="104"/>
      <c r="AK6047" s="104"/>
      <c r="AL6047" s="104"/>
      <c r="AO6047" s="104"/>
      <c r="AP6047" s="104"/>
    </row>
    <row r="6048" spans="21:42" ht="15" customHeight="1" x14ac:dyDescent="0.25">
      <c r="U6048" s="104"/>
      <c r="AB6048" s="104"/>
      <c r="AC6048" s="104"/>
      <c r="AF6048" s="104"/>
      <c r="AG6048" s="104"/>
      <c r="AK6048" s="104"/>
      <c r="AL6048" s="104"/>
      <c r="AO6048" s="104"/>
      <c r="AP6048" s="104"/>
    </row>
    <row r="6049" spans="21:42" ht="15" customHeight="1" x14ac:dyDescent="0.25">
      <c r="U6049" s="104"/>
      <c r="AB6049" s="104"/>
      <c r="AC6049" s="104"/>
      <c r="AF6049" s="104"/>
      <c r="AG6049" s="104"/>
      <c r="AK6049" s="104"/>
      <c r="AL6049" s="104"/>
      <c r="AO6049" s="104"/>
      <c r="AP6049" s="104"/>
    </row>
    <row r="6050" spans="21:42" ht="15" customHeight="1" x14ac:dyDescent="0.25">
      <c r="U6050" s="104"/>
      <c r="AB6050" s="104"/>
      <c r="AC6050" s="104"/>
      <c r="AF6050" s="104"/>
      <c r="AG6050" s="104"/>
      <c r="AK6050" s="104"/>
      <c r="AL6050" s="104"/>
      <c r="AO6050" s="104"/>
      <c r="AP6050" s="104"/>
    </row>
    <row r="6051" spans="21:42" ht="15" customHeight="1" x14ac:dyDescent="0.25">
      <c r="U6051" s="104"/>
      <c r="AB6051" s="104"/>
      <c r="AC6051" s="104"/>
      <c r="AF6051" s="104"/>
      <c r="AG6051" s="104"/>
      <c r="AK6051" s="104"/>
      <c r="AL6051" s="104"/>
      <c r="AO6051" s="104"/>
      <c r="AP6051" s="104"/>
    </row>
    <row r="6052" spans="21:42" ht="15" customHeight="1" x14ac:dyDescent="0.25">
      <c r="U6052" s="104"/>
      <c r="AB6052" s="104"/>
      <c r="AC6052" s="104"/>
      <c r="AF6052" s="104"/>
      <c r="AG6052" s="104"/>
      <c r="AK6052" s="104"/>
      <c r="AL6052" s="104"/>
      <c r="AO6052" s="104"/>
      <c r="AP6052" s="104"/>
    </row>
    <row r="6053" spans="21:42" ht="15" customHeight="1" x14ac:dyDescent="0.25">
      <c r="U6053" s="104"/>
      <c r="AB6053" s="104"/>
      <c r="AC6053" s="104"/>
      <c r="AF6053" s="104"/>
      <c r="AG6053" s="104"/>
      <c r="AK6053" s="104"/>
      <c r="AL6053" s="104"/>
      <c r="AO6053" s="104"/>
      <c r="AP6053" s="104"/>
    </row>
    <row r="6054" spans="21:42" ht="15" customHeight="1" x14ac:dyDescent="0.25">
      <c r="U6054" s="104"/>
      <c r="AB6054" s="104"/>
      <c r="AC6054" s="104"/>
      <c r="AF6054" s="104"/>
      <c r="AG6054" s="104"/>
      <c r="AK6054" s="104"/>
      <c r="AL6054" s="104"/>
      <c r="AO6054" s="104"/>
      <c r="AP6054" s="104"/>
    </row>
    <row r="6055" spans="21:42" ht="15" customHeight="1" x14ac:dyDescent="0.25">
      <c r="U6055" s="104"/>
      <c r="AB6055" s="104"/>
      <c r="AC6055" s="104"/>
      <c r="AF6055" s="104"/>
      <c r="AG6055" s="104"/>
      <c r="AK6055" s="104"/>
      <c r="AL6055" s="104"/>
      <c r="AO6055" s="104"/>
      <c r="AP6055" s="104"/>
    </row>
    <row r="6056" spans="21:42" ht="15" customHeight="1" x14ac:dyDescent="0.25">
      <c r="U6056" s="104"/>
      <c r="AB6056" s="104"/>
      <c r="AC6056" s="104"/>
      <c r="AF6056" s="104"/>
      <c r="AG6056" s="104"/>
      <c r="AK6056" s="104"/>
      <c r="AL6056" s="104"/>
      <c r="AO6056" s="104"/>
      <c r="AP6056" s="104"/>
    </row>
    <row r="6057" spans="21:42" ht="15" customHeight="1" x14ac:dyDescent="0.25">
      <c r="U6057" s="104"/>
      <c r="AB6057" s="104"/>
      <c r="AC6057" s="104"/>
      <c r="AF6057" s="104"/>
      <c r="AG6057" s="104"/>
      <c r="AK6057" s="104"/>
      <c r="AL6057" s="104"/>
      <c r="AO6057" s="104"/>
      <c r="AP6057" s="104"/>
    </row>
    <row r="6058" spans="21:42" ht="15" customHeight="1" x14ac:dyDescent="0.25">
      <c r="U6058" s="104"/>
      <c r="AB6058" s="104"/>
      <c r="AC6058" s="104"/>
      <c r="AF6058" s="104"/>
      <c r="AG6058" s="104"/>
      <c r="AK6058" s="104"/>
      <c r="AL6058" s="104"/>
      <c r="AO6058" s="104"/>
      <c r="AP6058" s="104"/>
    </row>
    <row r="6059" spans="21:42" ht="15" customHeight="1" x14ac:dyDescent="0.25">
      <c r="U6059" s="104"/>
      <c r="AB6059" s="104"/>
      <c r="AC6059" s="104"/>
      <c r="AF6059" s="104"/>
      <c r="AG6059" s="104"/>
      <c r="AK6059" s="104"/>
      <c r="AL6059" s="104"/>
      <c r="AO6059" s="104"/>
      <c r="AP6059" s="104"/>
    </row>
    <row r="6060" spans="21:42" ht="15" customHeight="1" x14ac:dyDescent="0.25">
      <c r="U6060" s="104"/>
      <c r="AB6060" s="104"/>
      <c r="AC6060" s="104"/>
      <c r="AF6060" s="104"/>
      <c r="AG6060" s="104"/>
      <c r="AK6060" s="104"/>
      <c r="AL6060" s="104"/>
      <c r="AO6060" s="104"/>
      <c r="AP6060" s="104"/>
    </row>
    <row r="6061" spans="21:42" ht="15" customHeight="1" x14ac:dyDescent="0.25">
      <c r="U6061" s="104"/>
      <c r="AB6061" s="104"/>
      <c r="AC6061" s="104"/>
      <c r="AF6061" s="104"/>
      <c r="AG6061" s="104"/>
      <c r="AK6061" s="104"/>
      <c r="AL6061" s="104"/>
      <c r="AO6061" s="104"/>
      <c r="AP6061" s="104"/>
    </row>
    <row r="6062" spans="21:42" ht="15" customHeight="1" x14ac:dyDescent="0.25">
      <c r="U6062" s="104"/>
      <c r="AB6062" s="104"/>
      <c r="AC6062" s="104"/>
      <c r="AF6062" s="104"/>
      <c r="AG6062" s="104"/>
      <c r="AK6062" s="104"/>
      <c r="AL6062" s="104"/>
      <c r="AO6062" s="104"/>
      <c r="AP6062" s="104"/>
    </row>
    <row r="6063" spans="21:42" ht="15" customHeight="1" x14ac:dyDescent="0.25">
      <c r="U6063" s="104"/>
      <c r="AB6063" s="104"/>
      <c r="AC6063" s="104"/>
      <c r="AF6063" s="104"/>
      <c r="AG6063" s="104"/>
      <c r="AK6063" s="104"/>
      <c r="AL6063" s="104"/>
      <c r="AO6063" s="104"/>
      <c r="AP6063" s="104"/>
    </row>
    <row r="6064" spans="21:42" ht="15" customHeight="1" x14ac:dyDescent="0.25">
      <c r="U6064" s="104"/>
      <c r="AB6064" s="104"/>
      <c r="AC6064" s="104"/>
      <c r="AF6064" s="104"/>
      <c r="AG6064" s="104"/>
      <c r="AK6064" s="104"/>
      <c r="AL6064" s="104"/>
      <c r="AO6064" s="104"/>
      <c r="AP6064" s="104"/>
    </row>
    <row r="6065" spans="21:42" ht="15" customHeight="1" x14ac:dyDescent="0.25">
      <c r="U6065" s="104"/>
      <c r="AB6065" s="104"/>
      <c r="AC6065" s="104"/>
      <c r="AF6065" s="104"/>
      <c r="AG6065" s="104"/>
      <c r="AK6065" s="104"/>
      <c r="AL6065" s="104"/>
      <c r="AO6065" s="104"/>
      <c r="AP6065" s="104"/>
    </row>
    <row r="6066" spans="21:42" ht="15" customHeight="1" x14ac:dyDescent="0.25">
      <c r="U6066" s="104"/>
      <c r="AB6066" s="104"/>
      <c r="AC6066" s="104"/>
      <c r="AF6066" s="104"/>
      <c r="AG6066" s="104"/>
      <c r="AK6066" s="104"/>
      <c r="AL6066" s="104"/>
      <c r="AO6066" s="104"/>
      <c r="AP6066" s="104"/>
    </row>
    <row r="6067" spans="21:42" ht="15" customHeight="1" x14ac:dyDescent="0.25">
      <c r="U6067" s="104"/>
      <c r="AB6067" s="104"/>
      <c r="AC6067" s="104"/>
      <c r="AF6067" s="104"/>
      <c r="AG6067" s="104"/>
      <c r="AK6067" s="104"/>
      <c r="AL6067" s="104"/>
      <c r="AO6067" s="104"/>
      <c r="AP6067" s="104"/>
    </row>
    <row r="6068" spans="21:42" ht="15" customHeight="1" x14ac:dyDescent="0.25">
      <c r="U6068" s="104"/>
      <c r="AB6068" s="104"/>
      <c r="AC6068" s="104"/>
      <c r="AF6068" s="104"/>
      <c r="AG6068" s="104"/>
      <c r="AK6068" s="104"/>
      <c r="AL6068" s="104"/>
      <c r="AO6068" s="104"/>
      <c r="AP6068" s="104"/>
    </row>
    <row r="6069" spans="21:42" ht="15" customHeight="1" x14ac:dyDescent="0.25">
      <c r="U6069" s="104"/>
      <c r="AB6069" s="104"/>
      <c r="AC6069" s="104"/>
      <c r="AF6069" s="104"/>
      <c r="AG6069" s="104"/>
      <c r="AK6069" s="104"/>
      <c r="AL6069" s="104"/>
      <c r="AO6069" s="104"/>
      <c r="AP6069" s="104"/>
    </row>
    <row r="6070" spans="21:42" ht="15" customHeight="1" x14ac:dyDescent="0.25">
      <c r="U6070" s="104"/>
      <c r="AB6070" s="104"/>
      <c r="AC6070" s="104"/>
      <c r="AF6070" s="104"/>
      <c r="AG6070" s="104"/>
      <c r="AK6070" s="104"/>
      <c r="AL6070" s="104"/>
      <c r="AO6070" s="104"/>
      <c r="AP6070" s="104"/>
    </row>
    <row r="6071" spans="21:42" ht="15" customHeight="1" x14ac:dyDescent="0.25">
      <c r="U6071" s="104"/>
      <c r="AB6071" s="104"/>
      <c r="AC6071" s="104"/>
      <c r="AF6071" s="104"/>
      <c r="AG6071" s="104"/>
      <c r="AK6071" s="104"/>
      <c r="AL6071" s="104"/>
      <c r="AO6071" s="104"/>
      <c r="AP6071" s="104"/>
    </row>
    <row r="6072" spans="21:42" ht="15" customHeight="1" x14ac:dyDescent="0.25">
      <c r="U6072" s="104"/>
      <c r="AB6072" s="104"/>
      <c r="AC6072" s="104"/>
      <c r="AF6072" s="104"/>
      <c r="AG6072" s="104"/>
      <c r="AK6072" s="104"/>
      <c r="AL6072" s="104"/>
      <c r="AO6072" s="104"/>
      <c r="AP6072" s="104"/>
    </row>
    <row r="6073" spans="21:42" ht="15" customHeight="1" x14ac:dyDescent="0.25">
      <c r="U6073" s="104"/>
      <c r="AB6073" s="104"/>
      <c r="AC6073" s="104"/>
      <c r="AF6073" s="104"/>
      <c r="AG6073" s="104"/>
      <c r="AK6073" s="104"/>
      <c r="AL6073" s="104"/>
      <c r="AO6073" s="104"/>
      <c r="AP6073" s="104"/>
    </row>
    <row r="6074" spans="21:42" ht="15" customHeight="1" x14ac:dyDescent="0.25">
      <c r="U6074" s="104"/>
      <c r="AB6074" s="104"/>
      <c r="AC6074" s="104"/>
      <c r="AF6074" s="104"/>
      <c r="AG6074" s="104"/>
      <c r="AK6074" s="104"/>
      <c r="AL6074" s="104"/>
      <c r="AO6074" s="104"/>
      <c r="AP6074" s="104"/>
    </row>
    <row r="6075" spans="21:42" ht="15" customHeight="1" x14ac:dyDescent="0.25">
      <c r="U6075" s="104"/>
      <c r="AB6075" s="104"/>
      <c r="AC6075" s="104"/>
      <c r="AF6075" s="104"/>
      <c r="AG6075" s="104"/>
      <c r="AK6075" s="104"/>
      <c r="AL6075" s="104"/>
      <c r="AO6075" s="104"/>
      <c r="AP6075" s="104"/>
    </row>
    <row r="6076" spans="21:42" ht="15" customHeight="1" x14ac:dyDescent="0.25">
      <c r="U6076" s="104"/>
      <c r="AB6076" s="104"/>
      <c r="AC6076" s="104"/>
      <c r="AF6076" s="104"/>
      <c r="AG6076" s="104"/>
      <c r="AK6076" s="104"/>
      <c r="AL6076" s="104"/>
      <c r="AO6076" s="104"/>
      <c r="AP6076" s="104"/>
    </row>
    <row r="6077" spans="21:42" ht="15" customHeight="1" x14ac:dyDescent="0.25">
      <c r="U6077" s="104"/>
      <c r="AB6077" s="104"/>
      <c r="AC6077" s="104"/>
      <c r="AF6077" s="104"/>
      <c r="AG6077" s="104"/>
      <c r="AK6077" s="104"/>
      <c r="AL6077" s="104"/>
      <c r="AO6077" s="104"/>
      <c r="AP6077" s="104"/>
    </row>
    <row r="6078" spans="21:42" ht="15" customHeight="1" x14ac:dyDescent="0.25">
      <c r="U6078" s="104"/>
      <c r="AB6078" s="104"/>
      <c r="AC6078" s="104"/>
      <c r="AF6078" s="104"/>
      <c r="AG6078" s="104"/>
      <c r="AK6078" s="104"/>
      <c r="AL6078" s="104"/>
      <c r="AO6078" s="104"/>
      <c r="AP6078" s="104"/>
    </row>
    <row r="6079" spans="21:42" ht="15" customHeight="1" x14ac:dyDescent="0.25">
      <c r="U6079" s="104"/>
      <c r="AB6079" s="104"/>
      <c r="AC6079" s="104"/>
      <c r="AF6079" s="104"/>
      <c r="AG6079" s="104"/>
      <c r="AK6079" s="104"/>
      <c r="AL6079" s="104"/>
      <c r="AO6079" s="104"/>
      <c r="AP6079" s="104"/>
    </row>
    <row r="6080" spans="21:42" ht="15" customHeight="1" x14ac:dyDescent="0.25">
      <c r="U6080" s="104"/>
      <c r="AB6080" s="104"/>
      <c r="AC6080" s="104"/>
      <c r="AF6080" s="104"/>
      <c r="AG6080" s="104"/>
      <c r="AK6080" s="104"/>
      <c r="AL6080" s="104"/>
      <c r="AO6080" s="104"/>
      <c r="AP6080" s="104"/>
    </row>
    <row r="6081" spans="21:42" ht="15" customHeight="1" x14ac:dyDescent="0.25">
      <c r="U6081" s="104"/>
      <c r="AB6081" s="104"/>
      <c r="AC6081" s="104"/>
      <c r="AF6081" s="104"/>
      <c r="AG6081" s="104"/>
      <c r="AK6081" s="104"/>
      <c r="AL6081" s="104"/>
      <c r="AO6081" s="104"/>
      <c r="AP6081" s="104"/>
    </row>
    <row r="6082" spans="21:42" ht="15" customHeight="1" x14ac:dyDescent="0.25">
      <c r="U6082" s="104"/>
      <c r="AB6082" s="104"/>
      <c r="AC6082" s="104"/>
      <c r="AF6082" s="104"/>
      <c r="AG6082" s="104"/>
      <c r="AK6082" s="104"/>
      <c r="AL6082" s="104"/>
      <c r="AO6082" s="104"/>
      <c r="AP6082" s="104"/>
    </row>
    <row r="6083" spans="21:42" ht="15" customHeight="1" x14ac:dyDescent="0.25">
      <c r="U6083" s="104"/>
      <c r="AB6083" s="104"/>
      <c r="AC6083" s="104"/>
      <c r="AF6083" s="104"/>
      <c r="AG6083" s="104"/>
      <c r="AK6083" s="104"/>
      <c r="AL6083" s="104"/>
      <c r="AO6083" s="104"/>
      <c r="AP6083" s="104"/>
    </row>
    <row r="6084" spans="21:42" ht="15" customHeight="1" x14ac:dyDescent="0.25">
      <c r="U6084" s="104"/>
      <c r="AB6084" s="104"/>
      <c r="AC6084" s="104"/>
      <c r="AF6084" s="104"/>
      <c r="AG6084" s="104"/>
      <c r="AK6084" s="104"/>
      <c r="AL6084" s="104"/>
      <c r="AO6084" s="104"/>
      <c r="AP6084" s="104"/>
    </row>
    <row r="6085" spans="21:42" ht="15" customHeight="1" x14ac:dyDescent="0.25">
      <c r="U6085" s="104"/>
      <c r="AB6085" s="104"/>
      <c r="AC6085" s="104"/>
      <c r="AF6085" s="104"/>
      <c r="AG6085" s="104"/>
      <c r="AK6085" s="104"/>
      <c r="AL6085" s="104"/>
      <c r="AO6085" s="104"/>
      <c r="AP6085" s="104"/>
    </row>
    <row r="6086" spans="21:42" ht="15" customHeight="1" x14ac:dyDescent="0.25">
      <c r="U6086" s="104"/>
      <c r="AB6086" s="104"/>
      <c r="AC6086" s="104"/>
      <c r="AF6086" s="104"/>
      <c r="AG6086" s="104"/>
      <c r="AK6086" s="104"/>
      <c r="AL6086" s="104"/>
      <c r="AO6086" s="104"/>
      <c r="AP6086" s="104"/>
    </row>
    <row r="6087" spans="21:42" ht="15" customHeight="1" x14ac:dyDescent="0.25">
      <c r="U6087" s="104"/>
      <c r="AB6087" s="104"/>
      <c r="AC6087" s="104"/>
      <c r="AF6087" s="104"/>
      <c r="AG6087" s="104"/>
      <c r="AK6087" s="104"/>
      <c r="AL6087" s="104"/>
      <c r="AO6087" s="104"/>
      <c r="AP6087" s="104"/>
    </row>
    <row r="6088" spans="21:42" ht="15" customHeight="1" x14ac:dyDescent="0.25">
      <c r="U6088" s="104"/>
      <c r="AB6088" s="104"/>
      <c r="AC6088" s="104"/>
      <c r="AF6088" s="104"/>
      <c r="AG6088" s="104"/>
      <c r="AK6088" s="104"/>
      <c r="AL6088" s="104"/>
      <c r="AO6088" s="104"/>
      <c r="AP6088" s="104"/>
    </row>
    <row r="6089" spans="21:42" ht="15" customHeight="1" x14ac:dyDescent="0.25">
      <c r="U6089" s="104"/>
      <c r="AB6089" s="104"/>
      <c r="AC6089" s="104"/>
      <c r="AF6089" s="104"/>
      <c r="AG6089" s="104"/>
      <c r="AK6089" s="104"/>
      <c r="AL6089" s="104"/>
      <c r="AO6089" s="104"/>
      <c r="AP6089" s="104"/>
    </row>
    <row r="6090" spans="21:42" ht="15" customHeight="1" x14ac:dyDescent="0.25">
      <c r="U6090" s="104"/>
      <c r="AB6090" s="104"/>
      <c r="AC6090" s="104"/>
      <c r="AF6090" s="104"/>
      <c r="AG6090" s="104"/>
      <c r="AK6090" s="104"/>
      <c r="AL6090" s="104"/>
      <c r="AO6090" s="104"/>
      <c r="AP6090" s="104"/>
    </row>
    <row r="6091" spans="21:42" ht="15" customHeight="1" x14ac:dyDescent="0.25">
      <c r="U6091" s="104"/>
      <c r="AB6091" s="104"/>
      <c r="AC6091" s="104"/>
      <c r="AF6091" s="104"/>
      <c r="AG6091" s="104"/>
      <c r="AK6091" s="104"/>
      <c r="AL6091" s="104"/>
      <c r="AO6091" s="104"/>
      <c r="AP6091" s="104"/>
    </row>
    <row r="6092" spans="21:42" ht="15" customHeight="1" x14ac:dyDescent="0.25">
      <c r="U6092" s="104"/>
      <c r="AB6092" s="104"/>
      <c r="AC6092" s="104"/>
      <c r="AF6092" s="104"/>
      <c r="AG6092" s="104"/>
      <c r="AK6092" s="104"/>
      <c r="AL6092" s="104"/>
      <c r="AO6092" s="104"/>
      <c r="AP6092" s="104"/>
    </row>
    <row r="6093" spans="21:42" ht="15" customHeight="1" x14ac:dyDescent="0.25">
      <c r="U6093" s="104"/>
      <c r="AB6093" s="104"/>
      <c r="AC6093" s="104"/>
      <c r="AF6093" s="104"/>
      <c r="AG6093" s="104"/>
      <c r="AK6093" s="104"/>
      <c r="AL6093" s="104"/>
      <c r="AO6093" s="104"/>
      <c r="AP6093" s="104"/>
    </row>
    <row r="6094" spans="21:42" ht="15" customHeight="1" x14ac:dyDescent="0.25">
      <c r="U6094" s="104"/>
      <c r="AB6094" s="104"/>
      <c r="AC6094" s="104"/>
      <c r="AF6094" s="104"/>
      <c r="AG6094" s="104"/>
      <c r="AK6094" s="104"/>
      <c r="AL6094" s="104"/>
      <c r="AO6094" s="104"/>
      <c r="AP6094" s="104"/>
    </row>
    <row r="6095" spans="21:42" ht="15" customHeight="1" x14ac:dyDescent="0.25">
      <c r="U6095" s="104"/>
      <c r="AB6095" s="104"/>
      <c r="AC6095" s="104"/>
      <c r="AF6095" s="104"/>
      <c r="AG6095" s="104"/>
      <c r="AK6095" s="104"/>
      <c r="AL6095" s="104"/>
      <c r="AO6095" s="104"/>
      <c r="AP6095" s="104"/>
    </row>
    <row r="6096" spans="21:42" ht="15" customHeight="1" x14ac:dyDescent="0.25">
      <c r="U6096" s="104"/>
      <c r="AB6096" s="104"/>
      <c r="AC6096" s="104"/>
      <c r="AF6096" s="104"/>
      <c r="AG6096" s="104"/>
      <c r="AK6096" s="104"/>
      <c r="AL6096" s="104"/>
      <c r="AO6096" s="104"/>
      <c r="AP6096" s="104"/>
    </row>
    <row r="6097" spans="21:42" ht="15" customHeight="1" x14ac:dyDescent="0.25">
      <c r="U6097" s="104"/>
      <c r="AB6097" s="104"/>
      <c r="AC6097" s="104"/>
      <c r="AF6097" s="104"/>
      <c r="AG6097" s="104"/>
      <c r="AK6097" s="104"/>
      <c r="AL6097" s="104"/>
      <c r="AO6097" s="104"/>
      <c r="AP6097" s="104"/>
    </row>
    <row r="6098" spans="21:42" ht="15" customHeight="1" x14ac:dyDescent="0.25">
      <c r="U6098" s="104"/>
      <c r="AB6098" s="104"/>
      <c r="AC6098" s="104"/>
      <c r="AF6098" s="104"/>
      <c r="AG6098" s="104"/>
      <c r="AK6098" s="104"/>
      <c r="AL6098" s="104"/>
      <c r="AO6098" s="104"/>
      <c r="AP6098" s="104"/>
    </row>
    <row r="6099" spans="21:42" ht="15" customHeight="1" x14ac:dyDescent="0.25">
      <c r="U6099" s="104"/>
      <c r="AB6099" s="104"/>
      <c r="AC6099" s="104"/>
      <c r="AF6099" s="104"/>
      <c r="AG6099" s="104"/>
      <c r="AK6099" s="104"/>
      <c r="AL6099" s="104"/>
      <c r="AO6099" s="104"/>
      <c r="AP6099" s="104"/>
    </row>
    <row r="6100" spans="21:42" ht="15" customHeight="1" x14ac:dyDescent="0.25">
      <c r="U6100" s="104"/>
      <c r="AB6100" s="104"/>
      <c r="AC6100" s="104"/>
      <c r="AF6100" s="104"/>
      <c r="AG6100" s="104"/>
      <c r="AK6100" s="104"/>
      <c r="AL6100" s="104"/>
      <c r="AO6100" s="104"/>
      <c r="AP6100" s="104"/>
    </row>
    <row r="6101" spans="21:42" ht="15" customHeight="1" x14ac:dyDescent="0.25">
      <c r="U6101" s="104"/>
      <c r="AB6101" s="104"/>
      <c r="AC6101" s="104"/>
      <c r="AF6101" s="104"/>
      <c r="AG6101" s="104"/>
      <c r="AK6101" s="104"/>
      <c r="AL6101" s="104"/>
      <c r="AO6101" s="104"/>
      <c r="AP6101" s="104"/>
    </row>
    <row r="6102" spans="21:42" ht="15" customHeight="1" x14ac:dyDescent="0.25">
      <c r="U6102" s="104"/>
      <c r="AB6102" s="104"/>
      <c r="AC6102" s="104"/>
      <c r="AF6102" s="104"/>
      <c r="AG6102" s="104"/>
      <c r="AK6102" s="104"/>
      <c r="AL6102" s="104"/>
      <c r="AO6102" s="104"/>
      <c r="AP6102" s="104"/>
    </row>
    <row r="6103" spans="21:42" ht="15" customHeight="1" x14ac:dyDescent="0.25">
      <c r="U6103" s="104"/>
      <c r="AB6103" s="104"/>
      <c r="AC6103" s="104"/>
      <c r="AF6103" s="104"/>
      <c r="AG6103" s="104"/>
      <c r="AK6103" s="104"/>
      <c r="AL6103" s="104"/>
      <c r="AO6103" s="104"/>
      <c r="AP6103" s="104"/>
    </row>
    <row r="6104" spans="21:42" ht="15" customHeight="1" x14ac:dyDescent="0.25">
      <c r="U6104" s="104"/>
      <c r="AB6104" s="104"/>
      <c r="AC6104" s="104"/>
      <c r="AF6104" s="104"/>
      <c r="AG6104" s="104"/>
      <c r="AK6104" s="104"/>
      <c r="AL6104" s="104"/>
      <c r="AO6104" s="104"/>
      <c r="AP6104" s="104"/>
    </row>
    <row r="6105" spans="21:42" ht="15" customHeight="1" x14ac:dyDescent="0.25">
      <c r="U6105" s="104"/>
      <c r="AB6105" s="104"/>
      <c r="AC6105" s="104"/>
      <c r="AF6105" s="104"/>
      <c r="AG6105" s="104"/>
      <c r="AK6105" s="104"/>
      <c r="AL6105" s="104"/>
      <c r="AO6105" s="104"/>
      <c r="AP6105" s="104"/>
    </row>
    <row r="6106" spans="21:42" ht="15" customHeight="1" x14ac:dyDescent="0.25">
      <c r="U6106" s="104"/>
      <c r="AB6106" s="104"/>
      <c r="AC6106" s="104"/>
      <c r="AF6106" s="104"/>
      <c r="AG6106" s="104"/>
      <c r="AK6106" s="104"/>
      <c r="AL6106" s="104"/>
      <c r="AO6106" s="104"/>
      <c r="AP6106" s="104"/>
    </row>
    <row r="6107" spans="21:42" ht="15" customHeight="1" x14ac:dyDescent="0.25">
      <c r="U6107" s="104"/>
      <c r="AB6107" s="104"/>
      <c r="AC6107" s="104"/>
      <c r="AF6107" s="104"/>
      <c r="AG6107" s="104"/>
      <c r="AK6107" s="104"/>
      <c r="AL6107" s="104"/>
      <c r="AO6107" s="104"/>
      <c r="AP6107" s="104"/>
    </row>
    <row r="6108" spans="21:42" ht="15" customHeight="1" x14ac:dyDescent="0.25">
      <c r="U6108" s="104"/>
      <c r="AB6108" s="104"/>
      <c r="AC6108" s="104"/>
      <c r="AF6108" s="104"/>
      <c r="AG6108" s="104"/>
      <c r="AK6108" s="104"/>
      <c r="AL6108" s="104"/>
      <c r="AO6108" s="104"/>
      <c r="AP6108" s="104"/>
    </row>
    <row r="6109" spans="21:42" ht="15" customHeight="1" x14ac:dyDescent="0.25">
      <c r="U6109" s="104"/>
      <c r="AB6109" s="104"/>
      <c r="AC6109" s="104"/>
      <c r="AF6109" s="104"/>
      <c r="AG6109" s="104"/>
      <c r="AK6109" s="104"/>
      <c r="AL6109" s="104"/>
      <c r="AO6109" s="104"/>
      <c r="AP6109" s="104"/>
    </row>
    <row r="6110" spans="21:42" ht="15" customHeight="1" x14ac:dyDescent="0.25">
      <c r="U6110" s="104"/>
      <c r="AB6110" s="104"/>
      <c r="AC6110" s="104"/>
      <c r="AF6110" s="104"/>
      <c r="AG6110" s="104"/>
      <c r="AK6110" s="104"/>
      <c r="AL6110" s="104"/>
      <c r="AO6110" s="104"/>
      <c r="AP6110" s="104"/>
    </row>
    <row r="6111" spans="21:42" ht="15" customHeight="1" x14ac:dyDescent="0.25">
      <c r="U6111" s="104"/>
      <c r="AB6111" s="104"/>
      <c r="AC6111" s="104"/>
      <c r="AF6111" s="104"/>
      <c r="AG6111" s="104"/>
      <c r="AK6111" s="104"/>
      <c r="AL6111" s="104"/>
      <c r="AO6111" s="104"/>
      <c r="AP6111" s="104"/>
    </row>
    <row r="6112" spans="21:42" ht="15" customHeight="1" x14ac:dyDescent="0.25">
      <c r="U6112" s="104"/>
      <c r="AB6112" s="104"/>
      <c r="AC6112" s="104"/>
      <c r="AF6112" s="104"/>
      <c r="AG6112" s="104"/>
      <c r="AK6112" s="104"/>
      <c r="AL6112" s="104"/>
      <c r="AO6112" s="104"/>
      <c r="AP6112" s="104"/>
    </row>
    <row r="6113" spans="21:42" ht="15" customHeight="1" x14ac:dyDescent="0.25">
      <c r="U6113" s="104"/>
      <c r="AB6113" s="104"/>
      <c r="AC6113" s="104"/>
      <c r="AF6113" s="104"/>
      <c r="AG6113" s="104"/>
      <c r="AK6113" s="104"/>
      <c r="AL6113" s="104"/>
      <c r="AO6113" s="104"/>
      <c r="AP6113" s="104"/>
    </row>
    <row r="6114" spans="21:42" ht="15" customHeight="1" x14ac:dyDescent="0.25">
      <c r="U6114" s="104"/>
      <c r="AB6114" s="104"/>
      <c r="AC6114" s="104"/>
      <c r="AF6114" s="104"/>
      <c r="AG6114" s="104"/>
      <c r="AK6114" s="104"/>
      <c r="AL6114" s="104"/>
      <c r="AO6114" s="104"/>
      <c r="AP6114" s="104"/>
    </row>
    <row r="6115" spans="21:42" ht="15" customHeight="1" x14ac:dyDescent="0.25">
      <c r="U6115" s="104"/>
      <c r="AB6115" s="104"/>
      <c r="AC6115" s="104"/>
      <c r="AF6115" s="104"/>
      <c r="AG6115" s="104"/>
      <c r="AK6115" s="104"/>
      <c r="AL6115" s="104"/>
      <c r="AO6115" s="104"/>
      <c r="AP6115" s="104"/>
    </row>
    <row r="6116" spans="21:42" ht="15" customHeight="1" x14ac:dyDescent="0.25">
      <c r="U6116" s="104"/>
      <c r="AB6116" s="104"/>
      <c r="AC6116" s="104"/>
      <c r="AF6116" s="104"/>
      <c r="AG6116" s="104"/>
      <c r="AK6116" s="104"/>
      <c r="AL6116" s="104"/>
      <c r="AO6116" s="104"/>
      <c r="AP6116" s="104"/>
    </row>
    <row r="6117" spans="21:42" ht="15" customHeight="1" x14ac:dyDescent="0.25">
      <c r="U6117" s="104"/>
      <c r="AB6117" s="104"/>
      <c r="AC6117" s="104"/>
      <c r="AF6117" s="104"/>
      <c r="AG6117" s="104"/>
      <c r="AK6117" s="104"/>
      <c r="AL6117" s="104"/>
      <c r="AO6117" s="104"/>
      <c r="AP6117" s="104"/>
    </row>
    <row r="6118" spans="21:42" ht="15" customHeight="1" x14ac:dyDescent="0.25">
      <c r="U6118" s="104"/>
      <c r="AB6118" s="104"/>
      <c r="AC6118" s="104"/>
      <c r="AF6118" s="104"/>
      <c r="AG6118" s="104"/>
      <c r="AK6118" s="104"/>
      <c r="AL6118" s="104"/>
      <c r="AO6118" s="104"/>
      <c r="AP6118" s="104"/>
    </row>
    <row r="6119" spans="21:42" ht="15" customHeight="1" x14ac:dyDescent="0.25">
      <c r="U6119" s="104"/>
      <c r="AB6119" s="104"/>
      <c r="AC6119" s="104"/>
      <c r="AF6119" s="104"/>
      <c r="AG6119" s="104"/>
      <c r="AK6119" s="104"/>
      <c r="AL6119" s="104"/>
      <c r="AO6119" s="104"/>
      <c r="AP6119" s="104"/>
    </row>
    <row r="6120" spans="21:42" ht="15" customHeight="1" x14ac:dyDescent="0.25">
      <c r="U6120" s="104"/>
      <c r="AB6120" s="104"/>
      <c r="AC6120" s="104"/>
      <c r="AF6120" s="104"/>
      <c r="AG6120" s="104"/>
      <c r="AK6120" s="104"/>
      <c r="AL6120" s="104"/>
      <c r="AO6120" s="104"/>
      <c r="AP6120" s="104"/>
    </row>
    <row r="6121" spans="21:42" ht="15" customHeight="1" x14ac:dyDescent="0.25">
      <c r="U6121" s="104"/>
      <c r="AB6121" s="104"/>
      <c r="AC6121" s="104"/>
      <c r="AF6121" s="104"/>
      <c r="AG6121" s="104"/>
      <c r="AK6121" s="104"/>
      <c r="AL6121" s="104"/>
      <c r="AO6121" s="104"/>
      <c r="AP6121" s="104"/>
    </row>
    <row r="6122" spans="21:42" ht="15" customHeight="1" x14ac:dyDescent="0.25">
      <c r="U6122" s="104"/>
      <c r="AB6122" s="104"/>
      <c r="AC6122" s="104"/>
      <c r="AF6122" s="104"/>
      <c r="AG6122" s="104"/>
      <c r="AK6122" s="104"/>
      <c r="AL6122" s="104"/>
      <c r="AO6122" s="104"/>
      <c r="AP6122" s="104"/>
    </row>
    <row r="6123" spans="21:42" ht="15" customHeight="1" x14ac:dyDescent="0.25">
      <c r="U6123" s="104"/>
      <c r="AB6123" s="104"/>
      <c r="AC6123" s="104"/>
      <c r="AF6123" s="104"/>
      <c r="AG6123" s="104"/>
      <c r="AK6123" s="104"/>
      <c r="AL6123" s="104"/>
      <c r="AO6123" s="104"/>
      <c r="AP6123" s="104"/>
    </row>
    <row r="6124" spans="21:42" ht="15" customHeight="1" x14ac:dyDescent="0.25">
      <c r="U6124" s="104"/>
      <c r="AB6124" s="104"/>
      <c r="AC6124" s="104"/>
      <c r="AF6124" s="104"/>
      <c r="AG6124" s="104"/>
      <c r="AK6124" s="104"/>
      <c r="AL6124" s="104"/>
      <c r="AO6124" s="104"/>
      <c r="AP6124" s="104"/>
    </row>
    <row r="6125" spans="21:42" ht="15" customHeight="1" x14ac:dyDescent="0.25">
      <c r="U6125" s="104"/>
      <c r="AB6125" s="104"/>
      <c r="AC6125" s="104"/>
      <c r="AF6125" s="104"/>
      <c r="AG6125" s="104"/>
      <c r="AK6125" s="104"/>
      <c r="AL6125" s="104"/>
      <c r="AO6125" s="104"/>
      <c r="AP6125" s="104"/>
    </row>
    <row r="6126" spans="21:42" ht="15" customHeight="1" x14ac:dyDescent="0.25">
      <c r="U6126" s="104"/>
      <c r="AB6126" s="104"/>
      <c r="AC6126" s="104"/>
      <c r="AF6126" s="104"/>
      <c r="AG6126" s="104"/>
      <c r="AK6126" s="104"/>
      <c r="AL6126" s="104"/>
      <c r="AO6126" s="104"/>
      <c r="AP6126" s="104"/>
    </row>
    <row r="6127" spans="21:42" ht="15" customHeight="1" x14ac:dyDescent="0.25">
      <c r="U6127" s="104"/>
      <c r="AB6127" s="104"/>
      <c r="AC6127" s="104"/>
      <c r="AF6127" s="104"/>
      <c r="AG6127" s="104"/>
      <c r="AK6127" s="104"/>
      <c r="AL6127" s="104"/>
      <c r="AO6127" s="104"/>
      <c r="AP6127" s="104"/>
    </row>
    <row r="6128" spans="21:42" ht="15" customHeight="1" x14ac:dyDescent="0.25">
      <c r="U6128" s="104"/>
      <c r="AB6128" s="104"/>
      <c r="AC6128" s="104"/>
      <c r="AF6128" s="104"/>
      <c r="AG6128" s="104"/>
      <c r="AK6128" s="104"/>
      <c r="AL6128" s="104"/>
      <c r="AO6128" s="104"/>
      <c r="AP6128" s="104"/>
    </row>
    <row r="6129" spans="21:42" ht="15" customHeight="1" x14ac:dyDescent="0.25">
      <c r="U6129" s="104"/>
      <c r="AB6129" s="104"/>
      <c r="AC6129" s="104"/>
      <c r="AF6129" s="104"/>
      <c r="AG6129" s="104"/>
      <c r="AK6129" s="104"/>
      <c r="AL6129" s="104"/>
      <c r="AO6129" s="104"/>
      <c r="AP6129" s="104"/>
    </row>
    <row r="6130" spans="21:42" ht="15" customHeight="1" x14ac:dyDescent="0.25">
      <c r="U6130" s="104"/>
      <c r="AB6130" s="104"/>
      <c r="AC6130" s="104"/>
      <c r="AF6130" s="104"/>
      <c r="AG6130" s="104"/>
      <c r="AK6130" s="104"/>
      <c r="AL6130" s="104"/>
      <c r="AO6130" s="104"/>
      <c r="AP6130" s="104"/>
    </row>
    <row r="6131" spans="21:42" ht="15" customHeight="1" x14ac:dyDescent="0.25">
      <c r="U6131" s="104"/>
      <c r="AB6131" s="104"/>
      <c r="AC6131" s="104"/>
      <c r="AF6131" s="104"/>
      <c r="AG6131" s="104"/>
      <c r="AK6131" s="104"/>
      <c r="AL6131" s="104"/>
      <c r="AO6131" s="104"/>
      <c r="AP6131" s="104"/>
    </row>
    <row r="6132" spans="21:42" ht="15" customHeight="1" x14ac:dyDescent="0.25">
      <c r="U6132" s="104"/>
      <c r="AB6132" s="104"/>
      <c r="AC6132" s="104"/>
      <c r="AF6132" s="104"/>
      <c r="AG6132" s="104"/>
      <c r="AK6132" s="104"/>
      <c r="AL6132" s="104"/>
      <c r="AO6132" s="104"/>
      <c r="AP6132" s="104"/>
    </row>
    <row r="6133" spans="21:42" ht="15" customHeight="1" x14ac:dyDescent="0.25">
      <c r="U6133" s="104"/>
      <c r="AB6133" s="104"/>
      <c r="AC6133" s="104"/>
      <c r="AF6133" s="104"/>
      <c r="AG6133" s="104"/>
      <c r="AK6133" s="104"/>
      <c r="AL6133" s="104"/>
      <c r="AO6133" s="104"/>
      <c r="AP6133" s="104"/>
    </row>
    <row r="6134" spans="21:42" ht="15" customHeight="1" x14ac:dyDescent="0.25">
      <c r="U6134" s="104"/>
      <c r="AB6134" s="104"/>
      <c r="AC6134" s="104"/>
      <c r="AF6134" s="104"/>
      <c r="AG6134" s="104"/>
      <c r="AK6134" s="104"/>
      <c r="AL6134" s="104"/>
      <c r="AO6134" s="104"/>
      <c r="AP6134" s="104"/>
    </row>
    <row r="6135" spans="21:42" ht="15" customHeight="1" x14ac:dyDescent="0.25">
      <c r="U6135" s="104"/>
      <c r="AB6135" s="104"/>
      <c r="AC6135" s="104"/>
      <c r="AF6135" s="104"/>
      <c r="AG6135" s="104"/>
      <c r="AK6135" s="104"/>
      <c r="AL6135" s="104"/>
      <c r="AO6135" s="104"/>
      <c r="AP6135" s="104"/>
    </row>
    <row r="6136" spans="21:42" ht="15" customHeight="1" x14ac:dyDescent="0.25">
      <c r="U6136" s="104"/>
      <c r="AB6136" s="104"/>
      <c r="AC6136" s="104"/>
      <c r="AF6136" s="104"/>
      <c r="AG6136" s="104"/>
      <c r="AK6136" s="104"/>
      <c r="AL6136" s="104"/>
      <c r="AO6136" s="104"/>
      <c r="AP6136" s="104"/>
    </row>
    <row r="6137" spans="21:42" ht="15" customHeight="1" x14ac:dyDescent="0.25">
      <c r="U6137" s="104"/>
      <c r="AB6137" s="104"/>
      <c r="AC6137" s="104"/>
      <c r="AF6137" s="104"/>
      <c r="AG6137" s="104"/>
      <c r="AK6137" s="104"/>
      <c r="AL6137" s="104"/>
      <c r="AO6137" s="104"/>
      <c r="AP6137" s="104"/>
    </row>
    <row r="6138" spans="21:42" ht="15" customHeight="1" x14ac:dyDescent="0.25">
      <c r="U6138" s="104"/>
      <c r="AB6138" s="104"/>
      <c r="AC6138" s="104"/>
      <c r="AF6138" s="104"/>
      <c r="AG6138" s="104"/>
      <c r="AK6138" s="104"/>
      <c r="AL6138" s="104"/>
      <c r="AO6138" s="104"/>
      <c r="AP6138" s="104"/>
    </row>
    <row r="6139" spans="21:42" ht="15" customHeight="1" x14ac:dyDescent="0.25">
      <c r="U6139" s="104"/>
      <c r="AB6139" s="104"/>
      <c r="AC6139" s="104"/>
      <c r="AF6139" s="104"/>
      <c r="AG6139" s="104"/>
      <c r="AK6139" s="104"/>
      <c r="AL6139" s="104"/>
      <c r="AO6139" s="104"/>
      <c r="AP6139" s="104"/>
    </row>
    <row r="6140" spans="21:42" ht="15" customHeight="1" x14ac:dyDescent="0.25">
      <c r="U6140" s="104"/>
      <c r="AB6140" s="104"/>
      <c r="AC6140" s="104"/>
      <c r="AF6140" s="104"/>
      <c r="AG6140" s="104"/>
      <c r="AK6140" s="104"/>
      <c r="AL6140" s="104"/>
      <c r="AO6140" s="104"/>
      <c r="AP6140" s="104"/>
    </row>
    <row r="6141" spans="21:42" ht="15" customHeight="1" x14ac:dyDescent="0.25">
      <c r="U6141" s="104"/>
      <c r="AB6141" s="104"/>
      <c r="AC6141" s="104"/>
      <c r="AF6141" s="104"/>
      <c r="AG6141" s="104"/>
      <c r="AK6141" s="104"/>
      <c r="AL6141" s="104"/>
      <c r="AO6141" s="104"/>
      <c r="AP6141" s="104"/>
    </row>
    <row r="6142" spans="21:42" ht="15" customHeight="1" x14ac:dyDescent="0.25">
      <c r="U6142" s="104"/>
      <c r="AB6142" s="104"/>
      <c r="AC6142" s="104"/>
      <c r="AF6142" s="104"/>
      <c r="AG6142" s="104"/>
      <c r="AK6142" s="104"/>
      <c r="AL6142" s="104"/>
      <c r="AO6142" s="104"/>
      <c r="AP6142" s="104"/>
    </row>
    <row r="6143" spans="21:42" ht="15" customHeight="1" x14ac:dyDescent="0.25">
      <c r="U6143" s="104"/>
      <c r="AB6143" s="104"/>
      <c r="AC6143" s="104"/>
      <c r="AF6143" s="104"/>
      <c r="AG6143" s="104"/>
      <c r="AK6143" s="104"/>
      <c r="AL6143" s="104"/>
      <c r="AO6143" s="104"/>
      <c r="AP6143" s="104"/>
    </row>
    <row r="6144" spans="21:42" ht="15" customHeight="1" x14ac:dyDescent="0.25">
      <c r="U6144" s="104"/>
      <c r="AB6144" s="104"/>
      <c r="AC6144" s="104"/>
      <c r="AF6144" s="104"/>
      <c r="AG6144" s="104"/>
      <c r="AK6144" s="104"/>
      <c r="AL6144" s="104"/>
      <c r="AO6144" s="104"/>
      <c r="AP6144" s="104"/>
    </row>
    <row r="6145" spans="21:42" ht="15" customHeight="1" x14ac:dyDescent="0.25">
      <c r="U6145" s="104"/>
      <c r="AB6145" s="104"/>
      <c r="AC6145" s="104"/>
      <c r="AF6145" s="104"/>
      <c r="AG6145" s="104"/>
      <c r="AK6145" s="104"/>
      <c r="AL6145" s="104"/>
      <c r="AO6145" s="104"/>
      <c r="AP6145" s="104"/>
    </row>
    <row r="6146" spans="21:42" ht="15" customHeight="1" x14ac:dyDescent="0.25">
      <c r="U6146" s="104"/>
      <c r="AB6146" s="104"/>
      <c r="AC6146" s="104"/>
      <c r="AF6146" s="104"/>
      <c r="AG6146" s="104"/>
      <c r="AK6146" s="104"/>
      <c r="AL6146" s="104"/>
      <c r="AO6146" s="104"/>
      <c r="AP6146" s="104"/>
    </row>
    <row r="6147" spans="21:42" ht="15" customHeight="1" x14ac:dyDescent="0.25">
      <c r="U6147" s="104"/>
      <c r="AB6147" s="104"/>
      <c r="AC6147" s="104"/>
      <c r="AF6147" s="104"/>
      <c r="AG6147" s="104"/>
      <c r="AK6147" s="104"/>
      <c r="AL6147" s="104"/>
      <c r="AO6147" s="104"/>
      <c r="AP6147" s="104"/>
    </row>
    <row r="6148" spans="21:42" ht="15" customHeight="1" x14ac:dyDescent="0.25">
      <c r="U6148" s="104"/>
      <c r="AB6148" s="104"/>
      <c r="AC6148" s="104"/>
      <c r="AF6148" s="104"/>
      <c r="AG6148" s="104"/>
      <c r="AK6148" s="104"/>
      <c r="AL6148" s="104"/>
      <c r="AO6148" s="104"/>
      <c r="AP6148" s="104"/>
    </row>
    <row r="6149" spans="21:42" ht="15" customHeight="1" x14ac:dyDescent="0.25">
      <c r="U6149" s="104"/>
      <c r="AB6149" s="104"/>
      <c r="AC6149" s="104"/>
      <c r="AF6149" s="104"/>
      <c r="AG6149" s="104"/>
      <c r="AK6149" s="104"/>
      <c r="AL6149" s="104"/>
      <c r="AO6149" s="104"/>
      <c r="AP6149" s="104"/>
    </row>
    <row r="6150" spans="21:42" ht="15" customHeight="1" x14ac:dyDescent="0.25">
      <c r="U6150" s="104"/>
      <c r="AB6150" s="104"/>
      <c r="AC6150" s="104"/>
      <c r="AF6150" s="104"/>
      <c r="AG6150" s="104"/>
      <c r="AK6150" s="104"/>
      <c r="AL6150" s="104"/>
      <c r="AO6150" s="104"/>
      <c r="AP6150" s="104"/>
    </row>
    <row r="6151" spans="21:42" ht="15" customHeight="1" x14ac:dyDescent="0.25">
      <c r="U6151" s="104"/>
      <c r="AB6151" s="104"/>
      <c r="AC6151" s="104"/>
      <c r="AF6151" s="104"/>
      <c r="AG6151" s="104"/>
      <c r="AK6151" s="104"/>
      <c r="AL6151" s="104"/>
      <c r="AO6151" s="104"/>
      <c r="AP6151" s="104"/>
    </row>
    <row r="6152" spans="21:42" ht="15" customHeight="1" x14ac:dyDescent="0.25">
      <c r="U6152" s="104"/>
      <c r="AB6152" s="104"/>
      <c r="AC6152" s="104"/>
      <c r="AF6152" s="104"/>
      <c r="AG6152" s="104"/>
      <c r="AK6152" s="104"/>
      <c r="AL6152" s="104"/>
      <c r="AO6152" s="104"/>
      <c r="AP6152" s="104"/>
    </row>
    <row r="6153" spans="21:42" ht="15" customHeight="1" x14ac:dyDescent="0.25">
      <c r="U6153" s="104"/>
      <c r="AB6153" s="104"/>
      <c r="AC6153" s="104"/>
      <c r="AF6153" s="104"/>
      <c r="AG6153" s="104"/>
      <c r="AK6153" s="104"/>
      <c r="AL6153" s="104"/>
      <c r="AO6153" s="104"/>
      <c r="AP6153" s="104"/>
    </row>
    <row r="6154" spans="21:42" ht="15" customHeight="1" x14ac:dyDescent="0.25">
      <c r="U6154" s="104"/>
      <c r="AB6154" s="104"/>
      <c r="AC6154" s="104"/>
      <c r="AF6154" s="104"/>
      <c r="AG6154" s="104"/>
      <c r="AK6154" s="104"/>
      <c r="AL6154" s="104"/>
      <c r="AO6154" s="104"/>
      <c r="AP6154" s="104"/>
    </row>
    <row r="6155" spans="21:42" ht="15" customHeight="1" x14ac:dyDescent="0.25">
      <c r="U6155" s="104"/>
      <c r="AB6155" s="104"/>
      <c r="AC6155" s="104"/>
      <c r="AF6155" s="104"/>
      <c r="AG6155" s="104"/>
      <c r="AK6155" s="104"/>
      <c r="AL6155" s="104"/>
      <c r="AO6155" s="104"/>
      <c r="AP6155" s="104"/>
    </row>
    <row r="6156" spans="21:42" ht="15" customHeight="1" x14ac:dyDescent="0.25">
      <c r="U6156" s="104"/>
      <c r="AB6156" s="104"/>
      <c r="AC6156" s="104"/>
      <c r="AF6156" s="104"/>
      <c r="AG6156" s="104"/>
      <c r="AK6156" s="104"/>
      <c r="AL6156" s="104"/>
      <c r="AO6156" s="104"/>
      <c r="AP6156" s="104"/>
    </row>
    <row r="6157" spans="21:42" ht="15" customHeight="1" x14ac:dyDescent="0.25">
      <c r="U6157" s="104"/>
      <c r="AB6157" s="104"/>
      <c r="AC6157" s="104"/>
      <c r="AF6157" s="104"/>
      <c r="AG6157" s="104"/>
      <c r="AK6157" s="104"/>
      <c r="AL6157" s="104"/>
      <c r="AO6157" s="104"/>
      <c r="AP6157" s="104"/>
    </row>
    <row r="6158" spans="21:42" ht="15" customHeight="1" x14ac:dyDescent="0.25">
      <c r="U6158" s="104"/>
      <c r="AB6158" s="104"/>
      <c r="AC6158" s="104"/>
      <c r="AF6158" s="104"/>
      <c r="AG6158" s="104"/>
      <c r="AK6158" s="104"/>
      <c r="AL6158" s="104"/>
      <c r="AO6158" s="104"/>
      <c r="AP6158" s="104"/>
    </row>
    <row r="6159" spans="21:42" ht="15" customHeight="1" x14ac:dyDescent="0.25">
      <c r="U6159" s="104"/>
      <c r="AB6159" s="104"/>
      <c r="AC6159" s="104"/>
      <c r="AF6159" s="104"/>
      <c r="AG6159" s="104"/>
      <c r="AK6159" s="104"/>
      <c r="AL6159" s="104"/>
      <c r="AO6159" s="104"/>
      <c r="AP6159" s="104"/>
    </row>
    <row r="6160" spans="21:42" ht="15" customHeight="1" x14ac:dyDescent="0.25">
      <c r="U6160" s="104"/>
      <c r="AB6160" s="104"/>
      <c r="AC6160" s="104"/>
      <c r="AF6160" s="104"/>
      <c r="AG6160" s="104"/>
      <c r="AK6160" s="104"/>
      <c r="AL6160" s="104"/>
      <c r="AO6160" s="104"/>
      <c r="AP6160" s="104"/>
    </row>
    <row r="6161" spans="21:42" ht="15" customHeight="1" x14ac:dyDescent="0.25">
      <c r="U6161" s="104"/>
      <c r="AB6161" s="104"/>
      <c r="AC6161" s="104"/>
      <c r="AF6161" s="104"/>
      <c r="AG6161" s="104"/>
      <c r="AK6161" s="104"/>
      <c r="AL6161" s="104"/>
      <c r="AO6161" s="104"/>
      <c r="AP6161" s="104"/>
    </row>
    <row r="6162" spans="21:42" ht="15" customHeight="1" x14ac:dyDescent="0.25">
      <c r="U6162" s="104"/>
      <c r="AB6162" s="104"/>
      <c r="AC6162" s="104"/>
      <c r="AF6162" s="104"/>
      <c r="AG6162" s="104"/>
      <c r="AK6162" s="104"/>
      <c r="AL6162" s="104"/>
      <c r="AO6162" s="104"/>
      <c r="AP6162" s="104"/>
    </row>
    <row r="6163" spans="21:42" ht="15" customHeight="1" x14ac:dyDescent="0.25">
      <c r="U6163" s="104"/>
      <c r="AB6163" s="104"/>
      <c r="AC6163" s="104"/>
      <c r="AF6163" s="104"/>
      <c r="AG6163" s="104"/>
      <c r="AK6163" s="104"/>
      <c r="AL6163" s="104"/>
      <c r="AO6163" s="104"/>
      <c r="AP6163" s="104"/>
    </row>
    <row r="6164" spans="21:42" ht="15" customHeight="1" x14ac:dyDescent="0.25">
      <c r="U6164" s="104"/>
      <c r="AB6164" s="104"/>
      <c r="AC6164" s="104"/>
      <c r="AF6164" s="104"/>
      <c r="AG6164" s="104"/>
      <c r="AK6164" s="104"/>
      <c r="AL6164" s="104"/>
      <c r="AO6164" s="104"/>
      <c r="AP6164" s="104"/>
    </row>
    <row r="6165" spans="21:42" ht="15" customHeight="1" x14ac:dyDescent="0.25">
      <c r="U6165" s="104"/>
      <c r="AB6165" s="104"/>
      <c r="AC6165" s="104"/>
      <c r="AF6165" s="104"/>
      <c r="AG6165" s="104"/>
      <c r="AK6165" s="104"/>
      <c r="AL6165" s="104"/>
      <c r="AO6165" s="104"/>
      <c r="AP6165" s="104"/>
    </row>
    <row r="6166" spans="21:42" ht="15" customHeight="1" x14ac:dyDescent="0.25">
      <c r="U6166" s="104"/>
      <c r="AB6166" s="104"/>
      <c r="AC6166" s="104"/>
      <c r="AF6166" s="104"/>
      <c r="AG6166" s="104"/>
      <c r="AK6166" s="104"/>
      <c r="AL6166" s="104"/>
      <c r="AO6166" s="104"/>
      <c r="AP6166" s="104"/>
    </row>
    <row r="6167" spans="21:42" ht="15" customHeight="1" x14ac:dyDescent="0.25">
      <c r="U6167" s="104"/>
      <c r="AB6167" s="104"/>
      <c r="AC6167" s="104"/>
      <c r="AF6167" s="104"/>
      <c r="AG6167" s="104"/>
      <c r="AK6167" s="104"/>
      <c r="AL6167" s="104"/>
      <c r="AO6167" s="104"/>
      <c r="AP6167" s="104"/>
    </row>
    <row r="6168" spans="21:42" ht="15" customHeight="1" x14ac:dyDescent="0.25">
      <c r="U6168" s="104"/>
      <c r="AB6168" s="104"/>
      <c r="AC6168" s="104"/>
      <c r="AF6168" s="104"/>
      <c r="AG6168" s="104"/>
      <c r="AK6168" s="104"/>
      <c r="AL6168" s="104"/>
      <c r="AO6168" s="104"/>
      <c r="AP6168" s="104"/>
    </row>
    <row r="6169" spans="21:42" ht="15" customHeight="1" x14ac:dyDescent="0.25">
      <c r="U6169" s="104"/>
      <c r="AB6169" s="104"/>
      <c r="AC6169" s="104"/>
      <c r="AF6169" s="104"/>
      <c r="AG6169" s="104"/>
      <c r="AK6169" s="104"/>
      <c r="AL6169" s="104"/>
      <c r="AO6169" s="104"/>
      <c r="AP6169" s="104"/>
    </row>
    <row r="6170" spans="21:42" ht="15" customHeight="1" x14ac:dyDescent="0.25">
      <c r="U6170" s="104"/>
      <c r="AB6170" s="104"/>
      <c r="AC6170" s="104"/>
      <c r="AF6170" s="104"/>
      <c r="AG6170" s="104"/>
      <c r="AK6170" s="104"/>
      <c r="AL6170" s="104"/>
      <c r="AO6170" s="104"/>
      <c r="AP6170" s="104"/>
    </row>
    <row r="6171" spans="21:42" ht="15" customHeight="1" x14ac:dyDescent="0.25">
      <c r="U6171" s="104"/>
      <c r="AB6171" s="104"/>
      <c r="AC6171" s="104"/>
      <c r="AF6171" s="104"/>
      <c r="AG6171" s="104"/>
      <c r="AK6171" s="104"/>
      <c r="AL6171" s="104"/>
      <c r="AO6171" s="104"/>
      <c r="AP6171" s="104"/>
    </row>
    <row r="6172" spans="21:42" ht="15" customHeight="1" x14ac:dyDescent="0.25">
      <c r="U6172" s="104"/>
      <c r="AB6172" s="104"/>
      <c r="AC6172" s="104"/>
      <c r="AF6172" s="104"/>
      <c r="AG6172" s="104"/>
      <c r="AK6172" s="104"/>
      <c r="AL6172" s="104"/>
      <c r="AO6172" s="104"/>
      <c r="AP6172" s="104"/>
    </row>
    <row r="6173" spans="21:42" ht="15" customHeight="1" x14ac:dyDescent="0.25">
      <c r="U6173" s="104"/>
      <c r="AB6173" s="104"/>
      <c r="AC6173" s="104"/>
      <c r="AF6173" s="104"/>
      <c r="AG6173" s="104"/>
      <c r="AK6173" s="104"/>
      <c r="AL6173" s="104"/>
      <c r="AO6173" s="104"/>
      <c r="AP6173" s="104"/>
    </row>
    <row r="6174" spans="21:42" ht="15" customHeight="1" x14ac:dyDescent="0.25">
      <c r="U6174" s="104"/>
      <c r="AB6174" s="104"/>
      <c r="AC6174" s="104"/>
      <c r="AF6174" s="104"/>
      <c r="AG6174" s="104"/>
      <c r="AK6174" s="104"/>
      <c r="AL6174" s="104"/>
      <c r="AO6174" s="104"/>
      <c r="AP6174" s="104"/>
    </row>
    <row r="6175" spans="21:42" ht="15" customHeight="1" x14ac:dyDescent="0.25">
      <c r="U6175" s="104"/>
      <c r="AB6175" s="104"/>
      <c r="AC6175" s="104"/>
      <c r="AF6175" s="104"/>
      <c r="AG6175" s="104"/>
      <c r="AK6175" s="104"/>
      <c r="AL6175" s="104"/>
      <c r="AO6175" s="104"/>
      <c r="AP6175" s="104"/>
    </row>
    <row r="6176" spans="21:42" ht="15" customHeight="1" x14ac:dyDescent="0.25">
      <c r="U6176" s="104"/>
      <c r="AB6176" s="104"/>
      <c r="AC6176" s="104"/>
      <c r="AF6176" s="104"/>
      <c r="AG6176" s="104"/>
      <c r="AK6176" s="104"/>
      <c r="AL6176" s="104"/>
      <c r="AO6176" s="104"/>
      <c r="AP6176" s="104"/>
    </row>
    <row r="6177" spans="21:42" ht="15" customHeight="1" x14ac:dyDescent="0.25">
      <c r="U6177" s="104"/>
      <c r="AB6177" s="104"/>
      <c r="AC6177" s="104"/>
      <c r="AF6177" s="104"/>
      <c r="AG6177" s="104"/>
      <c r="AK6177" s="104"/>
      <c r="AL6177" s="104"/>
      <c r="AO6177" s="104"/>
      <c r="AP6177" s="104"/>
    </row>
    <row r="6178" spans="21:42" ht="15" customHeight="1" x14ac:dyDescent="0.25">
      <c r="U6178" s="104"/>
      <c r="AB6178" s="104"/>
      <c r="AC6178" s="104"/>
      <c r="AF6178" s="104"/>
      <c r="AG6178" s="104"/>
      <c r="AK6178" s="104"/>
      <c r="AL6178" s="104"/>
      <c r="AO6178" s="104"/>
      <c r="AP6178" s="104"/>
    </row>
    <row r="6179" spans="21:42" ht="15" customHeight="1" x14ac:dyDescent="0.25">
      <c r="U6179" s="104"/>
      <c r="AB6179" s="104"/>
      <c r="AC6179" s="104"/>
      <c r="AF6179" s="104"/>
      <c r="AG6179" s="104"/>
      <c r="AK6179" s="104"/>
      <c r="AL6179" s="104"/>
      <c r="AO6179" s="104"/>
      <c r="AP6179" s="104"/>
    </row>
    <row r="6180" spans="21:42" ht="15" customHeight="1" x14ac:dyDescent="0.25">
      <c r="U6180" s="104"/>
      <c r="AB6180" s="104"/>
      <c r="AC6180" s="104"/>
      <c r="AF6180" s="104"/>
      <c r="AG6180" s="104"/>
      <c r="AK6180" s="104"/>
      <c r="AL6180" s="104"/>
      <c r="AO6180" s="104"/>
      <c r="AP6180" s="104"/>
    </row>
    <row r="6181" spans="21:42" ht="15" customHeight="1" x14ac:dyDescent="0.25">
      <c r="U6181" s="104"/>
      <c r="AB6181" s="104"/>
      <c r="AC6181" s="104"/>
      <c r="AF6181" s="104"/>
      <c r="AG6181" s="104"/>
      <c r="AK6181" s="104"/>
      <c r="AL6181" s="104"/>
      <c r="AO6181" s="104"/>
      <c r="AP6181" s="104"/>
    </row>
    <row r="6182" spans="21:42" ht="15" customHeight="1" x14ac:dyDescent="0.25">
      <c r="U6182" s="104"/>
      <c r="AB6182" s="104"/>
      <c r="AC6182" s="104"/>
      <c r="AF6182" s="104"/>
      <c r="AG6182" s="104"/>
      <c r="AK6182" s="104"/>
      <c r="AL6182" s="104"/>
      <c r="AO6182" s="104"/>
      <c r="AP6182" s="104"/>
    </row>
    <row r="6183" spans="21:42" ht="15" customHeight="1" x14ac:dyDescent="0.25">
      <c r="U6183" s="104"/>
      <c r="AB6183" s="104"/>
      <c r="AC6183" s="104"/>
      <c r="AF6183" s="104"/>
      <c r="AG6183" s="104"/>
      <c r="AK6183" s="104"/>
      <c r="AL6183" s="104"/>
      <c r="AO6183" s="104"/>
      <c r="AP6183" s="104"/>
    </row>
    <row r="6184" spans="21:42" ht="15" customHeight="1" x14ac:dyDescent="0.25">
      <c r="U6184" s="104"/>
      <c r="AB6184" s="104"/>
      <c r="AC6184" s="104"/>
      <c r="AF6184" s="104"/>
      <c r="AG6184" s="104"/>
      <c r="AK6184" s="104"/>
      <c r="AL6184" s="104"/>
      <c r="AO6184" s="104"/>
      <c r="AP6184" s="104"/>
    </row>
    <row r="6185" spans="21:42" ht="15" customHeight="1" x14ac:dyDescent="0.25">
      <c r="U6185" s="104"/>
      <c r="AB6185" s="104"/>
      <c r="AC6185" s="104"/>
      <c r="AF6185" s="104"/>
      <c r="AG6185" s="104"/>
      <c r="AK6185" s="104"/>
      <c r="AL6185" s="104"/>
      <c r="AO6185" s="104"/>
      <c r="AP6185" s="104"/>
    </row>
    <row r="6186" spans="21:42" ht="15" customHeight="1" x14ac:dyDescent="0.25">
      <c r="U6186" s="104"/>
      <c r="AB6186" s="104"/>
      <c r="AC6186" s="104"/>
      <c r="AF6186" s="104"/>
      <c r="AG6186" s="104"/>
      <c r="AK6186" s="104"/>
      <c r="AL6186" s="104"/>
      <c r="AO6186" s="104"/>
      <c r="AP6186" s="104"/>
    </row>
    <row r="6187" spans="21:42" ht="15" customHeight="1" x14ac:dyDescent="0.25">
      <c r="U6187" s="104"/>
      <c r="AB6187" s="104"/>
      <c r="AC6187" s="104"/>
      <c r="AF6187" s="104"/>
      <c r="AG6187" s="104"/>
      <c r="AK6187" s="104"/>
      <c r="AL6187" s="104"/>
      <c r="AO6187" s="104"/>
      <c r="AP6187" s="104"/>
    </row>
    <row r="6188" spans="21:42" ht="15" customHeight="1" x14ac:dyDescent="0.25">
      <c r="U6188" s="104"/>
      <c r="AB6188" s="104"/>
      <c r="AC6188" s="104"/>
      <c r="AF6188" s="104"/>
      <c r="AG6188" s="104"/>
      <c r="AK6188" s="104"/>
      <c r="AL6188" s="104"/>
      <c r="AO6188" s="104"/>
      <c r="AP6188" s="104"/>
    </row>
    <row r="6189" spans="21:42" ht="15" customHeight="1" x14ac:dyDescent="0.25">
      <c r="U6189" s="104"/>
      <c r="AB6189" s="104"/>
      <c r="AC6189" s="104"/>
      <c r="AF6189" s="104"/>
      <c r="AG6189" s="104"/>
      <c r="AK6189" s="104"/>
      <c r="AL6189" s="104"/>
      <c r="AO6189" s="104"/>
      <c r="AP6189" s="104"/>
    </row>
    <row r="6190" spans="21:42" ht="15" customHeight="1" x14ac:dyDescent="0.25">
      <c r="U6190" s="104"/>
      <c r="AB6190" s="104"/>
      <c r="AC6190" s="104"/>
      <c r="AF6190" s="104"/>
      <c r="AG6190" s="104"/>
      <c r="AK6190" s="104"/>
      <c r="AL6190" s="104"/>
      <c r="AO6190" s="104"/>
      <c r="AP6190" s="104"/>
    </row>
    <row r="6191" spans="21:42" ht="15" customHeight="1" x14ac:dyDescent="0.25">
      <c r="U6191" s="104"/>
      <c r="AB6191" s="104"/>
      <c r="AC6191" s="104"/>
      <c r="AF6191" s="104"/>
      <c r="AG6191" s="104"/>
      <c r="AK6191" s="104"/>
      <c r="AL6191" s="104"/>
      <c r="AO6191" s="104"/>
      <c r="AP6191" s="104"/>
    </row>
    <row r="6192" spans="21:42" ht="15" customHeight="1" x14ac:dyDescent="0.25">
      <c r="U6192" s="104"/>
      <c r="AB6192" s="104"/>
      <c r="AC6192" s="104"/>
      <c r="AF6192" s="104"/>
      <c r="AG6192" s="104"/>
      <c r="AK6192" s="104"/>
      <c r="AL6192" s="104"/>
      <c r="AO6192" s="104"/>
      <c r="AP6192" s="104"/>
    </row>
    <row r="6193" spans="21:42" ht="15" customHeight="1" x14ac:dyDescent="0.25">
      <c r="U6193" s="104"/>
      <c r="AB6193" s="104"/>
      <c r="AC6193" s="104"/>
      <c r="AF6193" s="104"/>
      <c r="AG6193" s="104"/>
      <c r="AK6193" s="104"/>
      <c r="AL6193" s="104"/>
      <c r="AO6193" s="104"/>
      <c r="AP6193" s="104"/>
    </row>
    <row r="6194" spans="21:42" ht="15" customHeight="1" x14ac:dyDescent="0.25">
      <c r="U6194" s="104"/>
      <c r="AB6194" s="104"/>
      <c r="AC6194" s="104"/>
      <c r="AF6194" s="104"/>
      <c r="AG6194" s="104"/>
      <c r="AK6194" s="104"/>
      <c r="AL6194" s="104"/>
      <c r="AO6194" s="104"/>
      <c r="AP6194" s="104"/>
    </row>
    <row r="6195" spans="21:42" ht="15" customHeight="1" x14ac:dyDescent="0.25">
      <c r="U6195" s="104"/>
      <c r="AB6195" s="104"/>
      <c r="AC6195" s="104"/>
      <c r="AF6195" s="104"/>
      <c r="AG6195" s="104"/>
      <c r="AK6195" s="104"/>
      <c r="AL6195" s="104"/>
      <c r="AO6195" s="104"/>
      <c r="AP6195" s="104"/>
    </row>
    <row r="6196" spans="21:42" ht="15" customHeight="1" x14ac:dyDescent="0.25">
      <c r="U6196" s="104"/>
      <c r="AB6196" s="104"/>
      <c r="AC6196" s="104"/>
      <c r="AF6196" s="104"/>
      <c r="AG6196" s="104"/>
      <c r="AK6196" s="104"/>
      <c r="AL6196" s="104"/>
      <c r="AO6196" s="104"/>
      <c r="AP6196" s="104"/>
    </row>
    <row r="6197" spans="21:42" ht="15" customHeight="1" x14ac:dyDescent="0.25">
      <c r="U6197" s="104"/>
      <c r="AB6197" s="104"/>
      <c r="AC6197" s="104"/>
      <c r="AF6197" s="104"/>
      <c r="AG6197" s="104"/>
      <c r="AK6197" s="104"/>
      <c r="AL6197" s="104"/>
      <c r="AO6197" s="104"/>
      <c r="AP6197" s="104"/>
    </row>
    <row r="6198" spans="21:42" ht="15" customHeight="1" x14ac:dyDescent="0.25">
      <c r="U6198" s="104"/>
      <c r="AB6198" s="104"/>
      <c r="AC6198" s="104"/>
      <c r="AF6198" s="104"/>
      <c r="AG6198" s="104"/>
      <c r="AK6198" s="104"/>
      <c r="AL6198" s="104"/>
      <c r="AO6198" s="104"/>
      <c r="AP6198" s="104"/>
    </row>
    <row r="6199" spans="21:42" ht="15" customHeight="1" x14ac:dyDescent="0.25">
      <c r="U6199" s="104"/>
      <c r="AB6199" s="104"/>
      <c r="AC6199" s="104"/>
      <c r="AF6199" s="104"/>
      <c r="AG6199" s="104"/>
      <c r="AK6199" s="104"/>
      <c r="AL6199" s="104"/>
      <c r="AO6199" s="104"/>
      <c r="AP6199" s="104"/>
    </row>
    <row r="6200" spans="21:42" ht="15" customHeight="1" x14ac:dyDescent="0.25">
      <c r="U6200" s="104"/>
      <c r="AB6200" s="104"/>
      <c r="AC6200" s="104"/>
      <c r="AF6200" s="104"/>
      <c r="AG6200" s="104"/>
      <c r="AK6200" s="104"/>
      <c r="AL6200" s="104"/>
      <c r="AO6200" s="104"/>
      <c r="AP6200" s="104"/>
    </row>
    <row r="6201" spans="21:42" ht="15" customHeight="1" x14ac:dyDescent="0.25">
      <c r="U6201" s="104"/>
      <c r="AB6201" s="104"/>
      <c r="AC6201" s="104"/>
      <c r="AF6201" s="104"/>
      <c r="AG6201" s="104"/>
      <c r="AK6201" s="104"/>
      <c r="AL6201" s="104"/>
      <c r="AO6201" s="104"/>
      <c r="AP6201" s="104"/>
    </row>
    <row r="6202" spans="21:42" ht="15" customHeight="1" x14ac:dyDescent="0.25">
      <c r="U6202" s="104"/>
      <c r="AB6202" s="104"/>
      <c r="AC6202" s="104"/>
      <c r="AF6202" s="104"/>
      <c r="AG6202" s="104"/>
      <c r="AK6202" s="104"/>
      <c r="AL6202" s="104"/>
      <c r="AO6202" s="104"/>
      <c r="AP6202" s="104"/>
    </row>
    <row r="6203" spans="21:42" ht="15" customHeight="1" x14ac:dyDescent="0.25">
      <c r="U6203" s="104"/>
      <c r="AB6203" s="104"/>
      <c r="AC6203" s="104"/>
      <c r="AF6203" s="104"/>
      <c r="AG6203" s="104"/>
      <c r="AK6203" s="104"/>
      <c r="AL6203" s="104"/>
      <c r="AO6203" s="104"/>
      <c r="AP6203" s="104"/>
    </row>
    <row r="6204" spans="21:42" ht="15" customHeight="1" x14ac:dyDescent="0.25">
      <c r="U6204" s="104"/>
      <c r="AB6204" s="104"/>
      <c r="AC6204" s="104"/>
      <c r="AF6204" s="104"/>
      <c r="AG6204" s="104"/>
      <c r="AK6204" s="104"/>
      <c r="AL6204" s="104"/>
      <c r="AO6204" s="104"/>
      <c r="AP6204" s="104"/>
    </row>
    <row r="6205" spans="21:42" ht="15" customHeight="1" x14ac:dyDescent="0.25">
      <c r="U6205" s="104"/>
      <c r="AB6205" s="104"/>
      <c r="AC6205" s="104"/>
      <c r="AF6205" s="104"/>
      <c r="AG6205" s="104"/>
      <c r="AK6205" s="104"/>
      <c r="AL6205" s="104"/>
      <c r="AO6205" s="104"/>
      <c r="AP6205" s="104"/>
    </row>
    <row r="6206" spans="21:42" ht="15" customHeight="1" x14ac:dyDescent="0.25">
      <c r="U6206" s="104"/>
      <c r="AB6206" s="104"/>
      <c r="AC6206" s="104"/>
      <c r="AF6206" s="104"/>
      <c r="AG6206" s="104"/>
      <c r="AK6206" s="104"/>
      <c r="AL6206" s="104"/>
      <c r="AO6206" s="104"/>
      <c r="AP6206" s="104"/>
    </row>
    <row r="6207" spans="21:42" ht="15" customHeight="1" x14ac:dyDescent="0.25">
      <c r="U6207" s="104"/>
      <c r="AB6207" s="104"/>
      <c r="AC6207" s="104"/>
      <c r="AF6207" s="104"/>
      <c r="AG6207" s="104"/>
      <c r="AK6207" s="104"/>
      <c r="AL6207" s="104"/>
      <c r="AO6207" s="104"/>
      <c r="AP6207" s="104"/>
    </row>
    <row r="6208" spans="21:42" ht="15" customHeight="1" x14ac:dyDescent="0.25">
      <c r="U6208" s="104"/>
      <c r="AB6208" s="104"/>
      <c r="AC6208" s="104"/>
      <c r="AF6208" s="104"/>
      <c r="AG6208" s="104"/>
      <c r="AK6208" s="104"/>
      <c r="AL6208" s="104"/>
      <c r="AO6208" s="104"/>
      <c r="AP6208" s="104"/>
    </row>
    <row r="6209" spans="21:42" ht="15" customHeight="1" x14ac:dyDescent="0.25">
      <c r="U6209" s="104"/>
      <c r="AB6209" s="104"/>
      <c r="AC6209" s="104"/>
      <c r="AF6209" s="104"/>
      <c r="AG6209" s="104"/>
      <c r="AK6209" s="104"/>
      <c r="AL6209" s="104"/>
      <c r="AO6209" s="104"/>
      <c r="AP6209" s="104"/>
    </row>
    <row r="6210" spans="21:42" ht="15" customHeight="1" x14ac:dyDescent="0.25">
      <c r="U6210" s="104"/>
      <c r="AB6210" s="104"/>
      <c r="AC6210" s="104"/>
      <c r="AF6210" s="104"/>
      <c r="AG6210" s="104"/>
      <c r="AK6210" s="104"/>
      <c r="AL6210" s="104"/>
      <c r="AO6210" s="104"/>
      <c r="AP6210" s="104"/>
    </row>
    <row r="6211" spans="21:42" ht="15" customHeight="1" x14ac:dyDescent="0.25">
      <c r="U6211" s="104"/>
      <c r="AB6211" s="104"/>
      <c r="AC6211" s="104"/>
      <c r="AF6211" s="104"/>
      <c r="AG6211" s="104"/>
      <c r="AK6211" s="104"/>
      <c r="AL6211" s="104"/>
      <c r="AO6211" s="104"/>
      <c r="AP6211" s="104"/>
    </row>
    <row r="6212" spans="21:42" ht="15" customHeight="1" x14ac:dyDescent="0.25">
      <c r="U6212" s="104"/>
      <c r="AB6212" s="104"/>
      <c r="AC6212" s="104"/>
      <c r="AF6212" s="104"/>
      <c r="AG6212" s="104"/>
      <c r="AK6212" s="104"/>
      <c r="AL6212" s="104"/>
      <c r="AO6212" s="104"/>
      <c r="AP6212" s="104"/>
    </row>
    <row r="6213" spans="21:42" ht="15" customHeight="1" x14ac:dyDescent="0.25">
      <c r="U6213" s="104"/>
      <c r="AB6213" s="104"/>
      <c r="AC6213" s="104"/>
      <c r="AF6213" s="104"/>
      <c r="AG6213" s="104"/>
      <c r="AK6213" s="104"/>
      <c r="AL6213" s="104"/>
      <c r="AO6213" s="104"/>
      <c r="AP6213" s="104"/>
    </row>
    <row r="6214" spans="21:42" ht="15" customHeight="1" x14ac:dyDescent="0.25">
      <c r="U6214" s="104"/>
      <c r="AB6214" s="104"/>
      <c r="AC6214" s="104"/>
      <c r="AF6214" s="104"/>
      <c r="AG6214" s="104"/>
      <c r="AK6214" s="104"/>
      <c r="AL6214" s="104"/>
      <c r="AO6214" s="104"/>
      <c r="AP6214" s="104"/>
    </row>
    <row r="6215" spans="21:42" ht="15" customHeight="1" x14ac:dyDescent="0.25">
      <c r="U6215" s="104"/>
      <c r="AB6215" s="104"/>
      <c r="AC6215" s="104"/>
      <c r="AF6215" s="104"/>
      <c r="AG6215" s="104"/>
      <c r="AK6215" s="104"/>
      <c r="AL6215" s="104"/>
      <c r="AO6215" s="104"/>
      <c r="AP6215" s="104"/>
    </row>
    <row r="6216" spans="21:42" ht="15" customHeight="1" x14ac:dyDescent="0.25">
      <c r="U6216" s="104"/>
      <c r="AB6216" s="104"/>
      <c r="AC6216" s="104"/>
      <c r="AF6216" s="104"/>
      <c r="AG6216" s="104"/>
      <c r="AK6216" s="104"/>
      <c r="AL6216" s="104"/>
      <c r="AO6216" s="104"/>
      <c r="AP6216" s="104"/>
    </row>
    <row r="6217" spans="21:42" ht="15" customHeight="1" x14ac:dyDescent="0.25">
      <c r="U6217" s="104"/>
      <c r="AB6217" s="104"/>
      <c r="AC6217" s="104"/>
      <c r="AF6217" s="104"/>
      <c r="AG6217" s="104"/>
      <c r="AK6217" s="104"/>
      <c r="AL6217" s="104"/>
      <c r="AO6217" s="104"/>
      <c r="AP6217" s="104"/>
    </row>
    <row r="6218" spans="21:42" ht="15" customHeight="1" x14ac:dyDescent="0.25">
      <c r="U6218" s="104"/>
      <c r="AB6218" s="104"/>
      <c r="AC6218" s="104"/>
      <c r="AF6218" s="104"/>
      <c r="AG6218" s="104"/>
      <c r="AK6218" s="104"/>
      <c r="AL6218" s="104"/>
      <c r="AO6218" s="104"/>
      <c r="AP6218" s="104"/>
    </row>
    <row r="6219" spans="21:42" ht="15" customHeight="1" x14ac:dyDescent="0.25">
      <c r="U6219" s="104"/>
      <c r="AB6219" s="104"/>
      <c r="AC6219" s="104"/>
      <c r="AF6219" s="104"/>
      <c r="AG6219" s="104"/>
      <c r="AK6219" s="104"/>
      <c r="AL6219" s="104"/>
      <c r="AO6219" s="104"/>
      <c r="AP6219" s="104"/>
    </row>
    <row r="6220" spans="21:42" ht="15" customHeight="1" x14ac:dyDescent="0.25">
      <c r="U6220" s="104"/>
      <c r="AB6220" s="104"/>
      <c r="AC6220" s="104"/>
      <c r="AF6220" s="104"/>
      <c r="AG6220" s="104"/>
      <c r="AK6220" s="104"/>
      <c r="AL6220" s="104"/>
      <c r="AO6220" s="104"/>
      <c r="AP6220" s="104"/>
    </row>
    <row r="6221" spans="21:42" ht="15" customHeight="1" x14ac:dyDescent="0.25">
      <c r="U6221" s="104"/>
      <c r="AB6221" s="104"/>
      <c r="AC6221" s="104"/>
      <c r="AF6221" s="104"/>
      <c r="AG6221" s="104"/>
      <c r="AK6221" s="104"/>
      <c r="AL6221" s="104"/>
      <c r="AO6221" s="104"/>
      <c r="AP6221" s="104"/>
    </row>
    <row r="6222" spans="21:42" ht="15" customHeight="1" x14ac:dyDescent="0.25">
      <c r="U6222" s="104"/>
      <c r="AB6222" s="104"/>
      <c r="AC6222" s="104"/>
      <c r="AF6222" s="104"/>
      <c r="AG6222" s="104"/>
      <c r="AK6222" s="104"/>
      <c r="AL6222" s="104"/>
      <c r="AO6222" s="104"/>
      <c r="AP6222" s="104"/>
    </row>
    <row r="6223" spans="21:42" ht="15" customHeight="1" x14ac:dyDescent="0.25">
      <c r="U6223" s="104"/>
      <c r="AB6223" s="104"/>
      <c r="AC6223" s="104"/>
      <c r="AF6223" s="104"/>
      <c r="AG6223" s="104"/>
      <c r="AK6223" s="104"/>
      <c r="AL6223" s="104"/>
      <c r="AO6223" s="104"/>
      <c r="AP6223" s="104"/>
    </row>
    <row r="6224" spans="21:42" ht="15" customHeight="1" x14ac:dyDescent="0.25">
      <c r="U6224" s="104"/>
      <c r="AB6224" s="104"/>
      <c r="AC6224" s="104"/>
      <c r="AF6224" s="104"/>
      <c r="AG6224" s="104"/>
      <c r="AK6224" s="104"/>
      <c r="AL6224" s="104"/>
      <c r="AO6224" s="104"/>
      <c r="AP6224" s="104"/>
    </row>
    <row r="6225" spans="21:42" ht="15" customHeight="1" x14ac:dyDescent="0.25">
      <c r="U6225" s="104"/>
      <c r="AB6225" s="104"/>
      <c r="AC6225" s="104"/>
      <c r="AF6225" s="104"/>
      <c r="AG6225" s="104"/>
      <c r="AK6225" s="104"/>
      <c r="AL6225" s="104"/>
      <c r="AO6225" s="104"/>
      <c r="AP6225" s="104"/>
    </row>
    <row r="6226" spans="21:42" ht="15" customHeight="1" x14ac:dyDescent="0.25">
      <c r="U6226" s="104"/>
      <c r="AB6226" s="104"/>
      <c r="AC6226" s="104"/>
      <c r="AF6226" s="104"/>
      <c r="AG6226" s="104"/>
      <c r="AK6226" s="104"/>
      <c r="AL6226" s="104"/>
      <c r="AO6226" s="104"/>
      <c r="AP6226" s="104"/>
    </row>
    <row r="6227" spans="21:42" ht="15" customHeight="1" x14ac:dyDescent="0.25">
      <c r="U6227" s="104"/>
      <c r="AB6227" s="104"/>
      <c r="AC6227" s="104"/>
      <c r="AF6227" s="104"/>
      <c r="AG6227" s="104"/>
      <c r="AK6227" s="104"/>
      <c r="AL6227" s="104"/>
      <c r="AO6227" s="104"/>
      <c r="AP6227" s="104"/>
    </row>
    <row r="6228" spans="21:42" ht="15" customHeight="1" x14ac:dyDescent="0.25">
      <c r="U6228" s="104"/>
      <c r="AB6228" s="104"/>
      <c r="AC6228" s="104"/>
      <c r="AF6228" s="104"/>
      <c r="AG6228" s="104"/>
      <c r="AK6228" s="104"/>
      <c r="AL6228" s="104"/>
      <c r="AO6228" s="104"/>
      <c r="AP6228" s="104"/>
    </row>
    <row r="6229" spans="21:42" ht="15" customHeight="1" x14ac:dyDescent="0.25">
      <c r="U6229" s="104"/>
      <c r="AB6229" s="104"/>
      <c r="AC6229" s="104"/>
      <c r="AF6229" s="104"/>
      <c r="AG6229" s="104"/>
      <c r="AK6229" s="104"/>
      <c r="AL6229" s="104"/>
      <c r="AO6229" s="104"/>
      <c r="AP6229" s="104"/>
    </row>
    <row r="6230" spans="21:42" ht="15" customHeight="1" x14ac:dyDescent="0.25">
      <c r="U6230" s="104"/>
      <c r="AB6230" s="104"/>
      <c r="AC6230" s="104"/>
      <c r="AF6230" s="104"/>
      <c r="AG6230" s="104"/>
      <c r="AK6230" s="104"/>
      <c r="AL6230" s="104"/>
      <c r="AO6230" s="104"/>
      <c r="AP6230" s="104"/>
    </row>
    <row r="6231" spans="21:42" ht="15" customHeight="1" x14ac:dyDescent="0.25">
      <c r="U6231" s="104"/>
      <c r="AB6231" s="104"/>
      <c r="AC6231" s="104"/>
      <c r="AF6231" s="104"/>
      <c r="AG6231" s="104"/>
      <c r="AK6231" s="104"/>
      <c r="AL6231" s="104"/>
      <c r="AO6231" s="104"/>
      <c r="AP6231" s="104"/>
    </row>
    <row r="6232" spans="21:42" ht="15" customHeight="1" x14ac:dyDescent="0.25">
      <c r="U6232" s="104"/>
      <c r="AB6232" s="104"/>
      <c r="AC6232" s="104"/>
      <c r="AF6232" s="104"/>
      <c r="AG6232" s="104"/>
      <c r="AK6232" s="104"/>
      <c r="AL6232" s="104"/>
      <c r="AO6232" s="104"/>
      <c r="AP6232" s="104"/>
    </row>
    <row r="6233" spans="21:42" ht="15" customHeight="1" x14ac:dyDescent="0.25">
      <c r="U6233" s="104"/>
      <c r="AB6233" s="104"/>
      <c r="AC6233" s="104"/>
      <c r="AF6233" s="104"/>
      <c r="AG6233" s="104"/>
      <c r="AK6233" s="104"/>
      <c r="AL6233" s="104"/>
      <c r="AO6233" s="104"/>
      <c r="AP6233" s="104"/>
    </row>
    <row r="6234" spans="21:42" ht="15" customHeight="1" x14ac:dyDescent="0.25">
      <c r="U6234" s="104"/>
      <c r="AB6234" s="104"/>
      <c r="AC6234" s="104"/>
      <c r="AF6234" s="104"/>
      <c r="AG6234" s="104"/>
      <c r="AK6234" s="104"/>
      <c r="AL6234" s="104"/>
      <c r="AO6234" s="104"/>
      <c r="AP6234" s="104"/>
    </row>
    <row r="6235" spans="21:42" ht="15" customHeight="1" x14ac:dyDescent="0.25">
      <c r="U6235" s="104"/>
      <c r="AB6235" s="104"/>
      <c r="AC6235" s="104"/>
      <c r="AF6235" s="104"/>
      <c r="AG6235" s="104"/>
      <c r="AK6235" s="104"/>
      <c r="AL6235" s="104"/>
      <c r="AO6235" s="104"/>
      <c r="AP6235" s="104"/>
    </row>
    <row r="6236" spans="21:42" ht="15" customHeight="1" x14ac:dyDescent="0.25">
      <c r="U6236" s="104"/>
      <c r="AB6236" s="104"/>
      <c r="AC6236" s="104"/>
      <c r="AF6236" s="104"/>
      <c r="AG6236" s="104"/>
      <c r="AK6236" s="104"/>
      <c r="AL6236" s="104"/>
      <c r="AO6236" s="104"/>
      <c r="AP6236" s="104"/>
    </row>
    <row r="6237" spans="21:42" ht="15" customHeight="1" x14ac:dyDescent="0.25">
      <c r="U6237" s="104"/>
      <c r="AB6237" s="104"/>
      <c r="AC6237" s="104"/>
      <c r="AF6237" s="104"/>
      <c r="AG6237" s="104"/>
      <c r="AK6237" s="104"/>
      <c r="AL6237" s="104"/>
      <c r="AO6237" s="104"/>
      <c r="AP6237" s="104"/>
    </row>
    <row r="6238" spans="21:42" ht="15" customHeight="1" x14ac:dyDescent="0.25">
      <c r="U6238" s="104"/>
      <c r="AB6238" s="104"/>
      <c r="AC6238" s="104"/>
      <c r="AF6238" s="104"/>
      <c r="AG6238" s="104"/>
      <c r="AK6238" s="104"/>
      <c r="AL6238" s="104"/>
      <c r="AO6238" s="104"/>
      <c r="AP6238" s="104"/>
    </row>
    <row r="6239" spans="21:42" ht="15" customHeight="1" x14ac:dyDescent="0.25">
      <c r="U6239" s="104"/>
      <c r="AB6239" s="104"/>
      <c r="AC6239" s="104"/>
      <c r="AF6239" s="104"/>
      <c r="AG6239" s="104"/>
      <c r="AK6239" s="104"/>
      <c r="AL6239" s="104"/>
      <c r="AO6239" s="104"/>
      <c r="AP6239" s="104"/>
    </row>
    <row r="6240" spans="21:42" ht="15" customHeight="1" x14ac:dyDescent="0.25">
      <c r="U6240" s="104"/>
      <c r="AB6240" s="104"/>
      <c r="AC6240" s="104"/>
      <c r="AF6240" s="104"/>
      <c r="AG6240" s="104"/>
      <c r="AK6240" s="104"/>
      <c r="AL6240" s="104"/>
      <c r="AO6240" s="104"/>
      <c r="AP6240" s="104"/>
    </row>
    <row r="6241" spans="21:42" ht="15" customHeight="1" x14ac:dyDescent="0.25">
      <c r="U6241" s="104"/>
      <c r="AB6241" s="104"/>
      <c r="AC6241" s="104"/>
      <c r="AF6241" s="104"/>
      <c r="AG6241" s="104"/>
      <c r="AK6241" s="104"/>
      <c r="AL6241" s="104"/>
      <c r="AO6241" s="104"/>
      <c r="AP6241" s="104"/>
    </row>
    <row r="6242" spans="21:42" ht="15" customHeight="1" x14ac:dyDescent="0.25">
      <c r="U6242" s="104"/>
      <c r="AB6242" s="104"/>
      <c r="AC6242" s="104"/>
      <c r="AF6242" s="104"/>
      <c r="AG6242" s="104"/>
      <c r="AK6242" s="104"/>
      <c r="AL6242" s="104"/>
      <c r="AO6242" s="104"/>
      <c r="AP6242" s="104"/>
    </row>
    <row r="6243" spans="21:42" ht="15" customHeight="1" x14ac:dyDescent="0.25">
      <c r="U6243" s="104"/>
      <c r="AB6243" s="104"/>
      <c r="AC6243" s="104"/>
      <c r="AF6243" s="104"/>
      <c r="AG6243" s="104"/>
      <c r="AK6243" s="104"/>
      <c r="AL6243" s="104"/>
      <c r="AO6243" s="104"/>
      <c r="AP6243" s="104"/>
    </row>
    <row r="6244" spans="21:42" ht="15" customHeight="1" x14ac:dyDescent="0.25">
      <c r="U6244" s="104"/>
      <c r="AB6244" s="104"/>
      <c r="AC6244" s="104"/>
      <c r="AF6244" s="104"/>
      <c r="AG6244" s="104"/>
      <c r="AK6244" s="104"/>
      <c r="AL6244" s="104"/>
      <c r="AO6244" s="104"/>
      <c r="AP6244" s="104"/>
    </row>
    <row r="6245" spans="21:42" ht="15" customHeight="1" x14ac:dyDescent="0.25">
      <c r="U6245" s="104"/>
      <c r="AB6245" s="104"/>
      <c r="AC6245" s="104"/>
      <c r="AF6245" s="104"/>
      <c r="AG6245" s="104"/>
      <c r="AK6245" s="104"/>
      <c r="AL6245" s="104"/>
      <c r="AO6245" s="104"/>
      <c r="AP6245" s="104"/>
    </row>
    <row r="6246" spans="21:42" ht="15" customHeight="1" x14ac:dyDescent="0.25">
      <c r="U6246" s="104"/>
      <c r="AB6246" s="104"/>
      <c r="AC6246" s="104"/>
      <c r="AF6246" s="104"/>
      <c r="AG6246" s="104"/>
      <c r="AK6246" s="104"/>
      <c r="AL6246" s="104"/>
      <c r="AO6246" s="104"/>
      <c r="AP6246" s="104"/>
    </row>
    <row r="6247" spans="21:42" ht="15" customHeight="1" x14ac:dyDescent="0.25">
      <c r="U6247" s="104"/>
      <c r="AB6247" s="104"/>
      <c r="AC6247" s="104"/>
      <c r="AF6247" s="104"/>
      <c r="AG6247" s="104"/>
      <c r="AK6247" s="104"/>
      <c r="AL6247" s="104"/>
      <c r="AO6247" s="104"/>
      <c r="AP6247" s="104"/>
    </row>
    <row r="6248" spans="21:42" ht="15" customHeight="1" x14ac:dyDescent="0.25">
      <c r="U6248" s="104"/>
      <c r="AB6248" s="104"/>
      <c r="AC6248" s="104"/>
      <c r="AF6248" s="104"/>
      <c r="AG6248" s="104"/>
      <c r="AK6248" s="104"/>
      <c r="AL6248" s="104"/>
      <c r="AO6248" s="104"/>
      <c r="AP6248" s="104"/>
    </row>
    <row r="6249" spans="21:42" ht="15" customHeight="1" x14ac:dyDescent="0.25">
      <c r="U6249" s="104"/>
      <c r="AB6249" s="104"/>
      <c r="AC6249" s="104"/>
      <c r="AF6249" s="104"/>
      <c r="AG6249" s="104"/>
      <c r="AK6249" s="104"/>
      <c r="AL6249" s="104"/>
      <c r="AO6249" s="104"/>
      <c r="AP6249" s="104"/>
    </row>
    <row r="6250" spans="21:42" ht="15" customHeight="1" x14ac:dyDescent="0.25">
      <c r="U6250" s="104"/>
      <c r="AB6250" s="104"/>
      <c r="AC6250" s="104"/>
      <c r="AF6250" s="104"/>
      <c r="AG6250" s="104"/>
      <c r="AK6250" s="104"/>
      <c r="AL6250" s="104"/>
      <c r="AO6250" s="104"/>
      <c r="AP6250" s="104"/>
    </row>
    <row r="6251" spans="21:42" ht="15" customHeight="1" x14ac:dyDescent="0.25">
      <c r="U6251" s="104"/>
      <c r="AB6251" s="104"/>
      <c r="AC6251" s="104"/>
      <c r="AF6251" s="104"/>
      <c r="AG6251" s="104"/>
      <c r="AK6251" s="104"/>
      <c r="AL6251" s="104"/>
      <c r="AO6251" s="104"/>
      <c r="AP6251" s="104"/>
    </row>
    <row r="6252" spans="21:42" ht="15" customHeight="1" x14ac:dyDescent="0.25">
      <c r="U6252" s="104"/>
      <c r="AB6252" s="104"/>
      <c r="AC6252" s="104"/>
      <c r="AF6252" s="104"/>
      <c r="AG6252" s="104"/>
      <c r="AK6252" s="104"/>
      <c r="AL6252" s="104"/>
      <c r="AO6252" s="104"/>
      <c r="AP6252" s="104"/>
    </row>
    <row r="6253" spans="21:42" ht="15" customHeight="1" x14ac:dyDescent="0.25">
      <c r="U6253" s="104"/>
      <c r="AB6253" s="104"/>
      <c r="AC6253" s="104"/>
      <c r="AF6253" s="104"/>
      <c r="AG6253" s="104"/>
      <c r="AK6253" s="104"/>
      <c r="AL6253" s="104"/>
      <c r="AO6253" s="104"/>
      <c r="AP6253" s="104"/>
    </row>
    <row r="6254" spans="21:42" ht="15" customHeight="1" x14ac:dyDescent="0.25">
      <c r="U6254" s="104"/>
      <c r="AB6254" s="104"/>
      <c r="AC6254" s="104"/>
      <c r="AF6254" s="104"/>
      <c r="AG6254" s="104"/>
      <c r="AK6254" s="104"/>
      <c r="AL6254" s="104"/>
      <c r="AO6254" s="104"/>
      <c r="AP6254" s="104"/>
    </row>
    <row r="6255" spans="21:42" ht="15" customHeight="1" x14ac:dyDescent="0.25">
      <c r="U6255" s="104"/>
      <c r="AB6255" s="104"/>
      <c r="AC6255" s="104"/>
      <c r="AF6255" s="104"/>
      <c r="AG6255" s="104"/>
      <c r="AK6255" s="104"/>
      <c r="AL6255" s="104"/>
      <c r="AO6255" s="104"/>
      <c r="AP6255" s="104"/>
    </row>
    <row r="6256" spans="21:42" ht="15" customHeight="1" x14ac:dyDescent="0.25">
      <c r="U6256" s="104"/>
      <c r="AB6256" s="104"/>
      <c r="AC6256" s="104"/>
      <c r="AF6256" s="104"/>
      <c r="AG6256" s="104"/>
      <c r="AK6256" s="104"/>
      <c r="AL6256" s="104"/>
      <c r="AO6256" s="104"/>
      <c r="AP6256" s="104"/>
    </row>
    <row r="6257" spans="21:42" ht="15" customHeight="1" x14ac:dyDescent="0.25">
      <c r="U6257" s="104"/>
      <c r="AB6257" s="104"/>
      <c r="AC6257" s="104"/>
      <c r="AF6257" s="104"/>
      <c r="AG6257" s="104"/>
      <c r="AK6257" s="104"/>
      <c r="AL6257" s="104"/>
      <c r="AO6257" s="104"/>
      <c r="AP6257" s="104"/>
    </row>
    <row r="6258" spans="21:42" ht="15" customHeight="1" x14ac:dyDescent="0.25">
      <c r="U6258" s="104"/>
      <c r="AB6258" s="104"/>
      <c r="AC6258" s="104"/>
      <c r="AF6258" s="104"/>
      <c r="AG6258" s="104"/>
      <c r="AK6258" s="104"/>
      <c r="AL6258" s="104"/>
      <c r="AO6258" s="104"/>
      <c r="AP6258" s="104"/>
    </row>
    <row r="6259" spans="21:42" ht="15" customHeight="1" x14ac:dyDescent="0.25">
      <c r="U6259" s="104"/>
      <c r="AB6259" s="104"/>
      <c r="AC6259" s="104"/>
      <c r="AF6259" s="104"/>
      <c r="AG6259" s="104"/>
      <c r="AK6259" s="104"/>
      <c r="AL6259" s="104"/>
      <c r="AO6259" s="104"/>
      <c r="AP6259" s="104"/>
    </row>
    <row r="6260" spans="21:42" ht="15" customHeight="1" x14ac:dyDescent="0.25">
      <c r="U6260" s="104"/>
      <c r="AB6260" s="104"/>
      <c r="AC6260" s="104"/>
      <c r="AF6260" s="104"/>
      <c r="AG6260" s="104"/>
      <c r="AK6260" s="104"/>
      <c r="AL6260" s="104"/>
      <c r="AO6260" s="104"/>
      <c r="AP6260" s="104"/>
    </row>
    <row r="6261" spans="21:42" ht="15" customHeight="1" x14ac:dyDescent="0.25">
      <c r="U6261" s="104"/>
      <c r="AB6261" s="104"/>
      <c r="AC6261" s="104"/>
      <c r="AF6261" s="104"/>
      <c r="AG6261" s="104"/>
      <c r="AK6261" s="104"/>
      <c r="AL6261" s="104"/>
      <c r="AO6261" s="104"/>
      <c r="AP6261" s="104"/>
    </row>
    <row r="6262" spans="21:42" ht="15" customHeight="1" x14ac:dyDescent="0.25">
      <c r="U6262" s="104"/>
      <c r="AB6262" s="104"/>
      <c r="AC6262" s="104"/>
      <c r="AF6262" s="104"/>
      <c r="AG6262" s="104"/>
      <c r="AK6262" s="104"/>
      <c r="AL6262" s="104"/>
      <c r="AO6262" s="104"/>
      <c r="AP6262" s="104"/>
    </row>
    <row r="6263" spans="21:42" ht="15" customHeight="1" x14ac:dyDescent="0.25">
      <c r="U6263" s="104"/>
      <c r="AB6263" s="104"/>
      <c r="AC6263" s="104"/>
      <c r="AF6263" s="104"/>
      <c r="AG6263" s="104"/>
      <c r="AK6263" s="104"/>
      <c r="AL6263" s="104"/>
      <c r="AO6263" s="104"/>
      <c r="AP6263" s="104"/>
    </row>
    <row r="6264" spans="21:42" ht="15" customHeight="1" x14ac:dyDescent="0.25">
      <c r="U6264" s="104"/>
      <c r="AB6264" s="104"/>
      <c r="AC6264" s="104"/>
      <c r="AF6264" s="104"/>
      <c r="AG6264" s="104"/>
      <c r="AK6264" s="104"/>
      <c r="AL6264" s="104"/>
      <c r="AO6264" s="104"/>
      <c r="AP6264" s="104"/>
    </row>
    <row r="6265" spans="21:42" ht="15" customHeight="1" x14ac:dyDescent="0.25">
      <c r="U6265" s="104"/>
      <c r="AB6265" s="104"/>
      <c r="AC6265" s="104"/>
      <c r="AF6265" s="104"/>
      <c r="AG6265" s="104"/>
      <c r="AK6265" s="104"/>
      <c r="AL6265" s="104"/>
      <c r="AO6265" s="104"/>
      <c r="AP6265" s="104"/>
    </row>
    <row r="6266" spans="21:42" ht="15" customHeight="1" x14ac:dyDescent="0.25">
      <c r="U6266" s="104"/>
      <c r="AB6266" s="104"/>
      <c r="AC6266" s="104"/>
      <c r="AF6266" s="104"/>
      <c r="AG6266" s="104"/>
      <c r="AK6266" s="104"/>
      <c r="AL6266" s="104"/>
      <c r="AO6266" s="104"/>
      <c r="AP6266" s="104"/>
    </row>
    <row r="6267" spans="21:42" ht="15" customHeight="1" x14ac:dyDescent="0.25">
      <c r="U6267" s="104"/>
      <c r="AB6267" s="104"/>
      <c r="AC6267" s="104"/>
      <c r="AF6267" s="104"/>
      <c r="AG6267" s="104"/>
      <c r="AK6267" s="104"/>
      <c r="AL6267" s="104"/>
      <c r="AO6267" s="104"/>
      <c r="AP6267" s="104"/>
    </row>
    <row r="6268" spans="21:42" ht="15" customHeight="1" x14ac:dyDescent="0.25">
      <c r="U6268" s="104"/>
      <c r="AB6268" s="104"/>
      <c r="AC6268" s="104"/>
      <c r="AF6268" s="104"/>
      <c r="AG6268" s="104"/>
      <c r="AK6268" s="104"/>
      <c r="AL6268" s="104"/>
      <c r="AO6268" s="104"/>
      <c r="AP6268" s="104"/>
    </row>
    <row r="6269" spans="21:42" ht="15" customHeight="1" x14ac:dyDescent="0.25">
      <c r="U6269" s="104"/>
      <c r="AB6269" s="104"/>
      <c r="AC6269" s="104"/>
      <c r="AF6269" s="104"/>
      <c r="AG6269" s="104"/>
      <c r="AK6269" s="104"/>
      <c r="AL6269" s="104"/>
      <c r="AO6269" s="104"/>
      <c r="AP6269" s="104"/>
    </row>
    <row r="6270" spans="21:42" ht="15" customHeight="1" x14ac:dyDescent="0.25">
      <c r="U6270" s="104"/>
      <c r="AB6270" s="104"/>
      <c r="AC6270" s="104"/>
      <c r="AF6270" s="104"/>
      <c r="AG6270" s="104"/>
      <c r="AK6270" s="104"/>
      <c r="AL6270" s="104"/>
      <c r="AO6270" s="104"/>
      <c r="AP6270" s="104"/>
    </row>
    <row r="6271" spans="21:42" ht="15" customHeight="1" x14ac:dyDescent="0.25">
      <c r="U6271" s="104"/>
      <c r="AB6271" s="104"/>
      <c r="AC6271" s="104"/>
      <c r="AF6271" s="104"/>
      <c r="AG6271" s="104"/>
      <c r="AK6271" s="104"/>
      <c r="AL6271" s="104"/>
      <c r="AO6271" s="104"/>
      <c r="AP6271" s="104"/>
    </row>
    <row r="6272" spans="21:42" ht="15" customHeight="1" x14ac:dyDescent="0.25">
      <c r="U6272" s="104"/>
      <c r="AB6272" s="104"/>
      <c r="AC6272" s="104"/>
      <c r="AF6272" s="104"/>
      <c r="AG6272" s="104"/>
      <c r="AK6272" s="104"/>
      <c r="AL6272" s="104"/>
      <c r="AO6272" s="104"/>
      <c r="AP6272" s="104"/>
    </row>
    <row r="6273" spans="21:42" ht="15" customHeight="1" x14ac:dyDescent="0.25">
      <c r="U6273" s="104"/>
      <c r="AB6273" s="104"/>
      <c r="AC6273" s="104"/>
      <c r="AF6273" s="104"/>
      <c r="AG6273" s="104"/>
      <c r="AK6273" s="104"/>
      <c r="AL6273" s="104"/>
      <c r="AO6273" s="104"/>
      <c r="AP6273" s="104"/>
    </row>
    <row r="6274" spans="21:42" ht="15" customHeight="1" x14ac:dyDescent="0.25">
      <c r="U6274" s="104"/>
      <c r="AB6274" s="104"/>
      <c r="AC6274" s="104"/>
      <c r="AF6274" s="104"/>
      <c r="AG6274" s="104"/>
      <c r="AK6274" s="104"/>
      <c r="AL6274" s="104"/>
      <c r="AO6274" s="104"/>
      <c r="AP6274" s="104"/>
    </row>
    <row r="6275" spans="21:42" ht="15" customHeight="1" x14ac:dyDescent="0.25">
      <c r="U6275" s="104"/>
      <c r="AB6275" s="104"/>
      <c r="AC6275" s="104"/>
      <c r="AF6275" s="104"/>
      <c r="AG6275" s="104"/>
      <c r="AK6275" s="104"/>
      <c r="AL6275" s="104"/>
      <c r="AO6275" s="104"/>
      <c r="AP6275" s="104"/>
    </row>
    <row r="6276" spans="21:42" ht="15" customHeight="1" x14ac:dyDescent="0.25">
      <c r="U6276" s="104"/>
      <c r="AB6276" s="104"/>
      <c r="AC6276" s="104"/>
      <c r="AF6276" s="104"/>
      <c r="AG6276" s="104"/>
      <c r="AK6276" s="104"/>
      <c r="AL6276" s="104"/>
      <c r="AO6276" s="104"/>
      <c r="AP6276" s="104"/>
    </row>
    <row r="6277" spans="21:42" ht="15" customHeight="1" x14ac:dyDescent="0.25">
      <c r="U6277" s="104"/>
      <c r="AB6277" s="104"/>
      <c r="AC6277" s="104"/>
      <c r="AF6277" s="104"/>
      <c r="AG6277" s="104"/>
      <c r="AK6277" s="104"/>
      <c r="AL6277" s="104"/>
      <c r="AO6277" s="104"/>
      <c r="AP6277" s="104"/>
    </row>
    <row r="6278" spans="21:42" ht="15" customHeight="1" x14ac:dyDescent="0.25">
      <c r="U6278" s="104"/>
      <c r="AB6278" s="104"/>
      <c r="AC6278" s="104"/>
      <c r="AF6278" s="104"/>
      <c r="AG6278" s="104"/>
      <c r="AK6278" s="104"/>
      <c r="AL6278" s="104"/>
      <c r="AO6278" s="104"/>
      <c r="AP6278" s="104"/>
    </row>
    <row r="6279" spans="21:42" ht="15" customHeight="1" x14ac:dyDescent="0.25">
      <c r="U6279" s="104"/>
      <c r="AB6279" s="104"/>
      <c r="AC6279" s="104"/>
      <c r="AF6279" s="104"/>
      <c r="AG6279" s="104"/>
      <c r="AK6279" s="104"/>
      <c r="AL6279" s="104"/>
      <c r="AO6279" s="104"/>
      <c r="AP6279" s="104"/>
    </row>
    <row r="6280" spans="21:42" ht="15" customHeight="1" x14ac:dyDescent="0.25">
      <c r="U6280" s="104"/>
      <c r="AB6280" s="104"/>
      <c r="AC6280" s="104"/>
      <c r="AF6280" s="104"/>
      <c r="AG6280" s="104"/>
      <c r="AK6280" s="104"/>
      <c r="AL6280" s="104"/>
      <c r="AO6280" s="104"/>
      <c r="AP6280" s="104"/>
    </row>
    <row r="6281" spans="21:42" ht="15" customHeight="1" x14ac:dyDescent="0.25">
      <c r="U6281" s="104"/>
      <c r="AB6281" s="104"/>
      <c r="AC6281" s="104"/>
      <c r="AF6281" s="104"/>
      <c r="AG6281" s="104"/>
      <c r="AK6281" s="104"/>
      <c r="AL6281" s="104"/>
      <c r="AO6281" s="104"/>
      <c r="AP6281" s="104"/>
    </row>
    <row r="6282" spans="21:42" ht="15" customHeight="1" x14ac:dyDescent="0.25">
      <c r="U6282" s="104"/>
      <c r="AB6282" s="104"/>
      <c r="AC6282" s="104"/>
      <c r="AF6282" s="104"/>
      <c r="AG6282" s="104"/>
      <c r="AK6282" s="104"/>
      <c r="AL6282" s="104"/>
      <c r="AO6282" s="104"/>
      <c r="AP6282" s="104"/>
    </row>
    <row r="6283" spans="21:42" ht="15" customHeight="1" x14ac:dyDescent="0.25">
      <c r="U6283" s="104"/>
      <c r="AB6283" s="104"/>
      <c r="AC6283" s="104"/>
      <c r="AF6283" s="104"/>
      <c r="AG6283" s="104"/>
      <c r="AK6283" s="104"/>
      <c r="AL6283" s="104"/>
      <c r="AO6283" s="104"/>
      <c r="AP6283" s="104"/>
    </row>
    <row r="6284" spans="21:42" ht="15" customHeight="1" x14ac:dyDescent="0.25">
      <c r="U6284" s="104"/>
      <c r="AB6284" s="104"/>
      <c r="AC6284" s="104"/>
      <c r="AF6284" s="104"/>
      <c r="AG6284" s="104"/>
      <c r="AK6284" s="104"/>
      <c r="AL6284" s="104"/>
      <c r="AO6284" s="104"/>
      <c r="AP6284" s="104"/>
    </row>
    <row r="6285" spans="21:42" ht="15" customHeight="1" x14ac:dyDescent="0.25">
      <c r="U6285" s="104"/>
      <c r="AB6285" s="104"/>
      <c r="AC6285" s="104"/>
      <c r="AF6285" s="104"/>
      <c r="AG6285" s="104"/>
      <c r="AK6285" s="104"/>
      <c r="AL6285" s="104"/>
      <c r="AO6285" s="104"/>
      <c r="AP6285" s="104"/>
    </row>
    <row r="6286" spans="21:42" ht="15" customHeight="1" x14ac:dyDescent="0.25">
      <c r="U6286" s="104"/>
      <c r="AB6286" s="104"/>
      <c r="AC6286" s="104"/>
      <c r="AF6286" s="104"/>
      <c r="AG6286" s="104"/>
      <c r="AK6286" s="104"/>
      <c r="AL6286" s="104"/>
      <c r="AO6286" s="104"/>
      <c r="AP6286" s="104"/>
    </row>
    <row r="6287" spans="21:42" ht="15" customHeight="1" x14ac:dyDescent="0.25">
      <c r="U6287" s="104"/>
      <c r="AB6287" s="104"/>
      <c r="AC6287" s="104"/>
      <c r="AF6287" s="104"/>
      <c r="AG6287" s="104"/>
      <c r="AK6287" s="104"/>
      <c r="AL6287" s="104"/>
      <c r="AO6287" s="104"/>
      <c r="AP6287" s="104"/>
    </row>
    <row r="6288" spans="21:42" ht="15" customHeight="1" x14ac:dyDescent="0.25">
      <c r="U6288" s="104"/>
      <c r="AB6288" s="104"/>
      <c r="AC6288" s="104"/>
      <c r="AF6288" s="104"/>
      <c r="AG6288" s="104"/>
      <c r="AK6288" s="104"/>
      <c r="AL6288" s="104"/>
      <c r="AO6288" s="104"/>
      <c r="AP6288" s="104"/>
    </row>
    <row r="6289" spans="21:42" ht="15" customHeight="1" x14ac:dyDescent="0.25">
      <c r="U6289" s="104"/>
      <c r="AB6289" s="104"/>
      <c r="AC6289" s="104"/>
      <c r="AF6289" s="104"/>
      <c r="AG6289" s="104"/>
      <c r="AK6289" s="104"/>
      <c r="AL6289" s="104"/>
      <c r="AO6289" s="104"/>
      <c r="AP6289" s="104"/>
    </row>
    <row r="6290" spans="21:42" ht="15" customHeight="1" x14ac:dyDescent="0.25">
      <c r="U6290" s="104"/>
      <c r="AB6290" s="104"/>
      <c r="AC6290" s="104"/>
      <c r="AF6290" s="104"/>
      <c r="AG6290" s="104"/>
      <c r="AK6290" s="104"/>
      <c r="AL6290" s="104"/>
      <c r="AO6290" s="104"/>
      <c r="AP6290" s="104"/>
    </row>
    <row r="6291" spans="21:42" ht="15" customHeight="1" x14ac:dyDescent="0.25">
      <c r="U6291" s="104"/>
      <c r="AB6291" s="104"/>
      <c r="AC6291" s="104"/>
      <c r="AF6291" s="104"/>
      <c r="AG6291" s="104"/>
      <c r="AK6291" s="104"/>
      <c r="AL6291" s="104"/>
      <c r="AO6291" s="104"/>
      <c r="AP6291" s="104"/>
    </row>
    <row r="6292" spans="21:42" ht="15" customHeight="1" x14ac:dyDescent="0.25">
      <c r="U6292" s="104"/>
      <c r="AB6292" s="104"/>
      <c r="AC6292" s="104"/>
      <c r="AF6292" s="104"/>
      <c r="AG6292" s="104"/>
      <c r="AK6292" s="104"/>
      <c r="AL6292" s="104"/>
      <c r="AO6292" s="104"/>
      <c r="AP6292" s="104"/>
    </row>
    <row r="6293" spans="21:42" ht="15" customHeight="1" x14ac:dyDescent="0.25">
      <c r="U6293" s="104"/>
      <c r="AB6293" s="104"/>
      <c r="AC6293" s="104"/>
      <c r="AF6293" s="104"/>
      <c r="AG6293" s="104"/>
      <c r="AK6293" s="104"/>
      <c r="AL6293" s="104"/>
      <c r="AO6293" s="104"/>
      <c r="AP6293" s="104"/>
    </row>
    <row r="6294" spans="21:42" ht="15" customHeight="1" x14ac:dyDescent="0.25">
      <c r="U6294" s="104"/>
      <c r="AB6294" s="104"/>
      <c r="AC6294" s="104"/>
      <c r="AF6294" s="104"/>
      <c r="AG6294" s="104"/>
      <c r="AK6294" s="104"/>
      <c r="AL6294" s="104"/>
      <c r="AO6294" s="104"/>
      <c r="AP6294" s="104"/>
    </row>
    <row r="6295" spans="21:42" ht="15" customHeight="1" x14ac:dyDescent="0.25">
      <c r="U6295" s="104"/>
      <c r="AB6295" s="104"/>
      <c r="AC6295" s="104"/>
      <c r="AF6295" s="104"/>
      <c r="AG6295" s="104"/>
      <c r="AK6295" s="104"/>
      <c r="AL6295" s="104"/>
      <c r="AO6295" s="104"/>
      <c r="AP6295" s="104"/>
    </row>
    <row r="6296" spans="21:42" ht="15" customHeight="1" x14ac:dyDescent="0.25">
      <c r="U6296" s="104"/>
      <c r="AB6296" s="104"/>
      <c r="AC6296" s="104"/>
      <c r="AF6296" s="104"/>
      <c r="AG6296" s="104"/>
      <c r="AK6296" s="104"/>
      <c r="AL6296" s="104"/>
      <c r="AO6296" s="104"/>
      <c r="AP6296" s="104"/>
    </row>
    <row r="6297" spans="21:42" ht="15" customHeight="1" x14ac:dyDescent="0.25">
      <c r="U6297" s="104"/>
      <c r="AB6297" s="104"/>
      <c r="AC6297" s="104"/>
      <c r="AF6297" s="104"/>
      <c r="AG6297" s="104"/>
      <c r="AK6297" s="104"/>
      <c r="AL6297" s="104"/>
      <c r="AO6297" s="104"/>
      <c r="AP6297" s="104"/>
    </row>
    <row r="6298" spans="21:42" ht="15" customHeight="1" x14ac:dyDescent="0.25">
      <c r="U6298" s="104"/>
      <c r="AB6298" s="104"/>
      <c r="AC6298" s="104"/>
      <c r="AF6298" s="104"/>
      <c r="AG6298" s="104"/>
      <c r="AK6298" s="104"/>
      <c r="AL6298" s="104"/>
      <c r="AO6298" s="104"/>
      <c r="AP6298" s="104"/>
    </row>
    <row r="6299" spans="21:42" ht="15" customHeight="1" x14ac:dyDescent="0.25">
      <c r="U6299" s="104"/>
      <c r="AB6299" s="104"/>
      <c r="AC6299" s="104"/>
      <c r="AF6299" s="104"/>
      <c r="AG6299" s="104"/>
      <c r="AK6299" s="104"/>
      <c r="AL6299" s="104"/>
      <c r="AO6299" s="104"/>
      <c r="AP6299" s="104"/>
    </row>
    <row r="6300" spans="21:42" ht="15" customHeight="1" x14ac:dyDescent="0.25">
      <c r="U6300" s="104"/>
      <c r="AB6300" s="104"/>
      <c r="AC6300" s="104"/>
      <c r="AF6300" s="104"/>
      <c r="AG6300" s="104"/>
      <c r="AK6300" s="104"/>
      <c r="AL6300" s="104"/>
      <c r="AO6300" s="104"/>
      <c r="AP6300" s="104"/>
    </row>
    <row r="6301" spans="21:42" ht="15" customHeight="1" x14ac:dyDescent="0.25">
      <c r="U6301" s="104"/>
      <c r="AB6301" s="104"/>
      <c r="AC6301" s="104"/>
      <c r="AF6301" s="104"/>
      <c r="AG6301" s="104"/>
      <c r="AK6301" s="104"/>
      <c r="AL6301" s="104"/>
      <c r="AO6301" s="104"/>
      <c r="AP6301" s="104"/>
    </row>
    <row r="6302" spans="21:42" ht="15" customHeight="1" x14ac:dyDescent="0.25">
      <c r="U6302" s="104"/>
      <c r="AB6302" s="104"/>
      <c r="AC6302" s="104"/>
      <c r="AF6302" s="104"/>
      <c r="AG6302" s="104"/>
      <c r="AK6302" s="104"/>
      <c r="AL6302" s="104"/>
      <c r="AO6302" s="104"/>
      <c r="AP6302" s="104"/>
    </row>
    <row r="6303" spans="21:42" ht="15" customHeight="1" x14ac:dyDescent="0.25">
      <c r="U6303" s="104"/>
      <c r="AB6303" s="104"/>
      <c r="AC6303" s="104"/>
      <c r="AF6303" s="104"/>
      <c r="AG6303" s="104"/>
      <c r="AK6303" s="104"/>
      <c r="AL6303" s="104"/>
      <c r="AO6303" s="104"/>
      <c r="AP6303" s="104"/>
    </row>
    <row r="6304" spans="21:42" ht="15" customHeight="1" x14ac:dyDescent="0.25">
      <c r="U6304" s="104"/>
      <c r="AB6304" s="104"/>
      <c r="AC6304" s="104"/>
      <c r="AF6304" s="104"/>
      <c r="AG6304" s="104"/>
      <c r="AK6304" s="104"/>
      <c r="AL6304" s="104"/>
      <c r="AO6304" s="104"/>
      <c r="AP6304" s="104"/>
    </row>
    <row r="6305" spans="21:42" ht="15" customHeight="1" x14ac:dyDescent="0.25">
      <c r="U6305" s="104"/>
      <c r="AB6305" s="104"/>
      <c r="AC6305" s="104"/>
      <c r="AF6305" s="104"/>
      <c r="AG6305" s="104"/>
      <c r="AK6305" s="104"/>
      <c r="AL6305" s="104"/>
      <c r="AO6305" s="104"/>
      <c r="AP6305" s="104"/>
    </row>
    <row r="6306" spans="21:42" ht="15" customHeight="1" x14ac:dyDescent="0.25">
      <c r="U6306" s="104"/>
      <c r="AB6306" s="104"/>
      <c r="AC6306" s="104"/>
      <c r="AF6306" s="104"/>
      <c r="AG6306" s="104"/>
      <c r="AK6306" s="104"/>
      <c r="AL6306" s="104"/>
      <c r="AO6306" s="104"/>
      <c r="AP6306" s="104"/>
    </row>
    <row r="6307" spans="21:42" ht="15" customHeight="1" x14ac:dyDescent="0.25">
      <c r="U6307" s="104"/>
      <c r="AB6307" s="104"/>
      <c r="AC6307" s="104"/>
      <c r="AF6307" s="104"/>
      <c r="AG6307" s="104"/>
      <c r="AK6307" s="104"/>
      <c r="AL6307" s="104"/>
      <c r="AO6307" s="104"/>
      <c r="AP6307" s="104"/>
    </row>
    <row r="6308" spans="21:42" ht="15" customHeight="1" x14ac:dyDescent="0.25">
      <c r="U6308" s="104"/>
      <c r="AB6308" s="104"/>
      <c r="AC6308" s="104"/>
      <c r="AF6308" s="104"/>
      <c r="AG6308" s="104"/>
      <c r="AK6308" s="104"/>
      <c r="AL6308" s="104"/>
      <c r="AO6308" s="104"/>
      <c r="AP6308" s="104"/>
    </row>
    <row r="6309" spans="21:42" ht="15" customHeight="1" x14ac:dyDescent="0.25">
      <c r="U6309" s="104"/>
      <c r="AB6309" s="104"/>
      <c r="AC6309" s="104"/>
      <c r="AF6309" s="104"/>
      <c r="AG6309" s="104"/>
      <c r="AK6309" s="104"/>
      <c r="AL6309" s="104"/>
      <c r="AO6309" s="104"/>
      <c r="AP6309" s="104"/>
    </row>
    <row r="6310" spans="21:42" ht="15" customHeight="1" x14ac:dyDescent="0.25">
      <c r="U6310" s="104"/>
      <c r="AB6310" s="104"/>
      <c r="AC6310" s="104"/>
      <c r="AF6310" s="104"/>
      <c r="AG6310" s="104"/>
      <c r="AK6310" s="104"/>
      <c r="AL6310" s="104"/>
      <c r="AO6310" s="104"/>
      <c r="AP6310" s="104"/>
    </row>
    <row r="6311" spans="21:42" ht="15" customHeight="1" x14ac:dyDescent="0.25">
      <c r="U6311" s="104"/>
      <c r="AB6311" s="104"/>
      <c r="AC6311" s="104"/>
      <c r="AF6311" s="104"/>
      <c r="AG6311" s="104"/>
      <c r="AK6311" s="104"/>
      <c r="AL6311" s="104"/>
      <c r="AO6311" s="104"/>
      <c r="AP6311" s="104"/>
    </row>
    <row r="6312" spans="21:42" ht="15" customHeight="1" x14ac:dyDescent="0.25">
      <c r="U6312" s="104"/>
      <c r="AB6312" s="104"/>
      <c r="AC6312" s="104"/>
      <c r="AF6312" s="104"/>
      <c r="AG6312" s="104"/>
      <c r="AK6312" s="104"/>
      <c r="AL6312" s="104"/>
      <c r="AO6312" s="104"/>
      <c r="AP6312" s="104"/>
    </row>
    <row r="6313" spans="21:42" ht="15" customHeight="1" x14ac:dyDescent="0.25">
      <c r="U6313" s="104"/>
      <c r="AB6313" s="104"/>
      <c r="AC6313" s="104"/>
      <c r="AF6313" s="104"/>
      <c r="AG6313" s="104"/>
      <c r="AK6313" s="104"/>
      <c r="AL6313" s="104"/>
      <c r="AO6313" s="104"/>
      <c r="AP6313" s="104"/>
    </row>
    <row r="6314" spans="21:42" ht="15" customHeight="1" x14ac:dyDescent="0.25">
      <c r="U6314" s="104"/>
      <c r="AB6314" s="104"/>
      <c r="AC6314" s="104"/>
      <c r="AF6314" s="104"/>
      <c r="AG6314" s="104"/>
      <c r="AK6314" s="104"/>
      <c r="AL6314" s="104"/>
      <c r="AO6314" s="104"/>
      <c r="AP6314" s="104"/>
    </row>
    <row r="6315" spans="21:42" ht="15" customHeight="1" x14ac:dyDescent="0.25">
      <c r="U6315" s="104"/>
      <c r="AB6315" s="104"/>
      <c r="AC6315" s="104"/>
      <c r="AF6315" s="104"/>
      <c r="AG6315" s="104"/>
      <c r="AK6315" s="104"/>
      <c r="AL6315" s="104"/>
      <c r="AO6315" s="104"/>
      <c r="AP6315" s="104"/>
    </row>
    <row r="6316" spans="21:42" ht="15" customHeight="1" x14ac:dyDescent="0.25">
      <c r="U6316" s="104"/>
      <c r="AB6316" s="104"/>
      <c r="AC6316" s="104"/>
      <c r="AF6316" s="104"/>
      <c r="AG6316" s="104"/>
      <c r="AK6316" s="104"/>
      <c r="AL6316" s="104"/>
      <c r="AO6316" s="104"/>
      <c r="AP6316" s="104"/>
    </row>
    <row r="6317" spans="21:42" ht="15" customHeight="1" x14ac:dyDescent="0.25">
      <c r="U6317" s="104"/>
      <c r="AB6317" s="104"/>
      <c r="AC6317" s="104"/>
      <c r="AF6317" s="104"/>
      <c r="AG6317" s="104"/>
      <c r="AK6317" s="104"/>
      <c r="AL6317" s="104"/>
      <c r="AO6317" s="104"/>
      <c r="AP6317" s="104"/>
    </row>
    <row r="6318" spans="21:42" ht="15" customHeight="1" x14ac:dyDescent="0.25">
      <c r="U6318" s="104"/>
      <c r="AB6318" s="104"/>
      <c r="AC6318" s="104"/>
      <c r="AF6318" s="104"/>
      <c r="AG6318" s="104"/>
      <c r="AK6318" s="104"/>
      <c r="AL6318" s="104"/>
      <c r="AO6318" s="104"/>
      <c r="AP6318" s="104"/>
    </row>
    <row r="6319" spans="21:42" ht="15" customHeight="1" x14ac:dyDescent="0.25">
      <c r="U6319" s="104"/>
      <c r="AB6319" s="104"/>
      <c r="AC6319" s="104"/>
      <c r="AF6319" s="104"/>
      <c r="AG6319" s="104"/>
      <c r="AK6319" s="104"/>
      <c r="AL6319" s="104"/>
      <c r="AO6319" s="104"/>
      <c r="AP6319" s="104"/>
    </row>
    <row r="6320" spans="21:42" ht="15" customHeight="1" x14ac:dyDescent="0.25">
      <c r="U6320" s="104"/>
      <c r="AB6320" s="104"/>
      <c r="AC6320" s="104"/>
      <c r="AF6320" s="104"/>
      <c r="AG6320" s="104"/>
      <c r="AK6320" s="104"/>
      <c r="AL6320" s="104"/>
      <c r="AO6320" s="104"/>
      <c r="AP6320" s="104"/>
    </row>
    <row r="6321" spans="21:42" ht="15" customHeight="1" x14ac:dyDescent="0.25">
      <c r="U6321" s="104"/>
      <c r="AB6321" s="104"/>
      <c r="AC6321" s="104"/>
      <c r="AF6321" s="104"/>
      <c r="AG6321" s="104"/>
      <c r="AK6321" s="104"/>
      <c r="AL6321" s="104"/>
      <c r="AO6321" s="104"/>
      <c r="AP6321" s="104"/>
    </row>
    <row r="6322" spans="21:42" ht="15" customHeight="1" x14ac:dyDescent="0.25">
      <c r="U6322" s="104"/>
      <c r="AB6322" s="104"/>
      <c r="AC6322" s="104"/>
      <c r="AF6322" s="104"/>
      <c r="AG6322" s="104"/>
      <c r="AK6322" s="104"/>
      <c r="AL6322" s="104"/>
      <c r="AO6322" s="104"/>
      <c r="AP6322" s="104"/>
    </row>
    <row r="6323" spans="21:42" ht="15" customHeight="1" x14ac:dyDescent="0.25">
      <c r="U6323" s="104"/>
      <c r="AB6323" s="104"/>
      <c r="AC6323" s="104"/>
      <c r="AF6323" s="104"/>
      <c r="AG6323" s="104"/>
      <c r="AK6323" s="104"/>
      <c r="AL6323" s="104"/>
      <c r="AO6323" s="104"/>
      <c r="AP6323" s="104"/>
    </row>
    <row r="6324" spans="21:42" ht="15" customHeight="1" x14ac:dyDescent="0.25">
      <c r="U6324" s="104"/>
      <c r="AB6324" s="104"/>
      <c r="AC6324" s="104"/>
      <c r="AF6324" s="104"/>
      <c r="AG6324" s="104"/>
      <c r="AK6324" s="104"/>
      <c r="AL6324" s="104"/>
      <c r="AO6324" s="104"/>
      <c r="AP6324" s="104"/>
    </row>
    <row r="6325" spans="21:42" ht="15" customHeight="1" x14ac:dyDescent="0.25">
      <c r="U6325" s="104"/>
      <c r="AB6325" s="104"/>
      <c r="AC6325" s="104"/>
      <c r="AF6325" s="104"/>
      <c r="AG6325" s="104"/>
      <c r="AK6325" s="104"/>
      <c r="AL6325" s="104"/>
      <c r="AO6325" s="104"/>
      <c r="AP6325" s="104"/>
    </row>
    <row r="6326" spans="21:42" ht="15" customHeight="1" x14ac:dyDescent="0.25">
      <c r="U6326" s="104"/>
      <c r="AB6326" s="104"/>
      <c r="AC6326" s="104"/>
      <c r="AF6326" s="104"/>
      <c r="AG6326" s="104"/>
      <c r="AK6326" s="104"/>
      <c r="AL6326" s="104"/>
      <c r="AO6326" s="104"/>
      <c r="AP6326" s="104"/>
    </row>
    <row r="6327" spans="21:42" ht="15" customHeight="1" x14ac:dyDescent="0.25">
      <c r="U6327" s="104"/>
      <c r="AB6327" s="104"/>
      <c r="AC6327" s="104"/>
      <c r="AF6327" s="104"/>
      <c r="AG6327" s="104"/>
      <c r="AK6327" s="104"/>
      <c r="AL6327" s="104"/>
      <c r="AO6327" s="104"/>
      <c r="AP6327" s="104"/>
    </row>
    <row r="6328" spans="21:42" ht="15" customHeight="1" x14ac:dyDescent="0.25">
      <c r="U6328" s="104"/>
      <c r="AB6328" s="104"/>
      <c r="AC6328" s="104"/>
      <c r="AF6328" s="104"/>
      <c r="AG6328" s="104"/>
      <c r="AK6328" s="104"/>
      <c r="AL6328" s="104"/>
      <c r="AO6328" s="104"/>
      <c r="AP6328" s="104"/>
    </row>
    <row r="6329" spans="21:42" ht="15" customHeight="1" x14ac:dyDescent="0.25">
      <c r="U6329" s="104"/>
      <c r="AB6329" s="104"/>
      <c r="AC6329" s="104"/>
      <c r="AF6329" s="104"/>
      <c r="AG6329" s="104"/>
      <c r="AK6329" s="104"/>
      <c r="AL6329" s="104"/>
      <c r="AO6329" s="104"/>
      <c r="AP6329" s="104"/>
    </row>
    <row r="6330" spans="21:42" ht="15" customHeight="1" x14ac:dyDescent="0.25">
      <c r="U6330" s="104"/>
      <c r="AB6330" s="104"/>
      <c r="AC6330" s="104"/>
      <c r="AF6330" s="104"/>
      <c r="AG6330" s="104"/>
      <c r="AK6330" s="104"/>
      <c r="AL6330" s="104"/>
      <c r="AO6330" s="104"/>
      <c r="AP6330" s="104"/>
    </row>
    <row r="6331" spans="21:42" ht="15" customHeight="1" x14ac:dyDescent="0.25">
      <c r="U6331" s="104"/>
      <c r="AB6331" s="104"/>
      <c r="AC6331" s="104"/>
      <c r="AF6331" s="104"/>
      <c r="AG6331" s="104"/>
      <c r="AK6331" s="104"/>
      <c r="AL6331" s="104"/>
      <c r="AO6331" s="104"/>
      <c r="AP6331" s="104"/>
    </row>
    <row r="6332" spans="21:42" ht="15" customHeight="1" x14ac:dyDescent="0.25">
      <c r="U6332" s="104"/>
      <c r="AB6332" s="104"/>
      <c r="AC6332" s="104"/>
      <c r="AF6332" s="104"/>
      <c r="AG6332" s="104"/>
      <c r="AK6332" s="104"/>
      <c r="AL6332" s="104"/>
      <c r="AO6332" s="104"/>
      <c r="AP6332" s="104"/>
    </row>
    <row r="6333" spans="21:42" ht="15" customHeight="1" x14ac:dyDescent="0.25">
      <c r="U6333" s="104"/>
      <c r="AB6333" s="104"/>
      <c r="AC6333" s="104"/>
      <c r="AF6333" s="104"/>
      <c r="AG6333" s="104"/>
      <c r="AK6333" s="104"/>
      <c r="AL6333" s="104"/>
      <c r="AO6333" s="104"/>
      <c r="AP6333" s="104"/>
    </row>
    <row r="6334" spans="21:42" ht="15" customHeight="1" x14ac:dyDescent="0.25">
      <c r="U6334" s="104"/>
      <c r="AB6334" s="104"/>
      <c r="AC6334" s="104"/>
      <c r="AF6334" s="104"/>
      <c r="AG6334" s="104"/>
      <c r="AK6334" s="104"/>
      <c r="AL6334" s="104"/>
      <c r="AO6334" s="104"/>
      <c r="AP6334" s="104"/>
    </row>
    <row r="6335" spans="21:42" ht="15" customHeight="1" x14ac:dyDescent="0.25">
      <c r="U6335" s="104"/>
      <c r="AB6335" s="104"/>
      <c r="AC6335" s="104"/>
      <c r="AF6335" s="104"/>
      <c r="AG6335" s="104"/>
      <c r="AK6335" s="104"/>
      <c r="AL6335" s="104"/>
      <c r="AO6335" s="104"/>
      <c r="AP6335" s="104"/>
    </row>
    <row r="6336" spans="21:42" ht="15" customHeight="1" x14ac:dyDescent="0.25">
      <c r="U6336" s="104"/>
      <c r="AB6336" s="104"/>
      <c r="AC6336" s="104"/>
      <c r="AF6336" s="104"/>
      <c r="AG6336" s="104"/>
      <c r="AK6336" s="104"/>
      <c r="AL6336" s="104"/>
      <c r="AO6336" s="104"/>
      <c r="AP6336" s="104"/>
    </row>
    <row r="6337" spans="21:42" ht="15" customHeight="1" x14ac:dyDescent="0.25">
      <c r="U6337" s="104"/>
      <c r="AB6337" s="104"/>
      <c r="AC6337" s="104"/>
      <c r="AF6337" s="104"/>
      <c r="AG6337" s="104"/>
      <c r="AK6337" s="104"/>
      <c r="AL6337" s="104"/>
      <c r="AO6337" s="104"/>
      <c r="AP6337" s="104"/>
    </row>
    <row r="6338" spans="21:42" ht="15" customHeight="1" x14ac:dyDescent="0.25">
      <c r="U6338" s="104"/>
      <c r="AB6338" s="104"/>
      <c r="AC6338" s="104"/>
      <c r="AF6338" s="104"/>
      <c r="AG6338" s="104"/>
      <c r="AK6338" s="104"/>
      <c r="AL6338" s="104"/>
      <c r="AO6338" s="104"/>
      <c r="AP6338" s="104"/>
    </row>
    <row r="6339" spans="21:42" ht="15" customHeight="1" x14ac:dyDescent="0.25">
      <c r="U6339" s="104"/>
      <c r="AB6339" s="104"/>
      <c r="AC6339" s="104"/>
      <c r="AF6339" s="104"/>
      <c r="AG6339" s="104"/>
      <c r="AK6339" s="104"/>
      <c r="AL6339" s="104"/>
      <c r="AO6339" s="104"/>
      <c r="AP6339" s="104"/>
    </row>
    <row r="6340" spans="21:42" ht="15" customHeight="1" x14ac:dyDescent="0.25">
      <c r="U6340" s="104"/>
      <c r="AB6340" s="104"/>
      <c r="AC6340" s="104"/>
      <c r="AF6340" s="104"/>
      <c r="AG6340" s="104"/>
      <c r="AK6340" s="104"/>
      <c r="AL6340" s="104"/>
      <c r="AO6340" s="104"/>
      <c r="AP6340" s="104"/>
    </row>
    <row r="6341" spans="21:42" ht="15" customHeight="1" x14ac:dyDescent="0.25">
      <c r="U6341" s="104"/>
      <c r="AB6341" s="104"/>
      <c r="AC6341" s="104"/>
      <c r="AF6341" s="104"/>
      <c r="AG6341" s="104"/>
      <c r="AK6341" s="104"/>
      <c r="AL6341" s="104"/>
      <c r="AO6341" s="104"/>
      <c r="AP6341" s="104"/>
    </row>
    <row r="6342" spans="21:42" ht="15" customHeight="1" x14ac:dyDescent="0.25">
      <c r="U6342" s="104"/>
      <c r="AB6342" s="104"/>
      <c r="AC6342" s="104"/>
      <c r="AF6342" s="104"/>
      <c r="AG6342" s="104"/>
      <c r="AK6342" s="104"/>
      <c r="AL6342" s="104"/>
      <c r="AO6342" s="104"/>
      <c r="AP6342" s="104"/>
    </row>
    <row r="6343" spans="21:42" ht="15" customHeight="1" x14ac:dyDescent="0.25">
      <c r="U6343" s="104"/>
      <c r="AB6343" s="104"/>
      <c r="AC6343" s="104"/>
      <c r="AF6343" s="104"/>
      <c r="AG6343" s="104"/>
      <c r="AK6343" s="104"/>
      <c r="AL6343" s="104"/>
      <c r="AO6343" s="104"/>
      <c r="AP6343" s="104"/>
    </row>
    <row r="6344" spans="21:42" ht="15" customHeight="1" x14ac:dyDescent="0.25">
      <c r="U6344" s="104"/>
      <c r="AB6344" s="104"/>
      <c r="AC6344" s="104"/>
      <c r="AF6344" s="104"/>
      <c r="AG6344" s="104"/>
      <c r="AK6344" s="104"/>
      <c r="AL6344" s="104"/>
      <c r="AO6344" s="104"/>
      <c r="AP6344" s="104"/>
    </row>
    <row r="6345" spans="21:42" ht="15" customHeight="1" x14ac:dyDescent="0.25">
      <c r="U6345" s="104"/>
      <c r="AB6345" s="104"/>
      <c r="AC6345" s="104"/>
      <c r="AF6345" s="104"/>
      <c r="AG6345" s="104"/>
      <c r="AK6345" s="104"/>
      <c r="AL6345" s="104"/>
      <c r="AO6345" s="104"/>
      <c r="AP6345" s="104"/>
    </row>
    <row r="6346" spans="21:42" ht="15" customHeight="1" x14ac:dyDescent="0.25">
      <c r="U6346" s="104"/>
      <c r="AB6346" s="104"/>
      <c r="AC6346" s="104"/>
      <c r="AF6346" s="104"/>
      <c r="AG6346" s="104"/>
      <c r="AK6346" s="104"/>
      <c r="AL6346" s="104"/>
      <c r="AO6346" s="104"/>
      <c r="AP6346" s="104"/>
    </row>
    <row r="6347" spans="21:42" ht="15" customHeight="1" x14ac:dyDescent="0.25">
      <c r="U6347" s="104"/>
      <c r="AB6347" s="104"/>
      <c r="AC6347" s="104"/>
      <c r="AF6347" s="104"/>
      <c r="AG6347" s="104"/>
      <c r="AK6347" s="104"/>
      <c r="AL6347" s="104"/>
      <c r="AO6347" s="104"/>
      <c r="AP6347" s="104"/>
    </row>
    <row r="6348" spans="21:42" ht="15" customHeight="1" x14ac:dyDescent="0.25">
      <c r="U6348" s="104"/>
      <c r="AB6348" s="104"/>
      <c r="AC6348" s="104"/>
      <c r="AF6348" s="104"/>
      <c r="AG6348" s="104"/>
      <c r="AK6348" s="104"/>
      <c r="AL6348" s="104"/>
      <c r="AO6348" s="104"/>
      <c r="AP6348" s="104"/>
    </row>
    <row r="6349" spans="21:42" ht="15" customHeight="1" x14ac:dyDescent="0.25">
      <c r="U6349" s="104"/>
      <c r="AB6349" s="104"/>
      <c r="AC6349" s="104"/>
      <c r="AF6349" s="104"/>
      <c r="AG6349" s="104"/>
      <c r="AK6349" s="104"/>
      <c r="AL6349" s="104"/>
      <c r="AO6349" s="104"/>
      <c r="AP6349" s="104"/>
    </row>
    <row r="6350" spans="21:42" ht="15" customHeight="1" x14ac:dyDescent="0.25">
      <c r="U6350" s="104"/>
      <c r="AB6350" s="104"/>
      <c r="AC6350" s="104"/>
      <c r="AF6350" s="104"/>
      <c r="AG6350" s="104"/>
      <c r="AK6350" s="104"/>
      <c r="AL6350" s="104"/>
      <c r="AO6350" s="104"/>
      <c r="AP6350" s="104"/>
    </row>
    <row r="6351" spans="21:42" ht="15" customHeight="1" x14ac:dyDescent="0.25">
      <c r="U6351" s="104"/>
      <c r="AB6351" s="104"/>
      <c r="AC6351" s="104"/>
      <c r="AF6351" s="104"/>
      <c r="AG6351" s="104"/>
      <c r="AK6351" s="104"/>
      <c r="AL6351" s="104"/>
      <c r="AO6351" s="104"/>
      <c r="AP6351" s="104"/>
    </row>
    <row r="6352" spans="21:42" ht="15" customHeight="1" x14ac:dyDescent="0.25">
      <c r="U6352" s="104"/>
      <c r="AB6352" s="104"/>
      <c r="AC6352" s="104"/>
      <c r="AF6352" s="104"/>
      <c r="AG6352" s="104"/>
      <c r="AK6352" s="104"/>
      <c r="AL6352" s="104"/>
      <c r="AO6352" s="104"/>
      <c r="AP6352" s="104"/>
    </row>
    <row r="6353" spans="21:42" ht="15" customHeight="1" x14ac:dyDescent="0.25">
      <c r="U6353" s="104"/>
      <c r="AB6353" s="104"/>
      <c r="AC6353" s="104"/>
      <c r="AF6353" s="104"/>
      <c r="AG6353" s="104"/>
      <c r="AK6353" s="104"/>
      <c r="AL6353" s="104"/>
      <c r="AO6353" s="104"/>
      <c r="AP6353" s="104"/>
    </row>
    <row r="6354" spans="21:42" ht="15" customHeight="1" x14ac:dyDescent="0.25">
      <c r="U6354" s="104"/>
      <c r="AB6354" s="104"/>
      <c r="AC6354" s="104"/>
      <c r="AF6354" s="104"/>
      <c r="AG6354" s="104"/>
      <c r="AK6354" s="104"/>
      <c r="AL6354" s="104"/>
      <c r="AO6354" s="104"/>
      <c r="AP6354" s="104"/>
    </row>
    <row r="6355" spans="21:42" ht="15" customHeight="1" x14ac:dyDescent="0.25">
      <c r="U6355" s="104"/>
      <c r="AB6355" s="104"/>
      <c r="AC6355" s="104"/>
      <c r="AF6355" s="104"/>
      <c r="AG6355" s="104"/>
      <c r="AK6355" s="104"/>
      <c r="AL6355" s="104"/>
      <c r="AO6355" s="104"/>
      <c r="AP6355" s="104"/>
    </row>
    <row r="6356" spans="21:42" ht="15" customHeight="1" x14ac:dyDescent="0.25">
      <c r="U6356" s="104"/>
      <c r="AB6356" s="104"/>
      <c r="AC6356" s="104"/>
      <c r="AF6356" s="104"/>
      <c r="AG6356" s="104"/>
      <c r="AK6356" s="104"/>
      <c r="AL6356" s="104"/>
      <c r="AO6356" s="104"/>
      <c r="AP6356" s="104"/>
    </row>
    <row r="6357" spans="21:42" ht="15" customHeight="1" x14ac:dyDescent="0.25">
      <c r="U6357" s="104"/>
      <c r="AB6357" s="104"/>
      <c r="AC6357" s="104"/>
      <c r="AF6357" s="104"/>
      <c r="AG6357" s="104"/>
      <c r="AK6357" s="104"/>
      <c r="AL6357" s="104"/>
      <c r="AO6357" s="104"/>
      <c r="AP6357" s="104"/>
    </row>
    <row r="6358" spans="21:42" ht="15" customHeight="1" x14ac:dyDescent="0.25">
      <c r="U6358" s="104"/>
      <c r="AB6358" s="104"/>
      <c r="AC6358" s="104"/>
      <c r="AF6358" s="104"/>
      <c r="AG6358" s="104"/>
      <c r="AK6358" s="104"/>
      <c r="AL6358" s="104"/>
      <c r="AO6358" s="104"/>
      <c r="AP6358" s="104"/>
    </row>
    <row r="6359" spans="21:42" ht="15" customHeight="1" x14ac:dyDescent="0.25">
      <c r="U6359" s="104"/>
      <c r="AB6359" s="104"/>
      <c r="AC6359" s="104"/>
      <c r="AF6359" s="104"/>
      <c r="AG6359" s="104"/>
      <c r="AK6359" s="104"/>
      <c r="AL6359" s="104"/>
      <c r="AO6359" s="104"/>
      <c r="AP6359" s="104"/>
    </row>
    <row r="6360" spans="21:42" ht="15" customHeight="1" x14ac:dyDescent="0.25">
      <c r="U6360" s="104"/>
      <c r="AB6360" s="104"/>
      <c r="AC6360" s="104"/>
      <c r="AF6360" s="104"/>
      <c r="AG6360" s="104"/>
      <c r="AK6360" s="104"/>
      <c r="AL6360" s="104"/>
      <c r="AO6360" s="104"/>
      <c r="AP6360" s="104"/>
    </row>
    <row r="6361" spans="21:42" ht="15" customHeight="1" x14ac:dyDescent="0.25">
      <c r="U6361" s="104"/>
      <c r="AB6361" s="104"/>
      <c r="AC6361" s="104"/>
      <c r="AF6361" s="104"/>
      <c r="AG6361" s="104"/>
      <c r="AK6361" s="104"/>
      <c r="AL6361" s="104"/>
      <c r="AO6361" s="104"/>
      <c r="AP6361" s="104"/>
    </row>
    <row r="6362" spans="21:42" ht="15" customHeight="1" x14ac:dyDescent="0.25">
      <c r="U6362" s="104"/>
      <c r="AB6362" s="104"/>
      <c r="AC6362" s="104"/>
      <c r="AF6362" s="104"/>
      <c r="AG6362" s="104"/>
      <c r="AK6362" s="104"/>
      <c r="AL6362" s="104"/>
      <c r="AO6362" s="104"/>
      <c r="AP6362" s="104"/>
    </row>
    <row r="6363" spans="21:42" ht="15" customHeight="1" x14ac:dyDescent="0.25">
      <c r="U6363" s="104"/>
      <c r="AB6363" s="104"/>
      <c r="AC6363" s="104"/>
      <c r="AF6363" s="104"/>
      <c r="AG6363" s="104"/>
      <c r="AK6363" s="104"/>
      <c r="AL6363" s="104"/>
      <c r="AO6363" s="104"/>
      <c r="AP6363" s="104"/>
    </row>
    <row r="6364" spans="21:42" ht="15" customHeight="1" x14ac:dyDescent="0.25">
      <c r="U6364" s="104"/>
      <c r="AB6364" s="104"/>
      <c r="AC6364" s="104"/>
      <c r="AF6364" s="104"/>
      <c r="AG6364" s="104"/>
      <c r="AK6364" s="104"/>
      <c r="AL6364" s="104"/>
      <c r="AO6364" s="104"/>
      <c r="AP6364" s="104"/>
    </row>
    <row r="6365" spans="21:42" ht="15" customHeight="1" x14ac:dyDescent="0.25">
      <c r="U6365" s="104"/>
      <c r="AB6365" s="104"/>
      <c r="AC6365" s="104"/>
      <c r="AF6365" s="104"/>
      <c r="AG6365" s="104"/>
      <c r="AK6365" s="104"/>
      <c r="AL6365" s="104"/>
      <c r="AO6365" s="104"/>
      <c r="AP6365" s="104"/>
    </row>
    <row r="6366" spans="21:42" ht="15" customHeight="1" x14ac:dyDescent="0.25">
      <c r="U6366" s="104"/>
      <c r="AB6366" s="104"/>
      <c r="AC6366" s="104"/>
      <c r="AF6366" s="104"/>
      <c r="AG6366" s="104"/>
      <c r="AK6366" s="104"/>
      <c r="AL6366" s="104"/>
      <c r="AO6366" s="104"/>
      <c r="AP6366" s="104"/>
    </row>
    <row r="6367" spans="21:42" ht="15" customHeight="1" x14ac:dyDescent="0.25">
      <c r="U6367" s="104"/>
      <c r="AB6367" s="104"/>
      <c r="AC6367" s="104"/>
      <c r="AF6367" s="104"/>
      <c r="AG6367" s="104"/>
      <c r="AK6367" s="104"/>
      <c r="AL6367" s="104"/>
      <c r="AO6367" s="104"/>
      <c r="AP6367" s="104"/>
    </row>
    <row r="6368" spans="21:42" ht="15" customHeight="1" x14ac:dyDescent="0.25">
      <c r="U6368" s="104"/>
      <c r="AB6368" s="104"/>
      <c r="AC6368" s="104"/>
      <c r="AF6368" s="104"/>
      <c r="AG6368" s="104"/>
      <c r="AK6368" s="104"/>
      <c r="AL6368" s="104"/>
      <c r="AO6368" s="104"/>
      <c r="AP6368" s="104"/>
    </row>
    <row r="6369" spans="21:42" ht="15" customHeight="1" x14ac:dyDescent="0.25">
      <c r="U6369" s="104"/>
      <c r="AB6369" s="104"/>
      <c r="AC6369" s="104"/>
      <c r="AF6369" s="104"/>
      <c r="AG6369" s="104"/>
      <c r="AK6369" s="104"/>
      <c r="AL6369" s="104"/>
      <c r="AO6369" s="104"/>
      <c r="AP6369" s="104"/>
    </row>
    <row r="6370" spans="21:42" ht="15" customHeight="1" x14ac:dyDescent="0.25">
      <c r="U6370" s="104"/>
      <c r="AB6370" s="104"/>
      <c r="AC6370" s="104"/>
      <c r="AF6370" s="104"/>
      <c r="AG6370" s="104"/>
      <c r="AK6370" s="104"/>
      <c r="AL6370" s="104"/>
      <c r="AO6370" s="104"/>
      <c r="AP6370" s="104"/>
    </row>
    <row r="6371" spans="21:42" ht="15" customHeight="1" x14ac:dyDescent="0.25">
      <c r="U6371" s="104"/>
      <c r="AB6371" s="104"/>
      <c r="AC6371" s="104"/>
      <c r="AF6371" s="104"/>
      <c r="AG6371" s="104"/>
      <c r="AK6371" s="104"/>
      <c r="AL6371" s="104"/>
      <c r="AO6371" s="104"/>
      <c r="AP6371" s="104"/>
    </row>
    <row r="6372" spans="21:42" ht="15" customHeight="1" x14ac:dyDescent="0.25">
      <c r="U6372" s="104"/>
      <c r="AB6372" s="104"/>
      <c r="AC6372" s="104"/>
      <c r="AF6372" s="104"/>
      <c r="AG6372" s="104"/>
      <c r="AK6372" s="104"/>
      <c r="AL6372" s="104"/>
      <c r="AO6372" s="104"/>
      <c r="AP6372" s="104"/>
    </row>
    <row r="6373" spans="21:42" ht="15" customHeight="1" x14ac:dyDescent="0.25">
      <c r="U6373" s="104"/>
      <c r="AB6373" s="104"/>
      <c r="AC6373" s="104"/>
      <c r="AF6373" s="104"/>
      <c r="AG6373" s="104"/>
      <c r="AK6373" s="104"/>
      <c r="AL6373" s="104"/>
      <c r="AO6373" s="104"/>
      <c r="AP6373" s="104"/>
    </row>
    <row r="6374" spans="21:42" ht="15" customHeight="1" x14ac:dyDescent="0.25">
      <c r="U6374" s="104"/>
      <c r="AB6374" s="104"/>
      <c r="AC6374" s="104"/>
      <c r="AF6374" s="104"/>
      <c r="AG6374" s="104"/>
      <c r="AK6374" s="104"/>
      <c r="AL6374" s="104"/>
      <c r="AO6374" s="104"/>
      <c r="AP6374" s="104"/>
    </row>
    <row r="6375" spans="21:42" ht="15" customHeight="1" x14ac:dyDescent="0.25">
      <c r="U6375" s="104"/>
      <c r="AB6375" s="104"/>
      <c r="AC6375" s="104"/>
      <c r="AF6375" s="104"/>
      <c r="AG6375" s="104"/>
      <c r="AK6375" s="104"/>
      <c r="AL6375" s="104"/>
      <c r="AO6375" s="104"/>
      <c r="AP6375" s="104"/>
    </row>
    <row r="6376" spans="21:42" ht="15" customHeight="1" x14ac:dyDescent="0.25">
      <c r="U6376" s="104"/>
      <c r="AB6376" s="104"/>
      <c r="AC6376" s="104"/>
      <c r="AF6376" s="104"/>
      <c r="AG6376" s="104"/>
      <c r="AK6376" s="104"/>
      <c r="AL6376" s="104"/>
      <c r="AO6376" s="104"/>
      <c r="AP6376" s="104"/>
    </row>
    <row r="6377" spans="21:42" ht="15" customHeight="1" x14ac:dyDescent="0.25">
      <c r="U6377" s="104"/>
      <c r="AB6377" s="104"/>
      <c r="AC6377" s="104"/>
      <c r="AF6377" s="104"/>
      <c r="AG6377" s="104"/>
      <c r="AK6377" s="104"/>
      <c r="AL6377" s="104"/>
      <c r="AO6377" s="104"/>
      <c r="AP6377" s="104"/>
    </row>
    <row r="6378" spans="21:42" ht="15" customHeight="1" x14ac:dyDescent="0.25">
      <c r="U6378" s="104"/>
      <c r="AB6378" s="104"/>
      <c r="AC6378" s="104"/>
      <c r="AF6378" s="104"/>
      <c r="AG6378" s="104"/>
      <c r="AK6378" s="104"/>
      <c r="AL6378" s="104"/>
      <c r="AO6378" s="104"/>
      <c r="AP6378" s="104"/>
    </row>
    <row r="6379" spans="21:42" ht="15" customHeight="1" x14ac:dyDescent="0.25">
      <c r="U6379" s="104"/>
      <c r="AB6379" s="104"/>
      <c r="AC6379" s="104"/>
      <c r="AF6379" s="104"/>
      <c r="AG6379" s="104"/>
      <c r="AK6379" s="104"/>
      <c r="AL6379" s="104"/>
      <c r="AO6379" s="104"/>
      <c r="AP6379" s="104"/>
    </row>
    <row r="6380" spans="21:42" ht="15" customHeight="1" x14ac:dyDescent="0.25">
      <c r="U6380" s="104"/>
      <c r="AB6380" s="104"/>
      <c r="AC6380" s="104"/>
      <c r="AF6380" s="104"/>
      <c r="AG6380" s="104"/>
      <c r="AK6380" s="104"/>
      <c r="AL6380" s="104"/>
      <c r="AO6380" s="104"/>
      <c r="AP6380" s="104"/>
    </row>
    <row r="6381" spans="21:42" ht="15" customHeight="1" x14ac:dyDescent="0.25">
      <c r="U6381" s="104"/>
      <c r="AB6381" s="104"/>
      <c r="AC6381" s="104"/>
      <c r="AF6381" s="104"/>
      <c r="AG6381" s="104"/>
      <c r="AK6381" s="104"/>
      <c r="AL6381" s="104"/>
      <c r="AO6381" s="104"/>
      <c r="AP6381" s="104"/>
    </row>
    <row r="6382" spans="21:42" ht="15" customHeight="1" x14ac:dyDescent="0.25">
      <c r="U6382" s="104"/>
      <c r="AB6382" s="104"/>
      <c r="AC6382" s="104"/>
      <c r="AF6382" s="104"/>
      <c r="AG6382" s="104"/>
      <c r="AK6382" s="104"/>
      <c r="AL6382" s="104"/>
      <c r="AO6382" s="104"/>
      <c r="AP6382" s="104"/>
    </row>
    <row r="6383" spans="21:42" ht="15" customHeight="1" x14ac:dyDescent="0.25">
      <c r="U6383" s="104"/>
      <c r="AB6383" s="104"/>
      <c r="AC6383" s="104"/>
      <c r="AF6383" s="104"/>
      <c r="AG6383" s="104"/>
      <c r="AK6383" s="104"/>
      <c r="AL6383" s="104"/>
      <c r="AO6383" s="104"/>
      <c r="AP6383" s="104"/>
    </row>
    <row r="6384" spans="21:42" ht="15" customHeight="1" x14ac:dyDescent="0.25">
      <c r="U6384" s="104"/>
      <c r="AB6384" s="104"/>
      <c r="AC6384" s="104"/>
      <c r="AF6384" s="104"/>
      <c r="AG6384" s="104"/>
      <c r="AK6384" s="104"/>
      <c r="AL6384" s="104"/>
      <c r="AO6384" s="104"/>
      <c r="AP6384" s="104"/>
    </row>
    <row r="6385" spans="21:42" ht="15" customHeight="1" x14ac:dyDescent="0.25">
      <c r="U6385" s="104"/>
      <c r="AB6385" s="104"/>
      <c r="AC6385" s="104"/>
      <c r="AF6385" s="104"/>
      <c r="AG6385" s="104"/>
      <c r="AK6385" s="104"/>
      <c r="AL6385" s="104"/>
      <c r="AO6385" s="104"/>
      <c r="AP6385" s="104"/>
    </row>
    <row r="6386" spans="21:42" ht="15" customHeight="1" x14ac:dyDescent="0.25">
      <c r="U6386" s="104"/>
      <c r="AB6386" s="104"/>
      <c r="AC6386" s="104"/>
      <c r="AF6386" s="104"/>
      <c r="AG6386" s="104"/>
      <c r="AK6386" s="104"/>
      <c r="AL6386" s="104"/>
      <c r="AO6386" s="104"/>
      <c r="AP6386" s="104"/>
    </row>
    <row r="6387" spans="21:42" ht="15" customHeight="1" x14ac:dyDescent="0.25">
      <c r="U6387" s="104"/>
      <c r="AB6387" s="104"/>
      <c r="AC6387" s="104"/>
      <c r="AF6387" s="104"/>
      <c r="AG6387" s="104"/>
      <c r="AK6387" s="104"/>
      <c r="AL6387" s="104"/>
      <c r="AO6387" s="104"/>
      <c r="AP6387" s="104"/>
    </row>
    <row r="6388" spans="21:42" ht="15" customHeight="1" x14ac:dyDescent="0.25">
      <c r="U6388" s="104"/>
      <c r="AB6388" s="104"/>
      <c r="AC6388" s="104"/>
      <c r="AF6388" s="104"/>
      <c r="AG6388" s="104"/>
      <c r="AK6388" s="104"/>
      <c r="AL6388" s="104"/>
      <c r="AO6388" s="104"/>
      <c r="AP6388" s="104"/>
    </row>
    <row r="6389" spans="21:42" ht="15" customHeight="1" x14ac:dyDescent="0.25">
      <c r="U6389" s="104"/>
      <c r="AB6389" s="104"/>
      <c r="AC6389" s="104"/>
      <c r="AF6389" s="104"/>
      <c r="AG6389" s="104"/>
      <c r="AK6389" s="104"/>
      <c r="AL6389" s="104"/>
      <c r="AO6389" s="104"/>
      <c r="AP6389" s="104"/>
    </row>
    <row r="6390" spans="21:42" ht="15" customHeight="1" x14ac:dyDescent="0.25">
      <c r="U6390" s="104"/>
      <c r="AB6390" s="104"/>
      <c r="AC6390" s="104"/>
      <c r="AF6390" s="104"/>
      <c r="AG6390" s="104"/>
      <c r="AK6390" s="104"/>
      <c r="AL6390" s="104"/>
      <c r="AO6390" s="104"/>
      <c r="AP6390" s="104"/>
    </row>
    <row r="6391" spans="21:42" ht="15" customHeight="1" x14ac:dyDescent="0.25">
      <c r="U6391" s="104"/>
      <c r="AB6391" s="104"/>
      <c r="AC6391" s="104"/>
      <c r="AF6391" s="104"/>
      <c r="AG6391" s="104"/>
      <c r="AK6391" s="104"/>
      <c r="AL6391" s="104"/>
      <c r="AO6391" s="104"/>
      <c r="AP6391" s="104"/>
    </row>
    <row r="6392" spans="21:42" ht="15" customHeight="1" x14ac:dyDescent="0.25">
      <c r="U6392" s="104"/>
      <c r="AB6392" s="104"/>
      <c r="AC6392" s="104"/>
      <c r="AF6392" s="104"/>
      <c r="AG6392" s="104"/>
      <c r="AK6392" s="104"/>
      <c r="AL6392" s="104"/>
      <c r="AO6392" s="104"/>
      <c r="AP6392" s="104"/>
    </row>
    <row r="6393" spans="21:42" ht="15" customHeight="1" x14ac:dyDescent="0.25">
      <c r="U6393" s="104"/>
      <c r="AB6393" s="104"/>
      <c r="AC6393" s="104"/>
      <c r="AF6393" s="104"/>
      <c r="AG6393" s="104"/>
      <c r="AK6393" s="104"/>
      <c r="AL6393" s="104"/>
      <c r="AO6393" s="104"/>
      <c r="AP6393" s="104"/>
    </row>
    <row r="6394" spans="21:42" ht="15" customHeight="1" x14ac:dyDescent="0.25">
      <c r="U6394" s="104"/>
      <c r="AB6394" s="104"/>
      <c r="AC6394" s="104"/>
      <c r="AF6394" s="104"/>
      <c r="AG6394" s="104"/>
      <c r="AK6394" s="104"/>
      <c r="AL6394" s="104"/>
      <c r="AO6394" s="104"/>
      <c r="AP6394" s="104"/>
    </row>
    <row r="6395" spans="21:42" ht="15" customHeight="1" x14ac:dyDescent="0.25">
      <c r="U6395" s="104"/>
      <c r="AB6395" s="104"/>
      <c r="AC6395" s="104"/>
      <c r="AF6395" s="104"/>
      <c r="AG6395" s="104"/>
      <c r="AK6395" s="104"/>
      <c r="AL6395" s="104"/>
      <c r="AO6395" s="104"/>
      <c r="AP6395" s="104"/>
    </row>
    <row r="6396" spans="21:42" ht="15" customHeight="1" x14ac:dyDescent="0.25">
      <c r="U6396" s="104"/>
      <c r="AB6396" s="104"/>
      <c r="AC6396" s="104"/>
      <c r="AF6396" s="104"/>
      <c r="AG6396" s="104"/>
      <c r="AK6396" s="104"/>
      <c r="AL6396" s="104"/>
      <c r="AO6396" s="104"/>
      <c r="AP6396" s="104"/>
    </row>
    <row r="6397" spans="21:42" ht="15" customHeight="1" x14ac:dyDescent="0.25">
      <c r="U6397" s="104"/>
      <c r="AB6397" s="104"/>
      <c r="AC6397" s="104"/>
      <c r="AF6397" s="104"/>
      <c r="AG6397" s="104"/>
      <c r="AK6397" s="104"/>
      <c r="AL6397" s="104"/>
      <c r="AO6397" s="104"/>
      <c r="AP6397" s="104"/>
    </row>
    <row r="6398" spans="21:42" ht="15" customHeight="1" x14ac:dyDescent="0.25">
      <c r="U6398" s="104"/>
      <c r="AB6398" s="104"/>
      <c r="AC6398" s="104"/>
      <c r="AF6398" s="104"/>
      <c r="AG6398" s="104"/>
      <c r="AK6398" s="104"/>
      <c r="AL6398" s="104"/>
      <c r="AO6398" s="104"/>
      <c r="AP6398" s="104"/>
    </row>
    <row r="6399" spans="21:42" ht="15" customHeight="1" x14ac:dyDescent="0.25">
      <c r="U6399" s="104"/>
      <c r="AB6399" s="104"/>
      <c r="AC6399" s="104"/>
      <c r="AF6399" s="104"/>
      <c r="AG6399" s="104"/>
      <c r="AK6399" s="104"/>
      <c r="AL6399" s="104"/>
      <c r="AO6399" s="104"/>
      <c r="AP6399" s="104"/>
    </row>
    <row r="6400" spans="21:42" ht="15" customHeight="1" x14ac:dyDescent="0.25">
      <c r="U6400" s="104"/>
      <c r="AB6400" s="104"/>
      <c r="AC6400" s="104"/>
      <c r="AF6400" s="104"/>
      <c r="AG6400" s="104"/>
      <c r="AK6400" s="104"/>
      <c r="AL6400" s="104"/>
      <c r="AO6400" s="104"/>
      <c r="AP6400" s="104"/>
    </row>
    <row r="6401" spans="21:42" ht="15" customHeight="1" x14ac:dyDescent="0.25">
      <c r="U6401" s="104"/>
      <c r="AB6401" s="104"/>
      <c r="AC6401" s="104"/>
      <c r="AF6401" s="104"/>
      <c r="AG6401" s="104"/>
      <c r="AK6401" s="104"/>
      <c r="AL6401" s="104"/>
      <c r="AO6401" s="104"/>
      <c r="AP6401" s="104"/>
    </row>
    <row r="6402" spans="21:42" ht="15" customHeight="1" x14ac:dyDescent="0.25">
      <c r="U6402" s="104"/>
      <c r="AB6402" s="104"/>
      <c r="AC6402" s="104"/>
      <c r="AF6402" s="104"/>
      <c r="AG6402" s="104"/>
      <c r="AK6402" s="104"/>
      <c r="AL6402" s="104"/>
      <c r="AO6402" s="104"/>
      <c r="AP6402" s="104"/>
    </row>
    <row r="6403" spans="21:42" ht="15" customHeight="1" x14ac:dyDescent="0.25">
      <c r="U6403" s="104"/>
      <c r="AB6403" s="104"/>
      <c r="AC6403" s="104"/>
      <c r="AF6403" s="104"/>
      <c r="AG6403" s="104"/>
      <c r="AK6403" s="104"/>
      <c r="AL6403" s="104"/>
      <c r="AO6403" s="104"/>
      <c r="AP6403" s="104"/>
    </row>
    <row r="6404" spans="21:42" ht="15" customHeight="1" x14ac:dyDescent="0.25">
      <c r="U6404" s="104"/>
      <c r="AB6404" s="104"/>
      <c r="AC6404" s="104"/>
      <c r="AF6404" s="104"/>
      <c r="AG6404" s="104"/>
      <c r="AK6404" s="104"/>
      <c r="AL6404" s="104"/>
      <c r="AO6404" s="104"/>
      <c r="AP6404" s="104"/>
    </row>
    <row r="6405" spans="21:42" ht="15" customHeight="1" x14ac:dyDescent="0.25">
      <c r="U6405" s="104"/>
      <c r="AB6405" s="104"/>
      <c r="AC6405" s="104"/>
      <c r="AF6405" s="104"/>
      <c r="AG6405" s="104"/>
      <c r="AK6405" s="104"/>
      <c r="AL6405" s="104"/>
      <c r="AO6405" s="104"/>
      <c r="AP6405" s="104"/>
    </row>
    <row r="6406" spans="21:42" ht="15" customHeight="1" x14ac:dyDescent="0.25">
      <c r="U6406" s="104"/>
      <c r="AB6406" s="104"/>
      <c r="AC6406" s="104"/>
      <c r="AF6406" s="104"/>
      <c r="AG6406" s="104"/>
      <c r="AK6406" s="104"/>
      <c r="AL6406" s="104"/>
      <c r="AO6406" s="104"/>
      <c r="AP6406" s="104"/>
    </row>
    <row r="6407" spans="21:42" ht="15" customHeight="1" x14ac:dyDescent="0.25">
      <c r="U6407" s="104"/>
      <c r="AB6407" s="104"/>
      <c r="AC6407" s="104"/>
      <c r="AF6407" s="104"/>
      <c r="AG6407" s="104"/>
      <c r="AK6407" s="104"/>
      <c r="AL6407" s="104"/>
      <c r="AO6407" s="104"/>
      <c r="AP6407" s="104"/>
    </row>
    <row r="6408" spans="21:42" ht="15" customHeight="1" x14ac:dyDescent="0.25">
      <c r="U6408" s="104"/>
      <c r="AB6408" s="104"/>
      <c r="AC6408" s="104"/>
      <c r="AF6408" s="104"/>
      <c r="AG6408" s="104"/>
      <c r="AK6408" s="104"/>
      <c r="AL6408" s="104"/>
      <c r="AO6408" s="104"/>
      <c r="AP6408" s="104"/>
    </row>
    <row r="6409" spans="21:42" ht="15" customHeight="1" x14ac:dyDescent="0.25">
      <c r="U6409" s="104"/>
      <c r="AB6409" s="104"/>
      <c r="AC6409" s="104"/>
      <c r="AF6409" s="104"/>
      <c r="AG6409" s="104"/>
      <c r="AK6409" s="104"/>
      <c r="AL6409" s="104"/>
      <c r="AO6409" s="104"/>
      <c r="AP6409" s="104"/>
    </row>
    <row r="6410" spans="21:42" ht="15" customHeight="1" x14ac:dyDescent="0.25">
      <c r="U6410" s="104"/>
      <c r="AB6410" s="104"/>
      <c r="AC6410" s="104"/>
      <c r="AF6410" s="104"/>
      <c r="AG6410" s="104"/>
      <c r="AK6410" s="104"/>
      <c r="AL6410" s="104"/>
      <c r="AO6410" s="104"/>
      <c r="AP6410" s="104"/>
    </row>
    <row r="6411" spans="21:42" ht="15" customHeight="1" x14ac:dyDescent="0.25">
      <c r="U6411" s="104"/>
      <c r="AB6411" s="104"/>
      <c r="AC6411" s="104"/>
      <c r="AF6411" s="104"/>
      <c r="AG6411" s="104"/>
      <c r="AK6411" s="104"/>
      <c r="AL6411" s="104"/>
      <c r="AO6411" s="104"/>
      <c r="AP6411" s="104"/>
    </row>
    <row r="6412" spans="21:42" ht="15" customHeight="1" x14ac:dyDescent="0.25">
      <c r="U6412" s="104"/>
      <c r="AB6412" s="104"/>
      <c r="AC6412" s="104"/>
      <c r="AF6412" s="104"/>
      <c r="AG6412" s="104"/>
      <c r="AK6412" s="104"/>
      <c r="AL6412" s="104"/>
      <c r="AO6412" s="104"/>
      <c r="AP6412" s="104"/>
    </row>
    <row r="6413" spans="21:42" ht="15" customHeight="1" x14ac:dyDescent="0.25">
      <c r="U6413" s="104"/>
      <c r="AB6413" s="104"/>
      <c r="AC6413" s="104"/>
      <c r="AF6413" s="104"/>
      <c r="AG6413" s="104"/>
      <c r="AK6413" s="104"/>
      <c r="AL6413" s="104"/>
      <c r="AO6413" s="104"/>
      <c r="AP6413" s="104"/>
    </row>
    <row r="6414" spans="21:42" ht="15" customHeight="1" x14ac:dyDescent="0.25">
      <c r="U6414" s="104"/>
      <c r="AB6414" s="104"/>
      <c r="AC6414" s="104"/>
      <c r="AF6414" s="104"/>
      <c r="AG6414" s="104"/>
      <c r="AK6414" s="104"/>
      <c r="AL6414" s="104"/>
      <c r="AO6414" s="104"/>
      <c r="AP6414" s="104"/>
    </row>
    <row r="6415" spans="21:42" ht="15" customHeight="1" x14ac:dyDescent="0.25">
      <c r="U6415" s="104"/>
      <c r="AB6415" s="104"/>
      <c r="AC6415" s="104"/>
      <c r="AF6415" s="104"/>
      <c r="AG6415" s="104"/>
      <c r="AK6415" s="104"/>
      <c r="AL6415" s="104"/>
      <c r="AO6415" s="104"/>
      <c r="AP6415" s="104"/>
    </row>
    <row r="6416" spans="21:42" ht="15" customHeight="1" x14ac:dyDescent="0.25">
      <c r="U6416" s="104"/>
      <c r="AB6416" s="104"/>
      <c r="AC6416" s="104"/>
      <c r="AF6416" s="104"/>
      <c r="AG6416" s="104"/>
      <c r="AK6416" s="104"/>
      <c r="AL6416" s="104"/>
      <c r="AO6416" s="104"/>
      <c r="AP6416" s="104"/>
    </row>
    <row r="6417" spans="21:42" ht="15" customHeight="1" x14ac:dyDescent="0.25">
      <c r="U6417" s="104"/>
      <c r="AB6417" s="104"/>
      <c r="AC6417" s="104"/>
      <c r="AF6417" s="104"/>
      <c r="AG6417" s="104"/>
      <c r="AK6417" s="104"/>
      <c r="AL6417" s="104"/>
      <c r="AO6417" s="104"/>
      <c r="AP6417" s="104"/>
    </row>
    <row r="6418" spans="21:42" ht="15" customHeight="1" x14ac:dyDescent="0.25">
      <c r="U6418" s="104"/>
      <c r="AB6418" s="104"/>
      <c r="AC6418" s="104"/>
      <c r="AF6418" s="104"/>
      <c r="AG6418" s="104"/>
      <c r="AK6418" s="104"/>
      <c r="AL6418" s="104"/>
      <c r="AO6418" s="104"/>
      <c r="AP6418" s="104"/>
    </row>
    <row r="6419" spans="21:42" ht="15" customHeight="1" x14ac:dyDescent="0.25">
      <c r="U6419" s="104"/>
      <c r="AB6419" s="104"/>
      <c r="AC6419" s="104"/>
      <c r="AF6419" s="104"/>
      <c r="AG6419" s="104"/>
      <c r="AK6419" s="104"/>
      <c r="AL6419" s="104"/>
      <c r="AO6419" s="104"/>
      <c r="AP6419" s="104"/>
    </row>
    <row r="6420" spans="21:42" ht="15" customHeight="1" x14ac:dyDescent="0.25">
      <c r="U6420" s="104"/>
      <c r="AB6420" s="104"/>
      <c r="AC6420" s="104"/>
      <c r="AF6420" s="104"/>
      <c r="AG6420" s="104"/>
      <c r="AK6420" s="104"/>
      <c r="AL6420" s="104"/>
      <c r="AO6420" s="104"/>
      <c r="AP6420" s="104"/>
    </row>
    <row r="6421" spans="21:42" ht="15" customHeight="1" x14ac:dyDescent="0.25">
      <c r="U6421" s="104"/>
      <c r="AB6421" s="104"/>
      <c r="AC6421" s="104"/>
      <c r="AF6421" s="104"/>
      <c r="AG6421" s="104"/>
      <c r="AK6421" s="104"/>
      <c r="AL6421" s="104"/>
      <c r="AO6421" s="104"/>
      <c r="AP6421" s="104"/>
    </row>
    <row r="6422" spans="21:42" ht="15" customHeight="1" x14ac:dyDescent="0.25">
      <c r="U6422" s="104"/>
      <c r="AB6422" s="104"/>
      <c r="AC6422" s="104"/>
      <c r="AF6422" s="104"/>
      <c r="AG6422" s="104"/>
      <c r="AK6422" s="104"/>
      <c r="AL6422" s="104"/>
      <c r="AO6422" s="104"/>
      <c r="AP6422" s="104"/>
    </row>
    <row r="6423" spans="21:42" ht="15" customHeight="1" x14ac:dyDescent="0.25">
      <c r="U6423" s="104"/>
      <c r="AB6423" s="104"/>
      <c r="AC6423" s="104"/>
      <c r="AF6423" s="104"/>
      <c r="AG6423" s="104"/>
      <c r="AK6423" s="104"/>
      <c r="AL6423" s="104"/>
      <c r="AO6423" s="104"/>
      <c r="AP6423" s="104"/>
    </row>
    <row r="6424" spans="21:42" ht="15" customHeight="1" x14ac:dyDescent="0.25">
      <c r="U6424" s="104"/>
      <c r="AB6424" s="104"/>
      <c r="AC6424" s="104"/>
      <c r="AF6424" s="104"/>
      <c r="AG6424" s="104"/>
      <c r="AK6424" s="104"/>
      <c r="AL6424" s="104"/>
      <c r="AO6424" s="104"/>
      <c r="AP6424" s="104"/>
    </row>
    <row r="6425" spans="21:42" ht="15" customHeight="1" x14ac:dyDescent="0.25">
      <c r="U6425" s="104"/>
      <c r="AB6425" s="104"/>
      <c r="AC6425" s="104"/>
      <c r="AF6425" s="104"/>
      <c r="AG6425" s="104"/>
      <c r="AK6425" s="104"/>
      <c r="AL6425" s="104"/>
      <c r="AO6425" s="104"/>
      <c r="AP6425" s="104"/>
    </row>
    <row r="6426" spans="21:42" ht="15" customHeight="1" x14ac:dyDescent="0.25">
      <c r="U6426" s="104"/>
      <c r="AB6426" s="104"/>
      <c r="AC6426" s="104"/>
      <c r="AF6426" s="104"/>
      <c r="AG6426" s="104"/>
      <c r="AK6426" s="104"/>
      <c r="AL6426" s="104"/>
      <c r="AO6426" s="104"/>
      <c r="AP6426" s="104"/>
    </row>
    <row r="6427" spans="21:42" ht="15" customHeight="1" x14ac:dyDescent="0.25">
      <c r="U6427" s="104"/>
      <c r="AB6427" s="104"/>
      <c r="AC6427" s="104"/>
      <c r="AF6427" s="104"/>
      <c r="AG6427" s="104"/>
      <c r="AK6427" s="104"/>
      <c r="AL6427" s="104"/>
      <c r="AO6427" s="104"/>
      <c r="AP6427" s="104"/>
    </row>
    <row r="6428" spans="21:42" ht="15" customHeight="1" x14ac:dyDescent="0.25">
      <c r="U6428" s="104"/>
      <c r="AB6428" s="104"/>
      <c r="AC6428" s="104"/>
      <c r="AF6428" s="104"/>
      <c r="AG6428" s="104"/>
      <c r="AK6428" s="104"/>
      <c r="AL6428" s="104"/>
      <c r="AO6428" s="104"/>
      <c r="AP6428" s="104"/>
    </row>
    <row r="6429" spans="21:42" ht="15" customHeight="1" x14ac:dyDescent="0.25">
      <c r="U6429" s="104"/>
      <c r="AB6429" s="104"/>
      <c r="AC6429" s="104"/>
      <c r="AF6429" s="104"/>
      <c r="AG6429" s="104"/>
      <c r="AK6429" s="104"/>
      <c r="AL6429" s="104"/>
      <c r="AO6429" s="104"/>
      <c r="AP6429" s="104"/>
    </row>
    <row r="6430" spans="21:42" ht="15" customHeight="1" x14ac:dyDescent="0.25">
      <c r="U6430" s="104"/>
      <c r="AB6430" s="104"/>
      <c r="AC6430" s="104"/>
      <c r="AF6430" s="104"/>
      <c r="AG6430" s="104"/>
      <c r="AK6430" s="104"/>
      <c r="AL6430" s="104"/>
      <c r="AO6430" s="104"/>
      <c r="AP6430" s="104"/>
    </row>
    <row r="6431" spans="21:42" ht="15" customHeight="1" x14ac:dyDescent="0.25">
      <c r="U6431" s="104"/>
      <c r="AB6431" s="104"/>
      <c r="AC6431" s="104"/>
      <c r="AF6431" s="104"/>
      <c r="AG6431" s="104"/>
      <c r="AK6431" s="104"/>
      <c r="AL6431" s="104"/>
      <c r="AO6431" s="104"/>
      <c r="AP6431" s="104"/>
    </row>
    <row r="6432" spans="21:42" ht="15" customHeight="1" x14ac:dyDescent="0.25">
      <c r="U6432" s="104"/>
      <c r="AB6432" s="104"/>
      <c r="AC6432" s="104"/>
      <c r="AF6432" s="104"/>
      <c r="AG6432" s="104"/>
      <c r="AK6432" s="104"/>
      <c r="AL6432" s="104"/>
      <c r="AO6432" s="104"/>
      <c r="AP6432" s="104"/>
    </row>
    <row r="6433" spans="21:42" ht="15" customHeight="1" x14ac:dyDescent="0.25">
      <c r="U6433" s="104"/>
      <c r="AB6433" s="104"/>
      <c r="AC6433" s="104"/>
      <c r="AF6433" s="104"/>
      <c r="AG6433" s="104"/>
      <c r="AK6433" s="104"/>
      <c r="AL6433" s="104"/>
      <c r="AO6433" s="104"/>
      <c r="AP6433" s="104"/>
    </row>
    <row r="6434" spans="21:42" ht="15" customHeight="1" x14ac:dyDescent="0.25">
      <c r="U6434" s="104"/>
      <c r="AB6434" s="104"/>
      <c r="AC6434" s="104"/>
      <c r="AF6434" s="104"/>
      <c r="AG6434" s="104"/>
      <c r="AK6434" s="104"/>
      <c r="AL6434" s="104"/>
      <c r="AO6434" s="104"/>
      <c r="AP6434" s="104"/>
    </row>
    <row r="6435" spans="21:42" ht="15" customHeight="1" x14ac:dyDescent="0.25">
      <c r="U6435" s="104"/>
      <c r="AB6435" s="104"/>
      <c r="AC6435" s="104"/>
      <c r="AF6435" s="104"/>
      <c r="AG6435" s="104"/>
      <c r="AK6435" s="104"/>
      <c r="AL6435" s="104"/>
      <c r="AO6435" s="104"/>
      <c r="AP6435" s="104"/>
    </row>
    <row r="6436" spans="21:42" ht="15" customHeight="1" x14ac:dyDescent="0.25">
      <c r="U6436" s="104"/>
      <c r="AB6436" s="104"/>
      <c r="AC6436" s="104"/>
      <c r="AF6436" s="104"/>
      <c r="AG6436" s="104"/>
      <c r="AK6436" s="104"/>
      <c r="AL6436" s="104"/>
      <c r="AO6436" s="104"/>
      <c r="AP6436" s="104"/>
    </row>
    <row r="6437" spans="21:42" ht="15" customHeight="1" x14ac:dyDescent="0.25">
      <c r="U6437" s="104"/>
      <c r="AB6437" s="104"/>
      <c r="AC6437" s="104"/>
      <c r="AF6437" s="104"/>
      <c r="AG6437" s="104"/>
      <c r="AK6437" s="104"/>
      <c r="AL6437" s="104"/>
      <c r="AO6437" s="104"/>
      <c r="AP6437" s="104"/>
    </row>
    <row r="6438" spans="21:42" ht="15" customHeight="1" x14ac:dyDescent="0.25">
      <c r="U6438" s="104"/>
      <c r="AB6438" s="104"/>
      <c r="AC6438" s="104"/>
      <c r="AF6438" s="104"/>
      <c r="AG6438" s="104"/>
      <c r="AK6438" s="104"/>
      <c r="AL6438" s="104"/>
      <c r="AO6438" s="104"/>
      <c r="AP6438" s="104"/>
    </row>
    <row r="6439" spans="21:42" ht="15" customHeight="1" x14ac:dyDescent="0.25">
      <c r="U6439" s="104"/>
      <c r="AB6439" s="104"/>
      <c r="AC6439" s="104"/>
      <c r="AF6439" s="104"/>
      <c r="AG6439" s="104"/>
      <c r="AK6439" s="104"/>
      <c r="AL6439" s="104"/>
      <c r="AO6439" s="104"/>
      <c r="AP6439" s="104"/>
    </row>
    <row r="6440" spans="21:42" ht="15" customHeight="1" x14ac:dyDescent="0.25">
      <c r="U6440" s="104"/>
      <c r="AB6440" s="104"/>
      <c r="AC6440" s="104"/>
      <c r="AF6440" s="104"/>
      <c r="AG6440" s="104"/>
      <c r="AK6440" s="104"/>
      <c r="AL6440" s="104"/>
      <c r="AO6440" s="104"/>
      <c r="AP6440" s="104"/>
    </row>
    <row r="6441" spans="21:42" ht="15" customHeight="1" x14ac:dyDescent="0.25">
      <c r="U6441" s="104"/>
      <c r="AB6441" s="104"/>
      <c r="AC6441" s="104"/>
      <c r="AF6441" s="104"/>
      <c r="AG6441" s="104"/>
      <c r="AK6441" s="104"/>
      <c r="AL6441" s="104"/>
      <c r="AO6441" s="104"/>
      <c r="AP6441" s="104"/>
    </row>
    <row r="6442" spans="21:42" ht="15" customHeight="1" x14ac:dyDescent="0.25">
      <c r="U6442" s="104"/>
      <c r="AB6442" s="104"/>
      <c r="AC6442" s="104"/>
      <c r="AF6442" s="104"/>
      <c r="AG6442" s="104"/>
      <c r="AK6442" s="104"/>
      <c r="AL6442" s="104"/>
      <c r="AO6442" s="104"/>
      <c r="AP6442" s="104"/>
    </row>
    <row r="6443" spans="21:42" ht="15" customHeight="1" x14ac:dyDescent="0.25">
      <c r="U6443" s="104"/>
      <c r="AB6443" s="104"/>
      <c r="AC6443" s="104"/>
      <c r="AF6443" s="104"/>
      <c r="AG6443" s="104"/>
      <c r="AK6443" s="104"/>
      <c r="AL6443" s="104"/>
      <c r="AO6443" s="104"/>
      <c r="AP6443" s="104"/>
    </row>
    <row r="6444" spans="21:42" ht="15" customHeight="1" x14ac:dyDescent="0.25">
      <c r="U6444" s="104"/>
      <c r="AB6444" s="104"/>
      <c r="AC6444" s="104"/>
      <c r="AF6444" s="104"/>
      <c r="AG6444" s="104"/>
      <c r="AK6444" s="104"/>
      <c r="AL6444" s="104"/>
      <c r="AO6444" s="104"/>
      <c r="AP6444" s="104"/>
    </row>
    <row r="6445" spans="21:42" ht="15" customHeight="1" x14ac:dyDescent="0.25">
      <c r="U6445" s="104"/>
      <c r="AB6445" s="104"/>
      <c r="AC6445" s="104"/>
      <c r="AF6445" s="104"/>
      <c r="AG6445" s="104"/>
      <c r="AK6445" s="104"/>
      <c r="AL6445" s="104"/>
      <c r="AO6445" s="104"/>
      <c r="AP6445" s="104"/>
    </row>
    <row r="6446" spans="21:42" ht="15" customHeight="1" x14ac:dyDescent="0.25">
      <c r="U6446" s="104"/>
      <c r="AB6446" s="104"/>
      <c r="AC6446" s="104"/>
      <c r="AF6446" s="104"/>
      <c r="AG6446" s="104"/>
      <c r="AK6446" s="104"/>
      <c r="AL6446" s="104"/>
      <c r="AO6446" s="104"/>
      <c r="AP6446" s="104"/>
    </row>
    <row r="6447" spans="21:42" ht="15" customHeight="1" x14ac:dyDescent="0.25">
      <c r="U6447" s="104"/>
      <c r="AB6447" s="104"/>
      <c r="AC6447" s="104"/>
      <c r="AF6447" s="104"/>
      <c r="AG6447" s="104"/>
      <c r="AK6447" s="104"/>
      <c r="AL6447" s="104"/>
      <c r="AO6447" s="104"/>
      <c r="AP6447" s="104"/>
    </row>
    <row r="6448" spans="21:42" ht="15" customHeight="1" x14ac:dyDescent="0.25">
      <c r="U6448" s="104"/>
      <c r="AB6448" s="104"/>
      <c r="AC6448" s="104"/>
      <c r="AF6448" s="104"/>
      <c r="AG6448" s="104"/>
      <c r="AK6448" s="104"/>
      <c r="AL6448" s="104"/>
      <c r="AO6448" s="104"/>
      <c r="AP6448" s="104"/>
    </row>
    <row r="6449" spans="21:42" ht="15" customHeight="1" x14ac:dyDescent="0.25">
      <c r="U6449" s="104"/>
      <c r="AB6449" s="104"/>
      <c r="AC6449" s="104"/>
      <c r="AF6449" s="104"/>
      <c r="AG6449" s="104"/>
      <c r="AK6449" s="104"/>
      <c r="AL6449" s="104"/>
      <c r="AO6449" s="104"/>
      <c r="AP6449" s="104"/>
    </row>
    <row r="6450" spans="21:42" ht="15" customHeight="1" x14ac:dyDescent="0.25">
      <c r="U6450" s="104"/>
      <c r="AB6450" s="104"/>
      <c r="AC6450" s="104"/>
      <c r="AF6450" s="104"/>
      <c r="AG6450" s="104"/>
      <c r="AK6450" s="104"/>
      <c r="AL6450" s="104"/>
      <c r="AO6450" s="104"/>
      <c r="AP6450" s="104"/>
    </row>
    <row r="6451" spans="21:42" ht="15" customHeight="1" x14ac:dyDescent="0.25">
      <c r="U6451" s="104"/>
      <c r="AB6451" s="104"/>
      <c r="AC6451" s="104"/>
      <c r="AF6451" s="104"/>
      <c r="AG6451" s="104"/>
      <c r="AK6451" s="104"/>
      <c r="AL6451" s="104"/>
      <c r="AO6451" s="104"/>
      <c r="AP6451" s="104"/>
    </row>
    <row r="6452" spans="21:42" ht="15" customHeight="1" x14ac:dyDescent="0.25">
      <c r="U6452" s="104"/>
      <c r="AB6452" s="104"/>
      <c r="AC6452" s="104"/>
      <c r="AF6452" s="104"/>
      <c r="AG6452" s="104"/>
      <c r="AK6452" s="104"/>
      <c r="AL6452" s="104"/>
      <c r="AO6452" s="104"/>
      <c r="AP6452" s="104"/>
    </row>
    <row r="6453" spans="21:42" ht="15" customHeight="1" x14ac:dyDescent="0.25">
      <c r="U6453" s="104"/>
      <c r="AB6453" s="104"/>
      <c r="AC6453" s="104"/>
      <c r="AF6453" s="104"/>
      <c r="AG6453" s="104"/>
      <c r="AK6453" s="104"/>
      <c r="AL6453" s="104"/>
      <c r="AO6453" s="104"/>
      <c r="AP6453" s="104"/>
    </row>
    <row r="6454" spans="21:42" ht="15" customHeight="1" x14ac:dyDescent="0.25">
      <c r="U6454" s="104"/>
      <c r="AB6454" s="104"/>
      <c r="AC6454" s="104"/>
      <c r="AF6454" s="104"/>
      <c r="AG6454" s="104"/>
      <c r="AK6454" s="104"/>
      <c r="AL6454" s="104"/>
      <c r="AO6454" s="104"/>
      <c r="AP6454" s="104"/>
    </row>
    <row r="6455" spans="21:42" ht="15" customHeight="1" x14ac:dyDescent="0.25">
      <c r="U6455" s="104"/>
      <c r="AB6455" s="104"/>
      <c r="AC6455" s="104"/>
      <c r="AF6455" s="104"/>
      <c r="AG6455" s="104"/>
      <c r="AK6455" s="104"/>
      <c r="AL6455" s="104"/>
      <c r="AO6455" s="104"/>
      <c r="AP6455" s="104"/>
    </row>
    <row r="6456" spans="21:42" ht="15" customHeight="1" x14ac:dyDescent="0.25">
      <c r="U6456" s="104"/>
      <c r="AB6456" s="104"/>
      <c r="AC6456" s="104"/>
      <c r="AF6456" s="104"/>
      <c r="AG6456" s="104"/>
      <c r="AK6456" s="104"/>
      <c r="AL6456" s="104"/>
      <c r="AO6456" s="104"/>
      <c r="AP6456" s="104"/>
    </row>
    <row r="6457" spans="21:42" ht="15" customHeight="1" x14ac:dyDescent="0.25">
      <c r="U6457" s="104"/>
      <c r="AB6457" s="104"/>
      <c r="AC6457" s="104"/>
      <c r="AF6457" s="104"/>
      <c r="AG6457" s="104"/>
      <c r="AK6457" s="104"/>
      <c r="AL6457" s="104"/>
      <c r="AO6457" s="104"/>
      <c r="AP6457" s="104"/>
    </row>
    <row r="6458" spans="21:42" ht="15" customHeight="1" x14ac:dyDescent="0.25">
      <c r="U6458" s="104"/>
      <c r="AB6458" s="104"/>
      <c r="AC6458" s="104"/>
      <c r="AF6458" s="104"/>
      <c r="AG6458" s="104"/>
      <c r="AK6458" s="104"/>
      <c r="AL6458" s="104"/>
      <c r="AO6458" s="104"/>
      <c r="AP6458" s="104"/>
    </row>
    <row r="6459" spans="21:42" ht="15" customHeight="1" x14ac:dyDescent="0.25">
      <c r="U6459" s="104"/>
      <c r="AB6459" s="104"/>
      <c r="AC6459" s="104"/>
      <c r="AF6459" s="104"/>
      <c r="AG6459" s="104"/>
      <c r="AK6459" s="104"/>
      <c r="AL6459" s="104"/>
      <c r="AO6459" s="104"/>
      <c r="AP6459" s="104"/>
    </row>
    <row r="6460" spans="21:42" ht="15" customHeight="1" x14ac:dyDescent="0.25">
      <c r="U6460" s="104"/>
      <c r="AB6460" s="104"/>
      <c r="AC6460" s="104"/>
      <c r="AF6460" s="104"/>
      <c r="AG6460" s="104"/>
      <c r="AK6460" s="104"/>
      <c r="AL6460" s="104"/>
      <c r="AO6460" s="104"/>
      <c r="AP6460" s="104"/>
    </row>
    <row r="6461" spans="21:42" ht="15" customHeight="1" x14ac:dyDescent="0.25">
      <c r="U6461" s="104"/>
      <c r="AB6461" s="104"/>
      <c r="AC6461" s="104"/>
      <c r="AF6461" s="104"/>
      <c r="AG6461" s="104"/>
      <c r="AK6461" s="104"/>
      <c r="AL6461" s="104"/>
      <c r="AO6461" s="104"/>
      <c r="AP6461" s="104"/>
    </row>
    <row r="6462" spans="21:42" ht="15" customHeight="1" x14ac:dyDescent="0.25">
      <c r="U6462" s="104"/>
      <c r="AB6462" s="104"/>
      <c r="AC6462" s="104"/>
      <c r="AF6462" s="104"/>
      <c r="AG6462" s="104"/>
      <c r="AK6462" s="104"/>
      <c r="AL6462" s="104"/>
      <c r="AO6462" s="104"/>
      <c r="AP6462" s="104"/>
    </row>
    <row r="6463" spans="21:42" ht="15" customHeight="1" x14ac:dyDescent="0.25">
      <c r="U6463" s="104"/>
      <c r="AB6463" s="104"/>
      <c r="AC6463" s="104"/>
      <c r="AF6463" s="104"/>
      <c r="AG6463" s="104"/>
      <c r="AK6463" s="104"/>
      <c r="AL6463" s="104"/>
      <c r="AO6463" s="104"/>
      <c r="AP6463" s="104"/>
    </row>
    <row r="6464" spans="21:42" ht="15" customHeight="1" x14ac:dyDescent="0.25">
      <c r="U6464" s="104"/>
      <c r="AB6464" s="104"/>
      <c r="AC6464" s="104"/>
      <c r="AF6464" s="104"/>
      <c r="AG6464" s="104"/>
      <c r="AK6464" s="104"/>
      <c r="AL6464" s="104"/>
      <c r="AO6464" s="104"/>
      <c r="AP6464" s="104"/>
    </row>
    <row r="6465" spans="21:42" ht="15" customHeight="1" x14ac:dyDescent="0.25">
      <c r="U6465" s="104"/>
      <c r="AB6465" s="104"/>
      <c r="AC6465" s="104"/>
      <c r="AF6465" s="104"/>
      <c r="AG6465" s="104"/>
      <c r="AK6465" s="104"/>
      <c r="AL6465" s="104"/>
      <c r="AO6465" s="104"/>
      <c r="AP6465" s="104"/>
    </row>
    <row r="6466" spans="21:42" ht="15" customHeight="1" x14ac:dyDescent="0.25">
      <c r="U6466" s="104"/>
      <c r="AB6466" s="104"/>
      <c r="AC6466" s="104"/>
      <c r="AF6466" s="104"/>
      <c r="AG6466" s="104"/>
      <c r="AK6466" s="104"/>
      <c r="AL6466" s="104"/>
      <c r="AO6466" s="104"/>
      <c r="AP6466" s="104"/>
    </row>
    <row r="6467" spans="21:42" ht="15" customHeight="1" x14ac:dyDescent="0.25">
      <c r="U6467" s="104"/>
      <c r="AB6467" s="104"/>
      <c r="AC6467" s="104"/>
      <c r="AF6467" s="104"/>
      <c r="AG6467" s="104"/>
      <c r="AK6467" s="104"/>
      <c r="AL6467" s="104"/>
      <c r="AO6467" s="104"/>
      <c r="AP6467" s="104"/>
    </row>
    <row r="6468" spans="21:42" ht="15" customHeight="1" x14ac:dyDescent="0.25">
      <c r="U6468" s="104"/>
      <c r="AB6468" s="104"/>
      <c r="AC6468" s="104"/>
      <c r="AF6468" s="104"/>
      <c r="AG6468" s="104"/>
      <c r="AK6468" s="104"/>
      <c r="AL6468" s="104"/>
      <c r="AO6468" s="104"/>
      <c r="AP6468" s="104"/>
    </row>
    <row r="6469" spans="21:42" ht="15" customHeight="1" x14ac:dyDescent="0.25">
      <c r="U6469" s="104"/>
      <c r="AB6469" s="104"/>
      <c r="AC6469" s="104"/>
      <c r="AF6469" s="104"/>
      <c r="AG6469" s="104"/>
      <c r="AK6469" s="104"/>
      <c r="AL6469" s="104"/>
      <c r="AO6469" s="104"/>
      <c r="AP6469" s="104"/>
    </row>
    <row r="6470" spans="21:42" ht="15" customHeight="1" x14ac:dyDescent="0.25">
      <c r="U6470" s="104"/>
      <c r="AB6470" s="104"/>
      <c r="AC6470" s="104"/>
      <c r="AF6470" s="104"/>
      <c r="AG6470" s="104"/>
      <c r="AK6470" s="104"/>
      <c r="AL6470" s="104"/>
      <c r="AO6470" s="104"/>
      <c r="AP6470" s="104"/>
    </row>
    <row r="6471" spans="21:42" ht="15" customHeight="1" x14ac:dyDescent="0.25">
      <c r="U6471" s="104"/>
      <c r="AB6471" s="104"/>
      <c r="AC6471" s="104"/>
      <c r="AF6471" s="104"/>
      <c r="AG6471" s="104"/>
      <c r="AK6471" s="104"/>
      <c r="AL6471" s="104"/>
      <c r="AO6471" s="104"/>
      <c r="AP6471" s="104"/>
    </row>
    <row r="6472" spans="21:42" ht="15" customHeight="1" x14ac:dyDescent="0.25">
      <c r="U6472" s="104"/>
      <c r="AB6472" s="104"/>
      <c r="AC6472" s="104"/>
      <c r="AF6472" s="104"/>
      <c r="AG6472" s="104"/>
      <c r="AK6472" s="104"/>
      <c r="AL6472" s="104"/>
      <c r="AO6472" s="104"/>
      <c r="AP6472" s="104"/>
    </row>
    <row r="6473" spans="21:42" ht="15" customHeight="1" x14ac:dyDescent="0.25">
      <c r="U6473" s="104"/>
      <c r="AB6473" s="104"/>
      <c r="AC6473" s="104"/>
      <c r="AF6473" s="104"/>
      <c r="AG6473" s="104"/>
      <c r="AK6473" s="104"/>
      <c r="AL6473" s="104"/>
      <c r="AO6473" s="104"/>
      <c r="AP6473" s="104"/>
    </row>
    <row r="6474" spans="21:42" ht="15" customHeight="1" x14ac:dyDescent="0.25">
      <c r="U6474" s="104"/>
      <c r="AB6474" s="104"/>
      <c r="AC6474" s="104"/>
      <c r="AF6474" s="104"/>
      <c r="AG6474" s="104"/>
      <c r="AK6474" s="104"/>
      <c r="AL6474" s="104"/>
      <c r="AO6474" s="104"/>
      <c r="AP6474" s="104"/>
    </row>
    <row r="6475" spans="21:42" ht="15" customHeight="1" x14ac:dyDescent="0.25">
      <c r="U6475" s="104"/>
      <c r="AB6475" s="104"/>
      <c r="AC6475" s="104"/>
      <c r="AF6475" s="104"/>
      <c r="AG6475" s="104"/>
      <c r="AK6475" s="104"/>
      <c r="AL6475" s="104"/>
      <c r="AO6475" s="104"/>
      <c r="AP6475" s="104"/>
    </row>
    <row r="6476" spans="21:42" ht="15" customHeight="1" x14ac:dyDescent="0.25">
      <c r="U6476" s="104"/>
      <c r="AB6476" s="104"/>
      <c r="AC6476" s="104"/>
      <c r="AF6476" s="104"/>
      <c r="AG6476" s="104"/>
      <c r="AK6476" s="104"/>
      <c r="AL6476" s="104"/>
      <c r="AO6476" s="104"/>
      <c r="AP6476" s="104"/>
    </row>
    <row r="6477" spans="21:42" ht="15" customHeight="1" x14ac:dyDescent="0.25">
      <c r="U6477" s="104"/>
      <c r="AB6477" s="104"/>
      <c r="AC6477" s="104"/>
      <c r="AF6477" s="104"/>
      <c r="AG6477" s="104"/>
      <c r="AK6477" s="104"/>
      <c r="AL6477" s="104"/>
      <c r="AO6477" s="104"/>
      <c r="AP6477" s="104"/>
    </row>
    <row r="6478" spans="21:42" ht="15" customHeight="1" x14ac:dyDescent="0.25">
      <c r="U6478" s="104"/>
      <c r="AB6478" s="104"/>
      <c r="AC6478" s="104"/>
      <c r="AF6478" s="104"/>
      <c r="AG6478" s="104"/>
      <c r="AK6478" s="104"/>
      <c r="AL6478" s="104"/>
      <c r="AO6478" s="104"/>
      <c r="AP6478" s="104"/>
    </row>
    <row r="6479" spans="21:42" ht="15" customHeight="1" x14ac:dyDescent="0.25">
      <c r="U6479" s="104"/>
      <c r="AB6479" s="104"/>
      <c r="AC6479" s="104"/>
      <c r="AF6479" s="104"/>
      <c r="AG6479" s="104"/>
      <c r="AK6479" s="104"/>
      <c r="AL6479" s="104"/>
      <c r="AO6479" s="104"/>
      <c r="AP6479" s="104"/>
    </row>
    <row r="6480" spans="21:42" ht="15" customHeight="1" x14ac:dyDescent="0.25">
      <c r="U6480" s="104"/>
      <c r="AB6480" s="104"/>
      <c r="AC6480" s="104"/>
      <c r="AF6480" s="104"/>
      <c r="AG6480" s="104"/>
      <c r="AK6480" s="104"/>
      <c r="AL6480" s="104"/>
      <c r="AO6480" s="104"/>
      <c r="AP6480" s="104"/>
    </row>
    <row r="6481" spans="21:42" ht="15" customHeight="1" x14ac:dyDescent="0.25">
      <c r="U6481" s="104"/>
      <c r="AB6481" s="104"/>
      <c r="AC6481" s="104"/>
      <c r="AF6481" s="104"/>
      <c r="AG6481" s="104"/>
      <c r="AK6481" s="104"/>
      <c r="AL6481" s="104"/>
      <c r="AO6481" s="104"/>
      <c r="AP6481" s="104"/>
    </row>
    <row r="6482" spans="21:42" ht="15" customHeight="1" x14ac:dyDescent="0.25">
      <c r="U6482" s="104"/>
      <c r="AB6482" s="104"/>
      <c r="AC6482" s="104"/>
      <c r="AF6482" s="104"/>
      <c r="AG6482" s="104"/>
      <c r="AK6482" s="104"/>
      <c r="AL6482" s="104"/>
      <c r="AO6482" s="104"/>
      <c r="AP6482" s="104"/>
    </row>
    <row r="6483" spans="21:42" ht="15" customHeight="1" x14ac:dyDescent="0.25">
      <c r="U6483" s="104"/>
      <c r="AB6483" s="104"/>
      <c r="AC6483" s="104"/>
      <c r="AF6483" s="104"/>
      <c r="AG6483" s="104"/>
      <c r="AK6483" s="104"/>
      <c r="AL6483" s="104"/>
      <c r="AO6483" s="104"/>
      <c r="AP6483" s="104"/>
    </row>
    <row r="6484" spans="21:42" ht="15" customHeight="1" x14ac:dyDescent="0.25">
      <c r="U6484" s="104"/>
      <c r="AB6484" s="104"/>
      <c r="AC6484" s="104"/>
      <c r="AF6484" s="104"/>
      <c r="AG6484" s="104"/>
      <c r="AK6484" s="104"/>
      <c r="AL6484" s="104"/>
      <c r="AO6484" s="104"/>
      <c r="AP6484" s="104"/>
    </row>
    <row r="6485" spans="21:42" ht="15" customHeight="1" x14ac:dyDescent="0.25">
      <c r="U6485" s="104"/>
      <c r="AB6485" s="104"/>
      <c r="AC6485" s="104"/>
      <c r="AF6485" s="104"/>
      <c r="AG6485" s="104"/>
      <c r="AK6485" s="104"/>
      <c r="AL6485" s="104"/>
      <c r="AO6485" s="104"/>
      <c r="AP6485" s="104"/>
    </row>
    <row r="6486" spans="21:42" ht="15" customHeight="1" x14ac:dyDescent="0.25">
      <c r="U6486" s="104"/>
      <c r="AB6486" s="104"/>
      <c r="AC6486" s="104"/>
      <c r="AF6486" s="104"/>
      <c r="AG6486" s="104"/>
      <c r="AK6486" s="104"/>
      <c r="AL6486" s="104"/>
      <c r="AO6486" s="104"/>
      <c r="AP6486" s="104"/>
    </row>
    <row r="6487" spans="21:42" ht="15" customHeight="1" x14ac:dyDescent="0.25">
      <c r="U6487" s="104"/>
      <c r="AB6487" s="104"/>
      <c r="AC6487" s="104"/>
      <c r="AF6487" s="104"/>
      <c r="AG6487" s="104"/>
      <c r="AK6487" s="104"/>
      <c r="AL6487" s="104"/>
      <c r="AO6487" s="104"/>
      <c r="AP6487" s="104"/>
    </row>
    <row r="6488" spans="21:42" ht="15" customHeight="1" x14ac:dyDescent="0.25">
      <c r="U6488" s="104"/>
      <c r="AB6488" s="104"/>
      <c r="AC6488" s="104"/>
      <c r="AF6488" s="104"/>
      <c r="AG6488" s="104"/>
      <c r="AK6488" s="104"/>
      <c r="AL6488" s="104"/>
      <c r="AO6488" s="104"/>
      <c r="AP6488" s="104"/>
    </row>
    <row r="6489" spans="21:42" ht="15" customHeight="1" x14ac:dyDescent="0.25">
      <c r="U6489" s="104"/>
      <c r="AB6489" s="104"/>
      <c r="AC6489" s="104"/>
      <c r="AF6489" s="104"/>
      <c r="AG6489" s="104"/>
      <c r="AK6489" s="104"/>
      <c r="AL6489" s="104"/>
      <c r="AO6489" s="104"/>
      <c r="AP6489" s="104"/>
    </row>
    <row r="6490" spans="21:42" ht="15" customHeight="1" x14ac:dyDescent="0.25">
      <c r="U6490" s="104"/>
      <c r="AB6490" s="104"/>
      <c r="AC6490" s="104"/>
      <c r="AF6490" s="104"/>
      <c r="AG6490" s="104"/>
      <c r="AK6490" s="104"/>
      <c r="AL6490" s="104"/>
      <c r="AO6490" s="104"/>
      <c r="AP6490" s="104"/>
    </row>
    <row r="6491" spans="21:42" ht="15" customHeight="1" x14ac:dyDescent="0.25">
      <c r="U6491" s="104"/>
      <c r="AB6491" s="104"/>
      <c r="AC6491" s="104"/>
      <c r="AF6491" s="104"/>
      <c r="AG6491" s="104"/>
      <c r="AK6491" s="104"/>
      <c r="AL6491" s="104"/>
      <c r="AO6491" s="104"/>
      <c r="AP6491" s="104"/>
    </row>
    <row r="6492" spans="21:42" ht="15" customHeight="1" x14ac:dyDescent="0.25">
      <c r="U6492" s="104"/>
      <c r="AB6492" s="104"/>
      <c r="AC6492" s="104"/>
      <c r="AF6492" s="104"/>
      <c r="AG6492" s="104"/>
      <c r="AK6492" s="104"/>
      <c r="AL6492" s="104"/>
      <c r="AO6492" s="104"/>
      <c r="AP6492" s="104"/>
    </row>
    <row r="6493" spans="21:42" ht="15" customHeight="1" x14ac:dyDescent="0.25">
      <c r="U6493" s="104"/>
      <c r="AB6493" s="104"/>
      <c r="AC6493" s="104"/>
      <c r="AF6493" s="104"/>
      <c r="AG6493" s="104"/>
      <c r="AK6493" s="104"/>
      <c r="AL6493" s="104"/>
      <c r="AO6493" s="104"/>
      <c r="AP6493" s="104"/>
    </row>
    <row r="6494" spans="21:42" ht="15" customHeight="1" x14ac:dyDescent="0.25">
      <c r="U6494" s="104"/>
      <c r="AB6494" s="104"/>
      <c r="AC6494" s="104"/>
      <c r="AF6494" s="104"/>
      <c r="AG6494" s="104"/>
      <c r="AK6494" s="104"/>
      <c r="AL6494" s="104"/>
      <c r="AO6494" s="104"/>
      <c r="AP6494" s="104"/>
    </row>
    <row r="6495" spans="21:42" ht="15" customHeight="1" x14ac:dyDescent="0.25">
      <c r="U6495" s="104"/>
      <c r="AB6495" s="104"/>
      <c r="AC6495" s="104"/>
      <c r="AF6495" s="104"/>
      <c r="AG6495" s="104"/>
      <c r="AK6495" s="104"/>
      <c r="AL6495" s="104"/>
      <c r="AO6495" s="104"/>
      <c r="AP6495" s="104"/>
    </row>
    <row r="6496" spans="21:42" ht="15" customHeight="1" x14ac:dyDescent="0.25">
      <c r="U6496" s="104"/>
      <c r="AB6496" s="104"/>
      <c r="AC6496" s="104"/>
      <c r="AF6496" s="104"/>
      <c r="AG6496" s="104"/>
      <c r="AK6496" s="104"/>
      <c r="AL6496" s="104"/>
      <c r="AO6496" s="104"/>
      <c r="AP6496" s="104"/>
    </row>
    <row r="6497" spans="21:42" ht="15" customHeight="1" x14ac:dyDescent="0.25">
      <c r="U6497" s="104"/>
      <c r="AB6497" s="104"/>
      <c r="AC6497" s="104"/>
      <c r="AF6497" s="104"/>
      <c r="AG6497" s="104"/>
      <c r="AK6497" s="104"/>
      <c r="AL6497" s="104"/>
      <c r="AO6497" s="104"/>
      <c r="AP6497" s="104"/>
    </row>
    <row r="6498" spans="21:42" ht="15" customHeight="1" x14ac:dyDescent="0.25">
      <c r="U6498" s="104"/>
      <c r="AB6498" s="104"/>
      <c r="AC6498" s="104"/>
      <c r="AF6498" s="104"/>
      <c r="AG6498" s="104"/>
      <c r="AK6498" s="104"/>
      <c r="AL6498" s="104"/>
      <c r="AO6498" s="104"/>
      <c r="AP6498" s="104"/>
    </row>
    <row r="6499" spans="21:42" ht="15" customHeight="1" x14ac:dyDescent="0.25">
      <c r="U6499" s="104"/>
      <c r="AB6499" s="104"/>
      <c r="AC6499" s="104"/>
      <c r="AF6499" s="104"/>
      <c r="AG6499" s="104"/>
      <c r="AK6499" s="104"/>
      <c r="AL6499" s="104"/>
      <c r="AO6499" s="104"/>
      <c r="AP6499" s="104"/>
    </row>
    <row r="6500" spans="21:42" ht="15" customHeight="1" x14ac:dyDescent="0.25">
      <c r="U6500" s="104"/>
      <c r="AB6500" s="104"/>
      <c r="AC6500" s="104"/>
      <c r="AF6500" s="104"/>
      <c r="AG6500" s="104"/>
      <c r="AK6500" s="104"/>
      <c r="AL6500" s="104"/>
      <c r="AO6500" s="104"/>
      <c r="AP6500" s="104"/>
    </row>
    <row r="6501" spans="21:42" ht="15" customHeight="1" x14ac:dyDescent="0.25">
      <c r="U6501" s="104"/>
      <c r="AB6501" s="104"/>
      <c r="AC6501" s="104"/>
      <c r="AF6501" s="104"/>
      <c r="AG6501" s="104"/>
      <c r="AK6501" s="104"/>
      <c r="AL6501" s="104"/>
      <c r="AO6501" s="104"/>
      <c r="AP6501" s="104"/>
    </row>
    <row r="6502" spans="21:42" ht="15" customHeight="1" x14ac:dyDescent="0.25">
      <c r="U6502" s="104"/>
      <c r="AB6502" s="104"/>
      <c r="AC6502" s="104"/>
      <c r="AF6502" s="104"/>
      <c r="AG6502" s="104"/>
      <c r="AK6502" s="104"/>
      <c r="AL6502" s="104"/>
      <c r="AO6502" s="104"/>
      <c r="AP6502" s="104"/>
    </row>
    <row r="6503" spans="21:42" ht="15" customHeight="1" x14ac:dyDescent="0.25">
      <c r="U6503" s="104"/>
      <c r="AB6503" s="104"/>
      <c r="AC6503" s="104"/>
      <c r="AF6503" s="104"/>
      <c r="AG6503" s="104"/>
      <c r="AK6503" s="104"/>
      <c r="AL6503" s="104"/>
      <c r="AO6503" s="104"/>
      <c r="AP6503" s="104"/>
    </row>
    <row r="6504" spans="21:42" ht="15" customHeight="1" x14ac:dyDescent="0.25">
      <c r="U6504" s="104"/>
      <c r="AB6504" s="104"/>
      <c r="AC6504" s="104"/>
      <c r="AF6504" s="104"/>
      <c r="AG6504" s="104"/>
      <c r="AK6504" s="104"/>
      <c r="AL6504" s="104"/>
      <c r="AO6504" s="104"/>
      <c r="AP6504" s="104"/>
    </row>
    <row r="6505" spans="21:42" ht="15" customHeight="1" x14ac:dyDescent="0.25">
      <c r="U6505" s="104"/>
      <c r="AB6505" s="104"/>
      <c r="AC6505" s="104"/>
      <c r="AF6505" s="104"/>
      <c r="AG6505" s="104"/>
      <c r="AK6505" s="104"/>
      <c r="AL6505" s="104"/>
      <c r="AO6505" s="104"/>
      <c r="AP6505" s="104"/>
    </row>
    <row r="6506" spans="21:42" ht="15" customHeight="1" x14ac:dyDescent="0.25">
      <c r="U6506" s="104"/>
      <c r="AB6506" s="104"/>
      <c r="AC6506" s="104"/>
      <c r="AF6506" s="104"/>
      <c r="AG6506" s="104"/>
      <c r="AK6506" s="104"/>
      <c r="AL6506" s="104"/>
      <c r="AO6506" s="104"/>
      <c r="AP6506" s="104"/>
    </row>
    <row r="6507" spans="21:42" ht="15" customHeight="1" x14ac:dyDescent="0.25">
      <c r="U6507" s="104"/>
      <c r="AB6507" s="104"/>
      <c r="AC6507" s="104"/>
      <c r="AF6507" s="104"/>
      <c r="AG6507" s="104"/>
      <c r="AK6507" s="104"/>
      <c r="AL6507" s="104"/>
      <c r="AO6507" s="104"/>
      <c r="AP6507" s="104"/>
    </row>
    <row r="6508" spans="21:42" ht="15" customHeight="1" x14ac:dyDescent="0.25">
      <c r="U6508" s="104"/>
      <c r="AB6508" s="104"/>
      <c r="AC6508" s="104"/>
      <c r="AF6508" s="104"/>
      <c r="AG6508" s="104"/>
      <c r="AK6508" s="104"/>
      <c r="AL6508" s="104"/>
      <c r="AO6508" s="104"/>
      <c r="AP6508" s="104"/>
    </row>
    <row r="6509" spans="21:42" ht="15" customHeight="1" x14ac:dyDescent="0.25">
      <c r="U6509" s="104"/>
      <c r="AB6509" s="104"/>
      <c r="AC6509" s="104"/>
      <c r="AF6509" s="104"/>
      <c r="AG6509" s="104"/>
      <c r="AK6509" s="104"/>
      <c r="AL6509" s="104"/>
      <c r="AO6509" s="104"/>
      <c r="AP6509" s="104"/>
    </row>
    <row r="6510" spans="21:42" ht="15" customHeight="1" x14ac:dyDescent="0.25">
      <c r="U6510" s="104"/>
      <c r="AB6510" s="104"/>
      <c r="AC6510" s="104"/>
      <c r="AF6510" s="104"/>
      <c r="AG6510" s="104"/>
      <c r="AK6510" s="104"/>
      <c r="AL6510" s="104"/>
      <c r="AO6510" s="104"/>
      <c r="AP6510" s="104"/>
    </row>
    <row r="6511" spans="21:42" ht="15" customHeight="1" x14ac:dyDescent="0.25">
      <c r="U6511" s="104"/>
      <c r="AB6511" s="104"/>
      <c r="AC6511" s="104"/>
      <c r="AF6511" s="104"/>
      <c r="AG6511" s="104"/>
      <c r="AK6511" s="104"/>
      <c r="AL6511" s="104"/>
      <c r="AO6511" s="104"/>
      <c r="AP6511" s="104"/>
    </row>
    <row r="6512" spans="21:42" ht="15" customHeight="1" x14ac:dyDescent="0.25">
      <c r="U6512" s="104"/>
      <c r="AB6512" s="104"/>
      <c r="AC6512" s="104"/>
      <c r="AF6512" s="104"/>
      <c r="AG6512" s="104"/>
      <c r="AK6512" s="104"/>
      <c r="AL6512" s="104"/>
      <c r="AO6512" s="104"/>
      <c r="AP6512" s="104"/>
    </row>
    <row r="6513" spans="21:42" ht="15" customHeight="1" x14ac:dyDescent="0.25">
      <c r="U6513" s="104"/>
      <c r="AB6513" s="104"/>
      <c r="AC6513" s="104"/>
      <c r="AF6513" s="104"/>
      <c r="AG6513" s="104"/>
      <c r="AK6513" s="104"/>
      <c r="AL6513" s="104"/>
      <c r="AO6513" s="104"/>
      <c r="AP6513" s="104"/>
    </row>
    <row r="6514" spans="21:42" ht="15" customHeight="1" x14ac:dyDescent="0.25">
      <c r="U6514" s="104"/>
      <c r="AB6514" s="104"/>
      <c r="AC6514" s="104"/>
      <c r="AF6514" s="104"/>
      <c r="AG6514" s="104"/>
      <c r="AK6514" s="104"/>
      <c r="AL6514" s="104"/>
      <c r="AO6514" s="104"/>
      <c r="AP6514" s="104"/>
    </row>
    <row r="6515" spans="21:42" ht="15" customHeight="1" x14ac:dyDescent="0.25">
      <c r="U6515" s="104"/>
      <c r="AB6515" s="104"/>
      <c r="AC6515" s="104"/>
      <c r="AF6515" s="104"/>
      <c r="AG6515" s="104"/>
      <c r="AK6515" s="104"/>
      <c r="AL6515" s="104"/>
      <c r="AO6515" s="104"/>
      <c r="AP6515" s="104"/>
    </row>
    <row r="6516" spans="21:42" ht="15" customHeight="1" x14ac:dyDescent="0.25">
      <c r="U6516" s="104"/>
      <c r="AB6516" s="104"/>
      <c r="AC6516" s="104"/>
      <c r="AF6516" s="104"/>
      <c r="AG6516" s="104"/>
      <c r="AK6516" s="104"/>
      <c r="AL6516" s="104"/>
      <c r="AO6516" s="104"/>
      <c r="AP6516" s="104"/>
    </row>
    <row r="6517" spans="21:42" ht="15" customHeight="1" x14ac:dyDescent="0.25">
      <c r="U6517" s="104"/>
      <c r="AB6517" s="104"/>
      <c r="AC6517" s="104"/>
      <c r="AF6517" s="104"/>
      <c r="AG6517" s="104"/>
      <c r="AK6517" s="104"/>
      <c r="AL6517" s="104"/>
      <c r="AO6517" s="104"/>
      <c r="AP6517" s="104"/>
    </row>
    <row r="6518" spans="21:42" ht="15" customHeight="1" x14ac:dyDescent="0.25">
      <c r="U6518" s="104"/>
      <c r="AB6518" s="104"/>
      <c r="AC6518" s="104"/>
      <c r="AF6518" s="104"/>
      <c r="AG6518" s="104"/>
      <c r="AK6518" s="104"/>
      <c r="AL6518" s="104"/>
      <c r="AO6518" s="104"/>
      <c r="AP6518" s="104"/>
    </row>
    <row r="6519" spans="21:42" ht="15" customHeight="1" x14ac:dyDescent="0.25">
      <c r="U6519" s="104"/>
      <c r="AB6519" s="104"/>
      <c r="AC6519" s="104"/>
      <c r="AF6519" s="104"/>
      <c r="AG6519" s="104"/>
      <c r="AK6519" s="104"/>
      <c r="AL6519" s="104"/>
      <c r="AO6519" s="104"/>
      <c r="AP6519" s="104"/>
    </row>
    <row r="6520" spans="21:42" ht="15" customHeight="1" x14ac:dyDescent="0.25">
      <c r="U6520" s="104"/>
      <c r="AB6520" s="104"/>
      <c r="AC6520" s="104"/>
      <c r="AF6520" s="104"/>
      <c r="AG6520" s="104"/>
      <c r="AK6520" s="104"/>
      <c r="AL6520" s="104"/>
      <c r="AO6520" s="104"/>
      <c r="AP6520" s="104"/>
    </row>
    <row r="6521" spans="21:42" ht="15" customHeight="1" x14ac:dyDescent="0.25">
      <c r="U6521" s="104"/>
      <c r="AB6521" s="104"/>
      <c r="AC6521" s="104"/>
      <c r="AF6521" s="104"/>
      <c r="AG6521" s="104"/>
      <c r="AK6521" s="104"/>
      <c r="AL6521" s="104"/>
      <c r="AO6521" s="104"/>
      <c r="AP6521" s="104"/>
    </row>
    <row r="6522" spans="21:42" ht="15" customHeight="1" x14ac:dyDescent="0.25">
      <c r="U6522" s="104"/>
      <c r="AB6522" s="104"/>
      <c r="AC6522" s="104"/>
      <c r="AF6522" s="104"/>
      <c r="AG6522" s="104"/>
      <c r="AK6522" s="104"/>
      <c r="AL6522" s="104"/>
      <c r="AO6522" s="104"/>
      <c r="AP6522" s="104"/>
    </row>
    <row r="6523" spans="21:42" ht="15" customHeight="1" x14ac:dyDescent="0.25">
      <c r="U6523" s="104"/>
      <c r="AB6523" s="104"/>
      <c r="AC6523" s="104"/>
      <c r="AF6523" s="104"/>
      <c r="AG6523" s="104"/>
      <c r="AK6523" s="104"/>
      <c r="AL6523" s="104"/>
      <c r="AO6523" s="104"/>
      <c r="AP6523" s="104"/>
    </row>
    <row r="6524" spans="21:42" ht="15" customHeight="1" x14ac:dyDescent="0.25">
      <c r="U6524" s="104"/>
      <c r="AB6524" s="104"/>
      <c r="AC6524" s="104"/>
      <c r="AF6524" s="104"/>
      <c r="AG6524" s="104"/>
      <c r="AK6524" s="104"/>
      <c r="AL6524" s="104"/>
      <c r="AO6524" s="104"/>
      <c r="AP6524" s="104"/>
    </row>
    <row r="6525" spans="21:42" ht="15" customHeight="1" x14ac:dyDescent="0.25">
      <c r="U6525" s="104"/>
      <c r="AB6525" s="104"/>
      <c r="AC6525" s="104"/>
      <c r="AF6525" s="104"/>
      <c r="AG6525" s="104"/>
      <c r="AK6525" s="104"/>
      <c r="AL6525" s="104"/>
      <c r="AO6525" s="104"/>
      <c r="AP6525" s="104"/>
    </row>
    <row r="6526" spans="21:42" ht="15" customHeight="1" x14ac:dyDescent="0.25">
      <c r="U6526" s="104"/>
      <c r="AB6526" s="104"/>
      <c r="AC6526" s="104"/>
      <c r="AF6526" s="104"/>
      <c r="AG6526" s="104"/>
      <c r="AK6526" s="104"/>
      <c r="AL6526" s="104"/>
      <c r="AO6526" s="104"/>
      <c r="AP6526" s="104"/>
    </row>
    <row r="6527" spans="21:42" ht="15" customHeight="1" x14ac:dyDescent="0.25">
      <c r="U6527" s="104"/>
      <c r="AB6527" s="104"/>
      <c r="AC6527" s="104"/>
      <c r="AF6527" s="104"/>
      <c r="AG6527" s="104"/>
      <c r="AK6527" s="104"/>
      <c r="AL6527" s="104"/>
      <c r="AO6527" s="104"/>
      <c r="AP6527" s="104"/>
    </row>
    <row r="6528" spans="21:42" ht="15" customHeight="1" x14ac:dyDescent="0.25">
      <c r="U6528" s="104"/>
      <c r="AB6528" s="104"/>
      <c r="AC6528" s="104"/>
      <c r="AF6528" s="104"/>
      <c r="AG6528" s="104"/>
      <c r="AK6528" s="104"/>
      <c r="AL6528" s="104"/>
      <c r="AO6528" s="104"/>
      <c r="AP6528" s="104"/>
    </row>
    <row r="6529" spans="21:42" ht="15" customHeight="1" x14ac:dyDescent="0.25">
      <c r="U6529" s="104"/>
      <c r="AB6529" s="104"/>
      <c r="AC6529" s="104"/>
      <c r="AF6529" s="104"/>
      <c r="AG6529" s="104"/>
      <c r="AK6529" s="104"/>
      <c r="AL6529" s="104"/>
      <c r="AO6529" s="104"/>
      <c r="AP6529" s="104"/>
    </row>
    <row r="6530" spans="21:42" ht="15" customHeight="1" x14ac:dyDescent="0.25">
      <c r="U6530" s="104"/>
      <c r="AB6530" s="104"/>
      <c r="AC6530" s="104"/>
      <c r="AF6530" s="104"/>
      <c r="AG6530" s="104"/>
      <c r="AK6530" s="104"/>
      <c r="AL6530" s="104"/>
      <c r="AO6530" s="104"/>
      <c r="AP6530" s="104"/>
    </row>
    <row r="6531" spans="21:42" ht="15" customHeight="1" x14ac:dyDescent="0.25">
      <c r="U6531" s="104"/>
      <c r="AB6531" s="104"/>
      <c r="AC6531" s="104"/>
      <c r="AF6531" s="104"/>
      <c r="AG6531" s="104"/>
      <c r="AK6531" s="104"/>
      <c r="AL6531" s="104"/>
      <c r="AO6531" s="104"/>
      <c r="AP6531" s="104"/>
    </row>
    <row r="6532" spans="21:42" ht="15" customHeight="1" x14ac:dyDescent="0.25">
      <c r="U6532" s="104"/>
      <c r="AB6532" s="104"/>
      <c r="AC6532" s="104"/>
      <c r="AF6532" s="104"/>
      <c r="AG6532" s="104"/>
      <c r="AK6532" s="104"/>
      <c r="AL6532" s="104"/>
      <c r="AO6532" s="104"/>
      <c r="AP6532" s="104"/>
    </row>
    <row r="6533" spans="21:42" ht="15" customHeight="1" x14ac:dyDescent="0.25">
      <c r="U6533" s="104"/>
      <c r="AB6533" s="104"/>
      <c r="AC6533" s="104"/>
      <c r="AF6533" s="104"/>
      <c r="AG6533" s="104"/>
      <c r="AK6533" s="104"/>
      <c r="AL6533" s="104"/>
      <c r="AO6533" s="104"/>
      <c r="AP6533" s="104"/>
    </row>
    <row r="6534" spans="21:42" ht="15" customHeight="1" x14ac:dyDescent="0.25">
      <c r="U6534" s="104"/>
      <c r="AB6534" s="104"/>
      <c r="AC6534" s="104"/>
      <c r="AF6534" s="104"/>
      <c r="AG6534" s="104"/>
      <c r="AK6534" s="104"/>
      <c r="AL6534" s="104"/>
      <c r="AO6534" s="104"/>
      <c r="AP6534" s="104"/>
    </row>
    <row r="6535" spans="21:42" ht="15" customHeight="1" x14ac:dyDescent="0.25">
      <c r="U6535" s="104"/>
      <c r="AB6535" s="104"/>
      <c r="AC6535" s="104"/>
      <c r="AF6535" s="104"/>
      <c r="AG6535" s="104"/>
      <c r="AK6535" s="104"/>
      <c r="AL6535" s="104"/>
      <c r="AO6535" s="104"/>
      <c r="AP6535" s="104"/>
    </row>
    <row r="6536" spans="21:42" ht="15" customHeight="1" x14ac:dyDescent="0.25">
      <c r="U6536" s="104"/>
      <c r="AB6536" s="104"/>
      <c r="AC6536" s="104"/>
      <c r="AF6536" s="104"/>
      <c r="AG6536" s="104"/>
      <c r="AK6536" s="104"/>
      <c r="AL6536" s="104"/>
      <c r="AO6536" s="104"/>
      <c r="AP6536" s="104"/>
    </row>
    <row r="6537" spans="21:42" ht="15" customHeight="1" x14ac:dyDescent="0.25">
      <c r="U6537" s="104"/>
      <c r="AB6537" s="104"/>
      <c r="AC6537" s="104"/>
      <c r="AF6537" s="104"/>
      <c r="AG6537" s="104"/>
      <c r="AK6537" s="104"/>
      <c r="AL6537" s="104"/>
      <c r="AO6537" s="104"/>
      <c r="AP6537" s="104"/>
    </row>
    <row r="6538" spans="21:42" ht="15" customHeight="1" x14ac:dyDescent="0.25">
      <c r="U6538" s="104"/>
      <c r="AB6538" s="104"/>
      <c r="AC6538" s="104"/>
      <c r="AF6538" s="104"/>
      <c r="AG6538" s="104"/>
      <c r="AK6538" s="104"/>
      <c r="AL6538" s="104"/>
      <c r="AO6538" s="104"/>
      <c r="AP6538" s="104"/>
    </row>
    <row r="6539" spans="21:42" ht="15" customHeight="1" x14ac:dyDescent="0.25">
      <c r="U6539" s="104"/>
      <c r="AB6539" s="104"/>
      <c r="AC6539" s="104"/>
      <c r="AF6539" s="104"/>
      <c r="AG6539" s="104"/>
      <c r="AK6539" s="104"/>
      <c r="AL6539" s="104"/>
      <c r="AO6539" s="104"/>
      <c r="AP6539" s="104"/>
    </row>
    <row r="6540" spans="21:42" ht="15" customHeight="1" x14ac:dyDescent="0.25">
      <c r="U6540" s="104"/>
      <c r="AB6540" s="104"/>
      <c r="AC6540" s="104"/>
      <c r="AF6540" s="104"/>
      <c r="AG6540" s="104"/>
      <c r="AK6540" s="104"/>
      <c r="AL6540" s="104"/>
      <c r="AO6540" s="104"/>
      <c r="AP6540" s="104"/>
    </row>
    <row r="6541" spans="21:42" ht="15" customHeight="1" x14ac:dyDescent="0.25">
      <c r="U6541" s="104"/>
      <c r="AB6541" s="104"/>
      <c r="AC6541" s="104"/>
      <c r="AF6541" s="104"/>
      <c r="AG6541" s="104"/>
      <c r="AK6541" s="104"/>
      <c r="AL6541" s="104"/>
      <c r="AO6541" s="104"/>
      <c r="AP6541" s="104"/>
    </row>
    <row r="6542" spans="21:42" ht="15" customHeight="1" x14ac:dyDescent="0.25">
      <c r="U6542" s="104"/>
      <c r="AB6542" s="104"/>
      <c r="AC6542" s="104"/>
      <c r="AF6542" s="104"/>
      <c r="AG6542" s="104"/>
      <c r="AK6542" s="104"/>
      <c r="AL6542" s="104"/>
      <c r="AO6542" s="104"/>
      <c r="AP6542" s="104"/>
    </row>
    <row r="6543" spans="21:42" ht="15" customHeight="1" x14ac:dyDescent="0.25">
      <c r="U6543" s="104"/>
      <c r="AB6543" s="104"/>
      <c r="AC6543" s="104"/>
      <c r="AF6543" s="104"/>
      <c r="AG6543" s="104"/>
      <c r="AK6543" s="104"/>
      <c r="AL6543" s="104"/>
      <c r="AO6543" s="104"/>
      <c r="AP6543" s="104"/>
    </row>
    <row r="6544" spans="21:42" ht="15" customHeight="1" x14ac:dyDescent="0.25">
      <c r="U6544" s="104"/>
      <c r="AB6544" s="104"/>
      <c r="AC6544" s="104"/>
      <c r="AF6544" s="104"/>
      <c r="AG6544" s="104"/>
      <c r="AK6544" s="104"/>
      <c r="AL6544" s="104"/>
      <c r="AO6544" s="104"/>
      <c r="AP6544" s="104"/>
    </row>
    <row r="6545" spans="21:42" ht="15" customHeight="1" x14ac:dyDescent="0.25">
      <c r="U6545" s="104"/>
      <c r="AB6545" s="104"/>
      <c r="AC6545" s="104"/>
      <c r="AF6545" s="104"/>
      <c r="AG6545" s="104"/>
      <c r="AK6545" s="104"/>
      <c r="AL6545" s="104"/>
      <c r="AO6545" s="104"/>
      <c r="AP6545" s="104"/>
    </row>
    <row r="6546" spans="21:42" ht="15" customHeight="1" x14ac:dyDescent="0.25">
      <c r="U6546" s="104"/>
      <c r="AB6546" s="104"/>
      <c r="AC6546" s="104"/>
      <c r="AF6546" s="104"/>
      <c r="AG6546" s="104"/>
      <c r="AK6546" s="104"/>
      <c r="AL6546" s="104"/>
      <c r="AO6546" s="104"/>
      <c r="AP6546" s="104"/>
    </row>
    <row r="6547" spans="21:42" ht="15" customHeight="1" x14ac:dyDescent="0.25">
      <c r="U6547" s="104"/>
      <c r="AB6547" s="104"/>
      <c r="AC6547" s="104"/>
      <c r="AF6547" s="104"/>
      <c r="AG6547" s="104"/>
      <c r="AK6547" s="104"/>
      <c r="AL6547" s="104"/>
      <c r="AO6547" s="104"/>
      <c r="AP6547" s="104"/>
    </row>
    <row r="6548" spans="21:42" ht="15" customHeight="1" x14ac:dyDescent="0.25">
      <c r="U6548" s="104"/>
      <c r="AB6548" s="104"/>
      <c r="AC6548" s="104"/>
      <c r="AF6548" s="104"/>
      <c r="AG6548" s="104"/>
      <c r="AK6548" s="104"/>
      <c r="AL6548" s="104"/>
      <c r="AO6548" s="104"/>
      <c r="AP6548" s="104"/>
    </row>
    <row r="6549" spans="21:42" ht="15" customHeight="1" x14ac:dyDescent="0.25">
      <c r="U6549" s="104"/>
      <c r="AB6549" s="104"/>
      <c r="AC6549" s="104"/>
      <c r="AF6549" s="104"/>
      <c r="AG6549" s="104"/>
      <c r="AK6549" s="104"/>
      <c r="AL6549" s="104"/>
      <c r="AO6549" s="104"/>
      <c r="AP6549" s="104"/>
    </row>
    <row r="6550" spans="21:42" ht="15" customHeight="1" x14ac:dyDescent="0.25">
      <c r="U6550" s="104"/>
      <c r="AB6550" s="104"/>
      <c r="AC6550" s="104"/>
      <c r="AF6550" s="104"/>
      <c r="AG6550" s="104"/>
      <c r="AK6550" s="104"/>
      <c r="AL6550" s="104"/>
      <c r="AO6550" s="104"/>
      <c r="AP6550" s="104"/>
    </row>
    <row r="6551" spans="21:42" ht="15" customHeight="1" x14ac:dyDescent="0.25">
      <c r="U6551" s="104"/>
      <c r="AB6551" s="104"/>
      <c r="AC6551" s="104"/>
      <c r="AF6551" s="104"/>
      <c r="AG6551" s="104"/>
      <c r="AK6551" s="104"/>
      <c r="AL6551" s="104"/>
      <c r="AO6551" s="104"/>
      <c r="AP6551" s="104"/>
    </row>
    <row r="6552" spans="21:42" ht="15" customHeight="1" x14ac:dyDescent="0.25">
      <c r="U6552" s="104"/>
      <c r="AB6552" s="104"/>
      <c r="AC6552" s="104"/>
      <c r="AF6552" s="104"/>
      <c r="AG6552" s="104"/>
      <c r="AK6552" s="104"/>
      <c r="AL6552" s="104"/>
      <c r="AO6552" s="104"/>
      <c r="AP6552" s="104"/>
    </row>
    <row r="6553" spans="21:42" ht="15" customHeight="1" x14ac:dyDescent="0.25">
      <c r="U6553" s="104"/>
      <c r="AB6553" s="104"/>
      <c r="AC6553" s="104"/>
      <c r="AF6553" s="104"/>
      <c r="AG6553" s="104"/>
      <c r="AK6553" s="104"/>
      <c r="AL6553" s="104"/>
      <c r="AO6553" s="104"/>
      <c r="AP6553" s="104"/>
    </row>
    <row r="6554" spans="21:42" ht="15" customHeight="1" x14ac:dyDescent="0.25">
      <c r="U6554" s="104"/>
      <c r="AB6554" s="104"/>
      <c r="AC6554" s="104"/>
      <c r="AF6554" s="104"/>
      <c r="AG6554" s="104"/>
      <c r="AK6554" s="104"/>
      <c r="AL6554" s="104"/>
      <c r="AO6554" s="104"/>
      <c r="AP6554" s="104"/>
    </row>
    <row r="6555" spans="21:42" ht="15" customHeight="1" x14ac:dyDescent="0.25">
      <c r="U6555" s="104"/>
      <c r="AB6555" s="104"/>
      <c r="AC6555" s="104"/>
      <c r="AF6555" s="104"/>
      <c r="AG6555" s="104"/>
      <c r="AK6555" s="104"/>
      <c r="AL6555" s="104"/>
      <c r="AO6555" s="104"/>
      <c r="AP6555" s="104"/>
    </row>
    <row r="6556" spans="21:42" ht="15" customHeight="1" x14ac:dyDescent="0.25">
      <c r="U6556" s="104"/>
      <c r="AB6556" s="104"/>
      <c r="AC6556" s="104"/>
      <c r="AF6556" s="104"/>
      <c r="AG6556" s="104"/>
      <c r="AK6556" s="104"/>
      <c r="AL6556" s="104"/>
      <c r="AO6556" s="104"/>
      <c r="AP6556" s="104"/>
    </row>
    <row r="6557" spans="21:42" ht="15" customHeight="1" x14ac:dyDescent="0.25">
      <c r="U6557" s="104"/>
      <c r="AB6557" s="104"/>
      <c r="AC6557" s="104"/>
      <c r="AF6557" s="104"/>
      <c r="AG6557" s="104"/>
      <c r="AK6557" s="104"/>
      <c r="AL6557" s="104"/>
      <c r="AO6557" s="104"/>
      <c r="AP6557" s="104"/>
    </row>
    <row r="6558" spans="21:42" ht="15" customHeight="1" x14ac:dyDescent="0.25">
      <c r="U6558" s="104"/>
      <c r="AB6558" s="104"/>
      <c r="AC6558" s="104"/>
      <c r="AF6558" s="104"/>
      <c r="AG6558" s="104"/>
      <c r="AK6558" s="104"/>
      <c r="AL6558" s="104"/>
      <c r="AO6558" s="104"/>
      <c r="AP6558" s="104"/>
    </row>
    <row r="6559" spans="21:42" ht="15" customHeight="1" x14ac:dyDescent="0.25">
      <c r="U6559" s="104"/>
      <c r="AB6559" s="104"/>
      <c r="AC6559" s="104"/>
      <c r="AF6559" s="104"/>
      <c r="AG6559" s="104"/>
      <c r="AK6559" s="104"/>
      <c r="AL6559" s="104"/>
      <c r="AO6559" s="104"/>
      <c r="AP6559" s="104"/>
    </row>
    <row r="6560" spans="21:42" ht="15" customHeight="1" x14ac:dyDescent="0.25">
      <c r="U6560" s="104"/>
      <c r="AB6560" s="104"/>
      <c r="AC6560" s="104"/>
      <c r="AF6560" s="104"/>
      <c r="AG6560" s="104"/>
      <c r="AK6560" s="104"/>
      <c r="AL6560" s="104"/>
      <c r="AO6560" s="104"/>
      <c r="AP6560" s="104"/>
    </row>
    <row r="6561" spans="21:42" ht="15" customHeight="1" x14ac:dyDescent="0.25">
      <c r="U6561" s="104"/>
      <c r="AB6561" s="104"/>
      <c r="AC6561" s="104"/>
      <c r="AF6561" s="104"/>
      <c r="AG6561" s="104"/>
      <c r="AK6561" s="104"/>
      <c r="AL6561" s="104"/>
      <c r="AO6561" s="104"/>
      <c r="AP6561" s="104"/>
    </row>
    <row r="6562" spans="21:42" ht="15" customHeight="1" x14ac:dyDescent="0.25">
      <c r="U6562" s="104"/>
      <c r="AB6562" s="104"/>
      <c r="AC6562" s="104"/>
      <c r="AF6562" s="104"/>
      <c r="AG6562" s="104"/>
      <c r="AK6562" s="104"/>
      <c r="AL6562" s="104"/>
      <c r="AO6562" s="104"/>
      <c r="AP6562" s="104"/>
    </row>
    <row r="6563" spans="21:42" ht="15" customHeight="1" x14ac:dyDescent="0.25">
      <c r="U6563" s="104"/>
      <c r="AB6563" s="104"/>
      <c r="AC6563" s="104"/>
      <c r="AF6563" s="104"/>
      <c r="AG6563" s="104"/>
      <c r="AK6563" s="104"/>
      <c r="AL6563" s="104"/>
      <c r="AO6563" s="104"/>
      <c r="AP6563" s="104"/>
    </row>
    <row r="6564" spans="21:42" ht="15" customHeight="1" x14ac:dyDescent="0.25">
      <c r="U6564" s="104"/>
      <c r="AB6564" s="104"/>
      <c r="AC6564" s="104"/>
      <c r="AF6564" s="104"/>
      <c r="AG6564" s="104"/>
      <c r="AK6564" s="104"/>
      <c r="AL6564" s="104"/>
      <c r="AO6564" s="104"/>
      <c r="AP6564" s="104"/>
    </row>
    <row r="6565" spans="21:42" ht="15" customHeight="1" x14ac:dyDescent="0.25">
      <c r="U6565" s="104"/>
      <c r="AB6565" s="104"/>
      <c r="AC6565" s="104"/>
      <c r="AF6565" s="104"/>
      <c r="AG6565" s="104"/>
      <c r="AK6565" s="104"/>
      <c r="AL6565" s="104"/>
      <c r="AO6565" s="104"/>
      <c r="AP6565" s="104"/>
    </row>
    <row r="6566" spans="21:42" ht="15" customHeight="1" x14ac:dyDescent="0.25">
      <c r="U6566" s="104"/>
      <c r="AB6566" s="104"/>
      <c r="AC6566" s="104"/>
      <c r="AF6566" s="104"/>
      <c r="AG6566" s="104"/>
      <c r="AK6566" s="104"/>
      <c r="AL6566" s="104"/>
      <c r="AO6566" s="104"/>
      <c r="AP6566" s="104"/>
    </row>
    <row r="6567" spans="21:42" ht="15" customHeight="1" x14ac:dyDescent="0.25">
      <c r="U6567" s="104"/>
      <c r="AB6567" s="104"/>
      <c r="AC6567" s="104"/>
      <c r="AF6567" s="104"/>
      <c r="AG6567" s="104"/>
      <c r="AK6567" s="104"/>
      <c r="AL6567" s="104"/>
      <c r="AO6567" s="104"/>
      <c r="AP6567" s="104"/>
    </row>
    <row r="6568" spans="21:42" ht="15" customHeight="1" x14ac:dyDescent="0.25">
      <c r="U6568" s="104"/>
      <c r="AB6568" s="104"/>
      <c r="AC6568" s="104"/>
      <c r="AF6568" s="104"/>
      <c r="AG6568" s="104"/>
      <c r="AK6568" s="104"/>
      <c r="AL6568" s="104"/>
      <c r="AO6568" s="104"/>
      <c r="AP6568" s="104"/>
    </row>
    <row r="6569" spans="21:42" ht="15" customHeight="1" x14ac:dyDescent="0.25">
      <c r="U6569" s="104"/>
      <c r="AB6569" s="104"/>
      <c r="AC6569" s="104"/>
      <c r="AF6569" s="104"/>
      <c r="AG6569" s="104"/>
      <c r="AK6569" s="104"/>
      <c r="AL6569" s="104"/>
      <c r="AO6569" s="104"/>
      <c r="AP6569" s="104"/>
    </row>
    <row r="6570" spans="21:42" ht="15" customHeight="1" x14ac:dyDescent="0.25">
      <c r="U6570" s="104"/>
      <c r="AB6570" s="104"/>
      <c r="AC6570" s="104"/>
      <c r="AF6570" s="104"/>
      <c r="AG6570" s="104"/>
      <c r="AK6570" s="104"/>
      <c r="AL6570" s="104"/>
      <c r="AO6570" s="104"/>
      <c r="AP6570" s="104"/>
    </row>
    <row r="6571" spans="21:42" ht="15" customHeight="1" x14ac:dyDescent="0.25">
      <c r="U6571" s="104"/>
      <c r="AB6571" s="104"/>
      <c r="AC6571" s="104"/>
      <c r="AF6571" s="104"/>
      <c r="AG6571" s="104"/>
      <c r="AK6571" s="104"/>
      <c r="AL6571" s="104"/>
      <c r="AO6571" s="104"/>
      <c r="AP6571" s="104"/>
    </row>
    <row r="6572" spans="21:42" ht="15" customHeight="1" x14ac:dyDescent="0.25">
      <c r="U6572" s="104"/>
      <c r="AB6572" s="104"/>
      <c r="AC6572" s="104"/>
      <c r="AF6572" s="104"/>
      <c r="AG6572" s="104"/>
      <c r="AK6572" s="104"/>
      <c r="AL6572" s="104"/>
      <c r="AO6572" s="104"/>
      <c r="AP6572" s="104"/>
    </row>
    <row r="6573" spans="21:42" ht="15" customHeight="1" x14ac:dyDescent="0.25">
      <c r="U6573" s="104"/>
      <c r="AB6573" s="104"/>
      <c r="AC6573" s="104"/>
      <c r="AF6573" s="104"/>
      <c r="AG6573" s="104"/>
      <c r="AK6573" s="104"/>
      <c r="AL6573" s="104"/>
      <c r="AO6573" s="104"/>
      <c r="AP6573" s="104"/>
    </row>
    <row r="6574" spans="21:42" ht="15" customHeight="1" x14ac:dyDescent="0.25">
      <c r="U6574" s="104"/>
      <c r="AB6574" s="104"/>
      <c r="AC6574" s="104"/>
      <c r="AF6574" s="104"/>
      <c r="AG6574" s="104"/>
      <c r="AK6574" s="104"/>
      <c r="AL6574" s="104"/>
      <c r="AO6574" s="104"/>
      <c r="AP6574" s="104"/>
    </row>
    <row r="6575" spans="21:42" ht="15" customHeight="1" x14ac:dyDescent="0.25">
      <c r="U6575" s="104"/>
      <c r="AB6575" s="104"/>
      <c r="AC6575" s="104"/>
      <c r="AF6575" s="104"/>
      <c r="AG6575" s="104"/>
      <c r="AK6575" s="104"/>
      <c r="AL6575" s="104"/>
      <c r="AO6575" s="104"/>
      <c r="AP6575" s="104"/>
    </row>
    <row r="6576" spans="21:42" ht="15" customHeight="1" x14ac:dyDescent="0.25">
      <c r="U6576" s="104"/>
      <c r="AB6576" s="104"/>
      <c r="AC6576" s="104"/>
      <c r="AF6576" s="104"/>
      <c r="AG6576" s="104"/>
      <c r="AK6576" s="104"/>
      <c r="AL6576" s="104"/>
      <c r="AO6576" s="104"/>
      <c r="AP6576" s="104"/>
    </row>
    <row r="6577" spans="21:42" ht="15" customHeight="1" x14ac:dyDescent="0.25">
      <c r="U6577" s="104"/>
      <c r="AB6577" s="104"/>
      <c r="AC6577" s="104"/>
      <c r="AF6577" s="104"/>
      <c r="AG6577" s="104"/>
      <c r="AK6577" s="104"/>
      <c r="AL6577" s="104"/>
      <c r="AO6577" s="104"/>
      <c r="AP6577" s="104"/>
    </row>
    <row r="6578" spans="21:42" ht="15" customHeight="1" x14ac:dyDescent="0.25">
      <c r="U6578" s="104"/>
      <c r="AB6578" s="104"/>
      <c r="AC6578" s="104"/>
      <c r="AF6578" s="104"/>
      <c r="AG6578" s="104"/>
      <c r="AK6578" s="104"/>
      <c r="AL6578" s="104"/>
      <c r="AO6578" s="104"/>
      <c r="AP6578" s="104"/>
    </row>
    <row r="6579" spans="21:42" ht="15" customHeight="1" x14ac:dyDescent="0.25">
      <c r="U6579" s="104"/>
      <c r="AB6579" s="104"/>
      <c r="AC6579" s="104"/>
      <c r="AF6579" s="104"/>
      <c r="AG6579" s="104"/>
      <c r="AK6579" s="104"/>
      <c r="AL6579" s="104"/>
      <c r="AO6579" s="104"/>
      <c r="AP6579" s="104"/>
    </row>
    <row r="6580" spans="21:42" ht="15" customHeight="1" x14ac:dyDescent="0.25">
      <c r="U6580" s="104"/>
      <c r="AB6580" s="104"/>
      <c r="AC6580" s="104"/>
      <c r="AF6580" s="104"/>
      <c r="AG6580" s="104"/>
      <c r="AK6580" s="104"/>
      <c r="AL6580" s="104"/>
      <c r="AO6580" s="104"/>
      <c r="AP6580" s="104"/>
    </row>
    <row r="6581" spans="21:42" ht="15" customHeight="1" x14ac:dyDescent="0.25">
      <c r="U6581" s="104"/>
      <c r="AB6581" s="104"/>
      <c r="AC6581" s="104"/>
      <c r="AF6581" s="104"/>
      <c r="AG6581" s="104"/>
      <c r="AK6581" s="104"/>
      <c r="AL6581" s="104"/>
      <c r="AO6581" s="104"/>
      <c r="AP6581" s="104"/>
    </row>
    <row r="6582" spans="21:42" ht="15" customHeight="1" x14ac:dyDescent="0.25">
      <c r="U6582" s="104"/>
      <c r="AB6582" s="104"/>
      <c r="AC6582" s="104"/>
      <c r="AF6582" s="104"/>
      <c r="AG6582" s="104"/>
      <c r="AK6582" s="104"/>
      <c r="AL6582" s="104"/>
      <c r="AO6582" s="104"/>
      <c r="AP6582" s="104"/>
    </row>
    <row r="6583" spans="21:42" ht="15" customHeight="1" x14ac:dyDescent="0.25">
      <c r="U6583" s="104"/>
      <c r="AB6583" s="104"/>
      <c r="AC6583" s="104"/>
      <c r="AF6583" s="104"/>
      <c r="AG6583" s="104"/>
      <c r="AK6583" s="104"/>
      <c r="AL6583" s="104"/>
      <c r="AO6583" s="104"/>
      <c r="AP6583" s="104"/>
    </row>
    <row r="6584" spans="21:42" ht="15" customHeight="1" x14ac:dyDescent="0.25">
      <c r="U6584" s="104"/>
      <c r="AB6584" s="104"/>
      <c r="AC6584" s="104"/>
      <c r="AF6584" s="104"/>
      <c r="AG6584" s="104"/>
      <c r="AK6584" s="104"/>
      <c r="AL6584" s="104"/>
      <c r="AO6584" s="104"/>
      <c r="AP6584" s="104"/>
    </row>
    <row r="6585" spans="21:42" ht="15" customHeight="1" x14ac:dyDescent="0.25">
      <c r="U6585" s="104"/>
      <c r="AB6585" s="104"/>
      <c r="AC6585" s="104"/>
      <c r="AF6585" s="104"/>
      <c r="AG6585" s="104"/>
      <c r="AK6585" s="104"/>
      <c r="AL6585" s="104"/>
      <c r="AO6585" s="104"/>
      <c r="AP6585" s="104"/>
    </row>
    <row r="6586" spans="21:42" ht="15" customHeight="1" x14ac:dyDescent="0.25">
      <c r="U6586" s="104"/>
      <c r="AB6586" s="104"/>
      <c r="AC6586" s="104"/>
      <c r="AF6586" s="104"/>
      <c r="AG6586" s="104"/>
      <c r="AK6586" s="104"/>
      <c r="AL6586" s="104"/>
      <c r="AO6586" s="104"/>
      <c r="AP6586" s="104"/>
    </row>
    <row r="6587" spans="21:42" ht="15" customHeight="1" x14ac:dyDescent="0.25">
      <c r="U6587" s="104"/>
      <c r="AB6587" s="104"/>
      <c r="AC6587" s="104"/>
      <c r="AF6587" s="104"/>
      <c r="AG6587" s="104"/>
      <c r="AK6587" s="104"/>
      <c r="AL6587" s="104"/>
      <c r="AO6587" s="104"/>
      <c r="AP6587" s="104"/>
    </row>
    <row r="6588" spans="21:42" ht="15" customHeight="1" x14ac:dyDescent="0.25">
      <c r="U6588" s="104"/>
      <c r="AB6588" s="104"/>
      <c r="AC6588" s="104"/>
      <c r="AF6588" s="104"/>
      <c r="AG6588" s="104"/>
      <c r="AK6588" s="104"/>
      <c r="AL6588" s="104"/>
      <c r="AO6588" s="104"/>
      <c r="AP6588" s="104"/>
    </row>
    <row r="6589" spans="21:42" ht="15" customHeight="1" x14ac:dyDescent="0.25">
      <c r="U6589" s="104"/>
      <c r="AB6589" s="104"/>
      <c r="AC6589" s="104"/>
      <c r="AF6589" s="104"/>
      <c r="AG6589" s="104"/>
      <c r="AK6589" s="104"/>
      <c r="AL6589" s="104"/>
      <c r="AO6589" s="104"/>
      <c r="AP6589" s="104"/>
    </row>
    <row r="6590" spans="21:42" ht="15" customHeight="1" x14ac:dyDescent="0.25">
      <c r="U6590" s="104"/>
      <c r="AB6590" s="104"/>
      <c r="AC6590" s="104"/>
      <c r="AF6590" s="104"/>
      <c r="AG6590" s="104"/>
      <c r="AK6590" s="104"/>
      <c r="AL6590" s="104"/>
      <c r="AO6590" s="104"/>
      <c r="AP6590" s="104"/>
    </row>
    <row r="6591" spans="21:42" ht="15" customHeight="1" x14ac:dyDescent="0.25">
      <c r="U6591" s="104"/>
      <c r="AB6591" s="104"/>
      <c r="AC6591" s="104"/>
      <c r="AF6591" s="104"/>
      <c r="AG6591" s="104"/>
      <c r="AK6591" s="104"/>
      <c r="AL6591" s="104"/>
      <c r="AO6591" s="104"/>
      <c r="AP6591" s="104"/>
    </row>
    <row r="6592" spans="21:42" ht="15" customHeight="1" x14ac:dyDescent="0.25">
      <c r="U6592" s="104"/>
      <c r="AB6592" s="104"/>
      <c r="AC6592" s="104"/>
      <c r="AF6592" s="104"/>
      <c r="AG6592" s="104"/>
      <c r="AK6592" s="104"/>
      <c r="AL6592" s="104"/>
      <c r="AO6592" s="104"/>
      <c r="AP6592" s="104"/>
    </row>
    <row r="6593" spans="21:42" ht="15" customHeight="1" x14ac:dyDescent="0.25">
      <c r="U6593" s="104"/>
      <c r="AB6593" s="104"/>
      <c r="AC6593" s="104"/>
      <c r="AF6593" s="104"/>
      <c r="AG6593" s="104"/>
      <c r="AK6593" s="104"/>
      <c r="AL6593" s="104"/>
      <c r="AO6593" s="104"/>
      <c r="AP6593" s="104"/>
    </row>
    <row r="6594" spans="21:42" ht="15" customHeight="1" x14ac:dyDescent="0.25">
      <c r="U6594" s="104"/>
      <c r="AB6594" s="104"/>
      <c r="AC6594" s="104"/>
      <c r="AF6594" s="104"/>
      <c r="AG6594" s="104"/>
      <c r="AK6594" s="104"/>
      <c r="AL6594" s="104"/>
      <c r="AO6594" s="104"/>
      <c r="AP6594" s="104"/>
    </row>
    <row r="6595" spans="21:42" ht="15" customHeight="1" x14ac:dyDescent="0.25">
      <c r="U6595" s="104"/>
      <c r="AB6595" s="104"/>
      <c r="AC6595" s="104"/>
      <c r="AF6595" s="104"/>
      <c r="AG6595" s="104"/>
      <c r="AK6595" s="104"/>
      <c r="AL6595" s="104"/>
      <c r="AO6595" s="104"/>
      <c r="AP6595" s="104"/>
    </row>
    <row r="6596" spans="21:42" ht="15" customHeight="1" x14ac:dyDescent="0.25">
      <c r="U6596" s="104"/>
      <c r="AB6596" s="104"/>
      <c r="AC6596" s="104"/>
      <c r="AF6596" s="104"/>
      <c r="AG6596" s="104"/>
      <c r="AK6596" s="104"/>
      <c r="AL6596" s="104"/>
      <c r="AO6596" s="104"/>
      <c r="AP6596" s="104"/>
    </row>
    <row r="6597" spans="21:42" ht="15" customHeight="1" x14ac:dyDescent="0.25">
      <c r="U6597" s="104"/>
      <c r="AB6597" s="104"/>
      <c r="AC6597" s="104"/>
      <c r="AF6597" s="104"/>
      <c r="AG6597" s="104"/>
      <c r="AK6597" s="104"/>
      <c r="AL6597" s="104"/>
      <c r="AO6597" s="104"/>
      <c r="AP6597" s="104"/>
    </row>
    <row r="6598" spans="21:42" ht="15" customHeight="1" x14ac:dyDescent="0.25">
      <c r="U6598" s="104"/>
      <c r="AB6598" s="104"/>
      <c r="AC6598" s="104"/>
      <c r="AF6598" s="104"/>
      <c r="AG6598" s="104"/>
      <c r="AK6598" s="104"/>
      <c r="AL6598" s="104"/>
      <c r="AO6598" s="104"/>
      <c r="AP6598" s="104"/>
    </row>
    <row r="6599" spans="21:42" ht="15" customHeight="1" x14ac:dyDescent="0.25">
      <c r="U6599" s="104"/>
      <c r="AB6599" s="104"/>
      <c r="AC6599" s="104"/>
      <c r="AF6599" s="104"/>
      <c r="AG6599" s="104"/>
      <c r="AK6599" s="104"/>
      <c r="AL6599" s="104"/>
      <c r="AO6599" s="104"/>
      <c r="AP6599" s="104"/>
    </row>
    <row r="6600" spans="21:42" ht="15" customHeight="1" x14ac:dyDescent="0.25">
      <c r="U6600" s="104"/>
      <c r="AB6600" s="104"/>
      <c r="AC6600" s="104"/>
      <c r="AF6600" s="104"/>
      <c r="AG6600" s="104"/>
      <c r="AK6600" s="104"/>
      <c r="AL6600" s="104"/>
      <c r="AO6600" s="104"/>
      <c r="AP6600" s="104"/>
    </row>
    <row r="6601" spans="21:42" ht="15" customHeight="1" x14ac:dyDescent="0.25">
      <c r="U6601" s="104"/>
      <c r="AB6601" s="104"/>
      <c r="AC6601" s="104"/>
      <c r="AF6601" s="104"/>
      <c r="AG6601" s="104"/>
      <c r="AK6601" s="104"/>
      <c r="AL6601" s="104"/>
      <c r="AO6601" s="104"/>
      <c r="AP6601" s="104"/>
    </row>
    <row r="6602" spans="21:42" ht="15" customHeight="1" x14ac:dyDescent="0.25">
      <c r="U6602" s="104"/>
      <c r="AB6602" s="104"/>
      <c r="AC6602" s="104"/>
      <c r="AF6602" s="104"/>
      <c r="AG6602" s="104"/>
      <c r="AK6602" s="104"/>
      <c r="AL6602" s="104"/>
      <c r="AO6602" s="104"/>
      <c r="AP6602" s="104"/>
    </row>
    <row r="6603" spans="21:42" ht="15" customHeight="1" x14ac:dyDescent="0.25">
      <c r="U6603" s="104"/>
      <c r="AB6603" s="104"/>
      <c r="AC6603" s="104"/>
      <c r="AF6603" s="104"/>
      <c r="AG6603" s="104"/>
      <c r="AK6603" s="104"/>
      <c r="AL6603" s="104"/>
      <c r="AO6603" s="104"/>
      <c r="AP6603" s="104"/>
    </row>
    <row r="6604" spans="21:42" ht="15" customHeight="1" x14ac:dyDescent="0.25">
      <c r="U6604" s="104"/>
      <c r="AB6604" s="104"/>
      <c r="AC6604" s="104"/>
      <c r="AF6604" s="104"/>
      <c r="AG6604" s="104"/>
      <c r="AK6604" s="104"/>
      <c r="AL6604" s="104"/>
      <c r="AO6604" s="104"/>
      <c r="AP6604" s="104"/>
    </row>
    <row r="6605" spans="21:42" ht="15" customHeight="1" x14ac:dyDescent="0.25">
      <c r="U6605" s="104"/>
      <c r="AB6605" s="104"/>
      <c r="AC6605" s="104"/>
      <c r="AF6605" s="104"/>
      <c r="AG6605" s="104"/>
      <c r="AK6605" s="104"/>
      <c r="AL6605" s="104"/>
      <c r="AO6605" s="104"/>
      <c r="AP6605" s="104"/>
    </row>
    <row r="6606" spans="21:42" ht="15" customHeight="1" x14ac:dyDescent="0.25">
      <c r="U6606" s="104"/>
      <c r="AB6606" s="104"/>
      <c r="AC6606" s="104"/>
      <c r="AF6606" s="104"/>
      <c r="AG6606" s="104"/>
      <c r="AK6606" s="104"/>
      <c r="AL6606" s="104"/>
      <c r="AO6606" s="104"/>
      <c r="AP6606" s="104"/>
    </row>
    <row r="6607" spans="21:42" ht="15" customHeight="1" x14ac:dyDescent="0.25">
      <c r="U6607" s="104"/>
      <c r="AB6607" s="104"/>
      <c r="AC6607" s="104"/>
      <c r="AF6607" s="104"/>
      <c r="AG6607" s="104"/>
      <c r="AK6607" s="104"/>
      <c r="AL6607" s="104"/>
      <c r="AO6607" s="104"/>
      <c r="AP6607" s="104"/>
    </row>
    <row r="6608" spans="21:42" ht="15" customHeight="1" x14ac:dyDescent="0.25">
      <c r="U6608" s="104"/>
      <c r="AB6608" s="104"/>
      <c r="AC6608" s="104"/>
      <c r="AF6608" s="104"/>
      <c r="AG6608" s="104"/>
      <c r="AK6608" s="104"/>
      <c r="AL6608" s="104"/>
      <c r="AO6608" s="104"/>
      <c r="AP6608" s="104"/>
    </row>
    <row r="6609" spans="21:42" ht="15" customHeight="1" x14ac:dyDescent="0.25">
      <c r="U6609" s="104"/>
      <c r="AB6609" s="104"/>
      <c r="AC6609" s="104"/>
      <c r="AF6609" s="104"/>
      <c r="AG6609" s="104"/>
      <c r="AK6609" s="104"/>
      <c r="AL6609" s="104"/>
      <c r="AO6609" s="104"/>
      <c r="AP6609" s="104"/>
    </row>
    <row r="6610" spans="21:42" ht="15" customHeight="1" x14ac:dyDescent="0.25">
      <c r="U6610" s="104"/>
      <c r="AB6610" s="104"/>
      <c r="AC6610" s="104"/>
      <c r="AF6610" s="104"/>
      <c r="AG6610" s="104"/>
      <c r="AK6610" s="104"/>
      <c r="AL6610" s="104"/>
      <c r="AO6610" s="104"/>
      <c r="AP6610" s="104"/>
    </row>
    <row r="6611" spans="21:42" ht="15" customHeight="1" x14ac:dyDescent="0.25">
      <c r="U6611" s="104"/>
      <c r="AB6611" s="104"/>
      <c r="AC6611" s="104"/>
      <c r="AF6611" s="104"/>
      <c r="AG6611" s="104"/>
      <c r="AK6611" s="104"/>
      <c r="AL6611" s="104"/>
      <c r="AO6611" s="104"/>
      <c r="AP6611" s="104"/>
    </row>
    <row r="6612" spans="21:42" ht="15" customHeight="1" x14ac:dyDescent="0.25">
      <c r="U6612" s="104"/>
      <c r="AB6612" s="104"/>
      <c r="AC6612" s="104"/>
      <c r="AF6612" s="104"/>
      <c r="AG6612" s="104"/>
      <c r="AK6612" s="104"/>
      <c r="AL6612" s="104"/>
      <c r="AO6612" s="104"/>
      <c r="AP6612" s="104"/>
    </row>
    <row r="6613" spans="21:42" ht="15" customHeight="1" x14ac:dyDescent="0.25">
      <c r="U6613" s="104"/>
      <c r="AB6613" s="104"/>
      <c r="AC6613" s="104"/>
      <c r="AF6613" s="104"/>
      <c r="AG6613" s="104"/>
      <c r="AK6613" s="104"/>
      <c r="AL6613" s="104"/>
      <c r="AO6613" s="104"/>
      <c r="AP6613" s="104"/>
    </row>
    <row r="6614" spans="21:42" ht="15" customHeight="1" x14ac:dyDescent="0.25">
      <c r="U6614" s="104"/>
      <c r="AB6614" s="104"/>
      <c r="AC6614" s="104"/>
      <c r="AF6614" s="104"/>
      <c r="AG6614" s="104"/>
      <c r="AK6614" s="104"/>
      <c r="AL6614" s="104"/>
      <c r="AO6614" s="104"/>
      <c r="AP6614" s="104"/>
    </row>
    <row r="6615" spans="21:42" ht="15" customHeight="1" x14ac:dyDescent="0.25">
      <c r="U6615" s="104"/>
      <c r="AB6615" s="104"/>
      <c r="AC6615" s="104"/>
      <c r="AF6615" s="104"/>
      <c r="AG6615" s="104"/>
      <c r="AK6615" s="104"/>
      <c r="AL6615" s="104"/>
      <c r="AO6615" s="104"/>
      <c r="AP6615" s="104"/>
    </row>
    <row r="6616" spans="21:42" ht="15" customHeight="1" x14ac:dyDescent="0.25">
      <c r="U6616" s="104"/>
      <c r="AB6616" s="104"/>
      <c r="AC6616" s="104"/>
      <c r="AF6616" s="104"/>
      <c r="AG6616" s="104"/>
      <c r="AK6616" s="104"/>
      <c r="AL6616" s="104"/>
      <c r="AO6616" s="104"/>
      <c r="AP6616" s="104"/>
    </row>
    <row r="6617" spans="21:42" ht="15" customHeight="1" x14ac:dyDescent="0.25">
      <c r="U6617" s="104"/>
      <c r="AB6617" s="104"/>
      <c r="AC6617" s="104"/>
      <c r="AF6617" s="104"/>
      <c r="AG6617" s="104"/>
      <c r="AK6617" s="104"/>
      <c r="AL6617" s="104"/>
      <c r="AO6617" s="104"/>
      <c r="AP6617" s="104"/>
    </row>
    <row r="6618" spans="21:42" ht="15" customHeight="1" x14ac:dyDescent="0.25">
      <c r="U6618" s="104"/>
      <c r="AB6618" s="104"/>
      <c r="AC6618" s="104"/>
      <c r="AF6618" s="104"/>
      <c r="AG6618" s="104"/>
      <c r="AK6618" s="104"/>
      <c r="AL6618" s="104"/>
      <c r="AO6618" s="104"/>
      <c r="AP6618" s="104"/>
    </row>
    <row r="6619" spans="21:42" ht="15" customHeight="1" x14ac:dyDescent="0.25">
      <c r="U6619" s="104"/>
      <c r="AB6619" s="104"/>
      <c r="AC6619" s="104"/>
      <c r="AF6619" s="104"/>
      <c r="AG6619" s="104"/>
      <c r="AK6619" s="104"/>
      <c r="AL6619" s="104"/>
      <c r="AO6619" s="104"/>
      <c r="AP6619" s="104"/>
    </row>
    <row r="6620" spans="21:42" ht="15" customHeight="1" x14ac:dyDescent="0.25">
      <c r="U6620" s="104"/>
      <c r="AB6620" s="104"/>
      <c r="AC6620" s="104"/>
      <c r="AF6620" s="104"/>
      <c r="AG6620" s="104"/>
      <c r="AK6620" s="104"/>
      <c r="AL6620" s="104"/>
      <c r="AO6620" s="104"/>
      <c r="AP6620" s="104"/>
    </row>
    <row r="6621" spans="21:42" ht="15" customHeight="1" x14ac:dyDescent="0.25">
      <c r="U6621" s="104"/>
      <c r="AB6621" s="104"/>
      <c r="AC6621" s="104"/>
      <c r="AF6621" s="104"/>
      <c r="AG6621" s="104"/>
      <c r="AK6621" s="104"/>
      <c r="AL6621" s="104"/>
      <c r="AO6621" s="104"/>
      <c r="AP6621" s="104"/>
    </row>
    <row r="6622" spans="21:42" ht="15" customHeight="1" x14ac:dyDescent="0.25">
      <c r="U6622" s="104"/>
      <c r="AB6622" s="104"/>
      <c r="AC6622" s="104"/>
      <c r="AF6622" s="104"/>
      <c r="AG6622" s="104"/>
      <c r="AK6622" s="104"/>
      <c r="AL6622" s="104"/>
      <c r="AO6622" s="104"/>
      <c r="AP6622" s="104"/>
    </row>
    <row r="6623" spans="21:42" ht="15" customHeight="1" x14ac:dyDescent="0.25">
      <c r="U6623" s="104"/>
      <c r="AB6623" s="104"/>
      <c r="AC6623" s="104"/>
      <c r="AF6623" s="104"/>
      <c r="AG6623" s="104"/>
      <c r="AK6623" s="104"/>
      <c r="AL6623" s="104"/>
      <c r="AO6623" s="104"/>
      <c r="AP6623" s="104"/>
    </row>
    <row r="6624" spans="21:42" ht="15" customHeight="1" x14ac:dyDescent="0.25">
      <c r="U6624" s="104"/>
      <c r="AB6624" s="104"/>
      <c r="AC6624" s="104"/>
      <c r="AF6624" s="104"/>
      <c r="AG6624" s="104"/>
      <c r="AK6624" s="104"/>
      <c r="AL6624" s="104"/>
      <c r="AO6624" s="104"/>
      <c r="AP6624" s="104"/>
    </row>
    <row r="6625" spans="21:42" ht="15" customHeight="1" x14ac:dyDescent="0.25">
      <c r="U6625" s="104"/>
      <c r="AB6625" s="104"/>
      <c r="AC6625" s="104"/>
      <c r="AF6625" s="104"/>
      <c r="AG6625" s="104"/>
      <c r="AK6625" s="104"/>
      <c r="AL6625" s="104"/>
      <c r="AO6625" s="104"/>
      <c r="AP6625" s="104"/>
    </row>
    <row r="6626" spans="21:42" ht="15" customHeight="1" x14ac:dyDescent="0.25">
      <c r="U6626" s="104"/>
      <c r="AB6626" s="104"/>
      <c r="AC6626" s="104"/>
      <c r="AF6626" s="104"/>
      <c r="AG6626" s="104"/>
      <c r="AK6626" s="104"/>
      <c r="AL6626" s="104"/>
      <c r="AO6626" s="104"/>
      <c r="AP6626" s="104"/>
    </row>
    <row r="6627" spans="21:42" ht="15" customHeight="1" x14ac:dyDescent="0.25">
      <c r="U6627" s="104"/>
      <c r="AB6627" s="104"/>
      <c r="AC6627" s="104"/>
      <c r="AF6627" s="104"/>
      <c r="AG6627" s="104"/>
      <c r="AK6627" s="104"/>
      <c r="AL6627" s="104"/>
      <c r="AO6627" s="104"/>
      <c r="AP6627" s="104"/>
    </row>
    <row r="6628" spans="21:42" ht="15" customHeight="1" x14ac:dyDescent="0.25">
      <c r="U6628" s="104"/>
      <c r="AB6628" s="104"/>
      <c r="AC6628" s="104"/>
      <c r="AF6628" s="104"/>
      <c r="AG6628" s="104"/>
      <c r="AK6628" s="104"/>
      <c r="AL6628" s="104"/>
      <c r="AO6628" s="104"/>
      <c r="AP6628" s="104"/>
    </row>
    <row r="6629" spans="21:42" ht="15" customHeight="1" x14ac:dyDescent="0.25">
      <c r="U6629" s="104"/>
      <c r="AB6629" s="104"/>
      <c r="AC6629" s="104"/>
      <c r="AF6629" s="104"/>
      <c r="AG6629" s="104"/>
      <c r="AK6629" s="104"/>
      <c r="AL6629" s="104"/>
      <c r="AO6629" s="104"/>
      <c r="AP6629" s="104"/>
    </row>
    <row r="6630" spans="21:42" ht="15" customHeight="1" x14ac:dyDescent="0.25">
      <c r="U6630" s="104"/>
      <c r="AB6630" s="104"/>
      <c r="AC6630" s="104"/>
      <c r="AF6630" s="104"/>
      <c r="AG6630" s="104"/>
      <c r="AK6630" s="104"/>
      <c r="AL6630" s="104"/>
      <c r="AO6630" s="104"/>
      <c r="AP6630" s="104"/>
    </row>
    <row r="6631" spans="21:42" ht="15" customHeight="1" x14ac:dyDescent="0.25">
      <c r="U6631" s="104"/>
      <c r="AB6631" s="104"/>
      <c r="AC6631" s="104"/>
      <c r="AF6631" s="104"/>
      <c r="AG6631" s="104"/>
      <c r="AK6631" s="104"/>
      <c r="AL6631" s="104"/>
      <c r="AO6631" s="104"/>
      <c r="AP6631" s="104"/>
    </row>
    <row r="6632" spans="21:42" ht="15" customHeight="1" x14ac:dyDescent="0.25">
      <c r="U6632" s="104"/>
      <c r="AB6632" s="104"/>
      <c r="AC6632" s="104"/>
      <c r="AF6632" s="104"/>
      <c r="AG6632" s="104"/>
      <c r="AK6632" s="104"/>
      <c r="AL6632" s="104"/>
      <c r="AO6632" s="104"/>
      <c r="AP6632" s="104"/>
    </row>
    <row r="6633" spans="21:42" ht="15" customHeight="1" x14ac:dyDescent="0.25">
      <c r="U6633" s="104"/>
      <c r="AB6633" s="104"/>
      <c r="AC6633" s="104"/>
      <c r="AF6633" s="104"/>
      <c r="AG6633" s="104"/>
      <c r="AK6633" s="104"/>
      <c r="AL6633" s="104"/>
      <c r="AO6633" s="104"/>
      <c r="AP6633" s="104"/>
    </row>
    <row r="6634" spans="21:42" ht="15" customHeight="1" x14ac:dyDescent="0.25">
      <c r="U6634" s="104"/>
      <c r="AB6634" s="104"/>
      <c r="AC6634" s="104"/>
      <c r="AF6634" s="104"/>
      <c r="AG6634" s="104"/>
      <c r="AK6634" s="104"/>
      <c r="AL6634" s="104"/>
      <c r="AO6634" s="104"/>
      <c r="AP6634" s="104"/>
    </row>
    <row r="6635" spans="21:42" ht="15" customHeight="1" x14ac:dyDescent="0.25">
      <c r="U6635" s="104"/>
      <c r="AB6635" s="104"/>
      <c r="AC6635" s="104"/>
      <c r="AF6635" s="104"/>
      <c r="AG6635" s="104"/>
      <c r="AK6635" s="104"/>
      <c r="AL6635" s="104"/>
      <c r="AO6635" s="104"/>
      <c r="AP6635" s="104"/>
    </row>
    <row r="6636" spans="21:42" ht="15" customHeight="1" x14ac:dyDescent="0.25">
      <c r="U6636" s="104"/>
      <c r="AB6636" s="104"/>
      <c r="AC6636" s="104"/>
      <c r="AF6636" s="104"/>
      <c r="AG6636" s="104"/>
      <c r="AK6636" s="104"/>
      <c r="AL6636" s="104"/>
      <c r="AO6636" s="104"/>
      <c r="AP6636" s="104"/>
    </row>
    <row r="6637" spans="21:42" ht="15" customHeight="1" x14ac:dyDescent="0.25">
      <c r="U6637" s="104"/>
      <c r="AB6637" s="104"/>
      <c r="AC6637" s="104"/>
      <c r="AF6637" s="104"/>
      <c r="AG6637" s="104"/>
      <c r="AK6637" s="104"/>
      <c r="AL6637" s="104"/>
      <c r="AO6637" s="104"/>
      <c r="AP6637" s="104"/>
    </row>
    <row r="6638" spans="21:42" ht="15" customHeight="1" x14ac:dyDescent="0.25">
      <c r="U6638" s="104"/>
      <c r="AB6638" s="104"/>
      <c r="AC6638" s="104"/>
      <c r="AF6638" s="104"/>
      <c r="AG6638" s="104"/>
      <c r="AK6638" s="104"/>
      <c r="AL6638" s="104"/>
      <c r="AO6638" s="104"/>
      <c r="AP6638" s="104"/>
    </row>
    <row r="6639" spans="21:42" ht="15" customHeight="1" x14ac:dyDescent="0.25">
      <c r="U6639" s="104"/>
      <c r="AB6639" s="104"/>
      <c r="AC6639" s="104"/>
      <c r="AF6639" s="104"/>
      <c r="AG6639" s="104"/>
      <c r="AK6639" s="104"/>
      <c r="AL6639" s="104"/>
      <c r="AO6639" s="104"/>
      <c r="AP6639" s="104"/>
    </row>
    <row r="6640" spans="21:42" ht="15" customHeight="1" x14ac:dyDescent="0.25">
      <c r="U6640" s="104"/>
      <c r="AB6640" s="104"/>
      <c r="AC6640" s="104"/>
      <c r="AF6640" s="104"/>
      <c r="AG6640" s="104"/>
      <c r="AK6640" s="104"/>
      <c r="AL6640" s="104"/>
      <c r="AO6640" s="104"/>
      <c r="AP6640" s="104"/>
    </row>
    <row r="6641" spans="21:42" ht="15" customHeight="1" x14ac:dyDescent="0.25">
      <c r="U6641" s="104"/>
      <c r="AB6641" s="104"/>
      <c r="AC6641" s="104"/>
      <c r="AF6641" s="104"/>
      <c r="AG6641" s="104"/>
      <c r="AK6641" s="104"/>
      <c r="AL6641" s="104"/>
      <c r="AO6641" s="104"/>
      <c r="AP6641" s="104"/>
    </row>
    <row r="6642" spans="21:42" ht="15" customHeight="1" x14ac:dyDescent="0.25">
      <c r="U6642" s="104"/>
      <c r="AB6642" s="104"/>
      <c r="AC6642" s="104"/>
      <c r="AF6642" s="104"/>
      <c r="AG6642" s="104"/>
      <c r="AK6642" s="104"/>
      <c r="AL6642" s="104"/>
      <c r="AO6642" s="104"/>
      <c r="AP6642" s="104"/>
    </row>
    <row r="6643" spans="21:42" ht="15" customHeight="1" x14ac:dyDescent="0.25">
      <c r="U6643" s="104"/>
      <c r="AB6643" s="104"/>
      <c r="AC6643" s="104"/>
      <c r="AF6643" s="104"/>
      <c r="AG6643" s="104"/>
      <c r="AK6643" s="104"/>
      <c r="AL6643" s="104"/>
      <c r="AO6643" s="104"/>
      <c r="AP6643" s="104"/>
    </row>
    <row r="6644" spans="21:42" ht="15" customHeight="1" x14ac:dyDescent="0.25">
      <c r="U6644" s="104"/>
      <c r="AB6644" s="104"/>
      <c r="AC6644" s="104"/>
      <c r="AF6644" s="104"/>
      <c r="AG6644" s="104"/>
      <c r="AK6644" s="104"/>
      <c r="AL6644" s="104"/>
      <c r="AO6644" s="104"/>
      <c r="AP6644" s="104"/>
    </row>
    <row r="6645" spans="21:42" ht="15" customHeight="1" x14ac:dyDescent="0.25">
      <c r="U6645" s="104"/>
      <c r="AB6645" s="104"/>
      <c r="AC6645" s="104"/>
      <c r="AF6645" s="104"/>
      <c r="AG6645" s="104"/>
      <c r="AK6645" s="104"/>
      <c r="AL6645" s="104"/>
      <c r="AO6645" s="104"/>
      <c r="AP6645" s="104"/>
    </row>
    <row r="6646" spans="21:42" ht="15" customHeight="1" x14ac:dyDescent="0.25">
      <c r="U6646" s="104"/>
      <c r="AB6646" s="104"/>
      <c r="AC6646" s="104"/>
      <c r="AF6646" s="104"/>
      <c r="AG6646" s="104"/>
      <c r="AK6646" s="104"/>
      <c r="AL6646" s="104"/>
      <c r="AO6646" s="104"/>
      <c r="AP6646" s="104"/>
    </row>
    <row r="6647" spans="21:42" ht="15" customHeight="1" x14ac:dyDescent="0.25">
      <c r="U6647" s="104"/>
      <c r="AB6647" s="104"/>
      <c r="AC6647" s="104"/>
      <c r="AF6647" s="104"/>
      <c r="AG6647" s="104"/>
      <c r="AK6647" s="104"/>
      <c r="AL6647" s="104"/>
      <c r="AO6647" s="104"/>
      <c r="AP6647" s="104"/>
    </row>
    <row r="6648" spans="21:42" ht="15" customHeight="1" x14ac:dyDescent="0.25">
      <c r="U6648" s="104"/>
      <c r="AB6648" s="104"/>
      <c r="AC6648" s="104"/>
      <c r="AF6648" s="104"/>
      <c r="AG6648" s="104"/>
      <c r="AK6648" s="104"/>
      <c r="AL6648" s="104"/>
      <c r="AO6648" s="104"/>
      <c r="AP6648" s="104"/>
    </row>
    <row r="6649" spans="21:42" ht="15" customHeight="1" x14ac:dyDescent="0.25">
      <c r="U6649" s="104"/>
      <c r="AB6649" s="104"/>
      <c r="AC6649" s="104"/>
      <c r="AF6649" s="104"/>
      <c r="AG6649" s="104"/>
      <c r="AK6649" s="104"/>
      <c r="AL6649" s="104"/>
      <c r="AO6649" s="104"/>
      <c r="AP6649" s="104"/>
    </row>
    <row r="6650" spans="21:42" ht="15" customHeight="1" x14ac:dyDescent="0.25">
      <c r="U6650" s="104"/>
      <c r="AB6650" s="104"/>
      <c r="AC6650" s="104"/>
      <c r="AF6650" s="104"/>
      <c r="AG6650" s="104"/>
      <c r="AK6650" s="104"/>
      <c r="AL6650" s="104"/>
      <c r="AO6650" s="104"/>
      <c r="AP6650" s="104"/>
    </row>
    <row r="6651" spans="21:42" ht="15" customHeight="1" x14ac:dyDescent="0.25">
      <c r="U6651" s="104"/>
      <c r="AB6651" s="104"/>
      <c r="AC6651" s="104"/>
      <c r="AF6651" s="104"/>
      <c r="AG6651" s="104"/>
      <c r="AK6651" s="104"/>
      <c r="AL6651" s="104"/>
      <c r="AO6651" s="104"/>
      <c r="AP6651" s="104"/>
    </row>
    <row r="6652" spans="21:42" ht="15" customHeight="1" x14ac:dyDescent="0.25">
      <c r="U6652" s="104"/>
      <c r="AB6652" s="104"/>
      <c r="AC6652" s="104"/>
      <c r="AF6652" s="104"/>
      <c r="AG6652" s="104"/>
      <c r="AK6652" s="104"/>
      <c r="AL6652" s="104"/>
      <c r="AO6652" s="104"/>
      <c r="AP6652" s="104"/>
    </row>
    <row r="6653" spans="21:42" ht="15" customHeight="1" x14ac:dyDescent="0.25">
      <c r="U6653" s="104"/>
      <c r="AB6653" s="104"/>
      <c r="AC6653" s="104"/>
      <c r="AF6653" s="104"/>
      <c r="AG6653" s="104"/>
      <c r="AK6653" s="104"/>
      <c r="AL6653" s="104"/>
      <c r="AO6653" s="104"/>
      <c r="AP6653" s="104"/>
    </row>
    <row r="6654" spans="21:42" ht="15" customHeight="1" x14ac:dyDescent="0.25">
      <c r="U6654" s="104"/>
      <c r="AB6654" s="104"/>
      <c r="AC6654" s="104"/>
      <c r="AF6654" s="104"/>
      <c r="AG6654" s="104"/>
      <c r="AK6654" s="104"/>
      <c r="AL6654" s="104"/>
      <c r="AO6654" s="104"/>
      <c r="AP6654" s="104"/>
    </row>
    <row r="6655" spans="21:42" ht="15" customHeight="1" x14ac:dyDescent="0.25">
      <c r="U6655" s="104"/>
      <c r="AB6655" s="104"/>
      <c r="AC6655" s="104"/>
      <c r="AF6655" s="104"/>
      <c r="AG6655" s="104"/>
      <c r="AK6655" s="104"/>
      <c r="AL6655" s="104"/>
      <c r="AO6655" s="104"/>
      <c r="AP6655" s="104"/>
    </row>
    <row r="6656" spans="21:42" ht="15" customHeight="1" x14ac:dyDescent="0.25">
      <c r="U6656" s="104"/>
      <c r="AB6656" s="104"/>
      <c r="AC6656" s="104"/>
      <c r="AF6656" s="104"/>
      <c r="AG6656" s="104"/>
      <c r="AK6656" s="104"/>
      <c r="AL6656" s="104"/>
      <c r="AO6656" s="104"/>
      <c r="AP6656" s="104"/>
    </row>
    <row r="6657" spans="21:42" ht="15" customHeight="1" x14ac:dyDescent="0.25">
      <c r="U6657" s="104"/>
      <c r="AB6657" s="104"/>
      <c r="AC6657" s="104"/>
      <c r="AF6657" s="104"/>
      <c r="AG6657" s="104"/>
      <c r="AK6657" s="104"/>
      <c r="AL6657" s="104"/>
      <c r="AO6657" s="104"/>
      <c r="AP6657" s="104"/>
    </row>
    <row r="6658" spans="21:42" ht="15" customHeight="1" x14ac:dyDescent="0.25">
      <c r="U6658" s="104"/>
      <c r="AB6658" s="104"/>
      <c r="AC6658" s="104"/>
      <c r="AF6658" s="104"/>
      <c r="AG6658" s="104"/>
      <c r="AK6658" s="104"/>
      <c r="AL6658" s="104"/>
      <c r="AO6658" s="104"/>
      <c r="AP6658" s="104"/>
    </row>
    <row r="6659" spans="21:42" ht="15" customHeight="1" x14ac:dyDescent="0.25">
      <c r="U6659" s="104"/>
      <c r="AB6659" s="104"/>
      <c r="AC6659" s="104"/>
      <c r="AF6659" s="104"/>
      <c r="AG6659" s="104"/>
      <c r="AK6659" s="104"/>
      <c r="AL6659" s="104"/>
      <c r="AO6659" s="104"/>
      <c r="AP6659" s="104"/>
    </row>
    <row r="6660" spans="21:42" ht="15" customHeight="1" x14ac:dyDescent="0.25">
      <c r="U6660" s="104"/>
      <c r="AB6660" s="104"/>
      <c r="AC6660" s="104"/>
      <c r="AF6660" s="104"/>
      <c r="AG6660" s="104"/>
      <c r="AK6660" s="104"/>
      <c r="AL6660" s="104"/>
      <c r="AO6660" s="104"/>
      <c r="AP6660" s="104"/>
    </row>
    <row r="6661" spans="21:42" ht="15" customHeight="1" x14ac:dyDescent="0.25">
      <c r="U6661" s="104"/>
      <c r="AB6661" s="104"/>
      <c r="AC6661" s="104"/>
      <c r="AF6661" s="104"/>
      <c r="AG6661" s="104"/>
      <c r="AK6661" s="104"/>
      <c r="AL6661" s="104"/>
      <c r="AO6661" s="104"/>
      <c r="AP6661" s="104"/>
    </row>
    <row r="6662" spans="21:42" ht="15" customHeight="1" x14ac:dyDescent="0.25">
      <c r="U6662" s="104"/>
      <c r="AB6662" s="104"/>
      <c r="AC6662" s="104"/>
      <c r="AF6662" s="104"/>
      <c r="AG6662" s="104"/>
      <c r="AK6662" s="104"/>
      <c r="AL6662" s="104"/>
      <c r="AO6662" s="104"/>
      <c r="AP6662" s="104"/>
    </row>
    <row r="6663" spans="21:42" ht="15" customHeight="1" x14ac:dyDescent="0.25">
      <c r="U6663" s="104"/>
      <c r="AB6663" s="104"/>
      <c r="AC6663" s="104"/>
      <c r="AF6663" s="104"/>
      <c r="AG6663" s="104"/>
      <c r="AK6663" s="104"/>
      <c r="AL6663" s="104"/>
      <c r="AO6663" s="104"/>
      <c r="AP6663" s="104"/>
    </row>
    <row r="6664" spans="21:42" ht="15" customHeight="1" x14ac:dyDescent="0.25">
      <c r="U6664" s="104"/>
      <c r="AB6664" s="104"/>
      <c r="AC6664" s="104"/>
      <c r="AF6664" s="104"/>
      <c r="AG6664" s="104"/>
      <c r="AK6664" s="104"/>
      <c r="AL6664" s="104"/>
      <c r="AO6664" s="104"/>
      <c r="AP6664" s="104"/>
    </row>
    <row r="6665" spans="21:42" ht="15" customHeight="1" x14ac:dyDescent="0.25">
      <c r="U6665" s="104"/>
      <c r="AB6665" s="104"/>
      <c r="AC6665" s="104"/>
      <c r="AF6665" s="104"/>
      <c r="AG6665" s="104"/>
      <c r="AK6665" s="104"/>
      <c r="AL6665" s="104"/>
      <c r="AO6665" s="104"/>
      <c r="AP6665" s="104"/>
    </row>
    <row r="6666" spans="21:42" ht="15" customHeight="1" x14ac:dyDescent="0.25">
      <c r="U6666" s="104"/>
      <c r="AB6666" s="104"/>
      <c r="AC6666" s="104"/>
      <c r="AF6666" s="104"/>
      <c r="AG6666" s="104"/>
      <c r="AK6666" s="104"/>
      <c r="AL6666" s="104"/>
      <c r="AO6666" s="104"/>
      <c r="AP6666" s="104"/>
    </row>
    <row r="6667" spans="21:42" ht="15" customHeight="1" x14ac:dyDescent="0.25">
      <c r="U6667" s="104"/>
      <c r="AB6667" s="104"/>
      <c r="AC6667" s="104"/>
      <c r="AF6667" s="104"/>
      <c r="AG6667" s="104"/>
      <c r="AK6667" s="104"/>
      <c r="AL6667" s="104"/>
      <c r="AO6667" s="104"/>
      <c r="AP6667" s="104"/>
    </row>
    <row r="6668" spans="21:42" ht="15" customHeight="1" x14ac:dyDescent="0.25">
      <c r="U6668" s="104"/>
      <c r="AB6668" s="104"/>
      <c r="AC6668" s="104"/>
      <c r="AF6668" s="104"/>
      <c r="AG6668" s="104"/>
      <c r="AK6668" s="104"/>
      <c r="AL6668" s="104"/>
      <c r="AO6668" s="104"/>
      <c r="AP6668" s="104"/>
    </row>
    <row r="6669" spans="21:42" ht="15" customHeight="1" x14ac:dyDescent="0.25">
      <c r="U6669" s="104"/>
      <c r="AB6669" s="104"/>
      <c r="AC6669" s="104"/>
      <c r="AF6669" s="104"/>
      <c r="AG6669" s="104"/>
      <c r="AK6669" s="104"/>
      <c r="AL6669" s="104"/>
      <c r="AO6669" s="104"/>
      <c r="AP6669" s="104"/>
    </row>
    <row r="6670" spans="21:42" ht="15" customHeight="1" x14ac:dyDescent="0.25">
      <c r="U6670" s="104"/>
      <c r="AB6670" s="104"/>
      <c r="AC6670" s="104"/>
      <c r="AF6670" s="104"/>
      <c r="AG6670" s="104"/>
      <c r="AK6670" s="104"/>
      <c r="AL6670" s="104"/>
      <c r="AO6670" s="104"/>
      <c r="AP6670" s="104"/>
    </row>
    <row r="6671" spans="21:42" ht="15" customHeight="1" x14ac:dyDescent="0.25">
      <c r="U6671" s="104"/>
      <c r="AB6671" s="104"/>
      <c r="AC6671" s="104"/>
      <c r="AF6671" s="104"/>
      <c r="AG6671" s="104"/>
      <c r="AK6671" s="104"/>
      <c r="AL6671" s="104"/>
      <c r="AO6671" s="104"/>
      <c r="AP6671" s="104"/>
    </row>
    <row r="6672" spans="21:42" ht="15" customHeight="1" x14ac:dyDescent="0.25">
      <c r="U6672" s="104"/>
      <c r="AB6672" s="104"/>
      <c r="AC6672" s="104"/>
      <c r="AF6672" s="104"/>
      <c r="AG6672" s="104"/>
      <c r="AK6672" s="104"/>
      <c r="AL6672" s="104"/>
      <c r="AO6672" s="104"/>
      <c r="AP6672" s="104"/>
    </row>
    <row r="6673" spans="21:42" ht="15" customHeight="1" x14ac:dyDescent="0.25">
      <c r="U6673" s="104"/>
      <c r="AB6673" s="104"/>
      <c r="AC6673" s="104"/>
      <c r="AF6673" s="104"/>
      <c r="AG6673" s="104"/>
      <c r="AK6673" s="104"/>
      <c r="AL6673" s="104"/>
      <c r="AO6673" s="104"/>
      <c r="AP6673" s="104"/>
    </row>
    <row r="6674" spans="21:42" ht="15" customHeight="1" x14ac:dyDescent="0.25">
      <c r="U6674" s="104"/>
      <c r="AB6674" s="104"/>
      <c r="AC6674" s="104"/>
      <c r="AF6674" s="104"/>
      <c r="AG6674" s="104"/>
      <c r="AK6674" s="104"/>
      <c r="AL6674" s="104"/>
      <c r="AO6674" s="104"/>
      <c r="AP6674" s="104"/>
    </row>
    <row r="6675" spans="21:42" ht="15" customHeight="1" x14ac:dyDescent="0.25">
      <c r="U6675" s="104"/>
      <c r="AB6675" s="104"/>
      <c r="AC6675" s="104"/>
      <c r="AF6675" s="104"/>
      <c r="AG6675" s="104"/>
      <c r="AK6675" s="104"/>
      <c r="AL6675" s="104"/>
      <c r="AO6675" s="104"/>
      <c r="AP6675" s="104"/>
    </row>
    <row r="6676" spans="21:42" ht="15" customHeight="1" x14ac:dyDescent="0.25">
      <c r="U6676" s="104"/>
      <c r="AB6676" s="104"/>
      <c r="AC6676" s="104"/>
      <c r="AF6676" s="104"/>
      <c r="AG6676" s="104"/>
      <c r="AK6676" s="104"/>
      <c r="AL6676" s="104"/>
      <c r="AO6676" s="104"/>
      <c r="AP6676" s="104"/>
    </row>
    <row r="6677" spans="21:42" ht="15" customHeight="1" x14ac:dyDescent="0.25">
      <c r="U6677" s="104"/>
      <c r="AB6677" s="104"/>
      <c r="AC6677" s="104"/>
      <c r="AF6677" s="104"/>
      <c r="AG6677" s="104"/>
      <c r="AK6677" s="104"/>
      <c r="AL6677" s="104"/>
      <c r="AO6677" s="104"/>
      <c r="AP6677" s="104"/>
    </row>
    <row r="6678" spans="21:42" ht="15" customHeight="1" x14ac:dyDescent="0.25">
      <c r="U6678" s="104"/>
      <c r="AB6678" s="104"/>
      <c r="AC6678" s="104"/>
      <c r="AF6678" s="104"/>
      <c r="AG6678" s="104"/>
      <c r="AK6678" s="104"/>
      <c r="AL6678" s="104"/>
      <c r="AO6678" s="104"/>
      <c r="AP6678" s="104"/>
    </row>
    <row r="6679" spans="21:42" ht="15" customHeight="1" x14ac:dyDescent="0.25">
      <c r="U6679" s="104"/>
      <c r="AB6679" s="104"/>
      <c r="AC6679" s="104"/>
      <c r="AF6679" s="104"/>
      <c r="AG6679" s="104"/>
      <c r="AK6679" s="104"/>
      <c r="AL6679" s="104"/>
      <c r="AO6679" s="104"/>
      <c r="AP6679" s="104"/>
    </row>
    <row r="6680" spans="21:42" ht="15" customHeight="1" x14ac:dyDescent="0.25">
      <c r="U6680" s="104"/>
      <c r="AB6680" s="104"/>
      <c r="AC6680" s="104"/>
      <c r="AF6680" s="104"/>
      <c r="AG6680" s="104"/>
      <c r="AK6680" s="104"/>
      <c r="AL6680" s="104"/>
      <c r="AO6680" s="104"/>
      <c r="AP6680" s="104"/>
    </row>
    <row r="6681" spans="21:42" ht="15" customHeight="1" x14ac:dyDescent="0.25">
      <c r="U6681" s="104"/>
      <c r="AB6681" s="104"/>
      <c r="AC6681" s="104"/>
      <c r="AF6681" s="104"/>
      <c r="AG6681" s="104"/>
      <c r="AK6681" s="104"/>
      <c r="AL6681" s="104"/>
      <c r="AO6681" s="104"/>
      <c r="AP6681" s="104"/>
    </row>
    <row r="6682" spans="21:42" ht="15" customHeight="1" x14ac:dyDescent="0.25">
      <c r="U6682" s="104"/>
      <c r="AB6682" s="104"/>
      <c r="AC6682" s="104"/>
      <c r="AF6682" s="104"/>
      <c r="AG6682" s="104"/>
      <c r="AK6682" s="104"/>
      <c r="AL6682" s="104"/>
      <c r="AO6682" s="104"/>
      <c r="AP6682" s="104"/>
    </row>
    <row r="6683" spans="21:42" ht="15" customHeight="1" x14ac:dyDescent="0.25">
      <c r="U6683" s="104"/>
      <c r="AB6683" s="104"/>
      <c r="AC6683" s="104"/>
      <c r="AF6683" s="104"/>
      <c r="AG6683" s="104"/>
      <c r="AK6683" s="104"/>
      <c r="AL6683" s="104"/>
      <c r="AO6683" s="104"/>
      <c r="AP6683" s="104"/>
    </row>
    <row r="6684" spans="21:42" ht="15" customHeight="1" x14ac:dyDescent="0.25">
      <c r="U6684" s="104"/>
      <c r="AB6684" s="104"/>
      <c r="AC6684" s="104"/>
      <c r="AF6684" s="104"/>
      <c r="AG6684" s="104"/>
      <c r="AK6684" s="104"/>
      <c r="AL6684" s="104"/>
      <c r="AO6684" s="104"/>
      <c r="AP6684" s="104"/>
    </row>
    <row r="6685" spans="21:42" ht="15" customHeight="1" x14ac:dyDescent="0.25">
      <c r="U6685" s="104"/>
      <c r="AB6685" s="104"/>
      <c r="AC6685" s="104"/>
      <c r="AF6685" s="104"/>
      <c r="AG6685" s="104"/>
      <c r="AK6685" s="104"/>
      <c r="AL6685" s="104"/>
      <c r="AO6685" s="104"/>
      <c r="AP6685" s="104"/>
    </row>
    <row r="6686" spans="21:42" ht="15" customHeight="1" x14ac:dyDescent="0.25">
      <c r="U6686" s="104"/>
      <c r="AB6686" s="104"/>
      <c r="AC6686" s="104"/>
      <c r="AF6686" s="104"/>
      <c r="AG6686" s="104"/>
      <c r="AK6686" s="104"/>
      <c r="AL6686" s="104"/>
      <c r="AO6686" s="104"/>
      <c r="AP6686" s="104"/>
    </row>
    <row r="6687" spans="21:42" ht="15" customHeight="1" x14ac:dyDescent="0.25">
      <c r="U6687" s="104"/>
      <c r="AB6687" s="104"/>
      <c r="AC6687" s="104"/>
      <c r="AF6687" s="104"/>
      <c r="AG6687" s="104"/>
      <c r="AK6687" s="104"/>
      <c r="AL6687" s="104"/>
      <c r="AO6687" s="104"/>
      <c r="AP6687" s="104"/>
    </row>
    <row r="6688" spans="21:42" ht="15" customHeight="1" x14ac:dyDescent="0.25">
      <c r="U6688" s="104"/>
      <c r="AB6688" s="104"/>
      <c r="AC6688" s="104"/>
      <c r="AF6688" s="104"/>
      <c r="AG6688" s="104"/>
      <c r="AK6688" s="104"/>
      <c r="AL6688" s="104"/>
      <c r="AO6688" s="104"/>
      <c r="AP6688" s="104"/>
    </row>
    <row r="6689" spans="21:42" ht="15" customHeight="1" x14ac:dyDescent="0.25">
      <c r="U6689" s="104"/>
      <c r="AB6689" s="104"/>
      <c r="AC6689" s="104"/>
      <c r="AF6689" s="104"/>
      <c r="AG6689" s="104"/>
      <c r="AK6689" s="104"/>
      <c r="AL6689" s="104"/>
      <c r="AO6689" s="104"/>
      <c r="AP6689" s="104"/>
    </row>
    <row r="6690" spans="21:42" ht="15" customHeight="1" x14ac:dyDescent="0.25">
      <c r="U6690" s="104"/>
      <c r="AB6690" s="104"/>
      <c r="AC6690" s="104"/>
      <c r="AF6690" s="104"/>
      <c r="AG6690" s="104"/>
      <c r="AK6690" s="104"/>
      <c r="AL6690" s="104"/>
      <c r="AO6690" s="104"/>
      <c r="AP6690" s="104"/>
    </row>
    <row r="6691" spans="21:42" ht="15" customHeight="1" x14ac:dyDescent="0.25">
      <c r="U6691" s="104"/>
      <c r="AB6691" s="104"/>
      <c r="AC6691" s="104"/>
      <c r="AF6691" s="104"/>
      <c r="AG6691" s="104"/>
      <c r="AK6691" s="104"/>
      <c r="AL6691" s="104"/>
      <c r="AO6691" s="104"/>
      <c r="AP6691" s="104"/>
    </row>
    <row r="6692" spans="21:42" ht="15" customHeight="1" x14ac:dyDescent="0.25">
      <c r="U6692" s="104"/>
      <c r="AB6692" s="104"/>
      <c r="AC6692" s="104"/>
      <c r="AF6692" s="104"/>
      <c r="AG6692" s="104"/>
      <c r="AK6692" s="104"/>
      <c r="AL6692" s="104"/>
      <c r="AO6692" s="104"/>
      <c r="AP6692" s="104"/>
    </row>
    <row r="6693" spans="21:42" ht="15" customHeight="1" x14ac:dyDescent="0.25">
      <c r="U6693" s="104"/>
      <c r="AB6693" s="104"/>
      <c r="AC6693" s="104"/>
      <c r="AF6693" s="104"/>
      <c r="AG6693" s="104"/>
      <c r="AK6693" s="104"/>
      <c r="AL6693" s="104"/>
      <c r="AO6693" s="104"/>
      <c r="AP6693" s="104"/>
    </row>
    <row r="6694" spans="21:42" ht="15" customHeight="1" x14ac:dyDescent="0.25">
      <c r="U6694" s="104"/>
      <c r="AB6694" s="104"/>
      <c r="AC6694" s="104"/>
      <c r="AF6694" s="104"/>
      <c r="AG6694" s="104"/>
      <c r="AK6694" s="104"/>
      <c r="AL6694" s="104"/>
      <c r="AO6694" s="104"/>
      <c r="AP6694" s="104"/>
    </row>
    <row r="6695" spans="21:42" ht="15" customHeight="1" x14ac:dyDescent="0.25">
      <c r="U6695" s="104"/>
      <c r="AB6695" s="104"/>
      <c r="AC6695" s="104"/>
      <c r="AF6695" s="104"/>
      <c r="AG6695" s="104"/>
      <c r="AK6695" s="104"/>
      <c r="AL6695" s="104"/>
      <c r="AO6695" s="104"/>
      <c r="AP6695" s="104"/>
    </row>
    <row r="6696" spans="21:42" ht="15" customHeight="1" x14ac:dyDescent="0.25">
      <c r="U6696" s="104"/>
      <c r="AB6696" s="104"/>
      <c r="AC6696" s="104"/>
      <c r="AF6696" s="104"/>
      <c r="AG6696" s="104"/>
      <c r="AK6696" s="104"/>
      <c r="AL6696" s="104"/>
      <c r="AO6696" s="104"/>
      <c r="AP6696" s="104"/>
    </row>
    <row r="6697" spans="21:42" ht="15" customHeight="1" x14ac:dyDescent="0.25">
      <c r="U6697" s="104"/>
      <c r="AB6697" s="104"/>
      <c r="AC6697" s="104"/>
      <c r="AF6697" s="104"/>
      <c r="AG6697" s="104"/>
      <c r="AK6697" s="104"/>
      <c r="AL6697" s="104"/>
      <c r="AO6697" s="104"/>
      <c r="AP6697" s="104"/>
    </row>
    <row r="6698" spans="21:42" ht="15" customHeight="1" x14ac:dyDescent="0.25">
      <c r="U6698" s="104"/>
      <c r="AB6698" s="104"/>
      <c r="AC6698" s="104"/>
      <c r="AF6698" s="104"/>
      <c r="AG6698" s="104"/>
      <c r="AK6698" s="104"/>
      <c r="AL6698" s="104"/>
      <c r="AO6698" s="104"/>
      <c r="AP6698" s="104"/>
    </row>
    <row r="6699" spans="21:42" ht="15" customHeight="1" x14ac:dyDescent="0.25">
      <c r="U6699" s="104"/>
      <c r="AB6699" s="104"/>
      <c r="AC6699" s="104"/>
      <c r="AF6699" s="104"/>
      <c r="AG6699" s="104"/>
      <c r="AK6699" s="104"/>
      <c r="AL6699" s="104"/>
      <c r="AO6699" s="104"/>
      <c r="AP6699" s="104"/>
    </row>
    <row r="6700" spans="21:42" ht="15" customHeight="1" x14ac:dyDescent="0.25">
      <c r="U6700" s="104"/>
      <c r="AB6700" s="104"/>
      <c r="AC6700" s="104"/>
      <c r="AF6700" s="104"/>
      <c r="AG6700" s="104"/>
      <c r="AK6700" s="104"/>
      <c r="AL6700" s="104"/>
      <c r="AO6700" s="104"/>
      <c r="AP6700" s="104"/>
    </row>
    <row r="6701" spans="21:42" ht="15" customHeight="1" x14ac:dyDescent="0.25">
      <c r="U6701" s="104"/>
      <c r="AB6701" s="104"/>
      <c r="AC6701" s="104"/>
      <c r="AF6701" s="104"/>
      <c r="AG6701" s="104"/>
      <c r="AK6701" s="104"/>
      <c r="AL6701" s="104"/>
      <c r="AO6701" s="104"/>
      <c r="AP6701" s="104"/>
    </row>
    <row r="6702" spans="21:42" ht="15" customHeight="1" x14ac:dyDescent="0.25">
      <c r="U6702" s="104"/>
      <c r="AB6702" s="104"/>
      <c r="AC6702" s="104"/>
      <c r="AF6702" s="104"/>
      <c r="AG6702" s="104"/>
      <c r="AK6702" s="104"/>
      <c r="AL6702" s="104"/>
      <c r="AO6702" s="104"/>
      <c r="AP6702" s="104"/>
    </row>
    <row r="6703" spans="21:42" ht="15" customHeight="1" x14ac:dyDescent="0.25">
      <c r="U6703" s="104"/>
      <c r="AB6703" s="104"/>
      <c r="AC6703" s="104"/>
      <c r="AF6703" s="104"/>
      <c r="AG6703" s="104"/>
      <c r="AK6703" s="104"/>
      <c r="AL6703" s="104"/>
      <c r="AO6703" s="104"/>
      <c r="AP6703" s="104"/>
    </row>
    <row r="6704" spans="21:42" ht="15" customHeight="1" x14ac:dyDescent="0.25">
      <c r="U6704" s="104"/>
      <c r="AB6704" s="104"/>
      <c r="AC6704" s="104"/>
      <c r="AF6704" s="104"/>
      <c r="AG6704" s="104"/>
      <c r="AK6704" s="104"/>
      <c r="AL6704" s="104"/>
      <c r="AO6704" s="104"/>
      <c r="AP6704" s="104"/>
    </row>
    <row r="6705" spans="21:42" ht="15" customHeight="1" x14ac:dyDescent="0.25">
      <c r="U6705" s="104"/>
      <c r="AB6705" s="104"/>
      <c r="AC6705" s="104"/>
      <c r="AF6705" s="104"/>
      <c r="AG6705" s="104"/>
      <c r="AK6705" s="104"/>
      <c r="AL6705" s="104"/>
      <c r="AO6705" s="104"/>
      <c r="AP6705" s="104"/>
    </row>
    <row r="6706" spans="21:42" ht="15" customHeight="1" x14ac:dyDescent="0.25">
      <c r="U6706" s="104"/>
      <c r="AB6706" s="104"/>
      <c r="AC6706" s="104"/>
      <c r="AF6706" s="104"/>
      <c r="AG6706" s="104"/>
      <c r="AK6706" s="104"/>
      <c r="AL6706" s="104"/>
      <c r="AO6706" s="104"/>
      <c r="AP6706" s="104"/>
    </row>
    <row r="6707" spans="21:42" ht="15" customHeight="1" x14ac:dyDescent="0.25">
      <c r="U6707" s="104"/>
      <c r="AB6707" s="104"/>
      <c r="AC6707" s="104"/>
      <c r="AF6707" s="104"/>
      <c r="AG6707" s="104"/>
      <c r="AK6707" s="104"/>
      <c r="AL6707" s="104"/>
      <c r="AO6707" s="104"/>
      <c r="AP6707" s="104"/>
    </row>
    <row r="6708" spans="21:42" ht="15" customHeight="1" x14ac:dyDescent="0.25">
      <c r="U6708" s="104"/>
      <c r="AB6708" s="104"/>
      <c r="AC6708" s="104"/>
      <c r="AF6708" s="104"/>
      <c r="AG6708" s="104"/>
      <c r="AK6708" s="104"/>
      <c r="AL6708" s="104"/>
      <c r="AO6708" s="104"/>
      <c r="AP6708" s="104"/>
    </row>
    <row r="6709" spans="21:42" ht="15" customHeight="1" x14ac:dyDescent="0.25">
      <c r="U6709" s="104"/>
      <c r="AB6709" s="104"/>
      <c r="AC6709" s="104"/>
      <c r="AF6709" s="104"/>
      <c r="AG6709" s="104"/>
      <c r="AK6709" s="104"/>
      <c r="AL6709" s="104"/>
      <c r="AO6709" s="104"/>
      <c r="AP6709" s="104"/>
    </row>
    <row r="6710" spans="21:42" ht="15" customHeight="1" x14ac:dyDescent="0.25">
      <c r="U6710" s="104"/>
      <c r="AB6710" s="104"/>
      <c r="AC6710" s="104"/>
      <c r="AF6710" s="104"/>
      <c r="AG6710" s="104"/>
      <c r="AK6710" s="104"/>
      <c r="AL6710" s="104"/>
      <c r="AO6710" s="104"/>
      <c r="AP6710" s="104"/>
    </row>
    <row r="6711" spans="21:42" ht="15" customHeight="1" x14ac:dyDescent="0.25">
      <c r="U6711" s="104"/>
      <c r="AB6711" s="104"/>
      <c r="AC6711" s="104"/>
      <c r="AF6711" s="104"/>
      <c r="AG6711" s="104"/>
      <c r="AK6711" s="104"/>
      <c r="AL6711" s="104"/>
      <c r="AO6711" s="104"/>
      <c r="AP6711" s="104"/>
    </row>
    <row r="6712" spans="21:42" ht="15" customHeight="1" x14ac:dyDescent="0.25">
      <c r="U6712" s="104"/>
      <c r="AB6712" s="104"/>
      <c r="AC6712" s="104"/>
      <c r="AF6712" s="104"/>
      <c r="AG6712" s="104"/>
      <c r="AK6712" s="104"/>
      <c r="AL6712" s="104"/>
      <c r="AO6712" s="104"/>
      <c r="AP6712" s="104"/>
    </row>
    <row r="6713" spans="21:42" ht="15" customHeight="1" x14ac:dyDescent="0.25">
      <c r="U6713" s="104"/>
      <c r="AB6713" s="104"/>
      <c r="AC6713" s="104"/>
      <c r="AF6713" s="104"/>
      <c r="AG6713" s="104"/>
      <c r="AK6713" s="104"/>
      <c r="AL6713" s="104"/>
      <c r="AO6713" s="104"/>
      <c r="AP6713" s="104"/>
    </row>
    <row r="6714" spans="21:42" ht="15" customHeight="1" x14ac:dyDescent="0.25">
      <c r="U6714" s="104"/>
      <c r="AB6714" s="104"/>
      <c r="AC6714" s="104"/>
      <c r="AF6714" s="104"/>
      <c r="AG6714" s="104"/>
      <c r="AK6714" s="104"/>
      <c r="AL6714" s="104"/>
      <c r="AO6714" s="104"/>
      <c r="AP6714" s="104"/>
    </row>
    <row r="6715" spans="21:42" ht="15" customHeight="1" x14ac:dyDescent="0.25">
      <c r="U6715" s="104"/>
      <c r="AB6715" s="104"/>
      <c r="AC6715" s="104"/>
      <c r="AF6715" s="104"/>
      <c r="AG6715" s="104"/>
      <c r="AK6715" s="104"/>
      <c r="AL6715" s="104"/>
      <c r="AO6715" s="104"/>
      <c r="AP6715" s="104"/>
    </row>
    <row r="6716" spans="21:42" ht="15" customHeight="1" x14ac:dyDescent="0.25">
      <c r="U6716" s="104"/>
      <c r="AB6716" s="104"/>
      <c r="AC6716" s="104"/>
      <c r="AF6716" s="104"/>
      <c r="AG6716" s="104"/>
      <c r="AK6716" s="104"/>
      <c r="AL6716" s="104"/>
      <c r="AO6716" s="104"/>
      <c r="AP6716" s="104"/>
    </row>
    <row r="6717" spans="21:42" ht="15" customHeight="1" x14ac:dyDescent="0.25">
      <c r="U6717" s="104"/>
      <c r="AB6717" s="104"/>
      <c r="AC6717" s="104"/>
      <c r="AF6717" s="104"/>
      <c r="AG6717" s="104"/>
      <c r="AK6717" s="104"/>
      <c r="AL6717" s="104"/>
      <c r="AO6717" s="104"/>
      <c r="AP6717" s="104"/>
    </row>
    <row r="6718" spans="21:42" ht="15" customHeight="1" x14ac:dyDescent="0.25">
      <c r="U6718" s="104"/>
      <c r="AB6718" s="104"/>
      <c r="AC6718" s="104"/>
      <c r="AF6718" s="104"/>
      <c r="AG6718" s="104"/>
      <c r="AK6718" s="104"/>
      <c r="AL6718" s="104"/>
      <c r="AO6718" s="104"/>
      <c r="AP6718" s="104"/>
    </row>
    <row r="6719" spans="21:42" ht="15" customHeight="1" x14ac:dyDescent="0.25">
      <c r="U6719" s="104"/>
      <c r="AB6719" s="104"/>
      <c r="AC6719" s="104"/>
      <c r="AF6719" s="104"/>
      <c r="AG6719" s="104"/>
      <c r="AK6719" s="104"/>
      <c r="AL6719" s="104"/>
      <c r="AO6719" s="104"/>
      <c r="AP6719" s="104"/>
    </row>
    <row r="6720" spans="21:42" ht="15" customHeight="1" x14ac:dyDescent="0.25">
      <c r="U6720" s="104"/>
      <c r="AB6720" s="104"/>
      <c r="AC6720" s="104"/>
      <c r="AF6720" s="104"/>
      <c r="AG6720" s="104"/>
      <c r="AK6720" s="104"/>
      <c r="AL6720" s="104"/>
      <c r="AO6720" s="104"/>
      <c r="AP6720" s="104"/>
    </row>
    <row r="6721" spans="21:42" ht="15" customHeight="1" x14ac:dyDescent="0.25">
      <c r="U6721" s="104"/>
      <c r="AB6721" s="104"/>
      <c r="AC6721" s="104"/>
      <c r="AF6721" s="104"/>
      <c r="AG6721" s="104"/>
      <c r="AK6721" s="104"/>
      <c r="AL6721" s="104"/>
      <c r="AO6721" s="104"/>
      <c r="AP6721" s="104"/>
    </row>
    <row r="6722" spans="21:42" ht="15" customHeight="1" x14ac:dyDescent="0.25">
      <c r="U6722" s="104"/>
      <c r="AB6722" s="104"/>
      <c r="AC6722" s="104"/>
      <c r="AF6722" s="104"/>
      <c r="AG6722" s="104"/>
      <c r="AK6722" s="104"/>
      <c r="AL6722" s="104"/>
      <c r="AO6722" s="104"/>
      <c r="AP6722" s="104"/>
    </row>
    <row r="6723" spans="21:42" ht="15" customHeight="1" x14ac:dyDescent="0.25">
      <c r="U6723" s="104"/>
      <c r="AB6723" s="104"/>
      <c r="AC6723" s="104"/>
      <c r="AF6723" s="104"/>
      <c r="AG6723" s="104"/>
      <c r="AK6723" s="104"/>
      <c r="AL6723" s="104"/>
      <c r="AO6723" s="104"/>
      <c r="AP6723" s="104"/>
    </row>
    <row r="6724" spans="21:42" ht="15" customHeight="1" x14ac:dyDescent="0.25">
      <c r="U6724" s="104"/>
      <c r="AB6724" s="104"/>
      <c r="AC6724" s="104"/>
      <c r="AF6724" s="104"/>
      <c r="AG6724" s="104"/>
      <c r="AK6724" s="104"/>
      <c r="AL6724" s="104"/>
      <c r="AO6724" s="104"/>
      <c r="AP6724" s="104"/>
    </row>
    <row r="6725" spans="21:42" ht="15" customHeight="1" x14ac:dyDescent="0.25">
      <c r="U6725" s="104"/>
      <c r="AB6725" s="104"/>
      <c r="AC6725" s="104"/>
      <c r="AF6725" s="104"/>
      <c r="AG6725" s="104"/>
      <c r="AK6725" s="104"/>
      <c r="AL6725" s="104"/>
      <c r="AO6725" s="104"/>
      <c r="AP6725" s="104"/>
    </row>
    <row r="6726" spans="21:42" ht="15" customHeight="1" x14ac:dyDescent="0.25">
      <c r="U6726" s="104"/>
      <c r="AB6726" s="104"/>
      <c r="AC6726" s="104"/>
      <c r="AF6726" s="104"/>
      <c r="AG6726" s="104"/>
      <c r="AK6726" s="104"/>
      <c r="AL6726" s="104"/>
      <c r="AO6726" s="104"/>
      <c r="AP6726" s="104"/>
    </row>
    <row r="6727" spans="21:42" ht="15" customHeight="1" x14ac:dyDescent="0.25">
      <c r="U6727" s="104"/>
      <c r="AB6727" s="104"/>
      <c r="AC6727" s="104"/>
      <c r="AF6727" s="104"/>
      <c r="AG6727" s="104"/>
      <c r="AK6727" s="104"/>
      <c r="AL6727" s="104"/>
      <c r="AO6727" s="104"/>
      <c r="AP6727" s="104"/>
    </row>
    <row r="6728" spans="21:42" ht="15" customHeight="1" x14ac:dyDescent="0.25">
      <c r="U6728" s="104"/>
      <c r="AB6728" s="104"/>
      <c r="AC6728" s="104"/>
      <c r="AF6728" s="104"/>
      <c r="AG6728" s="104"/>
      <c r="AK6728" s="104"/>
      <c r="AL6728" s="104"/>
      <c r="AO6728" s="104"/>
      <c r="AP6728" s="104"/>
    </row>
    <row r="6729" spans="21:42" ht="15" customHeight="1" x14ac:dyDescent="0.25">
      <c r="U6729" s="104"/>
      <c r="AB6729" s="104"/>
      <c r="AC6729" s="104"/>
      <c r="AF6729" s="104"/>
      <c r="AG6729" s="104"/>
      <c r="AK6729" s="104"/>
      <c r="AL6729" s="104"/>
      <c r="AO6729" s="104"/>
      <c r="AP6729" s="104"/>
    </row>
    <row r="6730" spans="21:42" ht="15" customHeight="1" x14ac:dyDescent="0.25">
      <c r="U6730" s="104"/>
      <c r="AB6730" s="104"/>
      <c r="AC6730" s="104"/>
      <c r="AF6730" s="104"/>
      <c r="AG6730" s="104"/>
      <c r="AK6730" s="104"/>
      <c r="AL6730" s="104"/>
      <c r="AO6730" s="104"/>
      <c r="AP6730" s="104"/>
    </row>
    <row r="6731" spans="21:42" ht="15" customHeight="1" x14ac:dyDescent="0.25">
      <c r="U6731" s="104"/>
      <c r="AB6731" s="104"/>
      <c r="AC6731" s="104"/>
      <c r="AF6731" s="104"/>
      <c r="AG6731" s="104"/>
      <c r="AK6731" s="104"/>
      <c r="AL6731" s="104"/>
      <c r="AO6731" s="104"/>
      <c r="AP6731" s="104"/>
    </row>
    <row r="6732" spans="21:42" ht="15" customHeight="1" x14ac:dyDescent="0.25">
      <c r="U6732" s="104"/>
      <c r="AB6732" s="104"/>
      <c r="AC6732" s="104"/>
      <c r="AF6732" s="104"/>
      <c r="AG6732" s="104"/>
      <c r="AK6732" s="104"/>
      <c r="AL6732" s="104"/>
      <c r="AO6732" s="104"/>
      <c r="AP6732" s="104"/>
    </row>
    <row r="6733" spans="21:42" ht="15" customHeight="1" x14ac:dyDescent="0.25">
      <c r="U6733" s="104"/>
      <c r="AB6733" s="104"/>
      <c r="AC6733" s="104"/>
      <c r="AF6733" s="104"/>
      <c r="AG6733" s="104"/>
      <c r="AK6733" s="104"/>
      <c r="AL6733" s="104"/>
      <c r="AO6733" s="104"/>
      <c r="AP6733" s="104"/>
    </row>
    <row r="6734" spans="21:42" ht="15" customHeight="1" x14ac:dyDescent="0.25">
      <c r="U6734" s="104"/>
      <c r="AB6734" s="104"/>
      <c r="AC6734" s="104"/>
      <c r="AF6734" s="104"/>
      <c r="AG6734" s="104"/>
      <c r="AK6734" s="104"/>
      <c r="AL6734" s="104"/>
      <c r="AO6734" s="104"/>
      <c r="AP6734" s="104"/>
    </row>
    <row r="6735" spans="21:42" ht="15" customHeight="1" x14ac:dyDescent="0.25">
      <c r="U6735" s="104"/>
      <c r="AB6735" s="104"/>
      <c r="AC6735" s="104"/>
      <c r="AF6735" s="104"/>
      <c r="AG6735" s="104"/>
      <c r="AK6735" s="104"/>
      <c r="AL6735" s="104"/>
      <c r="AO6735" s="104"/>
      <c r="AP6735" s="104"/>
    </row>
    <row r="6736" spans="21:42" ht="15" customHeight="1" x14ac:dyDescent="0.25">
      <c r="U6736" s="104"/>
      <c r="AB6736" s="104"/>
      <c r="AC6736" s="104"/>
      <c r="AF6736" s="104"/>
      <c r="AG6736" s="104"/>
      <c r="AK6736" s="104"/>
      <c r="AL6736" s="104"/>
      <c r="AO6736" s="104"/>
      <c r="AP6736" s="104"/>
    </row>
    <row r="6737" spans="21:42" ht="15" customHeight="1" x14ac:dyDescent="0.25">
      <c r="U6737" s="104"/>
      <c r="AB6737" s="104"/>
      <c r="AC6737" s="104"/>
      <c r="AF6737" s="104"/>
      <c r="AG6737" s="104"/>
      <c r="AK6737" s="104"/>
      <c r="AL6737" s="104"/>
      <c r="AO6737" s="104"/>
      <c r="AP6737" s="104"/>
    </row>
    <row r="6738" spans="21:42" ht="15" customHeight="1" x14ac:dyDescent="0.25">
      <c r="U6738" s="104"/>
      <c r="AB6738" s="104"/>
      <c r="AC6738" s="104"/>
      <c r="AF6738" s="104"/>
      <c r="AG6738" s="104"/>
      <c r="AK6738" s="104"/>
      <c r="AL6738" s="104"/>
      <c r="AO6738" s="104"/>
      <c r="AP6738" s="104"/>
    </row>
    <row r="6739" spans="21:42" ht="15" customHeight="1" x14ac:dyDescent="0.25">
      <c r="U6739" s="104"/>
      <c r="AB6739" s="104"/>
      <c r="AC6739" s="104"/>
      <c r="AF6739" s="104"/>
      <c r="AG6739" s="104"/>
      <c r="AK6739" s="104"/>
      <c r="AL6739" s="104"/>
      <c r="AO6739" s="104"/>
      <c r="AP6739" s="104"/>
    </row>
    <row r="6740" spans="21:42" ht="15" customHeight="1" x14ac:dyDescent="0.25">
      <c r="U6740" s="104"/>
      <c r="AB6740" s="104"/>
      <c r="AC6740" s="104"/>
      <c r="AF6740" s="104"/>
      <c r="AG6740" s="104"/>
      <c r="AK6740" s="104"/>
      <c r="AL6740" s="104"/>
      <c r="AO6740" s="104"/>
      <c r="AP6740" s="104"/>
    </row>
    <row r="6741" spans="21:42" ht="15" customHeight="1" x14ac:dyDescent="0.25">
      <c r="U6741" s="104"/>
      <c r="AB6741" s="104"/>
      <c r="AC6741" s="104"/>
      <c r="AF6741" s="104"/>
      <c r="AG6741" s="104"/>
      <c r="AK6741" s="104"/>
      <c r="AL6741" s="104"/>
      <c r="AO6741" s="104"/>
      <c r="AP6741" s="104"/>
    </row>
    <row r="6742" spans="21:42" ht="15" customHeight="1" x14ac:dyDescent="0.25">
      <c r="U6742" s="104"/>
      <c r="AB6742" s="104"/>
      <c r="AC6742" s="104"/>
      <c r="AF6742" s="104"/>
      <c r="AG6742" s="104"/>
      <c r="AK6742" s="104"/>
      <c r="AL6742" s="104"/>
      <c r="AO6742" s="104"/>
      <c r="AP6742" s="104"/>
    </row>
    <row r="6743" spans="21:42" ht="15" customHeight="1" x14ac:dyDescent="0.25">
      <c r="U6743" s="104"/>
      <c r="AB6743" s="104"/>
      <c r="AC6743" s="104"/>
      <c r="AF6743" s="104"/>
      <c r="AG6743" s="104"/>
      <c r="AK6743" s="104"/>
      <c r="AL6743" s="104"/>
      <c r="AO6743" s="104"/>
      <c r="AP6743" s="104"/>
    </row>
    <row r="6744" spans="21:42" ht="15" customHeight="1" x14ac:dyDescent="0.25">
      <c r="U6744" s="104"/>
      <c r="AB6744" s="104"/>
      <c r="AC6744" s="104"/>
      <c r="AF6744" s="104"/>
      <c r="AG6744" s="104"/>
      <c r="AK6744" s="104"/>
      <c r="AL6744" s="104"/>
      <c r="AO6744" s="104"/>
      <c r="AP6744" s="104"/>
    </row>
    <row r="6745" spans="21:42" ht="15" customHeight="1" x14ac:dyDescent="0.25">
      <c r="U6745" s="104"/>
      <c r="AB6745" s="104"/>
      <c r="AC6745" s="104"/>
      <c r="AF6745" s="104"/>
      <c r="AG6745" s="104"/>
      <c r="AK6745" s="104"/>
      <c r="AL6745" s="104"/>
      <c r="AO6745" s="104"/>
      <c r="AP6745" s="104"/>
    </row>
    <row r="6746" spans="21:42" ht="15" customHeight="1" x14ac:dyDescent="0.25">
      <c r="U6746" s="104"/>
      <c r="AB6746" s="104"/>
      <c r="AC6746" s="104"/>
      <c r="AF6746" s="104"/>
      <c r="AG6746" s="104"/>
      <c r="AK6746" s="104"/>
      <c r="AL6746" s="104"/>
      <c r="AO6746" s="104"/>
      <c r="AP6746" s="104"/>
    </row>
    <row r="6747" spans="21:42" ht="15" customHeight="1" x14ac:dyDescent="0.25">
      <c r="U6747" s="104"/>
      <c r="AB6747" s="104"/>
      <c r="AC6747" s="104"/>
      <c r="AF6747" s="104"/>
      <c r="AG6747" s="104"/>
      <c r="AK6747" s="104"/>
      <c r="AL6747" s="104"/>
      <c r="AO6747" s="104"/>
      <c r="AP6747" s="104"/>
    </row>
    <row r="6748" spans="21:42" ht="15" customHeight="1" x14ac:dyDescent="0.25">
      <c r="U6748" s="104"/>
      <c r="AB6748" s="104"/>
      <c r="AC6748" s="104"/>
      <c r="AF6748" s="104"/>
      <c r="AG6748" s="104"/>
      <c r="AK6748" s="104"/>
      <c r="AL6748" s="104"/>
      <c r="AO6748" s="104"/>
      <c r="AP6748" s="104"/>
    </row>
    <row r="6749" spans="21:42" ht="15" customHeight="1" x14ac:dyDescent="0.25">
      <c r="U6749" s="104"/>
      <c r="AB6749" s="104"/>
      <c r="AC6749" s="104"/>
      <c r="AF6749" s="104"/>
      <c r="AG6749" s="104"/>
      <c r="AK6749" s="104"/>
      <c r="AL6749" s="104"/>
      <c r="AO6749" s="104"/>
      <c r="AP6749" s="104"/>
    </row>
    <row r="6750" spans="21:42" ht="15" customHeight="1" x14ac:dyDescent="0.25">
      <c r="U6750" s="104"/>
      <c r="AB6750" s="104"/>
      <c r="AC6750" s="104"/>
      <c r="AF6750" s="104"/>
      <c r="AG6750" s="104"/>
      <c r="AK6750" s="104"/>
      <c r="AL6750" s="104"/>
      <c r="AO6750" s="104"/>
      <c r="AP6750" s="104"/>
    </row>
    <row r="6751" spans="21:42" ht="15" customHeight="1" x14ac:dyDescent="0.25">
      <c r="U6751" s="104"/>
      <c r="AB6751" s="104"/>
      <c r="AC6751" s="104"/>
      <c r="AF6751" s="104"/>
      <c r="AG6751" s="104"/>
      <c r="AK6751" s="104"/>
      <c r="AL6751" s="104"/>
      <c r="AO6751" s="104"/>
      <c r="AP6751" s="104"/>
    </row>
    <row r="6752" spans="21:42" ht="15" customHeight="1" x14ac:dyDescent="0.25">
      <c r="U6752" s="104"/>
      <c r="AB6752" s="104"/>
      <c r="AC6752" s="104"/>
      <c r="AF6752" s="104"/>
      <c r="AG6752" s="104"/>
      <c r="AK6752" s="104"/>
      <c r="AL6752" s="104"/>
      <c r="AO6752" s="104"/>
      <c r="AP6752" s="104"/>
    </row>
    <row r="6753" spans="21:42" ht="15" customHeight="1" x14ac:dyDescent="0.25">
      <c r="U6753" s="104"/>
      <c r="AB6753" s="104"/>
      <c r="AC6753" s="104"/>
      <c r="AF6753" s="104"/>
      <c r="AG6753" s="104"/>
      <c r="AK6753" s="104"/>
      <c r="AL6753" s="104"/>
      <c r="AO6753" s="104"/>
      <c r="AP6753" s="104"/>
    </row>
    <row r="6754" spans="21:42" ht="15" customHeight="1" x14ac:dyDescent="0.25">
      <c r="U6754" s="104"/>
      <c r="AB6754" s="104"/>
      <c r="AC6754" s="104"/>
      <c r="AF6754" s="104"/>
      <c r="AG6754" s="104"/>
      <c r="AK6754" s="104"/>
      <c r="AL6754" s="104"/>
      <c r="AO6754" s="104"/>
      <c r="AP6754" s="104"/>
    </row>
    <row r="6755" spans="21:42" ht="15" customHeight="1" x14ac:dyDescent="0.25">
      <c r="U6755" s="104"/>
      <c r="AB6755" s="104"/>
      <c r="AC6755" s="104"/>
      <c r="AF6755" s="104"/>
      <c r="AG6755" s="104"/>
      <c r="AK6755" s="104"/>
      <c r="AL6755" s="104"/>
      <c r="AO6755" s="104"/>
      <c r="AP6755" s="104"/>
    </row>
    <row r="6756" spans="21:42" ht="15" customHeight="1" x14ac:dyDescent="0.25">
      <c r="U6756" s="104"/>
      <c r="AB6756" s="104"/>
      <c r="AC6756" s="104"/>
      <c r="AF6756" s="104"/>
      <c r="AG6756" s="104"/>
      <c r="AK6756" s="104"/>
      <c r="AL6756" s="104"/>
      <c r="AO6756" s="104"/>
      <c r="AP6756" s="104"/>
    </row>
    <row r="6757" spans="21:42" ht="15" customHeight="1" x14ac:dyDescent="0.25">
      <c r="U6757" s="104"/>
      <c r="AB6757" s="104"/>
      <c r="AC6757" s="104"/>
      <c r="AF6757" s="104"/>
      <c r="AG6757" s="104"/>
      <c r="AK6757" s="104"/>
      <c r="AL6757" s="104"/>
      <c r="AO6757" s="104"/>
      <c r="AP6757" s="104"/>
    </row>
    <row r="6758" spans="21:42" ht="15" customHeight="1" x14ac:dyDescent="0.25">
      <c r="U6758" s="104"/>
      <c r="AB6758" s="104"/>
      <c r="AC6758" s="104"/>
      <c r="AF6758" s="104"/>
      <c r="AG6758" s="104"/>
      <c r="AK6758" s="104"/>
      <c r="AL6758" s="104"/>
      <c r="AO6758" s="104"/>
      <c r="AP6758" s="104"/>
    </row>
    <row r="6759" spans="21:42" ht="15" customHeight="1" x14ac:dyDescent="0.25">
      <c r="U6759" s="104"/>
      <c r="AB6759" s="104"/>
      <c r="AC6759" s="104"/>
      <c r="AF6759" s="104"/>
      <c r="AG6759" s="104"/>
      <c r="AK6759" s="104"/>
      <c r="AL6759" s="104"/>
      <c r="AO6759" s="104"/>
      <c r="AP6759" s="104"/>
    </row>
    <row r="6760" spans="21:42" ht="15" customHeight="1" x14ac:dyDescent="0.25">
      <c r="U6760" s="104"/>
      <c r="AB6760" s="104"/>
      <c r="AC6760" s="104"/>
      <c r="AF6760" s="104"/>
      <c r="AG6760" s="104"/>
      <c r="AK6760" s="104"/>
      <c r="AL6760" s="104"/>
      <c r="AO6760" s="104"/>
      <c r="AP6760" s="104"/>
    </row>
    <row r="6761" spans="21:42" ht="15" customHeight="1" x14ac:dyDescent="0.25">
      <c r="U6761" s="104"/>
      <c r="AB6761" s="104"/>
      <c r="AC6761" s="104"/>
      <c r="AF6761" s="104"/>
      <c r="AG6761" s="104"/>
      <c r="AK6761" s="104"/>
      <c r="AL6761" s="104"/>
      <c r="AO6761" s="104"/>
      <c r="AP6761" s="104"/>
    </row>
    <row r="6762" spans="21:42" ht="15" customHeight="1" x14ac:dyDescent="0.25">
      <c r="U6762" s="104"/>
      <c r="AB6762" s="104"/>
      <c r="AC6762" s="104"/>
      <c r="AF6762" s="104"/>
      <c r="AG6762" s="104"/>
      <c r="AK6762" s="104"/>
      <c r="AL6762" s="104"/>
      <c r="AO6762" s="104"/>
      <c r="AP6762" s="104"/>
    </row>
    <row r="6763" spans="21:42" ht="15" customHeight="1" x14ac:dyDescent="0.25">
      <c r="U6763" s="104"/>
      <c r="AB6763" s="104"/>
      <c r="AC6763" s="104"/>
      <c r="AF6763" s="104"/>
      <c r="AG6763" s="104"/>
      <c r="AK6763" s="104"/>
      <c r="AL6763" s="104"/>
      <c r="AO6763" s="104"/>
      <c r="AP6763" s="104"/>
    </row>
    <row r="6764" spans="21:42" ht="15" customHeight="1" x14ac:dyDescent="0.25">
      <c r="U6764" s="104"/>
      <c r="AB6764" s="104"/>
      <c r="AC6764" s="104"/>
      <c r="AF6764" s="104"/>
      <c r="AG6764" s="104"/>
      <c r="AK6764" s="104"/>
      <c r="AL6764" s="104"/>
      <c r="AO6764" s="104"/>
      <c r="AP6764" s="104"/>
    </row>
    <row r="6765" spans="21:42" ht="15" customHeight="1" x14ac:dyDescent="0.25">
      <c r="U6765" s="104"/>
      <c r="AB6765" s="104"/>
      <c r="AC6765" s="104"/>
      <c r="AF6765" s="104"/>
      <c r="AG6765" s="104"/>
      <c r="AK6765" s="104"/>
      <c r="AL6765" s="104"/>
      <c r="AO6765" s="104"/>
      <c r="AP6765" s="104"/>
    </row>
    <row r="6766" spans="21:42" ht="15" customHeight="1" x14ac:dyDescent="0.25">
      <c r="U6766" s="104"/>
      <c r="AB6766" s="104"/>
      <c r="AC6766" s="104"/>
      <c r="AF6766" s="104"/>
      <c r="AG6766" s="104"/>
      <c r="AK6766" s="104"/>
      <c r="AL6766" s="104"/>
      <c r="AO6766" s="104"/>
      <c r="AP6766" s="104"/>
    </row>
    <row r="6767" spans="21:42" ht="15" customHeight="1" x14ac:dyDescent="0.25">
      <c r="U6767" s="104"/>
      <c r="AB6767" s="104"/>
      <c r="AC6767" s="104"/>
      <c r="AF6767" s="104"/>
      <c r="AG6767" s="104"/>
      <c r="AK6767" s="104"/>
      <c r="AL6767" s="104"/>
      <c r="AO6767" s="104"/>
      <c r="AP6767" s="104"/>
    </row>
    <row r="6768" spans="21:42" ht="15" customHeight="1" x14ac:dyDescent="0.25">
      <c r="U6768" s="104"/>
      <c r="AB6768" s="104"/>
      <c r="AC6768" s="104"/>
      <c r="AF6768" s="104"/>
      <c r="AG6768" s="104"/>
      <c r="AK6768" s="104"/>
      <c r="AL6768" s="104"/>
      <c r="AO6768" s="104"/>
      <c r="AP6768" s="104"/>
    </row>
    <row r="6769" spans="21:42" ht="15" customHeight="1" x14ac:dyDescent="0.25">
      <c r="U6769" s="104"/>
      <c r="AB6769" s="104"/>
      <c r="AC6769" s="104"/>
      <c r="AF6769" s="104"/>
      <c r="AG6769" s="104"/>
      <c r="AK6769" s="104"/>
      <c r="AL6769" s="104"/>
      <c r="AO6769" s="104"/>
      <c r="AP6769" s="104"/>
    </row>
    <row r="6770" spans="21:42" ht="15" customHeight="1" x14ac:dyDescent="0.25">
      <c r="U6770" s="104"/>
      <c r="AB6770" s="104"/>
      <c r="AC6770" s="104"/>
      <c r="AF6770" s="104"/>
      <c r="AG6770" s="104"/>
      <c r="AK6770" s="104"/>
      <c r="AL6770" s="104"/>
      <c r="AO6770" s="104"/>
      <c r="AP6770" s="104"/>
    </row>
    <row r="6771" spans="21:42" ht="15" customHeight="1" x14ac:dyDescent="0.25">
      <c r="U6771" s="104"/>
      <c r="AB6771" s="104"/>
      <c r="AC6771" s="104"/>
      <c r="AF6771" s="104"/>
      <c r="AG6771" s="104"/>
      <c r="AK6771" s="104"/>
      <c r="AL6771" s="104"/>
      <c r="AO6771" s="104"/>
      <c r="AP6771" s="104"/>
    </row>
    <row r="6772" spans="21:42" ht="15" customHeight="1" x14ac:dyDescent="0.25">
      <c r="U6772" s="104"/>
      <c r="AB6772" s="104"/>
      <c r="AC6772" s="104"/>
      <c r="AF6772" s="104"/>
      <c r="AG6772" s="104"/>
      <c r="AK6772" s="104"/>
      <c r="AL6772" s="104"/>
      <c r="AO6772" s="104"/>
      <c r="AP6772" s="104"/>
    </row>
    <row r="6773" spans="21:42" ht="15" customHeight="1" x14ac:dyDescent="0.25">
      <c r="U6773" s="104"/>
      <c r="AB6773" s="104"/>
      <c r="AC6773" s="104"/>
      <c r="AF6773" s="104"/>
      <c r="AG6773" s="104"/>
      <c r="AK6773" s="104"/>
      <c r="AL6773" s="104"/>
      <c r="AO6773" s="104"/>
      <c r="AP6773" s="104"/>
    </row>
    <row r="6774" spans="21:42" ht="15" customHeight="1" x14ac:dyDescent="0.25">
      <c r="U6774" s="104"/>
      <c r="AB6774" s="104"/>
      <c r="AC6774" s="104"/>
      <c r="AF6774" s="104"/>
      <c r="AG6774" s="104"/>
      <c r="AK6774" s="104"/>
      <c r="AL6774" s="104"/>
      <c r="AO6774" s="104"/>
      <c r="AP6774" s="104"/>
    </row>
    <row r="6775" spans="21:42" ht="15" customHeight="1" x14ac:dyDescent="0.25">
      <c r="U6775" s="104"/>
      <c r="AB6775" s="104"/>
      <c r="AC6775" s="104"/>
      <c r="AF6775" s="104"/>
      <c r="AG6775" s="104"/>
      <c r="AK6775" s="104"/>
      <c r="AL6775" s="104"/>
      <c r="AO6775" s="104"/>
      <c r="AP6775" s="104"/>
    </row>
    <row r="6776" spans="21:42" ht="15" customHeight="1" x14ac:dyDescent="0.25">
      <c r="U6776" s="104"/>
      <c r="AB6776" s="104"/>
      <c r="AC6776" s="104"/>
      <c r="AF6776" s="104"/>
      <c r="AG6776" s="104"/>
      <c r="AK6776" s="104"/>
      <c r="AL6776" s="104"/>
      <c r="AO6776" s="104"/>
      <c r="AP6776" s="104"/>
    </row>
    <row r="6777" spans="21:42" ht="15" customHeight="1" x14ac:dyDescent="0.25">
      <c r="U6777" s="104"/>
      <c r="AB6777" s="104"/>
      <c r="AC6777" s="104"/>
      <c r="AF6777" s="104"/>
      <c r="AG6777" s="104"/>
      <c r="AK6777" s="104"/>
      <c r="AL6777" s="104"/>
      <c r="AO6777" s="104"/>
      <c r="AP6777" s="104"/>
    </row>
    <row r="6778" spans="21:42" ht="15" customHeight="1" x14ac:dyDescent="0.25">
      <c r="U6778" s="104"/>
      <c r="AB6778" s="104"/>
      <c r="AC6778" s="104"/>
      <c r="AF6778" s="104"/>
      <c r="AG6778" s="104"/>
      <c r="AK6778" s="104"/>
      <c r="AL6778" s="104"/>
      <c r="AO6778" s="104"/>
      <c r="AP6778" s="104"/>
    </row>
    <row r="6779" spans="21:42" ht="15" customHeight="1" x14ac:dyDescent="0.25">
      <c r="U6779" s="104"/>
      <c r="AB6779" s="104"/>
      <c r="AC6779" s="104"/>
      <c r="AF6779" s="104"/>
      <c r="AG6779" s="104"/>
      <c r="AK6779" s="104"/>
      <c r="AL6779" s="104"/>
      <c r="AO6779" s="104"/>
      <c r="AP6779" s="104"/>
    </row>
    <row r="6780" spans="21:42" ht="15" customHeight="1" x14ac:dyDescent="0.25">
      <c r="U6780" s="104"/>
      <c r="AB6780" s="104"/>
      <c r="AC6780" s="104"/>
      <c r="AF6780" s="104"/>
      <c r="AG6780" s="104"/>
      <c r="AK6780" s="104"/>
      <c r="AL6780" s="104"/>
      <c r="AO6780" s="104"/>
      <c r="AP6780" s="104"/>
    </row>
    <row r="6781" spans="21:42" ht="15" customHeight="1" x14ac:dyDescent="0.25">
      <c r="U6781" s="104"/>
      <c r="AB6781" s="104"/>
      <c r="AC6781" s="104"/>
      <c r="AF6781" s="104"/>
      <c r="AG6781" s="104"/>
      <c r="AK6781" s="104"/>
      <c r="AL6781" s="104"/>
      <c r="AO6781" s="104"/>
      <c r="AP6781" s="104"/>
    </row>
    <row r="6782" spans="21:42" ht="15" customHeight="1" x14ac:dyDescent="0.25">
      <c r="U6782" s="104"/>
      <c r="AB6782" s="104"/>
      <c r="AC6782" s="104"/>
      <c r="AF6782" s="104"/>
      <c r="AG6782" s="104"/>
      <c r="AK6782" s="104"/>
      <c r="AL6782" s="104"/>
      <c r="AO6782" s="104"/>
      <c r="AP6782" s="104"/>
    </row>
    <row r="6783" spans="21:42" ht="15" customHeight="1" x14ac:dyDescent="0.25">
      <c r="U6783" s="104"/>
      <c r="AB6783" s="104"/>
      <c r="AC6783" s="104"/>
      <c r="AF6783" s="104"/>
      <c r="AG6783" s="104"/>
      <c r="AK6783" s="104"/>
      <c r="AL6783" s="104"/>
      <c r="AO6783" s="104"/>
      <c r="AP6783" s="104"/>
    </row>
    <row r="6784" spans="21:42" ht="15" customHeight="1" x14ac:dyDescent="0.25">
      <c r="U6784" s="104"/>
      <c r="AB6784" s="104"/>
      <c r="AC6784" s="104"/>
      <c r="AF6784" s="104"/>
      <c r="AG6784" s="104"/>
      <c r="AK6784" s="104"/>
      <c r="AL6784" s="104"/>
      <c r="AO6784" s="104"/>
      <c r="AP6784" s="104"/>
    </row>
    <row r="6785" spans="21:42" ht="15" customHeight="1" x14ac:dyDescent="0.25">
      <c r="U6785" s="104"/>
      <c r="AB6785" s="104"/>
      <c r="AC6785" s="104"/>
      <c r="AF6785" s="104"/>
      <c r="AG6785" s="104"/>
      <c r="AK6785" s="104"/>
      <c r="AL6785" s="104"/>
      <c r="AO6785" s="104"/>
      <c r="AP6785" s="104"/>
    </row>
    <row r="6786" spans="21:42" ht="15" customHeight="1" x14ac:dyDescent="0.25">
      <c r="U6786" s="104"/>
      <c r="AB6786" s="104"/>
      <c r="AC6786" s="104"/>
      <c r="AF6786" s="104"/>
      <c r="AG6786" s="104"/>
      <c r="AK6786" s="104"/>
      <c r="AL6786" s="104"/>
      <c r="AO6786" s="104"/>
      <c r="AP6786" s="104"/>
    </row>
    <row r="6787" spans="21:42" ht="15" customHeight="1" x14ac:dyDescent="0.25">
      <c r="U6787" s="104"/>
      <c r="AB6787" s="104"/>
      <c r="AC6787" s="104"/>
      <c r="AF6787" s="104"/>
      <c r="AG6787" s="104"/>
      <c r="AK6787" s="104"/>
      <c r="AL6787" s="104"/>
      <c r="AO6787" s="104"/>
      <c r="AP6787" s="104"/>
    </row>
    <row r="6788" spans="21:42" ht="15" customHeight="1" x14ac:dyDescent="0.25">
      <c r="U6788" s="104"/>
      <c r="AB6788" s="104"/>
      <c r="AC6788" s="104"/>
      <c r="AF6788" s="104"/>
      <c r="AG6788" s="104"/>
      <c r="AK6788" s="104"/>
      <c r="AL6788" s="104"/>
      <c r="AO6788" s="104"/>
      <c r="AP6788" s="104"/>
    </row>
    <row r="6789" spans="21:42" ht="15" customHeight="1" x14ac:dyDescent="0.25">
      <c r="U6789" s="104"/>
      <c r="AB6789" s="104"/>
      <c r="AC6789" s="104"/>
      <c r="AF6789" s="104"/>
      <c r="AG6789" s="104"/>
      <c r="AK6789" s="104"/>
      <c r="AL6789" s="104"/>
      <c r="AO6789" s="104"/>
      <c r="AP6789" s="104"/>
    </row>
    <row r="6790" spans="21:42" ht="15" customHeight="1" x14ac:dyDescent="0.25">
      <c r="U6790" s="104"/>
      <c r="AB6790" s="104"/>
      <c r="AC6790" s="104"/>
      <c r="AF6790" s="104"/>
      <c r="AG6790" s="104"/>
      <c r="AK6790" s="104"/>
      <c r="AL6790" s="104"/>
      <c r="AO6790" s="104"/>
      <c r="AP6790" s="104"/>
    </row>
    <row r="6791" spans="21:42" ht="15" customHeight="1" x14ac:dyDescent="0.25">
      <c r="U6791" s="104"/>
      <c r="AB6791" s="104"/>
      <c r="AC6791" s="104"/>
      <c r="AF6791" s="104"/>
      <c r="AG6791" s="104"/>
      <c r="AK6791" s="104"/>
      <c r="AL6791" s="104"/>
      <c r="AO6791" s="104"/>
      <c r="AP6791" s="104"/>
    </row>
    <row r="6792" spans="21:42" ht="15" customHeight="1" x14ac:dyDescent="0.25">
      <c r="U6792" s="104"/>
      <c r="AB6792" s="104"/>
      <c r="AC6792" s="104"/>
      <c r="AF6792" s="104"/>
      <c r="AG6792" s="104"/>
      <c r="AK6792" s="104"/>
      <c r="AL6792" s="104"/>
      <c r="AO6792" s="104"/>
      <c r="AP6792" s="104"/>
    </row>
    <row r="6793" spans="21:42" ht="15" customHeight="1" x14ac:dyDescent="0.25">
      <c r="U6793" s="104"/>
      <c r="AB6793" s="104"/>
      <c r="AC6793" s="104"/>
      <c r="AF6793" s="104"/>
      <c r="AG6793" s="104"/>
      <c r="AK6793" s="104"/>
      <c r="AL6793" s="104"/>
      <c r="AO6793" s="104"/>
      <c r="AP6793" s="104"/>
    </row>
    <row r="6794" spans="21:42" ht="15" customHeight="1" x14ac:dyDescent="0.25">
      <c r="U6794" s="104"/>
      <c r="AB6794" s="104"/>
      <c r="AC6794" s="104"/>
      <c r="AF6794" s="104"/>
      <c r="AG6794" s="104"/>
      <c r="AK6794" s="104"/>
      <c r="AL6794" s="104"/>
      <c r="AO6794" s="104"/>
      <c r="AP6794" s="104"/>
    </row>
    <row r="6795" spans="21:42" ht="15" customHeight="1" x14ac:dyDescent="0.25">
      <c r="U6795" s="104"/>
      <c r="AB6795" s="104"/>
      <c r="AC6795" s="104"/>
      <c r="AF6795" s="104"/>
      <c r="AG6795" s="104"/>
      <c r="AK6795" s="104"/>
      <c r="AL6795" s="104"/>
      <c r="AO6795" s="104"/>
      <c r="AP6795" s="104"/>
    </row>
    <row r="6796" spans="21:42" ht="15" customHeight="1" x14ac:dyDescent="0.25">
      <c r="U6796" s="104"/>
      <c r="AB6796" s="104"/>
      <c r="AC6796" s="104"/>
      <c r="AF6796" s="104"/>
      <c r="AG6796" s="104"/>
      <c r="AK6796" s="104"/>
      <c r="AL6796" s="104"/>
      <c r="AO6796" s="104"/>
      <c r="AP6796" s="104"/>
    </row>
    <row r="6797" spans="21:42" ht="15" customHeight="1" x14ac:dyDescent="0.25">
      <c r="U6797" s="104"/>
      <c r="AB6797" s="104"/>
      <c r="AC6797" s="104"/>
      <c r="AF6797" s="104"/>
      <c r="AG6797" s="104"/>
      <c r="AK6797" s="104"/>
      <c r="AL6797" s="104"/>
      <c r="AO6797" s="104"/>
      <c r="AP6797" s="104"/>
    </row>
    <row r="6798" spans="21:42" ht="15" customHeight="1" x14ac:dyDescent="0.25">
      <c r="U6798" s="104"/>
      <c r="AB6798" s="104"/>
      <c r="AC6798" s="104"/>
      <c r="AF6798" s="104"/>
      <c r="AG6798" s="104"/>
      <c r="AK6798" s="104"/>
      <c r="AL6798" s="104"/>
      <c r="AO6798" s="104"/>
      <c r="AP6798" s="104"/>
    </row>
    <row r="6799" spans="21:42" ht="15" customHeight="1" x14ac:dyDescent="0.25">
      <c r="U6799" s="104"/>
      <c r="AB6799" s="104"/>
      <c r="AC6799" s="104"/>
      <c r="AF6799" s="104"/>
      <c r="AG6799" s="104"/>
      <c r="AK6799" s="104"/>
      <c r="AL6799" s="104"/>
      <c r="AO6799" s="104"/>
      <c r="AP6799" s="104"/>
    </row>
    <row r="6800" spans="21:42" ht="15" customHeight="1" x14ac:dyDescent="0.25">
      <c r="U6800" s="104"/>
      <c r="AB6800" s="104"/>
      <c r="AC6800" s="104"/>
      <c r="AF6800" s="104"/>
      <c r="AG6800" s="104"/>
      <c r="AK6800" s="104"/>
      <c r="AL6800" s="104"/>
      <c r="AO6800" s="104"/>
      <c r="AP6800" s="104"/>
    </row>
    <row r="6801" spans="21:42" ht="15" customHeight="1" x14ac:dyDescent="0.25">
      <c r="U6801" s="104"/>
      <c r="AB6801" s="104"/>
      <c r="AC6801" s="104"/>
      <c r="AF6801" s="104"/>
      <c r="AG6801" s="104"/>
      <c r="AK6801" s="104"/>
      <c r="AL6801" s="104"/>
      <c r="AO6801" s="104"/>
      <c r="AP6801" s="104"/>
    </row>
    <row r="6802" spans="21:42" ht="15" customHeight="1" x14ac:dyDescent="0.25">
      <c r="U6802" s="104"/>
      <c r="AB6802" s="104"/>
      <c r="AC6802" s="104"/>
      <c r="AF6802" s="104"/>
      <c r="AG6802" s="104"/>
      <c r="AK6802" s="104"/>
      <c r="AL6802" s="104"/>
      <c r="AO6802" s="104"/>
      <c r="AP6802" s="104"/>
    </row>
    <row r="6803" spans="21:42" ht="15" customHeight="1" x14ac:dyDescent="0.25">
      <c r="U6803" s="104"/>
      <c r="AB6803" s="104"/>
      <c r="AC6803" s="104"/>
      <c r="AF6803" s="104"/>
      <c r="AG6803" s="104"/>
      <c r="AK6803" s="104"/>
      <c r="AL6803" s="104"/>
      <c r="AO6803" s="104"/>
      <c r="AP6803" s="104"/>
    </row>
    <row r="6804" spans="21:42" ht="15" customHeight="1" x14ac:dyDescent="0.25">
      <c r="U6804" s="104"/>
      <c r="AB6804" s="104"/>
      <c r="AC6804" s="104"/>
      <c r="AF6804" s="104"/>
      <c r="AG6804" s="104"/>
      <c r="AK6804" s="104"/>
      <c r="AL6804" s="104"/>
      <c r="AO6804" s="104"/>
      <c r="AP6804" s="104"/>
    </row>
    <row r="6805" spans="21:42" ht="15" customHeight="1" x14ac:dyDescent="0.25">
      <c r="U6805" s="104"/>
      <c r="AB6805" s="104"/>
      <c r="AC6805" s="104"/>
      <c r="AF6805" s="104"/>
      <c r="AG6805" s="104"/>
      <c r="AK6805" s="104"/>
      <c r="AL6805" s="104"/>
      <c r="AO6805" s="104"/>
      <c r="AP6805" s="104"/>
    </row>
    <row r="6806" spans="21:42" ht="15" customHeight="1" x14ac:dyDescent="0.25">
      <c r="U6806" s="104"/>
      <c r="AB6806" s="104"/>
      <c r="AC6806" s="104"/>
      <c r="AF6806" s="104"/>
      <c r="AG6806" s="104"/>
      <c r="AK6806" s="104"/>
      <c r="AL6806" s="104"/>
      <c r="AO6806" s="104"/>
      <c r="AP6806" s="104"/>
    </row>
    <row r="6807" spans="21:42" ht="15" customHeight="1" x14ac:dyDescent="0.25">
      <c r="U6807" s="104"/>
      <c r="AB6807" s="104"/>
      <c r="AC6807" s="104"/>
      <c r="AF6807" s="104"/>
      <c r="AG6807" s="104"/>
      <c r="AK6807" s="104"/>
      <c r="AL6807" s="104"/>
      <c r="AO6807" s="104"/>
      <c r="AP6807" s="104"/>
    </row>
    <row r="6808" spans="21:42" ht="15" customHeight="1" x14ac:dyDescent="0.25">
      <c r="U6808" s="104"/>
      <c r="AB6808" s="104"/>
      <c r="AC6808" s="104"/>
      <c r="AF6808" s="104"/>
      <c r="AG6808" s="104"/>
      <c r="AK6808" s="104"/>
      <c r="AL6808" s="104"/>
      <c r="AO6808" s="104"/>
      <c r="AP6808" s="104"/>
    </row>
    <row r="6809" spans="21:42" ht="15" customHeight="1" x14ac:dyDescent="0.25">
      <c r="U6809" s="104"/>
      <c r="AB6809" s="104"/>
      <c r="AC6809" s="104"/>
      <c r="AF6809" s="104"/>
      <c r="AG6809" s="104"/>
      <c r="AK6809" s="104"/>
      <c r="AL6809" s="104"/>
      <c r="AO6809" s="104"/>
      <c r="AP6809" s="104"/>
    </row>
    <row r="6810" spans="21:42" ht="15" customHeight="1" x14ac:dyDescent="0.25">
      <c r="U6810" s="104"/>
      <c r="AB6810" s="104"/>
      <c r="AC6810" s="104"/>
      <c r="AF6810" s="104"/>
      <c r="AG6810" s="104"/>
      <c r="AK6810" s="104"/>
      <c r="AL6810" s="104"/>
      <c r="AO6810" s="104"/>
      <c r="AP6810" s="104"/>
    </row>
    <row r="6811" spans="21:42" ht="15" customHeight="1" x14ac:dyDescent="0.25">
      <c r="U6811" s="104"/>
      <c r="AB6811" s="104"/>
      <c r="AC6811" s="104"/>
      <c r="AF6811" s="104"/>
      <c r="AG6811" s="104"/>
      <c r="AK6811" s="104"/>
      <c r="AL6811" s="104"/>
      <c r="AO6811" s="104"/>
      <c r="AP6811" s="104"/>
    </row>
    <row r="6812" spans="21:42" ht="15" customHeight="1" x14ac:dyDescent="0.25">
      <c r="U6812" s="104"/>
      <c r="AB6812" s="104"/>
      <c r="AC6812" s="104"/>
      <c r="AF6812" s="104"/>
      <c r="AG6812" s="104"/>
      <c r="AK6812" s="104"/>
      <c r="AL6812" s="104"/>
      <c r="AO6812" s="104"/>
      <c r="AP6812" s="104"/>
    </row>
    <row r="6813" spans="21:42" ht="15" customHeight="1" x14ac:dyDescent="0.25">
      <c r="U6813" s="104"/>
      <c r="AB6813" s="104"/>
      <c r="AC6813" s="104"/>
      <c r="AF6813" s="104"/>
      <c r="AG6813" s="104"/>
      <c r="AK6813" s="104"/>
      <c r="AL6813" s="104"/>
      <c r="AO6813" s="104"/>
      <c r="AP6813" s="104"/>
    </row>
    <row r="6814" spans="21:42" ht="15" customHeight="1" x14ac:dyDescent="0.25">
      <c r="U6814" s="104"/>
      <c r="AB6814" s="104"/>
      <c r="AC6814" s="104"/>
      <c r="AF6814" s="104"/>
      <c r="AG6814" s="104"/>
      <c r="AK6814" s="104"/>
      <c r="AL6814" s="104"/>
      <c r="AO6814" s="104"/>
      <c r="AP6814" s="104"/>
    </row>
    <row r="6815" spans="21:42" ht="15" customHeight="1" x14ac:dyDescent="0.25">
      <c r="U6815" s="104"/>
      <c r="AB6815" s="104"/>
      <c r="AC6815" s="104"/>
      <c r="AF6815" s="104"/>
      <c r="AG6815" s="104"/>
      <c r="AK6815" s="104"/>
      <c r="AL6815" s="104"/>
      <c r="AO6815" s="104"/>
      <c r="AP6815" s="104"/>
    </row>
    <row r="6816" spans="21:42" ht="15" customHeight="1" x14ac:dyDescent="0.25">
      <c r="U6816" s="104"/>
      <c r="AB6816" s="104"/>
      <c r="AC6816" s="104"/>
      <c r="AF6816" s="104"/>
      <c r="AG6816" s="104"/>
      <c r="AK6816" s="104"/>
      <c r="AL6816" s="104"/>
      <c r="AO6816" s="104"/>
      <c r="AP6816" s="104"/>
    </row>
    <row r="6817" spans="21:42" ht="15" customHeight="1" x14ac:dyDescent="0.25">
      <c r="U6817" s="104"/>
      <c r="AB6817" s="104"/>
      <c r="AC6817" s="104"/>
      <c r="AF6817" s="104"/>
      <c r="AG6817" s="104"/>
      <c r="AK6817" s="104"/>
      <c r="AL6817" s="104"/>
      <c r="AO6817" s="104"/>
      <c r="AP6817" s="104"/>
    </row>
    <row r="6818" spans="21:42" ht="15" customHeight="1" x14ac:dyDescent="0.25">
      <c r="U6818" s="104"/>
      <c r="AB6818" s="104"/>
      <c r="AC6818" s="104"/>
      <c r="AF6818" s="104"/>
      <c r="AG6818" s="104"/>
      <c r="AK6818" s="104"/>
      <c r="AL6818" s="104"/>
      <c r="AO6818" s="104"/>
      <c r="AP6818" s="104"/>
    </row>
    <row r="6819" spans="21:42" ht="15" customHeight="1" x14ac:dyDescent="0.25">
      <c r="U6819" s="104"/>
      <c r="AB6819" s="104"/>
      <c r="AC6819" s="104"/>
      <c r="AF6819" s="104"/>
      <c r="AG6819" s="104"/>
      <c r="AK6819" s="104"/>
      <c r="AL6819" s="104"/>
      <c r="AO6819" s="104"/>
      <c r="AP6819" s="104"/>
    </row>
    <row r="6820" spans="21:42" ht="15" customHeight="1" x14ac:dyDescent="0.25">
      <c r="U6820" s="104"/>
      <c r="AB6820" s="104"/>
      <c r="AC6820" s="104"/>
      <c r="AF6820" s="104"/>
      <c r="AG6820" s="104"/>
      <c r="AK6820" s="104"/>
      <c r="AL6820" s="104"/>
      <c r="AO6820" s="104"/>
      <c r="AP6820" s="104"/>
    </row>
    <row r="6821" spans="21:42" ht="15" customHeight="1" x14ac:dyDescent="0.25">
      <c r="U6821" s="104"/>
      <c r="AB6821" s="104"/>
      <c r="AC6821" s="104"/>
      <c r="AF6821" s="104"/>
      <c r="AG6821" s="104"/>
      <c r="AK6821" s="104"/>
      <c r="AL6821" s="104"/>
      <c r="AO6821" s="104"/>
      <c r="AP6821" s="104"/>
    </row>
    <row r="6822" spans="21:42" ht="15" customHeight="1" x14ac:dyDescent="0.25">
      <c r="U6822" s="104"/>
      <c r="AB6822" s="104"/>
      <c r="AC6822" s="104"/>
      <c r="AF6822" s="104"/>
      <c r="AG6822" s="104"/>
      <c r="AK6822" s="104"/>
      <c r="AL6822" s="104"/>
      <c r="AO6822" s="104"/>
      <c r="AP6822" s="104"/>
    </row>
    <row r="6823" spans="21:42" ht="15" customHeight="1" x14ac:dyDescent="0.25">
      <c r="U6823" s="104"/>
      <c r="AB6823" s="104"/>
      <c r="AC6823" s="104"/>
      <c r="AF6823" s="104"/>
      <c r="AG6823" s="104"/>
      <c r="AK6823" s="104"/>
      <c r="AL6823" s="104"/>
      <c r="AO6823" s="104"/>
      <c r="AP6823" s="104"/>
    </row>
    <row r="6824" spans="21:42" ht="15" customHeight="1" x14ac:dyDescent="0.25">
      <c r="U6824" s="104"/>
      <c r="AB6824" s="104"/>
      <c r="AC6824" s="104"/>
      <c r="AF6824" s="104"/>
      <c r="AG6824" s="104"/>
      <c r="AK6824" s="104"/>
      <c r="AL6824" s="104"/>
      <c r="AO6824" s="104"/>
      <c r="AP6824" s="104"/>
    </row>
    <row r="6825" spans="21:42" ht="15" customHeight="1" x14ac:dyDescent="0.25">
      <c r="U6825" s="104"/>
      <c r="AB6825" s="104"/>
      <c r="AC6825" s="104"/>
      <c r="AF6825" s="104"/>
      <c r="AG6825" s="104"/>
      <c r="AK6825" s="104"/>
      <c r="AL6825" s="104"/>
      <c r="AO6825" s="104"/>
      <c r="AP6825" s="104"/>
    </row>
    <row r="6826" spans="21:42" ht="15" customHeight="1" x14ac:dyDescent="0.25">
      <c r="U6826" s="104"/>
      <c r="AB6826" s="104"/>
      <c r="AC6826" s="104"/>
      <c r="AF6826" s="104"/>
      <c r="AG6826" s="104"/>
      <c r="AK6826" s="104"/>
      <c r="AL6826" s="104"/>
      <c r="AO6826" s="104"/>
      <c r="AP6826" s="104"/>
    </row>
    <row r="6827" spans="21:42" ht="15" customHeight="1" x14ac:dyDescent="0.25">
      <c r="U6827" s="104"/>
      <c r="AB6827" s="104"/>
      <c r="AC6827" s="104"/>
      <c r="AF6827" s="104"/>
      <c r="AG6827" s="104"/>
      <c r="AK6827" s="104"/>
      <c r="AL6827" s="104"/>
      <c r="AO6827" s="104"/>
      <c r="AP6827" s="104"/>
    </row>
    <row r="6828" spans="21:42" ht="15" customHeight="1" x14ac:dyDescent="0.25">
      <c r="U6828" s="104"/>
      <c r="AB6828" s="104"/>
      <c r="AC6828" s="104"/>
      <c r="AF6828" s="104"/>
      <c r="AG6828" s="104"/>
      <c r="AK6828" s="104"/>
      <c r="AL6828" s="104"/>
      <c r="AO6828" s="104"/>
      <c r="AP6828" s="104"/>
    </row>
    <row r="6829" spans="21:42" ht="15" customHeight="1" x14ac:dyDescent="0.25">
      <c r="U6829" s="104"/>
      <c r="AB6829" s="104"/>
      <c r="AC6829" s="104"/>
      <c r="AF6829" s="104"/>
      <c r="AG6829" s="104"/>
      <c r="AK6829" s="104"/>
      <c r="AL6829" s="104"/>
      <c r="AO6829" s="104"/>
      <c r="AP6829" s="104"/>
    </row>
    <row r="6830" spans="21:42" ht="15" customHeight="1" x14ac:dyDescent="0.25">
      <c r="U6830" s="104"/>
      <c r="AB6830" s="104"/>
      <c r="AC6830" s="104"/>
      <c r="AF6830" s="104"/>
      <c r="AG6830" s="104"/>
      <c r="AK6830" s="104"/>
      <c r="AL6830" s="104"/>
      <c r="AO6830" s="104"/>
      <c r="AP6830" s="104"/>
    </row>
    <row r="6831" spans="21:42" ht="15" customHeight="1" x14ac:dyDescent="0.25">
      <c r="U6831" s="104"/>
      <c r="AB6831" s="104"/>
      <c r="AC6831" s="104"/>
      <c r="AF6831" s="104"/>
      <c r="AG6831" s="104"/>
      <c r="AK6831" s="104"/>
      <c r="AL6831" s="104"/>
      <c r="AO6831" s="104"/>
      <c r="AP6831" s="104"/>
    </row>
    <row r="6832" spans="21:42" ht="15" customHeight="1" x14ac:dyDescent="0.25">
      <c r="U6832" s="104"/>
      <c r="AB6832" s="104"/>
      <c r="AC6832" s="104"/>
      <c r="AF6832" s="104"/>
      <c r="AG6832" s="104"/>
      <c r="AK6832" s="104"/>
      <c r="AL6832" s="104"/>
      <c r="AO6832" s="104"/>
      <c r="AP6832" s="104"/>
    </row>
    <row r="6833" spans="21:42" ht="15" customHeight="1" x14ac:dyDescent="0.25">
      <c r="U6833" s="104"/>
      <c r="AB6833" s="104"/>
      <c r="AC6833" s="104"/>
      <c r="AF6833" s="104"/>
      <c r="AG6833" s="104"/>
      <c r="AK6833" s="104"/>
      <c r="AL6833" s="104"/>
      <c r="AO6833" s="104"/>
      <c r="AP6833" s="104"/>
    </row>
    <row r="6834" spans="21:42" ht="15" customHeight="1" x14ac:dyDescent="0.25">
      <c r="U6834" s="104"/>
      <c r="AB6834" s="104"/>
      <c r="AC6834" s="104"/>
      <c r="AF6834" s="104"/>
      <c r="AG6834" s="104"/>
      <c r="AK6834" s="104"/>
      <c r="AL6834" s="104"/>
      <c r="AO6834" s="104"/>
      <c r="AP6834" s="104"/>
    </row>
    <row r="6835" spans="21:42" ht="15" customHeight="1" x14ac:dyDescent="0.25">
      <c r="U6835" s="104"/>
      <c r="AB6835" s="104"/>
      <c r="AC6835" s="104"/>
      <c r="AF6835" s="104"/>
      <c r="AG6835" s="104"/>
      <c r="AK6835" s="104"/>
      <c r="AL6835" s="104"/>
      <c r="AO6835" s="104"/>
      <c r="AP6835" s="104"/>
    </row>
    <row r="6836" spans="21:42" ht="15" customHeight="1" x14ac:dyDescent="0.25">
      <c r="U6836" s="104"/>
      <c r="AB6836" s="104"/>
      <c r="AC6836" s="104"/>
      <c r="AF6836" s="104"/>
      <c r="AG6836" s="104"/>
      <c r="AK6836" s="104"/>
      <c r="AL6836" s="104"/>
      <c r="AO6836" s="104"/>
      <c r="AP6836" s="104"/>
    </row>
    <row r="6837" spans="21:42" ht="15" customHeight="1" x14ac:dyDescent="0.25">
      <c r="U6837" s="104"/>
      <c r="AB6837" s="104"/>
      <c r="AC6837" s="104"/>
      <c r="AF6837" s="104"/>
      <c r="AG6837" s="104"/>
      <c r="AK6837" s="104"/>
      <c r="AL6837" s="104"/>
      <c r="AO6837" s="104"/>
      <c r="AP6837" s="104"/>
    </row>
    <row r="6838" spans="21:42" ht="15" customHeight="1" x14ac:dyDescent="0.25">
      <c r="U6838" s="104"/>
      <c r="AB6838" s="104"/>
      <c r="AC6838" s="104"/>
      <c r="AF6838" s="104"/>
      <c r="AG6838" s="104"/>
      <c r="AK6838" s="104"/>
      <c r="AL6838" s="104"/>
      <c r="AO6838" s="104"/>
      <c r="AP6838" s="104"/>
    </row>
    <row r="6839" spans="21:42" ht="15" customHeight="1" x14ac:dyDescent="0.25">
      <c r="U6839" s="104"/>
      <c r="AB6839" s="104"/>
      <c r="AC6839" s="104"/>
      <c r="AF6839" s="104"/>
      <c r="AG6839" s="104"/>
      <c r="AK6839" s="104"/>
      <c r="AL6839" s="104"/>
      <c r="AO6839" s="104"/>
      <c r="AP6839" s="104"/>
    </row>
    <row r="6840" spans="21:42" ht="15" customHeight="1" x14ac:dyDescent="0.25">
      <c r="U6840" s="104"/>
      <c r="AB6840" s="104"/>
      <c r="AC6840" s="104"/>
      <c r="AF6840" s="104"/>
      <c r="AG6840" s="104"/>
      <c r="AK6840" s="104"/>
      <c r="AL6840" s="104"/>
      <c r="AO6840" s="104"/>
      <c r="AP6840" s="104"/>
    </row>
    <row r="6841" spans="21:42" ht="15" customHeight="1" x14ac:dyDescent="0.25">
      <c r="U6841" s="104"/>
      <c r="AB6841" s="104"/>
      <c r="AC6841" s="104"/>
      <c r="AF6841" s="104"/>
      <c r="AG6841" s="104"/>
      <c r="AK6841" s="104"/>
      <c r="AL6841" s="104"/>
      <c r="AO6841" s="104"/>
      <c r="AP6841" s="104"/>
    </row>
    <row r="6842" spans="21:42" ht="15" customHeight="1" x14ac:dyDescent="0.25">
      <c r="U6842" s="104"/>
      <c r="AB6842" s="104"/>
      <c r="AC6842" s="104"/>
      <c r="AF6842" s="104"/>
      <c r="AG6842" s="104"/>
      <c r="AK6842" s="104"/>
      <c r="AL6842" s="104"/>
      <c r="AO6842" s="104"/>
      <c r="AP6842" s="104"/>
    </row>
    <row r="6843" spans="21:42" ht="15" customHeight="1" x14ac:dyDescent="0.25">
      <c r="U6843" s="104"/>
      <c r="AB6843" s="104"/>
      <c r="AC6843" s="104"/>
      <c r="AF6843" s="104"/>
      <c r="AG6843" s="104"/>
      <c r="AK6843" s="104"/>
      <c r="AL6843" s="104"/>
      <c r="AO6843" s="104"/>
      <c r="AP6843" s="104"/>
    </row>
    <row r="6844" spans="21:42" ht="15" customHeight="1" x14ac:dyDescent="0.25">
      <c r="U6844" s="104"/>
      <c r="AB6844" s="104"/>
      <c r="AC6844" s="104"/>
      <c r="AF6844" s="104"/>
      <c r="AG6844" s="104"/>
      <c r="AK6844" s="104"/>
      <c r="AL6844" s="104"/>
      <c r="AO6844" s="104"/>
      <c r="AP6844" s="104"/>
    </row>
    <row r="6845" spans="21:42" ht="15" customHeight="1" x14ac:dyDescent="0.25">
      <c r="U6845" s="104"/>
      <c r="AB6845" s="104"/>
      <c r="AC6845" s="104"/>
      <c r="AF6845" s="104"/>
      <c r="AG6845" s="104"/>
      <c r="AK6845" s="104"/>
      <c r="AL6845" s="104"/>
      <c r="AO6845" s="104"/>
      <c r="AP6845" s="104"/>
    </row>
    <row r="6846" spans="21:42" ht="15" customHeight="1" x14ac:dyDescent="0.25">
      <c r="U6846" s="104"/>
      <c r="AB6846" s="104"/>
      <c r="AC6846" s="104"/>
      <c r="AF6846" s="104"/>
      <c r="AG6846" s="104"/>
      <c r="AK6846" s="104"/>
      <c r="AL6846" s="104"/>
      <c r="AO6846" s="104"/>
      <c r="AP6846" s="104"/>
    </row>
    <row r="6847" spans="21:42" ht="15" customHeight="1" x14ac:dyDescent="0.25">
      <c r="U6847" s="104"/>
      <c r="AB6847" s="104"/>
      <c r="AC6847" s="104"/>
      <c r="AF6847" s="104"/>
      <c r="AG6847" s="104"/>
      <c r="AK6847" s="104"/>
      <c r="AL6847" s="104"/>
      <c r="AO6847" s="104"/>
      <c r="AP6847" s="104"/>
    </row>
    <row r="6848" spans="21:42" ht="15" customHeight="1" x14ac:dyDescent="0.25">
      <c r="U6848" s="104"/>
      <c r="AB6848" s="104"/>
      <c r="AC6848" s="104"/>
      <c r="AF6848" s="104"/>
      <c r="AG6848" s="104"/>
      <c r="AK6848" s="104"/>
      <c r="AL6848" s="104"/>
      <c r="AO6848" s="104"/>
      <c r="AP6848" s="104"/>
    </row>
    <row r="6849" spans="21:42" ht="15" customHeight="1" x14ac:dyDescent="0.25">
      <c r="U6849" s="104"/>
      <c r="AB6849" s="104"/>
      <c r="AC6849" s="104"/>
      <c r="AF6849" s="104"/>
      <c r="AG6849" s="104"/>
      <c r="AK6849" s="104"/>
      <c r="AL6849" s="104"/>
      <c r="AO6849" s="104"/>
      <c r="AP6849" s="104"/>
    </row>
    <row r="6850" spans="21:42" ht="15" customHeight="1" x14ac:dyDescent="0.25">
      <c r="U6850" s="104"/>
      <c r="AB6850" s="104"/>
      <c r="AC6850" s="104"/>
      <c r="AF6850" s="104"/>
      <c r="AG6850" s="104"/>
      <c r="AK6850" s="104"/>
      <c r="AL6850" s="104"/>
      <c r="AO6850" s="104"/>
      <c r="AP6850" s="104"/>
    </row>
    <row r="6851" spans="21:42" ht="15" customHeight="1" x14ac:dyDescent="0.25">
      <c r="U6851" s="104"/>
      <c r="AB6851" s="104"/>
      <c r="AC6851" s="104"/>
      <c r="AF6851" s="104"/>
      <c r="AG6851" s="104"/>
      <c r="AK6851" s="104"/>
      <c r="AL6851" s="104"/>
      <c r="AO6851" s="104"/>
      <c r="AP6851" s="104"/>
    </row>
    <row r="6852" spans="21:42" ht="15" customHeight="1" x14ac:dyDescent="0.25">
      <c r="U6852" s="104"/>
      <c r="AB6852" s="104"/>
      <c r="AC6852" s="104"/>
      <c r="AF6852" s="104"/>
      <c r="AG6852" s="104"/>
      <c r="AK6852" s="104"/>
      <c r="AL6852" s="104"/>
      <c r="AO6852" s="104"/>
      <c r="AP6852" s="104"/>
    </row>
    <row r="6853" spans="21:42" ht="15" customHeight="1" x14ac:dyDescent="0.25">
      <c r="U6853" s="104"/>
      <c r="AB6853" s="104"/>
      <c r="AC6853" s="104"/>
      <c r="AF6853" s="104"/>
      <c r="AG6853" s="104"/>
      <c r="AK6853" s="104"/>
      <c r="AL6853" s="104"/>
      <c r="AO6853" s="104"/>
      <c r="AP6853" s="104"/>
    </row>
    <row r="6854" spans="21:42" ht="15" customHeight="1" x14ac:dyDescent="0.25">
      <c r="U6854" s="104"/>
      <c r="AB6854" s="104"/>
      <c r="AC6854" s="104"/>
      <c r="AF6854" s="104"/>
      <c r="AG6854" s="104"/>
      <c r="AK6854" s="104"/>
      <c r="AL6854" s="104"/>
      <c r="AO6854" s="104"/>
      <c r="AP6854" s="104"/>
    </row>
    <row r="6855" spans="21:42" ht="15" customHeight="1" x14ac:dyDescent="0.25">
      <c r="U6855" s="104"/>
      <c r="AB6855" s="104"/>
      <c r="AC6855" s="104"/>
      <c r="AF6855" s="104"/>
      <c r="AG6855" s="104"/>
      <c r="AK6855" s="104"/>
      <c r="AL6855" s="104"/>
      <c r="AO6855" s="104"/>
      <c r="AP6855" s="104"/>
    </row>
    <row r="6856" spans="21:42" ht="15" customHeight="1" x14ac:dyDescent="0.25">
      <c r="U6856" s="104"/>
      <c r="AB6856" s="104"/>
      <c r="AC6856" s="104"/>
      <c r="AF6856" s="104"/>
      <c r="AG6856" s="104"/>
      <c r="AK6856" s="104"/>
      <c r="AL6856" s="104"/>
      <c r="AO6856" s="104"/>
      <c r="AP6856" s="104"/>
    </row>
    <row r="6857" spans="21:42" ht="15" customHeight="1" x14ac:dyDescent="0.25">
      <c r="U6857" s="104"/>
      <c r="AB6857" s="104"/>
      <c r="AC6857" s="104"/>
      <c r="AF6857" s="104"/>
      <c r="AG6857" s="104"/>
      <c r="AK6857" s="104"/>
      <c r="AL6857" s="104"/>
      <c r="AO6857" s="104"/>
      <c r="AP6857" s="104"/>
    </row>
    <row r="6858" spans="21:42" ht="15" customHeight="1" x14ac:dyDescent="0.25">
      <c r="U6858" s="104"/>
      <c r="AB6858" s="104"/>
      <c r="AC6858" s="104"/>
      <c r="AF6858" s="104"/>
      <c r="AG6858" s="104"/>
      <c r="AK6858" s="104"/>
      <c r="AL6858" s="104"/>
      <c r="AO6858" s="104"/>
      <c r="AP6858" s="104"/>
    </row>
    <row r="6859" spans="21:42" ht="15" customHeight="1" x14ac:dyDescent="0.25">
      <c r="U6859" s="104"/>
      <c r="AB6859" s="104"/>
      <c r="AC6859" s="104"/>
      <c r="AF6859" s="104"/>
      <c r="AG6859" s="104"/>
      <c r="AK6859" s="104"/>
      <c r="AL6859" s="104"/>
      <c r="AO6859" s="104"/>
      <c r="AP6859" s="104"/>
    </row>
    <row r="6860" spans="21:42" ht="15" customHeight="1" x14ac:dyDescent="0.25">
      <c r="U6860" s="104"/>
      <c r="AB6860" s="104"/>
      <c r="AC6860" s="104"/>
      <c r="AF6860" s="104"/>
      <c r="AG6860" s="104"/>
      <c r="AK6860" s="104"/>
      <c r="AL6860" s="104"/>
      <c r="AO6860" s="104"/>
      <c r="AP6860" s="104"/>
    </row>
    <row r="6861" spans="21:42" ht="15" customHeight="1" x14ac:dyDescent="0.25">
      <c r="U6861" s="104"/>
      <c r="AB6861" s="104"/>
      <c r="AC6861" s="104"/>
      <c r="AF6861" s="104"/>
      <c r="AG6861" s="104"/>
      <c r="AK6861" s="104"/>
      <c r="AL6861" s="104"/>
      <c r="AO6861" s="104"/>
      <c r="AP6861" s="104"/>
    </row>
    <row r="6862" spans="21:42" ht="15" customHeight="1" x14ac:dyDescent="0.25">
      <c r="U6862" s="104"/>
      <c r="AB6862" s="104"/>
      <c r="AC6862" s="104"/>
      <c r="AF6862" s="104"/>
      <c r="AG6862" s="104"/>
      <c r="AK6862" s="104"/>
      <c r="AL6862" s="104"/>
      <c r="AO6862" s="104"/>
      <c r="AP6862" s="104"/>
    </row>
    <row r="6863" spans="21:42" ht="15" customHeight="1" x14ac:dyDescent="0.25">
      <c r="U6863" s="104"/>
      <c r="AB6863" s="104"/>
      <c r="AC6863" s="104"/>
      <c r="AF6863" s="104"/>
      <c r="AG6863" s="104"/>
      <c r="AK6863" s="104"/>
      <c r="AL6863" s="104"/>
      <c r="AO6863" s="104"/>
      <c r="AP6863" s="104"/>
    </row>
    <row r="6864" spans="21:42" ht="15" customHeight="1" x14ac:dyDescent="0.25">
      <c r="U6864" s="104"/>
      <c r="AB6864" s="104"/>
      <c r="AC6864" s="104"/>
      <c r="AF6864" s="104"/>
      <c r="AG6864" s="104"/>
      <c r="AK6864" s="104"/>
      <c r="AL6864" s="104"/>
      <c r="AO6864" s="104"/>
      <c r="AP6864" s="104"/>
    </row>
    <row r="6865" spans="21:42" ht="15" customHeight="1" x14ac:dyDescent="0.25">
      <c r="U6865" s="104"/>
      <c r="AB6865" s="104"/>
      <c r="AC6865" s="104"/>
      <c r="AF6865" s="104"/>
      <c r="AG6865" s="104"/>
      <c r="AK6865" s="104"/>
      <c r="AL6865" s="104"/>
      <c r="AO6865" s="104"/>
      <c r="AP6865" s="104"/>
    </row>
    <row r="6866" spans="21:42" ht="15" customHeight="1" x14ac:dyDescent="0.25">
      <c r="U6866" s="104"/>
      <c r="AB6866" s="104"/>
      <c r="AC6866" s="104"/>
      <c r="AF6866" s="104"/>
      <c r="AG6866" s="104"/>
      <c r="AK6866" s="104"/>
      <c r="AL6866" s="104"/>
      <c r="AO6866" s="104"/>
      <c r="AP6866" s="104"/>
    </row>
    <row r="6867" spans="21:42" ht="15" customHeight="1" x14ac:dyDescent="0.25">
      <c r="U6867" s="104"/>
      <c r="AB6867" s="104"/>
      <c r="AC6867" s="104"/>
      <c r="AF6867" s="104"/>
      <c r="AG6867" s="104"/>
      <c r="AK6867" s="104"/>
      <c r="AL6867" s="104"/>
      <c r="AO6867" s="104"/>
      <c r="AP6867" s="104"/>
    </row>
    <row r="6868" spans="21:42" ht="15" customHeight="1" x14ac:dyDescent="0.25">
      <c r="U6868" s="104"/>
      <c r="AB6868" s="104"/>
      <c r="AC6868" s="104"/>
      <c r="AF6868" s="104"/>
      <c r="AG6868" s="104"/>
      <c r="AK6868" s="104"/>
      <c r="AL6868" s="104"/>
      <c r="AO6868" s="104"/>
      <c r="AP6868" s="104"/>
    </row>
    <row r="6869" spans="21:42" ht="15" customHeight="1" x14ac:dyDescent="0.25">
      <c r="U6869" s="104"/>
      <c r="AB6869" s="104"/>
      <c r="AC6869" s="104"/>
      <c r="AF6869" s="104"/>
      <c r="AG6869" s="104"/>
      <c r="AK6869" s="104"/>
      <c r="AL6869" s="104"/>
      <c r="AO6869" s="104"/>
      <c r="AP6869" s="104"/>
    </row>
    <row r="6870" spans="21:42" ht="15" customHeight="1" x14ac:dyDescent="0.25">
      <c r="U6870" s="104"/>
      <c r="AB6870" s="104"/>
      <c r="AC6870" s="104"/>
      <c r="AF6870" s="104"/>
      <c r="AG6870" s="104"/>
      <c r="AK6870" s="104"/>
      <c r="AL6870" s="104"/>
      <c r="AO6870" s="104"/>
      <c r="AP6870" s="104"/>
    </row>
    <row r="6871" spans="21:42" ht="15" customHeight="1" x14ac:dyDescent="0.25">
      <c r="U6871" s="104"/>
      <c r="AB6871" s="104"/>
      <c r="AC6871" s="104"/>
      <c r="AF6871" s="104"/>
      <c r="AG6871" s="104"/>
      <c r="AK6871" s="104"/>
      <c r="AL6871" s="104"/>
      <c r="AO6871" s="104"/>
      <c r="AP6871" s="104"/>
    </row>
    <row r="6872" spans="21:42" ht="15" customHeight="1" x14ac:dyDescent="0.25">
      <c r="U6872" s="104"/>
      <c r="AB6872" s="104"/>
      <c r="AC6872" s="104"/>
      <c r="AF6872" s="104"/>
      <c r="AG6872" s="104"/>
      <c r="AK6872" s="104"/>
      <c r="AL6872" s="104"/>
      <c r="AO6872" s="104"/>
      <c r="AP6872" s="104"/>
    </row>
    <row r="6873" spans="21:42" ht="15" customHeight="1" x14ac:dyDescent="0.25">
      <c r="U6873" s="104"/>
      <c r="AB6873" s="104"/>
      <c r="AC6873" s="104"/>
      <c r="AF6873" s="104"/>
      <c r="AG6873" s="104"/>
      <c r="AK6873" s="104"/>
      <c r="AL6873" s="104"/>
      <c r="AO6873" s="104"/>
      <c r="AP6873" s="104"/>
    </row>
    <row r="6874" spans="21:42" ht="15" customHeight="1" x14ac:dyDescent="0.25">
      <c r="U6874" s="104"/>
      <c r="AB6874" s="104"/>
      <c r="AC6874" s="104"/>
      <c r="AF6874" s="104"/>
      <c r="AG6874" s="104"/>
      <c r="AK6874" s="104"/>
      <c r="AL6874" s="104"/>
      <c r="AO6874" s="104"/>
      <c r="AP6874" s="104"/>
    </row>
    <row r="6875" spans="21:42" ht="15" customHeight="1" x14ac:dyDescent="0.25">
      <c r="U6875" s="104"/>
      <c r="AB6875" s="104"/>
      <c r="AC6875" s="104"/>
      <c r="AF6875" s="104"/>
      <c r="AG6875" s="104"/>
      <c r="AK6875" s="104"/>
      <c r="AL6875" s="104"/>
      <c r="AO6875" s="104"/>
      <c r="AP6875" s="104"/>
    </row>
    <row r="6876" spans="21:42" ht="15" customHeight="1" x14ac:dyDescent="0.25">
      <c r="U6876" s="104"/>
      <c r="AB6876" s="104"/>
      <c r="AC6876" s="104"/>
      <c r="AF6876" s="104"/>
      <c r="AG6876" s="104"/>
      <c r="AK6876" s="104"/>
      <c r="AL6876" s="104"/>
      <c r="AO6876" s="104"/>
      <c r="AP6876" s="104"/>
    </row>
    <row r="6877" spans="21:42" ht="15" customHeight="1" x14ac:dyDescent="0.25">
      <c r="U6877" s="104"/>
      <c r="AB6877" s="104"/>
      <c r="AC6877" s="104"/>
      <c r="AF6877" s="104"/>
      <c r="AG6877" s="104"/>
      <c r="AK6877" s="104"/>
      <c r="AL6877" s="104"/>
      <c r="AO6877" s="104"/>
      <c r="AP6877" s="104"/>
    </row>
    <row r="6878" spans="21:42" ht="15" customHeight="1" x14ac:dyDescent="0.25">
      <c r="U6878" s="104"/>
      <c r="AB6878" s="104"/>
      <c r="AC6878" s="104"/>
      <c r="AF6878" s="104"/>
      <c r="AG6878" s="104"/>
      <c r="AK6878" s="104"/>
      <c r="AL6878" s="104"/>
      <c r="AO6878" s="104"/>
      <c r="AP6878" s="104"/>
    </row>
    <row r="6879" spans="21:42" ht="15" customHeight="1" x14ac:dyDescent="0.25">
      <c r="U6879" s="104"/>
      <c r="AB6879" s="104"/>
      <c r="AC6879" s="104"/>
      <c r="AF6879" s="104"/>
      <c r="AG6879" s="104"/>
      <c r="AK6879" s="104"/>
      <c r="AL6879" s="104"/>
      <c r="AO6879" s="104"/>
      <c r="AP6879" s="104"/>
    </row>
    <row r="6880" spans="21:42" ht="15" customHeight="1" x14ac:dyDescent="0.25">
      <c r="U6880" s="104"/>
      <c r="AB6880" s="104"/>
      <c r="AC6880" s="104"/>
      <c r="AF6880" s="104"/>
      <c r="AG6880" s="104"/>
      <c r="AK6880" s="104"/>
      <c r="AL6880" s="104"/>
      <c r="AO6880" s="104"/>
      <c r="AP6880" s="104"/>
    </row>
    <row r="6881" spans="21:42" ht="15" customHeight="1" x14ac:dyDescent="0.25">
      <c r="U6881" s="104"/>
      <c r="AB6881" s="104"/>
      <c r="AC6881" s="104"/>
      <c r="AF6881" s="104"/>
      <c r="AG6881" s="104"/>
      <c r="AK6881" s="104"/>
      <c r="AL6881" s="104"/>
      <c r="AO6881" s="104"/>
      <c r="AP6881" s="104"/>
    </row>
    <row r="6882" spans="21:42" ht="15" customHeight="1" x14ac:dyDescent="0.25">
      <c r="U6882" s="104"/>
      <c r="AB6882" s="104"/>
      <c r="AC6882" s="104"/>
      <c r="AF6882" s="104"/>
      <c r="AG6882" s="104"/>
      <c r="AK6882" s="104"/>
      <c r="AL6882" s="104"/>
      <c r="AO6882" s="104"/>
      <c r="AP6882" s="104"/>
    </row>
    <row r="6883" spans="21:42" ht="15" customHeight="1" x14ac:dyDescent="0.25">
      <c r="U6883" s="104"/>
      <c r="AB6883" s="104"/>
      <c r="AC6883" s="104"/>
      <c r="AF6883" s="104"/>
      <c r="AG6883" s="104"/>
      <c r="AK6883" s="104"/>
      <c r="AL6883" s="104"/>
      <c r="AO6883" s="104"/>
      <c r="AP6883" s="104"/>
    </row>
    <row r="6884" spans="21:42" ht="15" customHeight="1" x14ac:dyDescent="0.25">
      <c r="U6884" s="104"/>
      <c r="AB6884" s="104"/>
      <c r="AC6884" s="104"/>
      <c r="AF6884" s="104"/>
      <c r="AG6884" s="104"/>
      <c r="AK6884" s="104"/>
      <c r="AL6884" s="104"/>
      <c r="AO6884" s="104"/>
      <c r="AP6884" s="104"/>
    </row>
    <row r="6885" spans="21:42" ht="15" customHeight="1" x14ac:dyDescent="0.25">
      <c r="U6885" s="104"/>
      <c r="AB6885" s="104"/>
      <c r="AC6885" s="104"/>
      <c r="AF6885" s="104"/>
      <c r="AG6885" s="104"/>
      <c r="AK6885" s="104"/>
      <c r="AL6885" s="104"/>
      <c r="AO6885" s="104"/>
      <c r="AP6885" s="104"/>
    </row>
    <row r="6886" spans="21:42" ht="15" customHeight="1" x14ac:dyDescent="0.25">
      <c r="U6886" s="104"/>
      <c r="AB6886" s="104"/>
      <c r="AC6886" s="104"/>
      <c r="AF6886" s="104"/>
      <c r="AG6886" s="104"/>
      <c r="AK6886" s="104"/>
      <c r="AL6886" s="104"/>
      <c r="AO6886" s="104"/>
      <c r="AP6886" s="104"/>
    </row>
    <row r="6887" spans="21:42" ht="15" customHeight="1" x14ac:dyDescent="0.25">
      <c r="U6887" s="104"/>
      <c r="AB6887" s="104"/>
      <c r="AC6887" s="104"/>
      <c r="AF6887" s="104"/>
      <c r="AG6887" s="104"/>
      <c r="AK6887" s="104"/>
      <c r="AL6887" s="104"/>
      <c r="AO6887" s="104"/>
      <c r="AP6887" s="104"/>
    </row>
    <row r="6888" spans="21:42" ht="15" customHeight="1" x14ac:dyDescent="0.25">
      <c r="U6888" s="104"/>
      <c r="AB6888" s="104"/>
      <c r="AC6888" s="104"/>
      <c r="AF6888" s="104"/>
      <c r="AG6888" s="104"/>
      <c r="AK6888" s="104"/>
      <c r="AL6888" s="104"/>
      <c r="AO6888" s="104"/>
      <c r="AP6888" s="104"/>
    </row>
    <row r="6889" spans="21:42" ht="15" customHeight="1" x14ac:dyDescent="0.25">
      <c r="U6889" s="104"/>
      <c r="AB6889" s="104"/>
      <c r="AC6889" s="104"/>
      <c r="AF6889" s="104"/>
      <c r="AG6889" s="104"/>
      <c r="AK6889" s="104"/>
      <c r="AL6889" s="104"/>
      <c r="AO6889" s="104"/>
      <c r="AP6889" s="104"/>
    </row>
    <row r="6890" spans="21:42" ht="15" customHeight="1" x14ac:dyDescent="0.25">
      <c r="U6890" s="104"/>
      <c r="AB6890" s="104"/>
      <c r="AC6890" s="104"/>
      <c r="AF6890" s="104"/>
      <c r="AG6890" s="104"/>
      <c r="AK6890" s="104"/>
      <c r="AL6890" s="104"/>
      <c r="AO6890" s="104"/>
      <c r="AP6890" s="104"/>
    </row>
    <row r="6891" spans="21:42" ht="15" customHeight="1" x14ac:dyDescent="0.25">
      <c r="U6891" s="104"/>
      <c r="AB6891" s="104"/>
      <c r="AC6891" s="104"/>
      <c r="AF6891" s="104"/>
      <c r="AG6891" s="104"/>
      <c r="AK6891" s="104"/>
      <c r="AL6891" s="104"/>
      <c r="AO6891" s="104"/>
      <c r="AP6891" s="104"/>
    </row>
    <row r="6892" spans="21:42" ht="15" customHeight="1" x14ac:dyDescent="0.25">
      <c r="U6892" s="104"/>
      <c r="AB6892" s="104"/>
      <c r="AC6892" s="104"/>
      <c r="AF6892" s="104"/>
      <c r="AG6892" s="104"/>
      <c r="AK6892" s="104"/>
      <c r="AL6892" s="104"/>
      <c r="AO6892" s="104"/>
      <c r="AP6892" s="104"/>
    </row>
    <row r="6893" spans="21:42" ht="15" customHeight="1" x14ac:dyDescent="0.25">
      <c r="U6893" s="104"/>
      <c r="AB6893" s="104"/>
      <c r="AC6893" s="104"/>
      <c r="AF6893" s="104"/>
      <c r="AG6893" s="104"/>
      <c r="AK6893" s="104"/>
      <c r="AL6893" s="104"/>
      <c r="AO6893" s="104"/>
      <c r="AP6893" s="104"/>
    </row>
    <row r="6894" spans="21:42" ht="15" customHeight="1" x14ac:dyDescent="0.25">
      <c r="U6894" s="104"/>
      <c r="AB6894" s="104"/>
      <c r="AC6894" s="104"/>
      <c r="AF6894" s="104"/>
      <c r="AG6894" s="104"/>
      <c r="AK6894" s="104"/>
      <c r="AL6894" s="104"/>
      <c r="AO6894" s="104"/>
      <c r="AP6894" s="104"/>
    </row>
    <row r="6895" spans="21:42" ht="15" customHeight="1" x14ac:dyDescent="0.25">
      <c r="U6895" s="104"/>
      <c r="AB6895" s="104"/>
      <c r="AC6895" s="104"/>
      <c r="AF6895" s="104"/>
      <c r="AG6895" s="104"/>
      <c r="AK6895" s="104"/>
      <c r="AL6895" s="104"/>
      <c r="AO6895" s="104"/>
      <c r="AP6895" s="104"/>
    </row>
    <row r="6896" spans="21:42" ht="15" customHeight="1" x14ac:dyDescent="0.25">
      <c r="U6896" s="104"/>
      <c r="AB6896" s="104"/>
      <c r="AC6896" s="104"/>
      <c r="AF6896" s="104"/>
      <c r="AG6896" s="104"/>
      <c r="AK6896" s="104"/>
      <c r="AL6896" s="104"/>
      <c r="AO6896" s="104"/>
      <c r="AP6896" s="104"/>
    </row>
    <row r="6897" spans="21:42" ht="15" customHeight="1" x14ac:dyDescent="0.25">
      <c r="U6897" s="104"/>
      <c r="AB6897" s="104"/>
      <c r="AC6897" s="104"/>
      <c r="AF6897" s="104"/>
      <c r="AG6897" s="104"/>
      <c r="AK6897" s="104"/>
      <c r="AL6897" s="104"/>
      <c r="AO6897" s="104"/>
      <c r="AP6897" s="104"/>
    </row>
    <row r="6898" spans="21:42" ht="15" customHeight="1" x14ac:dyDescent="0.25">
      <c r="U6898" s="104"/>
      <c r="AB6898" s="104"/>
      <c r="AC6898" s="104"/>
      <c r="AF6898" s="104"/>
      <c r="AG6898" s="104"/>
      <c r="AK6898" s="104"/>
      <c r="AL6898" s="104"/>
      <c r="AO6898" s="104"/>
      <c r="AP6898" s="104"/>
    </row>
    <row r="6899" spans="21:42" ht="15" customHeight="1" x14ac:dyDescent="0.25">
      <c r="U6899" s="104"/>
      <c r="AB6899" s="104"/>
      <c r="AC6899" s="104"/>
      <c r="AF6899" s="104"/>
      <c r="AG6899" s="104"/>
      <c r="AK6899" s="104"/>
      <c r="AL6899" s="104"/>
      <c r="AO6899" s="104"/>
      <c r="AP6899" s="104"/>
    </row>
    <row r="6900" spans="21:42" ht="15" customHeight="1" x14ac:dyDescent="0.25">
      <c r="U6900" s="104"/>
      <c r="AB6900" s="104"/>
      <c r="AC6900" s="104"/>
      <c r="AF6900" s="104"/>
      <c r="AG6900" s="104"/>
      <c r="AK6900" s="104"/>
      <c r="AL6900" s="104"/>
      <c r="AO6900" s="104"/>
      <c r="AP6900" s="104"/>
    </row>
    <row r="6901" spans="21:42" ht="15" customHeight="1" x14ac:dyDescent="0.25">
      <c r="U6901" s="104"/>
      <c r="AB6901" s="104"/>
      <c r="AC6901" s="104"/>
      <c r="AF6901" s="104"/>
      <c r="AG6901" s="104"/>
      <c r="AK6901" s="104"/>
      <c r="AL6901" s="104"/>
      <c r="AO6901" s="104"/>
      <c r="AP6901" s="104"/>
    </row>
    <row r="6902" spans="21:42" ht="15" customHeight="1" x14ac:dyDescent="0.25">
      <c r="U6902" s="104"/>
      <c r="AB6902" s="104"/>
      <c r="AC6902" s="104"/>
      <c r="AF6902" s="104"/>
      <c r="AG6902" s="104"/>
      <c r="AK6902" s="104"/>
      <c r="AL6902" s="104"/>
      <c r="AO6902" s="104"/>
      <c r="AP6902" s="104"/>
    </row>
    <row r="6903" spans="21:42" ht="15" customHeight="1" x14ac:dyDescent="0.25">
      <c r="U6903" s="104"/>
      <c r="AB6903" s="104"/>
      <c r="AC6903" s="104"/>
      <c r="AF6903" s="104"/>
      <c r="AG6903" s="104"/>
      <c r="AK6903" s="104"/>
      <c r="AL6903" s="104"/>
      <c r="AO6903" s="104"/>
      <c r="AP6903" s="104"/>
    </row>
    <row r="6904" spans="21:42" ht="15" customHeight="1" x14ac:dyDescent="0.25">
      <c r="U6904" s="104"/>
      <c r="AB6904" s="104"/>
      <c r="AC6904" s="104"/>
      <c r="AF6904" s="104"/>
      <c r="AG6904" s="104"/>
      <c r="AK6904" s="104"/>
      <c r="AL6904" s="104"/>
      <c r="AO6904" s="104"/>
      <c r="AP6904" s="104"/>
    </row>
    <row r="6905" spans="21:42" ht="15" customHeight="1" x14ac:dyDescent="0.25">
      <c r="U6905" s="104"/>
      <c r="AB6905" s="104"/>
      <c r="AC6905" s="104"/>
      <c r="AF6905" s="104"/>
      <c r="AG6905" s="104"/>
      <c r="AK6905" s="104"/>
      <c r="AL6905" s="104"/>
      <c r="AO6905" s="104"/>
      <c r="AP6905" s="104"/>
    </row>
    <row r="6906" spans="21:42" ht="15" customHeight="1" x14ac:dyDescent="0.25">
      <c r="U6906" s="104"/>
      <c r="AB6906" s="104"/>
      <c r="AC6906" s="104"/>
      <c r="AF6906" s="104"/>
      <c r="AG6906" s="104"/>
      <c r="AK6906" s="104"/>
      <c r="AL6906" s="104"/>
      <c r="AO6906" s="104"/>
      <c r="AP6906" s="104"/>
    </row>
    <row r="6907" spans="21:42" ht="15" customHeight="1" x14ac:dyDescent="0.25">
      <c r="U6907" s="104"/>
      <c r="AB6907" s="104"/>
      <c r="AC6907" s="104"/>
      <c r="AF6907" s="104"/>
      <c r="AG6907" s="104"/>
      <c r="AK6907" s="104"/>
      <c r="AL6907" s="104"/>
      <c r="AO6907" s="104"/>
      <c r="AP6907" s="104"/>
    </row>
    <row r="6908" spans="21:42" ht="15" customHeight="1" x14ac:dyDescent="0.25">
      <c r="U6908" s="104"/>
      <c r="AB6908" s="104"/>
      <c r="AC6908" s="104"/>
      <c r="AF6908" s="104"/>
      <c r="AG6908" s="104"/>
      <c r="AK6908" s="104"/>
      <c r="AL6908" s="104"/>
      <c r="AO6908" s="104"/>
      <c r="AP6908" s="104"/>
    </row>
    <row r="6909" spans="21:42" ht="15" customHeight="1" x14ac:dyDescent="0.25">
      <c r="U6909" s="104"/>
      <c r="AB6909" s="104"/>
      <c r="AC6909" s="104"/>
      <c r="AF6909" s="104"/>
      <c r="AG6909" s="104"/>
      <c r="AK6909" s="104"/>
      <c r="AL6909" s="104"/>
      <c r="AO6909" s="104"/>
      <c r="AP6909" s="104"/>
    </row>
    <row r="6910" spans="21:42" ht="15" customHeight="1" x14ac:dyDescent="0.25">
      <c r="U6910" s="104"/>
      <c r="AB6910" s="104"/>
      <c r="AC6910" s="104"/>
      <c r="AF6910" s="104"/>
      <c r="AG6910" s="104"/>
      <c r="AK6910" s="104"/>
      <c r="AL6910" s="104"/>
      <c r="AO6910" s="104"/>
      <c r="AP6910" s="104"/>
    </row>
    <row r="6911" spans="21:42" ht="15" customHeight="1" x14ac:dyDescent="0.25">
      <c r="U6911" s="104"/>
      <c r="AB6911" s="104"/>
      <c r="AC6911" s="104"/>
      <c r="AF6911" s="104"/>
      <c r="AG6911" s="104"/>
      <c r="AK6911" s="104"/>
      <c r="AL6911" s="104"/>
      <c r="AO6911" s="104"/>
      <c r="AP6911" s="104"/>
    </row>
    <row r="6912" spans="21:42" ht="15" customHeight="1" x14ac:dyDescent="0.25">
      <c r="U6912" s="104"/>
      <c r="AB6912" s="104"/>
      <c r="AC6912" s="104"/>
      <c r="AF6912" s="104"/>
      <c r="AG6912" s="104"/>
      <c r="AK6912" s="104"/>
      <c r="AL6912" s="104"/>
      <c r="AO6912" s="104"/>
      <c r="AP6912" s="104"/>
    </row>
    <row r="6913" spans="21:42" ht="15" customHeight="1" x14ac:dyDescent="0.25">
      <c r="U6913" s="104"/>
      <c r="AB6913" s="104"/>
      <c r="AC6913" s="104"/>
      <c r="AF6913" s="104"/>
      <c r="AG6913" s="104"/>
      <c r="AK6913" s="104"/>
      <c r="AL6913" s="104"/>
      <c r="AO6913" s="104"/>
      <c r="AP6913" s="104"/>
    </row>
    <row r="6914" spans="21:42" ht="15" customHeight="1" x14ac:dyDescent="0.25">
      <c r="U6914" s="104"/>
      <c r="AB6914" s="104"/>
      <c r="AC6914" s="104"/>
      <c r="AF6914" s="104"/>
      <c r="AG6914" s="104"/>
      <c r="AK6914" s="104"/>
      <c r="AL6914" s="104"/>
      <c r="AO6914" s="104"/>
      <c r="AP6914" s="104"/>
    </row>
    <row r="6915" spans="21:42" ht="15" customHeight="1" x14ac:dyDescent="0.25">
      <c r="U6915" s="104"/>
      <c r="AB6915" s="104"/>
      <c r="AC6915" s="104"/>
      <c r="AF6915" s="104"/>
      <c r="AG6915" s="104"/>
      <c r="AK6915" s="104"/>
      <c r="AL6915" s="104"/>
      <c r="AO6915" s="104"/>
      <c r="AP6915" s="104"/>
    </row>
    <row r="6916" spans="21:42" ht="15" customHeight="1" x14ac:dyDescent="0.25">
      <c r="U6916" s="104"/>
      <c r="AB6916" s="104"/>
      <c r="AC6916" s="104"/>
      <c r="AF6916" s="104"/>
      <c r="AG6916" s="104"/>
      <c r="AK6916" s="104"/>
      <c r="AL6916" s="104"/>
      <c r="AO6916" s="104"/>
      <c r="AP6916" s="104"/>
    </row>
    <row r="6917" spans="21:42" ht="15" customHeight="1" x14ac:dyDescent="0.25">
      <c r="U6917" s="104"/>
      <c r="AB6917" s="104"/>
      <c r="AC6917" s="104"/>
      <c r="AF6917" s="104"/>
      <c r="AG6917" s="104"/>
      <c r="AK6917" s="104"/>
      <c r="AL6917" s="104"/>
      <c r="AO6917" s="104"/>
      <c r="AP6917" s="104"/>
    </row>
    <row r="6918" spans="21:42" ht="15" customHeight="1" x14ac:dyDescent="0.25">
      <c r="U6918" s="104"/>
      <c r="AB6918" s="104"/>
      <c r="AC6918" s="104"/>
      <c r="AF6918" s="104"/>
      <c r="AG6918" s="104"/>
      <c r="AK6918" s="104"/>
      <c r="AL6918" s="104"/>
      <c r="AO6918" s="104"/>
      <c r="AP6918" s="104"/>
    </row>
    <row r="6919" spans="21:42" ht="15" customHeight="1" x14ac:dyDescent="0.25">
      <c r="U6919" s="104"/>
      <c r="AB6919" s="104"/>
      <c r="AC6919" s="104"/>
      <c r="AF6919" s="104"/>
      <c r="AG6919" s="104"/>
      <c r="AK6919" s="104"/>
      <c r="AL6919" s="104"/>
      <c r="AO6919" s="104"/>
      <c r="AP6919" s="104"/>
    </row>
    <row r="6920" spans="21:42" ht="15" customHeight="1" x14ac:dyDescent="0.25">
      <c r="U6920" s="104"/>
      <c r="AB6920" s="104"/>
      <c r="AC6920" s="104"/>
      <c r="AF6920" s="104"/>
      <c r="AG6920" s="104"/>
      <c r="AK6920" s="104"/>
      <c r="AL6920" s="104"/>
      <c r="AO6920" s="104"/>
      <c r="AP6920" s="104"/>
    </row>
    <row r="6921" spans="21:42" ht="15" customHeight="1" x14ac:dyDescent="0.25">
      <c r="U6921" s="104"/>
      <c r="AB6921" s="104"/>
      <c r="AC6921" s="104"/>
      <c r="AF6921" s="104"/>
      <c r="AG6921" s="104"/>
      <c r="AK6921" s="104"/>
      <c r="AL6921" s="104"/>
      <c r="AO6921" s="104"/>
      <c r="AP6921" s="104"/>
    </row>
    <row r="6922" spans="21:42" ht="15" customHeight="1" x14ac:dyDescent="0.25">
      <c r="U6922" s="104"/>
      <c r="AB6922" s="104"/>
      <c r="AC6922" s="104"/>
      <c r="AF6922" s="104"/>
      <c r="AG6922" s="104"/>
      <c r="AK6922" s="104"/>
      <c r="AL6922" s="104"/>
      <c r="AO6922" s="104"/>
      <c r="AP6922" s="104"/>
    </row>
    <row r="6923" spans="21:42" ht="15" customHeight="1" x14ac:dyDescent="0.25">
      <c r="U6923" s="104"/>
      <c r="AB6923" s="104"/>
      <c r="AC6923" s="104"/>
      <c r="AF6923" s="104"/>
      <c r="AG6923" s="104"/>
      <c r="AK6923" s="104"/>
      <c r="AL6923" s="104"/>
      <c r="AO6923" s="104"/>
      <c r="AP6923" s="104"/>
    </row>
    <row r="6924" spans="21:42" ht="15" customHeight="1" x14ac:dyDescent="0.25">
      <c r="U6924" s="104"/>
      <c r="AB6924" s="104"/>
      <c r="AC6924" s="104"/>
      <c r="AF6924" s="104"/>
      <c r="AG6924" s="104"/>
      <c r="AK6924" s="104"/>
      <c r="AL6924" s="104"/>
      <c r="AO6924" s="104"/>
      <c r="AP6924" s="104"/>
    </row>
    <row r="6925" spans="21:42" ht="15" customHeight="1" x14ac:dyDescent="0.25">
      <c r="U6925" s="104"/>
      <c r="AB6925" s="104"/>
      <c r="AC6925" s="104"/>
      <c r="AF6925" s="104"/>
      <c r="AG6925" s="104"/>
      <c r="AK6925" s="104"/>
      <c r="AL6925" s="104"/>
      <c r="AO6925" s="104"/>
      <c r="AP6925" s="104"/>
    </row>
    <row r="6926" spans="21:42" ht="15" customHeight="1" x14ac:dyDescent="0.25">
      <c r="U6926" s="104"/>
      <c r="AB6926" s="104"/>
      <c r="AC6926" s="104"/>
      <c r="AF6926" s="104"/>
      <c r="AG6926" s="104"/>
      <c r="AK6926" s="104"/>
      <c r="AL6926" s="104"/>
      <c r="AO6926" s="104"/>
      <c r="AP6926" s="104"/>
    </row>
    <row r="6927" spans="21:42" ht="15" customHeight="1" x14ac:dyDescent="0.25">
      <c r="U6927" s="104"/>
      <c r="AB6927" s="104"/>
      <c r="AC6927" s="104"/>
      <c r="AF6927" s="104"/>
      <c r="AG6927" s="104"/>
      <c r="AK6927" s="104"/>
      <c r="AL6927" s="104"/>
      <c r="AO6927" s="104"/>
      <c r="AP6927" s="104"/>
    </row>
    <row r="6928" spans="21:42" ht="15" customHeight="1" x14ac:dyDescent="0.25">
      <c r="U6928" s="104"/>
      <c r="AB6928" s="104"/>
      <c r="AC6928" s="104"/>
      <c r="AF6928" s="104"/>
      <c r="AG6928" s="104"/>
      <c r="AK6928" s="104"/>
      <c r="AL6928" s="104"/>
      <c r="AO6928" s="104"/>
      <c r="AP6928" s="104"/>
    </row>
    <row r="6929" spans="21:42" ht="15" customHeight="1" x14ac:dyDescent="0.25">
      <c r="U6929" s="104"/>
      <c r="AB6929" s="104"/>
      <c r="AC6929" s="104"/>
      <c r="AF6929" s="104"/>
      <c r="AG6929" s="104"/>
      <c r="AK6929" s="104"/>
      <c r="AL6929" s="104"/>
      <c r="AO6929" s="104"/>
      <c r="AP6929" s="104"/>
    </row>
    <row r="6930" spans="21:42" ht="15" customHeight="1" x14ac:dyDescent="0.25">
      <c r="U6930" s="104"/>
      <c r="AB6930" s="104"/>
      <c r="AC6930" s="104"/>
      <c r="AF6930" s="104"/>
      <c r="AG6930" s="104"/>
      <c r="AK6930" s="104"/>
      <c r="AL6930" s="104"/>
      <c r="AO6930" s="104"/>
      <c r="AP6930" s="104"/>
    </row>
    <row r="6931" spans="21:42" ht="15" customHeight="1" x14ac:dyDescent="0.25">
      <c r="U6931" s="104"/>
      <c r="AB6931" s="104"/>
      <c r="AC6931" s="104"/>
      <c r="AF6931" s="104"/>
      <c r="AG6931" s="104"/>
      <c r="AK6931" s="104"/>
      <c r="AL6931" s="104"/>
      <c r="AO6931" s="104"/>
      <c r="AP6931" s="104"/>
    </row>
    <row r="6932" spans="21:42" ht="15" customHeight="1" x14ac:dyDescent="0.25">
      <c r="U6932" s="104"/>
      <c r="AB6932" s="104"/>
      <c r="AC6932" s="104"/>
      <c r="AF6932" s="104"/>
      <c r="AG6932" s="104"/>
      <c r="AK6932" s="104"/>
      <c r="AL6932" s="104"/>
      <c r="AO6932" s="104"/>
      <c r="AP6932" s="104"/>
    </row>
    <row r="6933" spans="21:42" ht="15" customHeight="1" x14ac:dyDescent="0.25">
      <c r="U6933" s="104"/>
      <c r="AB6933" s="104"/>
      <c r="AC6933" s="104"/>
      <c r="AF6933" s="104"/>
      <c r="AG6933" s="104"/>
      <c r="AK6933" s="104"/>
      <c r="AL6933" s="104"/>
      <c r="AO6933" s="104"/>
      <c r="AP6933" s="104"/>
    </row>
    <row r="6934" spans="21:42" ht="15" customHeight="1" x14ac:dyDescent="0.25">
      <c r="U6934" s="104"/>
      <c r="AB6934" s="104"/>
      <c r="AC6934" s="104"/>
      <c r="AF6934" s="104"/>
      <c r="AG6934" s="104"/>
      <c r="AK6934" s="104"/>
      <c r="AL6934" s="104"/>
      <c r="AO6934" s="104"/>
      <c r="AP6934" s="104"/>
    </row>
    <row r="6935" spans="21:42" ht="15" customHeight="1" x14ac:dyDescent="0.25">
      <c r="U6935" s="104"/>
      <c r="AB6935" s="104"/>
      <c r="AC6935" s="104"/>
      <c r="AF6935" s="104"/>
      <c r="AG6935" s="104"/>
      <c r="AK6935" s="104"/>
      <c r="AL6935" s="104"/>
      <c r="AO6935" s="104"/>
      <c r="AP6935" s="104"/>
    </row>
    <row r="6936" spans="21:42" ht="15" customHeight="1" x14ac:dyDescent="0.25">
      <c r="U6936" s="104"/>
      <c r="AB6936" s="104"/>
      <c r="AC6936" s="104"/>
      <c r="AF6936" s="104"/>
      <c r="AG6936" s="104"/>
      <c r="AK6936" s="104"/>
      <c r="AL6936" s="104"/>
      <c r="AO6936" s="104"/>
      <c r="AP6936" s="104"/>
    </row>
    <row r="6937" spans="21:42" ht="15" customHeight="1" x14ac:dyDescent="0.25">
      <c r="U6937" s="104"/>
      <c r="AB6937" s="104"/>
      <c r="AC6937" s="104"/>
      <c r="AF6937" s="104"/>
      <c r="AG6937" s="104"/>
      <c r="AK6937" s="104"/>
      <c r="AL6937" s="104"/>
      <c r="AO6937" s="104"/>
      <c r="AP6937" s="104"/>
    </row>
    <row r="6938" spans="21:42" ht="15" customHeight="1" x14ac:dyDescent="0.25">
      <c r="U6938" s="104"/>
      <c r="AB6938" s="104"/>
      <c r="AC6938" s="104"/>
      <c r="AF6938" s="104"/>
      <c r="AG6938" s="104"/>
      <c r="AK6938" s="104"/>
      <c r="AL6938" s="104"/>
      <c r="AO6938" s="104"/>
      <c r="AP6938" s="104"/>
    </row>
    <row r="6939" spans="21:42" ht="15" customHeight="1" x14ac:dyDescent="0.25">
      <c r="U6939" s="104"/>
      <c r="AB6939" s="104"/>
      <c r="AC6939" s="104"/>
      <c r="AF6939" s="104"/>
      <c r="AG6939" s="104"/>
      <c r="AK6939" s="104"/>
      <c r="AL6939" s="104"/>
      <c r="AO6939" s="104"/>
      <c r="AP6939" s="104"/>
    </row>
    <row r="6940" spans="21:42" ht="15" customHeight="1" x14ac:dyDescent="0.25">
      <c r="U6940" s="104"/>
      <c r="AB6940" s="104"/>
      <c r="AC6940" s="104"/>
      <c r="AF6940" s="104"/>
      <c r="AG6940" s="104"/>
      <c r="AK6940" s="104"/>
      <c r="AL6940" s="104"/>
      <c r="AO6940" s="104"/>
      <c r="AP6940" s="104"/>
    </row>
    <row r="6941" spans="21:42" ht="15" customHeight="1" x14ac:dyDescent="0.25">
      <c r="U6941" s="104"/>
      <c r="AB6941" s="104"/>
      <c r="AC6941" s="104"/>
      <c r="AF6941" s="104"/>
      <c r="AG6941" s="104"/>
      <c r="AK6941" s="104"/>
      <c r="AL6941" s="104"/>
      <c r="AO6941" s="104"/>
      <c r="AP6941" s="104"/>
    </row>
    <row r="6942" spans="21:42" ht="15" customHeight="1" x14ac:dyDescent="0.25">
      <c r="U6942" s="104"/>
      <c r="AB6942" s="104"/>
      <c r="AC6942" s="104"/>
      <c r="AF6942" s="104"/>
      <c r="AG6942" s="104"/>
      <c r="AK6942" s="104"/>
      <c r="AL6942" s="104"/>
      <c r="AO6942" s="104"/>
      <c r="AP6942" s="104"/>
    </row>
    <row r="6943" spans="21:42" ht="15" customHeight="1" x14ac:dyDescent="0.25">
      <c r="U6943" s="104"/>
      <c r="AB6943" s="104"/>
      <c r="AC6943" s="104"/>
      <c r="AF6943" s="104"/>
      <c r="AG6943" s="104"/>
      <c r="AK6943" s="104"/>
      <c r="AL6943" s="104"/>
      <c r="AO6943" s="104"/>
      <c r="AP6943" s="104"/>
    </row>
    <row r="6944" spans="21:42" ht="15" customHeight="1" x14ac:dyDescent="0.25">
      <c r="U6944" s="104"/>
      <c r="AB6944" s="104"/>
      <c r="AC6944" s="104"/>
      <c r="AF6944" s="104"/>
      <c r="AG6944" s="104"/>
      <c r="AK6944" s="104"/>
      <c r="AL6944" s="104"/>
      <c r="AO6944" s="104"/>
      <c r="AP6944" s="104"/>
    </row>
    <row r="6945" spans="21:42" ht="15" customHeight="1" x14ac:dyDescent="0.25">
      <c r="U6945" s="104"/>
      <c r="AB6945" s="104"/>
      <c r="AC6945" s="104"/>
      <c r="AF6945" s="104"/>
      <c r="AG6945" s="104"/>
      <c r="AK6945" s="104"/>
      <c r="AL6945" s="104"/>
      <c r="AO6945" s="104"/>
      <c r="AP6945" s="104"/>
    </row>
    <row r="6946" spans="21:42" ht="15" customHeight="1" x14ac:dyDescent="0.25">
      <c r="U6946" s="104"/>
      <c r="AB6946" s="104"/>
      <c r="AC6946" s="104"/>
      <c r="AF6946" s="104"/>
      <c r="AG6946" s="104"/>
      <c r="AK6946" s="104"/>
      <c r="AL6946" s="104"/>
      <c r="AO6946" s="104"/>
      <c r="AP6946" s="104"/>
    </row>
    <row r="6947" spans="21:42" ht="15" customHeight="1" x14ac:dyDescent="0.25">
      <c r="U6947" s="104"/>
      <c r="AB6947" s="104"/>
      <c r="AC6947" s="104"/>
      <c r="AF6947" s="104"/>
      <c r="AG6947" s="104"/>
      <c r="AK6947" s="104"/>
      <c r="AL6947" s="104"/>
      <c r="AO6947" s="104"/>
      <c r="AP6947" s="104"/>
    </row>
    <row r="6948" spans="21:42" ht="15" customHeight="1" x14ac:dyDescent="0.25">
      <c r="U6948" s="104"/>
      <c r="AB6948" s="104"/>
      <c r="AC6948" s="104"/>
      <c r="AF6948" s="104"/>
      <c r="AG6948" s="104"/>
      <c r="AK6948" s="104"/>
      <c r="AL6948" s="104"/>
      <c r="AO6948" s="104"/>
      <c r="AP6948" s="104"/>
    </row>
    <row r="6949" spans="21:42" ht="15" customHeight="1" x14ac:dyDescent="0.25">
      <c r="U6949" s="104"/>
      <c r="AB6949" s="104"/>
      <c r="AC6949" s="104"/>
      <c r="AF6949" s="104"/>
      <c r="AG6949" s="104"/>
      <c r="AK6949" s="104"/>
      <c r="AL6949" s="104"/>
      <c r="AO6949" s="104"/>
      <c r="AP6949" s="104"/>
    </row>
    <row r="6950" spans="21:42" ht="15" customHeight="1" x14ac:dyDescent="0.25">
      <c r="U6950" s="104"/>
      <c r="AB6950" s="104"/>
      <c r="AC6950" s="104"/>
      <c r="AF6950" s="104"/>
      <c r="AG6950" s="104"/>
      <c r="AK6950" s="104"/>
      <c r="AL6950" s="104"/>
      <c r="AO6950" s="104"/>
      <c r="AP6950" s="104"/>
    </row>
    <row r="6951" spans="21:42" ht="15" customHeight="1" x14ac:dyDescent="0.25">
      <c r="U6951" s="104"/>
      <c r="AB6951" s="104"/>
      <c r="AC6951" s="104"/>
      <c r="AF6951" s="104"/>
      <c r="AG6951" s="104"/>
      <c r="AK6951" s="104"/>
      <c r="AL6951" s="104"/>
      <c r="AO6951" s="104"/>
      <c r="AP6951" s="104"/>
    </row>
    <row r="6952" spans="21:42" ht="15" customHeight="1" x14ac:dyDescent="0.25">
      <c r="U6952" s="104"/>
      <c r="AB6952" s="104"/>
      <c r="AC6952" s="104"/>
      <c r="AF6952" s="104"/>
      <c r="AG6952" s="104"/>
      <c r="AK6952" s="104"/>
      <c r="AL6952" s="104"/>
      <c r="AO6952" s="104"/>
      <c r="AP6952" s="104"/>
    </row>
    <row r="6953" spans="21:42" ht="15" customHeight="1" x14ac:dyDescent="0.25">
      <c r="U6953" s="104"/>
      <c r="AB6953" s="104"/>
      <c r="AC6953" s="104"/>
      <c r="AF6953" s="104"/>
      <c r="AG6953" s="104"/>
      <c r="AK6953" s="104"/>
      <c r="AL6953" s="104"/>
      <c r="AO6953" s="104"/>
      <c r="AP6953" s="104"/>
    </row>
    <row r="6954" spans="21:42" ht="15" customHeight="1" x14ac:dyDescent="0.25">
      <c r="U6954" s="104"/>
      <c r="AB6954" s="104"/>
      <c r="AC6954" s="104"/>
      <c r="AF6954" s="104"/>
      <c r="AG6954" s="104"/>
      <c r="AK6954" s="104"/>
      <c r="AL6954" s="104"/>
      <c r="AO6954" s="104"/>
      <c r="AP6954" s="104"/>
    </row>
    <row r="6955" spans="21:42" ht="15" customHeight="1" x14ac:dyDescent="0.25">
      <c r="U6955" s="104"/>
      <c r="AB6955" s="104"/>
      <c r="AC6955" s="104"/>
      <c r="AF6955" s="104"/>
      <c r="AG6955" s="104"/>
      <c r="AK6955" s="104"/>
      <c r="AL6955" s="104"/>
      <c r="AO6955" s="104"/>
      <c r="AP6955" s="104"/>
    </row>
    <row r="6956" spans="21:42" ht="15" customHeight="1" x14ac:dyDescent="0.25">
      <c r="U6956" s="104"/>
      <c r="AB6956" s="104"/>
      <c r="AC6956" s="104"/>
      <c r="AF6956" s="104"/>
      <c r="AG6956" s="104"/>
      <c r="AK6956" s="104"/>
      <c r="AL6956" s="104"/>
      <c r="AO6956" s="104"/>
      <c r="AP6956" s="104"/>
    </row>
    <row r="6957" spans="21:42" ht="15" customHeight="1" x14ac:dyDescent="0.25">
      <c r="U6957" s="104"/>
      <c r="AB6957" s="104"/>
      <c r="AC6957" s="104"/>
      <c r="AF6957" s="104"/>
      <c r="AG6957" s="104"/>
      <c r="AK6957" s="104"/>
      <c r="AL6957" s="104"/>
      <c r="AO6957" s="104"/>
      <c r="AP6957" s="104"/>
    </row>
    <row r="6958" spans="21:42" ht="15" customHeight="1" x14ac:dyDescent="0.25">
      <c r="U6958" s="104"/>
      <c r="AB6958" s="104"/>
      <c r="AC6958" s="104"/>
      <c r="AF6958" s="104"/>
      <c r="AG6958" s="104"/>
      <c r="AK6958" s="104"/>
      <c r="AL6958" s="104"/>
      <c r="AO6958" s="104"/>
      <c r="AP6958" s="104"/>
    </row>
    <row r="6959" spans="21:42" ht="15" customHeight="1" x14ac:dyDescent="0.25">
      <c r="U6959" s="104"/>
      <c r="AB6959" s="104"/>
      <c r="AC6959" s="104"/>
      <c r="AF6959" s="104"/>
      <c r="AG6959" s="104"/>
      <c r="AK6959" s="104"/>
      <c r="AL6959" s="104"/>
      <c r="AO6959" s="104"/>
      <c r="AP6959" s="104"/>
    </row>
    <row r="6960" spans="21:42" ht="15" customHeight="1" x14ac:dyDescent="0.25">
      <c r="U6960" s="104"/>
      <c r="AB6960" s="104"/>
      <c r="AC6960" s="104"/>
      <c r="AF6960" s="104"/>
      <c r="AG6960" s="104"/>
      <c r="AK6960" s="104"/>
      <c r="AL6960" s="104"/>
      <c r="AO6960" s="104"/>
      <c r="AP6960" s="104"/>
    </row>
    <row r="6961" spans="21:42" ht="15" customHeight="1" x14ac:dyDescent="0.25">
      <c r="U6961" s="104"/>
      <c r="AB6961" s="104"/>
      <c r="AC6961" s="104"/>
      <c r="AF6961" s="104"/>
      <c r="AG6961" s="104"/>
      <c r="AK6961" s="104"/>
      <c r="AL6961" s="104"/>
      <c r="AO6961" s="104"/>
      <c r="AP6961" s="104"/>
    </row>
    <row r="6962" spans="21:42" ht="15" customHeight="1" x14ac:dyDescent="0.25">
      <c r="U6962" s="104"/>
      <c r="AB6962" s="104"/>
      <c r="AC6962" s="104"/>
      <c r="AF6962" s="104"/>
      <c r="AG6962" s="104"/>
      <c r="AK6962" s="104"/>
      <c r="AL6962" s="104"/>
      <c r="AO6962" s="104"/>
      <c r="AP6962" s="104"/>
    </row>
    <row r="6963" spans="21:42" ht="15" customHeight="1" x14ac:dyDescent="0.25">
      <c r="U6963" s="104"/>
      <c r="AB6963" s="104"/>
      <c r="AC6963" s="104"/>
      <c r="AF6963" s="104"/>
      <c r="AG6963" s="104"/>
      <c r="AK6963" s="104"/>
      <c r="AL6963" s="104"/>
      <c r="AO6963" s="104"/>
      <c r="AP6963" s="104"/>
    </row>
    <row r="6964" spans="21:42" ht="15" customHeight="1" x14ac:dyDescent="0.25">
      <c r="U6964" s="104"/>
      <c r="AB6964" s="104"/>
      <c r="AC6964" s="104"/>
      <c r="AF6964" s="104"/>
      <c r="AG6964" s="104"/>
      <c r="AK6964" s="104"/>
      <c r="AL6964" s="104"/>
      <c r="AO6964" s="104"/>
      <c r="AP6964" s="104"/>
    </row>
    <row r="6965" spans="21:42" ht="15" customHeight="1" x14ac:dyDescent="0.25">
      <c r="U6965" s="104"/>
      <c r="AB6965" s="104"/>
      <c r="AC6965" s="104"/>
      <c r="AF6965" s="104"/>
      <c r="AG6965" s="104"/>
      <c r="AK6965" s="104"/>
      <c r="AL6965" s="104"/>
      <c r="AO6965" s="104"/>
      <c r="AP6965" s="104"/>
    </row>
    <row r="6966" spans="21:42" ht="15" customHeight="1" x14ac:dyDescent="0.25">
      <c r="U6966" s="104"/>
      <c r="AB6966" s="104"/>
      <c r="AC6966" s="104"/>
      <c r="AF6966" s="104"/>
      <c r="AG6966" s="104"/>
      <c r="AK6966" s="104"/>
      <c r="AL6966" s="104"/>
      <c r="AO6966" s="104"/>
      <c r="AP6966" s="104"/>
    </row>
    <row r="6967" spans="21:42" ht="15" customHeight="1" x14ac:dyDescent="0.25">
      <c r="U6967" s="104"/>
      <c r="AB6967" s="104"/>
      <c r="AC6967" s="104"/>
      <c r="AF6967" s="104"/>
      <c r="AG6967" s="104"/>
      <c r="AK6967" s="104"/>
      <c r="AL6967" s="104"/>
      <c r="AO6967" s="104"/>
      <c r="AP6967" s="104"/>
    </row>
    <row r="6968" spans="21:42" ht="15" customHeight="1" x14ac:dyDescent="0.25">
      <c r="U6968" s="104"/>
      <c r="AB6968" s="104"/>
      <c r="AC6968" s="104"/>
      <c r="AF6968" s="104"/>
      <c r="AG6968" s="104"/>
      <c r="AK6968" s="104"/>
      <c r="AL6968" s="104"/>
      <c r="AO6968" s="104"/>
      <c r="AP6968" s="104"/>
    </row>
    <row r="6969" spans="21:42" ht="15" customHeight="1" x14ac:dyDescent="0.25">
      <c r="U6969" s="104"/>
      <c r="AB6969" s="104"/>
      <c r="AC6969" s="104"/>
      <c r="AF6969" s="104"/>
      <c r="AG6969" s="104"/>
      <c r="AK6969" s="104"/>
      <c r="AL6969" s="104"/>
      <c r="AO6969" s="104"/>
      <c r="AP6969" s="104"/>
    </row>
    <row r="6970" spans="21:42" ht="15" customHeight="1" x14ac:dyDescent="0.25">
      <c r="U6970" s="104"/>
      <c r="AB6970" s="104"/>
      <c r="AC6970" s="104"/>
      <c r="AF6970" s="104"/>
      <c r="AG6970" s="104"/>
      <c r="AK6970" s="104"/>
      <c r="AL6970" s="104"/>
      <c r="AO6970" s="104"/>
      <c r="AP6970" s="104"/>
    </row>
    <row r="6971" spans="21:42" ht="15" customHeight="1" x14ac:dyDescent="0.25">
      <c r="U6971" s="104"/>
      <c r="AB6971" s="104"/>
      <c r="AC6971" s="104"/>
      <c r="AF6971" s="104"/>
      <c r="AG6971" s="104"/>
      <c r="AK6971" s="104"/>
      <c r="AL6971" s="104"/>
      <c r="AO6971" s="104"/>
      <c r="AP6971" s="104"/>
    </row>
    <row r="6972" spans="21:42" ht="15" customHeight="1" x14ac:dyDescent="0.25">
      <c r="U6972" s="104"/>
      <c r="AB6972" s="104"/>
      <c r="AC6972" s="104"/>
      <c r="AF6972" s="104"/>
      <c r="AG6972" s="104"/>
      <c r="AK6972" s="104"/>
      <c r="AL6972" s="104"/>
      <c r="AO6972" s="104"/>
      <c r="AP6972" s="104"/>
    </row>
    <row r="6973" spans="21:42" ht="15" customHeight="1" x14ac:dyDescent="0.25">
      <c r="U6973" s="104"/>
      <c r="AB6973" s="104"/>
      <c r="AC6973" s="104"/>
      <c r="AF6973" s="104"/>
      <c r="AG6973" s="104"/>
      <c r="AK6973" s="104"/>
      <c r="AL6973" s="104"/>
      <c r="AO6973" s="104"/>
      <c r="AP6973" s="104"/>
    </row>
    <row r="6974" spans="21:42" ht="15" customHeight="1" x14ac:dyDescent="0.25">
      <c r="U6974" s="104"/>
      <c r="AB6974" s="104"/>
      <c r="AC6974" s="104"/>
      <c r="AF6974" s="104"/>
      <c r="AG6974" s="104"/>
      <c r="AK6974" s="104"/>
      <c r="AL6974" s="104"/>
      <c r="AO6974" s="104"/>
      <c r="AP6974" s="104"/>
    </row>
    <row r="6975" spans="21:42" ht="15" customHeight="1" x14ac:dyDescent="0.25">
      <c r="U6975" s="104"/>
      <c r="AB6975" s="104"/>
      <c r="AC6975" s="104"/>
      <c r="AF6975" s="104"/>
      <c r="AG6975" s="104"/>
      <c r="AK6975" s="104"/>
      <c r="AL6975" s="104"/>
      <c r="AO6975" s="104"/>
      <c r="AP6975" s="104"/>
    </row>
    <row r="6976" spans="21:42" ht="15" customHeight="1" x14ac:dyDescent="0.25">
      <c r="U6976" s="104"/>
      <c r="AB6976" s="104"/>
      <c r="AC6976" s="104"/>
      <c r="AF6976" s="104"/>
      <c r="AG6976" s="104"/>
      <c r="AK6976" s="104"/>
      <c r="AL6976" s="104"/>
      <c r="AO6976" s="104"/>
      <c r="AP6976" s="104"/>
    </row>
    <row r="6977" spans="21:42" ht="15" customHeight="1" x14ac:dyDescent="0.25">
      <c r="U6977" s="104"/>
      <c r="AB6977" s="104"/>
      <c r="AC6977" s="104"/>
      <c r="AF6977" s="104"/>
      <c r="AG6977" s="104"/>
      <c r="AK6977" s="104"/>
      <c r="AL6977" s="104"/>
      <c r="AO6977" s="104"/>
      <c r="AP6977" s="104"/>
    </row>
    <row r="6978" spans="21:42" ht="15" customHeight="1" x14ac:dyDescent="0.25">
      <c r="U6978" s="104"/>
      <c r="AB6978" s="104"/>
      <c r="AC6978" s="104"/>
      <c r="AF6978" s="104"/>
      <c r="AG6978" s="104"/>
      <c r="AK6978" s="104"/>
      <c r="AL6978" s="104"/>
      <c r="AO6978" s="104"/>
      <c r="AP6978" s="104"/>
    </row>
    <row r="6979" spans="21:42" ht="15" customHeight="1" x14ac:dyDescent="0.25">
      <c r="U6979" s="104"/>
      <c r="AB6979" s="104"/>
      <c r="AC6979" s="104"/>
      <c r="AF6979" s="104"/>
      <c r="AG6979" s="104"/>
      <c r="AK6979" s="104"/>
      <c r="AL6979" s="104"/>
      <c r="AO6979" s="104"/>
      <c r="AP6979" s="104"/>
    </row>
    <row r="6980" spans="21:42" ht="15" customHeight="1" x14ac:dyDescent="0.25">
      <c r="U6980" s="104"/>
      <c r="AB6980" s="104"/>
      <c r="AC6980" s="104"/>
      <c r="AF6980" s="104"/>
      <c r="AG6980" s="104"/>
      <c r="AK6980" s="104"/>
      <c r="AL6980" s="104"/>
      <c r="AO6980" s="104"/>
      <c r="AP6980" s="104"/>
    </row>
    <row r="6981" spans="21:42" ht="15" customHeight="1" x14ac:dyDescent="0.25">
      <c r="U6981" s="104"/>
      <c r="AB6981" s="104"/>
      <c r="AC6981" s="104"/>
      <c r="AF6981" s="104"/>
      <c r="AG6981" s="104"/>
      <c r="AK6981" s="104"/>
      <c r="AL6981" s="104"/>
      <c r="AO6981" s="104"/>
      <c r="AP6981" s="104"/>
    </row>
    <row r="6982" spans="21:42" ht="15" customHeight="1" x14ac:dyDescent="0.25">
      <c r="U6982" s="104"/>
      <c r="AB6982" s="104"/>
      <c r="AC6982" s="104"/>
      <c r="AF6982" s="104"/>
      <c r="AG6982" s="104"/>
      <c r="AK6982" s="104"/>
      <c r="AL6982" s="104"/>
      <c r="AO6982" s="104"/>
      <c r="AP6982" s="104"/>
    </row>
    <row r="6983" spans="21:42" ht="15" customHeight="1" x14ac:dyDescent="0.25">
      <c r="U6983" s="104"/>
      <c r="AB6983" s="104"/>
      <c r="AC6983" s="104"/>
      <c r="AF6983" s="104"/>
      <c r="AG6983" s="104"/>
      <c r="AK6983" s="104"/>
      <c r="AL6983" s="104"/>
      <c r="AO6983" s="104"/>
      <c r="AP6983" s="104"/>
    </row>
    <row r="6984" spans="21:42" ht="15" customHeight="1" x14ac:dyDescent="0.25">
      <c r="U6984" s="104"/>
      <c r="AB6984" s="104"/>
      <c r="AC6984" s="104"/>
      <c r="AF6984" s="104"/>
      <c r="AG6984" s="104"/>
      <c r="AK6984" s="104"/>
      <c r="AL6984" s="104"/>
      <c r="AO6984" s="104"/>
      <c r="AP6984" s="104"/>
    </row>
    <row r="6985" spans="21:42" ht="15" customHeight="1" x14ac:dyDescent="0.25">
      <c r="U6985" s="104"/>
      <c r="AB6985" s="104"/>
      <c r="AC6985" s="104"/>
      <c r="AF6985" s="104"/>
      <c r="AG6985" s="104"/>
      <c r="AK6985" s="104"/>
      <c r="AL6985" s="104"/>
      <c r="AO6985" s="104"/>
      <c r="AP6985" s="104"/>
    </row>
    <row r="6986" spans="21:42" ht="15" customHeight="1" x14ac:dyDescent="0.25">
      <c r="U6986" s="104"/>
      <c r="AB6986" s="104"/>
      <c r="AC6986" s="104"/>
      <c r="AF6986" s="104"/>
      <c r="AG6986" s="104"/>
      <c r="AK6986" s="104"/>
      <c r="AL6986" s="104"/>
      <c r="AO6986" s="104"/>
      <c r="AP6986" s="104"/>
    </row>
    <row r="6987" spans="21:42" ht="15" customHeight="1" x14ac:dyDescent="0.25">
      <c r="U6987" s="104"/>
      <c r="AB6987" s="104"/>
      <c r="AC6987" s="104"/>
      <c r="AF6987" s="104"/>
      <c r="AG6987" s="104"/>
      <c r="AK6987" s="104"/>
      <c r="AL6987" s="104"/>
      <c r="AO6987" s="104"/>
      <c r="AP6987" s="104"/>
    </row>
    <row r="6988" spans="21:42" ht="15" customHeight="1" x14ac:dyDescent="0.25">
      <c r="U6988" s="104"/>
      <c r="AB6988" s="104"/>
      <c r="AC6988" s="104"/>
      <c r="AF6988" s="104"/>
      <c r="AG6988" s="104"/>
      <c r="AK6988" s="104"/>
      <c r="AL6988" s="104"/>
      <c r="AO6988" s="104"/>
      <c r="AP6988" s="104"/>
    </row>
    <row r="6989" spans="21:42" ht="15" customHeight="1" x14ac:dyDescent="0.25">
      <c r="U6989" s="104"/>
      <c r="AB6989" s="104"/>
      <c r="AC6989" s="104"/>
      <c r="AF6989" s="104"/>
      <c r="AG6989" s="104"/>
      <c r="AK6989" s="104"/>
      <c r="AL6989" s="104"/>
      <c r="AO6989" s="104"/>
      <c r="AP6989" s="104"/>
    </row>
    <row r="6990" spans="21:42" ht="15" customHeight="1" x14ac:dyDescent="0.25">
      <c r="U6990" s="104"/>
      <c r="AB6990" s="104"/>
      <c r="AC6990" s="104"/>
      <c r="AF6990" s="104"/>
      <c r="AG6990" s="104"/>
      <c r="AK6990" s="104"/>
      <c r="AL6990" s="104"/>
      <c r="AO6990" s="104"/>
      <c r="AP6990" s="104"/>
    </row>
    <row r="6991" spans="21:42" ht="15" customHeight="1" x14ac:dyDescent="0.25">
      <c r="U6991" s="104"/>
      <c r="AB6991" s="104"/>
      <c r="AC6991" s="104"/>
      <c r="AF6991" s="104"/>
      <c r="AG6991" s="104"/>
      <c r="AK6991" s="104"/>
      <c r="AL6991" s="104"/>
      <c r="AO6991" s="104"/>
      <c r="AP6991" s="104"/>
    </row>
    <row r="6992" spans="21:42" ht="15" customHeight="1" x14ac:dyDescent="0.25">
      <c r="U6992" s="104"/>
      <c r="AB6992" s="104"/>
      <c r="AC6992" s="104"/>
      <c r="AF6992" s="104"/>
      <c r="AG6992" s="104"/>
      <c r="AK6992" s="104"/>
      <c r="AL6992" s="104"/>
      <c r="AO6992" s="104"/>
      <c r="AP6992" s="104"/>
    </row>
    <row r="6993" spans="21:42" ht="15" customHeight="1" x14ac:dyDescent="0.25">
      <c r="U6993" s="104"/>
      <c r="AB6993" s="104"/>
      <c r="AC6993" s="104"/>
      <c r="AF6993" s="104"/>
      <c r="AG6993" s="104"/>
      <c r="AK6993" s="104"/>
      <c r="AL6993" s="104"/>
      <c r="AO6993" s="104"/>
      <c r="AP6993" s="104"/>
    </row>
    <row r="6994" spans="21:42" ht="15" customHeight="1" x14ac:dyDescent="0.25">
      <c r="U6994" s="104"/>
      <c r="AB6994" s="104"/>
      <c r="AC6994" s="104"/>
      <c r="AF6994" s="104"/>
      <c r="AG6994" s="104"/>
      <c r="AK6994" s="104"/>
      <c r="AL6994" s="104"/>
      <c r="AO6994" s="104"/>
      <c r="AP6994" s="104"/>
    </row>
    <row r="6995" spans="21:42" ht="15" customHeight="1" x14ac:dyDescent="0.25">
      <c r="U6995" s="104"/>
      <c r="AB6995" s="104"/>
      <c r="AC6995" s="104"/>
      <c r="AF6995" s="104"/>
      <c r="AG6995" s="104"/>
      <c r="AK6995" s="104"/>
      <c r="AL6995" s="104"/>
      <c r="AO6995" s="104"/>
      <c r="AP6995" s="104"/>
    </row>
    <row r="6996" spans="21:42" ht="15" customHeight="1" x14ac:dyDescent="0.25">
      <c r="U6996" s="104"/>
      <c r="AB6996" s="104"/>
      <c r="AC6996" s="104"/>
      <c r="AF6996" s="104"/>
      <c r="AG6996" s="104"/>
      <c r="AK6996" s="104"/>
      <c r="AL6996" s="104"/>
      <c r="AO6996" s="104"/>
      <c r="AP6996" s="104"/>
    </row>
    <row r="6997" spans="21:42" ht="15" customHeight="1" x14ac:dyDescent="0.25">
      <c r="U6997" s="104"/>
      <c r="AB6997" s="104"/>
      <c r="AC6997" s="104"/>
      <c r="AF6997" s="104"/>
      <c r="AG6997" s="104"/>
      <c r="AK6997" s="104"/>
      <c r="AL6997" s="104"/>
      <c r="AO6997" s="104"/>
      <c r="AP6997" s="104"/>
    </row>
    <row r="6998" spans="21:42" ht="15" customHeight="1" x14ac:dyDescent="0.25">
      <c r="U6998" s="104"/>
      <c r="AB6998" s="104"/>
      <c r="AC6998" s="104"/>
      <c r="AF6998" s="104"/>
      <c r="AG6998" s="104"/>
      <c r="AK6998" s="104"/>
      <c r="AL6998" s="104"/>
      <c r="AO6998" s="104"/>
      <c r="AP6998" s="104"/>
    </row>
    <row r="6999" spans="21:42" ht="15" customHeight="1" x14ac:dyDescent="0.25">
      <c r="U6999" s="104"/>
      <c r="AB6999" s="104"/>
      <c r="AC6999" s="104"/>
      <c r="AF6999" s="104"/>
      <c r="AG6999" s="104"/>
      <c r="AK6999" s="104"/>
      <c r="AL6999" s="104"/>
      <c r="AO6999" s="104"/>
      <c r="AP6999" s="104"/>
    </row>
    <row r="7000" spans="21:42" ht="15" customHeight="1" x14ac:dyDescent="0.25">
      <c r="U7000" s="104"/>
      <c r="AB7000" s="104"/>
      <c r="AC7000" s="104"/>
      <c r="AF7000" s="104"/>
      <c r="AG7000" s="104"/>
      <c r="AK7000" s="104"/>
      <c r="AL7000" s="104"/>
      <c r="AO7000" s="104"/>
      <c r="AP7000" s="104"/>
    </row>
    <row r="7001" spans="21:42" ht="15" customHeight="1" x14ac:dyDescent="0.25">
      <c r="U7001" s="104"/>
      <c r="AB7001" s="104"/>
      <c r="AC7001" s="104"/>
      <c r="AF7001" s="104"/>
      <c r="AG7001" s="104"/>
      <c r="AK7001" s="104"/>
      <c r="AL7001" s="104"/>
      <c r="AO7001" s="104"/>
      <c r="AP7001" s="104"/>
    </row>
    <row r="7002" spans="21:42" ht="15" customHeight="1" x14ac:dyDescent="0.25">
      <c r="U7002" s="104"/>
      <c r="AB7002" s="104"/>
      <c r="AC7002" s="104"/>
      <c r="AF7002" s="104"/>
      <c r="AG7002" s="104"/>
      <c r="AK7002" s="104"/>
      <c r="AL7002" s="104"/>
      <c r="AO7002" s="104"/>
      <c r="AP7002" s="104"/>
    </row>
    <row r="7003" spans="21:42" ht="15" customHeight="1" x14ac:dyDescent="0.25">
      <c r="U7003" s="104"/>
      <c r="AB7003" s="104"/>
      <c r="AC7003" s="104"/>
      <c r="AF7003" s="104"/>
      <c r="AG7003" s="104"/>
      <c r="AK7003" s="104"/>
      <c r="AL7003" s="104"/>
      <c r="AO7003" s="104"/>
      <c r="AP7003" s="104"/>
    </row>
    <row r="7004" spans="21:42" ht="15" customHeight="1" x14ac:dyDescent="0.25">
      <c r="U7004" s="104"/>
      <c r="AB7004" s="104"/>
      <c r="AC7004" s="104"/>
      <c r="AF7004" s="104"/>
      <c r="AG7004" s="104"/>
      <c r="AK7004" s="104"/>
      <c r="AL7004" s="104"/>
      <c r="AO7004" s="104"/>
      <c r="AP7004" s="104"/>
    </row>
    <row r="7005" spans="21:42" ht="15" customHeight="1" x14ac:dyDescent="0.25">
      <c r="U7005" s="104"/>
      <c r="AB7005" s="104"/>
      <c r="AC7005" s="104"/>
      <c r="AF7005" s="104"/>
      <c r="AG7005" s="104"/>
      <c r="AK7005" s="104"/>
      <c r="AL7005" s="104"/>
      <c r="AO7005" s="104"/>
      <c r="AP7005" s="104"/>
    </row>
    <row r="7006" spans="21:42" ht="15" customHeight="1" x14ac:dyDescent="0.25">
      <c r="U7006" s="104"/>
      <c r="AB7006" s="104"/>
      <c r="AC7006" s="104"/>
      <c r="AF7006" s="104"/>
      <c r="AG7006" s="104"/>
      <c r="AK7006" s="104"/>
      <c r="AL7006" s="104"/>
      <c r="AO7006" s="104"/>
      <c r="AP7006" s="104"/>
    </row>
    <row r="7007" spans="21:42" ht="15" customHeight="1" x14ac:dyDescent="0.25">
      <c r="U7007" s="104"/>
      <c r="AB7007" s="104"/>
      <c r="AC7007" s="104"/>
      <c r="AF7007" s="104"/>
      <c r="AG7007" s="104"/>
      <c r="AK7007" s="104"/>
      <c r="AL7007" s="104"/>
      <c r="AO7007" s="104"/>
      <c r="AP7007" s="104"/>
    </row>
    <row r="7008" spans="21:42" ht="15" customHeight="1" x14ac:dyDescent="0.25">
      <c r="U7008" s="104"/>
      <c r="AB7008" s="104"/>
      <c r="AC7008" s="104"/>
      <c r="AF7008" s="104"/>
      <c r="AG7008" s="104"/>
      <c r="AK7008" s="104"/>
      <c r="AL7008" s="104"/>
      <c r="AO7008" s="104"/>
      <c r="AP7008" s="104"/>
    </row>
    <row r="7009" spans="21:42" ht="15" customHeight="1" x14ac:dyDescent="0.25">
      <c r="U7009" s="104"/>
      <c r="AB7009" s="104"/>
      <c r="AC7009" s="104"/>
      <c r="AF7009" s="104"/>
      <c r="AG7009" s="104"/>
      <c r="AK7009" s="104"/>
      <c r="AL7009" s="104"/>
      <c r="AO7009" s="104"/>
      <c r="AP7009" s="104"/>
    </row>
    <row r="7010" spans="21:42" ht="15" customHeight="1" x14ac:dyDescent="0.25">
      <c r="U7010" s="104"/>
      <c r="AB7010" s="104"/>
      <c r="AC7010" s="104"/>
      <c r="AF7010" s="104"/>
      <c r="AG7010" s="104"/>
      <c r="AK7010" s="104"/>
      <c r="AL7010" s="104"/>
      <c r="AO7010" s="104"/>
      <c r="AP7010" s="104"/>
    </row>
    <row r="7011" spans="21:42" ht="15" customHeight="1" x14ac:dyDescent="0.25">
      <c r="U7011" s="104"/>
      <c r="AB7011" s="104"/>
      <c r="AC7011" s="104"/>
      <c r="AF7011" s="104"/>
      <c r="AG7011" s="104"/>
      <c r="AK7011" s="104"/>
      <c r="AL7011" s="104"/>
      <c r="AO7011" s="104"/>
      <c r="AP7011" s="104"/>
    </row>
    <row r="7012" spans="21:42" ht="15" customHeight="1" x14ac:dyDescent="0.25">
      <c r="U7012" s="104"/>
      <c r="AB7012" s="104"/>
      <c r="AC7012" s="104"/>
      <c r="AF7012" s="104"/>
      <c r="AG7012" s="104"/>
      <c r="AK7012" s="104"/>
      <c r="AL7012" s="104"/>
      <c r="AO7012" s="104"/>
      <c r="AP7012" s="104"/>
    </row>
    <row r="7013" spans="21:42" ht="15" customHeight="1" x14ac:dyDescent="0.25">
      <c r="U7013" s="104"/>
      <c r="AB7013" s="104"/>
      <c r="AC7013" s="104"/>
      <c r="AF7013" s="104"/>
      <c r="AG7013" s="104"/>
      <c r="AK7013" s="104"/>
      <c r="AL7013" s="104"/>
      <c r="AO7013" s="104"/>
      <c r="AP7013" s="104"/>
    </row>
    <row r="7014" spans="21:42" ht="15" customHeight="1" x14ac:dyDescent="0.25">
      <c r="U7014" s="104"/>
      <c r="AB7014" s="104"/>
      <c r="AC7014" s="104"/>
      <c r="AF7014" s="104"/>
      <c r="AG7014" s="104"/>
      <c r="AK7014" s="104"/>
      <c r="AL7014" s="104"/>
      <c r="AO7014" s="104"/>
      <c r="AP7014" s="104"/>
    </row>
    <row r="7015" spans="21:42" ht="15" customHeight="1" x14ac:dyDescent="0.25">
      <c r="U7015" s="104"/>
      <c r="AB7015" s="104"/>
      <c r="AC7015" s="104"/>
      <c r="AF7015" s="104"/>
      <c r="AG7015" s="104"/>
      <c r="AK7015" s="104"/>
      <c r="AL7015" s="104"/>
      <c r="AO7015" s="104"/>
      <c r="AP7015" s="104"/>
    </row>
    <row r="7016" spans="21:42" ht="15" customHeight="1" x14ac:dyDescent="0.25">
      <c r="U7016" s="104"/>
      <c r="AB7016" s="104"/>
      <c r="AC7016" s="104"/>
      <c r="AF7016" s="104"/>
      <c r="AG7016" s="104"/>
      <c r="AK7016" s="104"/>
      <c r="AL7016" s="104"/>
      <c r="AO7016" s="104"/>
      <c r="AP7016" s="104"/>
    </row>
    <row r="7017" spans="21:42" ht="15" customHeight="1" x14ac:dyDescent="0.25">
      <c r="U7017" s="104"/>
      <c r="AB7017" s="104"/>
      <c r="AC7017" s="104"/>
      <c r="AF7017" s="104"/>
      <c r="AG7017" s="104"/>
      <c r="AK7017" s="104"/>
      <c r="AL7017" s="104"/>
      <c r="AO7017" s="104"/>
      <c r="AP7017" s="104"/>
    </row>
    <row r="7018" spans="21:42" ht="15" customHeight="1" x14ac:dyDescent="0.25">
      <c r="U7018" s="104"/>
      <c r="AB7018" s="104"/>
      <c r="AC7018" s="104"/>
      <c r="AF7018" s="104"/>
      <c r="AG7018" s="104"/>
      <c r="AK7018" s="104"/>
      <c r="AL7018" s="104"/>
      <c r="AO7018" s="104"/>
      <c r="AP7018" s="104"/>
    </row>
    <row r="7019" spans="21:42" ht="15" customHeight="1" x14ac:dyDescent="0.25">
      <c r="U7019" s="104"/>
      <c r="AB7019" s="104"/>
      <c r="AC7019" s="104"/>
      <c r="AF7019" s="104"/>
      <c r="AG7019" s="104"/>
      <c r="AK7019" s="104"/>
      <c r="AL7019" s="104"/>
      <c r="AO7019" s="104"/>
      <c r="AP7019" s="104"/>
    </row>
    <row r="7020" spans="21:42" ht="15" customHeight="1" x14ac:dyDescent="0.25">
      <c r="U7020" s="104"/>
      <c r="AB7020" s="104"/>
      <c r="AC7020" s="104"/>
      <c r="AF7020" s="104"/>
      <c r="AG7020" s="104"/>
      <c r="AK7020" s="104"/>
      <c r="AL7020" s="104"/>
      <c r="AO7020" s="104"/>
      <c r="AP7020" s="104"/>
    </row>
    <row r="7021" spans="21:42" ht="15" customHeight="1" x14ac:dyDescent="0.25">
      <c r="U7021" s="104"/>
      <c r="AB7021" s="104"/>
      <c r="AC7021" s="104"/>
      <c r="AF7021" s="104"/>
      <c r="AG7021" s="104"/>
      <c r="AK7021" s="104"/>
      <c r="AL7021" s="104"/>
      <c r="AO7021" s="104"/>
      <c r="AP7021" s="104"/>
    </row>
    <row r="7022" spans="21:42" ht="15" customHeight="1" x14ac:dyDescent="0.25">
      <c r="U7022" s="104"/>
      <c r="AB7022" s="104"/>
      <c r="AC7022" s="104"/>
      <c r="AF7022" s="104"/>
      <c r="AG7022" s="104"/>
      <c r="AK7022" s="104"/>
      <c r="AL7022" s="104"/>
      <c r="AO7022" s="104"/>
      <c r="AP7022" s="104"/>
    </row>
    <row r="7023" spans="21:42" ht="15" customHeight="1" x14ac:dyDescent="0.25">
      <c r="U7023" s="104"/>
      <c r="AB7023" s="104"/>
      <c r="AC7023" s="104"/>
      <c r="AF7023" s="104"/>
      <c r="AG7023" s="104"/>
      <c r="AK7023" s="104"/>
      <c r="AL7023" s="104"/>
      <c r="AO7023" s="104"/>
      <c r="AP7023" s="104"/>
    </row>
    <row r="7024" spans="21:42" ht="15" customHeight="1" x14ac:dyDescent="0.25">
      <c r="U7024" s="104"/>
      <c r="AB7024" s="104"/>
      <c r="AC7024" s="104"/>
      <c r="AF7024" s="104"/>
      <c r="AG7024" s="104"/>
      <c r="AK7024" s="104"/>
      <c r="AL7024" s="104"/>
      <c r="AO7024" s="104"/>
      <c r="AP7024" s="104"/>
    </row>
    <row r="7025" spans="21:42" ht="15" customHeight="1" x14ac:dyDescent="0.25">
      <c r="U7025" s="104"/>
      <c r="AB7025" s="104"/>
      <c r="AC7025" s="104"/>
      <c r="AF7025" s="104"/>
      <c r="AG7025" s="104"/>
      <c r="AK7025" s="104"/>
      <c r="AL7025" s="104"/>
      <c r="AO7025" s="104"/>
      <c r="AP7025" s="104"/>
    </row>
    <row r="7026" spans="21:42" ht="15" customHeight="1" x14ac:dyDescent="0.25">
      <c r="U7026" s="104"/>
      <c r="AB7026" s="104"/>
      <c r="AC7026" s="104"/>
      <c r="AF7026" s="104"/>
      <c r="AG7026" s="104"/>
      <c r="AK7026" s="104"/>
      <c r="AL7026" s="104"/>
      <c r="AO7026" s="104"/>
      <c r="AP7026" s="104"/>
    </row>
    <row r="7027" spans="21:42" ht="15" customHeight="1" x14ac:dyDescent="0.25">
      <c r="U7027" s="104"/>
      <c r="AB7027" s="104"/>
      <c r="AC7027" s="104"/>
      <c r="AF7027" s="104"/>
      <c r="AG7027" s="104"/>
      <c r="AK7027" s="104"/>
      <c r="AL7027" s="104"/>
      <c r="AO7027" s="104"/>
      <c r="AP7027" s="104"/>
    </row>
    <row r="7028" spans="21:42" ht="15" customHeight="1" x14ac:dyDescent="0.25">
      <c r="U7028" s="104"/>
      <c r="AB7028" s="104"/>
      <c r="AC7028" s="104"/>
      <c r="AF7028" s="104"/>
      <c r="AG7028" s="104"/>
      <c r="AK7028" s="104"/>
      <c r="AL7028" s="104"/>
      <c r="AO7028" s="104"/>
      <c r="AP7028" s="104"/>
    </row>
    <row r="7029" spans="21:42" ht="15" customHeight="1" x14ac:dyDescent="0.25">
      <c r="U7029" s="104"/>
      <c r="AB7029" s="104"/>
      <c r="AC7029" s="104"/>
      <c r="AF7029" s="104"/>
      <c r="AG7029" s="104"/>
      <c r="AK7029" s="104"/>
      <c r="AL7029" s="104"/>
      <c r="AO7029" s="104"/>
      <c r="AP7029" s="104"/>
    </row>
    <row r="7030" spans="21:42" ht="15" customHeight="1" x14ac:dyDescent="0.25">
      <c r="U7030" s="104"/>
      <c r="AB7030" s="104"/>
      <c r="AC7030" s="104"/>
      <c r="AF7030" s="104"/>
      <c r="AG7030" s="104"/>
      <c r="AK7030" s="104"/>
      <c r="AL7030" s="104"/>
      <c r="AO7030" s="104"/>
      <c r="AP7030" s="104"/>
    </row>
    <row r="7031" spans="21:42" ht="15" customHeight="1" x14ac:dyDescent="0.25">
      <c r="U7031" s="104"/>
      <c r="AB7031" s="104"/>
      <c r="AC7031" s="104"/>
      <c r="AF7031" s="104"/>
      <c r="AG7031" s="104"/>
      <c r="AK7031" s="104"/>
      <c r="AL7031" s="104"/>
      <c r="AO7031" s="104"/>
      <c r="AP7031" s="104"/>
    </row>
    <row r="7032" spans="21:42" ht="15" customHeight="1" x14ac:dyDescent="0.25">
      <c r="U7032" s="104"/>
      <c r="AB7032" s="104"/>
      <c r="AC7032" s="104"/>
      <c r="AF7032" s="104"/>
      <c r="AG7032" s="104"/>
      <c r="AK7032" s="104"/>
      <c r="AL7032" s="104"/>
      <c r="AO7032" s="104"/>
      <c r="AP7032" s="104"/>
    </row>
    <row r="7033" spans="21:42" ht="15" customHeight="1" x14ac:dyDescent="0.25">
      <c r="U7033" s="104"/>
      <c r="AB7033" s="104"/>
      <c r="AC7033" s="104"/>
      <c r="AF7033" s="104"/>
      <c r="AG7033" s="104"/>
      <c r="AK7033" s="104"/>
      <c r="AL7033" s="104"/>
      <c r="AO7033" s="104"/>
      <c r="AP7033" s="104"/>
    </row>
    <row r="7034" spans="21:42" ht="15" customHeight="1" x14ac:dyDescent="0.25">
      <c r="U7034" s="104"/>
      <c r="AB7034" s="104"/>
      <c r="AC7034" s="104"/>
      <c r="AF7034" s="104"/>
      <c r="AG7034" s="104"/>
      <c r="AK7034" s="104"/>
      <c r="AL7034" s="104"/>
      <c r="AO7034" s="104"/>
      <c r="AP7034" s="104"/>
    </row>
    <row r="7035" spans="21:42" ht="15" customHeight="1" x14ac:dyDescent="0.25">
      <c r="U7035" s="104"/>
      <c r="AB7035" s="104"/>
      <c r="AC7035" s="104"/>
      <c r="AF7035" s="104"/>
      <c r="AG7035" s="104"/>
      <c r="AK7035" s="104"/>
      <c r="AL7035" s="104"/>
      <c r="AO7035" s="104"/>
      <c r="AP7035" s="104"/>
    </row>
    <row r="7036" spans="21:42" ht="15" customHeight="1" x14ac:dyDescent="0.25">
      <c r="U7036" s="104"/>
      <c r="AB7036" s="104"/>
      <c r="AC7036" s="104"/>
      <c r="AF7036" s="104"/>
      <c r="AG7036" s="104"/>
      <c r="AK7036" s="104"/>
      <c r="AL7036" s="104"/>
      <c r="AO7036" s="104"/>
      <c r="AP7036" s="104"/>
    </row>
    <row r="7037" spans="21:42" ht="15" customHeight="1" x14ac:dyDescent="0.25">
      <c r="U7037" s="104"/>
      <c r="AB7037" s="104"/>
      <c r="AC7037" s="104"/>
      <c r="AF7037" s="104"/>
      <c r="AG7037" s="104"/>
      <c r="AK7037" s="104"/>
      <c r="AL7037" s="104"/>
      <c r="AO7037" s="104"/>
      <c r="AP7037" s="104"/>
    </row>
    <row r="7038" spans="21:42" ht="15" customHeight="1" x14ac:dyDescent="0.25">
      <c r="U7038" s="104"/>
      <c r="AB7038" s="104"/>
      <c r="AC7038" s="104"/>
      <c r="AF7038" s="104"/>
      <c r="AG7038" s="104"/>
      <c r="AK7038" s="104"/>
      <c r="AL7038" s="104"/>
      <c r="AO7038" s="104"/>
      <c r="AP7038" s="104"/>
    </row>
    <row r="7039" spans="21:42" ht="15" customHeight="1" x14ac:dyDescent="0.25">
      <c r="U7039" s="104"/>
      <c r="AB7039" s="104"/>
      <c r="AC7039" s="104"/>
      <c r="AF7039" s="104"/>
      <c r="AG7039" s="104"/>
      <c r="AK7039" s="104"/>
      <c r="AL7039" s="104"/>
      <c r="AO7039" s="104"/>
      <c r="AP7039" s="104"/>
    </row>
    <row r="7040" spans="21:42" ht="15" customHeight="1" x14ac:dyDescent="0.25">
      <c r="U7040" s="104"/>
      <c r="AB7040" s="104"/>
      <c r="AC7040" s="104"/>
      <c r="AF7040" s="104"/>
      <c r="AG7040" s="104"/>
      <c r="AK7040" s="104"/>
      <c r="AL7040" s="104"/>
      <c r="AO7040" s="104"/>
      <c r="AP7040" s="104"/>
    </row>
    <row r="7041" spans="21:42" ht="15" customHeight="1" x14ac:dyDescent="0.25">
      <c r="U7041" s="104"/>
      <c r="AB7041" s="104"/>
      <c r="AC7041" s="104"/>
      <c r="AF7041" s="104"/>
      <c r="AG7041" s="104"/>
      <c r="AK7041" s="104"/>
      <c r="AL7041" s="104"/>
      <c r="AO7041" s="104"/>
      <c r="AP7041" s="104"/>
    </row>
    <row r="7042" spans="21:42" ht="15" customHeight="1" x14ac:dyDescent="0.25">
      <c r="U7042" s="104"/>
      <c r="AB7042" s="104"/>
      <c r="AC7042" s="104"/>
      <c r="AF7042" s="104"/>
      <c r="AG7042" s="104"/>
      <c r="AK7042" s="104"/>
      <c r="AL7042" s="104"/>
      <c r="AO7042" s="104"/>
      <c r="AP7042" s="104"/>
    </row>
    <row r="7043" spans="21:42" ht="15" customHeight="1" x14ac:dyDescent="0.25">
      <c r="U7043" s="104"/>
      <c r="AB7043" s="104"/>
      <c r="AC7043" s="104"/>
      <c r="AF7043" s="104"/>
      <c r="AG7043" s="104"/>
      <c r="AK7043" s="104"/>
      <c r="AL7043" s="104"/>
      <c r="AO7043" s="104"/>
      <c r="AP7043" s="104"/>
    </row>
    <row r="7044" spans="21:42" ht="15" customHeight="1" x14ac:dyDescent="0.25">
      <c r="U7044" s="104"/>
      <c r="AB7044" s="104"/>
      <c r="AC7044" s="104"/>
      <c r="AF7044" s="104"/>
      <c r="AG7044" s="104"/>
      <c r="AK7044" s="104"/>
      <c r="AL7044" s="104"/>
      <c r="AO7044" s="104"/>
      <c r="AP7044" s="104"/>
    </row>
    <row r="7045" spans="21:42" ht="15" customHeight="1" x14ac:dyDescent="0.25">
      <c r="U7045" s="104"/>
      <c r="AB7045" s="104"/>
      <c r="AC7045" s="104"/>
      <c r="AF7045" s="104"/>
      <c r="AG7045" s="104"/>
      <c r="AK7045" s="104"/>
      <c r="AL7045" s="104"/>
      <c r="AO7045" s="104"/>
      <c r="AP7045" s="104"/>
    </row>
    <row r="7046" spans="21:42" ht="15" customHeight="1" x14ac:dyDescent="0.25">
      <c r="U7046" s="104"/>
      <c r="AB7046" s="104"/>
      <c r="AC7046" s="104"/>
      <c r="AF7046" s="104"/>
      <c r="AG7046" s="104"/>
      <c r="AK7046" s="104"/>
      <c r="AL7046" s="104"/>
      <c r="AO7046" s="104"/>
      <c r="AP7046" s="104"/>
    </row>
    <row r="7047" spans="21:42" ht="15" customHeight="1" x14ac:dyDescent="0.25">
      <c r="U7047" s="104"/>
      <c r="AB7047" s="104"/>
      <c r="AC7047" s="104"/>
      <c r="AF7047" s="104"/>
      <c r="AG7047" s="104"/>
      <c r="AK7047" s="104"/>
      <c r="AL7047" s="104"/>
      <c r="AO7047" s="104"/>
      <c r="AP7047" s="104"/>
    </row>
    <row r="7048" spans="21:42" ht="15" customHeight="1" x14ac:dyDescent="0.25">
      <c r="U7048" s="104"/>
      <c r="AB7048" s="104"/>
      <c r="AC7048" s="104"/>
      <c r="AF7048" s="104"/>
      <c r="AG7048" s="104"/>
      <c r="AK7048" s="104"/>
      <c r="AL7048" s="104"/>
      <c r="AO7048" s="104"/>
      <c r="AP7048" s="104"/>
    </row>
    <row r="7049" spans="21:42" ht="15" customHeight="1" x14ac:dyDescent="0.25">
      <c r="U7049" s="104"/>
      <c r="AB7049" s="104"/>
      <c r="AC7049" s="104"/>
      <c r="AF7049" s="104"/>
      <c r="AG7049" s="104"/>
      <c r="AK7049" s="104"/>
      <c r="AL7049" s="104"/>
      <c r="AO7049" s="104"/>
      <c r="AP7049" s="104"/>
    </row>
    <row r="7050" spans="21:42" ht="15" customHeight="1" x14ac:dyDescent="0.25">
      <c r="U7050" s="104"/>
      <c r="AB7050" s="104"/>
      <c r="AC7050" s="104"/>
      <c r="AF7050" s="104"/>
      <c r="AG7050" s="104"/>
      <c r="AK7050" s="104"/>
      <c r="AL7050" s="104"/>
      <c r="AO7050" s="104"/>
      <c r="AP7050" s="104"/>
    </row>
    <row r="7051" spans="21:42" ht="15" customHeight="1" x14ac:dyDescent="0.25">
      <c r="U7051" s="104"/>
      <c r="AB7051" s="104"/>
      <c r="AC7051" s="104"/>
      <c r="AF7051" s="104"/>
      <c r="AG7051" s="104"/>
      <c r="AK7051" s="104"/>
      <c r="AL7051" s="104"/>
      <c r="AO7051" s="104"/>
      <c r="AP7051" s="104"/>
    </row>
    <row r="7052" spans="21:42" ht="15" customHeight="1" x14ac:dyDescent="0.25">
      <c r="U7052" s="104"/>
      <c r="AB7052" s="104"/>
      <c r="AC7052" s="104"/>
      <c r="AF7052" s="104"/>
      <c r="AG7052" s="104"/>
      <c r="AK7052" s="104"/>
      <c r="AL7052" s="104"/>
      <c r="AO7052" s="104"/>
      <c r="AP7052" s="104"/>
    </row>
    <row r="7053" spans="21:42" ht="15" customHeight="1" x14ac:dyDescent="0.25">
      <c r="U7053" s="104"/>
      <c r="AB7053" s="104"/>
      <c r="AC7053" s="104"/>
      <c r="AF7053" s="104"/>
      <c r="AG7053" s="104"/>
      <c r="AK7053" s="104"/>
      <c r="AL7053" s="104"/>
      <c r="AO7053" s="104"/>
      <c r="AP7053" s="104"/>
    </row>
    <row r="7054" spans="21:42" ht="15" customHeight="1" x14ac:dyDescent="0.25">
      <c r="U7054" s="104"/>
      <c r="AB7054" s="104"/>
      <c r="AC7054" s="104"/>
      <c r="AF7054" s="104"/>
      <c r="AG7054" s="104"/>
      <c r="AK7054" s="104"/>
      <c r="AL7054" s="104"/>
      <c r="AO7054" s="104"/>
      <c r="AP7054" s="104"/>
    </row>
    <row r="7055" spans="21:42" ht="15" customHeight="1" x14ac:dyDescent="0.25">
      <c r="U7055" s="104"/>
      <c r="AB7055" s="104"/>
      <c r="AC7055" s="104"/>
      <c r="AF7055" s="104"/>
      <c r="AG7055" s="104"/>
      <c r="AK7055" s="104"/>
      <c r="AL7055" s="104"/>
      <c r="AO7055" s="104"/>
      <c r="AP7055" s="104"/>
    </row>
    <row r="7056" spans="21:42" ht="15" customHeight="1" x14ac:dyDescent="0.25">
      <c r="U7056" s="104"/>
      <c r="AB7056" s="104"/>
      <c r="AC7056" s="104"/>
      <c r="AF7056" s="104"/>
      <c r="AG7056" s="104"/>
      <c r="AK7056" s="104"/>
      <c r="AL7056" s="104"/>
      <c r="AO7056" s="104"/>
      <c r="AP7056" s="104"/>
    </row>
    <row r="7057" spans="21:42" ht="15" customHeight="1" x14ac:dyDescent="0.25">
      <c r="U7057" s="104"/>
      <c r="AB7057" s="104"/>
      <c r="AC7057" s="104"/>
      <c r="AF7057" s="104"/>
      <c r="AG7057" s="104"/>
      <c r="AK7057" s="104"/>
      <c r="AL7057" s="104"/>
      <c r="AO7057" s="104"/>
      <c r="AP7057" s="104"/>
    </row>
    <row r="7058" spans="21:42" ht="15" customHeight="1" x14ac:dyDescent="0.25">
      <c r="U7058" s="104"/>
      <c r="AB7058" s="104"/>
      <c r="AC7058" s="104"/>
      <c r="AF7058" s="104"/>
      <c r="AG7058" s="104"/>
      <c r="AK7058" s="104"/>
      <c r="AL7058" s="104"/>
      <c r="AO7058" s="104"/>
      <c r="AP7058" s="104"/>
    </row>
    <row r="7059" spans="21:42" ht="15" customHeight="1" x14ac:dyDescent="0.25">
      <c r="U7059" s="104"/>
      <c r="AB7059" s="104"/>
      <c r="AC7059" s="104"/>
      <c r="AF7059" s="104"/>
      <c r="AG7059" s="104"/>
      <c r="AK7059" s="104"/>
      <c r="AL7059" s="104"/>
      <c r="AO7059" s="104"/>
      <c r="AP7059" s="104"/>
    </row>
    <row r="7060" spans="21:42" ht="15" customHeight="1" x14ac:dyDescent="0.25">
      <c r="U7060" s="104"/>
      <c r="AB7060" s="104"/>
      <c r="AC7060" s="104"/>
      <c r="AF7060" s="104"/>
      <c r="AG7060" s="104"/>
      <c r="AK7060" s="104"/>
      <c r="AL7060" s="104"/>
      <c r="AO7060" s="104"/>
      <c r="AP7060" s="104"/>
    </row>
    <row r="7061" spans="21:42" ht="15" customHeight="1" x14ac:dyDescent="0.25">
      <c r="U7061" s="104"/>
      <c r="AB7061" s="104"/>
      <c r="AC7061" s="104"/>
      <c r="AF7061" s="104"/>
      <c r="AG7061" s="104"/>
      <c r="AK7061" s="104"/>
      <c r="AL7061" s="104"/>
      <c r="AO7061" s="104"/>
      <c r="AP7061" s="104"/>
    </row>
    <row r="7062" spans="21:42" ht="15" customHeight="1" x14ac:dyDescent="0.25">
      <c r="U7062" s="104"/>
      <c r="AB7062" s="104"/>
      <c r="AC7062" s="104"/>
      <c r="AF7062" s="104"/>
      <c r="AG7062" s="104"/>
      <c r="AK7062" s="104"/>
      <c r="AL7062" s="104"/>
      <c r="AO7062" s="104"/>
      <c r="AP7062" s="104"/>
    </row>
    <row r="7063" spans="21:42" ht="15" customHeight="1" x14ac:dyDescent="0.25">
      <c r="U7063" s="104"/>
      <c r="AB7063" s="104"/>
      <c r="AC7063" s="104"/>
      <c r="AF7063" s="104"/>
      <c r="AG7063" s="104"/>
      <c r="AK7063" s="104"/>
      <c r="AL7063" s="104"/>
      <c r="AO7063" s="104"/>
      <c r="AP7063" s="104"/>
    </row>
    <row r="7064" spans="21:42" ht="15" customHeight="1" x14ac:dyDescent="0.25">
      <c r="U7064" s="104"/>
      <c r="AB7064" s="104"/>
      <c r="AC7064" s="104"/>
      <c r="AF7064" s="104"/>
      <c r="AG7064" s="104"/>
      <c r="AK7064" s="104"/>
      <c r="AL7064" s="104"/>
      <c r="AO7064" s="104"/>
      <c r="AP7064" s="104"/>
    </row>
    <row r="7065" spans="21:42" ht="15" customHeight="1" x14ac:dyDescent="0.25">
      <c r="U7065" s="104"/>
      <c r="AB7065" s="104"/>
      <c r="AC7065" s="104"/>
      <c r="AF7065" s="104"/>
      <c r="AG7065" s="104"/>
      <c r="AK7065" s="104"/>
      <c r="AL7065" s="104"/>
      <c r="AO7065" s="104"/>
      <c r="AP7065" s="104"/>
    </row>
    <row r="7066" spans="21:42" ht="15" customHeight="1" x14ac:dyDescent="0.25">
      <c r="U7066" s="104"/>
      <c r="AB7066" s="104"/>
      <c r="AC7066" s="104"/>
      <c r="AF7066" s="104"/>
      <c r="AG7066" s="104"/>
      <c r="AK7066" s="104"/>
      <c r="AL7066" s="104"/>
      <c r="AO7066" s="104"/>
      <c r="AP7066" s="104"/>
    </row>
    <row r="7067" spans="21:42" ht="15" customHeight="1" x14ac:dyDescent="0.25">
      <c r="U7067" s="104"/>
      <c r="AB7067" s="104"/>
      <c r="AC7067" s="104"/>
      <c r="AF7067" s="104"/>
      <c r="AG7067" s="104"/>
      <c r="AK7067" s="104"/>
      <c r="AL7067" s="104"/>
      <c r="AO7067" s="104"/>
      <c r="AP7067" s="104"/>
    </row>
    <row r="7068" spans="21:42" ht="15" customHeight="1" x14ac:dyDescent="0.25">
      <c r="U7068" s="104"/>
      <c r="AB7068" s="104"/>
      <c r="AC7068" s="104"/>
      <c r="AF7068" s="104"/>
      <c r="AG7068" s="104"/>
      <c r="AK7068" s="104"/>
      <c r="AL7068" s="104"/>
      <c r="AO7068" s="104"/>
      <c r="AP7068" s="104"/>
    </row>
    <row r="7069" spans="21:42" ht="15" customHeight="1" x14ac:dyDescent="0.25">
      <c r="U7069" s="104"/>
      <c r="AB7069" s="104"/>
      <c r="AC7069" s="104"/>
      <c r="AF7069" s="104"/>
      <c r="AG7069" s="104"/>
      <c r="AK7069" s="104"/>
      <c r="AL7069" s="104"/>
      <c r="AO7069" s="104"/>
      <c r="AP7069" s="104"/>
    </row>
    <row r="7070" spans="21:42" ht="15" customHeight="1" x14ac:dyDescent="0.25">
      <c r="U7070" s="104"/>
      <c r="AB7070" s="104"/>
      <c r="AC7070" s="104"/>
      <c r="AF7070" s="104"/>
      <c r="AG7070" s="104"/>
      <c r="AK7070" s="104"/>
      <c r="AL7070" s="104"/>
      <c r="AO7070" s="104"/>
      <c r="AP7070" s="104"/>
    </row>
    <row r="7071" spans="21:42" ht="15" customHeight="1" x14ac:dyDescent="0.25">
      <c r="U7071" s="104"/>
      <c r="AB7071" s="104"/>
      <c r="AC7071" s="104"/>
      <c r="AF7071" s="104"/>
      <c r="AG7071" s="104"/>
      <c r="AK7071" s="104"/>
      <c r="AL7071" s="104"/>
      <c r="AO7071" s="104"/>
      <c r="AP7071" s="104"/>
    </row>
    <row r="7072" spans="21:42" ht="15" customHeight="1" x14ac:dyDescent="0.25">
      <c r="U7072" s="104"/>
      <c r="AB7072" s="104"/>
      <c r="AC7072" s="104"/>
      <c r="AF7072" s="104"/>
      <c r="AG7072" s="104"/>
      <c r="AK7072" s="104"/>
      <c r="AL7072" s="104"/>
      <c r="AO7072" s="104"/>
      <c r="AP7072" s="104"/>
    </row>
    <row r="7073" spans="21:42" ht="15" customHeight="1" x14ac:dyDescent="0.25">
      <c r="U7073" s="104"/>
      <c r="AB7073" s="104"/>
      <c r="AC7073" s="104"/>
      <c r="AF7073" s="104"/>
      <c r="AG7073" s="104"/>
      <c r="AK7073" s="104"/>
      <c r="AL7073" s="104"/>
      <c r="AO7073" s="104"/>
      <c r="AP7073" s="104"/>
    </row>
    <row r="7074" spans="21:42" ht="15" customHeight="1" x14ac:dyDescent="0.25">
      <c r="U7074" s="104"/>
      <c r="AB7074" s="104"/>
      <c r="AC7074" s="104"/>
      <c r="AF7074" s="104"/>
      <c r="AG7074" s="104"/>
      <c r="AK7074" s="104"/>
      <c r="AL7074" s="104"/>
      <c r="AO7074" s="104"/>
      <c r="AP7074" s="104"/>
    </row>
    <row r="7075" spans="21:42" ht="15" customHeight="1" x14ac:dyDescent="0.25">
      <c r="U7075" s="104"/>
      <c r="AB7075" s="104"/>
      <c r="AC7075" s="104"/>
      <c r="AF7075" s="104"/>
      <c r="AG7075" s="104"/>
      <c r="AK7075" s="104"/>
      <c r="AL7075" s="104"/>
      <c r="AO7075" s="104"/>
      <c r="AP7075" s="104"/>
    </row>
    <row r="7076" spans="21:42" ht="15" customHeight="1" x14ac:dyDescent="0.25">
      <c r="U7076" s="104"/>
      <c r="AB7076" s="104"/>
      <c r="AC7076" s="104"/>
      <c r="AF7076" s="104"/>
      <c r="AG7076" s="104"/>
      <c r="AK7076" s="104"/>
      <c r="AL7076" s="104"/>
      <c r="AO7076" s="104"/>
      <c r="AP7076" s="104"/>
    </row>
    <row r="7077" spans="21:42" ht="15" customHeight="1" x14ac:dyDescent="0.25">
      <c r="U7077" s="104"/>
      <c r="AB7077" s="104"/>
      <c r="AC7077" s="104"/>
      <c r="AF7077" s="104"/>
      <c r="AG7077" s="104"/>
      <c r="AK7077" s="104"/>
      <c r="AL7077" s="104"/>
      <c r="AO7077" s="104"/>
      <c r="AP7077" s="104"/>
    </row>
    <row r="7078" spans="21:42" ht="15" customHeight="1" x14ac:dyDescent="0.25">
      <c r="U7078" s="104"/>
      <c r="AB7078" s="104"/>
      <c r="AC7078" s="104"/>
      <c r="AF7078" s="104"/>
      <c r="AG7078" s="104"/>
      <c r="AK7078" s="104"/>
      <c r="AL7078" s="104"/>
      <c r="AO7078" s="104"/>
      <c r="AP7078" s="104"/>
    </row>
    <row r="7079" spans="21:42" ht="15" customHeight="1" x14ac:dyDescent="0.25">
      <c r="U7079" s="104"/>
      <c r="AB7079" s="104"/>
      <c r="AC7079" s="104"/>
      <c r="AF7079" s="104"/>
      <c r="AG7079" s="104"/>
      <c r="AK7079" s="104"/>
      <c r="AL7079" s="104"/>
      <c r="AO7079" s="104"/>
      <c r="AP7079" s="104"/>
    </row>
    <row r="7080" spans="21:42" ht="15" customHeight="1" x14ac:dyDescent="0.25">
      <c r="U7080" s="104"/>
      <c r="AB7080" s="104"/>
      <c r="AC7080" s="104"/>
      <c r="AF7080" s="104"/>
      <c r="AG7080" s="104"/>
      <c r="AK7080" s="104"/>
      <c r="AL7080" s="104"/>
      <c r="AO7080" s="104"/>
      <c r="AP7080" s="104"/>
    </row>
    <row r="7081" spans="21:42" ht="15" customHeight="1" x14ac:dyDescent="0.25">
      <c r="U7081" s="104"/>
      <c r="AB7081" s="104"/>
      <c r="AC7081" s="104"/>
      <c r="AF7081" s="104"/>
      <c r="AG7081" s="104"/>
      <c r="AK7081" s="104"/>
      <c r="AL7081" s="104"/>
      <c r="AO7081" s="104"/>
      <c r="AP7081" s="104"/>
    </row>
    <row r="7082" spans="21:42" ht="15" customHeight="1" x14ac:dyDescent="0.25">
      <c r="U7082" s="104"/>
      <c r="AB7082" s="104"/>
      <c r="AC7082" s="104"/>
      <c r="AF7082" s="104"/>
      <c r="AG7082" s="104"/>
      <c r="AK7082" s="104"/>
      <c r="AL7082" s="104"/>
      <c r="AO7082" s="104"/>
      <c r="AP7082" s="104"/>
    </row>
    <row r="7083" spans="21:42" ht="15" customHeight="1" x14ac:dyDescent="0.25">
      <c r="U7083" s="104"/>
      <c r="AB7083" s="104"/>
      <c r="AC7083" s="104"/>
      <c r="AF7083" s="104"/>
      <c r="AG7083" s="104"/>
      <c r="AK7083" s="104"/>
      <c r="AL7083" s="104"/>
      <c r="AO7083" s="104"/>
      <c r="AP7083" s="104"/>
    </row>
    <row r="7084" spans="21:42" ht="15" customHeight="1" x14ac:dyDescent="0.25">
      <c r="U7084" s="104"/>
      <c r="AB7084" s="104"/>
      <c r="AC7084" s="104"/>
      <c r="AF7084" s="104"/>
      <c r="AG7084" s="104"/>
      <c r="AK7084" s="104"/>
      <c r="AL7084" s="104"/>
      <c r="AO7084" s="104"/>
      <c r="AP7084" s="104"/>
    </row>
    <row r="7085" spans="21:42" ht="15" customHeight="1" x14ac:dyDescent="0.25">
      <c r="U7085" s="104"/>
      <c r="AB7085" s="104"/>
      <c r="AC7085" s="104"/>
      <c r="AF7085" s="104"/>
      <c r="AG7085" s="104"/>
      <c r="AK7085" s="104"/>
      <c r="AL7085" s="104"/>
      <c r="AO7085" s="104"/>
      <c r="AP7085" s="104"/>
    </row>
    <row r="7086" spans="21:42" ht="15" customHeight="1" x14ac:dyDescent="0.25">
      <c r="U7086" s="104"/>
      <c r="AB7086" s="104"/>
      <c r="AC7086" s="104"/>
      <c r="AF7086" s="104"/>
      <c r="AG7086" s="104"/>
      <c r="AK7086" s="104"/>
      <c r="AL7086" s="104"/>
      <c r="AO7086" s="104"/>
      <c r="AP7086" s="104"/>
    </row>
    <row r="7087" spans="21:42" ht="15" customHeight="1" x14ac:dyDescent="0.25">
      <c r="U7087" s="104"/>
      <c r="AB7087" s="104"/>
      <c r="AC7087" s="104"/>
      <c r="AF7087" s="104"/>
      <c r="AG7087" s="104"/>
      <c r="AK7087" s="104"/>
      <c r="AL7087" s="104"/>
      <c r="AO7087" s="104"/>
      <c r="AP7087" s="104"/>
    </row>
    <row r="7088" spans="21:42" ht="15" customHeight="1" x14ac:dyDescent="0.25">
      <c r="U7088" s="104"/>
      <c r="AB7088" s="104"/>
      <c r="AC7088" s="104"/>
      <c r="AF7088" s="104"/>
      <c r="AG7088" s="104"/>
      <c r="AK7088" s="104"/>
      <c r="AL7088" s="104"/>
      <c r="AO7088" s="104"/>
      <c r="AP7088" s="104"/>
    </row>
    <row r="7089" spans="21:42" ht="15" customHeight="1" x14ac:dyDescent="0.25">
      <c r="U7089" s="104"/>
      <c r="AB7089" s="104"/>
      <c r="AC7089" s="104"/>
      <c r="AF7089" s="104"/>
      <c r="AG7089" s="104"/>
      <c r="AK7089" s="104"/>
      <c r="AL7089" s="104"/>
      <c r="AO7089" s="104"/>
      <c r="AP7089" s="104"/>
    </row>
    <row r="7090" spans="21:42" ht="15" customHeight="1" x14ac:dyDescent="0.25">
      <c r="U7090" s="104"/>
      <c r="AB7090" s="104"/>
      <c r="AC7090" s="104"/>
      <c r="AF7090" s="104"/>
      <c r="AG7090" s="104"/>
      <c r="AK7090" s="104"/>
      <c r="AL7090" s="104"/>
      <c r="AO7090" s="104"/>
      <c r="AP7090" s="104"/>
    </row>
    <row r="7091" spans="21:42" ht="15" customHeight="1" x14ac:dyDescent="0.25">
      <c r="U7091" s="104"/>
      <c r="AB7091" s="104"/>
      <c r="AC7091" s="104"/>
      <c r="AF7091" s="104"/>
      <c r="AG7091" s="104"/>
      <c r="AK7091" s="104"/>
      <c r="AL7091" s="104"/>
      <c r="AO7091" s="104"/>
      <c r="AP7091" s="104"/>
    </row>
    <row r="7092" spans="21:42" ht="15" customHeight="1" x14ac:dyDescent="0.25">
      <c r="U7092" s="104"/>
      <c r="AB7092" s="104"/>
      <c r="AC7092" s="104"/>
      <c r="AF7092" s="104"/>
      <c r="AG7092" s="104"/>
      <c r="AK7092" s="104"/>
      <c r="AL7092" s="104"/>
      <c r="AO7092" s="104"/>
      <c r="AP7092" s="104"/>
    </row>
    <row r="7093" spans="21:42" ht="15" customHeight="1" x14ac:dyDescent="0.25">
      <c r="U7093" s="104"/>
      <c r="AB7093" s="104"/>
      <c r="AC7093" s="104"/>
      <c r="AF7093" s="104"/>
      <c r="AG7093" s="104"/>
      <c r="AK7093" s="104"/>
      <c r="AL7093" s="104"/>
      <c r="AO7093" s="104"/>
      <c r="AP7093" s="104"/>
    </row>
    <row r="7094" spans="21:42" ht="15" customHeight="1" x14ac:dyDescent="0.25">
      <c r="U7094" s="104"/>
      <c r="AB7094" s="104"/>
      <c r="AC7094" s="104"/>
      <c r="AF7094" s="104"/>
      <c r="AG7094" s="104"/>
      <c r="AK7094" s="104"/>
      <c r="AL7094" s="104"/>
      <c r="AO7094" s="104"/>
      <c r="AP7094" s="104"/>
    </row>
    <row r="7095" spans="21:42" ht="15" customHeight="1" x14ac:dyDescent="0.25">
      <c r="U7095" s="104"/>
      <c r="AB7095" s="104"/>
      <c r="AC7095" s="104"/>
      <c r="AF7095" s="104"/>
      <c r="AG7095" s="104"/>
      <c r="AK7095" s="104"/>
      <c r="AL7095" s="104"/>
      <c r="AO7095" s="104"/>
      <c r="AP7095" s="104"/>
    </row>
    <row r="7096" spans="21:42" ht="15" customHeight="1" x14ac:dyDescent="0.25">
      <c r="U7096" s="104"/>
      <c r="AB7096" s="104"/>
      <c r="AC7096" s="104"/>
      <c r="AF7096" s="104"/>
      <c r="AG7096" s="104"/>
      <c r="AK7096" s="104"/>
      <c r="AL7096" s="104"/>
      <c r="AO7096" s="104"/>
      <c r="AP7096" s="104"/>
    </row>
    <row r="7097" spans="21:42" ht="15" customHeight="1" x14ac:dyDescent="0.25">
      <c r="U7097" s="104"/>
      <c r="AB7097" s="104"/>
      <c r="AC7097" s="104"/>
      <c r="AF7097" s="104"/>
      <c r="AG7097" s="104"/>
      <c r="AK7097" s="104"/>
      <c r="AL7097" s="104"/>
      <c r="AO7097" s="104"/>
      <c r="AP7097" s="104"/>
    </row>
    <row r="7098" spans="21:42" ht="15" customHeight="1" x14ac:dyDescent="0.25">
      <c r="U7098" s="104"/>
      <c r="AB7098" s="104"/>
      <c r="AC7098" s="104"/>
      <c r="AF7098" s="104"/>
      <c r="AG7098" s="104"/>
      <c r="AK7098" s="104"/>
      <c r="AL7098" s="104"/>
      <c r="AO7098" s="104"/>
      <c r="AP7098" s="104"/>
    </row>
    <row r="7099" spans="21:42" ht="15" customHeight="1" x14ac:dyDescent="0.25">
      <c r="U7099" s="104"/>
      <c r="AB7099" s="104"/>
      <c r="AC7099" s="104"/>
      <c r="AF7099" s="104"/>
      <c r="AG7099" s="104"/>
      <c r="AK7099" s="104"/>
      <c r="AL7099" s="104"/>
      <c r="AO7099" s="104"/>
      <c r="AP7099" s="104"/>
    </row>
    <row r="7100" spans="21:42" ht="15" customHeight="1" x14ac:dyDescent="0.25">
      <c r="U7100" s="104"/>
      <c r="AB7100" s="104"/>
      <c r="AC7100" s="104"/>
      <c r="AF7100" s="104"/>
      <c r="AG7100" s="104"/>
      <c r="AK7100" s="104"/>
      <c r="AL7100" s="104"/>
      <c r="AO7100" s="104"/>
      <c r="AP7100" s="104"/>
    </row>
    <row r="7101" spans="21:42" ht="15" customHeight="1" x14ac:dyDescent="0.25">
      <c r="U7101" s="104"/>
      <c r="AB7101" s="104"/>
      <c r="AC7101" s="104"/>
      <c r="AF7101" s="104"/>
      <c r="AG7101" s="104"/>
      <c r="AK7101" s="104"/>
      <c r="AL7101" s="104"/>
      <c r="AO7101" s="104"/>
      <c r="AP7101" s="104"/>
    </row>
    <row r="7102" spans="21:42" ht="15" customHeight="1" x14ac:dyDescent="0.25">
      <c r="U7102" s="104"/>
      <c r="AB7102" s="104"/>
      <c r="AC7102" s="104"/>
      <c r="AF7102" s="104"/>
      <c r="AG7102" s="104"/>
      <c r="AK7102" s="104"/>
      <c r="AL7102" s="104"/>
      <c r="AO7102" s="104"/>
      <c r="AP7102" s="104"/>
    </row>
    <row r="7103" spans="21:42" ht="15" customHeight="1" x14ac:dyDescent="0.25">
      <c r="U7103" s="104"/>
      <c r="AB7103" s="104"/>
      <c r="AC7103" s="104"/>
      <c r="AF7103" s="104"/>
      <c r="AG7103" s="104"/>
      <c r="AK7103" s="104"/>
      <c r="AL7103" s="104"/>
      <c r="AO7103" s="104"/>
      <c r="AP7103" s="104"/>
    </row>
    <row r="7104" spans="21:42" ht="15" customHeight="1" x14ac:dyDescent="0.25">
      <c r="U7104" s="104"/>
      <c r="AB7104" s="104"/>
      <c r="AC7104" s="104"/>
      <c r="AF7104" s="104"/>
      <c r="AG7104" s="104"/>
      <c r="AK7104" s="104"/>
      <c r="AL7104" s="104"/>
      <c r="AO7104" s="104"/>
      <c r="AP7104" s="104"/>
    </row>
    <row r="7105" spans="21:42" ht="15" customHeight="1" x14ac:dyDescent="0.25">
      <c r="U7105" s="104"/>
      <c r="AB7105" s="104"/>
      <c r="AC7105" s="104"/>
      <c r="AF7105" s="104"/>
      <c r="AG7105" s="104"/>
      <c r="AK7105" s="104"/>
      <c r="AL7105" s="104"/>
      <c r="AO7105" s="104"/>
      <c r="AP7105" s="104"/>
    </row>
    <row r="7106" spans="21:42" ht="15" customHeight="1" x14ac:dyDescent="0.25">
      <c r="U7106" s="104"/>
      <c r="AB7106" s="104"/>
      <c r="AC7106" s="104"/>
      <c r="AF7106" s="104"/>
      <c r="AG7106" s="104"/>
      <c r="AK7106" s="104"/>
      <c r="AL7106" s="104"/>
      <c r="AO7106" s="104"/>
      <c r="AP7106" s="104"/>
    </row>
    <row r="7107" spans="21:42" ht="15" customHeight="1" x14ac:dyDescent="0.25">
      <c r="U7107" s="104"/>
      <c r="AB7107" s="104"/>
      <c r="AC7107" s="104"/>
      <c r="AF7107" s="104"/>
      <c r="AG7107" s="104"/>
      <c r="AK7107" s="104"/>
      <c r="AL7107" s="104"/>
      <c r="AO7107" s="104"/>
      <c r="AP7107" s="104"/>
    </row>
    <row r="7108" spans="21:42" ht="15" customHeight="1" x14ac:dyDescent="0.25">
      <c r="U7108" s="104"/>
      <c r="AB7108" s="104"/>
      <c r="AC7108" s="104"/>
      <c r="AF7108" s="104"/>
      <c r="AG7108" s="104"/>
      <c r="AK7108" s="104"/>
      <c r="AL7108" s="104"/>
      <c r="AO7108" s="104"/>
      <c r="AP7108" s="104"/>
    </row>
    <row r="7109" spans="21:42" ht="15" customHeight="1" x14ac:dyDescent="0.25">
      <c r="U7109" s="104"/>
      <c r="AB7109" s="104"/>
      <c r="AC7109" s="104"/>
      <c r="AF7109" s="104"/>
      <c r="AG7109" s="104"/>
      <c r="AK7109" s="104"/>
      <c r="AL7109" s="104"/>
      <c r="AO7109" s="104"/>
      <c r="AP7109" s="104"/>
    </row>
    <row r="7110" spans="21:42" ht="15" customHeight="1" x14ac:dyDescent="0.25">
      <c r="U7110" s="104"/>
      <c r="AB7110" s="104"/>
      <c r="AC7110" s="104"/>
      <c r="AF7110" s="104"/>
      <c r="AG7110" s="104"/>
      <c r="AK7110" s="104"/>
      <c r="AL7110" s="104"/>
      <c r="AO7110" s="104"/>
      <c r="AP7110" s="104"/>
    </row>
    <row r="7111" spans="21:42" ht="15" customHeight="1" x14ac:dyDescent="0.25">
      <c r="U7111" s="104"/>
      <c r="AB7111" s="104"/>
      <c r="AC7111" s="104"/>
      <c r="AF7111" s="104"/>
      <c r="AG7111" s="104"/>
      <c r="AK7111" s="104"/>
      <c r="AL7111" s="104"/>
      <c r="AO7111" s="104"/>
      <c r="AP7111" s="104"/>
    </row>
    <row r="7112" spans="21:42" ht="15" customHeight="1" x14ac:dyDescent="0.25">
      <c r="U7112" s="104"/>
      <c r="AB7112" s="104"/>
      <c r="AC7112" s="104"/>
      <c r="AF7112" s="104"/>
      <c r="AG7112" s="104"/>
      <c r="AK7112" s="104"/>
      <c r="AL7112" s="104"/>
      <c r="AO7112" s="104"/>
      <c r="AP7112" s="104"/>
    </row>
    <row r="7113" spans="21:42" ht="15" customHeight="1" x14ac:dyDescent="0.25">
      <c r="U7113" s="104"/>
      <c r="AB7113" s="104"/>
      <c r="AC7113" s="104"/>
      <c r="AF7113" s="104"/>
      <c r="AG7113" s="104"/>
      <c r="AK7113" s="104"/>
      <c r="AL7113" s="104"/>
      <c r="AO7113" s="104"/>
      <c r="AP7113" s="104"/>
    </row>
    <row r="7114" spans="21:42" ht="15" customHeight="1" x14ac:dyDescent="0.25">
      <c r="U7114" s="104"/>
      <c r="AB7114" s="104"/>
      <c r="AC7114" s="104"/>
      <c r="AF7114" s="104"/>
      <c r="AG7114" s="104"/>
      <c r="AK7114" s="104"/>
      <c r="AL7114" s="104"/>
      <c r="AO7114" s="104"/>
      <c r="AP7114" s="104"/>
    </row>
    <row r="7115" spans="21:42" ht="15" customHeight="1" x14ac:dyDescent="0.25">
      <c r="U7115" s="104"/>
      <c r="AB7115" s="104"/>
      <c r="AC7115" s="104"/>
      <c r="AF7115" s="104"/>
      <c r="AG7115" s="104"/>
      <c r="AK7115" s="104"/>
      <c r="AL7115" s="104"/>
      <c r="AO7115" s="104"/>
      <c r="AP7115" s="104"/>
    </row>
    <row r="7116" spans="21:42" ht="15" customHeight="1" x14ac:dyDescent="0.25">
      <c r="U7116" s="104"/>
      <c r="AB7116" s="104"/>
      <c r="AC7116" s="104"/>
      <c r="AF7116" s="104"/>
      <c r="AG7116" s="104"/>
      <c r="AK7116" s="104"/>
      <c r="AL7116" s="104"/>
      <c r="AO7116" s="104"/>
      <c r="AP7116" s="104"/>
    </row>
    <row r="7117" spans="21:42" ht="15" customHeight="1" x14ac:dyDescent="0.25">
      <c r="U7117" s="104"/>
      <c r="AB7117" s="104"/>
      <c r="AC7117" s="104"/>
      <c r="AF7117" s="104"/>
      <c r="AG7117" s="104"/>
      <c r="AK7117" s="104"/>
      <c r="AL7117" s="104"/>
      <c r="AO7117" s="104"/>
      <c r="AP7117" s="104"/>
    </row>
    <row r="7118" spans="21:42" ht="15" customHeight="1" x14ac:dyDescent="0.25">
      <c r="U7118" s="104"/>
      <c r="AB7118" s="104"/>
      <c r="AC7118" s="104"/>
      <c r="AF7118" s="104"/>
      <c r="AG7118" s="104"/>
      <c r="AK7118" s="104"/>
      <c r="AL7118" s="104"/>
      <c r="AO7118" s="104"/>
      <c r="AP7118" s="104"/>
    </row>
    <row r="7119" spans="21:42" ht="15" customHeight="1" x14ac:dyDescent="0.25">
      <c r="U7119" s="104"/>
      <c r="AB7119" s="104"/>
      <c r="AC7119" s="104"/>
      <c r="AF7119" s="104"/>
      <c r="AG7119" s="104"/>
      <c r="AK7119" s="104"/>
      <c r="AL7119" s="104"/>
      <c r="AO7119" s="104"/>
      <c r="AP7119" s="104"/>
    </row>
    <row r="7120" spans="21:42" ht="15" customHeight="1" x14ac:dyDescent="0.25">
      <c r="U7120" s="104"/>
      <c r="AB7120" s="104"/>
      <c r="AC7120" s="104"/>
      <c r="AF7120" s="104"/>
      <c r="AG7120" s="104"/>
      <c r="AK7120" s="104"/>
      <c r="AL7120" s="104"/>
      <c r="AO7120" s="104"/>
      <c r="AP7120" s="104"/>
    </row>
    <row r="7121" spans="21:42" ht="15" customHeight="1" x14ac:dyDescent="0.25">
      <c r="U7121" s="104"/>
      <c r="AB7121" s="104"/>
      <c r="AC7121" s="104"/>
      <c r="AF7121" s="104"/>
      <c r="AG7121" s="104"/>
      <c r="AK7121" s="104"/>
      <c r="AL7121" s="104"/>
      <c r="AO7121" s="104"/>
      <c r="AP7121" s="104"/>
    </row>
    <row r="7122" spans="21:42" ht="15" customHeight="1" x14ac:dyDescent="0.25">
      <c r="U7122" s="104"/>
      <c r="AB7122" s="104"/>
      <c r="AC7122" s="104"/>
      <c r="AF7122" s="104"/>
      <c r="AG7122" s="104"/>
      <c r="AK7122" s="104"/>
      <c r="AL7122" s="104"/>
      <c r="AO7122" s="104"/>
      <c r="AP7122" s="104"/>
    </row>
    <row r="7123" spans="21:42" ht="15" customHeight="1" x14ac:dyDescent="0.25">
      <c r="U7123" s="104"/>
      <c r="AB7123" s="104"/>
      <c r="AC7123" s="104"/>
      <c r="AF7123" s="104"/>
      <c r="AG7123" s="104"/>
      <c r="AK7123" s="104"/>
      <c r="AL7123" s="104"/>
      <c r="AO7123" s="104"/>
      <c r="AP7123" s="104"/>
    </row>
    <row r="7124" spans="21:42" ht="15" customHeight="1" x14ac:dyDescent="0.25">
      <c r="U7124" s="104"/>
      <c r="AB7124" s="104"/>
      <c r="AC7124" s="104"/>
      <c r="AF7124" s="104"/>
      <c r="AG7124" s="104"/>
      <c r="AK7124" s="104"/>
      <c r="AL7124" s="104"/>
      <c r="AO7124" s="104"/>
      <c r="AP7124" s="104"/>
    </row>
    <row r="7125" spans="21:42" ht="15" customHeight="1" x14ac:dyDescent="0.25">
      <c r="U7125" s="104"/>
      <c r="AB7125" s="104"/>
      <c r="AC7125" s="104"/>
      <c r="AF7125" s="104"/>
      <c r="AG7125" s="104"/>
      <c r="AK7125" s="104"/>
      <c r="AL7125" s="104"/>
      <c r="AO7125" s="104"/>
      <c r="AP7125" s="104"/>
    </row>
    <row r="7126" spans="21:42" ht="15" customHeight="1" x14ac:dyDescent="0.25">
      <c r="U7126" s="104"/>
      <c r="AB7126" s="104"/>
      <c r="AC7126" s="104"/>
      <c r="AF7126" s="104"/>
      <c r="AG7126" s="104"/>
      <c r="AK7126" s="104"/>
      <c r="AL7126" s="104"/>
      <c r="AO7126" s="104"/>
      <c r="AP7126" s="104"/>
    </row>
    <row r="7127" spans="21:42" ht="15" customHeight="1" x14ac:dyDescent="0.25">
      <c r="U7127" s="104"/>
      <c r="AB7127" s="104"/>
      <c r="AC7127" s="104"/>
      <c r="AF7127" s="104"/>
      <c r="AG7127" s="104"/>
      <c r="AK7127" s="104"/>
      <c r="AL7127" s="104"/>
      <c r="AO7127" s="104"/>
      <c r="AP7127" s="104"/>
    </row>
    <row r="7128" spans="21:42" ht="15" customHeight="1" x14ac:dyDescent="0.25">
      <c r="U7128" s="104"/>
      <c r="AB7128" s="104"/>
      <c r="AC7128" s="104"/>
      <c r="AF7128" s="104"/>
      <c r="AG7128" s="104"/>
      <c r="AK7128" s="104"/>
      <c r="AL7128" s="104"/>
      <c r="AO7128" s="104"/>
      <c r="AP7128" s="104"/>
    </row>
    <row r="7129" spans="21:42" ht="15" customHeight="1" x14ac:dyDescent="0.25">
      <c r="U7129" s="104"/>
      <c r="AB7129" s="104"/>
      <c r="AC7129" s="104"/>
      <c r="AF7129" s="104"/>
      <c r="AG7129" s="104"/>
      <c r="AK7129" s="104"/>
      <c r="AL7129" s="104"/>
      <c r="AO7129" s="104"/>
      <c r="AP7129" s="104"/>
    </row>
    <row r="7130" spans="21:42" ht="15" customHeight="1" x14ac:dyDescent="0.25">
      <c r="U7130" s="104"/>
      <c r="AB7130" s="104"/>
      <c r="AC7130" s="104"/>
      <c r="AF7130" s="104"/>
      <c r="AG7130" s="104"/>
      <c r="AK7130" s="104"/>
      <c r="AL7130" s="104"/>
      <c r="AO7130" s="104"/>
      <c r="AP7130" s="104"/>
    </row>
    <row r="7131" spans="21:42" ht="15" customHeight="1" x14ac:dyDescent="0.25">
      <c r="U7131" s="104"/>
      <c r="AB7131" s="104"/>
      <c r="AC7131" s="104"/>
      <c r="AF7131" s="104"/>
      <c r="AG7131" s="104"/>
      <c r="AK7131" s="104"/>
      <c r="AL7131" s="104"/>
      <c r="AO7131" s="104"/>
      <c r="AP7131" s="104"/>
    </row>
    <row r="7132" spans="21:42" ht="15" customHeight="1" x14ac:dyDescent="0.25">
      <c r="U7132" s="104"/>
      <c r="AB7132" s="104"/>
      <c r="AC7132" s="104"/>
      <c r="AF7132" s="104"/>
      <c r="AG7132" s="104"/>
      <c r="AK7132" s="104"/>
      <c r="AL7132" s="104"/>
      <c r="AO7132" s="104"/>
      <c r="AP7132" s="104"/>
    </row>
    <row r="7133" spans="21:42" ht="15" customHeight="1" x14ac:dyDescent="0.25">
      <c r="U7133" s="104"/>
      <c r="AB7133" s="104"/>
      <c r="AC7133" s="104"/>
      <c r="AF7133" s="104"/>
      <c r="AG7133" s="104"/>
      <c r="AK7133" s="104"/>
      <c r="AL7133" s="104"/>
      <c r="AO7133" s="104"/>
      <c r="AP7133" s="104"/>
    </row>
    <row r="7134" spans="21:42" ht="15" customHeight="1" x14ac:dyDescent="0.25">
      <c r="U7134" s="104"/>
      <c r="AB7134" s="104"/>
      <c r="AC7134" s="104"/>
      <c r="AF7134" s="104"/>
      <c r="AG7134" s="104"/>
      <c r="AK7134" s="104"/>
      <c r="AL7134" s="104"/>
      <c r="AO7134" s="104"/>
      <c r="AP7134" s="104"/>
    </row>
    <row r="7135" spans="21:42" ht="15" customHeight="1" x14ac:dyDescent="0.25">
      <c r="U7135" s="104"/>
      <c r="AB7135" s="104"/>
      <c r="AC7135" s="104"/>
      <c r="AF7135" s="104"/>
      <c r="AG7135" s="104"/>
      <c r="AK7135" s="104"/>
      <c r="AL7135" s="104"/>
      <c r="AO7135" s="104"/>
      <c r="AP7135" s="104"/>
    </row>
    <row r="7136" spans="21:42" ht="15" customHeight="1" x14ac:dyDescent="0.25">
      <c r="U7136" s="104"/>
      <c r="AB7136" s="104"/>
      <c r="AC7136" s="104"/>
      <c r="AF7136" s="104"/>
      <c r="AG7136" s="104"/>
      <c r="AK7136" s="104"/>
      <c r="AL7136" s="104"/>
      <c r="AO7136" s="104"/>
      <c r="AP7136" s="104"/>
    </row>
    <row r="7137" spans="21:42" ht="15" customHeight="1" x14ac:dyDescent="0.25">
      <c r="U7137" s="104"/>
      <c r="AB7137" s="104"/>
      <c r="AC7137" s="104"/>
      <c r="AF7137" s="104"/>
      <c r="AG7137" s="104"/>
      <c r="AK7137" s="104"/>
      <c r="AL7137" s="104"/>
      <c r="AO7137" s="104"/>
      <c r="AP7137" s="104"/>
    </row>
    <row r="7138" spans="21:42" ht="15" customHeight="1" x14ac:dyDescent="0.25">
      <c r="U7138" s="104"/>
      <c r="AB7138" s="104"/>
      <c r="AC7138" s="104"/>
      <c r="AF7138" s="104"/>
      <c r="AG7138" s="104"/>
      <c r="AK7138" s="104"/>
      <c r="AL7138" s="104"/>
      <c r="AO7138" s="104"/>
      <c r="AP7138" s="104"/>
    </row>
    <row r="7139" spans="21:42" ht="15" customHeight="1" x14ac:dyDescent="0.25">
      <c r="U7139" s="104"/>
      <c r="AB7139" s="104"/>
      <c r="AC7139" s="104"/>
      <c r="AF7139" s="104"/>
      <c r="AG7139" s="104"/>
      <c r="AK7139" s="104"/>
      <c r="AL7139" s="104"/>
      <c r="AO7139" s="104"/>
      <c r="AP7139" s="104"/>
    </row>
    <row r="7140" spans="21:42" ht="15" customHeight="1" x14ac:dyDescent="0.25">
      <c r="U7140" s="104"/>
      <c r="AB7140" s="104"/>
      <c r="AC7140" s="104"/>
      <c r="AF7140" s="104"/>
      <c r="AG7140" s="104"/>
      <c r="AK7140" s="104"/>
      <c r="AL7140" s="104"/>
      <c r="AO7140" s="104"/>
      <c r="AP7140" s="104"/>
    </row>
    <row r="7141" spans="21:42" ht="15" customHeight="1" x14ac:dyDescent="0.25">
      <c r="U7141" s="104"/>
      <c r="AB7141" s="104"/>
      <c r="AC7141" s="104"/>
      <c r="AF7141" s="104"/>
      <c r="AG7141" s="104"/>
      <c r="AK7141" s="104"/>
      <c r="AL7141" s="104"/>
      <c r="AO7141" s="104"/>
      <c r="AP7141" s="104"/>
    </row>
    <row r="7142" spans="21:42" ht="15" customHeight="1" x14ac:dyDescent="0.25">
      <c r="U7142" s="104"/>
      <c r="AB7142" s="104"/>
      <c r="AC7142" s="104"/>
      <c r="AF7142" s="104"/>
      <c r="AG7142" s="104"/>
      <c r="AK7142" s="104"/>
      <c r="AL7142" s="104"/>
      <c r="AO7142" s="104"/>
      <c r="AP7142" s="104"/>
    </row>
    <row r="7143" spans="21:42" ht="15" customHeight="1" x14ac:dyDescent="0.25">
      <c r="U7143" s="104"/>
      <c r="AB7143" s="104"/>
      <c r="AC7143" s="104"/>
      <c r="AF7143" s="104"/>
      <c r="AG7143" s="104"/>
      <c r="AK7143" s="104"/>
      <c r="AL7143" s="104"/>
      <c r="AO7143" s="104"/>
      <c r="AP7143" s="104"/>
    </row>
    <row r="7144" spans="21:42" ht="15" customHeight="1" x14ac:dyDescent="0.25">
      <c r="U7144" s="104"/>
      <c r="AB7144" s="104"/>
      <c r="AC7144" s="104"/>
      <c r="AF7144" s="104"/>
      <c r="AG7144" s="104"/>
      <c r="AK7144" s="104"/>
      <c r="AL7144" s="104"/>
      <c r="AO7144" s="104"/>
      <c r="AP7144" s="104"/>
    </row>
    <row r="7145" spans="21:42" ht="15" customHeight="1" x14ac:dyDescent="0.25">
      <c r="U7145" s="104"/>
      <c r="AB7145" s="104"/>
      <c r="AC7145" s="104"/>
      <c r="AF7145" s="104"/>
      <c r="AG7145" s="104"/>
      <c r="AK7145" s="104"/>
      <c r="AL7145" s="104"/>
      <c r="AO7145" s="104"/>
      <c r="AP7145" s="104"/>
    </row>
    <row r="7146" spans="21:42" ht="15" customHeight="1" x14ac:dyDescent="0.25">
      <c r="U7146" s="104"/>
      <c r="AB7146" s="104"/>
      <c r="AC7146" s="104"/>
      <c r="AF7146" s="104"/>
      <c r="AG7146" s="104"/>
      <c r="AK7146" s="104"/>
      <c r="AL7146" s="104"/>
      <c r="AO7146" s="104"/>
      <c r="AP7146" s="104"/>
    </row>
    <row r="7147" spans="21:42" ht="15" customHeight="1" x14ac:dyDescent="0.25">
      <c r="U7147" s="104"/>
      <c r="AB7147" s="104"/>
      <c r="AC7147" s="104"/>
      <c r="AF7147" s="104"/>
      <c r="AG7147" s="104"/>
      <c r="AK7147" s="104"/>
      <c r="AL7147" s="104"/>
      <c r="AO7147" s="104"/>
      <c r="AP7147" s="104"/>
    </row>
    <row r="7148" spans="21:42" ht="15" customHeight="1" x14ac:dyDescent="0.25">
      <c r="U7148" s="104"/>
      <c r="AB7148" s="104"/>
      <c r="AC7148" s="104"/>
      <c r="AF7148" s="104"/>
      <c r="AG7148" s="104"/>
      <c r="AK7148" s="104"/>
      <c r="AL7148" s="104"/>
      <c r="AO7148" s="104"/>
      <c r="AP7148" s="104"/>
    </row>
    <row r="7149" spans="21:42" ht="15" customHeight="1" x14ac:dyDescent="0.25">
      <c r="U7149" s="104"/>
      <c r="AB7149" s="104"/>
      <c r="AC7149" s="104"/>
      <c r="AF7149" s="104"/>
      <c r="AG7149" s="104"/>
      <c r="AK7149" s="104"/>
      <c r="AL7149" s="104"/>
      <c r="AO7149" s="104"/>
      <c r="AP7149" s="104"/>
    </row>
    <row r="7150" spans="21:42" ht="15" customHeight="1" x14ac:dyDescent="0.25">
      <c r="U7150" s="104"/>
      <c r="AB7150" s="104"/>
      <c r="AC7150" s="104"/>
      <c r="AF7150" s="104"/>
      <c r="AG7150" s="104"/>
      <c r="AK7150" s="104"/>
      <c r="AL7150" s="104"/>
      <c r="AO7150" s="104"/>
      <c r="AP7150" s="104"/>
    </row>
    <row r="7151" spans="21:42" ht="15" customHeight="1" x14ac:dyDescent="0.25">
      <c r="U7151" s="104"/>
      <c r="AB7151" s="104"/>
      <c r="AC7151" s="104"/>
      <c r="AF7151" s="104"/>
      <c r="AG7151" s="104"/>
      <c r="AK7151" s="104"/>
      <c r="AL7151" s="104"/>
      <c r="AO7151" s="104"/>
      <c r="AP7151" s="104"/>
    </row>
    <row r="7152" spans="21:42" ht="15" customHeight="1" x14ac:dyDescent="0.25">
      <c r="U7152" s="104"/>
      <c r="AB7152" s="104"/>
      <c r="AC7152" s="104"/>
      <c r="AF7152" s="104"/>
      <c r="AG7152" s="104"/>
      <c r="AK7152" s="104"/>
      <c r="AL7152" s="104"/>
      <c r="AO7152" s="104"/>
      <c r="AP7152" s="104"/>
    </row>
    <row r="7153" spans="21:42" ht="15" customHeight="1" x14ac:dyDescent="0.25">
      <c r="U7153" s="104"/>
      <c r="AB7153" s="104"/>
      <c r="AC7153" s="104"/>
      <c r="AF7153" s="104"/>
      <c r="AG7153" s="104"/>
      <c r="AK7153" s="104"/>
      <c r="AL7153" s="104"/>
      <c r="AO7153" s="104"/>
      <c r="AP7153" s="104"/>
    </row>
    <row r="7154" spans="21:42" ht="15" customHeight="1" x14ac:dyDescent="0.25">
      <c r="U7154" s="104"/>
      <c r="AB7154" s="104"/>
      <c r="AC7154" s="104"/>
      <c r="AF7154" s="104"/>
      <c r="AG7154" s="104"/>
      <c r="AK7154" s="104"/>
      <c r="AL7154" s="104"/>
      <c r="AO7154" s="104"/>
      <c r="AP7154" s="104"/>
    </row>
    <row r="7155" spans="21:42" ht="15" customHeight="1" x14ac:dyDescent="0.25">
      <c r="U7155" s="104"/>
      <c r="AB7155" s="104"/>
      <c r="AC7155" s="104"/>
      <c r="AF7155" s="104"/>
      <c r="AG7155" s="104"/>
      <c r="AK7155" s="104"/>
      <c r="AL7155" s="104"/>
      <c r="AO7155" s="104"/>
      <c r="AP7155" s="104"/>
    </row>
    <row r="7156" spans="21:42" ht="15" customHeight="1" x14ac:dyDescent="0.25">
      <c r="U7156" s="104"/>
      <c r="AB7156" s="104"/>
      <c r="AC7156" s="104"/>
      <c r="AF7156" s="104"/>
      <c r="AG7156" s="104"/>
      <c r="AK7156" s="104"/>
      <c r="AL7156" s="104"/>
      <c r="AO7156" s="104"/>
      <c r="AP7156" s="104"/>
    </row>
    <row r="7157" spans="21:42" ht="15" customHeight="1" x14ac:dyDescent="0.25">
      <c r="U7157" s="104"/>
      <c r="AB7157" s="104"/>
      <c r="AC7157" s="104"/>
      <c r="AF7157" s="104"/>
      <c r="AG7157" s="104"/>
      <c r="AK7157" s="104"/>
      <c r="AL7157" s="104"/>
      <c r="AO7157" s="104"/>
      <c r="AP7157" s="104"/>
    </row>
    <row r="7158" spans="21:42" ht="15" customHeight="1" x14ac:dyDescent="0.25">
      <c r="U7158" s="104"/>
      <c r="AB7158" s="104"/>
      <c r="AC7158" s="104"/>
      <c r="AF7158" s="104"/>
      <c r="AG7158" s="104"/>
      <c r="AK7158" s="104"/>
      <c r="AL7158" s="104"/>
      <c r="AO7158" s="104"/>
      <c r="AP7158" s="104"/>
    </row>
    <row r="7159" spans="21:42" ht="15" customHeight="1" x14ac:dyDescent="0.25">
      <c r="U7159" s="104"/>
      <c r="AB7159" s="104"/>
      <c r="AC7159" s="104"/>
      <c r="AF7159" s="104"/>
      <c r="AG7159" s="104"/>
      <c r="AK7159" s="104"/>
      <c r="AL7159" s="104"/>
      <c r="AO7159" s="104"/>
      <c r="AP7159" s="104"/>
    </row>
    <row r="7160" spans="21:42" ht="15" customHeight="1" x14ac:dyDescent="0.25">
      <c r="U7160" s="104"/>
      <c r="AB7160" s="104"/>
      <c r="AC7160" s="104"/>
      <c r="AF7160" s="104"/>
      <c r="AG7160" s="104"/>
      <c r="AK7160" s="104"/>
      <c r="AL7160" s="104"/>
      <c r="AO7160" s="104"/>
      <c r="AP7160" s="104"/>
    </row>
    <row r="7161" spans="21:42" ht="15" customHeight="1" x14ac:dyDescent="0.25">
      <c r="U7161" s="104"/>
      <c r="AB7161" s="104"/>
      <c r="AC7161" s="104"/>
      <c r="AF7161" s="104"/>
      <c r="AG7161" s="104"/>
      <c r="AK7161" s="104"/>
      <c r="AL7161" s="104"/>
      <c r="AO7161" s="104"/>
      <c r="AP7161" s="104"/>
    </row>
    <row r="7162" spans="21:42" ht="15" customHeight="1" x14ac:dyDescent="0.25">
      <c r="U7162" s="104"/>
      <c r="AB7162" s="104"/>
      <c r="AC7162" s="104"/>
      <c r="AF7162" s="104"/>
      <c r="AG7162" s="104"/>
      <c r="AK7162" s="104"/>
      <c r="AL7162" s="104"/>
      <c r="AO7162" s="104"/>
      <c r="AP7162" s="104"/>
    </row>
    <row r="7163" spans="21:42" ht="15" customHeight="1" x14ac:dyDescent="0.25">
      <c r="U7163" s="104"/>
      <c r="AB7163" s="104"/>
      <c r="AC7163" s="104"/>
      <c r="AF7163" s="104"/>
      <c r="AG7163" s="104"/>
      <c r="AK7163" s="104"/>
      <c r="AL7163" s="104"/>
      <c r="AO7163" s="104"/>
      <c r="AP7163" s="104"/>
    </row>
    <row r="7164" spans="21:42" ht="15" customHeight="1" x14ac:dyDescent="0.25">
      <c r="U7164" s="104"/>
      <c r="AB7164" s="104"/>
      <c r="AC7164" s="104"/>
      <c r="AF7164" s="104"/>
      <c r="AG7164" s="104"/>
      <c r="AK7164" s="104"/>
      <c r="AL7164" s="104"/>
      <c r="AO7164" s="104"/>
      <c r="AP7164" s="104"/>
    </row>
    <row r="7165" spans="21:42" ht="15" customHeight="1" x14ac:dyDescent="0.25">
      <c r="U7165" s="104"/>
      <c r="AB7165" s="104"/>
      <c r="AC7165" s="104"/>
      <c r="AF7165" s="104"/>
      <c r="AG7165" s="104"/>
      <c r="AK7165" s="104"/>
      <c r="AL7165" s="104"/>
      <c r="AO7165" s="104"/>
      <c r="AP7165" s="104"/>
    </row>
    <row r="7166" spans="21:42" ht="15" customHeight="1" x14ac:dyDescent="0.25">
      <c r="U7166" s="104"/>
      <c r="AB7166" s="104"/>
      <c r="AC7166" s="104"/>
      <c r="AF7166" s="104"/>
      <c r="AG7166" s="104"/>
      <c r="AK7166" s="104"/>
      <c r="AL7166" s="104"/>
      <c r="AO7166" s="104"/>
      <c r="AP7166" s="104"/>
    </row>
    <row r="7167" spans="21:42" ht="15" customHeight="1" x14ac:dyDescent="0.25">
      <c r="U7167" s="104"/>
      <c r="AB7167" s="104"/>
      <c r="AC7167" s="104"/>
      <c r="AF7167" s="104"/>
      <c r="AG7167" s="104"/>
      <c r="AK7167" s="104"/>
      <c r="AL7167" s="104"/>
      <c r="AO7167" s="104"/>
      <c r="AP7167" s="104"/>
    </row>
    <row r="7168" spans="21:42" ht="15" customHeight="1" x14ac:dyDescent="0.25">
      <c r="U7168" s="104"/>
      <c r="AB7168" s="104"/>
      <c r="AC7168" s="104"/>
      <c r="AF7168" s="104"/>
      <c r="AG7168" s="104"/>
      <c r="AK7168" s="104"/>
      <c r="AL7168" s="104"/>
      <c r="AO7168" s="104"/>
      <c r="AP7168" s="104"/>
    </row>
    <row r="7169" spans="21:42" ht="15" customHeight="1" x14ac:dyDescent="0.25">
      <c r="U7169" s="104"/>
      <c r="AB7169" s="104"/>
      <c r="AC7169" s="104"/>
      <c r="AF7169" s="104"/>
      <c r="AG7169" s="104"/>
      <c r="AK7169" s="104"/>
      <c r="AL7169" s="104"/>
      <c r="AO7169" s="104"/>
      <c r="AP7169" s="104"/>
    </row>
    <row r="7170" spans="21:42" ht="15" customHeight="1" x14ac:dyDescent="0.25">
      <c r="U7170" s="104"/>
      <c r="AB7170" s="104"/>
      <c r="AC7170" s="104"/>
      <c r="AF7170" s="104"/>
      <c r="AG7170" s="104"/>
      <c r="AK7170" s="104"/>
      <c r="AL7170" s="104"/>
      <c r="AO7170" s="104"/>
      <c r="AP7170" s="104"/>
    </row>
    <row r="7171" spans="21:42" ht="15" customHeight="1" x14ac:dyDescent="0.25">
      <c r="U7171" s="104"/>
      <c r="AB7171" s="104"/>
      <c r="AC7171" s="104"/>
      <c r="AF7171" s="104"/>
      <c r="AG7171" s="104"/>
      <c r="AK7171" s="104"/>
      <c r="AL7171" s="104"/>
      <c r="AO7171" s="104"/>
      <c r="AP7171" s="104"/>
    </row>
    <row r="7172" spans="21:42" ht="15" customHeight="1" x14ac:dyDescent="0.25">
      <c r="U7172" s="104"/>
      <c r="AB7172" s="104"/>
      <c r="AC7172" s="104"/>
      <c r="AF7172" s="104"/>
      <c r="AG7172" s="104"/>
      <c r="AK7172" s="104"/>
      <c r="AL7172" s="104"/>
      <c r="AO7172" s="104"/>
      <c r="AP7172" s="104"/>
    </row>
    <row r="7173" spans="21:42" ht="15" customHeight="1" x14ac:dyDescent="0.25">
      <c r="U7173" s="104"/>
      <c r="AB7173" s="104"/>
      <c r="AC7173" s="104"/>
      <c r="AF7173" s="104"/>
      <c r="AG7173" s="104"/>
      <c r="AK7173" s="104"/>
      <c r="AL7173" s="104"/>
      <c r="AO7173" s="104"/>
      <c r="AP7173" s="104"/>
    </row>
    <row r="7174" spans="21:42" ht="15" customHeight="1" x14ac:dyDescent="0.25">
      <c r="U7174" s="104"/>
      <c r="AB7174" s="104"/>
      <c r="AC7174" s="104"/>
      <c r="AF7174" s="104"/>
      <c r="AG7174" s="104"/>
      <c r="AK7174" s="104"/>
      <c r="AL7174" s="104"/>
      <c r="AO7174" s="104"/>
      <c r="AP7174" s="104"/>
    </row>
    <row r="7175" spans="21:42" ht="15" customHeight="1" x14ac:dyDescent="0.25">
      <c r="U7175" s="104"/>
      <c r="AB7175" s="104"/>
      <c r="AC7175" s="104"/>
      <c r="AF7175" s="104"/>
      <c r="AG7175" s="104"/>
      <c r="AK7175" s="104"/>
      <c r="AL7175" s="104"/>
      <c r="AO7175" s="104"/>
      <c r="AP7175" s="104"/>
    </row>
    <row r="7176" spans="21:42" ht="15" customHeight="1" x14ac:dyDescent="0.25">
      <c r="U7176" s="104"/>
      <c r="AB7176" s="104"/>
      <c r="AC7176" s="104"/>
      <c r="AF7176" s="104"/>
      <c r="AG7176" s="104"/>
      <c r="AK7176" s="104"/>
      <c r="AL7176" s="104"/>
      <c r="AO7176" s="104"/>
      <c r="AP7176" s="104"/>
    </row>
    <row r="7177" spans="21:42" ht="15" customHeight="1" x14ac:dyDescent="0.25">
      <c r="U7177" s="104"/>
      <c r="AB7177" s="104"/>
      <c r="AC7177" s="104"/>
      <c r="AF7177" s="104"/>
      <c r="AG7177" s="104"/>
      <c r="AK7177" s="104"/>
      <c r="AL7177" s="104"/>
      <c r="AO7177" s="104"/>
      <c r="AP7177" s="104"/>
    </row>
    <row r="7178" spans="21:42" ht="15" customHeight="1" x14ac:dyDescent="0.25">
      <c r="U7178" s="104"/>
      <c r="AB7178" s="104"/>
      <c r="AC7178" s="104"/>
      <c r="AF7178" s="104"/>
      <c r="AG7178" s="104"/>
      <c r="AK7178" s="104"/>
      <c r="AL7178" s="104"/>
      <c r="AO7178" s="104"/>
      <c r="AP7178" s="104"/>
    </row>
    <row r="7179" spans="21:42" ht="15" customHeight="1" x14ac:dyDescent="0.25">
      <c r="U7179" s="104"/>
      <c r="AB7179" s="104"/>
      <c r="AC7179" s="104"/>
      <c r="AF7179" s="104"/>
      <c r="AG7179" s="104"/>
      <c r="AK7179" s="104"/>
      <c r="AL7179" s="104"/>
      <c r="AO7179" s="104"/>
      <c r="AP7179" s="104"/>
    </row>
    <row r="7180" spans="21:42" ht="15" customHeight="1" x14ac:dyDescent="0.25">
      <c r="U7180" s="104"/>
      <c r="AB7180" s="104"/>
      <c r="AC7180" s="104"/>
      <c r="AF7180" s="104"/>
      <c r="AG7180" s="104"/>
      <c r="AK7180" s="104"/>
      <c r="AL7180" s="104"/>
      <c r="AO7180" s="104"/>
      <c r="AP7180" s="104"/>
    </row>
    <row r="7181" spans="21:42" ht="15" customHeight="1" x14ac:dyDescent="0.25">
      <c r="U7181" s="104"/>
      <c r="AB7181" s="104"/>
      <c r="AC7181" s="104"/>
      <c r="AF7181" s="104"/>
      <c r="AG7181" s="104"/>
      <c r="AK7181" s="104"/>
      <c r="AL7181" s="104"/>
      <c r="AO7181" s="104"/>
      <c r="AP7181" s="104"/>
    </row>
    <row r="7182" spans="21:42" ht="15" customHeight="1" x14ac:dyDescent="0.25">
      <c r="U7182" s="104"/>
      <c r="AB7182" s="104"/>
      <c r="AC7182" s="104"/>
      <c r="AF7182" s="104"/>
      <c r="AG7182" s="104"/>
      <c r="AK7182" s="104"/>
      <c r="AL7182" s="104"/>
      <c r="AO7182" s="104"/>
      <c r="AP7182" s="104"/>
    </row>
    <row r="7183" spans="21:42" ht="15" customHeight="1" x14ac:dyDescent="0.25">
      <c r="U7183" s="104"/>
      <c r="AB7183" s="104"/>
      <c r="AC7183" s="104"/>
      <c r="AF7183" s="104"/>
      <c r="AG7183" s="104"/>
      <c r="AK7183" s="104"/>
      <c r="AL7183" s="104"/>
      <c r="AO7183" s="104"/>
      <c r="AP7183" s="104"/>
    </row>
    <row r="7184" spans="21:42" ht="15" customHeight="1" x14ac:dyDescent="0.25">
      <c r="U7184" s="104"/>
      <c r="AB7184" s="104"/>
      <c r="AC7184" s="104"/>
      <c r="AF7184" s="104"/>
      <c r="AG7184" s="104"/>
      <c r="AK7184" s="104"/>
      <c r="AL7184" s="104"/>
      <c r="AO7184" s="104"/>
      <c r="AP7184" s="104"/>
    </row>
    <row r="7185" spans="21:42" ht="15" customHeight="1" x14ac:dyDescent="0.25">
      <c r="U7185" s="104"/>
      <c r="AB7185" s="104"/>
      <c r="AC7185" s="104"/>
      <c r="AF7185" s="104"/>
      <c r="AG7185" s="104"/>
      <c r="AK7185" s="104"/>
      <c r="AL7185" s="104"/>
      <c r="AO7185" s="104"/>
      <c r="AP7185" s="104"/>
    </row>
    <row r="7186" spans="21:42" ht="15" customHeight="1" x14ac:dyDescent="0.25">
      <c r="U7186" s="104"/>
      <c r="AB7186" s="104"/>
      <c r="AC7186" s="104"/>
      <c r="AF7186" s="104"/>
      <c r="AG7186" s="104"/>
      <c r="AK7186" s="104"/>
      <c r="AL7186" s="104"/>
      <c r="AO7186" s="104"/>
      <c r="AP7186" s="104"/>
    </row>
    <row r="7187" spans="21:42" ht="15" customHeight="1" x14ac:dyDescent="0.25">
      <c r="U7187" s="104"/>
      <c r="AB7187" s="104"/>
      <c r="AC7187" s="104"/>
      <c r="AF7187" s="104"/>
      <c r="AG7187" s="104"/>
      <c r="AK7187" s="104"/>
      <c r="AL7187" s="104"/>
      <c r="AO7187" s="104"/>
      <c r="AP7187" s="104"/>
    </row>
    <row r="7188" spans="21:42" ht="15" customHeight="1" x14ac:dyDescent="0.25">
      <c r="U7188" s="104"/>
      <c r="AB7188" s="104"/>
      <c r="AC7188" s="104"/>
      <c r="AF7188" s="104"/>
      <c r="AG7188" s="104"/>
      <c r="AK7188" s="104"/>
      <c r="AL7188" s="104"/>
      <c r="AO7188" s="104"/>
      <c r="AP7188" s="104"/>
    </row>
    <row r="7189" spans="21:42" ht="15" customHeight="1" x14ac:dyDescent="0.25">
      <c r="U7189" s="104"/>
      <c r="AB7189" s="104"/>
      <c r="AC7189" s="104"/>
      <c r="AF7189" s="104"/>
      <c r="AG7189" s="104"/>
      <c r="AK7189" s="104"/>
      <c r="AL7189" s="104"/>
      <c r="AO7189" s="104"/>
      <c r="AP7189" s="104"/>
    </row>
    <row r="7190" spans="21:42" ht="15" customHeight="1" x14ac:dyDescent="0.25">
      <c r="U7190" s="104"/>
      <c r="AB7190" s="104"/>
      <c r="AC7190" s="104"/>
      <c r="AF7190" s="104"/>
      <c r="AG7190" s="104"/>
      <c r="AK7190" s="104"/>
      <c r="AL7190" s="104"/>
      <c r="AO7190" s="104"/>
      <c r="AP7190" s="104"/>
    </row>
    <row r="7191" spans="21:42" ht="15" customHeight="1" x14ac:dyDescent="0.25">
      <c r="U7191" s="104"/>
      <c r="AB7191" s="104"/>
      <c r="AC7191" s="104"/>
      <c r="AF7191" s="104"/>
      <c r="AG7191" s="104"/>
      <c r="AK7191" s="104"/>
      <c r="AL7191" s="104"/>
      <c r="AO7191" s="104"/>
      <c r="AP7191" s="104"/>
    </row>
    <row r="7192" spans="21:42" ht="15" customHeight="1" x14ac:dyDescent="0.25">
      <c r="U7192" s="104"/>
      <c r="AB7192" s="104"/>
      <c r="AC7192" s="104"/>
      <c r="AF7192" s="104"/>
      <c r="AG7192" s="104"/>
      <c r="AK7192" s="104"/>
      <c r="AL7192" s="104"/>
      <c r="AO7192" s="104"/>
      <c r="AP7192" s="104"/>
    </row>
    <row r="7193" spans="21:42" ht="15" customHeight="1" x14ac:dyDescent="0.25">
      <c r="U7193" s="104"/>
      <c r="AB7193" s="104"/>
      <c r="AC7193" s="104"/>
      <c r="AF7193" s="104"/>
      <c r="AG7193" s="104"/>
      <c r="AK7193" s="104"/>
      <c r="AL7193" s="104"/>
      <c r="AO7193" s="104"/>
      <c r="AP7193" s="104"/>
    </row>
    <row r="7194" spans="21:42" ht="15" customHeight="1" x14ac:dyDescent="0.25">
      <c r="U7194" s="104"/>
      <c r="AB7194" s="104"/>
      <c r="AC7194" s="104"/>
      <c r="AF7194" s="104"/>
      <c r="AG7194" s="104"/>
      <c r="AK7194" s="104"/>
      <c r="AL7194" s="104"/>
      <c r="AO7194" s="104"/>
      <c r="AP7194" s="104"/>
    </row>
    <row r="7195" spans="21:42" ht="15" customHeight="1" x14ac:dyDescent="0.25">
      <c r="U7195" s="104"/>
      <c r="AB7195" s="104"/>
      <c r="AC7195" s="104"/>
      <c r="AF7195" s="104"/>
      <c r="AG7195" s="104"/>
      <c r="AK7195" s="104"/>
      <c r="AL7195" s="104"/>
      <c r="AO7195" s="104"/>
      <c r="AP7195" s="104"/>
    </row>
    <row r="7196" spans="21:42" ht="15" customHeight="1" x14ac:dyDescent="0.25">
      <c r="U7196" s="104"/>
      <c r="AB7196" s="104"/>
      <c r="AC7196" s="104"/>
      <c r="AF7196" s="104"/>
      <c r="AG7196" s="104"/>
      <c r="AK7196" s="104"/>
      <c r="AL7196" s="104"/>
      <c r="AO7196" s="104"/>
      <c r="AP7196" s="104"/>
    </row>
    <row r="7197" spans="21:42" ht="15" customHeight="1" x14ac:dyDescent="0.25">
      <c r="U7197" s="104"/>
      <c r="AB7197" s="104"/>
      <c r="AC7197" s="104"/>
      <c r="AF7197" s="104"/>
      <c r="AG7197" s="104"/>
      <c r="AK7197" s="104"/>
      <c r="AL7197" s="104"/>
      <c r="AO7197" s="104"/>
      <c r="AP7197" s="104"/>
    </row>
    <row r="7198" spans="21:42" ht="15" customHeight="1" x14ac:dyDescent="0.25">
      <c r="U7198" s="104"/>
      <c r="AB7198" s="104"/>
      <c r="AC7198" s="104"/>
      <c r="AF7198" s="104"/>
      <c r="AG7198" s="104"/>
      <c r="AK7198" s="104"/>
      <c r="AL7198" s="104"/>
      <c r="AO7198" s="104"/>
      <c r="AP7198" s="104"/>
    </row>
    <row r="7199" spans="21:42" ht="15" customHeight="1" x14ac:dyDescent="0.25">
      <c r="U7199" s="104"/>
      <c r="AB7199" s="104"/>
      <c r="AC7199" s="104"/>
      <c r="AF7199" s="104"/>
      <c r="AG7199" s="104"/>
      <c r="AK7199" s="104"/>
      <c r="AL7199" s="104"/>
      <c r="AO7199" s="104"/>
      <c r="AP7199" s="104"/>
    </row>
    <row r="7200" spans="21:42" ht="15" customHeight="1" x14ac:dyDescent="0.25">
      <c r="U7200" s="104"/>
      <c r="AB7200" s="104"/>
      <c r="AC7200" s="104"/>
      <c r="AF7200" s="104"/>
      <c r="AG7200" s="104"/>
      <c r="AK7200" s="104"/>
      <c r="AL7200" s="104"/>
      <c r="AO7200" s="104"/>
      <c r="AP7200" s="104"/>
    </row>
    <row r="7201" spans="21:42" ht="15" customHeight="1" x14ac:dyDescent="0.25">
      <c r="U7201" s="104"/>
      <c r="AB7201" s="104"/>
      <c r="AC7201" s="104"/>
      <c r="AF7201" s="104"/>
      <c r="AG7201" s="104"/>
      <c r="AK7201" s="104"/>
      <c r="AL7201" s="104"/>
      <c r="AO7201" s="104"/>
      <c r="AP7201" s="104"/>
    </row>
    <row r="7202" spans="21:42" ht="15" customHeight="1" x14ac:dyDescent="0.25">
      <c r="U7202" s="104"/>
      <c r="AB7202" s="104"/>
      <c r="AC7202" s="104"/>
      <c r="AF7202" s="104"/>
      <c r="AG7202" s="104"/>
      <c r="AK7202" s="104"/>
      <c r="AL7202" s="104"/>
      <c r="AO7202" s="104"/>
      <c r="AP7202" s="104"/>
    </row>
    <row r="7203" spans="21:42" ht="15" customHeight="1" x14ac:dyDescent="0.25">
      <c r="U7203" s="104"/>
      <c r="AB7203" s="104"/>
      <c r="AC7203" s="104"/>
      <c r="AF7203" s="104"/>
      <c r="AG7203" s="104"/>
      <c r="AK7203" s="104"/>
      <c r="AL7203" s="104"/>
      <c r="AO7203" s="104"/>
      <c r="AP7203" s="104"/>
    </row>
    <row r="7204" spans="21:42" ht="15" customHeight="1" x14ac:dyDescent="0.25">
      <c r="U7204" s="104"/>
      <c r="AB7204" s="104"/>
      <c r="AC7204" s="104"/>
      <c r="AF7204" s="104"/>
      <c r="AG7204" s="104"/>
      <c r="AK7204" s="104"/>
      <c r="AL7204" s="104"/>
      <c r="AO7204" s="104"/>
      <c r="AP7204" s="104"/>
    </row>
    <row r="7205" spans="21:42" ht="15" customHeight="1" x14ac:dyDescent="0.25">
      <c r="U7205" s="104"/>
      <c r="AB7205" s="104"/>
      <c r="AC7205" s="104"/>
      <c r="AF7205" s="104"/>
      <c r="AG7205" s="104"/>
      <c r="AK7205" s="104"/>
      <c r="AL7205" s="104"/>
      <c r="AO7205" s="104"/>
      <c r="AP7205" s="104"/>
    </row>
    <row r="7206" spans="21:42" ht="15" customHeight="1" x14ac:dyDescent="0.25">
      <c r="U7206" s="104"/>
      <c r="AB7206" s="104"/>
      <c r="AC7206" s="104"/>
      <c r="AF7206" s="104"/>
      <c r="AG7206" s="104"/>
      <c r="AK7206" s="104"/>
      <c r="AL7206" s="104"/>
      <c r="AO7206" s="104"/>
      <c r="AP7206" s="104"/>
    </row>
    <row r="7207" spans="21:42" ht="15" customHeight="1" x14ac:dyDescent="0.25">
      <c r="U7207" s="104"/>
      <c r="AB7207" s="104"/>
      <c r="AC7207" s="104"/>
      <c r="AF7207" s="104"/>
      <c r="AG7207" s="104"/>
      <c r="AK7207" s="104"/>
      <c r="AL7207" s="104"/>
      <c r="AO7207" s="104"/>
      <c r="AP7207" s="104"/>
    </row>
    <row r="7208" spans="21:42" ht="15" customHeight="1" x14ac:dyDescent="0.25">
      <c r="U7208" s="104"/>
      <c r="AB7208" s="104"/>
      <c r="AC7208" s="104"/>
      <c r="AF7208" s="104"/>
      <c r="AG7208" s="104"/>
      <c r="AK7208" s="104"/>
      <c r="AL7208" s="104"/>
      <c r="AO7208" s="104"/>
      <c r="AP7208" s="104"/>
    </row>
    <row r="7209" spans="21:42" ht="15" customHeight="1" x14ac:dyDescent="0.25">
      <c r="U7209" s="104"/>
      <c r="AB7209" s="104"/>
      <c r="AC7209" s="104"/>
      <c r="AF7209" s="104"/>
      <c r="AG7209" s="104"/>
      <c r="AK7209" s="104"/>
      <c r="AL7209" s="104"/>
      <c r="AO7209" s="104"/>
      <c r="AP7209" s="104"/>
    </row>
    <row r="7210" spans="21:42" ht="15" customHeight="1" x14ac:dyDescent="0.25">
      <c r="U7210" s="104"/>
      <c r="AB7210" s="104"/>
      <c r="AC7210" s="104"/>
      <c r="AF7210" s="104"/>
      <c r="AG7210" s="104"/>
      <c r="AK7210" s="104"/>
      <c r="AL7210" s="104"/>
      <c r="AO7210" s="104"/>
      <c r="AP7210" s="104"/>
    </row>
    <row r="7211" spans="21:42" ht="15" customHeight="1" x14ac:dyDescent="0.25">
      <c r="U7211" s="104"/>
      <c r="AB7211" s="104"/>
      <c r="AC7211" s="104"/>
      <c r="AF7211" s="104"/>
      <c r="AG7211" s="104"/>
      <c r="AK7211" s="104"/>
      <c r="AL7211" s="104"/>
      <c r="AO7211" s="104"/>
      <c r="AP7211" s="104"/>
    </row>
    <row r="7212" spans="21:42" ht="15" customHeight="1" x14ac:dyDescent="0.25">
      <c r="U7212" s="104"/>
      <c r="AB7212" s="104"/>
      <c r="AC7212" s="104"/>
      <c r="AF7212" s="104"/>
      <c r="AG7212" s="104"/>
      <c r="AK7212" s="104"/>
      <c r="AL7212" s="104"/>
      <c r="AO7212" s="104"/>
      <c r="AP7212" s="104"/>
    </row>
    <row r="7213" spans="21:42" ht="15" customHeight="1" x14ac:dyDescent="0.25">
      <c r="U7213" s="104"/>
      <c r="AB7213" s="104"/>
      <c r="AC7213" s="104"/>
      <c r="AF7213" s="104"/>
      <c r="AG7213" s="104"/>
      <c r="AK7213" s="104"/>
      <c r="AL7213" s="104"/>
      <c r="AO7213" s="104"/>
      <c r="AP7213" s="104"/>
    </row>
    <row r="7214" spans="21:42" ht="15" customHeight="1" x14ac:dyDescent="0.25">
      <c r="U7214" s="104"/>
      <c r="AB7214" s="104"/>
      <c r="AC7214" s="104"/>
      <c r="AF7214" s="104"/>
      <c r="AG7214" s="104"/>
      <c r="AK7214" s="104"/>
      <c r="AL7214" s="104"/>
      <c r="AO7214" s="104"/>
      <c r="AP7214" s="104"/>
    </row>
    <row r="7215" spans="21:42" ht="15" customHeight="1" x14ac:dyDescent="0.25">
      <c r="U7215" s="104"/>
      <c r="AB7215" s="104"/>
      <c r="AC7215" s="104"/>
      <c r="AF7215" s="104"/>
      <c r="AG7215" s="104"/>
      <c r="AK7215" s="104"/>
      <c r="AL7215" s="104"/>
      <c r="AO7215" s="104"/>
      <c r="AP7215" s="104"/>
    </row>
    <row r="7216" spans="21:42" ht="15" customHeight="1" x14ac:dyDescent="0.25">
      <c r="U7216" s="104"/>
      <c r="AB7216" s="104"/>
      <c r="AC7216" s="104"/>
      <c r="AF7216" s="104"/>
      <c r="AG7216" s="104"/>
      <c r="AK7216" s="104"/>
      <c r="AL7216" s="104"/>
      <c r="AO7216" s="104"/>
      <c r="AP7216" s="104"/>
    </row>
    <row r="7217" spans="21:42" ht="15" customHeight="1" x14ac:dyDescent="0.25">
      <c r="U7217" s="104"/>
      <c r="AB7217" s="104"/>
      <c r="AC7217" s="104"/>
      <c r="AF7217" s="104"/>
      <c r="AG7217" s="104"/>
      <c r="AK7217" s="104"/>
      <c r="AL7217" s="104"/>
      <c r="AO7217" s="104"/>
      <c r="AP7217" s="104"/>
    </row>
    <row r="7218" spans="21:42" ht="15" customHeight="1" x14ac:dyDescent="0.25">
      <c r="U7218" s="104"/>
      <c r="AB7218" s="104"/>
      <c r="AC7218" s="104"/>
      <c r="AF7218" s="104"/>
      <c r="AG7218" s="104"/>
      <c r="AK7218" s="104"/>
      <c r="AL7218" s="104"/>
      <c r="AO7218" s="104"/>
      <c r="AP7218" s="104"/>
    </row>
    <row r="7219" spans="21:42" ht="15" customHeight="1" x14ac:dyDescent="0.25">
      <c r="U7219" s="104"/>
      <c r="AB7219" s="104"/>
      <c r="AC7219" s="104"/>
      <c r="AF7219" s="104"/>
      <c r="AG7219" s="104"/>
      <c r="AK7219" s="104"/>
      <c r="AL7219" s="104"/>
      <c r="AO7219" s="104"/>
      <c r="AP7219" s="104"/>
    </row>
    <row r="7220" spans="21:42" ht="15" customHeight="1" x14ac:dyDescent="0.25">
      <c r="U7220" s="104"/>
      <c r="AB7220" s="104"/>
      <c r="AC7220" s="104"/>
      <c r="AF7220" s="104"/>
      <c r="AG7220" s="104"/>
      <c r="AK7220" s="104"/>
      <c r="AL7220" s="104"/>
      <c r="AO7220" s="104"/>
      <c r="AP7220" s="104"/>
    </row>
    <row r="7221" spans="21:42" ht="15" customHeight="1" x14ac:dyDescent="0.25">
      <c r="U7221" s="104"/>
      <c r="AB7221" s="104"/>
      <c r="AC7221" s="104"/>
      <c r="AF7221" s="104"/>
      <c r="AG7221" s="104"/>
      <c r="AK7221" s="104"/>
      <c r="AL7221" s="104"/>
      <c r="AO7221" s="104"/>
      <c r="AP7221" s="104"/>
    </row>
    <row r="7222" spans="21:42" ht="15" customHeight="1" x14ac:dyDescent="0.25">
      <c r="U7222" s="104"/>
      <c r="AB7222" s="104"/>
      <c r="AC7222" s="104"/>
      <c r="AF7222" s="104"/>
      <c r="AG7222" s="104"/>
      <c r="AK7222" s="104"/>
      <c r="AL7222" s="104"/>
      <c r="AO7222" s="104"/>
      <c r="AP7222" s="104"/>
    </row>
    <row r="7223" spans="21:42" ht="15" customHeight="1" x14ac:dyDescent="0.25">
      <c r="U7223" s="104"/>
      <c r="AB7223" s="104"/>
      <c r="AC7223" s="104"/>
      <c r="AF7223" s="104"/>
      <c r="AG7223" s="104"/>
      <c r="AK7223" s="104"/>
      <c r="AL7223" s="104"/>
      <c r="AO7223" s="104"/>
      <c r="AP7223" s="104"/>
    </row>
    <row r="7224" spans="21:42" ht="15" customHeight="1" x14ac:dyDescent="0.25">
      <c r="U7224" s="104"/>
      <c r="AB7224" s="104"/>
      <c r="AC7224" s="104"/>
      <c r="AF7224" s="104"/>
      <c r="AG7224" s="104"/>
      <c r="AK7224" s="104"/>
      <c r="AL7224" s="104"/>
      <c r="AO7224" s="104"/>
      <c r="AP7224" s="104"/>
    </row>
    <row r="7225" spans="21:42" ht="15" customHeight="1" x14ac:dyDescent="0.25">
      <c r="U7225" s="104"/>
      <c r="AB7225" s="104"/>
      <c r="AC7225" s="104"/>
      <c r="AF7225" s="104"/>
      <c r="AG7225" s="104"/>
      <c r="AK7225" s="104"/>
      <c r="AL7225" s="104"/>
      <c r="AO7225" s="104"/>
      <c r="AP7225" s="104"/>
    </row>
    <row r="7226" spans="21:42" ht="15" customHeight="1" x14ac:dyDescent="0.25">
      <c r="U7226" s="104"/>
      <c r="AB7226" s="104"/>
      <c r="AC7226" s="104"/>
      <c r="AF7226" s="104"/>
      <c r="AG7226" s="104"/>
      <c r="AK7226" s="104"/>
      <c r="AL7226" s="104"/>
      <c r="AO7226" s="104"/>
      <c r="AP7226" s="104"/>
    </row>
    <row r="7227" spans="21:42" ht="15" customHeight="1" x14ac:dyDescent="0.25">
      <c r="U7227" s="104"/>
      <c r="AB7227" s="104"/>
      <c r="AC7227" s="104"/>
      <c r="AF7227" s="104"/>
      <c r="AG7227" s="104"/>
      <c r="AK7227" s="104"/>
      <c r="AL7227" s="104"/>
      <c r="AO7227" s="104"/>
      <c r="AP7227" s="104"/>
    </row>
    <row r="7228" spans="21:42" ht="15" customHeight="1" x14ac:dyDescent="0.25">
      <c r="U7228" s="104"/>
      <c r="AB7228" s="104"/>
      <c r="AC7228" s="104"/>
      <c r="AF7228" s="104"/>
      <c r="AG7228" s="104"/>
      <c r="AK7228" s="104"/>
      <c r="AL7228" s="104"/>
      <c r="AO7228" s="104"/>
      <c r="AP7228" s="104"/>
    </row>
    <row r="7229" spans="21:42" ht="15" customHeight="1" x14ac:dyDescent="0.25">
      <c r="U7229" s="104"/>
      <c r="AB7229" s="104"/>
      <c r="AC7229" s="104"/>
      <c r="AF7229" s="104"/>
      <c r="AG7229" s="104"/>
      <c r="AK7229" s="104"/>
      <c r="AL7229" s="104"/>
      <c r="AO7229" s="104"/>
      <c r="AP7229" s="104"/>
    </row>
    <row r="7230" spans="21:42" ht="15" customHeight="1" x14ac:dyDescent="0.25">
      <c r="U7230" s="104"/>
      <c r="AB7230" s="104"/>
      <c r="AC7230" s="104"/>
      <c r="AF7230" s="104"/>
      <c r="AG7230" s="104"/>
      <c r="AK7230" s="104"/>
      <c r="AL7230" s="104"/>
      <c r="AO7230" s="104"/>
      <c r="AP7230" s="104"/>
    </row>
    <row r="7231" spans="21:42" ht="15" customHeight="1" x14ac:dyDescent="0.25">
      <c r="U7231" s="104"/>
      <c r="AB7231" s="104"/>
      <c r="AC7231" s="104"/>
      <c r="AF7231" s="104"/>
      <c r="AG7231" s="104"/>
      <c r="AK7231" s="104"/>
      <c r="AL7231" s="104"/>
      <c r="AO7231" s="104"/>
      <c r="AP7231" s="104"/>
    </row>
    <row r="7232" spans="21:42" ht="15" customHeight="1" x14ac:dyDescent="0.25">
      <c r="U7232" s="104"/>
      <c r="AB7232" s="104"/>
      <c r="AC7232" s="104"/>
      <c r="AF7232" s="104"/>
      <c r="AG7232" s="104"/>
      <c r="AK7232" s="104"/>
      <c r="AL7232" s="104"/>
      <c r="AO7232" s="104"/>
      <c r="AP7232" s="104"/>
    </row>
    <row r="7233" spans="21:42" ht="15" customHeight="1" x14ac:dyDescent="0.25">
      <c r="U7233" s="104"/>
      <c r="AB7233" s="104"/>
      <c r="AC7233" s="104"/>
      <c r="AF7233" s="104"/>
      <c r="AG7233" s="104"/>
      <c r="AK7233" s="104"/>
      <c r="AL7233" s="104"/>
      <c r="AO7233" s="104"/>
      <c r="AP7233" s="104"/>
    </row>
    <row r="7234" spans="21:42" ht="15" customHeight="1" x14ac:dyDescent="0.25">
      <c r="U7234" s="104"/>
      <c r="AB7234" s="104"/>
      <c r="AC7234" s="104"/>
      <c r="AF7234" s="104"/>
      <c r="AG7234" s="104"/>
      <c r="AK7234" s="104"/>
      <c r="AL7234" s="104"/>
      <c r="AO7234" s="104"/>
      <c r="AP7234" s="104"/>
    </row>
    <row r="7235" spans="21:42" ht="15" customHeight="1" x14ac:dyDescent="0.25">
      <c r="U7235" s="104"/>
      <c r="AB7235" s="104"/>
      <c r="AC7235" s="104"/>
      <c r="AF7235" s="104"/>
      <c r="AG7235" s="104"/>
      <c r="AK7235" s="104"/>
      <c r="AL7235" s="104"/>
      <c r="AO7235" s="104"/>
      <c r="AP7235" s="104"/>
    </row>
    <row r="7236" spans="21:42" ht="15" customHeight="1" x14ac:dyDescent="0.25">
      <c r="U7236" s="104"/>
      <c r="AB7236" s="104"/>
      <c r="AC7236" s="104"/>
      <c r="AF7236" s="104"/>
      <c r="AG7236" s="104"/>
      <c r="AK7236" s="104"/>
      <c r="AL7236" s="104"/>
      <c r="AO7236" s="104"/>
      <c r="AP7236" s="104"/>
    </row>
    <row r="7237" spans="21:42" ht="15" customHeight="1" x14ac:dyDescent="0.25">
      <c r="U7237" s="104"/>
      <c r="AB7237" s="104"/>
      <c r="AC7237" s="104"/>
      <c r="AF7237" s="104"/>
      <c r="AG7237" s="104"/>
      <c r="AK7237" s="104"/>
      <c r="AL7237" s="104"/>
      <c r="AO7237" s="104"/>
      <c r="AP7237" s="104"/>
    </row>
    <row r="7238" spans="21:42" ht="15" customHeight="1" x14ac:dyDescent="0.25">
      <c r="U7238" s="104"/>
      <c r="AB7238" s="104"/>
      <c r="AC7238" s="104"/>
      <c r="AF7238" s="104"/>
      <c r="AG7238" s="104"/>
      <c r="AK7238" s="104"/>
      <c r="AL7238" s="104"/>
      <c r="AO7238" s="104"/>
      <c r="AP7238" s="104"/>
    </row>
    <row r="7239" spans="21:42" ht="15" customHeight="1" x14ac:dyDescent="0.25">
      <c r="U7239" s="104"/>
      <c r="AB7239" s="104"/>
      <c r="AC7239" s="104"/>
      <c r="AF7239" s="104"/>
      <c r="AG7239" s="104"/>
      <c r="AK7239" s="104"/>
      <c r="AL7239" s="104"/>
      <c r="AO7239" s="104"/>
      <c r="AP7239" s="104"/>
    </row>
    <row r="7240" spans="21:42" ht="15" customHeight="1" x14ac:dyDescent="0.25">
      <c r="U7240" s="104"/>
      <c r="AB7240" s="104"/>
      <c r="AC7240" s="104"/>
      <c r="AF7240" s="104"/>
      <c r="AG7240" s="104"/>
      <c r="AK7240" s="104"/>
      <c r="AL7240" s="104"/>
      <c r="AO7240" s="104"/>
      <c r="AP7240" s="104"/>
    </row>
    <row r="7241" spans="21:42" ht="15" customHeight="1" x14ac:dyDescent="0.25">
      <c r="U7241" s="104"/>
      <c r="AB7241" s="104"/>
      <c r="AC7241" s="104"/>
      <c r="AF7241" s="104"/>
      <c r="AG7241" s="104"/>
      <c r="AK7241" s="104"/>
      <c r="AL7241" s="104"/>
      <c r="AO7241" s="104"/>
      <c r="AP7241" s="104"/>
    </row>
    <row r="7242" spans="21:42" ht="15" customHeight="1" x14ac:dyDescent="0.25">
      <c r="U7242" s="104"/>
      <c r="AB7242" s="104"/>
      <c r="AC7242" s="104"/>
      <c r="AF7242" s="104"/>
      <c r="AG7242" s="104"/>
      <c r="AK7242" s="104"/>
      <c r="AL7242" s="104"/>
      <c r="AO7242" s="104"/>
      <c r="AP7242" s="104"/>
    </row>
    <row r="7243" spans="21:42" ht="15" customHeight="1" x14ac:dyDescent="0.25">
      <c r="U7243" s="104"/>
      <c r="AB7243" s="104"/>
      <c r="AC7243" s="104"/>
      <c r="AF7243" s="104"/>
      <c r="AG7243" s="104"/>
      <c r="AK7243" s="104"/>
      <c r="AL7243" s="104"/>
      <c r="AO7243" s="104"/>
      <c r="AP7243" s="104"/>
    </row>
    <row r="7244" spans="21:42" ht="15" customHeight="1" x14ac:dyDescent="0.25">
      <c r="U7244" s="104"/>
      <c r="AB7244" s="104"/>
      <c r="AC7244" s="104"/>
      <c r="AF7244" s="104"/>
      <c r="AG7244" s="104"/>
      <c r="AK7244" s="104"/>
      <c r="AL7244" s="104"/>
      <c r="AO7244" s="104"/>
      <c r="AP7244" s="104"/>
    </row>
    <row r="7245" spans="21:42" ht="15" customHeight="1" x14ac:dyDescent="0.25">
      <c r="U7245" s="104"/>
      <c r="AB7245" s="104"/>
      <c r="AC7245" s="104"/>
      <c r="AF7245" s="104"/>
      <c r="AG7245" s="104"/>
      <c r="AK7245" s="104"/>
      <c r="AL7245" s="104"/>
      <c r="AO7245" s="104"/>
      <c r="AP7245" s="104"/>
    </row>
    <row r="7246" spans="21:42" ht="15" customHeight="1" x14ac:dyDescent="0.25">
      <c r="U7246" s="104"/>
      <c r="AB7246" s="104"/>
      <c r="AC7246" s="104"/>
      <c r="AF7246" s="104"/>
      <c r="AG7246" s="104"/>
      <c r="AK7246" s="104"/>
      <c r="AL7246" s="104"/>
      <c r="AO7246" s="104"/>
      <c r="AP7246" s="104"/>
    </row>
    <row r="7247" spans="21:42" ht="15" customHeight="1" x14ac:dyDescent="0.25">
      <c r="U7247" s="104"/>
      <c r="AB7247" s="104"/>
      <c r="AC7247" s="104"/>
      <c r="AF7247" s="104"/>
      <c r="AG7247" s="104"/>
      <c r="AK7247" s="104"/>
      <c r="AL7247" s="104"/>
      <c r="AO7247" s="104"/>
      <c r="AP7247" s="104"/>
    </row>
    <row r="7248" spans="21:42" ht="15" customHeight="1" x14ac:dyDescent="0.25">
      <c r="U7248" s="104"/>
      <c r="AB7248" s="104"/>
      <c r="AC7248" s="104"/>
      <c r="AF7248" s="104"/>
      <c r="AG7248" s="104"/>
      <c r="AK7248" s="104"/>
      <c r="AL7248" s="104"/>
      <c r="AO7248" s="104"/>
      <c r="AP7248" s="104"/>
    </row>
    <row r="7249" spans="21:42" ht="15" customHeight="1" x14ac:dyDescent="0.25">
      <c r="U7249" s="104"/>
      <c r="AB7249" s="104"/>
      <c r="AC7249" s="104"/>
      <c r="AF7249" s="104"/>
      <c r="AG7249" s="104"/>
      <c r="AK7249" s="104"/>
      <c r="AL7249" s="104"/>
      <c r="AO7249" s="104"/>
      <c r="AP7249" s="104"/>
    </row>
    <row r="7250" spans="21:42" ht="15" customHeight="1" x14ac:dyDescent="0.25">
      <c r="U7250" s="104"/>
      <c r="AB7250" s="104"/>
      <c r="AC7250" s="104"/>
      <c r="AF7250" s="104"/>
      <c r="AG7250" s="104"/>
      <c r="AK7250" s="104"/>
      <c r="AL7250" s="104"/>
      <c r="AO7250" s="104"/>
      <c r="AP7250" s="104"/>
    </row>
    <row r="7251" spans="21:42" ht="15" customHeight="1" x14ac:dyDescent="0.25">
      <c r="U7251" s="104"/>
      <c r="AB7251" s="104"/>
      <c r="AC7251" s="104"/>
      <c r="AF7251" s="104"/>
      <c r="AG7251" s="104"/>
      <c r="AK7251" s="104"/>
      <c r="AL7251" s="104"/>
      <c r="AO7251" s="104"/>
      <c r="AP7251" s="104"/>
    </row>
    <row r="7252" spans="21:42" ht="15" customHeight="1" x14ac:dyDescent="0.25">
      <c r="U7252" s="104"/>
      <c r="AB7252" s="104"/>
      <c r="AC7252" s="104"/>
      <c r="AF7252" s="104"/>
      <c r="AG7252" s="104"/>
      <c r="AK7252" s="104"/>
      <c r="AL7252" s="104"/>
      <c r="AO7252" s="104"/>
      <c r="AP7252" s="104"/>
    </row>
    <row r="7253" spans="21:42" ht="15" customHeight="1" x14ac:dyDescent="0.25">
      <c r="U7253" s="104"/>
      <c r="AB7253" s="104"/>
      <c r="AC7253" s="104"/>
      <c r="AF7253" s="104"/>
      <c r="AG7253" s="104"/>
      <c r="AK7253" s="104"/>
      <c r="AL7253" s="104"/>
      <c r="AO7253" s="104"/>
      <c r="AP7253" s="104"/>
    </row>
    <row r="7254" spans="21:42" ht="15" customHeight="1" x14ac:dyDescent="0.25">
      <c r="U7254" s="104"/>
      <c r="AB7254" s="104"/>
      <c r="AC7254" s="104"/>
      <c r="AF7254" s="104"/>
      <c r="AG7254" s="104"/>
      <c r="AK7254" s="104"/>
      <c r="AL7254" s="104"/>
      <c r="AO7254" s="104"/>
      <c r="AP7254" s="104"/>
    </row>
    <row r="7255" spans="21:42" ht="15" customHeight="1" x14ac:dyDescent="0.25">
      <c r="U7255" s="104"/>
      <c r="AB7255" s="104"/>
      <c r="AC7255" s="104"/>
      <c r="AF7255" s="104"/>
      <c r="AG7255" s="104"/>
      <c r="AK7255" s="104"/>
      <c r="AL7255" s="104"/>
      <c r="AO7255" s="104"/>
      <c r="AP7255" s="104"/>
    </row>
    <row r="7256" spans="21:42" ht="15" customHeight="1" x14ac:dyDescent="0.25">
      <c r="U7256" s="104"/>
      <c r="AB7256" s="104"/>
      <c r="AC7256" s="104"/>
      <c r="AF7256" s="104"/>
      <c r="AG7256" s="104"/>
      <c r="AK7256" s="104"/>
      <c r="AL7256" s="104"/>
      <c r="AO7256" s="104"/>
      <c r="AP7256" s="104"/>
    </row>
    <row r="7257" spans="21:42" ht="15" customHeight="1" x14ac:dyDescent="0.25">
      <c r="U7257" s="104"/>
      <c r="AB7257" s="104"/>
      <c r="AC7257" s="104"/>
      <c r="AF7257" s="104"/>
      <c r="AG7257" s="104"/>
      <c r="AK7257" s="104"/>
      <c r="AL7257" s="104"/>
      <c r="AO7257" s="104"/>
      <c r="AP7257" s="104"/>
    </row>
    <row r="7258" spans="21:42" ht="15" customHeight="1" x14ac:dyDescent="0.25">
      <c r="U7258" s="104"/>
      <c r="AB7258" s="104"/>
      <c r="AC7258" s="104"/>
      <c r="AF7258" s="104"/>
      <c r="AG7258" s="104"/>
      <c r="AK7258" s="104"/>
      <c r="AL7258" s="104"/>
      <c r="AO7258" s="104"/>
      <c r="AP7258" s="104"/>
    </row>
    <row r="7259" spans="21:42" ht="15" customHeight="1" x14ac:dyDescent="0.25">
      <c r="U7259" s="104"/>
      <c r="AB7259" s="104"/>
      <c r="AC7259" s="104"/>
      <c r="AF7259" s="104"/>
      <c r="AG7259" s="104"/>
      <c r="AK7259" s="104"/>
      <c r="AL7259" s="104"/>
      <c r="AO7259" s="104"/>
      <c r="AP7259" s="104"/>
    </row>
    <row r="7260" spans="21:42" ht="15" customHeight="1" x14ac:dyDescent="0.25">
      <c r="U7260" s="104"/>
      <c r="AB7260" s="104"/>
      <c r="AC7260" s="104"/>
      <c r="AF7260" s="104"/>
      <c r="AG7260" s="104"/>
      <c r="AK7260" s="104"/>
      <c r="AL7260" s="104"/>
      <c r="AO7260" s="104"/>
      <c r="AP7260" s="104"/>
    </row>
    <row r="7261" spans="21:42" ht="15" customHeight="1" x14ac:dyDescent="0.25">
      <c r="U7261" s="104"/>
      <c r="AB7261" s="104"/>
      <c r="AC7261" s="104"/>
      <c r="AF7261" s="104"/>
      <c r="AG7261" s="104"/>
      <c r="AK7261" s="104"/>
      <c r="AL7261" s="104"/>
      <c r="AO7261" s="104"/>
      <c r="AP7261" s="104"/>
    </row>
    <row r="7262" spans="21:42" ht="15" customHeight="1" x14ac:dyDescent="0.25">
      <c r="U7262" s="104"/>
      <c r="AB7262" s="104"/>
      <c r="AC7262" s="104"/>
      <c r="AF7262" s="104"/>
      <c r="AG7262" s="104"/>
      <c r="AK7262" s="104"/>
      <c r="AL7262" s="104"/>
      <c r="AO7262" s="104"/>
      <c r="AP7262" s="104"/>
    </row>
    <row r="7263" spans="21:42" ht="15" customHeight="1" x14ac:dyDescent="0.25">
      <c r="U7263" s="104"/>
      <c r="AB7263" s="104"/>
      <c r="AC7263" s="104"/>
      <c r="AF7263" s="104"/>
      <c r="AG7263" s="104"/>
      <c r="AK7263" s="104"/>
      <c r="AL7263" s="104"/>
      <c r="AO7263" s="104"/>
      <c r="AP7263" s="104"/>
    </row>
    <row r="7264" spans="21:42" ht="15" customHeight="1" x14ac:dyDescent="0.25">
      <c r="U7264" s="104"/>
      <c r="AB7264" s="104"/>
      <c r="AC7264" s="104"/>
      <c r="AF7264" s="104"/>
      <c r="AG7264" s="104"/>
      <c r="AK7264" s="104"/>
      <c r="AL7264" s="104"/>
      <c r="AO7264" s="104"/>
      <c r="AP7264" s="104"/>
    </row>
    <row r="7265" spans="21:42" ht="15" customHeight="1" x14ac:dyDescent="0.25">
      <c r="U7265" s="104"/>
      <c r="AB7265" s="104"/>
      <c r="AC7265" s="104"/>
      <c r="AF7265" s="104"/>
      <c r="AG7265" s="104"/>
      <c r="AK7265" s="104"/>
      <c r="AL7265" s="104"/>
      <c r="AO7265" s="104"/>
      <c r="AP7265" s="104"/>
    </row>
    <row r="7266" spans="21:42" ht="15" customHeight="1" x14ac:dyDescent="0.25">
      <c r="U7266" s="104"/>
      <c r="AB7266" s="104"/>
      <c r="AC7266" s="104"/>
      <c r="AF7266" s="104"/>
      <c r="AG7266" s="104"/>
      <c r="AK7266" s="104"/>
      <c r="AL7266" s="104"/>
      <c r="AO7266" s="104"/>
      <c r="AP7266" s="104"/>
    </row>
    <row r="7267" spans="21:42" ht="15" customHeight="1" x14ac:dyDescent="0.25">
      <c r="U7267" s="104"/>
      <c r="AB7267" s="104"/>
      <c r="AC7267" s="104"/>
      <c r="AF7267" s="104"/>
      <c r="AG7267" s="104"/>
      <c r="AK7267" s="104"/>
      <c r="AL7267" s="104"/>
      <c r="AO7267" s="104"/>
      <c r="AP7267" s="104"/>
    </row>
    <row r="7268" spans="21:42" ht="15" customHeight="1" x14ac:dyDescent="0.25">
      <c r="U7268" s="104"/>
      <c r="AB7268" s="104"/>
      <c r="AC7268" s="104"/>
      <c r="AF7268" s="104"/>
      <c r="AG7268" s="104"/>
      <c r="AK7268" s="104"/>
      <c r="AL7268" s="104"/>
      <c r="AO7268" s="104"/>
      <c r="AP7268" s="104"/>
    </row>
    <row r="7269" spans="21:42" ht="15" customHeight="1" x14ac:dyDescent="0.25">
      <c r="U7269" s="104"/>
      <c r="AB7269" s="104"/>
      <c r="AC7269" s="104"/>
      <c r="AF7269" s="104"/>
      <c r="AG7269" s="104"/>
      <c r="AK7269" s="104"/>
      <c r="AL7269" s="104"/>
      <c r="AO7269" s="104"/>
      <c r="AP7269" s="104"/>
    </row>
    <row r="7270" spans="21:42" ht="15" customHeight="1" x14ac:dyDescent="0.25">
      <c r="U7270" s="104"/>
      <c r="AB7270" s="104"/>
      <c r="AC7270" s="104"/>
      <c r="AF7270" s="104"/>
      <c r="AG7270" s="104"/>
      <c r="AK7270" s="104"/>
      <c r="AL7270" s="104"/>
      <c r="AO7270" s="104"/>
      <c r="AP7270" s="104"/>
    </row>
    <row r="7271" spans="21:42" ht="15" customHeight="1" x14ac:dyDescent="0.25">
      <c r="U7271" s="104"/>
      <c r="AB7271" s="104"/>
      <c r="AC7271" s="104"/>
      <c r="AF7271" s="104"/>
      <c r="AG7271" s="104"/>
      <c r="AK7271" s="104"/>
      <c r="AL7271" s="104"/>
      <c r="AO7271" s="104"/>
      <c r="AP7271" s="104"/>
    </row>
    <row r="7272" spans="21:42" ht="15" customHeight="1" x14ac:dyDescent="0.25">
      <c r="U7272" s="104"/>
      <c r="AB7272" s="104"/>
      <c r="AC7272" s="104"/>
      <c r="AF7272" s="104"/>
      <c r="AG7272" s="104"/>
      <c r="AK7272" s="104"/>
      <c r="AL7272" s="104"/>
      <c r="AO7272" s="104"/>
      <c r="AP7272" s="104"/>
    </row>
    <row r="7273" spans="21:42" ht="15" customHeight="1" x14ac:dyDescent="0.25">
      <c r="U7273" s="104"/>
      <c r="AB7273" s="104"/>
      <c r="AC7273" s="104"/>
      <c r="AF7273" s="104"/>
      <c r="AG7273" s="104"/>
      <c r="AK7273" s="104"/>
      <c r="AL7273" s="104"/>
      <c r="AO7273" s="104"/>
      <c r="AP7273" s="104"/>
    </row>
    <row r="7274" spans="21:42" ht="15" customHeight="1" x14ac:dyDescent="0.25">
      <c r="U7274" s="104"/>
      <c r="AB7274" s="104"/>
      <c r="AC7274" s="104"/>
      <c r="AF7274" s="104"/>
      <c r="AG7274" s="104"/>
      <c r="AK7274" s="104"/>
      <c r="AL7274" s="104"/>
      <c r="AO7274" s="104"/>
      <c r="AP7274" s="104"/>
    </row>
    <row r="7275" spans="21:42" ht="15" customHeight="1" x14ac:dyDescent="0.25">
      <c r="U7275" s="104"/>
      <c r="AB7275" s="104"/>
      <c r="AC7275" s="104"/>
      <c r="AF7275" s="104"/>
      <c r="AG7275" s="104"/>
      <c r="AK7275" s="104"/>
      <c r="AL7275" s="104"/>
      <c r="AO7275" s="104"/>
      <c r="AP7275" s="104"/>
    </row>
    <row r="7276" spans="21:42" ht="15" customHeight="1" x14ac:dyDescent="0.25">
      <c r="U7276" s="104"/>
      <c r="AB7276" s="104"/>
      <c r="AC7276" s="104"/>
      <c r="AF7276" s="104"/>
      <c r="AG7276" s="104"/>
      <c r="AK7276" s="104"/>
      <c r="AL7276" s="104"/>
      <c r="AO7276" s="104"/>
      <c r="AP7276" s="104"/>
    </row>
    <row r="7277" spans="21:42" ht="15" customHeight="1" x14ac:dyDescent="0.25">
      <c r="U7277" s="104"/>
      <c r="AB7277" s="104"/>
      <c r="AC7277" s="104"/>
      <c r="AF7277" s="104"/>
      <c r="AG7277" s="104"/>
      <c r="AK7277" s="104"/>
      <c r="AL7277" s="104"/>
      <c r="AO7277" s="104"/>
      <c r="AP7277" s="104"/>
    </row>
    <row r="7278" spans="21:42" ht="15" customHeight="1" x14ac:dyDescent="0.25">
      <c r="U7278" s="104"/>
      <c r="AB7278" s="104"/>
      <c r="AC7278" s="104"/>
      <c r="AF7278" s="104"/>
      <c r="AG7278" s="104"/>
      <c r="AK7278" s="104"/>
      <c r="AL7278" s="104"/>
      <c r="AO7278" s="104"/>
      <c r="AP7278" s="104"/>
    </row>
    <row r="7279" spans="21:42" ht="15" customHeight="1" x14ac:dyDescent="0.25">
      <c r="U7279" s="104"/>
      <c r="AB7279" s="104"/>
      <c r="AC7279" s="104"/>
      <c r="AF7279" s="104"/>
      <c r="AG7279" s="104"/>
      <c r="AK7279" s="104"/>
      <c r="AL7279" s="104"/>
      <c r="AO7279" s="104"/>
      <c r="AP7279" s="104"/>
    </row>
    <row r="7280" spans="21:42" ht="15" customHeight="1" x14ac:dyDescent="0.25">
      <c r="U7280" s="104"/>
      <c r="AB7280" s="104"/>
      <c r="AC7280" s="104"/>
      <c r="AF7280" s="104"/>
      <c r="AG7280" s="104"/>
      <c r="AK7280" s="104"/>
      <c r="AL7280" s="104"/>
      <c r="AO7280" s="104"/>
      <c r="AP7280" s="104"/>
    </row>
    <row r="7281" spans="21:42" ht="15" customHeight="1" x14ac:dyDescent="0.25">
      <c r="U7281" s="104"/>
      <c r="AB7281" s="104"/>
      <c r="AC7281" s="104"/>
      <c r="AF7281" s="104"/>
      <c r="AG7281" s="104"/>
      <c r="AK7281" s="104"/>
      <c r="AL7281" s="104"/>
      <c r="AO7281" s="104"/>
      <c r="AP7281" s="104"/>
    </row>
    <row r="7282" spans="21:42" ht="15" customHeight="1" x14ac:dyDescent="0.25">
      <c r="U7282" s="104"/>
      <c r="AB7282" s="104"/>
      <c r="AC7282" s="104"/>
      <c r="AF7282" s="104"/>
      <c r="AG7282" s="104"/>
      <c r="AK7282" s="104"/>
      <c r="AL7282" s="104"/>
      <c r="AO7282" s="104"/>
      <c r="AP7282" s="104"/>
    </row>
    <row r="7283" spans="21:42" ht="15" customHeight="1" x14ac:dyDescent="0.25">
      <c r="U7283" s="104"/>
      <c r="AB7283" s="104"/>
      <c r="AC7283" s="104"/>
      <c r="AF7283" s="104"/>
      <c r="AG7283" s="104"/>
      <c r="AK7283" s="104"/>
      <c r="AL7283" s="104"/>
      <c r="AO7283" s="104"/>
      <c r="AP7283" s="104"/>
    </row>
    <row r="7284" spans="21:42" ht="15" customHeight="1" x14ac:dyDescent="0.25">
      <c r="U7284" s="104"/>
      <c r="AB7284" s="104"/>
      <c r="AC7284" s="104"/>
      <c r="AF7284" s="104"/>
      <c r="AG7284" s="104"/>
      <c r="AK7284" s="104"/>
      <c r="AL7284" s="104"/>
      <c r="AO7284" s="104"/>
      <c r="AP7284" s="104"/>
    </row>
    <row r="7285" spans="21:42" ht="15" customHeight="1" x14ac:dyDescent="0.25">
      <c r="U7285" s="104"/>
      <c r="AB7285" s="104"/>
      <c r="AC7285" s="104"/>
      <c r="AF7285" s="104"/>
      <c r="AG7285" s="104"/>
      <c r="AK7285" s="104"/>
      <c r="AL7285" s="104"/>
      <c r="AO7285" s="104"/>
      <c r="AP7285" s="104"/>
    </row>
    <row r="7286" spans="21:42" ht="15" customHeight="1" x14ac:dyDescent="0.25">
      <c r="U7286" s="104"/>
      <c r="AB7286" s="104"/>
      <c r="AC7286" s="104"/>
      <c r="AF7286" s="104"/>
      <c r="AG7286" s="104"/>
      <c r="AK7286" s="104"/>
      <c r="AL7286" s="104"/>
      <c r="AO7286" s="104"/>
      <c r="AP7286" s="104"/>
    </row>
    <row r="7287" spans="21:42" ht="15" customHeight="1" x14ac:dyDescent="0.25">
      <c r="U7287" s="104"/>
      <c r="AB7287" s="104"/>
      <c r="AC7287" s="104"/>
      <c r="AF7287" s="104"/>
      <c r="AG7287" s="104"/>
      <c r="AK7287" s="104"/>
      <c r="AL7287" s="104"/>
      <c r="AO7287" s="104"/>
      <c r="AP7287" s="104"/>
    </row>
    <row r="7288" spans="21:42" ht="15" customHeight="1" x14ac:dyDescent="0.25">
      <c r="U7288" s="104"/>
      <c r="AB7288" s="104"/>
      <c r="AC7288" s="104"/>
      <c r="AF7288" s="104"/>
      <c r="AG7288" s="104"/>
      <c r="AK7288" s="104"/>
      <c r="AL7288" s="104"/>
      <c r="AO7288" s="104"/>
      <c r="AP7288" s="104"/>
    </row>
    <row r="7289" spans="21:42" ht="15" customHeight="1" x14ac:dyDescent="0.25">
      <c r="U7289" s="104"/>
      <c r="AB7289" s="104"/>
      <c r="AC7289" s="104"/>
      <c r="AF7289" s="104"/>
      <c r="AG7289" s="104"/>
      <c r="AK7289" s="104"/>
      <c r="AL7289" s="104"/>
      <c r="AO7289" s="104"/>
      <c r="AP7289" s="104"/>
    </row>
    <row r="7290" spans="21:42" ht="15" customHeight="1" x14ac:dyDescent="0.25">
      <c r="U7290" s="104"/>
      <c r="AB7290" s="104"/>
      <c r="AC7290" s="104"/>
      <c r="AF7290" s="104"/>
      <c r="AG7290" s="104"/>
      <c r="AK7290" s="104"/>
      <c r="AL7290" s="104"/>
      <c r="AO7290" s="104"/>
      <c r="AP7290" s="104"/>
    </row>
    <row r="7291" spans="21:42" ht="15" customHeight="1" x14ac:dyDescent="0.25">
      <c r="U7291" s="104"/>
      <c r="AB7291" s="104"/>
      <c r="AC7291" s="104"/>
      <c r="AF7291" s="104"/>
      <c r="AG7291" s="104"/>
      <c r="AK7291" s="104"/>
      <c r="AL7291" s="104"/>
      <c r="AO7291" s="104"/>
      <c r="AP7291" s="104"/>
    </row>
    <row r="7292" spans="21:42" ht="15" customHeight="1" x14ac:dyDescent="0.25">
      <c r="U7292" s="104"/>
      <c r="AB7292" s="104"/>
      <c r="AC7292" s="104"/>
      <c r="AF7292" s="104"/>
      <c r="AG7292" s="104"/>
      <c r="AK7292" s="104"/>
      <c r="AL7292" s="104"/>
      <c r="AO7292" s="104"/>
      <c r="AP7292" s="104"/>
    </row>
    <row r="7293" spans="21:42" ht="15" customHeight="1" x14ac:dyDescent="0.25">
      <c r="U7293" s="104"/>
      <c r="AB7293" s="104"/>
      <c r="AC7293" s="104"/>
      <c r="AF7293" s="104"/>
      <c r="AG7293" s="104"/>
      <c r="AK7293" s="104"/>
      <c r="AL7293" s="104"/>
      <c r="AO7293" s="104"/>
      <c r="AP7293" s="104"/>
    </row>
    <row r="7294" spans="21:42" ht="15" customHeight="1" x14ac:dyDescent="0.25">
      <c r="U7294" s="104"/>
      <c r="AB7294" s="104"/>
      <c r="AC7294" s="104"/>
      <c r="AF7294" s="104"/>
      <c r="AG7294" s="104"/>
      <c r="AK7294" s="104"/>
      <c r="AL7294" s="104"/>
      <c r="AO7294" s="104"/>
      <c r="AP7294" s="104"/>
    </row>
    <row r="7295" spans="21:42" ht="15" customHeight="1" x14ac:dyDescent="0.25">
      <c r="U7295" s="104"/>
      <c r="AB7295" s="104"/>
      <c r="AC7295" s="104"/>
      <c r="AF7295" s="104"/>
      <c r="AG7295" s="104"/>
      <c r="AK7295" s="104"/>
      <c r="AL7295" s="104"/>
      <c r="AO7295" s="104"/>
      <c r="AP7295" s="104"/>
    </row>
    <row r="7296" spans="21:42" ht="15" customHeight="1" x14ac:dyDescent="0.25">
      <c r="U7296" s="104"/>
      <c r="AB7296" s="104"/>
      <c r="AC7296" s="104"/>
      <c r="AF7296" s="104"/>
      <c r="AG7296" s="104"/>
      <c r="AK7296" s="104"/>
      <c r="AL7296" s="104"/>
      <c r="AO7296" s="104"/>
      <c r="AP7296" s="104"/>
    </row>
    <row r="7297" spans="21:42" ht="15" customHeight="1" x14ac:dyDescent="0.25">
      <c r="U7297" s="104"/>
      <c r="AB7297" s="104"/>
      <c r="AC7297" s="104"/>
      <c r="AF7297" s="104"/>
      <c r="AG7297" s="104"/>
      <c r="AK7297" s="104"/>
      <c r="AL7297" s="104"/>
      <c r="AO7297" s="104"/>
      <c r="AP7297" s="104"/>
    </row>
    <row r="7298" spans="21:42" ht="15" customHeight="1" x14ac:dyDescent="0.25">
      <c r="U7298" s="104"/>
      <c r="AB7298" s="104"/>
      <c r="AC7298" s="104"/>
      <c r="AF7298" s="104"/>
      <c r="AG7298" s="104"/>
      <c r="AK7298" s="104"/>
      <c r="AL7298" s="104"/>
      <c r="AO7298" s="104"/>
      <c r="AP7298" s="104"/>
    </row>
    <row r="7299" spans="21:42" ht="15" customHeight="1" x14ac:dyDescent="0.25">
      <c r="U7299" s="104"/>
      <c r="AB7299" s="104"/>
      <c r="AC7299" s="104"/>
      <c r="AF7299" s="104"/>
      <c r="AG7299" s="104"/>
      <c r="AK7299" s="104"/>
      <c r="AL7299" s="104"/>
      <c r="AO7299" s="104"/>
      <c r="AP7299" s="104"/>
    </row>
    <row r="7300" spans="21:42" ht="15" customHeight="1" x14ac:dyDescent="0.25">
      <c r="U7300" s="104"/>
      <c r="AB7300" s="104"/>
      <c r="AC7300" s="104"/>
      <c r="AF7300" s="104"/>
      <c r="AG7300" s="104"/>
      <c r="AK7300" s="104"/>
      <c r="AL7300" s="104"/>
      <c r="AO7300" s="104"/>
      <c r="AP7300" s="104"/>
    </row>
    <row r="7301" spans="21:42" ht="15" customHeight="1" x14ac:dyDescent="0.25">
      <c r="U7301" s="104"/>
      <c r="AB7301" s="104"/>
      <c r="AC7301" s="104"/>
      <c r="AF7301" s="104"/>
      <c r="AG7301" s="104"/>
      <c r="AK7301" s="104"/>
      <c r="AL7301" s="104"/>
      <c r="AO7301" s="104"/>
      <c r="AP7301" s="104"/>
    </row>
    <row r="7302" spans="21:42" ht="15" customHeight="1" x14ac:dyDescent="0.25">
      <c r="U7302" s="104"/>
      <c r="AB7302" s="104"/>
      <c r="AC7302" s="104"/>
      <c r="AF7302" s="104"/>
      <c r="AG7302" s="104"/>
      <c r="AK7302" s="104"/>
      <c r="AL7302" s="104"/>
      <c r="AO7302" s="104"/>
      <c r="AP7302" s="104"/>
    </row>
    <row r="7303" spans="21:42" ht="15" customHeight="1" x14ac:dyDescent="0.25">
      <c r="U7303" s="104"/>
      <c r="AB7303" s="104"/>
      <c r="AC7303" s="104"/>
      <c r="AF7303" s="104"/>
      <c r="AG7303" s="104"/>
      <c r="AK7303" s="104"/>
      <c r="AL7303" s="104"/>
      <c r="AO7303" s="104"/>
      <c r="AP7303" s="104"/>
    </row>
    <row r="7304" spans="21:42" ht="15" customHeight="1" x14ac:dyDescent="0.25">
      <c r="U7304" s="104"/>
      <c r="AB7304" s="104"/>
      <c r="AC7304" s="104"/>
      <c r="AF7304" s="104"/>
      <c r="AG7304" s="104"/>
      <c r="AK7304" s="104"/>
      <c r="AL7304" s="104"/>
      <c r="AO7304" s="104"/>
      <c r="AP7304" s="104"/>
    </row>
    <row r="7305" spans="21:42" ht="15" customHeight="1" x14ac:dyDescent="0.25">
      <c r="U7305" s="104"/>
      <c r="AB7305" s="104"/>
      <c r="AC7305" s="104"/>
      <c r="AF7305" s="104"/>
      <c r="AG7305" s="104"/>
      <c r="AK7305" s="104"/>
      <c r="AL7305" s="104"/>
      <c r="AO7305" s="104"/>
      <c r="AP7305" s="104"/>
    </row>
    <row r="7306" spans="21:42" ht="15" customHeight="1" x14ac:dyDescent="0.25">
      <c r="U7306" s="104"/>
      <c r="AB7306" s="104"/>
      <c r="AC7306" s="104"/>
      <c r="AF7306" s="104"/>
      <c r="AG7306" s="104"/>
      <c r="AK7306" s="104"/>
      <c r="AL7306" s="104"/>
      <c r="AO7306" s="104"/>
      <c r="AP7306" s="104"/>
    </row>
    <row r="7307" spans="21:42" ht="15" customHeight="1" x14ac:dyDescent="0.25">
      <c r="U7307" s="104"/>
      <c r="AB7307" s="104"/>
      <c r="AC7307" s="104"/>
      <c r="AF7307" s="104"/>
      <c r="AG7307" s="104"/>
      <c r="AK7307" s="104"/>
      <c r="AL7307" s="104"/>
      <c r="AO7307" s="104"/>
      <c r="AP7307" s="104"/>
    </row>
    <row r="7308" spans="21:42" ht="15" customHeight="1" x14ac:dyDescent="0.25">
      <c r="U7308" s="104"/>
      <c r="AB7308" s="104"/>
      <c r="AC7308" s="104"/>
      <c r="AF7308" s="104"/>
      <c r="AG7308" s="104"/>
      <c r="AK7308" s="104"/>
      <c r="AL7308" s="104"/>
      <c r="AO7308" s="104"/>
      <c r="AP7308" s="104"/>
    </row>
    <row r="7309" spans="21:42" ht="15" customHeight="1" x14ac:dyDescent="0.25">
      <c r="U7309" s="104"/>
      <c r="AB7309" s="104"/>
      <c r="AC7309" s="104"/>
      <c r="AF7309" s="104"/>
      <c r="AG7309" s="104"/>
      <c r="AK7309" s="104"/>
      <c r="AL7309" s="104"/>
      <c r="AO7309" s="104"/>
      <c r="AP7309" s="104"/>
    </row>
    <row r="7310" spans="21:42" ht="15" customHeight="1" x14ac:dyDescent="0.25">
      <c r="U7310" s="104"/>
      <c r="AB7310" s="104"/>
      <c r="AC7310" s="104"/>
      <c r="AF7310" s="104"/>
      <c r="AG7310" s="104"/>
      <c r="AK7310" s="104"/>
      <c r="AL7310" s="104"/>
      <c r="AO7310" s="104"/>
      <c r="AP7310" s="104"/>
    </row>
    <row r="7311" spans="21:42" ht="15" customHeight="1" x14ac:dyDescent="0.25">
      <c r="U7311" s="104"/>
      <c r="AB7311" s="104"/>
      <c r="AC7311" s="104"/>
      <c r="AF7311" s="104"/>
      <c r="AG7311" s="104"/>
      <c r="AK7311" s="104"/>
      <c r="AL7311" s="104"/>
      <c r="AO7311" s="104"/>
      <c r="AP7311" s="104"/>
    </row>
    <row r="7312" spans="21:42" ht="15" customHeight="1" x14ac:dyDescent="0.25">
      <c r="U7312" s="104"/>
      <c r="AB7312" s="104"/>
      <c r="AC7312" s="104"/>
      <c r="AF7312" s="104"/>
      <c r="AG7312" s="104"/>
      <c r="AK7312" s="104"/>
      <c r="AL7312" s="104"/>
      <c r="AO7312" s="104"/>
      <c r="AP7312" s="104"/>
    </row>
    <row r="7313" spans="21:42" ht="15" customHeight="1" x14ac:dyDescent="0.25">
      <c r="U7313" s="104"/>
      <c r="AB7313" s="104"/>
      <c r="AC7313" s="104"/>
      <c r="AF7313" s="104"/>
      <c r="AG7313" s="104"/>
      <c r="AK7313" s="104"/>
      <c r="AL7313" s="104"/>
      <c r="AO7313" s="104"/>
      <c r="AP7313" s="104"/>
    </row>
    <row r="7314" spans="21:42" ht="15" customHeight="1" x14ac:dyDescent="0.25">
      <c r="U7314" s="104"/>
      <c r="AB7314" s="104"/>
      <c r="AC7314" s="104"/>
      <c r="AF7314" s="104"/>
      <c r="AG7314" s="104"/>
      <c r="AK7314" s="104"/>
      <c r="AL7314" s="104"/>
      <c r="AO7314" s="104"/>
      <c r="AP7314" s="104"/>
    </row>
    <row r="7315" spans="21:42" ht="15" customHeight="1" x14ac:dyDescent="0.25">
      <c r="U7315" s="104"/>
      <c r="AB7315" s="104"/>
      <c r="AC7315" s="104"/>
      <c r="AF7315" s="104"/>
      <c r="AG7315" s="104"/>
      <c r="AK7315" s="104"/>
      <c r="AL7315" s="104"/>
      <c r="AO7315" s="104"/>
      <c r="AP7315" s="104"/>
    </row>
    <row r="7316" spans="21:42" ht="15" customHeight="1" x14ac:dyDescent="0.25">
      <c r="U7316" s="104"/>
      <c r="AB7316" s="104"/>
      <c r="AC7316" s="104"/>
      <c r="AF7316" s="104"/>
      <c r="AG7316" s="104"/>
      <c r="AK7316" s="104"/>
      <c r="AL7316" s="104"/>
      <c r="AO7316" s="104"/>
      <c r="AP7316" s="104"/>
    </row>
    <row r="7317" spans="21:42" ht="15" customHeight="1" x14ac:dyDescent="0.25">
      <c r="U7317" s="104"/>
      <c r="AB7317" s="104"/>
      <c r="AC7317" s="104"/>
      <c r="AF7317" s="104"/>
      <c r="AG7317" s="104"/>
      <c r="AK7317" s="104"/>
      <c r="AL7317" s="104"/>
      <c r="AO7317" s="104"/>
      <c r="AP7317" s="104"/>
    </row>
    <row r="7318" spans="21:42" ht="15" customHeight="1" x14ac:dyDescent="0.25">
      <c r="U7318" s="104"/>
      <c r="AB7318" s="104"/>
      <c r="AC7318" s="104"/>
      <c r="AF7318" s="104"/>
      <c r="AG7318" s="104"/>
      <c r="AK7318" s="104"/>
      <c r="AL7318" s="104"/>
      <c r="AO7318" s="104"/>
      <c r="AP7318" s="104"/>
    </row>
    <row r="7319" spans="21:42" ht="15" customHeight="1" x14ac:dyDescent="0.25">
      <c r="U7319" s="104"/>
      <c r="AB7319" s="104"/>
      <c r="AC7319" s="104"/>
      <c r="AF7319" s="104"/>
      <c r="AG7319" s="104"/>
      <c r="AK7319" s="104"/>
      <c r="AL7319" s="104"/>
      <c r="AO7319" s="104"/>
      <c r="AP7319" s="104"/>
    </row>
    <row r="7320" spans="21:42" ht="15" customHeight="1" x14ac:dyDescent="0.25">
      <c r="U7320" s="104"/>
      <c r="AB7320" s="104"/>
      <c r="AC7320" s="104"/>
      <c r="AF7320" s="104"/>
      <c r="AG7320" s="104"/>
      <c r="AK7320" s="104"/>
      <c r="AL7320" s="104"/>
      <c r="AO7320" s="104"/>
      <c r="AP7320" s="104"/>
    </row>
    <row r="7321" spans="21:42" ht="15" customHeight="1" x14ac:dyDescent="0.25">
      <c r="U7321" s="104"/>
      <c r="AB7321" s="104"/>
      <c r="AC7321" s="104"/>
      <c r="AF7321" s="104"/>
      <c r="AG7321" s="104"/>
      <c r="AK7321" s="104"/>
      <c r="AL7321" s="104"/>
      <c r="AO7321" s="104"/>
      <c r="AP7321" s="104"/>
    </row>
    <row r="7322" spans="21:42" ht="15" customHeight="1" x14ac:dyDescent="0.25">
      <c r="U7322" s="104"/>
      <c r="AB7322" s="104"/>
      <c r="AC7322" s="104"/>
      <c r="AF7322" s="104"/>
      <c r="AG7322" s="104"/>
      <c r="AK7322" s="104"/>
      <c r="AL7322" s="104"/>
      <c r="AO7322" s="104"/>
      <c r="AP7322" s="104"/>
    </row>
    <row r="7323" spans="21:42" ht="15" customHeight="1" x14ac:dyDescent="0.25">
      <c r="U7323" s="104"/>
      <c r="AB7323" s="104"/>
      <c r="AC7323" s="104"/>
      <c r="AF7323" s="104"/>
      <c r="AG7323" s="104"/>
      <c r="AK7323" s="104"/>
      <c r="AL7323" s="104"/>
      <c r="AO7323" s="104"/>
      <c r="AP7323" s="104"/>
    </row>
    <row r="7324" spans="21:42" ht="15" customHeight="1" x14ac:dyDescent="0.25">
      <c r="U7324" s="104"/>
      <c r="AB7324" s="104"/>
      <c r="AC7324" s="104"/>
      <c r="AF7324" s="104"/>
      <c r="AG7324" s="104"/>
      <c r="AK7324" s="104"/>
      <c r="AL7324" s="104"/>
      <c r="AO7324" s="104"/>
      <c r="AP7324" s="104"/>
    </row>
    <row r="7325" spans="21:42" ht="15" customHeight="1" x14ac:dyDescent="0.25">
      <c r="U7325" s="104"/>
      <c r="AB7325" s="104"/>
      <c r="AC7325" s="104"/>
      <c r="AF7325" s="104"/>
      <c r="AG7325" s="104"/>
      <c r="AK7325" s="104"/>
      <c r="AL7325" s="104"/>
      <c r="AO7325" s="104"/>
      <c r="AP7325" s="104"/>
    </row>
    <row r="7326" spans="21:42" ht="15" customHeight="1" x14ac:dyDescent="0.25">
      <c r="U7326" s="104"/>
      <c r="AB7326" s="104"/>
      <c r="AC7326" s="104"/>
      <c r="AF7326" s="104"/>
      <c r="AG7326" s="104"/>
      <c r="AK7326" s="104"/>
      <c r="AL7326" s="104"/>
      <c r="AO7326" s="104"/>
      <c r="AP7326" s="104"/>
    </row>
    <row r="7327" spans="21:42" ht="15" customHeight="1" x14ac:dyDescent="0.25">
      <c r="U7327" s="104"/>
      <c r="AB7327" s="104"/>
      <c r="AC7327" s="104"/>
      <c r="AF7327" s="104"/>
      <c r="AG7327" s="104"/>
      <c r="AK7327" s="104"/>
      <c r="AL7327" s="104"/>
      <c r="AO7327" s="104"/>
      <c r="AP7327" s="104"/>
    </row>
    <row r="7328" spans="21:42" ht="15" customHeight="1" x14ac:dyDescent="0.25">
      <c r="U7328" s="104"/>
      <c r="AB7328" s="104"/>
      <c r="AC7328" s="104"/>
      <c r="AF7328" s="104"/>
      <c r="AG7328" s="104"/>
      <c r="AK7328" s="104"/>
      <c r="AL7328" s="104"/>
      <c r="AO7328" s="104"/>
      <c r="AP7328" s="104"/>
    </row>
    <row r="7329" spans="21:42" ht="15" customHeight="1" x14ac:dyDescent="0.25">
      <c r="U7329" s="104"/>
      <c r="AB7329" s="104"/>
      <c r="AC7329" s="104"/>
      <c r="AF7329" s="104"/>
      <c r="AG7329" s="104"/>
      <c r="AK7329" s="104"/>
      <c r="AL7329" s="104"/>
      <c r="AO7329" s="104"/>
      <c r="AP7329" s="104"/>
    </row>
    <row r="7330" spans="21:42" ht="15" customHeight="1" x14ac:dyDescent="0.25">
      <c r="U7330" s="104"/>
      <c r="AB7330" s="104"/>
      <c r="AC7330" s="104"/>
      <c r="AF7330" s="104"/>
      <c r="AG7330" s="104"/>
      <c r="AK7330" s="104"/>
      <c r="AL7330" s="104"/>
      <c r="AO7330" s="104"/>
      <c r="AP7330" s="104"/>
    </row>
    <row r="7331" spans="21:42" ht="15" customHeight="1" x14ac:dyDescent="0.25">
      <c r="U7331" s="104"/>
      <c r="AB7331" s="104"/>
      <c r="AC7331" s="104"/>
      <c r="AF7331" s="104"/>
      <c r="AG7331" s="104"/>
      <c r="AK7331" s="104"/>
      <c r="AL7331" s="104"/>
      <c r="AO7331" s="104"/>
      <c r="AP7331" s="104"/>
    </row>
    <row r="7332" spans="21:42" ht="15" customHeight="1" x14ac:dyDescent="0.25">
      <c r="U7332" s="104"/>
      <c r="AB7332" s="104"/>
      <c r="AC7332" s="104"/>
      <c r="AF7332" s="104"/>
      <c r="AG7332" s="104"/>
      <c r="AK7332" s="104"/>
      <c r="AL7332" s="104"/>
      <c r="AO7332" s="104"/>
      <c r="AP7332" s="104"/>
    </row>
    <row r="7333" spans="21:42" ht="15" customHeight="1" x14ac:dyDescent="0.25">
      <c r="U7333" s="104"/>
      <c r="AB7333" s="104"/>
      <c r="AC7333" s="104"/>
      <c r="AF7333" s="104"/>
      <c r="AG7333" s="104"/>
      <c r="AK7333" s="104"/>
      <c r="AL7333" s="104"/>
      <c r="AO7333" s="104"/>
      <c r="AP7333" s="104"/>
    </row>
    <row r="7334" spans="21:42" ht="15" customHeight="1" x14ac:dyDescent="0.25">
      <c r="U7334" s="104"/>
      <c r="AB7334" s="104"/>
      <c r="AC7334" s="104"/>
      <c r="AF7334" s="104"/>
      <c r="AG7334" s="104"/>
      <c r="AK7334" s="104"/>
      <c r="AL7334" s="104"/>
      <c r="AO7334" s="104"/>
      <c r="AP7334" s="104"/>
    </row>
    <row r="7335" spans="21:42" ht="15" customHeight="1" x14ac:dyDescent="0.25">
      <c r="U7335" s="104"/>
      <c r="AB7335" s="104"/>
      <c r="AC7335" s="104"/>
      <c r="AF7335" s="104"/>
      <c r="AG7335" s="104"/>
      <c r="AK7335" s="104"/>
      <c r="AL7335" s="104"/>
      <c r="AO7335" s="104"/>
      <c r="AP7335" s="104"/>
    </row>
    <row r="7336" spans="21:42" ht="15" customHeight="1" x14ac:dyDescent="0.25">
      <c r="U7336" s="104"/>
      <c r="AB7336" s="104"/>
      <c r="AC7336" s="104"/>
      <c r="AF7336" s="104"/>
      <c r="AG7336" s="104"/>
      <c r="AK7336" s="104"/>
      <c r="AL7336" s="104"/>
      <c r="AO7336" s="104"/>
      <c r="AP7336" s="104"/>
    </row>
    <row r="7337" spans="21:42" ht="15" customHeight="1" x14ac:dyDescent="0.25">
      <c r="U7337" s="104"/>
      <c r="AB7337" s="104"/>
      <c r="AC7337" s="104"/>
      <c r="AF7337" s="104"/>
      <c r="AG7337" s="104"/>
      <c r="AK7337" s="104"/>
      <c r="AL7337" s="104"/>
      <c r="AO7337" s="104"/>
      <c r="AP7337" s="104"/>
    </row>
    <row r="7338" spans="21:42" ht="15" customHeight="1" x14ac:dyDescent="0.25">
      <c r="U7338" s="104"/>
      <c r="AB7338" s="104"/>
      <c r="AC7338" s="104"/>
      <c r="AF7338" s="104"/>
      <c r="AG7338" s="104"/>
      <c r="AK7338" s="104"/>
      <c r="AL7338" s="104"/>
      <c r="AO7338" s="104"/>
      <c r="AP7338" s="104"/>
    </row>
    <row r="7339" spans="21:42" ht="15" customHeight="1" x14ac:dyDescent="0.25">
      <c r="U7339" s="104"/>
      <c r="AB7339" s="104"/>
      <c r="AC7339" s="104"/>
      <c r="AF7339" s="104"/>
      <c r="AG7339" s="104"/>
      <c r="AK7339" s="104"/>
      <c r="AL7339" s="104"/>
      <c r="AO7339" s="104"/>
      <c r="AP7339" s="104"/>
    </row>
    <row r="7340" spans="21:42" ht="15" customHeight="1" x14ac:dyDescent="0.25">
      <c r="U7340" s="104"/>
      <c r="AB7340" s="104"/>
      <c r="AC7340" s="104"/>
      <c r="AF7340" s="104"/>
      <c r="AG7340" s="104"/>
      <c r="AK7340" s="104"/>
      <c r="AL7340" s="104"/>
      <c r="AO7340" s="104"/>
      <c r="AP7340" s="104"/>
    </row>
    <row r="7341" spans="21:42" ht="15" customHeight="1" x14ac:dyDescent="0.25">
      <c r="U7341" s="104"/>
      <c r="AB7341" s="104"/>
      <c r="AC7341" s="104"/>
      <c r="AF7341" s="104"/>
      <c r="AG7341" s="104"/>
      <c r="AK7341" s="104"/>
      <c r="AL7341" s="104"/>
      <c r="AO7341" s="104"/>
      <c r="AP7341" s="104"/>
    </row>
    <row r="7342" spans="21:42" ht="15" customHeight="1" x14ac:dyDescent="0.25">
      <c r="U7342" s="104"/>
      <c r="AB7342" s="104"/>
      <c r="AC7342" s="104"/>
      <c r="AF7342" s="104"/>
      <c r="AG7342" s="104"/>
      <c r="AK7342" s="104"/>
      <c r="AL7342" s="104"/>
      <c r="AO7342" s="104"/>
      <c r="AP7342" s="104"/>
    </row>
    <row r="7343" spans="21:42" ht="15" customHeight="1" x14ac:dyDescent="0.25">
      <c r="U7343" s="104"/>
      <c r="AB7343" s="104"/>
      <c r="AC7343" s="104"/>
      <c r="AF7343" s="104"/>
      <c r="AG7343" s="104"/>
      <c r="AK7343" s="104"/>
      <c r="AL7343" s="104"/>
      <c r="AO7343" s="104"/>
      <c r="AP7343" s="104"/>
    </row>
    <row r="7344" spans="21:42" ht="15" customHeight="1" x14ac:dyDescent="0.25">
      <c r="U7344" s="104"/>
      <c r="AB7344" s="104"/>
      <c r="AC7344" s="104"/>
      <c r="AF7344" s="104"/>
      <c r="AG7344" s="104"/>
      <c r="AK7344" s="104"/>
      <c r="AL7344" s="104"/>
      <c r="AO7344" s="104"/>
      <c r="AP7344" s="104"/>
    </row>
    <row r="7345" spans="21:42" ht="15" customHeight="1" x14ac:dyDescent="0.25">
      <c r="U7345" s="104"/>
      <c r="AB7345" s="104"/>
      <c r="AC7345" s="104"/>
      <c r="AF7345" s="104"/>
      <c r="AG7345" s="104"/>
      <c r="AK7345" s="104"/>
      <c r="AL7345" s="104"/>
      <c r="AO7345" s="104"/>
      <c r="AP7345" s="104"/>
    </row>
    <row r="7346" spans="21:42" ht="15" customHeight="1" x14ac:dyDescent="0.25">
      <c r="U7346" s="104"/>
      <c r="AB7346" s="104"/>
      <c r="AC7346" s="104"/>
      <c r="AF7346" s="104"/>
      <c r="AG7346" s="104"/>
      <c r="AK7346" s="104"/>
      <c r="AL7346" s="104"/>
      <c r="AO7346" s="104"/>
      <c r="AP7346" s="104"/>
    </row>
    <row r="7347" spans="21:42" ht="15" customHeight="1" x14ac:dyDescent="0.25">
      <c r="U7347" s="104"/>
      <c r="AB7347" s="104"/>
      <c r="AC7347" s="104"/>
      <c r="AF7347" s="104"/>
      <c r="AG7347" s="104"/>
      <c r="AK7347" s="104"/>
      <c r="AL7347" s="104"/>
      <c r="AO7347" s="104"/>
      <c r="AP7347" s="104"/>
    </row>
    <row r="7348" spans="21:42" ht="15" customHeight="1" x14ac:dyDescent="0.25">
      <c r="U7348" s="104"/>
      <c r="AB7348" s="104"/>
      <c r="AC7348" s="104"/>
      <c r="AF7348" s="104"/>
      <c r="AG7348" s="104"/>
      <c r="AK7348" s="104"/>
      <c r="AL7348" s="104"/>
      <c r="AO7348" s="104"/>
      <c r="AP7348" s="104"/>
    </row>
    <row r="7349" spans="21:42" ht="15" customHeight="1" x14ac:dyDescent="0.25">
      <c r="U7349" s="104"/>
      <c r="AB7349" s="104"/>
      <c r="AC7349" s="104"/>
      <c r="AF7349" s="104"/>
      <c r="AG7349" s="104"/>
      <c r="AK7349" s="104"/>
      <c r="AL7349" s="104"/>
      <c r="AO7349" s="104"/>
      <c r="AP7349" s="104"/>
    </row>
    <row r="7350" spans="21:42" ht="15" customHeight="1" x14ac:dyDescent="0.25">
      <c r="U7350" s="104"/>
      <c r="AB7350" s="104"/>
      <c r="AC7350" s="104"/>
      <c r="AF7350" s="104"/>
      <c r="AG7350" s="104"/>
      <c r="AK7350" s="104"/>
      <c r="AL7350" s="104"/>
      <c r="AO7350" s="104"/>
      <c r="AP7350" s="104"/>
    </row>
    <row r="7351" spans="21:42" ht="15" customHeight="1" x14ac:dyDescent="0.25">
      <c r="U7351" s="104"/>
      <c r="AB7351" s="104"/>
      <c r="AC7351" s="104"/>
      <c r="AF7351" s="104"/>
      <c r="AG7351" s="104"/>
      <c r="AK7351" s="104"/>
      <c r="AL7351" s="104"/>
      <c r="AO7351" s="104"/>
      <c r="AP7351" s="104"/>
    </row>
    <row r="7352" spans="21:42" ht="15" customHeight="1" x14ac:dyDescent="0.25">
      <c r="U7352" s="104"/>
      <c r="AB7352" s="104"/>
      <c r="AC7352" s="104"/>
      <c r="AF7352" s="104"/>
      <c r="AG7352" s="104"/>
      <c r="AK7352" s="104"/>
      <c r="AL7352" s="104"/>
      <c r="AO7352" s="104"/>
      <c r="AP7352" s="104"/>
    </row>
    <row r="7353" spans="21:42" ht="15" customHeight="1" x14ac:dyDescent="0.25">
      <c r="U7353" s="104"/>
      <c r="AB7353" s="104"/>
      <c r="AC7353" s="104"/>
      <c r="AF7353" s="104"/>
      <c r="AG7353" s="104"/>
      <c r="AK7353" s="104"/>
      <c r="AL7353" s="104"/>
      <c r="AO7353" s="104"/>
      <c r="AP7353" s="104"/>
    </row>
    <row r="7354" spans="21:42" ht="15" customHeight="1" x14ac:dyDescent="0.25">
      <c r="U7354" s="104"/>
      <c r="AB7354" s="104"/>
      <c r="AC7354" s="104"/>
      <c r="AF7354" s="104"/>
      <c r="AG7354" s="104"/>
      <c r="AK7354" s="104"/>
      <c r="AL7354" s="104"/>
      <c r="AO7354" s="104"/>
      <c r="AP7354" s="104"/>
    </row>
    <row r="7355" spans="21:42" ht="15" customHeight="1" x14ac:dyDescent="0.25">
      <c r="U7355" s="104"/>
      <c r="AB7355" s="104"/>
      <c r="AC7355" s="104"/>
      <c r="AF7355" s="104"/>
      <c r="AG7355" s="104"/>
      <c r="AK7355" s="104"/>
      <c r="AL7355" s="104"/>
      <c r="AO7355" s="104"/>
      <c r="AP7355" s="104"/>
    </row>
    <row r="7356" spans="21:42" ht="15" customHeight="1" x14ac:dyDescent="0.25">
      <c r="U7356" s="104"/>
      <c r="AB7356" s="104"/>
      <c r="AC7356" s="104"/>
      <c r="AF7356" s="104"/>
      <c r="AG7356" s="104"/>
      <c r="AK7356" s="104"/>
      <c r="AL7356" s="104"/>
      <c r="AO7356" s="104"/>
      <c r="AP7356" s="104"/>
    </row>
    <row r="7357" spans="21:42" ht="15" customHeight="1" x14ac:dyDescent="0.25">
      <c r="U7357" s="104"/>
      <c r="AB7357" s="104"/>
      <c r="AC7357" s="104"/>
      <c r="AF7357" s="104"/>
      <c r="AG7357" s="104"/>
      <c r="AK7357" s="104"/>
      <c r="AL7357" s="104"/>
      <c r="AO7357" s="104"/>
      <c r="AP7357" s="104"/>
    </row>
    <row r="7358" spans="21:42" ht="15" customHeight="1" x14ac:dyDescent="0.25">
      <c r="U7358" s="104"/>
      <c r="AB7358" s="104"/>
      <c r="AC7358" s="104"/>
      <c r="AF7358" s="104"/>
      <c r="AG7358" s="104"/>
      <c r="AK7358" s="104"/>
      <c r="AL7358" s="104"/>
      <c r="AO7358" s="104"/>
      <c r="AP7358" s="104"/>
    </row>
    <row r="7359" spans="21:42" ht="15" customHeight="1" x14ac:dyDescent="0.25">
      <c r="U7359" s="104"/>
      <c r="AB7359" s="104"/>
      <c r="AC7359" s="104"/>
      <c r="AF7359" s="104"/>
      <c r="AG7359" s="104"/>
      <c r="AK7359" s="104"/>
      <c r="AL7359" s="104"/>
      <c r="AO7359" s="104"/>
      <c r="AP7359" s="104"/>
    </row>
    <row r="7360" spans="21:42" ht="15" customHeight="1" x14ac:dyDescent="0.25">
      <c r="U7360" s="104"/>
      <c r="AB7360" s="104"/>
      <c r="AC7360" s="104"/>
      <c r="AF7360" s="104"/>
      <c r="AG7360" s="104"/>
      <c r="AK7360" s="104"/>
      <c r="AL7360" s="104"/>
      <c r="AO7360" s="104"/>
      <c r="AP7360" s="104"/>
    </row>
    <row r="7361" spans="21:42" ht="15" customHeight="1" x14ac:dyDescent="0.25">
      <c r="U7361" s="104"/>
      <c r="AB7361" s="104"/>
      <c r="AC7361" s="104"/>
      <c r="AF7361" s="104"/>
      <c r="AG7361" s="104"/>
      <c r="AK7361" s="104"/>
      <c r="AL7361" s="104"/>
      <c r="AO7361" s="104"/>
      <c r="AP7361" s="104"/>
    </row>
    <row r="7362" spans="21:42" ht="15" customHeight="1" x14ac:dyDescent="0.25">
      <c r="U7362" s="104"/>
      <c r="AB7362" s="104"/>
      <c r="AC7362" s="104"/>
      <c r="AF7362" s="104"/>
      <c r="AG7362" s="104"/>
      <c r="AK7362" s="104"/>
      <c r="AL7362" s="104"/>
      <c r="AO7362" s="104"/>
      <c r="AP7362" s="104"/>
    </row>
    <row r="7363" spans="21:42" ht="15" customHeight="1" x14ac:dyDescent="0.25">
      <c r="U7363" s="104"/>
      <c r="AB7363" s="104"/>
      <c r="AC7363" s="104"/>
      <c r="AF7363" s="104"/>
      <c r="AG7363" s="104"/>
      <c r="AK7363" s="104"/>
      <c r="AL7363" s="104"/>
      <c r="AO7363" s="104"/>
      <c r="AP7363" s="104"/>
    </row>
    <row r="7364" spans="21:42" ht="15" customHeight="1" x14ac:dyDescent="0.25">
      <c r="U7364" s="104"/>
      <c r="AB7364" s="104"/>
      <c r="AC7364" s="104"/>
      <c r="AF7364" s="104"/>
      <c r="AG7364" s="104"/>
      <c r="AK7364" s="104"/>
      <c r="AL7364" s="104"/>
      <c r="AO7364" s="104"/>
      <c r="AP7364" s="104"/>
    </row>
    <row r="7365" spans="21:42" ht="15" customHeight="1" x14ac:dyDescent="0.25">
      <c r="U7365" s="104"/>
      <c r="AB7365" s="104"/>
      <c r="AC7365" s="104"/>
      <c r="AF7365" s="104"/>
      <c r="AG7365" s="104"/>
      <c r="AK7365" s="104"/>
      <c r="AL7365" s="104"/>
      <c r="AO7365" s="104"/>
      <c r="AP7365" s="104"/>
    </row>
    <row r="7366" spans="21:42" ht="15" customHeight="1" x14ac:dyDescent="0.25">
      <c r="U7366" s="104"/>
      <c r="AB7366" s="104"/>
      <c r="AC7366" s="104"/>
      <c r="AF7366" s="104"/>
      <c r="AG7366" s="104"/>
      <c r="AK7366" s="104"/>
      <c r="AL7366" s="104"/>
      <c r="AO7366" s="104"/>
      <c r="AP7366" s="104"/>
    </row>
    <row r="7367" spans="21:42" ht="15" customHeight="1" x14ac:dyDescent="0.25">
      <c r="U7367" s="104"/>
      <c r="AB7367" s="104"/>
      <c r="AC7367" s="104"/>
      <c r="AF7367" s="104"/>
      <c r="AG7367" s="104"/>
      <c r="AK7367" s="104"/>
      <c r="AL7367" s="104"/>
      <c r="AO7367" s="104"/>
      <c r="AP7367" s="104"/>
    </row>
    <row r="7368" spans="21:42" ht="15" customHeight="1" x14ac:dyDescent="0.25">
      <c r="U7368" s="104"/>
      <c r="AB7368" s="104"/>
      <c r="AC7368" s="104"/>
      <c r="AF7368" s="104"/>
      <c r="AG7368" s="104"/>
      <c r="AK7368" s="104"/>
      <c r="AL7368" s="104"/>
      <c r="AO7368" s="104"/>
      <c r="AP7368" s="104"/>
    </row>
    <row r="7369" spans="21:42" ht="15" customHeight="1" x14ac:dyDescent="0.25">
      <c r="U7369" s="104"/>
      <c r="AB7369" s="104"/>
      <c r="AC7369" s="104"/>
      <c r="AF7369" s="104"/>
      <c r="AG7369" s="104"/>
      <c r="AK7369" s="104"/>
      <c r="AL7369" s="104"/>
      <c r="AO7369" s="104"/>
      <c r="AP7369" s="104"/>
    </row>
    <row r="7370" spans="21:42" ht="15" customHeight="1" x14ac:dyDescent="0.25">
      <c r="U7370" s="104"/>
      <c r="AB7370" s="104"/>
      <c r="AC7370" s="104"/>
      <c r="AF7370" s="104"/>
      <c r="AG7370" s="104"/>
      <c r="AK7370" s="104"/>
      <c r="AL7370" s="104"/>
      <c r="AO7370" s="104"/>
      <c r="AP7370" s="104"/>
    </row>
    <row r="7371" spans="21:42" ht="15" customHeight="1" x14ac:dyDescent="0.25">
      <c r="U7371" s="104"/>
      <c r="AB7371" s="104"/>
      <c r="AC7371" s="104"/>
      <c r="AF7371" s="104"/>
      <c r="AG7371" s="104"/>
      <c r="AK7371" s="104"/>
      <c r="AL7371" s="104"/>
      <c r="AO7371" s="104"/>
      <c r="AP7371" s="104"/>
    </row>
    <row r="7372" spans="21:42" ht="15" customHeight="1" x14ac:dyDescent="0.25">
      <c r="U7372" s="104"/>
      <c r="AB7372" s="104"/>
      <c r="AC7372" s="104"/>
      <c r="AF7372" s="104"/>
      <c r="AG7372" s="104"/>
      <c r="AK7372" s="104"/>
      <c r="AL7372" s="104"/>
      <c r="AO7372" s="104"/>
      <c r="AP7372" s="104"/>
    </row>
    <row r="7373" spans="21:42" ht="15" customHeight="1" x14ac:dyDescent="0.25">
      <c r="U7373" s="104"/>
      <c r="AB7373" s="104"/>
      <c r="AC7373" s="104"/>
      <c r="AF7373" s="104"/>
      <c r="AG7373" s="104"/>
      <c r="AK7373" s="104"/>
      <c r="AL7373" s="104"/>
      <c r="AO7373" s="104"/>
      <c r="AP7373" s="104"/>
    </row>
    <row r="7374" spans="21:42" ht="15" customHeight="1" x14ac:dyDescent="0.25">
      <c r="U7374" s="104"/>
      <c r="AB7374" s="104"/>
      <c r="AC7374" s="104"/>
      <c r="AF7374" s="104"/>
      <c r="AG7374" s="104"/>
      <c r="AK7374" s="104"/>
      <c r="AL7374" s="104"/>
      <c r="AO7374" s="104"/>
      <c r="AP7374" s="104"/>
    </row>
    <row r="7375" spans="21:42" ht="15" customHeight="1" x14ac:dyDescent="0.25">
      <c r="U7375" s="104"/>
      <c r="AB7375" s="104"/>
      <c r="AC7375" s="104"/>
      <c r="AF7375" s="104"/>
      <c r="AG7375" s="104"/>
      <c r="AK7375" s="104"/>
      <c r="AL7375" s="104"/>
      <c r="AO7375" s="104"/>
      <c r="AP7375" s="104"/>
    </row>
    <row r="7376" spans="21:42" ht="15" customHeight="1" x14ac:dyDescent="0.25">
      <c r="U7376" s="104"/>
      <c r="AB7376" s="104"/>
      <c r="AC7376" s="104"/>
      <c r="AF7376" s="104"/>
      <c r="AG7376" s="104"/>
      <c r="AK7376" s="104"/>
      <c r="AL7376" s="104"/>
      <c r="AO7376" s="104"/>
      <c r="AP7376" s="104"/>
    </row>
    <row r="7377" spans="21:42" ht="15" customHeight="1" x14ac:dyDescent="0.25">
      <c r="U7377" s="104"/>
      <c r="AB7377" s="104"/>
      <c r="AC7377" s="104"/>
      <c r="AF7377" s="104"/>
      <c r="AG7377" s="104"/>
      <c r="AK7377" s="104"/>
      <c r="AL7377" s="104"/>
      <c r="AO7377" s="104"/>
      <c r="AP7377" s="104"/>
    </row>
    <row r="7378" spans="21:42" ht="15" customHeight="1" x14ac:dyDescent="0.25">
      <c r="U7378" s="104"/>
      <c r="AB7378" s="104"/>
      <c r="AC7378" s="104"/>
      <c r="AF7378" s="104"/>
      <c r="AG7378" s="104"/>
      <c r="AK7378" s="104"/>
      <c r="AL7378" s="104"/>
      <c r="AO7378" s="104"/>
      <c r="AP7378" s="104"/>
    </row>
    <row r="7379" spans="21:42" ht="15" customHeight="1" x14ac:dyDescent="0.25">
      <c r="U7379" s="104"/>
      <c r="AB7379" s="104"/>
      <c r="AC7379" s="104"/>
      <c r="AF7379" s="104"/>
      <c r="AG7379" s="104"/>
      <c r="AK7379" s="104"/>
      <c r="AL7379" s="104"/>
      <c r="AO7379" s="104"/>
      <c r="AP7379" s="104"/>
    </row>
    <row r="7380" spans="21:42" ht="15" customHeight="1" x14ac:dyDescent="0.25">
      <c r="U7380" s="104"/>
      <c r="AB7380" s="104"/>
      <c r="AC7380" s="104"/>
      <c r="AF7380" s="104"/>
      <c r="AG7380" s="104"/>
      <c r="AK7380" s="104"/>
      <c r="AL7380" s="104"/>
      <c r="AO7380" s="104"/>
      <c r="AP7380" s="104"/>
    </row>
    <row r="7381" spans="21:42" ht="15" customHeight="1" x14ac:dyDescent="0.25">
      <c r="U7381" s="104"/>
      <c r="AB7381" s="104"/>
      <c r="AC7381" s="104"/>
      <c r="AF7381" s="104"/>
      <c r="AG7381" s="104"/>
      <c r="AK7381" s="104"/>
      <c r="AL7381" s="104"/>
      <c r="AO7381" s="104"/>
      <c r="AP7381" s="104"/>
    </row>
    <row r="7382" spans="21:42" ht="15" customHeight="1" x14ac:dyDescent="0.25">
      <c r="U7382" s="104"/>
      <c r="AB7382" s="104"/>
      <c r="AC7382" s="104"/>
      <c r="AF7382" s="104"/>
      <c r="AG7382" s="104"/>
      <c r="AK7382" s="104"/>
      <c r="AL7382" s="104"/>
      <c r="AO7382" s="104"/>
      <c r="AP7382" s="104"/>
    </row>
    <row r="7383" spans="21:42" ht="15" customHeight="1" x14ac:dyDescent="0.25">
      <c r="U7383" s="104"/>
      <c r="AB7383" s="104"/>
      <c r="AC7383" s="104"/>
      <c r="AF7383" s="104"/>
      <c r="AG7383" s="104"/>
      <c r="AK7383" s="104"/>
      <c r="AL7383" s="104"/>
      <c r="AO7383" s="104"/>
      <c r="AP7383" s="104"/>
    </row>
    <row r="7384" spans="21:42" ht="15" customHeight="1" x14ac:dyDescent="0.25">
      <c r="U7384" s="104"/>
      <c r="AB7384" s="104"/>
      <c r="AC7384" s="104"/>
      <c r="AF7384" s="104"/>
      <c r="AG7384" s="104"/>
      <c r="AK7384" s="104"/>
      <c r="AL7384" s="104"/>
      <c r="AO7384" s="104"/>
      <c r="AP7384" s="104"/>
    </row>
    <row r="7385" spans="21:42" ht="15" customHeight="1" x14ac:dyDescent="0.25">
      <c r="U7385" s="104"/>
      <c r="AB7385" s="104"/>
      <c r="AC7385" s="104"/>
      <c r="AF7385" s="104"/>
      <c r="AG7385" s="104"/>
      <c r="AK7385" s="104"/>
      <c r="AL7385" s="104"/>
      <c r="AO7385" s="104"/>
      <c r="AP7385" s="104"/>
    </row>
    <row r="7386" spans="21:42" ht="15" customHeight="1" x14ac:dyDescent="0.25">
      <c r="U7386" s="104"/>
      <c r="AB7386" s="104"/>
      <c r="AC7386" s="104"/>
      <c r="AF7386" s="104"/>
      <c r="AG7386" s="104"/>
      <c r="AK7386" s="104"/>
      <c r="AL7386" s="104"/>
      <c r="AO7386" s="104"/>
      <c r="AP7386" s="104"/>
    </row>
    <row r="7387" spans="21:42" ht="15" customHeight="1" x14ac:dyDescent="0.25">
      <c r="U7387" s="104"/>
      <c r="AB7387" s="104"/>
      <c r="AC7387" s="104"/>
      <c r="AF7387" s="104"/>
      <c r="AG7387" s="104"/>
      <c r="AK7387" s="104"/>
      <c r="AL7387" s="104"/>
      <c r="AO7387" s="104"/>
      <c r="AP7387" s="104"/>
    </row>
    <row r="7388" spans="21:42" ht="15" customHeight="1" x14ac:dyDescent="0.25">
      <c r="U7388" s="104"/>
      <c r="AB7388" s="104"/>
      <c r="AC7388" s="104"/>
      <c r="AF7388" s="104"/>
      <c r="AG7388" s="104"/>
      <c r="AK7388" s="104"/>
      <c r="AL7388" s="104"/>
      <c r="AO7388" s="104"/>
      <c r="AP7388" s="104"/>
    </row>
    <row r="7389" spans="21:42" ht="15" customHeight="1" x14ac:dyDescent="0.25">
      <c r="U7389" s="104"/>
      <c r="AB7389" s="104"/>
      <c r="AC7389" s="104"/>
      <c r="AF7389" s="104"/>
      <c r="AG7389" s="104"/>
      <c r="AK7389" s="104"/>
      <c r="AL7389" s="104"/>
      <c r="AO7389" s="104"/>
      <c r="AP7389" s="104"/>
    </row>
    <row r="7390" spans="21:42" ht="15" customHeight="1" x14ac:dyDescent="0.25">
      <c r="U7390" s="104"/>
      <c r="AB7390" s="104"/>
      <c r="AC7390" s="104"/>
      <c r="AF7390" s="104"/>
      <c r="AG7390" s="104"/>
      <c r="AK7390" s="104"/>
      <c r="AL7390" s="104"/>
      <c r="AO7390" s="104"/>
      <c r="AP7390" s="104"/>
    </row>
    <row r="7391" spans="21:42" ht="15" customHeight="1" x14ac:dyDescent="0.25">
      <c r="U7391" s="104"/>
      <c r="AB7391" s="104"/>
      <c r="AC7391" s="104"/>
      <c r="AF7391" s="104"/>
      <c r="AG7391" s="104"/>
      <c r="AK7391" s="104"/>
      <c r="AL7391" s="104"/>
      <c r="AO7391" s="104"/>
      <c r="AP7391" s="104"/>
    </row>
    <row r="7392" spans="21:42" ht="15" customHeight="1" x14ac:dyDescent="0.25">
      <c r="U7392" s="104"/>
      <c r="AB7392" s="104"/>
      <c r="AC7392" s="104"/>
      <c r="AF7392" s="104"/>
      <c r="AG7392" s="104"/>
      <c r="AK7392" s="104"/>
      <c r="AL7392" s="104"/>
      <c r="AO7392" s="104"/>
      <c r="AP7392" s="104"/>
    </row>
    <row r="7393" spans="21:42" ht="15" customHeight="1" x14ac:dyDescent="0.25">
      <c r="U7393" s="104"/>
      <c r="AB7393" s="104"/>
      <c r="AC7393" s="104"/>
      <c r="AF7393" s="104"/>
      <c r="AG7393" s="104"/>
      <c r="AK7393" s="104"/>
      <c r="AL7393" s="104"/>
      <c r="AO7393" s="104"/>
      <c r="AP7393" s="104"/>
    </row>
    <row r="7394" spans="21:42" ht="15" customHeight="1" x14ac:dyDescent="0.25">
      <c r="U7394" s="104"/>
      <c r="AB7394" s="104"/>
      <c r="AC7394" s="104"/>
      <c r="AF7394" s="104"/>
      <c r="AG7394" s="104"/>
      <c r="AK7394" s="104"/>
      <c r="AL7394" s="104"/>
      <c r="AO7394" s="104"/>
      <c r="AP7394" s="104"/>
    </row>
    <row r="7395" spans="21:42" ht="15" customHeight="1" x14ac:dyDescent="0.25">
      <c r="U7395" s="104"/>
      <c r="AB7395" s="104"/>
      <c r="AC7395" s="104"/>
      <c r="AF7395" s="104"/>
      <c r="AG7395" s="104"/>
      <c r="AK7395" s="104"/>
      <c r="AL7395" s="104"/>
      <c r="AO7395" s="104"/>
      <c r="AP7395" s="104"/>
    </row>
    <row r="7396" spans="21:42" ht="15" customHeight="1" x14ac:dyDescent="0.25">
      <c r="U7396" s="104"/>
      <c r="AB7396" s="104"/>
      <c r="AC7396" s="104"/>
      <c r="AF7396" s="104"/>
      <c r="AG7396" s="104"/>
      <c r="AK7396" s="104"/>
      <c r="AL7396" s="104"/>
      <c r="AO7396" s="104"/>
      <c r="AP7396" s="104"/>
    </row>
    <row r="7397" spans="21:42" ht="15" customHeight="1" x14ac:dyDescent="0.25">
      <c r="U7397" s="104"/>
      <c r="AB7397" s="104"/>
      <c r="AC7397" s="104"/>
      <c r="AF7397" s="104"/>
      <c r="AG7397" s="104"/>
      <c r="AK7397" s="104"/>
      <c r="AL7397" s="104"/>
      <c r="AO7397" s="104"/>
      <c r="AP7397" s="104"/>
    </row>
    <row r="7398" spans="21:42" ht="15" customHeight="1" x14ac:dyDescent="0.25">
      <c r="U7398" s="104"/>
      <c r="AB7398" s="104"/>
      <c r="AC7398" s="104"/>
      <c r="AF7398" s="104"/>
      <c r="AG7398" s="104"/>
      <c r="AK7398" s="104"/>
      <c r="AL7398" s="104"/>
      <c r="AO7398" s="104"/>
      <c r="AP7398" s="104"/>
    </row>
    <row r="7399" spans="21:42" ht="15" customHeight="1" x14ac:dyDescent="0.25">
      <c r="U7399" s="104"/>
      <c r="AB7399" s="104"/>
      <c r="AC7399" s="104"/>
      <c r="AF7399" s="104"/>
      <c r="AG7399" s="104"/>
      <c r="AK7399" s="104"/>
      <c r="AL7399" s="104"/>
      <c r="AO7399" s="104"/>
      <c r="AP7399" s="104"/>
    </row>
    <row r="7400" spans="21:42" ht="15" customHeight="1" x14ac:dyDescent="0.25">
      <c r="U7400" s="104"/>
      <c r="AB7400" s="104"/>
      <c r="AC7400" s="104"/>
      <c r="AF7400" s="104"/>
      <c r="AG7400" s="104"/>
      <c r="AK7400" s="104"/>
      <c r="AL7400" s="104"/>
      <c r="AO7400" s="104"/>
      <c r="AP7400" s="104"/>
    </row>
    <row r="7401" spans="21:42" ht="15" customHeight="1" x14ac:dyDescent="0.25">
      <c r="U7401" s="104"/>
      <c r="AB7401" s="104"/>
      <c r="AC7401" s="104"/>
      <c r="AF7401" s="104"/>
      <c r="AG7401" s="104"/>
      <c r="AK7401" s="104"/>
      <c r="AL7401" s="104"/>
      <c r="AO7401" s="104"/>
      <c r="AP7401" s="104"/>
    </row>
    <row r="7402" spans="21:42" ht="15" customHeight="1" x14ac:dyDescent="0.25">
      <c r="U7402" s="104"/>
      <c r="AB7402" s="104"/>
      <c r="AC7402" s="104"/>
      <c r="AF7402" s="104"/>
      <c r="AG7402" s="104"/>
      <c r="AK7402" s="104"/>
      <c r="AL7402" s="104"/>
      <c r="AO7402" s="104"/>
      <c r="AP7402" s="104"/>
    </row>
    <row r="7403" spans="21:42" ht="15" customHeight="1" x14ac:dyDescent="0.25">
      <c r="U7403" s="104"/>
      <c r="AB7403" s="104"/>
      <c r="AC7403" s="104"/>
      <c r="AF7403" s="104"/>
      <c r="AG7403" s="104"/>
      <c r="AK7403" s="104"/>
      <c r="AL7403" s="104"/>
      <c r="AO7403" s="104"/>
      <c r="AP7403" s="104"/>
    </row>
    <row r="7404" spans="21:42" ht="15" customHeight="1" x14ac:dyDescent="0.25">
      <c r="U7404" s="104"/>
      <c r="AB7404" s="104"/>
      <c r="AC7404" s="104"/>
      <c r="AF7404" s="104"/>
      <c r="AG7404" s="104"/>
      <c r="AK7404" s="104"/>
      <c r="AL7404" s="104"/>
      <c r="AO7404" s="104"/>
      <c r="AP7404" s="104"/>
    </row>
    <row r="7405" spans="21:42" ht="15" customHeight="1" x14ac:dyDescent="0.25">
      <c r="U7405" s="104"/>
      <c r="AB7405" s="104"/>
      <c r="AC7405" s="104"/>
      <c r="AF7405" s="104"/>
      <c r="AG7405" s="104"/>
      <c r="AK7405" s="104"/>
      <c r="AL7405" s="104"/>
      <c r="AO7405" s="104"/>
      <c r="AP7405" s="104"/>
    </row>
    <row r="7406" spans="21:42" ht="15" customHeight="1" x14ac:dyDescent="0.25">
      <c r="U7406" s="104"/>
      <c r="AB7406" s="104"/>
      <c r="AC7406" s="104"/>
      <c r="AF7406" s="104"/>
      <c r="AG7406" s="104"/>
      <c r="AK7406" s="104"/>
      <c r="AL7406" s="104"/>
      <c r="AO7406" s="104"/>
      <c r="AP7406" s="104"/>
    </row>
    <row r="7407" spans="21:42" ht="15" customHeight="1" x14ac:dyDescent="0.25">
      <c r="U7407" s="104"/>
      <c r="AB7407" s="104"/>
      <c r="AC7407" s="104"/>
      <c r="AF7407" s="104"/>
      <c r="AG7407" s="104"/>
      <c r="AK7407" s="104"/>
      <c r="AL7407" s="104"/>
      <c r="AO7407" s="104"/>
      <c r="AP7407" s="104"/>
    </row>
    <row r="7408" spans="21:42" ht="15" customHeight="1" x14ac:dyDescent="0.25">
      <c r="U7408" s="104"/>
      <c r="AB7408" s="104"/>
      <c r="AC7408" s="104"/>
      <c r="AF7408" s="104"/>
      <c r="AG7408" s="104"/>
      <c r="AK7408" s="104"/>
      <c r="AL7408" s="104"/>
      <c r="AO7408" s="104"/>
      <c r="AP7408" s="104"/>
    </row>
    <row r="7409" spans="21:42" ht="15" customHeight="1" x14ac:dyDescent="0.25">
      <c r="U7409" s="104"/>
      <c r="AB7409" s="104"/>
      <c r="AC7409" s="104"/>
      <c r="AF7409" s="104"/>
      <c r="AG7409" s="104"/>
      <c r="AK7409" s="104"/>
      <c r="AL7409" s="104"/>
      <c r="AO7409" s="104"/>
      <c r="AP7409" s="104"/>
    </row>
    <row r="7410" spans="21:42" ht="15" customHeight="1" x14ac:dyDescent="0.25">
      <c r="U7410" s="104"/>
      <c r="AB7410" s="104"/>
      <c r="AC7410" s="104"/>
      <c r="AF7410" s="104"/>
      <c r="AG7410" s="104"/>
      <c r="AK7410" s="104"/>
      <c r="AL7410" s="104"/>
      <c r="AO7410" s="104"/>
      <c r="AP7410" s="104"/>
    </row>
    <row r="7411" spans="21:42" ht="15" customHeight="1" x14ac:dyDescent="0.25">
      <c r="U7411" s="104"/>
      <c r="AB7411" s="104"/>
      <c r="AC7411" s="104"/>
      <c r="AF7411" s="104"/>
      <c r="AG7411" s="104"/>
      <c r="AK7411" s="104"/>
      <c r="AL7411" s="104"/>
      <c r="AO7411" s="104"/>
      <c r="AP7411" s="104"/>
    </row>
    <row r="7412" spans="21:42" ht="15" customHeight="1" x14ac:dyDescent="0.25">
      <c r="U7412" s="104"/>
      <c r="AB7412" s="104"/>
      <c r="AC7412" s="104"/>
      <c r="AF7412" s="104"/>
      <c r="AG7412" s="104"/>
      <c r="AK7412" s="104"/>
      <c r="AL7412" s="104"/>
      <c r="AO7412" s="104"/>
      <c r="AP7412" s="104"/>
    </row>
    <row r="7413" spans="21:42" ht="15" customHeight="1" x14ac:dyDescent="0.25">
      <c r="U7413" s="104"/>
      <c r="AB7413" s="104"/>
      <c r="AC7413" s="104"/>
      <c r="AF7413" s="104"/>
      <c r="AG7413" s="104"/>
      <c r="AK7413" s="104"/>
      <c r="AL7413" s="104"/>
      <c r="AO7413" s="104"/>
      <c r="AP7413" s="104"/>
    </row>
    <row r="7414" spans="21:42" ht="15" customHeight="1" x14ac:dyDescent="0.25">
      <c r="U7414" s="104"/>
      <c r="AB7414" s="104"/>
      <c r="AC7414" s="104"/>
      <c r="AF7414" s="104"/>
      <c r="AG7414" s="104"/>
      <c r="AK7414" s="104"/>
      <c r="AL7414" s="104"/>
      <c r="AO7414" s="104"/>
      <c r="AP7414" s="104"/>
    </row>
    <row r="7415" spans="21:42" ht="15" customHeight="1" x14ac:dyDescent="0.25">
      <c r="U7415" s="104"/>
      <c r="AB7415" s="104"/>
      <c r="AC7415" s="104"/>
      <c r="AF7415" s="104"/>
      <c r="AG7415" s="104"/>
      <c r="AK7415" s="104"/>
      <c r="AL7415" s="104"/>
      <c r="AO7415" s="104"/>
      <c r="AP7415" s="104"/>
    </row>
    <row r="7416" spans="21:42" ht="15" customHeight="1" x14ac:dyDescent="0.25">
      <c r="U7416" s="104"/>
      <c r="AB7416" s="104"/>
      <c r="AC7416" s="104"/>
      <c r="AF7416" s="104"/>
      <c r="AG7416" s="104"/>
      <c r="AK7416" s="104"/>
      <c r="AL7416" s="104"/>
      <c r="AO7416" s="104"/>
      <c r="AP7416" s="104"/>
    </row>
    <row r="7417" spans="21:42" ht="15" customHeight="1" x14ac:dyDescent="0.25">
      <c r="U7417" s="104"/>
      <c r="AB7417" s="104"/>
      <c r="AC7417" s="104"/>
      <c r="AF7417" s="104"/>
      <c r="AG7417" s="104"/>
      <c r="AK7417" s="104"/>
      <c r="AL7417" s="104"/>
      <c r="AO7417" s="104"/>
      <c r="AP7417" s="104"/>
    </row>
    <row r="7418" spans="21:42" ht="15" customHeight="1" x14ac:dyDescent="0.25">
      <c r="U7418" s="104"/>
      <c r="AB7418" s="104"/>
      <c r="AC7418" s="104"/>
      <c r="AF7418" s="104"/>
      <c r="AG7418" s="104"/>
      <c r="AK7418" s="104"/>
      <c r="AL7418" s="104"/>
      <c r="AO7418" s="104"/>
      <c r="AP7418" s="104"/>
    </row>
    <row r="7419" spans="21:42" ht="15" customHeight="1" x14ac:dyDescent="0.25">
      <c r="U7419" s="104"/>
      <c r="AB7419" s="104"/>
      <c r="AC7419" s="104"/>
      <c r="AF7419" s="104"/>
      <c r="AG7419" s="104"/>
      <c r="AK7419" s="104"/>
      <c r="AL7419" s="104"/>
      <c r="AO7419" s="104"/>
      <c r="AP7419" s="104"/>
    </row>
    <row r="7420" spans="21:42" ht="15" customHeight="1" x14ac:dyDescent="0.25">
      <c r="U7420" s="104"/>
      <c r="AB7420" s="104"/>
      <c r="AC7420" s="104"/>
      <c r="AF7420" s="104"/>
      <c r="AG7420" s="104"/>
      <c r="AK7420" s="104"/>
      <c r="AL7420" s="104"/>
      <c r="AO7420" s="104"/>
      <c r="AP7420" s="104"/>
    </row>
    <row r="7421" spans="21:42" ht="15" customHeight="1" x14ac:dyDescent="0.25">
      <c r="U7421" s="104"/>
      <c r="AB7421" s="104"/>
      <c r="AC7421" s="104"/>
      <c r="AF7421" s="104"/>
      <c r="AG7421" s="104"/>
      <c r="AK7421" s="104"/>
      <c r="AL7421" s="104"/>
      <c r="AO7421" s="104"/>
      <c r="AP7421" s="104"/>
    </row>
    <row r="7422" spans="21:42" ht="15" customHeight="1" x14ac:dyDescent="0.25">
      <c r="U7422" s="104"/>
      <c r="AB7422" s="104"/>
      <c r="AC7422" s="104"/>
      <c r="AF7422" s="104"/>
      <c r="AG7422" s="104"/>
      <c r="AK7422" s="104"/>
      <c r="AL7422" s="104"/>
      <c r="AO7422" s="104"/>
      <c r="AP7422" s="104"/>
    </row>
    <row r="7423" spans="21:42" ht="15" customHeight="1" x14ac:dyDescent="0.25">
      <c r="U7423" s="104"/>
      <c r="AB7423" s="104"/>
      <c r="AC7423" s="104"/>
      <c r="AF7423" s="104"/>
      <c r="AG7423" s="104"/>
      <c r="AK7423" s="104"/>
      <c r="AL7423" s="104"/>
      <c r="AO7423" s="104"/>
      <c r="AP7423" s="104"/>
    </row>
    <row r="7424" spans="21:42" ht="15" customHeight="1" x14ac:dyDescent="0.25">
      <c r="U7424" s="104"/>
      <c r="AB7424" s="104"/>
      <c r="AC7424" s="104"/>
      <c r="AF7424" s="104"/>
      <c r="AG7424" s="104"/>
      <c r="AK7424" s="104"/>
      <c r="AL7424" s="104"/>
      <c r="AO7424" s="104"/>
      <c r="AP7424" s="104"/>
    </row>
    <row r="7425" spans="21:42" ht="15" customHeight="1" x14ac:dyDescent="0.25">
      <c r="U7425" s="104"/>
      <c r="AB7425" s="104"/>
      <c r="AC7425" s="104"/>
      <c r="AF7425" s="104"/>
      <c r="AG7425" s="104"/>
      <c r="AK7425" s="104"/>
      <c r="AL7425" s="104"/>
      <c r="AO7425" s="104"/>
      <c r="AP7425" s="104"/>
    </row>
    <row r="7426" spans="21:42" ht="15" customHeight="1" x14ac:dyDescent="0.25">
      <c r="U7426" s="104"/>
      <c r="AB7426" s="104"/>
      <c r="AC7426" s="104"/>
      <c r="AF7426" s="104"/>
      <c r="AG7426" s="104"/>
      <c r="AK7426" s="104"/>
      <c r="AL7426" s="104"/>
      <c r="AO7426" s="104"/>
      <c r="AP7426" s="104"/>
    </row>
    <row r="7427" spans="21:42" ht="15" customHeight="1" x14ac:dyDescent="0.25">
      <c r="U7427" s="104"/>
      <c r="AB7427" s="104"/>
      <c r="AC7427" s="104"/>
      <c r="AF7427" s="104"/>
      <c r="AG7427" s="104"/>
      <c r="AK7427" s="104"/>
      <c r="AL7427" s="104"/>
      <c r="AO7427" s="104"/>
      <c r="AP7427" s="104"/>
    </row>
    <row r="7428" spans="21:42" ht="15" customHeight="1" x14ac:dyDescent="0.25">
      <c r="U7428" s="104"/>
      <c r="AB7428" s="104"/>
      <c r="AC7428" s="104"/>
      <c r="AF7428" s="104"/>
      <c r="AG7428" s="104"/>
      <c r="AK7428" s="104"/>
      <c r="AL7428" s="104"/>
      <c r="AO7428" s="104"/>
      <c r="AP7428" s="104"/>
    </row>
    <row r="7429" spans="21:42" ht="15" customHeight="1" x14ac:dyDescent="0.25">
      <c r="U7429" s="104"/>
      <c r="AB7429" s="104"/>
      <c r="AC7429" s="104"/>
      <c r="AF7429" s="104"/>
      <c r="AG7429" s="104"/>
      <c r="AK7429" s="104"/>
      <c r="AL7429" s="104"/>
      <c r="AO7429" s="104"/>
      <c r="AP7429" s="104"/>
    </row>
    <row r="7430" spans="21:42" ht="15" customHeight="1" x14ac:dyDescent="0.25">
      <c r="U7430" s="104"/>
      <c r="AB7430" s="104"/>
      <c r="AC7430" s="104"/>
      <c r="AF7430" s="104"/>
      <c r="AG7430" s="104"/>
      <c r="AK7430" s="104"/>
      <c r="AL7430" s="104"/>
      <c r="AO7430" s="104"/>
      <c r="AP7430" s="104"/>
    </row>
    <row r="7431" spans="21:42" ht="15" customHeight="1" x14ac:dyDescent="0.25">
      <c r="U7431" s="104"/>
      <c r="AB7431" s="104"/>
      <c r="AC7431" s="104"/>
      <c r="AF7431" s="104"/>
      <c r="AG7431" s="104"/>
      <c r="AK7431" s="104"/>
      <c r="AL7431" s="104"/>
      <c r="AO7431" s="104"/>
      <c r="AP7431" s="104"/>
    </row>
    <row r="7432" spans="21:42" ht="15" customHeight="1" x14ac:dyDescent="0.25">
      <c r="U7432" s="104"/>
      <c r="AB7432" s="104"/>
      <c r="AC7432" s="104"/>
      <c r="AF7432" s="104"/>
      <c r="AG7432" s="104"/>
      <c r="AK7432" s="104"/>
      <c r="AL7432" s="104"/>
      <c r="AO7432" s="104"/>
      <c r="AP7432" s="104"/>
    </row>
    <row r="7433" spans="21:42" ht="15" customHeight="1" x14ac:dyDescent="0.25">
      <c r="U7433" s="104"/>
      <c r="AB7433" s="104"/>
      <c r="AC7433" s="104"/>
      <c r="AF7433" s="104"/>
      <c r="AG7433" s="104"/>
      <c r="AK7433" s="104"/>
      <c r="AL7433" s="104"/>
      <c r="AO7433" s="104"/>
      <c r="AP7433" s="104"/>
    </row>
    <row r="7434" spans="21:42" ht="15" customHeight="1" x14ac:dyDescent="0.25">
      <c r="U7434" s="104"/>
      <c r="AB7434" s="104"/>
      <c r="AC7434" s="104"/>
      <c r="AF7434" s="104"/>
      <c r="AG7434" s="104"/>
      <c r="AK7434" s="104"/>
      <c r="AL7434" s="104"/>
      <c r="AO7434" s="104"/>
      <c r="AP7434" s="104"/>
    </row>
    <row r="7435" spans="21:42" ht="15" customHeight="1" x14ac:dyDescent="0.25">
      <c r="U7435" s="104"/>
      <c r="AB7435" s="104"/>
      <c r="AC7435" s="104"/>
      <c r="AF7435" s="104"/>
      <c r="AG7435" s="104"/>
      <c r="AK7435" s="104"/>
      <c r="AL7435" s="104"/>
      <c r="AO7435" s="104"/>
      <c r="AP7435" s="104"/>
    </row>
    <row r="7436" spans="21:42" ht="15" customHeight="1" x14ac:dyDescent="0.25">
      <c r="U7436" s="104"/>
      <c r="AB7436" s="104"/>
      <c r="AC7436" s="104"/>
      <c r="AF7436" s="104"/>
      <c r="AG7436" s="104"/>
      <c r="AK7436" s="104"/>
      <c r="AL7436" s="104"/>
      <c r="AO7436" s="104"/>
      <c r="AP7436" s="104"/>
    </row>
    <row r="7437" spans="21:42" ht="15" customHeight="1" x14ac:dyDescent="0.25">
      <c r="U7437" s="104"/>
      <c r="AB7437" s="104"/>
      <c r="AC7437" s="104"/>
      <c r="AF7437" s="104"/>
      <c r="AG7437" s="104"/>
      <c r="AK7437" s="104"/>
      <c r="AL7437" s="104"/>
      <c r="AO7437" s="104"/>
      <c r="AP7437" s="104"/>
    </row>
    <row r="7438" spans="21:42" ht="15" customHeight="1" x14ac:dyDescent="0.25">
      <c r="U7438" s="104"/>
      <c r="AB7438" s="104"/>
      <c r="AC7438" s="104"/>
      <c r="AF7438" s="104"/>
      <c r="AG7438" s="104"/>
      <c r="AK7438" s="104"/>
      <c r="AL7438" s="104"/>
      <c r="AO7438" s="104"/>
      <c r="AP7438" s="104"/>
    </row>
    <row r="7439" spans="21:42" ht="15" customHeight="1" x14ac:dyDescent="0.25">
      <c r="U7439" s="104"/>
      <c r="AB7439" s="104"/>
      <c r="AC7439" s="104"/>
      <c r="AF7439" s="104"/>
      <c r="AG7439" s="104"/>
      <c r="AK7439" s="104"/>
      <c r="AL7439" s="104"/>
      <c r="AO7439" s="104"/>
      <c r="AP7439" s="104"/>
    </row>
    <row r="7440" spans="21:42" ht="15" customHeight="1" x14ac:dyDescent="0.25">
      <c r="U7440" s="104"/>
      <c r="AB7440" s="104"/>
      <c r="AC7440" s="104"/>
      <c r="AF7440" s="104"/>
      <c r="AG7440" s="104"/>
      <c r="AK7440" s="104"/>
      <c r="AL7440" s="104"/>
      <c r="AO7440" s="104"/>
      <c r="AP7440" s="104"/>
    </row>
    <row r="7441" spans="21:42" ht="15" customHeight="1" x14ac:dyDescent="0.25">
      <c r="U7441" s="104"/>
      <c r="AB7441" s="104"/>
      <c r="AC7441" s="104"/>
      <c r="AF7441" s="104"/>
      <c r="AG7441" s="104"/>
      <c r="AK7441" s="104"/>
      <c r="AL7441" s="104"/>
      <c r="AO7441" s="104"/>
      <c r="AP7441" s="104"/>
    </row>
    <row r="7442" spans="21:42" ht="15" customHeight="1" x14ac:dyDescent="0.25">
      <c r="U7442" s="104"/>
      <c r="AB7442" s="104"/>
      <c r="AC7442" s="104"/>
      <c r="AF7442" s="104"/>
      <c r="AG7442" s="104"/>
      <c r="AK7442" s="104"/>
      <c r="AL7442" s="104"/>
      <c r="AO7442" s="104"/>
      <c r="AP7442" s="104"/>
    </row>
    <row r="7443" spans="21:42" ht="15" customHeight="1" x14ac:dyDescent="0.25">
      <c r="U7443" s="104"/>
      <c r="AB7443" s="104"/>
      <c r="AC7443" s="104"/>
      <c r="AF7443" s="104"/>
      <c r="AG7443" s="104"/>
      <c r="AK7443" s="104"/>
      <c r="AL7443" s="104"/>
      <c r="AO7443" s="104"/>
      <c r="AP7443" s="104"/>
    </row>
    <row r="7444" spans="21:42" ht="15" customHeight="1" x14ac:dyDescent="0.25">
      <c r="U7444" s="104"/>
      <c r="AB7444" s="104"/>
      <c r="AC7444" s="104"/>
      <c r="AF7444" s="104"/>
      <c r="AG7444" s="104"/>
      <c r="AK7444" s="104"/>
      <c r="AL7444" s="104"/>
      <c r="AO7444" s="104"/>
      <c r="AP7444" s="104"/>
    </row>
    <row r="7445" spans="21:42" ht="15" customHeight="1" x14ac:dyDescent="0.25">
      <c r="U7445" s="104"/>
      <c r="AB7445" s="104"/>
      <c r="AC7445" s="104"/>
      <c r="AF7445" s="104"/>
      <c r="AG7445" s="104"/>
      <c r="AK7445" s="104"/>
      <c r="AL7445" s="104"/>
      <c r="AO7445" s="104"/>
      <c r="AP7445" s="104"/>
    </row>
    <row r="7446" spans="21:42" ht="15" customHeight="1" x14ac:dyDescent="0.25">
      <c r="U7446" s="104"/>
      <c r="AB7446" s="104"/>
      <c r="AC7446" s="104"/>
      <c r="AF7446" s="104"/>
      <c r="AG7446" s="104"/>
      <c r="AK7446" s="104"/>
      <c r="AL7446" s="104"/>
      <c r="AO7446" s="104"/>
      <c r="AP7446" s="104"/>
    </row>
    <row r="7447" spans="21:42" ht="15" customHeight="1" x14ac:dyDescent="0.25">
      <c r="U7447" s="104"/>
      <c r="AB7447" s="104"/>
      <c r="AC7447" s="104"/>
      <c r="AF7447" s="104"/>
      <c r="AG7447" s="104"/>
      <c r="AK7447" s="104"/>
      <c r="AL7447" s="104"/>
      <c r="AO7447" s="104"/>
      <c r="AP7447" s="104"/>
    </row>
    <row r="7448" spans="21:42" ht="15" customHeight="1" x14ac:dyDescent="0.25">
      <c r="U7448" s="104"/>
      <c r="AB7448" s="104"/>
      <c r="AC7448" s="104"/>
      <c r="AF7448" s="104"/>
      <c r="AG7448" s="104"/>
      <c r="AK7448" s="104"/>
      <c r="AL7448" s="104"/>
      <c r="AO7448" s="104"/>
      <c r="AP7448" s="104"/>
    </row>
    <row r="7449" spans="21:42" ht="15" customHeight="1" x14ac:dyDescent="0.25">
      <c r="U7449" s="104"/>
      <c r="AB7449" s="104"/>
      <c r="AC7449" s="104"/>
      <c r="AF7449" s="104"/>
      <c r="AG7449" s="104"/>
      <c r="AK7449" s="104"/>
      <c r="AL7449" s="104"/>
      <c r="AO7449" s="104"/>
      <c r="AP7449" s="104"/>
    </row>
    <row r="7450" spans="21:42" ht="15" customHeight="1" x14ac:dyDescent="0.25">
      <c r="U7450" s="104"/>
      <c r="AB7450" s="104"/>
      <c r="AC7450" s="104"/>
      <c r="AF7450" s="104"/>
      <c r="AG7450" s="104"/>
      <c r="AK7450" s="104"/>
      <c r="AL7450" s="104"/>
      <c r="AO7450" s="104"/>
      <c r="AP7450" s="104"/>
    </row>
    <row r="7451" spans="21:42" ht="15" customHeight="1" x14ac:dyDescent="0.25">
      <c r="U7451" s="104"/>
      <c r="AB7451" s="104"/>
      <c r="AC7451" s="104"/>
      <c r="AF7451" s="104"/>
      <c r="AG7451" s="104"/>
      <c r="AK7451" s="104"/>
      <c r="AL7451" s="104"/>
      <c r="AO7451" s="104"/>
      <c r="AP7451" s="104"/>
    </row>
    <row r="7452" spans="21:42" ht="15" customHeight="1" x14ac:dyDescent="0.25">
      <c r="U7452" s="104"/>
      <c r="AB7452" s="104"/>
      <c r="AC7452" s="104"/>
      <c r="AF7452" s="104"/>
      <c r="AG7452" s="104"/>
      <c r="AK7452" s="104"/>
      <c r="AL7452" s="104"/>
      <c r="AO7452" s="104"/>
      <c r="AP7452" s="104"/>
    </row>
    <row r="7453" spans="21:42" ht="15" customHeight="1" x14ac:dyDescent="0.25">
      <c r="U7453" s="104"/>
      <c r="AB7453" s="104"/>
      <c r="AC7453" s="104"/>
      <c r="AF7453" s="104"/>
      <c r="AG7453" s="104"/>
      <c r="AK7453" s="104"/>
      <c r="AL7453" s="104"/>
      <c r="AO7453" s="104"/>
      <c r="AP7453" s="104"/>
    </row>
    <row r="7454" spans="21:42" ht="15" customHeight="1" x14ac:dyDescent="0.25">
      <c r="U7454" s="104"/>
      <c r="AB7454" s="104"/>
      <c r="AC7454" s="104"/>
      <c r="AF7454" s="104"/>
      <c r="AG7454" s="104"/>
      <c r="AK7454" s="104"/>
      <c r="AL7454" s="104"/>
      <c r="AO7454" s="104"/>
      <c r="AP7454" s="104"/>
    </row>
    <row r="7455" spans="21:42" ht="15" customHeight="1" x14ac:dyDescent="0.25">
      <c r="U7455" s="104"/>
      <c r="AB7455" s="104"/>
      <c r="AC7455" s="104"/>
      <c r="AF7455" s="104"/>
      <c r="AG7455" s="104"/>
      <c r="AK7455" s="104"/>
      <c r="AL7455" s="104"/>
      <c r="AO7455" s="104"/>
      <c r="AP7455" s="104"/>
    </row>
    <row r="7456" spans="21:42" ht="15" customHeight="1" x14ac:dyDescent="0.25">
      <c r="U7456" s="104"/>
      <c r="AB7456" s="104"/>
      <c r="AC7456" s="104"/>
      <c r="AF7456" s="104"/>
      <c r="AG7456" s="104"/>
      <c r="AK7456" s="104"/>
      <c r="AL7456" s="104"/>
      <c r="AO7456" s="104"/>
      <c r="AP7456" s="104"/>
    </row>
    <row r="7457" spans="21:42" ht="15" customHeight="1" x14ac:dyDescent="0.25">
      <c r="U7457" s="104"/>
      <c r="AB7457" s="104"/>
      <c r="AC7457" s="104"/>
      <c r="AF7457" s="104"/>
      <c r="AG7457" s="104"/>
      <c r="AK7457" s="104"/>
      <c r="AL7457" s="104"/>
      <c r="AO7457" s="104"/>
      <c r="AP7457" s="104"/>
    </row>
    <row r="7458" spans="21:42" ht="15" customHeight="1" x14ac:dyDescent="0.25">
      <c r="U7458" s="104"/>
      <c r="AB7458" s="104"/>
      <c r="AC7458" s="104"/>
      <c r="AF7458" s="104"/>
      <c r="AG7458" s="104"/>
      <c r="AK7458" s="104"/>
      <c r="AL7458" s="104"/>
      <c r="AO7458" s="104"/>
      <c r="AP7458" s="104"/>
    </row>
    <row r="7459" spans="21:42" ht="15" customHeight="1" x14ac:dyDescent="0.25">
      <c r="U7459" s="104"/>
      <c r="AB7459" s="104"/>
      <c r="AC7459" s="104"/>
      <c r="AF7459" s="104"/>
      <c r="AG7459" s="104"/>
      <c r="AK7459" s="104"/>
      <c r="AL7459" s="104"/>
      <c r="AO7459" s="104"/>
      <c r="AP7459" s="104"/>
    </row>
    <row r="7460" spans="21:42" ht="15" customHeight="1" x14ac:dyDescent="0.25">
      <c r="U7460" s="104"/>
      <c r="AB7460" s="104"/>
      <c r="AC7460" s="104"/>
      <c r="AF7460" s="104"/>
      <c r="AG7460" s="104"/>
      <c r="AK7460" s="104"/>
      <c r="AL7460" s="104"/>
      <c r="AO7460" s="104"/>
      <c r="AP7460" s="104"/>
    </row>
    <row r="7461" spans="21:42" ht="15" customHeight="1" x14ac:dyDescent="0.25">
      <c r="U7461" s="104"/>
      <c r="AB7461" s="104"/>
      <c r="AC7461" s="104"/>
      <c r="AF7461" s="104"/>
      <c r="AG7461" s="104"/>
      <c r="AK7461" s="104"/>
      <c r="AL7461" s="104"/>
      <c r="AO7461" s="104"/>
      <c r="AP7461" s="104"/>
    </row>
    <row r="7462" spans="21:42" ht="15" customHeight="1" x14ac:dyDescent="0.25">
      <c r="U7462" s="104"/>
      <c r="AB7462" s="104"/>
      <c r="AC7462" s="104"/>
      <c r="AF7462" s="104"/>
      <c r="AG7462" s="104"/>
      <c r="AK7462" s="104"/>
      <c r="AL7462" s="104"/>
      <c r="AO7462" s="104"/>
      <c r="AP7462" s="104"/>
    </row>
    <row r="7463" spans="21:42" ht="15" customHeight="1" x14ac:dyDescent="0.25">
      <c r="U7463" s="104"/>
      <c r="AB7463" s="104"/>
      <c r="AC7463" s="104"/>
      <c r="AF7463" s="104"/>
      <c r="AG7463" s="104"/>
      <c r="AK7463" s="104"/>
      <c r="AL7463" s="104"/>
      <c r="AO7463" s="104"/>
      <c r="AP7463" s="104"/>
    </row>
    <row r="7464" spans="21:42" ht="15" customHeight="1" x14ac:dyDescent="0.25">
      <c r="U7464" s="104"/>
      <c r="AB7464" s="104"/>
      <c r="AC7464" s="104"/>
      <c r="AF7464" s="104"/>
      <c r="AG7464" s="104"/>
      <c r="AK7464" s="104"/>
      <c r="AL7464" s="104"/>
      <c r="AO7464" s="104"/>
      <c r="AP7464" s="104"/>
    </row>
    <row r="7465" spans="21:42" ht="15" customHeight="1" x14ac:dyDescent="0.25">
      <c r="U7465" s="104"/>
      <c r="AB7465" s="104"/>
      <c r="AC7465" s="104"/>
      <c r="AF7465" s="104"/>
      <c r="AG7465" s="104"/>
      <c r="AK7465" s="104"/>
      <c r="AL7465" s="104"/>
      <c r="AO7465" s="104"/>
      <c r="AP7465" s="104"/>
    </row>
    <row r="7466" spans="21:42" ht="15" customHeight="1" x14ac:dyDescent="0.25">
      <c r="U7466" s="104"/>
      <c r="AB7466" s="104"/>
      <c r="AC7466" s="104"/>
      <c r="AF7466" s="104"/>
      <c r="AG7466" s="104"/>
      <c r="AK7466" s="104"/>
      <c r="AL7466" s="104"/>
      <c r="AO7466" s="104"/>
      <c r="AP7466" s="104"/>
    </row>
    <row r="7467" spans="21:42" ht="15" customHeight="1" x14ac:dyDescent="0.25">
      <c r="U7467" s="104"/>
      <c r="AB7467" s="104"/>
      <c r="AC7467" s="104"/>
      <c r="AF7467" s="104"/>
      <c r="AG7467" s="104"/>
      <c r="AK7467" s="104"/>
      <c r="AL7467" s="104"/>
      <c r="AO7467" s="104"/>
      <c r="AP7467" s="104"/>
    </row>
    <row r="7468" spans="21:42" ht="15" customHeight="1" x14ac:dyDescent="0.25">
      <c r="U7468" s="104"/>
      <c r="AB7468" s="104"/>
      <c r="AC7468" s="104"/>
      <c r="AF7468" s="104"/>
      <c r="AG7468" s="104"/>
      <c r="AK7468" s="104"/>
      <c r="AL7468" s="104"/>
      <c r="AO7468" s="104"/>
      <c r="AP7468" s="104"/>
    </row>
    <row r="7469" spans="21:42" ht="15" customHeight="1" x14ac:dyDescent="0.25">
      <c r="U7469" s="104"/>
      <c r="AB7469" s="104"/>
      <c r="AC7469" s="104"/>
      <c r="AF7469" s="104"/>
      <c r="AG7469" s="104"/>
      <c r="AK7469" s="104"/>
      <c r="AL7469" s="104"/>
      <c r="AO7469" s="104"/>
      <c r="AP7469" s="104"/>
    </row>
    <row r="7470" spans="21:42" ht="15" customHeight="1" x14ac:dyDescent="0.25">
      <c r="U7470" s="104"/>
      <c r="AB7470" s="104"/>
      <c r="AC7470" s="104"/>
      <c r="AF7470" s="104"/>
      <c r="AG7470" s="104"/>
      <c r="AK7470" s="104"/>
      <c r="AL7470" s="104"/>
      <c r="AO7470" s="104"/>
      <c r="AP7470" s="104"/>
    </row>
    <row r="7471" spans="21:42" ht="15" customHeight="1" x14ac:dyDescent="0.25">
      <c r="U7471" s="104"/>
      <c r="AB7471" s="104"/>
      <c r="AC7471" s="104"/>
      <c r="AF7471" s="104"/>
      <c r="AG7471" s="104"/>
      <c r="AK7471" s="104"/>
      <c r="AL7471" s="104"/>
      <c r="AO7471" s="104"/>
      <c r="AP7471" s="104"/>
    </row>
    <row r="7472" spans="21:42" ht="15" customHeight="1" x14ac:dyDescent="0.25">
      <c r="U7472" s="104"/>
      <c r="AB7472" s="104"/>
      <c r="AC7472" s="104"/>
      <c r="AF7472" s="104"/>
      <c r="AG7472" s="104"/>
      <c r="AK7472" s="104"/>
      <c r="AL7472" s="104"/>
      <c r="AO7472" s="104"/>
      <c r="AP7472" s="104"/>
    </row>
    <row r="7473" spans="21:42" ht="15" customHeight="1" x14ac:dyDescent="0.25">
      <c r="U7473" s="104"/>
      <c r="AB7473" s="104"/>
      <c r="AC7473" s="104"/>
      <c r="AF7473" s="104"/>
      <c r="AG7473" s="104"/>
      <c r="AK7473" s="104"/>
      <c r="AL7473" s="104"/>
      <c r="AO7473" s="104"/>
      <c r="AP7473" s="104"/>
    </row>
    <row r="7474" spans="21:42" ht="15" customHeight="1" x14ac:dyDescent="0.25">
      <c r="U7474" s="104"/>
      <c r="AB7474" s="104"/>
      <c r="AC7474" s="104"/>
      <c r="AF7474" s="104"/>
      <c r="AG7474" s="104"/>
      <c r="AK7474" s="104"/>
      <c r="AL7474" s="104"/>
      <c r="AO7474" s="104"/>
      <c r="AP7474" s="104"/>
    </row>
    <row r="7475" spans="21:42" ht="15" customHeight="1" x14ac:dyDescent="0.25">
      <c r="U7475" s="104"/>
      <c r="AB7475" s="104"/>
      <c r="AC7475" s="104"/>
      <c r="AF7475" s="104"/>
      <c r="AG7475" s="104"/>
      <c r="AK7475" s="104"/>
      <c r="AL7475" s="104"/>
      <c r="AO7475" s="104"/>
      <c r="AP7475" s="104"/>
    </row>
    <row r="7476" spans="21:42" ht="15" customHeight="1" x14ac:dyDescent="0.25">
      <c r="U7476" s="104"/>
      <c r="AB7476" s="104"/>
      <c r="AC7476" s="104"/>
      <c r="AF7476" s="104"/>
      <c r="AG7476" s="104"/>
      <c r="AK7476" s="104"/>
      <c r="AL7476" s="104"/>
      <c r="AO7476" s="104"/>
      <c r="AP7476" s="104"/>
    </row>
    <row r="7477" spans="21:42" ht="15" customHeight="1" x14ac:dyDescent="0.25">
      <c r="U7477" s="104"/>
      <c r="AB7477" s="104"/>
      <c r="AC7477" s="104"/>
      <c r="AF7477" s="104"/>
      <c r="AG7477" s="104"/>
      <c r="AK7477" s="104"/>
      <c r="AL7477" s="104"/>
      <c r="AO7477" s="104"/>
      <c r="AP7477" s="104"/>
    </row>
    <row r="7478" spans="21:42" ht="15" customHeight="1" x14ac:dyDescent="0.25">
      <c r="U7478" s="104"/>
      <c r="AB7478" s="104"/>
      <c r="AC7478" s="104"/>
      <c r="AF7478" s="104"/>
      <c r="AG7478" s="104"/>
      <c r="AK7478" s="104"/>
      <c r="AL7478" s="104"/>
      <c r="AO7478" s="104"/>
      <c r="AP7478" s="104"/>
    </row>
    <row r="7479" spans="21:42" ht="15" customHeight="1" x14ac:dyDescent="0.25">
      <c r="U7479" s="104"/>
      <c r="AB7479" s="104"/>
      <c r="AC7479" s="104"/>
      <c r="AF7479" s="104"/>
      <c r="AG7479" s="104"/>
      <c r="AK7479" s="104"/>
      <c r="AL7479" s="104"/>
      <c r="AO7479" s="104"/>
      <c r="AP7479" s="104"/>
    </row>
    <row r="7480" spans="21:42" ht="15" customHeight="1" x14ac:dyDescent="0.25">
      <c r="U7480" s="104"/>
      <c r="AB7480" s="104"/>
      <c r="AC7480" s="104"/>
      <c r="AF7480" s="104"/>
      <c r="AG7480" s="104"/>
      <c r="AK7480" s="104"/>
      <c r="AL7480" s="104"/>
      <c r="AO7480" s="104"/>
      <c r="AP7480" s="104"/>
    </row>
    <row r="7481" spans="21:42" ht="15" customHeight="1" x14ac:dyDescent="0.25">
      <c r="U7481" s="104"/>
      <c r="AB7481" s="104"/>
      <c r="AC7481" s="104"/>
      <c r="AF7481" s="104"/>
      <c r="AG7481" s="104"/>
      <c r="AK7481" s="104"/>
      <c r="AL7481" s="104"/>
      <c r="AO7481" s="104"/>
      <c r="AP7481" s="104"/>
    </row>
    <row r="7482" spans="21:42" ht="15" customHeight="1" x14ac:dyDescent="0.25">
      <c r="U7482" s="104"/>
      <c r="AB7482" s="104"/>
      <c r="AC7482" s="104"/>
      <c r="AF7482" s="104"/>
      <c r="AG7482" s="104"/>
      <c r="AK7482" s="104"/>
      <c r="AL7482" s="104"/>
      <c r="AO7482" s="104"/>
      <c r="AP7482" s="104"/>
    </row>
    <row r="7483" spans="21:42" ht="15" customHeight="1" x14ac:dyDescent="0.25">
      <c r="U7483" s="104"/>
      <c r="AB7483" s="104"/>
      <c r="AC7483" s="104"/>
      <c r="AF7483" s="104"/>
      <c r="AG7483" s="104"/>
      <c r="AK7483" s="104"/>
      <c r="AL7483" s="104"/>
      <c r="AO7483" s="104"/>
      <c r="AP7483" s="104"/>
    </row>
    <row r="7484" spans="21:42" ht="15" customHeight="1" x14ac:dyDescent="0.25">
      <c r="U7484" s="104"/>
      <c r="AB7484" s="104"/>
      <c r="AC7484" s="104"/>
      <c r="AF7484" s="104"/>
      <c r="AG7484" s="104"/>
      <c r="AK7484" s="104"/>
      <c r="AL7484" s="104"/>
      <c r="AO7484" s="104"/>
      <c r="AP7484" s="104"/>
    </row>
    <row r="7485" spans="21:42" ht="15" customHeight="1" x14ac:dyDescent="0.25">
      <c r="U7485" s="104"/>
      <c r="AB7485" s="104"/>
      <c r="AC7485" s="104"/>
      <c r="AF7485" s="104"/>
      <c r="AG7485" s="104"/>
      <c r="AK7485" s="104"/>
      <c r="AL7485" s="104"/>
      <c r="AO7485" s="104"/>
      <c r="AP7485" s="104"/>
    </row>
    <row r="7486" spans="21:42" ht="15" customHeight="1" x14ac:dyDescent="0.25">
      <c r="U7486" s="104"/>
      <c r="AB7486" s="104"/>
      <c r="AC7486" s="104"/>
      <c r="AF7486" s="104"/>
      <c r="AG7486" s="104"/>
      <c r="AK7486" s="104"/>
      <c r="AL7486" s="104"/>
      <c r="AO7486" s="104"/>
      <c r="AP7486" s="104"/>
    </row>
    <row r="7487" spans="21:42" ht="15" customHeight="1" x14ac:dyDescent="0.25">
      <c r="U7487" s="104"/>
      <c r="AB7487" s="104"/>
      <c r="AC7487" s="104"/>
      <c r="AF7487" s="104"/>
      <c r="AG7487" s="104"/>
      <c r="AK7487" s="104"/>
      <c r="AL7487" s="104"/>
      <c r="AO7487" s="104"/>
      <c r="AP7487" s="104"/>
    </row>
    <row r="7488" spans="21:42" ht="15" customHeight="1" x14ac:dyDescent="0.25">
      <c r="U7488" s="104"/>
      <c r="AB7488" s="104"/>
      <c r="AC7488" s="104"/>
      <c r="AF7488" s="104"/>
      <c r="AG7488" s="104"/>
      <c r="AK7488" s="104"/>
      <c r="AL7488" s="104"/>
      <c r="AO7488" s="104"/>
      <c r="AP7488" s="104"/>
    </row>
    <row r="7489" spans="21:42" ht="15" customHeight="1" x14ac:dyDescent="0.25">
      <c r="U7489" s="104"/>
      <c r="AB7489" s="104"/>
      <c r="AC7489" s="104"/>
      <c r="AF7489" s="104"/>
      <c r="AG7489" s="104"/>
      <c r="AK7489" s="104"/>
      <c r="AL7489" s="104"/>
      <c r="AO7489" s="104"/>
      <c r="AP7489" s="104"/>
    </row>
    <row r="7490" spans="21:42" ht="15" customHeight="1" x14ac:dyDescent="0.25">
      <c r="U7490" s="104"/>
      <c r="AB7490" s="104"/>
      <c r="AC7490" s="104"/>
      <c r="AF7490" s="104"/>
      <c r="AG7490" s="104"/>
      <c r="AK7490" s="104"/>
      <c r="AL7490" s="104"/>
      <c r="AO7490" s="104"/>
      <c r="AP7490" s="104"/>
    </row>
    <row r="7491" spans="21:42" ht="15" customHeight="1" x14ac:dyDescent="0.25">
      <c r="U7491" s="104"/>
      <c r="AB7491" s="104"/>
      <c r="AC7491" s="104"/>
      <c r="AF7491" s="104"/>
      <c r="AG7491" s="104"/>
      <c r="AK7491" s="104"/>
      <c r="AL7491" s="104"/>
      <c r="AO7491" s="104"/>
      <c r="AP7491" s="104"/>
    </row>
    <row r="7492" spans="21:42" ht="15" customHeight="1" x14ac:dyDescent="0.25">
      <c r="U7492" s="104"/>
      <c r="AB7492" s="104"/>
      <c r="AC7492" s="104"/>
      <c r="AF7492" s="104"/>
      <c r="AG7492" s="104"/>
      <c r="AK7492" s="104"/>
      <c r="AL7492" s="104"/>
      <c r="AO7492" s="104"/>
      <c r="AP7492" s="104"/>
    </row>
    <row r="7493" spans="21:42" ht="15" customHeight="1" x14ac:dyDescent="0.25">
      <c r="U7493" s="104"/>
      <c r="AB7493" s="104"/>
      <c r="AC7493" s="104"/>
      <c r="AF7493" s="104"/>
      <c r="AG7493" s="104"/>
      <c r="AK7493" s="104"/>
      <c r="AL7493" s="104"/>
      <c r="AO7493" s="104"/>
      <c r="AP7493" s="104"/>
    </row>
    <row r="7494" spans="21:42" ht="15" customHeight="1" x14ac:dyDescent="0.25">
      <c r="U7494" s="104"/>
      <c r="AB7494" s="104"/>
      <c r="AC7494" s="104"/>
      <c r="AF7494" s="104"/>
      <c r="AG7494" s="104"/>
      <c r="AK7494" s="104"/>
      <c r="AL7494" s="104"/>
      <c r="AO7494" s="104"/>
      <c r="AP7494" s="104"/>
    </row>
    <row r="7495" spans="21:42" ht="15" customHeight="1" x14ac:dyDescent="0.25">
      <c r="U7495" s="104"/>
      <c r="AB7495" s="104"/>
      <c r="AC7495" s="104"/>
      <c r="AF7495" s="104"/>
      <c r="AG7495" s="104"/>
      <c r="AK7495" s="104"/>
      <c r="AL7495" s="104"/>
      <c r="AO7495" s="104"/>
      <c r="AP7495" s="104"/>
    </row>
    <row r="7496" spans="21:42" ht="15" customHeight="1" x14ac:dyDescent="0.25">
      <c r="U7496" s="104"/>
      <c r="AB7496" s="104"/>
      <c r="AC7496" s="104"/>
      <c r="AF7496" s="104"/>
      <c r="AG7496" s="104"/>
      <c r="AK7496" s="104"/>
      <c r="AL7496" s="104"/>
      <c r="AO7496" s="104"/>
      <c r="AP7496" s="104"/>
    </row>
    <row r="7497" spans="21:42" ht="15" customHeight="1" x14ac:dyDescent="0.25">
      <c r="U7497" s="104"/>
      <c r="AB7497" s="104"/>
      <c r="AC7497" s="104"/>
      <c r="AF7497" s="104"/>
      <c r="AG7497" s="104"/>
      <c r="AK7497" s="104"/>
      <c r="AL7497" s="104"/>
      <c r="AO7497" s="104"/>
      <c r="AP7497" s="104"/>
    </row>
    <row r="7498" spans="21:42" ht="15" customHeight="1" x14ac:dyDescent="0.25">
      <c r="U7498" s="104"/>
      <c r="AB7498" s="104"/>
      <c r="AC7498" s="104"/>
      <c r="AF7498" s="104"/>
      <c r="AG7498" s="104"/>
      <c r="AK7498" s="104"/>
      <c r="AL7498" s="104"/>
      <c r="AO7498" s="104"/>
      <c r="AP7498" s="104"/>
    </row>
    <row r="7499" spans="21:42" ht="15" customHeight="1" x14ac:dyDescent="0.25">
      <c r="U7499" s="104"/>
      <c r="AB7499" s="104"/>
      <c r="AC7499" s="104"/>
      <c r="AF7499" s="104"/>
      <c r="AG7499" s="104"/>
      <c r="AK7499" s="104"/>
      <c r="AL7499" s="104"/>
      <c r="AO7499" s="104"/>
      <c r="AP7499" s="104"/>
    </row>
    <row r="7500" spans="21:42" ht="15" customHeight="1" x14ac:dyDescent="0.25">
      <c r="U7500" s="104"/>
      <c r="AB7500" s="104"/>
      <c r="AC7500" s="104"/>
      <c r="AF7500" s="104"/>
      <c r="AG7500" s="104"/>
      <c r="AK7500" s="104"/>
      <c r="AL7500" s="104"/>
      <c r="AO7500" s="104"/>
      <c r="AP7500" s="104"/>
    </row>
    <row r="7501" spans="21:42" ht="15" customHeight="1" x14ac:dyDescent="0.25">
      <c r="U7501" s="104"/>
      <c r="AB7501" s="104"/>
      <c r="AC7501" s="104"/>
      <c r="AF7501" s="104"/>
      <c r="AG7501" s="104"/>
      <c r="AK7501" s="104"/>
      <c r="AL7501" s="104"/>
      <c r="AO7501" s="104"/>
      <c r="AP7501" s="104"/>
    </row>
    <row r="7502" spans="21:42" ht="15" customHeight="1" x14ac:dyDescent="0.25">
      <c r="U7502" s="104"/>
      <c r="AB7502" s="104"/>
      <c r="AC7502" s="104"/>
      <c r="AF7502" s="104"/>
      <c r="AG7502" s="104"/>
      <c r="AK7502" s="104"/>
      <c r="AL7502" s="104"/>
      <c r="AO7502" s="104"/>
      <c r="AP7502" s="104"/>
    </row>
    <row r="7503" spans="21:42" ht="15" customHeight="1" x14ac:dyDescent="0.25">
      <c r="U7503" s="104"/>
      <c r="AB7503" s="104"/>
      <c r="AC7503" s="104"/>
      <c r="AF7503" s="104"/>
      <c r="AG7503" s="104"/>
      <c r="AK7503" s="104"/>
      <c r="AL7503" s="104"/>
      <c r="AO7503" s="104"/>
      <c r="AP7503" s="104"/>
    </row>
    <row r="7504" spans="21:42" ht="15" customHeight="1" x14ac:dyDescent="0.25">
      <c r="U7504" s="104"/>
      <c r="AB7504" s="104"/>
      <c r="AC7504" s="104"/>
      <c r="AF7504" s="104"/>
      <c r="AG7504" s="104"/>
      <c r="AK7504" s="104"/>
      <c r="AL7504" s="104"/>
      <c r="AO7504" s="104"/>
      <c r="AP7504" s="104"/>
    </row>
    <row r="7505" spans="21:42" ht="15" customHeight="1" x14ac:dyDescent="0.25">
      <c r="U7505" s="104"/>
      <c r="AB7505" s="104"/>
      <c r="AC7505" s="104"/>
      <c r="AF7505" s="104"/>
      <c r="AG7505" s="104"/>
      <c r="AK7505" s="104"/>
      <c r="AL7505" s="104"/>
      <c r="AO7505" s="104"/>
      <c r="AP7505" s="104"/>
    </row>
    <row r="7506" spans="21:42" ht="15" customHeight="1" x14ac:dyDescent="0.25">
      <c r="U7506" s="104"/>
      <c r="AB7506" s="104"/>
      <c r="AC7506" s="104"/>
      <c r="AF7506" s="104"/>
      <c r="AG7506" s="104"/>
      <c r="AK7506" s="104"/>
      <c r="AL7506" s="104"/>
      <c r="AO7506" s="104"/>
      <c r="AP7506" s="104"/>
    </row>
    <row r="7507" spans="21:42" ht="15" customHeight="1" x14ac:dyDescent="0.25">
      <c r="U7507" s="104"/>
      <c r="AB7507" s="104"/>
      <c r="AC7507" s="104"/>
      <c r="AF7507" s="104"/>
      <c r="AG7507" s="104"/>
      <c r="AK7507" s="104"/>
      <c r="AL7507" s="104"/>
      <c r="AO7507" s="104"/>
      <c r="AP7507" s="104"/>
    </row>
    <row r="7508" spans="21:42" ht="15" customHeight="1" x14ac:dyDescent="0.25">
      <c r="U7508" s="104"/>
      <c r="AB7508" s="104"/>
      <c r="AC7508" s="104"/>
      <c r="AF7508" s="104"/>
      <c r="AG7508" s="104"/>
      <c r="AK7508" s="104"/>
      <c r="AL7508" s="104"/>
      <c r="AO7508" s="104"/>
      <c r="AP7508" s="104"/>
    </row>
    <row r="7509" spans="21:42" ht="15" customHeight="1" x14ac:dyDescent="0.25">
      <c r="U7509" s="104"/>
      <c r="AB7509" s="104"/>
      <c r="AC7509" s="104"/>
      <c r="AF7509" s="104"/>
      <c r="AG7509" s="104"/>
      <c r="AK7509" s="104"/>
      <c r="AL7509" s="104"/>
      <c r="AO7509" s="104"/>
      <c r="AP7509" s="104"/>
    </row>
    <row r="7510" spans="21:42" ht="15" customHeight="1" x14ac:dyDescent="0.25">
      <c r="U7510" s="104"/>
      <c r="AB7510" s="104"/>
      <c r="AC7510" s="104"/>
      <c r="AF7510" s="104"/>
      <c r="AG7510" s="104"/>
      <c r="AK7510" s="104"/>
      <c r="AL7510" s="104"/>
      <c r="AO7510" s="104"/>
      <c r="AP7510" s="104"/>
    </row>
    <row r="7511" spans="21:42" ht="15" customHeight="1" x14ac:dyDescent="0.25">
      <c r="U7511" s="104"/>
      <c r="AB7511" s="104"/>
      <c r="AC7511" s="104"/>
      <c r="AF7511" s="104"/>
      <c r="AG7511" s="104"/>
      <c r="AK7511" s="104"/>
      <c r="AL7511" s="104"/>
      <c r="AO7511" s="104"/>
      <c r="AP7511" s="104"/>
    </row>
    <row r="7512" spans="21:42" ht="15" customHeight="1" x14ac:dyDescent="0.25">
      <c r="U7512" s="104"/>
      <c r="AB7512" s="104"/>
      <c r="AC7512" s="104"/>
      <c r="AF7512" s="104"/>
      <c r="AG7512" s="104"/>
      <c r="AK7512" s="104"/>
      <c r="AL7512" s="104"/>
      <c r="AO7512" s="104"/>
      <c r="AP7512" s="104"/>
    </row>
    <row r="7513" spans="21:42" ht="15" customHeight="1" x14ac:dyDescent="0.25">
      <c r="U7513" s="104"/>
      <c r="AB7513" s="104"/>
      <c r="AC7513" s="104"/>
      <c r="AF7513" s="104"/>
      <c r="AG7513" s="104"/>
      <c r="AK7513" s="104"/>
      <c r="AL7513" s="104"/>
      <c r="AO7513" s="104"/>
      <c r="AP7513" s="104"/>
    </row>
    <row r="7514" spans="21:42" ht="15" customHeight="1" x14ac:dyDescent="0.25">
      <c r="U7514" s="104"/>
      <c r="AB7514" s="104"/>
      <c r="AC7514" s="104"/>
      <c r="AF7514" s="104"/>
      <c r="AG7514" s="104"/>
      <c r="AK7514" s="104"/>
      <c r="AL7514" s="104"/>
      <c r="AO7514" s="104"/>
      <c r="AP7514" s="104"/>
    </row>
    <row r="7515" spans="21:42" ht="15" customHeight="1" x14ac:dyDescent="0.25">
      <c r="U7515" s="104"/>
      <c r="AB7515" s="104"/>
      <c r="AC7515" s="104"/>
      <c r="AF7515" s="104"/>
      <c r="AG7515" s="104"/>
      <c r="AK7515" s="104"/>
      <c r="AL7515" s="104"/>
      <c r="AO7515" s="104"/>
      <c r="AP7515" s="104"/>
    </row>
    <row r="7516" spans="21:42" ht="15" customHeight="1" x14ac:dyDescent="0.25">
      <c r="U7516" s="104"/>
      <c r="AB7516" s="104"/>
      <c r="AC7516" s="104"/>
      <c r="AF7516" s="104"/>
      <c r="AG7516" s="104"/>
      <c r="AK7516" s="104"/>
      <c r="AL7516" s="104"/>
      <c r="AO7516" s="104"/>
      <c r="AP7516" s="104"/>
    </row>
    <row r="7517" spans="21:42" ht="15" customHeight="1" x14ac:dyDescent="0.25">
      <c r="U7517" s="104"/>
      <c r="AB7517" s="104"/>
      <c r="AC7517" s="104"/>
      <c r="AF7517" s="104"/>
      <c r="AG7517" s="104"/>
      <c r="AK7517" s="104"/>
      <c r="AL7517" s="104"/>
      <c r="AO7517" s="104"/>
      <c r="AP7517" s="104"/>
    </row>
    <row r="7518" spans="21:42" ht="15" customHeight="1" x14ac:dyDescent="0.25">
      <c r="U7518" s="104"/>
      <c r="AB7518" s="104"/>
      <c r="AC7518" s="104"/>
      <c r="AF7518" s="104"/>
      <c r="AG7518" s="104"/>
      <c r="AK7518" s="104"/>
      <c r="AL7518" s="104"/>
      <c r="AO7518" s="104"/>
      <c r="AP7518" s="104"/>
    </row>
    <row r="7519" spans="21:42" ht="15" customHeight="1" x14ac:dyDescent="0.25">
      <c r="U7519" s="104"/>
      <c r="AB7519" s="104"/>
      <c r="AC7519" s="104"/>
      <c r="AF7519" s="104"/>
      <c r="AG7519" s="104"/>
      <c r="AK7519" s="104"/>
      <c r="AL7519" s="104"/>
      <c r="AO7519" s="104"/>
      <c r="AP7519" s="104"/>
    </row>
    <row r="7520" spans="21:42" ht="15" customHeight="1" x14ac:dyDescent="0.25">
      <c r="U7520" s="104"/>
      <c r="AB7520" s="104"/>
      <c r="AC7520" s="104"/>
      <c r="AF7520" s="104"/>
      <c r="AG7520" s="104"/>
      <c r="AK7520" s="104"/>
      <c r="AL7520" s="104"/>
      <c r="AO7520" s="104"/>
      <c r="AP7520" s="104"/>
    </row>
    <row r="7521" spans="21:42" ht="15" customHeight="1" x14ac:dyDescent="0.25">
      <c r="U7521" s="104"/>
      <c r="AB7521" s="104"/>
      <c r="AC7521" s="104"/>
      <c r="AF7521" s="104"/>
      <c r="AG7521" s="104"/>
      <c r="AK7521" s="104"/>
      <c r="AL7521" s="104"/>
      <c r="AO7521" s="104"/>
      <c r="AP7521" s="104"/>
    </row>
    <row r="7522" spans="21:42" ht="15" customHeight="1" x14ac:dyDescent="0.25">
      <c r="U7522" s="104"/>
      <c r="AB7522" s="104"/>
      <c r="AC7522" s="104"/>
      <c r="AF7522" s="104"/>
      <c r="AG7522" s="104"/>
      <c r="AK7522" s="104"/>
      <c r="AL7522" s="104"/>
      <c r="AO7522" s="104"/>
      <c r="AP7522" s="104"/>
    </row>
    <row r="7523" spans="21:42" ht="15" customHeight="1" x14ac:dyDescent="0.25">
      <c r="U7523" s="104"/>
      <c r="AB7523" s="104"/>
      <c r="AC7523" s="104"/>
      <c r="AF7523" s="104"/>
      <c r="AG7523" s="104"/>
      <c r="AK7523" s="104"/>
      <c r="AL7523" s="104"/>
      <c r="AO7523" s="104"/>
      <c r="AP7523" s="104"/>
    </row>
    <row r="7524" spans="21:42" ht="15" customHeight="1" x14ac:dyDescent="0.25">
      <c r="U7524" s="104"/>
      <c r="AB7524" s="104"/>
      <c r="AC7524" s="104"/>
      <c r="AF7524" s="104"/>
      <c r="AG7524" s="104"/>
      <c r="AK7524" s="104"/>
      <c r="AL7524" s="104"/>
      <c r="AO7524" s="104"/>
      <c r="AP7524" s="104"/>
    </row>
    <row r="7525" spans="21:42" ht="15" customHeight="1" x14ac:dyDescent="0.25">
      <c r="U7525" s="104"/>
      <c r="AB7525" s="104"/>
      <c r="AC7525" s="104"/>
      <c r="AF7525" s="104"/>
      <c r="AG7525" s="104"/>
      <c r="AK7525" s="104"/>
      <c r="AL7525" s="104"/>
      <c r="AO7525" s="104"/>
      <c r="AP7525" s="104"/>
    </row>
    <row r="7526" spans="21:42" ht="15" customHeight="1" x14ac:dyDescent="0.25">
      <c r="U7526" s="104"/>
      <c r="AB7526" s="104"/>
      <c r="AC7526" s="104"/>
      <c r="AF7526" s="104"/>
      <c r="AG7526" s="104"/>
      <c r="AK7526" s="104"/>
      <c r="AL7526" s="104"/>
      <c r="AO7526" s="104"/>
      <c r="AP7526" s="104"/>
    </row>
    <row r="7527" spans="21:42" ht="15" customHeight="1" x14ac:dyDescent="0.25">
      <c r="U7527" s="104"/>
      <c r="AB7527" s="104"/>
      <c r="AC7527" s="104"/>
      <c r="AF7527" s="104"/>
      <c r="AG7527" s="104"/>
      <c r="AK7527" s="104"/>
      <c r="AL7527" s="104"/>
      <c r="AO7527" s="104"/>
      <c r="AP7527" s="104"/>
    </row>
    <row r="7528" spans="21:42" ht="15" customHeight="1" x14ac:dyDescent="0.25">
      <c r="U7528" s="104"/>
      <c r="AB7528" s="104"/>
      <c r="AC7528" s="104"/>
      <c r="AF7528" s="104"/>
      <c r="AG7528" s="104"/>
      <c r="AK7528" s="104"/>
      <c r="AL7528" s="104"/>
      <c r="AO7528" s="104"/>
      <c r="AP7528" s="104"/>
    </row>
    <row r="7529" spans="21:42" ht="15" customHeight="1" x14ac:dyDescent="0.25">
      <c r="U7529" s="104"/>
      <c r="AB7529" s="104"/>
      <c r="AC7529" s="104"/>
      <c r="AF7529" s="104"/>
      <c r="AG7529" s="104"/>
      <c r="AK7529" s="104"/>
      <c r="AL7529" s="104"/>
      <c r="AO7529" s="104"/>
      <c r="AP7529" s="104"/>
    </row>
    <row r="7530" spans="21:42" ht="15" customHeight="1" x14ac:dyDescent="0.25">
      <c r="U7530" s="104"/>
      <c r="AB7530" s="104"/>
      <c r="AC7530" s="104"/>
      <c r="AF7530" s="104"/>
      <c r="AG7530" s="104"/>
      <c r="AK7530" s="104"/>
      <c r="AL7530" s="104"/>
      <c r="AO7530" s="104"/>
      <c r="AP7530" s="104"/>
    </row>
    <row r="7531" spans="21:42" ht="15" customHeight="1" x14ac:dyDescent="0.25">
      <c r="U7531" s="104"/>
      <c r="AB7531" s="104"/>
      <c r="AC7531" s="104"/>
      <c r="AF7531" s="104"/>
      <c r="AG7531" s="104"/>
      <c r="AK7531" s="104"/>
      <c r="AL7531" s="104"/>
      <c r="AO7531" s="104"/>
      <c r="AP7531" s="104"/>
    </row>
    <row r="7532" spans="21:42" ht="15" customHeight="1" x14ac:dyDescent="0.25">
      <c r="U7532" s="104"/>
      <c r="AB7532" s="104"/>
      <c r="AC7532" s="104"/>
      <c r="AF7532" s="104"/>
      <c r="AG7532" s="104"/>
      <c r="AK7532" s="104"/>
      <c r="AL7532" s="104"/>
      <c r="AO7532" s="104"/>
      <c r="AP7532" s="104"/>
    </row>
    <row r="7533" spans="21:42" ht="15" customHeight="1" x14ac:dyDescent="0.25">
      <c r="U7533" s="104"/>
      <c r="AB7533" s="104"/>
      <c r="AC7533" s="104"/>
      <c r="AF7533" s="104"/>
      <c r="AG7533" s="104"/>
      <c r="AK7533" s="104"/>
      <c r="AL7533" s="104"/>
      <c r="AO7533" s="104"/>
      <c r="AP7533" s="104"/>
    </row>
    <row r="7534" spans="21:42" ht="15" customHeight="1" x14ac:dyDescent="0.25">
      <c r="U7534" s="104"/>
      <c r="AB7534" s="104"/>
      <c r="AC7534" s="104"/>
      <c r="AF7534" s="104"/>
      <c r="AG7534" s="104"/>
      <c r="AK7534" s="104"/>
      <c r="AL7534" s="104"/>
      <c r="AO7534" s="104"/>
      <c r="AP7534" s="104"/>
    </row>
    <row r="7535" spans="21:42" ht="15" customHeight="1" x14ac:dyDescent="0.25">
      <c r="U7535" s="104"/>
      <c r="AB7535" s="104"/>
      <c r="AC7535" s="104"/>
      <c r="AF7535" s="104"/>
      <c r="AG7535" s="104"/>
      <c r="AK7535" s="104"/>
      <c r="AL7535" s="104"/>
      <c r="AO7535" s="104"/>
      <c r="AP7535" s="104"/>
    </row>
    <row r="7536" spans="21:42" ht="15" customHeight="1" x14ac:dyDescent="0.25">
      <c r="U7536" s="104"/>
      <c r="AB7536" s="104"/>
      <c r="AC7536" s="104"/>
      <c r="AF7536" s="104"/>
      <c r="AG7536" s="104"/>
      <c r="AK7536" s="104"/>
      <c r="AL7536" s="104"/>
      <c r="AO7536" s="104"/>
      <c r="AP7536" s="104"/>
    </row>
    <row r="7537" spans="21:42" ht="15" customHeight="1" x14ac:dyDescent="0.25">
      <c r="U7537" s="104"/>
      <c r="AB7537" s="104"/>
      <c r="AC7537" s="104"/>
      <c r="AF7537" s="104"/>
      <c r="AG7537" s="104"/>
      <c r="AK7537" s="104"/>
      <c r="AL7537" s="104"/>
      <c r="AO7537" s="104"/>
      <c r="AP7537" s="104"/>
    </row>
    <row r="7538" spans="21:42" ht="15" customHeight="1" x14ac:dyDescent="0.25">
      <c r="U7538" s="104"/>
      <c r="AB7538" s="104"/>
      <c r="AC7538" s="104"/>
      <c r="AF7538" s="104"/>
      <c r="AG7538" s="104"/>
      <c r="AK7538" s="104"/>
      <c r="AL7538" s="104"/>
      <c r="AO7538" s="104"/>
      <c r="AP7538" s="104"/>
    </row>
    <row r="7539" spans="21:42" ht="15" customHeight="1" x14ac:dyDescent="0.25">
      <c r="U7539" s="104"/>
      <c r="AB7539" s="104"/>
      <c r="AC7539" s="104"/>
      <c r="AF7539" s="104"/>
      <c r="AG7539" s="104"/>
      <c r="AK7539" s="104"/>
      <c r="AL7539" s="104"/>
      <c r="AO7539" s="104"/>
      <c r="AP7539" s="104"/>
    </row>
    <row r="7540" spans="21:42" ht="15" customHeight="1" x14ac:dyDescent="0.25">
      <c r="U7540" s="104"/>
      <c r="AB7540" s="104"/>
      <c r="AC7540" s="104"/>
      <c r="AF7540" s="104"/>
      <c r="AG7540" s="104"/>
      <c r="AK7540" s="104"/>
      <c r="AL7540" s="104"/>
      <c r="AO7540" s="104"/>
      <c r="AP7540" s="104"/>
    </row>
    <row r="7541" spans="21:42" ht="15" customHeight="1" x14ac:dyDescent="0.25">
      <c r="U7541" s="104"/>
      <c r="AB7541" s="104"/>
      <c r="AC7541" s="104"/>
      <c r="AF7541" s="104"/>
      <c r="AG7541" s="104"/>
      <c r="AK7541" s="104"/>
      <c r="AL7541" s="104"/>
      <c r="AO7541" s="104"/>
      <c r="AP7541" s="104"/>
    </row>
    <row r="7542" spans="21:42" ht="15" customHeight="1" x14ac:dyDescent="0.25">
      <c r="U7542" s="104"/>
      <c r="AB7542" s="104"/>
      <c r="AC7542" s="104"/>
      <c r="AF7542" s="104"/>
      <c r="AG7542" s="104"/>
      <c r="AK7542" s="104"/>
      <c r="AL7542" s="104"/>
      <c r="AO7542" s="104"/>
      <c r="AP7542" s="104"/>
    </row>
    <row r="7543" spans="21:42" ht="15" customHeight="1" x14ac:dyDescent="0.25">
      <c r="U7543" s="104"/>
      <c r="AB7543" s="104"/>
      <c r="AC7543" s="104"/>
      <c r="AF7543" s="104"/>
      <c r="AG7543" s="104"/>
      <c r="AK7543" s="104"/>
      <c r="AL7543" s="104"/>
      <c r="AO7543" s="104"/>
      <c r="AP7543" s="104"/>
    </row>
    <row r="7544" spans="21:42" ht="15" customHeight="1" x14ac:dyDescent="0.25">
      <c r="U7544" s="104"/>
      <c r="AB7544" s="104"/>
      <c r="AC7544" s="104"/>
      <c r="AF7544" s="104"/>
      <c r="AG7544" s="104"/>
      <c r="AK7544" s="104"/>
      <c r="AL7544" s="104"/>
      <c r="AO7544" s="104"/>
      <c r="AP7544" s="104"/>
    </row>
    <row r="7545" spans="21:42" ht="15" customHeight="1" x14ac:dyDescent="0.25">
      <c r="U7545" s="104"/>
      <c r="AB7545" s="104"/>
      <c r="AC7545" s="104"/>
      <c r="AF7545" s="104"/>
      <c r="AG7545" s="104"/>
      <c r="AK7545" s="104"/>
      <c r="AL7545" s="104"/>
      <c r="AO7545" s="104"/>
      <c r="AP7545" s="104"/>
    </row>
    <row r="7546" spans="21:42" ht="15" customHeight="1" x14ac:dyDescent="0.25">
      <c r="U7546" s="104"/>
      <c r="AB7546" s="104"/>
      <c r="AC7546" s="104"/>
      <c r="AF7546" s="104"/>
      <c r="AG7546" s="104"/>
      <c r="AK7546" s="104"/>
      <c r="AL7546" s="104"/>
      <c r="AO7546" s="104"/>
      <c r="AP7546" s="104"/>
    </row>
    <row r="7547" spans="21:42" ht="15" customHeight="1" x14ac:dyDescent="0.25">
      <c r="U7547" s="104"/>
      <c r="AB7547" s="104"/>
      <c r="AC7547" s="104"/>
      <c r="AF7547" s="104"/>
      <c r="AG7547" s="104"/>
      <c r="AK7547" s="104"/>
      <c r="AL7547" s="104"/>
      <c r="AO7547" s="104"/>
      <c r="AP7547" s="104"/>
    </row>
    <row r="7548" spans="21:42" ht="15" customHeight="1" x14ac:dyDescent="0.25">
      <c r="U7548" s="104"/>
      <c r="AB7548" s="104"/>
      <c r="AC7548" s="104"/>
      <c r="AF7548" s="104"/>
      <c r="AG7548" s="104"/>
      <c r="AK7548" s="104"/>
      <c r="AL7548" s="104"/>
      <c r="AO7548" s="104"/>
      <c r="AP7548" s="104"/>
    </row>
    <row r="7549" spans="21:42" ht="15" customHeight="1" x14ac:dyDescent="0.25">
      <c r="U7549" s="104"/>
      <c r="AB7549" s="104"/>
      <c r="AC7549" s="104"/>
      <c r="AF7549" s="104"/>
      <c r="AG7549" s="104"/>
      <c r="AK7549" s="104"/>
      <c r="AL7549" s="104"/>
      <c r="AO7549" s="104"/>
      <c r="AP7549" s="104"/>
    </row>
    <row r="7550" spans="21:42" ht="15" customHeight="1" x14ac:dyDescent="0.25">
      <c r="U7550" s="104"/>
      <c r="AB7550" s="104"/>
      <c r="AC7550" s="104"/>
      <c r="AF7550" s="104"/>
      <c r="AG7550" s="104"/>
      <c r="AK7550" s="104"/>
      <c r="AL7550" s="104"/>
      <c r="AO7550" s="104"/>
      <c r="AP7550" s="104"/>
    </row>
    <row r="7551" spans="21:42" ht="15" customHeight="1" x14ac:dyDescent="0.25">
      <c r="U7551" s="104"/>
      <c r="AB7551" s="104"/>
      <c r="AC7551" s="104"/>
      <c r="AF7551" s="104"/>
      <c r="AG7551" s="104"/>
      <c r="AK7551" s="104"/>
      <c r="AL7551" s="104"/>
      <c r="AO7551" s="104"/>
      <c r="AP7551" s="104"/>
    </row>
    <row r="7552" spans="21:42" ht="15" customHeight="1" x14ac:dyDescent="0.25">
      <c r="U7552" s="104"/>
      <c r="AB7552" s="104"/>
      <c r="AC7552" s="104"/>
      <c r="AF7552" s="104"/>
      <c r="AG7552" s="104"/>
      <c r="AK7552" s="104"/>
      <c r="AL7552" s="104"/>
      <c r="AO7552" s="104"/>
      <c r="AP7552" s="104"/>
    </row>
    <row r="7553" spans="21:42" ht="15" customHeight="1" x14ac:dyDescent="0.25">
      <c r="U7553" s="104"/>
      <c r="AB7553" s="104"/>
      <c r="AC7553" s="104"/>
      <c r="AF7553" s="104"/>
      <c r="AG7553" s="104"/>
      <c r="AK7553" s="104"/>
      <c r="AL7553" s="104"/>
      <c r="AO7553" s="104"/>
      <c r="AP7553" s="104"/>
    </row>
    <row r="7554" spans="21:42" ht="15" customHeight="1" x14ac:dyDescent="0.25">
      <c r="U7554" s="104"/>
      <c r="AB7554" s="104"/>
      <c r="AC7554" s="104"/>
      <c r="AF7554" s="104"/>
      <c r="AG7554" s="104"/>
      <c r="AK7554" s="104"/>
      <c r="AL7554" s="104"/>
      <c r="AO7554" s="104"/>
      <c r="AP7554" s="104"/>
    </row>
    <row r="7555" spans="21:42" ht="15" customHeight="1" x14ac:dyDescent="0.25">
      <c r="U7555" s="104"/>
      <c r="AB7555" s="104"/>
      <c r="AC7555" s="104"/>
      <c r="AF7555" s="104"/>
      <c r="AG7555" s="104"/>
      <c r="AK7555" s="104"/>
      <c r="AL7555" s="104"/>
      <c r="AO7555" s="104"/>
      <c r="AP7555" s="104"/>
    </row>
    <row r="7556" spans="21:42" ht="15" customHeight="1" x14ac:dyDescent="0.25">
      <c r="U7556" s="104"/>
      <c r="AB7556" s="104"/>
      <c r="AC7556" s="104"/>
      <c r="AF7556" s="104"/>
      <c r="AG7556" s="104"/>
      <c r="AK7556" s="104"/>
      <c r="AL7556" s="104"/>
      <c r="AO7556" s="104"/>
      <c r="AP7556" s="104"/>
    </row>
    <row r="7557" spans="21:42" ht="15" customHeight="1" x14ac:dyDescent="0.25">
      <c r="U7557" s="104"/>
      <c r="AB7557" s="104"/>
      <c r="AC7557" s="104"/>
      <c r="AF7557" s="104"/>
      <c r="AG7557" s="104"/>
      <c r="AK7557" s="104"/>
      <c r="AL7557" s="104"/>
      <c r="AO7557" s="104"/>
      <c r="AP7557" s="104"/>
    </row>
    <row r="7558" spans="21:42" ht="15" customHeight="1" x14ac:dyDescent="0.25">
      <c r="U7558" s="104"/>
      <c r="AB7558" s="104"/>
      <c r="AC7558" s="104"/>
      <c r="AF7558" s="104"/>
      <c r="AG7558" s="104"/>
      <c r="AK7558" s="104"/>
      <c r="AL7558" s="104"/>
      <c r="AO7558" s="104"/>
      <c r="AP7558" s="104"/>
    </row>
    <row r="7559" spans="21:42" ht="15" customHeight="1" x14ac:dyDescent="0.25">
      <c r="U7559" s="104"/>
      <c r="AB7559" s="104"/>
      <c r="AC7559" s="104"/>
      <c r="AF7559" s="104"/>
      <c r="AG7559" s="104"/>
      <c r="AK7559" s="104"/>
      <c r="AL7559" s="104"/>
      <c r="AO7559" s="104"/>
      <c r="AP7559" s="104"/>
    </row>
    <row r="7560" spans="21:42" ht="15" customHeight="1" x14ac:dyDescent="0.25">
      <c r="U7560" s="104"/>
      <c r="AB7560" s="104"/>
      <c r="AC7560" s="104"/>
      <c r="AF7560" s="104"/>
      <c r="AG7560" s="104"/>
      <c r="AK7560" s="104"/>
      <c r="AL7560" s="104"/>
      <c r="AO7560" s="104"/>
      <c r="AP7560" s="104"/>
    </row>
    <row r="7561" spans="21:42" ht="15" customHeight="1" x14ac:dyDescent="0.25">
      <c r="U7561" s="104"/>
      <c r="AB7561" s="104"/>
      <c r="AC7561" s="104"/>
      <c r="AF7561" s="104"/>
      <c r="AG7561" s="104"/>
      <c r="AK7561" s="104"/>
      <c r="AL7561" s="104"/>
      <c r="AO7561" s="104"/>
      <c r="AP7561" s="104"/>
    </row>
    <row r="7562" spans="21:42" ht="15" customHeight="1" x14ac:dyDescent="0.25">
      <c r="U7562" s="104"/>
      <c r="AB7562" s="104"/>
      <c r="AC7562" s="104"/>
      <c r="AF7562" s="104"/>
      <c r="AG7562" s="104"/>
      <c r="AK7562" s="104"/>
      <c r="AL7562" s="104"/>
      <c r="AO7562" s="104"/>
      <c r="AP7562" s="104"/>
    </row>
    <row r="7563" spans="21:42" ht="15" customHeight="1" x14ac:dyDescent="0.25">
      <c r="U7563" s="104"/>
      <c r="AB7563" s="104"/>
      <c r="AC7563" s="104"/>
      <c r="AF7563" s="104"/>
      <c r="AG7563" s="104"/>
      <c r="AK7563" s="104"/>
      <c r="AL7563" s="104"/>
      <c r="AO7563" s="104"/>
      <c r="AP7563" s="104"/>
    </row>
    <row r="7564" spans="21:42" ht="15" customHeight="1" x14ac:dyDescent="0.25">
      <c r="U7564" s="104"/>
      <c r="AB7564" s="104"/>
      <c r="AC7564" s="104"/>
      <c r="AF7564" s="104"/>
      <c r="AG7564" s="104"/>
      <c r="AK7564" s="104"/>
      <c r="AL7564" s="104"/>
      <c r="AO7564" s="104"/>
      <c r="AP7564" s="104"/>
    </row>
    <row r="7565" spans="21:42" ht="15" customHeight="1" x14ac:dyDescent="0.25">
      <c r="U7565" s="104"/>
      <c r="AB7565" s="104"/>
      <c r="AC7565" s="104"/>
      <c r="AF7565" s="104"/>
      <c r="AG7565" s="104"/>
      <c r="AK7565" s="104"/>
      <c r="AL7565" s="104"/>
      <c r="AO7565" s="104"/>
      <c r="AP7565" s="104"/>
    </row>
    <row r="7566" spans="21:42" ht="15" customHeight="1" x14ac:dyDescent="0.25">
      <c r="U7566" s="104"/>
      <c r="AB7566" s="104"/>
      <c r="AC7566" s="104"/>
      <c r="AF7566" s="104"/>
      <c r="AG7566" s="104"/>
      <c r="AK7566" s="104"/>
      <c r="AL7566" s="104"/>
      <c r="AO7566" s="104"/>
      <c r="AP7566" s="104"/>
    </row>
    <row r="7567" spans="21:42" ht="15" customHeight="1" x14ac:dyDescent="0.25">
      <c r="U7567" s="104"/>
      <c r="AB7567" s="104"/>
      <c r="AC7567" s="104"/>
      <c r="AF7567" s="104"/>
      <c r="AG7567" s="104"/>
      <c r="AK7567" s="104"/>
      <c r="AL7567" s="104"/>
      <c r="AO7567" s="104"/>
      <c r="AP7567" s="104"/>
    </row>
    <row r="7568" spans="21:42" ht="15" customHeight="1" x14ac:dyDescent="0.25">
      <c r="U7568" s="104"/>
      <c r="AB7568" s="104"/>
      <c r="AC7568" s="104"/>
      <c r="AF7568" s="104"/>
      <c r="AG7568" s="104"/>
      <c r="AK7568" s="104"/>
      <c r="AL7568" s="104"/>
      <c r="AO7568" s="104"/>
      <c r="AP7568" s="104"/>
    </row>
    <row r="7569" spans="21:42" ht="15" customHeight="1" x14ac:dyDescent="0.25">
      <c r="U7569" s="104"/>
      <c r="AB7569" s="104"/>
      <c r="AC7569" s="104"/>
      <c r="AF7569" s="104"/>
      <c r="AG7569" s="104"/>
      <c r="AK7569" s="104"/>
      <c r="AL7569" s="104"/>
      <c r="AO7569" s="104"/>
      <c r="AP7569" s="104"/>
    </row>
    <row r="7570" spans="21:42" ht="15" customHeight="1" x14ac:dyDescent="0.25">
      <c r="U7570" s="104"/>
      <c r="AB7570" s="104"/>
      <c r="AC7570" s="104"/>
      <c r="AF7570" s="104"/>
      <c r="AG7570" s="104"/>
      <c r="AK7570" s="104"/>
      <c r="AL7570" s="104"/>
      <c r="AO7570" s="104"/>
      <c r="AP7570" s="104"/>
    </row>
    <row r="7571" spans="21:42" ht="15" customHeight="1" x14ac:dyDescent="0.25">
      <c r="U7571" s="104"/>
      <c r="AB7571" s="104"/>
      <c r="AC7571" s="104"/>
      <c r="AF7571" s="104"/>
      <c r="AG7571" s="104"/>
      <c r="AK7571" s="104"/>
      <c r="AL7571" s="104"/>
      <c r="AO7571" s="104"/>
      <c r="AP7571" s="104"/>
    </row>
    <row r="7572" spans="21:42" ht="15" customHeight="1" x14ac:dyDescent="0.25">
      <c r="U7572" s="104"/>
      <c r="AB7572" s="104"/>
      <c r="AC7572" s="104"/>
      <c r="AF7572" s="104"/>
      <c r="AG7572" s="104"/>
      <c r="AK7572" s="104"/>
      <c r="AL7572" s="104"/>
      <c r="AO7572" s="104"/>
      <c r="AP7572" s="104"/>
    </row>
    <row r="7573" spans="21:42" ht="15" customHeight="1" x14ac:dyDescent="0.25">
      <c r="U7573" s="104"/>
      <c r="AB7573" s="104"/>
      <c r="AC7573" s="104"/>
      <c r="AF7573" s="104"/>
      <c r="AG7573" s="104"/>
      <c r="AK7573" s="104"/>
      <c r="AL7573" s="104"/>
      <c r="AO7573" s="104"/>
      <c r="AP7573" s="104"/>
    </row>
    <row r="7574" spans="21:42" ht="15" customHeight="1" x14ac:dyDescent="0.25">
      <c r="U7574" s="104"/>
      <c r="AB7574" s="104"/>
      <c r="AC7574" s="104"/>
      <c r="AF7574" s="104"/>
      <c r="AG7574" s="104"/>
      <c r="AK7574" s="104"/>
      <c r="AL7574" s="104"/>
      <c r="AO7574" s="104"/>
      <c r="AP7574" s="104"/>
    </row>
    <row r="7575" spans="21:42" ht="15" customHeight="1" x14ac:dyDescent="0.25">
      <c r="U7575" s="104"/>
      <c r="AB7575" s="104"/>
      <c r="AC7575" s="104"/>
      <c r="AF7575" s="104"/>
      <c r="AG7575" s="104"/>
      <c r="AK7575" s="104"/>
      <c r="AL7575" s="104"/>
      <c r="AO7575" s="104"/>
      <c r="AP7575" s="104"/>
    </row>
    <row r="7576" spans="21:42" ht="15" customHeight="1" x14ac:dyDescent="0.25">
      <c r="U7576" s="104"/>
      <c r="AB7576" s="104"/>
      <c r="AC7576" s="104"/>
      <c r="AF7576" s="104"/>
      <c r="AG7576" s="104"/>
      <c r="AK7576" s="104"/>
      <c r="AL7576" s="104"/>
      <c r="AO7576" s="104"/>
      <c r="AP7576" s="104"/>
    </row>
    <row r="7577" spans="21:42" ht="15" customHeight="1" x14ac:dyDescent="0.25">
      <c r="U7577" s="104"/>
      <c r="AB7577" s="104"/>
      <c r="AC7577" s="104"/>
      <c r="AF7577" s="104"/>
      <c r="AG7577" s="104"/>
      <c r="AK7577" s="104"/>
      <c r="AL7577" s="104"/>
      <c r="AO7577" s="104"/>
      <c r="AP7577" s="104"/>
    </row>
    <row r="7578" spans="21:42" ht="15" customHeight="1" x14ac:dyDescent="0.25">
      <c r="U7578" s="104"/>
      <c r="AB7578" s="104"/>
      <c r="AC7578" s="104"/>
      <c r="AF7578" s="104"/>
      <c r="AG7578" s="104"/>
      <c r="AK7578" s="104"/>
      <c r="AL7578" s="104"/>
      <c r="AO7578" s="104"/>
      <c r="AP7578" s="104"/>
    </row>
    <row r="7579" spans="21:42" ht="15" customHeight="1" x14ac:dyDescent="0.25">
      <c r="U7579" s="104"/>
      <c r="AB7579" s="104"/>
      <c r="AC7579" s="104"/>
      <c r="AF7579" s="104"/>
      <c r="AG7579" s="104"/>
      <c r="AK7579" s="104"/>
      <c r="AL7579" s="104"/>
      <c r="AO7579" s="104"/>
      <c r="AP7579" s="104"/>
    </row>
    <row r="7580" spans="21:42" ht="15" customHeight="1" x14ac:dyDescent="0.25">
      <c r="U7580" s="104"/>
      <c r="AB7580" s="104"/>
      <c r="AC7580" s="104"/>
      <c r="AF7580" s="104"/>
      <c r="AG7580" s="104"/>
      <c r="AK7580" s="104"/>
      <c r="AL7580" s="104"/>
      <c r="AO7580" s="104"/>
      <c r="AP7580" s="104"/>
    </row>
    <row r="7581" spans="21:42" ht="15" customHeight="1" x14ac:dyDescent="0.25">
      <c r="U7581" s="104"/>
      <c r="AB7581" s="104"/>
      <c r="AC7581" s="104"/>
      <c r="AF7581" s="104"/>
      <c r="AG7581" s="104"/>
      <c r="AK7581" s="104"/>
      <c r="AL7581" s="104"/>
      <c r="AO7581" s="104"/>
      <c r="AP7581" s="104"/>
    </row>
    <row r="7582" spans="21:42" ht="15" customHeight="1" x14ac:dyDescent="0.25">
      <c r="U7582" s="104"/>
      <c r="AB7582" s="104"/>
      <c r="AC7582" s="104"/>
      <c r="AF7582" s="104"/>
      <c r="AG7582" s="104"/>
      <c r="AK7582" s="104"/>
      <c r="AL7582" s="104"/>
      <c r="AO7582" s="104"/>
      <c r="AP7582" s="104"/>
    </row>
    <row r="7583" spans="21:42" ht="15" customHeight="1" x14ac:dyDescent="0.25">
      <c r="U7583" s="104"/>
      <c r="AB7583" s="104"/>
      <c r="AC7583" s="104"/>
      <c r="AF7583" s="104"/>
      <c r="AG7583" s="104"/>
      <c r="AK7583" s="104"/>
      <c r="AL7583" s="104"/>
      <c r="AO7583" s="104"/>
      <c r="AP7583" s="104"/>
    </row>
    <row r="7584" spans="21:42" ht="15" customHeight="1" x14ac:dyDescent="0.25">
      <c r="U7584" s="104"/>
      <c r="AB7584" s="104"/>
      <c r="AC7584" s="104"/>
      <c r="AF7584" s="104"/>
      <c r="AG7584" s="104"/>
      <c r="AK7584" s="104"/>
      <c r="AL7584" s="104"/>
      <c r="AO7584" s="104"/>
      <c r="AP7584" s="104"/>
    </row>
    <row r="7585" spans="21:42" ht="15" customHeight="1" x14ac:dyDescent="0.25">
      <c r="U7585" s="104"/>
      <c r="AB7585" s="104"/>
      <c r="AC7585" s="104"/>
      <c r="AF7585" s="104"/>
      <c r="AG7585" s="104"/>
      <c r="AK7585" s="104"/>
      <c r="AL7585" s="104"/>
      <c r="AO7585" s="104"/>
      <c r="AP7585" s="104"/>
    </row>
    <row r="7586" spans="21:42" ht="15" customHeight="1" x14ac:dyDescent="0.25">
      <c r="U7586" s="104"/>
      <c r="AB7586" s="104"/>
      <c r="AC7586" s="104"/>
      <c r="AF7586" s="104"/>
      <c r="AG7586" s="104"/>
      <c r="AK7586" s="104"/>
      <c r="AL7586" s="104"/>
      <c r="AO7586" s="104"/>
      <c r="AP7586" s="104"/>
    </row>
    <row r="7587" spans="21:42" ht="15" customHeight="1" x14ac:dyDescent="0.25">
      <c r="U7587" s="104"/>
      <c r="AB7587" s="104"/>
      <c r="AC7587" s="104"/>
      <c r="AF7587" s="104"/>
      <c r="AG7587" s="104"/>
      <c r="AK7587" s="104"/>
      <c r="AL7587" s="104"/>
      <c r="AO7587" s="104"/>
      <c r="AP7587" s="104"/>
    </row>
    <row r="7588" spans="21:42" ht="15" customHeight="1" x14ac:dyDescent="0.25">
      <c r="U7588" s="104"/>
      <c r="AB7588" s="104"/>
      <c r="AC7588" s="104"/>
      <c r="AF7588" s="104"/>
      <c r="AG7588" s="104"/>
      <c r="AK7588" s="104"/>
      <c r="AL7588" s="104"/>
      <c r="AO7588" s="104"/>
      <c r="AP7588" s="104"/>
    </row>
    <row r="7589" spans="21:42" ht="15" customHeight="1" x14ac:dyDescent="0.25">
      <c r="U7589" s="104"/>
      <c r="AB7589" s="104"/>
      <c r="AC7589" s="104"/>
      <c r="AF7589" s="104"/>
      <c r="AG7589" s="104"/>
      <c r="AK7589" s="104"/>
      <c r="AL7589" s="104"/>
      <c r="AO7589" s="104"/>
      <c r="AP7589" s="104"/>
    </row>
    <row r="7590" spans="21:42" ht="15" customHeight="1" x14ac:dyDescent="0.25">
      <c r="U7590" s="104"/>
      <c r="AB7590" s="104"/>
      <c r="AC7590" s="104"/>
      <c r="AF7590" s="104"/>
      <c r="AG7590" s="104"/>
      <c r="AK7590" s="104"/>
      <c r="AL7590" s="104"/>
      <c r="AO7590" s="104"/>
      <c r="AP7590" s="104"/>
    </row>
    <row r="7591" spans="21:42" ht="15" customHeight="1" x14ac:dyDescent="0.25">
      <c r="U7591" s="104"/>
      <c r="AB7591" s="104"/>
      <c r="AC7591" s="104"/>
      <c r="AF7591" s="104"/>
      <c r="AG7591" s="104"/>
      <c r="AK7591" s="104"/>
      <c r="AL7591" s="104"/>
      <c r="AO7591" s="104"/>
      <c r="AP7591" s="104"/>
    </row>
    <row r="7592" spans="21:42" ht="15" customHeight="1" x14ac:dyDescent="0.25">
      <c r="U7592" s="104"/>
      <c r="AB7592" s="104"/>
      <c r="AC7592" s="104"/>
      <c r="AF7592" s="104"/>
      <c r="AG7592" s="104"/>
      <c r="AK7592" s="104"/>
      <c r="AL7592" s="104"/>
      <c r="AO7592" s="104"/>
      <c r="AP7592" s="104"/>
    </row>
    <row r="7593" spans="21:42" ht="15" customHeight="1" x14ac:dyDescent="0.25">
      <c r="U7593" s="104"/>
      <c r="AB7593" s="104"/>
      <c r="AC7593" s="104"/>
      <c r="AF7593" s="104"/>
      <c r="AG7593" s="104"/>
      <c r="AK7593" s="104"/>
      <c r="AL7593" s="104"/>
      <c r="AO7593" s="104"/>
      <c r="AP7593" s="104"/>
    </row>
    <row r="7594" spans="21:42" ht="15" customHeight="1" x14ac:dyDescent="0.25">
      <c r="U7594" s="104"/>
      <c r="AB7594" s="104"/>
      <c r="AC7594" s="104"/>
      <c r="AF7594" s="104"/>
      <c r="AG7594" s="104"/>
      <c r="AK7594" s="104"/>
      <c r="AL7594" s="104"/>
      <c r="AO7594" s="104"/>
      <c r="AP7594" s="104"/>
    </row>
    <row r="7595" spans="21:42" ht="15" customHeight="1" x14ac:dyDescent="0.25">
      <c r="U7595" s="104"/>
      <c r="AB7595" s="104"/>
      <c r="AC7595" s="104"/>
      <c r="AF7595" s="104"/>
      <c r="AG7595" s="104"/>
      <c r="AK7595" s="104"/>
      <c r="AL7595" s="104"/>
      <c r="AO7595" s="104"/>
      <c r="AP7595" s="104"/>
    </row>
    <row r="7596" spans="21:42" ht="15" customHeight="1" x14ac:dyDescent="0.25">
      <c r="U7596" s="104"/>
      <c r="AB7596" s="104"/>
      <c r="AC7596" s="104"/>
      <c r="AF7596" s="104"/>
      <c r="AG7596" s="104"/>
      <c r="AK7596" s="104"/>
      <c r="AL7596" s="104"/>
      <c r="AO7596" s="104"/>
      <c r="AP7596" s="104"/>
    </row>
    <row r="7597" spans="21:42" ht="15" customHeight="1" x14ac:dyDescent="0.25">
      <c r="U7597" s="104"/>
      <c r="AB7597" s="104"/>
      <c r="AC7597" s="104"/>
      <c r="AF7597" s="104"/>
      <c r="AG7597" s="104"/>
      <c r="AK7597" s="104"/>
      <c r="AL7597" s="104"/>
      <c r="AO7597" s="104"/>
      <c r="AP7597" s="104"/>
    </row>
    <row r="7598" spans="21:42" ht="15" customHeight="1" x14ac:dyDescent="0.25">
      <c r="U7598" s="104"/>
      <c r="AB7598" s="104"/>
      <c r="AC7598" s="104"/>
      <c r="AF7598" s="104"/>
      <c r="AG7598" s="104"/>
      <c r="AK7598" s="104"/>
      <c r="AL7598" s="104"/>
      <c r="AO7598" s="104"/>
      <c r="AP7598" s="104"/>
    </row>
    <row r="7599" spans="21:42" ht="15" customHeight="1" x14ac:dyDescent="0.25">
      <c r="U7599" s="104"/>
      <c r="AB7599" s="104"/>
      <c r="AC7599" s="104"/>
      <c r="AF7599" s="104"/>
      <c r="AG7599" s="104"/>
      <c r="AK7599" s="104"/>
      <c r="AL7599" s="104"/>
      <c r="AO7599" s="104"/>
      <c r="AP7599" s="104"/>
    </row>
    <row r="7600" spans="21:42" ht="15" customHeight="1" x14ac:dyDescent="0.25">
      <c r="U7600" s="104"/>
      <c r="AB7600" s="104"/>
      <c r="AC7600" s="104"/>
      <c r="AF7600" s="104"/>
      <c r="AG7600" s="104"/>
      <c r="AK7600" s="104"/>
      <c r="AL7600" s="104"/>
      <c r="AO7600" s="104"/>
      <c r="AP7600" s="104"/>
    </row>
    <row r="7601" spans="21:42" ht="15" customHeight="1" x14ac:dyDescent="0.25">
      <c r="U7601" s="104"/>
      <c r="AB7601" s="104"/>
      <c r="AC7601" s="104"/>
      <c r="AF7601" s="104"/>
      <c r="AG7601" s="104"/>
      <c r="AK7601" s="104"/>
      <c r="AL7601" s="104"/>
      <c r="AO7601" s="104"/>
      <c r="AP7601" s="104"/>
    </row>
    <row r="7602" spans="21:42" ht="15" customHeight="1" x14ac:dyDescent="0.25">
      <c r="U7602" s="104"/>
      <c r="AB7602" s="104"/>
      <c r="AC7602" s="104"/>
      <c r="AF7602" s="104"/>
      <c r="AG7602" s="104"/>
      <c r="AK7602" s="104"/>
      <c r="AL7602" s="104"/>
      <c r="AO7602" s="104"/>
      <c r="AP7602" s="104"/>
    </row>
    <row r="7603" spans="21:42" ht="15" customHeight="1" x14ac:dyDescent="0.25">
      <c r="U7603" s="104"/>
      <c r="AB7603" s="104"/>
      <c r="AC7603" s="104"/>
      <c r="AF7603" s="104"/>
      <c r="AG7603" s="104"/>
      <c r="AK7603" s="104"/>
      <c r="AL7603" s="104"/>
      <c r="AO7603" s="104"/>
      <c r="AP7603" s="104"/>
    </row>
    <row r="7604" spans="21:42" ht="15" customHeight="1" x14ac:dyDescent="0.25">
      <c r="U7604" s="104"/>
      <c r="AB7604" s="104"/>
      <c r="AC7604" s="104"/>
      <c r="AF7604" s="104"/>
      <c r="AG7604" s="104"/>
      <c r="AK7604" s="104"/>
      <c r="AL7604" s="104"/>
      <c r="AO7604" s="104"/>
      <c r="AP7604" s="104"/>
    </row>
    <row r="7605" spans="21:42" ht="15" customHeight="1" x14ac:dyDescent="0.25">
      <c r="U7605" s="104"/>
      <c r="AB7605" s="104"/>
      <c r="AC7605" s="104"/>
      <c r="AF7605" s="104"/>
      <c r="AG7605" s="104"/>
      <c r="AK7605" s="104"/>
      <c r="AL7605" s="104"/>
      <c r="AO7605" s="104"/>
      <c r="AP7605" s="104"/>
    </row>
    <row r="7606" spans="21:42" ht="15" customHeight="1" x14ac:dyDescent="0.25">
      <c r="U7606" s="104"/>
      <c r="AB7606" s="104"/>
      <c r="AC7606" s="104"/>
      <c r="AF7606" s="104"/>
      <c r="AG7606" s="104"/>
      <c r="AK7606" s="104"/>
      <c r="AL7606" s="104"/>
      <c r="AO7606" s="104"/>
      <c r="AP7606" s="104"/>
    </row>
    <row r="7607" spans="21:42" ht="15" customHeight="1" x14ac:dyDescent="0.25">
      <c r="U7607" s="104"/>
      <c r="AB7607" s="104"/>
      <c r="AC7607" s="104"/>
      <c r="AF7607" s="104"/>
      <c r="AG7607" s="104"/>
      <c r="AK7607" s="104"/>
      <c r="AL7607" s="104"/>
      <c r="AO7607" s="104"/>
      <c r="AP7607" s="104"/>
    </row>
    <row r="7608" spans="21:42" ht="15" customHeight="1" x14ac:dyDescent="0.25">
      <c r="U7608" s="104"/>
      <c r="AB7608" s="104"/>
      <c r="AC7608" s="104"/>
      <c r="AF7608" s="104"/>
      <c r="AG7608" s="104"/>
      <c r="AK7608" s="104"/>
      <c r="AL7608" s="104"/>
      <c r="AO7608" s="104"/>
      <c r="AP7608" s="104"/>
    </row>
    <row r="7609" spans="21:42" ht="15" customHeight="1" x14ac:dyDescent="0.25">
      <c r="U7609" s="104"/>
      <c r="AB7609" s="104"/>
      <c r="AC7609" s="104"/>
      <c r="AF7609" s="104"/>
      <c r="AG7609" s="104"/>
      <c r="AK7609" s="104"/>
      <c r="AL7609" s="104"/>
      <c r="AO7609" s="104"/>
      <c r="AP7609" s="104"/>
    </row>
    <row r="7610" spans="21:42" ht="15" customHeight="1" x14ac:dyDescent="0.25">
      <c r="U7610" s="104"/>
      <c r="AB7610" s="104"/>
      <c r="AC7610" s="104"/>
      <c r="AF7610" s="104"/>
      <c r="AG7610" s="104"/>
      <c r="AK7610" s="104"/>
      <c r="AL7610" s="104"/>
      <c r="AO7610" s="104"/>
      <c r="AP7610" s="104"/>
    </row>
    <row r="7611" spans="21:42" ht="15" customHeight="1" x14ac:dyDescent="0.25">
      <c r="U7611" s="104"/>
      <c r="AB7611" s="104"/>
      <c r="AC7611" s="104"/>
      <c r="AF7611" s="104"/>
      <c r="AG7611" s="104"/>
      <c r="AK7611" s="104"/>
      <c r="AL7611" s="104"/>
      <c r="AO7611" s="104"/>
      <c r="AP7611" s="104"/>
    </row>
    <row r="7612" spans="21:42" ht="15" customHeight="1" x14ac:dyDescent="0.25">
      <c r="U7612" s="104"/>
      <c r="AB7612" s="104"/>
      <c r="AC7612" s="104"/>
      <c r="AF7612" s="104"/>
      <c r="AG7612" s="104"/>
      <c r="AK7612" s="104"/>
      <c r="AL7612" s="104"/>
      <c r="AO7612" s="104"/>
      <c r="AP7612" s="104"/>
    </row>
    <row r="7613" spans="21:42" ht="15" customHeight="1" x14ac:dyDescent="0.25">
      <c r="U7613" s="104"/>
      <c r="AB7613" s="104"/>
      <c r="AC7613" s="104"/>
      <c r="AF7613" s="104"/>
      <c r="AG7613" s="104"/>
      <c r="AK7613" s="104"/>
      <c r="AL7613" s="104"/>
      <c r="AO7613" s="104"/>
      <c r="AP7613" s="104"/>
    </row>
    <row r="7614" spans="21:42" ht="15" customHeight="1" x14ac:dyDescent="0.25">
      <c r="U7614" s="104"/>
      <c r="AB7614" s="104"/>
      <c r="AC7614" s="104"/>
      <c r="AF7614" s="104"/>
      <c r="AG7614" s="104"/>
      <c r="AK7614" s="104"/>
      <c r="AL7614" s="104"/>
      <c r="AO7614" s="104"/>
      <c r="AP7614" s="104"/>
    </row>
    <row r="7615" spans="21:42" ht="15" customHeight="1" x14ac:dyDescent="0.25">
      <c r="U7615" s="104"/>
      <c r="AB7615" s="104"/>
      <c r="AC7615" s="104"/>
      <c r="AF7615" s="104"/>
      <c r="AG7615" s="104"/>
      <c r="AK7615" s="104"/>
      <c r="AL7615" s="104"/>
      <c r="AO7615" s="104"/>
      <c r="AP7615" s="104"/>
    </row>
    <row r="7616" spans="21:42" ht="15" customHeight="1" x14ac:dyDescent="0.25">
      <c r="U7616" s="104"/>
      <c r="AB7616" s="104"/>
      <c r="AC7616" s="104"/>
      <c r="AF7616" s="104"/>
      <c r="AG7616" s="104"/>
      <c r="AK7616" s="104"/>
      <c r="AL7616" s="104"/>
      <c r="AO7616" s="104"/>
      <c r="AP7616" s="104"/>
    </row>
    <row r="7617" spans="21:42" ht="15" customHeight="1" x14ac:dyDescent="0.25">
      <c r="U7617" s="104"/>
      <c r="AB7617" s="104"/>
      <c r="AC7617" s="104"/>
      <c r="AF7617" s="104"/>
      <c r="AG7617" s="104"/>
      <c r="AK7617" s="104"/>
      <c r="AL7617" s="104"/>
      <c r="AO7617" s="104"/>
      <c r="AP7617" s="104"/>
    </row>
    <row r="7618" spans="21:42" ht="15" customHeight="1" x14ac:dyDescent="0.25">
      <c r="U7618" s="104"/>
      <c r="AB7618" s="104"/>
      <c r="AC7618" s="104"/>
      <c r="AF7618" s="104"/>
      <c r="AG7618" s="104"/>
      <c r="AK7618" s="104"/>
      <c r="AL7618" s="104"/>
      <c r="AO7618" s="104"/>
      <c r="AP7618" s="104"/>
    </row>
    <row r="7619" spans="21:42" ht="15" customHeight="1" x14ac:dyDescent="0.25">
      <c r="U7619" s="104"/>
      <c r="AB7619" s="104"/>
      <c r="AC7619" s="104"/>
      <c r="AF7619" s="104"/>
      <c r="AG7619" s="104"/>
      <c r="AK7619" s="104"/>
      <c r="AL7619" s="104"/>
      <c r="AO7619" s="104"/>
      <c r="AP7619" s="104"/>
    </row>
    <row r="7620" spans="21:42" ht="15" customHeight="1" x14ac:dyDescent="0.25">
      <c r="U7620" s="104"/>
      <c r="AB7620" s="104"/>
      <c r="AC7620" s="104"/>
      <c r="AF7620" s="104"/>
      <c r="AG7620" s="104"/>
      <c r="AK7620" s="104"/>
      <c r="AL7620" s="104"/>
      <c r="AO7620" s="104"/>
      <c r="AP7620" s="104"/>
    </row>
    <row r="7621" spans="21:42" ht="15" customHeight="1" x14ac:dyDescent="0.25">
      <c r="U7621" s="104"/>
      <c r="AB7621" s="104"/>
      <c r="AC7621" s="104"/>
      <c r="AF7621" s="104"/>
      <c r="AG7621" s="104"/>
      <c r="AK7621" s="104"/>
      <c r="AL7621" s="104"/>
      <c r="AO7621" s="104"/>
      <c r="AP7621" s="104"/>
    </row>
    <row r="7622" spans="21:42" ht="15" customHeight="1" x14ac:dyDescent="0.25">
      <c r="U7622" s="104"/>
      <c r="AB7622" s="104"/>
      <c r="AC7622" s="104"/>
      <c r="AF7622" s="104"/>
      <c r="AG7622" s="104"/>
      <c r="AK7622" s="104"/>
      <c r="AL7622" s="104"/>
      <c r="AO7622" s="104"/>
      <c r="AP7622" s="104"/>
    </row>
    <row r="7623" spans="21:42" ht="15" customHeight="1" x14ac:dyDescent="0.25">
      <c r="U7623" s="104"/>
      <c r="AB7623" s="104"/>
      <c r="AC7623" s="104"/>
      <c r="AF7623" s="104"/>
      <c r="AG7623" s="104"/>
      <c r="AK7623" s="104"/>
      <c r="AL7623" s="104"/>
      <c r="AO7623" s="104"/>
      <c r="AP7623" s="104"/>
    </row>
    <row r="7624" spans="21:42" ht="15" customHeight="1" x14ac:dyDescent="0.25">
      <c r="U7624" s="104"/>
      <c r="AB7624" s="104"/>
      <c r="AC7624" s="104"/>
      <c r="AF7624" s="104"/>
      <c r="AG7624" s="104"/>
      <c r="AK7624" s="104"/>
      <c r="AL7624" s="104"/>
      <c r="AO7624" s="104"/>
      <c r="AP7624" s="104"/>
    </row>
    <row r="7625" spans="21:42" ht="15" customHeight="1" x14ac:dyDescent="0.25">
      <c r="U7625" s="104"/>
      <c r="AB7625" s="104"/>
      <c r="AC7625" s="104"/>
      <c r="AF7625" s="104"/>
      <c r="AG7625" s="104"/>
      <c r="AK7625" s="104"/>
      <c r="AL7625" s="104"/>
      <c r="AO7625" s="104"/>
      <c r="AP7625" s="104"/>
    </row>
    <row r="7626" spans="21:42" ht="15" customHeight="1" x14ac:dyDescent="0.25">
      <c r="U7626" s="104"/>
      <c r="AB7626" s="104"/>
      <c r="AC7626" s="104"/>
      <c r="AF7626" s="104"/>
      <c r="AG7626" s="104"/>
      <c r="AK7626" s="104"/>
      <c r="AL7626" s="104"/>
      <c r="AO7626" s="104"/>
      <c r="AP7626" s="104"/>
    </row>
    <row r="7627" spans="21:42" ht="15" customHeight="1" x14ac:dyDescent="0.25">
      <c r="U7627" s="104"/>
      <c r="AB7627" s="104"/>
      <c r="AC7627" s="104"/>
      <c r="AF7627" s="104"/>
      <c r="AG7627" s="104"/>
      <c r="AK7627" s="104"/>
      <c r="AL7627" s="104"/>
      <c r="AO7627" s="104"/>
      <c r="AP7627" s="104"/>
    </row>
    <row r="7628" spans="21:42" ht="15" customHeight="1" x14ac:dyDescent="0.25">
      <c r="U7628" s="104"/>
      <c r="AB7628" s="104"/>
      <c r="AC7628" s="104"/>
      <c r="AF7628" s="104"/>
      <c r="AG7628" s="104"/>
      <c r="AK7628" s="104"/>
      <c r="AL7628" s="104"/>
      <c r="AO7628" s="104"/>
      <c r="AP7628" s="104"/>
    </row>
    <row r="7629" spans="21:42" ht="15" customHeight="1" x14ac:dyDescent="0.25">
      <c r="U7629" s="104"/>
      <c r="AB7629" s="104"/>
      <c r="AC7629" s="104"/>
      <c r="AF7629" s="104"/>
      <c r="AG7629" s="104"/>
      <c r="AK7629" s="104"/>
      <c r="AL7629" s="104"/>
      <c r="AO7629" s="104"/>
      <c r="AP7629" s="104"/>
    </row>
    <row r="7630" spans="21:42" ht="15" customHeight="1" x14ac:dyDescent="0.25">
      <c r="U7630" s="104"/>
      <c r="AB7630" s="104"/>
      <c r="AC7630" s="104"/>
      <c r="AF7630" s="104"/>
      <c r="AG7630" s="104"/>
      <c r="AK7630" s="104"/>
      <c r="AL7630" s="104"/>
      <c r="AO7630" s="104"/>
      <c r="AP7630" s="104"/>
    </row>
    <row r="7631" spans="21:42" ht="15" customHeight="1" x14ac:dyDescent="0.25">
      <c r="U7631" s="104"/>
      <c r="AB7631" s="104"/>
      <c r="AC7631" s="104"/>
      <c r="AF7631" s="104"/>
      <c r="AG7631" s="104"/>
      <c r="AK7631" s="104"/>
      <c r="AL7631" s="104"/>
      <c r="AO7631" s="104"/>
      <c r="AP7631" s="104"/>
    </row>
    <row r="7632" spans="21:42" ht="15" customHeight="1" x14ac:dyDescent="0.25">
      <c r="U7632" s="104"/>
      <c r="AB7632" s="104"/>
      <c r="AC7632" s="104"/>
      <c r="AF7632" s="104"/>
      <c r="AG7632" s="104"/>
      <c r="AK7632" s="104"/>
      <c r="AL7632" s="104"/>
      <c r="AO7632" s="104"/>
      <c r="AP7632" s="104"/>
    </row>
    <row r="7633" spans="21:42" ht="15" customHeight="1" x14ac:dyDescent="0.25">
      <c r="U7633" s="104"/>
      <c r="AB7633" s="104"/>
      <c r="AC7633" s="104"/>
      <c r="AF7633" s="104"/>
      <c r="AG7633" s="104"/>
      <c r="AK7633" s="104"/>
      <c r="AL7633" s="104"/>
      <c r="AO7633" s="104"/>
      <c r="AP7633" s="104"/>
    </row>
    <row r="7634" spans="21:42" ht="15" customHeight="1" x14ac:dyDescent="0.25">
      <c r="U7634" s="104"/>
      <c r="AB7634" s="104"/>
      <c r="AC7634" s="104"/>
      <c r="AF7634" s="104"/>
      <c r="AG7634" s="104"/>
      <c r="AK7634" s="104"/>
      <c r="AL7634" s="104"/>
      <c r="AO7634" s="104"/>
      <c r="AP7634" s="104"/>
    </row>
    <row r="7635" spans="21:42" ht="15" customHeight="1" x14ac:dyDescent="0.25">
      <c r="U7635" s="104"/>
      <c r="AB7635" s="104"/>
      <c r="AC7635" s="104"/>
      <c r="AF7635" s="104"/>
      <c r="AG7635" s="104"/>
      <c r="AK7635" s="104"/>
      <c r="AL7635" s="104"/>
      <c r="AO7635" s="104"/>
      <c r="AP7635" s="104"/>
    </row>
    <row r="7636" spans="21:42" ht="15" customHeight="1" x14ac:dyDescent="0.25">
      <c r="U7636" s="104"/>
      <c r="AB7636" s="104"/>
      <c r="AC7636" s="104"/>
      <c r="AF7636" s="104"/>
      <c r="AG7636" s="104"/>
      <c r="AK7636" s="104"/>
      <c r="AL7636" s="104"/>
      <c r="AO7636" s="104"/>
      <c r="AP7636" s="104"/>
    </row>
    <row r="7637" spans="21:42" ht="15" customHeight="1" x14ac:dyDescent="0.25">
      <c r="U7637" s="104"/>
      <c r="AB7637" s="104"/>
      <c r="AC7637" s="104"/>
      <c r="AF7637" s="104"/>
      <c r="AG7637" s="104"/>
      <c r="AK7637" s="104"/>
      <c r="AL7637" s="104"/>
      <c r="AO7637" s="104"/>
      <c r="AP7637" s="104"/>
    </row>
    <row r="7638" spans="21:42" ht="15" customHeight="1" x14ac:dyDescent="0.25">
      <c r="U7638" s="104"/>
      <c r="AB7638" s="104"/>
      <c r="AC7638" s="104"/>
      <c r="AF7638" s="104"/>
      <c r="AG7638" s="104"/>
      <c r="AK7638" s="104"/>
      <c r="AL7638" s="104"/>
      <c r="AO7638" s="104"/>
      <c r="AP7638" s="104"/>
    </row>
    <row r="7639" spans="21:42" ht="15" customHeight="1" x14ac:dyDescent="0.25">
      <c r="U7639" s="104"/>
      <c r="AB7639" s="104"/>
      <c r="AC7639" s="104"/>
      <c r="AF7639" s="104"/>
      <c r="AG7639" s="104"/>
      <c r="AK7639" s="104"/>
      <c r="AL7639" s="104"/>
      <c r="AO7639" s="104"/>
      <c r="AP7639" s="104"/>
    </row>
    <row r="7640" spans="21:42" ht="15" customHeight="1" x14ac:dyDescent="0.25">
      <c r="U7640" s="104"/>
      <c r="AB7640" s="104"/>
      <c r="AC7640" s="104"/>
      <c r="AF7640" s="104"/>
      <c r="AG7640" s="104"/>
      <c r="AK7640" s="104"/>
      <c r="AL7640" s="104"/>
      <c r="AO7640" s="104"/>
      <c r="AP7640" s="104"/>
    </row>
    <row r="7641" spans="21:42" ht="15" customHeight="1" x14ac:dyDescent="0.25">
      <c r="U7641" s="104"/>
      <c r="AB7641" s="104"/>
      <c r="AC7641" s="104"/>
      <c r="AF7641" s="104"/>
      <c r="AG7641" s="104"/>
      <c r="AK7641" s="104"/>
      <c r="AL7641" s="104"/>
      <c r="AO7641" s="104"/>
      <c r="AP7641" s="104"/>
    </row>
    <row r="7642" spans="21:42" ht="15" customHeight="1" x14ac:dyDescent="0.25">
      <c r="U7642" s="104"/>
      <c r="AB7642" s="104"/>
      <c r="AC7642" s="104"/>
      <c r="AF7642" s="104"/>
      <c r="AG7642" s="104"/>
      <c r="AK7642" s="104"/>
      <c r="AL7642" s="104"/>
      <c r="AO7642" s="104"/>
      <c r="AP7642" s="104"/>
    </row>
    <row r="7643" spans="21:42" ht="15" customHeight="1" x14ac:dyDescent="0.25">
      <c r="U7643" s="104"/>
      <c r="AB7643" s="104"/>
      <c r="AC7643" s="104"/>
      <c r="AF7643" s="104"/>
      <c r="AG7643" s="104"/>
      <c r="AK7643" s="104"/>
      <c r="AL7643" s="104"/>
      <c r="AO7643" s="104"/>
      <c r="AP7643" s="104"/>
    </row>
    <row r="7644" spans="21:42" ht="15" customHeight="1" x14ac:dyDescent="0.25">
      <c r="U7644" s="104"/>
      <c r="AB7644" s="104"/>
      <c r="AC7644" s="104"/>
      <c r="AF7644" s="104"/>
      <c r="AG7644" s="104"/>
      <c r="AK7644" s="104"/>
      <c r="AL7644" s="104"/>
      <c r="AO7644" s="104"/>
      <c r="AP7644" s="104"/>
    </row>
    <row r="7645" spans="21:42" ht="15" customHeight="1" x14ac:dyDescent="0.25">
      <c r="U7645" s="104"/>
      <c r="AB7645" s="104"/>
      <c r="AC7645" s="104"/>
      <c r="AF7645" s="104"/>
      <c r="AG7645" s="104"/>
      <c r="AK7645" s="104"/>
      <c r="AL7645" s="104"/>
      <c r="AO7645" s="104"/>
      <c r="AP7645" s="104"/>
    </row>
    <row r="7646" spans="21:42" ht="15" customHeight="1" x14ac:dyDescent="0.25">
      <c r="U7646" s="104"/>
      <c r="AB7646" s="104"/>
      <c r="AC7646" s="104"/>
      <c r="AF7646" s="104"/>
      <c r="AG7646" s="104"/>
      <c r="AK7646" s="104"/>
      <c r="AL7646" s="104"/>
      <c r="AO7646" s="104"/>
      <c r="AP7646" s="104"/>
    </row>
    <row r="7647" spans="21:42" ht="15" customHeight="1" x14ac:dyDescent="0.25">
      <c r="U7647" s="104"/>
      <c r="AB7647" s="104"/>
      <c r="AC7647" s="104"/>
      <c r="AF7647" s="104"/>
      <c r="AG7647" s="104"/>
      <c r="AK7647" s="104"/>
      <c r="AL7647" s="104"/>
      <c r="AO7647" s="104"/>
      <c r="AP7647" s="104"/>
    </row>
    <row r="7648" spans="21:42" ht="15" customHeight="1" x14ac:dyDescent="0.25">
      <c r="U7648" s="104"/>
      <c r="AB7648" s="104"/>
      <c r="AC7648" s="104"/>
      <c r="AF7648" s="104"/>
      <c r="AG7648" s="104"/>
      <c r="AK7648" s="104"/>
      <c r="AL7648" s="104"/>
      <c r="AO7648" s="104"/>
      <c r="AP7648" s="104"/>
    </row>
    <row r="7649" spans="21:42" ht="15" customHeight="1" x14ac:dyDescent="0.25">
      <c r="U7649" s="104"/>
      <c r="AB7649" s="104"/>
      <c r="AC7649" s="104"/>
      <c r="AF7649" s="104"/>
      <c r="AG7649" s="104"/>
      <c r="AK7649" s="104"/>
      <c r="AL7649" s="104"/>
      <c r="AO7649" s="104"/>
      <c r="AP7649" s="104"/>
    </row>
    <row r="7650" spans="21:42" ht="15" customHeight="1" x14ac:dyDescent="0.25">
      <c r="U7650" s="104"/>
      <c r="AB7650" s="104"/>
      <c r="AC7650" s="104"/>
      <c r="AF7650" s="104"/>
      <c r="AG7650" s="104"/>
      <c r="AK7650" s="104"/>
      <c r="AL7650" s="104"/>
      <c r="AO7650" s="104"/>
      <c r="AP7650" s="104"/>
    </row>
    <row r="7651" spans="21:42" ht="15" customHeight="1" x14ac:dyDescent="0.25">
      <c r="U7651" s="104"/>
      <c r="AB7651" s="104"/>
      <c r="AC7651" s="104"/>
      <c r="AF7651" s="104"/>
      <c r="AG7651" s="104"/>
      <c r="AK7651" s="104"/>
      <c r="AL7651" s="104"/>
      <c r="AO7651" s="104"/>
      <c r="AP7651" s="104"/>
    </row>
    <row r="7652" spans="21:42" ht="15" customHeight="1" x14ac:dyDescent="0.25">
      <c r="U7652" s="104"/>
      <c r="AB7652" s="104"/>
      <c r="AC7652" s="104"/>
      <c r="AF7652" s="104"/>
      <c r="AG7652" s="104"/>
      <c r="AK7652" s="104"/>
      <c r="AL7652" s="104"/>
      <c r="AO7652" s="104"/>
      <c r="AP7652" s="104"/>
    </row>
    <row r="7653" spans="21:42" ht="15" customHeight="1" x14ac:dyDescent="0.25">
      <c r="U7653" s="104"/>
      <c r="AB7653" s="104"/>
      <c r="AC7653" s="104"/>
      <c r="AF7653" s="104"/>
      <c r="AG7653" s="104"/>
      <c r="AK7653" s="104"/>
      <c r="AL7653" s="104"/>
      <c r="AO7653" s="104"/>
      <c r="AP7653" s="104"/>
    </row>
    <row r="7654" spans="21:42" ht="15" customHeight="1" x14ac:dyDescent="0.25">
      <c r="U7654" s="104"/>
      <c r="AB7654" s="104"/>
      <c r="AC7654" s="104"/>
      <c r="AF7654" s="104"/>
      <c r="AG7654" s="104"/>
      <c r="AK7654" s="104"/>
      <c r="AL7654" s="104"/>
      <c r="AO7654" s="104"/>
      <c r="AP7654" s="104"/>
    </row>
    <row r="7655" spans="21:42" ht="15" customHeight="1" x14ac:dyDescent="0.25">
      <c r="U7655" s="104"/>
      <c r="AB7655" s="104"/>
      <c r="AC7655" s="104"/>
      <c r="AF7655" s="104"/>
      <c r="AG7655" s="104"/>
      <c r="AK7655" s="104"/>
      <c r="AL7655" s="104"/>
      <c r="AO7655" s="104"/>
      <c r="AP7655" s="104"/>
    </row>
    <row r="7656" spans="21:42" ht="15" customHeight="1" x14ac:dyDescent="0.25">
      <c r="U7656" s="104"/>
      <c r="AB7656" s="104"/>
      <c r="AC7656" s="104"/>
      <c r="AF7656" s="104"/>
      <c r="AG7656" s="104"/>
      <c r="AK7656" s="104"/>
      <c r="AL7656" s="104"/>
      <c r="AO7656" s="104"/>
      <c r="AP7656" s="104"/>
    </row>
    <row r="7657" spans="21:42" ht="15" customHeight="1" x14ac:dyDescent="0.25">
      <c r="U7657" s="104"/>
      <c r="AB7657" s="104"/>
      <c r="AC7657" s="104"/>
      <c r="AF7657" s="104"/>
      <c r="AG7657" s="104"/>
      <c r="AK7657" s="104"/>
      <c r="AL7657" s="104"/>
      <c r="AO7657" s="104"/>
      <c r="AP7657" s="104"/>
    </row>
    <row r="7658" spans="21:42" ht="15" customHeight="1" x14ac:dyDescent="0.25">
      <c r="U7658" s="104"/>
      <c r="AB7658" s="104"/>
      <c r="AC7658" s="104"/>
      <c r="AF7658" s="104"/>
      <c r="AG7658" s="104"/>
      <c r="AK7658" s="104"/>
      <c r="AL7658" s="104"/>
      <c r="AO7658" s="104"/>
      <c r="AP7658" s="104"/>
    </row>
    <row r="7659" spans="21:42" ht="15" customHeight="1" x14ac:dyDescent="0.25">
      <c r="U7659" s="104"/>
      <c r="AB7659" s="104"/>
      <c r="AC7659" s="104"/>
      <c r="AF7659" s="104"/>
      <c r="AG7659" s="104"/>
      <c r="AK7659" s="104"/>
      <c r="AL7659" s="104"/>
      <c r="AO7659" s="104"/>
      <c r="AP7659" s="104"/>
    </row>
    <row r="7660" spans="21:42" ht="15" customHeight="1" x14ac:dyDescent="0.25">
      <c r="U7660" s="104"/>
      <c r="AB7660" s="104"/>
      <c r="AC7660" s="104"/>
      <c r="AF7660" s="104"/>
      <c r="AG7660" s="104"/>
      <c r="AK7660" s="104"/>
      <c r="AL7660" s="104"/>
      <c r="AO7660" s="104"/>
      <c r="AP7660" s="104"/>
    </row>
    <row r="7661" spans="21:42" ht="15" customHeight="1" x14ac:dyDescent="0.25">
      <c r="U7661" s="104"/>
      <c r="AB7661" s="104"/>
      <c r="AC7661" s="104"/>
      <c r="AF7661" s="104"/>
      <c r="AG7661" s="104"/>
      <c r="AK7661" s="104"/>
      <c r="AL7661" s="104"/>
      <c r="AO7661" s="104"/>
      <c r="AP7661" s="104"/>
    </row>
    <row r="7662" spans="21:42" ht="15" customHeight="1" x14ac:dyDescent="0.25">
      <c r="U7662" s="104"/>
      <c r="AB7662" s="104"/>
      <c r="AC7662" s="104"/>
      <c r="AF7662" s="104"/>
      <c r="AG7662" s="104"/>
      <c r="AK7662" s="104"/>
      <c r="AL7662" s="104"/>
      <c r="AO7662" s="104"/>
      <c r="AP7662" s="104"/>
    </row>
    <row r="7663" spans="21:42" ht="15" customHeight="1" x14ac:dyDescent="0.25">
      <c r="U7663" s="104"/>
      <c r="AB7663" s="104"/>
      <c r="AC7663" s="104"/>
      <c r="AF7663" s="104"/>
      <c r="AG7663" s="104"/>
      <c r="AK7663" s="104"/>
      <c r="AL7663" s="104"/>
      <c r="AO7663" s="104"/>
      <c r="AP7663" s="104"/>
    </row>
    <row r="7664" spans="21:42" ht="15" customHeight="1" x14ac:dyDescent="0.25">
      <c r="U7664" s="104"/>
      <c r="AB7664" s="104"/>
      <c r="AC7664" s="104"/>
      <c r="AF7664" s="104"/>
      <c r="AG7664" s="104"/>
      <c r="AK7664" s="104"/>
      <c r="AL7664" s="104"/>
      <c r="AO7664" s="104"/>
      <c r="AP7664" s="104"/>
    </row>
    <row r="7665" spans="21:42" ht="15" customHeight="1" x14ac:dyDescent="0.25">
      <c r="U7665" s="104"/>
      <c r="AB7665" s="104"/>
      <c r="AC7665" s="104"/>
      <c r="AF7665" s="104"/>
      <c r="AG7665" s="104"/>
      <c r="AK7665" s="104"/>
      <c r="AL7665" s="104"/>
      <c r="AO7665" s="104"/>
      <c r="AP7665" s="104"/>
    </row>
    <row r="7666" spans="21:42" ht="15" customHeight="1" x14ac:dyDescent="0.25">
      <c r="U7666" s="104"/>
      <c r="AB7666" s="104"/>
      <c r="AC7666" s="104"/>
      <c r="AF7666" s="104"/>
      <c r="AG7666" s="104"/>
      <c r="AK7666" s="104"/>
      <c r="AL7666" s="104"/>
      <c r="AO7666" s="104"/>
      <c r="AP7666" s="104"/>
    </row>
    <row r="7667" spans="21:42" ht="15" customHeight="1" x14ac:dyDescent="0.25">
      <c r="U7667" s="104"/>
      <c r="AB7667" s="104"/>
      <c r="AC7667" s="104"/>
      <c r="AF7667" s="104"/>
      <c r="AG7667" s="104"/>
      <c r="AK7667" s="104"/>
      <c r="AL7667" s="104"/>
      <c r="AO7667" s="104"/>
      <c r="AP7667" s="104"/>
    </row>
    <row r="7668" spans="21:42" ht="15" customHeight="1" x14ac:dyDescent="0.25">
      <c r="U7668" s="104"/>
      <c r="AB7668" s="104"/>
      <c r="AC7668" s="104"/>
      <c r="AF7668" s="104"/>
      <c r="AG7668" s="104"/>
      <c r="AK7668" s="104"/>
      <c r="AL7668" s="104"/>
      <c r="AO7668" s="104"/>
      <c r="AP7668" s="104"/>
    </row>
    <row r="7669" spans="21:42" ht="15" customHeight="1" x14ac:dyDescent="0.25">
      <c r="U7669" s="104"/>
      <c r="AB7669" s="104"/>
      <c r="AC7669" s="104"/>
      <c r="AF7669" s="104"/>
      <c r="AG7669" s="104"/>
      <c r="AK7669" s="104"/>
      <c r="AL7669" s="104"/>
      <c r="AO7669" s="104"/>
      <c r="AP7669" s="104"/>
    </row>
    <row r="7670" spans="21:42" ht="15" customHeight="1" x14ac:dyDescent="0.25">
      <c r="U7670" s="104"/>
      <c r="AB7670" s="104"/>
      <c r="AC7670" s="104"/>
      <c r="AF7670" s="104"/>
      <c r="AG7670" s="104"/>
      <c r="AK7670" s="104"/>
      <c r="AL7670" s="104"/>
      <c r="AO7670" s="104"/>
      <c r="AP7670" s="104"/>
    </row>
    <row r="7671" spans="21:42" ht="15" customHeight="1" x14ac:dyDescent="0.25">
      <c r="U7671" s="104"/>
      <c r="AB7671" s="104"/>
      <c r="AC7671" s="104"/>
      <c r="AF7671" s="104"/>
      <c r="AG7671" s="104"/>
      <c r="AK7671" s="104"/>
      <c r="AL7671" s="104"/>
      <c r="AO7671" s="104"/>
      <c r="AP7671" s="104"/>
    </row>
    <row r="7672" spans="21:42" ht="15" customHeight="1" x14ac:dyDescent="0.25">
      <c r="U7672" s="104"/>
      <c r="AB7672" s="104"/>
      <c r="AC7672" s="104"/>
      <c r="AF7672" s="104"/>
      <c r="AG7672" s="104"/>
      <c r="AK7672" s="104"/>
      <c r="AL7672" s="104"/>
      <c r="AO7672" s="104"/>
      <c r="AP7672" s="104"/>
    </row>
    <row r="7673" spans="21:42" ht="15" customHeight="1" x14ac:dyDescent="0.25">
      <c r="U7673" s="104"/>
      <c r="AB7673" s="104"/>
      <c r="AC7673" s="104"/>
      <c r="AF7673" s="104"/>
      <c r="AG7673" s="104"/>
      <c r="AK7673" s="104"/>
      <c r="AL7673" s="104"/>
      <c r="AO7673" s="104"/>
      <c r="AP7673" s="104"/>
    </row>
    <row r="7674" spans="21:42" ht="15" customHeight="1" x14ac:dyDescent="0.25">
      <c r="U7674" s="104"/>
      <c r="AB7674" s="104"/>
      <c r="AC7674" s="104"/>
      <c r="AF7674" s="104"/>
      <c r="AG7674" s="104"/>
      <c r="AK7674" s="104"/>
      <c r="AL7674" s="104"/>
      <c r="AO7674" s="104"/>
      <c r="AP7674" s="104"/>
    </row>
    <row r="7675" spans="21:42" ht="15" customHeight="1" x14ac:dyDescent="0.25">
      <c r="U7675" s="104"/>
      <c r="AB7675" s="104"/>
      <c r="AC7675" s="104"/>
      <c r="AF7675" s="104"/>
      <c r="AG7675" s="104"/>
      <c r="AK7675" s="104"/>
      <c r="AL7675" s="104"/>
      <c r="AO7675" s="104"/>
      <c r="AP7675" s="104"/>
    </row>
    <row r="7676" spans="21:42" ht="15" customHeight="1" x14ac:dyDescent="0.25">
      <c r="U7676" s="104"/>
      <c r="AB7676" s="104"/>
      <c r="AC7676" s="104"/>
      <c r="AF7676" s="104"/>
      <c r="AG7676" s="104"/>
      <c r="AK7676" s="104"/>
      <c r="AL7676" s="104"/>
      <c r="AO7676" s="104"/>
      <c r="AP7676" s="104"/>
    </row>
    <row r="7677" spans="21:42" ht="15" customHeight="1" x14ac:dyDescent="0.25">
      <c r="U7677" s="104"/>
      <c r="AB7677" s="104"/>
      <c r="AC7677" s="104"/>
      <c r="AF7677" s="104"/>
      <c r="AG7677" s="104"/>
      <c r="AK7677" s="104"/>
      <c r="AL7677" s="104"/>
      <c r="AO7677" s="104"/>
      <c r="AP7677" s="104"/>
    </row>
    <row r="7678" spans="21:42" ht="15" customHeight="1" x14ac:dyDescent="0.25">
      <c r="U7678" s="104"/>
      <c r="AB7678" s="104"/>
      <c r="AC7678" s="104"/>
      <c r="AF7678" s="104"/>
      <c r="AG7678" s="104"/>
      <c r="AK7678" s="104"/>
      <c r="AL7678" s="104"/>
      <c r="AO7678" s="104"/>
      <c r="AP7678" s="104"/>
    </row>
    <row r="7679" spans="21:42" ht="15" customHeight="1" x14ac:dyDescent="0.25">
      <c r="U7679" s="104"/>
      <c r="AB7679" s="104"/>
      <c r="AC7679" s="104"/>
      <c r="AF7679" s="104"/>
      <c r="AG7679" s="104"/>
      <c r="AK7679" s="104"/>
      <c r="AL7679" s="104"/>
      <c r="AO7679" s="104"/>
      <c r="AP7679" s="104"/>
    </row>
    <row r="7680" spans="21:42" ht="15" customHeight="1" x14ac:dyDescent="0.25">
      <c r="U7680" s="104"/>
      <c r="AB7680" s="104"/>
      <c r="AC7680" s="104"/>
      <c r="AF7680" s="104"/>
      <c r="AG7680" s="104"/>
      <c r="AK7680" s="104"/>
      <c r="AL7680" s="104"/>
      <c r="AO7680" s="104"/>
      <c r="AP7680" s="104"/>
    </row>
    <row r="7681" spans="21:42" ht="15" customHeight="1" x14ac:dyDescent="0.25">
      <c r="U7681" s="104"/>
      <c r="AB7681" s="104"/>
      <c r="AC7681" s="104"/>
      <c r="AF7681" s="104"/>
      <c r="AG7681" s="104"/>
      <c r="AK7681" s="104"/>
      <c r="AL7681" s="104"/>
      <c r="AO7681" s="104"/>
      <c r="AP7681" s="104"/>
    </row>
    <row r="7682" spans="21:42" ht="15" customHeight="1" x14ac:dyDescent="0.25">
      <c r="U7682" s="104"/>
      <c r="AB7682" s="104"/>
      <c r="AC7682" s="104"/>
      <c r="AF7682" s="104"/>
      <c r="AG7682" s="104"/>
      <c r="AK7682" s="104"/>
      <c r="AL7682" s="104"/>
      <c r="AO7682" s="104"/>
      <c r="AP7682" s="104"/>
    </row>
    <row r="7683" spans="21:42" ht="15" customHeight="1" x14ac:dyDescent="0.25">
      <c r="U7683" s="104"/>
      <c r="AB7683" s="104"/>
      <c r="AC7683" s="104"/>
      <c r="AF7683" s="104"/>
      <c r="AG7683" s="104"/>
      <c r="AK7683" s="104"/>
      <c r="AL7683" s="104"/>
      <c r="AO7683" s="104"/>
      <c r="AP7683" s="104"/>
    </row>
    <row r="7684" spans="21:42" ht="15" customHeight="1" x14ac:dyDescent="0.25">
      <c r="U7684" s="104"/>
      <c r="AB7684" s="104"/>
      <c r="AC7684" s="104"/>
      <c r="AF7684" s="104"/>
      <c r="AG7684" s="104"/>
      <c r="AK7684" s="104"/>
      <c r="AL7684" s="104"/>
      <c r="AO7684" s="104"/>
      <c r="AP7684" s="104"/>
    </row>
    <row r="7685" spans="21:42" ht="15" customHeight="1" x14ac:dyDescent="0.25">
      <c r="U7685" s="104"/>
      <c r="AB7685" s="104"/>
      <c r="AC7685" s="104"/>
      <c r="AF7685" s="104"/>
      <c r="AG7685" s="104"/>
      <c r="AK7685" s="104"/>
      <c r="AL7685" s="104"/>
      <c r="AO7685" s="104"/>
      <c r="AP7685" s="104"/>
    </row>
    <row r="7686" spans="21:42" ht="15" customHeight="1" x14ac:dyDescent="0.25">
      <c r="U7686" s="104"/>
      <c r="AB7686" s="104"/>
      <c r="AC7686" s="104"/>
      <c r="AF7686" s="104"/>
      <c r="AG7686" s="104"/>
      <c r="AK7686" s="104"/>
      <c r="AL7686" s="104"/>
      <c r="AO7686" s="104"/>
      <c r="AP7686" s="104"/>
    </row>
    <row r="7687" spans="21:42" ht="15" customHeight="1" x14ac:dyDescent="0.25">
      <c r="U7687" s="104"/>
      <c r="AB7687" s="104"/>
      <c r="AC7687" s="104"/>
      <c r="AF7687" s="104"/>
      <c r="AG7687" s="104"/>
      <c r="AK7687" s="104"/>
      <c r="AL7687" s="104"/>
      <c r="AO7687" s="104"/>
      <c r="AP7687" s="104"/>
    </row>
    <row r="7688" spans="21:42" ht="15" customHeight="1" x14ac:dyDescent="0.25">
      <c r="U7688" s="104"/>
      <c r="AB7688" s="104"/>
      <c r="AC7688" s="104"/>
      <c r="AF7688" s="104"/>
      <c r="AG7688" s="104"/>
      <c r="AK7688" s="104"/>
      <c r="AL7688" s="104"/>
      <c r="AO7688" s="104"/>
      <c r="AP7688" s="104"/>
    </row>
    <row r="7689" spans="21:42" ht="15" customHeight="1" x14ac:dyDescent="0.25">
      <c r="U7689" s="104"/>
      <c r="AB7689" s="104"/>
      <c r="AC7689" s="104"/>
      <c r="AF7689" s="104"/>
      <c r="AG7689" s="104"/>
      <c r="AK7689" s="104"/>
      <c r="AL7689" s="104"/>
      <c r="AO7689" s="104"/>
      <c r="AP7689" s="104"/>
    </row>
    <row r="7690" spans="21:42" ht="15" customHeight="1" x14ac:dyDescent="0.25">
      <c r="U7690" s="104"/>
      <c r="AB7690" s="104"/>
      <c r="AC7690" s="104"/>
      <c r="AF7690" s="104"/>
      <c r="AG7690" s="104"/>
      <c r="AK7690" s="104"/>
      <c r="AL7690" s="104"/>
      <c r="AO7690" s="104"/>
      <c r="AP7690" s="104"/>
    </row>
    <row r="7691" spans="21:42" ht="15" customHeight="1" x14ac:dyDescent="0.25">
      <c r="U7691" s="104"/>
      <c r="AB7691" s="104"/>
      <c r="AC7691" s="104"/>
      <c r="AF7691" s="104"/>
      <c r="AG7691" s="104"/>
      <c r="AK7691" s="104"/>
      <c r="AL7691" s="104"/>
      <c r="AO7691" s="104"/>
      <c r="AP7691" s="104"/>
    </row>
    <row r="7692" spans="21:42" ht="15" customHeight="1" x14ac:dyDescent="0.25">
      <c r="U7692" s="104"/>
      <c r="AB7692" s="104"/>
      <c r="AC7692" s="104"/>
      <c r="AF7692" s="104"/>
      <c r="AG7692" s="104"/>
      <c r="AK7692" s="104"/>
      <c r="AL7692" s="104"/>
      <c r="AO7692" s="104"/>
      <c r="AP7692" s="104"/>
    </row>
    <row r="7693" spans="21:42" ht="15" customHeight="1" x14ac:dyDescent="0.25">
      <c r="U7693" s="104"/>
      <c r="AB7693" s="104"/>
      <c r="AC7693" s="104"/>
      <c r="AF7693" s="104"/>
      <c r="AG7693" s="104"/>
      <c r="AK7693" s="104"/>
      <c r="AL7693" s="104"/>
      <c r="AO7693" s="104"/>
      <c r="AP7693" s="104"/>
    </row>
    <row r="7694" spans="21:42" ht="15" customHeight="1" x14ac:dyDescent="0.25">
      <c r="U7694" s="104"/>
      <c r="AB7694" s="104"/>
      <c r="AC7694" s="104"/>
      <c r="AF7694" s="104"/>
      <c r="AG7694" s="104"/>
      <c r="AK7694" s="104"/>
      <c r="AL7694" s="104"/>
      <c r="AO7694" s="104"/>
      <c r="AP7694" s="104"/>
    </row>
    <row r="7695" spans="21:42" ht="15" customHeight="1" x14ac:dyDescent="0.25">
      <c r="U7695" s="104"/>
      <c r="AB7695" s="104"/>
      <c r="AC7695" s="104"/>
      <c r="AF7695" s="104"/>
      <c r="AG7695" s="104"/>
      <c r="AK7695" s="104"/>
      <c r="AL7695" s="104"/>
      <c r="AO7695" s="104"/>
      <c r="AP7695" s="104"/>
    </row>
    <row r="7696" spans="21:42" ht="15" customHeight="1" x14ac:dyDescent="0.25">
      <c r="U7696" s="104"/>
      <c r="AB7696" s="104"/>
      <c r="AC7696" s="104"/>
      <c r="AF7696" s="104"/>
      <c r="AG7696" s="104"/>
      <c r="AK7696" s="104"/>
      <c r="AL7696" s="104"/>
      <c r="AO7696" s="104"/>
      <c r="AP7696" s="104"/>
    </row>
    <row r="7697" spans="21:42" ht="15" customHeight="1" x14ac:dyDescent="0.25">
      <c r="U7697" s="104"/>
      <c r="AB7697" s="104"/>
      <c r="AC7697" s="104"/>
      <c r="AF7697" s="104"/>
      <c r="AG7697" s="104"/>
      <c r="AK7697" s="104"/>
      <c r="AL7697" s="104"/>
      <c r="AO7697" s="104"/>
      <c r="AP7697" s="104"/>
    </row>
    <row r="7698" spans="21:42" ht="15" customHeight="1" x14ac:dyDescent="0.25">
      <c r="U7698" s="104"/>
      <c r="AB7698" s="104"/>
      <c r="AC7698" s="104"/>
      <c r="AF7698" s="104"/>
      <c r="AG7698" s="104"/>
      <c r="AK7698" s="104"/>
      <c r="AL7698" s="104"/>
      <c r="AO7698" s="104"/>
      <c r="AP7698" s="104"/>
    </row>
    <row r="7699" spans="21:42" ht="15" customHeight="1" x14ac:dyDescent="0.25">
      <c r="U7699" s="104"/>
      <c r="AB7699" s="104"/>
      <c r="AC7699" s="104"/>
      <c r="AF7699" s="104"/>
      <c r="AG7699" s="104"/>
      <c r="AK7699" s="104"/>
      <c r="AL7699" s="104"/>
      <c r="AO7699" s="104"/>
      <c r="AP7699" s="104"/>
    </row>
    <row r="7700" spans="21:42" ht="15" customHeight="1" x14ac:dyDescent="0.25">
      <c r="U7700" s="104"/>
      <c r="AB7700" s="104"/>
      <c r="AC7700" s="104"/>
      <c r="AF7700" s="104"/>
      <c r="AG7700" s="104"/>
      <c r="AK7700" s="104"/>
      <c r="AL7700" s="104"/>
      <c r="AO7700" s="104"/>
      <c r="AP7700" s="104"/>
    </row>
    <row r="7701" spans="21:42" ht="15" customHeight="1" x14ac:dyDescent="0.25">
      <c r="U7701" s="104"/>
      <c r="AB7701" s="104"/>
      <c r="AC7701" s="104"/>
      <c r="AF7701" s="104"/>
      <c r="AG7701" s="104"/>
      <c r="AK7701" s="104"/>
      <c r="AL7701" s="104"/>
      <c r="AO7701" s="104"/>
      <c r="AP7701" s="104"/>
    </row>
    <row r="7702" spans="21:42" ht="15" customHeight="1" x14ac:dyDescent="0.25">
      <c r="U7702" s="104"/>
      <c r="AB7702" s="104"/>
      <c r="AC7702" s="104"/>
      <c r="AF7702" s="104"/>
      <c r="AG7702" s="104"/>
      <c r="AK7702" s="104"/>
      <c r="AL7702" s="104"/>
      <c r="AO7702" s="104"/>
      <c r="AP7702" s="104"/>
    </row>
    <row r="7703" spans="21:42" ht="15" customHeight="1" x14ac:dyDescent="0.25">
      <c r="U7703" s="104"/>
      <c r="AB7703" s="104"/>
      <c r="AC7703" s="104"/>
      <c r="AF7703" s="104"/>
      <c r="AG7703" s="104"/>
      <c r="AK7703" s="104"/>
      <c r="AL7703" s="104"/>
      <c r="AO7703" s="104"/>
      <c r="AP7703" s="104"/>
    </row>
    <row r="7704" spans="21:42" ht="15" customHeight="1" x14ac:dyDescent="0.25">
      <c r="U7704" s="104"/>
      <c r="AB7704" s="104"/>
      <c r="AC7704" s="104"/>
      <c r="AF7704" s="104"/>
      <c r="AG7704" s="104"/>
      <c r="AK7704" s="104"/>
      <c r="AL7704" s="104"/>
      <c r="AO7704" s="104"/>
      <c r="AP7704" s="104"/>
    </row>
    <row r="7705" spans="21:42" ht="15" customHeight="1" x14ac:dyDescent="0.25">
      <c r="U7705" s="104"/>
      <c r="AB7705" s="104"/>
      <c r="AC7705" s="104"/>
      <c r="AF7705" s="104"/>
      <c r="AG7705" s="104"/>
      <c r="AK7705" s="104"/>
      <c r="AL7705" s="104"/>
      <c r="AO7705" s="104"/>
      <c r="AP7705" s="104"/>
    </row>
    <row r="7706" spans="21:42" ht="15" customHeight="1" x14ac:dyDescent="0.25">
      <c r="U7706" s="104"/>
      <c r="AB7706" s="104"/>
      <c r="AC7706" s="104"/>
      <c r="AF7706" s="104"/>
      <c r="AG7706" s="104"/>
      <c r="AK7706" s="104"/>
      <c r="AL7706" s="104"/>
      <c r="AO7706" s="104"/>
      <c r="AP7706" s="104"/>
    </row>
    <row r="7707" spans="21:42" ht="15" customHeight="1" x14ac:dyDescent="0.25">
      <c r="U7707" s="104"/>
      <c r="AB7707" s="104"/>
      <c r="AC7707" s="104"/>
      <c r="AF7707" s="104"/>
      <c r="AG7707" s="104"/>
      <c r="AK7707" s="104"/>
      <c r="AL7707" s="104"/>
      <c r="AO7707" s="104"/>
      <c r="AP7707" s="104"/>
    </row>
    <row r="7708" spans="21:42" ht="15" customHeight="1" x14ac:dyDescent="0.25">
      <c r="U7708" s="104"/>
      <c r="AB7708" s="104"/>
      <c r="AC7708" s="104"/>
      <c r="AF7708" s="104"/>
      <c r="AG7708" s="104"/>
      <c r="AK7708" s="104"/>
      <c r="AL7708" s="104"/>
      <c r="AO7708" s="104"/>
      <c r="AP7708" s="104"/>
    </row>
    <row r="7709" spans="21:42" ht="15" customHeight="1" x14ac:dyDescent="0.25">
      <c r="U7709" s="104"/>
      <c r="AB7709" s="104"/>
      <c r="AC7709" s="104"/>
      <c r="AF7709" s="104"/>
      <c r="AG7709" s="104"/>
      <c r="AK7709" s="104"/>
      <c r="AL7709" s="104"/>
      <c r="AO7709" s="104"/>
      <c r="AP7709" s="104"/>
    </row>
    <row r="7710" spans="21:42" ht="15" customHeight="1" x14ac:dyDescent="0.25">
      <c r="U7710" s="104"/>
      <c r="AB7710" s="104"/>
      <c r="AC7710" s="104"/>
      <c r="AF7710" s="104"/>
      <c r="AG7710" s="104"/>
      <c r="AK7710" s="104"/>
      <c r="AL7710" s="104"/>
      <c r="AO7710" s="104"/>
      <c r="AP7710" s="104"/>
    </row>
    <row r="7711" spans="21:42" ht="15" customHeight="1" x14ac:dyDescent="0.25">
      <c r="U7711" s="104"/>
      <c r="AB7711" s="104"/>
      <c r="AC7711" s="104"/>
      <c r="AF7711" s="104"/>
      <c r="AG7711" s="104"/>
      <c r="AK7711" s="104"/>
      <c r="AL7711" s="104"/>
      <c r="AO7711" s="104"/>
      <c r="AP7711" s="104"/>
    </row>
    <row r="7712" spans="21:42" ht="15" customHeight="1" x14ac:dyDescent="0.25">
      <c r="U7712" s="104"/>
      <c r="AB7712" s="104"/>
      <c r="AC7712" s="104"/>
      <c r="AF7712" s="104"/>
      <c r="AG7712" s="104"/>
      <c r="AK7712" s="104"/>
      <c r="AL7712" s="104"/>
      <c r="AO7712" s="104"/>
      <c r="AP7712" s="104"/>
    </row>
    <row r="7713" spans="21:42" ht="15" customHeight="1" x14ac:dyDescent="0.25">
      <c r="U7713" s="104"/>
      <c r="AB7713" s="104"/>
      <c r="AC7713" s="104"/>
      <c r="AF7713" s="104"/>
      <c r="AG7713" s="104"/>
      <c r="AK7713" s="104"/>
      <c r="AL7713" s="104"/>
      <c r="AO7713" s="104"/>
      <c r="AP7713" s="104"/>
    </row>
    <row r="7714" spans="21:42" ht="15" customHeight="1" x14ac:dyDescent="0.25">
      <c r="U7714" s="104"/>
      <c r="AB7714" s="104"/>
      <c r="AC7714" s="104"/>
      <c r="AF7714" s="104"/>
      <c r="AG7714" s="104"/>
      <c r="AK7714" s="104"/>
      <c r="AL7714" s="104"/>
      <c r="AO7714" s="104"/>
      <c r="AP7714" s="104"/>
    </row>
    <row r="7715" spans="21:42" ht="15" customHeight="1" x14ac:dyDescent="0.25">
      <c r="U7715" s="104"/>
      <c r="AB7715" s="104"/>
      <c r="AC7715" s="104"/>
      <c r="AF7715" s="104"/>
      <c r="AG7715" s="104"/>
      <c r="AK7715" s="104"/>
      <c r="AL7715" s="104"/>
      <c r="AO7715" s="104"/>
      <c r="AP7715" s="104"/>
    </row>
    <row r="7716" spans="21:42" ht="15" customHeight="1" x14ac:dyDescent="0.25">
      <c r="U7716" s="104"/>
      <c r="AB7716" s="104"/>
      <c r="AC7716" s="104"/>
      <c r="AF7716" s="104"/>
      <c r="AG7716" s="104"/>
      <c r="AK7716" s="104"/>
      <c r="AL7716" s="104"/>
      <c r="AO7716" s="104"/>
      <c r="AP7716" s="104"/>
    </row>
    <row r="7717" spans="21:42" ht="15" customHeight="1" x14ac:dyDescent="0.25">
      <c r="U7717" s="104"/>
      <c r="AB7717" s="104"/>
      <c r="AC7717" s="104"/>
      <c r="AF7717" s="104"/>
      <c r="AG7717" s="104"/>
      <c r="AK7717" s="104"/>
      <c r="AL7717" s="104"/>
      <c r="AO7717" s="104"/>
      <c r="AP7717" s="104"/>
    </row>
    <row r="7718" spans="21:42" ht="15" customHeight="1" x14ac:dyDescent="0.25">
      <c r="U7718" s="104"/>
      <c r="AB7718" s="104"/>
      <c r="AC7718" s="104"/>
      <c r="AF7718" s="104"/>
      <c r="AG7718" s="104"/>
      <c r="AK7718" s="104"/>
      <c r="AL7718" s="104"/>
      <c r="AO7718" s="104"/>
      <c r="AP7718" s="104"/>
    </row>
    <row r="7719" spans="21:42" ht="15" customHeight="1" x14ac:dyDescent="0.25">
      <c r="U7719" s="104"/>
      <c r="AB7719" s="104"/>
      <c r="AC7719" s="104"/>
      <c r="AF7719" s="104"/>
      <c r="AG7719" s="104"/>
      <c r="AK7719" s="104"/>
      <c r="AL7719" s="104"/>
      <c r="AO7719" s="104"/>
      <c r="AP7719" s="104"/>
    </row>
    <row r="7720" spans="21:42" ht="15" customHeight="1" x14ac:dyDescent="0.25">
      <c r="U7720" s="104"/>
      <c r="AB7720" s="104"/>
      <c r="AC7720" s="104"/>
      <c r="AF7720" s="104"/>
      <c r="AG7720" s="104"/>
      <c r="AK7720" s="104"/>
      <c r="AL7720" s="104"/>
      <c r="AO7720" s="104"/>
      <c r="AP7720" s="104"/>
    </row>
    <row r="7721" spans="21:42" ht="15" customHeight="1" x14ac:dyDescent="0.25">
      <c r="U7721" s="104"/>
      <c r="AB7721" s="104"/>
      <c r="AC7721" s="104"/>
      <c r="AF7721" s="104"/>
      <c r="AG7721" s="104"/>
      <c r="AK7721" s="104"/>
      <c r="AL7721" s="104"/>
      <c r="AO7721" s="104"/>
      <c r="AP7721" s="104"/>
    </row>
    <row r="7722" spans="21:42" ht="15" customHeight="1" x14ac:dyDescent="0.25">
      <c r="U7722" s="104"/>
      <c r="AB7722" s="104"/>
      <c r="AC7722" s="104"/>
      <c r="AF7722" s="104"/>
      <c r="AG7722" s="104"/>
      <c r="AK7722" s="104"/>
      <c r="AL7722" s="104"/>
      <c r="AO7722" s="104"/>
      <c r="AP7722" s="104"/>
    </row>
    <row r="7723" spans="21:42" ht="15" customHeight="1" x14ac:dyDescent="0.25">
      <c r="U7723" s="104"/>
      <c r="AB7723" s="104"/>
      <c r="AC7723" s="104"/>
      <c r="AF7723" s="104"/>
      <c r="AG7723" s="104"/>
      <c r="AK7723" s="104"/>
      <c r="AL7723" s="104"/>
      <c r="AO7723" s="104"/>
      <c r="AP7723" s="104"/>
    </row>
    <row r="7724" spans="21:42" ht="15" customHeight="1" x14ac:dyDescent="0.25">
      <c r="U7724" s="104"/>
      <c r="AB7724" s="104"/>
      <c r="AC7724" s="104"/>
      <c r="AF7724" s="104"/>
      <c r="AG7724" s="104"/>
      <c r="AK7724" s="104"/>
      <c r="AL7724" s="104"/>
      <c r="AO7724" s="104"/>
      <c r="AP7724" s="104"/>
    </row>
    <row r="7725" spans="21:42" ht="15" customHeight="1" x14ac:dyDescent="0.25">
      <c r="U7725" s="104"/>
      <c r="AB7725" s="104"/>
      <c r="AC7725" s="104"/>
      <c r="AF7725" s="104"/>
      <c r="AG7725" s="104"/>
      <c r="AK7725" s="104"/>
      <c r="AL7725" s="104"/>
      <c r="AO7725" s="104"/>
      <c r="AP7725" s="104"/>
    </row>
    <row r="7726" spans="21:42" ht="15" customHeight="1" x14ac:dyDescent="0.25">
      <c r="U7726" s="104"/>
      <c r="AB7726" s="104"/>
      <c r="AC7726" s="104"/>
      <c r="AF7726" s="104"/>
      <c r="AG7726" s="104"/>
      <c r="AK7726" s="104"/>
      <c r="AL7726" s="104"/>
      <c r="AO7726" s="104"/>
      <c r="AP7726" s="104"/>
    </row>
    <row r="7727" spans="21:42" ht="15" customHeight="1" x14ac:dyDescent="0.25">
      <c r="U7727" s="104"/>
      <c r="AB7727" s="104"/>
      <c r="AC7727" s="104"/>
      <c r="AF7727" s="104"/>
      <c r="AG7727" s="104"/>
      <c r="AK7727" s="104"/>
      <c r="AL7727" s="104"/>
      <c r="AO7727" s="104"/>
      <c r="AP7727" s="104"/>
    </row>
    <row r="7728" spans="21:42" ht="15" customHeight="1" x14ac:dyDescent="0.25">
      <c r="U7728" s="104"/>
      <c r="AB7728" s="104"/>
      <c r="AC7728" s="104"/>
      <c r="AF7728" s="104"/>
      <c r="AG7728" s="104"/>
      <c r="AK7728" s="104"/>
      <c r="AL7728" s="104"/>
      <c r="AO7728" s="104"/>
      <c r="AP7728" s="104"/>
    </row>
    <row r="7729" spans="21:42" ht="15" customHeight="1" x14ac:dyDescent="0.25">
      <c r="U7729" s="104"/>
      <c r="AB7729" s="104"/>
      <c r="AC7729" s="104"/>
      <c r="AF7729" s="104"/>
      <c r="AG7729" s="104"/>
      <c r="AK7729" s="104"/>
      <c r="AL7729" s="104"/>
      <c r="AO7729" s="104"/>
      <c r="AP7729" s="104"/>
    </row>
    <row r="7730" spans="21:42" ht="15" customHeight="1" x14ac:dyDescent="0.25">
      <c r="U7730" s="104"/>
      <c r="AB7730" s="104"/>
      <c r="AC7730" s="104"/>
      <c r="AF7730" s="104"/>
      <c r="AG7730" s="104"/>
      <c r="AK7730" s="104"/>
      <c r="AL7730" s="104"/>
      <c r="AO7730" s="104"/>
      <c r="AP7730" s="104"/>
    </row>
    <row r="7731" spans="21:42" ht="15" customHeight="1" x14ac:dyDescent="0.25">
      <c r="U7731" s="104"/>
      <c r="AB7731" s="104"/>
      <c r="AC7731" s="104"/>
      <c r="AF7731" s="104"/>
      <c r="AG7731" s="104"/>
      <c r="AK7731" s="104"/>
      <c r="AL7731" s="104"/>
      <c r="AO7731" s="104"/>
      <c r="AP7731" s="104"/>
    </row>
    <row r="7732" spans="21:42" ht="15" customHeight="1" x14ac:dyDescent="0.25">
      <c r="U7732" s="104"/>
      <c r="AB7732" s="104"/>
      <c r="AC7732" s="104"/>
      <c r="AF7732" s="104"/>
      <c r="AG7732" s="104"/>
      <c r="AK7732" s="104"/>
      <c r="AL7732" s="104"/>
      <c r="AO7732" s="104"/>
      <c r="AP7732" s="104"/>
    </row>
    <row r="7733" spans="21:42" ht="15" customHeight="1" x14ac:dyDescent="0.25">
      <c r="U7733" s="104"/>
      <c r="AB7733" s="104"/>
      <c r="AC7733" s="104"/>
      <c r="AF7733" s="104"/>
      <c r="AG7733" s="104"/>
      <c r="AK7733" s="104"/>
      <c r="AL7733" s="104"/>
      <c r="AO7733" s="104"/>
      <c r="AP7733" s="104"/>
    </row>
    <row r="7734" spans="21:42" ht="15" customHeight="1" x14ac:dyDescent="0.25">
      <c r="U7734" s="104"/>
      <c r="AB7734" s="104"/>
      <c r="AC7734" s="104"/>
      <c r="AF7734" s="104"/>
      <c r="AG7734" s="104"/>
      <c r="AK7734" s="104"/>
      <c r="AL7734" s="104"/>
      <c r="AO7734" s="104"/>
      <c r="AP7734" s="104"/>
    </row>
    <row r="7735" spans="21:42" ht="15" customHeight="1" x14ac:dyDescent="0.25">
      <c r="U7735" s="104"/>
      <c r="AB7735" s="104"/>
      <c r="AC7735" s="104"/>
      <c r="AF7735" s="104"/>
      <c r="AG7735" s="104"/>
      <c r="AK7735" s="104"/>
      <c r="AL7735" s="104"/>
      <c r="AO7735" s="104"/>
      <c r="AP7735" s="104"/>
    </row>
    <row r="7736" spans="21:42" ht="15" customHeight="1" x14ac:dyDescent="0.25">
      <c r="U7736" s="104"/>
      <c r="AB7736" s="104"/>
      <c r="AC7736" s="104"/>
      <c r="AF7736" s="104"/>
      <c r="AG7736" s="104"/>
      <c r="AK7736" s="104"/>
      <c r="AL7736" s="104"/>
      <c r="AO7736" s="104"/>
      <c r="AP7736" s="104"/>
    </row>
    <row r="7737" spans="21:42" ht="15" customHeight="1" x14ac:dyDescent="0.25">
      <c r="U7737" s="104"/>
      <c r="AB7737" s="104"/>
      <c r="AC7737" s="104"/>
      <c r="AF7737" s="104"/>
      <c r="AG7737" s="104"/>
      <c r="AK7737" s="104"/>
      <c r="AL7737" s="104"/>
      <c r="AO7737" s="104"/>
      <c r="AP7737" s="104"/>
    </row>
    <row r="7738" spans="21:42" ht="15" customHeight="1" x14ac:dyDescent="0.25">
      <c r="U7738" s="104"/>
      <c r="AB7738" s="104"/>
      <c r="AC7738" s="104"/>
      <c r="AF7738" s="104"/>
      <c r="AG7738" s="104"/>
      <c r="AK7738" s="104"/>
      <c r="AL7738" s="104"/>
      <c r="AO7738" s="104"/>
      <c r="AP7738" s="104"/>
    </row>
    <row r="7739" spans="21:42" ht="15" customHeight="1" x14ac:dyDescent="0.25">
      <c r="U7739" s="104"/>
      <c r="AB7739" s="104"/>
      <c r="AC7739" s="104"/>
      <c r="AF7739" s="104"/>
      <c r="AG7739" s="104"/>
      <c r="AK7739" s="104"/>
      <c r="AL7739" s="104"/>
      <c r="AO7739" s="104"/>
      <c r="AP7739" s="104"/>
    </row>
    <row r="7740" spans="21:42" ht="15" customHeight="1" x14ac:dyDescent="0.25">
      <c r="U7740" s="104"/>
      <c r="AB7740" s="104"/>
      <c r="AC7740" s="104"/>
      <c r="AF7740" s="104"/>
      <c r="AG7740" s="104"/>
      <c r="AK7740" s="104"/>
      <c r="AL7740" s="104"/>
      <c r="AO7740" s="104"/>
      <c r="AP7740" s="104"/>
    </row>
    <row r="7741" spans="21:42" ht="15" customHeight="1" x14ac:dyDescent="0.25">
      <c r="U7741" s="104"/>
      <c r="AB7741" s="104"/>
      <c r="AC7741" s="104"/>
      <c r="AF7741" s="104"/>
      <c r="AG7741" s="104"/>
      <c r="AK7741" s="104"/>
      <c r="AL7741" s="104"/>
      <c r="AO7741" s="104"/>
      <c r="AP7741" s="104"/>
    </row>
    <row r="7742" spans="21:42" ht="15" customHeight="1" x14ac:dyDescent="0.25">
      <c r="U7742" s="104"/>
      <c r="AB7742" s="104"/>
      <c r="AC7742" s="104"/>
      <c r="AF7742" s="104"/>
      <c r="AG7742" s="104"/>
      <c r="AK7742" s="104"/>
      <c r="AL7742" s="104"/>
      <c r="AO7742" s="104"/>
      <c r="AP7742" s="104"/>
    </row>
    <row r="7743" spans="21:42" ht="15" customHeight="1" x14ac:dyDescent="0.25">
      <c r="U7743" s="104"/>
      <c r="AB7743" s="104"/>
      <c r="AC7743" s="104"/>
      <c r="AF7743" s="104"/>
      <c r="AG7743" s="104"/>
      <c r="AK7743" s="104"/>
      <c r="AL7743" s="104"/>
      <c r="AO7743" s="104"/>
      <c r="AP7743" s="104"/>
    </row>
    <row r="7744" spans="21:42" ht="15" customHeight="1" x14ac:dyDescent="0.25">
      <c r="U7744" s="104"/>
      <c r="AB7744" s="104"/>
      <c r="AC7744" s="104"/>
      <c r="AF7744" s="104"/>
      <c r="AG7744" s="104"/>
      <c r="AK7744" s="104"/>
      <c r="AL7744" s="104"/>
      <c r="AO7744" s="104"/>
      <c r="AP7744" s="104"/>
    </row>
    <row r="7745" spans="21:42" ht="15" customHeight="1" x14ac:dyDescent="0.25">
      <c r="U7745" s="104"/>
      <c r="AB7745" s="104"/>
      <c r="AC7745" s="104"/>
      <c r="AF7745" s="104"/>
      <c r="AG7745" s="104"/>
      <c r="AK7745" s="104"/>
      <c r="AL7745" s="104"/>
      <c r="AO7745" s="104"/>
      <c r="AP7745" s="104"/>
    </row>
    <row r="7746" spans="21:42" ht="15" customHeight="1" x14ac:dyDescent="0.25">
      <c r="U7746" s="104"/>
      <c r="AB7746" s="104"/>
      <c r="AC7746" s="104"/>
      <c r="AF7746" s="104"/>
      <c r="AG7746" s="104"/>
      <c r="AK7746" s="104"/>
      <c r="AL7746" s="104"/>
      <c r="AO7746" s="104"/>
      <c r="AP7746" s="104"/>
    </row>
    <row r="7747" spans="21:42" ht="15" customHeight="1" x14ac:dyDescent="0.25">
      <c r="U7747" s="104"/>
      <c r="AB7747" s="104"/>
      <c r="AC7747" s="104"/>
      <c r="AF7747" s="104"/>
      <c r="AG7747" s="104"/>
      <c r="AK7747" s="104"/>
      <c r="AL7747" s="104"/>
      <c r="AO7747" s="104"/>
      <c r="AP7747" s="104"/>
    </row>
    <row r="7748" spans="21:42" ht="15" customHeight="1" x14ac:dyDescent="0.25">
      <c r="U7748" s="104"/>
      <c r="AB7748" s="104"/>
      <c r="AC7748" s="104"/>
      <c r="AF7748" s="104"/>
      <c r="AG7748" s="104"/>
      <c r="AK7748" s="104"/>
      <c r="AL7748" s="104"/>
      <c r="AO7748" s="104"/>
      <c r="AP7748" s="104"/>
    </row>
    <row r="7749" spans="21:42" ht="15" customHeight="1" x14ac:dyDescent="0.25">
      <c r="U7749" s="104"/>
      <c r="AB7749" s="104"/>
      <c r="AC7749" s="104"/>
      <c r="AF7749" s="104"/>
      <c r="AG7749" s="104"/>
      <c r="AK7749" s="104"/>
      <c r="AL7749" s="104"/>
      <c r="AO7749" s="104"/>
      <c r="AP7749" s="104"/>
    </row>
    <row r="7750" spans="21:42" ht="15" customHeight="1" x14ac:dyDescent="0.25">
      <c r="U7750" s="104"/>
      <c r="AB7750" s="104"/>
      <c r="AC7750" s="104"/>
      <c r="AF7750" s="104"/>
      <c r="AG7750" s="104"/>
      <c r="AK7750" s="104"/>
      <c r="AL7750" s="104"/>
      <c r="AO7750" s="104"/>
      <c r="AP7750" s="104"/>
    </row>
    <row r="7751" spans="21:42" ht="15" customHeight="1" x14ac:dyDescent="0.25">
      <c r="U7751" s="104"/>
      <c r="AB7751" s="104"/>
      <c r="AC7751" s="104"/>
      <c r="AF7751" s="104"/>
      <c r="AG7751" s="104"/>
      <c r="AK7751" s="104"/>
      <c r="AL7751" s="104"/>
      <c r="AO7751" s="104"/>
      <c r="AP7751" s="104"/>
    </row>
    <row r="7752" spans="21:42" ht="15" customHeight="1" x14ac:dyDescent="0.25">
      <c r="U7752" s="104"/>
      <c r="AB7752" s="104"/>
      <c r="AC7752" s="104"/>
      <c r="AF7752" s="104"/>
      <c r="AG7752" s="104"/>
      <c r="AK7752" s="104"/>
      <c r="AL7752" s="104"/>
      <c r="AO7752" s="104"/>
      <c r="AP7752" s="104"/>
    </row>
    <row r="7753" spans="21:42" ht="15" customHeight="1" x14ac:dyDescent="0.25">
      <c r="U7753" s="104"/>
      <c r="AB7753" s="104"/>
      <c r="AC7753" s="104"/>
      <c r="AF7753" s="104"/>
      <c r="AG7753" s="104"/>
      <c r="AK7753" s="104"/>
      <c r="AL7753" s="104"/>
      <c r="AO7753" s="104"/>
      <c r="AP7753" s="104"/>
    </row>
    <row r="7754" spans="21:42" ht="15" customHeight="1" x14ac:dyDescent="0.25">
      <c r="U7754" s="104"/>
      <c r="AB7754" s="104"/>
      <c r="AC7754" s="104"/>
      <c r="AF7754" s="104"/>
      <c r="AG7754" s="104"/>
      <c r="AK7754" s="104"/>
      <c r="AL7754" s="104"/>
      <c r="AO7754" s="104"/>
      <c r="AP7754" s="104"/>
    </row>
    <row r="7755" spans="21:42" ht="15" customHeight="1" x14ac:dyDescent="0.25">
      <c r="U7755" s="104"/>
      <c r="AB7755" s="104"/>
      <c r="AC7755" s="104"/>
      <c r="AF7755" s="104"/>
      <c r="AG7755" s="104"/>
      <c r="AK7755" s="104"/>
      <c r="AL7755" s="104"/>
      <c r="AO7755" s="104"/>
      <c r="AP7755" s="104"/>
    </row>
    <row r="7756" spans="21:42" ht="15" customHeight="1" x14ac:dyDescent="0.25">
      <c r="U7756" s="104"/>
      <c r="AB7756" s="104"/>
      <c r="AC7756" s="104"/>
      <c r="AF7756" s="104"/>
      <c r="AG7756" s="104"/>
      <c r="AK7756" s="104"/>
      <c r="AL7756" s="104"/>
      <c r="AO7756" s="104"/>
      <c r="AP7756" s="104"/>
    </row>
    <row r="7757" spans="21:42" ht="15" customHeight="1" x14ac:dyDescent="0.25">
      <c r="U7757" s="104"/>
      <c r="AB7757" s="104"/>
      <c r="AC7757" s="104"/>
      <c r="AF7757" s="104"/>
      <c r="AG7757" s="104"/>
      <c r="AK7757" s="104"/>
      <c r="AL7757" s="104"/>
      <c r="AO7757" s="104"/>
      <c r="AP7757" s="104"/>
    </row>
    <row r="7758" spans="21:42" ht="15" customHeight="1" x14ac:dyDescent="0.25">
      <c r="U7758" s="104"/>
      <c r="AB7758" s="104"/>
      <c r="AC7758" s="104"/>
      <c r="AF7758" s="104"/>
      <c r="AG7758" s="104"/>
      <c r="AK7758" s="104"/>
      <c r="AL7758" s="104"/>
      <c r="AO7758" s="104"/>
      <c r="AP7758" s="104"/>
    </row>
    <row r="7759" spans="21:42" ht="15" customHeight="1" x14ac:dyDescent="0.25">
      <c r="U7759" s="104"/>
      <c r="AB7759" s="104"/>
      <c r="AC7759" s="104"/>
      <c r="AF7759" s="104"/>
      <c r="AG7759" s="104"/>
      <c r="AK7759" s="104"/>
      <c r="AL7759" s="104"/>
      <c r="AO7759" s="104"/>
      <c r="AP7759" s="104"/>
    </row>
    <row r="7760" spans="21:42" ht="15" customHeight="1" x14ac:dyDescent="0.25">
      <c r="U7760" s="104"/>
      <c r="AB7760" s="104"/>
      <c r="AC7760" s="104"/>
      <c r="AF7760" s="104"/>
      <c r="AG7760" s="104"/>
      <c r="AK7760" s="104"/>
      <c r="AL7760" s="104"/>
      <c r="AO7760" s="104"/>
      <c r="AP7760" s="104"/>
    </row>
    <row r="7761" spans="21:42" ht="15" customHeight="1" x14ac:dyDescent="0.25">
      <c r="U7761" s="104"/>
      <c r="AB7761" s="104"/>
      <c r="AC7761" s="104"/>
      <c r="AF7761" s="104"/>
      <c r="AG7761" s="104"/>
      <c r="AK7761" s="104"/>
      <c r="AL7761" s="104"/>
      <c r="AO7761" s="104"/>
      <c r="AP7761" s="104"/>
    </row>
    <row r="7762" spans="21:42" ht="15" customHeight="1" x14ac:dyDescent="0.25">
      <c r="U7762" s="104"/>
      <c r="AB7762" s="104"/>
      <c r="AC7762" s="104"/>
      <c r="AF7762" s="104"/>
      <c r="AG7762" s="104"/>
      <c r="AK7762" s="104"/>
      <c r="AL7762" s="104"/>
      <c r="AO7762" s="104"/>
      <c r="AP7762" s="104"/>
    </row>
    <row r="7763" spans="21:42" ht="15" customHeight="1" x14ac:dyDescent="0.25">
      <c r="U7763" s="104"/>
      <c r="AB7763" s="104"/>
      <c r="AC7763" s="104"/>
      <c r="AF7763" s="104"/>
      <c r="AG7763" s="104"/>
      <c r="AK7763" s="104"/>
      <c r="AL7763" s="104"/>
      <c r="AO7763" s="104"/>
      <c r="AP7763" s="104"/>
    </row>
    <row r="7764" spans="21:42" ht="15" customHeight="1" x14ac:dyDescent="0.25">
      <c r="U7764" s="104"/>
      <c r="AB7764" s="104"/>
      <c r="AC7764" s="104"/>
      <c r="AF7764" s="104"/>
      <c r="AG7764" s="104"/>
      <c r="AK7764" s="104"/>
      <c r="AL7764" s="104"/>
      <c r="AO7764" s="104"/>
      <c r="AP7764" s="104"/>
    </row>
    <row r="7765" spans="21:42" ht="15" customHeight="1" x14ac:dyDescent="0.25">
      <c r="U7765" s="104"/>
      <c r="AB7765" s="104"/>
      <c r="AC7765" s="104"/>
      <c r="AF7765" s="104"/>
      <c r="AG7765" s="104"/>
      <c r="AK7765" s="104"/>
      <c r="AL7765" s="104"/>
      <c r="AO7765" s="104"/>
      <c r="AP7765" s="104"/>
    </row>
    <row r="7766" spans="21:42" ht="15" customHeight="1" x14ac:dyDescent="0.25">
      <c r="U7766" s="104"/>
      <c r="AB7766" s="104"/>
      <c r="AC7766" s="104"/>
      <c r="AF7766" s="104"/>
      <c r="AG7766" s="104"/>
      <c r="AK7766" s="104"/>
      <c r="AL7766" s="104"/>
      <c r="AO7766" s="104"/>
      <c r="AP7766" s="104"/>
    </row>
    <row r="7767" spans="21:42" ht="15" customHeight="1" x14ac:dyDescent="0.25">
      <c r="U7767" s="104"/>
      <c r="AB7767" s="104"/>
      <c r="AC7767" s="104"/>
      <c r="AF7767" s="104"/>
      <c r="AG7767" s="104"/>
      <c r="AK7767" s="104"/>
      <c r="AL7767" s="104"/>
      <c r="AO7767" s="104"/>
      <c r="AP7767" s="104"/>
    </row>
    <row r="7768" spans="21:42" ht="15" customHeight="1" x14ac:dyDescent="0.25">
      <c r="U7768" s="104"/>
      <c r="AB7768" s="104"/>
      <c r="AC7768" s="104"/>
      <c r="AF7768" s="104"/>
      <c r="AG7768" s="104"/>
      <c r="AK7768" s="104"/>
      <c r="AL7768" s="104"/>
      <c r="AO7768" s="104"/>
      <c r="AP7768" s="104"/>
    </row>
    <row r="7769" spans="21:42" ht="15" customHeight="1" x14ac:dyDescent="0.25">
      <c r="U7769" s="104"/>
      <c r="AB7769" s="104"/>
      <c r="AC7769" s="104"/>
      <c r="AF7769" s="104"/>
      <c r="AG7769" s="104"/>
      <c r="AK7769" s="104"/>
      <c r="AL7769" s="104"/>
      <c r="AO7769" s="104"/>
      <c r="AP7769" s="104"/>
    </row>
    <row r="7770" spans="21:42" ht="15" customHeight="1" x14ac:dyDescent="0.25">
      <c r="U7770" s="104"/>
      <c r="AB7770" s="104"/>
      <c r="AC7770" s="104"/>
      <c r="AF7770" s="104"/>
      <c r="AG7770" s="104"/>
      <c r="AK7770" s="104"/>
      <c r="AL7770" s="104"/>
      <c r="AO7770" s="104"/>
      <c r="AP7770" s="104"/>
    </row>
    <row r="7771" spans="21:42" ht="15" customHeight="1" x14ac:dyDescent="0.25">
      <c r="U7771" s="104"/>
      <c r="AB7771" s="104"/>
      <c r="AC7771" s="104"/>
      <c r="AF7771" s="104"/>
      <c r="AG7771" s="104"/>
      <c r="AK7771" s="104"/>
      <c r="AL7771" s="104"/>
      <c r="AO7771" s="104"/>
      <c r="AP7771" s="104"/>
    </row>
    <row r="7772" spans="21:42" ht="15" customHeight="1" x14ac:dyDescent="0.25">
      <c r="U7772" s="104"/>
      <c r="AB7772" s="104"/>
      <c r="AC7772" s="104"/>
      <c r="AF7772" s="104"/>
      <c r="AG7772" s="104"/>
      <c r="AK7772" s="104"/>
      <c r="AL7772" s="104"/>
      <c r="AO7772" s="104"/>
      <c r="AP7772" s="104"/>
    </row>
    <row r="7773" spans="21:42" ht="15" customHeight="1" x14ac:dyDescent="0.25">
      <c r="U7773" s="104"/>
      <c r="AB7773" s="104"/>
      <c r="AC7773" s="104"/>
      <c r="AF7773" s="104"/>
      <c r="AG7773" s="104"/>
      <c r="AK7773" s="104"/>
      <c r="AL7773" s="104"/>
      <c r="AO7773" s="104"/>
      <c r="AP7773" s="104"/>
    </row>
    <row r="7774" spans="21:42" ht="15" customHeight="1" x14ac:dyDescent="0.25">
      <c r="U7774" s="104"/>
      <c r="AB7774" s="104"/>
      <c r="AC7774" s="104"/>
      <c r="AF7774" s="104"/>
      <c r="AG7774" s="104"/>
      <c r="AK7774" s="104"/>
      <c r="AL7774" s="104"/>
      <c r="AO7774" s="104"/>
      <c r="AP7774" s="104"/>
    </row>
    <row r="7775" spans="21:42" ht="15" customHeight="1" x14ac:dyDescent="0.25">
      <c r="U7775" s="104"/>
      <c r="AB7775" s="104"/>
      <c r="AC7775" s="104"/>
      <c r="AF7775" s="104"/>
      <c r="AG7775" s="104"/>
      <c r="AK7775" s="104"/>
      <c r="AL7775" s="104"/>
      <c r="AO7775" s="104"/>
      <c r="AP7775" s="104"/>
    </row>
    <row r="7776" spans="21:42" ht="15" customHeight="1" x14ac:dyDescent="0.25">
      <c r="U7776" s="104"/>
      <c r="AB7776" s="104"/>
      <c r="AC7776" s="104"/>
      <c r="AF7776" s="104"/>
      <c r="AG7776" s="104"/>
      <c r="AK7776" s="104"/>
      <c r="AL7776" s="104"/>
      <c r="AO7776" s="104"/>
      <c r="AP7776" s="104"/>
    </row>
    <row r="7777" spans="21:42" ht="15" customHeight="1" x14ac:dyDescent="0.25">
      <c r="U7777" s="104"/>
      <c r="AB7777" s="104"/>
      <c r="AC7777" s="104"/>
      <c r="AF7777" s="104"/>
      <c r="AG7777" s="104"/>
      <c r="AK7777" s="104"/>
      <c r="AL7777" s="104"/>
      <c r="AO7777" s="104"/>
      <c r="AP7777" s="104"/>
    </row>
    <row r="7778" spans="21:42" ht="15" customHeight="1" x14ac:dyDescent="0.25">
      <c r="U7778" s="104"/>
      <c r="AB7778" s="104"/>
      <c r="AC7778" s="104"/>
      <c r="AF7778" s="104"/>
      <c r="AG7778" s="104"/>
      <c r="AK7778" s="104"/>
      <c r="AL7778" s="104"/>
      <c r="AO7778" s="104"/>
      <c r="AP7778" s="104"/>
    </row>
    <row r="7779" spans="21:42" ht="15" customHeight="1" x14ac:dyDescent="0.25">
      <c r="U7779" s="104"/>
      <c r="AB7779" s="104"/>
      <c r="AC7779" s="104"/>
      <c r="AF7779" s="104"/>
      <c r="AG7779" s="104"/>
      <c r="AK7779" s="104"/>
      <c r="AL7779" s="104"/>
      <c r="AO7779" s="104"/>
      <c r="AP7779" s="104"/>
    </row>
    <row r="7780" spans="21:42" ht="15" customHeight="1" x14ac:dyDescent="0.25">
      <c r="U7780" s="104"/>
      <c r="AB7780" s="104"/>
      <c r="AC7780" s="104"/>
      <c r="AF7780" s="104"/>
      <c r="AG7780" s="104"/>
      <c r="AK7780" s="104"/>
      <c r="AL7780" s="104"/>
      <c r="AO7780" s="104"/>
      <c r="AP7780" s="104"/>
    </row>
    <row r="7781" spans="21:42" ht="15" customHeight="1" x14ac:dyDescent="0.25">
      <c r="U7781" s="104"/>
      <c r="AB7781" s="104"/>
      <c r="AC7781" s="104"/>
      <c r="AF7781" s="104"/>
      <c r="AG7781" s="104"/>
      <c r="AK7781" s="104"/>
      <c r="AL7781" s="104"/>
      <c r="AO7781" s="104"/>
      <c r="AP7781" s="104"/>
    </row>
    <row r="7782" spans="21:42" ht="15" customHeight="1" x14ac:dyDescent="0.25">
      <c r="U7782" s="104"/>
      <c r="AB7782" s="104"/>
      <c r="AC7782" s="104"/>
      <c r="AF7782" s="104"/>
      <c r="AG7782" s="104"/>
      <c r="AK7782" s="104"/>
      <c r="AL7782" s="104"/>
      <c r="AO7782" s="104"/>
      <c r="AP7782" s="104"/>
    </row>
    <row r="7783" spans="21:42" ht="15" customHeight="1" x14ac:dyDescent="0.25">
      <c r="U7783" s="104"/>
      <c r="AB7783" s="104"/>
      <c r="AC7783" s="104"/>
      <c r="AF7783" s="104"/>
      <c r="AG7783" s="104"/>
      <c r="AK7783" s="104"/>
      <c r="AL7783" s="104"/>
      <c r="AO7783" s="104"/>
      <c r="AP7783" s="104"/>
    </row>
    <row r="7784" spans="21:42" ht="15" customHeight="1" x14ac:dyDescent="0.25">
      <c r="U7784" s="104"/>
      <c r="AB7784" s="104"/>
      <c r="AC7784" s="104"/>
      <c r="AF7784" s="104"/>
      <c r="AG7784" s="104"/>
      <c r="AK7784" s="104"/>
      <c r="AL7784" s="104"/>
      <c r="AO7784" s="104"/>
      <c r="AP7784" s="104"/>
    </row>
    <row r="7785" spans="21:42" ht="15" customHeight="1" x14ac:dyDescent="0.25">
      <c r="U7785" s="104"/>
      <c r="AB7785" s="104"/>
      <c r="AC7785" s="104"/>
      <c r="AF7785" s="104"/>
      <c r="AG7785" s="104"/>
      <c r="AK7785" s="104"/>
      <c r="AL7785" s="104"/>
      <c r="AO7785" s="104"/>
      <c r="AP7785" s="104"/>
    </row>
    <row r="7786" spans="21:42" ht="15" customHeight="1" x14ac:dyDescent="0.25">
      <c r="U7786" s="104"/>
      <c r="AB7786" s="104"/>
      <c r="AC7786" s="104"/>
      <c r="AF7786" s="104"/>
      <c r="AG7786" s="104"/>
      <c r="AK7786" s="104"/>
      <c r="AL7786" s="104"/>
      <c r="AO7786" s="104"/>
      <c r="AP7786" s="104"/>
    </row>
    <row r="7787" spans="21:42" ht="15" customHeight="1" x14ac:dyDescent="0.25">
      <c r="U7787" s="104"/>
      <c r="AB7787" s="104"/>
      <c r="AC7787" s="104"/>
      <c r="AF7787" s="104"/>
      <c r="AG7787" s="104"/>
      <c r="AK7787" s="104"/>
      <c r="AL7787" s="104"/>
      <c r="AO7787" s="104"/>
      <c r="AP7787" s="104"/>
    </row>
    <row r="7788" spans="21:42" ht="15" customHeight="1" x14ac:dyDescent="0.25">
      <c r="U7788" s="104"/>
      <c r="AB7788" s="104"/>
      <c r="AC7788" s="104"/>
      <c r="AF7788" s="104"/>
      <c r="AG7788" s="104"/>
      <c r="AK7788" s="104"/>
      <c r="AL7788" s="104"/>
      <c r="AO7788" s="104"/>
      <c r="AP7788" s="104"/>
    </row>
    <row r="7789" spans="21:42" ht="15" customHeight="1" x14ac:dyDescent="0.25">
      <c r="U7789" s="104"/>
      <c r="AB7789" s="104"/>
      <c r="AC7789" s="104"/>
      <c r="AF7789" s="104"/>
      <c r="AG7789" s="104"/>
      <c r="AK7789" s="104"/>
      <c r="AL7789" s="104"/>
      <c r="AO7789" s="104"/>
      <c r="AP7789" s="104"/>
    </row>
    <row r="7790" spans="21:42" ht="15" customHeight="1" x14ac:dyDescent="0.25">
      <c r="U7790" s="104"/>
      <c r="AB7790" s="104"/>
      <c r="AC7790" s="104"/>
      <c r="AF7790" s="104"/>
      <c r="AG7790" s="104"/>
      <c r="AK7790" s="104"/>
      <c r="AL7790" s="104"/>
      <c r="AO7790" s="104"/>
      <c r="AP7790" s="104"/>
    </row>
    <row r="7791" spans="21:42" ht="15" customHeight="1" x14ac:dyDescent="0.25">
      <c r="U7791" s="104"/>
      <c r="AB7791" s="104"/>
      <c r="AC7791" s="104"/>
      <c r="AF7791" s="104"/>
      <c r="AG7791" s="104"/>
      <c r="AK7791" s="104"/>
      <c r="AL7791" s="104"/>
      <c r="AO7791" s="104"/>
      <c r="AP7791" s="104"/>
    </row>
    <row r="7792" spans="21:42" ht="15" customHeight="1" x14ac:dyDescent="0.25">
      <c r="U7792" s="104"/>
      <c r="AB7792" s="104"/>
      <c r="AC7792" s="104"/>
      <c r="AF7792" s="104"/>
      <c r="AG7792" s="104"/>
      <c r="AK7792" s="104"/>
      <c r="AL7792" s="104"/>
      <c r="AO7792" s="104"/>
      <c r="AP7792" s="104"/>
    </row>
    <row r="7793" spans="21:42" ht="15" customHeight="1" x14ac:dyDescent="0.25">
      <c r="U7793" s="104"/>
      <c r="AB7793" s="104"/>
      <c r="AC7793" s="104"/>
      <c r="AF7793" s="104"/>
      <c r="AG7793" s="104"/>
      <c r="AK7793" s="104"/>
      <c r="AL7793" s="104"/>
      <c r="AO7793" s="104"/>
      <c r="AP7793" s="104"/>
    </row>
    <row r="7794" spans="21:42" ht="15" customHeight="1" x14ac:dyDescent="0.25">
      <c r="U7794" s="104"/>
      <c r="AB7794" s="104"/>
      <c r="AC7794" s="104"/>
      <c r="AF7794" s="104"/>
      <c r="AG7794" s="104"/>
      <c r="AK7794" s="104"/>
      <c r="AL7794" s="104"/>
      <c r="AO7794" s="104"/>
      <c r="AP7794" s="104"/>
    </row>
    <row r="7795" spans="21:42" ht="15" customHeight="1" x14ac:dyDescent="0.25">
      <c r="U7795" s="104"/>
      <c r="AB7795" s="104"/>
      <c r="AC7795" s="104"/>
      <c r="AF7795" s="104"/>
      <c r="AG7795" s="104"/>
      <c r="AK7795" s="104"/>
      <c r="AL7795" s="104"/>
      <c r="AO7795" s="104"/>
      <c r="AP7795" s="104"/>
    </row>
    <row r="7796" spans="21:42" ht="15" customHeight="1" x14ac:dyDescent="0.25">
      <c r="U7796" s="104"/>
      <c r="AB7796" s="104"/>
      <c r="AC7796" s="104"/>
      <c r="AF7796" s="104"/>
      <c r="AG7796" s="104"/>
      <c r="AK7796" s="104"/>
      <c r="AL7796" s="104"/>
      <c r="AO7796" s="104"/>
      <c r="AP7796" s="104"/>
    </row>
    <row r="7797" spans="21:42" ht="15" customHeight="1" x14ac:dyDescent="0.25">
      <c r="U7797" s="104"/>
      <c r="AB7797" s="104"/>
      <c r="AC7797" s="104"/>
      <c r="AF7797" s="104"/>
      <c r="AG7797" s="104"/>
      <c r="AK7797" s="104"/>
      <c r="AL7797" s="104"/>
      <c r="AO7797" s="104"/>
      <c r="AP7797" s="104"/>
    </row>
    <row r="7798" spans="21:42" ht="15" customHeight="1" x14ac:dyDescent="0.25">
      <c r="U7798" s="104"/>
      <c r="AB7798" s="104"/>
      <c r="AC7798" s="104"/>
      <c r="AF7798" s="104"/>
      <c r="AG7798" s="104"/>
      <c r="AK7798" s="104"/>
      <c r="AL7798" s="104"/>
      <c r="AO7798" s="104"/>
      <c r="AP7798" s="104"/>
    </row>
    <row r="7799" spans="21:42" ht="15" customHeight="1" x14ac:dyDescent="0.25">
      <c r="U7799" s="104"/>
      <c r="AB7799" s="104"/>
      <c r="AC7799" s="104"/>
      <c r="AF7799" s="104"/>
      <c r="AG7799" s="104"/>
      <c r="AK7799" s="104"/>
      <c r="AL7799" s="104"/>
      <c r="AO7799" s="104"/>
      <c r="AP7799" s="104"/>
    </row>
    <row r="7800" spans="21:42" ht="15" customHeight="1" x14ac:dyDescent="0.25">
      <c r="U7800" s="104"/>
      <c r="AB7800" s="104"/>
      <c r="AC7800" s="104"/>
      <c r="AF7800" s="104"/>
      <c r="AG7800" s="104"/>
      <c r="AK7800" s="104"/>
      <c r="AL7800" s="104"/>
      <c r="AO7800" s="104"/>
      <c r="AP7800" s="104"/>
    </row>
    <row r="7801" spans="21:42" ht="15" customHeight="1" x14ac:dyDescent="0.25">
      <c r="U7801" s="104"/>
      <c r="AB7801" s="104"/>
      <c r="AC7801" s="104"/>
      <c r="AF7801" s="104"/>
      <c r="AG7801" s="104"/>
      <c r="AK7801" s="104"/>
      <c r="AL7801" s="104"/>
      <c r="AO7801" s="104"/>
      <c r="AP7801" s="104"/>
    </row>
    <row r="7802" spans="21:42" ht="15" customHeight="1" x14ac:dyDescent="0.25">
      <c r="U7802" s="104"/>
      <c r="AB7802" s="104"/>
      <c r="AC7802" s="104"/>
      <c r="AF7802" s="104"/>
      <c r="AG7802" s="104"/>
      <c r="AK7802" s="104"/>
      <c r="AL7802" s="104"/>
      <c r="AO7802" s="104"/>
      <c r="AP7802" s="104"/>
    </row>
    <row r="7803" spans="21:42" ht="15" customHeight="1" x14ac:dyDescent="0.25">
      <c r="U7803" s="104"/>
      <c r="AB7803" s="104"/>
      <c r="AC7803" s="104"/>
      <c r="AF7803" s="104"/>
      <c r="AG7803" s="104"/>
      <c r="AK7803" s="104"/>
      <c r="AL7803" s="104"/>
      <c r="AO7803" s="104"/>
      <c r="AP7803" s="104"/>
    </row>
    <row r="7804" spans="21:42" ht="15" customHeight="1" x14ac:dyDescent="0.25">
      <c r="U7804" s="104"/>
      <c r="AB7804" s="104"/>
      <c r="AC7804" s="104"/>
      <c r="AF7804" s="104"/>
      <c r="AG7804" s="104"/>
      <c r="AK7804" s="104"/>
      <c r="AL7804" s="104"/>
      <c r="AO7804" s="104"/>
      <c r="AP7804" s="104"/>
    </row>
    <row r="7805" spans="21:42" ht="15" customHeight="1" x14ac:dyDescent="0.25">
      <c r="U7805" s="104"/>
      <c r="AB7805" s="104"/>
      <c r="AC7805" s="104"/>
      <c r="AF7805" s="104"/>
      <c r="AG7805" s="104"/>
      <c r="AK7805" s="104"/>
      <c r="AL7805" s="104"/>
      <c r="AO7805" s="104"/>
      <c r="AP7805" s="104"/>
    </row>
    <row r="7806" spans="21:42" ht="15" customHeight="1" x14ac:dyDescent="0.25">
      <c r="U7806" s="104"/>
      <c r="AB7806" s="104"/>
      <c r="AC7806" s="104"/>
      <c r="AF7806" s="104"/>
      <c r="AG7806" s="104"/>
      <c r="AK7806" s="104"/>
      <c r="AL7806" s="104"/>
      <c r="AO7806" s="104"/>
      <c r="AP7806" s="104"/>
    </row>
    <row r="7807" spans="21:42" ht="15" customHeight="1" x14ac:dyDescent="0.25">
      <c r="U7807" s="104"/>
      <c r="AB7807" s="104"/>
      <c r="AC7807" s="104"/>
      <c r="AF7807" s="104"/>
      <c r="AG7807" s="104"/>
      <c r="AK7807" s="104"/>
      <c r="AL7807" s="104"/>
      <c r="AO7807" s="104"/>
      <c r="AP7807" s="104"/>
    </row>
    <row r="7808" spans="21:42" ht="15" customHeight="1" x14ac:dyDescent="0.25">
      <c r="U7808" s="104"/>
      <c r="AB7808" s="104"/>
      <c r="AC7808" s="104"/>
      <c r="AF7808" s="104"/>
      <c r="AG7808" s="104"/>
      <c r="AK7808" s="104"/>
      <c r="AL7808" s="104"/>
      <c r="AO7808" s="104"/>
      <c r="AP7808" s="104"/>
    </row>
    <row r="7809" spans="21:42" ht="15" customHeight="1" x14ac:dyDescent="0.25">
      <c r="U7809" s="104"/>
      <c r="AB7809" s="104"/>
      <c r="AC7809" s="104"/>
      <c r="AF7809" s="104"/>
      <c r="AG7809" s="104"/>
      <c r="AK7809" s="104"/>
      <c r="AL7809" s="104"/>
      <c r="AO7809" s="104"/>
      <c r="AP7809" s="104"/>
    </row>
    <row r="7810" spans="21:42" ht="15" customHeight="1" x14ac:dyDescent="0.25">
      <c r="U7810" s="104"/>
      <c r="AB7810" s="104"/>
      <c r="AC7810" s="104"/>
      <c r="AF7810" s="104"/>
      <c r="AG7810" s="104"/>
      <c r="AK7810" s="104"/>
      <c r="AL7810" s="104"/>
      <c r="AO7810" s="104"/>
      <c r="AP7810" s="104"/>
    </row>
    <row r="7811" spans="21:42" ht="15" customHeight="1" x14ac:dyDescent="0.25">
      <c r="U7811" s="104"/>
      <c r="AB7811" s="104"/>
      <c r="AC7811" s="104"/>
      <c r="AF7811" s="104"/>
      <c r="AG7811" s="104"/>
      <c r="AK7811" s="104"/>
      <c r="AL7811" s="104"/>
      <c r="AO7811" s="104"/>
      <c r="AP7811" s="104"/>
    </row>
    <row r="7812" spans="21:42" ht="15" customHeight="1" x14ac:dyDescent="0.25">
      <c r="U7812" s="104"/>
      <c r="AB7812" s="104"/>
      <c r="AC7812" s="104"/>
      <c r="AF7812" s="104"/>
      <c r="AG7812" s="104"/>
      <c r="AK7812" s="104"/>
      <c r="AL7812" s="104"/>
      <c r="AO7812" s="104"/>
      <c r="AP7812" s="104"/>
    </row>
    <row r="7813" spans="21:42" ht="15" customHeight="1" x14ac:dyDescent="0.25">
      <c r="U7813" s="104"/>
      <c r="AB7813" s="104"/>
      <c r="AC7813" s="104"/>
      <c r="AF7813" s="104"/>
      <c r="AG7813" s="104"/>
      <c r="AK7813" s="104"/>
      <c r="AL7813" s="104"/>
      <c r="AO7813" s="104"/>
      <c r="AP7813" s="104"/>
    </row>
    <row r="7814" spans="21:42" ht="15" customHeight="1" x14ac:dyDescent="0.25">
      <c r="U7814" s="104"/>
      <c r="AB7814" s="104"/>
      <c r="AC7814" s="104"/>
      <c r="AF7814" s="104"/>
      <c r="AG7814" s="104"/>
      <c r="AK7814" s="104"/>
      <c r="AL7814" s="104"/>
      <c r="AO7814" s="104"/>
      <c r="AP7814" s="104"/>
    </row>
    <row r="7815" spans="21:42" ht="15" customHeight="1" x14ac:dyDescent="0.25">
      <c r="U7815" s="104"/>
      <c r="AB7815" s="104"/>
      <c r="AC7815" s="104"/>
      <c r="AF7815" s="104"/>
      <c r="AG7815" s="104"/>
      <c r="AK7815" s="104"/>
      <c r="AL7815" s="104"/>
      <c r="AO7815" s="104"/>
      <c r="AP7815" s="104"/>
    </row>
    <row r="7816" spans="21:42" ht="15" customHeight="1" x14ac:dyDescent="0.25">
      <c r="U7816" s="104"/>
      <c r="AB7816" s="104"/>
      <c r="AC7816" s="104"/>
      <c r="AF7816" s="104"/>
      <c r="AG7816" s="104"/>
      <c r="AK7816" s="104"/>
      <c r="AL7816" s="104"/>
      <c r="AO7816" s="104"/>
      <c r="AP7816" s="104"/>
    </row>
    <row r="7817" spans="21:42" ht="15" customHeight="1" x14ac:dyDescent="0.25">
      <c r="U7817" s="104"/>
      <c r="AB7817" s="104"/>
      <c r="AC7817" s="104"/>
      <c r="AF7817" s="104"/>
      <c r="AG7817" s="104"/>
      <c r="AK7817" s="104"/>
      <c r="AL7817" s="104"/>
      <c r="AO7817" s="104"/>
      <c r="AP7817" s="104"/>
    </row>
    <row r="7818" spans="21:42" ht="15" customHeight="1" x14ac:dyDescent="0.25">
      <c r="U7818" s="104"/>
      <c r="AB7818" s="104"/>
      <c r="AC7818" s="104"/>
      <c r="AF7818" s="104"/>
      <c r="AG7818" s="104"/>
      <c r="AK7818" s="104"/>
      <c r="AL7818" s="104"/>
      <c r="AO7818" s="104"/>
      <c r="AP7818" s="104"/>
    </row>
    <row r="7819" spans="21:42" ht="15" customHeight="1" x14ac:dyDescent="0.25">
      <c r="U7819" s="104"/>
      <c r="AB7819" s="104"/>
      <c r="AC7819" s="104"/>
      <c r="AF7819" s="104"/>
      <c r="AG7819" s="104"/>
      <c r="AK7819" s="104"/>
      <c r="AL7819" s="104"/>
      <c r="AO7819" s="104"/>
      <c r="AP7819" s="104"/>
    </row>
    <row r="7820" spans="21:42" ht="15" customHeight="1" x14ac:dyDescent="0.25">
      <c r="U7820" s="104"/>
      <c r="AB7820" s="104"/>
      <c r="AC7820" s="104"/>
      <c r="AF7820" s="104"/>
      <c r="AG7820" s="104"/>
      <c r="AK7820" s="104"/>
      <c r="AL7820" s="104"/>
      <c r="AO7820" s="104"/>
      <c r="AP7820" s="104"/>
    </row>
    <row r="7821" spans="21:42" ht="15" customHeight="1" x14ac:dyDescent="0.25">
      <c r="U7821" s="104"/>
      <c r="AB7821" s="104"/>
      <c r="AC7821" s="104"/>
      <c r="AF7821" s="104"/>
      <c r="AG7821" s="104"/>
      <c r="AK7821" s="104"/>
      <c r="AL7821" s="104"/>
      <c r="AO7821" s="104"/>
      <c r="AP7821" s="104"/>
    </row>
    <row r="7822" spans="21:42" ht="15" customHeight="1" x14ac:dyDescent="0.25">
      <c r="U7822" s="104"/>
      <c r="AB7822" s="104"/>
      <c r="AC7822" s="104"/>
      <c r="AF7822" s="104"/>
      <c r="AG7822" s="104"/>
      <c r="AK7822" s="104"/>
      <c r="AL7822" s="104"/>
      <c r="AO7822" s="104"/>
      <c r="AP7822" s="104"/>
    </row>
    <row r="7823" spans="21:42" ht="15" customHeight="1" x14ac:dyDescent="0.25">
      <c r="U7823" s="104"/>
      <c r="AB7823" s="104"/>
      <c r="AC7823" s="104"/>
      <c r="AF7823" s="104"/>
      <c r="AG7823" s="104"/>
      <c r="AK7823" s="104"/>
      <c r="AL7823" s="104"/>
      <c r="AO7823" s="104"/>
      <c r="AP7823" s="104"/>
    </row>
    <row r="7824" spans="21:42" ht="15" customHeight="1" x14ac:dyDescent="0.25">
      <c r="U7824" s="104"/>
      <c r="AB7824" s="104"/>
      <c r="AC7824" s="104"/>
      <c r="AF7824" s="104"/>
      <c r="AG7824" s="104"/>
      <c r="AK7824" s="104"/>
      <c r="AL7824" s="104"/>
      <c r="AO7824" s="104"/>
      <c r="AP7824" s="104"/>
    </row>
    <row r="7825" spans="21:42" ht="15" customHeight="1" x14ac:dyDescent="0.25">
      <c r="U7825" s="104"/>
      <c r="AB7825" s="104"/>
      <c r="AC7825" s="104"/>
      <c r="AF7825" s="104"/>
      <c r="AG7825" s="104"/>
      <c r="AK7825" s="104"/>
      <c r="AL7825" s="104"/>
      <c r="AO7825" s="104"/>
      <c r="AP7825" s="104"/>
    </row>
    <row r="7826" spans="21:42" ht="15" customHeight="1" x14ac:dyDescent="0.25">
      <c r="U7826" s="104"/>
      <c r="AB7826" s="104"/>
      <c r="AC7826" s="104"/>
      <c r="AF7826" s="104"/>
      <c r="AG7826" s="104"/>
      <c r="AK7826" s="104"/>
      <c r="AL7826" s="104"/>
      <c r="AO7826" s="104"/>
      <c r="AP7826" s="104"/>
    </row>
    <row r="7827" spans="21:42" ht="15" customHeight="1" x14ac:dyDescent="0.25">
      <c r="U7827" s="104"/>
      <c r="AB7827" s="104"/>
      <c r="AC7827" s="104"/>
      <c r="AF7827" s="104"/>
      <c r="AG7827" s="104"/>
      <c r="AK7827" s="104"/>
      <c r="AL7827" s="104"/>
      <c r="AO7827" s="104"/>
      <c r="AP7827" s="104"/>
    </row>
    <row r="7828" spans="21:42" ht="15" customHeight="1" x14ac:dyDescent="0.25">
      <c r="U7828" s="104"/>
      <c r="AB7828" s="104"/>
      <c r="AC7828" s="104"/>
      <c r="AF7828" s="104"/>
      <c r="AG7828" s="104"/>
      <c r="AK7828" s="104"/>
      <c r="AL7828" s="104"/>
      <c r="AO7828" s="104"/>
      <c r="AP7828" s="104"/>
    </row>
    <row r="7829" spans="21:42" ht="15" customHeight="1" x14ac:dyDescent="0.25">
      <c r="U7829" s="104"/>
      <c r="AB7829" s="104"/>
      <c r="AC7829" s="104"/>
      <c r="AF7829" s="104"/>
      <c r="AG7829" s="104"/>
      <c r="AK7829" s="104"/>
      <c r="AL7829" s="104"/>
      <c r="AO7829" s="104"/>
      <c r="AP7829" s="104"/>
    </row>
    <row r="7830" spans="21:42" ht="15" customHeight="1" x14ac:dyDescent="0.25">
      <c r="U7830" s="104"/>
      <c r="AB7830" s="104"/>
      <c r="AC7830" s="104"/>
      <c r="AF7830" s="104"/>
      <c r="AG7830" s="104"/>
      <c r="AK7830" s="104"/>
      <c r="AL7830" s="104"/>
      <c r="AO7830" s="104"/>
      <c r="AP7830" s="104"/>
    </row>
    <row r="7831" spans="21:42" ht="15" customHeight="1" x14ac:dyDescent="0.25">
      <c r="U7831" s="104"/>
      <c r="AB7831" s="104"/>
      <c r="AC7831" s="104"/>
      <c r="AF7831" s="104"/>
      <c r="AG7831" s="104"/>
      <c r="AK7831" s="104"/>
      <c r="AL7831" s="104"/>
      <c r="AO7831" s="104"/>
      <c r="AP7831" s="104"/>
    </row>
    <row r="7832" spans="21:42" ht="15" customHeight="1" x14ac:dyDescent="0.25">
      <c r="U7832" s="104"/>
      <c r="AB7832" s="104"/>
      <c r="AC7832" s="104"/>
      <c r="AF7832" s="104"/>
      <c r="AG7832" s="104"/>
      <c r="AK7832" s="104"/>
      <c r="AL7832" s="104"/>
      <c r="AO7832" s="104"/>
      <c r="AP7832" s="104"/>
    </row>
    <row r="7833" spans="21:42" ht="15" customHeight="1" x14ac:dyDescent="0.25">
      <c r="U7833" s="104"/>
      <c r="AB7833" s="104"/>
      <c r="AC7833" s="104"/>
      <c r="AF7833" s="104"/>
      <c r="AG7833" s="104"/>
      <c r="AK7833" s="104"/>
      <c r="AL7833" s="104"/>
      <c r="AO7833" s="104"/>
      <c r="AP7833" s="104"/>
    </row>
    <row r="7834" spans="21:42" ht="15" customHeight="1" x14ac:dyDescent="0.25">
      <c r="U7834" s="104"/>
      <c r="AB7834" s="104"/>
      <c r="AC7834" s="104"/>
      <c r="AF7834" s="104"/>
      <c r="AG7834" s="104"/>
      <c r="AK7834" s="104"/>
      <c r="AL7834" s="104"/>
      <c r="AO7834" s="104"/>
      <c r="AP7834" s="104"/>
    </row>
    <row r="7835" spans="21:42" ht="15" customHeight="1" x14ac:dyDescent="0.25">
      <c r="U7835" s="104"/>
      <c r="AB7835" s="104"/>
      <c r="AC7835" s="104"/>
      <c r="AF7835" s="104"/>
      <c r="AG7835" s="104"/>
      <c r="AK7835" s="104"/>
      <c r="AL7835" s="104"/>
      <c r="AO7835" s="104"/>
      <c r="AP7835" s="104"/>
    </row>
    <row r="7836" spans="21:42" ht="15" customHeight="1" x14ac:dyDescent="0.25">
      <c r="U7836" s="104"/>
      <c r="AB7836" s="104"/>
      <c r="AC7836" s="104"/>
      <c r="AF7836" s="104"/>
      <c r="AG7836" s="104"/>
      <c r="AK7836" s="104"/>
      <c r="AL7836" s="104"/>
      <c r="AO7836" s="104"/>
      <c r="AP7836" s="104"/>
    </row>
    <row r="7837" spans="21:42" ht="15" customHeight="1" x14ac:dyDescent="0.25">
      <c r="U7837" s="104"/>
      <c r="AB7837" s="104"/>
      <c r="AC7837" s="104"/>
      <c r="AF7837" s="104"/>
      <c r="AG7837" s="104"/>
      <c r="AK7837" s="104"/>
      <c r="AL7837" s="104"/>
      <c r="AO7837" s="104"/>
      <c r="AP7837" s="104"/>
    </row>
    <row r="7838" spans="21:42" ht="15" customHeight="1" x14ac:dyDescent="0.25">
      <c r="U7838" s="104"/>
      <c r="AB7838" s="104"/>
      <c r="AC7838" s="104"/>
      <c r="AF7838" s="104"/>
      <c r="AG7838" s="104"/>
      <c r="AK7838" s="104"/>
      <c r="AL7838" s="104"/>
      <c r="AO7838" s="104"/>
      <c r="AP7838" s="104"/>
    </row>
    <row r="7839" spans="21:42" ht="15" customHeight="1" x14ac:dyDescent="0.25">
      <c r="U7839" s="104"/>
      <c r="AB7839" s="104"/>
      <c r="AC7839" s="104"/>
      <c r="AF7839" s="104"/>
      <c r="AG7839" s="104"/>
      <c r="AK7839" s="104"/>
      <c r="AL7839" s="104"/>
      <c r="AO7839" s="104"/>
      <c r="AP7839" s="104"/>
    </row>
    <row r="7840" spans="21:42" ht="15" customHeight="1" x14ac:dyDescent="0.25">
      <c r="U7840" s="104"/>
      <c r="AB7840" s="104"/>
      <c r="AC7840" s="104"/>
      <c r="AF7840" s="104"/>
      <c r="AG7840" s="104"/>
      <c r="AK7840" s="104"/>
      <c r="AL7840" s="104"/>
      <c r="AO7840" s="104"/>
      <c r="AP7840" s="104"/>
    </row>
    <row r="7841" spans="21:42" ht="15" customHeight="1" x14ac:dyDescent="0.25">
      <c r="U7841" s="104"/>
      <c r="AB7841" s="104"/>
      <c r="AC7841" s="104"/>
      <c r="AF7841" s="104"/>
      <c r="AG7841" s="104"/>
      <c r="AK7841" s="104"/>
      <c r="AL7841" s="104"/>
      <c r="AO7841" s="104"/>
      <c r="AP7841" s="104"/>
    </row>
    <row r="7842" spans="21:42" ht="15" customHeight="1" x14ac:dyDescent="0.25">
      <c r="U7842" s="104"/>
      <c r="AB7842" s="104"/>
      <c r="AC7842" s="104"/>
      <c r="AF7842" s="104"/>
      <c r="AG7842" s="104"/>
      <c r="AK7842" s="104"/>
      <c r="AL7842" s="104"/>
      <c r="AO7842" s="104"/>
      <c r="AP7842" s="104"/>
    </row>
    <row r="7843" spans="21:42" ht="15" customHeight="1" x14ac:dyDescent="0.25">
      <c r="U7843" s="104"/>
      <c r="AB7843" s="104"/>
      <c r="AC7843" s="104"/>
      <c r="AF7843" s="104"/>
      <c r="AG7843" s="104"/>
      <c r="AK7843" s="104"/>
      <c r="AL7843" s="104"/>
      <c r="AO7843" s="104"/>
      <c r="AP7843" s="104"/>
    </row>
    <row r="7844" spans="21:42" ht="15" customHeight="1" x14ac:dyDescent="0.25">
      <c r="U7844" s="104"/>
      <c r="AB7844" s="104"/>
      <c r="AC7844" s="104"/>
      <c r="AF7844" s="104"/>
      <c r="AG7844" s="104"/>
      <c r="AK7844" s="104"/>
      <c r="AL7844" s="104"/>
      <c r="AO7844" s="104"/>
      <c r="AP7844" s="104"/>
    </row>
    <row r="7845" spans="21:42" ht="15" customHeight="1" x14ac:dyDescent="0.25">
      <c r="U7845" s="104"/>
      <c r="AB7845" s="104"/>
      <c r="AC7845" s="104"/>
      <c r="AF7845" s="104"/>
      <c r="AG7845" s="104"/>
      <c r="AK7845" s="104"/>
      <c r="AL7845" s="104"/>
      <c r="AO7845" s="104"/>
      <c r="AP7845" s="104"/>
    </row>
    <row r="7846" spans="21:42" ht="15" customHeight="1" x14ac:dyDescent="0.25">
      <c r="U7846" s="104"/>
      <c r="AB7846" s="104"/>
      <c r="AC7846" s="104"/>
      <c r="AF7846" s="104"/>
      <c r="AG7846" s="104"/>
      <c r="AK7846" s="104"/>
      <c r="AL7846" s="104"/>
      <c r="AO7846" s="104"/>
      <c r="AP7846" s="104"/>
    </row>
    <row r="7847" spans="21:42" ht="15" customHeight="1" x14ac:dyDescent="0.25">
      <c r="U7847" s="104"/>
      <c r="AB7847" s="104"/>
      <c r="AC7847" s="104"/>
      <c r="AF7847" s="104"/>
      <c r="AG7847" s="104"/>
      <c r="AK7847" s="104"/>
      <c r="AL7847" s="104"/>
      <c r="AO7847" s="104"/>
      <c r="AP7847" s="104"/>
    </row>
    <row r="7848" spans="21:42" ht="15" customHeight="1" x14ac:dyDescent="0.25">
      <c r="U7848" s="104"/>
      <c r="AB7848" s="104"/>
      <c r="AC7848" s="104"/>
      <c r="AF7848" s="104"/>
      <c r="AG7848" s="104"/>
      <c r="AK7848" s="104"/>
      <c r="AL7848" s="104"/>
      <c r="AO7848" s="104"/>
      <c r="AP7848" s="104"/>
    </row>
    <row r="7849" spans="21:42" ht="15" customHeight="1" x14ac:dyDescent="0.25">
      <c r="U7849" s="104"/>
      <c r="AB7849" s="104"/>
      <c r="AC7849" s="104"/>
      <c r="AF7849" s="104"/>
      <c r="AG7849" s="104"/>
      <c r="AK7849" s="104"/>
      <c r="AL7849" s="104"/>
      <c r="AO7849" s="104"/>
      <c r="AP7849" s="104"/>
    </row>
    <row r="7850" spans="21:42" ht="15" customHeight="1" x14ac:dyDescent="0.25">
      <c r="U7850" s="104"/>
      <c r="AB7850" s="104"/>
      <c r="AC7850" s="104"/>
      <c r="AF7850" s="104"/>
      <c r="AG7850" s="104"/>
      <c r="AK7850" s="104"/>
      <c r="AL7850" s="104"/>
      <c r="AO7850" s="104"/>
      <c r="AP7850" s="104"/>
    </row>
    <row r="7851" spans="21:42" ht="15" customHeight="1" x14ac:dyDescent="0.25">
      <c r="U7851" s="104"/>
      <c r="AB7851" s="104"/>
      <c r="AC7851" s="104"/>
      <c r="AF7851" s="104"/>
      <c r="AG7851" s="104"/>
      <c r="AK7851" s="104"/>
      <c r="AL7851" s="104"/>
      <c r="AO7851" s="104"/>
      <c r="AP7851" s="104"/>
    </row>
    <row r="7852" spans="21:42" ht="15" customHeight="1" x14ac:dyDescent="0.25">
      <c r="U7852" s="104"/>
      <c r="AB7852" s="104"/>
      <c r="AC7852" s="104"/>
      <c r="AF7852" s="104"/>
      <c r="AG7852" s="104"/>
      <c r="AK7852" s="104"/>
      <c r="AL7852" s="104"/>
      <c r="AO7852" s="104"/>
      <c r="AP7852" s="104"/>
    </row>
    <row r="7853" spans="21:42" ht="15" customHeight="1" x14ac:dyDescent="0.25">
      <c r="U7853" s="104"/>
      <c r="AB7853" s="104"/>
      <c r="AC7853" s="104"/>
      <c r="AF7853" s="104"/>
      <c r="AG7853" s="104"/>
      <c r="AK7853" s="104"/>
      <c r="AL7853" s="104"/>
      <c r="AO7853" s="104"/>
      <c r="AP7853" s="104"/>
    </row>
    <row r="7854" spans="21:42" ht="15" customHeight="1" x14ac:dyDescent="0.25">
      <c r="U7854" s="104"/>
      <c r="AB7854" s="104"/>
      <c r="AC7854" s="104"/>
      <c r="AF7854" s="104"/>
      <c r="AG7854" s="104"/>
      <c r="AK7854" s="104"/>
      <c r="AL7854" s="104"/>
      <c r="AO7854" s="104"/>
      <c r="AP7854" s="104"/>
    </row>
    <row r="7855" spans="21:42" ht="15" customHeight="1" x14ac:dyDescent="0.25">
      <c r="U7855" s="104"/>
      <c r="AB7855" s="104"/>
      <c r="AC7855" s="104"/>
      <c r="AF7855" s="104"/>
      <c r="AG7855" s="104"/>
      <c r="AK7855" s="104"/>
      <c r="AL7855" s="104"/>
      <c r="AO7855" s="104"/>
      <c r="AP7855" s="104"/>
    </row>
    <row r="7856" spans="21:42" ht="15" customHeight="1" x14ac:dyDescent="0.25">
      <c r="U7856" s="104"/>
      <c r="AB7856" s="104"/>
      <c r="AC7856" s="104"/>
      <c r="AF7856" s="104"/>
      <c r="AG7856" s="104"/>
      <c r="AK7856" s="104"/>
      <c r="AL7856" s="104"/>
      <c r="AO7856" s="104"/>
      <c r="AP7856" s="104"/>
    </row>
    <row r="7857" spans="21:42" ht="15" customHeight="1" x14ac:dyDescent="0.25">
      <c r="U7857" s="104"/>
      <c r="AB7857" s="104"/>
      <c r="AC7857" s="104"/>
      <c r="AF7857" s="104"/>
      <c r="AG7857" s="104"/>
      <c r="AK7857" s="104"/>
      <c r="AL7857" s="104"/>
      <c r="AO7857" s="104"/>
      <c r="AP7857" s="104"/>
    </row>
    <row r="7858" spans="21:42" ht="15" customHeight="1" x14ac:dyDescent="0.25">
      <c r="U7858" s="104"/>
      <c r="AB7858" s="104"/>
      <c r="AC7858" s="104"/>
      <c r="AF7858" s="104"/>
      <c r="AG7858" s="104"/>
      <c r="AK7858" s="104"/>
      <c r="AL7858" s="104"/>
      <c r="AO7858" s="104"/>
      <c r="AP7858" s="104"/>
    </row>
    <row r="7859" spans="21:42" ht="15" customHeight="1" x14ac:dyDescent="0.25">
      <c r="U7859" s="104"/>
      <c r="AB7859" s="104"/>
      <c r="AC7859" s="104"/>
      <c r="AF7859" s="104"/>
      <c r="AG7859" s="104"/>
      <c r="AK7859" s="104"/>
      <c r="AL7859" s="104"/>
      <c r="AO7859" s="104"/>
      <c r="AP7859" s="104"/>
    </row>
    <row r="7860" spans="21:42" ht="15" customHeight="1" x14ac:dyDescent="0.25">
      <c r="U7860" s="104"/>
      <c r="AB7860" s="104"/>
      <c r="AC7860" s="104"/>
      <c r="AF7860" s="104"/>
      <c r="AG7860" s="104"/>
      <c r="AK7860" s="104"/>
      <c r="AL7860" s="104"/>
      <c r="AO7860" s="104"/>
      <c r="AP7860" s="104"/>
    </row>
    <row r="7861" spans="21:42" ht="15" customHeight="1" x14ac:dyDescent="0.25">
      <c r="U7861" s="104"/>
      <c r="AB7861" s="104"/>
      <c r="AC7861" s="104"/>
      <c r="AF7861" s="104"/>
      <c r="AG7861" s="104"/>
      <c r="AK7861" s="104"/>
      <c r="AL7861" s="104"/>
      <c r="AO7861" s="104"/>
      <c r="AP7861" s="104"/>
    </row>
    <row r="7862" spans="21:42" ht="15" customHeight="1" x14ac:dyDescent="0.25">
      <c r="U7862" s="104"/>
      <c r="AB7862" s="104"/>
      <c r="AC7862" s="104"/>
      <c r="AF7862" s="104"/>
      <c r="AG7862" s="104"/>
      <c r="AK7862" s="104"/>
      <c r="AL7862" s="104"/>
      <c r="AO7862" s="104"/>
      <c r="AP7862" s="104"/>
    </row>
    <row r="7863" spans="21:42" ht="15" customHeight="1" x14ac:dyDescent="0.25">
      <c r="U7863" s="104"/>
      <c r="AB7863" s="104"/>
      <c r="AC7863" s="104"/>
      <c r="AF7863" s="104"/>
      <c r="AG7863" s="104"/>
      <c r="AK7863" s="104"/>
      <c r="AL7863" s="104"/>
      <c r="AO7863" s="104"/>
      <c r="AP7863" s="104"/>
    </row>
    <row r="7864" spans="21:42" ht="15" customHeight="1" x14ac:dyDescent="0.25">
      <c r="U7864" s="104"/>
      <c r="AB7864" s="104"/>
      <c r="AC7864" s="104"/>
      <c r="AF7864" s="104"/>
      <c r="AG7864" s="104"/>
      <c r="AK7864" s="104"/>
      <c r="AL7864" s="104"/>
      <c r="AO7864" s="104"/>
      <c r="AP7864" s="104"/>
    </row>
    <row r="7865" spans="21:42" ht="15" customHeight="1" x14ac:dyDescent="0.25">
      <c r="U7865" s="104"/>
      <c r="AB7865" s="104"/>
      <c r="AC7865" s="104"/>
      <c r="AF7865" s="104"/>
      <c r="AG7865" s="104"/>
      <c r="AK7865" s="104"/>
      <c r="AL7865" s="104"/>
      <c r="AO7865" s="104"/>
      <c r="AP7865" s="104"/>
    </row>
    <row r="7866" spans="21:42" ht="15" customHeight="1" x14ac:dyDescent="0.25">
      <c r="U7866" s="104"/>
      <c r="AB7866" s="104"/>
      <c r="AC7866" s="104"/>
      <c r="AF7866" s="104"/>
      <c r="AG7866" s="104"/>
      <c r="AK7866" s="104"/>
      <c r="AL7866" s="104"/>
      <c r="AO7866" s="104"/>
      <c r="AP7866" s="104"/>
    </row>
    <row r="7867" spans="21:42" ht="15" customHeight="1" x14ac:dyDescent="0.25">
      <c r="U7867" s="104"/>
      <c r="AB7867" s="104"/>
      <c r="AC7867" s="104"/>
      <c r="AF7867" s="104"/>
      <c r="AG7867" s="104"/>
      <c r="AK7867" s="104"/>
      <c r="AL7867" s="104"/>
      <c r="AO7867" s="104"/>
      <c r="AP7867" s="104"/>
    </row>
    <row r="7868" spans="21:42" ht="15" customHeight="1" x14ac:dyDescent="0.25">
      <c r="U7868" s="104"/>
      <c r="AB7868" s="104"/>
      <c r="AC7868" s="104"/>
      <c r="AF7868" s="104"/>
      <c r="AG7868" s="104"/>
      <c r="AK7868" s="104"/>
      <c r="AL7868" s="104"/>
      <c r="AO7868" s="104"/>
      <c r="AP7868" s="104"/>
    </row>
    <row r="7869" spans="21:42" ht="15" customHeight="1" x14ac:dyDescent="0.25">
      <c r="U7869" s="104"/>
      <c r="AB7869" s="104"/>
      <c r="AC7869" s="104"/>
      <c r="AF7869" s="104"/>
      <c r="AG7869" s="104"/>
      <c r="AK7869" s="104"/>
      <c r="AL7869" s="104"/>
      <c r="AO7869" s="104"/>
      <c r="AP7869" s="104"/>
    </row>
    <row r="7870" spans="21:42" ht="15" customHeight="1" x14ac:dyDescent="0.25">
      <c r="U7870" s="104"/>
      <c r="AB7870" s="104"/>
      <c r="AC7870" s="104"/>
      <c r="AF7870" s="104"/>
      <c r="AG7870" s="104"/>
      <c r="AK7870" s="104"/>
      <c r="AL7870" s="104"/>
      <c r="AO7870" s="104"/>
      <c r="AP7870" s="104"/>
    </row>
    <row r="7871" spans="21:42" ht="15" customHeight="1" x14ac:dyDescent="0.25">
      <c r="U7871" s="104"/>
      <c r="AB7871" s="104"/>
      <c r="AC7871" s="104"/>
      <c r="AF7871" s="104"/>
      <c r="AG7871" s="104"/>
      <c r="AK7871" s="104"/>
      <c r="AL7871" s="104"/>
      <c r="AO7871" s="104"/>
      <c r="AP7871" s="104"/>
    </row>
    <row r="7872" spans="21:42" ht="15" customHeight="1" x14ac:dyDescent="0.25">
      <c r="U7872" s="104"/>
      <c r="AB7872" s="104"/>
      <c r="AC7872" s="104"/>
      <c r="AF7872" s="104"/>
      <c r="AG7872" s="104"/>
      <c r="AK7872" s="104"/>
      <c r="AL7872" s="104"/>
      <c r="AO7872" s="104"/>
      <c r="AP7872" s="104"/>
    </row>
    <row r="7873" spans="21:42" ht="15" customHeight="1" x14ac:dyDescent="0.25">
      <c r="U7873" s="104"/>
      <c r="AB7873" s="104"/>
      <c r="AC7873" s="104"/>
      <c r="AF7873" s="104"/>
      <c r="AG7873" s="104"/>
      <c r="AK7873" s="104"/>
      <c r="AL7873" s="104"/>
      <c r="AO7873" s="104"/>
      <c r="AP7873" s="104"/>
    </row>
    <row r="7874" spans="21:42" ht="15" customHeight="1" x14ac:dyDescent="0.25">
      <c r="U7874" s="104"/>
      <c r="AB7874" s="104"/>
      <c r="AC7874" s="104"/>
      <c r="AF7874" s="104"/>
      <c r="AG7874" s="104"/>
      <c r="AK7874" s="104"/>
      <c r="AL7874" s="104"/>
      <c r="AO7874" s="104"/>
      <c r="AP7874" s="104"/>
    </row>
    <row r="7875" spans="21:42" ht="15" customHeight="1" x14ac:dyDescent="0.25">
      <c r="U7875" s="104"/>
      <c r="AB7875" s="104"/>
      <c r="AC7875" s="104"/>
      <c r="AF7875" s="104"/>
      <c r="AG7875" s="104"/>
      <c r="AK7875" s="104"/>
      <c r="AL7875" s="104"/>
      <c r="AO7875" s="104"/>
      <c r="AP7875" s="104"/>
    </row>
    <row r="7876" spans="21:42" ht="15" customHeight="1" x14ac:dyDescent="0.25">
      <c r="U7876" s="104"/>
      <c r="AB7876" s="104"/>
      <c r="AC7876" s="104"/>
      <c r="AF7876" s="104"/>
      <c r="AG7876" s="104"/>
      <c r="AK7876" s="104"/>
      <c r="AL7876" s="104"/>
      <c r="AO7876" s="104"/>
      <c r="AP7876" s="104"/>
    </row>
    <row r="7877" spans="21:42" ht="15" customHeight="1" x14ac:dyDescent="0.25">
      <c r="U7877" s="104"/>
      <c r="AB7877" s="104"/>
      <c r="AC7877" s="104"/>
      <c r="AF7877" s="104"/>
      <c r="AG7877" s="104"/>
      <c r="AK7877" s="104"/>
      <c r="AL7877" s="104"/>
      <c r="AO7877" s="104"/>
      <c r="AP7877" s="104"/>
    </row>
    <row r="7878" spans="21:42" ht="15" customHeight="1" x14ac:dyDescent="0.25">
      <c r="U7878" s="104"/>
      <c r="AB7878" s="104"/>
      <c r="AC7878" s="104"/>
      <c r="AF7878" s="104"/>
      <c r="AG7878" s="104"/>
      <c r="AK7878" s="104"/>
      <c r="AL7878" s="104"/>
      <c r="AO7878" s="104"/>
      <c r="AP7878" s="104"/>
    </row>
    <row r="7879" spans="21:42" ht="15" customHeight="1" x14ac:dyDescent="0.25">
      <c r="U7879" s="104"/>
      <c r="AB7879" s="104"/>
      <c r="AC7879" s="104"/>
      <c r="AF7879" s="104"/>
      <c r="AG7879" s="104"/>
      <c r="AK7879" s="104"/>
      <c r="AL7879" s="104"/>
      <c r="AO7879" s="104"/>
      <c r="AP7879" s="104"/>
    </row>
    <row r="7880" spans="21:42" ht="15" customHeight="1" x14ac:dyDescent="0.25">
      <c r="U7880" s="104"/>
      <c r="AB7880" s="104"/>
      <c r="AC7880" s="104"/>
      <c r="AF7880" s="104"/>
      <c r="AG7880" s="104"/>
      <c r="AK7880" s="104"/>
      <c r="AL7880" s="104"/>
      <c r="AO7880" s="104"/>
      <c r="AP7880" s="104"/>
    </row>
    <row r="7881" spans="21:42" ht="15" customHeight="1" x14ac:dyDescent="0.25">
      <c r="U7881" s="104"/>
      <c r="AB7881" s="104"/>
      <c r="AC7881" s="104"/>
      <c r="AF7881" s="104"/>
      <c r="AG7881" s="104"/>
      <c r="AK7881" s="104"/>
      <c r="AL7881" s="104"/>
      <c r="AO7881" s="104"/>
      <c r="AP7881" s="104"/>
    </row>
    <row r="7882" spans="21:42" ht="15" customHeight="1" x14ac:dyDescent="0.25">
      <c r="U7882" s="104"/>
      <c r="AB7882" s="104"/>
      <c r="AC7882" s="104"/>
      <c r="AF7882" s="104"/>
      <c r="AG7882" s="104"/>
      <c r="AK7882" s="104"/>
      <c r="AL7882" s="104"/>
      <c r="AO7882" s="104"/>
      <c r="AP7882" s="104"/>
    </row>
    <row r="7883" spans="21:42" ht="15" customHeight="1" x14ac:dyDescent="0.25">
      <c r="U7883" s="104"/>
      <c r="AB7883" s="104"/>
      <c r="AC7883" s="104"/>
      <c r="AF7883" s="104"/>
      <c r="AG7883" s="104"/>
      <c r="AK7883" s="104"/>
      <c r="AL7883" s="104"/>
      <c r="AO7883" s="104"/>
      <c r="AP7883" s="104"/>
    </row>
    <row r="7884" spans="21:42" ht="15" customHeight="1" x14ac:dyDescent="0.25">
      <c r="U7884" s="104"/>
      <c r="AB7884" s="104"/>
      <c r="AC7884" s="104"/>
      <c r="AF7884" s="104"/>
      <c r="AG7884" s="104"/>
      <c r="AK7884" s="104"/>
      <c r="AL7884" s="104"/>
      <c r="AO7884" s="104"/>
      <c r="AP7884" s="104"/>
    </row>
    <row r="7885" spans="21:42" ht="15" customHeight="1" x14ac:dyDescent="0.25">
      <c r="U7885" s="104"/>
      <c r="AB7885" s="104"/>
      <c r="AC7885" s="104"/>
      <c r="AF7885" s="104"/>
      <c r="AG7885" s="104"/>
      <c r="AK7885" s="104"/>
      <c r="AL7885" s="104"/>
      <c r="AO7885" s="104"/>
      <c r="AP7885" s="104"/>
    </row>
    <row r="7886" spans="21:42" ht="15" customHeight="1" x14ac:dyDescent="0.25">
      <c r="U7886" s="104"/>
      <c r="AB7886" s="104"/>
      <c r="AC7886" s="104"/>
      <c r="AF7886" s="104"/>
      <c r="AG7886" s="104"/>
      <c r="AK7886" s="104"/>
      <c r="AL7886" s="104"/>
      <c r="AO7886" s="104"/>
      <c r="AP7886" s="104"/>
    </row>
    <row r="7887" spans="21:42" ht="15" customHeight="1" x14ac:dyDescent="0.25">
      <c r="U7887" s="104"/>
      <c r="AB7887" s="104"/>
      <c r="AC7887" s="104"/>
      <c r="AF7887" s="104"/>
      <c r="AG7887" s="104"/>
      <c r="AK7887" s="104"/>
      <c r="AL7887" s="104"/>
      <c r="AO7887" s="104"/>
      <c r="AP7887" s="104"/>
    </row>
    <row r="7888" spans="21:42" ht="15" customHeight="1" x14ac:dyDescent="0.25">
      <c r="U7888" s="104"/>
      <c r="AB7888" s="104"/>
      <c r="AC7888" s="104"/>
      <c r="AF7888" s="104"/>
      <c r="AG7888" s="104"/>
      <c r="AK7888" s="104"/>
      <c r="AL7888" s="104"/>
      <c r="AO7888" s="104"/>
      <c r="AP7888" s="104"/>
    </row>
    <row r="7889" spans="21:42" ht="15" customHeight="1" x14ac:dyDescent="0.25">
      <c r="U7889" s="104"/>
      <c r="AB7889" s="104"/>
      <c r="AC7889" s="104"/>
      <c r="AF7889" s="104"/>
      <c r="AG7889" s="104"/>
      <c r="AK7889" s="104"/>
      <c r="AL7889" s="104"/>
      <c r="AO7889" s="104"/>
      <c r="AP7889" s="104"/>
    </row>
    <row r="7890" spans="21:42" ht="15" customHeight="1" x14ac:dyDescent="0.25">
      <c r="U7890" s="104"/>
      <c r="AB7890" s="104"/>
      <c r="AC7890" s="104"/>
      <c r="AF7890" s="104"/>
      <c r="AG7890" s="104"/>
      <c r="AK7890" s="104"/>
      <c r="AL7890" s="104"/>
      <c r="AO7890" s="104"/>
      <c r="AP7890" s="104"/>
    </row>
    <row r="7891" spans="21:42" ht="15" customHeight="1" x14ac:dyDescent="0.25">
      <c r="U7891" s="104"/>
      <c r="AB7891" s="104"/>
      <c r="AC7891" s="104"/>
      <c r="AF7891" s="104"/>
      <c r="AG7891" s="104"/>
      <c r="AK7891" s="104"/>
      <c r="AL7891" s="104"/>
      <c r="AO7891" s="104"/>
      <c r="AP7891" s="104"/>
    </row>
    <row r="7892" spans="21:42" ht="15" customHeight="1" x14ac:dyDescent="0.25">
      <c r="U7892" s="104"/>
      <c r="AB7892" s="104"/>
      <c r="AC7892" s="104"/>
      <c r="AF7892" s="104"/>
      <c r="AG7892" s="104"/>
      <c r="AK7892" s="104"/>
      <c r="AL7892" s="104"/>
      <c r="AO7892" s="104"/>
      <c r="AP7892" s="104"/>
    </row>
    <row r="7893" spans="21:42" ht="15" customHeight="1" x14ac:dyDescent="0.25">
      <c r="U7893" s="104"/>
      <c r="AB7893" s="104"/>
      <c r="AC7893" s="104"/>
      <c r="AF7893" s="104"/>
      <c r="AG7893" s="104"/>
      <c r="AK7893" s="104"/>
      <c r="AL7893" s="104"/>
      <c r="AO7893" s="104"/>
      <c r="AP7893" s="104"/>
    </row>
    <row r="7894" spans="21:42" ht="15" customHeight="1" x14ac:dyDescent="0.25">
      <c r="U7894" s="104"/>
      <c r="AB7894" s="104"/>
      <c r="AC7894" s="104"/>
      <c r="AF7894" s="104"/>
      <c r="AG7894" s="104"/>
      <c r="AK7894" s="104"/>
      <c r="AL7894" s="104"/>
      <c r="AO7894" s="104"/>
      <c r="AP7894" s="104"/>
    </row>
    <row r="7895" spans="21:42" ht="15" customHeight="1" x14ac:dyDescent="0.25">
      <c r="U7895" s="104"/>
      <c r="AB7895" s="104"/>
      <c r="AC7895" s="104"/>
      <c r="AF7895" s="104"/>
      <c r="AG7895" s="104"/>
      <c r="AK7895" s="104"/>
      <c r="AL7895" s="104"/>
      <c r="AO7895" s="104"/>
      <c r="AP7895" s="104"/>
    </row>
    <row r="7896" spans="21:42" ht="15" customHeight="1" x14ac:dyDescent="0.25">
      <c r="U7896" s="104"/>
      <c r="AB7896" s="104"/>
      <c r="AC7896" s="104"/>
      <c r="AF7896" s="104"/>
      <c r="AG7896" s="104"/>
      <c r="AK7896" s="104"/>
      <c r="AL7896" s="104"/>
      <c r="AO7896" s="104"/>
      <c r="AP7896" s="104"/>
    </row>
    <row r="7897" spans="21:42" ht="15" customHeight="1" x14ac:dyDescent="0.25">
      <c r="U7897" s="104"/>
      <c r="AB7897" s="104"/>
      <c r="AC7897" s="104"/>
      <c r="AF7897" s="104"/>
      <c r="AG7897" s="104"/>
      <c r="AK7897" s="104"/>
      <c r="AL7897" s="104"/>
      <c r="AO7897" s="104"/>
      <c r="AP7897" s="104"/>
    </row>
    <row r="7898" spans="21:42" ht="15" customHeight="1" x14ac:dyDescent="0.25">
      <c r="U7898" s="104"/>
      <c r="AB7898" s="104"/>
      <c r="AC7898" s="104"/>
      <c r="AF7898" s="104"/>
      <c r="AG7898" s="104"/>
      <c r="AK7898" s="104"/>
      <c r="AL7898" s="104"/>
      <c r="AO7898" s="104"/>
      <c r="AP7898" s="104"/>
    </row>
    <row r="7899" spans="21:42" ht="15" customHeight="1" x14ac:dyDescent="0.25">
      <c r="U7899" s="104"/>
      <c r="AB7899" s="104"/>
      <c r="AC7899" s="104"/>
      <c r="AF7899" s="104"/>
      <c r="AG7899" s="104"/>
      <c r="AK7899" s="104"/>
      <c r="AL7899" s="104"/>
      <c r="AO7899" s="104"/>
      <c r="AP7899" s="104"/>
    </row>
    <row r="7900" spans="21:42" ht="15" customHeight="1" x14ac:dyDescent="0.25">
      <c r="U7900" s="104"/>
      <c r="AB7900" s="104"/>
      <c r="AC7900" s="104"/>
      <c r="AF7900" s="104"/>
      <c r="AG7900" s="104"/>
      <c r="AK7900" s="104"/>
      <c r="AL7900" s="104"/>
      <c r="AO7900" s="104"/>
      <c r="AP7900" s="104"/>
    </row>
    <row r="7901" spans="21:42" ht="15" customHeight="1" x14ac:dyDescent="0.25">
      <c r="U7901" s="104"/>
      <c r="AB7901" s="104"/>
      <c r="AC7901" s="104"/>
      <c r="AF7901" s="104"/>
      <c r="AG7901" s="104"/>
      <c r="AK7901" s="104"/>
      <c r="AL7901" s="104"/>
      <c r="AO7901" s="104"/>
      <c r="AP7901" s="104"/>
    </row>
    <row r="7902" spans="21:42" ht="15" customHeight="1" x14ac:dyDescent="0.25">
      <c r="U7902" s="104"/>
      <c r="AB7902" s="104"/>
      <c r="AC7902" s="104"/>
      <c r="AF7902" s="104"/>
      <c r="AG7902" s="104"/>
      <c r="AK7902" s="104"/>
      <c r="AL7902" s="104"/>
      <c r="AO7902" s="104"/>
      <c r="AP7902" s="104"/>
    </row>
    <row r="7903" spans="21:42" ht="15" customHeight="1" x14ac:dyDescent="0.25">
      <c r="U7903" s="104"/>
      <c r="AB7903" s="104"/>
      <c r="AC7903" s="104"/>
      <c r="AF7903" s="104"/>
      <c r="AG7903" s="104"/>
      <c r="AK7903" s="104"/>
      <c r="AL7903" s="104"/>
      <c r="AO7903" s="104"/>
      <c r="AP7903" s="104"/>
    </row>
    <row r="7904" spans="21:42" ht="15" customHeight="1" x14ac:dyDescent="0.25">
      <c r="U7904" s="104"/>
      <c r="AB7904" s="104"/>
      <c r="AC7904" s="104"/>
      <c r="AF7904" s="104"/>
      <c r="AG7904" s="104"/>
      <c r="AK7904" s="104"/>
      <c r="AL7904" s="104"/>
      <c r="AO7904" s="104"/>
      <c r="AP7904" s="104"/>
    </row>
    <row r="7905" spans="21:42" ht="15" customHeight="1" x14ac:dyDescent="0.25">
      <c r="U7905" s="104"/>
      <c r="AB7905" s="104"/>
      <c r="AC7905" s="104"/>
      <c r="AF7905" s="104"/>
      <c r="AG7905" s="104"/>
      <c r="AK7905" s="104"/>
      <c r="AL7905" s="104"/>
      <c r="AO7905" s="104"/>
      <c r="AP7905" s="104"/>
    </row>
    <row r="7906" spans="21:42" ht="15" customHeight="1" x14ac:dyDescent="0.25">
      <c r="U7906" s="104"/>
      <c r="AB7906" s="104"/>
      <c r="AC7906" s="104"/>
      <c r="AF7906" s="104"/>
      <c r="AG7906" s="104"/>
      <c r="AK7906" s="104"/>
      <c r="AL7906" s="104"/>
      <c r="AO7906" s="104"/>
      <c r="AP7906" s="104"/>
    </row>
    <row r="7907" spans="21:42" ht="15" customHeight="1" x14ac:dyDescent="0.25">
      <c r="U7907" s="104"/>
      <c r="AB7907" s="104"/>
      <c r="AC7907" s="104"/>
      <c r="AF7907" s="104"/>
      <c r="AG7907" s="104"/>
      <c r="AK7907" s="104"/>
      <c r="AL7907" s="104"/>
      <c r="AO7907" s="104"/>
      <c r="AP7907" s="104"/>
    </row>
    <row r="7908" spans="21:42" ht="15" customHeight="1" x14ac:dyDescent="0.25">
      <c r="U7908" s="104"/>
      <c r="AB7908" s="104"/>
      <c r="AC7908" s="104"/>
      <c r="AF7908" s="104"/>
      <c r="AG7908" s="104"/>
      <c r="AK7908" s="104"/>
      <c r="AL7908" s="104"/>
      <c r="AO7908" s="104"/>
      <c r="AP7908" s="104"/>
    </row>
    <row r="7909" spans="21:42" ht="15" customHeight="1" x14ac:dyDescent="0.25">
      <c r="U7909" s="104"/>
      <c r="AB7909" s="104"/>
      <c r="AC7909" s="104"/>
      <c r="AF7909" s="104"/>
      <c r="AG7909" s="104"/>
      <c r="AK7909" s="104"/>
      <c r="AL7909" s="104"/>
      <c r="AO7909" s="104"/>
      <c r="AP7909" s="104"/>
    </row>
    <row r="7910" spans="21:42" ht="15" customHeight="1" x14ac:dyDescent="0.25">
      <c r="U7910" s="104"/>
      <c r="AB7910" s="104"/>
      <c r="AC7910" s="104"/>
      <c r="AF7910" s="104"/>
      <c r="AG7910" s="104"/>
      <c r="AK7910" s="104"/>
      <c r="AL7910" s="104"/>
      <c r="AO7910" s="104"/>
      <c r="AP7910" s="104"/>
    </row>
    <row r="7911" spans="21:42" ht="15" customHeight="1" x14ac:dyDescent="0.25">
      <c r="U7911" s="104"/>
      <c r="AB7911" s="104"/>
      <c r="AC7911" s="104"/>
      <c r="AF7911" s="104"/>
      <c r="AG7911" s="104"/>
      <c r="AK7911" s="104"/>
      <c r="AL7911" s="104"/>
      <c r="AO7911" s="104"/>
      <c r="AP7911" s="104"/>
    </row>
    <row r="7912" spans="21:42" ht="15" customHeight="1" x14ac:dyDescent="0.25">
      <c r="U7912" s="104"/>
      <c r="AB7912" s="104"/>
      <c r="AC7912" s="104"/>
      <c r="AF7912" s="104"/>
      <c r="AG7912" s="104"/>
      <c r="AK7912" s="104"/>
      <c r="AL7912" s="104"/>
      <c r="AO7912" s="104"/>
      <c r="AP7912" s="104"/>
    </row>
    <row r="7913" spans="21:42" ht="15" customHeight="1" x14ac:dyDescent="0.25">
      <c r="U7913" s="104"/>
      <c r="AB7913" s="104"/>
      <c r="AC7913" s="104"/>
      <c r="AF7913" s="104"/>
      <c r="AG7913" s="104"/>
      <c r="AK7913" s="104"/>
      <c r="AL7913" s="104"/>
      <c r="AO7913" s="104"/>
      <c r="AP7913" s="104"/>
    </row>
    <row r="7914" spans="21:42" ht="15" customHeight="1" x14ac:dyDescent="0.25">
      <c r="U7914" s="104"/>
      <c r="AB7914" s="104"/>
      <c r="AC7914" s="104"/>
      <c r="AF7914" s="104"/>
      <c r="AG7914" s="104"/>
      <c r="AK7914" s="104"/>
      <c r="AL7914" s="104"/>
      <c r="AO7914" s="104"/>
      <c r="AP7914" s="104"/>
    </row>
    <row r="7915" spans="21:42" ht="15" customHeight="1" x14ac:dyDescent="0.25">
      <c r="U7915" s="104"/>
      <c r="AB7915" s="104"/>
      <c r="AC7915" s="104"/>
      <c r="AF7915" s="104"/>
      <c r="AG7915" s="104"/>
      <c r="AK7915" s="104"/>
      <c r="AL7915" s="104"/>
      <c r="AO7915" s="104"/>
      <c r="AP7915" s="104"/>
    </row>
    <row r="7916" spans="21:42" ht="15" customHeight="1" x14ac:dyDescent="0.25">
      <c r="U7916" s="104"/>
      <c r="AB7916" s="104"/>
      <c r="AC7916" s="104"/>
      <c r="AF7916" s="104"/>
      <c r="AG7916" s="104"/>
      <c r="AK7916" s="104"/>
      <c r="AL7916" s="104"/>
      <c r="AO7916" s="104"/>
      <c r="AP7916" s="104"/>
    </row>
    <row r="7917" spans="21:42" ht="15" customHeight="1" x14ac:dyDescent="0.25">
      <c r="U7917" s="104"/>
      <c r="AB7917" s="104"/>
      <c r="AC7917" s="104"/>
      <c r="AF7917" s="104"/>
      <c r="AG7917" s="104"/>
      <c r="AK7917" s="104"/>
      <c r="AL7917" s="104"/>
      <c r="AO7917" s="104"/>
      <c r="AP7917" s="104"/>
    </row>
    <row r="7918" spans="21:42" ht="15" customHeight="1" x14ac:dyDescent="0.25">
      <c r="U7918" s="104"/>
      <c r="AB7918" s="104"/>
      <c r="AC7918" s="104"/>
      <c r="AF7918" s="104"/>
      <c r="AG7918" s="104"/>
      <c r="AK7918" s="104"/>
      <c r="AL7918" s="104"/>
      <c r="AO7918" s="104"/>
      <c r="AP7918" s="104"/>
    </row>
    <row r="7919" spans="21:42" ht="15" customHeight="1" x14ac:dyDescent="0.25">
      <c r="U7919" s="104"/>
      <c r="AB7919" s="104"/>
      <c r="AC7919" s="104"/>
      <c r="AF7919" s="104"/>
      <c r="AG7919" s="104"/>
      <c r="AK7919" s="104"/>
      <c r="AL7919" s="104"/>
      <c r="AO7919" s="104"/>
      <c r="AP7919" s="104"/>
    </row>
    <row r="7920" spans="21:42" ht="15" customHeight="1" x14ac:dyDescent="0.25">
      <c r="U7920" s="104"/>
      <c r="AB7920" s="104"/>
      <c r="AC7920" s="104"/>
      <c r="AF7920" s="104"/>
      <c r="AG7920" s="104"/>
      <c r="AK7920" s="104"/>
      <c r="AL7920" s="104"/>
      <c r="AO7920" s="104"/>
      <c r="AP7920" s="104"/>
    </row>
    <row r="7921" spans="21:42" ht="15" customHeight="1" x14ac:dyDescent="0.25">
      <c r="U7921" s="104"/>
      <c r="AB7921" s="104"/>
      <c r="AC7921" s="104"/>
      <c r="AF7921" s="104"/>
      <c r="AG7921" s="104"/>
      <c r="AK7921" s="104"/>
      <c r="AL7921" s="104"/>
      <c r="AO7921" s="104"/>
      <c r="AP7921" s="104"/>
    </row>
    <row r="7922" spans="21:42" ht="15" customHeight="1" x14ac:dyDescent="0.25">
      <c r="U7922" s="104"/>
      <c r="AB7922" s="104"/>
      <c r="AC7922" s="104"/>
      <c r="AF7922" s="104"/>
      <c r="AG7922" s="104"/>
      <c r="AK7922" s="104"/>
      <c r="AL7922" s="104"/>
      <c r="AO7922" s="104"/>
      <c r="AP7922" s="104"/>
    </row>
    <row r="7923" spans="21:42" ht="15" customHeight="1" x14ac:dyDescent="0.25">
      <c r="U7923" s="104"/>
      <c r="AB7923" s="104"/>
      <c r="AC7923" s="104"/>
      <c r="AF7923" s="104"/>
      <c r="AG7923" s="104"/>
      <c r="AK7923" s="104"/>
      <c r="AL7923" s="104"/>
      <c r="AO7923" s="104"/>
      <c r="AP7923" s="104"/>
    </row>
    <row r="7924" spans="21:42" ht="15" customHeight="1" x14ac:dyDescent="0.25">
      <c r="U7924" s="104"/>
      <c r="AB7924" s="104"/>
      <c r="AC7924" s="104"/>
      <c r="AF7924" s="104"/>
      <c r="AG7924" s="104"/>
      <c r="AK7924" s="104"/>
      <c r="AL7924" s="104"/>
      <c r="AO7924" s="104"/>
      <c r="AP7924" s="104"/>
    </row>
    <row r="7925" spans="21:42" ht="15" customHeight="1" x14ac:dyDescent="0.25">
      <c r="U7925" s="104"/>
      <c r="AB7925" s="104"/>
      <c r="AC7925" s="104"/>
      <c r="AF7925" s="104"/>
      <c r="AG7925" s="104"/>
      <c r="AK7925" s="104"/>
      <c r="AL7925" s="104"/>
      <c r="AO7925" s="104"/>
      <c r="AP7925" s="104"/>
    </row>
    <row r="7926" spans="21:42" ht="15" customHeight="1" x14ac:dyDescent="0.25">
      <c r="U7926" s="104"/>
      <c r="AB7926" s="104"/>
      <c r="AC7926" s="104"/>
      <c r="AF7926" s="104"/>
      <c r="AG7926" s="104"/>
      <c r="AK7926" s="104"/>
      <c r="AL7926" s="104"/>
      <c r="AO7926" s="104"/>
      <c r="AP7926" s="104"/>
    </row>
    <row r="7927" spans="21:42" ht="15" customHeight="1" x14ac:dyDescent="0.25">
      <c r="U7927" s="104"/>
      <c r="AB7927" s="104"/>
      <c r="AC7927" s="104"/>
      <c r="AF7927" s="104"/>
      <c r="AG7927" s="104"/>
      <c r="AK7927" s="104"/>
      <c r="AL7927" s="104"/>
      <c r="AO7927" s="104"/>
      <c r="AP7927" s="104"/>
    </row>
    <row r="7928" spans="21:42" ht="15" customHeight="1" x14ac:dyDescent="0.25">
      <c r="U7928" s="104"/>
      <c r="AB7928" s="104"/>
      <c r="AC7928" s="104"/>
      <c r="AF7928" s="104"/>
      <c r="AG7928" s="104"/>
      <c r="AK7928" s="104"/>
      <c r="AL7928" s="104"/>
      <c r="AO7928" s="104"/>
      <c r="AP7928" s="104"/>
    </row>
    <row r="7929" spans="21:42" ht="15" customHeight="1" x14ac:dyDescent="0.25">
      <c r="U7929" s="104"/>
      <c r="AB7929" s="104"/>
      <c r="AC7929" s="104"/>
      <c r="AF7929" s="104"/>
      <c r="AG7929" s="104"/>
      <c r="AK7929" s="104"/>
      <c r="AL7929" s="104"/>
      <c r="AO7929" s="104"/>
      <c r="AP7929" s="104"/>
    </row>
    <row r="7930" spans="21:42" ht="15" customHeight="1" x14ac:dyDescent="0.25">
      <c r="U7930" s="104"/>
      <c r="AB7930" s="104"/>
      <c r="AC7930" s="104"/>
      <c r="AF7930" s="104"/>
      <c r="AG7930" s="104"/>
      <c r="AK7930" s="104"/>
      <c r="AL7930" s="104"/>
      <c r="AO7930" s="104"/>
      <c r="AP7930" s="104"/>
    </row>
    <row r="7931" spans="21:42" ht="15" customHeight="1" x14ac:dyDescent="0.25">
      <c r="U7931" s="104"/>
      <c r="AB7931" s="104"/>
      <c r="AC7931" s="104"/>
      <c r="AF7931" s="104"/>
      <c r="AG7931" s="104"/>
      <c r="AK7931" s="104"/>
      <c r="AL7931" s="104"/>
      <c r="AO7931" s="104"/>
      <c r="AP7931" s="104"/>
    </row>
    <row r="7932" spans="21:42" ht="15" customHeight="1" x14ac:dyDescent="0.25">
      <c r="U7932" s="104"/>
      <c r="AB7932" s="104"/>
      <c r="AC7932" s="104"/>
      <c r="AF7932" s="104"/>
      <c r="AG7932" s="104"/>
      <c r="AK7932" s="104"/>
      <c r="AL7932" s="104"/>
      <c r="AO7932" s="104"/>
      <c r="AP7932" s="104"/>
    </row>
    <row r="7933" spans="21:42" ht="15" customHeight="1" x14ac:dyDescent="0.25">
      <c r="U7933" s="104"/>
      <c r="AB7933" s="104"/>
      <c r="AC7933" s="104"/>
      <c r="AF7933" s="104"/>
      <c r="AG7933" s="104"/>
      <c r="AK7933" s="104"/>
      <c r="AL7933" s="104"/>
      <c r="AO7933" s="104"/>
      <c r="AP7933" s="104"/>
    </row>
    <row r="7934" spans="21:42" ht="15" customHeight="1" x14ac:dyDescent="0.25">
      <c r="U7934" s="104"/>
      <c r="AB7934" s="104"/>
      <c r="AC7934" s="104"/>
      <c r="AF7934" s="104"/>
      <c r="AG7934" s="104"/>
      <c r="AK7934" s="104"/>
      <c r="AL7934" s="104"/>
      <c r="AO7934" s="104"/>
      <c r="AP7934" s="104"/>
    </row>
    <row r="7935" spans="21:42" ht="15" customHeight="1" x14ac:dyDescent="0.25">
      <c r="U7935" s="104"/>
      <c r="AB7935" s="104"/>
      <c r="AC7935" s="104"/>
      <c r="AF7935" s="104"/>
      <c r="AG7935" s="104"/>
      <c r="AK7935" s="104"/>
      <c r="AL7935" s="104"/>
      <c r="AO7935" s="104"/>
      <c r="AP7935" s="104"/>
    </row>
    <row r="7936" spans="21:42" ht="15" customHeight="1" x14ac:dyDescent="0.25">
      <c r="U7936" s="104"/>
      <c r="AB7936" s="104"/>
      <c r="AC7936" s="104"/>
      <c r="AF7936" s="104"/>
      <c r="AG7936" s="104"/>
      <c r="AK7936" s="104"/>
      <c r="AL7936" s="104"/>
      <c r="AO7936" s="104"/>
      <c r="AP7936" s="104"/>
    </row>
    <row r="7937" spans="21:42" ht="15" customHeight="1" x14ac:dyDescent="0.25">
      <c r="U7937" s="104"/>
      <c r="AB7937" s="104"/>
      <c r="AC7937" s="104"/>
      <c r="AF7937" s="104"/>
      <c r="AG7937" s="104"/>
      <c r="AK7937" s="104"/>
      <c r="AL7937" s="104"/>
      <c r="AO7937" s="104"/>
      <c r="AP7937" s="104"/>
    </row>
    <row r="7938" spans="21:42" ht="15" customHeight="1" x14ac:dyDescent="0.25">
      <c r="U7938" s="104"/>
      <c r="AB7938" s="104"/>
      <c r="AC7938" s="104"/>
      <c r="AF7938" s="104"/>
      <c r="AG7938" s="104"/>
      <c r="AK7938" s="104"/>
      <c r="AL7938" s="104"/>
      <c r="AO7938" s="104"/>
      <c r="AP7938" s="104"/>
    </row>
    <row r="7939" spans="21:42" ht="15" customHeight="1" x14ac:dyDescent="0.25">
      <c r="U7939" s="104"/>
      <c r="AB7939" s="104"/>
      <c r="AC7939" s="104"/>
      <c r="AF7939" s="104"/>
      <c r="AG7939" s="104"/>
      <c r="AK7939" s="104"/>
      <c r="AL7939" s="104"/>
      <c r="AO7939" s="104"/>
      <c r="AP7939" s="104"/>
    </row>
    <row r="7940" spans="21:42" ht="15" customHeight="1" x14ac:dyDescent="0.25">
      <c r="U7940" s="104"/>
      <c r="AB7940" s="104"/>
      <c r="AC7940" s="104"/>
      <c r="AF7940" s="104"/>
      <c r="AG7940" s="104"/>
      <c r="AK7940" s="104"/>
      <c r="AL7940" s="104"/>
      <c r="AO7940" s="104"/>
      <c r="AP7940" s="104"/>
    </row>
    <row r="7941" spans="21:42" ht="15" customHeight="1" x14ac:dyDescent="0.25">
      <c r="U7941" s="104"/>
      <c r="AB7941" s="104"/>
      <c r="AC7941" s="104"/>
      <c r="AF7941" s="104"/>
      <c r="AG7941" s="104"/>
      <c r="AK7941" s="104"/>
      <c r="AL7941" s="104"/>
      <c r="AO7941" s="104"/>
      <c r="AP7941" s="104"/>
    </row>
    <row r="7942" spans="21:42" ht="15" customHeight="1" x14ac:dyDescent="0.25">
      <c r="U7942" s="104"/>
      <c r="AB7942" s="104"/>
      <c r="AC7942" s="104"/>
      <c r="AF7942" s="104"/>
      <c r="AG7942" s="104"/>
      <c r="AK7942" s="104"/>
      <c r="AL7942" s="104"/>
      <c r="AO7942" s="104"/>
      <c r="AP7942" s="104"/>
    </row>
    <row r="7943" spans="21:42" ht="15" customHeight="1" x14ac:dyDescent="0.25">
      <c r="U7943" s="104"/>
      <c r="AB7943" s="104"/>
      <c r="AC7943" s="104"/>
      <c r="AF7943" s="104"/>
      <c r="AG7943" s="104"/>
      <c r="AK7943" s="104"/>
      <c r="AL7943" s="104"/>
      <c r="AO7943" s="104"/>
      <c r="AP7943" s="104"/>
    </row>
    <row r="7944" spans="21:42" ht="15" customHeight="1" x14ac:dyDescent="0.25">
      <c r="U7944" s="104"/>
      <c r="AB7944" s="104"/>
      <c r="AC7944" s="104"/>
      <c r="AF7944" s="104"/>
      <c r="AG7944" s="104"/>
      <c r="AK7944" s="104"/>
      <c r="AL7944" s="104"/>
      <c r="AO7944" s="104"/>
      <c r="AP7944" s="104"/>
    </row>
    <row r="7945" spans="21:42" ht="15" customHeight="1" x14ac:dyDescent="0.25">
      <c r="U7945" s="104"/>
      <c r="AB7945" s="104"/>
      <c r="AC7945" s="104"/>
      <c r="AF7945" s="104"/>
      <c r="AG7945" s="104"/>
      <c r="AK7945" s="104"/>
      <c r="AL7945" s="104"/>
      <c r="AO7945" s="104"/>
      <c r="AP7945" s="104"/>
    </row>
    <row r="7946" spans="21:42" ht="15" customHeight="1" x14ac:dyDescent="0.25">
      <c r="U7946" s="104"/>
      <c r="AB7946" s="104"/>
      <c r="AC7946" s="104"/>
      <c r="AF7946" s="104"/>
      <c r="AG7946" s="104"/>
      <c r="AK7946" s="104"/>
      <c r="AL7946" s="104"/>
      <c r="AO7946" s="104"/>
      <c r="AP7946" s="104"/>
    </row>
    <row r="7947" spans="21:42" ht="15" customHeight="1" x14ac:dyDescent="0.25">
      <c r="U7947" s="104"/>
      <c r="AB7947" s="104"/>
      <c r="AC7947" s="104"/>
      <c r="AF7947" s="104"/>
      <c r="AG7947" s="104"/>
      <c r="AK7947" s="104"/>
      <c r="AL7947" s="104"/>
      <c r="AO7947" s="104"/>
      <c r="AP7947" s="104"/>
    </row>
    <row r="7948" spans="21:42" ht="15" customHeight="1" x14ac:dyDescent="0.25">
      <c r="U7948" s="104"/>
      <c r="AB7948" s="104"/>
      <c r="AC7948" s="104"/>
      <c r="AF7948" s="104"/>
      <c r="AG7948" s="104"/>
      <c r="AK7948" s="104"/>
      <c r="AL7948" s="104"/>
      <c r="AO7948" s="104"/>
      <c r="AP7948" s="104"/>
    </row>
    <row r="7949" spans="21:42" ht="15" customHeight="1" x14ac:dyDescent="0.25">
      <c r="U7949" s="104"/>
      <c r="AB7949" s="104"/>
      <c r="AC7949" s="104"/>
      <c r="AF7949" s="104"/>
      <c r="AG7949" s="104"/>
      <c r="AK7949" s="104"/>
      <c r="AL7949" s="104"/>
      <c r="AO7949" s="104"/>
      <c r="AP7949" s="104"/>
    </row>
    <row r="7950" spans="21:42" ht="15" customHeight="1" x14ac:dyDescent="0.25">
      <c r="U7950" s="104"/>
      <c r="AB7950" s="104"/>
      <c r="AC7950" s="104"/>
      <c r="AF7950" s="104"/>
      <c r="AG7950" s="104"/>
      <c r="AK7950" s="104"/>
      <c r="AL7950" s="104"/>
      <c r="AO7950" s="104"/>
      <c r="AP7950" s="104"/>
    </row>
    <row r="7951" spans="21:42" ht="15" customHeight="1" x14ac:dyDescent="0.25">
      <c r="U7951" s="104"/>
      <c r="AB7951" s="104"/>
      <c r="AC7951" s="104"/>
      <c r="AF7951" s="104"/>
      <c r="AG7951" s="104"/>
      <c r="AK7951" s="104"/>
      <c r="AL7951" s="104"/>
      <c r="AO7951" s="104"/>
      <c r="AP7951" s="104"/>
    </row>
    <row r="7952" spans="21:42" ht="15" customHeight="1" x14ac:dyDescent="0.25">
      <c r="U7952" s="104"/>
      <c r="AB7952" s="104"/>
      <c r="AC7952" s="104"/>
      <c r="AF7952" s="104"/>
      <c r="AG7952" s="104"/>
      <c r="AK7952" s="104"/>
      <c r="AL7952" s="104"/>
      <c r="AO7952" s="104"/>
      <c r="AP7952" s="104"/>
    </row>
    <row r="7953" spans="21:42" ht="15" customHeight="1" x14ac:dyDescent="0.25">
      <c r="U7953" s="104"/>
      <c r="AB7953" s="104"/>
      <c r="AC7953" s="104"/>
      <c r="AF7953" s="104"/>
      <c r="AG7953" s="104"/>
      <c r="AK7953" s="104"/>
      <c r="AL7953" s="104"/>
      <c r="AO7953" s="104"/>
      <c r="AP7953" s="104"/>
    </row>
    <row r="7954" spans="21:42" ht="15" customHeight="1" x14ac:dyDescent="0.25">
      <c r="U7954" s="104"/>
      <c r="AB7954" s="104"/>
      <c r="AC7954" s="104"/>
      <c r="AF7954" s="104"/>
      <c r="AG7954" s="104"/>
      <c r="AK7954" s="104"/>
      <c r="AL7954" s="104"/>
      <c r="AO7954" s="104"/>
      <c r="AP7954" s="104"/>
    </row>
    <row r="7955" spans="21:42" ht="15" customHeight="1" x14ac:dyDescent="0.25">
      <c r="U7955" s="104"/>
      <c r="AB7955" s="104"/>
      <c r="AC7955" s="104"/>
      <c r="AF7955" s="104"/>
      <c r="AG7955" s="104"/>
      <c r="AK7955" s="104"/>
      <c r="AL7955" s="104"/>
      <c r="AO7955" s="104"/>
      <c r="AP7955" s="104"/>
    </row>
    <row r="7956" spans="21:42" ht="15" customHeight="1" x14ac:dyDescent="0.25">
      <c r="U7956" s="104"/>
      <c r="AB7956" s="104"/>
      <c r="AC7956" s="104"/>
      <c r="AF7956" s="104"/>
      <c r="AG7956" s="104"/>
      <c r="AK7956" s="104"/>
      <c r="AL7956" s="104"/>
      <c r="AO7956" s="104"/>
      <c r="AP7956" s="104"/>
    </row>
    <row r="7957" spans="21:42" ht="15" customHeight="1" x14ac:dyDescent="0.25">
      <c r="U7957" s="104"/>
      <c r="AB7957" s="104"/>
      <c r="AC7957" s="104"/>
      <c r="AF7957" s="104"/>
      <c r="AG7957" s="104"/>
      <c r="AK7957" s="104"/>
      <c r="AL7957" s="104"/>
      <c r="AO7957" s="104"/>
      <c r="AP7957" s="104"/>
    </row>
    <row r="7958" spans="21:42" ht="15" customHeight="1" x14ac:dyDescent="0.25">
      <c r="U7958" s="104"/>
      <c r="AB7958" s="104"/>
      <c r="AC7958" s="104"/>
      <c r="AF7958" s="104"/>
      <c r="AG7958" s="104"/>
      <c r="AK7958" s="104"/>
      <c r="AL7958" s="104"/>
      <c r="AO7958" s="104"/>
      <c r="AP7958" s="104"/>
    </row>
    <row r="7959" spans="21:42" ht="15" customHeight="1" x14ac:dyDescent="0.25">
      <c r="U7959" s="104"/>
      <c r="AB7959" s="104"/>
      <c r="AC7959" s="104"/>
      <c r="AF7959" s="104"/>
      <c r="AG7959" s="104"/>
      <c r="AK7959" s="104"/>
      <c r="AL7959" s="104"/>
      <c r="AO7959" s="104"/>
      <c r="AP7959" s="104"/>
    </row>
    <row r="7960" spans="21:42" ht="15" customHeight="1" x14ac:dyDescent="0.25">
      <c r="U7960" s="104"/>
      <c r="AB7960" s="104"/>
      <c r="AC7960" s="104"/>
      <c r="AF7960" s="104"/>
      <c r="AG7960" s="104"/>
      <c r="AK7960" s="104"/>
      <c r="AL7960" s="104"/>
      <c r="AO7960" s="104"/>
      <c r="AP7960" s="104"/>
    </row>
    <row r="7961" spans="21:42" ht="15" customHeight="1" x14ac:dyDescent="0.25">
      <c r="U7961" s="104"/>
      <c r="AB7961" s="104"/>
      <c r="AC7961" s="104"/>
      <c r="AF7961" s="104"/>
      <c r="AG7961" s="104"/>
      <c r="AK7961" s="104"/>
      <c r="AL7961" s="104"/>
      <c r="AO7961" s="104"/>
      <c r="AP7961" s="104"/>
    </row>
    <row r="7962" spans="21:42" ht="15" customHeight="1" x14ac:dyDescent="0.25">
      <c r="U7962" s="104"/>
      <c r="AB7962" s="104"/>
      <c r="AC7962" s="104"/>
      <c r="AF7962" s="104"/>
      <c r="AG7962" s="104"/>
      <c r="AK7962" s="104"/>
      <c r="AL7962" s="104"/>
      <c r="AO7962" s="104"/>
      <c r="AP7962" s="104"/>
    </row>
    <row r="7963" spans="21:42" ht="15" customHeight="1" x14ac:dyDescent="0.25">
      <c r="U7963" s="104"/>
      <c r="AB7963" s="104"/>
      <c r="AC7963" s="104"/>
      <c r="AF7963" s="104"/>
      <c r="AG7963" s="104"/>
      <c r="AK7963" s="104"/>
      <c r="AL7963" s="104"/>
      <c r="AO7963" s="104"/>
      <c r="AP7963" s="104"/>
    </row>
    <row r="7964" spans="21:42" ht="15" customHeight="1" x14ac:dyDescent="0.25">
      <c r="U7964" s="104"/>
      <c r="AB7964" s="104"/>
      <c r="AC7964" s="104"/>
      <c r="AF7964" s="104"/>
      <c r="AG7964" s="104"/>
      <c r="AK7964" s="104"/>
      <c r="AL7964" s="104"/>
      <c r="AO7964" s="104"/>
      <c r="AP7964" s="104"/>
    </row>
    <row r="7965" spans="21:42" ht="15" customHeight="1" x14ac:dyDescent="0.25">
      <c r="U7965" s="104"/>
      <c r="AB7965" s="104"/>
      <c r="AC7965" s="104"/>
      <c r="AF7965" s="104"/>
      <c r="AG7965" s="104"/>
      <c r="AK7965" s="104"/>
      <c r="AL7965" s="104"/>
      <c r="AO7965" s="104"/>
      <c r="AP7965" s="104"/>
    </row>
    <row r="7966" spans="21:42" ht="15" customHeight="1" x14ac:dyDescent="0.25">
      <c r="U7966" s="104"/>
      <c r="AB7966" s="104"/>
      <c r="AC7966" s="104"/>
      <c r="AF7966" s="104"/>
      <c r="AG7966" s="104"/>
      <c r="AK7966" s="104"/>
      <c r="AL7966" s="104"/>
      <c r="AO7966" s="104"/>
      <c r="AP7966" s="104"/>
    </row>
    <row r="7967" spans="21:42" ht="15" customHeight="1" x14ac:dyDescent="0.25">
      <c r="U7967" s="104"/>
      <c r="AB7967" s="104"/>
      <c r="AC7967" s="104"/>
      <c r="AF7967" s="104"/>
      <c r="AG7967" s="104"/>
      <c r="AK7967" s="104"/>
      <c r="AL7967" s="104"/>
      <c r="AO7967" s="104"/>
      <c r="AP7967" s="104"/>
    </row>
    <row r="7968" spans="21:42" ht="15" customHeight="1" x14ac:dyDescent="0.25">
      <c r="U7968" s="104"/>
      <c r="AB7968" s="104"/>
      <c r="AC7968" s="104"/>
      <c r="AF7968" s="104"/>
      <c r="AG7968" s="104"/>
      <c r="AK7968" s="104"/>
      <c r="AL7968" s="104"/>
      <c r="AO7968" s="104"/>
      <c r="AP7968" s="104"/>
    </row>
    <row r="7969" spans="21:42" ht="15" customHeight="1" x14ac:dyDescent="0.25">
      <c r="U7969" s="104"/>
      <c r="AB7969" s="104"/>
      <c r="AC7969" s="104"/>
      <c r="AF7969" s="104"/>
      <c r="AG7969" s="104"/>
      <c r="AK7969" s="104"/>
      <c r="AL7969" s="104"/>
      <c r="AO7969" s="104"/>
      <c r="AP7969" s="104"/>
    </row>
    <row r="7970" spans="21:42" ht="15" customHeight="1" x14ac:dyDescent="0.25">
      <c r="U7970" s="104"/>
      <c r="AB7970" s="104"/>
      <c r="AC7970" s="104"/>
      <c r="AF7970" s="104"/>
      <c r="AG7970" s="104"/>
      <c r="AK7970" s="104"/>
      <c r="AL7970" s="104"/>
      <c r="AO7970" s="104"/>
      <c r="AP7970" s="104"/>
    </row>
    <row r="7971" spans="21:42" ht="15" customHeight="1" x14ac:dyDescent="0.25">
      <c r="U7971" s="104"/>
      <c r="AB7971" s="104"/>
      <c r="AC7971" s="104"/>
      <c r="AF7971" s="104"/>
      <c r="AG7971" s="104"/>
      <c r="AK7971" s="104"/>
      <c r="AL7971" s="104"/>
      <c r="AO7971" s="104"/>
      <c r="AP7971" s="104"/>
    </row>
    <row r="7972" spans="21:42" ht="15" customHeight="1" x14ac:dyDescent="0.25">
      <c r="U7972" s="104"/>
      <c r="AB7972" s="104"/>
      <c r="AC7972" s="104"/>
      <c r="AF7972" s="104"/>
      <c r="AG7972" s="104"/>
      <c r="AK7972" s="104"/>
      <c r="AL7972" s="104"/>
      <c r="AO7972" s="104"/>
      <c r="AP7972" s="104"/>
    </row>
    <row r="7973" spans="21:42" ht="15" customHeight="1" x14ac:dyDescent="0.25">
      <c r="U7973" s="104"/>
      <c r="AB7973" s="104"/>
      <c r="AC7973" s="104"/>
      <c r="AF7973" s="104"/>
      <c r="AG7973" s="104"/>
      <c r="AK7973" s="104"/>
      <c r="AL7973" s="104"/>
      <c r="AO7973" s="104"/>
      <c r="AP7973" s="104"/>
    </row>
    <row r="7974" spans="21:42" ht="15" customHeight="1" x14ac:dyDescent="0.25">
      <c r="U7974" s="104"/>
      <c r="AB7974" s="104"/>
      <c r="AC7974" s="104"/>
      <c r="AF7974" s="104"/>
      <c r="AG7974" s="104"/>
      <c r="AK7974" s="104"/>
      <c r="AL7974" s="104"/>
      <c r="AO7974" s="104"/>
      <c r="AP7974" s="104"/>
    </row>
    <row r="7975" spans="21:42" ht="15" customHeight="1" x14ac:dyDescent="0.25">
      <c r="U7975" s="104"/>
      <c r="AB7975" s="104"/>
      <c r="AC7975" s="104"/>
      <c r="AF7975" s="104"/>
      <c r="AG7975" s="104"/>
      <c r="AK7975" s="104"/>
      <c r="AL7975" s="104"/>
      <c r="AO7975" s="104"/>
      <c r="AP7975" s="104"/>
    </row>
    <row r="7976" spans="21:42" ht="15" customHeight="1" x14ac:dyDescent="0.25">
      <c r="U7976" s="104"/>
      <c r="AB7976" s="104"/>
      <c r="AC7976" s="104"/>
      <c r="AF7976" s="104"/>
      <c r="AG7976" s="104"/>
      <c r="AK7976" s="104"/>
      <c r="AL7976" s="104"/>
      <c r="AO7976" s="104"/>
      <c r="AP7976" s="104"/>
    </row>
    <row r="7977" spans="21:42" ht="15" customHeight="1" x14ac:dyDescent="0.25">
      <c r="U7977" s="104"/>
      <c r="AB7977" s="104"/>
      <c r="AC7977" s="104"/>
      <c r="AF7977" s="104"/>
      <c r="AG7977" s="104"/>
      <c r="AK7977" s="104"/>
      <c r="AL7977" s="104"/>
      <c r="AO7977" s="104"/>
      <c r="AP7977" s="104"/>
    </row>
    <row r="7978" spans="21:42" ht="15" customHeight="1" x14ac:dyDescent="0.25">
      <c r="U7978" s="104"/>
      <c r="AB7978" s="104"/>
      <c r="AC7978" s="104"/>
      <c r="AF7978" s="104"/>
      <c r="AG7978" s="104"/>
      <c r="AK7978" s="104"/>
      <c r="AL7978" s="104"/>
      <c r="AO7978" s="104"/>
      <c r="AP7978" s="104"/>
    </row>
    <row r="7979" spans="21:42" ht="15" customHeight="1" x14ac:dyDescent="0.25">
      <c r="U7979" s="104"/>
      <c r="AB7979" s="104"/>
      <c r="AC7979" s="104"/>
      <c r="AF7979" s="104"/>
      <c r="AG7979" s="104"/>
      <c r="AK7979" s="104"/>
      <c r="AL7979" s="104"/>
      <c r="AO7979" s="104"/>
      <c r="AP7979" s="104"/>
    </row>
    <row r="7980" spans="21:42" ht="15" customHeight="1" x14ac:dyDescent="0.25">
      <c r="U7980" s="104"/>
      <c r="AB7980" s="104"/>
      <c r="AC7980" s="104"/>
      <c r="AF7980" s="104"/>
      <c r="AG7980" s="104"/>
      <c r="AK7980" s="104"/>
      <c r="AL7980" s="104"/>
      <c r="AO7980" s="104"/>
      <c r="AP7980" s="104"/>
    </row>
    <row r="7981" spans="21:42" ht="15" customHeight="1" x14ac:dyDescent="0.25">
      <c r="U7981" s="104"/>
      <c r="AB7981" s="104"/>
      <c r="AC7981" s="104"/>
      <c r="AF7981" s="104"/>
      <c r="AG7981" s="104"/>
      <c r="AK7981" s="104"/>
      <c r="AL7981" s="104"/>
      <c r="AO7981" s="104"/>
      <c r="AP7981" s="104"/>
    </row>
    <row r="7982" spans="21:42" ht="15" customHeight="1" x14ac:dyDescent="0.25">
      <c r="U7982" s="104"/>
      <c r="AB7982" s="104"/>
      <c r="AC7982" s="104"/>
      <c r="AF7982" s="104"/>
      <c r="AG7982" s="104"/>
      <c r="AK7982" s="104"/>
      <c r="AL7982" s="104"/>
      <c r="AO7982" s="104"/>
      <c r="AP7982" s="104"/>
    </row>
    <row r="7983" spans="21:42" ht="15" customHeight="1" x14ac:dyDescent="0.25">
      <c r="U7983" s="104"/>
      <c r="AB7983" s="104"/>
      <c r="AC7983" s="104"/>
      <c r="AF7983" s="104"/>
      <c r="AG7983" s="104"/>
      <c r="AK7983" s="104"/>
      <c r="AL7983" s="104"/>
      <c r="AO7983" s="104"/>
      <c r="AP7983" s="104"/>
    </row>
    <row r="7984" spans="21:42" ht="15" customHeight="1" x14ac:dyDescent="0.25">
      <c r="U7984" s="104"/>
      <c r="AB7984" s="104"/>
      <c r="AC7984" s="104"/>
      <c r="AF7984" s="104"/>
      <c r="AG7984" s="104"/>
      <c r="AK7984" s="104"/>
      <c r="AL7984" s="104"/>
      <c r="AO7984" s="104"/>
      <c r="AP7984" s="104"/>
    </row>
    <row r="7985" spans="21:42" ht="15" customHeight="1" x14ac:dyDescent="0.25">
      <c r="U7985" s="104"/>
      <c r="AB7985" s="104"/>
      <c r="AC7985" s="104"/>
      <c r="AF7985" s="104"/>
      <c r="AG7985" s="104"/>
      <c r="AK7985" s="104"/>
      <c r="AL7985" s="104"/>
      <c r="AO7985" s="104"/>
      <c r="AP7985" s="104"/>
    </row>
    <row r="7986" spans="21:42" ht="15" customHeight="1" x14ac:dyDescent="0.25">
      <c r="U7986" s="104"/>
      <c r="AB7986" s="104"/>
      <c r="AC7986" s="104"/>
      <c r="AF7986" s="104"/>
      <c r="AG7986" s="104"/>
      <c r="AK7986" s="104"/>
      <c r="AL7986" s="104"/>
      <c r="AO7986" s="104"/>
      <c r="AP7986" s="104"/>
    </row>
    <row r="7987" spans="21:42" ht="15" customHeight="1" x14ac:dyDescent="0.25">
      <c r="U7987" s="104"/>
      <c r="AB7987" s="104"/>
      <c r="AC7987" s="104"/>
      <c r="AF7987" s="104"/>
      <c r="AG7987" s="104"/>
      <c r="AK7987" s="104"/>
      <c r="AL7987" s="104"/>
      <c r="AO7987" s="104"/>
      <c r="AP7987" s="104"/>
    </row>
    <row r="7988" spans="21:42" ht="15" customHeight="1" x14ac:dyDescent="0.25">
      <c r="U7988" s="104"/>
      <c r="AB7988" s="104"/>
      <c r="AC7988" s="104"/>
      <c r="AF7988" s="104"/>
      <c r="AG7988" s="104"/>
      <c r="AK7988" s="104"/>
      <c r="AL7988" s="104"/>
      <c r="AO7988" s="104"/>
      <c r="AP7988" s="104"/>
    </row>
    <row r="7989" spans="21:42" ht="15" customHeight="1" x14ac:dyDescent="0.25">
      <c r="U7989" s="104"/>
      <c r="AB7989" s="104"/>
      <c r="AC7989" s="104"/>
      <c r="AF7989" s="104"/>
      <c r="AG7989" s="104"/>
      <c r="AK7989" s="104"/>
      <c r="AL7989" s="104"/>
      <c r="AO7989" s="104"/>
      <c r="AP7989" s="104"/>
    </row>
    <row r="7990" spans="21:42" ht="15" customHeight="1" x14ac:dyDescent="0.25">
      <c r="U7990" s="104"/>
      <c r="AB7990" s="104"/>
      <c r="AC7990" s="104"/>
      <c r="AF7990" s="104"/>
      <c r="AG7990" s="104"/>
      <c r="AK7990" s="104"/>
      <c r="AL7990" s="104"/>
      <c r="AO7990" s="104"/>
      <c r="AP7990" s="104"/>
    </row>
    <row r="7991" spans="21:42" ht="15" customHeight="1" x14ac:dyDescent="0.25">
      <c r="U7991" s="104"/>
      <c r="AB7991" s="104"/>
      <c r="AC7991" s="104"/>
      <c r="AF7991" s="104"/>
      <c r="AG7991" s="104"/>
      <c r="AK7991" s="104"/>
      <c r="AL7991" s="104"/>
      <c r="AO7991" s="104"/>
      <c r="AP7991" s="104"/>
    </row>
    <row r="7992" spans="21:42" ht="15" customHeight="1" x14ac:dyDescent="0.25">
      <c r="U7992" s="104"/>
      <c r="AB7992" s="104"/>
      <c r="AC7992" s="104"/>
      <c r="AF7992" s="104"/>
      <c r="AG7992" s="104"/>
      <c r="AK7992" s="104"/>
      <c r="AL7992" s="104"/>
      <c r="AO7992" s="104"/>
      <c r="AP7992" s="104"/>
    </row>
    <row r="7993" spans="21:42" ht="15" customHeight="1" x14ac:dyDescent="0.25">
      <c r="U7993" s="104"/>
      <c r="AB7993" s="104"/>
      <c r="AC7993" s="104"/>
      <c r="AF7993" s="104"/>
      <c r="AG7993" s="104"/>
      <c r="AK7993" s="104"/>
      <c r="AL7993" s="104"/>
      <c r="AO7993" s="104"/>
      <c r="AP7993" s="104"/>
    </row>
    <row r="7994" spans="21:42" ht="15" customHeight="1" x14ac:dyDescent="0.25">
      <c r="U7994" s="104"/>
      <c r="AB7994" s="104"/>
      <c r="AC7994" s="104"/>
      <c r="AF7994" s="104"/>
      <c r="AG7994" s="104"/>
      <c r="AK7994" s="104"/>
      <c r="AL7994" s="104"/>
      <c r="AO7994" s="104"/>
      <c r="AP7994" s="104"/>
    </row>
    <row r="7995" spans="21:42" ht="15" customHeight="1" x14ac:dyDescent="0.25">
      <c r="U7995" s="104"/>
      <c r="AB7995" s="104"/>
      <c r="AC7995" s="104"/>
      <c r="AF7995" s="104"/>
      <c r="AG7995" s="104"/>
      <c r="AK7995" s="104"/>
      <c r="AL7995" s="104"/>
      <c r="AO7995" s="104"/>
      <c r="AP7995" s="104"/>
    </row>
    <row r="7996" spans="21:42" ht="15" customHeight="1" x14ac:dyDescent="0.25">
      <c r="U7996" s="104"/>
      <c r="AB7996" s="104"/>
      <c r="AC7996" s="104"/>
      <c r="AF7996" s="104"/>
      <c r="AG7996" s="104"/>
      <c r="AK7996" s="104"/>
      <c r="AL7996" s="104"/>
      <c r="AO7996" s="104"/>
      <c r="AP7996" s="104"/>
    </row>
    <row r="7997" spans="21:42" ht="15" customHeight="1" x14ac:dyDescent="0.25">
      <c r="U7997" s="104"/>
      <c r="AB7997" s="104"/>
      <c r="AC7997" s="104"/>
      <c r="AF7997" s="104"/>
      <c r="AG7997" s="104"/>
      <c r="AK7997" s="104"/>
      <c r="AL7997" s="104"/>
      <c r="AO7997" s="104"/>
      <c r="AP7997" s="104"/>
    </row>
    <row r="7998" spans="21:42" ht="15" customHeight="1" x14ac:dyDescent="0.25">
      <c r="U7998" s="104"/>
      <c r="AB7998" s="104"/>
      <c r="AC7998" s="104"/>
      <c r="AF7998" s="104"/>
      <c r="AG7998" s="104"/>
      <c r="AK7998" s="104"/>
      <c r="AL7998" s="104"/>
      <c r="AO7998" s="104"/>
      <c r="AP7998" s="104"/>
    </row>
    <row r="7999" spans="21:42" ht="15" customHeight="1" x14ac:dyDescent="0.25">
      <c r="U7999" s="104"/>
      <c r="AB7999" s="104"/>
      <c r="AC7999" s="104"/>
      <c r="AF7999" s="104"/>
      <c r="AG7999" s="104"/>
      <c r="AK7999" s="104"/>
      <c r="AL7999" s="104"/>
      <c r="AO7999" s="104"/>
      <c r="AP7999" s="104"/>
    </row>
    <row r="8000" spans="21:42" ht="15" customHeight="1" x14ac:dyDescent="0.25">
      <c r="U8000" s="104"/>
      <c r="AB8000" s="104"/>
      <c r="AC8000" s="104"/>
      <c r="AF8000" s="104"/>
      <c r="AG8000" s="104"/>
      <c r="AK8000" s="104"/>
      <c r="AL8000" s="104"/>
      <c r="AO8000" s="104"/>
      <c r="AP8000" s="104"/>
    </row>
    <row r="8001" spans="21:42" ht="15" customHeight="1" x14ac:dyDescent="0.25">
      <c r="U8001" s="104"/>
      <c r="AB8001" s="104"/>
      <c r="AC8001" s="104"/>
      <c r="AF8001" s="104"/>
      <c r="AG8001" s="104"/>
      <c r="AK8001" s="104"/>
      <c r="AL8001" s="104"/>
      <c r="AO8001" s="104"/>
      <c r="AP8001" s="104"/>
    </row>
    <row r="8002" spans="21:42" ht="15" customHeight="1" x14ac:dyDescent="0.25">
      <c r="U8002" s="104"/>
      <c r="AB8002" s="104"/>
      <c r="AC8002" s="104"/>
      <c r="AF8002" s="104"/>
      <c r="AG8002" s="104"/>
      <c r="AK8002" s="104"/>
      <c r="AL8002" s="104"/>
      <c r="AO8002" s="104"/>
      <c r="AP8002" s="104"/>
    </row>
    <row r="8003" spans="21:42" ht="15" customHeight="1" x14ac:dyDescent="0.25">
      <c r="U8003" s="104"/>
      <c r="AB8003" s="104"/>
      <c r="AC8003" s="104"/>
      <c r="AF8003" s="104"/>
      <c r="AG8003" s="104"/>
      <c r="AK8003" s="104"/>
      <c r="AL8003" s="104"/>
      <c r="AO8003" s="104"/>
      <c r="AP8003" s="104"/>
    </row>
    <row r="8004" spans="21:42" ht="15" customHeight="1" x14ac:dyDescent="0.25">
      <c r="U8004" s="104"/>
      <c r="AB8004" s="104"/>
      <c r="AC8004" s="104"/>
      <c r="AF8004" s="104"/>
      <c r="AG8004" s="104"/>
      <c r="AK8004" s="104"/>
      <c r="AL8004" s="104"/>
      <c r="AO8004" s="104"/>
      <c r="AP8004" s="104"/>
    </row>
    <row r="8005" spans="21:42" ht="15" customHeight="1" x14ac:dyDescent="0.25">
      <c r="U8005" s="104"/>
      <c r="AB8005" s="104"/>
      <c r="AC8005" s="104"/>
      <c r="AF8005" s="104"/>
      <c r="AG8005" s="104"/>
      <c r="AK8005" s="104"/>
      <c r="AL8005" s="104"/>
      <c r="AO8005" s="104"/>
      <c r="AP8005" s="104"/>
    </row>
    <row r="8006" spans="21:42" ht="15" customHeight="1" x14ac:dyDescent="0.25">
      <c r="U8006" s="104"/>
      <c r="AB8006" s="104"/>
      <c r="AC8006" s="104"/>
      <c r="AF8006" s="104"/>
      <c r="AG8006" s="104"/>
      <c r="AK8006" s="104"/>
      <c r="AL8006" s="104"/>
      <c r="AO8006" s="104"/>
      <c r="AP8006" s="104"/>
    </row>
    <row r="8007" spans="21:42" ht="15" customHeight="1" x14ac:dyDescent="0.25">
      <c r="U8007" s="104"/>
      <c r="AB8007" s="104"/>
      <c r="AC8007" s="104"/>
      <c r="AF8007" s="104"/>
      <c r="AG8007" s="104"/>
      <c r="AK8007" s="104"/>
      <c r="AL8007" s="104"/>
      <c r="AO8007" s="104"/>
      <c r="AP8007" s="104"/>
    </row>
    <row r="8008" spans="21:42" ht="15" customHeight="1" x14ac:dyDescent="0.25">
      <c r="U8008" s="104"/>
      <c r="AB8008" s="104"/>
      <c r="AC8008" s="104"/>
      <c r="AF8008" s="104"/>
      <c r="AG8008" s="104"/>
      <c r="AK8008" s="104"/>
      <c r="AL8008" s="104"/>
      <c r="AO8008" s="104"/>
      <c r="AP8008" s="104"/>
    </row>
    <row r="8009" spans="21:42" ht="15" customHeight="1" x14ac:dyDescent="0.25">
      <c r="U8009" s="104"/>
      <c r="AB8009" s="104"/>
      <c r="AC8009" s="104"/>
      <c r="AF8009" s="104"/>
      <c r="AG8009" s="104"/>
      <c r="AK8009" s="104"/>
      <c r="AL8009" s="104"/>
      <c r="AO8009" s="104"/>
      <c r="AP8009" s="104"/>
    </row>
    <row r="8010" spans="21:42" ht="15" customHeight="1" x14ac:dyDescent="0.25">
      <c r="U8010" s="104"/>
      <c r="AB8010" s="104"/>
      <c r="AC8010" s="104"/>
      <c r="AF8010" s="104"/>
      <c r="AG8010" s="104"/>
      <c r="AK8010" s="104"/>
      <c r="AL8010" s="104"/>
      <c r="AO8010" s="104"/>
      <c r="AP8010" s="104"/>
    </row>
    <row r="8011" spans="21:42" ht="15" customHeight="1" x14ac:dyDescent="0.25">
      <c r="U8011" s="104"/>
      <c r="AB8011" s="104"/>
      <c r="AC8011" s="104"/>
      <c r="AF8011" s="104"/>
      <c r="AG8011" s="104"/>
      <c r="AK8011" s="104"/>
      <c r="AL8011" s="104"/>
      <c r="AO8011" s="104"/>
      <c r="AP8011" s="104"/>
    </row>
    <row r="8012" spans="21:42" ht="15" customHeight="1" x14ac:dyDescent="0.25">
      <c r="U8012" s="104"/>
      <c r="AB8012" s="104"/>
      <c r="AC8012" s="104"/>
      <c r="AF8012" s="104"/>
      <c r="AG8012" s="104"/>
      <c r="AK8012" s="104"/>
      <c r="AL8012" s="104"/>
      <c r="AO8012" s="104"/>
      <c r="AP8012" s="104"/>
    </row>
    <row r="8013" spans="21:42" ht="15" customHeight="1" x14ac:dyDescent="0.25">
      <c r="U8013" s="104"/>
      <c r="AB8013" s="104"/>
      <c r="AC8013" s="104"/>
      <c r="AF8013" s="104"/>
      <c r="AG8013" s="104"/>
      <c r="AK8013" s="104"/>
      <c r="AL8013" s="104"/>
      <c r="AO8013" s="104"/>
      <c r="AP8013" s="104"/>
    </row>
    <row r="8014" spans="21:42" ht="15" customHeight="1" x14ac:dyDescent="0.25">
      <c r="U8014" s="104"/>
      <c r="AB8014" s="104"/>
      <c r="AC8014" s="104"/>
      <c r="AF8014" s="104"/>
      <c r="AG8014" s="104"/>
      <c r="AK8014" s="104"/>
      <c r="AL8014" s="104"/>
      <c r="AO8014" s="104"/>
      <c r="AP8014" s="104"/>
    </row>
    <row r="8015" spans="21:42" ht="15" customHeight="1" x14ac:dyDescent="0.25">
      <c r="U8015" s="104"/>
      <c r="AB8015" s="104"/>
      <c r="AC8015" s="104"/>
      <c r="AF8015" s="104"/>
      <c r="AG8015" s="104"/>
      <c r="AK8015" s="104"/>
      <c r="AL8015" s="104"/>
      <c r="AO8015" s="104"/>
      <c r="AP8015" s="104"/>
    </row>
    <row r="8016" spans="21:42" ht="15" customHeight="1" x14ac:dyDescent="0.25">
      <c r="U8016" s="104"/>
      <c r="AB8016" s="104"/>
      <c r="AC8016" s="104"/>
      <c r="AF8016" s="104"/>
      <c r="AG8016" s="104"/>
      <c r="AK8016" s="104"/>
      <c r="AL8016" s="104"/>
      <c r="AO8016" s="104"/>
      <c r="AP8016" s="104"/>
    </row>
    <row r="8017" spans="21:42" ht="15" customHeight="1" x14ac:dyDescent="0.25">
      <c r="U8017" s="104"/>
      <c r="AB8017" s="104"/>
      <c r="AC8017" s="104"/>
      <c r="AF8017" s="104"/>
      <c r="AG8017" s="104"/>
      <c r="AK8017" s="104"/>
      <c r="AL8017" s="104"/>
      <c r="AO8017" s="104"/>
      <c r="AP8017" s="104"/>
    </row>
    <row r="8018" spans="21:42" ht="15" customHeight="1" x14ac:dyDescent="0.25">
      <c r="U8018" s="104"/>
      <c r="AB8018" s="104"/>
      <c r="AC8018" s="104"/>
      <c r="AF8018" s="104"/>
      <c r="AG8018" s="104"/>
      <c r="AK8018" s="104"/>
      <c r="AL8018" s="104"/>
      <c r="AO8018" s="104"/>
      <c r="AP8018" s="104"/>
    </row>
    <row r="8019" spans="21:42" ht="15" customHeight="1" x14ac:dyDescent="0.25">
      <c r="U8019" s="104"/>
      <c r="AB8019" s="104"/>
      <c r="AC8019" s="104"/>
      <c r="AF8019" s="104"/>
      <c r="AG8019" s="104"/>
      <c r="AK8019" s="104"/>
      <c r="AL8019" s="104"/>
      <c r="AO8019" s="104"/>
      <c r="AP8019" s="104"/>
    </row>
    <row r="8020" spans="21:42" ht="15" customHeight="1" x14ac:dyDescent="0.25">
      <c r="U8020" s="104"/>
      <c r="AB8020" s="104"/>
      <c r="AC8020" s="104"/>
      <c r="AF8020" s="104"/>
      <c r="AG8020" s="104"/>
      <c r="AK8020" s="104"/>
      <c r="AL8020" s="104"/>
      <c r="AO8020" s="104"/>
      <c r="AP8020" s="104"/>
    </row>
    <row r="8021" spans="21:42" ht="15" customHeight="1" x14ac:dyDescent="0.25">
      <c r="U8021" s="104"/>
      <c r="AB8021" s="104"/>
      <c r="AC8021" s="104"/>
      <c r="AF8021" s="104"/>
      <c r="AG8021" s="104"/>
      <c r="AK8021" s="104"/>
      <c r="AL8021" s="104"/>
      <c r="AO8021" s="104"/>
      <c r="AP8021" s="104"/>
    </row>
    <row r="8022" spans="21:42" ht="15" customHeight="1" x14ac:dyDescent="0.25">
      <c r="U8022" s="104"/>
      <c r="AB8022" s="104"/>
      <c r="AC8022" s="104"/>
      <c r="AF8022" s="104"/>
      <c r="AG8022" s="104"/>
      <c r="AK8022" s="104"/>
      <c r="AL8022" s="104"/>
      <c r="AO8022" s="104"/>
      <c r="AP8022" s="104"/>
    </row>
    <row r="8023" spans="21:42" ht="15" customHeight="1" x14ac:dyDescent="0.25">
      <c r="U8023" s="104"/>
      <c r="AB8023" s="104"/>
      <c r="AC8023" s="104"/>
      <c r="AF8023" s="104"/>
      <c r="AG8023" s="104"/>
      <c r="AK8023" s="104"/>
      <c r="AL8023" s="104"/>
      <c r="AO8023" s="104"/>
      <c r="AP8023" s="104"/>
    </row>
    <row r="8024" spans="21:42" ht="15" customHeight="1" x14ac:dyDescent="0.25">
      <c r="U8024" s="104"/>
      <c r="AB8024" s="104"/>
      <c r="AC8024" s="104"/>
      <c r="AF8024" s="104"/>
      <c r="AG8024" s="104"/>
      <c r="AK8024" s="104"/>
      <c r="AL8024" s="104"/>
      <c r="AO8024" s="104"/>
      <c r="AP8024" s="104"/>
    </row>
    <row r="8025" spans="21:42" ht="15" customHeight="1" x14ac:dyDescent="0.25">
      <c r="U8025" s="104"/>
      <c r="AB8025" s="104"/>
      <c r="AC8025" s="104"/>
      <c r="AF8025" s="104"/>
      <c r="AG8025" s="104"/>
      <c r="AK8025" s="104"/>
      <c r="AL8025" s="104"/>
      <c r="AO8025" s="104"/>
      <c r="AP8025" s="104"/>
    </row>
    <row r="8026" spans="21:42" ht="15" customHeight="1" x14ac:dyDescent="0.25">
      <c r="U8026" s="104"/>
      <c r="AB8026" s="104"/>
      <c r="AC8026" s="104"/>
      <c r="AF8026" s="104"/>
      <c r="AG8026" s="104"/>
      <c r="AK8026" s="104"/>
      <c r="AL8026" s="104"/>
      <c r="AO8026" s="104"/>
      <c r="AP8026" s="104"/>
    </row>
    <row r="8027" spans="21:42" ht="15" customHeight="1" x14ac:dyDescent="0.25">
      <c r="U8027" s="104"/>
      <c r="AB8027" s="104"/>
      <c r="AC8027" s="104"/>
      <c r="AF8027" s="104"/>
      <c r="AG8027" s="104"/>
      <c r="AK8027" s="104"/>
      <c r="AL8027" s="104"/>
      <c r="AO8027" s="104"/>
      <c r="AP8027" s="104"/>
    </row>
    <row r="8028" spans="21:42" ht="15" customHeight="1" x14ac:dyDescent="0.25">
      <c r="U8028" s="104"/>
      <c r="AB8028" s="104"/>
      <c r="AC8028" s="104"/>
      <c r="AF8028" s="104"/>
      <c r="AG8028" s="104"/>
      <c r="AK8028" s="104"/>
      <c r="AL8028" s="104"/>
      <c r="AO8028" s="104"/>
      <c r="AP8028" s="104"/>
    </row>
    <row r="8029" spans="21:42" ht="15" customHeight="1" x14ac:dyDescent="0.25">
      <c r="U8029" s="104"/>
      <c r="AB8029" s="104"/>
      <c r="AC8029" s="104"/>
      <c r="AF8029" s="104"/>
      <c r="AG8029" s="104"/>
      <c r="AK8029" s="104"/>
      <c r="AL8029" s="104"/>
      <c r="AO8029" s="104"/>
      <c r="AP8029" s="104"/>
    </row>
    <row r="8030" spans="21:42" ht="15" customHeight="1" x14ac:dyDescent="0.25">
      <c r="U8030" s="104"/>
      <c r="AB8030" s="104"/>
      <c r="AC8030" s="104"/>
      <c r="AF8030" s="104"/>
      <c r="AG8030" s="104"/>
      <c r="AK8030" s="104"/>
      <c r="AL8030" s="104"/>
      <c r="AO8030" s="104"/>
      <c r="AP8030" s="104"/>
    </row>
    <row r="8031" spans="21:42" ht="15" customHeight="1" x14ac:dyDescent="0.25">
      <c r="U8031" s="104"/>
      <c r="AB8031" s="104"/>
      <c r="AC8031" s="104"/>
      <c r="AF8031" s="104"/>
      <c r="AG8031" s="104"/>
      <c r="AK8031" s="104"/>
      <c r="AL8031" s="104"/>
      <c r="AO8031" s="104"/>
      <c r="AP8031" s="104"/>
    </row>
    <row r="8032" spans="21:42" ht="15" customHeight="1" x14ac:dyDescent="0.25">
      <c r="U8032" s="104"/>
      <c r="AB8032" s="104"/>
      <c r="AC8032" s="104"/>
      <c r="AF8032" s="104"/>
      <c r="AG8032" s="104"/>
      <c r="AK8032" s="104"/>
      <c r="AL8032" s="104"/>
      <c r="AO8032" s="104"/>
      <c r="AP8032" s="104"/>
    </row>
    <row r="8033" spans="21:42" ht="15" customHeight="1" x14ac:dyDescent="0.25">
      <c r="U8033" s="104"/>
      <c r="AB8033" s="104"/>
      <c r="AC8033" s="104"/>
      <c r="AF8033" s="104"/>
      <c r="AG8033" s="104"/>
      <c r="AK8033" s="104"/>
      <c r="AL8033" s="104"/>
      <c r="AO8033" s="104"/>
      <c r="AP8033" s="104"/>
    </row>
    <row r="8034" spans="21:42" ht="15" customHeight="1" x14ac:dyDescent="0.25">
      <c r="U8034" s="104"/>
      <c r="AB8034" s="104"/>
      <c r="AC8034" s="104"/>
      <c r="AF8034" s="104"/>
      <c r="AG8034" s="104"/>
      <c r="AK8034" s="104"/>
      <c r="AL8034" s="104"/>
      <c r="AO8034" s="104"/>
      <c r="AP8034" s="104"/>
    </row>
    <row r="8035" spans="21:42" ht="15" customHeight="1" x14ac:dyDescent="0.25">
      <c r="U8035" s="104"/>
      <c r="AB8035" s="104"/>
      <c r="AC8035" s="104"/>
      <c r="AF8035" s="104"/>
      <c r="AG8035" s="104"/>
      <c r="AK8035" s="104"/>
      <c r="AL8035" s="104"/>
      <c r="AO8035" s="104"/>
      <c r="AP8035" s="104"/>
    </row>
    <row r="8036" spans="21:42" ht="15" customHeight="1" x14ac:dyDescent="0.25">
      <c r="U8036" s="104"/>
      <c r="AB8036" s="104"/>
      <c r="AC8036" s="104"/>
      <c r="AF8036" s="104"/>
      <c r="AG8036" s="104"/>
      <c r="AK8036" s="104"/>
      <c r="AL8036" s="104"/>
      <c r="AO8036" s="104"/>
      <c r="AP8036" s="104"/>
    </row>
    <row r="8037" spans="21:42" ht="15" customHeight="1" x14ac:dyDescent="0.25">
      <c r="U8037" s="104"/>
      <c r="AB8037" s="104"/>
      <c r="AC8037" s="104"/>
      <c r="AF8037" s="104"/>
      <c r="AG8037" s="104"/>
      <c r="AK8037" s="104"/>
      <c r="AL8037" s="104"/>
      <c r="AO8037" s="104"/>
      <c r="AP8037" s="104"/>
    </row>
    <row r="8038" spans="21:42" ht="15" customHeight="1" x14ac:dyDescent="0.25">
      <c r="U8038" s="104"/>
      <c r="AB8038" s="104"/>
      <c r="AC8038" s="104"/>
      <c r="AF8038" s="104"/>
      <c r="AG8038" s="104"/>
      <c r="AK8038" s="104"/>
      <c r="AL8038" s="104"/>
      <c r="AO8038" s="104"/>
      <c r="AP8038" s="104"/>
    </row>
    <row r="8039" spans="21:42" ht="15" customHeight="1" x14ac:dyDescent="0.25">
      <c r="U8039" s="104"/>
      <c r="AB8039" s="104"/>
      <c r="AC8039" s="104"/>
      <c r="AF8039" s="104"/>
      <c r="AG8039" s="104"/>
      <c r="AK8039" s="104"/>
      <c r="AL8039" s="104"/>
      <c r="AO8039" s="104"/>
      <c r="AP8039" s="104"/>
    </row>
    <row r="8040" spans="21:42" ht="15" customHeight="1" x14ac:dyDescent="0.25">
      <c r="U8040" s="104"/>
      <c r="AB8040" s="104"/>
      <c r="AC8040" s="104"/>
      <c r="AF8040" s="104"/>
      <c r="AG8040" s="104"/>
      <c r="AK8040" s="104"/>
      <c r="AL8040" s="104"/>
      <c r="AO8040" s="104"/>
      <c r="AP8040" s="104"/>
    </row>
    <row r="8041" spans="21:42" ht="15" customHeight="1" x14ac:dyDescent="0.25">
      <c r="U8041" s="104"/>
      <c r="AB8041" s="104"/>
      <c r="AC8041" s="104"/>
      <c r="AF8041" s="104"/>
      <c r="AG8041" s="104"/>
      <c r="AK8041" s="104"/>
      <c r="AL8041" s="104"/>
      <c r="AO8041" s="104"/>
      <c r="AP8041" s="104"/>
    </row>
    <row r="8042" spans="21:42" ht="15" customHeight="1" x14ac:dyDescent="0.25">
      <c r="U8042" s="104"/>
      <c r="AB8042" s="104"/>
      <c r="AC8042" s="104"/>
      <c r="AF8042" s="104"/>
      <c r="AG8042" s="104"/>
      <c r="AK8042" s="104"/>
      <c r="AL8042" s="104"/>
      <c r="AO8042" s="104"/>
      <c r="AP8042" s="104"/>
    </row>
    <row r="8043" spans="21:42" ht="15" customHeight="1" x14ac:dyDescent="0.25">
      <c r="U8043" s="104"/>
      <c r="AB8043" s="104"/>
      <c r="AC8043" s="104"/>
      <c r="AF8043" s="104"/>
      <c r="AG8043" s="104"/>
      <c r="AK8043" s="104"/>
      <c r="AL8043" s="104"/>
      <c r="AO8043" s="104"/>
      <c r="AP8043" s="104"/>
    </row>
    <row r="8044" spans="21:42" ht="15" customHeight="1" x14ac:dyDescent="0.25">
      <c r="U8044" s="104"/>
      <c r="AB8044" s="104"/>
      <c r="AC8044" s="104"/>
      <c r="AF8044" s="104"/>
      <c r="AG8044" s="104"/>
      <c r="AK8044" s="104"/>
      <c r="AL8044" s="104"/>
      <c r="AO8044" s="104"/>
      <c r="AP8044" s="104"/>
    </row>
    <row r="8045" spans="21:42" ht="15" customHeight="1" x14ac:dyDescent="0.25">
      <c r="U8045" s="104"/>
      <c r="AB8045" s="104"/>
      <c r="AC8045" s="104"/>
      <c r="AF8045" s="104"/>
      <c r="AG8045" s="104"/>
      <c r="AK8045" s="104"/>
      <c r="AL8045" s="104"/>
      <c r="AO8045" s="104"/>
      <c r="AP8045" s="104"/>
    </row>
    <row r="8046" spans="21:42" ht="15" customHeight="1" x14ac:dyDescent="0.25">
      <c r="U8046" s="104"/>
      <c r="AB8046" s="104"/>
      <c r="AC8046" s="104"/>
      <c r="AF8046" s="104"/>
      <c r="AG8046" s="104"/>
      <c r="AK8046" s="104"/>
      <c r="AL8046" s="104"/>
      <c r="AO8046" s="104"/>
      <c r="AP8046" s="104"/>
    </row>
    <row r="8047" spans="21:42" ht="15" customHeight="1" x14ac:dyDescent="0.25">
      <c r="U8047" s="104"/>
      <c r="AB8047" s="104"/>
      <c r="AC8047" s="104"/>
      <c r="AF8047" s="104"/>
      <c r="AG8047" s="104"/>
      <c r="AK8047" s="104"/>
      <c r="AL8047" s="104"/>
      <c r="AO8047" s="104"/>
      <c r="AP8047" s="104"/>
    </row>
    <row r="8048" spans="21:42" ht="15" customHeight="1" x14ac:dyDescent="0.25">
      <c r="U8048" s="104"/>
      <c r="AB8048" s="104"/>
      <c r="AC8048" s="104"/>
      <c r="AF8048" s="104"/>
      <c r="AG8048" s="104"/>
      <c r="AK8048" s="104"/>
      <c r="AL8048" s="104"/>
      <c r="AO8048" s="104"/>
      <c r="AP8048" s="104"/>
    </row>
    <row r="8049" spans="21:42" ht="15" customHeight="1" x14ac:dyDescent="0.25">
      <c r="U8049" s="104"/>
      <c r="AB8049" s="104"/>
      <c r="AC8049" s="104"/>
      <c r="AF8049" s="104"/>
      <c r="AG8049" s="104"/>
      <c r="AK8049" s="104"/>
      <c r="AL8049" s="104"/>
      <c r="AO8049" s="104"/>
      <c r="AP8049" s="104"/>
    </row>
    <row r="8050" spans="21:42" ht="15" customHeight="1" x14ac:dyDescent="0.25">
      <c r="U8050" s="104"/>
      <c r="AB8050" s="104"/>
      <c r="AC8050" s="104"/>
      <c r="AF8050" s="104"/>
      <c r="AG8050" s="104"/>
      <c r="AK8050" s="104"/>
      <c r="AL8050" s="104"/>
      <c r="AO8050" s="104"/>
      <c r="AP8050" s="104"/>
    </row>
    <row r="8051" spans="21:42" ht="15" customHeight="1" x14ac:dyDescent="0.25">
      <c r="U8051" s="104"/>
      <c r="AB8051" s="104"/>
      <c r="AC8051" s="104"/>
      <c r="AF8051" s="104"/>
      <c r="AG8051" s="104"/>
      <c r="AK8051" s="104"/>
      <c r="AL8051" s="104"/>
      <c r="AO8051" s="104"/>
      <c r="AP8051" s="104"/>
    </row>
    <row r="8052" spans="21:42" ht="15" customHeight="1" x14ac:dyDescent="0.25">
      <c r="U8052" s="104"/>
      <c r="AB8052" s="104"/>
      <c r="AC8052" s="104"/>
      <c r="AF8052" s="104"/>
      <c r="AG8052" s="104"/>
      <c r="AK8052" s="104"/>
      <c r="AL8052" s="104"/>
      <c r="AO8052" s="104"/>
      <c r="AP8052" s="104"/>
    </row>
    <row r="8053" spans="21:42" ht="15" customHeight="1" x14ac:dyDescent="0.25">
      <c r="U8053" s="104"/>
      <c r="AB8053" s="104"/>
      <c r="AC8053" s="104"/>
      <c r="AF8053" s="104"/>
      <c r="AG8053" s="104"/>
      <c r="AK8053" s="104"/>
      <c r="AL8053" s="104"/>
      <c r="AO8053" s="104"/>
      <c r="AP8053" s="104"/>
    </row>
    <row r="8054" spans="21:42" ht="15" customHeight="1" x14ac:dyDescent="0.25">
      <c r="U8054" s="104"/>
      <c r="AB8054" s="104"/>
      <c r="AC8054" s="104"/>
      <c r="AF8054" s="104"/>
      <c r="AG8054" s="104"/>
      <c r="AK8054" s="104"/>
      <c r="AL8054" s="104"/>
      <c r="AO8054" s="104"/>
      <c r="AP8054" s="104"/>
    </row>
    <row r="8055" spans="21:42" ht="15" customHeight="1" x14ac:dyDescent="0.25">
      <c r="U8055" s="104"/>
      <c r="AB8055" s="104"/>
      <c r="AC8055" s="104"/>
      <c r="AF8055" s="104"/>
      <c r="AG8055" s="104"/>
      <c r="AK8055" s="104"/>
      <c r="AL8055" s="104"/>
      <c r="AO8055" s="104"/>
      <c r="AP8055" s="104"/>
    </row>
    <row r="8056" spans="21:42" ht="15" customHeight="1" x14ac:dyDescent="0.25">
      <c r="U8056" s="104"/>
      <c r="AB8056" s="104"/>
      <c r="AC8056" s="104"/>
      <c r="AF8056" s="104"/>
      <c r="AG8056" s="104"/>
      <c r="AK8056" s="104"/>
      <c r="AL8056" s="104"/>
      <c r="AO8056" s="104"/>
      <c r="AP8056" s="104"/>
    </row>
    <row r="8057" spans="21:42" ht="15" customHeight="1" x14ac:dyDescent="0.25">
      <c r="U8057" s="104"/>
      <c r="AB8057" s="104"/>
      <c r="AC8057" s="104"/>
      <c r="AF8057" s="104"/>
      <c r="AG8057" s="104"/>
      <c r="AK8057" s="104"/>
      <c r="AL8057" s="104"/>
      <c r="AO8057" s="104"/>
      <c r="AP8057" s="104"/>
    </row>
    <row r="8058" spans="21:42" ht="15" customHeight="1" x14ac:dyDescent="0.25">
      <c r="U8058" s="104"/>
      <c r="AB8058" s="104"/>
      <c r="AC8058" s="104"/>
      <c r="AF8058" s="104"/>
      <c r="AG8058" s="104"/>
      <c r="AK8058" s="104"/>
      <c r="AL8058" s="104"/>
      <c r="AO8058" s="104"/>
      <c r="AP8058" s="104"/>
    </row>
    <row r="8059" spans="21:42" ht="15" customHeight="1" x14ac:dyDescent="0.25">
      <c r="U8059" s="104"/>
      <c r="AB8059" s="104"/>
      <c r="AC8059" s="104"/>
      <c r="AF8059" s="104"/>
      <c r="AG8059" s="104"/>
      <c r="AK8059" s="104"/>
      <c r="AL8059" s="104"/>
      <c r="AO8059" s="104"/>
      <c r="AP8059" s="104"/>
    </row>
    <row r="8060" spans="21:42" ht="15" customHeight="1" x14ac:dyDescent="0.25">
      <c r="U8060" s="104"/>
      <c r="AB8060" s="104"/>
      <c r="AC8060" s="104"/>
      <c r="AF8060" s="104"/>
      <c r="AG8060" s="104"/>
      <c r="AK8060" s="104"/>
      <c r="AL8060" s="104"/>
      <c r="AO8060" s="104"/>
      <c r="AP8060" s="104"/>
    </row>
    <row r="8061" spans="21:42" ht="15" customHeight="1" x14ac:dyDescent="0.25">
      <c r="U8061" s="104"/>
      <c r="AB8061" s="104"/>
      <c r="AC8061" s="104"/>
      <c r="AF8061" s="104"/>
      <c r="AG8061" s="104"/>
      <c r="AK8061" s="104"/>
      <c r="AL8061" s="104"/>
      <c r="AO8061" s="104"/>
      <c r="AP8061" s="104"/>
    </row>
    <row r="8062" spans="21:42" ht="15" customHeight="1" x14ac:dyDescent="0.25">
      <c r="U8062" s="104"/>
      <c r="AB8062" s="104"/>
      <c r="AC8062" s="104"/>
      <c r="AF8062" s="104"/>
      <c r="AG8062" s="104"/>
      <c r="AK8062" s="104"/>
      <c r="AL8062" s="104"/>
      <c r="AO8062" s="104"/>
      <c r="AP8062" s="104"/>
    </row>
    <row r="8063" spans="21:42" ht="15" customHeight="1" x14ac:dyDescent="0.25">
      <c r="U8063" s="104"/>
      <c r="AB8063" s="104"/>
      <c r="AC8063" s="104"/>
      <c r="AF8063" s="104"/>
      <c r="AG8063" s="104"/>
      <c r="AK8063" s="104"/>
      <c r="AL8063" s="104"/>
      <c r="AO8063" s="104"/>
      <c r="AP8063" s="104"/>
    </row>
    <row r="8064" spans="21:42" ht="15" customHeight="1" x14ac:dyDescent="0.25">
      <c r="U8064" s="104"/>
      <c r="AB8064" s="104"/>
      <c r="AC8064" s="104"/>
      <c r="AF8064" s="104"/>
      <c r="AG8064" s="104"/>
      <c r="AK8064" s="104"/>
      <c r="AL8064" s="104"/>
      <c r="AO8064" s="104"/>
      <c r="AP8064" s="104"/>
    </row>
    <row r="8065" spans="21:42" ht="15" customHeight="1" x14ac:dyDescent="0.25">
      <c r="U8065" s="104"/>
      <c r="AB8065" s="104"/>
      <c r="AC8065" s="104"/>
      <c r="AF8065" s="104"/>
      <c r="AG8065" s="104"/>
      <c r="AK8065" s="104"/>
      <c r="AL8065" s="104"/>
      <c r="AO8065" s="104"/>
      <c r="AP8065" s="104"/>
    </row>
    <row r="8066" spans="21:42" ht="15" customHeight="1" x14ac:dyDescent="0.25">
      <c r="U8066" s="104"/>
      <c r="AB8066" s="104"/>
      <c r="AC8066" s="104"/>
      <c r="AF8066" s="104"/>
      <c r="AG8066" s="104"/>
      <c r="AK8066" s="104"/>
      <c r="AL8066" s="104"/>
      <c r="AO8066" s="104"/>
      <c r="AP8066" s="104"/>
    </row>
    <row r="8067" spans="21:42" ht="15" customHeight="1" x14ac:dyDescent="0.25">
      <c r="U8067" s="104"/>
      <c r="AB8067" s="104"/>
      <c r="AC8067" s="104"/>
      <c r="AF8067" s="104"/>
      <c r="AG8067" s="104"/>
      <c r="AK8067" s="104"/>
      <c r="AL8067" s="104"/>
      <c r="AO8067" s="104"/>
      <c r="AP8067" s="104"/>
    </row>
    <row r="8068" spans="21:42" ht="15" customHeight="1" x14ac:dyDescent="0.25">
      <c r="U8068" s="104"/>
      <c r="AB8068" s="104"/>
      <c r="AC8068" s="104"/>
      <c r="AF8068" s="104"/>
      <c r="AG8068" s="104"/>
      <c r="AK8068" s="104"/>
      <c r="AL8068" s="104"/>
      <c r="AO8068" s="104"/>
      <c r="AP8068" s="104"/>
    </row>
    <row r="8069" spans="21:42" ht="15" customHeight="1" x14ac:dyDescent="0.25">
      <c r="U8069" s="104"/>
      <c r="AB8069" s="104"/>
      <c r="AC8069" s="104"/>
      <c r="AF8069" s="104"/>
      <c r="AG8069" s="104"/>
      <c r="AK8069" s="104"/>
      <c r="AL8069" s="104"/>
      <c r="AO8069" s="104"/>
      <c r="AP8069" s="104"/>
    </row>
    <row r="8070" spans="21:42" ht="15" customHeight="1" x14ac:dyDescent="0.25">
      <c r="U8070" s="104"/>
      <c r="AB8070" s="104"/>
      <c r="AC8070" s="104"/>
      <c r="AF8070" s="104"/>
      <c r="AG8070" s="104"/>
      <c r="AK8070" s="104"/>
      <c r="AL8070" s="104"/>
      <c r="AO8070" s="104"/>
      <c r="AP8070" s="104"/>
    </row>
    <row r="8071" spans="21:42" ht="15" customHeight="1" x14ac:dyDescent="0.25">
      <c r="U8071" s="104"/>
      <c r="AB8071" s="104"/>
      <c r="AC8071" s="104"/>
      <c r="AF8071" s="104"/>
      <c r="AG8071" s="104"/>
      <c r="AK8071" s="104"/>
      <c r="AL8071" s="104"/>
      <c r="AO8071" s="104"/>
      <c r="AP8071" s="104"/>
    </row>
    <row r="8072" spans="21:42" ht="15" customHeight="1" x14ac:dyDescent="0.25">
      <c r="U8072" s="104"/>
      <c r="AB8072" s="104"/>
      <c r="AC8072" s="104"/>
      <c r="AF8072" s="104"/>
      <c r="AG8072" s="104"/>
      <c r="AK8072" s="104"/>
      <c r="AL8072" s="104"/>
      <c r="AO8072" s="104"/>
      <c r="AP8072" s="104"/>
    </row>
    <row r="8073" spans="21:42" ht="15" customHeight="1" x14ac:dyDescent="0.25">
      <c r="U8073" s="104"/>
      <c r="AB8073" s="104"/>
      <c r="AC8073" s="104"/>
      <c r="AF8073" s="104"/>
      <c r="AG8073" s="104"/>
      <c r="AK8073" s="104"/>
      <c r="AL8073" s="104"/>
      <c r="AO8073" s="104"/>
      <c r="AP8073" s="104"/>
    </row>
    <row r="8074" spans="21:42" ht="15" customHeight="1" x14ac:dyDescent="0.25">
      <c r="U8074" s="104"/>
      <c r="AB8074" s="104"/>
      <c r="AC8074" s="104"/>
      <c r="AF8074" s="104"/>
      <c r="AG8074" s="104"/>
      <c r="AK8074" s="104"/>
      <c r="AL8074" s="104"/>
      <c r="AO8074" s="104"/>
      <c r="AP8074" s="104"/>
    </row>
    <row r="8075" spans="21:42" ht="15" customHeight="1" x14ac:dyDescent="0.25">
      <c r="U8075" s="104"/>
      <c r="AB8075" s="104"/>
      <c r="AC8075" s="104"/>
      <c r="AF8075" s="104"/>
      <c r="AG8075" s="104"/>
      <c r="AK8075" s="104"/>
      <c r="AL8075" s="104"/>
      <c r="AO8075" s="104"/>
      <c r="AP8075" s="104"/>
    </row>
    <row r="8076" spans="21:42" ht="15" customHeight="1" x14ac:dyDescent="0.25">
      <c r="U8076" s="104"/>
      <c r="AB8076" s="104"/>
      <c r="AC8076" s="104"/>
      <c r="AF8076" s="104"/>
      <c r="AG8076" s="104"/>
      <c r="AK8076" s="104"/>
      <c r="AL8076" s="104"/>
      <c r="AO8076" s="104"/>
      <c r="AP8076" s="104"/>
    </row>
    <row r="8077" spans="21:42" ht="15" customHeight="1" x14ac:dyDescent="0.25">
      <c r="U8077" s="104"/>
      <c r="AB8077" s="104"/>
      <c r="AC8077" s="104"/>
      <c r="AF8077" s="104"/>
      <c r="AG8077" s="104"/>
      <c r="AK8077" s="104"/>
      <c r="AL8077" s="104"/>
      <c r="AO8077" s="104"/>
      <c r="AP8077" s="104"/>
    </row>
    <row r="8078" spans="21:42" ht="15" customHeight="1" x14ac:dyDescent="0.25">
      <c r="U8078" s="104"/>
      <c r="AB8078" s="104"/>
      <c r="AC8078" s="104"/>
      <c r="AF8078" s="104"/>
      <c r="AG8078" s="104"/>
      <c r="AK8078" s="104"/>
      <c r="AL8078" s="104"/>
      <c r="AO8078" s="104"/>
      <c r="AP8078" s="104"/>
    </row>
    <row r="8079" spans="21:42" ht="15" customHeight="1" x14ac:dyDescent="0.25">
      <c r="U8079" s="104"/>
      <c r="AB8079" s="104"/>
      <c r="AC8079" s="104"/>
      <c r="AF8079" s="104"/>
      <c r="AG8079" s="104"/>
      <c r="AK8079" s="104"/>
      <c r="AL8079" s="104"/>
      <c r="AO8079" s="104"/>
      <c r="AP8079" s="104"/>
    </row>
    <row r="8080" spans="21:42" ht="15" customHeight="1" x14ac:dyDescent="0.25">
      <c r="U8080" s="104"/>
      <c r="AB8080" s="104"/>
      <c r="AC8080" s="104"/>
      <c r="AF8080" s="104"/>
      <c r="AG8080" s="104"/>
      <c r="AK8080" s="104"/>
      <c r="AL8080" s="104"/>
      <c r="AO8080" s="104"/>
      <c r="AP8080" s="104"/>
    </row>
    <row r="8081" spans="21:42" ht="15" customHeight="1" x14ac:dyDescent="0.25">
      <c r="U8081" s="104"/>
      <c r="AB8081" s="104"/>
      <c r="AC8081" s="104"/>
      <c r="AF8081" s="104"/>
      <c r="AG8081" s="104"/>
      <c r="AK8081" s="104"/>
      <c r="AL8081" s="104"/>
      <c r="AO8081" s="104"/>
      <c r="AP8081" s="104"/>
    </row>
    <row r="8082" spans="21:42" ht="15" customHeight="1" x14ac:dyDescent="0.25">
      <c r="U8082" s="104"/>
      <c r="AB8082" s="104"/>
      <c r="AC8082" s="104"/>
      <c r="AF8082" s="104"/>
      <c r="AG8082" s="104"/>
      <c r="AK8082" s="104"/>
      <c r="AL8082" s="104"/>
      <c r="AO8082" s="104"/>
      <c r="AP8082" s="104"/>
    </row>
    <row r="8083" spans="21:42" ht="15" customHeight="1" x14ac:dyDescent="0.25">
      <c r="U8083" s="104"/>
      <c r="AB8083" s="104"/>
      <c r="AC8083" s="104"/>
      <c r="AF8083" s="104"/>
      <c r="AG8083" s="104"/>
      <c r="AK8083" s="104"/>
      <c r="AL8083" s="104"/>
      <c r="AO8083" s="104"/>
      <c r="AP8083" s="104"/>
    </row>
    <row r="8084" spans="21:42" ht="15" customHeight="1" x14ac:dyDescent="0.25">
      <c r="U8084" s="104"/>
      <c r="AB8084" s="104"/>
      <c r="AC8084" s="104"/>
      <c r="AF8084" s="104"/>
      <c r="AG8084" s="104"/>
      <c r="AK8084" s="104"/>
      <c r="AL8084" s="104"/>
      <c r="AO8084" s="104"/>
      <c r="AP8084" s="104"/>
    </row>
    <row r="8085" spans="21:42" ht="15" customHeight="1" x14ac:dyDescent="0.25">
      <c r="U8085" s="104"/>
      <c r="AB8085" s="104"/>
      <c r="AC8085" s="104"/>
      <c r="AF8085" s="104"/>
      <c r="AG8085" s="104"/>
      <c r="AK8085" s="104"/>
      <c r="AL8085" s="104"/>
      <c r="AO8085" s="104"/>
      <c r="AP8085" s="104"/>
    </row>
    <row r="8086" spans="21:42" ht="15" customHeight="1" x14ac:dyDescent="0.25">
      <c r="U8086" s="104"/>
      <c r="AB8086" s="104"/>
      <c r="AC8086" s="104"/>
      <c r="AF8086" s="104"/>
      <c r="AG8086" s="104"/>
      <c r="AK8086" s="104"/>
      <c r="AL8086" s="104"/>
      <c r="AO8086" s="104"/>
      <c r="AP8086" s="104"/>
    </row>
    <row r="8087" spans="21:42" ht="15" customHeight="1" x14ac:dyDescent="0.25">
      <c r="U8087" s="104"/>
      <c r="AB8087" s="104"/>
      <c r="AC8087" s="104"/>
      <c r="AF8087" s="104"/>
      <c r="AG8087" s="104"/>
      <c r="AK8087" s="104"/>
      <c r="AL8087" s="104"/>
      <c r="AO8087" s="104"/>
      <c r="AP8087" s="104"/>
    </row>
    <row r="8088" spans="21:42" ht="15" customHeight="1" x14ac:dyDescent="0.25">
      <c r="U8088" s="104"/>
      <c r="AB8088" s="104"/>
      <c r="AC8088" s="104"/>
      <c r="AF8088" s="104"/>
      <c r="AG8088" s="104"/>
      <c r="AK8088" s="104"/>
      <c r="AL8088" s="104"/>
      <c r="AO8088" s="104"/>
      <c r="AP8088" s="104"/>
    </row>
    <row r="8089" spans="21:42" ht="15" customHeight="1" x14ac:dyDescent="0.25">
      <c r="U8089" s="104"/>
      <c r="AB8089" s="104"/>
      <c r="AC8089" s="104"/>
      <c r="AF8089" s="104"/>
      <c r="AG8089" s="104"/>
      <c r="AK8089" s="104"/>
      <c r="AL8089" s="104"/>
      <c r="AO8089" s="104"/>
      <c r="AP8089" s="104"/>
    </row>
    <row r="8090" spans="21:42" ht="15" customHeight="1" x14ac:dyDescent="0.25">
      <c r="U8090" s="104"/>
      <c r="AB8090" s="104"/>
      <c r="AC8090" s="104"/>
      <c r="AF8090" s="104"/>
      <c r="AG8090" s="104"/>
      <c r="AK8090" s="104"/>
      <c r="AL8090" s="104"/>
      <c r="AO8090" s="104"/>
      <c r="AP8090" s="104"/>
    </row>
    <row r="8091" spans="21:42" ht="15" customHeight="1" x14ac:dyDescent="0.25">
      <c r="U8091" s="104"/>
      <c r="AB8091" s="104"/>
      <c r="AC8091" s="104"/>
      <c r="AF8091" s="104"/>
      <c r="AG8091" s="104"/>
      <c r="AK8091" s="104"/>
      <c r="AL8091" s="104"/>
      <c r="AO8091" s="104"/>
      <c r="AP8091" s="104"/>
    </row>
    <row r="8092" spans="21:42" ht="15" customHeight="1" x14ac:dyDescent="0.25">
      <c r="U8092" s="104"/>
      <c r="AB8092" s="104"/>
      <c r="AC8092" s="104"/>
      <c r="AF8092" s="104"/>
      <c r="AG8092" s="104"/>
      <c r="AK8092" s="104"/>
      <c r="AL8092" s="104"/>
      <c r="AO8092" s="104"/>
      <c r="AP8092" s="104"/>
    </row>
    <row r="8093" spans="21:42" ht="15" customHeight="1" x14ac:dyDescent="0.25">
      <c r="U8093" s="104"/>
      <c r="AB8093" s="104"/>
      <c r="AC8093" s="104"/>
      <c r="AF8093" s="104"/>
      <c r="AG8093" s="104"/>
      <c r="AK8093" s="104"/>
      <c r="AL8093" s="104"/>
      <c r="AO8093" s="104"/>
      <c r="AP8093" s="104"/>
    </row>
    <row r="8094" spans="21:42" ht="15" customHeight="1" x14ac:dyDescent="0.25">
      <c r="U8094" s="104"/>
      <c r="AB8094" s="104"/>
      <c r="AC8094" s="104"/>
      <c r="AF8094" s="104"/>
      <c r="AG8094" s="104"/>
      <c r="AK8094" s="104"/>
      <c r="AL8094" s="104"/>
      <c r="AO8094" s="104"/>
      <c r="AP8094" s="104"/>
    </row>
    <row r="8095" spans="21:42" ht="15" customHeight="1" x14ac:dyDescent="0.25">
      <c r="U8095" s="104"/>
      <c r="AB8095" s="104"/>
      <c r="AC8095" s="104"/>
      <c r="AF8095" s="104"/>
      <c r="AG8095" s="104"/>
      <c r="AK8095" s="104"/>
      <c r="AL8095" s="104"/>
      <c r="AO8095" s="104"/>
      <c r="AP8095" s="104"/>
    </row>
    <row r="8096" spans="21:42" ht="15" customHeight="1" x14ac:dyDescent="0.25">
      <c r="U8096" s="104"/>
      <c r="AB8096" s="104"/>
      <c r="AC8096" s="104"/>
      <c r="AF8096" s="104"/>
      <c r="AG8096" s="104"/>
      <c r="AK8096" s="104"/>
      <c r="AL8096" s="104"/>
      <c r="AO8096" s="104"/>
      <c r="AP8096" s="104"/>
    </row>
    <row r="8097" spans="21:42" ht="15" customHeight="1" x14ac:dyDescent="0.25">
      <c r="U8097" s="104"/>
      <c r="AB8097" s="104"/>
      <c r="AC8097" s="104"/>
      <c r="AF8097" s="104"/>
      <c r="AG8097" s="104"/>
      <c r="AK8097" s="104"/>
      <c r="AL8097" s="104"/>
      <c r="AO8097" s="104"/>
      <c r="AP8097" s="104"/>
    </row>
    <row r="8098" spans="21:42" ht="15" customHeight="1" x14ac:dyDescent="0.25">
      <c r="U8098" s="104"/>
      <c r="AB8098" s="104"/>
      <c r="AC8098" s="104"/>
      <c r="AF8098" s="104"/>
      <c r="AG8098" s="104"/>
      <c r="AK8098" s="104"/>
      <c r="AL8098" s="104"/>
      <c r="AO8098" s="104"/>
      <c r="AP8098" s="104"/>
    </row>
    <row r="8099" spans="21:42" ht="15" customHeight="1" x14ac:dyDescent="0.25">
      <c r="U8099" s="104"/>
      <c r="AB8099" s="104"/>
      <c r="AC8099" s="104"/>
      <c r="AF8099" s="104"/>
      <c r="AG8099" s="104"/>
      <c r="AK8099" s="104"/>
      <c r="AL8099" s="104"/>
      <c r="AO8099" s="104"/>
      <c r="AP8099" s="104"/>
    </row>
    <row r="8100" spans="21:42" ht="15" customHeight="1" x14ac:dyDescent="0.25">
      <c r="U8100" s="104"/>
      <c r="AB8100" s="104"/>
      <c r="AC8100" s="104"/>
      <c r="AF8100" s="104"/>
      <c r="AG8100" s="104"/>
      <c r="AK8100" s="104"/>
      <c r="AL8100" s="104"/>
      <c r="AO8100" s="104"/>
      <c r="AP8100" s="104"/>
    </row>
    <row r="8101" spans="21:42" ht="15" customHeight="1" x14ac:dyDescent="0.25">
      <c r="U8101" s="104"/>
      <c r="AB8101" s="104"/>
      <c r="AC8101" s="104"/>
      <c r="AF8101" s="104"/>
      <c r="AG8101" s="104"/>
      <c r="AK8101" s="104"/>
      <c r="AL8101" s="104"/>
      <c r="AO8101" s="104"/>
      <c r="AP8101" s="104"/>
    </row>
    <row r="8102" spans="21:42" ht="15" customHeight="1" x14ac:dyDescent="0.25">
      <c r="U8102" s="104"/>
      <c r="AB8102" s="104"/>
      <c r="AC8102" s="104"/>
      <c r="AF8102" s="104"/>
      <c r="AG8102" s="104"/>
      <c r="AK8102" s="104"/>
      <c r="AL8102" s="104"/>
      <c r="AO8102" s="104"/>
      <c r="AP8102" s="104"/>
    </row>
    <row r="8103" spans="21:42" ht="15" customHeight="1" x14ac:dyDescent="0.25">
      <c r="U8103" s="104"/>
      <c r="AB8103" s="104"/>
      <c r="AC8103" s="104"/>
      <c r="AF8103" s="104"/>
      <c r="AG8103" s="104"/>
      <c r="AK8103" s="104"/>
      <c r="AL8103" s="104"/>
      <c r="AO8103" s="104"/>
      <c r="AP8103" s="104"/>
    </row>
    <row r="8104" spans="21:42" ht="15" customHeight="1" x14ac:dyDescent="0.25">
      <c r="U8104" s="104"/>
      <c r="AB8104" s="104"/>
      <c r="AC8104" s="104"/>
      <c r="AF8104" s="104"/>
      <c r="AG8104" s="104"/>
      <c r="AK8104" s="104"/>
      <c r="AL8104" s="104"/>
      <c r="AO8104" s="104"/>
      <c r="AP8104" s="104"/>
    </row>
    <row r="8105" spans="21:42" ht="15" customHeight="1" x14ac:dyDescent="0.25">
      <c r="U8105" s="104"/>
      <c r="AB8105" s="104"/>
      <c r="AC8105" s="104"/>
      <c r="AF8105" s="104"/>
      <c r="AG8105" s="104"/>
      <c r="AK8105" s="104"/>
      <c r="AL8105" s="104"/>
      <c r="AO8105" s="104"/>
      <c r="AP8105" s="104"/>
    </row>
    <row r="8106" spans="21:42" ht="15" customHeight="1" x14ac:dyDescent="0.25">
      <c r="U8106" s="104"/>
      <c r="AB8106" s="104"/>
      <c r="AC8106" s="104"/>
      <c r="AF8106" s="104"/>
      <c r="AG8106" s="104"/>
      <c r="AK8106" s="104"/>
      <c r="AL8106" s="104"/>
      <c r="AO8106" s="104"/>
      <c r="AP8106" s="104"/>
    </row>
    <row r="8107" spans="21:42" ht="15" customHeight="1" x14ac:dyDescent="0.25">
      <c r="U8107" s="104"/>
      <c r="AB8107" s="104"/>
      <c r="AC8107" s="104"/>
      <c r="AF8107" s="104"/>
      <c r="AG8107" s="104"/>
      <c r="AK8107" s="104"/>
      <c r="AL8107" s="104"/>
      <c r="AO8107" s="104"/>
      <c r="AP8107" s="104"/>
    </row>
    <row r="8108" spans="21:42" ht="15" customHeight="1" x14ac:dyDescent="0.25">
      <c r="U8108" s="104"/>
      <c r="AB8108" s="104"/>
      <c r="AC8108" s="104"/>
      <c r="AF8108" s="104"/>
      <c r="AG8108" s="104"/>
      <c r="AK8108" s="104"/>
      <c r="AL8108" s="104"/>
      <c r="AO8108" s="104"/>
      <c r="AP8108" s="104"/>
    </row>
    <row r="8109" spans="21:42" ht="15" customHeight="1" x14ac:dyDescent="0.25">
      <c r="U8109" s="104"/>
      <c r="AB8109" s="104"/>
      <c r="AC8109" s="104"/>
      <c r="AF8109" s="104"/>
      <c r="AG8109" s="104"/>
      <c r="AK8109" s="104"/>
      <c r="AL8109" s="104"/>
      <c r="AO8109" s="104"/>
      <c r="AP8109" s="104"/>
    </row>
    <row r="8110" spans="21:42" ht="15" customHeight="1" x14ac:dyDescent="0.25">
      <c r="U8110" s="104"/>
      <c r="AB8110" s="104"/>
      <c r="AC8110" s="104"/>
      <c r="AF8110" s="104"/>
      <c r="AG8110" s="104"/>
      <c r="AK8110" s="104"/>
      <c r="AL8110" s="104"/>
      <c r="AO8110" s="104"/>
      <c r="AP8110" s="104"/>
    </row>
    <row r="8111" spans="21:42" ht="15" customHeight="1" x14ac:dyDescent="0.25">
      <c r="U8111" s="104"/>
      <c r="AB8111" s="104"/>
      <c r="AC8111" s="104"/>
      <c r="AF8111" s="104"/>
      <c r="AG8111" s="104"/>
      <c r="AK8111" s="104"/>
      <c r="AL8111" s="104"/>
      <c r="AO8111" s="104"/>
      <c r="AP8111" s="104"/>
    </row>
    <row r="8112" spans="21:42" ht="15" customHeight="1" x14ac:dyDescent="0.25">
      <c r="U8112" s="104"/>
      <c r="AB8112" s="104"/>
      <c r="AC8112" s="104"/>
      <c r="AF8112" s="104"/>
      <c r="AG8112" s="104"/>
      <c r="AK8112" s="104"/>
      <c r="AL8112" s="104"/>
      <c r="AO8112" s="104"/>
      <c r="AP8112" s="104"/>
    </row>
    <row r="8113" spans="21:42" ht="15" customHeight="1" x14ac:dyDescent="0.25">
      <c r="U8113" s="104"/>
      <c r="AB8113" s="104"/>
      <c r="AC8113" s="104"/>
      <c r="AF8113" s="104"/>
      <c r="AG8113" s="104"/>
      <c r="AK8113" s="104"/>
      <c r="AL8113" s="104"/>
      <c r="AO8113" s="104"/>
      <c r="AP8113" s="104"/>
    </row>
    <row r="8114" spans="21:42" ht="15" customHeight="1" x14ac:dyDescent="0.25">
      <c r="U8114" s="104"/>
      <c r="AB8114" s="104"/>
      <c r="AC8114" s="104"/>
      <c r="AF8114" s="104"/>
      <c r="AG8114" s="104"/>
      <c r="AK8114" s="104"/>
      <c r="AL8114" s="104"/>
      <c r="AO8114" s="104"/>
      <c r="AP8114" s="104"/>
    </row>
    <row r="8115" spans="21:42" ht="15" customHeight="1" x14ac:dyDescent="0.25">
      <c r="U8115" s="104"/>
      <c r="AB8115" s="104"/>
      <c r="AC8115" s="104"/>
      <c r="AF8115" s="104"/>
      <c r="AG8115" s="104"/>
      <c r="AK8115" s="104"/>
      <c r="AL8115" s="104"/>
      <c r="AO8115" s="104"/>
      <c r="AP8115" s="104"/>
    </row>
    <row r="8116" spans="21:42" ht="15" customHeight="1" x14ac:dyDescent="0.25">
      <c r="U8116" s="104"/>
      <c r="AB8116" s="104"/>
      <c r="AC8116" s="104"/>
      <c r="AF8116" s="104"/>
      <c r="AG8116" s="104"/>
      <c r="AK8116" s="104"/>
      <c r="AL8116" s="104"/>
      <c r="AO8116" s="104"/>
      <c r="AP8116" s="104"/>
    </row>
    <row r="8117" spans="21:42" ht="15" customHeight="1" x14ac:dyDescent="0.25">
      <c r="U8117" s="104"/>
      <c r="AB8117" s="104"/>
      <c r="AC8117" s="104"/>
      <c r="AF8117" s="104"/>
      <c r="AG8117" s="104"/>
      <c r="AK8117" s="104"/>
      <c r="AL8117" s="104"/>
      <c r="AO8117" s="104"/>
      <c r="AP8117" s="104"/>
    </row>
    <row r="8118" spans="21:42" ht="15" customHeight="1" x14ac:dyDescent="0.25">
      <c r="U8118" s="104"/>
      <c r="AB8118" s="104"/>
      <c r="AC8118" s="104"/>
      <c r="AF8118" s="104"/>
      <c r="AG8118" s="104"/>
      <c r="AK8118" s="104"/>
      <c r="AL8118" s="104"/>
      <c r="AO8118" s="104"/>
      <c r="AP8118" s="104"/>
    </row>
    <row r="8119" spans="21:42" ht="15" customHeight="1" x14ac:dyDescent="0.25">
      <c r="U8119" s="104"/>
      <c r="AB8119" s="104"/>
      <c r="AC8119" s="104"/>
      <c r="AF8119" s="104"/>
      <c r="AG8119" s="104"/>
      <c r="AK8119" s="104"/>
      <c r="AL8119" s="104"/>
      <c r="AO8119" s="104"/>
      <c r="AP8119" s="104"/>
    </row>
    <row r="8120" spans="21:42" ht="15" customHeight="1" x14ac:dyDescent="0.25">
      <c r="U8120" s="104"/>
      <c r="AB8120" s="104"/>
      <c r="AC8120" s="104"/>
      <c r="AF8120" s="104"/>
      <c r="AG8120" s="104"/>
      <c r="AK8120" s="104"/>
      <c r="AL8120" s="104"/>
      <c r="AO8120" s="104"/>
      <c r="AP8120" s="104"/>
    </row>
    <row r="8121" spans="21:42" ht="15" customHeight="1" x14ac:dyDescent="0.25">
      <c r="U8121" s="104"/>
      <c r="AB8121" s="104"/>
      <c r="AC8121" s="104"/>
      <c r="AF8121" s="104"/>
      <c r="AG8121" s="104"/>
      <c r="AK8121" s="104"/>
      <c r="AL8121" s="104"/>
      <c r="AO8121" s="104"/>
      <c r="AP8121" s="104"/>
    </row>
    <row r="8122" spans="21:42" ht="15" customHeight="1" x14ac:dyDescent="0.25">
      <c r="U8122" s="104"/>
      <c r="AB8122" s="104"/>
      <c r="AC8122" s="104"/>
      <c r="AF8122" s="104"/>
      <c r="AG8122" s="104"/>
      <c r="AK8122" s="104"/>
      <c r="AL8122" s="104"/>
      <c r="AO8122" s="104"/>
      <c r="AP8122" s="104"/>
    </row>
    <row r="8123" spans="21:42" ht="15" customHeight="1" x14ac:dyDescent="0.25">
      <c r="U8123" s="104"/>
      <c r="AB8123" s="104"/>
      <c r="AC8123" s="104"/>
      <c r="AF8123" s="104"/>
      <c r="AG8123" s="104"/>
      <c r="AK8123" s="104"/>
      <c r="AL8123" s="104"/>
      <c r="AO8123" s="104"/>
      <c r="AP8123" s="104"/>
    </row>
    <row r="8124" spans="21:42" ht="15" customHeight="1" x14ac:dyDescent="0.25">
      <c r="U8124" s="104"/>
      <c r="AB8124" s="104"/>
      <c r="AC8124" s="104"/>
      <c r="AF8124" s="104"/>
      <c r="AG8124" s="104"/>
      <c r="AK8124" s="104"/>
      <c r="AL8124" s="104"/>
      <c r="AO8124" s="104"/>
      <c r="AP8124" s="104"/>
    </row>
    <row r="8125" spans="21:42" ht="15" customHeight="1" x14ac:dyDescent="0.25">
      <c r="U8125" s="104"/>
      <c r="AB8125" s="104"/>
      <c r="AC8125" s="104"/>
      <c r="AF8125" s="104"/>
      <c r="AG8125" s="104"/>
      <c r="AK8125" s="104"/>
      <c r="AL8125" s="104"/>
      <c r="AO8125" s="104"/>
      <c r="AP8125" s="104"/>
    </row>
    <row r="8126" spans="21:42" ht="15" customHeight="1" x14ac:dyDescent="0.25">
      <c r="U8126" s="104"/>
      <c r="AB8126" s="104"/>
      <c r="AC8126" s="104"/>
      <c r="AF8126" s="104"/>
      <c r="AG8126" s="104"/>
      <c r="AK8126" s="104"/>
      <c r="AL8126" s="104"/>
      <c r="AO8126" s="104"/>
      <c r="AP8126" s="104"/>
    </row>
    <row r="8127" spans="21:42" ht="15" customHeight="1" x14ac:dyDescent="0.25">
      <c r="U8127" s="104"/>
      <c r="AB8127" s="104"/>
      <c r="AC8127" s="104"/>
      <c r="AF8127" s="104"/>
      <c r="AG8127" s="104"/>
      <c r="AK8127" s="104"/>
      <c r="AL8127" s="104"/>
      <c r="AO8127" s="104"/>
      <c r="AP8127" s="104"/>
    </row>
    <row r="8128" spans="21:42" ht="15" customHeight="1" x14ac:dyDescent="0.25">
      <c r="U8128" s="104"/>
      <c r="AB8128" s="104"/>
      <c r="AC8128" s="104"/>
      <c r="AF8128" s="104"/>
      <c r="AG8128" s="104"/>
      <c r="AK8128" s="104"/>
      <c r="AL8128" s="104"/>
      <c r="AO8128" s="104"/>
      <c r="AP8128" s="104"/>
    </row>
    <row r="8129" spans="21:42" ht="15" customHeight="1" x14ac:dyDescent="0.25">
      <c r="U8129" s="104"/>
      <c r="AB8129" s="104"/>
      <c r="AC8129" s="104"/>
      <c r="AF8129" s="104"/>
      <c r="AG8129" s="104"/>
      <c r="AK8129" s="104"/>
      <c r="AL8129" s="104"/>
      <c r="AO8129" s="104"/>
      <c r="AP8129" s="104"/>
    </row>
    <row r="8130" spans="21:42" ht="15" customHeight="1" x14ac:dyDescent="0.25">
      <c r="U8130" s="104"/>
      <c r="AB8130" s="104"/>
      <c r="AC8130" s="104"/>
      <c r="AF8130" s="104"/>
      <c r="AG8130" s="104"/>
      <c r="AK8130" s="104"/>
      <c r="AL8130" s="104"/>
      <c r="AO8130" s="104"/>
      <c r="AP8130" s="104"/>
    </row>
    <row r="8131" spans="21:42" ht="15" customHeight="1" x14ac:dyDescent="0.25">
      <c r="U8131" s="104"/>
      <c r="AB8131" s="104"/>
      <c r="AC8131" s="104"/>
      <c r="AF8131" s="104"/>
      <c r="AG8131" s="104"/>
      <c r="AK8131" s="104"/>
      <c r="AL8131" s="104"/>
      <c r="AO8131" s="104"/>
      <c r="AP8131" s="104"/>
    </row>
    <row r="8132" spans="21:42" ht="15" customHeight="1" x14ac:dyDescent="0.25">
      <c r="U8132" s="104"/>
      <c r="AB8132" s="104"/>
      <c r="AC8132" s="104"/>
      <c r="AF8132" s="104"/>
      <c r="AG8132" s="104"/>
      <c r="AK8132" s="104"/>
      <c r="AL8132" s="104"/>
      <c r="AO8132" s="104"/>
      <c r="AP8132" s="104"/>
    </row>
    <row r="8133" spans="21:42" ht="15" customHeight="1" x14ac:dyDescent="0.25">
      <c r="U8133" s="104"/>
      <c r="AB8133" s="104"/>
      <c r="AC8133" s="104"/>
      <c r="AF8133" s="104"/>
      <c r="AG8133" s="104"/>
      <c r="AK8133" s="104"/>
      <c r="AL8133" s="104"/>
      <c r="AO8133" s="104"/>
      <c r="AP8133" s="104"/>
    </row>
    <row r="8134" spans="21:42" ht="15" customHeight="1" x14ac:dyDescent="0.25">
      <c r="U8134" s="104"/>
      <c r="AB8134" s="104"/>
      <c r="AC8134" s="104"/>
      <c r="AF8134" s="104"/>
      <c r="AG8134" s="104"/>
      <c r="AK8134" s="104"/>
      <c r="AL8134" s="104"/>
      <c r="AO8134" s="104"/>
      <c r="AP8134" s="104"/>
    </row>
    <row r="8135" spans="21:42" ht="15" customHeight="1" x14ac:dyDescent="0.25">
      <c r="U8135" s="104"/>
      <c r="AB8135" s="104"/>
      <c r="AC8135" s="104"/>
      <c r="AF8135" s="104"/>
      <c r="AG8135" s="104"/>
      <c r="AK8135" s="104"/>
      <c r="AL8135" s="104"/>
      <c r="AO8135" s="104"/>
      <c r="AP8135" s="104"/>
    </row>
    <row r="8136" spans="21:42" ht="15" customHeight="1" x14ac:dyDescent="0.25">
      <c r="U8136" s="104"/>
      <c r="AB8136" s="104"/>
      <c r="AC8136" s="104"/>
      <c r="AF8136" s="104"/>
      <c r="AG8136" s="104"/>
      <c r="AK8136" s="104"/>
      <c r="AL8136" s="104"/>
      <c r="AO8136" s="104"/>
      <c r="AP8136" s="104"/>
    </row>
    <row r="8137" spans="21:42" ht="15" customHeight="1" x14ac:dyDescent="0.25">
      <c r="U8137" s="104"/>
      <c r="AB8137" s="104"/>
      <c r="AC8137" s="104"/>
      <c r="AF8137" s="104"/>
      <c r="AG8137" s="104"/>
      <c r="AK8137" s="104"/>
      <c r="AL8137" s="104"/>
      <c r="AO8137" s="104"/>
      <c r="AP8137" s="104"/>
    </row>
    <row r="8138" spans="21:42" ht="15" customHeight="1" x14ac:dyDescent="0.25">
      <c r="U8138" s="104"/>
      <c r="AB8138" s="104"/>
      <c r="AC8138" s="104"/>
      <c r="AF8138" s="104"/>
      <c r="AG8138" s="104"/>
      <c r="AK8138" s="104"/>
      <c r="AL8138" s="104"/>
      <c r="AO8138" s="104"/>
      <c r="AP8138" s="104"/>
    </row>
    <row r="8139" spans="21:42" ht="15" customHeight="1" x14ac:dyDescent="0.25">
      <c r="U8139" s="104"/>
      <c r="AB8139" s="104"/>
      <c r="AC8139" s="104"/>
      <c r="AF8139" s="104"/>
      <c r="AG8139" s="104"/>
      <c r="AK8139" s="104"/>
      <c r="AL8139" s="104"/>
      <c r="AO8139" s="104"/>
      <c r="AP8139" s="104"/>
    </row>
    <row r="8140" spans="21:42" ht="15" customHeight="1" x14ac:dyDescent="0.25">
      <c r="U8140" s="104"/>
      <c r="AB8140" s="104"/>
      <c r="AC8140" s="104"/>
      <c r="AF8140" s="104"/>
      <c r="AG8140" s="104"/>
      <c r="AK8140" s="104"/>
      <c r="AL8140" s="104"/>
      <c r="AO8140" s="104"/>
      <c r="AP8140" s="104"/>
    </row>
    <row r="8141" spans="21:42" ht="15" customHeight="1" x14ac:dyDescent="0.25">
      <c r="U8141" s="104"/>
      <c r="AB8141" s="104"/>
      <c r="AC8141" s="104"/>
      <c r="AF8141" s="104"/>
      <c r="AG8141" s="104"/>
      <c r="AK8141" s="104"/>
      <c r="AL8141" s="104"/>
      <c r="AO8141" s="104"/>
      <c r="AP8141" s="104"/>
    </row>
    <row r="8142" spans="21:42" ht="15" customHeight="1" x14ac:dyDescent="0.25">
      <c r="U8142" s="104"/>
      <c r="AB8142" s="104"/>
      <c r="AC8142" s="104"/>
      <c r="AF8142" s="104"/>
      <c r="AG8142" s="104"/>
      <c r="AK8142" s="104"/>
      <c r="AL8142" s="104"/>
      <c r="AO8142" s="104"/>
      <c r="AP8142" s="104"/>
    </row>
    <row r="8143" spans="21:42" ht="15" customHeight="1" x14ac:dyDescent="0.25">
      <c r="U8143" s="104"/>
      <c r="AB8143" s="104"/>
      <c r="AC8143" s="104"/>
      <c r="AF8143" s="104"/>
      <c r="AG8143" s="104"/>
      <c r="AK8143" s="104"/>
      <c r="AL8143" s="104"/>
      <c r="AO8143" s="104"/>
      <c r="AP8143" s="104"/>
    </row>
    <row r="8144" spans="21:42" ht="15" customHeight="1" x14ac:dyDescent="0.25">
      <c r="U8144" s="104"/>
      <c r="AB8144" s="104"/>
      <c r="AC8144" s="104"/>
      <c r="AF8144" s="104"/>
      <c r="AG8144" s="104"/>
      <c r="AK8144" s="104"/>
      <c r="AL8144" s="104"/>
      <c r="AO8144" s="104"/>
      <c r="AP8144" s="104"/>
    </row>
    <row r="8145" spans="21:42" ht="15" customHeight="1" x14ac:dyDescent="0.25">
      <c r="U8145" s="104"/>
      <c r="AB8145" s="104"/>
      <c r="AC8145" s="104"/>
      <c r="AF8145" s="104"/>
      <c r="AG8145" s="104"/>
      <c r="AK8145" s="104"/>
      <c r="AL8145" s="104"/>
      <c r="AO8145" s="104"/>
      <c r="AP8145" s="104"/>
    </row>
    <row r="8146" spans="21:42" ht="15" customHeight="1" x14ac:dyDescent="0.25">
      <c r="U8146" s="104"/>
      <c r="AB8146" s="104"/>
      <c r="AC8146" s="104"/>
      <c r="AF8146" s="104"/>
      <c r="AG8146" s="104"/>
      <c r="AK8146" s="104"/>
      <c r="AL8146" s="104"/>
      <c r="AO8146" s="104"/>
      <c r="AP8146" s="104"/>
    </row>
    <row r="8147" spans="21:42" ht="15" customHeight="1" x14ac:dyDescent="0.25">
      <c r="U8147" s="104"/>
      <c r="AB8147" s="104"/>
      <c r="AC8147" s="104"/>
      <c r="AF8147" s="104"/>
      <c r="AG8147" s="104"/>
      <c r="AK8147" s="104"/>
      <c r="AL8147" s="104"/>
      <c r="AO8147" s="104"/>
      <c r="AP8147" s="104"/>
    </row>
    <row r="8148" spans="21:42" ht="15" customHeight="1" x14ac:dyDescent="0.25">
      <c r="U8148" s="104"/>
      <c r="AB8148" s="104"/>
      <c r="AC8148" s="104"/>
      <c r="AF8148" s="104"/>
      <c r="AG8148" s="104"/>
      <c r="AK8148" s="104"/>
      <c r="AL8148" s="104"/>
      <c r="AO8148" s="104"/>
      <c r="AP8148" s="104"/>
    </row>
    <row r="8149" spans="21:42" ht="15" customHeight="1" x14ac:dyDescent="0.25">
      <c r="U8149" s="104"/>
      <c r="AB8149" s="104"/>
      <c r="AC8149" s="104"/>
      <c r="AF8149" s="104"/>
      <c r="AG8149" s="104"/>
      <c r="AK8149" s="104"/>
      <c r="AL8149" s="104"/>
      <c r="AO8149" s="104"/>
      <c r="AP8149" s="104"/>
    </row>
    <row r="8150" spans="21:42" ht="15" customHeight="1" x14ac:dyDescent="0.25">
      <c r="U8150" s="104"/>
      <c r="AB8150" s="104"/>
      <c r="AC8150" s="104"/>
      <c r="AF8150" s="104"/>
      <c r="AG8150" s="104"/>
      <c r="AK8150" s="104"/>
      <c r="AL8150" s="104"/>
      <c r="AO8150" s="104"/>
      <c r="AP8150" s="104"/>
    </row>
    <row r="8151" spans="21:42" ht="15" customHeight="1" x14ac:dyDescent="0.25">
      <c r="U8151" s="104"/>
      <c r="AB8151" s="104"/>
      <c r="AC8151" s="104"/>
      <c r="AF8151" s="104"/>
      <c r="AG8151" s="104"/>
      <c r="AK8151" s="104"/>
      <c r="AL8151" s="104"/>
      <c r="AO8151" s="104"/>
      <c r="AP8151" s="104"/>
    </row>
    <row r="8152" spans="21:42" ht="15" customHeight="1" x14ac:dyDescent="0.25">
      <c r="U8152" s="104"/>
      <c r="AB8152" s="104"/>
      <c r="AC8152" s="104"/>
      <c r="AF8152" s="104"/>
      <c r="AG8152" s="104"/>
      <c r="AK8152" s="104"/>
      <c r="AL8152" s="104"/>
      <c r="AO8152" s="104"/>
      <c r="AP8152" s="104"/>
    </row>
    <row r="8153" spans="21:42" ht="15" customHeight="1" x14ac:dyDescent="0.25">
      <c r="U8153" s="104"/>
      <c r="AB8153" s="104"/>
      <c r="AC8153" s="104"/>
      <c r="AF8153" s="104"/>
      <c r="AG8153" s="104"/>
      <c r="AK8153" s="104"/>
      <c r="AL8153" s="104"/>
      <c r="AO8153" s="104"/>
      <c r="AP8153" s="104"/>
    </row>
    <row r="8154" spans="21:42" ht="15" customHeight="1" x14ac:dyDescent="0.25">
      <c r="U8154" s="104"/>
      <c r="AB8154" s="104"/>
      <c r="AC8154" s="104"/>
      <c r="AF8154" s="104"/>
      <c r="AG8154" s="104"/>
      <c r="AK8154" s="104"/>
      <c r="AL8154" s="104"/>
      <c r="AO8154" s="104"/>
      <c r="AP8154" s="104"/>
    </row>
    <row r="8155" spans="21:42" ht="15" customHeight="1" x14ac:dyDescent="0.25">
      <c r="U8155" s="104"/>
      <c r="AB8155" s="104"/>
      <c r="AC8155" s="104"/>
      <c r="AF8155" s="104"/>
      <c r="AG8155" s="104"/>
      <c r="AK8155" s="104"/>
      <c r="AL8155" s="104"/>
      <c r="AO8155" s="104"/>
      <c r="AP8155" s="104"/>
    </row>
    <row r="8156" spans="21:42" ht="15" customHeight="1" x14ac:dyDescent="0.25">
      <c r="U8156" s="104"/>
      <c r="AB8156" s="104"/>
      <c r="AC8156" s="104"/>
      <c r="AF8156" s="104"/>
      <c r="AG8156" s="104"/>
      <c r="AK8156" s="104"/>
      <c r="AL8156" s="104"/>
      <c r="AO8156" s="104"/>
      <c r="AP8156" s="104"/>
    </row>
    <row r="8157" spans="21:42" ht="15" customHeight="1" x14ac:dyDescent="0.25">
      <c r="U8157" s="104"/>
      <c r="AB8157" s="104"/>
      <c r="AC8157" s="104"/>
      <c r="AF8157" s="104"/>
      <c r="AG8157" s="104"/>
      <c r="AK8157" s="104"/>
      <c r="AL8157" s="104"/>
      <c r="AO8157" s="104"/>
      <c r="AP8157" s="104"/>
    </row>
    <row r="8158" spans="21:42" ht="15" customHeight="1" x14ac:dyDescent="0.25">
      <c r="U8158" s="104"/>
      <c r="AB8158" s="104"/>
      <c r="AC8158" s="104"/>
      <c r="AF8158" s="104"/>
      <c r="AG8158" s="104"/>
      <c r="AK8158" s="104"/>
      <c r="AL8158" s="104"/>
      <c r="AO8158" s="104"/>
      <c r="AP8158" s="104"/>
    </row>
    <row r="8159" spans="21:42" ht="15" customHeight="1" x14ac:dyDescent="0.25">
      <c r="U8159" s="104"/>
      <c r="AB8159" s="104"/>
      <c r="AC8159" s="104"/>
      <c r="AF8159" s="104"/>
      <c r="AG8159" s="104"/>
      <c r="AK8159" s="104"/>
      <c r="AL8159" s="104"/>
      <c r="AO8159" s="104"/>
      <c r="AP8159" s="104"/>
    </row>
    <row r="8160" spans="21:42" ht="15" customHeight="1" x14ac:dyDescent="0.25">
      <c r="U8160" s="104"/>
      <c r="AB8160" s="104"/>
      <c r="AC8160" s="104"/>
      <c r="AF8160" s="104"/>
      <c r="AG8160" s="104"/>
      <c r="AK8160" s="104"/>
      <c r="AL8160" s="104"/>
      <c r="AO8160" s="104"/>
      <c r="AP8160" s="104"/>
    </row>
    <row r="8161" spans="21:42" ht="15" customHeight="1" x14ac:dyDescent="0.25">
      <c r="U8161" s="104"/>
      <c r="AB8161" s="104"/>
      <c r="AC8161" s="104"/>
      <c r="AF8161" s="104"/>
      <c r="AG8161" s="104"/>
      <c r="AK8161" s="104"/>
      <c r="AL8161" s="104"/>
      <c r="AO8161" s="104"/>
      <c r="AP8161" s="104"/>
    </row>
    <row r="8162" spans="21:42" ht="15" customHeight="1" x14ac:dyDescent="0.25">
      <c r="U8162" s="104"/>
      <c r="AB8162" s="104"/>
      <c r="AC8162" s="104"/>
      <c r="AF8162" s="104"/>
      <c r="AG8162" s="104"/>
      <c r="AK8162" s="104"/>
      <c r="AL8162" s="104"/>
      <c r="AO8162" s="104"/>
      <c r="AP8162" s="104"/>
    </row>
    <row r="8163" spans="21:42" ht="15" customHeight="1" x14ac:dyDescent="0.25">
      <c r="U8163" s="104"/>
      <c r="AB8163" s="104"/>
      <c r="AC8163" s="104"/>
      <c r="AF8163" s="104"/>
      <c r="AG8163" s="104"/>
      <c r="AK8163" s="104"/>
      <c r="AL8163" s="104"/>
      <c r="AO8163" s="104"/>
      <c r="AP8163" s="104"/>
    </row>
    <row r="8164" spans="21:42" ht="15" customHeight="1" x14ac:dyDescent="0.25">
      <c r="U8164" s="104"/>
      <c r="AB8164" s="104"/>
      <c r="AC8164" s="104"/>
      <c r="AF8164" s="104"/>
      <c r="AG8164" s="104"/>
      <c r="AK8164" s="104"/>
      <c r="AL8164" s="104"/>
      <c r="AO8164" s="104"/>
      <c r="AP8164" s="104"/>
    </row>
    <row r="8165" spans="21:42" ht="15" customHeight="1" x14ac:dyDescent="0.25">
      <c r="U8165" s="104"/>
      <c r="AB8165" s="104"/>
      <c r="AC8165" s="104"/>
      <c r="AF8165" s="104"/>
      <c r="AG8165" s="104"/>
      <c r="AK8165" s="104"/>
      <c r="AL8165" s="104"/>
      <c r="AO8165" s="104"/>
      <c r="AP8165" s="104"/>
    </row>
    <row r="8166" spans="21:42" ht="15" customHeight="1" x14ac:dyDescent="0.25">
      <c r="U8166" s="104"/>
      <c r="AB8166" s="104"/>
      <c r="AC8166" s="104"/>
      <c r="AF8166" s="104"/>
      <c r="AG8166" s="104"/>
      <c r="AK8166" s="104"/>
      <c r="AL8166" s="104"/>
      <c r="AO8166" s="104"/>
      <c r="AP8166" s="104"/>
    </row>
    <row r="8167" spans="21:42" ht="15" customHeight="1" x14ac:dyDescent="0.25">
      <c r="U8167" s="104"/>
      <c r="AB8167" s="104"/>
      <c r="AC8167" s="104"/>
      <c r="AF8167" s="104"/>
      <c r="AG8167" s="104"/>
      <c r="AK8167" s="104"/>
      <c r="AL8167" s="104"/>
      <c r="AO8167" s="104"/>
      <c r="AP8167" s="104"/>
    </row>
    <row r="8168" spans="21:42" ht="15" customHeight="1" x14ac:dyDescent="0.25">
      <c r="U8168" s="104"/>
      <c r="AB8168" s="104"/>
      <c r="AC8168" s="104"/>
      <c r="AF8168" s="104"/>
      <c r="AG8168" s="104"/>
      <c r="AK8168" s="104"/>
      <c r="AL8168" s="104"/>
      <c r="AO8168" s="104"/>
      <c r="AP8168" s="104"/>
    </row>
    <row r="8169" spans="21:42" ht="15" customHeight="1" x14ac:dyDescent="0.25">
      <c r="U8169" s="104"/>
      <c r="AB8169" s="104"/>
      <c r="AC8169" s="104"/>
      <c r="AF8169" s="104"/>
      <c r="AG8169" s="104"/>
      <c r="AK8169" s="104"/>
      <c r="AL8169" s="104"/>
      <c r="AO8169" s="104"/>
      <c r="AP8169" s="104"/>
    </row>
    <row r="8170" spans="21:42" ht="15" customHeight="1" x14ac:dyDescent="0.25">
      <c r="U8170" s="104"/>
      <c r="AB8170" s="104"/>
      <c r="AC8170" s="104"/>
      <c r="AF8170" s="104"/>
      <c r="AG8170" s="104"/>
      <c r="AK8170" s="104"/>
      <c r="AL8170" s="104"/>
      <c r="AO8170" s="104"/>
      <c r="AP8170" s="104"/>
    </row>
    <row r="8171" spans="21:42" ht="15" customHeight="1" x14ac:dyDescent="0.25">
      <c r="U8171" s="104"/>
      <c r="AB8171" s="104"/>
      <c r="AC8171" s="104"/>
      <c r="AF8171" s="104"/>
      <c r="AG8171" s="104"/>
      <c r="AK8171" s="104"/>
      <c r="AL8171" s="104"/>
      <c r="AO8171" s="104"/>
      <c r="AP8171" s="104"/>
    </row>
    <row r="8172" spans="21:42" ht="15" customHeight="1" x14ac:dyDescent="0.25">
      <c r="U8172" s="104"/>
      <c r="AB8172" s="104"/>
      <c r="AC8172" s="104"/>
      <c r="AF8172" s="104"/>
      <c r="AG8172" s="104"/>
      <c r="AK8172" s="104"/>
      <c r="AL8172" s="104"/>
      <c r="AO8172" s="104"/>
      <c r="AP8172" s="104"/>
    </row>
    <row r="8173" spans="21:42" ht="15" customHeight="1" x14ac:dyDescent="0.25">
      <c r="U8173" s="104"/>
      <c r="AB8173" s="104"/>
      <c r="AC8173" s="104"/>
      <c r="AF8173" s="104"/>
      <c r="AG8173" s="104"/>
      <c r="AK8173" s="104"/>
      <c r="AL8173" s="104"/>
      <c r="AO8173" s="104"/>
      <c r="AP8173" s="104"/>
    </row>
    <row r="8174" spans="21:42" ht="15" customHeight="1" x14ac:dyDescent="0.25">
      <c r="U8174" s="104"/>
      <c r="AB8174" s="104"/>
      <c r="AC8174" s="104"/>
      <c r="AF8174" s="104"/>
      <c r="AG8174" s="104"/>
      <c r="AK8174" s="104"/>
      <c r="AL8174" s="104"/>
      <c r="AO8174" s="104"/>
      <c r="AP8174" s="104"/>
    </row>
    <row r="8175" spans="21:42" ht="15" customHeight="1" x14ac:dyDescent="0.25">
      <c r="U8175" s="104"/>
      <c r="AB8175" s="104"/>
      <c r="AC8175" s="104"/>
      <c r="AF8175" s="104"/>
      <c r="AG8175" s="104"/>
      <c r="AK8175" s="104"/>
      <c r="AL8175" s="104"/>
      <c r="AO8175" s="104"/>
      <c r="AP8175" s="104"/>
    </row>
    <row r="8176" spans="21:42" ht="15" customHeight="1" x14ac:dyDescent="0.25">
      <c r="U8176" s="104"/>
      <c r="AB8176" s="104"/>
      <c r="AC8176" s="104"/>
      <c r="AF8176" s="104"/>
      <c r="AG8176" s="104"/>
      <c r="AK8176" s="104"/>
      <c r="AL8176" s="104"/>
      <c r="AO8176" s="104"/>
      <c r="AP8176" s="104"/>
    </row>
    <row r="8177" spans="21:42" ht="15" customHeight="1" x14ac:dyDescent="0.25">
      <c r="U8177" s="104"/>
      <c r="AB8177" s="104"/>
      <c r="AC8177" s="104"/>
      <c r="AF8177" s="104"/>
      <c r="AG8177" s="104"/>
      <c r="AK8177" s="104"/>
      <c r="AL8177" s="104"/>
      <c r="AO8177" s="104"/>
      <c r="AP8177" s="104"/>
    </row>
    <row r="8178" spans="21:42" ht="15" customHeight="1" x14ac:dyDescent="0.25">
      <c r="U8178" s="104"/>
      <c r="AB8178" s="104"/>
      <c r="AC8178" s="104"/>
      <c r="AF8178" s="104"/>
      <c r="AG8178" s="104"/>
      <c r="AK8178" s="104"/>
      <c r="AL8178" s="104"/>
      <c r="AO8178" s="104"/>
      <c r="AP8178" s="104"/>
    </row>
    <row r="8179" spans="21:42" ht="15" customHeight="1" x14ac:dyDescent="0.25">
      <c r="U8179" s="104"/>
      <c r="AB8179" s="104"/>
      <c r="AC8179" s="104"/>
      <c r="AF8179" s="104"/>
      <c r="AG8179" s="104"/>
      <c r="AK8179" s="104"/>
      <c r="AL8179" s="104"/>
      <c r="AO8179" s="104"/>
      <c r="AP8179" s="104"/>
    </row>
    <row r="8180" spans="21:42" ht="15" customHeight="1" x14ac:dyDescent="0.25">
      <c r="U8180" s="104"/>
      <c r="AB8180" s="104"/>
      <c r="AC8180" s="104"/>
      <c r="AF8180" s="104"/>
      <c r="AG8180" s="104"/>
      <c r="AK8180" s="104"/>
      <c r="AL8180" s="104"/>
      <c r="AO8180" s="104"/>
      <c r="AP8180" s="104"/>
    </row>
    <row r="8181" spans="21:42" ht="15" customHeight="1" x14ac:dyDescent="0.25">
      <c r="U8181" s="104"/>
      <c r="AB8181" s="104"/>
      <c r="AC8181" s="104"/>
      <c r="AF8181" s="104"/>
      <c r="AG8181" s="104"/>
      <c r="AK8181" s="104"/>
      <c r="AL8181" s="104"/>
      <c r="AO8181" s="104"/>
      <c r="AP8181" s="104"/>
    </row>
    <row r="8182" spans="21:42" ht="15" customHeight="1" x14ac:dyDescent="0.25">
      <c r="U8182" s="104"/>
      <c r="AB8182" s="104"/>
      <c r="AC8182" s="104"/>
      <c r="AF8182" s="104"/>
      <c r="AG8182" s="104"/>
      <c r="AK8182" s="104"/>
      <c r="AL8182" s="104"/>
      <c r="AO8182" s="104"/>
      <c r="AP8182" s="104"/>
    </row>
    <row r="8183" spans="21:42" ht="15" customHeight="1" x14ac:dyDescent="0.25">
      <c r="U8183" s="104"/>
      <c r="AB8183" s="104"/>
      <c r="AC8183" s="104"/>
      <c r="AF8183" s="104"/>
      <c r="AG8183" s="104"/>
      <c r="AK8183" s="104"/>
      <c r="AL8183" s="104"/>
      <c r="AO8183" s="104"/>
      <c r="AP8183" s="104"/>
    </row>
    <row r="8184" spans="21:42" ht="15" customHeight="1" x14ac:dyDescent="0.25">
      <c r="U8184" s="104"/>
      <c r="AB8184" s="104"/>
      <c r="AC8184" s="104"/>
      <c r="AF8184" s="104"/>
      <c r="AG8184" s="104"/>
      <c r="AK8184" s="104"/>
      <c r="AL8184" s="104"/>
      <c r="AO8184" s="104"/>
      <c r="AP8184" s="104"/>
    </row>
    <row r="8185" spans="21:42" ht="15" customHeight="1" x14ac:dyDescent="0.25">
      <c r="U8185" s="104"/>
      <c r="AB8185" s="104"/>
      <c r="AC8185" s="104"/>
      <c r="AF8185" s="104"/>
      <c r="AG8185" s="104"/>
      <c r="AK8185" s="104"/>
      <c r="AL8185" s="104"/>
      <c r="AO8185" s="104"/>
      <c r="AP8185" s="104"/>
    </row>
    <row r="8186" spans="21:42" ht="15" customHeight="1" x14ac:dyDescent="0.25">
      <c r="U8186" s="104"/>
      <c r="AB8186" s="104"/>
      <c r="AC8186" s="104"/>
      <c r="AF8186" s="104"/>
      <c r="AG8186" s="104"/>
      <c r="AK8186" s="104"/>
      <c r="AL8186" s="104"/>
      <c r="AO8186" s="104"/>
      <c r="AP8186" s="104"/>
    </row>
    <row r="8187" spans="21:42" ht="15" customHeight="1" x14ac:dyDescent="0.25">
      <c r="U8187" s="104"/>
      <c r="AB8187" s="104"/>
      <c r="AC8187" s="104"/>
      <c r="AF8187" s="104"/>
      <c r="AG8187" s="104"/>
      <c r="AK8187" s="104"/>
      <c r="AL8187" s="104"/>
      <c r="AO8187" s="104"/>
      <c r="AP8187" s="104"/>
    </row>
    <row r="8188" spans="21:42" ht="15" customHeight="1" x14ac:dyDescent="0.25">
      <c r="U8188" s="104"/>
      <c r="AB8188" s="104"/>
      <c r="AC8188" s="104"/>
      <c r="AF8188" s="104"/>
      <c r="AG8188" s="104"/>
      <c r="AK8188" s="104"/>
      <c r="AL8188" s="104"/>
      <c r="AO8188" s="104"/>
      <c r="AP8188" s="104"/>
    </row>
    <row r="8189" spans="21:42" ht="15" customHeight="1" x14ac:dyDescent="0.25">
      <c r="U8189" s="104"/>
      <c r="AB8189" s="104"/>
      <c r="AC8189" s="104"/>
      <c r="AF8189" s="104"/>
      <c r="AG8189" s="104"/>
      <c r="AK8189" s="104"/>
      <c r="AL8189" s="104"/>
      <c r="AO8189" s="104"/>
      <c r="AP8189" s="104"/>
    </row>
    <row r="8190" spans="21:42" ht="15" customHeight="1" x14ac:dyDescent="0.25">
      <c r="U8190" s="104"/>
      <c r="AB8190" s="104"/>
      <c r="AC8190" s="104"/>
      <c r="AF8190" s="104"/>
      <c r="AG8190" s="104"/>
      <c r="AK8190" s="104"/>
      <c r="AL8190" s="104"/>
      <c r="AO8190" s="104"/>
      <c r="AP8190" s="104"/>
    </row>
    <row r="8191" spans="21:42" ht="15" customHeight="1" x14ac:dyDescent="0.25">
      <c r="U8191" s="104"/>
      <c r="AB8191" s="104"/>
      <c r="AC8191" s="104"/>
      <c r="AF8191" s="104"/>
      <c r="AG8191" s="104"/>
      <c r="AK8191" s="104"/>
      <c r="AL8191" s="104"/>
      <c r="AO8191" s="104"/>
      <c r="AP8191" s="104"/>
    </row>
    <row r="8192" spans="21:42" ht="15" customHeight="1" x14ac:dyDescent="0.25">
      <c r="U8192" s="104"/>
      <c r="AB8192" s="104"/>
      <c r="AC8192" s="104"/>
      <c r="AF8192" s="104"/>
      <c r="AG8192" s="104"/>
      <c r="AK8192" s="104"/>
      <c r="AL8192" s="104"/>
      <c r="AO8192" s="104"/>
      <c r="AP8192" s="104"/>
    </row>
    <row r="8193" spans="21:42" ht="15" customHeight="1" x14ac:dyDescent="0.25">
      <c r="U8193" s="104"/>
      <c r="AB8193" s="104"/>
      <c r="AC8193" s="104"/>
      <c r="AF8193" s="104"/>
      <c r="AG8193" s="104"/>
      <c r="AK8193" s="104"/>
      <c r="AL8193" s="104"/>
      <c r="AO8193" s="104"/>
      <c r="AP8193" s="104"/>
    </row>
    <row r="8194" spans="21:42" ht="15" customHeight="1" x14ac:dyDescent="0.25">
      <c r="U8194" s="104"/>
      <c r="AB8194" s="104"/>
      <c r="AC8194" s="104"/>
      <c r="AF8194" s="104"/>
      <c r="AG8194" s="104"/>
      <c r="AK8194" s="104"/>
      <c r="AL8194" s="104"/>
      <c r="AO8194" s="104"/>
      <c r="AP8194" s="104"/>
    </row>
    <row r="8195" spans="21:42" ht="15" customHeight="1" x14ac:dyDescent="0.25">
      <c r="U8195" s="104"/>
      <c r="AB8195" s="104"/>
      <c r="AC8195" s="104"/>
      <c r="AF8195" s="104"/>
      <c r="AG8195" s="104"/>
      <c r="AK8195" s="104"/>
      <c r="AL8195" s="104"/>
      <c r="AO8195" s="104"/>
      <c r="AP8195" s="104"/>
    </row>
    <row r="8196" spans="21:42" ht="15" customHeight="1" x14ac:dyDescent="0.25">
      <c r="U8196" s="104"/>
      <c r="AB8196" s="104"/>
      <c r="AC8196" s="104"/>
      <c r="AF8196" s="104"/>
      <c r="AG8196" s="104"/>
      <c r="AK8196" s="104"/>
      <c r="AL8196" s="104"/>
      <c r="AO8196" s="104"/>
      <c r="AP8196" s="104"/>
    </row>
    <row r="8197" spans="21:42" ht="15" customHeight="1" x14ac:dyDescent="0.25">
      <c r="U8197" s="104"/>
      <c r="AB8197" s="104"/>
      <c r="AC8197" s="104"/>
      <c r="AF8197" s="104"/>
      <c r="AG8197" s="104"/>
      <c r="AK8197" s="104"/>
      <c r="AL8197" s="104"/>
      <c r="AO8197" s="104"/>
      <c r="AP8197" s="104"/>
    </row>
    <row r="8198" spans="21:42" ht="15" customHeight="1" x14ac:dyDescent="0.25">
      <c r="U8198" s="104"/>
      <c r="AB8198" s="104"/>
      <c r="AC8198" s="104"/>
      <c r="AF8198" s="104"/>
      <c r="AG8198" s="104"/>
      <c r="AK8198" s="104"/>
      <c r="AL8198" s="104"/>
      <c r="AO8198" s="104"/>
      <c r="AP8198" s="104"/>
    </row>
    <row r="8199" spans="21:42" ht="15" customHeight="1" x14ac:dyDescent="0.25">
      <c r="U8199" s="104"/>
      <c r="AB8199" s="104"/>
      <c r="AC8199" s="104"/>
      <c r="AF8199" s="104"/>
      <c r="AG8199" s="104"/>
      <c r="AK8199" s="104"/>
      <c r="AL8199" s="104"/>
      <c r="AO8199" s="104"/>
      <c r="AP8199" s="104"/>
    </row>
    <row r="8200" spans="21:42" ht="15" customHeight="1" x14ac:dyDescent="0.25">
      <c r="U8200" s="104"/>
      <c r="AB8200" s="104"/>
      <c r="AC8200" s="104"/>
      <c r="AF8200" s="104"/>
      <c r="AG8200" s="104"/>
      <c r="AK8200" s="104"/>
      <c r="AL8200" s="104"/>
      <c r="AO8200" s="104"/>
      <c r="AP8200" s="104"/>
    </row>
    <row r="8201" spans="21:42" ht="15" customHeight="1" x14ac:dyDescent="0.25">
      <c r="U8201" s="104"/>
      <c r="AB8201" s="104"/>
      <c r="AC8201" s="104"/>
      <c r="AF8201" s="104"/>
      <c r="AG8201" s="104"/>
      <c r="AK8201" s="104"/>
      <c r="AL8201" s="104"/>
      <c r="AO8201" s="104"/>
      <c r="AP8201" s="104"/>
    </row>
    <row r="8202" spans="21:42" ht="15" customHeight="1" x14ac:dyDescent="0.25">
      <c r="U8202" s="104"/>
      <c r="AB8202" s="104"/>
      <c r="AC8202" s="104"/>
      <c r="AF8202" s="104"/>
      <c r="AG8202" s="104"/>
      <c r="AK8202" s="104"/>
      <c r="AL8202" s="104"/>
      <c r="AO8202" s="104"/>
      <c r="AP8202" s="104"/>
    </row>
    <row r="8203" spans="21:42" ht="15" customHeight="1" x14ac:dyDescent="0.25">
      <c r="U8203" s="104"/>
      <c r="AB8203" s="104"/>
      <c r="AC8203" s="104"/>
      <c r="AF8203" s="104"/>
      <c r="AG8203" s="104"/>
      <c r="AK8203" s="104"/>
      <c r="AL8203" s="104"/>
      <c r="AO8203" s="104"/>
      <c r="AP8203" s="104"/>
    </row>
    <row r="8204" spans="21:42" ht="15" customHeight="1" x14ac:dyDescent="0.25">
      <c r="U8204" s="104"/>
      <c r="AB8204" s="104"/>
      <c r="AC8204" s="104"/>
      <c r="AF8204" s="104"/>
      <c r="AG8204" s="104"/>
      <c r="AK8204" s="104"/>
      <c r="AL8204" s="104"/>
      <c r="AO8204" s="104"/>
      <c r="AP8204" s="104"/>
    </row>
    <row r="8205" spans="21:42" ht="15" customHeight="1" x14ac:dyDescent="0.25">
      <c r="U8205" s="104"/>
      <c r="AB8205" s="104"/>
      <c r="AC8205" s="104"/>
      <c r="AF8205" s="104"/>
      <c r="AG8205" s="104"/>
      <c r="AK8205" s="104"/>
      <c r="AL8205" s="104"/>
      <c r="AO8205" s="104"/>
      <c r="AP8205" s="104"/>
    </row>
    <row r="8206" spans="21:42" ht="15" customHeight="1" x14ac:dyDescent="0.25">
      <c r="U8206" s="104"/>
      <c r="AB8206" s="104"/>
      <c r="AC8206" s="104"/>
      <c r="AF8206" s="104"/>
      <c r="AG8206" s="104"/>
      <c r="AK8206" s="104"/>
      <c r="AL8206" s="104"/>
      <c r="AO8206" s="104"/>
      <c r="AP8206" s="104"/>
    </row>
    <row r="8207" spans="21:42" ht="15" customHeight="1" x14ac:dyDescent="0.25">
      <c r="U8207" s="104"/>
      <c r="AB8207" s="104"/>
      <c r="AC8207" s="104"/>
      <c r="AF8207" s="104"/>
      <c r="AG8207" s="104"/>
      <c r="AK8207" s="104"/>
      <c r="AL8207" s="104"/>
      <c r="AO8207" s="104"/>
      <c r="AP8207" s="104"/>
    </row>
    <row r="8208" spans="21:42" ht="15" customHeight="1" x14ac:dyDescent="0.25">
      <c r="U8208" s="104"/>
      <c r="AB8208" s="104"/>
      <c r="AC8208" s="104"/>
      <c r="AF8208" s="104"/>
      <c r="AG8208" s="104"/>
      <c r="AK8208" s="104"/>
      <c r="AL8208" s="104"/>
      <c r="AO8208" s="104"/>
      <c r="AP8208" s="104"/>
    </row>
    <row r="8209" spans="21:42" ht="15" customHeight="1" x14ac:dyDescent="0.25">
      <c r="U8209" s="104"/>
      <c r="AB8209" s="104"/>
      <c r="AC8209" s="104"/>
      <c r="AF8209" s="104"/>
      <c r="AG8209" s="104"/>
      <c r="AK8209" s="104"/>
      <c r="AL8209" s="104"/>
      <c r="AO8209" s="104"/>
      <c r="AP8209" s="104"/>
    </row>
    <row r="8210" spans="21:42" ht="15" customHeight="1" x14ac:dyDescent="0.25">
      <c r="U8210" s="104"/>
      <c r="AB8210" s="104"/>
      <c r="AC8210" s="104"/>
      <c r="AF8210" s="104"/>
      <c r="AG8210" s="104"/>
      <c r="AK8210" s="104"/>
      <c r="AL8210" s="104"/>
      <c r="AO8210" s="104"/>
      <c r="AP8210" s="104"/>
    </row>
    <row r="8211" spans="21:42" ht="15" customHeight="1" x14ac:dyDescent="0.25">
      <c r="U8211" s="104"/>
      <c r="AB8211" s="104"/>
      <c r="AC8211" s="104"/>
      <c r="AF8211" s="104"/>
      <c r="AG8211" s="104"/>
      <c r="AK8211" s="104"/>
      <c r="AL8211" s="104"/>
      <c r="AO8211" s="104"/>
      <c r="AP8211" s="104"/>
    </row>
    <row r="8212" spans="21:42" ht="15" customHeight="1" x14ac:dyDescent="0.25">
      <c r="U8212" s="104"/>
      <c r="AB8212" s="104"/>
      <c r="AC8212" s="104"/>
      <c r="AF8212" s="104"/>
      <c r="AG8212" s="104"/>
      <c r="AK8212" s="104"/>
      <c r="AL8212" s="104"/>
      <c r="AO8212" s="104"/>
      <c r="AP8212" s="104"/>
    </row>
    <row r="8213" spans="21:42" ht="15" customHeight="1" x14ac:dyDescent="0.25">
      <c r="U8213" s="104"/>
      <c r="AB8213" s="104"/>
      <c r="AC8213" s="104"/>
      <c r="AF8213" s="104"/>
      <c r="AG8213" s="104"/>
      <c r="AK8213" s="104"/>
      <c r="AL8213" s="104"/>
      <c r="AO8213" s="104"/>
      <c r="AP8213" s="104"/>
    </row>
    <row r="8214" spans="21:42" ht="15" customHeight="1" x14ac:dyDescent="0.25">
      <c r="U8214" s="104"/>
      <c r="AB8214" s="104"/>
      <c r="AC8214" s="104"/>
      <c r="AF8214" s="104"/>
      <c r="AG8214" s="104"/>
      <c r="AK8214" s="104"/>
      <c r="AL8214" s="104"/>
      <c r="AO8214" s="104"/>
      <c r="AP8214" s="104"/>
    </row>
    <row r="8215" spans="21:42" ht="15" customHeight="1" x14ac:dyDescent="0.25">
      <c r="U8215" s="104"/>
      <c r="AB8215" s="104"/>
      <c r="AC8215" s="104"/>
      <c r="AF8215" s="104"/>
      <c r="AG8215" s="104"/>
      <c r="AK8215" s="104"/>
      <c r="AL8215" s="104"/>
      <c r="AO8215" s="104"/>
      <c r="AP8215" s="104"/>
    </row>
    <row r="8216" spans="21:42" ht="15" customHeight="1" x14ac:dyDescent="0.25">
      <c r="U8216" s="104"/>
      <c r="AB8216" s="104"/>
      <c r="AC8216" s="104"/>
      <c r="AF8216" s="104"/>
      <c r="AG8216" s="104"/>
      <c r="AK8216" s="104"/>
      <c r="AL8216" s="104"/>
      <c r="AO8216" s="104"/>
      <c r="AP8216" s="104"/>
    </row>
    <row r="8217" spans="21:42" ht="15" customHeight="1" x14ac:dyDescent="0.25">
      <c r="U8217" s="104"/>
      <c r="AB8217" s="104"/>
      <c r="AC8217" s="104"/>
      <c r="AF8217" s="104"/>
      <c r="AG8217" s="104"/>
      <c r="AK8217" s="104"/>
      <c r="AL8217" s="104"/>
      <c r="AO8217" s="104"/>
      <c r="AP8217" s="104"/>
    </row>
    <row r="8218" spans="21:42" ht="15" customHeight="1" x14ac:dyDescent="0.25">
      <c r="U8218" s="104"/>
      <c r="AB8218" s="104"/>
      <c r="AC8218" s="104"/>
      <c r="AF8218" s="104"/>
      <c r="AG8218" s="104"/>
      <c r="AK8218" s="104"/>
      <c r="AL8218" s="104"/>
      <c r="AO8218" s="104"/>
      <c r="AP8218" s="104"/>
    </row>
    <row r="8219" spans="21:42" ht="15" customHeight="1" x14ac:dyDescent="0.25">
      <c r="U8219" s="104"/>
      <c r="AB8219" s="104"/>
      <c r="AC8219" s="104"/>
      <c r="AF8219" s="104"/>
      <c r="AG8219" s="104"/>
      <c r="AK8219" s="104"/>
      <c r="AL8219" s="104"/>
      <c r="AO8219" s="104"/>
      <c r="AP8219" s="104"/>
    </row>
    <row r="8220" spans="21:42" ht="15" customHeight="1" x14ac:dyDescent="0.25">
      <c r="U8220" s="104"/>
      <c r="AB8220" s="104"/>
      <c r="AC8220" s="104"/>
      <c r="AF8220" s="104"/>
      <c r="AG8220" s="104"/>
      <c r="AK8220" s="104"/>
      <c r="AL8220" s="104"/>
      <c r="AO8220" s="104"/>
      <c r="AP8220" s="104"/>
    </row>
    <row r="8221" spans="21:42" ht="15" customHeight="1" x14ac:dyDescent="0.25">
      <c r="U8221" s="104"/>
      <c r="AB8221" s="104"/>
      <c r="AC8221" s="104"/>
      <c r="AF8221" s="104"/>
      <c r="AG8221" s="104"/>
      <c r="AK8221" s="104"/>
      <c r="AL8221" s="104"/>
      <c r="AO8221" s="104"/>
      <c r="AP8221" s="104"/>
    </row>
    <row r="8222" spans="21:42" ht="15" customHeight="1" x14ac:dyDescent="0.25">
      <c r="U8222" s="104"/>
      <c r="AB8222" s="104"/>
      <c r="AC8222" s="104"/>
      <c r="AF8222" s="104"/>
      <c r="AG8222" s="104"/>
      <c r="AK8222" s="104"/>
      <c r="AL8222" s="104"/>
      <c r="AO8222" s="104"/>
      <c r="AP8222" s="104"/>
    </row>
    <row r="8223" spans="21:42" ht="15" customHeight="1" x14ac:dyDescent="0.25">
      <c r="U8223" s="104"/>
      <c r="AB8223" s="104"/>
      <c r="AC8223" s="104"/>
      <c r="AF8223" s="104"/>
      <c r="AG8223" s="104"/>
      <c r="AK8223" s="104"/>
      <c r="AL8223" s="104"/>
      <c r="AO8223" s="104"/>
      <c r="AP8223" s="104"/>
    </row>
    <row r="8224" spans="21:42" ht="15" customHeight="1" x14ac:dyDescent="0.25">
      <c r="U8224" s="104"/>
      <c r="AB8224" s="104"/>
      <c r="AC8224" s="104"/>
      <c r="AF8224" s="104"/>
      <c r="AG8224" s="104"/>
      <c r="AK8224" s="104"/>
      <c r="AL8224" s="104"/>
      <c r="AO8224" s="104"/>
      <c r="AP8224" s="104"/>
    </row>
    <row r="8225" spans="21:42" ht="15" customHeight="1" x14ac:dyDescent="0.25">
      <c r="U8225" s="104"/>
      <c r="AB8225" s="104"/>
      <c r="AC8225" s="104"/>
      <c r="AF8225" s="104"/>
      <c r="AG8225" s="104"/>
      <c r="AK8225" s="104"/>
      <c r="AL8225" s="104"/>
      <c r="AO8225" s="104"/>
      <c r="AP8225" s="104"/>
    </row>
    <row r="8226" spans="21:42" ht="15" customHeight="1" x14ac:dyDescent="0.25">
      <c r="U8226" s="104"/>
      <c r="AB8226" s="104"/>
      <c r="AC8226" s="104"/>
      <c r="AF8226" s="104"/>
      <c r="AG8226" s="104"/>
      <c r="AK8226" s="104"/>
      <c r="AL8226" s="104"/>
      <c r="AO8226" s="104"/>
      <c r="AP8226" s="104"/>
    </row>
    <row r="8227" spans="21:42" ht="15" customHeight="1" x14ac:dyDescent="0.25">
      <c r="U8227" s="104"/>
      <c r="AB8227" s="104"/>
      <c r="AC8227" s="104"/>
      <c r="AF8227" s="104"/>
      <c r="AG8227" s="104"/>
      <c r="AK8227" s="104"/>
      <c r="AL8227" s="104"/>
      <c r="AO8227" s="104"/>
      <c r="AP8227" s="104"/>
    </row>
    <row r="8228" spans="21:42" ht="15" customHeight="1" x14ac:dyDescent="0.25">
      <c r="U8228" s="104"/>
      <c r="AB8228" s="104"/>
      <c r="AC8228" s="104"/>
      <c r="AF8228" s="104"/>
      <c r="AG8228" s="104"/>
      <c r="AK8228" s="104"/>
      <c r="AL8228" s="104"/>
      <c r="AO8228" s="104"/>
      <c r="AP8228" s="104"/>
    </row>
    <row r="8229" spans="21:42" ht="15" customHeight="1" x14ac:dyDescent="0.25">
      <c r="U8229" s="104"/>
      <c r="AB8229" s="104"/>
      <c r="AC8229" s="104"/>
      <c r="AF8229" s="104"/>
      <c r="AG8229" s="104"/>
      <c r="AK8229" s="104"/>
      <c r="AL8229" s="104"/>
      <c r="AO8229" s="104"/>
      <c r="AP8229" s="104"/>
    </row>
    <row r="8230" spans="21:42" ht="15" customHeight="1" x14ac:dyDescent="0.25">
      <c r="U8230" s="104"/>
      <c r="AB8230" s="104"/>
      <c r="AC8230" s="104"/>
      <c r="AF8230" s="104"/>
      <c r="AG8230" s="104"/>
      <c r="AK8230" s="104"/>
      <c r="AL8230" s="104"/>
      <c r="AO8230" s="104"/>
      <c r="AP8230" s="104"/>
    </row>
    <row r="8231" spans="21:42" ht="15" customHeight="1" x14ac:dyDescent="0.25">
      <c r="U8231" s="104"/>
      <c r="AB8231" s="104"/>
      <c r="AC8231" s="104"/>
      <c r="AF8231" s="104"/>
      <c r="AG8231" s="104"/>
      <c r="AK8231" s="104"/>
      <c r="AL8231" s="104"/>
      <c r="AO8231" s="104"/>
      <c r="AP8231" s="104"/>
    </row>
    <row r="8232" spans="21:42" ht="15" customHeight="1" x14ac:dyDescent="0.25">
      <c r="U8232" s="104"/>
      <c r="AB8232" s="104"/>
      <c r="AC8232" s="104"/>
      <c r="AF8232" s="104"/>
      <c r="AG8232" s="104"/>
      <c r="AK8232" s="104"/>
      <c r="AL8232" s="104"/>
      <c r="AO8232" s="104"/>
      <c r="AP8232" s="104"/>
    </row>
    <row r="8233" spans="21:42" ht="15" customHeight="1" x14ac:dyDescent="0.25">
      <c r="U8233" s="104"/>
      <c r="AB8233" s="104"/>
      <c r="AC8233" s="104"/>
      <c r="AF8233" s="104"/>
      <c r="AG8233" s="104"/>
      <c r="AK8233" s="104"/>
      <c r="AL8233" s="104"/>
      <c r="AO8233" s="104"/>
      <c r="AP8233" s="104"/>
    </row>
    <row r="8234" spans="21:42" ht="15" customHeight="1" x14ac:dyDescent="0.25">
      <c r="U8234" s="104"/>
      <c r="AB8234" s="104"/>
      <c r="AC8234" s="104"/>
      <c r="AF8234" s="104"/>
      <c r="AG8234" s="104"/>
      <c r="AK8234" s="104"/>
      <c r="AL8234" s="104"/>
      <c r="AO8234" s="104"/>
      <c r="AP8234" s="104"/>
    </row>
    <row r="8235" spans="21:42" ht="15" customHeight="1" x14ac:dyDescent="0.25">
      <c r="U8235" s="104"/>
      <c r="AB8235" s="104"/>
      <c r="AC8235" s="104"/>
      <c r="AF8235" s="104"/>
      <c r="AG8235" s="104"/>
      <c r="AK8235" s="104"/>
      <c r="AL8235" s="104"/>
      <c r="AO8235" s="104"/>
      <c r="AP8235" s="104"/>
    </row>
    <row r="8236" spans="21:42" ht="15" customHeight="1" x14ac:dyDescent="0.25">
      <c r="U8236" s="104"/>
      <c r="AB8236" s="104"/>
      <c r="AC8236" s="104"/>
      <c r="AF8236" s="104"/>
      <c r="AG8236" s="104"/>
      <c r="AK8236" s="104"/>
      <c r="AL8236" s="104"/>
      <c r="AO8236" s="104"/>
      <c r="AP8236" s="104"/>
    </row>
    <row r="8237" spans="21:42" ht="15" customHeight="1" x14ac:dyDescent="0.25">
      <c r="U8237" s="104"/>
      <c r="AB8237" s="104"/>
      <c r="AC8237" s="104"/>
      <c r="AF8237" s="104"/>
      <c r="AG8237" s="104"/>
      <c r="AK8237" s="104"/>
      <c r="AL8237" s="104"/>
      <c r="AO8237" s="104"/>
      <c r="AP8237" s="104"/>
    </row>
    <row r="8238" spans="21:42" ht="15" customHeight="1" x14ac:dyDescent="0.25">
      <c r="U8238" s="104"/>
      <c r="AB8238" s="104"/>
      <c r="AC8238" s="104"/>
      <c r="AF8238" s="104"/>
      <c r="AG8238" s="104"/>
      <c r="AK8238" s="104"/>
      <c r="AL8238" s="104"/>
      <c r="AO8238" s="104"/>
      <c r="AP8238" s="104"/>
    </row>
    <row r="8239" spans="21:42" ht="15" customHeight="1" x14ac:dyDescent="0.25">
      <c r="U8239" s="104"/>
      <c r="AB8239" s="104"/>
      <c r="AC8239" s="104"/>
      <c r="AF8239" s="104"/>
      <c r="AG8239" s="104"/>
      <c r="AK8239" s="104"/>
      <c r="AL8239" s="104"/>
      <c r="AO8239" s="104"/>
      <c r="AP8239" s="104"/>
    </row>
    <row r="8240" spans="21:42" ht="15" customHeight="1" x14ac:dyDescent="0.25">
      <c r="U8240" s="104"/>
      <c r="AB8240" s="104"/>
      <c r="AC8240" s="104"/>
      <c r="AF8240" s="104"/>
      <c r="AG8240" s="104"/>
      <c r="AK8240" s="104"/>
      <c r="AL8240" s="104"/>
      <c r="AO8240" s="104"/>
      <c r="AP8240" s="104"/>
    </row>
    <row r="8241" spans="21:42" ht="15" customHeight="1" x14ac:dyDescent="0.25">
      <c r="U8241" s="104"/>
      <c r="AB8241" s="104"/>
      <c r="AC8241" s="104"/>
      <c r="AF8241" s="104"/>
      <c r="AG8241" s="104"/>
      <c r="AK8241" s="104"/>
      <c r="AL8241" s="104"/>
      <c r="AO8241" s="104"/>
      <c r="AP8241" s="104"/>
    </row>
    <row r="8242" spans="21:42" ht="15" customHeight="1" x14ac:dyDescent="0.25">
      <c r="U8242" s="104"/>
      <c r="AB8242" s="104"/>
      <c r="AC8242" s="104"/>
      <c r="AF8242" s="104"/>
      <c r="AG8242" s="104"/>
      <c r="AK8242" s="104"/>
      <c r="AL8242" s="104"/>
      <c r="AO8242" s="104"/>
      <c r="AP8242" s="104"/>
    </row>
    <row r="8243" spans="21:42" ht="15" customHeight="1" x14ac:dyDescent="0.25">
      <c r="U8243" s="104"/>
      <c r="AB8243" s="104"/>
      <c r="AC8243" s="104"/>
      <c r="AF8243" s="104"/>
      <c r="AG8243" s="104"/>
      <c r="AK8243" s="104"/>
      <c r="AL8243" s="104"/>
      <c r="AO8243" s="104"/>
      <c r="AP8243" s="104"/>
    </row>
    <row r="8244" spans="21:42" ht="15" customHeight="1" x14ac:dyDescent="0.25">
      <c r="U8244" s="104"/>
      <c r="AB8244" s="104"/>
      <c r="AC8244" s="104"/>
      <c r="AF8244" s="104"/>
      <c r="AG8244" s="104"/>
      <c r="AK8244" s="104"/>
      <c r="AL8244" s="104"/>
      <c r="AO8244" s="104"/>
      <c r="AP8244" s="104"/>
    </row>
    <row r="8245" spans="21:42" ht="15" customHeight="1" x14ac:dyDescent="0.25">
      <c r="U8245" s="104"/>
      <c r="AB8245" s="104"/>
      <c r="AC8245" s="104"/>
      <c r="AF8245" s="104"/>
      <c r="AG8245" s="104"/>
      <c r="AK8245" s="104"/>
      <c r="AL8245" s="104"/>
      <c r="AO8245" s="104"/>
      <c r="AP8245" s="104"/>
    </row>
    <row r="8246" spans="21:42" ht="15" customHeight="1" x14ac:dyDescent="0.25">
      <c r="U8246" s="104"/>
      <c r="AB8246" s="104"/>
      <c r="AC8246" s="104"/>
      <c r="AF8246" s="104"/>
      <c r="AG8246" s="104"/>
      <c r="AK8246" s="104"/>
      <c r="AL8246" s="104"/>
      <c r="AO8246" s="104"/>
      <c r="AP8246" s="104"/>
    </row>
    <row r="8247" spans="21:42" ht="15" customHeight="1" x14ac:dyDescent="0.25">
      <c r="U8247" s="104"/>
      <c r="AB8247" s="104"/>
      <c r="AC8247" s="104"/>
      <c r="AF8247" s="104"/>
      <c r="AG8247" s="104"/>
      <c r="AK8247" s="104"/>
      <c r="AL8247" s="104"/>
      <c r="AO8247" s="104"/>
      <c r="AP8247" s="104"/>
    </row>
    <row r="8248" spans="21:42" ht="15" customHeight="1" x14ac:dyDescent="0.25">
      <c r="U8248" s="104"/>
      <c r="AB8248" s="104"/>
      <c r="AC8248" s="104"/>
      <c r="AF8248" s="104"/>
      <c r="AG8248" s="104"/>
      <c r="AK8248" s="104"/>
      <c r="AL8248" s="104"/>
      <c r="AO8248" s="104"/>
      <c r="AP8248" s="104"/>
    </row>
    <row r="8249" spans="21:42" ht="15" customHeight="1" x14ac:dyDescent="0.25">
      <c r="U8249" s="104"/>
      <c r="AB8249" s="104"/>
      <c r="AC8249" s="104"/>
      <c r="AF8249" s="104"/>
      <c r="AG8249" s="104"/>
      <c r="AK8249" s="104"/>
      <c r="AL8249" s="104"/>
      <c r="AO8249" s="104"/>
      <c r="AP8249" s="104"/>
    </row>
    <row r="8250" spans="21:42" ht="15" customHeight="1" x14ac:dyDescent="0.25">
      <c r="U8250" s="104"/>
      <c r="AB8250" s="104"/>
      <c r="AC8250" s="104"/>
      <c r="AF8250" s="104"/>
      <c r="AG8250" s="104"/>
      <c r="AK8250" s="104"/>
      <c r="AL8250" s="104"/>
      <c r="AO8250" s="104"/>
      <c r="AP8250" s="104"/>
    </row>
    <row r="8251" spans="21:42" ht="15" customHeight="1" x14ac:dyDescent="0.25">
      <c r="U8251" s="104"/>
      <c r="AB8251" s="104"/>
      <c r="AC8251" s="104"/>
      <c r="AF8251" s="104"/>
      <c r="AG8251" s="104"/>
      <c r="AK8251" s="104"/>
      <c r="AL8251" s="104"/>
      <c r="AO8251" s="104"/>
      <c r="AP8251" s="104"/>
    </row>
    <row r="8252" spans="21:42" ht="15" customHeight="1" x14ac:dyDescent="0.25">
      <c r="U8252" s="104"/>
      <c r="AB8252" s="104"/>
      <c r="AC8252" s="104"/>
      <c r="AF8252" s="104"/>
      <c r="AG8252" s="104"/>
      <c r="AK8252" s="104"/>
      <c r="AL8252" s="104"/>
      <c r="AO8252" s="104"/>
      <c r="AP8252" s="104"/>
    </row>
    <row r="8253" spans="21:42" ht="15" customHeight="1" x14ac:dyDescent="0.25">
      <c r="U8253" s="104"/>
      <c r="AB8253" s="104"/>
      <c r="AC8253" s="104"/>
      <c r="AF8253" s="104"/>
      <c r="AG8253" s="104"/>
      <c r="AK8253" s="104"/>
      <c r="AL8253" s="104"/>
      <c r="AO8253" s="104"/>
      <c r="AP8253" s="104"/>
    </row>
    <row r="8254" spans="21:42" ht="15" customHeight="1" x14ac:dyDescent="0.25">
      <c r="U8254" s="104"/>
      <c r="AB8254" s="104"/>
      <c r="AC8254" s="104"/>
      <c r="AF8254" s="104"/>
      <c r="AG8254" s="104"/>
      <c r="AK8254" s="104"/>
      <c r="AL8254" s="104"/>
      <c r="AO8254" s="104"/>
      <c r="AP8254" s="104"/>
    </row>
    <row r="8255" spans="21:42" ht="15" customHeight="1" x14ac:dyDescent="0.25">
      <c r="U8255" s="104"/>
      <c r="AB8255" s="104"/>
      <c r="AC8255" s="104"/>
      <c r="AF8255" s="104"/>
      <c r="AG8255" s="104"/>
      <c r="AK8255" s="104"/>
      <c r="AL8255" s="104"/>
      <c r="AO8255" s="104"/>
      <c r="AP8255" s="104"/>
    </row>
    <row r="8256" spans="21:42" ht="15" customHeight="1" x14ac:dyDescent="0.25">
      <c r="U8256" s="104"/>
      <c r="AB8256" s="104"/>
      <c r="AC8256" s="104"/>
      <c r="AF8256" s="104"/>
      <c r="AG8256" s="104"/>
      <c r="AK8256" s="104"/>
      <c r="AL8256" s="104"/>
      <c r="AO8256" s="104"/>
      <c r="AP8256" s="104"/>
    </row>
    <row r="8257" spans="21:42" ht="15" customHeight="1" x14ac:dyDescent="0.25">
      <c r="U8257" s="104"/>
      <c r="AB8257" s="104"/>
      <c r="AC8257" s="104"/>
      <c r="AF8257" s="104"/>
      <c r="AG8257" s="104"/>
      <c r="AK8257" s="104"/>
      <c r="AL8257" s="104"/>
      <c r="AO8257" s="104"/>
      <c r="AP8257" s="104"/>
    </row>
    <row r="8258" spans="21:42" ht="15" customHeight="1" x14ac:dyDescent="0.25">
      <c r="U8258" s="104"/>
      <c r="AB8258" s="104"/>
      <c r="AC8258" s="104"/>
      <c r="AF8258" s="104"/>
      <c r="AG8258" s="104"/>
      <c r="AK8258" s="104"/>
      <c r="AL8258" s="104"/>
      <c r="AO8258" s="104"/>
      <c r="AP8258" s="104"/>
    </row>
    <row r="8259" spans="21:42" ht="15" customHeight="1" x14ac:dyDescent="0.25">
      <c r="U8259" s="104"/>
      <c r="AB8259" s="104"/>
      <c r="AC8259" s="104"/>
      <c r="AF8259" s="104"/>
      <c r="AG8259" s="104"/>
      <c r="AK8259" s="104"/>
      <c r="AL8259" s="104"/>
      <c r="AO8259" s="104"/>
      <c r="AP8259" s="104"/>
    </row>
    <row r="8260" spans="21:42" ht="15" customHeight="1" x14ac:dyDescent="0.25">
      <c r="U8260" s="104"/>
      <c r="AB8260" s="104"/>
      <c r="AC8260" s="104"/>
      <c r="AF8260" s="104"/>
      <c r="AG8260" s="104"/>
      <c r="AK8260" s="104"/>
      <c r="AL8260" s="104"/>
      <c r="AO8260" s="104"/>
      <c r="AP8260" s="104"/>
    </row>
    <row r="8261" spans="21:42" ht="15" customHeight="1" x14ac:dyDescent="0.25">
      <c r="U8261" s="104"/>
      <c r="AB8261" s="104"/>
      <c r="AC8261" s="104"/>
      <c r="AF8261" s="104"/>
      <c r="AG8261" s="104"/>
      <c r="AK8261" s="104"/>
      <c r="AL8261" s="104"/>
      <c r="AO8261" s="104"/>
      <c r="AP8261" s="104"/>
    </row>
    <row r="8262" spans="21:42" ht="15" customHeight="1" x14ac:dyDescent="0.25">
      <c r="U8262" s="104"/>
      <c r="AB8262" s="104"/>
      <c r="AC8262" s="104"/>
      <c r="AF8262" s="104"/>
      <c r="AG8262" s="104"/>
      <c r="AK8262" s="104"/>
      <c r="AL8262" s="104"/>
      <c r="AO8262" s="104"/>
      <c r="AP8262" s="104"/>
    </row>
    <row r="8263" spans="21:42" ht="15" customHeight="1" x14ac:dyDescent="0.25">
      <c r="U8263" s="104"/>
      <c r="AB8263" s="104"/>
      <c r="AC8263" s="104"/>
      <c r="AF8263" s="104"/>
      <c r="AG8263" s="104"/>
      <c r="AK8263" s="104"/>
      <c r="AL8263" s="104"/>
      <c r="AO8263" s="104"/>
      <c r="AP8263" s="104"/>
    </row>
    <row r="8264" spans="21:42" ht="15" customHeight="1" x14ac:dyDescent="0.25">
      <c r="U8264" s="104"/>
      <c r="AB8264" s="104"/>
      <c r="AC8264" s="104"/>
      <c r="AF8264" s="104"/>
      <c r="AG8264" s="104"/>
      <c r="AK8264" s="104"/>
      <c r="AL8264" s="104"/>
      <c r="AO8264" s="104"/>
      <c r="AP8264" s="104"/>
    </row>
    <row r="8265" spans="21:42" ht="15" customHeight="1" x14ac:dyDescent="0.25">
      <c r="U8265" s="104"/>
      <c r="AB8265" s="104"/>
      <c r="AC8265" s="104"/>
      <c r="AF8265" s="104"/>
      <c r="AG8265" s="104"/>
      <c r="AK8265" s="104"/>
      <c r="AL8265" s="104"/>
      <c r="AO8265" s="104"/>
      <c r="AP8265" s="104"/>
    </row>
    <row r="8266" spans="21:42" ht="15" customHeight="1" x14ac:dyDescent="0.25">
      <c r="U8266" s="104"/>
      <c r="AB8266" s="104"/>
      <c r="AC8266" s="104"/>
      <c r="AF8266" s="104"/>
      <c r="AG8266" s="104"/>
      <c r="AK8266" s="104"/>
      <c r="AL8266" s="104"/>
      <c r="AO8266" s="104"/>
      <c r="AP8266" s="104"/>
    </row>
    <row r="8267" spans="21:42" ht="15" customHeight="1" x14ac:dyDescent="0.25">
      <c r="U8267" s="104"/>
      <c r="AB8267" s="104"/>
      <c r="AC8267" s="104"/>
      <c r="AF8267" s="104"/>
      <c r="AG8267" s="104"/>
      <c r="AK8267" s="104"/>
      <c r="AL8267" s="104"/>
      <c r="AO8267" s="104"/>
      <c r="AP8267" s="104"/>
    </row>
    <row r="8268" spans="21:42" ht="15" customHeight="1" x14ac:dyDescent="0.25">
      <c r="U8268" s="104"/>
      <c r="AB8268" s="104"/>
      <c r="AC8268" s="104"/>
      <c r="AF8268" s="104"/>
      <c r="AG8268" s="104"/>
      <c r="AK8268" s="104"/>
      <c r="AL8268" s="104"/>
      <c r="AO8268" s="104"/>
      <c r="AP8268" s="104"/>
    </row>
    <row r="8269" spans="21:42" ht="15" customHeight="1" x14ac:dyDescent="0.25">
      <c r="U8269" s="104"/>
      <c r="AB8269" s="104"/>
      <c r="AC8269" s="104"/>
      <c r="AF8269" s="104"/>
      <c r="AG8269" s="104"/>
      <c r="AK8269" s="104"/>
      <c r="AL8269" s="104"/>
      <c r="AO8269" s="104"/>
      <c r="AP8269" s="104"/>
    </row>
    <row r="8270" spans="21:42" ht="15" customHeight="1" x14ac:dyDescent="0.25">
      <c r="U8270" s="104"/>
      <c r="AB8270" s="104"/>
      <c r="AC8270" s="104"/>
      <c r="AF8270" s="104"/>
      <c r="AG8270" s="104"/>
      <c r="AK8270" s="104"/>
      <c r="AL8270" s="104"/>
      <c r="AO8270" s="104"/>
      <c r="AP8270" s="104"/>
    </row>
    <row r="8271" spans="21:42" ht="15" customHeight="1" x14ac:dyDescent="0.25">
      <c r="U8271" s="104"/>
      <c r="AB8271" s="104"/>
      <c r="AC8271" s="104"/>
      <c r="AF8271" s="104"/>
      <c r="AG8271" s="104"/>
      <c r="AK8271" s="104"/>
      <c r="AL8271" s="104"/>
      <c r="AO8271" s="104"/>
      <c r="AP8271" s="104"/>
    </row>
    <row r="8272" spans="21:42" ht="15" customHeight="1" x14ac:dyDescent="0.25">
      <c r="U8272" s="104"/>
      <c r="AB8272" s="104"/>
      <c r="AC8272" s="104"/>
      <c r="AF8272" s="104"/>
      <c r="AG8272" s="104"/>
      <c r="AK8272" s="104"/>
      <c r="AL8272" s="104"/>
      <c r="AO8272" s="104"/>
      <c r="AP8272" s="104"/>
    </row>
    <row r="8273" spans="21:42" ht="15" customHeight="1" x14ac:dyDescent="0.25">
      <c r="U8273" s="104"/>
      <c r="AB8273" s="104"/>
      <c r="AC8273" s="104"/>
      <c r="AF8273" s="104"/>
      <c r="AG8273" s="104"/>
      <c r="AK8273" s="104"/>
      <c r="AL8273" s="104"/>
      <c r="AO8273" s="104"/>
      <c r="AP8273" s="104"/>
    </row>
    <row r="8274" spans="21:42" ht="15" customHeight="1" x14ac:dyDescent="0.25">
      <c r="U8274" s="104"/>
      <c r="AB8274" s="104"/>
      <c r="AC8274" s="104"/>
      <c r="AF8274" s="104"/>
      <c r="AG8274" s="104"/>
      <c r="AK8274" s="104"/>
      <c r="AL8274" s="104"/>
      <c r="AO8274" s="104"/>
      <c r="AP8274" s="104"/>
    </row>
    <row r="8275" spans="21:42" ht="15" customHeight="1" x14ac:dyDescent="0.25">
      <c r="U8275" s="104"/>
      <c r="AB8275" s="104"/>
      <c r="AC8275" s="104"/>
      <c r="AF8275" s="104"/>
      <c r="AG8275" s="104"/>
      <c r="AK8275" s="104"/>
      <c r="AL8275" s="104"/>
      <c r="AO8275" s="104"/>
      <c r="AP8275" s="104"/>
    </row>
    <row r="8276" spans="21:42" ht="15" customHeight="1" x14ac:dyDescent="0.25">
      <c r="U8276" s="104"/>
      <c r="AB8276" s="104"/>
      <c r="AC8276" s="104"/>
      <c r="AF8276" s="104"/>
      <c r="AG8276" s="104"/>
      <c r="AK8276" s="104"/>
      <c r="AL8276" s="104"/>
      <c r="AO8276" s="104"/>
      <c r="AP8276" s="104"/>
    </row>
    <row r="8277" spans="21:42" ht="15" customHeight="1" x14ac:dyDescent="0.25">
      <c r="U8277" s="104"/>
      <c r="AB8277" s="104"/>
      <c r="AC8277" s="104"/>
      <c r="AF8277" s="104"/>
      <c r="AG8277" s="104"/>
      <c r="AK8277" s="104"/>
      <c r="AL8277" s="104"/>
      <c r="AO8277" s="104"/>
      <c r="AP8277" s="104"/>
    </row>
    <row r="8278" spans="21:42" ht="15" customHeight="1" x14ac:dyDescent="0.25">
      <c r="U8278" s="104"/>
      <c r="AB8278" s="104"/>
      <c r="AC8278" s="104"/>
      <c r="AF8278" s="104"/>
      <c r="AG8278" s="104"/>
      <c r="AK8278" s="104"/>
      <c r="AL8278" s="104"/>
      <c r="AO8278" s="104"/>
      <c r="AP8278" s="104"/>
    </row>
    <row r="8279" spans="21:42" ht="15" customHeight="1" x14ac:dyDescent="0.25">
      <c r="U8279" s="104"/>
      <c r="AB8279" s="104"/>
      <c r="AC8279" s="104"/>
      <c r="AF8279" s="104"/>
      <c r="AG8279" s="104"/>
      <c r="AK8279" s="104"/>
      <c r="AL8279" s="104"/>
      <c r="AO8279" s="104"/>
      <c r="AP8279" s="104"/>
    </row>
    <row r="8280" spans="21:42" ht="15" customHeight="1" x14ac:dyDescent="0.25">
      <c r="U8280" s="104"/>
      <c r="AB8280" s="104"/>
      <c r="AC8280" s="104"/>
      <c r="AF8280" s="104"/>
      <c r="AG8280" s="104"/>
      <c r="AK8280" s="104"/>
      <c r="AL8280" s="104"/>
      <c r="AO8280" s="104"/>
      <c r="AP8280" s="104"/>
    </row>
    <row r="8281" spans="21:42" ht="15" customHeight="1" x14ac:dyDescent="0.25">
      <c r="U8281" s="104"/>
      <c r="AB8281" s="104"/>
      <c r="AC8281" s="104"/>
      <c r="AF8281" s="104"/>
      <c r="AG8281" s="104"/>
      <c r="AK8281" s="104"/>
      <c r="AL8281" s="104"/>
      <c r="AO8281" s="104"/>
      <c r="AP8281" s="104"/>
    </row>
    <row r="8282" spans="21:42" ht="15" customHeight="1" x14ac:dyDescent="0.25">
      <c r="U8282" s="104"/>
      <c r="AB8282" s="104"/>
      <c r="AC8282" s="104"/>
      <c r="AF8282" s="104"/>
      <c r="AG8282" s="104"/>
      <c r="AK8282" s="104"/>
      <c r="AL8282" s="104"/>
      <c r="AO8282" s="104"/>
      <c r="AP8282" s="104"/>
    </row>
    <row r="8283" spans="21:42" ht="15" customHeight="1" x14ac:dyDescent="0.25">
      <c r="U8283" s="104"/>
      <c r="AB8283" s="104"/>
      <c r="AC8283" s="104"/>
      <c r="AF8283" s="104"/>
      <c r="AG8283" s="104"/>
      <c r="AK8283" s="104"/>
      <c r="AL8283" s="104"/>
      <c r="AO8283" s="104"/>
      <c r="AP8283" s="104"/>
    </row>
    <row r="8284" spans="21:42" ht="15" customHeight="1" x14ac:dyDescent="0.25">
      <c r="U8284" s="104"/>
      <c r="AB8284" s="104"/>
      <c r="AC8284" s="104"/>
      <c r="AF8284" s="104"/>
      <c r="AG8284" s="104"/>
      <c r="AK8284" s="104"/>
      <c r="AL8284" s="104"/>
      <c r="AO8284" s="104"/>
      <c r="AP8284" s="104"/>
    </row>
    <row r="8285" spans="21:42" ht="15" customHeight="1" x14ac:dyDescent="0.25">
      <c r="U8285" s="104"/>
      <c r="AB8285" s="104"/>
      <c r="AC8285" s="104"/>
      <c r="AF8285" s="104"/>
      <c r="AG8285" s="104"/>
      <c r="AK8285" s="104"/>
      <c r="AL8285" s="104"/>
      <c r="AO8285" s="104"/>
      <c r="AP8285" s="104"/>
    </row>
    <row r="8286" spans="21:42" ht="15" customHeight="1" x14ac:dyDescent="0.25">
      <c r="U8286" s="104"/>
      <c r="AB8286" s="104"/>
      <c r="AC8286" s="104"/>
      <c r="AF8286" s="104"/>
      <c r="AG8286" s="104"/>
      <c r="AK8286" s="104"/>
      <c r="AL8286" s="104"/>
      <c r="AO8286" s="104"/>
      <c r="AP8286" s="104"/>
    </row>
    <row r="8287" spans="21:42" ht="15" customHeight="1" x14ac:dyDescent="0.25">
      <c r="U8287" s="104"/>
      <c r="AB8287" s="104"/>
      <c r="AC8287" s="104"/>
      <c r="AF8287" s="104"/>
      <c r="AG8287" s="104"/>
      <c r="AK8287" s="104"/>
      <c r="AL8287" s="104"/>
      <c r="AO8287" s="104"/>
      <c r="AP8287" s="104"/>
    </row>
    <row r="8288" spans="21:42" ht="15" customHeight="1" x14ac:dyDescent="0.25">
      <c r="U8288" s="104"/>
      <c r="AB8288" s="104"/>
      <c r="AC8288" s="104"/>
      <c r="AF8288" s="104"/>
      <c r="AG8288" s="104"/>
      <c r="AK8288" s="104"/>
      <c r="AL8288" s="104"/>
      <c r="AO8288" s="104"/>
      <c r="AP8288" s="104"/>
    </row>
    <row r="8289" spans="21:42" ht="15" customHeight="1" x14ac:dyDescent="0.25">
      <c r="U8289" s="104"/>
      <c r="AB8289" s="104"/>
      <c r="AC8289" s="104"/>
      <c r="AF8289" s="104"/>
      <c r="AG8289" s="104"/>
      <c r="AK8289" s="104"/>
      <c r="AL8289" s="104"/>
      <c r="AO8289" s="104"/>
      <c r="AP8289" s="104"/>
    </row>
    <row r="8290" spans="21:42" ht="15" customHeight="1" x14ac:dyDescent="0.25">
      <c r="U8290" s="104"/>
      <c r="AB8290" s="104"/>
      <c r="AC8290" s="104"/>
      <c r="AF8290" s="104"/>
      <c r="AG8290" s="104"/>
      <c r="AK8290" s="104"/>
      <c r="AL8290" s="104"/>
      <c r="AO8290" s="104"/>
      <c r="AP8290" s="104"/>
    </row>
    <row r="8291" spans="21:42" ht="15" customHeight="1" x14ac:dyDescent="0.25">
      <c r="U8291" s="104"/>
      <c r="AB8291" s="104"/>
      <c r="AC8291" s="104"/>
      <c r="AF8291" s="104"/>
      <c r="AG8291" s="104"/>
      <c r="AK8291" s="104"/>
      <c r="AL8291" s="104"/>
      <c r="AO8291" s="104"/>
      <c r="AP8291" s="104"/>
    </row>
    <row r="8292" spans="21:42" ht="15" customHeight="1" x14ac:dyDescent="0.25">
      <c r="U8292" s="104"/>
      <c r="AB8292" s="104"/>
      <c r="AC8292" s="104"/>
      <c r="AF8292" s="104"/>
      <c r="AG8292" s="104"/>
      <c r="AK8292" s="104"/>
      <c r="AL8292" s="104"/>
      <c r="AO8292" s="104"/>
      <c r="AP8292" s="104"/>
    </row>
    <row r="8293" spans="21:42" ht="15" customHeight="1" x14ac:dyDescent="0.25">
      <c r="U8293" s="104"/>
      <c r="AB8293" s="104"/>
      <c r="AC8293" s="104"/>
      <c r="AF8293" s="104"/>
      <c r="AG8293" s="104"/>
      <c r="AK8293" s="104"/>
      <c r="AL8293" s="104"/>
      <c r="AO8293" s="104"/>
      <c r="AP8293" s="104"/>
    </row>
    <row r="8294" spans="21:42" ht="15" customHeight="1" x14ac:dyDescent="0.25">
      <c r="U8294" s="104"/>
      <c r="AB8294" s="104"/>
      <c r="AC8294" s="104"/>
      <c r="AF8294" s="104"/>
      <c r="AG8294" s="104"/>
      <c r="AK8294" s="104"/>
      <c r="AL8294" s="104"/>
      <c r="AO8294" s="104"/>
      <c r="AP8294" s="104"/>
    </row>
    <row r="8295" spans="21:42" ht="15" customHeight="1" x14ac:dyDescent="0.25">
      <c r="U8295" s="104"/>
      <c r="AB8295" s="104"/>
      <c r="AC8295" s="104"/>
      <c r="AF8295" s="104"/>
      <c r="AG8295" s="104"/>
      <c r="AK8295" s="104"/>
      <c r="AL8295" s="104"/>
      <c r="AO8295" s="104"/>
      <c r="AP8295" s="104"/>
    </row>
    <row r="8296" spans="21:42" ht="15" customHeight="1" x14ac:dyDescent="0.25">
      <c r="U8296" s="104"/>
      <c r="AB8296" s="104"/>
      <c r="AC8296" s="104"/>
      <c r="AF8296" s="104"/>
      <c r="AG8296" s="104"/>
      <c r="AK8296" s="104"/>
      <c r="AL8296" s="104"/>
      <c r="AO8296" s="104"/>
      <c r="AP8296" s="104"/>
    </row>
    <row r="8297" spans="21:42" ht="15" customHeight="1" x14ac:dyDescent="0.25">
      <c r="U8297" s="104"/>
      <c r="AB8297" s="104"/>
      <c r="AC8297" s="104"/>
      <c r="AF8297" s="104"/>
      <c r="AG8297" s="104"/>
      <c r="AK8297" s="104"/>
      <c r="AL8297" s="104"/>
      <c r="AO8297" s="104"/>
      <c r="AP8297" s="104"/>
    </row>
    <row r="8298" spans="21:42" ht="15" customHeight="1" x14ac:dyDescent="0.25">
      <c r="U8298" s="104"/>
      <c r="AB8298" s="104"/>
      <c r="AC8298" s="104"/>
      <c r="AF8298" s="104"/>
      <c r="AG8298" s="104"/>
      <c r="AK8298" s="104"/>
      <c r="AL8298" s="104"/>
      <c r="AO8298" s="104"/>
      <c r="AP8298" s="104"/>
    </row>
    <row r="8299" spans="21:42" ht="15" customHeight="1" x14ac:dyDescent="0.25">
      <c r="U8299" s="104"/>
      <c r="AB8299" s="104"/>
      <c r="AC8299" s="104"/>
      <c r="AF8299" s="104"/>
      <c r="AG8299" s="104"/>
      <c r="AK8299" s="104"/>
      <c r="AL8299" s="104"/>
      <c r="AO8299" s="104"/>
      <c r="AP8299" s="104"/>
    </row>
    <row r="8300" spans="21:42" ht="15" customHeight="1" x14ac:dyDescent="0.25">
      <c r="U8300" s="104"/>
      <c r="AB8300" s="104"/>
      <c r="AC8300" s="104"/>
      <c r="AF8300" s="104"/>
      <c r="AG8300" s="104"/>
      <c r="AK8300" s="104"/>
      <c r="AL8300" s="104"/>
      <c r="AO8300" s="104"/>
      <c r="AP8300" s="104"/>
    </row>
    <row r="8301" spans="21:42" ht="15" customHeight="1" x14ac:dyDescent="0.25">
      <c r="U8301" s="104"/>
      <c r="AB8301" s="104"/>
      <c r="AC8301" s="104"/>
      <c r="AF8301" s="104"/>
      <c r="AG8301" s="104"/>
      <c r="AK8301" s="104"/>
      <c r="AL8301" s="104"/>
      <c r="AO8301" s="104"/>
      <c r="AP8301" s="104"/>
    </row>
    <row r="8302" spans="21:42" ht="15" customHeight="1" x14ac:dyDescent="0.25">
      <c r="U8302" s="104"/>
      <c r="AB8302" s="104"/>
      <c r="AC8302" s="104"/>
      <c r="AF8302" s="104"/>
      <c r="AG8302" s="104"/>
      <c r="AK8302" s="104"/>
      <c r="AL8302" s="104"/>
      <c r="AO8302" s="104"/>
      <c r="AP8302" s="104"/>
    </row>
    <row r="8303" spans="21:42" ht="15" customHeight="1" x14ac:dyDescent="0.25">
      <c r="U8303" s="104"/>
      <c r="AB8303" s="104"/>
      <c r="AC8303" s="104"/>
      <c r="AF8303" s="104"/>
      <c r="AG8303" s="104"/>
      <c r="AK8303" s="104"/>
      <c r="AL8303" s="104"/>
      <c r="AO8303" s="104"/>
      <c r="AP8303" s="104"/>
    </row>
    <row r="8304" spans="21:42" ht="15" customHeight="1" x14ac:dyDescent="0.25">
      <c r="U8304" s="104"/>
      <c r="AB8304" s="104"/>
      <c r="AC8304" s="104"/>
      <c r="AF8304" s="104"/>
      <c r="AG8304" s="104"/>
      <c r="AK8304" s="104"/>
      <c r="AL8304" s="104"/>
      <c r="AO8304" s="104"/>
      <c r="AP8304" s="104"/>
    </row>
    <row r="8305" spans="21:42" ht="15" customHeight="1" x14ac:dyDescent="0.25">
      <c r="U8305" s="104"/>
      <c r="AB8305" s="104"/>
      <c r="AC8305" s="104"/>
      <c r="AF8305" s="104"/>
      <c r="AG8305" s="104"/>
      <c r="AK8305" s="104"/>
      <c r="AL8305" s="104"/>
      <c r="AO8305" s="104"/>
      <c r="AP8305" s="104"/>
    </row>
    <row r="8306" spans="21:42" ht="15" customHeight="1" x14ac:dyDescent="0.25">
      <c r="U8306" s="104"/>
      <c r="AB8306" s="104"/>
      <c r="AC8306" s="104"/>
      <c r="AF8306" s="104"/>
      <c r="AG8306" s="104"/>
      <c r="AK8306" s="104"/>
      <c r="AL8306" s="104"/>
      <c r="AO8306" s="104"/>
      <c r="AP8306" s="104"/>
    </row>
    <row r="8307" spans="21:42" ht="15" customHeight="1" x14ac:dyDescent="0.25">
      <c r="U8307" s="104"/>
      <c r="AB8307" s="104"/>
      <c r="AC8307" s="104"/>
      <c r="AF8307" s="104"/>
      <c r="AG8307" s="104"/>
      <c r="AK8307" s="104"/>
      <c r="AL8307" s="104"/>
      <c r="AO8307" s="104"/>
      <c r="AP8307" s="104"/>
    </row>
    <row r="8308" spans="21:42" ht="15" customHeight="1" x14ac:dyDescent="0.25">
      <c r="U8308" s="104"/>
      <c r="AB8308" s="104"/>
      <c r="AC8308" s="104"/>
      <c r="AF8308" s="104"/>
      <c r="AG8308" s="104"/>
      <c r="AK8308" s="104"/>
      <c r="AL8308" s="104"/>
      <c r="AO8308" s="104"/>
      <c r="AP8308" s="104"/>
    </row>
    <row r="8309" spans="21:42" ht="15" customHeight="1" x14ac:dyDescent="0.25">
      <c r="U8309" s="104"/>
      <c r="AB8309" s="104"/>
      <c r="AC8309" s="104"/>
      <c r="AF8309" s="104"/>
      <c r="AG8309" s="104"/>
      <c r="AK8309" s="104"/>
      <c r="AL8309" s="104"/>
      <c r="AO8309" s="104"/>
      <c r="AP8309" s="104"/>
    </row>
    <row r="8310" spans="21:42" ht="15" customHeight="1" x14ac:dyDescent="0.25">
      <c r="U8310" s="104"/>
      <c r="AB8310" s="104"/>
      <c r="AC8310" s="104"/>
      <c r="AF8310" s="104"/>
      <c r="AG8310" s="104"/>
      <c r="AK8310" s="104"/>
      <c r="AL8310" s="104"/>
      <c r="AO8310" s="104"/>
      <c r="AP8310" s="104"/>
    </row>
    <row r="8311" spans="21:42" ht="15" customHeight="1" x14ac:dyDescent="0.25">
      <c r="U8311" s="104"/>
      <c r="AB8311" s="104"/>
      <c r="AC8311" s="104"/>
      <c r="AF8311" s="104"/>
      <c r="AG8311" s="104"/>
      <c r="AK8311" s="104"/>
      <c r="AL8311" s="104"/>
      <c r="AO8311" s="104"/>
      <c r="AP8311" s="104"/>
    </row>
    <row r="8312" spans="21:42" ht="15" customHeight="1" x14ac:dyDescent="0.25">
      <c r="U8312" s="104"/>
      <c r="AB8312" s="104"/>
      <c r="AC8312" s="104"/>
      <c r="AF8312" s="104"/>
      <c r="AG8312" s="104"/>
      <c r="AK8312" s="104"/>
      <c r="AL8312" s="104"/>
      <c r="AO8312" s="104"/>
      <c r="AP8312" s="104"/>
    </row>
    <row r="8313" spans="21:42" ht="15" customHeight="1" x14ac:dyDescent="0.25">
      <c r="U8313" s="104"/>
      <c r="AB8313" s="104"/>
      <c r="AC8313" s="104"/>
      <c r="AF8313" s="104"/>
      <c r="AG8313" s="104"/>
      <c r="AK8313" s="104"/>
      <c r="AL8313" s="104"/>
      <c r="AO8313" s="104"/>
      <c r="AP8313" s="104"/>
    </row>
    <row r="8314" spans="21:42" ht="15" customHeight="1" x14ac:dyDescent="0.25">
      <c r="U8314" s="104"/>
      <c r="AB8314" s="104"/>
      <c r="AC8314" s="104"/>
      <c r="AF8314" s="104"/>
      <c r="AG8314" s="104"/>
      <c r="AK8314" s="104"/>
      <c r="AL8314" s="104"/>
      <c r="AO8314" s="104"/>
      <c r="AP8314" s="104"/>
    </row>
    <row r="8315" spans="21:42" ht="15" customHeight="1" x14ac:dyDescent="0.25">
      <c r="U8315" s="104"/>
      <c r="AB8315" s="104"/>
      <c r="AC8315" s="104"/>
      <c r="AF8315" s="104"/>
      <c r="AG8315" s="104"/>
      <c r="AK8315" s="104"/>
      <c r="AL8315" s="104"/>
      <c r="AO8315" s="104"/>
      <c r="AP8315" s="104"/>
    </row>
    <row r="8316" spans="21:42" ht="15" customHeight="1" x14ac:dyDescent="0.25">
      <c r="U8316" s="104"/>
      <c r="AB8316" s="104"/>
      <c r="AC8316" s="104"/>
      <c r="AF8316" s="104"/>
      <c r="AG8316" s="104"/>
      <c r="AK8316" s="104"/>
      <c r="AL8316" s="104"/>
      <c r="AO8316" s="104"/>
      <c r="AP8316" s="104"/>
    </row>
    <row r="8317" spans="21:42" ht="15" customHeight="1" x14ac:dyDescent="0.25">
      <c r="U8317" s="104"/>
      <c r="AB8317" s="104"/>
      <c r="AC8317" s="104"/>
      <c r="AF8317" s="104"/>
      <c r="AG8317" s="104"/>
      <c r="AK8317" s="104"/>
      <c r="AL8317" s="104"/>
      <c r="AO8317" s="104"/>
      <c r="AP8317" s="104"/>
    </row>
    <row r="8318" spans="21:42" ht="15" customHeight="1" x14ac:dyDescent="0.25">
      <c r="U8318" s="104"/>
      <c r="AB8318" s="104"/>
      <c r="AC8318" s="104"/>
      <c r="AF8318" s="104"/>
      <c r="AG8318" s="104"/>
      <c r="AK8318" s="104"/>
      <c r="AL8318" s="104"/>
      <c r="AO8318" s="104"/>
      <c r="AP8318" s="104"/>
    </row>
    <row r="8319" spans="21:42" ht="15" customHeight="1" x14ac:dyDescent="0.25">
      <c r="U8319" s="104"/>
      <c r="AB8319" s="104"/>
      <c r="AC8319" s="104"/>
      <c r="AF8319" s="104"/>
      <c r="AG8319" s="104"/>
      <c r="AK8319" s="104"/>
      <c r="AL8319" s="104"/>
      <c r="AO8319" s="104"/>
      <c r="AP8319" s="104"/>
    </row>
    <row r="8320" spans="21:42" ht="15" customHeight="1" x14ac:dyDescent="0.25">
      <c r="U8320" s="104"/>
      <c r="AB8320" s="104"/>
      <c r="AC8320" s="104"/>
      <c r="AF8320" s="104"/>
      <c r="AG8320" s="104"/>
      <c r="AK8320" s="104"/>
      <c r="AL8320" s="104"/>
      <c r="AO8320" s="104"/>
      <c r="AP8320" s="104"/>
    </row>
    <row r="8321" spans="21:42" ht="15" customHeight="1" x14ac:dyDescent="0.25">
      <c r="U8321" s="104"/>
      <c r="AB8321" s="104"/>
      <c r="AC8321" s="104"/>
      <c r="AF8321" s="104"/>
      <c r="AG8321" s="104"/>
      <c r="AK8321" s="104"/>
      <c r="AL8321" s="104"/>
      <c r="AO8321" s="104"/>
      <c r="AP8321" s="104"/>
    </row>
    <row r="8322" spans="21:42" ht="15" customHeight="1" x14ac:dyDescent="0.25">
      <c r="U8322" s="104"/>
      <c r="AB8322" s="104"/>
      <c r="AC8322" s="104"/>
      <c r="AF8322" s="104"/>
      <c r="AG8322" s="104"/>
      <c r="AK8322" s="104"/>
      <c r="AL8322" s="104"/>
      <c r="AO8322" s="104"/>
      <c r="AP8322" s="104"/>
    </row>
    <row r="8323" spans="21:42" ht="15" customHeight="1" x14ac:dyDescent="0.25">
      <c r="U8323" s="104"/>
      <c r="AB8323" s="104"/>
      <c r="AC8323" s="104"/>
      <c r="AF8323" s="104"/>
      <c r="AG8323" s="104"/>
      <c r="AK8323" s="104"/>
      <c r="AL8323" s="104"/>
      <c r="AO8323" s="104"/>
      <c r="AP8323" s="104"/>
    </row>
    <row r="8324" spans="21:42" ht="15" customHeight="1" x14ac:dyDescent="0.25">
      <c r="U8324" s="104"/>
      <c r="AB8324" s="104"/>
      <c r="AC8324" s="104"/>
      <c r="AF8324" s="104"/>
      <c r="AG8324" s="104"/>
      <c r="AK8324" s="104"/>
      <c r="AL8324" s="104"/>
      <c r="AO8324" s="104"/>
      <c r="AP8324" s="104"/>
    </row>
    <row r="8325" spans="21:42" ht="15" customHeight="1" x14ac:dyDescent="0.25">
      <c r="U8325" s="104"/>
      <c r="AB8325" s="104"/>
      <c r="AC8325" s="104"/>
      <c r="AF8325" s="104"/>
      <c r="AG8325" s="104"/>
      <c r="AK8325" s="104"/>
      <c r="AL8325" s="104"/>
      <c r="AO8325" s="104"/>
      <c r="AP8325" s="104"/>
    </row>
    <row r="8326" spans="21:42" ht="15" customHeight="1" x14ac:dyDescent="0.25">
      <c r="U8326" s="104"/>
      <c r="AB8326" s="104"/>
      <c r="AC8326" s="104"/>
      <c r="AF8326" s="104"/>
      <c r="AG8326" s="104"/>
      <c r="AK8326" s="104"/>
      <c r="AL8326" s="104"/>
      <c r="AO8326" s="104"/>
      <c r="AP8326" s="104"/>
    </row>
    <row r="8327" spans="21:42" ht="15" customHeight="1" x14ac:dyDescent="0.25">
      <c r="U8327" s="104"/>
      <c r="AB8327" s="104"/>
      <c r="AC8327" s="104"/>
      <c r="AF8327" s="104"/>
      <c r="AG8327" s="104"/>
      <c r="AK8327" s="104"/>
      <c r="AL8327" s="104"/>
      <c r="AO8327" s="104"/>
      <c r="AP8327" s="104"/>
    </row>
    <row r="8328" spans="21:42" ht="15" customHeight="1" x14ac:dyDescent="0.25">
      <c r="U8328" s="104"/>
      <c r="AB8328" s="104"/>
      <c r="AC8328" s="104"/>
      <c r="AF8328" s="104"/>
      <c r="AG8328" s="104"/>
      <c r="AK8328" s="104"/>
      <c r="AL8328" s="104"/>
      <c r="AO8328" s="104"/>
      <c r="AP8328" s="104"/>
    </row>
    <row r="8329" spans="21:42" ht="15" customHeight="1" x14ac:dyDescent="0.25">
      <c r="U8329" s="104"/>
      <c r="AB8329" s="104"/>
      <c r="AC8329" s="104"/>
      <c r="AF8329" s="104"/>
      <c r="AG8329" s="104"/>
      <c r="AK8329" s="104"/>
      <c r="AL8329" s="104"/>
      <c r="AO8329" s="104"/>
      <c r="AP8329" s="104"/>
    </row>
    <row r="8330" spans="21:42" ht="15" customHeight="1" x14ac:dyDescent="0.25">
      <c r="U8330" s="104"/>
      <c r="AB8330" s="104"/>
      <c r="AC8330" s="104"/>
      <c r="AF8330" s="104"/>
      <c r="AG8330" s="104"/>
      <c r="AK8330" s="104"/>
      <c r="AL8330" s="104"/>
      <c r="AO8330" s="104"/>
      <c r="AP8330" s="104"/>
    </row>
    <row r="8331" spans="21:42" ht="15" customHeight="1" x14ac:dyDescent="0.25">
      <c r="U8331" s="104"/>
      <c r="AB8331" s="104"/>
      <c r="AC8331" s="104"/>
      <c r="AF8331" s="104"/>
      <c r="AG8331" s="104"/>
      <c r="AK8331" s="104"/>
      <c r="AL8331" s="104"/>
      <c r="AO8331" s="104"/>
      <c r="AP8331" s="104"/>
    </row>
    <row r="8332" spans="21:42" ht="15" customHeight="1" x14ac:dyDescent="0.25">
      <c r="U8332" s="104"/>
      <c r="AB8332" s="104"/>
      <c r="AC8332" s="104"/>
      <c r="AF8332" s="104"/>
      <c r="AG8332" s="104"/>
      <c r="AK8332" s="104"/>
      <c r="AL8332" s="104"/>
      <c r="AO8332" s="104"/>
      <c r="AP8332" s="104"/>
    </row>
    <row r="8333" spans="21:42" ht="15" customHeight="1" x14ac:dyDescent="0.25">
      <c r="U8333" s="104"/>
      <c r="AB8333" s="104"/>
      <c r="AC8333" s="104"/>
      <c r="AF8333" s="104"/>
      <c r="AG8333" s="104"/>
      <c r="AK8333" s="104"/>
      <c r="AL8333" s="104"/>
      <c r="AO8333" s="104"/>
      <c r="AP8333" s="104"/>
    </row>
    <row r="8334" spans="21:42" ht="15" customHeight="1" x14ac:dyDescent="0.25">
      <c r="U8334" s="104"/>
      <c r="AB8334" s="104"/>
      <c r="AC8334" s="104"/>
      <c r="AF8334" s="104"/>
      <c r="AG8334" s="104"/>
      <c r="AK8334" s="104"/>
      <c r="AL8334" s="104"/>
      <c r="AO8334" s="104"/>
      <c r="AP8334" s="104"/>
    </row>
    <row r="8335" spans="21:42" ht="15" customHeight="1" x14ac:dyDescent="0.25">
      <c r="U8335" s="104"/>
      <c r="AB8335" s="104"/>
      <c r="AC8335" s="104"/>
      <c r="AF8335" s="104"/>
      <c r="AG8335" s="104"/>
      <c r="AK8335" s="104"/>
      <c r="AL8335" s="104"/>
      <c r="AO8335" s="104"/>
      <c r="AP8335" s="104"/>
    </row>
    <row r="8336" spans="21:42" ht="15" customHeight="1" x14ac:dyDescent="0.25">
      <c r="U8336" s="104"/>
      <c r="AB8336" s="104"/>
      <c r="AC8336" s="104"/>
      <c r="AF8336" s="104"/>
      <c r="AG8336" s="104"/>
      <c r="AK8336" s="104"/>
      <c r="AL8336" s="104"/>
      <c r="AO8336" s="104"/>
      <c r="AP8336" s="104"/>
    </row>
    <row r="8337" spans="21:42" ht="15" customHeight="1" x14ac:dyDescent="0.25">
      <c r="U8337" s="104"/>
      <c r="AB8337" s="104"/>
      <c r="AC8337" s="104"/>
      <c r="AF8337" s="104"/>
      <c r="AG8337" s="104"/>
      <c r="AK8337" s="104"/>
      <c r="AL8337" s="104"/>
      <c r="AO8337" s="104"/>
      <c r="AP8337" s="104"/>
    </row>
    <row r="8338" spans="21:42" ht="15" customHeight="1" x14ac:dyDescent="0.25">
      <c r="U8338" s="104"/>
      <c r="AB8338" s="104"/>
      <c r="AC8338" s="104"/>
      <c r="AF8338" s="104"/>
      <c r="AG8338" s="104"/>
      <c r="AK8338" s="104"/>
      <c r="AL8338" s="104"/>
      <c r="AO8338" s="104"/>
      <c r="AP8338" s="104"/>
    </row>
    <row r="8339" spans="21:42" ht="15" customHeight="1" x14ac:dyDescent="0.25">
      <c r="U8339" s="104"/>
      <c r="AB8339" s="104"/>
      <c r="AC8339" s="104"/>
      <c r="AF8339" s="104"/>
      <c r="AG8339" s="104"/>
      <c r="AK8339" s="104"/>
      <c r="AL8339" s="104"/>
      <c r="AO8339" s="104"/>
      <c r="AP8339" s="104"/>
    </row>
    <row r="8340" spans="21:42" ht="15" customHeight="1" x14ac:dyDescent="0.25">
      <c r="U8340" s="104"/>
      <c r="AB8340" s="104"/>
      <c r="AC8340" s="104"/>
      <c r="AF8340" s="104"/>
      <c r="AG8340" s="104"/>
      <c r="AK8340" s="104"/>
      <c r="AL8340" s="104"/>
      <c r="AO8340" s="104"/>
      <c r="AP8340" s="104"/>
    </row>
    <row r="8341" spans="21:42" ht="15" customHeight="1" x14ac:dyDescent="0.25">
      <c r="U8341" s="104"/>
      <c r="AB8341" s="104"/>
      <c r="AC8341" s="104"/>
      <c r="AF8341" s="104"/>
      <c r="AG8341" s="104"/>
      <c r="AK8341" s="104"/>
      <c r="AL8341" s="104"/>
      <c r="AO8341" s="104"/>
      <c r="AP8341" s="104"/>
    </row>
    <row r="8342" spans="21:42" ht="15" customHeight="1" x14ac:dyDescent="0.25">
      <c r="U8342" s="104"/>
      <c r="AB8342" s="104"/>
      <c r="AC8342" s="104"/>
      <c r="AF8342" s="104"/>
      <c r="AG8342" s="104"/>
      <c r="AK8342" s="104"/>
      <c r="AL8342" s="104"/>
      <c r="AO8342" s="104"/>
      <c r="AP8342" s="104"/>
    </row>
    <row r="8343" spans="21:42" ht="15" customHeight="1" x14ac:dyDescent="0.25">
      <c r="U8343" s="104"/>
      <c r="AB8343" s="104"/>
      <c r="AC8343" s="104"/>
      <c r="AF8343" s="104"/>
      <c r="AG8343" s="104"/>
      <c r="AK8343" s="104"/>
      <c r="AL8343" s="104"/>
      <c r="AO8343" s="104"/>
      <c r="AP8343" s="104"/>
    </row>
    <row r="8344" spans="21:42" ht="15" customHeight="1" x14ac:dyDescent="0.25">
      <c r="U8344" s="104"/>
      <c r="AB8344" s="104"/>
      <c r="AC8344" s="104"/>
      <c r="AF8344" s="104"/>
      <c r="AG8344" s="104"/>
      <c r="AK8344" s="104"/>
      <c r="AL8344" s="104"/>
      <c r="AO8344" s="104"/>
      <c r="AP8344" s="104"/>
    </row>
    <row r="8345" spans="21:42" ht="15" customHeight="1" x14ac:dyDescent="0.25">
      <c r="U8345" s="104"/>
      <c r="AB8345" s="104"/>
      <c r="AC8345" s="104"/>
      <c r="AF8345" s="104"/>
      <c r="AG8345" s="104"/>
      <c r="AK8345" s="104"/>
      <c r="AL8345" s="104"/>
      <c r="AO8345" s="104"/>
      <c r="AP8345" s="104"/>
    </row>
    <row r="8346" spans="21:42" ht="15" customHeight="1" x14ac:dyDescent="0.25">
      <c r="U8346" s="104"/>
      <c r="AB8346" s="104"/>
      <c r="AC8346" s="104"/>
      <c r="AF8346" s="104"/>
      <c r="AG8346" s="104"/>
      <c r="AK8346" s="104"/>
      <c r="AL8346" s="104"/>
      <c r="AO8346" s="104"/>
      <c r="AP8346" s="104"/>
    </row>
    <row r="8347" spans="21:42" ht="15" customHeight="1" x14ac:dyDescent="0.25">
      <c r="U8347" s="104"/>
      <c r="AB8347" s="104"/>
      <c r="AC8347" s="104"/>
      <c r="AF8347" s="104"/>
      <c r="AG8347" s="104"/>
      <c r="AK8347" s="104"/>
      <c r="AL8347" s="104"/>
      <c r="AO8347" s="104"/>
      <c r="AP8347" s="104"/>
    </row>
    <row r="8348" spans="21:42" ht="15" customHeight="1" x14ac:dyDescent="0.25">
      <c r="U8348" s="104"/>
      <c r="AB8348" s="104"/>
      <c r="AC8348" s="104"/>
      <c r="AF8348" s="104"/>
      <c r="AG8348" s="104"/>
      <c r="AK8348" s="104"/>
      <c r="AL8348" s="104"/>
      <c r="AO8348" s="104"/>
      <c r="AP8348" s="104"/>
    </row>
    <row r="8349" spans="21:42" ht="15" customHeight="1" x14ac:dyDescent="0.25">
      <c r="U8349" s="104"/>
      <c r="AB8349" s="104"/>
      <c r="AC8349" s="104"/>
      <c r="AF8349" s="104"/>
      <c r="AG8349" s="104"/>
      <c r="AK8349" s="104"/>
      <c r="AL8349" s="104"/>
      <c r="AO8349" s="104"/>
      <c r="AP8349" s="104"/>
    </row>
    <row r="8350" spans="21:42" ht="15" customHeight="1" x14ac:dyDescent="0.25">
      <c r="U8350" s="104"/>
      <c r="AB8350" s="104"/>
      <c r="AC8350" s="104"/>
      <c r="AF8350" s="104"/>
      <c r="AG8350" s="104"/>
      <c r="AK8350" s="104"/>
      <c r="AL8350" s="104"/>
      <c r="AO8350" s="104"/>
      <c r="AP8350" s="104"/>
    </row>
    <row r="8351" spans="21:42" ht="15" customHeight="1" x14ac:dyDescent="0.25">
      <c r="U8351" s="104"/>
      <c r="AB8351" s="104"/>
      <c r="AC8351" s="104"/>
      <c r="AF8351" s="104"/>
      <c r="AG8351" s="104"/>
      <c r="AK8351" s="104"/>
      <c r="AL8351" s="104"/>
      <c r="AO8351" s="104"/>
      <c r="AP8351" s="104"/>
    </row>
    <row r="8352" spans="21:42" ht="15" customHeight="1" x14ac:dyDescent="0.25">
      <c r="U8352" s="104"/>
      <c r="AB8352" s="104"/>
      <c r="AC8352" s="104"/>
      <c r="AF8352" s="104"/>
      <c r="AG8352" s="104"/>
      <c r="AK8352" s="104"/>
      <c r="AL8352" s="104"/>
      <c r="AO8352" s="104"/>
      <c r="AP8352" s="104"/>
    </row>
    <row r="8353" spans="21:42" ht="15" customHeight="1" x14ac:dyDescent="0.25">
      <c r="U8353" s="104"/>
      <c r="AB8353" s="104"/>
      <c r="AC8353" s="104"/>
      <c r="AF8353" s="104"/>
      <c r="AG8353" s="104"/>
      <c r="AK8353" s="104"/>
      <c r="AL8353" s="104"/>
      <c r="AO8353" s="104"/>
      <c r="AP8353" s="104"/>
    </row>
    <row r="8354" spans="21:42" ht="15" customHeight="1" x14ac:dyDescent="0.25">
      <c r="U8354" s="104"/>
      <c r="AB8354" s="104"/>
      <c r="AC8354" s="104"/>
      <c r="AF8354" s="104"/>
      <c r="AG8354" s="104"/>
      <c r="AK8354" s="104"/>
      <c r="AL8354" s="104"/>
      <c r="AO8354" s="104"/>
      <c r="AP8354" s="104"/>
    </row>
    <row r="8355" spans="21:42" ht="15" customHeight="1" x14ac:dyDescent="0.25">
      <c r="U8355" s="104"/>
      <c r="AB8355" s="104"/>
      <c r="AC8355" s="104"/>
      <c r="AF8355" s="104"/>
      <c r="AG8355" s="104"/>
      <c r="AK8355" s="104"/>
      <c r="AL8355" s="104"/>
      <c r="AO8355" s="104"/>
      <c r="AP8355" s="104"/>
    </row>
    <row r="8356" spans="21:42" ht="15" customHeight="1" x14ac:dyDescent="0.25">
      <c r="U8356" s="104"/>
      <c r="AB8356" s="104"/>
      <c r="AC8356" s="104"/>
      <c r="AF8356" s="104"/>
      <c r="AG8356" s="104"/>
      <c r="AK8356" s="104"/>
      <c r="AL8356" s="104"/>
      <c r="AO8356" s="104"/>
      <c r="AP8356" s="104"/>
    </row>
    <row r="8357" spans="21:42" ht="15" customHeight="1" x14ac:dyDescent="0.25">
      <c r="U8357" s="104"/>
      <c r="AB8357" s="104"/>
      <c r="AC8357" s="104"/>
      <c r="AF8357" s="104"/>
      <c r="AG8357" s="104"/>
      <c r="AK8357" s="104"/>
      <c r="AL8357" s="104"/>
      <c r="AO8357" s="104"/>
      <c r="AP8357" s="104"/>
    </row>
    <row r="8358" spans="21:42" ht="15" customHeight="1" x14ac:dyDescent="0.25">
      <c r="U8358" s="104"/>
      <c r="AB8358" s="104"/>
      <c r="AC8358" s="104"/>
      <c r="AF8358" s="104"/>
      <c r="AG8358" s="104"/>
      <c r="AK8358" s="104"/>
      <c r="AL8358" s="104"/>
      <c r="AO8358" s="104"/>
      <c r="AP8358" s="104"/>
    </row>
    <row r="8359" spans="21:42" ht="15" customHeight="1" x14ac:dyDescent="0.25">
      <c r="U8359" s="104"/>
      <c r="AB8359" s="104"/>
      <c r="AC8359" s="104"/>
      <c r="AF8359" s="104"/>
      <c r="AG8359" s="104"/>
      <c r="AK8359" s="104"/>
      <c r="AL8359" s="104"/>
      <c r="AO8359" s="104"/>
      <c r="AP8359" s="104"/>
    </row>
    <row r="8360" spans="21:42" ht="15" customHeight="1" x14ac:dyDescent="0.25">
      <c r="U8360" s="104"/>
      <c r="AB8360" s="104"/>
      <c r="AC8360" s="104"/>
      <c r="AF8360" s="104"/>
      <c r="AG8360" s="104"/>
      <c r="AK8360" s="104"/>
      <c r="AL8360" s="104"/>
      <c r="AO8360" s="104"/>
      <c r="AP8360" s="104"/>
    </row>
    <row r="8361" spans="21:42" ht="15" customHeight="1" x14ac:dyDescent="0.25">
      <c r="U8361" s="104"/>
      <c r="AB8361" s="104"/>
      <c r="AC8361" s="104"/>
      <c r="AF8361" s="104"/>
      <c r="AG8361" s="104"/>
      <c r="AK8361" s="104"/>
      <c r="AL8361" s="104"/>
      <c r="AO8361" s="104"/>
      <c r="AP8361" s="104"/>
    </row>
    <row r="8362" spans="21:42" ht="15" customHeight="1" x14ac:dyDescent="0.25">
      <c r="U8362" s="104"/>
      <c r="AB8362" s="104"/>
      <c r="AC8362" s="104"/>
      <c r="AF8362" s="104"/>
      <c r="AG8362" s="104"/>
      <c r="AK8362" s="104"/>
      <c r="AL8362" s="104"/>
      <c r="AO8362" s="104"/>
      <c r="AP8362" s="104"/>
    </row>
    <row r="8363" spans="21:42" ht="15" customHeight="1" x14ac:dyDescent="0.25">
      <c r="U8363" s="104"/>
      <c r="AB8363" s="104"/>
      <c r="AC8363" s="104"/>
      <c r="AF8363" s="104"/>
      <c r="AG8363" s="104"/>
      <c r="AK8363" s="104"/>
      <c r="AL8363" s="104"/>
      <c r="AO8363" s="104"/>
      <c r="AP8363" s="104"/>
    </row>
    <row r="8364" spans="21:42" ht="15" customHeight="1" x14ac:dyDescent="0.25">
      <c r="U8364" s="104"/>
      <c r="AB8364" s="104"/>
      <c r="AC8364" s="104"/>
      <c r="AF8364" s="104"/>
      <c r="AG8364" s="104"/>
      <c r="AK8364" s="104"/>
      <c r="AL8364" s="104"/>
      <c r="AO8364" s="104"/>
      <c r="AP8364" s="104"/>
    </row>
    <row r="8365" spans="21:42" ht="15" customHeight="1" x14ac:dyDescent="0.25">
      <c r="U8365" s="104"/>
      <c r="AB8365" s="104"/>
      <c r="AC8365" s="104"/>
      <c r="AF8365" s="104"/>
      <c r="AG8365" s="104"/>
      <c r="AK8365" s="104"/>
      <c r="AL8365" s="104"/>
      <c r="AO8365" s="104"/>
      <c r="AP8365" s="104"/>
    </row>
    <row r="8366" spans="21:42" ht="15" customHeight="1" x14ac:dyDescent="0.25">
      <c r="U8366" s="104"/>
      <c r="AB8366" s="104"/>
      <c r="AC8366" s="104"/>
      <c r="AF8366" s="104"/>
      <c r="AG8366" s="104"/>
      <c r="AK8366" s="104"/>
      <c r="AL8366" s="104"/>
      <c r="AO8366" s="104"/>
      <c r="AP8366" s="104"/>
    </row>
    <row r="8367" spans="21:42" ht="15" customHeight="1" x14ac:dyDescent="0.25">
      <c r="U8367" s="104"/>
      <c r="AB8367" s="104"/>
      <c r="AC8367" s="104"/>
      <c r="AF8367" s="104"/>
      <c r="AG8367" s="104"/>
      <c r="AK8367" s="104"/>
      <c r="AL8367" s="104"/>
      <c r="AO8367" s="104"/>
      <c r="AP8367" s="104"/>
    </row>
    <row r="8368" spans="21:42" ht="15" customHeight="1" x14ac:dyDescent="0.25">
      <c r="U8368" s="104"/>
      <c r="AB8368" s="104"/>
      <c r="AC8368" s="104"/>
      <c r="AF8368" s="104"/>
      <c r="AG8368" s="104"/>
      <c r="AK8368" s="104"/>
      <c r="AL8368" s="104"/>
      <c r="AO8368" s="104"/>
      <c r="AP8368" s="104"/>
    </row>
    <row r="8369" spans="21:42" ht="15" customHeight="1" x14ac:dyDescent="0.25">
      <c r="U8369" s="104"/>
      <c r="AB8369" s="104"/>
      <c r="AC8369" s="104"/>
      <c r="AF8369" s="104"/>
      <c r="AG8369" s="104"/>
      <c r="AK8369" s="104"/>
      <c r="AL8369" s="104"/>
      <c r="AO8369" s="104"/>
      <c r="AP8369" s="104"/>
    </row>
    <row r="8370" spans="21:42" ht="15" customHeight="1" x14ac:dyDescent="0.25">
      <c r="U8370" s="104"/>
      <c r="AB8370" s="104"/>
      <c r="AC8370" s="104"/>
      <c r="AF8370" s="104"/>
      <c r="AG8370" s="104"/>
      <c r="AK8370" s="104"/>
      <c r="AL8370" s="104"/>
      <c r="AO8370" s="104"/>
      <c r="AP8370" s="104"/>
    </row>
    <row r="8371" spans="21:42" ht="15" customHeight="1" x14ac:dyDescent="0.25">
      <c r="U8371" s="104"/>
      <c r="AB8371" s="104"/>
      <c r="AC8371" s="104"/>
      <c r="AF8371" s="104"/>
      <c r="AG8371" s="104"/>
      <c r="AK8371" s="104"/>
      <c r="AL8371" s="104"/>
      <c r="AO8371" s="104"/>
      <c r="AP8371" s="104"/>
    </row>
    <row r="8372" spans="21:42" ht="15" customHeight="1" x14ac:dyDescent="0.25">
      <c r="U8372" s="104"/>
      <c r="AB8372" s="104"/>
      <c r="AC8372" s="104"/>
      <c r="AF8372" s="104"/>
      <c r="AG8372" s="104"/>
      <c r="AK8372" s="104"/>
      <c r="AL8372" s="104"/>
      <c r="AO8372" s="104"/>
      <c r="AP8372" s="104"/>
    </row>
    <row r="8373" spans="21:42" ht="15" customHeight="1" x14ac:dyDescent="0.25">
      <c r="U8373" s="104"/>
      <c r="AB8373" s="104"/>
      <c r="AC8373" s="104"/>
      <c r="AF8373" s="104"/>
      <c r="AG8373" s="104"/>
      <c r="AK8373" s="104"/>
      <c r="AL8373" s="104"/>
      <c r="AO8373" s="104"/>
      <c r="AP8373" s="104"/>
    </row>
    <row r="8374" spans="21:42" ht="15" customHeight="1" x14ac:dyDescent="0.25">
      <c r="U8374" s="104"/>
      <c r="AB8374" s="104"/>
      <c r="AC8374" s="104"/>
      <c r="AF8374" s="104"/>
      <c r="AG8374" s="104"/>
      <c r="AK8374" s="104"/>
      <c r="AL8374" s="104"/>
      <c r="AO8374" s="104"/>
      <c r="AP8374" s="104"/>
    </row>
    <row r="8375" spans="21:42" ht="15" customHeight="1" x14ac:dyDescent="0.25">
      <c r="U8375" s="104"/>
      <c r="AB8375" s="104"/>
      <c r="AC8375" s="104"/>
      <c r="AF8375" s="104"/>
      <c r="AG8375" s="104"/>
      <c r="AK8375" s="104"/>
      <c r="AL8375" s="104"/>
      <c r="AO8375" s="104"/>
      <c r="AP8375" s="104"/>
    </row>
    <row r="8376" spans="21:42" ht="15" customHeight="1" x14ac:dyDescent="0.25">
      <c r="U8376" s="104"/>
      <c r="AB8376" s="104"/>
      <c r="AC8376" s="104"/>
      <c r="AF8376" s="104"/>
      <c r="AG8376" s="104"/>
      <c r="AK8376" s="104"/>
      <c r="AL8376" s="104"/>
      <c r="AO8376" s="104"/>
      <c r="AP8376" s="104"/>
    </row>
    <row r="8377" spans="21:42" ht="15" customHeight="1" x14ac:dyDescent="0.25">
      <c r="U8377" s="104"/>
      <c r="AB8377" s="104"/>
      <c r="AC8377" s="104"/>
      <c r="AF8377" s="104"/>
      <c r="AG8377" s="104"/>
      <c r="AK8377" s="104"/>
      <c r="AL8377" s="104"/>
      <c r="AO8377" s="104"/>
      <c r="AP8377" s="104"/>
    </row>
    <row r="8378" spans="21:42" ht="15" customHeight="1" x14ac:dyDescent="0.25">
      <c r="U8378" s="104"/>
      <c r="AB8378" s="104"/>
      <c r="AC8378" s="104"/>
      <c r="AF8378" s="104"/>
      <c r="AG8378" s="104"/>
      <c r="AK8378" s="104"/>
      <c r="AL8378" s="104"/>
      <c r="AO8378" s="104"/>
      <c r="AP8378" s="104"/>
    </row>
    <row r="8379" spans="21:42" ht="15" customHeight="1" x14ac:dyDescent="0.25">
      <c r="U8379" s="104"/>
      <c r="AB8379" s="104"/>
      <c r="AC8379" s="104"/>
      <c r="AF8379" s="104"/>
      <c r="AG8379" s="104"/>
      <c r="AK8379" s="104"/>
      <c r="AL8379" s="104"/>
      <c r="AO8379" s="104"/>
      <c r="AP8379" s="104"/>
    </row>
    <row r="8380" spans="21:42" ht="15" customHeight="1" x14ac:dyDescent="0.25">
      <c r="U8380" s="104"/>
      <c r="AB8380" s="104"/>
      <c r="AC8380" s="104"/>
      <c r="AF8380" s="104"/>
      <c r="AG8380" s="104"/>
      <c r="AK8380" s="104"/>
      <c r="AL8380" s="104"/>
      <c r="AO8380" s="104"/>
      <c r="AP8380" s="104"/>
    </row>
    <row r="8381" spans="21:42" ht="15" customHeight="1" x14ac:dyDescent="0.25">
      <c r="U8381" s="104"/>
      <c r="AB8381" s="104"/>
      <c r="AC8381" s="104"/>
      <c r="AF8381" s="104"/>
      <c r="AG8381" s="104"/>
      <c r="AK8381" s="104"/>
      <c r="AL8381" s="104"/>
      <c r="AO8381" s="104"/>
      <c r="AP8381" s="104"/>
    </row>
    <row r="8382" spans="21:42" ht="15" customHeight="1" x14ac:dyDescent="0.25">
      <c r="U8382" s="104"/>
      <c r="AB8382" s="104"/>
      <c r="AC8382" s="104"/>
      <c r="AF8382" s="104"/>
      <c r="AG8382" s="104"/>
      <c r="AK8382" s="104"/>
      <c r="AL8382" s="104"/>
      <c r="AO8382" s="104"/>
      <c r="AP8382" s="104"/>
    </row>
    <row r="8383" spans="21:42" ht="15" customHeight="1" x14ac:dyDescent="0.25">
      <c r="U8383" s="104"/>
      <c r="AB8383" s="104"/>
      <c r="AC8383" s="104"/>
      <c r="AF8383" s="104"/>
      <c r="AG8383" s="104"/>
      <c r="AK8383" s="104"/>
      <c r="AL8383" s="104"/>
      <c r="AO8383" s="104"/>
      <c r="AP8383" s="104"/>
    </row>
    <row r="8384" spans="21:42" ht="15" customHeight="1" x14ac:dyDescent="0.25">
      <c r="U8384" s="104"/>
      <c r="AB8384" s="104"/>
      <c r="AC8384" s="104"/>
      <c r="AF8384" s="104"/>
      <c r="AG8384" s="104"/>
      <c r="AK8384" s="104"/>
      <c r="AL8384" s="104"/>
      <c r="AO8384" s="104"/>
      <c r="AP8384" s="104"/>
    </row>
    <row r="8385" spans="21:42" ht="15" customHeight="1" x14ac:dyDescent="0.25">
      <c r="U8385" s="104"/>
      <c r="AB8385" s="104"/>
      <c r="AC8385" s="104"/>
      <c r="AF8385" s="104"/>
      <c r="AG8385" s="104"/>
      <c r="AK8385" s="104"/>
      <c r="AL8385" s="104"/>
      <c r="AO8385" s="104"/>
      <c r="AP8385" s="104"/>
    </row>
    <row r="8386" spans="21:42" ht="15" customHeight="1" x14ac:dyDescent="0.25">
      <c r="U8386" s="104"/>
      <c r="AB8386" s="104"/>
      <c r="AC8386" s="104"/>
      <c r="AF8386" s="104"/>
      <c r="AG8386" s="104"/>
      <c r="AK8386" s="104"/>
      <c r="AL8386" s="104"/>
      <c r="AO8386" s="104"/>
      <c r="AP8386" s="104"/>
    </row>
    <row r="8387" spans="21:42" ht="15" customHeight="1" x14ac:dyDescent="0.25">
      <c r="U8387" s="104"/>
      <c r="AB8387" s="104"/>
      <c r="AC8387" s="104"/>
      <c r="AF8387" s="104"/>
      <c r="AG8387" s="104"/>
      <c r="AK8387" s="104"/>
      <c r="AL8387" s="104"/>
      <c r="AO8387" s="104"/>
      <c r="AP8387" s="104"/>
    </row>
    <row r="8388" spans="21:42" ht="15" customHeight="1" x14ac:dyDescent="0.25">
      <c r="U8388" s="104"/>
      <c r="AB8388" s="104"/>
      <c r="AC8388" s="104"/>
      <c r="AF8388" s="104"/>
      <c r="AG8388" s="104"/>
      <c r="AK8388" s="104"/>
      <c r="AL8388" s="104"/>
      <c r="AO8388" s="104"/>
      <c r="AP8388" s="104"/>
    </row>
    <row r="8389" spans="21:42" ht="15" customHeight="1" x14ac:dyDescent="0.25">
      <c r="U8389" s="104"/>
      <c r="AB8389" s="104"/>
      <c r="AC8389" s="104"/>
      <c r="AF8389" s="104"/>
      <c r="AG8389" s="104"/>
      <c r="AK8389" s="104"/>
      <c r="AL8389" s="104"/>
      <c r="AO8389" s="104"/>
      <c r="AP8389" s="104"/>
    </row>
    <row r="8390" spans="21:42" ht="15" customHeight="1" x14ac:dyDescent="0.25">
      <c r="U8390" s="104"/>
      <c r="AB8390" s="104"/>
      <c r="AC8390" s="104"/>
      <c r="AF8390" s="104"/>
      <c r="AG8390" s="104"/>
      <c r="AK8390" s="104"/>
      <c r="AL8390" s="104"/>
      <c r="AO8390" s="104"/>
      <c r="AP8390" s="104"/>
    </row>
    <row r="8391" spans="21:42" ht="15" customHeight="1" x14ac:dyDescent="0.25">
      <c r="U8391" s="104"/>
      <c r="AB8391" s="104"/>
      <c r="AC8391" s="104"/>
      <c r="AF8391" s="104"/>
      <c r="AG8391" s="104"/>
      <c r="AK8391" s="104"/>
      <c r="AL8391" s="104"/>
      <c r="AO8391" s="104"/>
      <c r="AP8391" s="104"/>
    </row>
    <row r="8392" spans="21:42" ht="15" customHeight="1" x14ac:dyDescent="0.25">
      <c r="U8392" s="104"/>
      <c r="AB8392" s="104"/>
      <c r="AC8392" s="104"/>
      <c r="AF8392" s="104"/>
      <c r="AG8392" s="104"/>
      <c r="AK8392" s="104"/>
      <c r="AL8392" s="104"/>
      <c r="AO8392" s="104"/>
      <c r="AP8392" s="104"/>
    </row>
    <row r="8393" spans="21:42" ht="15" customHeight="1" x14ac:dyDescent="0.25">
      <c r="U8393" s="104"/>
      <c r="AB8393" s="104"/>
      <c r="AC8393" s="104"/>
      <c r="AF8393" s="104"/>
      <c r="AG8393" s="104"/>
      <c r="AK8393" s="104"/>
      <c r="AL8393" s="104"/>
      <c r="AO8393" s="104"/>
      <c r="AP8393" s="104"/>
    </row>
    <row r="8394" spans="21:42" ht="15" customHeight="1" x14ac:dyDescent="0.25">
      <c r="U8394" s="104"/>
      <c r="AB8394" s="104"/>
      <c r="AC8394" s="104"/>
      <c r="AF8394" s="104"/>
      <c r="AG8394" s="104"/>
      <c r="AK8394" s="104"/>
      <c r="AL8394" s="104"/>
      <c r="AO8394" s="104"/>
      <c r="AP8394" s="104"/>
    </row>
    <row r="8395" spans="21:42" ht="15" customHeight="1" x14ac:dyDescent="0.25">
      <c r="U8395" s="104"/>
      <c r="AB8395" s="104"/>
      <c r="AC8395" s="104"/>
      <c r="AF8395" s="104"/>
      <c r="AG8395" s="104"/>
      <c r="AK8395" s="104"/>
      <c r="AL8395" s="104"/>
      <c r="AO8395" s="104"/>
      <c r="AP8395" s="104"/>
    </row>
    <row r="8396" spans="21:42" ht="15" customHeight="1" x14ac:dyDescent="0.25">
      <c r="U8396" s="104"/>
      <c r="AB8396" s="104"/>
      <c r="AC8396" s="104"/>
      <c r="AF8396" s="104"/>
      <c r="AG8396" s="104"/>
      <c r="AK8396" s="104"/>
      <c r="AL8396" s="104"/>
      <c r="AO8396" s="104"/>
      <c r="AP8396" s="104"/>
    </row>
    <row r="8397" spans="21:42" ht="15" customHeight="1" x14ac:dyDescent="0.25">
      <c r="U8397" s="104"/>
      <c r="AB8397" s="104"/>
      <c r="AC8397" s="104"/>
      <c r="AF8397" s="104"/>
      <c r="AG8397" s="104"/>
      <c r="AK8397" s="104"/>
      <c r="AL8397" s="104"/>
      <c r="AO8397" s="104"/>
      <c r="AP8397" s="104"/>
    </row>
    <row r="8398" spans="21:42" ht="15" customHeight="1" x14ac:dyDescent="0.25">
      <c r="U8398" s="104"/>
      <c r="AB8398" s="104"/>
      <c r="AC8398" s="104"/>
      <c r="AF8398" s="104"/>
      <c r="AG8398" s="104"/>
      <c r="AK8398" s="104"/>
      <c r="AL8398" s="104"/>
      <c r="AO8398" s="104"/>
      <c r="AP8398" s="104"/>
    </row>
    <row r="8399" spans="21:42" ht="15" customHeight="1" x14ac:dyDescent="0.25">
      <c r="U8399" s="104"/>
      <c r="AB8399" s="104"/>
      <c r="AC8399" s="104"/>
      <c r="AF8399" s="104"/>
      <c r="AG8399" s="104"/>
      <c r="AK8399" s="104"/>
      <c r="AL8399" s="104"/>
      <c r="AO8399" s="104"/>
      <c r="AP8399" s="104"/>
    </row>
    <row r="8400" spans="21:42" ht="15" customHeight="1" x14ac:dyDescent="0.25">
      <c r="U8400" s="104"/>
      <c r="AB8400" s="104"/>
      <c r="AC8400" s="104"/>
      <c r="AF8400" s="104"/>
      <c r="AG8400" s="104"/>
      <c r="AK8400" s="104"/>
      <c r="AL8400" s="104"/>
      <c r="AO8400" s="104"/>
      <c r="AP8400" s="104"/>
    </row>
    <row r="8401" spans="21:42" ht="15" customHeight="1" x14ac:dyDescent="0.25">
      <c r="U8401" s="104"/>
      <c r="AB8401" s="104"/>
      <c r="AC8401" s="104"/>
      <c r="AF8401" s="104"/>
      <c r="AG8401" s="104"/>
      <c r="AK8401" s="104"/>
      <c r="AL8401" s="104"/>
      <c r="AO8401" s="104"/>
      <c r="AP8401" s="104"/>
    </row>
    <row r="8402" spans="21:42" ht="15" customHeight="1" x14ac:dyDescent="0.25">
      <c r="U8402" s="104"/>
      <c r="AB8402" s="104"/>
      <c r="AC8402" s="104"/>
      <c r="AF8402" s="104"/>
      <c r="AG8402" s="104"/>
      <c r="AK8402" s="104"/>
      <c r="AL8402" s="104"/>
      <c r="AO8402" s="104"/>
      <c r="AP8402" s="104"/>
    </row>
    <row r="8403" spans="21:42" ht="15" customHeight="1" x14ac:dyDescent="0.25">
      <c r="U8403" s="104"/>
      <c r="AB8403" s="104"/>
      <c r="AC8403" s="104"/>
      <c r="AF8403" s="104"/>
      <c r="AG8403" s="104"/>
      <c r="AK8403" s="104"/>
      <c r="AL8403" s="104"/>
      <c r="AO8403" s="104"/>
      <c r="AP8403" s="104"/>
    </row>
    <row r="8404" spans="21:42" ht="15" customHeight="1" x14ac:dyDescent="0.25">
      <c r="U8404" s="104"/>
      <c r="AB8404" s="104"/>
      <c r="AC8404" s="104"/>
      <c r="AF8404" s="104"/>
      <c r="AG8404" s="104"/>
      <c r="AK8404" s="104"/>
      <c r="AL8404" s="104"/>
      <c r="AO8404" s="104"/>
      <c r="AP8404" s="104"/>
    </row>
    <row r="8405" spans="21:42" ht="15" customHeight="1" x14ac:dyDescent="0.25">
      <c r="U8405" s="104"/>
      <c r="AB8405" s="104"/>
      <c r="AC8405" s="104"/>
      <c r="AF8405" s="104"/>
      <c r="AG8405" s="104"/>
      <c r="AK8405" s="104"/>
      <c r="AL8405" s="104"/>
      <c r="AO8405" s="104"/>
      <c r="AP8405" s="104"/>
    </row>
    <row r="8406" spans="21:42" ht="15" customHeight="1" x14ac:dyDescent="0.25">
      <c r="U8406" s="104"/>
      <c r="AB8406" s="104"/>
      <c r="AC8406" s="104"/>
      <c r="AF8406" s="104"/>
      <c r="AG8406" s="104"/>
      <c r="AK8406" s="104"/>
      <c r="AL8406" s="104"/>
      <c r="AO8406" s="104"/>
      <c r="AP8406" s="104"/>
    </row>
    <row r="8407" spans="21:42" ht="15" customHeight="1" x14ac:dyDescent="0.25">
      <c r="U8407" s="104"/>
      <c r="AB8407" s="104"/>
      <c r="AC8407" s="104"/>
      <c r="AF8407" s="104"/>
      <c r="AG8407" s="104"/>
      <c r="AK8407" s="104"/>
      <c r="AL8407" s="104"/>
      <c r="AO8407" s="104"/>
      <c r="AP8407" s="104"/>
    </row>
    <row r="8408" spans="21:42" ht="15" customHeight="1" x14ac:dyDescent="0.25">
      <c r="U8408" s="104"/>
      <c r="AB8408" s="104"/>
      <c r="AC8408" s="104"/>
      <c r="AF8408" s="104"/>
      <c r="AG8408" s="104"/>
      <c r="AK8408" s="104"/>
      <c r="AL8408" s="104"/>
      <c r="AO8408" s="104"/>
      <c r="AP8408" s="104"/>
    </row>
    <row r="8409" spans="21:42" ht="15" customHeight="1" x14ac:dyDescent="0.25">
      <c r="U8409" s="104"/>
      <c r="AB8409" s="104"/>
      <c r="AC8409" s="104"/>
      <c r="AF8409" s="104"/>
      <c r="AG8409" s="104"/>
      <c r="AK8409" s="104"/>
      <c r="AL8409" s="104"/>
      <c r="AO8409" s="104"/>
      <c r="AP8409" s="104"/>
    </row>
    <row r="8410" spans="21:42" ht="15" customHeight="1" x14ac:dyDescent="0.25">
      <c r="U8410" s="104"/>
      <c r="AB8410" s="104"/>
      <c r="AC8410" s="104"/>
      <c r="AF8410" s="104"/>
      <c r="AG8410" s="104"/>
      <c r="AK8410" s="104"/>
      <c r="AL8410" s="104"/>
      <c r="AO8410" s="104"/>
      <c r="AP8410" s="104"/>
    </row>
    <row r="8411" spans="21:42" ht="15" customHeight="1" x14ac:dyDescent="0.25">
      <c r="U8411" s="104"/>
      <c r="AB8411" s="104"/>
      <c r="AC8411" s="104"/>
      <c r="AF8411" s="104"/>
      <c r="AG8411" s="104"/>
      <c r="AK8411" s="104"/>
      <c r="AL8411" s="104"/>
      <c r="AO8411" s="104"/>
      <c r="AP8411" s="104"/>
    </row>
    <row r="8412" spans="21:42" ht="15" customHeight="1" x14ac:dyDescent="0.25">
      <c r="U8412" s="104"/>
      <c r="AB8412" s="104"/>
      <c r="AC8412" s="104"/>
      <c r="AF8412" s="104"/>
      <c r="AG8412" s="104"/>
      <c r="AK8412" s="104"/>
      <c r="AL8412" s="104"/>
      <c r="AO8412" s="104"/>
      <c r="AP8412" s="104"/>
    </row>
    <row r="8413" spans="21:42" ht="15" customHeight="1" x14ac:dyDescent="0.25">
      <c r="U8413" s="104"/>
      <c r="AB8413" s="104"/>
      <c r="AC8413" s="104"/>
      <c r="AF8413" s="104"/>
      <c r="AG8413" s="104"/>
      <c r="AK8413" s="104"/>
      <c r="AL8413" s="104"/>
      <c r="AO8413" s="104"/>
      <c r="AP8413" s="104"/>
    </row>
    <row r="8414" spans="21:42" ht="15" customHeight="1" x14ac:dyDescent="0.25">
      <c r="U8414" s="104"/>
      <c r="AB8414" s="104"/>
      <c r="AC8414" s="104"/>
      <c r="AF8414" s="104"/>
      <c r="AG8414" s="104"/>
      <c r="AK8414" s="104"/>
      <c r="AL8414" s="104"/>
      <c r="AO8414" s="104"/>
      <c r="AP8414" s="104"/>
    </row>
    <row r="8415" spans="21:42" ht="15" customHeight="1" x14ac:dyDescent="0.25">
      <c r="U8415" s="104"/>
      <c r="AB8415" s="104"/>
      <c r="AC8415" s="104"/>
      <c r="AF8415" s="104"/>
      <c r="AG8415" s="104"/>
      <c r="AK8415" s="104"/>
      <c r="AL8415" s="104"/>
      <c r="AO8415" s="104"/>
      <c r="AP8415" s="104"/>
    </row>
    <row r="8416" spans="21:42" ht="15" customHeight="1" x14ac:dyDescent="0.25">
      <c r="U8416" s="104"/>
      <c r="AB8416" s="104"/>
      <c r="AC8416" s="104"/>
      <c r="AF8416" s="104"/>
      <c r="AG8416" s="104"/>
      <c r="AK8416" s="104"/>
      <c r="AL8416" s="104"/>
      <c r="AO8416" s="104"/>
      <c r="AP8416" s="104"/>
    </row>
    <row r="8417" spans="21:42" ht="15" customHeight="1" x14ac:dyDescent="0.25">
      <c r="U8417" s="104"/>
      <c r="AB8417" s="104"/>
      <c r="AC8417" s="104"/>
      <c r="AF8417" s="104"/>
      <c r="AG8417" s="104"/>
      <c r="AK8417" s="104"/>
      <c r="AL8417" s="104"/>
      <c r="AO8417" s="104"/>
      <c r="AP8417" s="104"/>
    </row>
    <row r="8418" spans="21:42" ht="15" customHeight="1" x14ac:dyDescent="0.25">
      <c r="U8418" s="104"/>
      <c r="AB8418" s="104"/>
      <c r="AC8418" s="104"/>
      <c r="AF8418" s="104"/>
      <c r="AG8418" s="104"/>
      <c r="AK8418" s="104"/>
      <c r="AL8418" s="104"/>
      <c r="AO8418" s="104"/>
      <c r="AP8418" s="104"/>
    </row>
    <row r="8419" spans="21:42" ht="15" customHeight="1" x14ac:dyDescent="0.25">
      <c r="U8419" s="104"/>
      <c r="AB8419" s="104"/>
      <c r="AC8419" s="104"/>
      <c r="AF8419" s="104"/>
      <c r="AG8419" s="104"/>
      <c r="AK8419" s="104"/>
      <c r="AL8419" s="104"/>
      <c r="AO8419" s="104"/>
      <c r="AP8419" s="104"/>
    </row>
    <row r="8420" spans="21:42" ht="15" customHeight="1" x14ac:dyDescent="0.25">
      <c r="U8420" s="104"/>
      <c r="AB8420" s="104"/>
      <c r="AC8420" s="104"/>
      <c r="AF8420" s="104"/>
      <c r="AG8420" s="104"/>
      <c r="AK8420" s="104"/>
      <c r="AL8420" s="104"/>
      <c r="AO8420" s="104"/>
      <c r="AP8420" s="104"/>
    </row>
    <row r="8421" spans="21:42" ht="15" customHeight="1" x14ac:dyDescent="0.25">
      <c r="U8421" s="104"/>
      <c r="AB8421" s="104"/>
      <c r="AC8421" s="104"/>
      <c r="AF8421" s="104"/>
      <c r="AG8421" s="104"/>
      <c r="AK8421" s="104"/>
      <c r="AL8421" s="104"/>
      <c r="AO8421" s="104"/>
      <c r="AP8421" s="104"/>
    </row>
    <row r="8422" spans="21:42" ht="15" customHeight="1" x14ac:dyDescent="0.25">
      <c r="U8422" s="104"/>
      <c r="AB8422" s="104"/>
      <c r="AC8422" s="104"/>
      <c r="AF8422" s="104"/>
      <c r="AG8422" s="104"/>
      <c r="AK8422" s="104"/>
      <c r="AL8422" s="104"/>
      <c r="AO8422" s="104"/>
      <c r="AP8422" s="104"/>
    </row>
    <row r="8423" spans="21:42" ht="15" customHeight="1" x14ac:dyDescent="0.25">
      <c r="U8423" s="104"/>
      <c r="AB8423" s="104"/>
      <c r="AC8423" s="104"/>
      <c r="AF8423" s="104"/>
      <c r="AG8423" s="104"/>
      <c r="AK8423" s="104"/>
      <c r="AL8423" s="104"/>
      <c r="AO8423" s="104"/>
      <c r="AP8423" s="104"/>
    </row>
    <row r="8424" spans="21:42" ht="15" customHeight="1" x14ac:dyDescent="0.25">
      <c r="U8424" s="104"/>
      <c r="AB8424" s="104"/>
      <c r="AC8424" s="104"/>
      <c r="AF8424" s="104"/>
      <c r="AG8424" s="104"/>
      <c r="AK8424" s="104"/>
      <c r="AL8424" s="104"/>
      <c r="AO8424" s="104"/>
      <c r="AP8424" s="104"/>
    </row>
    <row r="8425" spans="21:42" ht="15" customHeight="1" x14ac:dyDescent="0.25">
      <c r="U8425" s="104"/>
      <c r="AB8425" s="104"/>
      <c r="AC8425" s="104"/>
      <c r="AF8425" s="104"/>
      <c r="AG8425" s="104"/>
      <c r="AK8425" s="104"/>
      <c r="AL8425" s="104"/>
      <c r="AO8425" s="104"/>
      <c r="AP8425" s="104"/>
    </row>
    <row r="8426" spans="21:42" ht="15" customHeight="1" x14ac:dyDescent="0.25">
      <c r="U8426" s="104"/>
      <c r="AB8426" s="104"/>
      <c r="AC8426" s="104"/>
      <c r="AF8426" s="104"/>
      <c r="AG8426" s="104"/>
      <c r="AK8426" s="104"/>
      <c r="AL8426" s="104"/>
      <c r="AO8426" s="104"/>
      <c r="AP8426" s="104"/>
    </row>
    <row r="8427" spans="21:42" ht="15" customHeight="1" x14ac:dyDescent="0.25">
      <c r="U8427" s="104"/>
      <c r="AB8427" s="104"/>
      <c r="AC8427" s="104"/>
      <c r="AF8427" s="104"/>
      <c r="AG8427" s="104"/>
      <c r="AK8427" s="104"/>
      <c r="AL8427" s="104"/>
      <c r="AO8427" s="104"/>
      <c r="AP8427" s="104"/>
    </row>
    <row r="8428" spans="21:42" ht="15" customHeight="1" x14ac:dyDescent="0.25">
      <c r="U8428" s="104"/>
      <c r="AB8428" s="104"/>
      <c r="AC8428" s="104"/>
      <c r="AF8428" s="104"/>
      <c r="AG8428" s="104"/>
      <c r="AK8428" s="104"/>
      <c r="AL8428" s="104"/>
      <c r="AO8428" s="104"/>
      <c r="AP8428" s="104"/>
    </row>
    <row r="8429" spans="21:42" ht="15" customHeight="1" x14ac:dyDescent="0.25">
      <c r="U8429" s="104"/>
      <c r="AB8429" s="104"/>
      <c r="AC8429" s="104"/>
      <c r="AF8429" s="104"/>
      <c r="AG8429" s="104"/>
      <c r="AK8429" s="104"/>
      <c r="AL8429" s="104"/>
      <c r="AO8429" s="104"/>
      <c r="AP8429" s="104"/>
    </row>
    <row r="8430" spans="21:42" ht="15" customHeight="1" x14ac:dyDescent="0.25">
      <c r="U8430" s="104"/>
      <c r="AB8430" s="104"/>
      <c r="AC8430" s="104"/>
      <c r="AF8430" s="104"/>
      <c r="AG8430" s="104"/>
      <c r="AK8430" s="104"/>
      <c r="AL8430" s="104"/>
      <c r="AO8430" s="104"/>
      <c r="AP8430" s="104"/>
    </row>
    <row r="8431" spans="21:42" ht="15" customHeight="1" x14ac:dyDescent="0.25">
      <c r="U8431" s="104"/>
      <c r="AB8431" s="104"/>
      <c r="AC8431" s="104"/>
      <c r="AF8431" s="104"/>
      <c r="AG8431" s="104"/>
      <c r="AK8431" s="104"/>
      <c r="AL8431" s="104"/>
      <c r="AO8431" s="104"/>
      <c r="AP8431" s="104"/>
    </row>
    <row r="8432" spans="21:42" ht="15" customHeight="1" x14ac:dyDescent="0.25">
      <c r="U8432" s="104"/>
      <c r="AB8432" s="104"/>
      <c r="AC8432" s="104"/>
      <c r="AF8432" s="104"/>
      <c r="AG8432" s="104"/>
      <c r="AK8432" s="104"/>
      <c r="AL8432" s="104"/>
      <c r="AO8432" s="104"/>
      <c r="AP8432" s="104"/>
    </row>
    <row r="8433" spans="21:42" ht="15" customHeight="1" x14ac:dyDescent="0.25">
      <c r="U8433" s="104"/>
      <c r="AB8433" s="104"/>
      <c r="AC8433" s="104"/>
      <c r="AF8433" s="104"/>
      <c r="AG8433" s="104"/>
      <c r="AK8433" s="104"/>
      <c r="AL8433" s="104"/>
      <c r="AO8433" s="104"/>
      <c r="AP8433" s="104"/>
    </row>
    <row r="8434" spans="21:42" ht="15" customHeight="1" x14ac:dyDescent="0.25">
      <c r="U8434" s="104"/>
      <c r="AB8434" s="104"/>
      <c r="AC8434" s="104"/>
      <c r="AF8434" s="104"/>
      <c r="AG8434" s="104"/>
      <c r="AK8434" s="104"/>
      <c r="AL8434" s="104"/>
      <c r="AO8434" s="104"/>
      <c r="AP8434" s="104"/>
    </row>
    <row r="8435" spans="21:42" ht="15" customHeight="1" x14ac:dyDescent="0.25">
      <c r="U8435" s="104"/>
      <c r="AB8435" s="104"/>
      <c r="AC8435" s="104"/>
      <c r="AF8435" s="104"/>
      <c r="AG8435" s="104"/>
      <c r="AK8435" s="104"/>
      <c r="AL8435" s="104"/>
      <c r="AO8435" s="104"/>
      <c r="AP8435" s="104"/>
    </row>
    <row r="8436" spans="21:42" ht="15" customHeight="1" x14ac:dyDescent="0.25">
      <c r="U8436" s="104"/>
      <c r="AB8436" s="104"/>
      <c r="AC8436" s="104"/>
      <c r="AF8436" s="104"/>
      <c r="AG8436" s="104"/>
      <c r="AK8436" s="104"/>
      <c r="AL8436" s="104"/>
      <c r="AO8436" s="104"/>
      <c r="AP8436" s="104"/>
    </row>
    <row r="8437" spans="21:42" ht="15" customHeight="1" x14ac:dyDescent="0.25">
      <c r="U8437" s="104"/>
      <c r="AB8437" s="104"/>
      <c r="AC8437" s="104"/>
      <c r="AF8437" s="104"/>
      <c r="AG8437" s="104"/>
      <c r="AK8437" s="104"/>
      <c r="AL8437" s="104"/>
      <c r="AO8437" s="104"/>
      <c r="AP8437" s="104"/>
    </row>
    <row r="8438" spans="21:42" ht="15" customHeight="1" x14ac:dyDescent="0.25">
      <c r="U8438" s="104"/>
      <c r="AB8438" s="104"/>
      <c r="AC8438" s="104"/>
      <c r="AF8438" s="104"/>
      <c r="AG8438" s="104"/>
      <c r="AK8438" s="104"/>
      <c r="AL8438" s="104"/>
      <c r="AO8438" s="104"/>
      <c r="AP8438" s="104"/>
    </row>
    <row r="8439" spans="21:42" ht="15" customHeight="1" x14ac:dyDescent="0.25">
      <c r="U8439" s="104"/>
      <c r="AB8439" s="104"/>
      <c r="AC8439" s="104"/>
      <c r="AF8439" s="104"/>
      <c r="AG8439" s="104"/>
      <c r="AK8439" s="104"/>
      <c r="AL8439" s="104"/>
      <c r="AO8439" s="104"/>
      <c r="AP8439" s="104"/>
    </row>
    <row r="8440" spans="21:42" ht="15" customHeight="1" x14ac:dyDescent="0.25">
      <c r="U8440" s="104"/>
      <c r="AB8440" s="104"/>
      <c r="AC8440" s="104"/>
      <c r="AF8440" s="104"/>
      <c r="AG8440" s="104"/>
      <c r="AK8440" s="104"/>
      <c r="AL8440" s="104"/>
      <c r="AO8440" s="104"/>
      <c r="AP8440" s="104"/>
    </row>
    <row r="8441" spans="21:42" ht="15" customHeight="1" x14ac:dyDescent="0.25">
      <c r="U8441" s="104"/>
      <c r="AB8441" s="104"/>
      <c r="AC8441" s="104"/>
      <c r="AF8441" s="104"/>
      <c r="AG8441" s="104"/>
      <c r="AK8441" s="104"/>
      <c r="AL8441" s="104"/>
      <c r="AO8441" s="104"/>
      <c r="AP8441" s="104"/>
    </row>
    <row r="8442" spans="21:42" ht="15" customHeight="1" x14ac:dyDescent="0.25">
      <c r="U8442" s="104"/>
      <c r="AB8442" s="104"/>
      <c r="AC8442" s="104"/>
      <c r="AF8442" s="104"/>
      <c r="AG8442" s="104"/>
      <c r="AK8442" s="104"/>
      <c r="AL8442" s="104"/>
      <c r="AO8442" s="104"/>
      <c r="AP8442" s="104"/>
    </row>
    <row r="8443" spans="21:42" ht="15" customHeight="1" x14ac:dyDescent="0.25">
      <c r="U8443" s="104"/>
      <c r="AB8443" s="104"/>
      <c r="AC8443" s="104"/>
      <c r="AF8443" s="104"/>
      <c r="AG8443" s="104"/>
      <c r="AK8443" s="104"/>
      <c r="AL8443" s="104"/>
      <c r="AO8443" s="104"/>
      <c r="AP8443" s="104"/>
    </row>
    <row r="8444" spans="21:42" ht="15" customHeight="1" x14ac:dyDescent="0.25">
      <c r="U8444" s="104"/>
      <c r="AB8444" s="104"/>
      <c r="AC8444" s="104"/>
      <c r="AF8444" s="104"/>
      <c r="AG8444" s="104"/>
      <c r="AK8444" s="104"/>
      <c r="AL8444" s="104"/>
      <c r="AO8444" s="104"/>
      <c r="AP8444" s="104"/>
    </row>
    <row r="8445" spans="21:42" ht="15" customHeight="1" x14ac:dyDescent="0.25">
      <c r="U8445" s="104"/>
      <c r="AB8445" s="104"/>
      <c r="AC8445" s="104"/>
      <c r="AF8445" s="104"/>
      <c r="AG8445" s="104"/>
      <c r="AK8445" s="104"/>
      <c r="AL8445" s="104"/>
      <c r="AO8445" s="104"/>
      <c r="AP8445" s="104"/>
    </row>
    <row r="8446" spans="21:42" ht="15" customHeight="1" x14ac:dyDescent="0.25">
      <c r="U8446" s="104"/>
      <c r="AB8446" s="104"/>
      <c r="AC8446" s="104"/>
      <c r="AF8446" s="104"/>
      <c r="AG8446" s="104"/>
      <c r="AK8446" s="104"/>
      <c r="AL8446" s="104"/>
      <c r="AO8446" s="104"/>
      <c r="AP8446" s="104"/>
    </row>
    <row r="8447" spans="21:42" ht="15" customHeight="1" x14ac:dyDescent="0.25">
      <c r="U8447" s="104"/>
      <c r="AB8447" s="104"/>
      <c r="AC8447" s="104"/>
      <c r="AF8447" s="104"/>
      <c r="AG8447" s="104"/>
      <c r="AK8447" s="104"/>
      <c r="AL8447" s="104"/>
      <c r="AO8447" s="104"/>
      <c r="AP8447" s="104"/>
    </row>
    <row r="8448" spans="21:42" ht="15" customHeight="1" x14ac:dyDescent="0.25">
      <c r="U8448" s="104"/>
      <c r="AB8448" s="104"/>
      <c r="AC8448" s="104"/>
      <c r="AF8448" s="104"/>
      <c r="AG8448" s="104"/>
      <c r="AK8448" s="104"/>
      <c r="AL8448" s="104"/>
      <c r="AO8448" s="104"/>
      <c r="AP8448" s="104"/>
    </row>
    <row r="8449" spans="21:42" ht="15" customHeight="1" x14ac:dyDescent="0.25">
      <c r="U8449" s="104"/>
      <c r="AB8449" s="104"/>
      <c r="AC8449" s="104"/>
      <c r="AF8449" s="104"/>
      <c r="AG8449" s="104"/>
      <c r="AK8449" s="104"/>
      <c r="AL8449" s="104"/>
      <c r="AO8449" s="104"/>
      <c r="AP8449" s="104"/>
    </row>
    <row r="8450" spans="21:42" ht="15" customHeight="1" x14ac:dyDescent="0.25">
      <c r="U8450" s="104"/>
      <c r="AB8450" s="104"/>
      <c r="AC8450" s="104"/>
      <c r="AF8450" s="104"/>
      <c r="AG8450" s="104"/>
      <c r="AK8450" s="104"/>
      <c r="AL8450" s="104"/>
      <c r="AO8450" s="104"/>
      <c r="AP8450" s="104"/>
    </row>
    <row r="8451" spans="21:42" ht="15" customHeight="1" x14ac:dyDescent="0.25">
      <c r="U8451" s="104"/>
      <c r="AB8451" s="104"/>
      <c r="AC8451" s="104"/>
      <c r="AF8451" s="104"/>
      <c r="AG8451" s="104"/>
      <c r="AK8451" s="104"/>
      <c r="AL8451" s="104"/>
      <c r="AO8451" s="104"/>
      <c r="AP8451" s="104"/>
    </row>
    <row r="8452" spans="21:42" ht="15" customHeight="1" x14ac:dyDescent="0.25">
      <c r="U8452" s="104"/>
      <c r="AB8452" s="104"/>
      <c r="AC8452" s="104"/>
      <c r="AF8452" s="104"/>
      <c r="AG8452" s="104"/>
      <c r="AK8452" s="104"/>
      <c r="AL8452" s="104"/>
      <c r="AO8452" s="104"/>
      <c r="AP8452" s="104"/>
    </row>
    <row r="8453" spans="21:42" ht="15" customHeight="1" x14ac:dyDescent="0.25">
      <c r="U8453" s="104"/>
      <c r="AB8453" s="104"/>
      <c r="AC8453" s="104"/>
      <c r="AF8453" s="104"/>
      <c r="AG8453" s="104"/>
      <c r="AK8453" s="104"/>
      <c r="AL8453" s="104"/>
      <c r="AO8453" s="104"/>
      <c r="AP8453" s="104"/>
    </row>
    <row r="8454" spans="21:42" ht="15" customHeight="1" x14ac:dyDescent="0.25">
      <c r="U8454" s="104"/>
      <c r="AB8454" s="104"/>
      <c r="AC8454" s="104"/>
      <c r="AF8454" s="104"/>
      <c r="AG8454" s="104"/>
      <c r="AK8454" s="104"/>
      <c r="AL8454" s="104"/>
      <c r="AO8454" s="104"/>
      <c r="AP8454" s="104"/>
    </row>
    <row r="8455" spans="21:42" ht="15" customHeight="1" x14ac:dyDescent="0.25">
      <c r="U8455" s="104"/>
      <c r="AB8455" s="104"/>
      <c r="AC8455" s="104"/>
      <c r="AF8455" s="104"/>
      <c r="AG8455" s="104"/>
      <c r="AK8455" s="104"/>
      <c r="AL8455" s="104"/>
      <c r="AO8455" s="104"/>
      <c r="AP8455" s="104"/>
    </row>
    <row r="8456" spans="21:42" ht="15" customHeight="1" x14ac:dyDescent="0.25">
      <c r="U8456" s="104"/>
      <c r="AB8456" s="104"/>
      <c r="AC8456" s="104"/>
      <c r="AF8456" s="104"/>
      <c r="AG8456" s="104"/>
      <c r="AK8456" s="104"/>
      <c r="AL8456" s="104"/>
      <c r="AO8456" s="104"/>
      <c r="AP8456" s="104"/>
    </row>
    <row r="8457" spans="21:42" ht="15" customHeight="1" x14ac:dyDescent="0.25">
      <c r="U8457" s="104"/>
      <c r="AB8457" s="104"/>
      <c r="AC8457" s="104"/>
      <c r="AF8457" s="104"/>
      <c r="AG8457" s="104"/>
      <c r="AK8457" s="104"/>
      <c r="AL8457" s="104"/>
      <c r="AO8457" s="104"/>
      <c r="AP8457" s="104"/>
    </row>
    <row r="8458" spans="21:42" ht="15" customHeight="1" x14ac:dyDescent="0.25">
      <c r="U8458" s="104"/>
      <c r="AB8458" s="104"/>
      <c r="AC8458" s="104"/>
      <c r="AF8458" s="104"/>
      <c r="AG8458" s="104"/>
      <c r="AK8458" s="104"/>
      <c r="AL8458" s="104"/>
      <c r="AO8458" s="104"/>
      <c r="AP8458" s="104"/>
    </row>
    <row r="8459" spans="21:42" ht="15" customHeight="1" x14ac:dyDescent="0.25">
      <c r="U8459" s="104"/>
      <c r="AB8459" s="104"/>
      <c r="AC8459" s="104"/>
      <c r="AF8459" s="104"/>
      <c r="AG8459" s="104"/>
      <c r="AK8459" s="104"/>
      <c r="AL8459" s="104"/>
      <c r="AO8459" s="104"/>
      <c r="AP8459" s="104"/>
    </row>
    <row r="8460" spans="21:42" ht="15" customHeight="1" x14ac:dyDescent="0.25">
      <c r="U8460" s="104"/>
      <c r="AB8460" s="104"/>
      <c r="AC8460" s="104"/>
      <c r="AF8460" s="104"/>
      <c r="AG8460" s="104"/>
      <c r="AK8460" s="104"/>
      <c r="AL8460" s="104"/>
      <c r="AO8460" s="104"/>
      <c r="AP8460" s="104"/>
    </row>
    <row r="8461" spans="21:42" ht="15" customHeight="1" x14ac:dyDescent="0.25">
      <c r="U8461" s="104"/>
      <c r="AB8461" s="104"/>
      <c r="AC8461" s="104"/>
      <c r="AF8461" s="104"/>
      <c r="AG8461" s="104"/>
      <c r="AK8461" s="104"/>
      <c r="AL8461" s="104"/>
      <c r="AO8461" s="104"/>
      <c r="AP8461" s="104"/>
    </row>
    <row r="8462" spans="21:42" ht="15" customHeight="1" x14ac:dyDescent="0.25">
      <c r="U8462" s="104"/>
      <c r="AB8462" s="104"/>
      <c r="AC8462" s="104"/>
      <c r="AF8462" s="104"/>
      <c r="AG8462" s="104"/>
      <c r="AK8462" s="104"/>
      <c r="AL8462" s="104"/>
      <c r="AO8462" s="104"/>
      <c r="AP8462" s="104"/>
    </row>
    <row r="8463" spans="21:42" ht="15" customHeight="1" x14ac:dyDescent="0.25">
      <c r="U8463" s="104"/>
      <c r="AB8463" s="104"/>
      <c r="AC8463" s="104"/>
      <c r="AF8463" s="104"/>
      <c r="AG8463" s="104"/>
      <c r="AK8463" s="104"/>
      <c r="AL8463" s="104"/>
      <c r="AO8463" s="104"/>
      <c r="AP8463" s="104"/>
    </row>
    <row r="8464" spans="21:42" ht="15" customHeight="1" x14ac:dyDescent="0.25">
      <c r="U8464" s="104"/>
      <c r="AB8464" s="104"/>
      <c r="AC8464" s="104"/>
      <c r="AF8464" s="104"/>
      <c r="AG8464" s="104"/>
      <c r="AK8464" s="104"/>
      <c r="AL8464" s="104"/>
      <c r="AO8464" s="104"/>
      <c r="AP8464" s="104"/>
    </row>
    <row r="8465" spans="21:42" ht="15" customHeight="1" x14ac:dyDescent="0.25">
      <c r="U8465" s="104"/>
      <c r="AB8465" s="104"/>
      <c r="AC8465" s="104"/>
      <c r="AF8465" s="104"/>
      <c r="AG8465" s="104"/>
      <c r="AK8465" s="104"/>
      <c r="AL8465" s="104"/>
      <c r="AO8465" s="104"/>
      <c r="AP8465" s="104"/>
    </row>
    <row r="8466" spans="21:42" ht="15" customHeight="1" x14ac:dyDescent="0.25">
      <c r="U8466" s="104"/>
      <c r="AB8466" s="104"/>
      <c r="AC8466" s="104"/>
      <c r="AF8466" s="104"/>
      <c r="AG8466" s="104"/>
      <c r="AK8466" s="104"/>
      <c r="AL8466" s="104"/>
      <c r="AO8466" s="104"/>
      <c r="AP8466" s="104"/>
    </row>
    <row r="8467" spans="21:42" ht="15" customHeight="1" x14ac:dyDescent="0.25">
      <c r="U8467" s="104"/>
      <c r="AB8467" s="104"/>
      <c r="AC8467" s="104"/>
      <c r="AF8467" s="104"/>
      <c r="AG8467" s="104"/>
      <c r="AK8467" s="104"/>
      <c r="AL8467" s="104"/>
      <c r="AO8467" s="104"/>
      <c r="AP8467" s="104"/>
    </row>
    <row r="8468" spans="21:42" ht="15" customHeight="1" x14ac:dyDescent="0.25">
      <c r="U8468" s="104"/>
      <c r="AB8468" s="104"/>
      <c r="AC8468" s="104"/>
      <c r="AF8468" s="104"/>
      <c r="AG8468" s="104"/>
      <c r="AK8468" s="104"/>
      <c r="AL8468" s="104"/>
      <c r="AO8468" s="104"/>
      <c r="AP8468" s="104"/>
    </row>
    <row r="8469" spans="21:42" ht="15" customHeight="1" x14ac:dyDescent="0.25">
      <c r="U8469" s="104"/>
      <c r="AB8469" s="104"/>
      <c r="AC8469" s="104"/>
      <c r="AF8469" s="104"/>
      <c r="AG8469" s="104"/>
      <c r="AK8469" s="104"/>
      <c r="AL8469" s="104"/>
      <c r="AO8469" s="104"/>
      <c r="AP8469" s="104"/>
    </row>
    <row r="8470" spans="21:42" ht="15" customHeight="1" x14ac:dyDescent="0.25">
      <c r="U8470" s="104"/>
      <c r="AB8470" s="104"/>
      <c r="AC8470" s="104"/>
      <c r="AF8470" s="104"/>
      <c r="AG8470" s="104"/>
      <c r="AK8470" s="104"/>
      <c r="AL8470" s="104"/>
      <c r="AO8470" s="104"/>
      <c r="AP8470" s="104"/>
    </row>
    <row r="8471" spans="21:42" ht="15" customHeight="1" x14ac:dyDescent="0.25">
      <c r="U8471" s="104"/>
      <c r="AB8471" s="104"/>
      <c r="AC8471" s="104"/>
      <c r="AF8471" s="104"/>
      <c r="AG8471" s="104"/>
      <c r="AK8471" s="104"/>
      <c r="AL8471" s="104"/>
      <c r="AO8471" s="104"/>
      <c r="AP8471" s="104"/>
    </row>
    <row r="8472" spans="21:42" ht="15" customHeight="1" x14ac:dyDescent="0.25">
      <c r="U8472" s="104"/>
      <c r="AB8472" s="104"/>
      <c r="AC8472" s="104"/>
      <c r="AF8472" s="104"/>
      <c r="AG8472" s="104"/>
      <c r="AK8472" s="104"/>
      <c r="AL8472" s="104"/>
      <c r="AO8472" s="104"/>
      <c r="AP8472" s="104"/>
    </row>
    <row r="8473" spans="21:42" ht="15" customHeight="1" x14ac:dyDescent="0.25">
      <c r="U8473" s="104"/>
      <c r="AB8473" s="104"/>
      <c r="AC8473" s="104"/>
      <c r="AF8473" s="104"/>
      <c r="AG8473" s="104"/>
      <c r="AK8473" s="104"/>
      <c r="AL8473" s="104"/>
      <c r="AO8473" s="104"/>
      <c r="AP8473" s="104"/>
    </row>
    <row r="8474" spans="21:42" ht="15" customHeight="1" x14ac:dyDescent="0.25">
      <c r="U8474" s="104"/>
      <c r="AB8474" s="104"/>
      <c r="AC8474" s="104"/>
      <c r="AF8474" s="104"/>
      <c r="AG8474" s="104"/>
      <c r="AK8474" s="104"/>
      <c r="AL8474" s="104"/>
      <c r="AO8474" s="104"/>
      <c r="AP8474" s="104"/>
    </row>
    <row r="8475" spans="21:42" ht="15" customHeight="1" x14ac:dyDescent="0.25">
      <c r="U8475" s="104"/>
      <c r="AB8475" s="104"/>
      <c r="AC8475" s="104"/>
      <c r="AF8475" s="104"/>
      <c r="AG8475" s="104"/>
      <c r="AK8475" s="104"/>
      <c r="AL8475" s="104"/>
      <c r="AO8475" s="104"/>
      <c r="AP8475" s="104"/>
    </row>
    <row r="8476" spans="21:42" ht="15" customHeight="1" x14ac:dyDescent="0.25">
      <c r="U8476" s="104"/>
      <c r="AB8476" s="104"/>
      <c r="AC8476" s="104"/>
      <c r="AF8476" s="104"/>
      <c r="AG8476" s="104"/>
      <c r="AK8476" s="104"/>
      <c r="AL8476" s="104"/>
      <c r="AO8476" s="104"/>
      <c r="AP8476" s="104"/>
    </row>
    <row r="8477" spans="21:42" ht="15" customHeight="1" x14ac:dyDescent="0.25">
      <c r="U8477" s="104"/>
      <c r="AB8477" s="104"/>
      <c r="AC8477" s="104"/>
      <c r="AF8477" s="104"/>
      <c r="AG8477" s="104"/>
      <c r="AK8477" s="104"/>
      <c r="AL8477" s="104"/>
      <c r="AO8477" s="104"/>
      <c r="AP8477" s="104"/>
    </row>
    <row r="8478" spans="21:42" ht="15" customHeight="1" x14ac:dyDescent="0.25">
      <c r="U8478" s="104"/>
      <c r="AB8478" s="104"/>
      <c r="AC8478" s="104"/>
      <c r="AF8478" s="104"/>
      <c r="AG8478" s="104"/>
      <c r="AK8478" s="104"/>
      <c r="AL8478" s="104"/>
      <c r="AO8478" s="104"/>
      <c r="AP8478" s="104"/>
    </row>
    <row r="8479" spans="21:42" ht="15" customHeight="1" x14ac:dyDescent="0.25">
      <c r="U8479" s="104"/>
      <c r="AB8479" s="104"/>
      <c r="AC8479" s="104"/>
      <c r="AF8479" s="104"/>
      <c r="AG8479" s="104"/>
      <c r="AK8479" s="104"/>
      <c r="AL8479" s="104"/>
      <c r="AO8479" s="104"/>
      <c r="AP8479" s="104"/>
    </row>
    <row r="8480" spans="21:42" ht="15" customHeight="1" x14ac:dyDescent="0.25">
      <c r="U8480" s="104"/>
      <c r="AB8480" s="104"/>
      <c r="AC8480" s="104"/>
      <c r="AF8480" s="104"/>
      <c r="AG8480" s="104"/>
      <c r="AK8480" s="104"/>
      <c r="AL8480" s="104"/>
      <c r="AO8480" s="104"/>
      <c r="AP8480" s="104"/>
    </row>
    <row r="8481" spans="21:42" ht="15" customHeight="1" x14ac:dyDescent="0.25">
      <c r="U8481" s="104"/>
      <c r="AB8481" s="104"/>
      <c r="AC8481" s="104"/>
      <c r="AF8481" s="104"/>
      <c r="AG8481" s="104"/>
      <c r="AK8481" s="104"/>
      <c r="AL8481" s="104"/>
      <c r="AO8481" s="104"/>
      <c r="AP8481" s="104"/>
    </row>
    <row r="8482" spans="21:42" ht="15" customHeight="1" x14ac:dyDescent="0.25">
      <c r="U8482" s="104"/>
      <c r="AB8482" s="104"/>
      <c r="AC8482" s="104"/>
      <c r="AF8482" s="104"/>
      <c r="AG8482" s="104"/>
      <c r="AK8482" s="104"/>
      <c r="AL8482" s="104"/>
      <c r="AO8482" s="104"/>
      <c r="AP8482" s="104"/>
    </row>
    <row r="8483" spans="21:42" ht="15" customHeight="1" x14ac:dyDescent="0.25">
      <c r="U8483" s="104"/>
      <c r="AB8483" s="104"/>
      <c r="AC8483" s="104"/>
      <c r="AF8483" s="104"/>
      <c r="AG8483" s="104"/>
      <c r="AK8483" s="104"/>
      <c r="AL8483" s="104"/>
      <c r="AO8483" s="104"/>
      <c r="AP8483" s="104"/>
    </row>
    <row r="8484" spans="21:42" ht="15" customHeight="1" x14ac:dyDescent="0.25">
      <c r="U8484" s="104"/>
      <c r="AB8484" s="104"/>
      <c r="AC8484" s="104"/>
      <c r="AF8484" s="104"/>
      <c r="AG8484" s="104"/>
      <c r="AK8484" s="104"/>
      <c r="AL8484" s="104"/>
      <c r="AO8484" s="104"/>
      <c r="AP8484" s="104"/>
    </row>
    <row r="8485" spans="21:42" ht="15" customHeight="1" x14ac:dyDescent="0.25">
      <c r="U8485" s="104"/>
      <c r="AB8485" s="104"/>
      <c r="AC8485" s="104"/>
      <c r="AF8485" s="104"/>
      <c r="AG8485" s="104"/>
      <c r="AK8485" s="104"/>
      <c r="AL8485" s="104"/>
      <c r="AO8485" s="104"/>
      <c r="AP8485" s="104"/>
    </row>
    <row r="8486" spans="21:42" ht="15" customHeight="1" x14ac:dyDescent="0.25">
      <c r="U8486" s="104"/>
      <c r="AB8486" s="104"/>
      <c r="AC8486" s="104"/>
      <c r="AF8486" s="104"/>
      <c r="AG8486" s="104"/>
      <c r="AK8486" s="104"/>
      <c r="AL8486" s="104"/>
      <c r="AO8486" s="104"/>
      <c r="AP8486" s="104"/>
    </row>
    <row r="8487" spans="21:42" ht="15" customHeight="1" x14ac:dyDescent="0.25">
      <c r="U8487" s="104"/>
      <c r="AB8487" s="104"/>
      <c r="AC8487" s="104"/>
      <c r="AF8487" s="104"/>
      <c r="AG8487" s="104"/>
      <c r="AK8487" s="104"/>
      <c r="AL8487" s="104"/>
      <c r="AO8487" s="104"/>
      <c r="AP8487" s="104"/>
    </row>
    <row r="8488" spans="21:42" ht="15" customHeight="1" x14ac:dyDescent="0.25">
      <c r="U8488" s="104"/>
      <c r="AB8488" s="104"/>
      <c r="AC8488" s="104"/>
      <c r="AF8488" s="104"/>
      <c r="AG8488" s="104"/>
      <c r="AK8488" s="104"/>
      <c r="AL8488" s="104"/>
      <c r="AO8488" s="104"/>
      <c r="AP8488" s="104"/>
    </row>
    <row r="8489" spans="21:42" ht="15" customHeight="1" x14ac:dyDescent="0.25">
      <c r="U8489" s="104"/>
      <c r="AB8489" s="104"/>
      <c r="AC8489" s="104"/>
      <c r="AF8489" s="104"/>
      <c r="AG8489" s="104"/>
      <c r="AK8489" s="104"/>
      <c r="AL8489" s="104"/>
      <c r="AO8489" s="104"/>
      <c r="AP8489" s="104"/>
    </row>
    <row r="8490" spans="21:42" ht="15" customHeight="1" x14ac:dyDescent="0.25">
      <c r="U8490" s="104"/>
      <c r="AB8490" s="104"/>
      <c r="AC8490" s="104"/>
      <c r="AF8490" s="104"/>
      <c r="AG8490" s="104"/>
      <c r="AK8490" s="104"/>
      <c r="AL8490" s="104"/>
      <c r="AO8490" s="104"/>
      <c r="AP8490" s="104"/>
    </row>
    <row r="8491" spans="21:42" ht="15" customHeight="1" x14ac:dyDescent="0.25">
      <c r="U8491" s="104"/>
      <c r="AB8491" s="104"/>
      <c r="AC8491" s="104"/>
      <c r="AF8491" s="104"/>
      <c r="AG8491" s="104"/>
      <c r="AK8491" s="104"/>
      <c r="AL8491" s="104"/>
      <c r="AO8491" s="104"/>
      <c r="AP8491" s="104"/>
    </row>
    <row r="8492" spans="21:42" ht="15" customHeight="1" x14ac:dyDescent="0.25">
      <c r="U8492" s="104"/>
      <c r="AB8492" s="104"/>
      <c r="AC8492" s="104"/>
      <c r="AF8492" s="104"/>
      <c r="AG8492" s="104"/>
      <c r="AK8492" s="104"/>
      <c r="AL8492" s="104"/>
      <c r="AO8492" s="104"/>
      <c r="AP8492" s="104"/>
    </row>
    <row r="8493" spans="21:42" ht="15" customHeight="1" x14ac:dyDescent="0.25">
      <c r="U8493" s="104"/>
      <c r="AB8493" s="104"/>
      <c r="AC8493" s="104"/>
      <c r="AF8493" s="104"/>
      <c r="AG8493" s="104"/>
      <c r="AK8493" s="104"/>
      <c r="AL8493" s="104"/>
      <c r="AO8493" s="104"/>
      <c r="AP8493" s="104"/>
    </row>
    <row r="8494" spans="21:42" ht="15" customHeight="1" x14ac:dyDescent="0.25">
      <c r="U8494" s="104"/>
      <c r="AB8494" s="104"/>
      <c r="AC8494" s="104"/>
      <c r="AF8494" s="104"/>
      <c r="AG8494" s="104"/>
      <c r="AK8494" s="104"/>
      <c r="AL8494" s="104"/>
      <c r="AO8494" s="104"/>
      <c r="AP8494" s="104"/>
    </row>
    <row r="8495" spans="21:42" ht="15" customHeight="1" x14ac:dyDescent="0.25">
      <c r="U8495" s="104"/>
      <c r="AB8495" s="104"/>
      <c r="AC8495" s="104"/>
      <c r="AF8495" s="104"/>
      <c r="AG8495" s="104"/>
      <c r="AK8495" s="104"/>
      <c r="AL8495" s="104"/>
      <c r="AO8495" s="104"/>
      <c r="AP8495" s="104"/>
    </row>
    <row r="8496" spans="21:42" ht="15" customHeight="1" x14ac:dyDescent="0.25">
      <c r="U8496" s="104"/>
      <c r="AB8496" s="104"/>
      <c r="AC8496" s="104"/>
      <c r="AF8496" s="104"/>
      <c r="AG8496" s="104"/>
      <c r="AK8496" s="104"/>
      <c r="AL8496" s="104"/>
      <c r="AO8496" s="104"/>
      <c r="AP8496" s="104"/>
    </row>
    <row r="8497" spans="21:42" ht="15" customHeight="1" x14ac:dyDescent="0.25">
      <c r="U8497" s="104"/>
      <c r="AB8497" s="104"/>
      <c r="AC8497" s="104"/>
      <c r="AF8497" s="104"/>
      <c r="AG8497" s="104"/>
      <c r="AK8497" s="104"/>
      <c r="AL8497" s="104"/>
      <c r="AO8497" s="104"/>
      <c r="AP8497" s="104"/>
    </row>
    <row r="8498" spans="21:42" ht="15" customHeight="1" x14ac:dyDescent="0.25">
      <c r="U8498" s="104"/>
      <c r="AB8498" s="104"/>
      <c r="AC8498" s="104"/>
      <c r="AF8498" s="104"/>
      <c r="AG8498" s="104"/>
      <c r="AK8498" s="104"/>
      <c r="AL8498" s="104"/>
      <c r="AO8498" s="104"/>
      <c r="AP8498" s="104"/>
    </row>
    <row r="8499" spans="21:42" ht="15" customHeight="1" x14ac:dyDescent="0.25">
      <c r="U8499" s="104"/>
      <c r="AB8499" s="104"/>
      <c r="AC8499" s="104"/>
      <c r="AF8499" s="104"/>
      <c r="AG8499" s="104"/>
      <c r="AK8499" s="104"/>
      <c r="AL8499" s="104"/>
      <c r="AO8499" s="104"/>
      <c r="AP8499" s="104"/>
    </row>
    <row r="8500" spans="21:42" ht="15" customHeight="1" x14ac:dyDescent="0.25">
      <c r="U8500" s="104"/>
      <c r="AB8500" s="104"/>
      <c r="AC8500" s="104"/>
      <c r="AF8500" s="104"/>
      <c r="AG8500" s="104"/>
      <c r="AK8500" s="104"/>
      <c r="AL8500" s="104"/>
      <c r="AO8500" s="104"/>
      <c r="AP8500" s="104"/>
    </row>
    <row r="8501" spans="21:42" ht="15" customHeight="1" x14ac:dyDescent="0.25">
      <c r="U8501" s="104"/>
      <c r="AB8501" s="104"/>
      <c r="AC8501" s="104"/>
      <c r="AF8501" s="104"/>
      <c r="AG8501" s="104"/>
      <c r="AK8501" s="104"/>
      <c r="AL8501" s="104"/>
      <c r="AO8501" s="104"/>
      <c r="AP8501" s="104"/>
    </row>
    <row r="8502" spans="21:42" ht="15" customHeight="1" x14ac:dyDescent="0.25">
      <c r="U8502" s="104"/>
      <c r="AB8502" s="104"/>
      <c r="AC8502" s="104"/>
      <c r="AF8502" s="104"/>
      <c r="AG8502" s="104"/>
      <c r="AK8502" s="104"/>
      <c r="AL8502" s="104"/>
      <c r="AO8502" s="104"/>
      <c r="AP8502" s="104"/>
    </row>
    <row r="8503" spans="21:42" ht="15" customHeight="1" x14ac:dyDescent="0.25">
      <c r="U8503" s="104"/>
      <c r="AB8503" s="104"/>
      <c r="AC8503" s="104"/>
      <c r="AF8503" s="104"/>
      <c r="AG8503" s="104"/>
      <c r="AK8503" s="104"/>
      <c r="AL8503" s="104"/>
      <c r="AO8503" s="104"/>
      <c r="AP8503" s="104"/>
    </row>
    <row r="8504" spans="21:42" ht="15" customHeight="1" x14ac:dyDescent="0.25">
      <c r="U8504" s="104"/>
      <c r="AB8504" s="104"/>
      <c r="AC8504" s="104"/>
      <c r="AF8504" s="104"/>
      <c r="AG8504" s="104"/>
      <c r="AK8504" s="104"/>
      <c r="AL8504" s="104"/>
      <c r="AO8504" s="104"/>
      <c r="AP8504" s="104"/>
    </row>
    <row r="8505" spans="21:42" ht="15" customHeight="1" x14ac:dyDescent="0.25">
      <c r="U8505" s="104"/>
      <c r="AB8505" s="104"/>
      <c r="AC8505" s="104"/>
      <c r="AF8505" s="104"/>
      <c r="AG8505" s="104"/>
      <c r="AK8505" s="104"/>
      <c r="AL8505" s="104"/>
      <c r="AO8505" s="104"/>
      <c r="AP8505" s="104"/>
    </row>
    <row r="8506" spans="21:42" ht="15" customHeight="1" x14ac:dyDescent="0.25">
      <c r="U8506" s="104"/>
      <c r="AB8506" s="104"/>
      <c r="AC8506" s="104"/>
      <c r="AF8506" s="104"/>
      <c r="AG8506" s="104"/>
      <c r="AK8506" s="104"/>
      <c r="AL8506" s="104"/>
      <c r="AO8506" s="104"/>
      <c r="AP8506" s="104"/>
    </row>
    <row r="8507" spans="21:42" ht="15" customHeight="1" x14ac:dyDescent="0.25">
      <c r="U8507" s="104"/>
      <c r="AB8507" s="104"/>
      <c r="AC8507" s="104"/>
      <c r="AF8507" s="104"/>
      <c r="AG8507" s="104"/>
      <c r="AK8507" s="104"/>
      <c r="AL8507" s="104"/>
      <c r="AO8507" s="104"/>
      <c r="AP8507" s="104"/>
    </row>
    <row r="8508" spans="21:42" ht="15" customHeight="1" x14ac:dyDescent="0.25">
      <c r="U8508" s="104"/>
      <c r="AB8508" s="104"/>
      <c r="AC8508" s="104"/>
      <c r="AF8508" s="104"/>
      <c r="AG8508" s="104"/>
      <c r="AK8508" s="104"/>
      <c r="AL8508" s="104"/>
      <c r="AO8508" s="104"/>
      <c r="AP8508" s="104"/>
    </row>
    <row r="8509" spans="21:42" ht="15" customHeight="1" x14ac:dyDescent="0.25">
      <c r="U8509" s="104"/>
      <c r="AB8509" s="104"/>
      <c r="AC8509" s="104"/>
      <c r="AF8509" s="104"/>
      <c r="AG8509" s="104"/>
      <c r="AK8509" s="104"/>
      <c r="AL8509" s="104"/>
      <c r="AO8509" s="104"/>
      <c r="AP8509" s="104"/>
    </row>
    <row r="8510" spans="21:42" ht="15" customHeight="1" x14ac:dyDescent="0.25">
      <c r="U8510" s="104"/>
      <c r="AB8510" s="104"/>
      <c r="AC8510" s="104"/>
      <c r="AF8510" s="104"/>
      <c r="AG8510" s="104"/>
      <c r="AK8510" s="104"/>
      <c r="AL8510" s="104"/>
      <c r="AO8510" s="104"/>
      <c r="AP8510" s="104"/>
    </row>
    <row r="8511" spans="21:42" ht="15" customHeight="1" x14ac:dyDescent="0.25">
      <c r="U8511" s="104"/>
      <c r="AB8511" s="104"/>
      <c r="AC8511" s="104"/>
      <c r="AF8511" s="104"/>
      <c r="AG8511" s="104"/>
      <c r="AK8511" s="104"/>
      <c r="AL8511" s="104"/>
      <c r="AO8511" s="104"/>
      <c r="AP8511" s="104"/>
    </row>
    <row r="8512" spans="21:42" ht="15" customHeight="1" x14ac:dyDescent="0.25">
      <c r="U8512" s="104"/>
      <c r="AB8512" s="104"/>
      <c r="AC8512" s="104"/>
      <c r="AF8512" s="104"/>
      <c r="AG8512" s="104"/>
      <c r="AK8512" s="104"/>
      <c r="AL8512" s="104"/>
      <c r="AO8512" s="104"/>
      <c r="AP8512" s="104"/>
    </row>
    <row r="8513" spans="21:42" ht="15" customHeight="1" x14ac:dyDescent="0.25">
      <c r="U8513" s="104"/>
      <c r="AB8513" s="104"/>
      <c r="AC8513" s="104"/>
      <c r="AF8513" s="104"/>
      <c r="AG8513" s="104"/>
      <c r="AK8513" s="104"/>
      <c r="AL8513" s="104"/>
      <c r="AO8513" s="104"/>
      <c r="AP8513" s="104"/>
    </row>
    <row r="8514" spans="21:42" ht="15" customHeight="1" x14ac:dyDescent="0.25">
      <c r="U8514" s="104"/>
      <c r="AB8514" s="104"/>
      <c r="AC8514" s="104"/>
      <c r="AF8514" s="104"/>
      <c r="AG8514" s="104"/>
      <c r="AK8514" s="104"/>
      <c r="AL8514" s="104"/>
      <c r="AO8514" s="104"/>
      <c r="AP8514" s="104"/>
    </row>
    <row r="8515" spans="21:42" ht="15" customHeight="1" x14ac:dyDescent="0.25">
      <c r="U8515" s="104"/>
      <c r="AB8515" s="104"/>
      <c r="AC8515" s="104"/>
      <c r="AF8515" s="104"/>
      <c r="AG8515" s="104"/>
      <c r="AK8515" s="104"/>
      <c r="AL8515" s="104"/>
      <c r="AO8515" s="104"/>
      <c r="AP8515" s="104"/>
    </row>
    <row r="8516" spans="21:42" ht="15" customHeight="1" x14ac:dyDescent="0.25">
      <c r="U8516" s="104"/>
      <c r="AB8516" s="104"/>
      <c r="AC8516" s="104"/>
      <c r="AF8516" s="104"/>
      <c r="AG8516" s="104"/>
      <c r="AK8516" s="104"/>
      <c r="AL8516" s="104"/>
      <c r="AO8516" s="104"/>
      <c r="AP8516" s="104"/>
    </row>
    <row r="8517" spans="21:42" ht="15" customHeight="1" x14ac:dyDescent="0.25">
      <c r="U8517" s="104"/>
      <c r="AB8517" s="104"/>
      <c r="AC8517" s="104"/>
      <c r="AF8517" s="104"/>
      <c r="AG8517" s="104"/>
      <c r="AK8517" s="104"/>
      <c r="AL8517" s="104"/>
      <c r="AO8517" s="104"/>
      <c r="AP8517" s="104"/>
    </row>
    <row r="8518" spans="21:42" ht="15" customHeight="1" x14ac:dyDescent="0.25">
      <c r="U8518" s="104"/>
      <c r="AB8518" s="104"/>
      <c r="AC8518" s="104"/>
      <c r="AF8518" s="104"/>
      <c r="AG8518" s="104"/>
      <c r="AK8518" s="104"/>
      <c r="AL8518" s="104"/>
      <c r="AO8518" s="104"/>
      <c r="AP8518" s="104"/>
    </row>
    <row r="8519" spans="21:42" ht="15" customHeight="1" x14ac:dyDescent="0.25">
      <c r="U8519" s="104"/>
      <c r="AB8519" s="104"/>
      <c r="AC8519" s="104"/>
      <c r="AF8519" s="104"/>
      <c r="AG8519" s="104"/>
      <c r="AK8519" s="104"/>
      <c r="AL8519" s="104"/>
      <c r="AO8519" s="104"/>
      <c r="AP8519" s="104"/>
    </row>
    <row r="8520" spans="21:42" ht="15" customHeight="1" x14ac:dyDescent="0.25">
      <c r="U8520" s="104"/>
      <c r="AB8520" s="104"/>
      <c r="AC8520" s="104"/>
      <c r="AF8520" s="104"/>
      <c r="AG8520" s="104"/>
      <c r="AK8520" s="104"/>
      <c r="AL8520" s="104"/>
      <c r="AO8520" s="104"/>
      <c r="AP8520" s="104"/>
    </row>
    <row r="8521" spans="21:42" ht="15" customHeight="1" x14ac:dyDescent="0.25">
      <c r="U8521" s="104"/>
      <c r="AB8521" s="104"/>
      <c r="AC8521" s="104"/>
      <c r="AF8521" s="104"/>
      <c r="AG8521" s="104"/>
      <c r="AK8521" s="104"/>
      <c r="AL8521" s="104"/>
      <c r="AO8521" s="104"/>
      <c r="AP8521" s="104"/>
    </row>
    <row r="8522" spans="21:42" ht="15" customHeight="1" x14ac:dyDescent="0.25">
      <c r="U8522" s="104"/>
      <c r="AB8522" s="104"/>
      <c r="AC8522" s="104"/>
      <c r="AF8522" s="104"/>
      <c r="AG8522" s="104"/>
      <c r="AK8522" s="104"/>
      <c r="AL8522" s="104"/>
      <c r="AO8522" s="104"/>
      <c r="AP8522" s="104"/>
    </row>
    <row r="8523" spans="21:42" ht="15" customHeight="1" x14ac:dyDescent="0.25">
      <c r="U8523" s="104"/>
      <c r="AB8523" s="104"/>
      <c r="AC8523" s="104"/>
      <c r="AF8523" s="104"/>
      <c r="AG8523" s="104"/>
      <c r="AK8523" s="104"/>
      <c r="AL8523" s="104"/>
      <c r="AO8523" s="104"/>
      <c r="AP8523" s="104"/>
    </row>
    <row r="8524" spans="21:42" ht="15" customHeight="1" x14ac:dyDescent="0.25">
      <c r="U8524" s="104"/>
      <c r="AB8524" s="104"/>
      <c r="AC8524" s="104"/>
      <c r="AF8524" s="104"/>
      <c r="AG8524" s="104"/>
      <c r="AK8524" s="104"/>
      <c r="AL8524" s="104"/>
      <c r="AO8524" s="104"/>
      <c r="AP8524" s="104"/>
    </row>
    <row r="8525" spans="21:42" ht="15" customHeight="1" x14ac:dyDescent="0.25">
      <c r="U8525" s="104"/>
      <c r="AB8525" s="104"/>
      <c r="AC8525" s="104"/>
      <c r="AF8525" s="104"/>
      <c r="AG8525" s="104"/>
      <c r="AK8525" s="104"/>
      <c r="AL8525" s="104"/>
      <c r="AO8525" s="104"/>
      <c r="AP8525" s="104"/>
    </row>
    <row r="8526" spans="21:42" ht="15" customHeight="1" x14ac:dyDescent="0.25">
      <c r="U8526" s="104"/>
      <c r="AB8526" s="104"/>
      <c r="AC8526" s="104"/>
      <c r="AF8526" s="104"/>
      <c r="AG8526" s="104"/>
      <c r="AK8526" s="104"/>
      <c r="AL8526" s="104"/>
      <c r="AO8526" s="104"/>
      <c r="AP8526" s="104"/>
    </row>
    <row r="8527" spans="21:42" ht="15" customHeight="1" x14ac:dyDescent="0.25">
      <c r="U8527" s="104"/>
      <c r="AB8527" s="104"/>
      <c r="AC8527" s="104"/>
      <c r="AF8527" s="104"/>
      <c r="AG8527" s="104"/>
      <c r="AK8527" s="104"/>
      <c r="AL8527" s="104"/>
      <c r="AO8527" s="104"/>
      <c r="AP8527" s="104"/>
    </row>
    <row r="8528" spans="21:42" ht="15" customHeight="1" x14ac:dyDescent="0.25">
      <c r="U8528" s="104"/>
      <c r="AB8528" s="104"/>
      <c r="AC8528" s="104"/>
      <c r="AF8528" s="104"/>
      <c r="AG8528" s="104"/>
      <c r="AK8528" s="104"/>
      <c r="AL8528" s="104"/>
      <c r="AO8528" s="104"/>
      <c r="AP8528" s="104"/>
    </row>
    <row r="8529" spans="21:42" ht="15" customHeight="1" x14ac:dyDescent="0.25">
      <c r="U8529" s="104"/>
      <c r="AB8529" s="104"/>
      <c r="AC8529" s="104"/>
      <c r="AF8529" s="104"/>
      <c r="AG8529" s="104"/>
      <c r="AK8529" s="104"/>
      <c r="AL8529" s="104"/>
      <c r="AO8529" s="104"/>
      <c r="AP8529" s="104"/>
    </row>
    <row r="8530" spans="21:42" ht="15" customHeight="1" x14ac:dyDescent="0.25">
      <c r="U8530" s="104"/>
      <c r="AB8530" s="104"/>
      <c r="AC8530" s="104"/>
      <c r="AF8530" s="104"/>
      <c r="AG8530" s="104"/>
      <c r="AK8530" s="104"/>
      <c r="AL8530" s="104"/>
      <c r="AO8530" s="104"/>
      <c r="AP8530" s="104"/>
    </row>
    <row r="8531" spans="21:42" ht="15" customHeight="1" x14ac:dyDescent="0.25">
      <c r="U8531" s="104"/>
      <c r="AB8531" s="104"/>
      <c r="AC8531" s="104"/>
      <c r="AF8531" s="104"/>
      <c r="AG8531" s="104"/>
      <c r="AK8531" s="104"/>
      <c r="AL8531" s="104"/>
      <c r="AO8531" s="104"/>
      <c r="AP8531" s="104"/>
    </row>
    <row r="8532" spans="21:42" ht="15" customHeight="1" x14ac:dyDescent="0.25">
      <c r="U8532" s="104"/>
      <c r="AB8532" s="104"/>
      <c r="AC8532" s="104"/>
      <c r="AF8532" s="104"/>
      <c r="AG8532" s="104"/>
      <c r="AK8532" s="104"/>
      <c r="AL8532" s="104"/>
      <c r="AO8532" s="104"/>
      <c r="AP8532" s="104"/>
    </row>
    <row r="8533" spans="21:42" ht="15" customHeight="1" x14ac:dyDescent="0.25">
      <c r="U8533" s="104"/>
      <c r="AB8533" s="104"/>
      <c r="AC8533" s="104"/>
      <c r="AF8533" s="104"/>
      <c r="AG8533" s="104"/>
      <c r="AK8533" s="104"/>
      <c r="AL8533" s="104"/>
      <c r="AO8533" s="104"/>
      <c r="AP8533" s="104"/>
    </row>
    <row r="8534" spans="21:42" ht="15" customHeight="1" x14ac:dyDescent="0.25">
      <c r="U8534" s="104"/>
      <c r="AB8534" s="104"/>
      <c r="AC8534" s="104"/>
      <c r="AF8534" s="104"/>
      <c r="AG8534" s="104"/>
      <c r="AK8534" s="104"/>
      <c r="AL8534" s="104"/>
      <c r="AO8534" s="104"/>
      <c r="AP8534" s="104"/>
    </row>
    <row r="8535" spans="21:42" ht="15" customHeight="1" x14ac:dyDescent="0.25">
      <c r="U8535" s="104"/>
      <c r="AB8535" s="104"/>
      <c r="AC8535" s="104"/>
      <c r="AF8535" s="104"/>
      <c r="AG8535" s="104"/>
      <c r="AK8535" s="104"/>
      <c r="AL8535" s="104"/>
      <c r="AO8535" s="104"/>
      <c r="AP8535" s="104"/>
    </row>
    <row r="8536" spans="21:42" ht="15" customHeight="1" x14ac:dyDescent="0.25">
      <c r="U8536" s="104"/>
      <c r="AB8536" s="104"/>
      <c r="AC8536" s="104"/>
      <c r="AF8536" s="104"/>
      <c r="AG8536" s="104"/>
      <c r="AK8536" s="104"/>
      <c r="AL8536" s="104"/>
      <c r="AO8536" s="104"/>
      <c r="AP8536" s="104"/>
    </row>
    <row r="8537" spans="21:42" ht="15" customHeight="1" x14ac:dyDescent="0.25">
      <c r="U8537" s="104"/>
      <c r="AB8537" s="104"/>
      <c r="AC8537" s="104"/>
      <c r="AF8537" s="104"/>
      <c r="AG8537" s="104"/>
      <c r="AK8537" s="104"/>
      <c r="AL8537" s="104"/>
      <c r="AO8537" s="104"/>
      <c r="AP8537" s="104"/>
    </row>
    <row r="8538" spans="21:42" ht="15" customHeight="1" x14ac:dyDescent="0.25">
      <c r="U8538" s="104"/>
      <c r="AB8538" s="104"/>
      <c r="AC8538" s="104"/>
      <c r="AF8538" s="104"/>
      <c r="AG8538" s="104"/>
      <c r="AK8538" s="104"/>
      <c r="AL8538" s="104"/>
      <c r="AO8538" s="104"/>
      <c r="AP8538" s="104"/>
    </row>
    <row r="8539" spans="21:42" ht="15" customHeight="1" x14ac:dyDescent="0.25">
      <c r="U8539" s="104"/>
      <c r="AB8539" s="104"/>
      <c r="AC8539" s="104"/>
      <c r="AF8539" s="104"/>
      <c r="AG8539" s="104"/>
      <c r="AK8539" s="104"/>
      <c r="AL8539" s="104"/>
      <c r="AO8539" s="104"/>
      <c r="AP8539" s="104"/>
    </row>
    <row r="8540" spans="21:42" ht="15" customHeight="1" x14ac:dyDescent="0.25">
      <c r="U8540" s="104"/>
      <c r="AB8540" s="104"/>
      <c r="AC8540" s="104"/>
      <c r="AF8540" s="104"/>
      <c r="AG8540" s="104"/>
      <c r="AK8540" s="104"/>
      <c r="AL8540" s="104"/>
      <c r="AO8540" s="104"/>
      <c r="AP8540" s="104"/>
    </row>
    <row r="8541" spans="21:42" ht="15" customHeight="1" x14ac:dyDescent="0.25">
      <c r="U8541" s="104"/>
      <c r="AB8541" s="104"/>
      <c r="AC8541" s="104"/>
      <c r="AF8541" s="104"/>
      <c r="AG8541" s="104"/>
      <c r="AK8541" s="104"/>
      <c r="AL8541" s="104"/>
      <c r="AO8541" s="104"/>
      <c r="AP8541" s="104"/>
    </row>
    <row r="8542" spans="21:42" ht="15" customHeight="1" x14ac:dyDescent="0.25">
      <c r="U8542" s="104"/>
      <c r="AB8542" s="104"/>
      <c r="AC8542" s="104"/>
      <c r="AF8542" s="104"/>
      <c r="AG8542" s="104"/>
      <c r="AK8542" s="104"/>
      <c r="AL8542" s="104"/>
      <c r="AO8542" s="104"/>
      <c r="AP8542" s="104"/>
    </row>
    <row r="8543" spans="21:42" ht="15" customHeight="1" x14ac:dyDescent="0.25">
      <c r="U8543" s="104"/>
      <c r="AB8543" s="104"/>
      <c r="AC8543" s="104"/>
      <c r="AF8543" s="104"/>
      <c r="AG8543" s="104"/>
      <c r="AK8543" s="104"/>
      <c r="AL8543" s="104"/>
      <c r="AO8543" s="104"/>
      <c r="AP8543" s="104"/>
    </row>
    <row r="8544" spans="21:42" ht="15" customHeight="1" x14ac:dyDescent="0.25">
      <c r="U8544" s="104"/>
      <c r="AB8544" s="104"/>
      <c r="AC8544" s="104"/>
      <c r="AF8544" s="104"/>
      <c r="AG8544" s="104"/>
      <c r="AK8544" s="104"/>
      <c r="AL8544" s="104"/>
      <c r="AO8544" s="104"/>
      <c r="AP8544" s="104"/>
    </row>
    <row r="8545" spans="21:42" ht="15" customHeight="1" x14ac:dyDescent="0.25">
      <c r="U8545" s="104"/>
      <c r="AB8545" s="104"/>
      <c r="AC8545" s="104"/>
      <c r="AF8545" s="104"/>
      <c r="AG8545" s="104"/>
      <c r="AK8545" s="104"/>
      <c r="AL8545" s="104"/>
      <c r="AO8545" s="104"/>
      <c r="AP8545" s="104"/>
    </row>
    <row r="8546" spans="21:42" ht="15" customHeight="1" x14ac:dyDescent="0.25">
      <c r="U8546" s="104"/>
      <c r="AB8546" s="104"/>
      <c r="AC8546" s="104"/>
      <c r="AF8546" s="104"/>
      <c r="AG8546" s="104"/>
      <c r="AK8546" s="104"/>
      <c r="AL8546" s="104"/>
      <c r="AO8546" s="104"/>
      <c r="AP8546" s="104"/>
    </row>
    <row r="8547" spans="21:42" ht="15" customHeight="1" x14ac:dyDescent="0.25">
      <c r="U8547" s="104"/>
      <c r="AB8547" s="104"/>
      <c r="AC8547" s="104"/>
      <c r="AF8547" s="104"/>
      <c r="AG8547" s="104"/>
      <c r="AK8547" s="104"/>
      <c r="AL8547" s="104"/>
      <c r="AO8547" s="104"/>
      <c r="AP8547" s="104"/>
    </row>
    <row r="8548" spans="21:42" ht="15" customHeight="1" x14ac:dyDescent="0.25">
      <c r="U8548" s="104"/>
      <c r="AB8548" s="104"/>
      <c r="AC8548" s="104"/>
      <c r="AF8548" s="104"/>
      <c r="AG8548" s="104"/>
      <c r="AK8548" s="104"/>
      <c r="AL8548" s="104"/>
      <c r="AO8548" s="104"/>
      <c r="AP8548" s="104"/>
    </row>
    <row r="8549" spans="21:42" ht="15" customHeight="1" x14ac:dyDescent="0.25">
      <c r="U8549" s="104"/>
      <c r="AB8549" s="104"/>
      <c r="AC8549" s="104"/>
      <c r="AF8549" s="104"/>
      <c r="AG8549" s="104"/>
      <c r="AK8549" s="104"/>
      <c r="AL8549" s="104"/>
      <c r="AO8549" s="104"/>
      <c r="AP8549" s="104"/>
    </row>
    <row r="8550" spans="21:42" ht="15" customHeight="1" x14ac:dyDescent="0.25">
      <c r="U8550" s="104"/>
      <c r="AB8550" s="104"/>
      <c r="AC8550" s="104"/>
      <c r="AF8550" s="104"/>
      <c r="AG8550" s="104"/>
      <c r="AK8550" s="104"/>
      <c r="AL8550" s="104"/>
      <c r="AO8550" s="104"/>
      <c r="AP8550" s="104"/>
    </row>
    <row r="8551" spans="21:42" ht="15" customHeight="1" x14ac:dyDescent="0.25">
      <c r="U8551" s="104"/>
      <c r="AB8551" s="104"/>
      <c r="AC8551" s="104"/>
      <c r="AF8551" s="104"/>
      <c r="AG8551" s="104"/>
      <c r="AK8551" s="104"/>
      <c r="AL8551" s="104"/>
      <c r="AO8551" s="104"/>
      <c r="AP8551" s="104"/>
    </row>
    <row r="8552" spans="21:42" ht="15" customHeight="1" x14ac:dyDescent="0.25">
      <c r="U8552" s="104"/>
      <c r="AB8552" s="104"/>
      <c r="AC8552" s="104"/>
      <c r="AF8552" s="104"/>
      <c r="AG8552" s="104"/>
      <c r="AK8552" s="104"/>
      <c r="AL8552" s="104"/>
      <c r="AO8552" s="104"/>
      <c r="AP8552" s="104"/>
    </row>
    <row r="8553" spans="21:42" ht="15" customHeight="1" x14ac:dyDescent="0.25">
      <c r="U8553" s="104"/>
      <c r="AB8553" s="104"/>
      <c r="AC8553" s="104"/>
      <c r="AF8553" s="104"/>
      <c r="AG8553" s="104"/>
      <c r="AK8553" s="104"/>
      <c r="AL8553" s="104"/>
      <c r="AO8553" s="104"/>
      <c r="AP8553" s="104"/>
    </row>
    <row r="8554" spans="21:42" ht="15" customHeight="1" x14ac:dyDescent="0.25">
      <c r="U8554" s="104"/>
      <c r="AB8554" s="104"/>
      <c r="AC8554" s="104"/>
      <c r="AF8554" s="104"/>
      <c r="AG8554" s="104"/>
      <c r="AK8554" s="104"/>
      <c r="AL8554" s="104"/>
      <c r="AO8554" s="104"/>
      <c r="AP8554" s="104"/>
    </row>
    <row r="8555" spans="21:42" ht="15" customHeight="1" x14ac:dyDescent="0.25">
      <c r="U8555" s="104"/>
      <c r="AB8555" s="104"/>
      <c r="AC8555" s="104"/>
      <c r="AF8555" s="104"/>
      <c r="AG8555" s="104"/>
      <c r="AK8555" s="104"/>
      <c r="AL8555" s="104"/>
      <c r="AO8555" s="104"/>
      <c r="AP8555" s="104"/>
    </row>
    <row r="8556" spans="21:42" ht="15" customHeight="1" x14ac:dyDescent="0.25">
      <c r="U8556" s="104"/>
      <c r="AB8556" s="104"/>
      <c r="AC8556" s="104"/>
      <c r="AF8556" s="104"/>
      <c r="AG8556" s="104"/>
      <c r="AK8556" s="104"/>
      <c r="AL8556" s="104"/>
      <c r="AO8556" s="104"/>
      <c r="AP8556" s="104"/>
    </row>
    <row r="8557" spans="21:42" ht="15" customHeight="1" x14ac:dyDescent="0.25">
      <c r="U8557" s="104"/>
      <c r="AB8557" s="104"/>
      <c r="AC8557" s="104"/>
      <c r="AF8557" s="104"/>
      <c r="AG8557" s="104"/>
      <c r="AK8557" s="104"/>
      <c r="AL8557" s="104"/>
      <c r="AO8557" s="104"/>
      <c r="AP8557" s="104"/>
    </row>
    <row r="8558" spans="21:42" ht="15" customHeight="1" x14ac:dyDescent="0.25">
      <c r="U8558" s="104"/>
      <c r="AB8558" s="104"/>
      <c r="AC8558" s="104"/>
      <c r="AF8558" s="104"/>
      <c r="AG8558" s="104"/>
      <c r="AK8558" s="104"/>
      <c r="AL8558" s="104"/>
      <c r="AO8558" s="104"/>
      <c r="AP8558" s="104"/>
    </row>
    <row r="8559" spans="21:42" ht="15" customHeight="1" x14ac:dyDescent="0.25">
      <c r="U8559" s="104"/>
      <c r="AB8559" s="104"/>
      <c r="AC8559" s="104"/>
      <c r="AF8559" s="104"/>
      <c r="AG8559" s="104"/>
      <c r="AK8559" s="104"/>
      <c r="AL8559" s="104"/>
      <c r="AO8559" s="104"/>
      <c r="AP8559" s="104"/>
    </row>
    <row r="8560" spans="21:42" ht="15" customHeight="1" x14ac:dyDescent="0.25">
      <c r="U8560" s="104"/>
      <c r="AB8560" s="104"/>
      <c r="AC8560" s="104"/>
      <c r="AF8560" s="104"/>
      <c r="AG8560" s="104"/>
      <c r="AK8560" s="104"/>
      <c r="AL8560" s="104"/>
      <c r="AO8560" s="104"/>
      <c r="AP8560" s="104"/>
    </row>
    <row r="8561" spans="21:42" ht="15" customHeight="1" x14ac:dyDescent="0.25">
      <c r="U8561" s="104"/>
      <c r="AB8561" s="104"/>
      <c r="AC8561" s="104"/>
      <c r="AF8561" s="104"/>
      <c r="AG8561" s="104"/>
      <c r="AK8561" s="104"/>
      <c r="AL8561" s="104"/>
      <c r="AO8561" s="104"/>
      <c r="AP8561" s="104"/>
    </row>
    <row r="8562" spans="21:42" ht="15" customHeight="1" x14ac:dyDescent="0.25">
      <c r="U8562" s="104"/>
      <c r="AB8562" s="104"/>
      <c r="AC8562" s="104"/>
      <c r="AF8562" s="104"/>
      <c r="AG8562" s="104"/>
      <c r="AK8562" s="104"/>
      <c r="AL8562" s="104"/>
      <c r="AO8562" s="104"/>
      <c r="AP8562" s="104"/>
    </row>
    <row r="8563" spans="21:42" ht="15" customHeight="1" x14ac:dyDescent="0.25">
      <c r="U8563" s="104"/>
      <c r="AB8563" s="104"/>
      <c r="AC8563" s="104"/>
      <c r="AF8563" s="104"/>
      <c r="AG8563" s="104"/>
      <c r="AK8563" s="104"/>
      <c r="AL8563" s="104"/>
      <c r="AO8563" s="104"/>
      <c r="AP8563" s="104"/>
    </row>
    <row r="8564" spans="21:42" ht="15" customHeight="1" x14ac:dyDescent="0.25">
      <c r="U8564" s="104"/>
      <c r="AB8564" s="104"/>
      <c r="AC8564" s="104"/>
      <c r="AF8564" s="104"/>
      <c r="AG8564" s="104"/>
      <c r="AK8564" s="104"/>
      <c r="AL8564" s="104"/>
      <c r="AO8564" s="104"/>
      <c r="AP8564" s="104"/>
    </row>
    <row r="8565" spans="21:42" ht="15" customHeight="1" x14ac:dyDescent="0.25">
      <c r="U8565" s="104"/>
      <c r="AB8565" s="104"/>
      <c r="AC8565" s="104"/>
      <c r="AF8565" s="104"/>
      <c r="AG8565" s="104"/>
      <c r="AK8565" s="104"/>
      <c r="AL8565" s="104"/>
      <c r="AO8565" s="104"/>
      <c r="AP8565" s="104"/>
    </row>
    <row r="8566" spans="21:42" ht="15" customHeight="1" x14ac:dyDescent="0.25">
      <c r="U8566" s="104"/>
      <c r="AB8566" s="104"/>
      <c r="AC8566" s="104"/>
      <c r="AF8566" s="104"/>
      <c r="AG8566" s="104"/>
      <c r="AK8566" s="104"/>
      <c r="AL8566" s="104"/>
      <c r="AO8566" s="104"/>
      <c r="AP8566" s="104"/>
    </row>
    <row r="8567" spans="21:42" ht="15" customHeight="1" x14ac:dyDescent="0.25">
      <c r="U8567" s="104"/>
      <c r="AB8567" s="104"/>
      <c r="AC8567" s="104"/>
      <c r="AF8567" s="104"/>
      <c r="AG8567" s="104"/>
      <c r="AK8567" s="104"/>
      <c r="AL8567" s="104"/>
      <c r="AO8567" s="104"/>
      <c r="AP8567" s="104"/>
    </row>
    <row r="8568" spans="21:42" ht="15" customHeight="1" x14ac:dyDescent="0.25">
      <c r="U8568" s="104"/>
      <c r="AB8568" s="104"/>
      <c r="AC8568" s="104"/>
      <c r="AF8568" s="104"/>
      <c r="AG8568" s="104"/>
      <c r="AK8568" s="104"/>
      <c r="AL8568" s="104"/>
      <c r="AO8568" s="104"/>
      <c r="AP8568" s="104"/>
    </row>
    <row r="8569" spans="21:42" ht="15" customHeight="1" x14ac:dyDescent="0.25">
      <c r="U8569" s="104"/>
      <c r="AB8569" s="104"/>
      <c r="AC8569" s="104"/>
      <c r="AF8569" s="104"/>
      <c r="AG8569" s="104"/>
      <c r="AK8569" s="104"/>
      <c r="AL8569" s="104"/>
      <c r="AO8569" s="104"/>
      <c r="AP8569" s="104"/>
    </row>
    <row r="8570" spans="21:42" ht="15" customHeight="1" x14ac:dyDescent="0.25">
      <c r="U8570" s="104"/>
      <c r="AB8570" s="104"/>
      <c r="AC8570" s="104"/>
      <c r="AF8570" s="104"/>
      <c r="AG8570" s="104"/>
      <c r="AK8570" s="104"/>
      <c r="AL8570" s="104"/>
      <c r="AO8570" s="104"/>
      <c r="AP8570" s="104"/>
    </row>
    <row r="8571" spans="21:42" ht="15" customHeight="1" x14ac:dyDescent="0.25">
      <c r="U8571" s="104"/>
      <c r="AB8571" s="104"/>
      <c r="AC8571" s="104"/>
      <c r="AF8571" s="104"/>
      <c r="AG8571" s="104"/>
      <c r="AK8571" s="104"/>
      <c r="AL8571" s="104"/>
      <c r="AO8571" s="104"/>
      <c r="AP8571" s="104"/>
    </row>
    <row r="8572" spans="21:42" ht="15" customHeight="1" x14ac:dyDescent="0.25">
      <c r="U8572" s="104"/>
      <c r="AB8572" s="104"/>
      <c r="AC8572" s="104"/>
      <c r="AF8572" s="104"/>
      <c r="AG8572" s="104"/>
      <c r="AK8572" s="104"/>
      <c r="AL8572" s="104"/>
      <c r="AO8572" s="104"/>
      <c r="AP8572" s="104"/>
    </row>
    <row r="8573" spans="21:42" ht="15" customHeight="1" x14ac:dyDescent="0.25">
      <c r="U8573" s="104"/>
      <c r="AB8573" s="104"/>
      <c r="AC8573" s="104"/>
      <c r="AF8573" s="104"/>
      <c r="AG8573" s="104"/>
      <c r="AK8573" s="104"/>
      <c r="AL8573" s="104"/>
      <c r="AO8573" s="104"/>
      <c r="AP8573" s="104"/>
    </row>
    <row r="8574" spans="21:42" ht="15" customHeight="1" x14ac:dyDescent="0.25">
      <c r="U8574" s="104"/>
      <c r="AB8574" s="104"/>
      <c r="AC8574" s="104"/>
      <c r="AF8574" s="104"/>
      <c r="AG8574" s="104"/>
      <c r="AK8574" s="104"/>
      <c r="AL8574" s="104"/>
      <c r="AO8574" s="104"/>
      <c r="AP8574" s="104"/>
    </row>
    <row r="8575" spans="21:42" ht="15" customHeight="1" x14ac:dyDescent="0.25">
      <c r="U8575" s="104"/>
      <c r="AB8575" s="104"/>
      <c r="AC8575" s="104"/>
      <c r="AF8575" s="104"/>
      <c r="AG8575" s="104"/>
      <c r="AK8575" s="104"/>
      <c r="AL8575" s="104"/>
      <c r="AO8575" s="104"/>
      <c r="AP8575" s="104"/>
    </row>
    <row r="8576" spans="21:42" ht="15" customHeight="1" x14ac:dyDescent="0.25">
      <c r="U8576" s="104"/>
      <c r="AB8576" s="104"/>
      <c r="AC8576" s="104"/>
      <c r="AF8576" s="104"/>
      <c r="AG8576" s="104"/>
      <c r="AK8576" s="104"/>
      <c r="AL8576" s="104"/>
      <c r="AO8576" s="104"/>
      <c r="AP8576" s="104"/>
    </row>
    <row r="8577" spans="21:42" ht="15" customHeight="1" x14ac:dyDescent="0.25">
      <c r="U8577" s="104"/>
      <c r="AB8577" s="104"/>
      <c r="AC8577" s="104"/>
      <c r="AF8577" s="104"/>
      <c r="AG8577" s="104"/>
      <c r="AK8577" s="104"/>
      <c r="AL8577" s="104"/>
      <c r="AO8577" s="104"/>
      <c r="AP8577" s="104"/>
    </row>
    <row r="8578" spans="21:42" ht="15" customHeight="1" x14ac:dyDescent="0.25">
      <c r="U8578" s="104"/>
      <c r="AB8578" s="104"/>
      <c r="AC8578" s="104"/>
      <c r="AF8578" s="104"/>
      <c r="AG8578" s="104"/>
      <c r="AK8578" s="104"/>
      <c r="AL8578" s="104"/>
      <c r="AO8578" s="104"/>
      <c r="AP8578" s="104"/>
    </row>
    <row r="8579" spans="21:42" ht="15" customHeight="1" x14ac:dyDescent="0.25">
      <c r="U8579" s="104"/>
      <c r="AB8579" s="104"/>
      <c r="AC8579" s="104"/>
      <c r="AF8579" s="104"/>
      <c r="AG8579" s="104"/>
      <c r="AK8579" s="104"/>
      <c r="AL8579" s="104"/>
      <c r="AO8579" s="104"/>
      <c r="AP8579" s="104"/>
    </row>
    <row r="8580" spans="21:42" ht="15" customHeight="1" x14ac:dyDescent="0.25">
      <c r="U8580" s="104"/>
      <c r="AB8580" s="104"/>
      <c r="AC8580" s="104"/>
      <c r="AF8580" s="104"/>
      <c r="AG8580" s="104"/>
      <c r="AK8580" s="104"/>
      <c r="AL8580" s="104"/>
      <c r="AO8580" s="104"/>
      <c r="AP8580" s="104"/>
    </row>
    <row r="8581" spans="21:42" ht="15" customHeight="1" x14ac:dyDescent="0.25">
      <c r="U8581" s="104"/>
      <c r="AB8581" s="104"/>
      <c r="AC8581" s="104"/>
      <c r="AF8581" s="104"/>
      <c r="AG8581" s="104"/>
      <c r="AK8581" s="104"/>
      <c r="AL8581" s="104"/>
      <c r="AO8581" s="104"/>
      <c r="AP8581" s="104"/>
    </row>
    <row r="8582" spans="21:42" ht="15" customHeight="1" x14ac:dyDescent="0.25">
      <c r="U8582" s="104"/>
      <c r="AB8582" s="104"/>
      <c r="AC8582" s="104"/>
      <c r="AF8582" s="104"/>
      <c r="AG8582" s="104"/>
      <c r="AK8582" s="104"/>
      <c r="AL8582" s="104"/>
      <c r="AO8582" s="104"/>
      <c r="AP8582" s="104"/>
    </row>
    <row r="8583" spans="21:42" ht="15" customHeight="1" x14ac:dyDescent="0.25">
      <c r="U8583" s="104"/>
      <c r="AB8583" s="104"/>
      <c r="AC8583" s="104"/>
      <c r="AF8583" s="104"/>
      <c r="AG8583" s="104"/>
      <c r="AK8583" s="104"/>
      <c r="AL8583" s="104"/>
      <c r="AO8583" s="104"/>
      <c r="AP8583" s="104"/>
    </row>
    <row r="8584" spans="21:42" ht="15" customHeight="1" x14ac:dyDescent="0.25">
      <c r="U8584" s="104"/>
      <c r="AB8584" s="104"/>
      <c r="AC8584" s="104"/>
      <c r="AF8584" s="104"/>
      <c r="AG8584" s="104"/>
      <c r="AK8584" s="104"/>
      <c r="AL8584" s="104"/>
      <c r="AO8584" s="104"/>
      <c r="AP8584" s="104"/>
    </row>
    <row r="8585" spans="21:42" ht="15" customHeight="1" x14ac:dyDescent="0.25">
      <c r="U8585" s="104"/>
      <c r="AB8585" s="104"/>
      <c r="AC8585" s="104"/>
      <c r="AF8585" s="104"/>
      <c r="AG8585" s="104"/>
      <c r="AK8585" s="104"/>
      <c r="AL8585" s="104"/>
      <c r="AO8585" s="104"/>
      <c r="AP8585" s="104"/>
    </row>
    <row r="8586" spans="21:42" ht="15" customHeight="1" x14ac:dyDescent="0.25">
      <c r="U8586" s="104"/>
      <c r="AB8586" s="104"/>
      <c r="AC8586" s="104"/>
      <c r="AF8586" s="104"/>
      <c r="AG8586" s="104"/>
      <c r="AK8586" s="104"/>
      <c r="AL8586" s="104"/>
      <c r="AO8586" s="104"/>
      <c r="AP8586" s="104"/>
    </row>
    <row r="8587" spans="21:42" ht="15" customHeight="1" x14ac:dyDescent="0.25">
      <c r="U8587" s="104"/>
      <c r="AB8587" s="104"/>
      <c r="AC8587" s="104"/>
      <c r="AF8587" s="104"/>
      <c r="AG8587" s="104"/>
      <c r="AK8587" s="104"/>
      <c r="AL8587" s="104"/>
      <c r="AO8587" s="104"/>
      <c r="AP8587" s="104"/>
    </row>
    <row r="8588" spans="21:42" ht="15" customHeight="1" x14ac:dyDescent="0.25">
      <c r="U8588" s="104"/>
      <c r="AB8588" s="104"/>
      <c r="AC8588" s="104"/>
      <c r="AF8588" s="104"/>
      <c r="AG8588" s="104"/>
      <c r="AK8588" s="104"/>
      <c r="AL8588" s="104"/>
      <c r="AO8588" s="104"/>
      <c r="AP8588" s="104"/>
    </row>
    <row r="8589" spans="21:42" ht="15" customHeight="1" x14ac:dyDescent="0.25">
      <c r="U8589" s="104"/>
      <c r="AB8589" s="104"/>
      <c r="AC8589" s="104"/>
      <c r="AF8589" s="104"/>
      <c r="AG8589" s="104"/>
      <c r="AK8589" s="104"/>
      <c r="AL8589" s="104"/>
      <c r="AO8589" s="104"/>
      <c r="AP8589" s="104"/>
    </row>
    <row r="8590" spans="21:42" ht="15" customHeight="1" x14ac:dyDescent="0.25">
      <c r="U8590" s="104"/>
      <c r="AB8590" s="104"/>
      <c r="AC8590" s="104"/>
      <c r="AF8590" s="104"/>
      <c r="AG8590" s="104"/>
      <c r="AK8590" s="104"/>
      <c r="AL8590" s="104"/>
      <c r="AO8590" s="104"/>
      <c r="AP8590" s="104"/>
    </row>
    <row r="8591" spans="21:42" ht="15" customHeight="1" x14ac:dyDescent="0.25">
      <c r="U8591" s="104"/>
      <c r="AB8591" s="104"/>
      <c r="AC8591" s="104"/>
      <c r="AF8591" s="104"/>
      <c r="AG8591" s="104"/>
      <c r="AK8591" s="104"/>
      <c r="AL8591" s="104"/>
      <c r="AO8591" s="104"/>
      <c r="AP8591" s="104"/>
    </row>
    <row r="8592" spans="21:42" ht="15" customHeight="1" x14ac:dyDescent="0.25">
      <c r="U8592" s="104"/>
      <c r="AB8592" s="104"/>
      <c r="AC8592" s="104"/>
      <c r="AF8592" s="104"/>
      <c r="AG8592" s="104"/>
      <c r="AK8592" s="104"/>
      <c r="AL8592" s="104"/>
      <c r="AO8592" s="104"/>
      <c r="AP8592" s="104"/>
    </row>
    <row r="8593" spans="21:42" ht="15" customHeight="1" x14ac:dyDescent="0.25">
      <c r="U8593" s="104"/>
      <c r="AB8593" s="104"/>
      <c r="AC8593" s="104"/>
      <c r="AF8593" s="104"/>
      <c r="AG8593" s="104"/>
      <c r="AK8593" s="104"/>
      <c r="AL8593" s="104"/>
      <c r="AO8593" s="104"/>
      <c r="AP8593" s="104"/>
    </row>
    <row r="8594" spans="21:42" ht="15" customHeight="1" x14ac:dyDescent="0.25">
      <c r="U8594" s="104"/>
      <c r="AB8594" s="104"/>
      <c r="AC8594" s="104"/>
      <c r="AF8594" s="104"/>
      <c r="AG8594" s="104"/>
      <c r="AK8594" s="104"/>
      <c r="AL8594" s="104"/>
      <c r="AO8594" s="104"/>
      <c r="AP8594" s="104"/>
    </row>
    <row r="8595" spans="21:42" ht="15" customHeight="1" x14ac:dyDescent="0.25">
      <c r="U8595" s="104"/>
      <c r="AB8595" s="104"/>
      <c r="AC8595" s="104"/>
      <c r="AF8595" s="104"/>
      <c r="AG8595" s="104"/>
      <c r="AK8595" s="104"/>
      <c r="AL8595" s="104"/>
      <c r="AO8595" s="104"/>
      <c r="AP8595" s="104"/>
    </row>
    <row r="8596" spans="21:42" ht="15" customHeight="1" x14ac:dyDescent="0.25">
      <c r="U8596" s="104"/>
      <c r="AB8596" s="104"/>
      <c r="AC8596" s="104"/>
      <c r="AF8596" s="104"/>
      <c r="AG8596" s="104"/>
      <c r="AK8596" s="104"/>
      <c r="AL8596" s="104"/>
      <c r="AO8596" s="104"/>
      <c r="AP8596" s="104"/>
    </row>
    <row r="8597" spans="21:42" ht="15" customHeight="1" x14ac:dyDescent="0.25">
      <c r="U8597" s="104"/>
      <c r="AB8597" s="104"/>
      <c r="AC8597" s="104"/>
      <c r="AF8597" s="104"/>
      <c r="AG8597" s="104"/>
      <c r="AK8597" s="104"/>
      <c r="AL8597" s="104"/>
      <c r="AO8597" s="104"/>
      <c r="AP8597" s="104"/>
    </row>
    <row r="8598" spans="21:42" ht="15" customHeight="1" x14ac:dyDescent="0.25">
      <c r="U8598" s="104"/>
      <c r="AB8598" s="104"/>
      <c r="AC8598" s="104"/>
      <c r="AF8598" s="104"/>
      <c r="AG8598" s="104"/>
      <c r="AK8598" s="104"/>
      <c r="AL8598" s="104"/>
      <c r="AO8598" s="104"/>
      <c r="AP8598" s="104"/>
    </row>
    <row r="8599" spans="21:42" ht="15" customHeight="1" x14ac:dyDescent="0.25">
      <c r="U8599" s="104"/>
      <c r="AB8599" s="104"/>
      <c r="AC8599" s="104"/>
      <c r="AF8599" s="104"/>
      <c r="AG8599" s="104"/>
      <c r="AK8599" s="104"/>
      <c r="AL8599" s="104"/>
      <c r="AO8599" s="104"/>
      <c r="AP8599" s="104"/>
    </row>
    <row r="8600" spans="21:42" ht="15" customHeight="1" x14ac:dyDescent="0.25">
      <c r="U8600" s="104"/>
      <c r="AB8600" s="104"/>
      <c r="AC8600" s="104"/>
      <c r="AF8600" s="104"/>
      <c r="AG8600" s="104"/>
      <c r="AK8600" s="104"/>
      <c r="AL8600" s="104"/>
      <c r="AO8600" s="104"/>
      <c r="AP8600" s="104"/>
    </row>
    <row r="8601" spans="21:42" ht="15" customHeight="1" x14ac:dyDescent="0.25">
      <c r="U8601" s="104"/>
      <c r="AB8601" s="104"/>
      <c r="AC8601" s="104"/>
      <c r="AF8601" s="104"/>
      <c r="AG8601" s="104"/>
      <c r="AK8601" s="104"/>
      <c r="AL8601" s="104"/>
      <c r="AO8601" s="104"/>
      <c r="AP8601" s="104"/>
    </row>
    <row r="8602" spans="21:42" ht="15" customHeight="1" x14ac:dyDescent="0.25">
      <c r="U8602" s="104"/>
      <c r="AB8602" s="104"/>
      <c r="AC8602" s="104"/>
      <c r="AF8602" s="104"/>
      <c r="AG8602" s="104"/>
      <c r="AK8602" s="104"/>
      <c r="AL8602" s="104"/>
      <c r="AO8602" s="104"/>
      <c r="AP8602" s="104"/>
    </row>
    <row r="8603" spans="21:42" ht="15" customHeight="1" x14ac:dyDescent="0.25">
      <c r="U8603" s="104"/>
      <c r="AB8603" s="104"/>
      <c r="AC8603" s="104"/>
      <c r="AF8603" s="104"/>
      <c r="AG8603" s="104"/>
      <c r="AK8603" s="104"/>
      <c r="AL8603" s="104"/>
      <c r="AO8603" s="104"/>
      <c r="AP8603" s="104"/>
    </row>
    <row r="8604" spans="21:42" ht="15" customHeight="1" x14ac:dyDescent="0.25">
      <c r="U8604" s="104"/>
      <c r="AB8604" s="104"/>
      <c r="AC8604" s="104"/>
      <c r="AF8604" s="104"/>
      <c r="AG8604" s="104"/>
      <c r="AK8604" s="104"/>
      <c r="AL8604" s="104"/>
      <c r="AO8604" s="104"/>
      <c r="AP8604" s="104"/>
    </row>
    <row r="8605" spans="21:42" ht="15" customHeight="1" x14ac:dyDescent="0.25">
      <c r="U8605" s="104"/>
      <c r="AB8605" s="104"/>
      <c r="AC8605" s="104"/>
      <c r="AF8605" s="104"/>
      <c r="AG8605" s="104"/>
      <c r="AK8605" s="104"/>
      <c r="AL8605" s="104"/>
      <c r="AO8605" s="104"/>
      <c r="AP8605" s="104"/>
    </row>
    <row r="8606" spans="21:42" ht="15" customHeight="1" x14ac:dyDescent="0.25">
      <c r="U8606" s="104"/>
      <c r="AB8606" s="104"/>
      <c r="AC8606" s="104"/>
      <c r="AF8606" s="104"/>
      <c r="AG8606" s="104"/>
      <c r="AK8606" s="104"/>
      <c r="AL8606" s="104"/>
      <c r="AO8606" s="104"/>
      <c r="AP8606" s="104"/>
    </row>
    <row r="8607" spans="21:42" ht="15" customHeight="1" x14ac:dyDescent="0.25">
      <c r="U8607" s="104"/>
      <c r="AB8607" s="104"/>
      <c r="AC8607" s="104"/>
      <c r="AF8607" s="104"/>
      <c r="AG8607" s="104"/>
      <c r="AK8607" s="104"/>
      <c r="AL8607" s="104"/>
      <c r="AO8607" s="104"/>
      <c r="AP8607" s="104"/>
    </row>
    <row r="8608" spans="21:42" ht="15" customHeight="1" x14ac:dyDescent="0.25">
      <c r="U8608" s="104"/>
      <c r="AB8608" s="104"/>
      <c r="AC8608" s="104"/>
      <c r="AF8608" s="104"/>
      <c r="AG8608" s="104"/>
      <c r="AK8608" s="104"/>
      <c r="AL8608" s="104"/>
      <c r="AO8608" s="104"/>
      <c r="AP8608" s="104"/>
    </row>
    <row r="8609" spans="21:42" ht="15" customHeight="1" x14ac:dyDescent="0.25">
      <c r="U8609" s="104"/>
      <c r="AB8609" s="104"/>
      <c r="AC8609" s="104"/>
      <c r="AF8609" s="104"/>
      <c r="AG8609" s="104"/>
      <c r="AK8609" s="104"/>
      <c r="AL8609" s="104"/>
      <c r="AO8609" s="104"/>
      <c r="AP8609" s="104"/>
    </row>
    <row r="8610" spans="21:42" ht="15" customHeight="1" x14ac:dyDescent="0.25">
      <c r="U8610" s="104"/>
      <c r="AB8610" s="104"/>
      <c r="AC8610" s="104"/>
      <c r="AF8610" s="104"/>
      <c r="AG8610" s="104"/>
      <c r="AK8610" s="104"/>
      <c r="AL8610" s="104"/>
      <c r="AO8610" s="104"/>
      <c r="AP8610" s="104"/>
    </row>
    <row r="8611" spans="21:42" ht="15" customHeight="1" x14ac:dyDescent="0.25">
      <c r="U8611" s="104"/>
      <c r="AB8611" s="104"/>
      <c r="AC8611" s="104"/>
      <c r="AF8611" s="104"/>
      <c r="AG8611" s="104"/>
      <c r="AK8611" s="104"/>
      <c r="AL8611" s="104"/>
      <c r="AO8611" s="104"/>
      <c r="AP8611" s="104"/>
    </row>
    <row r="8612" spans="21:42" ht="15" customHeight="1" x14ac:dyDescent="0.25">
      <c r="U8612" s="104"/>
      <c r="AB8612" s="104"/>
      <c r="AC8612" s="104"/>
      <c r="AF8612" s="104"/>
      <c r="AG8612" s="104"/>
      <c r="AK8612" s="104"/>
      <c r="AL8612" s="104"/>
      <c r="AO8612" s="104"/>
      <c r="AP8612" s="104"/>
    </row>
    <row r="8613" spans="21:42" ht="15" customHeight="1" x14ac:dyDescent="0.25">
      <c r="U8613" s="104"/>
      <c r="AB8613" s="104"/>
      <c r="AC8613" s="104"/>
      <c r="AF8613" s="104"/>
      <c r="AG8613" s="104"/>
      <c r="AK8613" s="104"/>
      <c r="AL8613" s="104"/>
      <c r="AO8613" s="104"/>
      <c r="AP8613" s="104"/>
    </row>
    <row r="8614" spans="21:42" ht="15" customHeight="1" x14ac:dyDescent="0.25">
      <c r="U8614" s="104"/>
      <c r="AB8614" s="104"/>
      <c r="AC8614" s="104"/>
      <c r="AF8614" s="104"/>
      <c r="AG8614" s="104"/>
      <c r="AK8614" s="104"/>
      <c r="AL8614" s="104"/>
      <c r="AO8614" s="104"/>
      <c r="AP8614" s="104"/>
    </row>
    <row r="8615" spans="21:42" ht="15" customHeight="1" x14ac:dyDescent="0.25">
      <c r="U8615" s="104"/>
      <c r="AB8615" s="104"/>
      <c r="AC8615" s="104"/>
      <c r="AF8615" s="104"/>
      <c r="AG8615" s="104"/>
      <c r="AK8615" s="104"/>
      <c r="AL8615" s="104"/>
      <c r="AO8615" s="104"/>
      <c r="AP8615" s="104"/>
    </row>
    <row r="8616" spans="21:42" ht="15" customHeight="1" x14ac:dyDescent="0.25">
      <c r="U8616" s="104"/>
      <c r="AB8616" s="104"/>
      <c r="AC8616" s="104"/>
      <c r="AF8616" s="104"/>
      <c r="AG8616" s="104"/>
      <c r="AK8616" s="104"/>
      <c r="AL8616" s="104"/>
      <c r="AO8616" s="104"/>
      <c r="AP8616" s="104"/>
    </row>
    <row r="8617" spans="21:42" ht="15" customHeight="1" x14ac:dyDescent="0.25">
      <c r="U8617" s="104"/>
      <c r="AB8617" s="104"/>
      <c r="AC8617" s="104"/>
      <c r="AF8617" s="104"/>
      <c r="AG8617" s="104"/>
      <c r="AK8617" s="104"/>
      <c r="AL8617" s="104"/>
      <c r="AO8617" s="104"/>
      <c r="AP8617" s="104"/>
    </row>
    <row r="8618" spans="21:42" ht="15" customHeight="1" x14ac:dyDescent="0.25">
      <c r="U8618" s="104"/>
      <c r="AB8618" s="104"/>
      <c r="AC8618" s="104"/>
      <c r="AF8618" s="104"/>
      <c r="AG8618" s="104"/>
      <c r="AK8618" s="104"/>
      <c r="AL8618" s="104"/>
      <c r="AO8618" s="104"/>
      <c r="AP8618" s="104"/>
    </row>
    <row r="8619" spans="21:42" ht="15" customHeight="1" x14ac:dyDescent="0.25">
      <c r="U8619" s="104"/>
      <c r="AB8619" s="104"/>
      <c r="AC8619" s="104"/>
      <c r="AF8619" s="104"/>
      <c r="AG8619" s="104"/>
      <c r="AK8619" s="104"/>
      <c r="AL8619" s="104"/>
      <c r="AO8619" s="104"/>
      <c r="AP8619" s="104"/>
    </row>
    <row r="8620" spans="21:42" ht="15" customHeight="1" x14ac:dyDescent="0.25">
      <c r="U8620" s="104"/>
      <c r="AB8620" s="104"/>
      <c r="AC8620" s="104"/>
      <c r="AF8620" s="104"/>
      <c r="AG8620" s="104"/>
      <c r="AK8620" s="104"/>
      <c r="AL8620" s="104"/>
      <c r="AO8620" s="104"/>
      <c r="AP8620" s="104"/>
    </row>
    <row r="8621" spans="21:42" ht="15" customHeight="1" x14ac:dyDescent="0.25">
      <c r="U8621" s="104"/>
      <c r="AB8621" s="104"/>
      <c r="AC8621" s="104"/>
      <c r="AF8621" s="104"/>
      <c r="AG8621" s="104"/>
      <c r="AK8621" s="104"/>
      <c r="AL8621" s="104"/>
      <c r="AO8621" s="104"/>
      <c r="AP8621" s="104"/>
    </row>
    <row r="8622" spans="21:42" ht="15" customHeight="1" x14ac:dyDescent="0.25">
      <c r="U8622" s="104"/>
      <c r="AB8622" s="104"/>
      <c r="AC8622" s="104"/>
      <c r="AF8622" s="104"/>
      <c r="AG8622" s="104"/>
      <c r="AK8622" s="104"/>
      <c r="AL8622" s="104"/>
      <c r="AO8622" s="104"/>
      <c r="AP8622" s="104"/>
    </row>
    <row r="8623" spans="21:42" ht="15" customHeight="1" x14ac:dyDescent="0.25">
      <c r="U8623" s="104"/>
      <c r="AB8623" s="104"/>
      <c r="AC8623" s="104"/>
      <c r="AF8623" s="104"/>
      <c r="AG8623" s="104"/>
      <c r="AK8623" s="104"/>
      <c r="AL8623" s="104"/>
      <c r="AO8623" s="104"/>
      <c r="AP8623" s="104"/>
    </row>
    <row r="8624" spans="21:42" ht="15" customHeight="1" x14ac:dyDescent="0.25">
      <c r="U8624" s="104"/>
      <c r="AB8624" s="104"/>
      <c r="AC8624" s="104"/>
      <c r="AF8624" s="104"/>
      <c r="AG8624" s="104"/>
      <c r="AK8624" s="104"/>
      <c r="AL8624" s="104"/>
      <c r="AO8624" s="104"/>
      <c r="AP8624" s="104"/>
    </row>
    <row r="8625" spans="21:42" ht="15" customHeight="1" x14ac:dyDescent="0.25">
      <c r="U8625" s="104"/>
      <c r="AB8625" s="104"/>
      <c r="AC8625" s="104"/>
      <c r="AF8625" s="104"/>
      <c r="AG8625" s="104"/>
      <c r="AK8625" s="104"/>
      <c r="AL8625" s="104"/>
      <c r="AO8625" s="104"/>
      <c r="AP8625" s="104"/>
    </row>
    <row r="8626" spans="21:42" ht="15" customHeight="1" x14ac:dyDescent="0.25">
      <c r="U8626" s="104"/>
      <c r="AB8626" s="104"/>
      <c r="AC8626" s="104"/>
      <c r="AF8626" s="104"/>
      <c r="AG8626" s="104"/>
      <c r="AK8626" s="104"/>
      <c r="AL8626" s="104"/>
      <c r="AO8626" s="104"/>
      <c r="AP8626" s="104"/>
    </row>
    <row r="8627" spans="21:42" ht="15" customHeight="1" x14ac:dyDescent="0.25">
      <c r="U8627" s="104"/>
      <c r="AB8627" s="104"/>
      <c r="AC8627" s="104"/>
      <c r="AF8627" s="104"/>
      <c r="AG8627" s="104"/>
      <c r="AK8627" s="104"/>
      <c r="AL8627" s="104"/>
      <c r="AO8627" s="104"/>
      <c r="AP8627" s="104"/>
    </row>
    <row r="8628" spans="21:42" ht="15" customHeight="1" x14ac:dyDescent="0.25">
      <c r="U8628" s="104"/>
      <c r="AB8628" s="104"/>
      <c r="AC8628" s="104"/>
      <c r="AF8628" s="104"/>
      <c r="AG8628" s="104"/>
      <c r="AK8628" s="104"/>
      <c r="AL8628" s="104"/>
      <c r="AO8628" s="104"/>
      <c r="AP8628" s="104"/>
    </row>
    <row r="8629" spans="21:42" ht="15" customHeight="1" x14ac:dyDescent="0.25">
      <c r="U8629" s="104"/>
      <c r="AB8629" s="104"/>
      <c r="AC8629" s="104"/>
      <c r="AF8629" s="104"/>
      <c r="AG8629" s="104"/>
      <c r="AK8629" s="104"/>
      <c r="AL8629" s="104"/>
      <c r="AO8629" s="104"/>
      <c r="AP8629" s="104"/>
    </row>
    <row r="8630" spans="21:42" ht="15" customHeight="1" x14ac:dyDescent="0.25">
      <c r="U8630" s="104"/>
      <c r="AB8630" s="104"/>
      <c r="AC8630" s="104"/>
      <c r="AF8630" s="104"/>
      <c r="AG8630" s="104"/>
      <c r="AK8630" s="104"/>
      <c r="AL8630" s="104"/>
      <c r="AO8630" s="104"/>
      <c r="AP8630" s="104"/>
    </row>
    <row r="8631" spans="21:42" ht="15" customHeight="1" x14ac:dyDescent="0.25">
      <c r="U8631" s="104"/>
      <c r="AB8631" s="104"/>
      <c r="AC8631" s="104"/>
      <c r="AF8631" s="104"/>
      <c r="AG8631" s="104"/>
      <c r="AK8631" s="104"/>
      <c r="AL8631" s="104"/>
      <c r="AO8631" s="104"/>
      <c r="AP8631" s="104"/>
    </row>
    <row r="8632" spans="21:42" ht="15" customHeight="1" x14ac:dyDescent="0.25">
      <c r="U8632" s="104"/>
      <c r="AB8632" s="104"/>
      <c r="AC8632" s="104"/>
      <c r="AF8632" s="104"/>
      <c r="AG8632" s="104"/>
      <c r="AK8632" s="104"/>
      <c r="AL8632" s="104"/>
      <c r="AO8632" s="104"/>
      <c r="AP8632" s="104"/>
    </row>
    <row r="8633" spans="21:42" ht="15" customHeight="1" x14ac:dyDescent="0.25">
      <c r="U8633" s="104"/>
      <c r="AB8633" s="104"/>
      <c r="AC8633" s="104"/>
      <c r="AF8633" s="104"/>
      <c r="AG8633" s="104"/>
      <c r="AK8633" s="104"/>
      <c r="AL8633" s="104"/>
      <c r="AO8633" s="104"/>
      <c r="AP8633" s="104"/>
    </row>
    <row r="8634" spans="21:42" ht="15" customHeight="1" x14ac:dyDescent="0.25">
      <c r="U8634" s="104"/>
      <c r="AB8634" s="104"/>
      <c r="AC8634" s="104"/>
      <c r="AF8634" s="104"/>
      <c r="AG8634" s="104"/>
      <c r="AK8634" s="104"/>
      <c r="AL8634" s="104"/>
      <c r="AO8634" s="104"/>
      <c r="AP8634" s="104"/>
    </row>
    <row r="8635" spans="21:42" ht="15" customHeight="1" x14ac:dyDescent="0.25">
      <c r="U8635" s="104"/>
      <c r="AB8635" s="104"/>
      <c r="AC8635" s="104"/>
      <c r="AF8635" s="104"/>
      <c r="AG8635" s="104"/>
      <c r="AK8635" s="104"/>
      <c r="AL8635" s="104"/>
      <c r="AO8635" s="104"/>
      <c r="AP8635" s="104"/>
    </row>
    <row r="8636" spans="21:42" ht="15" customHeight="1" x14ac:dyDescent="0.25">
      <c r="U8636" s="104"/>
      <c r="AB8636" s="104"/>
      <c r="AC8636" s="104"/>
      <c r="AF8636" s="104"/>
      <c r="AG8636" s="104"/>
      <c r="AK8636" s="104"/>
      <c r="AL8636" s="104"/>
      <c r="AO8636" s="104"/>
      <c r="AP8636" s="104"/>
    </row>
    <row r="8637" spans="21:42" ht="15" customHeight="1" x14ac:dyDescent="0.25">
      <c r="U8637" s="104"/>
      <c r="AB8637" s="104"/>
      <c r="AC8637" s="104"/>
      <c r="AF8637" s="104"/>
      <c r="AG8637" s="104"/>
      <c r="AK8637" s="104"/>
      <c r="AL8637" s="104"/>
      <c r="AO8637" s="104"/>
      <c r="AP8637" s="104"/>
    </row>
    <row r="8638" spans="21:42" ht="15" customHeight="1" x14ac:dyDescent="0.25">
      <c r="U8638" s="104"/>
      <c r="AB8638" s="104"/>
      <c r="AC8638" s="104"/>
      <c r="AF8638" s="104"/>
      <c r="AG8638" s="104"/>
      <c r="AK8638" s="104"/>
      <c r="AL8638" s="104"/>
      <c r="AO8638" s="104"/>
      <c r="AP8638" s="104"/>
    </row>
    <row r="8639" spans="21:42" ht="15" customHeight="1" x14ac:dyDescent="0.25">
      <c r="U8639" s="104"/>
      <c r="AB8639" s="104"/>
      <c r="AC8639" s="104"/>
      <c r="AF8639" s="104"/>
      <c r="AG8639" s="104"/>
      <c r="AK8639" s="104"/>
      <c r="AL8639" s="104"/>
      <c r="AO8639" s="104"/>
      <c r="AP8639" s="104"/>
    </row>
    <row r="8640" spans="21:42" ht="15" customHeight="1" x14ac:dyDescent="0.25">
      <c r="U8640" s="104"/>
      <c r="AB8640" s="104"/>
      <c r="AC8640" s="104"/>
      <c r="AF8640" s="104"/>
      <c r="AG8640" s="104"/>
      <c r="AK8640" s="104"/>
      <c r="AL8640" s="104"/>
      <c r="AO8640" s="104"/>
      <c r="AP8640" s="104"/>
    </row>
    <row r="8641" spans="21:42" ht="15" customHeight="1" x14ac:dyDescent="0.25">
      <c r="U8641" s="104"/>
      <c r="AB8641" s="104"/>
      <c r="AC8641" s="104"/>
      <c r="AF8641" s="104"/>
      <c r="AG8641" s="104"/>
      <c r="AK8641" s="104"/>
      <c r="AL8641" s="104"/>
      <c r="AO8641" s="104"/>
      <c r="AP8641" s="104"/>
    </row>
    <row r="8642" spans="21:42" ht="15" customHeight="1" x14ac:dyDescent="0.25">
      <c r="U8642" s="104"/>
      <c r="AB8642" s="104"/>
      <c r="AC8642" s="104"/>
      <c r="AF8642" s="104"/>
      <c r="AG8642" s="104"/>
      <c r="AK8642" s="104"/>
      <c r="AL8642" s="104"/>
      <c r="AO8642" s="104"/>
      <c r="AP8642" s="104"/>
    </row>
    <row r="8643" spans="21:42" ht="15" customHeight="1" x14ac:dyDescent="0.25">
      <c r="U8643" s="104"/>
      <c r="AB8643" s="104"/>
      <c r="AC8643" s="104"/>
      <c r="AF8643" s="104"/>
      <c r="AG8643" s="104"/>
      <c r="AK8643" s="104"/>
      <c r="AL8643" s="104"/>
      <c r="AO8643" s="104"/>
      <c r="AP8643" s="104"/>
    </row>
    <row r="8644" spans="21:42" ht="15" customHeight="1" x14ac:dyDescent="0.25">
      <c r="U8644" s="104"/>
      <c r="AB8644" s="104"/>
      <c r="AC8644" s="104"/>
      <c r="AF8644" s="104"/>
      <c r="AG8644" s="104"/>
      <c r="AK8644" s="104"/>
      <c r="AL8644" s="104"/>
      <c r="AO8644" s="104"/>
      <c r="AP8644" s="104"/>
    </row>
    <row r="8645" spans="21:42" ht="15" customHeight="1" x14ac:dyDescent="0.25">
      <c r="U8645" s="104"/>
      <c r="AB8645" s="104"/>
      <c r="AC8645" s="104"/>
      <c r="AF8645" s="104"/>
      <c r="AG8645" s="104"/>
      <c r="AK8645" s="104"/>
      <c r="AL8645" s="104"/>
      <c r="AO8645" s="104"/>
      <c r="AP8645" s="104"/>
    </row>
    <row r="8646" spans="21:42" ht="15" customHeight="1" x14ac:dyDescent="0.25">
      <c r="U8646" s="104"/>
      <c r="AB8646" s="104"/>
      <c r="AC8646" s="104"/>
      <c r="AF8646" s="104"/>
      <c r="AG8646" s="104"/>
      <c r="AK8646" s="104"/>
      <c r="AL8646" s="104"/>
      <c r="AO8646" s="104"/>
      <c r="AP8646" s="104"/>
    </row>
    <row r="8647" spans="21:42" ht="15" customHeight="1" x14ac:dyDescent="0.25">
      <c r="U8647" s="104"/>
      <c r="AB8647" s="104"/>
      <c r="AC8647" s="104"/>
      <c r="AF8647" s="104"/>
      <c r="AG8647" s="104"/>
      <c r="AK8647" s="104"/>
      <c r="AL8647" s="104"/>
      <c r="AO8647" s="104"/>
      <c r="AP8647" s="104"/>
    </row>
    <row r="8648" spans="21:42" ht="15" customHeight="1" x14ac:dyDescent="0.25">
      <c r="U8648" s="104"/>
      <c r="AB8648" s="104"/>
      <c r="AC8648" s="104"/>
      <c r="AF8648" s="104"/>
      <c r="AG8648" s="104"/>
      <c r="AK8648" s="104"/>
      <c r="AL8648" s="104"/>
      <c r="AO8648" s="104"/>
      <c r="AP8648" s="104"/>
    </row>
    <row r="8649" spans="21:42" ht="15" customHeight="1" x14ac:dyDescent="0.25">
      <c r="U8649" s="104"/>
      <c r="AB8649" s="104"/>
      <c r="AC8649" s="104"/>
      <c r="AF8649" s="104"/>
      <c r="AG8649" s="104"/>
      <c r="AK8649" s="104"/>
      <c r="AL8649" s="104"/>
      <c r="AO8649" s="104"/>
      <c r="AP8649" s="104"/>
    </row>
    <row r="8650" spans="21:42" ht="15" customHeight="1" x14ac:dyDescent="0.25">
      <c r="U8650" s="104"/>
      <c r="AB8650" s="104"/>
      <c r="AC8650" s="104"/>
      <c r="AF8650" s="104"/>
      <c r="AG8650" s="104"/>
      <c r="AK8650" s="104"/>
      <c r="AL8650" s="104"/>
      <c r="AO8650" s="104"/>
      <c r="AP8650" s="104"/>
    </row>
    <row r="8651" spans="21:42" ht="15" customHeight="1" x14ac:dyDescent="0.25">
      <c r="U8651" s="104"/>
      <c r="AB8651" s="104"/>
      <c r="AC8651" s="104"/>
      <c r="AF8651" s="104"/>
      <c r="AG8651" s="104"/>
      <c r="AK8651" s="104"/>
      <c r="AL8651" s="104"/>
      <c r="AO8651" s="104"/>
      <c r="AP8651" s="104"/>
    </row>
    <row r="8652" spans="21:42" ht="15" customHeight="1" x14ac:dyDescent="0.25">
      <c r="U8652" s="104"/>
      <c r="AB8652" s="104"/>
      <c r="AC8652" s="104"/>
      <c r="AF8652" s="104"/>
      <c r="AG8652" s="104"/>
      <c r="AK8652" s="104"/>
      <c r="AL8652" s="104"/>
      <c r="AO8652" s="104"/>
      <c r="AP8652" s="104"/>
    </row>
    <row r="8653" spans="21:42" ht="15" customHeight="1" x14ac:dyDescent="0.25">
      <c r="U8653" s="104"/>
      <c r="AB8653" s="104"/>
      <c r="AC8653" s="104"/>
      <c r="AF8653" s="104"/>
      <c r="AG8653" s="104"/>
      <c r="AK8653" s="104"/>
      <c r="AL8653" s="104"/>
      <c r="AO8653" s="104"/>
      <c r="AP8653" s="104"/>
    </row>
    <row r="8654" spans="21:42" ht="15" customHeight="1" x14ac:dyDescent="0.25">
      <c r="U8654" s="104"/>
      <c r="AB8654" s="104"/>
      <c r="AC8654" s="104"/>
      <c r="AF8654" s="104"/>
      <c r="AG8654" s="104"/>
      <c r="AK8654" s="104"/>
      <c r="AL8654" s="104"/>
      <c r="AO8654" s="104"/>
      <c r="AP8654" s="104"/>
    </row>
    <row r="8655" spans="21:42" ht="15" customHeight="1" x14ac:dyDescent="0.25">
      <c r="U8655" s="104"/>
      <c r="AB8655" s="104"/>
      <c r="AC8655" s="104"/>
      <c r="AF8655" s="104"/>
      <c r="AG8655" s="104"/>
      <c r="AK8655" s="104"/>
      <c r="AL8655" s="104"/>
      <c r="AO8655" s="104"/>
      <c r="AP8655" s="104"/>
    </row>
    <row r="8656" spans="21:42" ht="15" customHeight="1" x14ac:dyDescent="0.25">
      <c r="U8656" s="104"/>
      <c r="AB8656" s="104"/>
      <c r="AC8656" s="104"/>
      <c r="AF8656" s="104"/>
      <c r="AG8656" s="104"/>
      <c r="AK8656" s="104"/>
      <c r="AL8656" s="104"/>
      <c r="AO8656" s="104"/>
      <c r="AP8656" s="104"/>
    </row>
    <row r="8657" spans="21:42" ht="15" customHeight="1" x14ac:dyDescent="0.25">
      <c r="U8657" s="104"/>
      <c r="AB8657" s="104"/>
      <c r="AC8657" s="104"/>
      <c r="AF8657" s="104"/>
      <c r="AG8657" s="104"/>
      <c r="AK8657" s="104"/>
      <c r="AL8657" s="104"/>
      <c r="AO8657" s="104"/>
      <c r="AP8657" s="104"/>
    </row>
    <row r="8658" spans="21:42" ht="15" customHeight="1" x14ac:dyDescent="0.25">
      <c r="U8658" s="104"/>
      <c r="AB8658" s="104"/>
      <c r="AC8658" s="104"/>
      <c r="AF8658" s="104"/>
      <c r="AG8658" s="104"/>
      <c r="AK8658" s="104"/>
      <c r="AL8658" s="104"/>
      <c r="AO8658" s="104"/>
      <c r="AP8658" s="104"/>
    </row>
    <row r="8659" spans="21:42" ht="15" customHeight="1" x14ac:dyDescent="0.25">
      <c r="U8659" s="104"/>
      <c r="AB8659" s="104"/>
      <c r="AC8659" s="104"/>
      <c r="AF8659" s="104"/>
      <c r="AG8659" s="104"/>
      <c r="AK8659" s="104"/>
      <c r="AL8659" s="104"/>
      <c r="AO8659" s="104"/>
      <c r="AP8659" s="104"/>
    </row>
    <row r="8660" spans="21:42" ht="15" customHeight="1" x14ac:dyDescent="0.25">
      <c r="U8660" s="104"/>
      <c r="AB8660" s="104"/>
      <c r="AC8660" s="104"/>
      <c r="AF8660" s="104"/>
      <c r="AG8660" s="104"/>
      <c r="AK8660" s="104"/>
      <c r="AL8660" s="104"/>
      <c r="AO8660" s="104"/>
      <c r="AP8660" s="104"/>
    </row>
    <row r="8661" spans="21:42" ht="15" customHeight="1" x14ac:dyDescent="0.25">
      <c r="U8661" s="104"/>
      <c r="AB8661" s="104"/>
      <c r="AC8661" s="104"/>
      <c r="AF8661" s="104"/>
      <c r="AG8661" s="104"/>
      <c r="AK8661" s="104"/>
      <c r="AL8661" s="104"/>
      <c r="AO8661" s="104"/>
      <c r="AP8661" s="104"/>
    </row>
    <row r="8662" spans="21:42" ht="15" customHeight="1" x14ac:dyDescent="0.25">
      <c r="U8662" s="104"/>
      <c r="AB8662" s="104"/>
      <c r="AC8662" s="104"/>
      <c r="AF8662" s="104"/>
      <c r="AG8662" s="104"/>
      <c r="AK8662" s="104"/>
      <c r="AL8662" s="104"/>
      <c r="AO8662" s="104"/>
      <c r="AP8662" s="104"/>
    </row>
    <row r="8663" spans="21:42" ht="15" customHeight="1" x14ac:dyDescent="0.25">
      <c r="U8663" s="104"/>
      <c r="AB8663" s="104"/>
      <c r="AC8663" s="104"/>
      <c r="AF8663" s="104"/>
      <c r="AG8663" s="104"/>
      <c r="AK8663" s="104"/>
      <c r="AL8663" s="104"/>
      <c r="AO8663" s="104"/>
      <c r="AP8663" s="104"/>
    </row>
    <row r="8664" spans="21:42" ht="15" customHeight="1" x14ac:dyDescent="0.25">
      <c r="U8664" s="104"/>
      <c r="AB8664" s="104"/>
      <c r="AC8664" s="104"/>
      <c r="AF8664" s="104"/>
      <c r="AG8664" s="104"/>
      <c r="AK8664" s="104"/>
      <c r="AL8664" s="104"/>
      <c r="AO8664" s="104"/>
      <c r="AP8664" s="104"/>
    </row>
    <row r="8665" spans="21:42" ht="15" customHeight="1" x14ac:dyDescent="0.25">
      <c r="U8665" s="104"/>
      <c r="AB8665" s="104"/>
      <c r="AC8665" s="104"/>
      <c r="AF8665" s="104"/>
      <c r="AG8665" s="104"/>
      <c r="AK8665" s="104"/>
      <c r="AL8665" s="104"/>
      <c r="AO8665" s="104"/>
      <c r="AP8665" s="104"/>
    </row>
    <row r="8666" spans="21:42" ht="15" customHeight="1" x14ac:dyDescent="0.25">
      <c r="U8666" s="104"/>
      <c r="AB8666" s="104"/>
      <c r="AC8666" s="104"/>
      <c r="AF8666" s="104"/>
      <c r="AG8666" s="104"/>
      <c r="AK8666" s="104"/>
      <c r="AL8666" s="104"/>
      <c r="AO8666" s="104"/>
      <c r="AP8666" s="104"/>
    </row>
    <row r="8667" spans="21:42" ht="15" customHeight="1" x14ac:dyDescent="0.25">
      <c r="U8667" s="104"/>
      <c r="AB8667" s="104"/>
      <c r="AC8667" s="104"/>
      <c r="AF8667" s="104"/>
      <c r="AG8667" s="104"/>
      <c r="AK8667" s="104"/>
      <c r="AL8667" s="104"/>
      <c r="AO8667" s="104"/>
      <c r="AP8667" s="104"/>
    </row>
    <row r="8668" spans="21:42" ht="15" customHeight="1" x14ac:dyDescent="0.25">
      <c r="U8668" s="104"/>
      <c r="AB8668" s="104"/>
      <c r="AC8668" s="104"/>
      <c r="AF8668" s="104"/>
      <c r="AG8668" s="104"/>
      <c r="AK8668" s="104"/>
      <c r="AL8668" s="104"/>
      <c r="AO8668" s="104"/>
      <c r="AP8668" s="104"/>
    </row>
    <row r="8669" spans="21:42" ht="15" customHeight="1" x14ac:dyDescent="0.25">
      <c r="U8669" s="104"/>
      <c r="AB8669" s="104"/>
      <c r="AC8669" s="104"/>
      <c r="AF8669" s="104"/>
      <c r="AG8669" s="104"/>
      <c r="AK8669" s="104"/>
      <c r="AL8669" s="104"/>
      <c r="AO8669" s="104"/>
      <c r="AP8669" s="104"/>
    </row>
    <row r="8670" spans="21:42" ht="15" customHeight="1" x14ac:dyDescent="0.25">
      <c r="U8670" s="104"/>
      <c r="AB8670" s="104"/>
      <c r="AC8670" s="104"/>
      <c r="AF8670" s="104"/>
      <c r="AG8670" s="104"/>
      <c r="AK8670" s="104"/>
      <c r="AL8670" s="104"/>
      <c r="AO8670" s="104"/>
      <c r="AP8670" s="104"/>
    </row>
    <row r="8671" spans="21:42" ht="15" customHeight="1" x14ac:dyDescent="0.25">
      <c r="U8671" s="104"/>
      <c r="AB8671" s="104"/>
      <c r="AC8671" s="104"/>
      <c r="AF8671" s="104"/>
      <c r="AG8671" s="104"/>
      <c r="AK8671" s="104"/>
      <c r="AL8671" s="104"/>
      <c r="AO8671" s="104"/>
      <c r="AP8671" s="104"/>
    </row>
    <row r="8672" spans="21:42" ht="15" customHeight="1" x14ac:dyDescent="0.25">
      <c r="U8672" s="104"/>
      <c r="AB8672" s="104"/>
      <c r="AC8672" s="104"/>
      <c r="AF8672" s="104"/>
      <c r="AG8672" s="104"/>
      <c r="AK8672" s="104"/>
      <c r="AL8672" s="104"/>
      <c r="AO8672" s="104"/>
      <c r="AP8672" s="104"/>
    </row>
    <row r="8673" spans="21:42" ht="15" customHeight="1" x14ac:dyDescent="0.25">
      <c r="U8673" s="104"/>
      <c r="AB8673" s="104"/>
      <c r="AC8673" s="104"/>
      <c r="AF8673" s="104"/>
      <c r="AG8673" s="104"/>
      <c r="AK8673" s="104"/>
      <c r="AL8673" s="104"/>
      <c r="AO8673" s="104"/>
      <c r="AP8673" s="104"/>
    </row>
    <row r="8674" spans="21:42" ht="15" customHeight="1" x14ac:dyDescent="0.25">
      <c r="U8674" s="104"/>
      <c r="AB8674" s="104"/>
      <c r="AC8674" s="104"/>
      <c r="AF8674" s="104"/>
      <c r="AG8674" s="104"/>
      <c r="AK8674" s="104"/>
      <c r="AL8674" s="104"/>
      <c r="AO8674" s="104"/>
      <c r="AP8674" s="104"/>
    </row>
    <row r="8675" spans="21:42" ht="15" customHeight="1" x14ac:dyDescent="0.25">
      <c r="U8675" s="104"/>
      <c r="AB8675" s="104"/>
      <c r="AC8675" s="104"/>
      <c r="AF8675" s="104"/>
      <c r="AG8675" s="104"/>
      <c r="AK8675" s="104"/>
      <c r="AL8675" s="104"/>
      <c r="AO8675" s="104"/>
      <c r="AP8675" s="104"/>
    </row>
    <row r="8676" spans="21:42" ht="15" customHeight="1" x14ac:dyDescent="0.25">
      <c r="U8676" s="104"/>
      <c r="AB8676" s="104"/>
      <c r="AC8676" s="104"/>
      <c r="AF8676" s="104"/>
      <c r="AG8676" s="104"/>
      <c r="AK8676" s="104"/>
      <c r="AL8676" s="104"/>
      <c r="AO8676" s="104"/>
      <c r="AP8676" s="104"/>
    </row>
    <row r="8677" spans="21:42" ht="15" customHeight="1" x14ac:dyDescent="0.25">
      <c r="U8677" s="104"/>
      <c r="AB8677" s="104"/>
      <c r="AC8677" s="104"/>
      <c r="AF8677" s="104"/>
      <c r="AG8677" s="104"/>
      <c r="AK8677" s="104"/>
      <c r="AL8677" s="104"/>
      <c r="AO8677" s="104"/>
      <c r="AP8677" s="104"/>
    </row>
    <row r="8678" spans="21:42" ht="15" customHeight="1" x14ac:dyDescent="0.25">
      <c r="U8678" s="104"/>
      <c r="AB8678" s="104"/>
      <c r="AC8678" s="104"/>
      <c r="AF8678" s="104"/>
      <c r="AG8678" s="104"/>
      <c r="AK8678" s="104"/>
      <c r="AL8678" s="104"/>
      <c r="AO8678" s="104"/>
      <c r="AP8678" s="104"/>
    </row>
    <row r="8679" spans="21:42" ht="15" customHeight="1" x14ac:dyDescent="0.25">
      <c r="U8679" s="104"/>
      <c r="AB8679" s="104"/>
      <c r="AC8679" s="104"/>
      <c r="AF8679" s="104"/>
      <c r="AG8679" s="104"/>
      <c r="AK8679" s="104"/>
      <c r="AL8679" s="104"/>
      <c r="AO8679" s="104"/>
      <c r="AP8679" s="104"/>
    </row>
    <row r="8680" spans="21:42" ht="15" customHeight="1" x14ac:dyDescent="0.25">
      <c r="U8680" s="104"/>
      <c r="AB8680" s="104"/>
      <c r="AC8680" s="104"/>
      <c r="AF8680" s="104"/>
      <c r="AG8680" s="104"/>
      <c r="AK8680" s="104"/>
      <c r="AL8680" s="104"/>
      <c r="AO8680" s="104"/>
      <c r="AP8680" s="104"/>
    </row>
    <row r="8681" spans="21:42" ht="15" customHeight="1" x14ac:dyDescent="0.25">
      <c r="U8681" s="104"/>
      <c r="AB8681" s="104"/>
      <c r="AC8681" s="104"/>
      <c r="AF8681" s="104"/>
      <c r="AG8681" s="104"/>
      <c r="AK8681" s="104"/>
      <c r="AL8681" s="104"/>
      <c r="AO8681" s="104"/>
      <c r="AP8681" s="104"/>
    </row>
    <row r="8682" spans="21:42" ht="15" customHeight="1" x14ac:dyDescent="0.25">
      <c r="U8682" s="104"/>
      <c r="AB8682" s="104"/>
      <c r="AC8682" s="104"/>
      <c r="AF8682" s="104"/>
      <c r="AG8682" s="104"/>
      <c r="AK8682" s="104"/>
      <c r="AL8682" s="104"/>
      <c r="AO8682" s="104"/>
      <c r="AP8682" s="104"/>
    </row>
    <row r="8683" spans="21:42" ht="15" customHeight="1" x14ac:dyDescent="0.25">
      <c r="U8683" s="104"/>
      <c r="AB8683" s="104"/>
      <c r="AC8683" s="104"/>
      <c r="AF8683" s="104"/>
      <c r="AG8683" s="104"/>
      <c r="AK8683" s="104"/>
      <c r="AL8683" s="104"/>
      <c r="AO8683" s="104"/>
      <c r="AP8683" s="104"/>
    </row>
    <row r="8684" spans="21:42" ht="15" customHeight="1" x14ac:dyDescent="0.25">
      <c r="U8684" s="104"/>
      <c r="AB8684" s="104"/>
      <c r="AC8684" s="104"/>
      <c r="AF8684" s="104"/>
      <c r="AG8684" s="104"/>
      <c r="AK8684" s="104"/>
      <c r="AL8684" s="104"/>
      <c r="AO8684" s="104"/>
      <c r="AP8684" s="104"/>
    </row>
    <row r="8685" spans="21:42" ht="15" customHeight="1" x14ac:dyDescent="0.25">
      <c r="U8685" s="104"/>
      <c r="AB8685" s="104"/>
      <c r="AC8685" s="104"/>
      <c r="AF8685" s="104"/>
      <c r="AG8685" s="104"/>
      <c r="AK8685" s="104"/>
      <c r="AL8685" s="104"/>
      <c r="AO8685" s="104"/>
      <c r="AP8685" s="104"/>
    </row>
    <row r="8686" spans="21:42" ht="15" customHeight="1" x14ac:dyDescent="0.25">
      <c r="U8686" s="104"/>
      <c r="AB8686" s="104"/>
      <c r="AC8686" s="104"/>
      <c r="AF8686" s="104"/>
      <c r="AG8686" s="104"/>
      <c r="AK8686" s="104"/>
      <c r="AL8686" s="104"/>
      <c r="AO8686" s="104"/>
      <c r="AP8686" s="104"/>
    </row>
    <row r="8687" spans="21:42" ht="15" customHeight="1" x14ac:dyDescent="0.25">
      <c r="U8687" s="104"/>
      <c r="AB8687" s="104"/>
      <c r="AC8687" s="104"/>
      <c r="AF8687" s="104"/>
      <c r="AG8687" s="104"/>
      <c r="AK8687" s="104"/>
      <c r="AL8687" s="104"/>
      <c r="AO8687" s="104"/>
      <c r="AP8687" s="104"/>
    </row>
    <row r="8688" spans="21:42" ht="15" customHeight="1" x14ac:dyDescent="0.25">
      <c r="U8688" s="104"/>
      <c r="AB8688" s="104"/>
      <c r="AC8688" s="104"/>
      <c r="AF8688" s="104"/>
      <c r="AG8688" s="104"/>
      <c r="AK8688" s="104"/>
      <c r="AL8688" s="104"/>
      <c r="AO8688" s="104"/>
      <c r="AP8688" s="104"/>
    </row>
    <row r="8689" spans="21:42" ht="15" customHeight="1" x14ac:dyDescent="0.25">
      <c r="U8689" s="104"/>
      <c r="AB8689" s="104"/>
      <c r="AC8689" s="104"/>
      <c r="AF8689" s="104"/>
      <c r="AG8689" s="104"/>
      <c r="AK8689" s="104"/>
      <c r="AL8689" s="104"/>
      <c r="AO8689" s="104"/>
      <c r="AP8689" s="104"/>
    </row>
    <row r="8690" spans="21:42" ht="15" customHeight="1" x14ac:dyDescent="0.25">
      <c r="U8690" s="104"/>
      <c r="AB8690" s="104"/>
      <c r="AC8690" s="104"/>
      <c r="AF8690" s="104"/>
      <c r="AG8690" s="104"/>
      <c r="AK8690" s="104"/>
      <c r="AL8690" s="104"/>
      <c r="AO8690" s="104"/>
      <c r="AP8690" s="104"/>
    </row>
    <row r="8691" spans="21:42" ht="15" customHeight="1" x14ac:dyDescent="0.25">
      <c r="U8691" s="104"/>
      <c r="AB8691" s="104"/>
      <c r="AC8691" s="104"/>
      <c r="AF8691" s="104"/>
      <c r="AG8691" s="104"/>
      <c r="AK8691" s="104"/>
      <c r="AL8691" s="104"/>
      <c r="AO8691" s="104"/>
      <c r="AP8691" s="104"/>
    </row>
    <row r="8692" spans="21:42" ht="15" customHeight="1" x14ac:dyDescent="0.25">
      <c r="U8692" s="104"/>
      <c r="AB8692" s="104"/>
      <c r="AC8692" s="104"/>
      <c r="AF8692" s="104"/>
      <c r="AG8692" s="104"/>
      <c r="AK8692" s="104"/>
      <c r="AL8692" s="104"/>
      <c r="AO8692" s="104"/>
      <c r="AP8692" s="104"/>
    </row>
    <row r="8693" spans="21:42" ht="15" customHeight="1" x14ac:dyDescent="0.25">
      <c r="U8693" s="104"/>
      <c r="AB8693" s="104"/>
      <c r="AC8693" s="104"/>
      <c r="AF8693" s="104"/>
      <c r="AG8693" s="104"/>
      <c r="AK8693" s="104"/>
      <c r="AL8693" s="104"/>
      <c r="AO8693" s="104"/>
      <c r="AP8693" s="104"/>
    </row>
    <row r="8694" spans="21:42" ht="15" customHeight="1" x14ac:dyDescent="0.25">
      <c r="U8694" s="104"/>
      <c r="AB8694" s="104"/>
      <c r="AC8694" s="104"/>
      <c r="AF8694" s="104"/>
      <c r="AG8694" s="104"/>
      <c r="AK8694" s="104"/>
      <c r="AL8694" s="104"/>
      <c r="AO8694" s="104"/>
      <c r="AP8694" s="104"/>
    </row>
    <row r="8695" spans="21:42" ht="15" customHeight="1" x14ac:dyDescent="0.25">
      <c r="U8695" s="104"/>
      <c r="AB8695" s="104"/>
      <c r="AC8695" s="104"/>
      <c r="AF8695" s="104"/>
      <c r="AG8695" s="104"/>
      <c r="AK8695" s="104"/>
      <c r="AL8695" s="104"/>
      <c r="AO8695" s="104"/>
      <c r="AP8695" s="104"/>
    </row>
    <row r="8696" spans="21:42" ht="15" customHeight="1" x14ac:dyDescent="0.25">
      <c r="U8696" s="104"/>
      <c r="AB8696" s="104"/>
      <c r="AC8696" s="104"/>
      <c r="AF8696" s="104"/>
      <c r="AG8696" s="104"/>
      <c r="AK8696" s="104"/>
      <c r="AL8696" s="104"/>
      <c r="AO8696" s="104"/>
      <c r="AP8696" s="104"/>
    </row>
    <row r="8697" spans="21:42" ht="15" customHeight="1" x14ac:dyDescent="0.25">
      <c r="U8697" s="104"/>
      <c r="AB8697" s="104"/>
      <c r="AC8697" s="104"/>
      <c r="AF8697" s="104"/>
      <c r="AG8697" s="104"/>
      <c r="AK8697" s="104"/>
      <c r="AL8697" s="104"/>
      <c r="AO8697" s="104"/>
      <c r="AP8697" s="104"/>
    </row>
    <row r="8698" spans="21:42" ht="15" customHeight="1" x14ac:dyDescent="0.25">
      <c r="U8698" s="104"/>
      <c r="AB8698" s="104"/>
      <c r="AC8698" s="104"/>
      <c r="AF8698" s="104"/>
      <c r="AG8698" s="104"/>
      <c r="AK8698" s="104"/>
      <c r="AL8698" s="104"/>
      <c r="AO8698" s="104"/>
      <c r="AP8698" s="104"/>
    </row>
    <row r="8699" spans="21:42" ht="15" customHeight="1" x14ac:dyDescent="0.25">
      <c r="U8699" s="104"/>
      <c r="AB8699" s="104"/>
      <c r="AC8699" s="104"/>
      <c r="AF8699" s="104"/>
      <c r="AG8699" s="104"/>
      <c r="AK8699" s="104"/>
      <c r="AL8699" s="104"/>
      <c r="AO8699" s="104"/>
      <c r="AP8699" s="104"/>
    </row>
    <row r="8700" spans="21:42" ht="15" customHeight="1" x14ac:dyDescent="0.25">
      <c r="U8700" s="104"/>
      <c r="AB8700" s="104"/>
      <c r="AC8700" s="104"/>
      <c r="AF8700" s="104"/>
      <c r="AG8700" s="104"/>
      <c r="AK8700" s="104"/>
      <c r="AL8700" s="104"/>
      <c r="AO8700" s="104"/>
      <c r="AP8700" s="104"/>
    </row>
    <row r="8701" spans="21:42" ht="15" customHeight="1" x14ac:dyDescent="0.25">
      <c r="U8701" s="104"/>
      <c r="AB8701" s="104"/>
      <c r="AC8701" s="104"/>
      <c r="AF8701" s="104"/>
      <c r="AG8701" s="104"/>
      <c r="AK8701" s="104"/>
      <c r="AL8701" s="104"/>
      <c r="AO8701" s="104"/>
      <c r="AP8701" s="104"/>
    </row>
    <row r="8702" spans="21:42" ht="15" customHeight="1" x14ac:dyDescent="0.25">
      <c r="U8702" s="104"/>
      <c r="AB8702" s="104"/>
      <c r="AC8702" s="104"/>
      <c r="AF8702" s="104"/>
      <c r="AG8702" s="104"/>
      <c r="AK8702" s="104"/>
      <c r="AL8702" s="104"/>
      <c r="AO8702" s="104"/>
      <c r="AP8702" s="104"/>
    </row>
    <row r="8703" spans="21:42" ht="15" customHeight="1" x14ac:dyDescent="0.25">
      <c r="U8703" s="104"/>
      <c r="AB8703" s="104"/>
      <c r="AC8703" s="104"/>
      <c r="AF8703" s="104"/>
      <c r="AG8703" s="104"/>
      <c r="AK8703" s="104"/>
      <c r="AL8703" s="104"/>
      <c r="AO8703" s="104"/>
      <c r="AP8703" s="104"/>
    </row>
    <row r="8704" spans="21:42" ht="15" customHeight="1" x14ac:dyDescent="0.25">
      <c r="U8704" s="104"/>
      <c r="AB8704" s="104"/>
      <c r="AC8704" s="104"/>
      <c r="AF8704" s="104"/>
      <c r="AG8704" s="104"/>
      <c r="AK8704" s="104"/>
      <c r="AL8704" s="104"/>
      <c r="AO8704" s="104"/>
      <c r="AP8704" s="104"/>
    </row>
    <row r="8705" spans="21:42" ht="15" customHeight="1" x14ac:dyDescent="0.25">
      <c r="U8705" s="104"/>
      <c r="AB8705" s="104"/>
      <c r="AC8705" s="104"/>
      <c r="AF8705" s="104"/>
      <c r="AG8705" s="104"/>
      <c r="AK8705" s="104"/>
      <c r="AL8705" s="104"/>
      <c r="AO8705" s="104"/>
      <c r="AP8705" s="104"/>
    </row>
    <row r="8706" spans="21:42" ht="15" customHeight="1" x14ac:dyDescent="0.25">
      <c r="U8706" s="104"/>
      <c r="AB8706" s="104"/>
      <c r="AC8706" s="104"/>
      <c r="AF8706" s="104"/>
      <c r="AG8706" s="104"/>
      <c r="AK8706" s="104"/>
      <c r="AL8706" s="104"/>
      <c r="AO8706" s="104"/>
      <c r="AP8706" s="104"/>
    </row>
    <row r="8707" spans="21:42" ht="15" customHeight="1" x14ac:dyDescent="0.25">
      <c r="U8707" s="104"/>
      <c r="AB8707" s="104"/>
      <c r="AC8707" s="104"/>
      <c r="AF8707" s="104"/>
      <c r="AG8707" s="104"/>
      <c r="AK8707" s="104"/>
      <c r="AL8707" s="104"/>
      <c r="AO8707" s="104"/>
      <c r="AP8707" s="104"/>
    </row>
    <row r="8708" spans="21:42" ht="15" customHeight="1" x14ac:dyDescent="0.25">
      <c r="U8708" s="104"/>
      <c r="AB8708" s="104"/>
      <c r="AC8708" s="104"/>
      <c r="AF8708" s="104"/>
      <c r="AG8708" s="104"/>
      <c r="AK8708" s="104"/>
      <c r="AL8708" s="104"/>
      <c r="AO8708" s="104"/>
      <c r="AP8708" s="104"/>
    </row>
    <row r="8709" spans="21:42" ht="15" customHeight="1" x14ac:dyDescent="0.25">
      <c r="U8709" s="104"/>
      <c r="AB8709" s="104"/>
      <c r="AC8709" s="104"/>
      <c r="AF8709" s="104"/>
      <c r="AG8709" s="104"/>
      <c r="AK8709" s="104"/>
      <c r="AL8709" s="104"/>
      <c r="AO8709" s="104"/>
      <c r="AP8709" s="104"/>
    </row>
    <row r="8710" spans="21:42" ht="15" customHeight="1" x14ac:dyDescent="0.25">
      <c r="U8710" s="104"/>
      <c r="AB8710" s="104"/>
      <c r="AC8710" s="104"/>
      <c r="AF8710" s="104"/>
      <c r="AG8710" s="104"/>
      <c r="AK8710" s="104"/>
      <c r="AL8710" s="104"/>
      <c r="AO8710" s="104"/>
      <c r="AP8710" s="104"/>
    </row>
    <row r="8711" spans="21:42" ht="15" customHeight="1" x14ac:dyDescent="0.25">
      <c r="U8711" s="104"/>
      <c r="AB8711" s="104"/>
      <c r="AC8711" s="104"/>
      <c r="AF8711" s="104"/>
      <c r="AG8711" s="104"/>
      <c r="AK8711" s="104"/>
      <c r="AL8711" s="104"/>
      <c r="AO8711" s="104"/>
      <c r="AP8711" s="104"/>
    </row>
    <row r="8712" spans="21:42" ht="15" customHeight="1" x14ac:dyDescent="0.25">
      <c r="U8712" s="104"/>
      <c r="AB8712" s="104"/>
      <c r="AC8712" s="104"/>
      <c r="AF8712" s="104"/>
      <c r="AG8712" s="104"/>
      <c r="AK8712" s="104"/>
      <c r="AL8712" s="104"/>
      <c r="AO8712" s="104"/>
      <c r="AP8712" s="104"/>
    </row>
    <row r="8713" spans="21:42" ht="15" customHeight="1" x14ac:dyDescent="0.25">
      <c r="U8713" s="104"/>
      <c r="AB8713" s="104"/>
      <c r="AC8713" s="104"/>
      <c r="AF8713" s="104"/>
      <c r="AG8713" s="104"/>
      <c r="AK8713" s="104"/>
      <c r="AL8713" s="104"/>
      <c r="AO8713" s="104"/>
      <c r="AP8713" s="104"/>
    </row>
    <row r="8714" spans="21:42" ht="15" customHeight="1" x14ac:dyDescent="0.25">
      <c r="U8714" s="104"/>
      <c r="AB8714" s="104"/>
      <c r="AC8714" s="104"/>
      <c r="AF8714" s="104"/>
      <c r="AG8714" s="104"/>
      <c r="AK8714" s="104"/>
      <c r="AL8714" s="104"/>
      <c r="AO8714" s="104"/>
      <c r="AP8714" s="104"/>
    </row>
    <row r="8715" spans="21:42" ht="15" customHeight="1" x14ac:dyDescent="0.25">
      <c r="U8715" s="104"/>
      <c r="AB8715" s="104"/>
      <c r="AC8715" s="104"/>
      <c r="AF8715" s="104"/>
      <c r="AG8715" s="104"/>
      <c r="AK8715" s="104"/>
      <c r="AL8715" s="104"/>
      <c r="AO8715" s="104"/>
      <c r="AP8715" s="104"/>
    </row>
    <row r="8716" spans="21:42" ht="15" customHeight="1" x14ac:dyDescent="0.25">
      <c r="U8716" s="104"/>
      <c r="AB8716" s="104"/>
      <c r="AC8716" s="104"/>
      <c r="AF8716" s="104"/>
      <c r="AG8716" s="104"/>
      <c r="AK8716" s="104"/>
      <c r="AL8716" s="104"/>
      <c r="AO8716" s="104"/>
      <c r="AP8716" s="104"/>
    </row>
    <row r="8717" spans="21:42" ht="15" customHeight="1" x14ac:dyDescent="0.25">
      <c r="U8717" s="104"/>
      <c r="AB8717" s="104"/>
      <c r="AC8717" s="104"/>
      <c r="AF8717" s="104"/>
      <c r="AG8717" s="104"/>
      <c r="AK8717" s="104"/>
      <c r="AL8717" s="104"/>
      <c r="AO8717" s="104"/>
      <c r="AP8717" s="104"/>
    </row>
    <row r="8718" spans="21:42" ht="15" customHeight="1" x14ac:dyDescent="0.25">
      <c r="U8718" s="104"/>
      <c r="AB8718" s="104"/>
      <c r="AC8718" s="104"/>
      <c r="AF8718" s="104"/>
      <c r="AG8718" s="104"/>
      <c r="AK8718" s="104"/>
      <c r="AL8718" s="104"/>
      <c r="AO8718" s="104"/>
      <c r="AP8718" s="104"/>
    </row>
    <row r="8719" spans="21:42" ht="15" customHeight="1" x14ac:dyDescent="0.25">
      <c r="U8719" s="104"/>
      <c r="AB8719" s="104"/>
      <c r="AC8719" s="104"/>
      <c r="AF8719" s="104"/>
      <c r="AG8719" s="104"/>
      <c r="AK8719" s="104"/>
      <c r="AL8719" s="104"/>
      <c r="AO8719" s="104"/>
      <c r="AP8719" s="104"/>
    </row>
    <row r="8720" spans="21:42" ht="15" customHeight="1" x14ac:dyDescent="0.25">
      <c r="U8720" s="104"/>
      <c r="AB8720" s="104"/>
      <c r="AC8720" s="104"/>
      <c r="AF8720" s="104"/>
      <c r="AG8720" s="104"/>
      <c r="AK8720" s="104"/>
      <c r="AL8720" s="104"/>
      <c r="AO8720" s="104"/>
      <c r="AP8720" s="104"/>
    </row>
    <row r="8721" spans="21:42" ht="15" customHeight="1" x14ac:dyDescent="0.25">
      <c r="U8721" s="104"/>
      <c r="AB8721" s="104"/>
      <c r="AC8721" s="104"/>
      <c r="AF8721" s="104"/>
      <c r="AG8721" s="104"/>
      <c r="AK8721" s="104"/>
      <c r="AL8721" s="104"/>
      <c r="AO8721" s="104"/>
      <c r="AP8721" s="104"/>
    </row>
    <row r="8722" spans="21:42" ht="15" customHeight="1" x14ac:dyDescent="0.25">
      <c r="U8722" s="104"/>
      <c r="AB8722" s="104"/>
      <c r="AC8722" s="104"/>
      <c r="AF8722" s="104"/>
      <c r="AG8722" s="104"/>
      <c r="AK8722" s="104"/>
      <c r="AL8722" s="104"/>
      <c r="AO8722" s="104"/>
      <c r="AP8722" s="104"/>
    </row>
    <row r="8723" spans="21:42" ht="15" customHeight="1" x14ac:dyDescent="0.25">
      <c r="U8723" s="104"/>
      <c r="AB8723" s="104"/>
      <c r="AC8723" s="104"/>
      <c r="AF8723" s="104"/>
      <c r="AG8723" s="104"/>
      <c r="AK8723" s="104"/>
      <c r="AL8723" s="104"/>
      <c r="AO8723" s="104"/>
      <c r="AP8723" s="104"/>
    </row>
    <row r="8724" spans="21:42" ht="15" customHeight="1" x14ac:dyDescent="0.25">
      <c r="U8724" s="104"/>
      <c r="AB8724" s="104"/>
      <c r="AC8724" s="104"/>
      <c r="AF8724" s="104"/>
      <c r="AG8724" s="104"/>
      <c r="AK8724" s="104"/>
      <c r="AL8724" s="104"/>
      <c r="AO8724" s="104"/>
      <c r="AP8724" s="104"/>
    </row>
    <row r="8725" spans="21:42" ht="15" customHeight="1" x14ac:dyDescent="0.25">
      <c r="U8725" s="104"/>
      <c r="AB8725" s="104"/>
      <c r="AC8725" s="104"/>
      <c r="AF8725" s="104"/>
      <c r="AG8725" s="104"/>
      <c r="AK8725" s="104"/>
      <c r="AL8725" s="104"/>
      <c r="AO8725" s="104"/>
      <c r="AP8725" s="104"/>
    </row>
    <row r="8726" spans="21:42" ht="15" customHeight="1" x14ac:dyDescent="0.25">
      <c r="U8726" s="104"/>
      <c r="AB8726" s="104"/>
      <c r="AC8726" s="104"/>
      <c r="AF8726" s="104"/>
      <c r="AG8726" s="104"/>
      <c r="AK8726" s="104"/>
      <c r="AL8726" s="104"/>
      <c r="AO8726" s="104"/>
      <c r="AP8726" s="104"/>
    </row>
    <row r="8727" spans="21:42" ht="15" customHeight="1" x14ac:dyDescent="0.25">
      <c r="U8727" s="104"/>
      <c r="AB8727" s="104"/>
      <c r="AC8727" s="104"/>
      <c r="AF8727" s="104"/>
      <c r="AG8727" s="104"/>
      <c r="AK8727" s="104"/>
      <c r="AL8727" s="104"/>
      <c r="AO8727" s="104"/>
      <c r="AP8727" s="104"/>
    </row>
    <row r="8728" spans="21:42" ht="15" customHeight="1" x14ac:dyDescent="0.25">
      <c r="U8728" s="104"/>
      <c r="AB8728" s="104"/>
      <c r="AC8728" s="104"/>
      <c r="AF8728" s="104"/>
      <c r="AG8728" s="104"/>
      <c r="AK8728" s="104"/>
      <c r="AL8728" s="104"/>
      <c r="AO8728" s="104"/>
      <c r="AP8728" s="104"/>
    </row>
    <row r="8729" spans="21:42" ht="15" customHeight="1" x14ac:dyDescent="0.25">
      <c r="U8729" s="104"/>
      <c r="AB8729" s="104"/>
      <c r="AC8729" s="104"/>
      <c r="AF8729" s="104"/>
      <c r="AG8729" s="104"/>
      <c r="AK8729" s="104"/>
      <c r="AL8729" s="104"/>
      <c r="AO8729" s="104"/>
      <c r="AP8729" s="104"/>
    </row>
    <row r="8730" spans="21:42" ht="15" customHeight="1" x14ac:dyDescent="0.25">
      <c r="U8730" s="104"/>
      <c r="AB8730" s="104"/>
      <c r="AC8730" s="104"/>
      <c r="AF8730" s="104"/>
      <c r="AG8730" s="104"/>
      <c r="AK8730" s="104"/>
      <c r="AL8730" s="104"/>
      <c r="AO8730" s="104"/>
      <c r="AP8730" s="104"/>
    </row>
    <row r="8731" spans="21:42" ht="15" customHeight="1" x14ac:dyDescent="0.25">
      <c r="U8731" s="104"/>
      <c r="AB8731" s="104"/>
      <c r="AC8731" s="104"/>
      <c r="AF8731" s="104"/>
      <c r="AG8731" s="104"/>
      <c r="AK8731" s="104"/>
      <c r="AL8731" s="104"/>
      <c r="AO8731" s="104"/>
      <c r="AP8731" s="104"/>
    </row>
    <row r="8732" spans="21:42" ht="15" customHeight="1" x14ac:dyDescent="0.25">
      <c r="U8732" s="104"/>
      <c r="AB8732" s="104"/>
      <c r="AC8732" s="104"/>
      <c r="AF8732" s="104"/>
      <c r="AG8732" s="104"/>
      <c r="AK8732" s="104"/>
      <c r="AL8732" s="104"/>
      <c r="AO8732" s="104"/>
      <c r="AP8732" s="104"/>
    </row>
    <row r="8733" spans="21:42" ht="15" customHeight="1" x14ac:dyDescent="0.25">
      <c r="U8733" s="104"/>
      <c r="AB8733" s="104"/>
      <c r="AC8733" s="104"/>
      <c r="AF8733" s="104"/>
      <c r="AG8733" s="104"/>
      <c r="AK8733" s="104"/>
      <c r="AL8733" s="104"/>
      <c r="AO8733" s="104"/>
      <c r="AP8733" s="104"/>
    </row>
    <row r="8734" spans="21:42" ht="15" customHeight="1" x14ac:dyDescent="0.25">
      <c r="U8734" s="104"/>
      <c r="AB8734" s="104"/>
      <c r="AC8734" s="104"/>
      <c r="AF8734" s="104"/>
      <c r="AG8734" s="104"/>
      <c r="AK8734" s="104"/>
      <c r="AL8734" s="104"/>
      <c r="AO8734" s="104"/>
      <c r="AP8734" s="104"/>
    </row>
    <row r="8735" spans="21:42" ht="15" customHeight="1" x14ac:dyDescent="0.25">
      <c r="U8735" s="104"/>
      <c r="AB8735" s="104"/>
      <c r="AC8735" s="104"/>
      <c r="AF8735" s="104"/>
      <c r="AG8735" s="104"/>
      <c r="AK8735" s="104"/>
      <c r="AL8735" s="104"/>
      <c r="AO8735" s="104"/>
      <c r="AP8735" s="104"/>
    </row>
    <row r="8736" spans="21:42" ht="15" customHeight="1" x14ac:dyDescent="0.25">
      <c r="U8736" s="104"/>
      <c r="AB8736" s="104"/>
      <c r="AC8736" s="104"/>
      <c r="AF8736" s="104"/>
      <c r="AG8736" s="104"/>
      <c r="AK8736" s="104"/>
      <c r="AL8736" s="104"/>
      <c r="AO8736" s="104"/>
      <c r="AP8736" s="104"/>
    </row>
    <row r="8737" spans="21:42" ht="15" customHeight="1" x14ac:dyDescent="0.25">
      <c r="U8737" s="104"/>
      <c r="AB8737" s="104"/>
      <c r="AC8737" s="104"/>
      <c r="AF8737" s="104"/>
      <c r="AG8737" s="104"/>
      <c r="AK8737" s="104"/>
      <c r="AL8737" s="104"/>
      <c r="AO8737" s="104"/>
      <c r="AP8737" s="104"/>
    </row>
    <row r="8738" spans="21:42" ht="15" customHeight="1" x14ac:dyDescent="0.25">
      <c r="U8738" s="104"/>
      <c r="AB8738" s="104"/>
      <c r="AC8738" s="104"/>
      <c r="AF8738" s="104"/>
      <c r="AG8738" s="104"/>
      <c r="AK8738" s="104"/>
      <c r="AL8738" s="104"/>
      <c r="AO8738" s="104"/>
      <c r="AP8738" s="104"/>
    </row>
    <row r="8739" spans="21:42" ht="15" customHeight="1" x14ac:dyDescent="0.25">
      <c r="U8739" s="104"/>
      <c r="AB8739" s="104"/>
      <c r="AC8739" s="104"/>
      <c r="AF8739" s="104"/>
      <c r="AG8739" s="104"/>
      <c r="AK8739" s="104"/>
      <c r="AL8739" s="104"/>
      <c r="AO8739" s="104"/>
      <c r="AP8739" s="104"/>
    </row>
    <row r="8740" spans="21:42" ht="15" customHeight="1" x14ac:dyDescent="0.25">
      <c r="U8740" s="104"/>
      <c r="AB8740" s="104"/>
      <c r="AC8740" s="104"/>
      <c r="AF8740" s="104"/>
      <c r="AG8740" s="104"/>
      <c r="AK8740" s="104"/>
      <c r="AL8740" s="104"/>
      <c r="AO8740" s="104"/>
      <c r="AP8740" s="104"/>
    </row>
    <row r="8741" spans="21:42" ht="15" customHeight="1" x14ac:dyDescent="0.25">
      <c r="U8741" s="104"/>
      <c r="AB8741" s="104"/>
      <c r="AC8741" s="104"/>
      <c r="AF8741" s="104"/>
      <c r="AG8741" s="104"/>
      <c r="AK8741" s="104"/>
      <c r="AL8741" s="104"/>
      <c r="AO8741" s="104"/>
      <c r="AP8741" s="104"/>
    </row>
    <row r="8742" spans="21:42" ht="15" customHeight="1" x14ac:dyDescent="0.25">
      <c r="U8742" s="104"/>
      <c r="AB8742" s="104"/>
      <c r="AC8742" s="104"/>
      <c r="AF8742" s="104"/>
      <c r="AG8742" s="104"/>
      <c r="AK8742" s="104"/>
      <c r="AL8742" s="104"/>
      <c r="AO8742" s="104"/>
      <c r="AP8742" s="104"/>
    </row>
    <row r="8743" spans="21:42" ht="15" customHeight="1" x14ac:dyDescent="0.25">
      <c r="U8743" s="104"/>
      <c r="AB8743" s="104"/>
      <c r="AC8743" s="104"/>
      <c r="AF8743" s="104"/>
      <c r="AG8743" s="104"/>
      <c r="AK8743" s="104"/>
      <c r="AL8743" s="104"/>
      <c r="AO8743" s="104"/>
      <c r="AP8743" s="104"/>
    </row>
    <row r="8744" spans="21:42" ht="15" customHeight="1" x14ac:dyDescent="0.25">
      <c r="U8744" s="104"/>
      <c r="AB8744" s="104"/>
      <c r="AC8744" s="104"/>
      <c r="AF8744" s="104"/>
      <c r="AG8744" s="104"/>
      <c r="AK8744" s="104"/>
      <c r="AL8744" s="104"/>
      <c r="AO8744" s="104"/>
      <c r="AP8744" s="104"/>
    </row>
    <row r="8745" spans="21:42" ht="15" customHeight="1" x14ac:dyDescent="0.25">
      <c r="U8745" s="104"/>
      <c r="AB8745" s="104"/>
      <c r="AC8745" s="104"/>
      <c r="AF8745" s="104"/>
      <c r="AG8745" s="104"/>
      <c r="AK8745" s="104"/>
      <c r="AL8745" s="104"/>
      <c r="AO8745" s="104"/>
      <c r="AP8745" s="104"/>
    </row>
    <row r="8746" spans="21:42" ht="15" customHeight="1" x14ac:dyDescent="0.25">
      <c r="U8746" s="104"/>
      <c r="AB8746" s="104"/>
      <c r="AC8746" s="104"/>
      <c r="AF8746" s="104"/>
      <c r="AG8746" s="104"/>
      <c r="AK8746" s="104"/>
      <c r="AL8746" s="104"/>
      <c r="AO8746" s="104"/>
      <c r="AP8746" s="104"/>
    </row>
    <row r="8747" spans="21:42" ht="15" customHeight="1" x14ac:dyDescent="0.25">
      <c r="U8747" s="104"/>
      <c r="AB8747" s="104"/>
      <c r="AC8747" s="104"/>
      <c r="AF8747" s="104"/>
      <c r="AG8747" s="104"/>
      <c r="AK8747" s="104"/>
      <c r="AL8747" s="104"/>
      <c r="AO8747" s="104"/>
      <c r="AP8747" s="104"/>
    </row>
    <row r="8748" spans="21:42" ht="15" customHeight="1" x14ac:dyDescent="0.25">
      <c r="U8748" s="104"/>
      <c r="AB8748" s="104"/>
      <c r="AC8748" s="104"/>
      <c r="AF8748" s="104"/>
      <c r="AG8748" s="104"/>
      <c r="AK8748" s="104"/>
      <c r="AL8748" s="104"/>
      <c r="AO8748" s="104"/>
      <c r="AP8748" s="104"/>
    </row>
    <row r="8749" spans="21:42" ht="15" customHeight="1" x14ac:dyDescent="0.25">
      <c r="U8749" s="104"/>
      <c r="AB8749" s="104"/>
      <c r="AC8749" s="104"/>
      <c r="AF8749" s="104"/>
      <c r="AG8749" s="104"/>
      <c r="AK8749" s="104"/>
      <c r="AL8749" s="104"/>
      <c r="AO8749" s="104"/>
      <c r="AP8749" s="104"/>
    </row>
    <row r="8750" spans="21:42" ht="15" customHeight="1" x14ac:dyDescent="0.25">
      <c r="U8750" s="104"/>
      <c r="AB8750" s="104"/>
      <c r="AC8750" s="104"/>
      <c r="AF8750" s="104"/>
      <c r="AG8750" s="104"/>
      <c r="AK8750" s="104"/>
      <c r="AL8750" s="104"/>
      <c r="AO8750" s="104"/>
      <c r="AP8750" s="104"/>
    </row>
    <row r="8751" spans="21:42" ht="15" customHeight="1" x14ac:dyDescent="0.25">
      <c r="U8751" s="104"/>
      <c r="AB8751" s="104"/>
      <c r="AC8751" s="104"/>
      <c r="AF8751" s="104"/>
      <c r="AG8751" s="104"/>
      <c r="AK8751" s="104"/>
      <c r="AL8751" s="104"/>
      <c r="AO8751" s="104"/>
      <c r="AP8751" s="104"/>
    </row>
    <row r="8752" spans="21:42" ht="15" customHeight="1" x14ac:dyDescent="0.25">
      <c r="U8752" s="104"/>
      <c r="AB8752" s="104"/>
      <c r="AC8752" s="104"/>
      <c r="AF8752" s="104"/>
      <c r="AG8752" s="104"/>
      <c r="AK8752" s="104"/>
      <c r="AL8752" s="104"/>
      <c r="AO8752" s="104"/>
      <c r="AP8752" s="104"/>
    </row>
    <row r="8753" spans="21:42" ht="15" customHeight="1" x14ac:dyDescent="0.25">
      <c r="U8753" s="104"/>
      <c r="AB8753" s="104"/>
      <c r="AC8753" s="104"/>
      <c r="AF8753" s="104"/>
      <c r="AG8753" s="104"/>
      <c r="AK8753" s="104"/>
      <c r="AL8753" s="104"/>
      <c r="AO8753" s="104"/>
      <c r="AP8753" s="104"/>
    </row>
    <row r="8754" spans="21:42" ht="15" customHeight="1" x14ac:dyDescent="0.25">
      <c r="U8754" s="104"/>
      <c r="AB8754" s="104"/>
      <c r="AC8754" s="104"/>
      <c r="AF8754" s="104"/>
      <c r="AG8754" s="104"/>
      <c r="AK8754" s="104"/>
      <c r="AL8754" s="104"/>
      <c r="AO8754" s="104"/>
      <c r="AP8754" s="104"/>
    </row>
    <row r="8755" spans="21:42" ht="15" customHeight="1" x14ac:dyDescent="0.25">
      <c r="U8755" s="104"/>
      <c r="AB8755" s="104"/>
      <c r="AC8755" s="104"/>
      <c r="AF8755" s="104"/>
      <c r="AG8755" s="104"/>
      <c r="AK8755" s="104"/>
      <c r="AL8755" s="104"/>
      <c r="AO8755" s="104"/>
      <c r="AP8755" s="104"/>
    </row>
    <row r="8756" spans="21:42" ht="15" customHeight="1" x14ac:dyDescent="0.25">
      <c r="U8756" s="104"/>
      <c r="AB8756" s="104"/>
      <c r="AC8756" s="104"/>
      <c r="AF8756" s="104"/>
      <c r="AG8756" s="104"/>
      <c r="AK8756" s="104"/>
      <c r="AL8756" s="104"/>
      <c r="AO8756" s="104"/>
      <c r="AP8756" s="104"/>
    </row>
    <row r="8757" spans="21:42" ht="15" customHeight="1" x14ac:dyDescent="0.25">
      <c r="U8757" s="104"/>
      <c r="AB8757" s="104"/>
      <c r="AC8757" s="104"/>
      <c r="AF8757" s="104"/>
      <c r="AG8757" s="104"/>
      <c r="AK8757" s="104"/>
      <c r="AL8757" s="104"/>
      <c r="AO8757" s="104"/>
      <c r="AP8757" s="104"/>
    </row>
    <row r="8758" spans="21:42" ht="15" customHeight="1" x14ac:dyDescent="0.25">
      <c r="U8758" s="104"/>
      <c r="AB8758" s="104"/>
      <c r="AC8758" s="104"/>
      <c r="AF8758" s="104"/>
      <c r="AG8758" s="104"/>
      <c r="AK8758" s="104"/>
      <c r="AL8758" s="104"/>
      <c r="AO8758" s="104"/>
      <c r="AP8758" s="104"/>
    </row>
    <row r="8759" spans="21:42" ht="15" customHeight="1" x14ac:dyDescent="0.25">
      <c r="U8759" s="104"/>
      <c r="AB8759" s="104"/>
      <c r="AC8759" s="104"/>
      <c r="AF8759" s="104"/>
      <c r="AG8759" s="104"/>
      <c r="AK8759" s="104"/>
      <c r="AL8759" s="104"/>
      <c r="AO8759" s="104"/>
      <c r="AP8759" s="104"/>
    </row>
    <row r="8760" spans="21:42" ht="15" customHeight="1" x14ac:dyDescent="0.25">
      <c r="U8760" s="104"/>
      <c r="AB8760" s="104"/>
      <c r="AC8760" s="104"/>
      <c r="AF8760" s="104"/>
      <c r="AG8760" s="104"/>
      <c r="AK8760" s="104"/>
      <c r="AL8760" s="104"/>
      <c r="AO8760" s="104"/>
      <c r="AP8760" s="104"/>
    </row>
    <row r="8761" spans="21:42" ht="15" customHeight="1" x14ac:dyDescent="0.25">
      <c r="U8761" s="104"/>
      <c r="AB8761" s="104"/>
      <c r="AC8761" s="104"/>
      <c r="AF8761" s="104"/>
      <c r="AG8761" s="104"/>
      <c r="AK8761" s="104"/>
      <c r="AL8761" s="104"/>
      <c r="AO8761" s="104"/>
      <c r="AP8761" s="104"/>
    </row>
    <row r="8762" spans="21:42" ht="15" customHeight="1" x14ac:dyDescent="0.25">
      <c r="U8762" s="104"/>
      <c r="AB8762" s="104"/>
      <c r="AC8762" s="104"/>
      <c r="AF8762" s="104"/>
      <c r="AG8762" s="104"/>
      <c r="AK8762" s="104"/>
      <c r="AL8762" s="104"/>
      <c r="AO8762" s="104"/>
      <c r="AP8762" s="104"/>
    </row>
    <row r="8763" spans="21:42" ht="15" customHeight="1" x14ac:dyDescent="0.25">
      <c r="U8763" s="104"/>
      <c r="AB8763" s="104"/>
      <c r="AC8763" s="104"/>
      <c r="AF8763" s="104"/>
      <c r="AG8763" s="104"/>
      <c r="AK8763" s="104"/>
      <c r="AL8763" s="104"/>
      <c r="AO8763" s="104"/>
      <c r="AP8763" s="104"/>
    </row>
    <row r="8764" spans="21:42" ht="15" customHeight="1" x14ac:dyDescent="0.25">
      <c r="U8764" s="104"/>
      <c r="AB8764" s="104"/>
      <c r="AC8764" s="104"/>
      <c r="AF8764" s="104"/>
      <c r="AG8764" s="104"/>
      <c r="AK8764" s="104"/>
      <c r="AL8764" s="104"/>
      <c r="AO8764" s="104"/>
      <c r="AP8764" s="104"/>
    </row>
    <row r="8765" spans="21:42" ht="15" customHeight="1" x14ac:dyDescent="0.25">
      <c r="U8765" s="104"/>
      <c r="AB8765" s="104"/>
      <c r="AC8765" s="104"/>
      <c r="AF8765" s="104"/>
      <c r="AG8765" s="104"/>
      <c r="AK8765" s="104"/>
      <c r="AL8765" s="104"/>
      <c r="AO8765" s="104"/>
      <c r="AP8765" s="104"/>
    </row>
    <row r="8766" spans="21:42" ht="15" customHeight="1" x14ac:dyDescent="0.25">
      <c r="U8766" s="104"/>
      <c r="AB8766" s="104"/>
      <c r="AC8766" s="104"/>
      <c r="AF8766" s="104"/>
      <c r="AG8766" s="104"/>
      <c r="AK8766" s="104"/>
      <c r="AL8766" s="104"/>
      <c r="AO8766" s="104"/>
      <c r="AP8766" s="104"/>
    </row>
    <row r="8767" spans="21:42" ht="15" customHeight="1" x14ac:dyDescent="0.25">
      <c r="U8767" s="104"/>
      <c r="AB8767" s="104"/>
      <c r="AC8767" s="104"/>
      <c r="AF8767" s="104"/>
      <c r="AG8767" s="104"/>
      <c r="AK8767" s="104"/>
      <c r="AL8767" s="104"/>
      <c r="AO8767" s="104"/>
      <c r="AP8767" s="104"/>
    </row>
    <row r="8768" spans="21:42" ht="15" customHeight="1" x14ac:dyDescent="0.25">
      <c r="U8768" s="104"/>
      <c r="AB8768" s="104"/>
      <c r="AC8768" s="104"/>
      <c r="AF8768" s="104"/>
      <c r="AG8768" s="104"/>
      <c r="AK8768" s="104"/>
      <c r="AL8768" s="104"/>
      <c r="AO8768" s="104"/>
      <c r="AP8768" s="104"/>
    </row>
    <row r="8769" spans="21:42" ht="15" customHeight="1" x14ac:dyDescent="0.25">
      <c r="U8769" s="104"/>
      <c r="AB8769" s="104"/>
      <c r="AC8769" s="104"/>
      <c r="AF8769" s="104"/>
      <c r="AG8769" s="104"/>
      <c r="AK8769" s="104"/>
      <c r="AL8769" s="104"/>
      <c r="AO8769" s="104"/>
      <c r="AP8769" s="104"/>
    </row>
    <row r="8770" spans="21:42" ht="15" customHeight="1" x14ac:dyDescent="0.25">
      <c r="U8770" s="104"/>
      <c r="AB8770" s="104"/>
      <c r="AC8770" s="104"/>
      <c r="AF8770" s="104"/>
      <c r="AG8770" s="104"/>
      <c r="AK8770" s="104"/>
      <c r="AL8770" s="104"/>
      <c r="AO8770" s="104"/>
      <c r="AP8770" s="104"/>
    </row>
    <row r="8771" spans="21:42" ht="15" customHeight="1" x14ac:dyDescent="0.25">
      <c r="U8771" s="104"/>
      <c r="AB8771" s="104"/>
      <c r="AC8771" s="104"/>
      <c r="AF8771" s="104"/>
      <c r="AG8771" s="104"/>
      <c r="AK8771" s="104"/>
      <c r="AL8771" s="104"/>
      <c r="AO8771" s="104"/>
      <c r="AP8771" s="104"/>
    </row>
    <row r="8772" spans="21:42" ht="15" customHeight="1" x14ac:dyDescent="0.25">
      <c r="U8772" s="104"/>
      <c r="AB8772" s="104"/>
      <c r="AC8772" s="104"/>
      <c r="AF8772" s="104"/>
      <c r="AG8772" s="104"/>
      <c r="AK8772" s="104"/>
      <c r="AL8772" s="104"/>
      <c r="AO8772" s="104"/>
      <c r="AP8772" s="104"/>
    </row>
    <row r="8773" spans="21:42" ht="15" customHeight="1" x14ac:dyDescent="0.25">
      <c r="U8773" s="104"/>
      <c r="AB8773" s="104"/>
      <c r="AC8773" s="104"/>
      <c r="AF8773" s="104"/>
      <c r="AG8773" s="104"/>
      <c r="AK8773" s="104"/>
      <c r="AL8773" s="104"/>
      <c r="AO8773" s="104"/>
      <c r="AP8773" s="104"/>
    </row>
    <row r="8774" spans="21:42" ht="15" customHeight="1" x14ac:dyDescent="0.25">
      <c r="U8774" s="104"/>
      <c r="AB8774" s="104"/>
      <c r="AC8774" s="104"/>
      <c r="AF8774" s="104"/>
      <c r="AG8774" s="104"/>
      <c r="AK8774" s="104"/>
      <c r="AL8774" s="104"/>
      <c r="AO8774" s="104"/>
      <c r="AP8774" s="104"/>
    </row>
    <row r="8775" spans="21:42" ht="15" customHeight="1" x14ac:dyDescent="0.25">
      <c r="U8775" s="104"/>
      <c r="AB8775" s="104"/>
      <c r="AC8775" s="104"/>
      <c r="AF8775" s="104"/>
      <c r="AG8775" s="104"/>
      <c r="AK8775" s="104"/>
      <c r="AL8775" s="104"/>
      <c r="AO8775" s="104"/>
      <c r="AP8775" s="104"/>
    </row>
    <row r="8776" spans="21:42" ht="15" customHeight="1" x14ac:dyDescent="0.25">
      <c r="U8776" s="104"/>
      <c r="AB8776" s="104"/>
      <c r="AC8776" s="104"/>
      <c r="AF8776" s="104"/>
      <c r="AG8776" s="104"/>
      <c r="AK8776" s="104"/>
      <c r="AL8776" s="104"/>
      <c r="AO8776" s="104"/>
      <c r="AP8776" s="104"/>
    </row>
    <row r="8777" spans="21:42" ht="15" customHeight="1" x14ac:dyDescent="0.25">
      <c r="U8777" s="104"/>
      <c r="AB8777" s="104"/>
      <c r="AC8777" s="104"/>
      <c r="AF8777" s="104"/>
      <c r="AG8777" s="104"/>
      <c r="AK8777" s="104"/>
      <c r="AL8777" s="104"/>
      <c r="AO8777" s="104"/>
      <c r="AP8777" s="104"/>
    </row>
    <row r="8778" spans="21:42" ht="15" customHeight="1" x14ac:dyDescent="0.25">
      <c r="U8778" s="104"/>
      <c r="AB8778" s="104"/>
      <c r="AC8778" s="104"/>
      <c r="AF8778" s="104"/>
      <c r="AG8778" s="104"/>
      <c r="AK8778" s="104"/>
      <c r="AL8778" s="104"/>
      <c r="AO8778" s="104"/>
      <c r="AP8778" s="104"/>
    </row>
    <row r="8779" spans="21:42" ht="15" customHeight="1" x14ac:dyDescent="0.25">
      <c r="U8779" s="104"/>
      <c r="AB8779" s="104"/>
      <c r="AC8779" s="104"/>
      <c r="AF8779" s="104"/>
      <c r="AG8779" s="104"/>
      <c r="AK8779" s="104"/>
      <c r="AL8779" s="104"/>
      <c r="AO8779" s="104"/>
      <c r="AP8779" s="104"/>
    </row>
    <row r="8780" spans="21:42" ht="15" customHeight="1" x14ac:dyDescent="0.25">
      <c r="U8780" s="104"/>
      <c r="AB8780" s="104"/>
      <c r="AC8780" s="104"/>
      <c r="AF8780" s="104"/>
      <c r="AG8780" s="104"/>
      <c r="AK8780" s="104"/>
      <c r="AL8780" s="104"/>
      <c r="AO8780" s="104"/>
      <c r="AP8780" s="104"/>
    </row>
    <row r="8781" spans="21:42" ht="15" customHeight="1" x14ac:dyDescent="0.25">
      <c r="U8781" s="104"/>
      <c r="AB8781" s="104"/>
      <c r="AC8781" s="104"/>
      <c r="AF8781" s="104"/>
      <c r="AG8781" s="104"/>
      <c r="AK8781" s="104"/>
      <c r="AL8781" s="104"/>
      <c r="AO8781" s="104"/>
      <c r="AP8781" s="104"/>
    </row>
    <row r="8782" spans="21:42" ht="15" customHeight="1" x14ac:dyDescent="0.25">
      <c r="U8782" s="104"/>
      <c r="AB8782" s="104"/>
      <c r="AC8782" s="104"/>
      <c r="AF8782" s="104"/>
      <c r="AG8782" s="104"/>
      <c r="AK8782" s="104"/>
      <c r="AL8782" s="104"/>
      <c r="AO8782" s="104"/>
      <c r="AP8782" s="104"/>
    </row>
    <row r="8783" spans="21:42" ht="15" customHeight="1" x14ac:dyDescent="0.25">
      <c r="U8783" s="104"/>
      <c r="AB8783" s="104"/>
      <c r="AC8783" s="104"/>
      <c r="AF8783" s="104"/>
      <c r="AG8783" s="104"/>
      <c r="AK8783" s="104"/>
      <c r="AL8783" s="104"/>
      <c r="AO8783" s="104"/>
      <c r="AP8783" s="104"/>
    </row>
    <row r="8784" spans="21:42" ht="15" customHeight="1" x14ac:dyDescent="0.25">
      <c r="U8784" s="104"/>
      <c r="AB8784" s="104"/>
      <c r="AC8784" s="104"/>
      <c r="AF8784" s="104"/>
      <c r="AG8784" s="104"/>
      <c r="AK8784" s="104"/>
      <c r="AL8784" s="104"/>
      <c r="AO8784" s="104"/>
      <c r="AP8784" s="104"/>
    </row>
    <row r="8785" spans="21:42" ht="15" customHeight="1" x14ac:dyDescent="0.25">
      <c r="U8785" s="104"/>
      <c r="AB8785" s="104"/>
      <c r="AC8785" s="104"/>
      <c r="AF8785" s="104"/>
      <c r="AG8785" s="104"/>
      <c r="AK8785" s="104"/>
      <c r="AL8785" s="104"/>
      <c r="AO8785" s="104"/>
      <c r="AP8785" s="104"/>
    </row>
    <row r="8786" spans="21:42" ht="15" customHeight="1" x14ac:dyDescent="0.25">
      <c r="U8786" s="104"/>
      <c r="AB8786" s="104"/>
      <c r="AC8786" s="104"/>
      <c r="AF8786" s="104"/>
      <c r="AG8786" s="104"/>
      <c r="AK8786" s="104"/>
      <c r="AL8786" s="104"/>
      <c r="AO8786" s="104"/>
      <c r="AP8786" s="104"/>
    </row>
    <row r="8787" spans="21:42" ht="15" customHeight="1" x14ac:dyDescent="0.25">
      <c r="U8787" s="104"/>
      <c r="AB8787" s="104"/>
      <c r="AC8787" s="104"/>
      <c r="AF8787" s="104"/>
      <c r="AG8787" s="104"/>
      <c r="AK8787" s="104"/>
      <c r="AL8787" s="104"/>
      <c r="AO8787" s="104"/>
      <c r="AP8787" s="104"/>
    </row>
    <row r="8788" spans="21:42" ht="15" customHeight="1" x14ac:dyDescent="0.25">
      <c r="U8788" s="104"/>
      <c r="AB8788" s="104"/>
      <c r="AC8788" s="104"/>
      <c r="AF8788" s="104"/>
      <c r="AG8788" s="104"/>
      <c r="AK8788" s="104"/>
      <c r="AL8788" s="104"/>
      <c r="AO8788" s="104"/>
      <c r="AP8788" s="104"/>
    </row>
    <row r="8789" spans="21:42" ht="15" customHeight="1" x14ac:dyDescent="0.25">
      <c r="U8789" s="104"/>
      <c r="AB8789" s="104"/>
      <c r="AC8789" s="104"/>
      <c r="AF8789" s="104"/>
      <c r="AG8789" s="104"/>
      <c r="AK8789" s="104"/>
      <c r="AL8789" s="104"/>
      <c r="AO8789" s="104"/>
      <c r="AP8789" s="104"/>
    </row>
    <row r="8790" spans="21:42" ht="15" customHeight="1" x14ac:dyDescent="0.25">
      <c r="U8790" s="104"/>
      <c r="AB8790" s="104"/>
      <c r="AC8790" s="104"/>
      <c r="AF8790" s="104"/>
      <c r="AG8790" s="104"/>
      <c r="AK8790" s="104"/>
      <c r="AL8790" s="104"/>
      <c r="AO8790" s="104"/>
      <c r="AP8790" s="104"/>
    </row>
    <row r="8791" spans="21:42" ht="15" customHeight="1" x14ac:dyDescent="0.25">
      <c r="U8791" s="104"/>
      <c r="AB8791" s="104"/>
      <c r="AC8791" s="104"/>
      <c r="AF8791" s="104"/>
      <c r="AG8791" s="104"/>
      <c r="AK8791" s="104"/>
      <c r="AL8791" s="104"/>
      <c r="AO8791" s="104"/>
      <c r="AP8791" s="104"/>
    </row>
    <row r="8792" spans="21:42" ht="15" customHeight="1" x14ac:dyDescent="0.25">
      <c r="U8792" s="104"/>
      <c r="AB8792" s="104"/>
      <c r="AC8792" s="104"/>
      <c r="AF8792" s="104"/>
      <c r="AG8792" s="104"/>
      <c r="AK8792" s="104"/>
      <c r="AL8792" s="104"/>
      <c r="AO8792" s="104"/>
      <c r="AP8792" s="104"/>
    </row>
    <row r="8793" spans="21:42" ht="15" customHeight="1" x14ac:dyDescent="0.25">
      <c r="U8793" s="104"/>
      <c r="AB8793" s="104"/>
      <c r="AC8793" s="104"/>
      <c r="AF8793" s="104"/>
      <c r="AG8793" s="104"/>
      <c r="AK8793" s="104"/>
      <c r="AL8793" s="104"/>
      <c r="AO8793" s="104"/>
      <c r="AP8793" s="104"/>
    </row>
    <row r="8794" spans="21:42" ht="15" customHeight="1" x14ac:dyDescent="0.25">
      <c r="U8794" s="104"/>
      <c r="AB8794" s="104"/>
      <c r="AC8794" s="104"/>
      <c r="AF8794" s="104"/>
      <c r="AG8794" s="104"/>
      <c r="AK8794" s="104"/>
      <c r="AL8794" s="104"/>
      <c r="AO8794" s="104"/>
      <c r="AP8794" s="104"/>
    </row>
    <row r="8795" spans="21:42" ht="15" customHeight="1" x14ac:dyDescent="0.25">
      <c r="U8795" s="104"/>
      <c r="AB8795" s="104"/>
      <c r="AC8795" s="104"/>
      <c r="AF8795" s="104"/>
      <c r="AG8795" s="104"/>
      <c r="AK8795" s="104"/>
      <c r="AL8795" s="104"/>
      <c r="AO8795" s="104"/>
      <c r="AP8795" s="104"/>
    </row>
    <row r="8796" spans="21:42" ht="15" customHeight="1" x14ac:dyDescent="0.25">
      <c r="U8796" s="104"/>
      <c r="AB8796" s="104"/>
      <c r="AC8796" s="104"/>
      <c r="AF8796" s="104"/>
      <c r="AG8796" s="104"/>
      <c r="AK8796" s="104"/>
      <c r="AL8796" s="104"/>
      <c r="AO8796" s="104"/>
      <c r="AP8796" s="104"/>
    </row>
    <row r="8797" spans="21:42" ht="15" customHeight="1" x14ac:dyDescent="0.25">
      <c r="U8797" s="104"/>
      <c r="AB8797" s="104"/>
      <c r="AC8797" s="104"/>
      <c r="AF8797" s="104"/>
      <c r="AG8797" s="104"/>
      <c r="AK8797" s="104"/>
      <c r="AL8797" s="104"/>
      <c r="AO8797" s="104"/>
      <c r="AP8797" s="104"/>
    </row>
    <row r="8798" spans="21:42" ht="15" customHeight="1" x14ac:dyDescent="0.25">
      <c r="U8798" s="104"/>
      <c r="AB8798" s="104"/>
      <c r="AC8798" s="104"/>
      <c r="AF8798" s="104"/>
      <c r="AG8798" s="104"/>
      <c r="AK8798" s="104"/>
      <c r="AL8798" s="104"/>
      <c r="AO8798" s="104"/>
      <c r="AP8798" s="104"/>
    </row>
    <row r="8799" spans="21:42" ht="15" customHeight="1" x14ac:dyDescent="0.25">
      <c r="U8799" s="104"/>
      <c r="AB8799" s="104"/>
      <c r="AC8799" s="104"/>
      <c r="AF8799" s="104"/>
      <c r="AG8799" s="104"/>
      <c r="AK8799" s="104"/>
      <c r="AL8799" s="104"/>
      <c r="AO8799" s="104"/>
      <c r="AP8799" s="104"/>
    </row>
    <row r="8800" spans="21:42" ht="15" customHeight="1" x14ac:dyDescent="0.25">
      <c r="U8800" s="104"/>
      <c r="AB8800" s="104"/>
      <c r="AC8800" s="104"/>
      <c r="AF8800" s="104"/>
      <c r="AG8800" s="104"/>
      <c r="AK8800" s="104"/>
      <c r="AL8800" s="104"/>
      <c r="AO8800" s="104"/>
      <c r="AP8800" s="104"/>
    </row>
    <row r="8801" spans="21:42" ht="15" customHeight="1" x14ac:dyDescent="0.25">
      <c r="U8801" s="104"/>
      <c r="AB8801" s="104"/>
      <c r="AC8801" s="104"/>
      <c r="AF8801" s="104"/>
      <c r="AG8801" s="104"/>
      <c r="AK8801" s="104"/>
      <c r="AL8801" s="104"/>
      <c r="AO8801" s="104"/>
      <c r="AP8801" s="104"/>
    </row>
    <row r="8802" spans="21:42" ht="15" customHeight="1" x14ac:dyDescent="0.25">
      <c r="U8802" s="104"/>
      <c r="AB8802" s="104"/>
      <c r="AC8802" s="104"/>
      <c r="AF8802" s="104"/>
      <c r="AG8802" s="104"/>
      <c r="AK8802" s="104"/>
      <c r="AL8802" s="104"/>
      <c r="AO8802" s="104"/>
      <c r="AP8802" s="104"/>
    </row>
    <row r="8803" spans="21:42" ht="15" customHeight="1" x14ac:dyDescent="0.25">
      <c r="U8803" s="104"/>
      <c r="AB8803" s="104"/>
      <c r="AC8803" s="104"/>
      <c r="AF8803" s="104"/>
      <c r="AG8803" s="104"/>
      <c r="AK8803" s="104"/>
      <c r="AL8803" s="104"/>
      <c r="AO8803" s="104"/>
      <c r="AP8803" s="104"/>
    </row>
    <row r="8804" spans="21:42" ht="15" customHeight="1" x14ac:dyDescent="0.25">
      <c r="U8804" s="104"/>
      <c r="AB8804" s="104"/>
      <c r="AC8804" s="104"/>
      <c r="AF8804" s="104"/>
      <c r="AG8804" s="104"/>
      <c r="AK8804" s="104"/>
      <c r="AL8804" s="104"/>
      <c r="AO8804" s="104"/>
      <c r="AP8804" s="104"/>
    </row>
    <row r="8805" spans="21:42" ht="15" customHeight="1" x14ac:dyDescent="0.25">
      <c r="U8805" s="104"/>
      <c r="AB8805" s="104"/>
      <c r="AC8805" s="104"/>
      <c r="AF8805" s="104"/>
      <c r="AG8805" s="104"/>
      <c r="AK8805" s="104"/>
      <c r="AL8805" s="104"/>
      <c r="AO8805" s="104"/>
      <c r="AP8805" s="104"/>
    </row>
    <row r="8806" spans="21:42" ht="15" customHeight="1" x14ac:dyDescent="0.25">
      <c r="U8806" s="104"/>
      <c r="AB8806" s="104"/>
      <c r="AC8806" s="104"/>
      <c r="AF8806" s="104"/>
      <c r="AG8806" s="104"/>
      <c r="AK8806" s="104"/>
      <c r="AL8806" s="104"/>
      <c r="AO8806" s="104"/>
      <c r="AP8806" s="104"/>
    </row>
    <row r="8807" spans="21:42" ht="15" customHeight="1" x14ac:dyDescent="0.25">
      <c r="U8807" s="104"/>
      <c r="AB8807" s="104"/>
      <c r="AC8807" s="104"/>
      <c r="AF8807" s="104"/>
      <c r="AG8807" s="104"/>
      <c r="AK8807" s="104"/>
      <c r="AL8807" s="104"/>
      <c r="AO8807" s="104"/>
      <c r="AP8807" s="104"/>
    </row>
    <row r="8808" spans="21:42" ht="15" customHeight="1" x14ac:dyDescent="0.25">
      <c r="U8808" s="104"/>
      <c r="AB8808" s="104"/>
      <c r="AC8808" s="104"/>
      <c r="AF8808" s="104"/>
      <c r="AG8808" s="104"/>
      <c r="AK8808" s="104"/>
      <c r="AL8808" s="104"/>
      <c r="AO8808" s="104"/>
      <c r="AP8808" s="104"/>
    </row>
    <row r="8809" spans="21:42" ht="15" customHeight="1" x14ac:dyDescent="0.25">
      <c r="U8809" s="104"/>
      <c r="AB8809" s="104"/>
      <c r="AC8809" s="104"/>
      <c r="AF8809" s="104"/>
      <c r="AG8809" s="104"/>
      <c r="AK8809" s="104"/>
      <c r="AL8809" s="104"/>
      <c r="AO8809" s="104"/>
      <c r="AP8809" s="104"/>
    </row>
    <row r="8810" spans="21:42" ht="15" customHeight="1" x14ac:dyDescent="0.25">
      <c r="U8810" s="104"/>
      <c r="AB8810" s="104"/>
      <c r="AC8810" s="104"/>
      <c r="AF8810" s="104"/>
      <c r="AG8810" s="104"/>
      <c r="AK8810" s="104"/>
      <c r="AL8810" s="104"/>
      <c r="AO8810" s="104"/>
      <c r="AP8810" s="104"/>
    </row>
    <row r="8811" spans="21:42" ht="15" customHeight="1" x14ac:dyDescent="0.25">
      <c r="U8811" s="104"/>
      <c r="AB8811" s="104"/>
      <c r="AC8811" s="104"/>
      <c r="AF8811" s="104"/>
      <c r="AG8811" s="104"/>
      <c r="AK8811" s="104"/>
      <c r="AL8811" s="104"/>
      <c r="AO8811" s="104"/>
      <c r="AP8811" s="104"/>
    </row>
    <row r="8812" spans="21:42" ht="15" customHeight="1" x14ac:dyDescent="0.25">
      <c r="U8812" s="104"/>
      <c r="AB8812" s="104"/>
      <c r="AC8812" s="104"/>
      <c r="AF8812" s="104"/>
      <c r="AG8812" s="104"/>
      <c r="AK8812" s="104"/>
      <c r="AL8812" s="104"/>
      <c r="AO8812" s="104"/>
      <c r="AP8812" s="104"/>
    </row>
    <row r="8813" spans="21:42" ht="15" customHeight="1" x14ac:dyDescent="0.25">
      <c r="U8813" s="104"/>
      <c r="AB8813" s="104"/>
      <c r="AC8813" s="104"/>
      <c r="AF8813" s="104"/>
      <c r="AG8813" s="104"/>
      <c r="AK8813" s="104"/>
      <c r="AL8813" s="104"/>
      <c r="AO8813" s="104"/>
      <c r="AP8813" s="104"/>
    </row>
    <row r="8814" spans="21:42" ht="15" customHeight="1" x14ac:dyDescent="0.25">
      <c r="U8814" s="104"/>
      <c r="AB8814" s="104"/>
      <c r="AC8814" s="104"/>
      <c r="AF8814" s="104"/>
      <c r="AG8814" s="104"/>
      <c r="AK8814" s="104"/>
      <c r="AL8814" s="104"/>
      <c r="AO8814" s="104"/>
      <c r="AP8814" s="104"/>
    </row>
    <row r="8815" spans="21:42" ht="15" customHeight="1" x14ac:dyDescent="0.25">
      <c r="U8815" s="104"/>
      <c r="AB8815" s="104"/>
      <c r="AC8815" s="104"/>
      <c r="AF8815" s="104"/>
      <c r="AG8815" s="104"/>
      <c r="AK8815" s="104"/>
      <c r="AL8815" s="104"/>
      <c r="AO8815" s="104"/>
      <c r="AP8815" s="104"/>
    </row>
    <row r="8816" spans="21:42" ht="15" customHeight="1" x14ac:dyDescent="0.25">
      <c r="U8816" s="104"/>
      <c r="AB8816" s="104"/>
      <c r="AC8816" s="104"/>
      <c r="AF8816" s="104"/>
      <c r="AG8816" s="104"/>
      <c r="AK8816" s="104"/>
      <c r="AL8816" s="104"/>
      <c r="AO8816" s="104"/>
      <c r="AP8816" s="104"/>
    </row>
    <row r="8817" spans="21:42" ht="15" customHeight="1" x14ac:dyDescent="0.25">
      <c r="U8817" s="104"/>
      <c r="AB8817" s="104"/>
      <c r="AC8817" s="104"/>
      <c r="AF8817" s="104"/>
      <c r="AG8817" s="104"/>
      <c r="AK8817" s="104"/>
      <c r="AL8817" s="104"/>
      <c r="AO8817" s="104"/>
      <c r="AP8817" s="104"/>
    </row>
    <row r="8818" spans="21:42" ht="15" customHeight="1" x14ac:dyDescent="0.25">
      <c r="U8818" s="104"/>
      <c r="AB8818" s="104"/>
      <c r="AC8818" s="104"/>
      <c r="AF8818" s="104"/>
      <c r="AG8818" s="104"/>
      <c r="AK8818" s="104"/>
      <c r="AL8818" s="104"/>
      <c r="AO8818" s="104"/>
      <c r="AP8818" s="104"/>
    </row>
    <row r="8819" spans="21:42" ht="15" customHeight="1" x14ac:dyDescent="0.25">
      <c r="U8819" s="104"/>
      <c r="AB8819" s="104"/>
      <c r="AC8819" s="104"/>
      <c r="AF8819" s="104"/>
      <c r="AG8819" s="104"/>
      <c r="AK8819" s="104"/>
      <c r="AL8819" s="104"/>
      <c r="AO8819" s="104"/>
      <c r="AP8819" s="104"/>
    </row>
    <row r="8820" spans="21:42" ht="15" customHeight="1" x14ac:dyDescent="0.25">
      <c r="U8820" s="104"/>
      <c r="AB8820" s="104"/>
      <c r="AC8820" s="104"/>
      <c r="AF8820" s="104"/>
      <c r="AG8820" s="104"/>
      <c r="AK8820" s="104"/>
      <c r="AL8820" s="104"/>
      <c r="AO8820" s="104"/>
      <c r="AP8820" s="104"/>
    </row>
    <row r="8821" spans="21:42" ht="15" customHeight="1" x14ac:dyDescent="0.25">
      <c r="U8821" s="104"/>
      <c r="AB8821" s="104"/>
      <c r="AC8821" s="104"/>
      <c r="AF8821" s="104"/>
      <c r="AG8821" s="104"/>
      <c r="AK8821" s="104"/>
      <c r="AL8821" s="104"/>
      <c r="AO8821" s="104"/>
      <c r="AP8821" s="104"/>
    </row>
    <row r="8822" spans="21:42" ht="15" customHeight="1" x14ac:dyDescent="0.25">
      <c r="U8822" s="104"/>
      <c r="AB8822" s="104"/>
      <c r="AC8822" s="104"/>
      <c r="AF8822" s="104"/>
      <c r="AG8822" s="104"/>
      <c r="AK8822" s="104"/>
      <c r="AL8822" s="104"/>
      <c r="AO8822" s="104"/>
      <c r="AP8822" s="104"/>
    </row>
    <row r="8823" spans="21:42" ht="15" customHeight="1" x14ac:dyDescent="0.25">
      <c r="U8823" s="104"/>
      <c r="AB8823" s="104"/>
      <c r="AC8823" s="104"/>
      <c r="AF8823" s="104"/>
      <c r="AG8823" s="104"/>
      <c r="AK8823" s="104"/>
      <c r="AL8823" s="104"/>
      <c r="AO8823" s="104"/>
      <c r="AP8823" s="104"/>
    </row>
    <row r="8824" spans="21:42" ht="15" customHeight="1" x14ac:dyDescent="0.25">
      <c r="U8824" s="104"/>
      <c r="AB8824" s="104"/>
      <c r="AC8824" s="104"/>
      <c r="AF8824" s="104"/>
      <c r="AG8824" s="104"/>
      <c r="AK8824" s="104"/>
      <c r="AL8824" s="104"/>
      <c r="AO8824" s="104"/>
      <c r="AP8824" s="104"/>
    </row>
    <row r="8825" spans="21:42" ht="15" customHeight="1" x14ac:dyDescent="0.25">
      <c r="U8825" s="104"/>
      <c r="AB8825" s="104"/>
      <c r="AC8825" s="104"/>
      <c r="AF8825" s="104"/>
      <c r="AG8825" s="104"/>
      <c r="AK8825" s="104"/>
      <c r="AL8825" s="104"/>
      <c r="AO8825" s="104"/>
      <c r="AP8825" s="104"/>
    </row>
    <row r="8826" spans="21:42" ht="15" customHeight="1" x14ac:dyDescent="0.25">
      <c r="U8826" s="104"/>
      <c r="AB8826" s="104"/>
      <c r="AC8826" s="104"/>
      <c r="AF8826" s="104"/>
      <c r="AG8826" s="104"/>
      <c r="AK8826" s="104"/>
      <c r="AL8826" s="104"/>
      <c r="AO8826" s="104"/>
      <c r="AP8826" s="104"/>
    </row>
    <row r="8827" spans="21:42" ht="15" customHeight="1" x14ac:dyDescent="0.25">
      <c r="U8827" s="104"/>
      <c r="AB8827" s="104"/>
      <c r="AC8827" s="104"/>
      <c r="AF8827" s="104"/>
      <c r="AG8827" s="104"/>
      <c r="AK8827" s="104"/>
      <c r="AL8827" s="104"/>
      <c r="AO8827" s="104"/>
      <c r="AP8827" s="104"/>
    </row>
    <row r="8828" spans="21:42" ht="15" customHeight="1" x14ac:dyDescent="0.25">
      <c r="U8828" s="104"/>
      <c r="AB8828" s="104"/>
      <c r="AC8828" s="104"/>
      <c r="AF8828" s="104"/>
      <c r="AG8828" s="104"/>
      <c r="AK8828" s="104"/>
      <c r="AL8828" s="104"/>
      <c r="AO8828" s="104"/>
      <c r="AP8828" s="104"/>
    </row>
    <row r="8829" spans="21:42" ht="15" customHeight="1" x14ac:dyDescent="0.25">
      <c r="U8829" s="104"/>
      <c r="AB8829" s="104"/>
      <c r="AC8829" s="104"/>
      <c r="AF8829" s="104"/>
      <c r="AG8829" s="104"/>
      <c r="AK8829" s="104"/>
      <c r="AL8829" s="104"/>
      <c r="AO8829" s="104"/>
      <c r="AP8829" s="104"/>
    </row>
    <row r="8830" spans="21:42" ht="15" customHeight="1" x14ac:dyDescent="0.25">
      <c r="U8830" s="104"/>
      <c r="AB8830" s="104"/>
      <c r="AC8830" s="104"/>
      <c r="AF8830" s="104"/>
      <c r="AG8830" s="104"/>
      <c r="AK8830" s="104"/>
      <c r="AL8830" s="104"/>
      <c r="AO8830" s="104"/>
      <c r="AP8830" s="104"/>
    </row>
    <row r="8831" spans="21:42" ht="15" customHeight="1" x14ac:dyDescent="0.25">
      <c r="U8831" s="104"/>
      <c r="AB8831" s="104"/>
      <c r="AC8831" s="104"/>
      <c r="AF8831" s="104"/>
      <c r="AG8831" s="104"/>
      <c r="AK8831" s="104"/>
      <c r="AL8831" s="104"/>
      <c r="AO8831" s="104"/>
      <c r="AP8831" s="104"/>
    </row>
    <row r="8832" spans="21:42" ht="15" customHeight="1" x14ac:dyDescent="0.25">
      <c r="U8832" s="104"/>
      <c r="AB8832" s="104"/>
      <c r="AC8832" s="104"/>
      <c r="AF8832" s="104"/>
      <c r="AG8832" s="104"/>
      <c r="AK8832" s="104"/>
      <c r="AL8832" s="104"/>
      <c r="AO8832" s="104"/>
      <c r="AP8832" s="104"/>
    </row>
    <row r="8833" spans="21:42" ht="15" customHeight="1" x14ac:dyDescent="0.25">
      <c r="U8833" s="104"/>
      <c r="AB8833" s="104"/>
      <c r="AC8833" s="104"/>
      <c r="AF8833" s="104"/>
      <c r="AG8833" s="104"/>
      <c r="AK8833" s="104"/>
      <c r="AL8833" s="104"/>
      <c r="AO8833" s="104"/>
      <c r="AP8833" s="104"/>
    </row>
    <row r="8834" spans="21:42" ht="15" customHeight="1" x14ac:dyDescent="0.25">
      <c r="U8834" s="104"/>
      <c r="AB8834" s="104"/>
      <c r="AC8834" s="104"/>
      <c r="AF8834" s="104"/>
      <c r="AG8834" s="104"/>
      <c r="AK8834" s="104"/>
      <c r="AL8834" s="104"/>
      <c r="AO8834" s="104"/>
      <c r="AP8834" s="104"/>
    </row>
    <row r="8835" spans="21:42" ht="15" customHeight="1" x14ac:dyDescent="0.25">
      <c r="U8835" s="104"/>
      <c r="AB8835" s="104"/>
      <c r="AC8835" s="104"/>
      <c r="AF8835" s="104"/>
      <c r="AG8835" s="104"/>
      <c r="AK8835" s="104"/>
      <c r="AL8835" s="104"/>
      <c r="AO8835" s="104"/>
      <c r="AP8835" s="104"/>
    </row>
    <row r="8836" spans="21:42" ht="15" customHeight="1" x14ac:dyDescent="0.25">
      <c r="U8836" s="104"/>
      <c r="AB8836" s="104"/>
      <c r="AC8836" s="104"/>
      <c r="AF8836" s="104"/>
      <c r="AG8836" s="104"/>
      <c r="AK8836" s="104"/>
      <c r="AL8836" s="104"/>
      <c r="AO8836" s="104"/>
      <c r="AP8836" s="104"/>
    </row>
    <row r="8837" spans="21:42" ht="15" customHeight="1" x14ac:dyDescent="0.25">
      <c r="U8837" s="104"/>
      <c r="AB8837" s="104"/>
      <c r="AC8837" s="104"/>
      <c r="AF8837" s="104"/>
      <c r="AG8837" s="104"/>
      <c r="AK8837" s="104"/>
      <c r="AL8837" s="104"/>
      <c r="AO8837" s="104"/>
      <c r="AP8837" s="104"/>
    </row>
    <row r="8838" spans="21:42" ht="15" customHeight="1" x14ac:dyDescent="0.25">
      <c r="U8838" s="104"/>
      <c r="AB8838" s="104"/>
      <c r="AC8838" s="104"/>
      <c r="AF8838" s="104"/>
      <c r="AG8838" s="104"/>
      <c r="AK8838" s="104"/>
      <c r="AL8838" s="104"/>
      <c r="AO8838" s="104"/>
      <c r="AP8838" s="104"/>
    </row>
    <row r="8839" spans="21:42" ht="15" customHeight="1" x14ac:dyDescent="0.25">
      <c r="U8839" s="104"/>
      <c r="AB8839" s="104"/>
      <c r="AC8839" s="104"/>
      <c r="AF8839" s="104"/>
      <c r="AG8839" s="104"/>
      <c r="AK8839" s="104"/>
      <c r="AL8839" s="104"/>
      <c r="AO8839" s="104"/>
      <c r="AP8839" s="104"/>
    </row>
    <row r="8840" spans="21:42" ht="15" customHeight="1" x14ac:dyDescent="0.25">
      <c r="U8840" s="104"/>
      <c r="AB8840" s="104"/>
      <c r="AC8840" s="104"/>
      <c r="AF8840" s="104"/>
      <c r="AG8840" s="104"/>
      <c r="AK8840" s="104"/>
      <c r="AL8840" s="104"/>
      <c r="AO8840" s="104"/>
      <c r="AP8840" s="104"/>
    </row>
    <row r="8841" spans="21:42" ht="15" customHeight="1" x14ac:dyDescent="0.25">
      <c r="U8841" s="104"/>
      <c r="AB8841" s="104"/>
      <c r="AC8841" s="104"/>
      <c r="AF8841" s="104"/>
      <c r="AG8841" s="104"/>
      <c r="AK8841" s="104"/>
      <c r="AL8841" s="104"/>
      <c r="AO8841" s="104"/>
      <c r="AP8841" s="104"/>
    </row>
    <row r="8842" spans="21:42" ht="15" customHeight="1" x14ac:dyDescent="0.25">
      <c r="U8842" s="104"/>
      <c r="AB8842" s="104"/>
      <c r="AC8842" s="104"/>
      <c r="AF8842" s="104"/>
      <c r="AG8842" s="104"/>
      <c r="AK8842" s="104"/>
      <c r="AL8842" s="104"/>
      <c r="AO8842" s="104"/>
      <c r="AP8842" s="104"/>
    </row>
    <row r="8843" spans="21:42" ht="15" customHeight="1" x14ac:dyDescent="0.25">
      <c r="U8843" s="104"/>
      <c r="AB8843" s="104"/>
      <c r="AC8843" s="104"/>
      <c r="AF8843" s="104"/>
      <c r="AG8843" s="104"/>
      <c r="AK8843" s="104"/>
      <c r="AL8843" s="104"/>
      <c r="AO8843" s="104"/>
      <c r="AP8843" s="104"/>
    </row>
    <row r="8844" spans="21:42" ht="15" customHeight="1" x14ac:dyDescent="0.25">
      <c r="U8844" s="104"/>
      <c r="AB8844" s="104"/>
      <c r="AC8844" s="104"/>
      <c r="AF8844" s="104"/>
      <c r="AG8844" s="104"/>
      <c r="AK8844" s="104"/>
      <c r="AL8844" s="104"/>
      <c r="AO8844" s="104"/>
      <c r="AP8844" s="104"/>
    </row>
    <row r="8845" spans="21:42" ht="15" customHeight="1" x14ac:dyDescent="0.25">
      <c r="U8845" s="104"/>
      <c r="AB8845" s="104"/>
      <c r="AC8845" s="104"/>
      <c r="AF8845" s="104"/>
      <c r="AG8845" s="104"/>
      <c r="AK8845" s="104"/>
      <c r="AL8845" s="104"/>
      <c r="AO8845" s="104"/>
      <c r="AP8845" s="104"/>
    </row>
    <row r="8846" spans="21:42" ht="15" customHeight="1" x14ac:dyDescent="0.25">
      <c r="U8846" s="104"/>
      <c r="AB8846" s="104"/>
      <c r="AC8846" s="104"/>
      <c r="AF8846" s="104"/>
      <c r="AG8846" s="104"/>
      <c r="AK8846" s="104"/>
      <c r="AL8846" s="104"/>
      <c r="AO8846" s="104"/>
      <c r="AP8846" s="104"/>
    </row>
    <row r="8847" spans="21:42" ht="15" customHeight="1" x14ac:dyDescent="0.25">
      <c r="U8847" s="104"/>
      <c r="AB8847" s="104"/>
      <c r="AC8847" s="104"/>
      <c r="AF8847" s="104"/>
      <c r="AG8847" s="104"/>
      <c r="AK8847" s="104"/>
      <c r="AL8847" s="104"/>
      <c r="AO8847" s="104"/>
      <c r="AP8847" s="104"/>
    </row>
    <row r="8848" spans="21:42" ht="15" customHeight="1" x14ac:dyDescent="0.25">
      <c r="U8848" s="104"/>
      <c r="AB8848" s="104"/>
      <c r="AC8848" s="104"/>
      <c r="AF8848" s="104"/>
      <c r="AG8848" s="104"/>
      <c r="AK8848" s="104"/>
      <c r="AL8848" s="104"/>
      <c r="AO8848" s="104"/>
      <c r="AP8848" s="104"/>
    </row>
    <row r="8849" spans="21:42" ht="15" customHeight="1" x14ac:dyDescent="0.25">
      <c r="U8849" s="104"/>
      <c r="AB8849" s="104"/>
      <c r="AC8849" s="104"/>
      <c r="AF8849" s="104"/>
      <c r="AG8849" s="104"/>
      <c r="AK8849" s="104"/>
      <c r="AL8849" s="104"/>
      <c r="AO8849" s="104"/>
      <c r="AP8849" s="104"/>
    </row>
    <row r="8850" spans="21:42" ht="15" customHeight="1" x14ac:dyDescent="0.25">
      <c r="U8850" s="104"/>
      <c r="AB8850" s="104"/>
      <c r="AC8850" s="104"/>
      <c r="AF8850" s="104"/>
      <c r="AG8850" s="104"/>
      <c r="AK8850" s="104"/>
      <c r="AL8850" s="104"/>
      <c r="AO8850" s="104"/>
      <c r="AP8850" s="104"/>
    </row>
    <row r="8851" spans="21:42" ht="15" customHeight="1" x14ac:dyDescent="0.25">
      <c r="U8851" s="104"/>
      <c r="AB8851" s="104"/>
      <c r="AC8851" s="104"/>
      <c r="AF8851" s="104"/>
      <c r="AG8851" s="104"/>
      <c r="AK8851" s="104"/>
      <c r="AL8851" s="104"/>
      <c r="AO8851" s="104"/>
      <c r="AP8851" s="104"/>
    </row>
    <row r="8852" spans="21:42" ht="15" customHeight="1" x14ac:dyDescent="0.25">
      <c r="U8852" s="104"/>
      <c r="AB8852" s="104"/>
      <c r="AC8852" s="104"/>
      <c r="AF8852" s="104"/>
      <c r="AG8852" s="104"/>
      <c r="AK8852" s="104"/>
      <c r="AL8852" s="104"/>
      <c r="AO8852" s="104"/>
      <c r="AP8852" s="104"/>
    </row>
    <row r="8853" spans="21:42" ht="15" customHeight="1" x14ac:dyDescent="0.25">
      <c r="U8853" s="104"/>
      <c r="AB8853" s="104"/>
      <c r="AC8853" s="104"/>
      <c r="AF8853" s="104"/>
      <c r="AG8853" s="104"/>
      <c r="AK8853" s="104"/>
      <c r="AL8853" s="104"/>
      <c r="AO8853" s="104"/>
      <c r="AP8853" s="104"/>
    </row>
    <row r="8854" spans="21:42" ht="15" customHeight="1" x14ac:dyDescent="0.25">
      <c r="U8854" s="104"/>
      <c r="AB8854" s="104"/>
      <c r="AC8854" s="104"/>
      <c r="AF8854" s="104"/>
      <c r="AG8854" s="104"/>
      <c r="AK8854" s="104"/>
      <c r="AL8854" s="104"/>
      <c r="AO8854" s="104"/>
      <c r="AP8854" s="104"/>
    </row>
    <row r="8855" spans="21:42" ht="15" customHeight="1" x14ac:dyDescent="0.25">
      <c r="U8855" s="104"/>
      <c r="AB8855" s="104"/>
      <c r="AC8855" s="104"/>
      <c r="AF8855" s="104"/>
      <c r="AG8855" s="104"/>
      <c r="AK8855" s="104"/>
      <c r="AL8855" s="104"/>
      <c r="AO8855" s="104"/>
      <c r="AP8855" s="104"/>
    </row>
    <row r="8856" spans="21:42" ht="15" customHeight="1" x14ac:dyDescent="0.25">
      <c r="U8856" s="104"/>
      <c r="AB8856" s="104"/>
      <c r="AC8856" s="104"/>
      <c r="AF8856" s="104"/>
      <c r="AG8856" s="104"/>
      <c r="AK8856" s="104"/>
      <c r="AL8856" s="104"/>
      <c r="AO8856" s="104"/>
      <c r="AP8856" s="104"/>
    </row>
    <row r="8857" spans="21:42" ht="15" customHeight="1" x14ac:dyDescent="0.25">
      <c r="U8857" s="104"/>
      <c r="AB8857" s="104"/>
      <c r="AC8857" s="104"/>
      <c r="AF8857" s="104"/>
      <c r="AG8857" s="104"/>
      <c r="AK8857" s="104"/>
      <c r="AL8857" s="104"/>
      <c r="AO8857" s="104"/>
      <c r="AP8857" s="104"/>
    </row>
    <row r="8858" spans="21:42" ht="15" customHeight="1" x14ac:dyDescent="0.25">
      <c r="U8858" s="104"/>
      <c r="AB8858" s="104"/>
      <c r="AC8858" s="104"/>
      <c r="AF8858" s="104"/>
      <c r="AG8858" s="104"/>
      <c r="AK8858" s="104"/>
      <c r="AL8858" s="104"/>
      <c r="AO8858" s="104"/>
      <c r="AP8858" s="104"/>
    </row>
    <row r="8859" spans="21:42" ht="15" customHeight="1" x14ac:dyDescent="0.25">
      <c r="U8859" s="104"/>
      <c r="AB8859" s="104"/>
      <c r="AC8859" s="104"/>
      <c r="AF8859" s="104"/>
      <c r="AG8859" s="104"/>
      <c r="AK8859" s="104"/>
      <c r="AL8859" s="104"/>
      <c r="AO8859" s="104"/>
      <c r="AP8859" s="104"/>
    </row>
    <row r="8860" spans="21:42" ht="15" customHeight="1" x14ac:dyDescent="0.25">
      <c r="U8860" s="104"/>
      <c r="AB8860" s="104"/>
      <c r="AC8860" s="104"/>
      <c r="AF8860" s="104"/>
      <c r="AG8860" s="104"/>
      <c r="AK8860" s="104"/>
      <c r="AL8860" s="104"/>
      <c r="AO8860" s="104"/>
      <c r="AP8860" s="104"/>
    </row>
    <row r="8861" spans="21:42" ht="15" customHeight="1" x14ac:dyDescent="0.25">
      <c r="U8861" s="104"/>
      <c r="AB8861" s="104"/>
      <c r="AC8861" s="104"/>
      <c r="AF8861" s="104"/>
      <c r="AG8861" s="104"/>
      <c r="AK8861" s="104"/>
      <c r="AL8861" s="104"/>
      <c r="AO8861" s="104"/>
      <c r="AP8861" s="104"/>
    </row>
    <row r="8862" spans="21:42" ht="15" customHeight="1" x14ac:dyDescent="0.25">
      <c r="U8862" s="104"/>
      <c r="AB8862" s="104"/>
      <c r="AC8862" s="104"/>
      <c r="AF8862" s="104"/>
      <c r="AG8862" s="104"/>
      <c r="AK8862" s="104"/>
      <c r="AL8862" s="104"/>
      <c r="AO8862" s="104"/>
      <c r="AP8862" s="104"/>
    </row>
    <row r="8863" spans="21:42" ht="15" customHeight="1" x14ac:dyDescent="0.25">
      <c r="U8863" s="104"/>
      <c r="AB8863" s="104"/>
      <c r="AC8863" s="104"/>
      <c r="AF8863" s="104"/>
      <c r="AG8863" s="104"/>
      <c r="AK8863" s="104"/>
      <c r="AL8863" s="104"/>
      <c r="AO8863" s="104"/>
      <c r="AP8863" s="104"/>
    </row>
    <row r="8864" spans="21:42" ht="15" customHeight="1" x14ac:dyDescent="0.25">
      <c r="U8864" s="104"/>
      <c r="AB8864" s="104"/>
      <c r="AC8864" s="104"/>
      <c r="AF8864" s="104"/>
      <c r="AG8864" s="104"/>
      <c r="AK8864" s="104"/>
      <c r="AL8864" s="104"/>
      <c r="AO8864" s="104"/>
      <c r="AP8864" s="104"/>
    </row>
    <row r="8865" spans="21:42" ht="15" customHeight="1" x14ac:dyDescent="0.25">
      <c r="U8865" s="104"/>
      <c r="AB8865" s="104"/>
      <c r="AC8865" s="104"/>
      <c r="AF8865" s="104"/>
      <c r="AG8865" s="104"/>
      <c r="AK8865" s="104"/>
      <c r="AL8865" s="104"/>
      <c r="AO8865" s="104"/>
      <c r="AP8865" s="104"/>
    </row>
    <row r="8866" spans="21:42" ht="15" customHeight="1" x14ac:dyDescent="0.25">
      <c r="U8866" s="104"/>
      <c r="AB8866" s="104"/>
      <c r="AC8866" s="104"/>
      <c r="AF8866" s="104"/>
      <c r="AG8866" s="104"/>
      <c r="AK8866" s="104"/>
      <c r="AL8866" s="104"/>
      <c r="AO8866" s="104"/>
      <c r="AP8866" s="104"/>
    </row>
    <row r="8867" spans="21:42" ht="15" customHeight="1" x14ac:dyDescent="0.25">
      <c r="U8867" s="104"/>
      <c r="AB8867" s="104"/>
      <c r="AC8867" s="104"/>
      <c r="AF8867" s="104"/>
      <c r="AG8867" s="104"/>
      <c r="AK8867" s="104"/>
      <c r="AL8867" s="104"/>
      <c r="AO8867" s="104"/>
      <c r="AP8867" s="104"/>
    </row>
    <row r="8868" spans="21:42" ht="15" customHeight="1" x14ac:dyDescent="0.25">
      <c r="U8868" s="104"/>
      <c r="AB8868" s="104"/>
      <c r="AC8868" s="104"/>
      <c r="AF8868" s="104"/>
      <c r="AG8868" s="104"/>
      <c r="AK8868" s="104"/>
      <c r="AL8868" s="104"/>
      <c r="AO8868" s="104"/>
      <c r="AP8868" s="104"/>
    </row>
    <row r="8869" spans="21:42" ht="15" customHeight="1" x14ac:dyDescent="0.25">
      <c r="U8869" s="104"/>
      <c r="AB8869" s="104"/>
      <c r="AC8869" s="104"/>
      <c r="AF8869" s="104"/>
      <c r="AG8869" s="104"/>
      <c r="AK8869" s="104"/>
      <c r="AL8869" s="104"/>
      <c r="AO8869" s="104"/>
      <c r="AP8869" s="104"/>
    </row>
    <row r="8870" spans="21:42" ht="15" customHeight="1" x14ac:dyDescent="0.25">
      <c r="U8870" s="104"/>
      <c r="AB8870" s="104"/>
      <c r="AC8870" s="104"/>
      <c r="AF8870" s="104"/>
      <c r="AG8870" s="104"/>
      <c r="AK8870" s="104"/>
      <c r="AL8870" s="104"/>
      <c r="AO8870" s="104"/>
      <c r="AP8870" s="104"/>
    </row>
    <row r="8871" spans="21:42" ht="15" customHeight="1" x14ac:dyDescent="0.25">
      <c r="U8871" s="104"/>
      <c r="AB8871" s="104"/>
      <c r="AC8871" s="104"/>
      <c r="AF8871" s="104"/>
      <c r="AG8871" s="104"/>
      <c r="AK8871" s="104"/>
      <c r="AL8871" s="104"/>
      <c r="AO8871" s="104"/>
      <c r="AP8871" s="104"/>
    </row>
    <row r="8872" spans="21:42" ht="15" customHeight="1" x14ac:dyDescent="0.25">
      <c r="U8872" s="104"/>
      <c r="AB8872" s="104"/>
      <c r="AC8872" s="104"/>
      <c r="AF8872" s="104"/>
      <c r="AG8872" s="104"/>
      <c r="AK8872" s="104"/>
      <c r="AL8872" s="104"/>
      <c r="AO8872" s="104"/>
      <c r="AP8872" s="104"/>
    </row>
    <row r="8873" spans="21:42" ht="15" customHeight="1" x14ac:dyDescent="0.25">
      <c r="U8873" s="104"/>
      <c r="AB8873" s="104"/>
      <c r="AC8873" s="104"/>
      <c r="AF8873" s="104"/>
      <c r="AG8873" s="104"/>
      <c r="AK8873" s="104"/>
      <c r="AL8873" s="104"/>
      <c r="AO8873" s="104"/>
      <c r="AP8873" s="104"/>
    </row>
    <row r="8874" spans="21:42" ht="15" customHeight="1" x14ac:dyDescent="0.25">
      <c r="U8874" s="104"/>
      <c r="AB8874" s="104"/>
      <c r="AC8874" s="104"/>
      <c r="AF8874" s="104"/>
      <c r="AG8874" s="104"/>
      <c r="AK8874" s="104"/>
      <c r="AL8874" s="104"/>
      <c r="AO8874" s="104"/>
      <c r="AP8874" s="104"/>
    </row>
    <row r="8875" spans="21:42" ht="15" customHeight="1" x14ac:dyDescent="0.25">
      <c r="U8875" s="104"/>
      <c r="AB8875" s="104"/>
      <c r="AC8875" s="104"/>
      <c r="AF8875" s="104"/>
      <c r="AG8875" s="104"/>
      <c r="AK8875" s="104"/>
      <c r="AL8875" s="104"/>
      <c r="AO8875" s="104"/>
      <c r="AP8875" s="104"/>
    </row>
    <row r="8876" spans="21:42" ht="15" customHeight="1" x14ac:dyDescent="0.25">
      <c r="U8876" s="104"/>
      <c r="AB8876" s="104"/>
      <c r="AC8876" s="104"/>
      <c r="AF8876" s="104"/>
      <c r="AG8876" s="104"/>
      <c r="AK8876" s="104"/>
      <c r="AL8876" s="104"/>
      <c r="AO8876" s="104"/>
      <c r="AP8876" s="104"/>
    </row>
    <row r="8877" spans="21:42" ht="15" customHeight="1" x14ac:dyDescent="0.25">
      <c r="U8877" s="104"/>
      <c r="AB8877" s="104"/>
      <c r="AC8877" s="104"/>
      <c r="AF8877" s="104"/>
      <c r="AG8877" s="104"/>
      <c r="AK8877" s="104"/>
      <c r="AL8877" s="104"/>
      <c r="AO8877" s="104"/>
      <c r="AP8877" s="104"/>
    </row>
    <row r="8878" spans="21:42" ht="15" customHeight="1" x14ac:dyDescent="0.25">
      <c r="U8878" s="104"/>
      <c r="AB8878" s="104"/>
      <c r="AC8878" s="104"/>
      <c r="AF8878" s="104"/>
      <c r="AG8878" s="104"/>
      <c r="AK8878" s="104"/>
      <c r="AL8878" s="104"/>
      <c r="AO8878" s="104"/>
      <c r="AP8878" s="104"/>
    </row>
    <row r="8879" spans="21:42" ht="15" customHeight="1" x14ac:dyDescent="0.25">
      <c r="U8879" s="104"/>
      <c r="AB8879" s="104"/>
      <c r="AC8879" s="104"/>
      <c r="AF8879" s="104"/>
      <c r="AG8879" s="104"/>
      <c r="AK8879" s="104"/>
      <c r="AL8879" s="104"/>
      <c r="AO8879" s="104"/>
      <c r="AP8879" s="104"/>
    </row>
    <row r="8880" spans="21:42" ht="15" customHeight="1" x14ac:dyDescent="0.25">
      <c r="U8880" s="104"/>
      <c r="AB8880" s="104"/>
      <c r="AC8880" s="104"/>
      <c r="AF8880" s="104"/>
      <c r="AG8880" s="104"/>
      <c r="AK8880" s="104"/>
      <c r="AL8880" s="104"/>
      <c r="AO8880" s="104"/>
      <c r="AP8880" s="104"/>
    </row>
    <row r="8881" spans="21:42" ht="15" customHeight="1" x14ac:dyDescent="0.25">
      <c r="U8881" s="104"/>
      <c r="AB8881" s="104"/>
      <c r="AC8881" s="104"/>
      <c r="AF8881" s="104"/>
      <c r="AG8881" s="104"/>
      <c r="AK8881" s="104"/>
      <c r="AL8881" s="104"/>
      <c r="AO8881" s="104"/>
      <c r="AP8881" s="104"/>
    </row>
    <row r="8882" spans="21:42" ht="15" customHeight="1" x14ac:dyDescent="0.25">
      <c r="U8882" s="104"/>
      <c r="AB8882" s="104"/>
      <c r="AC8882" s="104"/>
      <c r="AF8882" s="104"/>
      <c r="AG8882" s="104"/>
      <c r="AK8882" s="104"/>
      <c r="AL8882" s="104"/>
      <c r="AO8882" s="104"/>
      <c r="AP8882" s="104"/>
    </row>
    <row r="8883" spans="21:42" ht="15" customHeight="1" x14ac:dyDescent="0.25">
      <c r="U8883" s="104"/>
      <c r="AB8883" s="104"/>
      <c r="AC8883" s="104"/>
      <c r="AF8883" s="104"/>
      <c r="AG8883" s="104"/>
      <c r="AK8883" s="104"/>
      <c r="AL8883" s="104"/>
      <c r="AO8883" s="104"/>
      <c r="AP8883" s="104"/>
    </row>
    <row r="8884" spans="21:42" ht="15" customHeight="1" x14ac:dyDescent="0.25">
      <c r="U8884" s="104"/>
      <c r="AB8884" s="104"/>
      <c r="AC8884" s="104"/>
      <c r="AF8884" s="104"/>
      <c r="AG8884" s="104"/>
      <c r="AK8884" s="104"/>
      <c r="AL8884" s="104"/>
      <c r="AO8884" s="104"/>
      <c r="AP8884" s="104"/>
    </row>
    <row r="8885" spans="21:42" ht="15" customHeight="1" x14ac:dyDescent="0.25">
      <c r="U8885" s="104"/>
      <c r="AB8885" s="104"/>
      <c r="AC8885" s="104"/>
      <c r="AF8885" s="104"/>
      <c r="AG8885" s="104"/>
      <c r="AK8885" s="104"/>
      <c r="AL8885" s="104"/>
      <c r="AO8885" s="104"/>
      <c r="AP8885" s="104"/>
    </row>
    <row r="8886" spans="21:42" ht="15" customHeight="1" x14ac:dyDescent="0.25">
      <c r="U8886" s="104"/>
      <c r="AB8886" s="104"/>
      <c r="AC8886" s="104"/>
      <c r="AF8886" s="104"/>
      <c r="AG8886" s="104"/>
      <c r="AK8886" s="104"/>
      <c r="AL8886" s="104"/>
      <c r="AO8886" s="104"/>
      <c r="AP8886" s="104"/>
    </row>
    <row r="8887" spans="21:42" ht="15" customHeight="1" x14ac:dyDescent="0.25">
      <c r="U8887" s="104"/>
      <c r="AB8887" s="104"/>
      <c r="AC8887" s="104"/>
      <c r="AF8887" s="104"/>
      <c r="AG8887" s="104"/>
      <c r="AK8887" s="104"/>
      <c r="AL8887" s="104"/>
      <c r="AO8887" s="104"/>
      <c r="AP8887" s="104"/>
    </row>
    <row r="8888" spans="21:42" ht="15" customHeight="1" x14ac:dyDescent="0.25">
      <c r="U8888" s="104"/>
      <c r="AB8888" s="104"/>
      <c r="AC8888" s="104"/>
      <c r="AF8888" s="104"/>
      <c r="AG8888" s="104"/>
      <c r="AK8888" s="104"/>
      <c r="AL8888" s="104"/>
      <c r="AO8888" s="104"/>
      <c r="AP8888" s="104"/>
    </row>
    <row r="8889" spans="21:42" ht="15" customHeight="1" x14ac:dyDescent="0.25">
      <c r="U8889" s="104"/>
      <c r="AB8889" s="104"/>
      <c r="AC8889" s="104"/>
      <c r="AF8889" s="104"/>
      <c r="AG8889" s="104"/>
      <c r="AK8889" s="104"/>
      <c r="AL8889" s="104"/>
      <c r="AO8889" s="104"/>
      <c r="AP8889" s="104"/>
    </row>
    <row r="8890" spans="21:42" ht="15" customHeight="1" x14ac:dyDescent="0.25">
      <c r="U8890" s="104"/>
      <c r="AB8890" s="104"/>
      <c r="AC8890" s="104"/>
      <c r="AF8890" s="104"/>
      <c r="AG8890" s="104"/>
      <c r="AK8890" s="104"/>
      <c r="AL8890" s="104"/>
      <c r="AO8890" s="104"/>
      <c r="AP8890" s="104"/>
    </row>
    <row r="8891" spans="21:42" ht="15" customHeight="1" x14ac:dyDescent="0.25">
      <c r="U8891" s="104"/>
      <c r="AB8891" s="104"/>
      <c r="AC8891" s="104"/>
      <c r="AF8891" s="104"/>
      <c r="AG8891" s="104"/>
      <c r="AK8891" s="104"/>
      <c r="AL8891" s="104"/>
      <c r="AO8891" s="104"/>
      <c r="AP8891" s="104"/>
    </row>
    <row r="8892" spans="21:42" ht="15" customHeight="1" x14ac:dyDescent="0.25">
      <c r="U8892" s="104"/>
      <c r="AB8892" s="104"/>
      <c r="AC8892" s="104"/>
      <c r="AF8892" s="104"/>
      <c r="AG8892" s="104"/>
      <c r="AK8892" s="104"/>
      <c r="AL8892" s="104"/>
      <c r="AO8892" s="104"/>
      <c r="AP8892" s="104"/>
    </row>
    <row r="8893" spans="21:42" ht="15" customHeight="1" x14ac:dyDescent="0.25">
      <c r="U8893" s="104"/>
      <c r="AB8893" s="104"/>
      <c r="AC8893" s="104"/>
      <c r="AF8893" s="104"/>
      <c r="AG8893" s="104"/>
      <c r="AK8893" s="104"/>
      <c r="AL8893" s="104"/>
      <c r="AO8893" s="104"/>
      <c r="AP8893" s="104"/>
    </row>
    <row r="8894" spans="21:42" ht="15" customHeight="1" x14ac:dyDescent="0.25">
      <c r="U8894" s="104"/>
      <c r="AB8894" s="104"/>
      <c r="AC8894" s="104"/>
      <c r="AF8894" s="104"/>
      <c r="AG8894" s="104"/>
      <c r="AK8894" s="104"/>
      <c r="AL8894" s="104"/>
      <c r="AO8894" s="104"/>
      <c r="AP8894" s="104"/>
    </row>
    <row r="8895" spans="21:42" ht="15" customHeight="1" x14ac:dyDescent="0.25">
      <c r="U8895" s="104"/>
      <c r="AB8895" s="104"/>
      <c r="AC8895" s="104"/>
      <c r="AF8895" s="104"/>
      <c r="AG8895" s="104"/>
      <c r="AK8895" s="104"/>
      <c r="AL8895" s="104"/>
      <c r="AO8895" s="104"/>
      <c r="AP8895" s="104"/>
    </row>
    <row r="8896" spans="21:42" ht="15" customHeight="1" x14ac:dyDescent="0.25">
      <c r="U8896" s="104"/>
      <c r="AB8896" s="104"/>
      <c r="AC8896" s="104"/>
      <c r="AF8896" s="104"/>
      <c r="AG8896" s="104"/>
      <c r="AK8896" s="104"/>
      <c r="AL8896" s="104"/>
      <c r="AO8896" s="104"/>
      <c r="AP8896" s="104"/>
    </row>
    <row r="8897" spans="21:42" ht="15" customHeight="1" x14ac:dyDescent="0.25">
      <c r="U8897" s="104"/>
      <c r="AB8897" s="104"/>
      <c r="AC8897" s="104"/>
      <c r="AF8897" s="104"/>
      <c r="AG8897" s="104"/>
      <c r="AK8897" s="104"/>
      <c r="AL8897" s="104"/>
      <c r="AO8897" s="104"/>
      <c r="AP8897" s="104"/>
    </row>
    <row r="8898" spans="21:42" ht="15" customHeight="1" x14ac:dyDescent="0.25">
      <c r="U8898" s="104"/>
      <c r="AB8898" s="104"/>
      <c r="AC8898" s="104"/>
      <c r="AF8898" s="104"/>
      <c r="AG8898" s="104"/>
      <c r="AK8898" s="104"/>
      <c r="AL8898" s="104"/>
      <c r="AO8898" s="104"/>
      <c r="AP8898" s="104"/>
    </row>
    <row r="8899" spans="21:42" ht="15" customHeight="1" x14ac:dyDescent="0.25">
      <c r="U8899" s="104"/>
      <c r="AB8899" s="104"/>
      <c r="AC8899" s="104"/>
      <c r="AF8899" s="104"/>
      <c r="AG8899" s="104"/>
      <c r="AK8899" s="104"/>
      <c r="AL8899" s="104"/>
      <c r="AO8899" s="104"/>
      <c r="AP8899" s="104"/>
    </row>
    <row r="8900" spans="21:42" ht="15" customHeight="1" x14ac:dyDescent="0.25">
      <c r="U8900" s="104"/>
      <c r="AB8900" s="104"/>
      <c r="AC8900" s="104"/>
      <c r="AF8900" s="104"/>
      <c r="AG8900" s="104"/>
      <c r="AK8900" s="104"/>
      <c r="AL8900" s="104"/>
      <c r="AO8900" s="104"/>
      <c r="AP8900" s="104"/>
    </row>
    <row r="8901" spans="21:42" ht="15" customHeight="1" x14ac:dyDescent="0.25">
      <c r="U8901" s="104"/>
      <c r="AB8901" s="104"/>
      <c r="AC8901" s="104"/>
      <c r="AF8901" s="104"/>
      <c r="AG8901" s="104"/>
      <c r="AK8901" s="104"/>
      <c r="AL8901" s="104"/>
      <c r="AO8901" s="104"/>
      <c r="AP8901" s="104"/>
    </row>
    <row r="8902" spans="21:42" ht="15" customHeight="1" x14ac:dyDescent="0.25">
      <c r="U8902" s="104"/>
      <c r="AB8902" s="104"/>
      <c r="AC8902" s="104"/>
      <c r="AF8902" s="104"/>
      <c r="AG8902" s="104"/>
      <c r="AK8902" s="104"/>
      <c r="AL8902" s="104"/>
      <c r="AO8902" s="104"/>
      <c r="AP8902" s="104"/>
    </row>
    <row r="8903" spans="21:42" ht="15" customHeight="1" x14ac:dyDescent="0.25">
      <c r="U8903" s="104"/>
      <c r="AB8903" s="104"/>
      <c r="AC8903" s="104"/>
      <c r="AF8903" s="104"/>
      <c r="AG8903" s="104"/>
      <c r="AK8903" s="104"/>
      <c r="AL8903" s="104"/>
      <c r="AO8903" s="104"/>
      <c r="AP8903" s="104"/>
    </row>
    <row r="8904" spans="21:42" ht="15" customHeight="1" x14ac:dyDescent="0.25">
      <c r="U8904" s="104"/>
      <c r="AB8904" s="104"/>
      <c r="AC8904" s="104"/>
      <c r="AF8904" s="104"/>
      <c r="AG8904" s="104"/>
      <c r="AK8904" s="104"/>
      <c r="AL8904" s="104"/>
      <c r="AO8904" s="104"/>
      <c r="AP8904" s="104"/>
    </row>
    <row r="8905" spans="21:42" ht="15" customHeight="1" x14ac:dyDescent="0.25">
      <c r="U8905" s="104"/>
      <c r="AB8905" s="104"/>
      <c r="AC8905" s="104"/>
      <c r="AF8905" s="104"/>
      <c r="AG8905" s="104"/>
      <c r="AK8905" s="104"/>
      <c r="AL8905" s="104"/>
      <c r="AO8905" s="104"/>
      <c r="AP8905" s="104"/>
    </row>
    <row r="8906" spans="21:42" ht="15" customHeight="1" x14ac:dyDescent="0.25">
      <c r="U8906" s="104"/>
      <c r="AB8906" s="104"/>
      <c r="AC8906" s="104"/>
      <c r="AF8906" s="104"/>
      <c r="AG8906" s="104"/>
      <c r="AK8906" s="104"/>
      <c r="AL8906" s="104"/>
      <c r="AO8906" s="104"/>
      <c r="AP8906" s="104"/>
    </row>
    <row r="8907" spans="21:42" ht="15" customHeight="1" x14ac:dyDescent="0.25">
      <c r="U8907" s="104"/>
      <c r="AB8907" s="104"/>
      <c r="AC8907" s="104"/>
      <c r="AF8907" s="104"/>
      <c r="AG8907" s="104"/>
      <c r="AK8907" s="104"/>
      <c r="AL8907" s="104"/>
      <c r="AO8907" s="104"/>
      <c r="AP8907" s="104"/>
    </row>
    <row r="8908" spans="21:42" ht="15" customHeight="1" x14ac:dyDescent="0.25">
      <c r="U8908" s="104"/>
      <c r="AB8908" s="104"/>
      <c r="AC8908" s="104"/>
      <c r="AF8908" s="104"/>
      <c r="AG8908" s="104"/>
      <c r="AK8908" s="104"/>
      <c r="AL8908" s="104"/>
      <c r="AO8908" s="104"/>
      <c r="AP8908" s="104"/>
    </row>
    <row r="8909" spans="21:42" ht="15" customHeight="1" x14ac:dyDescent="0.25">
      <c r="U8909" s="104"/>
      <c r="AB8909" s="104"/>
      <c r="AC8909" s="104"/>
      <c r="AF8909" s="104"/>
      <c r="AG8909" s="104"/>
      <c r="AK8909" s="104"/>
      <c r="AL8909" s="104"/>
      <c r="AO8909" s="104"/>
      <c r="AP8909" s="104"/>
    </row>
    <row r="8910" spans="21:42" ht="15" customHeight="1" x14ac:dyDescent="0.25">
      <c r="U8910" s="104"/>
      <c r="AB8910" s="104"/>
      <c r="AC8910" s="104"/>
      <c r="AF8910" s="104"/>
      <c r="AG8910" s="104"/>
      <c r="AK8910" s="104"/>
      <c r="AL8910" s="104"/>
      <c r="AO8910" s="104"/>
      <c r="AP8910" s="104"/>
    </row>
    <row r="8911" spans="21:42" ht="15" customHeight="1" x14ac:dyDescent="0.25">
      <c r="U8911" s="104"/>
      <c r="AB8911" s="104"/>
      <c r="AC8911" s="104"/>
      <c r="AF8911" s="104"/>
      <c r="AG8911" s="104"/>
      <c r="AK8911" s="104"/>
      <c r="AL8911" s="104"/>
      <c r="AO8911" s="104"/>
      <c r="AP8911" s="104"/>
    </row>
    <row r="8912" spans="21:42" ht="15" customHeight="1" x14ac:dyDescent="0.25">
      <c r="U8912" s="104"/>
      <c r="AB8912" s="104"/>
      <c r="AC8912" s="104"/>
      <c r="AF8912" s="104"/>
      <c r="AG8912" s="104"/>
      <c r="AK8912" s="104"/>
      <c r="AL8912" s="104"/>
      <c r="AO8912" s="104"/>
      <c r="AP8912" s="104"/>
    </row>
    <row r="8913" spans="21:42" ht="15" customHeight="1" x14ac:dyDescent="0.25">
      <c r="U8913" s="104"/>
      <c r="AB8913" s="104"/>
      <c r="AC8913" s="104"/>
      <c r="AF8913" s="104"/>
      <c r="AG8913" s="104"/>
      <c r="AK8913" s="104"/>
      <c r="AL8913" s="104"/>
      <c r="AO8913" s="104"/>
      <c r="AP8913" s="104"/>
    </row>
    <row r="8914" spans="21:42" ht="15" customHeight="1" x14ac:dyDescent="0.25">
      <c r="U8914" s="104"/>
      <c r="AB8914" s="104"/>
      <c r="AC8914" s="104"/>
      <c r="AF8914" s="104"/>
      <c r="AG8914" s="104"/>
      <c r="AK8914" s="104"/>
      <c r="AL8914" s="104"/>
      <c r="AO8914" s="104"/>
      <c r="AP8914" s="104"/>
    </row>
    <row r="8915" spans="21:42" ht="15" customHeight="1" x14ac:dyDescent="0.25">
      <c r="U8915" s="104"/>
      <c r="AB8915" s="104"/>
      <c r="AC8915" s="104"/>
      <c r="AF8915" s="104"/>
      <c r="AG8915" s="104"/>
      <c r="AK8915" s="104"/>
      <c r="AL8915" s="104"/>
      <c r="AO8915" s="104"/>
      <c r="AP8915" s="104"/>
    </row>
    <row r="8916" spans="21:42" ht="15" customHeight="1" x14ac:dyDescent="0.25">
      <c r="U8916" s="104"/>
      <c r="AB8916" s="104"/>
      <c r="AC8916" s="104"/>
      <c r="AF8916" s="104"/>
      <c r="AG8916" s="104"/>
      <c r="AK8916" s="104"/>
      <c r="AL8916" s="104"/>
      <c r="AO8916" s="104"/>
      <c r="AP8916" s="104"/>
    </row>
    <row r="8917" spans="21:42" ht="15" customHeight="1" x14ac:dyDescent="0.25">
      <c r="U8917" s="104"/>
      <c r="AB8917" s="104"/>
      <c r="AC8917" s="104"/>
      <c r="AF8917" s="104"/>
      <c r="AG8917" s="104"/>
      <c r="AK8917" s="104"/>
      <c r="AL8917" s="104"/>
      <c r="AO8917" s="104"/>
      <c r="AP8917" s="104"/>
    </row>
    <row r="8918" spans="21:42" ht="15" customHeight="1" x14ac:dyDescent="0.25">
      <c r="U8918" s="104"/>
      <c r="AB8918" s="104"/>
      <c r="AC8918" s="104"/>
      <c r="AF8918" s="104"/>
      <c r="AG8918" s="104"/>
      <c r="AK8918" s="104"/>
      <c r="AL8918" s="104"/>
      <c r="AO8918" s="104"/>
      <c r="AP8918" s="104"/>
    </row>
    <row r="8919" spans="21:42" ht="15" customHeight="1" x14ac:dyDescent="0.25">
      <c r="U8919" s="104"/>
      <c r="AB8919" s="104"/>
      <c r="AC8919" s="104"/>
      <c r="AF8919" s="104"/>
      <c r="AG8919" s="104"/>
      <c r="AK8919" s="104"/>
      <c r="AL8919" s="104"/>
      <c r="AO8919" s="104"/>
      <c r="AP8919" s="104"/>
    </row>
    <row r="8920" spans="21:42" ht="15" customHeight="1" x14ac:dyDescent="0.25">
      <c r="U8920" s="104"/>
      <c r="AB8920" s="104"/>
      <c r="AC8920" s="104"/>
      <c r="AF8920" s="104"/>
      <c r="AG8920" s="104"/>
      <c r="AK8920" s="104"/>
      <c r="AL8920" s="104"/>
      <c r="AO8920" s="104"/>
      <c r="AP8920" s="104"/>
    </row>
    <row r="8921" spans="21:42" ht="15" customHeight="1" x14ac:dyDescent="0.25">
      <c r="U8921" s="104"/>
      <c r="AB8921" s="104"/>
      <c r="AC8921" s="104"/>
      <c r="AF8921" s="104"/>
      <c r="AG8921" s="104"/>
      <c r="AK8921" s="104"/>
      <c r="AL8921" s="104"/>
      <c r="AO8921" s="104"/>
      <c r="AP8921" s="104"/>
    </row>
    <row r="8922" spans="21:42" ht="15" customHeight="1" x14ac:dyDescent="0.25">
      <c r="U8922" s="104"/>
      <c r="AB8922" s="104"/>
      <c r="AC8922" s="104"/>
      <c r="AF8922" s="104"/>
      <c r="AG8922" s="104"/>
      <c r="AK8922" s="104"/>
      <c r="AL8922" s="104"/>
      <c r="AO8922" s="104"/>
      <c r="AP8922" s="104"/>
    </row>
    <row r="8923" spans="21:42" ht="15" customHeight="1" x14ac:dyDescent="0.25">
      <c r="U8923" s="104"/>
      <c r="AB8923" s="104"/>
      <c r="AC8923" s="104"/>
      <c r="AF8923" s="104"/>
      <c r="AG8923" s="104"/>
      <c r="AK8923" s="104"/>
      <c r="AL8923" s="104"/>
      <c r="AO8923" s="104"/>
      <c r="AP8923" s="104"/>
    </row>
    <row r="8924" spans="21:42" ht="15" customHeight="1" x14ac:dyDescent="0.25">
      <c r="U8924" s="104"/>
      <c r="AB8924" s="104"/>
      <c r="AC8924" s="104"/>
      <c r="AF8924" s="104"/>
      <c r="AG8924" s="104"/>
      <c r="AK8924" s="104"/>
      <c r="AL8924" s="104"/>
      <c r="AO8924" s="104"/>
      <c r="AP8924" s="104"/>
    </row>
    <row r="8925" spans="21:42" ht="15" customHeight="1" x14ac:dyDescent="0.25">
      <c r="U8925" s="104"/>
      <c r="AB8925" s="104"/>
      <c r="AC8925" s="104"/>
      <c r="AF8925" s="104"/>
      <c r="AG8925" s="104"/>
      <c r="AK8925" s="104"/>
      <c r="AL8925" s="104"/>
      <c r="AO8925" s="104"/>
      <c r="AP8925" s="104"/>
    </row>
    <row r="8926" spans="21:42" ht="15" customHeight="1" x14ac:dyDescent="0.25">
      <c r="U8926" s="104"/>
      <c r="AB8926" s="104"/>
      <c r="AC8926" s="104"/>
      <c r="AF8926" s="104"/>
      <c r="AG8926" s="104"/>
      <c r="AK8926" s="104"/>
      <c r="AL8926" s="104"/>
      <c r="AO8926" s="104"/>
      <c r="AP8926" s="104"/>
    </row>
    <row r="8927" spans="21:42" ht="15" customHeight="1" x14ac:dyDescent="0.25">
      <c r="U8927" s="104"/>
      <c r="AB8927" s="104"/>
      <c r="AC8927" s="104"/>
      <c r="AF8927" s="104"/>
      <c r="AG8927" s="104"/>
      <c r="AK8927" s="104"/>
      <c r="AL8927" s="104"/>
      <c r="AO8927" s="104"/>
      <c r="AP8927" s="104"/>
    </row>
    <row r="8928" spans="21:42" ht="15" customHeight="1" x14ac:dyDescent="0.25">
      <c r="U8928" s="104"/>
      <c r="AB8928" s="104"/>
      <c r="AC8928" s="104"/>
      <c r="AF8928" s="104"/>
      <c r="AG8928" s="104"/>
      <c r="AK8928" s="104"/>
      <c r="AL8928" s="104"/>
      <c r="AO8928" s="104"/>
      <c r="AP8928" s="104"/>
    </row>
    <row r="8929" spans="21:42" ht="15" customHeight="1" x14ac:dyDescent="0.25">
      <c r="U8929" s="104"/>
      <c r="AB8929" s="104"/>
      <c r="AC8929" s="104"/>
      <c r="AF8929" s="104"/>
      <c r="AG8929" s="104"/>
      <c r="AK8929" s="104"/>
      <c r="AL8929" s="104"/>
      <c r="AO8929" s="104"/>
      <c r="AP8929" s="104"/>
    </row>
    <row r="8930" spans="21:42" ht="15" customHeight="1" x14ac:dyDescent="0.25">
      <c r="U8930" s="104"/>
      <c r="AB8930" s="104"/>
      <c r="AC8930" s="104"/>
      <c r="AF8930" s="104"/>
      <c r="AG8930" s="104"/>
      <c r="AK8930" s="104"/>
      <c r="AL8930" s="104"/>
      <c r="AO8930" s="104"/>
      <c r="AP8930" s="104"/>
    </row>
    <row r="8931" spans="21:42" ht="15" customHeight="1" x14ac:dyDescent="0.25">
      <c r="U8931" s="104"/>
      <c r="AB8931" s="104"/>
      <c r="AC8931" s="104"/>
      <c r="AF8931" s="104"/>
      <c r="AG8931" s="104"/>
      <c r="AK8931" s="104"/>
      <c r="AL8931" s="104"/>
      <c r="AO8931" s="104"/>
      <c r="AP8931" s="104"/>
    </row>
    <row r="8932" spans="21:42" ht="15" customHeight="1" x14ac:dyDescent="0.25">
      <c r="U8932" s="104"/>
      <c r="AB8932" s="104"/>
      <c r="AC8932" s="104"/>
      <c r="AF8932" s="104"/>
      <c r="AG8932" s="104"/>
      <c r="AK8932" s="104"/>
      <c r="AL8932" s="104"/>
      <c r="AO8932" s="104"/>
      <c r="AP8932" s="104"/>
    </row>
    <row r="8933" spans="21:42" ht="15" customHeight="1" x14ac:dyDescent="0.25">
      <c r="U8933" s="104"/>
      <c r="AB8933" s="104"/>
      <c r="AC8933" s="104"/>
      <c r="AF8933" s="104"/>
      <c r="AG8933" s="104"/>
      <c r="AK8933" s="104"/>
      <c r="AL8933" s="104"/>
      <c r="AO8933" s="104"/>
      <c r="AP8933" s="104"/>
    </row>
    <row r="8934" spans="21:42" ht="15" customHeight="1" x14ac:dyDescent="0.25">
      <c r="U8934" s="104"/>
      <c r="AB8934" s="104"/>
      <c r="AC8934" s="104"/>
      <c r="AF8934" s="104"/>
      <c r="AG8934" s="104"/>
      <c r="AK8934" s="104"/>
      <c r="AL8934" s="104"/>
      <c r="AO8934" s="104"/>
      <c r="AP8934" s="104"/>
    </row>
    <row r="8935" spans="21:42" ht="15" customHeight="1" x14ac:dyDescent="0.25">
      <c r="U8935" s="104"/>
      <c r="AB8935" s="104"/>
      <c r="AC8935" s="104"/>
      <c r="AF8935" s="104"/>
      <c r="AG8935" s="104"/>
      <c r="AK8935" s="104"/>
      <c r="AL8935" s="104"/>
      <c r="AO8935" s="104"/>
      <c r="AP8935" s="104"/>
    </row>
    <row r="8936" spans="21:42" ht="15" customHeight="1" x14ac:dyDescent="0.25">
      <c r="U8936" s="104"/>
      <c r="AB8936" s="104"/>
      <c r="AC8936" s="104"/>
      <c r="AF8936" s="104"/>
      <c r="AG8936" s="104"/>
      <c r="AK8936" s="104"/>
      <c r="AL8936" s="104"/>
      <c r="AO8936" s="104"/>
      <c r="AP8936" s="104"/>
    </row>
    <row r="8937" spans="21:42" ht="15" customHeight="1" x14ac:dyDescent="0.25">
      <c r="U8937" s="104"/>
      <c r="AB8937" s="104"/>
      <c r="AC8937" s="104"/>
      <c r="AF8937" s="104"/>
      <c r="AG8937" s="104"/>
      <c r="AK8937" s="104"/>
      <c r="AL8937" s="104"/>
      <c r="AO8937" s="104"/>
      <c r="AP8937" s="104"/>
    </row>
    <row r="8938" spans="21:42" ht="15" customHeight="1" x14ac:dyDescent="0.25">
      <c r="U8938" s="104"/>
      <c r="AB8938" s="104"/>
      <c r="AC8938" s="104"/>
      <c r="AF8938" s="104"/>
      <c r="AG8938" s="104"/>
      <c r="AK8938" s="104"/>
      <c r="AL8938" s="104"/>
      <c r="AO8938" s="104"/>
      <c r="AP8938" s="104"/>
    </row>
    <row r="8939" spans="21:42" ht="15" customHeight="1" x14ac:dyDescent="0.25">
      <c r="U8939" s="104"/>
      <c r="AB8939" s="104"/>
      <c r="AC8939" s="104"/>
      <c r="AF8939" s="104"/>
      <c r="AG8939" s="104"/>
      <c r="AK8939" s="104"/>
      <c r="AL8939" s="104"/>
      <c r="AO8939" s="104"/>
      <c r="AP8939" s="104"/>
    </row>
    <row r="8940" spans="21:42" ht="15" customHeight="1" x14ac:dyDescent="0.25">
      <c r="U8940" s="104"/>
      <c r="AB8940" s="104"/>
      <c r="AC8940" s="104"/>
      <c r="AF8940" s="104"/>
      <c r="AG8940" s="104"/>
      <c r="AK8940" s="104"/>
      <c r="AL8940" s="104"/>
      <c r="AO8940" s="104"/>
      <c r="AP8940" s="104"/>
    </row>
    <row r="8941" spans="21:42" ht="15" customHeight="1" x14ac:dyDescent="0.25">
      <c r="U8941" s="104"/>
      <c r="AB8941" s="104"/>
      <c r="AC8941" s="104"/>
      <c r="AF8941" s="104"/>
      <c r="AG8941" s="104"/>
      <c r="AK8941" s="104"/>
      <c r="AL8941" s="104"/>
      <c r="AO8941" s="104"/>
      <c r="AP8941" s="104"/>
    </row>
    <row r="8942" spans="21:42" ht="15" customHeight="1" x14ac:dyDescent="0.25">
      <c r="U8942" s="104"/>
      <c r="AB8942" s="104"/>
      <c r="AC8942" s="104"/>
      <c r="AF8942" s="104"/>
      <c r="AG8942" s="104"/>
      <c r="AK8942" s="104"/>
      <c r="AL8942" s="104"/>
      <c r="AO8942" s="104"/>
      <c r="AP8942" s="104"/>
    </row>
    <row r="8943" spans="21:42" ht="15" customHeight="1" x14ac:dyDescent="0.25">
      <c r="U8943" s="104"/>
      <c r="AB8943" s="104"/>
      <c r="AC8943" s="104"/>
      <c r="AF8943" s="104"/>
      <c r="AG8943" s="104"/>
      <c r="AK8943" s="104"/>
      <c r="AL8943" s="104"/>
      <c r="AO8943" s="104"/>
      <c r="AP8943" s="104"/>
    </row>
    <row r="8944" spans="21:42" ht="15" customHeight="1" x14ac:dyDescent="0.25">
      <c r="U8944" s="104"/>
      <c r="AB8944" s="104"/>
      <c r="AC8944" s="104"/>
      <c r="AF8944" s="104"/>
      <c r="AG8944" s="104"/>
      <c r="AK8944" s="104"/>
      <c r="AL8944" s="104"/>
      <c r="AO8944" s="104"/>
      <c r="AP8944" s="104"/>
    </row>
    <row r="8945" spans="21:42" ht="15" customHeight="1" x14ac:dyDescent="0.25">
      <c r="U8945" s="104"/>
      <c r="AB8945" s="104"/>
      <c r="AC8945" s="104"/>
      <c r="AF8945" s="104"/>
      <c r="AG8945" s="104"/>
      <c r="AK8945" s="104"/>
      <c r="AL8945" s="104"/>
      <c r="AO8945" s="104"/>
      <c r="AP8945" s="104"/>
    </row>
    <row r="8946" spans="21:42" ht="15" customHeight="1" x14ac:dyDescent="0.25">
      <c r="U8946" s="104"/>
      <c r="AB8946" s="104"/>
      <c r="AC8946" s="104"/>
      <c r="AF8946" s="104"/>
      <c r="AG8946" s="104"/>
      <c r="AK8946" s="104"/>
      <c r="AL8946" s="104"/>
      <c r="AO8946" s="104"/>
      <c r="AP8946" s="104"/>
    </row>
    <row r="8947" spans="21:42" ht="15" customHeight="1" x14ac:dyDescent="0.25">
      <c r="U8947" s="104"/>
      <c r="AB8947" s="104"/>
      <c r="AC8947" s="104"/>
      <c r="AF8947" s="104"/>
      <c r="AG8947" s="104"/>
      <c r="AK8947" s="104"/>
      <c r="AL8947" s="104"/>
      <c r="AO8947" s="104"/>
      <c r="AP8947" s="104"/>
    </row>
    <row r="8948" spans="21:42" ht="15" customHeight="1" x14ac:dyDescent="0.25">
      <c r="U8948" s="104"/>
      <c r="AB8948" s="104"/>
      <c r="AC8948" s="104"/>
      <c r="AF8948" s="104"/>
      <c r="AG8948" s="104"/>
      <c r="AK8948" s="104"/>
      <c r="AL8948" s="104"/>
      <c r="AO8948" s="104"/>
      <c r="AP8948" s="104"/>
    </row>
    <row r="8949" spans="21:42" ht="15" customHeight="1" x14ac:dyDescent="0.25">
      <c r="U8949" s="104"/>
      <c r="AB8949" s="104"/>
      <c r="AC8949" s="104"/>
      <c r="AF8949" s="104"/>
      <c r="AG8949" s="104"/>
      <c r="AK8949" s="104"/>
      <c r="AL8949" s="104"/>
      <c r="AO8949" s="104"/>
      <c r="AP8949" s="104"/>
    </row>
    <row r="8950" spans="21:42" ht="15" customHeight="1" x14ac:dyDescent="0.25">
      <c r="U8950" s="104"/>
      <c r="AB8950" s="104"/>
      <c r="AC8950" s="104"/>
      <c r="AF8950" s="104"/>
      <c r="AG8950" s="104"/>
      <c r="AK8950" s="104"/>
      <c r="AL8950" s="104"/>
      <c r="AO8950" s="104"/>
      <c r="AP8950" s="104"/>
    </row>
    <row r="8951" spans="21:42" ht="15" customHeight="1" x14ac:dyDescent="0.25">
      <c r="U8951" s="104"/>
      <c r="AB8951" s="104"/>
      <c r="AC8951" s="104"/>
      <c r="AF8951" s="104"/>
      <c r="AG8951" s="104"/>
      <c r="AK8951" s="104"/>
      <c r="AL8951" s="104"/>
      <c r="AO8951" s="104"/>
      <c r="AP8951" s="104"/>
    </row>
    <row r="8952" spans="21:42" ht="15" customHeight="1" x14ac:dyDescent="0.25">
      <c r="U8952" s="104"/>
      <c r="AB8952" s="104"/>
      <c r="AC8952" s="104"/>
      <c r="AF8952" s="104"/>
      <c r="AG8952" s="104"/>
      <c r="AK8952" s="104"/>
      <c r="AL8952" s="104"/>
      <c r="AO8952" s="104"/>
      <c r="AP8952" s="104"/>
    </row>
    <row r="8953" spans="21:42" ht="15" customHeight="1" x14ac:dyDescent="0.25">
      <c r="U8953" s="104"/>
      <c r="AB8953" s="104"/>
      <c r="AC8953" s="104"/>
      <c r="AF8953" s="104"/>
      <c r="AG8953" s="104"/>
      <c r="AK8953" s="104"/>
      <c r="AL8953" s="104"/>
      <c r="AO8953" s="104"/>
      <c r="AP8953" s="104"/>
    </row>
    <row r="8954" spans="21:42" ht="15" customHeight="1" x14ac:dyDescent="0.25">
      <c r="U8954" s="104"/>
      <c r="AB8954" s="104"/>
      <c r="AC8954" s="104"/>
      <c r="AF8954" s="104"/>
      <c r="AG8954" s="104"/>
      <c r="AK8954" s="104"/>
      <c r="AL8954" s="104"/>
      <c r="AO8954" s="104"/>
      <c r="AP8954" s="104"/>
    </row>
    <row r="8955" spans="21:42" ht="15" customHeight="1" x14ac:dyDescent="0.25">
      <c r="U8955" s="104"/>
      <c r="AB8955" s="104"/>
      <c r="AC8955" s="104"/>
      <c r="AF8955" s="104"/>
      <c r="AG8955" s="104"/>
      <c r="AK8955" s="104"/>
      <c r="AL8955" s="104"/>
      <c r="AO8955" s="104"/>
      <c r="AP8955" s="104"/>
    </row>
    <row r="8956" spans="21:42" ht="15" customHeight="1" x14ac:dyDescent="0.25">
      <c r="U8956" s="104"/>
      <c r="AB8956" s="104"/>
      <c r="AC8956" s="104"/>
      <c r="AF8956" s="104"/>
      <c r="AG8956" s="104"/>
      <c r="AK8956" s="104"/>
      <c r="AL8956" s="104"/>
      <c r="AO8956" s="104"/>
      <c r="AP8956" s="104"/>
    </row>
    <row r="8957" spans="21:42" ht="15" customHeight="1" x14ac:dyDescent="0.25">
      <c r="U8957" s="104"/>
      <c r="AB8957" s="104"/>
      <c r="AC8957" s="104"/>
      <c r="AF8957" s="104"/>
      <c r="AG8957" s="104"/>
      <c r="AK8957" s="104"/>
      <c r="AL8957" s="104"/>
      <c r="AO8957" s="104"/>
      <c r="AP8957" s="104"/>
    </row>
    <row r="8958" spans="21:42" ht="15" customHeight="1" x14ac:dyDescent="0.25">
      <c r="U8958" s="104"/>
      <c r="AB8958" s="104"/>
      <c r="AC8958" s="104"/>
      <c r="AF8958" s="104"/>
      <c r="AG8958" s="104"/>
      <c r="AK8958" s="104"/>
      <c r="AL8958" s="104"/>
      <c r="AO8958" s="104"/>
      <c r="AP8958" s="104"/>
    </row>
    <row r="8959" spans="21:42" ht="15" customHeight="1" x14ac:dyDescent="0.25">
      <c r="U8959" s="104"/>
      <c r="AB8959" s="104"/>
      <c r="AC8959" s="104"/>
      <c r="AF8959" s="104"/>
      <c r="AG8959" s="104"/>
      <c r="AK8959" s="104"/>
      <c r="AL8959" s="104"/>
      <c r="AO8959" s="104"/>
      <c r="AP8959" s="104"/>
    </row>
    <row r="8960" spans="21:42" ht="15" customHeight="1" x14ac:dyDescent="0.25">
      <c r="U8960" s="104"/>
      <c r="AB8960" s="104"/>
      <c r="AC8960" s="104"/>
      <c r="AF8960" s="104"/>
      <c r="AG8960" s="104"/>
      <c r="AK8960" s="104"/>
      <c r="AL8960" s="104"/>
      <c r="AO8960" s="104"/>
      <c r="AP8960" s="104"/>
    </row>
    <row r="8961" spans="21:42" ht="15" customHeight="1" x14ac:dyDescent="0.25">
      <c r="U8961" s="104"/>
      <c r="AB8961" s="104"/>
      <c r="AC8961" s="104"/>
      <c r="AF8961" s="104"/>
      <c r="AG8961" s="104"/>
      <c r="AK8961" s="104"/>
      <c r="AL8961" s="104"/>
      <c r="AO8961" s="104"/>
      <c r="AP8961" s="104"/>
    </row>
    <row r="8962" spans="21:42" ht="15" customHeight="1" x14ac:dyDescent="0.25">
      <c r="U8962" s="104"/>
      <c r="AB8962" s="104"/>
      <c r="AC8962" s="104"/>
      <c r="AF8962" s="104"/>
      <c r="AG8962" s="104"/>
      <c r="AK8962" s="104"/>
      <c r="AL8962" s="104"/>
      <c r="AO8962" s="104"/>
      <c r="AP8962" s="104"/>
    </row>
    <row r="8963" spans="21:42" ht="15" customHeight="1" x14ac:dyDescent="0.25">
      <c r="U8963" s="104"/>
      <c r="AB8963" s="104"/>
      <c r="AC8963" s="104"/>
      <c r="AF8963" s="104"/>
      <c r="AG8963" s="104"/>
      <c r="AK8963" s="104"/>
      <c r="AL8963" s="104"/>
      <c r="AO8963" s="104"/>
      <c r="AP8963" s="104"/>
    </row>
    <row r="8964" spans="21:42" ht="15" customHeight="1" x14ac:dyDescent="0.25">
      <c r="U8964" s="104"/>
      <c r="AB8964" s="104"/>
      <c r="AC8964" s="104"/>
      <c r="AF8964" s="104"/>
      <c r="AG8964" s="104"/>
      <c r="AK8964" s="104"/>
      <c r="AL8964" s="104"/>
      <c r="AO8964" s="104"/>
      <c r="AP8964" s="104"/>
    </row>
    <row r="8965" spans="21:42" ht="15" customHeight="1" x14ac:dyDescent="0.25">
      <c r="U8965" s="104"/>
      <c r="AB8965" s="104"/>
      <c r="AC8965" s="104"/>
      <c r="AF8965" s="104"/>
      <c r="AG8965" s="104"/>
      <c r="AK8965" s="104"/>
      <c r="AL8965" s="104"/>
      <c r="AO8965" s="104"/>
      <c r="AP8965" s="104"/>
    </row>
    <row r="8966" spans="21:42" ht="15" customHeight="1" x14ac:dyDescent="0.25">
      <c r="U8966" s="104"/>
      <c r="AB8966" s="104"/>
      <c r="AC8966" s="104"/>
      <c r="AF8966" s="104"/>
      <c r="AG8966" s="104"/>
      <c r="AK8966" s="104"/>
      <c r="AL8966" s="104"/>
      <c r="AO8966" s="104"/>
      <c r="AP8966" s="104"/>
    </row>
    <row r="8967" spans="21:42" ht="15" customHeight="1" x14ac:dyDescent="0.25">
      <c r="U8967" s="104"/>
      <c r="AB8967" s="104"/>
      <c r="AC8967" s="104"/>
      <c r="AF8967" s="104"/>
      <c r="AG8967" s="104"/>
      <c r="AK8967" s="104"/>
      <c r="AL8967" s="104"/>
      <c r="AO8967" s="104"/>
      <c r="AP8967" s="104"/>
    </row>
    <row r="8968" spans="21:42" ht="15" customHeight="1" x14ac:dyDescent="0.25">
      <c r="U8968" s="104"/>
      <c r="AB8968" s="104"/>
      <c r="AC8968" s="104"/>
      <c r="AF8968" s="104"/>
      <c r="AG8968" s="104"/>
      <c r="AK8968" s="104"/>
      <c r="AL8968" s="104"/>
      <c r="AO8968" s="104"/>
      <c r="AP8968" s="104"/>
    </row>
    <row r="8969" spans="21:42" ht="15" customHeight="1" x14ac:dyDescent="0.25">
      <c r="U8969" s="104"/>
      <c r="AB8969" s="104"/>
      <c r="AC8969" s="104"/>
      <c r="AF8969" s="104"/>
      <c r="AG8969" s="104"/>
      <c r="AK8969" s="104"/>
      <c r="AL8969" s="104"/>
      <c r="AO8969" s="104"/>
      <c r="AP8969" s="104"/>
    </row>
    <row r="8970" spans="21:42" ht="15" customHeight="1" x14ac:dyDescent="0.25">
      <c r="U8970" s="104"/>
      <c r="AB8970" s="104"/>
      <c r="AC8970" s="104"/>
      <c r="AF8970" s="104"/>
      <c r="AG8970" s="104"/>
      <c r="AK8970" s="104"/>
      <c r="AL8970" s="104"/>
      <c r="AO8970" s="104"/>
      <c r="AP8970" s="104"/>
    </row>
    <row r="8971" spans="21:42" ht="15" customHeight="1" x14ac:dyDescent="0.25">
      <c r="U8971" s="104"/>
      <c r="AB8971" s="104"/>
      <c r="AC8971" s="104"/>
      <c r="AF8971" s="104"/>
      <c r="AG8971" s="104"/>
      <c r="AK8971" s="104"/>
      <c r="AL8971" s="104"/>
      <c r="AO8971" s="104"/>
      <c r="AP8971" s="104"/>
    </row>
    <row r="8972" spans="21:42" ht="15" customHeight="1" x14ac:dyDescent="0.25">
      <c r="U8972" s="104"/>
      <c r="AB8972" s="104"/>
      <c r="AC8972" s="104"/>
      <c r="AF8972" s="104"/>
      <c r="AG8972" s="104"/>
      <c r="AK8972" s="104"/>
      <c r="AL8972" s="104"/>
      <c r="AO8972" s="104"/>
      <c r="AP8972" s="104"/>
    </row>
    <row r="8973" spans="21:42" ht="15" customHeight="1" x14ac:dyDescent="0.25">
      <c r="U8973" s="104"/>
      <c r="AB8973" s="104"/>
      <c r="AC8973" s="104"/>
      <c r="AF8973" s="104"/>
      <c r="AG8973" s="104"/>
      <c r="AK8973" s="104"/>
      <c r="AL8973" s="104"/>
      <c r="AO8973" s="104"/>
      <c r="AP8973" s="104"/>
    </row>
    <row r="8974" spans="21:42" ht="15" customHeight="1" x14ac:dyDescent="0.25">
      <c r="U8974" s="104"/>
      <c r="AB8974" s="104"/>
      <c r="AC8974" s="104"/>
      <c r="AF8974" s="104"/>
      <c r="AG8974" s="104"/>
      <c r="AK8974" s="104"/>
      <c r="AL8974" s="104"/>
      <c r="AO8974" s="104"/>
      <c r="AP8974" s="104"/>
    </row>
    <row r="8975" spans="21:42" ht="15" customHeight="1" x14ac:dyDescent="0.25">
      <c r="U8975" s="104"/>
      <c r="AB8975" s="104"/>
      <c r="AC8975" s="104"/>
      <c r="AF8975" s="104"/>
      <c r="AG8975" s="104"/>
      <c r="AK8975" s="104"/>
      <c r="AL8975" s="104"/>
      <c r="AO8975" s="104"/>
      <c r="AP8975" s="104"/>
    </row>
    <row r="8976" spans="21:42" ht="15" customHeight="1" x14ac:dyDescent="0.25">
      <c r="U8976" s="104"/>
      <c r="AB8976" s="104"/>
      <c r="AC8976" s="104"/>
      <c r="AF8976" s="104"/>
      <c r="AG8976" s="104"/>
      <c r="AK8976" s="104"/>
      <c r="AL8976" s="104"/>
      <c r="AO8976" s="104"/>
      <c r="AP8976" s="104"/>
    </row>
    <row r="8977" spans="21:42" ht="15" customHeight="1" x14ac:dyDescent="0.25">
      <c r="U8977" s="104"/>
      <c r="AB8977" s="104"/>
      <c r="AC8977" s="104"/>
      <c r="AF8977" s="104"/>
      <c r="AG8977" s="104"/>
      <c r="AK8977" s="104"/>
      <c r="AL8977" s="104"/>
      <c r="AO8977" s="104"/>
      <c r="AP8977" s="104"/>
    </row>
    <row r="8978" spans="21:42" ht="15" customHeight="1" x14ac:dyDescent="0.25">
      <c r="U8978" s="104"/>
      <c r="AB8978" s="104"/>
      <c r="AC8978" s="104"/>
      <c r="AF8978" s="104"/>
      <c r="AG8978" s="104"/>
      <c r="AK8978" s="104"/>
      <c r="AL8978" s="104"/>
      <c r="AO8978" s="104"/>
      <c r="AP8978" s="104"/>
    </row>
    <row r="8979" spans="21:42" ht="15" customHeight="1" x14ac:dyDescent="0.25">
      <c r="U8979" s="104"/>
      <c r="AB8979" s="104"/>
      <c r="AC8979" s="104"/>
      <c r="AF8979" s="104"/>
      <c r="AG8979" s="104"/>
      <c r="AK8979" s="104"/>
      <c r="AL8979" s="104"/>
      <c r="AO8979" s="104"/>
      <c r="AP8979" s="104"/>
    </row>
    <row r="8980" spans="21:42" ht="15" customHeight="1" x14ac:dyDescent="0.25">
      <c r="U8980" s="104"/>
      <c r="AB8980" s="104"/>
      <c r="AC8980" s="104"/>
      <c r="AF8980" s="104"/>
      <c r="AG8980" s="104"/>
      <c r="AK8980" s="104"/>
      <c r="AL8980" s="104"/>
      <c r="AO8980" s="104"/>
      <c r="AP8980" s="104"/>
    </row>
    <row r="8981" spans="21:42" ht="15" customHeight="1" x14ac:dyDescent="0.25">
      <c r="U8981" s="104"/>
      <c r="AB8981" s="104"/>
      <c r="AC8981" s="104"/>
      <c r="AF8981" s="104"/>
      <c r="AG8981" s="104"/>
      <c r="AK8981" s="104"/>
      <c r="AL8981" s="104"/>
      <c r="AO8981" s="104"/>
      <c r="AP8981" s="104"/>
    </row>
    <row r="8982" spans="21:42" ht="15" customHeight="1" x14ac:dyDescent="0.25">
      <c r="U8982" s="104"/>
      <c r="AB8982" s="104"/>
      <c r="AC8982" s="104"/>
      <c r="AF8982" s="104"/>
      <c r="AG8982" s="104"/>
      <c r="AK8982" s="104"/>
      <c r="AL8982" s="104"/>
      <c r="AO8982" s="104"/>
      <c r="AP8982" s="104"/>
    </row>
    <row r="8983" spans="21:42" ht="15" customHeight="1" x14ac:dyDescent="0.25">
      <c r="U8983" s="104"/>
      <c r="AB8983" s="104"/>
      <c r="AC8983" s="104"/>
      <c r="AF8983" s="104"/>
      <c r="AG8983" s="104"/>
      <c r="AK8983" s="104"/>
      <c r="AL8983" s="104"/>
      <c r="AO8983" s="104"/>
      <c r="AP8983" s="104"/>
    </row>
    <row r="8984" spans="21:42" ht="15" customHeight="1" x14ac:dyDescent="0.25">
      <c r="U8984" s="104"/>
      <c r="AB8984" s="104"/>
      <c r="AC8984" s="104"/>
      <c r="AF8984" s="104"/>
      <c r="AG8984" s="104"/>
      <c r="AK8984" s="104"/>
      <c r="AL8984" s="104"/>
      <c r="AO8984" s="104"/>
      <c r="AP8984" s="104"/>
    </row>
    <row r="8985" spans="21:42" ht="15" customHeight="1" x14ac:dyDescent="0.25">
      <c r="U8985" s="104"/>
      <c r="AB8985" s="104"/>
      <c r="AC8985" s="104"/>
      <c r="AF8985" s="104"/>
      <c r="AG8985" s="104"/>
      <c r="AK8985" s="104"/>
      <c r="AL8985" s="104"/>
      <c r="AO8985" s="104"/>
      <c r="AP8985" s="104"/>
    </row>
    <row r="8986" spans="21:42" ht="15" customHeight="1" x14ac:dyDescent="0.25">
      <c r="U8986" s="104"/>
      <c r="AB8986" s="104"/>
      <c r="AC8986" s="104"/>
      <c r="AF8986" s="104"/>
      <c r="AG8986" s="104"/>
      <c r="AK8986" s="104"/>
      <c r="AL8986" s="104"/>
      <c r="AO8986" s="104"/>
      <c r="AP8986" s="104"/>
    </row>
    <row r="8987" spans="21:42" ht="15" customHeight="1" x14ac:dyDescent="0.25">
      <c r="U8987" s="104"/>
      <c r="AB8987" s="104"/>
      <c r="AC8987" s="104"/>
      <c r="AF8987" s="104"/>
      <c r="AG8987" s="104"/>
      <c r="AK8987" s="104"/>
      <c r="AL8987" s="104"/>
      <c r="AO8987" s="104"/>
      <c r="AP8987" s="104"/>
    </row>
    <row r="8988" spans="21:42" ht="15" customHeight="1" x14ac:dyDescent="0.25">
      <c r="U8988" s="104"/>
      <c r="AB8988" s="104"/>
      <c r="AC8988" s="104"/>
      <c r="AF8988" s="104"/>
      <c r="AG8988" s="104"/>
      <c r="AK8988" s="104"/>
      <c r="AL8988" s="104"/>
      <c r="AO8988" s="104"/>
      <c r="AP8988" s="104"/>
    </row>
    <row r="8989" spans="21:42" ht="15" customHeight="1" x14ac:dyDescent="0.25">
      <c r="U8989" s="104"/>
      <c r="AB8989" s="104"/>
      <c r="AC8989" s="104"/>
      <c r="AF8989" s="104"/>
      <c r="AG8989" s="104"/>
      <c r="AK8989" s="104"/>
      <c r="AL8989" s="104"/>
      <c r="AO8989" s="104"/>
      <c r="AP8989" s="104"/>
    </row>
    <row r="8990" spans="21:42" ht="15" customHeight="1" x14ac:dyDescent="0.25">
      <c r="U8990" s="104"/>
      <c r="AB8990" s="104"/>
      <c r="AC8990" s="104"/>
      <c r="AF8990" s="104"/>
      <c r="AG8990" s="104"/>
      <c r="AK8990" s="104"/>
      <c r="AL8990" s="104"/>
      <c r="AO8990" s="104"/>
      <c r="AP8990" s="104"/>
    </row>
    <row r="8991" spans="21:42" ht="15" customHeight="1" x14ac:dyDescent="0.25">
      <c r="U8991" s="104"/>
      <c r="AB8991" s="104"/>
      <c r="AC8991" s="104"/>
      <c r="AF8991" s="104"/>
      <c r="AG8991" s="104"/>
      <c r="AK8991" s="104"/>
      <c r="AL8991" s="104"/>
      <c r="AO8991" s="104"/>
      <c r="AP8991" s="104"/>
    </row>
    <row r="8992" spans="21:42" ht="15" customHeight="1" x14ac:dyDescent="0.25">
      <c r="U8992" s="104"/>
      <c r="AB8992" s="104"/>
      <c r="AC8992" s="104"/>
      <c r="AF8992" s="104"/>
      <c r="AG8992" s="104"/>
      <c r="AK8992" s="104"/>
      <c r="AL8992" s="104"/>
      <c r="AO8992" s="104"/>
      <c r="AP8992" s="104"/>
    </row>
    <row r="8993" spans="21:42" ht="15" customHeight="1" x14ac:dyDescent="0.25">
      <c r="U8993" s="104"/>
      <c r="AB8993" s="104"/>
      <c r="AC8993" s="104"/>
      <c r="AF8993" s="104"/>
      <c r="AG8993" s="104"/>
      <c r="AK8993" s="104"/>
      <c r="AL8993" s="104"/>
      <c r="AO8993" s="104"/>
      <c r="AP8993" s="104"/>
    </row>
    <row r="8994" spans="21:42" ht="15" customHeight="1" x14ac:dyDescent="0.25">
      <c r="U8994" s="104"/>
      <c r="AB8994" s="104"/>
      <c r="AC8994" s="104"/>
      <c r="AF8994" s="104"/>
      <c r="AG8994" s="104"/>
      <c r="AK8994" s="104"/>
      <c r="AL8994" s="104"/>
      <c r="AO8994" s="104"/>
      <c r="AP8994" s="104"/>
    </row>
    <row r="8995" spans="21:42" ht="15" customHeight="1" x14ac:dyDescent="0.25">
      <c r="U8995" s="104"/>
      <c r="AB8995" s="104"/>
      <c r="AC8995" s="104"/>
      <c r="AF8995" s="104"/>
      <c r="AG8995" s="104"/>
      <c r="AK8995" s="104"/>
      <c r="AL8995" s="104"/>
      <c r="AO8995" s="104"/>
      <c r="AP8995" s="104"/>
    </row>
    <row r="8996" spans="21:42" ht="15" customHeight="1" x14ac:dyDescent="0.25">
      <c r="U8996" s="104"/>
      <c r="AB8996" s="104"/>
      <c r="AC8996" s="104"/>
      <c r="AF8996" s="104"/>
      <c r="AG8996" s="104"/>
      <c r="AK8996" s="104"/>
      <c r="AL8996" s="104"/>
      <c r="AO8996" s="104"/>
      <c r="AP8996" s="104"/>
    </row>
    <row r="8997" spans="21:42" ht="15" customHeight="1" x14ac:dyDescent="0.25">
      <c r="U8997" s="104"/>
      <c r="AB8997" s="104"/>
      <c r="AC8997" s="104"/>
      <c r="AF8997" s="104"/>
      <c r="AG8997" s="104"/>
      <c r="AK8997" s="104"/>
      <c r="AL8997" s="104"/>
      <c r="AO8997" s="104"/>
      <c r="AP8997" s="104"/>
    </row>
    <row r="8998" spans="21:42" ht="15" customHeight="1" x14ac:dyDescent="0.25">
      <c r="U8998" s="104"/>
      <c r="AB8998" s="104"/>
      <c r="AC8998" s="104"/>
      <c r="AF8998" s="104"/>
      <c r="AG8998" s="104"/>
      <c r="AK8998" s="104"/>
      <c r="AL8998" s="104"/>
      <c r="AO8998" s="104"/>
      <c r="AP8998" s="104"/>
    </row>
    <row r="8999" spans="21:42" ht="15" customHeight="1" x14ac:dyDescent="0.25">
      <c r="U8999" s="104"/>
      <c r="AB8999" s="104"/>
      <c r="AC8999" s="104"/>
      <c r="AF8999" s="104"/>
      <c r="AG8999" s="104"/>
      <c r="AK8999" s="104"/>
      <c r="AL8999" s="104"/>
      <c r="AO8999" s="104"/>
      <c r="AP8999" s="104"/>
    </row>
    <row r="9000" spans="21:42" ht="15" customHeight="1" x14ac:dyDescent="0.25">
      <c r="U9000" s="104"/>
      <c r="AB9000" s="104"/>
      <c r="AC9000" s="104"/>
      <c r="AF9000" s="104"/>
      <c r="AG9000" s="104"/>
      <c r="AK9000" s="104"/>
      <c r="AL9000" s="104"/>
      <c r="AO9000" s="104"/>
      <c r="AP9000" s="104"/>
    </row>
    <row r="9001" spans="21:42" ht="15" customHeight="1" x14ac:dyDescent="0.25">
      <c r="U9001" s="104"/>
      <c r="AB9001" s="104"/>
      <c r="AC9001" s="104"/>
      <c r="AF9001" s="104"/>
      <c r="AG9001" s="104"/>
      <c r="AK9001" s="104"/>
      <c r="AL9001" s="104"/>
      <c r="AO9001" s="104"/>
      <c r="AP9001" s="104"/>
    </row>
    <row r="9002" spans="21:42" ht="15" customHeight="1" x14ac:dyDescent="0.25">
      <c r="U9002" s="104"/>
      <c r="AB9002" s="104"/>
      <c r="AC9002" s="104"/>
      <c r="AF9002" s="104"/>
      <c r="AG9002" s="104"/>
      <c r="AK9002" s="104"/>
      <c r="AL9002" s="104"/>
      <c r="AO9002" s="104"/>
      <c r="AP9002" s="104"/>
    </row>
    <row r="9003" spans="21:42" ht="15" customHeight="1" x14ac:dyDescent="0.25">
      <c r="U9003" s="104"/>
      <c r="AB9003" s="104"/>
      <c r="AC9003" s="104"/>
      <c r="AF9003" s="104"/>
      <c r="AG9003" s="104"/>
      <c r="AK9003" s="104"/>
      <c r="AL9003" s="104"/>
      <c r="AO9003" s="104"/>
      <c r="AP9003" s="104"/>
    </row>
    <row r="9004" spans="21:42" ht="15" customHeight="1" x14ac:dyDescent="0.25">
      <c r="U9004" s="104"/>
      <c r="AB9004" s="104"/>
      <c r="AC9004" s="104"/>
      <c r="AF9004" s="104"/>
      <c r="AG9004" s="104"/>
      <c r="AK9004" s="104"/>
      <c r="AL9004" s="104"/>
      <c r="AO9004" s="104"/>
      <c r="AP9004" s="104"/>
    </row>
    <row r="9005" spans="21:42" ht="15" customHeight="1" x14ac:dyDescent="0.25">
      <c r="U9005" s="104"/>
      <c r="AB9005" s="104"/>
      <c r="AC9005" s="104"/>
      <c r="AF9005" s="104"/>
      <c r="AG9005" s="104"/>
      <c r="AK9005" s="104"/>
      <c r="AL9005" s="104"/>
      <c r="AO9005" s="104"/>
      <c r="AP9005" s="104"/>
    </row>
    <row r="9006" spans="21:42" ht="15" customHeight="1" x14ac:dyDescent="0.25">
      <c r="U9006" s="104"/>
      <c r="AB9006" s="104"/>
      <c r="AC9006" s="104"/>
      <c r="AF9006" s="104"/>
      <c r="AG9006" s="104"/>
      <c r="AK9006" s="104"/>
      <c r="AL9006" s="104"/>
      <c r="AO9006" s="104"/>
      <c r="AP9006" s="104"/>
    </row>
    <row r="9007" spans="21:42" ht="15" customHeight="1" x14ac:dyDescent="0.25">
      <c r="U9007" s="104"/>
      <c r="AB9007" s="104"/>
      <c r="AC9007" s="104"/>
      <c r="AF9007" s="104"/>
      <c r="AG9007" s="104"/>
      <c r="AK9007" s="104"/>
      <c r="AL9007" s="104"/>
      <c r="AO9007" s="104"/>
      <c r="AP9007" s="104"/>
    </row>
    <row r="9008" spans="21:42" ht="15" customHeight="1" x14ac:dyDescent="0.25">
      <c r="U9008" s="104"/>
      <c r="AB9008" s="104"/>
      <c r="AC9008" s="104"/>
      <c r="AF9008" s="104"/>
      <c r="AG9008" s="104"/>
      <c r="AK9008" s="104"/>
      <c r="AL9008" s="104"/>
      <c r="AO9008" s="104"/>
      <c r="AP9008" s="104"/>
    </row>
    <row r="9009" spans="21:42" ht="15" customHeight="1" x14ac:dyDescent="0.25">
      <c r="U9009" s="104"/>
      <c r="AB9009" s="104"/>
      <c r="AC9009" s="104"/>
      <c r="AF9009" s="104"/>
      <c r="AG9009" s="104"/>
      <c r="AK9009" s="104"/>
      <c r="AL9009" s="104"/>
      <c r="AO9009" s="104"/>
      <c r="AP9009" s="104"/>
    </row>
    <row r="9010" spans="21:42" ht="15" customHeight="1" x14ac:dyDescent="0.25">
      <c r="U9010" s="104"/>
      <c r="AB9010" s="104"/>
      <c r="AC9010" s="104"/>
      <c r="AF9010" s="104"/>
      <c r="AG9010" s="104"/>
      <c r="AK9010" s="104"/>
      <c r="AL9010" s="104"/>
      <c r="AO9010" s="104"/>
      <c r="AP9010" s="104"/>
    </row>
    <row r="9011" spans="21:42" ht="15" customHeight="1" x14ac:dyDescent="0.25">
      <c r="U9011" s="104"/>
      <c r="AB9011" s="104"/>
      <c r="AC9011" s="104"/>
      <c r="AF9011" s="104"/>
      <c r="AG9011" s="104"/>
      <c r="AK9011" s="104"/>
      <c r="AL9011" s="104"/>
      <c r="AO9011" s="104"/>
      <c r="AP9011" s="104"/>
    </row>
    <row r="9012" spans="21:42" ht="15" customHeight="1" x14ac:dyDescent="0.25">
      <c r="U9012" s="104"/>
      <c r="AB9012" s="104"/>
      <c r="AC9012" s="104"/>
      <c r="AF9012" s="104"/>
      <c r="AG9012" s="104"/>
      <c r="AK9012" s="104"/>
      <c r="AL9012" s="104"/>
      <c r="AO9012" s="104"/>
      <c r="AP9012" s="104"/>
    </row>
    <row r="9013" spans="21:42" ht="15" customHeight="1" x14ac:dyDescent="0.25">
      <c r="U9013" s="104"/>
      <c r="AB9013" s="104"/>
      <c r="AC9013" s="104"/>
      <c r="AF9013" s="104"/>
      <c r="AG9013" s="104"/>
      <c r="AK9013" s="104"/>
      <c r="AL9013" s="104"/>
      <c r="AO9013" s="104"/>
      <c r="AP9013" s="104"/>
    </row>
    <row r="9014" spans="21:42" ht="15" customHeight="1" x14ac:dyDescent="0.25">
      <c r="U9014" s="104"/>
      <c r="AB9014" s="104"/>
      <c r="AC9014" s="104"/>
      <c r="AF9014" s="104"/>
      <c r="AG9014" s="104"/>
      <c r="AK9014" s="104"/>
      <c r="AL9014" s="104"/>
      <c r="AO9014" s="104"/>
      <c r="AP9014" s="104"/>
    </row>
    <row r="9015" spans="21:42" ht="15" customHeight="1" x14ac:dyDescent="0.25">
      <c r="U9015" s="104"/>
      <c r="AB9015" s="104"/>
      <c r="AC9015" s="104"/>
      <c r="AF9015" s="104"/>
      <c r="AG9015" s="104"/>
      <c r="AK9015" s="104"/>
      <c r="AL9015" s="104"/>
      <c r="AO9015" s="104"/>
      <c r="AP9015" s="104"/>
    </row>
    <row r="9016" spans="21:42" ht="15" customHeight="1" x14ac:dyDescent="0.25">
      <c r="U9016" s="104"/>
      <c r="AB9016" s="104"/>
      <c r="AC9016" s="104"/>
      <c r="AF9016" s="104"/>
      <c r="AG9016" s="104"/>
      <c r="AK9016" s="104"/>
      <c r="AL9016" s="104"/>
      <c r="AO9016" s="104"/>
      <c r="AP9016" s="104"/>
    </row>
    <row r="9017" spans="21:42" ht="15" customHeight="1" x14ac:dyDescent="0.25">
      <c r="U9017" s="104"/>
      <c r="AB9017" s="104"/>
      <c r="AC9017" s="104"/>
      <c r="AF9017" s="104"/>
      <c r="AG9017" s="104"/>
      <c r="AK9017" s="104"/>
      <c r="AL9017" s="104"/>
      <c r="AO9017" s="104"/>
      <c r="AP9017" s="104"/>
    </row>
    <row r="9018" spans="21:42" ht="15" customHeight="1" x14ac:dyDescent="0.25">
      <c r="U9018" s="104"/>
      <c r="AB9018" s="104"/>
      <c r="AC9018" s="104"/>
      <c r="AF9018" s="104"/>
      <c r="AG9018" s="104"/>
      <c r="AK9018" s="104"/>
      <c r="AL9018" s="104"/>
      <c r="AO9018" s="104"/>
      <c r="AP9018" s="104"/>
    </row>
    <row r="9019" spans="21:42" ht="15" customHeight="1" x14ac:dyDescent="0.25">
      <c r="U9019" s="104"/>
      <c r="AB9019" s="104"/>
      <c r="AC9019" s="104"/>
      <c r="AF9019" s="104"/>
      <c r="AG9019" s="104"/>
      <c r="AK9019" s="104"/>
      <c r="AL9019" s="104"/>
      <c r="AO9019" s="104"/>
      <c r="AP9019" s="104"/>
    </row>
    <row r="9020" spans="21:42" ht="15" customHeight="1" x14ac:dyDescent="0.25">
      <c r="U9020" s="104"/>
      <c r="AB9020" s="104"/>
      <c r="AC9020" s="104"/>
      <c r="AF9020" s="104"/>
      <c r="AG9020" s="104"/>
      <c r="AK9020" s="104"/>
      <c r="AL9020" s="104"/>
      <c r="AO9020" s="104"/>
      <c r="AP9020" s="104"/>
    </row>
    <row r="9021" spans="21:42" ht="15" customHeight="1" x14ac:dyDescent="0.25">
      <c r="U9021" s="104"/>
      <c r="AB9021" s="104"/>
      <c r="AC9021" s="104"/>
      <c r="AF9021" s="104"/>
      <c r="AG9021" s="104"/>
      <c r="AK9021" s="104"/>
      <c r="AL9021" s="104"/>
      <c r="AO9021" s="104"/>
      <c r="AP9021" s="104"/>
    </row>
    <row r="9022" spans="21:42" ht="15" customHeight="1" x14ac:dyDescent="0.25">
      <c r="U9022" s="104"/>
      <c r="AB9022" s="104"/>
      <c r="AC9022" s="104"/>
      <c r="AF9022" s="104"/>
      <c r="AG9022" s="104"/>
      <c r="AK9022" s="104"/>
      <c r="AL9022" s="104"/>
      <c r="AO9022" s="104"/>
      <c r="AP9022" s="104"/>
    </row>
    <row r="9023" spans="21:42" ht="15" customHeight="1" x14ac:dyDescent="0.25">
      <c r="U9023" s="104"/>
      <c r="AB9023" s="104"/>
      <c r="AC9023" s="104"/>
      <c r="AF9023" s="104"/>
      <c r="AG9023" s="104"/>
      <c r="AK9023" s="104"/>
      <c r="AL9023" s="104"/>
      <c r="AO9023" s="104"/>
      <c r="AP9023" s="104"/>
    </row>
    <row r="9024" spans="21:42" ht="15" customHeight="1" x14ac:dyDescent="0.25">
      <c r="U9024" s="104"/>
      <c r="AB9024" s="104"/>
      <c r="AC9024" s="104"/>
      <c r="AF9024" s="104"/>
      <c r="AG9024" s="104"/>
      <c r="AK9024" s="104"/>
      <c r="AL9024" s="104"/>
      <c r="AO9024" s="104"/>
      <c r="AP9024" s="104"/>
    </row>
    <row r="9025" spans="21:42" ht="15" customHeight="1" x14ac:dyDescent="0.25">
      <c r="U9025" s="104"/>
      <c r="AB9025" s="104"/>
      <c r="AC9025" s="104"/>
      <c r="AF9025" s="104"/>
      <c r="AG9025" s="104"/>
      <c r="AK9025" s="104"/>
      <c r="AL9025" s="104"/>
      <c r="AO9025" s="104"/>
      <c r="AP9025" s="104"/>
    </row>
    <row r="9026" spans="21:42" ht="15" customHeight="1" x14ac:dyDescent="0.25">
      <c r="U9026" s="104"/>
      <c r="AB9026" s="104"/>
      <c r="AC9026" s="104"/>
      <c r="AF9026" s="104"/>
      <c r="AG9026" s="104"/>
      <c r="AK9026" s="104"/>
      <c r="AL9026" s="104"/>
      <c r="AO9026" s="104"/>
      <c r="AP9026" s="104"/>
    </row>
    <row r="9027" spans="21:42" ht="15" customHeight="1" x14ac:dyDescent="0.25">
      <c r="U9027" s="104"/>
      <c r="AB9027" s="104"/>
      <c r="AC9027" s="104"/>
      <c r="AF9027" s="104"/>
      <c r="AG9027" s="104"/>
      <c r="AK9027" s="104"/>
      <c r="AL9027" s="104"/>
      <c r="AO9027" s="104"/>
      <c r="AP9027" s="104"/>
    </row>
    <row r="9028" spans="21:42" ht="15" customHeight="1" x14ac:dyDescent="0.25">
      <c r="U9028" s="104"/>
      <c r="AB9028" s="104"/>
      <c r="AC9028" s="104"/>
      <c r="AF9028" s="104"/>
      <c r="AG9028" s="104"/>
      <c r="AK9028" s="104"/>
      <c r="AL9028" s="104"/>
      <c r="AO9028" s="104"/>
      <c r="AP9028" s="104"/>
    </row>
    <row r="9029" spans="21:42" ht="15" customHeight="1" x14ac:dyDescent="0.25">
      <c r="U9029" s="104"/>
      <c r="AB9029" s="104"/>
      <c r="AC9029" s="104"/>
      <c r="AF9029" s="104"/>
      <c r="AG9029" s="104"/>
      <c r="AK9029" s="104"/>
      <c r="AL9029" s="104"/>
      <c r="AO9029" s="104"/>
      <c r="AP9029" s="104"/>
    </row>
    <row r="9030" spans="21:42" ht="15" customHeight="1" x14ac:dyDescent="0.25">
      <c r="U9030" s="104"/>
      <c r="AB9030" s="104"/>
      <c r="AC9030" s="104"/>
      <c r="AF9030" s="104"/>
      <c r="AG9030" s="104"/>
      <c r="AK9030" s="104"/>
      <c r="AL9030" s="104"/>
      <c r="AO9030" s="104"/>
      <c r="AP9030" s="104"/>
    </row>
    <row r="9031" spans="21:42" ht="15" customHeight="1" x14ac:dyDescent="0.25">
      <c r="U9031" s="104"/>
      <c r="AB9031" s="104"/>
      <c r="AC9031" s="104"/>
      <c r="AF9031" s="104"/>
      <c r="AG9031" s="104"/>
      <c r="AK9031" s="104"/>
      <c r="AL9031" s="104"/>
      <c r="AO9031" s="104"/>
      <c r="AP9031" s="104"/>
    </row>
    <row r="9032" spans="21:42" ht="15" customHeight="1" x14ac:dyDescent="0.25">
      <c r="U9032" s="104"/>
      <c r="AB9032" s="104"/>
      <c r="AC9032" s="104"/>
      <c r="AF9032" s="104"/>
      <c r="AG9032" s="104"/>
      <c r="AK9032" s="104"/>
      <c r="AL9032" s="104"/>
      <c r="AO9032" s="104"/>
      <c r="AP9032" s="104"/>
    </row>
    <row r="9033" spans="21:42" ht="15" customHeight="1" x14ac:dyDescent="0.25">
      <c r="U9033" s="104"/>
      <c r="AB9033" s="104"/>
      <c r="AC9033" s="104"/>
      <c r="AF9033" s="104"/>
      <c r="AG9033" s="104"/>
      <c r="AK9033" s="104"/>
      <c r="AL9033" s="104"/>
      <c r="AO9033" s="104"/>
      <c r="AP9033" s="104"/>
    </row>
    <row r="9034" spans="21:42" ht="15" customHeight="1" x14ac:dyDescent="0.25">
      <c r="U9034" s="104"/>
      <c r="AB9034" s="104"/>
      <c r="AC9034" s="104"/>
      <c r="AF9034" s="104"/>
      <c r="AG9034" s="104"/>
      <c r="AK9034" s="104"/>
      <c r="AL9034" s="104"/>
      <c r="AO9034" s="104"/>
      <c r="AP9034" s="104"/>
    </row>
    <row r="9035" spans="21:42" ht="15" customHeight="1" x14ac:dyDescent="0.25">
      <c r="U9035" s="104"/>
      <c r="AB9035" s="104"/>
      <c r="AC9035" s="104"/>
      <c r="AF9035" s="104"/>
      <c r="AG9035" s="104"/>
      <c r="AK9035" s="104"/>
      <c r="AL9035" s="104"/>
      <c r="AO9035" s="104"/>
      <c r="AP9035" s="104"/>
    </row>
    <row r="9036" spans="21:42" ht="15" customHeight="1" x14ac:dyDescent="0.25">
      <c r="U9036" s="104"/>
      <c r="AB9036" s="104"/>
      <c r="AC9036" s="104"/>
      <c r="AF9036" s="104"/>
      <c r="AG9036" s="104"/>
      <c r="AK9036" s="104"/>
      <c r="AL9036" s="104"/>
      <c r="AO9036" s="104"/>
      <c r="AP9036" s="104"/>
    </row>
    <row r="9037" spans="21:42" ht="15" customHeight="1" x14ac:dyDescent="0.25">
      <c r="U9037" s="104"/>
      <c r="AB9037" s="104"/>
      <c r="AC9037" s="104"/>
      <c r="AF9037" s="104"/>
      <c r="AG9037" s="104"/>
      <c r="AK9037" s="104"/>
      <c r="AL9037" s="104"/>
      <c r="AO9037" s="104"/>
      <c r="AP9037" s="104"/>
    </row>
    <row r="9038" spans="21:42" ht="15" customHeight="1" x14ac:dyDescent="0.25">
      <c r="U9038" s="104"/>
      <c r="AB9038" s="104"/>
      <c r="AC9038" s="104"/>
      <c r="AF9038" s="104"/>
      <c r="AG9038" s="104"/>
      <c r="AK9038" s="104"/>
      <c r="AL9038" s="104"/>
      <c r="AO9038" s="104"/>
      <c r="AP9038" s="104"/>
    </row>
    <row r="9039" spans="21:42" ht="15" customHeight="1" x14ac:dyDescent="0.25">
      <c r="U9039" s="104"/>
      <c r="AB9039" s="104"/>
      <c r="AC9039" s="104"/>
      <c r="AF9039" s="104"/>
      <c r="AG9039" s="104"/>
      <c r="AK9039" s="104"/>
      <c r="AL9039" s="104"/>
      <c r="AO9039" s="104"/>
      <c r="AP9039" s="104"/>
    </row>
    <row r="9040" spans="21:42" ht="15" customHeight="1" x14ac:dyDescent="0.25">
      <c r="U9040" s="104"/>
      <c r="AB9040" s="104"/>
      <c r="AC9040" s="104"/>
      <c r="AF9040" s="104"/>
      <c r="AG9040" s="104"/>
      <c r="AK9040" s="104"/>
      <c r="AL9040" s="104"/>
      <c r="AO9040" s="104"/>
      <c r="AP9040" s="104"/>
    </row>
    <row r="9041" spans="21:42" ht="15" customHeight="1" x14ac:dyDescent="0.25">
      <c r="U9041" s="104"/>
      <c r="AB9041" s="104"/>
      <c r="AC9041" s="104"/>
      <c r="AF9041" s="104"/>
      <c r="AG9041" s="104"/>
      <c r="AK9041" s="104"/>
      <c r="AL9041" s="104"/>
      <c r="AO9041" s="104"/>
      <c r="AP9041" s="104"/>
    </row>
    <row r="9042" spans="21:42" ht="15" customHeight="1" x14ac:dyDescent="0.25">
      <c r="U9042" s="104"/>
      <c r="AB9042" s="104"/>
      <c r="AC9042" s="104"/>
      <c r="AF9042" s="104"/>
      <c r="AG9042" s="104"/>
      <c r="AK9042" s="104"/>
      <c r="AL9042" s="104"/>
      <c r="AO9042" s="104"/>
      <c r="AP9042" s="104"/>
    </row>
    <row r="9043" spans="21:42" ht="15" customHeight="1" x14ac:dyDescent="0.25">
      <c r="U9043" s="104"/>
      <c r="AB9043" s="104"/>
      <c r="AC9043" s="104"/>
      <c r="AF9043" s="104"/>
      <c r="AG9043" s="104"/>
      <c r="AK9043" s="104"/>
      <c r="AL9043" s="104"/>
      <c r="AO9043" s="104"/>
      <c r="AP9043" s="104"/>
    </row>
    <row r="9044" spans="21:42" ht="15" customHeight="1" x14ac:dyDescent="0.25">
      <c r="U9044" s="104"/>
      <c r="AB9044" s="104"/>
      <c r="AC9044" s="104"/>
      <c r="AF9044" s="104"/>
      <c r="AG9044" s="104"/>
      <c r="AK9044" s="104"/>
      <c r="AL9044" s="104"/>
      <c r="AO9044" s="104"/>
      <c r="AP9044" s="104"/>
    </row>
    <row r="9045" spans="21:42" ht="15" customHeight="1" x14ac:dyDescent="0.25">
      <c r="U9045" s="104"/>
      <c r="AB9045" s="104"/>
      <c r="AC9045" s="104"/>
      <c r="AF9045" s="104"/>
      <c r="AG9045" s="104"/>
      <c r="AK9045" s="104"/>
      <c r="AL9045" s="104"/>
      <c r="AO9045" s="104"/>
      <c r="AP9045" s="104"/>
    </row>
    <row r="9046" spans="21:42" ht="15" customHeight="1" x14ac:dyDescent="0.25">
      <c r="U9046" s="104"/>
      <c r="AB9046" s="104"/>
      <c r="AC9046" s="104"/>
      <c r="AF9046" s="104"/>
      <c r="AG9046" s="104"/>
      <c r="AK9046" s="104"/>
      <c r="AL9046" s="104"/>
      <c r="AO9046" s="104"/>
      <c r="AP9046" s="104"/>
    </row>
    <row r="9047" spans="21:42" ht="15" customHeight="1" x14ac:dyDescent="0.25">
      <c r="U9047" s="104"/>
      <c r="AB9047" s="104"/>
      <c r="AC9047" s="104"/>
      <c r="AF9047" s="104"/>
      <c r="AG9047" s="104"/>
      <c r="AK9047" s="104"/>
      <c r="AL9047" s="104"/>
      <c r="AO9047" s="104"/>
      <c r="AP9047" s="104"/>
    </row>
    <row r="9048" spans="21:42" ht="15" customHeight="1" x14ac:dyDescent="0.25">
      <c r="U9048" s="104"/>
      <c r="AB9048" s="104"/>
      <c r="AC9048" s="104"/>
      <c r="AF9048" s="104"/>
      <c r="AG9048" s="104"/>
      <c r="AK9048" s="104"/>
      <c r="AL9048" s="104"/>
      <c r="AO9048" s="104"/>
      <c r="AP9048" s="104"/>
    </row>
    <row r="9049" spans="21:42" ht="15" customHeight="1" x14ac:dyDescent="0.25">
      <c r="U9049" s="104"/>
      <c r="AB9049" s="104"/>
      <c r="AC9049" s="104"/>
      <c r="AF9049" s="104"/>
      <c r="AG9049" s="104"/>
      <c r="AK9049" s="104"/>
      <c r="AL9049" s="104"/>
      <c r="AO9049" s="104"/>
      <c r="AP9049" s="104"/>
    </row>
    <row r="9050" spans="21:42" ht="15" customHeight="1" x14ac:dyDescent="0.25">
      <c r="U9050" s="104"/>
      <c r="AB9050" s="104"/>
      <c r="AC9050" s="104"/>
      <c r="AF9050" s="104"/>
      <c r="AG9050" s="104"/>
      <c r="AK9050" s="104"/>
      <c r="AL9050" s="104"/>
      <c r="AO9050" s="104"/>
      <c r="AP9050" s="104"/>
    </row>
    <row r="9051" spans="21:42" ht="15" customHeight="1" x14ac:dyDescent="0.25">
      <c r="U9051" s="104"/>
      <c r="AB9051" s="104"/>
      <c r="AC9051" s="104"/>
      <c r="AF9051" s="104"/>
      <c r="AG9051" s="104"/>
      <c r="AK9051" s="104"/>
      <c r="AL9051" s="104"/>
      <c r="AO9051" s="104"/>
      <c r="AP9051" s="104"/>
    </row>
    <row r="9052" spans="21:42" ht="15" customHeight="1" x14ac:dyDescent="0.25">
      <c r="U9052" s="104"/>
      <c r="AB9052" s="104"/>
      <c r="AC9052" s="104"/>
      <c r="AF9052" s="104"/>
      <c r="AG9052" s="104"/>
      <c r="AK9052" s="104"/>
      <c r="AL9052" s="104"/>
      <c r="AO9052" s="104"/>
      <c r="AP9052" s="104"/>
    </row>
    <row r="9053" spans="21:42" ht="15" customHeight="1" x14ac:dyDescent="0.25">
      <c r="U9053" s="104"/>
      <c r="AB9053" s="104"/>
      <c r="AC9053" s="104"/>
      <c r="AF9053" s="104"/>
      <c r="AG9053" s="104"/>
      <c r="AK9053" s="104"/>
      <c r="AL9053" s="104"/>
      <c r="AO9053" s="104"/>
      <c r="AP9053" s="104"/>
    </row>
    <row r="9054" spans="21:42" ht="15" customHeight="1" x14ac:dyDescent="0.25">
      <c r="U9054" s="104"/>
      <c r="AB9054" s="104"/>
      <c r="AC9054" s="104"/>
      <c r="AF9054" s="104"/>
      <c r="AG9054" s="104"/>
      <c r="AK9054" s="104"/>
      <c r="AL9054" s="104"/>
      <c r="AO9054" s="104"/>
      <c r="AP9054" s="104"/>
    </row>
    <row r="9055" spans="21:42" ht="15" customHeight="1" x14ac:dyDescent="0.25">
      <c r="U9055" s="104"/>
      <c r="AB9055" s="104"/>
      <c r="AC9055" s="104"/>
      <c r="AF9055" s="104"/>
      <c r="AG9055" s="104"/>
      <c r="AK9055" s="104"/>
      <c r="AL9055" s="104"/>
      <c r="AO9055" s="104"/>
      <c r="AP9055" s="104"/>
    </row>
    <row r="9056" spans="21:42" ht="15" customHeight="1" x14ac:dyDescent="0.25">
      <c r="U9056" s="104"/>
      <c r="AB9056" s="104"/>
      <c r="AC9056" s="104"/>
      <c r="AF9056" s="104"/>
      <c r="AG9056" s="104"/>
      <c r="AK9056" s="104"/>
      <c r="AL9056" s="104"/>
      <c r="AO9056" s="104"/>
      <c r="AP9056" s="104"/>
    </row>
    <row r="9057" spans="21:42" ht="15" customHeight="1" x14ac:dyDescent="0.25">
      <c r="U9057" s="104"/>
      <c r="AB9057" s="104"/>
      <c r="AC9057" s="104"/>
      <c r="AF9057" s="104"/>
      <c r="AG9057" s="104"/>
      <c r="AK9057" s="104"/>
      <c r="AL9057" s="104"/>
      <c r="AO9057" s="104"/>
      <c r="AP9057" s="104"/>
    </row>
    <row r="9058" spans="21:42" ht="15" customHeight="1" x14ac:dyDescent="0.25">
      <c r="U9058" s="104"/>
      <c r="AB9058" s="104"/>
      <c r="AC9058" s="104"/>
      <c r="AF9058" s="104"/>
      <c r="AG9058" s="104"/>
      <c r="AK9058" s="104"/>
      <c r="AL9058" s="104"/>
      <c r="AO9058" s="104"/>
      <c r="AP9058" s="104"/>
    </row>
    <row r="9059" spans="21:42" ht="15" customHeight="1" x14ac:dyDescent="0.25">
      <c r="U9059" s="104"/>
      <c r="AB9059" s="104"/>
      <c r="AC9059" s="104"/>
      <c r="AF9059" s="104"/>
      <c r="AG9059" s="104"/>
      <c r="AK9059" s="104"/>
      <c r="AL9059" s="104"/>
      <c r="AO9059" s="104"/>
      <c r="AP9059" s="104"/>
    </row>
    <row r="9060" spans="21:42" ht="15" customHeight="1" x14ac:dyDescent="0.25">
      <c r="U9060" s="104"/>
      <c r="AB9060" s="104"/>
      <c r="AC9060" s="104"/>
      <c r="AF9060" s="104"/>
      <c r="AG9060" s="104"/>
      <c r="AK9060" s="104"/>
      <c r="AL9060" s="104"/>
      <c r="AO9060" s="104"/>
      <c r="AP9060" s="104"/>
    </row>
    <row r="9061" spans="21:42" ht="15" customHeight="1" x14ac:dyDescent="0.25">
      <c r="U9061" s="104"/>
      <c r="AB9061" s="104"/>
      <c r="AC9061" s="104"/>
      <c r="AF9061" s="104"/>
      <c r="AG9061" s="104"/>
      <c r="AK9061" s="104"/>
      <c r="AL9061" s="104"/>
      <c r="AO9061" s="104"/>
      <c r="AP9061" s="104"/>
    </row>
    <row r="9062" spans="21:42" ht="15" customHeight="1" x14ac:dyDescent="0.25">
      <c r="U9062" s="104"/>
      <c r="AB9062" s="104"/>
      <c r="AC9062" s="104"/>
      <c r="AF9062" s="104"/>
      <c r="AG9062" s="104"/>
      <c r="AK9062" s="104"/>
      <c r="AL9062" s="104"/>
      <c r="AO9062" s="104"/>
      <c r="AP9062" s="104"/>
    </row>
    <row r="9063" spans="21:42" ht="15" customHeight="1" x14ac:dyDescent="0.25">
      <c r="U9063" s="104"/>
      <c r="AB9063" s="104"/>
      <c r="AC9063" s="104"/>
      <c r="AF9063" s="104"/>
      <c r="AG9063" s="104"/>
      <c r="AK9063" s="104"/>
      <c r="AL9063" s="104"/>
      <c r="AO9063" s="104"/>
      <c r="AP9063" s="104"/>
    </row>
    <row r="9064" spans="21:42" ht="15" customHeight="1" x14ac:dyDescent="0.25">
      <c r="U9064" s="104"/>
      <c r="AB9064" s="104"/>
      <c r="AC9064" s="104"/>
      <c r="AF9064" s="104"/>
      <c r="AG9064" s="104"/>
      <c r="AK9064" s="104"/>
      <c r="AL9064" s="104"/>
      <c r="AO9064" s="104"/>
      <c r="AP9064" s="104"/>
    </row>
    <row r="9065" spans="21:42" ht="15" customHeight="1" x14ac:dyDescent="0.25">
      <c r="U9065" s="104"/>
      <c r="AB9065" s="104"/>
      <c r="AC9065" s="104"/>
      <c r="AF9065" s="104"/>
      <c r="AG9065" s="104"/>
      <c r="AK9065" s="104"/>
      <c r="AL9065" s="104"/>
      <c r="AO9065" s="104"/>
      <c r="AP9065" s="104"/>
    </row>
    <row r="9066" spans="21:42" ht="15" customHeight="1" x14ac:dyDescent="0.25">
      <c r="U9066" s="104"/>
      <c r="AB9066" s="104"/>
      <c r="AC9066" s="104"/>
      <c r="AF9066" s="104"/>
      <c r="AG9066" s="104"/>
      <c r="AK9066" s="104"/>
      <c r="AL9066" s="104"/>
      <c r="AO9066" s="104"/>
      <c r="AP9066" s="104"/>
    </row>
    <row r="9067" spans="21:42" ht="15" customHeight="1" x14ac:dyDescent="0.25">
      <c r="U9067" s="104"/>
      <c r="AB9067" s="104"/>
      <c r="AC9067" s="104"/>
      <c r="AF9067" s="104"/>
      <c r="AG9067" s="104"/>
      <c r="AK9067" s="104"/>
      <c r="AL9067" s="104"/>
      <c r="AO9067" s="104"/>
      <c r="AP9067" s="104"/>
    </row>
    <row r="9068" spans="21:42" ht="15" customHeight="1" x14ac:dyDescent="0.25">
      <c r="U9068" s="104"/>
      <c r="AB9068" s="104"/>
      <c r="AC9068" s="104"/>
      <c r="AF9068" s="104"/>
      <c r="AG9068" s="104"/>
      <c r="AK9068" s="104"/>
      <c r="AL9068" s="104"/>
      <c r="AO9068" s="104"/>
      <c r="AP9068" s="104"/>
    </row>
    <row r="9069" spans="21:42" ht="15" customHeight="1" x14ac:dyDescent="0.25">
      <c r="U9069" s="104"/>
      <c r="AB9069" s="104"/>
      <c r="AC9069" s="104"/>
      <c r="AF9069" s="104"/>
      <c r="AG9069" s="104"/>
      <c r="AK9069" s="104"/>
      <c r="AL9069" s="104"/>
      <c r="AO9069" s="104"/>
      <c r="AP9069" s="104"/>
    </row>
    <row r="9070" spans="21:42" ht="15" customHeight="1" x14ac:dyDescent="0.25">
      <c r="U9070" s="104"/>
      <c r="AB9070" s="104"/>
      <c r="AC9070" s="104"/>
      <c r="AF9070" s="104"/>
      <c r="AG9070" s="104"/>
      <c r="AK9070" s="104"/>
      <c r="AL9070" s="104"/>
      <c r="AO9070" s="104"/>
      <c r="AP9070" s="104"/>
    </row>
    <row r="9071" spans="21:42" ht="15" customHeight="1" x14ac:dyDescent="0.25">
      <c r="U9071" s="104"/>
      <c r="AB9071" s="104"/>
      <c r="AC9071" s="104"/>
      <c r="AF9071" s="104"/>
      <c r="AG9071" s="104"/>
      <c r="AK9071" s="104"/>
      <c r="AL9071" s="104"/>
      <c r="AO9071" s="104"/>
      <c r="AP9071" s="104"/>
    </row>
    <row r="9072" spans="21:42" ht="15" customHeight="1" x14ac:dyDescent="0.25">
      <c r="U9072" s="104"/>
      <c r="AB9072" s="104"/>
      <c r="AC9072" s="104"/>
      <c r="AF9072" s="104"/>
      <c r="AG9072" s="104"/>
      <c r="AK9072" s="104"/>
      <c r="AL9072" s="104"/>
      <c r="AO9072" s="104"/>
      <c r="AP9072" s="104"/>
    </row>
    <row r="9073" spans="21:42" ht="15" customHeight="1" x14ac:dyDescent="0.25">
      <c r="U9073" s="104"/>
      <c r="AB9073" s="104"/>
      <c r="AC9073" s="104"/>
      <c r="AF9073" s="104"/>
      <c r="AG9073" s="104"/>
      <c r="AK9073" s="104"/>
      <c r="AL9073" s="104"/>
      <c r="AO9073" s="104"/>
      <c r="AP9073" s="104"/>
    </row>
    <row r="9074" spans="21:42" ht="15" customHeight="1" x14ac:dyDescent="0.25">
      <c r="U9074" s="104"/>
      <c r="AB9074" s="104"/>
      <c r="AC9074" s="104"/>
      <c r="AF9074" s="104"/>
      <c r="AG9074" s="104"/>
      <c r="AK9074" s="104"/>
      <c r="AL9074" s="104"/>
      <c r="AO9074" s="104"/>
      <c r="AP9074" s="104"/>
    </row>
    <row r="9075" spans="21:42" ht="15" customHeight="1" x14ac:dyDescent="0.25">
      <c r="U9075" s="104"/>
      <c r="AB9075" s="104"/>
      <c r="AC9075" s="104"/>
      <c r="AF9075" s="104"/>
      <c r="AG9075" s="104"/>
      <c r="AK9075" s="104"/>
      <c r="AL9075" s="104"/>
      <c r="AO9075" s="104"/>
      <c r="AP9075" s="104"/>
    </row>
    <row r="9076" spans="21:42" ht="15" customHeight="1" x14ac:dyDescent="0.25">
      <c r="U9076" s="104"/>
      <c r="AB9076" s="104"/>
      <c r="AC9076" s="104"/>
      <c r="AF9076" s="104"/>
      <c r="AG9076" s="104"/>
      <c r="AK9076" s="104"/>
      <c r="AL9076" s="104"/>
      <c r="AO9076" s="104"/>
      <c r="AP9076" s="104"/>
    </row>
    <row r="9077" spans="21:42" ht="15" customHeight="1" x14ac:dyDescent="0.25">
      <c r="U9077" s="104"/>
      <c r="AB9077" s="104"/>
      <c r="AC9077" s="104"/>
      <c r="AF9077" s="104"/>
      <c r="AG9077" s="104"/>
      <c r="AK9077" s="104"/>
      <c r="AL9077" s="104"/>
      <c r="AO9077" s="104"/>
      <c r="AP9077" s="104"/>
    </row>
    <row r="9078" spans="21:42" ht="15" customHeight="1" x14ac:dyDescent="0.25">
      <c r="U9078" s="104"/>
      <c r="AB9078" s="104"/>
      <c r="AC9078" s="104"/>
      <c r="AF9078" s="104"/>
      <c r="AG9078" s="104"/>
      <c r="AK9078" s="104"/>
      <c r="AL9078" s="104"/>
      <c r="AO9078" s="104"/>
      <c r="AP9078" s="104"/>
    </row>
    <row r="9079" spans="21:42" ht="15" customHeight="1" x14ac:dyDescent="0.25">
      <c r="U9079" s="104"/>
      <c r="AB9079" s="104"/>
      <c r="AC9079" s="104"/>
      <c r="AF9079" s="104"/>
      <c r="AG9079" s="104"/>
      <c r="AK9079" s="104"/>
      <c r="AL9079" s="104"/>
      <c r="AO9079" s="104"/>
      <c r="AP9079" s="104"/>
    </row>
    <row r="9080" spans="21:42" ht="15" customHeight="1" x14ac:dyDescent="0.25">
      <c r="U9080" s="104"/>
      <c r="AB9080" s="104"/>
      <c r="AC9080" s="104"/>
      <c r="AF9080" s="104"/>
      <c r="AG9080" s="104"/>
      <c r="AK9080" s="104"/>
      <c r="AL9080" s="104"/>
      <c r="AO9080" s="104"/>
      <c r="AP9080" s="104"/>
    </row>
    <row r="9081" spans="21:42" ht="15" customHeight="1" x14ac:dyDescent="0.25">
      <c r="U9081" s="104"/>
      <c r="AB9081" s="104"/>
      <c r="AC9081" s="104"/>
      <c r="AF9081" s="104"/>
      <c r="AG9081" s="104"/>
      <c r="AK9081" s="104"/>
      <c r="AL9081" s="104"/>
      <c r="AO9081" s="104"/>
      <c r="AP9081" s="104"/>
    </row>
    <row r="9082" spans="21:42" ht="15" customHeight="1" x14ac:dyDescent="0.25">
      <c r="U9082" s="104"/>
      <c r="AB9082" s="104"/>
      <c r="AC9082" s="104"/>
      <c r="AF9082" s="104"/>
      <c r="AG9082" s="104"/>
      <c r="AK9082" s="104"/>
      <c r="AL9082" s="104"/>
      <c r="AO9082" s="104"/>
      <c r="AP9082" s="104"/>
    </row>
    <row r="9083" spans="21:42" ht="15" customHeight="1" x14ac:dyDescent="0.25">
      <c r="U9083" s="104"/>
      <c r="AB9083" s="104"/>
      <c r="AC9083" s="104"/>
      <c r="AF9083" s="104"/>
      <c r="AG9083" s="104"/>
      <c r="AK9083" s="104"/>
      <c r="AL9083" s="104"/>
      <c r="AO9083" s="104"/>
      <c r="AP9083" s="104"/>
    </row>
    <row r="9084" spans="21:42" ht="15" customHeight="1" x14ac:dyDescent="0.25">
      <c r="U9084" s="104"/>
      <c r="AB9084" s="104"/>
      <c r="AC9084" s="104"/>
      <c r="AF9084" s="104"/>
      <c r="AG9084" s="104"/>
      <c r="AK9084" s="104"/>
      <c r="AL9084" s="104"/>
      <c r="AO9084" s="104"/>
      <c r="AP9084" s="104"/>
    </row>
    <row r="9085" spans="21:42" ht="15" customHeight="1" x14ac:dyDescent="0.25">
      <c r="U9085" s="104"/>
      <c r="AB9085" s="104"/>
      <c r="AC9085" s="104"/>
      <c r="AF9085" s="104"/>
      <c r="AG9085" s="104"/>
      <c r="AK9085" s="104"/>
      <c r="AL9085" s="104"/>
      <c r="AO9085" s="104"/>
      <c r="AP9085" s="104"/>
    </row>
    <row r="9086" spans="21:42" ht="15" customHeight="1" x14ac:dyDescent="0.25">
      <c r="U9086" s="104"/>
      <c r="AB9086" s="104"/>
      <c r="AC9086" s="104"/>
      <c r="AF9086" s="104"/>
      <c r="AG9086" s="104"/>
      <c r="AK9086" s="104"/>
      <c r="AL9086" s="104"/>
      <c r="AO9086" s="104"/>
      <c r="AP9086" s="104"/>
    </row>
    <row r="9087" spans="21:42" ht="15" customHeight="1" x14ac:dyDescent="0.25">
      <c r="U9087" s="104"/>
      <c r="AB9087" s="104"/>
      <c r="AC9087" s="104"/>
      <c r="AF9087" s="104"/>
      <c r="AG9087" s="104"/>
      <c r="AK9087" s="104"/>
      <c r="AL9087" s="104"/>
      <c r="AO9087" s="104"/>
      <c r="AP9087" s="104"/>
    </row>
    <row r="9088" spans="21:42" ht="15" customHeight="1" x14ac:dyDescent="0.25">
      <c r="U9088" s="104"/>
      <c r="AB9088" s="104"/>
      <c r="AC9088" s="104"/>
      <c r="AF9088" s="104"/>
      <c r="AG9088" s="104"/>
      <c r="AK9088" s="104"/>
      <c r="AL9088" s="104"/>
      <c r="AO9088" s="104"/>
      <c r="AP9088" s="104"/>
    </row>
    <row r="9089" spans="21:42" ht="15" customHeight="1" x14ac:dyDescent="0.25">
      <c r="U9089" s="104"/>
      <c r="AB9089" s="104"/>
      <c r="AC9089" s="104"/>
      <c r="AF9089" s="104"/>
      <c r="AG9089" s="104"/>
      <c r="AK9089" s="104"/>
      <c r="AL9089" s="104"/>
      <c r="AO9089" s="104"/>
      <c r="AP9089" s="104"/>
    </row>
    <row r="9090" spans="21:42" ht="15" customHeight="1" x14ac:dyDescent="0.25">
      <c r="U9090" s="104"/>
      <c r="AB9090" s="104"/>
      <c r="AC9090" s="104"/>
      <c r="AF9090" s="104"/>
      <c r="AG9090" s="104"/>
      <c r="AK9090" s="104"/>
      <c r="AL9090" s="104"/>
      <c r="AO9090" s="104"/>
      <c r="AP9090" s="104"/>
    </row>
    <row r="9091" spans="21:42" ht="15" customHeight="1" x14ac:dyDescent="0.25">
      <c r="U9091" s="104"/>
      <c r="AB9091" s="104"/>
      <c r="AC9091" s="104"/>
      <c r="AF9091" s="104"/>
      <c r="AG9091" s="104"/>
      <c r="AK9091" s="104"/>
      <c r="AL9091" s="104"/>
      <c r="AO9091" s="104"/>
      <c r="AP9091" s="104"/>
    </row>
    <row r="9092" spans="21:42" ht="15" customHeight="1" x14ac:dyDescent="0.25">
      <c r="U9092" s="104"/>
      <c r="AB9092" s="104"/>
      <c r="AC9092" s="104"/>
      <c r="AF9092" s="104"/>
      <c r="AG9092" s="104"/>
      <c r="AK9092" s="104"/>
      <c r="AL9092" s="104"/>
      <c r="AO9092" s="104"/>
      <c r="AP9092" s="104"/>
    </row>
    <row r="9093" spans="21:42" ht="15" customHeight="1" x14ac:dyDescent="0.25">
      <c r="U9093" s="104"/>
      <c r="AB9093" s="104"/>
      <c r="AC9093" s="104"/>
      <c r="AF9093" s="104"/>
      <c r="AG9093" s="104"/>
      <c r="AK9093" s="104"/>
      <c r="AL9093" s="104"/>
      <c r="AO9093" s="104"/>
      <c r="AP9093" s="104"/>
    </row>
    <row r="9094" spans="21:42" ht="15" customHeight="1" x14ac:dyDescent="0.25">
      <c r="U9094" s="104"/>
      <c r="AB9094" s="104"/>
      <c r="AC9094" s="104"/>
      <c r="AF9094" s="104"/>
      <c r="AG9094" s="104"/>
      <c r="AK9094" s="104"/>
      <c r="AL9094" s="104"/>
      <c r="AO9094" s="104"/>
      <c r="AP9094" s="104"/>
    </row>
    <row r="9095" spans="21:42" ht="15" customHeight="1" x14ac:dyDescent="0.25">
      <c r="U9095" s="104"/>
      <c r="AB9095" s="104"/>
      <c r="AC9095" s="104"/>
      <c r="AF9095" s="104"/>
      <c r="AG9095" s="104"/>
      <c r="AK9095" s="104"/>
      <c r="AL9095" s="104"/>
      <c r="AO9095" s="104"/>
      <c r="AP9095" s="104"/>
    </row>
    <row r="9096" spans="21:42" ht="15" customHeight="1" x14ac:dyDescent="0.25">
      <c r="U9096" s="104"/>
      <c r="AB9096" s="104"/>
      <c r="AC9096" s="104"/>
      <c r="AF9096" s="104"/>
      <c r="AG9096" s="104"/>
      <c r="AK9096" s="104"/>
      <c r="AL9096" s="104"/>
      <c r="AO9096" s="104"/>
      <c r="AP9096" s="104"/>
    </row>
    <row r="9097" spans="21:42" ht="15" customHeight="1" x14ac:dyDescent="0.25">
      <c r="U9097" s="104"/>
      <c r="AB9097" s="104"/>
      <c r="AC9097" s="104"/>
      <c r="AF9097" s="104"/>
      <c r="AG9097" s="104"/>
      <c r="AK9097" s="104"/>
      <c r="AL9097" s="104"/>
      <c r="AO9097" s="104"/>
      <c r="AP9097" s="104"/>
    </row>
    <row r="9098" spans="21:42" ht="15" customHeight="1" x14ac:dyDescent="0.25">
      <c r="U9098" s="104"/>
      <c r="AB9098" s="104"/>
      <c r="AC9098" s="104"/>
      <c r="AF9098" s="104"/>
      <c r="AG9098" s="104"/>
      <c r="AK9098" s="104"/>
      <c r="AL9098" s="104"/>
      <c r="AO9098" s="104"/>
      <c r="AP9098" s="104"/>
    </row>
    <row r="9099" spans="21:42" ht="15" customHeight="1" x14ac:dyDescent="0.25">
      <c r="U9099" s="104"/>
      <c r="AB9099" s="104"/>
      <c r="AC9099" s="104"/>
      <c r="AF9099" s="104"/>
      <c r="AG9099" s="104"/>
      <c r="AK9099" s="104"/>
      <c r="AL9099" s="104"/>
      <c r="AO9099" s="104"/>
      <c r="AP9099" s="104"/>
    </row>
    <row r="9100" spans="21:42" ht="15" customHeight="1" x14ac:dyDescent="0.25">
      <c r="U9100" s="104"/>
      <c r="AB9100" s="104"/>
      <c r="AC9100" s="104"/>
      <c r="AF9100" s="104"/>
      <c r="AG9100" s="104"/>
      <c r="AK9100" s="104"/>
      <c r="AL9100" s="104"/>
      <c r="AO9100" s="104"/>
      <c r="AP9100" s="104"/>
    </row>
    <row r="9101" spans="21:42" ht="15" customHeight="1" x14ac:dyDescent="0.25">
      <c r="U9101" s="104"/>
      <c r="AB9101" s="104"/>
      <c r="AC9101" s="104"/>
      <c r="AF9101" s="104"/>
      <c r="AG9101" s="104"/>
      <c r="AK9101" s="104"/>
      <c r="AL9101" s="104"/>
      <c r="AO9101" s="104"/>
      <c r="AP9101" s="104"/>
    </row>
    <row r="9102" spans="21:42" ht="15" customHeight="1" x14ac:dyDescent="0.25">
      <c r="U9102" s="104"/>
      <c r="AB9102" s="104"/>
      <c r="AC9102" s="104"/>
      <c r="AF9102" s="104"/>
      <c r="AG9102" s="104"/>
      <c r="AK9102" s="104"/>
      <c r="AL9102" s="104"/>
      <c r="AO9102" s="104"/>
      <c r="AP9102" s="104"/>
    </row>
    <row r="9103" spans="21:42" ht="15" customHeight="1" x14ac:dyDescent="0.25">
      <c r="U9103" s="104"/>
      <c r="AB9103" s="104"/>
      <c r="AC9103" s="104"/>
      <c r="AF9103" s="104"/>
      <c r="AG9103" s="104"/>
      <c r="AK9103" s="104"/>
      <c r="AL9103" s="104"/>
      <c r="AO9103" s="104"/>
      <c r="AP9103" s="104"/>
    </row>
    <row r="9104" spans="21:42" ht="15" customHeight="1" x14ac:dyDescent="0.25">
      <c r="U9104" s="104"/>
      <c r="AB9104" s="104"/>
      <c r="AC9104" s="104"/>
      <c r="AF9104" s="104"/>
      <c r="AG9104" s="104"/>
      <c r="AK9104" s="104"/>
      <c r="AL9104" s="104"/>
      <c r="AO9104" s="104"/>
      <c r="AP9104" s="104"/>
    </row>
    <row r="9105" spans="21:42" ht="15" customHeight="1" x14ac:dyDescent="0.25">
      <c r="U9105" s="104"/>
      <c r="AB9105" s="104"/>
      <c r="AC9105" s="104"/>
      <c r="AF9105" s="104"/>
      <c r="AG9105" s="104"/>
      <c r="AK9105" s="104"/>
      <c r="AL9105" s="104"/>
      <c r="AO9105" s="104"/>
      <c r="AP9105" s="104"/>
    </row>
    <row r="9106" spans="21:42" ht="15" customHeight="1" x14ac:dyDescent="0.25">
      <c r="U9106" s="104"/>
      <c r="AB9106" s="104"/>
      <c r="AC9106" s="104"/>
      <c r="AF9106" s="104"/>
      <c r="AG9106" s="104"/>
      <c r="AK9106" s="104"/>
      <c r="AL9106" s="104"/>
      <c r="AO9106" s="104"/>
      <c r="AP9106" s="104"/>
    </row>
    <row r="9107" spans="21:42" ht="15" customHeight="1" x14ac:dyDescent="0.25">
      <c r="U9107" s="104"/>
      <c r="AB9107" s="104"/>
      <c r="AC9107" s="104"/>
      <c r="AF9107" s="104"/>
      <c r="AG9107" s="104"/>
      <c r="AK9107" s="104"/>
      <c r="AL9107" s="104"/>
      <c r="AO9107" s="104"/>
      <c r="AP9107" s="104"/>
    </row>
    <row r="9108" spans="21:42" ht="15" customHeight="1" x14ac:dyDescent="0.25">
      <c r="U9108" s="104"/>
      <c r="AB9108" s="104"/>
      <c r="AC9108" s="104"/>
      <c r="AF9108" s="104"/>
      <c r="AG9108" s="104"/>
      <c r="AK9108" s="104"/>
      <c r="AL9108" s="104"/>
      <c r="AO9108" s="104"/>
      <c r="AP9108" s="104"/>
    </row>
    <row r="9109" spans="21:42" ht="15" customHeight="1" x14ac:dyDescent="0.25">
      <c r="U9109" s="104"/>
      <c r="AB9109" s="104"/>
      <c r="AC9109" s="104"/>
      <c r="AF9109" s="104"/>
      <c r="AG9109" s="104"/>
      <c r="AK9109" s="104"/>
      <c r="AL9109" s="104"/>
      <c r="AO9109" s="104"/>
      <c r="AP9109" s="104"/>
    </row>
    <row r="9110" spans="21:42" ht="15" customHeight="1" x14ac:dyDescent="0.25">
      <c r="U9110" s="104"/>
      <c r="AB9110" s="104"/>
      <c r="AC9110" s="104"/>
      <c r="AF9110" s="104"/>
      <c r="AG9110" s="104"/>
      <c r="AK9110" s="104"/>
      <c r="AL9110" s="104"/>
      <c r="AO9110" s="104"/>
      <c r="AP9110" s="104"/>
    </row>
    <row r="9111" spans="21:42" ht="15" customHeight="1" x14ac:dyDescent="0.25">
      <c r="U9111" s="104"/>
      <c r="AB9111" s="104"/>
      <c r="AC9111" s="104"/>
      <c r="AF9111" s="104"/>
      <c r="AG9111" s="104"/>
      <c r="AK9111" s="104"/>
      <c r="AL9111" s="104"/>
      <c r="AO9111" s="104"/>
      <c r="AP9111" s="104"/>
    </row>
    <row r="9112" spans="21:42" ht="15" customHeight="1" x14ac:dyDescent="0.25">
      <c r="U9112" s="104"/>
      <c r="AB9112" s="104"/>
      <c r="AC9112" s="104"/>
      <c r="AF9112" s="104"/>
      <c r="AG9112" s="104"/>
      <c r="AK9112" s="104"/>
      <c r="AL9112" s="104"/>
      <c r="AO9112" s="104"/>
      <c r="AP9112" s="104"/>
    </row>
    <row r="9113" spans="21:42" ht="15" customHeight="1" x14ac:dyDescent="0.25">
      <c r="U9113" s="104"/>
      <c r="AB9113" s="104"/>
      <c r="AC9113" s="104"/>
      <c r="AF9113" s="104"/>
      <c r="AG9113" s="104"/>
      <c r="AK9113" s="104"/>
      <c r="AL9113" s="104"/>
      <c r="AO9113" s="104"/>
      <c r="AP9113" s="104"/>
    </row>
    <row r="9114" spans="21:42" ht="15" customHeight="1" x14ac:dyDescent="0.25">
      <c r="U9114" s="104"/>
      <c r="AB9114" s="104"/>
      <c r="AC9114" s="104"/>
      <c r="AF9114" s="104"/>
      <c r="AG9114" s="104"/>
      <c r="AK9114" s="104"/>
      <c r="AL9114" s="104"/>
      <c r="AO9114" s="104"/>
      <c r="AP9114" s="104"/>
    </row>
    <row r="9115" spans="21:42" ht="15" customHeight="1" x14ac:dyDescent="0.25">
      <c r="U9115" s="104"/>
      <c r="AB9115" s="104"/>
      <c r="AC9115" s="104"/>
      <c r="AF9115" s="104"/>
      <c r="AG9115" s="104"/>
      <c r="AK9115" s="104"/>
      <c r="AL9115" s="104"/>
      <c r="AO9115" s="104"/>
      <c r="AP9115" s="104"/>
    </row>
    <row r="9116" spans="21:42" ht="15" customHeight="1" x14ac:dyDescent="0.25">
      <c r="U9116" s="104"/>
      <c r="AB9116" s="104"/>
      <c r="AC9116" s="104"/>
      <c r="AF9116" s="104"/>
      <c r="AG9116" s="104"/>
      <c r="AK9116" s="104"/>
      <c r="AL9116" s="104"/>
      <c r="AO9116" s="104"/>
      <c r="AP9116" s="104"/>
    </row>
    <row r="9117" spans="21:42" ht="15" customHeight="1" x14ac:dyDescent="0.25">
      <c r="U9117" s="104"/>
      <c r="AB9117" s="104"/>
      <c r="AC9117" s="104"/>
      <c r="AF9117" s="104"/>
      <c r="AG9117" s="104"/>
      <c r="AK9117" s="104"/>
      <c r="AL9117" s="104"/>
      <c r="AO9117" s="104"/>
      <c r="AP9117" s="104"/>
    </row>
    <row r="9118" spans="21:42" ht="15" customHeight="1" x14ac:dyDescent="0.25">
      <c r="U9118" s="104"/>
      <c r="AB9118" s="104"/>
      <c r="AC9118" s="104"/>
      <c r="AF9118" s="104"/>
      <c r="AG9118" s="104"/>
      <c r="AK9118" s="104"/>
      <c r="AL9118" s="104"/>
      <c r="AO9118" s="104"/>
      <c r="AP9118" s="104"/>
    </row>
    <row r="9119" spans="21:42" ht="15" customHeight="1" x14ac:dyDescent="0.25">
      <c r="U9119" s="104"/>
      <c r="AB9119" s="104"/>
      <c r="AC9119" s="104"/>
      <c r="AF9119" s="104"/>
      <c r="AG9119" s="104"/>
      <c r="AK9119" s="104"/>
      <c r="AL9119" s="104"/>
      <c r="AO9119" s="104"/>
      <c r="AP9119" s="104"/>
    </row>
    <row r="9120" spans="21:42" ht="15" customHeight="1" x14ac:dyDescent="0.25">
      <c r="U9120" s="104"/>
      <c r="AB9120" s="104"/>
      <c r="AC9120" s="104"/>
      <c r="AF9120" s="104"/>
      <c r="AG9120" s="104"/>
      <c r="AK9120" s="104"/>
      <c r="AL9120" s="104"/>
      <c r="AO9120" s="104"/>
      <c r="AP9120" s="104"/>
    </row>
    <row r="9121" spans="21:42" ht="15" customHeight="1" x14ac:dyDescent="0.25">
      <c r="U9121" s="104"/>
      <c r="AB9121" s="104"/>
      <c r="AC9121" s="104"/>
      <c r="AF9121" s="104"/>
      <c r="AG9121" s="104"/>
      <c r="AK9121" s="104"/>
      <c r="AL9121" s="104"/>
      <c r="AO9121" s="104"/>
      <c r="AP9121" s="104"/>
    </row>
    <row r="9122" spans="21:42" ht="15" customHeight="1" x14ac:dyDescent="0.25">
      <c r="U9122" s="104"/>
      <c r="AB9122" s="104"/>
      <c r="AC9122" s="104"/>
      <c r="AF9122" s="104"/>
      <c r="AG9122" s="104"/>
      <c r="AK9122" s="104"/>
      <c r="AL9122" s="104"/>
      <c r="AO9122" s="104"/>
      <c r="AP9122" s="104"/>
    </row>
    <row r="9123" spans="21:42" ht="15" customHeight="1" x14ac:dyDescent="0.25">
      <c r="U9123" s="104"/>
      <c r="AB9123" s="104"/>
      <c r="AC9123" s="104"/>
      <c r="AF9123" s="104"/>
      <c r="AG9123" s="104"/>
      <c r="AK9123" s="104"/>
      <c r="AL9123" s="104"/>
      <c r="AO9123" s="104"/>
      <c r="AP9123" s="104"/>
    </row>
    <row r="9124" spans="21:42" ht="15" customHeight="1" x14ac:dyDescent="0.25">
      <c r="U9124" s="104"/>
      <c r="AB9124" s="104"/>
      <c r="AC9124" s="104"/>
      <c r="AF9124" s="104"/>
      <c r="AG9124" s="104"/>
      <c r="AK9124" s="104"/>
      <c r="AL9124" s="104"/>
      <c r="AO9124" s="104"/>
      <c r="AP9124" s="104"/>
    </row>
    <row r="9125" spans="21:42" ht="15" customHeight="1" x14ac:dyDescent="0.25">
      <c r="U9125" s="104"/>
      <c r="AB9125" s="104"/>
      <c r="AC9125" s="104"/>
      <c r="AF9125" s="104"/>
      <c r="AG9125" s="104"/>
      <c r="AK9125" s="104"/>
      <c r="AL9125" s="104"/>
      <c r="AO9125" s="104"/>
      <c r="AP9125" s="104"/>
    </row>
    <row r="9126" spans="21:42" ht="15" customHeight="1" x14ac:dyDescent="0.25">
      <c r="U9126" s="104"/>
      <c r="AB9126" s="104"/>
      <c r="AC9126" s="104"/>
      <c r="AF9126" s="104"/>
      <c r="AG9126" s="104"/>
      <c r="AK9126" s="104"/>
      <c r="AL9126" s="104"/>
      <c r="AO9126" s="104"/>
      <c r="AP9126" s="104"/>
    </row>
    <row r="9127" spans="21:42" ht="15" customHeight="1" x14ac:dyDescent="0.25">
      <c r="U9127" s="104"/>
      <c r="AB9127" s="104"/>
      <c r="AC9127" s="104"/>
      <c r="AF9127" s="104"/>
      <c r="AG9127" s="104"/>
      <c r="AK9127" s="104"/>
      <c r="AL9127" s="104"/>
      <c r="AO9127" s="104"/>
      <c r="AP9127" s="104"/>
    </row>
    <row r="9128" spans="21:42" ht="15" customHeight="1" x14ac:dyDescent="0.25">
      <c r="U9128" s="104"/>
      <c r="AB9128" s="104"/>
      <c r="AC9128" s="104"/>
      <c r="AF9128" s="104"/>
      <c r="AG9128" s="104"/>
      <c r="AK9128" s="104"/>
      <c r="AL9128" s="104"/>
      <c r="AO9128" s="104"/>
      <c r="AP9128" s="104"/>
    </row>
    <row r="9129" spans="21:42" ht="15" customHeight="1" x14ac:dyDescent="0.25">
      <c r="U9129" s="104"/>
      <c r="AB9129" s="104"/>
      <c r="AC9129" s="104"/>
      <c r="AF9129" s="104"/>
      <c r="AG9129" s="104"/>
      <c r="AK9129" s="104"/>
      <c r="AL9129" s="104"/>
      <c r="AO9129" s="104"/>
      <c r="AP9129" s="104"/>
    </row>
    <row r="9130" spans="21:42" ht="15" customHeight="1" x14ac:dyDescent="0.25">
      <c r="U9130" s="104"/>
      <c r="AB9130" s="104"/>
      <c r="AC9130" s="104"/>
      <c r="AF9130" s="104"/>
      <c r="AG9130" s="104"/>
      <c r="AK9130" s="104"/>
      <c r="AL9130" s="104"/>
      <c r="AO9130" s="104"/>
      <c r="AP9130" s="104"/>
    </row>
    <row r="9131" spans="21:42" ht="15" customHeight="1" x14ac:dyDescent="0.25">
      <c r="U9131" s="104"/>
      <c r="AB9131" s="104"/>
      <c r="AC9131" s="104"/>
      <c r="AF9131" s="104"/>
      <c r="AG9131" s="104"/>
      <c r="AK9131" s="104"/>
      <c r="AL9131" s="104"/>
      <c r="AO9131" s="104"/>
      <c r="AP9131" s="104"/>
    </row>
    <row r="9132" spans="21:42" ht="15" customHeight="1" x14ac:dyDescent="0.25">
      <c r="U9132" s="104"/>
      <c r="AB9132" s="104"/>
      <c r="AC9132" s="104"/>
      <c r="AF9132" s="104"/>
      <c r="AG9132" s="104"/>
      <c r="AK9132" s="104"/>
      <c r="AL9132" s="104"/>
      <c r="AO9132" s="104"/>
      <c r="AP9132" s="104"/>
    </row>
    <row r="9133" spans="21:42" ht="15" customHeight="1" x14ac:dyDescent="0.25">
      <c r="U9133" s="104"/>
      <c r="AB9133" s="104"/>
      <c r="AC9133" s="104"/>
      <c r="AF9133" s="104"/>
      <c r="AG9133" s="104"/>
      <c r="AK9133" s="104"/>
      <c r="AL9133" s="104"/>
      <c r="AO9133" s="104"/>
      <c r="AP9133" s="104"/>
    </row>
    <row r="9134" spans="21:42" ht="15" customHeight="1" x14ac:dyDescent="0.25">
      <c r="U9134" s="104"/>
      <c r="AB9134" s="104"/>
      <c r="AC9134" s="104"/>
      <c r="AF9134" s="104"/>
      <c r="AG9134" s="104"/>
      <c r="AK9134" s="104"/>
      <c r="AL9134" s="104"/>
      <c r="AO9134" s="104"/>
      <c r="AP9134" s="104"/>
    </row>
    <row r="9135" spans="21:42" ht="15" customHeight="1" x14ac:dyDescent="0.25">
      <c r="U9135" s="104"/>
      <c r="AB9135" s="104"/>
      <c r="AC9135" s="104"/>
      <c r="AF9135" s="104"/>
      <c r="AG9135" s="104"/>
      <c r="AK9135" s="104"/>
      <c r="AL9135" s="104"/>
      <c r="AO9135" s="104"/>
      <c r="AP9135" s="104"/>
    </row>
    <row r="9136" spans="21:42" ht="15" customHeight="1" x14ac:dyDescent="0.25">
      <c r="U9136" s="104"/>
      <c r="AB9136" s="104"/>
      <c r="AC9136" s="104"/>
      <c r="AF9136" s="104"/>
      <c r="AG9136" s="104"/>
      <c r="AK9136" s="104"/>
      <c r="AL9136" s="104"/>
      <c r="AO9136" s="104"/>
      <c r="AP9136" s="104"/>
    </row>
    <row r="9137" spans="21:42" ht="15" customHeight="1" x14ac:dyDescent="0.25">
      <c r="U9137" s="104"/>
      <c r="AB9137" s="104"/>
      <c r="AC9137" s="104"/>
      <c r="AF9137" s="104"/>
      <c r="AG9137" s="104"/>
      <c r="AK9137" s="104"/>
      <c r="AL9137" s="104"/>
      <c r="AO9137" s="104"/>
      <c r="AP9137" s="104"/>
    </row>
    <row r="9138" spans="21:42" ht="15" customHeight="1" x14ac:dyDescent="0.25">
      <c r="U9138" s="104"/>
      <c r="AB9138" s="104"/>
      <c r="AC9138" s="104"/>
      <c r="AF9138" s="104"/>
      <c r="AG9138" s="104"/>
      <c r="AK9138" s="104"/>
      <c r="AL9138" s="104"/>
      <c r="AO9138" s="104"/>
      <c r="AP9138" s="104"/>
    </row>
    <row r="9139" spans="21:42" ht="15" customHeight="1" x14ac:dyDescent="0.25">
      <c r="U9139" s="104"/>
      <c r="AB9139" s="104"/>
      <c r="AC9139" s="104"/>
      <c r="AF9139" s="104"/>
      <c r="AG9139" s="104"/>
      <c r="AK9139" s="104"/>
      <c r="AL9139" s="104"/>
      <c r="AO9139" s="104"/>
      <c r="AP9139" s="104"/>
    </row>
    <row r="9140" spans="21:42" ht="15" customHeight="1" x14ac:dyDescent="0.25">
      <c r="U9140" s="104"/>
      <c r="AB9140" s="104"/>
      <c r="AC9140" s="104"/>
      <c r="AF9140" s="104"/>
      <c r="AG9140" s="104"/>
      <c r="AK9140" s="104"/>
      <c r="AL9140" s="104"/>
      <c r="AO9140" s="104"/>
      <c r="AP9140" s="104"/>
    </row>
    <row r="9141" spans="21:42" ht="15" customHeight="1" x14ac:dyDescent="0.25">
      <c r="U9141" s="104"/>
      <c r="AB9141" s="104"/>
      <c r="AC9141" s="104"/>
      <c r="AF9141" s="104"/>
      <c r="AG9141" s="104"/>
      <c r="AK9141" s="104"/>
      <c r="AL9141" s="104"/>
      <c r="AO9141" s="104"/>
      <c r="AP9141" s="104"/>
    </row>
    <row r="9142" spans="21:42" ht="15" customHeight="1" x14ac:dyDescent="0.25">
      <c r="U9142" s="104"/>
      <c r="AB9142" s="104"/>
      <c r="AC9142" s="104"/>
      <c r="AF9142" s="104"/>
      <c r="AG9142" s="104"/>
      <c r="AK9142" s="104"/>
      <c r="AL9142" s="104"/>
      <c r="AO9142" s="104"/>
      <c r="AP9142" s="104"/>
    </row>
    <row r="9143" spans="21:42" ht="15" customHeight="1" x14ac:dyDescent="0.25">
      <c r="U9143" s="104"/>
      <c r="AB9143" s="104"/>
      <c r="AC9143" s="104"/>
      <c r="AF9143" s="104"/>
      <c r="AG9143" s="104"/>
      <c r="AK9143" s="104"/>
      <c r="AL9143" s="104"/>
      <c r="AO9143" s="104"/>
      <c r="AP9143" s="104"/>
    </row>
    <row r="9144" spans="21:42" ht="15" customHeight="1" x14ac:dyDescent="0.25">
      <c r="U9144" s="104"/>
      <c r="AB9144" s="104"/>
      <c r="AC9144" s="104"/>
      <c r="AF9144" s="104"/>
      <c r="AG9144" s="104"/>
      <c r="AK9144" s="104"/>
      <c r="AL9144" s="104"/>
      <c r="AO9144" s="104"/>
      <c r="AP9144" s="104"/>
    </row>
    <row r="9145" spans="21:42" ht="15" customHeight="1" x14ac:dyDescent="0.25">
      <c r="U9145" s="104"/>
      <c r="AB9145" s="104"/>
      <c r="AC9145" s="104"/>
      <c r="AF9145" s="104"/>
      <c r="AG9145" s="104"/>
      <c r="AK9145" s="104"/>
      <c r="AL9145" s="104"/>
      <c r="AO9145" s="104"/>
      <c r="AP9145" s="104"/>
    </row>
    <row r="9146" spans="21:42" ht="15" customHeight="1" x14ac:dyDescent="0.25">
      <c r="U9146" s="104"/>
      <c r="AB9146" s="104"/>
      <c r="AC9146" s="104"/>
      <c r="AF9146" s="104"/>
      <c r="AG9146" s="104"/>
      <c r="AK9146" s="104"/>
      <c r="AL9146" s="104"/>
      <c r="AO9146" s="104"/>
      <c r="AP9146" s="104"/>
    </row>
    <row r="9147" spans="21:42" ht="15" customHeight="1" x14ac:dyDescent="0.25">
      <c r="U9147" s="104"/>
      <c r="AB9147" s="104"/>
      <c r="AC9147" s="104"/>
      <c r="AF9147" s="104"/>
      <c r="AG9147" s="104"/>
      <c r="AK9147" s="104"/>
      <c r="AL9147" s="104"/>
      <c r="AO9147" s="104"/>
      <c r="AP9147" s="104"/>
    </row>
    <row r="9148" spans="21:42" ht="15" customHeight="1" x14ac:dyDescent="0.25">
      <c r="U9148" s="104"/>
      <c r="AB9148" s="104"/>
      <c r="AC9148" s="104"/>
      <c r="AF9148" s="104"/>
      <c r="AG9148" s="104"/>
      <c r="AK9148" s="104"/>
      <c r="AL9148" s="104"/>
      <c r="AO9148" s="104"/>
      <c r="AP9148" s="104"/>
    </row>
    <row r="9149" spans="21:42" ht="15" customHeight="1" x14ac:dyDescent="0.25">
      <c r="U9149" s="104"/>
      <c r="AB9149" s="104"/>
      <c r="AC9149" s="104"/>
      <c r="AF9149" s="104"/>
      <c r="AG9149" s="104"/>
      <c r="AK9149" s="104"/>
      <c r="AL9149" s="104"/>
      <c r="AO9149" s="104"/>
      <c r="AP9149" s="104"/>
    </row>
    <row r="9150" spans="21:42" ht="15" customHeight="1" x14ac:dyDescent="0.25">
      <c r="U9150" s="104"/>
      <c r="AB9150" s="104"/>
      <c r="AC9150" s="104"/>
      <c r="AF9150" s="104"/>
      <c r="AG9150" s="104"/>
      <c r="AK9150" s="104"/>
      <c r="AL9150" s="104"/>
      <c r="AO9150" s="104"/>
      <c r="AP9150" s="104"/>
    </row>
    <row r="9151" spans="21:42" ht="15" customHeight="1" x14ac:dyDescent="0.25">
      <c r="U9151" s="104"/>
      <c r="AB9151" s="104"/>
      <c r="AC9151" s="104"/>
      <c r="AF9151" s="104"/>
      <c r="AG9151" s="104"/>
      <c r="AK9151" s="104"/>
      <c r="AL9151" s="104"/>
      <c r="AO9151" s="104"/>
      <c r="AP9151" s="104"/>
    </row>
    <row r="9152" spans="21:42" ht="15" customHeight="1" x14ac:dyDescent="0.25">
      <c r="U9152" s="104"/>
      <c r="AB9152" s="104"/>
      <c r="AC9152" s="104"/>
      <c r="AF9152" s="104"/>
      <c r="AG9152" s="104"/>
      <c r="AK9152" s="104"/>
      <c r="AL9152" s="104"/>
      <c r="AO9152" s="104"/>
      <c r="AP9152" s="104"/>
    </row>
    <row r="9153" spans="21:42" ht="15" customHeight="1" x14ac:dyDescent="0.25">
      <c r="U9153" s="104"/>
      <c r="AB9153" s="104"/>
      <c r="AC9153" s="104"/>
      <c r="AF9153" s="104"/>
      <c r="AG9153" s="104"/>
      <c r="AK9153" s="104"/>
      <c r="AL9153" s="104"/>
      <c r="AO9153" s="104"/>
      <c r="AP9153" s="104"/>
    </row>
    <row r="9154" spans="21:42" ht="15" customHeight="1" x14ac:dyDescent="0.25">
      <c r="U9154" s="104"/>
      <c r="AB9154" s="104"/>
      <c r="AC9154" s="104"/>
      <c r="AF9154" s="104"/>
      <c r="AG9154" s="104"/>
      <c r="AK9154" s="104"/>
      <c r="AL9154" s="104"/>
      <c r="AO9154" s="104"/>
      <c r="AP9154" s="104"/>
    </row>
    <row r="9155" spans="21:42" ht="15" customHeight="1" x14ac:dyDescent="0.25">
      <c r="U9155" s="104"/>
      <c r="AB9155" s="104"/>
      <c r="AC9155" s="104"/>
      <c r="AF9155" s="104"/>
      <c r="AG9155" s="104"/>
      <c r="AK9155" s="104"/>
      <c r="AL9155" s="104"/>
      <c r="AO9155" s="104"/>
      <c r="AP9155" s="104"/>
    </row>
    <row r="9156" spans="21:42" ht="15" customHeight="1" x14ac:dyDescent="0.25">
      <c r="U9156" s="104"/>
      <c r="AB9156" s="104"/>
      <c r="AC9156" s="104"/>
      <c r="AF9156" s="104"/>
      <c r="AG9156" s="104"/>
      <c r="AK9156" s="104"/>
      <c r="AL9156" s="104"/>
      <c r="AO9156" s="104"/>
      <c r="AP9156" s="104"/>
    </row>
    <row r="9157" spans="21:42" ht="15" customHeight="1" x14ac:dyDescent="0.25">
      <c r="U9157" s="104"/>
      <c r="AB9157" s="104"/>
      <c r="AC9157" s="104"/>
      <c r="AF9157" s="104"/>
      <c r="AG9157" s="104"/>
      <c r="AK9157" s="104"/>
      <c r="AL9157" s="104"/>
      <c r="AO9157" s="104"/>
      <c r="AP9157" s="104"/>
    </row>
    <row r="9158" spans="21:42" ht="15" customHeight="1" x14ac:dyDescent="0.25">
      <c r="U9158" s="104"/>
      <c r="AB9158" s="104"/>
      <c r="AC9158" s="104"/>
      <c r="AF9158" s="104"/>
      <c r="AG9158" s="104"/>
      <c r="AK9158" s="104"/>
      <c r="AL9158" s="104"/>
      <c r="AO9158" s="104"/>
      <c r="AP9158" s="104"/>
    </row>
    <row r="9159" spans="21:42" ht="15" customHeight="1" x14ac:dyDescent="0.25">
      <c r="U9159" s="104"/>
      <c r="AB9159" s="104"/>
      <c r="AC9159" s="104"/>
      <c r="AF9159" s="104"/>
      <c r="AG9159" s="104"/>
      <c r="AK9159" s="104"/>
      <c r="AL9159" s="104"/>
      <c r="AO9159" s="104"/>
      <c r="AP9159" s="104"/>
    </row>
    <row r="9160" spans="21:42" ht="15" customHeight="1" x14ac:dyDescent="0.25">
      <c r="U9160" s="104"/>
      <c r="AB9160" s="104"/>
      <c r="AC9160" s="104"/>
      <c r="AF9160" s="104"/>
      <c r="AG9160" s="104"/>
      <c r="AK9160" s="104"/>
      <c r="AL9160" s="104"/>
      <c r="AO9160" s="104"/>
      <c r="AP9160" s="104"/>
    </row>
    <row r="9161" spans="21:42" ht="15" customHeight="1" x14ac:dyDescent="0.25">
      <c r="U9161" s="104"/>
      <c r="AB9161" s="104"/>
      <c r="AC9161" s="104"/>
      <c r="AF9161" s="104"/>
      <c r="AG9161" s="104"/>
      <c r="AK9161" s="104"/>
      <c r="AL9161" s="104"/>
      <c r="AO9161" s="104"/>
      <c r="AP9161" s="104"/>
    </row>
    <row r="9162" spans="21:42" ht="15" customHeight="1" x14ac:dyDescent="0.25">
      <c r="U9162" s="104"/>
      <c r="AB9162" s="104"/>
      <c r="AC9162" s="104"/>
      <c r="AF9162" s="104"/>
      <c r="AG9162" s="104"/>
      <c r="AK9162" s="104"/>
      <c r="AL9162" s="104"/>
      <c r="AO9162" s="104"/>
      <c r="AP9162" s="104"/>
    </row>
    <row r="9163" spans="21:42" ht="15" customHeight="1" x14ac:dyDescent="0.25">
      <c r="U9163" s="104"/>
      <c r="AB9163" s="104"/>
      <c r="AC9163" s="104"/>
      <c r="AF9163" s="104"/>
      <c r="AG9163" s="104"/>
      <c r="AK9163" s="104"/>
      <c r="AL9163" s="104"/>
      <c r="AO9163" s="104"/>
      <c r="AP9163" s="104"/>
    </row>
    <row r="9164" spans="21:42" ht="15" customHeight="1" x14ac:dyDescent="0.25">
      <c r="U9164" s="104"/>
      <c r="AB9164" s="104"/>
      <c r="AC9164" s="104"/>
      <c r="AF9164" s="104"/>
      <c r="AG9164" s="104"/>
      <c r="AK9164" s="104"/>
      <c r="AL9164" s="104"/>
      <c r="AO9164" s="104"/>
      <c r="AP9164" s="104"/>
    </row>
    <row r="9165" spans="21:42" ht="15" customHeight="1" x14ac:dyDescent="0.25">
      <c r="U9165" s="104"/>
      <c r="AB9165" s="104"/>
      <c r="AC9165" s="104"/>
      <c r="AF9165" s="104"/>
      <c r="AG9165" s="104"/>
      <c r="AK9165" s="104"/>
      <c r="AL9165" s="104"/>
      <c r="AO9165" s="104"/>
      <c r="AP9165" s="104"/>
    </row>
    <row r="9166" spans="21:42" ht="15" customHeight="1" x14ac:dyDescent="0.25">
      <c r="U9166" s="104"/>
      <c r="AB9166" s="104"/>
      <c r="AC9166" s="104"/>
      <c r="AF9166" s="104"/>
      <c r="AG9166" s="104"/>
      <c r="AK9166" s="104"/>
      <c r="AL9166" s="104"/>
      <c r="AO9166" s="104"/>
      <c r="AP9166" s="104"/>
    </row>
    <row r="9167" spans="21:42" ht="15" customHeight="1" x14ac:dyDescent="0.25">
      <c r="U9167" s="104"/>
      <c r="AB9167" s="104"/>
      <c r="AC9167" s="104"/>
      <c r="AF9167" s="104"/>
      <c r="AG9167" s="104"/>
      <c r="AK9167" s="104"/>
      <c r="AL9167" s="104"/>
      <c r="AO9167" s="104"/>
      <c r="AP9167" s="104"/>
    </row>
    <row r="9168" spans="21:42" ht="15" customHeight="1" x14ac:dyDescent="0.25">
      <c r="U9168" s="104"/>
      <c r="AB9168" s="104"/>
      <c r="AC9168" s="104"/>
      <c r="AF9168" s="104"/>
      <c r="AG9168" s="104"/>
      <c r="AK9168" s="104"/>
      <c r="AL9168" s="104"/>
      <c r="AO9168" s="104"/>
      <c r="AP9168" s="104"/>
    </row>
    <row r="9169" spans="21:42" ht="15" customHeight="1" x14ac:dyDescent="0.25">
      <c r="U9169" s="104"/>
      <c r="AB9169" s="104"/>
      <c r="AC9169" s="104"/>
      <c r="AF9169" s="104"/>
      <c r="AG9169" s="104"/>
      <c r="AK9169" s="104"/>
      <c r="AL9169" s="104"/>
      <c r="AO9169" s="104"/>
      <c r="AP9169" s="104"/>
    </row>
    <row r="9170" spans="21:42" ht="15" customHeight="1" x14ac:dyDescent="0.25">
      <c r="U9170" s="104"/>
      <c r="AB9170" s="104"/>
      <c r="AC9170" s="104"/>
      <c r="AF9170" s="104"/>
      <c r="AG9170" s="104"/>
      <c r="AK9170" s="104"/>
      <c r="AL9170" s="104"/>
      <c r="AO9170" s="104"/>
      <c r="AP9170" s="104"/>
    </row>
    <row r="9171" spans="21:42" ht="15" customHeight="1" x14ac:dyDescent="0.25">
      <c r="U9171" s="104"/>
      <c r="AB9171" s="104"/>
      <c r="AC9171" s="104"/>
      <c r="AF9171" s="104"/>
      <c r="AG9171" s="104"/>
      <c r="AK9171" s="104"/>
      <c r="AL9171" s="104"/>
      <c r="AO9171" s="104"/>
      <c r="AP9171" s="104"/>
    </row>
    <row r="9172" spans="21:42" ht="15" customHeight="1" x14ac:dyDescent="0.25">
      <c r="U9172" s="104"/>
      <c r="AB9172" s="104"/>
      <c r="AC9172" s="104"/>
      <c r="AF9172" s="104"/>
      <c r="AG9172" s="104"/>
      <c r="AK9172" s="104"/>
      <c r="AL9172" s="104"/>
      <c r="AO9172" s="104"/>
      <c r="AP9172" s="104"/>
    </row>
    <row r="9173" spans="21:42" ht="15" customHeight="1" x14ac:dyDescent="0.25">
      <c r="U9173" s="104"/>
      <c r="AB9173" s="104"/>
      <c r="AC9173" s="104"/>
      <c r="AF9173" s="104"/>
      <c r="AG9173" s="104"/>
      <c r="AK9173" s="104"/>
      <c r="AL9173" s="104"/>
      <c r="AO9173" s="104"/>
      <c r="AP9173" s="104"/>
    </row>
    <row r="9174" spans="21:42" ht="15" customHeight="1" x14ac:dyDescent="0.25">
      <c r="U9174" s="104"/>
      <c r="AB9174" s="104"/>
      <c r="AC9174" s="104"/>
      <c r="AF9174" s="104"/>
      <c r="AG9174" s="104"/>
      <c r="AK9174" s="104"/>
      <c r="AL9174" s="104"/>
      <c r="AO9174" s="104"/>
      <c r="AP9174" s="104"/>
    </row>
    <row r="9175" spans="21:42" ht="15" customHeight="1" x14ac:dyDescent="0.25">
      <c r="U9175" s="104"/>
      <c r="AB9175" s="104"/>
      <c r="AC9175" s="104"/>
      <c r="AF9175" s="104"/>
      <c r="AG9175" s="104"/>
      <c r="AK9175" s="104"/>
      <c r="AL9175" s="104"/>
      <c r="AO9175" s="104"/>
      <c r="AP9175" s="104"/>
    </row>
    <row r="9176" spans="21:42" ht="15" customHeight="1" x14ac:dyDescent="0.25">
      <c r="U9176" s="104"/>
      <c r="AB9176" s="104"/>
      <c r="AC9176" s="104"/>
      <c r="AF9176" s="104"/>
      <c r="AG9176" s="104"/>
      <c r="AK9176" s="104"/>
      <c r="AL9176" s="104"/>
      <c r="AO9176" s="104"/>
      <c r="AP9176" s="104"/>
    </row>
    <row r="9177" spans="21:42" ht="15" customHeight="1" x14ac:dyDescent="0.25">
      <c r="U9177" s="104"/>
      <c r="AB9177" s="104"/>
      <c r="AC9177" s="104"/>
      <c r="AF9177" s="104"/>
      <c r="AG9177" s="104"/>
      <c r="AK9177" s="104"/>
      <c r="AL9177" s="104"/>
      <c r="AO9177" s="104"/>
      <c r="AP9177" s="104"/>
    </row>
    <row r="9178" spans="21:42" ht="15" customHeight="1" x14ac:dyDescent="0.25">
      <c r="U9178" s="104"/>
      <c r="AB9178" s="104"/>
      <c r="AC9178" s="104"/>
      <c r="AF9178" s="104"/>
      <c r="AG9178" s="104"/>
      <c r="AK9178" s="104"/>
      <c r="AL9178" s="104"/>
      <c r="AO9178" s="104"/>
      <c r="AP9178" s="104"/>
    </row>
    <row r="9179" spans="21:42" ht="15" customHeight="1" x14ac:dyDescent="0.25">
      <c r="U9179" s="104"/>
      <c r="AB9179" s="104"/>
      <c r="AC9179" s="104"/>
      <c r="AF9179" s="104"/>
      <c r="AG9179" s="104"/>
      <c r="AK9179" s="104"/>
      <c r="AL9179" s="104"/>
      <c r="AO9179" s="104"/>
      <c r="AP9179" s="104"/>
    </row>
    <row r="9180" spans="21:42" ht="15" customHeight="1" x14ac:dyDescent="0.25">
      <c r="U9180" s="104"/>
      <c r="AB9180" s="104"/>
      <c r="AC9180" s="104"/>
      <c r="AF9180" s="104"/>
      <c r="AG9180" s="104"/>
      <c r="AK9180" s="104"/>
      <c r="AL9180" s="104"/>
      <c r="AO9180" s="104"/>
      <c r="AP9180" s="104"/>
    </row>
    <row r="9181" spans="21:42" ht="15" customHeight="1" x14ac:dyDescent="0.25">
      <c r="U9181" s="104"/>
      <c r="AB9181" s="104"/>
      <c r="AC9181" s="104"/>
      <c r="AF9181" s="104"/>
      <c r="AG9181" s="104"/>
      <c r="AK9181" s="104"/>
      <c r="AL9181" s="104"/>
      <c r="AO9181" s="104"/>
      <c r="AP9181" s="104"/>
    </row>
    <row r="9182" spans="21:42" ht="15" customHeight="1" x14ac:dyDescent="0.25">
      <c r="U9182" s="104"/>
      <c r="AB9182" s="104"/>
      <c r="AC9182" s="104"/>
      <c r="AF9182" s="104"/>
      <c r="AG9182" s="104"/>
      <c r="AK9182" s="104"/>
      <c r="AL9182" s="104"/>
      <c r="AO9182" s="104"/>
      <c r="AP9182" s="104"/>
    </row>
    <row r="9183" spans="21:42" ht="15" customHeight="1" x14ac:dyDescent="0.25">
      <c r="U9183" s="104"/>
      <c r="AB9183" s="104"/>
      <c r="AC9183" s="104"/>
      <c r="AF9183" s="104"/>
      <c r="AG9183" s="104"/>
      <c r="AK9183" s="104"/>
      <c r="AL9183" s="104"/>
      <c r="AO9183" s="104"/>
      <c r="AP9183" s="104"/>
    </row>
    <row r="9184" spans="21:42" ht="15" customHeight="1" x14ac:dyDescent="0.25">
      <c r="U9184" s="104"/>
      <c r="AB9184" s="104"/>
      <c r="AC9184" s="104"/>
      <c r="AF9184" s="104"/>
      <c r="AG9184" s="104"/>
      <c r="AK9184" s="104"/>
      <c r="AL9184" s="104"/>
      <c r="AO9184" s="104"/>
      <c r="AP9184" s="104"/>
    </row>
    <row r="9185" spans="21:42" ht="15" customHeight="1" x14ac:dyDescent="0.25">
      <c r="U9185" s="104"/>
      <c r="AB9185" s="104"/>
      <c r="AC9185" s="104"/>
      <c r="AF9185" s="104"/>
      <c r="AG9185" s="104"/>
      <c r="AK9185" s="104"/>
      <c r="AL9185" s="104"/>
      <c r="AO9185" s="104"/>
      <c r="AP9185" s="104"/>
    </row>
    <row r="9186" spans="21:42" ht="15" customHeight="1" x14ac:dyDescent="0.25">
      <c r="U9186" s="104"/>
      <c r="AB9186" s="104"/>
      <c r="AC9186" s="104"/>
      <c r="AF9186" s="104"/>
      <c r="AG9186" s="104"/>
      <c r="AK9186" s="104"/>
      <c r="AL9186" s="104"/>
      <c r="AO9186" s="104"/>
      <c r="AP9186" s="104"/>
    </row>
    <row r="9187" spans="21:42" ht="15" customHeight="1" x14ac:dyDescent="0.25">
      <c r="U9187" s="104"/>
      <c r="AB9187" s="104"/>
      <c r="AC9187" s="104"/>
      <c r="AF9187" s="104"/>
      <c r="AG9187" s="104"/>
      <c r="AK9187" s="104"/>
      <c r="AL9187" s="104"/>
      <c r="AO9187" s="104"/>
      <c r="AP9187" s="104"/>
    </row>
    <row r="9188" spans="21:42" ht="15" customHeight="1" x14ac:dyDescent="0.25">
      <c r="U9188" s="104"/>
      <c r="AB9188" s="104"/>
      <c r="AC9188" s="104"/>
      <c r="AF9188" s="104"/>
      <c r="AG9188" s="104"/>
      <c r="AK9188" s="104"/>
      <c r="AL9188" s="104"/>
      <c r="AO9188" s="104"/>
      <c r="AP9188" s="104"/>
    </row>
    <row r="9189" spans="21:42" ht="15" customHeight="1" x14ac:dyDescent="0.25">
      <c r="U9189" s="104"/>
      <c r="AB9189" s="104"/>
      <c r="AC9189" s="104"/>
      <c r="AF9189" s="104"/>
      <c r="AG9189" s="104"/>
      <c r="AK9189" s="104"/>
      <c r="AL9189" s="104"/>
      <c r="AO9189" s="104"/>
      <c r="AP9189" s="104"/>
    </row>
    <row r="9190" spans="21:42" ht="15" customHeight="1" x14ac:dyDescent="0.25">
      <c r="U9190" s="104"/>
      <c r="AB9190" s="104"/>
      <c r="AC9190" s="104"/>
      <c r="AF9190" s="104"/>
      <c r="AG9190" s="104"/>
      <c r="AK9190" s="104"/>
      <c r="AL9190" s="104"/>
      <c r="AO9190" s="104"/>
      <c r="AP9190" s="104"/>
    </row>
    <row r="9191" spans="21:42" ht="15" customHeight="1" x14ac:dyDescent="0.25">
      <c r="U9191" s="104"/>
      <c r="AB9191" s="104"/>
      <c r="AC9191" s="104"/>
      <c r="AF9191" s="104"/>
      <c r="AG9191" s="104"/>
      <c r="AK9191" s="104"/>
      <c r="AL9191" s="104"/>
      <c r="AO9191" s="104"/>
      <c r="AP9191" s="104"/>
    </row>
    <row r="9192" spans="21:42" ht="15" customHeight="1" x14ac:dyDescent="0.25">
      <c r="U9192" s="104"/>
      <c r="AB9192" s="104"/>
      <c r="AC9192" s="104"/>
      <c r="AF9192" s="104"/>
      <c r="AG9192" s="104"/>
      <c r="AK9192" s="104"/>
      <c r="AL9192" s="104"/>
      <c r="AO9192" s="104"/>
      <c r="AP9192" s="104"/>
    </row>
    <row r="9193" spans="21:42" ht="15" customHeight="1" x14ac:dyDescent="0.25">
      <c r="U9193" s="104"/>
      <c r="AB9193" s="104"/>
      <c r="AC9193" s="104"/>
      <c r="AF9193" s="104"/>
      <c r="AG9193" s="104"/>
      <c r="AK9193" s="104"/>
      <c r="AL9193" s="104"/>
      <c r="AO9193" s="104"/>
      <c r="AP9193" s="104"/>
    </row>
    <row r="9194" spans="21:42" ht="15" customHeight="1" x14ac:dyDescent="0.25">
      <c r="U9194" s="104"/>
      <c r="AB9194" s="104"/>
      <c r="AC9194" s="104"/>
      <c r="AF9194" s="104"/>
      <c r="AG9194" s="104"/>
      <c r="AK9194" s="104"/>
      <c r="AL9194" s="104"/>
      <c r="AO9194" s="104"/>
      <c r="AP9194" s="104"/>
    </row>
    <row r="9195" spans="21:42" ht="15" customHeight="1" x14ac:dyDescent="0.25">
      <c r="U9195" s="104"/>
      <c r="AB9195" s="104"/>
      <c r="AC9195" s="104"/>
      <c r="AF9195" s="104"/>
      <c r="AG9195" s="104"/>
      <c r="AK9195" s="104"/>
      <c r="AL9195" s="104"/>
      <c r="AO9195" s="104"/>
      <c r="AP9195" s="104"/>
    </row>
    <row r="9196" spans="21:42" ht="15" customHeight="1" x14ac:dyDescent="0.25">
      <c r="U9196" s="104"/>
      <c r="AB9196" s="104"/>
      <c r="AC9196" s="104"/>
      <c r="AF9196" s="104"/>
      <c r="AG9196" s="104"/>
      <c r="AK9196" s="104"/>
      <c r="AL9196" s="104"/>
      <c r="AO9196" s="104"/>
      <c r="AP9196" s="104"/>
    </row>
    <row r="9197" spans="21:42" ht="15" customHeight="1" x14ac:dyDescent="0.25">
      <c r="U9197" s="104"/>
      <c r="AB9197" s="104"/>
      <c r="AC9197" s="104"/>
      <c r="AF9197" s="104"/>
      <c r="AG9197" s="104"/>
      <c r="AK9197" s="104"/>
      <c r="AL9197" s="104"/>
      <c r="AO9197" s="104"/>
      <c r="AP9197" s="104"/>
    </row>
    <row r="9198" spans="21:42" ht="15" customHeight="1" x14ac:dyDescent="0.25">
      <c r="U9198" s="104"/>
      <c r="AB9198" s="104"/>
      <c r="AC9198" s="104"/>
      <c r="AF9198" s="104"/>
      <c r="AG9198" s="104"/>
      <c r="AK9198" s="104"/>
      <c r="AL9198" s="104"/>
      <c r="AO9198" s="104"/>
      <c r="AP9198" s="104"/>
    </row>
    <row r="9199" spans="21:42" ht="15" customHeight="1" x14ac:dyDescent="0.25">
      <c r="U9199" s="104"/>
      <c r="AB9199" s="104"/>
      <c r="AC9199" s="104"/>
      <c r="AF9199" s="104"/>
      <c r="AG9199" s="104"/>
      <c r="AK9199" s="104"/>
      <c r="AL9199" s="104"/>
      <c r="AO9199" s="104"/>
      <c r="AP9199" s="104"/>
    </row>
    <row r="9200" spans="21:42" ht="15" customHeight="1" x14ac:dyDescent="0.25">
      <c r="U9200" s="104"/>
      <c r="AB9200" s="104"/>
      <c r="AC9200" s="104"/>
      <c r="AF9200" s="104"/>
      <c r="AG9200" s="104"/>
      <c r="AK9200" s="104"/>
      <c r="AL9200" s="104"/>
      <c r="AO9200" s="104"/>
      <c r="AP9200" s="104"/>
    </row>
    <row r="9201" spans="21:42" ht="15" customHeight="1" x14ac:dyDescent="0.25">
      <c r="U9201" s="104"/>
      <c r="AB9201" s="104"/>
      <c r="AC9201" s="104"/>
      <c r="AF9201" s="104"/>
      <c r="AG9201" s="104"/>
      <c r="AK9201" s="104"/>
      <c r="AL9201" s="104"/>
      <c r="AO9201" s="104"/>
      <c r="AP9201" s="104"/>
    </row>
    <row r="9202" spans="21:42" ht="15" customHeight="1" x14ac:dyDescent="0.25">
      <c r="U9202" s="104"/>
      <c r="AB9202" s="104"/>
      <c r="AC9202" s="104"/>
      <c r="AF9202" s="104"/>
      <c r="AG9202" s="104"/>
      <c r="AK9202" s="104"/>
      <c r="AL9202" s="104"/>
      <c r="AO9202" s="104"/>
      <c r="AP9202" s="104"/>
    </row>
    <row r="9203" spans="21:42" ht="15" customHeight="1" x14ac:dyDescent="0.25">
      <c r="U9203" s="104"/>
      <c r="AB9203" s="104"/>
      <c r="AC9203" s="104"/>
      <c r="AF9203" s="104"/>
      <c r="AG9203" s="104"/>
      <c r="AK9203" s="104"/>
      <c r="AL9203" s="104"/>
      <c r="AO9203" s="104"/>
      <c r="AP9203" s="104"/>
    </row>
    <row r="9204" spans="21:42" ht="15" customHeight="1" x14ac:dyDescent="0.25">
      <c r="U9204" s="104"/>
      <c r="AB9204" s="104"/>
      <c r="AC9204" s="104"/>
      <c r="AF9204" s="104"/>
      <c r="AG9204" s="104"/>
      <c r="AK9204" s="104"/>
      <c r="AL9204" s="104"/>
      <c r="AO9204" s="104"/>
      <c r="AP9204" s="104"/>
    </row>
    <row r="9205" spans="21:42" ht="15" customHeight="1" x14ac:dyDescent="0.25">
      <c r="U9205" s="104"/>
      <c r="AB9205" s="104"/>
      <c r="AC9205" s="104"/>
      <c r="AF9205" s="104"/>
      <c r="AG9205" s="104"/>
      <c r="AK9205" s="104"/>
      <c r="AL9205" s="104"/>
      <c r="AO9205" s="104"/>
      <c r="AP9205" s="104"/>
    </row>
    <row r="9206" spans="21:42" ht="15" customHeight="1" x14ac:dyDescent="0.25">
      <c r="U9206" s="104"/>
      <c r="AB9206" s="104"/>
      <c r="AC9206" s="104"/>
      <c r="AF9206" s="104"/>
      <c r="AG9206" s="104"/>
      <c r="AK9206" s="104"/>
      <c r="AL9206" s="104"/>
      <c r="AO9206" s="104"/>
      <c r="AP9206" s="104"/>
    </row>
    <row r="9207" spans="21:42" ht="15" customHeight="1" x14ac:dyDescent="0.25">
      <c r="U9207" s="104"/>
      <c r="AB9207" s="104"/>
      <c r="AC9207" s="104"/>
      <c r="AF9207" s="104"/>
      <c r="AG9207" s="104"/>
      <c r="AK9207" s="104"/>
      <c r="AL9207" s="104"/>
      <c r="AO9207" s="104"/>
      <c r="AP9207" s="104"/>
    </row>
    <row r="9208" spans="21:42" ht="15" customHeight="1" x14ac:dyDescent="0.25">
      <c r="U9208" s="104"/>
      <c r="AB9208" s="104"/>
      <c r="AC9208" s="104"/>
      <c r="AF9208" s="104"/>
      <c r="AG9208" s="104"/>
      <c r="AK9208" s="104"/>
      <c r="AL9208" s="104"/>
      <c r="AO9208" s="104"/>
      <c r="AP9208" s="104"/>
    </row>
    <row r="9209" spans="21:42" ht="15" customHeight="1" x14ac:dyDescent="0.25">
      <c r="U9209" s="104"/>
      <c r="AB9209" s="104"/>
      <c r="AC9209" s="104"/>
      <c r="AF9209" s="104"/>
      <c r="AG9209" s="104"/>
      <c r="AK9209" s="104"/>
      <c r="AL9209" s="104"/>
      <c r="AO9209" s="104"/>
      <c r="AP9209" s="104"/>
    </row>
    <row r="9210" spans="21:42" ht="15" customHeight="1" x14ac:dyDescent="0.25">
      <c r="U9210" s="104"/>
      <c r="AB9210" s="104"/>
      <c r="AC9210" s="104"/>
      <c r="AF9210" s="104"/>
      <c r="AG9210" s="104"/>
      <c r="AK9210" s="104"/>
      <c r="AL9210" s="104"/>
      <c r="AO9210" s="104"/>
      <c r="AP9210" s="104"/>
    </row>
    <row r="9211" spans="21:42" ht="15" customHeight="1" x14ac:dyDescent="0.25">
      <c r="U9211" s="104"/>
      <c r="AB9211" s="104"/>
      <c r="AC9211" s="104"/>
      <c r="AF9211" s="104"/>
      <c r="AG9211" s="104"/>
      <c r="AK9211" s="104"/>
      <c r="AL9211" s="104"/>
      <c r="AO9211" s="104"/>
      <c r="AP9211" s="104"/>
    </row>
    <row r="9212" spans="21:42" ht="15" customHeight="1" x14ac:dyDescent="0.25">
      <c r="U9212" s="104"/>
      <c r="AB9212" s="104"/>
      <c r="AC9212" s="104"/>
      <c r="AF9212" s="104"/>
      <c r="AG9212" s="104"/>
      <c r="AK9212" s="104"/>
      <c r="AL9212" s="104"/>
      <c r="AO9212" s="104"/>
      <c r="AP9212" s="104"/>
    </row>
    <row r="9213" spans="21:42" ht="15" customHeight="1" x14ac:dyDescent="0.25">
      <c r="U9213" s="104"/>
      <c r="AB9213" s="104"/>
      <c r="AC9213" s="104"/>
      <c r="AF9213" s="104"/>
      <c r="AG9213" s="104"/>
      <c r="AK9213" s="104"/>
      <c r="AL9213" s="104"/>
      <c r="AO9213" s="104"/>
      <c r="AP9213" s="104"/>
    </row>
    <row r="9214" spans="21:42" ht="15" customHeight="1" x14ac:dyDescent="0.25">
      <c r="U9214" s="104"/>
      <c r="AB9214" s="104"/>
      <c r="AC9214" s="104"/>
      <c r="AF9214" s="104"/>
      <c r="AG9214" s="104"/>
      <c r="AK9214" s="104"/>
      <c r="AL9214" s="104"/>
      <c r="AO9214" s="104"/>
      <c r="AP9214" s="104"/>
    </row>
    <row r="9215" spans="21:42" ht="15" customHeight="1" x14ac:dyDescent="0.25">
      <c r="U9215" s="104"/>
      <c r="AB9215" s="104"/>
      <c r="AC9215" s="104"/>
      <c r="AF9215" s="104"/>
      <c r="AG9215" s="104"/>
      <c r="AK9215" s="104"/>
      <c r="AL9215" s="104"/>
      <c r="AO9215" s="104"/>
      <c r="AP9215" s="104"/>
    </row>
    <row r="9216" spans="21:42" ht="15" customHeight="1" x14ac:dyDescent="0.25">
      <c r="U9216" s="104"/>
      <c r="AB9216" s="104"/>
      <c r="AC9216" s="104"/>
      <c r="AF9216" s="104"/>
      <c r="AG9216" s="104"/>
      <c r="AK9216" s="104"/>
      <c r="AL9216" s="104"/>
      <c r="AO9216" s="104"/>
      <c r="AP9216" s="104"/>
    </row>
    <row r="9217" spans="21:42" ht="15" customHeight="1" x14ac:dyDescent="0.25">
      <c r="U9217" s="104"/>
      <c r="AB9217" s="104"/>
      <c r="AC9217" s="104"/>
      <c r="AF9217" s="104"/>
      <c r="AG9217" s="104"/>
      <c r="AK9217" s="104"/>
      <c r="AL9217" s="104"/>
      <c r="AO9217" s="104"/>
      <c r="AP9217" s="104"/>
    </row>
    <row r="9218" spans="21:42" ht="15" customHeight="1" x14ac:dyDescent="0.25">
      <c r="U9218" s="104"/>
      <c r="AB9218" s="104"/>
      <c r="AC9218" s="104"/>
      <c r="AF9218" s="104"/>
      <c r="AG9218" s="104"/>
      <c r="AK9218" s="104"/>
      <c r="AL9218" s="104"/>
      <c r="AO9218" s="104"/>
      <c r="AP9218" s="104"/>
    </row>
    <row r="9219" spans="21:42" ht="15" customHeight="1" x14ac:dyDescent="0.25">
      <c r="U9219" s="104"/>
      <c r="AB9219" s="104"/>
      <c r="AC9219" s="104"/>
      <c r="AF9219" s="104"/>
      <c r="AG9219" s="104"/>
      <c r="AK9219" s="104"/>
      <c r="AL9219" s="104"/>
      <c r="AO9219" s="104"/>
      <c r="AP9219" s="104"/>
    </row>
    <row r="9220" spans="21:42" ht="15" customHeight="1" x14ac:dyDescent="0.25">
      <c r="U9220" s="104"/>
      <c r="AB9220" s="104"/>
      <c r="AC9220" s="104"/>
      <c r="AF9220" s="104"/>
      <c r="AG9220" s="104"/>
      <c r="AK9220" s="104"/>
      <c r="AL9220" s="104"/>
      <c r="AO9220" s="104"/>
      <c r="AP9220" s="104"/>
    </row>
    <row r="9221" spans="21:42" ht="15" customHeight="1" x14ac:dyDescent="0.25">
      <c r="U9221" s="104"/>
      <c r="AB9221" s="104"/>
      <c r="AC9221" s="104"/>
      <c r="AF9221" s="104"/>
      <c r="AG9221" s="104"/>
      <c r="AK9221" s="104"/>
      <c r="AL9221" s="104"/>
      <c r="AO9221" s="104"/>
      <c r="AP9221" s="104"/>
    </row>
    <row r="9222" spans="21:42" ht="15" customHeight="1" x14ac:dyDescent="0.25">
      <c r="U9222" s="104"/>
      <c r="AB9222" s="104"/>
      <c r="AC9222" s="104"/>
      <c r="AF9222" s="104"/>
      <c r="AG9222" s="104"/>
      <c r="AK9222" s="104"/>
      <c r="AL9222" s="104"/>
      <c r="AO9222" s="104"/>
      <c r="AP9222" s="104"/>
    </row>
    <row r="9223" spans="21:42" ht="15" customHeight="1" x14ac:dyDescent="0.25">
      <c r="U9223" s="104"/>
      <c r="AB9223" s="104"/>
      <c r="AC9223" s="104"/>
      <c r="AF9223" s="104"/>
      <c r="AG9223" s="104"/>
      <c r="AK9223" s="104"/>
      <c r="AL9223" s="104"/>
      <c r="AO9223" s="104"/>
      <c r="AP9223" s="104"/>
    </row>
    <row r="9224" spans="21:42" ht="15" customHeight="1" x14ac:dyDescent="0.25">
      <c r="U9224" s="104"/>
      <c r="AB9224" s="104"/>
      <c r="AC9224" s="104"/>
      <c r="AF9224" s="104"/>
      <c r="AG9224" s="104"/>
      <c r="AK9224" s="104"/>
      <c r="AL9224" s="104"/>
      <c r="AO9224" s="104"/>
      <c r="AP9224" s="104"/>
    </row>
    <row r="9225" spans="21:42" ht="15" customHeight="1" x14ac:dyDescent="0.25">
      <c r="U9225" s="104"/>
      <c r="AB9225" s="104"/>
      <c r="AC9225" s="104"/>
      <c r="AF9225" s="104"/>
      <c r="AG9225" s="104"/>
      <c r="AK9225" s="104"/>
      <c r="AL9225" s="104"/>
      <c r="AO9225" s="104"/>
      <c r="AP9225" s="104"/>
    </row>
    <row r="9226" spans="21:42" ht="15" customHeight="1" x14ac:dyDescent="0.25">
      <c r="U9226" s="104"/>
      <c r="AB9226" s="104"/>
      <c r="AC9226" s="104"/>
      <c r="AF9226" s="104"/>
      <c r="AG9226" s="104"/>
      <c r="AK9226" s="104"/>
      <c r="AL9226" s="104"/>
      <c r="AO9226" s="104"/>
      <c r="AP9226" s="104"/>
    </row>
    <row r="9227" spans="21:42" ht="15" customHeight="1" x14ac:dyDescent="0.25">
      <c r="U9227" s="104"/>
      <c r="AB9227" s="104"/>
      <c r="AC9227" s="104"/>
      <c r="AF9227" s="104"/>
      <c r="AG9227" s="104"/>
      <c r="AK9227" s="104"/>
      <c r="AL9227" s="104"/>
      <c r="AO9227" s="104"/>
      <c r="AP9227" s="104"/>
    </row>
    <row r="9228" spans="21:42" ht="15" customHeight="1" x14ac:dyDescent="0.25">
      <c r="U9228" s="104"/>
      <c r="AB9228" s="104"/>
      <c r="AC9228" s="104"/>
      <c r="AF9228" s="104"/>
      <c r="AG9228" s="104"/>
      <c r="AK9228" s="104"/>
      <c r="AL9228" s="104"/>
      <c r="AO9228" s="104"/>
      <c r="AP9228" s="104"/>
    </row>
    <row r="9229" spans="21:42" ht="15" customHeight="1" x14ac:dyDescent="0.25">
      <c r="U9229" s="104"/>
      <c r="AB9229" s="104"/>
      <c r="AC9229" s="104"/>
      <c r="AF9229" s="104"/>
      <c r="AG9229" s="104"/>
      <c r="AK9229" s="104"/>
      <c r="AL9229" s="104"/>
      <c r="AO9229" s="104"/>
      <c r="AP9229" s="104"/>
    </row>
    <row r="9230" spans="21:42" ht="15" customHeight="1" x14ac:dyDescent="0.25">
      <c r="U9230" s="104"/>
      <c r="AB9230" s="104"/>
      <c r="AC9230" s="104"/>
      <c r="AF9230" s="104"/>
      <c r="AG9230" s="104"/>
      <c r="AK9230" s="104"/>
      <c r="AL9230" s="104"/>
      <c r="AO9230" s="104"/>
      <c r="AP9230" s="104"/>
    </row>
    <row r="9231" spans="21:42" ht="15" customHeight="1" x14ac:dyDescent="0.25">
      <c r="U9231" s="104"/>
      <c r="AB9231" s="104"/>
      <c r="AC9231" s="104"/>
      <c r="AF9231" s="104"/>
      <c r="AG9231" s="104"/>
      <c r="AK9231" s="104"/>
      <c r="AL9231" s="104"/>
      <c r="AO9231" s="104"/>
      <c r="AP9231" s="104"/>
    </row>
    <row r="9232" spans="21:42" ht="15" customHeight="1" x14ac:dyDescent="0.25">
      <c r="U9232" s="104"/>
      <c r="AB9232" s="104"/>
      <c r="AC9232" s="104"/>
      <c r="AF9232" s="104"/>
      <c r="AG9232" s="104"/>
      <c r="AK9232" s="104"/>
      <c r="AL9232" s="104"/>
      <c r="AO9232" s="104"/>
      <c r="AP9232" s="104"/>
    </row>
    <row r="9233" spans="21:42" ht="15" customHeight="1" x14ac:dyDescent="0.25">
      <c r="U9233" s="104"/>
      <c r="AB9233" s="104"/>
      <c r="AC9233" s="104"/>
      <c r="AF9233" s="104"/>
      <c r="AG9233" s="104"/>
      <c r="AK9233" s="104"/>
      <c r="AL9233" s="104"/>
      <c r="AO9233" s="104"/>
      <c r="AP9233" s="104"/>
    </row>
    <row r="9234" spans="21:42" ht="15" customHeight="1" x14ac:dyDescent="0.25">
      <c r="U9234" s="104"/>
      <c r="AB9234" s="104"/>
      <c r="AC9234" s="104"/>
      <c r="AF9234" s="104"/>
      <c r="AG9234" s="104"/>
      <c r="AK9234" s="104"/>
      <c r="AL9234" s="104"/>
      <c r="AO9234" s="104"/>
      <c r="AP9234" s="104"/>
    </row>
    <row r="9235" spans="21:42" ht="15" customHeight="1" x14ac:dyDescent="0.25">
      <c r="U9235" s="104"/>
      <c r="AB9235" s="104"/>
      <c r="AC9235" s="104"/>
      <c r="AF9235" s="104"/>
      <c r="AG9235" s="104"/>
      <c r="AK9235" s="104"/>
      <c r="AL9235" s="104"/>
      <c r="AO9235" s="104"/>
      <c r="AP9235" s="104"/>
    </row>
    <row r="9236" spans="21:42" ht="15" customHeight="1" x14ac:dyDescent="0.25">
      <c r="U9236" s="104"/>
      <c r="AB9236" s="104"/>
      <c r="AC9236" s="104"/>
      <c r="AF9236" s="104"/>
      <c r="AG9236" s="104"/>
      <c r="AK9236" s="104"/>
      <c r="AL9236" s="104"/>
      <c r="AO9236" s="104"/>
      <c r="AP9236" s="104"/>
    </row>
    <row r="9237" spans="21:42" ht="15" customHeight="1" x14ac:dyDescent="0.25">
      <c r="U9237" s="104"/>
      <c r="AB9237" s="104"/>
      <c r="AC9237" s="104"/>
      <c r="AF9237" s="104"/>
      <c r="AG9237" s="104"/>
      <c r="AK9237" s="104"/>
      <c r="AL9237" s="104"/>
      <c r="AO9237" s="104"/>
      <c r="AP9237" s="104"/>
    </row>
    <row r="9238" spans="21:42" ht="15" customHeight="1" x14ac:dyDescent="0.25">
      <c r="U9238" s="104"/>
      <c r="AB9238" s="104"/>
      <c r="AC9238" s="104"/>
      <c r="AF9238" s="104"/>
      <c r="AG9238" s="104"/>
      <c r="AK9238" s="104"/>
      <c r="AL9238" s="104"/>
      <c r="AO9238" s="104"/>
      <c r="AP9238" s="104"/>
    </row>
    <row r="9239" spans="21:42" ht="15" customHeight="1" x14ac:dyDescent="0.25">
      <c r="U9239" s="104"/>
      <c r="AB9239" s="104"/>
      <c r="AC9239" s="104"/>
      <c r="AF9239" s="104"/>
      <c r="AG9239" s="104"/>
      <c r="AK9239" s="104"/>
      <c r="AL9239" s="104"/>
      <c r="AO9239" s="104"/>
      <c r="AP9239" s="104"/>
    </row>
    <row r="9240" spans="21:42" ht="15" customHeight="1" x14ac:dyDescent="0.25">
      <c r="U9240" s="104"/>
      <c r="AB9240" s="104"/>
      <c r="AC9240" s="104"/>
      <c r="AF9240" s="104"/>
      <c r="AG9240" s="104"/>
      <c r="AK9240" s="104"/>
      <c r="AL9240" s="104"/>
      <c r="AO9240" s="104"/>
      <c r="AP9240" s="104"/>
    </row>
    <row r="9241" spans="21:42" ht="15" customHeight="1" x14ac:dyDescent="0.25">
      <c r="U9241" s="104"/>
      <c r="AB9241" s="104"/>
      <c r="AC9241" s="104"/>
      <c r="AF9241" s="104"/>
      <c r="AG9241" s="104"/>
      <c r="AK9241" s="104"/>
      <c r="AL9241" s="104"/>
      <c r="AO9241" s="104"/>
      <c r="AP9241" s="104"/>
    </row>
    <row r="9242" spans="21:42" ht="15" customHeight="1" x14ac:dyDescent="0.25">
      <c r="U9242" s="104"/>
      <c r="AB9242" s="104"/>
      <c r="AC9242" s="104"/>
      <c r="AF9242" s="104"/>
      <c r="AG9242" s="104"/>
      <c r="AK9242" s="104"/>
      <c r="AL9242" s="104"/>
      <c r="AO9242" s="104"/>
      <c r="AP9242" s="104"/>
    </row>
    <row r="9243" spans="21:42" ht="15" customHeight="1" x14ac:dyDescent="0.25">
      <c r="U9243" s="104"/>
      <c r="AB9243" s="104"/>
      <c r="AC9243" s="104"/>
      <c r="AF9243" s="104"/>
      <c r="AG9243" s="104"/>
      <c r="AK9243" s="104"/>
      <c r="AL9243" s="104"/>
      <c r="AO9243" s="104"/>
      <c r="AP9243" s="104"/>
    </row>
    <row r="9244" spans="21:42" ht="15" customHeight="1" x14ac:dyDescent="0.25">
      <c r="U9244" s="104"/>
      <c r="AB9244" s="104"/>
      <c r="AC9244" s="104"/>
      <c r="AF9244" s="104"/>
      <c r="AG9244" s="104"/>
      <c r="AK9244" s="104"/>
      <c r="AL9244" s="104"/>
      <c r="AO9244" s="104"/>
      <c r="AP9244" s="104"/>
    </row>
    <row r="9245" spans="21:42" ht="15" customHeight="1" x14ac:dyDescent="0.25">
      <c r="U9245" s="104"/>
      <c r="AB9245" s="104"/>
      <c r="AC9245" s="104"/>
      <c r="AF9245" s="104"/>
      <c r="AG9245" s="104"/>
      <c r="AK9245" s="104"/>
      <c r="AL9245" s="104"/>
      <c r="AO9245" s="104"/>
      <c r="AP9245" s="104"/>
    </row>
    <row r="9246" spans="21:42" ht="15" customHeight="1" x14ac:dyDescent="0.25">
      <c r="U9246" s="104"/>
      <c r="AB9246" s="104"/>
      <c r="AC9246" s="104"/>
      <c r="AF9246" s="104"/>
      <c r="AG9246" s="104"/>
      <c r="AK9246" s="104"/>
      <c r="AL9246" s="104"/>
      <c r="AO9246" s="104"/>
      <c r="AP9246" s="104"/>
    </row>
    <row r="9247" spans="21:42" ht="15" customHeight="1" x14ac:dyDescent="0.25">
      <c r="U9247" s="104"/>
      <c r="AB9247" s="104"/>
      <c r="AC9247" s="104"/>
      <c r="AF9247" s="104"/>
      <c r="AG9247" s="104"/>
      <c r="AK9247" s="104"/>
      <c r="AL9247" s="104"/>
      <c r="AO9247" s="104"/>
      <c r="AP9247" s="104"/>
    </row>
    <row r="9248" spans="21:42" ht="15" customHeight="1" x14ac:dyDescent="0.25">
      <c r="U9248" s="104"/>
      <c r="AB9248" s="104"/>
      <c r="AC9248" s="104"/>
      <c r="AF9248" s="104"/>
      <c r="AG9248" s="104"/>
      <c r="AK9248" s="104"/>
      <c r="AL9248" s="104"/>
      <c r="AO9248" s="104"/>
      <c r="AP9248" s="104"/>
    </row>
    <row r="9249" spans="21:42" ht="15" customHeight="1" x14ac:dyDescent="0.25">
      <c r="U9249" s="104"/>
      <c r="AB9249" s="104"/>
      <c r="AC9249" s="104"/>
      <c r="AF9249" s="104"/>
      <c r="AG9249" s="104"/>
      <c r="AK9249" s="104"/>
      <c r="AL9249" s="104"/>
      <c r="AO9249" s="104"/>
      <c r="AP9249" s="104"/>
    </row>
    <row r="9250" spans="21:42" ht="15" customHeight="1" x14ac:dyDescent="0.25">
      <c r="U9250" s="104"/>
      <c r="AB9250" s="104"/>
      <c r="AC9250" s="104"/>
      <c r="AF9250" s="104"/>
      <c r="AG9250" s="104"/>
      <c r="AK9250" s="104"/>
      <c r="AL9250" s="104"/>
      <c r="AO9250" s="104"/>
      <c r="AP9250" s="104"/>
    </row>
    <row r="9251" spans="21:42" ht="15" customHeight="1" x14ac:dyDescent="0.25">
      <c r="U9251" s="104"/>
      <c r="AB9251" s="104"/>
      <c r="AC9251" s="104"/>
      <c r="AF9251" s="104"/>
      <c r="AG9251" s="104"/>
      <c r="AK9251" s="104"/>
      <c r="AL9251" s="104"/>
      <c r="AO9251" s="104"/>
      <c r="AP9251" s="104"/>
    </row>
    <row r="9252" spans="21:42" ht="15" customHeight="1" x14ac:dyDescent="0.25">
      <c r="U9252" s="104"/>
      <c r="AB9252" s="104"/>
      <c r="AC9252" s="104"/>
      <c r="AF9252" s="104"/>
      <c r="AG9252" s="104"/>
      <c r="AK9252" s="104"/>
      <c r="AL9252" s="104"/>
      <c r="AO9252" s="104"/>
      <c r="AP9252" s="104"/>
    </row>
    <row r="9253" spans="21:42" ht="15" customHeight="1" x14ac:dyDescent="0.25">
      <c r="U9253" s="104"/>
      <c r="AB9253" s="104"/>
      <c r="AC9253" s="104"/>
      <c r="AF9253" s="104"/>
      <c r="AG9253" s="104"/>
      <c r="AK9253" s="104"/>
      <c r="AL9253" s="104"/>
      <c r="AO9253" s="104"/>
      <c r="AP9253" s="104"/>
    </row>
    <row r="9254" spans="21:42" ht="15" customHeight="1" x14ac:dyDescent="0.25">
      <c r="U9254" s="104"/>
      <c r="AB9254" s="104"/>
      <c r="AC9254" s="104"/>
      <c r="AF9254" s="104"/>
      <c r="AG9254" s="104"/>
      <c r="AK9254" s="104"/>
      <c r="AL9254" s="104"/>
      <c r="AO9254" s="104"/>
      <c r="AP9254" s="104"/>
    </row>
    <row r="9255" spans="21:42" ht="15" customHeight="1" x14ac:dyDescent="0.25">
      <c r="U9255" s="104"/>
      <c r="AB9255" s="104"/>
      <c r="AC9255" s="104"/>
      <c r="AF9255" s="104"/>
      <c r="AG9255" s="104"/>
      <c r="AK9255" s="104"/>
      <c r="AL9255" s="104"/>
      <c r="AO9255" s="104"/>
      <c r="AP9255" s="104"/>
    </row>
    <row r="9256" spans="21:42" ht="15" customHeight="1" x14ac:dyDescent="0.25">
      <c r="U9256" s="104"/>
      <c r="AB9256" s="104"/>
      <c r="AC9256" s="104"/>
      <c r="AF9256" s="104"/>
      <c r="AG9256" s="104"/>
      <c r="AK9256" s="104"/>
      <c r="AL9256" s="104"/>
      <c r="AO9256" s="104"/>
      <c r="AP9256" s="104"/>
    </row>
    <row r="9257" spans="21:42" ht="15" customHeight="1" x14ac:dyDescent="0.25">
      <c r="U9257" s="104"/>
      <c r="AB9257" s="104"/>
      <c r="AC9257" s="104"/>
      <c r="AF9257" s="104"/>
      <c r="AG9257" s="104"/>
      <c r="AK9257" s="104"/>
      <c r="AL9257" s="104"/>
      <c r="AO9257" s="104"/>
      <c r="AP9257" s="104"/>
    </row>
    <row r="9258" spans="21:42" ht="15" customHeight="1" x14ac:dyDescent="0.25">
      <c r="U9258" s="104"/>
      <c r="AB9258" s="104"/>
      <c r="AC9258" s="104"/>
      <c r="AF9258" s="104"/>
      <c r="AG9258" s="104"/>
      <c r="AK9258" s="104"/>
      <c r="AL9258" s="104"/>
      <c r="AO9258" s="104"/>
      <c r="AP9258" s="104"/>
    </row>
    <row r="9259" spans="21:42" ht="15" customHeight="1" x14ac:dyDescent="0.25">
      <c r="U9259" s="104"/>
      <c r="AB9259" s="104"/>
      <c r="AC9259" s="104"/>
      <c r="AF9259" s="104"/>
      <c r="AG9259" s="104"/>
      <c r="AK9259" s="104"/>
      <c r="AL9259" s="104"/>
      <c r="AO9259" s="104"/>
      <c r="AP9259" s="104"/>
    </row>
    <row r="9260" spans="21:42" ht="15" customHeight="1" x14ac:dyDescent="0.25">
      <c r="U9260" s="104"/>
      <c r="AB9260" s="104"/>
      <c r="AC9260" s="104"/>
      <c r="AF9260" s="104"/>
      <c r="AG9260" s="104"/>
      <c r="AK9260" s="104"/>
      <c r="AL9260" s="104"/>
      <c r="AO9260" s="104"/>
      <c r="AP9260" s="104"/>
    </row>
    <row r="9261" spans="21:42" ht="15" customHeight="1" x14ac:dyDescent="0.25">
      <c r="U9261" s="104"/>
      <c r="AB9261" s="104"/>
      <c r="AC9261" s="104"/>
      <c r="AF9261" s="104"/>
      <c r="AG9261" s="104"/>
      <c r="AK9261" s="104"/>
      <c r="AL9261" s="104"/>
      <c r="AO9261" s="104"/>
      <c r="AP9261" s="104"/>
    </row>
    <row r="9262" spans="21:42" ht="15" customHeight="1" x14ac:dyDescent="0.25">
      <c r="U9262" s="104"/>
      <c r="AB9262" s="104"/>
      <c r="AC9262" s="104"/>
      <c r="AF9262" s="104"/>
      <c r="AG9262" s="104"/>
      <c r="AK9262" s="104"/>
      <c r="AL9262" s="104"/>
      <c r="AO9262" s="104"/>
      <c r="AP9262" s="104"/>
    </row>
    <row r="9263" spans="21:42" ht="15" customHeight="1" x14ac:dyDescent="0.25">
      <c r="U9263" s="104"/>
      <c r="AB9263" s="104"/>
      <c r="AC9263" s="104"/>
      <c r="AF9263" s="104"/>
      <c r="AG9263" s="104"/>
      <c r="AK9263" s="104"/>
      <c r="AL9263" s="104"/>
      <c r="AO9263" s="104"/>
      <c r="AP9263" s="104"/>
    </row>
    <row r="9264" spans="21:42" ht="15" customHeight="1" x14ac:dyDescent="0.25">
      <c r="U9264" s="104"/>
      <c r="AB9264" s="104"/>
      <c r="AC9264" s="104"/>
      <c r="AF9264" s="104"/>
      <c r="AG9264" s="104"/>
      <c r="AK9264" s="104"/>
      <c r="AL9264" s="104"/>
      <c r="AO9264" s="104"/>
      <c r="AP9264" s="104"/>
    </row>
    <row r="9265" spans="21:42" ht="15" customHeight="1" x14ac:dyDescent="0.25">
      <c r="U9265" s="104"/>
      <c r="AB9265" s="104"/>
      <c r="AC9265" s="104"/>
      <c r="AF9265" s="104"/>
      <c r="AG9265" s="104"/>
      <c r="AK9265" s="104"/>
      <c r="AL9265" s="104"/>
      <c r="AO9265" s="104"/>
      <c r="AP9265" s="104"/>
    </row>
    <row r="9266" spans="21:42" ht="15" customHeight="1" x14ac:dyDescent="0.25">
      <c r="U9266" s="104"/>
      <c r="AB9266" s="104"/>
      <c r="AC9266" s="104"/>
      <c r="AF9266" s="104"/>
      <c r="AG9266" s="104"/>
      <c r="AK9266" s="104"/>
      <c r="AL9266" s="104"/>
      <c r="AO9266" s="104"/>
      <c r="AP9266" s="104"/>
    </row>
    <row r="9267" spans="21:42" ht="15" customHeight="1" x14ac:dyDescent="0.25">
      <c r="U9267" s="104"/>
      <c r="AB9267" s="104"/>
      <c r="AC9267" s="104"/>
      <c r="AF9267" s="104"/>
      <c r="AG9267" s="104"/>
      <c r="AK9267" s="104"/>
      <c r="AL9267" s="104"/>
      <c r="AO9267" s="104"/>
      <c r="AP9267" s="104"/>
    </row>
    <row r="9268" spans="21:42" ht="15" customHeight="1" x14ac:dyDescent="0.25">
      <c r="U9268" s="104"/>
      <c r="AB9268" s="104"/>
      <c r="AC9268" s="104"/>
      <c r="AF9268" s="104"/>
      <c r="AG9268" s="104"/>
      <c r="AK9268" s="104"/>
      <c r="AL9268" s="104"/>
      <c r="AO9268" s="104"/>
      <c r="AP9268" s="104"/>
    </row>
    <row r="9269" spans="21:42" ht="15" customHeight="1" x14ac:dyDescent="0.25">
      <c r="U9269" s="104"/>
      <c r="AB9269" s="104"/>
      <c r="AC9269" s="104"/>
      <c r="AF9269" s="104"/>
      <c r="AG9269" s="104"/>
      <c r="AK9269" s="104"/>
      <c r="AL9269" s="104"/>
      <c r="AO9269" s="104"/>
      <c r="AP9269" s="104"/>
    </row>
    <row r="9270" spans="21:42" ht="15" customHeight="1" x14ac:dyDescent="0.25">
      <c r="U9270" s="104"/>
      <c r="AB9270" s="104"/>
      <c r="AC9270" s="104"/>
      <c r="AF9270" s="104"/>
      <c r="AG9270" s="104"/>
      <c r="AK9270" s="104"/>
      <c r="AL9270" s="104"/>
      <c r="AO9270" s="104"/>
      <c r="AP9270" s="104"/>
    </row>
    <row r="9271" spans="21:42" ht="15" customHeight="1" x14ac:dyDescent="0.25">
      <c r="U9271" s="104"/>
      <c r="AB9271" s="104"/>
      <c r="AC9271" s="104"/>
      <c r="AF9271" s="104"/>
      <c r="AG9271" s="104"/>
      <c r="AK9271" s="104"/>
      <c r="AL9271" s="104"/>
      <c r="AO9271" s="104"/>
      <c r="AP9271" s="104"/>
    </row>
    <row r="9272" spans="21:42" ht="15" customHeight="1" x14ac:dyDescent="0.25">
      <c r="U9272" s="104"/>
      <c r="AB9272" s="104"/>
      <c r="AC9272" s="104"/>
      <c r="AF9272" s="104"/>
      <c r="AG9272" s="104"/>
      <c r="AK9272" s="104"/>
      <c r="AL9272" s="104"/>
      <c r="AO9272" s="104"/>
      <c r="AP9272" s="104"/>
    </row>
    <row r="9273" spans="21:42" ht="15" customHeight="1" x14ac:dyDescent="0.25">
      <c r="U9273" s="104"/>
      <c r="AB9273" s="104"/>
      <c r="AC9273" s="104"/>
      <c r="AF9273" s="104"/>
      <c r="AG9273" s="104"/>
      <c r="AK9273" s="104"/>
      <c r="AL9273" s="104"/>
      <c r="AO9273" s="104"/>
      <c r="AP9273" s="104"/>
    </row>
    <row r="9274" spans="21:42" ht="15" customHeight="1" x14ac:dyDescent="0.25">
      <c r="U9274" s="104"/>
      <c r="AB9274" s="104"/>
      <c r="AC9274" s="104"/>
      <c r="AF9274" s="104"/>
      <c r="AG9274" s="104"/>
      <c r="AK9274" s="104"/>
      <c r="AL9274" s="104"/>
      <c r="AO9274" s="104"/>
      <c r="AP9274" s="104"/>
    </row>
    <row r="9275" spans="21:42" ht="15" customHeight="1" x14ac:dyDescent="0.25">
      <c r="U9275" s="104"/>
      <c r="AB9275" s="104"/>
      <c r="AC9275" s="104"/>
      <c r="AF9275" s="104"/>
      <c r="AG9275" s="104"/>
      <c r="AK9275" s="104"/>
      <c r="AL9275" s="104"/>
      <c r="AO9275" s="104"/>
      <c r="AP9275" s="104"/>
    </row>
    <row r="9276" spans="21:42" ht="15" customHeight="1" x14ac:dyDescent="0.25">
      <c r="U9276" s="104"/>
      <c r="AB9276" s="104"/>
      <c r="AC9276" s="104"/>
      <c r="AF9276" s="104"/>
      <c r="AG9276" s="104"/>
      <c r="AK9276" s="104"/>
      <c r="AL9276" s="104"/>
      <c r="AO9276" s="104"/>
      <c r="AP9276" s="104"/>
    </row>
    <row r="9277" spans="21:42" ht="15" customHeight="1" x14ac:dyDescent="0.25">
      <c r="U9277" s="104"/>
      <c r="AB9277" s="104"/>
      <c r="AC9277" s="104"/>
      <c r="AF9277" s="104"/>
      <c r="AG9277" s="104"/>
      <c r="AK9277" s="104"/>
      <c r="AL9277" s="104"/>
      <c r="AO9277" s="104"/>
      <c r="AP9277" s="104"/>
    </row>
    <row r="9278" spans="21:42" ht="15" customHeight="1" x14ac:dyDescent="0.25">
      <c r="U9278" s="104"/>
      <c r="AB9278" s="104"/>
      <c r="AC9278" s="104"/>
      <c r="AF9278" s="104"/>
      <c r="AG9278" s="104"/>
      <c r="AK9278" s="104"/>
      <c r="AL9278" s="104"/>
      <c r="AO9278" s="104"/>
      <c r="AP9278" s="104"/>
    </row>
    <row r="9279" spans="21:42" ht="15" customHeight="1" x14ac:dyDescent="0.25">
      <c r="U9279" s="104"/>
      <c r="AB9279" s="104"/>
      <c r="AC9279" s="104"/>
      <c r="AF9279" s="104"/>
      <c r="AG9279" s="104"/>
      <c r="AK9279" s="104"/>
      <c r="AL9279" s="104"/>
      <c r="AO9279" s="104"/>
      <c r="AP9279" s="104"/>
    </row>
    <row r="9280" spans="21:42" ht="15" customHeight="1" x14ac:dyDescent="0.25">
      <c r="U9280" s="104"/>
      <c r="AB9280" s="104"/>
      <c r="AC9280" s="104"/>
      <c r="AF9280" s="104"/>
      <c r="AG9280" s="104"/>
      <c r="AK9280" s="104"/>
      <c r="AL9280" s="104"/>
      <c r="AO9280" s="104"/>
      <c r="AP9280" s="104"/>
    </row>
    <row r="9281" spans="21:42" ht="15" customHeight="1" x14ac:dyDescent="0.25">
      <c r="U9281" s="104"/>
      <c r="AB9281" s="104"/>
      <c r="AC9281" s="104"/>
      <c r="AF9281" s="104"/>
      <c r="AG9281" s="104"/>
      <c r="AK9281" s="104"/>
      <c r="AL9281" s="104"/>
      <c r="AO9281" s="104"/>
      <c r="AP9281" s="104"/>
    </row>
    <row r="9282" spans="21:42" ht="15" customHeight="1" x14ac:dyDescent="0.25">
      <c r="U9282" s="104"/>
      <c r="AB9282" s="104"/>
      <c r="AC9282" s="104"/>
      <c r="AF9282" s="104"/>
      <c r="AG9282" s="104"/>
      <c r="AK9282" s="104"/>
      <c r="AL9282" s="104"/>
      <c r="AO9282" s="104"/>
      <c r="AP9282" s="104"/>
    </row>
    <row r="9283" spans="21:42" ht="15" customHeight="1" x14ac:dyDescent="0.25">
      <c r="U9283" s="104"/>
      <c r="AB9283" s="104"/>
      <c r="AC9283" s="104"/>
      <c r="AF9283" s="104"/>
      <c r="AG9283" s="104"/>
      <c r="AK9283" s="104"/>
      <c r="AL9283" s="104"/>
      <c r="AO9283" s="104"/>
      <c r="AP9283" s="104"/>
    </row>
    <row r="9284" spans="21:42" ht="15" customHeight="1" x14ac:dyDescent="0.25">
      <c r="U9284" s="104"/>
      <c r="AB9284" s="104"/>
      <c r="AC9284" s="104"/>
      <c r="AF9284" s="104"/>
      <c r="AG9284" s="104"/>
      <c r="AK9284" s="104"/>
      <c r="AL9284" s="104"/>
      <c r="AO9284" s="104"/>
      <c r="AP9284" s="104"/>
    </row>
    <row r="9285" spans="21:42" ht="15" customHeight="1" x14ac:dyDescent="0.25">
      <c r="U9285" s="104"/>
      <c r="AB9285" s="104"/>
      <c r="AC9285" s="104"/>
      <c r="AF9285" s="104"/>
      <c r="AG9285" s="104"/>
      <c r="AK9285" s="104"/>
      <c r="AL9285" s="104"/>
      <c r="AO9285" s="104"/>
      <c r="AP9285" s="104"/>
    </row>
    <row r="9286" spans="21:42" ht="15" customHeight="1" x14ac:dyDescent="0.25">
      <c r="U9286" s="104"/>
      <c r="AB9286" s="104"/>
      <c r="AC9286" s="104"/>
      <c r="AF9286" s="104"/>
      <c r="AG9286" s="104"/>
      <c r="AK9286" s="104"/>
      <c r="AL9286" s="104"/>
      <c r="AO9286" s="104"/>
      <c r="AP9286" s="104"/>
    </row>
    <row r="9287" spans="21:42" ht="15" customHeight="1" x14ac:dyDescent="0.25">
      <c r="U9287" s="104"/>
      <c r="AB9287" s="104"/>
      <c r="AC9287" s="104"/>
      <c r="AF9287" s="104"/>
      <c r="AG9287" s="104"/>
      <c r="AK9287" s="104"/>
      <c r="AL9287" s="104"/>
      <c r="AO9287" s="104"/>
      <c r="AP9287" s="104"/>
    </row>
    <row r="9288" spans="21:42" ht="15" customHeight="1" x14ac:dyDescent="0.25">
      <c r="U9288" s="104"/>
      <c r="AB9288" s="104"/>
      <c r="AC9288" s="104"/>
      <c r="AF9288" s="104"/>
      <c r="AG9288" s="104"/>
      <c r="AK9288" s="104"/>
      <c r="AL9288" s="104"/>
      <c r="AO9288" s="104"/>
      <c r="AP9288" s="104"/>
    </row>
    <row r="9289" spans="21:42" ht="15" customHeight="1" x14ac:dyDescent="0.25">
      <c r="U9289" s="104"/>
      <c r="AB9289" s="104"/>
      <c r="AC9289" s="104"/>
      <c r="AF9289" s="104"/>
      <c r="AG9289" s="104"/>
      <c r="AK9289" s="104"/>
      <c r="AL9289" s="104"/>
      <c r="AO9289" s="104"/>
      <c r="AP9289" s="104"/>
    </row>
    <row r="9290" spans="21:42" ht="15" customHeight="1" x14ac:dyDescent="0.25">
      <c r="U9290" s="104"/>
      <c r="AB9290" s="104"/>
      <c r="AC9290" s="104"/>
      <c r="AF9290" s="104"/>
      <c r="AG9290" s="104"/>
      <c r="AK9290" s="104"/>
      <c r="AL9290" s="104"/>
      <c r="AO9290" s="104"/>
      <c r="AP9290" s="104"/>
    </row>
    <row r="9291" spans="21:42" ht="15" customHeight="1" x14ac:dyDescent="0.25">
      <c r="U9291" s="104"/>
      <c r="AB9291" s="104"/>
      <c r="AC9291" s="104"/>
      <c r="AF9291" s="104"/>
      <c r="AG9291" s="104"/>
      <c r="AK9291" s="104"/>
      <c r="AL9291" s="104"/>
      <c r="AO9291" s="104"/>
      <c r="AP9291" s="104"/>
    </row>
    <row r="9292" spans="21:42" ht="15" customHeight="1" x14ac:dyDescent="0.25">
      <c r="U9292" s="104"/>
      <c r="AB9292" s="104"/>
      <c r="AC9292" s="104"/>
      <c r="AF9292" s="104"/>
      <c r="AG9292" s="104"/>
      <c r="AK9292" s="104"/>
      <c r="AL9292" s="104"/>
      <c r="AO9292" s="104"/>
      <c r="AP9292" s="104"/>
    </row>
    <row r="9293" spans="21:42" ht="15" customHeight="1" x14ac:dyDescent="0.25">
      <c r="U9293" s="104"/>
      <c r="AB9293" s="104"/>
      <c r="AC9293" s="104"/>
      <c r="AF9293" s="104"/>
      <c r="AG9293" s="104"/>
      <c r="AK9293" s="104"/>
      <c r="AL9293" s="104"/>
      <c r="AO9293" s="104"/>
      <c r="AP9293" s="104"/>
    </row>
    <row r="9294" spans="21:42" ht="15" customHeight="1" x14ac:dyDescent="0.25">
      <c r="U9294" s="104"/>
      <c r="AB9294" s="104"/>
      <c r="AC9294" s="104"/>
      <c r="AF9294" s="104"/>
      <c r="AG9294" s="104"/>
      <c r="AK9294" s="104"/>
      <c r="AL9294" s="104"/>
      <c r="AO9294" s="104"/>
      <c r="AP9294" s="104"/>
    </row>
    <row r="9295" spans="21:42" ht="15" customHeight="1" x14ac:dyDescent="0.25">
      <c r="U9295" s="104"/>
      <c r="AB9295" s="104"/>
      <c r="AC9295" s="104"/>
      <c r="AF9295" s="104"/>
      <c r="AG9295" s="104"/>
      <c r="AK9295" s="104"/>
      <c r="AL9295" s="104"/>
      <c r="AO9295" s="104"/>
      <c r="AP9295" s="104"/>
    </row>
    <row r="9296" spans="21:42" ht="15" customHeight="1" x14ac:dyDescent="0.25">
      <c r="U9296" s="104"/>
      <c r="AB9296" s="104"/>
      <c r="AC9296" s="104"/>
      <c r="AF9296" s="104"/>
      <c r="AG9296" s="104"/>
      <c r="AK9296" s="104"/>
      <c r="AL9296" s="104"/>
      <c r="AO9296" s="104"/>
      <c r="AP9296" s="104"/>
    </row>
    <row r="9297" spans="21:42" ht="15" customHeight="1" x14ac:dyDescent="0.25">
      <c r="U9297" s="104"/>
      <c r="AB9297" s="104"/>
      <c r="AC9297" s="104"/>
      <c r="AF9297" s="104"/>
      <c r="AG9297" s="104"/>
      <c r="AK9297" s="104"/>
      <c r="AL9297" s="104"/>
      <c r="AO9297" s="104"/>
      <c r="AP9297" s="104"/>
    </row>
    <row r="9298" spans="21:42" ht="15" customHeight="1" x14ac:dyDescent="0.25">
      <c r="U9298" s="104"/>
      <c r="AB9298" s="104"/>
      <c r="AC9298" s="104"/>
      <c r="AF9298" s="104"/>
      <c r="AG9298" s="104"/>
      <c r="AK9298" s="104"/>
      <c r="AL9298" s="104"/>
      <c r="AO9298" s="104"/>
      <c r="AP9298" s="104"/>
    </row>
    <row r="9299" spans="21:42" ht="15" customHeight="1" x14ac:dyDescent="0.25">
      <c r="U9299" s="104"/>
      <c r="AB9299" s="104"/>
      <c r="AC9299" s="104"/>
      <c r="AF9299" s="104"/>
      <c r="AG9299" s="104"/>
      <c r="AK9299" s="104"/>
      <c r="AL9299" s="104"/>
      <c r="AO9299" s="104"/>
      <c r="AP9299" s="104"/>
    </row>
    <row r="9300" spans="21:42" ht="15" customHeight="1" x14ac:dyDescent="0.25">
      <c r="U9300" s="104"/>
      <c r="AB9300" s="104"/>
      <c r="AC9300" s="104"/>
      <c r="AF9300" s="104"/>
      <c r="AG9300" s="104"/>
      <c r="AK9300" s="104"/>
      <c r="AL9300" s="104"/>
      <c r="AO9300" s="104"/>
      <c r="AP9300" s="104"/>
    </row>
    <row r="9301" spans="21:42" ht="15" customHeight="1" x14ac:dyDescent="0.25">
      <c r="U9301" s="104"/>
      <c r="AB9301" s="104"/>
      <c r="AC9301" s="104"/>
      <c r="AF9301" s="104"/>
      <c r="AG9301" s="104"/>
      <c r="AK9301" s="104"/>
      <c r="AL9301" s="104"/>
      <c r="AO9301" s="104"/>
      <c r="AP9301" s="104"/>
    </row>
    <row r="9302" spans="21:42" ht="15" customHeight="1" x14ac:dyDescent="0.25">
      <c r="U9302" s="104"/>
      <c r="AB9302" s="104"/>
      <c r="AC9302" s="104"/>
      <c r="AF9302" s="104"/>
      <c r="AG9302" s="104"/>
      <c r="AK9302" s="104"/>
      <c r="AL9302" s="104"/>
      <c r="AO9302" s="104"/>
      <c r="AP9302" s="104"/>
    </row>
    <row r="9303" spans="21:42" ht="15" customHeight="1" x14ac:dyDescent="0.25">
      <c r="U9303" s="104"/>
      <c r="AB9303" s="104"/>
      <c r="AC9303" s="104"/>
      <c r="AF9303" s="104"/>
      <c r="AG9303" s="104"/>
      <c r="AK9303" s="104"/>
      <c r="AL9303" s="104"/>
      <c r="AO9303" s="104"/>
      <c r="AP9303" s="104"/>
    </row>
    <row r="9304" spans="21:42" ht="15" customHeight="1" x14ac:dyDescent="0.25">
      <c r="U9304" s="104"/>
      <c r="AB9304" s="104"/>
      <c r="AC9304" s="104"/>
      <c r="AF9304" s="104"/>
      <c r="AG9304" s="104"/>
      <c r="AK9304" s="104"/>
      <c r="AL9304" s="104"/>
      <c r="AO9304" s="104"/>
      <c r="AP9304" s="104"/>
    </row>
    <row r="9305" spans="21:42" ht="15" customHeight="1" x14ac:dyDescent="0.25">
      <c r="U9305" s="104"/>
      <c r="AB9305" s="104"/>
      <c r="AC9305" s="104"/>
      <c r="AF9305" s="104"/>
      <c r="AG9305" s="104"/>
      <c r="AK9305" s="104"/>
      <c r="AL9305" s="104"/>
      <c r="AO9305" s="104"/>
      <c r="AP9305" s="104"/>
    </row>
    <row r="9306" spans="21:42" ht="15" customHeight="1" x14ac:dyDescent="0.25">
      <c r="U9306" s="104"/>
      <c r="AB9306" s="104"/>
      <c r="AC9306" s="104"/>
      <c r="AF9306" s="104"/>
      <c r="AG9306" s="104"/>
      <c r="AK9306" s="104"/>
      <c r="AL9306" s="104"/>
      <c r="AO9306" s="104"/>
      <c r="AP9306" s="104"/>
    </row>
    <row r="9307" spans="21:42" ht="15" customHeight="1" x14ac:dyDescent="0.25">
      <c r="U9307" s="104"/>
      <c r="AB9307" s="104"/>
      <c r="AC9307" s="104"/>
      <c r="AF9307" s="104"/>
      <c r="AG9307" s="104"/>
      <c r="AK9307" s="104"/>
      <c r="AL9307" s="104"/>
      <c r="AO9307" s="104"/>
      <c r="AP9307" s="104"/>
    </row>
    <row r="9308" spans="21:42" ht="15" customHeight="1" x14ac:dyDescent="0.25">
      <c r="U9308" s="104"/>
      <c r="AB9308" s="104"/>
      <c r="AC9308" s="104"/>
      <c r="AF9308" s="104"/>
      <c r="AG9308" s="104"/>
      <c r="AK9308" s="104"/>
      <c r="AL9308" s="104"/>
      <c r="AO9308" s="104"/>
      <c r="AP9308" s="104"/>
    </row>
    <row r="9309" spans="21:42" ht="15" customHeight="1" x14ac:dyDescent="0.25">
      <c r="U9309" s="104"/>
      <c r="AB9309" s="104"/>
      <c r="AC9309" s="104"/>
      <c r="AF9309" s="104"/>
      <c r="AG9309" s="104"/>
      <c r="AK9309" s="104"/>
      <c r="AL9309" s="104"/>
      <c r="AO9309" s="104"/>
      <c r="AP9309" s="104"/>
    </row>
    <row r="9310" spans="21:42" ht="15" customHeight="1" x14ac:dyDescent="0.25">
      <c r="U9310" s="104"/>
      <c r="AB9310" s="104"/>
      <c r="AC9310" s="104"/>
      <c r="AF9310" s="104"/>
      <c r="AG9310" s="104"/>
      <c r="AK9310" s="104"/>
      <c r="AL9310" s="104"/>
      <c r="AO9310" s="104"/>
      <c r="AP9310" s="104"/>
    </row>
    <row r="9311" spans="21:42" ht="15" customHeight="1" x14ac:dyDescent="0.25">
      <c r="U9311" s="104"/>
      <c r="AB9311" s="104"/>
      <c r="AC9311" s="104"/>
      <c r="AF9311" s="104"/>
      <c r="AG9311" s="104"/>
      <c r="AK9311" s="104"/>
      <c r="AL9311" s="104"/>
      <c r="AO9311" s="104"/>
      <c r="AP9311" s="104"/>
    </row>
    <row r="9312" spans="21:42" ht="15" customHeight="1" x14ac:dyDescent="0.25">
      <c r="U9312" s="104"/>
      <c r="AB9312" s="104"/>
      <c r="AC9312" s="104"/>
      <c r="AF9312" s="104"/>
      <c r="AG9312" s="104"/>
      <c r="AK9312" s="104"/>
      <c r="AL9312" s="104"/>
      <c r="AO9312" s="104"/>
      <c r="AP9312" s="104"/>
    </row>
    <row r="9313" spans="21:42" ht="15" customHeight="1" x14ac:dyDescent="0.25">
      <c r="U9313" s="104"/>
      <c r="AB9313" s="104"/>
      <c r="AC9313" s="104"/>
      <c r="AF9313" s="104"/>
      <c r="AG9313" s="104"/>
      <c r="AK9313" s="104"/>
      <c r="AL9313" s="104"/>
      <c r="AO9313" s="104"/>
      <c r="AP9313" s="104"/>
    </row>
    <row r="9314" spans="21:42" ht="15" customHeight="1" x14ac:dyDescent="0.25">
      <c r="U9314" s="104"/>
      <c r="AB9314" s="104"/>
      <c r="AC9314" s="104"/>
      <c r="AF9314" s="104"/>
      <c r="AG9314" s="104"/>
      <c r="AK9314" s="104"/>
      <c r="AL9314" s="104"/>
      <c r="AO9314" s="104"/>
      <c r="AP9314" s="104"/>
    </row>
    <row r="9315" spans="21:42" ht="15" customHeight="1" x14ac:dyDescent="0.25">
      <c r="U9315" s="104"/>
      <c r="AB9315" s="104"/>
      <c r="AC9315" s="104"/>
      <c r="AF9315" s="104"/>
      <c r="AG9315" s="104"/>
      <c r="AK9315" s="104"/>
      <c r="AL9315" s="104"/>
      <c r="AO9315" s="104"/>
      <c r="AP9315" s="104"/>
    </row>
    <row r="9316" spans="21:42" ht="15" customHeight="1" x14ac:dyDescent="0.25">
      <c r="U9316" s="104"/>
      <c r="AB9316" s="104"/>
      <c r="AC9316" s="104"/>
      <c r="AF9316" s="104"/>
      <c r="AG9316" s="104"/>
      <c r="AK9316" s="104"/>
      <c r="AL9316" s="104"/>
      <c r="AO9316" s="104"/>
      <c r="AP9316" s="104"/>
    </row>
    <row r="9317" spans="21:42" ht="15" customHeight="1" x14ac:dyDescent="0.25">
      <c r="U9317" s="104"/>
      <c r="AB9317" s="104"/>
      <c r="AC9317" s="104"/>
      <c r="AF9317" s="104"/>
      <c r="AG9317" s="104"/>
      <c r="AK9317" s="104"/>
      <c r="AL9317" s="104"/>
      <c r="AO9317" s="104"/>
      <c r="AP9317" s="104"/>
    </row>
    <row r="9318" spans="21:42" ht="15" customHeight="1" x14ac:dyDescent="0.25">
      <c r="U9318" s="104"/>
      <c r="AB9318" s="104"/>
      <c r="AC9318" s="104"/>
      <c r="AF9318" s="104"/>
      <c r="AG9318" s="104"/>
      <c r="AK9318" s="104"/>
      <c r="AL9318" s="104"/>
      <c r="AO9318" s="104"/>
      <c r="AP9318" s="104"/>
    </row>
    <row r="9319" spans="21:42" ht="15" customHeight="1" x14ac:dyDescent="0.25">
      <c r="U9319" s="104"/>
      <c r="AB9319" s="104"/>
      <c r="AC9319" s="104"/>
      <c r="AF9319" s="104"/>
      <c r="AG9319" s="104"/>
      <c r="AK9319" s="104"/>
      <c r="AL9319" s="104"/>
      <c r="AO9319" s="104"/>
      <c r="AP9319" s="104"/>
    </row>
    <row r="9320" spans="21:42" ht="15" customHeight="1" x14ac:dyDescent="0.25">
      <c r="U9320" s="104"/>
      <c r="AB9320" s="104"/>
      <c r="AC9320" s="104"/>
      <c r="AF9320" s="104"/>
      <c r="AG9320" s="104"/>
      <c r="AK9320" s="104"/>
      <c r="AL9320" s="104"/>
      <c r="AO9320" s="104"/>
      <c r="AP9320" s="104"/>
    </row>
    <row r="9321" spans="21:42" ht="15" customHeight="1" x14ac:dyDescent="0.25">
      <c r="U9321" s="104"/>
      <c r="AB9321" s="104"/>
      <c r="AC9321" s="104"/>
      <c r="AF9321" s="104"/>
      <c r="AG9321" s="104"/>
      <c r="AK9321" s="104"/>
      <c r="AL9321" s="104"/>
      <c r="AO9321" s="104"/>
      <c r="AP9321" s="104"/>
    </row>
    <row r="9322" spans="21:42" ht="15" customHeight="1" x14ac:dyDescent="0.25">
      <c r="U9322" s="104"/>
      <c r="AB9322" s="104"/>
      <c r="AC9322" s="104"/>
      <c r="AF9322" s="104"/>
      <c r="AG9322" s="104"/>
      <c r="AK9322" s="104"/>
      <c r="AL9322" s="104"/>
      <c r="AO9322" s="104"/>
      <c r="AP9322" s="104"/>
    </row>
    <row r="9323" spans="21:42" ht="15" customHeight="1" x14ac:dyDescent="0.25">
      <c r="U9323" s="104"/>
      <c r="AB9323" s="104"/>
      <c r="AC9323" s="104"/>
      <c r="AF9323" s="104"/>
      <c r="AG9323" s="104"/>
      <c r="AK9323" s="104"/>
      <c r="AL9323" s="104"/>
      <c r="AO9323" s="104"/>
      <c r="AP9323" s="104"/>
    </row>
    <row r="9324" spans="21:42" ht="15" customHeight="1" x14ac:dyDescent="0.25">
      <c r="U9324" s="104"/>
      <c r="AB9324" s="104"/>
      <c r="AC9324" s="104"/>
      <c r="AF9324" s="104"/>
      <c r="AG9324" s="104"/>
      <c r="AK9324" s="104"/>
      <c r="AL9324" s="104"/>
      <c r="AO9324" s="104"/>
      <c r="AP9324" s="104"/>
    </row>
    <row r="9325" spans="21:42" ht="15" customHeight="1" x14ac:dyDescent="0.25">
      <c r="U9325" s="104"/>
      <c r="AB9325" s="104"/>
      <c r="AC9325" s="104"/>
      <c r="AF9325" s="104"/>
      <c r="AG9325" s="104"/>
      <c r="AK9325" s="104"/>
      <c r="AL9325" s="104"/>
      <c r="AO9325" s="104"/>
      <c r="AP9325" s="104"/>
    </row>
    <row r="9326" spans="21:42" ht="15" customHeight="1" x14ac:dyDescent="0.25">
      <c r="U9326" s="104"/>
      <c r="AB9326" s="104"/>
      <c r="AC9326" s="104"/>
      <c r="AF9326" s="104"/>
      <c r="AG9326" s="104"/>
      <c r="AK9326" s="104"/>
      <c r="AL9326" s="104"/>
      <c r="AO9326" s="104"/>
      <c r="AP9326" s="104"/>
    </row>
    <row r="9327" spans="21:42" ht="15" customHeight="1" x14ac:dyDescent="0.25">
      <c r="U9327" s="104"/>
      <c r="AB9327" s="104"/>
      <c r="AC9327" s="104"/>
      <c r="AF9327" s="104"/>
      <c r="AG9327" s="104"/>
      <c r="AK9327" s="104"/>
      <c r="AL9327" s="104"/>
      <c r="AO9327" s="104"/>
      <c r="AP9327" s="104"/>
    </row>
    <row r="9328" spans="21:42" ht="15" customHeight="1" x14ac:dyDescent="0.25">
      <c r="U9328" s="104"/>
      <c r="AB9328" s="104"/>
      <c r="AC9328" s="104"/>
      <c r="AF9328" s="104"/>
      <c r="AG9328" s="104"/>
      <c r="AK9328" s="104"/>
      <c r="AL9328" s="104"/>
      <c r="AO9328" s="104"/>
      <c r="AP9328" s="104"/>
    </row>
    <row r="9329" spans="21:42" ht="15" customHeight="1" x14ac:dyDescent="0.25">
      <c r="U9329" s="104"/>
      <c r="AB9329" s="104"/>
      <c r="AC9329" s="104"/>
      <c r="AF9329" s="104"/>
      <c r="AG9329" s="104"/>
      <c r="AK9329" s="104"/>
      <c r="AL9329" s="104"/>
      <c r="AO9329" s="104"/>
      <c r="AP9329" s="104"/>
    </row>
    <row r="9330" spans="21:42" ht="15" customHeight="1" x14ac:dyDescent="0.25">
      <c r="U9330" s="104"/>
      <c r="AB9330" s="104"/>
      <c r="AC9330" s="104"/>
      <c r="AF9330" s="104"/>
      <c r="AG9330" s="104"/>
      <c r="AK9330" s="104"/>
      <c r="AL9330" s="104"/>
      <c r="AO9330" s="104"/>
      <c r="AP9330" s="104"/>
    </row>
    <row r="9331" spans="21:42" ht="15" customHeight="1" x14ac:dyDescent="0.25">
      <c r="U9331" s="104"/>
      <c r="AB9331" s="104"/>
      <c r="AC9331" s="104"/>
      <c r="AF9331" s="104"/>
      <c r="AG9331" s="104"/>
      <c r="AK9331" s="104"/>
      <c r="AL9331" s="104"/>
      <c r="AO9331" s="104"/>
      <c r="AP9331" s="104"/>
    </row>
    <row r="9332" spans="21:42" ht="15" customHeight="1" x14ac:dyDescent="0.25">
      <c r="U9332" s="104"/>
      <c r="AB9332" s="104"/>
      <c r="AC9332" s="104"/>
      <c r="AF9332" s="104"/>
      <c r="AG9332" s="104"/>
      <c r="AK9332" s="104"/>
      <c r="AL9332" s="104"/>
      <c r="AO9332" s="104"/>
      <c r="AP9332" s="104"/>
    </row>
    <row r="9333" spans="21:42" ht="15" customHeight="1" x14ac:dyDescent="0.25">
      <c r="U9333" s="104"/>
      <c r="AB9333" s="104"/>
      <c r="AC9333" s="104"/>
      <c r="AF9333" s="104"/>
      <c r="AG9333" s="104"/>
      <c r="AK9333" s="104"/>
      <c r="AL9333" s="104"/>
      <c r="AO9333" s="104"/>
      <c r="AP9333" s="104"/>
    </row>
    <row r="9334" spans="21:42" ht="15" customHeight="1" x14ac:dyDescent="0.25">
      <c r="U9334" s="104"/>
      <c r="AB9334" s="104"/>
      <c r="AC9334" s="104"/>
      <c r="AF9334" s="104"/>
      <c r="AG9334" s="104"/>
      <c r="AK9334" s="104"/>
      <c r="AL9334" s="104"/>
      <c r="AO9334" s="104"/>
      <c r="AP9334" s="104"/>
    </row>
    <row r="9335" spans="21:42" ht="15" customHeight="1" x14ac:dyDescent="0.25">
      <c r="U9335" s="104"/>
      <c r="AB9335" s="104"/>
      <c r="AC9335" s="104"/>
      <c r="AF9335" s="104"/>
      <c r="AG9335" s="104"/>
      <c r="AK9335" s="104"/>
      <c r="AL9335" s="104"/>
      <c r="AO9335" s="104"/>
      <c r="AP9335" s="104"/>
    </row>
    <row r="9336" spans="21:42" ht="15" customHeight="1" x14ac:dyDescent="0.25">
      <c r="U9336" s="104"/>
      <c r="AB9336" s="104"/>
      <c r="AC9336" s="104"/>
      <c r="AF9336" s="104"/>
      <c r="AG9336" s="104"/>
      <c r="AK9336" s="104"/>
      <c r="AL9336" s="104"/>
      <c r="AO9336" s="104"/>
      <c r="AP9336" s="104"/>
    </row>
    <row r="9337" spans="21:42" ht="15" customHeight="1" x14ac:dyDescent="0.25">
      <c r="U9337" s="104"/>
      <c r="AB9337" s="104"/>
      <c r="AC9337" s="104"/>
      <c r="AF9337" s="104"/>
      <c r="AG9337" s="104"/>
      <c r="AK9337" s="104"/>
      <c r="AL9337" s="104"/>
      <c r="AO9337" s="104"/>
      <c r="AP9337" s="104"/>
    </row>
    <row r="9338" spans="21:42" ht="15" customHeight="1" x14ac:dyDescent="0.25">
      <c r="U9338" s="104"/>
      <c r="AB9338" s="104"/>
      <c r="AC9338" s="104"/>
      <c r="AF9338" s="104"/>
      <c r="AG9338" s="104"/>
      <c r="AK9338" s="104"/>
      <c r="AL9338" s="104"/>
      <c r="AO9338" s="104"/>
      <c r="AP9338" s="104"/>
    </row>
    <row r="9339" spans="21:42" ht="15" customHeight="1" x14ac:dyDescent="0.25">
      <c r="U9339" s="104"/>
      <c r="AB9339" s="104"/>
      <c r="AC9339" s="104"/>
      <c r="AF9339" s="104"/>
      <c r="AG9339" s="104"/>
      <c r="AK9339" s="104"/>
      <c r="AL9339" s="104"/>
      <c r="AO9339" s="104"/>
      <c r="AP9339" s="104"/>
    </row>
    <row r="9340" spans="21:42" ht="15" customHeight="1" x14ac:dyDescent="0.25">
      <c r="U9340" s="104"/>
      <c r="AB9340" s="104"/>
      <c r="AC9340" s="104"/>
      <c r="AF9340" s="104"/>
      <c r="AG9340" s="104"/>
      <c r="AK9340" s="104"/>
      <c r="AL9340" s="104"/>
      <c r="AO9340" s="104"/>
      <c r="AP9340" s="104"/>
    </row>
    <row r="9341" spans="21:42" ht="15" customHeight="1" x14ac:dyDescent="0.25">
      <c r="U9341" s="104"/>
      <c r="AB9341" s="104"/>
      <c r="AC9341" s="104"/>
      <c r="AF9341" s="104"/>
      <c r="AG9341" s="104"/>
      <c r="AK9341" s="104"/>
      <c r="AL9341" s="104"/>
      <c r="AO9341" s="104"/>
      <c r="AP9341" s="104"/>
    </row>
    <row r="9342" spans="21:42" ht="15" customHeight="1" x14ac:dyDescent="0.25">
      <c r="U9342" s="104"/>
      <c r="AB9342" s="104"/>
      <c r="AC9342" s="104"/>
      <c r="AF9342" s="104"/>
      <c r="AG9342" s="104"/>
      <c r="AK9342" s="104"/>
      <c r="AL9342" s="104"/>
      <c r="AO9342" s="104"/>
      <c r="AP9342" s="104"/>
    </row>
    <row r="9343" spans="21:42" ht="15" customHeight="1" x14ac:dyDescent="0.25">
      <c r="U9343" s="104"/>
      <c r="AB9343" s="104"/>
      <c r="AC9343" s="104"/>
      <c r="AF9343" s="104"/>
      <c r="AG9343" s="104"/>
      <c r="AK9343" s="104"/>
      <c r="AL9343" s="104"/>
      <c r="AO9343" s="104"/>
      <c r="AP9343" s="104"/>
    </row>
    <row r="9344" spans="21:42" ht="15" customHeight="1" x14ac:dyDescent="0.25">
      <c r="U9344" s="104"/>
      <c r="AB9344" s="104"/>
      <c r="AC9344" s="104"/>
      <c r="AF9344" s="104"/>
      <c r="AG9344" s="104"/>
      <c r="AK9344" s="104"/>
      <c r="AL9344" s="104"/>
      <c r="AO9344" s="104"/>
      <c r="AP9344" s="104"/>
    </row>
    <row r="9345" spans="21:42" ht="15" customHeight="1" x14ac:dyDescent="0.25">
      <c r="U9345" s="104"/>
      <c r="AB9345" s="104"/>
      <c r="AC9345" s="104"/>
      <c r="AF9345" s="104"/>
      <c r="AG9345" s="104"/>
      <c r="AK9345" s="104"/>
      <c r="AL9345" s="104"/>
      <c r="AO9345" s="104"/>
      <c r="AP9345" s="104"/>
    </row>
    <row r="9346" spans="21:42" ht="15" customHeight="1" x14ac:dyDescent="0.25">
      <c r="U9346" s="104"/>
      <c r="AB9346" s="104"/>
      <c r="AC9346" s="104"/>
      <c r="AF9346" s="104"/>
      <c r="AG9346" s="104"/>
      <c r="AK9346" s="104"/>
      <c r="AL9346" s="104"/>
      <c r="AO9346" s="104"/>
      <c r="AP9346" s="104"/>
    </row>
    <row r="9347" spans="21:42" ht="15" customHeight="1" x14ac:dyDescent="0.25">
      <c r="U9347" s="104"/>
      <c r="AB9347" s="104"/>
      <c r="AC9347" s="104"/>
      <c r="AF9347" s="104"/>
      <c r="AG9347" s="104"/>
      <c r="AK9347" s="104"/>
      <c r="AL9347" s="104"/>
      <c r="AO9347" s="104"/>
      <c r="AP9347" s="104"/>
    </row>
    <row r="9348" spans="21:42" ht="15" customHeight="1" x14ac:dyDescent="0.25">
      <c r="U9348" s="104"/>
      <c r="AB9348" s="104"/>
      <c r="AC9348" s="104"/>
      <c r="AF9348" s="104"/>
      <c r="AG9348" s="104"/>
      <c r="AK9348" s="104"/>
      <c r="AL9348" s="104"/>
      <c r="AO9348" s="104"/>
      <c r="AP9348" s="104"/>
    </row>
    <row r="9349" spans="21:42" ht="15" customHeight="1" x14ac:dyDescent="0.25">
      <c r="U9349" s="104"/>
      <c r="AB9349" s="104"/>
      <c r="AC9349" s="104"/>
      <c r="AF9349" s="104"/>
      <c r="AG9349" s="104"/>
      <c r="AK9349" s="104"/>
      <c r="AL9349" s="104"/>
      <c r="AO9349" s="104"/>
      <c r="AP9349" s="104"/>
    </row>
    <row r="9350" spans="21:42" ht="15" customHeight="1" x14ac:dyDescent="0.25">
      <c r="U9350" s="104"/>
      <c r="AB9350" s="104"/>
      <c r="AC9350" s="104"/>
      <c r="AF9350" s="104"/>
      <c r="AG9350" s="104"/>
      <c r="AK9350" s="104"/>
      <c r="AL9350" s="104"/>
      <c r="AO9350" s="104"/>
      <c r="AP9350" s="104"/>
    </row>
    <row r="9351" spans="21:42" ht="15" customHeight="1" x14ac:dyDescent="0.25">
      <c r="U9351" s="104"/>
      <c r="AB9351" s="104"/>
      <c r="AC9351" s="104"/>
      <c r="AF9351" s="104"/>
      <c r="AG9351" s="104"/>
      <c r="AK9351" s="104"/>
      <c r="AL9351" s="104"/>
      <c r="AO9351" s="104"/>
      <c r="AP9351" s="104"/>
    </row>
    <row r="9352" spans="21:42" ht="15" customHeight="1" x14ac:dyDescent="0.25">
      <c r="U9352" s="104"/>
      <c r="AB9352" s="104"/>
      <c r="AC9352" s="104"/>
      <c r="AF9352" s="104"/>
      <c r="AG9352" s="104"/>
      <c r="AK9352" s="104"/>
      <c r="AL9352" s="104"/>
      <c r="AO9352" s="104"/>
      <c r="AP9352" s="104"/>
    </row>
    <row r="9353" spans="21:42" ht="15" customHeight="1" x14ac:dyDescent="0.25">
      <c r="U9353" s="104"/>
      <c r="AB9353" s="104"/>
      <c r="AC9353" s="104"/>
      <c r="AF9353" s="104"/>
      <c r="AG9353" s="104"/>
      <c r="AK9353" s="104"/>
      <c r="AL9353" s="104"/>
      <c r="AO9353" s="104"/>
      <c r="AP9353" s="104"/>
    </row>
    <row r="9354" spans="21:42" ht="15" customHeight="1" x14ac:dyDescent="0.25">
      <c r="U9354" s="104"/>
      <c r="AB9354" s="104"/>
      <c r="AC9354" s="104"/>
      <c r="AF9354" s="104"/>
      <c r="AG9354" s="104"/>
      <c r="AK9354" s="104"/>
      <c r="AL9354" s="104"/>
      <c r="AO9354" s="104"/>
      <c r="AP9354" s="104"/>
    </row>
    <row r="9355" spans="21:42" ht="15" customHeight="1" x14ac:dyDescent="0.25">
      <c r="U9355" s="104"/>
      <c r="AB9355" s="104"/>
      <c r="AC9355" s="104"/>
      <c r="AF9355" s="104"/>
      <c r="AG9355" s="104"/>
      <c r="AK9355" s="104"/>
      <c r="AL9355" s="104"/>
      <c r="AO9355" s="104"/>
      <c r="AP9355" s="104"/>
    </row>
    <row r="9356" spans="21:42" ht="15" customHeight="1" x14ac:dyDescent="0.25">
      <c r="U9356" s="104"/>
      <c r="AB9356" s="104"/>
      <c r="AC9356" s="104"/>
      <c r="AF9356" s="104"/>
      <c r="AG9356" s="104"/>
      <c r="AK9356" s="104"/>
      <c r="AL9356" s="104"/>
      <c r="AO9356" s="104"/>
      <c r="AP9356" s="104"/>
    </row>
    <row r="9357" spans="21:42" ht="15" customHeight="1" x14ac:dyDescent="0.25">
      <c r="U9357" s="104"/>
      <c r="AB9357" s="104"/>
      <c r="AC9357" s="104"/>
      <c r="AF9357" s="104"/>
      <c r="AG9357" s="104"/>
      <c r="AK9357" s="104"/>
      <c r="AL9357" s="104"/>
      <c r="AO9357" s="104"/>
      <c r="AP9357" s="104"/>
    </row>
    <row r="9358" spans="21:42" ht="15" customHeight="1" x14ac:dyDescent="0.25">
      <c r="U9358" s="104"/>
      <c r="AB9358" s="104"/>
      <c r="AC9358" s="104"/>
      <c r="AF9358" s="104"/>
      <c r="AG9358" s="104"/>
      <c r="AK9358" s="104"/>
      <c r="AL9358" s="104"/>
      <c r="AO9358" s="104"/>
      <c r="AP9358" s="104"/>
    </row>
    <row r="9359" spans="21:42" ht="15" customHeight="1" x14ac:dyDescent="0.25">
      <c r="U9359" s="104"/>
      <c r="AB9359" s="104"/>
      <c r="AC9359" s="104"/>
      <c r="AF9359" s="104"/>
      <c r="AG9359" s="104"/>
      <c r="AK9359" s="104"/>
      <c r="AL9359" s="104"/>
      <c r="AO9359" s="104"/>
      <c r="AP9359" s="104"/>
    </row>
    <row r="9360" spans="21:42" ht="15" customHeight="1" x14ac:dyDescent="0.25">
      <c r="U9360" s="104"/>
      <c r="AB9360" s="104"/>
      <c r="AC9360" s="104"/>
      <c r="AF9360" s="104"/>
      <c r="AG9360" s="104"/>
      <c r="AK9360" s="104"/>
      <c r="AL9360" s="104"/>
      <c r="AO9360" s="104"/>
      <c r="AP9360" s="104"/>
    </row>
    <row r="9361" spans="21:42" ht="15" customHeight="1" x14ac:dyDescent="0.25">
      <c r="U9361" s="104"/>
      <c r="AB9361" s="104"/>
      <c r="AC9361" s="104"/>
      <c r="AF9361" s="104"/>
      <c r="AG9361" s="104"/>
      <c r="AK9361" s="104"/>
      <c r="AL9361" s="104"/>
      <c r="AO9361" s="104"/>
      <c r="AP9361" s="104"/>
    </row>
    <row r="9362" spans="21:42" ht="15" customHeight="1" x14ac:dyDescent="0.25">
      <c r="U9362" s="104"/>
      <c r="AB9362" s="104"/>
      <c r="AC9362" s="104"/>
      <c r="AF9362" s="104"/>
      <c r="AG9362" s="104"/>
      <c r="AK9362" s="104"/>
      <c r="AL9362" s="104"/>
      <c r="AO9362" s="104"/>
      <c r="AP9362" s="104"/>
    </row>
    <row r="9363" spans="21:42" ht="15" customHeight="1" x14ac:dyDescent="0.25">
      <c r="U9363" s="104"/>
      <c r="AB9363" s="104"/>
      <c r="AC9363" s="104"/>
      <c r="AF9363" s="104"/>
      <c r="AG9363" s="104"/>
      <c r="AK9363" s="104"/>
      <c r="AL9363" s="104"/>
      <c r="AO9363" s="104"/>
      <c r="AP9363" s="104"/>
    </row>
    <row r="9364" spans="21:42" ht="15" customHeight="1" x14ac:dyDescent="0.25">
      <c r="U9364" s="104"/>
      <c r="AB9364" s="104"/>
      <c r="AC9364" s="104"/>
      <c r="AF9364" s="104"/>
      <c r="AG9364" s="104"/>
      <c r="AK9364" s="104"/>
      <c r="AL9364" s="104"/>
      <c r="AO9364" s="104"/>
      <c r="AP9364" s="104"/>
    </row>
    <row r="9365" spans="21:42" ht="15" customHeight="1" x14ac:dyDescent="0.25">
      <c r="U9365" s="104"/>
      <c r="AB9365" s="104"/>
      <c r="AC9365" s="104"/>
      <c r="AF9365" s="104"/>
      <c r="AG9365" s="104"/>
      <c r="AK9365" s="104"/>
      <c r="AL9365" s="104"/>
      <c r="AO9365" s="104"/>
      <c r="AP9365" s="104"/>
    </row>
    <row r="9366" spans="21:42" ht="15" customHeight="1" x14ac:dyDescent="0.25">
      <c r="U9366" s="104"/>
      <c r="AB9366" s="104"/>
      <c r="AC9366" s="104"/>
      <c r="AF9366" s="104"/>
      <c r="AG9366" s="104"/>
      <c r="AK9366" s="104"/>
      <c r="AL9366" s="104"/>
      <c r="AO9366" s="104"/>
      <c r="AP9366" s="104"/>
    </row>
    <row r="9367" spans="21:42" ht="15" customHeight="1" x14ac:dyDescent="0.25">
      <c r="U9367" s="104"/>
      <c r="AB9367" s="104"/>
      <c r="AC9367" s="104"/>
      <c r="AF9367" s="104"/>
      <c r="AG9367" s="104"/>
      <c r="AK9367" s="104"/>
      <c r="AL9367" s="104"/>
      <c r="AO9367" s="104"/>
      <c r="AP9367" s="104"/>
    </row>
    <row r="9368" spans="21:42" ht="15" customHeight="1" x14ac:dyDescent="0.25">
      <c r="U9368" s="104"/>
      <c r="AB9368" s="104"/>
      <c r="AC9368" s="104"/>
      <c r="AF9368" s="104"/>
      <c r="AG9368" s="104"/>
      <c r="AK9368" s="104"/>
      <c r="AL9368" s="104"/>
      <c r="AO9368" s="104"/>
      <c r="AP9368" s="104"/>
    </row>
    <row r="9369" spans="21:42" ht="15" customHeight="1" x14ac:dyDescent="0.25">
      <c r="U9369" s="104"/>
      <c r="AB9369" s="104"/>
      <c r="AC9369" s="104"/>
      <c r="AF9369" s="104"/>
      <c r="AG9369" s="104"/>
      <c r="AK9369" s="104"/>
      <c r="AL9369" s="104"/>
      <c r="AO9369" s="104"/>
      <c r="AP9369" s="104"/>
    </row>
    <row r="9370" spans="21:42" ht="15" customHeight="1" x14ac:dyDescent="0.25">
      <c r="U9370" s="104"/>
      <c r="AB9370" s="104"/>
      <c r="AC9370" s="104"/>
      <c r="AF9370" s="104"/>
      <c r="AG9370" s="104"/>
      <c r="AK9370" s="104"/>
      <c r="AL9370" s="104"/>
      <c r="AO9370" s="104"/>
      <c r="AP9370" s="104"/>
    </row>
    <row r="9371" spans="21:42" ht="15" customHeight="1" x14ac:dyDescent="0.25">
      <c r="U9371" s="104"/>
      <c r="AB9371" s="104"/>
      <c r="AC9371" s="104"/>
      <c r="AF9371" s="104"/>
      <c r="AG9371" s="104"/>
      <c r="AK9371" s="104"/>
      <c r="AL9371" s="104"/>
      <c r="AO9371" s="104"/>
      <c r="AP9371" s="104"/>
    </row>
    <row r="9372" spans="21:42" ht="15" customHeight="1" x14ac:dyDescent="0.25">
      <c r="U9372" s="104"/>
      <c r="AB9372" s="104"/>
      <c r="AC9372" s="104"/>
      <c r="AF9372" s="104"/>
      <c r="AG9372" s="104"/>
      <c r="AK9372" s="104"/>
      <c r="AL9372" s="104"/>
      <c r="AO9372" s="104"/>
      <c r="AP9372" s="104"/>
    </row>
    <row r="9373" spans="21:42" ht="15" customHeight="1" x14ac:dyDescent="0.25">
      <c r="U9373" s="104"/>
      <c r="AB9373" s="104"/>
      <c r="AC9373" s="104"/>
      <c r="AF9373" s="104"/>
      <c r="AG9373" s="104"/>
      <c r="AK9373" s="104"/>
      <c r="AL9373" s="104"/>
      <c r="AO9373" s="104"/>
      <c r="AP9373" s="104"/>
    </row>
    <row r="9374" spans="21:42" ht="15" customHeight="1" x14ac:dyDescent="0.25">
      <c r="U9374" s="104"/>
      <c r="AB9374" s="104"/>
      <c r="AC9374" s="104"/>
      <c r="AF9374" s="104"/>
      <c r="AG9374" s="104"/>
      <c r="AK9374" s="104"/>
      <c r="AL9374" s="104"/>
      <c r="AO9374" s="104"/>
      <c r="AP9374" s="104"/>
    </row>
    <row r="9375" spans="21:42" ht="15" customHeight="1" x14ac:dyDescent="0.25">
      <c r="U9375" s="104"/>
      <c r="AB9375" s="104"/>
      <c r="AC9375" s="104"/>
      <c r="AF9375" s="104"/>
      <c r="AG9375" s="104"/>
      <c r="AK9375" s="104"/>
      <c r="AL9375" s="104"/>
      <c r="AO9375" s="104"/>
      <c r="AP9375" s="104"/>
    </row>
    <row r="9376" spans="21:42" ht="15" customHeight="1" x14ac:dyDescent="0.25">
      <c r="U9376" s="104"/>
      <c r="AB9376" s="104"/>
      <c r="AC9376" s="104"/>
      <c r="AF9376" s="104"/>
      <c r="AG9376" s="104"/>
      <c r="AK9376" s="104"/>
      <c r="AL9376" s="104"/>
      <c r="AO9376" s="104"/>
      <c r="AP9376" s="104"/>
    </row>
    <row r="9377" spans="21:42" ht="15" customHeight="1" x14ac:dyDescent="0.25">
      <c r="U9377" s="104"/>
      <c r="AB9377" s="104"/>
      <c r="AC9377" s="104"/>
      <c r="AF9377" s="104"/>
      <c r="AG9377" s="104"/>
      <c r="AK9377" s="104"/>
      <c r="AL9377" s="104"/>
      <c r="AO9377" s="104"/>
      <c r="AP9377" s="104"/>
    </row>
    <row r="9378" spans="21:42" ht="15" customHeight="1" x14ac:dyDescent="0.25">
      <c r="U9378" s="104"/>
      <c r="AB9378" s="104"/>
      <c r="AC9378" s="104"/>
      <c r="AF9378" s="104"/>
      <c r="AG9378" s="104"/>
      <c r="AK9378" s="104"/>
      <c r="AL9378" s="104"/>
      <c r="AO9378" s="104"/>
      <c r="AP9378" s="104"/>
    </row>
    <row r="9379" spans="21:42" ht="15" customHeight="1" x14ac:dyDescent="0.25">
      <c r="U9379" s="104"/>
      <c r="AB9379" s="104"/>
      <c r="AC9379" s="104"/>
      <c r="AF9379" s="104"/>
      <c r="AG9379" s="104"/>
      <c r="AK9379" s="104"/>
      <c r="AL9379" s="104"/>
      <c r="AO9379" s="104"/>
      <c r="AP9379" s="104"/>
    </row>
    <row r="9380" spans="21:42" ht="15" customHeight="1" x14ac:dyDescent="0.25">
      <c r="U9380" s="104"/>
      <c r="AB9380" s="104"/>
      <c r="AC9380" s="104"/>
      <c r="AF9380" s="104"/>
      <c r="AG9380" s="104"/>
      <c r="AK9380" s="104"/>
      <c r="AL9380" s="104"/>
      <c r="AO9380" s="104"/>
      <c r="AP9380" s="104"/>
    </row>
    <row r="9381" spans="21:42" ht="15" customHeight="1" x14ac:dyDescent="0.25">
      <c r="U9381" s="104"/>
      <c r="AB9381" s="104"/>
      <c r="AC9381" s="104"/>
      <c r="AF9381" s="104"/>
      <c r="AG9381" s="104"/>
      <c r="AK9381" s="104"/>
      <c r="AL9381" s="104"/>
      <c r="AO9381" s="104"/>
      <c r="AP9381" s="104"/>
    </row>
    <row r="9382" spans="21:42" ht="15" customHeight="1" x14ac:dyDescent="0.25">
      <c r="U9382" s="104"/>
      <c r="AB9382" s="104"/>
      <c r="AC9382" s="104"/>
      <c r="AF9382" s="104"/>
      <c r="AG9382" s="104"/>
      <c r="AK9382" s="104"/>
      <c r="AL9382" s="104"/>
      <c r="AO9382" s="104"/>
      <c r="AP9382" s="104"/>
    </row>
    <row r="9383" spans="21:42" ht="15" customHeight="1" x14ac:dyDescent="0.25">
      <c r="U9383" s="104"/>
      <c r="AB9383" s="104"/>
      <c r="AC9383" s="104"/>
      <c r="AF9383" s="104"/>
      <c r="AG9383" s="104"/>
      <c r="AK9383" s="104"/>
      <c r="AL9383" s="104"/>
      <c r="AO9383" s="104"/>
      <c r="AP9383" s="104"/>
    </row>
    <row r="9384" spans="21:42" ht="15" customHeight="1" x14ac:dyDescent="0.25">
      <c r="U9384" s="104"/>
      <c r="AB9384" s="104"/>
      <c r="AC9384" s="104"/>
      <c r="AF9384" s="104"/>
      <c r="AG9384" s="104"/>
      <c r="AK9384" s="104"/>
      <c r="AL9384" s="104"/>
      <c r="AO9384" s="104"/>
      <c r="AP9384" s="104"/>
    </row>
    <row r="9385" spans="21:42" ht="15" customHeight="1" x14ac:dyDescent="0.25">
      <c r="U9385" s="104"/>
      <c r="AB9385" s="104"/>
      <c r="AC9385" s="104"/>
      <c r="AF9385" s="104"/>
      <c r="AG9385" s="104"/>
      <c r="AK9385" s="104"/>
      <c r="AL9385" s="104"/>
      <c r="AO9385" s="104"/>
      <c r="AP9385" s="104"/>
    </row>
    <row r="9386" spans="21:42" ht="15" customHeight="1" x14ac:dyDescent="0.25">
      <c r="U9386" s="104"/>
      <c r="AB9386" s="104"/>
      <c r="AC9386" s="104"/>
      <c r="AF9386" s="104"/>
      <c r="AG9386" s="104"/>
      <c r="AK9386" s="104"/>
      <c r="AL9386" s="104"/>
      <c r="AO9386" s="104"/>
      <c r="AP9386" s="104"/>
    </row>
    <row r="9387" spans="21:42" ht="15" customHeight="1" x14ac:dyDescent="0.25">
      <c r="U9387" s="104"/>
      <c r="AB9387" s="104"/>
      <c r="AC9387" s="104"/>
      <c r="AF9387" s="104"/>
      <c r="AG9387" s="104"/>
      <c r="AK9387" s="104"/>
      <c r="AL9387" s="104"/>
      <c r="AO9387" s="104"/>
      <c r="AP9387" s="104"/>
    </row>
    <row r="9388" spans="21:42" ht="15" customHeight="1" x14ac:dyDescent="0.25">
      <c r="U9388" s="104"/>
      <c r="AB9388" s="104"/>
      <c r="AC9388" s="104"/>
      <c r="AF9388" s="104"/>
      <c r="AG9388" s="104"/>
      <c r="AK9388" s="104"/>
      <c r="AL9388" s="104"/>
      <c r="AO9388" s="104"/>
      <c r="AP9388" s="104"/>
    </row>
    <row r="9389" spans="21:42" ht="15" customHeight="1" x14ac:dyDescent="0.25">
      <c r="U9389" s="104"/>
      <c r="AB9389" s="104"/>
      <c r="AC9389" s="104"/>
      <c r="AF9389" s="104"/>
      <c r="AG9389" s="104"/>
      <c r="AK9389" s="104"/>
      <c r="AL9389" s="104"/>
      <c r="AO9389" s="104"/>
      <c r="AP9389" s="104"/>
    </row>
    <row r="9390" spans="21:42" ht="15" customHeight="1" x14ac:dyDescent="0.25">
      <c r="U9390" s="104"/>
      <c r="AB9390" s="104"/>
      <c r="AC9390" s="104"/>
      <c r="AF9390" s="104"/>
      <c r="AG9390" s="104"/>
      <c r="AK9390" s="104"/>
      <c r="AL9390" s="104"/>
      <c r="AO9390" s="104"/>
      <c r="AP9390" s="104"/>
    </row>
    <row r="9391" spans="21:42" ht="15" customHeight="1" x14ac:dyDescent="0.25">
      <c r="U9391" s="104"/>
      <c r="AB9391" s="104"/>
      <c r="AC9391" s="104"/>
      <c r="AF9391" s="104"/>
      <c r="AG9391" s="104"/>
      <c r="AK9391" s="104"/>
      <c r="AL9391" s="104"/>
      <c r="AO9391" s="104"/>
      <c r="AP9391" s="104"/>
    </row>
    <row r="9392" spans="21:42" ht="15" customHeight="1" x14ac:dyDescent="0.25">
      <c r="U9392" s="104"/>
      <c r="AB9392" s="104"/>
      <c r="AC9392" s="104"/>
      <c r="AF9392" s="104"/>
      <c r="AG9392" s="104"/>
      <c r="AK9392" s="104"/>
      <c r="AL9392" s="104"/>
      <c r="AO9392" s="104"/>
      <c r="AP9392" s="104"/>
    </row>
    <row r="9393" spans="21:42" ht="15" customHeight="1" x14ac:dyDescent="0.25">
      <c r="U9393" s="104"/>
      <c r="AB9393" s="104"/>
      <c r="AC9393" s="104"/>
      <c r="AF9393" s="104"/>
      <c r="AG9393" s="104"/>
      <c r="AK9393" s="104"/>
      <c r="AL9393" s="104"/>
      <c r="AO9393" s="104"/>
      <c r="AP9393" s="104"/>
    </row>
    <row r="9394" spans="21:42" ht="15" customHeight="1" x14ac:dyDescent="0.25">
      <c r="U9394" s="104"/>
      <c r="AB9394" s="104"/>
      <c r="AC9394" s="104"/>
      <c r="AF9394" s="104"/>
      <c r="AG9394" s="104"/>
      <c r="AK9394" s="104"/>
      <c r="AL9394" s="104"/>
      <c r="AO9394" s="104"/>
      <c r="AP9394" s="104"/>
    </row>
    <row r="9395" spans="21:42" ht="15" customHeight="1" x14ac:dyDescent="0.25">
      <c r="U9395" s="104"/>
      <c r="AB9395" s="104"/>
      <c r="AC9395" s="104"/>
      <c r="AF9395" s="104"/>
      <c r="AG9395" s="104"/>
      <c r="AK9395" s="104"/>
      <c r="AL9395" s="104"/>
      <c r="AO9395" s="104"/>
      <c r="AP9395" s="104"/>
    </row>
    <row r="9396" spans="21:42" ht="15" customHeight="1" x14ac:dyDescent="0.25">
      <c r="U9396" s="104"/>
      <c r="AB9396" s="104"/>
      <c r="AC9396" s="104"/>
      <c r="AF9396" s="104"/>
      <c r="AG9396" s="104"/>
      <c r="AK9396" s="104"/>
      <c r="AL9396" s="104"/>
      <c r="AO9396" s="104"/>
      <c r="AP9396" s="104"/>
    </row>
    <row r="9397" spans="21:42" ht="15" customHeight="1" x14ac:dyDescent="0.25">
      <c r="U9397" s="104"/>
      <c r="AB9397" s="104"/>
      <c r="AC9397" s="104"/>
      <c r="AF9397" s="104"/>
      <c r="AG9397" s="104"/>
      <c r="AK9397" s="104"/>
      <c r="AL9397" s="104"/>
      <c r="AO9397" s="104"/>
      <c r="AP9397" s="104"/>
    </row>
    <row r="9398" spans="21:42" ht="15" customHeight="1" x14ac:dyDescent="0.25">
      <c r="U9398" s="104"/>
      <c r="AB9398" s="104"/>
      <c r="AC9398" s="104"/>
      <c r="AF9398" s="104"/>
      <c r="AG9398" s="104"/>
      <c r="AK9398" s="104"/>
      <c r="AL9398" s="104"/>
      <c r="AO9398" s="104"/>
      <c r="AP9398" s="104"/>
    </row>
    <row r="9399" spans="21:42" ht="15" customHeight="1" x14ac:dyDescent="0.25">
      <c r="U9399" s="104"/>
      <c r="AB9399" s="104"/>
      <c r="AC9399" s="104"/>
      <c r="AF9399" s="104"/>
      <c r="AG9399" s="104"/>
      <c r="AK9399" s="104"/>
      <c r="AL9399" s="104"/>
      <c r="AO9399" s="104"/>
      <c r="AP9399" s="104"/>
    </row>
    <row r="9400" spans="21:42" ht="15" customHeight="1" x14ac:dyDescent="0.25">
      <c r="U9400" s="104"/>
      <c r="AB9400" s="104"/>
      <c r="AC9400" s="104"/>
      <c r="AF9400" s="104"/>
      <c r="AG9400" s="104"/>
      <c r="AK9400" s="104"/>
      <c r="AL9400" s="104"/>
      <c r="AO9400" s="104"/>
      <c r="AP9400" s="104"/>
    </row>
    <row r="9401" spans="21:42" ht="15" customHeight="1" x14ac:dyDescent="0.25">
      <c r="U9401" s="104"/>
      <c r="AB9401" s="104"/>
      <c r="AC9401" s="104"/>
      <c r="AF9401" s="104"/>
      <c r="AG9401" s="104"/>
      <c r="AK9401" s="104"/>
      <c r="AL9401" s="104"/>
      <c r="AO9401" s="104"/>
      <c r="AP9401" s="104"/>
    </row>
    <row r="9402" spans="21:42" ht="15" customHeight="1" x14ac:dyDescent="0.25">
      <c r="U9402" s="104"/>
      <c r="AB9402" s="104"/>
      <c r="AC9402" s="104"/>
      <c r="AF9402" s="104"/>
      <c r="AG9402" s="104"/>
      <c r="AK9402" s="104"/>
      <c r="AL9402" s="104"/>
      <c r="AO9402" s="104"/>
      <c r="AP9402" s="104"/>
    </row>
    <row r="9403" spans="21:42" ht="15" customHeight="1" x14ac:dyDescent="0.25">
      <c r="U9403" s="104"/>
      <c r="AB9403" s="104"/>
      <c r="AC9403" s="104"/>
      <c r="AF9403" s="104"/>
      <c r="AG9403" s="104"/>
      <c r="AK9403" s="104"/>
      <c r="AL9403" s="104"/>
      <c r="AO9403" s="104"/>
      <c r="AP9403" s="104"/>
    </row>
    <row r="9404" spans="21:42" ht="15" customHeight="1" x14ac:dyDescent="0.25">
      <c r="U9404" s="104"/>
      <c r="AB9404" s="104"/>
      <c r="AC9404" s="104"/>
      <c r="AF9404" s="104"/>
      <c r="AG9404" s="104"/>
      <c r="AK9404" s="104"/>
      <c r="AL9404" s="104"/>
      <c r="AO9404" s="104"/>
      <c r="AP9404" s="104"/>
    </row>
    <row r="9405" spans="21:42" ht="15" customHeight="1" x14ac:dyDescent="0.25">
      <c r="U9405" s="104"/>
      <c r="AB9405" s="104"/>
      <c r="AC9405" s="104"/>
      <c r="AF9405" s="104"/>
      <c r="AG9405" s="104"/>
      <c r="AK9405" s="104"/>
      <c r="AL9405" s="104"/>
      <c r="AO9405" s="104"/>
      <c r="AP9405" s="104"/>
    </row>
    <row r="9406" spans="21:42" ht="15" customHeight="1" x14ac:dyDescent="0.25">
      <c r="U9406" s="104"/>
      <c r="AB9406" s="104"/>
      <c r="AC9406" s="104"/>
      <c r="AF9406" s="104"/>
      <c r="AG9406" s="104"/>
      <c r="AK9406" s="104"/>
      <c r="AL9406" s="104"/>
      <c r="AO9406" s="104"/>
      <c r="AP9406" s="104"/>
    </row>
    <row r="9407" spans="21:42" ht="15" customHeight="1" x14ac:dyDescent="0.25">
      <c r="U9407" s="104"/>
      <c r="AB9407" s="104"/>
      <c r="AC9407" s="104"/>
      <c r="AF9407" s="104"/>
      <c r="AG9407" s="104"/>
      <c r="AK9407" s="104"/>
      <c r="AL9407" s="104"/>
      <c r="AO9407" s="104"/>
      <c r="AP9407" s="104"/>
    </row>
    <row r="9408" spans="21:42" ht="15" customHeight="1" x14ac:dyDescent="0.25">
      <c r="U9408" s="104"/>
      <c r="AB9408" s="104"/>
      <c r="AC9408" s="104"/>
      <c r="AF9408" s="104"/>
      <c r="AG9408" s="104"/>
      <c r="AK9408" s="104"/>
      <c r="AL9408" s="104"/>
      <c r="AO9408" s="104"/>
      <c r="AP9408" s="104"/>
    </row>
    <row r="9409" spans="21:42" ht="15" customHeight="1" x14ac:dyDescent="0.25">
      <c r="U9409" s="104"/>
      <c r="AB9409" s="104"/>
      <c r="AC9409" s="104"/>
      <c r="AF9409" s="104"/>
      <c r="AG9409" s="104"/>
      <c r="AK9409" s="104"/>
      <c r="AL9409" s="104"/>
      <c r="AO9409" s="104"/>
      <c r="AP9409" s="104"/>
    </row>
    <row r="9410" spans="21:42" ht="15" customHeight="1" x14ac:dyDescent="0.25">
      <c r="U9410" s="104"/>
      <c r="AB9410" s="104"/>
      <c r="AC9410" s="104"/>
      <c r="AF9410" s="104"/>
      <c r="AG9410" s="104"/>
      <c r="AK9410" s="104"/>
      <c r="AL9410" s="104"/>
      <c r="AO9410" s="104"/>
      <c r="AP9410" s="104"/>
    </row>
    <row r="9411" spans="21:42" ht="15" customHeight="1" x14ac:dyDescent="0.25">
      <c r="U9411" s="104"/>
      <c r="AB9411" s="104"/>
      <c r="AC9411" s="104"/>
      <c r="AF9411" s="104"/>
      <c r="AG9411" s="104"/>
      <c r="AK9411" s="104"/>
      <c r="AL9411" s="104"/>
      <c r="AO9411" s="104"/>
      <c r="AP9411" s="104"/>
    </row>
    <row r="9412" spans="21:42" ht="15" customHeight="1" x14ac:dyDescent="0.25">
      <c r="U9412" s="104"/>
      <c r="AB9412" s="104"/>
      <c r="AC9412" s="104"/>
      <c r="AF9412" s="104"/>
      <c r="AG9412" s="104"/>
      <c r="AK9412" s="104"/>
      <c r="AL9412" s="104"/>
      <c r="AO9412" s="104"/>
      <c r="AP9412" s="104"/>
    </row>
    <row r="9413" spans="21:42" ht="15" customHeight="1" x14ac:dyDescent="0.25">
      <c r="U9413" s="104"/>
      <c r="AB9413" s="104"/>
      <c r="AC9413" s="104"/>
      <c r="AF9413" s="104"/>
      <c r="AG9413" s="104"/>
      <c r="AK9413" s="104"/>
      <c r="AL9413" s="104"/>
      <c r="AO9413" s="104"/>
      <c r="AP9413" s="104"/>
    </row>
    <row r="9414" spans="21:42" ht="15" customHeight="1" x14ac:dyDescent="0.25">
      <c r="U9414" s="104"/>
      <c r="AB9414" s="104"/>
      <c r="AC9414" s="104"/>
      <c r="AF9414" s="104"/>
      <c r="AG9414" s="104"/>
      <c r="AK9414" s="104"/>
      <c r="AL9414" s="104"/>
      <c r="AO9414" s="104"/>
      <c r="AP9414" s="104"/>
    </row>
    <row r="9415" spans="21:42" ht="15" customHeight="1" x14ac:dyDescent="0.25">
      <c r="U9415" s="104"/>
      <c r="AB9415" s="104"/>
      <c r="AC9415" s="104"/>
      <c r="AF9415" s="104"/>
      <c r="AG9415" s="104"/>
      <c r="AK9415" s="104"/>
      <c r="AL9415" s="104"/>
      <c r="AO9415" s="104"/>
      <c r="AP9415" s="104"/>
    </row>
    <row r="9416" spans="21:42" ht="15" customHeight="1" x14ac:dyDescent="0.25">
      <c r="U9416" s="104"/>
      <c r="AB9416" s="104"/>
      <c r="AC9416" s="104"/>
      <c r="AF9416" s="104"/>
      <c r="AG9416" s="104"/>
      <c r="AK9416" s="104"/>
      <c r="AL9416" s="104"/>
      <c r="AO9416" s="104"/>
      <c r="AP9416" s="104"/>
    </row>
    <row r="9417" spans="21:42" ht="15" customHeight="1" x14ac:dyDescent="0.25">
      <c r="U9417" s="104"/>
      <c r="AB9417" s="104"/>
      <c r="AC9417" s="104"/>
      <c r="AF9417" s="104"/>
      <c r="AG9417" s="104"/>
      <c r="AK9417" s="104"/>
      <c r="AL9417" s="104"/>
      <c r="AO9417" s="104"/>
      <c r="AP9417" s="104"/>
    </row>
    <row r="9418" spans="21:42" ht="15" customHeight="1" x14ac:dyDescent="0.25">
      <c r="U9418" s="104"/>
      <c r="AB9418" s="104"/>
      <c r="AC9418" s="104"/>
      <c r="AF9418" s="104"/>
      <c r="AG9418" s="104"/>
      <c r="AK9418" s="104"/>
      <c r="AL9418" s="104"/>
      <c r="AO9418" s="104"/>
      <c r="AP9418" s="104"/>
    </row>
    <row r="9419" spans="21:42" ht="15" customHeight="1" x14ac:dyDescent="0.25">
      <c r="U9419" s="104"/>
      <c r="AB9419" s="104"/>
      <c r="AC9419" s="104"/>
      <c r="AF9419" s="104"/>
      <c r="AG9419" s="104"/>
      <c r="AK9419" s="104"/>
      <c r="AL9419" s="104"/>
      <c r="AO9419" s="104"/>
      <c r="AP9419" s="104"/>
    </row>
    <row r="9420" spans="21:42" ht="15" customHeight="1" x14ac:dyDescent="0.25">
      <c r="U9420" s="104"/>
      <c r="AB9420" s="104"/>
      <c r="AC9420" s="104"/>
      <c r="AF9420" s="104"/>
      <c r="AG9420" s="104"/>
      <c r="AK9420" s="104"/>
      <c r="AL9420" s="104"/>
      <c r="AO9420" s="104"/>
      <c r="AP9420" s="104"/>
    </row>
    <row r="9421" spans="21:42" ht="15" customHeight="1" x14ac:dyDescent="0.25">
      <c r="U9421" s="104"/>
      <c r="AB9421" s="104"/>
      <c r="AC9421" s="104"/>
      <c r="AF9421" s="104"/>
      <c r="AG9421" s="104"/>
      <c r="AK9421" s="104"/>
      <c r="AL9421" s="104"/>
      <c r="AO9421" s="104"/>
      <c r="AP9421" s="104"/>
    </row>
    <row r="9422" spans="21:42" ht="15" customHeight="1" x14ac:dyDescent="0.25">
      <c r="U9422" s="104"/>
      <c r="AB9422" s="104"/>
      <c r="AC9422" s="104"/>
      <c r="AF9422" s="104"/>
      <c r="AG9422" s="104"/>
      <c r="AK9422" s="104"/>
      <c r="AL9422" s="104"/>
      <c r="AO9422" s="104"/>
      <c r="AP9422" s="104"/>
    </row>
    <row r="9423" spans="21:42" ht="15" customHeight="1" x14ac:dyDescent="0.25">
      <c r="U9423" s="104"/>
      <c r="AB9423" s="104"/>
      <c r="AC9423" s="104"/>
      <c r="AF9423" s="104"/>
      <c r="AG9423" s="104"/>
      <c r="AK9423" s="104"/>
      <c r="AL9423" s="104"/>
      <c r="AO9423" s="104"/>
      <c r="AP9423" s="104"/>
    </row>
    <row r="9424" spans="21:42" ht="15" customHeight="1" x14ac:dyDescent="0.25">
      <c r="U9424" s="104"/>
      <c r="AB9424" s="104"/>
      <c r="AC9424" s="104"/>
      <c r="AF9424" s="104"/>
      <c r="AG9424" s="104"/>
      <c r="AK9424" s="104"/>
      <c r="AL9424" s="104"/>
      <c r="AO9424" s="104"/>
      <c r="AP9424" s="104"/>
    </row>
    <row r="9425" spans="21:42" ht="15" customHeight="1" x14ac:dyDescent="0.25">
      <c r="U9425" s="104"/>
      <c r="AB9425" s="104"/>
      <c r="AC9425" s="104"/>
      <c r="AF9425" s="104"/>
      <c r="AG9425" s="104"/>
      <c r="AK9425" s="104"/>
      <c r="AL9425" s="104"/>
      <c r="AO9425" s="104"/>
      <c r="AP9425" s="104"/>
    </row>
    <row r="9426" spans="21:42" ht="15" customHeight="1" x14ac:dyDescent="0.25">
      <c r="U9426" s="104"/>
      <c r="AB9426" s="104"/>
      <c r="AC9426" s="104"/>
      <c r="AF9426" s="104"/>
      <c r="AG9426" s="104"/>
      <c r="AK9426" s="104"/>
      <c r="AL9426" s="104"/>
      <c r="AO9426" s="104"/>
      <c r="AP9426" s="104"/>
    </row>
    <row r="9427" spans="21:42" ht="15" customHeight="1" x14ac:dyDescent="0.25">
      <c r="U9427" s="104"/>
      <c r="AB9427" s="104"/>
      <c r="AC9427" s="104"/>
      <c r="AF9427" s="104"/>
      <c r="AG9427" s="104"/>
      <c r="AK9427" s="104"/>
      <c r="AL9427" s="104"/>
      <c r="AO9427" s="104"/>
      <c r="AP9427" s="104"/>
    </row>
    <row r="9428" spans="21:42" ht="15" customHeight="1" x14ac:dyDescent="0.25">
      <c r="U9428" s="104"/>
      <c r="AB9428" s="104"/>
      <c r="AC9428" s="104"/>
      <c r="AF9428" s="104"/>
      <c r="AG9428" s="104"/>
      <c r="AK9428" s="104"/>
      <c r="AL9428" s="104"/>
      <c r="AO9428" s="104"/>
      <c r="AP9428" s="104"/>
    </row>
    <row r="9429" spans="21:42" ht="15" customHeight="1" x14ac:dyDescent="0.25">
      <c r="U9429" s="104"/>
      <c r="AB9429" s="104"/>
      <c r="AC9429" s="104"/>
      <c r="AF9429" s="104"/>
      <c r="AG9429" s="104"/>
      <c r="AK9429" s="104"/>
      <c r="AL9429" s="104"/>
      <c r="AO9429" s="104"/>
      <c r="AP9429" s="104"/>
    </row>
    <row r="9430" spans="21:42" ht="15" customHeight="1" x14ac:dyDescent="0.25">
      <c r="U9430" s="104"/>
      <c r="AB9430" s="104"/>
      <c r="AC9430" s="104"/>
      <c r="AF9430" s="104"/>
      <c r="AG9430" s="104"/>
      <c r="AK9430" s="104"/>
      <c r="AL9430" s="104"/>
      <c r="AO9430" s="104"/>
      <c r="AP9430" s="104"/>
    </row>
    <row r="9431" spans="21:42" ht="15" customHeight="1" x14ac:dyDescent="0.25">
      <c r="U9431" s="104"/>
      <c r="AB9431" s="104"/>
      <c r="AC9431" s="104"/>
      <c r="AF9431" s="104"/>
      <c r="AG9431" s="104"/>
      <c r="AK9431" s="104"/>
      <c r="AL9431" s="104"/>
      <c r="AO9431" s="104"/>
      <c r="AP9431" s="104"/>
    </row>
    <row r="9432" spans="21:42" ht="15" customHeight="1" x14ac:dyDescent="0.25">
      <c r="U9432" s="104"/>
      <c r="AB9432" s="104"/>
      <c r="AC9432" s="104"/>
      <c r="AF9432" s="104"/>
      <c r="AG9432" s="104"/>
      <c r="AK9432" s="104"/>
      <c r="AL9432" s="104"/>
      <c r="AO9432" s="104"/>
      <c r="AP9432" s="104"/>
    </row>
    <row r="9433" spans="21:42" ht="15" customHeight="1" x14ac:dyDescent="0.25">
      <c r="U9433" s="104"/>
      <c r="AB9433" s="104"/>
      <c r="AC9433" s="104"/>
      <c r="AF9433" s="104"/>
      <c r="AG9433" s="104"/>
      <c r="AK9433" s="104"/>
      <c r="AL9433" s="104"/>
      <c r="AO9433" s="104"/>
      <c r="AP9433" s="104"/>
    </row>
    <row r="9434" spans="21:42" ht="15" customHeight="1" x14ac:dyDescent="0.25">
      <c r="U9434" s="104"/>
      <c r="AB9434" s="104"/>
      <c r="AC9434" s="104"/>
      <c r="AF9434" s="104"/>
      <c r="AG9434" s="104"/>
      <c r="AK9434" s="104"/>
      <c r="AL9434" s="104"/>
      <c r="AO9434" s="104"/>
      <c r="AP9434" s="104"/>
    </row>
    <row r="9435" spans="21:42" ht="15" customHeight="1" x14ac:dyDescent="0.25">
      <c r="U9435" s="104"/>
      <c r="AB9435" s="104"/>
      <c r="AC9435" s="104"/>
      <c r="AF9435" s="104"/>
      <c r="AG9435" s="104"/>
      <c r="AK9435" s="104"/>
      <c r="AL9435" s="104"/>
      <c r="AO9435" s="104"/>
      <c r="AP9435" s="104"/>
    </row>
    <row r="9436" spans="21:42" ht="15" customHeight="1" x14ac:dyDescent="0.25">
      <c r="U9436" s="104"/>
      <c r="AB9436" s="104"/>
      <c r="AC9436" s="104"/>
      <c r="AF9436" s="104"/>
      <c r="AG9436" s="104"/>
      <c r="AK9436" s="104"/>
      <c r="AL9436" s="104"/>
      <c r="AO9436" s="104"/>
      <c r="AP9436" s="104"/>
    </row>
    <row r="9437" spans="21:42" ht="15" customHeight="1" x14ac:dyDescent="0.25">
      <c r="U9437" s="104"/>
      <c r="AB9437" s="104"/>
      <c r="AC9437" s="104"/>
      <c r="AF9437" s="104"/>
      <c r="AG9437" s="104"/>
      <c r="AK9437" s="104"/>
      <c r="AL9437" s="104"/>
      <c r="AO9437" s="104"/>
      <c r="AP9437" s="104"/>
    </row>
    <row r="9438" spans="21:42" ht="15" customHeight="1" x14ac:dyDescent="0.25">
      <c r="U9438" s="104"/>
      <c r="AB9438" s="104"/>
      <c r="AC9438" s="104"/>
      <c r="AF9438" s="104"/>
      <c r="AG9438" s="104"/>
      <c r="AK9438" s="104"/>
      <c r="AL9438" s="104"/>
      <c r="AO9438" s="104"/>
      <c r="AP9438" s="104"/>
    </row>
    <row r="9439" spans="21:42" ht="15" customHeight="1" x14ac:dyDescent="0.25">
      <c r="U9439" s="104"/>
      <c r="AB9439" s="104"/>
      <c r="AC9439" s="104"/>
      <c r="AF9439" s="104"/>
      <c r="AG9439" s="104"/>
      <c r="AK9439" s="104"/>
      <c r="AL9439" s="104"/>
      <c r="AO9439" s="104"/>
      <c r="AP9439" s="104"/>
    </row>
    <row r="9440" spans="21:42" ht="15" customHeight="1" x14ac:dyDescent="0.25">
      <c r="U9440" s="104"/>
      <c r="AB9440" s="104"/>
      <c r="AC9440" s="104"/>
      <c r="AF9440" s="104"/>
      <c r="AG9440" s="104"/>
      <c r="AK9440" s="104"/>
      <c r="AL9440" s="104"/>
      <c r="AO9440" s="104"/>
      <c r="AP9440" s="104"/>
    </row>
    <row r="9441" spans="21:42" ht="15" customHeight="1" x14ac:dyDescent="0.25">
      <c r="U9441" s="104"/>
      <c r="AB9441" s="104"/>
      <c r="AC9441" s="104"/>
      <c r="AF9441" s="104"/>
      <c r="AG9441" s="104"/>
      <c r="AK9441" s="104"/>
      <c r="AL9441" s="104"/>
      <c r="AO9441" s="104"/>
      <c r="AP9441" s="104"/>
    </row>
    <row r="9442" spans="21:42" ht="15" customHeight="1" x14ac:dyDescent="0.25">
      <c r="U9442" s="104"/>
      <c r="AB9442" s="104"/>
      <c r="AC9442" s="104"/>
      <c r="AF9442" s="104"/>
      <c r="AG9442" s="104"/>
      <c r="AK9442" s="104"/>
      <c r="AL9442" s="104"/>
      <c r="AO9442" s="104"/>
      <c r="AP9442" s="104"/>
    </row>
    <row r="9443" spans="21:42" ht="15" customHeight="1" x14ac:dyDescent="0.25">
      <c r="U9443" s="104"/>
      <c r="AB9443" s="104"/>
      <c r="AC9443" s="104"/>
      <c r="AF9443" s="104"/>
      <c r="AG9443" s="104"/>
      <c r="AK9443" s="104"/>
      <c r="AL9443" s="104"/>
      <c r="AO9443" s="104"/>
      <c r="AP9443" s="104"/>
    </row>
    <row r="9444" spans="21:42" ht="15" customHeight="1" x14ac:dyDescent="0.25">
      <c r="U9444" s="104"/>
      <c r="AB9444" s="104"/>
      <c r="AC9444" s="104"/>
      <c r="AF9444" s="104"/>
      <c r="AG9444" s="104"/>
      <c r="AK9444" s="104"/>
      <c r="AL9444" s="104"/>
      <c r="AO9444" s="104"/>
      <c r="AP9444" s="104"/>
    </row>
    <row r="9445" spans="21:42" ht="15" customHeight="1" x14ac:dyDescent="0.25">
      <c r="U9445" s="104"/>
      <c r="AB9445" s="104"/>
      <c r="AC9445" s="104"/>
      <c r="AF9445" s="104"/>
      <c r="AG9445" s="104"/>
      <c r="AK9445" s="104"/>
      <c r="AL9445" s="104"/>
      <c r="AO9445" s="104"/>
      <c r="AP9445" s="104"/>
    </row>
    <row r="9446" spans="21:42" ht="15" customHeight="1" x14ac:dyDescent="0.25">
      <c r="U9446" s="104"/>
      <c r="AB9446" s="104"/>
      <c r="AC9446" s="104"/>
      <c r="AF9446" s="104"/>
      <c r="AG9446" s="104"/>
      <c r="AK9446" s="104"/>
      <c r="AL9446" s="104"/>
      <c r="AO9446" s="104"/>
      <c r="AP9446" s="104"/>
    </row>
    <row r="9447" spans="21:42" ht="15" customHeight="1" x14ac:dyDescent="0.25">
      <c r="U9447" s="104"/>
      <c r="AB9447" s="104"/>
      <c r="AC9447" s="104"/>
      <c r="AF9447" s="104"/>
      <c r="AG9447" s="104"/>
      <c r="AK9447" s="104"/>
      <c r="AL9447" s="104"/>
      <c r="AO9447" s="104"/>
      <c r="AP9447" s="104"/>
    </row>
    <row r="9448" spans="21:42" ht="15" customHeight="1" x14ac:dyDescent="0.25">
      <c r="U9448" s="104"/>
      <c r="AB9448" s="104"/>
      <c r="AC9448" s="104"/>
      <c r="AF9448" s="104"/>
      <c r="AG9448" s="104"/>
      <c r="AK9448" s="104"/>
      <c r="AL9448" s="104"/>
      <c r="AO9448" s="104"/>
      <c r="AP9448" s="104"/>
    </row>
    <row r="9449" spans="21:42" ht="15" customHeight="1" x14ac:dyDescent="0.25">
      <c r="U9449" s="104"/>
      <c r="AB9449" s="104"/>
      <c r="AC9449" s="104"/>
      <c r="AF9449" s="104"/>
      <c r="AG9449" s="104"/>
      <c r="AK9449" s="104"/>
      <c r="AL9449" s="104"/>
      <c r="AO9449" s="104"/>
      <c r="AP9449" s="104"/>
    </row>
    <row r="9450" spans="21:42" ht="15" customHeight="1" x14ac:dyDescent="0.25">
      <c r="U9450" s="104"/>
      <c r="AB9450" s="104"/>
      <c r="AC9450" s="104"/>
      <c r="AF9450" s="104"/>
      <c r="AG9450" s="104"/>
      <c r="AK9450" s="104"/>
      <c r="AL9450" s="104"/>
      <c r="AO9450" s="104"/>
      <c r="AP9450" s="104"/>
    </row>
    <row r="9451" spans="21:42" ht="15" customHeight="1" x14ac:dyDescent="0.25">
      <c r="U9451" s="104"/>
      <c r="AB9451" s="104"/>
      <c r="AC9451" s="104"/>
      <c r="AF9451" s="104"/>
      <c r="AG9451" s="104"/>
      <c r="AK9451" s="104"/>
      <c r="AL9451" s="104"/>
      <c r="AO9451" s="104"/>
      <c r="AP9451" s="104"/>
    </row>
    <row r="9452" spans="21:42" ht="15" customHeight="1" x14ac:dyDescent="0.25">
      <c r="U9452" s="104"/>
      <c r="AB9452" s="104"/>
      <c r="AC9452" s="104"/>
      <c r="AF9452" s="104"/>
      <c r="AG9452" s="104"/>
      <c r="AK9452" s="104"/>
      <c r="AL9452" s="104"/>
      <c r="AO9452" s="104"/>
      <c r="AP9452" s="104"/>
    </row>
    <row r="9453" spans="21:42" ht="15" customHeight="1" x14ac:dyDescent="0.25">
      <c r="U9453" s="104"/>
      <c r="AB9453" s="104"/>
      <c r="AC9453" s="104"/>
      <c r="AF9453" s="104"/>
      <c r="AG9453" s="104"/>
      <c r="AK9453" s="104"/>
      <c r="AL9453" s="104"/>
      <c r="AO9453" s="104"/>
      <c r="AP9453" s="104"/>
    </row>
    <row r="9454" spans="21:42" ht="15" customHeight="1" x14ac:dyDescent="0.25">
      <c r="U9454" s="104"/>
      <c r="AB9454" s="104"/>
      <c r="AC9454" s="104"/>
      <c r="AF9454" s="104"/>
      <c r="AG9454" s="104"/>
      <c r="AK9454" s="104"/>
      <c r="AL9454" s="104"/>
      <c r="AO9454" s="104"/>
      <c r="AP9454" s="104"/>
    </row>
    <row r="9455" spans="21:42" ht="15" customHeight="1" x14ac:dyDescent="0.25">
      <c r="U9455" s="104"/>
      <c r="AB9455" s="104"/>
      <c r="AC9455" s="104"/>
      <c r="AF9455" s="104"/>
      <c r="AG9455" s="104"/>
      <c r="AK9455" s="104"/>
      <c r="AL9455" s="104"/>
      <c r="AO9455" s="104"/>
      <c r="AP9455" s="104"/>
    </row>
    <row r="9456" spans="21:42" ht="15" customHeight="1" x14ac:dyDescent="0.25">
      <c r="U9456" s="104"/>
      <c r="AB9456" s="104"/>
      <c r="AC9456" s="104"/>
      <c r="AF9456" s="104"/>
      <c r="AG9456" s="104"/>
      <c r="AK9456" s="104"/>
      <c r="AL9456" s="104"/>
      <c r="AO9456" s="104"/>
      <c r="AP9456" s="104"/>
    </row>
    <row r="9457" spans="21:42" ht="15" customHeight="1" x14ac:dyDescent="0.25">
      <c r="U9457" s="104"/>
      <c r="AB9457" s="104"/>
      <c r="AC9457" s="104"/>
      <c r="AF9457" s="104"/>
      <c r="AG9457" s="104"/>
      <c r="AK9457" s="104"/>
      <c r="AL9457" s="104"/>
      <c r="AO9457" s="104"/>
      <c r="AP9457" s="104"/>
    </row>
    <row r="9458" spans="21:42" ht="15" customHeight="1" x14ac:dyDescent="0.25">
      <c r="U9458" s="104"/>
      <c r="AB9458" s="104"/>
      <c r="AC9458" s="104"/>
      <c r="AF9458" s="104"/>
      <c r="AG9458" s="104"/>
      <c r="AK9458" s="104"/>
      <c r="AL9458" s="104"/>
      <c r="AO9458" s="104"/>
      <c r="AP9458" s="104"/>
    </row>
    <row r="9459" spans="21:42" ht="15" customHeight="1" x14ac:dyDescent="0.25">
      <c r="U9459" s="104"/>
      <c r="AB9459" s="104"/>
      <c r="AC9459" s="104"/>
      <c r="AF9459" s="104"/>
      <c r="AG9459" s="104"/>
      <c r="AK9459" s="104"/>
      <c r="AL9459" s="104"/>
      <c r="AO9459" s="104"/>
      <c r="AP9459" s="104"/>
    </row>
    <row r="9460" spans="21:42" ht="15" customHeight="1" x14ac:dyDescent="0.25">
      <c r="U9460" s="104"/>
      <c r="AB9460" s="104"/>
      <c r="AC9460" s="104"/>
      <c r="AF9460" s="104"/>
      <c r="AG9460" s="104"/>
      <c r="AK9460" s="104"/>
      <c r="AL9460" s="104"/>
      <c r="AO9460" s="104"/>
      <c r="AP9460" s="104"/>
    </row>
    <row r="9461" spans="21:42" ht="15" customHeight="1" x14ac:dyDescent="0.25">
      <c r="U9461" s="104"/>
      <c r="AB9461" s="104"/>
      <c r="AC9461" s="104"/>
      <c r="AF9461" s="104"/>
      <c r="AG9461" s="104"/>
      <c r="AK9461" s="104"/>
      <c r="AL9461" s="104"/>
      <c r="AO9461" s="104"/>
      <c r="AP9461" s="104"/>
    </row>
    <row r="9462" spans="21:42" ht="15" customHeight="1" x14ac:dyDescent="0.25">
      <c r="U9462" s="104"/>
      <c r="AB9462" s="104"/>
      <c r="AC9462" s="104"/>
      <c r="AF9462" s="104"/>
      <c r="AG9462" s="104"/>
      <c r="AK9462" s="104"/>
      <c r="AL9462" s="104"/>
      <c r="AO9462" s="104"/>
      <c r="AP9462" s="104"/>
    </row>
    <row r="9463" spans="21:42" ht="15" customHeight="1" x14ac:dyDescent="0.25">
      <c r="U9463" s="104"/>
      <c r="AB9463" s="104"/>
      <c r="AC9463" s="104"/>
      <c r="AF9463" s="104"/>
      <c r="AG9463" s="104"/>
      <c r="AK9463" s="104"/>
      <c r="AL9463" s="104"/>
      <c r="AO9463" s="104"/>
      <c r="AP9463" s="104"/>
    </row>
    <row r="9464" spans="21:42" ht="15" customHeight="1" x14ac:dyDescent="0.25">
      <c r="U9464" s="104"/>
      <c r="AB9464" s="104"/>
      <c r="AC9464" s="104"/>
      <c r="AF9464" s="104"/>
      <c r="AG9464" s="104"/>
      <c r="AK9464" s="104"/>
      <c r="AL9464" s="104"/>
      <c r="AO9464" s="104"/>
      <c r="AP9464" s="104"/>
    </row>
    <row r="9465" spans="21:42" ht="15" customHeight="1" x14ac:dyDescent="0.25">
      <c r="U9465" s="104"/>
      <c r="AB9465" s="104"/>
      <c r="AC9465" s="104"/>
      <c r="AF9465" s="104"/>
      <c r="AG9465" s="104"/>
      <c r="AK9465" s="104"/>
      <c r="AL9465" s="104"/>
      <c r="AO9465" s="104"/>
      <c r="AP9465" s="104"/>
    </row>
    <row r="9466" spans="21:42" ht="15" customHeight="1" x14ac:dyDescent="0.25">
      <c r="U9466" s="104"/>
      <c r="AB9466" s="104"/>
      <c r="AC9466" s="104"/>
      <c r="AF9466" s="104"/>
      <c r="AG9466" s="104"/>
      <c r="AK9466" s="104"/>
      <c r="AL9466" s="104"/>
      <c r="AO9466" s="104"/>
      <c r="AP9466" s="104"/>
    </row>
    <row r="9467" spans="21:42" ht="15" customHeight="1" x14ac:dyDescent="0.25">
      <c r="U9467" s="104"/>
      <c r="AB9467" s="104"/>
      <c r="AC9467" s="104"/>
      <c r="AF9467" s="104"/>
      <c r="AG9467" s="104"/>
      <c r="AK9467" s="104"/>
      <c r="AL9467" s="104"/>
      <c r="AO9467" s="104"/>
      <c r="AP9467" s="104"/>
    </row>
    <row r="9468" spans="21:42" ht="15" customHeight="1" x14ac:dyDescent="0.25">
      <c r="U9468" s="104"/>
      <c r="AB9468" s="104"/>
      <c r="AC9468" s="104"/>
      <c r="AF9468" s="104"/>
      <c r="AG9468" s="104"/>
      <c r="AK9468" s="104"/>
      <c r="AL9468" s="104"/>
      <c r="AO9468" s="104"/>
      <c r="AP9468" s="104"/>
    </row>
    <row r="9469" spans="21:42" ht="15" customHeight="1" x14ac:dyDescent="0.25">
      <c r="U9469" s="104"/>
      <c r="AB9469" s="104"/>
      <c r="AC9469" s="104"/>
      <c r="AF9469" s="104"/>
      <c r="AG9469" s="104"/>
      <c r="AK9469" s="104"/>
      <c r="AL9469" s="104"/>
      <c r="AO9469" s="104"/>
      <c r="AP9469" s="104"/>
    </row>
    <row r="9470" spans="21:42" ht="15" customHeight="1" x14ac:dyDescent="0.25">
      <c r="U9470" s="104"/>
      <c r="AB9470" s="104"/>
      <c r="AC9470" s="104"/>
      <c r="AF9470" s="104"/>
      <c r="AG9470" s="104"/>
      <c r="AK9470" s="104"/>
      <c r="AL9470" s="104"/>
      <c r="AO9470" s="104"/>
      <c r="AP9470" s="104"/>
    </row>
    <row r="9471" spans="21:42" ht="15" customHeight="1" x14ac:dyDescent="0.25">
      <c r="U9471" s="104"/>
      <c r="AB9471" s="104"/>
      <c r="AC9471" s="104"/>
      <c r="AF9471" s="104"/>
      <c r="AG9471" s="104"/>
      <c r="AK9471" s="104"/>
      <c r="AL9471" s="104"/>
      <c r="AO9471" s="104"/>
      <c r="AP9471" s="104"/>
    </row>
    <row r="9472" spans="21:42" ht="15" customHeight="1" x14ac:dyDescent="0.25">
      <c r="U9472" s="104"/>
      <c r="AB9472" s="104"/>
      <c r="AC9472" s="104"/>
      <c r="AF9472" s="104"/>
      <c r="AG9472" s="104"/>
      <c r="AK9472" s="104"/>
      <c r="AL9472" s="104"/>
      <c r="AO9472" s="104"/>
      <c r="AP9472" s="104"/>
    </row>
    <row r="9473" spans="21:42" ht="15" customHeight="1" x14ac:dyDescent="0.25">
      <c r="U9473" s="104"/>
      <c r="AB9473" s="104"/>
      <c r="AC9473" s="104"/>
      <c r="AF9473" s="104"/>
      <c r="AG9473" s="104"/>
      <c r="AK9473" s="104"/>
      <c r="AL9473" s="104"/>
      <c r="AO9473" s="104"/>
      <c r="AP9473" s="104"/>
    </row>
    <row r="9474" spans="21:42" ht="15" customHeight="1" x14ac:dyDescent="0.25">
      <c r="U9474" s="104"/>
      <c r="AB9474" s="104"/>
      <c r="AC9474" s="104"/>
      <c r="AF9474" s="104"/>
      <c r="AG9474" s="104"/>
      <c r="AK9474" s="104"/>
      <c r="AL9474" s="104"/>
      <c r="AO9474" s="104"/>
      <c r="AP9474" s="104"/>
    </row>
    <row r="9475" spans="21:42" ht="15" customHeight="1" x14ac:dyDescent="0.25">
      <c r="U9475" s="104"/>
      <c r="AB9475" s="104"/>
      <c r="AC9475" s="104"/>
      <c r="AF9475" s="104"/>
      <c r="AG9475" s="104"/>
      <c r="AK9475" s="104"/>
      <c r="AL9475" s="104"/>
      <c r="AO9475" s="104"/>
      <c r="AP9475" s="104"/>
    </row>
    <row r="9476" spans="21:42" ht="15" customHeight="1" x14ac:dyDescent="0.25">
      <c r="U9476" s="104"/>
      <c r="AB9476" s="104"/>
      <c r="AC9476" s="104"/>
      <c r="AF9476" s="104"/>
      <c r="AG9476" s="104"/>
      <c r="AK9476" s="104"/>
      <c r="AL9476" s="104"/>
      <c r="AO9476" s="104"/>
      <c r="AP9476" s="104"/>
    </row>
    <row r="9477" spans="21:42" ht="15" customHeight="1" x14ac:dyDescent="0.25">
      <c r="U9477" s="104"/>
      <c r="AB9477" s="104"/>
      <c r="AC9477" s="104"/>
      <c r="AF9477" s="104"/>
      <c r="AG9477" s="104"/>
      <c r="AK9477" s="104"/>
      <c r="AL9477" s="104"/>
      <c r="AO9477" s="104"/>
      <c r="AP9477" s="104"/>
    </row>
    <row r="9478" spans="21:42" ht="15" customHeight="1" x14ac:dyDescent="0.25">
      <c r="U9478" s="104"/>
      <c r="AB9478" s="104"/>
      <c r="AC9478" s="104"/>
      <c r="AF9478" s="104"/>
      <c r="AG9478" s="104"/>
      <c r="AK9478" s="104"/>
      <c r="AL9478" s="104"/>
      <c r="AO9478" s="104"/>
      <c r="AP9478" s="104"/>
    </row>
    <row r="9479" spans="21:42" ht="15" customHeight="1" x14ac:dyDescent="0.25">
      <c r="U9479" s="104"/>
      <c r="AB9479" s="104"/>
      <c r="AC9479" s="104"/>
      <c r="AF9479" s="104"/>
      <c r="AG9479" s="104"/>
      <c r="AK9479" s="104"/>
      <c r="AL9479" s="104"/>
      <c r="AO9479" s="104"/>
      <c r="AP9479" s="104"/>
    </row>
    <row r="9480" spans="21:42" ht="15" customHeight="1" x14ac:dyDescent="0.25">
      <c r="U9480" s="104"/>
      <c r="AB9480" s="104"/>
      <c r="AC9480" s="104"/>
      <c r="AF9480" s="104"/>
      <c r="AG9480" s="104"/>
      <c r="AK9480" s="104"/>
      <c r="AL9480" s="104"/>
      <c r="AO9480" s="104"/>
      <c r="AP9480" s="104"/>
    </row>
    <row r="9481" spans="21:42" ht="15" customHeight="1" x14ac:dyDescent="0.25">
      <c r="U9481" s="104"/>
      <c r="AB9481" s="104"/>
      <c r="AC9481" s="104"/>
      <c r="AF9481" s="104"/>
      <c r="AG9481" s="104"/>
      <c r="AK9481" s="104"/>
      <c r="AL9481" s="104"/>
      <c r="AO9481" s="104"/>
      <c r="AP9481" s="104"/>
    </row>
    <row r="9482" spans="21:42" ht="15" customHeight="1" x14ac:dyDescent="0.25">
      <c r="U9482" s="104"/>
      <c r="AB9482" s="104"/>
      <c r="AC9482" s="104"/>
      <c r="AF9482" s="104"/>
      <c r="AG9482" s="104"/>
      <c r="AK9482" s="104"/>
      <c r="AL9482" s="104"/>
      <c r="AO9482" s="104"/>
      <c r="AP9482" s="104"/>
    </row>
    <row r="9483" spans="21:42" ht="15" customHeight="1" x14ac:dyDescent="0.25">
      <c r="U9483" s="104"/>
      <c r="AB9483" s="104"/>
      <c r="AC9483" s="104"/>
      <c r="AF9483" s="104"/>
      <c r="AG9483" s="104"/>
      <c r="AK9483" s="104"/>
      <c r="AL9483" s="104"/>
      <c r="AO9483" s="104"/>
      <c r="AP9483" s="104"/>
    </row>
    <row r="9484" spans="21:42" ht="15" customHeight="1" x14ac:dyDescent="0.25">
      <c r="U9484" s="104"/>
      <c r="AB9484" s="104"/>
      <c r="AC9484" s="104"/>
      <c r="AF9484" s="104"/>
      <c r="AG9484" s="104"/>
      <c r="AK9484" s="104"/>
      <c r="AL9484" s="104"/>
      <c r="AO9484" s="104"/>
      <c r="AP9484" s="104"/>
    </row>
    <row r="9485" spans="21:42" ht="15" customHeight="1" x14ac:dyDescent="0.25">
      <c r="U9485" s="104"/>
      <c r="AB9485" s="104"/>
      <c r="AC9485" s="104"/>
      <c r="AF9485" s="104"/>
      <c r="AG9485" s="104"/>
      <c r="AK9485" s="104"/>
      <c r="AL9485" s="104"/>
      <c r="AO9485" s="104"/>
      <c r="AP9485" s="104"/>
    </row>
    <row r="9486" spans="21:42" ht="15" customHeight="1" x14ac:dyDescent="0.25">
      <c r="U9486" s="104"/>
      <c r="AB9486" s="104"/>
      <c r="AC9486" s="104"/>
      <c r="AF9486" s="104"/>
      <c r="AG9486" s="104"/>
      <c r="AK9486" s="104"/>
      <c r="AL9486" s="104"/>
      <c r="AO9486" s="104"/>
      <c r="AP9486" s="104"/>
    </row>
    <row r="9487" spans="21:42" ht="15" customHeight="1" x14ac:dyDescent="0.25">
      <c r="U9487" s="104"/>
      <c r="AB9487" s="104"/>
      <c r="AC9487" s="104"/>
      <c r="AF9487" s="104"/>
      <c r="AG9487" s="104"/>
      <c r="AK9487" s="104"/>
      <c r="AL9487" s="104"/>
      <c r="AO9487" s="104"/>
      <c r="AP9487" s="104"/>
    </row>
    <row r="9488" spans="21:42" ht="15" customHeight="1" x14ac:dyDescent="0.25">
      <c r="U9488" s="104"/>
      <c r="AB9488" s="104"/>
      <c r="AC9488" s="104"/>
      <c r="AF9488" s="104"/>
      <c r="AG9488" s="104"/>
      <c r="AK9488" s="104"/>
      <c r="AL9488" s="104"/>
      <c r="AO9488" s="104"/>
      <c r="AP9488" s="104"/>
    </row>
    <row r="9489" spans="21:42" ht="15" customHeight="1" x14ac:dyDescent="0.25">
      <c r="U9489" s="104"/>
      <c r="AB9489" s="104"/>
      <c r="AC9489" s="104"/>
      <c r="AF9489" s="104"/>
      <c r="AG9489" s="104"/>
      <c r="AK9489" s="104"/>
      <c r="AL9489" s="104"/>
      <c r="AO9489" s="104"/>
      <c r="AP9489" s="104"/>
    </row>
    <row r="9490" spans="21:42" ht="15" customHeight="1" x14ac:dyDescent="0.25">
      <c r="U9490" s="104"/>
      <c r="AB9490" s="104"/>
      <c r="AC9490" s="104"/>
      <c r="AF9490" s="104"/>
      <c r="AG9490" s="104"/>
      <c r="AK9490" s="104"/>
      <c r="AL9490" s="104"/>
      <c r="AO9490" s="104"/>
      <c r="AP9490" s="104"/>
    </row>
    <row r="9491" spans="21:42" ht="15" customHeight="1" x14ac:dyDescent="0.25">
      <c r="U9491" s="104"/>
      <c r="AB9491" s="104"/>
      <c r="AC9491" s="104"/>
      <c r="AF9491" s="104"/>
      <c r="AG9491" s="104"/>
      <c r="AK9491" s="104"/>
      <c r="AL9491" s="104"/>
      <c r="AO9491" s="104"/>
      <c r="AP9491" s="104"/>
    </row>
    <row r="9492" spans="21:42" ht="15" customHeight="1" x14ac:dyDescent="0.25">
      <c r="U9492" s="104"/>
      <c r="AB9492" s="104"/>
      <c r="AC9492" s="104"/>
      <c r="AF9492" s="104"/>
      <c r="AG9492" s="104"/>
      <c r="AK9492" s="104"/>
      <c r="AL9492" s="104"/>
      <c r="AO9492" s="104"/>
      <c r="AP9492" s="104"/>
    </row>
    <row r="9493" spans="21:42" ht="15" customHeight="1" x14ac:dyDescent="0.25">
      <c r="U9493" s="104"/>
      <c r="AB9493" s="104"/>
      <c r="AC9493" s="104"/>
      <c r="AF9493" s="104"/>
      <c r="AG9493" s="104"/>
      <c r="AK9493" s="104"/>
      <c r="AL9493" s="104"/>
      <c r="AO9493" s="104"/>
      <c r="AP9493" s="104"/>
    </row>
    <row r="9494" spans="21:42" ht="15" customHeight="1" x14ac:dyDescent="0.25">
      <c r="U9494" s="104"/>
      <c r="AB9494" s="104"/>
      <c r="AC9494" s="104"/>
      <c r="AF9494" s="104"/>
      <c r="AG9494" s="104"/>
      <c r="AK9494" s="104"/>
      <c r="AL9494" s="104"/>
      <c r="AO9494" s="104"/>
      <c r="AP9494" s="104"/>
    </row>
    <row r="9495" spans="21:42" ht="15" customHeight="1" x14ac:dyDescent="0.25">
      <c r="U9495" s="104"/>
      <c r="AB9495" s="104"/>
      <c r="AC9495" s="104"/>
      <c r="AF9495" s="104"/>
      <c r="AG9495" s="104"/>
      <c r="AK9495" s="104"/>
      <c r="AL9495" s="104"/>
      <c r="AO9495" s="104"/>
      <c r="AP9495" s="104"/>
    </row>
    <row r="9496" spans="21:42" ht="15" customHeight="1" x14ac:dyDescent="0.25">
      <c r="U9496" s="104"/>
      <c r="AB9496" s="104"/>
      <c r="AC9496" s="104"/>
      <c r="AF9496" s="104"/>
      <c r="AG9496" s="104"/>
      <c r="AK9496" s="104"/>
      <c r="AL9496" s="104"/>
      <c r="AO9496" s="104"/>
      <c r="AP9496" s="104"/>
    </row>
    <row r="9497" spans="21:42" ht="15" customHeight="1" x14ac:dyDescent="0.25">
      <c r="U9497" s="104"/>
      <c r="AB9497" s="104"/>
      <c r="AC9497" s="104"/>
      <c r="AF9497" s="104"/>
      <c r="AG9497" s="104"/>
      <c r="AK9497" s="104"/>
      <c r="AL9497" s="104"/>
      <c r="AO9497" s="104"/>
      <c r="AP9497" s="104"/>
    </row>
    <row r="9498" spans="21:42" ht="15" customHeight="1" x14ac:dyDescent="0.25">
      <c r="U9498" s="104"/>
      <c r="AB9498" s="104"/>
      <c r="AC9498" s="104"/>
      <c r="AF9498" s="104"/>
      <c r="AG9498" s="104"/>
      <c r="AK9498" s="104"/>
      <c r="AL9498" s="104"/>
      <c r="AO9498" s="104"/>
      <c r="AP9498" s="104"/>
    </row>
    <row r="9499" spans="21:42" ht="15" customHeight="1" x14ac:dyDescent="0.25">
      <c r="U9499" s="104"/>
      <c r="AB9499" s="104"/>
      <c r="AC9499" s="104"/>
      <c r="AF9499" s="104"/>
      <c r="AG9499" s="104"/>
      <c r="AK9499" s="104"/>
      <c r="AL9499" s="104"/>
      <c r="AO9499" s="104"/>
      <c r="AP9499" s="104"/>
    </row>
    <row r="9500" spans="21:42" ht="15" customHeight="1" x14ac:dyDescent="0.25">
      <c r="U9500" s="104"/>
      <c r="AB9500" s="104"/>
      <c r="AC9500" s="104"/>
      <c r="AF9500" s="104"/>
      <c r="AG9500" s="104"/>
      <c r="AK9500" s="104"/>
      <c r="AL9500" s="104"/>
      <c r="AO9500" s="104"/>
      <c r="AP9500" s="104"/>
    </row>
    <row r="9501" spans="21:42" ht="15" customHeight="1" x14ac:dyDescent="0.25">
      <c r="U9501" s="104"/>
      <c r="AB9501" s="104"/>
      <c r="AC9501" s="104"/>
      <c r="AF9501" s="104"/>
      <c r="AG9501" s="104"/>
      <c r="AK9501" s="104"/>
      <c r="AL9501" s="104"/>
      <c r="AO9501" s="104"/>
      <c r="AP9501" s="104"/>
    </row>
    <row r="9502" spans="21:42" ht="15" customHeight="1" x14ac:dyDescent="0.25">
      <c r="U9502" s="104"/>
      <c r="AB9502" s="104"/>
      <c r="AC9502" s="104"/>
      <c r="AF9502" s="104"/>
      <c r="AG9502" s="104"/>
      <c r="AK9502" s="104"/>
      <c r="AL9502" s="104"/>
      <c r="AO9502" s="104"/>
      <c r="AP9502" s="104"/>
    </row>
    <row r="9503" spans="21:42" ht="15" customHeight="1" x14ac:dyDescent="0.25">
      <c r="U9503" s="104"/>
      <c r="AB9503" s="104"/>
      <c r="AC9503" s="104"/>
      <c r="AF9503" s="104"/>
      <c r="AG9503" s="104"/>
      <c r="AK9503" s="104"/>
      <c r="AL9503" s="104"/>
      <c r="AO9503" s="104"/>
      <c r="AP9503" s="104"/>
    </row>
    <row r="9504" spans="21:42" ht="15" customHeight="1" x14ac:dyDescent="0.25">
      <c r="U9504" s="104"/>
      <c r="AB9504" s="104"/>
      <c r="AC9504" s="104"/>
      <c r="AF9504" s="104"/>
      <c r="AG9504" s="104"/>
      <c r="AK9504" s="104"/>
      <c r="AL9504" s="104"/>
      <c r="AO9504" s="104"/>
      <c r="AP9504" s="104"/>
    </row>
    <row r="9505" spans="21:42" ht="15" customHeight="1" x14ac:dyDescent="0.25">
      <c r="U9505" s="104"/>
      <c r="AB9505" s="104"/>
      <c r="AC9505" s="104"/>
      <c r="AF9505" s="104"/>
      <c r="AG9505" s="104"/>
      <c r="AK9505" s="104"/>
      <c r="AL9505" s="104"/>
      <c r="AO9505" s="104"/>
      <c r="AP9505" s="104"/>
    </row>
    <row r="9506" spans="21:42" ht="15" customHeight="1" x14ac:dyDescent="0.25">
      <c r="U9506" s="104"/>
      <c r="AB9506" s="104"/>
      <c r="AC9506" s="104"/>
      <c r="AF9506" s="104"/>
      <c r="AG9506" s="104"/>
      <c r="AK9506" s="104"/>
      <c r="AL9506" s="104"/>
      <c r="AO9506" s="104"/>
      <c r="AP9506" s="104"/>
    </row>
    <row r="9507" spans="21:42" ht="15" customHeight="1" x14ac:dyDescent="0.25">
      <c r="U9507" s="104"/>
      <c r="AB9507" s="104"/>
      <c r="AC9507" s="104"/>
      <c r="AF9507" s="104"/>
      <c r="AG9507" s="104"/>
      <c r="AK9507" s="104"/>
      <c r="AL9507" s="104"/>
      <c r="AO9507" s="104"/>
      <c r="AP9507" s="104"/>
    </row>
    <row r="9508" spans="21:42" ht="15" customHeight="1" x14ac:dyDescent="0.25">
      <c r="U9508" s="104"/>
      <c r="AB9508" s="104"/>
      <c r="AC9508" s="104"/>
      <c r="AF9508" s="104"/>
      <c r="AG9508" s="104"/>
      <c r="AK9508" s="104"/>
      <c r="AL9508" s="104"/>
      <c r="AO9508" s="104"/>
      <c r="AP9508" s="104"/>
    </row>
    <row r="9509" spans="21:42" ht="15" customHeight="1" x14ac:dyDescent="0.25">
      <c r="U9509" s="104"/>
      <c r="AB9509" s="104"/>
      <c r="AC9509" s="104"/>
      <c r="AF9509" s="104"/>
      <c r="AG9509" s="104"/>
      <c r="AK9509" s="104"/>
      <c r="AL9509" s="104"/>
      <c r="AO9509" s="104"/>
      <c r="AP9509" s="104"/>
    </row>
    <row r="9510" spans="21:42" ht="15" customHeight="1" x14ac:dyDescent="0.25">
      <c r="U9510" s="104"/>
      <c r="AB9510" s="104"/>
      <c r="AC9510" s="104"/>
      <c r="AF9510" s="104"/>
      <c r="AG9510" s="104"/>
      <c r="AK9510" s="104"/>
      <c r="AL9510" s="104"/>
      <c r="AO9510" s="104"/>
      <c r="AP9510" s="104"/>
    </row>
    <row r="9511" spans="21:42" ht="15" customHeight="1" x14ac:dyDescent="0.25">
      <c r="U9511" s="104"/>
      <c r="AB9511" s="104"/>
      <c r="AC9511" s="104"/>
      <c r="AF9511" s="104"/>
      <c r="AG9511" s="104"/>
      <c r="AK9511" s="104"/>
      <c r="AL9511" s="104"/>
      <c r="AO9511" s="104"/>
      <c r="AP9511" s="104"/>
    </row>
    <row r="9512" spans="21:42" ht="15" customHeight="1" x14ac:dyDescent="0.25">
      <c r="U9512" s="104"/>
      <c r="AB9512" s="104"/>
      <c r="AC9512" s="104"/>
      <c r="AF9512" s="104"/>
      <c r="AG9512" s="104"/>
      <c r="AK9512" s="104"/>
      <c r="AL9512" s="104"/>
      <c r="AO9512" s="104"/>
      <c r="AP9512" s="104"/>
    </row>
    <row r="9513" spans="21:42" ht="15" customHeight="1" x14ac:dyDescent="0.25">
      <c r="U9513" s="104"/>
      <c r="AB9513" s="104"/>
      <c r="AC9513" s="104"/>
      <c r="AF9513" s="104"/>
      <c r="AG9513" s="104"/>
      <c r="AK9513" s="104"/>
      <c r="AL9513" s="104"/>
      <c r="AO9513" s="104"/>
      <c r="AP9513" s="104"/>
    </row>
    <row r="9514" spans="21:42" ht="15" customHeight="1" x14ac:dyDescent="0.25">
      <c r="U9514" s="104"/>
      <c r="AB9514" s="104"/>
      <c r="AC9514" s="104"/>
      <c r="AF9514" s="104"/>
      <c r="AG9514" s="104"/>
      <c r="AK9514" s="104"/>
      <c r="AL9514" s="104"/>
      <c r="AO9514" s="104"/>
      <c r="AP9514" s="104"/>
    </row>
    <row r="9515" spans="21:42" ht="15" customHeight="1" x14ac:dyDescent="0.25">
      <c r="U9515" s="104"/>
      <c r="AB9515" s="104"/>
      <c r="AC9515" s="104"/>
      <c r="AF9515" s="104"/>
      <c r="AG9515" s="104"/>
      <c r="AK9515" s="104"/>
      <c r="AL9515" s="104"/>
      <c r="AO9515" s="104"/>
      <c r="AP9515" s="104"/>
    </row>
    <row r="9516" spans="21:42" ht="15" customHeight="1" x14ac:dyDescent="0.25">
      <c r="U9516" s="104"/>
      <c r="AB9516" s="104"/>
      <c r="AC9516" s="104"/>
      <c r="AF9516" s="104"/>
      <c r="AG9516" s="104"/>
      <c r="AK9516" s="104"/>
      <c r="AL9516" s="104"/>
      <c r="AO9516" s="104"/>
      <c r="AP9516" s="104"/>
    </row>
    <row r="9517" spans="21:42" ht="15" customHeight="1" x14ac:dyDescent="0.25">
      <c r="U9517" s="104"/>
      <c r="AB9517" s="104"/>
      <c r="AC9517" s="104"/>
      <c r="AF9517" s="104"/>
      <c r="AG9517" s="104"/>
      <c r="AK9517" s="104"/>
      <c r="AL9517" s="104"/>
      <c r="AO9517" s="104"/>
      <c r="AP9517" s="104"/>
    </row>
    <row r="9518" spans="21:42" ht="15" customHeight="1" x14ac:dyDescent="0.25">
      <c r="U9518" s="104"/>
      <c r="AB9518" s="104"/>
      <c r="AC9518" s="104"/>
      <c r="AF9518" s="104"/>
      <c r="AG9518" s="104"/>
      <c r="AK9518" s="104"/>
      <c r="AL9518" s="104"/>
      <c r="AO9518" s="104"/>
      <c r="AP9518" s="104"/>
    </row>
    <row r="9519" spans="21:42" ht="15" customHeight="1" x14ac:dyDescent="0.25">
      <c r="U9519" s="104"/>
      <c r="AB9519" s="104"/>
      <c r="AC9519" s="104"/>
      <c r="AF9519" s="104"/>
      <c r="AG9519" s="104"/>
      <c r="AK9519" s="104"/>
      <c r="AL9519" s="104"/>
      <c r="AO9519" s="104"/>
      <c r="AP9519" s="104"/>
    </row>
    <row r="9520" spans="21:42" ht="15" customHeight="1" x14ac:dyDescent="0.25">
      <c r="U9520" s="104"/>
      <c r="AB9520" s="104"/>
      <c r="AC9520" s="104"/>
      <c r="AF9520" s="104"/>
      <c r="AG9520" s="104"/>
      <c r="AK9520" s="104"/>
      <c r="AL9520" s="104"/>
      <c r="AO9520" s="104"/>
      <c r="AP9520" s="104"/>
    </row>
    <row r="9521" spans="21:42" ht="15" customHeight="1" x14ac:dyDescent="0.25">
      <c r="U9521" s="104"/>
      <c r="AB9521" s="104"/>
      <c r="AC9521" s="104"/>
      <c r="AF9521" s="104"/>
      <c r="AG9521" s="104"/>
      <c r="AK9521" s="104"/>
      <c r="AL9521" s="104"/>
      <c r="AO9521" s="104"/>
      <c r="AP9521" s="104"/>
    </row>
    <row r="9522" spans="21:42" ht="15" customHeight="1" x14ac:dyDescent="0.25">
      <c r="U9522" s="104"/>
      <c r="AB9522" s="104"/>
      <c r="AC9522" s="104"/>
      <c r="AF9522" s="104"/>
      <c r="AG9522" s="104"/>
      <c r="AK9522" s="104"/>
      <c r="AL9522" s="104"/>
      <c r="AO9522" s="104"/>
      <c r="AP9522" s="104"/>
    </row>
    <row r="9523" spans="21:42" ht="15" customHeight="1" x14ac:dyDescent="0.25">
      <c r="U9523" s="104"/>
      <c r="AB9523" s="104"/>
      <c r="AC9523" s="104"/>
      <c r="AF9523" s="104"/>
      <c r="AG9523" s="104"/>
      <c r="AK9523" s="104"/>
      <c r="AL9523" s="104"/>
      <c r="AO9523" s="104"/>
      <c r="AP9523" s="104"/>
    </row>
    <row r="9524" spans="21:42" ht="15" customHeight="1" x14ac:dyDescent="0.25">
      <c r="U9524" s="104"/>
      <c r="AB9524" s="104"/>
      <c r="AC9524" s="104"/>
      <c r="AF9524" s="104"/>
      <c r="AG9524" s="104"/>
      <c r="AK9524" s="104"/>
      <c r="AL9524" s="104"/>
      <c r="AO9524" s="104"/>
      <c r="AP9524" s="104"/>
    </row>
    <row r="9525" spans="21:42" ht="15" customHeight="1" x14ac:dyDescent="0.25">
      <c r="U9525" s="104"/>
      <c r="AB9525" s="104"/>
      <c r="AC9525" s="104"/>
      <c r="AF9525" s="104"/>
      <c r="AG9525" s="104"/>
      <c r="AK9525" s="104"/>
      <c r="AL9525" s="104"/>
      <c r="AO9525" s="104"/>
      <c r="AP9525" s="104"/>
    </row>
    <row r="9526" spans="21:42" ht="15" customHeight="1" x14ac:dyDescent="0.25">
      <c r="U9526" s="104"/>
      <c r="AB9526" s="104"/>
      <c r="AC9526" s="104"/>
      <c r="AF9526" s="104"/>
      <c r="AG9526" s="104"/>
      <c r="AK9526" s="104"/>
      <c r="AL9526" s="104"/>
      <c r="AO9526" s="104"/>
      <c r="AP9526" s="104"/>
    </row>
    <row r="9527" spans="21:42" ht="15" customHeight="1" x14ac:dyDescent="0.25">
      <c r="U9527" s="104"/>
      <c r="AB9527" s="104"/>
      <c r="AC9527" s="104"/>
      <c r="AF9527" s="104"/>
      <c r="AG9527" s="104"/>
      <c r="AK9527" s="104"/>
      <c r="AL9527" s="104"/>
      <c r="AO9527" s="104"/>
      <c r="AP9527" s="104"/>
    </row>
    <row r="9528" spans="21:42" ht="15" customHeight="1" x14ac:dyDescent="0.25">
      <c r="U9528" s="104"/>
      <c r="AB9528" s="104"/>
      <c r="AC9528" s="104"/>
      <c r="AF9528" s="104"/>
      <c r="AG9528" s="104"/>
      <c r="AK9528" s="104"/>
      <c r="AL9528" s="104"/>
      <c r="AO9528" s="104"/>
      <c r="AP9528" s="104"/>
    </row>
    <row r="9529" spans="21:42" ht="15" customHeight="1" x14ac:dyDescent="0.25">
      <c r="U9529" s="104"/>
      <c r="AB9529" s="104"/>
      <c r="AC9529" s="104"/>
      <c r="AF9529" s="104"/>
      <c r="AG9529" s="104"/>
      <c r="AK9529" s="104"/>
      <c r="AL9529" s="104"/>
      <c r="AO9529" s="104"/>
      <c r="AP9529" s="104"/>
    </row>
    <row r="9530" spans="21:42" ht="15" customHeight="1" x14ac:dyDescent="0.25">
      <c r="U9530" s="104"/>
      <c r="AB9530" s="104"/>
      <c r="AC9530" s="104"/>
      <c r="AF9530" s="104"/>
      <c r="AG9530" s="104"/>
      <c r="AK9530" s="104"/>
      <c r="AL9530" s="104"/>
      <c r="AO9530" s="104"/>
      <c r="AP9530" s="104"/>
    </row>
    <row r="9531" spans="21:42" ht="15" customHeight="1" x14ac:dyDescent="0.25">
      <c r="U9531" s="104"/>
      <c r="AB9531" s="104"/>
      <c r="AC9531" s="104"/>
      <c r="AF9531" s="104"/>
      <c r="AG9531" s="104"/>
      <c r="AK9531" s="104"/>
      <c r="AL9531" s="104"/>
      <c r="AO9531" s="104"/>
      <c r="AP9531" s="104"/>
    </row>
    <row r="9532" spans="21:42" ht="15" customHeight="1" x14ac:dyDescent="0.25">
      <c r="U9532" s="104"/>
      <c r="AB9532" s="104"/>
      <c r="AC9532" s="104"/>
      <c r="AF9532" s="104"/>
      <c r="AG9532" s="104"/>
      <c r="AK9532" s="104"/>
      <c r="AL9532" s="104"/>
      <c r="AO9532" s="104"/>
      <c r="AP9532" s="104"/>
    </row>
    <row r="9533" spans="21:42" ht="15" customHeight="1" x14ac:dyDescent="0.25">
      <c r="U9533" s="104"/>
      <c r="AB9533" s="104"/>
      <c r="AC9533" s="104"/>
      <c r="AF9533" s="104"/>
      <c r="AG9533" s="104"/>
      <c r="AK9533" s="104"/>
      <c r="AL9533" s="104"/>
      <c r="AO9533" s="104"/>
      <c r="AP9533" s="104"/>
    </row>
    <row r="9534" spans="21:42" ht="15" customHeight="1" x14ac:dyDescent="0.25">
      <c r="U9534" s="104"/>
      <c r="AB9534" s="104"/>
      <c r="AC9534" s="104"/>
      <c r="AF9534" s="104"/>
      <c r="AG9534" s="104"/>
      <c r="AK9534" s="104"/>
      <c r="AL9534" s="104"/>
      <c r="AO9534" s="104"/>
      <c r="AP9534" s="104"/>
    </row>
    <row r="9535" spans="21:42" ht="15" customHeight="1" x14ac:dyDescent="0.25">
      <c r="U9535" s="104"/>
      <c r="AB9535" s="104"/>
      <c r="AC9535" s="104"/>
      <c r="AF9535" s="104"/>
      <c r="AG9535" s="104"/>
      <c r="AK9535" s="104"/>
      <c r="AL9535" s="104"/>
      <c r="AO9535" s="104"/>
      <c r="AP9535" s="104"/>
    </row>
    <row r="9536" spans="21:42" ht="15" customHeight="1" x14ac:dyDescent="0.25">
      <c r="U9536" s="104"/>
      <c r="AB9536" s="104"/>
      <c r="AC9536" s="104"/>
      <c r="AF9536" s="104"/>
      <c r="AG9536" s="104"/>
      <c r="AK9536" s="104"/>
      <c r="AL9536" s="104"/>
      <c r="AO9536" s="104"/>
      <c r="AP9536" s="104"/>
    </row>
    <row r="9537" spans="21:42" ht="15" customHeight="1" x14ac:dyDescent="0.25">
      <c r="U9537" s="104"/>
      <c r="AB9537" s="104"/>
      <c r="AC9537" s="104"/>
      <c r="AF9537" s="104"/>
      <c r="AG9537" s="104"/>
      <c r="AK9537" s="104"/>
      <c r="AL9537" s="104"/>
      <c r="AO9537" s="104"/>
      <c r="AP9537" s="104"/>
    </row>
    <row r="9538" spans="21:42" ht="15" customHeight="1" x14ac:dyDescent="0.25">
      <c r="U9538" s="104"/>
      <c r="AB9538" s="104"/>
      <c r="AC9538" s="104"/>
      <c r="AF9538" s="104"/>
      <c r="AG9538" s="104"/>
      <c r="AK9538" s="104"/>
      <c r="AL9538" s="104"/>
      <c r="AO9538" s="104"/>
      <c r="AP9538" s="104"/>
    </row>
    <row r="9539" spans="21:42" ht="15" customHeight="1" x14ac:dyDescent="0.25">
      <c r="U9539" s="104"/>
      <c r="AB9539" s="104"/>
      <c r="AC9539" s="104"/>
      <c r="AF9539" s="104"/>
      <c r="AG9539" s="104"/>
      <c r="AK9539" s="104"/>
      <c r="AL9539" s="104"/>
      <c r="AO9539" s="104"/>
      <c r="AP9539" s="104"/>
    </row>
    <row r="9540" spans="21:42" ht="15" customHeight="1" x14ac:dyDescent="0.25">
      <c r="U9540" s="104"/>
      <c r="AB9540" s="104"/>
      <c r="AC9540" s="104"/>
      <c r="AF9540" s="104"/>
      <c r="AG9540" s="104"/>
      <c r="AK9540" s="104"/>
      <c r="AL9540" s="104"/>
      <c r="AO9540" s="104"/>
      <c r="AP9540" s="104"/>
    </row>
    <row r="9541" spans="21:42" ht="15" customHeight="1" x14ac:dyDescent="0.25">
      <c r="U9541" s="104"/>
      <c r="AB9541" s="104"/>
      <c r="AC9541" s="104"/>
      <c r="AF9541" s="104"/>
      <c r="AG9541" s="104"/>
      <c r="AK9541" s="104"/>
      <c r="AL9541" s="104"/>
      <c r="AO9541" s="104"/>
      <c r="AP9541" s="104"/>
    </row>
    <row r="9542" spans="21:42" ht="15" customHeight="1" x14ac:dyDescent="0.25">
      <c r="U9542" s="104"/>
      <c r="AB9542" s="104"/>
      <c r="AC9542" s="104"/>
      <c r="AF9542" s="104"/>
      <c r="AG9542" s="104"/>
      <c r="AK9542" s="104"/>
      <c r="AL9542" s="104"/>
      <c r="AO9542" s="104"/>
      <c r="AP9542" s="104"/>
    </row>
    <row r="9543" spans="21:42" ht="15" customHeight="1" x14ac:dyDescent="0.25">
      <c r="U9543" s="104"/>
      <c r="AB9543" s="104"/>
      <c r="AC9543" s="104"/>
      <c r="AF9543" s="104"/>
      <c r="AG9543" s="104"/>
      <c r="AK9543" s="104"/>
      <c r="AL9543" s="104"/>
      <c r="AO9543" s="104"/>
      <c r="AP9543" s="104"/>
    </row>
    <row r="9544" spans="21:42" ht="15" customHeight="1" x14ac:dyDescent="0.25">
      <c r="U9544" s="104"/>
      <c r="AB9544" s="104"/>
      <c r="AC9544" s="104"/>
      <c r="AF9544" s="104"/>
      <c r="AG9544" s="104"/>
      <c r="AK9544" s="104"/>
      <c r="AL9544" s="104"/>
      <c r="AO9544" s="104"/>
      <c r="AP9544" s="104"/>
    </row>
    <row r="9545" spans="21:42" ht="15" customHeight="1" x14ac:dyDescent="0.25">
      <c r="U9545" s="104"/>
      <c r="AB9545" s="104"/>
      <c r="AC9545" s="104"/>
      <c r="AF9545" s="104"/>
      <c r="AG9545" s="104"/>
      <c r="AK9545" s="104"/>
      <c r="AL9545" s="104"/>
      <c r="AO9545" s="104"/>
      <c r="AP9545" s="104"/>
    </row>
    <row r="9546" spans="21:42" ht="15" customHeight="1" x14ac:dyDescent="0.25">
      <c r="U9546" s="104"/>
      <c r="AB9546" s="104"/>
      <c r="AC9546" s="104"/>
      <c r="AF9546" s="104"/>
      <c r="AG9546" s="104"/>
      <c r="AK9546" s="104"/>
      <c r="AL9546" s="104"/>
      <c r="AO9546" s="104"/>
      <c r="AP9546" s="104"/>
    </row>
    <row r="9547" spans="21:42" ht="15" customHeight="1" x14ac:dyDescent="0.25">
      <c r="U9547" s="104"/>
      <c r="AB9547" s="104"/>
      <c r="AC9547" s="104"/>
      <c r="AF9547" s="104"/>
      <c r="AG9547" s="104"/>
      <c r="AK9547" s="104"/>
      <c r="AL9547" s="104"/>
      <c r="AO9547" s="104"/>
      <c r="AP9547" s="104"/>
    </row>
    <row r="9548" spans="21:42" ht="15" customHeight="1" x14ac:dyDescent="0.25">
      <c r="U9548" s="104"/>
      <c r="AB9548" s="104"/>
      <c r="AC9548" s="104"/>
      <c r="AF9548" s="104"/>
      <c r="AG9548" s="104"/>
      <c r="AK9548" s="104"/>
      <c r="AL9548" s="104"/>
      <c r="AO9548" s="104"/>
      <c r="AP9548" s="104"/>
    </row>
    <row r="9549" spans="21:42" ht="15" customHeight="1" x14ac:dyDescent="0.25">
      <c r="U9549" s="104"/>
      <c r="AB9549" s="104"/>
      <c r="AC9549" s="104"/>
      <c r="AF9549" s="104"/>
      <c r="AG9549" s="104"/>
      <c r="AK9549" s="104"/>
      <c r="AL9549" s="104"/>
      <c r="AO9549" s="104"/>
      <c r="AP9549" s="104"/>
    </row>
    <row r="9550" spans="21:42" ht="15" customHeight="1" x14ac:dyDescent="0.25">
      <c r="U9550" s="104"/>
      <c r="AB9550" s="104"/>
      <c r="AC9550" s="104"/>
      <c r="AF9550" s="104"/>
      <c r="AG9550" s="104"/>
      <c r="AK9550" s="104"/>
      <c r="AL9550" s="104"/>
      <c r="AO9550" s="104"/>
      <c r="AP9550" s="104"/>
    </row>
    <row r="9551" spans="21:42" ht="15" customHeight="1" x14ac:dyDescent="0.25">
      <c r="U9551" s="104"/>
      <c r="AB9551" s="104"/>
      <c r="AC9551" s="104"/>
      <c r="AF9551" s="104"/>
      <c r="AG9551" s="104"/>
      <c r="AK9551" s="104"/>
      <c r="AL9551" s="104"/>
      <c r="AO9551" s="104"/>
      <c r="AP9551" s="104"/>
    </row>
    <row r="9552" spans="21:42" ht="15" customHeight="1" x14ac:dyDescent="0.25">
      <c r="U9552" s="104"/>
      <c r="AB9552" s="104"/>
      <c r="AC9552" s="104"/>
      <c r="AF9552" s="104"/>
      <c r="AG9552" s="104"/>
      <c r="AK9552" s="104"/>
      <c r="AL9552" s="104"/>
      <c r="AO9552" s="104"/>
      <c r="AP9552" s="104"/>
    </row>
    <row r="9553" spans="21:42" ht="15" customHeight="1" x14ac:dyDescent="0.25">
      <c r="U9553" s="104"/>
      <c r="AB9553" s="104"/>
      <c r="AC9553" s="104"/>
      <c r="AF9553" s="104"/>
      <c r="AG9553" s="104"/>
      <c r="AK9553" s="104"/>
      <c r="AL9553" s="104"/>
      <c r="AO9553" s="104"/>
      <c r="AP9553" s="104"/>
    </row>
    <row r="9554" spans="21:42" ht="15" customHeight="1" x14ac:dyDescent="0.25">
      <c r="U9554" s="104"/>
      <c r="AB9554" s="104"/>
      <c r="AC9554" s="104"/>
      <c r="AF9554" s="104"/>
      <c r="AG9554" s="104"/>
      <c r="AK9554" s="104"/>
      <c r="AL9554" s="104"/>
      <c r="AO9554" s="104"/>
      <c r="AP9554" s="104"/>
    </row>
    <row r="9555" spans="21:42" ht="15" customHeight="1" x14ac:dyDescent="0.25">
      <c r="U9555" s="104"/>
      <c r="AB9555" s="104"/>
      <c r="AC9555" s="104"/>
      <c r="AF9555" s="104"/>
      <c r="AG9555" s="104"/>
      <c r="AK9555" s="104"/>
      <c r="AL9555" s="104"/>
      <c r="AO9555" s="104"/>
      <c r="AP9555" s="104"/>
    </row>
    <row r="9556" spans="21:42" ht="15" customHeight="1" x14ac:dyDescent="0.25">
      <c r="U9556" s="104"/>
      <c r="AB9556" s="104"/>
      <c r="AC9556" s="104"/>
      <c r="AF9556" s="104"/>
      <c r="AG9556" s="104"/>
      <c r="AK9556" s="104"/>
      <c r="AL9556" s="104"/>
      <c r="AO9556" s="104"/>
      <c r="AP9556" s="104"/>
    </row>
    <row r="9557" spans="21:42" ht="15" customHeight="1" x14ac:dyDescent="0.25">
      <c r="U9557" s="104"/>
      <c r="AB9557" s="104"/>
      <c r="AC9557" s="104"/>
      <c r="AF9557" s="104"/>
      <c r="AG9557" s="104"/>
      <c r="AK9557" s="104"/>
      <c r="AL9557" s="104"/>
      <c r="AO9557" s="104"/>
      <c r="AP9557" s="104"/>
    </row>
    <row r="9558" spans="21:42" ht="15" customHeight="1" x14ac:dyDescent="0.25">
      <c r="U9558" s="104"/>
      <c r="AB9558" s="104"/>
      <c r="AC9558" s="104"/>
      <c r="AF9558" s="104"/>
      <c r="AG9558" s="104"/>
      <c r="AK9558" s="104"/>
      <c r="AL9558" s="104"/>
      <c r="AO9558" s="104"/>
      <c r="AP9558" s="104"/>
    </row>
    <row r="9559" spans="21:42" ht="15" customHeight="1" x14ac:dyDescent="0.25">
      <c r="U9559" s="104"/>
      <c r="AB9559" s="104"/>
      <c r="AC9559" s="104"/>
      <c r="AF9559" s="104"/>
      <c r="AG9559" s="104"/>
      <c r="AK9559" s="104"/>
      <c r="AL9559" s="104"/>
      <c r="AO9559" s="104"/>
      <c r="AP9559" s="104"/>
    </row>
    <row r="9560" spans="21:42" ht="15" customHeight="1" x14ac:dyDescent="0.25">
      <c r="U9560" s="104"/>
      <c r="AB9560" s="104"/>
      <c r="AC9560" s="104"/>
      <c r="AF9560" s="104"/>
      <c r="AG9560" s="104"/>
      <c r="AK9560" s="104"/>
      <c r="AL9560" s="104"/>
      <c r="AO9560" s="104"/>
      <c r="AP9560" s="104"/>
    </row>
    <row r="9561" spans="21:42" ht="15" customHeight="1" x14ac:dyDescent="0.25">
      <c r="U9561" s="104"/>
      <c r="AB9561" s="104"/>
      <c r="AC9561" s="104"/>
      <c r="AF9561" s="104"/>
      <c r="AG9561" s="104"/>
      <c r="AK9561" s="104"/>
      <c r="AL9561" s="104"/>
      <c r="AO9561" s="104"/>
      <c r="AP9561" s="104"/>
    </row>
    <row r="9562" spans="21:42" ht="15" customHeight="1" x14ac:dyDescent="0.25">
      <c r="U9562" s="104"/>
      <c r="AB9562" s="104"/>
      <c r="AC9562" s="104"/>
      <c r="AF9562" s="104"/>
      <c r="AG9562" s="104"/>
      <c r="AK9562" s="104"/>
      <c r="AL9562" s="104"/>
      <c r="AO9562" s="104"/>
      <c r="AP9562" s="104"/>
    </row>
    <row r="9563" spans="21:42" ht="15" customHeight="1" x14ac:dyDescent="0.25">
      <c r="U9563" s="104"/>
      <c r="AB9563" s="104"/>
      <c r="AC9563" s="104"/>
      <c r="AF9563" s="104"/>
      <c r="AG9563" s="104"/>
      <c r="AK9563" s="104"/>
      <c r="AL9563" s="104"/>
      <c r="AO9563" s="104"/>
      <c r="AP9563" s="104"/>
    </row>
    <row r="9564" spans="21:42" ht="15" customHeight="1" x14ac:dyDescent="0.25">
      <c r="U9564" s="104"/>
      <c r="AB9564" s="104"/>
      <c r="AC9564" s="104"/>
      <c r="AF9564" s="104"/>
      <c r="AG9564" s="104"/>
      <c r="AK9564" s="104"/>
      <c r="AL9564" s="104"/>
      <c r="AO9564" s="104"/>
      <c r="AP9564" s="104"/>
    </row>
    <row r="9565" spans="21:42" ht="15" customHeight="1" x14ac:dyDescent="0.25">
      <c r="U9565" s="104"/>
      <c r="AB9565" s="104"/>
      <c r="AC9565" s="104"/>
      <c r="AF9565" s="104"/>
      <c r="AG9565" s="104"/>
      <c r="AK9565" s="104"/>
      <c r="AL9565" s="104"/>
      <c r="AO9565" s="104"/>
      <c r="AP9565" s="104"/>
    </row>
    <row r="9566" spans="21:42" ht="15" customHeight="1" x14ac:dyDescent="0.25">
      <c r="U9566" s="104"/>
      <c r="AB9566" s="104"/>
      <c r="AC9566" s="104"/>
      <c r="AF9566" s="104"/>
      <c r="AG9566" s="104"/>
      <c r="AK9566" s="104"/>
      <c r="AL9566" s="104"/>
      <c r="AO9566" s="104"/>
      <c r="AP9566" s="104"/>
    </row>
    <row r="9567" spans="21:42" ht="15" customHeight="1" x14ac:dyDescent="0.25">
      <c r="U9567" s="104"/>
      <c r="AB9567" s="104"/>
      <c r="AC9567" s="104"/>
      <c r="AF9567" s="104"/>
      <c r="AG9567" s="104"/>
      <c r="AK9567" s="104"/>
      <c r="AL9567" s="104"/>
      <c r="AO9567" s="104"/>
      <c r="AP9567" s="104"/>
    </row>
    <row r="9568" spans="21:42" ht="15" customHeight="1" x14ac:dyDescent="0.25">
      <c r="U9568" s="104"/>
      <c r="AB9568" s="104"/>
      <c r="AC9568" s="104"/>
      <c r="AF9568" s="104"/>
      <c r="AG9568" s="104"/>
      <c r="AK9568" s="104"/>
      <c r="AL9568" s="104"/>
      <c r="AO9568" s="104"/>
      <c r="AP9568" s="104"/>
    </row>
    <row r="9569" spans="21:42" ht="15" customHeight="1" x14ac:dyDescent="0.25">
      <c r="U9569" s="104"/>
      <c r="AB9569" s="104"/>
      <c r="AC9569" s="104"/>
      <c r="AF9569" s="104"/>
      <c r="AG9569" s="104"/>
      <c r="AK9569" s="104"/>
      <c r="AL9569" s="104"/>
      <c r="AO9569" s="104"/>
      <c r="AP9569" s="104"/>
    </row>
    <row r="9570" spans="21:42" ht="15" customHeight="1" x14ac:dyDescent="0.25">
      <c r="U9570" s="104"/>
      <c r="AB9570" s="104"/>
      <c r="AC9570" s="104"/>
      <c r="AF9570" s="104"/>
      <c r="AG9570" s="104"/>
      <c r="AK9570" s="104"/>
      <c r="AL9570" s="104"/>
      <c r="AO9570" s="104"/>
      <c r="AP9570" s="104"/>
    </row>
    <row r="9571" spans="21:42" ht="15" customHeight="1" x14ac:dyDescent="0.25">
      <c r="U9571" s="104"/>
      <c r="AB9571" s="104"/>
      <c r="AC9571" s="104"/>
      <c r="AF9571" s="104"/>
      <c r="AG9571" s="104"/>
      <c r="AK9571" s="104"/>
      <c r="AL9571" s="104"/>
      <c r="AO9571" s="104"/>
      <c r="AP9571" s="104"/>
    </row>
    <row r="9572" spans="21:42" ht="15" customHeight="1" x14ac:dyDescent="0.25">
      <c r="U9572" s="104"/>
      <c r="AB9572" s="104"/>
      <c r="AC9572" s="104"/>
      <c r="AF9572" s="104"/>
      <c r="AG9572" s="104"/>
      <c r="AK9572" s="104"/>
      <c r="AL9572" s="104"/>
      <c r="AO9572" s="104"/>
      <c r="AP9572" s="104"/>
    </row>
    <row r="9573" spans="21:42" ht="15" customHeight="1" x14ac:dyDescent="0.25">
      <c r="U9573" s="104"/>
      <c r="AB9573" s="104"/>
      <c r="AC9573" s="104"/>
      <c r="AF9573" s="104"/>
      <c r="AG9573" s="104"/>
      <c r="AK9573" s="104"/>
      <c r="AL9573" s="104"/>
      <c r="AO9573" s="104"/>
      <c r="AP9573" s="104"/>
    </row>
    <row r="9574" spans="21:42" ht="15" customHeight="1" x14ac:dyDescent="0.25">
      <c r="U9574" s="104"/>
      <c r="AB9574" s="104"/>
      <c r="AC9574" s="104"/>
      <c r="AF9574" s="104"/>
      <c r="AG9574" s="104"/>
      <c r="AK9574" s="104"/>
      <c r="AL9574" s="104"/>
      <c r="AO9574" s="104"/>
      <c r="AP9574" s="104"/>
    </row>
    <row r="9575" spans="21:42" ht="15" customHeight="1" x14ac:dyDescent="0.25">
      <c r="U9575" s="104"/>
      <c r="AB9575" s="104"/>
      <c r="AC9575" s="104"/>
      <c r="AF9575" s="104"/>
      <c r="AG9575" s="104"/>
      <c r="AK9575" s="104"/>
      <c r="AL9575" s="104"/>
      <c r="AO9575" s="104"/>
      <c r="AP9575" s="104"/>
    </row>
    <row r="9576" spans="21:42" ht="15" customHeight="1" x14ac:dyDescent="0.25">
      <c r="U9576" s="104"/>
      <c r="AB9576" s="104"/>
      <c r="AC9576" s="104"/>
      <c r="AF9576" s="104"/>
      <c r="AG9576" s="104"/>
      <c r="AK9576" s="104"/>
      <c r="AL9576" s="104"/>
      <c r="AO9576" s="104"/>
      <c r="AP9576" s="104"/>
    </row>
    <row r="9577" spans="21:42" ht="15" customHeight="1" x14ac:dyDescent="0.25">
      <c r="U9577" s="104"/>
      <c r="AB9577" s="104"/>
      <c r="AC9577" s="104"/>
      <c r="AF9577" s="104"/>
      <c r="AG9577" s="104"/>
      <c r="AK9577" s="104"/>
      <c r="AL9577" s="104"/>
      <c r="AO9577" s="104"/>
      <c r="AP9577" s="104"/>
    </row>
    <row r="9578" spans="21:42" ht="15" customHeight="1" x14ac:dyDescent="0.25">
      <c r="U9578" s="104"/>
      <c r="AB9578" s="104"/>
      <c r="AC9578" s="104"/>
      <c r="AF9578" s="104"/>
      <c r="AG9578" s="104"/>
      <c r="AK9578" s="104"/>
      <c r="AL9578" s="104"/>
      <c r="AO9578" s="104"/>
      <c r="AP9578" s="104"/>
    </row>
    <row r="9579" spans="21:42" ht="15" customHeight="1" x14ac:dyDescent="0.25">
      <c r="U9579" s="104"/>
      <c r="AB9579" s="104"/>
      <c r="AC9579" s="104"/>
      <c r="AF9579" s="104"/>
      <c r="AG9579" s="104"/>
      <c r="AK9579" s="104"/>
      <c r="AL9579" s="104"/>
      <c r="AO9579" s="104"/>
      <c r="AP9579" s="104"/>
    </row>
    <row r="9580" spans="21:42" ht="15" customHeight="1" x14ac:dyDescent="0.25">
      <c r="U9580" s="104"/>
      <c r="AB9580" s="104"/>
      <c r="AC9580" s="104"/>
      <c r="AF9580" s="104"/>
      <c r="AG9580" s="104"/>
      <c r="AK9580" s="104"/>
      <c r="AL9580" s="104"/>
      <c r="AO9580" s="104"/>
      <c r="AP9580" s="104"/>
    </row>
    <row r="9581" spans="21:42" ht="15" customHeight="1" x14ac:dyDescent="0.25">
      <c r="U9581" s="104"/>
      <c r="AB9581" s="104"/>
      <c r="AC9581" s="104"/>
      <c r="AF9581" s="104"/>
      <c r="AG9581" s="104"/>
      <c r="AK9581" s="104"/>
      <c r="AL9581" s="104"/>
      <c r="AO9581" s="104"/>
      <c r="AP9581" s="104"/>
    </row>
    <row r="9582" spans="21:42" ht="15" customHeight="1" x14ac:dyDescent="0.25">
      <c r="U9582" s="104"/>
      <c r="AB9582" s="104"/>
      <c r="AC9582" s="104"/>
      <c r="AF9582" s="104"/>
      <c r="AG9582" s="104"/>
      <c r="AK9582" s="104"/>
      <c r="AL9582" s="104"/>
      <c r="AO9582" s="104"/>
      <c r="AP9582" s="104"/>
    </row>
    <row r="9583" spans="21:42" ht="15" customHeight="1" x14ac:dyDescent="0.25">
      <c r="U9583" s="104"/>
      <c r="AB9583" s="104"/>
      <c r="AC9583" s="104"/>
      <c r="AF9583" s="104"/>
      <c r="AG9583" s="104"/>
      <c r="AK9583" s="104"/>
      <c r="AL9583" s="104"/>
      <c r="AO9583" s="104"/>
      <c r="AP9583" s="104"/>
    </row>
    <row r="9584" spans="21:42" ht="15" customHeight="1" x14ac:dyDescent="0.25">
      <c r="U9584" s="104"/>
      <c r="AB9584" s="104"/>
      <c r="AC9584" s="104"/>
      <c r="AF9584" s="104"/>
      <c r="AG9584" s="104"/>
      <c r="AK9584" s="104"/>
      <c r="AL9584" s="104"/>
      <c r="AO9584" s="104"/>
      <c r="AP9584" s="104"/>
    </row>
    <row r="9585" spans="21:42" ht="15" customHeight="1" x14ac:dyDescent="0.25">
      <c r="U9585" s="104"/>
      <c r="AB9585" s="104"/>
      <c r="AC9585" s="104"/>
      <c r="AF9585" s="104"/>
      <c r="AG9585" s="104"/>
      <c r="AK9585" s="104"/>
      <c r="AL9585" s="104"/>
      <c r="AO9585" s="104"/>
      <c r="AP9585" s="104"/>
    </row>
    <row r="9586" spans="21:42" ht="15" customHeight="1" x14ac:dyDescent="0.25">
      <c r="U9586" s="104"/>
      <c r="AB9586" s="104"/>
      <c r="AC9586" s="104"/>
      <c r="AF9586" s="104"/>
      <c r="AG9586" s="104"/>
      <c r="AK9586" s="104"/>
      <c r="AL9586" s="104"/>
      <c r="AO9586" s="104"/>
      <c r="AP9586" s="104"/>
    </row>
    <row r="9587" spans="21:42" ht="15" customHeight="1" x14ac:dyDescent="0.25">
      <c r="U9587" s="104"/>
      <c r="AB9587" s="104"/>
      <c r="AC9587" s="104"/>
      <c r="AF9587" s="104"/>
      <c r="AG9587" s="104"/>
      <c r="AK9587" s="104"/>
      <c r="AL9587" s="104"/>
      <c r="AO9587" s="104"/>
      <c r="AP9587" s="104"/>
    </row>
    <row r="9588" spans="21:42" ht="15" customHeight="1" x14ac:dyDescent="0.25">
      <c r="U9588" s="104"/>
      <c r="AB9588" s="104"/>
      <c r="AC9588" s="104"/>
      <c r="AF9588" s="104"/>
      <c r="AG9588" s="104"/>
      <c r="AK9588" s="104"/>
      <c r="AL9588" s="104"/>
      <c r="AO9588" s="104"/>
      <c r="AP9588" s="104"/>
    </row>
    <row r="9589" spans="21:42" ht="15" customHeight="1" x14ac:dyDescent="0.25">
      <c r="U9589" s="104"/>
      <c r="AB9589" s="104"/>
      <c r="AC9589" s="104"/>
      <c r="AF9589" s="104"/>
      <c r="AG9589" s="104"/>
      <c r="AK9589" s="104"/>
      <c r="AL9589" s="104"/>
      <c r="AO9589" s="104"/>
      <c r="AP9589" s="104"/>
    </row>
    <row r="9590" spans="21:42" ht="15" customHeight="1" x14ac:dyDescent="0.25">
      <c r="U9590" s="104"/>
      <c r="AB9590" s="104"/>
      <c r="AC9590" s="104"/>
      <c r="AF9590" s="104"/>
      <c r="AG9590" s="104"/>
      <c r="AK9590" s="104"/>
      <c r="AL9590" s="104"/>
      <c r="AO9590" s="104"/>
      <c r="AP9590" s="104"/>
    </row>
    <row r="9591" spans="21:42" ht="15" customHeight="1" x14ac:dyDescent="0.25">
      <c r="U9591" s="104"/>
      <c r="AB9591" s="104"/>
      <c r="AC9591" s="104"/>
      <c r="AF9591" s="104"/>
      <c r="AG9591" s="104"/>
      <c r="AK9591" s="104"/>
      <c r="AL9591" s="104"/>
      <c r="AO9591" s="104"/>
      <c r="AP9591" s="104"/>
    </row>
    <row r="9592" spans="21:42" ht="15" customHeight="1" x14ac:dyDescent="0.25">
      <c r="U9592" s="104"/>
      <c r="AB9592" s="104"/>
      <c r="AC9592" s="104"/>
      <c r="AF9592" s="104"/>
      <c r="AG9592" s="104"/>
      <c r="AK9592" s="104"/>
      <c r="AL9592" s="104"/>
      <c r="AO9592" s="104"/>
      <c r="AP9592" s="104"/>
    </row>
    <row r="9593" spans="21:42" ht="15" customHeight="1" x14ac:dyDescent="0.25">
      <c r="U9593" s="104"/>
      <c r="AB9593" s="104"/>
      <c r="AC9593" s="104"/>
      <c r="AF9593" s="104"/>
      <c r="AG9593" s="104"/>
      <c r="AK9593" s="104"/>
      <c r="AL9593" s="104"/>
      <c r="AO9593" s="104"/>
      <c r="AP9593" s="104"/>
    </row>
    <row r="9594" spans="21:42" ht="15" customHeight="1" x14ac:dyDescent="0.25">
      <c r="U9594" s="104"/>
      <c r="AB9594" s="104"/>
      <c r="AC9594" s="104"/>
      <c r="AF9594" s="104"/>
      <c r="AG9594" s="104"/>
      <c r="AK9594" s="104"/>
      <c r="AL9594" s="104"/>
      <c r="AO9594" s="104"/>
      <c r="AP9594" s="104"/>
    </row>
    <row r="9595" spans="21:42" ht="15" customHeight="1" x14ac:dyDescent="0.25">
      <c r="U9595" s="104"/>
      <c r="AB9595" s="104"/>
      <c r="AC9595" s="104"/>
      <c r="AF9595" s="104"/>
      <c r="AG9595" s="104"/>
      <c r="AK9595" s="104"/>
      <c r="AL9595" s="104"/>
      <c r="AO9595" s="104"/>
      <c r="AP9595" s="104"/>
    </row>
    <row r="9596" spans="21:42" ht="15" customHeight="1" x14ac:dyDescent="0.25">
      <c r="U9596" s="104"/>
      <c r="AB9596" s="104"/>
      <c r="AC9596" s="104"/>
      <c r="AF9596" s="104"/>
      <c r="AG9596" s="104"/>
      <c r="AK9596" s="104"/>
      <c r="AL9596" s="104"/>
      <c r="AO9596" s="104"/>
      <c r="AP9596" s="104"/>
    </row>
    <row r="9597" spans="21:42" ht="15" customHeight="1" x14ac:dyDescent="0.25">
      <c r="U9597" s="104"/>
      <c r="AB9597" s="104"/>
      <c r="AC9597" s="104"/>
      <c r="AF9597" s="104"/>
      <c r="AG9597" s="104"/>
      <c r="AK9597" s="104"/>
      <c r="AL9597" s="104"/>
      <c r="AO9597" s="104"/>
      <c r="AP9597" s="104"/>
    </row>
    <row r="9598" spans="21:42" ht="15" customHeight="1" x14ac:dyDescent="0.25">
      <c r="U9598" s="104"/>
      <c r="AB9598" s="104"/>
      <c r="AC9598" s="104"/>
      <c r="AF9598" s="104"/>
      <c r="AG9598" s="104"/>
      <c r="AK9598" s="104"/>
      <c r="AL9598" s="104"/>
      <c r="AO9598" s="104"/>
      <c r="AP9598" s="104"/>
    </row>
    <row r="9599" spans="21:42" ht="15" customHeight="1" x14ac:dyDescent="0.25">
      <c r="U9599" s="104"/>
      <c r="AB9599" s="104"/>
      <c r="AC9599" s="104"/>
      <c r="AF9599" s="104"/>
      <c r="AG9599" s="104"/>
      <c r="AK9599" s="104"/>
      <c r="AL9599" s="104"/>
      <c r="AO9599" s="104"/>
      <c r="AP9599" s="104"/>
    </row>
    <row r="9600" spans="21:42" ht="15" customHeight="1" x14ac:dyDescent="0.25">
      <c r="U9600" s="104"/>
      <c r="AB9600" s="104"/>
      <c r="AC9600" s="104"/>
      <c r="AF9600" s="104"/>
      <c r="AG9600" s="104"/>
      <c r="AK9600" s="104"/>
      <c r="AL9600" s="104"/>
      <c r="AO9600" s="104"/>
      <c r="AP9600" s="104"/>
    </row>
    <row r="9601" spans="21:42" ht="15" customHeight="1" x14ac:dyDescent="0.25">
      <c r="U9601" s="104"/>
      <c r="AB9601" s="104"/>
      <c r="AC9601" s="104"/>
      <c r="AF9601" s="104"/>
      <c r="AG9601" s="104"/>
      <c r="AK9601" s="104"/>
      <c r="AL9601" s="104"/>
      <c r="AO9601" s="104"/>
      <c r="AP9601" s="104"/>
    </row>
    <row r="9602" spans="21:42" ht="15" customHeight="1" x14ac:dyDescent="0.25">
      <c r="U9602" s="104"/>
      <c r="AB9602" s="104"/>
      <c r="AC9602" s="104"/>
      <c r="AF9602" s="104"/>
      <c r="AG9602" s="104"/>
      <c r="AK9602" s="104"/>
      <c r="AL9602" s="104"/>
      <c r="AO9602" s="104"/>
      <c r="AP9602" s="104"/>
    </row>
    <row r="9603" spans="21:42" ht="15" customHeight="1" x14ac:dyDescent="0.25">
      <c r="U9603" s="104"/>
      <c r="AB9603" s="104"/>
      <c r="AC9603" s="104"/>
      <c r="AF9603" s="104"/>
      <c r="AG9603" s="104"/>
      <c r="AK9603" s="104"/>
      <c r="AL9603" s="104"/>
      <c r="AO9603" s="104"/>
      <c r="AP9603" s="104"/>
    </row>
    <row r="9604" spans="21:42" ht="15" customHeight="1" x14ac:dyDescent="0.25">
      <c r="U9604" s="104"/>
      <c r="AB9604" s="104"/>
      <c r="AC9604" s="104"/>
      <c r="AF9604" s="104"/>
      <c r="AG9604" s="104"/>
      <c r="AK9604" s="104"/>
      <c r="AL9604" s="104"/>
      <c r="AO9604" s="104"/>
      <c r="AP9604" s="104"/>
    </row>
    <row r="9605" spans="21:42" ht="15" customHeight="1" x14ac:dyDescent="0.25">
      <c r="U9605" s="104"/>
      <c r="AB9605" s="104"/>
      <c r="AC9605" s="104"/>
      <c r="AF9605" s="104"/>
      <c r="AG9605" s="104"/>
      <c r="AK9605" s="104"/>
      <c r="AL9605" s="104"/>
      <c r="AO9605" s="104"/>
      <c r="AP9605" s="104"/>
    </row>
    <row r="9606" spans="21:42" ht="15" customHeight="1" x14ac:dyDescent="0.25">
      <c r="U9606" s="104"/>
      <c r="AB9606" s="104"/>
      <c r="AC9606" s="104"/>
      <c r="AF9606" s="104"/>
      <c r="AG9606" s="104"/>
      <c r="AK9606" s="104"/>
      <c r="AL9606" s="104"/>
      <c r="AO9606" s="104"/>
      <c r="AP9606" s="104"/>
    </row>
    <row r="9607" spans="21:42" ht="15" customHeight="1" x14ac:dyDescent="0.25">
      <c r="U9607" s="104"/>
      <c r="AB9607" s="104"/>
      <c r="AC9607" s="104"/>
      <c r="AF9607" s="104"/>
      <c r="AG9607" s="104"/>
      <c r="AK9607" s="104"/>
      <c r="AL9607" s="104"/>
      <c r="AO9607" s="104"/>
      <c r="AP9607" s="104"/>
    </row>
    <row r="9608" spans="21:42" ht="15" customHeight="1" x14ac:dyDescent="0.25">
      <c r="U9608" s="104"/>
      <c r="AB9608" s="104"/>
      <c r="AC9608" s="104"/>
      <c r="AF9608" s="104"/>
      <c r="AG9608" s="104"/>
      <c r="AK9608" s="104"/>
      <c r="AL9608" s="104"/>
      <c r="AO9608" s="104"/>
      <c r="AP9608" s="104"/>
    </row>
    <row r="9609" spans="21:42" ht="15" customHeight="1" x14ac:dyDescent="0.25">
      <c r="U9609" s="104"/>
      <c r="AB9609" s="104"/>
      <c r="AC9609" s="104"/>
      <c r="AF9609" s="104"/>
      <c r="AG9609" s="104"/>
      <c r="AK9609" s="104"/>
      <c r="AL9609" s="104"/>
      <c r="AO9609" s="104"/>
      <c r="AP9609" s="104"/>
    </row>
    <row r="9610" spans="21:42" ht="15" customHeight="1" x14ac:dyDescent="0.25">
      <c r="U9610" s="104"/>
      <c r="AB9610" s="104"/>
      <c r="AC9610" s="104"/>
      <c r="AF9610" s="104"/>
      <c r="AG9610" s="104"/>
      <c r="AK9610" s="104"/>
      <c r="AL9610" s="104"/>
      <c r="AO9610" s="104"/>
      <c r="AP9610" s="104"/>
    </row>
    <row r="9611" spans="21:42" ht="15" customHeight="1" x14ac:dyDescent="0.25">
      <c r="U9611" s="104"/>
      <c r="AB9611" s="104"/>
      <c r="AC9611" s="104"/>
      <c r="AF9611" s="104"/>
      <c r="AG9611" s="104"/>
      <c r="AK9611" s="104"/>
      <c r="AL9611" s="104"/>
      <c r="AO9611" s="104"/>
      <c r="AP9611" s="104"/>
    </row>
    <row r="9612" spans="21:42" ht="15" customHeight="1" x14ac:dyDescent="0.25">
      <c r="U9612" s="104"/>
      <c r="AB9612" s="104"/>
      <c r="AC9612" s="104"/>
      <c r="AF9612" s="104"/>
      <c r="AG9612" s="104"/>
      <c r="AK9612" s="104"/>
      <c r="AL9612" s="104"/>
      <c r="AO9612" s="104"/>
      <c r="AP9612" s="104"/>
    </row>
    <row r="9613" spans="21:42" ht="15" customHeight="1" x14ac:dyDescent="0.25">
      <c r="U9613" s="104"/>
      <c r="AB9613" s="104"/>
      <c r="AC9613" s="104"/>
      <c r="AF9613" s="104"/>
      <c r="AG9613" s="104"/>
      <c r="AK9613" s="104"/>
      <c r="AL9613" s="104"/>
      <c r="AO9613" s="104"/>
      <c r="AP9613" s="104"/>
    </row>
    <row r="9614" spans="21:42" ht="15" customHeight="1" x14ac:dyDescent="0.25">
      <c r="U9614" s="104"/>
      <c r="AB9614" s="104"/>
      <c r="AC9614" s="104"/>
      <c r="AF9614" s="104"/>
      <c r="AG9614" s="104"/>
      <c r="AK9614" s="104"/>
      <c r="AL9614" s="104"/>
      <c r="AO9614" s="104"/>
      <c r="AP9614" s="104"/>
    </row>
    <row r="9615" spans="21:42" ht="15" customHeight="1" x14ac:dyDescent="0.25">
      <c r="U9615" s="104"/>
      <c r="AB9615" s="104"/>
      <c r="AC9615" s="104"/>
      <c r="AF9615" s="104"/>
      <c r="AG9615" s="104"/>
      <c r="AK9615" s="104"/>
      <c r="AL9615" s="104"/>
      <c r="AO9615" s="104"/>
      <c r="AP9615" s="104"/>
    </row>
    <row r="9616" spans="21:42" ht="15" customHeight="1" x14ac:dyDescent="0.25">
      <c r="U9616" s="104"/>
      <c r="AB9616" s="104"/>
      <c r="AC9616" s="104"/>
      <c r="AF9616" s="104"/>
      <c r="AG9616" s="104"/>
      <c r="AK9616" s="104"/>
      <c r="AL9616" s="104"/>
      <c r="AO9616" s="104"/>
      <c r="AP9616" s="104"/>
    </row>
    <row r="9617" spans="21:42" ht="15" customHeight="1" x14ac:dyDescent="0.25">
      <c r="U9617" s="104"/>
      <c r="AB9617" s="104"/>
      <c r="AC9617" s="104"/>
      <c r="AF9617" s="104"/>
      <c r="AG9617" s="104"/>
      <c r="AK9617" s="104"/>
      <c r="AL9617" s="104"/>
      <c r="AO9617" s="104"/>
      <c r="AP9617" s="104"/>
    </row>
    <row r="9618" spans="21:42" ht="15" customHeight="1" x14ac:dyDescent="0.25">
      <c r="U9618" s="104"/>
      <c r="AB9618" s="104"/>
      <c r="AC9618" s="104"/>
      <c r="AF9618" s="104"/>
      <c r="AG9618" s="104"/>
      <c r="AK9618" s="104"/>
      <c r="AL9618" s="104"/>
      <c r="AO9618" s="104"/>
      <c r="AP9618" s="104"/>
    </row>
    <row r="9619" spans="21:42" ht="15" customHeight="1" x14ac:dyDescent="0.25">
      <c r="U9619" s="104"/>
      <c r="AB9619" s="104"/>
      <c r="AC9619" s="104"/>
      <c r="AF9619" s="104"/>
      <c r="AG9619" s="104"/>
      <c r="AK9619" s="104"/>
      <c r="AL9619" s="104"/>
      <c r="AO9619" s="104"/>
      <c r="AP9619" s="104"/>
    </row>
    <row r="9620" spans="21:42" ht="15" customHeight="1" x14ac:dyDescent="0.25">
      <c r="U9620" s="104"/>
      <c r="AB9620" s="104"/>
      <c r="AC9620" s="104"/>
      <c r="AF9620" s="104"/>
      <c r="AG9620" s="104"/>
      <c r="AK9620" s="104"/>
      <c r="AL9620" s="104"/>
      <c r="AO9620" s="104"/>
      <c r="AP9620" s="104"/>
    </row>
    <row r="9621" spans="21:42" ht="15" customHeight="1" x14ac:dyDescent="0.25">
      <c r="U9621" s="104"/>
      <c r="AB9621" s="104"/>
      <c r="AC9621" s="104"/>
      <c r="AF9621" s="104"/>
      <c r="AG9621" s="104"/>
      <c r="AK9621" s="104"/>
      <c r="AL9621" s="104"/>
      <c r="AO9621" s="104"/>
      <c r="AP9621" s="104"/>
    </row>
    <row r="9622" spans="21:42" ht="15" customHeight="1" x14ac:dyDescent="0.25">
      <c r="U9622" s="104"/>
      <c r="AB9622" s="104"/>
      <c r="AC9622" s="104"/>
      <c r="AF9622" s="104"/>
      <c r="AG9622" s="104"/>
      <c r="AK9622" s="104"/>
      <c r="AL9622" s="104"/>
      <c r="AO9622" s="104"/>
      <c r="AP9622" s="104"/>
    </row>
    <row r="9623" spans="21:42" ht="15" customHeight="1" x14ac:dyDescent="0.25">
      <c r="U9623" s="104"/>
      <c r="AB9623" s="104"/>
      <c r="AC9623" s="104"/>
      <c r="AF9623" s="104"/>
      <c r="AG9623" s="104"/>
      <c r="AK9623" s="104"/>
      <c r="AL9623" s="104"/>
      <c r="AO9623" s="104"/>
      <c r="AP9623" s="104"/>
    </row>
    <row r="9624" spans="21:42" ht="15" customHeight="1" x14ac:dyDescent="0.25">
      <c r="U9624" s="104"/>
      <c r="AB9624" s="104"/>
      <c r="AC9624" s="104"/>
      <c r="AF9624" s="104"/>
      <c r="AG9624" s="104"/>
      <c r="AK9624" s="104"/>
      <c r="AL9624" s="104"/>
      <c r="AO9624" s="104"/>
      <c r="AP9624" s="104"/>
    </row>
    <row r="9625" spans="21:42" ht="15" customHeight="1" x14ac:dyDescent="0.25">
      <c r="U9625" s="104"/>
      <c r="AB9625" s="104"/>
      <c r="AC9625" s="104"/>
      <c r="AF9625" s="104"/>
      <c r="AG9625" s="104"/>
      <c r="AK9625" s="104"/>
      <c r="AL9625" s="104"/>
      <c r="AO9625" s="104"/>
      <c r="AP9625" s="104"/>
    </row>
    <row r="9626" spans="21:42" ht="15" customHeight="1" x14ac:dyDescent="0.25">
      <c r="U9626" s="104"/>
      <c r="AB9626" s="104"/>
      <c r="AC9626" s="104"/>
      <c r="AF9626" s="104"/>
      <c r="AG9626" s="104"/>
      <c r="AK9626" s="104"/>
      <c r="AL9626" s="104"/>
      <c r="AO9626" s="104"/>
      <c r="AP9626" s="104"/>
    </row>
    <row r="9627" spans="21:42" ht="15" customHeight="1" x14ac:dyDescent="0.25">
      <c r="U9627" s="104"/>
      <c r="AB9627" s="104"/>
      <c r="AC9627" s="104"/>
      <c r="AF9627" s="104"/>
      <c r="AG9627" s="104"/>
      <c r="AK9627" s="104"/>
      <c r="AL9627" s="104"/>
      <c r="AO9627" s="104"/>
      <c r="AP9627" s="104"/>
    </row>
    <row r="9628" spans="21:42" ht="15" customHeight="1" x14ac:dyDescent="0.25">
      <c r="U9628" s="104"/>
      <c r="AB9628" s="104"/>
      <c r="AC9628" s="104"/>
      <c r="AF9628" s="104"/>
      <c r="AG9628" s="104"/>
      <c r="AK9628" s="104"/>
      <c r="AL9628" s="104"/>
      <c r="AO9628" s="104"/>
      <c r="AP9628" s="104"/>
    </row>
    <row r="9629" spans="21:42" ht="15" customHeight="1" x14ac:dyDescent="0.25">
      <c r="U9629" s="104"/>
      <c r="AB9629" s="104"/>
      <c r="AC9629" s="104"/>
      <c r="AF9629" s="104"/>
      <c r="AG9629" s="104"/>
      <c r="AK9629" s="104"/>
      <c r="AL9629" s="104"/>
      <c r="AO9629" s="104"/>
      <c r="AP9629" s="104"/>
    </row>
    <row r="9630" spans="21:42" ht="15" customHeight="1" x14ac:dyDescent="0.25">
      <c r="U9630" s="104"/>
      <c r="AB9630" s="104"/>
      <c r="AC9630" s="104"/>
      <c r="AF9630" s="104"/>
      <c r="AG9630" s="104"/>
      <c r="AK9630" s="104"/>
      <c r="AL9630" s="104"/>
      <c r="AO9630" s="104"/>
      <c r="AP9630" s="104"/>
    </row>
    <row r="9631" spans="21:42" ht="15" customHeight="1" x14ac:dyDescent="0.25">
      <c r="U9631" s="104"/>
      <c r="AB9631" s="104"/>
      <c r="AC9631" s="104"/>
      <c r="AF9631" s="104"/>
      <c r="AG9631" s="104"/>
      <c r="AK9631" s="104"/>
      <c r="AL9631" s="104"/>
      <c r="AO9631" s="104"/>
      <c r="AP9631" s="104"/>
    </row>
    <row r="9632" spans="21:42" ht="15" customHeight="1" x14ac:dyDescent="0.25">
      <c r="U9632" s="104"/>
      <c r="AB9632" s="104"/>
      <c r="AC9632" s="104"/>
      <c r="AF9632" s="104"/>
      <c r="AG9632" s="104"/>
      <c r="AK9632" s="104"/>
      <c r="AL9632" s="104"/>
      <c r="AO9632" s="104"/>
      <c r="AP9632" s="104"/>
    </row>
    <row r="9633" spans="21:42" ht="15" customHeight="1" x14ac:dyDescent="0.25">
      <c r="U9633" s="104"/>
      <c r="AB9633" s="104"/>
      <c r="AC9633" s="104"/>
      <c r="AF9633" s="104"/>
      <c r="AG9633" s="104"/>
      <c r="AK9633" s="104"/>
      <c r="AL9633" s="104"/>
      <c r="AO9633" s="104"/>
      <c r="AP9633" s="104"/>
    </row>
    <row r="9634" spans="21:42" ht="15" customHeight="1" x14ac:dyDescent="0.25">
      <c r="U9634" s="104"/>
      <c r="AB9634" s="104"/>
      <c r="AC9634" s="104"/>
      <c r="AF9634" s="104"/>
      <c r="AG9634" s="104"/>
      <c r="AK9634" s="104"/>
      <c r="AL9634" s="104"/>
      <c r="AO9634" s="104"/>
      <c r="AP9634" s="104"/>
    </row>
    <row r="9635" spans="21:42" ht="15" customHeight="1" x14ac:dyDescent="0.25">
      <c r="U9635" s="104"/>
      <c r="AB9635" s="104"/>
      <c r="AC9635" s="104"/>
      <c r="AF9635" s="104"/>
      <c r="AG9635" s="104"/>
      <c r="AK9635" s="104"/>
      <c r="AL9635" s="104"/>
      <c r="AO9635" s="104"/>
      <c r="AP9635" s="104"/>
    </row>
    <row r="9636" spans="21:42" ht="15" customHeight="1" x14ac:dyDescent="0.25">
      <c r="U9636" s="104"/>
      <c r="AB9636" s="104"/>
      <c r="AC9636" s="104"/>
      <c r="AF9636" s="104"/>
      <c r="AG9636" s="104"/>
      <c r="AK9636" s="104"/>
      <c r="AL9636" s="104"/>
      <c r="AO9636" s="104"/>
      <c r="AP9636" s="104"/>
    </row>
    <row r="9637" spans="21:42" ht="15" customHeight="1" x14ac:dyDescent="0.25">
      <c r="U9637" s="104"/>
      <c r="AB9637" s="104"/>
      <c r="AC9637" s="104"/>
      <c r="AF9637" s="104"/>
      <c r="AG9637" s="104"/>
      <c r="AK9637" s="104"/>
      <c r="AL9637" s="104"/>
      <c r="AO9637" s="104"/>
      <c r="AP9637" s="104"/>
    </row>
    <row r="9638" spans="21:42" ht="15" customHeight="1" x14ac:dyDescent="0.25">
      <c r="U9638" s="104"/>
      <c r="AB9638" s="104"/>
      <c r="AC9638" s="104"/>
      <c r="AF9638" s="104"/>
      <c r="AG9638" s="104"/>
      <c r="AK9638" s="104"/>
      <c r="AL9638" s="104"/>
      <c r="AO9638" s="104"/>
      <c r="AP9638" s="104"/>
    </row>
    <row r="9639" spans="21:42" ht="15" customHeight="1" x14ac:dyDescent="0.25">
      <c r="U9639" s="104"/>
      <c r="AB9639" s="104"/>
      <c r="AC9639" s="104"/>
      <c r="AF9639" s="104"/>
      <c r="AG9639" s="104"/>
      <c r="AK9639" s="104"/>
      <c r="AL9639" s="104"/>
      <c r="AO9639" s="104"/>
      <c r="AP9639" s="104"/>
    </row>
    <row r="9640" spans="21:42" ht="15" customHeight="1" x14ac:dyDescent="0.25">
      <c r="U9640" s="104"/>
      <c r="AB9640" s="104"/>
      <c r="AC9640" s="104"/>
      <c r="AF9640" s="104"/>
      <c r="AG9640" s="104"/>
      <c r="AK9640" s="104"/>
      <c r="AL9640" s="104"/>
      <c r="AO9640" s="104"/>
      <c r="AP9640" s="104"/>
    </row>
    <row r="9641" spans="21:42" ht="15" customHeight="1" x14ac:dyDescent="0.25">
      <c r="U9641" s="104"/>
      <c r="AB9641" s="104"/>
      <c r="AC9641" s="104"/>
      <c r="AF9641" s="104"/>
      <c r="AG9641" s="104"/>
      <c r="AK9641" s="104"/>
      <c r="AL9641" s="104"/>
      <c r="AO9641" s="104"/>
      <c r="AP9641" s="104"/>
    </row>
    <row r="9642" spans="21:42" ht="15" customHeight="1" x14ac:dyDescent="0.25">
      <c r="U9642" s="104"/>
      <c r="AB9642" s="104"/>
      <c r="AC9642" s="104"/>
      <c r="AF9642" s="104"/>
      <c r="AG9642" s="104"/>
      <c r="AK9642" s="104"/>
      <c r="AL9642" s="104"/>
      <c r="AO9642" s="104"/>
      <c r="AP9642" s="104"/>
    </row>
    <row r="9643" spans="21:42" ht="15" customHeight="1" x14ac:dyDescent="0.25">
      <c r="U9643" s="104"/>
      <c r="AB9643" s="104"/>
      <c r="AC9643" s="104"/>
      <c r="AF9643" s="104"/>
      <c r="AG9643" s="104"/>
      <c r="AK9643" s="104"/>
      <c r="AL9643" s="104"/>
      <c r="AO9643" s="104"/>
      <c r="AP9643" s="104"/>
    </row>
    <row r="9644" spans="21:42" ht="15" customHeight="1" x14ac:dyDescent="0.25">
      <c r="U9644" s="104"/>
      <c r="AB9644" s="104"/>
      <c r="AC9644" s="104"/>
      <c r="AF9644" s="104"/>
      <c r="AG9644" s="104"/>
      <c r="AK9644" s="104"/>
      <c r="AL9644" s="104"/>
      <c r="AO9644" s="104"/>
      <c r="AP9644" s="104"/>
    </row>
    <row r="9645" spans="21:42" ht="15" customHeight="1" x14ac:dyDescent="0.25">
      <c r="U9645" s="104"/>
      <c r="AB9645" s="104"/>
      <c r="AC9645" s="104"/>
      <c r="AF9645" s="104"/>
      <c r="AG9645" s="104"/>
      <c r="AK9645" s="104"/>
      <c r="AL9645" s="104"/>
      <c r="AO9645" s="104"/>
      <c r="AP9645" s="104"/>
    </row>
    <row r="9646" spans="21:42" ht="15" customHeight="1" x14ac:dyDescent="0.25">
      <c r="U9646" s="104"/>
      <c r="AB9646" s="104"/>
      <c r="AC9646" s="104"/>
      <c r="AF9646" s="104"/>
      <c r="AG9646" s="104"/>
      <c r="AK9646" s="104"/>
      <c r="AL9646" s="104"/>
      <c r="AO9646" s="104"/>
      <c r="AP9646" s="104"/>
    </row>
    <row r="9647" spans="21:42" ht="15" customHeight="1" x14ac:dyDescent="0.25">
      <c r="U9647" s="104"/>
      <c r="AB9647" s="104"/>
      <c r="AC9647" s="104"/>
      <c r="AF9647" s="104"/>
      <c r="AG9647" s="104"/>
      <c r="AK9647" s="104"/>
      <c r="AL9647" s="104"/>
      <c r="AO9647" s="104"/>
      <c r="AP9647" s="104"/>
    </row>
    <row r="9648" spans="21:42" ht="15" customHeight="1" x14ac:dyDescent="0.25">
      <c r="U9648" s="104"/>
      <c r="AB9648" s="104"/>
      <c r="AC9648" s="104"/>
      <c r="AF9648" s="104"/>
      <c r="AG9648" s="104"/>
      <c r="AK9648" s="104"/>
      <c r="AL9648" s="104"/>
      <c r="AO9648" s="104"/>
      <c r="AP9648" s="104"/>
    </row>
    <row r="9649" spans="21:42" ht="15" customHeight="1" x14ac:dyDescent="0.25">
      <c r="U9649" s="104"/>
      <c r="AB9649" s="104"/>
      <c r="AC9649" s="104"/>
      <c r="AF9649" s="104"/>
      <c r="AG9649" s="104"/>
      <c r="AK9649" s="104"/>
      <c r="AL9649" s="104"/>
      <c r="AO9649" s="104"/>
      <c r="AP9649" s="104"/>
    </row>
    <row r="9650" spans="21:42" ht="15" customHeight="1" x14ac:dyDescent="0.25">
      <c r="U9650" s="104"/>
      <c r="AB9650" s="104"/>
      <c r="AC9650" s="104"/>
      <c r="AF9650" s="104"/>
      <c r="AG9650" s="104"/>
      <c r="AK9650" s="104"/>
      <c r="AL9650" s="104"/>
      <c r="AO9650" s="104"/>
      <c r="AP9650" s="104"/>
    </row>
    <row r="9651" spans="21:42" ht="15" customHeight="1" x14ac:dyDescent="0.25">
      <c r="U9651" s="104"/>
      <c r="AB9651" s="104"/>
      <c r="AC9651" s="104"/>
      <c r="AF9651" s="104"/>
      <c r="AG9651" s="104"/>
      <c r="AK9651" s="104"/>
      <c r="AL9651" s="104"/>
      <c r="AO9651" s="104"/>
      <c r="AP9651" s="104"/>
    </row>
    <row r="9652" spans="21:42" ht="15" customHeight="1" x14ac:dyDescent="0.25">
      <c r="U9652" s="104"/>
      <c r="AB9652" s="104"/>
      <c r="AC9652" s="104"/>
      <c r="AF9652" s="104"/>
      <c r="AG9652" s="104"/>
      <c r="AK9652" s="104"/>
      <c r="AL9652" s="104"/>
      <c r="AO9652" s="104"/>
      <c r="AP9652" s="104"/>
    </row>
    <row r="9653" spans="21:42" ht="15" customHeight="1" x14ac:dyDescent="0.25">
      <c r="U9653" s="104"/>
      <c r="AB9653" s="104"/>
      <c r="AC9653" s="104"/>
      <c r="AF9653" s="104"/>
      <c r="AG9653" s="104"/>
      <c r="AK9653" s="104"/>
      <c r="AL9653" s="104"/>
      <c r="AO9653" s="104"/>
      <c r="AP9653" s="104"/>
    </row>
    <row r="9654" spans="21:42" ht="15" customHeight="1" x14ac:dyDescent="0.25">
      <c r="U9654" s="104"/>
      <c r="AB9654" s="104"/>
      <c r="AC9654" s="104"/>
      <c r="AF9654" s="104"/>
      <c r="AG9654" s="104"/>
      <c r="AK9654" s="104"/>
      <c r="AL9654" s="104"/>
      <c r="AO9654" s="104"/>
      <c r="AP9654" s="104"/>
    </row>
    <row r="9655" spans="21:42" ht="15" customHeight="1" x14ac:dyDescent="0.25">
      <c r="U9655" s="104"/>
      <c r="AB9655" s="104"/>
      <c r="AC9655" s="104"/>
      <c r="AF9655" s="104"/>
      <c r="AG9655" s="104"/>
      <c r="AK9655" s="104"/>
      <c r="AL9655" s="104"/>
      <c r="AO9655" s="104"/>
      <c r="AP9655" s="104"/>
    </row>
    <row r="9656" spans="21:42" ht="15" customHeight="1" x14ac:dyDescent="0.25">
      <c r="U9656" s="104"/>
      <c r="AB9656" s="104"/>
      <c r="AC9656" s="104"/>
      <c r="AF9656" s="104"/>
      <c r="AG9656" s="104"/>
      <c r="AK9656" s="104"/>
      <c r="AL9656" s="104"/>
      <c r="AO9656" s="104"/>
      <c r="AP9656" s="104"/>
    </row>
    <row r="9657" spans="21:42" ht="15" customHeight="1" x14ac:dyDescent="0.25">
      <c r="U9657" s="104"/>
      <c r="AB9657" s="104"/>
      <c r="AC9657" s="104"/>
      <c r="AF9657" s="104"/>
      <c r="AG9657" s="104"/>
      <c r="AK9657" s="104"/>
      <c r="AL9657" s="104"/>
      <c r="AO9657" s="104"/>
      <c r="AP9657" s="104"/>
    </row>
    <row r="9658" spans="21:42" ht="15" customHeight="1" x14ac:dyDescent="0.25">
      <c r="U9658" s="104"/>
      <c r="AB9658" s="104"/>
      <c r="AC9658" s="104"/>
      <c r="AF9658" s="104"/>
      <c r="AG9658" s="104"/>
      <c r="AK9658" s="104"/>
      <c r="AL9658" s="104"/>
      <c r="AO9658" s="104"/>
      <c r="AP9658" s="104"/>
    </row>
    <row r="9659" spans="21:42" ht="15" customHeight="1" x14ac:dyDescent="0.25">
      <c r="U9659" s="104"/>
      <c r="AB9659" s="104"/>
      <c r="AC9659" s="104"/>
      <c r="AF9659" s="104"/>
      <c r="AG9659" s="104"/>
      <c r="AK9659" s="104"/>
      <c r="AL9659" s="104"/>
      <c r="AO9659" s="104"/>
      <c r="AP9659" s="104"/>
    </row>
    <row r="9660" spans="21:42" ht="15" customHeight="1" x14ac:dyDescent="0.25">
      <c r="U9660" s="104"/>
      <c r="AB9660" s="104"/>
      <c r="AC9660" s="104"/>
      <c r="AF9660" s="104"/>
      <c r="AG9660" s="104"/>
      <c r="AK9660" s="104"/>
      <c r="AL9660" s="104"/>
      <c r="AO9660" s="104"/>
      <c r="AP9660" s="104"/>
    </row>
    <row r="9661" spans="21:42" ht="15" customHeight="1" x14ac:dyDescent="0.25">
      <c r="U9661" s="104"/>
      <c r="AB9661" s="104"/>
      <c r="AC9661" s="104"/>
      <c r="AF9661" s="104"/>
      <c r="AG9661" s="104"/>
      <c r="AK9661" s="104"/>
      <c r="AL9661" s="104"/>
      <c r="AO9661" s="104"/>
      <c r="AP9661" s="104"/>
    </row>
    <row r="9662" spans="21:42" ht="15" customHeight="1" x14ac:dyDescent="0.25">
      <c r="U9662" s="104"/>
      <c r="AB9662" s="104"/>
      <c r="AC9662" s="104"/>
      <c r="AF9662" s="104"/>
      <c r="AG9662" s="104"/>
      <c r="AK9662" s="104"/>
      <c r="AL9662" s="104"/>
      <c r="AO9662" s="104"/>
      <c r="AP9662" s="104"/>
    </row>
    <row r="9663" spans="21:42" ht="15" customHeight="1" x14ac:dyDescent="0.25">
      <c r="U9663" s="104"/>
      <c r="AB9663" s="104"/>
      <c r="AC9663" s="104"/>
      <c r="AF9663" s="104"/>
      <c r="AG9663" s="104"/>
      <c r="AK9663" s="104"/>
      <c r="AL9663" s="104"/>
      <c r="AO9663" s="104"/>
      <c r="AP9663" s="104"/>
    </row>
    <row r="9664" spans="21:42" ht="15" customHeight="1" x14ac:dyDescent="0.25">
      <c r="U9664" s="104"/>
      <c r="AB9664" s="104"/>
      <c r="AC9664" s="104"/>
      <c r="AF9664" s="104"/>
      <c r="AG9664" s="104"/>
      <c r="AK9664" s="104"/>
      <c r="AL9664" s="104"/>
      <c r="AO9664" s="104"/>
      <c r="AP9664" s="104"/>
    </row>
    <row r="9665" spans="21:42" ht="15" customHeight="1" x14ac:dyDescent="0.25">
      <c r="U9665" s="104"/>
      <c r="AB9665" s="104"/>
      <c r="AC9665" s="104"/>
      <c r="AF9665" s="104"/>
      <c r="AG9665" s="104"/>
      <c r="AK9665" s="104"/>
      <c r="AL9665" s="104"/>
      <c r="AO9665" s="104"/>
      <c r="AP9665" s="104"/>
    </row>
    <row r="9666" spans="21:42" ht="15" customHeight="1" x14ac:dyDescent="0.25">
      <c r="U9666" s="104"/>
      <c r="AB9666" s="104"/>
      <c r="AC9666" s="104"/>
      <c r="AF9666" s="104"/>
      <c r="AG9666" s="104"/>
      <c r="AK9666" s="104"/>
      <c r="AL9666" s="104"/>
      <c r="AO9666" s="104"/>
      <c r="AP9666" s="104"/>
    </row>
    <row r="9667" spans="21:42" ht="15" customHeight="1" x14ac:dyDescent="0.25">
      <c r="U9667" s="104"/>
      <c r="AB9667" s="104"/>
      <c r="AC9667" s="104"/>
      <c r="AF9667" s="104"/>
      <c r="AG9667" s="104"/>
      <c r="AK9667" s="104"/>
      <c r="AL9667" s="104"/>
      <c r="AO9667" s="104"/>
      <c r="AP9667" s="104"/>
    </row>
    <row r="9668" spans="21:42" ht="15" customHeight="1" x14ac:dyDescent="0.25">
      <c r="U9668" s="104"/>
      <c r="AB9668" s="104"/>
      <c r="AC9668" s="104"/>
      <c r="AF9668" s="104"/>
      <c r="AG9668" s="104"/>
      <c r="AK9668" s="104"/>
      <c r="AL9668" s="104"/>
      <c r="AO9668" s="104"/>
      <c r="AP9668" s="104"/>
    </row>
    <row r="9669" spans="21:42" ht="15" customHeight="1" x14ac:dyDescent="0.25">
      <c r="U9669" s="104"/>
      <c r="AB9669" s="104"/>
      <c r="AC9669" s="104"/>
      <c r="AF9669" s="104"/>
      <c r="AG9669" s="104"/>
      <c r="AK9669" s="104"/>
      <c r="AL9669" s="104"/>
      <c r="AO9669" s="104"/>
      <c r="AP9669" s="104"/>
    </row>
    <row r="9670" spans="21:42" ht="15" customHeight="1" x14ac:dyDescent="0.25">
      <c r="U9670" s="104"/>
      <c r="AB9670" s="104"/>
      <c r="AC9670" s="104"/>
      <c r="AF9670" s="104"/>
      <c r="AG9670" s="104"/>
      <c r="AK9670" s="104"/>
      <c r="AL9670" s="104"/>
      <c r="AO9670" s="104"/>
      <c r="AP9670" s="104"/>
    </row>
    <row r="9671" spans="21:42" ht="15" customHeight="1" x14ac:dyDescent="0.25">
      <c r="U9671" s="104"/>
      <c r="AB9671" s="104"/>
      <c r="AC9671" s="104"/>
      <c r="AF9671" s="104"/>
      <c r="AG9671" s="104"/>
      <c r="AK9671" s="104"/>
      <c r="AL9671" s="104"/>
      <c r="AO9671" s="104"/>
      <c r="AP9671" s="104"/>
    </row>
    <row r="9672" spans="21:42" ht="15" customHeight="1" x14ac:dyDescent="0.25">
      <c r="U9672" s="104"/>
      <c r="AB9672" s="104"/>
      <c r="AC9672" s="104"/>
      <c r="AF9672" s="104"/>
      <c r="AG9672" s="104"/>
      <c r="AK9672" s="104"/>
      <c r="AL9672" s="104"/>
      <c r="AO9672" s="104"/>
      <c r="AP9672" s="104"/>
    </row>
    <row r="9673" spans="21:42" ht="15" customHeight="1" x14ac:dyDescent="0.25">
      <c r="U9673" s="104"/>
      <c r="AB9673" s="104"/>
      <c r="AC9673" s="104"/>
      <c r="AF9673" s="104"/>
      <c r="AG9673" s="104"/>
      <c r="AK9673" s="104"/>
      <c r="AL9673" s="104"/>
      <c r="AO9673" s="104"/>
      <c r="AP9673" s="104"/>
    </row>
    <row r="9674" spans="21:42" ht="15" customHeight="1" x14ac:dyDescent="0.25">
      <c r="U9674" s="104"/>
      <c r="AB9674" s="104"/>
      <c r="AC9674" s="104"/>
      <c r="AF9674" s="104"/>
      <c r="AG9674" s="104"/>
      <c r="AK9674" s="104"/>
      <c r="AL9674" s="104"/>
      <c r="AO9674" s="104"/>
      <c r="AP9674" s="104"/>
    </row>
    <row r="9675" spans="21:42" ht="15" customHeight="1" x14ac:dyDescent="0.25">
      <c r="U9675" s="104"/>
      <c r="AB9675" s="104"/>
      <c r="AC9675" s="104"/>
      <c r="AF9675" s="104"/>
      <c r="AG9675" s="104"/>
      <c r="AK9675" s="104"/>
      <c r="AL9675" s="104"/>
      <c r="AO9675" s="104"/>
      <c r="AP9675" s="104"/>
    </row>
    <row r="9676" spans="21:42" ht="15" customHeight="1" x14ac:dyDescent="0.25">
      <c r="U9676" s="104"/>
      <c r="AB9676" s="104"/>
      <c r="AC9676" s="104"/>
      <c r="AF9676" s="104"/>
      <c r="AG9676" s="104"/>
      <c r="AK9676" s="104"/>
      <c r="AL9676" s="104"/>
      <c r="AO9676" s="104"/>
      <c r="AP9676" s="104"/>
    </row>
    <row r="9677" spans="21:42" ht="15" customHeight="1" x14ac:dyDescent="0.25">
      <c r="U9677" s="104"/>
      <c r="AB9677" s="104"/>
      <c r="AC9677" s="104"/>
      <c r="AF9677" s="104"/>
      <c r="AG9677" s="104"/>
      <c r="AK9677" s="104"/>
      <c r="AL9677" s="104"/>
      <c r="AO9677" s="104"/>
      <c r="AP9677" s="104"/>
    </row>
    <row r="9678" spans="21:42" ht="15" customHeight="1" x14ac:dyDescent="0.25">
      <c r="U9678" s="104"/>
      <c r="AB9678" s="104"/>
      <c r="AC9678" s="104"/>
      <c r="AF9678" s="104"/>
      <c r="AG9678" s="104"/>
      <c r="AK9678" s="104"/>
      <c r="AL9678" s="104"/>
      <c r="AO9678" s="104"/>
      <c r="AP9678" s="104"/>
    </row>
    <row r="9679" spans="21:42" ht="15" customHeight="1" x14ac:dyDescent="0.25">
      <c r="U9679" s="104"/>
      <c r="AB9679" s="104"/>
      <c r="AC9679" s="104"/>
      <c r="AF9679" s="104"/>
      <c r="AG9679" s="104"/>
      <c r="AK9679" s="104"/>
      <c r="AL9679" s="104"/>
      <c r="AO9679" s="104"/>
      <c r="AP9679" s="104"/>
    </row>
    <row r="9680" spans="21:42" ht="15" customHeight="1" x14ac:dyDescent="0.25">
      <c r="U9680" s="104"/>
      <c r="AB9680" s="104"/>
      <c r="AC9680" s="104"/>
      <c r="AF9680" s="104"/>
      <c r="AG9680" s="104"/>
      <c r="AK9680" s="104"/>
      <c r="AL9680" s="104"/>
      <c r="AO9680" s="104"/>
      <c r="AP9680" s="104"/>
    </row>
    <row r="9681" spans="21:42" ht="15" customHeight="1" x14ac:dyDescent="0.25">
      <c r="U9681" s="104"/>
      <c r="AB9681" s="104"/>
      <c r="AC9681" s="104"/>
      <c r="AF9681" s="104"/>
      <c r="AG9681" s="104"/>
      <c r="AK9681" s="104"/>
      <c r="AL9681" s="104"/>
      <c r="AO9681" s="104"/>
      <c r="AP9681" s="104"/>
    </row>
    <row r="9682" spans="21:42" ht="15" customHeight="1" x14ac:dyDescent="0.25">
      <c r="U9682" s="104"/>
      <c r="AB9682" s="104"/>
      <c r="AC9682" s="104"/>
      <c r="AF9682" s="104"/>
      <c r="AG9682" s="104"/>
      <c r="AK9682" s="104"/>
      <c r="AL9682" s="104"/>
      <c r="AO9682" s="104"/>
      <c r="AP9682" s="104"/>
    </row>
    <row r="9683" spans="21:42" ht="15" customHeight="1" x14ac:dyDescent="0.25">
      <c r="U9683" s="104"/>
      <c r="AB9683" s="104"/>
      <c r="AC9683" s="104"/>
      <c r="AF9683" s="104"/>
      <c r="AG9683" s="104"/>
      <c r="AK9683" s="104"/>
      <c r="AL9683" s="104"/>
      <c r="AO9683" s="104"/>
      <c r="AP9683" s="104"/>
    </row>
    <row r="9684" spans="21:42" ht="15" customHeight="1" x14ac:dyDescent="0.25">
      <c r="U9684" s="104"/>
      <c r="AB9684" s="104"/>
      <c r="AC9684" s="104"/>
      <c r="AF9684" s="104"/>
      <c r="AG9684" s="104"/>
      <c r="AK9684" s="104"/>
      <c r="AL9684" s="104"/>
      <c r="AO9684" s="104"/>
      <c r="AP9684" s="104"/>
    </row>
    <row r="9685" spans="21:42" ht="15" customHeight="1" x14ac:dyDescent="0.25">
      <c r="U9685" s="104"/>
      <c r="AB9685" s="104"/>
      <c r="AC9685" s="104"/>
      <c r="AF9685" s="104"/>
      <c r="AG9685" s="104"/>
      <c r="AK9685" s="104"/>
      <c r="AL9685" s="104"/>
      <c r="AO9685" s="104"/>
      <c r="AP9685" s="104"/>
    </row>
    <row r="9686" spans="21:42" ht="15" customHeight="1" x14ac:dyDescent="0.25">
      <c r="U9686" s="104"/>
      <c r="AB9686" s="104"/>
      <c r="AC9686" s="104"/>
      <c r="AF9686" s="104"/>
      <c r="AG9686" s="104"/>
      <c r="AK9686" s="104"/>
      <c r="AL9686" s="104"/>
      <c r="AO9686" s="104"/>
      <c r="AP9686" s="104"/>
    </row>
    <row r="9687" spans="21:42" ht="15" customHeight="1" x14ac:dyDescent="0.25">
      <c r="U9687" s="104"/>
      <c r="AB9687" s="104"/>
      <c r="AC9687" s="104"/>
      <c r="AF9687" s="104"/>
      <c r="AG9687" s="104"/>
      <c r="AK9687" s="104"/>
      <c r="AL9687" s="104"/>
      <c r="AO9687" s="104"/>
      <c r="AP9687" s="104"/>
    </row>
    <row r="9688" spans="21:42" ht="15" customHeight="1" x14ac:dyDescent="0.25">
      <c r="U9688" s="104"/>
      <c r="AB9688" s="104"/>
      <c r="AC9688" s="104"/>
      <c r="AF9688" s="104"/>
      <c r="AG9688" s="104"/>
      <c r="AK9688" s="104"/>
      <c r="AL9688" s="104"/>
      <c r="AO9688" s="104"/>
      <c r="AP9688" s="104"/>
    </row>
    <row r="9689" spans="21:42" ht="15" customHeight="1" x14ac:dyDescent="0.25">
      <c r="U9689" s="104"/>
      <c r="AB9689" s="104"/>
      <c r="AC9689" s="104"/>
      <c r="AF9689" s="104"/>
      <c r="AG9689" s="104"/>
      <c r="AK9689" s="104"/>
      <c r="AL9689" s="104"/>
      <c r="AO9689" s="104"/>
      <c r="AP9689" s="104"/>
    </row>
    <row r="9690" spans="21:42" ht="15" customHeight="1" x14ac:dyDescent="0.25">
      <c r="U9690" s="104"/>
      <c r="AB9690" s="104"/>
      <c r="AC9690" s="104"/>
      <c r="AF9690" s="104"/>
      <c r="AG9690" s="104"/>
      <c r="AK9690" s="104"/>
      <c r="AL9690" s="104"/>
      <c r="AO9690" s="104"/>
      <c r="AP9690" s="104"/>
    </row>
    <row r="9691" spans="21:42" ht="15" customHeight="1" x14ac:dyDescent="0.25">
      <c r="U9691" s="104"/>
      <c r="AB9691" s="104"/>
      <c r="AC9691" s="104"/>
      <c r="AF9691" s="104"/>
      <c r="AG9691" s="104"/>
      <c r="AK9691" s="104"/>
      <c r="AL9691" s="104"/>
      <c r="AO9691" s="104"/>
      <c r="AP9691" s="104"/>
    </row>
    <row r="9692" spans="21:42" ht="15" customHeight="1" x14ac:dyDescent="0.25">
      <c r="U9692" s="104"/>
      <c r="AB9692" s="104"/>
      <c r="AC9692" s="104"/>
      <c r="AF9692" s="104"/>
      <c r="AG9692" s="104"/>
      <c r="AK9692" s="104"/>
      <c r="AL9692" s="104"/>
      <c r="AO9692" s="104"/>
      <c r="AP9692" s="104"/>
    </row>
    <row r="9693" spans="21:42" ht="15" customHeight="1" x14ac:dyDescent="0.25">
      <c r="U9693" s="104"/>
      <c r="AB9693" s="104"/>
      <c r="AC9693" s="104"/>
      <c r="AF9693" s="104"/>
      <c r="AG9693" s="104"/>
      <c r="AK9693" s="104"/>
      <c r="AL9693" s="104"/>
      <c r="AO9693" s="104"/>
      <c r="AP9693" s="104"/>
    </row>
    <row r="9694" spans="21:42" ht="15" customHeight="1" x14ac:dyDescent="0.25">
      <c r="U9694" s="104"/>
      <c r="AB9694" s="104"/>
      <c r="AC9694" s="104"/>
      <c r="AF9694" s="104"/>
      <c r="AG9694" s="104"/>
      <c r="AK9694" s="104"/>
      <c r="AL9694" s="104"/>
      <c r="AO9694" s="104"/>
      <c r="AP9694" s="104"/>
    </row>
    <row r="9695" spans="21:42" ht="15" customHeight="1" x14ac:dyDescent="0.25">
      <c r="U9695" s="104"/>
      <c r="AB9695" s="104"/>
      <c r="AC9695" s="104"/>
      <c r="AF9695" s="104"/>
      <c r="AG9695" s="104"/>
      <c r="AK9695" s="104"/>
      <c r="AL9695" s="104"/>
      <c r="AO9695" s="104"/>
      <c r="AP9695" s="104"/>
    </row>
    <row r="9696" spans="21:42" ht="15" customHeight="1" x14ac:dyDescent="0.25">
      <c r="U9696" s="104"/>
      <c r="AB9696" s="104"/>
      <c r="AC9696" s="104"/>
      <c r="AF9696" s="104"/>
      <c r="AG9696" s="104"/>
      <c r="AK9696" s="104"/>
      <c r="AL9696" s="104"/>
      <c r="AO9696" s="104"/>
      <c r="AP9696" s="104"/>
    </row>
    <row r="9697" spans="21:42" ht="15" customHeight="1" x14ac:dyDescent="0.25">
      <c r="U9697" s="104"/>
      <c r="AB9697" s="104"/>
      <c r="AC9697" s="104"/>
      <c r="AF9697" s="104"/>
      <c r="AG9697" s="104"/>
      <c r="AK9697" s="104"/>
      <c r="AL9697" s="104"/>
      <c r="AO9697" s="104"/>
      <c r="AP9697" s="104"/>
    </row>
    <row r="9698" spans="21:42" ht="15" customHeight="1" x14ac:dyDescent="0.25">
      <c r="U9698" s="104"/>
      <c r="AB9698" s="104"/>
      <c r="AC9698" s="104"/>
      <c r="AF9698" s="104"/>
      <c r="AG9698" s="104"/>
      <c r="AK9698" s="104"/>
      <c r="AL9698" s="104"/>
      <c r="AO9698" s="104"/>
      <c r="AP9698" s="104"/>
    </row>
    <row r="9699" spans="21:42" ht="15" customHeight="1" x14ac:dyDescent="0.25">
      <c r="U9699" s="104"/>
      <c r="AB9699" s="104"/>
      <c r="AC9699" s="104"/>
      <c r="AF9699" s="104"/>
      <c r="AG9699" s="104"/>
      <c r="AK9699" s="104"/>
      <c r="AL9699" s="104"/>
      <c r="AO9699" s="104"/>
      <c r="AP9699" s="104"/>
    </row>
    <row r="9700" spans="21:42" ht="15" customHeight="1" x14ac:dyDescent="0.25">
      <c r="U9700" s="104"/>
      <c r="AB9700" s="104"/>
      <c r="AC9700" s="104"/>
      <c r="AF9700" s="104"/>
      <c r="AG9700" s="104"/>
      <c r="AK9700" s="104"/>
      <c r="AL9700" s="104"/>
      <c r="AO9700" s="104"/>
      <c r="AP9700" s="104"/>
    </row>
    <row r="9701" spans="21:42" ht="15" customHeight="1" x14ac:dyDescent="0.25">
      <c r="U9701" s="104"/>
      <c r="AB9701" s="104"/>
      <c r="AC9701" s="104"/>
      <c r="AF9701" s="104"/>
      <c r="AG9701" s="104"/>
      <c r="AK9701" s="104"/>
      <c r="AL9701" s="104"/>
      <c r="AO9701" s="104"/>
      <c r="AP9701" s="104"/>
    </row>
    <row r="9702" spans="21:42" ht="15" customHeight="1" x14ac:dyDescent="0.25">
      <c r="U9702" s="104"/>
      <c r="AB9702" s="104"/>
      <c r="AC9702" s="104"/>
      <c r="AF9702" s="104"/>
      <c r="AG9702" s="104"/>
      <c r="AK9702" s="104"/>
      <c r="AL9702" s="104"/>
      <c r="AO9702" s="104"/>
      <c r="AP9702" s="104"/>
    </row>
    <row r="9703" spans="21:42" ht="15" customHeight="1" x14ac:dyDescent="0.25">
      <c r="U9703" s="104"/>
      <c r="AB9703" s="104"/>
      <c r="AC9703" s="104"/>
      <c r="AF9703" s="104"/>
      <c r="AG9703" s="104"/>
      <c r="AK9703" s="104"/>
      <c r="AL9703" s="104"/>
      <c r="AO9703" s="104"/>
      <c r="AP9703" s="104"/>
    </row>
    <row r="9704" spans="21:42" ht="15" customHeight="1" x14ac:dyDescent="0.25">
      <c r="U9704" s="104"/>
      <c r="AB9704" s="104"/>
      <c r="AC9704" s="104"/>
      <c r="AF9704" s="104"/>
      <c r="AG9704" s="104"/>
      <c r="AK9704" s="104"/>
      <c r="AL9704" s="104"/>
      <c r="AO9704" s="104"/>
      <c r="AP9704" s="104"/>
    </row>
    <row r="9705" spans="21:42" ht="15" customHeight="1" x14ac:dyDescent="0.25">
      <c r="U9705" s="104"/>
      <c r="AB9705" s="104"/>
      <c r="AC9705" s="104"/>
      <c r="AF9705" s="104"/>
      <c r="AG9705" s="104"/>
      <c r="AK9705" s="104"/>
      <c r="AL9705" s="104"/>
      <c r="AO9705" s="104"/>
      <c r="AP9705" s="104"/>
    </row>
    <row r="9706" spans="21:42" ht="15" customHeight="1" x14ac:dyDescent="0.25">
      <c r="U9706" s="104"/>
      <c r="AB9706" s="104"/>
      <c r="AC9706" s="104"/>
      <c r="AF9706" s="104"/>
      <c r="AG9706" s="104"/>
      <c r="AK9706" s="104"/>
      <c r="AL9706" s="104"/>
      <c r="AO9706" s="104"/>
      <c r="AP9706" s="104"/>
    </row>
    <row r="9707" spans="21:42" ht="15" customHeight="1" x14ac:dyDescent="0.25">
      <c r="U9707" s="104"/>
      <c r="AB9707" s="104"/>
      <c r="AC9707" s="104"/>
      <c r="AF9707" s="104"/>
      <c r="AG9707" s="104"/>
      <c r="AK9707" s="104"/>
      <c r="AL9707" s="104"/>
      <c r="AO9707" s="104"/>
      <c r="AP9707" s="104"/>
    </row>
    <row r="9708" spans="21:42" ht="15" customHeight="1" x14ac:dyDescent="0.25">
      <c r="U9708" s="104"/>
      <c r="AB9708" s="104"/>
      <c r="AC9708" s="104"/>
      <c r="AF9708" s="104"/>
      <c r="AG9708" s="104"/>
      <c r="AK9708" s="104"/>
      <c r="AL9708" s="104"/>
      <c r="AO9708" s="104"/>
      <c r="AP9708" s="104"/>
    </row>
    <row r="9709" spans="21:42" ht="15" customHeight="1" x14ac:dyDescent="0.25">
      <c r="U9709" s="104"/>
      <c r="AB9709" s="104"/>
      <c r="AC9709" s="104"/>
      <c r="AF9709" s="104"/>
      <c r="AG9709" s="104"/>
      <c r="AK9709" s="104"/>
      <c r="AL9709" s="104"/>
      <c r="AO9709" s="104"/>
      <c r="AP9709" s="104"/>
    </row>
    <row r="9710" spans="21:42" ht="15" customHeight="1" x14ac:dyDescent="0.25">
      <c r="U9710" s="104"/>
      <c r="AB9710" s="104"/>
      <c r="AC9710" s="104"/>
      <c r="AF9710" s="104"/>
      <c r="AG9710" s="104"/>
      <c r="AK9710" s="104"/>
      <c r="AL9710" s="104"/>
      <c r="AO9710" s="104"/>
      <c r="AP9710" s="104"/>
    </row>
    <row r="9711" spans="21:42" ht="15" customHeight="1" x14ac:dyDescent="0.25">
      <c r="U9711" s="104"/>
      <c r="AB9711" s="104"/>
      <c r="AC9711" s="104"/>
      <c r="AF9711" s="104"/>
      <c r="AG9711" s="104"/>
      <c r="AK9711" s="104"/>
      <c r="AL9711" s="104"/>
      <c r="AO9711" s="104"/>
      <c r="AP9711" s="104"/>
    </row>
    <row r="9712" spans="21:42" ht="15" customHeight="1" x14ac:dyDescent="0.25">
      <c r="U9712" s="104"/>
      <c r="AB9712" s="104"/>
      <c r="AC9712" s="104"/>
      <c r="AF9712" s="104"/>
      <c r="AG9712" s="104"/>
      <c r="AK9712" s="104"/>
      <c r="AL9712" s="104"/>
      <c r="AO9712" s="104"/>
      <c r="AP9712" s="104"/>
    </row>
    <row r="9713" spans="21:42" ht="15" customHeight="1" x14ac:dyDescent="0.25">
      <c r="U9713" s="104"/>
      <c r="AB9713" s="104"/>
      <c r="AC9713" s="104"/>
      <c r="AF9713" s="104"/>
      <c r="AG9713" s="104"/>
      <c r="AK9713" s="104"/>
      <c r="AL9713" s="104"/>
      <c r="AO9713" s="104"/>
      <c r="AP9713" s="104"/>
    </row>
    <row r="9714" spans="21:42" ht="15" customHeight="1" x14ac:dyDescent="0.25">
      <c r="U9714" s="104"/>
      <c r="AB9714" s="104"/>
      <c r="AC9714" s="104"/>
      <c r="AF9714" s="104"/>
      <c r="AG9714" s="104"/>
      <c r="AK9714" s="104"/>
      <c r="AL9714" s="104"/>
      <c r="AO9714" s="104"/>
      <c r="AP9714" s="104"/>
    </row>
    <row r="9715" spans="21:42" ht="15" customHeight="1" x14ac:dyDescent="0.25">
      <c r="U9715" s="104"/>
      <c r="AB9715" s="104"/>
      <c r="AC9715" s="104"/>
      <c r="AF9715" s="104"/>
      <c r="AG9715" s="104"/>
      <c r="AK9715" s="104"/>
      <c r="AL9715" s="104"/>
      <c r="AO9715" s="104"/>
      <c r="AP9715" s="104"/>
    </row>
    <row r="9716" spans="21:42" ht="15" customHeight="1" x14ac:dyDescent="0.25">
      <c r="U9716" s="104"/>
      <c r="AB9716" s="104"/>
      <c r="AC9716" s="104"/>
      <c r="AF9716" s="104"/>
      <c r="AG9716" s="104"/>
      <c r="AK9716" s="104"/>
      <c r="AL9716" s="104"/>
      <c r="AO9716" s="104"/>
      <c r="AP9716" s="104"/>
    </row>
    <row r="9717" spans="21:42" ht="15" customHeight="1" x14ac:dyDescent="0.25">
      <c r="U9717" s="104"/>
      <c r="AB9717" s="104"/>
      <c r="AC9717" s="104"/>
      <c r="AF9717" s="104"/>
      <c r="AG9717" s="104"/>
      <c r="AK9717" s="104"/>
      <c r="AL9717" s="104"/>
      <c r="AO9717" s="104"/>
      <c r="AP9717" s="104"/>
    </row>
    <row r="9718" spans="21:42" ht="15" customHeight="1" x14ac:dyDescent="0.25">
      <c r="U9718" s="104"/>
      <c r="AB9718" s="104"/>
      <c r="AC9718" s="104"/>
      <c r="AF9718" s="104"/>
      <c r="AG9718" s="104"/>
      <c r="AK9718" s="104"/>
      <c r="AL9718" s="104"/>
      <c r="AO9718" s="104"/>
      <c r="AP9718" s="104"/>
    </row>
    <row r="9719" spans="21:42" ht="15" customHeight="1" x14ac:dyDescent="0.25">
      <c r="U9719" s="104"/>
      <c r="AB9719" s="104"/>
      <c r="AC9719" s="104"/>
      <c r="AF9719" s="104"/>
      <c r="AG9719" s="104"/>
      <c r="AK9719" s="104"/>
      <c r="AL9719" s="104"/>
      <c r="AO9719" s="104"/>
      <c r="AP9719" s="104"/>
    </row>
    <row r="9720" spans="21:42" ht="15" customHeight="1" x14ac:dyDescent="0.25">
      <c r="U9720" s="104"/>
      <c r="AB9720" s="104"/>
      <c r="AC9720" s="104"/>
      <c r="AF9720" s="104"/>
      <c r="AG9720" s="104"/>
      <c r="AK9720" s="104"/>
      <c r="AL9720" s="104"/>
      <c r="AO9720" s="104"/>
      <c r="AP9720" s="104"/>
    </row>
    <row r="9721" spans="21:42" ht="15" customHeight="1" x14ac:dyDescent="0.25">
      <c r="U9721" s="104"/>
      <c r="AB9721" s="104"/>
      <c r="AC9721" s="104"/>
      <c r="AF9721" s="104"/>
      <c r="AG9721" s="104"/>
      <c r="AK9721" s="104"/>
      <c r="AL9721" s="104"/>
      <c r="AO9721" s="104"/>
      <c r="AP9721" s="104"/>
    </row>
    <row r="9722" spans="21:42" ht="15" customHeight="1" x14ac:dyDescent="0.25">
      <c r="U9722" s="104"/>
      <c r="AB9722" s="104"/>
      <c r="AC9722" s="104"/>
      <c r="AF9722" s="104"/>
      <c r="AG9722" s="104"/>
      <c r="AK9722" s="104"/>
      <c r="AL9722" s="104"/>
      <c r="AO9722" s="104"/>
      <c r="AP9722" s="104"/>
    </row>
    <row r="9723" spans="21:42" ht="15" customHeight="1" x14ac:dyDescent="0.25">
      <c r="U9723" s="104"/>
      <c r="AB9723" s="104"/>
      <c r="AC9723" s="104"/>
      <c r="AF9723" s="104"/>
      <c r="AG9723" s="104"/>
      <c r="AK9723" s="104"/>
      <c r="AL9723" s="104"/>
      <c r="AO9723" s="104"/>
      <c r="AP9723" s="104"/>
    </row>
    <row r="9724" spans="21:42" ht="15" customHeight="1" x14ac:dyDescent="0.25">
      <c r="U9724" s="104"/>
      <c r="AB9724" s="104"/>
      <c r="AC9724" s="104"/>
      <c r="AF9724" s="104"/>
      <c r="AG9724" s="104"/>
      <c r="AK9724" s="104"/>
      <c r="AL9724" s="104"/>
      <c r="AO9724" s="104"/>
      <c r="AP9724" s="104"/>
    </row>
    <row r="9725" spans="21:42" ht="15" customHeight="1" x14ac:dyDescent="0.25">
      <c r="U9725" s="104"/>
      <c r="AB9725" s="104"/>
      <c r="AC9725" s="104"/>
      <c r="AF9725" s="104"/>
      <c r="AG9725" s="104"/>
      <c r="AK9725" s="104"/>
      <c r="AL9725" s="104"/>
      <c r="AO9725" s="104"/>
      <c r="AP9725" s="104"/>
    </row>
    <row r="9726" spans="21:42" ht="15" customHeight="1" x14ac:dyDescent="0.25">
      <c r="U9726" s="104"/>
      <c r="AB9726" s="104"/>
      <c r="AC9726" s="104"/>
      <c r="AF9726" s="104"/>
      <c r="AG9726" s="104"/>
      <c r="AK9726" s="104"/>
      <c r="AL9726" s="104"/>
      <c r="AO9726" s="104"/>
      <c r="AP9726" s="104"/>
    </row>
    <row r="9727" spans="21:42" ht="15" customHeight="1" x14ac:dyDescent="0.25">
      <c r="U9727" s="104"/>
      <c r="AB9727" s="104"/>
      <c r="AC9727" s="104"/>
      <c r="AF9727" s="104"/>
      <c r="AG9727" s="104"/>
      <c r="AK9727" s="104"/>
      <c r="AL9727" s="104"/>
      <c r="AO9727" s="104"/>
      <c r="AP9727" s="104"/>
    </row>
    <row r="9728" spans="21:42" ht="15" customHeight="1" x14ac:dyDescent="0.25">
      <c r="U9728" s="104"/>
      <c r="AB9728" s="104"/>
      <c r="AC9728" s="104"/>
      <c r="AF9728" s="104"/>
      <c r="AG9728" s="104"/>
      <c r="AK9728" s="104"/>
      <c r="AL9728" s="104"/>
      <c r="AO9728" s="104"/>
      <c r="AP9728" s="104"/>
    </row>
    <row r="9729" spans="21:42" ht="15" customHeight="1" x14ac:dyDescent="0.25">
      <c r="U9729" s="104"/>
      <c r="AB9729" s="104"/>
      <c r="AC9729" s="104"/>
      <c r="AF9729" s="104"/>
      <c r="AG9729" s="104"/>
      <c r="AK9729" s="104"/>
      <c r="AL9729" s="104"/>
      <c r="AO9729" s="104"/>
      <c r="AP9729" s="104"/>
    </row>
    <row r="9730" spans="21:42" ht="15" customHeight="1" x14ac:dyDescent="0.25">
      <c r="U9730" s="104"/>
      <c r="AB9730" s="104"/>
      <c r="AC9730" s="104"/>
      <c r="AF9730" s="104"/>
      <c r="AG9730" s="104"/>
      <c r="AK9730" s="104"/>
      <c r="AL9730" s="104"/>
      <c r="AO9730" s="104"/>
      <c r="AP9730" s="104"/>
    </row>
    <row r="9731" spans="21:42" ht="15" customHeight="1" x14ac:dyDescent="0.25">
      <c r="U9731" s="104"/>
      <c r="AB9731" s="104"/>
      <c r="AC9731" s="104"/>
      <c r="AF9731" s="104"/>
      <c r="AG9731" s="104"/>
      <c r="AK9731" s="104"/>
      <c r="AL9731" s="104"/>
      <c r="AO9731" s="104"/>
      <c r="AP9731" s="104"/>
    </row>
    <row r="9732" spans="21:42" ht="15" customHeight="1" x14ac:dyDescent="0.25">
      <c r="U9732" s="104"/>
      <c r="AB9732" s="104"/>
      <c r="AC9732" s="104"/>
      <c r="AF9732" s="104"/>
      <c r="AG9732" s="104"/>
      <c r="AK9732" s="104"/>
      <c r="AL9732" s="104"/>
      <c r="AO9732" s="104"/>
      <c r="AP9732" s="104"/>
    </row>
    <row r="9733" spans="21:42" ht="15" customHeight="1" x14ac:dyDescent="0.25">
      <c r="U9733" s="104"/>
      <c r="AB9733" s="104"/>
      <c r="AC9733" s="104"/>
      <c r="AF9733" s="104"/>
      <c r="AG9733" s="104"/>
      <c r="AK9733" s="104"/>
      <c r="AL9733" s="104"/>
      <c r="AO9733" s="104"/>
      <c r="AP9733" s="104"/>
    </row>
    <row r="9734" spans="21:42" ht="15" customHeight="1" x14ac:dyDescent="0.25">
      <c r="U9734" s="104"/>
      <c r="AB9734" s="104"/>
      <c r="AC9734" s="104"/>
      <c r="AF9734" s="104"/>
      <c r="AG9734" s="104"/>
      <c r="AK9734" s="104"/>
      <c r="AL9734" s="104"/>
      <c r="AO9734" s="104"/>
      <c r="AP9734" s="104"/>
    </row>
    <row r="9735" spans="21:42" ht="15" customHeight="1" x14ac:dyDescent="0.25">
      <c r="U9735" s="104"/>
      <c r="AB9735" s="104"/>
      <c r="AC9735" s="104"/>
      <c r="AF9735" s="104"/>
      <c r="AG9735" s="104"/>
      <c r="AK9735" s="104"/>
      <c r="AL9735" s="104"/>
      <c r="AO9735" s="104"/>
      <c r="AP9735" s="104"/>
    </row>
    <row r="9736" spans="21:42" ht="15" customHeight="1" x14ac:dyDescent="0.25">
      <c r="U9736" s="104"/>
      <c r="AB9736" s="104"/>
      <c r="AC9736" s="104"/>
      <c r="AF9736" s="104"/>
      <c r="AG9736" s="104"/>
      <c r="AK9736" s="104"/>
      <c r="AL9736" s="104"/>
      <c r="AO9736" s="104"/>
      <c r="AP9736" s="104"/>
    </row>
    <row r="9737" spans="21:42" ht="15" customHeight="1" x14ac:dyDescent="0.25">
      <c r="U9737" s="104"/>
      <c r="AB9737" s="104"/>
      <c r="AC9737" s="104"/>
      <c r="AF9737" s="104"/>
      <c r="AG9737" s="104"/>
      <c r="AK9737" s="104"/>
      <c r="AL9737" s="104"/>
      <c r="AO9737" s="104"/>
      <c r="AP9737" s="104"/>
    </row>
    <row r="9738" spans="21:42" ht="15" customHeight="1" x14ac:dyDescent="0.25">
      <c r="U9738" s="104"/>
      <c r="AB9738" s="104"/>
      <c r="AC9738" s="104"/>
      <c r="AF9738" s="104"/>
      <c r="AG9738" s="104"/>
      <c r="AK9738" s="104"/>
      <c r="AL9738" s="104"/>
      <c r="AO9738" s="104"/>
      <c r="AP9738" s="104"/>
    </row>
    <row r="9739" spans="21:42" ht="15" customHeight="1" x14ac:dyDescent="0.25">
      <c r="U9739" s="104"/>
      <c r="AB9739" s="104"/>
      <c r="AC9739" s="104"/>
      <c r="AF9739" s="104"/>
      <c r="AG9739" s="104"/>
      <c r="AK9739" s="104"/>
      <c r="AL9739" s="104"/>
      <c r="AO9739" s="104"/>
      <c r="AP9739" s="104"/>
    </row>
    <row r="9740" spans="21:42" ht="15" customHeight="1" x14ac:dyDescent="0.25">
      <c r="U9740" s="104"/>
      <c r="AB9740" s="104"/>
      <c r="AC9740" s="104"/>
      <c r="AF9740" s="104"/>
      <c r="AG9740" s="104"/>
      <c r="AK9740" s="104"/>
      <c r="AL9740" s="104"/>
      <c r="AO9740" s="104"/>
      <c r="AP9740" s="104"/>
    </row>
    <row r="9741" spans="21:42" ht="15" customHeight="1" x14ac:dyDescent="0.25">
      <c r="U9741" s="104"/>
      <c r="AB9741" s="104"/>
      <c r="AC9741" s="104"/>
      <c r="AF9741" s="104"/>
      <c r="AG9741" s="104"/>
      <c r="AK9741" s="104"/>
      <c r="AL9741" s="104"/>
      <c r="AO9741" s="104"/>
      <c r="AP9741" s="104"/>
    </row>
    <row r="9742" spans="21:42" ht="15" customHeight="1" x14ac:dyDescent="0.25">
      <c r="U9742" s="104"/>
      <c r="AB9742" s="104"/>
      <c r="AC9742" s="104"/>
      <c r="AF9742" s="104"/>
      <c r="AG9742" s="104"/>
      <c r="AK9742" s="104"/>
      <c r="AL9742" s="104"/>
      <c r="AO9742" s="104"/>
      <c r="AP9742" s="104"/>
    </row>
    <row r="9743" spans="21:42" ht="15" customHeight="1" x14ac:dyDescent="0.25">
      <c r="U9743" s="104"/>
      <c r="AB9743" s="104"/>
      <c r="AC9743" s="104"/>
      <c r="AF9743" s="104"/>
      <c r="AG9743" s="104"/>
      <c r="AK9743" s="104"/>
      <c r="AL9743" s="104"/>
      <c r="AO9743" s="104"/>
      <c r="AP9743" s="104"/>
    </row>
    <row r="9744" spans="21:42" ht="15" customHeight="1" x14ac:dyDescent="0.25">
      <c r="U9744" s="104"/>
      <c r="AB9744" s="104"/>
      <c r="AC9744" s="104"/>
      <c r="AF9744" s="104"/>
      <c r="AG9744" s="104"/>
      <c r="AK9744" s="104"/>
      <c r="AL9744" s="104"/>
      <c r="AO9744" s="104"/>
      <c r="AP9744" s="104"/>
    </row>
    <row r="9745" spans="21:42" ht="15" customHeight="1" x14ac:dyDescent="0.25">
      <c r="U9745" s="104"/>
      <c r="AB9745" s="104"/>
      <c r="AC9745" s="104"/>
      <c r="AF9745" s="104"/>
      <c r="AG9745" s="104"/>
      <c r="AK9745" s="104"/>
      <c r="AL9745" s="104"/>
      <c r="AO9745" s="104"/>
      <c r="AP9745" s="104"/>
    </row>
    <row r="9746" spans="21:42" ht="15" customHeight="1" x14ac:dyDescent="0.25">
      <c r="U9746" s="104"/>
      <c r="AB9746" s="104"/>
      <c r="AC9746" s="104"/>
      <c r="AF9746" s="104"/>
      <c r="AG9746" s="104"/>
      <c r="AK9746" s="104"/>
      <c r="AL9746" s="104"/>
      <c r="AO9746" s="104"/>
      <c r="AP9746" s="104"/>
    </row>
    <row r="9747" spans="21:42" ht="15" customHeight="1" x14ac:dyDescent="0.25">
      <c r="U9747" s="104"/>
      <c r="AB9747" s="104"/>
      <c r="AC9747" s="104"/>
      <c r="AF9747" s="104"/>
      <c r="AG9747" s="104"/>
      <c r="AK9747" s="104"/>
      <c r="AL9747" s="104"/>
      <c r="AO9747" s="104"/>
      <c r="AP9747" s="104"/>
    </row>
    <row r="9748" spans="21:42" ht="15" customHeight="1" x14ac:dyDescent="0.25">
      <c r="U9748" s="104"/>
      <c r="AB9748" s="104"/>
      <c r="AC9748" s="104"/>
      <c r="AF9748" s="104"/>
      <c r="AG9748" s="104"/>
      <c r="AK9748" s="104"/>
      <c r="AL9748" s="104"/>
      <c r="AO9748" s="104"/>
      <c r="AP9748" s="104"/>
    </row>
    <row r="9749" spans="21:42" ht="15" customHeight="1" x14ac:dyDescent="0.25">
      <c r="U9749" s="104"/>
      <c r="AB9749" s="104"/>
      <c r="AC9749" s="104"/>
      <c r="AF9749" s="104"/>
      <c r="AG9749" s="104"/>
      <c r="AK9749" s="104"/>
      <c r="AL9749" s="104"/>
      <c r="AO9749" s="104"/>
      <c r="AP9749" s="104"/>
    </row>
    <row r="9750" spans="21:42" ht="15" customHeight="1" x14ac:dyDescent="0.25">
      <c r="U9750" s="104"/>
      <c r="AB9750" s="104"/>
      <c r="AC9750" s="104"/>
      <c r="AF9750" s="104"/>
      <c r="AG9750" s="104"/>
      <c r="AK9750" s="104"/>
      <c r="AL9750" s="104"/>
      <c r="AO9750" s="104"/>
      <c r="AP9750" s="104"/>
    </row>
    <row r="9751" spans="21:42" ht="15" customHeight="1" x14ac:dyDescent="0.25">
      <c r="U9751" s="104"/>
      <c r="AB9751" s="104"/>
      <c r="AC9751" s="104"/>
      <c r="AF9751" s="104"/>
      <c r="AG9751" s="104"/>
      <c r="AK9751" s="104"/>
      <c r="AL9751" s="104"/>
      <c r="AO9751" s="104"/>
      <c r="AP9751" s="104"/>
    </row>
    <row r="9752" spans="21:42" ht="15" customHeight="1" x14ac:dyDescent="0.25">
      <c r="U9752" s="104"/>
      <c r="AB9752" s="104"/>
      <c r="AC9752" s="104"/>
      <c r="AF9752" s="104"/>
      <c r="AG9752" s="104"/>
      <c r="AK9752" s="104"/>
      <c r="AL9752" s="104"/>
      <c r="AO9752" s="104"/>
      <c r="AP9752" s="104"/>
    </row>
    <row r="9753" spans="21:42" ht="15" customHeight="1" x14ac:dyDescent="0.25">
      <c r="U9753" s="104"/>
      <c r="AB9753" s="104"/>
      <c r="AC9753" s="104"/>
      <c r="AF9753" s="104"/>
      <c r="AG9753" s="104"/>
      <c r="AK9753" s="104"/>
      <c r="AL9753" s="104"/>
      <c r="AO9753" s="104"/>
      <c r="AP9753" s="104"/>
    </row>
    <row r="9754" spans="21:42" ht="15" customHeight="1" x14ac:dyDescent="0.25">
      <c r="U9754" s="104"/>
      <c r="AB9754" s="104"/>
      <c r="AC9754" s="104"/>
      <c r="AF9754" s="104"/>
      <c r="AG9754" s="104"/>
      <c r="AK9754" s="104"/>
      <c r="AL9754" s="104"/>
      <c r="AO9754" s="104"/>
      <c r="AP9754" s="104"/>
    </row>
    <row r="9755" spans="21:42" ht="15" customHeight="1" x14ac:dyDescent="0.25">
      <c r="U9755" s="104"/>
      <c r="AB9755" s="104"/>
      <c r="AC9755" s="104"/>
      <c r="AF9755" s="104"/>
      <c r="AG9755" s="104"/>
      <c r="AK9755" s="104"/>
      <c r="AL9755" s="104"/>
      <c r="AO9755" s="104"/>
      <c r="AP9755" s="104"/>
    </row>
    <row r="9756" spans="21:42" ht="15" customHeight="1" x14ac:dyDescent="0.25">
      <c r="U9756" s="104"/>
      <c r="AB9756" s="104"/>
      <c r="AC9756" s="104"/>
      <c r="AF9756" s="104"/>
      <c r="AG9756" s="104"/>
      <c r="AK9756" s="104"/>
      <c r="AL9756" s="104"/>
      <c r="AO9756" s="104"/>
      <c r="AP9756" s="104"/>
    </row>
    <row r="9757" spans="21:42" ht="15" customHeight="1" x14ac:dyDescent="0.25">
      <c r="U9757" s="104"/>
      <c r="AB9757" s="104"/>
      <c r="AC9757" s="104"/>
      <c r="AF9757" s="104"/>
      <c r="AG9757" s="104"/>
      <c r="AK9757" s="104"/>
      <c r="AL9757" s="104"/>
      <c r="AO9757" s="104"/>
      <c r="AP9757" s="104"/>
    </row>
    <row r="9758" spans="21:42" ht="15" customHeight="1" x14ac:dyDescent="0.25">
      <c r="U9758" s="104"/>
      <c r="AB9758" s="104"/>
      <c r="AC9758" s="104"/>
      <c r="AF9758" s="104"/>
      <c r="AG9758" s="104"/>
      <c r="AK9758" s="104"/>
      <c r="AL9758" s="104"/>
      <c r="AO9758" s="104"/>
      <c r="AP9758" s="104"/>
    </row>
    <row r="9759" spans="21:42" ht="15" customHeight="1" x14ac:dyDescent="0.25">
      <c r="U9759" s="104"/>
      <c r="AB9759" s="104"/>
      <c r="AC9759" s="104"/>
      <c r="AF9759" s="104"/>
      <c r="AG9759" s="104"/>
      <c r="AK9759" s="104"/>
      <c r="AL9759" s="104"/>
      <c r="AO9759" s="104"/>
      <c r="AP9759" s="104"/>
    </row>
    <row r="9760" spans="21:42" ht="15" customHeight="1" x14ac:dyDescent="0.25">
      <c r="U9760" s="104"/>
      <c r="AB9760" s="104"/>
      <c r="AC9760" s="104"/>
      <c r="AF9760" s="104"/>
      <c r="AG9760" s="104"/>
      <c r="AK9760" s="104"/>
      <c r="AL9760" s="104"/>
      <c r="AO9760" s="104"/>
      <c r="AP9760" s="104"/>
    </row>
    <row r="9761" spans="21:42" ht="15" customHeight="1" x14ac:dyDescent="0.25">
      <c r="U9761" s="104"/>
      <c r="AB9761" s="104"/>
      <c r="AC9761" s="104"/>
      <c r="AF9761" s="104"/>
      <c r="AG9761" s="104"/>
      <c r="AK9761" s="104"/>
      <c r="AL9761" s="104"/>
      <c r="AO9761" s="104"/>
      <c r="AP9761" s="104"/>
    </row>
    <row r="9762" spans="21:42" ht="15" customHeight="1" x14ac:dyDescent="0.25">
      <c r="U9762" s="104"/>
      <c r="AB9762" s="104"/>
      <c r="AC9762" s="104"/>
      <c r="AF9762" s="104"/>
      <c r="AG9762" s="104"/>
      <c r="AK9762" s="104"/>
      <c r="AL9762" s="104"/>
      <c r="AO9762" s="104"/>
      <c r="AP9762" s="104"/>
    </row>
    <row r="9763" spans="21:42" ht="15" customHeight="1" x14ac:dyDescent="0.25">
      <c r="U9763" s="104"/>
      <c r="AB9763" s="104"/>
      <c r="AC9763" s="104"/>
      <c r="AF9763" s="104"/>
      <c r="AG9763" s="104"/>
      <c r="AK9763" s="104"/>
      <c r="AL9763" s="104"/>
      <c r="AO9763" s="104"/>
      <c r="AP9763" s="104"/>
    </row>
    <row r="9764" spans="21:42" ht="15" customHeight="1" x14ac:dyDescent="0.25">
      <c r="U9764" s="104"/>
      <c r="AB9764" s="104"/>
      <c r="AC9764" s="104"/>
      <c r="AF9764" s="104"/>
      <c r="AG9764" s="104"/>
      <c r="AK9764" s="104"/>
      <c r="AL9764" s="104"/>
      <c r="AO9764" s="104"/>
      <c r="AP9764" s="104"/>
    </row>
    <row r="9765" spans="21:42" ht="15" customHeight="1" x14ac:dyDescent="0.25">
      <c r="U9765" s="104"/>
      <c r="AB9765" s="104"/>
      <c r="AC9765" s="104"/>
      <c r="AF9765" s="104"/>
      <c r="AG9765" s="104"/>
      <c r="AK9765" s="104"/>
      <c r="AL9765" s="104"/>
      <c r="AO9765" s="104"/>
      <c r="AP9765" s="104"/>
    </row>
    <row r="9766" spans="21:42" ht="15" customHeight="1" x14ac:dyDescent="0.25">
      <c r="U9766" s="104"/>
      <c r="AB9766" s="104"/>
      <c r="AC9766" s="104"/>
      <c r="AF9766" s="104"/>
      <c r="AG9766" s="104"/>
      <c r="AK9766" s="104"/>
      <c r="AL9766" s="104"/>
      <c r="AO9766" s="104"/>
      <c r="AP9766" s="104"/>
    </row>
    <row r="9767" spans="21:42" ht="15" customHeight="1" x14ac:dyDescent="0.25">
      <c r="U9767" s="104"/>
      <c r="AB9767" s="104"/>
      <c r="AC9767" s="104"/>
      <c r="AF9767" s="104"/>
      <c r="AG9767" s="104"/>
      <c r="AK9767" s="104"/>
      <c r="AL9767" s="104"/>
      <c r="AO9767" s="104"/>
      <c r="AP9767" s="104"/>
    </row>
    <row r="9768" spans="21:42" ht="15" customHeight="1" x14ac:dyDescent="0.25">
      <c r="U9768" s="104"/>
      <c r="AB9768" s="104"/>
      <c r="AC9768" s="104"/>
      <c r="AF9768" s="104"/>
      <c r="AG9768" s="104"/>
      <c r="AK9768" s="104"/>
      <c r="AL9768" s="104"/>
      <c r="AO9768" s="104"/>
      <c r="AP9768" s="104"/>
    </row>
    <row r="9769" spans="21:42" ht="15" customHeight="1" x14ac:dyDescent="0.25">
      <c r="U9769" s="104"/>
      <c r="AB9769" s="104"/>
      <c r="AC9769" s="104"/>
      <c r="AF9769" s="104"/>
      <c r="AG9769" s="104"/>
      <c r="AK9769" s="104"/>
      <c r="AL9769" s="104"/>
      <c r="AO9769" s="104"/>
      <c r="AP9769" s="104"/>
    </row>
    <row r="9770" spans="21:42" ht="15" customHeight="1" x14ac:dyDescent="0.25">
      <c r="U9770" s="104"/>
      <c r="AB9770" s="104"/>
      <c r="AC9770" s="104"/>
      <c r="AF9770" s="104"/>
      <c r="AG9770" s="104"/>
      <c r="AK9770" s="104"/>
      <c r="AL9770" s="104"/>
      <c r="AO9770" s="104"/>
      <c r="AP9770" s="104"/>
    </row>
    <row r="9771" spans="21:42" ht="15" customHeight="1" x14ac:dyDescent="0.25">
      <c r="U9771" s="104"/>
      <c r="AB9771" s="104"/>
      <c r="AC9771" s="104"/>
      <c r="AF9771" s="104"/>
      <c r="AG9771" s="104"/>
      <c r="AK9771" s="104"/>
      <c r="AL9771" s="104"/>
      <c r="AO9771" s="104"/>
      <c r="AP9771" s="104"/>
    </row>
    <row r="9772" spans="21:42" ht="15" customHeight="1" x14ac:dyDescent="0.25">
      <c r="U9772" s="104"/>
      <c r="AB9772" s="104"/>
      <c r="AC9772" s="104"/>
      <c r="AF9772" s="104"/>
      <c r="AG9772" s="104"/>
      <c r="AK9772" s="104"/>
      <c r="AL9772" s="104"/>
      <c r="AO9772" s="104"/>
      <c r="AP9772" s="104"/>
    </row>
    <row r="9773" spans="21:42" ht="15" customHeight="1" x14ac:dyDescent="0.25">
      <c r="U9773" s="104"/>
      <c r="AB9773" s="104"/>
      <c r="AC9773" s="104"/>
      <c r="AF9773" s="104"/>
      <c r="AG9773" s="104"/>
      <c r="AK9773" s="104"/>
      <c r="AL9773" s="104"/>
      <c r="AO9773" s="104"/>
      <c r="AP9773" s="104"/>
    </row>
    <row r="9774" spans="21:42" ht="15" customHeight="1" x14ac:dyDescent="0.25">
      <c r="U9774" s="104"/>
      <c r="AB9774" s="104"/>
      <c r="AC9774" s="104"/>
      <c r="AF9774" s="104"/>
      <c r="AG9774" s="104"/>
      <c r="AK9774" s="104"/>
      <c r="AL9774" s="104"/>
      <c r="AO9774" s="104"/>
      <c r="AP9774" s="104"/>
    </row>
    <row r="9775" spans="21:42" ht="15" customHeight="1" x14ac:dyDescent="0.25">
      <c r="U9775" s="104"/>
      <c r="AB9775" s="104"/>
      <c r="AC9775" s="104"/>
      <c r="AF9775" s="104"/>
      <c r="AG9775" s="104"/>
      <c r="AK9775" s="104"/>
      <c r="AL9775" s="104"/>
      <c r="AO9775" s="104"/>
      <c r="AP9775" s="104"/>
    </row>
    <row r="9776" spans="21:42" ht="15" customHeight="1" x14ac:dyDescent="0.25">
      <c r="U9776" s="104"/>
      <c r="AB9776" s="104"/>
      <c r="AC9776" s="104"/>
      <c r="AF9776" s="104"/>
      <c r="AG9776" s="104"/>
      <c r="AK9776" s="104"/>
      <c r="AL9776" s="104"/>
      <c r="AO9776" s="104"/>
      <c r="AP9776" s="104"/>
    </row>
    <row r="9777" spans="21:42" ht="15" customHeight="1" x14ac:dyDescent="0.25">
      <c r="U9777" s="104"/>
      <c r="AB9777" s="104"/>
      <c r="AC9777" s="104"/>
      <c r="AF9777" s="104"/>
      <c r="AG9777" s="104"/>
      <c r="AK9777" s="104"/>
      <c r="AL9777" s="104"/>
      <c r="AO9777" s="104"/>
      <c r="AP9777" s="104"/>
    </row>
    <row r="9778" spans="21:42" ht="15" customHeight="1" x14ac:dyDescent="0.25">
      <c r="U9778" s="104"/>
      <c r="AB9778" s="104"/>
      <c r="AC9778" s="104"/>
      <c r="AF9778" s="104"/>
      <c r="AG9778" s="104"/>
      <c r="AK9778" s="104"/>
      <c r="AL9778" s="104"/>
      <c r="AO9778" s="104"/>
      <c r="AP9778" s="104"/>
    </row>
    <row r="9779" spans="21:42" ht="15" customHeight="1" x14ac:dyDescent="0.25">
      <c r="U9779" s="104"/>
      <c r="AB9779" s="104"/>
      <c r="AC9779" s="104"/>
      <c r="AF9779" s="104"/>
      <c r="AG9779" s="104"/>
      <c r="AK9779" s="104"/>
      <c r="AL9779" s="104"/>
      <c r="AO9779" s="104"/>
      <c r="AP9779" s="104"/>
    </row>
    <row r="9780" spans="21:42" ht="15" customHeight="1" x14ac:dyDescent="0.25">
      <c r="U9780" s="104"/>
      <c r="AB9780" s="104"/>
      <c r="AC9780" s="104"/>
      <c r="AF9780" s="104"/>
      <c r="AG9780" s="104"/>
      <c r="AK9780" s="104"/>
      <c r="AL9780" s="104"/>
      <c r="AO9780" s="104"/>
      <c r="AP9780" s="104"/>
    </row>
    <row r="9781" spans="21:42" ht="15" customHeight="1" x14ac:dyDescent="0.25">
      <c r="U9781" s="104"/>
      <c r="AB9781" s="104"/>
      <c r="AC9781" s="104"/>
      <c r="AF9781" s="104"/>
      <c r="AG9781" s="104"/>
      <c r="AK9781" s="104"/>
      <c r="AL9781" s="104"/>
      <c r="AO9781" s="104"/>
      <c r="AP9781" s="104"/>
    </row>
    <row r="9782" spans="21:42" ht="15" customHeight="1" x14ac:dyDescent="0.25">
      <c r="U9782" s="104"/>
      <c r="AB9782" s="104"/>
      <c r="AC9782" s="104"/>
      <c r="AF9782" s="104"/>
      <c r="AG9782" s="104"/>
      <c r="AK9782" s="104"/>
      <c r="AL9782" s="104"/>
      <c r="AO9782" s="104"/>
      <c r="AP9782" s="104"/>
    </row>
    <row r="9783" spans="21:42" ht="15" customHeight="1" x14ac:dyDescent="0.25">
      <c r="U9783" s="104"/>
      <c r="AB9783" s="104"/>
      <c r="AC9783" s="104"/>
      <c r="AF9783" s="104"/>
      <c r="AG9783" s="104"/>
      <c r="AK9783" s="104"/>
      <c r="AL9783" s="104"/>
      <c r="AO9783" s="104"/>
      <c r="AP9783" s="104"/>
    </row>
    <row r="9784" spans="21:42" ht="15" customHeight="1" x14ac:dyDescent="0.25">
      <c r="U9784" s="104"/>
      <c r="AB9784" s="104"/>
      <c r="AC9784" s="104"/>
      <c r="AF9784" s="104"/>
      <c r="AG9784" s="104"/>
      <c r="AK9784" s="104"/>
      <c r="AL9784" s="104"/>
      <c r="AO9784" s="104"/>
      <c r="AP9784" s="104"/>
    </row>
    <row r="9785" spans="21:42" ht="15" customHeight="1" x14ac:dyDescent="0.25">
      <c r="U9785" s="104"/>
      <c r="AB9785" s="104"/>
      <c r="AC9785" s="104"/>
      <c r="AF9785" s="104"/>
      <c r="AG9785" s="104"/>
      <c r="AK9785" s="104"/>
      <c r="AL9785" s="104"/>
      <c r="AO9785" s="104"/>
      <c r="AP9785" s="104"/>
    </row>
    <row r="9786" spans="21:42" ht="15" customHeight="1" x14ac:dyDescent="0.25">
      <c r="U9786" s="104"/>
      <c r="AB9786" s="104"/>
      <c r="AC9786" s="104"/>
      <c r="AF9786" s="104"/>
      <c r="AG9786" s="104"/>
      <c r="AK9786" s="104"/>
      <c r="AL9786" s="104"/>
      <c r="AO9786" s="104"/>
      <c r="AP9786" s="104"/>
    </row>
    <row r="9787" spans="21:42" ht="15" customHeight="1" x14ac:dyDescent="0.25">
      <c r="U9787" s="104"/>
      <c r="AB9787" s="104"/>
      <c r="AC9787" s="104"/>
      <c r="AF9787" s="104"/>
      <c r="AG9787" s="104"/>
      <c r="AK9787" s="104"/>
      <c r="AL9787" s="104"/>
      <c r="AO9787" s="104"/>
      <c r="AP9787" s="104"/>
    </row>
    <row r="9788" spans="21:42" ht="15" customHeight="1" x14ac:dyDescent="0.25">
      <c r="U9788" s="104"/>
      <c r="AB9788" s="104"/>
      <c r="AC9788" s="104"/>
      <c r="AF9788" s="104"/>
      <c r="AG9788" s="104"/>
      <c r="AK9788" s="104"/>
      <c r="AL9788" s="104"/>
      <c r="AO9788" s="104"/>
      <c r="AP9788" s="104"/>
    </row>
    <row r="9789" spans="21:42" ht="15" customHeight="1" x14ac:dyDescent="0.25">
      <c r="U9789" s="104"/>
      <c r="AB9789" s="104"/>
      <c r="AC9789" s="104"/>
      <c r="AF9789" s="104"/>
      <c r="AG9789" s="104"/>
      <c r="AK9789" s="104"/>
      <c r="AL9789" s="104"/>
      <c r="AO9789" s="104"/>
      <c r="AP9789" s="104"/>
    </row>
    <row r="9790" spans="21:42" ht="15" customHeight="1" x14ac:dyDescent="0.25">
      <c r="U9790" s="104"/>
      <c r="AB9790" s="104"/>
      <c r="AC9790" s="104"/>
      <c r="AF9790" s="104"/>
      <c r="AG9790" s="104"/>
      <c r="AK9790" s="104"/>
      <c r="AL9790" s="104"/>
      <c r="AO9790" s="104"/>
      <c r="AP9790" s="104"/>
    </row>
    <row r="9791" spans="21:42" ht="15" customHeight="1" x14ac:dyDescent="0.25">
      <c r="U9791" s="104"/>
      <c r="AB9791" s="104"/>
      <c r="AC9791" s="104"/>
      <c r="AF9791" s="104"/>
      <c r="AG9791" s="104"/>
      <c r="AK9791" s="104"/>
      <c r="AL9791" s="104"/>
      <c r="AO9791" s="104"/>
      <c r="AP9791" s="104"/>
    </row>
    <row r="9792" spans="21:42" ht="15" customHeight="1" x14ac:dyDescent="0.25">
      <c r="U9792" s="104"/>
      <c r="AB9792" s="104"/>
      <c r="AC9792" s="104"/>
      <c r="AF9792" s="104"/>
      <c r="AG9792" s="104"/>
      <c r="AK9792" s="104"/>
      <c r="AL9792" s="104"/>
      <c r="AO9792" s="104"/>
      <c r="AP9792" s="104"/>
    </row>
    <row r="9793" spans="21:42" ht="15" customHeight="1" x14ac:dyDescent="0.25">
      <c r="U9793" s="104"/>
      <c r="AB9793" s="104"/>
      <c r="AC9793" s="104"/>
      <c r="AF9793" s="104"/>
      <c r="AG9793" s="104"/>
      <c r="AK9793" s="104"/>
      <c r="AL9793" s="104"/>
      <c r="AO9793" s="104"/>
      <c r="AP9793" s="104"/>
    </row>
    <row r="9794" spans="21:42" ht="15" customHeight="1" x14ac:dyDescent="0.25">
      <c r="U9794" s="104"/>
      <c r="AB9794" s="104"/>
      <c r="AC9794" s="104"/>
      <c r="AF9794" s="104"/>
      <c r="AG9794" s="104"/>
      <c r="AK9794" s="104"/>
      <c r="AL9794" s="104"/>
      <c r="AO9794" s="104"/>
      <c r="AP9794" s="104"/>
    </row>
    <row r="9795" spans="21:42" ht="15" customHeight="1" x14ac:dyDescent="0.25">
      <c r="U9795" s="104"/>
      <c r="AB9795" s="104"/>
      <c r="AC9795" s="104"/>
      <c r="AF9795" s="104"/>
      <c r="AG9795" s="104"/>
      <c r="AK9795" s="104"/>
      <c r="AL9795" s="104"/>
      <c r="AO9795" s="104"/>
      <c r="AP9795" s="104"/>
    </row>
    <row r="9796" spans="21:42" ht="15" customHeight="1" x14ac:dyDescent="0.25">
      <c r="U9796" s="104"/>
      <c r="AB9796" s="104"/>
      <c r="AC9796" s="104"/>
      <c r="AF9796" s="104"/>
      <c r="AG9796" s="104"/>
      <c r="AK9796" s="104"/>
      <c r="AL9796" s="104"/>
      <c r="AO9796" s="104"/>
      <c r="AP9796" s="104"/>
    </row>
    <row r="9797" spans="21:42" ht="15" customHeight="1" x14ac:dyDescent="0.25">
      <c r="U9797" s="104"/>
      <c r="AB9797" s="104"/>
      <c r="AC9797" s="104"/>
      <c r="AF9797" s="104"/>
      <c r="AG9797" s="104"/>
      <c r="AK9797" s="104"/>
      <c r="AL9797" s="104"/>
      <c r="AO9797" s="104"/>
      <c r="AP9797" s="104"/>
    </row>
    <row r="9798" spans="21:42" ht="15" customHeight="1" x14ac:dyDescent="0.25">
      <c r="U9798" s="104"/>
      <c r="AB9798" s="104"/>
      <c r="AC9798" s="104"/>
      <c r="AF9798" s="104"/>
      <c r="AG9798" s="104"/>
      <c r="AK9798" s="104"/>
      <c r="AL9798" s="104"/>
      <c r="AO9798" s="104"/>
      <c r="AP9798" s="104"/>
    </row>
    <row r="9799" spans="21:42" ht="15" customHeight="1" x14ac:dyDescent="0.25">
      <c r="U9799" s="104"/>
      <c r="AB9799" s="104"/>
      <c r="AC9799" s="104"/>
      <c r="AF9799" s="104"/>
      <c r="AG9799" s="104"/>
      <c r="AK9799" s="104"/>
      <c r="AL9799" s="104"/>
      <c r="AO9799" s="104"/>
      <c r="AP9799" s="104"/>
    </row>
    <row r="9800" spans="21:42" ht="15" customHeight="1" x14ac:dyDescent="0.25">
      <c r="U9800" s="104"/>
      <c r="AB9800" s="104"/>
      <c r="AC9800" s="104"/>
      <c r="AF9800" s="104"/>
      <c r="AG9800" s="104"/>
      <c r="AK9800" s="104"/>
      <c r="AL9800" s="104"/>
      <c r="AO9800" s="104"/>
      <c r="AP9800" s="104"/>
    </row>
    <row r="9801" spans="21:42" ht="15" customHeight="1" x14ac:dyDescent="0.25">
      <c r="U9801" s="104"/>
      <c r="AB9801" s="104"/>
      <c r="AC9801" s="104"/>
      <c r="AF9801" s="104"/>
      <c r="AG9801" s="104"/>
      <c r="AK9801" s="104"/>
      <c r="AL9801" s="104"/>
      <c r="AO9801" s="104"/>
      <c r="AP9801" s="104"/>
    </row>
    <row r="9802" spans="21:42" ht="15" customHeight="1" x14ac:dyDescent="0.25">
      <c r="U9802" s="104"/>
      <c r="AB9802" s="104"/>
      <c r="AC9802" s="104"/>
      <c r="AF9802" s="104"/>
      <c r="AG9802" s="104"/>
      <c r="AK9802" s="104"/>
      <c r="AL9802" s="104"/>
      <c r="AO9802" s="104"/>
      <c r="AP9802" s="104"/>
    </row>
    <row r="9803" spans="21:42" ht="15" customHeight="1" x14ac:dyDescent="0.25">
      <c r="U9803" s="104"/>
      <c r="AB9803" s="104"/>
      <c r="AC9803" s="104"/>
      <c r="AF9803" s="104"/>
      <c r="AG9803" s="104"/>
      <c r="AK9803" s="104"/>
      <c r="AL9803" s="104"/>
      <c r="AO9803" s="104"/>
      <c r="AP9803" s="104"/>
    </row>
    <row r="9804" spans="21:42" ht="15" customHeight="1" x14ac:dyDescent="0.25">
      <c r="U9804" s="104"/>
      <c r="AB9804" s="104"/>
      <c r="AC9804" s="104"/>
      <c r="AF9804" s="104"/>
      <c r="AG9804" s="104"/>
      <c r="AK9804" s="104"/>
      <c r="AL9804" s="104"/>
      <c r="AO9804" s="104"/>
      <c r="AP9804" s="104"/>
    </row>
    <row r="9805" spans="21:42" ht="15" customHeight="1" x14ac:dyDescent="0.25">
      <c r="U9805" s="104"/>
      <c r="AB9805" s="104"/>
      <c r="AC9805" s="104"/>
      <c r="AF9805" s="104"/>
      <c r="AG9805" s="104"/>
      <c r="AK9805" s="104"/>
      <c r="AL9805" s="104"/>
      <c r="AO9805" s="104"/>
      <c r="AP9805" s="104"/>
    </row>
    <row r="9806" spans="21:42" ht="15" customHeight="1" x14ac:dyDescent="0.25">
      <c r="U9806" s="104"/>
      <c r="AB9806" s="104"/>
      <c r="AC9806" s="104"/>
      <c r="AF9806" s="104"/>
      <c r="AG9806" s="104"/>
      <c r="AK9806" s="104"/>
      <c r="AL9806" s="104"/>
      <c r="AO9806" s="104"/>
      <c r="AP9806" s="104"/>
    </row>
    <row r="9807" spans="21:42" ht="15" customHeight="1" x14ac:dyDescent="0.25">
      <c r="U9807" s="104"/>
      <c r="AB9807" s="104"/>
      <c r="AC9807" s="104"/>
      <c r="AF9807" s="104"/>
      <c r="AG9807" s="104"/>
      <c r="AK9807" s="104"/>
      <c r="AL9807" s="104"/>
      <c r="AO9807" s="104"/>
      <c r="AP9807" s="104"/>
    </row>
    <row r="9808" spans="21:42" ht="15" customHeight="1" x14ac:dyDescent="0.25">
      <c r="U9808" s="104"/>
      <c r="AB9808" s="104"/>
      <c r="AC9808" s="104"/>
      <c r="AF9808" s="104"/>
      <c r="AG9808" s="104"/>
      <c r="AK9808" s="104"/>
      <c r="AL9808" s="104"/>
      <c r="AO9808" s="104"/>
      <c r="AP9808" s="104"/>
    </row>
    <row r="9809" spans="21:42" ht="15" customHeight="1" x14ac:dyDescent="0.25">
      <c r="U9809" s="104"/>
      <c r="AB9809" s="104"/>
      <c r="AC9809" s="104"/>
      <c r="AF9809" s="104"/>
      <c r="AG9809" s="104"/>
      <c r="AK9809" s="104"/>
      <c r="AL9809" s="104"/>
      <c r="AO9809" s="104"/>
      <c r="AP9809" s="104"/>
    </row>
    <row r="9810" spans="21:42" ht="15" customHeight="1" x14ac:dyDescent="0.25">
      <c r="U9810" s="104"/>
      <c r="AB9810" s="104"/>
      <c r="AC9810" s="104"/>
      <c r="AF9810" s="104"/>
      <c r="AG9810" s="104"/>
      <c r="AK9810" s="104"/>
      <c r="AL9810" s="104"/>
      <c r="AO9810" s="104"/>
      <c r="AP9810" s="104"/>
    </row>
    <row r="9811" spans="21:42" ht="15" customHeight="1" x14ac:dyDescent="0.25">
      <c r="U9811" s="104"/>
      <c r="AB9811" s="104"/>
      <c r="AC9811" s="104"/>
      <c r="AF9811" s="104"/>
      <c r="AG9811" s="104"/>
      <c r="AK9811" s="104"/>
      <c r="AL9811" s="104"/>
      <c r="AO9811" s="104"/>
      <c r="AP9811" s="104"/>
    </row>
    <row r="9812" spans="21:42" ht="15" customHeight="1" x14ac:dyDescent="0.25">
      <c r="U9812" s="104"/>
      <c r="AB9812" s="104"/>
      <c r="AC9812" s="104"/>
      <c r="AF9812" s="104"/>
      <c r="AG9812" s="104"/>
      <c r="AK9812" s="104"/>
      <c r="AL9812" s="104"/>
      <c r="AO9812" s="104"/>
      <c r="AP9812" s="104"/>
    </row>
    <row r="9813" spans="21:42" ht="15" customHeight="1" x14ac:dyDescent="0.25">
      <c r="U9813" s="104"/>
      <c r="AB9813" s="104"/>
      <c r="AC9813" s="104"/>
      <c r="AF9813" s="104"/>
      <c r="AG9813" s="104"/>
      <c r="AK9813" s="104"/>
      <c r="AL9813" s="104"/>
      <c r="AO9813" s="104"/>
      <c r="AP9813" s="104"/>
    </row>
    <row r="9814" spans="21:42" ht="15" customHeight="1" x14ac:dyDescent="0.25">
      <c r="U9814" s="104"/>
      <c r="AB9814" s="104"/>
      <c r="AC9814" s="104"/>
      <c r="AF9814" s="104"/>
      <c r="AG9814" s="104"/>
      <c r="AK9814" s="104"/>
      <c r="AL9814" s="104"/>
      <c r="AO9814" s="104"/>
      <c r="AP9814" s="104"/>
    </row>
    <row r="9815" spans="21:42" ht="15" customHeight="1" x14ac:dyDescent="0.25">
      <c r="U9815" s="104"/>
      <c r="AB9815" s="104"/>
      <c r="AC9815" s="104"/>
      <c r="AF9815" s="104"/>
      <c r="AG9815" s="104"/>
      <c r="AK9815" s="104"/>
      <c r="AL9815" s="104"/>
      <c r="AO9815" s="104"/>
      <c r="AP9815" s="104"/>
    </row>
    <row r="9816" spans="21:42" ht="15" customHeight="1" x14ac:dyDescent="0.25">
      <c r="U9816" s="104"/>
      <c r="AB9816" s="104"/>
      <c r="AC9816" s="104"/>
      <c r="AF9816" s="104"/>
      <c r="AG9816" s="104"/>
      <c r="AK9816" s="104"/>
      <c r="AL9816" s="104"/>
      <c r="AO9816" s="104"/>
      <c r="AP9816" s="104"/>
    </row>
    <row r="9817" spans="21:42" ht="15" customHeight="1" x14ac:dyDescent="0.25">
      <c r="U9817" s="104"/>
      <c r="AB9817" s="104"/>
      <c r="AC9817" s="104"/>
      <c r="AF9817" s="104"/>
      <c r="AG9817" s="104"/>
      <c r="AK9817" s="104"/>
      <c r="AL9817" s="104"/>
      <c r="AO9817" s="104"/>
      <c r="AP9817" s="104"/>
    </row>
    <row r="9818" spans="21:42" ht="15" customHeight="1" x14ac:dyDescent="0.25">
      <c r="U9818" s="104"/>
      <c r="AB9818" s="104"/>
      <c r="AC9818" s="104"/>
      <c r="AF9818" s="104"/>
      <c r="AG9818" s="104"/>
      <c r="AK9818" s="104"/>
      <c r="AL9818" s="104"/>
      <c r="AO9818" s="104"/>
      <c r="AP9818" s="104"/>
    </row>
    <row r="9819" spans="21:42" ht="15" customHeight="1" x14ac:dyDescent="0.25">
      <c r="U9819" s="104"/>
      <c r="AB9819" s="104"/>
      <c r="AC9819" s="104"/>
      <c r="AF9819" s="104"/>
      <c r="AG9819" s="104"/>
      <c r="AK9819" s="104"/>
      <c r="AL9819" s="104"/>
      <c r="AO9819" s="104"/>
      <c r="AP9819" s="104"/>
    </row>
    <row r="9820" spans="21:42" ht="15" customHeight="1" x14ac:dyDescent="0.25">
      <c r="U9820" s="104"/>
      <c r="AB9820" s="104"/>
      <c r="AC9820" s="104"/>
      <c r="AF9820" s="104"/>
      <c r="AG9820" s="104"/>
      <c r="AK9820" s="104"/>
      <c r="AL9820" s="104"/>
      <c r="AO9820" s="104"/>
      <c r="AP9820" s="104"/>
    </row>
    <row r="9821" spans="21:42" ht="15" customHeight="1" x14ac:dyDescent="0.25">
      <c r="U9821" s="104"/>
      <c r="AB9821" s="104"/>
      <c r="AC9821" s="104"/>
      <c r="AF9821" s="104"/>
      <c r="AG9821" s="104"/>
      <c r="AK9821" s="104"/>
      <c r="AL9821" s="104"/>
      <c r="AO9821" s="104"/>
      <c r="AP9821" s="104"/>
    </row>
    <row r="9822" spans="21:42" ht="15" customHeight="1" x14ac:dyDescent="0.25">
      <c r="U9822" s="104"/>
      <c r="AB9822" s="104"/>
      <c r="AC9822" s="104"/>
      <c r="AF9822" s="104"/>
      <c r="AG9822" s="104"/>
      <c r="AK9822" s="104"/>
      <c r="AL9822" s="104"/>
      <c r="AO9822" s="104"/>
      <c r="AP9822" s="104"/>
    </row>
    <row r="9823" spans="21:42" ht="15" customHeight="1" x14ac:dyDescent="0.25">
      <c r="U9823" s="104"/>
      <c r="AB9823" s="104"/>
      <c r="AC9823" s="104"/>
      <c r="AF9823" s="104"/>
      <c r="AG9823" s="104"/>
      <c r="AK9823" s="104"/>
      <c r="AL9823" s="104"/>
      <c r="AO9823" s="104"/>
      <c r="AP9823" s="104"/>
    </row>
    <row r="9824" spans="21:42" ht="15" customHeight="1" x14ac:dyDescent="0.25">
      <c r="U9824" s="104"/>
      <c r="AB9824" s="104"/>
      <c r="AC9824" s="104"/>
      <c r="AF9824" s="104"/>
      <c r="AG9824" s="104"/>
      <c r="AK9824" s="104"/>
      <c r="AL9824" s="104"/>
      <c r="AO9824" s="104"/>
      <c r="AP9824" s="104"/>
    </row>
    <row r="9825" spans="21:42" ht="15" customHeight="1" x14ac:dyDescent="0.25">
      <c r="U9825" s="104"/>
      <c r="AB9825" s="104"/>
      <c r="AC9825" s="104"/>
      <c r="AF9825" s="104"/>
      <c r="AG9825" s="104"/>
      <c r="AK9825" s="104"/>
      <c r="AL9825" s="104"/>
      <c r="AO9825" s="104"/>
      <c r="AP9825" s="104"/>
    </row>
    <row r="9826" spans="21:42" ht="15" customHeight="1" x14ac:dyDescent="0.25">
      <c r="U9826" s="104"/>
      <c r="AB9826" s="104"/>
      <c r="AC9826" s="104"/>
      <c r="AF9826" s="104"/>
      <c r="AG9826" s="104"/>
      <c r="AK9826" s="104"/>
      <c r="AL9826" s="104"/>
      <c r="AO9826" s="104"/>
      <c r="AP9826" s="104"/>
    </row>
    <row r="9827" spans="21:42" ht="15" customHeight="1" x14ac:dyDescent="0.25">
      <c r="U9827" s="104"/>
      <c r="AB9827" s="104"/>
      <c r="AC9827" s="104"/>
      <c r="AF9827" s="104"/>
      <c r="AG9827" s="104"/>
      <c r="AK9827" s="104"/>
      <c r="AL9827" s="104"/>
      <c r="AO9827" s="104"/>
      <c r="AP9827" s="104"/>
    </row>
    <row r="9828" spans="21:42" ht="15" customHeight="1" x14ac:dyDescent="0.25">
      <c r="U9828" s="104"/>
      <c r="AB9828" s="104"/>
      <c r="AC9828" s="104"/>
      <c r="AF9828" s="104"/>
      <c r="AG9828" s="104"/>
      <c r="AK9828" s="104"/>
      <c r="AL9828" s="104"/>
      <c r="AO9828" s="104"/>
      <c r="AP9828" s="104"/>
    </row>
    <row r="9829" spans="21:42" ht="15" customHeight="1" x14ac:dyDescent="0.25">
      <c r="U9829" s="104"/>
      <c r="AB9829" s="104"/>
      <c r="AC9829" s="104"/>
      <c r="AF9829" s="104"/>
      <c r="AG9829" s="104"/>
      <c r="AK9829" s="104"/>
      <c r="AL9829" s="104"/>
      <c r="AO9829" s="104"/>
      <c r="AP9829" s="104"/>
    </row>
    <row r="9830" spans="21:42" ht="15" customHeight="1" x14ac:dyDescent="0.25">
      <c r="U9830" s="104"/>
      <c r="AB9830" s="104"/>
      <c r="AC9830" s="104"/>
      <c r="AF9830" s="104"/>
      <c r="AG9830" s="104"/>
      <c r="AK9830" s="104"/>
      <c r="AL9830" s="104"/>
      <c r="AO9830" s="104"/>
      <c r="AP9830" s="104"/>
    </row>
    <row r="9831" spans="21:42" ht="15" customHeight="1" x14ac:dyDescent="0.25">
      <c r="U9831" s="104"/>
      <c r="AB9831" s="104"/>
      <c r="AC9831" s="104"/>
      <c r="AF9831" s="104"/>
      <c r="AG9831" s="104"/>
      <c r="AK9831" s="104"/>
      <c r="AL9831" s="104"/>
      <c r="AO9831" s="104"/>
      <c r="AP9831" s="104"/>
    </row>
    <row r="9832" spans="21:42" ht="15" customHeight="1" x14ac:dyDescent="0.25">
      <c r="U9832" s="104"/>
      <c r="AB9832" s="104"/>
      <c r="AC9832" s="104"/>
      <c r="AF9832" s="104"/>
      <c r="AG9832" s="104"/>
      <c r="AK9832" s="104"/>
      <c r="AL9832" s="104"/>
      <c r="AO9832" s="104"/>
      <c r="AP9832" s="104"/>
    </row>
    <row r="9833" spans="21:42" ht="15" customHeight="1" x14ac:dyDescent="0.25">
      <c r="U9833" s="104"/>
      <c r="AB9833" s="104"/>
      <c r="AC9833" s="104"/>
      <c r="AF9833" s="104"/>
      <c r="AG9833" s="104"/>
      <c r="AK9833" s="104"/>
      <c r="AL9833" s="104"/>
      <c r="AO9833" s="104"/>
      <c r="AP9833" s="104"/>
    </row>
    <row r="9834" spans="21:42" ht="15" customHeight="1" x14ac:dyDescent="0.25">
      <c r="U9834" s="104"/>
      <c r="AB9834" s="104"/>
      <c r="AC9834" s="104"/>
      <c r="AF9834" s="104"/>
      <c r="AG9834" s="104"/>
      <c r="AK9834" s="104"/>
      <c r="AL9834" s="104"/>
      <c r="AO9834" s="104"/>
      <c r="AP9834" s="104"/>
    </row>
    <row r="9835" spans="21:42" ht="15" customHeight="1" x14ac:dyDescent="0.25">
      <c r="U9835" s="104"/>
      <c r="AB9835" s="104"/>
      <c r="AC9835" s="104"/>
      <c r="AF9835" s="104"/>
      <c r="AG9835" s="104"/>
      <c r="AK9835" s="104"/>
      <c r="AL9835" s="104"/>
      <c r="AO9835" s="104"/>
      <c r="AP9835" s="104"/>
    </row>
    <row r="9836" spans="21:42" ht="15" customHeight="1" x14ac:dyDescent="0.25">
      <c r="U9836" s="104"/>
      <c r="AB9836" s="104"/>
      <c r="AC9836" s="104"/>
      <c r="AF9836" s="104"/>
      <c r="AG9836" s="104"/>
      <c r="AK9836" s="104"/>
      <c r="AL9836" s="104"/>
      <c r="AO9836" s="104"/>
      <c r="AP9836" s="104"/>
    </row>
    <row r="9837" spans="21:42" ht="15" customHeight="1" x14ac:dyDescent="0.25">
      <c r="U9837" s="104"/>
      <c r="AB9837" s="104"/>
      <c r="AC9837" s="104"/>
      <c r="AF9837" s="104"/>
      <c r="AG9837" s="104"/>
      <c r="AK9837" s="104"/>
      <c r="AL9837" s="104"/>
      <c r="AO9837" s="104"/>
      <c r="AP9837" s="104"/>
    </row>
    <row r="9838" spans="21:42" ht="15" customHeight="1" x14ac:dyDescent="0.25">
      <c r="U9838" s="104"/>
      <c r="AB9838" s="104"/>
      <c r="AC9838" s="104"/>
      <c r="AF9838" s="104"/>
      <c r="AG9838" s="104"/>
      <c r="AK9838" s="104"/>
      <c r="AL9838" s="104"/>
      <c r="AO9838" s="104"/>
      <c r="AP9838" s="104"/>
    </row>
    <row r="9839" spans="21:42" ht="15" customHeight="1" x14ac:dyDescent="0.25">
      <c r="U9839" s="104"/>
      <c r="AB9839" s="104"/>
      <c r="AC9839" s="104"/>
      <c r="AF9839" s="104"/>
      <c r="AG9839" s="104"/>
      <c r="AK9839" s="104"/>
      <c r="AL9839" s="104"/>
      <c r="AO9839" s="104"/>
      <c r="AP9839" s="104"/>
    </row>
    <row r="9840" spans="21:42" ht="15" customHeight="1" x14ac:dyDescent="0.25">
      <c r="U9840" s="104"/>
      <c r="AB9840" s="104"/>
      <c r="AC9840" s="104"/>
      <c r="AF9840" s="104"/>
      <c r="AG9840" s="104"/>
      <c r="AK9840" s="104"/>
      <c r="AL9840" s="104"/>
      <c r="AO9840" s="104"/>
      <c r="AP9840" s="104"/>
    </row>
    <row r="9841" spans="21:42" ht="15" customHeight="1" x14ac:dyDescent="0.25">
      <c r="U9841" s="104"/>
      <c r="AB9841" s="104"/>
      <c r="AC9841" s="104"/>
      <c r="AF9841" s="104"/>
      <c r="AG9841" s="104"/>
      <c r="AK9841" s="104"/>
      <c r="AL9841" s="104"/>
      <c r="AO9841" s="104"/>
      <c r="AP9841" s="104"/>
    </row>
    <row r="9842" spans="21:42" ht="15" customHeight="1" x14ac:dyDescent="0.25">
      <c r="U9842" s="104"/>
      <c r="AB9842" s="104"/>
      <c r="AC9842" s="104"/>
      <c r="AF9842" s="104"/>
      <c r="AG9842" s="104"/>
      <c r="AK9842" s="104"/>
      <c r="AL9842" s="104"/>
      <c r="AO9842" s="104"/>
      <c r="AP9842" s="104"/>
    </row>
    <row r="9843" spans="21:42" ht="15" customHeight="1" x14ac:dyDescent="0.25">
      <c r="U9843" s="104"/>
      <c r="AB9843" s="104"/>
      <c r="AC9843" s="104"/>
      <c r="AF9843" s="104"/>
      <c r="AG9843" s="104"/>
      <c r="AK9843" s="104"/>
      <c r="AL9843" s="104"/>
      <c r="AO9843" s="104"/>
      <c r="AP9843" s="104"/>
    </row>
    <row r="9844" spans="21:42" ht="15" customHeight="1" x14ac:dyDescent="0.25">
      <c r="U9844" s="104"/>
      <c r="AB9844" s="104"/>
      <c r="AC9844" s="104"/>
      <c r="AF9844" s="104"/>
      <c r="AG9844" s="104"/>
      <c r="AK9844" s="104"/>
      <c r="AL9844" s="104"/>
      <c r="AO9844" s="104"/>
      <c r="AP9844" s="104"/>
    </row>
    <row r="9845" spans="21:42" ht="15" customHeight="1" x14ac:dyDescent="0.25">
      <c r="U9845" s="104"/>
      <c r="AB9845" s="104"/>
      <c r="AC9845" s="104"/>
      <c r="AF9845" s="104"/>
      <c r="AG9845" s="104"/>
      <c r="AK9845" s="104"/>
      <c r="AL9845" s="104"/>
      <c r="AO9845" s="104"/>
      <c r="AP9845" s="104"/>
    </row>
    <row r="9846" spans="21:42" ht="15" customHeight="1" x14ac:dyDescent="0.25">
      <c r="U9846" s="104"/>
      <c r="AB9846" s="104"/>
      <c r="AC9846" s="104"/>
      <c r="AF9846" s="104"/>
      <c r="AG9846" s="104"/>
      <c r="AK9846" s="104"/>
      <c r="AL9846" s="104"/>
      <c r="AO9846" s="104"/>
      <c r="AP9846" s="104"/>
    </row>
    <row r="9847" spans="21:42" ht="15" customHeight="1" x14ac:dyDescent="0.25">
      <c r="U9847" s="104"/>
      <c r="AB9847" s="104"/>
      <c r="AC9847" s="104"/>
      <c r="AF9847" s="104"/>
      <c r="AG9847" s="104"/>
      <c r="AK9847" s="104"/>
      <c r="AL9847" s="104"/>
      <c r="AO9847" s="104"/>
      <c r="AP9847" s="104"/>
    </row>
    <row r="9848" spans="21:42" ht="15" customHeight="1" x14ac:dyDescent="0.25">
      <c r="U9848" s="104"/>
      <c r="AB9848" s="104"/>
      <c r="AC9848" s="104"/>
      <c r="AF9848" s="104"/>
      <c r="AG9848" s="104"/>
      <c r="AK9848" s="104"/>
      <c r="AL9848" s="104"/>
      <c r="AO9848" s="104"/>
      <c r="AP9848" s="104"/>
    </row>
    <row r="9849" spans="21:42" ht="15" customHeight="1" x14ac:dyDescent="0.25">
      <c r="U9849" s="104"/>
      <c r="AB9849" s="104"/>
      <c r="AC9849" s="104"/>
      <c r="AF9849" s="104"/>
      <c r="AG9849" s="104"/>
      <c r="AK9849" s="104"/>
      <c r="AL9849" s="104"/>
      <c r="AO9849" s="104"/>
      <c r="AP9849" s="104"/>
    </row>
    <row r="9850" spans="21:42" ht="15" customHeight="1" x14ac:dyDescent="0.25">
      <c r="U9850" s="104"/>
      <c r="AB9850" s="104"/>
      <c r="AC9850" s="104"/>
      <c r="AF9850" s="104"/>
      <c r="AG9850" s="104"/>
      <c r="AK9850" s="104"/>
      <c r="AL9850" s="104"/>
      <c r="AO9850" s="104"/>
      <c r="AP9850" s="104"/>
    </row>
    <row r="9851" spans="21:42" ht="15" customHeight="1" x14ac:dyDescent="0.25">
      <c r="U9851" s="104"/>
      <c r="AB9851" s="104"/>
      <c r="AC9851" s="104"/>
      <c r="AF9851" s="104"/>
      <c r="AG9851" s="104"/>
      <c r="AK9851" s="104"/>
      <c r="AL9851" s="104"/>
      <c r="AO9851" s="104"/>
      <c r="AP9851" s="104"/>
    </row>
    <row r="9852" spans="21:42" ht="15" customHeight="1" x14ac:dyDescent="0.25">
      <c r="U9852" s="104"/>
      <c r="AB9852" s="104"/>
      <c r="AC9852" s="104"/>
      <c r="AF9852" s="104"/>
      <c r="AG9852" s="104"/>
      <c r="AK9852" s="104"/>
      <c r="AL9852" s="104"/>
      <c r="AO9852" s="104"/>
      <c r="AP9852" s="104"/>
    </row>
    <row r="9853" spans="21:42" ht="15" customHeight="1" x14ac:dyDescent="0.25">
      <c r="U9853" s="104"/>
      <c r="AB9853" s="104"/>
      <c r="AC9853" s="104"/>
      <c r="AF9853" s="104"/>
      <c r="AG9853" s="104"/>
      <c r="AK9853" s="104"/>
      <c r="AL9853" s="104"/>
      <c r="AO9853" s="104"/>
      <c r="AP9853" s="104"/>
    </row>
    <row r="9854" spans="21:42" ht="15" customHeight="1" x14ac:dyDescent="0.25">
      <c r="U9854" s="104"/>
      <c r="AB9854" s="104"/>
      <c r="AC9854" s="104"/>
      <c r="AF9854" s="104"/>
      <c r="AG9854" s="104"/>
      <c r="AK9854" s="104"/>
      <c r="AL9854" s="104"/>
      <c r="AO9854" s="104"/>
      <c r="AP9854" s="104"/>
    </row>
    <row r="9855" spans="21:42" ht="15" customHeight="1" x14ac:dyDescent="0.25">
      <c r="U9855" s="104"/>
      <c r="AB9855" s="104"/>
      <c r="AC9855" s="104"/>
      <c r="AF9855" s="104"/>
      <c r="AG9855" s="104"/>
      <c r="AK9855" s="104"/>
      <c r="AL9855" s="104"/>
      <c r="AO9855" s="104"/>
      <c r="AP9855" s="104"/>
    </row>
    <row r="9856" spans="21:42" ht="15" customHeight="1" x14ac:dyDescent="0.25">
      <c r="U9856" s="104"/>
      <c r="AB9856" s="104"/>
      <c r="AC9856" s="104"/>
      <c r="AF9856" s="104"/>
      <c r="AG9856" s="104"/>
      <c r="AK9856" s="104"/>
      <c r="AL9856" s="104"/>
      <c r="AO9856" s="104"/>
      <c r="AP9856" s="104"/>
    </row>
    <row r="9857" spans="21:42" ht="15" customHeight="1" x14ac:dyDescent="0.25">
      <c r="U9857" s="104"/>
      <c r="AB9857" s="104"/>
      <c r="AC9857" s="104"/>
      <c r="AF9857" s="104"/>
      <c r="AG9857" s="104"/>
      <c r="AK9857" s="104"/>
      <c r="AL9857" s="104"/>
      <c r="AO9857" s="104"/>
      <c r="AP9857" s="104"/>
    </row>
    <row r="9858" spans="21:42" ht="15" customHeight="1" x14ac:dyDescent="0.25">
      <c r="U9858" s="104"/>
      <c r="AB9858" s="104"/>
      <c r="AC9858" s="104"/>
      <c r="AF9858" s="104"/>
      <c r="AG9858" s="104"/>
      <c r="AK9858" s="104"/>
      <c r="AL9858" s="104"/>
      <c r="AO9858" s="104"/>
      <c r="AP9858" s="104"/>
    </row>
    <row r="9859" spans="21:42" ht="15" customHeight="1" x14ac:dyDescent="0.25">
      <c r="U9859" s="104"/>
      <c r="AB9859" s="104"/>
      <c r="AC9859" s="104"/>
      <c r="AF9859" s="104"/>
      <c r="AG9859" s="104"/>
      <c r="AK9859" s="104"/>
      <c r="AL9859" s="104"/>
      <c r="AO9859" s="104"/>
      <c r="AP9859" s="104"/>
    </row>
    <row r="9860" spans="21:42" ht="15" customHeight="1" x14ac:dyDescent="0.25">
      <c r="U9860" s="104"/>
      <c r="AB9860" s="104"/>
      <c r="AC9860" s="104"/>
      <c r="AF9860" s="104"/>
      <c r="AG9860" s="104"/>
      <c r="AK9860" s="104"/>
      <c r="AL9860" s="104"/>
      <c r="AO9860" s="104"/>
      <c r="AP9860" s="104"/>
    </row>
    <row r="9861" spans="21:42" ht="15" customHeight="1" x14ac:dyDescent="0.25">
      <c r="U9861" s="104"/>
      <c r="AB9861" s="104"/>
      <c r="AC9861" s="104"/>
      <c r="AF9861" s="104"/>
      <c r="AG9861" s="104"/>
      <c r="AK9861" s="104"/>
      <c r="AL9861" s="104"/>
      <c r="AO9861" s="104"/>
      <c r="AP9861" s="104"/>
    </row>
    <row r="9862" spans="21:42" ht="15" customHeight="1" x14ac:dyDescent="0.25">
      <c r="U9862" s="104"/>
      <c r="AB9862" s="104"/>
      <c r="AC9862" s="104"/>
      <c r="AF9862" s="104"/>
      <c r="AG9862" s="104"/>
      <c r="AK9862" s="104"/>
      <c r="AL9862" s="104"/>
      <c r="AO9862" s="104"/>
      <c r="AP9862" s="104"/>
    </row>
    <row r="9863" spans="21:42" ht="15" customHeight="1" x14ac:dyDescent="0.25">
      <c r="U9863" s="104"/>
      <c r="AB9863" s="104"/>
      <c r="AC9863" s="104"/>
      <c r="AF9863" s="104"/>
      <c r="AG9863" s="104"/>
      <c r="AK9863" s="104"/>
      <c r="AL9863" s="104"/>
      <c r="AO9863" s="104"/>
      <c r="AP9863" s="104"/>
    </row>
    <row r="9864" spans="21:42" ht="15" customHeight="1" x14ac:dyDescent="0.25">
      <c r="U9864" s="104"/>
      <c r="AB9864" s="104"/>
      <c r="AC9864" s="104"/>
      <c r="AF9864" s="104"/>
      <c r="AG9864" s="104"/>
      <c r="AK9864" s="104"/>
      <c r="AL9864" s="104"/>
      <c r="AO9864" s="104"/>
      <c r="AP9864" s="104"/>
    </row>
    <row r="9865" spans="21:42" ht="15" customHeight="1" x14ac:dyDescent="0.25">
      <c r="U9865" s="104"/>
      <c r="AB9865" s="104"/>
      <c r="AC9865" s="104"/>
      <c r="AF9865" s="104"/>
      <c r="AG9865" s="104"/>
      <c r="AK9865" s="104"/>
      <c r="AL9865" s="104"/>
      <c r="AO9865" s="104"/>
      <c r="AP9865" s="104"/>
    </row>
    <row r="9866" spans="21:42" ht="15" customHeight="1" x14ac:dyDescent="0.25">
      <c r="U9866" s="104"/>
      <c r="AB9866" s="104"/>
      <c r="AC9866" s="104"/>
      <c r="AF9866" s="104"/>
      <c r="AG9866" s="104"/>
      <c r="AK9866" s="104"/>
      <c r="AL9866" s="104"/>
      <c r="AO9866" s="104"/>
      <c r="AP9866" s="104"/>
    </row>
    <row r="9867" spans="21:42" ht="15" customHeight="1" x14ac:dyDescent="0.25">
      <c r="U9867" s="104"/>
      <c r="AB9867" s="104"/>
      <c r="AC9867" s="104"/>
      <c r="AF9867" s="104"/>
      <c r="AG9867" s="104"/>
      <c r="AK9867" s="104"/>
      <c r="AL9867" s="104"/>
      <c r="AO9867" s="104"/>
      <c r="AP9867" s="104"/>
    </row>
    <row r="9868" spans="21:42" ht="15" customHeight="1" x14ac:dyDescent="0.25">
      <c r="U9868" s="104"/>
      <c r="AB9868" s="104"/>
      <c r="AC9868" s="104"/>
      <c r="AF9868" s="104"/>
      <c r="AG9868" s="104"/>
      <c r="AK9868" s="104"/>
      <c r="AL9868" s="104"/>
      <c r="AO9868" s="104"/>
      <c r="AP9868" s="104"/>
    </row>
    <row r="9869" spans="21:42" ht="15" customHeight="1" x14ac:dyDescent="0.25">
      <c r="U9869" s="104"/>
      <c r="AB9869" s="104"/>
      <c r="AC9869" s="104"/>
      <c r="AF9869" s="104"/>
      <c r="AG9869" s="104"/>
      <c r="AK9869" s="104"/>
      <c r="AL9869" s="104"/>
      <c r="AO9869" s="104"/>
      <c r="AP9869" s="104"/>
    </row>
    <row r="9870" spans="21:42" ht="15" customHeight="1" x14ac:dyDescent="0.25">
      <c r="U9870" s="104"/>
      <c r="AB9870" s="104"/>
      <c r="AC9870" s="104"/>
      <c r="AF9870" s="104"/>
      <c r="AG9870" s="104"/>
      <c r="AK9870" s="104"/>
      <c r="AL9870" s="104"/>
      <c r="AO9870" s="104"/>
      <c r="AP9870" s="104"/>
    </row>
    <row r="9871" spans="21:42" ht="15" customHeight="1" x14ac:dyDescent="0.25">
      <c r="U9871" s="104"/>
      <c r="AB9871" s="104"/>
      <c r="AC9871" s="104"/>
      <c r="AF9871" s="104"/>
      <c r="AG9871" s="104"/>
      <c r="AK9871" s="104"/>
      <c r="AL9871" s="104"/>
      <c r="AO9871" s="104"/>
      <c r="AP9871" s="104"/>
    </row>
    <row r="9872" spans="21:42" ht="15" customHeight="1" x14ac:dyDescent="0.25">
      <c r="U9872" s="104"/>
      <c r="AB9872" s="104"/>
      <c r="AC9872" s="104"/>
      <c r="AF9872" s="104"/>
      <c r="AG9872" s="104"/>
      <c r="AK9872" s="104"/>
      <c r="AL9872" s="104"/>
      <c r="AO9872" s="104"/>
      <c r="AP9872" s="104"/>
    </row>
    <row r="9873" spans="21:42" ht="15" customHeight="1" x14ac:dyDescent="0.25">
      <c r="U9873" s="104"/>
      <c r="AB9873" s="104"/>
      <c r="AC9873" s="104"/>
      <c r="AF9873" s="104"/>
      <c r="AG9873" s="104"/>
      <c r="AK9873" s="104"/>
      <c r="AL9873" s="104"/>
      <c r="AO9873" s="104"/>
      <c r="AP9873" s="104"/>
    </row>
    <row r="9874" spans="21:42" ht="15" customHeight="1" x14ac:dyDescent="0.25">
      <c r="U9874" s="104"/>
      <c r="AB9874" s="104"/>
      <c r="AC9874" s="104"/>
      <c r="AF9874" s="104"/>
      <c r="AG9874" s="104"/>
      <c r="AK9874" s="104"/>
      <c r="AL9874" s="104"/>
      <c r="AO9874" s="104"/>
      <c r="AP9874" s="104"/>
    </row>
    <row r="9875" spans="21:42" ht="15" customHeight="1" x14ac:dyDescent="0.25">
      <c r="U9875" s="104"/>
      <c r="AB9875" s="104"/>
      <c r="AC9875" s="104"/>
      <c r="AF9875" s="104"/>
      <c r="AG9875" s="104"/>
      <c r="AK9875" s="104"/>
      <c r="AL9875" s="104"/>
      <c r="AO9875" s="104"/>
      <c r="AP9875" s="104"/>
    </row>
    <row r="9876" spans="21:42" ht="15" customHeight="1" x14ac:dyDescent="0.25">
      <c r="U9876" s="104"/>
      <c r="AB9876" s="104"/>
      <c r="AC9876" s="104"/>
      <c r="AF9876" s="104"/>
      <c r="AG9876" s="104"/>
      <c r="AK9876" s="104"/>
      <c r="AL9876" s="104"/>
      <c r="AO9876" s="104"/>
      <c r="AP9876" s="104"/>
    </row>
    <row r="9877" spans="21:42" ht="15" customHeight="1" x14ac:dyDescent="0.25">
      <c r="U9877" s="104"/>
      <c r="AB9877" s="104"/>
      <c r="AC9877" s="104"/>
      <c r="AF9877" s="104"/>
      <c r="AG9877" s="104"/>
      <c r="AK9877" s="104"/>
      <c r="AL9877" s="104"/>
      <c r="AO9877" s="104"/>
      <c r="AP9877" s="104"/>
    </row>
    <row r="9878" spans="21:42" ht="15" customHeight="1" x14ac:dyDescent="0.25">
      <c r="U9878" s="104"/>
      <c r="AB9878" s="104"/>
      <c r="AC9878" s="104"/>
      <c r="AF9878" s="104"/>
      <c r="AG9878" s="104"/>
      <c r="AK9878" s="104"/>
      <c r="AL9878" s="104"/>
      <c r="AO9878" s="104"/>
      <c r="AP9878" s="104"/>
    </row>
    <row r="9879" spans="21:42" ht="15" customHeight="1" x14ac:dyDescent="0.25">
      <c r="U9879" s="104"/>
      <c r="AB9879" s="104"/>
      <c r="AC9879" s="104"/>
      <c r="AF9879" s="104"/>
      <c r="AG9879" s="104"/>
      <c r="AK9879" s="104"/>
      <c r="AL9879" s="104"/>
      <c r="AO9879" s="104"/>
      <c r="AP9879" s="104"/>
    </row>
    <row r="9880" spans="21:42" ht="15" customHeight="1" x14ac:dyDescent="0.25">
      <c r="U9880" s="104"/>
      <c r="AB9880" s="104"/>
      <c r="AC9880" s="104"/>
      <c r="AF9880" s="104"/>
      <c r="AG9880" s="104"/>
      <c r="AK9880" s="104"/>
      <c r="AL9880" s="104"/>
      <c r="AO9880" s="104"/>
      <c r="AP9880" s="104"/>
    </row>
    <row r="9881" spans="21:42" ht="15" customHeight="1" x14ac:dyDescent="0.25">
      <c r="U9881" s="104"/>
      <c r="AB9881" s="104"/>
      <c r="AC9881" s="104"/>
      <c r="AF9881" s="104"/>
      <c r="AG9881" s="104"/>
      <c r="AK9881" s="104"/>
      <c r="AL9881" s="104"/>
      <c r="AO9881" s="104"/>
      <c r="AP9881" s="104"/>
    </row>
    <row r="9882" spans="21:42" ht="15" customHeight="1" x14ac:dyDescent="0.25">
      <c r="U9882" s="104"/>
      <c r="AB9882" s="104"/>
      <c r="AC9882" s="104"/>
      <c r="AF9882" s="104"/>
      <c r="AG9882" s="104"/>
      <c r="AK9882" s="104"/>
      <c r="AL9882" s="104"/>
      <c r="AO9882" s="104"/>
      <c r="AP9882" s="104"/>
    </row>
    <row r="9883" spans="21:42" ht="15" customHeight="1" x14ac:dyDescent="0.25">
      <c r="U9883" s="104"/>
      <c r="AB9883" s="104"/>
      <c r="AC9883" s="104"/>
      <c r="AF9883" s="104"/>
      <c r="AG9883" s="104"/>
      <c r="AK9883" s="104"/>
      <c r="AL9883" s="104"/>
      <c r="AO9883" s="104"/>
      <c r="AP9883" s="104"/>
    </row>
    <row r="9884" spans="21:42" ht="15" customHeight="1" x14ac:dyDescent="0.25">
      <c r="U9884" s="104"/>
      <c r="AB9884" s="104"/>
      <c r="AC9884" s="104"/>
      <c r="AF9884" s="104"/>
      <c r="AG9884" s="104"/>
      <c r="AK9884" s="104"/>
      <c r="AL9884" s="104"/>
      <c r="AO9884" s="104"/>
      <c r="AP9884" s="104"/>
    </row>
    <row r="9885" spans="21:42" ht="15" customHeight="1" x14ac:dyDescent="0.25">
      <c r="U9885" s="104"/>
      <c r="AB9885" s="104"/>
      <c r="AC9885" s="104"/>
      <c r="AF9885" s="104"/>
      <c r="AG9885" s="104"/>
      <c r="AK9885" s="104"/>
      <c r="AL9885" s="104"/>
      <c r="AO9885" s="104"/>
      <c r="AP9885" s="104"/>
    </row>
    <row r="9886" spans="21:42" ht="15" customHeight="1" x14ac:dyDescent="0.25">
      <c r="U9886" s="104"/>
      <c r="AB9886" s="104"/>
      <c r="AC9886" s="104"/>
      <c r="AF9886" s="104"/>
      <c r="AG9886" s="104"/>
      <c r="AK9886" s="104"/>
      <c r="AL9886" s="104"/>
      <c r="AO9886" s="104"/>
      <c r="AP9886" s="104"/>
    </row>
    <row r="9887" spans="21:42" ht="15" customHeight="1" x14ac:dyDescent="0.25">
      <c r="U9887" s="104"/>
      <c r="AB9887" s="104"/>
      <c r="AC9887" s="104"/>
      <c r="AF9887" s="104"/>
      <c r="AG9887" s="104"/>
      <c r="AK9887" s="104"/>
      <c r="AL9887" s="104"/>
      <c r="AO9887" s="104"/>
      <c r="AP9887" s="104"/>
    </row>
    <row r="9888" spans="21:42" ht="15" customHeight="1" x14ac:dyDescent="0.25">
      <c r="U9888" s="104"/>
      <c r="AB9888" s="104"/>
      <c r="AC9888" s="104"/>
      <c r="AF9888" s="104"/>
      <c r="AG9888" s="104"/>
      <c r="AK9888" s="104"/>
      <c r="AL9888" s="104"/>
      <c r="AO9888" s="104"/>
      <c r="AP9888" s="104"/>
    </row>
    <row r="9889" spans="21:42" ht="15" customHeight="1" x14ac:dyDescent="0.25">
      <c r="U9889" s="104"/>
      <c r="AB9889" s="104"/>
      <c r="AC9889" s="104"/>
      <c r="AF9889" s="104"/>
      <c r="AG9889" s="104"/>
      <c r="AK9889" s="104"/>
      <c r="AL9889" s="104"/>
      <c r="AO9889" s="104"/>
      <c r="AP9889" s="104"/>
    </row>
    <row r="9890" spans="21:42" ht="15" customHeight="1" x14ac:dyDescent="0.25">
      <c r="U9890" s="104"/>
      <c r="AB9890" s="104"/>
      <c r="AC9890" s="104"/>
      <c r="AF9890" s="104"/>
      <c r="AG9890" s="104"/>
      <c r="AK9890" s="104"/>
      <c r="AL9890" s="104"/>
      <c r="AO9890" s="104"/>
      <c r="AP9890" s="104"/>
    </row>
    <row r="9891" spans="21:42" ht="15" customHeight="1" x14ac:dyDescent="0.25">
      <c r="U9891" s="104"/>
      <c r="AB9891" s="104"/>
      <c r="AC9891" s="104"/>
      <c r="AF9891" s="104"/>
      <c r="AG9891" s="104"/>
      <c r="AK9891" s="104"/>
      <c r="AL9891" s="104"/>
      <c r="AO9891" s="104"/>
      <c r="AP9891" s="104"/>
    </row>
    <row r="9892" spans="21:42" ht="15" customHeight="1" x14ac:dyDescent="0.25">
      <c r="U9892" s="104"/>
      <c r="AB9892" s="104"/>
      <c r="AC9892" s="104"/>
      <c r="AF9892" s="104"/>
      <c r="AG9892" s="104"/>
      <c r="AK9892" s="104"/>
      <c r="AL9892" s="104"/>
      <c r="AO9892" s="104"/>
      <c r="AP9892" s="104"/>
    </row>
    <row r="9893" spans="21:42" ht="15" customHeight="1" x14ac:dyDescent="0.25">
      <c r="U9893" s="104"/>
      <c r="AB9893" s="104"/>
      <c r="AC9893" s="104"/>
      <c r="AF9893" s="104"/>
      <c r="AG9893" s="104"/>
      <c r="AK9893" s="104"/>
      <c r="AL9893" s="104"/>
      <c r="AO9893" s="104"/>
      <c r="AP9893" s="104"/>
    </row>
    <row r="9894" spans="21:42" ht="15" customHeight="1" x14ac:dyDescent="0.25">
      <c r="U9894" s="104"/>
      <c r="AB9894" s="104"/>
      <c r="AC9894" s="104"/>
      <c r="AF9894" s="104"/>
      <c r="AG9894" s="104"/>
      <c r="AK9894" s="104"/>
      <c r="AL9894" s="104"/>
      <c r="AO9894" s="104"/>
      <c r="AP9894" s="104"/>
    </row>
    <row r="9895" spans="21:42" ht="15" customHeight="1" x14ac:dyDescent="0.25">
      <c r="U9895" s="104"/>
      <c r="AB9895" s="104"/>
      <c r="AC9895" s="104"/>
      <c r="AF9895" s="104"/>
      <c r="AG9895" s="104"/>
      <c r="AK9895" s="104"/>
      <c r="AL9895" s="104"/>
      <c r="AO9895" s="104"/>
      <c r="AP9895" s="104"/>
    </row>
    <row r="9896" spans="21:42" ht="15" customHeight="1" x14ac:dyDescent="0.25">
      <c r="U9896" s="104"/>
      <c r="AB9896" s="104"/>
      <c r="AC9896" s="104"/>
      <c r="AF9896" s="104"/>
      <c r="AG9896" s="104"/>
      <c r="AK9896" s="104"/>
      <c r="AL9896" s="104"/>
      <c r="AO9896" s="104"/>
      <c r="AP9896" s="104"/>
    </row>
    <row r="9897" spans="21:42" ht="15" customHeight="1" x14ac:dyDescent="0.25">
      <c r="U9897" s="104"/>
      <c r="AB9897" s="104"/>
      <c r="AC9897" s="104"/>
      <c r="AF9897" s="104"/>
      <c r="AG9897" s="104"/>
      <c r="AK9897" s="104"/>
      <c r="AL9897" s="104"/>
      <c r="AO9897" s="104"/>
      <c r="AP9897" s="104"/>
    </row>
    <row r="9898" spans="21:42" ht="15" customHeight="1" x14ac:dyDescent="0.25">
      <c r="U9898" s="104"/>
      <c r="AB9898" s="104"/>
      <c r="AC9898" s="104"/>
      <c r="AF9898" s="104"/>
      <c r="AG9898" s="104"/>
      <c r="AK9898" s="104"/>
      <c r="AL9898" s="104"/>
      <c r="AO9898" s="104"/>
      <c r="AP9898" s="104"/>
    </row>
    <row r="9899" spans="21:42" ht="15" customHeight="1" x14ac:dyDescent="0.25">
      <c r="U9899" s="104"/>
      <c r="AB9899" s="104"/>
      <c r="AC9899" s="104"/>
      <c r="AF9899" s="104"/>
      <c r="AG9899" s="104"/>
      <c r="AK9899" s="104"/>
      <c r="AL9899" s="104"/>
      <c r="AO9899" s="104"/>
      <c r="AP9899" s="104"/>
    </row>
    <row r="9900" spans="21:42" ht="15" customHeight="1" x14ac:dyDescent="0.25">
      <c r="U9900" s="104"/>
      <c r="AB9900" s="104"/>
      <c r="AC9900" s="104"/>
      <c r="AF9900" s="104"/>
      <c r="AG9900" s="104"/>
      <c r="AK9900" s="104"/>
      <c r="AL9900" s="104"/>
      <c r="AO9900" s="104"/>
      <c r="AP9900" s="104"/>
    </row>
    <row r="9901" spans="21:42" ht="15" customHeight="1" x14ac:dyDescent="0.25">
      <c r="U9901" s="104"/>
      <c r="AB9901" s="104"/>
      <c r="AC9901" s="104"/>
      <c r="AF9901" s="104"/>
      <c r="AG9901" s="104"/>
      <c r="AK9901" s="104"/>
      <c r="AL9901" s="104"/>
      <c r="AO9901" s="104"/>
      <c r="AP9901" s="104"/>
    </row>
    <row r="9902" spans="21:42" ht="15" customHeight="1" x14ac:dyDescent="0.25">
      <c r="U9902" s="104"/>
      <c r="AB9902" s="104"/>
      <c r="AC9902" s="104"/>
      <c r="AF9902" s="104"/>
      <c r="AG9902" s="104"/>
      <c r="AK9902" s="104"/>
      <c r="AL9902" s="104"/>
      <c r="AO9902" s="104"/>
      <c r="AP9902" s="104"/>
    </row>
    <row r="9903" spans="21:42" ht="15" customHeight="1" x14ac:dyDescent="0.25">
      <c r="U9903" s="104"/>
      <c r="AB9903" s="104"/>
      <c r="AC9903" s="104"/>
      <c r="AF9903" s="104"/>
      <c r="AG9903" s="104"/>
      <c r="AK9903" s="104"/>
      <c r="AL9903" s="104"/>
      <c r="AO9903" s="104"/>
      <c r="AP9903" s="104"/>
    </row>
    <row r="9904" spans="21:42" ht="15" customHeight="1" x14ac:dyDescent="0.25">
      <c r="U9904" s="104"/>
      <c r="AB9904" s="104"/>
      <c r="AC9904" s="104"/>
      <c r="AF9904" s="104"/>
      <c r="AG9904" s="104"/>
      <c r="AK9904" s="104"/>
      <c r="AL9904" s="104"/>
      <c r="AO9904" s="104"/>
      <c r="AP9904" s="104"/>
    </row>
    <row r="9905" spans="21:42" ht="15" customHeight="1" x14ac:dyDescent="0.25">
      <c r="U9905" s="104"/>
      <c r="AB9905" s="104"/>
      <c r="AC9905" s="104"/>
      <c r="AF9905" s="104"/>
      <c r="AG9905" s="104"/>
      <c r="AK9905" s="104"/>
      <c r="AL9905" s="104"/>
      <c r="AO9905" s="104"/>
      <c r="AP9905" s="104"/>
    </row>
    <row r="9906" spans="21:42" ht="15" customHeight="1" x14ac:dyDescent="0.25">
      <c r="U9906" s="104"/>
      <c r="AB9906" s="104"/>
      <c r="AC9906" s="104"/>
      <c r="AF9906" s="104"/>
      <c r="AG9906" s="104"/>
      <c r="AK9906" s="104"/>
      <c r="AL9906" s="104"/>
      <c r="AO9906" s="104"/>
      <c r="AP9906" s="104"/>
    </row>
    <row r="9907" spans="21:42" ht="15" customHeight="1" x14ac:dyDescent="0.25">
      <c r="U9907" s="104"/>
      <c r="AB9907" s="104"/>
      <c r="AC9907" s="104"/>
      <c r="AF9907" s="104"/>
      <c r="AG9907" s="104"/>
      <c r="AK9907" s="104"/>
      <c r="AL9907" s="104"/>
      <c r="AO9907" s="104"/>
      <c r="AP9907" s="104"/>
    </row>
    <row r="9908" spans="21:42" ht="15" customHeight="1" x14ac:dyDescent="0.25">
      <c r="U9908" s="104"/>
      <c r="AB9908" s="104"/>
      <c r="AC9908" s="104"/>
      <c r="AF9908" s="104"/>
      <c r="AG9908" s="104"/>
      <c r="AK9908" s="104"/>
      <c r="AL9908" s="104"/>
      <c r="AO9908" s="104"/>
      <c r="AP9908" s="104"/>
    </row>
    <row r="9909" spans="21:42" ht="15" customHeight="1" x14ac:dyDescent="0.25">
      <c r="U9909" s="104"/>
      <c r="AB9909" s="104"/>
      <c r="AC9909" s="104"/>
      <c r="AF9909" s="104"/>
      <c r="AG9909" s="104"/>
      <c r="AK9909" s="104"/>
      <c r="AL9909" s="104"/>
      <c r="AO9909" s="104"/>
      <c r="AP9909" s="104"/>
    </row>
    <row r="9910" spans="21:42" ht="15" customHeight="1" x14ac:dyDescent="0.25">
      <c r="U9910" s="104"/>
      <c r="AB9910" s="104"/>
      <c r="AC9910" s="104"/>
      <c r="AF9910" s="104"/>
      <c r="AG9910" s="104"/>
      <c r="AK9910" s="104"/>
      <c r="AL9910" s="104"/>
      <c r="AO9910" s="104"/>
      <c r="AP9910" s="104"/>
    </row>
    <row r="9911" spans="21:42" ht="15" customHeight="1" x14ac:dyDescent="0.25">
      <c r="U9911" s="104"/>
      <c r="AB9911" s="104"/>
      <c r="AC9911" s="104"/>
      <c r="AF9911" s="104"/>
      <c r="AG9911" s="104"/>
      <c r="AK9911" s="104"/>
      <c r="AL9911" s="104"/>
      <c r="AO9911" s="104"/>
      <c r="AP9911" s="104"/>
    </row>
    <row r="9912" spans="21:42" ht="15" customHeight="1" x14ac:dyDescent="0.25">
      <c r="U9912" s="104"/>
      <c r="AB9912" s="104"/>
      <c r="AC9912" s="104"/>
      <c r="AF9912" s="104"/>
      <c r="AG9912" s="104"/>
      <c r="AK9912" s="104"/>
      <c r="AL9912" s="104"/>
      <c r="AO9912" s="104"/>
      <c r="AP9912" s="104"/>
    </row>
    <row r="9913" spans="21:42" ht="15" customHeight="1" x14ac:dyDescent="0.25">
      <c r="U9913" s="104"/>
      <c r="AB9913" s="104"/>
      <c r="AC9913" s="104"/>
      <c r="AF9913" s="104"/>
      <c r="AG9913" s="104"/>
      <c r="AK9913" s="104"/>
      <c r="AL9913" s="104"/>
      <c r="AO9913" s="104"/>
      <c r="AP9913" s="104"/>
    </row>
    <row r="9914" spans="21:42" ht="15" customHeight="1" x14ac:dyDescent="0.25">
      <c r="U9914" s="104"/>
      <c r="AB9914" s="104"/>
      <c r="AC9914" s="104"/>
      <c r="AF9914" s="104"/>
      <c r="AG9914" s="104"/>
      <c r="AK9914" s="104"/>
      <c r="AL9914" s="104"/>
      <c r="AO9914" s="104"/>
      <c r="AP9914" s="104"/>
    </row>
    <row r="9915" spans="21:42" ht="15" customHeight="1" x14ac:dyDescent="0.25">
      <c r="U9915" s="104"/>
      <c r="AB9915" s="104"/>
      <c r="AC9915" s="104"/>
      <c r="AF9915" s="104"/>
      <c r="AG9915" s="104"/>
      <c r="AK9915" s="104"/>
      <c r="AL9915" s="104"/>
      <c r="AO9915" s="104"/>
      <c r="AP9915" s="104"/>
    </row>
    <row r="9916" spans="21:42" ht="15" customHeight="1" x14ac:dyDescent="0.25">
      <c r="U9916" s="104"/>
      <c r="AB9916" s="104"/>
      <c r="AC9916" s="104"/>
      <c r="AF9916" s="104"/>
      <c r="AG9916" s="104"/>
      <c r="AK9916" s="104"/>
      <c r="AL9916" s="104"/>
      <c r="AO9916" s="104"/>
      <c r="AP9916" s="104"/>
    </row>
    <row r="9917" spans="21:42" ht="15" customHeight="1" x14ac:dyDescent="0.25">
      <c r="U9917" s="104"/>
      <c r="AB9917" s="104"/>
      <c r="AC9917" s="104"/>
      <c r="AF9917" s="104"/>
      <c r="AG9917" s="104"/>
      <c r="AK9917" s="104"/>
      <c r="AL9917" s="104"/>
      <c r="AO9917" s="104"/>
      <c r="AP9917" s="104"/>
    </row>
    <row r="9918" spans="21:42" ht="15" customHeight="1" x14ac:dyDescent="0.25">
      <c r="U9918" s="104"/>
      <c r="AB9918" s="104"/>
      <c r="AC9918" s="104"/>
      <c r="AF9918" s="104"/>
      <c r="AG9918" s="104"/>
      <c r="AK9918" s="104"/>
      <c r="AL9918" s="104"/>
      <c r="AO9918" s="104"/>
      <c r="AP9918" s="104"/>
    </row>
    <row r="9919" spans="21:42" ht="15" customHeight="1" x14ac:dyDescent="0.25">
      <c r="U9919" s="104"/>
      <c r="AB9919" s="104"/>
      <c r="AC9919" s="104"/>
      <c r="AF9919" s="104"/>
      <c r="AG9919" s="104"/>
      <c r="AK9919" s="104"/>
      <c r="AL9919" s="104"/>
      <c r="AO9919" s="104"/>
      <c r="AP9919" s="104"/>
    </row>
    <row r="9920" spans="21:42" ht="15" customHeight="1" x14ac:dyDescent="0.25">
      <c r="U9920" s="104"/>
      <c r="AB9920" s="104"/>
      <c r="AC9920" s="104"/>
      <c r="AF9920" s="104"/>
      <c r="AG9920" s="104"/>
      <c r="AK9920" s="104"/>
      <c r="AL9920" s="104"/>
      <c r="AO9920" s="104"/>
      <c r="AP9920" s="104"/>
    </row>
    <row r="9921" spans="21:42" ht="15" customHeight="1" x14ac:dyDescent="0.25">
      <c r="U9921" s="104"/>
      <c r="AB9921" s="104"/>
      <c r="AC9921" s="104"/>
      <c r="AF9921" s="104"/>
      <c r="AG9921" s="104"/>
      <c r="AK9921" s="104"/>
      <c r="AL9921" s="104"/>
      <c r="AO9921" s="104"/>
      <c r="AP9921" s="104"/>
    </row>
    <row r="9922" spans="21:42" ht="15" customHeight="1" x14ac:dyDescent="0.25">
      <c r="U9922" s="104"/>
      <c r="AB9922" s="104"/>
      <c r="AC9922" s="104"/>
      <c r="AF9922" s="104"/>
      <c r="AG9922" s="104"/>
      <c r="AK9922" s="104"/>
      <c r="AL9922" s="104"/>
      <c r="AO9922" s="104"/>
      <c r="AP9922" s="104"/>
    </row>
    <row r="9923" spans="21:42" ht="15" customHeight="1" x14ac:dyDescent="0.25">
      <c r="U9923" s="104"/>
      <c r="AB9923" s="104"/>
      <c r="AC9923" s="104"/>
      <c r="AF9923" s="104"/>
      <c r="AG9923" s="104"/>
      <c r="AK9923" s="104"/>
      <c r="AL9923" s="104"/>
      <c r="AO9923" s="104"/>
      <c r="AP9923" s="104"/>
    </row>
    <row r="9924" spans="21:42" ht="15" customHeight="1" x14ac:dyDescent="0.25">
      <c r="U9924" s="104"/>
      <c r="AB9924" s="104"/>
      <c r="AC9924" s="104"/>
      <c r="AF9924" s="104"/>
      <c r="AG9924" s="104"/>
      <c r="AK9924" s="104"/>
      <c r="AL9924" s="104"/>
      <c r="AO9924" s="104"/>
      <c r="AP9924" s="104"/>
    </row>
    <row r="9925" spans="21:42" ht="15" customHeight="1" x14ac:dyDescent="0.25">
      <c r="U9925" s="104"/>
      <c r="AB9925" s="104"/>
      <c r="AC9925" s="104"/>
      <c r="AF9925" s="104"/>
      <c r="AG9925" s="104"/>
      <c r="AK9925" s="104"/>
      <c r="AL9925" s="104"/>
      <c r="AO9925" s="104"/>
      <c r="AP9925" s="104"/>
    </row>
    <row r="9926" spans="21:42" ht="15" customHeight="1" x14ac:dyDescent="0.25">
      <c r="U9926" s="104"/>
      <c r="AB9926" s="104"/>
      <c r="AC9926" s="104"/>
      <c r="AF9926" s="104"/>
      <c r="AG9926" s="104"/>
      <c r="AK9926" s="104"/>
      <c r="AL9926" s="104"/>
      <c r="AO9926" s="104"/>
      <c r="AP9926" s="104"/>
    </row>
    <row r="9927" spans="21:42" ht="15" customHeight="1" x14ac:dyDescent="0.25">
      <c r="U9927" s="104"/>
      <c r="AB9927" s="104"/>
      <c r="AC9927" s="104"/>
      <c r="AF9927" s="104"/>
      <c r="AG9927" s="104"/>
      <c r="AK9927" s="104"/>
      <c r="AL9927" s="104"/>
      <c r="AO9927" s="104"/>
      <c r="AP9927" s="104"/>
    </row>
    <row r="9928" spans="21:42" ht="15" customHeight="1" x14ac:dyDescent="0.25">
      <c r="U9928" s="104"/>
      <c r="AB9928" s="104"/>
      <c r="AC9928" s="104"/>
      <c r="AF9928" s="104"/>
      <c r="AG9928" s="104"/>
      <c r="AK9928" s="104"/>
      <c r="AL9928" s="104"/>
      <c r="AO9928" s="104"/>
      <c r="AP9928" s="104"/>
    </row>
    <row r="9929" spans="21:42" ht="15" customHeight="1" x14ac:dyDescent="0.25">
      <c r="U9929" s="104"/>
      <c r="AB9929" s="104"/>
      <c r="AC9929" s="104"/>
      <c r="AF9929" s="104"/>
      <c r="AG9929" s="104"/>
      <c r="AK9929" s="104"/>
      <c r="AL9929" s="104"/>
      <c r="AO9929" s="104"/>
      <c r="AP9929" s="104"/>
    </row>
    <row r="9930" spans="21:42" ht="15" customHeight="1" x14ac:dyDescent="0.25">
      <c r="U9930" s="104"/>
      <c r="AB9930" s="104"/>
      <c r="AC9930" s="104"/>
      <c r="AF9930" s="104"/>
      <c r="AG9930" s="104"/>
      <c r="AK9930" s="104"/>
      <c r="AL9930" s="104"/>
      <c r="AO9930" s="104"/>
      <c r="AP9930" s="104"/>
    </row>
    <row r="9931" spans="21:42" ht="15" customHeight="1" x14ac:dyDescent="0.25">
      <c r="U9931" s="104"/>
      <c r="AB9931" s="104"/>
      <c r="AC9931" s="104"/>
      <c r="AF9931" s="104"/>
      <c r="AG9931" s="104"/>
      <c r="AK9931" s="104"/>
      <c r="AL9931" s="104"/>
      <c r="AO9931" s="104"/>
      <c r="AP9931" s="104"/>
    </row>
    <row r="9932" spans="21:42" ht="15" customHeight="1" x14ac:dyDescent="0.25">
      <c r="U9932" s="104"/>
      <c r="AB9932" s="104"/>
      <c r="AC9932" s="104"/>
      <c r="AF9932" s="104"/>
      <c r="AG9932" s="104"/>
      <c r="AK9932" s="104"/>
      <c r="AL9932" s="104"/>
      <c r="AO9932" s="104"/>
      <c r="AP9932" s="104"/>
    </row>
    <row r="9933" spans="21:42" ht="15" customHeight="1" x14ac:dyDescent="0.25">
      <c r="U9933" s="104"/>
      <c r="AB9933" s="104"/>
      <c r="AC9933" s="104"/>
      <c r="AF9933" s="104"/>
      <c r="AG9933" s="104"/>
      <c r="AK9933" s="104"/>
      <c r="AL9933" s="104"/>
      <c r="AO9933" s="104"/>
      <c r="AP9933" s="104"/>
    </row>
    <row r="9934" spans="21:42" ht="15" customHeight="1" x14ac:dyDescent="0.25">
      <c r="U9934" s="104"/>
      <c r="AB9934" s="104"/>
      <c r="AC9934" s="104"/>
      <c r="AF9934" s="104"/>
      <c r="AG9934" s="104"/>
      <c r="AK9934" s="104"/>
      <c r="AL9934" s="104"/>
      <c r="AO9934" s="104"/>
      <c r="AP9934" s="104"/>
    </row>
    <row r="9935" spans="21:42" ht="15" customHeight="1" x14ac:dyDescent="0.25">
      <c r="U9935" s="104"/>
      <c r="AB9935" s="104"/>
      <c r="AC9935" s="104"/>
      <c r="AF9935" s="104"/>
      <c r="AG9935" s="104"/>
      <c r="AK9935" s="104"/>
      <c r="AL9935" s="104"/>
      <c r="AO9935" s="104"/>
      <c r="AP9935" s="104"/>
    </row>
    <row r="9936" spans="21:42" ht="15" customHeight="1" x14ac:dyDescent="0.25">
      <c r="U9936" s="104"/>
      <c r="AB9936" s="104"/>
      <c r="AC9936" s="104"/>
      <c r="AF9936" s="104"/>
      <c r="AG9936" s="104"/>
      <c r="AK9936" s="104"/>
      <c r="AL9936" s="104"/>
      <c r="AO9936" s="104"/>
      <c r="AP9936" s="104"/>
    </row>
    <row r="9937" spans="21:42" ht="15" customHeight="1" x14ac:dyDescent="0.25">
      <c r="U9937" s="104"/>
      <c r="AB9937" s="104"/>
      <c r="AC9937" s="104"/>
      <c r="AF9937" s="104"/>
      <c r="AG9937" s="104"/>
      <c r="AK9937" s="104"/>
      <c r="AL9937" s="104"/>
      <c r="AO9937" s="104"/>
      <c r="AP9937" s="104"/>
    </row>
    <row r="9938" spans="21:42" ht="15" customHeight="1" x14ac:dyDescent="0.25">
      <c r="U9938" s="104"/>
      <c r="AB9938" s="104"/>
      <c r="AC9938" s="104"/>
      <c r="AF9938" s="104"/>
      <c r="AG9938" s="104"/>
      <c r="AK9938" s="104"/>
      <c r="AL9938" s="104"/>
      <c r="AO9938" s="104"/>
      <c r="AP9938" s="104"/>
    </row>
    <row r="9939" spans="21:42" ht="15" customHeight="1" x14ac:dyDescent="0.25">
      <c r="U9939" s="104"/>
      <c r="AB9939" s="104"/>
      <c r="AC9939" s="104"/>
      <c r="AF9939" s="104"/>
      <c r="AG9939" s="104"/>
      <c r="AK9939" s="104"/>
      <c r="AL9939" s="104"/>
      <c r="AO9939" s="104"/>
      <c r="AP9939" s="104"/>
    </row>
    <row r="9940" spans="21:42" ht="15" customHeight="1" x14ac:dyDescent="0.25">
      <c r="U9940" s="104"/>
      <c r="AB9940" s="104"/>
      <c r="AC9940" s="104"/>
      <c r="AF9940" s="104"/>
      <c r="AG9940" s="104"/>
      <c r="AK9940" s="104"/>
      <c r="AL9940" s="104"/>
      <c r="AO9940" s="104"/>
      <c r="AP9940" s="104"/>
    </row>
    <row r="9941" spans="21:42" ht="15" customHeight="1" x14ac:dyDescent="0.25">
      <c r="U9941" s="104"/>
      <c r="AB9941" s="104"/>
      <c r="AC9941" s="104"/>
      <c r="AF9941" s="104"/>
      <c r="AG9941" s="104"/>
      <c r="AK9941" s="104"/>
      <c r="AL9941" s="104"/>
      <c r="AO9941" s="104"/>
      <c r="AP9941" s="104"/>
    </row>
    <row r="9942" spans="21:42" ht="15" customHeight="1" x14ac:dyDescent="0.25">
      <c r="U9942" s="104"/>
      <c r="AB9942" s="104"/>
      <c r="AC9942" s="104"/>
      <c r="AF9942" s="104"/>
      <c r="AG9942" s="104"/>
      <c r="AK9942" s="104"/>
      <c r="AL9942" s="104"/>
      <c r="AO9942" s="104"/>
      <c r="AP9942" s="104"/>
    </row>
    <row r="9943" spans="21:42" ht="15" customHeight="1" x14ac:dyDescent="0.25">
      <c r="U9943" s="104"/>
      <c r="AB9943" s="104"/>
      <c r="AC9943" s="104"/>
      <c r="AF9943" s="104"/>
      <c r="AG9943" s="104"/>
      <c r="AK9943" s="104"/>
      <c r="AL9943" s="104"/>
      <c r="AO9943" s="104"/>
      <c r="AP9943" s="104"/>
    </row>
    <row r="9944" spans="21:42" ht="15" customHeight="1" x14ac:dyDescent="0.25">
      <c r="U9944" s="104"/>
      <c r="AB9944" s="104"/>
      <c r="AC9944" s="104"/>
      <c r="AF9944" s="104"/>
      <c r="AG9944" s="104"/>
      <c r="AK9944" s="104"/>
      <c r="AL9944" s="104"/>
      <c r="AO9944" s="104"/>
      <c r="AP9944" s="104"/>
    </row>
    <row r="9945" spans="21:42" ht="15" customHeight="1" x14ac:dyDescent="0.25">
      <c r="U9945" s="104"/>
      <c r="AB9945" s="104"/>
      <c r="AC9945" s="104"/>
      <c r="AF9945" s="104"/>
      <c r="AG9945" s="104"/>
      <c r="AK9945" s="104"/>
      <c r="AL9945" s="104"/>
      <c r="AO9945" s="104"/>
      <c r="AP9945" s="104"/>
    </row>
    <row r="9946" spans="21:42" ht="15" customHeight="1" x14ac:dyDescent="0.25">
      <c r="U9946" s="104"/>
      <c r="AB9946" s="104"/>
      <c r="AC9946" s="104"/>
      <c r="AF9946" s="104"/>
      <c r="AG9946" s="104"/>
      <c r="AK9946" s="104"/>
      <c r="AL9946" s="104"/>
      <c r="AO9946" s="104"/>
      <c r="AP9946" s="104"/>
    </row>
    <row r="9947" spans="21:42" ht="15" customHeight="1" x14ac:dyDescent="0.25">
      <c r="U9947" s="104"/>
      <c r="AB9947" s="104"/>
      <c r="AC9947" s="104"/>
      <c r="AF9947" s="104"/>
      <c r="AG9947" s="104"/>
      <c r="AK9947" s="104"/>
      <c r="AL9947" s="104"/>
      <c r="AO9947" s="104"/>
      <c r="AP9947" s="104"/>
    </row>
    <row r="9948" spans="21:42" ht="15" customHeight="1" x14ac:dyDescent="0.25">
      <c r="U9948" s="104"/>
      <c r="AB9948" s="104"/>
      <c r="AC9948" s="104"/>
      <c r="AF9948" s="104"/>
      <c r="AG9948" s="104"/>
      <c r="AK9948" s="104"/>
      <c r="AL9948" s="104"/>
      <c r="AO9948" s="104"/>
      <c r="AP9948" s="104"/>
    </row>
    <row r="9949" spans="21:42" ht="15" customHeight="1" x14ac:dyDescent="0.25">
      <c r="U9949" s="104"/>
      <c r="AB9949" s="104"/>
      <c r="AC9949" s="104"/>
      <c r="AF9949" s="104"/>
      <c r="AG9949" s="104"/>
      <c r="AK9949" s="104"/>
      <c r="AL9949" s="104"/>
      <c r="AO9949" s="104"/>
      <c r="AP9949" s="104"/>
    </row>
    <row r="9950" spans="21:42" ht="15" customHeight="1" x14ac:dyDescent="0.25">
      <c r="U9950" s="104"/>
      <c r="AB9950" s="104"/>
      <c r="AC9950" s="104"/>
      <c r="AF9950" s="104"/>
      <c r="AG9950" s="104"/>
      <c r="AK9950" s="104"/>
      <c r="AL9950" s="104"/>
      <c r="AO9950" s="104"/>
      <c r="AP9950" s="104"/>
    </row>
    <row r="9951" spans="21:42" ht="15" customHeight="1" x14ac:dyDescent="0.25">
      <c r="U9951" s="104"/>
      <c r="AB9951" s="104"/>
      <c r="AC9951" s="104"/>
      <c r="AF9951" s="104"/>
      <c r="AG9951" s="104"/>
      <c r="AK9951" s="104"/>
      <c r="AL9951" s="104"/>
      <c r="AO9951" s="104"/>
      <c r="AP9951" s="104"/>
    </row>
    <row r="9952" spans="21:42" ht="15" customHeight="1" x14ac:dyDescent="0.25">
      <c r="U9952" s="104"/>
      <c r="AB9952" s="104"/>
      <c r="AC9952" s="104"/>
      <c r="AF9952" s="104"/>
      <c r="AG9952" s="104"/>
      <c r="AK9952" s="104"/>
      <c r="AL9952" s="104"/>
      <c r="AO9952" s="104"/>
      <c r="AP9952" s="104"/>
    </row>
    <row r="9953" spans="21:42" ht="15" customHeight="1" x14ac:dyDescent="0.25">
      <c r="U9953" s="104"/>
      <c r="AB9953" s="104"/>
      <c r="AC9953" s="104"/>
      <c r="AF9953" s="104"/>
      <c r="AG9953" s="104"/>
      <c r="AK9953" s="104"/>
      <c r="AL9953" s="104"/>
      <c r="AO9953" s="104"/>
      <c r="AP9953" s="104"/>
    </row>
    <row r="9954" spans="21:42" ht="15" customHeight="1" x14ac:dyDescent="0.25">
      <c r="U9954" s="104"/>
      <c r="AB9954" s="104"/>
      <c r="AC9954" s="104"/>
      <c r="AF9954" s="104"/>
      <c r="AG9954" s="104"/>
      <c r="AK9954" s="104"/>
      <c r="AL9954" s="104"/>
      <c r="AO9954" s="104"/>
      <c r="AP9954" s="104"/>
    </row>
    <row r="9955" spans="21:42" ht="15" customHeight="1" x14ac:dyDescent="0.25">
      <c r="U9955" s="104"/>
      <c r="AB9955" s="104"/>
      <c r="AC9955" s="104"/>
      <c r="AF9955" s="104"/>
      <c r="AG9955" s="104"/>
      <c r="AK9955" s="104"/>
      <c r="AL9955" s="104"/>
      <c r="AO9955" s="104"/>
      <c r="AP9955" s="104"/>
    </row>
    <row r="9956" spans="21:42" ht="15" customHeight="1" x14ac:dyDescent="0.25">
      <c r="U9956" s="104"/>
      <c r="AB9956" s="104"/>
      <c r="AC9956" s="104"/>
      <c r="AF9956" s="104"/>
      <c r="AG9956" s="104"/>
      <c r="AK9956" s="104"/>
      <c r="AL9956" s="104"/>
      <c r="AO9956" s="104"/>
      <c r="AP9956" s="104"/>
    </row>
    <row r="9957" spans="21:42" ht="15" customHeight="1" x14ac:dyDescent="0.25">
      <c r="U9957" s="104"/>
      <c r="AB9957" s="104"/>
      <c r="AC9957" s="104"/>
      <c r="AF9957" s="104"/>
      <c r="AG9957" s="104"/>
      <c r="AK9957" s="104"/>
      <c r="AL9957" s="104"/>
      <c r="AO9957" s="104"/>
      <c r="AP9957" s="104"/>
    </row>
    <row r="9958" spans="21:42" ht="15" customHeight="1" x14ac:dyDescent="0.25">
      <c r="U9958" s="104"/>
      <c r="AB9958" s="104"/>
      <c r="AC9958" s="104"/>
      <c r="AF9958" s="104"/>
      <c r="AG9958" s="104"/>
      <c r="AK9958" s="104"/>
      <c r="AL9958" s="104"/>
      <c r="AO9958" s="104"/>
      <c r="AP9958" s="104"/>
    </row>
    <row r="9959" spans="21:42" ht="15" customHeight="1" x14ac:dyDescent="0.25">
      <c r="U9959" s="104"/>
      <c r="AB9959" s="104"/>
      <c r="AC9959" s="104"/>
      <c r="AF9959" s="104"/>
      <c r="AG9959" s="104"/>
      <c r="AK9959" s="104"/>
      <c r="AL9959" s="104"/>
      <c r="AO9959" s="104"/>
      <c r="AP9959" s="104"/>
    </row>
    <row r="9960" spans="21:42" ht="15" customHeight="1" x14ac:dyDescent="0.25">
      <c r="U9960" s="104"/>
      <c r="AB9960" s="104"/>
      <c r="AC9960" s="104"/>
      <c r="AF9960" s="104"/>
      <c r="AG9960" s="104"/>
      <c r="AK9960" s="104"/>
      <c r="AL9960" s="104"/>
      <c r="AO9960" s="104"/>
      <c r="AP9960" s="104"/>
    </row>
    <row r="9961" spans="21:42" ht="15" customHeight="1" x14ac:dyDescent="0.25">
      <c r="U9961" s="104"/>
      <c r="AB9961" s="104"/>
      <c r="AC9961" s="104"/>
      <c r="AF9961" s="104"/>
      <c r="AG9961" s="104"/>
      <c r="AK9961" s="104"/>
      <c r="AL9961" s="104"/>
      <c r="AO9961" s="104"/>
      <c r="AP9961" s="104"/>
    </row>
    <row r="9962" spans="21:42" ht="15" customHeight="1" x14ac:dyDescent="0.25">
      <c r="U9962" s="104"/>
      <c r="AB9962" s="104"/>
      <c r="AC9962" s="104"/>
      <c r="AF9962" s="104"/>
      <c r="AG9962" s="104"/>
      <c r="AK9962" s="104"/>
      <c r="AL9962" s="104"/>
      <c r="AO9962" s="104"/>
      <c r="AP9962" s="104"/>
    </row>
    <row r="9963" spans="21:42" ht="15" customHeight="1" x14ac:dyDescent="0.25">
      <c r="U9963" s="104"/>
      <c r="AB9963" s="104"/>
      <c r="AC9963" s="104"/>
      <c r="AF9963" s="104"/>
      <c r="AG9963" s="104"/>
      <c r="AK9963" s="104"/>
      <c r="AL9963" s="104"/>
      <c r="AO9963" s="104"/>
      <c r="AP9963" s="104"/>
    </row>
    <row r="9964" spans="21:42" ht="15" customHeight="1" x14ac:dyDescent="0.25">
      <c r="U9964" s="104"/>
      <c r="AB9964" s="104"/>
      <c r="AC9964" s="104"/>
      <c r="AF9964" s="104"/>
      <c r="AG9964" s="104"/>
      <c r="AK9964" s="104"/>
      <c r="AL9964" s="104"/>
      <c r="AO9964" s="104"/>
      <c r="AP9964" s="104"/>
    </row>
    <row r="9965" spans="21:42" ht="15" customHeight="1" x14ac:dyDescent="0.25">
      <c r="U9965" s="104"/>
      <c r="AB9965" s="104"/>
      <c r="AC9965" s="104"/>
      <c r="AF9965" s="104"/>
      <c r="AG9965" s="104"/>
      <c r="AK9965" s="104"/>
      <c r="AL9965" s="104"/>
      <c r="AO9965" s="104"/>
      <c r="AP9965" s="104"/>
    </row>
    <row r="9966" spans="21:42" ht="15" customHeight="1" x14ac:dyDescent="0.25">
      <c r="U9966" s="104"/>
      <c r="AB9966" s="104"/>
      <c r="AC9966" s="104"/>
      <c r="AF9966" s="104"/>
      <c r="AG9966" s="104"/>
      <c r="AK9966" s="104"/>
      <c r="AL9966" s="104"/>
      <c r="AO9966" s="104"/>
      <c r="AP9966" s="104"/>
    </row>
    <row r="9967" spans="21:42" ht="15" customHeight="1" x14ac:dyDescent="0.25">
      <c r="U9967" s="104"/>
      <c r="AB9967" s="104"/>
      <c r="AC9967" s="104"/>
      <c r="AF9967" s="104"/>
      <c r="AG9967" s="104"/>
      <c r="AK9967" s="104"/>
      <c r="AL9967" s="104"/>
      <c r="AO9967" s="104"/>
      <c r="AP9967" s="104"/>
    </row>
    <row r="9968" spans="21:42" ht="15" customHeight="1" x14ac:dyDescent="0.25">
      <c r="U9968" s="104"/>
      <c r="AB9968" s="104"/>
      <c r="AC9968" s="104"/>
      <c r="AF9968" s="104"/>
      <c r="AG9968" s="104"/>
      <c r="AK9968" s="104"/>
      <c r="AL9968" s="104"/>
      <c r="AO9968" s="104"/>
      <c r="AP9968" s="104"/>
    </row>
    <row r="9969" spans="21:42" ht="15" customHeight="1" x14ac:dyDescent="0.25">
      <c r="U9969" s="104"/>
      <c r="AB9969" s="104"/>
      <c r="AC9969" s="104"/>
      <c r="AF9969" s="104"/>
      <c r="AG9969" s="104"/>
      <c r="AK9969" s="104"/>
      <c r="AL9969" s="104"/>
      <c r="AO9969" s="104"/>
      <c r="AP9969" s="104"/>
    </row>
    <row r="9970" spans="21:42" ht="15" customHeight="1" x14ac:dyDescent="0.25">
      <c r="U9970" s="104"/>
      <c r="AB9970" s="104"/>
      <c r="AC9970" s="104"/>
      <c r="AF9970" s="104"/>
      <c r="AG9970" s="104"/>
      <c r="AK9970" s="104"/>
      <c r="AL9970" s="104"/>
      <c r="AO9970" s="104"/>
      <c r="AP9970" s="104"/>
    </row>
    <row r="9971" spans="21:42" ht="15" customHeight="1" x14ac:dyDescent="0.25">
      <c r="U9971" s="104"/>
      <c r="AB9971" s="104"/>
      <c r="AC9971" s="104"/>
      <c r="AF9971" s="104"/>
      <c r="AG9971" s="104"/>
      <c r="AK9971" s="104"/>
      <c r="AL9971" s="104"/>
      <c r="AO9971" s="104"/>
      <c r="AP9971" s="104"/>
    </row>
    <row r="9972" spans="21:42" ht="15" customHeight="1" x14ac:dyDescent="0.25">
      <c r="U9972" s="104"/>
      <c r="AB9972" s="104"/>
      <c r="AC9972" s="104"/>
      <c r="AF9972" s="104"/>
      <c r="AG9972" s="104"/>
      <c r="AK9972" s="104"/>
      <c r="AL9972" s="104"/>
      <c r="AO9972" s="104"/>
      <c r="AP9972" s="104"/>
    </row>
    <row r="9973" spans="21:42" ht="15" customHeight="1" x14ac:dyDescent="0.25">
      <c r="U9973" s="104"/>
      <c r="AB9973" s="104"/>
      <c r="AC9973" s="104"/>
      <c r="AF9973" s="104"/>
      <c r="AG9973" s="104"/>
      <c r="AK9973" s="104"/>
      <c r="AL9973" s="104"/>
      <c r="AO9973" s="104"/>
      <c r="AP9973" s="104"/>
    </row>
    <row r="9974" spans="21:42" ht="15" customHeight="1" x14ac:dyDescent="0.25">
      <c r="U9974" s="104"/>
      <c r="AB9974" s="104"/>
      <c r="AC9974" s="104"/>
      <c r="AF9974" s="104"/>
      <c r="AG9974" s="104"/>
      <c r="AK9974" s="104"/>
      <c r="AL9974" s="104"/>
      <c r="AO9974" s="104"/>
      <c r="AP9974" s="104"/>
    </row>
    <row r="9975" spans="21:42" ht="15" customHeight="1" x14ac:dyDescent="0.25">
      <c r="U9975" s="104"/>
      <c r="AB9975" s="104"/>
      <c r="AC9975" s="104"/>
      <c r="AF9975" s="104"/>
      <c r="AG9975" s="104"/>
      <c r="AK9975" s="104"/>
      <c r="AL9975" s="104"/>
      <c r="AO9975" s="104"/>
      <c r="AP9975" s="104"/>
    </row>
    <row r="9976" spans="21:42" ht="15" customHeight="1" x14ac:dyDescent="0.25">
      <c r="U9976" s="104"/>
      <c r="AB9976" s="104"/>
      <c r="AC9976" s="104"/>
      <c r="AF9976" s="104"/>
      <c r="AG9976" s="104"/>
      <c r="AK9976" s="104"/>
      <c r="AL9976" s="104"/>
      <c r="AO9976" s="104"/>
      <c r="AP9976" s="104"/>
    </row>
    <row r="9977" spans="21:42" ht="15" customHeight="1" x14ac:dyDescent="0.25">
      <c r="U9977" s="104"/>
      <c r="AB9977" s="104"/>
      <c r="AC9977" s="104"/>
      <c r="AF9977" s="104"/>
      <c r="AG9977" s="104"/>
      <c r="AK9977" s="104"/>
      <c r="AL9977" s="104"/>
      <c r="AO9977" s="104"/>
      <c r="AP9977" s="104"/>
    </row>
    <row r="9978" spans="21:42" ht="15" customHeight="1" x14ac:dyDescent="0.25">
      <c r="U9978" s="104"/>
      <c r="AB9978" s="104"/>
      <c r="AC9978" s="104"/>
      <c r="AF9978" s="104"/>
      <c r="AG9978" s="104"/>
      <c r="AK9978" s="104"/>
      <c r="AL9978" s="104"/>
      <c r="AO9978" s="104"/>
      <c r="AP9978" s="104"/>
    </row>
    <row r="9979" spans="21:42" ht="15" customHeight="1" x14ac:dyDescent="0.25">
      <c r="U9979" s="104"/>
      <c r="AB9979" s="104"/>
      <c r="AC9979" s="104"/>
      <c r="AF9979" s="104"/>
      <c r="AG9979" s="104"/>
      <c r="AK9979" s="104"/>
      <c r="AL9979" s="104"/>
      <c r="AO9979" s="104"/>
      <c r="AP9979" s="104"/>
    </row>
    <row r="9980" spans="21:42" ht="15" customHeight="1" x14ac:dyDescent="0.25">
      <c r="U9980" s="104"/>
      <c r="AB9980" s="104"/>
      <c r="AC9980" s="104"/>
      <c r="AF9980" s="104"/>
      <c r="AG9980" s="104"/>
      <c r="AK9980" s="104"/>
      <c r="AL9980" s="104"/>
      <c r="AO9980" s="104"/>
      <c r="AP9980" s="104"/>
    </row>
    <row r="9981" spans="21:42" ht="15" customHeight="1" x14ac:dyDescent="0.25">
      <c r="U9981" s="104"/>
      <c r="AB9981" s="104"/>
      <c r="AC9981" s="104"/>
      <c r="AF9981" s="104"/>
      <c r="AG9981" s="104"/>
      <c r="AK9981" s="104"/>
      <c r="AL9981" s="104"/>
      <c r="AO9981" s="104"/>
      <c r="AP9981" s="104"/>
    </row>
    <row r="9982" spans="21:42" ht="15" customHeight="1" x14ac:dyDescent="0.25">
      <c r="U9982" s="104"/>
      <c r="AB9982" s="104"/>
      <c r="AC9982" s="104"/>
      <c r="AF9982" s="104"/>
      <c r="AG9982" s="104"/>
      <c r="AK9982" s="104"/>
      <c r="AL9982" s="104"/>
      <c r="AO9982" s="104"/>
      <c r="AP9982" s="104"/>
    </row>
    <row r="9983" spans="21:42" ht="15" customHeight="1" x14ac:dyDescent="0.25">
      <c r="U9983" s="104"/>
      <c r="AB9983" s="104"/>
      <c r="AC9983" s="104"/>
      <c r="AF9983" s="104"/>
      <c r="AG9983" s="104"/>
      <c r="AK9983" s="104"/>
      <c r="AL9983" s="104"/>
      <c r="AO9983" s="104"/>
      <c r="AP9983" s="104"/>
    </row>
    <row r="9984" spans="21:42" ht="15" customHeight="1" x14ac:dyDescent="0.25">
      <c r="U9984" s="104"/>
      <c r="AB9984" s="104"/>
      <c r="AC9984" s="104"/>
      <c r="AF9984" s="104"/>
      <c r="AG9984" s="104"/>
      <c r="AK9984" s="104"/>
      <c r="AL9984" s="104"/>
      <c r="AO9984" s="104"/>
      <c r="AP9984" s="104"/>
    </row>
    <row r="9985" spans="21:42" ht="15" customHeight="1" x14ac:dyDescent="0.25">
      <c r="U9985" s="104"/>
      <c r="AB9985" s="104"/>
      <c r="AC9985" s="104"/>
      <c r="AF9985" s="104"/>
      <c r="AG9985" s="104"/>
      <c r="AK9985" s="104"/>
      <c r="AL9985" s="104"/>
      <c r="AO9985" s="104"/>
      <c r="AP9985" s="104"/>
    </row>
    <row r="9986" spans="21:42" ht="15" customHeight="1" x14ac:dyDescent="0.25">
      <c r="U9986" s="104"/>
      <c r="AB9986" s="104"/>
      <c r="AC9986" s="104"/>
      <c r="AF9986" s="104"/>
      <c r="AG9986" s="104"/>
      <c r="AK9986" s="104"/>
      <c r="AL9986" s="104"/>
      <c r="AO9986" s="104"/>
      <c r="AP9986" s="104"/>
    </row>
    <row r="9987" spans="21:42" ht="15" customHeight="1" x14ac:dyDescent="0.25">
      <c r="U9987" s="104"/>
      <c r="AB9987" s="104"/>
      <c r="AC9987" s="104"/>
      <c r="AF9987" s="104"/>
      <c r="AG9987" s="104"/>
      <c r="AK9987" s="104"/>
      <c r="AL9987" s="104"/>
      <c r="AO9987" s="104"/>
      <c r="AP9987" s="104"/>
    </row>
    <row r="9988" spans="21:42" ht="15" customHeight="1" x14ac:dyDescent="0.25">
      <c r="U9988" s="104"/>
      <c r="AB9988" s="104"/>
      <c r="AC9988" s="104"/>
      <c r="AF9988" s="104"/>
      <c r="AG9988" s="104"/>
      <c r="AK9988" s="104"/>
      <c r="AL9988" s="104"/>
      <c r="AO9988" s="104"/>
      <c r="AP9988" s="104"/>
    </row>
    <row r="9989" spans="21:42" ht="15" customHeight="1" x14ac:dyDescent="0.25">
      <c r="U9989" s="104"/>
      <c r="AB9989" s="104"/>
      <c r="AC9989" s="104"/>
      <c r="AF9989" s="104"/>
      <c r="AG9989" s="104"/>
      <c r="AK9989" s="104"/>
      <c r="AL9989" s="104"/>
      <c r="AO9989" s="104"/>
      <c r="AP9989" s="104"/>
    </row>
    <row r="9990" spans="21:42" ht="15" customHeight="1" x14ac:dyDescent="0.25">
      <c r="U9990" s="104"/>
      <c r="AB9990" s="104"/>
      <c r="AC9990" s="104"/>
      <c r="AF9990" s="104"/>
      <c r="AG9990" s="104"/>
      <c r="AK9990" s="104"/>
      <c r="AL9990" s="104"/>
      <c r="AO9990" s="104"/>
      <c r="AP9990" s="104"/>
    </row>
    <row r="9991" spans="21:42" ht="15" customHeight="1" x14ac:dyDescent="0.25">
      <c r="U9991" s="104"/>
      <c r="AB9991" s="104"/>
      <c r="AC9991" s="104"/>
      <c r="AF9991" s="104"/>
      <c r="AG9991" s="104"/>
      <c r="AK9991" s="104"/>
      <c r="AL9991" s="104"/>
      <c r="AO9991" s="104"/>
      <c r="AP9991" s="104"/>
    </row>
    <row r="9992" spans="21:42" ht="15" customHeight="1" x14ac:dyDescent="0.25">
      <c r="U9992" s="104"/>
      <c r="AB9992" s="104"/>
      <c r="AC9992" s="104"/>
      <c r="AF9992" s="104"/>
      <c r="AG9992" s="104"/>
      <c r="AK9992" s="104"/>
      <c r="AL9992" s="104"/>
      <c r="AO9992" s="104"/>
      <c r="AP9992" s="104"/>
    </row>
    <row r="9993" spans="21:42" ht="15" customHeight="1" x14ac:dyDescent="0.25">
      <c r="U9993" s="104"/>
      <c r="AB9993" s="104"/>
      <c r="AC9993" s="104"/>
      <c r="AF9993" s="104"/>
      <c r="AG9993" s="104"/>
      <c r="AK9993" s="104"/>
      <c r="AL9993" s="104"/>
      <c r="AO9993" s="104"/>
      <c r="AP9993" s="104"/>
    </row>
    <row r="9994" spans="21:42" ht="15" customHeight="1" x14ac:dyDescent="0.25">
      <c r="U9994" s="104"/>
      <c r="AB9994" s="104"/>
      <c r="AC9994" s="104"/>
      <c r="AF9994" s="104"/>
      <c r="AG9994" s="104"/>
      <c r="AK9994" s="104"/>
      <c r="AL9994" s="104"/>
      <c r="AO9994" s="104"/>
      <c r="AP9994" s="104"/>
    </row>
    <row r="9995" spans="21:42" ht="15" customHeight="1" x14ac:dyDescent="0.25">
      <c r="U9995" s="104"/>
      <c r="AB9995" s="104"/>
      <c r="AC9995" s="104"/>
      <c r="AF9995" s="104"/>
      <c r="AG9995" s="104"/>
      <c r="AK9995" s="104"/>
      <c r="AL9995" s="104"/>
      <c r="AO9995" s="104"/>
      <c r="AP9995" s="104"/>
    </row>
    <row r="9996" spans="21:42" ht="15" customHeight="1" x14ac:dyDescent="0.25">
      <c r="U9996" s="104"/>
      <c r="AB9996" s="104"/>
      <c r="AC9996" s="104"/>
      <c r="AF9996" s="104"/>
      <c r="AG9996" s="104"/>
      <c r="AK9996" s="104"/>
      <c r="AL9996" s="104"/>
      <c r="AO9996" s="104"/>
      <c r="AP9996" s="104"/>
    </row>
    <row r="9997" spans="21:42" ht="15" customHeight="1" x14ac:dyDescent="0.25">
      <c r="U9997" s="104"/>
      <c r="AB9997" s="104"/>
      <c r="AC9997" s="104"/>
      <c r="AF9997" s="104"/>
      <c r="AG9997" s="104"/>
      <c r="AK9997" s="104"/>
      <c r="AL9997" s="104"/>
      <c r="AO9997" s="104"/>
      <c r="AP9997" s="104"/>
    </row>
    <row r="9998" spans="21:42" ht="15" customHeight="1" x14ac:dyDescent="0.25">
      <c r="U9998" s="104"/>
      <c r="AB9998" s="104"/>
      <c r="AC9998" s="104"/>
      <c r="AF9998" s="104"/>
      <c r="AG9998" s="104"/>
      <c r="AK9998" s="104"/>
      <c r="AL9998" s="104"/>
      <c r="AO9998" s="104"/>
      <c r="AP9998" s="104"/>
    </row>
    <row r="9999" spans="21:42" ht="15" customHeight="1" x14ac:dyDescent="0.25">
      <c r="U9999" s="104"/>
      <c r="AB9999" s="104"/>
      <c r="AC9999" s="104"/>
      <c r="AF9999" s="104"/>
      <c r="AG9999" s="104"/>
      <c r="AK9999" s="104"/>
      <c r="AL9999" s="104"/>
      <c r="AO9999" s="104"/>
      <c r="AP9999" s="104"/>
    </row>
    <row r="10000" spans="21:42" ht="15" customHeight="1" x14ac:dyDescent="0.25">
      <c r="U10000" s="104"/>
      <c r="AB10000" s="104"/>
      <c r="AC10000" s="104"/>
      <c r="AF10000" s="104"/>
      <c r="AG10000" s="104"/>
      <c r="AK10000" s="104"/>
      <c r="AL10000" s="104"/>
      <c r="AO10000" s="104"/>
      <c r="AP10000" s="104"/>
    </row>
    <row r="10001" spans="21:42" ht="15" customHeight="1" x14ac:dyDescent="0.25">
      <c r="U10001" s="104"/>
      <c r="AB10001" s="104"/>
      <c r="AC10001" s="104"/>
      <c r="AF10001" s="104"/>
      <c r="AG10001" s="104"/>
      <c r="AK10001" s="104"/>
      <c r="AL10001" s="104"/>
      <c r="AO10001" s="104"/>
      <c r="AP10001" s="104"/>
    </row>
    <row r="10002" spans="21:42" ht="15" customHeight="1" x14ac:dyDescent="0.25">
      <c r="U10002" s="104"/>
      <c r="AB10002" s="104"/>
      <c r="AC10002" s="104"/>
      <c r="AF10002" s="104"/>
      <c r="AG10002" s="104"/>
      <c r="AK10002" s="104"/>
      <c r="AL10002" s="104"/>
      <c r="AO10002" s="104"/>
      <c r="AP10002" s="104"/>
    </row>
    <row r="10003" spans="21:42" ht="15" customHeight="1" x14ac:dyDescent="0.25">
      <c r="U10003" s="104"/>
      <c r="AB10003" s="104"/>
      <c r="AC10003" s="104"/>
      <c r="AF10003" s="104"/>
      <c r="AG10003" s="104"/>
      <c r="AK10003" s="104"/>
      <c r="AL10003" s="104"/>
      <c r="AO10003" s="104"/>
      <c r="AP10003" s="104"/>
    </row>
    <row r="10004" spans="21:42" ht="15" customHeight="1" x14ac:dyDescent="0.25">
      <c r="U10004" s="104"/>
      <c r="AB10004" s="104"/>
      <c r="AC10004" s="104"/>
      <c r="AF10004" s="104"/>
      <c r="AG10004" s="104"/>
      <c r="AK10004" s="104"/>
      <c r="AL10004" s="104"/>
      <c r="AO10004" s="104"/>
      <c r="AP10004" s="104"/>
    </row>
    <row r="10005" spans="21:42" ht="15" customHeight="1" x14ac:dyDescent="0.25">
      <c r="U10005" s="104"/>
      <c r="AB10005" s="104"/>
      <c r="AC10005" s="104"/>
      <c r="AF10005" s="104"/>
      <c r="AG10005" s="104"/>
      <c r="AK10005" s="104"/>
      <c r="AL10005" s="104"/>
      <c r="AO10005" s="104"/>
      <c r="AP10005" s="104"/>
    </row>
    <row r="10006" spans="21:42" ht="15" customHeight="1" x14ac:dyDescent="0.25">
      <c r="U10006" s="104"/>
      <c r="AB10006" s="104"/>
      <c r="AC10006" s="104"/>
      <c r="AF10006" s="104"/>
      <c r="AG10006" s="104"/>
      <c r="AK10006" s="104"/>
      <c r="AL10006" s="104"/>
      <c r="AO10006" s="104"/>
      <c r="AP10006" s="104"/>
    </row>
    <row r="10007" spans="21:42" ht="15" customHeight="1" x14ac:dyDescent="0.25">
      <c r="U10007" s="104"/>
      <c r="AB10007" s="104"/>
      <c r="AC10007" s="104"/>
      <c r="AF10007" s="104"/>
      <c r="AG10007" s="104"/>
      <c r="AK10007" s="104"/>
      <c r="AL10007" s="104"/>
      <c r="AO10007" s="104"/>
      <c r="AP10007" s="104"/>
    </row>
    <row r="10008" spans="21:42" ht="15" customHeight="1" x14ac:dyDescent="0.25">
      <c r="U10008" s="104"/>
      <c r="AB10008" s="104"/>
      <c r="AC10008" s="104"/>
      <c r="AF10008" s="104"/>
      <c r="AG10008" s="104"/>
      <c r="AK10008" s="104"/>
      <c r="AL10008" s="104"/>
      <c r="AO10008" s="104"/>
      <c r="AP10008" s="104"/>
    </row>
    <row r="10009" spans="21:42" ht="15" customHeight="1" x14ac:dyDescent="0.25">
      <c r="U10009" s="104"/>
      <c r="AB10009" s="104"/>
      <c r="AC10009" s="104"/>
      <c r="AF10009" s="104"/>
      <c r="AG10009" s="104"/>
      <c r="AK10009" s="104"/>
      <c r="AL10009" s="104"/>
      <c r="AO10009" s="104"/>
      <c r="AP10009" s="104"/>
    </row>
    <row r="10010" spans="21:42" ht="15" customHeight="1" x14ac:dyDescent="0.25">
      <c r="U10010" s="104"/>
      <c r="AB10010" s="104"/>
      <c r="AC10010" s="104"/>
      <c r="AF10010" s="104"/>
      <c r="AG10010" s="104"/>
      <c r="AK10010" s="104"/>
      <c r="AL10010" s="104"/>
      <c r="AO10010" s="104"/>
      <c r="AP10010" s="104"/>
    </row>
    <row r="10011" spans="21:42" ht="15" customHeight="1" x14ac:dyDescent="0.25">
      <c r="U10011" s="104"/>
      <c r="AB10011" s="104"/>
      <c r="AC10011" s="104"/>
      <c r="AF10011" s="104"/>
      <c r="AG10011" s="104"/>
      <c r="AK10011" s="104"/>
      <c r="AL10011" s="104"/>
      <c r="AO10011" s="104"/>
      <c r="AP10011" s="104"/>
    </row>
    <row r="10012" spans="21:42" ht="15" customHeight="1" x14ac:dyDescent="0.25">
      <c r="U10012" s="104"/>
      <c r="AB10012" s="104"/>
      <c r="AC10012" s="104"/>
      <c r="AF10012" s="104"/>
      <c r="AG10012" s="104"/>
      <c r="AK10012" s="104"/>
      <c r="AL10012" s="104"/>
      <c r="AO10012" s="104"/>
      <c r="AP10012" s="104"/>
    </row>
    <row r="10013" spans="21:42" ht="15" customHeight="1" x14ac:dyDescent="0.25">
      <c r="U10013" s="104"/>
      <c r="AB10013" s="104"/>
      <c r="AC10013" s="104"/>
      <c r="AF10013" s="104"/>
      <c r="AG10013" s="104"/>
      <c r="AK10013" s="104"/>
      <c r="AL10013" s="104"/>
      <c r="AO10013" s="104"/>
      <c r="AP10013" s="104"/>
    </row>
    <row r="10014" spans="21:42" ht="15" customHeight="1" x14ac:dyDescent="0.25">
      <c r="U10014" s="104"/>
      <c r="AB10014" s="104"/>
      <c r="AC10014" s="104"/>
      <c r="AF10014" s="104"/>
      <c r="AG10014" s="104"/>
      <c r="AK10014" s="104"/>
      <c r="AL10014" s="104"/>
      <c r="AO10014" s="104"/>
      <c r="AP10014" s="104"/>
    </row>
    <row r="10015" spans="21:42" ht="15" customHeight="1" x14ac:dyDescent="0.25">
      <c r="U10015" s="104"/>
      <c r="AB10015" s="104"/>
      <c r="AC10015" s="104"/>
      <c r="AF10015" s="104"/>
      <c r="AG10015" s="104"/>
      <c r="AK10015" s="104"/>
      <c r="AL10015" s="104"/>
      <c r="AO10015" s="104"/>
      <c r="AP10015" s="104"/>
    </row>
    <row r="10016" spans="21:42" ht="15" customHeight="1" x14ac:dyDescent="0.25">
      <c r="U10016" s="104"/>
      <c r="AB10016" s="104"/>
      <c r="AC10016" s="104"/>
      <c r="AF10016" s="104"/>
      <c r="AG10016" s="104"/>
      <c r="AK10016" s="104"/>
      <c r="AL10016" s="104"/>
      <c r="AO10016" s="104"/>
      <c r="AP10016" s="104"/>
    </row>
    <row r="10017" spans="21:42" ht="15" customHeight="1" x14ac:dyDescent="0.25">
      <c r="U10017" s="104"/>
      <c r="AB10017" s="104"/>
      <c r="AC10017" s="104"/>
      <c r="AF10017" s="104"/>
      <c r="AG10017" s="104"/>
      <c r="AK10017" s="104"/>
      <c r="AL10017" s="104"/>
      <c r="AO10017" s="104"/>
      <c r="AP10017" s="104"/>
    </row>
    <row r="10018" spans="21:42" ht="15" customHeight="1" x14ac:dyDescent="0.25">
      <c r="U10018" s="104"/>
      <c r="AB10018" s="104"/>
      <c r="AC10018" s="104"/>
      <c r="AF10018" s="104"/>
      <c r="AG10018" s="104"/>
      <c r="AK10018" s="104"/>
      <c r="AL10018" s="104"/>
      <c r="AO10018" s="104"/>
      <c r="AP10018" s="104"/>
    </row>
    <row r="10019" spans="21:42" ht="15" customHeight="1" x14ac:dyDescent="0.25">
      <c r="U10019" s="104"/>
      <c r="AB10019" s="104"/>
      <c r="AC10019" s="104"/>
      <c r="AF10019" s="104"/>
      <c r="AG10019" s="104"/>
      <c r="AK10019" s="104"/>
      <c r="AL10019" s="104"/>
      <c r="AO10019" s="104"/>
      <c r="AP10019" s="104"/>
    </row>
    <row r="10020" spans="21:42" ht="15" customHeight="1" x14ac:dyDescent="0.25">
      <c r="U10020" s="104"/>
      <c r="AB10020" s="104"/>
      <c r="AC10020" s="104"/>
      <c r="AF10020" s="104"/>
      <c r="AG10020" s="104"/>
      <c r="AK10020" s="104"/>
      <c r="AL10020" s="104"/>
      <c r="AO10020" s="104"/>
      <c r="AP10020" s="104"/>
    </row>
    <row r="10021" spans="21:42" ht="15" customHeight="1" x14ac:dyDescent="0.25">
      <c r="U10021" s="104"/>
      <c r="AB10021" s="104"/>
      <c r="AC10021" s="104"/>
      <c r="AF10021" s="104"/>
      <c r="AG10021" s="104"/>
      <c r="AK10021" s="104"/>
      <c r="AL10021" s="104"/>
      <c r="AO10021" s="104"/>
      <c r="AP10021" s="104"/>
    </row>
    <row r="10022" spans="21:42" ht="15" customHeight="1" x14ac:dyDescent="0.25">
      <c r="U10022" s="104"/>
      <c r="AB10022" s="104"/>
      <c r="AC10022" s="104"/>
      <c r="AF10022" s="104"/>
      <c r="AG10022" s="104"/>
      <c r="AK10022" s="104"/>
      <c r="AL10022" s="104"/>
      <c r="AO10022" s="104"/>
      <c r="AP10022" s="104"/>
    </row>
    <row r="10023" spans="21:42" ht="15" customHeight="1" x14ac:dyDescent="0.25">
      <c r="U10023" s="104"/>
      <c r="AB10023" s="104"/>
      <c r="AC10023" s="104"/>
      <c r="AF10023" s="104"/>
      <c r="AG10023" s="104"/>
      <c r="AK10023" s="104"/>
      <c r="AL10023" s="104"/>
      <c r="AO10023" s="104"/>
      <c r="AP10023" s="104"/>
    </row>
    <row r="10024" spans="21:42" ht="15" customHeight="1" x14ac:dyDescent="0.25">
      <c r="U10024" s="104"/>
      <c r="AB10024" s="104"/>
      <c r="AC10024" s="104"/>
      <c r="AF10024" s="104"/>
      <c r="AG10024" s="104"/>
      <c r="AK10024" s="104"/>
      <c r="AL10024" s="104"/>
      <c r="AO10024" s="104"/>
      <c r="AP10024" s="104"/>
    </row>
    <row r="10025" spans="21:42" ht="15" customHeight="1" x14ac:dyDescent="0.25">
      <c r="U10025" s="104"/>
      <c r="AB10025" s="104"/>
      <c r="AC10025" s="104"/>
      <c r="AF10025" s="104"/>
      <c r="AG10025" s="104"/>
      <c r="AK10025" s="104"/>
      <c r="AL10025" s="104"/>
      <c r="AO10025" s="104"/>
      <c r="AP10025" s="104"/>
    </row>
    <row r="10026" spans="21:42" ht="15" customHeight="1" x14ac:dyDescent="0.25">
      <c r="U10026" s="104"/>
      <c r="AB10026" s="104"/>
      <c r="AC10026" s="104"/>
      <c r="AF10026" s="104"/>
      <c r="AG10026" s="104"/>
      <c r="AK10026" s="104"/>
      <c r="AL10026" s="104"/>
      <c r="AO10026" s="104"/>
      <c r="AP10026" s="104"/>
    </row>
    <row r="10027" spans="21:42" ht="15" customHeight="1" x14ac:dyDescent="0.25">
      <c r="U10027" s="104"/>
      <c r="AB10027" s="104"/>
      <c r="AC10027" s="104"/>
      <c r="AF10027" s="104"/>
      <c r="AG10027" s="104"/>
      <c r="AK10027" s="104"/>
      <c r="AL10027" s="104"/>
      <c r="AO10027" s="104"/>
      <c r="AP10027" s="104"/>
    </row>
    <row r="10028" spans="21:42" ht="15" customHeight="1" x14ac:dyDescent="0.25">
      <c r="U10028" s="104"/>
      <c r="AB10028" s="104"/>
      <c r="AC10028" s="104"/>
      <c r="AF10028" s="104"/>
      <c r="AG10028" s="104"/>
      <c r="AK10028" s="104"/>
      <c r="AL10028" s="104"/>
      <c r="AO10028" s="104"/>
      <c r="AP10028" s="104"/>
    </row>
    <row r="10029" spans="21:42" ht="15" customHeight="1" x14ac:dyDescent="0.25">
      <c r="U10029" s="104"/>
      <c r="AB10029" s="104"/>
      <c r="AC10029" s="104"/>
      <c r="AF10029" s="104"/>
      <c r="AG10029" s="104"/>
      <c r="AK10029" s="104"/>
      <c r="AL10029" s="104"/>
      <c r="AO10029" s="104"/>
      <c r="AP10029" s="104"/>
    </row>
    <row r="10030" spans="21:42" ht="15" customHeight="1" x14ac:dyDescent="0.25">
      <c r="U10030" s="104"/>
      <c r="AB10030" s="104"/>
      <c r="AC10030" s="104"/>
      <c r="AF10030" s="104"/>
      <c r="AG10030" s="104"/>
      <c r="AK10030" s="104"/>
      <c r="AL10030" s="104"/>
      <c r="AO10030" s="104"/>
      <c r="AP10030" s="104"/>
    </row>
    <row r="10031" spans="21:42" ht="15" customHeight="1" x14ac:dyDescent="0.25">
      <c r="U10031" s="104"/>
      <c r="AB10031" s="104"/>
      <c r="AC10031" s="104"/>
      <c r="AF10031" s="104"/>
      <c r="AG10031" s="104"/>
      <c r="AK10031" s="104"/>
      <c r="AL10031" s="104"/>
      <c r="AO10031" s="104"/>
      <c r="AP10031" s="104"/>
    </row>
    <row r="10032" spans="21:42" ht="15" customHeight="1" x14ac:dyDescent="0.25">
      <c r="U10032" s="104"/>
      <c r="AB10032" s="104"/>
      <c r="AC10032" s="104"/>
      <c r="AF10032" s="104"/>
      <c r="AG10032" s="104"/>
      <c r="AK10032" s="104"/>
      <c r="AL10032" s="104"/>
      <c r="AO10032" s="104"/>
      <c r="AP10032" s="104"/>
    </row>
    <row r="10033" spans="21:42" ht="15" customHeight="1" x14ac:dyDescent="0.25">
      <c r="U10033" s="104"/>
      <c r="AB10033" s="104"/>
      <c r="AC10033" s="104"/>
      <c r="AF10033" s="104"/>
      <c r="AG10033" s="104"/>
      <c r="AK10033" s="104"/>
      <c r="AL10033" s="104"/>
      <c r="AO10033" s="104"/>
      <c r="AP10033" s="104"/>
    </row>
    <row r="10034" spans="21:42" ht="15" customHeight="1" x14ac:dyDescent="0.25">
      <c r="U10034" s="104"/>
      <c r="AB10034" s="104"/>
      <c r="AC10034" s="104"/>
      <c r="AF10034" s="104"/>
      <c r="AG10034" s="104"/>
      <c r="AK10034" s="104"/>
      <c r="AL10034" s="104"/>
      <c r="AO10034" s="104"/>
      <c r="AP10034" s="104"/>
    </row>
    <row r="10035" spans="21:42" ht="15" customHeight="1" x14ac:dyDescent="0.25">
      <c r="U10035" s="104"/>
      <c r="AB10035" s="104"/>
      <c r="AC10035" s="104"/>
      <c r="AF10035" s="104"/>
      <c r="AG10035" s="104"/>
      <c r="AK10035" s="104"/>
      <c r="AL10035" s="104"/>
      <c r="AO10035" s="104"/>
      <c r="AP10035" s="104"/>
    </row>
    <row r="10036" spans="21:42" ht="15" customHeight="1" x14ac:dyDescent="0.25">
      <c r="U10036" s="104"/>
      <c r="AB10036" s="104"/>
      <c r="AC10036" s="104"/>
      <c r="AF10036" s="104"/>
      <c r="AG10036" s="104"/>
      <c r="AK10036" s="104"/>
      <c r="AL10036" s="104"/>
      <c r="AO10036" s="104"/>
      <c r="AP10036" s="104"/>
    </row>
    <row r="10037" spans="21:42" ht="15" customHeight="1" x14ac:dyDescent="0.25">
      <c r="U10037" s="104"/>
      <c r="AB10037" s="104"/>
      <c r="AC10037" s="104"/>
      <c r="AF10037" s="104"/>
      <c r="AG10037" s="104"/>
      <c r="AK10037" s="104"/>
      <c r="AL10037" s="104"/>
      <c r="AO10037" s="104"/>
      <c r="AP10037" s="104"/>
    </row>
    <row r="10038" spans="21:42" ht="15" customHeight="1" x14ac:dyDescent="0.25">
      <c r="U10038" s="104"/>
      <c r="AB10038" s="104"/>
      <c r="AC10038" s="104"/>
      <c r="AF10038" s="104"/>
      <c r="AG10038" s="104"/>
      <c r="AK10038" s="104"/>
      <c r="AL10038" s="104"/>
      <c r="AO10038" s="104"/>
      <c r="AP10038" s="104"/>
    </row>
    <row r="10039" spans="21:42" ht="15" customHeight="1" x14ac:dyDescent="0.25">
      <c r="U10039" s="104"/>
      <c r="AB10039" s="104"/>
      <c r="AC10039" s="104"/>
      <c r="AF10039" s="104"/>
      <c r="AG10039" s="104"/>
      <c r="AK10039" s="104"/>
      <c r="AL10039" s="104"/>
      <c r="AO10039" s="104"/>
      <c r="AP10039" s="104"/>
    </row>
    <row r="10040" spans="21:42" ht="15" customHeight="1" x14ac:dyDescent="0.25">
      <c r="U10040" s="104"/>
      <c r="AB10040" s="104"/>
      <c r="AC10040" s="104"/>
      <c r="AF10040" s="104"/>
      <c r="AG10040" s="104"/>
      <c r="AK10040" s="104"/>
      <c r="AL10040" s="104"/>
      <c r="AO10040" s="104"/>
      <c r="AP10040" s="104"/>
    </row>
    <row r="10041" spans="21:42" ht="15" customHeight="1" x14ac:dyDescent="0.25">
      <c r="U10041" s="104"/>
      <c r="AB10041" s="104"/>
      <c r="AC10041" s="104"/>
      <c r="AF10041" s="104"/>
      <c r="AG10041" s="104"/>
      <c r="AK10041" s="104"/>
      <c r="AL10041" s="104"/>
      <c r="AO10041" s="104"/>
      <c r="AP10041" s="104"/>
    </row>
    <row r="10042" spans="21:42" ht="15" customHeight="1" x14ac:dyDescent="0.25">
      <c r="U10042" s="104"/>
      <c r="AB10042" s="104"/>
      <c r="AC10042" s="104"/>
      <c r="AF10042" s="104"/>
      <c r="AG10042" s="104"/>
      <c r="AK10042" s="104"/>
      <c r="AL10042" s="104"/>
      <c r="AO10042" s="104"/>
      <c r="AP10042" s="104"/>
    </row>
    <row r="10043" spans="21:42" ht="15" customHeight="1" x14ac:dyDescent="0.25">
      <c r="U10043" s="104"/>
      <c r="AB10043" s="104"/>
      <c r="AC10043" s="104"/>
      <c r="AF10043" s="104"/>
      <c r="AG10043" s="104"/>
      <c r="AK10043" s="104"/>
      <c r="AL10043" s="104"/>
      <c r="AO10043" s="104"/>
      <c r="AP10043" s="104"/>
    </row>
    <row r="10044" spans="21:42" ht="15" customHeight="1" x14ac:dyDescent="0.25">
      <c r="U10044" s="104"/>
      <c r="AB10044" s="104"/>
      <c r="AC10044" s="104"/>
      <c r="AF10044" s="104"/>
      <c r="AG10044" s="104"/>
      <c r="AK10044" s="104"/>
      <c r="AL10044" s="104"/>
      <c r="AO10044" s="104"/>
      <c r="AP10044" s="104"/>
    </row>
    <row r="10045" spans="21:42" ht="15" customHeight="1" x14ac:dyDescent="0.25">
      <c r="U10045" s="104"/>
      <c r="AB10045" s="104"/>
      <c r="AC10045" s="104"/>
      <c r="AF10045" s="104"/>
      <c r="AG10045" s="104"/>
      <c r="AK10045" s="104"/>
      <c r="AL10045" s="104"/>
      <c r="AO10045" s="104"/>
      <c r="AP10045" s="104"/>
    </row>
    <row r="10046" spans="21:42" ht="15" customHeight="1" x14ac:dyDescent="0.25">
      <c r="U10046" s="104"/>
      <c r="AB10046" s="104"/>
      <c r="AC10046" s="104"/>
      <c r="AF10046" s="104"/>
      <c r="AG10046" s="104"/>
      <c r="AK10046" s="104"/>
      <c r="AL10046" s="104"/>
      <c r="AO10046" s="104"/>
      <c r="AP10046" s="104"/>
    </row>
    <row r="10047" spans="21:42" ht="15" customHeight="1" x14ac:dyDescent="0.25">
      <c r="U10047" s="104"/>
      <c r="AB10047" s="104"/>
      <c r="AC10047" s="104"/>
      <c r="AF10047" s="104"/>
      <c r="AG10047" s="104"/>
      <c r="AK10047" s="104"/>
      <c r="AL10047" s="104"/>
      <c r="AO10047" s="104"/>
      <c r="AP10047" s="104"/>
    </row>
    <row r="10048" spans="21:42" ht="15" customHeight="1" x14ac:dyDescent="0.25">
      <c r="U10048" s="104"/>
      <c r="AB10048" s="104"/>
      <c r="AC10048" s="104"/>
      <c r="AF10048" s="104"/>
      <c r="AG10048" s="104"/>
      <c r="AK10048" s="104"/>
      <c r="AL10048" s="104"/>
      <c r="AO10048" s="104"/>
      <c r="AP10048" s="104"/>
    </row>
    <row r="10049" spans="21:42" ht="15" customHeight="1" x14ac:dyDescent="0.25">
      <c r="U10049" s="104"/>
      <c r="AB10049" s="104"/>
      <c r="AC10049" s="104"/>
      <c r="AF10049" s="104"/>
      <c r="AG10049" s="104"/>
      <c r="AK10049" s="104"/>
      <c r="AL10049" s="104"/>
      <c r="AO10049" s="104"/>
      <c r="AP10049" s="104"/>
    </row>
    <row r="10050" spans="21:42" ht="15" customHeight="1" x14ac:dyDescent="0.25">
      <c r="U10050" s="104"/>
      <c r="AB10050" s="104"/>
      <c r="AC10050" s="104"/>
      <c r="AF10050" s="104"/>
      <c r="AG10050" s="104"/>
      <c r="AK10050" s="104"/>
      <c r="AL10050" s="104"/>
      <c r="AO10050" s="104"/>
      <c r="AP10050" s="104"/>
    </row>
    <row r="10051" spans="21:42" ht="15" customHeight="1" x14ac:dyDescent="0.25">
      <c r="U10051" s="104"/>
      <c r="AB10051" s="104"/>
      <c r="AC10051" s="104"/>
      <c r="AF10051" s="104"/>
      <c r="AG10051" s="104"/>
      <c r="AK10051" s="104"/>
      <c r="AL10051" s="104"/>
      <c r="AO10051" s="104"/>
      <c r="AP10051" s="104"/>
    </row>
    <row r="10052" spans="21:42" ht="15" customHeight="1" x14ac:dyDescent="0.25">
      <c r="U10052" s="104"/>
      <c r="AB10052" s="104"/>
      <c r="AC10052" s="104"/>
      <c r="AF10052" s="104"/>
      <c r="AG10052" s="104"/>
      <c r="AK10052" s="104"/>
      <c r="AL10052" s="104"/>
      <c r="AO10052" s="104"/>
      <c r="AP10052" s="104"/>
    </row>
    <row r="10053" spans="21:42" ht="15" customHeight="1" x14ac:dyDescent="0.25">
      <c r="U10053" s="104"/>
      <c r="AB10053" s="104"/>
      <c r="AC10053" s="104"/>
      <c r="AF10053" s="104"/>
      <c r="AG10053" s="104"/>
      <c r="AK10053" s="104"/>
      <c r="AL10053" s="104"/>
      <c r="AO10053" s="104"/>
      <c r="AP10053" s="104"/>
    </row>
    <row r="10054" spans="21:42" ht="15" customHeight="1" x14ac:dyDescent="0.25">
      <c r="U10054" s="104"/>
      <c r="AB10054" s="104"/>
      <c r="AC10054" s="104"/>
      <c r="AF10054" s="104"/>
      <c r="AG10054" s="104"/>
      <c r="AK10054" s="104"/>
      <c r="AL10054" s="104"/>
      <c r="AO10054" s="104"/>
      <c r="AP10054" s="104"/>
    </row>
    <row r="10055" spans="21:42" ht="15" customHeight="1" x14ac:dyDescent="0.25">
      <c r="U10055" s="104"/>
      <c r="AB10055" s="104"/>
      <c r="AC10055" s="104"/>
      <c r="AF10055" s="104"/>
      <c r="AG10055" s="104"/>
      <c r="AK10055" s="104"/>
      <c r="AL10055" s="104"/>
      <c r="AO10055" s="104"/>
      <c r="AP10055" s="104"/>
    </row>
    <row r="10056" spans="21:42" ht="15" customHeight="1" x14ac:dyDescent="0.25">
      <c r="U10056" s="104"/>
      <c r="AB10056" s="104"/>
      <c r="AC10056" s="104"/>
      <c r="AF10056" s="104"/>
      <c r="AG10056" s="104"/>
      <c r="AK10056" s="104"/>
      <c r="AL10056" s="104"/>
      <c r="AO10056" s="104"/>
      <c r="AP10056" s="104"/>
    </row>
    <row r="10057" spans="21:42" ht="15" customHeight="1" x14ac:dyDescent="0.25">
      <c r="U10057" s="104"/>
      <c r="AB10057" s="104"/>
      <c r="AC10057" s="104"/>
      <c r="AF10057" s="104"/>
      <c r="AG10057" s="104"/>
      <c r="AK10057" s="104"/>
      <c r="AL10057" s="104"/>
      <c r="AO10057" s="104"/>
      <c r="AP10057" s="104"/>
    </row>
    <row r="10058" spans="21:42" ht="15" customHeight="1" x14ac:dyDescent="0.25">
      <c r="U10058" s="104"/>
      <c r="AB10058" s="104"/>
      <c r="AC10058" s="104"/>
      <c r="AF10058" s="104"/>
      <c r="AG10058" s="104"/>
      <c r="AK10058" s="104"/>
      <c r="AL10058" s="104"/>
      <c r="AO10058" s="104"/>
      <c r="AP10058" s="104"/>
    </row>
    <row r="10059" spans="21:42" ht="15" customHeight="1" x14ac:dyDescent="0.25">
      <c r="U10059" s="104"/>
      <c r="AB10059" s="104"/>
      <c r="AC10059" s="104"/>
      <c r="AF10059" s="104"/>
      <c r="AG10059" s="104"/>
      <c r="AK10059" s="104"/>
      <c r="AL10059" s="104"/>
      <c r="AO10059" s="104"/>
      <c r="AP10059" s="104"/>
    </row>
    <row r="10060" spans="21:42" ht="15" customHeight="1" x14ac:dyDescent="0.25">
      <c r="U10060" s="104"/>
      <c r="AB10060" s="104"/>
      <c r="AC10060" s="104"/>
      <c r="AF10060" s="104"/>
      <c r="AG10060" s="104"/>
      <c r="AK10060" s="104"/>
      <c r="AL10060" s="104"/>
      <c r="AO10060" s="104"/>
      <c r="AP10060" s="104"/>
    </row>
    <row r="10061" spans="21:42" ht="15" customHeight="1" x14ac:dyDescent="0.25">
      <c r="U10061" s="104"/>
      <c r="AB10061" s="104"/>
      <c r="AC10061" s="104"/>
      <c r="AF10061" s="104"/>
      <c r="AG10061" s="104"/>
      <c r="AK10061" s="104"/>
      <c r="AL10061" s="104"/>
      <c r="AO10061" s="104"/>
      <c r="AP10061" s="104"/>
    </row>
    <row r="10062" spans="21:42" ht="15" customHeight="1" x14ac:dyDescent="0.25">
      <c r="U10062" s="104"/>
      <c r="AB10062" s="104"/>
      <c r="AC10062" s="104"/>
      <c r="AF10062" s="104"/>
      <c r="AG10062" s="104"/>
      <c r="AK10062" s="104"/>
      <c r="AL10062" s="104"/>
      <c r="AO10062" s="104"/>
      <c r="AP10062" s="104"/>
    </row>
    <row r="10063" spans="21:42" ht="15" customHeight="1" x14ac:dyDescent="0.25">
      <c r="U10063" s="104"/>
      <c r="AB10063" s="104"/>
      <c r="AC10063" s="104"/>
      <c r="AF10063" s="104"/>
      <c r="AG10063" s="104"/>
      <c r="AK10063" s="104"/>
      <c r="AL10063" s="104"/>
      <c r="AO10063" s="104"/>
      <c r="AP10063" s="104"/>
    </row>
    <row r="10064" spans="21:42" ht="15" customHeight="1" x14ac:dyDescent="0.25">
      <c r="U10064" s="104"/>
      <c r="AB10064" s="104"/>
      <c r="AC10064" s="104"/>
      <c r="AF10064" s="104"/>
      <c r="AG10064" s="104"/>
      <c r="AK10064" s="104"/>
      <c r="AL10064" s="104"/>
      <c r="AO10064" s="104"/>
      <c r="AP10064" s="104"/>
    </row>
    <row r="10065" spans="21:42" ht="15" customHeight="1" x14ac:dyDescent="0.25">
      <c r="U10065" s="104"/>
      <c r="AB10065" s="104"/>
      <c r="AC10065" s="104"/>
      <c r="AF10065" s="104"/>
      <c r="AG10065" s="104"/>
      <c r="AK10065" s="104"/>
      <c r="AL10065" s="104"/>
      <c r="AO10065" s="104"/>
      <c r="AP10065" s="104"/>
    </row>
    <row r="10066" spans="21:42" ht="15" customHeight="1" x14ac:dyDescent="0.25">
      <c r="U10066" s="104"/>
      <c r="AB10066" s="104"/>
      <c r="AC10066" s="104"/>
      <c r="AF10066" s="104"/>
      <c r="AG10066" s="104"/>
      <c r="AK10066" s="104"/>
      <c r="AL10066" s="104"/>
      <c r="AO10066" s="104"/>
      <c r="AP10066" s="104"/>
    </row>
    <row r="10067" spans="21:42" ht="15" customHeight="1" x14ac:dyDescent="0.25">
      <c r="U10067" s="104"/>
      <c r="AB10067" s="104"/>
      <c r="AC10067" s="104"/>
      <c r="AF10067" s="104"/>
      <c r="AG10067" s="104"/>
      <c r="AK10067" s="104"/>
      <c r="AL10067" s="104"/>
      <c r="AO10067" s="104"/>
      <c r="AP10067" s="104"/>
    </row>
    <row r="10068" spans="21:42" ht="15" customHeight="1" x14ac:dyDescent="0.25">
      <c r="U10068" s="104"/>
      <c r="AB10068" s="104"/>
      <c r="AC10068" s="104"/>
      <c r="AF10068" s="104"/>
      <c r="AG10068" s="104"/>
      <c r="AK10068" s="104"/>
      <c r="AL10068" s="104"/>
      <c r="AO10068" s="104"/>
      <c r="AP10068" s="104"/>
    </row>
    <row r="10069" spans="21:42" ht="15" customHeight="1" x14ac:dyDescent="0.25">
      <c r="U10069" s="104"/>
      <c r="AB10069" s="104"/>
      <c r="AC10069" s="104"/>
      <c r="AF10069" s="104"/>
      <c r="AG10069" s="104"/>
      <c r="AK10069" s="104"/>
      <c r="AL10069" s="104"/>
      <c r="AO10069" s="104"/>
      <c r="AP10069" s="104"/>
    </row>
    <row r="10070" spans="21:42" ht="15" customHeight="1" x14ac:dyDescent="0.25">
      <c r="U10070" s="104"/>
      <c r="AB10070" s="104"/>
      <c r="AC10070" s="104"/>
      <c r="AF10070" s="104"/>
      <c r="AG10070" s="104"/>
      <c r="AK10070" s="104"/>
      <c r="AL10070" s="104"/>
      <c r="AO10070" s="104"/>
      <c r="AP10070" s="104"/>
    </row>
    <row r="10071" spans="21:42" ht="15" customHeight="1" x14ac:dyDescent="0.25">
      <c r="U10071" s="104"/>
      <c r="AB10071" s="104"/>
      <c r="AC10071" s="104"/>
      <c r="AF10071" s="104"/>
      <c r="AG10071" s="104"/>
      <c r="AK10071" s="104"/>
      <c r="AL10071" s="104"/>
      <c r="AO10071" s="104"/>
      <c r="AP10071" s="104"/>
    </row>
    <row r="10072" spans="21:42" ht="15" customHeight="1" x14ac:dyDescent="0.25">
      <c r="U10072" s="104"/>
      <c r="AB10072" s="104"/>
      <c r="AC10072" s="104"/>
      <c r="AF10072" s="104"/>
      <c r="AG10072" s="104"/>
      <c r="AK10072" s="104"/>
      <c r="AL10072" s="104"/>
      <c r="AO10072" s="104"/>
      <c r="AP10072" s="104"/>
    </row>
    <row r="10073" spans="21:42" ht="15" customHeight="1" x14ac:dyDescent="0.25">
      <c r="U10073" s="104"/>
      <c r="AB10073" s="104"/>
      <c r="AC10073" s="104"/>
      <c r="AF10073" s="104"/>
      <c r="AG10073" s="104"/>
      <c r="AK10073" s="104"/>
      <c r="AL10073" s="104"/>
      <c r="AO10073" s="104"/>
      <c r="AP10073" s="104"/>
    </row>
    <row r="10074" spans="21:42" ht="15" customHeight="1" x14ac:dyDescent="0.25">
      <c r="U10074" s="104"/>
      <c r="AB10074" s="104"/>
      <c r="AC10074" s="104"/>
      <c r="AF10074" s="104"/>
      <c r="AG10074" s="104"/>
      <c r="AK10074" s="104"/>
      <c r="AL10074" s="104"/>
      <c r="AO10074" s="104"/>
      <c r="AP10074" s="104"/>
    </row>
    <row r="10075" spans="21:42" ht="15" customHeight="1" x14ac:dyDescent="0.25">
      <c r="U10075" s="104"/>
      <c r="AB10075" s="104"/>
      <c r="AC10075" s="104"/>
      <c r="AF10075" s="104"/>
      <c r="AG10075" s="104"/>
      <c r="AK10075" s="104"/>
      <c r="AL10075" s="104"/>
      <c r="AO10075" s="104"/>
      <c r="AP10075" s="104"/>
    </row>
    <row r="10076" spans="21:42" ht="15" customHeight="1" x14ac:dyDescent="0.25">
      <c r="U10076" s="104"/>
      <c r="AB10076" s="104"/>
      <c r="AC10076" s="104"/>
      <c r="AF10076" s="104"/>
      <c r="AG10076" s="104"/>
      <c r="AK10076" s="104"/>
      <c r="AL10076" s="104"/>
      <c r="AO10076" s="104"/>
      <c r="AP10076" s="104"/>
    </row>
    <row r="10077" spans="21:42" ht="15" customHeight="1" x14ac:dyDescent="0.25">
      <c r="U10077" s="104"/>
      <c r="AB10077" s="104"/>
      <c r="AC10077" s="104"/>
      <c r="AF10077" s="104"/>
      <c r="AG10077" s="104"/>
      <c r="AK10077" s="104"/>
      <c r="AL10077" s="104"/>
      <c r="AO10077" s="104"/>
      <c r="AP10077" s="104"/>
    </row>
    <row r="10078" spans="21:42" ht="15" customHeight="1" x14ac:dyDescent="0.25">
      <c r="U10078" s="104"/>
      <c r="AB10078" s="104"/>
      <c r="AC10078" s="104"/>
      <c r="AF10078" s="104"/>
      <c r="AG10078" s="104"/>
      <c r="AK10078" s="104"/>
      <c r="AL10078" s="104"/>
      <c r="AO10078" s="104"/>
      <c r="AP10078" s="104"/>
    </row>
    <row r="10079" spans="21:42" ht="15" customHeight="1" x14ac:dyDescent="0.25">
      <c r="U10079" s="104"/>
      <c r="AB10079" s="104"/>
      <c r="AC10079" s="104"/>
      <c r="AF10079" s="104"/>
      <c r="AG10079" s="104"/>
      <c r="AK10079" s="104"/>
      <c r="AL10079" s="104"/>
      <c r="AO10079" s="104"/>
      <c r="AP10079" s="104"/>
    </row>
    <row r="10080" spans="21:42" ht="15" customHeight="1" x14ac:dyDescent="0.25">
      <c r="U10080" s="104"/>
      <c r="AB10080" s="104"/>
      <c r="AC10080" s="104"/>
      <c r="AF10080" s="104"/>
      <c r="AG10080" s="104"/>
      <c r="AK10080" s="104"/>
      <c r="AL10080" s="104"/>
      <c r="AO10080" s="104"/>
      <c r="AP10080" s="104"/>
    </row>
    <row r="10081" spans="21:42" ht="15" customHeight="1" x14ac:dyDescent="0.25">
      <c r="U10081" s="104"/>
      <c r="AB10081" s="104"/>
      <c r="AC10081" s="104"/>
      <c r="AF10081" s="104"/>
      <c r="AG10081" s="104"/>
      <c r="AK10081" s="104"/>
      <c r="AL10081" s="104"/>
      <c r="AO10081" s="104"/>
      <c r="AP10081" s="104"/>
    </row>
    <row r="10082" spans="21:42" ht="15" customHeight="1" x14ac:dyDescent="0.25">
      <c r="U10082" s="104"/>
      <c r="AB10082" s="104"/>
      <c r="AC10082" s="104"/>
      <c r="AF10082" s="104"/>
      <c r="AG10082" s="104"/>
      <c r="AK10082" s="104"/>
      <c r="AL10082" s="104"/>
      <c r="AO10082" s="104"/>
      <c r="AP10082" s="104"/>
    </row>
    <row r="10083" spans="21:42" ht="15" customHeight="1" x14ac:dyDescent="0.25">
      <c r="U10083" s="104"/>
      <c r="AB10083" s="104"/>
      <c r="AC10083" s="104"/>
      <c r="AF10083" s="104"/>
      <c r="AG10083" s="104"/>
      <c r="AK10083" s="104"/>
      <c r="AL10083" s="104"/>
      <c r="AO10083" s="104"/>
      <c r="AP10083" s="104"/>
    </row>
    <row r="10084" spans="21:42" ht="15" customHeight="1" x14ac:dyDescent="0.25">
      <c r="U10084" s="104"/>
      <c r="AB10084" s="104"/>
      <c r="AC10084" s="104"/>
      <c r="AF10084" s="104"/>
      <c r="AG10084" s="104"/>
      <c r="AK10084" s="104"/>
      <c r="AL10084" s="104"/>
      <c r="AO10084" s="104"/>
      <c r="AP10084" s="104"/>
    </row>
    <row r="10085" spans="21:42" ht="15" customHeight="1" x14ac:dyDescent="0.25">
      <c r="U10085" s="104"/>
      <c r="AB10085" s="104"/>
      <c r="AC10085" s="104"/>
      <c r="AF10085" s="104"/>
      <c r="AG10085" s="104"/>
      <c r="AK10085" s="104"/>
      <c r="AL10085" s="104"/>
      <c r="AO10085" s="104"/>
      <c r="AP10085" s="104"/>
    </row>
    <row r="10086" spans="21:42" ht="15" customHeight="1" x14ac:dyDescent="0.25">
      <c r="U10086" s="104"/>
      <c r="AB10086" s="104"/>
      <c r="AC10086" s="104"/>
      <c r="AF10086" s="104"/>
      <c r="AG10086" s="104"/>
      <c r="AK10086" s="104"/>
      <c r="AL10086" s="104"/>
      <c r="AO10086" s="104"/>
      <c r="AP10086" s="104"/>
    </row>
    <row r="10087" spans="21:42" ht="15" customHeight="1" x14ac:dyDescent="0.25">
      <c r="U10087" s="104"/>
      <c r="AB10087" s="104"/>
      <c r="AC10087" s="104"/>
      <c r="AF10087" s="104"/>
      <c r="AG10087" s="104"/>
      <c r="AK10087" s="104"/>
      <c r="AL10087" s="104"/>
      <c r="AO10087" s="104"/>
      <c r="AP10087" s="104"/>
    </row>
    <row r="10088" spans="21:42" ht="15" customHeight="1" x14ac:dyDescent="0.25">
      <c r="U10088" s="104"/>
      <c r="AB10088" s="104"/>
      <c r="AC10088" s="104"/>
      <c r="AF10088" s="104"/>
      <c r="AG10088" s="104"/>
      <c r="AK10088" s="104"/>
      <c r="AL10088" s="104"/>
      <c r="AO10088" s="104"/>
      <c r="AP10088" s="104"/>
    </row>
    <row r="10089" spans="21:42" ht="15" customHeight="1" x14ac:dyDescent="0.25">
      <c r="U10089" s="104"/>
      <c r="AB10089" s="104"/>
      <c r="AC10089" s="104"/>
      <c r="AF10089" s="104"/>
      <c r="AG10089" s="104"/>
      <c r="AK10089" s="104"/>
      <c r="AL10089" s="104"/>
      <c r="AO10089" s="104"/>
      <c r="AP10089" s="104"/>
    </row>
    <row r="10090" spans="21:42" ht="15" customHeight="1" x14ac:dyDescent="0.25">
      <c r="U10090" s="104"/>
      <c r="AB10090" s="104"/>
      <c r="AC10090" s="104"/>
      <c r="AF10090" s="104"/>
      <c r="AG10090" s="104"/>
      <c r="AK10090" s="104"/>
      <c r="AL10090" s="104"/>
      <c r="AO10090" s="104"/>
      <c r="AP10090" s="104"/>
    </row>
    <row r="10091" spans="21:42" ht="15" customHeight="1" x14ac:dyDescent="0.25">
      <c r="U10091" s="104"/>
      <c r="AB10091" s="104"/>
      <c r="AC10091" s="104"/>
      <c r="AF10091" s="104"/>
      <c r="AG10091" s="104"/>
      <c r="AK10091" s="104"/>
      <c r="AL10091" s="104"/>
      <c r="AO10091" s="104"/>
      <c r="AP10091" s="104"/>
    </row>
    <row r="10092" spans="21:42" ht="15" customHeight="1" x14ac:dyDescent="0.25">
      <c r="U10092" s="104"/>
      <c r="AB10092" s="104"/>
      <c r="AC10092" s="104"/>
      <c r="AF10092" s="104"/>
      <c r="AG10092" s="104"/>
      <c r="AK10092" s="104"/>
      <c r="AL10092" s="104"/>
      <c r="AO10092" s="104"/>
      <c r="AP10092" s="104"/>
    </row>
    <row r="10093" spans="21:42" ht="15" customHeight="1" x14ac:dyDescent="0.25">
      <c r="U10093" s="104"/>
      <c r="AB10093" s="104"/>
      <c r="AC10093" s="104"/>
      <c r="AF10093" s="104"/>
      <c r="AG10093" s="104"/>
      <c r="AK10093" s="104"/>
      <c r="AL10093" s="104"/>
      <c r="AO10093" s="104"/>
      <c r="AP10093" s="104"/>
    </row>
    <row r="10094" spans="21:42" ht="15" customHeight="1" x14ac:dyDescent="0.25">
      <c r="U10094" s="104"/>
      <c r="AB10094" s="104"/>
      <c r="AC10094" s="104"/>
      <c r="AF10094" s="104"/>
      <c r="AG10094" s="104"/>
      <c r="AK10094" s="104"/>
      <c r="AL10094" s="104"/>
      <c r="AO10094" s="104"/>
      <c r="AP10094" s="104"/>
    </row>
    <row r="10095" spans="21:42" ht="15" customHeight="1" x14ac:dyDescent="0.25">
      <c r="U10095" s="104"/>
      <c r="AB10095" s="104"/>
      <c r="AC10095" s="104"/>
      <c r="AF10095" s="104"/>
      <c r="AG10095" s="104"/>
      <c r="AK10095" s="104"/>
      <c r="AL10095" s="104"/>
      <c r="AO10095" s="104"/>
      <c r="AP10095" s="104"/>
    </row>
    <row r="10096" spans="21:42" ht="15" customHeight="1" x14ac:dyDescent="0.25">
      <c r="U10096" s="104"/>
      <c r="AB10096" s="104"/>
      <c r="AC10096" s="104"/>
      <c r="AF10096" s="104"/>
      <c r="AG10096" s="104"/>
      <c r="AK10096" s="104"/>
      <c r="AL10096" s="104"/>
      <c r="AO10096" s="104"/>
      <c r="AP10096" s="104"/>
    </row>
    <row r="10097" spans="21:42" ht="15" customHeight="1" x14ac:dyDescent="0.25">
      <c r="U10097" s="104"/>
      <c r="AB10097" s="104"/>
      <c r="AC10097" s="104"/>
      <c r="AF10097" s="104"/>
      <c r="AG10097" s="104"/>
      <c r="AK10097" s="104"/>
      <c r="AL10097" s="104"/>
      <c r="AO10097" s="104"/>
      <c r="AP10097" s="104"/>
    </row>
    <row r="10098" spans="21:42" ht="15" customHeight="1" x14ac:dyDescent="0.25">
      <c r="U10098" s="104"/>
      <c r="AB10098" s="104"/>
      <c r="AC10098" s="104"/>
      <c r="AF10098" s="104"/>
      <c r="AG10098" s="104"/>
      <c r="AK10098" s="104"/>
      <c r="AL10098" s="104"/>
      <c r="AO10098" s="104"/>
      <c r="AP10098" s="104"/>
    </row>
    <row r="10099" spans="21:42" ht="15" customHeight="1" x14ac:dyDescent="0.25">
      <c r="U10099" s="104"/>
      <c r="AB10099" s="104"/>
      <c r="AC10099" s="104"/>
      <c r="AF10099" s="104"/>
      <c r="AG10099" s="104"/>
      <c r="AK10099" s="104"/>
      <c r="AL10099" s="104"/>
      <c r="AO10099" s="104"/>
      <c r="AP10099" s="104"/>
    </row>
    <row r="10100" spans="21:42" ht="15" customHeight="1" x14ac:dyDescent="0.25">
      <c r="U10100" s="104"/>
      <c r="AB10100" s="104"/>
      <c r="AC10100" s="104"/>
      <c r="AF10100" s="104"/>
      <c r="AG10100" s="104"/>
      <c r="AK10100" s="104"/>
      <c r="AL10100" s="104"/>
      <c r="AO10100" s="104"/>
      <c r="AP10100" s="104"/>
    </row>
    <row r="10101" spans="21:42" ht="15" customHeight="1" x14ac:dyDescent="0.25">
      <c r="U10101" s="104"/>
      <c r="AB10101" s="104"/>
      <c r="AC10101" s="104"/>
      <c r="AF10101" s="104"/>
      <c r="AG10101" s="104"/>
      <c r="AK10101" s="104"/>
      <c r="AL10101" s="104"/>
      <c r="AO10101" s="104"/>
      <c r="AP10101" s="104"/>
    </row>
    <row r="10102" spans="21:42" ht="15" customHeight="1" x14ac:dyDescent="0.25">
      <c r="U10102" s="104"/>
      <c r="AB10102" s="104"/>
      <c r="AC10102" s="104"/>
      <c r="AF10102" s="104"/>
      <c r="AG10102" s="104"/>
      <c r="AK10102" s="104"/>
      <c r="AL10102" s="104"/>
      <c r="AO10102" s="104"/>
      <c r="AP10102" s="104"/>
    </row>
    <row r="10103" spans="21:42" ht="15" customHeight="1" x14ac:dyDescent="0.25">
      <c r="U10103" s="104"/>
      <c r="AB10103" s="104"/>
      <c r="AC10103" s="104"/>
      <c r="AF10103" s="104"/>
      <c r="AG10103" s="104"/>
      <c r="AK10103" s="104"/>
      <c r="AL10103" s="104"/>
      <c r="AO10103" s="104"/>
      <c r="AP10103" s="104"/>
    </row>
    <row r="10104" spans="21:42" ht="15" customHeight="1" x14ac:dyDescent="0.25">
      <c r="U10104" s="104"/>
      <c r="AB10104" s="104"/>
      <c r="AC10104" s="104"/>
      <c r="AF10104" s="104"/>
      <c r="AG10104" s="104"/>
      <c r="AK10104" s="104"/>
      <c r="AL10104" s="104"/>
      <c r="AO10104" s="104"/>
      <c r="AP10104" s="104"/>
    </row>
    <row r="10105" spans="21:42" ht="15" customHeight="1" x14ac:dyDescent="0.25">
      <c r="U10105" s="104"/>
      <c r="AB10105" s="104"/>
      <c r="AC10105" s="104"/>
      <c r="AF10105" s="104"/>
      <c r="AG10105" s="104"/>
      <c r="AK10105" s="104"/>
      <c r="AL10105" s="104"/>
      <c r="AO10105" s="104"/>
      <c r="AP10105" s="104"/>
    </row>
    <row r="10106" spans="21:42" ht="15" customHeight="1" x14ac:dyDescent="0.25">
      <c r="U10106" s="104"/>
      <c r="AB10106" s="104"/>
      <c r="AC10106" s="104"/>
      <c r="AF10106" s="104"/>
      <c r="AG10106" s="104"/>
      <c r="AK10106" s="104"/>
      <c r="AL10106" s="104"/>
      <c r="AO10106" s="104"/>
      <c r="AP10106" s="104"/>
    </row>
    <row r="10107" spans="21:42" ht="15" customHeight="1" x14ac:dyDescent="0.25">
      <c r="U10107" s="104"/>
      <c r="AB10107" s="104"/>
      <c r="AC10107" s="104"/>
      <c r="AF10107" s="104"/>
      <c r="AG10107" s="104"/>
      <c r="AK10107" s="104"/>
      <c r="AL10107" s="104"/>
      <c r="AO10107" s="104"/>
      <c r="AP10107" s="104"/>
    </row>
    <row r="10108" spans="21:42" ht="15" customHeight="1" x14ac:dyDescent="0.25">
      <c r="U10108" s="104"/>
      <c r="AB10108" s="104"/>
      <c r="AC10108" s="104"/>
      <c r="AF10108" s="104"/>
      <c r="AG10108" s="104"/>
      <c r="AK10108" s="104"/>
      <c r="AL10108" s="104"/>
      <c r="AO10108" s="104"/>
      <c r="AP10108" s="104"/>
    </row>
    <row r="10109" spans="21:42" ht="15" customHeight="1" x14ac:dyDescent="0.25">
      <c r="U10109" s="104"/>
      <c r="AB10109" s="104"/>
      <c r="AC10109" s="104"/>
      <c r="AF10109" s="104"/>
      <c r="AG10109" s="104"/>
      <c r="AK10109" s="104"/>
      <c r="AL10109" s="104"/>
      <c r="AO10109" s="104"/>
      <c r="AP10109" s="104"/>
    </row>
    <row r="10110" spans="21:42" ht="15" customHeight="1" x14ac:dyDescent="0.25">
      <c r="U10110" s="104"/>
      <c r="AB10110" s="104"/>
      <c r="AC10110" s="104"/>
      <c r="AF10110" s="104"/>
      <c r="AG10110" s="104"/>
      <c r="AK10110" s="104"/>
      <c r="AL10110" s="104"/>
      <c r="AO10110" s="104"/>
      <c r="AP10110" s="104"/>
    </row>
    <row r="10111" spans="21:42" ht="15" customHeight="1" x14ac:dyDescent="0.25">
      <c r="U10111" s="104"/>
      <c r="AB10111" s="104"/>
      <c r="AC10111" s="104"/>
      <c r="AF10111" s="104"/>
      <c r="AG10111" s="104"/>
      <c r="AK10111" s="104"/>
      <c r="AL10111" s="104"/>
      <c r="AO10111" s="104"/>
      <c r="AP10111" s="104"/>
    </row>
    <row r="10112" spans="21:42" ht="15" customHeight="1" x14ac:dyDescent="0.25">
      <c r="U10112" s="104"/>
      <c r="AB10112" s="104"/>
      <c r="AC10112" s="104"/>
      <c r="AF10112" s="104"/>
      <c r="AG10112" s="104"/>
      <c r="AK10112" s="104"/>
      <c r="AL10112" s="104"/>
      <c r="AO10112" s="104"/>
      <c r="AP10112" s="104"/>
    </row>
    <row r="10113" spans="21:42" ht="15" customHeight="1" x14ac:dyDescent="0.25">
      <c r="U10113" s="104"/>
      <c r="AB10113" s="104"/>
      <c r="AC10113" s="104"/>
      <c r="AF10113" s="104"/>
      <c r="AG10113" s="104"/>
      <c r="AK10113" s="104"/>
      <c r="AL10113" s="104"/>
      <c r="AO10113" s="104"/>
      <c r="AP10113" s="104"/>
    </row>
    <row r="10114" spans="21:42" ht="15" customHeight="1" x14ac:dyDescent="0.25">
      <c r="U10114" s="104"/>
      <c r="AB10114" s="104"/>
      <c r="AC10114" s="104"/>
      <c r="AF10114" s="104"/>
      <c r="AG10114" s="104"/>
      <c r="AK10114" s="104"/>
      <c r="AL10114" s="104"/>
      <c r="AO10114" s="104"/>
      <c r="AP10114" s="104"/>
    </row>
    <row r="10115" spans="21:42" ht="15" customHeight="1" x14ac:dyDescent="0.25">
      <c r="U10115" s="104"/>
      <c r="AB10115" s="104"/>
      <c r="AC10115" s="104"/>
      <c r="AF10115" s="104"/>
      <c r="AG10115" s="104"/>
      <c r="AK10115" s="104"/>
      <c r="AL10115" s="104"/>
      <c r="AO10115" s="104"/>
      <c r="AP10115" s="104"/>
    </row>
    <row r="10116" spans="21:42" ht="15" customHeight="1" x14ac:dyDescent="0.25">
      <c r="U10116" s="104"/>
      <c r="AB10116" s="104"/>
      <c r="AC10116" s="104"/>
      <c r="AF10116" s="104"/>
      <c r="AG10116" s="104"/>
      <c r="AK10116" s="104"/>
      <c r="AL10116" s="104"/>
      <c r="AO10116" s="104"/>
      <c r="AP10116" s="104"/>
    </row>
    <row r="10117" spans="21:42" ht="15" customHeight="1" x14ac:dyDescent="0.25">
      <c r="U10117" s="104"/>
      <c r="AB10117" s="104"/>
      <c r="AC10117" s="104"/>
      <c r="AF10117" s="104"/>
      <c r="AG10117" s="104"/>
      <c r="AK10117" s="104"/>
      <c r="AL10117" s="104"/>
      <c r="AO10117" s="104"/>
      <c r="AP10117" s="104"/>
    </row>
    <row r="10118" spans="21:42" ht="15" customHeight="1" x14ac:dyDescent="0.25">
      <c r="U10118" s="104"/>
      <c r="AB10118" s="104"/>
      <c r="AC10118" s="104"/>
      <c r="AF10118" s="104"/>
      <c r="AG10118" s="104"/>
      <c r="AK10118" s="104"/>
      <c r="AL10118" s="104"/>
      <c r="AO10118" s="104"/>
      <c r="AP10118" s="104"/>
    </row>
    <row r="10119" spans="21:42" ht="15" customHeight="1" x14ac:dyDescent="0.25">
      <c r="U10119" s="104"/>
      <c r="AB10119" s="104"/>
      <c r="AC10119" s="104"/>
      <c r="AF10119" s="104"/>
      <c r="AG10119" s="104"/>
      <c r="AK10119" s="104"/>
      <c r="AL10119" s="104"/>
      <c r="AO10119" s="104"/>
      <c r="AP10119" s="104"/>
    </row>
    <row r="10120" spans="21:42" ht="15" customHeight="1" x14ac:dyDescent="0.25">
      <c r="U10120" s="104"/>
      <c r="AB10120" s="104"/>
      <c r="AC10120" s="104"/>
      <c r="AF10120" s="104"/>
      <c r="AG10120" s="104"/>
      <c r="AK10120" s="104"/>
      <c r="AL10120" s="104"/>
      <c r="AO10120" s="104"/>
      <c r="AP10120" s="104"/>
    </row>
    <row r="10121" spans="21:42" ht="15" customHeight="1" x14ac:dyDescent="0.25">
      <c r="U10121" s="104"/>
      <c r="AB10121" s="104"/>
      <c r="AC10121" s="104"/>
      <c r="AF10121" s="104"/>
      <c r="AG10121" s="104"/>
      <c r="AK10121" s="104"/>
      <c r="AL10121" s="104"/>
      <c r="AO10121" s="104"/>
      <c r="AP10121" s="104"/>
    </row>
    <row r="10122" spans="21:42" ht="15" customHeight="1" x14ac:dyDescent="0.25">
      <c r="U10122" s="104"/>
      <c r="AB10122" s="104"/>
      <c r="AC10122" s="104"/>
      <c r="AF10122" s="104"/>
      <c r="AG10122" s="104"/>
      <c r="AK10122" s="104"/>
      <c r="AL10122" s="104"/>
      <c r="AO10122" s="104"/>
      <c r="AP10122" s="104"/>
    </row>
    <row r="10123" spans="21:42" ht="15" customHeight="1" x14ac:dyDescent="0.25">
      <c r="U10123" s="104"/>
      <c r="AB10123" s="104"/>
      <c r="AC10123" s="104"/>
      <c r="AF10123" s="104"/>
      <c r="AG10123" s="104"/>
      <c r="AK10123" s="104"/>
      <c r="AL10123" s="104"/>
      <c r="AO10123" s="104"/>
      <c r="AP10123" s="104"/>
    </row>
    <row r="10124" spans="21:42" ht="15" customHeight="1" x14ac:dyDescent="0.25">
      <c r="U10124" s="104"/>
      <c r="AB10124" s="104"/>
      <c r="AC10124" s="104"/>
      <c r="AF10124" s="104"/>
      <c r="AG10124" s="104"/>
      <c r="AK10124" s="104"/>
      <c r="AL10124" s="104"/>
      <c r="AO10124" s="104"/>
      <c r="AP10124" s="104"/>
    </row>
    <row r="10125" spans="21:42" ht="15" customHeight="1" x14ac:dyDescent="0.25">
      <c r="U10125" s="104"/>
      <c r="AB10125" s="104"/>
      <c r="AC10125" s="104"/>
      <c r="AF10125" s="104"/>
      <c r="AG10125" s="104"/>
      <c r="AK10125" s="104"/>
      <c r="AL10125" s="104"/>
      <c r="AO10125" s="104"/>
      <c r="AP10125" s="104"/>
    </row>
    <row r="10126" spans="21:42" ht="15" customHeight="1" x14ac:dyDescent="0.25">
      <c r="U10126" s="104"/>
      <c r="AB10126" s="104"/>
      <c r="AC10126" s="104"/>
      <c r="AF10126" s="104"/>
      <c r="AG10126" s="104"/>
      <c r="AK10126" s="104"/>
      <c r="AL10126" s="104"/>
      <c r="AO10126" s="104"/>
      <c r="AP10126" s="104"/>
    </row>
    <row r="10127" spans="21:42" ht="15" customHeight="1" x14ac:dyDescent="0.25">
      <c r="U10127" s="104"/>
      <c r="AB10127" s="104"/>
      <c r="AC10127" s="104"/>
      <c r="AF10127" s="104"/>
      <c r="AG10127" s="104"/>
      <c r="AK10127" s="104"/>
      <c r="AL10127" s="104"/>
      <c r="AO10127" s="104"/>
      <c r="AP10127" s="104"/>
    </row>
    <row r="10128" spans="21:42" ht="15" customHeight="1" x14ac:dyDescent="0.25">
      <c r="U10128" s="104"/>
      <c r="AB10128" s="104"/>
      <c r="AC10128" s="104"/>
      <c r="AF10128" s="104"/>
      <c r="AG10128" s="104"/>
      <c r="AK10128" s="104"/>
      <c r="AL10128" s="104"/>
      <c r="AO10128" s="104"/>
      <c r="AP10128" s="104"/>
    </row>
    <row r="10129" spans="21:42" ht="15" customHeight="1" x14ac:dyDescent="0.25">
      <c r="U10129" s="104"/>
      <c r="AB10129" s="104"/>
      <c r="AC10129" s="104"/>
      <c r="AF10129" s="104"/>
      <c r="AG10129" s="104"/>
      <c r="AK10129" s="104"/>
      <c r="AL10129" s="104"/>
      <c r="AO10129" s="104"/>
      <c r="AP10129" s="104"/>
    </row>
    <row r="10130" spans="21:42" ht="15" customHeight="1" x14ac:dyDescent="0.25">
      <c r="U10130" s="104"/>
      <c r="AB10130" s="104"/>
      <c r="AC10130" s="104"/>
      <c r="AF10130" s="104"/>
      <c r="AG10130" s="104"/>
      <c r="AK10130" s="104"/>
      <c r="AL10130" s="104"/>
      <c r="AO10130" s="104"/>
      <c r="AP10130" s="104"/>
    </row>
    <row r="10131" spans="21:42" ht="15" customHeight="1" x14ac:dyDescent="0.25">
      <c r="U10131" s="104"/>
      <c r="AB10131" s="104"/>
      <c r="AC10131" s="104"/>
      <c r="AF10131" s="104"/>
      <c r="AG10131" s="104"/>
      <c r="AK10131" s="104"/>
      <c r="AL10131" s="104"/>
      <c r="AO10131" s="104"/>
      <c r="AP10131" s="104"/>
    </row>
    <row r="10132" spans="21:42" ht="15" customHeight="1" x14ac:dyDescent="0.25">
      <c r="U10132" s="104"/>
      <c r="AB10132" s="104"/>
      <c r="AC10132" s="104"/>
      <c r="AF10132" s="104"/>
      <c r="AG10132" s="104"/>
      <c r="AK10132" s="104"/>
      <c r="AL10132" s="104"/>
      <c r="AO10132" s="104"/>
      <c r="AP10132" s="104"/>
    </row>
    <row r="10133" spans="21:42" ht="15" customHeight="1" x14ac:dyDescent="0.25">
      <c r="U10133" s="104"/>
      <c r="AB10133" s="104"/>
      <c r="AC10133" s="104"/>
      <c r="AF10133" s="104"/>
      <c r="AG10133" s="104"/>
      <c r="AK10133" s="104"/>
      <c r="AL10133" s="104"/>
      <c r="AO10133" s="104"/>
      <c r="AP10133" s="104"/>
    </row>
    <row r="10134" spans="21:42" ht="15" customHeight="1" x14ac:dyDescent="0.25">
      <c r="U10134" s="104"/>
      <c r="AB10134" s="104"/>
      <c r="AC10134" s="104"/>
      <c r="AF10134" s="104"/>
      <c r="AG10134" s="104"/>
      <c r="AK10134" s="104"/>
      <c r="AL10134" s="104"/>
      <c r="AO10134" s="104"/>
      <c r="AP10134" s="104"/>
    </row>
    <row r="10135" spans="21:42" ht="15" customHeight="1" x14ac:dyDescent="0.25">
      <c r="U10135" s="104"/>
      <c r="AB10135" s="104"/>
      <c r="AC10135" s="104"/>
      <c r="AF10135" s="104"/>
      <c r="AG10135" s="104"/>
      <c r="AK10135" s="104"/>
      <c r="AL10135" s="104"/>
      <c r="AO10135" s="104"/>
      <c r="AP10135" s="104"/>
    </row>
    <row r="10136" spans="21:42" ht="15" customHeight="1" x14ac:dyDescent="0.25">
      <c r="U10136" s="104"/>
      <c r="AB10136" s="104"/>
      <c r="AC10136" s="104"/>
      <c r="AF10136" s="104"/>
      <c r="AG10136" s="104"/>
      <c r="AK10136" s="104"/>
      <c r="AL10136" s="104"/>
      <c r="AO10136" s="104"/>
      <c r="AP10136" s="104"/>
    </row>
    <row r="10137" spans="21:42" ht="15" customHeight="1" x14ac:dyDescent="0.25">
      <c r="U10137" s="104"/>
      <c r="AB10137" s="104"/>
      <c r="AC10137" s="104"/>
      <c r="AF10137" s="104"/>
      <c r="AG10137" s="104"/>
      <c r="AK10137" s="104"/>
      <c r="AL10137" s="104"/>
      <c r="AO10137" s="104"/>
      <c r="AP10137" s="104"/>
    </row>
    <row r="10138" spans="21:42" ht="15" customHeight="1" x14ac:dyDescent="0.25">
      <c r="U10138" s="104"/>
      <c r="AB10138" s="104"/>
      <c r="AC10138" s="104"/>
      <c r="AF10138" s="104"/>
      <c r="AG10138" s="104"/>
      <c r="AK10138" s="104"/>
      <c r="AL10138" s="104"/>
      <c r="AO10138" s="104"/>
      <c r="AP10138" s="104"/>
    </row>
    <row r="10139" spans="21:42" ht="15" customHeight="1" x14ac:dyDescent="0.25">
      <c r="U10139" s="104"/>
      <c r="AB10139" s="104"/>
      <c r="AC10139" s="104"/>
      <c r="AF10139" s="104"/>
      <c r="AG10139" s="104"/>
      <c r="AK10139" s="104"/>
      <c r="AL10139" s="104"/>
      <c r="AO10139" s="104"/>
      <c r="AP10139" s="104"/>
    </row>
    <row r="10140" spans="21:42" ht="15" customHeight="1" x14ac:dyDescent="0.25">
      <c r="U10140" s="104"/>
      <c r="AB10140" s="104"/>
      <c r="AC10140" s="104"/>
      <c r="AF10140" s="104"/>
      <c r="AG10140" s="104"/>
      <c r="AK10140" s="104"/>
      <c r="AL10140" s="104"/>
      <c r="AO10140" s="104"/>
      <c r="AP10140" s="104"/>
    </row>
    <row r="10141" spans="21:42" ht="15" customHeight="1" x14ac:dyDescent="0.25">
      <c r="U10141" s="104"/>
      <c r="AB10141" s="104"/>
      <c r="AC10141" s="104"/>
      <c r="AF10141" s="104"/>
      <c r="AG10141" s="104"/>
      <c r="AK10141" s="104"/>
      <c r="AL10141" s="104"/>
      <c r="AO10141" s="104"/>
      <c r="AP10141" s="104"/>
    </row>
    <row r="10142" spans="21:42" ht="15" customHeight="1" x14ac:dyDescent="0.25">
      <c r="U10142" s="104"/>
      <c r="AB10142" s="104"/>
      <c r="AC10142" s="104"/>
      <c r="AF10142" s="104"/>
      <c r="AG10142" s="104"/>
      <c r="AK10142" s="104"/>
      <c r="AL10142" s="104"/>
      <c r="AO10142" s="104"/>
      <c r="AP10142" s="104"/>
    </row>
    <row r="10143" spans="21:42" ht="15" customHeight="1" x14ac:dyDescent="0.25">
      <c r="U10143" s="104"/>
      <c r="AB10143" s="104"/>
      <c r="AC10143" s="104"/>
      <c r="AF10143" s="104"/>
      <c r="AG10143" s="104"/>
      <c r="AK10143" s="104"/>
      <c r="AL10143" s="104"/>
      <c r="AO10143" s="104"/>
      <c r="AP10143" s="104"/>
    </row>
    <row r="10144" spans="21:42" ht="15" customHeight="1" x14ac:dyDescent="0.25">
      <c r="U10144" s="104"/>
      <c r="AB10144" s="104"/>
      <c r="AC10144" s="104"/>
      <c r="AF10144" s="104"/>
      <c r="AG10144" s="104"/>
      <c r="AK10144" s="104"/>
      <c r="AL10144" s="104"/>
      <c r="AO10144" s="104"/>
      <c r="AP10144" s="104"/>
    </row>
    <row r="10145" spans="21:42" ht="15" customHeight="1" x14ac:dyDescent="0.25">
      <c r="U10145" s="104"/>
      <c r="AB10145" s="104"/>
      <c r="AC10145" s="104"/>
      <c r="AF10145" s="104"/>
      <c r="AG10145" s="104"/>
      <c r="AK10145" s="104"/>
      <c r="AL10145" s="104"/>
      <c r="AO10145" s="104"/>
      <c r="AP10145" s="104"/>
    </row>
    <row r="10146" spans="21:42" ht="15" customHeight="1" x14ac:dyDescent="0.25">
      <c r="U10146" s="104"/>
      <c r="AB10146" s="104"/>
      <c r="AC10146" s="104"/>
      <c r="AF10146" s="104"/>
      <c r="AG10146" s="104"/>
      <c r="AK10146" s="104"/>
      <c r="AL10146" s="104"/>
      <c r="AO10146" s="104"/>
      <c r="AP10146" s="104"/>
    </row>
    <row r="10147" spans="21:42" ht="15" customHeight="1" x14ac:dyDescent="0.25">
      <c r="U10147" s="104"/>
      <c r="AB10147" s="104"/>
      <c r="AC10147" s="104"/>
      <c r="AF10147" s="104"/>
      <c r="AG10147" s="104"/>
      <c r="AK10147" s="104"/>
      <c r="AL10147" s="104"/>
      <c r="AO10147" s="104"/>
      <c r="AP10147" s="104"/>
    </row>
    <row r="10148" spans="21:42" ht="15" customHeight="1" x14ac:dyDescent="0.25">
      <c r="U10148" s="104"/>
      <c r="AB10148" s="104"/>
      <c r="AC10148" s="104"/>
      <c r="AF10148" s="104"/>
      <c r="AG10148" s="104"/>
      <c r="AK10148" s="104"/>
      <c r="AL10148" s="104"/>
      <c r="AO10148" s="104"/>
      <c r="AP10148" s="104"/>
    </row>
    <row r="10149" spans="21:42" ht="15" customHeight="1" x14ac:dyDescent="0.25">
      <c r="U10149" s="104"/>
      <c r="AB10149" s="104"/>
      <c r="AC10149" s="104"/>
      <c r="AF10149" s="104"/>
      <c r="AG10149" s="104"/>
      <c r="AK10149" s="104"/>
      <c r="AL10149" s="104"/>
      <c r="AO10149" s="104"/>
      <c r="AP10149" s="104"/>
    </row>
    <row r="10150" spans="21:42" ht="15" customHeight="1" x14ac:dyDescent="0.25">
      <c r="U10150" s="104"/>
      <c r="AB10150" s="104"/>
      <c r="AC10150" s="104"/>
      <c r="AF10150" s="104"/>
      <c r="AG10150" s="104"/>
      <c r="AK10150" s="104"/>
      <c r="AL10150" s="104"/>
      <c r="AO10150" s="104"/>
      <c r="AP10150" s="104"/>
    </row>
    <row r="10151" spans="21:42" ht="15" customHeight="1" x14ac:dyDescent="0.25">
      <c r="U10151" s="104"/>
      <c r="AB10151" s="104"/>
      <c r="AC10151" s="104"/>
      <c r="AF10151" s="104"/>
      <c r="AG10151" s="104"/>
      <c r="AK10151" s="104"/>
      <c r="AL10151" s="104"/>
      <c r="AO10151" s="104"/>
      <c r="AP10151" s="104"/>
    </row>
    <row r="10152" spans="21:42" ht="15" customHeight="1" x14ac:dyDescent="0.25">
      <c r="U10152" s="104"/>
      <c r="AB10152" s="104"/>
      <c r="AC10152" s="104"/>
      <c r="AF10152" s="104"/>
      <c r="AG10152" s="104"/>
      <c r="AK10152" s="104"/>
      <c r="AL10152" s="104"/>
      <c r="AO10152" s="104"/>
      <c r="AP10152" s="104"/>
    </row>
    <row r="10153" spans="21:42" ht="15" customHeight="1" x14ac:dyDescent="0.25">
      <c r="U10153" s="104"/>
      <c r="AB10153" s="104"/>
      <c r="AC10153" s="104"/>
      <c r="AF10153" s="104"/>
      <c r="AG10153" s="104"/>
      <c r="AK10153" s="104"/>
      <c r="AL10153" s="104"/>
      <c r="AO10153" s="104"/>
      <c r="AP10153" s="104"/>
    </row>
    <row r="10154" spans="21:42" ht="15" customHeight="1" x14ac:dyDescent="0.25">
      <c r="U10154" s="104"/>
      <c r="AB10154" s="104"/>
      <c r="AC10154" s="104"/>
      <c r="AF10154" s="104"/>
      <c r="AG10154" s="104"/>
      <c r="AK10154" s="104"/>
      <c r="AL10154" s="104"/>
      <c r="AO10154" s="104"/>
      <c r="AP10154" s="104"/>
    </row>
    <row r="10155" spans="21:42" ht="15" customHeight="1" x14ac:dyDescent="0.25">
      <c r="U10155" s="104"/>
      <c r="AB10155" s="104"/>
      <c r="AC10155" s="104"/>
      <c r="AF10155" s="104"/>
      <c r="AG10155" s="104"/>
      <c r="AK10155" s="104"/>
      <c r="AL10155" s="104"/>
      <c r="AO10155" s="104"/>
      <c r="AP10155" s="104"/>
    </row>
    <row r="10156" spans="21:42" ht="15" customHeight="1" x14ac:dyDescent="0.25">
      <c r="U10156" s="104"/>
      <c r="AB10156" s="104"/>
      <c r="AC10156" s="104"/>
      <c r="AF10156" s="104"/>
      <c r="AG10156" s="104"/>
      <c r="AK10156" s="104"/>
      <c r="AL10156" s="104"/>
      <c r="AO10156" s="104"/>
      <c r="AP10156" s="104"/>
    </row>
    <row r="10157" spans="21:42" ht="15" customHeight="1" x14ac:dyDescent="0.25">
      <c r="U10157" s="104"/>
      <c r="AB10157" s="104"/>
      <c r="AC10157" s="104"/>
      <c r="AF10157" s="104"/>
      <c r="AG10157" s="104"/>
      <c r="AK10157" s="104"/>
      <c r="AL10157" s="104"/>
      <c r="AO10157" s="104"/>
      <c r="AP10157" s="104"/>
    </row>
    <row r="10158" spans="21:42" ht="15" customHeight="1" x14ac:dyDescent="0.25">
      <c r="U10158" s="104"/>
      <c r="AB10158" s="104"/>
      <c r="AC10158" s="104"/>
      <c r="AF10158" s="104"/>
      <c r="AG10158" s="104"/>
      <c r="AK10158" s="104"/>
      <c r="AL10158" s="104"/>
      <c r="AO10158" s="104"/>
      <c r="AP10158" s="104"/>
    </row>
    <row r="10159" spans="21:42" ht="15" customHeight="1" x14ac:dyDescent="0.25">
      <c r="U10159" s="104"/>
      <c r="AB10159" s="104"/>
      <c r="AC10159" s="104"/>
      <c r="AF10159" s="104"/>
      <c r="AG10159" s="104"/>
      <c r="AK10159" s="104"/>
      <c r="AL10159" s="104"/>
      <c r="AO10159" s="104"/>
      <c r="AP10159" s="104"/>
    </row>
    <row r="10160" spans="21:42" ht="15" customHeight="1" x14ac:dyDescent="0.25">
      <c r="U10160" s="104"/>
      <c r="AB10160" s="104"/>
      <c r="AC10160" s="104"/>
      <c r="AF10160" s="104"/>
      <c r="AG10160" s="104"/>
      <c r="AK10160" s="104"/>
      <c r="AL10160" s="104"/>
      <c r="AO10160" s="104"/>
      <c r="AP10160" s="104"/>
    </row>
    <row r="10161" spans="21:42" ht="15" customHeight="1" x14ac:dyDescent="0.25">
      <c r="U10161" s="104"/>
      <c r="AB10161" s="104"/>
      <c r="AC10161" s="104"/>
      <c r="AF10161" s="104"/>
      <c r="AG10161" s="104"/>
      <c r="AK10161" s="104"/>
      <c r="AL10161" s="104"/>
      <c r="AO10161" s="104"/>
      <c r="AP10161" s="104"/>
    </row>
    <row r="10162" spans="21:42" ht="15" customHeight="1" x14ac:dyDescent="0.25">
      <c r="U10162" s="104"/>
      <c r="AB10162" s="104"/>
      <c r="AC10162" s="104"/>
      <c r="AF10162" s="104"/>
      <c r="AG10162" s="104"/>
      <c r="AK10162" s="104"/>
      <c r="AL10162" s="104"/>
      <c r="AO10162" s="104"/>
      <c r="AP10162" s="104"/>
    </row>
    <row r="10163" spans="21:42" ht="15" customHeight="1" x14ac:dyDescent="0.25">
      <c r="U10163" s="104"/>
      <c r="AB10163" s="104"/>
      <c r="AC10163" s="104"/>
      <c r="AF10163" s="104"/>
      <c r="AG10163" s="104"/>
      <c r="AK10163" s="104"/>
      <c r="AL10163" s="104"/>
      <c r="AO10163" s="104"/>
      <c r="AP10163" s="104"/>
    </row>
    <row r="10164" spans="21:42" ht="15" customHeight="1" x14ac:dyDescent="0.25">
      <c r="U10164" s="104"/>
      <c r="AB10164" s="104"/>
      <c r="AC10164" s="104"/>
      <c r="AF10164" s="104"/>
      <c r="AG10164" s="104"/>
      <c r="AK10164" s="104"/>
      <c r="AL10164" s="104"/>
      <c r="AO10164" s="104"/>
      <c r="AP10164" s="104"/>
    </row>
    <row r="10165" spans="21:42" ht="15" customHeight="1" x14ac:dyDescent="0.25">
      <c r="U10165" s="104"/>
      <c r="AB10165" s="104"/>
      <c r="AC10165" s="104"/>
      <c r="AF10165" s="104"/>
      <c r="AG10165" s="104"/>
      <c r="AK10165" s="104"/>
      <c r="AL10165" s="104"/>
      <c r="AO10165" s="104"/>
      <c r="AP10165" s="104"/>
    </row>
    <row r="10166" spans="21:42" ht="15" customHeight="1" x14ac:dyDescent="0.25">
      <c r="U10166" s="104"/>
      <c r="AB10166" s="104"/>
      <c r="AC10166" s="104"/>
      <c r="AF10166" s="104"/>
      <c r="AG10166" s="104"/>
      <c r="AK10166" s="104"/>
      <c r="AL10166" s="104"/>
      <c r="AO10166" s="104"/>
      <c r="AP10166" s="104"/>
    </row>
    <row r="10167" spans="21:42" ht="15" customHeight="1" x14ac:dyDescent="0.25">
      <c r="U10167" s="104"/>
      <c r="AB10167" s="104"/>
      <c r="AC10167" s="104"/>
      <c r="AF10167" s="104"/>
      <c r="AG10167" s="104"/>
      <c r="AK10167" s="104"/>
      <c r="AL10167" s="104"/>
      <c r="AO10167" s="104"/>
      <c r="AP10167" s="104"/>
    </row>
    <row r="10168" spans="21:42" ht="15" customHeight="1" x14ac:dyDescent="0.25">
      <c r="U10168" s="104"/>
      <c r="AB10168" s="104"/>
      <c r="AC10168" s="104"/>
      <c r="AF10168" s="104"/>
      <c r="AG10168" s="104"/>
      <c r="AK10168" s="104"/>
      <c r="AL10168" s="104"/>
      <c r="AO10168" s="104"/>
      <c r="AP10168" s="104"/>
    </row>
    <row r="10169" spans="21:42" ht="15" customHeight="1" x14ac:dyDescent="0.25">
      <c r="U10169" s="104"/>
      <c r="AB10169" s="104"/>
      <c r="AC10169" s="104"/>
      <c r="AF10169" s="104"/>
      <c r="AG10169" s="104"/>
      <c r="AK10169" s="104"/>
      <c r="AL10169" s="104"/>
      <c r="AO10169" s="104"/>
      <c r="AP10169" s="104"/>
    </row>
    <row r="10170" spans="21:42" ht="15" customHeight="1" x14ac:dyDescent="0.25">
      <c r="U10170" s="104"/>
      <c r="AB10170" s="104"/>
      <c r="AC10170" s="104"/>
      <c r="AF10170" s="104"/>
      <c r="AG10170" s="104"/>
      <c r="AK10170" s="104"/>
      <c r="AL10170" s="104"/>
      <c r="AO10170" s="104"/>
      <c r="AP10170" s="104"/>
    </row>
    <row r="10171" spans="21:42" ht="15" customHeight="1" x14ac:dyDescent="0.25">
      <c r="U10171" s="104"/>
      <c r="AB10171" s="104"/>
      <c r="AC10171" s="104"/>
      <c r="AF10171" s="104"/>
      <c r="AG10171" s="104"/>
      <c r="AK10171" s="104"/>
      <c r="AL10171" s="104"/>
      <c r="AO10171" s="104"/>
      <c r="AP10171" s="104"/>
    </row>
    <row r="10172" spans="21:42" ht="15" customHeight="1" x14ac:dyDescent="0.25">
      <c r="U10172" s="104"/>
      <c r="AB10172" s="104"/>
      <c r="AC10172" s="104"/>
      <c r="AF10172" s="104"/>
      <c r="AG10172" s="104"/>
      <c r="AK10172" s="104"/>
      <c r="AL10172" s="104"/>
      <c r="AO10172" s="104"/>
      <c r="AP10172" s="104"/>
    </row>
    <row r="10173" spans="21:42" ht="15" customHeight="1" x14ac:dyDescent="0.25">
      <c r="U10173" s="104"/>
      <c r="AB10173" s="104"/>
      <c r="AC10173" s="104"/>
      <c r="AF10173" s="104"/>
      <c r="AG10173" s="104"/>
      <c r="AK10173" s="104"/>
      <c r="AL10173" s="104"/>
      <c r="AO10173" s="104"/>
      <c r="AP10173" s="104"/>
    </row>
    <row r="10174" spans="21:42" ht="15" customHeight="1" x14ac:dyDescent="0.25">
      <c r="U10174" s="104"/>
      <c r="AB10174" s="104"/>
      <c r="AC10174" s="104"/>
      <c r="AF10174" s="104"/>
      <c r="AG10174" s="104"/>
      <c r="AK10174" s="104"/>
      <c r="AL10174" s="104"/>
      <c r="AO10174" s="104"/>
      <c r="AP10174" s="104"/>
    </row>
    <row r="10175" spans="21:42" ht="15" customHeight="1" x14ac:dyDescent="0.25">
      <c r="U10175" s="104"/>
      <c r="AB10175" s="104"/>
      <c r="AC10175" s="104"/>
      <c r="AF10175" s="104"/>
      <c r="AG10175" s="104"/>
      <c r="AK10175" s="104"/>
      <c r="AL10175" s="104"/>
      <c r="AO10175" s="104"/>
      <c r="AP10175" s="104"/>
    </row>
    <row r="10176" spans="21:42" ht="15" customHeight="1" x14ac:dyDescent="0.25">
      <c r="U10176" s="104"/>
      <c r="AB10176" s="104"/>
      <c r="AC10176" s="104"/>
      <c r="AF10176" s="104"/>
      <c r="AG10176" s="104"/>
      <c r="AK10176" s="104"/>
      <c r="AL10176" s="104"/>
      <c r="AO10176" s="104"/>
      <c r="AP10176" s="104"/>
    </row>
    <row r="10177" spans="21:42" ht="15" customHeight="1" x14ac:dyDescent="0.25">
      <c r="U10177" s="104"/>
      <c r="AB10177" s="104"/>
      <c r="AC10177" s="104"/>
      <c r="AF10177" s="104"/>
      <c r="AG10177" s="104"/>
      <c r="AK10177" s="104"/>
      <c r="AL10177" s="104"/>
      <c r="AO10177" s="104"/>
      <c r="AP10177" s="104"/>
    </row>
    <row r="10178" spans="21:42" ht="15" customHeight="1" x14ac:dyDescent="0.25">
      <c r="U10178" s="104"/>
      <c r="AB10178" s="104"/>
      <c r="AC10178" s="104"/>
      <c r="AF10178" s="104"/>
      <c r="AG10178" s="104"/>
      <c r="AK10178" s="104"/>
      <c r="AL10178" s="104"/>
      <c r="AO10178" s="104"/>
      <c r="AP10178" s="104"/>
    </row>
    <row r="10179" spans="21:42" ht="15" customHeight="1" x14ac:dyDescent="0.25">
      <c r="U10179" s="104"/>
      <c r="AB10179" s="104"/>
      <c r="AC10179" s="104"/>
      <c r="AF10179" s="104"/>
      <c r="AG10179" s="104"/>
      <c r="AK10179" s="104"/>
      <c r="AL10179" s="104"/>
      <c r="AO10179" s="104"/>
      <c r="AP10179" s="104"/>
    </row>
    <row r="10180" spans="21:42" ht="15" customHeight="1" x14ac:dyDescent="0.25">
      <c r="U10180" s="104"/>
      <c r="AB10180" s="104"/>
      <c r="AC10180" s="104"/>
      <c r="AF10180" s="104"/>
      <c r="AG10180" s="104"/>
      <c r="AK10180" s="104"/>
      <c r="AL10180" s="104"/>
      <c r="AO10180" s="104"/>
      <c r="AP10180" s="104"/>
    </row>
    <row r="10181" spans="21:42" ht="15" customHeight="1" x14ac:dyDescent="0.25">
      <c r="U10181" s="104"/>
      <c r="AB10181" s="104"/>
      <c r="AC10181" s="104"/>
      <c r="AF10181" s="104"/>
      <c r="AG10181" s="104"/>
      <c r="AK10181" s="104"/>
      <c r="AL10181" s="104"/>
      <c r="AO10181" s="104"/>
      <c r="AP10181" s="104"/>
    </row>
    <row r="10182" spans="21:42" ht="15" customHeight="1" x14ac:dyDescent="0.25">
      <c r="U10182" s="104"/>
      <c r="AB10182" s="104"/>
      <c r="AC10182" s="104"/>
      <c r="AF10182" s="104"/>
      <c r="AG10182" s="104"/>
      <c r="AK10182" s="104"/>
      <c r="AL10182" s="104"/>
      <c r="AO10182" s="104"/>
      <c r="AP10182" s="104"/>
    </row>
    <row r="10183" spans="21:42" ht="15" customHeight="1" x14ac:dyDescent="0.25">
      <c r="U10183" s="104"/>
      <c r="AB10183" s="104"/>
      <c r="AC10183" s="104"/>
      <c r="AF10183" s="104"/>
      <c r="AG10183" s="104"/>
      <c r="AK10183" s="104"/>
      <c r="AL10183" s="104"/>
      <c r="AO10183" s="104"/>
      <c r="AP10183" s="104"/>
    </row>
    <row r="10184" spans="21:42" ht="15" customHeight="1" x14ac:dyDescent="0.25">
      <c r="U10184" s="104"/>
      <c r="AB10184" s="104"/>
      <c r="AC10184" s="104"/>
      <c r="AF10184" s="104"/>
      <c r="AG10184" s="104"/>
      <c r="AK10184" s="104"/>
      <c r="AL10184" s="104"/>
      <c r="AO10184" s="104"/>
      <c r="AP10184" s="104"/>
    </row>
    <row r="10185" spans="21:42" ht="15" customHeight="1" x14ac:dyDescent="0.25">
      <c r="U10185" s="104"/>
      <c r="AB10185" s="104"/>
      <c r="AC10185" s="104"/>
      <c r="AF10185" s="104"/>
      <c r="AG10185" s="104"/>
      <c r="AK10185" s="104"/>
      <c r="AL10185" s="104"/>
      <c r="AO10185" s="104"/>
      <c r="AP10185" s="104"/>
    </row>
    <row r="10186" spans="21:42" ht="15" customHeight="1" x14ac:dyDescent="0.25">
      <c r="U10186" s="104"/>
      <c r="AB10186" s="104"/>
      <c r="AC10186" s="104"/>
      <c r="AF10186" s="104"/>
      <c r="AG10186" s="104"/>
      <c r="AK10186" s="104"/>
      <c r="AL10186" s="104"/>
      <c r="AO10186" s="104"/>
      <c r="AP10186" s="104"/>
    </row>
    <row r="10187" spans="21:42" ht="15" customHeight="1" x14ac:dyDescent="0.25">
      <c r="U10187" s="104"/>
      <c r="AB10187" s="104"/>
      <c r="AC10187" s="104"/>
      <c r="AF10187" s="104"/>
      <c r="AG10187" s="104"/>
      <c r="AK10187" s="104"/>
      <c r="AL10187" s="104"/>
      <c r="AO10187" s="104"/>
      <c r="AP10187" s="104"/>
    </row>
    <row r="10188" spans="21:42" ht="15" customHeight="1" x14ac:dyDescent="0.25">
      <c r="U10188" s="104"/>
      <c r="AB10188" s="104"/>
      <c r="AC10188" s="104"/>
      <c r="AF10188" s="104"/>
      <c r="AG10188" s="104"/>
      <c r="AK10188" s="104"/>
      <c r="AL10188" s="104"/>
      <c r="AO10188" s="104"/>
      <c r="AP10188" s="104"/>
    </row>
    <row r="10189" spans="21:42" ht="15" customHeight="1" x14ac:dyDescent="0.25">
      <c r="U10189" s="104"/>
      <c r="AB10189" s="104"/>
      <c r="AC10189" s="104"/>
      <c r="AF10189" s="104"/>
      <c r="AG10189" s="104"/>
      <c r="AK10189" s="104"/>
      <c r="AL10189" s="104"/>
      <c r="AO10189" s="104"/>
      <c r="AP10189" s="104"/>
    </row>
    <row r="10190" spans="21:42" ht="15" customHeight="1" x14ac:dyDescent="0.25">
      <c r="U10190" s="104"/>
      <c r="AB10190" s="104"/>
      <c r="AC10190" s="104"/>
      <c r="AF10190" s="104"/>
      <c r="AG10190" s="104"/>
      <c r="AK10190" s="104"/>
      <c r="AL10190" s="104"/>
      <c r="AO10190" s="104"/>
      <c r="AP10190" s="104"/>
    </row>
    <row r="10191" spans="21:42" ht="15" customHeight="1" x14ac:dyDescent="0.25">
      <c r="U10191" s="104"/>
      <c r="AB10191" s="104"/>
      <c r="AC10191" s="104"/>
      <c r="AF10191" s="104"/>
      <c r="AG10191" s="104"/>
      <c r="AK10191" s="104"/>
      <c r="AL10191" s="104"/>
      <c r="AO10191" s="104"/>
      <c r="AP10191" s="104"/>
    </row>
    <row r="10192" spans="21:42" ht="15" customHeight="1" x14ac:dyDescent="0.25">
      <c r="U10192" s="104"/>
      <c r="AB10192" s="104"/>
      <c r="AC10192" s="104"/>
      <c r="AF10192" s="104"/>
      <c r="AG10192" s="104"/>
      <c r="AK10192" s="104"/>
      <c r="AL10192" s="104"/>
      <c r="AO10192" s="104"/>
      <c r="AP10192" s="104"/>
    </row>
    <row r="10193" spans="21:42" ht="15" customHeight="1" x14ac:dyDescent="0.25">
      <c r="U10193" s="104"/>
      <c r="AB10193" s="104"/>
      <c r="AC10193" s="104"/>
      <c r="AF10193" s="104"/>
      <c r="AG10193" s="104"/>
      <c r="AK10193" s="104"/>
      <c r="AL10193" s="104"/>
      <c r="AO10193" s="104"/>
      <c r="AP10193" s="104"/>
    </row>
    <row r="10194" spans="21:42" ht="15" customHeight="1" x14ac:dyDescent="0.25">
      <c r="U10194" s="104"/>
      <c r="AB10194" s="104"/>
      <c r="AC10194" s="104"/>
      <c r="AF10194" s="104"/>
      <c r="AG10194" s="104"/>
      <c r="AK10194" s="104"/>
      <c r="AL10194" s="104"/>
      <c r="AO10194" s="104"/>
      <c r="AP10194" s="104"/>
    </row>
    <row r="10195" spans="21:42" ht="15" customHeight="1" x14ac:dyDescent="0.25">
      <c r="U10195" s="104"/>
      <c r="AB10195" s="104"/>
      <c r="AC10195" s="104"/>
      <c r="AF10195" s="104"/>
      <c r="AG10195" s="104"/>
      <c r="AK10195" s="104"/>
      <c r="AL10195" s="104"/>
      <c r="AO10195" s="104"/>
      <c r="AP10195" s="104"/>
    </row>
    <row r="10196" spans="21:42" ht="15" customHeight="1" x14ac:dyDescent="0.25">
      <c r="U10196" s="104"/>
      <c r="AB10196" s="104"/>
      <c r="AC10196" s="104"/>
      <c r="AF10196" s="104"/>
      <c r="AG10196" s="104"/>
      <c r="AK10196" s="104"/>
      <c r="AL10196" s="104"/>
      <c r="AO10196" s="104"/>
      <c r="AP10196" s="104"/>
    </row>
    <row r="10197" spans="21:42" ht="15" customHeight="1" x14ac:dyDescent="0.25">
      <c r="U10197" s="104"/>
      <c r="AB10197" s="104"/>
      <c r="AC10197" s="104"/>
      <c r="AF10197" s="104"/>
      <c r="AG10197" s="104"/>
      <c r="AK10197" s="104"/>
      <c r="AL10197" s="104"/>
      <c r="AO10197" s="104"/>
      <c r="AP10197" s="104"/>
    </row>
    <row r="10198" spans="21:42" ht="15" customHeight="1" x14ac:dyDescent="0.25">
      <c r="U10198" s="104"/>
      <c r="AB10198" s="104"/>
      <c r="AC10198" s="104"/>
      <c r="AF10198" s="104"/>
      <c r="AG10198" s="104"/>
      <c r="AK10198" s="104"/>
      <c r="AL10198" s="104"/>
      <c r="AO10198" s="104"/>
      <c r="AP10198" s="104"/>
    </row>
    <row r="10199" spans="21:42" ht="15" customHeight="1" x14ac:dyDescent="0.25">
      <c r="U10199" s="104"/>
      <c r="AB10199" s="104"/>
      <c r="AC10199" s="104"/>
      <c r="AF10199" s="104"/>
      <c r="AG10199" s="104"/>
      <c r="AK10199" s="104"/>
      <c r="AL10199" s="104"/>
      <c r="AO10199" s="104"/>
      <c r="AP10199" s="104"/>
    </row>
    <row r="10200" spans="21:42" ht="15" customHeight="1" x14ac:dyDescent="0.25">
      <c r="U10200" s="104"/>
      <c r="AB10200" s="104"/>
      <c r="AC10200" s="104"/>
      <c r="AF10200" s="104"/>
      <c r="AG10200" s="104"/>
      <c r="AK10200" s="104"/>
      <c r="AL10200" s="104"/>
      <c r="AO10200" s="104"/>
      <c r="AP10200" s="104"/>
    </row>
    <row r="10201" spans="21:42" ht="15" customHeight="1" x14ac:dyDescent="0.25">
      <c r="U10201" s="104"/>
      <c r="AB10201" s="104"/>
      <c r="AC10201" s="104"/>
      <c r="AF10201" s="104"/>
      <c r="AG10201" s="104"/>
      <c r="AK10201" s="104"/>
      <c r="AL10201" s="104"/>
      <c r="AO10201" s="104"/>
      <c r="AP10201" s="104"/>
    </row>
    <row r="10202" spans="21:42" ht="15" customHeight="1" x14ac:dyDescent="0.25">
      <c r="U10202" s="104"/>
      <c r="AB10202" s="104"/>
      <c r="AC10202" s="104"/>
      <c r="AF10202" s="104"/>
      <c r="AG10202" s="104"/>
      <c r="AK10202" s="104"/>
      <c r="AL10202" s="104"/>
      <c r="AO10202" s="104"/>
      <c r="AP10202" s="104"/>
    </row>
    <row r="10203" spans="21:42" ht="15" customHeight="1" x14ac:dyDescent="0.25">
      <c r="U10203" s="104"/>
      <c r="AB10203" s="104"/>
      <c r="AC10203" s="104"/>
      <c r="AF10203" s="104"/>
      <c r="AG10203" s="104"/>
      <c r="AK10203" s="104"/>
      <c r="AL10203" s="104"/>
      <c r="AO10203" s="104"/>
      <c r="AP10203" s="104"/>
    </row>
    <row r="10204" spans="21:42" ht="15" customHeight="1" x14ac:dyDescent="0.25">
      <c r="U10204" s="104"/>
      <c r="AB10204" s="104"/>
      <c r="AC10204" s="104"/>
      <c r="AF10204" s="104"/>
      <c r="AG10204" s="104"/>
      <c r="AK10204" s="104"/>
      <c r="AL10204" s="104"/>
      <c r="AO10204" s="104"/>
      <c r="AP10204" s="104"/>
    </row>
    <row r="10205" spans="21:42" ht="15" customHeight="1" x14ac:dyDescent="0.25">
      <c r="U10205" s="104"/>
      <c r="AB10205" s="104"/>
      <c r="AC10205" s="104"/>
      <c r="AF10205" s="104"/>
      <c r="AG10205" s="104"/>
      <c r="AK10205" s="104"/>
      <c r="AL10205" s="104"/>
      <c r="AO10205" s="104"/>
      <c r="AP10205" s="104"/>
    </row>
    <row r="10206" spans="21:42" ht="15" customHeight="1" x14ac:dyDescent="0.25">
      <c r="U10206" s="104"/>
      <c r="AB10206" s="104"/>
      <c r="AC10206" s="104"/>
      <c r="AF10206" s="104"/>
      <c r="AG10206" s="104"/>
      <c r="AK10206" s="104"/>
      <c r="AL10206" s="104"/>
      <c r="AO10206" s="104"/>
      <c r="AP10206" s="104"/>
    </row>
    <row r="10207" spans="21:42" ht="15" customHeight="1" x14ac:dyDescent="0.25">
      <c r="U10207" s="104"/>
      <c r="AB10207" s="104"/>
      <c r="AC10207" s="104"/>
      <c r="AF10207" s="104"/>
      <c r="AG10207" s="104"/>
      <c r="AK10207" s="104"/>
      <c r="AL10207" s="104"/>
      <c r="AO10207" s="104"/>
      <c r="AP10207" s="104"/>
    </row>
    <row r="10208" spans="21:42" ht="15" customHeight="1" x14ac:dyDescent="0.25">
      <c r="U10208" s="104"/>
      <c r="AB10208" s="104"/>
      <c r="AC10208" s="104"/>
      <c r="AF10208" s="104"/>
      <c r="AG10208" s="104"/>
      <c r="AK10208" s="104"/>
      <c r="AL10208" s="104"/>
      <c r="AO10208" s="104"/>
      <c r="AP10208" s="104"/>
    </row>
    <row r="10209" spans="21:42" ht="15" customHeight="1" x14ac:dyDescent="0.25">
      <c r="U10209" s="104"/>
      <c r="AB10209" s="104"/>
      <c r="AC10209" s="104"/>
      <c r="AF10209" s="104"/>
      <c r="AG10209" s="104"/>
      <c r="AK10209" s="104"/>
      <c r="AL10209" s="104"/>
      <c r="AO10209" s="104"/>
      <c r="AP10209" s="104"/>
    </row>
    <row r="10210" spans="21:42" ht="15" customHeight="1" x14ac:dyDescent="0.25">
      <c r="U10210" s="104"/>
      <c r="AB10210" s="104"/>
      <c r="AC10210" s="104"/>
      <c r="AF10210" s="104"/>
      <c r="AG10210" s="104"/>
      <c r="AK10210" s="104"/>
      <c r="AL10210" s="104"/>
      <c r="AO10210" s="104"/>
      <c r="AP10210" s="104"/>
    </row>
    <row r="10211" spans="21:42" ht="15" customHeight="1" x14ac:dyDescent="0.25">
      <c r="U10211" s="104"/>
      <c r="AB10211" s="104"/>
      <c r="AC10211" s="104"/>
      <c r="AF10211" s="104"/>
      <c r="AG10211" s="104"/>
      <c r="AK10211" s="104"/>
      <c r="AL10211" s="104"/>
      <c r="AO10211" s="104"/>
      <c r="AP10211" s="104"/>
    </row>
    <row r="10212" spans="21:42" ht="15" customHeight="1" x14ac:dyDescent="0.25">
      <c r="U10212" s="104"/>
      <c r="AB10212" s="104"/>
      <c r="AC10212" s="104"/>
      <c r="AF10212" s="104"/>
      <c r="AG10212" s="104"/>
      <c r="AK10212" s="104"/>
      <c r="AL10212" s="104"/>
      <c r="AO10212" s="104"/>
      <c r="AP10212" s="104"/>
    </row>
    <row r="10213" spans="21:42" ht="15" customHeight="1" x14ac:dyDescent="0.25">
      <c r="U10213" s="104"/>
      <c r="AB10213" s="104"/>
      <c r="AC10213" s="104"/>
      <c r="AF10213" s="104"/>
      <c r="AG10213" s="104"/>
      <c r="AK10213" s="104"/>
      <c r="AL10213" s="104"/>
      <c r="AO10213" s="104"/>
      <c r="AP10213" s="104"/>
    </row>
    <row r="10214" spans="21:42" ht="15" customHeight="1" x14ac:dyDescent="0.25">
      <c r="U10214" s="104"/>
      <c r="AB10214" s="104"/>
      <c r="AC10214" s="104"/>
      <c r="AF10214" s="104"/>
      <c r="AG10214" s="104"/>
      <c r="AK10214" s="104"/>
      <c r="AL10214" s="104"/>
      <c r="AO10214" s="104"/>
      <c r="AP10214" s="104"/>
    </row>
    <row r="10215" spans="21:42" ht="15" customHeight="1" x14ac:dyDescent="0.25">
      <c r="U10215" s="104"/>
      <c r="AB10215" s="104"/>
      <c r="AC10215" s="104"/>
      <c r="AF10215" s="104"/>
      <c r="AG10215" s="104"/>
      <c r="AK10215" s="104"/>
      <c r="AL10215" s="104"/>
      <c r="AO10215" s="104"/>
      <c r="AP10215" s="104"/>
    </row>
    <row r="10216" spans="21:42" ht="15" customHeight="1" x14ac:dyDescent="0.25">
      <c r="U10216" s="104"/>
      <c r="AB10216" s="104"/>
      <c r="AC10216" s="104"/>
      <c r="AF10216" s="104"/>
      <c r="AG10216" s="104"/>
      <c r="AK10216" s="104"/>
      <c r="AL10216" s="104"/>
      <c r="AO10216" s="104"/>
      <c r="AP10216" s="104"/>
    </row>
    <row r="10217" spans="21:42" ht="15" customHeight="1" x14ac:dyDescent="0.25">
      <c r="U10217" s="104"/>
      <c r="AB10217" s="104"/>
      <c r="AC10217" s="104"/>
      <c r="AF10217" s="104"/>
      <c r="AG10217" s="104"/>
      <c r="AK10217" s="104"/>
      <c r="AL10217" s="104"/>
      <c r="AO10217" s="104"/>
      <c r="AP10217" s="104"/>
    </row>
    <row r="10218" spans="21:42" ht="15" customHeight="1" x14ac:dyDescent="0.25">
      <c r="U10218" s="104"/>
      <c r="AB10218" s="104"/>
      <c r="AC10218" s="104"/>
      <c r="AF10218" s="104"/>
      <c r="AG10218" s="104"/>
      <c r="AK10218" s="104"/>
      <c r="AL10218" s="104"/>
      <c r="AO10218" s="104"/>
      <c r="AP10218" s="104"/>
    </row>
    <row r="10219" spans="21:42" ht="15" customHeight="1" x14ac:dyDescent="0.25">
      <c r="U10219" s="104"/>
      <c r="AB10219" s="104"/>
      <c r="AC10219" s="104"/>
      <c r="AF10219" s="104"/>
      <c r="AG10219" s="104"/>
      <c r="AK10219" s="104"/>
      <c r="AL10219" s="104"/>
      <c r="AO10219" s="104"/>
      <c r="AP10219" s="104"/>
    </row>
    <row r="10220" spans="21:42" ht="15" customHeight="1" x14ac:dyDescent="0.25">
      <c r="U10220" s="104"/>
      <c r="AB10220" s="104"/>
      <c r="AC10220" s="104"/>
      <c r="AF10220" s="104"/>
      <c r="AG10220" s="104"/>
      <c r="AK10220" s="104"/>
      <c r="AL10220" s="104"/>
      <c r="AO10220" s="104"/>
      <c r="AP10220" s="104"/>
    </row>
    <row r="10221" spans="21:42" ht="15" customHeight="1" x14ac:dyDescent="0.25">
      <c r="U10221" s="104"/>
      <c r="AB10221" s="104"/>
      <c r="AC10221" s="104"/>
      <c r="AF10221" s="104"/>
      <c r="AG10221" s="104"/>
      <c r="AK10221" s="104"/>
      <c r="AL10221" s="104"/>
      <c r="AO10221" s="104"/>
      <c r="AP10221" s="104"/>
    </row>
    <row r="10222" spans="21:42" ht="15" customHeight="1" x14ac:dyDescent="0.25">
      <c r="U10222" s="104"/>
      <c r="AB10222" s="104"/>
      <c r="AC10222" s="104"/>
      <c r="AF10222" s="104"/>
      <c r="AG10222" s="104"/>
      <c r="AK10222" s="104"/>
      <c r="AL10222" s="104"/>
      <c r="AO10222" s="104"/>
      <c r="AP10222" s="104"/>
    </row>
    <row r="10223" spans="21:42" ht="15" customHeight="1" x14ac:dyDescent="0.25">
      <c r="U10223" s="104"/>
      <c r="AB10223" s="104"/>
      <c r="AC10223" s="104"/>
      <c r="AF10223" s="104"/>
      <c r="AG10223" s="104"/>
      <c r="AK10223" s="104"/>
      <c r="AL10223" s="104"/>
      <c r="AO10223" s="104"/>
      <c r="AP10223" s="104"/>
    </row>
    <row r="10224" spans="21:42" ht="15" customHeight="1" x14ac:dyDescent="0.25">
      <c r="U10224" s="104"/>
      <c r="AB10224" s="104"/>
      <c r="AC10224" s="104"/>
      <c r="AF10224" s="104"/>
      <c r="AG10224" s="104"/>
      <c r="AK10224" s="104"/>
      <c r="AL10224" s="104"/>
      <c r="AO10224" s="104"/>
      <c r="AP10224" s="104"/>
    </row>
    <row r="10225" spans="21:42" ht="15" customHeight="1" x14ac:dyDescent="0.25">
      <c r="U10225" s="104"/>
      <c r="AB10225" s="104"/>
      <c r="AC10225" s="104"/>
      <c r="AF10225" s="104"/>
      <c r="AG10225" s="104"/>
      <c r="AK10225" s="104"/>
      <c r="AL10225" s="104"/>
      <c r="AO10225" s="104"/>
      <c r="AP10225" s="104"/>
    </row>
    <row r="10226" spans="21:42" ht="15" customHeight="1" x14ac:dyDescent="0.25">
      <c r="U10226" s="104"/>
      <c r="AB10226" s="104"/>
      <c r="AC10226" s="104"/>
      <c r="AF10226" s="104"/>
      <c r="AG10226" s="104"/>
      <c r="AK10226" s="104"/>
      <c r="AL10226" s="104"/>
      <c r="AO10226" s="104"/>
      <c r="AP10226" s="104"/>
    </row>
    <row r="10227" spans="21:42" ht="15" customHeight="1" x14ac:dyDescent="0.25">
      <c r="U10227" s="104"/>
      <c r="AB10227" s="104"/>
      <c r="AC10227" s="104"/>
      <c r="AF10227" s="104"/>
      <c r="AG10227" s="104"/>
      <c r="AK10227" s="104"/>
      <c r="AL10227" s="104"/>
      <c r="AO10227" s="104"/>
      <c r="AP10227" s="104"/>
    </row>
    <row r="10228" spans="21:42" ht="15" customHeight="1" x14ac:dyDescent="0.25">
      <c r="U10228" s="104"/>
      <c r="AB10228" s="104"/>
      <c r="AC10228" s="104"/>
      <c r="AF10228" s="104"/>
      <c r="AG10228" s="104"/>
      <c r="AK10228" s="104"/>
      <c r="AL10228" s="104"/>
      <c r="AO10228" s="104"/>
      <c r="AP10228" s="104"/>
    </row>
    <row r="10229" spans="21:42" ht="15" customHeight="1" x14ac:dyDescent="0.25">
      <c r="U10229" s="104"/>
      <c r="AB10229" s="104"/>
      <c r="AC10229" s="104"/>
      <c r="AF10229" s="104"/>
      <c r="AG10229" s="104"/>
      <c r="AK10229" s="104"/>
      <c r="AL10229" s="104"/>
      <c r="AO10229" s="104"/>
      <c r="AP10229" s="104"/>
    </row>
    <row r="10230" spans="21:42" ht="15" customHeight="1" x14ac:dyDescent="0.25">
      <c r="U10230" s="104"/>
      <c r="AB10230" s="104"/>
      <c r="AC10230" s="104"/>
      <c r="AF10230" s="104"/>
      <c r="AG10230" s="104"/>
      <c r="AK10230" s="104"/>
      <c r="AL10230" s="104"/>
      <c r="AO10230" s="104"/>
      <c r="AP10230" s="104"/>
    </row>
    <row r="10231" spans="21:42" ht="15" customHeight="1" x14ac:dyDescent="0.25">
      <c r="U10231" s="104"/>
      <c r="AB10231" s="104"/>
      <c r="AC10231" s="104"/>
      <c r="AF10231" s="104"/>
      <c r="AG10231" s="104"/>
      <c r="AK10231" s="104"/>
      <c r="AL10231" s="104"/>
      <c r="AO10231" s="104"/>
      <c r="AP10231" s="104"/>
    </row>
    <row r="10232" spans="21:42" ht="15" customHeight="1" x14ac:dyDescent="0.25">
      <c r="U10232" s="104"/>
      <c r="AB10232" s="104"/>
      <c r="AC10232" s="104"/>
      <c r="AF10232" s="104"/>
      <c r="AG10232" s="104"/>
      <c r="AK10232" s="104"/>
      <c r="AL10232" s="104"/>
      <c r="AO10232" s="104"/>
      <c r="AP10232" s="104"/>
    </row>
    <row r="10233" spans="21:42" ht="15" customHeight="1" x14ac:dyDescent="0.25">
      <c r="U10233" s="104"/>
      <c r="AB10233" s="104"/>
      <c r="AC10233" s="104"/>
      <c r="AF10233" s="104"/>
      <c r="AG10233" s="104"/>
      <c r="AK10233" s="104"/>
      <c r="AL10233" s="104"/>
      <c r="AO10233" s="104"/>
      <c r="AP10233" s="104"/>
    </row>
    <row r="10234" spans="21:42" ht="15" customHeight="1" x14ac:dyDescent="0.25">
      <c r="U10234" s="104"/>
      <c r="AB10234" s="104"/>
      <c r="AC10234" s="104"/>
      <c r="AF10234" s="104"/>
      <c r="AG10234" s="104"/>
      <c r="AK10234" s="104"/>
      <c r="AL10234" s="104"/>
      <c r="AO10234" s="104"/>
      <c r="AP10234" s="104"/>
    </row>
    <row r="10235" spans="21:42" ht="15" customHeight="1" x14ac:dyDescent="0.25">
      <c r="U10235" s="104"/>
      <c r="AB10235" s="104"/>
      <c r="AC10235" s="104"/>
      <c r="AF10235" s="104"/>
      <c r="AG10235" s="104"/>
      <c r="AK10235" s="104"/>
      <c r="AL10235" s="104"/>
      <c r="AO10235" s="104"/>
      <c r="AP10235" s="104"/>
    </row>
    <row r="10236" spans="21:42" ht="15" customHeight="1" x14ac:dyDescent="0.25">
      <c r="U10236" s="104"/>
      <c r="AB10236" s="104"/>
      <c r="AC10236" s="104"/>
      <c r="AF10236" s="104"/>
      <c r="AG10236" s="104"/>
      <c r="AK10236" s="104"/>
      <c r="AL10236" s="104"/>
      <c r="AO10236" s="104"/>
      <c r="AP10236" s="104"/>
    </row>
    <row r="10237" spans="21:42" ht="15" customHeight="1" x14ac:dyDescent="0.25">
      <c r="U10237" s="104"/>
      <c r="AB10237" s="104"/>
      <c r="AC10237" s="104"/>
      <c r="AF10237" s="104"/>
      <c r="AG10237" s="104"/>
      <c r="AK10237" s="104"/>
      <c r="AL10237" s="104"/>
      <c r="AO10237" s="104"/>
      <c r="AP10237" s="104"/>
    </row>
    <row r="10238" spans="21:42" ht="15" customHeight="1" x14ac:dyDescent="0.25">
      <c r="U10238" s="104"/>
      <c r="AB10238" s="104"/>
      <c r="AC10238" s="104"/>
      <c r="AF10238" s="104"/>
      <c r="AG10238" s="104"/>
      <c r="AK10238" s="104"/>
      <c r="AL10238" s="104"/>
      <c r="AO10238" s="104"/>
      <c r="AP10238" s="104"/>
    </row>
    <row r="10239" spans="21:42" ht="15" customHeight="1" x14ac:dyDescent="0.25">
      <c r="U10239" s="104"/>
      <c r="AB10239" s="104"/>
      <c r="AC10239" s="104"/>
      <c r="AF10239" s="104"/>
      <c r="AG10239" s="104"/>
      <c r="AK10239" s="104"/>
      <c r="AL10239" s="104"/>
      <c r="AO10239" s="104"/>
      <c r="AP10239" s="104"/>
    </row>
    <row r="10240" spans="21:42" ht="15" customHeight="1" x14ac:dyDescent="0.25">
      <c r="U10240" s="104"/>
      <c r="AB10240" s="104"/>
      <c r="AC10240" s="104"/>
      <c r="AF10240" s="104"/>
      <c r="AG10240" s="104"/>
      <c r="AK10240" s="104"/>
      <c r="AL10240" s="104"/>
      <c r="AO10240" s="104"/>
      <c r="AP10240" s="104"/>
    </row>
    <row r="10241" spans="21:42" ht="15" customHeight="1" x14ac:dyDescent="0.25">
      <c r="U10241" s="104"/>
      <c r="AB10241" s="104"/>
      <c r="AC10241" s="104"/>
      <c r="AF10241" s="104"/>
      <c r="AG10241" s="104"/>
      <c r="AK10241" s="104"/>
      <c r="AL10241" s="104"/>
      <c r="AO10241" s="104"/>
      <c r="AP10241" s="104"/>
    </row>
    <row r="10242" spans="21:42" ht="15" customHeight="1" x14ac:dyDescent="0.25">
      <c r="U10242" s="104"/>
      <c r="AB10242" s="104"/>
      <c r="AC10242" s="104"/>
      <c r="AF10242" s="104"/>
      <c r="AG10242" s="104"/>
      <c r="AK10242" s="104"/>
      <c r="AL10242" s="104"/>
      <c r="AO10242" s="104"/>
      <c r="AP10242" s="104"/>
    </row>
    <row r="10243" spans="21:42" ht="15" customHeight="1" x14ac:dyDescent="0.25">
      <c r="U10243" s="104"/>
      <c r="AB10243" s="104"/>
      <c r="AC10243" s="104"/>
      <c r="AF10243" s="104"/>
      <c r="AG10243" s="104"/>
      <c r="AK10243" s="104"/>
      <c r="AL10243" s="104"/>
      <c r="AO10243" s="104"/>
      <c r="AP10243" s="104"/>
    </row>
    <row r="10244" spans="21:42" ht="15" customHeight="1" x14ac:dyDescent="0.25">
      <c r="U10244" s="104"/>
      <c r="AB10244" s="104"/>
      <c r="AC10244" s="104"/>
      <c r="AF10244" s="104"/>
      <c r="AG10244" s="104"/>
      <c r="AK10244" s="104"/>
      <c r="AL10244" s="104"/>
      <c r="AO10244" s="104"/>
      <c r="AP10244" s="104"/>
    </row>
    <row r="10245" spans="21:42" ht="15" customHeight="1" x14ac:dyDescent="0.25">
      <c r="U10245" s="104"/>
      <c r="AB10245" s="104"/>
      <c r="AC10245" s="104"/>
      <c r="AF10245" s="104"/>
      <c r="AG10245" s="104"/>
      <c r="AK10245" s="104"/>
      <c r="AL10245" s="104"/>
      <c r="AO10245" s="104"/>
      <c r="AP10245" s="104"/>
    </row>
    <row r="10246" spans="21:42" ht="15" customHeight="1" x14ac:dyDescent="0.25">
      <c r="U10246" s="104"/>
      <c r="AB10246" s="104"/>
      <c r="AC10246" s="104"/>
      <c r="AF10246" s="104"/>
      <c r="AG10246" s="104"/>
      <c r="AK10246" s="104"/>
      <c r="AL10246" s="104"/>
      <c r="AO10246" s="104"/>
      <c r="AP10246" s="104"/>
    </row>
    <row r="10247" spans="21:42" ht="15" customHeight="1" x14ac:dyDescent="0.25">
      <c r="U10247" s="104"/>
      <c r="AB10247" s="104"/>
      <c r="AC10247" s="104"/>
      <c r="AF10247" s="104"/>
      <c r="AG10247" s="104"/>
      <c r="AK10247" s="104"/>
      <c r="AL10247" s="104"/>
      <c r="AO10247" s="104"/>
      <c r="AP10247" s="104"/>
    </row>
    <row r="10248" spans="21:42" ht="15" customHeight="1" x14ac:dyDescent="0.25">
      <c r="U10248" s="104"/>
      <c r="AB10248" s="104"/>
      <c r="AC10248" s="104"/>
      <c r="AF10248" s="104"/>
      <c r="AG10248" s="104"/>
      <c r="AK10248" s="104"/>
      <c r="AL10248" s="104"/>
      <c r="AO10248" s="104"/>
      <c r="AP10248" s="104"/>
    </row>
    <row r="10249" spans="21:42" ht="15" customHeight="1" x14ac:dyDescent="0.25">
      <c r="U10249" s="104"/>
      <c r="AB10249" s="104"/>
      <c r="AC10249" s="104"/>
      <c r="AF10249" s="104"/>
      <c r="AG10249" s="104"/>
      <c r="AK10249" s="104"/>
      <c r="AL10249" s="104"/>
      <c r="AO10249" s="104"/>
      <c r="AP10249" s="104"/>
    </row>
    <row r="10250" spans="21:42" ht="15" customHeight="1" x14ac:dyDescent="0.25">
      <c r="U10250" s="104"/>
      <c r="AB10250" s="104"/>
      <c r="AC10250" s="104"/>
      <c r="AF10250" s="104"/>
      <c r="AG10250" s="104"/>
      <c r="AK10250" s="104"/>
      <c r="AL10250" s="104"/>
      <c r="AO10250" s="104"/>
      <c r="AP10250" s="104"/>
    </row>
    <row r="10251" spans="21:42" ht="15" customHeight="1" x14ac:dyDescent="0.25">
      <c r="U10251" s="104"/>
      <c r="AB10251" s="104"/>
      <c r="AC10251" s="104"/>
      <c r="AF10251" s="104"/>
      <c r="AG10251" s="104"/>
      <c r="AK10251" s="104"/>
      <c r="AL10251" s="104"/>
      <c r="AO10251" s="104"/>
      <c r="AP10251" s="104"/>
    </row>
    <row r="10252" spans="21:42" ht="15" customHeight="1" x14ac:dyDescent="0.25">
      <c r="U10252" s="104"/>
      <c r="AB10252" s="104"/>
      <c r="AC10252" s="104"/>
      <c r="AF10252" s="104"/>
      <c r="AG10252" s="104"/>
      <c r="AK10252" s="104"/>
      <c r="AL10252" s="104"/>
      <c r="AO10252" s="104"/>
      <c r="AP10252" s="104"/>
    </row>
    <row r="10253" spans="21:42" ht="15" customHeight="1" x14ac:dyDescent="0.25">
      <c r="U10253" s="104"/>
      <c r="AB10253" s="104"/>
      <c r="AC10253" s="104"/>
      <c r="AF10253" s="104"/>
      <c r="AG10253" s="104"/>
      <c r="AK10253" s="104"/>
      <c r="AL10253" s="104"/>
      <c r="AO10253" s="104"/>
      <c r="AP10253" s="104"/>
    </row>
    <row r="10254" spans="21:42" ht="15" customHeight="1" x14ac:dyDescent="0.25">
      <c r="U10254" s="104"/>
      <c r="AB10254" s="104"/>
      <c r="AC10254" s="104"/>
      <c r="AF10254" s="104"/>
      <c r="AG10254" s="104"/>
      <c r="AK10254" s="104"/>
      <c r="AL10254" s="104"/>
      <c r="AO10254" s="104"/>
      <c r="AP10254" s="104"/>
    </row>
    <row r="10255" spans="21:42" ht="15" customHeight="1" x14ac:dyDescent="0.25">
      <c r="U10255" s="104"/>
      <c r="AB10255" s="104"/>
      <c r="AC10255" s="104"/>
      <c r="AF10255" s="104"/>
      <c r="AG10255" s="104"/>
      <c r="AK10255" s="104"/>
      <c r="AL10255" s="104"/>
      <c r="AO10255" s="104"/>
      <c r="AP10255" s="104"/>
    </row>
    <row r="10256" spans="21:42" ht="15" customHeight="1" x14ac:dyDescent="0.25">
      <c r="U10256" s="104"/>
      <c r="AB10256" s="104"/>
      <c r="AC10256" s="104"/>
      <c r="AF10256" s="104"/>
      <c r="AG10256" s="104"/>
      <c r="AK10256" s="104"/>
      <c r="AL10256" s="104"/>
      <c r="AO10256" s="104"/>
      <c r="AP10256" s="104"/>
    </row>
    <row r="10257" spans="21:42" ht="15" customHeight="1" x14ac:dyDescent="0.25">
      <c r="U10257" s="104"/>
      <c r="AB10257" s="104"/>
      <c r="AC10257" s="104"/>
      <c r="AF10257" s="104"/>
      <c r="AG10257" s="104"/>
      <c r="AK10257" s="104"/>
      <c r="AL10257" s="104"/>
      <c r="AO10257" s="104"/>
      <c r="AP10257" s="104"/>
    </row>
    <row r="10258" spans="21:42" ht="15" customHeight="1" x14ac:dyDescent="0.25">
      <c r="U10258" s="104"/>
      <c r="AB10258" s="104"/>
      <c r="AC10258" s="104"/>
      <c r="AF10258" s="104"/>
      <c r="AG10258" s="104"/>
      <c r="AK10258" s="104"/>
      <c r="AL10258" s="104"/>
      <c r="AO10258" s="104"/>
      <c r="AP10258" s="104"/>
    </row>
    <row r="10259" spans="21:42" ht="15" customHeight="1" x14ac:dyDescent="0.25">
      <c r="U10259" s="104"/>
      <c r="AB10259" s="104"/>
      <c r="AC10259" s="104"/>
      <c r="AF10259" s="104"/>
      <c r="AG10259" s="104"/>
      <c r="AK10259" s="104"/>
      <c r="AL10259" s="104"/>
      <c r="AO10259" s="104"/>
      <c r="AP10259" s="104"/>
    </row>
    <row r="10260" spans="21:42" ht="15" customHeight="1" x14ac:dyDescent="0.25">
      <c r="U10260" s="104"/>
      <c r="AB10260" s="104"/>
      <c r="AC10260" s="104"/>
      <c r="AF10260" s="104"/>
      <c r="AG10260" s="104"/>
      <c r="AK10260" s="104"/>
      <c r="AL10260" s="104"/>
      <c r="AO10260" s="104"/>
      <c r="AP10260" s="104"/>
    </row>
    <row r="10261" spans="21:42" ht="15" customHeight="1" x14ac:dyDescent="0.25">
      <c r="U10261" s="104"/>
      <c r="AB10261" s="104"/>
      <c r="AC10261" s="104"/>
      <c r="AF10261" s="104"/>
      <c r="AG10261" s="104"/>
      <c r="AK10261" s="104"/>
      <c r="AL10261" s="104"/>
      <c r="AO10261" s="104"/>
      <c r="AP10261" s="104"/>
    </row>
    <row r="10262" spans="21:42" ht="15" customHeight="1" x14ac:dyDescent="0.25">
      <c r="U10262" s="104"/>
      <c r="AB10262" s="104"/>
      <c r="AC10262" s="104"/>
      <c r="AF10262" s="104"/>
      <c r="AG10262" s="104"/>
      <c r="AK10262" s="104"/>
      <c r="AL10262" s="104"/>
      <c r="AO10262" s="104"/>
      <c r="AP10262" s="104"/>
    </row>
    <row r="10263" spans="21:42" ht="15" customHeight="1" x14ac:dyDescent="0.25">
      <c r="U10263" s="104"/>
      <c r="AB10263" s="104"/>
      <c r="AC10263" s="104"/>
      <c r="AF10263" s="104"/>
      <c r="AG10263" s="104"/>
      <c r="AK10263" s="104"/>
      <c r="AL10263" s="104"/>
      <c r="AO10263" s="104"/>
      <c r="AP10263" s="104"/>
    </row>
    <row r="10264" spans="21:42" ht="15" customHeight="1" x14ac:dyDescent="0.25">
      <c r="U10264" s="104"/>
      <c r="AB10264" s="104"/>
      <c r="AC10264" s="104"/>
      <c r="AF10264" s="104"/>
      <c r="AG10264" s="104"/>
      <c r="AK10264" s="104"/>
      <c r="AL10264" s="104"/>
      <c r="AO10264" s="104"/>
      <c r="AP10264" s="104"/>
    </row>
    <row r="10265" spans="21:42" ht="15" customHeight="1" x14ac:dyDescent="0.25">
      <c r="U10265" s="104"/>
      <c r="AB10265" s="104"/>
      <c r="AC10265" s="104"/>
      <c r="AF10265" s="104"/>
      <c r="AG10265" s="104"/>
      <c r="AK10265" s="104"/>
      <c r="AL10265" s="104"/>
      <c r="AO10265" s="104"/>
      <c r="AP10265" s="104"/>
    </row>
    <row r="10266" spans="21:42" ht="15" customHeight="1" x14ac:dyDescent="0.25">
      <c r="U10266" s="104"/>
      <c r="AB10266" s="104"/>
      <c r="AC10266" s="104"/>
      <c r="AF10266" s="104"/>
      <c r="AG10266" s="104"/>
      <c r="AK10266" s="104"/>
      <c r="AL10266" s="104"/>
      <c r="AO10266" s="104"/>
      <c r="AP10266" s="104"/>
    </row>
    <row r="10267" spans="21:42" ht="15" customHeight="1" x14ac:dyDescent="0.25">
      <c r="U10267" s="104"/>
      <c r="AB10267" s="104"/>
      <c r="AC10267" s="104"/>
      <c r="AF10267" s="104"/>
      <c r="AG10267" s="104"/>
      <c r="AK10267" s="104"/>
      <c r="AL10267" s="104"/>
      <c r="AO10267" s="104"/>
      <c r="AP10267" s="104"/>
    </row>
    <row r="10268" spans="21:42" ht="15" customHeight="1" x14ac:dyDescent="0.25">
      <c r="U10268" s="104"/>
      <c r="AB10268" s="104"/>
      <c r="AC10268" s="104"/>
      <c r="AF10268" s="104"/>
      <c r="AG10268" s="104"/>
      <c r="AK10268" s="104"/>
      <c r="AL10268" s="104"/>
      <c r="AO10268" s="104"/>
      <c r="AP10268" s="104"/>
    </row>
    <row r="10269" spans="21:42" ht="15" customHeight="1" x14ac:dyDescent="0.25">
      <c r="U10269" s="104"/>
      <c r="AB10269" s="104"/>
      <c r="AC10269" s="104"/>
      <c r="AF10269" s="104"/>
      <c r="AG10269" s="104"/>
      <c r="AK10269" s="104"/>
      <c r="AL10269" s="104"/>
      <c r="AO10269" s="104"/>
      <c r="AP10269" s="104"/>
    </row>
    <row r="10270" spans="21:42" ht="15" customHeight="1" x14ac:dyDescent="0.25">
      <c r="U10270" s="104"/>
      <c r="AB10270" s="104"/>
      <c r="AC10270" s="104"/>
      <c r="AF10270" s="104"/>
      <c r="AG10270" s="104"/>
      <c r="AK10270" s="104"/>
      <c r="AL10270" s="104"/>
      <c r="AO10270" s="104"/>
      <c r="AP10270" s="104"/>
    </row>
    <row r="10271" spans="21:42" ht="15" customHeight="1" x14ac:dyDescent="0.25">
      <c r="U10271" s="104"/>
      <c r="AB10271" s="104"/>
      <c r="AC10271" s="104"/>
      <c r="AF10271" s="104"/>
      <c r="AG10271" s="104"/>
      <c r="AK10271" s="104"/>
      <c r="AL10271" s="104"/>
      <c r="AO10271" s="104"/>
      <c r="AP10271" s="104"/>
    </row>
    <row r="10272" spans="21:42" ht="15" customHeight="1" x14ac:dyDescent="0.25">
      <c r="U10272" s="104"/>
      <c r="AB10272" s="104"/>
      <c r="AC10272" s="104"/>
      <c r="AF10272" s="104"/>
      <c r="AG10272" s="104"/>
      <c r="AK10272" s="104"/>
      <c r="AL10272" s="104"/>
      <c r="AO10272" s="104"/>
      <c r="AP10272" s="104"/>
    </row>
    <row r="10273" spans="21:42" ht="15" customHeight="1" x14ac:dyDescent="0.25">
      <c r="U10273" s="104"/>
      <c r="AB10273" s="104"/>
      <c r="AC10273" s="104"/>
      <c r="AF10273" s="104"/>
      <c r="AG10273" s="104"/>
      <c r="AK10273" s="104"/>
      <c r="AL10273" s="104"/>
      <c r="AO10273" s="104"/>
      <c r="AP10273" s="104"/>
    </row>
    <row r="10274" spans="21:42" ht="15" customHeight="1" x14ac:dyDescent="0.25">
      <c r="U10274" s="104"/>
      <c r="AB10274" s="104"/>
      <c r="AC10274" s="104"/>
      <c r="AF10274" s="104"/>
      <c r="AG10274" s="104"/>
      <c r="AK10274" s="104"/>
      <c r="AL10274" s="104"/>
      <c r="AO10274" s="104"/>
      <c r="AP10274" s="104"/>
    </row>
    <row r="10275" spans="21:42" ht="15" customHeight="1" x14ac:dyDescent="0.25">
      <c r="U10275" s="104"/>
      <c r="AB10275" s="104"/>
      <c r="AC10275" s="104"/>
      <c r="AF10275" s="104"/>
      <c r="AG10275" s="104"/>
      <c r="AK10275" s="104"/>
      <c r="AL10275" s="104"/>
      <c r="AO10275" s="104"/>
      <c r="AP10275" s="104"/>
    </row>
    <row r="10276" spans="21:42" ht="15" customHeight="1" x14ac:dyDescent="0.25">
      <c r="U10276" s="104"/>
      <c r="AB10276" s="104"/>
      <c r="AC10276" s="104"/>
      <c r="AF10276" s="104"/>
      <c r="AG10276" s="104"/>
      <c r="AK10276" s="104"/>
      <c r="AL10276" s="104"/>
      <c r="AO10276" s="104"/>
      <c r="AP10276" s="104"/>
    </row>
    <row r="10277" spans="21:42" ht="15" customHeight="1" x14ac:dyDescent="0.25">
      <c r="U10277" s="104"/>
      <c r="AB10277" s="104"/>
      <c r="AC10277" s="104"/>
      <c r="AF10277" s="104"/>
      <c r="AG10277" s="104"/>
      <c r="AK10277" s="104"/>
      <c r="AL10277" s="104"/>
      <c r="AO10277" s="104"/>
      <c r="AP10277" s="104"/>
    </row>
    <row r="10278" spans="21:42" ht="15" customHeight="1" x14ac:dyDescent="0.25">
      <c r="U10278" s="104"/>
      <c r="AB10278" s="104"/>
      <c r="AC10278" s="104"/>
      <c r="AF10278" s="104"/>
      <c r="AG10278" s="104"/>
      <c r="AK10278" s="104"/>
      <c r="AL10278" s="104"/>
      <c r="AO10278" s="104"/>
      <c r="AP10278" s="104"/>
    </row>
    <row r="10279" spans="21:42" ht="15" customHeight="1" x14ac:dyDescent="0.25">
      <c r="U10279" s="104"/>
      <c r="AB10279" s="104"/>
      <c r="AC10279" s="104"/>
      <c r="AF10279" s="104"/>
      <c r="AG10279" s="104"/>
      <c r="AK10279" s="104"/>
      <c r="AL10279" s="104"/>
      <c r="AO10279" s="104"/>
      <c r="AP10279" s="104"/>
    </row>
    <row r="10280" spans="21:42" ht="15" customHeight="1" x14ac:dyDescent="0.25">
      <c r="U10280" s="104"/>
      <c r="AB10280" s="104"/>
      <c r="AC10280" s="104"/>
      <c r="AF10280" s="104"/>
      <c r="AG10280" s="104"/>
      <c r="AK10280" s="104"/>
      <c r="AL10280" s="104"/>
      <c r="AO10280" s="104"/>
      <c r="AP10280" s="104"/>
    </row>
    <row r="10281" spans="21:42" ht="15" customHeight="1" x14ac:dyDescent="0.25">
      <c r="U10281" s="104"/>
      <c r="AB10281" s="104"/>
      <c r="AC10281" s="104"/>
      <c r="AF10281" s="104"/>
      <c r="AG10281" s="104"/>
      <c r="AK10281" s="104"/>
      <c r="AL10281" s="104"/>
      <c r="AO10281" s="104"/>
      <c r="AP10281" s="104"/>
    </row>
    <row r="10282" spans="21:42" ht="15" customHeight="1" x14ac:dyDescent="0.25">
      <c r="U10282" s="104"/>
      <c r="AB10282" s="104"/>
      <c r="AC10282" s="104"/>
      <c r="AF10282" s="104"/>
      <c r="AG10282" s="104"/>
      <c r="AK10282" s="104"/>
      <c r="AL10282" s="104"/>
      <c r="AO10282" s="104"/>
      <c r="AP10282" s="104"/>
    </row>
    <row r="10283" spans="21:42" ht="15" customHeight="1" x14ac:dyDescent="0.25">
      <c r="U10283" s="104"/>
      <c r="AB10283" s="104"/>
      <c r="AC10283" s="104"/>
      <c r="AF10283" s="104"/>
      <c r="AG10283" s="104"/>
      <c r="AK10283" s="104"/>
      <c r="AL10283" s="104"/>
      <c r="AO10283" s="104"/>
      <c r="AP10283" s="104"/>
    </row>
    <row r="10284" spans="21:42" ht="15" customHeight="1" x14ac:dyDescent="0.25">
      <c r="U10284" s="104"/>
      <c r="AB10284" s="104"/>
      <c r="AC10284" s="104"/>
      <c r="AF10284" s="104"/>
      <c r="AG10284" s="104"/>
      <c r="AK10284" s="104"/>
      <c r="AL10284" s="104"/>
      <c r="AO10284" s="104"/>
      <c r="AP10284" s="104"/>
    </row>
    <row r="10285" spans="21:42" ht="15" customHeight="1" x14ac:dyDescent="0.25">
      <c r="U10285" s="104"/>
      <c r="AB10285" s="104"/>
      <c r="AC10285" s="104"/>
      <c r="AF10285" s="104"/>
      <c r="AG10285" s="104"/>
      <c r="AK10285" s="104"/>
      <c r="AL10285" s="104"/>
      <c r="AO10285" s="104"/>
      <c r="AP10285" s="104"/>
    </row>
    <row r="10286" spans="21:42" ht="15" customHeight="1" x14ac:dyDescent="0.25">
      <c r="U10286" s="104"/>
      <c r="AB10286" s="104"/>
      <c r="AC10286" s="104"/>
      <c r="AF10286" s="104"/>
      <c r="AG10286" s="104"/>
      <c r="AK10286" s="104"/>
      <c r="AL10286" s="104"/>
      <c r="AO10286" s="104"/>
      <c r="AP10286" s="104"/>
    </row>
    <row r="10287" spans="21:42" ht="15" customHeight="1" x14ac:dyDescent="0.25">
      <c r="U10287" s="104"/>
      <c r="AB10287" s="104"/>
      <c r="AC10287" s="104"/>
      <c r="AF10287" s="104"/>
      <c r="AG10287" s="104"/>
      <c r="AK10287" s="104"/>
      <c r="AL10287" s="104"/>
      <c r="AO10287" s="104"/>
      <c r="AP10287" s="104"/>
    </row>
    <row r="10288" spans="21:42" ht="15" customHeight="1" x14ac:dyDescent="0.25">
      <c r="U10288" s="104"/>
      <c r="AB10288" s="104"/>
      <c r="AC10288" s="104"/>
      <c r="AF10288" s="104"/>
      <c r="AG10288" s="104"/>
      <c r="AK10288" s="104"/>
      <c r="AL10288" s="104"/>
      <c r="AO10288" s="104"/>
      <c r="AP10288" s="104"/>
    </row>
    <row r="10289" spans="21:42" ht="15" customHeight="1" x14ac:dyDescent="0.25">
      <c r="U10289" s="104"/>
      <c r="AB10289" s="104"/>
      <c r="AC10289" s="104"/>
      <c r="AF10289" s="104"/>
      <c r="AG10289" s="104"/>
      <c r="AK10289" s="104"/>
      <c r="AL10289" s="104"/>
      <c r="AO10289" s="104"/>
      <c r="AP10289" s="104"/>
    </row>
    <row r="10290" spans="21:42" ht="15" customHeight="1" x14ac:dyDescent="0.25">
      <c r="U10290" s="104"/>
      <c r="AB10290" s="104"/>
      <c r="AC10290" s="104"/>
      <c r="AF10290" s="104"/>
      <c r="AG10290" s="104"/>
      <c r="AK10290" s="104"/>
      <c r="AL10290" s="104"/>
      <c r="AO10290" s="104"/>
      <c r="AP10290" s="104"/>
    </row>
    <row r="10291" spans="21:42" ht="15" customHeight="1" x14ac:dyDescent="0.25">
      <c r="U10291" s="104"/>
      <c r="AB10291" s="104"/>
      <c r="AC10291" s="104"/>
      <c r="AF10291" s="104"/>
      <c r="AG10291" s="104"/>
      <c r="AK10291" s="104"/>
      <c r="AL10291" s="104"/>
      <c r="AO10291" s="104"/>
      <c r="AP10291" s="104"/>
    </row>
    <row r="10292" spans="21:42" ht="15" customHeight="1" x14ac:dyDescent="0.25">
      <c r="U10292" s="104"/>
      <c r="AB10292" s="104"/>
      <c r="AC10292" s="104"/>
      <c r="AF10292" s="104"/>
      <c r="AG10292" s="104"/>
      <c r="AK10292" s="104"/>
      <c r="AL10292" s="104"/>
      <c r="AO10292" s="104"/>
      <c r="AP10292" s="104"/>
    </row>
    <row r="10293" spans="21:42" ht="15" customHeight="1" x14ac:dyDescent="0.25">
      <c r="U10293" s="104"/>
      <c r="AB10293" s="104"/>
      <c r="AC10293" s="104"/>
      <c r="AF10293" s="104"/>
      <c r="AG10293" s="104"/>
      <c r="AK10293" s="104"/>
      <c r="AL10293" s="104"/>
      <c r="AO10293" s="104"/>
      <c r="AP10293" s="104"/>
    </row>
    <row r="10294" spans="21:42" ht="15" customHeight="1" x14ac:dyDescent="0.25">
      <c r="U10294" s="104"/>
      <c r="AB10294" s="104"/>
      <c r="AC10294" s="104"/>
      <c r="AF10294" s="104"/>
      <c r="AG10294" s="104"/>
      <c r="AK10294" s="104"/>
      <c r="AL10294" s="104"/>
      <c r="AO10294" s="104"/>
      <c r="AP10294" s="104"/>
    </row>
    <row r="10295" spans="21:42" ht="15" customHeight="1" x14ac:dyDescent="0.25">
      <c r="U10295" s="104"/>
      <c r="AB10295" s="104"/>
      <c r="AC10295" s="104"/>
      <c r="AF10295" s="104"/>
      <c r="AG10295" s="104"/>
      <c r="AK10295" s="104"/>
      <c r="AL10295" s="104"/>
      <c r="AO10295" s="104"/>
      <c r="AP10295" s="104"/>
    </row>
    <row r="10296" spans="21:42" ht="15" customHeight="1" x14ac:dyDescent="0.25">
      <c r="U10296" s="104"/>
      <c r="AB10296" s="104"/>
      <c r="AC10296" s="104"/>
      <c r="AF10296" s="104"/>
      <c r="AG10296" s="104"/>
      <c r="AK10296" s="104"/>
      <c r="AL10296" s="104"/>
      <c r="AO10296" s="104"/>
      <c r="AP10296" s="104"/>
    </row>
    <row r="10297" spans="21:42" ht="15" customHeight="1" x14ac:dyDescent="0.25">
      <c r="U10297" s="104"/>
      <c r="AB10297" s="104"/>
      <c r="AC10297" s="104"/>
      <c r="AF10297" s="104"/>
      <c r="AG10297" s="104"/>
      <c r="AK10297" s="104"/>
      <c r="AL10297" s="104"/>
      <c r="AO10297" s="104"/>
      <c r="AP10297" s="104"/>
    </row>
    <row r="10298" spans="21:42" ht="15" customHeight="1" x14ac:dyDescent="0.25">
      <c r="U10298" s="104"/>
      <c r="AB10298" s="104"/>
      <c r="AC10298" s="104"/>
      <c r="AF10298" s="104"/>
      <c r="AG10298" s="104"/>
      <c r="AK10298" s="104"/>
      <c r="AL10298" s="104"/>
      <c r="AO10298" s="104"/>
      <c r="AP10298" s="104"/>
    </row>
    <row r="10299" spans="21:42" ht="15" customHeight="1" x14ac:dyDescent="0.25">
      <c r="U10299" s="104"/>
      <c r="AB10299" s="104"/>
      <c r="AC10299" s="104"/>
      <c r="AF10299" s="104"/>
      <c r="AG10299" s="104"/>
      <c r="AK10299" s="104"/>
      <c r="AL10299" s="104"/>
      <c r="AO10299" s="104"/>
      <c r="AP10299" s="104"/>
    </row>
    <row r="10300" spans="21:42" ht="15" customHeight="1" x14ac:dyDescent="0.25">
      <c r="U10300" s="104"/>
      <c r="AB10300" s="104"/>
      <c r="AC10300" s="104"/>
      <c r="AF10300" s="104"/>
      <c r="AG10300" s="104"/>
      <c r="AK10300" s="104"/>
      <c r="AL10300" s="104"/>
      <c r="AO10300" s="104"/>
      <c r="AP10300" s="104"/>
    </row>
    <row r="10301" spans="21:42" ht="15" customHeight="1" x14ac:dyDescent="0.25">
      <c r="U10301" s="104"/>
      <c r="AB10301" s="104"/>
      <c r="AC10301" s="104"/>
      <c r="AF10301" s="104"/>
      <c r="AG10301" s="104"/>
      <c r="AK10301" s="104"/>
      <c r="AL10301" s="104"/>
      <c r="AO10301" s="104"/>
      <c r="AP10301" s="104"/>
    </row>
    <row r="10302" spans="21:42" ht="15" customHeight="1" x14ac:dyDescent="0.25">
      <c r="U10302" s="104"/>
      <c r="AB10302" s="104"/>
      <c r="AC10302" s="104"/>
      <c r="AF10302" s="104"/>
      <c r="AG10302" s="104"/>
      <c r="AK10302" s="104"/>
      <c r="AL10302" s="104"/>
      <c r="AO10302" s="104"/>
      <c r="AP10302" s="104"/>
    </row>
    <row r="10303" spans="21:42" ht="15" customHeight="1" x14ac:dyDescent="0.25">
      <c r="U10303" s="104"/>
      <c r="AB10303" s="104"/>
      <c r="AC10303" s="104"/>
      <c r="AF10303" s="104"/>
      <c r="AG10303" s="104"/>
      <c r="AK10303" s="104"/>
      <c r="AL10303" s="104"/>
      <c r="AO10303" s="104"/>
      <c r="AP10303" s="104"/>
    </row>
    <row r="10304" spans="21:42" ht="15" customHeight="1" x14ac:dyDescent="0.25">
      <c r="U10304" s="104"/>
      <c r="AB10304" s="104"/>
      <c r="AC10304" s="104"/>
      <c r="AF10304" s="104"/>
      <c r="AG10304" s="104"/>
      <c r="AK10304" s="104"/>
      <c r="AL10304" s="104"/>
      <c r="AO10304" s="104"/>
      <c r="AP10304" s="104"/>
    </row>
    <row r="10305" spans="21:42" ht="15" customHeight="1" x14ac:dyDescent="0.25">
      <c r="U10305" s="104"/>
      <c r="AB10305" s="104"/>
      <c r="AC10305" s="104"/>
      <c r="AF10305" s="104"/>
      <c r="AG10305" s="104"/>
      <c r="AK10305" s="104"/>
      <c r="AL10305" s="104"/>
      <c r="AO10305" s="104"/>
      <c r="AP10305" s="104"/>
    </row>
    <row r="10306" spans="21:42" ht="15" customHeight="1" x14ac:dyDescent="0.25">
      <c r="U10306" s="104"/>
      <c r="AB10306" s="104"/>
      <c r="AC10306" s="104"/>
      <c r="AF10306" s="104"/>
      <c r="AG10306" s="104"/>
      <c r="AK10306" s="104"/>
      <c r="AL10306" s="104"/>
      <c r="AO10306" s="104"/>
      <c r="AP10306" s="104"/>
    </row>
    <row r="10307" spans="21:42" ht="15" customHeight="1" x14ac:dyDescent="0.25">
      <c r="U10307" s="104"/>
      <c r="AB10307" s="104"/>
      <c r="AC10307" s="104"/>
      <c r="AF10307" s="104"/>
      <c r="AG10307" s="104"/>
      <c r="AK10307" s="104"/>
      <c r="AL10307" s="104"/>
      <c r="AO10307" s="104"/>
      <c r="AP10307" s="104"/>
    </row>
    <row r="10308" spans="21:42" ht="15" customHeight="1" x14ac:dyDescent="0.25">
      <c r="U10308" s="104"/>
      <c r="AB10308" s="104"/>
      <c r="AC10308" s="104"/>
      <c r="AF10308" s="104"/>
      <c r="AG10308" s="104"/>
      <c r="AK10308" s="104"/>
      <c r="AL10308" s="104"/>
      <c r="AO10308" s="104"/>
      <c r="AP10308" s="104"/>
    </row>
    <row r="10309" spans="21:42" ht="15" customHeight="1" x14ac:dyDescent="0.25">
      <c r="U10309" s="104"/>
      <c r="AB10309" s="104"/>
      <c r="AC10309" s="104"/>
      <c r="AF10309" s="104"/>
      <c r="AG10309" s="104"/>
      <c r="AK10309" s="104"/>
      <c r="AL10309" s="104"/>
      <c r="AO10309" s="104"/>
      <c r="AP10309" s="104"/>
    </row>
    <row r="10310" spans="21:42" ht="15" customHeight="1" x14ac:dyDescent="0.25">
      <c r="U10310" s="104"/>
      <c r="AB10310" s="104"/>
      <c r="AC10310" s="104"/>
      <c r="AF10310" s="104"/>
      <c r="AG10310" s="104"/>
      <c r="AK10310" s="104"/>
      <c r="AL10310" s="104"/>
      <c r="AO10310" s="104"/>
      <c r="AP10310" s="104"/>
    </row>
    <row r="10311" spans="21:42" ht="15" customHeight="1" x14ac:dyDescent="0.25">
      <c r="U10311" s="104"/>
      <c r="AB10311" s="104"/>
      <c r="AC10311" s="104"/>
      <c r="AF10311" s="104"/>
      <c r="AG10311" s="104"/>
      <c r="AK10311" s="104"/>
      <c r="AL10311" s="104"/>
      <c r="AO10311" s="104"/>
      <c r="AP10311" s="104"/>
    </row>
    <row r="10312" spans="21:42" ht="15" customHeight="1" x14ac:dyDescent="0.25">
      <c r="U10312" s="104"/>
      <c r="AB10312" s="104"/>
      <c r="AC10312" s="104"/>
      <c r="AF10312" s="104"/>
      <c r="AG10312" s="104"/>
      <c r="AK10312" s="104"/>
      <c r="AL10312" s="104"/>
      <c r="AO10312" s="104"/>
      <c r="AP10312" s="104"/>
    </row>
    <row r="10313" spans="21:42" ht="15" customHeight="1" x14ac:dyDescent="0.25">
      <c r="U10313" s="104"/>
      <c r="AB10313" s="104"/>
      <c r="AC10313" s="104"/>
      <c r="AF10313" s="104"/>
      <c r="AG10313" s="104"/>
      <c r="AK10313" s="104"/>
      <c r="AL10313" s="104"/>
      <c r="AO10313" s="104"/>
      <c r="AP10313" s="104"/>
    </row>
    <row r="10314" spans="21:42" ht="15" customHeight="1" x14ac:dyDescent="0.25">
      <c r="U10314" s="104"/>
      <c r="AB10314" s="104"/>
      <c r="AC10314" s="104"/>
      <c r="AF10314" s="104"/>
      <c r="AG10314" s="104"/>
      <c r="AK10314" s="104"/>
      <c r="AL10314" s="104"/>
      <c r="AO10314" s="104"/>
      <c r="AP10314" s="104"/>
    </row>
    <row r="10315" spans="21:42" ht="15" customHeight="1" x14ac:dyDescent="0.25">
      <c r="U10315" s="104"/>
      <c r="AB10315" s="104"/>
      <c r="AC10315" s="104"/>
      <c r="AF10315" s="104"/>
      <c r="AG10315" s="104"/>
      <c r="AK10315" s="104"/>
      <c r="AL10315" s="104"/>
      <c r="AO10315" s="104"/>
      <c r="AP10315" s="104"/>
    </row>
    <row r="10316" spans="21:42" ht="15" customHeight="1" x14ac:dyDescent="0.25">
      <c r="U10316" s="104"/>
      <c r="AB10316" s="104"/>
      <c r="AC10316" s="104"/>
      <c r="AF10316" s="104"/>
      <c r="AG10316" s="104"/>
      <c r="AK10316" s="104"/>
      <c r="AL10316" s="104"/>
      <c r="AO10316" s="104"/>
      <c r="AP10316" s="104"/>
    </row>
    <row r="10317" spans="21:42" ht="15" customHeight="1" x14ac:dyDescent="0.25">
      <c r="U10317" s="104"/>
      <c r="AB10317" s="104"/>
      <c r="AC10317" s="104"/>
      <c r="AF10317" s="104"/>
      <c r="AG10317" s="104"/>
      <c r="AK10317" s="104"/>
      <c r="AL10317" s="104"/>
      <c r="AO10317" s="104"/>
      <c r="AP10317" s="104"/>
    </row>
    <row r="10318" spans="21:42" ht="15" customHeight="1" x14ac:dyDescent="0.25">
      <c r="U10318" s="104"/>
      <c r="AB10318" s="104"/>
      <c r="AC10318" s="104"/>
      <c r="AF10318" s="104"/>
      <c r="AG10318" s="104"/>
      <c r="AK10318" s="104"/>
      <c r="AL10318" s="104"/>
      <c r="AO10318" s="104"/>
      <c r="AP10318" s="104"/>
    </row>
    <row r="10319" spans="21:42" ht="15" customHeight="1" x14ac:dyDescent="0.25">
      <c r="U10319" s="104"/>
      <c r="AB10319" s="104"/>
      <c r="AC10319" s="104"/>
      <c r="AF10319" s="104"/>
      <c r="AG10319" s="104"/>
      <c r="AK10319" s="104"/>
      <c r="AL10319" s="104"/>
      <c r="AO10319" s="104"/>
      <c r="AP10319" s="104"/>
    </row>
    <row r="10320" spans="21:42" ht="15" customHeight="1" x14ac:dyDescent="0.25">
      <c r="U10320" s="104"/>
      <c r="AB10320" s="104"/>
      <c r="AC10320" s="104"/>
      <c r="AF10320" s="104"/>
      <c r="AG10320" s="104"/>
      <c r="AK10320" s="104"/>
      <c r="AL10320" s="104"/>
      <c r="AO10320" s="104"/>
      <c r="AP10320" s="104"/>
    </row>
    <row r="10321" spans="21:42" ht="15" customHeight="1" x14ac:dyDescent="0.25">
      <c r="U10321" s="104"/>
      <c r="AB10321" s="104"/>
      <c r="AC10321" s="104"/>
      <c r="AF10321" s="104"/>
      <c r="AG10321" s="104"/>
      <c r="AK10321" s="104"/>
      <c r="AL10321" s="104"/>
      <c r="AO10321" s="104"/>
      <c r="AP10321" s="104"/>
    </row>
    <row r="10322" spans="21:42" ht="15" customHeight="1" x14ac:dyDescent="0.25">
      <c r="U10322" s="104"/>
      <c r="AB10322" s="104"/>
      <c r="AC10322" s="104"/>
      <c r="AF10322" s="104"/>
      <c r="AG10322" s="104"/>
      <c r="AK10322" s="104"/>
      <c r="AL10322" s="104"/>
      <c r="AO10322" s="104"/>
      <c r="AP10322" s="104"/>
    </row>
    <row r="10323" spans="21:42" ht="15" customHeight="1" x14ac:dyDescent="0.25">
      <c r="U10323" s="104"/>
      <c r="AB10323" s="104"/>
      <c r="AC10323" s="104"/>
      <c r="AF10323" s="104"/>
      <c r="AG10323" s="104"/>
      <c r="AK10323" s="104"/>
      <c r="AL10323" s="104"/>
      <c r="AO10323" s="104"/>
      <c r="AP10323" s="104"/>
    </row>
    <row r="10324" spans="21:42" ht="15" customHeight="1" x14ac:dyDescent="0.25">
      <c r="U10324" s="104"/>
      <c r="AB10324" s="104"/>
      <c r="AC10324" s="104"/>
      <c r="AF10324" s="104"/>
      <c r="AG10324" s="104"/>
      <c r="AK10324" s="104"/>
      <c r="AL10324" s="104"/>
      <c r="AO10324" s="104"/>
      <c r="AP10324" s="104"/>
    </row>
    <row r="10325" spans="21:42" ht="15" customHeight="1" x14ac:dyDescent="0.25">
      <c r="U10325" s="104"/>
      <c r="AB10325" s="104"/>
      <c r="AC10325" s="104"/>
      <c r="AF10325" s="104"/>
      <c r="AG10325" s="104"/>
      <c r="AK10325" s="104"/>
      <c r="AL10325" s="104"/>
      <c r="AO10325" s="104"/>
      <c r="AP10325" s="104"/>
    </row>
    <row r="10326" spans="21:42" ht="15" customHeight="1" x14ac:dyDescent="0.25">
      <c r="U10326" s="104"/>
      <c r="AB10326" s="104"/>
      <c r="AC10326" s="104"/>
      <c r="AF10326" s="104"/>
      <c r="AG10326" s="104"/>
      <c r="AK10326" s="104"/>
      <c r="AL10326" s="104"/>
      <c r="AO10326" s="104"/>
      <c r="AP10326" s="104"/>
    </row>
    <row r="10327" spans="21:42" ht="15" customHeight="1" x14ac:dyDescent="0.25">
      <c r="U10327" s="104"/>
      <c r="AB10327" s="104"/>
      <c r="AC10327" s="104"/>
      <c r="AF10327" s="104"/>
      <c r="AG10327" s="104"/>
      <c r="AK10327" s="104"/>
      <c r="AL10327" s="104"/>
      <c r="AO10327" s="104"/>
      <c r="AP10327" s="104"/>
    </row>
    <row r="10328" spans="21:42" ht="15" customHeight="1" x14ac:dyDescent="0.25">
      <c r="U10328" s="104"/>
      <c r="AB10328" s="104"/>
      <c r="AC10328" s="104"/>
      <c r="AF10328" s="104"/>
      <c r="AG10328" s="104"/>
      <c r="AK10328" s="104"/>
      <c r="AL10328" s="104"/>
      <c r="AO10328" s="104"/>
      <c r="AP10328" s="104"/>
    </row>
    <row r="10329" spans="21:42" ht="15" customHeight="1" x14ac:dyDescent="0.25">
      <c r="U10329" s="104"/>
      <c r="AB10329" s="104"/>
      <c r="AC10329" s="104"/>
      <c r="AF10329" s="104"/>
      <c r="AG10329" s="104"/>
      <c r="AK10329" s="104"/>
      <c r="AL10329" s="104"/>
      <c r="AO10329" s="104"/>
      <c r="AP10329" s="104"/>
    </row>
    <row r="10330" spans="21:42" ht="15" customHeight="1" x14ac:dyDescent="0.25">
      <c r="U10330" s="104"/>
      <c r="AB10330" s="104"/>
      <c r="AC10330" s="104"/>
      <c r="AF10330" s="104"/>
      <c r="AG10330" s="104"/>
      <c r="AK10330" s="104"/>
      <c r="AL10330" s="104"/>
      <c r="AO10330" s="104"/>
      <c r="AP10330" s="104"/>
    </row>
    <row r="10331" spans="21:42" ht="15" customHeight="1" x14ac:dyDescent="0.25">
      <c r="U10331" s="104"/>
      <c r="AB10331" s="104"/>
      <c r="AC10331" s="104"/>
      <c r="AF10331" s="104"/>
      <c r="AG10331" s="104"/>
      <c r="AK10331" s="104"/>
      <c r="AL10331" s="104"/>
      <c r="AO10331" s="104"/>
      <c r="AP10331" s="104"/>
    </row>
    <row r="10332" spans="21:42" ht="15" customHeight="1" x14ac:dyDescent="0.25">
      <c r="U10332" s="104"/>
      <c r="AB10332" s="104"/>
      <c r="AC10332" s="104"/>
      <c r="AF10332" s="104"/>
      <c r="AG10332" s="104"/>
      <c r="AK10332" s="104"/>
      <c r="AL10332" s="104"/>
      <c r="AO10332" s="104"/>
      <c r="AP10332" s="104"/>
    </row>
    <row r="10333" spans="21:42" ht="15" customHeight="1" x14ac:dyDescent="0.25">
      <c r="U10333" s="104"/>
      <c r="AB10333" s="104"/>
      <c r="AC10333" s="104"/>
      <c r="AF10333" s="104"/>
      <c r="AG10333" s="104"/>
      <c r="AK10333" s="104"/>
      <c r="AL10333" s="104"/>
      <c r="AO10333" s="104"/>
      <c r="AP10333" s="104"/>
    </row>
    <row r="10334" spans="21:42" ht="15" customHeight="1" x14ac:dyDescent="0.25">
      <c r="U10334" s="104"/>
      <c r="AB10334" s="104"/>
      <c r="AC10334" s="104"/>
      <c r="AF10334" s="104"/>
      <c r="AG10334" s="104"/>
      <c r="AK10334" s="104"/>
      <c r="AL10334" s="104"/>
      <c r="AO10334" s="104"/>
      <c r="AP10334" s="104"/>
    </row>
    <row r="10335" spans="21:42" ht="15" customHeight="1" x14ac:dyDescent="0.25">
      <c r="U10335" s="104"/>
      <c r="AB10335" s="104"/>
      <c r="AC10335" s="104"/>
      <c r="AF10335" s="104"/>
      <c r="AG10335" s="104"/>
      <c r="AK10335" s="104"/>
      <c r="AL10335" s="104"/>
      <c r="AO10335" s="104"/>
      <c r="AP10335" s="104"/>
    </row>
    <row r="10336" spans="21:42" ht="15" customHeight="1" x14ac:dyDescent="0.25">
      <c r="U10336" s="104"/>
      <c r="AB10336" s="104"/>
      <c r="AC10336" s="104"/>
      <c r="AF10336" s="104"/>
      <c r="AG10336" s="104"/>
      <c r="AK10336" s="104"/>
      <c r="AL10336" s="104"/>
      <c r="AO10336" s="104"/>
      <c r="AP10336" s="104"/>
    </row>
    <row r="10337" spans="21:42" ht="15" customHeight="1" x14ac:dyDescent="0.25">
      <c r="U10337" s="104"/>
      <c r="AB10337" s="104"/>
      <c r="AC10337" s="104"/>
      <c r="AF10337" s="104"/>
      <c r="AG10337" s="104"/>
      <c r="AK10337" s="104"/>
      <c r="AL10337" s="104"/>
      <c r="AO10337" s="104"/>
      <c r="AP10337" s="104"/>
    </row>
    <row r="10338" spans="21:42" ht="15" customHeight="1" x14ac:dyDescent="0.25">
      <c r="U10338" s="104"/>
      <c r="AB10338" s="104"/>
      <c r="AC10338" s="104"/>
      <c r="AF10338" s="104"/>
      <c r="AG10338" s="104"/>
      <c r="AK10338" s="104"/>
      <c r="AL10338" s="104"/>
      <c r="AO10338" s="104"/>
      <c r="AP10338" s="104"/>
    </row>
    <row r="10339" spans="21:42" ht="15" customHeight="1" x14ac:dyDescent="0.25">
      <c r="U10339" s="104"/>
      <c r="AB10339" s="104"/>
      <c r="AC10339" s="104"/>
      <c r="AF10339" s="104"/>
      <c r="AG10339" s="104"/>
      <c r="AK10339" s="104"/>
      <c r="AL10339" s="104"/>
      <c r="AO10339" s="104"/>
      <c r="AP10339" s="104"/>
    </row>
    <row r="10340" spans="21:42" ht="15" customHeight="1" x14ac:dyDescent="0.25">
      <c r="U10340" s="104"/>
      <c r="AB10340" s="104"/>
      <c r="AC10340" s="104"/>
      <c r="AF10340" s="104"/>
      <c r="AG10340" s="104"/>
      <c r="AK10340" s="104"/>
      <c r="AL10340" s="104"/>
      <c r="AO10340" s="104"/>
      <c r="AP10340" s="104"/>
    </row>
    <row r="10341" spans="21:42" ht="15" customHeight="1" x14ac:dyDescent="0.25">
      <c r="U10341" s="104"/>
      <c r="AB10341" s="104"/>
      <c r="AC10341" s="104"/>
      <c r="AF10341" s="104"/>
      <c r="AG10341" s="104"/>
      <c r="AK10341" s="104"/>
      <c r="AL10341" s="104"/>
      <c r="AO10341" s="104"/>
      <c r="AP10341" s="104"/>
    </row>
    <row r="10342" spans="21:42" ht="15" customHeight="1" x14ac:dyDescent="0.25">
      <c r="U10342" s="104"/>
      <c r="AB10342" s="104"/>
      <c r="AC10342" s="104"/>
      <c r="AF10342" s="104"/>
      <c r="AG10342" s="104"/>
      <c r="AK10342" s="104"/>
      <c r="AL10342" s="104"/>
      <c r="AO10342" s="104"/>
      <c r="AP10342" s="104"/>
    </row>
    <row r="10343" spans="21:42" ht="15" customHeight="1" x14ac:dyDescent="0.25">
      <c r="U10343" s="104"/>
      <c r="AB10343" s="104"/>
      <c r="AC10343" s="104"/>
      <c r="AF10343" s="104"/>
      <c r="AG10343" s="104"/>
      <c r="AK10343" s="104"/>
      <c r="AL10343" s="104"/>
      <c r="AO10343" s="104"/>
      <c r="AP10343" s="104"/>
    </row>
    <row r="10344" spans="21:42" ht="15" customHeight="1" x14ac:dyDescent="0.25">
      <c r="U10344" s="104"/>
      <c r="AB10344" s="104"/>
      <c r="AC10344" s="104"/>
      <c r="AF10344" s="104"/>
      <c r="AG10344" s="104"/>
      <c r="AK10344" s="104"/>
      <c r="AL10344" s="104"/>
      <c r="AO10344" s="104"/>
      <c r="AP10344" s="104"/>
    </row>
    <row r="10345" spans="21:42" ht="15" customHeight="1" x14ac:dyDescent="0.25">
      <c r="U10345" s="104"/>
      <c r="AB10345" s="104"/>
      <c r="AC10345" s="104"/>
      <c r="AF10345" s="104"/>
      <c r="AG10345" s="104"/>
      <c r="AK10345" s="104"/>
      <c r="AL10345" s="104"/>
      <c r="AO10345" s="104"/>
      <c r="AP10345" s="104"/>
    </row>
    <row r="10346" spans="21:42" ht="15" customHeight="1" x14ac:dyDescent="0.25">
      <c r="U10346" s="104"/>
      <c r="AB10346" s="104"/>
      <c r="AC10346" s="104"/>
      <c r="AF10346" s="104"/>
      <c r="AG10346" s="104"/>
      <c r="AK10346" s="104"/>
      <c r="AL10346" s="104"/>
      <c r="AO10346" s="104"/>
      <c r="AP10346" s="104"/>
    </row>
    <row r="10347" spans="21:42" ht="15" customHeight="1" x14ac:dyDescent="0.25">
      <c r="U10347" s="104"/>
      <c r="AB10347" s="104"/>
      <c r="AC10347" s="104"/>
      <c r="AF10347" s="104"/>
      <c r="AG10347" s="104"/>
      <c r="AK10347" s="104"/>
      <c r="AL10347" s="104"/>
      <c r="AO10347" s="104"/>
      <c r="AP10347" s="104"/>
    </row>
    <row r="10348" spans="21:42" ht="15" customHeight="1" x14ac:dyDescent="0.25">
      <c r="U10348" s="104"/>
      <c r="AB10348" s="104"/>
      <c r="AC10348" s="104"/>
      <c r="AF10348" s="104"/>
      <c r="AG10348" s="104"/>
      <c r="AK10348" s="104"/>
      <c r="AL10348" s="104"/>
      <c r="AO10348" s="104"/>
      <c r="AP10348" s="104"/>
    </row>
    <row r="10349" spans="21:42" ht="15" customHeight="1" x14ac:dyDescent="0.25">
      <c r="U10349" s="104"/>
      <c r="AB10349" s="104"/>
      <c r="AC10349" s="104"/>
      <c r="AF10349" s="104"/>
      <c r="AG10349" s="104"/>
      <c r="AK10349" s="104"/>
      <c r="AL10349" s="104"/>
      <c r="AO10349" s="104"/>
      <c r="AP10349" s="104"/>
    </row>
    <row r="10350" spans="21:42" ht="15" customHeight="1" x14ac:dyDescent="0.25">
      <c r="U10350" s="104"/>
      <c r="AB10350" s="104"/>
      <c r="AC10350" s="104"/>
      <c r="AF10350" s="104"/>
      <c r="AG10350" s="104"/>
      <c r="AK10350" s="104"/>
      <c r="AL10350" s="104"/>
      <c r="AO10350" s="104"/>
      <c r="AP10350" s="104"/>
    </row>
    <row r="10351" spans="21:42" ht="15" customHeight="1" x14ac:dyDescent="0.25">
      <c r="U10351" s="104"/>
      <c r="AB10351" s="104"/>
      <c r="AC10351" s="104"/>
      <c r="AF10351" s="104"/>
      <c r="AG10351" s="104"/>
      <c r="AK10351" s="104"/>
      <c r="AL10351" s="104"/>
      <c r="AO10351" s="104"/>
      <c r="AP10351" s="104"/>
    </row>
    <row r="10352" spans="21:42" ht="15" customHeight="1" x14ac:dyDescent="0.25">
      <c r="U10352" s="104"/>
      <c r="AB10352" s="104"/>
      <c r="AC10352" s="104"/>
      <c r="AF10352" s="104"/>
      <c r="AG10352" s="104"/>
      <c r="AK10352" s="104"/>
      <c r="AL10352" s="104"/>
      <c r="AO10352" s="104"/>
      <c r="AP10352" s="104"/>
    </row>
    <row r="10353" spans="21:42" ht="15" customHeight="1" x14ac:dyDescent="0.25">
      <c r="U10353" s="104"/>
      <c r="AB10353" s="104"/>
      <c r="AC10353" s="104"/>
      <c r="AF10353" s="104"/>
      <c r="AG10353" s="104"/>
      <c r="AK10353" s="104"/>
      <c r="AL10353" s="104"/>
      <c r="AO10353" s="104"/>
      <c r="AP10353" s="104"/>
    </row>
    <row r="10354" spans="21:42" ht="15" customHeight="1" x14ac:dyDescent="0.25">
      <c r="U10354" s="104"/>
      <c r="AB10354" s="104"/>
      <c r="AC10354" s="104"/>
      <c r="AF10354" s="104"/>
      <c r="AG10354" s="104"/>
      <c r="AK10354" s="104"/>
      <c r="AL10354" s="104"/>
      <c r="AO10354" s="104"/>
      <c r="AP10354" s="104"/>
    </row>
    <row r="10355" spans="21:42" ht="15" customHeight="1" x14ac:dyDescent="0.25">
      <c r="U10355" s="104"/>
      <c r="AB10355" s="104"/>
      <c r="AC10355" s="104"/>
      <c r="AF10355" s="104"/>
      <c r="AG10355" s="104"/>
      <c r="AK10355" s="104"/>
      <c r="AL10355" s="104"/>
      <c r="AO10355" s="104"/>
      <c r="AP10355" s="104"/>
    </row>
    <row r="10356" spans="21:42" ht="15" customHeight="1" x14ac:dyDescent="0.25">
      <c r="U10356" s="104"/>
      <c r="AB10356" s="104"/>
      <c r="AC10356" s="104"/>
      <c r="AF10356" s="104"/>
      <c r="AG10356" s="104"/>
      <c r="AK10356" s="104"/>
      <c r="AL10356" s="104"/>
      <c r="AO10356" s="104"/>
      <c r="AP10356" s="104"/>
    </row>
    <row r="10357" spans="21:42" ht="15" customHeight="1" x14ac:dyDescent="0.25">
      <c r="U10357" s="104"/>
      <c r="AB10357" s="104"/>
      <c r="AC10357" s="104"/>
      <c r="AF10357" s="104"/>
      <c r="AG10357" s="104"/>
      <c r="AK10357" s="104"/>
      <c r="AL10357" s="104"/>
      <c r="AO10357" s="104"/>
      <c r="AP10357" s="104"/>
    </row>
    <row r="10358" spans="21:42" ht="15" customHeight="1" x14ac:dyDescent="0.25">
      <c r="U10358" s="104"/>
      <c r="AB10358" s="104"/>
      <c r="AC10358" s="104"/>
      <c r="AF10358" s="104"/>
      <c r="AG10358" s="104"/>
      <c r="AK10358" s="104"/>
      <c r="AL10358" s="104"/>
      <c r="AO10358" s="104"/>
      <c r="AP10358" s="104"/>
    </row>
    <row r="10359" spans="21:42" ht="15" customHeight="1" x14ac:dyDescent="0.25">
      <c r="U10359" s="104"/>
      <c r="AB10359" s="104"/>
      <c r="AC10359" s="104"/>
      <c r="AF10359" s="104"/>
      <c r="AG10359" s="104"/>
      <c r="AK10359" s="104"/>
      <c r="AL10359" s="104"/>
      <c r="AO10359" s="104"/>
      <c r="AP10359" s="104"/>
    </row>
    <row r="10360" spans="21:42" ht="15" customHeight="1" x14ac:dyDescent="0.25">
      <c r="U10360" s="104"/>
      <c r="AB10360" s="104"/>
      <c r="AC10360" s="104"/>
      <c r="AF10360" s="104"/>
      <c r="AG10360" s="104"/>
      <c r="AK10360" s="104"/>
      <c r="AL10360" s="104"/>
      <c r="AO10360" s="104"/>
      <c r="AP10360" s="104"/>
    </row>
    <row r="10361" spans="21:42" ht="15" customHeight="1" x14ac:dyDescent="0.25">
      <c r="U10361" s="104"/>
      <c r="AB10361" s="104"/>
      <c r="AC10361" s="104"/>
      <c r="AF10361" s="104"/>
      <c r="AG10361" s="104"/>
      <c r="AK10361" s="104"/>
      <c r="AL10361" s="104"/>
      <c r="AO10361" s="104"/>
      <c r="AP10361" s="104"/>
    </row>
    <row r="10362" spans="21:42" ht="15" customHeight="1" x14ac:dyDescent="0.25">
      <c r="U10362" s="104"/>
      <c r="AB10362" s="104"/>
      <c r="AC10362" s="104"/>
      <c r="AF10362" s="104"/>
      <c r="AG10362" s="104"/>
      <c r="AK10362" s="104"/>
      <c r="AL10362" s="104"/>
      <c r="AO10362" s="104"/>
      <c r="AP10362" s="104"/>
    </row>
    <row r="10363" spans="21:42" ht="15" customHeight="1" x14ac:dyDescent="0.25">
      <c r="U10363" s="104"/>
      <c r="AB10363" s="104"/>
      <c r="AC10363" s="104"/>
      <c r="AF10363" s="104"/>
      <c r="AG10363" s="104"/>
      <c r="AK10363" s="104"/>
      <c r="AL10363" s="104"/>
      <c r="AO10363" s="104"/>
      <c r="AP10363" s="104"/>
    </row>
    <row r="10364" spans="21:42" ht="15" customHeight="1" x14ac:dyDescent="0.25">
      <c r="U10364" s="104"/>
      <c r="AB10364" s="104"/>
      <c r="AC10364" s="104"/>
      <c r="AF10364" s="104"/>
      <c r="AG10364" s="104"/>
      <c r="AK10364" s="104"/>
      <c r="AL10364" s="104"/>
      <c r="AO10364" s="104"/>
      <c r="AP10364" s="104"/>
    </row>
    <row r="10365" spans="21:42" ht="15" customHeight="1" x14ac:dyDescent="0.25">
      <c r="U10365" s="104"/>
      <c r="AB10365" s="104"/>
      <c r="AC10365" s="104"/>
      <c r="AF10365" s="104"/>
      <c r="AG10365" s="104"/>
      <c r="AK10365" s="104"/>
      <c r="AL10365" s="104"/>
      <c r="AO10365" s="104"/>
      <c r="AP10365" s="104"/>
    </row>
    <row r="10366" spans="21:42" ht="15" customHeight="1" x14ac:dyDescent="0.25">
      <c r="U10366" s="104"/>
      <c r="AB10366" s="104"/>
      <c r="AC10366" s="104"/>
      <c r="AF10366" s="104"/>
      <c r="AG10366" s="104"/>
      <c r="AK10366" s="104"/>
      <c r="AL10366" s="104"/>
      <c r="AO10366" s="104"/>
      <c r="AP10366" s="104"/>
    </row>
    <row r="10367" spans="21:42" ht="15" customHeight="1" x14ac:dyDescent="0.25">
      <c r="U10367" s="104"/>
      <c r="AB10367" s="104"/>
      <c r="AC10367" s="104"/>
      <c r="AF10367" s="104"/>
      <c r="AG10367" s="104"/>
      <c r="AK10367" s="104"/>
      <c r="AL10367" s="104"/>
      <c r="AO10367" s="104"/>
      <c r="AP10367" s="104"/>
    </row>
    <row r="10368" spans="21:42" ht="15" customHeight="1" x14ac:dyDescent="0.25">
      <c r="U10368" s="104"/>
      <c r="AB10368" s="104"/>
      <c r="AC10368" s="104"/>
      <c r="AF10368" s="104"/>
      <c r="AG10368" s="104"/>
      <c r="AK10368" s="104"/>
      <c r="AL10368" s="104"/>
      <c r="AO10368" s="104"/>
      <c r="AP10368" s="104"/>
    </row>
    <row r="10369" spans="21:42" ht="15" customHeight="1" x14ac:dyDescent="0.25">
      <c r="U10369" s="104"/>
      <c r="AB10369" s="104"/>
      <c r="AC10369" s="104"/>
      <c r="AF10369" s="104"/>
      <c r="AG10369" s="104"/>
      <c r="AK10369" s="104"/>
      <c r="AL10369" s="104"/>
      <c r="AO10369" s="104"/>
      <c r="AP10369" s="104"/>
    </row>
    <row r="10370" spans="21:42" ht="15" customHeight="1" x14ac:dyDescent="0.25">
      <c r="U10370" s="104"/>
      <c r="AB10370" s="104"/>
      <c r="AC10370" s="104"/>
      <c r="AF10370" s="104"/>
      <c r="AG10370" s="104"/>
      <c r="AK10370" s="104"/>
      <c r="AL10370" s="104"/>
      <c r="AO10370" s="104"/>
      <c r="AP10370" s="104"/>
    </row>
    <row r="10371" spans="21:42" ht="15" customHeight="1" x14ac:dyDescent="0.25">
      <c r="U10371" s="104"/>
      <c r="AB10371" s="104"/>
      <c r="AC10371" s="104"/>
      <c r="AF10371" s="104"/>
      <c r="AG10371" s="104"/>
      <c r="AK10371" s="104"/>
      <c r="AL10371" s="104"/>
      <c r="AO10371" s="104"/>
      <c r="AP10371" s="104"/>
    </row>
    <row r="10372" spans="21:42" ht="15" customHeight="1" x14ac:dyDescent="0.25">
      <c r="U10372" s="104"/>
      <c r="AB10372" s="104"/>
      <c r="AC10372" s="104"/>
      <c r="AF10372" s="104"/>
      <c r="AG10372" s="104"/>
      <c r="AK10372" s="104"/>
      <c r="AL10372" s="104"/>
      <c r="AO10372" s="104"/>
      <c r="AP10372" s="104"/>
    </row>
    <row r="10373" spans="21:42" ht="15" customHeight="1" x14ac:dyDescent="0.25">
      <c r="U10373" s="104"/>
      <c r="AB10373" s="104"/>
      <c r="AC10373" s="104"/>
      <c r="AF10373" s="104"/>
      <c r="AG10373" s="104"/>
      <c r="AK10373" s="104"/>
      <c r="AL10373" s="104"/>
      <c r="AO10373" s="104"/>
      <c r="AP10373" s="104"/>
    </row>
    <row r="10374" spans="21:42" ht="15" customHeight="1" x14ac:dyDescent="0.25">
      <c r="U10374" s="104"/>
      <c r="AB10374" s="104"/>
      <c r="AC10374" s="104"/>
      <c r="AF10374" s="104"/>
      <c r="AG10374" s="104"/>
      <c r="AK10374" s="104"/>
      <c r="AL10374" s="104"/>
      <c r="AO10374" s="104"/>
      <c r="AP10374" s="104"/>
    </row>
    <row r="10375" spans="21:42" ht="15" customHeight="1" x14ac:dyDescent="0.25">
      <c r="U10375" s="104"/>
      <c r="AB10375" s="104"/>
      <c r="AC10375" s="104"/>
      <c r="AF10375" s="104"/>
      <c r="AG10375" s="104"/>
      <c r="AK10375" s="104"/>
      <c r="AL10375" s="104"/>
      <c r="AO10375" s="104"/>
      <c r="AP10375" s="104"/>
    </row>
    <row r="10376" spans="21:42" ht="15" customHeight="1" x14ac:dyDescent="0.25">
      <c r="U10376" s="104"/>
      <c r="AB10376" s="104"/>
      <c r="AC10376" s="104"/>
      <c r="AF10376" s="104"/>
      <c r="AG10376" s="104"/>
      <c r="AK10376" s="104"/>
      <c r="AL10376" s="104"/>
      <c r="AO10376" s="104"/>
      <c r="AP10376" s="104"/>
    </row>
    <row r="10377" spans="21:42" ht="15" customHeight="1" x14ac:dyDescent="0.25">
      <c r="U10377" s="104"/>
      <c r="AB10377" s="104"/>
      <c r="AC10377" s="104"/>
      <c r="AF10377" s="104"/>
      <c r="AG10377" s="104"/>
      <c r="AK10377" s="104"/>
      <c r="AL10377" s="104"/>
      <c r="AO10377" s="104"/>
      <c r="AP10377" s="104"/>
    </row>
    <row r="10378" spans="21:42" ht="15" customHeight="1" x14ac:dyDescent="0.25">
      <c r="U10378" s="104"/>
      <c r="AB10378" s="104"/>
      <c r="AC10378" s="104"/>
      <c r="AF10378" s="104"/>
      <c r="AG10378" s="104"/>
      <c r="AK10378" s="104"/>
      <c r="AL10378" s="104"/>
      <c r="AO10378" s="104"/>
      <c r="AP10378" s="104"/>
    </row>
    <row r="10379" spans="21:42" ht="15" customHeight="1" x14ac:dyDescent="0.25">
      <c r="U10379" s="104"/>
      <c r="AB10379" s="104"/>
      <c r="AC10379" s="104"/>
      <c r="AF10379" s="104"/>
      <c r="AG10379" s="104"/>
      <c r="AK10379" s="104"/>
      <c r="AL10379" s="104"/>
      <c r="AO10379" s="104"/>
      <c r="AP10379" s="104"/>
    </row>
    <row r="10380" spans="21:42" ht="15" customHeight="1" x14ac:dyDescent="0.25">
      <c r="U10380" s="104"/>
      <c r="AB10380" s="104"/>
      <c r="AC10380" s="104"/>
      <c r="AF10380" s="104"/>
      <c r="AG10380" s="104"/>
      <c r="AK10380" s="104"/>
      <c r="AL10380" s="104"/>
      <c r="AO10380" s="104"/>
      <c r="AP10380" s="104"/>
    </row>
    <row r="10381" spans="21:42" ht="15" customHeight="1" x14ac:dyDescent="0.25">
      <c r="U10381" s="104"/>
      <c r="AB10381" s="104"/>
      <c r="AC10381" s="104"/>
      <c r="AF10381" s="104"/>
      <c r="AG10381" s="104"/>
      <c r="AK10381" s="104"/>
      <c r="AL10381" s="104"/>
      <c r="AO10381" s="104"/>
      <c r="AP10381" s="104"/>
    </row>
    <row r="10382" spans="21:42" ht="15" customHeight="1" x14ac:dyDescent="0.25">
      <c r="U10382" s="104"/>
      <c r="AB10382" s="104"/>
      <c r="AC10382" s="104"/>
      <c r="AF10382" s="104"/>
      <c r="AG10382" s="104"/>
      <c r="AK10382" s="104"/>
      <c r="AL10382" s="104"/>
      <c r="AO10382" s="104"/>
      <c r="AP10382" s="104"/>
    </row>
    <row r="10383" spans="21:42" ht="15" customHeight="1" x14ac:dyDescent="0.25">
      <c r="U10383" s="104"/>
      <c r="AB10383" s="104"/>
      <c r="AC10383" s="104"/>
      <c r="AF10383" s="104"/>
      <c r="AG10383" s="104"/>
      <c r="AK10383" s="104"/>
      <c r="AL10383" s="104"/>
      <c r="AO10383" s="104"/>
      <c r="AP10383" s="104"/>
    </row>
    <row r="10384" spans="21:42" ht="15" customHeight="1" x14ac:dyDescent="0.25">
      <c r="U10384" s="104"/>
      <c r="AB10384" s="104"/>
      <c r="AC10384" s="104"/>
      <c r="AF10384" s="104"/>
      <c r="AG10384" s="104"/>
      <c r="AK10384" s="104"/>
      <c r="AL10384" s="104"/>
      <c r="AO10384" s="104"/>
      <c r="AP10384" s="104"/>
    </row>
    <row r="10385" spans="21:42" ht="15" customHeight="1" x14ac:dyDescent="0.25">
      <c r="U10385" s="104"/>
      <c r="AB10385" s="104"/>
      <c r="AC10385" s="104"/>
      <c r="AF10385" s="104"/>
      <c r="AG10385" s="104"/>
      <c r="AK10385" s="104"/>
      <c r="AL10385" s="104"/>
      <c r="AO10385" s="104"/>
      <c r="AP10385" s="104"/>
    </row>
    <row r="10386" spans="21:42" ht="15" customHeight="1" x14ac:dyDescent="0.25">
      <c r="U10386" s="104"/>
      <c r="AB10386" s="104"/>
      <c r="AC10386" s="104"/>
      <c r="AF10386" s="104"/>
      <c r="AG10386" s="104"/>
      <c r="AK10386" s="104"/>
      <c r="AL10386" s="104"/>
      <c r="AO10386" s="104"/>
      <c r="AP10386" s="104"/>
    </row>
    <row r="10387" spans="21:42" ht="15" customHeight="1" x14ac:dyDescent="0.25">
      <c r="U10387" s="104"/>
      <c r="AB10387" s="104"/>
      <c r="AC10387" s="104"/>
      <c r="AF10387" s="104"/>
      <c r="AG10387" s="104"/>
      <c r="AK10387" s="104"/>
      <c r="AL10387" s="104"/>
      <c r="AO10387" s="104"/>
      <c r="AP10387" s="104"/>
    </row>
    <row r="10388" spans="21:42" ht="15" customHeight="1" x14ac:dyDescent="0.25">
      <c r="U10388" s="104"/>
      <c r="AB10388" s="104"/>
      <c r="AC10388" s="104"/>
      <c r="AF10388" s="104"/>
      <c r="AG10388" s="104"/>
      <c r="AK10388" s="104"/>
      <c r="AL10388" s="104"/>
      <c r="AO10388" s="104"/>
      <c r="AP10388" s="104"/>
    </row>
    <row r="10389" spans="21:42" ht="15" customHeight="1" x14ac:dyDescent="0.25">
      <c r="U10389" s="104"/>
      <c r="AB10389" s="104"/>
      <c r="AC10389" s="104"/>
      <c r="AF10389" s="104"/>
      <c r="AG10389" s="104"/>
      <c r="AK10389" s="104"/>
      <c r="AL10389" s="104"/>
      <c r="AO10389" s="104"/>
      <c r="AP10389" s="104"/>
    </row>
    <row r="10390" spans="21:42" ht="15" customHeight="1" x14ac:dyDescent="0.25">
      <c r="U10390" s="104"/>
      <c r="AB10390" s="104"/>
      <c r="AC10390" s="104"/>
      <c r="AF10390" s="104"/>
      <c r="AG10390" s="104"/>
      <c r="AK10390" s="104"/>
      <c r="AL10390" s="104"/>
      <c r="AO10390" s="104"/>
      <c r="AP10390" s="104"/>
    </row>
    <row r="10391" spans="21:42" ht="15" customHeight="1" x14ac:dyDescent="0.25">
      <c r="U10391" s="104"/>
      <c r="AB10391" s="104"/>
      <c r="AC10391" s="104"/>
      <c r="AF10391" s="104"/>
      <c r="AG10391" s="104"/>
      <c r="AK10391" s="104"/>
      <c r="AL10391" s="104"/>
      <c r="AO10391" s="104"/>
      <c r="AP10391" s="104"/>
    </row>
    <row r="10392" spans="21:42" ht="15" customHeight="1" x14ac:dyDescent="0.25">
      <c r="U10392" s="104"/>
      <c r="AB10392" s="104"/>
      <c r="AC10392" s="104"/>
      <c r="AF10392" s="104"/>
      <c r="AG10392" s="104"/>
      <c r="AK10392" s="104"/>
      <c r="AL10392" s="104"/>
      <c r="AO10392" s="104"/>
      <c r="AP10392" s="104"/>
    </row>
    <row r="10393" spans="21:42" ht="15" customHeight="1" x14ac:dyDescent="0.25">
      <c r="U10393" s="104"/>
      <c r="AB10393" s="104"/>
      <c r="AC10393" s="104"/>
      <c r="AF10393" s="104"/>
      <c r="AG10393" s="104"/>
      <c r="AK10393" s="104"/>
      <c r="AL10393" s="104"/>
      <c r="AO10393" s="104"/>
      <c r="AP10393" s="104"/>
    </row>
    <row r="10394" spans="21:42" ht="15" customHeight="1" x14ac:dyDescent="0.25">
      <c r="U10394" s="104"/>
      <c r="AB10394" s="104"/>
      <c r="AC10394" s="104"/>
      <c r="AF10394" s="104"/>
      <c r="AG10394" s="104"/>
      <c r="AK10394" s="104"/>
      <c r="AL10394" s="104"/>
      <c r="AO10394" s="104"/>
      <c r="AP10394" s="104"/>
    </row>
    <row r="10395" spans="21:42" ht="15" customHeight="1" x14ac:dyDescent="0.25">
      <c r="U10395" s="104"/>
      <c r="AB10395" s="104"/>
      <c r="AC10395" s="104"/>
      <c r="AF10395" s="104"/>
      <c r="AG10395" s="104"/>
      <c r="AK10395" s="104"/>
      <c r="AL10395" s="104"/>
      <c r="AO10395" s="104"/>
      <c r="AP10395" s="104"/>
    </row>
    <row r="10396" spans="21:42" ht="15" customHeight="1" x14ac:dyDescent="0.25">
      <c r="U10396" s="104"/>
      <c r="AB10396" s="104"/>
      <c r="AC10396" s="104"/>
      <c r="AF10396" s="104"/>
      <c r="AG10396" s="104"/>
      <c r="AK10396" s="104"/>
      <c r="AL10396" s="104"/>
      <c r="AO10396" s="104"/>
      <c r="AP10396" s="104"/>
    </row>
    <row r="10397" spans="21:42" ht="15" customHeight="1" x14ac:dyDescent="0.25">
      <c r="U10397" s="104"/>
      <c r="AB10397" s="104"/>
      <c r="AC10397" s="104"/>
      <c r="AF10397" s="104"/>
      <c r="AG10397" s="104"/>
      <c r="AK10397" s="104"/>
      <c r="AL10397" s="104"/>
      <c r="AO10397" s="104"/>
      <c r="AP10397" s="104"/>
    </row>
    <row r="10398" spans="21:42" ht="15" customHeight="1" x14ac:dyDescent="0.25">
      <c r="U10398" s="104"/>
      <c r="AB10398" s="104"/>
      <c r="AC10398" s="104"/>
      <c r="AF10398" s="104"/>
      <c r="AG10398" s="104"/>
      <c r="AK10398" s="104"/>
      <c r="AL10398" s="104"/>
      <c r="AO10398" s="104"/>
      <c r="AP10398" s="104"/>
    </row>
    <row r="10399" spans="21:42" ht="15" customHeight="1" x14ac:dyDescent="0.25">
      <c r="U10399" s="104"/>
      <c r="AB10399" s="104"/>
      <c r="AC10399" s="104"/>
      <c r="AF10399" s="104"/>
      <c r="AG10399" s="104"/>
      <c r="AK10399" s="104"/>
      <c r="AL10399" s="104"/>
      <c r="AO10399" s="104"/>
      <c r="AP10399" s="104"/>
    </row>
    <row r="10400" spans="21:42" ht="15" customHeight="1" x14ac:dyDescent="0.25">
      <c r="U10400" s="104"/>
      <c r="AB10400" s="104"/>
      <c r="AC10400" s="104"/>
      <c r="AF10400" s="104"/>
      <c r="AG10400" s="104"/>
      <c r="AK10400" s="104"/>
      <c r="AL10400" s="104"/>
      <c r="AO10400" s="104"/>
      <c r="AP10400" s="104"/>
    </row>
    <row r="10401" spans="21:42" ht="15" customHeight="1" x14ac:dyDescent="0.25">
      <c r="U10401" s="104"/>
      <c r="AB10401" s="104"/>
      <c r="AC10401" s="104"/>
      <c r="AF10401" s="104"/>
      <c r="AG10401" s="104"/>
      <c r="AK10401" s="104"/>
      <c r="AL10401" s="104"/>
      <c r="AO10401" s="104"/>
      <c r="AP10401" s="104"/>
    </row>
    <row r="10402" spans="21:42" ht="15" customHeight="1" x14ac:dyDescent="0.25">
      <c r="U10402" s="104"/>
      <c r="AB10402" s="104"/>
      <c r="AC10402" s="104"/>
      <c r="AF10402" s="104"/>
      <c r="AG10402" s="104"/>
      <c r="AK10402" s="104"/>
      <c r="AL10402" s="104"/>
      <c r="AO10402" s="104"/>
      <c r="AP10402" s="104"/>
    </row>
    <row r="10403" spans="21:42" ht="15" customHeight="1" x14ac:dyDescent="0.25">
      <c r="U10403" s="104"/>
      <c r="AB10403" s="104"/>
      <c r="AC10403" s="104"/>
      <c r="AF10403" s="104"/>
      <c r="AG10403" s="104"/>
      <c r="AK10403" s="104"/>
      <c r="AL10403" s="104"/>
      <c r="AO10403" s="104"/>
      <c r="AP10403" s="104"/>
    </row>
    <row r="10404" spans="21:42" ht="15" customHeight="1" x14ac:dyDescent="0.25">
      <c r="U10404" s="104"/>
      <c r="AB10404" s="104"/>
      <c r="AC10404" s="104"/>
      <c r="AF10404" s="104"/>
      <c r="AG10404" s="104"/>
      <c r="AK10404" s="104"/>
      <c r="AL10404" s="104"/>
      <c r="AO10404" s="104"/>
      <c r="AP10404" s="104"/>
    </row>
    <row r="10405" spans="21:42" ht="15" customHeight="1" x14ac:dyDescent="0.25">
      <c r="U10405" s="104"/>
      <c r="AB10405" s="104"/>
      <c r="AC10405" s="104"/>
      <c r="AF10405" s="104"/>
      <c r="AG10405" s="104"/>
      <c r="AK10405" s="104"/>
      <c r="AL10405" s="104"/>
      <c r="AO10405" s="104"/>
      <c r="AP10405" s="104"/>
    </row>
    <row r="10406" spans="21:42" ht="15" customHeight="1" x14ac:dyDescent="0.25">
      <c r="U10406" s="104"/>
      <c r="AB10406" s="104"/>
      <c r="AC10406" s="104"/>
      <c r="AF10406" s="104"/>
      <c r="AG10406" s="104"/>
      <c r="AK10406" s="104"/>
      <c r="AL10406" s="104"/>
      <c r="AO10406" s="104"/>
      <c r="AP10406" s="104"/>
    </row>
    <row r="10407" spans="21:42" ht="15" customHeight="1" x14ac:dyDescent="0.25">
      <c r="U10407" s="104"/>
      <c r="AB10407" s="104"/>
      <c r="AC10407" s="104"/>
      <c r="AF10407" s="104"/>
      <c r="AG10407" s="104"/>
      <c r="AK10407" s="104"/>
      <c r="AL10407" s="104"/>
      <c r="AO10407" s="104"/>
      <c r="AP10407" s="104"/>
    </row>
    <row r="10408" spans="21:42" ht="15" customHeight="1" x14ac:dyDescent="0.25">
      <c r="U10408" s="104"/>
      <c r="AB10408" s="104"/>
      <c r="AC10408" s="104"/>
      <c r="AF10408" s="104"/>
      <c r="AG10408" s="104"/>
      <c r="AK10408" s="104"/>
      <c r="AL10408" s="104"/>
      <c r="AO10408" s="104"/>
      <c r="AP10408" s="104"/>
    </row>
    <row r="10409" spans="21:42" ht="15" customHeight="1" x14ac:dyDescent="0.25">
      <c r="U10409" s="104"/>
      <c r="AB10409" s="104"/>
      <c r="AC10409" s="104"/>
      <c r="AF10409" s="104"/>
      <c r="AG10409" s="104"/>
      <c r="AK10409" s="104"/>
      <c r="AL10409" s="104"/>
      <c r="AO10409" s="104"/>
      <c r="AP10409" s="104"/>
    </row>
    <row r="10410" spans="21:42" ht="15" customHeight="1" x14ac:dyDescent="0.25">
      <c r="U10410" s="104"/>
      <c r="AB10410" s="104"/>
      <c r="AC10410" s="104"/>
      <c r="AF10410" s="104"/>
      <c r="AG10410" s="104"/>
      <c r="AK10410" s="104"/>
      <c r="AL10410" s="104"/>
      <c r="AO10410" s="104"/>
      <c r="AP10410" s="104"/>
    </row>
    <row r="10411" spans="21:42" ht="15" customHeight="1" x14ac:dyDescent="0.25">
      <c r="U10411" s="104"/>
      <c r="AB10411" s="104"/>
      <c r="AC10411" s="104"/>
      <c r="AF10411" s="104"/>
      <c r="AG10411" s="104"/>
      <c r="AK10411" s="104"/>
      <c r="AL10411" s="104"/>
      <c r="AO10411" s="104"/>
      <c r="AP10411" s="104"/>
    </row>
    <row r="10412" spans="21:42" ht="15" customHeight="1" x14ac:dyDescent="0.25">
      <c r="U10412" s="104"/>
      <c r="AB10412" s="104"/>
      <c r="AC10412" s="104"/>
      <c r="AF10412" s="104"/>
      <c r="AG10412" s="104"/>
      <c r="AK10412" s="104"/>
      <c r="AL10412" s="104"/>
      <c r="AO10412" s="104"/>
      <c r="AP10412" s="104"/>
    </row>
    <row r="10413" spans="21:42" ht="15" customHeight="1" x14ac:dyDescent="0.25">
      <c r="U10413" s="104"/>
      <c r="AB10413" s="104"/>
      <c r="AC10413" s="104"/>
      <c r="AF10413" s="104"/>
      <c r="AG10413" s="104"/>
      <c r="AK10413" s="104"/>
      <c r="AL10413" s="104"/>
      <c r="AO10413" s="104"/>
      <c r="AP10413" s="104"/>
    </row>
    <row r="10414" spans="21:42" ht="15" customHeight="1" x14ac:dyDescent="0.25">
      <c r="U10414" s="104"/>
      <c r="AB10414" s="104"/>
      <c r="AC10414" s="104"/>
      <c r="AF10414" s="104"/>
      <c r="AG10414" s="104"/>
      <c r="AK10414" s="104"/>
      <c r="AL10414" s="104"/>
      <c r="AO10414" s="104"/>
      <c r="AP10414" s="104"/>
    </row>
    <row r="10415" spans="21:42" ht="15" customHeight="1" x14ac:dyDescent="0.25">
      <c r="U10415" s="104"/>
      <c r="AB10415" s="104"/>
      <c r="AC10415" s="104"/>
      <c r="AF10415" s="104"/>
      <c r="AG10415" s="104"/>
      <c r="AK10415" s="104"/>
      <c r="AL10415" s="104"/>
      <c r="AO10415" s="104"/>
      <c r="AP10415" s="104"/>
    </row>
    <row r="10416" spans="21:42" ht="15" customHeight="1" x14ac:dyDescent="0.25">
      <c r="U10416" s="104"/>
      <c r="AB10416" s="104"/>
      <c r="AC10416" s="104"/>
      <c r="AF10416" s="104"/>
      <c r="AG10416" s="104"/>
      <c r="AK10416" s="104"/>
      <c r="AL10416" s="104"/>
      <c r="AO10416" s="104"/>
      <c r="AP10416" s="104"/>
    </row>
    <row r="10417" spans="21:42" ht="15" customHeight="1" x14ac:dyDescent="0.25">
      <c r="U10417" s="104"/>
      <c r="AB10417" s="104"/>
      <c r="AC10417" s="104"/>
      <c r="AF10417" s="104"/>
      <c r="AG10417" s="104"/>
      <c r="AK10417" s="104"/>
      <c r="AL10417" s="104"/>
      <c r="AO10417" s="104"/>
      <c r="AP10417" s="104"/>
    </row>
    <row r="10418" spans="21:42" ht="15" customHeight="1" x14ac:dyDescent="0.25">
      <c r="U10418" s="104"/>
      <c r="AB10418" s="104"/>
      <c r="AC10418" s="104"/>
      <c r="AF10418" s="104"/>
      <c r="AG10418" s="104"/>
      <c r="AK10418" s="104"/>
      <c r="AL10418" s="104"/>
      <c r="AO10418" s="104"/>
      <c r="AP10418" s="104"/>
    </row>
    <row r="10419" spans="21:42" ht="15" customHeight="1" x14ac:dyDescent="0.25">
      <c r="U10419" s="104"/>
      <c r="AB10419" s="104"/>
      <c r="AC10419" s="104"/>
      <c r="AF10419" s="104"/>
      <c r="AG10419" s="104"/>
      <c r="AK10419" s="104"/>
      <c r="AL10419" s="104"/>
      <c r="AO10419" s="104"/>
      <c r="AP10419" s="104"/>
    </row>
    <row r="10420" spans="21:42" ht="15" customHeight="1" x14ac:dyDescent="0.25">
      <c r="U10420" s="104"/>
      <c r="AB10420" s="104"/>
      <c r="AC10420" s="104"/>
      <c r="AF10420" s="104"/>
      <c r="AG10420" s="104"/>
      <c r="AK10420" s="104"/>
      <c r="AL10420" s="104"/>
      <c r="AO10420" s="104"/>
      <c r="AP10420" s="104"/>
    </row>
    <row r="10421" spans="21:42" ht="15" customHeight="1" x14ac:dyDescent="0.25">
      <c r="U10421" s="104"/>
      <c r="AB10421" s="104"/>
      <c r="AC10421" s="104"/>
      <c r="AF10421" s="104"/>
      <c r="AG10421" s="104"/>
      <c r="AK10421" s="104"/>
      <c r="AL10421" s="104"/>
      <c r="AO10421" s="104"/>
      <c r="AP10421" s="104"/>
    </row>
    <row r="10422" spans="21:42" ht="15" customHeight="1" x14ac:dyDescent="0.25">
      <c r="U10422" s="104"/>
      <c r="AB10422" s="104"/>
      <c r="AC10422" s="104"/>
      <c r="AF10422" s="104"/>
      <c r="AG10422" s="104"/>
      <c r="AK10422" s="104"/>
      <c r="AL10422" s="104"/>
      <c r="AO10422" s="104"/>
      <c r="AP10422" s="104"/>
    </row>
    <row r="10423" spans="21:42" ht="15" customHeight="1" x14ac:dyDescent="0.25">
      <c r="U10423" s="104"/>
      <c r="AB10423" s="104"/>
      <c r="AC10423" s="104"/>
      <c r="AF10423" s="104"/>
      <c r="AG10423" s="104"/>
      <c r="AK10423" s="104"/>
      <c r="AL10423" s="104"/>
      <c r="AO10423" s="104"/>
      <c r="AP10423" s="104"/>
    </row>
    <row r="10424" spans="21:42" ht="15" customHeight="1" x14ac:dyDescent="0.25">
      <c r="U10424" s="104"/>
      <c r="AB10424" s="104"/>
      <c r="AC10424" s="104"/>
      <c r="AF10424" s="104"/>
      <c r="AG10424" s="104"/>
      <c r="AK10424" s="104"/>
      <c r="AL10424" s="104"/>
      <c r="AO10424" s="104"/>
      <c r="AP10424" s="104"/>
    </row>
    <row r="10425" spans="21:42" ht="15" customHeight="1" x14ac:dyDescent="0.25">
      <c r="U10425" s="104"/>
      <c r="AB10425" s="104"/>
      <c r="AC10425" s="104"/>
      <c r="AF10425" s="104"/>
      <c r="AG10425" s="104"/>
      <c r="AK10425" s="104"/>
      <c r="AL10425" s="104"/>
      <c r="AO10425" s="104"/>
      <c r="AP10425" s="104"/>
    </row>
    <row r="10426" spans="21:42" ht="15" customHeight="1" x14ac:dyDescent="0.25">
      <c r="U10426" s="104"/>
      <c r="AB10426" s="104"/>
      <c r="AC10426" s="104"/>
      <c r="AF10426" s="104"/>
      <c r="AG10426" s="104"/>
      <c r="AK10426" s="104"/>
      <c r="AL10426" s="104"/>
      <c r="AO10426" s="104"/>
      <c r="AP10426" s="104"/>
    </row>
    <row r="10427" spans="21:42" ht="15" customHeight="1" x14ac:dyDescent="0.25">
      <c r="U10427" s="104"/>
      <c r="AB10427" s="104"/>
      <c r="AC10427" s="104"/>
      <c r="AF10427" s="104"/>
      <c r="AG10427" s="104"/>
      <c r="AK10427" s="104"/>
      <c r="AL10427" s="104"/>
      <c r="AO10427" s="104"/>
      <c r="AP10427" s="104"/>
    </row>
    <row r="10428" spans="21:42" ht="15" customHeight="1" x14ac:dyDescent="0.25">
      <c r="U10428" s="104"/>
      <c r="AB10428" s="104"/>
      <c r="AC10428" s="104"/>
      <c r="AF10428" s="104"/>
      <c r="AG10428" s="104"/>
      <c r="AK10428" s="104"/>
      <c r="AL10428" s="104"/>
      <c r="AO10428" s="104"/>
      <c r="AP10428" s="104"/>
    </row>
    <row r="10429" spans="21:42" ht="15" customHeight="1" x14ac:dyDescent="0.25">
      <c r="U10429" s="104"/>
      <c r="AB10429" s="104"/>
      <c r="AC10429" s="104"/>
      <c r="AF10429" s="104"/>
      <c r="AG10429" s="104"/>
      <c r="AK10429" s="104"/>
      <c r="AL10429" s="104"/>
      <c r="AO10429" s="104"/>
      <c r="AP10429" s="104"/>
    </row>
    <row r="10430" spans="21:42" ht="15" customHeight="1" x14ac:dyDescent="0.25">
      <c r="U10430" s="104"/>
      <c r="AB10430" s="104"/>
      <c r="AC10430" s="104"/>
      <c r="AF10430" s="104"/>
      <c r="AG10430" s="104"/>
      <c r="AK10430" s="104"/>
      <c r="AL10430" s="104"/>
      <c r="AO10430" s="104"/>
      <c r="AP10430" s="104"/>
    </row>
    <row r="10431" spans="21:42" ht="15" customHeight="1" x14ac:dyDescent="0.25">
      <c r="U10431" s="104"/>
      <c r="AB10431" s="104"/>
      <c r="AC10431" s="104"/>
      <c r="AF10431" s="104"/>
      <c r="AG10431" s="104"/>
      <c r="AK10431" s="104"/>
      <c r="AL10431" s="104"/>
      <c r="AO10431" s="104"/>
      <c r="AP10431" s="104"/>
    </row>
    <row r="10432" spans="21:42" ht="15" customHeight="1" x14ac:dyDescent="0.25">
      <c r="U10432" s="104"/>
      <c r="AB10432" s="104"/>
      <c r="AC10432" s="104"/>
      <c r="AF10432" s="104"/>
      <c r="AG10432" s="104"/>
      <c r="AK10432" s="104"/>
      <c r="AL10432" s="104"/>
      <c r="AO10432" s="104"/>
      <c r="AP10432" s="104"/>
    </row>
    <row r="10433" spans="21:42" ht="15" customHeight="1" x14ac:dyDescent="0.25">
      <c r="U10433" s="104"/>
      <c r="AB10433" s="104"/>
      <c r="AC10433" s="104"/>
      <c r="AF10433" s="104"/>
      <c r="AG10433" s="104"/>
      <c r="AK10433" s="104"/>
      <c r="AL10433" s="104"/>
      <c r="AO10433" s="104"/>
      <c r="AP10433" s="104"/>
    </row>
    <row r="10434" spans="21:42" ht="15" customHeight="1" x14ac:dyDescent="0.25">
      <c r="U10434" s="104"/>
      <c r="AB10434" s="104"/>
      <c r="AC10434" s="104"/>
      <c r="AF10434" s="104"/>
      <c r="AG10434" s="104"/>
      <c r="AK10434" s="104"/>
      <c r="AL10434" s="104"/>
      <c r="AO10434" s="104"/>
      <c r="AP10434" s="104"/>
    </row>
    <row r="10435" spans="21:42" ht="15" customHeight="1" x14ac:dyDescent="0.25">
      <c r="U10435" s="104"/>
      <c r="AB10435" s="104"/>
      <c r="AC10435" s="104"/>
      <c r="AF10435" s="104"/>
      <c r="AG10435" s="104"/>
      <c r="AK10435" s="104"/>
      <c r="AL10435" s="104"/>
      <c r="AO10435" s="104"/>
      <c r="AP10435" s="104"/>
    </row>
    <row r="10436" spans="21:42" ht="15" customHeight="1" x14ac:dyDescent="0.25">
      <c r="U10436" s="104"/>
      <c r="AB10436" s="104"/>
      <c r="AC10436" s="104"/>
      <c r="AF10436" s="104"/>
      <c r="AG10436" s="104"/>
      <c r="AK10436" s="104"/>
      <c r="AL10436" s="104"/>
      <c r="AO10436" s="104"/>
      <c r="AP10436" s="104"/>
    </row>
    <row r="10437" spans="21:42" ht="15" customHeight="1" x14ac:dyDescent="0.25">
      <c r="U10437" s="104"/>
      <c r="AB10437" s="104"/>
      <c r="AC10437" s="104"/>
      <c r="AF10437" s="104"/>
      <c r="AG10437" s="104"/>
      <c r="AK10437" s="104"/>
      <c r="AL10437" s="104"/>
      <c r="AO10437" s="104"/>
      <c r="AP10437" s="104"/>
    </row>
    <row r="10438" spans="21:42" ht="15" customHeight="1" x14ac:dyDescent="0.25">
      <c r="U10438" s="104"/>
      <c r="AB10438" s="104"/>
      <c r="AC10438" s="104"/>
      <c r="AF10438" s="104"/>
      <c r="AG10438" s="104"/>
      <c r="AK10438" s="104"/>
      <c r="AL10438" s="104"/>
      <c r="AO10438" s="104"/>
      <c r="AP10438" s="104"/>
    </row>
    <row r="10439" spans="21:42" ht="15" customHeight="1" x14ac:dyDescent="0.25">
      <c r="U10439" s="104"/>
      <c r="AB10439" s="104"/>
      <c r="AC10439" s="104"/>
      <c r="AF10439" s="104"/>
      <c r="AG10439" s="104"/>
      <c r="AK10439" s="104"/>
      <c r="AL10439" s="104"/>
      <c r="AO10439" s="104"/>
      <c r="AP10439" s="104"/>
    </row>
    <row r="10440" spans="21:42" ht="15" customHeight="1" x14ac:dyDescent="0.25">
      <c r="U10440" s="104"/>
      <c r="AB10440" s="104"/>
      <c r="AC10440" s="104"/>
      <c r="AF10440" s="104"/>
      <c r="AG10440" s="104"/>
      <c r="AK10440" s="104"/>
      <c r="AL10440" s="104"/>
      <c r="AO10440" s="104"/>
      <c r="AP10440" s="104"/>
    </row>
    <row r="10441" spans="21:42" ht="15" customHeight="1" x14ac:dyDescent="0.25">
      <c r="U10441" s="104"/>
      <c r="AB10441" s="104"/>
      <c r="AC10441" s="104"/>
      <c r="AF10441" s="104"/>
      <c r="AG10441" s="104"/>
      <c r="AK10441" s="104"/>
      <c r="AL10441" s="104"/>
      <c r="AO10441" s="104"/>
      <c r="AP10441" s="104"/>
    </row>
    <row r="10442" spans="21:42" ht="15" customHeight="1" x14ac:dyDescent="0.25">
      <c r="U10442" s="104"/>
      <c r="AB10442" s="104"/>
      <c r="AC10442" s="104"/>
      <c r="AF10442" s="104"/>
      <c r="AG10442" s="104"/>
      <c r="AK10442" s="104"/>
      <c r="AL10442" s="104"/>
      <c r="AO10442" s="104"/>
      <c r="AP10442" s="104"/>
    </row>
    <row r="10443" spans="21:42" ht="15" customHeight="1" x14ac:dyDescent="0.25">
      <c r="U10443" s="104"/>
      <c r="AB10443" s="104"/>
      <c r="AC10443" s="104"/>
      <c r="AF10443" s="104"/>
      <c r="AG10443" s="104"/>
      <c r="AK10443" s="104"/>
      <c r="AL10443" s="104"/>
      <c r="AO10443" s="104"/>
      <c r="AP10443" s="104"/>
    </row>
    <row r="10444" spans="21:42" ht="15" customHeight="1" x14ac:dyDescent="0.25">
      <c r="U10444" s="104"/>
      <c r="AB10444" s="104"/>
      <c r="AC10444" s="104"/>
      <c r="AF10444" s="104"/>
      <c r="AG10444" s="104"/>
      <c r="AK10444" s="104"/>
      <c r="AL10444" s="104"/>
      <c r="AO10444" s="104"/>
      <c r="AP10444" s="104"/>
    </row>
    <row r="10445" spans="21:42" ht="15" customHeight="1" x14ac:dyDescent="0.25">
      <c r="U10445" s="104"/>
      <c r="AB10445" s="104"/>
      <c r="AC10445" s="104"/>
      <c r="AF10445" s="104"/>
      <c r="AG10445" s="104"/>
      <c r="AK10445" s="104"/>
      <c r="AL10445" s="104"/>
      <c r="AO10445" s="104"/>
      <c r="AP10445" s="104"/>
    </row>
    <row r="10446" spans="21:42" ht="15" customHeight="1" x14ac:dyDescent="0.25">
      <c r="U10446" s="104"/>
      <c r="AB10446" s="104"/>
      <c r="AC10446" s="104"/>
      <c r="AF10446" s="104"/>
      <c r="AG10446" s="104"/>
      <c r="AK10446" s="104"/>
      <c r="AL10446" s="104"/>
      <c r="AO10446" s="104"/>
      <c r="AP10446" s="104"/>
    </row>
    <row r="10447" spans="21:42" ht="15" customHeight="1" x14ac:dyDescent="0.25">
      <c r="U10447" s="104"/>
      <c r="AB10447" s="104"/>
      <c r="AC10447" s="104"/>
      <c r="AF10447" s="104"/>
      <c r="AG10447" s="104"/>
      <c r="AK10447" s="104"/>
      <c r="AL10447" s="104"/>
      <c r="AO10447" s="104"/>
      <c r="AP10447" s="104"/>
    </row>
    <row r="10448" spans="21:42" ht="15" customHeight="1" x14ac:dyDescent="0.25">
      <c r="U10448" s="104"/>
      <c r="AB10448" s="104"/>
      <c r="AC10448" s="104"/>
      <c r="AF10448" s="104"/>
      <c r="AG10448" s="104"/>
      <c r="AK10448" s="104"/>
      <c r="AL10448" s="104"/>
      <c r="AO10448" s="104"/>
      <c r="AP10448" s="104"/>
    </row>
    <row r="10449" spans="21:42" ht="15" customHeight="1" x14ac:dyDescent="0.25">
      <c r="U10449" s="104"/>
      <c r="AB10449" s="104"/>
      <c r="AC10449" s="104"/>
      <c r="AF10449" s="104"/>
      <c r="AG10449" s="104"/>
      <c r="AK10449" s="104"/>
      <c r="AL10449" s="104"/>
      <c r="AO10449" s="104"/>
      <c r="AP10449" s="104"/>
    </row>
    <row r="10450" spans="21:42" ht="15" customHeight="1" x14ac:dyDescent="0.25">
      <c r="U10450" s="104"/>
      <c r="AB10450" s="104"/>
      <c r="AC10450" s="104"/>
      <c r="AF10450" s="104"/>
      <c r="AG10450" s="104"/>
      <c r="AK10450" s="104"/>
      <c r="AL10450" s="104"/>
      <c r="AO10450" s="104"/>
      <c r="AP10450" s="104"/>
    </row>
    <row r="10451" spans="21:42" ht="15" customHeight="1" x14ac:dyDescent="0.25">
      <c r="U10451" s="104"/>
      <c r="AB10451" s="104"/>
      <c r="AC10451" s="104"/>
      <c r="AF10451" s="104"/>
      <c r="AG10451" s="104"/>
      <c r="AK10451" s="104"/>
      <c r="AL10451" s="104"/>
      <c r="AO10451" s="104"/>
      <c r="AP10451" s="104"/>
    </row>
    <row r="10452" spans="21:42" ht="15" customHeight="1" x14ac:dyDescent="0.25">
      <c r="U10452" s="104"/>
      <c r="AB10452" s="104"/>
      <c r="AC10452" s="104"/>
      <c r="AF10452" s="104"/>
      <c r="AG10452" s="104"/>
      <c r="AK10452" s="104"/>
      <c r="AL10452" s="104"/>
      <c r="AO10452" s="104"/>
      <c r="AP10452" s="104"/>
    </row>
    <row r="10453" spans="21:42" ht="15" customHeight="1" x14ac:dyDescent="0.25">
      <c r="U10453" s="104"/>
      <c r="AB10453" s="104"/>
      <c r="AC10453" s="104"/>
      <c r="AF10453" s="104"/>
      <c r="AG10453" s="104"/>
      <c r="AK10453" s="104"/>
      <c r="AL10453" s="104"/>
      <c r="AO10453" s="104"/>
      <c r="AP10453" s="104"/>
    </row>
    <row r="10454" spans="21:42" ht="15" customHeight="1" x14ac:dyDescent="0.25">
      <c r="U10454" s="104"/>
      <c r="AB10454" s="104"/>
      <c r="AC10454" s="104"/>
      <c r="AF10454" s="104"/>
      <c r="AG10454" s="104"/>
      <c r="AK10454" s="104"/>
      <c r="AL10454" s="104"/>
      <c r="AO10454" s="104"/>
      <c r="AP10454" s="104"/>
    </row>
    <row r="10455" spans="21:42" ht="15" customHeight="1" x14ac:dyDescent="0.25">
      <c r="U10455" s="104"/>
      <c r="AB10455" s="104"/>
      <c r="AC10455" s="104"/>
      <c r="AF10455" s="104"/>
      <c r="AG10455" s="104"/>
      <c r="AK10455" s="104"/>
      <c r="AL10455" s="104"/>
      <c r="AO10455" s="104"/>
      <c r="AP10455" s="104"/>
    </row>
    <row r="10456" spans="21:42" ht="15" customHeight="1" x14ac:dyDescent="0.25">
      <c r="U10456" s="104"/>
      <c r="AB10456" s="104"/>
      <c r="AC10456" s="104"/>
      <c r="AF10456" s="104"/>
      <c r="AG10456" s="104"/>
      <c r="AK10456" s="104"/>
      <c r="AL10456" s="104"/>
      <c r="AO10456" s="104"/>
      <c r="AP10456" s="104"/>
    </row>
    <row r="10457" spans="21:42" ht="15" customHeight="1" x14ac:dyDescent="0.25">
      <c r="U10457" s="104"/>
      <c r="AB10457" s="104"/>
      <c r="AC10457" s="104"/>
      <c r="AF10457" s="104"/>
      <c r="AG10457" s="104"/>
      <c r="AK10457" s="104"/>
      <c r="AL10457" s="104"/>
      <c r="AO10457" s="104"/>
      <c r="AP10457" s="104"/>
    </row>
    <row r="10458" spans="21:42" ht="15" customHeight="1" x14ac:dyDescent="0.25">
      <c r="U10458" s="104"/>
      <c r="AB10458" s="104"/>
      <c r="AC10458" s="104"/>
      <c r="AF10458" s="104"/>
      <c r="AG10458" s="104"/>
      <c r="AK10458" s="104"/>
      <c r="AL10458" s="104"/>
      <c r="AO10458" s="104"/>
      <c r="AP10458" s="104"/>
    </row>
    <row r="10459" spans="21:42" ht="15" customHeight="1" x14ac:dyDescent="0.25">
      <c r="U10459" s="104"/>
      <c r="AB10459" s="104"/>
      <c r="AC10459" s="104"/>
      <c r="AF10459" s="104"/>
      <c r="AG10459" s="104"/>
      <c r="AK10459" s="104"/>
      <c r="AL10459" s="104"/>
      <c r="AO10459" s="104"/>
      <c r="AP10459" s="104"/>
    </row>
    <row r="10460" spans="21:42" ht="15" customHeight="1" x14ac:dyDescent="0.25">
      <c r="U10460" s="104"/>
      <c r="AB10460" s="104"/>
      <c r="AC10460" s="104"/>
      <c r="AF10460" s="104"/>
      <c r="AG10460" s="104"/>
      <c r="AK10460" s="104"/>
      <c r="AL10460" s="104"/>
      <c r="AO10460" s="104"/>
      <c r="AP10460" s="104"/>
    </row>
    <row r="10461" spans="21:42" ht="15" customHeight="1" x14ac:dyDescent="0.25">
      <c r="U10461" s="104"/>
      <c r="AB10461" s="104"/>
      <c r="AC10461" s="104"/>
      <c r="AF10461" s="104"/>
      <c r="AG10461" s="104"/>
      <c r="AK10461" s="104"/>
      <c r="AL10461" s="104"/>
      <c r="AO10461" s="104"/>
      <c r="AP10461" s="104"/>
    </row>
    <row r="10462" spans="21:42" ht="15" customHeight="1" x14ac:dyDescent="0.25">
      <c r="U10462" s="104"/>
      <c r="AB10462" s="104"/>
      <c r="AC10462" s="104"/>
      <c r="AF10462" s="104"/>
      <c r="AG10462" s="104"/>
      <c r="AK10462" s="104"/>
      <c r="AL10462" s="104"/>
      <c r="AO10462" s="104"/>
      <c r="AP10462" s="104"/>
    </row>
    <row r="10463" spans="21:42" ht="15" customHeight="1" x14ac:dyDescent="0.25">
      <c r="U10463" s="104"/>
      <c r="AB10463" s="104"/>
      <c r="AC10463" s="104"/>
      <c r="AF10463" s="104"/>
      <c r="AG10463" s="104"/>
      <c r="AK10463" s="104"/>
      <c r="AL10463" s="104"/>
      <c r="AO10463" s="104"/>
      <c r="AP10463" s="104"/>
    </row>
    <row r="10464" spans="21:42" ht="15" customHeight="1" x14ac:dyDescent="0.25">
      <c r="U10464" s="104"/>
      <c r="AB10464" s="104"/>
      <c r="AC10464" s="104"/>
      <c r="AF10464" s="104"/>
      <c r="AG10464" s="104"/>
      <c r="AK10464" s="104"/>
      <c r="AL10464" s="104"/>
      <c r="AO10464" s="104"/>
      <c r="AP10464" s="104"/>
    </row>
    <row r="10465" spans="21:42" ht="15" customHeight="1" x14ac:dyDescent="0.25">
      <c r="U10465" s="104"/>
      <c r="AB10465" s="104"/>
      <c r="AC10465" s="104"/>
      <c r="AF10465" s="104"/>
      <c r="AG10465" s="104"/>
      <c r="AK10465" s="104"/>
      <c r="AL10465" s="104"/>
      <c r="AO10465" s="104"/>
      <c r="AP10465" s="104"/>
    </row>
    <row r="10466" spans="21:42" ht="15" customHeight="1" x14ac:dyDescent="0.25">
      <c r="U10466" s="104"/>
      <c r="AB10466" s="104"/>
      <c r="AC10466" s="104"/>
      <c r="AF10466" s="104"/>
      <c r="AG10466" s="104"/>
      <c r="AK10466" s="104"/>
      <c r="AL10466" s="104"/>
      <c r="AO10466" s="104"/>
      <c r="AP10466" s="104"/>
    </row>
    <row r="10467" spans="21:42" ht="15" customHeight="1" x14ac:dyDescent="0.25">
      <c r="U10467" s="104"/>
      <c r="AB10467" s="104"/>
      <c r="AC10467" s="104"/>
      <c r="AF10467" s="104"/>
      <c r="AG10467" s="104"/>
      <c r="AK10467" s="104"/>
      <c r="AL10467" s="104"/>
      <c r="AO10467" s="104"/>
      <c r="AP10467" s="104"/>
    </row>
    <row r="10468" spans="21:42" ht="15" customHeight="1" x14ac:dyDescent="0.25">
      <c r="U10468" s="104"/>
      <c r="AB10468" s="104"/>
      <c r="AC10468" s="104"/>
      <c r="AF10468" s="104"/>
      <c r="AG10468" s="104"/>
      <c r="AK10468" s="104"/>
      <c r="AL10468" s="104"/>
      <c r="AO10468" s="104"/>
      <c r="AP10468" s="104"/>
    </row>
    <row r="10469" spans="21:42" ht="15" customHeight="1" x14ac:dyDescent="0.25">
      <c r="U10469" s="104"/>
      <c r="AB10469" s="104"/>
      <c r="AC10469" s="104"/>
      <c r="AF10469" s="104"/>
      <c r="AG10469" s="104"/>
      <c r="AK10469" s="104"/>
      <c r="AL10469" s="104"/>
      <c r="AO10469" s="104"/>
      <c r="AP10469" s="104"/>
    </row>
    <row r="10470" spans="21:42" ht="15" customHeight="1" x14ac:dyDescent="0.25">
      <c r="U10470" s="104"/>
      <c r="AB10470" s="104"/>
      <c r="AC10470" s="104"/>
      <c r="AF10470" s="104"/>
      <c r="AG10470" s="104"/>
      <c r="AK10470" s="104"/>
      <c r="AL10470" s="104"/>
      <c r="AO10470" s="104"/>
      <c r="AP10470" s="104"/>
    </row>
    <row r="10471" spans="21:42" ht="15" customHeight="1" x14ac:dyDescent="0.25">
      <c r="U10471" s="104"/>
      <c r="AB10471" s="104"/>
      <c r="AC10471" s="104"/>
      <c r="AF10471" s="104"/>
      <c r="AG10471" s="104"/>
      <c r="AK10471" s="104"/>
      <c r="AL10471" s="104"/>
      <c r="AO10471" s="104"/>
      <c r="AP10471" s="104"/>
    </row>
    <row r="10472" spans="21:42" ht="15" customHeight="1" x14ac:dyDescent="0.25">
      <c r="U10472" s="104"/>
      <c r="AB10472" s="104"/>
      <c r="AC10472" s="104"/>
      <c r="AF10472" s="104"/>
      <c r="AG10472" s="104"/>
      <c r="AK10472" s="104"/>
      <c r="AL10472" s="104"/>
      <c r="AO10472" s="104"/>
      <c r="AP10472" s="104"/>
    </row>
    <row r="10473" spans="21:42" ht="15" customHeight="1" x14ac:dyDescent="0.25">
      <c r="U10473" s="104"/>
      <c r="AB10473" s="104"/>
      <c r="AC10473" s="104"/>
      <c r="AF10473" s="104"/>
      <c r="AG10473" s="104"/>
      <c r="AK10473" s="104"/>
      <c r="AL10473" s="104"/>
      <c r="AO10473" s="104"/>
      <c r="AP10473" s="104"/>
    </row>
    <row r="10474" spans="21:42" ht="15" customHeight="1" x14ac:dyDescent="0.25">
      <c r="U10474" s="104"/>
      <c r="AB10474" s="104"/>
      <c r="AC10474" s="104"/>
      <c r="AF10474" s="104"/>
      <c r="AG10474" s="104"/>
      <c r="AK10474" s="104"/>
      <c r="AL10474" s="104"/>
      <c r="AO10474" s="104"/>
      <c r="AP10474" s="104"/>
    </row>
    <row r="10475" spans="21:42" ht="15" customHeight="1" x14ac:dyDescent="0.25">
      <c r="U10475" s="104"/>
      <c r="AB10475" s="104"/>
      <c r="AC10475" s="104"/>
      <c r="AF10475" s="104"/>
      <c r="AG10475" s="104"/>
      <c r="AK10475" s="104"/>
      <c r="AL10475" s="104"/>
      <c r="AO10475" s="104"/>
      <c r="AP10475" s="104"/>
    </row>
    <row r="10476" spans="21:42" ht="15" customHeight="1" x14ac:dyDescent="0.25">
      <c r="U10476" s="104"/>
      <c r="AB10476" s="104"/>
      <c r="AC10476" s="104"/>
      <c r="AF10476" s="104"/>
      <c r="AG10476" s="104"/>
      <c r="AK10476" s="104"/>
      <c r="AL10476" s="104"/>
      <c r="AO10476" s="104"/>
      <c r="AP10476" s="104"/>
    </row>
    <row r="10477" spans="21:42" ht="15" customHeight="1" x14ac:dyDescent="0.25">
      <c r="U10477" s="104"/>
      <c r="AB10477" s="104"/>
      <c r="AC10477" s="104"/>
      <c r="AF10477" s="104"/>
      <c r="AG10477" s="104"/>
      <c r="AK10477" s="104"/>
      <c r="AL10477" s="104"/>
      <c r="AO10477" s="104"/>
      <c r="AP10477" s="104"/>
    </row>
    <row r="10478" spans="21:42" ht="15" customHeight="1" x14ac:dyDescent="0.25">
      <c r="U10478" s="104"/>
      <c r="AB10478" s="104"/>
      <c r="AC10478" s="104"/>
      <c r="AF10478" s="104"/>
      <c r="AG10478" s="104"/>
      <c r="AK10478" s="104"/>
      <c r="AL10478" s="104"/>
      <c r="AO10478" s="104"/>
      <c r="AP10478" s="104"/>
    </row>
    <row r="10479" spans="21:42" ht="15" customHeight="1" x14ac:dyDescent="0.25">
      <c r="U10479" s="104"/>
      <c r="AB10479" s="104"/>
      <c r="AC10479" s="104"/>
      <c r="AF10479" s="104"/>
      <c r="AG10479" s="104"/>
      <c r="AK10479" s="104"/>
      <c r="AL10479" s="104"/>
      <c r="AO10479" s="104"/>
      <c r="AP10479" s="104"/>
    </row>
    <row r="10480" spans="21:42" ht="15" customHeight="1" x14ac:dyDescent="0.25">
      <c r="U10480" s="104"/>
      <c r="AB10480" s="104"/>
      <c r="AC10480" s="104"/>
      <c r="AF10480" s="104"/>
      <c r="AG10480" s="104"/>
      <c r="AK10480" s="104"/>
      <c r="AL10480" s="104"/>
      <c r="AO10480" s="104"/>
      <c r="AP10480" s="104"/>
    </row>
    <row r="10481" spans="21:42" ht="15" customHeight="1" x14ac:dyDescent="0.25">
      <c r="U10481" s="104"/>
      <c r="AB10481" s="104"/>
      <c r="AC10481" s="104"/>
      <c r="AF10481" s="104"/>
      <c r="AG10481" s="104"/>
      <c r="AK10481" s="104"/>
      <c r="AL10481" s="104"/>
      <c r="AO10481" s="104"/>
      <c r="AP10481" s="104"/>
    </row>
    <row r="10482" spans="21:42" ht="15" customHeight="1" x14ac:dyDescent="0.25">
      <c r="U10482" s="104"/>
      <c r="AB10482" s="104"/>
      <c r="AC10482" s="104"/>
      <c r="AF10482" s="104"/>
      <c r="AG10482" s="104"/>
      <c r="AK10482" s="104"/>
      <c r="AL10482" s="104"/>
      <c r="AO10482" s="104"/>
      <c r="AP10482" s="104"/>
    </row>
    <row r="10483" spans="21:42" ht="15" customHeight="1" x14ac:dyDescent="0.25">
      <c r="U10483" s="104"/>
      <c r="AB10483" s="104"/>
      <c r="AC10483" s="104"/>
      <c r="AF10483" s="104"/>
      <c r="AG10483" s="104"/>
      <c r="AK10483" s="104"/>
      <c r="AL10483" s="104"/>
      <c r="AO10483" s="104"/>
      <c r="AP10483" s="104"/>
    </row>
    <row r="10484" spans="21:42" ht="15" customHeight="1" x14ac:dyDescent="0.25">
      <c r="U10484" s="104"/>
      <c r="AB10484" s="104"/>
      <c r="AC10484" s="104"/>
      <c r="AF10484" s="104"/>
      <c r="AG10484" s="104"/>
      <c r="AK10484" s="104"/>
      <c r="AL10484" s="104"/>
      <c r="AO10484" s="104"/>
      <c r="AP10484" s="104"/>
    </row>
    <row r="10485" spans="21:42" ht="15" customHeight="1" x14ac:dyDescent="0.25">
      <c r="U10485" s="104"/>
      <c r="AB10485" s="104"/>
      <c r="AC10485" s="104"/>
      <c r="AF10485" s="104"/>
      <c r="AG10485" s="104"/>
      <c r="AK10485" s="104"/>
      <c r="AL10485" s="104"/>
      <c r="AO10485" s="104"/>
      <c r="AP10485" s="104"/>
    </row>
    <row r="10486" spans="21:42" ht="15" customHeight="1" x14ac:dyDescent="0.25">
      <c r="U10486" s="104"/>
      <c r="AB10486" s="104"/>
      <c r="AC10486" s="104"/>
      <c r="AF10486" s="104"/>
      <c r="AG10486" s="104"/>
      <c r="AK10486" s="104"/>
      <c r="AL10486" s="104"/>
      <c r="AO10486" s="104"/>
      <c r="AP10486" s="104"/>
    </row>
    <row r="10487" spans="21:42" ht="15" customHeight="1" x14ac:dyDescent="0.25">
      <c r="U10487" s="104"/>
      <c r="AB10487" s="104"/>
      <c r="AC10487" s="104"/>
      <c r="AF10487" s="104"/>
      <c r="AG10487" s="104"/>
      <c r="AK10487" s="104"/>
      <c r="AL10487" s="104"/>
      <c r="AO10487" s="104"/>
      <c r="AP10487" s="104"/>
    </row>
    <row r="10488" spans="21:42" ht="15" customHeight="1" x14ac:dyDescent="0.25">
      <c r="U10488" s="104"/>
      <c r="AB10488" s="104"/>
      <c r="AC10488" s="104"/>
      <c r="AF10488" s="104"/>
      <c r="AG10488" s="104"/>
      <c r="AK10488" s="104"/>
      <c r="AL10488" s="104"/>
      <c r="AO10488" s="104"/>
      <c r="AP10488" s="104"/>
    </row>
    <row r="10489" spans="21:42" ht="15" customHeight="1" x14ac:dyDescent="0.25">
      <c r="U10489" s="104"/>
      <c r="AB10489" s="104"/>
      <c r="AC10489" s="104"/>
      <c r="AF10489" s="104"/>
      <c r="AG10489" s="104"/>
      <c r="AK10489" s="104"/>
      <c r="AL10489" s="104"/>
      <c r="AO10489" s="104"/>
      <c r="AP10489" s="104"/>
    </row>
    <row r="10490" spans="21:42" ht="15" customHeight="1" x14ac:dyDescent="0.25">
      <c r="U10490" s="104"/>
      <c r="AB10490" s="104"/>
      <c r="AC10490" s="104"/>
      <c r="AF10490" s="104"/>
      <c r="AG10490" s="104"/>
      <c r="AK10490" s="104"/>
      <c r="AL10490" s="104"/>
      <c r="AO10490" s="104"/>
      <c r="AP10490" s="104"/>
    </row>
    <row r="10491" spans="21:42" ht="15" customHeight="1" x14ac:dyDescent="0.25">
      <c r="U10491" s="104"/>
      <c r="AB10491" s="104"/>
      <c r="AC10491" s="104"/>
      <c r="AF10491" s="104"/>
      <c r="AG10491" s="104"/>
      <c r="AK10491" s="104"/>
      <c r="AL10491" s="104"/>
      <c r="AO10491" s="104"/>
      <c r="AP10491" s="104"/>
    </row>
    <row r="10492" spans="21:42" ht="15" customHeight="1" x14ac:dyDescent="0.25">
      <c r="U10492" s="104"/>
      <c r="AB10492" s="104"/>
      <c r="AC10492" s="104"/>
      <c r="AF10492" s="104"/>
      <c r="AG10492" s="104"/>
      <c r="AK10492" s="104"/>
      <c r="AL10492" s="104"/>
      <c r="AO10492" s="104"/>
      <c r="AP10492" s="104"/>
    </row>
    <row r="10493" spans="21:42" ht="15" customHeight="1" x14ac:dyDescent="0.25">
      <c r="U10493" s="104"/>
      <c r="AB10493" s="104"/>
      <c r="AC10493" s="104"/>
      <c r="AF10493" s="104"/>
      <c r="AG10493" s="104"/>
      <c r="AK10493" s="104"/>
      <c r="AL10493" s="104"/>
      <c r="AO10493" s="104"/>
      <c r="AP10493" s="104"/>
    </row>
    <row r="10494" spans="21:42" ht="15" customHeight="1" x14ac:dyDescent="0.25">
      <c r="U10494" s="104"/>
      <c r="AB10494" s="104"/>
      <c r="AC10494" s="104"/>
      <c r="AF10494" s="104"/>
      <c r="AG10494" s="104"/>
      <c r="AK10494" s="104"/>
      <c r="AL10494" s="104"/>
      <c r="AO10494" s="104"/>
      <c r="AP10494" s="104"/>
    </row>
    <row r="10495" spans="21:42" ht="15" customHeight="1" x14ac:dyDescent="0.25">
      <c r="U10495" s="104"/>
      <c r="AB10495" s="104"/>
      <c r="AC10495" s="104"/>
      <c r="AF10495" s="104"/>
      <c r="AG10495" s="104"/>
      <c r="AK10495" s="104"/>
      <c r="AL10495" s="104"/>
      <c r="AO10495" s="104"/>
      <c r="AP10495" s="104"/>
    </row>
    <row r="10496" spans="21:42" ht="15" customHeight="1" x14ac:dyDescent="0.25">
      <c r="U10496" s="104"/>
      <c r="AB10496" s="104"/>
      <c r="AC10496" s="104"/>
      <c r="AF10496" s="104"/>
      <c r="AG10496" s="104"/>
      <c r="AK10496" s="104"/>
      <c r="AL10496" s="104"/>
      <c r="AO10496" s="104"/>
      <c r="AP10496" s="104"/>
    </row>
    <row r="10497" spans="21:42" ht="15" customHeight="1" x14ac:dyDescent="0.25">
      <c r="U10497" s="104"/>
      <c r="AB10497" s="104"/>
      <c r="AC10497" s="104"/>
      <c r="AF10497" s="104"/>
      <c r="AG10497" s="104"/>
      <c r="AK10497" s="104"/>
      <c r="AL10497" s="104"/>
      <c r="AO10497" s="104"/>
      <c r="AP10497" s="104"/>
    </row>
    <row r="10498" spans="21:42" ht="15" customHeight="1" x14ac:dyDescent="0.25">
      <c r="U10498" s="104"/>
      <c r="AB10498" s="104"/>
      <c r="AC10498" s="104"/>
      <c r="AF10498" s="104"/>
      <c r="AG10498" s="104"/>
      <c r="AK10498" s="104"/>
      <c r="AL10498" s="104"/>
      <c r="AO10498" s="104"/>
      <c r="AP10498" s="104"/>
    </row>
    <row r="10499" spans="21:42" ht="15" customHeight="1" x14ac:dyDescent="0.25">
      <c r="U10499" s="104"/>
      <c r="AB10499" s="104"/>
      <c r="AC10499" s="104"/>
      <c r="AF10499" s="104"/>
      <c r="AG10499" s="104"/>
      <c r="AK10499" s="104"/>
      <c r="AL10499" s="104"/>
      <c r="AO10499" s="104"/>
      <c r="AP10499" s="104"/>
    </row>
    <row r="10500" spans="21:42" ht="15" customHeight="1" x14ac:dyDescent="0.25">
      <c r="U10500" s="104"/>
      <c r="AB10500" s="104"/>
      <c r="AC10500" s="104"/>
      <c r="AF10500" s="104"/>
      <c r="AG10500" s="104"/>
      <c r="AK10500" s="104"/>
      <c r="AL10500" s="104"/>
      <c r="AO10500" s="104"/>
      <c r="AP10500" s="104"/>
    </row>
    <row r="10501" spans="21:42" ht="15" customHeight="1" x14ac:dyDescent="0.25">
      <c r="U10501" s="104"/>
      <c r="AB10501" s="104"/>
      <c r="AC10501" s="104"/>
      <c r="AF10501" s="104"/>
      <c r="AG10501" s="104"/>
      <c r="AK10501" s="104"/>
      <c r="AL10501" s="104"/>
      <c r="AO10501" s="104"/>
      <c r="AP10501" s="104"/>
    </row>
    <row r="10502" spans="21:42" ht="15" customHeight="1" x14ac:dyDescent="0.25">
      <c r="U10502" s="104"/>
      <c r="AB10502" s="104"/>
      <c r="AC10502" s="104"/>
      <c r="AF10502" s="104"/>
      <c r="AG10502" s="104"/>
      <c r="AK10502" s="104"/>
      <c r="AL10502" s="104"/>
      <c r="AO10502" s="104"/>
      <c r="AP10502" s="104"/>
    </row>
    <row r="10503" spans="21:42" ht="15" customHeight="1" x14ac:dyDescent="0.25">
      <c r="U10503" s="104"/>
      <c r="AB10503" s="104"/>
      <c r="AC10503" s="104"/>
      <c r="AF10503" s="104"/>
      <c r="AG10503" s="104"/>
      <c r="AK10503" s="104"/>
      <c r="AL10503" s="104"/>
      <c r="AO10503" s="104"/>
      <c r="AP10503" s="104"/>
    </row>
    <row r="10504" spans="21:42" ht="15" customHeight="1" x14ac:dyDescent="0.25">
      <c r="U10504" s="104"/>
      <c r="AB10504" s="104"/>
      <c r="AC10504" s="104"/>
      <c r="AF10504" s="104"/>
      <c r="AG10504" s="104"/>
      <c r="AK10504" s="104"/>
      <c r="AL10504" s="104"/>
      <c r="AO10504" s="104"/>
      <c r="AP10504" s="104"/>
    </row>
    <row r="10505" spans="21:42" ht="15" customHeight="1" x14ac:dyDescent="0.25">
      <c r="U10505" s="104"/>
      <c r="AB10505" s="104"/>
      <c r="AC10505" s="104"/>
      <c r="AF10505" s="104"/>
      <c r="AG10505" s="104"/>
      <c r="AK10505" s="104"/>
      <c r="AL10505" s="104"/>
      <c r="AO10505" s="104"/>
      <c r="AP10505" s="104"/>
    </row>
    <row r="10506" spans="21:42" ht="15" customHeight="1" x14ac:dyDescent="0.25">
      <c r="U10506" s="104"/>
      <c r="AB10506" s="104"/>
      <c r="AC10506" s="104"/>
      <c r="AF10506" s="104"/>
      <c r="AG10506" s="104"/>
      <c r="AK10506" s="104"/>
      <c r="AL10506" s="104"/>
      <c r="AO10506" s="104"/>
      <c r="AP10506" s="104"/>
    </row>
    <row r="10507" spans="21:42" ht="15" customHeight="1" x14ac:dyDescent="0.25">
      <c r="U10507" s="104"/>
      <c r="AB10507" s="104"/>
      <c r="AC10507" s="104"/>
      <c r="AF10507" s="104"/>
      <c r="AG10507" s="104"/>
      <c r="AK10507" s="104"/>
      <c r="AL10507" s="104"/>
      <c r="AO10507" s="104"/>
      <c r="AP10507" s="104"/>
    </row>
    <row r="10508" spans="21:42" ht="15" customHeight="1" x14ac:dyDescent="0.25">
      <c r="U10508" s="104"/>
      <c r="AB10508" s="104"/>
      <c r="AC10508" s="104"/>
      <c r="AF10508" s="104"/>
      <c r="AG10508" s="104"/>
      <c r="AK10508" s="104"/>
      <c r="AL10508" s="104"/>
      <c r="AO10508" s="104"/>
      <c r="AP10508" s="104"/>
    </row>
    <row r="10509" spans="21:42" ht="15" customHeight="1" x14ac:dyDescent="0.25">
      <c r="U10509" s="104"/>
      <c r="AB10509" s="104"/>
      <c r="AC10509" s="104"/>
      <c r="AF10509" s="104"/>
      <c r="AG10509" s="104"/>
      <c r="AK10509" s="104"/>
      <c r="AL10509" s="104"/>
      <c r="AO10509" s="104"/>
      <c r="AP10509" s="104"/>
    </row>
    <row r="10510" spans="21:42" ht="15" customHeight="1" x14ac:dyDescent="0.25">
      <c r="U10510" s="104"/>
      <c r="AB10510" s="104"/>
      <c r="AC10510" s="104"/>
      <c r="AF10510" s="104"/>
      <c r="AG10510" s="104"/>
      <c r="AK10510" s="104"/>
      <c r="AL10510" s="104"/>
      <c r="AO10510" s="104"/>
      <c r="AP10510" s="104"/>
    </row>
    <row r="10511" spans="21:42" ht="15" customHeight="1" x14ac:dyDescent="0.25">
      <c r="U10511" s="104"/>
      <c r="AB10511" s="104"/>
      <c r="AC10511" s="104"/>
      <c r="AF10511" s="104"/>
      <c r="AG10511" s="104"/>
      <c r="AK10511" s="104"/>
      <c r="AL10511" s="104"/>
      <c r="AO10511" s="104"/>
      <c r="AP10511" s="104"/>
    </row>
    <row r="10512" spans="21:42" ht="15" customHeight="1" x14ac:dyDescent="0.25">
      <c r="U10512" s="104"/>
      <c r="AB10512" s="104"/>
      <c r="AC10512" s="104"/>
      <c r="AF10512" s="104"/>
      <c r="AG10512" s="104"/>
      <c r="AK10512" s="104"/>
      <c r="AL10512" s="104"/>
      <c r="AO10512" s="104"/>
      <c r="AP10512" s="104"/>
    </row>
    <row r="10513" spans="21:42" ht="15" customHeight="1" x14ac:dyDescent="0.25">
      <c r="U10513" s="104"/>
      <c r="AB10513" s="104"/>
      <c r="AC10513" s="104"/>
      <c r="AF10513" s="104"/>
      <c r="AG10513" s="104"/>
      <c r="AK10513" s="104"/>
      <c r="AL10513" s="104"/>
      <c r="AO10513" s="104"/>
      <c r="AP10513" s="104"/>
    </row>
    <row r="10514" spans="21:42" ht="15" customHeight="1" x14ac:dyDescent="0.25">
      <c r="U10514" s="104"/>
      <c r="AB10514" s="104"/>
      <c r="AC10514" s="104"/>
      <c r="AF10514" s="104"/>
      <c r="AG10514" s="104"/>
      <c r="AK10514" s="104"/>
      <c r="AL10514" s="104"/>
      <c r="AO10514" s="104"/>
      <c r="AP10514" s="104"/>
    </row>
    <row r="10515" spans="21:42" ht="15" customHeight="1" x14ac:dyDescent="0.25">
      <c r="U10515" s="104"/>
      <c r="AB10515" s="104"/>
      <c r="AC10515" s="104"/>
      <c r="AF10515" s="104"/>
      <c r="AG10515" s="104"/>
      <c r="AK10515" s="104"/>
      <c r="AL10515" s="104"/>
      <c r="AO10515" s="104"/>
      <c r="AP10515" s="104"/>
    </row>
    <row r="10516" spans="21:42" ht="15" customHeight="1" x14ac:dyDescent="0.25">
      <c r="U10516" s="104"/>
      <c r="AB10516" s="104"/>
      <c r="AC10516" s="104"/>
      <c r="AF10516" s="104"/>
      <c r="AG10516" s="104"/>
      <c r="AK10516" s="104"/>
      <c r="AL10516" s="104"/>
      <c r="AO10516" s="104"/>
      <c r="AP10516" s="104"/>
    </row>
    <row r="10517" spans="21:42" ht="15" customHeight="1" x14ac:dyDescent="0.25">
      <c r="U10517" s="104"/>
      <c r="AB10517" s="104"/>
      <c r="AC10517" s="104"/>
      <c r="AF10517" s="104"/>
      <c r="AG10517" s="104"/>
      <c r="AK10517" s="104"/>
      <c r="AL10517" s="104"/>
      <c r="AO10517" s="104"/>
      <c r="AP10517" s="104"/>
    </row>
    <row r="10518" spans="21:42" ht="15" customHeight="1" x14ac:dyDescent="0.25">
      <c r="U10518" s="104"/>
      <c r="AB10518" s="104"/>
      <c r="AC10518" s="104"/>
      <c r="AF10518" s="104"/>
      <c r="AG10518" s="104"/>
      <c r="AK10518" s="104"/>
      <c r="AL10518" s="104"/>
      <c r="AO10518" s="104"/>
      <c r="AP10518" s="104"/>
    </row>
    <row r="10519" spans="21:42" ht="15" customHeight="1" x14ac:dyDescent="0.25">
      <c r="U10519" s="104"/>
      <c r="AB10519" s="104"/>
      <c r="AC10519" s="104"/>
      <c r="AF10519" s="104"/>
      <c r="AG10519" s="104"/>
      <c r="AK10519" s="104"/>
      <c r="AL10519" s="104"/>
      <c r="AO10519" s="104"/>
      <c r="AP10519" s="104"/>
    </row>
    <row r="10520" spans="21:42" ht="15" customHeight="1" x14ac:dyDescent="0.25">
      <c r="U10520" s="104"/>
      <c r="AB10520" s="104"/>
      <c r="AC10520" s="104"/>
      <c r="AF10520" s="104"/>
      <c r="AG10520" s="104"/>
      <c r="AK10520" s="104"/>
      <c r="AL10520" s="104"/>
      <c r="AO10520" s="104"/>
      <c r="AP10520" s="104"/>
    </row>
    <row r="10521" spans="21:42" ht="15" customHeight="1" x14ac:dyDescent="0.25">
      <c r="U10521" s="104"/>
      <c r="AB10521" s="104"/>
      <c r="AC10521" s="104"/>
      <c r="AF10521" s="104"/>
      <c r="AG10521" s="104"/>
      <c r="AK10521" s="104"/>
      <c r="AL10521" s="104"/>
      <c r="AO10521" s="104"/>
      <c r="AP10521" s="104"/>
    </row>
    <row r="10522" spans="21:42" ht="15" customHeight="1" x14ac:dyDescent="0.25">
      <c r="U10522" s="104"/>
      <c r="AB10522" s="104"/>
      <c r="AC10522" s="104"/>
      <c r="AF10522" s="104"/>
      <c r="AG10522" s="104"/>
      <c r="AK10522" s="104"/>
      <c r="AL10522" s="104"/>
      <c r="AO10522" s="104"/>
      <c r="AP10522" s="104"/>
    </row>
    <row r="10523" spans="21:42" ht="15" customHeight="1" x14ac:dyDescent="0.25">
      <c r="U10523" s="104"/>
      <c r="AB10523" s="104"/>
      <c r="AC10523" s="104"/>
      <c r="AF10523" s="104"/>
      <c r="AG10523" s="104"/>
      <c r="AK10523" s="104"/>
      <c r="AL10523" s="104"/>
      <c r="AO10523" s="104"/>
      <c r="AP10523" s="104"/>
    </row>
    <row r="10524" spans="21:42" ht="15" customHeight="1" x14ac:dyDescent="0.25">
      <c r="U10524" s="104"/>
      <c r="AB10524" s="104"/>
      <c r="AC10524" s="104"/>
      <c r="AF10524" s="104"/>
      <c r="AG10524" s="104"/>
      <c r="AK10524" s="104"/>
      <c r="AL10524" s="104"/>
      <c r="AO10524" s="104"/>
      <c r="AP10524" s="104"/>
    </row>
    <row r="10525" spans="21:42" ht="15" customHeight="1" x14ac:dyDescent="0.25">
      <c r="U10525" s="104"/>
      <c r="AB10525" s="104"/>
      <c r="AC10525" s="104"/>
      <c r="AF10525" s="104"/>
      <c r="AG10525" s="104"/>
      <c r="AK10525" s="104"/>
      <c r="AL10525" s="104"/>
      <c r="AO10525" s="104"/>
      <c r="AP10525" s="104"/>
    </row>
    <row r="10526" spans="21:42" ht="15" customHeight="1" x14ac:dyDescent="0.25">
      <c r="U10526" s="104"/>
      <c r="AB10526" s="104"/>
      <c r="AC10526" s="104"/>
      <c r="AF10526" s="104"/>
      <c r="AG10526" s="104"/>
      <c r="AK10526" s="104"/>
      <c r="AL10526" s="104"/>
      <c r="AO10526" s="104"/>
      <c r="AP10526" s="104"/>
    </row>
    <row r="10527" spans="21:42" ht="15" customHeight="1" x14ac:dyDescent="0.25">
      <c r="U10527" s="104"/>
      <c r="AB10527" s="104"/>
      <c r="AC10527" s="104"/>
      <c r="AF10527" s="104"/>
      <c r="AG10527" s="104"/>
      <c r="AK10527" s="104"/>
      <c r="AL10527" s="104"/>
      <c r="AO10527" s="104"/>
      <c r="AP10527" s="104"/>
    </row>
    <row r="10528" spans="21:42" ht="15" customHeight="1" x14ac:dyDescent="0.25">
      <c r="U10528" s="104"/>
      <c r="AB10528" s="104"/>
      <c r="AC10528" s="104"/>
      <c r="AF10528" s="104"/>
      <c r="AG10528" s="104"/>
      <c r="AK10528" s="104"/>
      <c r="AL10528" s="104"/>
      <c r="AO10528" s="104"/>
      <c r="AP10528" s="104"/>
    </row>
    <row r="10529" spans="21:42" ht="15" customHeight="1" x14ac:dyDescent="0.25">
      <c r="U10529" s="104"/>
      <c r="AB10529" s="104"/>
      <c r="AC10529" s="104"/>
      <c r="AF10529" s="104"/>
      <c r="AG10529" s="104"/>
      <c r="AK10529" s="104"/>
      <c r="AL10529" s="104"/>
      <c r="AO10529" s="104"/>
      <c r="AP10529" s="104"/>
    </row>
    <row r="10530" spans="21:42" ht="15" customHeight="1" x14ac:dyDescent="0.25">
      <c r="U10530" s="104"/>
      <c r="AB10530" s="104"/>
      <c r="AC10530" s="104"/>
      <c r="AF10530" s="104"/>
      <c r="AG10530" s="104"/>
      <c r="AK10530" s="104"/>
      <c r="AL10530" s="104"/>
      <c r="AO10530" s="104"/>
      <c r="AP10530" s="104"/>
    </row>
    <row r="10531" spans="21:42" ht="15" customHeight="1" x14ac:dyDescent="0.25">
      <c r="U10531" s="104"/>
      <c r="AB10531" s="104"/>
      <c r="AC10531" s="104"/>
      <c r="AF10531" s="104"/>
      <c r="AG10531" s="104"/>
      <c r="AK10531" s="104"/>
      <c r="AL10531" s="104"/>
      <c r="AO10531" s="104"/>
      <c r="AP10531" s="104"/>
    </row>
    <row r="10532" spans="21:42" ht="15" customHeight="1" x14ac:dyDescent="0.25">
      <c r="U10532" s="104"/>
      <c r="AB10532" s="104"/>
      <c r="AC10532" s="104"/>
      <c r="AF10532" s="104"/>
      <c r="AG10532" s="104"/>
      <c r="AK10532" s="104"/>
      <c r="AL10532" s="104"/>
      <c r="AO10532" s="104"/>
      <c r="AP10532" s="104"/>
    </row>
    <row r="10533" spans="21:42" ht="15" customHeight="1" x14ac:dyDescent="0.25">
      <c r="U10533" s="104"/>
      <c r="AB10533" s="104"/>
      <c r="AC10533" s="104"/>
      <c r="AF10533" s="104"/>
      <c r="AG10533" s="104"/>
      <c r="AK10533" s="104"/>
      <c r="AL10533" s="104"/>
      <c r="AO10533" s="104"/>
      <c r="AP10533" s="104"/>
    </row>
    <row r="10534" spans="21:42" ht="15" customHeight="1" x14ac:dyDescent="0.25">
      <c r="U10534" s="104"/>
      <c r="AB10534" s="104"/>
      <c r="AC10534" s="104"/>
      <c r="AF10534" s="104"/>
      <c r="AG10534" s="104"/>
      <c r="AK10534" s="104"/>
      <c r="AL10534" s="104"/>
      <c r="AO10534" s="104"/>
      <c r="AP10534" s="104"/>
    </row>
    <row r="10535" spans="21:42" ht="15" customHeight="1" x14ac:dyDescent="0.25">
      <c r="U10535" s="104"/>
      <c r="AB10535" s="104"/>
      <c r="AC10535" s="104"/>
      <c r="AF10535" s="104"/>
      <c r="AG10535" s="104"/>
      <c r="AK10535" s="104"/>
      <c r="AL10535" s="104"/>
      <c r="AO10535" s="104"/>
      <c r="AP10535" s="104"/>
    </row>
    <row r="10536" spans="21:42" ht="15" customHeight="1" x14ac:dyDescent="0.25">
      <c r="U10536" s="104"/>
      <c r="AB10536" s="104"/>
      <c r="AC10536" s="104"/>
      <c r="AF10536" s="104"/>
      <c r="AG10536" s="104"/>
      <c r="AK10536" s="104"/>
      <c r="AL10536" s="104"/>
      <c r="AO10536" s="104"/>
      <c r="AP10536" s="104"/>
    </row>
    <row r="10537" spans="21:42" ht="15" customHeight="1" x14ac:dyDescent="0.25">
      <c r="U10537" s="104"/>
      <c r="AB10537" s="104"/>
      <c r="AC10537" s="104"/>
      <c r="AF10537" s="104"/>
      <c r="AG10537" s="104"/>
      <c r="AK10537" s="104"/>
      <c r="AL10537" s="104"/>
      <c r="AO10537" s="104"/>
      <c r="AP10537" s="104"/>
    </row>
    <row r="10538" spans="21:42" ht="15" customHeight="1" x14ac:dyDescent="0.25">
      <c r="U10538" s="104"/>
      <c r="AB10538" s="104"/>
      <c r="AC10538" s="104"/>
      <c r="AF10538" s="104"/>
      <c r="AG10538" s="104"/>
      <c r="AK10538" s="104"/>
      <c r="AL10538" s="104"/>
      <c r="AO10538" s="104"/>
      <c r="AP10538" s="104"/>
    </row>
    <row r="10539" spans="21:42" ht="15" customHeight="1" x14ac:dyDescent="0.25">
      <c r="U10539" s="104"/>
      <c r="AB10539" s="104"/>
      <c r="AC10539" s="104"/>
      <c r="AF10539" s="104"/>
      <c r="AG10539" s="104"/>
      <c r="AK10539" s="104"/>
      <c r="AL10539" s="104"/>
      <c r="AO10539" s="104"/>
      <c r="AP10539" s="104"/>
    </row>
    <row r="10540" spans="21:42" ht="15" customHeight="1" x14ac:dyDescent="0.25">
      <c r="U10540" s="104"/>
      <c r="AB10540" s="104"/>
      <c r="AC10540" s="104"/>
      <c r="AF10540" s="104"/>
      <c r="AG10540" s="104"/>
      <c r="AK10540" s="104"/>
      <c r="AL10540" s="104"/>
      <c r="AO10540" s="104"/>
      <c r="AP10540" s="104"/>
    </row>
    <row r="10541" spans="21:42" ht="15" customHeight="1" x14ac:dyDescent="0.25">
      <c r="U10541" s="104"/>
      <c r="AB10541" s="104"/>
      <c r="AC10541" s="104"/>
      <c r="AF10541" s="104"/>
      <c r="AG10541" s="104"/>
      <c r="AK10541" s="104"/>
      <c r="AL10541" s="104"/>
      <c r="AO10541" s="104"/>
      <c r="AP10541" s="104"/>
    </row>
    <row r="10542" spans="21:42" ht="15" customHeight="1" x14ac:dyDescent="0.25">
      <c r="U10542" s="104"/>
      <c r="AB10542" s="104"/>
      <c r="AC10542" s="104"/>
      <c r="AF10542" s="104"/>
      <c r="AG10542" s="104"/>
      <c r="AK10542" s="104"/>
      <c r="AL10542" s="104"/>
      <c r="AO10542" s="104"/>
      <c r="AP10542" s="104"/>
    </row>
    <row r="10543" spans="21:42" ht="15" customHeight="1" x14ac:dyDescent="0.25">
      <c r="U10543" s="104"/>
      <c r="AB10543" s="104"/>
      <c r="AC10543" s="104"/>
      <c r="AF10543" s="104"/>
      <c r="AG10543" s="104"/>
      <c r="AK10543" s="104"/>
      <c r="AL10543" s="104"/>
      <c r="AO10543" s="104"/>
      <c r="AP10543" s="104"/>
    </row>
    <row r="10544" spans="21:42" ht="15" customHeight="1" x14ac:dyDescent="0.25">
      <c r="U10544" s="104"/>
      <c r="AB10544" s="104"/>
      <c r="AC10544" s="104"/>
      <c r="AF10544" s="104"/>
      <c r="AG10544" s="104"/>
      <c r="AK10544" s="104"/>
      <c r="AL10544" s="104"/>
      <c r="AO10544" s="104"/>
      <c r="AP10544" s="104"/>
    </row>
    <row r="10545" spans="21:42" ht="15" customHeight="1" x14ac:dyDescent="0.25">
      <c r="U10545" s="104"/>
      <c r="AB10545" s="104"/>
      <c r="AC10545" s="104"/>
      <c r="AF10545" s="104"/>
      <c r="AG10545" s="104"/>
      <c r="AK10545" s="104"/>
      <c r="AL10545" s="104"/>
      <c r="AO10545" s="104"/>
      <c r="AP10545" s="104"/>
    </row>
    <row r="10546" spans="21:42" ht="15" customHeight="1" x14ac:dyDescent="0.25">
      <c r="U10546" s="104"/>
      <c r="AB10546" s="104"/>
      <c r="AC10546" s="104"/>
      <c r="AF10546" s="104"/>
      <c r="AG10546" s="104"/>
      <c r="AK10546" s="104"/>
      <c r="AL10546" s="104"/>
      <c r="AO10546" s="104"/>
      <c r="AP10546" s="104"/>
    </row>
    <row r="10547" spans="21:42" ht="15" customHeight="1" x14ac:dyDescent="0.25">
      <c r="U10547" s="104"/>
      <c r="AB10547" s="104"/>
      <c r="AC10547" s="104"/>
      <c r="AF10547" s="104"/>
      <c r="AG10547" s="104"/>
      <c r="AK10547" s="104"/>
      <c r="AL10547" s="104"/>
      <c r="AO10547" s="104"/>
      <c r="AP10547" s="104"/>
    </row>
    <row r="10548" spans="21:42" ht="15" customHeight="1" x14ac:dyDescent="0.25">
      <c r="U10548" s="104"/>
      <c r="AB10548" s="104"/>
      <c r="AC10548" s="104"/>
      <c r="AF10548" s="104"/>
      <c r="AG10548" s="104"/>
      <c r="AK10548" s="104"/>
      <c r="AL10548" s="104"/>
      <c r="AO10548" s="104"/>
      <c r="AP10548" s="104"/>
    </row>
    <row r="10549" spans="21:42" ht="15" customHeight="1" x14ac:dyDescent="0.25">
      <c r="U10549" s="104"/>
      <c r="AB10549" s="104"/>
      <c r="AC10549" s="104"/>
      <c r="AF10549" s="104"/>
      <c r="AG10549" s="104"/>
      <c r="AK10549" s="104"/>
      <c r="AL10549" s="104"/>
      <c r="AO10549" s="104"/>
      <c r="AP10549" s="104"/>
    </row>
    <row r="10550" spans="21:42" ht="15" customHeight="1" x14ac:dyDescent="0.25">
      <c r="U10550" s="104"/>
      <c r="AB10550" s="104"/>
      <c r="AC10550" s="104"/>
      <c r="AF10550" s="104"/>
      <c r="AG10550" s="104"/>
      <c r="AK10550" s="104"/>
      <c r="AL10550" s="104"/>
      <c r="AO10550" s="104"/>
      <c r="AP10550" s="104"/>
    </row>
    <row r="10551" spans="21:42" ht="15" customHeight="1" x14ac:dyDescent="0.25">
      <c r="U10551" s="104"/>
      <c r="AB10551" s="104"/>
      <c r="AC10551" s="104"/>
      <c r="AF10551" s="104"/>
      <c r="AG10551" s="104"/>
      <c r="AK10551" s="104"/>
      <c r="AL10551" s="104"/>
      <c r="AO10551" s="104"/>
      <c r="AP10551" s="104"/>
    </row>
    <row r="10552" spans="21:42" ht="15" customHeight="1" x14ac:dyDescent="0.25">
      <c r="U10552" s="104"/>
      <c r="AB10552" s="104"/>
      <c r="AC10552" s="104"/>
      <c r="AF10552" s="104"/>
      <c r="AG10552" s="104"/>
      <c r="AK10552" s="104"/>
      <c r="AL10552" s="104"/>
      <c r="AO10552" s="104"/>
      <c r="AP10552" s="104"/>
    </row>
    <row r="10553" spans="21:42" ht="15" customHeight="1" x14ac:dyDescent="0.25">
      <c r="U10553" s="104"/>
      <c r="AB10553" s="104"/>
      <c r="AC10553" s="104"/>
      <c r="AF10553" s="104"/>
      <c r="AG10553" s="104"/>
      <c r="AK10553" s="104"/>
      <c r="AL10553" s="104"/>
      <c r="AO10553" s="104"/>
      <c r="AP10553" s="104"/>
    </row>
    <row r="10554" spans="21:42" ht="15" customHeight="1" x14ac:dyDescent="0.25">
      <c r="U10554" s="104"/>
      <c r="AB10554" s="104"/>
      <c r="AC10554" s="104"/>
      <c r="AF10554" s="104"/>
      <c r="AG10554" s="104"/>
      <c r="AK10554" s="104"/>
      <c r="AL10554" s="104"/>
      <c r="AO10554" s="104"/>
      <c r="AP10554" s="104"/>
    </row>
    <row r="10555" spans="21:42" ht="15" customHeight="1" x14ac:dyDescent="0.25">
      <c r="U10555" s="104"/>
      <c r="AB10555" s="104"/>
      <c r="AC10555" s="104"/>
      <c r="AF10555" s="104"/>
      <c r="AG10555" s="104"/>
      <c r="AK10555" s="104"/>
      <c r="AL10555" s="104"/>
      <c r="AO10555" s="104"/>
      <c r="AP10555" s="104"/>
    </row>
    <row r="10556" spans="21:42" ht="15" customHeight="1" x14ac:dyDescent="0.25">
      <c r="U10556" s="104"/>
      <c r="AB10556" s="104"/>
      <c r="AC10556" s="104"/>
      <c r="AF10556" s="104"/>
      <c r="AG10556" s="104"/>
      <c r="AK10556" s="104"/>
      <c r="AL10556" s="104"/>
      <c r="AO10556" s="104"/>
      <c r="AP10556" s="104"/>
    </row>
    <row r="10557" spans="21:42" ht="15" customHeight="1" x14ac:dyDescent="0.25">
      <c r="U10557" s="104"/>
      <c r="AB10557" s="104"/>
      <c r="AC10557" s="104"/>
      <c r="AF10557" s="104"/>
      <c r="AG10557" s="104"/>
      <c r="AK10557" s="104"/>
      <c r="AL10557" s="104"/>
      <c r="AO10557" s="104"/>
      <c r="AP10557" s="104"/>
    </row>
    <row r="10558" spans="21:42" ht="15" customHeight="1" x14ac:dyDescent="0.25">
      <c r="U10558" s="104"/>
      <c r="AB10558" s="104"/>
      <c r="AC10558" s="104"/>
      <c r="AF10558" s="104"/>
      <c r="AG10558" s="104"/>
      <c r="AK10558" s="104"/>
      <c r="AL10558" s="104"/>
      <c r="AO10558" s="104"/>
      <c r="AP10558" s="104"/>
    </row>
    <row r="10559" spans="21:42" ht="15" customHeight="1" x14ac:dyDescent="0.25">
      <c r="U10559" s="104"/>
      <c r="AB10559" s="104"/>
      <c r="AC10559" s="104"/>
      <c r="AF10559" s="104"/>
      <c r="AG10559" s="104"/>
      <c r="AK10559" s="104"/>
      <c r="AL10559" s="104"/>
      <c r="AO10559" s="104"/>
      <c r="AP10559" s="104"/>
    </row>
    <row r="10560" spans="21:42" ht="15" customHeight="1" x14ac:dyDescent="0.25">
      <c r="U10560" s="104"/>
      <c r="AB10560" s="104"/>
      <c r="AC10560" s="104"/>
      <c r="AF10560" s="104"/>
      <c r="AG10560" s="104"/>
      <c r="AK10560" s="104"/>
      <c r="AL10560" s="104"/>
      <c r="AO10560" s="104"/>
      <c r="AP10560" s="104"/>
    </row>
    <row r="10561" spans="21:42" ht="15" customHeight="1" x14ac:dyDescent="0.25">
      <c r="U10561" s="104"/>
      <c r="AB10561" s="104"/>
      <c r="AC10561" s="104"/>
      <c r="AF10561" s="104"/>
      <c r="AG10561" s="104"/>
      <c r="AK10561" s="104"/>
      <c r="AL10561" s="104"/>
      <c r="AO10561" s="104"/>
      <c r="AP10561" s="104"/>
    </row>
    <row r="10562" spans="21:42" ht="15" customHeight="1" x14ac:dyDescent="0.25">
      <c r="U10562" s="104"/>
      <c r="AB10562" s="104"/>
      <c r="AC10562" s="104"/>
      <c r="AF10562" s="104"/>
      <c r="AG10562" s="104"/>
      <c r="AK10562" s="104"/>
      <c r="AL10562" s="104"/>
      <c r="AO10562" s="104"/>
      <c r="AP10562" s="104"/>
    </row>
    <row r="10563" spans="21:42" ht="15" customHeight="1" x14ac:dyDescent="0.25">
      <c r="U10563" s="104"/>
      <c r="AB10563" s="104"/>
      <c r="AC10563" s="104"/>
      <c r="AF10563" s="104"/>
      <c r="AG10563" s="104"/>
      <c r="AK10563" s="104"/>
      <c r="AL10563" s="104"/>
      <c r="AO10563" s="104"/>
      <c r="AP10563" s="104"/>
    </row>
    <row r="10564" spans="21:42" ht="15" customHeight="1" x14ac:dyDescent="0.25">
      <c r="U10564" s="104"/>
      <c r="AB10564" s="104"/>
      <c r="AC10564" s="104"/>
      <c r="AF10564" s="104"/>
      <c r="AG10564" s="104"/>
      <c r="AK10564" s="104"/>
      <c r="AL10564" s="104"/>
      <c r="AO10564" s="104"/>
      <c r="AP10564" s="104"/>
    </row>
    <row r="10565" spans="21:42" ht="15" customHeight="1" x14ac:dyDescent="0.25">
      <c r="U10565" s="104"/>
      <c r="AB10565" s="104"/>
      <c r="AC10565" s="104"/>
      <c r="AF10565" s="104"/>
      <c r="AG10565" s="104"/>
      <c r="AK10565" s="104"/>
      <c r="AL10565" s="104"/>
      <c r="AO10565" s="104"/>
      <c r="AP10565" s="104"/>
    </row>
    <row r="10566" spans="21:42" ht="15" customHeight="1" x14ac:dyDescent="0.25">
      <c r="U10566" s="104"/>
      <c r="AB10566" s="104"/>
      <c r="AC10566" s="104"/>
      <c r="AF10566" s="104"/>
      <c r="AG10566" s="104"/>
      <c r="AK10566" s="104"/>
      <c r="AL10566" s="104"/>
      <c r="AO10566" s="104"/>
      <c r="AP10566" s="104"/>
    </row>
    <row r="10567" spans="21:42" ht="15" customHeight="1" x14ac:dyDescent="0.25">
      <c r="U10567" s="104"/>
      <c r="AB10567" s="104"/>
      <c r="AC10567" s="104"/>
      <c r="AF10567" s="104"/>
      <c r="AG10567" s="104"/>
      <c r="AK10567" s="104"/>
      <c r="AL10567" s="104"/>
      <c r="AO10567" s="104"/>
      <c r="AP10567" s="104"/>
    </row>
    <row r="10568" spans="21:42" ht="15" customHeight="1" x14ac:dyDescent="0.25">
      <c r="U10568" s="104"/>
      <c r="AB10568" s="104"/>
      <c r="AC10568" s="104"/>
      <c r="AF10568" s="104"/>
      <c r="AG10568" s="104"/>
      <c r="AK10568" s="104"/>
      <c r="AL10568" s="104"/>
      <c r="AO10568" s="104"/>
      <c r="AP10568" s="104"/>
    </row>
    <row r="10569" spans="21:42" ht="15" customHeight="1" x14ac:dyDescent="0.25">
      <c r="U10569" s="104"/>
      <c r="AB10569" s="104"/>
      <c r="AC10569" s="104"/>
      <c r="AF10569" s="104"/>
      <c r="AG10569" s="104"/>
      <c r="AK10569" s="104"/>
      <c r="AL10569" s="104"/>
      <c r="AO10569" s="104"/>
      <c r="AP10569" s="104"/>
    </row>
    <row r="10570" spans="21:42" ht="15" customHeight="1" x14ac:dyDescent="0.25">
      <c r="U10570" s="104"/>
      <c r="AB10570" s="104"/>
      <c r="AC10570" s="104"/>
      <c r="AF10570" s="104"/>
      <c r="AG10570" s="104"/>
      <c r="AK10570" s="104"/>
      <c r="AL10570" s="104"/>
      <c r="AO10570" s="104"/>
      <c r="AP10570" s="104"/>
    </row>
    <row r="10571" spans="21:42" ht="15" customHeight="1" x14ac:dyDescent="0.25">
      <c r="U10571" s="104"/>
      <c r="AB10571" s="104"/>
      <c r="AC10571" s="104"/>
      <c r="AF10571" s="104"/>
      <c r="AG10571" s="104"/>
      <c r="AK10571" s="104"/>
      <c r="AL10571" s="104"/>
      <c r="AO10571" s="104"/>
      <c r="AP10571" s="104"/>
    </row>
    <row r="10572" spans="21:42" ht="15" customHeight="1" x14ac:dyDescent="0.25">
      <c r="U10572" s="104"/>
      <c r="AB10572" s="104"/>
      <c r="AC10572" s="104"/>
      <c r="AF10572" s="104"/>
      <c r="AG10572" s="104"/>
      <c r="AK10572" s="104"/>
      <c r="AL10572" s="104"/>
      <c r="AO10572" s="104"/>
      <c r="AP10572" s="104"/>
    </row>
    <row r="10573" spans="21:42" ht="15" customHeight="1" x14ac:dyDescent="0.25">
      <c r="U10573" s="104"/>
      <c r="AB10573" s="104"/>
      <c r="AC10573" s="104"/>
      <c r="AF10573" s="104"/>
      <c r="AG10573" s="104"/>
      <c r="AK10573" s="104"/>
      <c r="AL10573" s="104"/>
      <c r="AO10573" s="104"/>
      <c r="AP10573" s="104"/>
    </row>
    <row r="10574" spans="21:42" ht="15" customHeight="1" x14ac:dyDescent="0.25">
      <c r="U10574" s="104"/>
      <c r="AB10574" s="104"/>
      <c r="AC10574" s="104"/>
      <c r="AF10574" s="104"/>
      <c r="AG10574" s="104"/>
      <c r="AK10574" s="104"/>
      <c r="AL10574" s="104"/>
      <c r="AO10574" s="104"/>
      <c r="AP10574" s="104"/>
    </row>
    <row r="10575" spans="21:42" ht="15" customHeight="1" x14ac:dyDescent="0.25">
      <c r="U10575" s="104"/>
      <c r="AB10575" s="104"/>
      <c r="AC10575" s="104"/>
      <c r="AF10575" s="104"/>
      <c r="AG10575" s="104"/>
      <c r="AK10575" s="104"/>
      <c r="AL10575" s="104"/>
      <c r="AO10575" s="104"/>
      <c r="AP10575" s="104"/>
    </row>
    <row r="10576" spans="21:42" ht="15" customHeight="1" x14ac:dyDescent="0.25">
      <c r="U10576" s="104"/>
      <c r="AB10576" s="104"/>
      <c r="AC10576" s="104"/>
      <c r="AF10576" s="104"/>
      <c r="AG10576" s="104"/>
      <c r="AK10576" s="104"/>
      <c r="AL10576" s="104"/>
      <c r="AO10576" s="104"/>
      <c r="AP10576" s="104"/>
    </row>
    <row r="10577" spans="21:42" ht="15" customHeight="1" x14ac:dyDescent="0.25">
      <c r="U10577" s="104"/>
      <c r="AB10577" s="104"/>
      <c r="AC10577" s="104"/>
      <c r="AF10577" s="104"/>
      <c r="AG10577" s="104"/>
      <c r="AK10577" s="104"/>
      <c r="AL10577" s="104"/>
      <c r="AO10577" s="104"/>
      <c r="AP10577" s="104"/>
    </row>
    <row r="10578" spans="21:42" ht="15" customHeight="1" x14ac:dyDescent="0.25">
      <c r="U10578" s="104"/>
      <c r="AB10578" s="104"/>
      <c r="AC10578" s="104"/>
      <c r="AF10578" s="104"/>
      <c r="AG10578" s="104"/>
      <c r="AK10578" s="104"/>
      <c r="AL10578" s="104"/>
      <c r="AO10578" s="104"/>
      <c r="AP10578" s="104"/>
    </row>
    <row r="10579" spans="21:42" ht="15" customHeight="1" x14ac:dyDescent="0.25">
      <c r="U10579" s="104"/>
      <c r="AB10579" s="104"/>
      <c r="AC10579" s="104"/>
      <c r="AF10579" s="104"/>
      <c r="AG10579" s="104"/>
      <c r="AK10579" s="104"/>
      <c r="AL10579" s="104"/>
      <c r="AO10579" s="104"/>
      <c r="AP10579" s="104"/>
    </row>
    <row r="10580" spans="21:42" ht="15" customHeight="1" x14ac:dyDescent="0.25">
      <c r="U10580" s="104"/>
      <c r="AB10580" s="104"/>
      <c r="AC10580" s="104"/>
      <c r="AF10580" s="104"/>
      <c r="AG10580" s="104"/>
      <c r="AK10580" s="104"/>
      <c r="AL10580" s="104"/>
      <c r="AO10580" s="104"/>
      <c r="AP10580" s="104"/>
    </row>
    <row r="10581" spans="21:42" ht="15" customHeight="1" x14ac:dyDescent="0.25">
      <c r="U10581" s="104"/>
      <c r="AB10581" s="104"/>
      <c r="AC10581" s="104"/>
      <c r="AF10581" s="104"/>
      <c r="AG10581" s="104"/>
      <c r="AK10581" s="104"/>
      <c r="AL10581" s="104"/>
      <c r="AO10581" s="104"/>
      <c r="AP10581" s="104"/>
    </row>
    <row r="10582" spans="21:42" ht="15" customHeight="1" x14ac:dyDescent="0.25">
      <c r="U10582" s="104"/>
      <c r="AB10582" s="104"/>
      <c r="AC10582" s="104"/>
      <c r="AF10582" s="104"/>
      <c r="AG10582" s="104"/>
      <c r="AK10582" s="104"/>
      <c r="AL10582" s="104"/>
      <c r="AO10582" s="104"/>
      <c r="AP10582" s="104"/>
    </row>
    <row r="10583" spans="21:42" ht="15" customHeight="1" x14ac:dyDescent="0.25">
      <c r="U10583" s="104"/>
      <c r="AB10583" s="104"/>
      <c r="AC10583" s="104"/>
      <c r="AF10583" s="104"/>
      <c r="AG10583" s="104"/>
      <c r="AK10583" s="104"/>
      <c r="AL10583" s="104"/>
      <c r="AO10583" s="104"/>
      <c r="AP10583" s="104"/>
    </row>
    <row r="10584" spans="21:42" ht="15" customHeight="1" x14ac:dyDescent="0.25">
      <c r="U10584" s="104"/>
      <c r="AB10584" s="104"/>
      <c r="AC10584" s="104"/>
      <c r="AF10584" s="104"/>
      <c r="AG10584" s="104"/>
      <c r="AK10584" s="104"/>
      <c r="AL10584" s="104"/>
      <c r="AO10584" s="104"/>
      <c r="AP10584" s="104"/>
    </row>
    <row r="10585" spans="21:42" ht="15" customHeight="1" x14ac:dyDescent="0.25">
      <c r="U10585" s="104"/>
      <c r="AB10585" s="104"/>
      <c r="AC10585" s="104"/>
      <c r="AF10585" s="104"/>
      <c r="AG10585" s="104"/>
      <c r="AK10585" s="104"/>
      <c r="AL10585" s="104"/>
      <c r="AO10585" s="104"/>
      <c r="AP10585" s="104"/>
    </row>
    <row r="10586" spans="21:42" ht="15" customHeight="1" x14ac:dyDescent="0.25">
      <c r="U10586" s="104"/>
      <c r="AB10586" s="104"/>
      <c r="AC10586" s="104"/>
      <c r="AF10586" s="104"/>
      <c r="AG10586" s="104"/>
      <c r="AK10586" s="104"/>
      <c r="AL10586" s="104"/>
      <c r="AO10586" s="104"/>
      <c r="AP10586" s="104"/>
    </row>
    <row r="10587" spans="21:42" ht="15" customHeight="1" x14ac:dyDescent="0.25">
      <c r="U10587" s="104"/>
      <c r="AB10587" s="104"/>
      <c r="AC10587" s="104"/>
      <c r="AF10587" s="104"/>
      <c r="AG10587" s="104"/>
      <c r="AK10587" s="104"/>
      <c r="AL10587" s="104"/>
      <c r="AO10587" s="104"/>
      <c r="AP10587" s="104"/>
    </row>
    <row r="10588" spans="21:42" ht="15" customHeight="1" x14ac:dyDescent="0.25">
      <c r="U10588" s="104"/>
      <c r="AB10588" s="104"/>
      <c r="AC10588" s="104"/>
      <c r="AF10588" s="104"/>
      <c r="AG10588" s="104"/>
      <c r="AK10588" s="104"/>
      <c r="AL10588" s="104"/>
      <c r="AO10588" s="104"/>
      <c r="AP10588" s="104"/>
    </row>
    <row r="10589" spans="21:42" ht="15" customHeight="1" x14ac:dyDescent="0.25">
      <c r="U10589" s="104"/>
      <c r="AB10589" s="104"/>
      <c r="AC10589" s="104"/>
      <c r="AF10589" s="104"/>
      <c r="AG10589" s="104"/>
      <c r="AK10589" s="104"/>
      <c r="AL10589" s="104"/>
      <c r="AO10589" s="104"/>
      <c r="AP10589" s="104"/>
    </row>
    <row r="10590" spans="21:42" ht="15" customHeight="1" x14ac:dyDescent="0.25">
      <c r="U10590" s="104"/>
      <c r="AB10590" s="104"/>
      <c r="AC10590" s="104"/>
      <c r="AF10590" s="104"/>
      <c r="AG10590" s="104"/>
      <c r="AK10590" s="104"/>
      <c r="AL10590" s="104"/>
      <c r="AO10590" s="104"/>
      <c r="AP10590" s="104"/>
    </row>
    <row r="10591" spans="21:42" ht="15" customHeight="1" x14ac:dyDescent="0.25">
      <c r="U10591" s="104"/>
      <c r="AB10591" s="104"/>
      <c r="AC10591" s="104"/>
      <c r="AF10591" s="104"/>
      <c r="AG10591" s="104"/>
      <c r="AK10591" s="104"/>
      <c r="AL10591" s="104"/>
      <c r="AO10591" s="104"/>
      <c r="AP10591" s="104"/>
    </row>
    <row r="10592" spans="21:42" ht="15" customHeight="1" x14ac:dyDescent="0.25">
      <c r="U10592" s="104"/>
      <c r="AB10592" s="104"/>
      <c r="AC10592" s="104"/>
      <c r="AF10592" s="104"/>
      <c r="AG10592" s="104"/>
      <c r="AK10592" s="104"/>
      <c r="AL10592" s="104"/>
      <c r="AO10592" s="104"/>
      <c r="AP10592" s="104"/>
    </row>
    <row r="10593" spans="21:42" ht="15" customHeight="1" x14ac:dyDescent="0.25">
      <c r="U10593" s="104"/>
      <c r="AB10593" s="104"/>
      <c r="AC10593" s="104"/>
      <c r="AF10593" s="104"/>
      <c r="AG10593" s="104"/>
      <c r="AK10593" s="104"/>
      <c r="AL10593" s="104"/>
      <c r="AO10593" s="104"/>
      <c r="AP10593" s="104"/>
    </row>
    <row r="10594" spans="21:42" ht="15" customHeight="1" x14ac:dyDescent="0.25">
      <c r="U10594" s="104"/>
      <c r="AB10594" s="104"/>
      <c r="AC10594" s="104"/>
      <c r="AF10594" s="104"/>
      <c r="AG10594" s="104"/>
      <c r="AK10594" s="104"/>
      <c r="AL10594" s="104"/>
      <c r="AO10594" s="104"/>
      <c r="AP10594" s="104"/>
    </row>
    <row r="10595" spans="21:42" ht="15" customHeight="1" x14ac:dyDescent="0.25">
      <c r="U10595" s="104"/>
      <c r="AB10595" s="104"/>
      <c r="AC10595" s="104"/>
      <c r="AF10595" s="104"/>
      <c r="AG10595" s="104"/>
      <c r="AK10595" s="104"/>
      <c r="AL10595" s="104"/>
      <c r="AO10595" s="104"/>
      <c r="AP10595" s="104"/>
    </row>
    <row r="10596" spans="21:42" ht="15" customHeight="1" x14ac:dyDescent="0.25">
      <c r="U10596" s="104"/>
      <c r="AB10596" s="104"/>
      <c r="AC10596" s="104"/>
      <c r="AF10596" s="104"/>
      <c r="AG10596" s="104"/>
      <c r="AK10596" s="104"/>
      <c r="AL10596" s="104"/>
      <c r="AO10596" s="104"/>
      <c r="AP10596" s="104"/>
    </row>
    <row r="10597" spans="21:42" ht="15" customHeight="1" x14ac:dyDescent="0.25">
      <c r="U10597" s="104"/>
      <c r="AB10597" s="104"/>
      <c r="AC10597" s="104"/>
      <c r="AF10597" s="104"/>
      <c r="AG10597" s="104"/>
      <c r="AK10597" s="104"/>
      <c r="AL10597" s="104"/>
      <c r="AO10597" s="104"/>
      <c r="AP10597" s="104"/>
    </row>
    <row r="10598" spans="21:42" ht="15" customHeight="1" x14ac:dyDescent="0.25">
      <c r="U10598" s="104"/>
      <c r="AB10598" s="104"/>
      <c r="AC10598" s="104"/>
      <c r="AF10598" s="104"/>
      <c r="AG10598" s="104"/>
      <c r="AK10598" s="104"/>
      <c r="AL10598" s="104"/>
      <c r="AO10598" s="104"/>
      <c r="AP10598" s="104"/>
    </row>
    <row r="10599" spans="21:42" ht="15" customHeight="1" x14ac:dyDescent="0.25">
      <c r="U10599" s="104"/>
      <c r="AB10599" s="104"/>
      <c r="AC10599" s="104"/>
      <c r="AF10599" s="104"/>
      <c r="AG10599" s="104"/>
      <c r="AK10599" s="104"/>
      <c r="AL10599" s="104"/>
      <c r="AO10599" s="104"/>
      <c r="AP10599" s="104"/>
    </row>
    <row r="10600" spans="21:42" ht="15" customHeight="1" x14ac:dyDescent="0.25">
      <c r="U10600" s="104"/>
      <c r="AB10600" s="104"/>
      <c r="AC10600" s="104"/>
      <c r="AF10600" s="104"/>
      <c r="AG10600" s="104"/>
      <c r="AK10600" s="104"/>
      <c r="AL10600" s="104"/>
      <c r="AO10600" s="104"/>
      <c r="AP10600" s="104"/>
    </row>
    <row r="10601" spans="21:42" ht="15" customHeight="1" x14ac:dyDescent="0.25">
      <c r="U10601" s="104"/>
      <c r="AB10601" s="104"/>
      <c r="AC10601" s="104"/>
      <c r="AF10601" s="104"/>
      <c r="AG10601" s="104"/>
      <c r="AK10601" s="104"/>
      <c r="AL10601" s="104"/>
      <c r="AO10601" s="104"/>
      <c r="AP10601" s="104"/>
    </row>
    <row r="10602" spans="21:42" ht="15" customHeight="1" x14ac:dyDescent="0.25">
      <c r="U10602" s="104"/>
      <c r="AB10602" s="104"/>
      <c r="AC10602" s="104"/>
      <c r="AF10602" s="104"/>
      <c r="AG10602" s="104"/>
      <c r="AK10602" s="104"/>
      <c r="AL10602" s="104"/>
      <c r="AO10602" s="104"/>
      <c r="AP10602" s="104"/>
    </row>
    <row r="10603" spans="21:42" ht="15" customHeight="1" x14ac:dyDescent="0.25">
      <c r="U10603" s="104"/>
      <c r="AB10603" s="104"/>
      <c r="AC10603" s="104"/>
      <c r="AF10603" s="104"/>
      <c r="AG10603" s="104"/>
      <c r="AK10603" s="104"/>
      <c r="AL10603" s="104"/>
      <c r="AO10603" s="104"/>
      <c r="AP10603" s="104"/>
    </row>
    <row r="10604" spans="21:42" ht="15" customHeight="1" x14ac:dyDescent="0.25">
      <c r="U10604" s="104"/>
      <c r="AB10604" s="104"/>
      <c r="AC10604" s="104"/>
      <c r="AF10604" s="104"/>
      <c r="AG10604" s="104"/>
      <c r="AK10604" s="104"/>
      <c r="AL10604" s="104"/>
      <c r="AO10604" s="104"/>
      <c r="AP10604" s="104"/>
    </row>
    <row r="10605" spans="21:42" ht="15" customHeight="1" x14ac:dyDescent="0.25">
      <c r="U10605" s="104"/>
      <c r="AB10605" s="104"/>
      <c r="AC10605" s="104"/>
      <c r="AF10605" s="104"/>
      <c r="AG10605" s="104"/>
      <c r="AK10605" s="104"/>
      <c r="AL10605" s="104"/>
      <c r="AO10605" s="104"/>
      <c r="AP10605" s="104"/>
    </row>
    <row r="10606" spans="21:42" ht="15" customHeight="1" x14ac:dyDescent="0.25">
      <c r="U10606" s="104"/>
      <c r="AB10606" s="104"/>
      <c r="AC10606" s="104"/>
      <c r="AF10606" s="104"/>
      <c r="AG10606" s="104"/>
      <c r="AK10606" s="104"/>
      <c r="AL10606" s="104"/>
      <c r="AO10606" s="104"/>
      <c r="AP10606" s="104"/>
    </row>
    <row r="10607" spans="21:42" ht="15" customHeight="1" x14ac:dyDescent="0.25">
      <c r="U10607" s="104"/>
      <c r="AB10607" s="104"/>
      <c r="AC10607" s="104"/>
      <c r="AF10607" s="104"/>
      <c r="AG10607" s="104"/>
      <c r="AK10607" s="104"/>
      <c r="AL10607" s="104"/>
      <c r="AO10607" s="104"/>
      <c r="AP10607" s="104"/>
    </row>
    <row r="10608" spans="21:42" ht="15" customHeight="1" x14ac:dyDescent="0.25">
      <c r="U10608" s="104"/>
      <c r="AB10608" s="104"/>
      <c r="AC10608" s="104"/>
      <c r="AF10608" s="104"/>
      <c r="AG10608" s="104"/>
      <c r="AK10608" s="104"/>
      <c r="AL10608" s="104"/>
      <c r="AO10608" s="104"/>
      <c r="AP10608" s="104"/>
    </row>
    <row r="10609" spans="21:42" ht="15" customHeight="1" x14ac:dyDescent="0.25">
      <c r="U10609" s="104"/>
      <c r="AB10609" s="104"/>
      <c r="AC10609" s="104"/>
      <c r="AF10609" s="104"/>
      <c r="AG10609" s="104"/>
      <c r="AK10609" s="104"/>
      <c r="AL10609" s="104"/>
      <c r="AO10609" s="104"/>
      <c r="AP10609" s="104"/>
    </row>
    <row r="10610" spans="21:42" ht="15" customHeight="1" x14ac:dyDescent="0.25">
      <c r="U10610" s="104"/>
      <c r="AB10610" s="104"/>
      <c r="AC10610" s="104"/>
      <c r="AF10610" s="104"/>
      <c r="AG10610" s="104"/>
      <c r="AK10610" s="104"/>
      <c r="AL10610" s="104"/>
      <c r="AO10610" s="104"/>
      <c r="AP10610" s="104"/>
    </row>
    <row r="10611" spans="21:42" ht="15" customHeight="1" x14ac:dyDescent="0.25">
      <c r="U10611" s="104"/>
      <c r="AB10611" s="104"/>
      <c r="AC10611" s="104"/>
      <c r="AF10611" s="104"/>
      <c r="AG10611" s="104"/>
      <c r="AK10611" s="104"/>
      <c r="AL10611" s="104"/>
      <c r="AO10611" s="104"/>
      <c r="AP10611" s="104"/>
    </row>
    <row r="10612" spans="21:42" ht="15" customHeight="1" x14ac:dyDescent="0.25">
      <c r="U10612" s="104"/>
      <c r="AB10612" s="104"/>
      <c r="AC10612" s="104"/>
      <c r="AF10612" s="104"/>
      <c r="AG10612" s="104"/>
      <c r="AK10612" s="104"/>
      <c r="AL10612" s="104"/>
      <c r="AO10612" s="104"/>
      <c r="AP10612" s="104"/>
    </row>
    <row r="10613" spans="21:42" ht="15" customHeight="1" x14ac:dyDescent="0.25">
      <c r="U10613" s="104"/>
      <c r="AB10613" s="104"/>
      <c r="AC10613" s="104"/>
      <c r="AF10613" s="104"/>
      <c r="AG10613" s="104"/>
      <c r="AK10613" s="104"/>
      <c r="AL10613" s="104"/>
      <c r="AO10613" s="104"/>
      <c r="AP10613" s="104"/>
    </row>
    <row r="10614" spans="21:42" ht="15" customHeight="1" x14ac:dyDescent="0.25">
      <c r="U10614" s="104"/>
      <c r="AB10614" s="104"/>
      <c r="AC10614" s="104"/>
      <c r="AF10614" s="104"/>
      <c r="AG10614" s="104"/>
      <c r="AK10614" s="104"/>
      <c r="AL10614" s="104"/>
      <c r="AO10614" s="104"/>
      <c r="AP10614" s="104"/>
    </row>
    <row r="10615" spans="21:42" ht="15" customHeight="1" x14ac:dyDescent="0.25">
      <c r="U10615" s="104"/>
      <c r="AB10615" s="104"/>
      <c r="AC10615" s="104"/>
      <c r="AF10615" s="104"/>
      <c r="AG10615" s="104"/>
      <c r="AK10615" s="104"/>
      <c r="AL10615" s="104"/>
      <c r="AO10615" s="104"/>
      <c r="AP10615" s="104"/>
    </row>
    <row r="10616" spans="21:42" ht="15" customHeight="1" x14ac:dyDescent="0.25">
      <c r="U10616" s="104"/>
      <c r="AB10616" s="104"/>
      <c r="AC10616" s="104"/>
      <c r="AF10616" s="104"/>
      <c r="AG10616" s="104"/>
      <c r="AK10616" s="104"/>
      <c r="AL10616" s="104"/>
      <c r="AO10616" s="104"/>
      <c r="AP10616" s="104"/>
    </row>
    <row r="10617" spans="21:42" ht="15" customHeight="1" x14ac:dyDescent="0.25">
      <c r="U10617" s="104"/>
      <c r="AB10617" s="104"/>
      <c r="AC10617" s="104"/>
      <c r="AF10617" s="104"/>
      <c r="AG10617" s="104"/>
      <c r="AK10617" s="104"/>
      <c r="AL10617" s="104"/>
      <c r="AO10617" s="104"/>
      <c r="AP10617" s="104"/>
    </row>
    <row r="10618" spans="21:42" ht="15" customHeight="1" x14ac:dyDescent="0.25">
      <c r="U10618" s="104"/>
      <c r="AB10618" s="104"/>
      <c r="AC10618" s="104"/>
      <c r="AF10618" s="104"/>
      <c r="AG10618" s="104"/>
      <c r="AK10618" s="104"/>
      <c r="AL10618" s="104"/>
      <c r="AO10618" s="104"/>
      <c r="AP10618" s="104"/>
    </row>
    <row r="10619" spans="21:42" ht="15" customHeight="1" x14ac:dyDescent="0.25">
      <c r="U10619" s="104"/>
      <c r="AB10619" s="104"/>
      <c r="AC10619" s="104"/>
      <c r="AF10619" s="104"/>
      <c r="AG10619" s="104"/>
      <c r="AK10619" s="104"/>
      <c r="AL10619" s="104"/>
      <c r="AO10619" s="104"/>
      <c r="AP10619" s="104"/>
    </row>
    <row r="10620" spans="21:42" ht="15" customHeight="1" x14ac:dyDescent="0.25">
      <c r="U10620" s="104"/>
      <c r="AB10620" s="104"/>
      <c r="AC10620" s="104"/>
      <c r="AF10620" s="104"/>
      <c r="AG10620" s="104"/>
      <c r="AK10620" s="104"/>
      <c r="AL10620" s="104"/>
      <c r="AO10620" s="104"/>
      <c r="AP10620" s="104"/>
    </row>
    <row r="10621" spans="21:42" ht="15" customHeight="1" x14ac:dyDescent="0.25">
      <c r="U10621" s="104"/>
      <c r="AB10621" s="104"/>
      <c r="AC10621" s="104"/>
      <c r="AF10621" s="104"/>
      <c r="AG10621" s="104"/>
      <c r="AK10621" s="104"/>
      <c r="AL10621" s="104"/>
      <c r="AO10621" s="104"/>
      <c r="AP10621" s="104"/>
    </row>
    <row r="10622" spans="21:42" ht="15" customHeight="1" x14ac:dyDescent="0.25">
      <c r="U10622" s="104"/>
      <c r="AB10622" s="104"/>
      <c r="AC10622" s="104"/>
      <c r="AF10622" s="104"/>
      <c r="AG10622" s="104"/>
      <c r="AK10622" s="104"/>
      <c r="AL10622" s="104"/>
      <c r="AO10622" s="104"/>
      <c r="AP10622" s="104"/>
    </row>
    <row r="10623" spans="21:42" ht="15" customHeight="1" x14ac:dyDescent="0.25">
      <c r="U10623" s="104"/>
      <c r="AB10623" s="104"/>
      <c r="AC10623" s="104"/>
      <c r="AF10623" s="104"/>
      <c r="AG10623" s="104"/>
      <c r="AK10623" s="104"/>
      <c r="AL10623" s="104"/>
      <c r="AO10623" s="104"/>
      <c r="AP10623" s="104"/>
    </row>
    <row r="10624" spans="21:42" ht="15" customHeight="1" x14ac:dyDescent="0.25">
      <c r="U10624" s="104"/>
      <c r="AB10624" s="104"/>
      <c r="AC10624" s="104"/>
      <c r="AF10624" s="104"/>
      <c r="AG10624" s="104"/>
      <c r="AK10624" s="104"/>
      <c r="AL10624" s="104"/>
      <c r="AO10624" s="104"/>
      <c r="AP10624" s="104"/>
    </row>
    <row r="10625" spans="21:42" ht="15" customHeight="1" x14ac:dyDescent="0.25">
      <c r="U10625" s="104"/>
      <c r="AB10625" s="104"/>
      <c r="AC10625" s="104"/>
      <c r="AF10625" s="104"/>
      <c r="AG10625" s="104"/>
      <c r="AK10625" s="104"/>
      <c r="AL10625" s="104"/>
      <c r="AO10625" s="104"/>
      <c r="AP10625" s="104"/>
    </row>
    <row r="10626" spans="21:42" ht="15" customHeight="1" x14ac:dyDescent="0.25">
      <c r="U10626" s="104"/>
      <c r="AB10626" s="104"/>
      <c r="AC10626" s="104"/>
      <c r="AF10626" s="104"/>
      <c r="AG10626" s="104"/>
      <c r="AK10626" s="104"/>
      <c r="AL10626" s="104"/>
      <c r="AO10626" s="104"/>
      <c r="AP10626" s="104"/>
    </row>
    <row r="10627" spans="21:42" ht="15" customHeight="1" x14ac:dyDescent="0.25">
      <c r="U10627" s="104"/>
      <c r="AB10627" s="104"/>
      <c r="AC10627" s="104"/>
      <c r="AF10627" s="104"/>
      <c r="AG10627" s="104"/>
      <c r="AK10627" s="104"/>
      <c r="AL10627" s="104"/>
      <c r="AO10627" s="104"/>
      <c r="AP10627" s="104"/>
    </row>
    <row r="10628" spans="21:42" ht="15" customHeight="1" x14ac:dyDescent="0.25">
      <c r="U10628" s="104"/>
      <c r="AB10628" s="104"/>
      <c r="AC10628" s="104"/>
      <c r="AF10628" s="104"/>
      <c r="AG10628" s="104"/>
      <c r="AK10628" s="104"/>
      <c r="AL10628" s="104"/>
      <c r="AO10628" s="104"/>
      <c r="AP10628" s="104"/>
    </row>
    <row r="10629" spans="21:42" ht="15" customHeight="1" x14ac:dyDescent="0.25">
      <c r="U10629" s="104"/>
      <c r="AB10629" s="104"/>
      <c r="AC10629" s="104"/>
      <c r="AF10629" s="104"/>
      <c r="AG10629" s="104"/>
      <c r="AK10629" s="104"/>
      <c r="AL10629" s="104"/>
      <c r="AO10629" s="104"/>
      <c r="AP10629" s="104"/>
    </row>
    <row r="10630" spans="21:42" ht="15" customHeight="1" x14ac:dyDescent="0.25">
      <c r="U10630" s="104"/>
      <c r="AB10630" s="104"/>
      <c r="AC10630" s="104"/>
      <c r="AF10630" s="104"/>
      <c r="AG10630" s="104"/>
      <c r="AK10630" s="104"/>
      <c r="AL10630" s="104"/>
      <c r="AO10630" s="104"/>
      <c r="AP10630" s="104"/>
    </row>
    <row r="10631" spans="21:42" ht="15" customHeight="1" x14ac:dyDescent="0.25">
      <c r="U10631" s="104"/>
      <c r="AB10631" s="104"/>
      <c r="AC10631" s="104"/>
      <c r="AF10631" s="104"/>
      <c r="AG10631" s="104"/>
      <c r="AK10631" s="104"/>
      <c r="AL10631" s="104"/>
      <c r="AO10631" s="104"/>
      <c r="AP10631" s="104"/>
    </row>
    <row r="10632" spans="21:42" ht="15" customHeight="1" x14ac:dyDescent="0.25">
      <c r="U10632" s="104"/>
      <c r="AB10632" s="104"/>
      <c r="AC10632" s="104"/>
      <c r="AF10632" s="104"/>
      <c r="AG10632" s="104"/>
      <c r="AK10632" s="104"/>
      <c r="AL10632" s="104"/>
      <c r="AO10632" s="104"/>
      <c r="AP10632" s="104"/>
    </row>
    <row r="10633" spans="21:42" ht="15" customHeight="1" x14ac:dyDescent="0.25">
      <c r="U10633" s="104"/>
      <c r="AB10633" s="104"/>
      <c r="AC10633" s="104"/>
      <c r="AF10633" s="104"/>
      <c r="AG10633" s="104"/>
      <c r="AK10633" s="104"/>
      <c r="AL10633" s="104"/>
      <c r="AO10633" s="104"/>
      <c r="AP10633" s="104"/>
    </row>
    <row r="10634" spans="21:42" ht="15" customHeight="1" x14ac:dyDescent="0.25">
      <c r="U10634" s="104"/>
      <c r="AB10634" s="104"/>
      <c r="AC10634" s="104"/>
      <c r="AF10634" s="104"/>
      <c r="AG10634" s="104"/>
      <c r="AK10634" s="104"/>
      <c r="AL10634" s="104"/>
      <c r="AO10634" s="104"/>
      <c r="AP10634" s="104"/>
    </row>
    <row r="10635" spans="21:42" ht="15" customHeight="1" x14ac:dyDescent="0.25">
      <c r="U10635" s="104"/>
      <c r="AB10635" s="104"/>
      <c r="AC10635" s="104"/>
      <c r="AF10635" s="104"/>
      <c r="AG10635" s="104"/>
      <c r="AK10635" s="104"/>
      <c r="AL10635" s="104"/>
      <c r="AO10635" s="104"/>
      <c r="AP10635" s="104"/>
    </row>
    <row r="10636" spans="21:42" ht="15" customHeight="1" x14ac:dyDescent="0.25">
      <c r="U10636" s="104"/>
      <c r="AB10636" s="104"/>
      <c r="AC10636" s="104"/>
      <c r="AF10636" s="104"/>
      <c r="AG10636" s="104"/>
      <c r="AK10636" s="104"/>
      <c r="AL10636" s="104"/>
      <c r="AO10636" s="104"/>
      <c r="AP10636" s="104"/>
    </row>
    <row r="10637" spans="21:42" ht="15" customHeight="1" x14ac:dyDescent="0.25">
      <c r="U10637" s="104"/>
      <c r="AB10637" s="104"/>
      <c r="AC10637" s="104"/>
      <c r="AF10637" s="104"/>
      <c r="AG10637" s="104"/>
      <c r="AK10637" s="104"/>
      <c r="AL10637" s="104"/>
      <c r="AO10637" s="104"/>
      <c r="AP10637" s="104"/>
    </row>
    <row r="10638" spans="21:42" ht="15" customHeight="1" x14ac:dyDescent="0.25">
      <c r="U10638" s="104"/>
      <c r="AB10638" s="104"/>
      <c r="AC10638" s="104"/>
      <c r="AF10638" s="104"/>
      <c r="AG10638" s="104"/>
      <c r="AK10638" s="104"/>
      <c r="AL10638" s="104"/>
      <c r="AO10638" s="104"/>
      <c r="AP10638" s="104"/>
    </row>
    <row r="10639" spans="21:42" ht="15" customHeight="1" x14ac:dyDescent="0.25">
      <c r="U10639" s="104"/>
      <c r="AB10639" s="104"/>
      <c r="AC10639" s="104"/>
      <c r="AF10639" s="104"/>
      <c r="AG10639" s="104"/>
      <c r="AK10639" s="104"/>
      <c r="AL10639" s="104"/>
      <c r="AO10639" s="104"/>
      <c r="AP10639" s="104"/>
    </row>
    <row r="10640" spans="21:42" ht="15" customHeight="1" x14ac:dyDescent="0.25">
      <c r="U10640" s="104"/>
      <c r="AB10640" s="104"/>
      <c r="AC10640" s="104"/>
      <c r="AF10640" s="104"/>
      <c r="AG10640" s="104"/>
      <c r="AK10640" s="104"/>
      <c r="AL10640" s="104"/>
      <c r="AO10640" s="104"/>
      <c r="AP10640" s="104"/>
    </row>
    <row r="10641" spans="21:42" ht="15" customHeight="1" x14ac:dyDescent="0.25">
      <c r="U10641" s="104"/>
      <c r="AB10641" s="104"/>
      <c r="AC10641" s="104"/>
      <c r="AF10641" s="104"/>
      <c r="AG10641" s="104"/>
      <c r="AK10641" s="104"/>
      <c r="AL10641" s="104"/>
      <c r="AO10641" s="104"/>
      <c r="AP10641" s="104"/>
    </row>
    <row r="10642" spans="21:42" ht="15" customHeight="1" x14ac:dyDescent="0.25">
      <c r="U10642" s="104"/>
      <c r="AB10642" s="104"/>
      <c r="AC10642" s="104"/>
      <c r="AF10642" s="104"/>
      <c r="AG10642" s="104"/>
      <c r="AK10642" s="104"/>
      <c r="AL10642" s="104"/>
      <c r="AO10642" s="104"/>
      <c r="AP10642" s="104"/>
    </row>
    <row r="10643" spans="21:42" ht="15" customHeight="1" x14ac:dyDescent="0.25">
      <c r="U10643" s="104"/>
      <c r="AB10643" s="104"/>
      <c r="AC10643" s="104"/>
      <c r="AF10643" s="104"/>
      <c r="AG10643" s="104"/>
      <c r="AK10643" s="104"/>
      <c r="AL10643" s="104"/>
      <c r="AO10643" s="104"/>
      <c r="AP10643" s="104"/>
    </row>
    <row r="10644" spans="21:42" ht="15" customHeight="1" x14ac:dyDescent="0.25">
      <c r="U10644" s="104"/>
      <c r="AB10644" s="104"/>
      <c r="AC10644" s="104"/>
      <c r="AF10644" s="104"/>
      <c r="AG10644" s="104"/>
      <c r="AK10644" s="104"/>
      <c r="AL10644" s="104"/>
      <c r="AO10644" s="104"/>
      <c r="AP10644" s="104"/>
    </row>
    <row r="10645" spans="21:42" ht="15" customHeight="1" x14ac:dyDescent="0.25">
      <c r="U10645" s="104"/>
      <c r="AB10645" s="104"/>
      <c r="AC10645" s="104"/>
      <c r="AF10645" s="104"/>
      <c r="AG10645" s="104"/>
      <c r="AK10645" s="104"/>
      <c r="AL10645" s="104"/>
      <c r="AO10645" s="104"/>
      <c r="AP10645" s="104"/>
    </row>
    <row r="10646" spans="21:42" ht="15" customHeight="1" x14ac:dyDescent="0.25">
      <c r="U10646" s="104"/>
      <c r="AB10646" s="104"/>
      <c r="AC10646" s="104"/>
      <c r="AF10646" s="104"/>
      <c r="AG10646" s="104"/>
      <c r="AK10646" s="104"/>
      <c r="AL10646" s="104"/>
      <c r="AO10646" s="104"/>
      <c r="AP10646" s="104"/>
    </row>
    <row r="10647" spans="21:42" ht="15" customHeight="1" x14ac:dyDescent="0.25">
      <c r="U10647" s="104"/>
      <c r="AB10647" s="104"/>
      <c r="AC10647" s="104"/>
      <c r="AF10647" s="104"/>
      <c r="AG10647" s="104"/>
      <c r="AK10647" s="104"/>
      <c r="AL10647" s="104"/>
      <c r="AO10647" s="104"/>
      <c r="AP10647" s="104"/>
    </row>
    <row r="10648" spans="21:42" ht="15" customHeight="1" x14ac:dyDescent="0.25">
      <c r="U10648" s="104"/>
      <c r="AB10648" s="104"/>
      <c r="AC10648" s="104"/>
      <c r="AF10648" s="104"/>
      <c r="AG10648" s="104"/>
      <c r="AK10648" s="104"/>
      <c r="AL10648" s="104"/>
      <c r="AO10648" s="104"/>
      <c r="AP10648" s="104"/>
    </row>
    <row r="10649" spans="21:42" ht="15" customHeight="1" x14ac:dyDescent="0.25">
      <c r="U10649" s="104"/>
      <c r="AB10649" s="104"/>
      <c r="AC10649" s="104"/>
      <c r="AF10649" s="104"/>
      <c r="AG10649" s="104"/>
      <c r="AK10649" s="104"/>
      <c r="AL10649" s="104"/>
      <c r="AO10649" s="104"/>
      <c r="AP10649" s="104"/>
    </row>
    <row r="10650" spans="21:42" ht="15" customHeight="1" x14ac:dyDescent="0.25">
      <c r="U10650" s="104"/>
      <c r="AB10650" s="104"/>
      <c r="AC10650" s="104"/>
      <c r="AF10650" s="104"/>
      <c r="AG10650" s="104"/>
      <c r="AK10650" s="104"/>
      <c r="AL10650" s="104"/>
      <c r="AO10650" s="104"/>
      <c r="AP10650" s="104"/>
    </row>
    <row r="10651" spans="21:42" ht="15" customHeight="1" x14ac:dyDescent="0.25">
      <c r="U10651" s="104"/>
      <c r="AB10651" s="104"/>
      <c r="AC10651" s="104"/>
      <c r="AF10651" s="104"/>
      <c r="AG10651" s="104"/>
      <c r="AK10651" s="104"/>
      <c r="AL10651" s="104"/>
      <c r="AO10651" s="104"/>
      <c r="AP10651" s="104"/>
    </row>
    <row r="10652" spans="21:42" ht="15" customHeight="1" x14ac:dyDescent="0.25">
      <c r="U10652" s="104"/>
      <c r="AB10652" s="104"/>
      <c r="AC10652" s="104"/>
      <c r="AF10652" s="104"/>
      <c r="AG10652" s="104"/>
      <c r="AK10652" s="104"/>
      <c r="AL10652" s="104"/>
      <c r="AO10652" s="104"/>
      <c r="AP10652" s="104"/>
    </row>
    <row r="10653" spans="21:42" ht="15" customHeight="1" x14ac:dyDescent="0.25">
      <c r="U10653" s="104"/>
      <c r="AB10653" s="104"/>
      <c r="AC10653" s="104"/>
      <c r="AF10653" s="104"/>
      <c r="AG10653" s="104"/>
      <c r="AK10653" s="104"/>
      <c r="AL10653" s="104"/>
      <c r="AO10653" s="104"/>
      <c r="AP10653" s="104"/>
    </row>
    <row r="10654" spans="21:42" ht="15" customHeight="1" x14ac:dyDescent="0.25">
      <c r="U10654" s="104"/>
      <c r="AB10654" s="104"/>
      <c r="AC10654" s="104"/>
      <c r="AF10654" s="104"/>
      <c r="AG10654" s="104"/>
      <c r="AK10654" s="104"/>
      <c r="AL10654" s="104"/>
      <c r="AO10654" s="104"/>
      <c r="AP10654" s="104"/>
    </row>
    <row r="10655" spans="21:42" ht="15" customHeight="1" x14ac:dyDescent="0.25">
      <c r="U10655" s="104"/>
      <c r="AB10655" s="104"/>
      <c r="AC10655" s="104"/>
      <c r="AF10655" s="104"/>
      <c r="AG10655" s="104"/>
      <c r="AK10655" s="104"/>
      <c r="AL10655" s="104"/>
      <c r="AO10655" s="104"/>
      <c r="AP10655" s="104"/>
    </row>
    <row r="10656" spans="21:42" ht="15" customHeight="1" x14ac:dyDescent="0.25">
      <c r="U10656" s="104"/>
      <c r="AB10656" s="104"/>
      <c r="AC10656" s="104"/>
      <c r="AF10656" s="104"/>
      <c r="AG10656" s="104"/>
      <c r="AK10656" s="104"/>
      <c r="AL10656" s="104"/>
      <c r="AO10656" s="104"/>
      <c r="AP10656" s="104"/>
    </row>
    <row r="10657" spans="21:42" ht="15" customHeight="1" x14ac:dyDescent="0.25">
      <c r="U10657" s="104"/>
      <c r="AB10657" s="104"/>
      <c r="AC10657" s="104"/>
      <c r="AF10657" s="104"/>
      <c r="AG10657" s="104"/>
      <c r="AK10657" s="104"/>
      <c r="AL10657" s="104"/>
      <c r="AO10657" s="104"/>
      <c r="AP10657" s="104"/>
    </row>
    <row r="10658" spans="21:42" ht="15" customHeight="1" x14ac:dyDescent="0.25">
      <c r="U10658" s="104"/>
      <c r="AB10658" s="104"/>
      <c r="AC10658" s="104"/>
      <c r="AF10658" s="104"/>
      <c r="AG10658" s="104"/>
      <c r="AK10658" s="104"/>
      <c r="AL10658" s="104"/>
      <c r="AO10658" s="104"/>
      <c r="AP10658" s="104"/>
    </row>
    <row r="10659" spans="21:42" ht="15" customHeight="1" x14ac:dyDescent="0.25">
      <c r="U10659" s="104"/>
      <c r="AB10659" s="104"/>
      <c r="AC10659" s="104"/>
      <c r="AF10659" s="104"/>
      <c r="AG10659" s="104"/>
      <c r="AK10659" s="104"/>
      <c r="AL10659" s="104"/>
      <c r="AO10659" s="104"/>
      <c r="AP10659" s="104"/>
    </row>
    <row r="10660" spans="21:42" ht="15" customHeight="1" x14ac:dyDescent="0.25">
      <c r="U10660" s="104"/>
      <c r="AB10660" s="104"/>
      <c r="AC10660" s="104"/>
      <c r="AF10660" s="104"/>
      <c r="AG10660" s="104"/>
      <c r="AK10660" s="104"/>
      <c r="AL10660" s="104"/>
      <c r="AO10660" s="104"/>
      <c r="AP10660" s="104"/>
    </row>
    <row r="10661" spans="21:42" ht="15" customHeight="1" x14ac:dyDescent="0.25">
      <c r="U10661" s="104"/>
      <c r="AB10661" s="104"/>
      <c r="AC10661" s="104"/>
      <c r="AF10661" s="104"/>
      <c r="AG10661" s="104"/>
      <c r="AK10661" s="104"/>
      <c r="AL10661" s="104"/>
      <c r="AO10661" s="104"/>
      <c r="AP10661" s="104"/>
    </row>
    <row r="10662" spans="21:42" ht="15" customHeight="1" x14ac:dyDescent="0.25">
      <c r="U10662" s="104"/>
      <c r="AB10662" s="104"/>
      <c r="AC10662" s="104"/>
      <c r="AF10662" s="104"/>
      <c r="AG10662" s="104"/>
      <c r="AK10662" s="104"/>
      <c r="AL10662" s="104"/>
      <c r="AO10662" s="104"/>
      <c r="AP10662" s="104"/>
    </row>
    <row r="10663" spans="21:42" ht="15" customHeight="1" x14ac:dyDescent="0.25">
      <c r="U10663" s="104"/>
      <c r="AB10663" s="104"/>
      <c r="AC10663" s="104"/>
      <c r="AF10663" s="104"/>
      <c r="AG10663" s="104"/>
      <c r="AK10663" s="104"/>
      <c r="AL10663" s="104"/>
      <c r="AO10663" s="104"/>
      <c r="AP10663" s="104"/>
    </row>
    <row r="10664" spans="21:42" ht="15" customHeight="1" x14ac:dyDescent="0.25">
      <c r="U10664" s="104"/>
      <c r="AB10664" s="104"/>
      <c r="AC10664" s="104"/>
      <c r="AF10664" s="104"/>
      <c r="AG10664" s="104"/>
      <c r="AK10664" s="104"/>
      <c r="AL10664" s="104"/>
      <c r="AO10664" s="104"/>
      <c r="AP10664" s="104"/>
    </row>
    <row r="10665" spans="21:42" ht="15" customHeight="1" x14ac:dyDescent="0.25">
      <c r="U10665" s="104"/>
      <c r="AB10665" s="104"/>
      <c r="AC10665" s="104"/>
      <c r="AF10665" s="104"/>
      <c r="AG10665" s="104"/>
      <c r="AK10665" s="104"/>
      <c r="AL10665" s="104"/>
      <c r="AO10665" s="104"/>
      <c r="AP10665" s="104"/>
    </row>
    <row r="10666" spans="21:42" ht="15" customHeight="1" x14ac:dyDescent="0.25">
      <c r="U10666" s="104"/>
      <c r="AB10666" s="104"/>
      <c r="AC10666" s="104"/>
      <c r="AF10666" s="104"/>
      <c r="AG10666" s="104"/>
      <c r="AK10666" s="104"/>
      <c r="AL10666" s="104"/>
      <c r="AO10666" s="104"/>
      <c r="AP10666" s="104"/>
    </row>
    <row r="10667" spans="21:42" ht="15" customHeight="1" x14ac:dyDescent="0.25">
      <c r="U10667" s="104"/>
      <c r="AB10667" s="104"/>
      <c r="AC10667" s="104"/>
      <c r="AF10667" s="104"/>
      <c r="AG10667" s="104"/>
      <c r="AK10667" s="104"/>
      <c r="AL10667" s="104"/>
      <c r="AO10667" s="104"/>
      <c r="AP10667" s="104"/>
    </row>
    <row r="10668" spans="21:42" ht="15" customHeight="1" x14ac:dyDescent="0.25">
      <c r="U10668" s="104"/>
      <c r="AB10668" s="104"/>
      <c r="AC10668" s="104"/>
      <c r="AF10668" s="104"/>
      <c r="AG10668" s="104"/>
      <c r="AK10668" s="104"/>
      <c r="AL10668" s="104"/>
      <c r="AO10668" s="104"/>
      <c r="AP10668" s="104"/>
    </row>
    <row r="10669" spans="21:42" ht="15" customHeight="1" x14ac:dyDescent="0.25">
      <c r="U10669" s="104"/>
      <c r="AB10669" s="104"/>
      <c r="AC10669" s="104"/>
      <c r="AF10669" s="104"/>
      <c r="AG10669" s="104"/>
      <c r="AK10669" s="104"/>
      <c r="AL10669" s="104"/>
      <c r="AO10669" s="104"/>
      <c r="AP10669" s="104"/>
    </row>
    <row r="10670" spans="21:42" ht="15" customHeight="1" x14ac:dyDescent="0.25">
      <c r="U10670" s="104"/>
      <c r="AB10670" s="104"/>
      <c r="AC10670" s="104"/>
      <c r="AF10670" s="104"/>
      <c r="AG10670" s="104"/>
      <c r="AK10670" s="104"/>
      <c r="AL10670" s="104"/>
      <c r="AO10670" s="104"/>
      <c r="AP10670" s="104"/>
    </row>
    <row r="10671" spans="21:42" ht="15" customHeight="1" x14ac:dyDescent="0.25">
      <c r="U10671" s="104"/>
      <c r="AB10671" s="104"/>
      <c r="AC10671" s="104"/>
      <c r="AF10671" s="104"/>
      <c r="AG10671" s="104"/>
      <c r="AK10671" s="104"/>
      <c r="AL10671" s="104"/>
      <c r="AO10671" s="104"/>
      <c r="AP10671" s="104"/>
    </row>
    <row r="10672" spans="21:42" ht="15" customHeight="1" x14ac:dyDescent="0.25">
      <c r="U10672" s="104"/>
      <c r="AB10672" s="104"/>
      <c r="AC10672" s="104"/>
      <c r="AF10672" s="104"/>
      <c r="AG10672" s="104"/>
      <c r="AK10672" s="104"/>
      <c r="AL10672" s="104"/>
      <c r="AO10672" s="104"/>
      <c r="AP10672" s="104"/>
    </row>
    <row r="10673" spans="21:42" ht="15" customHeight="1" x14ac:dyDescent="0.25">
      <c r="U10673" s="104"/>
      <c r="AB10673" s="104"/>
      <c r="AC10673" s="104"/>
      <c r="AF10673" s="104"/>
      <c r="AG10673" s="104"/>
      <c r="AK10673" s="104"/>
      <c r="AL10673" s="104"/>
      <c r="AO10673" s="104"/>
      <c r="AP10673" s="104"/>
    </row>
    <row r="10674" spans="21:42" ht="15" customHeight="1" x14ac:dyDescent="0.25">
      <c r="U10674" s="104"/>
      <c r="AB10674" s="104"/>
      <c r="AC10674" s="104"/>
      <c r="AF10674" s="104"/>
      <c r="AG10674" s="104"/>
      <c r="AK10674" s="104"/>
      <c r="AL10674" s="104"/>
      <c r="AO10674" s="104"/>
      <c r="AP10674" s="104"/>
    </row>
    <row r="10675" spans="21:42" ht="15" customHeight="1" x14ac:dyDescent="0.25">
      <c r="U10675" s="104"/>
      <c r="AB10675" s="104"/>
      <c r="AC10675" s="104"/>
      <c r="AF10675" s="104"/>
      <c r="AG10675" s="104"/>
      <c r="AK10675" s="104"/>
      <c r="AL10675" s="104"/>
      <c r="AO10675" s="104"/>
      <c r="AP10675" s="104"/>
    </row>
    <row r="10676" spans="21:42" ht="15" customHeight="1" x14ac:dyDescent="0.25">
      <c r="U10676" s="104"/>
      <c r="AB10676" s="104"/>
      <c r="AC10676" s="104"/>
      <c r="AF10676" s="104"/>
      <c r="AG10676" s="104"/>
      <c r="AK10676" s="104"/>
      <c r="AL10676" s="104"/>
      <c r="AO10676" s="104"/>
      <c r="AP10676" s="104"/>
    </row>
    <row r="10677" spans="21:42" ht="15" customHeight="1" x14ac:dyDescent="0.25">
      <c r="U10677" s="104"/>
      <c r="AB10677" s="104"/>
      <c r="AC10677" s="104"/>
      <c r="AF10677" s="104"/>
      <c r="AG10677" s="104"/>
      <c r="AK10677" s="104"/>
      <c r="AL10677" s="104"/>
      <c r="AO10677" s="104"/>
      <c r="AP10677" s="104"/>
    </row>
    <row r="10678" spans="21:42" ht="15" customHeight="1" x14ac:dyDescent="0.25">
      <c r="U10678" s="104"/>
      <c r="AB10678" s="104"/>
      <c r="AC10678" s="104"/>
      <c r="AF10678" s="104"/>
      <c r="AG10678" s="104"/>
      <c r="AK10678" s="104"/>
      <c r="AL10678" s="104"/>
      <c r="AO10678" s="104"/>
      <c r="AP10678" s="104"/>
    </row>
    <row r="10679" spans="21:42" ht="15" customHeight="1" x14ac:dyDescent="0.25">
      <c r="U10679" s="104"/>
      <c r="AB10679" s="104"/>
      <c r="AC10679" s="104"/>
      <c r="AF10679" s="104"/>
      <c r="AG10679" s="104"/>
      <c r="AK10679" s="104"/>
      <c r="AL10679" s="104"/>
      <c r="AO10679" s="104"/>
      <c r="AP10679" s="104"/>
    </row>
    <row r="10680" spans="21:42" ht="15" customHeight="1" x14ac:dyDescent="0.25">
      <c r="U10680" s="104"/>
      <c r="AB10680" s="104"/>
      <c r="AC10680" s="104"/>
      <c r="AF10680" s="104"/>
      <c r="AG10680" s="104"/>
      <c r="AK10680" s="104"/>
      <c r="AL10680" s="104"/>
      <c r="AO10680" s="104"/>
      <c r="AP10680" s="104"/>
    </row>
    <row r="10681" spans="21:42" ht="15" customHeight="1" x14ac:dyDescent="0.25">
      <c r="U10681" s="104"/>
      <c r="AB10681" s="104"/>
      <c r="AC10681" s="104"/>
      <c r="AF10681" s="104"/>
      <c r="AG10681" s="104"/>
      <c r="AK10681" s="104"/>
      <c r="AL10681" s="104"/>
      <c r="AO10681" s="104"/>
      <c r="AP10681" s="104"/>
    </row>
    <row r="10682" spans="21:42" ht="15" customHeight="1" x14ac:dyDescent="0.25">
      <c r="U10682" s="104"/>
      <c r="AB10682" s="104"/>
      <c r="AC10682" s="104"/>
      <c r="AF10682" s="104"/>
      <c r="AG10682" s="104"/>
      <c r="AK10682" s="104"/>
      <c r="AL10682" s="104"/>
      <c r="AO10682" s="104"/>
      <c r="AP10682" s="104"/>
    </row>
    <row r="10683" spans="21:42" ht="15" customHeight="1" x14ac:dyDescent="0.25">
      <c r="U10683" s="104"/>
      <c r="AB10683" s="104"/>
      <c r="AC10683" s="104"/>
      <c r="AF10683" s="104"/>
      <c r="AG10683" s="104"/>
      <c r="AK10683" s="104"/>
      <c r="AL10683" s="104"/>
      <c r="AO10683" s="104"/>
      <c r="AP10683" s="104"/>
    </row>
    <row r="10684" spans="21:42" ht="15" customHeight="1" x14ac:dyDescent="0.25">
      <c r="U10684" s="104"/>
      <c r="AB10684" s="104"/>
      <c r="AC10684" s="104"/>
      <c r="AF10684" s="104"/>
      <c r="AG10684" s="104"/>
      <c r="AK10684" s="104"/>
      <c r="AL10684" s="104"/>
      <c r="AO10684" s="104"/>
      <c r="AP10684" s="104"/>
    </row>
    <row r="10685" spans="21:42" ht="15" customHeight="1" x14ac:dyDescent="0.25">
      <c r="U10685" s="104"/>
      <c r="AB10685" s="104"/>
      <c r="AC10685" s="104"/>
      <c r="AF10685" s="104"/>
      <c r="AG10685" s="104"/>
      <c r="AK10685" s="104"/>
      <c r="AL10685" s="104"/>
      <c r="AO10685" s="104"/>
      <c r="AP10685" s="104"/>
    </row>
    <row r="10686" spans="21:42" ht="15" customHeight="1" x14ac:dyDescent="0.25">
      <c r="U10686" s="104"/>
      <c r="AB10686" s="104"/>
      <c r="AC10686" s="104"/>
      <c r="AF10686" s="104"/>
      <c r="AG10686" s="104"/>
      <c r="AK10686" s="104"/>
      <c r="AL10686" s="104"/>
      <c r="AO10686" s="104"/>
      <c r="AP10686" s="104"/>
    </row>
    <row r="10687" spans="21:42" ht="15" customHeight="1" x14ac:dyDescent="0.25">
      <c r="U10687" s="104"/>
      <c r="AB10687" s="104"/>
      <c r="AC10687" s="104"/>
      <c r="AF10687" s="104"/>
      <c r="AG10687" s="104"/>
      <c r="AK10687" s="104"/>
      <c r="AL10687" s="104"/>
      <c r="AO10687" s="104"/>
      <c r="AP10687" s="104"/>
    </row>
    <row r="10688" spans="21:42" ht="15" customHeight="1" x14ac:dyDescent="0.25">
      <c r="U10688" s="104"/>
      <c r="AB10688" s="104"/>
      <c r="AC10688" s="104"/>
      <c r="AF10688" s="104"/>
      <c r="AG10688" s="104"/>
      <c r="AK10688" s="104"/>
      <c r="AL10688" s="104"/>
      <c r="AO10688" s="104"/>
      <c r="AP10688" s="104"/>
    </row>
    <row r="10689" spans="21:42" ht="15" customHeight="1" x14ac:dyDescent="0.25">
      <c r="U10689" s="104"/>
      <c r="AB10689" s="104"/>
      <c r="AC10689" s="104"/>
      <c r="AF10689" s="104"/>
      <c r="AG10689" s="104"/>
      <c r="AK10689" s="104"/>
      <c r="AL10689" s="104"/>
      <c r="AO10689" s="104"/>
      <c r="AP10689" s="104"/>
    </row>
    <row r="10690" spans="21:42" ht="15" customHeight="1" x14ac:dyDescent="0.25">
      <c r="U10690" s="104"/>
      <c r="AB10690" s="104"/>
      <c r="AC10690" s="104"/>
      <c r="AF10690" s="104"/>
      <c r="AG10690" s="104"/>
      <c r="AK10690" s="104"/>
      <c r="AL10690" s="104"/>
      <c r="AO10690" s="104"/>
      <c r="AP10690" s="104"/>
    </row>
    <row r="10691" spans="21:42" ht="15" customHeight="1" x14ac:dyDescent="0.25">
      <c r="U10691" s="104"/>
      <c r="AB10691" s="104"/>
      <c r="AC10691" s="104"/>
      <c r="AF10691" s="104"/>
      <c r="AG10691" s="104"/>
      <c r="AK10691" s="104"/>
      <c r="AL10691" s="104"/>
      <c r="AO10691" s="104"/>
      <c r="AP10691" s="104"/>
    </row>
    <row r="10692" spans="21:42" ht="15" customHeight="1" x14ac:dyDescent="0.25">
      <c r="U10692" s="104"/>
      <c r="AB10692" s="104"/>
      <c r="AC10692" s="104"/>
      <c r="AF10692" s="104"/>
      <c r="AG10692" s="104"/>
      <c r="AK10692" s="104"/>
      <c r="AL10692" s="104"/>
      <c r="AO10692" s="104"/>
      <c r="AP10692" s="104"/>
    </row>
    <row r="10693" spans="21:42" ht="15" customHeight="1" x14ac:dyDescent="0.25">
      <c r="U10693" s="104"/>
      <c r="AB10693" s="104"/>
      <c r="AC10693" s="104"/>
      <c r="AF10693" s="104"/>
      <c r="AG10693" s="104"/>
      <c r="AK10693" s="104"/>
      <c r="AL10693" s="104"/>
      <c r="AO10693" s="104"/>
      <c r="AP10693" s="104"/>
    </row>
    <row r="10694" spans="21:42" ht="15" customHeight="1" x14ac:dyDescent="0.25">
      <c r="U10694" s="104"/>
      <c r="AB10694" s="104"/>
      <c r="AC10694" s="104"/>
      <c r="AF10694" s="104"/>
      <c r="AG10694" s="104"/>
      <c r="AK10694" s="104"/>
      <c r="AL10694" s="104"/>
      <c r="AO10694" s="104"/>
      <c r="AP10694" s="104"/>
    </row>
    <row r="10695" spans="21:42" ht="15" customHeight="1" x14ac:dyDescent="0.25">
      <c r="U10695" s="104"/>
      <c r="AB10695" s="104"/>
      <c r="AC10695" s="104"/>
      <c r="AF10695" s="104"/>
      <c r="AG10695" s="104"/>
      <c r="AK10695" s="104"/>
      <c r="AL10695" s="104"/>
      <c r="AO10695" s="104"/>
      <c r="AP10695" s="104"/>
    </row>
    <row r="10696" spans="21:42" ht="15" customHeight="1" x14ac:dyDescent="0.25">
      <c r="U10696" s="104"/>
      <c r="AB10696" s="104"/>
      <c r="AC10696" s="104"/>
      <c r="AF10696" s="104"/>
      <c r="AG10696" s="104"/>
      <c r="AK10696" s="104"/>
      <c r="AL10696" s="104"/>
      <c r="AO10696" s="104"/>
      <c r="AP10696" s="104"/>
    </row>
    <row r="10697" spans="21:42" ht="15" customHeight="1" x14ac:dyDescent="0.25">
      <c r="U10697" s="104"/>
      <c r="AB10697" s="104"/>
      <c r="AC10697" s="104"/>
      <c r="AF10697" s="104"/>
      <c r="AG10697" s="104"/>
      <c r="AK10697" s="104"/>
      <c r="AL10697" s="104"/>
      <c r="AO10697" s="104"/>
      <c r="AP10697" s="104"/>
    </row>
    <row r="10698" spans="21:42" ht="15" customHeight="1" x14ac:dyDescent="0.25">
      <c r="U10698" s="104"/>
      <c r="AB10698" s="104"/>
      <c r="AC10698" s="104"/>
      <c r="AF10698" s="104"/>
      <c r="AG10698" s="104"/>
      <c r="AK10698" s="104"/>
      <c r="AL10698" s="104"/>
      <c r="AO10698" s="104"/>
      <c r="AP10698" s="104"/>
    </row>
    <row r="10699" spans="21:42" ht="15" customHeight="1" x14ac:dyDescent="0.25">
      <c r="U10699" s="104"/>
      <c r="AB10699" s="104"/>
      <c r="AC10699" s="104"/>
      <c r="AF10699" s="104"/>
      <c r="AG10699" s="104"/>
      <c r="AK10699" s="104"/>
      <c r="AL10699" s="104"/>
      <c r="AO10699" s="104"/>
      <c r="AP10699" s="104"/>
    </row>
    <row r="10700" spans="21:42" ht="15" customHeight="1" x14ac:dyDescent="0.25">
      <c r="U10700" s="104"/>
      <c r="AB10700" s="104"/>
      <c r="AC10700" s="104"/>
      <c r="AF10700" s="104"/>
      <c r="AG10700" s="104"/>
      <c r="AK10700" s="104"/>
      <c r="AL10700" s="104"/>
      <c r="AO10700" s="104"/>
      <c r="AP10700" s="104"/>
    </row>
    <row r="10701" spans="21:42" ht="15" customHeight="1" x14ac:dyDescent="0.25">
      <c r="U10701" s="104"/>
      <c r="AB10701" s="104"/>
      <c r="AC10701" s="104"/>
      <c r="AF10701" s="104"/>
      <c r="AG10701" s="104"/>
      <c r="AK10701" s="104"/>
      <c r="AL10701" s="104"/>
      <c r="AO10701" s="104"/>
      <c r="AP10701" s="104"/>
    </row>
    <row r="10702" spans="21:42" ht="15" customHeight="1" x14ac:dyDescent="0.25">
      <c r="U10702" s="104"/>
      <c r="AB10702" s="104"/>
      <c r="AC10702" s="104"/>
      <c r="AF10702" s="104"/>
      <c r="AG10702" s="104"/>
      <c r="AK10702" s="104"/>
      <c r="AL10702" s="104"/>
      <c r="AO10702" s="104"/>
      <c r="AP10702" s="104"/>
    </row>
    <row r="10703" spans="21:42" ht="15" customHeight="1" x14ac:dyDescent="0.25">
      <c r="U10703" s="104"/>
      <c r="AB10703" s="104"/>
      <c r="AC10703" s="104"/>
      <c r="AF10703" s="104"/>
      <c r="AG10703" s="104"/>
      <c r="AK10703" s="104"/>
      <c r="AL10703" s="104"/>
      <c r="AO10703" s="104"/>
      <c r="AP10703" s="104"/>
    </row>
    <row r="10704" spans="21:42" ht="15" customHeight="1" x14ac:dyDescent="0.25">
      <c r="U10704" s="104"/>
      <c r="AB10704" s="104"/>
      <c r="AC10704" s="104"/>
      <c r="AF10704" s="104"/>
      <c r="AG10704" s="104"/>
      <c r="AK10704" s="104"/>
      <c r="AL10704" s="104"/>
      <c r="AO10704" s="104"/>
      <c r="AP10704" s="104"/>
    </row>
    <row r="10705" spans="21:42" ht="15" customHeight="1" x14ac:dyDescent="0.25">
      <c r="U10705" s="104"/>
      <c r="AB10705" s="104"/>
      <c r="AC10705" s="104"/>
      <c r="AF10705" s="104"/>
      <c r="AG10705" s="104"/>
      <c r="AK10705" s="104"/>
      <c r="AL10705" s="104"/>
      <c r="AO10705" s="104"/>
      <c r="AP10705" s="104"/>
    </row>
    <row r="10706" spans="21:42" ht="15" customHeight="1" x14ac:dyDescent="0.25">
      <c r="U10706" s="104"/>
      <c r="AB10706" s="104"/>
      <c r="AC10706" s="104"/>
      <c r="AF10706" s="104"/>
      <c r="AG10706" s="104"/>
      <c r="AK10706" s="104"/>
      <c r="AL10706" s="104"/>
      <c r="AO10706" s="104"/>
      <c r="AP10706" s="104"/>
    </row>
    <row r="10707" spans="21:42" ht="15" customHeight="1" x14ac:dyDescent="0.25">
      <c r="U10707" s="104"/>
      <c r="AB10707" s="104"/>
      <c r="AC10707" s="104"/>
      <c r="AF10707" s="104"/>
      <c r="AG10707" s="104"/>
      <c r="AK10707" s="104"/>
      <c r="AL10707" s="104"/>
      <c r="AO10707" s="104"/>
      <c r="AP10707" s="104"/>
    </row>
    <row r="10708" spans="21:42" ht="15" customHeight="1" x14ac:dyDescent="0.25">
      <c r="U10708" s="104"/>
      <c r="AB10708" s="104"/>
      <c r="AC10708" s="104"/>
      <c r="AF10708" s="104"/>
      <c r="AG10708" s="104"/>
      <c r="AK10708" s="104"/>
      <c r="AL10708" s="104"/>
      <c r="AO10708" s="104"/>
      <c r="AP10708" s="104"/>
    </row>
    <row r="10709" spans="21:42" ht="15" customHeight="1" x14ac:dyDescent="0.25">
      <c r="U10709" s="104"/>
      <c r="AB10709" s="104"/>
      <c r="AC10709" s="104"/>
      <c r="AF10709" s="104"/>
      <c r="AG10709" s="104"/>
      <c r="AK10709" s="104"/>
      <c r="AL10709" s="104"/>
      <c r="AO10709" s="104"/>
      <c r="AP10709" s="104"/>
    </row>
    <row r="10710" spans="21:42" ht="15" customHeight="1" x14ac:dyDescent="0.25">
      <c r="U10710" s="104"/>
      <c r="AB10710" s="104"/>
      <c r="AC10710" s="104"/>
      <c r="AF10710" s="104"/>
      <c r="AG10710" s="104"/>
      <c r="AK10710" s="104"/>
      <c r="AL10710" s="104"/>
      <c r="AO10710" s="104"/>
      <c r="AP10710" s="104"/>
    </row>
    <row r="10711" spans="21:42" ht="15" customHeight="1" x14ac:dyDescent="0.25">
      <c r="U10711" s="104"/>
      <c r="AB10711" s="104"/>
      <c r="AC10711" s="104"/>
      <c r="AF10711" s="104"/>
      <c r="AG10711" s="104"/>
      <c r="AK10711" s="104"/>
      <c r="AL10711" s="104"/>
      <c r="AO10711" s="104"/>
      <c r="AP10711" s="104"/>
    </row>
    <row r="10712" spans="21:42" ht="15" customHeight="1" x14ac:dyDescent="0.25">
      <c r="U10712" s="104"/>
      <c r="AB10712" s="104"/>
      <c r="AC10712" s="104"/>
      <c r="AF10712" s="104"/>
      <c r="AG10712" s="104"/>
      <c r="AK10712" s="104"/>
      <c r="AL10712" s="104"/>
      <c r="AO10712" s="104"/>
      <c r="AP10712" s="104"/>
    </row>
    <row r="10713" spans="21:42" ht="15" customHeight="1" x14ac:dyDescent="0.25">
      <c r="U10713" s="104"/>
      <c r="AB10713" s="104"/>
      <c r="AC10713" s="104"/>
      <c r="AF10713" s="104"/>
      <c r="AG10713" s="104"/>
      <c r="AK10713" s="104"/>
      <c r="AL10713" s="104"/>
      <c r="AO10713" s="104"/>
      <c r="AP10713" s="104"/>
    </row>
    <row r="10714" spans="21:42" ht="15" customHeight="1" x14ac:dyDescent="0.25">
      <c r="U10714" s="104"/>
      <c r="AB10714" s="104"/>
      <c r="AC10714" s="104"/>
      <c r="AF10714" s="104"/>
      <c r="AG10714" s="104"/>
      <c r="AK10714" s="104"/>
      <c r="AL10714" s="104"/>
      <c r="AO10714" s="104"/>
      <c r="AP10714" s="104"/>
    </row>
    <row r="10715" spans="21:42" ht="15" customHeight="1" x14ac:dyDescent="0.25">
      <c r="U10715" s="104"/>
      <c r="AB10715" s="104"/>
      <c r="AC10715" s="104"/>
      <c r="AF10715" s="104"/>
      <c r="AG10715" s="104"/>
      <c r="AK10715" s="104"/>
      <c r="AL10715" s="104"/>
      <c r="AO10715" s="104"/>
      <c r="AP10715" s="104"/>
    </row>
    <row r="10716" spans="21:42" ht="15" customHeight="1" x14ac:dyDescent="0.25">
      <c r="U10716" s="104"/>
      <c r="AB10716" s="104"/>
      <c r="AC10716" s="104"/>
      <c r="AF10716" s="104"/>
      <c r="AG10716" s="104"/>
      <c r="AK10716" s="104"/>
      <c r="AL10716" s="104"/>
      <c r="AO10716" s="104"/>
      <c r="AP10716" s="104"/>
    </row>
    <row r="10717" spans="21:42" ht="15" customHeight="1" x14ac:dyDescent="0.25">
      <c r="U10717" s="104"/>
      <c r="AB10717" s="104"/>
      <c r="AC10717" s="104"/>
      <c r="AF10717" s="104"/>
      <c r="AG10717" s="104"/>
      <c r="AK10717" s="104"/>
      <c r="AL10717" s="104"/>
      <c r="AO10717" s="104"/>
      <c r="AP10717" s="104"/>
    </row>
    <row r="10718" spans="21:42" ht="15" customHeight="1" x14ac:dyDescent="0.25">
      <c r="U10718" s="104"/>
      <c r="AB10718" s="104"/>
      <c r="AC10718" s="104"/>
      <c r="AF10718" s="104"/>
      <c r="AG10718" s="104"/>
      <c r="AK10718" s="104"/>
      <c r="AL10718" s="104"/>
      <c r="AO10718" s="104"/>
      <c r="AP10718" s="104"/>
    </row>
    <row r="10719" spans="21:42" ht="15" customHeight="1" x14ac:dyDescent="0.25">
      <c r="U10719" s="104"/>
      <c r="AB10719" s="104"/>
      <c r="AC10719" s="104"/>
      <c r="AF10719" s="104"/>
      <c r="AG10719" s="104"/>
      <c r="AK10719" s="104"/>
      <c r="AL10719" s="104"/>
      <c r="AO10719" s="104"/>
      <c r="AP10719" s="104"/>
    </row>
    <row r="10720" spans="21:42" ht="15" customHeight="1" x14ac:dyDescent="0.25">
      <c r="U10720" s="104"/>
      <c r="AB10720" s="104"/>
      <c r="AC10720" s="104"/>
      <c r="AF10720" s="104"/>
      <c r="AG10720" s="104"/>
      <c r="AK10720" s="104"/>
      <c r="AL10720" s="104"/>
      <c r="AO10720" s="104"/>
      <c r="AP10720" s="104"/>
    </row>
    <row r="10721" spans="21:42" ht="15" customHeight="1" x14ac:dyDescent="0.25">
      <c r="U10721" s="104"/>
      <c r="AB10721" s="104"/>
      <c r="AC10721" s="104"/>
      <c r="AF10721" s="104"/>
      <c r="AG10721" s="104"/>
      <c r="AK10721" s="104"/>
      <c r="AL10721" s="104"/>
      <c r="AO10721" s="104"/>
      <c r="AP10721" s="104"/>
    </row>
    <row r="10722" spans="21:42" ht="15" customHeight="1" x14ac:dyDescent="0.25">
      <c r="U10722" s="104"/>
      <c r="AB10722" s="104"/>
      <c r="AC10722" s="104"/>
      <c r="AF10722" s="104"/>
      <c r="AG10722" s="104"/>
      <c r="AK10722" s="104"/>
      <c r="AL10722" s="104"/>
      <c r="AO10722" s="104"/>
      <c r="AP10722" s="104"/>
    </row>
    <row r="10723" spans="21:42" ht="15" customHeight="1" x14ac:dyDescent="0.25">
      <c r="U10723" s="104"/>
      <c r="AB10723" s="104"/>
      <c r="AC10723" s="104"/>
      <c r="AF10723" s="104"/>
      <c r="AG10723" s="104"/>
      <c r="AK10723" s="104"/>
      <c r="AL10723" s="104"/>
      <c r="AO10723" s="104"/>
      <c r="AP10723" s="104"/>
    </row>
    <row r="10724" spans="21:42" ht="15" customHeight="1" x14ac:dyDescent="0.25">
      <c r="U10724" s="104"/>
      <c r="AB10724" s="104"/>
      <c r="AC10724" s="104"/>
      <c r="AF10724" s="104"/>
      <c r="AG10724" s="104"/>
      <c r="AK10724" s="104"/>
      <c r="AL10724" s="104"/>
      <c r="AO10724" s="104"/>
      <c r="AP10724" s="104"/>
    </row>
    <row r="10725" spans="21:42" ht="15" customHeight="1" x14ac:dyDescent="0.25">
      <c r="U10725" s="104"/>
      <c r="AB10725" s="104"/>
      <c r="AC10725" s="104"/>
      <c r="AF10725" s="104"/>
      <c r="AG10725" s="104"/>
      <c r="AK10725" s="104"/>
      <c r="AL10725" s="104"/>
      <c r="AO10725" s="104"/>
      <c r="AP10725" s="104"/>
    </row>
    <row r="10726" spans="21:42" ht="15" customHeight="1" x14ac:dyDescent="0.25">
      <c r="U10726" s="104"/>
      <c r="AB10726" s="104"/>
      <c r="AC10726" s="104"/>
      <c r="AF10726" s="104"/>
      <c r="AG10726" s="104"/>
      <c r="AK10726" s="104"/>
      <c r="AL10726" s="104"/>
      <c r="AO10726" s="104"/>
      <c r="AP10726" s="104"/>
    </row>
    <row r="10727" spans="21:42" ht="15" customHeight="1" x14ac:dyDescent="0.25">
      <c r="U10727" s="104"/>
      <c r="AB10727" s="104"/>
      <c r="AC10727" s="104"/>
      <c r="AF10727" s="104"/>
      <c r="AG10727" s="104"/>
      <c r="AK10727" s="104"/>
      <c r="AL10727" s="104"/>
      <c r="AO10727" s="104"/>
      <c r="AP10727" s="104"/>
    </row>
    <row r="10728" spans="21:42" ht="15" customHeight="1" x14ac:dyDescent="0.25">
      <c r="U10728" s="104"/>
      <c r="AB10728" s="104"/>
      <c r="AC10728" s="104"/>
      <c r="AF10728" s="104"/>
      <c r="AG10728" s="104"/>
      <c r="AK10728" s="104"/>
      <c r="AL10728" s="104"/>
      <c r="AO10728" s="104"/>
      <c r="AP10728" s="104"/>
    </row>
    <row r="10729" spans="21:42" ht="15" customHeight="1" x14ac:dyDescent="0.25">
      <c r="U10729" s="104"/>
      <c r="AB10729" s="104"/>
      <c r="AC10729" s="104"/>
      <c r="AF10729" s="104"/>
      <c r="AG10729" s="104"/>
      <c r="AK10729" s="104"/>
      <c r="AL10729" s="104"/>
      <c r="AO10729" s="104"/>
      <c r="AP10729" s="104"/>
    </row>
    <row r="10730" spans="21:42" ht="15" customHeight="1" x14ac:dyDescent="0.25">
      <c r="U10730" s="104"/>
      <c r="AB10730" s="104"/>
      <c r="AC10730" s="104"/>
      <c r="AF10730" s="104"/>
      <c r="AG10730" s="104"/>
      <c r="AK10730" s="104"/>
      <c r="AL10730" s="104"/>
      <c r="AO10730" s="104"/>
      <c r="AP10730" s="104"/>
    </row>
    <row r="10731" spans="21:42" ht="15" customHeight="1" x14ac:dyDescent="0.25">
      <c r="U10731" s="104"/>
      <c r="AB10731" s="104"/>
      <c r="AC10731" s="104"/>
      <c r="AF10731" s="104"/>
      <c r="AG10731" s="104"/>
      <c r="AK10731" s="104"/>
      <c r="AL10731" s="104"/>
      <c r="AO10731" s="104"/>
      <c r="AP10731" s="104"/>
    </row>
    <row r="10732" spans="21:42" ht="15" customHeight="1" x14ac:dyDescent="0.25">
      <c r="U10732" s="104"/>
      <c r="AB10732" s="104"/>
      <c r="AC10732" s="104"/>
      <c r="AF10732" s="104"/>
      <c r="AG10732" s="104"/>
      <c r="AK10732" s="104"/>
      <c r="AL10732" s="104"/>
      <c r="AO10732" s="104"/>
      <c r="AP10732" s="104"/>
    </row>
    <row r="10733" spans="21:42" ht="15" customHeight="1" x14ac:dyDescent="0.25">
      <c r="U10733" s="104"/>
      <c r="AB10733" s="104"/>
      <c r="AC10733" s="104"/>
      <c r="AF10733" s="104"/>
      <c r="AG10733" s="104"/>
      <c r="AK10733" s="104"/>
      <c r="AL10733" s="104"/>
      <c r="AO10733" s="104"/>
      <c r="AP10733" s="104"/>
    </row>
    <row r="10734" spans="21:42" ht="15" customHeight="1" x14ac:dyDescent="0.25">
      <c r="U10734" s="104"/>
      <c r="AB10734" s="104"/>
      <c r="AC10734" s="104"/>
      <c r="AF10734" s="104"/>
      <c r="AG10734" s="104"/>
      <c r="AK10734" s="104"/>
      <c r="AL10734" s="104"/>
      <c r="AO10734" s="104"/>
      <c r="AP10734" s="104"/>
    </row>
    <row r="10735" spans="21:42" ht="15" customHeight="1" x14ac:dyDescent="0.25">
      <c r="U10735" s="104"/>
      <c r="AB10735" s="104"/>
      <c r="AC10735" s="104"/>
      <c r="AF10735" s="104"/>
      <c r="AG10735" s="104"/>
      <c r="AK10735" s="104"/>
      <c r="AL10735" s="104"/>
      <c r="AO10735" s="104"/>
      <c r="AP10735" s="104"/>
    </row>
    <row r="10736" spans="21:42" ht="15" customHeight="1" x14ac:dyDescent="0.25">
      <c r="U10736" s="104"/>
      <c r="AB10736" s="104"/>
      <c r="AC10736" s="104"/>
      <c r="AF10736" s="104"/>
      <c r="AG10736" s="104"/>
      <c r="AK10736" s="104"/>
      <c r="AL10736" s="104"/>
      <c r="AO10736" s="104"/>
      <c r="AP10736" s="104"/>
    </row>
    <row r="10737" spans="21:42" ht="15" customHeight="1" x14ac:dyDescent="0.25">
      <c r="U10737" s="104"/>
      <c r="AB10737" s="104"/>
      <c r="AC10737" s="104"/>
      <c r="AF10737" s="104"/>
      <c r="AG10737" s="104"/>
      <c r="AK10737" s="104"/>
      <c r="AL10737" s="104"/>
      <c r="AO10737" s="104"/>
      <c r="AP10737" s="104"/>
    </row>
    <row r="10738" spans="21:42" ht="15" customHeight="1" x14ac:dyDescent="0.25">
      <c r="U10738" s="104"/>
      <c r="AB10738" s="104"/>
      <c r="AC10738" s="104"/>
      <c r="AF10738" s="104"/>
      <c r="AG10738" s="104"/>
      <c r="AK10738" s="104"/>
      <c r="AL10738" s="104"/>
      <c r="AO10738" s="104"/>
      <c r="AP10738" s="104"/>
    </row>
    <row r="10739" spans="21:42" ht="15" customHeight="1" x14ac:dyDescent="0.25">
      <c r="U10739" s="104"/>
      <c r="AB10739" s="104"/>
      <c r="AC10739" s="104"/>
      <c r="AF10739" s="104"/>
      <c r="AG10739" s="104"/>
      <c r="AK10739" s="104"/>
      <c r="AL10739" s="104"/>
      <c r="AO10739" s="104"/>
      <c r="AP10739" s="104"/>
    </row>
    <row r="10740" spans="21:42" ht="15" customHeight="1" x14ac:dyDescent="0.25">
      <c r="U10740" s="104"/>
      <c r="AB10740" s="104"/>
      <c r="AC10740" s="104"/>
      <c r="AF10740" s="104"/>
      <c r="AG10740" s="104"/>
      <c r="AK10740" s="104"/>
      <c r="AL10740" s="104"/>
      <c r="AO10740" s="104"/>
      <c r="AP10740" s="104"/>
    </row>
    <row r="10741" spans="21:42" ht="15" customHeight="1" x14ac:dyDescent="0.25">
      <c r="U10741" s="104"/>
      <c r="AB10741" s="104"/>
      <c r="AC10741" s="104"/>
      <c r="AF10741" s="104"/>
      <c r="AG10741" s="104"/>
      <c r="AK10741" s="104"/>
      <c r="AL10741" s="104"/>
      <c r="AO10741" s="104"/>
      <c r="AP10741" s="104"/>
    </row>
    <row r="10742" spans="21:42" ht="15" customHeight="1" x14ac:dyDescent="0.25">
      <c r="U10742" s="104"/>
      <c r="AB10742" s="104"/>
      <c r="AC10742" s="104"/>
      <c r="AF10742" s="104"/>
      <c r="AG10742" s="104"/>
      <c r="AK10742" s="104"/>
      <c r="AL10742" s="104"/>
      <c r="AO10742" s="104"/>
      <c r="AP10742" s="104"/>
    </row>
    <row r="10743" spans="21:42" ht="15" customHeight="1" x14ac:dyDescent="0.25">
      <c r="U10743" s="104"/>
      <c r="AB10743" s="104"/>
      <c r="AC10743" s="104"/>
      <c r="AF10743" s="104"/>
      <c r="AG10743" s="104"/>
      <c r="AK10743" s="104"/>
      <c r="AL10743" s="104"/>
      <c r="AO10743" s="104"/>
      <c r="AP10743" s="104"/>
    </row>
    <row r="10744" spans="21:42" ht="15" customHeight="1" x14ac:dyDescent="0.25">
      <c r="U10744" s="104"/>
      <c r="AB10744" s="104"/>
      <c r="AC10744" s="104"/>
      <c r="AF10744" s="104"/>
      <c r="AG10744" s="104"/>
      <c r="AK10744" s="104"/>
      <c r="AL10744" s="104"/>
      <c r="AO10744" s="104"/>
      <c r="AP10744" s="104"/>
    </row>
    <row r="10745" spans="21:42" ht="15" customHeight="1" x14ac:dyDescent="0.25">
      <c r="U10745" s="104"/>
      <c r="AB10745" s="104"/>
      <c r="AC10745" s="104"/>
      <c r="AF10745" s="104"/>
      <c r="AG10745" s="104"/>
      <c r="AK10745" s="104"/>
      <c r="AL10745" s="104"/>
      <c r="AO10745" s="104"/>
      <c r="AP10745" s="104"/>
    </row>
    <row r="10746" spans="21:42" ht="15" customHeight="1" x14ac:dyDescent="0.25">
      <c r="U10746" s="104"/>
      <c r="AB10746" s="104"/>
      <c r="AC10746" s="104"/>
      <c r="AF10746" s="104"/>
      <c r="AG10746" s="104"/>
      <c r="AK10746" s="104"/>
      <c r="AL10746" s="104"/>
      <c r="AO10746" s="104"/>
      <c r="AP10746" s="104"/>
    </row>
    <row r="10747" spans="21:42" ht="15" customHeight="1" x14ac:dyDescent="0.25">
      <c r="U10747" s="104"/>
      <c r="AB10747" s="104"/>
      <c r="AC10747" s="104"/>
      <c r="AF10747" s="104"/>
      <c r="AG10747" s="104"/>
      <c r="AK10747" s="104"/>
      <c r="AL10747" s="104"/>
      <c r="AO10747" s="104"/>
      <c r="AP10747" s="104"/>
    </row>
    <row r="10748" spans="21:42" ht="15" customHeight="1" x14ac:dyDescent="0.25">
      <c r="U10748" s="104"/>
      <c r="AB10748" s="104"/>
      <c r="AC10748" s="104"/>
      <c r="AF10748" s="104"/>
      <c r="AG10748" s="104"/>
      <c r="AK10748" s="104"/>
      <c r="AL10748" s="104"/>
      <c r="AO10748" s="104"/>
      <c r="AP10748" s="104"/>
    </row>
    <row r="10749" spans="21:42" ht="15" customHeight="1" x14ac:dyDescent="0.25">
      <c r="U10749" s="104"/>
      <c r="AB10749" s="104"/>
      <c r="AC10749" s="104"/>
      <c r="AF10749" s="104"/>
      <c r="AG10749" s="104"/>
      <c r="AK10749" s="104"/>
      <c r="AL10749" s="104"/>
      <c r="AO10749" s="104"/>
      <c r="AP10749" s="104"/>
    </row>
    <row r="10750" spans="21:42" ht="15" customHeight="1" x14ac:dyDescent="0.25">
      <c r="U10750" s="104"/>
      <c r="AB10750" s="104"/>
      <c r="AC10750" s="104"/>
      <c r="AF10750" s="104"/>
      <c r="AG10750" s="104"/>
      <c r="AK10750" s="104"/>
      <c r="AL10750" s="104"/>
      <c r="AO10750" s="104"/>
      <c r="AP10750" s="104"/>
    </row>
    <row r="10751" spans="21:42" ht="15" customHeight="1" x14ac:dyDescent="0.25">
      <c r="U10751" s="104"/>
      <c r="AB10751" s="104"/>
      <c r="AC10751" s="104"/>
      <c r="AF10751" s="104"/>
      <c r="AG10751" s="104"/>
      <c r="AK10751" s="104"/>
      <c r="AL10751" s="104"/>
      <c r="AO10751" s="104"/>
      <c r="AP10751" s="104"/>
    </row>
    <row r="10752" spans="21:42" ht="15" customHeight="1" x14ac:dyDescent="0.25">
      <c r="U10752" s="104"/>
      <c r="AB10752" s="104"/>
      <c r="AC10752" s="104"/>
      <c r="AF10752" s="104"/>
      <c r="AG10752" s="104"/>
      <c r="AK10752" s="104"/>
      <c r="AL10752" s="104"/>
      <c r="AO10752" s="104"/>
      <c r="AP10752" s="104"/>
    </row>
    <row r="10753" spans="21:42" ht="15" customHeight="1" x14ac:dyDescent="0.25">
      <c r="U10753" s="104"/>
      <c r="AB10753" s="104"/>
      <c r="AC10753" s="104"/>
      <c r="AF10753" s="104"/>
      <c r="AG10753" s="104"/>
      <c r="AK10753" s="104"/>
      <c r="AL10753" s="104"/>
      <c r="AO10753" s="104"/>
      <c r="AP10753" s="104"/>
    </row>
    <row r="10754" spans="21:42" ht="15" customHeight="1" x14ac:dyDescent="0.25">
      <c r="U10754" s="104"/>
      <c r="AB10754" s="104"/>
      <c r="AC10754" s="104"/>
      <c r="AF10754" s="104"/>
      <c r="AG10754" s="104"/>
      <c r="AK10754" s="104"/>
      <c r="AL10754" s="104"/>
      <c r="AO10754" s="104"/>
      <c r="AP10754" s="104"/>
    </row>
    <row r="10755" spans="21:42" ht="15" customHeight="1" x14ac:dyDescent="0.25">
      <c r="U10755" s="104"/>
      <c r="AB10755" s="104"/>
      <c r="AC10755" s="104"/>
      <c r="AF10755" s="104"/>
      <c r="AG10755" s="104"/>
      <c r="AK10755" s="104"/>
      <c r="AL10755" s="104"/>
      <c r="AO10755" s="104"/>
      <c r="AP10755" s="104"/>
    </row>
    <row r="10756" spans="21:42" ht="15" customHeight="1" x14ac:dyDescent="0.25">
      <c r="U10756" s="104"/>
      <c r="AB10756" s="104"/>
      <c r="AC10756" s="104"/>
      <c r="AF10756" s="104"/>
      <c r="AG10756" s="104"/>
      <c r="AK10756" s="104"/>
      <c r="AL10756" s="104"/>
      <c r="AO10756" s="104"/>
      <c r="AP10756" s="104"/>
    </row>
    <row r="10757" spans="21:42" ht="15" customHeight="1" x14ac:dyDescent="0.25">
      <c r="U10757" s="104"/>
      <c r="AB10757" s="104"/>
      <c r="AC10757" s="104"/>
      <c r="AF10757" s="104"/>
      <c r="AG10757" s="104"/>
      <c r="AK10757" s="104"/>
      <c r="AL10757" s="104"/>
      <c r="AO10757" s="104"/>
      <c r="AP10757" s="104"/>
    </row>
    <row r="10758" spans="21:42" ht="15" customHeight="1" x14ac:dyDescent="0.25">
      <c r="U10758" s="104"/>
      <c r="AB10758" s="104"/>
      <c r="AC10758" s="104"/>
      <c r="AF10758" s="104"/>
      <c r="AG10758" s="104"/>
      <c r="AK10758" s="104"/>
      <c r="AL10758" s="104"/>
      <c r="AO10758" s="104"/>
      <c r="AP10758" s="104"/>
    </row>
    <row r="10759" spans="21:42" ht="15" customHeight="1" x14ac:dyDescent="0.25">
      <c r="U10759" s="104"/>
      <c r="AB10759" s="104"/>
      <c r="AC10759" s="104"/>
      <c r="AF10759" s="104"/>
      <c r="AG10759" s="104"/>
      <c r="AK10759" s="104"/>
      <c r="AL10759" s="104"/>
      <c r="AO10759" s="104"/>
      <c r="AP10759" s="104"/>
    </row>
    <row r="10760" spans="21:42" ht="15" customHeight="1" x14ac:dyDescent="0.25">
      <c r="U10760" s="104"/>
      <c r="AB10760" s="104"/>
      <c r="AC10760" s="104"/>
      <c r="AF10760" s="104"/>
      <c r="AG10760" s="104"/>
      <c r="AK10760" s="104"/>
      <c r="AL10760" s="104"/>
      <c r="AO10760" s="104"/>
      <c r="AP10760" s="104"/>
    </row>
    <row r="10761" spans="21:42" ht="15" customHeight="1" x14ac:dyDescent="0.25">
      <c r="U10761" s="104"/>
      <c r="AB10761" s="104"/>
      <c r="AC10761" s="104"/>
      <c r="AF10761" s="104"/>
      <c r="AG10761" s="104"/>
      <c r="AK10761" s="104"/>
      <c r="AL10761" s="104"/>
      <c r="AO10761" s="104"/>
      <c r="AP10761" s="104"/>
    </row>
    <row r="10762" spans="21:42" ht="15" customHeight="1" x14ac:dyDescent="0.25">
      <c r="U10762" s="104"/>
      <c r="AB10762" s="104"/>
      <c r="AC10762" s="104"/>
      <c r="AF10762" s="104"/>
      <c r="AG10762" s="104"/>
      <c r="AK10762" s="104"/>
      <c r="AL10762" s="104"/>
      <c r="AO10762" s="104"/>
      <c r="AP10762" s="104"/>
    </row>
    <row r="10763" spans="21:42" ht="15" customHeight="1" x14ac:dyDescent="0.25">
      <c r="U10763" s="104"/>
      <c r="AB10763" s="104"/>
      <c r="AC10763" s="104"/>
      <c r="AF10763" s="104"/>
      <c r="AG10763" s="104"/>
      <c r="AK10763" s="104"/>
      <c r="AL10763" s="104"/>
      <c r="AO10763" s="104"/>
      <c r="AP10763" s="104"/>
    </row>
    <row r="10764" spans="21:42" ht="15" customHeight="1" x14ac:dyDescent="0.25">
      <c r="U10764" s="104"/>
      <c r="AB10764" s="104"/>
      <c r="AC10764" s="104"/>
      <c r="AF10764" s="104"/>
      <c r="AG10764" s="104"/>
      <c r="AK10764" s="104"/>
      <c r="AL10764" s="104"/>
      <c r="AO10764" s="104"/>
      <c r="AP10764" s="104"/>
    </row>
    <row r="10765" spans="21:42" ht="15" customHeight="1" x14ac:dyDescent="0.25">
      <c r="U10765" s="104"/>
      <c r="AB10765" s="104"/>
      <c r="AC10765" s="104"/>
      <c r="AF10765" s="104"/>
      <c r="AG10765" s="104"/>
      <c r="AK10765" s="104"/>
      <c r="AL10765" s="104"/>
      <c r="AO10765" s="104"/>
      <c r="AP10765" s="104"/>
    </row>
    <row r="10766" spans="21:42" ht="15" customHeight="1" x14ac:dyDescent="0.25">
      <c r="U10766" s="104"/>
      <c r="AB10766" s="104"/>
      <c r="AC10766" s="104"/>
      <c r="AF10766" s="104"/>
      <c r="AG10766" s="104"/>
      <c r="AK10766" s="104"/>
      <c r="AL10766" s="104"/>
      <c r="AO10766" s="104"/>
      <c r="AP10766" s="104"/>
    </row>
    <row r="10767" spans="21:42" ht="15" customHeight="1" x14ac:dyDescent="0.25">
      <c r="U10767" s="104"/>
      <c r="AB10767" s="104"/>
      <c r="AC10767" s="104"/>
      <c r="AF10767" s="104"/>
      <c r="AG10767" s="104"/>
      <c r="AK10767" s="104"/>
      <c r="AL10767" s="104"/>
      <c r="AO10767" s="104"/>
      <c r="AP10767" s="104"/>
    </row>
    <row r="10768" spans="21:42" ht="15" customHeight="1" x14ac:dyDescent="0.25">
      <c r="U10768" s="104"/>
      <c r="AB10768" s="104"/>
      <c r="AC10768" s="104"/>
      <c r="AF10768" s="104"/>
      <c r="AG10768" s="104"/>
      <c r="AK10768" s="104"/>
      <c r="AL10768" s="104"/>
      <c r="AO10768" s="104"/>
      <c r="AP10768" s="104"/>
    </row>
    <row r="10769" spans="21:42" ht="15" customHeight="1" x14ac:dyDescent="0.25">
      <c r="U10769" s="104"/>
      <c r="AB10769" s="104"/>
      <c r="AC10769" s="104"/>
      <c r="AF10769" s="104"/>
      <c r="AG10769" s="104"/>
      <c r="AK10769" s="104"/>
      <c r="AL10769" s="104"/>
      <c r="AO10769" s="104"/>
      <c r="AP10769" s="104"/>
    </row>
    <row r="10770" spans="21:42" ht="15" customHeight="1" x14ac:dyDescent="0.25">
      <c r="U10770" s="104"/>
      <c r="AB10770" s="104"/>
      <c r="AC10770" s="104"/>
      <c r="AF10770" s="104"/>
      <c r="AG10770" s="104"/>
      <c r="AK10770" s="104"/>
      <c r="AL10770" s="104"/>
      <c r="AO10770" s="104"/>
      <c r="AP10770" s="104"/>
    </row>
    <row r="10771" spans="21:42" ht="15" customHeight="1" x14ac:dyDescent="0.25">
      <c r="U10771" s="104"/>
      <c r="AB10771" s="104"/>
      <c r="AC10771" s="104"/>
      <c r="AF10771" s="104"/>
      <c r="AG10771" s="104"/>
      <c r="AK10771" s="104"/>
      <c r="AL10771" s="104"/>
      <c r="AO10771" s="104"/>
      <c r="AP10771" s="104"/>
    </row>
    <row r="10772" spans="21:42" ht="15" customHeight="1" x14ac:dyDescent="0.25">
      <c r="U10772" s="104"/>
      <c r="AB10772" s="104"/>
      <c r="AC10772" s="104"/>
      <c r="AF10772" s="104"/>
      <c r="AG10772" s="104"/>
      <c r="AK10772" s="104"/>
      <c r="AL10772" s="104"/>
      <c r="AO10772" s="104"/>
      <c r="AP10772" s="104"/>
    </row>
    <row r="10773" spans="21:42" ht="15" customHeight="1" x14ac:dyDescent="0.25">
      <c r="U10773" s="104"/>
      <c r="AB10773" s="104"/>
      <c r="AC10773" s="104"/>
      <c r="AF10773" s="104"/>
      <c r="AG10773" s="104"/>
      <c r="AK10773" s="104"/>
      <c r="AL10773" s="104"/>
      <c r="AO10773" s="104"/>
      <c r="AP10773" s="104"/>
    </row>
    <row r="10774" spans="21:42" ht="15" customHeight="1" x14ac:dyDescent="0.25">
      <c r="U10774" s="104"/>
      <c r="AB10774" s="104"/>
      <c r="AC10774" s="104"/>
      <c r="AF10774" s="104"/>
      <c r="AG10774" s="104"/>
      <c r="AK10774" s="104"/>
      <c r="AL10774" s="104"/>
      <c r="AO10774" s="104"/>
      <c r="AP10774" s="104"/>
    </row>
    <row r="10775" spans="21:42" ht="15" customHeight="1" x14ac:dyDescent="0.25">
      <c r="U10775" s="104"/>
      <c r="AB10775" s="104"/>
      <c r="AC10775" s="104"/>
      <c r="AF10775" s="104"/>
      <c r="AG10775" s="104"/>
      <c r="AK10775" s="104"/>
      <c r="AL10775" s="104"/>
      <c r="AO10775" s="104"/>
      <c r="AP10775" s="104"/>
    </row>
    <row r="10776" spans="21:42" ht="15" customHeight="1" x14ac:dyDescent="0.25">
      <c r="U10776" s="104"/>
      <c r="AB10776" s="104"/>
      <c r="AC10776" s="104"/>
      <c r="AF10776" s="104"/>
      <c r="AG10776" s="104"/>
      <c r="AK10776" s="104"/>
      <c r="AL10776" s="104"/>
      <c r="AO10776" s="104"/>
      <c r="AP10776" s="104"/>
    </row>
    <row r="10777" spans="21:42" ht="15" customHeight="1" x14ac:dyDescent="0.25">
      <c r="U10777" s="104"/>
      <c r="AB10777" s="104"/>
      <c r="AC10777" s="104"/>
      <c r="AF10777" s="104"/>
      <c r="AG10777" s="104"/>
      <c r="AK10777" s="104"/>
      <c r="AL10777" s="104"/>
      <c r="AO10777" s="104"/>
      <c r="AP10777" s="104"/>
    </row>
    <row r="10778" spans="21:42" ht="15" customHeight="1" x14ac:dyDescent="0.25">
      <c r="U10778" s="104"/>
      <c r="AB10778" s="104"/>
      <c r="AC10778" s="104"/>
      <c r="AF10778" s="104"/>
      <c r="AG10778" s="104"/>
      <c r="AK10778" s="104"/>
      <c r="AL10778" s="104"/>
      <c r="AO10778" s="104"/>
      <c r="AP10778" s="104"/>
    </row>
    <row r="10779" spans="21:42" ht="15" customHeight="1" x14ac:dyDescent="0.25">
      <c r="U10779" s="104"/>
      <c r="AB10779" s="104"/>
      <c r="AC10779" s="104"/>
      <c r="AF10779" s="104"/>
      <c r="AG10779" s="104"/>
      <c r="AK10779" s="104"/>
      <c r="AL10779" s="104"/>
      <c r="AO10779" s="104"/>
      <c r="AP10779" s="104"/>
    </row>
    <row r="10780" spans="21:42" ht="15" customHeight="1" x14ac:dyDescent="0.25">
      <c r="U10780" s="104"/>
      <c r="AB10780" s="104"/>
      <c r="AC10780" s="104"/>
      <c r="AF10780" s="104"/>
      <c r="AG10780" s="104"/>
      <c r="AK10780" s="104"/>
      <c r="AL10780" s="104"/>
      <c r="AO10780" s="104"/>
      <c r="AP10780" s="104"/>
    </row>
    <row r="10781" spans="21:42" ht="15" customHeight="1" x14ac:dyDescent="0.25">
      <c r="U10781" s="104"/>
      <c r="AB10781" s="104"/>
      <c r="AC10781" s="104"/>
      <c r="AF10781" s="104"/>
      <c r="AG10781" s="104"/>
      <c r="AK10781" s="104"/>
      <c r="AL10781" s="104"/>
      <c r="AO10781" s="104"/>
      <c r="AP10781" s="104"/>
    </row>
    <row r="10782" spans="21:42" ht="15" customHeight="1" x14ac:dyDescent="0.25">
      <c r="U10782" s="104"/>
      <c r="AB10782" s="104"/>
      <c r="AC10782" s="104"/>
      <c r="AF10782" s="104"/>
      <c r="AG10782" s="104"/>
      <c r="AK10782" s="104"/>
      <c r="AL10782" s="104"/>
      <c r="AO10782" s="104"/>
      <c r="AP10782" s="104"/>
    </row>
    <row r="10783" spans="21:42" ht="15" customHeight="1" x14ac:dyDescent="0.25">
      <c r="U10783" s="104"/>
      <c r="AB10783" s="104"/>
      <c r="AC10783" s="104"/>
      <c r="AF10783" s="104"/>
      <c r="AG10783" s="104"/>
      <c r="AK10783" s="104"/>
      <c r="AL10783" s="104"/>
      <c r="AO10783" s="104"/>
      <c r="AP10783" s="104"/>
    </row>
    <row r="10784" spans="21:42" ht="15" customHeight="1" x14ac:dyDescent="0.25">
      <c r="U10784" s="104"/>
      <c r="AB10784" s="104"/>
      <c r="AC10784" s="104"/>
      <c r="AF10784" s="104"/>
      <c r="AG10784" s="104"/>
      <c r="AK10784" s="104"/>
      <c r="AL10784" s="104"/>
      <c r="AO10784" s="104"/>
      <c r="AP10784" s="104"/>
    </row>
    <row r="10785" spans="21:42" ht="15" customHeight="1" x14ac:dyDescent="0.25">
      <c r="U10785" s="104"/>
      <c r="AB10785" s="104"/>
      <c r="AC10785" s="104"/>
      <c r="AF10785" s="104"/>
      <c r="AG10785" s="104"/>
      <c r="AK10785" s="104"/>
      <c r="AL10785" s="104"/>
      <c r="AO10785" s="104"/>
      <c r="AP10785" s="104"/>
    </row>
    <row r="10786" spans="21:42" ht="15" customHeight="1" x14ac:dyDescent="0.25">
      <c r="U10786" s="104"/>
      <c r="AB10786" s="104"/>
      <c r="AC10786" s="104"/>
      <c r="AF10786" s="104"/>
      <c r="AG10786" s="104"/>
      <c r="AK10786" s="104"/>
      <c r="AL10786" s="104"/>
      <c r="AO10786" s="104"/>
      <c r="AP10786" s="104"/>
    </row>
    <row r="10787" spans="21:42" ht="15" customHeight="1" x14ac:dyDescent="0.25">
      <c r="U10787" s="104"/>
      <c r="AB10787" s="104"/>
      <c r="AC10787" s="104"/>
      <c r="AF10787" s="104"/>
      <c r="AG10787" s="104"/>
      <c r="AK10787" s="104"/>
      <c r="AL10787" s="104"/>
      <c r="AO10787" s="104"/>
      <c r="AP10787" s="104"/>
    </row>
    <row r="10788" spans="21:42" ht="15" customHeight="1" x14ac:dyDescent="0.25">
      <c r="U10788" s="104"/>
      <c r="AB10788" s="104"/>
      <c r="AC10788" s="104"/>
      <c r="AF10788" s="104"/>
      <c r="AG10788" s="104"/>
      <c r="AK10788" s="104"/>
      <c r="AL10788" s="104"/>
      <c r="AO10788" s="104"/>
      <c r="AP10788" s="104"/>
    </row>
    <row r="10789" spans="21:42" ht="15" customHeight="1" x14ac:dyDescent="0.25">
      <c r="U10789" s="104"/>
      <c r="AB10789" s="104"/>
      <c r="AC10789" s="104"/>
      <c r="AF10789" s="104"/>
      <c r="AG10789" s="104"/>
      <c r="AK10789" s="104"/>
      <c r="AL10789" s="104"/>
      <c r="AO10789" s="104"/>
      <c r="AP10789" s="104"/>
    </row>
    <row r="10790" spans="21:42" ht="15" customHeight="1" x14ac:dyDescent="0.25">
      <c r="U10790" s="104"/>
      <c r="AB10790" s="104"/>
      <c r="AC10790" s="104"/>
      <c r="AF10790" s="104"/>
      <c r="AG10790" s="104"/>
      <c r="AK10790" s="104"/>
      <c r="AL10790" s="104"/>
      <c r="AO10790" s="104"/>
      <c r="AP10790" s="104"/>
    </row>
    <row r="10791" spans="21:42" ht="15" customHeight="1" x14ac:dyDescent="0.25">
      <c r="U10791" s="104"/>
      <c r="AB10791" s="104"/>
      <c r="AC10791" s="104"/>
      <c r="AF10791" s="104"/>
      <c r="AG10791" s="104"/>
      <c r="AK10791" s="104"/>
      <c r="AL10791" s="104"/>
      <c r="AO10791" s="104"/>
      <c r="AP10791" s="104"/>
    </row>
    <row r="10792" spans="21:42" ht="15" customHeight="1" x14ac:dyDescent="0.25">
      <c r="U10792" s="104"/>
      <c r="AB10792" s="104"/>
      <c r="AC10792" s="104"/>
      <c r="AF10792" s="104"/>
      <c r="AG10792" s="104"/>
      <c r="AK10792" s="104"/>
      <c r="AL10792" s="104"/>
      <c r="AO10792" s="104"/>
      <c r="AP10792" s="104"/>
    </row>
    <row r="10793" spans="21:42" ht="15" customHeight="1" x14ac:dyDescent="0.25">
      <c r="U10793" s="104"/>
      <c r="AB10793" s="104"/>
      <c r="AC10793" s="104"/>
      <c r="AF10793" s="104"/>
      <c r="AG10793" s="104"/>
      <c r="AK10793" s="104"/>
      <c r="AL10793" s="104"/>
      <c r="AO10793" s="104"/>
      <c r="AP10793" s="104"/>
    </row>
    <row r="10794" spans="21:42" ht="15" customHeight="1" x14ac:dyDescent="0.25">
      <c r="U10794" s="104"/>
      <c r="AB10794" s="104"/>
      <c r="AC10794" s="104"/>
      <c r="AF10794" s="104"/>
      <c r="AG10794" s="104"/>
      <c r="AK10794" s="104"/>
      <c r="AL10794" s="104"/>
      <c r="AO10794" s="104"/>
      <c r="AP10794" s="104"/>
    </row>
    <row r="10795" spans="21:42" ht="15" customHeight="1" x14ac:dyDescent="0.25">
      <c r="U10795" s="104"/>
      <c r="AB10795" s="104"/>
      <c r="AC10795" s="104"/>
      <c r="AF10795" s="104"/>
      <c r="AG10795" s="104"/>
      <c r="AK10795" s="104"/>
      <c r="AL10795" s="104"/>
      <c r="AO10795" s="104"/>
      <c r="AP10795" s="104"/>
    </row>
    <row r="10796" spans="21:42" ht="15" customHeight="1" x14ac:dyDescent="0.25">
      <c r="U10796" s="104"/>
      <c r="AB10796" s="104"/>
      <c r="AC10796" s="104"/>
      <c r="AF10796" s="104"/>
      <c r="AG10796" s="104"/>
      <c r="AK10796" s="104"/>
      <c r="AL10796" s="104"/>
      <c r="AO10796" s="104"/>
      <c r="AP10796" s="104"/>
    </row>
    <row r="10797" spans="21:42" ht="15" customHeight="1" x14ac:dyDescent="0.25">
      <c r="U10797" s="104"/>
      <c r="AB10797" s="104"/>
      <c r="AC10797" s="104"/>
      <c r="AF10797" s="104"/>
      <c r="AG10797" s="104"/>
      <c r="AK10797" s="104"/>
      <c r="AL10797" s="104"/>
      <c r="AO10797" s="104"/>
      <c r="AP10797" s="104"/>
    </row>
    <row r="10798" spans="21:42" ht="15" customHeight="1" x14ac:dyDescent="0.25">
      <c r="U10798" s="104"/>
      <c r="AB10798" s="104"/>
      <c r="AC10798" s="104"/>
      <c r="AF10798" s="104"/>
      <c r="AG10798" s="104"/>
      <c r="AK10798" s="104"/>
      <c r="AL10798" s="104"/>
      <c r="AO10798" s="104"/>
      <c r="AP10798" s="104"/>
    </row>
    <row r="10799" spans="21:42" ht="15" customHeight="1" x14ac:dyDescent="0.25">
      <c r="U10799" s="104"/>
      <c r="AB10799" s="104"/>
      <c r="AC10799" s="104"/>
      <c r="AF10799" s="104"/>
      <c r="AG10799" s="104"/>
      <c r="AK10799" s="104"/>
      <c r="AL10799" s="104"/>
      <c r="AO10799" s="104"/>
      <c r="AP10799" s="104"/>
    </row>
    <row r="10800" spans="21:42" ht="15" customHeight="1" x14ac:dyDescent="0.25">
      <c r="U10800" s="104"/>
      <c r="AB10800" s="104"/>
      <c r="AC10800" s="104"/>
      <c r="AF10800" s="104"/>
      <c r="AG10800" s="104"/>
      <c r="AK10800" s="104"/>
      <c r="AL10800" s="104"/>
      <c r="AO10800" s="104"/>
      <c r="AP10800" s="104"/>
    </row>
    <row r="10801" spans="21:42" ht="15" customHeight="1" x14ac:dyDescent="0.25">
      <c r="U10801" s="104"/>
      <c r="AB10801" s="104"/>
      <c r="AC10801" s="104"/>
      <c r="AF10801" s="104"/>
      <c r="AG10801" s="104"/>
      <c r="AK10801" s="104"/>
      <c r="AL10801" s="104"/>
      <c r="AO10801" s="104"/>
      <c r="AP10801" s="104"/>
    </row>
    <row r="10802" spans="21:42" ht="15" customHeight="1" x14ac:dyDescent="0.25">
      <c r="U10802" s="104"/>
      <c r="AB10802" s="104"/>
      <c r="AC10802" s="104"/>
      <c r="AF10802" s="104"/>
      <c r="AG10802" s="104"/>
      <c r="AK10802" s="104"/>
      <c r="AL10802" s="104"/>
      <c r="AO10802" s="104"/>
      <c r="AP10802" s="104"/>
    </row>
    <row r="10803" spans="21:42" ht="15" customHeight="1" x14ac:dyDescent="0.25">
      <c r="U10803" s="104"/>
      <c r="AB10803" s="104"/>
      <c r="AC10803" s="104"/>
      <c r="AF10803" s="104"/>
      <c r="AG10803" s="104"/>
      <c r="AK10803" s="104"/>
      <c r="AL10803" s="104"/>
      <c r="AO10803" s="104"/>
      <c r="AP10803" s="104"/>
    </row>
    <row r="10804" spans="21:42" ht="15" customHeight="1" x14ac:dyDescent="0.25">
      <c r="U10804" s="104"/>
      <c r="AB10804" s="104"/>
      <c r="AC10804" s="104"/>
      <c r="AF10804" s="104"/>
      <c r="AG10804" s="104"/>
      <c r="AK10804" s="104"/>
      <c r="AL10804" s="104"/>
      <c r="AO10804" s="104"/>
      <c r="AP10804" s="104"/>
    </row>
    <row r="10805" spans="21:42" ht="15" customHeight="1" x14ac:dyDescent="0.25">
      <c r="U10805" s="104"/>
      <c r="AB10805" s="104"/>
      <c r="AC10805" s="104"/>
      <c r="AF10805" s="104"/>
      <c r="AG10805" s="104"/>
      <c r="AK10805" s="104"/>
      <c r="AL10805" s="104"/>
      <c r="AO10805" s="104"/>
      <c r="AP10805" s="104"/>
    </row>
    <row r="10806" spans="21:42" ht="15" customHeight="1" x14ac:dyDescent="0.25">
      <c r="U10806" s="104"/>
      <c r="AB10806" s="104"/>
      <c r="AC10806" s="104"/>
      <c r="AF10806" s="104"/>
      <c r="AG10806" s="104"/>
      <c r="AK10806" s="104"/>
      <c r="AL10806" s="104"/>
      <c r="AO10806" s="104"/>
      <c r="AP10806" s="104"/>
    </row>
    <row r="10807" spans="21:42" ht="15" customHeight="1" x14ac:dyDescent="0.25">
      <c r="U10807" s="104"/>
      <c r="AB10807" s="104"/>
      <c r="AC10807" s="104"/>
      <c r="AF10807" s="104"/>
      <c r="AG10807" s="104"/>
      <c r="AK10807" s="104"/>
      <c r="AL10807" s="104"/>
      <c r="AO10807" s="104"/>
      <c r="AP10807" s="104"/>
    </row>
    <row r="10808" spans="21:42" ht="15" customHeight="1" x14ac:dyDescent="0.25">
      <c r="U10808" s="104"/>
      <c r="AB10808" s="104"/>
      <c r="AC10808" s="104"/>
      <c r="AF10808" s="104"/>
      <c r="AG10808" s="104"/>
      <c r="AK10808" s="104"/>
      <c r="AL10808" s="104"/>
      <c r="AO10808" s="104"/>
      <c r="AP10808" s="104"/>
    </row>
    <row r="10809" spans="21:42" ht="15" customHeight="1" x14ac:dyDescent="0.25">
      <c r="U10809" s="104"/>
      <c r="AB10809" s="104"/>
      <c r="AC10809" s="104"/>
      <c r="AF10809" s="104"/>
      <c r="AG10809" s="104"/>
      <c r="AK10809" s="104"/>
      <c r="AL10809" s="104"/>
      <c r="AO10809" s="104"/>
      <c r="AP10809" s="104"/>
    </row>
    <row r="10810" spans="21:42" ht="15" customHeight="1" x14ac:dyDescent="0.25">
      <c r="U10810" s="104"/>
      <c r="AB10810" s="104"/>
      <c r="AC10810" s="104"/>
      <c r="AF10810" s="104"/>
      <c r="AG10810" s="104"/>
      <c r="AK10810" s="104"/>
      <c r="AL10810" s="104"/>
      <c r="AO10810" s="104"/>
      <c r="AP10810" s="104"/>
    </row>
    <row r="10811" spans="21:42" ht="15" customHeight="1" x14ac:dyDescent="0.25">
      <c r="U10811" s="104"/>
      <c r="AB10811" s="104"/>
      <c r="AC10811" s="104"/>
      <c r="AF10811" s="104"/>
      <c r="AG10811" s="104"/>
      <c r="AK10811" s="104"/>
      <c r="AL10811" s="104"/>
      <c r="AO10811" s="104"/>
      <c r="AP10811" s="104"/>
    </row>
    <row r="10812" spans="21:42" ht="15" customHeight="1" x14ac:dyDescent="0.25">
      <c r="U10812" s="104"/>
      <c r="AB10812" s="104"/>
      <c r="AC10812" s="104"/>
      <c r="AF10812" s="104"/>
      <c r="AG10812" s="104"/>
      <c r="AK10812" s="104"/>
      <c r="AL10812" s="104"/>
      <c r="AO10812" s="104"/>
      <c r="AP10812" s="104"/>
    </row>
    <row r="10813" spans="21:42" ht="15" customHeight="1" x14ac:dyDescent="0.25">
      <c r="U10813" s="104"/>
      <c r="AB10813" s="104"/>
      <c r="AC10813" s="104"/>
      <c r="AF10813" s="104"/>
      <c r="AG10813" s="104"/>
      <c r="AK10813" s="104"/>
      <c r="AL10813" s="104"/>
      <c r="AO10813" s="104"/>
      <c r="AP10813" s="104"/>
    </row>
    <row r="10814" spans="21:42" ht="15" customHeight="1" x14ac:dyDescent="0.25">
      <c r="U10814" s="104"/>
      <c r="AB10814" s="104"/>
      <c r="AC10814" s="104"/>
      <c r="AF10814" s="104"/>
      <c r="AG10814" s="104"/>
      <c r="AK10814" s="104"/>
      <c r="AL10814" s="104"/>
      <c r="AO10814" s="104"/>
      <c r="AP10814" s="104"/>
    </row>
    <row r="10815" spans="21:42" ht="15" customHeight="1" x14ac:dyDescent="0.25">
      <c r="U10815" s="104"/>
      <c r="AB10815" s="104"/>
      <c r="AC10815" s="104"/>
      <c r="AF10815" s="104"/>
      <c r="AG10815" s="104"/>
      <c r="AK10815" s="104"/>
      <c r="AL10815" s="104"/>
      <c r="AO10815" s="104"/>
      <c r="AP10815" s="104"/>
    </row>
    <row r="10816" spans="21:42" ht="15" customHeight="1" x14ac:dyDescent="0.25">
      <c r="U10816" s="104"/>
      <c r="AB10816" s="104"/>
      <c r="AC10816" s="104"/>
      <c r="AF10816" s="104"/>
      <c r="AG10816" s="104"/>
      <c r="AK10816" s="104"/>
      <c r="AL10816" s="104"/>
      <c r="AO10816" s="104"/>
      <c r="AP10816" s="104"/>
    </row>
    <row r="10817" spans="21:42" ht="15" customHeight="1" x14ac:dyDescent="0.25">
      <c r="U10817" s="104"/>
      <c r="AB10817" s="104"/>
      <c r="AC10817" s="104"/>
      <c r="AF10817" s="104"/>
      <c r="AG10817" s="104"/>
      <c r="AK10817" s="104"/>
      <c r="AL10817" s="104"/>
      <c r="AO10817" s="104"/>
      <c r="AP10817" s="104"/>
    </row>
    <row r="10818" spans="21:42" ht="15" customHeight="1" x14ac:dyDescent="0.25">
      <c r="U10818" s="104"/>
      <c r="AB10818" s="104"/>
      <c r="AC10818" s="104"/>
      <c r="AF10818" s="104"/>
      <c r="AG10818" s="104"/>
      <c r="AK10818" s="104"/>
      <c r="AL10818" s="104"/>
      <c r="AO10818" s="104"/>
      <c r="AP10818" s="104"/>
    </row>
    <row r="10819" spans="21:42" ht="15" customHeight="1" x14ac:dyDescent="0.25">
      <c r="U10819" s="104"/>
      <c r="AB10819" s="104"/>
      <c r="AC10819" s="104"/>
      <c r="AF10819" s="104"/>
      <c r="AG10819" s="104"/>
      <c r="AK10819" s="104"/>
      <c r="AL10819" s="104"/>
      <c r="AO10819" s="104"/>
      <c r="AP10819" s="104"/>
    </row>
    <row r="10820" spans="21:42" ht="15" customHeight="1" x14ac:dyDescent="0.25">
      <c r="U10820" s="104"/>
      <c r="AB10820" s="104"/>
      <c r="AC10820" s="104"/>
      <c r="AF10820" s="104"/>
      <c r="AG10820" s="104"/>
      <c r="AK10820" s="104"/>
      <c r="AL10820" s="104"/>
      <c r="AO10820" s="104"/>
      <c r="AP10820" s="104"/>
    </row>
    <row r="10821" spans="21:42" ht="15" customHeight="1" x14ac:dyDescent="0.25">
      <c r="U10821" s="104"/>
      <c r="AB10821" s="104"/>
      <c r="AC10821" s="104"/>
      <c r="AF10821" s="104"/>
      <c r="AG10821" s="104"/>
      <c r="AK10821" s="104"/>
      <c r="AL10821" s="104"/>
      <c r="AO10821" s="104"/>
      <c r="AP10821" s="104"/>
    </row>
    <row r="10822" spans="21:42" ht="15" customHeight="1" x14ac:dyDescent="0.25">
      <c r="U10822" s="104"/>
      <c r="AB10822" s="104"/>
      <c r="AC10822" s="104"/>
      <c r="AF10822" s="104"/>
      <c r="AG10822" s="104"/>
      <c r="AK10822" s="104"/>
      <c r="AL10822" s="104"/>
      <c r="AO10822" s="104"/>
      <c r="AP10822" s="104"/>
    </row>
    <row r="10823" spans="21:42" ht="15" customHeight="1" x14ac:dyDescent="0.25">
      <c r="U10823" s="104"/>
      <c r="AB10823" s="104"/>
      <c r="AC10823" s="104"/>
      <c r="AF10823" s="104"/>
      <c r="AG10823" s="104"/>
      <c r="AK10823" s="104"/>
      <c r="AL10823" s="104"/>
      <c r="AO10823" s="104"/>
      <c r="AP10823" s="104"/>
    </row>
    <row r="10824" spans="21:42" ht="15" customHeight="1" x14ac:dyDescent="0.25">
      <c r="U10824" s="104"/>
      <c r="AB10824" s="104"/>
      <c r="AC10824" s="104"/>
      <c r="AF10824" s="104"/>
      <c r="AG10824" s="104"/>
      <c r="AK10824" s="104"/>
      <c r="AL10824" s="104"/>
      <c r="AO10824" s="104"/>
      <c r="AP10824" s="104"/>
    </row>
    <row r="10825" spans="21:42" ht="15" customHeight="1" x14ac:dyDescent="0.25">
      <c r="U10825" s="104"/>
      <c r="AB10825" s="104"/>
      <c r="AC10825" s="104"/>
      <c r="AF10825" s="104"/>
      <c r="AG10825" s="104"/>
      <c r="AK10825" s="104"/>
      <c r="AL10825" s="104"/>
      <c r="AO10825" s="104"/>
      <c r="AP10825" s="104"/>
    </row>
    <row r="10826" spans="21:42" ht="15" customHeight="1" x14ac:dyDescent="0.25">
      <c r="U10826" s="104"/>
      <c r="AB10826" s="104"/>
      <c r="AC10826" s="104"/>
      <c r="AF10826" s="104"/>
      <c r="AG10826" s="104"/>
      <c r="AK10826" s="104"/>
      <c r="AL10826" s="104"/>
      <c r="AO10826" s="104"/>
      <c r="AP10826" s="104"/>
    </row>
    <row r="10827" spans="21:42" ht="15" customHeight="1" x14ac:dyDescent="0.25">
      <c r="U10827" s="104"/>
      <c r="AB10827" s="104"/>
      <c r="AC10827" s="104"/>
      <c r="AF10827" s="104"/>
      <c r="AG10827" s="104"/>
      <c r="AK10827" s="104"/>
      <c r="AL10827" s="104"/>
      <c r="AO10827" s="104"/>
      <c r="AP10827" s="104"/>
    </row>
    <row r="10828" spans="21:42" ht="15" customHeight="1" x14ac:dyDescent="0.25">
      <c r="U10828" s="104"/>
      <c r="AB10828" s="104"/>
      <c r="AC10828" s="104"/>
      <c r="AF10828" s="104"/>
      <c r="AG10828" s="104"/>
      <c r="AK10828" s="104"/>
      <c r="AL10828" s="104"/>
      <c r="AO10828" s="104"/>
      <c r="AP10828" s="104"/>
    </row>
    <row r="10829" spans="21:42" ht="15" customHeight="1" x14ac:dyDescent="0.25">
      <c r="U10829" s="104"/>
      <c r="AB10829" s="104"/>
      <c r="AC10829" s="104"/>
      <c r="AF10829" s="104"/>
      <c r="AG10829" s="104"/>
      <c r="AK10829" s="104"/>
      <c r="AL10829" s="104"/>
      <c r="AO10829" s="104"/>
      <c r="AP10829" s="104"/>
    </row>
    <row r="10830" spans="21:42" ht="15" customHeight="1" x14ac:dyDescent="0.25">
      <c r="U10830" s="104"/>
      <c r="AB10830" s="104"/>
      <c r="AC10830" s="104"/>
      <c r="AF10830" s="104"/>
      <c r="AG10830" s="104"/>
      <c r="AK10830" s="104"/>
      <c r="AL10830" s="104"/>
      <c r="AO10830" s="104"/>
      <c r="AP10830" s="104"/>
    </row>
    <row r="10831" spans="21:42" ht="15" customHeight="1" x14ac:dyDescent="0.25">
      <c r="U10831" s="104"/>
      <c r="AB10831" s="104"/>
      <c r="AC10831" s="104"/>
      <c r="AF10831" s="104"/>
      <c r="AG10831" s="104"/>
      <c r="AK10831" s="104"/>
      <c r="AL10831" s="104"/>
      <c r="AO10831" s="104"/>
      <c r="AP10831" s="104"/>
    </row>
    <row r="10832" spans="21:42" ht="15" customHeight="1" x14ac:dyDescent="0.25">
      <c r="U10832" s="104"/>
      <c r="AB10832" s="104"/>
      <c r="AC10832" s="104"/>
      <c r="AF10832" s="104"/>
      <c r="AG10832" s="104"/>
      <c r="AK10832" s="104"/>
      <c r="AL10832" s="104"/>
      <c r="AO10832" s="104"/>
      <c r="AP10832" s="104"/>
    </row>
    <row r="10833" spans="21:42" ht="15" customHeight="1" x14ac:dyDescent="0.25">
      <c r="U10833" s="104"/>
      <c r="AB10833" s="104"/>
      <c r="AC10833" s="104"/>
      <c r="AF10833" s="104"/>
      <c r="AG10833" s="104"/>
      <c r="AK10833" s="104"/>
      <c r="AL10833" s="104"/>
      <c r="AO10833" s="104"/>
      <c r="AP10833" s="104"/>
    </row>
    <row r="10834" spans="21:42" ht="15" customHeight="1" x14ac:dyDescent="0.25">
      <c r="U10834" s="104"/>
      <c r="AB10834" s="104"/>
      <c r="AC10834" s="104"/>
      <c r="AF10834" s="104"/>
      <c r="AG10834" s="104"/>
      <c r="AK10834" s="104"/>
      <c r="AL10834" s="104"/>
      <c r="AO10834" s="104"/>
      <c r="AP10834" s="104"/>
    </row>
    <row r="10835" spans="21:42" ht="15" customHeight="1" x14ac:dyDescent="0.25">
      <c r="U10835" s="104"/>
      <c r="AB10835" s="104"/>
      <c r="AC10835" s="104"/>
      <c r="AF10835" s="104"/>
      <c r="AG10835" s="104"/>
      <c r="AK10835" s="104"/>
      <c r="AL10835" s="104"/>
      <c r="AO10835" s="104"/>
      <c r="AP10835" s="104"/>
    </row>
    <row r="10836" spans="21:42" ht="15" customHeight="1" x14ac:dyDescent="0.25">
      <c r="U10836" s="104"/>
      <c r="AB10836" s="104"/>
      <c r="AC10836" s="104"/>
      <c r="AF10836" s="104"/>
      <c r="AG10836" s="104"/>
      <c r="AK10836" s="104"/>
      <c r="AL10836" s="104"/>
      <c r="AO10836" s="104"/>
      <c r="AP10836" s="104"/>
    </row>
    <row r="10837" spans="21:42" ht="15" customHeight="1" x14ac:dyDescent="0.25">
      <c r="U10837" s="104"/>
      <c r="AB10837" s="104"/>
      <c r="AC10837" s="104"/>
      <c r="AF10837" s="104"/>
      <c r="AG10837" s="104"/>
      <c r="AK10837" s="104"/>
      <c r="AL10837" s="104"/>
      <c r="AO10837" s="104"/>
      <c r="AP10837" s="104"/>
    </row>
    <row r="10838" spans="21:42" ht="15" customHeight="1" x14ac:dyDescent="0.25">
      <c r="U10838" s="104"/>
      <c r="AB10838" s="104"/>
      <c r="AC10838" s="104"/>
      <c r="AF10838" s="104"/>
      <c r="AG10838" s="104"/>
      <c r="AK10838" s="104"/>
      <c r="AL10838" s="104"/>
      <c r="AO10838" s="104"/>
      <c r="AP10838" s="104"/>
    </row>
    <row r="10839" spans="21:42" ht="15" customHeight="1" x14ac:dyDescent="0.25">
      <c r="U10839" s="104"/>
      <c r="AB10839" s="104"/>
      <c r="AC10839" s="104"/>
      <c r="AF10839" s="104"/>
      <c r="AG10839" s="104"/>
      <c r="AK10839" s="104"/>
      <c r="AL10839" s="104"/>
      <c r="AO10839" s="104"/>
      <c r="AP10839" s="104"/>
    </row>
    <row r="10840" spans="21:42" ht="15" customHeight="1" x14ac:dyDescent="0.25">
      <c r="U10840" s="104"/>
      <c r="AB10840" s="104"/>
      <c r="AC10840" s="104"/>
      <c r="AF10840" s="104"/>
      <c r="AG10840" s="104"/>
      <c r="AK10840" s="104"/>
      <c r="AL10840" s="104"/>
      <c r="AO10840" s="104"/>
      <c r="AP10840" s="104"/>
    </row>
    <row r="10841" spans="21:42" ht="15" customHeight="1" x14ac:dyDescent="0.25">
      <c r="U10841" s="104"/>
      <c r="AB10841" s="104"/>
      <c r="AC10841" s="104"/>
      <c r="AF10841" s="104"/>
      <c r="AG10841" s="104"/>
      <c r="AK10841" s="104"/>
      <c r="AL10841" s="104"/>
      <c r="AO10841" s="104"/>
      <c r="AP10841" s="104"/>
    </row>
    <row r="10842" spans="21:42" ht="15" customHeight="1" x14ac:dyDescent="0.25">
      <c r="U10842" s="104"/>
      <c r="AB10842" s="104"/>
      <c r="AC10842" s="104"/>
      <c r="AF10842" s="104"/>
      <c r="AG10842" s="104"/>
      <c r="AK10842" s="104"/>
      <c r="AL10842" s="104"/>
      <c r="AO10842" s="104"/>
      <c r="AP10842" s="104"/>
    </row>
    <row r="10843" spans="21:42" ht="15" customHeight="1" x14ac:dyDescent="0.25">
      <c r="U10843" s="104"/>
      <c r="AB10843" s="104"/>
      <c r="AC10843" s="104"/>
      <c r="AF10843" s="104"/>
      <c r="AG10843" s="104"/>
      <c r="AK10843" s="104"/>
      <c r="AL10843" s="104"/>
      <c r="AO10843" s="104"/>
      <c r="AP10843" s="104"/>
    </row>
    <row r="10844" spans="21:42" ht="15" customHeight="1" x14ac:dyDescent="0.25">
      <c r="U10844" s="104"/>
      <c r="AB10844" s="104"/>
      <c r="AC10844" s="104"/>
      <c r="AF10844" s="104"/>
      <c r="AG10844" s="104"/>
      <c r="AK10844" s="104"/>
      <c r="AL10844" s="104"/>
      <c r="AO10844" s="104"/>
      <c r="AP10844" s="104"/>
    </row>
    <row r="10845" spans="21:42" ht="15" customHeight="1" x14ac:dyDescent="0.25">
      <c r="U10845" s="104"/>
      <c r="AB10845" s="104"/>
      <c r="AC10845" s="104"/>
      <c r="AF10845" s="104"/>
      <c r="AG10845" s="104"/>
      <c r="AK10845" s="104"/>
      <c r="AL10845" s="104"/>
      <c r="AO10845" s="104"/>
      <c r="AP10845" s="104"/>
    </row>
    <row r="10846" spans="21:42" ht="15" customHeight="1" x14ac:dyDescent="0.25">
      <c r="U10846" s="104"/>
      <c r="AB10846" s="104"/>
      <c r="AC10846" s="104"/>
      <c r="AF10846" s="104"/>
      <c r="AG10846" s="104"/>
      <c r="AK10846" s="104"/>
      <c r="AL10846" s="104"/>
      <c r="AO10846" s="104"/>
      <c r="AP10846" s="104"/>
    </row>
    <row r="10847" spans="21:42" ht="15" customHeight="1" x14ac:dyDescent="0.25">
      <c r="U10847" s="104"/>
      <c r="AB10847" s="104"/>
      <c r="AC10847" s="104"/>
      <c r="AF10847" s="104"/>
      <c r="AG10847" s="104"/>
      <c r="AK10847" s="104"/>
      <c r="AL10847" s="104"/>
      <c r="AO10847" s="104"/>
      <c r="AP10847" s="104"/>
    </row>
    <row r="10848" spans="21:42" ht="15" customHeight="1" x14ac:dyDescent="0.25">
      <c r="U10848" s="104"/>
      <c r="AB10848" s="104"/>
      <c r="AC10848" s="104"/>
      <c r="AF10848" s="104"/>
      <c r="AG10848" s="104"/>
      <c r="AK10848" s="104"/>
      <c r="AL10848" s="104"/>
      <c r="AO10848" s="104"/>
      <c r="AP10848" s="104"/>
    </row>
    <row r="10849" spans="21:42" ht="15" customHeight="1" x14ac:dyDescent="0.25">
      <c r="U10849" s="104"/>
      <c r="AB10849" s="104"/>
      <c r="AC10849" s="104"/>
      <c r="AF10849" s="104"/>
      <c r="AG10849" s="104"/>
      <c r="AK10849" s="104"/>
      <c r="AL10849" s="104"/>
      <c r="AO10849" s="104"/>
      <c r="AP10849" s="104"/>
    </row>
    <row r="10850" spans="21:42" ht="15" customHeight="1" x14ac:dyDescent="0.25">
      <c r="U10850" s="104"/>
      <c r="AB10850" s="104"/>
      <c r="AC10850" s="104"/>
      <c r="AF10850" s="104"/>
      <c r="AG10850" s="104"/>
      <c r="AK10850" s="104"/>
      <c r="AL10850" s="104"/>
      <c r="AO10850" s="104"/>
      <c r="AP10850" s="104"/>
    </row>
    <row r="10851" spans="21:42" ht="15" customHeight="1" x14ac:dyDescent="0.25">
      <c r="U10851" s="104"/>
      <c r="AB10851" s="104"/>
      <c r="AC10851" s="104"/>
      <c r="AF10851" s="104"/>
      <c r="AG10851" s="104"/>
      <c r="AK10851" s="104"/>
      <c r="AL10851" s="104"/>
      <c r="AO10851" s="104"/>
      <c r="AP10851" s="104"/>
    </row>
    <row r="10852" spans="21:42" ht="15" customHeight="1" x14ac:dyDescent="0.25">
      <c r="U10852" s="104"/>
      <c r="AB10852" s="104"/>
      <c r="AC10852" s="104"/>
      <c r="AF10852" s="104"/>
      <c r="AG10852" s="104"/>
      <c r="AK10852" s="104"/>
      <c r="AL10852" s="104"/>
      <c r="AO10852" s="104"/>
      <c r="AP10852" s="104"/>
    </row>
    <row r="10853" spans="21:42" ht="15" customHeight="1" x14ac:dyDescent="0.25">
      <c r="U10853" s="104"/>
      <c r="AB10853" s="104"/>
      <c r="AC10853" s="104"/>
      <c r="AF10853" s="104"/>
      <c r="AG10853" s="104"/>
      <c r="AK10853" s="104"/>
      <c r="AL10853" s="104"/>
      <c r="AO10853" s="104"/>
      <c r="AP10853" s="104"/>
    </row>
    <row r="10854" spans="21:42" ht="15" customHeight="1" x14ac:dyDescent="0.25">
      <c r="U10854" s="104"/>
      <c r="AB10854" s="104"/>
      <c r="AC10854" s="104"/>
      <c r="AF10854" s="104"/>
      <c r="AG10854" s="104"/>
      <c r="AK10854" s="104"/>
      <c r="AL10854" s="104"/>
      <c r="AO10854" s="104"/>
      <c r="AP10854" s="104"/>
    </row>
    <row r="10855" spans="21:42" ht="15" customHeight="1" x14ac:dyDescent="0.25">
      <c r="U10855" s="104"/>
      <c r="AB10855" s="104"/>
      <c r="AC10855" s="104"/>
      <c r="AF10855" s="104"/>
      <c r="AG10855" s="104"/>
      <c r="AK10855" s="104"/>
      <c r="AL10855" s="104"/>
      <c r="AO10855" s="104"/>
      <c r="AP10855" s="104"/>
    </row>
    <row r="10856" spans="21:42" ht="15" customHeight="1" x14ac:dyDescent="0.25">
      <c r="U10856" s="104"/>
      <c r="AB10856" s="104"/>
      <c r="AC10856" s="104"/>
      <c r="AF10856" s="104"/>
      <c r="AG10856" s="104"/>
      <c r="AK10856" s="104"/>
      <c r="AL10856" s="104"/>
      <c r="AO10856" s="104"/>
      <c r="AP10856" s="104"/>
    </row>
    <row r="10857" spans="21:42" ht="15" customHeight="1" x14ac:dyDescent="0.25">
      <c r="U10857" s="104"/>
      <c r="AB10857" s="104"/>
      <c r="AC10857" s="104"/>
      <c r="AF10857" s="104"/>
      <c r="AG10857" s="104"/>
      <c r="AK10857" s="104"/>
      <c r="AL10857" s="104"/>
      <c r="AO10857" s="104"/>
      <c r="AP10857" s="104"/>
    </row>
    <row r="10858" spans="21:42" ht="15" customHeight="1" x14ac:dyDescent="0.25">
      <c r="U10858" s="104"/>
      <c r="AB10858" s="104"/>
      <c r="AC10858" s="104"/>
      <c r="AF10858" s="104"/>
      <c r="AG10858" s="104"/>
      <c r="AK10858" s="104"/>
      <c r="AL10858" s="104"/>
      <c r="AO10858" s="104"/>
      <c r="AP10858" s="104"/>
    </row>
    <row r="10859" spans="21:42" ht="15" customHeight="1" x14ac:dyDescent="0.25">
      <c r="U10859" s="104"/>
      <c r="AB10859" s="104"/>
      <c r="AC10859" s="104"/>
      <c r="AF10859" s="104"/>
      <c r="AG10859" s="104"/>
      <c r="AK10859" s="104"/>
      <c r="AL10859" s="104"/>
      <c r="AO10859" s="104"/>
      <c r="AP10859" s="104"/>
    </row>
    <row r="10860" spans="21:42" ht="15" customHeight="1" x14ac:dyDescent="0.25">
      <c r="U10860" s="104"/>
      <c r="AB10860" s="104"/>
      <c r="AC10860" s="104"/>
      <c r="AF10860" s="104"/>
      <c r="AG10860" s="104"/>
      <c r="AK10860" s="104"/>
      <c r="AL10860" s="104"/>
      <c r="AO10860" s="104"/>
      <c r="AP10860" s="104"/>
    </row>
    <row r="10861" spans="21:42" ht="15" customHeight="1" x14ac:dyDescent="0.25">
      <c r="U10861" s="104"/>
      <c r="AB10861" s="104"/>
      <c r="AC10861" s="104"/>
      <c r="AF10861" s="104"/>
      <c r="AG10861" s="104"/>
      <c r="AK10861" s="104"/>
      <c r="AL10861" s="104"/>
      <c r="AO10861" s="104"/>
      <c r="AP10861" s="104"/>
    </row>
    <row r="10862" spans="21:42" ht="15" customHeight="1" x14ac:dyDescent="0.25">
      <c r="U10862" s="104"/>
      <c r="AB10862" s="104"/>
      <c r="AC10862" s="104"/>
      <c r="AF10862" s="104"/>
      <c r="AG10862" s="104"/>
      <c r="AK10862" s="104"/>
      <c r="AL10862" s="104"/>
      <c r="AO10862" s="104"/>
      <c r="AP10862" s="104"/>
    </row>
    <row r="10863" spans="21:42" ht="15" customHeight="1" x14ac:dyDescent="0.25">
      <c r="U10863" s="104"/>
      <c r="AB10863" s="104"/>
      <c r="AC10863" s="104"/>
      <c r="AF10863" s="104"/>
      <c r="AG10863" s="104"/>
      <c r="AK10863" s="104"/>
      <c r="AL10863" s="104"/>
      <c r="AO10863" s="104"/>
      <c r="AP10863" s="104"/>
    </row>
    <row r="10864" spans="21:42" ht="15" customHeight="1" x14ac:dyDescent="0.25">
      <c r="U10864" s="104"/>
      <c r="AB10864" s="104"/>
      <c r="AC10864" s="104"/>
      <c r="AF10864" s="104"/>
      <c r="AG10864" s="104"/>
      <c r="AK10864" s="104"/>
      <c r="AL10864" s="104"/>
      <c r="AO10864" s="104"/>
      <c r="AP10864" s="104"/>
    </row>
    <row r="10865" spans="21:42" ht="15" customHeight="1" x14ac:dyDescent="0.25">
      <c r="U10865" s="104"/>
      <c r="AB10865" s="104"/>
      <c r="AC10865" s="104"/>
      <c r="AF10865" s="104"/>
      <c r="AG10865" s="104"/>
      <c r="AK10865" s="104"/>
      <c r="AL10865" s="104"/>
      <c r="AO10865" s="104"/>
      <c r="AP10865" s="104"/>
    </row>
    <row r="10866" spans="21:42" ht="15" customHeight="1" x14ac:dyDescent="0.25">
      <c r="U10866" s="104"/>
      <c r="AB10866" s="104"/>
      <c r="AC10866" s="104"/>
      <c r="AF10866" s="104"/>
      <c r="AG10866" s="104"/>
      <c r="AK10866" s="104"/>
      <c r="AL10866" s="104"/>
      <c r="AO10866" s="104"/>
      <c r="AP10866" s="104"/>
    </row>
    <row r="10867" spans="21:42" ht="15" customHeight="1" x14ac:dyDescent="0.25">
      <c r="U10867" s="104"/>
      <c r="AB10867" s="104"/>
      <c r="AC10867" s="104"/>
      <c r="AF10867" s="104"/>
      <c r="AG10867" s="104"/>
      <c r="AK10867" s="104"/>
      <c r="AL10867" s="104"/>
      <c r="AO10867" s="104"/>
      <c r="AP10867" s="104"/>
    </row>
    <row r="10868" spans="21:42" ht="15" customHeight="1" x14ac:dyDescent="0.25">
      <c r="U10868" s="104"/>
      <c r="AB10868" s="104"/>
      <c r="AC10868" s="104"/>
      <c r="AF10868" s="104"/>
      <c r="AG10868" s="104"/>
      <c r="AK10868" s="104"/>
      <c r="AL10868" s="104"/>
      <c r="AO10868" s="104"/>
      <c r="AP10868" s="104"/>
    </row>
    <row r="10869" spans="21:42" ht="15" customHeight="1" x14ac:dyDescent="0.25">
      <c r="U10869" s="104"/>
      <c r="AB10869" s="104"/>
      <c r="AC10869" s="104"/>
      <c r="AF10869" s="104"/>
      <c r="AG10869" s="104"/>
      <c r="AK10869" s="104"/>
      <c r="AL10869" s="104"/>
      <c r="AO10869" s="104"/>
      <c r="AP10869" s="104"/>
    </row>
    <row r="10870" spans="21:42" ht="15" customHeight="1" x14ac:dyDescent="0.25">
      <c r="U10870" s="104"/>
      <c r="AB10870" s="104"/>
      <c r="AC10870" s="104"/>
      <c r="AF10870" s="104"/>
      <c r="AG10870" s="104"/>
      <c r="AK10870" s="104"/>
      <c r="AL10870" s="104"/>
      <c r="AO10870" s="104"/>
      <c r="AP10870" s="104"/>
    </row>
    <row r="10871" spans="21:42" ht="15" customHeight="1" x14ac:dyDescent="0.25">
      <c r="U10871" s="104"/>
      <c r="AB10871" s="104"/>
      <c r="AC10871" s="104"/>
      <c r="AF10871" s="104"/>
      <c r="AG10871" s="104"/>
      <c r="AK10871" s="104"/>
      <c r="AL10871" s="104"/>
      <c r="AO10871" s="104"/>
      <c r="AP10871" s="104"/>
    </row>
    <row r="10872" spans="21:42" ht="15" customHeight="1" x14ac:dyDescent="0.25">
      <c r="U10872" s="104"/>
      <c r="AB10872" s="104"/>
      <c r="AC10872" s="104"/>
      <c r="AF10872" s="104"/>
      <c r="AG10872" s="104"/>
      <c r="AK10872" s="104"/>
      <c r="AL10872" s="104"/>
      <c r="AO10872" s="104"/>
      <c r="AP10872" s="104"/>
    </row>
    <row r="10873" spans="21:42" ht="15" customHeight="1" x14ac:dyDescent="0.25">
      <c r="U10873" s="104"/>
      <c r="AB10873" s="104"/>
      <c r="AC10873" s="104"/>
      <c r="AF10873" s="104"/>
      <c r="AG10873" s="104"/>
      <c r="AK10873" s="104"/>
      <c r="AL10873" s="104"/>
      <c r="AO10873" s="104"/>
      <c r="AP10873" s="104"/>
    </row>
    <row r="10874" spans="21:42" ht="15" customHeight="1" x14ac:dyDescent="0.25">
      <c r="U10874" s="104"/>
      <c r="AB10874" s="104"/>
      <c r="AC10874" s="104"/>
      <c r="AF10874" s="104"/>
      <c r="AG10874" s="104"/>
      <c r="AK10874" s="104"/>
      <c r="AL10874" s="104"/>
      <c r="AO10874" s="104"/>
      <c r="AP10874" s="104"/>
    </row>
    <row r="10875" spans="21:42" ht="15" customHeight="1" x14ac:dyDescent="0.25">
      <c r="U10875" s="104"/>
      <c r="AB10875" s="104"/>
      <c r="AC10875" s="104"/>
      <c r="AF10875" s="104"/>
      <c r="AG10875" s="104"/>
      <c r="AK10875" s="104"/>
      <c r="AL10875" s="104"/>
      <c r="AO10875" s="104"/>
      <c r="AP10875" s="104"/>
    </row>
    <row r="10876" spans="21:42" ht="15" customHeight="1" x14ac:dyDescent="0.25">
      <c r="U10876" s="104"/>
      <c r="AB10876" s="104"/>
      <c r="AC10876" s="104"/>
      <c r="AF10876" s="104"/>
      <c r="AG10876" s="104"/>
      <c r="AK10876" s="104"/>
      <c r="AL10876" s="104"/>
      <c r="AO10876" s="104"/>
      <c r="AP10876" s="104"/>
    </row>
    <row r="10877" spans="21:42" ht="15" customHeight="1" x14ac:dyDescent="0.25">
      <c r="U10877" s="104"/>
      <c r="AB10877" s="104"/>
      <c r="AC10877" s="104"/>
      <c r="AF10877" s="104"/>
      <c r="AG10877" s="104"/>
      <c r="AK10877" s="104"/>
      <c r="AL10877" s="104"/>
      <c r="AO10877" s="104"/>
      <c r="AP10877" s="104"/>
    </row>
    <row r="10878" spans="21:42" ht="15" customHeight="1" x14ac:dyDescent="0.25">
      <c r="U10878" s="104"/>
      <c r="AB10878" s="104"/>
      <c r="AC10878" s="104"/>
      <c r="AF10878" s="104"/>
      <c r="AG10878" s="104"/>
      <c r="AK10878" s="104"/>
      <c r="AL10878" s="104"/>
      <c r="AO10878" s="104"/>
      <c r="AP10878" s="104"/>
    </row>
    <row r="10879" spans="21:42" ht="15" customHeight="1" x14ac:dyDescent="0.25">
      <c r="U10879" s="104"/>
      <c r="AB10879" s="104"/>
      <c r="AC10879" s="104"/>
      <c r="AF10879" s="104"/>
      <c r="AG10879" s="104"/>
      <c r="AK10879" s="104"/>
      <c r="AL10879" s="104"/>
      <c r="AO10879" s="104"/>
      <c r="AP10879" s="104"/>
    </row>
    <row r="10880" spans="21:42" ht="15" customHeight="1" x14ac:dyDescent="0.25">
      <c r="U10880" s="104"/>
      <c r="AB10880" s="104"/>
      <c r="AC10880" s="104"/>
      <c r="AF10880" s="104"/>
      <c r="AG10880" s="104"/>
      <c r="AK10880" s="104"/>
      <c r="AL10880" s="104"/>
      <c r="AO10880" s="104"/>
      <c r="AP10880" s="104"/>
    </row>
    <row r="10881" spans="21:42" ht="15" customHeight="1" x14ac:dyDescent="0.25">
      <c r="U10881" s="104"/>
      <c r="AB10881" s="104"/>
      <c r="AC10881" s="104"/>
      <c r="AF10881" s="104"/>
      <c r="AG10881" s="104"/>
      <c r="AK10881" s="104"/>
      <c r="AL10881" s="104"/>
      <c r="AO10881" s="104"/>
      <c r="AP10881" s="104"/>
    </row>
    <row r="10882" spans="21:42" ht="15" customHeight="1" x14ac:dyDescent="0.25">
      <c r="U10882" s="104"/>
      <c r="AB10882" s="104"/>
      <c r="AC10882" s="104"/>
      <c r="AF10882" s="104"/>
      <c r="AG10882" s="104"/>
      <c r="AK10882" s="104"/>
      <c r="AL10882" s="104"/>
      <c r="AO10882" s="104"/>
      <c r="AP10882" s="104"/>
    </row>
    <row r="10883" spans="21:42" ht="15" customHeight="1" x14ac:dyDescent="0.25">
      <c r="U10883" s="104"/>
      <c r="AB10883" s="104"/>
      <c r="AC10883" s="104"/>
      <c r="AF10883" s="104"/>
      <c r="AG10883" s="104"/>
      <c r="AK10883" s="104"/>
      <c r="AL10883" s="104"/>
      <c r="AO10883" s="104"/>
      <c r="AP10883" s="104"/>
    </row>
    <row r="10884" spans="21:42" ht="15" customHeight="1" x14ac:dyDescent="0.25">
      <c r="U10884" s="104"/>
      <c r="AB10884" s="104"/>
      <c r="AC10884" s="104"/>
      <c r="AF10884" s="104"/>
      <c r="AG10884" s="104"/>
      <c r="AK10884" s="104"/>
      <c r="AL10884" s="104"/>
      <c r="AO10884" s="104"/>
      <c r="AP10884" s="104"/>
    </row>
    <row r="10885" spans="21:42" ht="15" customHeight="1" x14ac:dyDescent="0.25">
      <c r="U10885" s="104"/>
      <c r="AB10885" s="104"/>
      <c r="AC10885" s="104"/>
      <c r="AF10885" s="104"/>
      <c r="AG10885" s="104"/>
      <c r="AK10885" s="104"/>
      <c r="AL10885" s="104"/>
      <c r="AO10885" s="104"/>
      <c r="AP10885" s="104"/>
    </row>
    <row r="10886" spans="21:42" ht="15" customHeight="1" x14ac:dyDescent="0.25">
      <c r="U10886" s="104"/>
      <c r="AB10886" s="104"/>
      <c r="AC10886" s="104"/>
      <c r="AF10886" s="104"/>
      <c r="AG10886" s="104"/>
      <c r="AK10886" s="104"/>
      <c r="AL10886" s="104"/>
      <c r="AO10886" s="104"/>
      <c r="AP10886" s="104"/>
    </row>
    <row r="10887" spans="21:42" ht="15" customHeight="1" x14ac:dyDescent="0.25">
      <c r="U10887" s="104"/>
      <c r="AB10887" s="104"/>
      <c r="AC10887" s="104"/>
      <c r="AF10887" s="104"/>
      <c r="AG10887" s="104"/>
      <c r="AK10887" s="104"/>
      <c r="AL10887" s="104"/>
      <c r="AO10887" s="104"/>
      <c r="AP10887" s="104"/>
    </row>
    <row r="10888" spans="21:42" ht="15" customHeight="1" x14ac:dyDescent="0.25">
      <c r="U10888" s="104"/>
      <c r="AB10888" s="104"/>
      <c r="AC10888" s="104"/>
      <c r="AF10888" s="104"/>
      <c r="AG10888" s="104"/>
      <c r="AK10888" s="104"/>
      <c r="AL10888" s="104"/>
      <c r="AO10888" s="104"/>
      <c r="AP10888" s="104"/>
    </row>
    <row r="10889" spans="21:42" ht="15" customHeight="1" x14ac:dyDescent="0.25">
      <c r="U10889" s="104"/>
      <c r="AB10889" s="104"/>
      <c r="AC10889" s="104"/>
      <c r="AF10889" s="104"/>
      <c r="AG10889" s="104"/>
      <c r="AK10889" s="104"/>
      <c r="AL10889" s="104"/>
      <c r="AO10889" s="104"/>
      <c r="AP10889" s="104"/>
    </row>
    <row r="10890" spans="21:42" ht="15" customHeight="1" x14ac:dyDescent="0.25">
      <c r="U10890" s="104"/>
      <c r="AB10890" s="104"/>
      <c r="AC10890" s="104"/>
      <c r="AF10890" s="104"/>
      <c r="AG10890" s="104"/>
      <c r="AK10890" s="104"/>
      <c r="AL10890" s="104"/>
      <c r="AO10890" s="104"/>
      <c r="AP10890" s="104"/>
    </row>
    <row r="10891" spans="21:42" ht="15" customHeight="1" x14ac:dyDescent="0.25">
      <c r="U10891" s="104"/>
      <c r="AB10891" s="104"/>
      <c r="AC10891" s="104"/>
      <c r="AF10891" s="104"/>
      <c r="AG10891" s="104"/>
      <c r="AK10891" s="104"/>
      <c r="AL10891" s="104"/>
      <c r="AO10891" s="104"/>
      <c r="AP10891" s="104"/>
    </row>
    <row r="10892" spans="21:42" ht="15" customHeight="1" x14ac:dyDescent="0.25">
      <c r="U10892" s="104"/>
      <c r="AB10892" s="104"/>
      <c r="AC10892" s="104"/>
      <c r="AF10892" s="104"/>
      <c r="AG10892" s="104"/>
      <c r="AK10892" s="104"/>
      <c r="AL10892" s="104"/>
      <c r="AO10892" s="104"/>
      <c r="AP10892" s="104"/>
    </row>
    <row r="10893" spans="21:42" ht="15" customHeight="1" x14ac:dyDescent="0.25">
      <c r="U10893" s="104"/>
      <c r="AB10893" s="104"/>
      <c r="AC10893" s="104"/>
      <c r="AF10893" s="104"/>
      <c r="AG10893" s="104"/>
      <c r="AK10893" s="104"/>
      <c r="AL10893" s="104"/>
      <c r="AO10893" s="104"/>
      <c r="AP10893" s="104"/>
    </row>
    <row r="10894" spans="21:42" ht="15" customHeight="1" x14ac:dyDescent="0.25">
      <c r="U10894" s="104"/>
      <c r="AB10894" s="104"/>
      <c r="AC10894" s="104"/>
      <c r="AF10894" s="104"/>
      <c r="AG10894" s="104"/>
      <c r="AK10894" s="104"/>
      <c r="AL10894" s="104"/>
      <c r="AO10894" s="104"/>
      <c r="AP10894" s="104"/>
    </row>
    <row r="10895" spans="21:42" ht="15" customHeight="1" x14ac:dyDescent="0.25">
      <c r="U10895" s="104"/>
      <c r="AB10895" s="104"/>
      <c r="AC10895" s="104"/>
      <c r="AF10895" s="104"/>
      <c r="AG10895" s="104"/>
      <c r="AK10895" s="104"/>
      <c r="AL10895" s="104"/>
      <c r="AO10895" s="104"/>
      <c r="AP10895" s="104"/>
    </row>
    <row r="10896" spans="21:42" ht="15" customHeight="1" x14ac:dyDescent="0.25">
      <c r="U10896" s="104"/>
      <c r="AB10896" s="104"/>
      <c r="AC10896" s="104"/>
      <c r="AF10896" s="104"/>
      <c r="AG10896" s="104"/>
      <c r="AK10896" s="104"/>
      <c r="AL10896" s="104"/>
      <c r="AO10896" s="104"/>
      <c r="AP10896" s="104"/>
    </row>
    <row r="10897" spans="21:42" ht="15" customHeight="1" x14ac:dyDescent="0.25">
      <c r="U10897" s="104"/>
      <c r="AB10897" s="104"/>
      <c r="AC10897" s="104"/>
      <c r="AF10897" s="104"/>
      <c r="AG10897" s="104"/>
      <c r="AK10897" s="104"/>
      <c r="AL10897" s="104"/>
      <c r="AO10897" s="104"/>
      <c r="AP10897" s="104"/>
    </row>
    <row r="10898" spans="21:42" ht="15" customHeight="1" x14ac:dyDescent="0.25">
      <c r="U10898" s="104"/>
      <c r="AB10898" s="104"/>
      <c r="AC10898" s="104"/>
      <c r="AF10898" s="104"/>
      <c r="AG10898" s="104"/>
      <c r="AK10898" s="104"/>
      <c r="AL10898" s="104"/>
      <c r="AO10898" s="104"/>
      <c r="AP10898" s="104"/>
    </row>
    <row r="10899" spans="21:42" ht="15" customHeight="1" x14ac:dyDescent="0.25">
      <c r="U10899" s="104"/>
      <c r="AB10899" s="104"/>
      <c r="AC10899" s="104"/>
      <c r="AF10899" s="104"/>
      <c r="AG10899" s="104"/>
      <c r="AK10899" s="104"/>
      <c r="AL10899" s="104"/>
      <c r="AO10899" s="104"/>
      <c r="AP10899" s="104"/>
    </row>
    <row r="10900" spans="21:42" ht="15" customHeight="1" x14ac:dyDescent="0.25">
      <c r="U10900" s="104"/>
      <c r="AB10900" s="104"/>
      <c r="AC10900" s="104"/>
      <c r="AF10900" s="104"/>
      <c r="AG10900" s="104"/>
      <c r="AK10900" s="104"/>
      <c r="AL10900" s="104"/>
      <c r="AO10900" s="104"/>
      <c r="AP10900" s="104"/>
    </row>
    <row r="10901" spans="21:42" ht="15" customHeight="1" x14ac:dyDescent="0.25">
      <c r="U10901" s="104"/>
      <c r="AB10901" s="104"/>
      <c r="AC10901" s="104"/>
      <c r="AF10901" s="104"/>
      <c r="AG10901" s="104"/>
      <c r="AK10901" s="104"/>
      <c r="AL10901" s="104"/>
      <c r="AO10901" s="104"/>
      <c r="AP10901" s="104"/>
    </row>
    <row r="10902" spans="21:42" ht="15" customHeight="1" x14ac:dyDescent="0.25">
      <c r="U10902" s="104"/>
      <c r="AB10902" s="104"/>
      <c r="AC10902" s="104"/>
      <c r="AF10902" s="104"/>
      <c r="AG10902" s="104"/>
      <c r="AK10902" s="104"/>
      <c r="AL10902" s="104"/>
      <c r="AO10902" s="104"/>
      <c r="AP10902" s="104"/>
    </row>
    <row r="10903" spans="21:42" ht="15" customHeight="1" x14ac:dyDescent="0.25">
      <c r="U10903" s="104"/>
      <c r="AB10903" s="104"/>
      <c r="AC10903" s="104"/>
      <c r="AF10903" s="104"/>
      <c r="AG10903" s="104"/>
      <c r="AK10903" s="104"/>
      <c r="AL10903" s="104"/>
      <c r="AO10903" s="104"/>
      <c r="AP10903" s="104"/>
    </row>
    <row r="10904" spans="21:42" ht="15" customHeight="1" x14ac:dyDescent="0.25">
      <c r="U10904" s="104"/>
      <c r="AB10904" s="104"/>
      <c r="AC10904" s="104"/>
      <c r="AF10904" s="104"/>
      <c r="AG10904" s="104"/>
      <c r="AK10904" s="104"/>
      <c r="AL10904" s="104"/>
      <c r="AO10904" s="104"/>
      <c r="AP10904" s="104"/>
    </row>
    <row r="10905" spans="21:42" ht="15" customHeight="1" x14ac:dyDescent="0.25">
      <c r="U10905" s="104"/>
      <c r="AB10905" s="104"/>
      <c r="AC10905" s="104"/>
      <c r="AF10905" s="104"/>
      <c r="AG10905" s="104"/>
      <c r="AK10905" s="104"/>
      <c r="AL10905" s="104"/>
      <c r="AO10905" s="104"/>
      <c r="AP10905" s="104"/>
    </row>
    <row r="10906" spans="21:42" ht="15" customHeight="1" x14ac:dyDescent="0.25">
      <c r="U10906" s="104"/>
      <c r="AB10906" s="104"/>
      <c r="AC10906" s="104"/>
      <c r="AF10906" s="104"/>
      <c r="AG10906" s="104"/>
      <c r="AK10906" s="104"/>
      <c r="AL10906" s="104"/>
      <c r="AO10906" s="104"/>
      <c r="AP10906" s="104"/>
    </row>
    <row r="10907" spans="21:42" ht="15" customHeight="1" x14ac:dyDescent="0.25">
      <c r="U10907" s="104"/>
      <c r="AB10907" s="104"/>
      <c r="AC10907" s="104"/>
      <c r="AF10907" s="104"/>
      <c r="AG10907" s="104"/>
      <c r="AK10907" s="104"/>
      <c r="AL10907" s="104"/>
      <c r="AO10907" s="104"/>
      <c r="AP10907" s="104"/>
    </row>
    <row r="10908" spans="21:42" ht="15" customHeight="1" x14ac:dyDescent="0.25">
      <c r="U10908" s="104"/>
      <c r="AB10908" s="104"/>
      <c r="AC10908" s="104"/>
      <c r="AF10908" s="104"/>
      <c r="AG10908" s="104"/>
      <c r="AK10908" s="104"/>
      <c r="AL10908" s="104"/>
      <c r="AO10908" s="104"/>
      <c r="AP10908" s="104"/>
    </row>
    <row r="10909" spans="21:42" ht="15" customHeight="1" x14ac:dyDescent="0.25">
      <c r="U10909" s="104"/>
      <c r="AB10909" s="104"/>
      <c r="AC10909" s="104"/>
      <c r="AF10909" s="104"/>
      <c r="AG10909" s="104"/>
      <c r="AK10909" s="104"/>
      <c r="AL10909" s="104"/>
      <c r="AO10909" s="104"/>
      <c r="AP10909" s="104"/>
    </row>
    <row r="10910" spans="21:42" ht="15" customHeight="1" x14ac:dyDescent="0.25">
      <c r="U10910" s="104"/>
      <c r="AB10910" s="104"/>
      <c r="AC10910" s="104"/>
      <c r="AF10910" s="104"/>
      <c r="AG10910" s="104"/>
      <c r="AK10910" s="104"/>
      <c r="AL10910" s="104"/>
      <c r="AO10910" s="104"/>
      <c r="AP10910" s="104"/>
    </row>
    <row r="10911" spans="21:42" ht="15" customHeight="1" x14ac:dyDescent="0.25">
      <c r="U10911" s="104"/>
      <c r="AB10911" s="104"/>
      <c r="AC10911" s="104"/>
      <c r="AF10911" s="104"/>
      <c r="AG10911" s="104"/>
      <c r="AK10911" s="104"/>
      <c r="AL10911" s="104"/>
      <c r="AO10911" s="104"/>
      <c r="AP10911" s="104"/>
    </row>
    <row r="10912" spans="21:42" ht="15" customHeight="1" x14ac:dyDescent="0.25">
      <c r="U10912" s="104"/>
      <c r="AB10912" s="104"/>
      <c r="AC10912" s="104"/>
      <c r="AF10912" s="104"/>
      <c r="AG10912" s="104"/>
      <c r="AK10912" s="104"/>
      <c r="AL10912" s="104"/>
      <c r="AO10912" s="104"/>
      <c r="AP10912" s="104"/>
    </row>
    <row r="10913" spans="21:42" ht="15" customHeight="1" x14ac:dyDescent="0.25">
      <c r="U10913" s="104"/>
      <c r="AB10913" s="104"/>
      <c r="AC10913" s="104"/>
      <c r="AF10913" s="104"/>
      <c r="AG10913" s="104"/>
      <c r="AK10913" s="104"/>
      <c r="AL10913" s="104"/>
      <c r="AO10913" s="104"/>
      <c r="AP10913" s="104"/>
    </row>
    <row r="10914" spans="21:42" ht="15" customHeight="1" x14ac:dyDescent="0.25">
      <c r="U10914" s="104"/>
      <c r="AB10914" s="104"/>
      <c r="AC10914" s="104"/>
      <c r="AF10914" s="104"/>
      <c r="AG10914" s="104"/>
      <c r="AK10914" s="104"/>
      <c r="AL10914" s="104"/>
      <c r="AO10914" s="104"/>
      <c r="AP10914" s="104"/>
    </row>
    <row r="10915" spans="21:42" ht="15" customHeight="1" x14ac:dyDescent="0.25">
      <c r="U10915" s="104"/>
      <c r="AB10915" s="104"/>
      <c r="AC10915" s="104"/>
      <c r="AF10915" s="104"/>
      <c r="AG10915" s="104"/>
      <c r="AK10915" s="104"/>
      <c r="AL10915" s="104"/>
      <c r="AO10915" s="104"/>
      <c r="AP10915" s="104"/>
    </row>
    <row r="10916" spans="21:42" ht="15" customHeight="1" x14ac:dyDescent="0.25">
      <c r="U10916" s="104"/>
      <c r="AB10916" s="104"/>
      <c r="AC10916" s="104"/>
      <c r="AF10916" s="104"/>
      <c r="AG10916" s="104"/>
      <c r="AK10916" s="104"/>
      <c r="AL10916" s="104"/>
      <c r="AO10916" s="104"/>
      <c r="AP10916" s="104"/>
    </row>
    <row r="10917" spans="21:42" ht="15" customHeight="1" x14ac:dyDescent="0.25">
      <c r="U10917" s="104"/>
      <c r="AB10917" s="104"/>
      <c r="AC10917" s="104"/>
      <c r="AF10917" s="104"/>
      <c r="AG10917" s="104"/>
      <c r="AK10917" s="104"/>
      <c r="AL10917" s="104"/>
      <c r="AO10917" s="104"/>
      <c r="AP10917" s="104"/>
    </row>
    <row r="10918" spans="21:42" ht="15" customHeight="1" x14ac:dyDescent="0.25">
      <c r="U10918" s="104"/>
      <c r="AB10918" s="104"/>
      <c r="AC10918" s="104"/>
      <c r="AF10918" s="104"/>
      <c r="AG10918" s="104"/>
      <c r="AK10918" s="104"/>
      <c r="AL10918" s="104"/>
      <c r="AO10918" s="104"/>
      <c r="AP10918" s="104"/>
    </row>
    <row r="10919" spans="21:42" ht="15" customHeight="1" x14ac:dyDescent="0.25">
      <c r="U10919" s="104"/>
      <c r="AB10919" s="104"/>
      <c r="AC10919" s="104"/>
      <c r="AF10919" s="104"/>
      <c r="AG10919" s="104"/>
      <c r="AK10919" s="104"/>
      <c r="AL10919" s="104"/>
      <c r="AO10919" s="104"/>
      <c r="AP10919" s="104"/>
    </row>
    <row r="10920" spans="21:42" ht="15" customHeight="1" x14ac:dyDescent="0.25">
      <c r="U10920" s="104"/>
      <c r="AB10920" s="104"/>
      <c r="AC10920" s="104"/>
      <c r="AF10920" s="104"/>
      <c r="AG10920" s="104"/>
      <c r="AK10920" s="104"/>
      <c r="AL10920" s="104"/>
      <c r="AO10920" s="104"/>
      <c r="AP10920" s="104"/>
    </row>
    <row r="10921" spans="21:42" ht="15" customHeight="1" x14ac:dyDescent="0.25">
      <c r="U10921" s="104"/>
      <c r="AB10921" s="104"/>
      <c r="AC10921" s="104"/>
      <c r="AF10921" s="104"/>
      <c r="AG10921" s="104"/>
      <c r="AK10921" s="104"/>
      <c r="AL10921" s="104"/>
      <c r="AO10921" s="104"/>
      <c r="AP10921" s="104"/>
    </row>
    <row r="10922" spans="21:42" ht="15" customHeight="1" x14ac:dyDescent="0.25">
      <c r="U10922" s="104"/>
      <c r="AB10922" s="104"/>
      <c r="AC10922" s="104"/>
      <c r="AF10922" s="104"/>
      <c r="AG10922" s="104"/>
      <c r="AK10922" s="104"/>
      <c r="AL10922" s="104"/>
      <c r="AO10922" s="104"/>
      <c r="AP10922" s="104"/>
    </row>
    <row r="10923" spans="21:42" ht="15" customHeight="1" x14ac:dyDescent="0.25">
      <c r="U10923" s="104"/>
      <c r="AB10923" s="104"/>
      <c r="AC10923" s="104"/>
      <c r="AF10923" s="104"/>
      <c r="AG10923" s="104"/>
      <c r="AK10923" s="104"/>
      <c r="AL10923" s="104"/>
      <c r="AO10923" s="104"/>
      <c r="AP10923" s="104"/>
    </row>
    <row r="10924" spans="21:42" ht="15" customHeight="1" x14ac:dyDescent="0.25">
      <c r="U10924" s="104"/>
      <c r="AB10924" s="104"/>
      <c r="AC10924" s="104"/>
      <c r="AF10924" s="104"/>
      <c r="AG10924" s="104"/>
      <c r="AK10924" s="104"/>
      <c r="AL10924" s="104"/>
      <c r="AO10924" s="104"/>
      <c r="AP10924" s="104"/>
    </row>
    <row r="10925" spans="21:42" ht="15" customHeight="1" x14ac:dyDescent="0.25">
      <c r="U10925" s="104"/>
      <c r="AB10925" s="104"/>
      <c r="AC10925" s="104"/>
      <c r="AF10925" s="104"/>
      <c r="AG10925" s="104"/>
      <c r="AK10925" s="104"/>
      <c r="AL10925" s="104"/>
      <c r="AO10925" s="104"/>
      <c r="AP10925" s="104"/>
    </row>
    <row r="10926" spans="21:42" ht="15" customHeight="1" x14ac:dyDescent="0.25">
      <c r="U10926" s="104"/>
      <c r="AB10926" s="104"/>
      <c r="AC10926" s="104"/>
      <c r="AF10926" s="104"/>
      <c r="AG10926" s="104"/>
      <c r="AK10926" s="104"/>
      <c r="AL10926" s="104"/>
      <c r="AO10926" s="104"/>
      <c r="AP10926" s="104"/>
    </row>
    <row r="10927" spans="21:42" ht="15" customHeight="1" x14ac:dyDescent="0.25">
      <c r="U10927" s="104"/>
      <c r="AB10927" s="104"/>
      <c r="AC10927" s="104"/>
      <c r="AF10927" s="104"/>
      <c r="AG10927" s="104"/>
      <c r="AK10927" s="104"/>
      <c r="AL10927" s="104"/>
      <c r="AO10927" s="104"/>
      <c r="AP10927" s="104"/>
    </row>
    <row r="10928" spans="21:42" ht="15" customHeight="1" x14ac:dyDescent="0.25">
      <c r="U10928" s="104"/>
      <c r="AB10928" s="104"/>
      <c r="AC10928" s="104"/>
      <c r="AF10928" s="104"/>
      <c r="AG10928" s="104"/>
      <c r="AK10928" s="104"/>
      <c r="AL10928" s="104"/>
      <c r="AO10928" s="104"/>
      <c r="AP10928" s="104"/>
    </row>
    <row r="10929" spans="21:42" ht="15" customHeight="1" x14ac:dyDescent="0.25">
      <c r="U10929" s="104"/>
      <c r="AB10929" s="104"/>
      <c r="AC10929" s="104"/>
      <c r="AF10929" s="104"/>
      <c r="AG10929" s="104"/>
      <c r="AK10929" s="104"/>
      <c r="AL10929" s="104"/>
      <c r="AO10929" s="104"/>
      <c r="AP10929" s="104"/>
    </row>
    <row r="10930" spans="21:42" ht="15" customHeight="1" x14ac:dyDescent="0.25">
      <c r="U10930" s="104"/>
      <c r="AB10930" s="104"/>
      <c r="AC10930" s="104"/>
      <c r="AF10930" s="104"/>
      <c r="AG10930" s="104"/>
      <c r="AK10930" s="104"/>
      <c r="AL10930" s="104"/>
      <c r="AO10930" s="104"/>
      <c r="AP10930" s="104"/>
    </row>
    <row r="10931" spans="21:42" ht="15" customHeight="1" x14ac:dyDescent="0.25">
      <c r="U10931" s="104"/>
      <c r="AB10931" s="104"/>
      <c r="AC10931" s="104"/>
      <c r="AF10931" s="104"/>
      <c r="AG10931" s="104"/>
      <c r="AK10931" s="104"/>
      <c r="AL10931" s="104"/>
      <c r="AO10931" s="104"/>
      <c r="AP10931" s="104"/>
    </row>
    <row r="10932" spans="21:42" ht="15" customHeight="1" x14ac:dyDescent="0.25">
      <c r="U10932" s="104"/>
      <c r="AB10932" s="104"/>
      <c r="AC10932" s="104"/>
      <c r="AF10932" s="104"/>
      <c r="AG10932" s="104"/>
      <c r="AK10932" s="104"/>
      <c r="AL10932" s="104"/>
      <c r="AO10932" s="104"/>
      <c r="AP10932" s="104"/>
    </row>
    <row r="10933" spans="21:42" ht="15" customHeight="1" x14ac:dyDescent="0.25">
      <c r="U10933" s="104"/>
      <c r="AB10933" s="104"/>
      <c r="AC10933" s="104"/>
      <c r="AF10933" s="104"/>
      <c r="AG10933" s="104"/>
      <c r="AK10933" s="104"/>
      <c r="AL10933" s="104"/>
      <c r="AO10933" s="104"/>
      <c r="AP10933" s="104"/>
    </row>
    <row r="10934" spans="21:42" ht="15" customHeight="1" x14ac:dyDescent="0.25">
      <c r="U10934" s="104"/>
      <c r="AB10934" s="104"/>
      <c r="AC10934" s="104"/>
      <c r="AF10934" s="104"/>
      <c r="AG10934" s="104"/>
      <c r="AK10934" s="104"/>
      <c r="AL10934" s="104"/>
      <c r="AO10934" s="104"/>
      <c r="AP10934" s="104"/>
    </row>
    <row r="10935" spans="21:42" ht="15" customHeight="1" x14ac:dyDescent="0.25">
      <c r="U10935" s="104"/>
      <c r="AB10935" s="104"/>
      <c r="AC10935" s="104"/>
      <c r="AF10935" s="104"/>
      <c r="AG10935" s="104"/>
      <c r="AK10935" s="104"/>
      <c r="AL10935" s="104"/>
      <c r="AO10935" s="104"/>
      <c r="AP10935" s="104"/>
    </row>
    <row r="10936" spans="21:42" ht="15" customHeight="1" x14ac:dyDescent="0.25">
      <c r="U10936" s="104"/>
      <c r="AB10936" s="104"/>
      <c r="AC10936" s="104"/>
      <c r="AF10936" s="104"/>
      <c r="AG10936" s="104"/>
      <c r="AK10936" s="104"/>
      <c r="AL10936" s="104"/>
      <c r="AO10936" s="104"/>
      <c r="AP10936" s="104"/>
    </row>
    <row r="10937" spans="21:42" ht="15" customHeight="1" x14ac:dyDescent="0.25">
      <c r="U10937" s="104"/>
      <c r="AB10937" s="104"/>
      <c r="AC10937" s="104"/>
      <c r="AF10937" s="104"/>
      <c r="AG10937" s="104"/>
      <c r="AK10937" s="104"/>
      <c r="AL10937" s="104"/>
      <c r="AO10937" s="104"/>
      <c r="AP10937" s="104"/>
    </row>
    <row r="10938" spans="21:42" ht="15" customHeight="1" x14ac:dyDescent="0.25">
      <c r="U10938" s="104"/>
      <c r="AB10938" s="104"/>
      <c r="AC10938" s="104"/>
      <c r="AF10938" s="104"/>
      <c r="AG10938" s="104"/>
      <c r="AK10938" s="104"/>
      <c r="AL10938" s="104"/>
      <c r="AO10938" s="104"/>
      <c r="AP10938" s="104"/>
    </row>
    <row r="10939" spans="21:42" ht="15" customHeight="1" x14ac:dyDescent="0.25">
      <c r="U10939" s="104"/>
      <c r="AB10939" s="104"/>
      <c r="AC10939" s="104"/>
      <c r="AF10939" s="104"/>
      <c r="AG10939" s="104"/>
      <c r="AK10939" s="104"/>
      <c r="AL10939" s="104"/>
      <c r="AO10939" s="104"/>
      <c r="AP10939" s="104"/>
    </row>
    <row r="10940" spans="21:42" ht="15" customHeight="1" x14ac:dyDescent="0.25">
      <c r="U10940" s="104"/>
      <c r="AB10940" s="104"/>
      <c r="AC10940" s="104"/>
      <c r="AF10940" s="104"/>
      <c r="AG10940" s="104"/>
      <c r="AK10940" s="104"/>
      <c r="AL10940" s="104"/>
      <c r="AO10940" s="104"/>
      <c r="AP10940" s="104"/>
    </row>
    <row r="10941" spans="21:42" ht="15" customHeight="1" x14ac:dyDescent="0.25">
      <c r="U10941" s="104"/>
      <c r="AB10941" s="104"/>
      <c r="AC10941" s="104"/>
      <c r="AF10941" s="104"/>
      <c r="AG10941" s="104"/>
      <c r="AK10941" s="104"/>
      <c r="AL10941" s="104"/>
      <c r="AO10941" s="104"/>
      <c r="AP10941" s="104"/>
    </row>
    <row r="10942" spans="21:42" ht="15" customHeight="1" x14ac:dyDescent="0.25">
      <c r="U10942" s="104"/>
      <c r="AB10942" s="104"/>
      <c r="AC10942" s="104"/>
      <c r="AF10942" s="104"/>
      <c r="AG10942" s="104"/>
      <c r="AK10942" s="104"/>
      <c r="AL10942" s="104"/>
      <c r="AO10942" s="104"/>
      <c r="AP10942" s="104"/>
    </row>
    <row r="10943" spans="21:42" ht="15" customHeight="1" x14ac:dyDescent="0.25">
      <c r="U10943" s="104"/>
      <c r="AB10943" s="104"/>
      <c r="AC10943" s="104"/>
      <c r="AF10943" s="104"/>
      <c r="AG10943" s="104"/>
      <c r="AK10943" s="104"/>
      <c r="AL10943" s="104"/>
      <c r="AO10943" s="104"/>
      <c r="AP10943" s="104"/>
    </row>
    <row r="10944" spans="21:42" ht="15" customHeight="1" x14ac:dyDescent="0.25">
      <c r="U10944" s="104"/>
      <c r="AB10944" s="104"/>
      <c r="AC10944" s="104"/>
      <c r="AF10944" s="104"/>
      <c r="AG10944" s="104"/>
      <c r="AK10944" s="104"/>
      <c r="AL10944" s="104"/>
      <c r="AO10944" s="104"/>
      <c r="AP10944" s="104"/>
    </row>
    <row r="10945" spans="21:42" ht="15" customHeight="1" x14ac:dyDescent="0.25">
      <c r="U10945" s="104"/>
      <c r="AB10945" s="104"/>
      <c r="AC10945" s="104"/>
      <c r="AF10945" s="104"/>
      <c r="AG10945" s="104"/>
      <c r="AK10945" s="104"/>
      <c r="AL10945" s="104"/>
      <c r="AO10945" s="104"/>
      <c r="AP10945" s="104"/>
    </row>
    <row r="10946" spans="21:42" ht="15" customHeight="1" x14ac:dyDescent="0.25">
      <c r="U10946" s="104"/>
      <c r="AB10946" s="104"/>
      <c r="AC10946" s="104"/>
      <c r="AF10946" s="104"/>
      <c r="AG10946" s="104"/>
      <c r="AK10946" s="104"/>
      <c r="AL10946" s="104"/>
      <c r="AO10946" s="104"/>
      <c r="AP10946" s="104"/>
    </row>
    <row r="10947" spans="21:42" ht="15" customHeight="1" x14ac:dyDescent="0.25">
      <c r="U10947" s="104"/>
      <c r="AB10947" s="104"/>
      <c r="AC10947" s="104"/>
      <c r="AF10947" s="104"/>
      <c r="AG10947" s="104"/>
      <c r="AK10947" s="104"/>
      <c r="AL10947" s="104"/>
      <c r="AO10947" s="104"/>
      <c r="AP10947" s="104"/>
    </row>
    <row r="10948" spans="21:42" ht="15" customHeight="1" x14ac:dyDescent="0.25">
      <c r="U10948" s="104"/>
      <c r="AB10948" s="104"/>
      <c r="AC10948" s="104"/>
      <c r="AF10948" s="104"/>
      <c r="AG10948" s="104"/>
      <c r="AK10948" s="104"/>
      <c r="AL10948" s="104"/>
      <c r="AO10948" s="104"/>
      <c r="AP10948" s="104"/>
    </row>
    <row r="10949" spans="21:42" ht="15" customHeight="1" x14ac:dyDescent="0.25">
      <c r="U10949" s="104"/>
      <c r="AB10949" s="104"/>
      <c r="AC10949" s="104"/>
      <c r="AF10949" s="104"/>
      <c r="AG10949" s="104"/>
      <c r="AK10949" s="104"/>
      <c r="AL10949" s="104"/>
      <c r="AO10949" s="104"/>
      <c r="AP10949" s="104"/>
    </row>
    <row r="10950" spans="21:42" ht="15" customHeight="1" x14ac:dyDescent="0.25">
      <c r="U10950" s="104"/>
      <c r="AB10950" s="104"/>
      <c r="AC10950" s="104"/>
      <c r="AF10950" s="104"/>
      <c r="AG10950" s="104"/>
      <c r="AK10950" s="104"/>
      <c r="AL10950" s="104"/>
      <c r="AO10950" s="104"/>
      <c r="AP10950" s="104"/>
    </row>
    <row r="10951" spans="21:42" ht="15" customHeight="1" x14ac:dyDescent="0.25">
      <c r="U10951" s="104"/>
      <c r="AB10951" s="104"/>
      <c r="AC10951" s="104"/>
      <c r="AF10951" s="104"/>
      <c r="AG10951" s="104"/>
      <c r="AK10951" s="104"/>
      <c r="AL10951" s="104"/>
      <c r="AO10951" s="104"/>
      <c r="AP10951" s="104"/>
    </row>
    <row r="10952" spans="21:42" ht="15" customHeight="1" x14ac:dyDescent="0.25">
      <c r="U10952" s="104"/>
      <c r="AB10952" s="104"/>
      <c r="AC10952" s="104"/>
      <c r="AF10952" s="104"/>
      <c r="AG10952" s="104"/>
      <c r="AK10952" s="104"/>
      <c r="AL10952" s="104"/>
      <c r="AO10952" s="104"/>
      <c r="AP10952" s="104"/>
    </row>
    <row r="10953" spans="21:42" ht="15" customHeight="1" x14ac:dyDescent="0.25">
      <c r="U10953" s="104"/>
      <c r="AB10953" s="104"/>
      <c r="AC10953" s="104"/>
      <c r="AF10953" s="104"/>
      <c r="AG10953" s="104"/>
      <c r="AK10953" s="104"/>
      <c r="AL10953" s="104"/>
      <c r="AO10953" s="104"/>
      <c r="AP10953" s="104"/>
    </row>
    <row r="10954" spans="21:42" ht="15" customHeight="1" x14ac:dyDescent="0.25">
      <c r="U10954" s="104"/>
      <c r="AB10954" s="104"/>
      <c r="AC10954" s="104"/>
      <c r="AF10954" s="104"/>
      <c r="AG10954" s="104"/>
      <c r="AK10954" s="104"/>
      <c r="AL10954" s="104"/>
      <c r="AO10954" s="104"/>
      <c r="AP10954" s="104"/>
    </row>
    <row r="10955" spans="21:42" ht="15" customHeight="1" x14ac:dyDescent="0.25">
      <c r="U10955" s="104"/>
      <c r="AB10955" s="104"/>
      <c r="AC10955" s="104"/>
      <c r="AF10955" s="104"/>
      <c r="AG10955" s="104"/>
      <c r="AK10955" s="104"/>
      <c r="AL10955" s="104"/>
      <c r="AO10955" s="104"/>
      <c r="AP10955" s="104"/>
    </row>
    <row r="10956" spans="21:42" ht="15" customHeight="1" x14ac:dyDescent="0.25">
      <c r="U10956" s="104"/>
      <c r="AB10956" s="104"/>
      <c r="AC10956" s="104"/>
      <c r="AF10956" s="104"/>
      <c r="AG10956" s="104"/>
      <c r="AK10956" s="104"/>
      <c r="AL10956" s="104"/>
      <c r="AO10956" s="104"/>
      <c r="AP10956" s="104"/>
    </row>
    <row r="10957" spans="21:42" ht="15" customHeight="1" x14ac:dyDescent="0.25">
      <c r="U10957" s="104"/>
      <c r="AB10957" s="104"/>
      <c r="AC10957" s="104"/>
      <c r="AF10957" s="104"/>
      <c r="AG10957" s="104"/>
      <c r="AK10957" s="104"/>
      <c r="AL10957" s="104"/>
      <c r="AO10957" s="104"/>
      <c r="AP10957" s="104"/>
    </row>
    <row r="10958" spans="21:42" ht="15" customHeight="1" x14ac:dyDescent="0.25">
      <c r="U10958" s="104"/>
      <c r="AB10958" s="104"/>
      <c r="AC10958" s="104"/>
      <c r="AF10958" s="104"/>
      <c r="AG10958" s="104"/>
      <c r="AK10958" s="104"/>
      <c r="AL10958" s="104"/>
      <c r="AO10958" s="104"/>
      <c r="AP10958" s="104"/>
    </row>
    <row r="10959" spans="21:42" ht="15" customHeight="1" x14ac:dyDescent="0.25">
      <c r="U10959" s="104"/>
      <c r="AB10959" s="104"/>
      <c r="AC10959" s="104"/>
      <c r="AF10959" s="104"/>
      <c r="AG10959" s="104"/>
      <c r="AK10959" s="104"/>
      <c r="AL10959" s="104"/>
      <c r="AO10959" s="104"/>
      <c r="AP10959" s="104"/>
    </row>
    <row r="10960" spans="21:42" ht="15" customHeight="1" x14ac:dyDescent="0.25">
      <c r="U10960" s="104"/>
      <c r="AB10960" s="104"/>
      <c r="AC10960" s="104"/>
      <c r="AF10960" s="104"/>
      <c r="AG10960" s="104"/>
      <c r="AK10960" s="104"/>
      <c r="AL10960" s="104"/>
      <c r="AO10960" s="104"/>
      <c r="AP10960" s="104"/>
    </row>
    <row r="10961" spans="21:42" ht="15" customHeight="1" x14ac:dyDescent="0.25">
      <c r="U10961" s="104"/>
      <c r="AB10961" s="104"/>
      <c r="AC10961" s="104"/>
      <c r="AF10961" s="104"/>
      <c r="AG10961" s="104"/>
      <c r="AK10961" s="104"/>
      <c r="AL10961" s="104"/>
      <c r="AO10961" s="104"/>
      <c r="AP10961" s="104"/>
    </row>
    <row r="10962" spans="21:42" ht="15" customHeight="1" x14ac:dyDescent="0.25">
      <c r="U10962" s="104"/>
      <c r="AB10962" s="104"/>
      <c r="AC10962" s="104"/>
      <c r="AF10962" s="104"/>
      <c r="AG10962" s="104"/>
      <c r="AK10962" s="104"/>
      <c r="AL10962" s="104"/>
      <c r="AO10962" s="104"/>
      <c r="AP10962" s="104"/>
    </row>
    <row r="10963" spans="21:42" ht="15" customHeight="1" x14ac:dyDescent="0.25">
      <c r="U10963" s="104"/>
      <c r="AB10963" s="104"/>
      <c r="AC10963" s="104"/>
      <c r="AF10963" s="104"/>
      <c r="AG10963" s="104"/>
      <c r="AK10963" s="104"/>
      <c r="AL10963" s="104"/>
      <c r="AO10963" s="104"/>
      <c r="AP10963" s="104"/>
    </row>
    <row r="10964" spans="21:42" ht="15" customHeight="1" x14ac:dyDescent="0.25">
      <c r="U10964" s="104"/>
      <c r="AB10964" s="104"/>
      <c r="AC10964" s="104"/>
      <c r="AF10964" s="104"/>
      <c r="AG10964" s="104"/>
      <c r="AK10964" s="104"/>
      <c r="AL10964" s="104"/>
      <c r="AO10964" s="104"/>
      <c r="AP10964" s="104"/>
    </row>
    <row r="10965" spans="21:42" ht="15" customHeight="1" x14ac:dyDescent="0.25">
      <c r="U10965" s="104"/>
      <c r="AB10965" s="104"/>
      <c r="AC10965" s="104"/>
      <c r="AF10965" s="104"/>
      <c r="AG10965" s="104"/>
      <c r="AK10965" s="104"/>
      <c r="AL10965" s="104"/>
      <c r="AO10965" s="104"/>
      <c r="AP10965" s="104"/>
    </row>
    <row r="10966" spans="21:42" ht="15" customHeight="1" x14ac:dyDescent="0.25">
      <c r="U10966" s="104"/>
      <c r="AB10966" s="104"/>
      <c r="AC10966" s="104"/>
      <c r="AF10966" s="104"/>
      <c r="AG10966" s="104"/>
      <c r="AK10966" s="104"/>
      <c r="AL10966" s="104"/>
      <c r="AO10966" s="104"/>
      <c r="AP10966" s="104"/>
    </row>
    <row r="10967" spans="21:42" ht="15" customHeight="1" x14ac:dyDescent="0.25">
      <c r="U10967" s="104"/>
      <c r="AB10967" s="104"/>
      <c r="AC10967" s="104"/>
      <c r="AF10967" s="104"/>
      <c r="AG10967" s="104"/>
      <c r="AK10967" s="104"/>
      <c r="AL10967" s="104"/>
      <c r="AO10967" s="104"/>
      <c r="AP10967" s="104"/>
    </row>
    <row r="10968" spans="21:42" ht="15" customHeight="1" x14ac:dyDescent="0.25">
      <c r="U10968" s="104"/>
      <c r="AB10968" s="104"/>
      <c r="AC10968" s="104"/>
      <c r="AF10968" s="104"/>
      <c r="AG10968" s="104"/>
      <c r="AK10968" s="104"/>
      <c r="AL10968" s="104"/>
      <c r="AO10968" s="104"/>
      <c r="AP10968" s="104"/>
    </row>
    <row r="10969" spans="21:42" ht="15" customHeight="1" x14ac:dyDescent="0.25">
      <c r="U10969" s="104"/>
      <c r="AB10969" s="104"/>
      <c r="AC10969" s="104"/>
      <c r="AF10969" s="104"/>
      <c r="AG10969" s="104"/>
      <c r="AK10969" s="104"/>
      <c r="AL10969" s="104"/>
      <c r="AO10969" s="104"/>
      <c r="AP10969" s="104"/>
    </row>
    <row r="10970" spans="21:42" ht="15" customHeight="1" x14ac:dyDescent="0.25">
      <c r="U10970" s="104"/>
      <c r="AB10970" s="104"/>
      <c r="AC10970" s="104"/>
      <c r="AF10970" s="104"/>
      <c r="AG10970" s="104"/>
      <c r="AK10970" s="104"/>
      <c r="AL10970" s="104"/>
      <c r="AO10970" s="104"/>
      <c r="AP10970" s="104"/>
    </row>
    <row r="10971" spans="21:42" ht="15" customHeight="1" x14ac:dyDescent="0.25">
      <c r="U10971" s="104"/>
      <c r="AB10971" s="104"/>
      <c r="AC10971" s="104"/>
      <c r="AF10971" s="104"/>
      <c r="AG10971" s="104"/>
      <c r="AK10971" s="104"/>
      <c r="AL10971" s="104"/>
      <c r="AO10971" s="104"/>
      <c r="AP10971" s="104"/>
    </row>
    <row r="10972" spans="21:42" ht="15" customHeight="1" x14ac:dyDescent="0.25">
      <c r="U10972" s="104"/>
      <c r="AB10972" s="104"/>
      <c r="AC10972" s="104"/>
      <c r="AF10972" s="104"/>
      <c r="AG10972" s="104"/>
      <c r="AK10972" s="104"/>
      <c r="AL10972" s="104"/>
      <c r="AO10972" s="104"/>
      <c r="AP10972" s="104"/>
    </row>
    <row r="10973" spans="21:42" ht="15" customHeight="1" x14ac:dyDescent="0.25">
      <c r="U10973" s="104"/>
      <c r="AB10973" s="104"/>
      <c r="AC10973" s="104"/>
      <c r="AF10973" s="104"/>
      <c r="AG10973" s="104"/>
      <c r="AK10973" s="104"/>
      <c r="AL10973" s="104"/>
      <c r="AO10973" s="104"/>
      <c r="AP10973" s="104"/>
    </row>
    <row r="10974" spans="21:42" ht="15" customHeight="1" x14ac:dyDescent="0.25">
      <c r="U10974" s="104"/>
      <c r="AB10974" s="104"/>
      <c r="AC10974" s="104"/>
      <c r="AF10974" s="104"/>
      <c r="AG10974" s="104"/>
      <c r="AK10974" s="104"/>
      <c r="AL10974" s="104"/>
      <c r="AO10974" s="104"/>
      <c r="AP10974" s="104"/>
    </row>
    <row r="10975" spans="21:42" ht="15" customHeight="1" x14ac:dyDescent="0.25">
      <c r="U10975" s="104"/>
      <c r="AB10975" s="104"/>
      <c r="AC10975" s="104"/>
      <c r="AF10975" s="104"/>
      <c r="AG10975" s="104"/>
      <c r="AK10975" s="104"/>
      <c r="AL10975" s="104"/>
      <c r="AO10975" s="104"/>
      <c r="AP10975" s="104"/>
    </row>
    <row r="10976" spans="21:42" ht="15" customHeight="1" x14ac:dyDescent="0.25">
      <c r="U10976" s="104"/>
      <c r="AB10976" s="104"/>
      <c r="AC10976" s="104"/>
      <c r="AF10976" s="104"/>
      <c r="AG10976" s="104"/>
      <c r="AK10976" s="104"/>
      <c r="AL10976" s="104"/>
      <c r="AO10976" s="104"/>
      <c r="AP10976" s="104"/>
    </row>
    <row r="10977" spans="21:42" ht="15" customHeight="1" x14ac:dyDescent="0.25">
      <c r="U10977" s="104"/>
      <c r="AB10977" s="104"/>
      <c r="AC10977" s="104"/>
      <c r="AF10977" s="104"/>
      <c r="AG10977" s="104"/>
      <c r="AK10977" s="104"/>
      <c r="AL10977" s="104"/>
      <c r="AO10977" s="104"/>
      <c r="AP10977" s="104"/>
    </row>
    <row r="10978" spans="21:42" ht="15" customHeight="1" x14ac:dyDescent="0.25">
      <c r="U10978" s="104"/>
      <c r="AB10978" s="104"/>
      <c r="AC10978" s="104"/>
      <c r="AF10978" s="104"/>
      <c r="AG10978" s="104"/>
      <c r="AK10978" s="104"/>
      <c r="AL10978" s="104"/>
      <c r="AO10978" s="104"/>
      <c r="AP10978" s="104"/>
    </row>
    <row r="10979" spans="21:42" ht="15" customHeight="1" x14ac:dyDescent="0.25">
      <c r="U10979" s="104"/>
      <c r="AB10979" s="104"/>
      <c r="AC10979" s="104"/>
      <c r="AF10979" s="104"/>
      <c r="AG10979" s="104"/>
      <c r="AK10979" s="104"/>
      <c r="AL10979" s="104"/>
      <c r="AO10979" s="104"/>
      <c r="AP10979" s="104"/>
    </row>
    <row r="10980" spans="21:42" ht="15" customHeight="1" x14ac:dyDescent="0.25">
      <c r="U10980" s="104"/>
      <c r="AB10980" s="104"/>
      <c r="AC10980" s="104"/>
      <c r="AF10980" s="104"/>
      <c r="AG10980" s="104"/>
      <c r="AK10980" s="104"/>
      <c r="AL10980" s="104"/>
      <c r="AO10980" s="104"/>
      <c r="AP10980" s="104"/>
    </row>
    <row r="10981" spans="21:42" ht="15" customHeight="1" x14ac:dyDescent="0.25">
      <c r="U10981" s="104"/>
      <c r="AB10981" s="104"/>
      <c r="AC10981" s="104"/>
      <c r="AF10981" s="104"/>
      <c r="AG10981" s="104"/>
      <c r="AK10981" s="104"/>
      <c r="AL10981" s="104"/>
      <c r="AO10981" s="104"/>
      <c r="AP10981" s="104"/>
    </row>
    <row r="10982" spans="21:42" ht="15" customHeight="1" x14ac:dyDescent="0.25">
      <c r="U10982" s="104"/>
      <c r="AB10982" s="104"/>
      <c r="AC10982" s="104"/>
      <c r="AF10982" s="104"/>
      <c r="AG10982" s="104"/>
      <c r="AK10982" s="104"/>
      <c r="AL10982" s="104"/>
      <c r="AO10982" s="104"/>
      <c r="AP10982" s="104"/>
    </row>
    <row r="10983" spans="21:42" ht="15" customHeight="1" x14ac:dyDescent="0.25">
      <c r="U10983" s="104"/>
      <c r="AB10983" s="104"/>
      <c r="AC10983" s="104"/>
      <c r="AF10983" s="104"/>
      <c r="AG10983" s="104"/>
      <c r="AK10983" s="104"/>
      <c r="AL10983" s="104"/>
      <c r="AO10983" s="104"/>
      <c r="AP10983" s="104"/>
    </row>
    <row r="10984" spans="21:42" ht="15" customHeight="1" x14ac:dyDescent="0.25">
      <c r="U10984" s="104"/>
      <c r="AB10984" s="104"/>
      <c r="AC10984" s="104"/>
      <c r="AF10984" s="104"/>
      <c r="AG10984" s="104"/>
      <c r="AK10984" s="104"/>
      <c r="AL10984" s="104"/>
      <c r="AO10984" s="104"/>
      <c r="AP10984" s="104"/>
    </row>
    <row r="10985" spans="21:42" ht="15" customHeight="1" x14ac:dyDescent="0.25">
      <c r="U10985" s="104"/>
      <c r="AB10985" s="104"/>
      <c r="AC10985" s="104"/>
      <c r="AF10985" s="104"/>
      <c r="AG10985" s="104"/>
      <c r="AK10985" s="104"/>
      <c r="AL10985" s="104"/>
      <c r="AO10985" s="104"/>
      <c r="AP10985" s="104"/>
    </row>
    <row r="10986" spans="21:42" ht="15" customHeight="1" x14ac:dyDescent="0.25">
      <c r="U10986" s="104"/>
      <c r="AB10986" s="104"/>
      <c r="AC10986" s="104"/>
      <c r="AF10986" s="104"/>
      <c r="AG10986" s="104"/>
      <c r="AK10986" s="104"/>
      <c r="AL10986" s="104"/>
      <c r="AO10986" s="104"/>
      <c r="AP10986" s="104"/>
    </row>
    <row r="10987" spans="21:42" ht="15" customHeight="1" x14ac:dyDescent="0.25">
      <c r="U10987" s="104"/>
      <c r="AB10987" s="104"/>
      <c r="AC10987" s="104"/>
      <c r="AF10987" s="104"/>
      <c r="AG10987" s="104"/>
      <c r="AK10987" s="104"/>
      <c r="AL10987" s="104"/>
      <c r="AO10987" s="104"/>
      <c r="AP10987" s="104"/>
    </row>
    <row r="10988" spans="21:42" ht="15" customHeight="1" x14ac:dyDescent="0.25">
      <c r="U10988" s="104"/>
      <c r="AB10988" s="104"/>
      <c r="AC10988" s="104"/>
      <c r="AF10988" s="104"/>
      <c r="AG10988" s="104"/>
      <c r="AK10988" s="104"/>
      <c r="AL10988" s="104"/>
      <c r="AO10988" s="104"/>
      <c r="AP10988" s="104"/>
    </row>
    <row r="10989" spans="21:42" ht="15" customHeight="1" x14ac:dyDescent="0.25">
      <c r="U10989" s="104"/>
      <c r="AB10989" s="104"/>
      <c r="AC10989" s="104"/>
      <c r="AF10989" s="104"/>
      <c r="AG10989" s="104"/>
      <c r="AK10989" s="104"/>
      <c r="AL10989" s="104"/>
      <c r="AO10989" s="104"/>
      <c r="AP10989" s="104"/>
    </row>
    <row r="10990" spans="21:42" ht="15" customHeight="1" x14ac:dyDescent="0.25">
      <c r="U10990" s="104"/>
      <c r="AB10990" s="104"/>
      <c r="AC10990" s="104"/>
      <c r="AF10990" s="104"/>
      <c r="AG10990" s="104"/>
      <c r="AK10990" s="104"/>
      <c r="AL10990" s="104"/>
      <c r="AO10990" s="104"/>
      <c r="AP10990" s="104"/>
    </row>
    <row r="10991" spans="21:42" ht="15" customHeight="1" x14ac:dyDescent="0.25">
      <c r="U10991" s="104"/>
      <c r="AB10991" s="104"/>
      <c r="AC10991" s="104"/>
      <c r="AF10991" s="104"/>
      <c r="AG10991" s="104"/>
      <c r="AK10991" s="104"/>
      <c r="AL10991" s="104"/>
      <c r="AO10991" s="104"/>
      <c r="AP10991" s="104"/>
    </row>
    <row r="10992" spans="21:42" ht="15" customHeight="1" x14ac:dyDescent="0.25">
      <c r="U10992" s="104"/>
      <c r="AB10992" s="104"/>
      <c r="AC10992" s="104"/>
      <c r="AF10992" s="104"/>
      <c r="AG10992" s="104"/>
      <c r="AK10992" s="104"/>
      <c r="AL10992" s="104"/>
      <c r="AO10992" s="104"/>
      <c r="AP10992" s="104"/>
    </row>
    <row r="10993" spans="21:42" ht="15" customHeight="1" x14ac:dyDescent="0.25">
      <c r="U10993" s="104"/>
      <c r="AB10993" s="104"/>
      <c r="AC10993" s="104"/>
      <c r="AF10993" s="104"/>
      <c r="AG10993" s="104"/>
      <c r="AK10993" s="104"/>
      <c r="AL10993" s="104"/>
      <c r="AO10993" s="104"/>
      <c r="AP10993" s="104"/>
    </row>
    <row r="10994" spans="21:42" ht="15" customHeight="1" x14ac:dyDescent="0.25">
      <c r="U10994" s="104"/>
      <c r="AB10994" s="104"/>
      <c r="AC10994" s="104"/>
      <c r="AF10994" s="104"/>
      <c r="AG10994" s="104"/>
      <c r="AK10994" s="104"/>
      <c r="AL10994" s="104"/>
      <c r="AO10994" s="104"/>
      <c r="AP10994" s="104"/>
    </row>
    <row r="10995" spans="21:42" ht="15" customHeight="1" x14ac:dyDescent="0.25">
      <c r="U10995" s="104"/>
      <c r="AB10995" s="104"/>
      <c r="AC10995" s="104"/>
      <c r="AF10995" s="104"/>
      <c r="AG10995" s="104"/>
      <c r="AK10995" s="104"/>
      <c r="AL10995" s="104"/>
      <c r="AO10995" s="104"/>
      <c r="AP10995" s="104"/>
    </row>
    <row r="10996" spans="21:42" ht="15" customHeight="1" x14ac:dyDescent="0.25">
      <c r="U10996" s="104"/>
      <c r="AB10996" s="104"/>
      <c r="AC10996" s="104"/>
      <c r="AF10996" s="104"/>
      <c r="AG10996" s="104"/>
      <c r="AK10996" s="104"/>
      <c r="AL10996" s="104"/>
      <c r="AO10996" s="104"/>
      <c r="AP10996" s="104"/>
    </row>
    <row r="10997" spans="21:42" ht="15" customHeight="1" x14ac:dyDescent="0.25">
      <c r="U10997" s="104"/>
      <c r="AB10997" s="104"/>
      <c r="AC10997" s="104"/>
      <c r="AF10997" s="104"/>
      <c r="AG10997" s="104"/>
      <c r="AK10997" s="104"/>
      <c r="AL10997" s="104"/>
      <c r="AO10997" s="104"/>
      <c r="AP10997" s="104"/>
    </row>
    <row r="10998" spans="21:42" ht="15" customHeight="1" x14ac:dyDescent="0.25">
      <c r="U10998" s="104"/>
      <c r="AB10998" s="104"/>
      <c r="AC10998" s="104"/>
      <c r="AF10998" s="104"/>
      <c r="AG10998" s="104"/>
      <c r="AK10998" s="104"/>
      <c r="AL10998" s="104"/>
      <c r="AO10998" s="104"/>
      <c r="AP10998" s="104"/>
    </row>
    <row r="10999" spans="21:42" ht="15" customHeight="1" x14ac:dyDescent="0.25">
      <c r="U10999" s="104"/>
      <c r="AB10999" s="104"/>
      <c r="AC10999" s="104"/>
      <c r="AF10999" s="104"/>
      <c r="AG10999" s="104"/>
      <c r="AK10999" s="104"/>
      <c r="AL10999" s="104"/>
      <c r="AO10999" s="104"/>
      <c r="AP10999" s="104"/>
    </row>
    <row r="11000" spans="21:42" ht="15" customHeight="1" x14ac:dyDescent="0.25">
      <c r="U11000" s="104"/>
      <c r="AB11000" s="104"/>
      <c r="AC11000" s="104"/>
      <c r="AF11000" s="104"/>
      <c r="AG11000" s="104"/>
      <c r="AK11000" s="104"/>
      <c r="AL11000" s="104"/>
      <c r="AO11000" s="104"/>
      <c r="AP11000" s="104"/>
    </row>
    <row r="11001" spans="21:42" ht="15" customHeight="1" x14ac:dyDescent="0.25">
      <c r="U11001" s="104"/>
      <c r="AB11001" s="104"/>
      <c r="AC11001" s="104"/>
      <c r="AF11001" s="104"/>
      <c r="AG11001" s="104"/>
      <c r="AK11001" s="104"/>
      <c r="AL11001" s="104"/>
      <c r="AO11001" s="104"/>
      <c r="AP11001" s="104"/>
    </row>
    <row r="11002" spans="21:42" ht="15" customHeight="1" x14ac:dyDescent="0.25">
      <c r="U11002" s="104"/>
      <c r="AB11002" s="104"/>
      <c r="AC11002" s="104"/>
      <c r="AF11002" s="104"/>
      <c r="AG11002" s="104"/>
      <c r="AK11002" s="104"/>
      <c r="AL11002" s="104"/>
      <c r="AO11002" s="104"/>
      <c r="AP11002" s="104"/>
    </row>
    <row r="11003" spans="21:42" ht="15" customHeight="1" x14ac:dyDescent="0.25">
      <c r="U11003" s="104"/>
      <c r="AB11003" s="104"/>
      <c r="AC11003" s="104"/>
      <c r="AF11003" s="104"/>
      <c r="AG11003" s="104"/>
      <c r="AK11003" s="104"/>
      <c r="AL11003" s="104"/>
      <c r="AO11003" s="104"/>
      <c r="AP11003" s="104"/>
    </row>
    <row r="11004" spans="21:42" ht="15" customHeight="1" x14ac:dyDescent="0.25">
      <c r="U11004" s="104"/>
      <c r="AB11004" s="104"/>
      <c r="AC11004" s="104"/>
      <c r="AF11004" s="104"/>
      <c r="AG11004" s="104"/>
      <c r="AK11004" s="104"/>
      <c r="AL11004" s="104"/>
      <c r="AO11004" s="104"/>
      <c r="AP11004" s="104"/>
    </row>
    <row r="11005" spans="21:42" ht="15" customHeight="1" x14ac:dyDescent="0.25">
      <c r="U11005" s="104"/>
      <c r="AB11005" s="104"/>
      <c r="AC11005" s="104"/>
      <c r="AF11005" s="104"/>
      <c r="AG11005" s="104"/>
      <c r="AK11005" s="104"/>
      <c r="AL11005" s="104"/>
      <c r="AO11005" s="104"/>
      <c r="AP11005" s="104"/>
    </row>
    <row r="11006" spans="21:42" ht="15" customHeight="1" x14ac:dyDescent="0.25">
      <c r="U11006" s="104"/>
      <c r="AB11006" s="104"/>
      <c r="AC11006" s="104"/>
      <c r="AF11006" s="104"/>
      <c r="AG11006" s="104"/>
      <c r="AK11006" s="104"/>
      <c r="AL11006" s="104"/>
      <c r="AO11006" s="104"/>
      <c r="AP11006" s="104"/>
    </row>
    <row r="11007" spans="21:42" ht="15" customHeight="1" x14ac:dyDescent="0.25">
      <c r="U11007" s="104"/>
      <c r="AB11007" s="104"/>
      <c r="AC11007" s="104"/>
      <c r="AF11007" s="104"/>
      <c r="AG11007" s="104"/>
      <c r="AK11007" s="104"/>
      <c r="AL11007" s="104"/>
      <c r="AO11007" s="104"/>
      <c r="AP11007" s="104"/>
    </row>
    <row r="11008" spans="21:42" ht="15" customHeight="1" x14ac:dyDescent="0.25">
      <c r="U11008" s="104"/>
      <c r="AB11008" s="104"/>
      <c r="AC11008" s="104"/>
      <c r="AF11008" s="104"/>
      <c r="AG11008" s="104"/>
      <c r="AK11008" s="104"/>
      <c r="AL11008" s="104"/>
      <c r="AO11008" s="104"/>
      <c r="AP11008" s="104"/>
    </row>
    <row r="11009" spans="21:42" ht="15" customHeight="1" x14ac:dyDescent="0.25">
      <c r="U11009" s="104"/>
      <c r="AB11009" s="104"/>
      <c r="AC11009" s="104"/>
      <c r="AF11009" s="104"/>
      <c r="AG11009" s="104"/>
      <c r="AK11009" s="104"/>
      <c r="AL11009" s="104"/>
      <c r="AO11009" s="104"/>
      <c r="AP11009" s="104"/>
    </row>
    <row r="11010" spans="21:42" ht="15" customHeight="1" x14ac:dyDescent="0.25">
      <c r="U11010" s="104"/>
      <c r="AB11010" s="104"/>
      <c r="AC11010" s="104"/>
      <c r="AF11010" s="104"/>
      <c r="AG11010" s="104"/>
      <c r="AK11010" s="104"/>
      <c r="AL11010" s="104"/>
      <c r="AO11010" s="104"/>
      <c r="AP11010" s="104"/>
    </row>
    <row r="11011" spans="21:42" ht="15" customHeight="1" x14ac:dyDescent="0.25">
      <c r="U11011" s="104"/>
      <c r="AB11011" s="104"/>
      <c r="AC11011" s="104"/>
      <c r="AF11011" s="104"/>
      <c r="AG11011" s="104"/>
      <c r="AK11011" s="104"/>
      <c r="AL11011" s="104"/>
      <c r="AO11011" s="104"/>
      <c r="AP11011" s="104"/>
    </row>
    <row r="11012" spans="21:42" ht="15" customHeight="1" x14ac:dyDescent="0.25">
      <c r="U11012" s="104"/>
      <c r="AB11012" s="104"/>
      <c r="AC11012" s="104"/>
      <c r="AF11012" s="104"/>
      <c r="AG11012" s="104"/>
      <c r="AK11012" s="104"/>
      <c r="AL11012" s="104"/>
      <c r="AO11012" s="104"/>
      <c r="AP11012" s="104"/>
    </row>
    <row r="11013" spans="21:42" ht="15" customHeight="1" x14ac:dyDescent="0.25">
      <c r="U11013" s="104"/>
      <c r="AB11013" s="104"/>
      <c r="AC11013" s="104"/>
      <c r="AF11013" s="104"/>
      <c r="AG11013" s="104"/>
      <c r="AK11013" s="104"/>
      <c r="AL11013" s="104"/>
      <c r="AO11013" s="104"/>
      <c r="AP11013" s="104"/>
    </row>
    <row r="11014" spans="21:42" ht="15" customHeight="1" x14ac:dyDescent="0.25">
      <c r="U11014" s="104"/>
      <c r="AB11014" s="104"/>
      <c r="AC11014" s="104"/>
      <c r="AF11014" s="104"/>
      <c r="AG11014" s="104"/>
      <c r="AK11014" s="104"/>
      <c r="AL11014" s="104"/>
      <c r="AO11014" s="104"/>
      <c r="AP11014" s="104"/>
    </row>
    <row r="11015" spans="21:42" ht="15" customHeight="1" x14ac:dyDescent="0.25">
      <c r="U11015" s="104"/>
      <c r="AB11015" s="104"/>
      <c r="AC11015" s="104"/>
      <c r="AF11015" s="104"/>
      <c r="AG11015" s="104"/>
      <c r="AK11015" s="104"/>
      <c r="AL11015" s="104"/>
      <c r="AO11015" s="104"/>
      <c r="AP11015" s="104"/>
    </row>
    <row r="11016" spans="21:42" ht="15" customHeight="1" x14ac:dyDescent="0.25">
      <c r="U11016" s="104"/>
      <c r="AB11016" s="104"/>
      <c r="AC11016" s="104"/>
      <c r="AF11016" s="104"/>
      <c r="AG11016" s="104"/>
      <c r="AK11016" s="104"/>
      <c r="AL11016" s="104"/>
      <c r="AO11016" s="104"/>
      <c r="AP11016" s="104"/>
    </row>
    <row r="11017" spans="21:42" ht="15" customHeight="1" x14ac:dyDescent="0.25">
      <c r="U11017" s="104"/>
      <c r="AB11017" s="104"/>
      <c r="AC11017" s="104"/>
      <c r="AF11017" s="104"/>
      <c r="AG11017" s="104"/>
      <c r="AK11017" s="104"/>
      <c r="AL11017" s="104"/>
      <c r="AO11017" s="104"/>
      <c r="AP11017" s="104"/>
    </row>
    <row r="11018" spans="21:42" ht="15" customHeight="1" x14ac:dyDescent="0.25">
      <c r="U11018" s="104"/>
      <c r="AB11018" s="104"/>
      <c r="AC11018" s="104"/>
      <c r="AF11018" s="104"/>
      <c r="AG11018" s="104"/>
      <c r="AK11018" s="104"/>
      <c r="AL11018" s="104"/>
      <c r="AO11018" s="104"/>
      <c r="AP11018" s="104"/>
    </row>
    <row r="11019" spans="21:42" ht="15" customHeight="1" x14ac:dyDescent="0.25">
      <c r="U11019" s="104"/>
      <c r="AB11019" s="104"/>
      <c r="AC11019" s="104"/>
      <c r="AF11019" s="104"/>
      <c r="AG11019" s="104"/>
      <c r="AK11019" s="104"/>
      <c r="AL11019" s="104"/>
      <c r="AO11019" s="104"/>
      <c r="AP11019" s="104"/>
    </row>
    <row r="11020" spans="21:42" ht="15" customHeight="1" x14ac:dyDescent="0.25">
      <c r="U11020" s="104"/>
      <c r="AB11020" s="104"/>
      <c r="AC11020" s="104"/>
      <c r="AF11020" s="104"/>
      <c r="AG11020" s="104"/>
      <c r="AK11020" s="104"/>
      <c r="AL11020" s="104"/>
      <c r="AO11020" s="104"/>
      <c r="AP11020" s="104"/>
    </row>
    <row r="11021" spans="21:42" ht="15" customHeight="1" x14ac:dyDescent="0.25">
      <c r="U11021" s="104"/>
      <c r="AB11021" s="104"/>
      <c r="AC11021" s="104"/>
      <c r="AF11021" s="104"/>
      <c r="AG11021" s="104"/>
      <c r="AK11021" s="104"/>
      <c r="AL11021" s="104"/>
      <c r="AO11021" s="104"/>
      <c r="AP11021" s="104"/>
    </row>
    <row r="11022" spans="21:42" ht="15" customHeight="1" x14ac:dyDescent="0.25">
      <c r="U11022" s="104"/>
      <c r="AB11022" s="104"/>
      <c r="AC11022" s="104"/>
      <c r="AF11022" s="104"/>
      <c r="AG11022" s="104"/>
      <c r="AK11022" s="104"/>
      <c r="AL11022" s="104"/>
      <c r="AO11022" s="104"/>
      <c r="AP11022" s="104"/>
    </row>
    <row r="11023" spans="21:42" ht="15" customHeight="1" x14ac:dyDescent="0.25">
      <c r="U11023" s="104"/>
      <c r="AB11023" s="104"/>
      <c r="AC11023" s="104"/>
      <c r="AF11023" s="104"/>
      <c r="AG11023" s="104"/>
      <c r="AK11023" s="104"/>
      <c r="AL11023" s="104"/>
      <c r="AO11023" s="104"/>
      <c r="AP11023" s="104"/>
    </row>
    <row r="11024" spans="21:42" ht="15" customHeight="1" x14ac:dyDescent="0.25">
      <c r="U11024" s="104"/>
      <c r="AB11024" s="104"/>
      <c r="AC11024" s="104"/>
      <c r="AF11024" s="104"/>
      <c r="AG11024" s="104"/>
      <c r="AK11024" s="104"/>
      <c r="AL11024" s="104"/>
      <c r="AO11024" s="104"/>
      <c r="AP11024" s="104"/>
    </row>
    <row r="11025" spans="21:42" ht="15" customHeight="1" x14ac:dyDescent="0.25">
      <c r="U11025" s="104"/>
      <c r="AB11025" s="104"/>
      <c r="AC11025" s="104"/>
      <c r="AF11025" s="104"/>
      <c r="AG11025" s="104"/>
      <c r="AK11025" s="104"/>
      <c r="AL11025" s="104"/>
      <c r="AO11025" s="104"/>
      <c r="AP11025" s="104"/>
    </row>
    <row r="11026" spans="21:42" ht="15" customHeight="1" x14ac:dyDescent="0.25">
      <c r="U11026" s="104"/>
      <c r="AB11026" s="104"/>
      <c r="AC11026" s="104"/>
      <c r="AF11026" s="104"/>
      <c r="AG11026" s="104"/>
      <c r="AK11026" s="104"/>
      <c r="AL11026" s="104"/>
      <c r="AO11026" s="104"/>
      <c r="AP11026" s="104"/>
    </row>
    <row r="11027" spans="21:42" ht="15" customHeight="1" x14ac:dyDescent="0.25">
      <c r="U11027" s="104"/>
      <c r="AB11027" s="104"/>
      <c r="AC11027" s="104"/>
      <c r="AF11027" s="104"/>
      <c r="AG11027" s="104"/>
      <c r="AK11027" s="104"/>
      <c r="AL11027" s="104"/>
      <c r="AO11027" s="104"/>
      <c r="AP11027" s="104"/>
    </row>
    <row r="11028" spans="21:42" ht="15" customHeight="1" x14ac:dyDescent="0.25">
      <c r="U11028" s="104"/>
      <c r="AB11028" s="104"/>
      <c r="AC11028" s="104"/>
      <c r="AF11028" s="104"/>
      <c r="AG11028" s="104"/>
      <c r="AK11028" s="104"/>
      <c r="AL11028" s="104"/>
      <c r="AO11028" s="104"/>
      <c r="AP11028" s="104"/>
    </row>
    <row r="11029" spans="21:42" ht="15" customHeight="1" x14ac:dyDescent="0.25">
      <c r="U11029" s="104"/>
      <c r="AB11029" s="104"/>
      <c r="AC11029" s="104"/>
      <c r="AF11029" s="104"/>
      <c r="AG11029" s="104"/>
      <c r="AK11029" s="104"/>
      <c r="AL11029" s="104"/>
      <c r="AO11029" s="104"/>
      <c r="AP11029" s="104"/>
    </row>
    <row r="11030" spans="21:42" ht="15" customHeight="1" x14ac:dyDescent="0.25">
      <c r="U11030" s="104"/>
      <c r="AB11030" s="104"/>
      <c r="AC11030" s="104"/>
      <c r="AF11030" s="104"/>
      <c r="AG11030" s="104"/>
      <c r="AK11030" s="104"/>
      <c r="AL11030" s="104"/>
      <c r="AO11030" s="104"/>
      <c r="AP11030" s="104"/>
    </row>
    <row r="11031" spans="21:42" ht="15" customHeight="1" x14ac:dyDescent="0.25">
      <c r="U11031" s="104"/>
      <c r="AB11031" s="104"/>
      <c r="AC11031" s="104"/>
      <c r="AF11031" s="104"/>
      <c r="AG11031" s="104"/>
      <c r="AK11031" s="104"/>
      <c r="AL11031" s="104"/>
      <c r="AO11031" s="104"/>
      <c r="AP11031" s="104"/>
    </row>
    <row r="11032" spans="21:42" ht="15" customHeight="1" x14ac:dyDescent="0.25">
      <c r="U11032" s="104"/>
      <c r="AB11032" s="104"/>
      <c r="AC11032" s="104"/>
      <c r="AF11032" s="104"/>
      <c r="AG11032" s="104"/>
      <c r="AK11032" s="104"/>
      <c r="AL11032" s="104"/>
      <c r="AO11032" s="104"/>
      <c r="AP11032" s="104"/>
    </row>
    <row r="11033" spans="21:42" ht="15" customHeight="1" x14ac:dyDescent="0.25">
      <c r="U11033" s="104"/>
      <c r="AB11033" s="104"/>
      <c r="AC11033" s="104"/>
      <c r="AF11033" s="104"/>
      <c r="AG11033" s="104"/>
      <c r="AK11033" s="104"/>
      <c r="AL11033" s="104"/>
      <c r="AO11033" s="104"/>
      <c r="AP11033" s="104"/>
    </row>
    <row r="11034" spans="21:42" ht="15" customHeight="1" x14ac:dyDescent="0.25">
      <c r="U11034" s="104"/>
      <c r="AB11034" s="104"/>
      <c r="AC11034" s="104"/>
      <c r="AF11034" s="104"/>
      <c r="AG11034" s="104"/>
      <c r="AK11034" s="104"/>
      <c r="AL11034" s="104"/>
      <c r="AO11034" s="104"/>
      <c r="AP11034" s="104"/>
    </row>
    <row r="11035" spans="21:42" ht="15" customHeight="1" x14ac:dyDescent="0.25">
      <c r="U11035" s="104"/>
      <c r="AB11035" s="104"/>
      <c r="AC11035" s="104"/>
      <c r="AF11035" s="104"/>
      <c r="AG11035" s="104"/>
      <c r="AK11035" s="104"/>
      <c r="AL11035" s="104"/>
      <c r="AO11035" s="104"/>
      <c r="AP11035" s="104"/>
    </row>
    <row r="11036" spans="21:42" ht="15" customHeight="1" x14ac:dyDescent="0.25">
      <c r="U11036" s="104"/>
      <c r="AB11036" s="104"/>
      <c r="AC11036" s="104"/>
      <c r="AF11036" s="104"/>
      <c r="AG11036" s="104"/>
      <c r="AK11036" s="104"/>
      <c r="AL11036" s="104"/>
      <c r="AO11036" s="104"/>
      <c r="AP11036" s="104"/>
    </row>
    <row r="11037" spans="21:42" ht="15" customHeight="1" x14ac:dyDescent="0.25">
      <c r="U11037" s="104"/>
      <c r="AB11037" s="104"/>
      <c r="AC11037" s="104"/>
      <c r="AF11037" s="104"/>
      <c r="AG11037" s="104"/>
      <c r="AK11037" s="104"/>
      <c r="AL11037" s="104"/>
      <c r="AO11037" s="104"/>
      <c r="AP11037" s="104"/>
    </row>
    <row r="11038" spans="21:42" ht="15" customHeight="1" x14ac:dyDescent="0.25">
      <c r="U11038" s="104"/>
      <c r="AB11038" s="104"/>
      <c r="AC11038" s="104"/>
      <c r="AF11038" s="104"/>
      <c r="AG11038" s="104"/>
      <c r="AK11038" s="104"/>
      <c r="AL11038" s="104"/>
      <c r="AO11038" s="104"/>
      <c r="AP11038" s="104"/>
    </row>
    <row r="11039" spans="21:42" ht="15" customHeight="1" x14ac:dyDescent="0.25">
      <c r="U11039" s="104"/>
      <c r="AB11039" s="104"/>
      <c r="AC11039" s="104"/>
      <c r="AF11039" s="104"/>
      <c r="AG11039" s="104"/>
      <c r="AK11039" s="104"/>
      <c r="AL11039" s="104"/>
      <c r="AO11039" s="104"/>
      <c r="AP11039" s="104"/>
    </row>
    <row r="11040" spans="21:42" ht="15" customHeight="1" x14ac:dyDescent="0.25">
      <c r="U11040" s="104"/>
      <c r="AB11040" s="104"/>
      <c r="AC11040" s="104"/>
      <c r="AF11040" s="104"/>
      <c r="AG11040" s="104"/>
      <c r="AK11040" s="104"/>
      <c r="AL11040" s="104"/>
      <c r="AO11040" s="104"/>
      <c r="AP11040" s="104"/>
    </row>
    <row r="11041" spans="21:42" ht="15" customHeight="1" x14ac:dyDescent="0.25">
      <c r="U11041" s="104"/>
      <c r="AB11041" s="104"/>
      <c r="AC11041" s="104"/>
      <c r="AF11041" s="104"/>
      <c r="AG11041" s="104"/>
      <c r="AK11041" s="104"/>
      <c r="AL11041" s="104"/>
      <c r="AO11041" s="104"/>
      <c r="AP11041" s="104"/>
    </row>
    <row r="11042" spans="21:42" ht="15" customHeight="1" x14ac:dyDescent="0.25">
      <c r="U11042" s="104"/>
      <c r="AB11042" s="104"/>
      <c r="AC11042" s="104"/>
      <c r="AF11042" s="104"/>
      <c r="AG11042" s="104"/>
      <c r="AK11042" s="104"/>
      <c r="AL11042" s="104"/>
      <c r="AO11042" s="104"/>
      <c r="AP11042" s="104"/>
    </row>
    <row r="11043" spans="21:42" ht="15" customHeight="1" x14ac:dyDescent="0.25">
      <c r="U11043" s="104"/>
      <c r="AB11043" s="104"/>
      <c r="AC11043" s="104"/>
      <c r="AF11043" s="104"/>
      <c r="AG11043" s="104"/>
      <c r="AK11043" s="104"/>
      <c r="AL11043" s="104"/>
      <c r="AO11043" s="104"/>
      <c r="AP11043" s="104"/>
    </row>
    <row r="11044" spans="21:42" ht="15" customHeight="1" x14ac:dyDescent="0.25">
      <c r="U11044" s="104"/>
      <c r="AB11044" s="104"/>
      <c r="AC11044" s="104"/>
      <c r="AF11044" s="104"/>
      <c r="AG11044" s="104"/>
      <c r="AK11044" s="104"/>
      <c r="AL11044" s="104"/>
      <c r="AO11044" s="104"/>
      <c r="AP11044" s="104"/>
    </row>
    <row r="11045" spans="21:42" ht="15" customHeight="1" x14ac:dyDescent="0.25">
      <c r="U11045" s="104"/>
      <c r="AB11045" s="104"/>
      <c r="AC11045" s="104"/>
      <c r="AF11045" s="104"/>
      <c r="AG11045" s="104"/>
      <c r="AK11045" s="104"/>
      <c r="AL11045" s="104"/>
      <c r="AO11045" s="104"/>
      <c r="AP11045" s="104"/>
    </row>
    <row r="11046" spans="21:42" ht="15" customHeight="1" x14ac:dyDescent="0.25">
      <c r="U11046" s="104"/>
      <c r="AB11046" s="104"/>
      <c r="AC11046" s="104"/>
      <c r="AF11046" s="104"/>
      <c r="AG11046" s="104"/>
      <c r="AK11046" s="104"/>
      <c r="AL11046" s="104"/>
      <c r="AO11046" s="104"/>
      <c r="AP11046" s="104"/>
    </row>
    <row r="11047" spans="21:42" ht="15" customHeight="1" x14ac:dyDescent="0.25">
      <c r="U11047" s="104"/>
      <c r="AB11047" s="104"/>
      <c r="AC11047" s="104"/>
      <c r="AF11047" s="104"/>
      <c r="AG11047" s="104"/>
      <c r="AK11047" s="104"/>
      <c r="AL11047" s="104"/>
      <c r="AO11047" s="104"/>
      <c r="AP11047" s="104"/>
    </row>
    <row r="11048" spans="21:42" ht="15" customHeight="1" x14ac:dyDescent="0.25">
      <c r="U11048" s="104"/>
      <c r="AB11048" s="104"/>
      <c r="AC11048" s="104"/>
      <c r="AF11048" s="104"/>
      <c r="AG11048" s="104"/>
      <c r="AK11048" s="104"/>
      <c r="AL11048" s="104"/>
      <c r="AO11048" s="104"/>
      <c r="AP11048" s="104"/>
    </row>
    <row r="11049" spans="21:42" ht="15" customHeight="1" x14ac:dyDescent="0.25">
      <c r="U11049" s="104"/>
      <c r="AB11049" s="104"/>
      <c r="AC11049" s="104"/>
      <c r="AF11049" s="104"/>
      <c r="AG11049" s="104"/>
      <c r="AK11049" s="104"/>
      <c r="AL11049" s="104"/>
      <c r="AO11049" s="104"/>
      <c r="AP11049" s="104"/>
    </row>
    <row r="11050" spans="21:42" ht="15" customHeight="1" x14ac:dyDescent="0.25">
      <c r="U11050" s="104"/>
      <c r="AB11050" s="104"/>
      <c r="AC11050" s="104"/>
      <c r="AF11050" s="104"/>
      <c r="AG11050" s="104"/>
      <c r="AK11050" s="104"/>
      <c r="AL11050" s="104"/>
      <c r="AO11050" s="104"/>
      <c r="AP11050" s="104"/>
    </row>
    <row r="11051" spans="21:42" ht="15" customHeight="1" x14ac:dyDescent="0.25">
      <c r="U11051" s="104"/>
      <c r="AB11051" s="104"/>
      <c r="AC11051" s="104"/>
      <c r="AF11051" s="104"/>
      <c r="AG11051" s="104"/>
      <c r="AK11051" s="104"/>
      <c r="AL11051" s="104"/>
      <c r="AO11051" s="104"/>
      <c r="AP11051" s="104"/>
    </row>
    <row r="11052" spans="21:42" ht="15" customHeight="1" x14ac:dyDescent="0.25">
      <c r="U11052" s="104"/>
      <c r="AB11052" s="104"/>
      <c r="AC11052" s="104"/>
      <c r="AF11052" s="104"/>
      <c r="AG11052" s="104"/>
      <c r="AK11052" s="104"/>
      <c r="AL11052" s="104"/>
      <c r="AO11052" s="104"/>
      <c r="AP11052" s="104"/>
    </row>
    <row r="11053" spans="21:42" ht="15" customHeight="1" x14ac:dyDescent="0.25">
      <c r="U11053" s="104"/>
      <c r="AB11053" s="104"/>
      <c r="AC11053" s="104"/>
      <c r="AF11053" s="104"/>
      <c r="AG11053" s="104"/>
      <c r="AK11053" s="104"/>
      <c r="AL11053" s="104"/>
      <c r="AO11053" s="104"/>
      <c r="AP11053" s="104"/>
    </row>
    <row r="11054" spans="21:42" ht="15" customHeight="1" x14ac:dyDescent="0.25">
      <c r="U11054" s="104"/>
      <c r="AB11054" s="104"/>
      <c r="AC11054" s="104"/>
      <c r="AF11054" s="104"/>
      <c r="AG11054" s="104"/>
      <c r="AK11054" s="104"/>
      <c r="AL11054" s="104"/>
      <c r="AO11054" s="104"/>
      <c r="AP11054" s="104"/>
    </row>
    <row r="11055" spans="21:42" ht="15" customHeight="1" x14ac:dyDescent="0.25">
      <c r="U11055" s="104"/>
      <c r="AB11055" s="104"/>
      <c r="AC11055" s="104"/>
      <c r="AF11055" s="104"/>
      <c r="AG11055" s="104"/>
      <c r="AK11055" s="104"/>
      <c r="AL11055" s="104"/>
      <c r="AO11055" s="104"/>
      <c r="AP11055" s="104"/>
    </row>
    <row r="11056" spans="21:42" ht="15" customHeight="1" x14ac:dyDescent="0.25">
      <c r="U11056" s="104"/>
      <c r="AB11056" s="104"/>
      <c r="AC11056" s="104"/>
      <c r="AF11056" s="104"/>
      <c r="AG11056" s="104"/>
      <c r="AK11056" s="104"/>
      <c r="AL11056" s="104"/>
      <c r="AO11056" s="104"/>
      <c r="AP11056" s="104"/>
    </row>
    <row r="11057" spans="21:42" ht="15" customHeight="1" x14ac:dyDescent="0.25">
      <c r="U11057" s="104"/>
      <c r="AB11057" s="104"/>
      <c r="AC11057" s="104"/>
      <c r="AF11057" s="104"/>
      <c r="AG11057" s="104"/>
      <c r="AK11057" s="104"/>
      <c r="AL11057" s="104"/>
      <c r="AO11057" s="104"/>
      <c r="AP11057" s="104"/>
    </row>
    <row r="11058" spans="21:42" ht="15" customHeight="1" x14ac:dyDescent="0.25">
      <c r="U11058" s="104"/>
      <c r="AB11058" s="104"/>
      <c r="AC11058" s="104"/>
      <c r="AF11058" s="104"/>
      <c r="AG11058" s="104"/>
      <c r="AK11058" s="104"/>
      <c r="AL11058" s="104"/>
      <c r="AO11058" s="104"/>
      <c r="AP11058" s="104"/>
    </row>
    <row r="11059" spans="21:42" ht="15" customHeight="1" x14ac:dyDescent="0.25">
      <c r="U11059" s="104"/>
      <c r="AB11059" s="104"/>
      <c r="AC11059" s="104"/>
      <c r="AF11059" s="104"/>
      <c r="AG11059" s="104"/>
      <c r="AK11059" s="104"/>
      <c r="AL11059" s="104"/>
      <c r="AO11059" s="104"/>
      <c r="AP11059" s="104"/>
    </row>
    <row r="11060" spans="21:42" ht="15" customHeight="1" x14ac:dyDescent="0.25">
      <c r="U11060" s="104"/>
      <c r="AB11060" s="104"/>
      <c r="AC11060" s="104"/>
      <c r="AF11060" s="104"/>
      <c r="AG11060" s="104"/>
      <c r="AK11060" s="104"/>
      <c r="AL11060" s="104"/>
      <c r="AO11060" s="104"/>
      <c r="AP11060" s="104"/>
    </row>
    <row r="11061" spans="21:42" ht="15" customHeight="1" x14ac:dyDescent="0.25">
      <c r="U11061" s="104"/>
      <c r="AB11061" s="104"/>
      <c r="AC11061" s="104"/>
      <c r="AF11061" s="104"/>
      <c r="AG11061" s="104"/>
      <c r="AK11061" s="104"/>
      <c r="AL11061" s="104"/>
      <c r="AO11061" s="104"/>
      <c r="AP11061" s="104"/>
    </row>
    <row r="11062" spans="21:42" ht="15" customHeight="1" x14ac:dyDescent="0.25">
      <c r="U11062" s="104"/>
      <c r="AB11062" s="104"/>
      <c r="AC11062" s="104"/>
      <c r="AF11062" s="104"/>
      <c r="AG11062" s="104"/>
      <c r="AK11062" s="104"/>
      <c r="AL11062" s="104"/>
      <c r="AO11062" s="104"/>
      <c r="AP11062" s="104"/>
    </row>
    <row r="11063" spans="21:42" ht="15" customHeight="1" x14ac:dyDescent="0.25">
      <c r="U11063" s="104"/>
      <c r="AB11063" s="104"/>
      <c r="AC11063" s="104"/>
      <c r="AF11063" s="104"/>
      <c r="AG11063" s="104"/>
      <c r="AK11063" s="104"/>
      <c r="AL11063" s="104"/>
      <c r="AO11063" s="104"/>
      <c r="AP11063" s="104"/>
    </row>
    <row r="11064" spans="21:42" ht="15" customHeight="1" x14ac:dyDescent="0.25">
      <c r="U11064" s="104"/>
      <c r="AB11064" s="104"/>
      <c r="AC11064" s="104"/>
      <c r="AF11064" s="104"/>
      <c r="AG11064" s="104"/>
      <c r="AK11064" s="104"/>
      <c r="AL11064" s="104"/>
      <c r="AO11064" s="104"/>
      <c r="AP11064" s="104"/>
    </row>
    <row r="11065" spans="21:42" ht="15" customHeight="1" x14ac:dyDescent="0.25">
      <c r="U11065" s="104"/>
      <c r="AB11065" s="104"/>
      <c r="AC11065" s="104"/>
      <c r="AF11065" s="104"/>
      <c r="AG11065" s="104"/>
      <c r="AK11065" s="104"/>
      <c r="AL11065" s="104"/>
      <c r="AO11065" s="104"/>
      <c r="AP11065" s="104"/>
    </row>
    <row r="11066" spans="21:42" ht="15" customHeight="1" x14ac:dyDescent="0.25">
      <c r="U11066" s="104"/>
      <c r="AB11066" s="104"/>
      <c r="AC11066" s="104"/>
      <c r="AF11066" s="104"/>
      <c r="AG11066" s="104"/>
      <c r="AK11066" s="104"/>
      <c r="AL11066" s="104"/>
      <c r="AO11066" s="104"/>
      <c r="AP11066" s="104"/>
    </row>
    <row r="11067" spans="21:42" ht="15" customHeight="1" x14ac:dyDescent="0.25">
      <c r="U11067" s="104"/>
      <c r="AB11067" s="104"/>
      <c r="AC11067" s="104"/>
      <c r="AF11067" s="104"/>
      <c r="AG11067" s="104"/>
      <c r="AK11067" s="104"/>
      <c r="AL11067" s="104"/>
      <c r="AO11067" s="104"/>
      <c r="AP11067" s="104"/>
    </row>
    <row r="11068" spans="21:42" ht="15" customHeight="1" x14ac:dyDescent="0.25">
      <c r="U11068" s="104"/>
      <c r="AB11068" s="104"/>
      <c r="AC11068" s="104"/>
      <c r="AF11068" s="104"/>
      <c r="AG11068" s="104"/>
      <c r="AK11068" s="104"/>
      <c r="AL11068" s="104"/>
      <c r="AO11068" s="104"/>
      <c r="AP11068" s="104"/>
    </row>
    <row r="11069" spans="21:42" ht="15" customHeight="1" x14ac:dyDescent="0.25">
      <c r="U11069" s="104"/>
      <c r="AB11069" s="104"/>
      <c r="AC11069" s="104"/>
      <c r="AF11069" s="104"/>
      <c r="AG11069" s="104"/>
      <c r="AK11069" s="104"/>
      <c r="AL11069" s="104"/>
      <c r="AO11069" s="104"/>
      <c r="AP11069" s="104"/>
    </row>
    <row r="11070" spans="21:42" ht="15" customHeight="1" x14ac:dyDescent="0.25">
      <c r="U11070" s="104"/>
      <c r="AB11070" s="104"/>
      <c r="AC11070" s="104"/>
      <c r="AF11070" s="104"/>
      <c r="AG11070" s="104"/>
      <c r="AK11070" s="104"/>
      <c r="AL11070" s="104"/>
      <c r="AO11070" s="104"/>
      <c r="AP11070" s="104"/>
    </row>
    <row r="11071" spans="21:42" ht="15" customHeight="1" x14ac:dyDescent="0.25">
      <c r="U11071" s="104"/>
      <c r="AB11071" s="104"/>
      <c r="AC11071" s="104"/>
      <c r="AF11071" s="104"/>
      <c r="AG11071" s="104"/>
      <c r="AK11071" s="104"/>
      <c r="AL11071" s="104"/>
      <c r="AO11071" s="104"/>
      <c r="AP11071" s="104"/>
    </row>
    <row r="11072" spans="21:42" ht="15" customHeight="1" x14ac:dyDescent="0.25">
      <c r="U11072" s="104"/>
      <c r="AB11072" s="104"/>
      <c r="AC11072" s="104"/>
      <c r="AF11072" s="104"/>
      <c r="AG11072" s="104"/>
      <c r="AK11072" s="104"/>
      <c r="AL11072" s="104"/>
      <c r="AO11072" s="104"/>
      <c r="AP11072" s="104"/>
    </row>
    <row r="11073" spans="21:42" ht="15" customHeight="1" x14ac:dyDescent="0.25">
      <c r="U11073" s="104"/>
      <c r="AB11073" s="104"/>
      <c r="AC11073" s="104"/>
      <c r="AF11073" s="104"/>
      <c r="AG11073" s="104"/>
      <c r="AK11073" s="104"/>
      <c r="AL11073" s="104"/>
      <c r="AO11073" s="104"/>
      <c r="AP11073" s="104"/>
    </row>
    <row r="11074" spans="21:42" ht="15" customHeight="1" x14ac:dyDescent="0.25">
      <c r="U11074" s="104"/>
      <c r="AB11074" s="104"/>
      <c r="AC11074" s="104"/>
      <c r="AF11074" s="104"/>
      <c r="AG11074" s="104"/>
      <c r="AK11074" s="104"/>
      <c r="AL11074" s="104"/>
      <c r="AO11074" s="104"/>
      <c r="AP11074" s="104"/>
    </row>
    <row r="11075" spans="21:42" ht="15" customHeight="1" x14ac:dyDescent="0.25">
      <c r="U11075" s="104"/>
      <c r="AB11075" s="104"/>
      <c r="AC11075" s="104"/>
      <c r="AF11075" s="104"/>
      <c r="AG11075" s="104"/>
      <c r="AK11075" s="104"/>
      <c r="AL11075" s="104"/>
      <c r="AO11075" s="104"/>
      <c r="AP11075" s="104"/>
    </row>
    <row r="11076" spans="21:42" ht="15" customHeight="1" x14ac:dyDescent="0.25">
      <c r="U11076" s="104"/>
      <c r="AB11076" s="104"/>
      <c r="AC11076" s="104"/>
      <c r="AF11076" s="104"/>
      <c r="AG11076" s="104"/>
      <c r="AK11076" s="104"/>
      <c r="AL11076" s="104"/>
      <c r="AO11076" s="104"/>
      <c r="AP11076" s="104"/>
    </row>
    <row r="11077" spans="21:42" ht="15" customHeight="1" x14ac:dyDescent="0.25">
      <c r="U11077" s="104"/>
      <c r="AB11077" s="104"/>
      <c r="AC11077" s="104"/>
      <c r="AF11077" s="104"/>
      <c r="AG11077" s="104"/>
      <c r="AK11077" s="104"/>
      <c r="AL11077" s="104"/>
      <c r="AO11077" s="104"/>
      <c r="AP11077" s="104"/>
    </row>
    <row r="11078" spans="21:42" ht="15" customHeight="1" x14ac:dyDescent="0.25">
      <c r="U11078" s="104"/>
      <c r="AB11078" s="104"/>
      <c r="AC11078" s="104"/>
      <c r="AF11078" s="104"/>
      <c r="AG11078" s="104"/>
      <c r="AK11078" s="104"/>
      <c r="AL11078" s="104"/>
      <c r="AO11078" s="104"/>
      <c r="AP11078" s="104"/>
    </row>
    <row r="11079" spans="21:42" ht="15" customHeight="1" x14ac:dyDescent="0.25">
      <c r="U11079" s="104"/>
      <c r="AB11079" s="104"/>
      <c r="AC11079" s="104"/>
      <c r="AF11079" s="104"/>
      <c r="AG11079" s="104"/>
      <c r="AK11079" s="104"/>
      <c r="AL11079" s="104"/>
      <c r="AO11079" s="104"/>
      <c r="AP11079" s="104"/>
    </row>
    <row r="11080" spans="21:42" ht="15" customHeight="1" x14ac:dyDescent="0.25">
      <c r="U11080" s="104"/>
      <c r="AB11080" s="104"/>
      <c r="AC11080" s="104"/>
      <c r="AF11080" s="104"/>
      <c r="AG11080" s="104"/>
      <c r="AK11080" s="104"/>
      <c r="AL11080" s="104"/>
      <c r="AO11080" s="104"/>
      <c r="AP11080" s="104"/>
    </row>
    <row r="11081" spans="21:42" ht="15" customHeight="1" x14ac:dyDescent="0.25">
      <c r="U11081" s="104"/>
      <c r="AB11081" s="104"/>
      <c r="AC11081" s="104"/>
      <c r="AF11081" s="104"/>
      <c r="AG11081" s="104"/>
      <c r="AK11081" s="104"/>
      <c r="AL11081" s="104"/>
      <c r="AO11081" s="104"/>
      <c r="AP11081" s="104"/>
    </row>
    <row r="11082" spans="21:42" ht="15" customHeight="1" x14ac:dyDescent="0.25">
      <c r="U11082" s="104"/>
      <c r="AB11082" s="104"/>
      <c r="AC11082" s="104"/>
      <c r="AF11082" s="104"/>
      <c r="AG11082" s="104"/>
      <c r="AK11082" s="104"/>
      <c r="AL11082" s="104"/>
      <c r="AO11082" s="104"/>
      <c r="AP11082" s="104"/>
    </row>
    <row r="11083" spans="21:42" ht="15" customHeight="1" x14ac:dyDescent="0.25">
      <c r="U11083" s="104"/>
      <c r="AB11083" s="104"/>
      <c r="AC11083" s="104"/>
      <c r="AF11083" s="104"/>
      <c r="AG11083" s="104"/>
      <c r="AK11083" s="104"/>
      <c r="AL11083" s="104"/>
      <c r="AO11083" s="104"/>
      <c r="AP11083" s="104"/>
    </row>
    <row r="11084" spans="21:42" ht="15" customHeight="1" x14ac:dyDescent="0.25">
      <c r="U11084" s="104"/>
      <c r="AB11084" s="104"/>
      <c r="AC11084" s="104"/>
      <c r="AF11084" s="104"/>
      <c r="AG11084" s="104"/>
      <c r="AK11084" s="104"/>
      <c r="AL11084" s="104"/>
      <c r="AO11084" s="104"/>
      <c r="AP11084" s="104"/>
    </row>
    <row r="11085" spans="21:42" ht="15" customHeight="1" x14ac:dyDescent="0.25">
      <c r="U11085" s="104"/>
      <c r="AB11085" s="104"/>
      <c r="AC11085" s="104"/>
      <c r="AF11085" s="104"/>
      <c r="AG11085" s="104"/>
      <c r="AK11085" s="104"/>
      <c r="AL11085" s="104"/>
      <c r="AO11085" s="104"/>
      <c r="AP11085" s="104"/>
    </row>
    <row r="11086" spans="21:42" ht="15" customHeight="1" x14ac:dyDescent="0.25">
      <c r="U11086" s="104"/>
      <c r="AB11086" s="104"/>
      <c r="AC11086" s="104"/>
      <c r="AF11086" s="104"/>
      <c r="AG11086" s="104"/>
      <c r="AK11086" s="104"/>
      <c r="AL11086" s="104"/>
      <c r="AO11086" s="104"/>
      <c r="AP11086" s="104"/>
    </row>
    <row r="11087" spans="21:42" ht="15" customHeight="1" x14ac:dyDescent="0.25">
      <c r="U11087" s="104"/>
      <c r="AB11087" s="104"/>
      <c r="AC11087" s="104"/>
      <c r="AF11087" s="104"/>
      <c r="AG11087" s="104"/>
      <c r="AK11087" s="104"/>
      <c r="AL11087" s="104"/>
      <c r="AO11087" s="104"/>
      <c r="AP11087" s="104"/>
    </row>
    <row r="11088" spans="21:42" ht="15" customHeight="1" x14ac:dyDescent="0.25">
      <c r="U11088" s="104"/>
      <c r="AB11088" s="104"/>
      <c r="AC11088" s="104"/>
      <c r="AF11088" s="104"/>
      <c r="AG11088" s="104"/>
      <c r="AK11088" s="104"/>
      <c r="AL11088" s="104"/>
      <c r="AO11088" s="104"/>
      <c r="AP11088" s="104"/>
    </row>
    <row r="11089" spans="21:42" ht="15" customHeight="1" x14ac:dyDescent="0.25">
      <c r="U11089" s="104"/>
      <c r="AB11089" s="104"/>
      <c r="AC11089" s="104"/>
      <c r="AF11089" s="104"/>
      <c r="AG11089" s="104"/>
      <c r="AK11089" s="104"/>
      <c r="AL11089" s="104"/>
      <c r="AO11089" s="104"/>
      <c r="AP11089" s="104"/>
    </row>
    <row r="11090" spans="21:42" ht="15" customHeight="1" x14ac:dyDescent="0.25">
      <c r="U11090" s="104"/>
      <c r="AB11090" s="104"/>
      <c r="AC11090" s="104"/>
      <c r="AF11090" s="104"/>
      <c r="AG11090" s="104"/>
      <c r="AK11090" s="104"/>
      <c r="AL11090" s="104"/>
      <c r="AO11090" s="104"/>
      <c r="AP11090" s="104"/>
    </row>
    <row r="11091" spans="21:42" ht="15" customHeight="1" x14ac:dyDescent="0.25">
      <c r="U11091" s="104"/>
      <c r="AB11091" s="104"/>
      <c r="AC11091" s="104"/>
      <c r="AF11091" s="104"/>
      <c r="AG11091" s="104"/>
      <c r="AK11091" s="104"/>
      <c r="AL11091" s="104"/>
      <c r="AO11091" s="104"/>
      <c r="AP11091" s="104"/>
    </row>
    <row r="11092" spans="21:42" ht="15" customHeight="1" x14ac:dyDescent="0.25">
      <c r="U11092" s="104"/>
      <c r="AB11092" s="104"/>
      <c r="AC11092" s="104"/>
      <c r="AF11092" s="104"/>
      <c r="AG11092" s="104"/>
      <c r="AK11092" s="104"/>
      <c r="AL11092" s="104"/>
      <c r="AO11092" s="104"/>
      <c r="AP11092" s="104"/>
    </row>
    <row r="11093" spans="21:42" ht="15" customHeight="1" x14ac:dyDescent="0.25">
      <c r="U11093" s="104"/>
      <c r="AB11093" s="104"/>
      <c r="AC11093" s="104"/>
      <c r="AF11093" s="104"/>
      <c r="AG11093" s="104"/>
      <c r="AK11093" s="104"/>
      <c r="AL11093" s="104"/>
      <c r="AO11093" s="104"/>
      <c r="AP11093" s="104"/>
    </row>
    <row r="11094" spans="21:42" ht="15" customHeight="1" x14ac:dyDescent="0.25">
      <c r="U11094" s="104"/>
      <c r="AB11094" s="104"/>
      <c r="AC11094" s="104"/>
      <c r="AF11094" s="104"/>
      <c r="AG11094" s="104"/>
      <c r="AK11094" s="104"/>
      <c r="AL11094" s="104"/>
      <c r="AO11094" s="104"/>
      <c r="AP11094" s="104"/>
    </row>
    <row r="11095" spans="21:42" ht="15" customHeight="1" x14ac:dyDescent="0.25">
      <c r="U11095" s="104"/>
      <c r="AB11095" s="104"/>
      <c r="AC11095" s="104"/>
      <c r="AF11095" s="104"/>
      <c r="AG11095" s="104"/>
      <c r="AK11095" s="104"/>
      <c r="AL11095" s="104"/>
      <c r="AO11095" s="104"/>
      <c r="AP11095" s="104"/>
    </row>
    <row r="11096" spans="21:42" ht="15" customHeight="1" x14ac:dyDescent="0.25">
      <c r="U11096" s="104"/>
      <c r="AB11096" s="104"/>
      <c r="AC11096" s="104"/>
      <c r="AF11096" s="104"/>
      <c r="AG11096" s="104"/>
      <c r="AK11096" s="104"/>
      <c r="AL11096" s="104"/>
      <c r="AO11096" s="104"/>
      <c r="AP11096" s="104"/>
    </row>
    <row r="11097" spans="21:42" ht="15" customHeight="1" x14ac:dyDescent="0.25">
      <c r="U11097" s="104"/>
      <c r="AB11097" s="104"/>
      <c r="AC11097" s="104"/>
      <c r="AF11097" s="104"/>
      <c r="AG11097" s="104"/>
      <c r="AK11097" s="104"/>
      <c r="AL11097" s="104"/>
      <c r="AO11097" s="104"/>
      <c r="AP11097" s="104"/>
    </row>
    <row r="11098" spans="21:42" ht="15" customHeight="1" x14ac:dyDescent="0.25">
      <c r="U11098" s="104"/>
      <c r="AB11098" s="104"/>
      <c r="AC11098" s="104"/>
      <c r="AF11098" s="104"/>
      <c r="AG11098" s="104"/>
      <c r="AK11098" s="104"/>
      <c r="AL11098" s="104"/>
      <c r="AO11098" s="104"/>
      <c r="AP11098" s="104"/>
    </row>
    <row r="11099" spans="21:42" ht="15" customHeight="1" x14ac:dyDescent="0.25">
      <c r="U11099" s="104"/>
      <c r="AB11099" s="104"/>
      <c r="AC11099" s="104"/>
      <c r="AF11099" s="104"/>
      <c r="AG11099" s="104"/>
      <c r="AK11099" s="104"/>
      <c r="AL11099" s="104"/>
      <c r="AO11099" s="104"/>
      <c r="AP11099" s="104"/>
    </row>
    <row r="11100" spans="21:42" ht="15" customHeight="1" x14ac:dyDescent="0.25">
      <c r="U11100" s="104"/>
      <c r="AB11100" s="104"/>
      <c r="AC11100" s="104"/>
      <c r="AF11100" s="104"/>
      <c r="AG11100" s="104"/>
      <c r="AK11100" s="104"/>
      <c r="AL11100" s="104"/>
      <c r="AO11100" s="104"/>
      <c r="AP11100" s="104"/>
    </row>
    <row r="11101" spans="21:42" ht="15" customHeight="1" x14ac:dyDescent="0.25">
      <c r="U11101" s="104"/>
      <c r="AB11101" s="104"/>
      <c r="AC11101" s="104"/>
      <c r="AF11101" s="104"/>
      <c r="AG11101" s="104"/>
      <c r="AK11101" s="104"/>
      <c r="AL11101" s="104"/>
      <c r="AO11101" s="104"/>
      <c r="AP11101" s="104"/>
    </row>
    <row r="11102" spans="21:42" ht="15" customHeight="1" x14ac:dyDescent="0.25">
      <c r="U11102" s="104"/>
      <c r="AB11102" s="104"/>
      <c r="AC11102" s="104"/>
      <c r="AF11102" s="104"/>
      <c r="AG11102" s="104"/>
      <c r="AK11102" s="104"/>
      <c r="AL11102" s="104"/>
      <c r="AO11102" s="104"/>
      <c r="AP11102" s="104"/>
    </row>
    <row r="11103" spans="21:42" ht="15" customHeight="1" x14ac:dyDescent="0.25">
      <c r="U11103" s="104"/>
      <c r="AB11103" s="104"/>
      <c r="AC11103" s="104"/>
      <c r="AF11103" s="104"/>
      <c r="AG11103" s="104"/>
      <c r="AK11103" s="104"/>
      <c r="AL11103" s="104"/>
      <c r="AO11103" s="104"/>
      <c r="AP11103" s="104"/>
    </row>
    <row r="11104" spans="21:42" ht="15" customHeight="1" x14ac:dyDescent="0.25">
      <c r="U11104" s="104"/>
      <c r="AB11104" s="104"/>
      <c r="AC11104" s="104"/>
      <c r="AF11104" s="104"/>
      <c r="AG11104" s="104"/>
      <c r="AK11104" s="104"/>
      <c r="AL11104" s="104"/>
      <c r="AO11104" s="104"/>
      <c r="AP11104" s="104"/>
    </row>
    <row r="11105" spans="21:42" ht="15" customHeight="1" x14ac:dyDescent="0.25">
      <c r="U11105" s="104"/>
      <c r="AB11105" s="104"/>
      <c r="AC11105" s="104"/>
      <c r="AF11105" s="104"/>
      <c r="AG11105" s="104"/>
      <c r="AK11105" s="104"/>
      <c r="AL11105" s="104"/>
      <c r="AO11105" s="104"/>
      <c r="AP11105" s="104"/>
    </row>
    <row r="11106" spans="21:42" ht="15" customHeight="1" x14ac:dyDescent="0.25">
      <c r="U11106" s="104"/>
      <c r="AB11106" s="104"/>
      <c r="AC11106" s="104"/>
      <c r="AF11106" s="104"/>
      <c r="AG11106" s="104"/>
      <c r="AK11106" s="104"/>
      <c r="AL11106" s="104"/>
      <c r="AO11106" s="104"/>
      <c r="AP11106" s="104"/>
    </row>
    <row r="11107" spans="21:42" ht="15" customHeight="1" x14ac:dyDescent="0.25">
      <c r="U11107" s="104"/>
      <c r="AB11107" s="104"/>
      <c r="AC11107" s="104"/>
      <c r="AF11107" s="104"/>
      <c r="AG11107" s="104"/>
      <c r="AK11107" s="104"/>
      <c r="AL11107" s="104"/>
      <c r="AO11107" s="104"/>
      <c r="AP11107" s="104"/>
    </row>
    <row r="11108" spans="21:42" ht="15" customHeight="1" x14ac:dyDescent="0.25">
      <c r="U11108" s="104"/>
      <c r="AB11108" s="104"/>
      <c r="AC11108" s="104"/>
      <c r="AF11108" s="104"/>
      <c r="AG11108" s="104"/>
      <c r="AK11108" s="104"/>
      <c r="AL11108" s="104"/>
      <c r="AO11108" s="104"/>
      <c r="AP11108" s="104"/>
    </row>
    <row r="11109" spans="21:42" ht="15" customHeight="1" x14ac:dyDescent="0.25">
      <c r="U11109" s="104"/>
      <c r="AB11109" s="104"/>
      <c r="AC11109" s="104"/>
      <c r="AF11109" s="104"/>
      <c r="AG11109" s="104"/>
      <c r="AK11109" s="104"/>
      <c r="AL11109" s="104"/>
      <c r="AO11109" s="104"/>
      <c r="AP11109" s="104"/>
    </row>
    <row r="11110" spans="21:42" ht="15" customHeight="1" x14ac:dyDescent="0.25">
      <c r="U11110" s="104"/>
      <c r="AB11110" s="104"/>
      <c r="AC11110" s="104"/>
      <c r="AF11110" s="104"/>
      <c r="AG11110" s="104"/>
      <c r="AK11110" s="104"/>
      <c r="AL11110" s="104"/>
      <c r="AO11110" s="104"/>
      <c r="AP11110" s="104"/>
    </row>
    <row r="11111" spans="21:42" ht="15" customHeight="1" x14ac:dyDescent="0.25">
      <c r="U11111" s="104"/>
      <c r="AB11111" s="104"/>
      <c r="AC11111" s="104"/>
      <c r="AF11111" s="104"/>
      <c r="AG11111" s="104"/>
      <c r="AK11111" s="104"/>
      <c r="AL11111" s="104"/>
      <c r="AO11111" s="104"/>
      <c r="AP11111" s="104"/>
    </row>
    <row r="11112" spans="21:42" ht="15" customHeight="1" x14ac:dyDescent="0.25">
      <c r="U11112" s="104"/>
      <c r="AB11112" s="104"/>
      <c r="AC11112" s="104"/>
      <c r="AF11112" s="104"/>
      <c r="AG11112" s="104"/>
      <c r="AK11112" s="104"/>
      <c r="AL11112" s="104"/>
      <c r="AO11112" s="104"/>
      <c r="AP11112" s="104"/>
    </row>
    <row r="11113" spans="21:42" ht="15" customHeight="1" x14ac:dyDescent="0.25">
      <c r="U11113" s="104"/>
      <c r="AB11113" s="104"/>
      <c r="AC11113" s="104"/>
      <c r="AF11113" s="104"/>
      <c r="AG11113" s="104"/>
      <c r="AK11113" s="104"/>
      <c r="AL11113" s="104"/>
      <c r="AO11113" s="104"/>
      <c r="AP11113" s="104"/>
    </row>
    <row r="11114" spans="21:42" ht="15" customHeight="1" x14ac:dyDescent="0.25">
      <c r="U11114" s="104"/>
      <c r="AB11114" s="104"/>
      <c r="AC11114" s="104"/>
      <c r="AF11114" s="104"/>
      <c r="AG11114" s="104"/>
      <c r="AK11114" s="104"/>
      <c r="AL11114" s="104"/>
      <c r="AO11114" s="104"/>
      <c r="AP11114" s="104"/>
    </row>
    <row r="11115" spans="21:42" ht="15" customHeight="1" x14ac:dyDescent="0.25">
      <c r="U11115" s="104"/>
      <c r="AB11115" s="104"/>
      <c r="AC11115" s="104"/>
      <c r="AF11115" s="104"/>
      <c r="AG11115" s="104"/>
      <c r="AK11115" s="104"/>
      <c r="AL11115" s="104"/>
      <c r="AO11115" s="104"/>
      <c r="AP11115" s="104"/>
    </row>
    <row r="11116" spans="21:42" ht="15" customHeight="1" x14ac:dyDescent="0.25">
      <c r="U11116" s="104"/>
      <c r="AB11116" s="104"/>
      <c r="AC11116" s="104"/>
      <c r="AF11116" s="104"/>
      <c r="AG11116" s="104"/>
      <c r="AK11116" s="104"/>
      <c r="AL11116" s="104"/>
      <c r="AO11116" s="104"/>
      <c r="AP11116" s="104"/>
    </row>
    <row r="11117" spans="21:42" ht="15" customHeight="1" x14ac:dyDescent="0.25">
      <c r="U11117" s="104"/>
      <c r="AB11117" s="104"/>
      <c r="AC11117" s="104"/>
      <c r="AF11117" s="104"/>
      <c r="AG11117" s="104"/>
      <c r="AK11117" s="104"/>
      <c r="AL11117" s="104"/>
      <c r="AO11117" s="104"/>
      <c r="AP11117" s="104"/>
    </row>
    <row r="11118" spans="21:42" ht="15" customHeight="1" x14ac:dyDescent="0.25">
      <c r="U11118" s="104"/>
      <c r="AB11118" s="104"/>
      <c r="AC11118" s="104"/>
      <c r="AF11118" s="104"/>
      <c r="AG11118" s="104"/>
      <c r="AK11118" s="104"/>
      <c r="AL11118" s="104"/>
      <c r="AO11118" s="104"/>
      <c r="AP11118" s="104"/>
    </row>
    <row r="11119" spans="21:42" ht="15" customHeight="1" x14ac:dyDescent="0.25">
      <c r="U11119" s="104"/>
      <c r="AB11119" s="104"/>
      <c r="AC11119" s="104"/>
      <c r="AF11119" s="104"/>
      <c r="AG11119" s="104"/>
      <c r="AK11119" s="104"/>
      <c r="AL11119" s="104"/>
      <c r="AO11119" s="104"/>
      <c r="AP11119" s="104"/>
    </row>
    <row r="11120" spans="21:42" ht="15" customHeight="1" x14ac:dyDescent="0.25">
      <c r="U11120" s="104"/>
      <c r="AB11120" s="104"/>
      <c r="AC11120" s="104"/>
      <c r="AF11120" s="104"/>
      <c r="AG11120" s="104"/>
      <c r="AK11120" s="104"/>
      <c r="AL11120" s="104"/>
      <c r="AO11120" s="104"/>
      <c r="AP11120" s="104"/>
    </row>
    <row r="11121" spans="21:42" ht="15" customHeight="1" x14ac:dyDescent="0.25">
      <c r="U11121" s="104"/>
      <c r="AB11121" s="104"/>
      <c r="AC11121" s="104"/>
      <c r="AF11121" s="104"/>
      <c r="AG11121" s="104"/>
      <c r="AK11121" s="104"/>
      <c r="AL11121" s="104"/>
      <c r="AO11121" s="104"/>
      <c r="AP11121" s="104"/>
    </row>
    <row r="11122" spans="21:42" ht="15" customHeight="1" x14ac:dyDescent="0.25">
      <c r="U11122" s="104"/>
      <c r="AB11122" s="104"/>
      <c r="AC11122" s="104"/>
      <c r="AF11122" s="104"/>
      <c r="AG11122" s="104"/>
      <c r="AK11122" s="104"/>
      <c r="AL11122" s="104"/>
      <c r="AO11122" s="104"/>
      <c r="AP11122" s="104"/>
    </row>
    <row r="11123" spans="21:42" ht="15" customHeight="1" x14ac:dyDescent="0.25">
      <c r="U11123" s="104"/>
      <c r="AB11123" s="104"/>
      <c r="AC11123" s="104"/>
      <c r="AF11123" s="104"/>
      <c r="AG11123" s="104"/>
      <c r="AK11123" s="104"/>
      <c r="AL11123" s="104"/>
      <c r="AO11123" s="104"/>
      <c r="AP11123" s="104"/>
    </row>
    <row r="11124" spans="21:42" ht="15" customHeight="1" x14ac:dyDescent="0.25">
      <c r="U11124" s="104"/>
      <c r="AB11124" s="104"/>
      <c r="AC11124" s="104"/>
      <c r="AF11124" s="104"/>
      <c r="AG11124" s="104"/>
      <c r="AK11124" s="104"/>
      <c r="AL11124" s="104"/>
      <c r="AO11124" s="104"/>
      <c r="AP11124" s="104"/>
    </row>
    <row r="11125" spans="21:42" ht="15" customHeight="1" x14ac:dyDescent="0.25">
      <c r="U11125" s="104"/>
      <c r="AB11125" s="104"/>
      <c r="AC11125" s="104"/>
      <c r="AF11125" s="104"/>
      <c r="AG11125" s="104"/>
      <c r="AK11125" s="104"/>
      <c r="AL11125" s="104"/>
      <c r="AO11125" s="104"/>
      <c r="AP11125" s="104"/>
    </row>
    <row r="11126" spans="21:42" ht="15" customHeight="1" x14ac:dyDescent="0.25">
      <c r="U11126" s="104"/>
      <c r="AB11126" s="104"/>
      <c r="AC11126" s="104"/>
      <c r="AF11126" s="104"/>
      <c r="AG11126" s="104"/>
      <c r="AK11126" s="104"/>
      <c r="AL11126" s="104"/>
      <c r="AO11126" s="104"/>
      <c r="AP11126" s="104"/>
    </row>
    <row r="11127" spans="21:42" ht="15" customHeight="1" x14ac:dyDescent="0.25">
      <c r="U11127" s="104"/>
      <c r="AB11127" s="104"/>
      <c r="AC11127" s="104"/>
      <c r="AF11127" s="104"/>
      <c r="AG11127" s="104"/>
      <c r="AK11127" s="104"/>
      <c r="AL11127" s="104"/>
      <c r="AO11127" s="104"/>
      <c r="AP11127" s="104"/>
    </row>
    <row r="11128" spans="21:42" ht="15" customHeight="1" x14ac:dyDescent="0.25">
      <c r="U11128" s="104"/>
      <c r="AB11128" s="104"/>
      <c r="AC11128" s="104"/>
      <c r="AF11128" s="104"/>
      <c r="AG11128" s="104"/>
      <c r="AK11128" s="104"/>
      <c r="AL11128" s="104"/>
      <c r="AO11128" s="104"/>
      <c r="AP11128" s="104"/>
    </row>
    <row r="11129" spans="21:42" ht="15" customHeight="1" x14ac:dyDescent="0.25">
      <c r="U11129" s="104"/>
      <c r="AB11129" s="104"/>
      <c r="AC11129" s="104"/>
      <c r="AF11129" s="104"/>
      <c r="AG11129" s="104"/>
      <c r="AK11129" s="104"/>
      <c r="AL11129" s="104"/>
      <c r="AO11129" s="104"/>
      <c r="AP11129" s="104"/>
    </row>
    <row r="11130" spans="21:42" ht="15" customHeight="1" x14ac:dyDescent="0.25">
      <c r="U11130" s="104"/>
      <c r="AB11130" s="104"/>
      <c r="AC11130" s="104"/>
      <c r="AF11130" s="104"/>
      <c r="AG11130" s="104"/>
      <c r="AK11130" s="104"/>
      <c r="AL11130" s="104"/>
      <c r="AO11130" s="104"/>
      <c r="AP11130" s="104"/>
    </row>
    <row r="11131" spans="21:42" ht="15" customHeight="1" x14ac:dyDescent="0.25">
      <c r="U11131" s="104"/>
      <c r="AB11131" s="104"/>
      <c r="AC11131" s="104"/>
      <c r="AF11131" s="104"/>
      <c r="AG11131" s="104"/>
      <c r="AK11131" s="104"/>
      <c r="AL11131" s="104"/>
      <c r="AO11131" s="104"/>
      <c r="AP11131" s="104"/>
    </row>
    <row r="11132" spans="21:42" ht="15" customHeight="1" x14ac:dyDescent="0.25">
      <c r="U11132" s="104"/>
      <c r="AB11132" s="104"/>
      <c r="AC11132" s="104"/>
      <c r="AF11132" s="104"/>
      <c r="AG11132" s="104"/>
      <c r="AK11132" s="104"/>
      <c r="AL11132" s="104"/>
      <c r="AO11132" s="104"/>
      <c r="AP11132" s="104"/>
    </row>
    <row r="11133" spans="21:42" ht="15" customHeight="1" x14ac:dyDescent="0.25">
      <c r="U11133" s="104"/>
      <c r="AB11133" s="104"/>
      <c r="AC11133" s="104"/>
      <c r="AF11133" s="104"/>
      <c r="AG11133" s="104"/>
      <c r="AK11133" s="104"/>
      <c r="AL11133" s="104"/>
      <c r="AO11133" s="104"/>
      <c r="AP11133" s="104"/>
    </row>
    <row r="11134" spans="21:42" ht="15" customHeight="1" x14ac:dyDescent="0.25">
      <c r="U11134" s="104"/>
      <c r="AB11134" s="104"/>
      <c r="AC11134" s="104"/>
      <c r="AF11134" s="104"/>
      <c r="AG11134" s="104"/>
      <c r="AK11134" s="104"/>
      <c r="AL11134" s="104"/>
      <c r="AO11134" s="104"/>
      <c r="AP11134" s="104"/>
    </row>
    <row r="11135" spans="21:42" ht="15" customHeight="1" x14ac:dyDescent="0.25">
      <c r="U11135" s="104"/>
      <c r="AB11135" s="104"/>
      <c r="AC11135" s="104"/>
      <c r="AF11135" s="104"/>
      <c r="AG11135" s="104"/>
      <c r="AK11135" s="104"/>
      <c r="AL11135" s="104"/>
      <c r="AO11135" s="104"/>
      <c r="AP11135" s="104"/>
    </row>
    <row r="11136" spans="21:42" ht="15" customHeight="1" x14ac:dyDescent="0.25">
      <c r="U11136" s="104"/>
      <c r="AB11136" s="104"/>
      <c r="AC11136" s="104"/>
      <c r="AF11136" s="104"/>
      <c r="AG11136" s="104"/>
      <c r="AK11136" s="104"/>
      <c r="AL11136" s="104"/>
      <c r="AO11136" s="104"/>
      <c r="AP11136" s="104"/>
    </row>
    <row r="11137" spans="21:42" ht="15" customHeight="1" x14ac:dyDescent="0.25">
      <c r="U11137" s="104"/>
      <c r="AB11137" s="104"/>
      <c r="AC11137" s="104"/>
      <c r="AF11137" s="104"/>
      <c r="AG11137" s="104"/>
      <c r="AK11137" s="104"/>
      <c r="AL11137" s="104"/>
      <c r="AO11137" s="104"/>
      <c r="AP11137" s="104"/>
    </row>
    <row r="11138" spans="21:42" ht="15" customHeight="1" x14ac:dyDescent="0.25">
      <c r="U11138" s="104"/>
      <c r="AB11138" s="104"/>
      <c r="AC11138" s="104"/>
      <c r="AF11138" s="104"/>
      <c r="AG11138" s="104"/>
      <c r="AK11138" s="104"/>
      <c r="AL11138" s="104"/>
      <c r="AO11138" s="104"/>
      <c r="AP11138" s="104"/>
    </row>
    <row r="11139" spans="21:42" ht="15" customHeight="1" x14ac:dyDescent="0.25">
      <c r="U11139" s="104"/>
      <c r="AB11139" s="104"/>
      <c r="AC11139" s="104"/>
      <c r="AF11139" s="104"/>
      <c r="AG11139" s="104"/>
      <c r="AK11139" s="104"/>
      <c r="AL11139" s="104"/>
      <c r="AO11139" s="104"/>
      <c r="AP11139" s="104"/>
    </row>
    <row r="11140" spans="21:42" ht="15" customHeight="1" x14ac:dyDescent="0.25">
      <c r="U11140" s="104"/>
      <c r="AB11140" s="104"/>
      <c r="AC11140" s="104"/>
      <c r="AF11140" s="104"/>
      <c r="AG11140" s="104"/>
      <c r="AK11140" s="104"/>
      <c r="AL11140" s="104"/>
      <c r="AO11140" s="104"/>
      <c r="AP11140" s="104"/>
    </row>
    <row r="11141" spans="21:42" ht="15" customHeight="1" x14ac:dyDescent="0.25">
      <c r="U11141" s="104"/>
      <c r="AB11141" s="104"/>
      <c r="AC11141" s="104"/>
      <c r="AF11141" s="104"/>
      <c r="AG11141" s="104"/>
      <c r="AK11141" s="104"/>
      <c r="AL11141" s="104"/>
      <c r="AO11141" s="104"/>
      <c r="AP11141" s="104"/>
    </row>
    <row r="11142" spans="21:42" ht="15" customHeight="1" x14ac:dyDescent="0.25">
      <c r="U11142" s="104"/>
      <c r="AB11142" s="104"/>
      <c r="AC11142" s="104"/>
      <c r="AF11142" s="104"/>
      <c r="AG11142" s="104"/>
      <c r="AK11142" s="104"/>
      <c r="AL11142" s="104"/>
      <c r="AO11142" s="104"/>
      <c r="AP11142" s="104"/>
    </row>
    <row r="11143" spans="21:42" ht="15" customHeight="1" x14ac:dyDescent="0.25">
      <c r="U11143" s="104"/>
      <c r="AB11143" s="104"/>
      <c r="AC11143" s="104"/>
      <c r="AF11143" s="104"/>
      <c r="AG11143" s="104"/>
      <c r="AK11143" s="104"/>
      <c r="AL11143" s="104"/>
      <c r="AO11143" s="104"/>
      <c r="AP11143" s="104"/>
    </row>
    <row r="11144" spans="21:42" ht="15" customHeight="1" x14ac:dyDescent="0.25">
      <c r="U11144" s="104"/>
      <c r="AB11144" s="104"/>
      <c r="AC11144" s="104"/>
      <c r="AF11144" s="104"/>
      <c r="AG11144" s="104"/>
      <c r="AK11144" s="104"/>
      <c r="AL11144" s="104"/>
      <c r="AO11144" s="104"/>
      <c r="AP11144" s="104"/>
    </row>
    <row r="11145" spans="21:42" ht="15" customHeight="1" x14ac:dyDescent="0.25">
      <c r="U11145" s="104"/>
      <c r="AB11145" s="104"/>
      <c r="AC11145" s="104"/>
      <c r="AF11145" s="104"/>
      <c r="AG11145" s="104"/>
      <c r="AK11145" s="104"/>
      <c r="AL11145" s="104"/>
      <c r="AO11145" s="104"/>
      <c r="AP11145" s="104"/>
    </row>
    <row r="11146" spans="21:42" ht="15" customHeight="1" x14ac:dyDescent="0.25">
      <c r="U11146" s="104"/>
      <c r="AB11146" s="104"/>
      <c r="AC11146" s="104"/>
      <c r="AF11146" s="104"/>
      <c r="AG11146" s="104"/>
      <c r="AK11146" s="104"/>
      <c r="AL11146" s="104"/>
      <c r="AO11146" s="104"/>
      <c r="AP11146" s="104"/>
    </row>
    <row r="11147" spans="21:42" ht="15" customHeight="1" x14ac:dyDescent="0.25">
      <c r="U11147" s="104"/>
      <c r="AB11147" s="104"/>
      <c r="AC11147" s="104"/>
      <c r="AF11147" s="104"/>
      <c r="AG11147" s="104"/>
      <c r="AK11147" s="104"/>
      <c r="AL11147" s="104"/>
      <c r="AO11147" s="104"/>
      <c r="AP11147" s="104"/>
    </row>
    <row r="11148" spans="21:42" ht="15" customHeight="1" x14ac:dyDescent="0.25">
      <c r="U11148" s="104"/>
      <c r="AB11148" s="104"/>
      <c r="AC11148" s="104"/>
      <c r="AF11148" s="104"/>
      <c r="AG11148" s="104"/>
      <c r="AK11148" s="104"/>
      <c r="AL11148" s="104"/>
      <c r="AO11148" s="104"/>
      <c r="AP11148" s="104"/>
    </row>
    <row r="11149" spans="21:42" ht="15" customHeight="1" x14ac:dyDescent="0.25">
      <c r="U11149" s="104"/>
      <c r="AB11149" s="104"/>
      <c r="AC11149" s="104"/>
      <c r="AF11149" s="104"/>
      <c r="AG11149" s="104"/>
      <c r="AK11149" s="104"/>
      <c r="AL11149" s="104"/>
      <c r="AO11149" s="104"/>
      <c r="AP11149" s="104"/>
    </row>
    <row r="11150" spans="21:42" ht="15" customHeight="1" x14ac:dyDescent="0.25">
      <c r="U11150" s="104"/>
      <c r="AB11150" s="104"/>
      <c r="AC11150" s="104"/>
      <c r="AF11150" s="104"/>
      <c r="AG11150" s="104"/>
      <c r="AK11150" s="104"/>
      <c r="AL11150" s="104"/>
      <c r="AO11150" s="104"/>
      <c r="AP11150" s="104"/>
    </row>
    <row r="11151" spans="21:42" ht="15" customHeight="1" x14ac:dyDescent="0.25">
      <c r="U11151" s="104"/>
      <c r="AB11151" s="104"/>
      <c r="AC11151" s="104"/>
      <c r="AF11151" s="104"/>
      <c r="AG11151" s="104"/>
      <c r="AK11151" s="104"/>
      <c r="AL11151" s="104"/>
      <c r="AO11151" s="104"/>
      <c r="AP11151" s="104"/>
    </row>
    <row r="11152" spans="21:42" ht="15" customHeight="1" x14ac:dyDescent="0.25">
      <c r="U11152" s="104"/>
      <c r="AB11152" s="104"/>
      <c r="AC11152" s="104"/>
      <c r="AF11152" s="104"/>
      <c r="AG11152" s="104"/>
      <c r="AK11152" s="104"/>
      <c r="AL11152" s="104"/>
      <c r="AO11152" s="104"/>
      <c r="AP11152" s="104"/>
    </row>
    <row r="11153" spans="21:42" ht="15" customHeight="1" x14ac:dyDescent="0.25">
      <c r="U11153" s="104"/>
      <c r="AB11153" s="104"/>
      <c r="AC11153" s="104"/>
      <c r="AF11153" s="104"/>
      <c r="AG11153" s="104"/>
      <c r="AK11153" s="104"/>
      <c r="AL11153" s="104"/>
      <c r="AO11153" s="104"/>
      <c r="AP11153" s="104"/>
    </row>
    <row r="11154" spans="21:42" ht="15" customHeight="1" x14ac:dyDescent="0.25">
      <c r="U11154" s="104"/>
      <c r="AB11154" s="104"/>
      <c r="AC11154" s="104"/>
      <c r="AF11154" s="104"/>
      <c r="AG11154" s="104"/>
      <c r="AK11154" s="104"/>
      <c r="AL11154" s="104"/>
      <c r="AO11154" s="104"/>
      <c r="AP11154" s="104"/>
    </row>
    <row r="11155" spans="21:42" ht="15" customHeight="1" x14ac:dyDescent="0.25">
      <c r="U11155" s="104"/>
      <c r="AB11155" s="104"/>
      <c r="AC11155" s="104"/>
      <c r="AF11155" s="104"/>
      <c r="AG11155" s="104"/>
      <c r="AK11155" s="104"/>
      <c r="AL11155" s="104"/>
      <c r="AO11155" s="104"/>
      <c r="AP11155" s="104"/>
    </row>
    <row r="11156" spans="21:42" ht="15" customHeight="1" x14ac:dyDescent="0.25">
      <c r="U11156" s="104"/>
      <c r="AB11156" s="104"/>
      <c r="AC11156" s="104"/>
      <c r="AF11156" s="104"/>
      <c r="AG11156" s="104"/>
      <c r="AK11156" s="104"/>
      <c r="AL11156" s="104"/>
      <c r="AO11156" s="104"/>
      <c r="AP11156" s="104"/>
    </row>
    <row r="11157" spans="21:42" ht="15" customHeight="1" x14ac:dyDescent="0.25">
      <c r="U11157" s="104"/>
      <c r="AB11157" s="104"/>
      <c r="AC11157" s="104"/>
      <c r="AF11157" s="104"/>
      <c r="AG11157" s="104"/>
      <c r="AK11157" s="104"/>
      <c r="AL11157" s="104"/>
      <c r="AO11157" s="104"/>
      <c r="AP11157" s="104"/>
    </row>
    <row r="11158" spans="21:42" ht="15" customHeight="1" x14ac:dyDescent="0.25">
      <c r="U11158" s="104"/>
      <c r="AB11158" s="104"/>
      <c r="AC11158" s="104"/>
      <c r="AF11158" s="104"/>
      <c r="AG11158" s="104"/>
      <c r="AK11158" s="104"/>
      <c r="AL11158" s="104"/>
      <c r="AO11158" s="104"/>
      <c r="AP11158" s="104"/>
    </row>
    <row r="11159" spans="21:42" ht="15" customHeight="1" x14ac:dyDescent="0.25">
      <c r="U11159" s="104"/>
      <c r="AB11159" s="104"/>
      <c r="AC11159" s="104"/>
      <c r="AF11159" s="104"/>
      <c r="AG11159" s="104"/>
      <c r="AK11159" s="104"/>
      <c r="AL11159" s="104"/>
      <c r="AO11159" s="104"/>
      <c r="AP11159" s="104"/>
    </row>
    <row r="11160" spans="21:42" ht="15" customHeight="1" x14ac:dyDescent="0.25">
      <c r="U11160" s="104"/>
      <c r="AB11160" s="104"/>
      <c r="AC11160" s="104"/>
      <c r="AF11160" s="104"/>
      <c r="AG11160" s="104"/>
      <c r="AK11160" s="104"/>
      <c r="AL11160" s="104"/>
      <c r="AO11160" s="104"/>
      <c r="AP11160" s="104"/>
    </row>
    <row r="11161" spans="21:42" ht="15" customHeight="1" x14ac:dyDescent="0.25">
      <c r="U11161" s="104"/>
      <c r="AB11161" s="104"/>
      <c r="AC11161" s="104"/>
      <c r="AF11161" s="104"/>
      <c r="AG11161" s="104"/>
      <c r="AK11161" s="104"/>
      <c r="AL11161" s="104"/>
      <c r="AO11161" s="104"/>
      <c r="AP11161" s="104"/>
    </row>
    <row r="11162" spans="21:42" ht="15" customHeight="1" x14ac:dyDescent="0.25">
      <c r="U11162" s="104"/>
      <c r="AB11162" s="104"/>
      <c r="AC11162" s="104"/>
      <c r="AF11162" s="104"/>
      <c r="AG11162" s="104"/>
      <c r="AK11162" s="104"/>
      <c r="AL11162" s="104"/>
      <c r="AO11162" s="104"/>
      <c r="AP11162" s="104"/>
    </row>
    <row r="11163" spans="21:42" ht="15" customHeight="1" x14ac:dyDescent="0.25">
      <c r="U11163" s="104"/>
      <c r="AB11163" s="104"/>
      <c r="AC11163" s="104"/>
      <c r="AF11163" s="104"/>
      <c r="AG11163" s="104"/>
      <c r="AK11163" s="104"/>
      <c r="AL11163" s="104"/>
      <c r="AO11163" s="104"/>
      <c r="AP11163" s="104"/>
    </row>
    <row r="11164" spans="21:42" ht="15" customHeight="1" x14ac:dyDescent="0.25">
      <c r="U11164" s="104"/>
      <c r="AB11164" s="104"/>
      <c r="AC11164" s="104"/>
      <c r="AF11164" s="104"/>
      <c r="AG11164" s="104"/>
      <c r="AK11164" s="104"/>
      <c r="AL11164" s="104"/>
      <c r="AO11164" s="104"/>
      <c r="AP11164" s="104"/>
    </row>
    <row r="11165" spans="21:42" ht="15" customHeight="1" x14ac:dyDescent="0.25">
      <c r="U11165" s="104"/>
      <c r="AB11165" s="104"/>
      <c r="AC11165" s="104"/>
      <c r="AF11165" s="104"/>
      <c r="AG11165" s="104"/>
      <c r="AK11165" s="104"/>
      <c r="AL11165" s="104"/>
      <c r="AO11165" s="104"/>
      <c r="AP11165" s="104"/>
    </row>
    <row r="11166" spans="21:42" ht="15" customHeight="1" x14ac:dyDescent="0.25">
      <c r="U11166" s="104"/>
      <c r="AB11166" s="104"/>
      <c r="AC11166" s="104"/>
      <c r="AF11166" s="104"/>
      <c r="AG11166" s="104"/>
      <c r="AK11166" s="104"/>
      <c r="AL11166" s="104"/>
      <c r="AO11166" s="104"/>
      <c r="AP11166" s="104"/>
    </row>
    <row r="11167" spans="21:42" ht="15" customHeight="1" x14ac:dyDescent="0.25">
      <c r="U11167" s="104"/>
      <c r="AB11167" s="104"/>
      <c r="AC11167" s="104"/>
      <c r="AF11167" s="104"/>
      <c r="AG11167" s="104"/>
      <c r="AK11167" s="104"/>
      <c r="AL11167" s="104"/>
      <c r="AO11167" s="104"/>
      <c r="AP11167" s="104"/>
    </row>
    <row r="11168" spans="21:42" ht="15" customHeight="1" x14ac:dyDescent="0.25">
      <c r="U11168" s="104"/>
      <c r="AB11168" s="104"/>
      <c r="AC11168" s="104"/>
      <c r="AF11168" s="104"/>
      <c r="AG11168" s="104"/>
      <c r="AK11168" s="104"/>
      <c r="AL11168" s="104"/>
      <c r="AO11168" s="104"/>
      <c r="AP11168" s="104"/>
    </row>
    <row r="11169" spans="21:42" ht="15" customHeight="1" x14ac:dyDescent="0.25">
      <c r="U11169" s="104"/>
      <c r="AB11169" s="104"/>
      <c r="AC11169" s="104"/>
      <c r="AF11169" s="104"/>
      <c r="AG11169" s="104"/>
      <c r="AK11169" s="104"/>
      <c r="AL11169" s="104"/>
      <c r="AO11169" s="104"/>
      <c r="AP11169" s="104"/>
    </row>
    <row r="11170" spans="21:42" ht="15" customHeight="1" x14ac:dyDescent="0.25">
      <c r="U11170" s="104"/>
      <c r="AB11170" s="104"/>
      <c r="AC11170" s="104"/>
      <c r="AF11170" s="104"/>
      <c r="AG11170" s="104"/>
      <c r="AK11170" s="104"/>
      <c r="AL11170" s="104"/>
      <c r="AO11170" s="104"/>
      <c r="AP11170" s="104"/>
    </row>
    <row r="11171" spans="21:42" ht="15" customHeight="1" x14ac:dyDescent="0.25">
      <c r="U11171" s="104"/>
      <c r="AB11171" s="104"/>
      <c r="AC11171" s="104"/>
      <c r="AF11171" s="104"/>
      <c r="AG11171" s="104"/>
      <c r="AK11171" s="104"/>
      <c r="AL11171" s="104"/>
      <c r="AO11171" s="104"/>
      <c r="AP11171" s="104"/>
    </row>
    <row r="11172" spans="21:42" ht="15" customHeight="1" x14ac:dyDescent="0.25">
      <c r="U11172" s="104"/>
      <c r="AB11172" s="104"/>
      <c r="AC11172" s="104"/>
      <c r="AF11172" s="104"/>
      <c r="AG11172" s="104"/>
      <c r="AK11172" s="104"/>
      <c r="AL11172" s="104"/>
      <c r="AO11172" s="104"/>
      <c r="AP11172" s="104"/>
    </row>
    <row r="11173" spans="21:42" ht="15" customHeight="1" x14ac:dyDescent="0.25">
      <c r="U11173" s="104"/>
      <c r="AB11173" s="104"/>
      <c r="AC11173" s="104"/>
      <c r="AF11173" s="104"/>
      <c r="AG11173" s="104"/>
      <c r="AK11173" s="104"/>
      <c r="AL11173" s="104"/>
      <c r="AO11173" s="104"/>
      <c r="AP11173" s="104"/>
    </row>
    <row r="11174" spans="21:42" ht="15" customHeight="1" x14ac:dyDescent="0.25">
      <c r="U11174" s="104"/>
      <c r="AB11174" s="104"/>
      <c r="AC11174" s="104"/>
      <c r="AF11174" s="104"/>
      <c r="AG11174" s="104"/>
      <c r="AK11174" s="104"/>
      <c r="AL11174" s="104"/>
      <c r="AO11174" s="104"/>
      <c r="AP11174" s="104"/>
    </row>
    <row r="11175" spans="21:42" ht="15" customHeight="1" x14ac:dyDescent="0.25">
      <c r="U11175" s="104"/>
      <c r="AB11175" s="104"/>
      <c r="AC11175" s="104"/>
      <c r="AF11175" s="104"/>
      <c r="AG11175" s="104"/>
      <c r="AK11175" s="104"/>
      <c r="AL11175" s="104"/>
      <c r="AO11175" s="104"/>
      <c r="AP11175" s="104"/>
    </row>
    <row r="11176" spans="21:42" ht="15" customHeight="1" x14ac:dyDescent="0.25">
      <c r="U11176" s="104"/>
      <c r="AB11176" s="104"/>
      <c r="AC11176" s="104"/>
      <c r="AF11176" s="104"/>
      <c r="AG11176" s="104"/>
      <c r="AK11176" s="104"/>
      <c r="AL11176" s="104"/>
      <c r="AO11176" s="104"/>
      <c r="AP11176" s="104"/>
    </row>
    <row r="11177" spans="21:42" ht="15" customHeight="1" x14ac:dyDescent="0.25">
      <c r="U11177" s="104"/>
      <c r="AB11177" s="104"/>
      <c r="AC11177" s="104"/>
      <c r="AF11177" s="104"/>
      <c r="AG11177" s="104"/>
      <c r="AK11177" s="104"/>
      <c r="AL11177" s="104"/>
      <c r="AO11177" s="104"/>
      <c r="AP11177" s="104"/>
    </row>
    <row r="11178" spans="21:42" ht="15" customHeight="1" x14ac:dyDescent="0.25">
      <c r="U11178" s="104"/>
      <c r="AB11178" s="104"/>
      <c r="AC11178" s="104"/>
      <c r="AF11178" s="104"/>
      <c r="AG11178" s="104"/>
      <c r="AK11178" s="104"/>
      <c r="AL11178" s="104"/>
      <c r="AO11178" s="104"/>
      <c r="AP11178" s="104"/>
    </row>
    <row r="11179" spans="21:42" ht="15" customHeight="1" x14ac:dyDescent="0.25">
      <c r="U11179" s="104"/>
      <c r="AB11179" s="104"/>
      <c r="AC11179" s="104"/>
      <c r="AF11179" s="104"/>
      <c r="AG11179" s="104"/>
      <c r="AK11179" s="104"/>
      <c r="AL11179" s="104"/>
      <c r="AO11179" s="104"/>
      <c r="AP11179" s="104"/>
    </row>
    <row r="11180" spans="21:42" ht="15" customHeight="1" x14ac:dyDescent="0.25">
      <c r="U11180" s="104"/>
      <c r="AB11180" s="104"/>
      <c r="AC11180" s="104"/>
      <c r="AF11180" s="104"/>
      <c r="AG11180" s="104"/>
      <c r="AK11180" s="104"/>
      <c r="AL11180" s="104"/>
      <c r="AO11180" s="104"/>
      <c r="AP11180" s="104"/>
    </row>
    <row r="11181" spans="21:42" ht="15" customHeight="1" x14ac:dyDescent="0.25">
      <c r="U11181" s="104"/>
      <c r="AB11181" s="104"/>
      <c r="AC11181" s="104"/>
      <c r="AF11181" s="104"/>
      <c r="AG11181" s="104"/>
      <c r="AK11181" s="104"/>
      <c r="AL11181" s="104"/>
      <c r="AO11181" s="104"/>
      <c r="AP11181" s="104"/>
    </row>
    <row r="11182" spans="21:42" ht="15" customHeight="1" x14ac:dyDescent="0.25">
      <c r="U11182" s="104"/>
      <c r="AB11182" s="104"/>
      <c r="AC11182" s="104"/>
      <c r="AF11182" s="104"/>
      <c r="AG11182" s="104"/>
      <c r="AK11182" s="104"/>
      <c r="AL11182" s="104"/>
      <c r="AO11182" s="104"/>
      <c r="AP11182" s="104"/>
    </row>
    <row r="11183" spans="21:42" ht="15" customHeight="1" x14ac:dyDescent="0.25">
      <c r="U11183" s="104"/>
      <c r="AB11183" s="104"/>
      <c r="AC11183" s="104"/>
      <c r="AF11183" s="104"/>
      <c r="AG11183" s="104"/>
      <c r="AK11183" s="104"/>
      <c r="AL11183" s="104"/>
      <c r="AO11183" s="104"/>
      <c r="AP11183" s="104"/>
    </row>
    <row r="11184" spans="21:42" ht="15" customHeight="1" x14ac:dyDescent="0.25">
      <c r="U11184" s="104"/>
      <c r="AB11184" s="104"/>
      <c r="AC11184" s="104"/>
      <c r="AF11184" s="104"/>
      <c r="AG11184" s="104"/>
      <c r="AK11184" s="104"/>
      <c r="AL11184" s="104"/>
      <c r="AO11184" s="104"/>
      <c r="AP11184" s="104"/>
    </row>
    <row r="11185" spans="21:42" ht="15" customHeight="1" x14ac:dyDescent="0.25">
      <c r="U11185" s="104"/>
      <c r="AB11185" s="104"/>
      <c r="AC11185" s="104"/>
      <c r="AF11185" s="104"/>
      <c r="AG11185" s="104"/>
      <c r="AK11185" s="104"/>
      <c r="AL11185" s="104"/>
      <c r="AO11185" s="104"/>
      <c r="AP11185" s="104"/>
    </row>
    <row r="11186" spans="21:42" ht="15" customHeight="1" x14ac:dyDescent="0.25">
      <c r="U11186" s="104"/>
      <c r="AB11186" s="104"/>
      <c r="AC11186" s="104"/>
      <c r="AF11186" s="104"/>
      <c r="AG11186" s="104"/>
      <c r="AK11186" s="104"/>
      <c r="AL11186" s="104"/>
      <c r="AO11186" s="104"/>
      <c r="AP11186" s="104"/>
    </row>
    <row r="11187" spans="21:42" ht="15" customHeight="1" x14ac:dyDescent="0.25">
      <c r="U11187" s="104"/>
      <c r="AB11187" s="104"/>
      <c r="AC11187" s="104"/>
      <c r="AF11187" s="104"/>
      <c r="AG11187" s="104"/>
      <c r="AK11187" s="104"/>
      <c r="AL11187" s="104"/>
      <c r="AO11187" s="104"/>
      <c r="AP11187" s="104"/>
    </row>
    <row r="11188" spans="21:42" ht="15" customHeight="1" x14ac:dyDescent="0.25">
      <c r="U11188" s="104"/>
      <c r="AB11188" s="104"/>
      <c r="AC11188" s="104"/>
      <c r="AF11188" s="104"/>
      <c r="AG11188" s="104"/>
      <c r="AK11188" s="104"/>
      <c r="AL11188" s="104"/>
      <c r="AO11188" s="104"/>
      <c r="AP11188" s="104"/>
    </row>
    <row r="11189" spans="21:42" ht="15" customHeight="1" x14ac:dyDescent="0.25">
      <c r="U11189" s="104"/>
      <c r="AB11189" s="104"/>
      <c r="AC11189" s="104"/>
      <c r="AF11189" s="104"/>
      <c r="AG11189" s="104"/>
      <c r="AK11189" s="104"/>
      <c r="AL11189" s="104"/>
      <c r="AO11189" s="104"/>
      <c r="AP11189" s="104"/>
    </row>
    <row r="11190" spans="21:42" ht="15" customHeight="1" x14ac:dyDescent="0.25">
      <c r="U11190" s="104"/>
      <c r="AB11190" s="104"/>
      <c r="AC11190" s="104"/>
      <c r="AF11190" s="104"/>
      <c r="AG11190" s="104"/>
      <c r="AK11190" s="104"/>
      <c r="AL11190" s="104"/>
      <c r="AO11190" s="104"/>
      <c r="AP11190" s="104"/>
    </row>
    <row r="11191" spans="21:42" ht="15" customHeight="1" x14ac:dyDescent="0.25">
      <c r="U11191" s="104"/>
      <c r="AB11191" s="104"/>
      <c r="AC11191" s="104"/>
      <c r="AF11191" s="104"/>
      <c r="AG11191" s="104"/>
      <c r="AK11191" s="104"/>
      <c r="AL11191" s="104"/>
      <c r="AO11191" s="104"/>
      <c r="AP11191" s="104"/>
    </row>
    <row r="11192" spans="21:42" ht="15" customHeight="1" x14ac:dyDescent="0.25">
      <c r="U11192" s="104"/>
      <c r="AB11192" s="104"/>
      <c r="AC11192" s="104"/>
      <c r="AF11192" s="104"/>
      <c r="AG11192" s="104"/>
      <c r="AK11192" s="104"/>
      <c r="AL11192" s="104"/>
      <c r="AO11192" s="104"/>
      <c r="AP11192" s="104"/>
    </row>
    <row r="11193" spans="21:42" ht="15" customHeight="1" x14ac:dyDescent="0.25">
      <c r="U11193" s="104"/>
      <c r="AB11193" s="104"/>
      <c r="AC11193" s="104"/>
      <c r="AF11193" s="104"/>
      <c r="AG11193" s="104"/>
      <c r="AK11193" s="104"/>
      <c r="AL11193" s="104"/>
      <c r="AO11193" s="104"/>
      <c r="AP11193" s="104"/>
    </row>
    <row r="11194" spans="21:42" ht="15" customHeight="1" x14ac:dyDescent="0.25">
      <c r="U11194" s="104"/>
      <c r="AB11194" s="104"/>
      <c r="AC11194" s="104"/>
      <c r="AF11194" s="104"/>
      <c r="AG11194" s="104"/>
      <c r="AK11194" s="104"/>
      <c r="AL11194" s="104"/>
      <c r="AO11194" s="104"/>
      <c r="AP11194" s="104"/>
    </row>
    <row r="11195" spans="21:42" ht="15" customHeight="1" x14ac:dyDescent="0.25">
      <c r="U11195" s="104"/>
      <c r="AB11195" s="104"/>
      <c r="AC11195" s="104"/>
      <c r="AF11195" s="104"/>
      <c r="AG11195" s="104"/>
      <c r="AK11195" s="104"/>
      <c r="AL11195" s="104"/>
      <c r="AO11195" s="104"/>
      <c r="AP11195" s="104"/>
    </row>
    <row r="11196" spans="21:42" ht="15" customHeight="1" x14ac:dyDescent="0.25">
      <c r="U11196" s="104"/>
      <c r="AB11196" s="104"/>
      <c r="AC11196" s="104"/>
      <c r="AF11196" s="104"/>
      <c r="AG11196" s="104"/>
      <c r="AK11196" s="104"/>
      <c r="AL11196" s="104"/>
      <c r="AO11196" s="104"/>
      <c r="AP11196" s="104"/>
    </row>
    <row r="11197" spans="21:42" ht="15" customHeight="1" x14ac:dyDescent="0.25">
      <c r="U11197" s="104"/>
      <c r="AB11197" s="104"/>
      <c r="AC11197" s="104"/>
      <c r="AF11197" s="104"/>
      <c r="AG11197" s="104"/>
      <c r="AK11197" s="104"/>
      <c r="AL11197" s="104"/>
      <c r="AO11197" s="104"/>
      <c r="AP11197" s="104"/>
    </row>
    <row r="11198" spans="21:42" ht="15" customHeight="1" x14ac:dyDescent="0.25">
      <c r="U11198" s="104"/>
      <c r="AB11198" s="104"/>
      <c r="AC11198" s="104"/>
      <c r="AF11198" s="104"/>
      <c r="AG11198" s="104"/>
      <c r="AK11198" s="104"/>
      <c r="AL11198" s="104"/>
      <c r="AO11198" s="104"/>
      <c r="AP11198" s="104"/>
    </row>
    <row r="11199" spans="21:42" ht="15" customHeight="1" x14ac:dyDescent="0.25">
      <c r="U11199" s="104"/>
      <c r="AB11199" s="104"/>
      <c r="AC11199" s="104"/>
      <c r="AF11199" s="104"/>
      <c r="AG11199" s="104"/>
      <c r="AK11199" s="104"/>
      <c r="AL11199" s="104"/>
      <c r="AO11199" s="104"/>
      <c r="AP11199" s="104"/>
    </row>
    <row r="11200" spans="21:42" ht="15" customHeight="1" x14ac:dyDescent="0.25">
      <c r="U11200" s="104"/>
      <c r="AB11200" s="104"/>
      <c r="AC11200" s="104"/>
      <c r="AF11200" s="104"/>
      <c r="AG11200" s="104"/>
      <c r="AK11200" s="104"/>
      <c r="AL11200" s="104"/>
      <c r="AO11200" s="104"/>
      <c r="AP11200" s="104"/>
    </row>
    <row r="11201" spans="21:42" ht="15" customHeight="1" x14ac:dyDescent="0.25">
      <c r="U11201" s="104"/>
      <c r="AB11201" s="104"/>
      <c r="AC11201" s="104"/>
      <c r="AF11201" s="104"/>
      <c r="AG11201" s="104"/>
      <c r="AK11201" s="104"/>
      <c r="AL11201" s="104"/>
      <c r="AO11201" s="104"/>
      <c r="AP11201" s="104"/>
    </row>
    <row r="11202" spans="21:42" ht="15" customHeight="1" x14ac:dyDescent="0.25">
      <c r="U11202" s="104"/>
      <c r="AB11202" s="104"/>
      <c r="AC11202" s="104"/>
      <c r="AF11202" s="104"/>
      <c r="AG11202" s="104"/>
      <c r="AK11202" s="104"/>
      <c r="AL11202" s="104"/>
      <c r="AO11202" s="104"/>
      <c r="AP11202" s="104"/>
    </row>
    <row r="11203" spans="21:42" ht="15" customHeight="1" x14ac:dyDescent="0.25">
      <c r="U11203" s="104"/>
      <c r="AB11203" s="104"/>
      <c r="AC11203" s="104"/>
      <c r="AF11203" s="104"/>
      <c r="AG11203" s="104"/>
      <c r="AK11203" s="104"/>
      <c r="AL11203" s="104"/>
      <c r="AO11203" s="104"/>
      <c r="AP11203" s="104"/>
    </row>
    <row r="11204" spans="21:42" ht="15" customHeight="1" x14ac:dyDescent="0.25">
      <c r="U11204" s="104"/>
      <c r="AB11204" s="104"/>
      <c r="AC11204" s="104"/>
      <c r="AF11204" s="104"/>
      <c r="AG11204" s="104"/>
      <c r="AK11204" s="104"/>
      <c r="AL11204" s="104"/>
      <c r="AO11204" s="104"/>
      <c r="AP11204" s="104"/>
    </row>
    <row r="11205" spans="21:42" ht="15" customHeight="1" x14ac:dyDescent="0.25">
      <c r="U11205" s="104"/>
      <c r="AB11205" s="104"/>
      <c r="AC11205" s="104"/>
      <c r="AF11205" s="104"/>
      <c r="AG11205" s="104"/>
      <c r="AK11205" s="104"/>
      <c r="AL11205" s="104"/>
      <c r="AO11205" s="104"/>
      <c r="AP11205" s="104"/>
    </row>
    <row r="11206" spans="21:42" ht="15" customHeight="1" x14ac:dyDescent="0.25">
      <c r="U11206" s="104"/>
      <c r="AB11206" s="104"/>
      <c r="AC11206" s="104"/>
      <c r="AF11206" s="104"/>
      <c r="AG11206" s="104"/>
      <c r="AK11206" s="104"/>
      <c r="AL11206" s="104"/>
      <c r="AO11206" s="104"/>
      <c r="AP11206" s="104"/>
    </row>
    <row r="11207" spans="21:42" ht="15" customHeight="1" x14ac:dyDescent="0.25">
      <c r="U11207" s="104"/>
      <c r="AB11207" s="104"/>
      <c r="AC11207" s="104"/>
      <c r="AF11207" s="104"/>
      <c r="AG11207" s="104"/>
      <c r="AK11207" s="104"/>
      <c r="AL11207" s="104"/>
      <c r="AO11207" s="104"/>
      <c r="AP11207" s="104"/>
    </row>
    <row r="11208" spans="21:42" ht="15" customHeight="1" x14ac:dyDescent="0.25">
      <c r="U11208" s="104"/>
      <c r="AB11208" s="104"/>
      <c r="AC11208" s="104"/>
      <c r="AF11208" s="104"/>
      <c r="AG11208" s="104"/>
      <c r="AK11208" s="104"/>
      <c r="AL11208" s="104"/>
      <c r="AO11208" s="104"/>
      <c r="AP11208" s="104"/>
    </row>
    <row r="11209" spans="21:42" ht="15" customHeight="1" x14ac:dyDescent="0.25">
      <c r="U11209" s="104"/>
      <c r="AB11209" s="104"/>
      <c r="AC11209" s="104"/>
      <c r="AF11209" s="104"/>
      <c r="AG11209" s="104"/>
      <c r="AK11209" s="104"/>
      <c r="AL11209" s="104"/>
      <c r="AO11209" s="104"/>
      <c r="AP11209" s="104"/>
    </row>
    <row r="11210" spans="21:42" ht="15" customHeight="1" x14ac:dyDescent="0.25">
      <c r="U11210" s="104"/>
      <c r="AB11210" s="104"/>
      <c r="AC11210" s="104"/>
      <c r="AF11210" s="104"/>
      <c r="AG11210" s="104"/>
      <c r="AK11210" s="104"/>
      <c r="AL11210" s="104"/>
      <c r="AO11210" s="104"/>
      <c r="AP11210" s="104"/>
    </row>
    <row r="11211" spans="21:42" ht="15" customHeight="1" x14ac:dyDescent="0.25">
      <c r="U11211" s="104"/>
      <c r="AB11211" s="104"/>
      <c r="AC11211" s="104"/>
      <c r="AF11211" s="104"/>
      <c r="AG11211" s="104"/>
      <c r="AK11211" s="104"/>
      <c r="AL11211" s="104"/>
      <c r="AO11211" s="104"/>
      <c r="AP11211" s="104"/>
    </row>
    <row r="11212" spans="21:42" ht="15" customHeight="1" x14ac:dyDescent="0.25">
      <c r="U11212" s="104"/>
      <c r="AB11212" s="104"/>
      <c r="AC11212" s="104"/>
      <c r="AF11212" s="104"/>
      <c r="AG11212" s="104"/>
      <c r="AK11212" s="104"/>
      <c r="AL11212" s="104"/>
      <c r="AO11212" s="104"/>
      <c r="AP11212" s="104"/>
    </row>
    <row r="11213" spans="21:42" ht="15" customHeight="1" x14ac:dyDescent="0.25">
      <c r="U11213" s="104"/>
      <c r="AB11213" s="104"/>
      <c r="AC11213" s="104"/>
      <c r="AF11213" s="104"/>
      <c r="AG11213" s="104"/>
      <c r="AK11213" s="104"/>
      <c r="AL11213" s="104"/>
      <c r="AO11213" s="104"/>
      <c r="AP11213" s="104"/>
    </row>
    <row r="11214" spans="21:42" ht="15" customHeight="1" x14ac:dyDescent="0.25">
      <c r="U11214" s="104"/>
      <c r="AB11214" s="104"/>
      <c r="AC11214" s="104"/>
      <c r="AF11214" s="104"/>
      <c r="AG11214" s="104"/>
      <c r="AK11214" s="104"/>
      <c r="AL11214" s="104"/>
      <c r="AO11214" s="104"/>
      <c r="AP11214" s="104"/>
    </row>
    <row r="11215" spans="21:42" ht="15" customHeight="1" x14ac:dyDescent="0.25">
      <c r="U11215" s="104"/>
      <c r="AB11215" s="104"/>
      <c r="AC11215" s="104"/>
      <c r="AF11215" s="104"/>
      <c r="AG11215" s="104"/>
      <c r="AK11215" s="104"/>
      <c r="AL11215" s="104"/>
      <c r="AO11215" s="104"/>
      <c r="AP11215" s="104"/>
    </row>
    <row r="11216" spans="21:42" ht="15" customHeight="1" x14ac:dyDescent="0.25">
      <c r="U11216" s="104"/>
      <c r="AB11216" s="104"/>
      <c r="AC11216" s="104"/>
      <c r="AF11216" s="104"/>
      <c r="AG11216" s="104"/>
      <c r="AK11216" s="104"/>
      <c r="AL11216" s="104"/>
      <c r="AO11216" s="104"/>
      <c r="AP11216" s="104"/>
    </row>
    <row r="11217" spans="21:42" ht="15" customHeight="1" x14ac:dyDescent="0.25">
      <c r="U11217" s="104"/>
      <c r="AB11217" s="104"/>
      <c r="AC11217" s="104"/>
      <c r="AF11217" s="104"/>
      <c r="AG11217" s="104"/>
      <c r="AK11217" s="104"/>
      <c r="AL11217" s="104"/>
      <c r="AO11217" s="104"/>
      <c r="AP11217" s="104"/>
    </row>
    <row r="11218" spans="21:42" ht="15" customHeight="1" x14ac:dyDescent="0.25">
      <c r="U11218" s="104"/>
      <c r="AB11218" s="104"/>
      <c r="AC11218" s="104"/>
      <c r="AF11218" s="104"/>
      <c r="AG11218" s="104"/>
      <c r="AK11218" s="104"/>
      <c r="AL11218" s="104"/>
      <c r="AO11218" s="104"/>
      <c r="AP11218" s="104"/>
    </row>
    <row r="11219" spans="21:42" ht="15" customHeight="1" x14ac:dyDescent="0.25">
      <c r="U11219" s="104"/>
      <c r="AB11219" s="104"/>
      <c r="AC11219" s="104"/>
      <c r="AF11219" s="104"/>
      <c r="AG11219" s="104"/>
      <c r="AK11219" s="104"/>
      <c r="AL11219" s="104"/>
      <c r="AO11219" s="104"/>
      <c r="AP11219" s="104"/>
    </row>
    <row r="11220" spans="21:42" ht="15" customHeight="1" x14ac:dyDescent="0.25">
      <c r="U11220" s="104"/>
      <c r="AB11220" s="104"/>
      <c r="AC11220" s="104"/>
      <c r="AF11220" s="104"/>
      <c r="AG11220" s="104"/>
      <c r="AK11220" s="104"/>
      <c r="AL11220" s="104"/>
      <c r="AO11220" s="104"/>
      <c r="AP11220" s="104"/>
    </row>
    <row r="11221" spans="21:42" ht="15" customHeight="1" x14ac:dyDescent="0.25">
      <c r="U11221" s="104"/>
      <c r="AB11221" s="104"/>
      <c r="AC11221" s="104"/>
      <c r="AF11221" s="104"/>
      <c r="AG11221" s="104"/>
      <c r="AK11221" s="104"/>
      <c r="AL11221" s="104"/>
      <c r="AO11221" s="104"/>
      <c r="AP11221" s="104"/>
    </row>
    <row r="11222" spans="21:42" ht="15" customHeight="1" x14ac:dyDescent="0.25">
      <c r="U11222" s="104"/>
      <c r="AB11222" s="104"/>
      <c r="AC11222" s="104"/>
      <c r="AF11222" s="104"/>
      <c r="AG11222" s="104"/>
      <c r="AK11222" s="104"/>
      <c r="AL11222" s="104"/>
      <c r="AO11222" s="104"/>
      <c r="AP11222" s="104"/>
    </row>
    <row r="11223" spans="21:42" ht="15" customHeight="1" x14ac:dyDescent="0.25">
      <c r="U11223" s="104"/>
      <c r="AB11223" s="104"/>
      <c r="AC11223" s="104"/>
      <c r="AF11223" s="104"/>
      <c r="AG11223" s="104"/>
      <c r="AK11223" s="104"/>
      <c r="AL11223" s="104"/>
      <c r="AO11223" s="104"/>
      <c r="AP11223" s="104"/>
    </row>
    <row r="11224" spans="21:42" ht="15" customHeight="1" x14ac:dyDescent="0.25">
      <c r="U11224" s="104"/>
      <c r="AB11224" s="104"/>
      <c r="AC11224" s="104"/>
      <c r="AF11224" s="104"/>
      <c r="AG11224" s="104"/>
      <c r="AK11224" s="104"/>
      <c r="AL11224" s="104"/>
      <c r="AO11224" s="104"/>
      <c r="AP11224" s="104"/>
    </row>
    <row r="11225" spans="21:42" ht="15" customHeight="1" x14ac:dyDescent="0.25">
      <c r="U11225" s="104"/>
      <c r="AB11225" s="104"/>
      <c r="AC11225" s="104"/>
      <c r="AF11225" s="104"/>
      <c r="AG11225" s="104"/>
      <c r="AK11225" s="104"/>
      <c r="AL11225" s="104"/>
      <c r="AO11225" s="104"/>
      <c r="AP11225" s="104"/>
    </row>
    <row r="11226" spans="21:42" ht="15" customHeight="1" x14ac:dyDescent="0.25">
      <c r="U11226" s="104"/>
      <c r="AB11226" s="104"/>
      <c r="AC11226" s="104"/>
      <c r="AF11226" s="104"/>
      <c r="AG11226" s="104"/>
      <c r="AK11226" s="104"/>
      <c r="AL11226" s="104"/>
      <c r="AO11226" s="104"/>
      <c r="AP11226" s="104"/>
    </row>
    <row r="11227" spans="21:42" ht="15" customHeight="1" x14ac:dyDescent="0.25">
      <c r="U11227" s="104"/>
      <c r="AB11227" s="104"/>
      <c r="AC11227" s="104"/>
      <c r="AF11227" s="104"/>
      <c r="AG11227" s="104"/>
      <c r="AK11227" s="104"/>
      <c r="AL11227" s="104"/>
      <c r="AO11227" s="104"/>
      <c r="AP11227" s="104"/>
    </row>
    <row r="11228" spans="21:42" ht="15" customHeight="1" x14ac:dyDescent="0.25">
      <c r="U11228" s="104"/>
      <c r="AB11228" s="104"/>
      <c r="AC11228" s="104"/>
      <c r="AF11228" s="104"/>
      <c r="AG11228" s="104"/>
      <c r="AK11228" s="104"/>
      <c r="AL11228" s="104"/>
      <c r="AO11228" s="104"/>
      <c r="AP11228" s="104"/>
    </row>
    <row r="11229" spans="21:42" ht="15" customHeight="1" x14ac:dyDescent="0.25">
      <c r="U11229" s="104"/>
      <c r="AB11229" s="104"/>
      <c r="AC11229" s="104"/>
      <c r="AF11229" s="104"/>
      <c r="AG11229" s="104"/>
      <c r="AK11229" s="104"/>
      <c r="AL11229" s="104"/>
      <c r="AO11229" s="104"/>
      <c r="AP11229" s="104"/>
    </row>
    <row r="11230" spans="21:42" ht="15" customHeight="1" x14ac:dyDescent="0.25">
      <c r="U11230" s="104"/>
      <c r="AB11230" s="104"/>
      <c r="AC11230" s="104"/>
      <c r="AF11230" s="104"/>
      <c r="AG11230" s="104"/>
      <c r="AK11230" s="104"/>
      <c r="AL11230" s="104"/>
      <c r="AO11230" s="104"/>
      <c r="AP11230" s="104"/>
    </row>
    <row r="11231" spans="21:42" ht="15" customHeight="1" x14ac:dyDescent="0.25">
      <c r="U11231" s="104"/>
      <c r="AB11231" s="104"/>
      <c r="AC11231" s="104"/>
      <c r="AF11231" s="104"/>
      <c r="AG11231" s="104"/>
      <c r="AK11231" s="104"/>
      <c r="AL11231" s="104"/>
      <c r="AO11231" s="104"/>
      <c r="AP11231" s="104"/>
    </row>
    <row r="11232" spans="21:42" ht="15" customHeight="1" x14ac:dyDescent="0.25">
      <c r="U11232" s="104"/>
      <c r="AB11232" s="104"/>
      <c r="AC11232" s="104"/>
      <c r="AF11232" s="104"/>
      <c r="AG11232" s="104"/>
      <c r="AK11232" s="104"/>
      <c r="AL11232" s="104"/>
      <c r="AO11232" s="104"/>
      <c r="AP11232" s="104"/>
    </row>
    <row r="11233" spans="21:42" ht="15" customHeight="1" x14ac:dyDescent="0.25">
      <c r="U11233" s="104"/>
      <c r="AB11233" s="104"/>
      <c r="AC11233" s="104"/>
      <c r="AF11233" s="104"/>
      <c r="AG11233" s="104"/>
      <c r="AK11233" s="104"/>
      <c r="AL11233" s="104"/>
      <c r="AO11233" s="104"/>
      <c r="AP11233" s="104"/>
    </row>
    <row r="11234" spans="21:42" ht="15" customHeight="1" x14ac:dyDescent="0.25">
      <c r="U11234" s="104"/>
      <c r="AB11234" s="104"/>
      <c r="AC11234" s="104"/>
      <c r="AF11234" s="104"/>
      <c r="AG11234" s="104"/>
      <c r="AK11234" s="104"/>
      <c r="AL11234" s="104"/>
      <c r="AO11234" s="104"/>
      <c r="AP11234" s="104"/>
    </row>
    <row r="11235" spans="21:42" ht="15" customHeight="1" x14ac:dyDescent="0.25">
      <c r="U11235" s="104"/>
      <c r="AB11235" s="104"/>
      <c r="AC11235" s="104"/>
      <c r="AF11235" s="104"/>
      <c r="AG11235" s="104"/>
      <c r="AK11235" s="104"/>
      <c r="AL11235" s="104"/>
      <c r="AO11235" s="104"/>
      <c r="AP11235" s="104"/>
    </row>
    <row r="11236" spans="21:42" ht="15" customHeight="1" x14ac:dyDescent="0.25">
      <c r="U11236" s="104"/>
      <c r="AB11236" s="104"/>
      <c r="AC11236" s="104"/>
      <c r="AF11236" s="104"/>
      <c r="AG11236" s="104"/>
      <c r="AK11236" s="104"/>
      <c r="AL11236" s="104"/>
      <c r="AO11236" s="104"/>
      <c r="AP11236" s="104"/>
    </row>
    <row r="11237" spans="21:42" ht="15" customHeight="1" x14ac:dyDescent="0.25">
      <c r="U11237" s="104"/>
      <c r="AB11237" s="104"/>
      <c r="AC11237" s="104"/>
      <c r="AF11237" s="104"/>
      <c r="AG11237" s="104"/>
      <c r="AK11237" s="104"/>
      <c r="AL11237" s="104"/>
      <c r="AO11237" s="104"/>
      <c r="AP11237" s="104"/>
    </row>
    <row r="11238" spans="21:42" ht="15" customHeight="1" x14ac:dyDescent="0.25">
      <c r="U11238" s="104"/>
      <c r="AB11238" s="104"/>
      <c r="AC11238" s="104"/>
      <c r="AF11238" s="104"/>
      <c r="AG11238" s="104"/>
      <c r="AK11238" s="104"/>
      <c r="AL11238" s="104"/>
      <c r="AO11238" s="104"/>
      <c r="AP11238" s="104"/>
    </row>
    <row r="11239" spans="21:42" ht="15" customHeight="1" x14ac:dyDescent="0.25">
      <c r="U11239" s="104"/>
      <c r="AB11239" s="104"/>
      <c r="AC11239" s="104"/>
      <c r="AF11239" s="104"/>
      <c r="AG11239" s="104"/>
      <c r="AK11239" s="104"/>
      <c r="AL11239" s="104"/>
      <c r="AO11239" s="104"/>
      <c r="AP11239" s="104"/>
    </row>
    <row r="11240" spans="21:42" ht="15" customHeight="1" x14ac:dyDescent="0.25">
      <c r="U11240" s="104"/>
      <c r="AB11240" s="104"/>
      <c r="AC11240" s="104"/>
      <c r="AF11240" s="104"/>
      <c r="AG11240" s="104"/>
      <c r="AK11240" s="104"/>
      <c r="AL11240" s="104"/>
      <c r="AO11240" s="104"/>
      <c r="AP11240" s="104"/>
    </row>
    <row r="11241" spans="21:42" ht="15" customHeight="1" x14ac:dyDescent="0.25">
      <c r="U11241" s="104"/>
      <c r="AB11241" s="104"/>
      <c r="AC11241" s="104"/>
      <c r="AF11241" s="104"/>
      <c r="AG11241" s="104"/>
      <c r="AK11241" s="104"/>
      <c r="AL11241" s="104"/>
      <c r="AO11241" s="104"/>
      <c r="AP11241" s="104"/>
    </row>
    <row r="11242" spans="21:42" ht="15" customHeight="1" x14ac:dyDescent="0.25">
      <c r="U11242" s="104"/>
      <c r="AB11242" s="104"/>
      <c r="AC11242" s="104"/>
      <c r="AF11242" s="104"/>
      <c r="AG11242" s="104"/>
      <c r="AK11242" s="104"/>
      <c r="AL11242" s="104"/>
      <c r="AO11242" s="104"/>
      <c r="AP11242" s="104"/>
    </row>
    <row r="11243" spans="21:42" ht="15" customHeight="1" x14ac:dyDescent="0.25">
      <c r="U11243" s="104"/>
      <c r="AB11243" s="104"/>
      <c r="AC11243" s="104"/>
      <c r="AF11243" s="104"/>
      <c r="AG11243" s="104"/>
      <c r="AK11243" s="104"/>
      <c r="AL11243" s="104"/>
      <c r="AO11243" s="104"/>
      <c r="AP11243" s="104"/>
    </row>
    <row r="11244" spans="21:42" ht="15" customHeight="1" x14ac:dyDescent="0.25">
      <c r="U11244" s="104"/>
      <c r="AB11244" s="104"/>
      <c r="AC11244" s="104"/>
      <c r="AF11244" s="104"/>
      <c r="AG11244" s="104"/>
      <c r="AK11244" s="104"/>
      <c r="AL11244" s="104"/>
      <c r="AO11244" s="104"/>
      <c r="AP11244" s="104"/>
    </row>
    <row r="11245" spans="21:42" ht="15" customHeight="1" x14ac:dyDescent="0.25">
      <c r="U11245" s="104"/>
      <c r="AB11245" s="104"/>
      <c r="AC11245" s="104"/>
      <c r="AF11245" s="104"/>
      <c r="AG11245" s="104"/>
      <c r="AK11245" s="104"/>
      <c r="AL11245" s="104"/>
      <c r="AO11245" s="104"/>
      <c r="AP11245" s="104"/>
    </row>
    <row r="11246" spans="21:42" ht="15" customHeight="1" x14ac:dyDescent="0.25">
      <c r="U11246" s="104"/>
      <c r="AB11246" s="104"/>
      <c r="AC11246" s="104"/>
      <c r="AF11246" s="104"/>
      <c r="AG11246" s="104"/>
      <c r="AK11246" s="104"/>
      <c r="AL11246" s="104"/>
      <c r="AO11246" s="104"/>
      <c r="AP11246" s="104"/>
    </row>
    <row r="11247" spans="21:42" ht="15" customHeight="1" x14ac:dyDescent="0.25">
      <c r="U11247" s="104"/>
      <c r="AB11247" s="104"/>
      <c r="AC11247" s="104"/>
      <c r="AF11247" s="104"/>
      <c r="AG11247" s="104"/>
      <c r="AK11247" s="104"/>
      <c r="AL11247" s="104"/>
      <c r="AO11247" s="104"/>
      <c r="AP11247" s="104"/>
    </row>
    <row r="11248" spans="21:42" ht="15" customHeight="1" x14ac:dyDescent="0.25">
      <c r="U11248" s="104"/>
      <c r="AB11248" s="104"/>
      <c r="AC11248" s="104"/>
      <c r="AF11248" s="104"/>
      <c r="AG11248" s="104"/>
      <c r="AK11248" s="104"/>
      <c r="AL11248" s="104"/>
      <c r="AO11248" s="104"/>
      <c r="AP11248" s="104"/>
    </row>
    <row r="11249" spans="21:42" ht="15" customHeight="1" x14ac:dyDescent="0.25">
      <c r="U11249" s="104"/>
      <c r="AB11249" s="104"/>
      <c r="AC11249" s="104"/>
      <c r="AF11249" s="104"/>
      <c r="AG11249" s="104"/>
      <c r="AK11249" s="104"/>
      <c r="AL11249" s="104"/>
      <c r="AO11249" s="104"/>
      <c r="AP11249" s="104"/>
    </row>
    <row r="11250" spans="21:42" ht="15" customHeight="1" x14ac:dyDescent="0.25">
      <c r="U11250" s="104"/>
      <c r="AB11250" s="104"/>
      <c r="AC11250" s="104"/>
      <c r="AF11250" s="104"/>
      <c r="AG11250" s="104"/>
      <c r="AK11250" s="104"/>
      <c r="AL11250" s="104"/>
      <c r="AO11250" s="104"/>
      <c r="AP11250" s="104"/>
    </row>
    <row r="11251" spans="21:42" ht="15" customHeight="1" x14ac:dyDescent="0.25">
      <c r="U11251" s="104"/>
      <c r="AB11251" s="104"/>
      <c r="AC11251" s="104"/>
      <c r="AF11251" s="104"/>
      <c r="AG11251" s="104"/>
      <c r="AK11251" s="104"/>
      <c r="AL11251" s="104"/>
      <c r="AO11251" s="104"/>
      <c r="AP11251" s="104"/>
    </row>
    <row r="11252" spans="21:42" ht="15" customHeight="1" x14ac:dyDescent="0.25">
      <c r="U11252" s="104"/>
      <c r="AB11252" s="104"/>
      <c r="AC11252" s="104"/>
      <c r="AF11252" s="104"/>
      <c r="AG11252" s="104"/>
      <c r="AK11252" s="104"/>
      <c r="AL11252" s="104"/>
      <c r="AO11252" s="104"/>
      <c r="AP11252" s="104"/>
    </row>
    <row r="11253" spans="21:42" ht="15" customHeight="1" x14ac:dyDescent="0.25">
      <c r="U11253" s="104"/>
      <c r="AB11253" s="104"/>
      <c r="AC11253" s="104"/>
      <c r="AF11253" s="104"/>
      <c r="AG11253" s="104"/>
      <c r="AK11253" s="104"/>
      <c r="AL11253" s="104"/>
      <c r="AO11253" s="104"/>
      <c r="AP11253" s="104"/>
    </row>
    <row r="11254" spans="21:42" ht="15" customHeight="1" x14ac:dyDescent="0.25">
      <c r="U11254" s="104"/>
      <c r="AB11254" s="104"/>
      <c r="AC11254" s="104"/>
      <c r="AF11254" s="104"/>
      <c r="AG11254" s="104"/>
      <c r="AK11254" s="104"/>
      <c r="AL11254" s="104"/>
      <c r="AO11254" s="104"/>
      <c r="AP11254" s="104"/>
    </row>
    <row r="11255" spans="21:42" ht="15" customHeight="1" x14ac:dyDescent="0.25">
      <c r="U11255" s="104"/>
      <c r="AB11255" s="104"/>
      <c r="AC11255" s="104"/>
      <c r="AF11255" s="104"/>
      <c r="AG11255" s="104"/>
      <c r="AK11255" s="104"/>
      <c r="AL11255" s="104"/>
      <c r="AO11255" s="104"/>
      <c r="AP11255" s="104"/>
    </row>
    <row r="11256" spans="21:42" ht="15" customHeight="1" x14ac:dyDescent="0.25">
      <c r="U11256" s="104"/>
      <c r="AB11256" s="104"/>
      <c r="AC11256" s="104"/>
      <c r="AF11256" s="104"/>
      <c r="AG11256" s="104"/>
      <c r="AK11256" s="104"/>
      <c r="AL11256" s="104"/>
      <c r="AO11256" s="104"/>
      <c r="AP11256" s="104"/>
    </row>
    <row r="11257" spans="21:42" ht="15" customHeight="1" x14ac:dyDescent="0.25">
      <c r="U11257" s="104"/>
      <c r="AB11257" s="104"/>
      <c r="AC11257" s="104"/>
      <c r="AF11257" s="104"/>
      <c r="AG11257" s="104"/>
      <c r="AK11257" s="104"/>
      <c r="AL11257" s="104"/>
      <c r="AO11257" s="104"/>
      <c r="AP11257" s="104"/>
    </row>
    <row r="11258" spans="21:42" ht="15" customHeight="1" x14ac:dyDescent="0.25">
      <c r="U11258" s="104"/>
      <c r="AB11258" s="104"/>
      <c r="AC11258" s="104"/>
      <c r="AF11258" s="104"/>
      <c r="AG11258" s="104"/>
      <c r="AK11258" s="104"/>
      <c r="AL11258" s="104"/>
      <c r="AO11258" s="104"/>
      <c r="AP11258" s="104"/>
    </row>
    <row r="11259" spans="21:42" ht="15" customHeight="1" x14ac:dyDescent="0.25">
      <c r="U11259" s="104"/>
      <c r="AB11259" s="104"/>
      <c r="AC11259" s="104"/>
      <c r="AF11259" s="104"/>
      <c r="AG11259" s="104"/>
      <c r="AK11259" s="104"/>
      <c r="AL11259" s="104"/>
      <c r="AO11259" s="104"/>
      <c r="AP11259" s="104"/>
    </row>
    <row r="11260" spans="21:42" ht="15" customHeight="1" x14ac:dyDescent="0.25">
      <c r="U11260" s="104"/>
      <c r="AB11260" s="104"/>
      <c r="AC11260" s="104"/>
      <c r="AF11260" s="104"/>
      <c r="AG11260" s="104"/>
      <c r="AK11260" s="104"/>
      <c r="AL11260" s="104"/>
      <c r="AO11260" s="104"/>
      <c r="AP11260" s="104"/>
    </row>
    <row r="11261" spans="21:42" ht="15" customHeight="1" x14ac:dyDescent="0.25">
      <c r="U11261" s="104"/>
      <c r="AB11261" s="104"/>
      <c r="AC11261" s="104"/>
      <c r="AF11261" s="104"/>
      <c r="AG11261" s="104"/>
      <c r="AK11261" s="104"/>
      <c r="AL11261" s="104"/>
      <c r="AO11261" s="104"/>
      <c r="AP11261" s="104"/>
    </row>
    <row r="11262" spans="21:42" ht="15" customHeight="1" x14ac:dyDescent="0.25">
      <c r="U11262" s="104"/>
      <c r="AB11262" s="104"/>
      <c r="AC11262" s="104"/>
      <c r="AF11262" s="104"/>
      <c r="AG11262" s="104"/>
      <c r="AK11262" s="104"/>
      <c r="AL11262" s="104"/>
      <c r="AO11262" s="104"/>
      <c r="AP11262" s="104"/>
    </row>
    <row r="11263" spans="21:42" ht="15" customHeight="1" x14ac:dyDescent="0.25">
      <c r="U11263" s="104"/>
      <c r="AB11263" s="104"/>
      <c r="AC11263" s="104"/>
      <c r="AF11263" s="104"/>
      <c r="AG11263" s="104"/>
      <c r="AK11263" s="104"/>
      <c r="AL11263" s="104"/>
      <c r="AO11263" s="104"/>
      <c r="AP11263" s="104"/>
    </row>
    <row r="11264" spans="21:42" ht="15" customHeight="1" x14ac:dyDescent="0.25">
      <c r="U11264" s="104"/>
      <c r="AB11264" s="104"/>
      <c r="AC11264" s="104"/>
      <c r="AF11264" s="104"/>
      <c r="AG11264" s="104"/>
      <c r="AK11264" s="104"/>
      <c r="AL11264" s="104"/>
      <c r="AO11264" s="104"/>
      <c r="AP11264" s="104"/>
    </row>
    <row r="11265" spans="21:42" ht="15" customHeight="1" x14ac:dyDescent="0.25">
      <c r="U11265" s="104"/>
      <c r="AB11265" s="104"/>
      <c r="AC11265" s="104"/>
      <c r="AF11265" s="104"/>
      <c r="AG11265" s="104"/>
      <c r="AK11265" s="104"/>
      <c r="AL11265" s="104"/>
      <c r="AO11265" s="104"/>
      <c r="AP11265" s="104"/>
    </row>
    <row r="11266" spans="21:42" ht="15" customHeight="1" x14ac:dyDescent="0.25">
      <c r="U11266" s="104"/>
      <c r="AB11266" s="104"/>
      <c r="AC11266" s="104"/>
      <c r="AF11266" s="104"/>
      <c r="AG11266" s="104"/>
      <c r="AK11266" s="104"/>
      <c r="AL11266" s="104"/>
      <c r="AO11266" s="104"/>
      <c r="AP11266" s="104"/>
    </row>
    <row r="11267" spans="21:42" ht="15" customHeight="1" x14ac:dyDescent="0.25">
      <c r="U11267" s="104"/>
      <c r="AB11267" s="104"/>
      <c r="AC11267" s="104"/>
      <c r="AF11267" s="104"/>
      <c r="AG11267" s="104"/>
      <c r="AK11267" s="104"/>
      <c r="AL11267" s="104"/>
      <c r="AO11267" s="104"/>
      <c r="AP11267" s="104"/>
    </row>
    <row r="11268" spans="21:42" ht="15" customHeight="1" x14ac:dyDescent="0.25">
      <c r="U11268" s="104"/>
      <c r="AB11268" s="104"/>
      <c r="AC11268" s="104"/>
      <c r="AF11268" s="104"/>
      <c r="AG11268" s="104"/>
      <c r="AK11268" s="104"/>
      <c r="AL11268" s="104"/>
      <c r="AO11268" s="104"/>
      <c r="AP11268" s="104"/>
    </row>
    <row r="11269" spans="21:42" ht="15" customHeight="1" x14ac:dyDescent="0.25">
      <c r="U11269" s="104"/>
      <c r="AB11269" s="104"/>
      <c r="AC11269" s="104"/>
      <c r="AF11269" s="104"/>
      <c r="AG11269" s="104"/>
      <c r="AK11269" s="104"/>
      <c r="AL11269" s="104"/>
      <c r="AO11269" s="104"/>
      <c r="AP11269" s="104"/>
    </row>
    <row r="11270" spans="21:42" ht="15" customHeight="1" x14ac:dyDescent="0.25">
      <c r="U11270" s="104"/>
      <c r="AB11270" s="104"/>
      <c r="AC11270" s="104"/>
      <c r="AF11270" s="104"/>
      <c r="AG11270" s="104"/>
      <c r="AK11270" s="104"/>
      <c r="AL11270" s="104"/>
      <c r="AO11270" s="104"/>
      <c r="AP11270" s="104"/>
    </row>
    <row r="11271" spans="21:42" ht="15" customHeight="1" x14ac:dyDescent="0.25">
      <c r="U11271" s="104"/>
      <c r="AB11271" s="104"/>
      <c r="AC11271" s="104"/>
      <c r="AF11271" s="104"/>
      <c r="AG11271" s="104"/>
      <c r="AK11271" s="104"/>
      <c r="AL11271" s="104"/>
      <c r="AO11271" s="104"/>
      <c r="AP11271" s="104"/>
    </row>
    <row r="11272" spans="21:42" ht="15" customHeight="1" x14ac:dyDescent="0.25">
      <c r="U11272" s="104"/>
      <c r="AB11272" s="104"/>
      <c r="AC11272" s="104"/>
      <c r="AF11272" s="104"/>
      <c r="AG11272" s="104"/>
      <c r="AK11272" s="104"/>
      <c r="AL11272" s="104"/>
      <c r="AO11272" s="104"/>
      <c r="AP11272" s="104"/>
    </row>
    <row r="11273" spans="21:42" ht="15" customHeight="1" x14ac:dyDescent="0.25">
      <c r="U11273" s="104"/>
      <c r="AB11273" s="104"/>
      <c r="AC11273" s="104"/>
      <c r="AF11273" s="104"/>
      <c r="AG11273" s="104"/>
      <c r="AK11273" s="104"/>
      <c r="AL11273" s="104"/>
      <c r="AO11273" s="104"/>
      <c r="AP11273" s="104"/>
    </row>
    <row r="11274" spans="21:42" ht="15" customHeight="1" x14ac:dyDescent="0.25">
      <c r="U11274" s="104"/>
      <c r="AB11274" s="104"/>
      <c r="AC11274" s="104"/>
      <c r="AF11274" s="104"/>
      <c r="AG11274" s="104"/>
      <c r="AK11274" s="104"/>
      <c r="AL11274" s="104"/>
      <c r="AO11274" s="104"/>
      <c r="AP11274" s="104"/>
    </row>
    <row r="11275" spans="21:42" ht="15" customHeight="1" x14ac:dyDescent="0.25">
      <c r="U11275" s="104"/>
      <c r="AB11275" s="104"/>
      <c r="AC11275" s="104"/>
      <c r="AF11275" s="104"/>
      <c r="AG11275" s="104"/>
      <c r="AK11275" s="104"/>
      <c r="AL11275" s="104"/>
      <c r="AO11275" s="104"/>
      <c r="AP11275" s="104"/>
    </row>
    <row r="11276" spans="21:42" ht="15" customHeight="1" x14ac:dyDescent="0.25">
      <c r="U11276" s="104"/>
      <c r="AB11276" s="104"/>
      <c r="AC11276" s="104"/>
      <c r="AF11276" s="104"/>
      <c r="AG11276" s="104"/>
      <c r="AK11276" s="104"/>
      <c r="AL11276" s="104"/>
      <c r="AO11276" s="104"/>
      <c r="AP11276" s="104"/>
    </row>
    <row r="11277" spans="21:42" ht="15" customHeight="1" x14ac:dyDescent="0.25">
      <c r="U11277" s="104"/>
      <c r="AB11277" s="104"/>
      <c r="AC11277" s="104"/>
      <c r="AF11277" s="104"/>
      <c r="AG11277" s="104"/>
      <c r="AK11277" s="104"/>
      <c r="AL11277" s="104"/>
      <c r="AO11277" s="104"/>
      <c r="AP11277" s="104"/>
    </row>
    <row r="11278" spans="21:42" ht="15" customHeight="1" x14ac:dyDescent="0.25">
      <c r="U11278" s="104"/>
      <c r="AB11278" s="104"/>
      <c r="AC11278" s="104"/>
      <c r="AF11278" s="104"/>
      <c r="AG11278" s="104"/>
      <c r="AK11278" s="104"/>
      <c r="AL11278" s="104"/>
      <c r="AO11278" s="104"/>
      <c r="AP11278" s="104"/>
    </row>
    <row r="11279" spans="21:42" ht="15" customHeight="1" x14ac:dyDescent="0.25">
      <c r="U11279" s="104"/>
      <c r="AB11279" s="104"/>
      <c r="AC11279" s="104"/>
      <c r="AF11279" s="104"/>
      <c r="AG11279" s="104"/>
      <c r="AK11279" s="104"/>
      <c r="AL11279" s="104"/>
      <c r="AO11279" s="104"/>
      <c r="AP11279" s="104"/>
    </row>
    <row r="11280" spans="21:42" ht="15" customHeight="1" x14ac:dyDescent="0.25">
      <c r="U11280" s="104"/>
      <c r="AB11280" s="104"/>
      <c r="AC11280" s="104"/>
      <c r="AF11280" s="104"/>
      <c r="AG11280" s="104"/>
      <c r="AK11280" s="104"/>
      <c r="AL11280" s="104"/>
      <c r="AO11280" s="104"/>
      <c r="AP11280" s="104"/>
    </row>
    <row r="11281" spans="21:42" ht="15" customHeight="1" x14ac:dyDescent="0.25">
      <c r="U11281" s="104"/>
      <c r="AB11281" s="104"/>
      <c r="AC11281" s="104"/>
      <c r="AF11281" s="104"/>
      <c r="AG11281" s="104"/>
      <c r="AK11281" s="104"/>
      <c r="AL11281" s="104"/>
      <c r="AO11281" s="104"/>
      <c r="AP11281" s="104"/>
    </row>
    <row r="11282" spans="21:42" ht="15" customHeight="1" x14ac:dyDescent="0.25">
      <c r="U11282" s="104"/>
      <c r="AB11282" s="104"/>
      <c r="AC11282" s="104"/>
      <c r="AF11282" s="104"/>
      <c r="AG11282" s="104"/>
      <c r="AK11282" s="104"/>
      <c r="AL11282" s="104"/>
      <c r="AO11282" s="104"/>
      <c r="AP11282" s="104"/>
    </row>
    <row r="11283" spans="21:42" ht="15" customHeight="1" x14ac:dyDescent="0.25">
      <c r="U11283" s="104"/>
      <c r="AB11283" s="104"/>
      <c r="AC11283" s="104"/>
      <c r="AF11283" s="104"/>
      <c r="AG11283" s="104"/>
      <c r="AK11283" s="104"/>
      <c r="AL11283" s="104"/>
      <c r="AO11283" s="104"/>
      <c r="AP11283" s="104"/>
    </row>
    <row r="11284" spans="21:42" ht="15" customHeight="1" x14ac:dyDescent="0.25">
      <c r="U11284" s="104"/>
      <c r="AB11284" s="104"/>
      <c r="AC11284" s="104"/>
      <c r="AF11284" s="104"/>
      <c r="AG11284" s="104"/>
      <c r="AK11284" s="104"/>
      <c r="AL11284" s="104"/>
      <c r="AO11284" s="104"/>
      <c r="AP11284" s="104"/>
    </row>
    <row r="11285" spans="21:42" ht="15" customHeight="1" x14ac:dyDescent="0.25">
      <c r="U11285" s="104"/>
      <c r="AB11285" s="104"/>
      <c r="AC11285" s="104"/>
      <c r="AF11285" s="104"/>
      <c r="AG11285" s="104"/>
      <c r="AK11285" s="104"/>
      <c r="AL11285" s="104"/>
      <c r="AO11285" s="104"/>
      <c r="AP11285" s="104"/>
    </row>
    <row r="11286" spans="21:42" ht="15" customHeight="1" x14ac:dyDescent="0.25">
      <c r="U11286" s="104"/>
      <c r="AB11286" s="104"/>
      <c r="AC11286" s="104"/>
      <c r="AF11286" s="104"/>
      <c r="AG11286" s="104"/>
      <c r="AK11286" s="104"/>
      <c r="AL11286" s="104"/>
      <c r="AO11286" s="104"/>
      <c r="AP11286" s="104"/>
    </row>
    <row r="11287" spans="21:42" ht="15" customHeight="1" x14ac:dyDescent="0.25">
      <c r="U11287" s="104"/>
      <c r="AB11287" s="104"/>
      <c r="AC11287" s="104"/>
      <c r="AF11287" s="104"/>
      <c r="AG11287" s="104"/>
      <c r="AK11287" s="104"/>
      <c r="AL11287" s="104"/>
      <c r="AO11287" s="104"/>
      <c r="AP11287" s="104"/>
    </row>
    <row r="11288" spans="21:42" ht="15" customHeight="1" x14ac:dyDescent="0.25">
      <c r="U11288" s="104"/>
      <c r="AB11288" s="104"/>
      <c r="AC11288" s="104"/>
      <c r="AF11288" s="104"/>
      <c r="AG11288" s="104"/>
      <c r="AK11288" s="104"/>
      <c r="AL11288" s="104"/>
      <c r="AO11288" s="104"/>
      <c r="AP11288" s="104"/>
    </row>
    <row r="11289" spans="21:42" ht="15" customHeight="1" x14ac:dyDescent="0.25">
      <c r="U11289" s="104"/>
      <c r="AB11289" s="104"/>
      <c r="AC11289" s="104"/>
      <c r="AF11289" s="104"/>
      <c r="AG11289" s="104"/>
      <c r="AK11289" s="104"/>
      <c r="AL11289" s="104"/>
      <c r="AO11289" s="104"/>
      <c r="AP11289" s="104"/>
    </row>
    <row r="11290" spans="21:42" ht="15" customHeight="1" x14ac:dyDescent="0.25">
      <c r="U11290" s="104"/>
      <c r="AB11290" s="104"/>
      <c r="AC11290" s="104"/>
      <c r="AF11290" s="104"/>
      <c r="AG11290" s="104"/>
      <c r="AK11290" s="104"/>
      <c r="AL11290" s="104"/>
      <c r="AO11290" s="104"/>
      <c r="AP11290" s="104"/>
    </row>
    <row r="11291" spans="21:42" ht="15" customHeight="1" x14ac:dyDescent="0.25">
      <c r="U11291" s="104"/>
      <c r="AB11291" s="104"/>
      <c r="AC11291" s="104"/>
      <c r="AF11291" s="104"/>
      <c r="AG11291" s="104"/>
      <c r="AK11291" s="104"/>
      <c r="AL11291" s="104"/>
      <c r="AO11291" s="104"/>
      <c r="AP11291" s="104"/>
    </row>
    <row r="11292" spans="21:42" ht="15" customHeight="1" x14ac:dyDescent="0.25">
      <c r="U11292" s="104"/>
      <c r="AB11292" s="104"/>
      <c r="AC11292" s="104"/>
      <c r="AF11292" s="104"/>
      <c r="AG11292" s="104"/>
      <c r="AK11292" s="104"/>
      <c r="AL11292" s="104"/>
      <c r="AO11292" s="104"/>
      <c r="AP11292" s="104"/>
    </row>
    <row r="11293" spans="21:42" ht="15" customHeight="1" x14ac:dyDescent="0.25">
      <c r="U11293" s="104"/>
      <c r="AB11293" s="104"/>
      <c r="AC11293" s="104"/>
      <c r="AF11293" s="104"/>
      <c r="AG11293" s="104"/>
      <c r="AK11293" s="104"/>
      <c r="AL11293" s="104"/>
      <c r="AO11293" s="104"/>
      <c r="AP11293" s="104"/>
    </row>
    <row r="11294" spans="21:42" ht="15" customHeight="1" x14ac:dyDescent="0.25">
      <c r="U11294" s="104"/>
      <c r="AB11294" s="104"/>
      <c r="AC11294" s="104"/>
      <c r="AF11294" s="104"/>
      <c r="AG11294" s="104"/>
      <c r="AK11294" s="104"/>
      <c r="AL11294" s="104"/>
      <c r="AO11294" s="104"/>
      <c r="AP11294" s="104"/>
    </row>
    <row r="11295" spans="21:42" ht="15" customHeight="1" x14ac:dyDescent="0.25">
      <c r="U11295" s="104"/>
      <c r="AB11295" s="104"/>
      <c r="AC11295" s="104"/>
      <c r="AF11295" s="104"/>
      <c r="AG11295" s="104"/>
      <c r="AK11295" s="104"/>
      <c r="AL11295" s="104"/>
      <c r="AO11295" s="104"/>
      <c r="AP11295" s="104"/>
    </row>
    <row r="11296" spans="21:42" ht="15" customHeight="1" x14ac:dyDescent="0.25">
      <c r="U11296" s="104"/>
      <c r="AB11296" s="104"/>
      <c r="AC11296" s="104"/>
      <c r="AF11296" s="104"/>
      <c r="AG11296" s="104"/>
      <c r="AK11296" s="104"/>
      <c r="AL11296" s="104"/>
      <c r="AO11296" s="104"/>
      <c r="AP11296" s="104"/>
    </row>
    <row r="11297" spans="21:42" ht="15" customHeight="1" x14ac:dyDescent="0.25">
      <c r="U11297" s="104"/>
      <c r="AB11297" s="104"/>
      <c r="AC11297" s="104"/>
      <c r="AF11297" s="104"/>
      <c r="AG11297" s="104"/>
      <c r="AK11297" s="104"/>
      <c r="AL11297" s="104"/>
      <c r="AO11297" s="104"/>
      <c r="AP11297" s="104"/>
    </row>
    <row r="11298" spans="21:42" ht="15" customHeight="1" x14ac:dyDescent="0.25">
      <c r="U11298" s="104"/>
      <c r="AB11298" s="104"/>
      <c r="AC11298" s="104"/>
      <c r="AF11298" s="104"/>
      <c r="AG11298" s="104"/>
      <c r="AK11298" s="104"/>
      <c r="AL11298" s="104"/>
      <c r="AO11298" s="104"/>
      <c r="AP11298" s="104"/>
    </row>
    <row r="11299" spans="21:42" ht="15" customHeight="1" x14ac:dyDescent="0.25">
      <c r="U11299" s="104"/>
      <c r="AB11299" s="104"/>
      <c r="AC11299" s="104"/>
      <c r="AF11299" s="104"/>
      <c r="AG11299" s="104"/>
      <c r="AK11299" s="104"/>
      <c r="AL11299" s="104"/>
      <c r="AO11299" s="104"/>
      <c r="AP11299" s="104"/>
    </row>
    <row r="11300" spans="21:42" ht="15" customHeight="1" x14ac:dyDescent="0.25">
      <c r="U11300" s="104"/>
      <c r="AB11300" s="104"/>
      <c r="AC11300" s="104"/>
      <c r="AF11300" s="104"/>
      <c r="AG11300" s="104"/>
      <c r="AK11300" s="104"/>
      <c r="AL11300" s="104"/>
      <c r="AO11300" s="104"/>
      <c r="AP11300" s="104"/>
    </row>
    <row r="11301" spans="21:42" ht="15" customHeight="1" x14ac:dyDescent="0.25">
      <c r="U11301" s="104"/>
      <c r="AB11301" s="104"/>
      <c r="AC11301" s="104"/>
      <c r="AF11301" s="104"/>
      <c r="AG11301" s="104"/>
      <c r="AK11301" s="104"/>
      <c r="AL11301" s="104"/>
      <c r="AO11301" s="104"/>
      <c r="AP11301" s="104"/>
    </row>
    <row r="11302" spans="21:42" ht="15" customHeight="1" x14ac:dyDescent="0.25">
      <c r="U11302" s="104"/>
      <c r="AB11302" s="104"/>
      <c r="AC11302" s="104"/>
      <c r="AF11302" s="104"/>
      <c r="AG11302" s="104"/>
      <c r="AK11302" s="104"/>
      <c r="AL11302" s="104"/>
      <c r="AO11302" s="104"/>
      <c r="AP11302" s="104"/>
    </row>
    <row r="11303" spans="21:42" ht="15" customHeight="1" x14ac:dyDescent="0.25">
      <c r="U11303" s="104"/>
      <c r="AB11303" s="104"/>
      <c r="AC11303" s="104"/>
      <c r="AF11303" s="104"/>
      <c r="AG11303" s="104"/>
      <c r="AK11303" s="104"/>
      <c r="AL11303" s="104"/>
      <c r="AO11303" s="104"/>
      <c r="AP11303" s="104"/>
    </row>
    <row r="11304" spans="21:42" ht="15" customHeight="1" x14ac:dyDescent="0.25">
      <c r="U11304" s="104"/>
      <c r="AB11304" s="104"/>
      <c r="AC11304" s="104"/>
      <c r="AF11304" s="104"/>
      <c r="AG11304" s="104"/>
      <c r="AK11304" s="104"/>
      <c r="AL11304" s="104"/>
      <c r="AO11304" s="104"/>
      <c r="AP11304" s="104"/>
    </row>
    <row r="11305" spans="21:42" ht="15" customHeight="1" x14ac:dyDescent="0.25">
      <c r="U11305" s="104"/>
      <c r="AB11305" s="104"/>
      <c r="AC11305" s="104"/>
      <c r="AF11305" s="104"/>
      <c r="AG11305" s="104"/>
      <c r="AK11305" s="104"/>
      <c r="AL11305" s="104"/>
      <c r="AO11305" s="104"/>
      <c r="AP11305" s="104"/>
    </row>
    <row r="11306" spans="21:42" ht="15" customHeight="1" x14ac:dyDescent="0.25">
      <c r="U11306" s="104"/>
      <c r="AB11306" s="104"/>
      <c r="AC11306" s="104"/>
      <c r="AF11306" s="104"/>
      <c r="AG11306" s="104"/>
      <c r="AK11306" s="104"/>
      <c r="AL11306" s="104"/>
      <c r="AO11306" s="104"/>
      <c r="AP11306" s="104"/>
    </row>
    <row r="11307" spans="21:42" ht="15" customHeight="1" x14ac:dyDescent="0.25">
      <c r="U11307" s="104"/>
      <c r="AB11307" s="104"/>
      <c r="AC11307" s="104"/>
      <c r="AF11307" s="104"/>
      <c r="AG11307" s="104"/>
      <c r="AK11307" s="104"/>
      <c r="AL11307" s="104"/>
      <c r="AO11307" s="104"/>
      <c r="AP11307" s="104"/>
    </row>
    <row r="11308" spans="21:42" ht="15" customHeight="1" x14ac:dyDescent="0.25">
      <c r="U11308" s="104"/>
      <c r="AB11308" s="104"/>
      <c r="AC11308" s="104"/>
      <c r="AF11308" s="104"/>
      <c r="AG11308" s="104"/>
      <c r="AK11308" s="104"/>
      <c r="AL11308" s="104"/>
      <c r="AO11308" s="104"/>
      <c r="AP11308" s="104"/>
    </row>
    <row r="11309" spans="21:42" ht="15" customHeight="1" x14ac:dyDescent="0.25">
      <c r="U11309" s="104"/>
      <c r="AB11309" s="104"/>
      <c r="AC11309" s="104"/>
      <c r="AF11309" s="104"/>
      <c r="AG11309" s="104"/>
      <c r="AK11309" s="104"/>
      <c r="AL11309" s="104"/>
      <c r="AO11309" s="104"/>
      <c r="AP11309" s="104"/>
    </row>
    <row r="11310" spans="21:42" ht="15" customHeight="1" x14ac:dyDescent="0.25">
      <c r="U11310" s="104"/>
      <c r="AB11310" s="104"/>
      <c r="AC11310" s="104"/>
      <c r="AF11310" s="104"/>
      <c r="AG11310" s="104"/>
      <c r="AK11310" s="104"/>
      <c r="AL11310" s="104"/>
      <c r="AO11310" s="104"/>
      <c r="AP11310" s="104"/>
    </row>
    <row r="11311" spans="21:42" ht="15" customHeight="1" x14ac:dyDescent="0.25">
      <c r="U11311" s="104"/>
      <c r="AB11311" s="104"/>
      <c r="AC11311" s="104"/>
      <c r="AF11311" s="104"/>
      <c r="AG11311" s="104"/>
      <c r="AK11311" s="104"/>
      <c r="AL11311" s="104"/>
      <c r="AO11311" s="104"/>
      <c r="AP11311" s="104"/>
    </row>
    <row r="11312" spans="21:42" ht="15" customHeight="1" x14ac:dyDescent="0.25">
      <c r="U11312" s="104"/>
      <c r="AB11312" s="104"/>
      <c r="AC11312" s="104"/>
      <c r="AF11312" s="104"/>
      <c r="AG11312" s="104"/>
      <c r="AK11312" s="104"/>
      <c r="AL11312" s="104"/>
      <c r="AO11312" s="104"/>
      <c r="AP11312" s="104"/>
    </row>
    <row r="11313" spans="21:42" ht="15" customHeight="1" x14ac:dyDescent="0.25">
      <c r="U11313" s="104"/>
      <c r="AB11313" s="104"/>
      <c r="AC11313" s="104"/>
      <c r="AF11313" s="104"/>
      <c r="AG11313" s="104"/>
      <c r="AK11313" s="104"/>
      <c r="AL11313" s="104"/>
      <c r="AO11313" s="104"/>
      <c r="AP11313" s="104"/>
    </row>
    <row r="11314" spans="21:42" ht="15" customHeight="1" x14ac:dyDescent="0.25">
      <c r="U11314" s="104"/>
      <c r="AB11314" s="104"/>
      <c r="AC11314" s="104"/>
      <c r="AF11314" s="104"/>
      <c r="AG11314" s="104"/>
      <c r="AK11314" s="104"/>
      <c r="AL11314" s="104"/>
      <c r="AO11314" s="104"/>
      <c r="AP11314" s="104"/>
    </row>
    <row r="11315" spans="21:42" ht="15" customHeight="1" x14ac:dyDescent="0.25">
      <c r="U11315" s="104"/>
      <c r="AB11315" s="104"/>
      <c r="AC11315" s="104"/>
      <c r="AF11315" s="104"/>
      <c r="AG11315" s="104"/>
      <c r="AK11315" s="104"/>
      <c r="AL11315" s="104"/>
      <c r="AO11315" s="104"/>
      <c r="AP11315" s="104"/>
    </row>
    <row r="11316" spans="21:42" ht="15" customHeight="1" x14ac:dyDescent="0.25">
      <c r="U11316" s="104"/>
      <c r="AB11316" s="104"/>
      <c r="AC11316" s="104"/>
      <c r="AF11316" s="104"/>
      <c r="AG11316" s="104"/>
      <c r="AK11316" s="104"/>
      <c r="AL11316" s="104"/>
      <c r="AO11316" s="104"/>
      <c r="AP11316" s="104"/>
    </row>
    <row r="11317" spans="21:42" ht="15" customHeight="1" x14ac:dyDescent="0.25">
      <c r="U11317" s="104"/>
      <c r="AB11317" s="104"/>
      <c r="AC11317" s="104"/>
      <c r="AF11317" s="104"/>
      <c r="AG11317" s="104"/>
      <c r="AK11317" s="104"/>
      <c r="AL11317" s="104"/>
      <c r="AO11317" s="104"/>
      <c r="AP11317" s="104"/>
    </row>
    <row r="11318" spans="21:42" ht="15" customHeight="1" x14ac:dyDescent="0.25">
      <c r="U11318" s="104"/>
      <c r="AB11318" s="104"/>
      <c r="AC11318" s="104"/>
      <c r="AF11318" s="104"/>
      <c r="AG11318" s="104"/>
      <c r="AK11318" s="104"/>
      <c r="AL11318" s="104"/>
      <c r="AO11318" s="104"/>
      <c r="AP11318" s="104"/>
    </row>
    <row r="11319" spans="21:42" ht="15" customHeight="1" x14ac:dyDescent="0.25">
      <c r="U11319" s="104"/>
      <c r="AB11319" s="104"/>
      <c r="AC11319" s="104"/>
      <c r="AF11319" s="104"/>
      <c r="AG11319" s="104"/>
      <c r="AK11319" s="104"/>
      <c r="AL11319" s="104"/>
      <c r="AO11319" s="104"/>
      <c r="AP11319" s="104"/>
    </row>
    <row r="11320" spans="21:42" ht="15" customHeight="1" x14ac:dyDescent="0.25">
      <c r="U11320" s="104"/>
      <c r="AB11320" s="104"/>
      <c r="AC11320" s="104"/>
      <c r="AF11320" s="104"/>
      <c r="AG11320" s="104"/>
      <c r="AK11320" s="104"/>
      <c r="AL11320" s="104"/>
      <c r="AO11320" s="104"/>
      <c r="AP11320" s="104"/>
    </row>
    <row r="11321" spans="21:42" ht="15" customHeight="1" x14ac:dyDescent="0.25">
      <c r="U11321" s="104"/>
      <c r="AB11321" s="104"/>
      <c r="AC11321" s="104"/>
      <c r="AF11321" s="104"/>
      <c r="AG11321" s="104"/>
      <c r="AK11321" s="104"/>
      <c r="AL11321" s="104"/>
      <c r="AO11321" s="104"/>
      <c r="AP11321" s="104"/>
    </row>
    <row r="11322" spans="21:42" ht="15" customHeight="1" x14ac:dyDescent="0.25">
      <c r="U11322" s="104"/>
      <c r="AB11322" s="104"/>
      <c r="AC11322" s="104"/>
      <c r="AF11322" s="104"/>
      <c r="AG11322" s="104"/>
      <c r="AK11322" s="104"/>
      <c r="AL11322" s="104"/>
      <c r="AO11322" s="104"/>
      <c r="AP11322" s="104"/>
    </row>
    <row r="11323" spans="21:42" ht="15" customHeight="1" x14ac:dyDescent="0.25">
      <c r="U11323" s="104"/>
      <c r="AB11323" s="104"/>
      <c r="AC11323" s="104"/>
      <c r="AF11323" s="104"/>
      <c r="AG11323" s="104"/>
      <c r="AK11323" s="104"/>
      <c r="AL11323" s="104"/>
      <c r="AO11323" s="104"/>
      <c r="AP11323" s="104"/>
    </row>
    <row r="11324" spans="21:42" ht="15" customHeight="1" x14ac:dyDescent="0.25">
      <c r="U11324" s="104"/>
      <c r="AB11324" s="104"/>
      <c r="AC11324" s="104"/>
      <c r="AF11324" s="104"/>
      <c r="AG11324" s="104"/>
      <c r="AK11324" s="104"/>
      <c r="AL11324" s="104"/>
      <c r="AO11324" s="104"/>
      <c r="AP11324" s="104"/>
    </row>
    <row r="11325" spans="21:42" ht="15" customHeight="1" x14ac:dyDescent="0.25">
      <c r="U11325" s="104"/>
      <c r="AB11325" s="104"/>
      <c r="AC11325" s="104"/>
      <c r="AF11325" s="104"/>
      <c r="AG11325" s="104"/>
      <c r="AK11325" s="104"/>
      <c r="AL11325" s="104"/>
      <c r="AO11325" s="104"/>
      <c r="AP11325" s="104"/>
    </row>
    <row r="11326" spans="21:42" ht="15" customHeight="1" x14ac:dyDescent="0.25">
      <c r="U11326" s="104"/>
      <c r="AB11326" s="104"/>
      <c r="AC11326" s="104"/>
      <c r="AF11326" s="104"/>
      <c r="AG11326" s="104"/>
      <c r="AK11326" s="104"/>
      <c r="AL11326" s="104"/>
      <c r="AO11326" s="104"/>
      <c r="AP11326" s="104"/>
    </row>
    <row r="11327" spans="21:42" ht="15" customHeight="1" x14ac:dyDescent="0.25">
      <c r="U11327" s="104"/>
      <c r="AB11327" s="104"/>
      <c r="AC11327" s="104"/>
      <c r="AF11327" s="104"/>
      <c r="AG11327" s="104"/>
      <c r="AK11327" s="104"/>
      <c r="AL11327" s="104"/>
      <c r="AO11327" s="104"/>
      <c r="AP11327" s="104"/>
    </row>
    <row r="11328" spans="21:42" ht="15" customHeight="1" x14ac:dyDescent="0.25">
      <c r="U11328" s="104"/>
      <c r="AB11328" s="104"/>
      <c r="AC11328" s="104"/>
      <c r="AF11328" s="104"/>
      <c r="AG11328" s="104"/>
      <c r="AK11328" s="104"/>
      <c r="AL11328" s="104"/>
      <c r="AO11328" s="104"/>
      <c r="AP11328" s="104"/>
    </row>
    <row r="11329" spans="21:42" ht="15" customHeight="1" x14ac:dyDescent="0.25">
      <c r="U11329" s="104"/>
      <c r="AB11329" s="104"/>
      <c r="AC11329" s="104"/>
      <c r="AF11329" s="104"/>
      <c r="AG11329" s="104"/>
      <c r="AK11329" s="104"/>
      <c r="AL11329" s="104"/>
      <c r="AO11329" s="104"/>
      <c r="AP11329" s="104"/>
    </row>
    <row r="11330" spans="21:42" ht="15" customHeight="1" x14ac:dyDescent="0.25">
      <c r="U11330" s="104"/>
      <c r="AB11330" s="104"/>
      <c r="AC11330" s="104"/>
      <c r="AF11330" s="104"/>
      <c r="AG11330" s="104"/>
      <c r="AK11330" s="104"/>
      <c r="AL11330" s="104"/>
      <c r="AO11330" s="104"/>
      <c r="AP11330" s="104"/>
    </row>
    <row r="11331" spans="21:42" ht="15" customHeight="1" x14ac:dyDescent="0.25">
      <c r="U11331" s="104"/>
      <c r="AB11331" s="104"/>
      <c r="AC11331" s="104"/>
      <c r="AF11331" s="104"/>
      <c r="AG11331" s="104"/>
      <c r="AK11331" s="104"/>
      <c r="AL11331" s="104"/>
      <c r="AO11331" s="104"/>
      <c r="AP11331" s="104"/>
    </row>
    <row r="11332" spans="21:42" ht="15" customHeight="1" x14ac:dyDescent="0.25">
      <c r="U11332" s="104"/>
      <c r="AB11332" s="104"/>
      <c r="AC11332" s="104"/>
      <c r="AF11332" s="104"/>
      <c r="AG11332" s="104"/>
      <c r="AK11332" s="104"/>
      <c r="AL11332" s="104"/>
      <c r="AO11332" s="104"/>
      <c r="AP11332" s="104"/>
    </row>
    <row r="11333" spans="21:42" ht="15" customHeight="1" x14ac:dyDescent="0.25">
      <c r="U11333" s="104"/>
      <c r="AB11333" s="104"/>
      <c r="AC11333" s="104"/>
      <c r="AF11333" s="104"/>
      <c r="AG11333" s="104"/>
      <c r="AK11333" s="104"/>
      <c r="AL11333" s="104"/>
      <c r="AO11333" s="104"/>
      <c r="AP11333" s="104"/>
    </row>
    <row r="11334" spans="21:42" ht="15" customHeight="1" x14ac:dyDescent="0.25">
      <c r="U11334" s="104"/>
      <c r="AB11334" s="104"/>
      <c r="AC11334" s="104"/>
      <c r="AF11334" s="104"/>
      <c r="AG11334" s="104"/>
      <c r="AK11334" s="104"/>
      <c r="AL11334" s="104"/>
      <c r="AO11334" s="104"/>
      <c r="AP11334" s="104"/>
    </row>
    <row r="11335" spans="21:42" ht="15" customHeight="1" x14ac:dyDescent="0.25">
      <c r="U11335" s="104"/>
      <c r="AB11335" s="104"/>
      <c r="AC11335" s="104"/>
      <c r="AF11335" s="104"/>
      <c r="AG11335" s="104"/>
      <c r="AK11335" s="104"/>
      <c r="AL11335" s="104"/>
      <c r="AO11335" s="104"/>
      <c r="AP11335" s="104"/>
    </row>
    <row r="11336" spans="21:42" ht="15" customHeight="1" x14ac:dyDescent="0.25">
      <c r="U11336" s="104"/>
      <c r="AB11336" s="104"/>
      <c r="AC11336" s="104"/>
      <c r="AF11336" s="104"/>
      <c r="AG11336" s="104"/>
      <c r="AK11336" s="104"/>
      <c r="AL11336" s="104"/>
      <c r="AO11336" s="104"/>
      <c r="AP11336" s="104"/>
    </row>
    <row r="11337" spans="21:42" ht="15" customHeight="1" x14ac:dyDescent="0.25">
      <c r="U11337" s="104"/>
      <c r="AB11337" s="104"/>
      <c r="AC11337" s="104"/>
      <c r="AF11337" s="104"/>
      <c r="AG11337" s="104"/>
      <c r="AK11337" s="104"/>
      <c r="AL11337" s="104"/>
      <c r="AO11337" s="104"/>
      <c r="AP11337" s="104"/>
    </row>
    <row r="11338" spans="21:42" ht="15" customHeight="1" x14ac:dyDescent="0.25">
      <c r="U11338" s="104"/>
      <c r="AB11338" s="104"/>
      <c r="AC11338" s="104"/>
      <c r="AF11338" s="104"/>
      <c r="AG11338" s="104"/>
      <c r="AK11338" s="104"/>
      <c r="AL11338" s="104"/>
      <c r="AO11338" s="104"/>
      <c r="AP11338" s="104"/>
    </row>
    <row r="11339" spans="21:42" ht="15" customHeight="1" x14ac:dyDescent="0.25">
      <c r="U11339" s="104"/>
      <c r="AB11339" s="104"/>
      <c r="AC11339" s="104"/>
      <c r="AF11339" s="104"/>
      <c r="AG11339" s="104"/>
      <c r="AK11339" s="104"/>
      <c r="AL11339" s="104"/>
      <c r="AO11339" s="104"/>
      <c r="AP11339" s="104"/>
    </row>
    <row r="11340" spans="21:42" ht="15" customHeight="1" x14ac:dyDescent="0.25">
      <c r="U11340" s="104"/>
      <c r="AB11340" s="104"/>
      <c r="AC11340" s="104"/>
      <c r="AF11340" s="104"/>
      <c r="AG11340" s="104"/>
      <c r="AK11340" s="104"/>
      <c r="AL11340" s="104"/>
      <c r="AO11340" s="104"/>
      <c r="AP11340" s="104"/>
    </row>
    <row r="11341" spans="21:42" ht="15" customHeight="1" x14ac:dyDescent="0.25">
      <c r="U11341" s="104"/>
      <c r="AB11341" s="104"/>
      <c r="AC11341" s="104"/>
      <c r="AF11341" s="104"/>
      <c r="AG11341" s="104"/>
      <c r="AK11341" s="104"/>
      <c r="AL11341" s="104"/>
      <c r="AO11341" s="104"/>
      <c r="AP11341" s="104"/>
    </row>
    <row r="11342" spans="21:42" ht="15" customHeight="1" x14ac:dyDescent="0.25">
      <c r="U11342" s="104"/>
      <c r="AB11342" s="104"/>
      <c r="AC11342" s="104"/>
      <c r="AF11342" s="104"/>
      <c r="AG11342" s="104"/>
      <c r="AK11342" s="104"/>
      <c r="AL11342" s="104"/>
      <c r="AO11342" s="104"/>
      <c r="AP11342" s="104"/>
    </row>
    <row r="11343" spans="21:42" ht="15" customHeight="1" x14ac:dyDescent="0.25">
      <c r="U11343" s="104"/>
      <c r="AB11343" s="104"/>
      <c r="AC11343" s="104"/>
      <c r="AF11343" s="104"/>
      <c r="AG11343" s="104"/>
      <c r="AK11343" s="104"/>
      <c r="AL11343" s="104"/>
      <c r="AO11343" s="104"/>
      <c r="AP11343" s="104"/>
    </row>
    <row r="11344" spans="21:42" ht="15" customHeight="1" x14ac:dyDescent="0.25">
      <c r="U11344" s="104"/>
      <c r="AB11344" s="104"/>
      <c r="AC11344" s="104"/>
      <c r="AF11344" s="104"/>
      <c r="AG11344" s="104"/>
      <c r="AK11344" s="104"/>
      <c r="AL11344" s="104"/>
      <c r="AO11344" s="104"/>
      <c r="AP11344" s="104"/>
    </row>
    <row r="11345" spans="21:42" ht="15" customHeight="1" x14ac:dyDescent="0.25">
      <c r="U11345" s="104"/>
      <c r="AB11345" s="104"/>
      <c r="AC11345" s="104"/>
      <c r="AF11345" s="104"/>
      <c r="AG11345" s="104"/>
      <c r="AK11345" s="104"/>
      <c r="AL11345" s="104"/>
      <c r="AO11345" s="104"/>
      <c r="AP11345" s="104"/>
    </row>
    <row r="11346" spans="21:42" ht="15" customHeight="1" x14ac:dyDescent="0.25">
      <c r="U11346" s="104"/>
      <c r="AB11346" s="104"/>
      <c r="AC11346" s="104"/>
      <c r="AF11346" s="104"/>
      <c r="AG11346" s="104"/>
      <c r="AK11346" s="104"/>
      <c r="AL11346" s="104"/>
      <c r="AO11346" s="104"/>
      <c r="AP11346" s="104"/>
    </row>
    <row r="11347" spans="21:42" ht="15" customHeight="1" x14ac:dyDescent="0.25">
      <c r="U11347" s="104"/>
      <c r="AB11347" s="104"/>
      <c r="AC11347" s="104"/>
      <c r="AF11347" s="104"/>
      <c r="AG11347" s="104"/>
      <c r="AK11347" s="104"/>
      <c r="AL11347" s="104"/>
      <c r="AO11347" s="104"/>
      <c r="AP11347" s="104"/>
    </row>
    <row r="11348" spans="21:42" ht="15" customHeight="1" x14ac:dyDescent="0.25">
      <c r="U11348" s="104"/>
      <c r="AB11348" s="104"/>
      <c r="AC11348" s="104"/>
      <c r="AF11348" s="104"/>
      <c r="AG11348" s="104"/>
      <c r="AK11348" s="104"/>
      <c r="AL11348" s="104"/>
      <c r="AO11348" s="104"/>
      <c r="AP11348" s="104"/>
    </row>
    <row r="11349" spans="21:42" ht="15" customHeight="1" x14ac:dyDescent="0.25">
      <c r="U11349" s="104"/>
      <c r="AB11349" s="104"/>
      <c r="AC11349" s="104"/>
      <c r="AF11349" s="104"/>
      <c r="AG11349" s="104"/>
      <c r="AK11349" s="104"/>
      <c r="AL11349" s="104"/>
      <c r="AO11349" s="104"/>
      <c r="AP11349" s="104"/>
    </row>
    <row r="11350" spans="21:42" ht="15" customHeight="1" x14ac:dyDescent="0.25">
      <c r="U11350" s="104"/>
      <c r="AB11350" s="104"/>
      <c r="AC11350" s="104"/>
      <c r="AF11350" s="104"/>
      <c r="AG11350" s="104"/>
      <c r="AK11350" s="104"/>
      <c r="AL11350" s="104"/>
      <c r="AO11350" s="104"/>
      <c r="AP11350" s="104"/>
    </row>
    <row r="11351" spans="21:42" ht="15" customHeight="1" x14ac:dyDescent="0.25">
      <c r="U11351" s="104"/>
      <c r="AB11351" s="104"/>
      <c r="AC11351" s="104"/>
      <c r="AF11351" s="104"/>
      <c r="AG11351" s="104"/>
      <c r="AK11351" s="104"/>
      <c r="AL11351" s="104"/>
      <c r="AO11351" s="104"/>
      <c r="AP11351" s="104"/>
    </row>
    <row r="11352" spans="21:42" ht="15" customHeight="1" x14ac:dyDescent="0.25">
      <c r="U11352" s="104"/>
      <c r="AB11352" s="104"/>
      <c r="AC11352" s="104"/>
      <c r="AF11352" s="104"/>
      <c r="AG11352" s="104"/>
      <c r="AK11352" s="104"/>
      <c r="AL11352" s="104"/>
      <c r="AO11352" s="104"/>
      <c r="AP11352" s="104"/>
    </row>
    <row r="11353" spans="21:42" ht="15" customHeight="1" x14ac:dyDescent="0.25">
      <c r="U11353" s="104"/>
      <c r="AB11353" s="104"/>
      <c r="AC11353" s="104"/>
      <c r="AF11353" s="104"/>
      <c r="AG11353" s="104"/>
      <c r="AK11353" s="104"/>
      <c r="AL11353" s="104"/>
      <c r="AO11353" s="104"/>
      <c r="AP11353" s="104"/>
    </row>
    <row r="11354" spans="21:42" ht="15" customHeight="1" x14ac:dyDescent="0.25">
      <c r="U11354" s="104"/>
      <c r="AB11354" s="104"/>
      <c r="AC11354" s="104"/>
      <c r="AF11354" s="104"/>
      <c r="AG11354" s="104"/>
      <c r="AK11354" s="104"/>
      <c r="AL11354" s="104"/>
      <c r="AO11354" s="104"/>
      <c r="AP11354" s="104"/>
    </row>
    <row r="11355" spans="21:42" ht="15" customHeight="1" x14ac:dyDescent="0.25">
      <c r="U11355" s="104"/>
      <c r="AB11355" s="104"/>
      <c r="AC11355" s="104"/>
      <c r="AF11355" s="104"/>
      <c r="AG11355" s="104"/>
      <c r="AK11355" s="104"/>
      <c r="AL11355" s="104"/>
      <c r="AO11355" s="104"/>
      <c r="AP11355" s="104"/>
    </row>
    <row r="11356" spans="21:42" ht="15" customHeight="1" x14ac:dyDescent="0.25">
      <c r="U11356" s="104"/>
      <c r="AB11356" s="104"/>
      <c r="AC11356" s="104"/>
      <c r="AF11356" s="104"/>
      <c r="AG11356" s="104"/>
      <c r="AK11356" s="104"/>
      <c r="AL11356" s="104"/>
      <c r="AO11356" s="104"/>
      <c r="AP11356" s="104"/>
    </row>
    <row r="11357" spans="21:42" ht="15" customHeight="1" x14ac:dyDescent="0.25">
      <c r="U11357" s="104"/>
      <c r="AB11357" s="104"/>
      <c r="AC11357" s="104"/>
      <c r="AF11357" s="104"/>
      <c r="AG11357" s="104"/>
      <c r="AK11357" s="104"/>
      <c r="AL11357" s="104"/>
      <c r="AO11357" s="104"/>
      <c r="AP11357" s="104"/>
    </row>
    <row r="11358" spans="21:42" ht="15" customHeight="1" x14ac:dyDescent="0.25">
      <c r="U11358" s="104"/>
      <c r="AB11358" s="104"/>
      <c r="AC11358" s="104"/>
      <c r="AF11358" s="104"/>
      <c r="AG11358" s="104"/>
      <c r="AK11358" s="104"/>
      <c r="AL11358" s="104"/>
      <c r="AO11358" s="104"/>
      <c r="AP11358" s="104"/>
    </row>
    <row r="11359" spans="21:42" ht="15" customHeight="1" x14ac:dyDescent="0.25">
      <c r="U11359" s="104"/>
      <c r="AB11359" s="104"/>
      <c r="AC11359" s="104"/>
      <c r="AF11359" s="104"/>
      <c r="AG11359" s="104"/>
      <c r="AK11359" s="104"/>
      <c r="AL11359" s="104"/>
      <c r="AO11359" s="104"/>
      <c r="AP11359" s="104"/>
    </row>
    <row r="11360" spans="21:42" ht="15" customHeight="1" x14ac:dyDescent="0.25">
      <c r="U11360" s="104"/>
      <c r="AB11360" s="104"/>
      <c r="AC11360" s="104"/>
      <c r="AF11360" s="104"/>
      <c r="AG11360" s="104"/>
      <c r="AK11360" s="104"/>
      <c r="AL11360" s="104"/>
      <c r="AO11360" s="104"/>
      <c r="AP11360" s="104"/>
    </row>
    <row r="11361" spans="21:42" ht="15" customHeight="1" x14ac:dyDescent="0.25">
      <c r="U11361" s="104"/>
      <c r="AB11361" s="104"/>
      <c r="AC11361" s="104"/>
      <c r="AF11361" s="104"/>
      <c r="AG11361" s="104"/>
      <c r="AK11361" s="104"/>
      <c r="AL11361" s="104"/>
      <c r="AO11361" s="104"/>
      <c r="AP11361" s="104"/>
    </row>
    <row r="11362" spans="21:42" ht="15" customHeight="1" x14ac:dyDescent="0.25">
      <c r="U11362" s="104"/>
      <c r="AB11362" s="104"/>
      <c r="AC11362" s="104"/>
      <c r="AF11362" s="104"/>
      <c r="AG11362" s="104"/>
      <c r="AK11362" s="104"/>
      <c r="AL11362" s="104"/>
      <c r="AO11362" s="104"/>
      <c r="AP11362" s="104"/>
    </row>
    <row r="11363" spans="21:42" ht="15" customHeight="1" x14ac:dyDescent="0.25">
      <c r="U11363" s="104"/>
      <c r="AB11363" s="104"/>
      <c r="AC11363" s="104"/>
      <c r="AF11363" s="104"/>
      <c r="AG11363" s="104"/>
      <c r="AK11363" s="104"/>
      <c r="AL11363" s="104"/>
      <c r="AO11363" s="104"/>
      <c r="AP11363" s="104"/>
    </row>
    <row r="11364" spans="21:42" ht="15" customHeight="1" x14ac:dyDescent="0.25">
      <c r="U11364" s="104"/>
      <c r="AB11364" s="104"/>
      <c r="AC11364" s="104"/>
      <c r="AF11364" s="104"/>
      <c r="AG11364" s="104"/>
      <c r="AK11364" s="104"/>
      <c r="AL11364" s="104"/>
      <c r="AO11364" s="104"/>
      <c r="AP11364" s="104"/>
    </row>
    <row r="11365" spans="21:42" ht="15" customHeight="1" x14ac:dyDescent="0.25">
      <c r="U11365" s="104"/>
      <c r="AB11365" s="104"/>
      <c r="AC11365" s="104"/>
      <c r="AF11365" s="104"/>
      <c r="AG11365" s="104"/>
      <c r="AK11365" s="104"/>
      <c r="AL11365" s="104"/>
      <c r="AO11365" s="104"/>
      <c r="AP11365" s="104"/>
    </row>
    <row r="11366" spans="21:42" ht="15" customHeight="1" x14ac:dyDescent="0.25">
      <c r="U11366" s="104"/>
      <c r="AB11366" s="104"/>
      <c r="AC11366" s="104"/>
      <c r="AF11366" s="104"/>
      <c r="AG11366" s="104"/>
      <c r="AK11366" s="104"/>
      <c r="AL11366" s="104"/>
      <c r="AO11366" s="104"/>
      <c r="AP11366" s="104"/>
    </row>
    <row r="11367" spans="21:42" ht="15" customHeight="1" x14ac:dyDescent="0.25">
      <c r="U11367" s="104"/>
      <c r="AB11367" s="104"/>
      <c r="AC11367" s="104"/>
      <c r="AF11367" s="104"/>
      <c r="AG11367" s="104"/>
      <c r="AK11367" s="104"/>
      <c r="AL11367" s="104"/>
      <c r="AO11367" s="104"/>
      <c r="AP11367" s="104"/>
    </row>
    <row r="11368" spans="21:42" ht="15" customHeight="1" x14ac:dyDescent="0.25">
      <c r="U11368" s="104"/>
      <c r="AB11368" s="104"/>
      <c r="AC11368" s="104"/>
      <c r="AF11368" s="104"/>
      <c r="AG11368" s="104"/>
      <c r="AK11368" s="104"/>
      <c r="AL11368" s="104"/>
      <c r="AO11368" s="104"/>
      <c r="AP11368" s="104"/>
    </row>
    <row r="11369" spans="21:42" ht="15" customHeight="1" x14ac:dyDescent="0.25">
      <c r="U11369" s="104"/>
      <c r="AB11369" s="104"/>
      <c r="AC11369" s="104"/>
      <c r="AF11369" s="104"/>
      <c r="AG11369" s="104"/>
      <c r="AK11369" s="104"/>
      <c r="AL11369" s="104"/>
      <c r="AO11369" s="104"/>
      <c r="AP11369" s="104"/>
    </row>
    <row r="11370" spans="21:42" ht="15" customHeight="1" x14ac:dyDescent="0.25">
      <c r="U11370" s="104"/>
      <c r="AB11370" s="104"/>
      <c r="AC11370" s="104"/>
      <c r="AF11370" s="104"/>
      <c r="AG11370" s="104"/>
      <c r="AK11370" s="104"/>
      <c r="AL11370" s="104"/>
      <c r="AO11370" s="104"/>
      <c r="AP11370" s="104"/>
    </row>
    <row r="11371" spans="21:42" ht="15" customHeight="1" x14ac:dyDescent="0.25">
      <c r="U11371" s="104"/>
      <c r="AB11371" s="104"/>
      <c r="AC11371" s="104"/>
      <c r="AF11371" s="104"/>
      <c r="AG11371" s="104"/>
      <c r="AK11371" s="104"/>
      <c r="AL11371" s="104"/>
      <c r="AO11371" s="104"/>
      <c r="AP11371" s="104"/>
    </row>
    <row r="11372" spans="21:42" ht="15" customHeight="1" x14ac:dyDescent="0.25">
      <c r="U11372" s="104"/>
      <c r="AB11372" s="104"/>
      <c r="AC11372" s="104"/>
      <c r="AF11372" s="104"/>
      <c r="AG11372" s="104"/>
      <c r="AK11372" s="104"/>
      <c r="AL11372" s="104"/>
      <c r="AO11372" s="104"/>
      <c r="AP11372" s="104"/>
    </row>
    <row r="11373" spans="21:42" ht="15" customHeight="1" x14ac:dyDescent="0.25">
      <c r="U11373" s="104"/>
      <c r="AB11373" s="104"/>
      <c r="AC11373" s="104"/>
      <c r="AF11373" s="104"/>
      <c r="AG11373" s="104"/>
      <c r="AK11373" s="104"/>
      <c r="AL11373" s="104"/>
      <c r="AO11373" s="104"/>
      <c r="AP11373" s="104"/>
    </row>
    <row r="11374" spans="21:42" ht="15" customHeight="1" x14ac:dyDescent="0.25">
      <c r="U11374" s="104"/>
      <c r="AB11374" s="104"/>
      <c r="AC11374" s="104"/>
      <c r="AF11374" s="104"/>
      <c r="AG11374" s="104"/>
      <c r="AK11374" s="104"/>
      <c r="AL11374" s="104"/>
      <c r="AO11374" s="104"/>
      <c r="AP11374" s="104"/>
    </row>
    <row r="11375" spans="21:42" ht="15" customHeight="1" x14ac:dyDescent="0.25">
      <c r="U11375" s="104"/>
      <c r="AB11375" s="104"/>
      <c r="AC11375" s="104"/>
      <c r="AF11375" s="104"/>
      <c r="AG11375" s="104"/>
      <c r="AK11375" s="104"/>
      <c r="AL11375" s="104"/>
      <c r="AO11375" s="104"/>
      <c r="AP11375" s="104"/>
    </row>
    <row r="11376" spans="21:42" ht="15" customHeight="1" x14ac:dyDescent="0.25">
      <c r="U11376" s="104"/>
      <c r="AB11376" s="104"/>
      <c r="AC11376" s="104"/>
      <c r="AF11376" s="104"/>
      <c r="AG11376" s="104"/>
      <c r="AK11376" s="104"/>
      <c r="AL11376" s="104"/>
      <c r="AO11376" s="104"/>
      <c r="AP11376" s="104"/>
    </row>
    <row r="11377" spans="21:42" ht="15" customHeight="1" x14ac:dyDescent="0.25">
      <c r="U11377" s="104"/>
      <c r="AB11377" s="104"/>
      <c r="AC11377" s="104"/>
      <c r="AF11377" s="104"/>
      <c r="AG11377" s="104"/>
      <c r="AK11377" s="104"/>
      <c r="AL11377" s="104"/>
      <c r="AO11377" s="104"/>
      <c r="AP11377" s="104"/>
    </row>
    <row r="11378" spans="21:42" ht="15" customHeight="1" x14ac:dyDescent="0.25">
      <c r="U11378" s="104"/>
      <c r="AB11378" s="104"/>
      <c r="AC11378" s="104"/>
      <c r="AF11378" s="104"/>
      <c r="AG11378" s="104"/>
      <c r="AK11378" s="104"/>
      <c r="AL11378" s="104"/>
      <c r="AO11378" s="104"/>
      <c r="AP11378" s="104"/>
    </row>
    <row r="11379" spans="21:42" ht="15" customHeight="1" x14ac:dyDescent="0.25">
      <c r="U11379" s="104"/>
      <c r="AB11379" s="104"/>
      <c r="AC11379" s="104"/>
      <c r="AF11379" s="104"/>
      <c r="AG11379" s="104"/>
      <c r="AK11379" s="104"/>
      <c r="AL11379" s="104"/>
      <c r="AO11379" s="104"/>
      <c r="AP11379" s="104"/>
    </row>
    <row r="11380" spans="21:42" ht="15" customHeight="1" x14ac:dyDescent="0.25">
      <c r="U11380" s="104"/>
      <c r="AB11380" s="104"/>
      <c r="AC11380" s="104"/>
      <c r="AF11380" s="104"/>
      <c r="AG11380" s="104"/>
      <c r="AK11380" s="104"/>
      <c r="AL11380" s="104"/>
      <c r="AO11380" s="104"/>
      <c r="AP11380" s="104"/>
    </row>
    <row r="11381" spans="21:42" ht="15" customHeight="1" x14ac:dyDescent="0.25">
      <c r="U11381" s="104"/>
      <c r="AB11381" s="104"/>
      <c r="AC11381" s="104"/>
      <c r="AF11381" s="104"/>
      <c r="AG11381" s="104"/>
      <c r="AK11381" s="104"/>
      <c r="AL11381" s="104"/>
      <c r="AO11381" s="104"/>
      <c r="AP11381" s="104"/>
    </row>
    <row r="11382" spans="21:42" ht="15" customHeight="1" x14ac:dyDescent="0.25">
      <c r="U11382" s="104"/>
      <c r="AB11382" s="104"/>
      <c r="AC11382" s="104"/>
      <c r="AF11382" s="104"/>
      <c r="AG11382" s="104"/>
      <c r="AK11382" s="104"/>
      <c r="AL11382" s="104"/>
      <c r="AO11382" s="104"/>
      <c r="AP11382" s="104"/>
    </row>
    <row r="11383" spans="21:42" ht="15" customHeight="1" x14ac:dyDescent="0.25">
      <c r="U11383" s="104"/>
      <c r="AB11383" s="104"/>
      <c r="AC11383" s="104"/>
      <c r="AF11383" s="104"/>
      <c r="AG11383" s="104"/>
      <c r="AK11383" s="104"/>
      <c r="AL11383" s="104"/>
      <c r="AO11383" s="104"/>
      <c r="AP11383" s="104"/>
    </row>
    <row r="11384" spans="21:42" ht="15" customHeight="1" x14ac:dyDescent="0.25">
      <c r="U11384" s="104"/>
      <c r="AB11384" s="104"/>
      <c r="AC11384" s="104"/>
      <c r="AF11384" s="104"/>
      <c r="AG11384" s="104"/>
      <c r="AK11384" s="104"/>
      <c r="AL11384" s="104"/>
      <c r="AO11384" s="104"/>
      <c r="AP11384" s="104"/>
    </row>
    <row r="11385" spans="21:42" ht="15" customHeight="1" x14ac:dyDescent="0.25">
      <c r="U11385" s="104"/>
      <c r="AB11385" s="104"/>
      <c r="AC11385" s="104"/>
      <c r="AF11385" s="104"/>
      <c r="AG11385" s="104"/>
      <c r="AK11385" s="104"/>
      <c r="AL11385" s="104"/>
      <c r="AO11385" s="104"/>
      <c r="AP11385" s="104"/>
    </row>
    <row r="11386" spans="21:42" ht="15" customHeight="1" x14ac:dyDescent="0.25">
      <c r="U11386" s="104"/>
      <c r="AB11386" s="104"/>
      <c r="AC11386" s="104"/>
      <c r="AF11386" s="104"/>
      <c r="AG11386" s="104"/>
      <c r="AK11386" s="104"/>
      <c r="AL11386" s="104"/>
      <c r="AO11386" s="104"/>
      <c r="AP11386" s="104"/>
    </row>
    <row r="11387" spans="21:42" ht="15" customHeight="1" x14ac:dyDescent="0.25">
      <c r="U11387" s="104"/>
      <c r="AB11387" s="104"/>
      <c r="AC11387" s="104"/>
      <c r="AF11387" s="104"/>
      <c r="AG11387" s="104"/>
      <c r="AK11387" s="104"/>
      <c r="AL11387" s="104"/>
      <c r="AO11387" s="104"/>
      <c r="AP11387" s="104"/>
    </row>
    <row r="11388" spans="21:42" ht="15" customHeight="1" x14ac:dyDescent="0.25">
      <c r="U11388" s="104"/>
      <c r="AB11388" s="104"/>
      <c r="AC11388" s="104"/>
      <c r="AF11388" s="104"/>
      <c r="AG11388" s="104"/>
      <c r="AK11388" s="104"/>
      <c r="AL11388" s="104"/>
      <c r="AO11388" s="104"/>
      <c r="AP11388" s="104"/>
    </row>
    <row r="11389" spans="21:42" ht="15" customHeight="1" x14ac:dyDescent="0.25">
      <c r="U11389" s="104"/>
      <c r="AB11389" s="104"/>
      <c r="AC11389" s="104"/>
      <c r="AF11389" s="104"/>
      <c r="AG11389" s="104"/>
      <c r="AK11389" s="104"/>
      <c r="AL11389" s="104"/>
      <c r="AO11389" s="104"/>
      <c r="AP11389" s="104"/>
    </row>
    <row r="11390" spans="21:42" ht="15" customHeight="1" x14ac:dyDescent="0.25">
      <c r="U11390" s="104"/>
      <c r="AB11390" s="104"/>
      <c r="AC11390" s="104"/>
      <c r="AF11390" s="104"/>
      <c r="AG11390" s="104"/>
      <c r="AK11390" s="104"/>
      <c r="AL11390" s="104"/>
      <c r="AO11390" s="104"/>
      <c r="AP11390" s="104"/>
    </row>
    <row r="11391" spans="21:42" ht="15" customHeight="1" x14ac:dyDescent="0.25">
      <c r="U11391" s="104"/>
      <c r="AB11391" s="104"/>
      <c r="AC11391" s="104"/>
      <c r="AF11391" s="104"/>
      <c r="AG11391" s="104"/>
      <c r="AK11391" s="104"/>
      <c r="AL11391" s="104"/>
      <c r="AO11391" s="104"/>
      <c r="AP11391" s="104"/>
    </row>
    <row r="11392" spans="21:42" ht="15" customHeight="1" x14ac:dyDescent="0.25">
      <c r="U11392" s="104"/>
      <c r="AB11392" s="104"/>
      <c r="AC11392" s="104"/>
      <c r="AF11392" s="104"/>
      <c r="AG11392" s="104"/>
      <c r="AK11392" s="104"/>
      <c r="AL11392" s="104"/>
      <c r="AO11392" s="104"/>
      <c r="AP11392" s="104"/>
    </row>
    <row r="11393" spans="21:42" ht="15" customHeight="1" x14ac:dyDescent="0.25">
      <c r="U11393" s="104"/>
      <c r="AB11393" s="104"/>
      <c r="AC11393" s="104"/>
      <c r="AF11393" s="104"/>
      <c r="AG11393" s="104"/>
      <c r="AK11393" s="104"/>
      <c r="AL11393" s="104"/>
      <c r="AO11393" s="104"/>
      <c r="AP11393" s="104"/>
    </row>
    <row r="11394" spans="21:42" ht="15" customHeight="1" x14ac:dyDescent="0.25">
      <c r="U11394" s="104"/>
      <c r="AB11394" s="104"/>
      <c r="AC11394" s="104"/>
      <c r="AF11394" s="104"/>
      <c r="AG11394" s="104"/>
      <c r="AK11394" s="104"/>
      <c r="AL11394" s="104"/>
      <c r="AO11394" s="104"/>
      <c r="AP11394" s="104"/>
    </row>
    <row r="11395" spans="21:42" ht="15" customHeight="1" x14ac:dyDescent="0.25">
      <c r="U11395" s="104"/>
      <c r="AB11395" s="104"/>
      <c r="AC11395" s="104"/>
      <c r="AF11395" s="104"/>
      <c r="AG11395" s="104"/>
      <c r="AK11395" s="104"/>
      <c r="AL11395" s="104"/>
      <c r="AO11395" s="104"/>
      <c r="AP11395" s="104"/>
    </row>
    <row r="11396" spans="21:42" ht="15" customHeight="1" x14ac:dyDescent="0.25">
      <c r="U11396" s="104"/>
      <c r="AB11396" s="104"/>
      <c r="AC11396" s="104"/>
      <c r="AF11396" s="104"/>
      <c r="AG11396" s="104"/>
      <c r="AK11396" s="104"/>
      <c r="AL11396" s="104"/>
      <c r="AO11396" s="104"/>
      <c r="AP11396" s="104"/>
    </row>
    <row r="11397" spans="21:42" ht="15" customHeight="1" x14ac:dyDescent="0.25">
      <c r="U11397" s="104"/>
      <c r="AB11397" s="104"/>
      <c r="AC11397" s="104"/>
      <c r="AF11397" s="104"/>
      <c r="AG11397" s="104"/>
      <c r="AK11397" s="104"/>
      <c r="AL11397" s="104"/>
      <c r="AO11397" s="104"/>
      <c r="AP11397" s="104"/>
    </row>
    <row r="11398" spans="21:42" ht="15" customHeight="1" x14ac:dyDescent="0.25">
      <c r="U11398" s="104"/>
      <c r="AB11398" s="104"/>
      <c r="AC11398" s="104"/>
      <c r="AF11398" s="104"/>
      <c r="AG11398" s="104"/>
      <c r="AK11398" s="104"/>
      <c r="AL11398" s="104"/>
      <c r="AO11398" s="104"/>
      <c r="AP11398" s="104"/>
    </row>
    <row r="11399" spans="21:42" ht="15" customHeight="1" x14ac:dyDescent="0.25">
      <c r="U11399" s="104"/>
      <c r="AB11399" s="104"/>
      <c r="AC11399" s="104"/>
      <c r="AF11399" s="104"/>
      <c r="AG11399" s="104"/>
      <c r="AK11399" s="104"/>
      <c r="AL11399" s="104"/>
      <c r="AO11399" s="104"/>
      <c r="AP11399" s="104"/>
    </row>
    <row r="11400" spans="21:42" ht="15" customHeight="1" x14ac:dyDescent="0.25">
      <c r="U11400" s="104"/>
      <c r="AB11400" s="104"/>
      <c r="AC11400" s="104"/>
      <c r="AF11400" s="104"/>
      <c r="AG11400" s="104"/>
      <c r="AK11400" s="104"/>
      <c r="AL11400" s="104"/>
      <c r="AO11400" s="104"/>
      <c r="AP11400" s="104"/>
    </row>
    <row r="11401" spans="21:42" ht="15" customHeight="1" x14ac:dyDescent="0.25">
      <c r="U11401" s="104"/>
      <c r="AB11401" s="104"/>
      <c r="AC11401" s="104"/>
      <c r="AF11401" s="104"/>
      <c r="AG11401" s="104"/>
      <c r="AK11401" s="104"/>
      <c r="AL11401" s="104"/>
      <c r="AO11401" s="104"/>
      <c r="AP11401" s="104"/>
    </row>
    <row r="11402" spans="21:42" ht="15" customHeight="1" x14ac:dyDescent="0.25">
      <c r="U11402" s="104"/>
      <c r="AB11402" s="104"/>
      <c r="AC11402" s="104"/>
      <c r="AF11402" s="104"/>
      <c r="AG11402" s="104"/>
      <c r="AK11402" s="104"/>
      <c r="AL11402" s="104"/>
      <c r="AO11402" s="104"/>
      <c r="AP11402" s="104"/>
    </row>
    <row r="11403" spans="21:42" ht="15" customHeight="1" x14ac:dyDescent="0.25">
      <c r="U11403" s="104"/>
      <c r="AB11403" s="104"/>
      <c r="AC11403" s="104"/>
      <c r="AF11403" s="104"/>
      <c r="AG11403" s="104"/>
      <c r="AK11403" s="104"/>
      <c r="AL11403" s="104"/>
      <c r="AO11403" s="104"/>
      <c r="AP11403" s="104"/>
    </row>
    <row r="11404" spans="21:42" ht="15" customHeight="1" x14ac:dyDescent="0.25">
      <c r="U11404" s="104"/>
      <c r="AB11404" s="104"/>
      <c r="AC11404" s="104"/>
      <c r="AF11404" s="104"/>
      <c r="AG11404" s="104"/>
      <c r="AK11404" s="104"/>
      <c r="AL11404" s="104"/>
      <c r="AO11404" s="104"/>
      <c r="AP11404" s="104"/>
    </row>
    <row r="11405" spans="21:42" ht="15" customHeight="1" x14ac:dyDescent="0.25">
      <c r="U11405" s="104"/>
      <c r="AB11405" s="104"/>
      <c r="AC11405" s="104"/>
      <c r="AF11405" s="104"/>
      <c r="AG11405" s="104"/>
      <c r="AK11405" s="104"/>
      <c r="AL11405" s="104"/>
      <c r="AO11405" s="104"/>
      <c r="AP11405" s="104"/>
    </row>
    <row r="11406" spans="21:42" ht="15" customHeight="1" x14ac:dyDescent="0.25">
      <c r="U11406" s="104"/>
      <c r="AB11406" s="104"/>
      <c r="AC11406" s="104"/>
      <c r="AF11406" s="104"/>
      <c r="AG11406" s="104"/>
      <c r="AK11406" s="104"/>
      <c r="AL11406" s="104"/>
      <c r="AO11406" s="104"/>
      <c r="AP11406" s="104"/>
    </row>
    <row r="11407" spans="21:42" ht="15" customHeight="1" x14ac:dyDescent="0.25">
      <c r="U11407" s="104"/>
      <c r="AB11407" s="104"/>
      <c r="AC11407" s="104"/>
      <c r="AF11407" s="104"/>
      <c r="AG11407" s="104"/>
      <c r="AK11407" s="104"/>
      <c r="AL11407" s="104"/>
      <c r="AO11407" s="104"/>
      <c r="AP11407" s="104"/>
    </row>
    <row r="11408" spans="21:42" ht="15" customHeight="1" x14ac:dyDescent="0.25">
      <c r="U11408" s="104"/>
      <c r="AB11408" s="104"/>
      <c r="AC11408" s="104"/>
      <c r="AF11408" s="104"/>
      <c r="AG11408" s="104"/>
      <c r="AK11408" s="104"/>
      <c r="AL11408" s="104"/>
      <c r="AO11408" s="104"/>
      <c r="AP11408" s="104"/>
    </row>
    <row r="11409" spans="21:42" ht="15" customHeight="1" x14ac:dyDescent="0.25">
      <c r="U11409" s="104"/>
      <c r="AB11409" s="104"/>
      <c r="AC11409" s="104"/>
      <c r="AF11409" s="104"/>
      <c r="AG11409" s="104"/>
      <c r="AK11409" s="104"/>
      <c r="AL11409" s="104"/>
      <c r="AO11409" s="104"/>
      <c r="AP11409" s="104"/>
    </row>
    <row r="11410" spans="21:42" ht="15" customHeight="1" x14ac:dyDescent="0.25">
      <c r="U11410" s="104"/>
      <c r="AB11410" s="104"/>
      <c r="AC11410" s="104"/>
      <c r="AF11410" s="104"/>
      <c r="AG11410" s="104"/>
      <c r="AK11410" s="104"/>
      <c r="AL11410" s="104"/>
      <c r="AO11410" s="104"/>
      <c r="AP11410" s="104"/>
    </row>
    <row r="11411" spans="21:42" ht="15" customHeight="1" x14ac:dyDescent="0.25">
      <c r="U11411" s="104"/>
      <c r="AB11411" s="104"/>
      <c r="AC11411" s="104"/>
      <c r="AF11411" s="104"/>
      <c r="AG11411" s="104"/>
      <c r="AK11411" s="104"/>
      <c r="AL11411" s="104"/>
      <c r="AO11411" s="104"/>
      <c r="AP11411" s="104"/>
    </row>
    <row r="11412" spans="21:42" ht="15" customHeight="1" x14ac:dyDescent="0.25">
      <c r="U11412" s="104"/>
      <c r="AB11412" s="104"/>
      <c r="AC11412" s="104"/>
      <c r="AF11412" s="104"/>
      <c r="AG11412" s="104"/>
      <c r="AK11412" s="104"/>
      <c r="AL11412" s="104"/>
      <c r="AO11412" s="104"/>
      <c r="AP11412" s="104"/>
    </row>
    <row r="11413" spans="21:42" ht="15" customHeight="1" x14ac:dyDescent="0.25">
      <c r="U11413" s="104"/>
      <c r="AB11413" s="104"/>
      <c r="AC11413" s="104"/>
      <c r="AF11413" s="104"/>
      <c r="AG11413" s="104"/>
      <c r="AK11413" s="104"/>
      <c r="AL11413" s="104"/>
      <c r="AO11413" s="104"/>
      <c r="AP11413" s="104"/>
    </row>
    <row r="11414" spans="21:42" ht="15" customHeight="1" x14ac:dyDescent="0.25">
      <c r="U11414" s="104"/>
      <c r="AB11414" s="104"/>
      <c r="AC11414" s="104"/>
      <c r="AF11414" s="104"/>
      <c r="AG11414" s="104"/>
      <c r="AK11414" s="104"/>
      <c r="AL11414" s="104"/>
      <c r="AO11414" s="104"/>
      <c r="AP11414" s="104"/>
    </row>
    <row r="11415" spans="21:42" ht="15" customHeight="1" x14ac:dyDescent="0.25">
      <c r="U11415" s="104"/>
      <c r="AB11415" s="104"/>
      <c r="AC11415" s="104"/>
      <c r="AF11415" s="104"/>
      <c r="AG11415" s="104"/>
      <c r="AK11415" s="104"/>
      <c r="AL11415" s="104"/>
      <c r="AO11415" s="104"/>
      <c r="AP11415" s="104"/>
    </row>
    <row r="11416" spans="21:42" ht="15" customHeight="1" x14ac:dyDescent="0.25">
      <c r="U11416" s="104"/>
      <c r="AB11416" s="104"/>
      <c r="AC11416" s="104"/>
      <c r="AF11416" s="104"/>
      <c r="AG11416" s="104"/>
      <c r="AK11416" s="104"/>
      <c r="AL11416" s="104"/>
      <c r="AO11416" s="104"/>
      <c r="AP11416" s="104"/>
    </row>
    <row r="11417" spans="21:42" ht="15" customHeight="1" x14ac:dyDescent="0.25">
      <c r="U11417" s="104"/>
      <c r="AB11417" s="104"/>
      <c r="AC11417" s="104"/>
      <c r="AF11417" s="104"/>
      <c r="AG11417" s="104"/>
      <c r="AK11417" s="104"/>
      <c r="AL11417" s="104"/>
      <c r="AO11417" s="104"/>
      <c r="AP11417" s="104"/>
    </row>
    <row r="11418" spans="21:42" ht="15" customHeight="1" x14ac:dyDescent="0.25">
      <c r="U11418" s="104"/>
      <c r="AB11418" s="104"/>
      <c r="AC11418" s="104"/>
      <c r="AF11418" s="104"/>
      <c r="AG11418" s="104"/>
      <c r="AK11418" s="104"/>
      <c r="AL11418" s="104"/>
      <c r="AO11418" s="104"/>
      <c r="AP11418" s="104"/>
    </row>
    <row r="11419" spans="21:42" ht="15" customHeight="1" x14ac:dyDescent="0.25">
      <c r="U11419" s="104"/>
      <c r="AB11419" s="104"/>
      <c r="AC11419" s="104"/>
      <c r="AF11419" s="104"/>
      <c r="AG11419" s="104"/>
      <c r="AK11419" s="104"/>
      <c r="AL11419" s="104"/>
      <c r="AO11419" s="104"/>
      <c r="AP11419" s="104"/>
    </row>
    <row r="11420" spans="21:42" ht="15" customHeight="1" x14ac:dyDescent="0.25">
      <c r="U11420" s="104"/>
      <c r="AB11420" s="104"/>
      <c r="AC11420" s="104"/>
      <c r="AF11420" s="104"/>
      <c r="AG11420" s="104"/>
      <c r="AK11420" s="104"/>
      <c r="AL11420" s="104"/>
      <c r="AO11420" s="104"/>
      <c r="AP11420" s="104"/>
    </row>
    <row r="11421" spans="21:42" ht="15" customHeight="1" x14ac:dyDescent="0.25">
      <c r="U11421" s="104"/>
      <c r="AB11421" s="104"/>
      <c r="AC11421" s="104"/>
      <c r="AF11421" s="104"/>
      <c r="AG11421" s="104"/>
      <c r="AK11421" s="104"/>
      <c r="AL11421" s="104"/>
      <c r="AO11421" s="104"/>
      <c r="AP11421" s="104"/>
    </row>
    <row r="11422" spans="21:42" ht="15" customHeight="1" x14ac:dyDescent="0.25">
      <c r="U11422" s="104"/>
      <c r="AB11422" s="104"/>
      <c r="AC11422" s="104"/>
      <c r="AF11422" s="104"/>
      <c r="AG11422" s="104"/>
      <c r="AK11422" s="104"/>
      <c r="AL11422" s="104"/>
      <c r="AO11422" s="104"/>
      <c r="AP11422" s="104"/>
    </row>
    <row r="11423" spans="21:42" ht="15" customHeight="1" x14ac:dyDescent="0.25">
      <c r="U11423" s="104"/>
      <c r="AB11423" s="104"/>
      <c r="AC11423" s="104"/>
      <c r="AF11423" s="104"/>
      <c r="AG11423" s="104"/>
      <c r="AK11423" s="104"/>
      <c r="AL11423" s="104"/>
      <c r="AO11423" s="104"/>
      <c r="AP11423" s="104"/>
    </row>
    <row r="11424" spans="21:42" ht="15" customHeight="1" x14ac:dyDescent="0.25">
      <c r="U11424" s="104"/>
      <c r="AB11424" s="104"/>
      <c r="AC11424" s="104"/>
      <c r="AF11424" s="104"/>
      <c r="AG11424" s="104"/>
      <c r="AK11424" s="104"/>
      <c r="AL11424" s="104"/>
      <c r="AO11424" s="104"/>
      <c r="AP11424" s="104"/>
    </row>
    <row r="11425" spans="21:42" ht="15" customHeight="1" x14ac:dyDescent="0.25">
      <c r="U11425" s="104"/>
      <c r="AB11425" s="104"/>
      <c r="AC11425" s="104"/>
      <c r="AF11425" s="104"/>
      <c r="AG11425" s="104"/>
      <c r="AK11425" s="104"/>
      <c r="AL11425" s="104"/>
      <c r="AO11425" s="104"/>
      <c r="AP11425" s="104"/>
    </row>
    <row r="11426" spans="21:42" ht="15" customHeight="1" x14ac:dyDescent="0.25">
      <c r="U11426" s="104"/>
      <c r="AB11426" s="104"/>
      <c r="AC11426" s="104"/>
      <c r="AF11426" s="104"/>
      <c r="AG11426" s="104"/>
      <c r="AK11426" s="104"/>
      <c r="AL11426" s="104"/>
      <c r="AO11426" s="104"/>
      <c r="AP11426" s="104"/>
    </row>
    <row r="11427" spans="21:42" ht="15" customHeight="1" x14ac:dyDescent="0.25">
      <c r="U11427" s="104"/>
      <c r="AB11427" s="104"/>
      <c r="AC11427" s="104"/>
      <c r="AF11427" s="104"/>
      <c r="AG11427" s="104"/>
      <c r="AK11427" s="104"/>
      <c r="AL11427" s="104"/>
      <c r="AO11427" s="104"/>
      <c r="AP11427" s="104"/>
    </row>
    <row r="11428" spans="21:42" ht="15" customHeight="1" x14ac:dyDescent="0.25">
      <c r="U11428" s="104"/>
      <c r="AB11428" s="104"/>
      <c r="AC11428" s="104"/>
      <c r="AF11428" s="104"/>
      <c r="AG11428" s="104"/>
      <c r="AK11428" s="104"/>
      <c r="AL11428" s="104"/>
      <c r="AO11428" s="104"/>
      <c r="AP11428" s="104"/>
    </row>
    <row r="11429" spans="21:42" ht="15" customHeight="1" x14ac:dyDescent="0.25">
      <c r="U11429" s="104"/>
      <c r="AB11429" s="104"/>
      <c r="AC11429" s="104"/>
      <c r="AF11429" s="104"/>
      <c r="AG11429" s="104"/>
      <c r="AK11429" s="104"/>
      <c r="AL11429" s="104"/>
      <c r="AO11429" s="104"/>
      <c r="AP11429" s="104"/>
    </row>
    <row r="11430" spans="21:42" ht="15" customHeight="1" x14ac:dyDescent="0.25">
      <c r="U11430" s="104"/>
      <c r="AB11430" s="104"/>
      <c r="AC11430" s="104"/>
      <c r="AF11430" s="104"/>
      <c r="AG11430" s="104"/>
      <c r="AK11430" s="104"/>
      <c r="AL11430" s="104"/>
      <c r="AO11430" s="104"/>
      <c r="AP11430" s="104"/>
    </row>
    <row r="11431" spans="21:42" ht="15" customHeight="1" x14ac:dyDescent="0.25">
      <c r="U11431" s="104"/>
      <c r="AB11431" s="104"/>
      <c r="AC11431" s="104"/>
      <c r="AF11431" s="104"/>
      <c r="AG11431" s="104"/>
      <c r="AK11431" s="104"/>
      <c r="AL11431" s="104"/>
      <c r="AO11431" s="104"/>
      <c r="AP11431" s="104"/>
    </row>
    <row r="11432" spans="21:42" ht="15" customHeight="1" x14ac:dyDescent="0.25">
      <c r="U11432" s="104"/>
      <c r="AB11432" s="104"/>
      <c r="AC11432" s="104"/>
      <c r="AF11432" s="104"/>
      <c r="AG11432" s="104"/>
      <c r="AK11432" s="104"/>
      <c r="AL11432" s="104"/>
      <c r="AO11432" s="104"/>
      <c r="AP11432" s="104"/>
    </row>
    <row r="11433" spans="21:42" ht="15" customHeight="1" x14ac:dyDescent="0.25">
      <c r="U11433" s="104"/>
      <c r="AB11433" s="104"/>
      <c r="AC11433" s="104"/>
      <c r="AF11433" s="104"/>
      <c r="AG11433" s="104"/>
      <c r="AK11433" s="104"/>
      <c r="AL11433" s="104"/>
      <c r="AO11433" s="104"/>
      <c r="AP11433" s="104"/>
    </row>
    <row r="11434" spans="21:42" ht="15" customHeight="1" x14ac:dyDescent="0.25">
      <c r="U11434" s="104"/>
      <c r="AB11434" s="104"/>
      <c r="AC11434" s="104"/>
      <c r="AF11434" s="104"/>
      <c r="AG11434" s="104"/>
      <c r="AK11434" s="104"/>
      <c r="AL11434" s="104"/>
      <c r="AO11434" s="104"/>
      <c r="AP11434" s="104"/>
    </row>
    <row r="11435" spans="21:42" ht="15" customHeight="1" x14ac:dyDescent="0.25">
      <c r="U11435" s="104"/>
      <c r="AB11435" s="104"/>
      <c r="AC11435" s="104"/>
      <c r="AF11435" s="104"/>
      <c r="AG11435" s="104"/>
      <c r="AK11435" s="104"/>
      <c r="AL11435" s="104"/>
      <c r="AO11435" s="104"/>
      <c r="AP11435" s="104"/>
    </row>
    <row r="11436" spans="21:42" ht="15" customHeight="1" x14ac:dyDescent="0.25">
      <c r="U11436" s="104"/>
      <c r="AB11436" s="104"/>
      <c r="AC11436" s="104"/>
      <c r="AF11436" s="104"/>
      <c r="AG11436" s="104"/>
      <c r="AK11436" s="104"/>
      <c r="AL11436" s="104"/>
      <c r="AO11436" s="104"/>
      <c r="AP11436" s="104"/>
    </row>
    <row r="11437" spans="21:42" ht="15" customHeight="1" x14ac:dyDescent="0.25">
      <c r="U11437" s="104"/>
      <c r="AB11437" s="104"/>
      <c r="AC11437" s="104"/>
      <c r="AF11437" s="104"/>
      <c r="AG11437" s="104"/>
      <c r="AK11437" s="104"/>
      <c r="AL11437" s="104"/>
      <c r="AO11437" s="104"/>
      <c r="AP11437" s="104"/>
    </row>
    <row r="11438" spans="21:42" ht="15" customHeight="1" x14ac:dyDescent="0.25">
      <c r="U11438" s="104"/>
      <c r="AB11438" s="104"/>
      <c r="AC11438" s="104"/>
      <c r="AF11438" s="104"/>
      <c r="AG11438" s="104"/>
      <c r="AK11438" s="104"/>
      <c r="AL11438" s="104"/>
      <c r="AO11438" s="104"/>
      <c r="AP11438" s="104"/>
    </row>
    <row r="11439" spans="21:42" ht="15" customHeight="1" x14ac:dyDescent="0.25">
      <c r="U11439" s="104"/>
      <c r="AB11439" s="104"/>
      <c r="AC11439" s="104"/>
      <c r="AF11439" s="104"/>
      <c r="AG11439" s="104"/>
      <c r="AK11439" s="104"/>
      <c r="AL11439" s="104"/>
      <c r="AO11439" s="104"/>
      <c r="AP11439" s="104"/>
    </row>
    <row r="11440" spans="21:42" ht="15" customHeight="1" x14ac:dyDescent="0.25">
      <c r="U11440" s="104"/>
      <c r="AB11440" s="104"/>
      <c r="AC11440" s="104"/>
      <c r="AF11440" s="104"/>
      <c r="AG11440" s="104"/>
      <c r="AK11440" s="104"/>
      <c r="AL11440" s="104"/>
      <c r="AO11440" s="104"/>
      <c r="AP11440" s="104"/>
    </row>
    <row r="11441" spans="21:42" ht="15" customHeight="1" x14ac:dyDescent="0.25">
      <c r="U11441" s="104"/>
      <c r="AB11441" s="104"/>
      <c r="AC11441" s="104"/>
      <c r="AF11441" s="104"/>
      <c r="AG11441" s="104"/>
      <c r="AK11441" s="104"/>
      <c r="AL11441" s="104"/>
      <c r="AO11441" s="104"/>
      <c r="AP11441" s="104"/>
    </row>
    <row r="11442" spans="21:42" ht="15" customHeight="1" x14ac:dyDescent="0.25">
      <c r="U11442" s="104"/>
      <c r="AB11442" s="104"/>
      <c r="AC11442" s="104"/>
      <c r="AF11442" s="104"/>
      <c r="AG11442" s="104"/>
      <c r="AK11442" s="104"/>
      <c r="AL11442" s="104"/>
      <c r="AO11442" s="104"/>
      <c r="AP11442" s="104"/>
    </row>
    <row r="11443" spans="21:42" ht="15" customHeight="1" x14ac:dyDescent="0.25">
      <c r="U11443" s="104"/>
      <c r="AB11443" s="104"/>
      <c r="AC11443" s="104"/>
      <c r="AF11443" s="104"/>
      <c r="AG11443" s="104"/>
      <c r="AK11443" s="104"/>
      <c r="AL11443" s="104"/>
      <c r="AO11443" s="104"/>
      <c r="AP11443" s="104"/>
    </row>
    <row r="11444" spans="21:42" ht="15" customHeight="1" x14ac:dyDescent="0.25">
      <c r="U11444" s="104"/>
      <c r="AB11444" s="104"/>
      <c r="AC11444" s="104"/>
      <c r="AF11444" s="104"/>
      <c r="AG11444" s="104"/>
      <c r="AK11444" s="104"/>
      <c r="AL11444" s="104"/>
      <c r="AO11444" s="104"/>
      <c r="AP11444" s="104"/>
    </row>
    <row r="11445" spans="21:42" ht="15" customHeight="1" x14ac:dyDescent="0.25">
      <c r="U11445" s="104"/>
      <c r="AB11445" s="104"/>
      <c r="AC11445" s="104"/>
      <c r="AF11445" s="104"/>
      <c r="AG11445" s="104"/>
      <c r="AK11445" s="104"/>
      <c r="AL11445" s="104"/>
      <c r="AO11445" s="104"/>
      <c r="AP11445" s="104"/>
    </row>
    <row r="11446" spans="21:42" ht="15" customHeight="1" x14ac:dyDescent="0.25">
      <c r="U11446" s="104"/>
      <c r="AB11446" s="104"/>
      <c r="AC11446" s="104"/>
      <c r="AF11446" s="104"/>
      <c r="AG11446" s="104"/>
      <c r="AK11446" s="104"/>
      <c r="AL11446" s="104"/>
      <c r="AO11446" s="104"/>
      <c r="AP11446" s="104"/>
    </row>
    <row r="11447" spans="21:42" ht="15" customHeight="1" x14ac:dyDescent="0.25">
      <c r="U11447" s="104"/>
      <c r="AB11447" s="104"/>
      <c r="AC11447" s="104"/>
      <c r="AF11447" s="104"/>
      <c r="AG11447" s="104"/>
      <c r="AK11447" s="104"/>
      <c r="AL11447" s="104"/>
      <c r="AO11447" s="104"/>
      <c r="AP11447" s="104"/>
    </row>
    <row r="11448" spans="21:42" ht="15" customHeight="1" x14ac:dyDescent="0.25">
      <c r="U11448" s="104"/>
      <c r="AB11448" s="104"/>
      <c r="AC11448" s="104"/>
      <c r="AF11448" s="104"/>
      <c r="AG11448" s="104"/>
      <c r="AK11448" s="104"/>
      <c r="AL11448" s="104"/>
      <c r="AO11448" s="104"/>
      <c r="AP11448" s="104"/>
    </row>
    <row r="11449" spans="21:42" ht="15" customHeight="1" x14ac:dyDescent="0.25">
      <c r="U11449" s="104"/>
      <c r="AB11449" s="104"/>
      <c r="AC11449" s="104"/>
      <c r="AF11449" s="104"/>
      <c r="AG11449" s="104"/>
      <c r="AK11449" s="104"/>
      <c r="AL11449" s="104"/>
      <c r="AO11449" s="104"/>
      <c r="AP11449" s="104"/>
    </row>
    <row r="11450" spans="21:42" ht="15" customHeight="1" x14ac:dyDescent="0.25">
      <c r="U11450" s="104"/>
      <c r="AB11450" s="104"/>
      <c r="AC11450" s="104"/>
      <c r="AF11450" s="104"/>
      <c r="AG11450" s="104"/>
      <c r="AK11450" s="104"/>
      <c r="AL11450" s="104"/>
      <c r="AO11450" s="104"/>
      <c r="AP11450" s="104"/>
    </row>
    <row r="11451" spans="21:42" ht="15" customHeight="1" x14ac:dyDescent="0.25">
      <c r="U11451" s="104"/>
      <c r="AB11451" s="104"/>
      <c r="AC11451" s="104"/>
      <c r="AF11451" s="104"/>
      <c r="AG11451" s="104"/>
      <c r="AK11451" s="104"/>
      <c r="AL11451" s="104"/>
      <c r="AO11451" s="104"/>
      <c r="AP11451" s="104"/>
    </row>
    <row r="11452" spans="21:42" ht="15" customHeight="1" x14ac:dyDescent="0.25">
      <c r="U11452" s="104"/>
      <c r="AB11452" s="104"/>
      <c r="AC11452" s="104"/>
      <c r="AF11452" s="104"/>
      <c r="AG11452" s="104"/>
      <c r="AK11452" s="104"/>
      <c r="AL11452" s="104"/>
      <c r="AO11452" s="104"/>
      <c r="AP11452" s="104"/>
    </row>
    <row r="11453" spans="21:42" ht="15" customHeight="1" x14ac:dyDescent="0.25">
      <c r="U11453" s="104"/>
      <c r="AB11453" s="104"/>
      <c r="AC11453" s="104"/>
      <c r="AF11453" s="104"/>
      <c r="AG11453" s="104"/>
      <c r="AK11453" s="104"/>
      <c r="AL11453" s="104"/>
      <c r="AO11453" s="104"/>
      <c r="AP11453" s="104"/>
    </row>
    <row r="11454" spans="21:42" ht="15" customHeight="1" x14ac:dyDescent="0.25">
      <c r="U11454" s="104"/>
      <c r="AB11454" s="104"/>
      <c r="AC11454" s="104"/>
      <c r="AF11454" s="104"/>
      <c r="AG11454" s="104"/>
      <c r="AK11454" s="104"/>
      <c r="AL11454" s="104"/>
      <c r="AO11454" s="104"/>
      <c r="AP11454" s="104"/>
    </row>
    <row r="11455" spans="21:42" ht="15" customHeight="1" x14ac:dyDescent="0.25">
      <c r="U11455" s="104"/>
      <c r="AB11455" s="104"/>
      <c r="AC11455" s="104"/>
      <c r="AF11455" s="104"/>
      <c r="AG11455" s="104"/>
      <c r="AK11455" s="104"/>
      <c r="AL11455" s="104"/>
      <c r="AO11455" s="104"/>
      <c r="AP11455" s="104"/>
    </row>
    <row r="11456" spans="21:42" ht="15" customHeight="1" x14ac:dyDescent="0.25">
      <c r="U11456" s="104"/>
      <c r="AB11456" s="104"/>
      <c r="AC11456" s="104"/>
      <c r="AF11456" s="104"/>
      <c r="AG11456" s="104"/>
      <c r="AK11456" s="104"/>
      <c r="AL11456" s="104"/>
      <c r="AO11456" s="104"/>
      <c r="AP11456" s="104"/>
    </row>
    <row r="11457" spans="21:42" ht="15" customHeight="1" x14ac:dyDescent="0.25">
      <c r="U11457" s="104"/>
      <c r="AB11457" s="104"/>
      <c r="AC11457" s="104"/>
      <c r="AF11457" s="104"/>
      <c r="AG11457" s="104"/>
      <c r="AK11457" s="104"/>
      <c r="AL11457" s="104"/>
      <c r="AO11457" s="104"/>
      <c r="AP11457" s="104"/>
    </row>
    <row r="11458" spans="21:42" ht="15" customHeight="1" x14ac:dyDescent="0.25">
      <c r="U11458" s="104"/>
      <c r="AB11458" s="104"/>
      <c r="AC11458" s="104"/>
      <c r="AF11458" s="104"/>
      <c r="AG11458" s="104"/>
      <c r="AK11458" s="104"/>
      <c r="AL11458" s="104"/>
      <c r="AO11458" s="104"/>
      <c r="AP11458" s="104"/>
    </row>
    <row r="11459" spans="21:42" ht="15" customHeight="1" x14ac:dyDescent="0.25">
      <c r="U11459" s="104"/>
      <c r="AB11459" s="104"/>
      <c r="AC11459" s="104"/>
      <c r="AF11459" s="104"/>
      <c r="AG11459" s="104"/>
      <c r="AK11459" s="104"/>
      <c r="AL11459" s="104"/>
      <c r="AO11459" s="104"/>
      <c r="AP11459" s="104"/>
    </row>
    <row r="11460" spans="21:42" ht="15" customHeight="1" x14ac:dyDescent="0.25">
      <c r="U11460" s="104"/>
      <c r="AB11460" s="104"/>
      <c r="AC11460" s="104"/>
      <c r="AF11460" s="104"/>
      <c r="AG11460" s="104"/>
      <c r="AK11460" s="104"/>
      <c r="AL11460" s="104"/>
      <c r="AO11460" s="104"/>
      <c r="AP11460" s="104"/>
    </row>
    <row r="11461" spans="21:42" ht="15" customHeight="1" x14ac:dyDescent="0.25">
      <c r="U11461" s="104"/>
      <c r="AB11461" s="104"/>
      <c r="AC11461" s="104"/>
      <c r="AF11461" s="104"/>
      <c r="AG11461" s="104"/>
      <c r="AK11461" s="104"/>
      <c r="AL11461" s="104"/>
      <c r="AO11461" s="104"/>
      <c r="AP11461" s="104"/>
    </row>
    <row r="11462" spans="21:42" ht="15" customHeight="1" x14ac:dyDescent="0.25">
      <c r="U11462" s="104"/>
      <c r="AB11462" s="104"/>
      <c r="AC11462" s="104"/>
      <c r="AF11462" s="104"/>
      <c r="AG11462" s="104"/>
      <c r="AK11462" s="104"/>
      <c r="AL11462" s="104"/>
      <c r="AO11462" s="104"/>
      <c r="AP11462" s="104"/>
    </row>
    <row r="11463" spans="21:42" ht="15" customHeight="1" x14ac:dyDescent="0.25">
      <c r="U11463" s="104"/>
      <c r="AB11463" s="104"/>
      <c r="AC11463" s="104"/>
      <c r="AF11463" s="104"/>
      <c r="AG11463" s="104"/>
      <c r="AK11463" s="104"/>
      <c r="AL11463" s="104"/>
      <c r="AO11463" s="104"/>
      <c r="AP11463" s="104"/>
    </row>
    <row r="11464" spans="21:42" ht="15" customHeight="1" x14ac:dyDescent="0.25">
      <c r="U11464" s="104"/>
      <c r="AB11464" s="104"/>
      <c r="AC11464" s="104"/>
      <c r="AF11464" s="104"/>
      <c r="AG11464" s="104"/>
      <c r="AK11464" s="104"/>
      <c r="AL11464" s="104"/>
      <c r="AO11464" s="104"/>
      <c r="AP11464" s="104"/>
    </row>
    <row r="11465" spans="21:42" ht="15" customHeight="1" x14ac:dyDescent="0.25">
      <c r="U11465" s="104"/>
      <c r="AB11465" s="104"/>
      <c r="AC11465" s="104"/>
      <c r="AF11465" s="104"/>
      <c r="AG11465" s="104"/>
      <c r="AK11465" s="104"/>
      <c r="AL11465" s="104"/>
      <c r="AO11465" s="104"/>
      <c r="AP11465" s="104"/>
    </row>
    <row r="11466" spans="21:42" ht="15" customHeight="1" x14ac:dyDescent="0.25">
      <c r="U11466" s="104"/>
      <c r="AB11466" s="104"/>
      <c r="AC11466" s="104"/>
      <c r="AF11466" s="104"/>
      <c r="AG11466" s="104"/>
      <c r="AK11466" s="104"/>
      <c r="AL11466" s="104"/>
      <c r="AO11466" s="104"/>
      <c r="AP11466" s="104"/>
    </row>
    <row r="11467" spans="21:42" ht="15" customHeight="1" x14ac:dyDescent="0.25">
      <c r="U11467" s="104"/>
      <c r="AB11467" s="104"/>
      <c r="AC11467" s="104"/>
      <c r="AF11467" s="104"/>
      <c r="AG11467" s="104"/>
      <c r="AK11467" s="104"/>
      <c r="AL11467" s="104"/>
      <c r="AO11467" s="104"/>
      <c r="AP11467" s="104"/>
    </row>
    <row r="11468" spans="21:42" ht="15" customHeight="1" x14ac:dyDescent="0.25">
      <c r="U11468" s="104"/>
      <c r="AB11468" s="104"/>
      <c r="AC11468" s="104"/>
      <c r="AF11468" s="104"/>
      <c r="AG11468" s="104"/>
      <c r="AK11468" s="104"/>
      <c r="AL11468" s="104"/>
      <c r="AO11468" s="104"/>
      <c r="AP11468" s="104"/>
    </row>
    <row r="11469" spans="21:42" ht="15" customHeight="1" x14ac:dyDescent="0.25">
      <c r="U11469" s="104"/>
      <c r="AB11469" s="104"/>
      <c r="AC11469" s="104"/>
      <c r="AF11469" s="104"/>
      <c r="AG11469" s="104"/>
      <c r="AK11469" s="104"/>
      <c r="AL11469" s="104"/>
      <c r="AO11469" s="104"/>
      <c r="AP11469" s="104"/>
    </row>
    <row r="11470" spans="21:42" ht="15" customHeight="1" x14ac:dyDescent="0.25">
      <c r="U11470" s="104"/>
      <c r="AB11470" s="104"/>
      <c r="AC11470" s="104"/>
      <c r="AF11470" s="104"/>
      <c r="AG11470" s="104"/>
      <c r="AK11470" s="104"/>
      <c r="AL11470" s="104"/>
      <c r="AO11470" s="104"/>
      <c r="AP11470" s="104"/>
    </row>
    <row r="11471" spans="21:42" ht="15" customHeight="1" x14ac:dyDescent="0.25">
      <c r="U11471" s="104"/>
      <c r="AB11471" s="104"/>
      <c r="AC11471" s="104"/>
      <c r="AF11471" s="104"/>
      <c r="AG11471" s="104"/>
      <c r="AK11471" s="104"/>
      <c r="AL11471" s="104"/>
      <c r="AO11471" s="104"/>
      <c r="AP11471" s="104"/>
    </row>
    <row r="11472" spans="21:42" ht="15" customHeight="1" x14ac:dyDescent="0.25">
      <c r="U11472" s="104"/>
      <c r="AB11472" s="104"/>
      <c r="AC11472" s="104"/>
      <c r="AF11472" s="104"/>
      <c r="AG11472" s="104"/>
      <c r="AK11472" s="104"/>
      <c r="AL11472" s="104"/>
      <c r="AO11472" s="104"/>
      <c r="AP11472" s="104"/>
    </row>
    <row r="11473" spans="21:42" ht="15" customHeight="1" x14ac:dyDescent="0.25">
      <c r="U11473" s="104"/>
      <c r="AB11473" s="104"/>
      <c r="AC11473" s="104"/>
      <c r="AF11473" s="104"/>
      <c r="AG11473" s="104"/>
      <c r="AK11473" s="104"/>
      <c r="AL11473" s="104"/>
      <c r="AO11473" s="104"/>
      <c r="AP11473" s="104"/>
    </row>
    <row r="11474" spans="21:42" ht="15" customHeight="1" x14ac:dyDescent="0.25">
      <c r="U11474" s="104"/>
      <c r="AB11474" s="104"/>
      <c r="AC11474" s="104"/>
      <c r="AF11474" s="104"/>
      <c r="AG11474" s="104"/>
      <c r="AK11474" s="104"/>
      <c r="AL11474" s="104"/>
      <c r="AO11474" s="104"/>
      <c r="AP11474" s="104"/>
    </row>
    <row r="11475" spans="21:42" ht="15" customHeight="1" x14ac:dyDescent="0.25">
      <c r="U11475" s="104"/>
      <c r="AB11475" s="104"/>
      <c r="AC11475" s="104"/>
      <c r="AF11475" s="104"/>
      <c r="AG11475" s="104"/>
      <c r="AK11475" s="104"/>
      <c r="AL11475" s="104"/>
      <c r="AO11475" s="104"/>
      <c r="AP11475" s="104"/>
    </row>
    <row r="11476" spans="21:42" ht="15" customHeight="1" x14ac:dyDescent="0.25">
      <c r="U11476" s="104"/>
      <c r="AB11476" s="104"/>
      <c r="AC11476" s="104"/>
      <c r="AF11476" s="104"/>
      <c r="AG11476" s="104"/>
      <c r="AK11476" s="104"/>
      <c r="AL11476" s="104"/>
      <c r="AO11476" s="104"/>
      <c r="AP11476" s="104"/>
    </row>
    <row r="11477" spans="21:42" ht="15" customHeight="1" x14ac:dyDescent="0.25">
      <c r="U11477" s="104"/>
      <c r="AB11477" s="104"/>
      <c r="AC11477" s="104"/>
      <c r="AF11477" s="104"/>
      <c r="AG11477" s="104"/>
      <c r="AK11477" s="104"/>
      <c r="AL11477" s="104"/>
      <c r="AO11477" s="104"/>
      <c r="AP11477" s="104"/>
    </row>
    <row r="11478" spans="21:42" ht="15" customHeight="1" x14ac:dyDescent="0.25">
      <c r="U11478" s="104"/>
      <c r="AB11478" s="104"/>
      <c r="AC11478" s="104"/>
      <c r="AF11478" s="104"/>
      <c r="AG11478" s="104"/>
      <c r="AK11478" s="104"/>
      <c r="AL11478" s="104"/>
      <c r="AO11478" s="104"/>
      <c r="AP11478" s="104"/>
    </row>
    <row r="11479" spans="21:42" ht="15" customHeight="1" x14ac:dyDescent="0.25">
      <c r="U11479" s="104"/>
      <c r="AB11479" s="104"/>
      <c r="AC11479" s="104"/>
      <c r="AF11479" s="104"/>
      <c r="AG11479" s="104"/>
      <c r="AK11479" s="104"/>
      <c r="AL11479" s="104"/>
      <c r="AO11479" s="104"/>
      <c r="AP11479" s="104"/>
    </row>
    <row r="11480" spans="21:42" ht="15" customHeight="1" x14ac:dyDescent="0.25">
      <c r="U11480" s="104"/>
      <c r="AB11480" s="104"/>
      <c r="AC11480" s="104"/>
      <c r="AF11480" s="104"/>
      <c r="AG11480" s="104"/>
      <c r="AK11480" s="104"/>
      <c r="AL11480" s="104"/>
      <c r="AO11480" s="104"/>
      <c r="AP11480" s="104"/>
    </row>
    <row r="11481" spans="21:42" ht="15" customHeight="1" x14ac:dyDescent="0.25">
      <c r="U11481" s="104"/>
      <c r="AB11481" s="104"/>
      <c r="AC11481" s="104"/>
      <c r="AF11481" s="104"/>
      <c r="AG11481" s="104"/>
      <c r="AK11481" s="104"/>
      <c r="AL11481" s="104"/>
      <c r="AO11481" s="104"/>
      <c r="AP11481" s="104"/>
    </row>
    <row r="11482" spans="21:42" ht="15" customHeight="1" x14ac:dyDescent="0.25">
      <c r="U11482" s="104"/>
      <c r="AB11482" s="104"/>
      <c r="AC11482" s="104"/>
      <c r="AF11482" s="104"/>
      <c r="AG11482" s="104"/>
      <c r="AK11482" s="104"/>
      <c r="AL11482" s="104"/>
      <c r="AO11482" s="104"/>
      <c r="AP11482" s="104"/>
    </row>
    <row r="11483" spans="21:42" ht="15" customHeight="1" x14ac:dyDescent="0.25">
      <c r="U11483" s="104"/>
      <c r="AB11483" s="104"/>
      <c r="AC11483" s="104"/>
      <c r="AF11483" s="104"/>
      <c r="AG11483" s="104"/>
      <c r="AK11483" s="104"/>
      <c r="AL11483" s="104"/>
      <c r="AO11483" s="104"/>
      <c r="AP11483" s="104"/>
    </row>
    <row r="11484" spans="21:42" ht="15" customHeight="1" x14ac:dyDescent="0.25">
      <c r="U11484" s="104"/>
      <c r="AB11484" s="104"/>
      <c r="AC11484" s="104"/>
      <c r="AF11484" s="104"/>
      <c r="AG11484" s="104"/>
      <c r="AK11484" s="104"/>
      <c r="AL11484" s="104"/>
      <c r="AO11484" s="104"/>
      <c r="AP11484" s="104"/>
    </row>
    <row r="11485" spans="21:42" ht="15" customHeight="1" x14ac:dyDescent="0.25">
      <c r="U11485" s="104"/>
      <c r="AB11485" s="104"/>
      <c r="AC11485" s="104"/>
      <c r="AF11485" s="104"/>
      <c r="AG11485" s="104"/>
      <c r="AK11485" s="104"/>
      <c r="AL11485" s="104"/>
      <c r="AO11485" s="104"/>
      <c r="AP11485" s="104"/>
    </row>
    <row r="11486" spans="21:42" ht="15" customHeight="1" x14ac:dyDescent="0.25">
      <c r="U11486" s="104"/>
      <c r="AB11486" s="104"/>
      <c r="AC11486" s="104"/>
      <c r="AF11486" s="104"/>
      <c r="AG11486" s="104"/>
      <c r="AK11486" s="104"/>
      <c r="AL11486" s="104"/>
      <c r="AO11486" s="104"/>
      <c r="AP11486" s="104"/>
    </row>
    <row r="11487" spans="21:42" ht="15" customHeight="1" x14ac:dyDescent="0.25">
      <c r="U11487" s="104"/>
      <c r="AB11487" s="104"/>
      <c r="AC11487" s="104"/>
      <c r="AF11487" s="104"/>
      <c r="AG11487" s="104"/>
      <c r="AK11487" s="104"/>
      <c r="AL11487" s="104"/>
      <c r="AO11487" s="104"/>
      <c r="AP11487" s="104"/>
    </row>
    <row r="11488" spans="21:42" ht="15" customHeight="1" x14ac:dyDescent="0.25">
      <c r="U11488" s="104"/>
      <c r="AB11488" s="104"/>
      <c r="AC11488" s="104"/>
      <c r="AF11488" s="104"/>
      <c r="AG11488" s="104"/>
      <c r="AK11488" s="104"/>
      <c r="AL11488" s="104"/>
      <c r="AO11488" s="104"/>
      <c r="AP11488" s="104"/>
    </row>
    <row r="11489" spans="21:42" ht="15" customHeight="1" x14ac:dyDescent="0.25">
      <c r="U11489" s="104"/>
      <c r="AB11489" s="104"/>
      <c r="AC11489" s="104"/>
      <c r="AF11489" s="104"/>
      <c r="AG11489" s="104"/>
      <c r="AK11489" s="104"/>
      <c r="AL11489" s="104"/>
      <c r="AO11489" s="104"/>
      <c r="AP11489" s="104"/>
    </row>
    <row r="11490" spans="21:42" ht="15" customHeight="1" x14ac:dyDescent="0.25">
      <c r="U11490" s="104"/>
      <c r="AB11490" s="104"/>
      <c r="AC11490" s="104"/>
      <c r="AF11490" s="104"/>
      <c r="AG11490" s="104"/>
      <c r="AK11490" s="104"/>
      <c r="AL11490" s="104"/>
      <c r="AO11490" s="104"/>
      <c r="AP11490" s="104"/>
    </row>
    <row r="11491" spans="21:42" ht="15" customHeight="1" x14ac:dyDescent="0.25">
      <c r="U11491" s="104"/>
      <c r="AB11491" s="104"/>
      <c r="AC11491" s="104"/>
      <c r="AF11491" s="104"/>
      <c r="AG11491" s="104"/>
      <c r="AK11491" s="104"/>
      <c r="AL11491" s="104"/>
      <c r="AO11491" s="104"/>
      <c r="AP11491" s="104"/>
    </row>
    <row r="11492" spans="21:42" ht="15" customHeight="1" x14ac:dyDescent="0.25">
      <c r="U11492" s="104"/>
      <c r="AB11492" s="104"/>
      <c r="AC11492" s="104"/>
      <c r="AF11492" s="104"/>
      <c r="AG11492" s="104"/>
      <c r="AK11492" s="104"/>
      <c r="AL11492" s="104"/>
      <c r="AO11492" s="104"/>
      <c r="AP11492" s="104"/>
    </row>
    <row r="11493" spans="21:42" ht="15" customHeight="1" x14ac:dyDescent="0.25">
      <c r="U11493" s="104"/>
      <c r="AB11493" s="104"/>
      <c r="AC11493" s="104"/>
      <c r="AF11493" s="104"/>
      <c r="AG11493" s="104"/>
      <c r="AK11493" s="104"/>
      <c r="AL11493" s="104"/>
      <c r="AO11493" s="104"/>
      <c r="AP11493" s="104"/>
    </row>
    <row r="11494" spans="21:42" ht="15" customHeight="1" x14ac:dyDescent="0.25">
      <c r="U11494" s="104"/>
      <c r="AB11494" s="104"/>
      <c r="AC11494" s="104"/>
      <c r="AF11494" s="104"/>
      <c r="AG11494" s="104"/>
      <c r="AK11494" s="104"/>
      <c r="AL11494" s="104"/>
      <c r="AO11494" s="104"/>
      <c r="AP11494" s="104"/>
    </row>
    <row r="11495" spans="21:42" ht="15" customHeight="1" x14ac:dyDescent="0.25">
      <c r="U11495" s="104"/>
      <c r="AB11495" s="104"/>
      <c r="AC11495" s="104"/>
      <c r="AF11495" s="104"/>
      <c r="AG11495" s="104"/>
      <c r="AK11495" s="104"/>
      <c r="AL11495" s="104"/>
      <c r="AO11495" s="104"/>
      <c r="AP11495" s="104"/>
    </row>
    <row r="11496" spans="21:42" ht="15" customHeight="1" x14ac:dyDescent="0.25">
      <c r="U11496" s="104"/>
      <c r="AB11496" s="104"/>
      <c r="AC11496" s="104"/>
      <c r="AF11496" s="104"/>
      <c r="AG11496" s="104"/>
      <c r="AK11496" s="104"/>
      <c r="AL11496" s="104"/>
      <c r="AO11496" s="104"/>
      <c r="AP11496" s="104"/>
    </row>
    <row r="11497" spans="21:42" ht="15" customHeight="1" x14ac:dyDescent="0.25">
      <c r="U11497" s="104"/>
      <c r="AB11497" s="104"/>
      <c r="AC11497" s="104"/>
      <c r="AF11497" s="104"/>
      <c r="AG11497" s="104"/>
      <c r="AK11497" s="104"/>
      <c r="AL11497" s="104"/>
      <c r="AO11497" s="104"/>
      <c r="AP11497" s="104"/>
    </row>
    <row r="11498" spans="21:42" ht="15" customHeight="1" x14ac:dyDescent="0.25">
      <c r="U11498" s="104"/>
      <c r="AB11498" s="104"/>
      <c r="AC11498" s="104"/>
      <c r="AF11498" s="104"/>
      <c r="AG11498" s="104"/>
      <c r="AK11498" s="104"/>
      <c r="AL11498" s="104"/>
      <c r="AO11498" s="104"/>
      <c r="AP11498" s="104"/>
    </row>
    <row r="11499" spans="21:42" ht="15" customHeight="1" x14ac:dyDescent="0.25">
      <c r="U11499" s="104"/>
      <c r="AB11499" s="104"/>
      <c r="AC11499" s="104"/>
      <c r="AF11499" s="104"/>
      <c r="AG11499" s="104"/>
      <c r="AK11499" s="104"/>
      <c r="AL11499" s="104"/>
      <c r="AO11499" s="104"/>
      <c r="AP11499" s="104"/>
    </row>
    <row r="11500" spans="21:42" ht="15" customHeight="1" x14ac:dyDescent="0.25">
      <c r="U11500" s="104"/>
      <c r="AB11500" s="104"/>
      <c r="AC11500" s="104"/>
      <c r="AF11500" s="104"/>
      <c r="AG11500" s="104"/>
      <c r="AK11500" s="104"/>
      <c r="AL11500" s="104"/>
      <c r="AO11500" s="104"/>
      <c r="AP11500" s="104"/>
    </row>
    <row r="11501" spans="21:42" ht="15" customHeight="1" x14ac:dyDescent="0.25">
      <c r="U11501" s="104"/>
      <c r="AB11501" s="104"/>
      <c r="AC11501" s="104"/>
      <c r="AF11501" s="104"/>
      <c r="AG11501" s="104"/>
      <c r="AK11501" s="104"/>
      <c r="AL11501" s="104"/>
      <c r="AO11501" s="104"/>
      <c r="AP11501" s="104"/>
    </row>
    <row r="11502" spans="21:42" ht="15" customHeight="1" x14ac:dyDescent="0.25">
      <c r="U11502" s="104"/>
      <c r="AB11502" s="104"/>
      <c r="AC11502" s="104"/>
      <c r="AF11502" s="104"/>
      <c r="AG11502" s="104"/>
      <c r="AK11502" s="104"/>
      <c r="AL11502" s="104"/>
      <c r="AO11502" s="104"/>
      <c r="AP11502" s="104"/>
    </row>
    <row r="11503" spans="21:42" ht="15" customHeight="1" x14ac:dyDescent="0.25">
      <c r="U11503" s="104"/>
      <c r="AB11503" s="104"/>
      <c r="AC11503" s="104"/>
      <c r="AF11503" s="104"/>
      <c r="AG11503" s="104"/>
      <c r="AK11503" s="104"/>
      <c r="AL11503" s="104"/>
      <c r="AO11503" s="104"/>
      <c r="AP11503" s="104"/>
    </row>
    <row r="11504" spans="21:42" ht="15" customHeight="1" x14ac:dyDescent="0.25">
      <c r="U11504" s="104"/>
      <c r="AB11504" s="104"/>
      <c r="AC11504" s="104"/>
      <c r="AF11504" s="104"/>
      <c r="AG11504" s="104"/>
      <c r="AK11504" s="104"/>
      <c r="AL11504" s="104"/>
      <c r="AO11504" s="104"/>
      <c r="AP11504" s="104"/>
    </row>
    <row r="11505" spans="21:42" ht="15" customHeight="1" x14ac:dyDescent="0.25">
      <c r="U11505" s="104"/>
      <c r="AB11505" s="104"/>
      <c r="AC11505" s="104"/>
      <c r="AF11505" s="104"/>
      <c r="AG11505" s="104"/>
      <c r="AK11505" s="104"/>
      <c r="AL11505" s="104"/>
      <c r="AO11505" s="104"/>
      <c r="AP11505" s="104"/>
    </row>
    <row r="11506" spans="21:42" ht="15" customHeight="1" x14ac:dyDescent="0.25">
      <c r="U11506" s="104"/>
      <c r="AB11506" s="104"/>
      <c r="AC11506" s="104"/>
      <c r="AF11506" s="104"/>
      <c r="AG11506" s="104"/>
      <c r="AK11506" s="104"/>
      <c r="AL11506" s="104"/>
      <c r="AO11506" s="104"/>
      <c r="AP11506" s="104"/>
    </row>
    <row r="11507" spans="21:42" ht="15" customHeight="1" x14ac:dyDescent="0.25">
      <c r="U11507" s="104"/>
      <c r="AB11507" s="104"/>
      <c r="AC11507" s="104"/>
      <c r="AF11507" s="104"/>
      <c r="AG11507" s="104"/>
      <c r="AK11507" s="104"/>
      <c r="AL11507" s="104"/>
      <c r="AO11507" s="104"/>
      <c r="AP11507" s="104"/>
    </row>
    <row r="11508" spans="21:42" ht="15" customHeight="1" x14ac:dyDescent="0.25">
      <c r="U11508" s="104"/>
      <c r="AB11508" s="104"/>
      <c r="AC11508" s="104"/>
      <c r="AF11508" s="104"/>
      <c r="AG11508" s="104"/>
      <c r="AK11508" s="104"/>
      <c r="AL11508" s="104"/>
      <c r="AO11508" s="104"/>
      <c r="AP11508" s="104"/>
    </row>
    <row r="11509" spans="21:42" ht="15" customHeight="1" x14ac:dyDescent="0.25">
      <c r="U11509" s="104"/>
      <c r="AB11509" s="104"/>
      <c r="AC11509" s="104"/>
      <c r="AF11509" s="104"/>
      <c r="AG11509" s="104"/>
      <c r="AK11509" s="104"/>
      <c r="AL11509" s="104"/>
      <c r="AO11509" s="104"/>
      <c r="AP11509" s="104"/>
    </row>
    <row r="11510" spans="21:42" ht="15" customHeight="1" x14ac:dyDescent="0.25">
      <c r="U11510" s="104"/>
      <c r="AB11510" s="104"/>
      <c r="AC11510" s="104"/>
      <c r="AF11510" s="104"/>
      <c r="AG11510" s="104"/>
      <c r="AK11510" s="104"/>
      <c r="AL11510" s="104"/>
      <c r="AO11510" s="104"/>
      <c r="AP11510" s="104"/>
    </row>
    <row r="11511" spans="21:42" ht="15" customHeight="1" x14ac:dyDescent="0.25">
      <c r="U11511" s="104"/>
      <c r="AB11511" s="104"/>
      <c r="AC11511" s="104"/>
      <c r="AF11511" s="104"/>
      <c r="AG11511" s="104"/>
      <c r="AK11511" s="104"/>
      <c r="AL11511" s="104"/>
      <c r="AO11511" s="104"/>
      <c r="AP11511" s="104"/>
    </row>
    <row r="11512" spans="21:42" ht="15" customHeight="1" x14ac:dyDescent="0.25">
      <c r="U11512" s="104"/>
      <c r="AB11512" s="104"/>
      <c r="AC11512" s="104"/>
      <c r="AF11512" s="104"/>
      <c r="AG11512" s="104"/>
      <c r="AK11512" s="104"/>
      <c r="AL11512" s="104"/>
      <c r="AO11512" s="104"/>
      <c r="AP11512" s="104"/>
    </row>
    <row r="11513" spans="21:42" ht="15" customHeight="1" x14ac:dyDescent="0.25">
      <c r="U11513" s="104"/>
      <c r="AB11513" s="104"/>
      <c r="AC11513" s="104"/>
      <c r="AF11513" s="104"/>
      <c r="AG11513" s="104"/>
      <c r="AK11513" s="104"/>
      <c r="AL11513" s="104"/>
      <c r="AO11513" s="104"/>
      <c r="AP11513" s="104"/>
    </row>
    <row r="11514" spans="21:42" ht="15" customHeight="1" x14ac:dyDescent="0.25">
      <c r="U11514" s="104"/>
      <c r="AB11514" s="104"/>
      <c r="AC11514" s="104"/>
      <c r="AF11514" s="104"/>
      <c r="AG11514" s="104"/>
      <c r="AK11514" s="104"/>
      <c r="AL11514" s="104"/>
      <c r="AO11514" s="104"/>
      <c r="AP11514" s="104"/>
    </row>
    <row r="11515" spans="21:42" ht="15" customHeight="1" x14ac:dyDescent="0.25">
      <c r="U11515" s="104"/>
      <c r="AB11515" s="104"/>
      <c r="AC11515" s="104"/>
      <c r="AF11515" s="104"/>
      <c r="AG11515" s="104"/>
      <c r="AK11515" s="104"/>
      <c r="AL11515" s="104"/>
      <c r="AO11515" s="104"/>
      <c r="AP11515" s="104"/>
    </row>
    <row r="11516" spans="21:42" ht="15" customHeight="1" x14ac:dyDescent="0.25">
      <c r="U11516" s="104"/>
      <c r="AB11516" s="104"/>
      <c r="AC11516" s="104"/>
      <c r="AF11516" s="104"/>
      <c r="AG11516" s="104"/>
      <c r="AK11516" s="104"/>
      <c r="AL11516" s="104"/>
      <c r="AO11516" s="104"/>
      <c r="AP11516" s="104"/>
    </row>
    <row r="11517" spans="21:42" ht="15" customHeight="1" x14ac:dyDescent="0.25">
      <c r="U11517" s="104"/>
      <c r="AB11517" s="104"/>
      <c r="AC11517" s="104"/>
      <c r="AF11517" s="104"/>
      <c r="AG11517" s="104"/>
      <c r="AK11517" s="104"/>
      <c r="AL11517" s="104"/>
      <c r="AO11517" s="104"/>
      <c r="AP11517" s="104"/>
    </row>
    <row r="11518" spans="21:42" ht="15" customHeight="1" x14ac:dyDescent="0.25">
      <c r="U11518" s="104"/>
      <c r="AB11518" s="104"/>
      <c r="AC11518" s="104"/>
      <c r="AF11518" s="104"/>
      <c r="AG11518" s="104"/>
      <c r="AK11518" s="104"/>
      <c r="AL11518" s="104"/>
      <c r="AO11518" s="104"/>
      <c r="AP11518" s="104"/>
    </row>
    <row r="11519" spans="21:42" ht="15" customHeight="1" x14ac:dyDescent="0.25">
      <c r="U11519" s="104"/>
      <c r="AB11519" s="104"/>
      <c r="AC11519" s="104"/>
      <c r="AF11519" s="104"/>
      <c r="AG11519" s="104"/>
      <c r="AK11519" s="104"/>
      <c r="AL11519" s="104"/>
      <c r="AO11519" s="104"/>
      <c r="AP11519" s="104"/>
    </row>
    <row r="11520" spans="21:42" ht="15" customHeight="1" x14ac:dyDescent="0.25">
      <c r="U11520" s="104"/>
      <c r="AB11520" s="104"/>
      <c r="AC11520" s="104"/>
      <c r="AF11520" s="104"/>
      <c r="AG11520" s="104"/>
      <c r="AK11520" s="104"/>
      <c r="AL11520" s="104"/>
      <c r="AO11520" s="104"/>
      <c r="AP11520" s="104"/>
    </row>
    <row r="11521" spans="21:42" ht="15" customHeight="1" x14ac:dyDescent="0.25">
      <c r="U11521" s="104"/>
      <c r="AB11521" s="104"/>
      <c r="AC11521" s="104"/>
      <c r="AF11521" s="104"/>
      <c r="AG11521" s="104"/>
      <c r="AK11521" s="104"/>
      <c r="AL11521" s="104"/>
      <c r="AO11521" s="104"/>
      <c r="AP11521" s="104"/>
    </row>
    <row r="11522" spans="21:42" ht="15" customHeight="1" x14ac:dyDescent="0.25">
      <c r="U11522" s="104"/>
      <c r="AB11522" s="104"/>
      <c r="AC11522" s="104"/>
      <c r="AF11522" s="104"/>
      <c r="AG11522" s="104"/>
      <c r="AK11522" s="104"/>
      <c r="AL11522" s="104"/>
      <c r="AO11522" s="104"/>
      <c r="AP11522" s="104"/>
    </row>
    <row r="11523" spans="21:42" ht="15" customHeight="1" x14ac:dyDescent="0.25">
      <c r="U11523" s="104"/>
      <c r="AB11523" s="104"/>
      <c r="AC11523" s="104"/>
      <c r="AF11523" s="104"/>
      <c r="AG11523" s="104"/>
      <c r="AK11523" s="104"/>
      <c r="AL11523" s="104"/>
      <c r="AO11523" s="104"/>
      <c r="AP11523" s="104"/>
    </row>
    <row r="11524" spans="21:42" ht="15" customHeight="1" x14ac:dyDescent="0.25">
      <c r="U11524" s="104"/>
      <c r="AB11524" s="104"/>
      <c r="AC11524" s="104"/>
      <c r="AF11524" s="104"/>
      <c r="AG11524" s="104"/>
      <c r="AK11524" s="104"/>
      <c r="AL11524" s="104"/>
      <c r="AO11524" s="104"/>
      <c r="AP11524" s="104"/>
    </row>
    <row r="11525" spans="21:42" ht="15" customHeight="1" x14ac:dyDescent="0.25">
      <c r="U11525" s="104"/>
      <c r="AB11525" s="104"/>
      <c r="AC11525" s="104"/>
      <c r="AF11525" s="104"/>
      <c r="AG11525" s="104"/>
      <c r="AK11525" s="104"/>
      <c r="AL11525" s="104"/>
      <c r="AO11525" s="104"/>
      <c r="AP11525" s="104"/>
    </row>
    <row r="11526" spans="21:42" ht="15" customHeight="1" x14ac:dyDescent="0.25">
      <c r="U11526" s="104"/>
      <c r="AB11526" s="104"/>
      <c r="AC11526" s="104"/>
      <c r="AF11526" s="104"/>
      <c r="AG11526" s="104"/>
      <c r="AK11526" s="104"/>
      <c r="AL11526" s="104"/>
      <c r="AO11526" s="104"/>
      <c r="AP11526" s="104"/>
    </row>
    <row r="11527" spans="21:42" ht="15" customHeight="1" x14ac:dyDescent="0.25">
      <c r="U11527" s="104"/>
      <c r="AB11527" s="104"/>
      <c r="AC11527" s="104"/>
      <c r="AF11527" s="104"/>
      <c r="AG11527" s="104"/>
      <c r="AK11527" s="104"/>
      <c r="AL11527" s="104"/>
      <c r="AO11527" s="104"/>
      <c r="AP11527" s="104"/>
    </row>
    <row r="11528" spans="21:42" ht="15" customHeight="1" x14ac:dyDescent="0.25">
      <c r="U11528" s="104"/>
      <c r="AB11528" s="104"/>
      <c r="AC11528" s="104"/>
      <c r="AF11528" s="104"/>
      <c r="AG11528" s="104"/>
      <c r="AK11528" s="104"/>
      <c r="AL11528" s="104"/>
      <c r="AO11528" s="104"/>
      <c r="AP11528" s="104"/>
    </row>
    <row r="11529" spans="21:42" ht="15" customHeight="1" x14ac:dyDescent="0.25">
      <c r="U11529" s="104"/>
      <c r="AB11529" s="104"/>
      <c r="AC11529" s="104"/>
      <c r="AF11529" s="104"/>
      <c r="AG11529" s="104"/>
      <c r="AK11529" s="104"/>
      <c r="AL11529" s="104"/>
      <c r="AO11529" s="104"/>
      <c r="AP11529" s="104"/>
    </row>
    <row r="11530" spans="21:42" ht="15" customHeight="1" x14ac:dyDescent="0.25">
      <c r="U11530" s="104"/>
      <c r="AB11530" s="104"/>
      <c r="AC11530" s="104"/>
      <c r="AF11530" s="104"/>
      <c r="AG11530" s="104"/>
      <c r="AK11530" s="104"/>
      <c r="AL11530" s="104"/>
      <c r="AO11530" s="104"/>
      <c r="AP11530" s="104"/>
    </row>
    <row r="11531" spans="21:42" ht="15" customHeight="1" x14ac:dyDescent="0.25">
      <c r="U11531" s="104"/>
      <c r="AB11531" s="104"/>
      <c r="AC11531" s="104"/>
      <c r="AF11531" s="104"/>
      <c r="AG11531" s="104"/>
      <c r="AK11531" s="104"/>
      <c r="AL11531" s="104"/>
      <c r="AO11531" s="104"/>
      <c r="AP11531" s="104"/>
    </row>
    <row r="11532" spans="21:42" ht="15" customHeight="1" x14ac:dyDescent="0.25">
      <c r="U11532" s="104"/>
      <c r="AB11532" s="104"/>
      <c r="AC11532" s="104"/>
      <c r="AF11532" s="104"/>
      <c r="AG11532" s="104"/>
      <c r="AK11532" s="104"/>
      <c r="AL11532" s="104"/>
      <c r="AO11532" s="104"/>
      <c r="AP11532" s="104"/>
    </row>
    <row r="11533" spans="21:42" ht="15" customHeight="1" x14ac:dyDescent="0.25">
      <c r="U11533" s="104"/>
      <c r="AB11533" s="104"/>
      <c r="AC11533" s="104"/>
      <c r="AF11533" s="104"/>
      <c r="AG11533" s="104"/>
      <c r="AK11533" s="104"/>
      <c r="AL11533" s="104"/>
      <c r="AO11533" s="104"/>
      <c r="AP11533" s="104"/>
    </row>
    <row r="11534" spans="21:42" ht="15" customHeight="1" x14ac:dyDescent="0.25">
      <c r="U11534" s="104"/>
      <c r="AB11534" s="104"/>
      <c r="AC11534" s="104"/>
      <c r="AF11534" s="104"/>
      <c r="AG11534" s="104"/>
      <c r="AK11534" s="104"/>
      <c r="AL11534" s="104"/>
      <c r="AO11534" s="104"/>
      <c r="AP11534" s="104"/>
    </row>
    <row r="11535" spans="21:42" ht="15" customHeight="1" x14ac:dyDescent="0.25">
      <c r="U11535" s="104"/>
      <c r="AB11535" s="104"/>
      <c r="AC11535" s="104"/>
      <c r="AF11535" s="104"/>
      <c r="AG11535" s="104"/>
      <c r="AK11535" s="104"/>
      <c r="AL11535" s="104"/>
      <c r="AO11535" s="104"/>
      <c r="AP11535" s="104"/>
    </row>
    <row r="11536" spans="21:42" ht="15" customHeight="1" x14ac:dyDescent="0.25">
      <c r="U11536" s="104"/>
      <c r="AB11536" s="104"/>
      <c r="AC11536" s="104"/>
      <c r="AF11536" s="104"/>
      <c r="AG11536" s="104"/>
      <c r="AK11536" s="104"/>
      <c r="AL11536" s="104"/>
      <c r="AO11536" s="104"/>
      <c r="AP11536" s="104"/>
    </row>
    <row r="11537" spans="21:42" ht="15" customHeight="1" x14ac:dyDescent="0.25">
      <c r="U11537" s="104"/>
      <c r="AB11537" s="104"/>
      <c r="AC11537" s="104"/>
      <c r="AF11537" s="104"/>
      <c r="AG11537" s="104"/>
      <c r="AK11537" s="104"/>
      <c r="AL11537" s="104"/>
      <c r="AO11537" s="104"/>
      <c r="AP11537" s="104"/>
    </row>
    <row r="11538" spans="21:42" ht="15" customHeight="1" x14ac:dyDescent="0.25">
      <c r="U11538" s="104"/>
      <c r="AB11538" s="104"/>
      <c r="AC11538" s="104"/>
      <c r="AF11538" s="104"/>
      <c r="AG11538" s="104"/>
      <c r="AK11538" s="104"/>
      <c r="AL11538" s="104"/>
      <c r="AO11538" s="104"/>
      <c r="AP11538" s="104"/>
    </row>
    <row r="11539" spans="21:42" ht="15" customHeight="1" x14ac:dyDescent="0.25">
      <c r="U11539" s="104"/>
      <c r="AB11539" s="104"/>
      <c r="AC11539" s="104"/>
      <c r="AF11539" s="104"/>
      <c r="AG11539" s="104"/>
      <c r="AK11539" s="104"/>
      <c r="AL11539" s="104"/>
      <c r="AO11539" s="104"/>
      <c r="AP11539" s="104"/>
    </row>
    <row r="11540" spans="21:42" ht="15" customHeight="1" x14ac:dyDescent="0.25">
      <c r="U11540" s="104"/>
      <c r="AB11540" s="104"/>
      <c r="AC11540" s="104"/>
      <c r="AF11540" s="104"/>
      <c r="AG11540" s="104"/>
      <c r="AK11540" s="104"/>
      <c r="AL11540" s="104"/>
      <c r="AO11540" s="104"/>
      <c r="AP11540" s="104"/>
    </row>
    <row r="11541" spans="21:42" ht="15" customHeight="1" x14ac:dyDescent="0.25">
      <c r="U11541" s="104"/>
      <c r="AB11541" s="104"/>
      <c r="AC11541" s="104"/>
      <c r="AF11541" s="104"/>
      <c r="AG11541" s="104"/>
      <c r="AK11541" s="104"/>
      <c r="AL11541" s="104"/>
      <c r="AO11541" s="104"/>
      <c r="AP11541" s="104"/>
    </row>
    <row r="11542" spans="21:42" ht="15" customHeight="1" x14ac:dyDescent="0.25">
      <c r="U11542" s="104"/>
      <c r="AB11542" s="104"/>
      <c r="AC11542" s="104"/>
      <c r="AF11542" s="104"/>
      <c r="AG11542" s="104"/>
      <c r="AK11542" s="104"/>
      <c r="AL11542" s="104"/>
      <c r="AO11542" s="104"/>
      <c r="AP11542" s="104"/>
    </row>
    <row r="11543" spans="21:42" ht="15" customHeight="1" x14ac:dyDescent="0.25">
      <c r="U11543" s="104"/>
      <c r="AB11543" s="104"/>
      <c r="AC11543" s="104"/>
      <c r="AF11543" s="104"/>
      <c r="AG11543" s="104"/>
      <c r="AK11543" s="104"/>
      <c r="AL11543" s="104"/>
      <c r="AO11543" s="104"/>
      <c r="AP11543" s="104"/>
    </row>
    <row r="11544" spans="21:42" ht="15" customHeight="1" x14ac:dyDescent="0.25">
      <c r="U11544" s="104"/>
      <c r="AB11544" s="104"/>
      <c r="AC11544" s="104"/>
      <c r="AF11544" s="104"/>
      <c r="AG11544" s="104"/>
      <c r="AK11544" s="104"/>
      <c r="AL11544" s="104"/>
      <c r="AO11544" s="104"/>
      <c r="AP11544" s="104"/>
    </row>
    <row r="11545" spans="21:42" ht="15" customHeight="1" x14ac:dyDescent="0.25">
      <c r="U11545" s="104"/>
      <c r="AB11545" s="104"/>
      <c r="AC11545" s="104"/>
      <c r="AF11545" s="104"/>
      <c r="AG11545" s="104"/>
      <c r="AK11545" s="104"/>
      <c r="AL11545" s="104"/>
      <c r="AO11545" s="104"/>
      <c r="AP11545" s="104"/>
    </row>
    <row r="11546" spans="21:42" ht="15" customHeight="1" x14ac:dyDescent="0.25">
      <c r="U11546" s="104"/>
      <c r="AB11546" s="104"/>
      <c r="AC11546" s="104"/>
      <c r="AF11546" s="104"/>
      <c r="AG11546" s="104"/>
      <c r="AK11546" s="104"/>
      <c r="AL11546" s="104"/>
      <c r="AO11546" s="104"/>
      <c r="AP11546" s="104"/>
    </row>
    <row r="11547" spans="21:42" ht="15" customHeight="1" x14ac:dyDescent="0.25">
      <c r="U11547" s="104"/>
      <c r="AB11547" s="104"/>
      <c r="AC11547" s="104"/>
      <c r="AF11547" s="104"/>
      <c r="AG11547" s="104"/>
      <c r="AK11547" s="104"/>
      <c r="AL11547" s="104"/>
      <c r="AO11547" s="104"/>
      <c r="AP11547" s="104"/>
    </row>
    <row r="11548" spans="21:42" ht="15" customHeight="1" x14ac:dyDescent="0.25">
      <c r="U11548" s="104"/>
      <c r="AB11548" s="104"/>
      <c r="AC11548" s="104"/>
      <c r="AF11548" s="104"/>
      <c r="AG11548" s="104"/>
      <c r="AK11548" s="104"/>
      <c r="AL11548" s="104"/>
      <c r="AO11548" s="104"/>
      <c r="AP11548" s="104"/>
    </row>
    <row r="11549" spans="21:42" ht="15" customHeight="1" x14ac:dyDescent="0.25">
      <c r="U11549" s="104"/>
      <c r="AB11549" s="104"/>
      <c r="AC11549" s="104"/>
      <c r="AF11549" s="104"/>
      <c r="AG11549" s="104"/>
      <c r="AK11549" s="104"/>
      <c r="AL11549" s="104"/>
      <c r="AO11549" s="104"/>
      <c r="AP11549" s="104"/>
    </row>
    <row r="11550" spans="21:42" ht="15" customHeight="1" x14ac:dyDescent="0.25">
      <c r="U11550" s="104"/>
      <c r="AB11550" s="104"/>
      <c r="AC11550" s="104"/>
      <c r="AF11550" s="104"/>
      <c r="AG11550" s="104"/>
      <c r="AK11550" s="104"/>
      <c r="AL11550" s="104"/>
      <c r="AO11550" s="104"/>
      <c r="AP11550" s="104"/>
    </row>
    <row r="11551" spans="21:42" ht="15" customHeight="1" x14ac:dyDescent="0.25">
      <c r="U11551" s="104"/>
      <c r="AB11551" s="104"/>
      <c r="AC11551" s="104"/>
      <c r="AF11551" s="104"/>
      <c r="AG11551" s="104"/>
      <c r="AK11551" s="104"/>
      <c r="AL11551" s="104"/>
      <c r="AO11551" s="104"/>
      <c r="AP11551" s="104"/>
    </row>
    <row r="11552" spans="21:42" ht="15" customHeight="1" x14ac:dyDescent="0.25">
      <c r="U11552" s="104"/>
      <c r="AB11552" s="104"/>
      <c r="AC11552" s="104"/>
      <c r="AF11552" s="104"/>
      <c r="AG11552" s="104"/>
      <c r="AK11552" s="104"/>
      <c r="AL11552" s="104"/>
      <c r="AO11552" s="104"/>
      <c r="AP11552" s="104"/>
    </row>
    <row r="11553" spans="21:42" ht="15" customHeight="1" x14ac:dyDescent="0.25">
      <c r="U11553" s="104"/>
      <c r="AB11553" s="104"/>
      <c r="AC11553" s="104"/>
      <c r="AF11553" s="104"/>
      <c r="AG11553" s="104"/>
      <c r="AK11553" s="104"/>
      <c r="AL11553" s="104"/>
      <c r="AO11553" s="104"/>
      <c r="AP11553" s="104"/>
    </row>
    <row r="11554" spans="21:42" ht="15" customHeight="1" x14ac:dyDescent="0.25">
      <c r="U11554" s="104"/>
      <c r="AB11554" s="104"/>
      <c r="AC11554" s="104"/>
      <c r="AF11554" s="104"/>
      <c r="AG11554" s="104"/>
      <c r="AK11554" s="104"/>
      <c r="AL11554" s="104"/>
      <c r="AO11554" s="104"/>
      <c r="AP11554" s="104"/>
    </row>
    <row r="11555" spans="21:42" ht="15" customHeight="1" x14ac:dyDescent="0.25">
      <c r="U11555" s="104"/>
      <c r="AB11555" s="104"/>
      <c r="AC11555" s="104"/>
      <c r="AF11555" s="104"/>
      <c r="AG11555" s="104"/>
      <c r="AK11555" s="104"/>
      <c r="AL11555" s="104"/>
      <c r="AO11555" s="104"/>
      <c r="AP11555" s="104"/>
    </row>
    <row r="11556" spans="21:42" ht="15" customHeight="1" x14ac:dyDescent="0.25">
      <c r="U11556" s="104"/>
      <c r="AB11556" s="104"/>
      <c r="AC11556" s="104"/>
      <c r="AF11556" s="104"/>
      <c r="AG11556" s="104"/>
      <c r="AK11556" s="104"/>
      <c r="AL11556" s="104"/>
      <c r="AO11556" s="104"/>
      <c r="AP11556" s="104"/>
    </row>
    <row r="11557" spans="21:42" ht="15" customHeight="1" x14ac:dyDescent="0.25">
      <c r="U11557" s="104"/>
      <c r="AB11557" s="104"/>
      <c r="AC11557" s="104"/>
      <c r="AF11557" s="104"/>
      <c r="AG11557" s="104"/>
      <c r="AK11557" s="104"/>
      <c r="AL11557" s="104"/>
      <c r="AO11557" s="104"/>
      <c r="AP11557" s="104"/>
    </row>
    <row r="11558" spans="21:42" ht="15" customHeight="1" x14ac:dyDescent="0.25">
      <c r="U11558" s="104"/>
      <c r="AB11558" s="104"/>
      <c r="AC11558" s="104"/>
      <c r="AF11558" s="104"/>
      <c r="AG11558" s="104"/>
      <c r="AK11558" s="104"/>
      <c r="AL11558" s="104"/>
      <c r="AO11558" s="104"/>
      <c r="AP11558" s="104"/>
    </row>
    <row r="11559" spans="21:42" ht="15" customHeight="1" x14ac:dyDescent="0.25">
      <c r="U11559" s="104"/>
      <c r="AB11559" s="104"/>
      <c r="AC11559" s="104"/>
      <c r="AF11559" s="104"/>
      <c r="AG11559" s="104"/>
      <c r="AK11559" s="104"/>
      <c r="AL11559" s="104"/>
      <c r="AO11559" s="104"/>
      <c r="AP11559" s="104"/>
    </row>
    <row r="11560" spans="21:42" ht="15" customHeight="1" x14ac:dyDescent="0.25">
      <c r="U11560" s="104"/>
      <c r="AB11560" s="104"/>
      <c r="AC11560" s="104"/>
      <c r="AF11560" s="104"/>
      <c r="AG11560" s="104"/>
      <c r="AK11560" s="104"/>
      <c r="AL11560" s="104"/>
      <c r="AO11560" s="104"/>
      <c r="AP11560" s="104"/>
    </row>
    <row r="11561" spans="21:42" ht="15" customHeight="1" x14ac:dyDescent="0.25">
      <c r="U11561" s="104"/>
      <c r="AB11561" s="104"/>
      <c r="AC11561" s="104"/>
      <c r="AF11561" s="104"/>
      <c r="AG11561" s="104"/>
      <c r="AK11561" s="104"/>
      <c r="AL11561" s="104"/>
      <c r="AO11561" s="104"/>
      <c r="AP11561" s="104"/>
    </row>
    <row r="11562" spans="21:42" ht="15" customHeight="1" x14ac:dyDescent="0.25">
      <c r="U11562" s="104"/>
      <c r="AB11562" s="104"/>
      <c r="AC11562" s="104"/>
      <c r="AF11562" s="104"/>
      <c r="AG11562" s="104"/>
      <c r="AK11562" s="104"/>
      <c r="AL11562" s="104"/>
      <c r="AO11562" s="104"/>
      <c r="AP11562" s="104"/>
    </row>
    <row r="11563" spans="21:42" ht="15" customHeight="1" x14ac:dyDescent="0.25">
      <c r="U11563" s="104"/>
      <c r="AB11563" s="104"/>
      <c r="AC11563" s="104"/>
      <c r="AF11563" s="104"/>
      <c r="AG11563" s="104"/>
      <c r="AK11563" s="104"/>
      <c r="AL11563" s="104"/>
      <c r="AO11563" s="104"/>
      <c r="AP11563" s="104"/>
    </row>
    <row r="11564" spans="21:42" ht="15" customHeight="1" x14ac:dyDescent="0.25">
      <c r="U11564" s="104"/>
      <c r="AB11564" s="104"/>
      <c r="AC11564" s="104"/>
      <c r="AF11564" s="104"/>
      <c r="AG11564" s="104"/>
      <c r="AK11564" s="104"/>
      <c r="AL11564" s="104"/>
      <c r="AO11564" s="104"/>
      <c r="AP11564" s="104"/>
    </row>
    <row r="11565" spans="21:42" ht="15" customHeight="1" x14ac:dyDescent="0.25">
      <c r="U11565" s="104"/>
      <c r="AB11565" s="104"/>
      <c r="AC11565" s="104"/>
      <c r="AF11565" s="104"/>
      <c r="AG11565" s="104"/>
      <c r="AK11565" s="104"/>
      <c r="AL11565" s="104"/>
      <c r="AO11565" s="104"/>
      <c r="AP11565" s="104"/>
    </row>
    <row r="11566" spans="21:42" ht="15" customHeight="1" x14ac:dyDescent="0.25">
      <c r="U11566" s="104"/>
      <c r="AB11566" s="104"/>
      <c r="AC11566" s="104"/>
      <c r="AF11566" s="104"/>
      <c r="AG11566" s="104"/>
      <c r="AK11566" s="104"/>
      <c r="AL11566" s="104"/>
      <c r="AO11566" s="104"/>
      <c r="AP11566" s="104"/>
    </row>
    <row r="11567" spans="21:42" ht="15" customHeight="1" x14ac:dyDescent="0.25">
      <c r="U11567" s="104"/>
      <c r="AB11567" s="104"/>
      <c r="AC11567" s="104"/>
      <c r="AF11567" s="104"/>
      <c r="AG11567" s="104"/>
      <c r="AK11567" s="104"/>
      <c r="AL11567" s="104"/>
      <c r="AO11567" s="104"/>
      <c r="AP11567" s="104"/>
    </row>
    <row r="11568" spans="21:42" ht="15" customHeight="1" x14ac:dyDescent="0.25">
      <c r="U11568" s="104"/>
      <c r="AB11568" s="104"/>
      <c r="AC11568" s="104"/>
      <c r="AF11568" s="104"/>
      <c r="AG11568" s="104"/>
      <c r="AK11568" s="104"/>
      <c r="AL11568" s="104"/>
      <c r="AO11568" s="104"/>
      <c r="AP11568" s="104"/>
    </row>
    <row r="11569" spans="21:42" ht="15" customHeight="1" x14ac:dyDescent="0.25">
      <c r="U11569" s="104"/>
      <c r="AB11569" s="104"/>
      <c r="AC11569" s="104"/>
      <c r="AF11569" s="104"/>
      <c r="AG11569" s="104"/>
      <c r="AK11569" s="104"/>
      <c r="AL11569" s="104"/>
      <c r="AO11569" s="104"/>
      <c r="AP11569" s="104"/>
    </row>
    <row r="11570" spans="21:42" ht="15" customHeight="1" x14ac:dyDescent="0.25">
      <c r="U11570" s="104"/>
      <c r="AB11570" s="104"/>
      <c r="AC11570" s="104"/>
      <c r="AF11570" s="104"/>
      <c r="AG11570" s="104"/>
      <c r="AK11570" s="104"/>
      <c r="AL11570" s="104"/>
      <c r="AO11570" s="104"/>
      <c r="AP11570" s="104"/>
    </row>
    <row r="11571" spans="21:42" ht="15" customHeight="1" x14ac:dyDescent="0.25">
      <c r="U11571" s="104"/>
      <c r="AB11571" s="104"/>
      <c r="AC11571" s="104"/>
      <c r="AF11571" s="104"/>
      <c r="AG11571" s="104"/>
      <c r="AK11571" s="104"/>
      <c r="AL11571" s="104"/>
      <c r="AO11571" s="104"/>
      <c r="AP11571" s="104"/>
    </row>
    <row r="11572" spans="21:42" ht="15" customHeight="1" x14ac:dyDescent="0.25">
      <c r="U11572" s="104"/>
      <c r="AB11572" s="104"/>
      <c r="AC11572" s="104"/>
      <c r="AF11572" s="104"/>
      <c r="AG11572" s="104"/>
      <c r="AK11572" s="104"/>
      <c r="AL11572" s="104"/>
      <c r="AO11572" s="104"/>
      <c r="AP11572" s="104"/>
    </row>
    <row r="11573" spans="21:42" ht="15" customHeight="1" x14ac:dyDescent="0.25">
      <c r="U11573" s="104"/>
      <c r="AB11573" s="104"/>
      <c r="AC11573" s="104"/>
      <c r="AF11573" s="104"/>
      <c r="AG11573" s="104"/>
      <c r="AK11573" s="104"/>
      <c r="AL11573" s="104"/>
      <c r="AO11573" s="104"/>
      <c r="AP11573" s="104"/>
    </row>
    <row r="11574" spans="21:42" ht="15" customHeight="1" x14ac:dyDescent="0.25">
      <c r="U11574" s="104"/>
      <c r="AB11574" s="104"/>
      <c r="AC11574" s="104"/>
      <c r="AF11574" s="104"/>
      <c r="AG11574" s="104"/>
      <c r="AK11574" s="104"/>
      <c r="AL11574" s="104"/>
      <c r="AO11574" s="104"/>
      <c r="AP11574" s="104"/>
    </row>
    <row r="11575" spans="21:42" ht="15" customHeight="1" x14ac:dyDescent="0.25">
      <c r="U11575" s="104"/>
      <c r="AB11575" s="104"/>
      <c r="AC11575" s="104"/>
      <c r="AF11575" s="104"/>
      <c r="AG11575" s="104"/>
      <c r="AK11575" s="104"/>
      <c r="AL11575" s="104"/>
      <c r="AO11575" s="104"/>
      <c r="AP11575" s="104"/>
    </row>
    <row r="11576" spans="21:42" ht="15" customHeight="1" x14ac:dyDescent="0.25">
      <c r="U11576" s="104"/>
      <c r="AB11576" s="104"/>
      <c r="AC11576" s="104"/>
      <c r="AF11576" s="104"/>
      <c r="AG11576" s="104"/>
      <c r="AK11576" s="104"/>
      <c r="AL11576" s="104"/>
      <c r="AO11576" s="104"/>
      <c r="AP11576" s="104"/>
    </row>
    <row r="11577" spans="21:42" ht="15" customHeight="1" x14ac:dyDescent="0.25">
      <c r="U11577" s="104"/>
      <c r="AB11577" s="104"/>
      <c r="AC11577" s="104"/>
      <c r="AF11577" s="104"/>
      <c r="AG11577" s="104"/>
      <c r="AK11577" s="104"/>
      <c r="AL11577" s="104"/>
      <c r="AO11577" s="104"/>
      <c r="AP11577" s="104"/>
    </row>
    <row r="11578" spans="21:42" ht="15" customHeight="1" x14ac:dyDescent="0.25">
      <c r="U11578" s="104"/>
      <c r="AB11578" s="104"/>
      <c r="AC11578" s="104"/>
      <c r="AF11578" s="104"/>
      <c r="AG11578" s="104"/>
      <c r="AK11578" s="104"/>
      <c r="AL11578" s="104"/>
      <c r="AO11578" s="104"/>
      <c r="AP11578" s="104"/>
    </row>
    <row r="11579" spans="21:42" ht="15" customHeight="1" x14ac:dyDescent="0.25">
      <c r="U11579" s="104"/>
      <c r="AB11579" s="104"/>
      <c r="AC11579" s="104"/>
      <c r="AF11579" s="104"/>
      <c r="AG11579" s="104"/>
      <c r="AK11579" s="104"/>
      <c r="AL11579" s="104"/>
      <c r="AO11579" s="104"/>
      <c r="AP11579" s="104"/>
    </row>
    <row r="11580" spans="21:42" ht="15" customHeight="1" x14ac:dyDescent="0.25">
      <c r="U11580" s="104"/>
      <c r="AB11580" s="104"/>
      <c r="AC11580" s="104"/>
      <c r="AF11580" s="104"/>
      <c r="AG11580" s="104"/>
      <c r="AK11580" s="104"/>
      <c r="AL11580" s="104"/>
      <c r="AO11580" s="104"/>
      <c r="AP11580" s="104"/>
    </row>
    <row r="11581" spans="21:42" ht="15" customHeight="1" x14ac:dyDescent="0.25">
      <c r="U11581" s="104"/>
      <c r="AB11581" s="104"/>
      <c r="AC11581" s="104"/>
      <c r="AF11581" s="104"/>
      <c r="AG11581" s="104"/>
      <c r="AK11581" s="104"/>
      <c r="AL11581" s="104"/>
      <c r="AO11581" s="104"/>
      <c r="AP11581" s="104"/>
    </row>
    <row r="11582" spans="21:42" ht="15" customHeight="1" x14ac:dyDescent="0.25">
      <c r="U11582" s="104"/>
      <c r="AB11582" s="104"/>
      <c r="AC11582" s="104"/>
      <c r="AF11582" s="104"/>
      <c r="AG11582" s="104"/>
      <c r="AK11582" s="104"/>
      <c r="AL11582" s="104"/>
      <c r="AO11582" s="104"/>
      <c r="AP11582" s="104"/>
    </row>
    <row r="11583" spans="21:42" ht="15" customHeight="1" x14ac:dyDescent="0.25">
      <c r="U11583" s="104"/>
      <c r="AB11583" s="104"/>
      <c r="AC11583" s="104"/>
      <c r="AF11583" s="104"/>
      <c r="AG11583" s="104"/>
      <c r="AK11583" s="104"/>
      <c r="AL11583" s="104"/>
      <c r="AO11583" s="104"/>
      <c r="AP11583" s="104"/>
    </row>
    <row r="11584" spans="21:42" ht="15" customHeight="1" x14ac:dyDescent="0.25">
      <c r="U11584" s="104"/>
      <c r="AB11584" s="104"/>
      <c r="AC11584" s="104"/>
      <c r="AF11584" s="104"/>
      <c r="AG11584" s="104"/>
      <c r="AK11584" s="104"/>
      <c r="AL11584" s="104"/>
      <c r="AO11584" s="104"/>
      <c r="AP11584" s="104"/>
    </row>
    <row r="11585" spans="21:42" ht="15" customHeight="1" x14ac:dyDescent="0.25">
      <c r="U11585" s="104"/>
      <c r="AB11585" s="104"/>
      <c r="AC11585" s="104"/>
      <c r="AF11585" s="104"/>
      <c r="AG11585" s="104"/>
      <c r="AK11585" s="104"/>
      <c r="AL11585" s="104"/>
      <c r="AO11585" s="104"/>
      <c r="AP11585" s="104"/>
    </row>
    <row r="11586" spans="21:42" ht="15" customHeight="1" x14ac:dyDescent="0.25">
      <c r="U11586" s="104"/>
      <c r="AB11586" s="104"/>
      <c r="AC11586" s="104"/>
      <c r="AF11586" s="104"/>
      <c r="AG11586" s="104"/>
      <c r="AK11586" s="104"/>
      <c r="AL11586" s="104"/>
      <c r="AO11586" s="104"/>
      <c r="AP11586" s="104"/>
    </row>
    <row r="11587" spans="21:42" ht="15" customHeight="1" x14ac:dyDescent="0.25">
      <c r="U11587" s="104"/>
      <c r="AB11587" s="104"/>
      <c r="AC11587" s="104"/>
      <c r="AF11587" s="104"/>
      <c r="AG11587" s="104"/>
      <c r="AK11587" s="104"/>
      <c r="AL11587" s="104"/>
      <c r="AO11587" s="104"/>
      <c r="AP11587" s="104"/>
    </row>
    <row r="11588" spans="21:42" ht="15" customHeight="1" x14ac:dyDescent="0.25">
      <c r="U11588" s="104"/>
      <c r="AB11588" s="104"/>
      <c r="AC11588" s="104"/>
      <c r="AF11588" s="104"/>
      <c r="AG11588" s="104"/>
      <c r="AK11588" s="104"/>
      <c r="AL11588" s="104"/>
      <c r="AO11588" s="104"/>
      <c r="AP11588" s="104"/>
    </row>
    <row r="11589" spans="21:42" ht="15" customHeight="1" x14ac:dyDescent="0.25">
      <c r="U11589" s="104"/>
      <c r="AB11589" s="104"/>
      <c r="AC11589" s="104"/>
      <c r="AF11589" s="104"/>
      <c r="AG11589" s="104"/>
      <c r="AK11589" s="104"/>
      <c r="AL11589" s="104"/>
      <c r="AO11589" s="104"/>
      <c r="AP11589" s="104"/>
    </row>
    <row r="11590" spans="21:42" ht="15" customHeight="1" x14ac:dyDescent="0.25">
      <c r="U11590" s="104"/>
      <c r="AB11590" s="104"/>
      <c r="AC11590" s="104"/>
      <c r="AF11590" s="104"/>
      <c r="AG11590" s="104"/>
      <c r="AK11590" s="104"/>
      <c r="AL11590" s="104"/>
      <c r="AO11590" s="104"/>
      <c r="AP11590" s="104"/>
    </row>
    <row r="11591" spans="21:42" ht="15" customHeight="1" x14ac:dyDescent="0.25">
      <c r="U11591" s="104"/>
      <c r="AB11591" s="104"/>
      <c r="AC11591" s="104"/>
      <c r="AF11591" s="104"/>
      <c r="AG11591" s="104"/>
      <c r="AK11591" s="104"/>
      <c r="AL11591" s="104"/>
      <c r="AO11591" s="104"/>
      <c r="AP11591" s="104"/>
    </row>
    <row r="11592" spans="21:42" ht="15" customHeight="1" x14ac:dyDescent="0.25">
      <c r="U11592" s="104"/>
      <c r="AB11592" s="104"/>
      <c r="AC11592" s="104"/>
      <c r="AF11592" s="104"/>
      <c r="AG11592" s="104"/>
      <c r="AK11592" s="104"/>
      <c r="AL11592" s="104"/>
      <c r="AO11592" s="104"/>
      <c r="AP11592" s="104"/>
    </row>
    <row r="11593" spans="21:42" ht="15" customHeight="1" x14ac:dyDescent="0.25">
      <c r="U11593" s="104"/>
      <c r="AB11593" s="104"/>
      <c r="AC11593" s="104"/>
      <c r="AF11593" s="104"/>
      <c r="AG11593" s="104"/>
      <c r="AK11593" s="104"/>
      <c r="AL11593" s="104"/>
      <c r="AO11593" s="104"/>
      <c r="AP11593" s="104"/>
    </row>
    <row r="11594" spans="21:42" ht="15" customHeight="1" x14ac:dyDescent="0.25">
      <c r="U11594" s="104"/>
      <c r="AB11594" s="104"/>
      <c r="AC11594" s="104"/>
      <c r="AF11594" s="104"/>
      <c r="AG11594" s="104"/>
      <c r="AK11594" s="104"/>
      <c r="AL11594" s="104"/>
      <c r="AO11594" s="104"/>
      <c r="AP11594" s="104"/>
    </row>
    <row r="11595" spans="21:42" ht="15" customHeight="1" x14ac:dyDescent="0.25">
      <c r="U11595" s="104"/>
      <c r="AB11595" s="104"/>
      <c r="AC11595" s="104"/>
      <c r="AF11595" s="104"/>
      <c r="AG11595" s="104"/>
      <c r="AK11595" s="104"/>
      <c r="AL11595" s="104"/>
      <c r="AO11595" s="104"/>
      <c r="AP11595" s="104"/>
    </row>
    <row r="11596" spans="21:42" ht="15" customHeight="1" x14ac:dyDescent="0.25">
      <c r="U11596" s="104"/>
      <c r="AB11596" s="104"/>
      <c r="AC11596" s="104"/>
      <c r="AF11596" s="104"/>
      <c r="AG11596" s="104"/>
      <c r="AK11596" s="104"/>
      <c r="AL11596" s="104"/>
      <c r="AO11596" s="104"/>
      <c r="AP11596" s="104"/>
    </row>
    <row r="11597" spans="21:42" ht="15" customHeight="1" x14ac:dyDescent="0.25">
      <c r="U11597" s="104"/>
      <c r="AB11597" s="104"/>
      <c r="AC11597" s="104"/>
      <c r="AF11597" s="104"/>
      <c r="AG11597" s="104"/>
      <c r="AK11597" s="104"/>
      <c r="AL11597" s="104"/>
      <c r="AO11597" s="104"/>
      <c r="AP11597" s="104"/>
    </row>
    <row r="11598" spans="21:42" ht="15" customHeight="1" x14ac:dyDescent="0.25">
      <c r="U11598" s="104"/>
      <c r="AB11598" s="104"/>
      <c r="AC11598" s="104"/>
      <c r="AF11598" s="104"/>
      <c r="AG11598" s="104"/>
      <c r="AK11598" s="104"/>
      <c r="AL11598" s="104"/>
      <c r="AO11598" s="104"/>
      <c r="AP11598" s="104"/>
    </row>
    <row r="11599" spans="21:42" ht="15" customHeight="1" x14ac:dyDescent="0.25">
      <c r="U11599" s="104"/>
      <c r="AB11599" s="104"/>
      <c r="AC11599" s="104"/>
      <c r="AF11599" s="104"/>
      <c r="AG11599" s="104"/>
      <c r="AK11599" s="104"/>
      <c r="AL11599" s="104"/>
      <c r="AO11599" s="104"/>
      <c r="AP11599" s="104"/>
    </row>
    <row r="11600" spans="21:42" ht="15" customHeight="1" x14ac:dyDescent="0.25">
      <c r="U11600" s="104"/>
      <c r="AB11600" s="104"/>
      <c r="AC11600" s="104"/>
      <c r="AF11600" s="104"/>
      <c r="AG11600" s="104"/>
      <c r="AK11600" s="104"/>
      <c r="AL11600" s="104"/>
      <c r="AO11600" s="104"/>
      <c r="AP11600" s="104"/>
    </row>
    <row r="11601" spans="21:42" ht="15" customHeight="1" x14ac:dyDescent="0.25">
      <c r="U11601" s="104"/>
      <c r="AB11601" s="104"/>
      <c r="AC11601" s="104"/>
      <c r="AF11601" s="104"/>
      <c r="AG11601" s="104"/>
      <c r="AK11601" s="104"/>
      <c r="AL11601" s="104"/>
      <c r="AO11601" s="104"/>
      <c r="AP11601" s="104"/>
    </row>
    <row r="11602" spans="21:42" ht="15" customHeight="1" x14ac:dyDescent="0.25">
      <c r="U11602" s="104"/>
      <c r="AB11602" s="104"/>
      <c r="AC11602" s="104"/>
      <c r="AF11602" s="104"/>
      <c r="AG11602" s="104"/>
      <c r="AK11602" s="104"/>
      <c r="AL11602" s="104"/>
      <c r="AO11602" s="104"/>
      <c r="AP11602" s="104"/>
    </row>
    <row r="11603" spans="21:42" ht="15" customHeight="1" x14ac:dyDescent="0.25">
      <c r="U11603" s="104"/>
      <c r="AB11603" s="104"/>
      <c r="AC11603" s="104"/>
      <c r="AF11603" s="104"/>
      <c r="AG11603" s="104"/>
      <c r="AK11603" s="104"/>
      <c r="AL11603" s="104"/>
      <c r="AO11603" s="104"/>
      <c r="AP11603" s="104"/>
    </row>
    <row r="11604" spans="21:42" ht="15" customHeight="1" x14ac:dyDescent="0.25">
      <c r="U11604" s="104"/>
      <c r="AB11604" s="104"/>
      <c r="AC11604" s="104"/>
      <c r="AF11604" s="104"/>
      <c r="AG11604" s="104"/>
      <c r="AK11604" s="104"/>
      <c r="AL11604" s="104"/>
      <c r="AO11604" s="104"/>
      <c r="AP11604" s="104"/>
    </row>
    <row r="11605" spans="21:42" ht="15" customHeight="1" x14ac:dyDescent="0.25">
      <c r="U11605" s="104"/>
      <c r="AB11605" s="104"/>
      <c r="AC11605" s="104"/>
      <c r="AF11605" s="104"/>
      <c r="AG11605" s="104"/>
      <c r="AK11605" s="104"/>
      <c r="AL11605" s="104"/>
      <c r="AO11605" s="104"/>
      <c r="AP11605" s="104"/>
    </row>
    <row r="11606" spans="21:42" ht="15" customHeight="1" x14ac:dyDescent="0.25">
      <c r="U11606" s="104"/>
      <c r="AB11606" s="104"/>
      <c r="AC11606" s="104"/>
      <c r="AF11606" s="104"/>
      <c r="AG11606" s="104"/>
      <c r="AK11606" s="104"/>
      <c r="AL11606" s="104"/>
      <c r="AO11606" s="104"/>
      <c r="AP11606" s="104"/>
    </row>
    <row r="11607" spans="21:42" ht="15" customHeight="1" x14ac:dyDescent="0.25">
      <c r="U11607" s="104"/>
      <c r="AB11607" s="104"/>
      <c r="AC11607" s="104"/>
      <c r="AF11607" s="104"/>
      <c r="AG11607" s="104"/>
      <c r="AK11607" s="104"/>
      <c r="AL11607" s="104"/>
      <c r="AO11607" s="104"/>
      <c r="AP11607" s="104"/>
    </row>
    <row r="11608" spans="21:42" ht="15" customHeight="1" x14ac:dyDescent="0.25">
      <c r="U11608" s="104"/>
      <c r="AB11608" s="104"/>
      <c r="AC11608" s="104"/>
      <c r="AF11608" s="104"/>
      <c r="AG11608" s="104"/>
      <c r="AK11608" s="104"/>
      <c r="AL11608" s="104"/>
      <c r="AO11608" s="104"/>
      <c r="AP11608" s="104"/>
    </row>
    <row r="11609" spans="21:42" ht="15" customHeight="1" x14ac:dyDescent="0.25">
      <c r="U11609" s="104"/>
      <c r="AB11609" s="104"/>
      <c r="AC11609" s="104"/>
      <c r="AF11609" s="104"/>
      <c r="AG11609" s="104"/>
      <c r="AK11609" s="104"/>
      <c r="AL11609" s="104"/>
      <c r="AO11609" s="104"/>
      <c r="AP11609" s="104"/>
    </row>
    <row r="11610" spans="21:42" ht="15" customHeight="1" x14ac:dyDescent="0.25">
      <c r="U11610" s="104"/>
      <c r="AB11610" s="104"/>
      <c r="AC11610" s="104"/>
      <c r="AF11610" s="104"/>
      <c r="AG11610" s="104"/>
      <c r="AK11610" s="104"/>
      <c r="AL11610" s="104"/>
      <c r="AO11610" s="104"/>
      <c r="AP11610" s="104"/>
    </row>
    <row r="11611" spans="21:42" ht="15" customHeight="1" x14ac:dyDescent="0.25">
      <c r="U11611" s="104"/>
      <c r="AB11611" s="104"/>
      <c r="AC11611" s="104"/>
      <c r="AF11611" s="104"/>
      <c r="AG11611" s="104"/>
      <c r="AK11611" s="104"/>
      <c r="AL11611" s="104"/>
      <c r="AO11611" s="104"/>
      <c r="AP11611" s="104"/>
    </row>
    <row r="11612" spans="21:42" ht="15" customHeight="1" x14ac:dyDescent="0.25">
      <c r="U11612" s="104"/>
      <c r="AB11612" s="104"/>
      <c r="AC11612" s="104"/>
      <c r="AF11612" s="104"/>
      <c r="AG11612" s="104"/>
      <c r="AK11612" s="104"/>
      <c r="AL11612" s="104"/>
      <c r="AO11612" s="104"/>
      <c r="AP11612" s="104"/>
    </row>
    <row r="11613" spans="21:42" ht="15" customHeight="1" x14ac:dyDescent="0.25">
      <c r="U11613" s="104"/>
      <c r="AB11613" s="104"/>
      <c r="AC11613" s="104"/>
      <c r="AF11613" s="104"/>
      <c r="AG11613" s="104"/>
      <c r="AK11613" s="104"/>
      <c r="AL11613" s="104"/>
      <c r="AO11613" s="104"/>
      <c r="AP11613" s="104"/>
    </row>
    <row r="11614" spans="21:42" ht="15" customHeight="1" x14ac:dyDescent="0.25">
      <c r="U11614" s="104"/>
      <c r="AB11614" s="104"/>
      <c r="AC11614" s="104"/>
      <c r="AF11614" s="104"/>
      <c r="AG11614" s="104"/>
      <c r="AK11614" s="104"/>
      <c r="AL11614" s="104"/>
      <c r="AO11614" s="104"/>
      <c r="AP11614" s="104"/>
    </row>
    <row r="11615" spans="21:42" ht="15" customHeight="1" x14ac:dyDescent="0.25">
      <c r="U11615" s="104"/>
      <c r="AB11615" s="104"/>
      <c r="AC11615" s="104"/>
      <c r="AF11615" s="104"/>
      <c r="AG11615" s="104"/>
      <c r="AK11615" s="104"/>
      <c r="AL11615" s="104"/>
      <c r="AO11615" s="104"/>
      <c r="AP11615" s="104"/>
    </row>
    <row r="11616" spans="21:42" ht="15" customHeight="1" x14ac:dyDescent="0.25">
      <c r="U11616" s="104"/>
      <c r="AB11616" s="104"/>
      <c r="AC11616" s="104"/>
      <c r="AF11616" s="104"/>
      <c r="AG11616" s="104"/>
      <c r="AK11616" s="104"/>
      <c r="AL11616" s="104"/>
      <c r="AO11616" s="104"/>
      <c r="AP11616" s="104"/>
    </row>
    <row r="11617" spans="21:42" ht="15" customHeight="1" x14ac:dyDescent="0.25">
      <c r="U11617" s="104"/>
      <c r="AB11617" s="104"/>
      <c r="AC11617" s="104"/>
      <c r="AF11617" s="104"/>
      <c r="AG11617" s="104"/>
      <c r="AK11617" s="104"/>
      <c r="AL11617" s="104"/>
      <c r="AO11617" s="104"/>
      <c r="AP11617" s="104"/>
    </row>
    <row r="11618" spans="21:42" ht="15" customHeight="1" x14ac:dyDescent="0.25">
      <c r="U11618" s="104"/>
      <c r="AB11618" s="104"/>
      <c r="AC11618" s="104"/>
      <c r="AF11618" s="104"/>
      <c r="AG11618" s="104"/>
      <c r="AK11618" s="104"/>
      <c r="AL11618" s="104"/>
      <c r="AO11618" s="104"/>
      <c r="AP11618" s="104"/>
    </row>
    <row r="11619" spans="21:42" ht="15" customHeight="1" x14ac:dyDescent="0.25">
      <c r="U11619" s="104"/>
      <c r="AB11619" s="104"/>
      <c r="AC11619" s="104"/>
      <c r="AF11619" s="104"/>
      <c r="AG11619" s="104"/>
      <c r="AK11619" s="104"/>
      <c r="AL11619" s="104"/>
      <c r="AO11619" s="104"/>
      <c r="AP11619" s="104"/>
    </row>
    <row r="11620" spans="21:42" ht="15" customHeight="1" x14ac:dyDescent="0.25">
      <c r="U11620" s="104"/>
      <c r="AB11620" s="104"/>
      <c r="AC11620" s="104"/>
      <c r="AF11620" s="104"/>
      <c r="AG11620" s="104"/>
      <c r="AK11620" s="104"/>
      <c r="AL11620" s="104"/>
      <c r="AO11620" s="104"/>
      <c r="AP11620" s="104"/>
    </row>
    <row r="11621" spans="21:42" ht="15" customHeight="1" x14ac:dyDescent="0.25">
      <c r="U11621" s="104"/>
      <c r="AB11621" s="104"/>
      <c r="AC11621" s="104"/>
      <c r="AF11621" s="104"/>
      <c r="AG11621" s="104"/>
      <c r="AK11621" s="104"/>
      <c r="AL11621" s="104"/>
      <c r="AO11621" s="104"/>
      <c r="AP11621" s="104"/>
    </row>
    <row r="11622" spans="21:42" ht="15" customHeight="1" x14ac:dyDescent="0.25">
      <c r="U11622" s="104"/>
      <c r="AB11622" s="104"/>
      <c r="AC11622" s="104"/>
      <c r="AF11622" s="104"/>
      <c r="AG11622" s="104"/>
      <c r="AK11622" s="104"/>
      <c r="AL11622" s="104"/>
      <c r="AO11622" s="104"/>
      <c r="AP11622" s="104"/>
    </row>
    <row r="11623" spans="21:42" ht="15" customHeight="1" x14ac:dyDescent="0.25">
      <c r="U11623" s="104"/>
      <c r="AB11623" s="104"/>
      <c r="AC11623" s="104"/>
      <c r="AF11623" s="104"/>
      <c r="AG11623" s="104"/>
      <c r="AK11623" s="104"/>
      <c r="AL11623" s="104"/>
      <c r="AO11623" s="104"/>
      <c r="AP11623" s="104"/>
    </row>
    <row r="11624" spans="21:42" ht="15" customHeight="1" x14ac:dyDescent="0.25">
      <c r="U11624" s="104"/>
      <c r="AB11624" s="104"/>
      <c r="AC11624" s="104"/>
      <c r="AF11624" s="104"/>
      <c r="AG11624" s="104"/>
      <c r="AK11624" s="104"/>
      <c r="AL11624" s="104"/>
      <c r="AO11624" s="104"/>
      <c r="AP11624" s="104"/>
    </row>
    <row r="11625" spans="21:42" ht="15" customHeight="1" x14ac:dyDescent="0.25">
      <c r="U11625" s="104"/>
      <c r="AB11625" s="104"/>
      <c r="AC11625" s="104"/>
      <c r="AF11625" s="104"/>
      <c r="AG11625" s="104"/>
      <c r="AK11625" s="104"/>
      <c r="AL11625" s="104"/>
      <c r="AO11625" s="104"/>
      <c r="AP11625" s="104"/>
    </row>
    <row r="11626" spans="21:42" ht="15" customHeight="1" x14ac:dyDescent="0.25">
      <c r="U11626" s="104"/>
      <c r="AB11626" s="104"/>
      <c r="AC11626" s="104"/>
      <c r="AF11626" s="104"/>
      <c r="AG11626" s="104"/>
      <c r="AK11626" s="104"/>
      <c r="AL11626" s="104"/>
      <c r="AO11626" s="104"/>
      <c r="AP11626" s="104"/>
    </row>
    <row r="11627" spans="21:42" ht="15" customHeight="1" x14ac:dyDescent="0.25">
      <c r="U11627" s="104"/>
      <c r="AB11627" s="104"/>
      <c r="AC11627" s="104"/>
      <c r="AF11627" s="104"/>
      <c r="AG11627" s="104"/>
      <c r="AK11627" s="104"/>
      <c r="AL11627" s="104"/>
      <c r="AO11627" s="104"/>
      <c r="AP11627" s="104"/>
    </row>
    <row r="11628" spans="21:42" ht="15" customHeight="1" x14ac:dyDescent="0.25">
      <c r="U11628" s="104"/>
      <c r="AB11628" s="104"/>
      <c r="AC11628" s="104"/>
      <c r="AF11628" s="104"/>
      <c r="AG11628" s="104"/>
      <c r="AK11628" s="104"/>
      <c r="AL11628" s="104"/>
      <c r="AO11628" s="104"/>
      <c r="AP11628" s="104"/>
    </row>
    <row r="11629" spans="21:42" ht="15" customHeight="1" x14ac:dyDescent="0.25">
      <c r="U11629" s="104"/>
      <c r="AB11629" s="104"/>
      <c r="AC11629" s="104"/>
      <c r="AF11629" s="104"/>
      <c r="AG11629" s="104"/>
      <c r="AK11629" s="104"/>
      <c r="AL11629" s="104"/>
      <c r="AO11629" s="104"/>
      <c r="AP11629" s="104"/>
    </row>
    <row r="11630" spans="21:42" ht="15" customHeight="1" x14ac:dyDescent="0.25">
      <c r="U11630" s="104"/>
      <c r="AB11630" s="104"/>
      <c r="AC11630" s="104"/>
      <c r="AF11630" s="104"/>
      <c r="AG11630" s="104"/>
      <c r="AK11630" s="104"/>
      <c r="AL11630" s="104"/>
      <c r="AO11630" s="104"/>
      <c r="AP11630" s="104"/>
    </row>
    <row r="11631" spans="21:42" ht="15" customHeight="1" x14ac:dyDescent="0.25">
      <c r="U11631" s="104"/>
      <c r="AB11631" s="104"/>
      <c r="AC11631" s="104"/>
      <c r="AF11631" s="104"/>
      <c r="AG11631" s="104"/>
      <c r="AK11631" s="104"/>
      <c r="AL11631" s="104"/>
      <c r="AO11631" s="104"/>
      <c r="AP11631" s="104"/>
    </row>
    <row r="11632" spans="21:42" ht="15" customHeight="1" x14ac:dyDescent="0.25">
      <c r="U11632" s="104"/>
      <c r="AB11632" s="104"/>
      <c r="AC11632" s="104"/>
      <c r="AF11632" s="104"/>
      <c r="AG11632" s="104"/>
      <c r="AK11632" s="104"/>
      <c r="AL11632" s="104"/>
      <c r="AO11632" s="104"/>
      <c r="AP11632" s="104"/>
    </row>
    <row r="11633" spans="21:42" ht="15" customHeight="1" x14ac:dyDescent="0.25">
      <c r="U11633" s="104"/>
      <c r="AB11633" s="104"/>
      <c r="AC11633" s="104"/>
      <c r="AF11633" s="104"/>
      <c r="AG11633" s="104"/>
      <c r="AK11633" s="104"/>
      <c r="AL11633" s="104"/>
      <c r="AO11633" s="104"/>
      <c r="AP11633" s="104"/>
    </row>
    <row r="11634" spans="21:42" ht="15" customHeight="1" x14ac:dyDescent="0.25">
      <c r="U11634" s="104"/>
      <c r="AB11634" s="104"/>
      <c r="AC11634" s="104"/>
      <c r="AF11634" s="104"/>
      <c r="AG11634" s="104"/>
      <c r="AK11634" s="104"/>
      <c r="AL11634" s="104"/>
      <c r="AO11634" s="104"/>
      <c r="AP11634" s="104"/>
    </row>
    <row r="11635" spans="21:42" ht="15" customHeight="1" x14ac:dyDescent="0.25">
      <c r="U11635" s="104"/>
      <c r="AB11635" s="104"/>
      <c r="AC11635" s="104"/>
      <c r="AF11635" s="104"/>
      <c r="AG11635" s="104"/>
      <c r="AK11635" s="104"/>
      <c r="AL11635" s="104"/>
      <c r="AO11635" s="104"/>
      <c r="AP11635" s="104"/>
    </row>
    <row r="11636" spans="21:42" ht="15" customHeight="1" x14ac:dyDescent="0.25">
      <c r="U11636" s="104"/>
      <c r="AB11636" s="104"/>
      <c r="AC11636" s="104"/>
      <c r="AF11636" s="104"/>
      <c r="AG11636" s="104"/>
      <c r="AK11636" s="104"/>
      <c r="AL11636" s="104"/>
      <c r="AO11636" s="104"/>
      <c r="AP11636" s="104"/>
    </row>
    <row r="11637" spans="21:42" ht="15" customHeight="1" x14ac:dyDescent="0.25">
      <c r="U11637" s="104"/>
      <c r="AB11637" s="104"/>
      <c r="AC11637" s="104"/>
      <c r="AF11637" s="104"/>
      <c r="AG11637" s="104"/>
      <c r="AK11637" s="104"/>
      <c r="AL11637" s="104"/>
      <c r="AO11637" s="104"/>
      <c r="AP11637" s="104"/>
    </row>
    <row r="11638" spans="21:42" ht="15" customHeight="1" x14ac:dyDescent="0.25">
      <c r="U11638" s="104"/>
      <c r="AB11638" s="104"/>
      <c r="AC11638" s="104"/>
      <c r="AF11638" s="104"/>
      <c r="AG11638" s="104"/>
      <c r="AK11638" s="104"/>
      <c r="AL11638" s="104"/>
      <c r="AO11638" s="104"/>
      <c r="AP11638" s="104"/>
    </row>
    <row r="11639" spans="21:42" ht="15" customHeight="1" x14ac:dyDescent="0.25">
      <c r="U11639" s="104"/>
      <c r="AB11639" s="104"/>
      <c r="AC11639" s="104"/>
      <c r="AF11639" s="104"/>
      <c r="AG11639" s="104"/>
      <c r="AK11639" s="104"/>
      <c r="AL11639" s="104"/>
      <c r="AO11639" s="104"/>
      <c r="AP11639" s="104"/>
    </row>
    <row r="11640" spans="21:42" ht="15" customHeight="1" x14ac:dyDescent="0.25">
      <c r="U11640" s="104"/>
      <c r="AB11640" s="104"/>
      <c r="AC11640" s="104"/>
      <c r="AF11640" s="104"/>
      <c r="AG11640" s="104"/>
      <c r="AK11640" s="104"/>
      <c r="AL11640" s="104"/>
      <c r="AO11640" s="104"/>
      <c r="AP11640" s="104"/>
    </row>
    <row r="11641" spans="21:42" ht="15" customHeight="1" x14ac:dyDescent="0.25">
      <c r="U11641" s="104"/>
      <c r="AB11641" s="104"/>
      <c r="AC11641" s="104"/>
      <c r="AF11641" s="104"/>
      <c r="AG11641" s="104"/>
      <c r="AK11641" s="104"/>
      <c r="AL11641" s="104"/>
      <c r="AO11641" s="104"/>
      <c r="AP11641" s="104"/>
    </row>
    <row r="11642" spans="21:42" ht="15" customHeight="1" x14ac:dyDescent="0.25">
      <c r="U11642" s="104"/>
      <c r="AB11642" s="104"/>
      <c r="AC11642" s="104"/>
      <c r="AF11642" s="104"/>
      <c r="AG11642" s="104"/>
      <c r="AK11642" s="104"/>
      <c r="AL11642" s="104"/>
      <c r="AO11642" s="104"/>
      <c r="AP11642" s="104"/>
    </row>
    <row r="11643" spans="21:42" ht="15" customHeight="1" x14ac:dyDescent="0.25">
      <c r="U11643" s="104"/>
      <c r="AB11643" s="104"/>
      <c r="AC11643" s="104"/>
      <c r="AF11643" s="104"/>
      <c r="AG11643" s="104"/>
      <c r="AK11643" s="104"/>
      <c r="AL11643" s="104"/>
      <c r="AO11643" s="104"/>
      <c r="AP11643" s="104"/>
    </row>
    <row r="11644" spans="21:42" ht="15" customHeight="1" x14ac:dyDescent="0.25">
      <c r="U11644" s="104"/>
      <c r="AB11644" s="104"/>
      <c r="AC11644" s="104"/>
      <c r="AF11644" s="104"/>
      <c r="AG11644" s="104"/>
      <c r="AK11644" s="104"/>
      <c r="AL11644" s="104"/>
      <c r="AO11644" s="104"/>
      <c r="AP11644" s="104"/>
    </row>
    <row r="11645" spans="21:42" ht="15" customHeight="1" x14ac:dyDescent="0.25">
      <c r="U11645" s="104"/>
      <c r="AB11645" s="104"/>
      <c r="AC11645" s="104"/>
      <c r="AF11645" s="104"/>
      <c r="AG11645" s="104"/>
      <c r="AK11645" s="104"/>
      <c r="AL11645" s="104"/>
      <c r="AO11645" s="104"/>
      <c r="AP11645" s="104"/>
    </row>
    <row r="11646" spans="21:42" ht="15" customHeight="1" x14ac:dyDescent="0.25">
      <c r="U11646" s="104"/>
      <c r="AB11646" s="104"/>
      <c r="AC11646" s="104"/>
      <c r="AF11646" s="104"/>
      <c r="AG11646" s="104"/>
      <c r="AK11646" s="104"/>
      <c r="AL11646" s="104"/>
      <c r="AO11646" s="104"/>
      <c r="AP11646" s="104"/>
    </row>
    <row r="11647" spans="21:42" ht="15" customHeight="1" x14ac:dyDescent="0.25">
      <c r="U11647" s="104"/>
      <c r="AB11647" s="104"/>
      <c r="AC11647" s="104"/>
      <c r="AF11647" s="104"/>
      <c r="AG11647" s="104"/>
      <c r="AK11647" s="104"/>
      <c r="AL11647" s="104"/>
      <c r="AO11647" s="104"/>
      <c r="AP11647" s="104"/>
    </row>
    <row r="11648" spans="21:42" ht="15" customHeight="1" x14ac:dyDescent="0.25">
      <c r="U11648" s="104"/>
      <c r="AB11648" s="104"/>
      <c r="AC11648" s="104"/>
      <c r="AF11648" s="104"/>
      <c r="AG11648" s="104"/>
      <c r="AK11648" s="104"/>
      <c r="AL11648" s="104"/>
      <c r="AO11648" s="104"/>
      <c r="AP11648" s="104"/>
    </row>
    <row r="11649" spans="21:42" ht="15" customHeight="1" x14ac:dyDescent="0.25">
      <c r="U11649" s="104"/>
      <c r="AB11649" s="104"/>
      <c r="AC11649" s="104"/>
      <c r="AF11649" s="104"/>
      <c r="AG11649" s="104"/>
      <c r="AK11649" s="104"/>
      <c r="AL11649" s="104"/>
      <c r="AO11649" s="104"/>
      <c r="AP11649" s="104"/>
    </row>
    <row r="11650" spans="21:42" ht="15" customHeight="1" x14ac:dyDescent="0.25">
      <c r="U11650" s="104"/>
      <c r="AB11650" s="104"/>
      <c r="AC11650" s="104"/>
      <c r="AF11650" s="104"/>
      <c r="AG11650" s="104"/>
      <c r="AK11650" s="104"/>
      <c r="AL11650" s="104"/>
      <c r="AO11650" s="104"/>
      <c r="AP11650" s="104"/>
    </row>
    <row r="11651" spans="21:42" ht="15" customHeight="1" x14ac:dyDescent="0.25">
      <c r="U11651" s="104"/>
      <c r="AB11651" s="104"/>
      <c r="AC11651" s="104"/>
      <c r="AF11651" s="104"/>
      <c r="AG11651" s="104"/>
      <c r="AK11651" s="104"/>
      <c r="AL11651" s="104"/>
      <c r="AO11651" s="104"/>
      <c r="AP11651" s="104"/>
    </row>
    <row r="11652" spans="21:42" ht="15" customHeight="1" x14ac:dyDescent="0.25">
      <c r="U11652" s="104"/>
      <c r="AB11652" s="104"/>
      <c r="AC11652" s="104"/>
      <c r="AF11652" s="104"/>
      <c r="AG11652" s="104"/>
      <c r="AK11652" s="104"/>
      <c r="AL11652" s="104"/>
      <c r="AO11652" s="104"/>
      <c r="AP11652" s="104"/>
    </row>
    <row r="11653" spans="21:42" ht="15" customHeight="1" x14ac:dyDescent="0.25">
      <c r="U11653" s="104"/>
      <c r="AB11653" s="104"/>
      <c r="AC11653" s="104"/>
      <c r="AF11653" s="104"/>
      <c r="AG11653" s="104"/>
      <c r="AK11653" s="104"/>
      <c r="AL11653" s="104"/>
      <c r="AO11653" s="104"/>
      <c r="AP11653" s="104"/>
    </row>
    <row r="11654" spans="21:42" ht="15" customHeight="1" x14ac:dyDescent="0.25">
      <c r="U11654" s="104"/>
      <c r="AB11654" s="104"/>
      <c r="AC11654" s="104"/>
      <c r="AF11654" s="104"/>
      <c r="AG11654" s="104"/>
      <c r="AK11654" s="104"/>
      <c r="AL11654" s="104"/>
      <c r="AO11654" s="104"/>
      <c r="AP11654" s="104"/>
    </row>
    <row r="11655" spans="21:42" ht="15" customHeight="1" x14ac:dyDescent="0.25">
      <c r="U11655" s="104"/>
      <c r="AB11655" s="104"/>
      <c r="AC11655" s="104"/>
      <c r="AF11655" s="104"/>
      <c r="AG11655" s="104"/>
      <c r="AK11655" s="104"/>
      <c r="AL11655" s="104"/>
      <c r="AO11655" s="104"/>
      <c r="AP11655" s="104"/>
    </row>
    <row r="11656" spans="21:42" ht="15" customHeight="1" x14ac:dyDescent="0.25">
      <c r="U11656" s="104"/>
      <c r="AB11656" s="104"/>
      <c r="AC11656" s="104"/>
      <c r="AF11656" s="104"/>
      <c r="AG11656" s="104"/>
      <c r="AK11656" s="104"/>
      <c r="AL11656" s="104"/>
      <c r="AO11656" s="104"/>
      <c r="AP11656" s="104"/>
    </row>
    <row r="11657" spans="21:42" ht="15" customHeight="1" x14ac:dyDescent="0.25">
      <c r="U11657" s="104"/>
      <c r="AB11657" s="104"/>
      <c r="AC11657" s="104"/>
      <c r="AF11657" s="104"/>
      <c r="AG11657" s="104"/>
      <c r="AK11657" s="104"/>
      <c r="AL11657" s="104"/>
      <c r="AO11657" s="104"/>
      <c r="AP11657" s="104"/>
    </row>
    <row r="11658" spans="21:42" ht="15" customHeight="1" x14ac:dyDescent="0.25">
      <c r="U11658" s="104"/>
      <c r="AB11658" s="104"/>
      <c r="AC11658" s="104"/>
      <c r="AF11658" s="104"/>
      <c r="AG11658" s="104"/>
      <c r="AK11658" s="104"/>
      <c r="AL11658" s="104"/>
      <c r="AO11658" s="104"/>
      <c r="AP11658" s="104"/>
    </row>
    <row r="11659" spans="21:42" ht="15" customHeight="1" x14ac:dyDescent="0.25">
      <c r="U11659" s="104"/>
      <c r="AB11659" s="104"/>
      <c r="AC11659" s="104"/>
      <c r="AF11659" s="104"/>
      <c r="AG11659" s="104"/>
      <c r="AK11659" s="104"/>
      <c r="AL11659" s="104"/>
      <c r="AO11659" s="104"/>
      <c r="AP11659" s="104"/>
    </row>
    <row r="11660" spans="21:42" ht="15" customHeight="1" x14ac:dyDescent="0.25">
      <c r="U11660" s="104"/>
      <c r="AB11660" s="104"/>
      <c r="AC11660" s="104"/>
      <c r="AF11660" s="104"/>
      <c r="AG11660" s="104"/>
      <c r="AK11660" s="104"/>
      <c r="AL11660" s="104"/>
      <c r="AO11660" s="104"/>
      <c r="AP11660" s="104"/>
    </row>
    <row r="11661" spans="21:42" ht="15" customHeight="1" x14ac:dyDescent="0.25">
      <c r="U11661" s="104"/>
      <c r="AB11661" s="104"/>
      <c r="AC11661" s="104"/>
      <c r="AF11661" s="104"/>
      <c r="AG11661" s="104"/>
      <c r="AK11661" s="104"/>
      <c r="AL11661" s="104"/>
      <c r="AO11661" s="104"/>
      <c r="AP11661" s="104"/>
    </row>
    <row r="11662" spans="21:42" ht="15" customHeight="1" x14ac:dyDescent="0.25">
      <c r="U11662" s="104"/>
      <c r="AB11662" s="104"/>
      <c r="AC11662" s="104"/>
      <c r="AF11662" s="104"/>
      <c r="AG11662" s="104"/>
      <c r="AK11662" s="104"/>
      <c r="AL11662" s="104"/>
      <c r="AO11662" s="104"/>
      <c r="AP11662" s="104"/>
    </row>
    <row r="11663" spans="21:42" ht="15" customHeight="1" x14ac:dyDescent="0.25">
      <c r="U11663" s="104"/>
      <c r="AB11663" s="104"/>
      <c r="AC11663" s="104"/>
      <c r="AF11663" s="104"/>
      <c r="AG11663" s="104"/>
      <c r="AK11663" s="104"/>
      <c r="AL11663" s="104"/>
      <c r="AO11663" s="104"/>
      <c r="AP11663" s="104"/>
    </row>
    <row r="11664" spans="21:42" ht="15" customHeight="1" x14ac:dyDescent="0.25">
      <c r="U11664" s="104"/>
      <c r="AB11664" s="104"/>
      <c r="AC11664" s="104"/>
      <c r="AF11664" s="104"/>
      <c r="AG11664" s="104"/>
      <c r="AK11664" s="104"/>
      <c r="AL11664" s="104"/>
      <c r="AO11664" s="104"/>
      <c r="AP11664" s="104"/>
    </row>
    <row r="11665" spans="21:42" ht="15" customHeight="1" x14ac:dyDescent="0.25">
      <c r="U11665" s="104"/>
      <c r="AB11665" s="104"/>
      <c r="AC11665" s="104"/>
      <c r="AF11665" s="104"/>
      <c r="AG11665" s="104"/>
      <c r="AK11665" s="104"/>
      <c r="AL11665" s="104"/>
      <c r="AO11665" s="104"/>
      <c r="AP11665" s="104"/>
    </row>
    <row r="11666" spans="21:42" ht="15" customHeight="1" x14ac:dyDescent="0.25">
      <c r="U11666" s="104"/>
      <c r="AB11666" s="104"/>
      <c r="AC11666" s="104"/>
      <c r="AF11666" s="104"/>
      <c r="AG11666" s="104"/>
      <c r="AK11666" s="104"/>
      <c r="AL11666" s="104"/>
      <c r="AO11666" s="104"/>
      <c r="AP11666" s="104"/>
    </row>
    <row r="11667" spans="21:42" ht="15" customHeight="1" x14ac:dyDescent="0.25">
      <c r="U11667" s="104"/>
      <c r="AB11667" s="104"/>
      <c r="AC11667" s="104"/>
      <c r="AF11667" s="104"/>
      <c r="AG11667" s="104"/>
      <c r="AK11667" s="104"/>
      <c r="AL11667" s="104"/>
      <c r="AO11667" s="104"/>
      <c r="AP11667" s="104"/>
    </row>
    <row r="11668" spans="21:42" ht="15" customHeight="1" x14ac:dyDescent="0.25">
      <c r="U11668" s="104"/>
      <c r="AB11668" s="104"/>
      <c r="AC11668" s="104"/>
      <c r="AF11668" s="104"/>
      <c r="AG11668" s="104"/>
      <c r="AK11668" s="104"/>
      <c r="AL11668" s="104"/>
      <c r="AO11668" s="104"/>
      <c r="AP11668" s="104"/>
    </row>
    <row r="11669" spans="21:42" ht="15" customHeight="1" x14ac:dyDescent="0.25">
      <c r="U11669" s="104"/>
      <c r="AB11669" s="104"/>
      <c r="AC11669" s="104"/>
      <c r="AF11669" s="104"/>
      <c r="AG11669" s="104"/>
      <c r="AK11669" s="104"/>
      <c r="AL11669" s="104"/>
      <c r="AO11669" s="104"/>
      <c r="AP11669" s="104"/>
    </row>
    <row r="11670" spans="21:42" ht="15" customHeight="1" x14ac:dyDescent="0.25">
      <c r="U11670" s="104"/>
      <c r="AB11670" s="104"/>
      <c r="AC11670" s="104"/>
      <c r="AF11670" s="104"/>
      <c r="AG11670" s="104"/>
      <c r="AK11670" s="104"/>
      <c r="AL11670" s="104"/>
      <c r="AO11670" s="104"/>
      <c r="AP11670" s="104"/>
    </row>
    <row r="11671" spans="21:42" ht="15" customHeight="1" x14ac:dyDescent="0.25">
      <c r="U11671" s="104"/>
      <c r="AB11671" s="104"/>
      <c r="AC11671" s="104"/>
      <c r="AF11671" s="104"/>
      <c r="AG11671" s="104"/>
      <c r="AK11671" s="104"/>
      <c r="AL11671" s="104"/>
      <c r="AO11671" s="104"/>
      <c r="AP11671" s="104"/>
    </row>
    <row r="11672" spans="21:42" ht="15" customHeight="1" x14ac:dyDescent="0.25">
      <c r="U11672" s="104"/>
      <c r="AB11672" s="104"/>
      <c r="AC11672" s="104"/>
      <c r="AF11672" s="104"/>
      <c r="AG11672" s="104"/>
      <c r="AK11672" s="104"/>
      <c r="AL11672" s="104"/>
      <c r="AO11672" s="104"/>
      <c r="AP11672" s="104"/>
    </row>
    <row r="11673" spans="21:42" ht="15" customHeight="1" x14ac:dyDescent="0.25">
      <c r="U11673" s="104"/>
      <c r="AB11673" s="104"/>
      <c r="AC11673" s="104"/>
      <c r="AF11673" s="104"/>
      <c r="AG11673" s="104"/>
      <c r="AK11673" s="104"/>
      <c r="AL11673" s="104"/>
      <c r="AO11673" s="104"/>
      <c r="AP11673" s="104"/>
    </row>
    <row r="11674" spans="21:42" ht="15" customHeight="1" x14ac:dyDescent="0.25">
      <c r="U11674" s="104"/>
      <c r="AB11674" s="104"/>
      <c r="AC11674" s="104"/>
      <c r="AF11674" s="104"/>
      <c r="AG11674" s="104"/>
      <c r="AK11674" s="104"/>
      <c r="AL11674" s="104"/>
      <c r="AO11674" s="104"/>
      <c r="AP11674" s="104"/>
    </row>
    <row r="11675" spans="21:42" ht="15" customHeight="1" x14ac:dyDescent="0.25">
      <c r="U11675" s="104"/>
      <c r="AB11675" s="104"/>
      <c r="AC11675" s="104"/>
      <c r="AF11675" s="104"/>
      <c r="AG11675" s="104"/>
      <c r="AK11675" s="104"/>
      <c r="AL11675" s="104"/>
      <c r="AO11675" s="104"/>
      <c r="AP11675" s="104"/>
    </row>
    <row r="11676" spans="21:42" ht="15" customHeight="1" x14ac:dyDescent="0.25">
      <c r="U11676" s="104"/>
      <c r="AB11676" s="104"/>
      <c r="AC11676" s="104"/>
      <c r="AF11676" s="104"/>
      <c r="AG11676" s="104"/>
      <c r="AK11676" s="104"/>
      <c r="AL11676" s="104"/>
      <c r="AO11676" s="104"/>
      <c r="AP11676" s="104"/>
    </row>
    <row r="11677" spans="21:42" ht="15" customHeight="1" x14ac:dyDescent="0.25">
      <c r="U11677" s="104"/>
      <c r="AB11677" s="104"/>
      <c r="AC11677" s="104"/>
      <c r="AF11677" s="104"/>
      <c r="AG11677" s="104"/>
      <c r="AK11677" s="104"/>
      <c r="AL11677" s="104"/>
      <c r="AO11677" s="104"/>
      <c r="AP11677" s="104"/>
    </row>
    <row r="11678" spans="21:42" ht="15" customHeight="1" x14ac:dyDescent="0.25">
      <c r="U11678" s="104"/>
      <c r="AB11678" s="104"/>
      <c r="AC11678" s="104"/>
      <c r="AF11678" s="104"/>
      <c r="AG11678" s="104"/>
      <c r="AK11678" s="104"/>
      <c r="AL11678" s="104"/>
      <c r="AO11678" s="104"/>
      <c r="AP11678" s="104"/>
    </row>
    <row r="11679" spans="21:42" ht="15" customHeight="1" x14ac:dyDescent="0.25">
      <c r="U11679" s="104"/>
      <c r="AB11679" s="104"/>
      <c r="AC11679" s="104"/>
      <c r="AF11679" s="104"/>
      <c r="AG11679" s="104"/>
      <c r="AK11679" s="104"/>
      <c r="AL11679" s="104"/>
      <c r="AO11679" s="104"/>
      <c r="AP11679" s="104"/>
    </row>
    <row r="11680" spans="21:42" ht="15" customHeight="1" x14ac:dyDescent="0.25">
      <c r="U11680" s="104"/>
      <c r="AB11680" s="104"/>
      <c r="AC11680" s="104"/>
      <c r="AF11680" s="104"/>
      <c r="AG11680" s="104"/>
      <c r="AK11680" s="104"/>
      <c r="AL11680" s="104"/>
      <c r="AO11680" s="104"/>
      <c r="AP11680" s="104"/>
    </row>
    <row r="11681" spans="21:42" ht="15" customHeight="1" x14ac:dyDescent="0.25">
      <c r="U11681" s="104"/>
      <c r="AB11681" s="104"/>
      <c r="AC11681" s="104"/>
      <c r="AF11681" s="104"/>
      <c r="AG11681" s="104"/>
      <c r="AK11681" s="104"/>
      <c r="AL11681" s="104"/>
      <c r="AO11681" s="104"/>
      <c r="AP11681" s="104"/>
    </row>
    <row r="11682" spans="21:42" ht="15" customHeight="1" x14ac:dyDescent="0.25">
      <c r="U11682" s="104"/>
      <c r="AB11682" s="104"/>
      <c r="AC11682" s="104"/>
      <c r="AF11682" s="104"/>
      <c r="AG11682" s="104"/>
      <c r="AK11682" s="104"/>
      <c r="AL11682" s="104"/>
      <c r="AO11682" s="104"/>
      <c r="AP11682" s="104"/>
    </row>
    <row r="11683" spans="21:42" ht="15" customHeight="1" x14ac:dyDescent="0.25">
      <c r="U11683" s="104"/>
      <c r="AB11683" s="104"/>
      <c r="AC11683" s="104"/>
      <c r="AF11683" s="104"/>
      <c r="AG11683" s="104"/>
      <c r="AK11683" s="104"/>
      <c r="AL11683" s="104"/>
      <c r="AO11683" s="104"/>
      <c r="AP11683" s="104"/>
    </row>
    <row r="11684" spans="21:42" ht="15" customHeight="1" x14ac:dyDescent="0.25">
      <c r="U11684" s="104"/>
      <c r="AB11684" s="104"/>
      <c r="AC11684" s="104"/>
      <c r="AF11684" s="104"/>
      <c r="AG11684" s="104"/>
      <c r="AK11684" s="104"/>
      <c r="AL11684" s="104"/>
      <c r="AO11684" s="104"/>
      <c r="AP11684" s="104"/>
    </row>
    <row r="11685" spans="21:42" ht="15" customHeight="1" x14ac:dyDescent="0.25">
      <c r="U11685" s="104"/>
      <c r="AB11685" s="104"/>
      <c r="AC11685" s="104"/>
      <c r="AF11685" s="104"/>
      <c r="AG11685" s="104"/>
      <c r="AK11685" s="104"/>
      <c r="AL11685" s="104"/>
      <c r="AO11685" s="104"/>
      <c r="AP11685" s="104"/>
    </row>
    <row r="11686" spans="21:42" ht="15" customHeight="1" x14ac:dyDescent="0.25">
      <c r="U11686" s="104"/>
      <c r="AB11686" s="104"/>
      <c r="AC11686" s="104"/>
      <c r="AF11686" s="104"/>
      <c r="AG11686" s="104"/>
      <c r="AK11686" s="104"/>
      <c r="AL11686" s="104"/>
      <c r="AO11686" s="104"/>
      <c r="AP11686" s="104"/>
    </row>
    <row r="11687" spans="21:42" ht="15" customHeight="1" x14ac:dyDescent="0.25">
      <c r="U11687" s="104"/>
      <c r="AB11687" s="104"/>
      <c r="AC11687" s="104"/>
      <c r="AF11687" s="104"/>
      <c r="AG11687" s="104"/>
      <c r="AK11687" s="104"/>
      <c r="AL11687" s="104"/>
      <c r="AO11687" s="104"/>
      <c r="AP11687" s="104"/>
    </row>
    <row r="11688" spans="21:42" ht="15" customHeight="1" x14ac:dyDescent="0.25">
      <c r="U11688" s="104"/>
      <c r="AB11688" s="104"/>
      <c r="AC11688" s="104"/>
      <c r="AF11688" s="104"/>
      <c r="AG11688" s="104"/>
      <c r="AK11688" s="104"/>
      <c r="AL11688" s="104"/>
      <c r="AO11688" s="104"/>
      <c r="AP11688" s="104"/>
    </row>
    <row r="11689" spans="21:42" ht="15" customHeight="1" x14ac:dyDescent="0.25">
      <c r="U11689" s="104"/>
      <c r="AB11689" s="104"/>
      <c r="AC11689" s="104"/>
      <c r="AF11689" s="104"/>
      <c r="AG11689" s="104"/>
      <c r="AK11689" s="104"/>
      <c r="AL11689" s="104"/>
      <c r="AO11689" s="104"/>
      <c r="AP11689" s="104"/>
    </row>
    <row r="11690" spans="21:42" ht="15" customHeight="1" x14ac:dyDescent="0.25">
      <c r="U11690" s="104"/>
      <c r="AB11690" s="104"/>
      <c r="AC11690" s="104"/>
      <c r="AF11690" s="104"/>
      <c r="AG11690" s="104"/>
      <c r="AK11690" s="104"/>
      <c r="AL11690" s="104"/>
      <c r="AO11690" s="104"/>
      <c r="AP11690" s="104"/>
    </row>
    <row r="11691" spans="21:42" ht="15" customHeight="1" x14ac:dyDescent="0.25">
      <c r="U11691" s="104"/>
      <c r="AB11691" s="104"/>
      <c r="AC11691" s="104"/>
      <c r="AF11691" s="104"/>
      <c r="AG11691" s="104"/>
      <c r="AK11691" s="104"/>
      <c r="AL11691" s="104"/>
      <c r="AO11691" s="104"/>
      <c r="AP11691" s="104"/>
    </row>
    <row r="11692" spans="21:42" ht="15" customHeight="1" x14ac:dyDescent="0.25">
      <c r="U11692" s="104"/>
      <c r="AB11692" s="104"/>
      <c r="AC11692" s="104"/>
      <c r="AF11692" s="104"/>
      <c r="AG11692" s="104"/>
      <c r="AK11692" s="104"/>
      <c r="AL11692" s="104"/>
      <c r="AO11692" s="104"/>
      <c r="AP11692" s="104"/>
    </row>
    <row r="11693" spans="21:42" ht="15" customHeight="1" x14ac:dyDescent="0.25">
      <c r="U11693" s="104"/>
      <c r="AB11693" s="104"/>
      <c r="AC11693" s="104"/>
      <c r="AF11693" s="104"/>
      <c r="AG11693" s="104"/>
      <c r="AK11693" s="104"/>
      <c r="AL11693" s="104"/>
      <c r="AO11693" s="104"/>
      <c r="AP11693" s="104"/>
    </row>
    <row r="11694" spans="21:42" ht="15" customHeight="1" x14ac:dyDescent="0.25">
      <c r="U11694" s="104"/>
      <c r="AB11694" s="104"/>
      <c r="AC11694" s="104"/>
      <c r="AF11694" s="104"/>
      <c r="AG11694" s="104"/>
      <c r="AK11694" s="104"/>
      <c r="AL11694" s="104"/>
      <c r="AO11694" s="104"/>
      <c r="AP11694" s="104"/>
    </row>
    <row r="11695" spans="21:42" ht="15" customHeight="1" x14ac:dyDescent="0.25">
      <c r="U11695" s="104"/>
      <c r="AB11695" s="104"/>
      <c r="AC11695" s="104"/>
      <c r="AF11695" s="104"/>
      <c r="AG11695" s="104"/>
      <c r="AK11695" s="104"/>
      <c r="AL11695" s="104"/>
      <c r="AO11695" s="104"/>
      <c r="AP11695" s="104"/>
    </row>
    <row r="11696" spans="21:42" ht="15" customHeight="1" x14ac:dyDescent="0.25">
      <c r="U11696" s="104"/>
      <c r="AB11696" s="104"/>
      <c r="AC11696" s="104"/>
      <c r="AF11696" s="104"/>
      <c r="AG11696" s="104"/>
      <c r="AK11696" s="104"/>
      <c r="AL11696" s="104"/>
      <c r="AO11696" s="104"/>
      <c r="AP11696" s="104"/>
    </row>
    <row r="11697" spans="21:42" ht="15" customHeight="1" x14ac:dyDescent="0.25">
      <c r="U11697" s="104"/>
      <c r="AB11697" s="104"/>
      <c r="AC11697" s="104"/>
      <c r="AF11697" s="104"/>
      <c r="AG11697" s="104"/>
      <c r="AK11697" s="104"/>
      <c r="AL11697" s="104"/>
      <c r="AO11697" s="104"/>
      <c r="AP11697" s="104"/>
    </row>
    <row r="11698" spans="21:42" ht="15" customHeight="1" x14ac:dyDescent="0.25">
      <c r="U11698" s="104"/>
      <c r="AB11698" s="104"/>
      <c r="AC11698" s="104"/>
      <c r="AF11698" s="104"/>
      <c r="AG11698" s="104"/>
      <c r="AK11698" s="104"/>
      <c r="AL11698" s="104"/>
      <c r="AO11698" s="104"/>
      <c r="AP11698" s="104"/>
    </row>
    <row r="11699" spans="21:42" ht="15" customHeight="1" x14ac:dyDescent="0.25">
      <c r="U11699" s="104"/>
      <c r="AB11699" s="104"/>
      <c r="AC11699" s="104"/>
      <c r="AF11699" s="104"/>
      <c r="AG11699" s="104"/>
      <c r="AK11699" s="104"/>
      <c r="AL11699" s="104"/>
      <c r="AO11699" s="104"/>
      <c r="AP11699" s="104"/>
    </row>
    <row r="11700" spans="21:42" ht="15" customHeight="1" x14ac:dyDescent="0.25">
      <c r="U11700" s="104"/>
      <c r="AB11700" s="104"/>
      <c r="AC11700" s="104"/>
      <c r="AF11700" s="104"/>
      <c r="AG11700" s="104"/>
      <c r="AK11700" s="104"/>
      <c r="AL11700" s="104"/>
      <c r="AO11700" s="104"/>
      <c r="AP11700" s="104"/>
    </row>
    <row r="11701" spans="21:42" ht="15" customHeight="1" x14ac:dyDescent="0.25">
      <c r="U11701" s="104"/>
      <c r="AB11701" s="104"/>
      <c r="AC11701" s="104"/>
      <c r="AF11701" s="104"/>
      <c r="AG11701" s="104"/>
      <c r="AK11701" s="104"/>
      <c r="AL11701" s="104"/>
      <c r="AO11701" s="104"/>
      <c r="AP11701" s="104"/>
    </row>
    <row r="11702" spans="21:42" ht="15" customHeight="1" x14ac:dyDescent="0.25">
      <c r="U11702" s="104"/>
      <c r="AB11702" s="104"/>
      <c r="AC11702" s="104"/>
      <c r="AF11702" s="104"/>
      <c r="AG11702" s="104"/>
      <c r="AK11702" s="104"/>
      <c r="AL11702" s="104"/>
      <c r="AO11702" s="104"/>
      <c r="AP11702" s="104"/>
    </row>
    <row r="11703" spans="21:42" ht="15" customHeight="1" x14ac:dyDescent="0.25">
      <c r="U11703" s="104"/>
      <c r="AB11703" s="104"/>
      <c r="AC11703" s="104"/>
      <c r="AF11703" s="104"/>
      <c r="AG11703" s="104"/>
      <c r="AK11703" s="104"/>
      <c r="AL11703" s="104"/>
      <c r="AO11703" s="104"/>
      <c r="AP11703" s="104"/>
    </row>
    <row r="11704" spans="21:42" ht="15" customHeight="1" x14ac:dyDescent="0.25">
      <c r="U11704" s="104"/>
      <c r="AB11704" s="104"/>
      <c r="AC11704" s="104"/>
      <c r="AF11704" s="104"/>
      <c r="AG11704" s="104"/>
      <c r="AK11704" s="104"/>
      <c r="AL11704" s="104"/>
      <c r="AO11704" s="104"/>
      <c r="AP11704" s="104"/>
    </row>
    <row r="11705" spans="21:42" ht="15" customHeight="1" x14ac:dyDescent="0.25">
      <c r="U11705" s="104"/>
      <c r="AB11705" s="104"/>
      <c r="AC11705" s="104"/>
      <c r="AF11705" s="104"/>
      <c r="AG11705" s="104"/>
      <c r="AK11705" s="104"/>
      <c r="AL11705" s="104"/>
      <c r="AO11705" s="104"/>
      <c r="AP11705" s="104"/>
    </row>
    <row r="11706" spans="21:42" ht="15" customHeight="1" x14ac:dyDescent="0.25">
      <c r="U11706" s="104"/>
      <c r="AB11706" s="104"/>
      <c r="AC11706" s="104"/>
      <c r="AF11706" s="104"/>
      <c r="AG11706" s="104"/>
      <c r="AK11706" s="104"/>
      <c r="AL11706" s="104"/>
      <c r="AO11706" s="104"/>
      <c r="AP11706" s="104"/>
    </row>
    <row r="11707" spans="21:42" ht="15" customHeight="1" x14ac:dyDescent="0.25">
      <c r="U11707" s="104"/>
      <c r="AB11707" s="104"/>
      <c r="AC11707" s="104"/>
      <c r="AF11707" s="104"/>
      <c r="AG11707" s="104"/>
      <c r="AK11707" s="104"/>
      <c r="AL11707" s="104"/>
      <c r="AO11707" s="104"/>
      <c r="AP11707" s="104"/>
    </row>
    <row r="11708" spans="21:42" ht="15" customHeight="1" x14ac:dyDescent="0.25">
      <c r="U11708" s="104"/>
      <c r="AB11708" s="104"/>
      <c r="AC11708" s="104"/>
      <c r="AF11708" s="104"/>
      <c r="AG11708" s="104"/>
      <c r="AK11708" s="104"/>
      <c r="AL11708" s="104"/>
      <c r="AO11708" s="104"/>
      <c r="AP11708" s="104"/>
    </row>
    <row r="11709" spans="21:42" ht="15" customHeight="1" x14ac:dyDescent="0.25">
      <c r="U11709" s="104"/>
      <c r="AB11709" s="104"/>
      <c r="AC11709" s="104"/>
      <c r="AF11709" s="104"/>
      <c r="AG11709" s="104"/>
      <c r="AK11709" s="104"/>
      <c r="AL11709" s="104"/>
      <c r="AO11709" s="104"/>
      <c r="AP11709" s="104"/>
    </row>
    <row r="11710" spans="21:42" ht="15" customHeight="1" x14ac:dyDescent="0.25">
      <c r="U11710" s="104"/>
      <c r="AB11710" s="104"/>
      <c r="AC11710" s="104"/>
      <c r="AF11710" s="104"/>
      <c r="AG11710" s="104"/>
      <c r="AK11710" s="104"/>
      <c r="AL11710" s="104"/>
      <c r="AO11710" s="104"/>
      <c r="AP11710" s="104"/>
    </row>
    <row r="11711" spans="21:42" ht="15" customHeight="1" x14ac:dyDescent="0.25">
      <c r="U11711" s="104"/>
      <c r="AB11711" s="104"/>
      <c r="AC11711" s="104"/>
      <c r="AF11711" s="104"/>
      <c r="AG11711" s="104"/>
      <c r="AK11711" s="104"/>
      <c r="AL11711" s="104"/>
      <c r="AO11711" s="104"/>
      <c r="AP11711" s="104"/>
    </row>
    <row r="11712" spans="21:42" ht="15" customHeight="1" x14ac:dyDescent="0.25">
      <c r="U11712" s="104"/>
      <c r="AB11712" s="104"/>
      <c r="AC11712" s="104"/>
      <c r="AF11712" s="104"/>
      <c r="AG11712" s="104"/>
      <c r="AK11712" s="104"/>
      <c r="AL11712" s="104"/>
      <c r="AO11712" s="104"/>
      <c r="AP11712" s="104"/>
    </row>
    <row r="11713" spans="21:42" ht="15" customHeight="1" x14ac:dyDescent="0.25">
      <c r="U11713" s="104"/>
      <c r="AB11713" s="104"/>
      <c r="AC11713" s="104"/>
      <c r="AF11713" s="104"/>
      <c r="AG11713" s="104"/>
      <c r="AK11713" s="104"/>
      <c r="AL11713" s="104"/>
      <c r="AO11713" s="104"/>
      <c r="AP11713" s="104"/>
    </row>
    <row r="11714" spans="21:42" ht="15" customHeight="1" x14ac:dyDescent="0.25">
      <c r="U11714" s="104"/>
      <c r="AB11714" s="104"/>
      <c r="AC11714" s="104"/>
      <c r="AF11714" s="104"/>
      <c r="AG11714" s="104"/>
      <c r="AK11714" s="104"/>
      <c r="AL11714" s="104"/>
      <c r="AO11714" s="104"/>
      <c r="AP11714" s="104"/>
    </row>
    <row r="11715" spans="21:42" ht="15" customHeight="1" x14ac:dyDescent="0.25">
      <c r="U11715" s="104"/>
      <c r="AB11715" s="104"/>
      <c r="AC11715" s="104"/>
      <c r="AF11715" s="104"/>
      <c r="AG11715" s="104"/>
      <c r="AK11715" s="104"/>
      <c r="AL11715" s="104"/>
      <c r="AO11715" s="104"/>
      <c r="AP11715" s="104"/>
    </row>
    <row r="11716" spans="21:42" ht="15" customHeight="1" x14ac:dyDescent="0.25">
      <c r="U11716" s="104"/>
      <c r="AB11716" s="104"/>
      <c r="AC11716" s="104"/>
      <c r="AF11716" s="104"/>
      <c r="AG11716" s="104"/>
      <c r="AK11716" s="104"/>
      <c r="AL11716" s="104"/>
      <c r="AO11716" s="104"/>
      <c r="AP11716" s="104"/>
    </row>
    <row r="11717" spans="21:42" ht="15" customHeight="1" x14ac:dyDescent="0.25">
      <c r="U11717" s="104"/>
      <c r="AB11717" s="104"/>
      <c r="AC11717" s="104"/>
      <c r="AF11717" s="104"/>
      <c r="AG11717" s="104"/>
      <c r="AK11717" s="104"/>
      <c r="AL11717" s="104"/>
      <c r="AO11717" s="104"/>
      <c r="AP11717" s="104"/>
    </row>
    <row r="11718" spans="21:42" ht="15" customHeight="1" x14ac:dyDescent="0.25">
      <c r="U11718" s="104"/>
      <c r="AB11718" s="104"/>
      <c r="AC11718" s="104"/>
      <c r="AF11718" s="104"/>
      <c r="AG11718" s="104"/>
      <c r="AK11718" s="104"/>
      <c r="AL11718" s="104"/>
      <c r="AO11718" s="104"/>
      <c r="AP11718" s="104"/>
    </row>
    <row r="11719" spans="21:42" ht="15" customHeight="1" x14ac:dyDescent="0.25">
      <c r="U11719" s="104"/>
      <c r="AB11719" s="104"/>
      <c r="AC11719" s="104"/>
      <c r="AF11719" s="104"/>
      <c r="AG11719" s="104"/>
      <c r="AK11719" s="104"/>
      <c r="AL11719" s="104"/>
      <c r="AO11719" s="104"/>
      <c r="AP11719" s="104"/>
    </row>
    <row r="11720" spans="21:42" ht="15" customHeight="1" x14ac:dyDescent="0.25">
      <c r="U11720" s="104"/>
      <c r="AB11720" s="104"/>
      <c r="AC11720" s="104"/>
      <c r="AF11720" s="104"/>
      <c r="AG11720" s="104"/>
      <c r="AK11720" s="104"/>
      <c r="AL11720" s="104"/>
      <c r="AO11720" s="104"/>
      <c r="AP11720" s="104"/>
    </row>
    <row r="11721" spans="21:42" ht="15" customHeight="1" x14ac:dyDescent="0.25">
      <c r="U11721" s="104"/>
      <c r="AB11721" s="104"/>
      <c r="AC11721" s="104"/>
      <c r="AF11721" s="104"/>
      <c r="AG11721" s="104"/>
      <c r="AK11721" s="104"/>
      <c r="AL11721" s="104"/>
      <c r="AO11721" s="104"/>
      <c r="AP11721" s="104"/>
    </row>
    <row r="11722" spans="21:42" ht="15" customHeight="1" x14ac:dyDescent="0.25">
      <c r="U11722" s="104"/>
      <c r="AB11722" s="104"/>
      <c r="AC11722" s="104"/>
      <c r="AF11722" s="104"/>
      <c r="AG11722" s="104"/>
      <c r="AK11722" s="104"/>
      <c r="AL11722" s="104"/>
      <c r="AO11722" s="104"/>
      <c r="AP11722" s="104"/>
    </row>
    <row r="11723" spans="21:42" ht="15" customHeight="1" x14ac:dyDescent="0.25">
      <c r="U11723" s="104"/>
      <c r="AB11723" s="104"/>
      <c r="AC11723" s="104"/>
      <c r="AF11723" s="104"/>
      <c r="AG11723" s="104"/>
      <c r="AK11723" s="104"/>
      <c r="AL11723" s="104"/>
      <c r="AO11723" s="104"/>
      <c r="AP11723" s="104"/>
    </row>
    <row r="11724" spans="21:42" ht="15" customHeight="1" x14ac:dyDescent="0.25">
      <c r="U11724" s="104"/>
      <c r="AB11724" s="104"/>
      <c r="AC11724" s="104"/>
      <c r="AF11724" s="104"/>
      <c r="AG11724" s="104"/>
      <c r="AK11724" s="104"/>
      <c r="AL11724" s="104"/>
      <c r="AO11724" s="104"/>
      <c r="AP11724" s="104"/>
    </row>
    <row r="11725" spans="21:42" ht="15" customHeight="1" x14ac:dyDescent="0.25">
      <c r="U11725" s="104"/>
      <c r="AB11725" s="104"/>
      <c r="AC11725" s="104"/>
      <c r="AF11725" s="104"/>
      <c r="AG11725" s="104"/>
      <c r="AK11725" s="104"/>
      <c r="AL11725" s="104"/>
      <c r="AO11725" s="104"/>
      <c r="AP11725" s="104"/>
    </row>
    <row r="11726" spans="21:42" ht="15" customHeight="1" x14ac:dyDescent="0.25">
      <c r="U11726" s="104"/>
      <c r="AB11726" s="104"/>
      <c r="AC11726" s="104"/>
      <c r="AF11726" s="104"/>
      <c r="AG11726" s="104"/>
      <c r="AK11726" s="104"/>
      <c r="AL11726" s="104"/>
      <c r="AO11726" s="104"/>
      <c r="AP11726" s="104"/>
    </row>
    <row r="11727" spans="21:42" ht="15" customHeight="1" x14ac:dyDescent="0.25">
      <c r="U11727" s="104"/>
      <c r="AB11727" s="104"/>
      <c r="AC11727" s="104"/>
      <c r="AF11727" s="104"/>
      <c r="AG11727" s="104"/>
      <c r="AK11727" s="104"/>
      <c r="AL11727" s="104"/>
      <c r="AO11727" s="104"/>
      <c r="AP11727" s="104"/>
    </row>
    <row r="11728" spans="21:42" ht="15" customHeight="1" x14ac:dyDescent="0.25">
      <c r="U11728" s="104"/>
      <c r="AB11728" s="104"/>
      <c r="AC11728" s="104"/>
      <c r="AF11728" s="104"/>
      <c r="AG11728" s="104"/>
      <c r="AK11728" s="104"/>
      <c r="AL11728" s="104"/>
      <c r="AO11728" s="104"/>
      <c r="AP11728" s="104"/>
    </row>
    <row r="11729" spans="21:42" ht="15" customHeight="1" x14ac:dyDescent="0.25">
      <c r="U11729" s="104"/>
      <c r="AB11729" s="104"/>
      <c r="AC11729" s="104"/>
      <c r="AF11729" s="104"/>
      <c r="AG11729" s="104"/>
      <c r="AK11729" s="104"/>
      <c r="AL11729" s="104"/>
      <c r="AO11729" s="104"/>
      <c r="AP11729" s="104"/>
    </row>
    <row r="11730" spans="21:42" ht="15" customHeight="1" x14ac:dyDescent="0.25">
      <c r="U11730" s="104"/>
      <c r="AB11730" s="104"/>
      <c r="AC11730" s="104"/>
      <c r="AF11730" s="104"/>
      <c r="AG11730" s="104"/>
      <c r="AK11730" s="104"/>
      <c r="AL11730" s="104"/>
      <c r="AO11730" s="104"/>
      <c r="AP11730" s="104"/>
    </row>
    <row r="11731" spans="21:42" ht="15" customHeight="1" x14ac:dyDescent="0.25">
      <c r="U11731" s="104"/>
      <c r="AB11731" s="104"/>
      <c r="AC11731" s="104"/>
      <c r="AF11731" s="104"/>
      <c r="AG11731" s="104"/>
      <c r="AK11731" s="104"/>
      <c r="AL11731" s="104"/>
      <c r="AO11731" s="104"/>
      <c r="AP11731" s="104"/>
    </row>
    <row r="11732" spans="21:42" ht="15" customHeight="1" x14ac:dyDescent="0.25">
      <c r="U11732" s="104"/>
      <c r="AB11732" s="104"/>
      <c r="AC11732" s="104"/>
      <c r="AF11732" s="104"/>
      <c r="AG11732" s="104"/>
      <c r="AK11732" s="104"/>
      <c r="AL11732" s="104"/>
      <c r="AO11732" s="104"/>
      <c r="AP11732" s="104"/>
    </row>
    <row r="11733" spans="21:42" ht="15" customHeight="1" x14ac:dyDescent="0.25">
      <c r="U11733" s="104"/>
      <c r="AB11733" s="104"/>
      <c r="AC11733" s="104"/>
      <c r="AF11733" s="104"/>
      <c r="AG11733" s="104"/>
      <c r="AK11733" s="104"/>
      <c r="AL11733" s="104"/>
      <c r="AO11733" s="104"/>
      <c r="AP11733" s="104"/>
    </row>
    <row r="11734" spans="21:42" ht="15" customHeight="1" x14ac:dyDescent="0.25">
      <c r="U11734" s="104"/>
      <c r="AB11734" s="104"/>
      <c r="AC11734" s="104"/>
      <c r="AF11734" s="104"/>
      <c r="AG11734" s="104"/>
      <c r="AK11734" s="104"/>
      <c r="AL11734" s="104"/>
      <c r="AO11734" s="104"/>
      <c r="AP11734" s="104"/>
    </row>
    <row r="11735" spans="21:42" ht="15" customHeight="1" x14ac:dyDescent="0.25">
      <c r="U11735" s="104"/>
      <c r="AB11735" s="104"/>
      <c r="AC11735" s="104"/>
      <c r="AF11735" s="104"/>
      <c r="AG11735" s="104"/>
      <c r="AK11735" s="104"/>
      <c r="AL11735" s="104"/>
      <c r="AO11735" s="104"/>
      <c r="AP11735" s="104"/>
    </row>
    <row r="11736" spans="21:42" ht="15" customHeight="1" x14ac:dyDescent="0.25">
      <c r="U11736" s="104"/>
      <c r="AB11736" s="104"/>
      <c r="AC11736" s="104"/>
      <c r="AF11736" s="104"/>
      <c r="AG11736" s="104"/>
      <c r="AK11736" s="104"/>
      <c r="AL11736" s="104"/>
      <c r="AO11736" s="104"/>
      <c r="AP11736" s="104"/>
    </row>
    <row r="11737" spans="21:42" ht="15" customHeight="1" x14ac:dyDescent="0.25">
      <c r="U11737" s="104"/>
      <c r="AB11737" s="104"/>
      <c r="AC11737" s="104"/>
      <c r="AF11737" s="104"/>
      <c r="AG11737" s="104"/>
      <c r="AK11737" s="104"/>
      <c r="AL11737" s="104"/>
      <c r="AO11737" s="104"/>
      <c r="AP11737" s="104"/>
    </row>
    <row r="11738" spans="21:42" ht="15" customHeight="1" x14ac:dyDescent="0.25">
      <c r="U11738" s="104"/>
      <c r="AB11738" s="104"/>
      <c r="AC11738" s="104"/>
      <c r="AF11738" s="104"/>
      <c r="AG11738" s="104"/>
      <c r="AK11738" s="104"/>
      <c r="AL11738" s="104"/>
      <c r="AO11738" s="104"/>
      <c r="AP11738" s="104"/>
    </row>
    <row r="11739" spans="21:42" ht="15" customHeight="1" x14ac:dyDescent="0.25">
      <c r="U11739" s="104"/>
      <c r="AB11739" s="104"/>
      <c r="AC11739" s="104"/>
      <c r="AF11739" s="104"/>
      <c r="AG11739" s="104"/>
      <c r="AK11739" s="104"/>
      <c r="AL11739" s="104"/>
      <c r="AO11739" s="104"/>
      <c r="AP11739" s="104"/>
    </row>
    <row r="11740" spans="21:42" ht="15" customHeight="1" x14ac:dyDescent="0.25">
      <c r="U11740" s="104"/>
      <c r="AB11740" s="104"/>
      <c r="AC11740" s="104"/>
      <c r="AF11740" s="104"/>
      <c r="AG11740" s="104"/>
      <c r="AK11740" s="104"/>
      <c r="AL11740" s="104"/>
      <c r="AO11740" s="104"/>
      <c r="AP11740" s="104"/>
    </row>
    <row r="11741" spans="21:42" ht="15" customHeight="1" x14ac:dyDescent="0.25">
      <c r="U11741" s="104"/>
      <c r="AB11741" s="104"/>
      <c r="AC11741" s="104"/>
      <c r="AF11741" s="104"/>
      <c r="AG11741" s="104"/>
      <c r="AK11741" s="104"/>
      <c r="AL11741" s="104"/>
      <c r="AO11741" s="104"/>
      <c r="AP11741" s="104"/>
    </row>
    <row r="11742" spans="21:42" ht="15" customHeight="1" x14ac:dyDescent="0.25">
      <c r="U11742" s="104"/>
      <c r="AB11742" s="104"/>
      <c r="AC11742" s="104"/>
      <c r="AF11742" s="104"/>
      <c r="AG11742" s="104"/>
      <c r="AK11742" s="104"/>
      <c r="AL11742" s="104"/>
      <c r="AO11742" s="104"/>
      <c r="AP11742" s="104"/>
    </row>
    <row r="11743" spans="21:42" ht="15" customHeight="1" x14ac:dyDescent="0.25">
      <c r="U11743" s="104"/>
      <c r="AB11743" s="104"/>
      <c r="AC11743" s="104"/>
      <c r="AF11743" s="104"/>
      <c r="AG11743" s="104"/>
      <c r="AK11743" s="104"/>
      <c r="AL11743" s="104"/>
      <c r="AO11743" s="104"/>
      <c r="AP11743" s="104"/>
    </row>
    <row r="11744" spans="21:42" ht="15" customHeight="1" x14ac:dyDescent="0.25">
      <c r="U11744" s="104"/>
      <c r="AB11744" s="104"/>
      <c r="AC11744" s="104"/>
      <c r="AF11744" s="104"/>
      <c r="AG11744" s="104"/>
      <c r="AK11744" s="104"/>
      <c r="AL11744" s="104"/>
      <c r="AO11744" s="104"/>
      <c r="AP11744" s="104"/>
    </row>
    <row r="11745" spans="21:42" ht="15" customHeight="1" x14ac:dyDescent="0.25">
      <c r="U11745" s="104"/>
      <c r="AB11745" s="104"/>
      <c r="AC11745" s="104"/>
      <c r="AF11745" s="104"/>
      <c r="AG11745" s="104"/>
      <c r="AK11745" s="104"/>
      <c r="AL11745" s="104"/>
      <c r="AO11745" s="104"/>
      <c r="AP11745" s="104"/>
    </row>
    <row r="11746" spans="21:42" ht="15" customHeight="1" x14ac:dyDescent="0.25">
      <c r="U11746" s="104"/>
      <c r="AB11746" s="104"/>
      <c r="AC11746" s="104"/>
      <c r="AF11746" s="104"/>
      <c r="AG11746" s="104"/>
      <c r="AK11746" s="104"/>
      <c r="AL11746" s="104"/>
      <c r="AO11746" s="104"/>
      <c r="AP11746" s="104"/>
    </row>
    <row r="11747" spans="21:42" ht="15" customHeight="1" x14ac:dyDescent="0.25">
      <c r="U11747" s="104"/>
      <c r="AB11747" s="104"/>
      <c r="AC11747" s="104"/>
      <c r="AF11747" s="104"/>
      <c r="AG11747" s="104"/>
      <c r="AK11747" s="104"/>
      <c r="AL11747" s="104"/>
      <c r="AO11747" s="104"/>
      <c r="AP11747" s="104"/>
    </row>
    <row r="11748" spans="21:42" ht="15" customHeight="1" x14ac:dyDescent="0.25">
      <c r="U11748" s="104"/>
      <c r="AB11748" s="104"/>
      <c r="AC11748" s="104"/>
      <c r="AF11748" s="104"/>
      <c r="AG11748" s="104"/>
      <c r="AK11748" s="104"/>
      <c r="AL11748" s="104"/>
      <c r="AO11748" s="104"/>
      <c r="AP11748" s="104"/>
    </row>
    <row r="11749" spans="21:42" ht="15" customHeight="1" x14ac:dyDescent="0.25">
      <c r="U11749" s="104"/>
      <c r="AB11749" s="104"/>
      <c r="AC11749" s="104"/>
      <c r="AF11749" s="104"/>
      <c r="AG11749" s="104"/>
      <c r="AK11749" s="104"/>
      <c r="AL11749" s="104"/>
      <c r="AO11749" s="104"/>
      <c r="AP11749" s="104"/>
    </row>
    <row r="11750" spans="21:42" ht="15" customHeight="1" x14ac:dyDescent="0.25">
      <c r="U11750" s="104"/>
      <c r="AB11750" s="104"/>
      <c r="AC11750" s="104"/>
      <c r="AF11750" s="104"/>
      <c r="AG11750" s="104"/>
      <c r="AK11750" s="104"/>
      <c r="AL11750" s="104"/>
      <c r="AO11750" s="104"/>
      <c r="AP11750" s="104"/>
    </row>
    <row r="11751" spans="21:42" ht="15" customHeight="1" x14ac:dyDescent="0.25">
      <c r="U11751" s="104"/>
      <c r="AB11751" s="104"/>
      <c r="AC11751" s="104"/>
      <c r="AF11751" s="104"/>
      <c r="AG11751" s="104"/>
      <c r="AK11751" s="104"/>
      <c r="AL11751" s="104"/>
      <c r="AO11751" s="104"/>
      <c r="AP11751" s="104"/>
    </row>
    <row r="11752" spans="21:42" ht="15" customHeight="1" x14ac:dyDescent="0.25">
      <c r="U11752" s="104"/>
      <c r="AB11752" s="104"/>
      <c r="AC11752" s="104"/>
      <c r="AF11752" s="104"/>
      <c r="AG11752" s="104"/>
      <c r="AK11752" s="104"/>
      <c r="AL11752" s="104"/>
      <c r="AO11752" s="104"/>
      <c r="AP11752" s="104"/>
    </row>
    <row r="11753" spans="21:42" ht="15" customHeight="1" x14ac:dyDescent="0.25">
      <c r="U11753" s="104"/>
      <c r="AB11753" s="104"/>
      <c r="AC11753" s="104"/>
      <c r="AF11753" s="104"/>
      <c r="AG11753" s="104"/>
      <c r="AK11753" s="104"/>
      <c r="AL11753" s="104"/>
      <c r="AO11753" s="104"/>
      <c r="AP11753" s="104"/>
    </row>
    <row r="11754" spans="21:42" ht="15" customHeight="1" x14ac:dyDescent="0.25">
      <c r="U11754" s="104"/>
      <c r="AB11754" s="104"/>
      <c r="AC11754" s="104"/>
      <c r="AF11754" s="104"/>
      <c r="AG11754" s="104"/>
      <c r="AK11754" s="104"/>
      <c r="AL11754" s="104"/>
      <c r="AO11754" s="104"/>
      <c r="AP11754" s="104"/>
    </row>
    <row r="11755" spans="21:42" ht="15" customHeight="1" x14ac:dyDescent="0.25">
      <c r="U11755" s="104"/>
      <c r="AB11755" s="104"/>
      <c r="AC11755" s="104"/>
      <c r="AF11755" s="104"/>
      <c r="AG11755" s="104"/>
      <c r="AK11755" s="104"/>
      <c r="AL11755" s="104"/>
      <c r="AO11755" s="104"/>
      <c r="AP11755" s="104"/>
    </row>
    <row r="11756" spans="21:42" ht="15" customHeight="1" x14ac:dyDescent="0.25">
      <c r="U11756" s="104"/>
      <c r="AB11756" s="104"/>
      <c r="AC11756" s="104"/>
      <c r="AF11756" s="104"/>
      <c r="AG11756" s="104"/>
      <c r="AK11756" s="104"/>
      <c r="AL11756" s="104"/>
      <c r="AO11756" s="104"/>
      <c r="AP11756" s="104"/>
    </row>
    <row r="11757" spans="21:42" ht="15" customHeight="1" x14ac:dyDescent="0.25">
      <c r="U11757" s="104"/>
      <c r="AB11757" s="104"/>
      <c r="AC11757" s="104"/>
      <c r="AF11757" s="104"/>
      <c r="AG11757" s="104"/>
      <c r="AK11757" s="104"/>
      <c r="AL11757" s="104"/>
      <c r="AO11757" s="104"/>
      <c r="AP11757" s="104"/>
    </row>
    <row r="11758" spans="21:42" ht="15" customHeight="1" x14ac:dyDescent="0.25">
      <c r="U11758" s="104"/>
      <c r="AB11758" s="104"/>
      <c r="AC11758" s="104"/>
      <c r="AF11758" s="104"/>
      <c r="AG11758" s="104"/>
      <c r="AK11758" s="104"/>
      <c r="AL11758" s="104"/>
      <c r="AO11758" s="104"/>
      <c r="AP11758" s="104"/>
    </row>
    <row r="11759" spans="21:42" ht="15" customHeight="1" x14ac:dyDescent="0.25">
      <c r="U11759" s="104"/>
      <c r="AB11759" s="104"/>
      <c r="AC11759" s="104"/>
      <c r="AF11759" s="104"/>
      <c r="AG11759" s="104"/>
      <c r="AK11759" s="104"/>
      <c r="AL11759" s="104"/>
      <c r="AO11759" s="104"/>
      <c r="AP11759" s="104"/>
    </row>
    <row r="11760" spans="21:42" ht="15" customHeight="1" x14ac:dyDescent="0.25">
      <c r="U11760" s="104"/>
      <c r="AB11760" s="104"/>
      <c r="AC11760" s="104"/>
      <c r="AF11760" s="104"/>
      <c r="AG11760" s="104"/>
      <c r="AK11760" s="104"/>
      <c r="AL11760" s="104"/>
      <c r="AO11760" s="104"/>
      <c r="AP11760" s="104"/>
    </row>
    <row r="11761" spans="21:42" ht="15" customHeight="1" x14ac:dyDescent="0.25">
      <c r="U11761" s="104"/>
      <c r="AB11761" s="104"/>
      <c r="AC11761" s="104"/>
      <c r="AF11761" s="104"/>
      <c r="AG11761" s="104"/>
      <c r="AK11761" s="104"/>
      <c r="AL11761" s="104"/>
      <c r="AO11761" s="104"/>
      <c r="AP11761" s="104"/>
    </row>
    <row r="11762" spans="21:42" ht="15" customHeight="1" x14ac:dyDescent="0.25">
      <c r="U11762" s="104"/>
      <c r="AB11762" s="104"/>
      <c r="AC11762" s="104"/>
      <c r="AF11762" s="104"/>
      <c r="AG11762" s="104"/>
      <c r="AK11762" s="104"/>
      <c r="AL11762" s="104"/>
      <c r="AO11762" s="104"/>
      <c r="AP11762" s="104"/>
    </row>
    <row r="11763" spans="21:42" ht="15" customHeight="1" x14ac:dyDescent="0.25">
      <c r="U11763" s="104"/>
      <c r="AB11763" s="104"/>
      <c r="AC11763" s="104"/>
      <c r="AF11763" s="104"/>
      <c r="AG11763" s="104"/>
      <c r="AK11763" s="104"/>
      <c r="AL11763" s="104"/>
      <c r="AO11763" s="104"/>
      <c r="AP11763" s="104"/>
    </row>
    <row r="11764" spans="21:42" ht="15" customHeight="1" x14ac:dyDescent="0.25">
      <c r="U11764" s="104"/>
      <c r="AB11764" s="104"/>
      <c r="AC11764" s="104"/>
      <c r="AF11764" s="104"/>
      <c r="AG11764" s="104"/>
      <c r="AK11764" s="104"/>
      <c r="AL11764" s="104"/>
      <c r="AO11764" s="104"/>
      <c r="AP11764" s="104"/>
    </row>
    <row r="11765" spans="21:42" ht="15" customHeight="1" x14ac:dyDescent="0.25">
      <c r="U11765" s="104"/>
      <c r="AB11765" s="104"/>
      <c r="AC11765" s="104"/>
      <c r="AF11765" s="104"/>
      <c r="AG11765" s="104"/>
      <c r="AK11765" s="104"/>
      <c r="AL11765" s="104"/>
      <c r="AO11765" s="104"/>
      <c r="AP11765" s="104"/>
    </row>
    <row r="11766" spans="21:42" ht="15" customHeight="1" x14ac:dyDescent="0.25">
      <c r="U11766" s="104"/>
      <c r="AB11766" s="104"/>
      <c r="AC11766" s="104"/>
      <c r="AF11766" s="104"/>
      <c r="AG11766" s="104"/>
      <c r="AK11766" s="104"/>
      <c r="AL11766" s="104"/>
      <c r="AO11766" s="104"/>
      <c r="AP11766" s="104"/>
    </row>
    <row r="11767" spans="21:42" ht="15" customHeight="1" x14ac:dyDescent="0.25">
      <c r="U11767" s="104"/>
      <c r="AB11767" s="104"/>
      <c r="AC11767" s="104"/>
      <c r="AF11767" s="104"/>
      <c r="AG11767" s="104"/>
      <c r="AK11767" s="104"/>
      <c r="AL11767" s="104"/>
      <c r="AO11767" s="104"/>
      <c r="AP11767" s="104"/>
    </row>
    <row r="11768" spans="21:42" ht="15" customHeight="1" x14ac:dyDescent="0.25">
      <c r="U11768" s="104"/>
      <c r="AB11768" s="104"/>
      <c r="AC11768" s="104"/>
      <c r="AF11768" s="104"/>
      <c r="AG11768" s="104"/>
      <c r="AK11768" s="104"/>
      <c r="AL11768" s="104"/>
      <c r="AO11768" s="104"/>
      <c r="AP11768" s="104"/>
    </row>
    <row r="11769" spans="21:42" ht="15" customHeight="1" x14ac:dyDescent="0.25">
      <c r="U11769" s="104"/>
      <c r="AB11769" s="104"/>
      <c r="AC11769" s="104"/>
      <c r="AF11769" s="104"/>
      <c r="AG11769" s="104"/>
      <c r="AK11769" s="104"/>
      <c r="AL11769" s="104"/>
      <c r="AO11769" s="104"/>
      <c r="AP11769" s="104"/>
    </row>
    <row r="11770" spans="21:42" ht="15" customHeight="1" x14ac:dyDescent="0.25">
      <c r="U11770" s="104"/>
      <c r="AB11770" s="104"/>
      <c r="AC11770" s="104"/>
      <c r="AF11770" s="104"/>
      <c r="AG11770" s="104"/>
      <c r="AK11770" s="104"/>
      <c r="AL11770" s="104"/>
      <c r="AO11770" s="104"/>
      <c r="AP11770" s="104"/>
    </row>
    <row r="11771" spans="21:42" ht="15" customHeight="1" x14ac:dyDescent="0.25">
      <c r="U11771" s="104"/>
      <c r="AB11771" s="104"/>
      <c r="AC11771" s="104"/>
      <c r="AF11771" s="104"/>
      <c r="AG11771" s="104"/>
      <c r="AK11771" s="104"/>
      <c r="AL11771" s="104"/>
      <c r="AO11771" s="104"/>
      <c r="AP11771" s="104"/>
    </row>
    <row r="11772" spans="21:42" ht="15" customHeight="1" x14ac:dyDescent="0.25">
      <c r="U11772" s="104"/>
      <c r="AB11772" s="104"/>
      <c r="AC11772" s="104"/>
      <c r="AF11772" s="104"/>
      <c r="AG11772" s="104"/>
      <c r="AK11772" s="104"/>
      <c r="AL11772" s="104"/>
      <c r="AO11772" s="104"/>
      <c r="AP11772" s="104"/>
    </row>
    <row r="11773" spans="21:42" ht="15" customHeight="1" x14ac:dyDescent="0.25">
      <c r="U11773" s="104"/>
      <c r="AB11773" s="104"/>
      <c r="AC11773" s="104"/>
      <c r="AF11773" s="104"/>
      <c r="AG11773" s="104"/>
      <c r="AK11773" s="104"/>
      <c r="AL11773" s="104"/>
      <c r="AO11773" s="104"/>
      <c r="AP11773" s="104"/>
    </row>
    <row r="11774" spans="21:42" ht="15" customHeight="1" x14ac:dyDescent="0.25">
      <c r="U11774" s="104"/>
      <c r="AB11774" s="104"/>
      <c r="AC11774" s="104"/>
      <c r="AF11774" s="104"/>
      <c r="AG11774" s="104"/>
      <c r="AK11774" s="104"/>
      <c r="AL11774" s="104"/>
      <c r="AO11774" s="104"/>
      <c r="AP11774" s="104"/>
    </row>
    <row r="11775" spans="21:42" ht="15" customHeight="1" x14ac:dyDescent="0.25">
      <c r="U11775" s="104"/>
      <c r="AB11775" s="104"/>
      <c r="AC11775" s="104"/>
      <c r="AF11775" s="104"/>
      <c r="AG11775" s="104"/>
      <c r="AK11775" s="104"/>
      <c r="AL11775" s="104"/>
      <c r="AO11775" s="104"/>
      <c r="AP11775" s="104"/>
    </row>
    <row r="11776" spans="21:42" ht="15" customHeight="1" x14ac:dyDescent="0.25">
      <c r="U11776" s="104"/>
      <c r="AB11776" s="104"/>
      <c r="AC11776" s="104"/>
      <c r="AF11776" s="104"/>
      <c r="AG11776" s="104"/>
      <c r="AK11776" s="104"/>
      <c r="AL11776" s="104"/>
      <c r="AO11776" s="104"/>
      <c r="AP11776" s="104"/>
    </row>
    <row r="11777" spans="21:42" ht="15" customHeight="1" x14ac:dyDescent="0.25">
      <c r="U11777" s="104"/>
      <c r="AB11777" s="104"/>
      <c r="AC11777" s="104"/>
      <c r="AF11777" s="104"/>
      <c r="AG11777" s="104"/>
      <c r="AK11777" s="104"/>
      <c r="AL11777" s="104"/>
      <c r="AO11777" s="104"/>
      <c r="AP11777" s="104"/>
    </row>
    <row r="11778" spans="21:42" ht="15" customHeight="1" x14ac:dyDescent="0.25">
      <c r="U11778" s="104"/>
      <c r="AB11778" s="104"/>
      <c r="AC11778" s="104"/>
      <c r="AF11778" s="104"/>
      <c r="AG11778" s="104"/>
      <c r="AK11778" s="104"/>
      <c r="AL11778" s="104"/>
      <c r="AO11778" s="104"/>
      <c r="AP11778" s="104"/>
    </row>
    <row r="11779" spans="21:42" ht="15" customHeight="1" x14ac:dyDescent="0.25">
      <c r="U11779" s="104"/>
      <c r="AB11779" s="104"/>
      <c r="AC11779" s="104"/>
      <c r="AF11779" s="104"/>
      <c r="AG11779" s="104"/>
      <c r="AK11779" s="104"/>
      <c r="AL11779" s="104"/>
      <c r="AO11779" s="104"/>
      <c r="AP11779" s="104"/>
    </row>
    <row r="11780" spans="21:42" ht="15" customHeight="1" x14ac:dyDescent="0.25">
      <c r="U11780" s="104"/>
      <c r="AB11780" s="104"/>
      <c r="AC11780" s="104"/>
      <c r="AF11780" s="104"/>
      <c r="AG11780" s="104"/>
      <c r="AK11780" s="104"/>
      <c r="AL11780" s="104"/>
      <c r="AO11780" s="104"/>
      <c r="AP11780" s="104"/>
    </row>
    <row r="11781" spans="21:42" ht="15" customHeight="1" x14ac:dyDescent="0.25">
      <c r="U11781" s="104"/>
      <c r="AB11781" s="104"/>
      <c r="AC11781" s="104"/>
      <c r="AF11781" s="104"/>
      <c r="AG11781" s="104"/>
      <c r="AK11781" s="104"/>
      <c r="AL11781" s="104"/>
      <c r="AO11781" s="104"/>
      <c r="AP11781" s="104"/>
    </row>
    <row r="11782" spans="21:42" ht="15" customHeight="1" x14ac:dyDescent="0.25">
      <c r="U11782" s="104"/>
      <c r="AB11782" s="104"/>
      <c r="AC11782" s="104"/>
      <c r="AF11782" s="104"/>
      <c r="AG11782" s="104"/>
      <c r="AK11782" s="104"/>
      <c r="AL11782" s="104"/>
      <c r="AO11782" s="104"/>
      <c r="AP11782" s="104"/>
    </row>
    <row r="11783" spans="21:42" ht="15" customHeight="1" x14ac:dyDescent="0.25">
      <c r="U11783" s="104"/>
      <c r="AB11783" s="104"/>
      <c r="AC11783" s="104"/>
      <c r="AF11783" s="104"/>
      <c r="AG11783" s="104"/>
      <c r="AK11783" s="104"/>
      <c r="AL11783" s="104"/>
      <c r="AO11783" s="104"/>
      <c r="AP11783" s="104"/>
    </row>
    <row r="11784" spans="21:42" ht="15" customHeight="1" x14ac:dyDescent="0.25">
      <c r="U11784" s="104"/>
      <c r="AB11784" s="104"/>
      <c r="AC11784" s="104"/>
      <c r="AF11784" s="104"/>
      <c r="AG11784" s="104"/>
      <c r="AK11784" s="104"/>
      <c r="AL11784" s="104"/>
      <c r="AO11784" s="104"/>
      <c r="AP11784" s="104"/>
    </row>
    <row r="11785" spans="21:42" ht="15" customHeight="1" x14ac:dyDescent="0.25">
      <c r="U11785" s="104"/>
      <c r="AB11785" s="104"/>
      <c r="AC11785" s="104"/>
      <c r="AF11785" s="104"/>
      <c r="AG11785" s="104"/>
      <c r="AK11785" s="104"/>
      <c r="AL11785" s="104"/>
      <c r="AO11785" s="104"/>
      <c r="AP11785" s="104"/>
    </row>
    <row r="11786" spans="21:42" ht="15" customHeight="1" x14ac:dyDescent="0.25">
      <c r="U11786" s="104"/>
      <c r="AB11786" s="104"/>
      <c r="AC11786" s="104"/>
      <c r="AF11786" s="104"/>
      <c r="AG11786" s="104"/>
      <c r="AK11786" s="104"/>
      <c r="AL11786" s="104"/>
      <c r="AO11786" s="104"/>
      <c r="AP11786" s="104"/>
    </row>
    <row r="11787" spans="21:42" ht="15" customHeight="1" x14ac:dyDescent="0.25">
      <c r="U11787" s="104"/>
      <c r="AB11787" s="104"/>
      <c r="AC11787" s="104"/>
      <c r="AF11787" s="104"/>
      <c r="AG11787" s="104"/>
      <c r="AK11787" s="104"/>
      <c r="AL11787" s="104"/>
      <c r="AO11787" s="104"/>
      <c r="AP11787" s="104"/>
    </row>
    <row r="11788" spans="21:42" ht="15" customHeight="1" x14ac:dyDescent="0.25">
      <c r="U11788" s="104"/>
      <c r="AB11788" s="104"/>
      <c r="AC11788" s="104"/>
      <c r="AF11788" s="104"/>
      <c r="AG11788" s="104"/>
      <c r="AK11788" s="104"/>
      <c r="AL11788" s="104"/>
      <c r="AO11788" s="104"/>
      <c r="AP11788" s="104"/>
    </row>
    <row r="11789" spans="21:42" ht="15" customHeight="1" x14ac:dyDescent="0.25">
      <c r="U11789" s="104"/>
      <c r="AB11789" s="104"/>
      <c r="AC11789" s="104"/>
      <c r="AF11789" s="104"/>
      <c r="AG11789" s="104"/>
      <c r="AK11789" s="104"/>
      <c r="AL11789" s="104"/>
      <c r="AO11789" s="104"/>
      <c r="AP11789" s="104"/>
    </row>
    <row r="11790" spans="21:42" ht="15" customHeight="1" x14ac:dyDescent="0.25">
      <c r="U11790" s="104"/>
      <c r="AB11790" s="104"/>
      <c r="AC11790" s="104"/>
      <c r="AF11790" s="104"/>
      <c r="AG11790" s="104"/>
      <c r="AK11790" s="104"/>
      <c r="AL11790" s="104"/>
      <c r="AO11790" s="104"/>
      <c r="AP11790" s="104"/>
    </row>
    <row r="11791" spans="21:42" ht="15" customHeight="1" x14ac:dyDescent="0.25">
      <c r="U11791" s="104"/>
      <c r="AB11791" s="104"/>
      <c r="AC11791" s="104"/>
      <c r="AF11791" s="104"/>
      <c r="AG11791" s="104"/>
      <c r="AK11791" s="104"/>
      <c r="AL11791" s="104"/>
      <c r="AO11791" s="104"/>
      <c r="AP11791" s="104"/>
    </row>
    <row r="11792" spans="21:42" ht="15" customHeight="1" x14ac:dyDescent="0.25">
      <c r="U11792" s="104"/>
      <c r="AB11792" s="104"/>
      <c r="AC11792" s="104"/>
      <c r="AF11792" s="104"/>
      <c r="AG11792" s="104"/>
      <c r="AK11792" s="104"/>
      <c r="AL11792" s="104"/>
      <c r="AO11792" s="104"/>
      <c r="AP11792" s="104"/>
    </row>
    <row r="11793" spans="21:42" ht="15" customHeight="1" x14ac:dyDescent="0.25">
      <c r="U11793" s="104"/>
      <c r="AB11793" s="104"/>
      <c r="AC11793" s="104"/>
      <c r="AF11793" s="104"/>
      <c r="AG11793" s="104"/>
      <c r="AK11793" s="104"/>
      <c r="AL11793" s="104"/>
      <c r="AO11793" s="104"/>
      <c r="AP11793" s="104"/>
    </row>
    <row r="11794" spans="21:42" ht="15" customHeight="1" x14ac:dyDescent="0.25">
      <c r="U11794" s="104"/>
      <c r="AB11794" s="104"/>
      <c r="AC11794" s="104"/>
      <c r="AF11794" s="104"/>
      <c r="AG11794" s="104"/>
      <c r="AK11794" s="104"/>
      <c r="AL11794" s="104"/>
      <c r="AO11794" s="104"/>
      <c r="AP11794" s="104"/>
    </row>
    <row r="11795" spans="21:42" ht="15" customHeight="1" x14ac:dyDescent="0.25">
      <c r="U11795" s="104"/>
      <c r="AB11795" s="104"/>
      <c r="AC11795" s="104"/>
      <c r="AF11795" s="104"/>
      <c r="AG11795" s="104"/>
      <c r="AK11795" s="104"/>
      <c r="AL11795" s="104"/>
      <c r="AO11795" s="104"/>
      <c r="AP11795" s="104"/>
    </row>
    <row r="11796" spans="21:42" ht="15" customHeight="1" x14ac:dyDescent="0.25">
      <c r="U11796" s="104"/>
      <c r="AB11796" s="104"/>
      <c r="AC11796" s="104"/>
      <c r="AF11796" s="104"/>
      <c r="AG11796" s="104"/>
      <c r="AK11796" s="104"/>
      <c r="AL11796" s="104"/>
      <c r="AO11796" s="104"/>
      <c r="AP11796" s="104"/>
    </row>
    <row r="11797" spans="21:42" ht="15" customHeight="1" x14ac:dyDescent="0.25">
      <c r="U11797" s="104"/>
      <c r="AB11797" s="104"/>
      <c r="AC11797" s="104"/>
      <c r="AF11797" s="104"/>
      <c r="AG11797" s="104"/>
      <c r="AK11797" s="104"/>
      <c r="AL11797" s="104"/>
      <c r="AO11797" s="104"/>
      <c r="AP11797" s="104"/>
    </row>
    <row r="11798" spans="21:42" ht="15" customHeight="1" x14ac:dyDescent="0.25">
      <c r="U11798" s="104"/>
      <c r="AB11798" s="104"/>
      <c r="AC11798" s="104"/>
      <c r="AF11798" s="104"/>
      <c r="AG11798" s="104"/>
      <c r="AK11798" s="104"/>
      <c r="AL11798" s="104"/>
      <c r="AO11798" s="104"/>
      <c r="AP11798" s="104"/>
    </row>
    <row r="11799" spans="21:42" ht="15" customHeight="1" x14ac:dyDescent="0.25">
      <c r="U11799" s="104"/>
      <c r="AB11799" s="104"/>
      <c r="AC11799" s="104"/>
      <c r="AF11799" s="104"/>
      <c r="AG11799" s="104"/>
      <c r="AK11799" s="104"/>
      <c r="AL11799" s="104"/>
      <c r="AO11799" s="104"/>
      <c r="AP11799" s="104"/>
    </row>
    <row r="11800" spans="21:42" ht="15" customHeight="1" x14ac:dyDescent="0.25">
      <c r="U11800" s="104"/>
      <c r="AB11800" s="104"/>
      <c r="AC11800" s="104"/>
      <c r="AF11800" s="104"/>
      <c r="AG11800" s="104"/>
      <c r="AK11800" s="104"/>
      <c r="AL11800" s="104"/>
      <c r="AO11800" s="104"/>
      <c r="AP11800" s="104"/>
    </row>
    <row r="11801" spans="21:42" ht="15" customHeight="1" x14ac:dyDescent="0.25">
      <c r="U11801" s="104"/>
      <c r="AB11801" s="104"/>
      <c r="AC11801" s="104"/>
      <c r="AF11801" s="104"/>
      <c r="AG11801" s="104"/>
      <c r="AK11801" s="104"/>
      <c r="AL11801" s="104"/>
      <c r="AO11801" s="104"/>
      <c r="AP11801" s="104"/>
    </row>
    <row r="11802" spans="21:42" ht="15" customHeight="1" x14ac:dyDescent="0.25">
      <c r="U11802" s="104"/>
      <c r="AB11802" s="104"/>
      <c r="AC11802" s="104"/>
      <c r="AF11802" s="104"/>
      <c r="AG11802" s="104"/>
      <c r="AK11802" s="104"/>
      <c r="AL11802" s="104"/>
      <c r="AO11802" s="104"/>
      <c r="AP11802" s="104"/>
    </row>
    <row r="11803" spans="21:42" ht="15" customHeight="1" x14ac:dyDescent="0.25">
      <c r="U11803" s="104"/>
      <c r="AB11803" s="104"/>
      <c r="AC11803" s="104"/>
      <c r="AF11803" s="104"/>
      <c r="AG11803" s="104"/>
      <c r="AK11803" s="104"/>
      <c r="AL11803" s="104"/>
      <c r="AO11803" s="104"/>
      <c r="AP11803" s="104"/>
    </row>
    <row r="11804" spans="21:42" ht="15" customHeight="1" x14ac:dyDescent="0.25">
      <c r="U11804" s="104"/>
      <c r="AB11804" s="104"/>
      <c r="AC11804" s="104"/>
      <c r="AF11804" s="104"/>
      <c r="AG11804" s="104"/>
      <c r="AK11804" s="104"/>
      <c r="AL11804" s="104"/>
      <c r="AO11804" s="104"/>
      <c r="AP11804" s="104"/>
    </row>
    <row r="11805" spans="21:42" ht="15" customHeight="1" x14ac:dyDescent="0.25">
      <c r="U11805" s="104"/>
      <c r="AB11805" s="104"/>
      <c r="AC11805" s="104"/>
      <c r="AF11805" s="104"/>
      <c r="AG11805" s="104"/>
      <c r="AK11805" s="104"/>
      <c r="AL11805" s="104"/>
      <c r="AO11805" s="104"/>
      <c r="AP11805" s="104"/>
    </row>
    <row r="11806" spans="21:42" ht="15" customHeight="1" x14ac:dyDescent="0.25">
      <c r="U11806" s="104"/>
      <c r="AB11806" s="104"/>
      <c r="AC11806" s="104"/>
      <c r="AF11806" s="104"/>
      <c r="AG11806" s="104"/>
      <c r="AK11806" s="104"/>
      <c r="AL11806" s="104"/>
      <c r="AO11806" s="104"/>
      <c r="AP11806" s="104"/>
    </row>
    <row r="11807" spans="21:42" ht="15" customHeight="1" x14ac:dyDescent="0.25">
      <c r="U11807" s="104"/>
      <c r="AB11807" s="104"/>
      <c r="AC11807" s="104"/>
      <c r="AF11807" s="104"/>
      <c r="AG11807" s="104"/>
      <c r="AK11807" s="104"/>
      <c r="AL11807" s="104"/>
      <c r="AO11807" s="104"/>
      <c r="AP11807" s="104"/>
    </row>
    <row r="11808" spans="21:42" ht="15" customHeight="1" x14ac:dyDescent="0.25">
      <c r="U11808" s="104"/>
      <c r="AB11808" s="104"/>
      <c r="AC11808" s="104"/>
      <c r="AF11808" s="104"/>
      <c r="AG11808" s="104"/>
      <c r="AK11808" s="104"/>
      <c r="AL11808" s="104"/>
      <c r="AO11808" s="104"/>
      <c r="AP11808" s="104"/>
    </row>
    <row r="11809" spans="21:42" ht="15" customHeight="1" x14ac:dyDescent="0.25">
      <c r="U11809" s="104"/>
      <c r="AB11809" s="104"/>
      <c r="AC11809" s="104"/>
      <c r="AF11809" s="104"/>
      <c r="AG11809" s="104"/>
      <c r="AK11809" s="104"/>
      <c r="AL11809" s="104"/>
      <c r="AO11809" s="104"/>
      <c r="AP11809" s="104"/>
    </row>
    <row r="11810" spans="21:42" ht="15" customHeight="1" x14ac:dyDescent="0.25">
      <c r="U11810" s="104"/>
      <c r="AB11810" s="104"/>
      <c r="AC11810" s="104"/>
      <c r="AF11810" s="104"/>
      <c r="AG11810" s="104"/>
      <c r="AK11810" s="104"/>
      <c r="AL11810" s="104"/>
      <c r="AO11810" s="104"/>
      <c r="AP11810" s="104"/>
    </row>
    <row r="11811" spans="21:42" ht="15" customHeight="1" x14ac:dyDescent="0.25">
      <c r="U11811" s="104"/>
      <c r="AB11811" s="104"/>
      <c r="AC11811" s="104"/>
      <c r="AF11811" s="104"/>
      <c r="AG11811" s="104"/>
      <c r="AK11811" s="104"/>
      <c r="AL11811" s="104"/>
      <c r="AO11811" s="104"/>
      <c r="AP11811" s="104"/>
    </row>
    <row r="11812" spans="21:42" ht="15" customHeight="1" x14ac:dyDescent="0.25">
      <c r="U11812" s="104"/>
      <c r="AB11812" s="104"/>
      <c r="AC11812" s="104"/>
      <c r="AF11812" s="104"/>
      <c r="AG11812" s="104"/>
      <c r="AK11812" s="104"/>
      <c r="AL11812" s="104"/>
      <c r="AO11812" s="104"/>
      <c r="AP11812" s="104"/>
    </row>
    <row r="11813" spans="21:42" ht="15" customHeight="1" x14ac:dyDescent="0.25">
      <c r="U11813" s="104"/>
      <c r="AB11813" s="104"/>
      <c r="AC11813" s="104"/>
      <c r="AF11813" s="104"/>
      <c r="AG11813" s="104"/>
      <c r="AK11813" s="104"/>
      <c r="AL11813" s="104"/>
      <c r="AO11813" s="104"/>
      <c r="AP11813" s="104"/>
    </row>
    <row r="11814" spans="21:42" ht="15" customHeight="1" x14ac:dyDescent="0.25">
      <c r="U11814" s="104"/>
      <c r="AB11814" s="104"/>
      <c r="AC11814" s="104"/>
      <c r="AF11814" s="104"/>
      <c r="AG11814" s="104"/>
      <c r="AK11814" s="104"/>
      <c r="AL11814" s="104"/>
      <c r="AO11814" s="104"/>
      <c r="AP11814" s="104"/>
    </row>
    <row r="11815" spans="21:42" ht="15" customHeight="1" x14ac:dyDescent="0.25">
      <c r="U11815" s="104"/>
      <c r="AB11815" s="104"/>
      <c r="AC11815" s="104"/>
      <c r="AF11815" s="104"/>
      <c r="AG11815" s="104"/>
      <c r="AK11815" s="104"/>
      <c r="AL11815" s="104"/>
      <c r="AO11815" s="104"/>
      <c r="AP11815" s="104"/>
    </row>
    <row r="11816" spans="21:42" ht="15" customHeight="1" x14ac:dyDescent="0.25">
      <c r="U11816" s="104"/>
      <c r="AB11816" s="104"/>
      <c r="AC11816" s="104"/>
      <c r="AF11816" s="104"/>
      <c r="AG11816" s="104"/>
      <c r="AK11816" s="104"/>
      <c r="AL11816" s="104"/>
      <c r="AO11816" s="104"/>
      <c r="AP11816" s="104"/>
    </row>
    <row r="11817" spans="21:42" ht="15" customHeight="1" x14ac:dyDescent="0.25">
      <c r="U11817" s="104"/>
      <c r="AB11817" s="104"/>
      <c r="AC11817" s="104"/>
      <c r="AF11817" s="104"/>
      <c r="AG11817" s="104"/>
      <c r="AK11817" s="104"/>
      <c r="AL11817" s="104"/>
      <c r="AO11817" s="104"/>
      <c r="AP11817" s="104"/>
    </row>
    <row r="11818" spans="21:42" ht="15" customHeight="1" x14ac:dyDescent="0.25">
      <c r="U11818" s="104"/>
      <c r="AB11818" s="104"/>
      <c r="AC11818" s="104"/>
      <c r="AF11818" s="104"/>
      <c r="AG11818" s="104"/>
      <c r="AK11818" s="104"/>
      <c r="AL11818" s="104"/>
      <c r="AO11818" s="104"/>
      <c r="AP11818" s="104"/>
    </row>
    <row r="11819" spans="21:42" ht="15" customHeight="1" x14ac:dyDescent="0.25">
      <c r="U11819" s="104"/>
      <c r="AB11819" s="104"/>
      <c r="AC11819" s="104"/>
      <c r="AF11819" s="104"/>
      <c r="AG11819" s="104"/>
      <c r="AK11819" s="104"/>
      <c r="AL11819" s="104"/>
      <c r="AO11819" s="104"/>
      <c r="AP11819" s="104"/>
    </row>
    <row r="11820" spans="21:42" ht="15" customHeight="1" x14ac:dyDescent="0.25">
      <c r="U11820" s="104"/>
      <c r="AB11820" s="104"/>
      <c r="AC11820" s="104"/>
      <c r="AF11820" s="104"/>
      <c r="AG11820" s="104"/>
      <c r="AK11820" s="104"/>
      <c r="AL11820" s="104"/>
      <c r="AO11820" s="104"/>
      <c r="AP11820" s="104"/>
    </row>
    <row r="11821" spans="21:42" ht="15" customHeight="1" x14ac:dyDescent="0.25">
      <c r="U11821" s="104"/>
      <c r="AB11821" s="104"/>
      <c r="AC11821" s="104"/>
      <c r="AF11821" s="104"/>
      <c r="AG11821" s="104"/>
      <c r="AK11821" s="104"/>
      <c r="AL11821" s="104"/>
      <c r="AO11821" s="104"/>
      <c r="AP11821" s="104"/>
    </row>
    <row r="11822" spans="21:42" ht="15" customHeight="1" x14ac:dyDescent="0.25">
      <c r="U11822" s="104"/>
      <c r="AB11822" s="104"/>
      <c r="AC11822" s="104"/>
      <c r="AF11822" s="104"/>
      <c r="AG11822" s="104"/>
      <c r="AK11822" s="104"/>
      <c r="AL11822" s="104"/>
      <c r="AO11822" s="104"/>
      <c r="AP11822" s="104"/>
    </row>
    <row r="11823" spans="21:42" ht="15" customHeight="1" x14ac:dyDescent="0.25">
      <c r="U11823" s="104"/>
      <c r="AB11823" s="104"/>
      <c r="AC11823" s="104"/>
      <c r="AF11823" s="104"/>
      <c r="AG11823" s="104"/>
      <c r="AK11823" s="104"/>
      <c r="AL11823" s="104"/>
      <c r="AO11823" s="104"/>
      <c r="AP11823" s="104"/>
    </row>
    <row r="11824" spans="21:42" ht="15" customHeight="1" x14ac:dyDescent="0.25">
      <c r="U11824" s="104"/>
      <c r="AB11824" s="104"/>
      <c r="AC11824" s="104"/>
      <c r="AF11824" s="104"/>
      <c r="AG11824" s="104"/>
      <c r="AK11824" s="104"/>
      <c r="AL11824" s="104"/>
      <c r="AO11824" s="104"/>
      <c r="AP11824" s="104"/>
    </row>
    <row r="11825" spans="21:42" ht="15" customHeight="1" x14ac:dyDescent="0.25">
      <c r="U11825" s="104"/>
      <c r="AB11825" s="104"/>
      <c r="AC11825" s="104"/>
      <c r="AF11825" s="104"/>
      <c r="AG11825" s="104"/>
      <c r="AK11825" s="104"/>
      <c r="AL11825" s="104"/>
      <c r="AO11825" s="104"/>
      <c r="AP11825" s="104"/>
    </row>
    <row r="11826" spans="21:42" ht="15" customHeight="1" x14ac:dyDescent="0.25">
      <c r="U11826" s="104"/>
      <c r="AB11826" s="104"/>
      <c r="AC11826" s="104"/>
      <c r="AF11826" s="104"/>
      <c r="AG11826" s="104"/>
      <c r="AK11826" s="104"/>
      <c r="AL11826" s="104"/>
      <c r="AO11826" s="104"/>
      <c r="AP11826" s="104"/>
    </row>
    <row r="11827" spans="21:42" ht="15" customHeight="1" x14ac:dyDescent="0.25">
      <c r="U11827" s="104"/>
      <c r="AB11827" s="104"/>
      <c r="AC11827" s="104"/>
      <c r="AF11827" s="104"/>
      <c r="AG11827" s="104"/>
      <c r="AK11827" s="104"/>
      <c r="AL11827" s="104"/>
      <c r="AO11827" s="104"/>
      <c r="AP11827" s="104"/>
    </row>
    <row r="11828" spans="21:42" ht="15" customHeight="1" x14ac:dyDescent="0.25">
      <c r="U11828" s="104"/>
      <c r="AB11828" s="104"/>
      <c r="AC11828" s="104"/>
      <c r="AF11828" s="104"/>
      <c r="AG11828" s="104"/>
      <c r="AK11828" s="104"/>
      <c r="AL11828" s="104"/>
      <c r="AO11828" s="104"/>
      <c r="AP11828" s="104"/>
    </row>
    <row r="11829" spans="21:42" ht="15" customHeight="1" x14ac:dyDescent="0.25">
      <c r="U11829" s="104"/>
      <c r="AB11829" s="104"/>
      <c r="AC11829" s="104"/>
      <c r="AF11829" s="104"/>
      <c r="AG11829" s="104"/>
      <c r="AK11829" s="104"/>
      <c r="AL11829" s="104"/>
      <c r="AO11829" s="104"/>
      <c r="AP11829" s="104"/>
    </row>
    <row r="11830" spans="21:42" ht="15" customHeight="1" x14ac:dyDescent="0.25">
      <c r="U11830" s="104"/>
      <c r="AB11830" s="104"/>
      <c r="AC11830" s="104"/>
      <c r="AF11830" s="104"/>
      <c r="AG11830" s="104"/>
      <c r="AK11830" s="104"/>
      <c r="AL11830" s="104"/>
      <c r="AO11830" s="104"/>
      <c r="AP11830" s="104"/>
    </row>
    <row r="11831" spans="21:42" ht="15" customHeight="1" x14ac:dyDescent="0.25">
      <c r="U11831" s="104"/>
      <c r="AB11831" s="104"/>
      <c r="AC11831" s="104"/>
      <c r="AF11831" s="104"/>
      <c r="AG11831" s="104"/>
      <c r="AK11831" s="104"/>
      <c r="AL11831" s="104"/>
      <c r="AO11831" s="104"/>
      <c r="AP11831" s="104"/>
    </row>
    <row r="11832" spans="21:42" ht="15" customHeight="1" x14ac:dyDescent="0.25">
      <c r="U11832" s="104"/>
      <c r="AB11832" s="104"/>
      <c r="AC11832" s="104"/>
      <c r="AF11832" s="104"/>
      <c r="AG11832" s="104"/>
      <c r="AK11832" s="104"/>
      <c r="AL11832" s="104"/>
      <c r="AO11832" s="104"/>
      <c r="AP11832" s="104"/>
    </row>
    <row r="11833" spans="21:42" ht="15" customHeight="1" x14ac:dyDescent="0.25">
      <c r="U11833" s="104"/>
      <c r="AB11833" s="104"/>
      <c r="AC11833" s="104"/>
      <c r="AF11833" s="104"/>
      <c r="AG11833" s="104"/>
      <c r="AK11833" s="104"/>
      <c r="AL11833" s="104"/>
      <c r="AO11833" s="104"/>
      <c r="AP11833" s="104"/>
    </row>
    <row r="11834" spans="21:42" ht="15" customHeight="1" x14ac:dyDescent="0.25">
      <c r="U11834" s="104"/>
      <c r="AB11834" s="104"/>
      <c r="AC11834" s="104"/>
      <c r="AF11834" s="104"/>
      <c r="AG11834" s="104"/>
      <c r="AK11834" s="104"/>
      <c r="AL11834" s="104"/>
      <c r="AO11834" s="104"/>
      <c r="AP11834" s="104"/>
    </row>
    <row r="11835" spans="21:42" ht="15" customHeight="1" x14ac:dyDescent="0.25">
      <c r="U11835" s="104"/>
      <c r="AB11835" s="104"/>
      <c r="AC11835" s="104"/>
      <c r="AF11835" s="104"/>
      <c r="AG11835" s="104"/>
      <c r="AK11835" s="104"/>
      <c r="AL11835" s="104"/>
      <c r="AO11835" s="104"/>
      <c r="AP11835" s="104"/>
    </row>
    <row r="11836" spans="21:42" ht="15" customHeight="1" x14ac:dyDescent="0.25">
      <c r="U11836" s="104"/>
      <c r="AB11836" s="104"/>
      <c r="AC11836" s="104"/>
      <c r="AF11836" s="104"/>
      <c r="AG11836" s="104"/>
      <c r="AK11836" s="104"/>
      <c r="AL11836" s="104"/>
      <c r="AO11836" s="104"/>
      <c r="AP11836" s="104"/>
    </row>
    <row r="11837" spans="21:42" ht="15" customHeight="1" x14ac:dyDescent="0.25">
      <c r="U11837" s="104"/>
      <c r="AB11837" s="104"/>
      <c r="AC11837" s="104"/>
      <c r="AF11837" s="104"/>
      <c r="AG11837" s="104"/>
      <c r="AK11837" s="104"/>
      <c r="AL11837" s="104"/>
      <c r="AO11837" s="104"/>
      <c r="AP11837" s="104"/>
    </row>
    <row r="11838" spans="21:42" ht="15" customHeight="1" x14ac:dyDescent="0.25">
      <c r="U11838" s="104"/>
      <c r="AB11838" s="104"/>
      <c r="AC11838" s="104"/>
      <c r="AF11838" s="104"/>
      <c r="AG11838" s="104"/>
      <c r="AK11838" s="104"/>
      <c r="AL11838" s="104"/>
      <c r="AO11838" s="104"/>
      <c r="AP11838" s="104"/>
    </row>
    <row r="11839" spans="21:42" ht="15" customHeight="1" x14ac:dyDescent="0.25">
      <c r="U11839" s="104"/>
      <c r="AB11839" s="104"/>
      <c r="AC11839" s="104"/>
      <c r="AF11839" s="104"/>
      <c r="AG11839" s="104"/>
      <c r="AK11839" s="104"/>
      <c r="AL11839" s="104"/>
      <c r="AO11839" s="104"/>
      <c r="AP11839" s="104"/>
    </row>
    <row r="11840" spans="21:42" ht="15" customHeight="1" x14ac:dyDescent="0.25">
      <c r="U11840" s="104"/>
      <c r="AB11840" s="104"/>
      <c r="AC11840" s="104"/>
      <c r="AF11840" s="104"/>
      <c r="AG11840" s="104"/>
      <c r="AK11840" s="104"/>
      <c r="AL11840" s="104"/>
      <c r="AO11840" s="104"/>
      <c r="AP11840" s="104"/>
    </row>
    <row r="11841" spans="21:42" ht="15" customHeight="1" x14ac:dyDescent="0.25">
      <c r="U11841" s="104"/>
      <c r="AB11841" s="104"/>
      <c r="AC11841" s="104"/>
      <c r="AF11841" s="104"/>
      <c r="AG11841" s="104"/>
      <c r="AK11841" s="104"/>
      <c r="AL11841" s="104"/>
      <c r="AO11841" s="104"/>
      <c r="AP11841" s="104"/>
    </row>
    <row r="11842" spans="21:42" ht="15" customHeight="1" x14ac:dyDescent="0.25">
      <c r="U11842" s="104"/>
      <c r="AB11842" s="104"/>
      <c r="AC11842" s="104"/>
      <c r="AF11842" s="104"/>
      <c r="AG11842" s="104"/>
      <c r="AK11842" s="104"/>
      <c r="AL11842" s="104"/>
      <c r="AO11842" s="104"/>
      <c r="AP11842" s="104"/>
    </row>
    <row r="11843" spans="21:42" ht="15" customHeight="1" x14ac:dyDescent="0.25">
      <c r="U11843" s="104"/>
      <c r="AB11843" s="104"/>
      <c r="AC11843" s="104"/>
      <c r="AF11843" s="104"/>
      <c r="AG11843" s="104"/>
      <c r="AK11843" s="104"/>
      <c r="AL11843" s="104"/>
      <c r="AO11843" s="104"/>
      <c r="AP11843" s="104"/>
    </row>
    <row r="11844" spans="21:42" ht="15" customHeight="1" x14ac:dyDescent="0.25">
      <c r="U11844" s="104"/>
      <c r="AB11844" s="104"/>
      <c r="AC11844" s="104"/>
      <c r="AF11844" s="104"/>
      <c r="AG11844" s="104"/>
      <c r="AK11844" s="104"/>
      <c r="AL11844" s="104"/>
      <c r="AO11844" s="104"/>
      <c r="AP11844" s="104"/>
    </row>
    <row r="11845" spans="21:42" ht="15" customHeight="1" x14ac:dyDescent="0.25">
      <c r="U11845" s="104"/>
      <c r="AB11845" s="104"/>
      <c r="AC11845" s="104"/>
      <c r="AF11845" s="104"/>
      <c r="AG11845" s="104"/>
      <c r="AK11845" s="104"/>
      <c r="AL11845" s="104"/>
      <c r="AO11845" s="104"/>
      <c r="AP11845" s="104"/>
    </row>
    <row r="11846" spans="21:42" ht="15" customHeight="1" x14ac:dyDescent="0.25">
      <c r="U11846" s="104"/>
      <c r="AB11846" s="104"/>
      <c r="AC11846" s="104"/>
      <c r="AF11846" s="104"/>
      <c r="AG11846" s="104"/>
      <c r="AK11846" s="104"/>
      <c r="AL11846" s="104"/>
      <c r="AO11846" s="104"/>
      <c r="AP11846" s="104"/>
    </row>
    <row r="11847" spans="21:42" ht="15" customHeight="1" x14ac:dyDescent="0.25">
      <c r="U11847" s="104"/>
      <c r="AB11847" s="104"/>
      <c r="AC11847" s="104"/>
      <c r="AF11847" s="104"/>
      <c r="AG11847" s="104"/>
      <c r="AK11847" s="104"/>
      <c r="AL11847" s="104"/>
      <c r="AO11847" s="104"/>
      <c r="AP11847" s="104"/>
    </row>
    <row r="11848" spans="21:42" ht="15" customHeight="1" x14ac:dyDescent="0.25">
      <c r="U11848" s="104"/>
      <c r="AB11848" s="104"/>
      <c r="AC11848" s="104"/>
      <c r="AF11848" s="104"/>
      <c r="AG11848" s="104"/>
      <c r="AK11848" s="104"/>
      <c r="AL11848" s="104"/>
      <c r="AO11848" s="104"/>
      <c r="AP11848" s="104"/>
    </row>
    <row r="11849" spans="21:42" ht="15" customHeight="1" x14ac:dyDescent="0.25">
      <c r="U11849" s="104"/>
      <c r="AB11849" s="104"/>
      <c r="AC11849" s="104"/>
      <c r="AF11849" s="104"/>
      <c r="AG11849" s="104"/>
      <c r="AK11849" s="104"/>
      <c r="AL11849" s="104"/>
      <c r="AO11849" s="104"/>
      <c r="AP11849" s="104"/>
    </row>
    <row r="11850" spans="21:42" ht="15" customHeight="1" x14ac:dyDescent="0.25">
      <c r="U11850" s="104"/>
      <c r="AB11850" s="104"/>
      <c r="AC11850" s="104"/>
      <c r="AF11850" s="104"/>
      <c r="AG11850" s="104"/>
      <c r="AK11850" s="104"/>
      <c r="AL11850" s="104"/>
      <c r="AO11850" s="104"/>
      <c r="AP11850" s="104"/>
    </row>
    <row r="11851" spans="21:42" ht="15" customHeight="1" x14ac:dyDescent="0.25">
      <c r="U11851" s="104"/>
      <c r="AB11851" s="104"/>
      <c r="AC11851" s="104"/>
      <c r="AF11851" s="104"/>
      <c r="AG11851" s="104"/>
      <c r="AK11851" s="104"/>
      <c r="AL11851" s="104"/>
      <c r="AO11851" s="104"/>
      <c r="AP11851" s="104"/>
    </row>
    <row r="11852" spans="21:42" ht="15" customHeight="1" x14ac:dyDescent="0.25">
      <c r="U11852" s="104"/>
      <c r="AB11852" s="104"/>
      <c r="AC11852" s="104"/>
      <c r="AF11852" s="104"/>
      <c r="AG11852" s="104"/>
      <c r="AK11852" s="104"/>
      <c r="AL11852" s="104"/>
      <c r="AO11852" s="104"/>
      <c r="AP11852" s="104"/>
    </row>
    <row r="11853" spans="21:42" ht="15" customHeight="1" x14ac:dyDescent="0.25">
      <c r="U11853" s="104"/>
      <c r="AB11853" s="104"/>
      <c r="AC11853" s="104"/>
      <c r="AF11853" s="104"/>
      <c r="AG11853" s="104"/>
      <c r="AK11853" s="104"/>
      <c r="AL11853" s="104"/>
      <c r="AO11853" s="104"/>
      <c r="AP11853" s="104"/>
    </row>
    <row r="11854" spans="21:42" ht="15" customHeight="1" x14ac:dyDescent="0.25">
      <c r="U11854" s="104"/>
      <c r="AB11854" s="104"/>
      <c r="AC11854" s="104"/>
      <c r="AF11854" s="104"/>
      <c r="AG11854" s="104"/>
      <c r="AK11854" s="104"/>
      <c r="AL11854" s="104"/>
      <c r="AO11854" s="104"/>
      <c r="AP11854" s="104"/>
    </row>
    <row r="11855" spans="21:42" ht="15" customHeight="1" x14ac:dyDescent="0.25">
      <c r="U11855" s="104"/>
      <c r="AB11855" s="104"/>
      <c r="AC11855" s="104"/>
      <c r="AF11855" s="104"/>
      <c r="AG11855" s="104"/>
      <c r="AK11855" s="104"/>
      <c r="AL11855" s="104"/>
      <c r="AO11855" s="104"/>
      <c r="AP11855" s="104"/>
    </row>
    <row r="11856" spans="21:42" ht="15" customHeight="1" x14ac:dyDescent="0.25">
      <c r="U11856" s="104"/>
      <c r="AB11856" s="104"/>
      <c r="AC11856" s="104"/>
      <c r="AF11856" s="104"/>
      <c r="AG11856" s="104"/>
      <c r="AK11856" s="104"/>
      <c r="AL11856" s="104"/>
      <c r="AO11856" s="104"/>
      <c r="AP11856" s="104"/>
    </row>
    <row r="11857" spans="21:42" ht="15" customHeight="1" x14ac:dyDescent="0.25">
      <c r="U11857" s="104"/>
      <c r="AB11857" s="104"/>
      <c r="AC11857" s="104"/>
      <c r="AF11857" s="104"/>
      <c r="AG11857" s="104"/>
      <c r="AK11857" s="104"/>
      <c r="AL11857" s="104"/>
      <c r="AO11857" s="104"/>
      <c r="AP11857" s="104"/>
    </row>
    <row r="11858" spans="21:42" ht="15" customHeight="1" x14ac:dyDescent="0.25">
      <c r="U11858" s="104"/>
      <c r="AB11858" s="104"/>
      <c r="AC11858" s="104"/>
      <c r="AF11858" s="104"/>
      <c r="AG11858" s="104"/>
      <c r="AK11858" s="104"/>
      <c r="AL11858" s="104"/>
      <c r="AO11858" s="104"/>
      <c r="AP11858" s="104"/>
    </row>
    <row r="11859" spans="21:42" ht="15" customHeight="1" x14ac:dyDescent="0.25">
      <c r="U11859" s="104"/>
      <c r="AB11859" s="104"/>
      <c r="AC11859" s="104"/>
      <c r="AF11859" s="104"/>
      <c r="AG11859" s="104"/>
      <c r="AK11859" s="104"/>
      <c r="AL11859" s="104"/>
      <c r="AO11859" s="104"/>
      <c r="AP11859" s="104"/>
    </row>
    <row r="11860" spans="21:42" ht="15" customHeight="1" x14ac:dyDescent="0.25">
      <c r="U11860" s="104"/>
      <c r="AB11860" s="104"/>
      <c r="AC11860" s="104"/>
      <c r="AF11860" s="104"/>
      <c r="AG11860" s="104"/>
      <c r="AK11860" s="104"/>
      <c r="AL11860" s="104"/>
      <c r="AO11860" s="104"/>
      <c r="AP11860" s="104"/>
    </row>
    <row r="11861" spans="21:42" ht="15" customHeight="1" x14ac:dyDescent="0.25">
      <c r="U11861" s="104"/>
      <c r="AB11861" s="104"/>
      <c r="AC11861" s="104"/>
      <c r="AF11861" s="104"/>
      <c r="AG11861" s="104"/>
      <c r="AK11861" s="104"/>
      <c r="AL11861" s="104"/>
      <c r="AO11861" s="104"/>
      <c r="AP11861" s="104"/>
    </row>
    <row r="11862" spans="21:42" ht="15" customHeight="1" x14ac:dyDescent="0.25">
      <c r="U11862" s="104"/>
      <c r="AB11862" s="104"/>
      <c r="AC11862" s="104"/>
      <c r="AF11862" s="104"/>
      <c r="AG11862" s="104"/>
      <c r="AK11862" s="104"/>
      <c r="AL11862" s="104"/>
      <c r="AO11862" s="104"/>
      <c r="AP11862" s="104"/>
    </row>
    <row r="11863" spans="21:42" ht="15" customHeight="1" x14ac:dyDescent="0.25">
      <c r="U11863" s="104"/>
      <c r="AB11863" s="104"/>
      <c r="AC11863" s="104"/>
      <c r="AF11863" s="104"/>
      <c r="AG11863" s="104"/>
      <c r="AK11863" s="104"/>
      <c r="AL11863" s="104"/>
      <c r="AO11863" s="104"/>
      <c r="AP11863" s="104"/>
    </row>
    <row r="11864" spans="21:42" ht="15" customHeight="1" x14ac:dyDescent="0.25">
      <c r="U11864" s="104"/>
      <c r="AB11864" s="104"/>
      <c r="AC11864" s="104"/>
      <c r="AF11864" s="104"/>
      <c r="AG11864" s="104"/>
      <c r="AK11864" s="104"/>
      <c r="AL11864" s="104"/>
      <c r="AO11864" s="104"/>
      <c r="AP11864" s="104"/>
    </row>
    <row r="11865" spans="21:42" ht="15" customHeight="1" x14ac:dyDescent="0.25">
      <c r="U11865" s="104"/>
      <c r="AB11865" s="104"/>
      <c r="AC11865" s="104"/>
      <c r="AF11865" s="104"/>
      <c r="AG11865" s="104"/>
      <c r="AK11865" s="104"/>
      <c r="AL11865" s="104"/>
      <c r="AO11865" s="104"/>
      <c r="AP11865" s="104"/>
    </row>
    <row r="11866" spans="21:42" ht="15" customHeight="1" x14ac:dyDescent="0.25">
      <c r="U11866" s="104"/>
      <c r="AB11866" s="104"/>
      <c r="AC11866" s="104"/>
      <c r="AF11866" s="104"/>
      <c r="AG11866" s="104"/>
      <c r="AK11866" s="104"/>
      <c r="AL11866" s="104"/>
      <c r="AO11866" s="104"/>
      <c r="AP11866" s="104"/>
    </row>
    <row r="11867" spans="21:42" ht="15" customHeight="1" x14ac:dyDescent="0.25">
      <c r="U11867" s="104"/>
      <c r="AB11867" s="104"/>
      <c r="AC11867" s="104"/>
      <c r="AF11867" s="104"/>
      <c r="AG11867" s="104"/>
      <c r="AK11867" s="104"/>
      <c r="AL11867" s="104"/>
      <c r="AO11867" s="104"/>
      <c r="AP11867" s="104"/>
    </row>
    <row r="11868" spans="21:42" ht="15" customHeight="1" x14ac:dyDescent="0.25">
      <c r="U11868" s="104"/>
      <c r="AB11868" s="104"/>
      <c r="AC11868" s="104"/>
      <c r="AF11868" s="104"/>
      <c r="AG11868" s="104"/>
      <c r="AK11868" s="104"/>
      <c r="AL11868" s="104"/>
      <c r="AO11868" s="104"/>
      <c r="AP11868" s="104"/>
    </row>
    <row r="11869" spans="21:42" ht="15" customHeight="1" x14ac:dyDescent="0.25">
      <c r="U11869" s="104"/>
      <c r="AB11869" s="104"/>
      <c r="AC11869" s="104"/>
      <c r="AF11869" s="104"/>
      <c r="AG11869" s="104"/>
      <c r="AK11869" s="104"/>
      <c r="AL11869" s="104"/>
      <c r="AO11869" s="104"/>
      <c r="AP11869" s="104"/>
    </row>
    <row r="11870" spans="21:42" ht="15" customHeight="1" x14ac:dyDescent="0.25">
      <c r="U11870" s="104"/>
      <c r="AB11870" s="104"/>
      <c r="AC11870" s="104"/>
      <c r="AF11870" s="104"/>
      <c r="AG11870" s="104"/>
      <c r="AK11870" s="104"/>
      <c r="AL11870" s="104"/>
      <c r="AO11870" s="104"/>
      <c r="AP11870" s="104"/>
    </row>
    <row r="11871" spans="21:42" ht="15" customHeight="1" x14ac:dyDescent="0.25">
      <c r="U11871" s="104"/>
      <c r="AB11871" s="104"/>
      <c r="AC11871" s="104"/>
      <c r="AF11871" s="104"/>
      <c r="AG11871" s="104"/>
      <c r="AK11871" s="104"/>
      <c r="AL11871" s="104"/>
      <c r="AO11871" s="104"/>
      <c r="AP11871" s="104"/>
    </row>
    <row r="11872" spans="21:42" ht="15" customHeight="1" x14ac:dyDescent="0.25">
      <c r="U11872" s="104"/>
      <c r="AB11872" s="104"/>
      <c r="AC11872" s="104"/>
      <c r="AF11872" s="104"/>
      <c r="AG11872" s="104"/>
      <c r="AK11872" s="104"/>
      <c r="AL11872" s="104"/>
      <c r="AO11872" s="104"/>
      <c r="AP11872" s="104"/>
    </row>
    <row r="11873" spans="21:42" ht="15" customHeight="1" x14ac:dyDescent="0.25">
      <c r="U11873" s="104"/>
      <c r="AB11873" s="104"/>
      <c r="AC11873" s="104"/>
      <c r="AF11873" s="104"/>
      <c r="AG11873" s="104"/>
      <c r="AK11873" s="104"/>
      <c r="AL11873" s="104"/>
      <c r="AO11873" s="104"/>
      <c r="AP11873" s="104"/>
    </row>
    <row r="11874" spans="21:42" ht="15" customHeight="1" x14ac:dyDescent="0.25">
      <c r="U11874" s="104"/>
      <c r="AB11874" s="104"/>
      <c r="AC11874" s="104"/>
      <c r="AF11874" s="104"/>
      <c r="AG11874" s="104"/>
      <c r="AK11874" s="104"/>
      <c r="AL11874" s="104"/>
      <c r="AO11874" s="104"/>
      <c r="AP11874" s="104"/>
    </row>
    <row r="11875" spans="21:42" ht="15" customHeight="1" x14ac:dyDescent="0.25">
      <c r="U11875" s="104"/>
      <c r="AB11875" s="104"/>
      <c r="AC11875" s="104"/>
      <c r="AF11875" s="104"/>
      <c r="AG11875" s="104"/>
      <c r="AK11875" s="104"/>
      <c r="AL11875" s="104"/>
      <c r="AO11875" s="104"/>
      <c r="AP11875" s="104"/>
    </row>
    <row r="11876" spans="21:42" ht="15" customHeight="1" x14ac:dyDescent="0.25">
      <c r="U11876" s="104"/>
      <c r="AB11876" s="104"/>
      <c r="AC11876" s="104"/>
      <c r="AF11876" s="104"/>
      <c r="AG11876" s="104"/>
      <c r="AK11876" s="104"/>
      <c r="AL11876" s="104"/>
      <c r="AO11876" s="104"/>
      <c r="AP11876" s="104"/>
    </row>
    <row r="11877" spans="21:42" ht="15" customHeight="1" x14ac:dyDescent="0.25">
      <c r="U11877" s="104"/>
      <c r="AB11877" s="104"/>
      <c r="AC11877" s="104"/>
      <c r="AF11877" s="104"/>
      <c r="AG11877" s="104"/>
      <c r="AK11877" s="104"/>
      <c r="AL11877" s="104"/>
      <c r="AO11877" s="104"/>
      <c r="AP11877" s="104"/>
    </row>
    <row r="11878" spans="21:42" ht="15" customHeight="1" x14ac:dyDescent="0.25">
      <c r="U11878" s="104"/>
      <c r="AB11878" s="104"/>
      <c r="AC11878" s="104"/>
      <c r="AF11878" s="104"/>
      <c r="AG11878" s="104"/>
      <c r="AK11878" s="104"/>
      <c r="AL11878" s="104"/>
      <c r="AO11878" s="104"/>
      <c r="AP11878" s="104"/>
    </row>
    <row r="11879" spans="21:42" ht="15" customHeight="1" x14ac:dyDescent="0.25">
      <c r="U11879" s="104"/>
      <c r="AB11879" s="104"/>
      <c r="AC11879" s="104"/>
      <c r="AF11879" s="104"/>
      <c r="AG11879" s="104"/>
      <c r="AK11879" s="104"/>
      <c r="AL11879" s="104"/>
      <c r="AO11879" s="104"/>
      <c r="AP11879" s="104"/>
    </row>
    <row r="11880" spans="21:42" ht="15" customHeight="1" x14ac:dyDescent="0.25">
      <c r="U11880" s="104"/>
      <c r="AB11880" s="104"/>
      <c r="AC11880" s="104"/>
      <c r="AF11880" s="104"/>
      <c r="AG11880" s="104"/>
      <c r="AK11880" s="104"/>
      <c r="AL11880" s="104"/>
      <c r="AO11880" s="104"/>
      <c r="AP11880" s="104"/>
    </row>
    <row r="11881" spans="21:42" ht="15" customHeight="1" x14ac:dyDescent="0.25">
      <c r="U11881" s="104"/>
      <c r="AB11881" s="104"/>
      <c r="AC11881" s="104"/>
      <c r="AF11881" s="104"/>
      <c r="AG11881" s="104"/>
      <c r="AK11881" s="104"/>
      <c r="AL11881" s="104"/>
      <c r="AO11881" s="104"/>
      <c r="AP11881" s="104"/>
    </row>
    <row r="11882" spans="21:42" ht="15" customHeight="1" x14ac:dyDescent="0.25">
      <c r="U11882" s="104"/>
      <c r="AB11882" s="104"/>
      <c r="AC11882" s="104"/>
      <c r="AF11882" s="104"/>
      <c r="AG11882" s="104"/>
      <c r="AK11882" s="104"/>
      <c r="AL11882" s="104"/>
      <c r="AO11882" s="104"/>
      <c r="AP11882" s="104"/>
    </row>
    <row r="11883" spans="21:42" ht="15" customHeight="1" x14ac:dyDescent="0.25">
      <c r="U11883" s="104"/>
      <c r="AB11883" s="104"/>
      <c r="AC11883" s="104"/>
      <c r="AF11883" s="104"/>
      <c r="AG11883" s="104"/>
      <c r="AK11883" s="104"/>
      <c r="AL11883" s="104"/>
      <c r="AO11883" s="104"/>
      <c r="AP11883" s="104"/>
    </row>
    <row r="11884" spans="21:42" ht="15" customHeight="1" x14ac:dyDescent="0.25">
      <c r="U11884" s="104"/>
      <c r="AB11884" s="104"/>
      <c r="AC11884" s="104"/>
      <c r="AF11884" s="104"/>
      <c r="AG11884" s="104"/>
      <c r="AK11884" s="104"/>
      <c r="AL11884" s="104"/>
      <c r="AO11884" s="104"/>
      <c r="AP11884" s="104"/>
    </row>
    <row r="11885" spans="21:42" ht="15" customHeight="1" x14ac:dyDescent="0.25">
      <c r="U11885" s="104"/>
      <c r="AB11885" s="104"/>
      <c r="AC11885" s="104"/>
      <c r="AF11885" s="104"/>
      <c r="AG11885" s="104"/>
      <c r="AK11885" s="104"/>
      <c r="AL11885" s="104"/>
      <c r="AO11885" s="104"/>
      <c r="AP11885" s="104"/>
    </row>
    <row r="11886" spans="21:42" ht="15" customHeight="1" x14ac:dyDescent="0.25">
      <c r="U11886" s="104"/>
      <c r="AB11886" s="104"/>
      <c r="AC11886" s="104"/>
      <c r="AF11886" s="104"/>
      <c r="AG11886" s="104"/>
      <c r="AK11886" s="104"/>
      <c r="AL11886" s="104"/>
      <c r="AO11886" s="104"/>
      <c r="AP11886" s="104"/>
    </row>
    <row r="11887" spans="21:42" ht="15" customHeight="1" x14ac:dyDescent="0.25">
      <c r="U11887" s="104"/>
      <c r="AB11887" s="104"/>
      <c r="AC11887" s="104"/>
      <c r="AF11887" s="104"/>
      <c r="AG11887" s="104"/>
      <c r="AK11887" s="104"/>
      <c r="AL11887" s="104"/>
      <c r="AO11887" s="104"/>
      <c r="AP11887" s="104"/>
    </row>
    <row r="11888" spans="21:42" ht="15" customHeight="1" x14ac:dyDescent="0.25">
      <c r="U11888" s="104"/>
      <c r="AB11888" s="104"/>
      <c r="AC11888" s="104"/>
      <c r="AF11888" s="104"/>
      <c r="AG11888" s="104"/>
      <c r="AK11888" s="104"/>
      <c r="AL11888" s="104"/>
      <c r="AO11888" s="104"/>
      <c r="AP11888" s="104"/>
    </row>
    <row r="11889" spans="21:42" ht="15" customHeight="1" x14ac:dyDescent="0.25">
      <c r="U11889" s="104"/>
      <c r="AB11889" s="104"/>
      <c r="AC11889" s="104"/>
      <c r="AF11889" s="104"/>
      <c r="AG11889" s="104"/>
      <c r="AK11889" s="104"/>
      <c r="AL11889" s="104"/>
      <c r="AO11889" s="104"/>
      <c r="AP11889" s="104"/>
    </row>
    <row r="11890" spans="21:42" ht="15" customHeight="1" x14ac:dyDescent="0.25">
      <c r="U11890" s="104"/>
      <c r="AB11890" s="104"/>
      <c r="AC11890" s="104"/>
      <c r="AF11890" s="104"/>
      <c r="AG11890" s="104"/>
      <c r="AK11890" s="104"/>
      <c r="AL11890" s="104"/>
      <c r="AO11890" s="104"/>
      <c r="AP11890" s="104"/>
    </row>
    <row r="11891" spans="21:42" ht="15" customHeight="1" x14ac:dyDescent="0.25">
      <c r="U11891" s="104"/>
      <c r="AB11891" s="104"/>
      <c r="AC11891" s="104"/>
      <c r="AF11891" s="104"/>
      <c r="AG11891" s="104"/>
      <c r="AK11891" s="104"/>
      <c r="AL11891" s="104"/>
      <c r="AO11891" s="104"/>
      <c r="AP11891" s="104"/>
    </row>
    <row r="11892" spans="21:42" ht="15" customHeight="1" x14ac:dyDescent="0.25">
      <c r="U11892" s="104"/>
      <c r="AB11892" s="104"/>
      <c r="AC11892" s="104"/>
      <c r="AF11892" s="104"/>
      <c r="AG11892" s="104"/>
      <c r="AK11892" s="104"/>
      <c r="AL11892" s="104"/>
      <c r="AO11892" s="104"/>
      <c r="AP11892" s="104"/>
    </row>
    <row r="11893" spans="21:42" ht="15" customHeight="1" x14ac:dyDescent="0.25">
      <c r="U11893" s="104"/>
      <c r="AB11893" s="104"/>
      <c r="AC11893" s="104"/>
      <c r="AF11893" s="104"/>
      <c r="AG11893" s="104"/>
      <c r="AK11893" s="104"/>
      <c r="AL11893" s="104"/>
      <c r="AO11893" s="104"/>
      <c r="AP11893" s="104"/>
    </row>
    <row r="11894" spans="21:42" ht="15" customHeight="1" x14ac:dyDescent="0.25">
      <c r="U11894" s="104"/>
      <c r="AB11894" s="104"/>
      <c r="AC11894" s="104"/>
      <c r="AF11894" s="104"/>
      <c r="AG11894" s="104"/>
      <c r="AK11894" s="104"/>
      <c r="AL11894" s="104"/>
      <c r="AO11894" s="104"/>
      <c r="AP11894" s="104"/>
    </row>
    <row r="11895" spans="21:42" ht="15" customHeight="1" x14ac:dyDescent="0.25">
      <c r="U11895" s="104"/>
      <c r="AB11895" s="104"/>
      <c r="AC11895" s="104"/>
      <c r="AF11895" s="104"/>
      <c r="AG11895" s="104"/>
      <c r="AK11895" s="104"/>
      <c r="AL11895" s="104"/>
      <c r="AO11895" s="104"/>
      <c r="AP11895" s="104"/>
    </row>
    <row r="11896" spans="21:42" ht="15" customHeight="1" x14ac:dyDescent="0.25">
      <c r="U11896" s="104"/>
      <c r="AB11896" s="104"/>
      <c r="AC11896" s="104"/>
      <c r="AF11896" s="104"/>
      <c r="AG11896" s="104"/>
      <c r="AK11896" s="104"/>
      <c r="AL11896" s="104"/>
      <c r="AO11896" s="104"/>
      <c r="AP11896" s="104"/>
    </row>
    <row r="11897" spans="21:42" ht="15" customHeight="1" x14ac:dyDescent="0.25">
      <c r="U11897" s="104"/>
      <c r="AB11897" s="104"/>
      <c r="AC11897" s="104"/>
      <c r="AF11897" s="104"/>
      <c r="AG11897" s="104"/>
      <c r="AK11897" s="104"/>
      <c r="AL11897" s="104"/>
      <c r="AO11897" s="104"/>
      <c r="AP11897" s="104"/>
    </row>
    <row r="11898" spans="21:42" ht="15" customHeight="1" x14ac:dyDescent="0.25">
      <c r="U11898" s="104"/>
      <c r="AB11898" s="104"/>
      <c r="AC11898" s="104"/>
      <c r="AF11898" s="104"/>
      <c r="AG11898" s="104"/>
      <c r="AK11898" s="104"/>
      <c r="AL11898" s="104"/>
      <c r="AO11898" s="104"/>
      <c r="AP11898" s="104"/>
    </row>
    <row r="11899" spans="21:42" ht="15" customHeight="1" x14ac:dyDescent="0.25">
      <c r="U11899" s="104"/>
      <c r="AB11899" s="104"/>
      <c r="AC11899" s="104"/>
      <c r="AF11899" s="104"/>
      <c r="AG11899" s="104"/>
      <c r="AK11899" s="104"/>
      <c r="AL11899" s="104"/>
      <c r="AO11899" s="104"/>
      <c r="AP11899" s="104"/>
    </row>
    <row r="11900" spans="21:42" ht="15" customHeight="1" x14ac:dyDescent="0.25">
      <c r="U11900" s="104"/>
      <c r="AB11900" s="104"/>
      <c r="AC11900" s="104"/>
      <c r="AF11900" s="104"/>
      <c r="AG11900" s="104"/>
      <c r="AK11900" s="104"/>
      <c r="AL11900" s="104"/>
      <c r="AO11900" s="104"/>
      <c r="AP11900" s="104"/>
    </row>
    <row r="11901" spans="21:42" ht="15" customHeight="1" x14ac:dyDescent="0.25">
      <c r="U11901" s="104"/>
      <c r="AB11901" s="104"/>
      <c r="AC11901" s="104"/>
      <c r="AF11901" s="104"/>
      <c r="AG11901" s="104"/>
      <c r="AK11901" s="104"/>
      <c r="AL11901" s="104"/>
      <c r="AO11901" s="104"/>
      <c r="AP11901" s="104"/>
    </row>
    <row r="11902" spans="21:42" ht="15" customHeight="1" x14ac:dyDescent="0.25">
      <c r="U11902" s="104"/>
      <c r="AB11902" s="104"/>
      <c r="AC11902" s="104"/>
      <c r="AF11902" s="104"/>
      <c r="AG11902" s="104"/>
      <c r="AK11902" s="104"/>
      <c r="AL11902" s="104"/>
      <c r="AO11902" s="104"/>
      <c r="AP11902" s="104"/>
    </row>
    <row r="11903" spans="21:42" ht="15" customHeight="1" x14ac:dyDescent="0.25">
      <c r="U11903" s="104"/>
      <c r="AB11903" s="104"/>
      <c r="AC11903" s="104"/>
      <c r="AF11903" s="104"/>
      <c r="AG11903" s="104"/>
      <c r="AK11903" s="104"/>
      <c r="AL11903" s="104"/>
      <c r="AO11903" s="104"/>
      <c r="AP11903" s="104"/>
    </row>
    <row r="11904" spans="21:42" ht="15" customHeight="1" x14ac:dyDescent="0.25">
      <c r="U11904" s="104"/>
      <c r="AB11904" s="104"/>
      <c r="AC11904" s="104"/>
      <c r="AF11904" s="104"/>
      <c r="AG11904" s="104"/>
      <c r="AK11904" s="104"/>
      <c r="AL11904" s="104"/>
      <c r="AO11904" s="104"/>
      <c r="AP11904" s="104"/>
    </row>
    <row r="11905" spans="21:42" ht="15" customHeight="1" x14ac:dyDescent="0.25">
      <c r="U11905" s="104"/>
      <c r="AB11905" s="104"/>
      <c r="AC11905" s="104"/>
      <c r="AF11905" s="104"/>
      <c r="AG11905" s="104"/>
      <c r="AK11905" s="104"/>
      <c r="AL11905" s="104"/>
      <c r="AO11905" s="104"/>
      <c r="AP11905" s="104"/>
    </row>
    <row r="11906" spans="21:42" ht="15" customHeight="1" x14ac:dyDescent="0.25">
      <c r="U11906" s="104"/>
      <c r="AB11906" s="104"/>
      <c r="AC11906" s="104"/>
      <c r="AF11906" s="104"/>
      <c r="AG11906" s="104"/>
      <c r="AK11906" s="104"/>
      <c r="AL11906" s="104"/>
      <c r="AO11906" s="104"/>
      <c r="AP11906" s="104"/>
    </row>
    <row r="11907" spans="21:42" ht="15" customHeight="1" x14ac:dyDescent="0.25">
      <c r="U11907" s="104"/>
      <c r="AB11907" s="104"/>
      <c r="AC11907" s="104"/>
      <c r="AF11907" s="104"/>
      <c r="AG11907" s="104"/>
      <c r="AK11907" s="104"/>
      <c r="AL11907" s="104"/>
      <c r="AO11907" s="104"/>
      <c r="AP11907" s="104"/>
    </row>
    <row r="11908" spans="21:42" ht="15" customHeight="1" x14ac:dyDescent="0.25">
      <c r="U11908" s="104"/>
      <c r="AB11908" s="104"/>
      <c r="AC11908" s="104"/>
      <c r="AF11908" s="104"/>
      <c r="AG11908" s="104"/>
      <c r="AK11908" s="104"/>
      <c r="AL11908" s="104"/>
      <c r="AO11908" s="104"/>
      <c r="AP11908" s="104"/>
    </row>
    <row r="11909" spans="21:42" ht="15" customHeight="1" x14ac:dyDescent="0.25">
      <c r="U11909" s="104"/>
      <c r="AB11909" s="104"/>
      <c r="AC11909" s="104"/>
      <c r="AF11909" s="104"/>
      <c r="AG11909" s="104"/>
      <c r="AK11909" s="104"/>
      <c r="AL11909" s="104"/>
      <c r="AO11909" s="104"/>
      <c r="AP11909" s="104"/>
    </row>
    <row r="11910" spans="21:42" ht="15" customHeight="1" x14ac:dyDescent="0.25">
      <c r="U11910" s="104"/>
      <c r="AB11910" s="104"/>
      <c r="AC11910" s="104"/>
      <c r="AF11910" s="104"/>
      <c r="AG11910" s="104"/>
      <c r="AK11910" s="104"/>
      <c r="AL11910" s="104"/>
      <c r="AO11910" s="104"/>
      <c r="AP11910" s="104"/>
    </row>
    <row r="11911" spans="21:42" ht="15" customHeight="1" x14ac:dyDescent="0.25">
      <c r="U11911" s="104"/>
      <c r="AB11911" s="104"/>
      <c r="AC11911" s="104"/>
      <c r="AF11911" s="104"/>
      <c r="AG11911" s="104"/>
      <c r="AK11911" s="104"/>
      <c r="AL11911" s="104"/>
      <c r="AO11911" s="104"/>
      <c r="AP11911" s="104"/>
    </row>
    <row r="11912" spans="21:42" ht="15" customHeight="1" x14ac:dyDescent="0.25">
      <c r="U11912" s="104"/>
      <c r="AB11912" s="104"/>
      <c r="AC11912" s="104"/>
      <c r="AF11912" s="104"/>
      <c r="AG11912" s="104"/>
      <c r="AK11912" s="104"/>
      <c r="AL11912" s="104"/>
      <c r="AO11912" s="104"/>
      <c r="AP11912" s="104"/>
    </row>
    <row r="11913" spans="21:42" ht="15" customHeight="1" x14ac:dyDescent="0.25">
      <c r="U11913" s="104"/>
      <c r="AB11913" s="104"/>
      <c r="AC11913" s="104"/>
      <c r="AF11913" s="104"/>
      <c r="AG11913" s="104"/>
      <c r="AK11913" s="104"/>
      <c r="AL11913" s="104"/>
      <c r="AO11913" s="104"/>
      <c r="AP11913" s="104"/>
    </row>
    <row r="11914" spans="21:42" ht="15" customHeight="1" x14ac:dyDescent="0.25">
      <c r="U11914" s="104"/>
      <c r="AB11914" s="104"/>
      <c r="AC11914" s="104"/>
      <c r="AF11914" s="104"/>
      <c r="AG11914" s="104"/>
      <c r="AK11914" s="104"/>
      <c r="AL11914" s="104"/>
      <c r="AO11914" s="104"/>
      <c r="AP11914" s="104"/>
    </row>
    <row r="11915" spans="21:42" ht="15" customHeight="1" x14ac:dyDescent="0.25">
      <c r="U11915" s="104"/>
      <c r="AB11915" s="104"/>
      <c r="AC11915" s="104"/>
      <c r="AF11915" s="104"/>
      <c r="AG11915" s="104"/>
      <c r="AK11915" s="104"/>
      <c r="AL11915" s="104"/>
      <c r="AO11915" s="104"/>
      <c r="AP11915" s="104"/>
    </row>
    <row r="11916" spans="21:42" ht="15" customHeight="1" x14ac:dyDescent="0.25">
      <c r="U11916" s="104"/>
      <c r="AB11916" s="104"/>
      <c r="AC11916" s="104"/>
      <c r="AF11916" s="104"/>
      <c r="AG11916" s="104"/>
      <c r="AK11916" s="104"/>
      <c r="AL11916" s="104"/>
      <c r="AO11916" s="104"/>
      <c r="AP11916" s="104"/>
    </row>
    <row r="11917" spans="21:42" ht="15" customHeight="1" x14ac:dyDescent="0.25">
      <c r="U11917" s="104"/>
      <c r="AB11917" s="104"/>
      <c r="AC11917" s="104"/>
      <c r="AF11917" s="104"/>
      <c r="AG11917" s="104"/>
      <c r="AK11917" s="104"/>
      <c r="AL11917" s="104"/>
      <c r="AO11917" s="104"/>
      <c r="AP11917" s="104"/>
    </row>
    <row r="11918" spans="21:42" ht="15" customHeight="1" x14ac:dyDescent="0.25">
      <c r="U11918" s="104"/>
      <c r="AB11918" s="104"/>
      <c r="AC11918" s="104"/>
      <c r="AF11918" s="104"/>
      <c r="AG11918" s="104"/>
      <c r="AK11918" s="104"/>
      <c r="AL11918" s="104"/>
      <c r="AO11918" s="104"/>
      <c r="AP11918" s="104"/>
    </row>
    <row r="11919" spans="21:42" ht="15" customHeight="1" x14ac:dyDescent="0.25">
      <c r="U11919" s="104"/>
      <c r="AB11919" s="104"/>
      <c r="AC11919" s="104"/>
      <c r="AF11919" s="104"/>
      <c r="AG11919" s="104"/>
      <c r="AK11919" s="104"/>
      <c r="AL11919" s="104"/>
      <c r="AO11919" s="104"/>
      <c r="AP11919" s="104"/>
    </row>
    <row r="11920" spans="21:42" ht="15" customHeight="1" x14ac:dyDescent="0.25">
      <c r="U11920" s="104"/>
      <c r="AB11920" s="104"/>
      <c r="AC11920" s="104"/>
      <c r="AF11920" s="104"/>
      <c r="AG11920" s="104"/>
      <c r="AK11920" s="104"/>
      <c r="AL11920" s="104"/>
      <c r="AO11920" s="104"/>
      <c r="AP11920" s="104"/>
    </row>
    <row r="11921" spans="21:42" ht="15" customHeight="1" x14ac:dyDescent="0.25">
      <c r="U11921" s="104"/>
      <c r="AB11921" s="104"/>
      <c r="AC11921" s="104"/>
      <c r="AF11921" s="104"/>
      <c r="AG11921" s="104"/>
      <c r="AK11921" s="104"/>
      <c r="AL11921" s="104"/>
      <c r="AO11921" s="104"/>
      <c r="AP11921" s="104"/>
    </row>
    <row r="11922" spans="21:42" ht="15" customHeight="1" x14ac:dyDescent="0.25">
      <c r="U11922" s="104"/>
      <c r="AB11922" s="104"/>
      <c r="AC11922" s="104"/>
      <c r="AF11922" s="104"/>
      <c r="AG11922" s="104"/>
      <c r="AK11922" s="104"/>
      <c r="AL11922" s="104"/>
      <c r="AO11922" s="104"/>
      <c r="AP11922" s="104"/>
    </row>
    <row r="11923" spans="21:42" ht="15" customHeight="1" x14ac:dyDescent="0.25">
      <c r="U11923" s="104"/>
      <c r="AB11923" s="104"/>
      <c r="AC11923" s="104"/>
      <c r="AF11923" s="104"/>
      <c r="AG11923" s="104"/>
      <c r="AK11923" s="104"/>
      <c r="AL11923" s="104"/>
      <c r="AO11923" s="104"/>
      <c r="AP11923" s="104"/>
    </row>
    <row r="11924" spans="21:42" ht="15" customHeight="1" x14ac:dyDescent="0.25">
      <c r="U11924" s="104"/>
      <c r="AB11924" s="104"/>
      <c r="AC11924" s="104"/>
      <c r="AF11924" s="104"/>
      <c r="AG11924" s="104"/>
      <c r="AK11924" s="104"/>
      <c r="AL11924" s="104"/>
      <c r="AO11924" s="104"/>
      <c r="AP11924" s="104"/>
    </row>
    <row r="11925" spans="21:42" ht="15" customHeight="1" x14ac:dyDescent="0.25">
      <c r="U11925" s="104"/>
      <c r="AB11925" s="104"/>
      <c r="AC11925" s="104"/>
      <c r="AF11925" s="104"/>
      <c r="AG11925" s="104"/>
      <c r="AK11925" s="104"/>
      <c r="AL11925" s="104"/>
      <c r="AO11925" s="104"/>
      <c r="AP11925" s="104"/>
    </row>
    <row r="11926" spans="21:42" ht="15" customHeight="1" x14ac:dyDescent="0.25">
      <c r="U11926" s="104"/>
      <c r="AB11926" s="104"/>
      <c r="AC11926" s="104"/>
      <c r="AF11926" s="104"/>
      <c r="AG11926" s="104"/>
      <c r="AK11926" s="104"/>
      <c r="AL11926" s="104"/>
      <c r="AO11926" s="104"/>
      <c r="AP11926" s="104"/>
    </row>
    <row r="11927" spans="21:42" ht="15" customHeight="1" x14ac:dyDescent="0.25">
      <c r="U11927" s="104"/>
      <c r="AB11927" s="104"/>
      <c r="AC11927" s="104"/>
      <c r="AF11927" s="104"/>
      <c r="AG11927" s="104"/>
      <c r="AK11927" s="104"/>
      <c r="AL11927" s="104"/>
      <c r="AO11927" s="104"/>
      <c r="AP11927" s="104"/>
    </row>
    <row r="11928" spans="21:42" ht="15" customHeight="1" x14ac:dyDescent="0.25">
      <c r="U11928" s="104"/>
      <c r="AB11928" s="104"/>
      <c r="AC11928" s="104"/>
      <c r="AF11928" s="104"/>
      <c r="AG11928" s="104"/>
      <c r="AK11928" s="104"/>
      <c r="AL11928" s="104"/>
      <c r="AO11928" s="104"/>
      <c r="AP11928" s="104"/>
    </row>
    <row r="11929" spans="21:42" ht="15" customHeight="1" x14ac:dyDescent="0.25">
      <c r="U11929" s="104"/>
      <c r="AB11929" s="104"/>
      <c r="AC11929" s="104"/>
      <c r="AF11929" s="104"/>
      <c r="AG11929" s="104"/>
      <c r="AK11929" s="104"/>
      <c r="AL11929" s="104"/>
      <c r="AO11929" s="104"/>
      <c r="AP11929" s="104"/>
    </row>
    <row r="11930" spans="21:42" ht="15" customHeight="1" x14ac:dyDescent="0.25">
      <c r="U11930" s="104"/>
      <c r="AB11930" s="104"/>
      <c r="AC11930" s="104"/>
      <c r="AF11930" s="104"/>
      <c r="AG11930" s="104"/>
      <c r="AK11930" s="104"/>
      <c r="AL11930" s="104"/>
      <c r="AO11930" s="104"/>
      <c r="AP11930" s="104"/>
    </row>
    <row r="11931" spans="21:42" ht="15" customHeight="1" x14ac:dyDescent="0.25">
      <c r="U11931" s="104"/>
      <c r="AB11931" s="104"/>
      <c r="AC11931" s="104"/>
      <c r="AF11931" s="104"/>
      <c r="AG11931" s="104"/>
      <c r="AK11931" s="104"/>
      <c r="AL11931" s="104"/>
      <c r="AO11931" s="104"/>
      <c r="AP11931" s="104"/>
    </row>
    <row r="11932" spans="21:42" ht="15" customHeight="1" x14ac:dyDescent="0.25">
      <c r="U11932" s="104"/>
      <c r="AB11932" s="104"/>
      <c r="AC11932" s="104"/>
      <c r="AF11932" s="104"/>
      <c r="AG11932" s="104"/>
      <c r="AK11932" s="104"/>
      <c r="AL11932" s="104"/>
      <c r="AO11932" s="104"/>
      <c r="AP11932" s="104"/>
    </row>
    <row r="11933" spans="21:42" ht="15" customHeight="1" x14ac:dyDescent="0.25">
      <c r="U11933" s="104"/>
      <c r="AB11933" s="104"/>
      <c r="AC11933" s="104"/>
      <c r="AF11933" s="104"/>
      <c r="AG11933" s="104"/>
      <c r="AK11933" s="104"/>
      <c r="AL11933" s="104"/>
      <c r="AO11933" s="104"/>
      <c r="AP11933" s="104"/>
    </row>
    <row r="11934" spans="21:42" ht="15" customHeight="1" x14ac:dyDescent="0.25">
      <c r="U11934" s="104"/>
      <c r="AB11934" s="104"/>
      <c r="AC11934" s="104"/>
      <c r="AF11934" s="104"/>
      <c r="AG11934" s="104"/>
      <c r="AK11934" s="104"/>
      <c r="AL11934" s="104"/>
      <c r="AO11934" s="104"/>
      <c r="AP11934" s="104"/>
    </row>
    <row r="11935" spans="21:42" ht="15" customHeight="1" x14ac:dyDescent="0.25">
      <c r="U11935" s="104"/>
      <c r="AB11935" s="104"/>
      <c r="AC11935" s="104"/>
      <c r="AF11935" s="104"/>
      <c r="AG11935" s="104"/>
      <c r="AK11935" s="104"/>
      <c r="AL11935" s="104"/>
      <c r="AO11935" s="104"/>
      <c r="AP11935" s="104"/>
    </row>
    <row r="11936" spans="21:42" ht="15" customHeight="1" x14ac:dyDescent="0.25">
      <c r="U11936" s="104"/>
      <c r="AB11936" s="104"/>
      <c r="AC11936" s="104"/>
      <c r="AF11936" s="104"/>
      <c r="AG11936" s="104"/>
      <c r="AK11936" s="104"/>
      <c r="AL11936" s="104"/>
      <c r="AO11936" s="104"/>
      <c r="AP11936" s="104"/>
    </row>
    <row r="11937" spans="21:42" ht="15" customHeight="1" x14ac:dyDescent="0.25">
      <c r="U11937" s="104"/>
      <c r="AB11937" s="104"/>
      <c r="AC11937" s="104"/>
      <c r="AF11937" s="104"/>
      <c r="AG11937" s="104"/>
      <c r="AK11937" s="104"/>
      <c r="AL11937" s="104"/>
      <c r="AO11937" s="104"/>
      <c r="AP11937" s="104"/>
    </row>
    <row r="11938" spans="21:42" ht="15" customHeight="1" x14ac:dyDescent="0.25">
      <c r="U11938" s="104"/>
      <c r="AB11938" s="104"/>
      <c r="AC11938" s="104"/>
      <c r="AF11938" s="104"/>
      <c r="AG11938" s="104"/>
      <c r="AK11938" s="104"/>
      <c r="AL11938" s="104"/>
      <c r="AO11938" s="104"/>
      <c r="AP11938" s="104"/>
    </row>
    <row r="11939" spans="21:42" ht="15" customHeight="1" x14ac:dyDescent="0.25">
      <c r="U11939" s="104"/>
      <c r="AB11939" s="104"/>
      <c r="AC11939" s="104"/>
      <c r="AF11939" s="104"/>
      <c r="AG11939" s="104"/>
      <c r="AK11939" s="104"/>
      <c r="AL11939" s="104"/>
      <c r="AO11939" s="104"/>
      <c r="AP11939" s="104"/>
    </row>
    <row r="11940" spans="21:42" ht="15" customHeight="1" x14ac:dyDescent="0.25">
      <c r="U11940" s="104"/>
      <c r="AB11940" s="104"/>
      <c r="AC11940" s="104"/>
      <c r="AF11940" s="104"/>
      <c r="AG11940" s="104"/>
      <c r="AK11940" s="104"/>
      <c r="AL11940" s="104"/>
      <c r="AO11940" s="104"/>
      <c r="AP11940" s="104"/>
    </row>
    <row r="11941" spans="21:42" ht="15" customHeight="1" x14ac:dyDescent="0.25">
      <c r="U11941" s="104"/>
      <c r="AB11941" s="104"/>
      <c r="AC11941" s="104"/>
      <c r="AF11941" s="104"/>
      <c r="AG11941" s="104"/>
      <c r="AK11941" s="104"/>
      <c r="AL11941" s="104"/>
      <c r="AO11941" s="104"/>
      <c r="AP11941" s="104"/>
    </row>
    <row r="11942" spans="21:42" ht="15" customHeight="1" x14ac:dyDescent="0.25">
      <c r="U11942" s="104"/>
      <c r="AB11942" s="104"/>
      <c r="AC11942" s="104"/>
      <c r="AF11942" s="104"/>
      <c r="AG11942" s="104"/>
      <c r="AK11942" s="104"/>
      <c r="AL11942" s="104"/>
      <c r="AO11942" s="104"/>
      <c r="AP11942" s="104"/>
    </row>
    <row r="11943" spans="21:42" ht="15" customHeight="1" x14ac:dyDescent="0.25">
      <c r="U11943" s="104"/>
      <c r="AB11943" s="104"/>
      <c r="AC11943" s="104"/>
      <c r="AF11943" s="104"/>
      <c r="AG11943" s="104"/>
      <c r="AK11943" s="104"/>
      <c r="AL11943" s="104"/>
      <c r="AO11943" s="104"/>
      <c r="AP11943" s="104"/>
    </row>
    <row r="11944" spans="21:42" ht="15" customHeight="1" x14ac:dyDescent="0.25">
      <c r="U11944" s="104"/>
      <c r="AB11944" s="104"/>
      <c r="AC11944" s="104"/>
      <c r="AF11944" s="104"/>
      <c r="AG11944" s="104"/>
      <c r="AK11944" s="104"/>
      <c r="AL11944" s="104"/>
      <c r="AO11944" s="104"/>
      <c r="AP11944" s="104"/>
    </row>
    <row r="11945" spans="21:42" ht="15" customHeight="1" x14ac:dyDescent="0.25">
      <c r="U11945" s="104"/>
      <c r="AB11945" s="104"/>
      <c r="AC11945" s="104"/>
      <c r="AF11945" s="104"/>
      <c r="AG11945" s="104"/>
      <c r="AK11945" s="104"/>
      <c r="AL11945" s="104"/>
      <c r="AO11945" s="104"/>
      <c r="AP11945" s="104"/>
    </row>
    <row r="11946" spans="21:42" ht="15" customHeight="1" x14ac:dyDescent="0.25">
      <c r="U11946" s="104"/>
      <c r="AB11946" s="104"/>
      <c r="AC11946" s="104"/>
      <c r="AF11946" s="104"/>
      <c r="AG11946" s="104"/>
      <c r="AK11946" s="104"/>
      <c r="AL11946" s="104"/>
      <c r="AO11946" s="104"/>
      <c r="AP11946" s="104"/>
    </row>
    <row r="11947" spans="21:42" ht="15" customHeight="1" x14ac:dyDescent="0.25">
      <c r="U11947" s="104"/>
      <c r="AB11947" s="104"/>
      <c r="AC11947" s="104"/>
      <c r="AF11947" s="104"/>
      <c r="AG11947" s="104"/>
      <c r="AK11947" s="104"/>
      <c r="AL11947" s="104"/>
      <c r="AO11947" s="104"/>
      <c r="AP11947" s="104"/>
    </row>
    <row r="11948" spans="21:42" ht="15" customHeight="1" x14ac:dyDescent="0.25">
      <c r="U11948" s="104"/>
      <c r="AB11948" s="104"/>
      <c r="AC11948" s="104"/>
      <c r="AF11948" s="104"/>
      <c r="AG11948" s="104"/>
      <c r="AK11948" s="104"/>
      <c r="AL11948" s="104"/>
      <c r="AO11948" s="104"/>
      <c r="AP11948" s="104"/>
    </row>
    <row r="11949" spans="21:42" ht="15" customHeight="1" x14ac:dyDescent="0.25">
      <c r="U11949" s="104"/>
      <c r="AB11949" s="104"/>
      <c r="AC11949" s="104"/>
      <c r="AF11949" s="104"/>
      <c r="AG11949" s="104"/>
      <c r="AK11949" s="104"/>
      <c r="AL11949" s="104"/>
      <c r="AO11949" s="104"/>
      <c r="AP11949" s="104"/>
    </row>
    <row r="11950" spans="21:42" ht="15" customHeight="1" x14ac:dyDescent="0.25">
      <c r="U11950" s="104"/>
      <c r="AB11950" s="104"/>
      <c r="AC11950" s="104"/>
      <c r="AF11950" s="104"/>
      <c r="AG11950" s="104"/>
      <c r="AK11950" s="104"/>
      <c r="AL11950" s="104"/>
      <c r="AO11950" s="104"/>
      <c r="AP11950" s="104"/>
    </row>
    <row r="11951" spans="21:42" ht="15" customHeight="1" x14ac:dyDescent="0.25">
      <c r="U11951" s="104"/>
      <c r="AB11951" s="104"/>
      <c r="AC11951" s="104"/>
      <c r="AF11951" s="104"/>
      <c r="AG11951" s="104"/>
      <c r="AK11951" s="104"/>
      <c r="AL11951" s="104"/>
      <c r="AO11951" s="104"/>
      <c r="AP11951" s="104"/>
    </row>
    <row r="11952" spans="21:42" ht="15" customHeight="1" x14ac:dyDescent="0.25">
      <c r="U11952" s="104"/>
      <c r="AB11952" s="104"/>
      <c r="AC11952" s="104"/>
      <c r="AF11952" s="104"/>
      <c r="AG11952" s="104"/>
      <c r="AK11952" s="104"/>
      <c r="AL11952" s="104"/>
      <c r="AO11952" s="104"/>
      <c r="AP11952" s="104"/>
    </row>
    <row r="11953" spans="21:42" ht="15" customHeight="1" x14ac:dyDescent="0.25">
      <c r="U11953" s="104"/>
      <c r="AB11953" s="104"/>
      <c r="AC11953" s="104"/>
      <c r="AF11953" s="104"/>
      <c r="AG11953" s="104"/>
      <c r="AK11953" s="104"/>
      <c r="AL11953" s="104"/>
      <c r="AO11953" s="104"/>
      <c r="AP11953" s="104"/>
    </row>
    <row r="11954" spans="21:42" ht="15" customHeight="1" x14ac:dyDescent="0.25">
      <c r="U11954" s="104"/>
      <c r="AB11954" s="104"/>
      <c r="AC11954" s="104"/>
      <c r="AF11954" s="104"/>
      <c r="AG11954" s="104"/>
      <c r="AK11954" s="104"/>
      <c r="AL11954" s="104"/>
      <c r="AO11954" s="104"/>
      <c r="AP11954" s="104"/>
    </row>
    <row r="11955" spans="21:42" ht="15" customHeight="1" x14ac:dyDescent="0.25">
      <c r="U11955" s="104"/>
      <c r="AB11955" s="104"/>
      <c r="AC11955" s="104"/>
      <c r="AF11955" s="104"/>
      <c r="AG11955" s="104"/>
      <c r="AK11955" s="104"/>
      <c r="AL11955" s="104"/>
      <c r="AO11955" s="104"/>
      <c r="AP11955" s="104"/>
    </row>
    <row r="11956" spans="21:42" ht="15" customHeight="1" x14ac:dyDescent="0.25">
      <c r="U11956" s="104"/>
      <c r="AB11956" s="104"/>
      <c r="AC11956" s="104"/>
      <c r="AF11956" s="104"/>
      <c r="AG11956" s="104"/>
      <c r="AK11956" s="104"/>
      <c r="AL11956" s="104"/>
      <c r="AO11956" s="104"/>
      <c r="AP11956" s="104"/>
    </row>
    <row r="11957" spans="21:42" ht="15" customHeight="1" x14ac:dyDescent="0.25">
      <c r="U11957" s="104"/>
      <c r="AB11957" s="104"/>
      <c r="AC11957" s="104"/>
      <c r="AF11957" s="104"/>
      <c r="AG11957" s="104"/>
      <c r="AK11957" s="104"/>
      <c r="AL11957" s="104"/>
      <c r="AO11957" s="104"/>
      <c r="AP11957" s="104"/>
    </row>
    <row r="11958" spans="21:42" ht="15" customHeight="1" x14ac:dyDescent="0.25">
      <c r="U11958" s="104"/>
      <c r="AB11958" s="104"/>
      <c r="AC11958" s="104"/>
      <c r="AF11958" s="104"/>
      <c r="AG11958" s="104"/>
      <c r="AK11958" s="104"/>
      <c r="AL11958" s="104"/>
      <c r="AO11958" s="104"/>
      <c r="AP11958" s="104"/>
    </row>
    <row r="11959" spans="21:42" ht="15" customHeight="1" x14ac:dyDescent="0.25">
      <c r="U11959" s="104"/>
      <c r="AB11959" s="104"/>
      <c r="AC11959" s="104"/>
      <c r="AF11959" s="104"/>
      <c r="AG11959" s="104"/>
      <c r="AK11959" s="104"/>
      <c r="AL11959" s="104"/>
      <c r="AO11959" s="104"/>
      <c r="AP11959" s="104"/>
    </row>
    <row r="11960" spans="21:42" ht="15" customHeight="1" x14ac:dyDescent="0.25">
      <c r="U11960" s="104"/>
      <c r="AB11960" s="104"/>
      <c r="AC11960" s="104"/>
      <c r="AF11960" s="104"/>
      <c r="AG11960" s="104"/>
      <c r="AK11960" s="104"/>
      <c r="AL11960" s="104"/>
      <c r="AO11960" s="104"/>
      <c r="AP11960" s="104"/>
    </row>
    <row r="11961" spans="21:42" ht="15" customHeight="1" x14ac:dyDescent="0.25">
      <c r="U11961" s="104"/>
      <c r="AB11961" s="104"/>
      <c r="AC11961" s="104"/>
      <c r="AF11961" s="104"/>
      <c r="AG11961" s="104"/>
      <c r="AK11961" s="104"/>
      <c r="AL11961" s="104"/>
      <c r="AO11961" s="104"/>
      <c r="AP11961" s="104"/>
    </row>
    <row r="11962" spans="21:42" ht="15" customHeight="1" x14ac:dyDescent="0.25">
      <c r="U11962" s="104"/>
      <c r="AB11962" s="104"/>
      <c r="AC11962" s="104"/>
      <c r="AF11962" s="104"/>
      <c r="AG11962" s="104"/>
      <c r="AK11962" s="104"/>
      <c r="AL11962" s="104"/>
      <c r="AO11962" s="104"/>
      <c r="AP11962" s="104"/>
    </row>
    <row r="11963" spans="21:42" ht="15" customHeight="1" x14ac:dyDescent="0.25">
      <c r="U11963" s="104"/>
      <c r="AB11963" s="104"/>
      <c r="AC11963" s="104"/>
      <c r="AF11963" s="104"/>
      <c r="AG11963" s="104"/>
      <c r="AK11963" s="104"/>
      <c r="AL11963" s="104"/>
      <c r="AO11963" s="104"/>
      <c r="AP11963" s="104"/>
    </row>
    <row r="11964" spans="21:42" ht="15" customHeight="1" x14ac:dyDescent="0.25">
      <c r="U11964" s="104"/>
      <c r="AB11964" s="104"/>
      <c r="AC11964" s="104"/>
      <c r="AF11964" s="104"/>
      <c r="AG11964" s="104"/>
      <c r="AK11964" s="104"/>
      <c r="AL11964" s="104"/>
      <c r="AO11964" s="104"/>
      <c r="AP11964" s="104"/>
    </row>
    <row r="11965" spans="21:42" ht="15" customHeight="1" x14ac:dyDescent="0.25">
      <c r="U11965" s="104"/>
      <c r="AB11965" s="104"/>
      <c r="AC11965" s="104"/>
      <c r="AF11965" s="104"/>
      <c r="AG11965" s="104"/>
      <c r="AK11965" s="104"/>
      <c r="AL11965" s="104"/>
      <c r="AO11965" s="104"/>
      <c r="AP11965" s="104"/>
    </row>
    <row r="11966" spans="21:42" ht="15" customHeight="1" x14ac:dyDescent="0.25">
      <c r="U11966" s="104"/>
      <c r="AB11966" s="104"/>
      <c r="AC11966" s="104"/>
      <c r="AF11966" s="104"/>
      <c r="AG11966" s="104"/>
      <c r="AK11966" s="104"/>
      <c r="AL11966" s="104"/>
      <c r="AO11966" s="104"/>
      <c r="AP11966" s="104"/>
    </row>
    <row r="11967" spans="21:42" ht="15" customHeight="1" x14ac:dyDescent="0.25">
      <c r="U11967" s="104"/>
      <c r="AB11967" s="104"/>
      <c r="AC11967" s="104"/>
      <c r="AF11967" s="104"/>
      <c r="AG11967" s="104"/>
      <c r="AK11967" s="104"/>
      <c r="AL11967" s="104"/>
      <c r="AO11967" s="104"/>
      <c r="AP11967" s="104"/>
    </row>
    <row r="11968" spans="21:42" ht="15" customHeight="1" x14ac:dyDescent="0.25">
      <c r="U11968" s="104"/>
      <c r="AB11968" s="104"/>
      <c r="AC11968" s="104"/>
      <c r="AF11968" s="104"/>
      <c r="AG11968" s="104"/>
      <c r="AK11968" s="104"/>
      <c r="AL11968" s="104"/>
      <c r="AO11968" s="104"/>
      <c r="AP11968" s="104"/>
    </row>
    <row r="11969" spans="21:42" ht="15" customHeight="1" x14ac:dyDescent="0.25">
      <c r="U11969" s="104"/>
      <c r="AB11969" s="104"/>
      <c r="AC11969" s="104"/>
      <c r="AF11969" s="104"/>
      <c r="AG11969" s="104"/>
      <c r="AK11969" s="104"/>
      <c r="AL11969" s="104"/>
      <c r="AO11969" s="104"/>
      <c r="AP11969" s="104"/>
    </row>
    <row r="11970" spans="21:42" ht="15" customHeight="1" x14ac:dyDescent="0.25">
      <c r="U11970" s="104"/>
      <c r="AB11970" s="104"/>
      <c r="AC11970" s="104"/>
      <c r="AF11970" s="104"/>
      <c r="AG11970" s="104"/>
      <c r="AK11970" s="104"/>
      <c r="AL11970" s="104"/>
      <c r="AO11970" s="104"/>
      <c r="AP11970" s="104"/>
    </row>
    <row r="11971" spans="21:42" ht="15" customHeight="1" x14ac:dyDescent="0.25">
      <c r="U11971" s="104"/>
      <c r="AB11971" s="104"/>
      <c r="AC11971" s="104"/>
      <c r="AF11971" s="104"/>
      <c r="AG11971" s="104"/>
      <c r="AK11971" s="104"/>
      <c r="AL11971" s="104"/>
      <c r="AO11971" s="104"/>
      <c r="AP11971" s="104"/>
    </row>
    <row r="11972" spans="21:42" ht="15" customHeight="1" x14ac:dyDescent="0.25">
      <c r="U11972" s="104"/>
      <c r="AB11972" s="104"/>
      <c r="AC11972" s="104"/>
      <c r="AF11972" s="104"/>
      <c r="AG11972" s="104"/>
      <c r="AK11972" s="104"/>
      <c r="AL11972" s="104"/>
      <c r="AO11972" s="104"/>
      <c r="AP11972" s="104"/>
    </row>
    <row r="11973" spans="21:42" ht="15" customHeight="1" x14ac:dyDescent="0.25">
      <c r="U11973" s="104"/>
      <c r="AB11973" s="104"/>
      <c r="AC11973" s="104"/>
      <c r="AF11973" s="104"/>
      <c r="AG11973" s="104"/>
      <c r="AK11973" s="104"/>
      <c r="AL11973" s="104"/>
      <c r="AO11973" s="104"/>
      <c r="AP11973" s="104"/>
    </row>
    <row r="11974" spans="21:42" ht="15" customHeight="1" x14ac:dyDescent="0.25">
      <c r="U11974" s="104"/>
      <c r="AB11974" s="104"/>
      <c r="AC11974" s="104"/>
      <c r="AF11974" s="104"/>
      <c r="AG11974" s="104"/>
      <c r="AK11974" s="104"/>
      <c r="AL11974" s="104"/>
      <c r="AO11974" s="104"/>
      <c r="AP11974" s="104"/>
    </row>
    <row r="11975" spans="21:42" ht="15" customHeight="1" x14ac:dyDescent="0.25">
      <c r="U11975" s="104"/>
      <c r="AB11975" s="104"/>
      <c r="AC11975" s="104"/>
      <c r="AF11975" s="104"/>
      <c r="AG11975" s="104"/>
      <c r="AK11975" s="104"/>
      <c r="AL11975" s="104"/>
      <c r="AO11975" s="104"/>
      <c r="AP11975" s="104"/>
    </row>
    <row r="11976" spans="21:42" ht="15" customHeight="1" x14ac:dyDescent="0.25">
      <c r="U11976" s="104"/>
      <c r="AB11976" s="104"/>
      <c r="AC11976" s="104"/>
      <c r="AF11976" s="104"/>
      <c r="AG11976" s="104"/>
      <c r="AK11976" s="104"/>
      <c r="AL11976" s="104"/>
      <c r="AO11976" s="104"/>
      <c r="AP11976" s="104"/>
    </row>
    <row r="11977" spans="21:42" ht="15" customHeight="1" x14ac:dyDescent="0.25">
      <c r="U11977" s="104"/>
      <c r="AB11977" s="104"/>
      <c r="AC11977" s="104"/>
      <c r="AF11977" s="104"/>
      <c r="AG11977" s="104"/>
      <c r="AK11977" s="104"/>
      <c r="AL11977" s="104"/>
      <c r="AO11977" s="104"/>
      <c r="AP11977" s="104"/>
    </row>
    <row r="11978" spans="21:42" ht="15" customHeight="1" x14ac:dyDescent="0.25">
      <c r="U11978" s="104"/>
      <c r="AB11978" s="104"/>
      <c r="AC11978" s="104"/>
      <c r="AF11978" s="104"/>
      <c r="AG11978" s="104"/>
      <c r="AK11978" s="104"/>
      <c r="AL11978" s="104"/>
      <c r="AO11978" s="104"/>
      <c r="AP11978" s="104"/>
    </row>
    <row r="11979" spans="21:42" ht="15" customHeight="1" x14ac:dyDescent="0.25">
      <c r="U11979" s="104"/>
      <c r="AB11979" s="104"/>
      <c r="AC11979" s="104"/>
      <c r="AF11979" s="104"/>
      <c r="AG11979" s="104"/>
      <c r="AK11979" s="104"/>
      <c r="AL11979" s="104"/>
      <c r="AO11979" s="104"/>
      <c r="AP11979" s="104"/>
    </row>
    <row r="11980" spans="21:42" ht="15" customHeight="1" x14ac:dyDescent="0.25">
      <c r="U11980" s="104"/>
      <c r="AB11980" s="104"/>
      <c r="AC11980" s="104"/>
      <c r="AF11980" s="104"/>
      <c r="AG11980" s="104"/>
      <c r="AK11980" s="104"/>
      <c r="AL11980" s="104"/>
      <c r="AO11980" s="104"/>
      <c r="AP11980" s="104"/>
    </row>
    <row r="11981" spans="21:42" ht="15" customHeight="1" x14ac:dyDescent="0.25">
      <c r="U11981" s="104"/>
      <c r="AB11981" s="104"/>
      <c r="AC11981" s="104"/>
      <c r="AF11981" s="104"/>
      <c r="AG11981" s="104"/>
      <c r="AK11981" s="104"/>
      <c r="AL11981" s="104"/>
      <c r="AO11981" s="104"/>
      <c r="AP11981" s="104"/>
    </row>
    <row r="11982" spans="21:42" ht="15" customHeight="1" x14ac:dyDescent="0.25">
      <c r="U11982" s="104"/>
      <c r="AB11982" s="104"/>
      <c r="AC11982" s="104"/>
      <c r="AF11982" s="104"/>
      <c r="AG11982" s="104"/>
      <c r="AK11982" s="104"/>
      <c r="AL11982" s="104"/>
      <c r="AO11982" s="104"/>
      <c r="AP11982" s="104"/>
    </row>
    <row r="11983" spans="21:42" ht="15" customHeight="1" x14ac:dyDescent="0.25">
      <c r="U11983" s="104"/>
      <c r="AB11983" s="104"/>
      <c r="AC11983" s="104"/>
      <c r="AF11983" s="104"/>
      <c r="AG11983" s="104"/>
      <c r="AK11983" s="104"/>
      <c r="AL11983" s="104"/>
      <c r="AO11983" s="104"/>
      <c r="AP11983" s="104"/>
    </row>
    <row r="11984" spans="21:42" ht="15" customHeight="1" x14ac:dyDescent="0.25">
      <c r="U11984" s="104"/>
      <c r="AB11984" s="104"/>
      <c r="AC11984" s="104"/>
      <c r="AF11984" s="104"/>
      <c r="AG11984" s="104"/>
      <c r="AK11984" s="104"/>
      <c r="AL11984" s="104"/>
      <c r="AO11984" s="104"/>
      <c r="AP11984" s="104"/>
    </row>
    <row r="11985" spans="21:42" ht="15" customHeight="1" x14ac:dyDescent="0.25">
      <c r="U11985" s="104"/>
      <c r="AB11985" s="104"/>
      <c r="AC11985" s="104"/>
      <c r="AF11985" s="104"/>
      <c r="AG11985" s="104"/>
      <c r="AK11985" s="104"/>
      <c r="AL11985" s="104"/>
      <c r="AO11985" s="104"/>
      <c r="AP11985" s="104"/>
    </row>
    <row r="11986" spans="21:42" ht="15" customHeight="1" x14ac:dyDescent="0.25">
      <c r="U11986" s="104"/>
      <c r="AB11986" s="104"/>
      <c r="AC11986" s="104"/>
      <c r="AF11986" s="104"/>
      <c r="AG11986" s="104"/>
      <c r="AK11986" s="104"/>
      <c r="AL11986" s="104"/>
      <c r="AO11986" s="104"/>
      <c r="AP11986" s="104"/>
    </row>
    <row r="11987" spans="21:42" ht="15" customHeight="1" x14ac:dyDescent="0.25">
      <c r="U11987" s="104"/>
      <c r="AB11987" s="104"/>
      <c r="AC11987" s="104"/>
      <c r="AF11987" s="104"/>
      <c r="AG11987" s="104"/>
      <c r="AK11987" s="104"/>
      <c r="AL11987" s="104"/>
      <c r="AO11987" s="104"/>
      <c r="AP11987" s="104"/>
    </row>
    <row r="11988" spans="21:42" ht="15" customHeight="1" x14ac:dyDescent="0.25">
      <c r="U11988" s="104"/>
      <c r="AB11988" s="104"/>
      <c r="AC11988" s="104"/>
      <c r="AF11988" s="104"/>
      <c r="AG11988" s="104"/>
      <c r="AK11988" s="104"/>
      <c r="AL11988" s="104"/>
      <c r="AO11988" s="104"/>
      <c r="AP11988" s="104"/>
    </row>
    <row r="11989" spans="21:42" ht="15" customHeight="1" x14ac:dyDescent="0.25">
      <c r="U11989" s="104"/>
      <c r="AB11989" s="104"/>
      <c r="AC11989" s="104"/>
      <c r="AF11989" s="104"/>
      <c r="AG11989" s="104"/>
      <c r="AK11989" s="104"/>
      <c r="AL11989" s="104"/>
      <c r="AO11989" s="104"/>
      <c r="AP11989" s="104"/>
    </row>
    <row r="11990" spans="21:42" ht="15" customHeight="1" x14ac:dyDescent="0.25">
      <c r="U11990" s="104"/>
      <c r="AB11990" s="104"/>
      <c r="AC11990" s="104"/>
      <c r="AF11990" s="104"/>
      <c r="AG11990" s="104"/>
      <c r="AK11990" s="104"/>
      <c r="AL11990" s="104"/>
      <c r="AO11990" s="104"/>
      <c r="AP11990" s="104"/>
    </row>
    <row r="11991" spans="21:42" ht="15" customHeight="1" x14ac:dyDescent="0.25">
      <c r="U11991" s="104"/>
      <c r="AB11991" s="104"/>
      <c r="AC11991" s="104"/>
      <c r="AF11991" s="104"/>
      <c r="AG11991" s="104"/>
      <c r="AK11991" s="104"/>
      <c r="AL11991" s="104"/>
      <c r="AO11991" s="104"/>
      <c r="AP11991" s="104"/>
    </row>
    <row r="11992" spans="21:42" ht="15" customHeight="1" x14ac:dyDescent="0.25">
      <c r="U11992" s="104"/>
      <c r="AB11992" s="104"/>
      <c r="AC11992" s="104"/>
      <c r="AF11992" s="104"/>
      <c r="AG11992" s="104"/>
      <c r="AK11992" s="104"/>
      <c r="AL11992" s="104"/>
      <c r="AO11992" s="104"/>
      <c r="AP11992" s="104"/>
    </row>
    <row r="11993" spans="21:42" ht="15" customHeight="1" x14ac:dyDescent="0.25">
      <c r="U11993" s="104"/>
      <c r="AB11993" s="104"/>
      <c r="AC11993" s="104"/>
      <c r="AF11993" s="104"/>
      <c r="AG11993" s="104"/>
      <c r="AK11993" s="104"/>
      <c r="AL11993" s="104"/>
      <c r="AO11993" s="104"/>
      <c r="AP11993" s="104"/>
    </row>
    <row r="11994" spans="21:42" ht="15" customHeight="1" x14ac:dyDescent="0.25">
      <c r="U11994" s="104"/>
      <c r="AB11994" s="104"/>
      <c r="AC11994" s="104"/>
      <c r="AF11994" s="104"/>
      <c r="AG11994" s="104"/>
      <c r="AK11994" s="104"/>
      <c r="AL11994" s="104"/>
      <c r="AO11994" s="104"/>
      <c r="AP11994" s="104"/>
    </row>
    <row r="11995" spans="21:42" ht="15" customHeight="1" x14ac:dyDescent="0.25">
      <c r="U11995" s="104"/>
      <c r="AB11995" s="104"/>
      <c r="AC11995" s="104"/>
      <c r="AF11995" s="104"/>
      <c r="AG11995" s="104"/>
      <c r="AK11995" s="104"/>
      <c r="AL11995" s="104"/>
      <c r="AO11995" s="104"/>
      <c r="AP11995" s="104"/>
    </row>
    <row r="11996" spans="21:42" ht="15" customHeight="1" x14ac:dyDescent="0.25">
      <c r="U11996" s="104"/>
      <c r="AB11996" s="104"/>
      <c r="AC11996" s="104"/>
      <c r="AF11996" s="104"/>
      <c r="AG11996" s="104"/>
      <c r="AK11996" s="104"/>
      <c r="AL11996" s="104"/>
      <c r="AO11996" s="104"/>
      <c r="AP11996" s="104"/>
    </row>
    <row r="11997" spans="21:42" ht="15" customHeight="1" x14ac:dyDescent="0.25">
      <c r="U11997" s="104"/>
      <c r="AB11997" s="104"/>
      <c r="AC11997" s="104"/>
      <c r="AF11997" s="104"/>
      <c r="AG11997" s="104"/>
      <c r="AK11997" s="104"/>
      <c r="AL11997" s="104"/>
      <c r="AO11997" s="104"/>
      <c r="AP11997" s="104"/>
    </row>
    <row r="11998" spans="21:42" ht="15" customHeight="1" x14ac:dyDescent="0.25">
      <c r="U11998" s="104"/>
      <c r="AB11998" s="104"/>
      <c r="AC11998" s="104"/>
      <c r="AF11998" s="104"/>
      <c r="AG11998" s="104"/>
      <c r="AK11998" s="104"/>
      <c r="AL11998" s="104"/>
      <c r="AO11998" s="104"/>
      <c r="AP11998" s="104"/>
    </row>
    <row r="11999" spans="21:42" ht="15" customHeight="1" x14ac:dyDescent="0.25">
      <c r="U11999" s="104"/>
      <c r="AB11999" s="104"/>
      <c r="AC11999" s="104"/>
      <c r="AF11999" s="104"/>
      <c r="AG11999" s="104"/>
      <c r="AK11999" s="104"/>
      <c r="AL11999" s="104"/>
      <c r="AO11999" s="104"/>
      <c r="AP11999" s="104"/>
    </row>
    <row r="12000" spans="21:42" ht="15" customHeight="1" x14ac:dyDescent="0.25">
      <c r="U12000" s="104"/>
      <c r="AB12000" s="104"/>
      <c r="AC12000" s="104"/>
      <c r="AF12000" s="104"/>
      <c r="AG12000" s="104"/>
      <c r="AK12000" s="104"/>
      <c r="AL12000" s="104"/>
      <c r="AO12000" s="104"/>
      <c r="AP12000" s="104"/>
    </row>
    <row r="12001" spans="21:42" ht="15" customHeight="1" x14ac:dyDescent="0.25">
      <c r="U12001" s="104"/>
      <c r="AB12001" s="104"/>
      <c r="AC12001" s="104"/>
      <c r="AF12001" s="104"/>
      <c r="AG12001" s="104"/>
      <c r="AK12001" s="104"/>
      <c r="AL12001" s="104"/>
      <c r="AO12001" s="104"/>
      <c r="AP12001" s="104"/>
    </row>
    <row r="12002" spans="21:42" ht="15" customHeight="1" x14ac:dyDescent="0.25">
      <c r="U12002" s="104"/>
      <c r="AB12002" s="104"/>
      <c r="AC12002" s="104"/>
      <c r="AF12002" s="104"/>
      <c r="AG12002" s="104"/>
      <c r="AK12002" s="104"/>
      <c r="AL12002" s="104"/>
      <c r="AO12002" s="104"/>
      <c r="AP12002" s="104"/>
    </row>
    <row r="12003" spans="21:42" ht="15" customHeight="1" x14ac:dyDescent="0.25">
      <c r="U12003" s="104"/>
      <c r="AB12003" s="104"/>
      <c r="AC12003" s="104"/>
      <c r="AF12003" s="104"/>
      <c r="AG12003" s="104"/>
      <c r="AK12003" s="104"/>
      <c r="AL12003" s="104"/>
      <c r="AO12003" s="104"/>
      <c r="AP12003" s="104"/>
    </row>
    <row r="12004" spans="21:42" ht="15" customHeight="1" x14ac:dyDescent="0.25">
      <c r="U12004" s="104"/>
      <c r="AB12004" s="104"/>
      <c r="AC12004" s="104"/>
      <c r="AF12004" s="104"/>
      <c r="AG12004" s="104"/>
      <c r="AK12004" s="104"/>
      <c r="AL12004" s="104"/>
      <c r="AO12004" s="104"/>
      <c r="AP12004" s="104"/>
    </row>
    <row r="12005" spans="21:42" ht="15" customHeight="1" x14ac:dyDescent="0.25">
      <c r="U12005" s="104"/>
      <c r="AB12005" s="104"/>
      <c r="AC12005" s="104"/>
      <c r="AF12005" s="104"/>
      <c r="AG12005" s="104"/>
      <c r="AK12005" s="104"/>
      <c r="AL12005" s="104"/>
      <c r="AO12005" s="104"/>
      <c r="AP12005" s="104"/>
    </row>
    <row r="12006" spans="21:42" ht="15" customHeight="1" x14ac:dyDescent="0.25">
      <c r="U12006" s="104"/>
      <c r="AB12006" s="104"/>
      <c r="AC12006" s="104"/>
      <c r="AF12006" s="104"/>
      <c r="AG12006" s="104"/>
      <c r="AK12006" s="104"/>
      <c r="AL12006" s="104"/>
      <c r="AO12006" s="104"/>
      <c r="AP12006" s="104"/>
    </row>
    <row r="12007" spans="21:42" ht="15" customHeight="1" x14ac:dyDescent="0.25">
      <c r="U12007" s="104"/>
      <c r="AB12007" s="104"/>
      <c r="AC12007" s="104"/>
      <c r="AF12007" s="104"/>
      <c r="AG12007" s="104"/>
      <c r="AK12007" s="104"/>
      <c r="AL12007" s="104"/>
      <c r="AO12007" s="104"/>
      <c r="AP12007" s="104"/>
    </row>
    <row r="12008" spans="21:42" ht="15" customHeight="1" x14ac:dyDescent="0.25">
      <c r="U12008" s="104"/>
      <c r="AB12008" s="104"/>
      <c r="AC12008" s="104"/>
      <c r="AF12008" s="104"/>
      <c r="AG12008" s="104"/>
      <c r="AK12008" s="104"/>
      <c r="AL12008" s="104"/>
      <c r="AO12008" s="104"/>
      <c r="AP12008" s="104"/>
    </row>
    <row r="12009" spans="21:42" ht="15" customHeight="1" x14ac:dyDescent="0.25">
      <c r="U12009" s="104"/>
      <c r="AB12009" s="104"/>
      <c r="AC12009" s="104"/>
      <c r="AF12009" s="104"/>
      <c r="AG12009" s="104"/>
      <c r="AK12009" s="104"/>
      <c r="AL12009" s="104"/>
      <c r="AO12009" s="104"/>
      <c r="AP12009" s="104"/>
    </row>
    <row r="12010" spans="21:42" ht="15" customHeight="1" x14ac:dyDescent="0.25">
      <c r="U12010" s="104"/>
      <c r="AB12010" s="104"/>
      <c r="AC12010" s="104"/>
      <c r="AF12010" s="104"/>
      <c r="AG12010" s="104"/>
      <c r="AK12010" s="104"/>
      <c r="AL12010" s="104"/>
      <c r="AO12010" s="104"/>
      <c r="AP12010" s="104"/>
    </row>
    <row r="12011" spans="21:42" ht="15" customHeight="1" x14ac:dyDescent="0.25">
      <c r="U12011" s="104"/>
      <c r="AB12011" s="104"/>
      <c r="AC12011" s="104"/>
      <c r="AF12011" s="104"/>
      <c r="AG12011" s="104"/>
      <c r="AK12011" s="104"/>
      <c r="AL12011" s="104"/>
      <c r="AO12011" s="104"/>
      <c r="AP12011" s="104"/>
    </row>
    <row r="12012" spans="21:42" ht="15" customHeight="1" x14ac:dyDescent="0.25">
      <c r="U12012" s="104"/>
      <c r="AB12012" s="104"/>
      <c r="AC12012" s="104"/>
      <c r="AF12012" s="104"/>
      <c r="AG12012" s="104"/>
      <c r="AK12012" s="104"/>
      <c r="AL12012" s="104"/>
      <c r="AO12012" s="104"/>
      <c r="AP12012" s="104"/>
    </row>
    <row r="12013" spans="21:42" ht="15" customHeight="1" x14ac:dyDescent="0.25">
      <c r="U12013" s="104"/>
      <c r="AB12013" s="104"/>
      <c r="AC12013" s="104"/>
      <c r="AF12013" s="104"/>
      <c r="AG12013" s="104"/>
      <c r="AK12013" s="104"/>
      <c r="AL12013" s="104"/>
      <c r="AO12013" s="104"/>
      <c r="AP12013" s="104"/>
    </row>
    <row r="12014" spans="21:42" ht="15" customHeight="1" x14ac:dyDescent="0.25">
      <c r="U12014" s="104"/>
      <c r="AB12014" s="104"/>
      <c r="AC12014" s="104"/>
      <c r="AF12014" s="104"/>
      <c r="AG12014" s="104"/>
      <c r="AK12014" s="104"/>
      <c r="AL12014" s="104"/>
      <c r="AO12014" s="104"/>
      <c r="AP12014" s="104"/>
    </row>
    <row r="12015" spans="21:42" ht="15" customHeight="1" x14ac:dyDescent="0.25">
      <c r="U12015" s="104"/>
      <c r="AB12015" s="104"/>
      <c r="AC12015" s="104"/>
      <c r="AF12015" s="104"/>
      <c r="AG12015" s="104"/>
      <c r="AK12015" s="104"/>
      <c r="AL12015" s="104"/>
      <c r="AO12015" s="104"/>
      <c r="AP12015" s="104"/>
    </row>
    <row r="12016" spans="21:42" ht="15" customHeight="1" x14ac:dyDescent="0.25">
      <c r="U12016" s="104"/>
      <c r="AB12016" s="104"/>
      <c r="AC12016" s="104"/>
      <c r="AF12016" s="104"/>
      <c r="AG12016" s="104"/>
      <c r="AK12016" s="104"/>
      <c r="AL12016" s="104"/>
      <c r="AO12016" s="104"/>
      <c r="AP12016" s="104"/>
    </row>
    <row r="12017" spans="21:42" ht="15" customHeight="1" x14ac:dyDescent="0.25">
      <c r="U12017" s="104"/>
      <c r="AB12017" s="104"/>
      <c r="AC12017" s="104"/>
      <c r="AF12017" s="104"/>
      <c r="AG12017" s="104"/>
      <c r="AK12017" s="104"/>
      <c r="AL12017" s="104"/>
      <c r="AO12017" s="104"/>
      <c r="AP12017" s="104"/>
    </row>
    <row r="12018" spans="21:42" ht="15" customHeight="1" x14ac:dyDescent="0.25">
      <c r="U12018" s="104"/>
      <c r="AB12018" s="104"/>
      <c r="AC12018" s="104"/>
      <c r="AF12018" s="104"/>
      <c r="AG12018" s="104"/>
      <c r="AK12018" s="104"/>
      <c r="AL12018" s="104"/>
      <c r="AO12018" s="104"/>
      <c r="AP12018" s="104"/>
    </row>
    <row r="12019" spans="21:42" ht="15" customHeight="1" x14ac:dyDescent="0.25">
      <c r="U12019" s="104"/>
      <c r="AB12019" s="104"/>
      <c r="AC12019" s="104"/>
      <c r="AF12019" s="104"/>
      <c r="AG12019" s="104"/>
      <c r="AK12019" s="104"/>
      <c r="AL12019" s="104"/>
      <c r="AO12019" s="104"/>
      <c r="AP12019" s="104"/>
    </row>
    <row r="12020" spans="21:42" ht="15" customHeight="1" x14ac:dyDescent="0.25">
      <c r="U12020" s="104"/>
      <c r="AB12020" s="104"/>
      <c r="AC12020" s="104"/>
      <c r="AF12020" s="104"/>
      <c r="AG12020" s="104"/>
      <c r="AK12020" s="104"/>
      <c r="AL12020" s="104"/>
      <c r="AO12020" s="104"/>
      <c r="AP12020" s="104"/>
    </row>
    <row r="12021" spans="21:42" ht="15" customHeight="1" x14ac:dyDescent="0.25">
      <c r="U12021" s="104"/>
      <c r="AB12021" s="104"/>
      <c r="AC12021" s="104"/>
      <c r="AF12021" s="104"/>
      <c r="AG12021" s="104"/>
      <c r="AK12021" s="104"/>
      <c r="AL12021" s="104"/>
      <c r="AO12021" s="104"/>
      <c r="AP12021" s="104"/>
    </row>
    <row r="12022" spans="21:42" ht="15" customHeight="1" x14ac:dyDescent="0.25">
      <c r="U12022" s="104"/>
      <c r="AB12022" s="104"/>
      <c r="AC12022" s="104"/>
      <c r="AF12022" s="104"/>
      <c r="AG12022" s="104"/>
      <c r="AK12022" s="104"/>
      <c r="AL12022" s="104"/>
      <c r="AO12022" s="104"/>
      <c r="AP12022" s="104"/>
    </row>
    <row r="12023" spans="21:42" ht="15" customHeight="1" x14ac:dyDescent="0.25">
      <c r="U12023" s="104"/>
      <c r="AB12023" s="104"/>
      <c r="AC12023" s="104"/>
      <c r="AF12023" s="104"/>
      <c r="AG12023" s="104"/>
      <c r="AK12023" s="104"/>
      <c r="AL12023" s="104"/>
      <c r="AO12023" s="104"/>
      <c r="AP12023" s="104"/>
    </row>
    <row r="12024" spans="21:42" ht="15" customHeight="1" x14ac:dyDescent="0.25">
      <c r="U12024" s="104"/>
      <c r="AB12024" s="104"/>
      <c r="AC12024" s="104"/>
      <c r="AF12024" s="104"/>
      <c r="AG12024" s="104"/>
      <c r="AK12024" s="104"/>
      <c r="AL12024" s="104"/>
      <c r="AO12024" s="104"/>
      <c r="AP12024" s="104"/>
    </row>
    <row r="12025" spans="21:42" ht="15" customHeight="1" x14ac:dyDescent="0.25">
      <c r="U12025" s="104"/>
      <c r="AB12025" s="104"/>
      <c r="AC12025" s="104"/>
      <c r="AF12025" s="104"/>
      <c r="AG12025" s="104"/>
      <c r="AK12025" s="104"/>
      <c r="AL12025" s="104"/>
      <c r="AO12025" s="104"/>
      <c r="AP12025" s="104"/>
    </row>
    <row r="12026" spans="21:42" ht="15" customHeight="1" x14ac:dyDescent="0.25">
      <c r="U12026" s="104"/>
      <c r="AB12026" s="104"/>
      <c r="AC12026" s="104"/>
      <c r="AF12026" s="104"/>
      <c r="AG12026" s="104"/>
      <c r="AK12026" s="104"/>
      <c r="AL12026" s="104"/>
      <c r="AO12026" s="104"/>
      <c r="AP12026" s="104"/>
    </row>
    <row r="12027" spans="21:42" ht="15" customHeight="1" x14ac:dyDescent="0.25">
      <c r="U12027" s="104"/>
      <c r="AB12027" s="104"/>
      <c r="AC12027" s="104"/>
      <c r="AF12027" s="104"/>
      <c r="AG12027" s="104"/>
      <c r="AK12027" s="104"/>
      <c r="AL12027" s="104"/>
      <c r="AO12027" s="104"/>
      <c r="AP12027" s="104"/>
    </row>
    <row r="12028" spans="21:42" ht="15" customHeight="1" x14ac:dyDescent="0.25">
      <c r="U12028" s="104"/>
      <c r="AB12028" s="104"/>
      <c r="AC12028" s="104"/>
      <c r="AF12028" s="104"/>
      <c r="AG12028" s="104"/>
      <c r="AK12028" s="104"/>
      <c r="AL12028" s="104"/>
      <c r="AO12028" s="104"/>
      <c r="AP12028" s="104"/>
    </row>
    <row r="12029" spans="21:42" ht="15" customHeight="1" x14ac:dyDescent="0.25">
      <c r="U12029" s="104"/>
      <c r="AB12029" s="104"/>
      <c r="AC12029" s="104"/>
      <c r="AF12029" s="104"/>
      <c r="AG12029" s="104"/>
      <c r="AK12029" s="104"/>
      <c r="AL12029" s="104"/>
      <c r="AO12029" s="104"/>
      <c r="AP12029" s="104"/>
    </row>
    <row r="12030" spans="21:42" ht="15" customHeight="1" x14ac:dyDescent="0.25">
      <c r="U12030" s="104"/>
      <c r="AB12030" s="104"/>
      <c r="AC12030" s="104"/>
      <c r="AF12030" s="104"/>
      <c r="AG12030" s="104"/>
      <c r="AK12030" s="104"/>
      <c r="AL12030" s="104"/>
      <c r="AO12030" s="104"/>
      <c r="AP12030" s="104"/>
    </row>
    <row r="12031" spans="21:42" ht="15" customHeight="1" x14ac:dyDescent="0.25">
      <c r="U12031" s="104"/>
      <c r="AB12031" s="104"/>
      <c r="AC12031" s="104"/>
      <c r="AF12031" s="104"/>
      <c r="AG12031" s="104"/>
      <c r="AK12031" s="104"/>
      <c r="AL12031" s="104"/>
      <c r="AO12031" s="104"/>
      <c r="AP12031" s="104"/>
    </row>
    <row r="12032" spans="21:42" ht="15" customHeight="1" x14ac:dyDescent="0.25">
      <c r="U12032" s="104"/>
      <c r="AB12032" s="104"/>
      <c r="AC12032" s="104"/>
      <c r="AF12032" s="104"/>
      <c r="AG12032" s="104"/>
      <c r="AK12032" s="104"/>
      <c r="AL12032" s="104"/>
      <c r="AO12032" s="104"/>
      <c r="AP12032" s="104"/>
    </row>
    <row r="12033" spans="21:42" ht="15" customHeight="1" x14ac:dyDescent="0.25">
      <c r="U12033" s="104"/>
      <c r="AB12033" s="104"/>
      <c r="AC12033" s="104"/>
      <c r="AF12033" s="104"/>
      <c r="AG12033" s="104"/>
      <c r="AK12033" s="104"/>
      <c r="AL12033" s="104"/>
      <c r="AO12033" s="104"/>
      <c r="AP12033" s="104"/>
    </row>
    <row r="12034" spans="21:42" ht="15" customHeight="1" x14ac:dyDescent="0.25">
      <c r="U12034" s="104"/>
      <c r="AB12034" s="104"/>
      <c r="AC12034" s="104"/>
      <c r="AF12034" s="104"/>
      <c r="AG12034" s="104"/>
      <c r="AK12034" s="104"/>
      <c r="AL12034" s="104"/>
      <c r="AO12034" s="104"/>
      <c r="AP12034" s="104"/>
    </row>
    <row r="12035" spans="21:42" ht="15" customHeight="1" x14ac:dyDescent="0.25">
      <c r="U12035" s="104"/>
      <c r="AB12035" s="104"/>
      <c r="AC12035" s="104"/>
      <c r="AF12035" s="104"/>
      <c r="AG12035" s="104"/>
      <c r="AK12035" s="104"/>
      <c r="AL12035" s="104"/>
      <c r="AO12035" s="104"/>
      <c r="AP12035" s="104"/>
    </row>
    <row r="12036" spans="21:42" ht="15" customHeight="1" x14ac:dyDescent="0.25">
      <c r="U12036" s="104"/>
      <c r="AB12036" s="104"/>
      <c r="AC12036" s="104"/>
      <c r="AF12036" s="104"/>
      <c r="AG12036" s="104"/>
      <c r="AK12036" s="104"/>
      <c r="AL12036" s="104"/>
      <c r="AO12036" s="104"/>
      <c r="AP12036" s="104"/>
    </row>
    <row r="12037" spans="21:42" ht="15" customHeight="1" x14ac:dyDescent="0.25">
      <c r="U12037" s="104"/>
      <c r="AB12037" s="104"/>
      <c r="AC12037" s="104"/>
      <c r="AF12037" s="104"/>
      <c r="AG12037" s="104"/>
      <c r="AK12037" s="104"/>
      <c r="AL12037" s="104"/>
      <c r="AO12037" s="104"/>
      <c r="AP12037" s="104"/>
    </row>
    <row r="12038" spans="21:42" ht="15" customHeight="1" x14ac:dyDescent="0.25">
      <c r="U12038" s="104"/>
      <c r="AB12038" s="104"/>
      <c r="AC12038" s="104"/>
      <c r="AF12038" s="104"/>
      <c r="AG12038" s="104"/>
      <c r="AK12038" s="104"/>
      <c r="AL12038" s="104"/>
      <c r="AO12038" s="104"/>
      <c r="AP12038" s="104"/>
    </row>
    <row r="12039" spans="21:42" ht="15" customHeight="1" x14ac:dyDescent="0.25">
      <c r="U12039" s="104"/>
      <c r="AB12039" s="104"/>
      <c r="AC12039" s="104"/>
      <c r="AF12039" s="104"/>
      <c r="AG12039" s="104"/>
      <c r="AK12039" s="104"/>
      <c r="AL12039" s="104"/>
      <c r="AO12039" s="104"/>
      <c r="AP12039" s="104"/>
    </row>
    <row r="12040" spans="21:42" ht="15" customHeight="1" x14ac:dyDescent="0.25">
      <c r="U12040" s="104"/>
      <c r="AB12040" s="104"/>
      <c r="AC12040" s="104"/>
      <c r="AF12040" s="104"/>
      <c r="AG12040" s="104"/>
      <c r="AK12040" s="104"/>
      <c r="AL12040" s="104"/>
      <c r="AO12040" s="104"/>
      <c r="AP12040" s="104"/>
    </row>
    <row r="12041" spans="21:42" ht="15" customHeight="1" x14ac:dyDescent="0.25">
      <c r="U12041" s="104"/>
      <c r="AB12041" s="104"/>
      <c r="AC12041" s="104"/>
      <c r="AF12041" s="104"/>
      <c r="AG12041" s="104"/>
      <c r="AK12041" s="104"/>
      <c r="AL12041" s="104"/>
      <c r="AO12041" s="104"/>
      <c r="AP12041" s="104"/>
    </row>
    <row r="12042" spans="21:42" ht="15" customHeight="1" x14ac:dyDescent="0.25">
      <c r="U12042" s="104"/>
      <c r="AB12042" s="104"/>
      <c r="AC12042" s="104"/>
      <c r="AF12042" s="104"/>
      <c r="AG12042" s="104"/>
      <c r="AK12042" s="104"/>
      <c r="AL12042" s="104"/>
      <c r="AO12042" s="104"/>
      <c r="AP12042" s="104"/>
    </row>
    <row r="12043" spans="21:42" ht="15" customHeight="1" x14ac:dyDescent="0.25">
      <c r="U12043" s="104"/>
      <c r="AB12043" s="104"/>
      <c r="AC12043" s="104"/>
      <c r="AF12043" s="104"/>
      <c r="AG12043" s="104"/>
      <c r="AK12043" s="104"/>
      <c r="AL12043" s="104"/>
      <c r="AO12043" s="104"/>
      <c r="AP12043" s="104"/>
    </row>
    <row r="12044" spans="21:42" ht="15" customHeight="1" x14ac:dyDescent="0.25">
      <c r="U12044" s="104"/>
      <c r="AB12044" s="104"/>
      <c r="AC12044" s="104"/>
      <c r="AF12044" s="104"/>
      <c r="AG12044" s="104"/>
      <c r="AK12044" s="104"/>
      <c r="AL12044" s="104"/>
      <c r="AO12044" s="104"/>
      <c r="AP12044" s="104"/>
    </row>
    <row r="12045" spans="21:42" ht="15" customHeight="1" x14ac:dyDescent="0.25">
      <c r="U12045" s="104"/>
      <c r="AB12045" s="104"/>
      <c r="AC12045" s="104"/>
      <c r="AF12045" s="104"/>
      <c r="AG12045" s="104"/>
      <c r="AK12045" s="104"/>
      <c r="AL12045" s="104"/>
      <c r="AO12045" s="104"/>
      <c r="AP12045" s="104"/>
    </row>
    <row r="12046" spans="21:42" ht="15" customHeight="1" x14ac:dyDescent="0.25">
      <c r="U12046" s="104"/>
      <c r="AB12046" s="104"/>
      <c r="AC12046" s="104"/>
      <c r="AF12046" s="104"/>
      <c r="AG12046" s="104"/>
      <c r="AK12046" s="104"/>
      <c r="AL12046" s="104"/>
      <c r="AO12046" s="104"/>
      <c r="AP12046" s="104"/>
    </row>
    <row r="12047" spans="21:42" ht="15" customHeight="1" x14ac:dyDescent="0.25">
      <c r="U12047" s="104"/>
      <c r="AB12047" s="104"/>
      <c r="AC12047" s="104"/>
      <c r="AF12047" s="104"/>
      <c r="AG12047" s="104"/>
      <c r="AK12047" s="104"/>
      <c r="AL12047" s="104"/>
      <c r="AO12047" s="104"/>
      <c r="AP12047" s="104"/>
    </row>
    <row r="12048" spans="21:42" ht="15" customHeight="1" x14ac:dyDescent="0.25">
      <c r="U12048" s="104"/>
      <c r="AB12048" s="104"/>
      <c r="AC12048" s="104"/>
      <c r="AF12048" s="104"/>
      <c r="AG12048" s="104"/>
      <c r="AK12048" s="104"/>
      <c r="AL12048" s="104"/>
      <c r="AO12048" s="104"/>
      <c r="AP12048" s="104"/>
    </row>
    <row r="12049" spans="21:42" ht="15" customHeight="1" x14ac:dyDescent="0.25">
      <c r="U12049" s="104"/>
      <c r="AB12049" s="104"/>
      <c r="AC12049" s="104"/>
      <c r="AF12049" s="104"/>
      <c r="AG12049" s="104"/>
      <c r="AK12049" s="104"/>
      <c r="AL12049" s="104"/>
      <c r="AO12049" s="104"/>
      <c r="AP12049" s="104"/>
    </row>
    <row r="12050" spans="21:42" ht="15" customHeight="1" x14ac:dyDescent="0.25">
      <c r="U12050" s="104"/>
      <c r="AB12050" s="104"/>
      <c r="AC12050" s="104"/>
      <c r="AF12050" s="104"/>
      <c r="AG12050" s="104"/>
      <c r="AK12050" s="104"/>
      <c r="AL12050" s="104"/>
      <c r="AO12050" s="104"/>
      <c r="AP12050" s="104"/>
    </row>
    <row r="12051" spans="21:42" ht="15" customHeight="1" x14ac:dyDescent="0.25">
      <c r="U12051" s="104"/>
      <c r="AB12051" s="104"/>
      <c r="AC12051" s="104"/>
      <c r="AF12051" s="104"/>
      <c r="AG12051" s="104"/>
      <c r="AK12051" s="104"/>
      <c r="AL12051" s="104"/>
      <c r="AO12051" s="104"/>
      <c r="AP12051" s="104"/>
    </row>
    <row r="12052" spans="21:42" ht="15" customHeight="1" x14ac:dyDescent="0.25">
      <c r="U12052" s="104"/>
      <c r="AB12052" s="104"/>
      <c r="AC12052" s="104"/>
      <c r="AF12052" s="104"/>
      <c r="AG12052" s="104"/>
      <c r="AK12052" s="104"/>
      <c r="AL12052" s="104"/>
      <c r="AO12052" s="104"/>
      <c r="AP12052" s="104"/>
    </row>
    <row r="12053" spans="21:42" ht="15" customHeight="1" x14ac:dyDescent="0.25">
      <c r="U12053" s="104"/>
      <c r="AB12053" s="104"/>
      <c r="AC12053" s="104"/>
      <c r="AF12053" s="104"/>
      <c r="AG12053" s="104"/>
      <c r="AK12053" s="104"/>
      <c r="AL12053" s="104"/>
      <c r="AO12053" s="104"/>
      <c r="AP12053" s="104"/>
    </row>
    <row r="12054" spans="21:42" ht="15" customHeight="1" x14ac:dyDescent="0.25">
      <c r="U12054" s="104"/>
      <c r="AB12054" s="104"/>
      <c r="AC12054" s="104"/>
      <c r="AF12054" s="104"/>
      <c r="AG12054" s="104"/>
      <c r="AK12054" s="104"/>
      <c r="AL12054" s="104"/>
      <c r="AO12054" s="104"/>
      <c r="AP12054" s="104"/>
    </row>
    <row r="12055" spans="21:42" ht="15" customHeight="1" x14ac:dyDescent="0.25">
      <c r="U12055" s="104"/>
      <c r="AB12055" s="104"/>
      <c r="AC12055" s="104"/>
      <c r="AF12055" s="104"/>
      <c r="AG12055" s="104"/>
      <c r="AK12055" s="104"/>
      <c r="AL12055" s="104"/>
      <c r="AO12055" s="104"/>
      <c r="AP12055" s="104"/>
    </row>
    <row r="12056" spans="21:42" ht="15" customHeight="1" x14ac:dyDescent="0.25">
      <c r="U12056" s="104"/>
      <c r="AB12056" s="104"/>
      <c r="AC12056" s="104"/>
      <c r="AF12056" s="104"/>
      <c r="AG12056" s="104"/>
      <c r="AK12056" s="104"/>
      <c r="AL12056" s="104"/>
      <c r="AO12056" s="104"/>
      <c r="AP12056" s="104"/>
    </row>
    <row r="12057" spans="21:42" ht="15" customHeight="1" x14ac:dyDescent="0.25">
      <c r="U12057" s="104"/>
      <c r="AB12057" s="104"/>
      <c r="AC12057" s="104"/>
      <c r="AF12057" s="104"/>
      <c r="AG12057" s="104"/>
      <c r="AK12057" s="104"/>
      <c r="AL12057" s="104"/>
      <c r="AO12057" s="104"/>
      <c r="AP12057" s="104"/>
    </row>
    <row r="12058" spans="21:42" ht="15" customHeight="1" x14ac:dyDescent="0.25">
      <c r="U12058" s="104"/>
      <c r="AB12058" s="104"/>
      <c r="AC12058" s="104"/>
      <c r="AF12058" s="104"/>
      <c r="AG12058" s="104"/>
      <c r="AK12058" s="104"/>
      <c r="AL12058" s="104"/>
      <c r="AO12058" s="104"/>
      <c r="AP12058" s="104"/>
    </row>
    <row r="12059" spans="21:42" ht="15" customHeight="1" x14ac:dyDescent="0.25">
      <c r="U12059" s="104"/>
      <c r="AB12059" s="104"/>
      <c r="AC12059" s="104"/>
      <c r="AF12059" s="104"/>
      <c r="AG12059" s="104"/>
      <c r="AK12059" s="104"/>
      <c r="AL12059" s="104"/>
      <c r="AO12059" s="104"/>
      <c r="AP12059" s="104"/>
    </row>
    <row r="12060" spans="21:42" ht="15" customHeight="1" x14ac:dyDescent="0.25">
      <c r="U12060" s="104"/>
      <c r="AB12060" s="104"/>
      <c r="AC12060" s="104"/>
      <c r="AF12060" s="104"/>
      <c r="AG12060" s="104"/>
      <c r="AK12060" s="104"/>
      <c r="AL12060" s="104"/>
      <c r="AO12060" s="104"/>
      <c r="AP12060" s="104"/>
    </row>
    <row r="12061" spans="21:42" ht="15" customHeight="1" x14ac:dyDescent="0.25">
      <c r="U12061" s="104"/>
      <c r="AB12061" s="104"/>
      <c r="AC12061" s="104"/>
      <c r="AF12061" s="104"/>
      <c r="AG12061" s="104"/>
      <c r="AK12061" s="104"/>
      <c r="AL12061" s="104"/>
      <c r="AO12061" s="104"/>
      <c r="AP12061" s="104"/>
    </row>
    <row r="12062" spans="21:42" ht="15" customHeight="1" x14ac:dyDescent="0.25">
      <c r="U12062" s="104"/>
      <c r="AB12062" s="104"/>
      <c r="AC12062" s="104"/>
      <c r="AF12062" s="104"/>
      <c r="AG12062" s="104"/>
      <c r="AK12062" s="104"/>
      <c r="AL12062" s="104"/>
      <c r="AO12062" s="104"/>
      <c r="AP12062" s="104"/>
    </row>
    <row r="12063" spans="21:42" ht="15" customHeight="1" x14ac:dyDescent="0.25">
      <c r="U12063" s="104"/>
      <c r="AB12063" s="104"/>
      <c r="AC12063" s="104"/>
      <c r="AF12063" s="104"/>
      <c r="AG12063" s="104"/>
      <c r="AK12063" s="104"/>
      <c r="AL12063" s="104"/>
      <c r="AO12063" s="104"/>
      <c r="AP12063" s="104"/>
    </row>
    <row r="12064" spans="21:42" ht="15" customHeight="1" x14ac:dyDescent="0.25">
      <c r="U12064" s="104"/>
      <c r="AB12064" s="104"/>
      <c r="AC12064" s="104"/>
      <c r="AF12064" s="104"/>
      <c r="AG12064" s="104"/>
      <c r="AK12064" s="104"/>
      <c r="AL12064" s="104"/>
      <c r="AO12064" s="104"/>
      <c r="AP12064" s="104"/>
    </row>
    <row r="12065" spans="21:42" ht="15" customHeight="1" x14ac:dyDescent="0.25">
      <c r="U12065" s="104"/>
      <c r="AB12065" s="104"/>
      <c r="AC12065" s="104"/>
      <c r="AF12065" s="104"/>
      <c r="AG12065" s="104"/>
      <c r="AK12065" s="104"/>
      <c r="AL12065" s="104"/>
      <c r="AO12065" s="104"/>
      <c r="AP12065" s="104"/>
    </row>
    <row r="12066" spans="21:42" ht="15" customHeight="1" x14ac:dyDescent="0.25">
      <c r="U12066" s="104"/>
      <c r="AB12066" s="104"/>
      <c r="AC12066" s="104"/>
      <c r="AF12066" s="104"/>
      <c r="AG12066" s="104"/>
      <c r="AK12066" s="104"/>
      <c r="AL12066" s="104"/>
      <c r="AO12066" s="104"/>
      <c r="AP12066" s="104"/>
    </row>
    <row r="12067" spans="21:42" ht="15" customHeight="1" x14ac:dyDescent="0.25">
      <c r="U12067" s="104"/>
      <c r="AB12067" s="104"/>
      <c r="AC12067" s="104"/>
      <c r="AF12067" s="104"/>
      <c r="AG12067" s="104"/>
      <c r="AK12067" s="104"/>
      <c r="AL12067" s="104"/>
      <c r="AO12067" s="104"/>
      <c r="AP12067" s="104"/>
    </row>
    <row r="12068" spans="21:42" ht="15" customHeight="1" x14ac:dyDescent="0.25">
      <c r="U12068" s="104"/>
      <c r="AB12068" s="104"/>
      <c r="AC12068" s="104"/>
      <c r="AF12068" s="104"/>
      <c r="AG12068" s="104"/>
      <c r="AK12068" s="104"/>
      <c r="AL12068" s="104"/>
      <c r="AO12068" s="104"/>
      <c r="AP12068" s="104"/>
    </row>
    <row r="12069" spans="21:42" ht="15" customHeight="1" x14ac:dyDescent="0.25">
      <c r="U12069" s="104"/>
      <c r="AB12069" s="104"/>
      <c r="AC12069" s="104"/>
      <c r="AF12069" s="104"/>
      <c r="AG12069" s="104"/>
      <c r="AK12069" s="104"/>
      <c r="AL12069" s="104"/>
      <c r="AO12069" s="104"/>
      <c r="AP12069" s="104"/>
    </row>
    <row r="12070" spans="21:42" ht="15" customHeight="1" x14ac:dyDescent="0.25">
      <c r="U12070" s="104"/>
      <c r="AB12070" s="104"/>
      <c r="AC12070" s="104"/>
      <c r="AF12070" s="104"/>
      <c r="AG12070" s="104"/>
      <c r="AK12070" s="104"/>
      <c r="AL12070" s="104"/>
      <c r="AO12070" s="104"/>
      <c r="AP12070" s="104"/>
    </row>
    <row r="12071" spans="21:42" ht="15" customHeight="1" x14ac:dyDescent="0.25">
      <c r="U12071" s="104"/>
      <c r="AB12071" s="104"/>
      <c r="AC12071" s="104"/>
      <c r="AF12071" s="104"/>
      <c r="AG12071" s="104"/>
      <c r="AK12071" s="104"/>
      <c r="AL12071" s="104"/>
      <c r="AO12071" s="104"/>
      <c r="AP12071" s="104"/>
    </row>
    <row r="12072" spans="21:42" ht="15" customHeight="1" x14ac:dyDescent="0.25">
      <c r="U12072" s="104"/>
      <c r="AB12072" s="104"/>
      <c r="AC12072" s="104"/>
      <c r="AF12072" s="104"/>
      <c r="AG12072" s="104"/>
      <c r="AK12072" s="104"/>
      <c r="AL12072" s="104"/>
      <c r="AO12072" s="104"/>
      <c r="AP12072" s="104"/>
    </row>
    <row r="12073" spans="21:42" ht="15" customHeight="1" x14ac:dyDescent="0.25">
      <c r="U12073" s="104"/>
      <c r="AB12073" s="104"/>
      <c r="AC12073" s="104"/>
      <c r="AF12073" s="104"/>
      <c r="AG12073" s="104"/>
      <c r="AK12073" s="104"/>
      <c r="AL12073" s="104"/>
      <c r="AO12073" s="104"/>
      <c r="AP12073" s="104"/>
    </row>
    <row r="12074" spans="21:42" ht="15" customHeight="1" x14ac:dyDescent="0.25">
      <c r="U12074" s="104"/>
      <c r="AB12074" s="104"/>
      <c r="AC12074" s="104"/>
      <c r="AF12074" s="104"/>
      <c r="AG12074" s="104"/>
      <c r="AK12074" s="104"/>
      <c r="AL12074" s="104"/>
      <c r="AO12074" s="104"/>
      <c r="AP12074" s="104"/>
    </row>
    <row r="12075" spans="21:42" ht="15" customHeight="1" x14ac:dyDescent="0.25">
      <c r="U12075" s="104"/>
      <c r="AB12075" s="104"/>
      <c r="AC12075" s="104"/>
      <c r="AF12075" s="104"/>
      <c r="AG12075" s="104"/>
      <c r="AK12075" s="104"/>
      <c r="AL12075" s="104"/>
      <c r="AO12075" s="104"/>
      <c r="AP12075" s="104"/>
    </row>
    <row r="12076" spans="21:42" ht="15" customHeight="1" x14ac:dyDescent="0.25">
      <c r="U12076" s="104"/>
      <c r="AB12076" s="104"/>
      <c r="AC12076" s="104"/>
      <c r="AF12076" s="104"/>
      <c r="AG12076" s="104"/>
      <c r="AK12076" s="104"/>
      <c r="AL12076" s="104"/>
      <c r="AO12076" s="104"/>
      <c r="AP12076" s="104"/>
    </row>
    <row r="12077" spans="21:42" ht="15" customHeight="1" x14ac:dyDescent="0.25">
      <c r="U12077" s="104"/>
      <c r="AB12077" s="104"/>
      <c r="AC12077" s="104"/>
      <c r="AF12077" s="104"/>
      <c r="AG12077" s="104"/>
      <c r="AK12077" s="104"/>
      <c r="AL12077" s="104"/>
      <c r="AO12077" s="104"/>
      <c r="AP12077" s="104"/>
    </row>
    <row r="12078" spans="21:42" ht="15" customHeight="1" x14ac:dyDescent="0.25">
      <c r="U12078" s="104"/>
      <c r="AB12078" s="104"/>
      <c r="AC12078" s="104"/>
      <c r="AF12078" s="104"/>
      <c r="AG12078" s="104"/>
      <c r="AK12078" s="104"/>
      <c r="AL12078" s="104"/>
      <c r="AO12078" s="104"/>
      <c r="AP12078" s="104"/>
    </row>
    <row r="12079" spans="21:42" ht="15" customHeight="1" x14ac:dyDescent="0.25">
      <c r="U12079" s="104"/>
      <c r="AB12079" s="104"/>
      <c r="AC12079" s="104"/>
      <c r="AF12079" s="104"/>
      <c r="AG12079" s="104"/>
      <c r="AK12079" s="104"/>
      <c r="AL12079" s="104"/>
      <c r="AO12079" s="104"/>
      <c r="AP12079" s="104"/>
    </row>
    <row r="12080" spans="21:42" ht="15" customHeight="1" x14ac:dyDescent="0.25">
      <c r="U12080" s="104"/>
      <c r="AB12080" s="104"/>
      <c r="AC12080" s="104"/>
      <c r="AF12080" s="104"/>
      <c r="AG12080" s="104"/>
      <c r="AK12080" s="104"/>
      <c r="AL12080" s="104"/>
      <c r="AO12080" s="104"/>
      <c r="AP12080" s="104"/>
    </row>
    <row r="12081" spans="21:42" ht="15" customHeight="1" x14ac:dyDescent="0.25">
      <c r="U12081" s="104"/>
      <c r="AB12081" s="104"/>
      <c r="AC12081" s="104"/>
      <c r="AF12081" s="104"/>
      <c r="AG12081" s="104"/>
      <c r="AK12081" s="104"/>
      <c r="AL12081" s="104"/>
      <c r="AO12081" s="104"/>
      <c r="AP12081" s="104"/>
    </row>
    <row r="12082" spans="21:42" ht="15" customHeight="1" x14ac:dyDescent="0.25">
      <c r="U12082" s="104"/>
      <c r="AB12082" s="104"/>
      <c r="AC12082" s="104"/>
      <c r="AF12082" s="104"/>
      <c r="AG12082" s="104"/>
      <c r="AK12082" s="104"/>
      <c r="AL12082" s="104"/>
      <c r="AO12082" s="104"/>
      <c r="AP12082" s="104"/>
    </row>
    <row r="12083" spans="21:42" ht="15" customHeight="1" x14ac:dyDescent="0.25">
      <c r="U12083" s="104"/>
      <c r="AB12083" s="104"/>
      <c r="AC12083" s="104"/>
      <c r="AF12083" s="104"/>
      <c r="AG12083" s="104"/>
      <c r="AK12083" s="104"/>
      <c r="AL12083" s="104"/>
      <c r="AO12083" s="104"/>
      <c r="AP12083" s="104"/>
    </row>
    <row r="12084" spans="21:42" ht="15" customHeight="1" x14ac:dyDescent="0.25">
      <c r="U12084" s="104"/>
      <c r="AB12084" s="104"/>
      <c r="AC12084" s="104"/>
      <c r="AF12084" s="104"/>
      <c r="AG12084" s="104"/>
      <c r="AK12084" s="104"/>
      <c r="AL12084" s="104"/>
      <c r="AO12084" s="104"/>
      <c r="AP12084" s="104"/>
    </row>
    <row r="12085" spans="21:42" ht="15" customHeight="1" x14ac:dyDescent="0.25">
      <c r="U12085" s="104"/>
      <c r="AB12085" s="104"/>
      <c r="AC12085" s="104"/>
      <c r="AF12085" s="104"/>
      <c r="AG12085" s="104"/>
      <c r="AK12085" s="104"/>
      <c r="AL12085" s="104"/>
      <c r="AO12085" s="104"/>
      <c r="AP12085" s="104"/>
    </row>
    <row r="12086" spans="21:42" ht="15" customHeight="1" x14ac:dyDescent="0.25">
      <c r="U12086" s="104"/>
      <c r="AB12086" s="104"/>
      <c r="AC12086" s="104"/>
      <c r="AF12086" s="104"/>
      <c r="AG12086" s="104"/>
      <c r="AK12086" s="104"/>
      <c r="AL12086" s="104"/>
      <c r="AO12086" s="104"/>
      <c r="AP12086" s="104"/>
    </row>
    <row r="12087" spans="21:42" ht="15" customHeight="1" x14ac:dyDescent="0.25">
      <c r="U12087" s="104"/>
      <c r="AB12087" s="104"/>
      <c r="AC12087" s="104"/>
      <c r="AF12087" s="104"/>
      <c r="AG12087" s="104"/>
      <c r="AK12087" s="104"/>
      <c r="AL12087" s="104"/>
      <c r="AO12087" s="104"/>
      <c r="AP12087" s="104"/>
    </row>
    <row r="12088" spans="21:42" ht="15" customHeight="1" x14ac:dyDescent="0.25">
      <c r="U12088" s="104"/>
      <c r="AB12088" s="104"/>
      <c r="AC12088" s="104"/>
      <c r="AF12088" s="104"/>
      <c r="AG12088" s="104"/>
      <c r="AK12088" s="104"/>
      <c r="AL12088" s="104"/>
      <c r="AO12088" s="104"/>
      <c r="AP12088" s="104"/>
    </row>
    <row r="12089" spans="21:42" ht="15" customHeight="1" x14ac:dyDescent="0.25">
      <c r="U12089" s="104"/>
      <c r="AB12089" s="104"/>
      <c r="AC12089" s="104"/>
      <c r="AF12089" s="104"/>
      <c r="AG12089" s="104"/>
      <c r="AK12089" s="104"/>
      <c r="AL12089" s="104"/>
      <c r="AO12089" s="104"/>
      <c r="AP12089" s="104"/>
    </row>
    <row r="12090" spans="21:42" ht="15" customHeight="1" x14ac:dyDescent="0.25">
      <c r="U12090" s="104"/>
      <c r="AB12090" s="104"/>
      <c r="AC12090" s="104"/>
      <c r="AF12090" s="104"/>
      <c r="AG12090" s="104"/>
      <c r="AK12090" s="104"/>
      <c r="AL12090" s="104"/>
      <c r="AO12090" s="104"/>
      <c r="AP12090" s="104"/>
    </row>
    <row r="12091" spans="21:42" ht="15" customHeight="1" x14ac:dyDescent="0.25">
      <c r="U12091" s="104"/>
      <c r="AB12091" s="104"/>
      <c r="AC12091" s="104"/>
      <c r="AF12091" s="104"/>
      <c r="AG12091" s="104"/>
      <c r="AK12091" s="104"/>
      <c r="AL12091" s="104"/>
      <c r="AO12091" s="104"/>
      <c r="AP12091" s="104"/>
    </row>
    <row r="12092" spans="21:42" ht="15" customHeight="1" x14ac:dyDescent="0.25">
      <c r="U12092" s="104"/>
      <c r="AB12092" s="104"/>
      <c r="AC12092" s="104"/>
      <c r="AF12092" s="104"/>
      <c r="AG12092" s="104"/>
      <c r="AK12092" s="104"/>
      <c r="AL12092" s="104"/>
      <c r="AO12092" s="104"/>
      <c r="AP12092" s="104"/>
    </row>
    <row r="12093" spans="21:42" ht="15" customHeight="1" x14ac:dyDescent="0.25">
      <c r="U12093" s="104"/>
      <c r="AB12093" s="104"/>
      <c r="AC12093" s="104"/>
      <c r="AF12093" s="104"/>
      <c r="AG12093" s="104"/>
      <c r="AK12093" s="104"/>
      <c r="AL12093" s="104"/>
      <c r="AO12093" s="104"/>
      <c r="AP12093" s="104"/>
    </row>
    <row r="12094" spans="21:42" ht="15" customHeight="1" x14ac:dyDescent="0.25">
      <c r="U12094" s="104"/>
      <c r="AB12094" s="104"/>
      <c r="AC12094" s="104"/>
      <c r="AF12094" s="104"/>
      <c r="AG12094" s="104"/>
      <c r="AK12094" s="104"/>
      <c r="AL12094" s="104"/>
      <c r="AO12094" s="104"/>
      <c r="AP12094" s="104"/>
    </row>
    <row r="12095" spans="21:42" ht="15" customHeight="1" x14ac:dyDescent="0.25">
      <c r="U12095" s="104"/>
      <c r="AB12095" s="104"/>
      <c r="AC12095" s="104"/>
      <c r="AF12095" s="104"/>
      <c r="AG12095" s="104"/>
      <c r="AK12095" s="104"/>
      <c r="AL12095" s="104"/>
      <c r="AO12095" s="104"/>
      <c r="AP12095" s="104"/>
    </row>
    <row r="12096" spans="21:42" ht="15" customHeight="1" x14ac:dyDescent="0.25">
      <c r="U12096" s="104"/>
      <c r="AB12096" s="104"/>
      <c r="AC12096" s="104"/>
      <c r="AF12096" s="104"/>
      <c r="AG12096" s="104"/>
      <c r="AK12096" s="104"/>
      <c r="AL12096" s="104"/>
      <c r="AO12096" s="104"/>
      <c r="AP12096" s="104"/>
    </row>
    <row r="12097" spans="21:42" ht="15" customHeight="1" x14ac:dyDescent="0.25">
      <c r="U12097" s="104"/>
      <c r="AB12097" s="104"/>
      <c r="AC12097" s="104"/>
      <c r="AF12097" s="104"/>
      <c r="AG12097" s="104"/>
      <c r="AK12097" s="104"/>
      <c r="AL12097" s="104"/>
      <c r="AO12097" s="104"/>
      <c r="AP12097" s="104"/>
    </row>
    <row r="12098" spans="21:42" ht="15" customHeight="1" x14ac:dyDescent="0.25">
      <c r="U12098" s="104"/>
      <c r="AB12098" s="104"/>
      <c r="AC12098" s="104"/>
      <c r="AF12098" s="104"/>
      <c r="AG12098" s="104"/>
      <c r="AK12098" s="104"/>
      <c r="AL12098" s="104"/>
      <c r="AO12098" s="104"/>
      <c r="AP12098" s="104"/>
    </row>
    <row r="12099" spans="21:42" ht="15" customHeight="1" x14ac:dyDescent="0.25">
      <c r="U12099" s="104"/>
      <c r="AB12099" s="104"/>
      <c r="AC12099" s="104"/>
      <c r="AF12099" s="104"/>
      <c r="AG12099" s="104"/>
      <c r="AK12099" s="104"/>
      <c r="AL12099" s="104"/>
      <c r="AO12099" s="104"/>
      <c r="AP12099" s="104"/>
    </row>
    <row r="12100" spans="21:42" ht="15" customHeight="1" x14ac:dyDescent="0.25">
      <c r="U12100" s="104"/>
      <c r="AB12100" s="104"/>
      <c r="AC12100" s="104"/>
      <c r="AF12100" s="104"/>
      <c r="AG12100" s="104"/>
      <c r="AK12100" s="104"/>
      <c r="AL12100" s="104"/>
      <c r="AO12100" s="104"/>
      <c r="AP12100" s="104"/>
    </row>
    <row r="12101" spans="21:42" ht="15" customHeight="1" x14ac:dyDescent="0.25">
      <c r="U12101" s="104"/>
      <c r="AB12101" s="104"/>
      <c r="AC12101" s="104"/>
      <c r="AF12101" s="104"/>
      <c r="AG12101" s="104"/>
      <c r="AK12101" s="104"/>
      <c r="AL12101" s="104"/>
      <c r="AO12101" s="104"/>
      <c r="AP12101" s="104"/>
    </row>
    <row r="12102" spans="21:42" ht="15" customHeight="1" x14ac:dyDescent="0.25">
      <c r="U12102" s="104"/>
      <c r="AB12102" s="104"/>
      <c r="AC12102" s="104"/>
      <c r="AF12102" s="104"/>
      <c r="AG12102" s="104"/>
      <c r="AK12102" s="104"/>
      <c r="AL12102" s="104"/>
      <c r="AO12102" s="104"/>
      <c r="AP12102" s="104"/>
    </row>
    <row r="12103" spans="21:42" ht="15" customHeight="1" x14ac:dyDescent="0.25">
      <c r="U12103" s="104"/>
      <c r="AB12103" s="104"/>
      <c r="AC12103" s="104"/>
      <c r="AF12103" s="104"/>
      <c r="AG12103" s="104"/>
      <c r="AK12103" s="104"/>
      <c r="AL12103" s="104"/>
      <c r="AO12103" s="104"/>
      <c r="AP12103" s="104"/>
    </row>
    <row r="12104" spans="21:42" ht="15" customHeight="1" x14ac:dyDescent="0.25">
      <c r="U12104" s="104"/>
      <c r="AB12104" s="104"/>
      <c r="AC12104" s="104"/>
      <c r="AF12104" s="104"/>
      <c r="AG12104" s="104"/>
      <c r="AK12104" s="104"/>
      <c r="AL12104" s="104"/>
      <c r="AO12104" s="104"/>
      <c r="AP12104" s="104"/>
    </row>
    <row r="12105" spans="21:42" ht="15" customHeight="1" x14ac:dyDescent="0.25">
      <c r="U12105" s="104"/>
      <c r="AB12105" s="104"/>
      <c r="AC12105" s="104"/>
      <c r="AF12105" s="104"/>
      <c r="AG12105" s="104"/>
      <c r="AK12105" s="104"/>
      <c r="AL12105" s="104"/>
      <c r="AO12105" s="104"/>
      <c r="AP12105" s="104"/>
    </row>
    <row r="12106" spans="21:42" ht="15" customHeight="1" x14ac:dyDescent="0.25">
      <c r="U12106" s="104"/>
      <c r="AB12106" s="104"/>
      <c r="AC12106" s="104"/>
      <c r="AF12106" s="104"/>
      <c r="AG12106" s="104"/>
      <c r="AK12106" s="104"/>
      <c r="AL12106" s="104"/>
      <c r="AO12106" s="104"/>
      <c r="AP12106" s="104"/>
    </row>
    <row r="12107" spans="21:42" ht="15" customHeight="1" x14ac:dyDescent="0.25">
      <c r="U12107" s="104"/>
      <c r="AB12107" s="104"/>
      <c r="AC12107" s="104"/>
      <c r="AF12107" s="104"/>
      <c r="AG12107" s="104"/>
      <c r="AK12107" s="104"/>
      <c r="AL12107" s="104"/>
      <c r="AO12107" s="104"/>
      <c r="AP12107" s="104"/>
    </row>
    <row r="12108" spans="21:42" ht="15" customHeight="1" x14ac:dyDescent="0.25">
      <c r="U12108" s="104"/>
      <c r="AB12108" s="104"/>
      <c r="AC12108" s="104"/>
      <c r="AF12108" s="104"/>
      <c r="AG12108" s="104"/>
      <c r="AK12108" s="104"/>
      <c r="AL12108" s="104"/>
      <c r="AO12108" s="104"/>
      <c r="AP12108" s="104"/>
    </row>
    <row r="12109" spans="21:42" ht="15" customHeight="1" x14ac:dyDescent="0.25">
      <c r="U12109" s="104"/>
      <c r="AB12109" s="104"/>
      <c r="AC12109" s="104"/>
      <c r="AF12109" s="104"/>
      <c r="AG12109" s="104"/>
      <c r="AK12109" s="104"/>
      <c r="AL12109" s="104"/>
      <c r="AO12109" s="104"/>
      <c r="AP12109" s="104"/>
    </row>
    <row r="12110" spans="21:42" ht="15" customHeight="1" x14ac:dyDescent="0.25">
      <c r="U12110" s="104"/>
      <c r="AB12110" s="104"/>
      <c r="AC12110" s="104"/>
      <c r="AF12110" s="104"/>
      <c r="AG12110" s="104"/>
      <c r="AK12110" s="104"/>
      <c r="AL12110" s="104"/>
      <c r="AO12110" s="104"/>
      <c r="AP12110" s="104"/>
    </row>
    <row r="12111" spans="21:42" ht="15" customHeight="1" x14ac:dyDescent="0.25">
      <c r="U12111" s="104"/>
      <c r="AB12111" s="104"/>
      <c r="AC12111" s="104"/>
      <c r="AF12111" s="104"/>
      <c r="AG12111" s="104"/>
      <c r="AK12111" s="104"/>
      <c r="AL12111" s="104"/>
      <c r="AO12111" s="104"/>
      <c r="AP12111" s="104"/>
    </row>
    <row r="12112" spans="21:42" ht="15" customHeight="1" x14ac:dyDescent="0.25">
      <c r="U12112" s="104"/>
      <c r="AB12112" s="104"/>
      <c r="AC12112" s="104"/>
      <c r="AF12112" s="104"/>
      <c r="AG12112" s="104"/>
      <c r="AK12112" s="104"/>
      <c r="AL12112" s="104"/>
      <c r="AO12112" s="104"/>
      <c r="AP12112" s="104"/>
    </row>
    <row r="12113" spans="21:42" ht="15" customHeight="1" x14ac:dyDescent="0.25">
      <c r="U12113" s="104"/>
      <c r="AB12113" s="104"/>
      <c r="AC12113" s="104"/>
      <c r="AF12113" s="104"/>
      <c r="AG12113" s="104"/>
      <c r="AK12113" s="104"/>
      <c r="AL12113" s="104"/>
      <c r="AO12113" s="104"/>
      <c r="AP12113" s="104"/>
    </row>
    <row r="12114" spans="21:42" ht="15" customHeight="1" x14ac:dyDescent="0.25">
      <c r="U12114" s="104"/>
      <c r="AB12114" s="104"/>
      <c r="AC12114" s="104"/>
      <c r="AF12114" s="104"/>
      <c r="AG12114" s="104"/>
      <c r="AK12114" s="104"/>
      <c r="AL12114" s="104"/>
      <c r="AO12114" s="104"/>
      <c r="AP12114" s="104"/>
    </row>
    <row r="12115" spans="21:42" ht="15" customHeight="1" x14ac:dyDescent="0.25">
      <c r="U12115" s="104"/>
      <c r="AB12115" s="104"/>
      <c r="AC12115" s="104"/>
      <c r="AF12115" s="104"/>
      <c r="AG12115" s="104"/>
      <c r="AK12115" s="104"/>
      <c r="AL12115" s="104"/>
      <c r="AO12115" s="104"/>
      <c r="AP12115" s="104"/>
    </row>
    <row r="12116" spans="21:42" ht="15" customHeight="1" x14ac:dyDescent="0.25">
      <c r="U12116" s="104"/>
      <c r="AB12116" s="104"/>
      <c r="AC12116" s="104"/>
      <c r="AF12116" s="104"/>
      <c r="AG12116" s="104"/>
      <c r="AK12116" s="104"/>
      <c r="AL12116" s="104"/>
      <c r="AO12116" s="104"/>
      <c r="AP12116" s="104"/>
    </row>
    <row r="12117" spans="21:42" ht="15" customHeight="1" x14ac:dyDescent="0.25">
      <c r="U12117" s="104"/>
      <c r="AB12117" s="104"/>
      <c r="AC12117" s="104"/>
      <c r="AF12117" s="104"/>
      <c r="AG12117" s="104"/>
      <c r="AK12117" s="104"/>
      <c r="AL12117" s="104"/>
      <c r="AO12117" s="104"/>
      <c r="AP12117" s="104"/>
    </row>
    <row r="12118" spans="21:42" ht="15" customHeight="1" x14ac:dyDescent="0.25">
      <c r="U12118" s="104"/>
      <c r="AB12118" s="104"/>
      <c r="AC12118" s="104"/>
      <c r="AF12118" s="104"/>
      <c r="AG12118" s="104"/>
      <c r="AK12118" s="104"/>
      <c r="AL12118" s="104"/>
      <c r="AO12118" s="104"/>
      <c r="AP12118" s="104"/>
    </row>
    <row r="12119" spans="21:42" ht="15" customHeight="1" x14ac:dyDescent="0.25">
      <c r="U12119" s="104"/>
      <c r="AB12119" s="104"/>
      <c r="AC12119" s="104"/>
      <c r="AF12119" s="104"/>
      <c r="AG12119" s="104"/>
      <c r="AK12119" s="104"/>
      <c r="AL12119" s="104"/>
      <c r="AO12119" s="104"/>
      <c r="AP12119" s="104"/>
    </row>
    <row r="12120" spans="21:42" ht="15" customHeight="1" x14ac:dyDescent="0.25">
      <c r="U12120" s="104"/>
      <c r="AB12120" s="104"/>
      <c r="AC12120" s="104"/>
      <c r="AF12120" s="104"/>
      <c r="AG12120" s="104"/>
      <c r="AK12120" s="104"/>
      <c r="AL12120" s="104"/>
      <c r="AO12120" s="104"/>
      <c r="AP12120" s="104"/>
    </row>
    <row r="12121" spans="21:42" ht="15" customHeight="1" x14ac:dyDescent="0.25">
      <c r="U12121" s="104"/>
      <c r="AB12121" s="104"/>
      <c r="AC12121" s="104"/>
      <c r="AF12121" s="104"/>
      <c r="AG12121" s="104"/>
      <c r="AK12121" s="104"/>
      <c r="AL12121" s="104"/>
      <c r="AO12121" s="104"/>
      <c r="AP12121" s="104"/>
    </row>
    <row r="12122" spans="21:42" ht="15" customHeight="1" x14ac:dyDescent="0.25">
      <c r="U12122" s="104"/>
      <c r="AB12122" s="104"/>
      <c r="AC12122" s="104"/>
      <c r="AF12122" s="104"/>
      <c r="AG12122" s="104"/>
      <c r="AK12122" s="104"/>
      <c r="AL12122" s="104"/>
      <c r="AO12122" s="104"/>
      <c r="AP12122" s="104"/>
    </row>
    <row r="12123" spans="21:42" ht="15" customHeight="1" x14ac:dyDescent="0.25">
      <c r="U12123" s="104"/>
      <c r="AB12123" s="104"/>
      <c r="AC12123" s="104"/>
      <c r="AF12123" s="104"/>
      <c r="AG12123" s="104"/>
      <c r="AK12123" s="104"/>
      <c r="AL12123" s="104"/>
      <c r="AO12123" s="104"/>
      <c r="AP12123" s="104"/>
    </row>
    <row r="12124" spans="21:42" ht="15" customHeight="1" x14ac:dyDescent="0.25">
      <c r="U12124" s="104"/>
      <c r="AB12124" s="104"/>
      <c r="AC12124" s="104"/>
      <c r="AF12124" s="104"/>
      <c r="AG12124" s="104"/>
      <c r="AK12124" s="104"/>
      <c r="AL12124" s="104"/>
      <c r="AO12124" s="104"/>
      <c r="AP12124" s="104"/>
    </row>
    <row r="12125" spans="21:42" ht="15" customHeight="1" x14ac:dyDescent="0.25">
      <c r="U12125" s="104"/>
      <c r="AB12125" s="104"/>
      <c r="AC12125" s="104"/>
      <c r="AF12125" s="104"/>
      <c r="AG12125" s="104"/>
      <c r="AK12125" s="104"/>
      <c r="AL12125" s="104"/>
      <c r="AO12125" s="104"/>
      <c r="AP12125" s="104"/>
    </row>
    <row r="12126" spans="21:42" ht="15" customHeight="1" x14ac:dyDescent="0.25">
      <c r="U12126" s="104"/>
      <c r="AB12126" s="104"/>
      <c r="AC12126" s="104"/>
      <c r="AF12126" s="104"/>
      <c r="AG12126" s="104"/>
      <c r="AK12126" s="104"/>
      <c r="AL12126" s="104"/>
      <c r="AO12126" s="104"/>
      <c r="AP12126" s="104"/>
    </row>
    <row r="12127" spans="21:42" ht="15" customHeight="1" x14ac:dyDescent="0.25">
      <c r="U12127" s="104"/>
      <c r="AB12127" s="104"/>
      <c r="AC12127" s="104"/>
      <c r="AF12127" s="104"/>
      <c r="AG12127" s="104"/>
      <c r="AK12127" s="104"/>
      <c r="AL12127" s="104"/>
      <c r="AO12127" s="104"/>
      <c r="AP12127" s="104"/>
    </row>
    <row r="12128" spans="21:42" ht="15" customHeight="1" x14ac:dyDescent="0.25">
      <c r="U12128" s="104"/>
      <c r="AB12128" s="104"/>
      <c r="AC12128" s="104"/>
      <c r="AF12128" s="104"/>
      <c r="AG12128" s="104"/>
      <c r="AK12128" s="104"/>
      <c r="AL12128" s="104"/>
      <c r="AO12128" s="104"/>
      <c r="AP12128" s="104"/>
    </row>
    <row r="12129" spans="21:42" ht="15" customHeight="1" x14ac:dyDescent="0.25">
      <c r="U12129" s="104"/>
      <c r="AB12129" s="104"/>
      <c r="AC12129" s="104"/>
      <c r="AF12129" s="104"/>
      <c r="AG12129" s="104"/>
      <c r="AK12129" s="104"/>
      <c r="AL12129" s="104"/>
      <c r="AO12129" s="104"/>
      <c r="AP12129" s="104"/>
    </row>
    <row r="12130" spans="21:42" ht="15" customHeight="1" x14ac:dyDescent="0.25">
      <c r="U12130" s="104"/>
      <c r="AB12130" s="104"/>
      <c r="AC12130" s="104"/>
      <c r="AF12130" s="104"/>
      <c r="AG12130" s="104"/>
      <c r="AK12130" s="104"/>
      <c r="AL12130" s="104"/>
      <c r="AO12130" s="104"/>
      <c r="AP12130" s="104"/>
    </row>
    <row r="12131" spans="21:42" ht="15" customHeight="1" x14ac:dyDescent="0.25">
      <c r="U12131" s="104"/>
      <c r="AB12131" s="104"/>
      <c r="AC12131" s="104"/>
      <c r="AF12131" s="104"/>
      <c r="AG12131" s="104"/>
      <c r="AK12131" s="104"/>
      <c r="AL12131" s="104"/>
      <c r="AO12131" s="104"/>
      <c r="AP12131" s="104"/>
    </row>
    <row r="12132" spans="21:42" ht="15" customHeight="1" x14ac:dyDescent="0.25">
      <c r="U12132" s="104"/>
      <c r="AB12132" s="104"/>
      <c r="AC12132" s="104"/>
      <c r="AF12132" s="104"/>
      <c r="AG12132" s="104"/>
      <c r="AK12132" s="104"/>
      <c r="AL12132" s="104"/>
      <c r="AO12132" s="104"/>
      <c r="AP12132" s="104"/>
    </row>
    <row r="12133" spans="21:42" ht="15" customHeight="1" x14ac:dyDescent="0.25">
      <c r="U12133" s="104"/>
      <c r="AB12133" s="104"/>
      <c r="AC12133" s="104"/>
      <c r="AF12133" s="104"/>
      <c r="AG12133" s="104"/>
      <c r="AK12133" s="104"/>
      <c r="AL12133" s="104"/>
      <c r="AO12133" s="104"/>
      <c r="AP12133" s="104"/>
    </row>
    <row r="12134" spans="21:42" ht="15" customHeight="1" x14ac:dyDescent="0.25">
      <c r="U12134" s="104"/>
      <c r="AB12134" s="104"/>
      <c r="AC12134" s="104"/>
      <c r="AF12134" s="104"/>
      <c r="AG12134" s="104"/>
      <c r="AK12134" s="104"/>
      <c r="AL12134" s="104"/>
      <c r="AO12134" s="104"/>
      <c r="AP12134" s="104"/>
    </row>
    <row r="12135" spans="21:42" ht="15" customHeight="1" x14ac:dyDescent="0.25">
      <c r="U12135" s="104"/>
      <c r="AB12135" s="104"/>
      <c r="AC12135" s="104"/>
      <c r="AF12135" s="104"/>
      <c r="AG12135" s="104"/>
      <c r="AK12135" s="104"/>
      <c r="AL12135" s="104"/>
      <c r="AO12135" s="104"/>
      <c r="AP12135" s="104"/>
    </row>
    <row r="12136" spans="21:42" ht="15" customHeight="1" x14ac:dyDescent="0.25">
      <c r="U12136" s="104"/>
      <c r="AB12136" s="104"/>
      <c r="AC12136" s="104"/>
      <c r="AF12136" s="104"/>
      <c r="AG12136" s="104"/>
      <c r="AK12136" s="104"/>
      <c r="AL12136" s="104"/>
      <c r="AO12136" s="104"/>
      <c r="AP12136" s="104"/>
    </row>
    <row r="12137" spans="21:42" ht="15" customHeight="1" x14ac:dyDescent="0.25">
      <c r="U12137" s="104"/>
      <c r="AB12137" s="104"/>
      <c r="AC12137" s="104"/>
      <c r="AF12137" s="104"/>
      <c r="AG12137" s="104"/>
      <c r="AK12137" s="104"/>
      <c r="AL12137" s="104"/>
      <c r="AO12137" s="104"/>
      <c r="AP12137" s="104"/>
    </row>
    <row r="12138" spans="21:42" ht="15" customHeight="1" x14ac:dyDescent="0.25">
      <c r="U12138" s="104"/>
      <c r="AB12138" s="104"/>
      <c r="AC12138" s="104"/>
      <c r="AF12138" s="104"/>
      <c r="AG12138" s="104"/>
      <c r="AK12138" s="104"/>
      <c r="AL12138" s="104"/>
      <c r="AO12138" s="104"/>
      <c r="AP12138" s="104"/>
    </row>
    <row r="12139" spans="21:42" ht="15" customHeight="1" x14ac:dyDescent="0.25">
      <c r="U12139" s="104"/>
      <c r="AB12139" s="104"/>
      <c r="AC12139" s="104"/>
      <c r="AF12139" s="104"/>
      <c r="AG12139" s="104"/>
      <c r="AK12139" s="104"/>
      <c r="AL12139" s="104"/>
      <c r="AO12139" s="104"/>
      <c r="AP12139" s="104"/>
    </row>
    <row r="12140" spans="21:42" ht="15" customHeight="1" x14ac:dyDescent="0.25">
      <c r="U12140" s="104"/>
      <c r="AB12140" s="104"/>
      <c r="AC12140" s="104"/>
      <c r="AF12140" s="104"/>
      <c r="AG12140" s="104"/>
      <c r="AK12140" s="104"/>
      <c r="AL12140" s="104"/>
      <c r="AO12140" s="104"/>
      <c r="AP12140" s="104"/>
    </row>
    <row r="12141" spans="21:42" ht="15" customHeight="1" x14ac:dyDescent="0.25">
      <c r="U12141" s="104"/>
      <c r="AB12141" s="104"/>
      <c r="AC12141" s="104"/>
      <c r="AF12141" s="104"/>
      <c r="AG12141" s="104"/>
      <c r="AK12141" s="104"/>
      <c r="AL12141" s="104"/>
      <c r="AO12141" s="104"/>
      <c r="AP12141" s="104"/>
    </row>
    <row r="12142" spans="21:42" ht="15" customHeight="1" x14ac:dyDescent="0.25">
      <c r="U12142" s="104"/>
      <c r="AB12142" s="104"/>
      <c r="AC12142" s="104"/>
      <c r="AF12142" s="104"/>
      <c r="AG12142" s="104"/>
      <c r="AK12142" s="104"/>
      <c r="AL12142" s="104"/>
      <c r="AO12142" s="104"/>
      <c r="AP12142" s="104"/>
    </row>
    <row r="12143" spans="21:42" ht="15" customHeight="1" x14ac:dyDescent="0.25">
      <c r="U12143" s="104"/>
      <c r="AB12143" s="104"/>
      <c r="AC12143" s="104"/>
      <c r="AF12143" s="104"/>
      <c r="AG12143" s="104"/>
      <c r="AK12143" s="104"/>
      <c r="AL12143" s="104"/>
      <c r="AO12143" s="104"/>
      <c r="AP12143" s="104"/>
    </row>
    <row r="12144" spans="21:42" ht="15" customHeight="1" x14ac:dyDescent="0.25">
      <c r="U12144" s="104"/>
      <c r="AB12144" s="104"/>
      <c r="AC12144" s="104"/>
      <c r="AF12144" s="104"/>
      <c r="AG12144" s="104"/>
      <c r="AK12144" s="104"/>
      <c r="AL12144" s="104"/>
      <c r="AO12144" s="104"/>
      <c r="AP12144" s="104"/>
    </row>
    <row r="12145" spans="21:42" ht="15" customHeight="1" x14ac:dyDescent="0.25">
      <c r="U12145" s="104"/>
      <c r="AB12145" s="104"/>
      <c r="AC12145" s="104"/>
      <c r="AF12145" s="104"/>
      <c r="AG12145" s="104"/>
      <c r="AK12145" s="104"/>
      <c r="AL12145" s="104"/>
      <c r="AO12145" s="104"/>
      <c r="AP12145" s="104"/>
    </row>
    <row r="12146" spans="21:42" ht="15" customHeight="1" x14ac:dyDescent="0.25">
      <c r="U12146" s="104"/>
      <c r="AB12146" s="104"/>
      <c r="AC12146" s="104"/>
      <c r="AF12146" s="104"/>
      <c r="AG12146" s="104"/>
      <c r="AK12146" s="104"/>
      <c r="AL12146" s="104"/>
      <c r="AO12146" s="104"/>
      <c r="AP12146" s="104"/>
    </row>
    <row r="12147" spans="21:42" ht="15" customHeight="1" x14ac:dyDescent="0.25">
      <c r="U12147" s="104"/>
      <c r="AB12147" s="104"/>
      <c r="AC12147" s="104"/>
      <c r="AF12147" s="104"/>
      <c r="AG12147" s="104"/>
      <c r="AK12147" s="104"/>
      <c r="AL12147" s="104"/>
      <c r="AO12147" s="104"/>
      <c r="AP12147" s="104"/>
    </row>
    <row r="12148" spans="21:42" ht="15" customHeight="1" x14ac:dyDescent="0.25">
      <c r="U12148" s="104"/>
      <c r="AB12148" s="104"/>
      <c r="AC12148" s="104"/>
      <c r="AF12148" s="104"/>
      <c r="AG12148" s="104"/>
      <c r="AK12148" s="104"/>
      <c r="AL12148" s="104"/>
      <c r="AO12148" s="104"/>
      <c r="AP12148" s="104"/>
    </row>
    <row r="12149" spans="21:42" ht="15" customHeight="1" x14ac:dyDescent="0.25">
      <c r="U12149" s="104"/>
      <c r="AB12149" s="104"/>
      <c r="AC12149" s="104"/>
      <c r="AF12149" s="104"/>
      <c r="AG12149" s="104"/>
      <c r="AK12149" s="104"/>
      <c r="AL12149" s="104"/>
      <c r="AO12149" s="104"/>
      <c r="AP12149" s="104"/>
    </row>
    <row r="12150" spans="21:42" ht="15" customHeight="1" x14ac:dyDescent="0.25">
      <c r="U12150" s="104"/>
      <c r="AB12150" s="104"/>
      <c r="AC12150" s="104"/>
      <c r="AF12150" s="104"/>
      <c r="AG12150" s="104"/>
      <c r="AK12150" s="104"/>
      <c r="AL12150" s="104"/>
      <c r="AO12150" s="104"/>
      <c r="AP12150" s="104"/>
    </row>
    <row r="12151" spans="21:42" ht="15" customHeight="1" x14ac:dyDescent="0.25">
      <c r="U12151" s="104"/>
      <c r="AB12151" s="104"/>
      <c r="AC12151" s="104"/>
      <c r="AF12151" s="104"/>
      <c r="AG12151" s="104"/>
      <c r="AK12151" s="104"/>
      <c r="AL12151" s="104"/>
      <c r="AO12151" s="104"/>
      <c r="AP12151" s="104"/>
    </row>
    <row r="12152" spans="21:42" ht="15" customHeight="1" x14ac:dyDescent="0.25">
      <c r="U12152" s="104"/>
      <c r="AB12152" s="104"/>
      <c r="AC12152" s="104"/>
      <c r="AF12152" s="104"/>
      <c r="AG12152" s="104"/>
      <c r="AK12152" s="104"/>
      <c r="AL12152" s="104"/>
      <c r="AO12152" s="104"/>
      <c r="AP12152" s="104"/>
    </row>
    <row r="12153" spans="21:42" ht="15" customHeight="1" x14ac:dyDescent="0.25">
      <c r="U12153" s="104"/>
      <c r="AB12153" s="104"/>
      <c r="AC12153" s="104"/>
      <c r="AF12153" s="104"/>
      <c r="AG12153" s="104"/>
      <c r="AK12153" s="104"/>
      <c r="AL12153" s="104"/>
      <c r="AO12153" s="104"/>
      <c r="AP12153" s="104"/>
    </row>
    <row r="12154" spans="21:42" ht="15" customHeight="1" x14ac:dyDescent="0.25">
      <c r="U12154" s="104"/>
      <c r="AB12154" s="104"/>
      <c r="AC12154" s="104"/>
      <c r="AF12154" s="104"/>
      <c r="AG12154" s="104"/>
      <c r="AK12154" s="104"/>
      <c r="AL12154" s="104"/>
      <c r="AO12154" s="104"/>
      <c r="AP12154" s="104"/>
    </row>
    <row r="12155" spans="21:42" ht="15" customHeight="1" x14ac:dyDescent="0.25">
      <c r="U12155" s="104"/>
      <c r="AB12155" s="104"/>
      <c r="AC12155" s="104"/>
      <c r="AF12155" s="104"/>
      <c r="AG12155" s="104"/>
      <c r="AK12155" s="104"/>
      <c r="AL12155" s="104"/>
      <c r="AO12155" s="104"/>
      <c r="AP12155" s="104"/>
    </row>
    <row r="12156" spans="21:42" ht="15" customHeight="1" x14ac:dyDescent="0.25">
      <c r="U12156" s="104"/>
      <c r="AB12156" s="104"/>
      <c r="AC12156" s="104"/>
      <c r="AF12156" s="104"/>
      <c r="AG12156" s="104"/>
      <c r="AK12156" s="104"/>
      <c r="AL12156" s="104"/>
      <c r="AO12156" s="104"/>
      <c r="AP12156" s="104"/>
    </row>
    <row r="12157" spans="21:42" ht="15" customHeight="1" x14ac:dyDescent="0.25">
      <c r="U12157" s="104"/>
      <c r="AB12157" s="104"/>
      <c r="AC12157" s="104"/>
      <c r="AF12157" s="104"/>
      <c r="AG12157" s="104"/>
      <c r="AK12157" s="104"/>
      <c r="AL12157" s="104"/>
      <c r="AO12157" s="104"/>
      <c r="AP12157" s="104"/>
    </row>
    <row r="12158" spans="21:42" ht="15" customHeight="1" x14ac:dyDescent="0.25">
      <c r="U12158" s="104"/>
      <c r="AB12158" s="104"/>
      <c r="AC12158" s="104"/>
      <c r="AF12158" s="104"/>
      <c r="AG12158" s="104"/>
      <c r="AK12158" s="104"/>
      <c r="AL12158" s="104"/>
      <c r="AO12158" s="104"/>
      <c r="AP12158" s="104"/>
    </row>
    <row r="12159" spans="21:42" ht="15" customHeight="1" x14ac:dyDescent="0.25">
      <c r="U12159" s="104"/>
      <c r="AB12159" s="104"/>
      <c r="AC12159" s="104"/>
      <c r="AF12159" s="104"/>
      <c r="AG12159" s="104"/>
      <c r="AK12159" s="104"/>
      <c r="AL12159" s="104"/>
      <c r="AO12159" s="104"/>
      <c r="AP12159" s="104"/>
    </row>
    <row r="12160" spans="21:42" ht="15" customHeight="1" x14ac:dyDescent="0.25">
      <c r="U12160" s="104"/>
      <c r="AB12160" s="104"/>
      <c r="AC12160" s="104"/>
      <c r="AF12160" s="104"/>
      <c r="AG12160" s="104"/>
      <c r="AK12160" s="104"/>
      <c r="AL12160" s="104"/>
      <c r="AO12160" s="104"/>
      <c r="AP12160" s="104"/>
    </row>
    <row r="12161" spans="21:42" ht="15" customHeight="1" x14ac:dyDescent="0.25">
      <c r="U12161" s="104"/>
      <c r="AB12161" s="104"/>
      <c r="AC12161" s="104"/>
      <c r="AF12161" s="104"/>
      <c r="AG12161" s="104"/>
      <c r="AK12161" s="104"/>
      <c r="AL12161" s="104"/>
      <c r="AO12161" s="104"/>
      <c r="AP12161" s="104"/>
    </row>
    <row r="12162" spans="21:42" ht="15" customHeight="1" x14ac:dyDescent="0.25">
      <c r="U12162" s="104"/>
      <c r="AB12162" s="104"/>
      <c r="AC12162" s="104"/>
      <c r="AF12162" s="104"/>
      <c r="AG12162" s="104"/>
      <c r="AK12162" s="104"/>
      <c r="AL12162" s="104"/>
      <c r="AO12162" s="104"/>
      <c r="AP12162" s="104"/>
    </row>
    <row r="12163" spans="21:42" ht="15" customHeight="1" x14ac:dyDescent="0.25">
      <c r="U12163" s="104"/>
      <c r="AB12163" s="104"/>
      <c r="AC12163" s="104"/>
      <c r="AF12163" s="104"/>
      <c r="AG12163" s="104"/>
      <c r="AK12163" s="104"/>
      <c r="AL12163" s="104"/>
      <c r="AO12163" s="104"/>
      <c r="AP12163" s="104"/>
    </row>
    <row r="12164" spans="21:42" ht="15" customHeight="1" x14ac:dyDescent="0.25">
      <c r="U12164" s="104"/>
      <c r="AB12164" s="104"/>
      <c r="AC12164" s="104"/>
      <c r="AF12164" s="104"/>
      <c r="AG12164" s="104"/>
      <c r="AK12164" s="104"/>
      <c r="AL12164" s="104"/>
      <c r="AO12164" s="104"/>
      <c r="AP12164" s="104"/>
    </row>
    <row r="12165" spans="21:42" ht="15" customHeight="1" x14ac:dyDescent="0.25">
      <c r="U12165" s="104"/>
      <c r="AB12165" s="104"/>
      <c r="AC12165" s="104"/>
      <c r="AF12165" s="104"/>
      <c r="AG12165" s="104"/>
      <c r="AK12165" s="104"/>
      <c r="AL12165" s="104"/>
      <c r="AO12165" s="104"/>
      <c r="AP12165" s="104"/>
    </row>
    <row r="12166" spans="21:42" ht="15" customHeight="1" x14ac:dyDescent="0.25">
      <c r="U12166" s="104"/>
      <c r="AB12166" s="104"/>
      <c r="AC12166" s="104"/>
      <c r="AF12166" s="104"/>
      <c r="AG12166" s="104"/>
      <c r="AK12166" s="104"/>
      <c r="AL12166" s="104"/>
      <c r="AO12166" s="104"/>
      <c r="AP12166" s="104"/>
    </row>
    <row r="12167" spans="21:42" ht="15" customHeight="1" x14ac:dyDescent="0.25">
      <c r="U12167" s="104"/>
      <c r="AB12167" s="104"/>
      <c r="AC12167" s="104"/>
      <c r="AF12167" s="104"/>
      <c r="AG12167" s="104"/>
      <c r="AK12167" s="104"/>
      <c r="AL12167" s="104"/>
      <c r="AO12167" s="104"/>
      <c r="AP12167" s="104"/>
    </row>
    <row r="12168" spans="21:42" ht="15" customHeight="1" x14ac:dyDescent="0.25">
      <c r="U12168" s="104"/>
      <c r="AB12168" s="104"/>
      <c r="AC12168" s="104"/>
      <c r="AF12168" s="104"/>
      <c r="AG12168" s="104"/>
      <c r="AK12168" s="104"/>
      <c r="AL12168" s="104"/>
      <c r="AO12168" s="104"/>
      <c r="AP12168" s="104"/>
    </row>
    <row r="12169" spans="21:42" ht="15" customHeight="1" x14ac:dyDescent="0.25">
      <c r="U12169" s="104"/>
      <c r="AB12169" s="104"/>
      <c r="AC12169" s="104"/>
      <c r="AF12169" s="104"/>
      <c r="AG12169" s="104"/>
      <c r="AK12169" s="104"/>
      <c r="AL12169" s="104"/>
      <c r="AO12169" s="104"/>
      <c r="AP12169" s="104"/>
    </row>
    <row r="12170" spans="21:42" ht="15" customHeight="1" x14ac:dyDescent="0.25">
      <c r="U12170" s="104"/>
      <c r="AB12170" s="104"/>
      <c r="AC12170" s="104"/>
      <c r="AF12170" s="104"/>
      <c r="AG12170" s="104"/>
      <c r="AK12170" s="104"/>
      <c r="AL12170" s="104"/>
      <c r="AO12170" s="104"/>
      <c r="AP12170" s="104"/>
    </row>
    <row r="12171" spans="21:42" ht="15" customHeight="1" x14ac:dyDescent="0.25">
      <c r="U12171" s="104"/>
      <c r="AB12171" s="104"/>
      <c r="AC12171" s="104"/>
      <c r="AF12171" s="104"/>
      <c r="AG12171" s="104"/>
      <c r="AK12171" s="104"/>
      <c r="AL12171" s="104"/>
      <c r="AO12171" s="104"/>
      <c r="AP12171" s="104"/>
    </row>
    <row r="12172" spans="21:42" ht="15" customHeight="1" x14ac:dyDescent="0.25">
      <c r="U12172" s="104"/>
      <c r="AB12172" s="104"/>
      <c r="AC12172" s="104"/>
      <c r="AF12172" s="104"/>
      <c r="AG12172" s="104"/>
      <c r="AK12172" s="104"/>
      <c r="AL12172" s="104"/>
      <c r="AO12172" s="104"/>
      <c r="AP12172" s="104"/>
    </row>
    <row r="12173" spans="21:42" ht="15" customHeight="1" x14ac:dyDescent="0.25">
      <c r="U12173" s="104"/>
      <c r="AB12173" s="104"/>
      <c r="AC12173" s="104"/>
      <c r="AF12173" s="104"/>
      <c r="AG12173" s="104"/>
      <c r="AK12173" s="104"/>
      <c r="AL12173" s="104"/>
      <c r="AO12173" s="104"/>
      <c r="AP12173" s="104"/>
    </row>
    <row r="12174" spans="21:42" ht="15" customHeight="1" x14ac:dyDescent="0.25">
      <c r="U12174" s="104"/>
      <c r="AB12174" s="104"/>
      <c r="AC12174" s="104"/>
      <c r="AF12174" s="104"/>
      <c r="AG12174" s="104"/>
      <c r="AK12174" s="104"/>
      <c r="AL12174" s="104"/>
      <c r="AO12174" s="104"/>
      <c r="AP12174" s="104"/>
    </row>
    <row r="12175" spans="21:42" ht="15" customHeight="1" x14ac:dyDescent="0.25">
      <c r="U12175" s="104"/>
      <c r="AB12175" s="104"/>
      <c r="AC12175" s="104"/>
      <c r="AF12175" s="104"/>
      <c r="AG12175" s="104"/>
      <c r="AK12175" s="104"/>
      <c r="AL12175" s="104"/>
      <c r="AO12175" s="104"/>
      <c r="AP12175" s="104"/>
    </row>
    <row r="12176" spans="21:42" ht="15" customHeight="1" x14ac:dyDescent="0.25">
      <c r="U12176" s="104"/>
      <c r="AB12176" s="104"/>
      <c r="AC12176" s="104"/>
      <c r="AF12176" s="104"/>
      <c r="AG12176" s="104"/>
      <c r="AK12176" s="104"/>
      <c r="AL12176" s="104"/>
      <c r="AO12176" s="104"/>
      <c r="AP12176" s="104"/>
    </row>
    <row r="12177" spans="21:42" ht="15" customHeight="1" x14ac:dyDescent="0.25">
      <c r="U12177" s="104"/>
      <c r="AB12177" s="104"/>
      <c r="AC12177" s="104"/>
      <c r="AF12177" s="104"/>
      <c r="AG12177" s="104"/>
      <c r="AK12177" s="104"/>
      <c r="AL12177" s="104"/>
      <c r="AO12177" s="104"/>
      <c r="AP12177" s="104"/>
    </row>
    <row r="12178" spans="21:42" ht="15" customHeight="1" x14ac:dyDescent="0.25">
      <c r="U12178" s="104"/>
      <c r="AB12178" s="104"/>
      <c r="AC12178" s="104"/>
      <c r="AF12178" s="104"/>
      <c r="AG12178" s="104"/>
      <c r="AK12178" s="104"/>
      <c r="AL12178" s="104"/>
      <c r="AO12178" s="104"/>
      <c r="AP12178" s="104"/>
    </row>
    <row r="12179" spans="21:42" ht="15" customHeight="1" x14ac:dyDescent="0.25">
      <c r="U12179" s="104"/>
      <c r="AB12179" s="104"/>
      <c r="AC12179" s="104"/>
      <c r="AF12179" s="104"/>
      <c r="AG12179" s="104"/>
      <c r="AK12179" s="104"/>
      <c r="AL12179" s="104"/>
      <c r="AO12179" s="104"/>
      <c r="AP12179" s="104"/>
    </row>
    <row r="12180" spans="21:42" ht="15" customHeight="1" x14ac:dyDescent="0.25">
      <c r="U12180" s="104"/>
      <c r="AB12180" s="104"/>
      <c r="AC12180" s="104"/>
      <c r="AF12180" s="104"/>
      <c r="AG12180" s="104"/>
      <c r="AK12180" s="104"/>
      <c r="AL12180" s="104"/>
      <c r="AO12180" s="104"/>
      <c r="AP12180" s="104"/>
    </row>
    <row r="12181" spans="21:42" ht="15" customHeight="1" x14ac:dyDescent="0.25">
      <c r="U12181" s="104"/>
      <c r="AB12181" s="104"/>
      <c r="AC12181" s="104"/>
      <c r="AF12181" s="104"/>
      <c r="AG12181" s="104"/>
      <c r="AK12181" s="104"/>
      <c r="AL12181" s="104"/>
      <c r="AO12181" s="104"/>
      <c r="AP12181" s="104"/>
    </row>
    <row r="12182" spans="21:42" ht="15" customHeight="1" x14ac:dyDescent="0.25">
      <c r="U12182" s="104"/>
      <c r="AB12182" s="104"/>
      <c r="AC12182" s="104"/>
      <c r="AF12182" s="104"/>
      <c r="AG12182" s="104"/>
      <c r="AK12182" s="104"/>
      <c r="AL12182" s="104"/>
      <c r="AO12182" s="104"/>
      <c r="AP12182" s="104"/>
    </row>
    <row r="12183" spans="21:42" ht="15" customHeight="1" x14ac:dyDescent="0.25">
      <c r="U12183" s="104"/>
      <c r="AB12183" s="104"/>
      <c r="AC12183" s="104"/>
      <c r="AF12183" s="104"/>
      <c r="AG12183" s="104"/>
      <c r="AK12183" s="104"/>
      <c r="AL12183" s="104"/>
      <c r="AO12183" s="104"/>
      <c r="AP12183" s="104"/>
    </row>
    <row r="12184" spans="21:42" ht="15" customHeight="1" x14ac:dyDescent="0.25">
      <c r="U12184" s="104"/>
      <c r="AB12184" s="104"/>
      <c r="AC12184" s="104"/>
      <c r="AF12184" s="104"/>
      <c r="AG12184" s="104"/>
      <c r="AK12184" s="104"/>
      <c r="AL12184" s="104"/>
      <c r="AO12184" s="104"/>
      <c r="AP12184" s="104"/>
    </row>
    <row r="12185" spans="21:42" ht="15" customHeight="1" x14ac:dyDescent="0.25">
      <c r="U12185" s="104"/>
      <c r="AB12185" s="104"/>
      <c r="AC12185" s="104"/>
      <c r="AF12185" s="104"/>
      <c r="AG12185" s="104"/>
      <c r="AK12185" s="104"/>
      <c r="AL12185" s="104"/>
      <c r="AO12185" s="104"/>
      <c r="AP12185" s="104"/>
    </row>
    <row r="12186" spans="21:42" ht="15" customHeight="1" x14ac:dyDescent="0.25">
      <c r="U12186" s="104"/>
      <c r="AB12186" s="104"/>
      <c r="AC12186" s="104"/>
      <c r="AF12186" s="104"/>
      <c r="AG12186" s="104"/>
      <c r="AK12186" s="104"/>
      <c r="AL12186" s="104"/>
      <c r="AO12186" s="104"/>
      <c r="AP12186" s="104"/>
    </row>
    <row r="12187" spans="21:42" ht="15" customHeight="1" x14ac:dyDescent="0.25">
      <c r="U12187" s="104"/>
      <c r="AB12187" s="104"/>
      <c r="AC12187" s="104"/>
      <c r="AF12187" s="104"/>
      <c r="AG12187" s="104"/>
      <c r="AK12187" s="104"/>
      <c r="AL12187" s="104"/>
      <c r="AO12187" s="104"/>
      <c r="AP12187" s="104"/>
    </row>
    <row r="12188" spans="21:42" ht="15" customHeight="1" x14ac:dyDescent="0.25">
      <c r="U12188" s="104"/>
      <c r="AB12188" s="104"/>
      <c r="AC12188" s="104"/>
      <c r="AF12188" s="104"/>
      <c r="AG12188" s="104"/>
      <c r="AK12188" s="104"/>
      <c r="AL12188" s="104"/>
      <c r="AO12188" s="104"/>
      <c r="AP12188" s="104"/>
    </row>
    <row r="12189" spans="21:42" ht="15" customHeight="1" x14ac:dyDescent="0.25">
      <c r="U12189" s="104"/>
      <c r="AB12189" s="104"/>
      <c r="AC12189" s="104"/>
      <c r="AF12189" s="104"/>
      <c r="AG12189" s="104"/>
      <c r="AK12189" s="104"/>
      <c r="AL12189" s="104"/>
      <c r="AO12189" s="104"/>
      <c r="AP12189" s="104"/>
    </row>
    <row r="12190" spans="21:42" ht="15" customHeight="1" x14ac:dyDescent="0.25">
      <c r="U12190" s="104"/>
      <c r="AB12190" s="104"/>
      <c r="AC12190" s="104"/>
      <c r="AF12190" s="104"/>
      <c r="AG12190" s="104"/>
      <c r="AK12190" s="104"/>
      <c r="AL12190" s="104"/>
      <c r="AO12190" s="104"/>
      <c r="AP12190" s="104"/>
    </row>
    <row r="12191" spans="21:42" ht="15" customHeight="1" x14ac:dyDescent="0.25">
      <c r="U12191" s="104"/>
      <c r="AB12191" s="104"/>
      <c r="AC12191" s="104"/>
      <c r="AF12191" s="104"/>
      <c r="AG12191" s="104"/>
      <c r="AK12191" s="104"/>
      <c r="AL12191" s="104"/>
      <c r="AO12191" s="104"/>
      <c r="AP12191" s="104"/>
    </row>
    <row r="12192" spans="21:42" ht="15" customHeight="1" x14ac:dyDescent="0.25">
      <c r="U12192" s="104"/>
      <c r="AB12192" s="104"/>
      <c r="AC12192" s="104"/>
      <c r="AF12192" s="104"/>
      <c r="AG12192" s="104"/>
      <c r="AK12192" s="104"/>
      <c r="AL12192" s="104"/>
      <c r="AO12192" s="104"/>
      <c r="AP12192" s="104"/>
    </row>
    <row r="12193" spans="21:42" ht="15" customHeight="1" x14ac:dyDescent="0.25">
      <c r="U12193" s="104"/>
      <c r="AB12193" s="104"/>
      <c r="AC12193" s="104"/>
      <c r="AF12193" s="104"/>
      <c r="AG12193" s="104"/>
      <c r="AK12193" s="104"/>
      <c r="AL12193" s="104"/>
      <c r="AO12193" s="104"/>
      <c r="AP12193" s="104"/>
    </row>
    <row r="12194" spans="21:42" ht="15" customHeight="1" x14ac:dyDescent="0.25">
      <c r="U12194" s="104"/>
      <c r="AB12194" s="104"/>
      <c r="AC12194" s="104"/>
      <c r="AF12194" s="104"/>
      <c r="AG12194" s="104"/>
      <c r="AK12194" s="104"/>
      <c r="AL12194" s="104"/>
      <c r="AO12194" s="104"/>
      <c r="AP12194" s="104"/>
    </row>
    <row r="12195" spans="21:42" ht="15" customHeight="1" x14ac:dyDescent="0.25">
      <c r="U12195" s="104"/>
      <c r="AB12195" s="104"/>
      <c r="AC12195" s="104"/>
      <c r="AF12195" s="104"/>
      <c r="AG12195" s="104"/>
      <c r="AK12195" s="104"/>
      <c r="AL12195" s="104"/>
      <c r="AO12195" s="104"/>
      <c r="AP12195" s="104"/>
    </row>
    <row r="12196" spans="21:42" ht="15" customHeight="1" x14ac:dyDescent="0.25">
      <c r="U12196" s="104"/>
      <c r="AB12196" s="104"/>
      <c r="AC12196" s="104"/>
      <c r="AF12196" s="104"/>
      <c r="AG12196" s="104"/>
      <c r="AK12196" s="104"/>
      <c r="AL12196" s="104"/>
      <c r="AO12196" s="104"/>
      <c r="AP12196" s="104"/>
    </row>
    <row r="12197" spans="21:42" ht="15" customHeight="1" x14ac:dyDescent="0.25">
      <c r="U12197" s="104"/>
      <c r="AB12197" s="104"/>
      <c r="AC12197" s="104"/>
      <c r="AF12197" s="104"/>
      <c r="AG12197" s="104"/>
      <c r="AK12197" s="104"/>
      <c r="AL12197" s="104"/>
      <c r="AO12197" s="104"/>
      <c r="AP12197" s="104"/>
    </row>
    <row r="12198" spans="21:42" ht="15" customHeight="1" x14ac:dyDescent="0.25">
      <c r="U12198" s="104"/>
      <c r="AB12198" s="104"/>
      <c r="AC12198" s="104"/>
      <c r="AF12198" s="104"/>
      <c r="AG12198" s="104"/>
      <c r="AK12198" s="104"/>
      <c r="AL12198" s="104"/>
      <c r="AO12198" s="104"/>
      <c r="AP12198" s="104"/>
    </row>
    <row r="12199" spans="21:42" ht="15" customHeight="1" x14ac:dyDescent="0.25">
      <c r="U12199" s="104"/>
      <c r="AB12199" s="104"/>
      <c r="AC12199" s="104"/>
      <c r="AF12199" s="104"/>
      <c r="AG12199" s="104"/>
      <c r="AK12199" s="104"/>
      <c r="AL12199" s="104"/>
      <c r="AO12199" s="104"/>
      <c r="AP12199" s="104"/>
    </row>
    <row r="12200" spans="21:42" ht="15" customHeight="1" x14ac:dyDescent="0.25">
      <c r="U12200" s="104"/>
      <c r="AB12200" s="104"/>
      <c r="AC12200" s="104"/>
      <c r="AF12200" s="104"/>
      <c r="AG12200" s="104"/>
      <c r="AK12200" s="104"/>
      <c r="AL12200" s="104"/>
      <c r="AO12200" s="104"/>
      <c r="AP12200" s="104"/>
    </row>
    <row r="12201" spans="21:42" ht="15" customHeight="1" x14ac:dyDescent="0.25">
      <c r="U12201" s="104"/>
      <c r="AB12201" s="104"/>
      <c r="AC12201" s="104"/>
      <c r="AF12201" s="104"/>
      <c r="AG12201" s="104"/>
      <c r="AK12201" s="104"/>
      <c r="AL12201" s="104"/>
      <c r="AO12201" s="104"/>
      <c r="AP12201" s="104"/>
    </row>
    <row r="12202" spans="21:42" ht="15" customHeight="1" x14ac:dyDescent="0.25">
      <c r="U12202" s="104"/>
      <c r="AB12202" s="104"/>
      <c r="AC12202" s="104"/>
      <c r="AF12202" s="104"/>
      <c r="AG12202" s="104"/>
      <c r="AK12202" s="104"/>
      <c r="AL12202" s="104"/>
      <c r="AO12202" s="104"/>
      <c r="AP12202" s="104"/>
    </row>
    <row r="12203" spans="21:42" ht="15" customHeight="1" x14ac:dyDescent="0.25">
      <c r="U12203" s="104"/>
      <c r="AB12203" s="104"/>
      <c r="AC12203" s="104"/>
      <c r="AF12203" s="104"/>
      <c r="AG12203" s="104"/>
      <c r="AK12203" s="104"/>
      <c r="AL12203" s="104"/>
      <c r="AO12203" s="104"/>
      <c r="AP12203" s="104"/>
    </row>
    <row r="12204" spans="21:42" ht="15" customHeight="1" x14ac:dyDescent="0.25">
      <c r="U12204" s="104"/>
      <c r="AB12204" s="104"/>
      <c r="AC12204" s="104"/>
      <c r="AF12204" s="104"/>
      <c r="AG12204" s="104"/>
      <c r="AK12204" s="104"/>
      <c r="AL12204" s="104"/>
      <c r="AO12204" s="104"/>
      <c r="AP12204" s="104"/>
    </row>
    <row r="12205" spans="21:42" ht="15" customHeight="1" x14ac:dyDescent="0.25">
      <c r="U12205" s="104"/>
      <c r="AB12205" s="104"/>
      <c r="AC12205" s="104"/>
      <c r="AF12205" s="104"/>
      <c r="AG12205" s="104"/>
      <c r="AK12205" s="104"/>
      <c r="AL12205" s="104"/>
      <c r="AO12205" s="104"/>
      <c r="AP12205" s="104"/>
    </row>
    <row r="12206" spans="21:42" ht="15" customHeight="1" x14ac:dyDescent="0.25">
      <c r="U12206" s="104"/>
      <c r="AB12206" s="104"/>
      <c r="AC12206" s="104"/>
      <c r="AF12206" s="104"/>
      <c r="AG12206" s="104"/>
      <c r="AK12206" s="104"/>
      <c r="AL12206" s="104"/>
      <c r="AO12206" s="104"/>
      <c r="AP12206" s="104"/>
    </row>
    <row r="12207" spans="21:42" ht="15" customHeight="1" x14ac:dyDescent="0.25">
      <c r="U12207" s="104"/>
      <c r="AB12207" s="104"/>
      <c r="AC12207" s="104"/>
      <c r="AF12207" s="104"/>
      <c r="AG12207" s="104"/>
      <c r="AK12207" s="104"/>
      <c r="AL12207" s="104"/>
      <c r="AO12207" s="104"/>
      <c r="AP12207" s="104"/>
    </row>
    <row r="12208" spans="21:42" ht="15" customHeight="1" x14ac:dyDescent="0.25">
      <c r="U12208" s="104"/>
      <c r="AB12208" s="104"/>
      <c r="AC12208" s="104"/>
      <c r="AF12208" s="104"/>
      <c r="AG12208" s="104"/>
      <c r="AK12208" s="104"/>
      <c r="AL12208" s="104"/>
      <c r="AO12208" s="104"/>
      <c r="AP12208" s="104"/>
    </row>
    <row r="12209" spans="21:42" ht="15" customHeight="1" x14ac:dyDescent="0.25">
      <c r="U12209" s="104"/>
      <c r="AB12209" s="104"/>
      <c r="AC12209" s="104"/>
      <c r="AF12209" s="104"/>
      <c r="AG12209" s="104"/>
      <c r="AK12209" s="104"/>
      <c r="AL12209" s="104"/>
      <c r="AO12209" s="104"/>
      <c r="AP12209" s="104"/>
    </row>
    <row r="12210" spans="21:42" ht="15" customHeight="1" x14ac:dyDescent="0.25">
      <c r="U12210" s="104"/>
      <c r="AB12210" s="104"/>
      <c r="AC12210" s="104"/>
      <c r="AF12210" s="104"/>
      <c r="AG12210" s="104"/>
      <c r="AK12210" s="104"/>
      <c r="AL12210" s="104"/>
      <c r="AO12210" s="104"/>
      <c r="AP12210" s="104"/>
    </row>
    <row r="12211" spans="21:42" ht="15" customHeight="1" x14ac:dyDescent="0.25">
      <c r="U12211" s="104"/>
      <c r="AB12211" s="104"/>
      <c r="AC12211" s="104"/>
      <c r="AF12211" s="104"/>
      <c r="AG12211" s="104"/>
      <c r="AK12211" s="104"/>
      <c r="AL12211" s="104"/>
      <c r="AO12211" s="104"/>
      <c r="AP12211" s="104"/>
    </row>
    <row r="12212" spans="21:42" ht="15" customHeight="1" x14ac:dyDescent="0.25">
      <c r="U12212" s="104"/>
      <c r="AB12212" s="104"/>
      <c r="AC12212" s="104"/>
      <c r="AF12212" s="104"/>
      <c r="AG12212" s="104"/>
      <c r="AK12212" s="104"/>
      <c r="AL12212" s="104"/>
      <c r="AO12212" s="104"/>
      <c r="AP12212" s="104"/>
    </row>
    <row r="12213" spans="21:42" ht="15" customHeight="1" x14ac:dyDescent="0.25">
      <c r="U12213" s="104"/>
      <c r="AB12213" s="104"/>
      <c r="AC12213" s="104"/>
      <c r="AF12213" s="104"/>
      <c r="AG12213" s="104"/>
      <c r="AK12213" s="104"/>
      <c r="AL12213" s="104"/>
      <c r="AO12213" s="104"/>
      <c r="AP12213" s="104"/>
    </row>
    <row r="12214" spans="21:42" ht="15" customHeight="1" x14ac:dyDescent="0.25">
      <c r="U12214" s="104"/>
      <c r="AB12214" s="104"/>
      <c r="AC12214" s="104"/>
      <c r="AF12214" s="104"/>
      <c r="AG12214" s="104"/>
      <c r="AK12214" s="104"/>
      <c r="AL12214" s="104"/>
      <c r="AO12214" s="104"/>
      <c r="AP12214" s="104"/>
    </row>
    <row r="12215" spans="21:42" ht="15" customHeight="1" x14ac:dyDescent="0.25">
      <c r="U12215" s="104"/>
      <c r="AB12215" s="104"/>
      <c r="AC12215" s="104"/>
      <c r="AF12215" s="104"/>
      <c r="AG12215" s="104"/>
      <c r="AK12215" s="104"/>
      <c r="AL12215" s="104"/>
      <c r="AO12215" s="104"/>
      <c r="AP12215" s="104"/>
    </row>
    <row r="12216" spans="21:42" ht="15" customHeight="1" x14ac:dyDescent="0.25">
      <c r="U12216" s="104"/>
      <c r="AB12216" s="104"/>
      <c r="AC12216" s="104"/>
      <c r="AF12216" s="104"/>
      <c r="AG12216" s="104"/>
      <c r="AK12216" s="104"/>
      <c r="AL12216" s="104"/>
      <c r="AO12216" s="104"/>
      <c r="AP12216" s="104"/>
    </row>
    <row r="12217" spans="21:42" ht="15" customHeight="1" x14ac:dyDescent="0.25">
      <c r="U12217" s="104"/>
      <c r="AB12217" s="104"/>
      <c r="AC12217" s="104"/>
      <c r="AF12217" s="104"/>
      <c r="AG12217" s="104"/>
      <c r="AK12217" s="104"/>
      <c r="AL12217" s="104"/>
      <c r="AO12217" s="104"/>
      <c r="AP12217" s="104"/>
    </row>
    <row r="12218" spans="21:42" ht="15" customHeight="1" x14ac:dyDescent="0.25">
      <c r="U12218" s="104"/>
      <c r="AB12218" s="104"/>
      <c r="AC12218" s="104"/>
      <c r="AF12218" s="104"/>
      <c r="AG12218" s="104"/>
      <c r="AK12218" s="104"/>
      <c r="AL12218" s="104"/>
      <c r="AO12218" s="104"/>
      <c r="AP12218" s="104"/>
    </row>
    <row r="12219" spans="21:42" ht="15" customHeight="1" x14ac:dyDescent="0.25">
      <c r="U12219" s="104"/>
      <c r="AB12219" s="104"/>
      <c r="AC12219" s="104"/>
      <c r="AF12219" s="104"/>
      <c r="AG12219" s="104"/>
      <c r="AK12219" s="104"/>
      <c r="AL12219" s="104"/>
      <c r="AO12219" s="104"/>
      <c r="AP12219" s="104"/>
    </row>
    <row r="12220" spans="21:42" ht="15" customHeight="1" x14ac:dyDescent="0.25">
      <c r="U12220" s="104"/>
      <c r="AB12220" s="104"/>
      <c r="AC12220" s="104"/>
      <c r="AF12220" s="104"/>
      <c r="AG12220" s="104"/>
      <c r="AK12220" s="104"/>
      <c r="AL12220" s="104"/>
      <c r="AO12220" s="104"/>
      <c r="AP12220" s="104"/>
    </row>
    <row r="12221" spans="21:42" ht="15" customHeight="1" x14ac:dyDescent="0.25">
      <c r="U12221" s="104"/>
      <c r="AB12221" s="104"/>
      <c r="AC12221" s="104"/>
      <c r="AF12221" s="104"/>
      <c r="AG12221" s="104"/>
      <c r="AK12221" s="104"/>
      <c r="AL12221" s="104"/>
      <c r="AO12221" s="104"/>
      <c r="AP12221" s="104"/>
    </row>
    <row r="12222" spans="21:42" ht="15" customHeight="1" x14ac:dyDescent="0.25">
      <c r="U12222" s="104"/>
      <c r="AB12222" s="104"/>
      <c r="AC12222" s="104"/>
      <c r="AF12222" s="104"/>
      <c r="AG12222" s="104"/>
      <c r="AK12222" s="104"/>
      <c r="AL12222" s="104"/>
      <c r="AO12222" s="104"/>
      <c r="AP12222" s="104"/>
    </row>
    <row r="12223" spans="21:42" ht="15" customHeight="1" x14ac:dyDescent="0.25">
      <c r="U12223" s="104"/>
      <c r="AB12223" s="104"/>
      <c r="AC12223" s="104"/>
      <c r="AF12223" s="104"/>
      <c r="AG12223" s="104"/>
      <c r="AK12223" s="104"/>
      <c r="AL12223" s="104"/>
      <c r="AO12223" s="104"/>
      <c r="AP12223" s="104"/>
    </row>
    <row r="12224" spans="21:42" ht="15" customHeight="1" x14ac:dyDescent="0.25">
      <c r="U12224" s="104"/>
      <c r="AB12224" s="104"/>
      <c r="AC12224" s="104"/>
      <c r="AF12224" s="104"/>
      <c r="AG12224" s="104"/>
      <c r="AK12224" s="104"/>
      <c r="AL12224" s="104"/>
      <c r="AO12224" s="104"/>
      <c r="AP12224" s="104"/>
    </row>
    <row r="12225" spans="21:42" ht="15" customHeight="1" x14ac:dyDescent="0.25">
      <c r="U12225" s="104"/>
      <c r="AB12225" s="104"/>
      <c r="AC12225" s="104"/>
      <c r="AF12225" s="104"/>
      <c r="AG12225" s="104"/>
      <c r="AK12225" s="104"/>
      <c r="AL12225" s="104"/>
      <c r="AO12225" s="104"/>
      <c r="AP12225" s="104"/>
    </row>
    <row r="12226" spans="21:42" ht="15" customHeight="1" x14ac:dyDescent="0.25">
      <c r="U12226" s="104"/>
      <c r="AB12226" s="104"/>
      <c r="AC12226" s="104"/>
      <c r="AF12226" s="104"/>
      <c r="AG12226" s="104"/>
      <c r="AK12226" s="104"/>
      <c r="AL12226" s="104"/>
      <c r="AO12226" s="104"/>
      <c r="AP12226" s="104"/>
    </row>
    <row r="12227" spans="21:42" ht="15" customHeight="1" x14ac:dyDescent="0.25">
      <c r="U12227" s="104"/>
      <c r="AB12227" s="104"/>
      <c r="AC12227" s="104"/>
      <c r="AF12227" s="104"/>
      <c r="AG12227" s="104"/>
      <c r="AK12227" s="104"/>
      <c r="AL12227" s="104"/>
      <c r="AO12227" s="104"/>
      <c r="AP12227" s="104"/>
    </row>
    <row r="12228" spans="21:42" ht="15" customHeight="1" x14ac:dyDescent="0.25">
      <c r="U12228" s="104"/>
      <c r="AB12228" s="104"/>
      <c r="AC12228" s="104"/>
      <c r="AF12228" s="104"/>
      <c r="AG12228" s="104"/>
      <c r="AK12228" s="104"/>
      <c r="AL12228" s="104"/>
      <c r="AO12228" s="104"/>
      <c r="AP12228" s="104"/>
    </row>
    <row r="12229" spans="21:42" ht="15" customHeight="1" x14ac:dyDescent="0.25">
      <c r="U12229" s="104"/>
      <c r="AB12229" s="104"/>
      <c r="AC12229" s="104"/>
      <c r="AF12229" s="104"/>
      <c r="AG12229" s="104"/>
      <c r="AK12229" s="104"/>
      <c r="AL12229" s="104"/>
      <c r="AO12229" s="104"/>
      <c r="AP12229" s="104"/>
    </row>
    <row r="12230" spans="21:42" ht="15" customHeight="1" x14ac:dyDescent="0.25">
      <c r="U12230" s="104"/>
      <c r="AB12230" s="104"/>
      <c r="AC12230" s="104"/>
      <c r="AF12230" s="104"/>
      <c r="AG12230" s="104"/>
      <c r="AK12230" s="104"/>
      <c r="AL12230" s="104"/>
      <c r="AO12230" s="104"/>
      <c r="AP12230" s="104"/>
    </row>
    <row r="12231" spans="21:42" ht="15" customHeight="1" x14ac:dyDescent="0.25">
      <c r="U12231" s="104"/>
      <c r="AB12231" s="104"/>
      <c r="AC12231" s="104"/>
      <c r="AF12231" s="104"/>
      <c r="AG12231" s="104"/>
      <c r="AK12231" s="104"/>
      <c r="AL12231" s="104"/>
      <c r="AO12231" s="104"/>
      <c r="AP12231" s="104"/>
    </row>
    <row r="12232" spans="21:42" ht="15" customHeight="1" x14ac:dyDescent="0.25">
      <c r="U12232" s="104"/>
      <c r="AB12232" s="104"/>
      <c r="AC12232" s="104"/>
      <c r="AF12232" s="104"/>
      <c r="AG12232" s="104"/>
      <c r="AK12232" s="104"/>
      <c r="AL12232" s="104"/>
      <c r="AO12232" s="104"/>
      <c r="AP12232" s="104"/>
    </row>
    <row r="12233" spans="21:42" ht="15" customHeight="1" x14ac:dyDescent="0.25">
      <c r="U12233" s="104"/>
      <c r="AB12233" s="104"/>
      <c r="AC12233" s="104"/>
      <c r="AF12233" s="104"/>
      <c r="AG12233" s="104"/>
      <c r="AK12233" s="104"/>
      <c r="AL12233" s="104"/>
      <c r="AO12233" s="104"/>
      <c r="AP12233" s="104"/>
    </row>
    <row r="12234" spans="21:42" ht="15" customHeight="1" x14ac:dyDescent="0.25">
      <c r="U12234" s="104"/>
      <c r="AB12234" s="104"/>
      <c r="AC12234" s="104"/>
      <c r="AF12234" s="104"/>
      <c r="AG12234" s="104"/>
      <c r="AK12234" s="104"/>
      <c r="AL12234" s="104"/>
      <c r="AO12234" s="104"/>
      <c r="AP12234" s="104"/>
    </row>
    <row r="12235" spans="21:42" ht="15" customHeight="1" x14ac:dyDescent="0.25">
      <c r="U12235" s="104"/>
      <c r="AB12235" s="104"/>
      <c r="AC12235" s="104"/>
      <c r="AF12235" s="104"/>
      <c r="AG12235" s="104"/>
      <c r="AK12235" s="104"/>
      <c r="AL12235" s="104"/>
      <c r="AO12235" s="104"/>
      <c r="AP12235" s="104"/>
    </row>
    <row r="12236" spans="21:42" ht="15" customHeight="1" x14ac:dyDescent="0.25">
      <c r="U12236" s="104"/>
      <c r="AB12236" s="104"/>
      <c r="AC12236" s="104"/>
      <c r="AF12236" s="104"/>
      <c r="AG12236" s="104"/>
      <c r="AK12236" s="104"/>
      <c r="AL12236" s="104"/>
      <c r="AO12236" s="104"/>
      <c r="AP12236" s="104"/>
    </row>
    <row r="12237" spans="21:42" ht="15" customHeight="1" x14ac:dyDescent="0.25">
      <c r="U12237" s="104"/>
      <c r="AB12237" s="104"/>
      <c r="AC12237" s="104"/>
      <c r="AF12237" s="104"/>
      <c r="AG12237" s="104"/>
      <c r="AK12237" s="104"/>
      <c r="AL12237" s="104"/>
      <c r="AO12237" s="104"/>
      <c r="AP12237" s="104"/>
    </row>
    <row r="12238" spans="21:42" ht="15" customHeight="1" x14ac:dyDescent="0.25">
      <c r="U12238" s="104"/>
      <c r="AB12238" s="104"/>
      <c r="AC12238" s="104"/>
      <c r="AF12238" s="104"/>
      <c r="AG12238" s="104"/>
      <c r="AK12238" s="104"/>
      <c r="AL12238" s="104"/>
      <c r="AO12238" s="104"/>
      <c r="AP12238" s="104"/>
    </row>
    <row r="12239" spans="21:42" ht="15" customHeight="1" x14ac:dyDescent="0.25">
      <c r="U12239" s="104"/>
      <c r="AB12239" s="104"/>
      <c r="AC12239" s="104"/>
      <c r="AF12239" s="104"/>
      <c r="AG12239" s="104"/>
      <c r="AK12239" s="104"/>
      <c r="AL12239" s="104"/>
      <c r="AO12239" s="104"/>
      <c r="AP12239" s="104"/>
    </row>
    <row r="12240" spans="21:42" ht="15" customHeight="1" x14ac:dyDescent="0.25">
      <c r="U12240" s="104"/>
      <c r="AB12240" s="104"/>
      <c r="AC12240" s="104"/>
      <c r="AF12240" s="104"/>
      <c r="AG12240" s="104"/>
      <c r="AK12240" s="104"/>
      <c r="AL12240" s="104"/>
      <c r="AO12240" s="104"/>
      <c r="AP12240" s="104"/>
    </row>
    <row r="12241" spans="21:42" ht="15" customHeight="1" x14ac:dyDescent="0.25">
      <c r="U12241" s="104"/>
      <c r="AB12241" s="104"/>
      <c r="AC12241" s="104"/>
      <c r="AF12241" s="104"/>
      <c r="AG12241" s="104"/>
      <c r="AK12241" s="104"/>
      <c r="AL12241" s="104"/>
      <c r="AO12241" s="104"/>
      <c r="AP12241" s="104"/>
    </row>
    <row r="12242" spans="21:42" ht="15" customHeight="1" x14ac:dyDescent="0.25">
      <c r="U12242" s="104"/>
      <c r="AB12242" s="104"/>
      <c r="AC12242" s="104"/>
      <c r="AF12242" s="104"/>
      <c r="AG12242" s="104"/>
      <c r="AK12242" s="104"/>
      <c r="AL12242" s="104"/>
      <c r="AO12242" s="104"/>
      <c r="AP12242" s="104"/>
    </row>
    <row r="12243" spans="21:42" ht="15" customHeight="1" x14ac:dyDescent="0.25">
      <c r="U12243" s="104"/>
      <c r="AB12243" s="104"/>
      <c r="AC12243" s="104"/>
      <c r="AF12243" s="104"/>
      <c r="AG12243" s="104"/>
      <c r="AK12243" s="104"/>
      <c r="AL12243" s="104"/>
      <c r="AO12243" s="104"/>
      <c r="AP12243" s="104"/>
    </row>
    <row r="12244" spans="21:42" ht="15" customHeight="1" x14ac:dyDescent="0.25">
      <c r="U12244" s="104"/>
      <c r="AB12244" s="104"/>
      <c r="AC12244" s="104"/>
      <c r="AF12244" s="104"/>
      <c r="AG12244" s="104"/>
      <c r="AK12244" s="104"/>
      <c r="AL12244" s="104"/>
      <c r="AO12244" s="104"/>
      <c r="AP12244" s="104"/>
    </row>
    <row r="12245" spans="21:42" ht="15" customHeight="1" x14ac:dyDescent="0.25">
      <c r="U12245" s="104"/>
      <c r="AB12245" s="104"/>
      <c r="AC12245" s="104"/>
      <c r="AF12245" s="104"/>
      <c r="AG12245" s="104"/>
      <c r="AK12245" s="104"/>
      <c r="AL12245" s="104"/>
      <c r="AO12245" s="104"/>
      <c r="AP12245" s="104"/>
    </row>
    <row r="12246" spans="21:42" ht="15" customHeight="1" x14ac:dyDescent="0.25">
      <c r="U12246" s="104"/>
      <c r="AB12246" s="104"/>
      <c r="AC12246" s="104"/>
      <c r="AF12246" s="104"/>
      <c r="AG12246" s="104"/>
      <c r="AK12246" s="104"/>
      <c r="AL12246" s="104"/>
      <c r="AO12246" s="104"/>
      <c r="AP12246" s="104"/>
    </row>
    <row r="12247" spans="21:42" ht="15" customHeight="1" x14ac:dyDescent="0.25">
      <c r="U12247" s="104"/>
      <c r="AB12247" s="104"/>
      <c r="AC12247" s="104"/>
      <c r="AF12247" s="104"/>
      <c r="AG12247" s="104"/>
      <c r="AK12247" s="104"/>
      <c r="AL12247" s="104"/>
      <c r="AO12247" s="104"/>
      <c r="AP12247" s="104"/>
    </row>
    <row r="12248" spans="21:42" ht="15" customHeight="1" x14ac:dyDescent="0.25">
      <c r="U12248" s="104"/>
      <c r="AB12248" s="104"/>
      <c r="AC12248" s="104"/>
      <c r="AF12248" s="104"/>
      <c r="AG12248" s="104"/>
      <c r="AK12248" s="104"/>
      <c r="AL12248" s="104"/>
      <c r="AO12248" s="104"/>
      <c r="AP12248" s="104"/>
    </row>
    <row r="12249" spans="21:42" ht="15" customHeight="1" x14ac:dyDescent="0.25">
      <c r="U12249" s="104"/>
      <c r="AB12249" s="104"/>
      <c r="AC12249" s="104"/>
      <c r="AF12249" s="104"/>
      <c r="AG12249" s="104"/>
      <c r="AK12249" s="104"/>
      <c r="AL12249" s="104"/>
      <c r="AO12249" s="104"/>
      <c r="AP12249" s="104"/>
    </row>
    <row r="12250" spans="21:42" ht="15" customHeight="1" x14ac:dyDescent="0.25">
      <c r="U12250" s="104"/>
      <c r="AB12250" s="104"/>
      <c r="AC12250" s="104"/>
      <c r="AF12250" s="104"/>
      <c r="AG12250" s="104"/>
      <c r="AK12250" s="104"/>
      <c r="AL12250" s="104"/>
      <c r="AO12250" s="104"/>
      <c r="AP12250" s="104"/>
    </row>
    <row r="12251" spans="21:42" ht="15" customHeight="1" x14ac:dyDescent="0.25">
      <c r="U12251" s="104"/>
      <c r="AB12251" s="104"/>
      <c r="AC12251" s="104"/>
      <c r="AF12251" s="104"/>
      <c r="AG12251" s="104"/>
      <c r="AK12251" s="104"/>
      <c r="AL12251" s="104"/>
      <c r="AO12251" s="104"/>
      <c r="AP12251" s="104"/>
    </row>
    <row r="12252" spans="21:42" ht="15" customHeight="1" x14ac:dyDescent="0.25">
      <c r="U12252" s="104"/>
      <c r="AB12252" s="104"/>
      <c r="AC12252" s="104"/>
      <c r="AF12252" s="104"/>
      <c r="AG12252" s="104"/>
      <c r="AK12252" s="104"/>
      <c r="AL12252" s="104"/>
      <c r="AO12252" s="104"/>
      <c r="AP12252" s="104"/>
    </row>
    <row r="12253" spans="21:42" ht="15" customHeight="1" x14ac:dyDescent="0.25">
      <c r="U12253" s="104"/>
      <c r="AB12253" s="104"/>
      <c r="AC12253" s="104"/>
      <c r="AF12253" s="104"/>
      <c r="AG12253" s="104"/>
      <c r="AK12253" s="104"/>
      <c r="AL12253" s="104"/>
      <c r="AO12253" s="104"/>
      <c r="AP12253" s="104"/>
    </row>
    <row r="12254" spans="21:42" ht="15" customHeight="1" x14ac:dyDescent="0.25">
      <c r="U12254" s="104"/>
      <c r="AB12254" s="104"/>
      <c r="AC12254" s="104"/>
      <c r="AF12254" s="104"/>
      <c r="AG12254" s="104"/>
      <c r="AK12254" s="104"/>
      <c r="AL12254" s="104"/>
      <c r="AO12254" s="104"/>
      <c r="AP12254" s="104"/>
    </row>
    <row r="12255" spans="21:42" ht="15" customHeight="1" x14ac:dyDescent="0.25">
      <c r="U12255" s="104"/>
      <c r="AB12255" s="104"/>
      <c r="AC12255" s="104"/>
      <c r="AF12255" s="104"/>
      <c r="AG12255" s="104"/>
      <c r="AK12255" s="104"/>
      <c r="AL12255" s="104"/>
      <c r="AO12255" s="104"/>
      <c r="AP12255" s="104"/>
    </row>
    <row r="12256" spans="21:42" ht="15" customHeight="1" x14ac:dyDescent="0.25">
      <c r="U12256" s="104"/>
      <c r="AB12256" s="104"/>
      <c r="AC12256" s="104"/>
      <c r="AF12256" s="104"/>
      <c r="AG12256" s="104"/>
      <c r="AK12256" s="104"/>
      <c r="AL12256" s="104"/>
      <c r="AO12256" s="104"/>
      <c r="AP12256" s="104"/>
    </row>
    <row r="12257" spans="21:42" ht="15" customHeight="1" x14ac:dyDescent="0.25">
      <c r="U12257" s="104"/>
      <c r="AB12257" s="104"/>
      <c r="AC12257" s="104"/>
      <c r="AF12257" s="104"/>
      <c r="AG12257" s="104"/>
      <c r="AK12257" s="104"/>
      <c r="AL12257" s="104"/>
      <c r="AO12257" s="104"/>
      <c r="AP12257" s="104"/>
    </row>
    <row r="12258" spans="21:42" ht="15" customHeight="1" x14ac:dyDescent="0.25">
      <c r="U12258" s="104"/>
      <c r="AB12258" s="104"/>
      <c r="AC12258" s="104"/>
      <c r="AF12258" s="104"/>
      <c r="AG12258" s="104"/>
      <c r="AK12258" s="104"/>
      <c r="AL12258" s="104"/>
      <c r="AO12258" s="104"/>
      <c r="AP12258" s="104"/>
    </row>
    <row r="12259" spans="21:42" ht="15" customHeight="1" x14ac:dyDescent="0.25">
      <c r="U12259" s="104"/>
      <c r="AB12259" s="104"/>
      <c r="AC12259" s="104"/>
      <c r="AF12259" s="104"/>
      <c r="AG12259" s="104"/>
      <c r="AK12259" s="104"/>
      <c r="AL12259" s="104"/>
      <c r="AO12259" s="104"/>
      <c r="AP12259" s="104"/>
    </row>
    <row r="12260" spans="21:42" ht="15" customHeight="1" x14ac:dyDescent="0.25">
      <c r="U12260" s="104"/>
      <c r="AB12260" s="104"/>
      <c r="AC12260" s="104"/>
      <c r="AF12260" s="104"/>
      <c r="AG12260" s="104"/>
      <c r="AK12260" s="104"/>
      <c r="AL12260" s="104"/>
      <c r="AO12260" s="104"/>
      <c r="AP12260" s="104"/>
    </row>
    <row r="12261" spans="21:42" ht="15" customHeight="1" x14ac:dyDescent="0.25">
      <c r="U12261" s="104"/>
      <c r="AB12261" s="104"/>
      <c r="AC12261" s="104"/>
      <c r="AF12261" s="104"/>
      <c r="AG12261" s="104"/>
      <c r="AK12261" s="104"/>
      <c r="AL12261" s="104"/>
      <c r="AO12261" s="104"/>
      <c r="AP12261" s="104"/>
    </row>
    <row r="12262" spans="21:42" ht="15" customHeight="1" x14ac:dyDescent="0.25">
      <c r="U12262" s="104"/>
      <c r="AB12262" s="104"/>
      <c r="AC12262" s="104"/>
      <c r="AF12262" s="104"/>
      <c r="AG12262" s="104"/>
      <c r="AK12262" s="104"/>
      <c r="AL12262" s="104"/>
      <c r="AO12262" s="104"/>
      <c r="AP12262" s="104"/>
    </row>
    <row r="12263" spans="21:42" ht="15" customHeight="1" x14ac:dyDescent="0.25">
      <c r="U12263" s="104"/>
      <c r="AB12263" s="104"/>
      <c r="AC12263" s="104"/>
      <c r="AF12263" s="104"/>
      <c r="AG12263" s="104"/>
      <c r="AK12263" s="104"/>
      <c r="AL12263" s="104"/>
      <c r="AO12263" s="104"/>
      <c r="AP12263" s="104"/>
    </row>
    <row r="12264" spans="21:42" ht="15" customHeight="1" x14ac:dyDescent="0.25">
      <c r="U12264" s="104"/>
      <c r="AB12264" s="104"/>
      <c r="AC12264" s="104"/>
      <c r="AF12264" s="104"/>
      <c r="AG12264" s="104"/>
      <c r="AK12264" s="104"/>
      <c r="AL12264" s="104"/>
      <c r="AO12264" s="104"/>
      <c r="AP12264" s="104"/>
    </row>
    <row r="12265" spans="21:42" ht="15" customHeight="1" x14ac:dyDescent="0.25">
      <c r="U12265" s="104"/>
      <c r="AB12265" s="104"/>
      <c r="AC12265" s="104"/>
      <c r="AF12265" s="104"/>
      <c r="AG12265" s="104"/>
      <c r="AK12265" s="104"/>
      <c r="AL12265" s="104"/>
      <c r="AO12265" s="104"/>
      <c r="AP12265" s="104"/>
    </row>
    <row r="12266" spans="21:42" ht="15" customHeight="1" x14ac:dyDescent="0.25">
      <c r="U12266" s="104"/>
      <c r="AB12266" s="104"/>
      <c r="AC12266" s="104"/>
      <c r="AF12266" s="104"/>
      <c r="AG12266" s="104"/>
      <c r="AK12266" s="104"/>
      <c r="AL12266" s="104"/>
      <c r="AO12266" s="104"/>
      <c r="AP12266" s="104"/>
    </row>
    <row r="12267" spans="21:42" ht="15" customHeight="1" x14ac:dyDescent="0.25">
      <c r="U12267" s="104"/>
      <c r="AB12267" s="104"/>
      <c r="AC12267" s="104"/>
      <c r="AF12267" s="104"/>
      <c r="AG12267" s="104"/>
      <c r="AK12267" s="104"/>
      <c r="AL12267" s="104"/>
      <c r="AO12267" s="104"/>
      <c r="AP12267" s="104"/>
    </row>
    <row r="12268" spans="21:42" ht="15" customHeight="1" x14ac:dyDescent="0.25">
      <c r="U12268" s="104"/>
      <c r="AB12268" s="104"/>
      <c r="AC12268" s="104"/>
      <c r="AF12268" s="104"/>
      <c r="AG12268" s="104"/>
      <c r="AK12268" s="104"/>
      <c r="AL12268" s="104"/>
      <c r="AO12268" s="104"/>
      <c r="AP12268" s="104"/>
    </row>
    <row r="12269" spans="21:42" ht="15" customHeight="1" x14ac:dyDescent="0.25">
      <c r="U12269" s="104"/>
      <c r="AB12269" s="104"/>
      <c r="AC12269" s="104"/>
      <c r="AF12269" s="104"/>
      <c r="AG12269" s="104"/>
      <c r="AK12269" s="104"/>
      <c r="AL12269" s="104"/>
      <c r="AO12269" s="104"/>
      <c r="AP12269" s="104"/>
    </row>
    <row r="12270" spans="21:42" ht="15" customHeight="1" x14ac:dyDescent="0.25">
      <c r="U12270" s="104"/>
      <c r="AB12270" s="104"/>
      <c r="AC12270" s="104"/>
      <c r="AF12270" s="104"/>
      <c r="AG12270" s="104"/>
      <c r="AK12270" s="104"/>
      <c r="AL12270" s="104"/>
      <c r="AO12270" s="104"/>
      <c r="AP12270" s="104"/>
    </row>
    <row r="12271" spans="21:42" ht="15" customHeight="1" x14ac:dyDescent="0.25">
      <c r="U12271" s="104"/>
      <c r="AB12271" s="104"/>
      <c r="AC12271" s="104"/>
      <c r="AF12271" s="104"/>
      <c r="AG12271" s="104"/>
      <c r="AK12271" s="104"/>
      <c r="AL12271" s="104"/>
      <c r="AO12271" s="104"/>
      <c r="AP12271" s="104"/>
    </row>
    <row r="12272" spans="21:42" ht="15" customHeight="1" x14ac:dyDescent="0.25">
      <c r="U12272" s="104"/>
      <c r="AB12272" s="104"/>
      <c r="AC12272" s="104"/>
      <c r="AF12272" s="104"/>
      <c r="AG12272" s="104"/>
      <c r="AK12272" s="104"/>
      <c r="AL12272" s="104"/>
      <c r="AO12272" s="104"/>
      <c r="AP12272" s="104"/>
    </row>
    <row r="12273" spans="21:42" ht="15" customHeight="1" x14ac:dyDescent="0.25">
      <c r="U12273" s="104"/>
      <c r="AB12273" s="104"/>
      <c r="AC12273" s="104"/>
      <c r="AF12273" s="104"/>
      <c r="AG12273" s="104"/>
      <c r="AK12273" s="104"/>
      <c r="AL12273" s="104"/>
      <c r="AO12273" s="104"/>
      <c r="AP12273" s="104"/>
    </row>
    <row r="12274" spans="21:42" ht="15" customHeight="1" x14ac:dyDescent="0.25">
      <c r="U12274" s="104"/>
      <c r="AB12274" s="104"/>
      <c r="AC12274" s="104"/>
      <c r="AF12274" s="104"/>
      <c r="AG12274" s="104"/>
      <c r="AK12274" s="104"/>
      <c r="AL12274" s="104"/>
      <c r="AO12274" s="104"/>
      <c r="AP12274" s="104"/>
    </row>
    <row r="12275" spans="21:42" ht="15" customHeight="1" x14ac:dyDescent="0.25">
      <c r="U12275" s="104"/>
      <c r="AB12275" s="104"/>
      <c r="AC12275" s="104"/>
      <c r="AF12275" s="104"/>
      <c r="AG12275" s="104"/>
      <c r="AK12275" s="104"/>
      <c r="AL12275" s="104"/>
      <c r="AO12275" s="104"/>
      <c r="AP12275" s="104"/>
    </row>
    <row r="12276" spans="21:42" ht="15" customHeight="1" x14ac:dyDescent="0.25">
      <c r="U12276" s="104"/>
      <c r="AB12276" s="104"/>
      <c r="AC12276" s="104"/>
      <c r="AF12276" s="104"/>
      <c r="AG12276" s="104"/>
      <c r="AK12276" s="104"/>
      <c r="AL12276" s="104"/>
      <c r="AO12276" s="104"/>
      <c r="AP12276" s="104"/>
    </row>
    <row r="12277" spans="21:42" ht="15" customHeight="1" x14ac:dyDescent="0.25">
      <c r="U12277" s="104"/>
      <c r="AB12277" s="104"/>
      <c r="AC12277" s="104"/>
      <c r="AF12277" s="104"/>
      <c r="AG12277" s="104"/>
      <c r="AK12277" s="104"/>
      <c r="AL12277" s="104"/>
      <c r="AO12277" s="104"/>
      <c r="AP12277" s="104"/>
    </row>
    <row r="12278" spans="21:42" ht="15" customHeight="1" x14ac:dyDescent="0.25">
      <c r="U12278" s="104"/>
      <c r="AB12278" s="104"/>
      <c r="AC12278" s="104"/>
      <c r="AF12278" s="104"/>
      <c r="AG12278" s="104"/>
      <c r="AK12278" s="104"/>
      <c r="AL12278" s="104"/>
      <c r="AO12278" s="104"/>
      <c r="AP12278" s="104"/>
    </row>
    <row r="12279" spans="21:42" ht="15" customHeight="1" x14ac:dyDescent="0.25">
      <c r="U12279" s="104"/>
      <c r="AB12279" s="104"/>
      <c r="AC12279" s="104"/>
      <c r="AF12279" s="104"/>
      <c r="AG12279" s="104"/>
      <c r="AK12279" s="104"/>
      <c r="AL12279" s="104"/>
      <c r="AO12279" s="104"/>
      <c r="AP12279" s="104"/>
    </row>
    <row r="12280" spans="21:42" ht="15" customHeight="1" x14ac:dyDescent="0.25">
      <c r="U12280" s="104"/>
      <c r="AB12280" s="104"/>
      <c r="AC12280" s="104"/>
      <c r="AF12280" s="104"/>
      <c r="AG12280" s="104"/>
      <c r="AK12280" s="104"/>
      <c r="AL12280" s="104"/>
      <c r="AO12280" s="104"/>
      <c r="AP12280" s="104"/>
    </row>
    <row r="12281" spans="21:42" ht="15" customHeight="1" x14ac:dyDescent="0.25">
      <c r="U12281" s="104"/>
      <c r="AB12281" s="104"/>
      <c r="AC12281" s="104"/>
      <c r="AF12281" s="104"/>
      <c r="AG12281" s="104"/>
      <c r="AK12281" s="104"/>
      <c r="AL12281" s="104"/>
      <c r="AO12281" s="104"/>
      <c r="AP12281" s="104"/>
    </row>
    <row r="12282" spans="21:42" ht="15" customHeight="1" x14ac:dyDescent="0.25">
      <c r="U12282" s="104"/>
      <c r="AB12282" s="104"/>
      <c r="AC12282" s="104"/>
      <c r="AF12282" s="104"/>
      <c r="AG12282" s="104"/>
      <c r="AK12282" s="104"/>
      <c r="AL12282" s="104"/>
      <c r="AO12282" s="104"/>
      <c r="AP12282" s="104"/>
    </row>
    <row r="12283" spans="21:42" ht="15" customHeight="1" x14ac:dyDescent="0.25">
      <c r="U12283" s="104"/>
      <c r="AB12283" s="104"/>
      <c r="AC12283" s="104"/>
      <c r="AF12283" s="104"/>
      <c r="AG12283" s="104"/>
      <c r="AK12283" s="104"/>
      <c r="AL12283" s="104"/>
      <c r="AO12283" s="104"/>
      <c r="AP12283" s="104"/>
    </row>
    <row r="12284" spans="21:42" ht="15" customHeight="1" x14ac:dyDescent="0.25">
      <c r="U12284" s="104"/>
      <c r="AB12284" s="104"/>
      <c r="AC12284" s="104"/>
      <c r="AF12284" s="104"/>
      <c r="AG12284" s="104"/>
      <c r="AK12284" s="104"/>
      <c r="AL12284" s="104"/>
      <c r="AO12284" s="104"/>
      <c r="AP12284" s="104"/>
    </row>
    <row r="12285" spans="21:42" ht="15" customHeight="1" x14ac:dyDescent="0.25">
      <c r="U12285" s="104"/>
      <c r="AB12285" s="104"/>
      <c r="AC12285" s="104"/>
      <c r="AF12285" s="104"/>
      <c r="AG12285" s="104"/>
      <c r="AK12285" s="104"/>
      <c r="AL12285" s="104"/>
      <c r="AO12285" s="104"/>
      <c r="AP12285" s="104"/>
    </row>
    <row r="12286" spans="21:42" ht="15" customHeight="1" x14ac:dyDescent="0.25">
      <c r="U12286" s="104"/>
      <c r="AB12286" s="104"/>
      <c r="AC12286" s="104"/>
      <c r="AF12286" s="104"/>
      <c r="AG12286" s="104"/>
      <c r="AK12286" s="104"/>
      <c r="AL12286" s="104"/>
      <c r="AO12286" s="104"/>
      <c r="AP12286" s="104"/>
    </row>
    <row r="12287" spans="21:42" ht="15" customHeight="1" x14ac:dyDescent="0.25">
      <c r="U12287" s="104"/>
      <c r="AB12287" s="104"/>
      <c r="AC12287" s="104"/>
      <c r="AF12287" s="104"/>
      <c r="AG12287" s="104"/>
      <c r="AK12287" s="104"/>
      <c r="AL12287" s="104"/>
      <c r="AO12287" s="104"/>
      <c r="AP12287" s="104"/>
    </row>
    <row r="12288" spans="21:42" ht="15" customHeight="1" x14ac:dyDescent="0.25">
      <c r="U12288" s="104"/>
      <c r="AB12288" s="104"/>
      <c r="AC12288" s="104"/>
      <c r="AF12288" s="104"/>
      <c r="AG12288" s="104"/>
      <c r="AK12288" s="104"/>
      <c r="AL12288" s="104"/>
      <c r="AO12288" s="104"/>
      <c r="AP12288" s="104"/>
    </row>
    <row r="12289" spans="21:42" ht="15" customHeight="1" x14ac:dyDescent="0.25">
      <c r="U12289" s="104"/>
      <c r="AB12289" s="104"/>
      <c r="AC12289" s="104"/>
      <c r="AF12289" s="104"/>
      <c r="AG12289" s="104"/>
      <c r="AK12289" s="104"/>
      <c r="AL12289" s="104"/>
      <c r="AO12289" s="104"/>
      <c r="AP12289" s="104"/>
    </row>
    <row r="12290" spans="21:42" ht="15" customHeight="1" x14ac:dyDescent="0.25">
      <c r="U12290" s="104"/>
      <c r="AB12290" s="104"/>
      <c r="AC12290" s="104"/>
      <c r="AF12290" s="104"/>
      <c r="AG12290" s="104"/>
      <c r="AK12290" s="104"/>
      <c r="AL12290" s="104"/>
      <c r="AO12290" s="104"/>
      <c r="AP12290" s="104"/>
    </row>
    <row r="12291" spans="21:42" ht="15" customHeight="1" x14ac:dyDescent="0.25">
      <c r="U12291" s="104"/>
      <c r="AB12291" s="104"/>
      <c r="AC12291" s="104"/>
      <c r="AF12291" s="104"/>
      <c r="AG12291" s="104"/>
      <c r="AK12291" s="104"/>
      <c r="AL12291" s="104"/>
      <c r="AO12291" s="104"/>
      <c r="AP12291" s="104"/>
    </row>
    <row r="12292" spans="21:42" ht="15" customHeight="1" x14ac:dyDescent="0.25">
      <c r="U12292" s="104"/>
      <c r="AB12292" s="104"/>
      <c r="AC12292" s="104"/>
      <c r="AF12292" s="104"/>
      <c r="AG12292" s="104"/>
      <c r="AK12292" s="104"/>
      <c r="AL12292" s="104"/>
      <c r="AO12292" s="104"/>
      <c r="AP12292" s="104"/>
    </row>
    <row r="12293" spans="21:42" ht="15" customHeight="1" x14ac:dyDescent="0.25">
      <c r="U12293" s="104"/>
      <c r="AB12293" s="104"/>
      <c r="AC12293" s="104"/>
      <c r="AF12293" s="104"/>
      <c r="AG12293" s="104"/>
      <c r="AK12293" s="104"/>
      <c r="AL12293" s="104"/>
      <c r="AO12293" s="104"/>
      <c r="AP12293" s="104"/>
    </row>
    <row r="12294" spans="21:42" ht="15" customHeight="1" x14ac:dyDescent="0.25">
      <c r="U12294" s="104"/>
      <c r="AB12294" s="104"/>
      <c r="AC12294" s="104"/>
      <c r="AF12294" s="104"/>
      <c r="AG12294" s="104"/>
      <c r="AK12294" s="104"/>
      <c r="AL12294" s="104"/>
      <c r="AO12294" s="104"/>
      <c r="AP12294" s="104"/>
    </row>
    <row r="12295" spans="21:42" ht="15" customHeight="1" x14ac:dyDescent="0.25">
      <c r="U12295" s="104"/>
      <c r="AB12295" s="104"/>
      <c r="AC12295" s="104"/>
      <c r="AF12295" s="104"/>
      <c r="AG12295" s="104"/>
      <c r="AK12295" s="104"/>
      <c r="AL12295" s="104"/>
      <c r="AO12295" s="104"/>
      <c r="AP12295" s="104"/>
    </row>
    <row r="12296" spans="21:42" ht="15" customHeight="1" x14ac:dyDescent="0.25">
      <c r="U12296" s="104"/>
      <c r="AB12296" s="104"/>
      <c r="AC12296" s="104"/>
      <c r="AF12296" s="104"/>
      <c r="AG12296" s="104"/>
      <c r="AK12296" s="104"/>
      <c r="AL12296" s="104"/>
      <c r="AO12296" s="104"/>
      <c r="AP12296" s="104"/>
    </row>
    <row r="12297" spans="21:42" ht="15" customHeight="1" x14ac:dyDescent="0.25">
      <c r="U12297" s="104"/>
      <c r="AB12297" s="104"/>
      <c r="AC12297" s="104"/>
      <c r="AF12297" s="104"/>
      <c r="AG12297" s="104"/>
      <c r="AK12297" s="104"/>
      <c r="AL12297" s="104"/>
      <c r="AO12297" s="104"/>
      <c r="AP12297" s="104"/>
    </row>
    <row r="12298" spans="21:42" ht="15" customHeight="1" x14ac:dyDescent="0.25">
      <c r="U12298" s="104"/>
      <c r="AB12298" s="104"/>
      <c r="AC12298" s="104"/>
      <c r="AF12298" s="104"/>
      <c r="AG12298" s="104"/>
      <c r="AK12298" s="104"/>
      <c r="AL12298" s="104"/>
      <c r="AO12298" s="104"/>
      <c r="AP12298" s="104"/>
    </row>
    <row r="12299" spans="21:42" ht="15" customHeight="1" x14ac:dyDescent="0.25">
      <c r="U12299" s="104"/>
      <c r="AB12299" s="104"/>
      <c r="AC12299" s="104"/>
      <c r="AF12299" s="104"/>
      <c r="AG12299" s="104"/>
      <c r="AK12299" s="104"/>
      <c r="AL12299" s="104"/>
      <c r="AO12299" s="104"/>
      <c r="AP12299" s="104"/>
    </row>
    <row r="12300" spans="21:42" ht="15" customHeight="1" x14ac:dyDescent="0.25">
      <c r="U12300" s="104"/>
      <c r="AB12300" s="104"/>
      <c r="AC12300" s="104"/>
      <c r="AF12300" s="104"/>
      <c r="AG12300" s="104"/>
      <c r="AK12300" s="104"/>
      <c r="AL12300" s="104"/>
      <c r="AO12300" s="104"/>
      <c r="AP12300" s="104"/>
    </row>
    <row r="12301" spans="21:42" ht="15" customHeight="1" x14ac:dyDescent="0.25">
      <c r="U12301" s="104"/>
      <c r="AB12301" s="104"/>
      <c r="AC12301" s="104"/>
      <c r="AF12301" s="104"/>
      <c r="AG12301" s="104"/>
      <c r="AK12301" s="104"/>
      <c r="AL12301" s="104"/>
      <c r="AO12301" s="104"/>
      <c r="AP12301" s="104"/>
    </row>
    <row r="12302" spans="21:42" ht="15" customHeight="1" x14ac:dyDescent="0.25">
      <c r="U12302" s="104"/>
      <c r="AB12302" s="104"/>
      <c r="AC12302" s="104"/>
      <c r="AF12302" s="104"/>
      <c r="AG12302" s="104"/>
      <c r="AK12302" s="104"/>
      <c r="AL12302" s="104"/>
      <c r="AO12302" s="104"/>
      <c r="AP12302" s="104"/>
    </row>
    <row r="12303" spans="21:42" ht="15" customHeight="1" x14ac:dyDescent="0.25">
      <c r="U12303" s="104"/>
      <c r="AB12303" s="104"/>
      <c r="AC12303" s="104"/>
      <c r="AF12303" s="104"/>
      <c r="AG12303" s="104"/>
      <c r="AK12303" s="104"/>
      <c r="AL12303" s="104"/>
      <c r="AO12303" s="104"/>
      <c r="AP12303" s="104"/>
    </row>
    <row r="12304" spans="21:42" ht="15" customHeight="1" x14ac:dyDescent="0.25">
      <c r="U12304" s="104"/>
      <c r="AB12304" s="104"/>
      <c r="AC12304" s="104"/>
      <c r="AF12304" s="104"/>
      <c r="AG12304" s="104"/>
      <c r="AK12304" s="104"/>
      <c r="AL12304" s="104"/>
      <c r="AO12304" s="104"/>
      <c r="AP12304" s="104"/>
    </row>
    <row r="12305" spans="21:42" ht="15" customHeight="1" x14ac:dyDescent="0.25">
      <c r="U12305" s="104"/>
      <c r="AB12305" s="104"/>
      <c r="AC12305" s="104"/>
      <c r="AF12305" s="104"/>
      <c r="AG12305" s="104"/>
      <c r="AK12305" s="104"/>
      <c r="AL12305" s="104"/>
      <c r="AO12305" s="104"/>
      <c r="AP12305" s="104"/>
    </row>
    <row r="12306" spans="21:42" ht="15" customHeight="1" x14ac:dyDescent="0.25">
      <c r="U12306" s="104"/>
      <c r="AB12306" s="104"/>
      <c r="AC12306" s="104"/>
      <c r="AF12306" s="104"/>
      <c r="AG12306" s="104"/>
      <c r="AK12306" s="104"/>
      <c r="AL12306" s="104"/>
      <c r="AO12306" s="104"/>
      <c r="AP12306" s="104"/>
    </row>
    <row r="12307" spans="21:42" ht="15" customHeight="1" x14ac:dyDescent="0.25">
      <c r="U12307" s="104"/>
      <c r="AB12307" s="104"/>
      <c r="AC12307" s="104"/>
      <c r="AF12307" s="104"/>
      <c r="AG12307" s="104"/>
      <c r="AK12307" s="104"/>
      <c r="AL12307" s="104"/>
      <c r="AO12307" s="104"/>
      <c r="AP12307" s="104"/>
    </row>
    <row r="12308" spans="21:42" ht="15" customHeight="1" x14ac:dyDescent="0.25">
      <c r="U12308" s="104"/>
      <c r="AB12308" s="104"/>
      <c r="AC12308" s="104"/>
      <c r="AF12308" s="104"/>
      <c r="AG12308" s="104"/>
      <c r="AK12308" s="104"/>
      <c r="AL12308" s="104"/>
      <c r="AO12308" s="104"/>
      <c r="AP12308" s="104"/>
    </row>
    <row r="12309" spans="21:42" ht="15" customHeight="1" x14ac:dyDescent="0.25">
      <c r="U12309" s="104"/>
      <c r="AB12309" s="104"/>
      <c r="AC12309" s="104"/>
      <c r="AF12309" s="104"/>
      <c r="AG12309" s="104"/>
      <c r="AK12309" s="104"/>
      <c r="AL12309" s="104"/>
      <c r="AO12309" s="104"/>
      <c r="AP12309" s="104"/>
    </row>
    <row r="12310" spans="21:42" ht="15" customHeight="1" x14ac:dyDescent="0.25">
      <c r="U12310" s="104"/>
      <c r="AB12310" s="104"/>
      <c r="AC12310" s="104"/>
      <c r="AF12310" s="104"/>
      <c r="AG12310" s="104"/>
      <c r="AK12310" s="104"/>
      <c r="AL12310" s="104"/>
      <c r="AO12310" s="104"/>
      <c r="AP12310" s="104"/>
    </row>
    <row r="12311" spans="21:42" ht="15" customHeight="1" x14ac:dyDescent="0.25">
      <c r="U12311" s="104"/>
      <c r="AB12311" s="104"/>
      <c r="AC12311" s="104"/>
      <c r="AF12311" s="104"/>
      <c r="AG12311" s="104"/>
      <c r="AK12311" s="104"/>
      <c r="AL12311" s="104"/>
      <c r="AO12311" s="104"/>
      <c r="AP12311" s="104"/>
    </row>
    <row r="12312" spans="21:42" ht="15" customHeight="1" x14ac:dyDescent="0.25">
      <c r="U12312" s="104"/>
      <c r="AB12312" s="104"/>
      <c r="AC12312" s="104"/>
      <c r="AF12312" s="104"/>
      <c r="AG12312" s="104"/>
      <c r="AK12312" s="104"/>
      <c r="AL12312" s="104"/>
      <c r="AO12312" s="104"/>
      <c r="AP12312" s="104"/>
    </row>
    <row r="12313" spans="21:42" ht="15" customHeight="1" x14ac:dyDescent="0.25">
      <c r="U12313" s="104"/>
      <c r="AB12313" s="104"/>
      <c r="AC12313" s="104"/>
      <c r="AF12313" s="104"/>
      <c r="AG12313" s="104"/>
      <c r="AK12313" s="104"/>
      <c r="AL12313" s="104"/>
      <c r="AO12313" s="104"/>
      <c r="AP12313" s="104"/>
    </row>
    <row r="12314" spans="21:42" ht="15" customHeight="1" x14ac:dyDescent="0.25">
      <c r="U12314" s="104"/>
      <c r="AB12314" s="104"/>
      <c r="AC12314" s="104"/>
      <c r="AF12314" s="104"/>
      <c r="AG12314" s="104"/>
      <c r="AK12314" s="104"/>
      <c r="AL12314" s="104"/>
      <c r="AO12314" s="104"/>
      <c r="AP12314" s="104"/>
    </row>
    <row r="12315" spans="21:42" ht="15" customHeight="1" x14ac:dyDescent="0.25">
      <c r="U12315" s="104"/>
      <c r="AB12315" s="104"/>
      <c r="AC12315" s="104"/>
      <c r="AF12315" s="104"/>
      <c r="AG12315" s="104"/>
      <c r="AK12315" s="104"/>
      <c r="AL12315" s="104"/>
      <c r="AO12315" s="104"/>
      <c r="AP12315" s="104"/>
    </row>
    <row r="12316" spans="21:42" ht="15" customHeight="1" x14ac:dyDescent="0.25">
      <c r="U12316" s="104"/>
      <c r="AB12316" s="104"/>
      <c r="AC12316" s="104"/>
      <c r="AF12316" s="104"/>
      <c r="AG12316" s="104"/>
      <c r="AK12316" s="104"/>
      <c r="AL12316" s="104"/>
      <c r="AO12316" s="104"/>
      <c r="AP12316" s="104"/>
    </row>
    <row r="12317" spans="21:42" ht="15" customHeight="1" x14ac:dyDescent="0.25">
      <c r="U12317" s="104"/>
      <c r="AB12317" s="104"/>
      <c r="AC12317" s="104"/>
      <c r="AF12317" s="104"/>
      <c r="AG12317" s="104"/>
      <c r="AK12317" s="104"/>
      <c r="AL12317" s="104"/>
      <c r="AO12317" s="104"/>
      <c r="AP12317" s="104"/>
    </row>
    <row r="12318" spans="21:42" ht="15" customHeight="1" x14ac:dyDescent="0.25">
      <c r="U12318" s="104"/>
      <c r="AB12318" s="104"/>
      <c r="AC12318" s="104"/>
      <c r="AF12318" s="104"/>
      <c r="AG12318" s="104"/>
      <c r="AK12318" s="104"/>
      <c r="AL12318" s="104"/>
      <c r="AO12318" s="104"/>
      <c r="AP12318" s="104"/>
    </row>
    <row r="12319" spans="21:42" ht="15" customHeight="1" x14ac:dyDescent="0.25">
      <c r="U12319" s="104"/>
      <c r="AB12319" s="104"/>
      <c r="AC12319" s="104"/>
      <c r="AF12319" s="104"/>
      <c r="AG12319" s="104"/>
      <c r="AK12319" s="104"/>
      <c r="AL12319" s="104"/>
      <c r="AO12319" s="104"/>
      <c r="AP12319" s="104"/>
    </row>
    <row r="12320" spans="21:42" ht="15" customHeight="1" x14ac:dyDescent="0.25">
      <c r="U12320" s="104"/>
      <c r="AB12320" s="104"/>
      <c r="AC12320" s="104"/>
      <c r="AF12320" s="104"/>
      <c r="AG12320" s="104"/>
      <c r="AK12320" s="104"/>
      <c r="AL12320" s="104"/>
      <c r="AO12320" s="104"/>
      <c r="AP12320" s="104"/>
    </row>
    <row r="12321" spans="21:42" ht="15" customHeight="1" x14ac:dyDescent="0.25">
      <c r="U12321" s="104"/>
      <c r="AB12321" s="104"/>
      <c r="AC12321" s="104"/>
      <c r="AF12321" s="104"/>
      <c r="AG12321" s="104"/>
      <c r="AK12321" s="104"/>
      <c r="AL12321" s="104"/>
      <c r="AO12321" s="104"/>
      <c r="AP12321" s="104"/>
    </row>
    <row r="12322" spans="21:42" ht="15" customHeight="1" x14ac:dyDescent="0.25">
      <c r="U12322" s="104"/>
      <c r="AB12322" s="104"/>
      <c r="AC12322" s="104"/>
      <c r="AF12322" s="104"/>
      <c r="AG12322" s="104"/>
      <c r="AK12322" s="104"/>
      <c r="AL12322" s="104"/>
      <c r="AO12322" s="104"/>
      <c r="AP12322" s="104"/>
    </row>
    <row r="12323" spans="21:42" ht="15" customHeight="1" x14ac:dyDescent="0.25">
      <c r="U12323" s="104"/>
      <c r="AB12323" s="104"/>
      <c r="AC12323" s="104"/>
      <c r="AF12323" s="104"/>
      <c r="AG12323" s="104"/>
      <c r="AK12323" s="104"/>
      <c r="AL12323" s="104"/>
      <c r="AO12323" s="104"/>
      <c r="AP12323" s="104"/>
    </row>
    <row r="12324" spans="21:42" ht="15" customHeight="1" x14ac:dyDescent="0.25">
      <c r="U12324" s="104"/>
      <c r="AB12324" s="104"/>
      <c r="AC12324" s="104"/>
      <c r="AF12324" s="104"/>
      <c r="AG12324" s="104"/>
      <c r="AK12324" s="104"/>
      <c r="AL12324" s="104"/>
      <c r="AO12324" s="104"/>
      <c r="AP12324" s="104"/>
    </row>
    <row r="12325" spans="21:42" ht="15" customHeight="1" x14ac:dyDescent="0.25">
      <c r="U12325" s="104"/>
      <c r="AB12325" s="104"/>
      <c r="AC12325" s="104"/>
      <c r="AF12325" s="104"/>
      <c r="AG12325" s="104"/>
      <c r="AK12325" s="104"/>
      <c r="AL12325" s="104"/>
      <c r="AO12325" s="104"/>
      <c r="AP12325" s="104"/>
    </row>
    <row r="12326" spans="21:42" ht="15" customHeight="1" x14ac:dyDescent="0.25">
      <c r="U12326" s="104"/>
      <c r="AB12326" s="104"/>
      <c r="AC12326" s="104"/>
      <c r="AF12326" s="104"/>
      <c r="AG12326" s="104"/>
      <c r="AK12326" s="104"/>
      <c r="AL12326" s="104"/>
      <c r="AO12326" s="104"/>
      <c r="AP12326" s="104"/>
    </row>
    <row r="12327" spans="21:42" ht="15" customHeight="1" x14ac:dyDescent="0.25">
      <c r="U12327" s="104"/>
      <c r="AB12327" s="104"/>
      <c r="AC12327" s="104"/>
      <c r="AF12327" s="104"/>
      <c r="AG12327" s="104"/>
      <c r="AK12327" s="104"/>
      <c r="AL12327" s="104"/>
      <c r="AO12327" s="104"/>
      <c r="AP12327" s="104"/>
    </row>
    <row r="12328" spans="21:42" ht="15" customHeight="1" x14ac:dyDescent="0.25">
      <c r="U12328" s="104"/>
      <c r="AB12328" s="104"/>
      <c r="AC12328" s="104"/>
      <c r="AF12328" s="104"/>
      <c r="AG12328" s="104"/>
      <c r="AK12328" s="104"/>
      <c r="AL12328" s="104"/>
      <c r="AO12328" s="104"/>
      <c r="AP12328" s="104"/>
    </row>
    <row r="12329" spans="21:42" ht="15" customHeight="1" x14ac:dyDescent="0.25">
      <c r="U12329" s="104"/>
      <c r="AB12329" s="104"/>
      <c r="AC12329" s="104"/>
      <c r="AF12329" s="104"/>
      <c r="AG12329" s="104"/>
      <c r="AK12329" s="104"/>
      <c r="AL12329" s="104"/>
      <c r="AO12329" s="104"/>
      <c r="AP12329" s="104"/>
    </row>
    <row r="12330" spans="21:42" ht="15" customHeight="1" x14ac:dyDescent="0.25">
      <c r="U12330" s="104"/>
      <c r="AB12330" s="104"/>
      <c r="AC12330" s="104"/>
      <c r="AF12330" s="104"/>
      <c r="AG12330" s="104"/>
      <c r="AK12330" s="104"/>
      <c r="AL12330" s="104"/>
      <c r="AO12330" s="104"/>
      <c r="AP12330" s="104"/>
    </row>
    <row r="12331" spans="21:42" ht="15" customHeight="1" x14ac:dyDescent="0.25">
      <c r="U12331" s="104"/>
      <c r="AB12331" s="104"/>
      <c r="AC12331" s="104"/>
      <c r="AF12331" s="104"/>
      <c r="AG12331" s="104"/>
      <c r="AK12331" s="104"/>
      <c r="AL12331" s="104"/>
      <c r="AO12331" s="104"/>
      <c r="AP12331" s="104"/>
    </row>
    <row r="12332" spans="21:42" ht="15" customHeight="1" x14ac:dyDescent="0.25">
      <c r="U12332" s="104"/>
      <c r="AB12332" s="104"/>
      <c r="AC12332" s="104"/>
      <c r="AF12332" s="104"/>
      <c r="AG12332" s="104"/>
      <c r="AK12332" s="104"/>
      <c r="AL12332" s="104"/>
      <c r="AO12332" s="104"/>
      <c r="AP12332" s="104"/>
    </row>
    <row r="12333" spans="21:42" ht="15" customHeight="1" x14ac:dyDescent="0.25">
      <c r="U12333" s="104"/>
      <c r="AB12333" s="104"/>
      <c r="AC12333" s="104"/>
      <c r="AF12333" s="104"/>
      <c r="AG12333" s="104"/>
      <c r="AK12333" s="104"/>
      <c r="AL12333" s="104"/>
      <c r="AO12333" s="104"/>
      <c r="AP12333" s="104"/>
    </row>
    <row r="12334" spans="21:42" ht="15" customHeight="1" x14ac:dyDescent="0.25">
      <c r="U12334" s="104"/>
      <c r="AB12334" s="104"/>
      <c r="AC12334" s="104"/>
      <c r="AF12334" s="104"/>
      <c r="AG12334" s="104"/>
      <c r="AK12334" s="104"/>
      <c r="AL12334" s="104"/>
      <c r="AO12334" s="104"/>
      <c r="AP12334" s="104"/>
    </row>
    <row r="12335" spans="21:42" ht="15" customHeight="1" x14ac:dyDescent="0.25">
      <c r="U12335" s="104"/>
      <c r="AB12335" s="104"/>
      <c r="AC12335" s="104"/>
      <c r="AF12335" s="104"/>
      <c r="AG12335" s="104"/>
      <c r="AK12335" s="104"/>
      <c r="AL12335" s="104"/>
      <c r="AO12335" s="104"/>
      <c r="AP12335" s="104"/>
    </row>
    <row r="12336" spans="21:42" ht="15" customHeight="1" x14ac:dyDescent="0.25">
      <c r="U12336" s="104"/>
      <c r="AB12336" s="104"/>
      <c r="AC12336" s="104"/>
      <c r="AF12336" s="104"/>
      <c r="AG12336" s="104"/>
      <c r="AK12336" s="104"/>
      <c r="AL12336" s="104"/>
      <c r="AO12336" s="104"/>
      <c r="AP12336" s="104"/>
    </row>
    <row r="12337" spans="21:42" ht="15" customHeight="1" x14ac:dyDescent="0.25">
      <c r="U12337" s="104"/>
      <c r="AB12337" s="104"/>
      <c r="AC12337" s="104"/>
      <c r="AF12337" s="104"/>
      <c r="AG12337" s="104"/>
      <c r="AK12337" s="104"/>
      <c r="AL12337" s="104"/>
      <c r="AO12337" s="104"/>
      <c r="AP12337" s="104"/>
    </row>
    <row r="12338" spans="21:42" ht="15" customHeight="1" x14ac:dyDescent="0.25">
      <c r="U12338" s="104"/>
      <c r="AB12338" s="104"/>
      <c r="AC12338" s="104"/>
      <c r="AF12338" s="104"/>
      <c r="AG12338" s="104"/>
      <c r="AK12338" s="104"/>
      <c r="AL12338" s="104"/>
      <c r="AO12338" s="104"/>
      <c r="AP12338" s="104"/>
    </row>
    <row r="12339" spans="21:42" ht="15" customHeight="1" x14ac:dyDescent="0.25">
      <c r="U12339" s="104"/>
      <c r="AB12339" s="104"/>
      <c r="AC12339" s="104"/>
      <c r="AF12339" s="104"/>
      <c r="AG12339" s="104"/>
      <c r="AK12339" s="104"/>
      <c r="AL12339" s="104"/>
      <c r="AO12339" s="104"/>
      <c r="AP12339" s="104"/>
    </row>
    <row r="12340" spans="21:42" ht="15" customHeight="1" x14ac:dyDescent="0.25">
      <c r="U12340" s="104"/>
      <c r="AB12340" s="104"/>
      <c r="AC12340" s="104"/>
      <c r="AF12340" s="104"/>
      <c r="AG12340" s="104"/>
      <c r="AK12340" s="104"/>
      <c r="AL12340" s="104"/>
      <c r="AO12340" s="104"/>
      <c r="AP12340" s="104"/>
    </row>
    <row r="12341" spans="21:42" ht="15" customHeight="1" x14ac:dyDescent="0.25">
      <c r="U12341" s="104"/>
      <c r="AB12341" s="104"/>
      <c r="AC12341" s="104"/>
      <c r="AF12341" s="104"/>
      <c r="AG12341" s="104"/>
      <c r="AK12341" s="104"/>
      <c r="AL12341" s="104"/>
      <c r="AO12341" s="104"/>
      <c r="AP12341" s="104"/>
    </row>
    <row r="12342" spans="21:42" ht="15" customHeight="1" x14ac:dyDescent="0.25">
      <c r="U12342" s="104"/>
      <c r="AB12342" s="104"/>
      <c r="AC12342" s="104"/>
      <c r="AF12342" s="104"/>
      <c r="AG12342" s="104"/>
      <c r="AK12342" s="104"/>
      <c r="AL12342" s="104"/>
      <c r="AO12342" s="104"/>
      <c r="AP12342" s="104"/>
    </row>
    <row r="12343" spans="21:42" ht="15" customHeight="1" x14ac:dyDescent="0.25">
      <c r="U12343" s="104"/>
      <c r="AB12343" s="104"/>
      <c r="AC12343" s="104"/>
      <c r="AF12343" s="104"/>
      <c r="AG12343" s="104"/>
      <c r="AK12343" s="104"/>
      <c r="AL12343" s="104"/>
      <c r="AO12343" s="104"/>
      <c r="AP12343" s="104"/>
    </row>
    <row r="12344" spans="21:42" ht="15" customHeight="1" x14ac:dyDescent="0.25">
      <c r="U12344" s="104"/>
      <c r="AB12344" s="104"/>
      <c r="AC12344" s="104"/>
      <c r="AF12344" s="104"/>
      <c r="AG12344" s="104"/>
      <c r="AK12344" s="104"/>
      <c r="AL12344" s="104"/>
      <c r="AO12344" s="104"/>
      <c r="AP12344" s="104"/>
    </row>
    <row r="12345" spans="21:42" ht="15" customHeight="1" x14ac:dyDescent="0.25">
      <c r="U12345" s="104"/>
      <c r="AB12345" s="104"/>
      <c r="AC12345" s="104"/>
      <c r="AF12345" s="104"/>
      <c r="AG12345" s="104"/>
      <c r="AK12345" s="104"/>
      <c r="AL12345" s="104"/>
      <c r="AO12345" s="104"/>
      <c r="AP12345" s="104"/>
    </row>
    <row r="12346" spans="21:42" ht="15" customHeight="1" x14ac:dyDescent="0.25">
      <c r="U12346" s="104"/>
      <c r="AB12346" s="104"/>
      <c r="AC12346" s="104"/>
      <c r="AF12346" s="104"/>
      <c r="AG12346" s="104"/>
      <c r="AK12346" s="104"/>
      <c r="AL12346" s="104"/>
      <c r="AO12346" s="104"/>
      <c r="AP12346" s="104"/>
    </row>
    <row r="12347" spans="21:42" ht="15" customHeight="1" x14ac:dyDescent="0.25">
      <c r="U12347" s="104"/>
      <c r="AB12347" s="104"/>
      <c r="AC12347" s="104"/>
      <c r="AF12347" s="104"/>
      <c r="AG12347" s="104"/>
      <c r="AK12347" s="104"/>
      <c r="AL12347" s="104"/>
      <c r="AO12347" s="104"/>
      <c r="AP12347" s="104"/>
    </row>
    <row r="12348" spans="21:42" ht="15" customHeight="1" x14ac:dyDescent="0.25">
      <c r="U12348" s="104"/>
      <c r="AB12348" s="104"/>
      <c r="AC12348" s="104"/>
      <c r="AF12348" s="104"/>
      <c r="AG12348" s="104"/>
      <c r="AK12348" s="104"/>
      <c r="AL12348" s="104"/>
      <c r="AO12348" s="104"/>
      <c r="AP12348" s="104"/>
    </row>
    <row r="12349" spans="21:42" ht="15" customHeight="1" x14ac:dyDescent="0.25">
      <c r="U12349" s="104"/>
      <c r="AB12349" s="104"/>
      <c r="AC12349" s="104"/>
      <c r="AF12349" s="104"/>
      <c r="AG12349" s="104"/>
      <c r="AK12349" s="104"/>
      <c r="AL12349" s="104"/>
      <c r="AO12349" s="104"/>
      <c r="AP12349" s="104"/>
    </row>
    <row r="12350" spans="21:42" ht="15" customHeight="1" x14ac:dyDescent="0.25">
      <c r="U12350" s="104"/>
      <c r="AB12350" s="104"/>
      <c r="AC12350" s="104"/>
      <c r="AF12350" s="104"/>
      <c r="AG12350" s="104"/>
      <c r="AK12350" s="104"/>
      <c r="AL12350" s="104"/>
      <c r="AO12350" s="104"/>
      <c r="AP12350" s="104"/>
    </row>
    <row r="12351" spans="21:42" ht="15" customHeight="1" x14ac:dyDescent="0.25">
      <c r="U12351" s="104"/>
      <c r="AB12351" s="104"/>
      <c r="AC12351" s="104"/>
      <c r="AF12351" s="104"/>
      <c r="AG12351" s="104"/>
      <c r="AK12351" s="104"/>
      <c r="AL12351" s="104"/>
      <c r="AO12351" s="104"/>
      <c r="AP12351" s="104"/>
    </row>
    <row r="12352" spans="21:42" ht="15" customHeight="1" x14ac:dyDescent="0.25">
      <c r="U12352" s="104"/>
      <c r="AB12352" s="104"/>
      <c r="AC12352" s="104"/>
      <c r="AF12352" s="104"/>
      <c r="AG12352" s="104"/>
      <c r="AK12352" s="104"/>
      <c r="AL12352" s="104"/>
      <c r="AO12352" s="104"/>
      <c r="AP12352" s="104"/>
    </row>
    <row r="12353" spans="21:42" ht="15" customHeight="1" x14ac:dyDescent="0.25">
      <c r="U12353" s="104"/>
      <c r="AB12353" s="104"/>
      <c r="AC12353" s="104"/>
      <c r="AF12353" s="104"/>
      <c r="AG12353" s="104"/>
      <c r="AK12353" s="104"/>
      <c r="AL12353" s="104"/>
      <c r="AO12353" s="104"/>
      <c r="AP12353" s="104"/>
    </row>
    <row r="12354" spans="21:42" ht="15" customHeight="1" x14ac:dyDescent="0.25">
      <c r="U12354" s="104"/>
      <c r="AB12354" s="104"/>
      <c r="AC12354" s="104"/>
      <c r="AF12354" s="104"/>
      <c r="AG12354" s="104"/>
      <c r="AK12354" s="104"/>
      <c r="AL12354" s="104"/>
      <c r="AO12354" s="104"/>
      <c r="AP12354" s="104"/>
    </row>
    <row r="12355" spans="21:42" ht="15" customHeight="1" x14ac:dyDescent="0.25">
      <c r="U12355" s="104"/>
      <c r="AB12355" s="104"/>
      <c r="AC12355" s="104"/>
      <c r="AF12355" s="104"/>
      <c r="AG12355" s="104"/>
      <c r="AK12355" s="104"/>
      <c r="AL12355" s="104"/>
      <c r="AO12355" s="104"/>
      <c r="AP12355" s="104"/>
    </row>
    <row r="12356" spans="21:42" ht="15" customHeight="1" x14ac:dyDescent="0.25">
      <c r="U12356" s="104"/>
      <c r="AB12356" s="104"/>
      <c r="AC12356" s="104"/>
      <c r="AF12356" s="104"/>
      <c r="AG12356" s="104"/>
      <c r="AK12356" s="104"/>
      <c r="AL12356" s="104"/>
      <c r="AO12356" s="104"/>
      <c r="AP12356" s="104"/>
    </row>
    <row r="12357" spans="21:42" ht="15" customHeight="1" x14ac:dyDescent="0.25">
      <c r="U12357" s="104"/>
      <c r="AB12357" s="104"/>
      <c r="AC12357" s="104"/>
      <c r="AF12357" s="104"/>
      <c r="AG12357" s="104"/>
      <c r="AK12357" s="104"/>
      <c r="AL12357" s="104"/>
      <c r="AO12357" s="104"/>
      <c r="AP12357" s="104"/>
    </row>
    <row r="12358" spans="21:42" ht="15" customHeight="1" x14ac:dyDescent="0.25">
      <c r="U12358" s="104"/>
      <c r="AB12358" s="104"/>
      <c r="AC12358" s="104"/>
      <c r="AF12358" s="104"/>
      <c r="AG12358" s="104"/>
      <c r="AK12358" s="104"/>
      <c r="AL12358" s="104"/>
      <c r="AO12358" s="104"/>
      <c r="AP12358" s="104"/>
    </row>
    <row r="12359" spans="21:42" ht="15" customHeight="1" x14ac:dyDescent="0.25">
      <c r="U12359" s="104"/>
      <c r="AB12359" s="104"/>
      <c r="AC12359" s="104"/>
      <c r="AF12359" s="104"/>
      <c r="AG12359" s="104"/>
      <c r="AK12359" s="104"/>
      <c r="AL12359" s="104"/>
      <c r="AO12359" s="104"/>
      <c r="AP12359" s="104"/>
    </row>
    <row r="12360" spans="21:42" ht="15" customHeight="1" x14ac:dyDescent="0.25">
      <c r="U12360" s="104"/>
      <c r="AB12360" s="104"/>
      <c r="AC12360" s="104"/>
      <c r="AF12360" s="104"/>
      <c r="AG12360" s="104"/>
      <c r="AK12360" s="104"/>
      <c r="AL12360" s="104"/>
      <c r="AO12360" s="104"/>
      <c r="AP12360" s="104"/>
    </row>
    <row r="12361" spans="21:42" ht="15" customHeight="1" x14ac:dyDescent="0.25">
      <c r="U12361" s="104"/>
      <c r="AB12361" s="104"/>
      <c r="AC12361" s="104"/>
      <c r="AF12361" s="104"/>
      <c r="AG12361" s="104"/>
      <c r="AK12361" s="104"/>
      <c r="AL12361" s="104"/>
      <c r="AO12361" s="104"/>
      <c r="AP12361" s="104"/>
    </row>
    <row r="12362" spans="21:42" ht="15" customHeight="1" x14ac:dyDescent="0.25">
      <c r="U12362" s="104"/>
      <c r="AB12362" s="104"/>
      <c r="AC12362" s="104"/>
      <c r="AF12362" s="104"/>
      <c r="AG12362" s="104"/>
      <c r="AK12362" s="104"/>
      <c r="AL12362" s="104"/>
      <c r="AO12362" s="104"/>
      <c r="AP12362" s="104"/>
    </row>
    <row r="12363" spans="21:42" ht="15" customHeight="1" x14ac:dyDescent="0.25">
      <c r="U12363" s="104"/>
      <c r="AB12363" s="104"/>
      <c r="AC12363" s="104"/>
      <c r="AF12363" s="104"/>
      <c r="AG12363" s="104"/>
      <c r="AK12363" s="104"/>
      <c r="AL12363" s="104"/>
      <c r="AO12363" s="104"/>
      <c r="AP12363" s="104"/>
    </row>
    <row r="12364" spans="21:42" ht="15" customHeight="1" x14ac:dyDescent="0.25">
      <c r="U12364" s="104"/>
      <c r="AB12364" s="104"/>
      <c r="AC12364" s="104"/>
      <c r="AF12364" s="104"/>
      <c r="AG12364" s="104"/>
      <c r="AK12364" s="104"/>
      <c r="AL12364" s="104"/>
      <c r="AO12364" s="104"/>
      <c r="AP12364" s="104"/>
    </row>
    <row r="12365" spans="21:42" ht="15" customHeight="1" x14ac:dyDescent="0.25">
      <c r="U12365" s="104"/>
      <c r="AB12365" s="104"/>
      <c r="AC12365" s="104"/>
      <c r="AF12365" s="104"/>
      <c r="AG12365" s="104"/>
      <c r="AK12365" s="104"/>
      <c r="AL12365" s="104"/>
      <c r="AO12365" s="104"/>
      <c r="AP12365" s="104"/>
    </row>
    <row r="12366" spans="21:42" ht="15" customHeight="1" x14ac:dyDescent="0.25">
      <c r="U12366" s="104"/>
      <c r="AB12366" s="104"/>
      <c r="AC12366" s="104"/>
      <c r="AF12366" s="104"/>
      <c r="AG12366" s="104"/>
      <c r="AK12366" s="104"/>
      <c r="AL12366" s="104"/>
      <c r="AO12366" s="104"/>
      <c r="AP12366" s="104"/>
    </row>
    <row r="12367" spans="21:42" ht="15" customHeight="1" x14ac:dyDescent="0.25">
      <c r="U12367" s="104"/>
      <c r="AB12367" s="104"/>
      <c r="AC12367" s="104"/>
      <c r="AF12367" s="104"/>
      <c r="AG12367" s="104"/>
      <c r="AK12367" s="104"/>
      <c r="AL12367" s="104"/>
      <c r="AO12367" s="104"/>
      <c r="AP12367" s="104"/>
    </row>
    <row r="12368" spans="21:42" ht="15" customHeight="1" x14ac:dyDescent="0.25">
      <c r="U12368" s="104"/>
      <c r="AB12368" s="104"/>
      <c r="AC12368" s="104"/>
      <c r="AF12368" s="104"/>
      <c r="AG12368" s="104"/>
      <c r="AK12368" s="104"/>
      <c r="AL12368" s="104"/>
      <c r="AO12368" s="104"/>
      <c r="AP12368" s="104"/>
    </row>
    <row r="12369" spans="21:42" ht="15" customHeight="1" x14ac:dyDescent="0.25">
      <c r="U12369" s="104"/>
      <c r="AB12369" s="104"/>
      <c r="AC12369" s="104"/>
      <c r="AF12369" s="104"/>
      <c r="AG12369" s="104"/>
      <c r="AK12369" s="104"/>
      <c r="AL12369" s="104"/>
      <c r="AO12369" s="104"/>
      <c r="AP12369" s="104"/>
    </row>
    <row r="12370" spans="21:42" ht="15" customHeight="1" x14ac:dyDescent="0.25">
      <c r="U12370" s="104"/>
      <c r="AB12370" s="104"/>
      <c r="AC12370" s="104"/>
      <c r="AF12370" s="104"/>
      <c r="AG12370" s="104"/>
      <c r="AK12370" s="104"/>
      <c r="AL12370" s="104"/>
      <c r="AO12370" s="104"/>
      <c r="AP12370" s="104"/>
    </row>
    <row r="12371" spans="21:42" ht="15" customHeight="1" x14ac:dyDescent="0.25">
      <c r="U12371" s="104"/>
      <c r="AB12371" s="104"/>
      <c r="AC12371" s="104"/>
      <c r="AF12371" s="104"/>
      <c r="AG12371" s="104"/>
      <c r="AK12371" s="104"/>
      <c r="AL12371" s="104"/>
      <c r="AO12371" s="104"/>
      <c r="AP12371" s="104"/>
    </row>
    <row r="12372" spans="21:42" ht="15" customHeight="1" x14ac:dyDescent="0.25">
      <c r="U12372" s="104"/>
      <c r="AB12372" s="104"/>
      <c r="AC12372" s="104"/>
      <c r="AF12372" s="104"/>
      <c r="AG12372" s="104"/>
      <c r="AK12372" s="104"/>
      <c r="AL12372" s="104"/>
      <c r="AO12372" s="104"/>
      <c r="AP12372" s="104"/>
    </row>
    <row r="12373" spans="21:42" ht="15" customHeight="1" x14ac:dyDescent="0.25">
      <c r="U12373" s="104"/>
      <c r="AB12373" s="104"/>
      <c r="AC12373" s="104"/>
      <c r="AF12373" s="104"/>
      <c r="AG12373" s="104"/>
      <c r="AK12373" s="104"/>
      <c r="AL12373" s="104"/>
      <c r="AO12373" s="104"/>
      <c r="AP12373" s="104"/>
    </row>
    <row r="12374" spans="21:42" ht="15" customHeight="1" x14ac:dyDescent="0.25">
      <c r="U12374" s="104"/>
      <c r="AB12374" s="104"/>
      <c r="AC12374" s="104"/>
      <c r="AF12374" s="104"/>
      <c r="AG12374" s="104"/>
      <c r="AK12374" s="104"/>
      <c r="AL12374" s="104"/>
      <c r="AO12374" s="104"/>
      <c r="AP12374" s="104"/>
    </row>
    <row r="12375" spans="21:42" ht="15" customHeight="1" x14ac:dyDescent="0.25">
      <c r="U12375" s="104"/>
      <c r="AB12375" s="104"/>
      <c r="AC12375" s="104"/>
      <c r="AF12375" s="104"/>
      <c r="AG12375" s="104"/>
      <c r="AK12375" s="104"/>
      <c r="AL12375" s="104"/>
      <c r="AO12375" s="104"/>
      <c r="AP12375" s="104"/>
    </row>
    <row r="12376" spans="21:42" ht="15" customHeight="1" x14ac:dyDescent="0.25">
      <c r="U12376" s="104"/>
      <c r="AB12376" s="104"/>
      <c r="AC12376" s="104"/>
      <c r="AF12376" s="104"/>
      <c r="AG12376" s="104"/>
      <c r="AK12376" s="104"/>
      <c r="AL12376" s="104"/>
      <c r="AO12376" s="104"/>
      <c r="AP12376" s="104"/>
    </row>
    <row r="12377" spans="21:42" ht="15" customHeight="1" x14ac:dyDescent="0.25">
      <c r="U12377" s="104"/>
      <c r="AB12377" s="104"/>
      <c r="AC12377" s="104"/>
      <c r="AF12377" s="104"/>
      <c r="AG12377" s="104"/>
      <c r="AK12377" s="104"/>
      <c r="AL12377" s="104"/>
      <c r="AO12377" s="104"/>
      <c r="AP12377" s="104"/>
    </row>
    <row r="12378" spans="21:42" ht="15" customHeight="1" x14ac:dyDescent="0.25">
      <c r="U12378" s="104"/>
      <c r="AB12378" s="104"/>
      <c r="AC12378" s="104"/>
      <c r="AF12378" s="104"/>
      <c r="AG12378" s="104"/>
      <c r="AK12378" s="104"/>
      <c r="AL12378" s="104"/>
      <c r="AO12378" s="104"/>
      <c r="AP12378" s="104"/>
    </row>
    <row r="12379" spans="21:42" ht="15" customHeight="1" x14ac:dyDescent="0.25">
      <c r="U12379" s="104"/>
      <c r="AB12379" s="104"/>
      <c r="AC12379" s="104"/>
      <c r="AF12379" s="104"/>
      <c r="AG12379" s="104"/>
      <c r="AK12379" s="104"/>
      <c r="AL12379" s="104"/>
      <c r="AO12379" s="104"/>
      <c r="AP12379" s="104"/>
    </row>
    <row r="12380" spans="21:42" ht="15" customHeight="1" x14ac:dyDescent="0.25">
      <c r="U12380" s="104"/>
      <c r="AB12380" s="104"/>
      <c r="AC12380" s="104"/>
      <c r="AF12380" s="104"/>
      <c r="AG12380" s="104"/>
      <c r="AK12380" s="104"/>
      <c r="AL12380" s="104"/>
      <c r="AO12380" s="104"/>
      <c r="AP12380" s="104"/>
    </row>
    <row r="12381" spans="21:42" ht="15" customHeight="1" x14ac:dyDescent="0.25">
      <c r="U12381" s="104"/>
      <c r="AB12381" s="104"/>
      <c r="AC12381" s="104"/>
      <c r="AF12381" s="104"/>
      <c r="AG12381" s="104"/>
      <c r="AK12381" s="104"/>
      <c r="AL12381" s="104"/>
      <c r="AO12381" s="104"/>
      <c r="AP12381" s="104"/>
    </row>
    <row r="12382" spans="21:42" ht="15" customHeight="1" x14ac:dyDescent="0.25">
      <c r="U12382" s="104"/>
      <c r="AB12382" s="104"/>
      <c r="AC12382" s="104"/>
      <c r="AF12382" s="104"/>
      <c r="AG12382" s="104"/>
      <c r="AK12382" s="104"/>
      <c r="AL12382" s="104"/>
      <c r="AO12382" s="104"/>
      <c r="AP12382" s="104"/>
    </row>
    <row r="12383" spans="21:42" ht="15" customHeight="1" x14ac:dyDescent="0.25">
      <c r="U12383" s="104"/>
      <c r="AB12383" s="104"/>
      <c r="AC12383" s="104"/>
      <c r="AF12383" s="104"/>
      <c r="AG12383" s="104"/>
      <c r="AK12383" s="104"/>
      <c r="AL12383" s="104"/>
      <c r="AO12383" s="104"/>
      <c r="AP12383" s="104"/>
    </row>
    <row r="12384" spans="21:42" ht="15" customHeight="1" x14ac:dyDescent="0.25">
      <c r="U12384" s="104"/>
      <c r="AB12384" s="104"/>
      <c r="AC12384" s="104"/>
      <c r="AF12384" s="104"/>
      <c r="AG12384" s="104"/>
      <c r="AK12384" s="104"/>
      <c r="AL12384" s="104"/>
      <c r="AO12384" s="104"/>
      <c r="AP12384" s="104"/>
    </row>
    <row r="12385" spans="21:42" ht="15" customHeight="1" x14ac:dyDescent="0.25">
      <c r="U12385" s="104"/>
      <c r="AB12385" s="104"/>
      <c r="AC12385" s="104"/>
      <c r="AF12385" s="104"/>
      <c r="AG12385" s="104"/>
      <c r="AK12385" s="104"/>
      <c r="AL12385" s="104"/>
      <c r="AO12385" s="104"/>
      <c r="AP12385" s="104"/>
    </row>
    <row r="12386" spans="21:42" ht="15" customHeight="1" x14ac:dyDescent="0.25">
      <c r="U12386" s="104"/>
      <c r="AB12386" s="104"/>
      <c r="AC12386" s="104"/>
      <c r="AF12386" s="104"/>
      <c r="AG12386" s="104"/>
      <c r="AK12386" s="104"/>
      <c r="AL12386" s="104"/>
      <c r="AO12386" s="104"/>
      <c r="AP12386" s="104"/>
    </row>
    <row r="12387" spans="21:42" ht="15" customHeight="1" x14ac:dyDescent="0.25">
      <c r="U12387" s="104"/>
      <c r="AB12387" s="104"/>
      <c r="AC12387" s="104"/>
      <c r="AF12387" s="104"/>
      <c r="AG12387" s="104"/>
      <c r="AK12387" s="104"/>
      <c r="AL12387" s="104"/>
      <c r="AO12387" s="104"/>
      <c r="AP12387" s="104"/>
    </row>
    <row r="12388" spans="21:42" ht="15" customHeight="1" x14ac:dyDescent="0.25">
      <c r="U12388" s="104"/>
      <c r="AB12388" s="104"/>
      <c r="AC12388" s="104"/>
      <c r="AF12388" s="104"/>
      <c r="AG12388" s="104"/>
      <c r="AK12388" s="104"/>
      <c r="AL12388" s="104"/>
      <c r="AO12388" s="104"/>
      <c r="AP12388" s="104"/>
    </row>
    <row r="12389" spans="21:42" ht="15" customHeight="1" x14ac:dyDescent="0.25">
      <c r="U12389" s="104"/>
      <c r="AB12389" s="104"/>
      <c r="AC12389" s="104"/>
      <c r="AF12389" s="104"/>
      <c r="AG12389" s="104"/>
      <c r="AK12389" s="104"/>
      <c r="AL12389" s="104"/>
      <c r="AO12389" s="104"/>
      <c r="AP12389" s="104"/>
    </row>
    <row r="12390" spans="21:42" ht="15" customHeight="1" x14ac:dyDescent="0.25">
      <c r="U12390" s="104"/>
      <c r="AB12390" s="104"/>
      <c r="AC12390" s="104"/>
      <c r="AF12390" s="104"/>
      <c r="AG12390" s="104"/>
      <c r="AK12390" s="104"/>
      <c r="AL12390" s="104"/>
      <c r="AO12390" s="104"/>
      <c r="AP12390" s="104"/>
    </row>
    <row r="12391" spans="21:42" ht="15" customHeight="1" x14ac:dyDescent="0.25">
      <c r="U12391" s="104"/>
      <c r="AB12391" s="104"/>
      <c r="AC12391" s="104"/>
      <c r="AF12391" s="104"/>
      <c r="AG12391" s="104"/>
      <c r="AK12391" s="104"/>
      <c r="AL12391" s="104"/>
      <c r="AO12391" s="104"/>
      <c r="AP12391" s="104"/>
    </row>
    <row r="12392" spans="21:42" ht="15" customHeight="1" x14ac:dyDescent="0.25">
      <c r="U12392" s="104"/>
      <c r="AB12392" s="104"/>
      <c r="AC12392" s="104"/>
      <c r="AF12392" s="104"/>
      <c r="AG12392" s="104"/>
      <c r="AK12392" s="104"/>
      <c r="AL12392" s="104"/>
      <c r="AO12392" s="104"/>
      <c r="AP12392" s="104"/>
    </row>
    <row r="12393" spans="21:42" ht="15" customHeight="1" x14ac:dyDescent="0.25">
      <c r="U12393" s="104"/>
      <c r="AB12393" s="104"/>
      <c r="AC12393" s="104"/>
      <c r="AF12393" s="104"/>
      <c r="AG12393" s="104"/>
      <c r="AK12393" s="104"/>
      <c r="AL12393" s="104"/>
      <c r="AO12393" s="104"/>
      <c r="AP12393" s="104"/>
    </row>
    <row r="12394" spans="21:42" ht="15" customHeight="1" x14ac:dyDescent="0.25">
      <c r="U12394" s="104"/>
      <c r="AB12394" s="104"/>
      <c r="AC12394" s="104"/>
      <c r="AF12394" s="104"/>
      <c r="AG12394" s="104"/>
      <c r="AK12394" s="104"/>
      <c r="AL12394" s="104"/>
      <c r="AO12394" s="104"/>
      <c r="AP12394" s="104"/>
    </row>
    <row r="12395" spans="21:42" ht="15" customHeight="1" x14ac:dyDescent="0.25">
      <c r="U12395" s="104"/>
      <c r="AB12395" s="104"/>
      <c r="AC12395" s="104"/>
      <c r="AF12395" s="104"/>
      <c r="AG12395" s="104"/>
      <c r="AK12395" s="104"/>
      <c r="AL12395" s="104"/>
      <c r="AO12395" s="104"/>
      <c r="AP12395" s="104"/>
    </row>
    <row r="12396" spans="21:42" ht="15" customHeight="1" x14ac:dyDescent="0.25">
      <c r="U12396" s="104"/>
      <c r="AB12396" s="104"/>
      <c r="AC12396" s="104"/>
      <c r="AF12396" s="104"/>
      <c r="AG12396" s="104"/>
      <c r="AK12396" s="104"/>
      <c r="AL12396" s="104"/>
      <c r="AO12396" s="104"/>
      <c r="AP12396" s="104"/>
    </row>
    <row r="12397" spans="21:42" ht="15" customHeight="1" x14ac:dyDescent="0.25">
      <c r="U12397" s="104"/>
      <c r="AB12397" s="104"/>
      <c r="AC12397" s="104"/>
      <c r="AF12397" s="104"/>
      <c r="AG12397" s="104"/>
      <c r="AK12397" s="104"/>
      <c r="AL12397" s="104"/>
      <c r="AO12397" s="104"/>
      <c r="AP12397" s="104"/>
    </row>
    <row r="12398" spans="21:42" ht="15" customHeight="1" x14ac:dyDescent="0.25">
      <c r="U12398" s="104"/>
      <c r="AB12398" s="104"/>
      <c r="AC12398" s="104"/>
      <c r="AF12398" s="104"/>
      <c r="AG12398" s="104"/>
      <c r="AK12398" s="104"/>
      <c r="AL12398" s="104"/>
      <c r="AO12398" s="104"/>
      <c r="AP12398" s="104"/>
    </row>
    <row r="12399" spans="21:42" ht="15" customHeight="1" x14ac:dyDescent="0.25">
      <c r="U12399" s="104"/>
      <c r="AB12399" s="104"/>
      <c r="AC12399" s="104"/>
      <c r="AF12399" s="104"/>
      <c r="AG12399" s="104"/>
      <c r="AK12399" s="104"/>
      <c r="AL12399" s="104"/>
      <c r="AO12399" s="104"/>
      <c r="AP12399" s="104"/>
    </row>
    <row r="12400" spans="21:42" ht="15" customHeight="1" x14ac:dyDescent="0.25">
      <c r="U12400" s="104"/>
      <c r="AB12400" s="104"/>
      <c r="AC12400" s="104"/>
      <c r="AF12400" s="104"/>
      <c r="AG12400" s="104"/>
      <c r="AK12400" s="104"/>
      <c r="AL12400" s="104"/>
      <c r="AO12400" s="104"/>
      <c r="AP12400" s="104"/>
    </row>
    <row r="12401" spans="21:42" ht="15" customHeight="1" x14ac:dyDescent="0.25">
      <c r="U12401" s="104"/>
      <c r="AB12401" s="104"/>
      <c r="AC12401" s="104"/>
      <c r="AF12401" s="104"/>
      <c r="AG12401" s="104"/>
      <c r="AK12401" s="104"/>
      <c r="AL12401" s="104"/>
      <c r="AO12401" s="104"/>
      <c r="AP12401" s="104"/>
    </row>
    <row r="12402" spans="21:42" ht="15" customHeight="1" x14ac:dyDescent="0.25">
      <c r="U12402" s="104"/>
      <c r="AB12402" s="104"/>
      <c r="AC12402" s="104"/>
      <c r="AF12402" s="104"/>
      <c r="AG12402" s="104"/>
      <c r="AK12402" s="104"/>
      <c r="AL12402" s="104"/>
      <c r="AO12402" s="104"/>
      <c r="AP12402" s="104"/>
    </row>
    <row r="12403" spans="21:42" ht="15" customHeight="1" x14ac:dyDescent="0.25">
      <c r="U12403" s="104"/>
      <c r="AB12403" s="104"/>
      <c r="AC12403" s="104"/>
      <c r="AF12403" s="104"/>
      <c r="AG12403" s="104"/>
      <c r="AK12403" s="104"/>
      <c r="AL12403" s="104"/>
      <c r="AO12403" s="104"/>
      <c r="AP12403" s="104"/>
    </row>
    <row r="12404" spans="21:42" ht="15" customHeight="1" x14ac:dyDescent="0.25">
      <c r="U12404" s="104"/>
      <c r="AB12404" s="104"/>
      <c r="AC12404" s="104"/>
      <c r="AF12404" s="104"/>
      <c r="AG12404" s="104"/>
      <c r="AK12404" s="104"/>
      <c r="AL12404" s="104"/>
      <c r="AO12404" s="104"/>
      <c r="AP12404" s="104"/>
    </row>
    <row r="12405" spans="21:42" ht="15" customHeight="1" x14ac:dyDescent="0.25">
      <c r="U12405" s="104"/>
      <c r="AB12405" s="104"/>
      <c r="AC12405" s="104"/>
      <c r="AF12405" s="104"/>
      <c r="AG12405" s="104"/>
      <c r="AK12405" s="104"/>
      <c r="AL12405" s="104"/>
      <c r="AO12405" s="104"/>
      <c r="AP12405" s="104"/>
    </row>
    <row r="12406" spans="21:42" ht="15" customHeight="1" x14ac:dyDescent="0.25">
      <c r="U12406" s="104"/>
      <c r="AB12406" s="104"/>
      <c r="AC12406" s="104"/>
      <c r="AF12406" s="104"/>
      <c r="AG12406" s="104"/>
      <c r="AK12406" s="104"/>
      <c r="AL12406" s="104"/>
      <c r="AO12406" s="104"/>
      <c r="AP12406" s="104"/>
    </row>
    <row r="12407" spans="21:42" ht="15" customHeight="1" x14ac:dyDescent="0.25">
      <c r="U12407" s="104"/>
      <c r="AB12407" s="104"/>
      <c r="AC12407" s="104"/>
      <c r="AF12407" s="104"/>
      <c r="AG12407" s="104"/>
      <c r="AK12407" s="104"/>
      <c r="AL12407" s="104"/>
      <c r="AO12407" s="104"/>
      <c r="AP12407" s="104"/>
    </row>
    <row r="12408" spans="21:42" ht="15" customHeight="1" x14ac:dyDescent="0.25">
      <c r="U12408" s="104"/>
      <c r="AB12408" s="104"/>
      <c r="AC12408" s="104"/>
      <c r="AF12408" s="104"/>
      <c r="AG12408" s="104"/>
      <c r="AK12408" s="104"/>
      <c r="AL12408" s="104"/>
      <c r="AO12408" s="104"/>
      <c r="AP12408" s="104"/>
    </row>
    <row r="12409" spans="21:42" ht="15" customHeight="1" x14ac:dyDescent="0.25">
      <c r="U12409" s="104"/>
      <c r="AB12409" s="104"/>
      <c r="AC12409" s="104"/>
      <c r="AF12409" s="104"/>
      <c r="AG12409" s="104"/>
      <c r="AK12409" s="104"/>
      <c r="AL12409" s="104"/>
      <c r="AO12409" s="104"/>
      <c r="AP12409" s="104"/>
    </row>
    <row r="12410" spans="21:42" ht="15" customHeight="1" x14ac:dyDescent="0.25">
      <c r="U12410" s="104"/>
      <c r="AB12410" s="104"/>
      <c r="AC12410" s="104"/>
      <c r="AF12410" s="104"/>
      <c r="AG12410" s="104"/>
      <c r="AK12410" s="104"/>
      <c r="AL12410" s="104"/>
      <c r="AO12410" s="104"/>
      <c r="AP12410" s="104"/>
    </row>
    <row r="12411" spans="21:42" ht="15" customHeight="1" x14ac:dyDescent="0.25">
      <c r="U12411" s="104"/>
      <c r="AB12411" s="104"/>
      <c r="AC12411" s="104"/>
      <c r="AF12411" s="104"/>
      <c r="AG12411" s="104"/>
      <c r="AK12411" s="104"/>
      <c r="AL12411" s="104"/>
      <c r="AO12411" s="104"/>
      <c r="AP12411" s="104"/>
    </row>
    <row r="12412" spans="21:42" ht="15" customHeight="1" x14ac:dyDescent="0.25">
      <c r="U12412" s="104"/>
      <c r="AB12412" s="104"/>
      <c r="AC12412" s="104"/>
      <c r="AF12412" s="104"/>
      <c r="AG12412" s="104"/>
      <c r="AK12412" s="104"/>
      <c r="AL12412" s="104"/>
      <c r="AO12412" s="104"/>
      <c r="AP12412" s="104"/>
    </row>
    <row r="12413" spans="21:42" ht="15" customHeight="1" x14ac:dyDescent="0.25">
      <c r="U12413" s="104"/>
      <c r="AB12413" s="104"/>
      <c r="AC12413" s="104"/>
      <c r="AF12413" s="104"/>
      <c r="AG12413" s="104"/>
      <c r="AK12413" s="104"/>
      <c r="AL12413" s="104"/>
      <c r="AO12413" s="104"/>
      <c r="AP12413" s="104"/>
    </row>
    <row r="12414" spans="21:42" ht="15" customHeight="1" x14ac:dyDescent="0.25">
      <c r="U12414" s="104"/>
      <c r="AB12414" s="104"/>
      <c r="AC12414" s="104"/>
      <c r="AF12414" s="104"/>
      <c r="AG12414" s="104"/>
      <c r="AK12414" s="104"/>
      <c r="AL12414" s="104"/>
      <c r="AO12414" s="104"/>
      <c r="AP12414" s="104"/>
    </row>
    <row r="12415" spans="21:42" ht="15" customHeight="1" x14ac:dyDescent="0.25">
      <c r="U12415" s="104"/>
      <c r="AB12415" s="104"/>
      <c r="AC12415" s="104"/>
      <c r="AF12415" s="104"/>
      <c r="AG12415" s="104"/>
      <c r="AK12415" s="104"/>
      <c r="AL12415" s="104"/>
      <c r="AO12415" s="104"/>
      <c r="AP12415" s="104"/>
    </row>
    <row r="12416" spans="21:42" ht="15" customHeight="1" x14ac:dyDescent="0.25">
      <c r="U12416" s="104"/>
      <c r="AB12416" s="104"/>
      <c r="AC12416" s="104"/>
      <c r="AF12416" s="104"/>
      <c r="AG12416" s="104"/>
      <c r="AK12416" s="104"/>
      <c r="AL12416" s="104"/>
      <c r="AO12416" s="104"/>
      <c r="AP12416" s="104"/>
    </row>
    <row r="12417" spans="21:42" ht="15" customHeight="1" x14ac:dyDescent="0.25">
      <c r="U12417" s="104"/>
      <c r="AB12417" s="104"/>
      <c r="AC12417" s="104"/>
      <c r="AF12417" s="104"/>
      <c r="AG12417" s="104"/>
      <c r="AK12417" s="104"/>
      <c r="AL12417" s="104"/>
      <c r="AO12417" s="104"/>
      <c r="AP12417" s="104"/>
    </row>
    <row r="12418" spans="21:42" ht="15" customHeight="1" x14ac:dyDescent="0.25">
      <c r="U12418" s="104"/>
      <c r="AB12418" s="104"/>
      <c r="AC12418" s="104"/>
      <c r="AF12418" s="104"/>
      <c r="AG12418" s="104"/>
      <c r="AK12418" s="104"/>
      <c r="AL12418" s="104"/>
      <c r="AO12418" s="104"/>
      <c r="AP12418" s="104"/>
    </row>
    <row r="12419" spans="21:42" ht="15" customHeight="1" x14ac:dyDescent="0.25">
      <c r="U12419" s="104"/>
      <c r="AB12419" s="104"/>
      <c r="AC12419" s="104"/>
      <c r="AF12419" s="104"/>
      <c r="AG12419" s="104"/>
      <c r="AK12419" s="104"/>
      <c r="AL12419" s="104"/>
      <c r="AO12419" s="104"/>
      <c r="AP12419" s="104"/>
    </row>
    <row r="12420" spans="21:42" ht="15" customHeight="1" x14ac:dyDescent="0.25">
      <c r="U12420" s="104"/>
      <c r="AB12420" s="104"/>
      <c r="AC12420" s="104"/>
      <c r="AF12420" s="104"/>
      <c r="AG12420" s="104"/>
      <c r="AK12420" s="104"/>
      <c r="AL12420" s="104"/>
      <c r="AO12420" s="104"/>
      <c r="AP12420" s="104"/>
    </row>
    <row r="12421" spans="21:42" ht="15" customHeight="1" x14ac:dyDescent="0.25">
      <c r="U12421" s="104"/>
      <c r="AB12421" s="104"/>
      <c r="AC12421" s="104"/>
      <c r="AF12421" s="104"/>
      <c r="AG12421" s="104"/>
      <c r="AK12421" s="104"/>
      <c r="AL12421" s="104"/>
      <c r="AO12421" s="104"/>
      <c r="AP12421" s="104"/>
    </row>
    <row r="12422" spans="21:42" ht="15" customHeight="1" x14ac:dyDescent="0.25">
      <c r="U12422" s="104"/>
      <c r="AB12422" s="104"/>
      <c r="AC12422" s="104"/>
      <c r="AF12422" s="104"/>
      <c r="AG12422" s="104"/>
      <c r="AK12422" s="104"/>
      <c r="AL12422" s="104"/>
      <c r="AO12422" s="104"/>
      <c r="AP12422" s="104"/>
    </row>
    <row r="12423" spans="21:42" ht="15" customHeight="1" x14ac:dyDescent="0.25">
      <c r="U12423" s="104"/>
      <c r="AB12423" s="104"/>
      <c r="AC12423" s="104"/>
      <c r="AF12423" s="104"/>
      <c r="AG12423" s="104"/>
      <c r="AK12423" s="104"/>
      <c r="AL12423" s="104"/>
      <c r="AO12423" s="104"/>
      <c r="AP12423" s="104"/>
    </row>
    <row r="12424" spans="21:42" ht="15" customHeight="1" x14ac:dyDescent="0.25">
      <c r="U12424" s="104"/>
      <c r="AB12424" s="104"/>
      <c r="AC12424" s="104"/>
      <c r="AF12424" s="104"/>
      <c r="AG12424" s="104"/>
      <c r="AK12424" s="104"/>
      <c r="AL12424" s="104"/>
      <c r="AO12424" s="104"/>
      <c r="AP12424" s="104"/>
    </row>
    <row r="12425" spans="21:42" ht="15" customHeight="1" x14ac:dyDescent="0.25">
      <c r="U12425" s="104"/>
      <c r="AB12425" s="104"/>
      <c r="AC12425" s="104"/>
      <c r="AF12425" s="104"/>
      <c r="AG12425" s="104"/>
      <c r="AK12425" s="104"/>
      <c r="AL12425" s="104"/>
      <c r="AO12425" s="104"/>
      <c r="AP12425" s="104"/>
    </row>
    <row r="12426" spans="21:42" ht="15" customHeight="1" x14ac:dyDescent="0.25">
      <c r="U12426" s="104"/>
      <c r="AB12426" s="104"/>
      <c r="AC12426" s="104"/>
      <c r="AF12426" s="104"/>
      <c r="AG12426" s="104"/>
      <c r="AK12426" s="104"/>
      <c r="AL12426" s="104"/>
      <c r="AO12426" s="104"/>
      <c r="AP12426" s="104"/>
    </row>
    <row r="12427" spans="21:42" ht="15" customHeight="1" x14ac:dyDescent="0.25">
      <c r="U12427" s="104"/>
      <c r="AB12427" s="104"/>
      <c r="AC12427" s="104"/>
      <c r="AF12427" s="104"/>
      <c r="AG12427" s="104"/>
      <c r="AK12427" s="104"/>
      <c r="AL12427" s="104"/>
      <c r="AO12427" s="104"/>
      <c r="AP12427" s="104"/>
    </row>
    <row r="12428" spans="21:42" ht="15" customHeight="1" x14ac:dyDescent="0.25">
      <c r="U12428" s="104"/>
      <c r="AB12428" s="104"/>
      <c r="AC12428" s="104"/>
      <c r="AF12428" s="104"/>
      <c r="AG12428" s="104"/>
      <c r="AK12428" s="104"/>
      <c r="AL12428" s="104"/>
      <c r="AO12428" s="104"/>
      <c r="AP12428" s="104"/>
    </row>
    <row r="12429" spans="21:42" ht="15" customHeight="1" x14ac:dyDescent="0.25">
      <c r="U12429" s="104"/>
      <c r="AB12429" s="104"/>
      <c r="AC12429" s="104"/>
      <c r="AF12429" s="104"/>
      <c r="AG12429" s="104"/>
      <c r="AK12429" s="104"/>
      <c r="AL12429" s="104"/>
      <c r="AO12429" s="104"/>
      <c r="AP12429" s="104"/>
    </row>
    <row r="12430" spans="21:42" ht="15" customHeight="1" x14ac:dyDescent="0.25">
      <c r="U12430" s="104"/>
      <c r="AB12430" s="104"/>
      <c r="AC12430" s="104"/>
      <c r="AF12430" s="104"/>
      <c r="AG12430" s="104"/>
      <c r="AK12430" s="104"/>
      <c r="AL12430" s="104"/>
      <c r="AO12430" s="104"/>
      <c r="AP12430" s="104"/>
    </row>
    <row r="12431" spans="21:42" ht="15" customHeight="1" x14ac:dyDescent="0.25">
      <c r="U12431" s="104"/>
      <c r="AB12431" s="104"/>
      <c r="AC12431" s="104"/>
      <c r="AF12431" s="104"/>
      <c r="AG12431" s="104"/>
      <c r="AK12431" s="104"/>
      <c r="AL12431" s="104"/>
      <c r="AO12431" s="104"/>
      <c r="AP12431" s="104"/>
    </row>
    <row r="12432" spans="21:42" ht="15" customHeight="1" x14ac:dyDescent="0.25">
      <c r="U12432" s="104"/>
      <c r="AB12432" s="104"/>
      <c r="AC12432" s="104"/>
      <c r="AF12432" s="104"/>
      <c r="AG12432" s="104"/>
      <c r="AK12432" s="104"/>
      <c r="AL12432" s="104"/>
      <c r="AO12432" s="104"/>
      <c r="AP12432" s="104"/>
    </row>
    <row r="12433" spans="21:42" ht="15" customHeight="1" x14ac:dyDescent="0.25">
      <c r="U12433" s="104"/>
      <c r="AB12433" s="104"/>
      <c r="AC12433" s="104"/>
      <c r="AF12433" s="104"/>
      <c r="AG12433" s="104"/>
      <c r="AK12433" s="104"/>
      <c r="AL12433" s="104"/>
      <c r="AO12433" s="104"/>
      <c r="AP12433" s="104"/>
    </row>
    <row r="12434" spans="21:42" ht="15" customHeight="1" x14ac:dyDescent="0.25">
      <c r="U12434" s="104"/>
      <c r="AB12434" s="104"/>
      <c r="AC12434" s="104"/>
      <c r="AF12434" s="104"/>
      <c r="AG12434" s="104"/>
      <c r="AK12434" s="104"/>
      <c r="AL12434" s="104"/>
      <c r="AO12434" s="104"/>
      <c r="AP12434" s="104"/>
    </row>
    <row r="12435" spans="21:42" ht="15" customHeight="1" x14ac:dyDescent="0.25">
      <c r="U12435" s="104"/>
      <c r="AB12435" s="104"/>
      <c r="AC12435" s="104"/>
      <c r="AF12435" s="104"/>
      <c r="AG12435" s="104"/>
      <c r="AK12435" s="104"/>
      <c r="AL12435" s="104"/>
      <c r="AO12435" s="104"/>
      <c r="AP12435" s="104"/>
    </row>
    <row r="12436" spans="21:42" ht="15" customHeight="1" x14ac:dyDescent="0.25">
      <c r="U12436" s="104"/>
      <c r="AB12436" s="104"/>
      <c r="AC12436" s="104"/>
      <c r="AF12436" s="104"/>
      <c r="AG12436" s="104"/>
      <c r="AK12436" s="104"/>
      <c r="AL12436" s="104"/>
      <c r="AO12436" s="104"/>
      <c r="AP12436" s="104"/>
    </row>
    <row r="12437" spans="21:42" ht="15" customHeight="1" x14ac:dyDescent="0.25">
      <c r="U12437" s="104"/>
      <c r="AB12437" s="104"/>
      <c r="AC12437" s="104"/>
      <c r="AF12437" s="104"/>
      <c r="AG12437" s="104"/>
      <c r="AK12437" s="104"/>
      <c r="AL12437" s="104"/>
      <c r="AO12437" s="104"/>
      <c r="AP12437" s="104"/>
    </row>
    <row r="12438" spans="21:42" ht="15" customHeight="1" x14ac:dyDescent="0.25">
      <c r="U12438" s="104"/>
      <c r="AB12438" s="104"/>
      <c r="AC12438" s="104"/>
      <c r="AF12438" s="104"/>
      <c r="AG12438" s="104"/>
      <c r="AK12438" s="104"/>
      <c r="AL12438" s="104"/>
      <c r="AO12438" s="104"/>
      <c r="AP12438" s="104"/>
    </row>
    <row r="12439" spans="21:42" ht="15" customHeight="1" x14ac:dyDescent="0.25">
      <c r="U12439" s="104"/>
      <c r="AB12439" s="104"/>
      <c r="AC12439" s="104"/>
      <c r="AF12439" s="104"/>
      <c r="AG12439" s="104"/>
      <c r="AK12439" s="104"/>
      <c r="AL12439" s="104"/>
      <c r="AO12439" s="104"/>
      <c r="AP12439" s="104"/>
    </row>
    <row r="12440" spans="21:42" ht="15" customHeight="1" x14ac:dyDescent="0.25">
      <c r="U12440" s="104"/>
      <c r="AB12440" s="104"/>
      <c r="AC12440" s="104"/>
      <c r="AF12440" s="104"/>
      <c r="AG12440" s="104"/>
      <c r="AK12440" s="104"/>
      <c r="AL12440" s="104"/>
      <c r="AO12440" s="104"/>
      <c r="AP12440" s="104"/>
    </row>
    <row r="12441" spans="21:42" ht="15" customHeight="1" x14ac:dyDescent="0.25">
      <c r="U12441" s="104"/>
      <c r="AB12441" s="104"/>
      <c r="AC12441" s="104"/>
      <c r="AF12441" s="104"/>
      <c r="AG12441" s="104"/>
      <c r="AK12441" s="104"/>
      <c r="AL12441" s="104"/>
      <c r="AO12441" s="104"/>
      <c r="AP12441" s="104"/>
    </row>
    <row r="12442" spans="21:42" ht="15" customHeight="1" x14ac:dyDescent="0.25">
      <c r="U12442" s="104"/>
      <c r="AB12442" s="104"/>
      <c r="AC12442" s="104"/>
      <c r="AF12442" s="104"/>
      <c r="AG12442" s="104"/>
      <c r="AK12442" s="104"/>
      <c r="AL12442" s="104"/>
      <c r="AO12442" s="104"/>
      <c r="AP12442" s="104"/>
    </row>
    <row r="12443" spans="21:42" ht="15" customHeight="1" x14ac:dyDescent="0.25">
      <c r="U12443" s="104"/>
      <c r="AB12443" s="104"/>
      <c r="AC12443" s="104"/>
      <c r="AF12443" s="104"/>
      <c r="AG12443" s="104"/>
      <c r="AK12443" s="104"/>
      <c r="AL12443" s="104"/>
      <c r="AO12443" s="104"/>
      <c r="AP12443" s="104"/>
    </row>
    <row r="12444" spans="21:42" ht="15" customHeight="1" x14ac:dyDescent="0.25">
      <c r="U12444" s="104"/>
      <c r="AB12444" s="104"/>
      <c r="AC12444" s="104"/>
      <c r="AF12444" s="104"/>
      <c r="AG12444" s="104"/>
      <c r="AK12444" s="104"/>
      <c r="AL12444" s="104"/>
      <c r="AO12444" s="104"/>
      <c r="AP12444" s="104"/>
    </row>
    <row r="12445" spans="21:42" ht="15" customHeight="1" x14ac:dyDescent="0.25">
      <c r="U12445" s="104"/>
      <c r="AB12445" s="104"/>
      <c r="AC12445" s="104"/>
      <c r="AF12445" s="104"/>
      <c r="AG12445" s="104"/>
      <c r="AK12445" s="104"/>
      <c r="AL12445" s="104"/>
      <c r="AO12445" s="104"/>
      <c r="AP12445" s="104"/>
    </row>
    <row r="12446" spans="21:42" ht="15" customHeight="1" x14ac:dyDescent="0.25">
      <c r="U12446" s="104"/>
      <c r="AB12446" s="104"/>
      <c r="AC12446" s="104"/>
      <c r="AF12446" s="104"/>
      <c r="AG12446" s="104"/>
      <c r="AK12446" s="104"/>
      <c r="AL12446" s="104"/>
      <c r="AO12446" s="104"/>
      <c r="AP12446" s="104"/>
    </row>
    <row r="12447" spans="21:42" ht="15" customHeight="1" x14ac:dyDescent="0.25">
      <c r="U12447" s="104"/>
      <c r="AB12447" s="104"/>
      <c r="AC12447" s="104"/>
      <c r="AF12447" s="104"/>
      <c r="AG12447" s="104"/>
      <c r="AK12447" s="104"/>
      <c r="AL12447" s="104"/>
      <c r="AO12447" s="104"/>
      <c r="AP12447" s="104"/>
    </row>
    <row r="12448" spans="21:42" ht="15" customHeight="1" x14ac:dyDescent="0.25">
      <c r="U12448" s="104"/>
      <c r="AB12448" s="104"/>
      <c r="AC12448" s="104"/>
      <c r="AF12448" s="104"/>
      <c r="AG12448" s="104"/>
      <c r="AK12448" s="104"/>
      <c r="AL12448" s="104"/>
      <c r="AO12448" s="104"/>
      <c r="AP12448" s="104"/>
    </row>
    <row r="12449" spans="21:42" ht="15" customHeight="1" x14ac:dyDescent="0.25">
      <c r="U12449" s="104"/>
      <c r="AB12449" s="104"/>
      <c r="AC12449" s="104"/>
      <c r="AF12449" s="104"/>
      <c r="AG12449" s="104"/>
      <c r="AK12449" s="104"/>
      <c r="AL12449" s="104"/>
      <c r="AO12449" s="104"/>
      <c r="AP12449" s="104"/>
    </row>
    <row r="12450" spans="21:42" ht="15" customHeight="1" x14ac:dyDescent="0.25">
      <c r="U12450" s="104"/>
      <c r="AB12450" s="104"/>
      <c r="AC12450" s="104"/>
      <c r="AF12450" s="104"/>
      <c r="AG12450" s="104"/>
      <c r="AK12450" s="104"/>
      <c r="AL12450" s="104"/>
      <c r="AO12450" s="104"/>
      <c r="AP12450" s="104"/>
    </row>
    <row r="12451" spans="21:42" ht="15" customHeight="1" x14ac:dyDescent="0.25">
      <c r="U12451" s="104"/>
      <c r="AB12451" s="104"/>
      <c r="AC12451" s="104"/>
      <c r="AF12451" s="104"/>
      <c r="AG12451" s="104"/>
      <c r="AK12451" s="104"/>
      <c r="AL12451" s="104"/>
      <c r="AO12451" s="104"/>
      <c r="AP12451" s="104"/>
    </row>
    <row r="12452" spans="21:42" ht="15" customHeight="1" x14ac:dyDescent="0.25">
      <c r="U12452" s="104"/>
      <c r="AB12452" s="104"/>
      <c r="AC12452" s="104"/>
      <c r="AF12452" s="104"/>
      <c r="AG12452" s="104"/>
      <c r="AK12452" s="104"/>
      <c r="AL12452" s="104"/>
      <c r="AO12452" s="104"/>
      <c r="AP12452" s="104"/>
    </row>
    <row r="12453" spans="21:42" ht="15" customHeight="1" x14ac:dyDescent="0.25">
      <c r="U12453" s="104"/>
      <c r="AB12453" s="104"/>
      <c r="AC12453" s="104"/>
      <c r="AF12453" s="104"/>
      <c r="AG12453" s="104"/>
      <c r="AK12453" s="104"/>
      <c r="AL12453" s="104"/>
      <c r="AO12453" s="104"/>
      <c r="AP12453" s="104"/>
    </row>
    <row r="12454" spans="21:42" ht="15" customHeight="1" x14ac:dyDescent="0.25">
      <c r="U12454" s="104"/>
      <c r="AB12454" s="104"/>
      <c r="AC12454" s="104"/>
      <c r="AF12454" s="104"/>
      <c r="AG12454" s="104"/>
      <c r="AK12454" s="104"/>
      <c r="AL12454" s="104"/>
      <c r="AO12454" s="104"/>
      <c r="AP12454" s="104"/>
    </row>
    <row r="12455" spans="21:42" ht="15" customHeight="1" x14ac:dyDescent="0.25">
      <c r="U12455" s="104"/>
      <c r="AB12455" s="104"/>
      <c r="AC12455" s="104"/>
      <c r="AF12455" s="104"/>
      <c r="AG12455" s="104"/>
      <c r="AK12455" s="104"/>
      <c r="AL12455" s="104"/>
      <c r="AO12455" s="104"/>
      <c r="AP12455" s="104"/>
    </row>
    <row r="12456" spans="21:42" ht="15" customHeight="1" x14ac:dyDescent="0.25">
      <c r="U12456" s="104"/>
      <c r="AB12456" s="104"/>
      <c r="AC12456" s="104"/>
      <c r="AF12456" s="104"/>
      <c r="AG12456" s="104"/>
      <c r="AK12456" s="104"/>
      <c r="AL12456" s="104"/>
      <c r="AO12456" s="104"/>
      <c r="AP12456" s="104"/>
    </row>
    <row r="12457" spans="21:42" ht="15" customHeight="1" x14ac:dyDescent="0.25">
      <c r="U12457" s="104"/>
      <c r="AB12457" s="104"/>
      <c r="AC12457" s="104"/>
      <c r="AF12457" s="104"/>
      <c r="AG12457" s="104"/>
      <c r="AK12457" s="104"/>
      <c r="AL12457" s="104"/>
      <c r="AO12457" s="104"/>
      <c r="AP12457" s="104"/>
    </row>
    <row r="12458" spans="21:42" ht="15" customHeight="1" x14ac:dyDescent="0.25">
      <c r="U12458" s="104"/>
      <c r="AB12458" s="104"/>
      <c r="AC12458" s="104"/>
      <c r="AF12458" s="104"/>
      <c r="AG12458" s="104"/>
      <c r="AK12458" s="104"/>
      <c r="AL12458" s="104"/>
      <c r="AO12458" s="104"/>
      <c r="AP12458" s="104"/>
    </row>
    <row r="12459" spans="21:42" ht="15" customHeight="1" x14ac:dyDescent="0.25">
      <c r="U12459" s="104"/>
      <c r="AB12459" s="104"/>
      <c r="AC12459" s="104"/>
      <c r="AF12459" s="104"/>
      <c r="AG12459" s="104"/>
      <c r="AK12459" s="104"/>
      <c r="AL12459" s="104"/>
      <c r="AO12459" s="104"/>
      <c r="AP12459" s="104"/>
    </row>
    <row r="12460" spans="21:42" ht="15" customHeight="1" x14ac:dyDescent="0.25">
      <c r="U12460" s="104"/>
      <c r="AB12460" s="104"/>
      <c r="AC12460" s="104"/>
      <c r="AF12460" s="104"/>
      <c r="AG12460" s="104"/>
      <c r="AK12460" s="104"/>
      <c r="AL12460" s="104"/>
      <c r="AO12460" s="104"/>
      <c r="AP12460" s="104"/>
    </row>
    <row r="12461" spans="21:42" ht="15" customHeight="1" x14ac:dyDescent="0.25">
      <c r="U12461" s="104"/>
      <c r="AB12461" s="104"/>
      <c r="AC12461" s="104"/>
      <c r="AF12461" s="104"/>
      <c r="AG12461" s="104"/>
      <c r="AK12461" s="104"/>
      <c r="AL12461" s="104"/>
      <c r="AO12461" s="104"/>
      <c r="AP12461" s="104"/>
    </row>
    <row r="12462" spans="21:42" ht="15" customHeight="1" x14ac:dyDescent="0.25">
      <c r="U12462" s="104"/>
      <c r="AB12462" s="104"/>
      <c r="AC12462" s="104"/>
      <c r="AF12462" s="104"/>
      <c r="AG12462" s="104"/>
      <c r="AK12462" s="104"/>
      <c r="AL12462" s="104"/>
      <c r="AO12462" s="104"/>
      <c r="AP12462" s="104"/>
    </row>
    <row r="12463" spans="21:42" ht="15" customHeight="1" x14ac:dyDescent="0.25">
      <c r="U12463" s="104"/>
      <c r="AB12463" s="104"/>
      <c r="AC12463" s="104"/>
      <c r="AF12463" s="104"/>
      <c r="AG12463" s="104"/>
      <c r="AK12463" s="104"/>
      <c r="AL12463" s="104"/>
      <c r="AO12463" s="104"/>
      <c r="AP12463" s="104"/>
    </row>
    <row r="12464" spans="21:42" ht="15" customHeight="1" x14ac:dyDescent="0.25">
      <c r="U12464" s="104"/>
      <c r="AB12464" s="104"/>
      <c r="AC12464" s="104"/>
      <c r="AF12464" s="104"/>
      <c r="AG12464" s="104"/>
      <c r="AK12464" s="104"/>
      <c r="AL12464" s="104"/>
      <c r="AO12464" s="104"/>
      <c r="AP12464" s="104"/>
    </row>
    <row r="12465" spans="21:42" ht="15" customHeight="1" x14ac:dyDescent="0.25">
      <c r="U12465" s="104"/>
      <c r="AB12465" s="104"/>
      <c r="AC12465" s="104"/>
      <c r="AF12465" s="104"/>
      <c r="AG12465" s="104"/>
      <c r="AK12465" s="104"/>
      <c r="AL12465" s="104"/>
      <c r="AO12465" s="104"/>
      <c r="AP12465" s="104"/>
    </row>
    <row r="12466" spans="21:42" ht="15" customHeight="1" x14ac:dyDescent="0.25">
      <c r="U12466" s="104"/>
      <c r="AB12466" s="104"/>
      <c r="AC12466" s="104"/>
      <c r="AF12466" s="104"/>
      <c r="AG12466" s="104"/>
      <c r="AK12466" s="104"/>
      <c r="AL12466" s="104"/>
      <c r="AO12466" s="104"/>
      <c r="AP12466" s="104"/>
    </row>
    <row r="12467" spans="21:42" ht="15" customHeight="1" x14ac:dyDescent="0.25">
      <c r="U12467" s="104"/>
      <c r="AB12467" s="104"/>
      <c r="AC12467" s="104"/>
      <c r="AF12467" s="104"/>
      <c r="AG12467" s="104"/>
      <c r="AK12467" s="104"/>
      <c r="AL12467" s="104"/>
      <c r="AO12467" s="104"/>
      <c r="AP12467" s="104"/>
    </row>
    <row r="12468" spans="21:42" ht="15" customHeight="1" x14ac:dyDescent="0.25">
      <c r="U12468" s="104"/>
      <c r="AB12468" s="104"/>
      <c r="AC12468" s="104"/>
      <c r="AF12468" s="104"/>
      <c r="AG12468" s="104"/>
      <c r="AK12468" s="104"/>
      <c r="AL12468" s="104"/>
      <c r="AO12468" s="104"/>
      <c r="AP12468" s="104"/>
    </row>
    <row r="12469" spans="21:42" ht="15" customHeight="1" x14ac:dyDescent="0.25">
      <c r="U12469" s="104"/>
      <c r="AB12469" s="104"/>
      <c r="AC12469" s="104"/>
      <c r="AF12469" s="104"/>
      <c r="AG12469" s="104"/>
      <c r="AK12469" s="104"/>
      <c r="AL12469" s="104"/>
      <c r="AO12469" s="104"/>
      <c r="AP12469" s="104"/>
    </row>
    <row r="12470" spans="21:42" ht="15" customHeight="1" x14ac:dyDescent="0.25">
      <c r="U12470" s="104"/>
      <c r="AB12470" s="104"/>
      <c r="AC12470" s="104"/>
      <c r="AF12470" s="104"/>
      <c r="AG12470" s="104"/>
      <c r="AK12470" s="104"/>
      <c r="AL12470" s="104"/>
      <c r="AO12470" s="104"/>
      <c r="AP12470" s="104"/>
    </row>
    <row r="12471" spans="21:42" ht="15" customHeight="1" x14ac:dyDescent="0.25">
      <c r="U12471" s="104"/>
      <c r="AB12471" s="104"/>
      <c r="AC12471" s="104"/>
      <c r="AF12471" s="104"/>
      <c r="AG12471" s="104"/>
      <c r="AK12471" s="104"/>
      <c r="AL12471" s="104"/>
      <c r="AO12471" s="104"/>
      <c r="AP12471" s="104"/>
    </row>
    <row r="12472" spans="21:42" ht="15" customHeight="1" x14ac:dyDescent="0.25">
      <c r="U12472" s="104"/>
      <c r="AB12472" s="104"/>
      <c r="AC12472" s="104"/>
      <c r="AF12472" s="104"/>
      <c r="AG12472" s="104"/>
      <c r="AK12472" s="104"/>
      <c r="AL12472" s="104"/>
      <c r="AO12472" s="104"/>
      <c r="AP12472" s="104"/>
    </row>
    <row r="12473" spans="21:42" ht="15" customHeight="1" x14ac:dyDescent="0.25">
      <c r="U12473" s="104"/>
      <c r="AB12473" s="104"/>
      <c r="AC12473" s="104"/>
      <c r="AF12473" s="104"/>
      <c r="AG12473" s="104"/>
      <c r="AK12473" s="104"/>
      <c r="AL12473" s="104"/>
      <c r="AO12473" s="104"/>
      <c r="AP12473" s="104"/>
    </row>
    <row r="12474" spans="21:42" ht="15" customHeight="1" x14ac:dyDescent="0.25">
      <c r="U12474" s="104"/>
      <c r="AB12474" s="104"/>
      <c r="AC12474" s="104"/>
      <c r="AF12474" s="104"/>
      <c r="AG12474" s="104"/>
      <c r="AK12474" s="104"/>
      <c r="AL12474" s="104"/>
      <c r="AO12474" s="104"/>
      <c r="AP12474" s="104"/>
    </row>
    <row r="12475" spans="21:42" ht="15" customHeight="1" x14ac:dyDescent="0.25">
      <c r="U12475" s="104"/>
      <c r="AB12475" s="104"/>
      <c r="AC12475" s="104"/>
      <c r="AF12475" s="104"/>
      <c r="AG12475" s="104"/>
      <c r="AK12475" s="104"/>
      <c r="AL12475" s="104"/>
      <c r="AO12475" s="104"/>
      <c r="AP12475" s="104"/>
    </row>
    <row r="12476" spans="21:42" ht="15" customHeight="1" x14ac:dyDescent="0.25">
      <c r="U12476" s="104"/>
      <c r="AB12476" s="104"/>
      <c r="AC12476" s="104"/>
      <c r="AF12476" s="104"/>
      <c r="AG12476" s="104"/>
      <c r="AK12476" s="104"/>
      <c r="AL12476" s="104"/>
      <c r="AO12476" s="104"/>
      <c r="AP12476" s="104"/>
    </row>
    <row r="12477" spans="21:42" ht="15" customHeight="1" x14ac:dyDescent="0.25">
      <c r="U12477" s="104"/>
      <c r="AB12477" s="104"/>
      <c r="AC12477" s="104"/>
      <c r="AF12477" s="104"/>
      <c r="AG12477" s="104"/>
      <c r="AK12477" s="104"/>
      <c r="AL12477" s="104"/>
      <c r="AO12477" s="104"/>
      <c r="AP12477" s="104"/>
    </row>
    <row r="12478" spans="21:42" ht="15" customHeight="1" x14ac:dyDescent="0.25">
      <c r="U12478" s="104"/>
      <c r="AB12478" s="104"/>
      <c r="AC12478" s="104"/>
      <c r="AF12478" s="104"/>
      <c r="AG12478" s="104"/>
      <c r="AK12478" s="104"/>
      <c r="AL12478" s="104"/>
      <c r="AO12478" s="104"/>
      <c r="AP12478" s="104"/>
    </row>
    <row r="12479" spans="21:42" ht="15" customHeight="1" x14ac:dyDescent="0.25">
      <c r="U12479" s="104"/>
      <c r="AB12479" s="104"/>
      <c r="AC12479" s="104"/>
      <c r="AF12479" s="104"/>
      <c r="AG12479" s="104"/>
      <c r="AK12479" s="104"/>
      <c r="AL12479" s="104"/>
      <c r="AO12479" s="104"/>
      <c r="AP12479" s="104"/>
    </row>
    <row r="12480" spans="21:42" ht="15" customHeight="1" x14ac:dyDescent="0.25">
      <c r="U12480" s="104"/>
      <c r="AB12480" s="104"/>
      <c r="AC12480" s="104"/>
      <c r="AF12480" s="104"/>
      <c r="AG12480" s="104"/>
      <c r="AK12480" s="104"/>
      <c r="AL12480" s="104"/>
      <c r="AO12480" s="104"/>
      <c r="AP12480" s="104"/>
    </row>
    <row r="12481" spans="21:42" ht="15" customHeight="1" x14ac:dyDescent="0.25">
      <c r="U12481" s="104"/>
      <c r="AB12481" s="104"/>
      <c r="AC12481" s="104"/>
      <c r="AF12481" s="104"/>
      <c r="AG12481" s="104"/>
      <c r="AK12481" s="104"/>
      <c r="AL12481" s="104"/>
      <c r="AO12481" s="104"/>
      <c r="AP12481" s="104"/>
    </row>
    <row r="12482" spans="21:42" ht="15" customHeight="1" x14ac:dyDescent="0.25">
      <c r="U12482" s="104"/>
      <c r="AB12482" s="104"/>
      <c r="AC12482" s="104"/>
      <c r="AF12482" s="104"/>
      <c r="AG12482" s="104"/>
      <c r="AK12482" s="104"/>
      <c r="AL12482" s="104"/>
      <c r="AO12482" s="104"/>
      <c r="AP12482" s="104"/>
    </row>
    <row r="12483" spans="21:42" ht="15" customHeight="1" x14ac:dyDescent="0.25">
      <c r="U12483" s="104"/>
      <c r="AB12483" s="104"/>
      <c r="AC12483" s="104"/>
      <c r="AF12483" s="104"/>
      <c r="AG12483" s="104"/>
      <c r="AK12483" s="104"/>
      <c r="AL12483" s="104"/>
      <c r="AO12483" s="104"/>
      <c r="AP12483" s="104"/>
    </row>
    <row r="12484" spans="21:42" ht="15" customHeight="1" x14ac:dyDescent="0.25">
      <c r="U12484" s="104"/>
      <c r="AB12484" s="104"/>
      <c r="AC12484" s="104"/>
      <c r="AF12484" s="104"/>
      <c r="AG12484" s="104"/>
      <c r="AK12484" s="104"/>
      <c r="AL12484" s="104"/>
      <c r="AO12484" s="104"/>
      <c r="AP12484" s="104"/>
    </row>
    <row r="12485" spans="21:42" ht="15" customHeight="1" x14ac:dyDescent="0.25">
      <c r="U12485" s="104"/>
      <c r="AB12485" s="104"/>
      <c r="AC12485" s="104"/>
      <c r="AF12485" s="104"/>
      <c r="AG12485" s="104"/>
      <c r="AK12485" s="104"/>
      <c r="AL12485" s="104"/>
      <c r="AO12485" s="104"/>
      <c r="AP12485" s="104"/>
    </row>
    <row r="12486" spans="21:42" ht="15" customHeight="1" x14ac:dyDescent="0.25">
      <c r="U12486" s="104"/>
      <c r="AB12486" s="104"/>
      <c r="AC12486" s="104"/>
      <c r="AF12486" s="104"/>
      <c r="AG12486" s="104"/>
      <c r="AK12486" s="104"/>
      <c r="AL12486" s="104"/>
      <c r="AO12486" s="104"/>
      <c r="AP12486" s="104"/>
    </row>
    <row r="12487" spans="21:42" ht="15" customHeight="1" x14ac:dyDescent="0.25">
      <c r="U12487" s="104"/>
      <c r="AB12487" s="104"/>
      <c r="AC12487" s="104"/>
      <c r="AF12487" s="104"/>
      <c r="AG12487" s="104"/>
      <c r="AK12487" s="104"/>
      <c r="AL12487" s="104"/>
      <c r="AO12487" s="104"/>
      <c r="AP12487" s="104"/>
    </row>
    <row r="12488" spans="21:42" ht="15" customHeight="1" x14ac:dyDescent="0.25">
      <c r="U12488" s="104"/>
      <c r="AB12488" s="104"/>
      <c r="AC12488" s="104"/>
      <c r="AF12488" s="104"/>
      <c r="AG12488" s="104"/>
      <c r="AK12488" s="104"/>
      <c r="AL12488" s="104"/>
      <c r="AO12488" s="104"/>
      <c r="AP12488" s="104"/>
    </row>
    <row r="12489" spans="21:42" ht="15" customHeight="1" x14ac:dyDescent="0.25">
      <c r="U12489" s="104"/>
      <c r="AB12489" s="104"/>
      <c r="AC12489" s="104"/>
      <c r="AF12489" s="104"/>
      <c r="AG12489" s="104"/>
      <c r="AK12489" s="104"/>
      <c r="AL12489" s="104"/>
      <c r="AO12489" s="104"/>
      <c r="AP12489" s="104"/>
    </row>
    <row r="12490" spans="21:42" ht="15" customHeight="1" x14ac:dyDescent="0.25">
      <c r="U12490" s="104"/>
      <c r="AB12490" s="104"/>
      <c r="AC12490" s="104"/>
      <c r="AF12490" s="104"/>
      <c r="AG12490" s="104"/>
      <c r="AK12490" s="104"/>
      <c r="AL12490" s="104"/>
      <c r="AO12490" s="104"/>
      <c r="AP12490" s="104"/>
    </row>
    <row r="12491" spans="21:42" ht="15" customHeight="1" x14ac:dyDescent="0.25">
      <c r="U12491" s="104"/>
      <c r="AB12491" s="104"/>
      <c r="AC12491" s="104"/>
      <c r="AF12491" s="104"/>
      <c r="AG12491" s="104"/>
      <c r="AK12491" s="104"/>
      <c r="AL12491" s="104"/>
      <c r="AO12491" s="104"/>
      <c r="AP12491" s="104"/>
    </row>
    <row r="12492" spans="21:42" ht="15" customHeight="1" x14ac:dyDescent="0.25">
      <c r="U12492" s="104"/>
      <c r="AB12492" s="104"/>
      <c r="AC12492" s="104"/>
      <c r="AF12492" s="104"/>
      <c r="AG12492" s="104"/>
      <c r="AK12492" s="104"/>
      <c r="AL12492" s="104"/>
      <c r="AO12492" s="104"/>
      <c r="AP12492" s="104"/>
    </row>
    <row r="12493" spans="21:42" ht="15" customHeight="1" x14ac:dyDescent="0.25">
      <c r="U12493" s="104"/>
      <c r="AB12493" s="104"/>
      <c r="AC12493" s="104"/>
      <c r="AF12493" s="104"/>
      <c r="AG12493" s="104"/>
      <c r="AK12493" s="104"/>
      <c r="AL12493" s="104"/>
      <c r="AO12493" s="104"/>
      <c r="AP12493" s="104"/>
    </row>
    <row r="12494" spans="21:42" ht="15" customHeight="1" x14ac:dyDescent="0.25">
      <c r="U12494" s="104"/>
      <c r="AB12494" s="104"/>
      <c r="AC12494" s="104"/>
      <c r="AF12494" s="104"/>
      <c r="AG12494" s="104"/>
      <c r="AK12494" s="104"/>
      <c r="AL12494" s="104"/>
      <c r="AO12494" s="104"/>
      <c r="AP12494" s="104"/>
    </row>
    <row r="12495" spans="21:42" ht="15" customHeight="1" x14ac:dyDescent="0.25">
      <c r="U12495" s="104"/>
      <c r="AB12495" s="104"/>
      <c r="AC12495" s="104"/>
      <c r="AF12495" s="104"/>
      <c r="AG12495" s="104"/>
      <c r="AK12495" s="104"/>
      <c r="AL12495" s="104"/>
      <c r="AO12495" s="104"/>
      <c r="AP12495" s="104"/>
    </row>
    <row r="12496" spans="21:42" ht="15" customHeight="1" x14ac:dyDescent="0.25">
      <c r="U12496" s="104"/>
      <c r="AB12496" s="104"/>
      <c r="AC12496" s="104"/>
      <c r="AF12496" s="104"/>
      <c r="AG12496" s="104"/>
      <c r="AK12496" s="104"/>
      <c r="AL12496" s="104"/>
      <c r="AO12496" s="104"/>
      <c r="AP12496" s="104"/>
    </row>
    <row r="12497" spans="21:42" ht="15" customHeight="1" x14ac:dyDescent="0.25">
      <c r="U12497" s="104"/>
      <c r="AB12497" s="104"/>
      <c r="AC12497" s="104"/>
      <c r="AF12497" s="104"/>
      <c r="AG12497" s="104"/>
      <c r="AK12497" s="104"/>
      <c r="AL12497" s="104"/>
      <c r="AO12497" s="104"/>
      <c r="AP12497" s="104"/>
    </row>
    <row r="12498" spans="21:42" ht="15" customHeight="1" x14ac:dyDescent="0.25">
      <c r="U12498" s="104"/>
      <c r="AB12498" s="104"/>
      <c r="AC12498" s="104"/>
      <c r="AF12498" s="104"/>
      <c r="AG12498" s="104"/>
      <c r="AK12498" s="104"/>
      <c r="AL12498" s="104"/>
      <c r="AO12498" s="104"/>
      <c r="AP12498" s="104"/>
    </row>
    <row r="12499" spans="21:42" ht="15" customHeight="1" x14ac:dyDescent="0.25">
      <c r="U12499" s="104"/>
      <c r="AB12499" s="104"/>
      <c r="AC12499" s="104"/>
      <c r="AF12499" s="104"/>
      <c r="AG12499" s="104"/>
      <c r="AK12499" s="104"/>
      <c r="AL12499" s="104"/>
      <c r="AO12499" s="104"/>
      <c r="AP12499" s="104"/>
    </row>
    <row r="12500" spans="21:42" ht="15" customHeight="1" x14ac:dyDescent="0.25">
      <c r="U12500" s="104"/>
      <c r="AB12500" s="104"/>
      <c r="AC12500" s="104"/>
      <c r="AF12500" s="104"/>
      <c r="AG12500" s="104"/>
      <c r="AK12500" s="104"/>
      <c r="AL12500" s="104"/>
      <c r="AO12500" s="104"/>
      <c r="AP12500" s="104"/>
    </row>
    <row r="12501" spans="21:42" ht="15" customHeight="1" x14ac:dyDescent="0.25">
      <c r="U12501" s="104"/>
      <c r="AB12501" s="104"/>
      <c r="AC12501" s="104"/>
      <c r="AF12501" s="104"/>
      <c r="AG12501" s="104"/>
      <c r="AK12501" s="104"/>
      <c r="AL12501" s="104"/>
      <c r="AO12501" s="104"/>
      <c r="AP12501" s="104"/>
    </row>
    <row r="12502" spans="21:42" ht="15" customHeight="1" x14ac:dyDescent="0.25">
      <c r="U12502" s="104"/>
      <c r="AB12502" s="104"/>
      <c r="AC12502" s="104"/>
      <c r="AF12502" s="104"/>
      <c r="AG12502" s="104"/>
      <c r="AK12502" s="104"/>
      <c r="AL12502" s="104"/>
      <c r="AO12502" s="104"/>
      <c r="AP12502" s="104"/>
    </row>
    <row r="12503" spans="21:42" ht="15" customHeight="1" x14ac:dyDescent="0.25">
      <c r="U12503" s="104"/>
      <c r="AB12503" s="104"/>
      <c r="AC12503" s="104"/>
      <c r="AF12503" s="104"/>
      <c r="AG12503" s="104"/>
      <c r="AK12503" s="104"/>
      <c r="AL12503" s="104"/>
      <c r="AO12503" s="104"/>
      <c r="AP12503" s="104"/>
    </row>
    <row r="12504" spans="21:42" ht="15" customHeight="1" x14ac:dyDescent="0.25">
      <c r="U12504" s="104"/>
      <c r="AB12504" s="104"/>
      <c r="AC12504" s="104"/>
      <c r="AF12504" s="104"/>
      <c r="AG12504" s="104"/>
      <c r="AK12504" s="104"/>
      <c r="AL12504" s="104"/>
      <c r="AO12504" s="104"/>
      <c r="AP12504" s="104"/>
    </row>
    <row r="12505" spans="21:42" ht="15" customHeight="1" x14ac:dyDescent="0.25">
      <c r="U12505" s="104"/>
      <c r="AB12505" s="104"/>
      <c r="AC12505" s="104"/>
      <c r="AF12505" s="104"/>
      <c r="AG12505" s="104"/>
      <c r="AK12505" s="104"/>
      <c r="AL12505" s="104"/>
      <c r="AO12505" s="104"/>
      <c r="AP12505" s="104"/>
    </row>
    <row r="12506" spans="21:42" ht="15" customHeight="1" x14ac:dyDescent="0.25">
      <c r="U12506" s="104"/>
      <c r="AB12506" s="104"/>
      <c r="AC12506" s="104"/>
      <c r="AF12506" s="104"/>
      <c r="AG12506" s="104"/>
      <c r="AK12506" s="104"/>
      <c r="AL12506" s="104"/>
      <c r="AO12506" s="104"/>
      <c r="AP12506" s="104"/>
    </row>
    <row r="12507" spans="21:42" ht="15" customHeight="1" x14ac:dyDescent="0.25">
      <c r="U12507" s="104"/>
      <c r="AB12507" s="104"/>
      <c r="AC12507" s="104"/>
      <c r="AF12507" s="104"/>
      <c r="AG12507" s="104"/>
      <c r="AK12507" s="104"/>
      <c r="AL12507" s="104"/>
      <c r="AO12507" s="104"/>
      <c r="AP12507" s="104"/>
    </row>
    <row r="12508" spans="21:42" ht="15" customHeight="1" x14ac:dyDescent="0.25">
      <c r="U12508" s="104"/>
      <c r="AB12508" s="104"/>
      <c r="AC12508" s="104"/>
      <c r="AF12508" s="104"/>
      <c r="AG12508" s="104"/>
      <c r="AK12508" s="104"/>
      <c r="AL12508" s="104"/>
      <c r="AO12508" s="104"/>
      <c r="AP12508" s="104"/>
    </row>
    <row r="12509" spans="21:42" ht="15" customHeight="1" x14ac:dyDescent="0.25">
      <c r="U12509" s="104"/>
      <c r="AB12509" s="104"/>
      <c r="AC12509" s="104"/>
      <c r="AF12509" s="104"/>
      <c r="AG12509" s="104"/>
      <c r="AK12509" s="104"/>
      <c r="AL12509" s="104"/>
      <c r="AO12509" s="104"/>
      <c r="AP12509" s="104"/>
    </row>
    <row r="12510" spans="21:42" ht="15" customHeight="1" x14ac:dyDescent="0.25">
      <c r="U12510" s="104"/>
      <c r="AB12510" s="104"/>
      <c r="AC12510" s="104"/>
      <c r="AF12510" s="104"/>
      <c r="AG12510" s="104"/>
      <c r="AK12510" s="104"/>
      <c r="AL12510" s="104"/>
      <c r="AO12510" s="104"/>
      <c r="AP12510" s="104"/>
    </row>
    <row r="12511" spans="21:42" ht="15" customHeight="1" x14ac:dyDescent="0.25">
      <c r="U12511" s="104"/>
      <c r="AB12511" s="104"/>
      <c r="AC12511" s="104"/>
      <c r="AF12511" s="104"/>
      <c r="AG12511" s="104"/>
      <c r="AK12511" s="104"/>
      <c r="AL12511" s="104"/>
      <c r="AO12511" s="104"/>
      <c r="AP12511" s="104"/>
    </row>
    <row r="12512" spans="21:42" ht="15" customHeight="1" x14ac:dyDescent="0.25">
      <c r="U12512" s="104"/>
      <c r="AB12512" s="104"/>
      <c r="AC12512" s="104"/>
      <c r="AF12512" s="104"/>
      <c r="AG12512" s="104"/>
      <c r="AK12512" s="104"/>
      <c r="AL12512" s="104"/>
      <c r="AO12512" s="104"/>
      <c r="AP12512" s="104"/>
    </row>
    <row r="12513" spans="21:42" ht="15" customHeight="1" x14ac:dyDescent="0.25">
      <c r="U12513" s="104"/>
      <c r="AB12513" s="104"/>
      <c r="AC12513" s="104"/>
      <c r="AF12513" s="104"/>
      <c r="AG12513" s="104"/>
      <c r="AK12513" s="104"/>
      <c r="AL12513" s="104"/>
      <c r="AO12513" s="104"/>
      <c r="AP12513" s="104"/>
    </row>
    <row r="12514" spans="21:42" ht="15" customHeight="1" x14ac:dyDescent="0.25">
      <c r="U12514" s="104"/>
      <c r="AB12514" s="104"/>
      <c r="AC12514" s="104"/>
      <c r="AF12514" s="104"/>
      <c r="AG12514" s="104"/>
      <c r="AK12514" s="104"/>
      <c r="AL12514" s="104"/>
      <c r="AO12514" s="104"/>
      <c r="AP12514" s="104"/>
    </row>
    <row r="12515" spans="21:42" ht="15" customHeight="1" x14ac:dyDescent="0.25">
      <c r="U12515" s="104"/>
      <c r="AB12515" s="104"/>
      <c r="AC12515" s="104"/>
      <c r="AF12515" s="104"/>
      <c r="AG12515" s="104"/>
      <c r="AK12515" s="104"/>
      <c r="AL12515" s="104"/>
      <c r="AO12515" s="104"/>
      <c r="AP12515" s="104"/>
    </row>
    <row r="12516" spans="21:42" ht="15" customHeight="1" x14ac:dyDescent="0.25">
      <c r="U12516" s="104"/>
      <c r="AB12516" s="104"/>
      <c r="AC12516" s="104"/>
      <c r="AF12516" s="104"/>
      <c r="AG12516" s="104"/>
      <c r="AK12516" s="104"/>
      <c r="AL12516" s="104"/>
      <c r="AO12516" s="104"/>
      <c r="AP12516" s="104"/>
    </row>
    <row r="12517" spans="21:42" ht="15" customHeight="1" x14ac:dyDescent="0.25">
      <c r="U12517" s="104"/>
      <c r="AB12517" s="104"/>
      <c r="AC12517" s="104"/>
      <c r="AF12517" s="104"/>
      <c r="AG12517" s="104"/>
      <c r="AK12517" s="104"/>
      <c r="AL12517" s="104"/>
      <c r="AO12517" s="104"/>
      <c r="AP12517" s="104"/>
    </row>
    <row r="12518" spans="21:42" ht="15" customHeight="1" x14ac:dyDescent="0.25">
      <c r="U12518" s="104"/>
      <c r="AB12518" s="104"/>
      <c r="AC12518" s="104"/>
      <c r="AF12518" s="104"/>
      <c r="AG12518" s="104"/>
      <c r="AK12518" s="104"/>
      <c r="AL12518" s="104"/>
      <c r="AO12518" s="104"/>
      <c r="AP12518" s="104"/>
    </row>
    <row r="12519" spans="21:42" ht="15" customHeight="1" x14ac:dyDescent="0.25">
      <c r="U12519" s="104"/>
      <c r="AB12519" s="104"/>
      <c r="AC12519" s="104"/>
      <c r="AF12519" s="104"/>
      <c r="AG12519" s="104"/>
      <c r="AK12519" s="104"/>
      <c r="AL12519" s="104"/>
      <c r="AO12519" s="104"/>
      <c r="AP12519" s="104"/>
    </row>
    <row r="12520" spans="21:42" ht="15" customHeight="1" x14ac:dyDescent="0.25">
      <c r="U12520" s="104"/>
      <c r="AB12520" s="104"/>
      <c r="AC12520" s="104"/>
      <c r="AF12520" s="104"/>
      <c r="AG12520" s="104"/>
      <c r="AK12520" s="104"/>
      <c r="AL12520" s="104"/>
      <c r="AO12520" s="104"/>
      <c r="AP12520" s="104"/>
    </row>
    <row r="12521" spans="21:42" ht="15" customHeight="1" x14ac:dyDescent="0.25">
      <c r="U12521" s="104"/>
      <c r="AB12521" s="104"/>
      <c r="AC12521" s="104"/>
      <c r="AF12521" s="104"/>
      <c r="AG12521" s="104"/>
      <c r="AK12521" s="104"/>
      <c r="AL12521" s="104"/>
      <c r="AO12521" s="104"/>
      <c r="AP12521" s="104"/>
    </row>
    <row r="12522" spans="21:42" ht="15" customHeight="1" x14ac:dyDescent="0.25">
      <c r="U12522" s="104"/>
      <c r="AB12522" s="104"/>
      <c r="AC12522" s="104"/>
      <c r="AF12522" s="104"/>
      <c r="AG12522" s="104"/>
      <c r="AK12522" s="104"/>
      <c r="AL12522" s="104"/>
      <c r="AO12522" s="104"/>
      <c r="AP12522" s="104"/>
    </row>
    <row r="12523" spans="21:42" ht="15" customHeight="1" x14ac:dyDescent="0.25">
      <c r="U12523" s="104"/>
      <c r="AB12523" s="104"/>
      <c r="AC12523" s="104"/>
      <c r="AF12523" s="104"/>
      <c r="AG12523" s="104"/>
      <c r="AK12523" s="104"/>
      <c r="AL12523" s="104"/>
      <c r="AO12523" s="104"/>
      <c r="AP12523" s="104"/>
    </row>
    <row r="12524" spans="21:42" ht="15" customHeight="1" x14ac:dyDescent="0.25">
      <c r="U12524" s="104"/>
      <c r="AB12524" s="104"/>
      <c r="AC12524" s="104"/>
      <c r="AF12524" s="104"/>
      <c r="AG12524" s="104"/>
      <c r="AK12524" s="104"/>
      <c r="AL12524" s="104"/>
      <c r="AO12524" s="104"/>
      <c r="AP12524" s="104"/>
    </row>
    <row r="12525" spans="21:42" ht="15" customHeight="1" x14ac:dyDescent="0.25">
      <c r="U12525" s="104"/>
      <c r="AB12525" s="104"/>
      <c r="AC12525" s="104"/>
      <c r="AF12525" s="104"/>
      <c r="AG12525" s="104"/>
      <c r="AK12525" s="104"/>
      <c r="AL12525" s="104"/>
      <c r="AO12525" s="104"/>
      <c r="AP12525" s="104"/>
    </row>
    <row r="12526" spans="21:42" ht="15" customHeight="1" x14ac:dyDescent="0.25">
      <c r="U12526" s="104"/>
      <c r="AB12526" s="104"/>
      <c r="AC12526" s="104"/>
      <c r="AF12526" s="104"/>
      <c r="AG12526" s="104"/>
      <c r="AK12526" s="104"/>
      <c r="AL12526" s="104"/>
      <c r="AO12526" s="104"/>
      <c r="AP12526" s="104"/>
    </row>
    <row r="12527" spans="21:42" ht="15" customHeight="1" x14ac:dyDescent="0.25">
      <c r="U12527" s="104"/>
      <c r="AB12527" s="104"/>
      <c r="AC12527" s="104"/>
      <c r="AF12527" s="104"/>
      <c r="AG12527" s="104"/>
      <c r="AK12527" s="104"/>
      <c r="AL12527" s="104"/>
      <c r="AO12527" s="104"/>
      <c r="AP12527" s="104"/>
    </row>
    <row r="12528" spans="21:42" ht="15" customHeight="1" x14ac:dyDescent="0.25">
      <c r="U12528" s="104"/>
      <c r="AB12528" s="104"/>
      <c r="AC12528" s="104"/>
      <c r="AF12528" s="104"/>
      <c r="AG12528" s="104"/>
      <c r="AK12528" s="104"/>
      <c r="AL12528" s="104"/>
      <c r="AO12528" s="104"/>
      <c r="AP12528" s="104"/>
    </row>
    <row r="12529" spans="21:42" ht="15" customHeight="1" x14ac:dyDescent="0.25">
      <c r="U12529" s="104"/>
      <c r="AB12529" s="104"/>
      <c r="AC12529" s="104"/>
      <c r="AF12529" s="104"/>
      <c r="AG12529" s="104"/>
      <c r="AK12529" s="104"/>
      <c r="AL12529" s="104"/>
      <c r="AO12529" s="104"/>
      <c r="AP12529" s="104"/>
    </row>
    <row r="12530" spans="21:42" ht="15" customHeight="1" x14ac:dyDescent="0.25">
      <c r="U12530" s="104"/>
      <c r="AB12530" s="104"/>
      <c r="AC12530" s="104"/>
      <c r="AF12530" s="104"/>
      <c r="AG12530" s="104"/>
      <c r="AK12530" s="104"/>
      <c r="AL12530" s="104"/>
      <c r="AO12530" s="104"/>
      <c r="AP12530" s="104"/>
    </row>
    <row r="12531" spans="21:42" ht="15" customHeight="1" x14ac:dyDescent="0.25">
      <c r="U12531" s="104"/>
      <c r="AB12531" s="104"/>
      <c r="AC12531" s="104"/>
      <c r="AF12531" s="104"/>
      <c r="AG12531" s="104"/>
      <c r="AK12531" s="104"/>
      <c r="AL12531" s="104"/>
      <c r="AO12531" s="104"/>
      <c r="AP12531" s="104"/>
    </row>
    <row r="12532" spans="21:42" ht="15" customHeight="1" x14ac:dyDescent="0.25">
      <c r="U12532" s="104"/>
      <c r="AB12532" s="104"/>
      <c r="AC12532" s="104"/>
      <c r="AF12532" s="104"/>
      <c r="AG12532" s="104"/>
      <c r="AK12532" s="104"/>
      <c r="AL12532" s="104"/>
      <c r="AO12532" s="104"/>
      <c r="AP12532" s="104"/>
    </row>
    <row r="12533" spans="21:42" ht="15" customHeight="1" x14ac:dyDescent="0.25">
      <c r="U12533" s="104"/>
      <c r="AB12533" s="104"/>
      <c r="AC12533" s="104"/>
      <c r="AF12533" s="104"/>
      <c r="AG12533" s="104"/>
      <c r="AK12533" s="104"/>
      <c r="AL12533" s="104"/>
      <c r="AO12533" s="104"/>
      <c r="AP12533" s="104"/>
    </row>
    <row r="12534" spans="21:42" ht="15" customHeight="1" x14ac:dyDescent="0.25">
      <c r="U12534" s="104"/>
      <c r="AB12534" s="104"/>
      <c r="AC12534" s="104"/>
      <c r="AF12534" s="104"/>
      <c r="AG12534" s="104"/>
      <c r="AK12534" s="104"/>
      <c r="AL12534" s="104"/>
      <c r="AO12534" s="104"/>
      <c r="AP12534" s="104"/>
    </row>
    <row r="12535" spans="21:42" ht="15" customHeight="1" x14ac:dyDescent="0.25">
      <c r="U12535" s="104"/>
      <c r="AB12535" s="104"/>
      <c r="AC12535" s="104"/>
      <c r="AF12535" s="104"/>
      <c r="AG12535" s="104"/>
      <c r="AK12535" s="104"/>
      <c r="AL12535" s="104"/>
      <c r="AO12535" s="104"/>
      <c r="AP12535" s="104"/>
    </row>
    <row r="12536" spans="21:42" ht="15" customHeight="1" x14ac:dyDescent="0.25">
      <c r="U12536" s="104"/>
      <c r="AB12536" s="104"/>
      <c r="AC12536" s="104"/>
      <c r="AF12536" s="104"/>
      <c r="AG12536" s="104"/>
      <c r="AK12536" s="104"/>
      <c r="AL12536" s="104"/>
      <c r="AO12536" s="104"/>
      <c r="AP12536" s="104"/>
    </row>
    <row r="12537" spans="21:42" ht="15" customHeight="1" x14ac:dyDescent="0.25">
      <c r="U12537" s="104"/>
      <c r="AB12537" s="104"/>
      <c r="AC12537" s="104"/>
      <c r="AF12537" s="104"/>
      <c r="AG12537" s="104"/>
      <c r="AK12537" s="104"/>
      <c r="AL12537" s="104"/>
      <c r="AO12537" s="104"/>
      <c r="AP12537" s="104"/>
    </row>
    <row r="12538" spans="21:42" ht="15" customHeight="1" x14ac:dyDescent="0.25">
      <c r="U12538" s="104"/>
      <c r="AB12538" s="104"/>
      <c r="AC12538" s="104"/>
      <c r="AF12538" s="104"/>
      <c r="AG12538" s="104"/>
      <c r="AK12538" s="104"/>
      <c r="AL12538" s="104"/>
      <c r="AO12538" s="104"/>
      <c r="AP12538" s="104"/>
    </row>
    <row r="12539" spans="21:42" ht="15" customHeight="1" x14ac:dyDescent="0.25">
      <c r="U12539" s="104"/>
      <c r="AB12539" s="104"/>
      <c r="AC12539" s="104"/>
      <c r="AF12539" s="104"/>
      <c r="AG12539" s="104"/>
      <c r="AK12539" s="104"/>
      <c r="AL12539" s="104"/>
      <c r="AO12539" s="104"/>
      <c r="AP12539" s="104"/>
    </row>
    <row r="12540" spans="21:42" ht="15" customHeight="1" x14ac:dyDescent="0.25">
      <c r="U12540" s="104"/>
      <c r="AB12540" s="104"/>
      <c r="AC12540" s="104"/>
      <c r="AF12540" s="104"/>
      <c r="AG12540" s="104"/>
      <c r="AK12540" s="104"/>
      <c r="AL12540" s="104"/>
      <c r="AO12540" s="104"/>
      <c r="AP12540" s="104"/>
    </row>
    <row r="12541" spans="21:42" ht="15" customHeight="1" x14ac:dyDescent="0.25">
      <c r="U12541" s="104"/>
      <c r="AB12541" s="104"/>
      <c r="AC12541" s="104"/>
      <c r="AF12541" s="104"/>
      <c r="AG12541" s="104"/>
      <c r="AK12541" s="104"/>
      <c r="AL12541" s="104"/>
      <c r="AO12541" s="104"/>
      <c r="AP12541" s="104"/>
    </row>
    <row r="12542" spans="21:42" ht="15" customHeight="1" x14ac:dyDescent="0.25">
      <c r="U12542" s="104"/>
      <c r="AB12542" s="104"/>
      <c r="AC12542" s="104"/>
      <c r="AF12542" s="104"/>
      <c r="AG12542" s="104"/>
      <c r="AK12542" s="104"/>
      <c r="AL12542" s="104"/>
      <c r="AO12542" s="104"/>
      <c r="AP12542" s="104"/>
    </row>
    <row r="12543" spans="21:42" ht="15" customHeight="1" x14ac:dyDescent="0.25">
      <c r="U12543" s="104"/>
      <c r="AB12543" s="104"/>
      <c r="AC12543" s="104"/>
      <c r="AF12543" s="104"/>
      <c r="AG12543" s="104"/>
      <c r="AK12543" s="104"/>
      <c r="AL12543" s="104"/>
      <c r="AO12543" s="104"/>
      <c r="AP12543" s="104"/>
    </row>
    <row r="12544" spans="21:42" ht="15" customHeight="1" x14ac:dyDescent="0.25">
      <c r="U12544" s="104"/>
      <c r="AB12544" s="104"/>
      <c r="AC12544" s="104"/>
      <c r="AF12544" s="104"/>
      <c r="AG12544" s="104"/>
      <c r="AK12544" s="104"/>
      <c r="AL12544" s="104"/>
      <c r="AO12544" s="104"/>
      <c r="AP12544" s="104"/>
    </row>
    <row r="12545" spans="21:42" ht="15" customHeight="1" x14ac:dyDescent="0.25">
      <c r="U12545" s="104"/>
      <c r="AB12545" s="104"/>
      <c r="AC12545" s="104"/>
      <c r="AF12545" s="104"/>
      <c r="AG12545" s="104"/>
      <c r="AK12545" s="104"/>
      <c r="AL12545" s="104"/>
      <c r="AO12545" s="104"/>
      <c r="AP12545" s="104"/>
    </row>
    <row r="12546" spans="21:42" ht="15" customHeight="1" x14ac:dyDescent="0.25">
      <c r="U12546" s="104"/>
      <c r="AB12546" s="104"/>
      <c r="AC12546" s="104"/>
      <c r="AF12546" s="104"/>
      <c r="AG12546" s="104"/>
      <c r="AK12546" s="104"/>
      <c r="AL12546" s="104"/>
      <c r="AO12546" s="104"/>
      <c r="AP12546" s="104"/>
    </row>
    <row r="12547" spans="21:42" ht="15" customHeight="1" x14ac:dyDescent="0.25">
      <c r="U12547" s="104"/>
      <c r="AB12547" s="104"/>
      <c r="AC12547" s="104"/>
      <c r="AF12547" s="104"/>
      <c r="AG12547" s="104"/>
      <c r="AK12547" s="104"/>
      <c r="AL12547" s="104"/>
      <c r="AO12547" s="104"/>
      <c r="AP12547" s="104"/>
    </row>
    <row r="12548" spans="21:42" ht="15" customHeight="1" x14ac:dyDescent="0.25">
      <c r="U12548" s="104"/>
      <c r="AB12548" s="104"/>
      <c r="AC12548" s="104"/>
      <c r="AF12548" s="104"/>
      <c r="AG12548" s="104"/>
      <c r="AK12548" s="104"/>
      <c r="AL12548" s="104"/>
      <c r="AO12548" s="104"/>
      <c r="AP12548" s="104"/>
    </row>
    <row r="12549" spans="21:42" ht="15" customHeight="1" x14ac:dyDescent="0.25">
      <c r="U12549" s="104"/>
      <c r="AB12549" s="104"/>
      <c r="AC12549" s="104"/>
      <c r="AF12549" s="104"/>
      <c r="AG12549" s="104"/>
      <c r="AK12549" s="104"/>
      <c r="AL12549" s="104"/>
      <c r="AO12549" s="104"/>
      <c r="AP12549" s="104"/>
    </row>
    <row r="12550" spans="21:42" ht="15" customHeight="1" x14ac:dyDescent="0.25">
      <c r="U12550" s="104"/>
      <c r="AB12550" s="104"/>
      <c r="AC12550" s="104"/>
      <c r="AF12550" s="104"/>
      <c r="AG12550" s="104"/>
      <c r="AK12550" s="104"/>
      <c r="AL12550" s="104"/>
      <c r="AO12550" s="104"/>
      <c r="AP12550" s="104"/>
    </row>
    <row r="12551" spans="21:42" ht="15" customHeight="1" x14ac:dyDescent="0.25">
      <c r="U12551" s="104"/>
      <c r="AB12551" s="104"/>
      <c r="AC12551" s="104"/>
      <c r="AF12551" s="104"/>
      <c r="AG12551" s="104"/>
      <c r="AK12551" s="104"/>
      <c r="AL12551" s="104"/>
      <c r="AO12551" s="104"/>
      <c r="AP12551" s="104"/>
    </row>
    <row r="12552" spans="21:42" ht="15" customHeight="1" x14ac:dyDescent="0.25">
      <c r="U12552" s="104"/>
      <c r="AB12552" s="104"/>
      <c r="AC12552" s="104"/>
      <c r="AF12552" s="104"/>
      <c r="AG12552" s="104"/>
      <c r="AK12552" s="104"/>
      <c r="AL12552" s="104"/>
      <c r="AO12552" s="104"/>
      <c r="AP12552" s="104"/>
    </row>
    <row r="12553" spans="21:42" ht="15" customHeight="1" x14ac:dyDescent="0.25">
      <c r="U12553" s="104"/>
      <c r="AB12553" s="104"/>
      <c r="AC12553" s="104"/>
      <c r="AF12553" s="104"/>
      <c r="AG12553" s="104"/>
      <c r="AK12553" s="104"/>
      <c r="AL12553" s="104"/>
      <c r="AO12553" s="104"/>
      <c r="AP12553" s="104"/>
    </row>
    <row r="12554" spans="21:42" ht="15" customHeight="1" x14ac:dyDescent="0.25">
      <c r="U12554" s="104"/>
      <c r="AB12554" s="104"/>
      <c r="AC12554" s="104"/>
      <c r="AF12554" s="104"/>
      <c r="AG12554" s="104"/>
      <c r="AK12554" s="104"/>
      <c r="AL12554" s="104"/>
      <c r="AO12554" s="104"/>
      <c r="AP12554" s="104"/>
    </row>
    <row r="12555" spans="21:42" ht="15" customHeight="1" x14ac:dyDescent="0.25">
      <c r="U12555" s="104"/>
      <c r="AB12555" s="104"/>
      <c r="AC12555" s="104"/>
      <c r="AF12555" s="104"/>
      <c r="AG12555" s="104"/>
      <c r="AK12555" s="104"/>
      <c r="AL12555" s="104"/>
      <c r="AO12555" s="104"/>
      <c r="AP12555" s="104"/>
    </row>
    <row r="12556" spans="21:42" ht="15" customHeight="1" x14ac:dyDescent="0.25">
      <c r="U12556" s="104"/>
      <c r="AB12556" s="104"/>
      <c r="AC12556" s="104"/>
      <c r="AF12556" s="104"/>
      <c r="AG12556" s="104"/>
      <c r="AK12556" s="104"/>
      <c r="AL12556" s="104"/>
      <c r="AO12556" s="104"/>
      <c r="AP12556" s="104"/>
    </row>
    <row r="12557" spans="21:42" ht="15" customHeight="1" x14ac:dyDescent="0.25">
      <c r="U12557" s="104"/>
      <c r="AB12557" s="104"/>
      <c r="AC12557" s="104"/>
      <c r="AF12557" s="104"/>
      <c r="AG12557" s="104"/>
      <c r="AK12557" s="104"/>
      <c r="AL12557" s="104"/>
      <c r="AO12557" s="104"/>
      <c r="AP12557" s="104"/>
    </row>
    <row r="12558" spans="21:42" ht="15" customHeight="1" x14ac:dyDescent="0.25">
      <c r="U12558" s="104"/>
      <c r="AB12558" s="104"/>
      <c r="AC12558" s="104"/>
      <c r="AF12558" s="104"/>
      <c r="AG12558" s="104"/>
      <c r="AK12558" s="104"/>
      <c r="AL12558" s="104"/>
      <c r="AO12558" s="104"/>
      <c r="AP12558" s="104"/>
    </row>
    <row r="12559" spans="21:42" ht="15" customHeight="1" x14ac:dyDescent="0.25">
      <c r="U12559" s="104"/>
      <c r="AB12559" s="104"/>
      <c r="AC12559" s="104"/>
      <c r="AF12559" s="104"/>
      <c r="AG12559" s="104"/>
      <c r="AK12559" s="104"/>
      <c r="AL12559" s="104"/>
      <c r="AO12559" s="104"/>
      <c r="AP12559" s="104"/>
    </row>
    <row r="12560" spans="21:42" ht="15" customHeight="1" x14ac:dyDescent="0.25">
      <c r="U12560" s="104"/>
      <c r="AB12560" s="104"/>
      <c r="AC12560" s="104"/>
      <c r="AF12560" s="104"/>
      <c r="AG12560" s="104"/>
      <c r="AK12560" s="104"/>
      <c r="AL12560" s="104"/>
      <c r="AO12560" s="104"/>
      <c r="AP12560" s="104"/>
    </row>
    <row r="12561" spans="21:42" ht="15" customHeight="1" x14ac:dyDescent="0.25">
      <c r="U12561" s="104"/>
      <c r="AB12561" s="104"/>
      <c r="AC12561" s="104"/>
      <c r="AF12561" s="104"/>
      <c r="AG12561" s="104"/>
      <c r="AK12561" s="104"/>
      <c r="AL12561" s="104"/>
      <c r="AO12561" s="104"/>
      <c r="AP12561" s="104"/>
    </row>
    <row r="12562" spans="21:42" ht="15" customHeight="1" x14ac:dyDescent="0.25">
      <c r="U12562" s="104"/>
      <c r="AB12562" s="104"/>
      <c r="AC12562" s="104"/>
      <c r="AF12562" s="104"/>
      <c r="AG12562" s="104"/>
      <c r="AK12562" s="104"/>
      <c r="AL12562" s="104"/>
      <c r="AO12562" s="104"/>
      <c r="AP12562" s="104"/>
    </row>
    <row r="12563" spans="21:42" ht="15" customHeight="1" x14ac:dyDescent="0.25">
      <c r="U12563" s="104"/>
      <c r="AB12563" s="104"/>
      <c r="AC12563" s="104"/>
      <c r="AF12563" s="104"/>
      <c r="AG12563" s="104"/>
      <c r="AK12563" s="104"/>
      <c r="AL12563" s="104"/>
      <c r="AO12563" s="104"/>
      <c r="AP12563" s="104"/>
    </row>
    <row r="12564" spans="21:42" ht="15" customHeight="1" x14ac:dyDescent="0.25">
      <c r="U12564" s="104"/>
      <c r="AB12564" s="104"/>
      <c r="AC12564" s="104"/>
      <c r="AF12564" s="104"/>
      <c r="AG12564" s="104"/>
      <c r="AK12564" s="104"/>
      <c r="AL12564" s="104"/>
      <c r="AO12564" s="104"/>
      <c r="AP12564" s="104"/>
    </row>
    <row r="12565" spans="21:42" ht="15" customHeight="1" x14ac:dyDescent="0.25">
      <c r="U12565" s="104"/>
      <c r="AB12565" s="104"/>
      <c r="AC12565" s="104"/>
      <c r="AF12565" s="104"/>
      <c r="AG12565" s="104"/>
      <c r="AK12565" s="104"/>
      <c r="AL12565" s="104"/>
      <c r="AO12565" s="104"/>
      <c r="AP12565" s="104"/>
    </row>
    <row r="12566" spans="21:42" ht="15" customHeight="1" x14ac:dyDescent="0.25">
      <c r="U12566" s="104"/>
      <c r="AB12566" s="104"/>
      <c r="AC12566" s="104"/>
      <c r="AF12566" s="104"/>
      <c r="AG12566" s="104"/>
      <c r="AK12566" s="104"/>
      <c r="AL12566" s="104"/>
      <c r="AO12566" s="104"/>
      <c r="AP12566" s="104"/>
    </row>
    <row r="12567" spans="21:42" ht="15" customHeight="1" x14ac:dyDescent="0.25">
      <c r="U12567" s="104"/>
      <c r="AB12567" s="104"/>
      <c r="AC12567" s="104"/>
      <c r="AF12567" s="104"/>
      <c r="AG12567" s="104"/>
      <c r="AK12567" s="104"/>
      <c r="AL12567" s="104"/>
      <c r="AO12567" s="104"/>
      <c r="AP12567" s="104"/>
    </row>
    <row r="12568" spans="21:42" ht="15" customHeight="1" x14ac:dyDescent="0.25">
      <c r="U12568" s="104"/>
      <c r="AB12568" s="104"/>
      <c r="AC12568" s="104"/>
      <c r="AF12568" s="104"/>
      <c r="AG12568" s="104"/>
      <c r="AK12568" s="104"/>
      <c r="AL12568" s="104"/>
      <c r="AO12568" s="104"/>
      <c r="AP12568" s="104"/>
    </row>
    <row r="12569" spans="21:42" ht="15" customHeight="1" x14ac:dyDescent="0.25">
      <c r="U12569" s="104"/>
      <c r="AB12569" s="104"/>
      <c r="AC12569" s="104"/>
      <c r="AF12569" s="104"/>
      <c r="AG12569" s="104"/>
      <c r="AK12569" s="104"/>
      <c r="AL12569" s="104"/>
      <c r="AO12569" s="104"/>
      <c r="AP12569" s="104"/>
    </row>
    <row r="12570" spans="21:42" ht="15" customHeight="1" x14ac:dyDescent="0.25">
      <c r="U12570" s="104"/>
      <c r="AB12570" s="104"/>
      <c r="AC12570" s="104"/>
      <c r="AF12570" s="104"/>
      <c r="AG12570" s="104"/>
      <c r="AK12570" s="104"/>
      <c r="AL12570" s="104"/>
      <c r="AO12570" s="104"/>
      <c r="AP12570" s="104"/>
    </row>
    <row r="12571" spans="21:42" ht="15" customHeight="1" x14ac:dyDescent="0.25">
      <c r="U12571" s="104"/>
      <c r="AB12571" s="104"/>
      <c r="AC12571" s="104"/>
      <c r="AF12571" s="104"/>
      <c r="AG12571" s="104"/>
      <c r="AK12571" s="104"/>
      <c r="AL12571" s="104"/>
      <c r="AO12571" s="104"/>
      <c r="AP12571" s="104"/>
    </row>
    <row r="12572" spans="21:42" ht="15" customHeight="1" x14ac:dyDescent="0.25">
      <c r="U12572" s="104"/>
      <c r="AB12572" s="104"/>
      <c r="AC12572" s="104"/>
      <c r="AF12572" s="104"/>
      <c r="AG12572" s="104"/>
      <c r="AK12572" s="104"/>
      <c r="AL12572" s="104"/>
      <c r="AO12572" s="104"/>
      <c r="AP12572" s="104"/>
    </row>
    <row r="12573" spans="21:42" ht="15" customHeight="1" x14ac:dyDescent="0.25">
      <c r="U12573" s="104"/>
      <c r="AB12573" s="104"/>
      <c r="AC12573" s="104"/>
      <c r="AF12573" s="104"/>
      <c r="AG12573" s="104"/>
      <c r="AK12573" s="104"/>
      <c r="AL12573" s="104"/>
      <c r="AO12573" s="104"/>
      <c r="AP12573" s="104"/>
    </row>
    <row r="12574" spans="21:42" ht="15" customHeight="1" x14ac:dyDescent="0.25">
      <c r="U12574" s="104"/>
      <c r="AB12574" s="104"/>
      <c r="AC12574" s="104"/>
      <c r="AF12574" s="104"/>
      <c r="AG12574" s="104"/>
      <c r="AK12574" s="104"/>
      <c r="AL12574" s="104"/>
      <c r="AO12574" s="104"/>
      <c r="AP12574" s="104"/>
    </row>
    <row r="12575" spans="21:42" ht="15" customHeight="1" x14ac:dyDescent="0.25">
      <c r="U12575" s="104"/>
      <c r="AB12575" s="104"/>
      <c r="AC12575" s="104"/>
      <c r="AF12575" s="104"/>
      <c r="AG12575" s="104"/>
      <c r="AK12575" s="104"/>
      <c r="AL12575" s="104"/>
      <c r="AO12575" s="104"/>
      <c r="AP12575" s="104"/>
    </row>
    <row r="12576" spans="21:42" ht="15" customHeight="1" x14ac:dyDescent="0.25">
      <c r="U12576" s="104"/>
      <c r="AB12576" s="104"/>
      <c r="AC12576" s="104"/>
      <c r="AF12576" s="104"/>
      <c r="AG12576" s="104"/>
      <c r="AK12576" s="104"/>
      <c r="AL12576" s="104"/>
      <c r="AO12576" s="104"/>
      <c r="AP12576" s="104"/>
    </row>
    <row r="12577" spans="21:42" ht="15" customHeight="1" x14ac:dyDescent="0.25">
      <c r="U12577" s="104"/>
      <c r="AB12577" s="104"/>
      <c r="AC12577" s="104"/>
      <c r="AF12577" s="104"/>
      <c r="AG12577" s="104"/>
      <c r="AK12577" s="104"/>
      <c r="AL12577" s="104"/>
      <c r="AO12577" s="104"/>
      <c r="AP12577" s="104"/>
    </row>
    <row r="12578" spans="21:42" ht="15" customHeight="1" x14ac:dyDescent="0.25">
      <c r="U12578" s="104"/>
      <c r="AB12578" s="104"/>
      <c r="AC12578" s="104"/>
      <c r="AF12578" s="104"/>
      <c r="AG12578" s="104"/>
      <c r="AK12578" s="104"/>
      <c r="AL12578" s="104"/>
      <c r="AO12578" s="104"/>
      <c r="AP12578" s="104"/>
    </row>
    <row r="12579" spans="21:42" ht="15" customHeight="1" x14ac:dyDescent="0.25">
      <c r="U12579" s="104"/>
      <c r="AB12579" s="104"/>
      <c r="AC12579" s="104"/>
      <c r="AF12579" s="104"/>
      <c r="AG12579" s="104"/>
      <c r="AK12579" s="104"/>
      <c r="AL12579" s="104"/>
      <c r="AO12579" s="104"/>
      <c r="AP12579" s="104"/>
    </row>
    <row r="12580" spans="21:42" ht="15" customHeight="1" x14ac:dyDescent="0.25">
      <c r="U12580" s="104"/>
      <c r="AB12580" s="104"/>
      <c r="AC12580" s="104"/>
      <c r="AF12580" s="104"/>
      <c r="AG12580" s="104"/>
      <c r="AK12580" s="104"/>
      <c r="AL12580" s="104"/>
      <c r="AO12580" s="104"/>
      <c r="AP12580" s="104"/>
    </row>
    <row r="12581" spans="21:42" ht="15" customHeight="1" x14ac:dyDescent="0.25">
      <c r="U12581" s="104"/>
      <c r="AB12581" s="104"/>
      <c r="AC12581" s="104"/>
      <c r="AF12581" s="104"/>
      <c r="AG12581" s="104"/>
      <c r="AK12581" s="104"/>
      <c r="AL12581" s="104"/>
      <c r="AO12581" s="104"/>
      <c r="AP12581" s="104"/>
    </row>
    <row r="12582" spans="21:42" ht="15" customHeight="1" x14ac:dyDescent="0.25">
      <c r="U12582" s="104"/>
      <c r="AB12582" s="104"/>
      <c r="AC12582" s="104"/>
      <c r="AF12582" s="104"/>
      <c r="AG12582" s="104"/>
      <c r="AK12582" s="104"/>
      <c r="AL12582" s="104"/>
      <c r="AO12582" s="104"/>
      <c r="AP12582" s="104"/>
    </row>
    <row r="12583" spans="21:42" ht="15" customHeight="1" x14ac:dyDescent="0.25">
      <c r="U12583" s="104"/>
      <c r="AB12583" s="104"/>
      <c r="AC12583" s="104"/>
      <c r="AF12583" s="104"/>
      <c r="AG12583" s="104"/>
      <c r="AK12583" s="104"/>
      <c r="AL12583" s="104"/>
      <c r="AO12583" s="104"/>
      <c r="AP12583" s="104"/>
    </row>
    <row r="12584" spans="21:42" ht="15" customHeight="1" x14ac:dyDescent="0.25">
      <c r="U12584" s="104"/>
      <c r="AB12584" s="104"/>
      <c r="AC12584" s="104"/>
      <c r="AF12584" s="104"/>
      <c r="AG12584" s="104"/>
      <c r="AK12584" s="104"/>
      <c r="AL12584" s="104"/>
      <c r="AO12584" s="104"/>
      <c r="AP12584" s="104"/>
    </row>
    <row r="12585" spans="21:42" ht="15" customHeight="1" x14ac:dyDescent="0.25">
      <c r="U12585" s="104"/>
      <c r="AB12585" s="104"/>
      <c r="AC12585" s="104"/>
      <c r="AF12585" s="104"/>
      <c r="AG12585" s="104"/>
      <c r="AK12585" s="104"/>
      <c r="AL12585" s="104"/>
      <c r="AO12585" s="104"/>
      <c r="AP12585" s="104"/>
    </row>
    <row r="12586" spans="21:42" ht="15" customHeight="1" x14ac:dyDescent="0.25">
      <c r="U12586" s="104"/>
      <c r="AB12586" s="104"/>
      <c r="AC12586" s="104"/>
      <c r="AF12586" s="104"/>
      <c r="AG12586" s="104"/>
      <c r="AK12586" s="104"/>
      <c r="AL12586" s="104"/>
      <c r="AO12586" s="104"/>
      <c r="AP12586" s="104"/>
    </row>
    <row r="12587" spans="21:42" ht="15" customHeight="1" x14ac:dyDescent="0.25">
      <c r="U12587" s="104"/>
      <c r="AB12587" s="104"/>
      <c r="AC12587" s="104"/>
      <c r="AF12587" s="104"/>
      <c r="AG12587" s="104"/>
      <c r="AK12587" s="104"/>
      <c r="AL12587" s="104"/>
      <c r="AO12587" s="104"/>
      <c r="AP12587" s="104"/>
    </row>
    <row r="12588" spans="21:42" ht="15" customHeight="1" x14ac:dyDescent="0.25">
      <c r="U12588" s="104"/>
      <c r="AB12588" s="104"/>
      <c r="AC12588" s="104"/>
      <c r="AF12588" s="104"/>
      <c r="AG12588" s="104"/>
      <c r="AK12588" s="104"/>
      <c r="AL12588" s="104"/>
      <c r="AO12588" s="104"/>
      <c r="AP12588" s="104"/>
    </row>
    <row r="12589" spans="21:42" ht="15" customHeight="1" x14ac:dyDescent="0.25">
      <c r="U12589" s="104"/>
      <c r="AB12589" s="104"/>
      <c r="AC12589" s="104"/>
      <c r="AF12589" s="104"/>
      <c r="AG12589" s="104"/>
      <c r="AK12589" s="104"/>
      <c r="AL12589" s="104"/>
      <c r="AO12589" s="104"/>
      <c r="AP12589" s="104"/>
    </row>
    <row r="12590" spans="21:42" ht="15" customHeight="1" x14ac:dyDescent="0.25">
      <c r="U12590" s="104"/>
      <c r="AB12590" s="104"/>
      <c r="AC12590" s="104"/>
      <c r="AF12590" s="104"/>
      <c r="AG12590" s="104"/>
      <c r="AK12590" s="104"/>
      <c r="AL12590" s="104"/>
      <c r="AO12590" s="104"/>
      <c r="AP12590" s="104"/>
    </row>
    <row r="12591" spans="21:42" ht="15" customHeight="1" x14ac:dyDescent="0.25">
      <c r="U12591" s="104"/>
      <c r="AB12591" s="104"/>
      <c r="AC12591" s="104"/>
      <c r="AF12591" s="104"/>
      <c r="AG12591" s="104"/>
      <c r="AK12591" s="104"/>
      <c r="AL12591" s="104"/>
      <c r="AO12591" s="104"/>
      <c r="AP12591" s="104"/>
    </row>
    <row r="12592" spans="21:42" ht="15" customHeight="1" x14ac:dyDescent="0.25">
      <c r="U12592" s="104"/>
      <c r="AB12592" s="104"/>
      <c r="AC12592" s="104"/>
      <c r="AF12592" s="104"/>
      <c r="AG12592" s="104"/>
      <c r="AK12592" s="104"/>
      <c r="AL12592" s="104"/>
      <c r="AO12592" s="104"/>
      <c r="AP12592" s="104"/>
    </row>
    <row r="12593" spans="21:42" ht="15" customHeight="1" x14ac:dyDescent="0.25">
      <c r="U12593" s="104"/>
      <c r="AB12593" s="104"/>
      <c r="AC12593" s="104"/>
      <c r="AF12593" s="104"/>
      <c r="AG12593" s="104"/>
      <c r="AK12593" s="104"/>
      <c r="AL12593" s="104"/>
      <c r="AO12593" s="104"/>
      <c r="AP12593" s="104"/>
    </row>
    <row r="12594" spans="21:42" ht="15" customHeight="1" x14ac:dyDescent="0.25">
      <c r="U12594" s="104"/>
      <c r="AB12594" s="104"/>
      <c r="AC12594" s="104"/>
      <c r="AF12594" s="104"/>
      <c r="AG12594" s="104"/>
      <c r="AK12594" s="104"/>
      <c r="AL12594" s="104"/>
      <c r="AO12594" s="104"/>
      <c r="AP12594" s="104"/>
    </row>
    <row r="12595" spans="21:42" ht="15" customHeight="1" x14ac:dyDescent="0.25">
      <c r="U12595" s="104"/>
      <c r="AB12595" s="104"/>
      <c r="AC12595" s="104"/>
      <c r="AF12595" s="104"/>
      <c r="AG12595" s="104"/>
      <c r="AK12595" s="104"/>
      <c r="AL12595" s="104"/>
      <c r="AO12595" s="104"/>
      <c r="AP12595" s="104"/>
    </row>
    <row r="12596" spans="21:42" ht="15" customHeight="1" x14ac:dyDescent="0.25">
      <c r="U12596" s="104"/>
      <c r="AB12596" s="104"/>
      <c r="AC12596" s="104"/>
      <c r="AF12596" s="104"/>
      <c r="AG12596" s="104"/>
      <c r="AK12596" s="104"/>
      <c r="AL12596" s="104"/>
      <c r="AO12596" s="104"/>
      <c r="AP12596" s="104"/>
    </row>
    <row r="12597" spans="21:42" ht="15" customHeight="1" x14ac:dyDescent="0.25">
      <c r="U12597" s="104"/>
      <c r="AB12597" s="104"/>
      <c r="AC12597" s="104"/>
      <c r="AF12597" s="104"/>
      <c r="AG12597" s="104"/>
      <c r="AK12597" s="104"/>
      <c r="AL12597" s="104"/>
      <c r="AO12597" s="104"/>
      <c r="AP12597" s="104"/>
    </row>
    <row r="12598" spans="21:42" ht="15" customHeight="1" x14ac:dyDescent="0.25">
      <c r="U12598" s="104"/>
      <c r="AB12598" s="104"/>
      <c r="AC12598" s="104"/>
      <c r="AF12598" s="104"/>
      <c r="AG12598" s="104"/>
      <c r="AK12598" s="104"/>
      <c r="AL12598" s="104"/>
      <c r="AO12598" s="104"/>
      <c r="AP12598" s="104"/>
    </row>
    <row r="12599" spans="21:42" ht="15" customHeight="1" x14ac:dyDescent="0.25">
      <c r="U12599" s="104"/>
      <c r="AB12599" s="104"/>
      <c r="AC12599" s="104"/>
      <c r="AF12599" s="104"/>
      <c r="AG12599" s="104"/>
      <c r="AK12599" s="104"/>
      <c r="AL12599" s="104"/>
      <c r="AO12599" s="104"/>
      <c r="AP12599" s="104"/>
    </row>
    <row r="12600" spans="21:42" ht="15" customHeight="1" x14ac:dyDescent="0.25">
      <c r="U12600" s="104"/>
      <c r="AB12600" s="104"/>
      <c r="AC12600" s="104"/>
      <c r="AF12600" s="104"/>
      <c r="AG12600" s="104"/>
      <c r="AK12600" s="104"/>
      <c r="AL12600" s="104"/>
      <c r="AO12600" s="104"/>
      <c r="AP12600" s="104"/>
    </row>
    <row r="12601" spans="21:42" ht="15" customHeight="1" x14ac:dyDescent="0.25">
      <c r="U12601" s="104"/>
      <c r="AB12601" s="104"/>
      <c r="AC12601" s="104"/>
      <c r="AF12601" s="104"/>
      <c r="AG12601" s="104"/>
      <c r="AK12601" s="104"/>
      <c r="AL12601" s="104"/>
      <c r="AO12601" s="104"/>
      <c r="AP12601" s="104"/>
    </row>
    <row r="12602" spans="21:42" ht="15" customHeight="1" x14ac:dyDescent="0.25">
      <c r="U12602" s="104"/>
      <c r="AB12602" s="104"/>
      <c r="AC12602" s="104"/>
      <c r="AF12602" s="104"/>
      <c r="AG12602" s="104"/>
      <c r="AK12602" s="104"/>
      <c r="AL12602" s="104"/>
      <c r="AO12602" s="104"/>
      <c r="AP12602" s="104"/>
    </row>
    <row r="12603" spans="21:42" ht="15" customHeight="1" x14ac:dyDescent="0.25">
      <c r="U12603" s="104"/>
      <c r="AB12603" s="104"/>
      <c r="AC12603" s="104"/>
      <c r="AF12603" s="104"/>
      <c r="AG12603" s="104"/>
      <c r="AK12603" s="104"/>
      <c r="AL12603" s="104"/>
      <c r="AO12603" s="104"/>
      <c r="AP12603" s="104"/>
    </row>
    <row r="12604" spans="21:42" ht="15" customHeight="1" x14ac:dyDescent="0.25">
      <c r="U12604" s="104"/>
      <c r="AB12604" s="104"/>
      <c r="AC12604" s="104"/>
      <c r="AF12604" s="104"/>
      <c r="AG12604" s="104"/>
      <c r="AK12604" s="104"/>
      <c r="AL12604" s="104"/>
      <c r="AO12604" s="104"/>
      <c r="AP12604" s="104"/>
    </row>
    <row r="12605" spans="21:42" ht="15" customHeight="1" x14ac:dyDescent="0.25">
      <c r="U12605" s="104"/>
      <c r="AB12605" s="104"/>
      <c r="AC12605" s="104"/>
      <c r="AF12605" s="104"/>
      <c r="AG12605" s="104"/>
      <c r="AK12605" s="104"/>
      <c r="AL12605" s="104"/>
      <c r="AO12605" s="104"/>
      <c r="AP12605" s="104"/>
    </row>
    <row r="12606" spans="21:42" ht="15" customHeight="1" x14ac:dyDescent="0.25">
      <c r="U12606" s="104"/>
      <c r="AB12606" s="104"/>
      <c r="AC12606" s="104"/>
      <c r="AF12606" s="104"/>
      <c r="AG12606" s="104"/>
      <c r="AK12606" s="104"/>
      <c r="AL12606" s="104"/>
      <c r="AO12606" s="104"/>
      <c r="AP12606" s="104"/>
    </row>
    <row r="12607" spans="21:42" ht="15" customHeight="1" x14ac:dyDescent="0.25">
      <c r="U12607" s="104"/>
      <c r="AB12607" s="104"/>
      <c r="AC12607" s="104"/>
      <c r="AF12607" s="104"/>
      <c r="AG12607" s="104"/>
      <c r="AK12607" s="104"/>
      <c r="AL12607" s="104"/>
      <c r="AO12607" s="104"/>
      <c r="AP12607" s="104"/>
    </row>
    <row r="12608" spans="21:42" ht="15" customHeight="1" x14ac:dyDescent="0.25">
      <c r="U12608" s="104"/>
      <c r="AB12608" s="104"/>
      <c r="AC12608" s="104"/>
      <c r="AF12608" s="104"/>
      <c r="AG12608" s="104"/>
      <c r="AK12608" s="104"/>
      <c r="AL12608" s="104"/>
      <c r="AO12608" s="104"/>
      <c r="AP12608" s="104"/>
    </row>
    <row r="12609" spans="21:42" ht="15" customHeight="1" x14ac:dyDescent="0.25">
      <c r="U12609" s="104"/>
      <c r="AB12609" s="104"/>
      <c r="AC12609" s="104"/>
      <c r="AF12609" s="104"/>
      <c r="AG12609" s="104"/>
      <c r="AK12609" s="104"/>
      <c r="AL12609" s="104"/>
      <c r="AO12609" s="104"/>
      <c r="AP12609" s="104"/>
    </row>
    <row r="12610" spans="21:42" ht="15" customHeight="1" x14ac:dyDescent="0.25">
      <c r="U12610" s="104"/>
      <c r="AB12610" s="104"/>
      <c r="AC12610" s="104"/>
      <c r="AF12610" s="104"/>
      <c r="AG12610" s="104"/>
      <c r="AK12610" s="104"/>
      <c r="AL12610" s="104"/>
      <c r="AO12610" s="104"/>
      <c r="AP12610" s="104"/>
    </row>
    <row r="12611" spans="21:42" ht="15" customHeight="1" x14ac:dyDescent="0.25">
      <c r="U12611" s="104"/>
      <c r="AB12611" s="104"/>
      <c r="AC12611" s="104"/>
      <c r="AF12611" s="104"/>
      <c r="AG12611" s="104"/>
      <c r="AK12611" s="104"/>
      <c r="AL12611" s="104"/>
      <c r="AO12611" s="104"/>
      <c r="AP12611" s="104"/>
    </row>
    <row r="12612" spans="21:42" ht="15" customHeight="1" x14ac:dyDescent="0.25">
      <c r="U12612" s="104"/>
      <c r="AB12612" s="104"/>
      <c r="AC12612" s="104"/>
      <c r="AF12612" s="104"/>
      <c r="AG12612" s="104"/>
      <c r="AK12612" s="104"/>
      <c r="AL12612" s="104"/>
      <c r="AO12612" s="104"/>
      <c r="AP12612" s="104"/>
    </row>
    <row r="12613" spans="21:42" ht="15" customHeight="1" x14ac:dyDescent="0.25">
      <c r="U12613" s="104"/>
      <c r="AB12613" s="104"/>
      <c r="AC12613" s="104"/>
      <c r="AF12613" s="104"/>
      <c r="AG12613" s="104"/>
      <c r="AK12613" s="104"/>
      <c r="AL12613" s="104"/>
      <c r="AO12613" s="104"/>
      <c r="AP12613" s="104"/>
    </row>
    <row r="12614" spans="21:42" ht="15" customHeight="1" x14ac:dyDescent="0.25">
      <c r="U12614" s="104"/>
      <c r="AB12614" s="104"/>
      <c r="AC12614" s="104"/>
      <c r="AF12614" s="104"/>
      <c r="AG12614" s="104"/>
      <c r="AK12614" s="104"/>
      <c r="AL12614" s="104"/>
      <c r="AO12614" s="104"/>
      <c r="AP12614" s="104"/>
    </row>
    <row r="12615" spans="21:42" ht="15" customHeight="1" x14ac:dyDescent="0.25">
      <c r="U12615" s="104"/>
      <c r="AB12615" s="104"/>
      <c r="AC12615" s="104"/>
      <c r="AF12615" s="104"/>
      <c r="AG12615" s="104"/>
      <c r="AK12615" s="104"/>
      <c r="AL12615" s="104"/>
      <c r="AO12615" s="104"/>
      <c r="AP12615" s="104"/>
    </row>
    <row r="12616" spans="21:42" ht="15" customHeight="1" x14ac:dyDescent="0.25">
      <c r="U12616" s="104"/>
      <c r="AB12616" s="104"/>
      <c r="AC12616" s="104"/>
      <c r="AF12616" s="104"/>
      <c r="AG12616" s="104"/>
      <c r="AK12616" s="104"/>
      <c r="AL12616" s="104"/>
      <c r="AO12616" s="104"/>
      <c r="AP12616" s="104"/>
    </row>
    <row r="12617" spans="21:42" ht="15" customHeight="1" x14ac:dyDescent="0.25">
      <c r="U12617" s="104"/>
      <c r="AB12617" s="104"/>
      <c r="AC12617" s="104"/>
      <c r="AF12617" s="104"/>
      <c r="AG12617" s="104"/>
      <c r="AK12617" s="104"/>
      <c r="AL12617" s="104"/>
      <c r="AO12617" s="104"/>
      <c r="AP12617" s="104"/>
    </row>
    <row r="12618" spans="21:42" ht="15" customHeight="1" x14ac:dyDescent="0.25">
      <c r="U12618" s="104"/>
      <c r="AB12618" s="104"/>
      <c r="AC12618" s="104"/>
      <c r="AF12618" s="104"/>
      <c r="AG12618" s="104"/>
      <c r="AK12618" s="104"/>
      <c r="AL12618" s="104"/>
      <c r="AO12618" s="104"/>
      <c r="AP12618" s="104"/>
    </row>
    <row r="12619" spans="21:42" ht="15" customHeight="1" x14ac:dyDescent="0.25">
      <c r="U12619" s="104"/>
      <c r="AB12619" s="104"/>
      <c r="AC12619" s="104"/>
      <c r="AF12619" s="104"/>
      <c r="AG12619" s="104"/>
      <c r="AK12619" s="104"/>
      <c r="AL12619" s="104"/>
      <c r="AO12619" s="104"/>
      <c r="AP12619" s="104"/>
    </row>
    <row r="12620" spans="21:42" ht="15" customHeight="1" x14ac:dyDescent="0.25">
      <c r="U12620" s="104"/>
      <c r="AB12620" s="104"/>
      <c r="AC12620" s="104"/>
      <c r="AF12620" s="104"/>
      <c r="AG12620" s="104"/>
      <c r="AK12620" s="104"/>
      <c r="AL12620" s="104"/>
      <c r="AO12620" s="104"/>
      <c r="AP12620" s="104"/>
    </row>
    <row r="12621" spans="21:42" ht="15" customHeight="1" x14ac:dyDescent="0.25">
      <c r="U12621" s="104"/>
      <c r="AB12621" s="104"/>
      <c r="AC12621" s="104"/>
      <c r="AF12621" s="104"/>
      <c r="AG12621" s="104"/>
      <c r="AK12621" s="104"/>
      <c r="AL12621" s="104"/>
      <c r="AO12621" s="104"/>
      <c r="AP12621" s="104"/>
    </row>
    <row r="12622" spans="21:42" ht="15" customHeight="1" x14ac:dyDescent="0.25">
      <c r="U12622" s="104"/>
      <c r="AB12622" s="104"/>
      <c r="AC12622" s="104"/>
      <c r="AF12622" s="104"/>
      <c r="AG12622" s="104"/>
      <c r="AK12622" s="104"/>
      <c r="AL12622" s="104"/>
      <c r="AO12622" s="104"/>
      <c r="AP12622" s="104"/>
    </row>
    <row r="12623" spans="21:42" ht="15" customHeight="1" x14ac:dyDescent="0.25">
      <c r="U12623" s="104"/>
      <c r="AB12623" s="104"/>
      <c r="AC12623" s="104"/>
      <c r="AF12623" s="104"/>
      <c r="AG12623" s="104"/>
      <c r="AK12623" s="104"/>
      <c r="AL12623" s="104"/>
      <c r="AO12623" s="104"/>
      <c r="AP12623" s="104"/>
    </row>
    <row r="12624" spans="21:42" ht="15" customHeight="1" x14ac:dyDescent="0.25">
      <c r="U12624" s="104"/>
      <c r="AB12624" s="104"/>
      <c r="AC12624" s="104"/>
      <c r="AF12624" s="104"/>
      <c r="AG12624" s="104"/>
      <c r="AK12624" s="104"/>
      <c r="AL12624" s="104"/>
      <c r="AO12624" s="104"/>
      <c r="AP12624" s="104"/>
    </row>
    <row r="12625" spans="21:42" ht="15" customHeight="1" x14ac:dyDescent="0.25">
      <c r="U12625" s="104"/>
      <c r="AB12625" s="104"/>
      <c r="AC12625" s="104"/>
      <c r="AF12625" s="104"/>
      <c r="AG12625" s="104"/>
      <c r="AK12625" s="104"/>
      <c r="AL12625" s="104"/>
      <c r="AO12625" s="104"/>
      <c r="AP12625" s="104"/>
    </row>
    <row r="12626" spans="21:42" ht="15" customHeight="1" x14ac:dyDescent="0.25">
      <c r="U12626" s="104"/>
      <c r="AB12626" s="104"/>
      <c r="AC12626" s="104"/>
      <c r="AF12626" s="104"/>
      <c r="AG12626" s="104"/>
      <c r="AK12626" s="104"/>
      <c r="AL12626" s="104"/>
      <c r="AO12626" s="104"/>
      <c r="AP12626" s="104"/>
    </row>
    <row r="12627" spans="21:42" ht="15" customHeight="1" x14ac:dyDescent="0.25">
      <c r="U12627" s="104"/>
      <c r="AB12627" s="104"/>
      <c r="AC12627" s="104"/>
      <c r="AF12627" s="104"/>
      <c r="AG12627" s="104"/>
      <c r="AK12627" s="104"/>
      <c r="AL12627" s="104"/>
      <c r="AO12627" s="104"/>
      <c r="AP12627" s="104"/>
    </row>
    <row r="12628" spans="21:42" ht="15" customHeight="1" x14ac:dyDescent="0.25">
      <c r="U12628" s="104"/>
      <c r="AB12628" s="104"/>
      <c r="AC12628" s="104"/>
      <c r="AF12628" s="104"/>
      <c r="AG12628" s="104"/>
      <c r="AK12628" s="104"/>
      <c r="AL12628" s="104"/>
      <c r="AO12628" s="104"/>
      <c r="AP12628" s="104"/>
    </row>
    <row r="12629" spans="21:42" ht="15" customHeight="1" x14ac:dyDescent="0.25">
      <c r="U12629" s="104"/>
      <c r="AB12629" s="104"/>
      <c r="AC12629" s="104"/>
      <c r="AF12629" s="104"/>
      <c r="AG12629" s="104"/>
      <c r="AK12629" s="104"/>
      <c r="AL12629" s="104"/>
      <c r="AO12629" s="104"/>
      <c r="AP12629" s="104"/>
    </row>
    <row r="12630" spans="21:42" ht="15" customHeight="1" x14ac:dyDescent="0.25">
      <c r="U12630" s="104"/>
      <c r="AB12630" s="104"/>
      <c r="AC12630" s="104"/>
      <c r="AF12630" s="104"/>
      <c r="AG12630" s="104"/>
      <c r="AK12630" s="104"/>
      <c r="AL12630" s="104"/>
      <c r="AO12630" s="104"/>
      <c r="AP12630" s="104"/>
    </row>
    <row r="12631" spans="21:42" ht="15" customHeight="1" x14ac:dyDescent="0.25">
      <c r="U12631" s="104"/>
      <c r="AB12631" s="104"/>
      <c r="AC12631" s="104"/>
      <c r="AF12631" s="104"/>
      <c r="AG12631" s="104"/>
      <c r="AK12631" s="104"/>
      <c r="AL12631" s="104"/>
      <c r="AO12631" s="104"/>
      <c r="AP12631" s="104"/>
    </row>
    <row r="12632" spans="21:42" ht="15" customHeight="1" x14ac:dyDescent="0.25">
      <c r="U12632" s="104"/>
      <c r="AB12632" s="104"/>
      <c r="AC12632" s="104"/>
      <c r="AF12632" s="104"/>
      <c r="AG12632" s="104"/>
      <c r="AK12632" s="104"/>
      <c r="AL12632" s="104"/>
      <c r="AO12632" s="104"/>
      <c r="AP12632" s="104"/>
    </row>
    <row r="12633" spans="21:42" ht="15" customHeight="1" x14ac:dyDescent="0.25">
      <c r="U12633" s="104"/>
      <c r="AB12633" s="104"/>
      <c r="AC12633" s="104"/>
      <c r="AF12633" s="104"/>
      <c r="AG12633" s="104"/>
      <c r="AK12633" s="104"/>
      <c r="AL12633" s="104"/>
      <c r="AO12633" s="104"/>
      <c r="AP12633" s="104"/>
    </row>
    <row r="12634" spans="21:42" ht="15" customHeight="1" x14ac:dyDescent="0.25">
      <c r="U12634" s="104"/>
      <c r="AB12634" s="104"/>
      <c r="AC12634" s="104"/>
      <c r="AF12634" s="104"/>
      <c r="AG12634" s="104"/>
      <c r="AK12634" s="104"/>
      <c r="AL12634" s="104"/>
      <c r="AO12634" s="104"/>
      <c r="AP12634" s="104"/>
    </row>
    <row r="12635" spans="21:42" ht="15" customHeight="1" x14ac:dyDescent="0.25">
      <c r="U12635" s="104"/>
      <c r="AB12635" s="104"/>
      <c r="AC12635" s="104"/>
      <c r="AF12635" s="104"/>
      <c r="AG12635" s="104"/>
      <c r="AK12635" s="104"/>
      <c r="AL12635" s="104"/>
      <c r="AO12635" s="104"/>
      <c r="AP12635" s="104"/>
    </row>
    <row r="12636" spans="21:42" ht="15" customHeight="1" x14ac:dyDescent="0.25">
      <c r="U12636" s="104"/>
      <c r="AB12636" s="104"/>
      <c r="AC12636" s="104"/>
      <c r="AF12636" s="104"/>
      <c r="AG12636" s="104"/>
      <c r="AK12636" s="104"/>
      <c r="AL12636" s="104"/>
      <c r="AO12636" s="104"/>
      <c r="AP12636" s="104"/>
    </row>
    <row r="12637" spans="21:42" ht="15" customHeight="1" x14ac:dyDescent="0.25">
      <c r="U12637" s="104"/>
      <c r="AB12637" s="104"/>
      <c r="AC12637" s="104"/>
      <c r="AF12637" s="104"/>
      <c r="AG12637" s="104"/>
      <c r="AK12637" s="104"/>
      <c r="AL12637" s="104"/>
      <c r="AO12637" s="104"/>
      <c r="AP12637" s="104"/>
    </row>
    <row r="12638" spans="21:42" ht="15" customHeight="1" x14ac:dyDescent="0.25">
      <c r="U12638" s="104"/>
      <c r="AB12638" s="104"/>
      <c r="AC12638" s="104"/>
      <c r="AF12638" s="104"/>
      <c r="AG12638" s="104"/>
      <c r="AK12638" s="104"/>
      <c r="AL12638" s="104"/>
      <c r="AO12638" s="104"/>
      <c r="AP12638" s="104"/>
    </row>
    <row r="12639" spans="21:42" ht="15" customHeight="1" x14ac:dyDescent="0.25">
      <c r="U12639" s="104"/>
      <c r="AB12639" s="104"/>
      <c r="AC12639" s="104"/>
      <c r="AF12639" s="104"/>
      <c r="AG12639" s="104"/>
      <c r="AK12639" s="104"/>
      <c r="AL12639" s="104"/>
      <c r="AO12639" s="104"/>
      <c r="AP12639" s="104"/>
    </row>
    <row r="12640" spans="21:42" ht="15" customHeight="1" x14ac:dyDescent="0.25">
      <c r="U12640" s="104"/>
      <c r="AB12640" s="104"/>
      <c r="AC12640" s="104"/>
      <c r="AF12640" s="104"/>
      <c r="AG12640" s="104"/>
      <c r="AK12640" s="104"/>
      <c r="AL12640" s="104"/>
      <c r="AO12640" s="104"/>
      <c r="AP12640" s="104"/>
    </row>
    <row r="12641" spans="21:42" ht="15" customHeight="1" x14ac:dyDescent="0.25">
      <c r="U12641" s="104"/>
      <c r="AB12641" s="104"/>
      <c r="AC12641" s="104"/>
      <c r="AF12641" s="104"/>
      <c r="AG12641" s="104"/>
      <c r="AK12641" s="104"/>
      <c r="AL12641" s="104"/>
      <c r="AO12641" s="104"/>
      <c r="AP12641" s="104"/>
    </row>
    <row r="12642" spans="21:42" ht="15" customHeight="1" x14ac:dyDescent="0.25">
      <c r="U12642" s="104"/>
      <c r="AB12642" s="104"/>
      <c r="AC12642" s="104"/>
      <c r="AF12642" s="104"/>
      <c r="AG12642" s="104"/>
      <c r="AK12642" s="104"/>
      <c r="AL12642" s="104"/>
      <c r="AO12642" s="104"/>
      <c r="AP12642" s="104"/>
    </row>
    <row r="12643" spans="21:42" ht="15" customHeight="1" x14ac:dyDescent="0.25">
      <c r="U12643" s="104"/>
      <c r="AB12643" s="104"/>
      <c r="AC12643" s="104"/>
      <c r="AF12643" s="104"/>
      <c r="AG12643" s="104"/>
      <c r="AK12643" s="104"/>
      <c r="AL12643" s="104"/>
      <c r="AO12643" s="104"/>
      <c r="AP12643" s="104"/>
    </row>
    <row r="12644" spans="21:42" ht="15" customHeight="1" x14ac:dyDescent="0.25">
      <c r="U12644" s="104"/>
      <c r="AB12644" s="104"/>
      <c r="AC12644" s="104"/>
      <c r="AF12644" s="104"/>
      <c r="AG12644" s="104"/>
      <c r="AK12644" s="104"/>
      <c r="AL12644" s="104"/>
      <c r="AO12644" s="104"/>
      <c r="AP12644" s="104"/>
    </row>
    <row r="12645" spans="21:42" ht="15" customHeight="1" x14ac:dyDescent="0.25">
      <c r="U12645" s="104"/>
      <c r="AB12645" s="104"/>
      <c r="AC12645" s="104"/>
      <c r="AF12645" s="104"/>
      <c r="AG12645" s="104"/>
      <c r="AK12645" s="104"/>
      <c r="AL12645" s="104"/>
      <c r="AO12645" s="104"/>
      <c r="AP12645" s="104"/>
    </row>
    <row r="12646" spans="21:42" ht="15" customHeight="1" x14ac:dyDescent="0.25">
      <c r="U12646" s="104"/>
      <c r="AB12646" s="104"/>
      <c r="AC12646" s="104"/>
      <c r="AF12646" s="104"/>
      <c r="AG12646" s="104"/>
      <c r="AK12646" s="104"/>
      <c r="AL12646" s="104"/>
      <c r="AO12646" s="104"/>
      <c r="AP12646" s="104"/>
    </row>
    <row r="12647" spans="21:42" ht="15" customHeight="1" x14ac:dyDescent="0.25">
      <c r="U12647" s="104"/>
      <c r="AB12647" s="104"/>
      <c r="AC12647" s="104"/>
      <c r="AF12647" s="104"/>
      <c r="AG12647" s="104"/>
      <c r="AK12647" s="104"/>
      <c r="AL12647" s="104"/>
      <c r="AO12647" s="104"/>
      <c r="AP12647" s="104"/>
    </row>
    <row r="12648" spans="21:42" ht="15" customHeight="1" x14ac:dyDescent="0.25">
      <c r="U12648" s="104"/>
      <c r="AB12648" s="104"/>
      <c r="AC12648" s="104"/>
      <c r="AF12648" s="104"/>
      <c r="AG12648" s="104"/>
      <c r="AK12648" s="104"/>
      <c r="AL12648" s="104"/>
      <c r="AO12648" s="104"/>
      <c r="AP12648" s="104"/>
    </row>
    <row r="12649" spans="21:42" ht="15" customHeight="1" x14ac:dyDescent="0.25">
      <c r="U12649" s="104"/>
      <c r="AB12649" s="104"/>
      <c r="AC12649" s="104"/>
      <c r="AF12649" s="104"/>
      <c r="AG12649" s="104"/>
      <c r="AK12649" s="104"/>
      <c r="AL12649" s="104"/>
      <c r="AO12649" s="104"/>
      <c r="AP12649" s="104"/>
    </row>
    <row r="12650" spans="21:42" ht="15" customHeight="1" x14ac:dyDescent="0.25">
      <c r="U12650" s="104"/>
      <c r="AB12650" s="104"/>
      <c r="AC12650" s="104"/>
      <c r="AF12650" s="104"/>
      <c r="AG12650" s="104"/>
      <c r="AK12650" s="104"/>
      <c r="AL12650" s="104"/>
      <c r="AO12650" s="104"/>
      <c r="AP12650" s="104"/>
    </row>
    <row r="12651" spans="21:42" ht="15" customHeight="1" x14ac:dyDescent="0.25">
      <c r="U12651" s="104"/>
      <c r="AB12651" s="104"/>
      <c r="AC12651" s="104"/>
      <c r="AF12651" s="104"/>
      <c r="AG12651" s="104"/>
      <c r="AK12651" s="104"/>
      <c r="AL12651" s="104"/>
      <c r="AO12651" s="104"/>
      <c r="AP12651" s="104"/>
    </row>
    <row r="12652" spans="21:42" ht="15" customHeight="1" x14ac:dyDescent="0.25">
      <c r="U12652" s="104"/>
      <c r="AB12652" s="104"/>
      <c r="AC12652" s="104"/>
      <c r="AF12652" s="104"/>
      <c r="AG12652" s="104"/>
      <c r="AK12652" s="104"/>
      <c r="AL12652" s="104"/>
      <c r="AO12652" s="104"/>
      <c r="AP12652" s="104"/>
    </row>
    <row r="12653" spans="21:42" ht="15" customHeight="1" x14ac:dyDescent="0.25">
      <c r="U12653" s="104"/>
      <c r="AB12653" s="104"/>
      <c r="AC12653" s="104"/>
      <c r="AF12653" s="104"/>
      <c r="AG12653" s="104"/>
      <c r="AK12653" s="104"/>
      <c r="AL12653" s="104"/>
      <c r="AO12653" s="104"/>
      <c r="AP12653" s="104"/>
    </row>
    <row r="12654" spans="21:42" ht="15" customHeight="1" x14ac:dyDescent="0.25">
      <c r="U12654" s="104"/>
      <c r="AB12654" s="104"/>
      <c r="AC12654" s="104"/>
      <c r="AF12654" s="104"/>
      <c r="AG12654" s="104"/>
      <c r="AK12654" s="104"/>
      <c r="AL12654" s="104"/>
      <c r="AO12654" s="104"/>
      <c r="AP12654" s="104"/>
    </row>
    <row r="12655" spans="21:42" ht="15" customHeight="1" x14ac:dyDescent="0.25">
      <c r="U12655" s="104"/>
      <c r="AB12655" s="104"/>
      <c r="AC12655" s="104"/>
      <c r="AF12655" s="104"/>
      <c r="AG12655" s="104"/>
      <c r="AK12655" s="104"/>
      <c r="AL12655" s="104"/>
      <c r="AO12655" s="104"/>
      <c r="AP12655" s="104"/>
    </row>
    <row r="12656" spans="21:42" ht="15" customHeight="1" x14ac:dyDescent="0.25">
      <c r="U12656" s="104"/>
      <c r="AB12656" s="104"/>
      <c r="AC12656" s="104"/>
      <c r="AF12656" s="104"/>
      <c r="AG12656" s="104"/>
      <c r="AK12656" s="104"/>
      <c r="AL12656" s="104"/>
      <c r="AO12656" s="104"/>
      <c r="AP12656" s="104"/>
    </row>
    <row r="12657" spans="21:42" ht="15" customHeight="1" x14ac:dyDescent="0.25">
      <c r="U12657" s="104"/>
      <c r="AB12657" s="104"/>
      <c r="AC12657" s="104"/>
      <c r="AF12657" s="104"/>
      <c r="AG12657" s="104"/>
      <c r="AK12657" s="104"/>
      <c r="AL12657" s="104"/>
      <c r="AO12657" s="104"/>
      <c r="AP12657" s="104"/>
    </row>
    <row r="12658" spans="21:42" ht="15" customHeight="1" x14ac:dyDescent="0.25">
      <c r="U12658" s="104"/>
      <c r="AB12658" s="104"/>
      <c r="AC12658" s="104"/>
      <c r="AF12658" s="104"/>
      <c r="AG12658" s="104"/>
      <c r="AK12658" s="104"/>
      <c r="AL12658" s="104"/>
      <c r="AO12658" s="104"/>
      <c r="AP12658" s="104"/>
    </row>
    <row r="12659" spans="21:42" ht="15" customHeight="1" x14ac:dyDescent="0.25">
      <c r="U12659" s="104"/>
      <c r="AB12659" s="104"/>
      <c r="AC12659" s="104"/>
      <c r="AF12659" s="104"/>
      <c r="AG12659" s="104"/>
      <c r="AK12659" s="104"/>
      <c r="AL12659" s="104"/>
      <c r="AO12659" s="104"/>
      <c r="AP12659" s="104"/>
    </row>
    <row r="12660" spans="21:42" ht="15" customHeight="1" x14ac:dyDescent="0.25">
      <c r="U12660" s="104"/>
      <c r="AB12660" s="104"/>
      <c r="AC12660" s="104"/>
      <c r="AF12660" s="104"/>
      <c r="AG12660" s="104"/>
      <c r="AK12660" s="104"/>
      <c r="AL12660" s="104"/>
      <c r="AO12660" s="104"/>
      <c r="AP12660" s="104"/>
    </row>
    <row r="12661" spans="21:42" ht="15" customHeight="1" x14ac:dyDescent="0.25">
      <c r="U12661" s="104"/>
      <c r="AB12661" s="104"/>
      <c r="AC12661" s="104"/>
      <c r="AF12661" s="104"/>
      <c r="AG12661" s="104"/>
      <c r="AK12661" s="104"/>
      <c r="AL12661" s="104"/>
      <c r="AO12661" s="104"/>
      <c r="AP12661" s="104"/>
    </row>
    <row r="12662" spans="21:42" ht="15" customHeight="1" x14ac:dyDescent="0.25">
      <c r="U12662" s="104"/>
      <c r="AB12662" s="104"/>
      <c r="AC12662" s="104"/>
      <c r="AF12662" s="104"/>
      <c r="AG12662" s="104"/>
      <c r="AK12662" s="104"/>
      <c r="AL12662" s="104"/>
      <c r="AO12662" s="104"/>
      <c r="AP12662" s="104"/>
    </row>
    <row r="12663" spans="21:42" ht="15" customHeight="1" x14ac:dyDescent="0.25">
      <c r="U12663" s="104"/>
      <c r="AB12663" s="104"/>
      <c r="AC12663" s="104"/>
      <c r="AF12663" s="104"/>
      <c r="AG12663" s="104"/>
      <c r="AK12663" s="104"/>
      <c r="AL12663" s="104"/>
      <c r="AO12663" s="104"/>
      <c r="AP12663" s="104"/>
    </row>
    <row r="12664" spans="21:42" ht="15" customHeight="1" x14ac:dyDescent="0.25">
      <c r="U12664" s="104"/>
      <c r="AB12664" s="104"/>
      <c r="AC12664" s="104"/>
      <c r="AF12664" s="104"/>
      <c r="AG12664" s="104"/>
      <c r="AK12664" s="104"/>
      <c r="AL12664" s="104"/>
      <c r="AO12664" s="104"/>
      <c r="AP12664" s="104"/>
    </row>
    <row r="12665" spans="21:42" ht="15" customHeight="1" x14ac:dyDescent="0.25">
      <c r="U12665" s="104"/>
      <c r="AB12665" s="104"/>
      <c r="AC12665" s="104"/>
      <c r="AF12665" s="104"/>
      <c r="AG12665" s="104"/>
      <c r="AK12665" s="104"/>
      <c r="AL12665" s="104"/>
      <c r="AO12665" s="104"/>
      <c r="AP12665" s="104"/>
    </row>
    <row r="12666" spans="21:42" ht="15" customHeight="1" x14ac:dyDescent="0.25">
      <c r="U12666" s="104"/>
      <c r="AB12666" s="104"/>
      <c r="AC12666" s="104"/>
      <c r="AF12666" s="104"/>
      <c r="AG12666" s="104"/>
      <c r="AK12666" s="104"/>
      <c r="AL12666" s="104"/>
      <c r="AO12666" s="104"/>
      <c r="AP12666" s="104"/>
    </row>
    <row r="12667" spans="21:42" ht="15" customHeight="1" x14ac:dyDescent="0.25">
      <c r="U12667" s="104"/>
      <c r="AB12667" s="104"/>
      <c r="AC12667" s="104"/>
      <c r="AF12667" s="104"/>
      <c r="AG12667" s="104"/>
      <c r="AK12667" s="104"/>
      <c r="AL12667" s="104"/>
      <c r="AO12667" s="104"/>
      <c r="AP12667" s="104"/>
    </row>
    <row r="12668" spans="21:42" ht="15" customHeight="1" x14ac:dyDescent="0.25">
      <c r="U12668" s="104"/>
      <c r="AB12668" s="104"/>
      <c r="AC12668" s="104"/>
      <c r="AF12668" s="104"/>
      <c r="AG12668" s="104"/>
      <c r="AK12668" s="104"/>
      <c r="AL12668" s="104"/>
      <c r="AO12668" s="104"/>
      <c r="AP12668" s="104"/>
    </row>
    <row r="12669" spans="21:42" ht="15" customHeight="1" x14ac:dyDescent="0.25">
      <c r="U12669" s="104"/>
      <c r="AB12669" s="104"/>
      <c r="AC12669" s="104"/>
      <c r="AF12669" s="104"/>
      <c r="AG12669" s="104"/>
      <c r="AK12669" s="104"/>
      <c r="AL12669" s="104"/>
      <c r="AO12669" s="104"/>
      <c r="AP12669" s="104"/>
    </row>
    <row r="12670" spans="21:42" ht="15" customHeight="1" x14ac:dyDescent="0.25">
      <c r="U12670" s="104"/>
      <c r="AB12670" s="104"/>
      <c r="AC12670" s="104"/>
      <c r="AF12670" s="104"/>
      <c r="AG12670" s="104"/>
      <c r="AK12670" s="104"/>
      <c r="AL12670" s="104"/>
      <c r="AO12670" s="104"/>
      <c r="AP12670" s="104"/>
    </row>
    <row r="12671" spans="21:42" ht="15" customHeight="1" x14ac:dyDescent="0.25">
      <c r="U12671" s="104"/>
      <c r="AB12671" s="104"/>
      <c r="AC12671" s="104"/>
      <c r="AF12671" s="104"/>
      <c r="AG12671" s="104"/>
      <c r="AK12671" s="104"/>
      <c r="AL12671" s="104"/>
      <c r="AO12671" s="104"/>
      <c r="AP12671" s="104"/>
    </row>
    <row r="12672" spans="21:42" ht="15" customHeight="1" x14ac:dyDescent="0.25">
      <c r="U12672" s="104"/>
      <c r="AB12672" s="104"/>
      <c r="AC12672" s="104"/>
      <c r="AF12672" s="104"/>
      <c r="AG12672" s="104"/>
      <c r="AK12672" s="104"/>
      <c r="AL12672" s="104"/>
      <c r="AO12672" s="104"/>
      <c r="AP12672" s="104"/>
    </row>
    <row r="12673" spans="21:42" ht="15" customHeight="1" x14ac:dyDescent="0.25">
      <c r="U12673" s="104"/>
      <c r="AB12673" s="104"/>
      <c r="AC12673" s="104"/>
      <c r="AF12673" s="104"/>
      <c r="AG12673" s="104"/>
      <c r="AK12673" s="104"/>
      <c r="AL12673" s="104"/>
      <c r="AO12673" s="104"/>
      <c r="AP12673" s="104"/>
    </row>
    <row r="12674" spans="21:42" ht="15" customHeight="1" x14ac:dyDescent="0.25">
      <c r="U12674" s="104"/>
      <c r="AB12674" s="104"/>
      <c r="AC12674" s="104"/>
      <c r="AF12674" s="104"/>
      <c r="AG12674" s="104"/>
      <c r="AK12674" s="104"/>
      <c r="AL12674" s="104"/>
      <c r="AO12674" s="104"/>
      <c r="AP12674" s="104"/>
    </row>
    <row r="12675" spans="21:42" ht="15" customHeight="1" x14ac:dyDescent="0.25">
      <c r="U12675" s="104"/>
      <c r="AB12675" s="104"/>
      <c r="AC12675" s="104"/>
      <c r="AF12675" s="104"/>
      <c r="AG12675" s="104"/>
      <c r="AK12675" s="104"/>
      <c r="AL12675" s="104"/>
      <c r="AO12675" s="104"/>
      <c r="AP12675" s="104"/>
    </row>
    <row r="12676" spans="21:42" ht="15" customHeight="1" x14ac:dyDescent="0.25">
      <c r="U12676" s="104"/>
      <c r="AB12676" s="104"/>
      <c r="AC12676" s="104"/>
      <c r="AF12676" s="104"/>
      <c r="AG12676" s="104"/>
      <c r="AK12676" s="104"/>
      <c r="AL12676" s="104"/>
      <c r="AO12676" s="104"/>
      <c r="AP12676" s="104"/>
    </row>
    <row r="12677" spans="21:42" ht="15" customHeight="1" x14ac:dyDescent="0.25">
      <c r="U12677" s="104"/>
      <c r="AB12677" s="104"/>
      <c r="AC12677" s="104"/>
      <c r="AF12677" s="104"/>
      <c r="AG12677" s="104"/>
      <c r="AK12677" s="104"/>
      <c r="AL12677" s="104"/>
      <c r="AO12677" s="104"/>
      <c r="AP12677" s="104"/>
    </row>
    <row r="12678" spans="21:42" ht="15" customHeight="1" x14ac:dyDescent="0.25">
      <c r="U12678" s="104"/>
      <c r="AB12678" s="104"/>
      <c r="AC12678" s="104"/>
      <c r="AF12678" s="104"/>
      <c r="AG12678" s="104"/>
      <c r="AK12678" s="104"/>
      <c r="AL12678" s="104"/>
      <c r="AO12678" s="104"/>
      <c r="AP12678" s="104"/>
    </row>
    <row r="12679" spans="21:42" ht="15" customHeight="1" x14ac:dyDescent="0.25">
      <c r="U12679" s="104"/>
      <c r="AB12679" s="104"/>
      <c r="AC12679" s="104"/>
      <c r="AF12679" s="104"/>
      <c r="AG12679" s="104"/>
      <c r="AK12679" s="104"/>
      <c r="AL12679" s="104"/>
      <c r="AO12679" s="104"/>
      <c r="AP12679" s="104"/>
    </row>
    <row r="12680" spans="21:42" ht="15" customHeight="1" x14ac:dyDescent="0.25">
      <c r="U12680" s="104"/>
      <c r="AB12680" s="104"/>
      <c r="AC12680" s="104"/>
      <c r="AF12680" s="104"/>
      <c r="AG12680" s="104"/>
      <c r="AK12680" s="104"/>
      <c r="AL12680" s="104"/>
      <c r="AO12680" s="104"/>
      <c r="AP12680" s="104"/>
    </row>
    <row r="12681" spans="21:42" ht="15" customHeight="1" x14ac:dyDescent="0.25">
      <c r="U12681" s="104"/>
      <c r="AB12681" s="104"/>
      <c r="AC12681" s="104"/>
      <c r="AF12681" s="104"/>
      <c r="AG12681" s="104"/>
      <c r="AK12681" s="104"/>
      <c r="AL12681" s="104"/>
      <c r="AO12681" s="104"/>
      <c r="AP12681" s="104"/>
    </row>
    <row r="12682" spans="21:42" ht="15" customHeight="1" x14ac:dyDescent="0.25">
      <c r="U12682" s="104"/>
      <c r="AB12682" s="104"/>
      <c r="AC12682" s="104"/>
      <c r="AF12682" s="104"/>
      <c r="AG12682" s="104"/>
      <c r="AK12682" s="104"/>
      <c r="AL12682" s="104"/>
      <c r="AO12682" s="104"/>
      <c r="AP12682" s="104"/>
    </row>
    <row r="12683" spans="21:42" ht="15" customHeight="1" x14ac:dyDescent="0.25">
      <c r="U12683" s="104"/>
      <c r="AB12683" s="104"/>
      <c r="AC12683" s="104"/>
      <c r="AF12683" s="104"/>
      <c r="AG12683" s="104"/>
      <c r="AK12683" s="104"/>
      <c r="AL12683" s="104"/>
      <c r="AO12683" s="104"/>
      <c r="AP12683" s="104"/>
    </row>
    <row r="12684" spans="21:42" ht="15" customHeight="1" x14ac:dyDescent="0.25">
      <c r="U12684" s="104"/>
      <c r="AB12684" s="104"/>
      <c r="AC12684" s="104"/>
      <c r="AF12684" s="104"/>
      <c r="AG12684" s="104"/>
      <c r="AK12684" s="104"/>
      <c r="AL12684" s="104"/>
      <c r="AO12684" s="104"/>
      <c r="AP12684" s="104"/>
    </row>
    <row r="12685" spans="21:42" ht="15" customHeight="1" x14ac:dyDescent="0.25">
      <c r="U12685" s="104"/>
      <c r="AB12685" s="104"/>
      <c r="AC12685" s="104"/>
      <c r="AF12685" s="104"/>
      <c r="AG12685" s="104"/>
      <c r="AK12685" s="104"/>
      <c r="AL12685" s="104"/>
      <c r="AO12685" s="104"/>
      <c r="AP12685" s="104"/>
    </row>
    <row r="12686" spans="21:42" ht="15" customHeight="1" x14ac:dyDescent="0.25">
      <c r="U12686" s="104"/>
      <c r="AB12686" s="104"/>
      <c r="AC12686" s="104"/>
      <c r="AF12686" s="104"/>
      <c r="AG12686" s="104"/>
      <c r="AK12686" s="104"/>
      <c r="AL12686" s="104"/>
      <c r="AO12686" s="104"/>
      <c r="AP12686" s="104"/>
    </row>
    <row r="12687" spans="21:42" ht="15" customHeight="1" x14ac:dyDescent="0.25">
      <c r="U12687" s="104"/>
      <c r="AB12687" s="104"/>
      <c r="AC12687" s="104"/>
      <c r="AF12687" s="104"/>
      <c r="AG12687" s="104"/>
      <c r="AK12687" s="104"/>
      <c r="AL12687" s="104"/>
      <c r="AO12687" s="104"/>
      <c r="AP12687" s="104"/>
    </row>
    <row r="12688" spans="21:42" ht="15" customHeight="1" x14ac:dyDescent="0.25">
      <c r="U12688" s="104"/>
      <c r="AB12688" s="104"/>
      <c r="AC12688" s="104"/>
      <c r="AF12688" s="104"/>
      <c r="AG12688" s="104"/>
      <c r="AK12688" s="104"/>
      <c r="AL12688" s="104"/>
      <c r="AO12688" s="104"/>
      <c r="AP12688" s="104"/>
    </row>
    <row r="12689" spans="21:42" ht="15" customHeight="1" x14ac:dyDescent="0.25">
      <c r="U12689" s="104"/>
      <c r="AB12689" s="104"/>
      <c r="AC12689" s="104"/>
      <c r="AF12689" s="104"/>
      <c r="AG12689" s="104"/>
      <c r="AK12689" s="104"/>
      <c r="AL12689" s="104"/>
      <c r="AO12689" s="104"/>
      <c r="AP12689" s="104"/>
    </row>
    <row r="12690" spans="21:42" ht="15" customHeight="1" x14ac:dyDescent="0.25">
      <c r="U12690" s="104"/>
      <c r="AB12690" s="104"/>
      <c r="AC12690" s="104"/>
      <c r="AF12690" s="104"/>
      <c r="AG12690" s="104"/>
      <c r="AK12690" s="104"/>
      <c r="AL12690" s="104"/>
      <c r="AO12690" s="104"/>
      <c r="AP12690" s="104"/>
    </row>
    <row r="12691" spans="21:42" ht="15" customHeight="1" x14ac:dyDescent="0.25">
      <c r="U12691" s="104"/>
      <c r="AB12691" s="104"/>
      <c r="AC12691" s="104"/>
      <c r="AF12691" s="104"/>
      <c r="AG12691" s="104"/>
      <c r="AK12691" s="104"/>
      <c r="AL12691" s="104"/>
      <c r="AO12691" s="104"/>
      <c r="AP12691" s="104"/>
    </row>
    <row r="12692" spans="21:42" ht="15" customHeight="1" x14ac:dyDescent="0.25">
      <c r="U12692" s="104"/>
      <c r="AB12692" s="104"/>
      <c r="AC12692" s="104"/>
      <c r="AF12692" s="104"/>
      <c r="AG12692" s="104"/>
      <c r="AK12692" s="104"/>
      <c r="AL12692" s="104"/>
      <c r="AO12692" s="104"/>
      <c r="AP12692" s="104"/>
    </row>
    <row r="12693" spans="21:42" ht="15" customHeight="1" x14ac:dyDescent="0.25">
      <c r="U12693" s="104"/>
      <c r="AB12693" s="104"/>
      <c r="AC12693" s="104"/>
      <c r="AF12693" s="104"/>
      <c r="AG12693" s="104"/>
      <c r="AK12693" s="104"/>
      <c r="AL12693" s="104"/>
      <c r="AO12693" s="104"/>
      <c r="AP12693" s="104"/>
    </row>
    <row r="12694" spans="21:42" ht="15" customHeight="1" x14ac:dyDescent="0.25">
      <c r="U12694" s="104"/>
      <c r="AB12694" s="104"/>
      <c r="AC12694" s="104"/>
      <c r="AF12694" s="104"/>
      <c r="AG12694" s="104"/>
      <c r="AK12694" s="104"/>
      <c r="AL12694" s="104"/>
      <c r="AO12694" s="104"/>
      <c r="AP12694" s="104"/>
    </row>
    <row r="12695" spans="21:42" ht="15" customHeight="1" x14ac:dyDescent="0.25">
      <c r="U12695" s="104"/>
      <c r="AB12695" s="104"/>
      <c r="AC12695" s="104"/>
      <c r="AF12695" s="104"/>
      <c r="AG12695" s="104"/>
      <c r="AK12695" s="104"/>
      <c r="AL12695" s="104"/>
      <c r="AO12695" s="104"/>
      <c r="AP12695" s="104"/>
    </row>
    <row r="12696" spans="21:42" ht="15" customHeight="1" x14ac:dyDescent="0.25">
      <c r="U12696" s="104"/>
      <c r="AB12696" s="104"/>
      <c r="AC12696" s="104"/>
      <c r="AF12696" s="104"/>
      <c r="AG12696" s="104"/>
      <c r="AK12696" s="104"/>
      <c r="AL12696" s="104"/>
      <c r="AO12696" s="104"/>
      <c r="AP12696" s="104"/>
    </row>
    <row r="12697" spans="21:42" ht="15" customHeight="1" x14ac:dyDescent="0.25">
      <c r="U12697" s="104"/>
      <c r="AB12697" s="104"/>
      <c r="AC12697" s="104"/>
      <c r="AF12697" s="104"/>
      <c r="AG12697" s="104"/>
      <c r="AK12697" s="104"/>
      <c r="AL12697" s="104"/>
      <c r="AO12697" s="104"/>
      <c r="AP12697" s="104"/>
    </row>
    <row r="12698" spans="21:42" ht="15" customHeight="1" x14ac:dyDescent="0.25">
      <c r="U12698" s="104"/>
      <c r="AB12698" s="104"/>
      <c r="AC12698" s="104"/>
      <c r="AF12698" s="104"/>
      <c r="AG12698" s="104"/>
      <c r="AK12698" s="104"/>
      <c r="AL12698" s="104"/>
      <c r="AO12698" s="104"/>
      <c r="AP12698" s="104"/>
    </row>
    <row r="12699" spans="21:42" ht="15" customHeight="1" x14ac:dyDescent="0.25">
      <c r="U12699" s="104"/>
      <c r="AB12699" s="104"/>
      <c r="AC12699" s="104"/>
      <c r="AF12699" s="104"/>
      <c r="AG12699" s="104"/>
      <c r="AK12699" s="104"/>
      <c r="AL12699" s="104"/>
      <c r="AO12699" s="104"/>
      <c r="AP12699" s="104"/>
    </row>
    <row r="12700" spans="21:42" ht="15" customHeight="1" x14ac:dyDescent="0.25">
      <c r="U12700" s="104"/>
      <c r="AB12700" s="104"/>
      <c r="AC12700" s="104"/>
      <c r="AF12700" s="104"/>
      <c r="AG12700" s="104"/>
      <c r="AK12700" s="104"/>
      <c r="AL12700" s="104"/>
      <c r="AO12700" s="104"/>
      <c r="AP12700" s="104"/>
    </row>
    <row r="12701" spans="21:42" ht="15" customHeight="1" x14ac:dyDescent="0.25">
      <c r="U12701" s="104"/>
      <c r="AB12701" s="104"/>
      <c r="AC12701" s="104"/>
      <c r="AF12701" s="104"/>
      <c r="AG12701" s="104"/>
      <c r="AK12701" s="104"/>
      <c r="AL12701" s="104"/>
      <c r="AO12701" s="104"/>
      <c r="AP12701" s="104"/>
    </row>
    <row r="12702" spans="21:42" ht="15" customHeight="1" x14ac:dyDescent="0.25">
      <c r="U12702" s="104"/>
      <c r="AB12702" s="104"/>
      <c r="AC12702" s="104"/>
      <c r="AF12702" s="104"/>
      <c r="AG12702" s="104"/>
      <c r="AK12702" s="104"/>
      <c r="AL12702" s="104"/>
      <c r="AO12702" s="104"/>
      <c r="AP12702" s="104"/>
    </row>
    <row r="12703" spans="21:42" ht="15" customHeight="1" x14ac:dyDescent="0.25">
      <c r="U12703" s="104"/>
      <c r="AB12703" s="104"/>
      <c r="AC12703" s="104"/>
      <c r="AF12703" s="104"/>
      <c r="AG12703" s="104"/>
      <c r="AK12703" s="104"/>
      <c r="AL12703" s="104"/>
      <c r="AO12703" s="104"/>
      <c r="AP12703" s="104"/>
    </row>
    <row r="12704" spans="21:42" ht="15" customHeight="1" x14ac:dyDescent="0.25">
      <c r="U12704" s="104"/>
      <c r="AB12704" s="104"/>
      <c r="AC12704" s="104"/>
      <c r="AF12704" s="104"/>
      <c r="AG12704" s="104"/>
      <c r="AK12704" s="104"/>
      <c r="AL12704" s="104"/>
      <c r="AO12704" s="104"/>
      <c r="AP12704" s="104"/>
    </row>
    <row r="12705" spans="21:42" ht="15" customHeight="1" x14ac:dyDescent="0.25">
      <c r="U12705" s="104"/>
      <c r="AB12705" s="104"/>
      <c r="AC12705" s="104"/>
      <c r="AF12705" s="104"/>
      <c r="AG12705" s="104"/>
      <c r="AK12705" s="104"/>
      <c r="AL12705" s="104"/>
      <c r="AO12705" s="104"/>
      <c r="AP12705" s="104"/>
    </row>
    <row r="12706" spans="21:42" ht="15" customHeight="1" x14ac:dyDescent="0.25">
      <c r="U12706" s="104"/>
      <c r="AB12706" s="104"/>
      <c r="AC12706" s="104"/>
      <c r="AF12706" s="104"/>
      <c r="AG12706" s="104"/>
      <c r="AK12706" s="104"/>
      <c r="AL12706" s="104"/>
      <c r="AO12706" s="104"/>
      <c r="AP12706" s="104"/>
    </row>
    <row r="12707" spans="21:42" ht="15" customHeight="1" x14ac:dyDescent="0.25">
      <c r="U12707" s="104"/>
      <c r="AB12707" s="104"/>
      <c r="AC12707" s="104"/>
      <c r="AF12707" s="104"/>
      <c r="AG12707" s="104"/>
      <c r="AK12707" s="104"/>
      <c r="AL12707" s="104"/>
      <c r="AO12707" s="104"/>
      <c r="AP12707" s="104"/>
    </row>
    <row r="12708" spans="21:42" ht="15" customHeight="1" x14ac:dyDescent="0.25">
      <c r="U12708" s="104"/>
      <c r="AB12708" s="104"/>
      <c r="AC12708" s="104"/>
      <c r="AF12708" s="104"/>
      <c r="AG12708" s="104"/>
      <c r="AK12708" s="104"/>
      <c r="AL12708" s="104"/>
      <c r="AO12708" s="104"/>
      <c r="AP12708" s="104"/>
    </row>
    <row r="12709" spans="21:42" ht="15" customHeight="1" x14ac:dyDescent="0.25">
      <c r="U12709" s="104"/>
      <c r="AB12709" s="104"/>
      <c r="AC12709" s="104"/>
      <c r="AF12709" s="104"/>
      <c r="AG12709" s="104"/>
      <c r="AK12709" s="104"/>
      <c r="AL12709" s="104"/>
      <c r="AO12709" s="104"/>
      <c r="AP12709" s="104"/>
    </row>
    <row r="12710" spans="21:42" ht="15" customHeight="1" x14ac:dyDescent="0.25">
      <c r="U12710" s="104"/>
      <c r="AB12710" s="104"/>
      <c r="AC12710" s="104"/>
      <c r="AF12710" s="104"/>
      <c r="AG12710" s="104"/>
      <c r="AK12710" s="104"/>
      <c r="AL12710" s="104"/>
      <c r="AO12710" s="104"/>
      <c r="AP12710" s="104"/>
    </row>
    <row r="12711" spans="21:42" ht="15" customHeight="1" x14ac:dyDescent="0.25">
      <c r="U12711" s="104"/>
      <c r="AB12711" s="104"/>
      <c r="AC12711" s="104"/>
      <c r="AF12711" s="104"/>
      <c r="AG12711" s="104"/>
      <c r="AK12711" s="104"/>
      <c r="AL12711" s="104"/>
      <c r="AO12711" s="104"/>
      <c r="AP12711" s="104"/>
    </row>
    <row r="12712" spans="21:42" ht="15" customHeight="1" x14ac:dyDescent="0.25">
      <c r="U12712" s="104"/>
      <c r="AB12712" s="104"/>
      <c r="AC12712" s="104"/>
      <c r="AF12712" s="104"/>
      <c r="AG12712" s="104"/>
      <c r="AK12712" s="104"/>
      <c r="AL12712" s="104"/>
      <c r="AO12712" s="104"/>
      <c r="AP12712" s="104"/>
    </row>
    <row r="12713" spans="21:42" ht="15" customHeight="1" x14ac:dyDescent="0.25">
      <c r="U12713" s="104"/>
      <c r="AB12713" s="104"/>
      <c r="AC12713" s="104"/>
      <c r="AF12713" s="104"/>
      <c r="AG12713" s="104"/>
      <c r="AK12713" s="104"/>
      <c r="AL12713" s="104"/>
      <c r="AO12713" s="104"/>
      <c r="AP12713" s="104"/>
    </row>
    <row r="12714" spans="21:42" ht="15" customHeight="1" x14ac:dyDescent="0.25">
      <c r="U12714" s="104"/>
      <c r="AB12714" s="104"/>
      <c r="AC12714" s="104"/>
      <c r="AF12714" s="104"/>
      <c r="AG12714" s="104"/>
      <c r="AK12714" s="104"/>
      <c r="AL12714" s="104"/>
      <c r="AO12714" s="104"/>
      <c r="AP12714" s="104"/>
    </row>
    <row r="12715" spans="21:42" ht="15" customHeight="1" x14ac:dyDescent="0.25">
      <c r="U12715" s="104"/>
      <c r="AB12715" s="104"/>
      <c r="AC12715" s="104"/>
      <c r="AF12715" s="104"/>
      <c r="AG12715" s="104"/>
      <c r="AK12715" s="104"/>
      <c r="AL12715" s="104"/>
      <c r="AO12715" s="104"/>
      <c r="AP12715" s="104"/>
    </row>
    <row r="12716" spans="21:42" ht="15" customHeight="1" x14ac:dyDescent="0.25">
      <c r="U12716" s="104"/>
      <c r="AB12716" s="104"/>
      <c r="AC12716" s="104"/>
      <c r="AF12716" s="104"/>
      <c r="AG12716" s="104"/>
      <c r="AK12716" s="104"/>
      <c r="AL12716" s="104"/>
      <c r="AO12716" s="104"/>
      <c r="AP12716" s="104"/>
    </row>
    <row r="12717" spans="21:42" ht="15" customHeight="1" x14ac:dyDescent="0.25">
      <c r="U12717" s="104"/>
      <c r="AB12717" s="104"/>
      <c r="AC12717" s="104"/>
      <c r="AF12717" s="104"/>
      <c r="AG12717" s="104"/>
      <c r="AK12717" s="104"/>
      <c r="AL12717" s="104"/>
      <c r="AO12717" s="104"/>
      <c r="AP12717" s="104"/>
    </row>
    <row r="12718" spans="21:42" ht="15" customHeight="1" x14ac:dyDescent="0.25">
      <c r="U12718" s="104"/>
      <c r="AB12718" s="104"/>
      <c r="AC12718" s="104"/>
      <c r="AF12718" s="104"/>
      <c r="AG12718" s="104"/>
      <c r="AK12718" s="104"/>
      <c r="AL12718" s="104"/>
      <c r="AO12718" s="104"/>
      <c r="AP12718" s="104"/>
    </row>
    <row r="12719" spans="21:42" ht="15" customHeight="1" x14ac:dyDescent="0.25">
      <c r="U12719" s="104"/>
      <c r="AB12719" s="104"/>
      <c r="AC12719" s="104"/>
      <c r="AF12719" s="104"/>
      <c r="AG12719" s="104"/>
      <c r="AK12719" s="104"/>
      <c r="AL12719" s="104"/>
      <c r="AO12719" s="104"/>
      <c r="AP12719" s="104"/>
    </row>
    <row r="12720" spans="21:42" ht="15" customHeight="1" x14ac:dyDescent="0.25">
      <c r="U12720" s="104"/>
      <c r="AB12720" s="104"/>
      <c r="AC12720" s="104"/>
      <c r="AF12720" s="104"/>
      <c r="AG12720" s="104"/>
      <c r="AK12720" s="104"/>
      <c r="AL12720" s="104"/>
      <c r="AO12720" s="104"/>
      <c r="AP12720" s="104"/>
    </row>
    <row r="12721" spans="21:42" ht="15" customHeight="1" x14ac:dyDescent="0.25">
      <c r="U12721" s="104"/>
      <c r="AB12721" s="104"/>
      <c r="AC12721" s="104"/>
      <c r="AF12721" s="104"/>
      <c r="AG12721" s="104"/>
      <c r="AK12721" s="104"/>
      <c r="AL12721" s="104"/>
      <c r="AO12721" s="104"/>
      <c r="AP12721" s="104"/>
    </row>
    <row r="12722" spans="21:42" ht="15" customHeight="1" x14ac:dyDescent="0.25">
      <c r="U12722" s="104"/>
      <c r="AB12722" s="104"/>
      <c r="AC12722" s="104"/>
      <c r="AF12722" s="104"/>
      <c r="AG12722" s="104"/>
      <c r="AK12722" s="104"/>
      <c r="AL12722" s="104"/>
      <c r="AO12722" s="104"/>
      <c r="AP12722" s="104"/>
    </row>
    <row r="12723" spans="21:42" ht="15" customHeight="1" x14ac:dyDescent="0.25">
      <c r="U12723" s="104"/>
      <c r="AB12723" s="104"/>
      <c r="AC12723" s="104"/>
      <c r="AF12723" s="104"/>
      <c r="AG12723" s="104"/>
      <c r="AK12723" s="104"/>
      <c r="AL12723" s="104"/>
      <c r="AO12723" s="104"/>
      <c r="AP12723" s="104"/>
    </row>
    <row r="12724" spans="21:42" ht="15" customHeight="1" x14ac:dyDescent="0.25">
      <c r="U12724" s="104"/>
      <c r="AB12724" s="104"/>
      <c r="AC12724" s="104"/>
      <c r="AF12724" s="104"/>
      <c r="AG12724" s="104"/>
      <c r="AK12724" s="104"/>
      <c r="AL12724" s="104"/>
      <c r="AO12724" s="104"/>
      <c r="AP12724" s="104"/>
    </row>
    <row r="12725" spans="21:42" ht="15" customHeight="1" x14ac:dyDescent="0.25">
      <c r="U12725" s="104"/>
      <c r="AB12725" s="104"/>
      <c r="AC12725" s="104"/>
      <c r="AF12725" s="104"/>
      <c r="AG12725" s="104"/>
      <c r="AK12725" s="104"/>
      <c r="AL12725" s="104"/>
      <c r="AO12725" s="104"/>
      <c r="AP12725" s="104"/>
    </row>
    <row r="12726" spans="21:42" ht="15" customHeight="1" x14ac:dyDescent="0.25">
      <c r="U12726" s="104"/>
      <c r="AB12726" s="104"/>
      <c r="AC12726" s="104"/>
      <c r="AF12726" s="104"/>
      <c r="AG12726" s="104"/>
      <c r="AK12726" s="104"/>
      <c r="AL12726" s="104"/>
      <c r="AO12726" s="104"/>
      <c r="AP12726" s="104"/>
    </row>
    <row r="12727" spans="21:42" ht="15" customHeight="1" x14ac:dyDescent="0.25">
      <c r="U12727" s="104"/>
      <c r="AB12727" s="104"/>
      <c r="AC12727" s="104"/>
      <c r="AF12727" s="104"/>
      <c r="AG12727" s="104"/>
      <c r="AK12727" s="104"/>
      <c r="AL12727" s="104"/>
      <c r="AO12727" s="104"/>
      <c r="AP12727" s="104"/>
    </row>
    <row r="12728" spans="21:42" ht="15" customHeight="1" x14ac:dyDescent="0.25">
      <c r="U12728" s="104"/>
      <c r="AB12728" s="104"/>
      <c r="AC12728" s="104"/>
      <c r="AF12728" s="104"/>
      <c r="AG12728" s="104"/>
      <c r="AK12728" s="104"/>
      <c r="AL12728" s="104"/>
      <c r="AO12728" s="104"/>
      <c r="AP12728" s="104"/>
    </row>
    <row r="12729" spans="21:42" ht="15" customHeight="1" x14ac:dyDescent="0.25">
      <c r="U12729" s="104"/>
      <c r="AB12729" s="104"/>
      <c r="AC12729" s="104"/>
      <c r="AF12729" s="104"/>
      <c r="AG12729" s="104"/>
      <c r="AK12729" s="104"/>
      <c r="AL12729" s="104"/>
      <c r="AO12729" s="104"/>
      <c r="AP12729" s="104"/>
    </row>
    <row r="12730" spans="21:42" ht="15" customHeight="1" x14ac:dyDescent="0.25">
      <c r="U12730" s="104"/>
      <c r="AB12730" s="104"/>
      <c r="AC12730" s="104"/>
      <c r="AF12730" s="104"/>
      <c r="AG12730" s="104"/>
      <c r="AK12730" s="104"/>
      <c r="AL12730" s="104"/>
      <c r="AO12730" s="104"/>
      <c r="AP12730" s="104"/>
    </row>
    <row r="12731" spans="21:42" ht="15" customHeight="1" x14ac:dyDescent="0.25">
      <c r="U12731" s="104"/>
      <c r="AB12731" s="104"/>
      <c r="AC12731" s="104"/>
      <c r="AF12731" s="104"/>
      <c r="AG12731" s="104"/>
      <c r="AK12731" s="104"/>
      <c r="AL12731" s="104"/>
      <c r="AO12731" s="104"/>
      <c r="AP12731" s="104"/>
    </row>
    <row r="12732" spans="21:42" ht="15" customHeight="1" x14ac:dyDescent="0.25">
      <c r="U12732" s="104"/>
      <c r="AB12732" s="104"/>
      <c r="AC12732" s="104"/>
      <c r="AF12732" s="104"/>
      <c r="AG12732" s="104"/>
      <c r="AK12732" s="104"/>
      <c r="AL12732" s="104"/>
      <c r="AO12732" s="104"/>
      <c r="AP12732" s="104"/>
    </row>
    <row r="12733" spans="21:42" ht="15" customHeight="1" x14ac:dyDescent="0.25">
      <c r="U12733" s="104"/>
      <c r="AB12733" s="104"/>
      <c r="AC12733" s="104"/>
      <c r="AF12733" s="104"/>
      <c r="AG12733" s="104"/>
      <c r="AK12733" s="104"/>
      <c r="AL12733" s="104"/>
      <c r="AO12733" s="104"/>
      <c r="AP12733" s="104"/>
    </row>
    <row r="12734" spans="21:42" ht="15" customHeight="1" x14ac:dyDescent="0.25">
      <c r="U12734" s="104"/>
      <c r="AB12734" s="104"/>
      <c r="AC12734" s="104"/>
      <c r="AF12734" s="104"/>
      <c r="AG12734" s="104"/>
      <c r="AK12734" s="104"/>
      <c r="AL12734" s="104"/>
      <c r="AO12734" s="104"/>
      <c r="AP12734" s="104"/>
    </row>
    <row r="12735" spans="21:42" ht="15" customHeight="1" x14ac:dyDescent="0.25">
      <c r="U12735" s="104"/>
      <c r="AB12735" s="104"/>
      <c r="AC12735" s="104"/>
      <c r="AF12735" s="104"/>
      <c r="AG12735" s="104"/>
      <c r="AK12735" s="104"/>
      <c r="AL12735" s="104"/>
      <c r="AO12735" s="104"/>
      <c r="AP12735" s="104"/>
    </row>
    <row r="12736" spans="21:42" ht="15" customHeight="1" x14ac:dyDescent="0.25">
      <c r="U12736" s="104"/>
      <c r="AB12736" s="104"/>
      <c r="AC12736" s="104"/>
      <c r="AF12736" s="104"/>
      <c r="AG12736" s="104"/>
      <c r="AK12736" s="104"/>
      <c r="AL12736" s="104"/>
      <c r="AO12736" s="104"/>
      <c r="AP12736" s="104"/>
    </row>
    <row r="12737" spans="21:42" ht="15" customHeight="1" x14ac:dyDescent="0.25">
      <c r="U12737" s="104"/>
      <c r="AB12737" s="104"/>
      <c r="AC12737" s="104"/>
      <c r="AF12737" s="104"/>
      <c r="AG12737" s="104"/>
      <c r="AK12737" s="104"/>
      <c r="AL12737" s="104"/>
      <c r="AO12737" s="104"/>
      <c r="AP12737" s="104"/>
    </row>
    <row r="12738" spans="21:42" ht="15" customHeight="1" x14ac:dyDescent="0.25">
      <c r="U12738" s="104"/>
      <c r="AB12738" s="104"/>
      <c r="AC12738" s="104"/>
      <c r="AF12738" s="104"/>
      <c r="AG12738" s="104"/>
      <c r="AK12738" s="104"/>
      <c r="AL12738" s="104"/>
      <c r="AO12738" s="104"/>
      <c r="AP12738" s="104"/>
    </row>
    <row r="12739" spans="21:42" ht="15" customHeight="1" x14ac:dyDescent="0.25">
      <c r="U12739" s="104"/>
      <c r="AB12739" s="104"/>
      <c r="AC12739" s="104"/>
      <c r="AF12739" s="104"/>
      <c r="AG12739" s="104"/>
      <c r="AK12739" s="104"/>
      <c r="AL12739" s="104"/>
      <c r="AO12739" s="104"/>
      <c r="AP12739" s="104"/>
    </row>
    <row r="12740" spans="21:42" ht="15" customHeight="1" x14ac:dyDescent="0.25">
      <c r="U12740" s="104"/>
      <c r="AB12740" s="104"/>
      <c r="AC12740" s="104"/>
      <c r="AF12740" s="104"/>
      <c r="AG12740" s="104"/>
      <c r="AK12740" s="104"/>
      <c r="AL12740" s="104"/>
      <c r="AO12740" s="104"/>
      <c r="AP12740" s="104"/>
    </row>
    <row r="12741" spans="21:42" ht="15" customHeight="1" x14ac:dyDescent="0.25">
      <c r="U12741" s="104"/>
      <c r="AB12741" s="104"/>
      <c r="AC12741" s="104"/>
      <c r="AF12741" s="104"/>
      <c r="AG12741" s="104"/>
      <c r="AK12741" s="104"/>
      <c r="AL12741" s="104"/>
      <c r="AO12741" s="104"/>
      <c r="AP12741" s="104"/>
    </row>
    <row r="12742" spans="21:42" ht="15" customHeight="1" x14ac:dyDescent="0.25">
      <c r="U12742" s="104"/>
      <c r="AB12742" s="104"/>
      <c r="AC12742" s="104"/>
      <c r="AF12742" s="104"/>
      <c r="AG12742" s="104"/>
      <c r="AK12742" s="104"/>
      <c r="AL12742" s="104"/>
      <c r="AO12742" s="104"/>
      <c r="AP12742" s="104"/>
    </row>
    <row r="12743" spans="21:42" ht="15" customHeight="1" x14ac:dyDescent="0.25">
      <c r="U12743" s="104"/>
      <c r="AB12743" s="104"/>
      <c r="AC12743" s="104"/>
      <c r="AF12743" s="104"/>
      <c r="AG12743" s="104"/>
      <c r="AK12743" s="104"/>
      <c r="AL12743" s="104"/>
      <c r="AO12743" s="104"/>
      <c r="AP12743" s="104"/>
    </row>
    <row r="12744" spans="21:42" ht="15" customHeight="1" x14ac:dyDescent="0.25">
      <c r="U12744" s="104"/>
      <c r="AB12744" s="104"/>
      <c r="AC12744" s="104"/>
      <c r="AF12744" s="104"/>
      <c r="AG12744" s="104"/>
      <c r="AK12744" s="104"/>
      <c r="AL12744" s="104"/>
      <c r="AO12744" s="104"/>
      <c r="AP12744" s="104"/>
    </row>
    <row r="12745" spans="21:42" ht="15" customHeight="1" x14ac:dyDescent="0.25">
      <c r="U12745" s="104"/>
      <c r="AB12745" s="104"/>
      <c r="AC12745" s="104"/>
      <c r="AF12745" s="104"/>
      <c r="AG12745" s="104"/>
      <c r="AK12745" s="104"/>
      <c r="AL12745" s="104"/>
      <c r="AO12745" s="104"/>
      <c r="AP12745" s="104"/>
    </row>
    <row r="12746" spans="21:42" ht="15" customHeight="1" x14ac:dyDescent="0.25">
      <c r="U12746" s="104"/>
      <c r="AB12746" s="104"/>
      <c r="AC12746" s="104"/>
      <c r="AF12746" s="104"/>
      <c r="AG12746" s="104"/>
      <c r="AK12746" s="104"/>
      <c r="AL12746" s="104"/>
      <c r="AO12746" s="104"/>
      <c r="AP12746" s="104"/>
    </row>
    <row r="12747" spans="21:42" ht="15" customHeight="1" x14ac:dyDescent="0.25">
      <c r="U12747" s="104"/>
      <c r="AB12747" s="104"/>
      <c r="AC12747" s="104"/>
      <c r="AF12747" s="104"/>
      <c r="AG12747" s="104"/>
      <c r="AK12747" s="104"/>
      <c r="AL12747" s="104"/>
      <c r="AO12747" s="104"/>
      <c r="AP12747" s="104"/>
    </row>
    <row r="12748" spans="21:42" ht="15" customHeight="1" x14ac:dyDescent="0.25">
      <c r="U12748" s="104"/>
      <c r="AB12748" s="104"/>
      <c r="AC12748" s="104"/>
      <c r="AF12748" s="104"/>
      <c r="AG12748" s="104"/>
      <c r="AK12748" s="104"/>
      <c r="AL12748" s="104"/>
      <c r="AO12748" s="104"/>
      <c r="AP12748" s="104"/>
    </row>
    <row r="12749" spans="21:42" ht="15" customHeight="1" x14ac:dyDescent="0.25">
      <c r="U12749" s="104"/>
      <c r="AB12749" s="104"/>
      <c r="AC12749" s="104"/>
      <c r="AF12749" s="104"/>
      <c r="AG12749" s="104"/>
      <c r="AK12749" s="104"/>
      <c r="AL12749" s="104"/>
      <c r="AO12749" s="104"/>
      <c r="AP12749" s="104"/>
    </row>
    <row r="12750" spans="21:42" ht="15" customHeight="1" x14ac:dyDescent="0.25">
      <c r="U12750" s="104"/>
      <c r="AB12750" s="104"/>
      <c r="AC12750" s="104"/>
      <c r="AF12750" s="104"/>
      <c r="AG12750" s="104"/>
      <c r="AK12750" s="104"/>
      <c r="AL12750" s="104"/>
      <c r="AO12750" s="104"/>
      <c r="AP12750" s="104"/>
    </row>
    <row r="12751" spans="21:42" ht="15" customHeight="1" x14ac:dyDescent="0.25">
      <c r="U12751" s="104"/>
      <c r="AB12751" s="104"/>
      <c r="AC12751" s="104"/>
      <c r="AF12751" s="104"/>
      <c r="AG12751" s="104"/>
      <c r="AK12751" s="104"/>
      <c r="AL12751" s="104"/>
      <c r="AO12751" s="104"/>
      <c r="AP12751" s="104"/>
    </row>
    <row r="12752" spans="21:42" ht="15" customHeight="1" x14ac:dyDescent="0.25">
      <c r="U12752" s="104"/>
      <c r="AB12752" s="104"/>
      <c r="AC12752" s="104"/>
      <c r="AF12752" s="104"/>
      <c r="AG12752" s="104"/>
      <c r="AK12752" s="104"/>
      <c r="AL12752" s="104"/>
      <c r="AO12752" s="104"/>
      <c r="AP12752" s="104"/>
    </row>
    <row r="12753" spans="21:42" ht="15" customHeight="1" x14ac:dyDescent="0.25">
      <c r="U12753" s="104"/>
      <c r="AB12753" s="104"/>
      <c r="AC12753" s="104"/>
      <c r="AF12753" s="104"/>
      <c r="AG12753" s="104"/>
      <c r="AK12753" s="104"/>
      <c r="AL12753" s="104"/>
      <c r="AO12753" s="104"/>
      <c r="AP12753" s="104"/>
    </row>
    <row r="12754" spans="21:42" ht="15" customHeight="1" x14ac:dyDescent="0.25">
      <c r="U12754" s="104"/>
      <c r="AB12754" s="104"/>
      <c r="AC12754" s="104"/>
      <c r="AF12754" s="104"/>
      <c r="AG12754" s="104"/>
      <c r="AK12754" s="104"/>
      <c r="AL12754" s="104"/>
      <c r="AO12754" s="104"/>
      <c r="AP12754" s="104"/>
    </row>
    <row r="12755" spans="21:42" ht="15" customHeight="1" x14ac:dyDescent="0.25">
      <c r="U12755" s="104"/>
      <c r="AB12755" s="104"/>
      <c r="AC12755" s="104"/>
      <c r="AF12755" s="104"/>
      <c r="AG12755" s="104"/>
      <c r="AK12755" s="104"/>
      <c r="AL12755" s="104"/>
      <c r="AO12755" s="104"/>
      <c r="AP12755" s="104"/>
    </row>
    <row r="12756" spans="21:42" ht="15" customHeight="1" x14ac:dyDescent="0.25">
      <c r="U12756" s="104"/>
      <c r="AB12756" s="104"/>
      <c r="AC12756" s="104"/>
      <c r="AF12756" s="104"/>
      <c r="AG12756" s="104"/>
      <c r="AK12756" s="104"/>
      <c r="AL12756" s="104"/>
      <c r="AO12756" s="104"/>
      <c r="AP12756" s="104"/>
    </row>
    <row r="12757" spans="21:42" ht="15" customHeight="1" x14ac:dyDescent="0.25">
      <c r="U12757" s="104"/>
      <c r="AB12757" s="104"/>
      <c r="AC12757" s="104"/>
      <c r="AF12757" s="104"/>
      <c r="AG12757" s="104"/>
      <c r="AK12757" s="104"/>
      <c r="AL12757" s="104"/>
      <c r="AO12757" s="104"/>
      <c r="AP12757" s="104"/>
    </row>
    <row r="12758" spans="21:42" ht="15" customHeight="1" x14ac:dyDescent="0.25">
      <c r="U12758" s="104"/>
      <c r="AB12758" s="104"/>
      <c r="AC12758" s="104"/>
      <c r="AF12758" s="104"/>
      <c r="AG12758" s="104"/>
      <c r="AK12758" s="104"/>
      <c r="AL12758" s="104"/>
      <c r="AO12758" s="104"/>
      <c r="AP12758" s="104"/>
    </row>
    <row r="12759" spans="21:42" ht="15" customHeight="1" x14ac:dyDescent="0.25">
      <c r="U12759" s="104"/>
      <c r="AB12759" s="104"/>
      <c r="AC12759" s="104"/>
      <c r="AF12759" s="104"/>
      <c r="AG12759" s="104"/>
      <c r="AK12759" s="104"/>
      <c r="AL12759" s="104"/>
      <c r="AO12759" s="104"/>
      <c r="AP12759" s="104"/>
    </row>
    <row r="12760" spans="21:42" ht="15" customHeight="1" x14ac:dyDescent="0.25">
      <c r="U12760" s="104"/>
      <c r="AB12760" s="104"/>
      <c r="AC12760" s="104"/>
      <c r="AF12760" s="104"/>
      <c r="AG12760" s="104"/>
      <c r="AK12760" s="104"/>
      <c r="AL12760" s="104"/>
      <c r="AO12760" s="104"/>
      <c r="AP12760" s="104"/>
    </row>
    <row r="12761" spans="21:42" ht="15" customHeight="1" x14ac:dyDescent="0.25">
      <c r="U12761" s="104"/>
      <c r="AB12761" s="104"/>
      <c r="AC12761" s="104"/>
      <c r="AF12761" s="104"/>
      <c r="AG12761" s="104"/>
      <c r="AK12761" s="104"/>
      <c r="AL12761" s="104"/>
      <c r="AO12761" s="104"/>
      <c r="AP12761" s="104"/>
    </row>
    <row r="12762" spans="21:42" ht="15" customHeight="1" x14ac:dyDescent="0.25">
      <c r="U12762" s="104"/>
      <c r="AB12762" s="104"/>
      <c r="AC12762" s="104"/>
      <c r="AF12762" s="104"/>
      <c r="AG12762" s="104"/>
      <c r="AK12762" s="104"/>
      <c r="AL12762" s="104"/>
      <c r="AO12762" s="104"/>
      <c r="AP12762" s="104"/>
    </row>
    <row r="12763" spans="21:42" ht="15" customHeight="1" x14ac:dyDescent="0.25">
      <c r="U12763" s="104"/>
      <c r="AB12763" s="104"/>
      <c r="AC12763" s="104"/>
      <c r="AF12763" s="104"/>
      <c r="AG12763" s="104"/>
      <c r="AK12763" s="104"/>
      <c r="AL12763" s="104"/>
      <c r="AO12763" s="104"/>
      <c r="AP12763" s="104"/>
    </row>
    <row r="12764" spans="21:42" ht="15" customHeight="1" x14ac:dyDescent="0.25">
      <c r="U12764" s="104"/>
      <c r="AB12764" s="104"/>
      <c r="AC12764" s="104"/>
      <c r="AF12764" s="104"/>
      <c r="AG12764" s="104"/>
      <c r="AK12764" s="104"/>
      <c r="AL12764" s="104"/>
      <c r="AO12764" s="104"/>
      <c r="AP12764" s="104"/>
    </row>
    <row r="12765" spans="21:42" ht="15" customHeight="1" x14ac:dyDescent="0.25">
      <c r="U12765" s="104"/>
      <c r="AB12765" s="104"/>
      <c r="AC12765" s="104"/>
      <c r="AF12765" s="104"/>
      <c r="AG12765" s="104"/>
      <c r="AK12765" s="104"/>
      <c r="AL12765" s="104"/>
      <c r="AO12765" s="104"/>
      <c r="AP12765" s="104"/>
    </row>
    <row r="12766" spans="21:42" ht="15" customHeight="1" x14ac:dyDescent="0.25">
      <c r="U12766" s="104"/>
      <c r="AB12766" s="104"/>
      <c r="AC12766" s="104"/>
      <c r="AF12766" s="104"/>
      <c r="AG12766" s="104"/>
      <c r="AK12766" s="104"/>
      <c r="AL12766" s="104"/>
      <c r="AO12766" s="104"/>
      <c r="AP12766" s="104"/>
    </row>
    <row r="12767" spans="21:42" ht="15" customHeight="1" x14ac:dyDescent="0.25">
      <c r="U12767" s="104"/>
      <c r="AB12767" s="104"/>
      <c r="AC12767" s="104"/>
      <c r="AF12767" s="104"/>
      <c r="AG12767" s="104"/>
      <c r="AK12767" s="104"/>
      <c r="AL12767" s="104"/>
      <c r="AO12767" s="104"/>
      <c r="AP12767" s="104"/>
    </row>
    <row r="12768" spans="21:42" ht="15" customHeight="1" x14ac:dyDescent="0.25">
      <c r="U12768" s="104"/>
      <c r="AB12768" s="104"/>
      <c r="AC12768" s="104"/>
      <c r="AF12768" s="104"/>
      <c r="AG12768" s="104"/>
      <c r="AK12768" s="104"/>
      <c r="AL12768" s="104"/>
      <c r="AO12768" s="104"/>
      <c r="AP12768" s="104"/>
    </row>
    <row r="12769" spans="21:42" ht="15" customHeight="1" x14ac:dyDescent="0.25">
      <c r="U12769" s="104"/>
      <c r="AB12769" s="104"/>
      <c r="AC12769" s="104"/>
      <c r="AF12769" s="104"/>
      <c r="AG12769" s="104"/>
      <c r="AK12769" s="104"/>
      <c r="AL12769" s="104"/>
      <c r="AO12769" s="104"/>
      <c r="AP12769" s="104"/>
    </row>
    <row r="12770" spans="21:42" ht="15" customHeight="1" x14ac:dyDescent="0.25">
      <c r="U12770" s="104"/>
      <c r="AB12770" s="104"/>
      <c r="AC12770" s="104"/>
      <c r="AF12770" s="104"/>
      <c r="AG12770" s="104"/>
      <c r="AK12770" s="104"/>
      <c r="AL12770" s="104"/>
      <c r="AO12770" s="104"/>
      <c r="AP12770" s="104"/>
    </row>
    <row r="12771" spans="21:42" ht="15" customHeight="1" x14ac:dyDescent="0.25">
      <c r="U12771" s="104"/>
      <c r="AB12771" s="104"/>
      <c r="AC12771" s="104"/>
      <c r="AF12771" s="104"/>
      <c r="AG12771" s="104"/>
      <c r="AK12771" s="104"/>
      <c r="AL12771" s="104"/>
      <c r="AO12771" s="104"/>
      <c r="AP12771" s="104"/>
    </row>
    <row r="12772" spans="21:42" ht="15" customHeight="1" x14ac:dyDescent="0.25">
      <c r="U12772" s="104"/>
      <c r="AB12772" s="104"/>
      <c r="AC12772" s="104"/>
      <c r="AF12772" s="104"/>
      <c r="AG12772" s="104"/>
      <c r="AK12772" s="104"/>
      <c r="AL12772" s="104"/>
      <c r="AO12772" s="104"/>
      <c r="AP12772" s="104"/>
    </row>
    <row r="12773" spans="21:42" ht="15" customHeight="1" x14ac:dyDescent="0.25">
      <c r="U12773" s="104"/>
      <c r="AB12773" s="104"/>
      <c r="AC12773" s="104"/>
      <c r="AF12773" s="104"/>
      <c r="AG12773" s="104"/>
      <c r="AK12773" s="104"/>
      <c r="AL12773" s="104"/>
      <c r="AO12773" s="104"/>
      <c r="AP12773" s="104"/>
    </row>
    <row r="12774" spans="21:42" ht="15" customHeight="1" x14ac:dyDescent="0.25">
      <c r="U12774" s="104"/>
      <c r="AB12774" s="104"/>
      <c r="AC12774" s="104"/>
      <c r="AF12774" s="104"/>
      <c r="AG12774" s="104"/>
      <c r="AK12774" s="104"/>
      <c r="AL12774" s="104"/>
      <c r="AO12774" s="104"/>
      <c r="AP12774" s="104"/>
    </row>
    <row r="12775" spans="21:42" ht="15" customHeight="1" x14ac:dyDescent="0.25">
      <c r="U12775" s="104"/>
      <c r="AB12775" s="104"/>
      <c r="AC12775" s="104"/>
      <c r="AF12775" s="104"/>
      <c r="AG12775" s="104"/>
      <c r="AK12775" s="104"/>
      <c r="AL12775" s="104"/>
      <c r="AO12775" s="104"/>
      <c r="AP12775" s="104"/>
    </row>
    <row r="12776" spans="21:42" ht="15" customHeight="1" x14ac:dyDescent="0.25">
      <c r="U12776" s="104"/>
      <c r="AB12776" s="104"/>
      <c r="AC12776" s="104"/>
      <c r="AF12776" s="104"/>
      <c r="AG12776" s="104"/>
      <c r="AK12776" s="104"/>
      <c r="AL12776" s="104"/>
      <c r="AO12776" s="104"/>
      <c r="AP12776" s="104"/>
    </row>
    <row r="12777" spans="21:42" ht="15" customHeight="1" x14ac:dyDescent="0.25">
      <c r="U12777" s="104"/>
      <c r="AB12777" s="104"/>
      <c r="AC12777" s="104"/>
      <c r="AF12777" s="104"/>
      <c r="AG12777" s="104"/>
      <c r="AK12777" s="104"/>
      <c r="AL12777" s="104"/>
      <c r="AO12777" s="104"/>
      <c r="AP12777" s="104"/>
    </row>
    <row r="12778" spans="21:42" ht="15" customHeight="1" x14ac:dyDescent="0.25">
      <c r="U12778" s="104"/>
      <c r="AB12778" s="104"/>
      <c r="AC12778" s="104"/>
      <c r="AF12778" s="104"/>
      <c r="AG12778" s="104"/>
      <c r="AK12778" s="104"/>
      <c r="AL12778" s="104"/>
      <c r="AO12778" s="104"/>
      <c r="AP12778" s="104"/>
    </row>
    <row r="12779" spans="21:42" ht="15" customHeight="1" x14ac:dyDescent="0.25">
      <c r="U12779" s="104"/>
      <c r="AB12779" s="104"/>
      <c r="AC12779" s="104"/>
      <c r="AF12779" s="104"/>
      <c r="AG12779" s="104"/>
      <c r="AK12779" s="104"/>
      <c r="AL12779" s="104"/>
      <c r="AO12779" s="104"/>
      <c r="AP12779" s="104"/>
    </row>
    <row r="12780" spans="21:42" ht="15" customHeight="1" x14ac:dyDescent="0.25">
      <c r="U12780" s="104"/>
      <c r="AB12780" s="104"/>
      <c r="AC12780" s="104"/>
      <c r="AF12780" s="104"/>
      <c r="AG12780" s="104"/>
      <c r="AK12780" s="104"/>
      <c r="AL12780" s="104"/>
      <c r="AO12780" s="104"/>
      <c r="AP12780" s="104"/>
    </row>
    <row r="12781" spans="21:42" ht="15" customHeight="1" x14ac:dyDescent="0.25">
      <c r="U12781" s="104"/>
      <c r="AB12781" s="104"/>
      <c r="AC12781" s="104"/>
      <c r="AF12781" s="104"/>
      <c r="AG12781" s="104"/>
      <c r="AK12781" s="104"/>
      <c r="AL12781" s="104"/>
      <c r="AO12781" s="104"/>
      <c r="AP12781" s="104"/>
    </row>
    <row r="12782" spans="21:42" ht="15" customHeight="1" x14ac:dyDescent="0.25">
      <c r="U12782" s="104"/>
      <c r="AB12782" s="104"/>
      <c r="AC12782" s="104"/>
      <c r="AF12782" s="104"/>
      <c r="AG12782" s="104"/>
      <c r="AK12782" s="104"/>
      <c r="AL12782" s="104"/>
      <c r="AO12782" s="104"/>
      <c r="AP12782" s="104"/>
    </row>
    <row r="12783" spans="21:42" ht="15" customHeight="1" x14ac:dyDescent="0.25">
      <c r="U12783" s="104"/>
      <c r="AB12783" s="104"/>
      <c r="AC12783" s="104"/>
      <c r="AF12783" s="104"/>
      <c r="AG12783" s="104"/>
      <c r="AK12783" s="104"/>
      <c r="AL12783" s="104"/>
      <c r="AO12783" s="104"/>
      <c r="AP12783" s="104"/>
    </row>
    <row r="12784" spans="21:42" ht="15" customHeight="1" x14ac:dyDescent="0.25">
      <c r="U12784" s="104"/>
      <c r="AB12784" s="104"/>
      <c r="AC12784" s="104"/>
      <c r="AF12784" s="104"/>
      <c r="AG12784" s="104"/>
      <c r="AK12784" s="104"/>
      <c r="AL12784" s="104"/>
      <c r="AO12784" s="104"/>
      <c r="AP12784" s="104"/>
    </row>
    <row r="12785" spans="21:42" ht="15" customHeight="1" x14ac:dyDescent="0.25">
      <c r="U12785" s="104"/>
      <c r="AB12785" s="104"/>
      <c r="AC12785" s="104"/>
      <c r="AF12785" s="104"/>
      <c r="AG12785" s="104"/>
      <c r="AK12785" s="104"/>
      <c r="AL12785" s="104"/>
      <c r="AO12785" s="104"/>
      <c r="AP12785" s="104"/>
    </row>
    <row r="12786" spans="21:42" ht="15" customHeight="1" x14ac:dyDescent="0.25">
      <c r="U12786" s="104"/>
      <c r="AB12786" s="104"/>
      <c r="AC12786" s="104"/>
      <c r="AF12786" s="104"/>
      <c r="AG12786" s="104"/>
      <c r="AK12786" s="104"/>
      <c r="AL12786" s="104"/>
      <c r="AO12786" s="104"/>
      <c r="AP12786" s="104"/>
    </row>
    <row r="12787" spans="21:42" ht="15" customHeight="1" x14ac:dyDescent="0.25">
      <c r="U12787" s="104"/>
      <c r="AB12787" s="104"/>
      <c r="AC12787" s="104"/>
      <c r="AF12787" s="104"/>
      <c r="AG12787" s="104"/>
      <c r="AK12787" s="104"/>
      <c r="AL12787" s="104"/>
      <c r="AO12787" s="104"/>
      <c r="AP12787" s="104"/>
    </row>
    <row r="12788" spans="21:42" ht="15" customHeight="1" x14ac:dyDescent="0.25">
      <c r="U12788" s="104"/>
      <c r="AB12788" s="104"/>
      <c r="AC12788" s="104"/>
      <c r="AF12788" s="104"/>
      <c r="AG12788" s="104"/>
      <c r="AK12788" s="104"/>
      <c r="AL12788" s="104"/>
      <c r="AO12788" s="104"/>
      <c r="AP12788" s="104"/>
    </row>
    <row r="12789" spans="21:42" ht="15" customHeight="1" x14ac:dyDescent="0.25">
      <c r="U12789" s="104"/>
      <c r="AB12789" s="104"/>
      <c r="AC12789" s="104"/>
      <c r="AF12789" s="104"/>
      <c r="AG12789" s="104"/>
      <c r="AK12789" s="104"/>
      <c r="AL12789" s="104"/>
      <c r="AO12789" s="104"/>
      <c r="AP12789" s="104"/>
    </row>
    <row r="12790" spans="21:42" ht="15" customHeight="1" x14ac:dyDescent="0.25">
      <c r="U12790" s="104"/>
      <c r="AB12790" s="104"/>
      <c r="AC12790" s="104"/>
      <c r="AF12790" s="104"/>
      <c r="AG12790" s="104"/>
      <c r="AK12790" s="104"/>
      <c r="AL12790" s="104"/>
      <c r="AO12790" s="104"/>
      <c r="AP12790" s="104"/>
    </row>
    <row r="12791" spans="21:42" ht="15" customHeight="1" x14ac:dyDescent="0.25">
      <c r="U12791" s="104"/>
      <c r="AB12791" s="104"/>
      <c r="AC12791" s="104"/>
      <c r="AF12791" s="104"/>
      <c r="AG12791" s="104"/>
      <c r="AK12791" s="104"/>
      <c r="AL12791" s="104"/>
      <c r="AO12791" s="104"/>
      <c r="AP12791" s="104"/>
    </row>
    <row r="12792" spans="21:42" ht="15" customHeight="1" x14ac:dyDescent="0.25">
      <c r="U12792" s="104"/>
      <c r="AB12792" s="104"/>
      <c r="AC12792" s="104"/>
      <c r="AF12792" s="104"/>
      <c r="AG12792" s="104"/>
      <c r="AK12792" s="104"/>
      <c r="AL12792" s="104"/>
      <c r="AO12792" s="104"/>
      <c r="AP12792" s="104"/>
    </row>
    <row r="12793" spans="21:42" ht="15" customHeight="1" x14ac:dyDescent="0.25">
      <c r="U12793" s="104"/>
      <c r="AB12793" s="104"/>
      <c r="AC12793" s="104"/>
      <c r="AF12793" s="104"/>
      <c r="AG12793" s="104"/>
      <c r="AK12793" s="104"/>
      <c r="AL12793" s="104"/>
      <c r="AO12793" s="104"/>
      <c r="AP12793" s="104"/>
    </row>
    <row r="12794" spans="21:42" ht="15" customHeight="1" x14ac:dyDescent="0.25">
      <c r="U12794" s="104"/>
      <c r="AB12794" s="104"/>
      <c r="AC12794" s="104"/>
      <c r="AF12794" s="104"/>
      <c r="AG12794" s="104"/>
      <c r="AK12794" s="104"/>
      <c r="AL12794" s="104"/>
      <c r="AO12794" s="104"/>
      <c r="AP12794" s="104"/>
    </row>
    <row r="12795" spans="21:42" ht="15" customHeight="1" x14ac:dyDescent="0.25">
      <c r="U12795" s="104"/>
      <c r="AB12795" s="104"/>
      <c r="AC12795" s="104"/>
      <c r="AF12795" s="104"/>
      <c r="AG12795" s="104"/>
      <c r="AK12795" s="104"/>
      <c r="AL12795" s="104"/>
      <c r="AO12795" s="104"/>
      <c r="AP12795" s="104"/>
    </row>
    <row r="12796" spans="21:42" ht="15" customHeight="1" x14ac:dyDescent="0.25">
      <c r="U12796" s="104"/>
      <c r="AB12796" s="104"/>
      <c r="AC12796" s="104"/>
      <c r="AF12796" s="104"/>
      <c r="AG12796" s="104"/>
      <c r="AK12796" s="104"/>
      <c r="AL12796" s="104"/>
      <c r="AO12796" s="104"/>
      <c r="AP12796" s="104"/>
    </row>
    <row r="12797" spans="21:42" ht="15" customHeight="1" x14ac:dyDescent="0.25">
      <c r="U12797" s="104"/>
      <c r="AB12797" s="104"/>
      <c r="AC12797" s="104"/>
      <c r="AF12797" s="104"/>
      <c r="AG12797" s="104"/>
      <c r="AK12797" s="104"/>
      <c r="AL12797" s="104"/>
      <c r="AO12797" s="104"/>
      <c r="AP12797" s="104"/>
    </row>
    <row r="12798" spans="21:42" ht="15" customHeight="1" x14ac:dyDescent="0.25">
      <c r="U12798" s="104"/>
      <c r="AB12798" s="104"/>
      <c r="AC12798" s="104"/>
      <c r="AF12798" s="104"/>
      <c r="AG12798" s="104"/>
      <c r="AK12798" s="104"/>
      <c r="AL12798" s="104"/>
      <c r="AO12798" s="104"/>
      <c r="AP12798" s="104"/>
    </row>
    <row r="12799" spans="21:42" ht="15" customHeight="1" x14ac:dyDescent="0.25">
      <c r="U12799" s="104"/>
      <c r="AB12799" s="104"/>
      <c r="AC12799" s="104"/>
      <c r="AF12799" s="104"/>
      <c r="AG12799" s="104"/>
      <c r="AK12799" s="104"/>
      <c r="AL12799" s="104"/>
      <c r="AO12799" s="104"/>
      <c r="AP12799" s="104"/>
    </row>
    <row r="12800" spans="21:42" ht="15" customHeight="1" x14ac:dyDescent="0.25">
      <c r="U12800" s="104"/>
      <c r="AB12800" s="104"/>
      <c r="AC12800" s="104"/>
      <c r="AF12800" s="104"/>
      <c r="AG12800" s="104"/>
      <c r="AK12800" s="104"/>
      <c r="AL12800" s="104"/>
      <c r="AO12800" s="104"/>
      <c r="AP12800" s="104"/>
    </row>
    <row r="12801" spans="21:42" ht="15" customHeight="1" x14ac:dyDescent="0.25">
      <c r="U12801" s="104"/>
      <c r="AB12801" s="104"/>
      <c r="AC12801" s="104"/>
      <c r="AF12801" s="104"/>
      <c r="AG12801" s="104"/>
      <c r="AK12801" s="104"/>
      <c r="AL12801" s="104"/>
      <c r="AO12801" s="104"/>
      <c r="AP12801" s="104"/>
    </row>
    <row r="12802" spans="21:42" ht="15" customHeight="1" x14ac:dyDescent="0.25">
      <c r="U12802" s="104"/>
      <c r="AB12802" s="104"/>
      <c r="AC12802" s="104"/>
      <c r="AF12802" s="104"/>
      <c r="AG12802" s="104"/>
      <c r="AK12802" s="104"/>
      <c r="AL12802" s="104"/>
      <c r="AO12802" s="104"/>
      <c r="AP12802" s="104"/>
    </row>
    <row r="12803" spans="21:42" ht="15" customHeight="1" x14ac:dyDescent="0.25">
      <c r="U12803" s="104"/>
      <c r="AB12803" s="104"/>
      <c r="AC12803" s="104"/>
      <c r="AF12803" s="104"/>
      <c r="AG12803" s="104"/>
      <c r="AK12803" s="104"/>
      <c r="AL12803" s="104"/>
      <c r="AO12803" s="104"/>
      <c r="AP12803" s="104"/>
    </row>
    <row r="12804" spans="21:42" ht="15" customHeight="1" x14ac:dyDescent="0.25">
      <c r="U12804" s="104"/>
      <c r="AB12804" s="104"/>
      <c r="AC12804" s="104"/>
      <c r="AF12804" s="104"/>
      <c r="AG12804" s="104"/>
      <c r="AK12804" s="104"/>
      <c r="AL12804" s="104"/>
      <c r="AO12804" s="104"/>
      <c r="AP12804" s="104"/>
    </row>
    <row r="12805" spans="21:42" ht="15" customHeight="1" x14ac:dyDescent="0.25">
      <c r="U12805" s="104"/>
      <c r="AB12805" s="104"/>
      <c r="AC12805" s="104"/>
      <c r="AF12805" s="104"/>
      <c r="AG12805" s="104"/>
      <c r="AK12805" s="104"/>
      <c r="AL12805" s="104"/>
      <c r="AO12805" s="104"/>
      <c r="AP12805" s="104"/>
    </row>
    <row r="12806" spans="21:42" ht="15" customHeight="1" x14ac:dyDescent="0.25">
      <c r="U12806" s="104"/>
      <c r="AB12806" s="104"/>
      <c r="AC12806" s="104"/>
      <c r="AF12806" s="104"/>
      <c r="AG12806" s="104"/>
      <c r="AK12806" s="104"/>
      <c r="AL12806" s="104"/>
      <c r="AO12806" s="104"/>
      <c r="AP12806" s="104"/>
    </row>
    <row r="12807" spans="21:42" ht="15" customHeight="1" x14ac:dyDescent="0.25">
      <c r="U12807" s="104"/>
      <c r="AB12807" s="104"/>
      <c r="AC12807" s="104"/>
      <c r="AF12807" s="104"/>
      <c r="AG12807" s="104"/>
      <c r="AK12807" s="104"/>
      <c r="AL12807" s="104"/>
      <c r="AO12807" s="104"/>
      <c r="AP12807" s="104"/>
    </row>
    <row r="12808" spans="21:42" ht="15" customHeight="1" x14ac:dyDescent="0.25">
      <c r="U12808" s="104"/>
      <c r="AB12808" s="104"/>
      <c r="AC12808" s="104"/>
      <c r="AF12808" s="104"/>
      <c r="AG12808" s="104"/>
      <c r="AK12808" s="104"/>
      <c r="AL12808" s="104"/>
      <c r="AO12808" s="104"/>
      <c r="AP12808" s="104"/>
    </row>
    <row r="12809" spans="21:42" ht="15" customHeight="1" x14ac:dyDescent="0.25">
      <c r="U12809" s="104"/>
      <c r="AB12809" s="104"/>
      <c r="AC12809" s="104"/>
      <c r="AF12809" s="104"/>
      <c r="AG12809" s="104"/>
      <c r="AK12809" s="104"/>
      <c r="AL12809" s="104"/>
      <c r="AO12809" s="104"/>
      <c r="AP12809" s="104"/>
    </row>
    <row r="12810" spans="21:42" ht="15" customHeight="1" x14ac:dyDescent="0.25">
      <c r="U12810" s="104"/>
      <c r="AB12810" s="104"/>
      <c r="AC12810" s="104"/>
      <c r="AF12810" s="104"/>
      <c r="AG12810" s="104"/>
      <c r="AK12810" s="104"/>
      <c r="AL12810" s="104"/>
      <c r="AO12810" s="104"/>
      <c r="AP12810" s="104"/>
    </row>
    <row r="12811" spans="21:42" ht="15" customHeight="1" x14ac:dyDescent="0.25">
      <c r="U12811" s="104"/>
      <c r="AB12811" s="104"/>
      <c r="AC12811" s="104"/>
      <c r="AF12811" s="104"/>
      <c r="AG12811" s="104"/>
      <c r="AK12811" s="104"/>
      <c r="AL12811" s="104"/>
      <c r="AO12811" s="104"/>
      <c r="AP12811" s="104"/>
    </row>
    <row r="12812" spans="21:42" ht="15" customHeight="1" x14ac:dyDescent="0.25">
      <c r="U12812" s="104"/>
      <c r="AB12812" s="104"/>
      <c r="AC12812" s="104"/>
      <c r="AF12812" s="104"/>
      <c r="AG12812" s="104"/>
      <c r="AK12812" s="104"/>
      <c r="AL12812" s="104"/>
      <c r="AO12812" s="104"/>
      <c r="AP12812" s="104"/>
    </row>
    <row r="12813" spans="21:42" ht="15" customHeight="1" x14ac:dyDescent="0.25">
      <c r="U12813" s="104"/>
      <c r="AB12813" s="104"/>
      <c r="AC12813" s="104"/>
      <c r="AF12813" s="104"/>
      <c r="AG12813" s="104"/>
      <c r="AK12813" s="104"/>
      <c r="AL12813" s="104"/>
      <c r="AO12813" s="104"/>
      <c r="AP12813" s="104"/>
    </row>
    <row r="12814" spans="21:42" ht="15" customHeight="1" x14ac:dyDescent="0.25">
      <c r="U12814" s="104"/>
      <c r="AB12814" s="104"/>
      <c r="AC12814" s="104"/>
      <c r="AF12814" s="104"/>
      <c r="AG12814" s="104"/>
      <c r="AK12814" s="104"/>
      <c r="AL12814" s="104"/>
      <c r="AO12814" s="104"/>
      <c r="AP12814" s="104"/>
    </row>
    <row r="12815" spans="21:42" ht="15" customHeight="1" x14ac:dyDescent="0.25">
      <c r="U12815" s="104"/>
      <c r="AB12815" s="104"/>
      <c r="AC12815" s="104"/>
      <c r="AF12815" s="104"/>
      <c r="AG12815" s="104"/>
      <c r="AK12815" s="104"/>
      <c r="AL12815" s="104"/>
      <c r="AO12815" s="104"/>
      <c r="AP12815" s="104"/>
    </row>
    <row r="12816" spans="21:42" ht="15" customHeight="1" x14ac:dyDescent="0.25">
      <c r="U12816" s="104"/>
      <c r="AB12816" s="104"/>
      <c r="AC12816" s="104"/>
      <c r="AF12816" s="104"/>
      <c r="AG12816" s="104"/>
      <c r="AK12816" s="104"/>
      <c r="AL12816" s="104"/>
      <c r="AO12816" s="104"/>
      <c r="AP12816" s="104"/>
    </row>
    <row r="12817" spans="21:42" ht="15" customHeight="1" x14ac:dyDescent="0.25">
      <c r="U12817" s="104"/>
      <c r="AB12817" s="104"/>
      <c r="AC12817" s="104"/>
      <c r="AF12817" s="104"/>
      <c r="AG12817" s="104"/>
      <c r="AK12817" s="104"/>
      <c r="AL12817" s="104"/>
      <c r="AO12817" s="104"/>
      <c r="AP12817" s="104"/>
    </row>
    <row r="12818" spans="21:42" ht="15" customHeight="1" x14ac:dyDescent="0.25">
      <c r="U12818" s="104"/>
      <c r="AB12818" s="104"/>
      <c r="AC12818" s="104"/>
      <c r="AF12818" s="104"/>
      <c r="AG12818" s="104"/>
      <c r="AK12818" s="104"/>
      <c r="AL12818" s="104"/>
      <c r="AO12818" s="104"/>
      <c r="AP12818" s="104"/>
    </row>
    <row r="12819" spans="21:42" ht="15" customHeight="1" x14ac:dyDescent="0.25">
      <c r="U12819" s="104"/>
      <c r="AB12819" s="104"/>
      <c r="AC12819" s="104"/>
      <c r="AF12819" s="104"/>
      <c r="AG12819" s="104"/>
      <c r="AK12819" s="104"/>
      <c r="AL12819" s="104"/>
      <c r="AO12819" s="104"/>
      <c r="AP12819" s="104"/>
    </row>
    <row r="12820" spans="21:42" ht="15" customHeight="1" x14ac:dyDescent="0.25">
      <c r="U12820" s="104"/>
      <c r="AB12820" s="104"/>
      <c r="AC12820" s="104"/>
      <c r="AF12820" s="104"/>
      <c r="AG12820" s="104"/>
      <c r="AK12820" s="104"/>
      <c r="AL12820" s="104"/>
      <c r="AO12820" s="104"/>
      <c r="AP12820" s="104"/>
    </row>
    <row r="12821" spans="21:42" ht="15" customHeight="1" x14ac:dyDescent="0.25">
      <c r="U12821" s="104"/>
      <c r="AB12821" s="104"/>
      <c r="AC12821" s="104"/>
      <c r="AF12821" s="104"/>
      <c r="AG12821" s="104"/>
      <c r="AK12821" s="104"/>
      <c r="AL12821" s="104"/>
      <c r="AO12821" s="104"/>
      <c r="AP12821" s="104"/>
    </row>
    <row r="12822" spans="21:42" ht="15" customHeight="1" x14ac:dyDescent="0.25">
      <c r="U12822" s="104"/>
      <c r="AB12822" s="104"/>
      <c r="AC12822" s="104"/>
      <c r="AF12822" s="104"/>
      <c r="AG12822" s="104"/>
      <c r="AK12822" s="104"/>
      <c r="AL12822" s="104"/>
      <c r="AO12822" s="104"/>
      <c r="AP12822" s="104"/>
    </row>
    <row r="12823" spans="21:42" ht="15" customHeight="1" x14ac:dyDescent="0.25">
      <c r="U12823" s="104"/>
      <c r="AB12823" s="104"/>
      <c r="AC12823" s="104"/>
      <c r="AF12823" s="104"/>
      <c r="AG12823" s="104"/>
      <c r="AK12823" s="104"/>
      <c r="AL12823" s="104"/>
      <c r="AO12823" s="104"/>
      <c r="AP12823" s="104"/>
    </row>
    <row r="12824" spans="21:42" ht="15" customHeight="1" x14ac:dyDescent="0.25">
      <c r="U12824" s="104"/>
      <c r="AB12824" s="104"/>
      <c r="AC12824" s="104"/>
      <c r="AF12824" s="104"/>
      <c r="AG12824" s="104"/>
      <c r="AK12824" s="104"/>
      <c r="AL12824" s="104"/>
      <c r="AO12824" s="104"/>
      <c r="AP12824" s="104"/>
    </row>
    <row r="12825" spans="21:42" ht="15" customHeight="1" x14ac:dyDescent="0.25">
      <c r="U12825" s="104"/>
      <c r="AB12825" s="104"/>
      <c r="AC12825" s="104"/>
      <c r="AF12825" s="104"/>
      <c r="AG12825" s="104"/>
      <c r="AK12825" s="104"/>
      <c r="AL12825" s="104"/>
      <c r="AO12825" s="104"/>
      <c r="AP12825" s="104"/>
    </row>
    <row r="12826" spans="21:42" ht="15" customHeight="1" x14ac:dyDescent="0.25">
      <c r="U12826" s="104"/>
      <c r="AB12826" s="104"/>
      <c r="AC12826" s="104"/>
      <c r="AF12826" s="104"/>
      <c r="AG12826" s="104"/>
      <c r="AK12826" s="104"/>
      <c r="AL12826" s="104"/>
      <c r="AO12826" s="104"/>
      <c r="AP12826" s="104"/>
    </row>
    <row r="12827" spans="21:42" ht="15" customHeight="1" x14ac:dyDescent="0.25">
      <c r="U12827" s="104"/>
      <c r="AB12827" s="104"/>
      <c r="AC12827" s="104"/>
      <c r="AF12827" s="104"/>
      <c r="AG12827" s="104"/>
      <c r="AK12827" s="104"/>
      <c r="AL12827" s="104"/>
      <c r="AO12827" s="104"/>
      <c r="AP12827" s="104"/>
    </row>
    <row r="12828" spans="21:42" ht="15" customHeight="1" x14ac:dyDescent="0.25">
      <c r="U12828" s="104"/>
      <c r="AB12828" s="104"/>
      <c r="AC12828" s="104"/>
      <c r="AF12828" s="104"/>
      <c r="AG12828" s="104"/>
      <c r="AK12828" s="104"/>
      <c r="AL12828" s="104"/>
      <c r="AO12828" s="104"/>
      <c r="AP12828" s="104"/>
    </row>
    <row r="12829" spans="21:42" ht="15" customHeight="1" x14ac:dyDescent="0.25">
      <c r="U12829" s="104"/>
      <c r="AB12829" s="104"/>
      <c r="AC12829" s="104"/>
      <c r="AF12829" s="104"/>
      <c r="AG12829" s="104"/>
      <c r="AK12829" s="104"/>
      <c r="AL12829" s="104"/>
      <c r="AO12829" s="104"/>
      <c r="AP12829" s="104"/>
    </row>
    <row r="12830" spans="21:42" ht="15" customHeight="1" x14ac:dyDescent="0.25">
      <c r="U12830" s="104"/>
      <c r="AB12830" s="104"/>
      <c r="AC12830" s="104"/>
      <c r="AF12830" s="104"/>
      <c r="AG12830" s="104"/>
      <c r="AK12830" s="104"/>
      <c r="AL12830" s="104"/>
      <c r="AO12830" s="104"/>
      <c r="AP12830" s="104"/>
    </row>
    <row r="12831" spans="21:42" ht="15" customHeight="1" x14ac:dyDescent="0.25">
      <c r="U12831" s="104"/>
      <c r="AB12831" s="104"/>
      <c r="AC12831" s="104"/>
      <c r="AF12831" s="104"/>
      <c r="AG12831" s="104"/>
      <c r="AK12831" s="104"/>
      <c r="AL12831" s="104"/>
      <c r="AO12831" s="104"/>
      <c r="AP12831" s="104"/>
    </row>
    <row r="12832" spans="21:42" ht="15" customHeight="1" x14ac:dyDescent="0.25">
      <c r="U12832" s="104"/>
      <c r="AB12832" s="104"/>
      <c r="AC12832" s="104"/>
      <c r="AF12832" s="104"/>
      <c r="AG12832" s="104"/>
      <c r="AK12832" s="104"/>
      <c r="AL12832" s="104"/>
      <c r="AO12832" s="104"/>
      <c r="AP12832" s="104"/>
    </row>
    <row r="12833" spans="21:42" ht="15" customHeight="1" x14ac:dyDescent="0.25">
      <c r="U12833" s="104"/>
      <c r="AB12833" s="104"/>
      <c r="AC12833" s="104"/>
      <c r="AF12833" s="104"/>
      <c r="AG12833" s="104"/>
      <c r="AK12833" s="104"/>
      <c r="AL12833" s="104"/>
      <c r="AO12833" s="104"/>
      <c r="AP12833" s="104"/>
    </row>
    <row r="12834" spans="21:42" ht="15" customHeight="1" x14ac:dyDescent="0.25">
      <c r="U12834" s="104"/>
      <c r="AB12834" s="104"/>
      <c r="AC12834" s="104"/>
      <c r="AF12834" s="104"/>
      <c r="AG12834" s="104"/>
      <c r="AK12834" s="104"/>
      <c r="AL12834" s="104"/>
      <c r="AO12834" s="104"/>
      <c r="AP12834" s="104"/>
    </row>
    <row r="12835" spans="21:42" ht="15" customHeight="1" x14ac:dyDescent="0.25">
      <c r="U12835" s="104"/>
      <c r="AB12835" s="104"/>
      <c r="AC12835" s="104"/>
      <c r="AF12835" s="104"/>
      <c r="AG12835" s="104"/>
      <c r="AK12835" s="104"/>
      <c r="AL12835" s="104"/>
      <c r="AO12835" s="104"/>
      <c r="AP12835" s="104"/>
    </row>
    <row r="12836" spans="21:42" ht="15" customHeight="1" x14ac:dyDescent="0.25">
      <c r="U12836" s="104"/>
      <c r="AB12836" s="104"/>
      <c r="AC12836" s="104"/>
      <c r="AF12836" s="104"/>
      <c r="AG12836" s="104"/>
      <c r="AK12836" s="104"/>
      <c r="AL12836" s="104"/>
      <c r="AO12836" s="104"/>
      <c r="AP12836" s="104"/>
    </row>
    <row r="12837" spans="21:42" ht="15" customHeight="1" x14ac:dyDescent="0.25">
      <c r="U12837" s="104"/>
      <c r="AB12837" s="104"/>
      <c r="AC12837" s="104"/>
      <c r="AF12837" s="104"/>
      <c r="AG12837" s="104"/>
      <c r="AK12837" s="104"/>
      <c r="AL12837" s="104"/>
      <c r="AO12837" s="104"/>
      <c r="AP12837" s="104"/>
    </row>
    <row r="12838" spans="21:42" ht="15" customHeight="1" x14ac:dyDescent="0.25">
      <c r="U12838" s="104"/>
      <c r="AB12838" s="104"/>
      <c r="AC12838" s="104"/>
      <c r="AF12838" s="104"/>
      <c r="AG12838" s="104"/>
      <c r="AK12838" s="104"/>
      <c r="AL12838" s="104"/>
      <c r="AO12838" s="104"/>
      <c r="AP12838" s="104"/>
    </row>
    <row r="12839" spans="21:42" ht="15" customHeight="1" x14ac:dyDescent="0.25">
      <c r="U12839" s="104"/>
      <c r="AB12839" s="104"/>
      <c r="AC12839" s="104"/>
      <c r="AF12839" s="104"/>
      <c r="AG12839" s="104"/>
      <c r="AK12839" s="104"/>
      <c r="AL12839" s="104"/>
      <c r="AO12839" s="104"/>
      <c r="AP12839" s="104"/>
    </row>
    <row r="12840" spans="21:42" ht="15" customHeight="1" x14ac:dyDescent="0.25">
      <c r="U12840" s="104"/>
      <c r="AB12840" s="104"/>
      <c r="AC12840" s="104"/>
      <c r="AF12840" s="104"/>
      <c r="AG12840" s="104"/>
      <c r="AK12840" s="104"/>
      <c r="AL12840" s="104"/>
      <c r="AO12840" s="104"/>
      <c r="AP12840" s="104"/>
    </row>
    <row r="12841" spans="21:42" ht="15" customHeight="1" x14ac:dyDescent="0.25">
      <c r="U12841" s="104"/>
      <c r="AB12841" s="104"/>
      <c r="AC12841" s="104"/>
      <c r="AF12841" s="104"/>
      <c r="AG12841" s="104"/>
      <c r="AK12841" s="104"/>
      <c r="AL12841" s="104"/>
      <c r="AO12841" s="104"/>
      <c r="AP12841" s="104"/>
    </row>
    <row r="12842" spans="21:42" ht="15" customHeight="1" x14ac:dyDescent="0.25">
      <c r="U12842" s="104"/>
      <c r="AB12842" s="104"/>
      <c r="AC12842" s="104"/>
      <c r="AF12842" s="104"/>
      <c r="AG12842" s="104"/>
      <c r="AK12842" s="104"/>
      <c r="AL12842" s="104"/>
      <c r="AO12842" s="104"/>
      <c r="AP12842" s="104"/>
    </row>
    <row r="12843" spans="21:42" ht="15" customHeight="1" x14ac:dyDescent="0.25">
      <c r="U12843" s="104"/>
      <c r="AB12843" s="104"/>
      <c r="AC12843" s="104"/>
      <c r="AF12843" s="104"/>
      <c r="AG12843" s="104"/>
      <c r="AK12843" s="104"/>
      <c r="AL12843" s="104"/>
      <c r="AO12843" s="104"/>
      <c r="AP12843" s="104"/>
    </row>
    <row r="12844" spans="21:42" ht="15" customHeight="1" x14ac:dyDescent="0.25">
      <c r="U12844" s="104"/>
      <c r="AB12844" s="104"/>
      <c r="AC12844" s="104"/>
      <c r="AF12844" s="104"/>
      <c r="AG12844" s="104"/>
      <c r="AK12844" s="104"/>
      <c r="AL12844" s="104"/>
      <c r="AO12844" s="104"/>
      <c r="AP12844" s="104"/>
    </row>
    <row r="12845" spans="21:42" ht="15" customHeight="1" x14ac:dyDescent="0.25">
      <c r="U12845" s="104"/>
      <c r="AB12845" s="104"/>
      <c r="AC12845" s="104"/>
      <c r="AF12845" s="104"/>
      <c r="AG12845" s="104"/>
      <c r="AK12845" s="104"/>
      <c r="AL12845" s="104"/>
      <c r="AO12845" s="104"/>
      <c r="AP12845" s="104"/>
    </row>
    <row r="12846" spans="21:42" ht="15" customHeight="1" x14ac:dyDescent="0.25">
      <c r="U12846" s="104"/>
      <c r="AB12846" s="104"/>
      <c r="AC12846" s="104"/>
      <c r="AF12846" s="104"/>
      <c r="AG12846" s="104"/>
      <c r="AK12846" s="104"/>
      <c r="AL12846" s="104"/>
      <c r="AO12846" s="104"/>
      <c r="AP12846" s="104"/>
    </row>
    <row r="12847" spans="21:42" ht="15" customHeight="1" x14ac:dyDescent="0.25">
      <c r="U12847" s="104"/>
      <c r="AB12847" s="104"/>
      <c r="AC12847" s="104"/>
      <c r="AF12847" s="104"/>
      <c r="AG12847" s="104"/>
      <c r="AK12847" s="104"/>
      <c r="AL12847" s="104"/>
      <c r="AO12847" s="104"/>
      <c r="AP12847" s="104"/>
    </row>
    <row r="12848" spans="21:42" ht="15" customHeight="1" x14ac:dyDescent="0.25">
      <c r="U12848" s="104"/>
      <c r="AB12848" s="104"/>
      <c r="AC12848" s="104"/>
      <c r="AF12848" s="104"/>
      <c r="AG12848" s="104"/>
      <c r="AK12848" s="104"/>
      <c r="AL12848" s="104"/>
      <c r="AO12848" s="104"/>
      <c r="AP12848" s="104"/>
    </row>
    <row r="12849" spans="21:42" ht="15" customHeight="1" x14ac:dyDescent="0.25">
      <c r="U12849" s="104"/>
      <c r="AB12849" s="104"/>
      <c r="AC12849" s="104"/>
      <c r="AF12849" s="104"/>
      <c r="AG12849" s="104"/>
      <c r="AK12849" s="104"/>
      <c r="AL12849" s="104"/>
      <c r="AO12849" s="104"/>
      <c r="AP12849" s="104"/>
    </row>
    <row r="12850" spans="21:42" ht="15" customHeight="1" x14ac:dyDescent="0.25">
      <c r="U12850" s="104"/>
      <c r="AB12850" s="104"/>
      <c r="AC12850" s="104"/>
      <c r="AF12850" s="104"/>
      <c r="AG12850" s="104"/>
      <c r="AK12850" s="104"/>
      <c r="AL12850" s="104"/>
      <c r="AO12850" s="104"/>
      <c r="AP12850" s="104"/>
    </row>
    <row r="12851" spans="21:42" ht="15" customHeight="1" x14ac:dyDescent="0.25">
      <c r="U12851" s="104"/>
      <c r="AB12851" s="104"/>
      <c r="AC12851" s="104"/>
      <c r="AF12851" s="104"/>
      <c r="AG12851" s="104"/>
      <c r="AK12851" s="104"/>
      <c r="AL12851" s="104"/>
      <c r="AO12851" s="104"/>
      <c r="AP12851" s="104"/>
    </row>
    <row r="12852" spans="21:42" ht="15" customHeight="1" x14ac:dyDescent="0.25">
      <c r="U12852" s="104"/>
      <c r="AB12852" s="104"/>
      <c r="AC12852" s="104"/>
      <c r="AF12852" s="104"/>
      <c r="AG12852" s="104"/>
      <c r="AK12852" s="104"/>
      <c r="AL12852" s="104"/>
      <c r="AO12852" s="104"/>
      <c r="AP12852" s="104"/>
    </row>
    <row r="12853" spans="21:42" ht="15" customHeight="1" x14ac:dyDescent="0.25">
      <c r="U12853" s="104"/>
      <c r="AB12853" s="104"/>
      <c r="AC12853" s="104"/>
      <c r="AF12853" s="104"/>
      <c r="AG12853" s="104"/>
      <c r="AK12853" s="104"/>
      <c r="AL12853" s="104"/>
      <c r="AO12853" s="104"/>
      <c r="AP12853" s="104"/>
    </row>
    <row r="12854" spans="21:42" ht="15" customHeight="1" x14ac:dyDescent="0.25">
      <c r="U12854" s="104"/>
      <c r="AB12854" s="104"/>
      <c r="AC12854" s="104"/>
      <c r="AF12854" s="104"/>
      <c r="AG12854" s="104"/>
      <c r="AK12854" s="104"/>
      <c r="AL12854" s="104"/>
      <c r="AO12854" s="104"/>
      <c r="AP12854" s="104"/>
    </row>
    <row r="12855" spans="21:42" ht="15" customHeight="1" x14ac:dyDescent="0.25">
      <c r="U12855" s="104"/>
      <c r="AB12855" s="104"/>
      <c r="AC12855" s="104"/>
      <c r="AF12855" s="104"/>
      <c r="AG12855" s="104"/>
      <c r="AK12855" s="104"/>
      <c r="AL12855" s="104"/>
      <c r="AO12855" s="104"/>
      <c r="AP12855" s="104"/>
    </row>
    <row r="12856" spans="21:42" ht="15" customHeight="1" x14ac:dyDescent="0.25">
      <c r="U12856" s="104"/>
      <c r="AB12856" s="104"/>
      <c r="AC12856" s="104"/>
      <c r="AF12856" s="104"/>
      <c r="AG12856" s="104"/>
      <c r="AK12856" s="104"/>
      <c r="AL12856" s="104"/>
      <c r="AO12856" s="104"/>
      <c r="AP12856" s="104"/>
    </row>
    <row r="12857" spans="21:42" ht="15" customHeight="1" x14ac:dyDescent="0.25">
      <c r="U12857" s="104"/>
      <c r="AB12857" s="104"/>
      <c r="AC12857" s="104"/>
      <c r="AF12857" s="104"/>
      <c r="AG12857" s="104"/>
      <c r="AK12857" s="104"/>
      <c r="AL12857" s="104"/>
      <c r="AO12857" s="104"/>
      <c r="AP12857" s="104"/>
    </row>
    <row r="12858" spans="21:42" ht="15" customHeight="1" x14ac:dyDescent="0.25">
      <c r="U12858" s="104"/>
      <c r="AB12858" s="104"/>
      <c r="AC12858" s="104"/>
      <c r="AF12858" s="104"/>
      <c r="AG12858" s="104"/>
      <c r="AK12858" s="104"/>
      <c r="AL12858" s="104"/>
      <c r="AO12858" s="104"/>
      <c r="AP12858" s="104"/>
    </row>
    <row r="12859" spans="21:42" ht="15" customHeight="1" x14ac:dyDescent="0.25">
      <c r="U12859" s="104"/>
      <c r="AB12859" s="104"/>
      <c r="AC12859" s="104"/>
      <c r="AF12859" s="104"/>
      <c r="AG12859" s="104"/>
      <c r="AK12859" s="104"/>
      <c r="AL12859" s="104"/>
      <c r="AO12859" s="104"/>
      <c r="AP12859" s="104"/>
    </row>
    <row r="12860" spans="21:42" ht="15" customHeight="1" x14ac:dyDescent="0.25">
      <c r="U12860" s="104"/>
      <c r="AB12860" s="104"/>
      <c r="AC12860" s="104"/>
      <c r="AF12860" s="104"/>
      <c r="AG12860" s="104"/>
      <c r="AK12860" s="104"/>
      <c r="AL12860" s="104"/>
      <c r="AO12860" s="104"/>
      <c r="AP12860" s="104"/>
    </row>
    <row r="12861" spans="21:42" ht="15" customHeight="1" x14ac:dyDescent="0.25">
      <c r="U12861" s="104"/>
      <c r="AB12861" s="104"/>
      <c r="AC12861" s="104"/>
      <c r="AF12861" s="104"/>
      <c r="AG12861" s="104"/>
      <c r="AK12861" s="104"/>
      <c r="AL12861" s="104"/>
      <c r="AO12861" s="104"/>
      <c r="AP12861" s="104"/>
    </row>
    <row r="12862" spans="21:42" ht="15" customHeight="1" x14ac:dyDescent="0.25">
      <c r="U12862" s="104"/>
      <c r="AB12862" s="104"/>
      <c r="AC12862" s="104"/>
      <c r="AF12862" s="104"/>
      <c r="AG12862" s="104"/>
      <c r="AK12862" s="104"/>
      <c r="AL12862" s="104"/>
      <c r="AO12862" s="104"/>
      <c r="AP12862" s="104"/>
    </row>
    <row r="12863" spans="21:42" ht="15" customHeight="1" x14ac:dyDescent="0.25">
      <c r="U12863" s="104"/>
      <c r="AB12863" s="104"/>
      <c r="AC12863" s="104"/>
      <c r="AF12863" s="104"/>
      <c r="AG12863" s="104"/>
      <c r="AK12863" s="104"/>
      <c r="AL12863" s="104"/>
      <c r="AO12863" s="104"/>
      <c r="AP12863" s="104"/>
    </row>
    <row r="12864" spans="21:42" ht="15" customHeight="1" x14ac:dyDescent="0.25">
      <c r="U12864" s="104"/>
      <c r="AB12864" s="104"/>
      <c r="AC12864" s="104"/>
      <c r="AF12864" s="104"/>
      <c r="AG12864" s="104"/>
      <c r="AK12864" s="104"/>
      <c r="AL12864" s="104"/>
      <c r="AO12864" s="104"/>
      <c r="AP12864" s="104"/>
    </row>
    <row r="12865" spans="21:42" ht="15" customHeight="1" x14ac:dyDescent="0.25">
      <c r="U12865" s="104"/>
      <c r="AB12865" s="104"/>
      <c r="AC12865" s="104"/>
      <c r="AF12865" s="104"/>
      <c r="AG12865" s="104"/>
      <c r="AK12865" s="104"/>
      <c r="AL12865" s="104"/>
      <c r="AO12865" s="104"/>
      <c r="AP12865" s="104"/>
    </row>
    <row r="12866" spans="21:42" ht="15" customHeight="1" x14ac:dyDescent="0.25">
      <c r="U12866" s="104"/>
      <c r="AB12866" s="104"/>
      <c r="AC12866" s="104"/>
      <c r="AF12866" s="104"/>
      <c r="AG12866" s="104"/>
      <c r="AK12866" s="104"/>
      <c r="AL12866" s="104"/>
      <c r="AO12866" s="104"/>
      <c r="AP12866" s="104"/>
    </row>
    <row r="12867" spans="21:42" ht="15" customHeight="1" x14ac:dyDescent="0.25">
      <c r="U12867" s="104"/>
      <c r="AB12867" s="104"/>
      <c r="AC12867" s="104"/>
      <c r="AF12867" s="104"/>
      <c r="AG12867" s="104"/>
      <c r="AK12867" s="104"/>
      <c r="AL12867" s="104"/>
      <c r="AO12867" s="104"/>
      <c r="AP12867" s="104"/>
    </row>
    <row r="12868" spans="21:42" ht="15" customHeight="1" x14ac:dyDescent="0.25">
      <c r="U12868" s="104"/>
      <c r="AB12868" s="104"/>
      <c r="AC12868" s="104"/>
      <c r="AF12868" s="104"/>
      <c r="AG12868" s="104"/>
      <c r="AK12868" s="104"/>
      <c r="AL12868" s="104"/>
      <c r="AO12868" s="104"/>
      <c r="AP12868" s="104"/>
    </row>
    <row r="12869" spans="21:42" ht="15" customHeight="1" x14ac:dyDescent="0.25">
      <c r="U12869" s="104"/>
      <c r="AB12869" s="104"/>
      <c r="AC12869" s="104"/>
      <c r="AF12869" s="104"/>
      <c r="AG12869" s="104"/>
      <c r="AK12869" s="104"/>
      <c r="AL12869" s="104"/>
      <c r="AO12869" s="104"/>
      <c r="AP12869" s="104"/>
    </row>
    <row r="12870" spans="21:42" ht="15" customHeight="1" x14ac:dyDescent="0.25">
      <c r="U12870" s="104"/>
      <c r="AB12870" s="104"/>
      <c r="AC12870" s="104"/>
      <c r="AF12870" s="104"/>
      <c r="AG12870" s="104"/>
      <c r="AK12870" s="104"/>
      <c r="AL12870" s="104"/>
      <c r="AO12870" s="104"/>
      <c r="AP12870" s="104"/>
    </row>
    <row r="12871" spans="21:42" ht="15" customHeight="1" x14ac:dyDescent="0.25">
      <c r="U12871" s="104"/>
      <c r="AB12871" s="104"/>
      <c r="AC12871" s="104"/>
      <c r="AF12871" s="104"/>
      <c r="AG12871" s="104"/>
      <c r="AK12871" s="104"/>
      <c r="AL12871" s="104"/>
      <c r="AO12871" s="104"/>
      <c r="AP12871" s="104"/>
    </row>
    <row r="12872" spans="21:42" ht="15" customHeight="1" x14ac:dyDescent="0.25">
      <c r="U12872" s="104"/>
      <c r="AB12872" s="104"/>
      <c r="AC12872" s="104"/>
      <c r="AF12872" s="104"/>
      <c r="AG12872" s="104"/>
      <c r="AK12872" s="104"/>
      <c r="AL12872" s="104"/>
      <c r="AO12872" s="104"/>
      <c r="AP12872" s="104"/>
    </row>
    <row r="12873" spans="21:42" ht="15" customHeight="1" x14ac:dyDescent="0.25">
      <c r="U12873" s="104"/>
      <c r="AB12873" s="104"/>
      <c r="AC12873" s="104"/>
      <c r="AF12873" s="104"/>
      <c r="AG12873" s="104"/>
      <c r="AK12873" s="104"/>
      <c r="AL12873" s="104"/>
      <c r="AO12873" s="104"/>
      <c r="AP12873" s="104"/>
    </row>
    <row r="12874" spans="21:42" ht="15" customHeight="1" x14ac:dyDescent="0.25">
      <c r="U12874" s="104"/>
      <c r="AB12874" s="104"/>
      <c r="AC12874" s="104"/>
      <c r="AF12874" s="104"/>
      <c r="AG12874" s="104"/>
      <c r="AK12874" s="104"/>
      <c r="AL12874" s="104"/>
      <c r="AO12874" s="104"/>
      <c r="AP12874" s="104"/>
    </row>
    <row r="12875" spans="21:42" ht="15" customHeight="1" x14ac:dyDescent="0.25">
      <c r="U12875" s="104"/>
      <c r="AB12875" s="104"/>
      <c r="AC12875" s="104"/>
      <c r="AF12875" s="104"/>
      <c r="AG12875" s="104"/>
      <c r="AK12875" s="104"/>
      <c r="AL12875" s="104"/>
      <c r="AO12875" s="104"/>
      <c r="AP12875" s="104"/>
    </row>
    <row r="12876" spans="21:42" ht="15" customHeight="1" x14ac:dyDescent="0.25">
      <c r="U12876" s="104"/>
      <c r="AB12876" s="104"/>
      <c r="AC12876" s="104"/>
      <c r="AF12876" s="104"/>
      <c r="AG12876" s="104"/>
      <c r="AK12876" s="104"/>
      <c r="AL12876" s="104"/>
      <c r="AO12876" s="104"/>
      <c r="AP12876" s="104"/>
    </row>
    <row r="12877" spans="21:42" ht="15" customHeight="1" x14ac:dyDescent="0.25">
      <c r="U12877" s="104"/>
      <c r="AB12877" s="104"/>
      <c r="AC12877" s="104"/>
      <c r="AF12877" s="104"/>
      <c r="AG12877" s="104"/>
      <c r="AK12877" s="104"/>
      <c r="AL12877" s="104"/>
      <c r="AO12877" s="104"/>
      <c r="AP12877" s="104"/>
    </row>
    <row r="12878" spans="21:42" ht="15" customHeight="1" x14ac:dyDescent="0.25">
      <c r="U12878" s="104"/>
      <c r="AB12878" s="104"/>
      <c r="AC12878" s="104"/>
      <c r="AF12878" s="104"/>
      <c r="AG12878" s="104"/>
      <c r="AK12878" s="104"/>
      <c r="AL12878" s="104"/>
      <c r="AO12878" s="104"/>
      <c r="AP12878" s="104"/>
    </row>
    <row r="12879" spans="21:42" ht="15" customHeight="1" x14ac:dyDescent="0.25">
      <c r="U12879" s="104"/>
      <c r="AB12879" s="104"/>
      <c r="AC12879" s="104"/>
      <c r="AF12879" s="104"/>
      <c r="AG12879" s="104"/>
      <c r="AK12879" s="104"/>
      <c r="AL12879" s="104"/>
      <c r="AO12879" s="104"/>
      <c r="AP12879" s="104"/>
    </row>
    <row r="12880" spans="21:42" ht="15" customHeight="1" x14ac:dyDescent="0.25">
      <c r="U12880" s="104"/>
      <c r="AB12880" s="104"/>
      <c r="AC12880" s="104"/>
      <c r="AF12880" s="104"/>
      <c r="AG12880" s="104"/>
      <c r="AK12880" s="104"/>
      <c r="AL12880" s="104"/>
      <c r="AO12880" s="104"/>
      <c r="AP12880" s="104"/>
    </row>
    <row r="12881" spans="21:42" ht="15" customHeight="1" x14ac:dyDescent="0.25">
      <c r="U12881" s="104"/>
      <c r="AB12881" s="104"/>
      <c r="AC12881" s="104"/>
      <c r="AF12881" s="104"/>
      <c r="AG12881" s="104"/>
      <c r="AK12881" s="104"/>
      <c r="AL12881" s="104"/>
      <c r="AO12881" s="104"/>
      <c r="AP12881" s="104"/>
    </row>
    <row r="12882" spans="21:42" ht="15" customHeight="1" x14ac:dyDescent="0.25">
      <c r="U12882" s="104"/>
      <c r="AB12882" s="104"/>
      <c r="AC12882" s="104"/>
      <c r="AF12882" s="104"/>
      <c r="AG12882" s="104"/>
      <c r="AK12882" s="104"/>
      <c r="AL12882" s="104"/>
      <c r="AO12882" s="104"/>
      <c r="AP12882" s="104"/>
    </row>
    <row r="12883" spans="21:42" ht="15" customHeight="1" x14ac:dyDescent="0.25">
      <c r="U12883" s="104"/>
      <c r="AB12883" s="104"/>
      <c r="AC12883" s="104"/>
      <c r="AF12883" s="104"/>
      <c r="AG12883" s="104"/>
      <c r="AK12883" s="104"/>
      <c r="AL12883" s="104"/>
      <c r="AO12883" s="104"/>
      <c r="AP12883" s="104"/>
    </row>
    <row r="12884" spans="21:42" ht="15" customHeight="1" x14ac:dyDescent="0.25">
      <c r="U12884" s="104"/>
      <c r="AB12884" s="104"/>
      <c r="AC12884" s="104"/>
      <c r="AF12884" s="104"/>
      <c r="AG12884" s="104"/>
      <c r="AK12884" s="104"/>
      <c r="AL12884" s="104"/>
      <c r="AO12884" s="104"/>
      <c r="AP12884" s="104"/>
    </row>
    <row r="12885" spans="21:42" ht="15" customHeight="1" x14ac:dyDescent="0.25">
      <c r="U12885" s="104"/>
      <c r="AB12885" s="104"/>
      <c r="AC12885" s="104"/>
      <c r="AF12885" s="104"/>
      <c r="AG12885" s="104"/>
      <c r="AK12885" s="104"/>
      <c r="AL12885" s="104"/>
      <c r="AO12885" s="104"/>
      <c r="AP12885" s="104"/>
    </row>
    <row r="12886" spans="21:42" ht="15" customHeight="1" x14ac:dyDescent="0.25">
      <c r="U12886" s="104"/>
      <c r="AB12886" s="104"/>
      <c r="AC12886" s="104"/>
      <c r="AF12886" s="104"/>
      <c r="AG12886" s="104"/>
      <c r="AK12886" s="104"/>
      <c r="AL12886" s="104"/>
      <c r="AO12886" s="104"/>
      <c r="AP12886" s="104"/>
    </row>
    <row r="12887" spans="21:42" ht="15" customHeight="1" x14ac:dyDescent="0.25">
      <c r="U12887" s="104"/>
      <c r="AB12887" s="104"/>
      <c r="AC12887" s="104"/>
      <c r="AF12887" s="104"/>
      <c r="AG12887" s="104"/>
      <c r="AK12887" s="104"/>
      <c r="AL12887" s="104"/>
      <c r="AO12887" s="104"/>
      <c r="AP12887" s="104"/>
    </row>
    <row r="12888" spans="21:42" ht="15" customHeight="1" x14ac:dyDescent="0.25">
      <c r="U12888" s="104"/>
      <c r="AB12888" s="104"/>
      <c r="AC12888" s="104"/>
      <c r="AF12888" s="104"/>
      <c r="AG12888" s="104"/>
      <c r="AK12888" s="104"/>
      <c r="AL12888" s="104"/>
      <c r="AO12888" s="104"/>
      <c r="AP12888" s="104"/>
    </row>
    <row r="12889" spans="21:42" ht="15" customHeight="1" x14ac:dyDescent="0.25">
      <c r="U12889" s="104"/>
      <c r="AB12889" s="104"/>
      <c r="AC12889" s="104"/>
      <c r="AF12889" s="104"/>
      <c r="AG12889" s="104"/>
      <c r="AK12889" s="104"/>
      <c r="AL12889" s="104"/>
      <c r="AO12889" s="104"/>
      <c r="AP12889" s="104"/>
    </row>
    <row r="12890" spans="21:42" ht="15" customHeight="1" x14ac:dyDescent="0.25">
      <c r="U12890" s="104"/>
      <c r="AB12890" s="104"/>
      <c r="AC12890" s="104"/>
      <c r="AF12890" s="104"/>
      <c r="AG12890" s="104"/>
      <c r="AK12890" s="104"/>
      <c r="AL12890" s="104"/>
      <c r="AO12890" s="104"/>
      <c r="AP12890" s="104"/>
    </row>
    <row r="12891" spans="21:42" ht="15" customHeight="1" x14ac:dyDescent="0.25">
      <c r="U12891" s="104"/>
      <c r="AB12891" s="104"/>
      <c r="AC12891" s="104"/>
      <c r="AF12891" s="104"/>
      <c r="AG12891" s="104"/>
      <c r="AK12891" s="104"/>
      <c r="AL12891" s="104"/>
      <c r="AO12891" s="104"/>
      <c r="AP12891" s="104"/>
    </row>
    <row r="12892" spans="21:42" ht="15" customHeight="1" x14ac:dyDescent="0.25">
      <c r="U12892" s="104"/>
      <c r="AB12892" s="104"/>
      <c r="AC12892" s="104"/>
      <c r="AF12892" s="104"/>
      <c r="AG12892" s="104"/>
      <c r="AK12892" s="104"/>
      <c r="AL12892" s="104"/>
      <c r="AO12892" s="104"/>
      <c r="AP12892" s="104"/>
    </row>
    <row r="12893" spans="21:42" ht="15" customHeight="1" x14ac:dyDescent="0.25">
      <c r="U12893" s="104"/>
      <c r="AB12893" s="104"/>
      <c r="AC12893" s="104"/>
      <c r="AF12893" s="104"/>
      <c r="AG12893" s="104"/>
      <c r="AK12893" s="104"/>
      <c r="AL12893" s="104"/>
      <c r="AO12893" s="104"/>
      <c r="AP12893" s="104"/>
    </row>
    <row r="12894" spans="21:42" ht="15" customHeight="1" x14ac:dyDescent="0.25">
      <c r="U12894" s="104"/>
      <c r="AB12894" s="104"/>
      <c r="AC12894" s="104"/>
      <c r="AF12894" s="104"/>
      <c r="AG12894" s="104"/>
      <c r="AK12894" s="104"/>
      <c r="AL12894" s="104"/>
      <c r="AO12894" s="104"/>
      <c r="AP12894" s="104"/>
    </row>
    <row r="12895" spans="21:42" ht="15" customHeight="1" x14ac:dyDescent="0.25">
      <c r="U12895" s="104"/>
      <c r="AB12895" s="104"/>
      <c r="AC12895" s="104"/>
      <c r="AF12895" s="104"/>
      <c r="AG12895" s="104"/>
      <c r="AK12895" s="104"/>
      <c r="AL12895" s="104"/>
      <c r="AO12895" s="104"/>
      <c r="AP12895" s="104"/>
    </row>
    <row r="12896" spans="21:42" ht="15" customHeight="1" x14ac:dyDescent="0.25">
      <c r="U12896" s="104"/>
      <c r="AB12896" s="104"/>
      <c r="AC12896" s="104"/>
      <c r="AF12896" s="104"/>
      <c r="AG12896" s="104"/>
      <c r="AK12896" s="104"/>
      <c r="AL12896" s="104"/>
      <c r="AO12896" s="104"/>
      <c r="AP12896" s="104"/>
    </row>
    <row r="12897" spans="21:42" ht="15" customHeight="1" x14ac:dyDescent="0.25">
      <c r="U12897" s="104"/>
      <c r="AB12897" s="104"/>
      <c r="AC12897" s="104"/>
      <c r="AF12897" s="104"/>
      <c r="AG12897" s="104"/>
      <c r="AK12897" s="104"/>
      <c r="AL12897" s="104"/>
      <c r="AO12897" s="104"/>
      <c r="AP12897" s="104"/>
    </row>
    <row r="12898" spans="21:42" ht="15" customHeight="1" x14ac:dyDescent="0.25">
      <c r="U12898" s="104"/>
      <c r="AB12898" s="104"/>
      <c r="AC12898" s="104"/>
      <c r="AF12898" s="104"/>
      <c r="AG12898" s="104"/>
      <c r="AK12898" s="104"/>
      <c r="AL12898" s="104"/>
      <c r="AO12898" s="104"/>
      <c r="AP12898" s="104"/>
    </row>
    <row r="12899" spans="21:42" ht="15" customHeight="1" x14ac:dyDescent="0.25">
      <c r="U12899" s="104"/>
      <c r="AB12899" s="104"/>
      <c r="AC12899" s="104"/>
      <c r="AF12899" s="104"/>
      <c r="AG12899" s="104"/>
      <c r="AK12899" s="104"/>
      <c r="AL12899" s="104"/>
      <c r="AO12899" s="104"/>
      <c r="AP12899" s="104"/>
    </row>
    <row r="12900" spans="21:42" ht="15" customHeight="1" x14ac:dyDescent="0.25">
      <c r="U12900" s="104"/>
      <c r="AB12900" s="104"/>
      <c r="AC12900" s="104"/>
      <c r="AF12900" s="104"/>
      <c r="AG12900" s="104"/>
      <c r="AK12900" s="104"/>
      <c r="AL12900" s="104"/>
      <c r="AO12900" s="104"/>
      <c r="AP12900" s="104"/>
    </row>
    <row r="12901" spans="21:42" ht="15" customHeight="1" x14ac:dyDescent="0.25">
      <c r="U12901" s="104"/>
      <c r="AB12901" s="104"/>
      <c r="AC12901" s="104"/>
      <c r="AF12901" s="104"/>
      <c r="AG12901" s="104"/>
      <c r="AK12901" s="104"/>
      <c r="AL12901" s="104"/>
      <c r="AO12901" s="104"/>
      <c r="AP12901" s="104"/>
    </row>
    <row r="12902" spans="21:42" ht="15" customHeight="1" x14ac:dyDescent="0.25">
      <c r="U12902" s="104"/>
      <c r="AB12902" s="104"/>
      <c r="AC12902" s="104"/>
      <c r="AF12902" s="104"/>
      <c r="AG12902" s="104"/>
      <c r="AK12902" s="104"/>
      <c r="AL12902" s="104"/>
      <c r="AO12902" s="104"/>
      <c r="AP12902" s="104"/>
    </row>
    <row r="12903" spans="21:42" ht="15" customHeight="1" x14ac:dyDescent="0.25">
      <c r="U12903" s="104"/>
      <c r="AB12903" s="104"/>
      <c r="AC12903" s="104"/>
      <c r="AF12903" s="104"/>
      <c r="AG12903" s="104"/>
      <c r="AK12903" s="104"/>
      <c r="AL12903" s="104"/>
      <c r="AO12903" s="104"/>
      <c r="AP12903" s="104"/>
    </row>
    <row r="12904" spans="21:42" ht="15" customHeight="1" x14ac:dyDescent="0.25">
      <c r="U12904" s="104"/>
      <c r="AB12904" s="104"/>
      <c r="AC12904" s="104"/>
      <c r="AF12904" s="104"/>
      <c r="AG12904" s="104"/>
      <c r="AK12904" s="104"/>
      <c r="AL12904" s="104"/>
      <c r="AO12904" s="104"/>
      <c r="AP12904" s="104"/>
    </row>
    <row r="12905" spans="21:42" ht="15" customHeight="1" x14ac:dyDescent="0.25">
      <c r="U12905" s="104"/>
      <c r="AB12905" s="104"/>
      <c r="AC12905" s="104"/>
      <c r="AF12905" s="104"/>
      <c r="AG12905" s="104"/>
      <c r="AK12905" s="104"/>
      <c r="AL12905" s="104"/>
      <c r="AO12905" s="104"/>
      <c r="AP12905" s="104"/>
    </row>
    <row r="12906" spans="21:42" ht="15" customHeight="1" x14ac:dyDescent="0.25">
      <c r="U12906" s="104"/>
      <c r="AB12906" s="104"/>
      <c r="AC12906" s="104"/>
      <c r="AF12906" s="104"/>
      <c r="AG12906" s="104"/>
      <c r="AK12906" s="104"/>
      <c r="AL12906" s="104"/>
      <c r="AO12906" s="104"/>
      <c r="AP12906" s="104"/>
    </row>
    <row r="12907" spans="21:42" ht="15" customHeight="1" x14ac:dyDescent="0.25">
      <c r="U12907" s="104"/>
      <c r="AB12907" s="104"/>
      <c r="AC12907" s="104"/>
      <c r="AF12907" s="104"/>
      <c r="AG12907" s="104"/>
      <c r="AK12907" s="104"/>
      <c r="AL12907" s="104"/>
      <c r="AO12907" s="104"/>
      <c r="AP12907" s="104"/>
    </row>
    <row r="12908" spans="21:42" ht="15" customHeight="1" x14ac:dyDescent="0.25">
      <c r="U12908" s="104"/>
      <c r="AB12908" s="104"/>
      <c r="AC12908" s="104"/>
      <c r="AF12908" s="104"/>
      <c r="AG12908" s="104"/>
      <c r="AK12908" s="104"/>
      <c r="AL12908" s="104"/>
      <c r="AO12908" s="104"/>
      <c r="AP12908" s="104"/>
    </row>
    <row r="12909" spans="21:42" ht="15" customHeight="1" x14ac:dyDescent="0.25">
      <c r="U12909" s="104"/>
      <c r="AB12909" s="104"/>
      <c r="AC12909" s="104"/>
      <c r="AF12909" s="104"/>
      <c r="AG12909" s="104"/>
      <c r="AK12909" s="104"/>
      <c r="AL12909" s="104"/>
      <c r="AO12909" s="104"/>
      <c r="AP12909" s="104"/>
    </row>
    <row r="12910" spans="21:42" ht="15" customHeight="1" x14ac:dyDescent="0.25">
      <c r="U12910" s="104"/>
      <c r="AB12910" s="104"/>
      <c r="AC12910" s="104"/>
      <c r="AF12910" s="104"/>
      <c r="AG12910" s="104"/>
      <c r="AK12910" s="104"/>
      <c r="AL12910" s="104"/>
      <c r="AO12910" s="104"/>
      <c r="AP12910" s="104"/>
    </row>
    <row r="12911" spans="21:42" ht="15" customHeight="1" x14ac:dyDescent="0.25">
      <c r="U12911" s="104"/>
      <c r="AB12911" s="104"/>
      <c r="AC12911" s="104"/>
      <c r="AF12911" s="104"/>
      <c r="AG12911" s="104"/>
      <c r="AK12911" s="104"/>
      <c r="AL12911" s="104"/>
      <c r="AO12911" s="104"/>
      <c r="AP12911" s="104"/>
    </row>
    <row r="12912" spans="21:42" ht="15" customHeight="1" x14ac:dyDescent="0.25">
      <c r="U12912" s="104"/>
      <c r="AB12912" s="104"/>
      <c r="AC12912" s="104"/>
      <c r="AF12912" s="104"/>
      <c r="AG12912" s="104"/>
      <c r="AK12912" s="104"/>
      <c r="AL12912" s="104"/>
      <c r="AO12912" s="104"/>
      <c r="AP12912" s="104"/>
    </row>
    <row r="12913" spans="21:42" ht="15" customHeight="1" x14ac:dyDescent="0.25">
      <c r="U12913" s="104"/>
      <c r="AB12913" s="104"/>
      <c r="AC12913" s="104"/>
      <c r="AF12913" s="104"/>
      <c r="AG12913" s="104"/>
      <c r="AK12913" s="104"/>
      <c r="AL12913" s="104"/>
      <c r="AO12913" s="104"/>
      <c r="AP12913" s="104"/>
    </row>
    <row r="12914" spans="21:42" ht="15" customHeight="1" x14ac:dyDescent="0.25">
      <c r="U12914" s="104"/>
      <c r="AB12914" s="104"/>
      <c r="AC12914" s="104"/>
      <c r="AF12914" s="104"/>
      <c r="AG12914" s="104"/>
      <c r="AK12914" s="104"/>
      <c r="AL12914" s="104"/>
      <c r="AO12914" s="104"/>
      <c r="AP12914" s="104"/>
    </row>
    <row r="12915" spans="21:42" ht="15" customHeight="1" x14ac:dyDescent="0.25">
      <c r="U12915" s="104"/>
      <c r="AB12915" s="104"/>
      <c r="AC12915" s="104"/>
      <c r="AF12915" s="104"/>
      <c r="AG12915" s="104"/>
      <c r="AK12915" s="104"/>
      <c r="AL12915" s="104"/>
      <c r="AO12915" s="104"/>
      <c r="AP12915" s="104"/>
    </row>
    <row r="12916" spans="21:42" ht="15" customHeight="1" x14ac:dyDescent="0.25">
      <c r="U12916" s="104"/>
      <c r="AB12916" s="104"/>
      <c r="AC12916" s="104"/>
      <c r="AF12916" s="104"/>
      <c r="AG12916" s="104"/>
      <c r="AK12916" s="104"/>
      <c r="AL12916" s="104"/>
      <c r="AO12916" s="104"/>
      <c r="AP12916" s="104"/>
    </row>
    <row r="12917" spans="21:42" ht="15" customHeight="1" x14ac:dyDescent="0.25">
      <c r="U12917" s="104"/>
      <c r="AB12917" s="104"/>
      <c r="AC12917" s="104"/>
      <c r="AF12917" s="104"/>
      <c r="AG12917" s="104"/>
      <c r="AK12917" s="104"/>
      <c r="AL12917" s="104"/>
      <c r="AO12917" s="104"/>
      <c r="AP12917" s="104"/>
    </row>
    <row r="12918" spans="21:42" ht="15" customHeight="1" x14ac:dyDescent="0.25">
      <c r="U12918" s="104"/>
      <c r="AB12918" s="104"/>
      <c r="AC12918" s="104"/>
      <c r="AF12918" s="104"/>
      <c r="AG12918" s="104"/>
      <c r="AK12918" s="104"/>
      <c r="AL12918" s="104"/>
      <c r="AO12918" s="104"/>
      <c r="AP12918" s="104"/>
    </row>
    <row r="12919" spans="21:42" ht="15" customHeight="1" x14ac:dyDescent="0.25">
      <c r="U12919" s="104"/>
      <c r="AB12919" s="104"/>
      <c r="AC12919" s="104"/>
      <c r="AF12919" s="104"/>
      <c r="AG12919" s="104"/>
      <c r="AK12919" s="104"/>
      <c r="AL12919" s="104"/>
      <c r="AO12919" s="104"/>
      <c r="AP12919" s="104"/>
    </row>
    <row r="12920" spans="21:42" ht="15" customHeight="1" x14ac:dyDescent="0.25">
      <c r="U12920" s="104"/>
      <c r="AB12920" s="104"/>
      <c r="AC12920" s="104"/>
      <c r="AF12920" s="104"/>
      <c r="AG12920" s="104"/>
      <c r="AK12920" s="104"/>
      <c r="AL12920" s="104"/>
      <c r="AO12920" s="104"/>
      <c r="AP12920" s="104"/>
    </row>
    <row r="12921" spans="21:42" ht="15" customHeight="1" x14ac:dyDescent="0.25">
      <c r="U12921" s="104"/>
      <c r="AB12921" s="104"/>
      <c r="AC12921" s="104"/>
      <c r="AF12921" s="104"/>
      <c r="AG12921" s="104"/>
      <c r="AK12921" s="104"/>
      <c r="AL12921" s="104"/>
      <c r="AO12921" s="104"/>
      <c r="AP12921" s="104"/>
    </row>
    <row r="12922" spans="21:42" ht="15" customHeight="1" x14ac:dyDescent="0.25">
      <c r="U12922" s="104"/>
      <c r="AB12922" s="104"/>
      <c r="AC12922" s="104"/>
      <c r="AF12922" s="104"/>
      <c r="AG12922" s="104"/>
      <c r="AK12922" s="104"/>
      <c r="AL12922" s="104"/>
      <c r="AO12922" s="104"/>
      <c r="AP12922" s="104"/>
    </row>
    <row r="12923" spans="21:42" ht="15" customHeight="1" x14ac:dyDescent="0.25">
      <c r="U12923" s="104"/>
      <c r="AB12923" s="104"/>
      <c r="AC12923" s="104"/>
      <c r="AF12923" s="104"/>
      <c r="AG12923" s="104"/>
      <c r="AK12923" s="104"/>
      <c r="AL12923" s="104"/>
      <c r="AO12923" s="104"/>
      <c r="AP12923" s="104"/>
    </row>
    <row r="12924" spans="21:42" ht="15" customHeight="1" x14ac:dyDescent="0.25">
      <c r="U12924" s="104"/>
      <c r="AB12924" s="104"/>
      <c r="AC12924" s="104"/>
      <c r="AF12924" s="104"/>
      <c r="AG12924" s="104"/>
      <c r="AK12924" s="104"/>
      <c r="AL12924" s="104"/>
      <c r="AO12924" s="104"/>
      <c r="AP12924" s="104"/>
    </row>
    <row r="12925" spans="21:42" ht="15" customHeight="1" x14ac:dyDescent="0.25">
      <c r="U12925" s="104"/>
      <c r="AB12925" s="104"/>
      <c r="AC12925" s="104"/>
      <c r="AF12925" s="104"/>
      <c r="AG12925" s="104"/>
      <c r="AK12925" s="104"/>
      <c r="AL12925" s="104"/>
      <c r="AO12925" s="104"/>
      <c r="AP12925" s="104"/>
    </row>
    <row r="12926" spans="21:42" ht="15" customHeight="1" x14ac:dyDescent="0.25">
      <c r="U12926" s="104"/>
      <c r="AB12926" s="104"/>
      <c r="AC12926" s="104"/>
      <c r="AF12926" s="104"/>
      <c r="AG12926" s="104"/>
      <c r="AK12926" s="104"/>
      <c r="AL12926" s="104"/>
      <c r="AO12926" s="104"/>
      <c r="AP12926" s="104"/>
    </row>
    <row r="12927" spans="21:42" ht="15" customHeight="1" x14ac:dyDescent="0.25">
      <c r="U12927" s="104"/>
      <c r="AB12927" s="104"/>
      <c r="AC12927" s="104"/>
      <c r="AF12927" s="104"/>
      <c r="AG12927" s="104"/>
      <c r="AK12927" s="104"/>
      <c r="AL12927" s="104"/>
      <c r="AO12927" s="104"/>
      <c r="AP12927" s="104"/>
    </row>
    <row r="12928" spans="21:42" ht="15" customHeight="1" x14ac:dyDescent="0.25">
      <c r="U12928" s="104"/>
      <c r="AB12928" s="104"/>
      <c r="AC12928" s="104"/>
      <c r="AF12928" s="104"/>
      <c r="AG12928" s="104"/>
      <c r="AK12928" s="104"/>
      <c r="AL12928" s="104"/>
      <c r="AO12928" s="104"/>
      <c r="AP12928" s="104"/>
    </row>
    <row r="12929" spans="21:42" ht="15" customHeight="1" x14ac:dyDescent="0.25">
      <c r="U12929" s="104"/>
      <c r="AB12929" s="104"/>
      <c r="AC12929" s="104"/>
      <c r="AF12929" s="104"/>
      <c r="AG12929" s="104"/>
      <c r="AK12929" s="104"/>
      <c r="AL12929" s="104"/>
      <c r="AO12929" s="104"/>
      <c r="AP12929" s="104"/>
    </row>
    <row r="12930" spans="21:42" ht="15" customHeight="1" x14ac:dyDescent="0.25">
      <c r="U12930" s="104"/>
      <c r="AB12930" s="104"/>
      <c r="AC12930" s="104"/>
      <c r="AF12930" s="104"/>
      <c r="AG12930" s="104"/>
      <c r="AK12930" s="104"/>
      <c r="AL12930" s="104"/>
      <c r="AO12930" s="104"/>
      <c r="AP12930" s="104"/>
    </row>
    <row r="12931" spans="21:42" ht="15" customHeight="1" x14ac:dyDescent="0.25">
      <c r="U12931" s="104"/>
      <c r="AB12931" s="104"/>
      <c r="AC12931" s="104"/>
      <c r="AF12931" s="104"/>
      <c r="AG12931" s="104"/>
      <c r="AK12931" s="104"/>
      <c r="AL12931" s="104"/>
      <c r="AO12931" s="104"/>
      <c r="AP12931" s="104"/>
    </row>
    <row r="12932" spans="21:42" ht="15" customHeight="1" x14ac:dyDescent="0.25">
      <c r="U12932" s="104"/>
      <c r="AB12932" s="104"/>
      <c r="AC12932" s="104"/>
      <c r="AF12932" s="104"/>
      <c r="AG12932" s="104"/>
      <c r="AK12932" s="104"/>
      <c r="AL12932" s="104"/>
      <c r="AO12932" s="104"/>
      <c r="AP12932" s="104"/>
    </row>
    <row r="12933" spans="21:42" ht="15" customHeight="1" x14ac:dyDescent="0.25">
      <c r="U12933" s="104"/>
      <c r="AB12933" s="104"/>
      <c r="AC12933" s="104"/>
      <c r="AF12933" s="104"/>
      <c r="AG12933" s="104"/>
      <c r="AK12933" s="104"/>
      <c r="AL12933" s="104"/>
      <c r="AO12933" s="104"/>
      <c r="AP12933" s="104"/>
    </row>
    <row r="12934" spans="21:42" ht="15" customHeight="1" x14ac:dyDescent="0.25">
      <c r="U12934" s="104"/>
      <c r="AB12934" s="104"/>
      <c r="AC12934" s="104"/>
      <c r="AF12934" s="104"/>
      <c r="AG12934" s="104"/>
      <c r="AK12934" s="104"/>
      <c r="AL12934" s="104"/>
      <c r="AO12934" s="104"/>
      <c r="AP12934" s="104"/>
    </row>
    <row r="12935" spans="21:42" ht="15" customHeight="1" x14ac:dyDescent="0.25">
      <c r="U12935" s="104"/>
      <c r="AB12935" s="104"/>
      <c r="AC12935" s="104"/>
      <c r="AF12935" s="104"/>
      <c r="AG12935" s="104"/>
      <c r="AK12935" s="104"/>
      <c r="AL12935" s="104"/>
      <c r="AO12935" s="104"/>
      <c r="AP12935" s="104"/>
    </row>
    <row r="12936" spans="21:42" ht="15" customHeight="1" x14ac:dyDescent="0.25">
      <c r="U12936" s="104"/>
      <c r="AB12936" s="104"/>
      <c r="AC12936" s="104"/>
      <c r="AF12936" s="104"/>
      <c r="AG12936" s="104"/>
      <c r="AK12936" s="104"/>
      <c r="AL12936" s="104"/>
      <c r="AO12936" s="104"/>
      <c r="AP12936" s="104"/>
    </row>
    <row r="12937" spans="21:42" ht="15" customHeight="1" x14ac:dyDescent="0.25">
      <c r="U12937" s="104"/>
      <c r="AB12937" s="104"/>
      <c r="AC12937" s="104"/>
      <c r="AF12937" s="104"/>
      <c r="AG12937" s="104"/>
      <c r="AK12937" s="104"/>
      <c r="AL12937" s="104"/>
      <c r="AO12937" s="104"/>
      <c r="AP12937" s="104"/>
    </row>
    <row r="12938" spans="21:42" ht="15" customHeight="1" x14ac:dyDescent="0.25">
      <c r="U12938" s="104"/>
      <c r="AB12938" s="104"/>
      <c r="AC12938" s="104"/>
      <c r="AF12938" s="104"/>
      <c r="AG12938" s="104"/>
      <c r="AK12938" s="104"/>
      <c r="AL12938" s="104"/>
      <c r="AO12938" s="104"/>
      <c r="AP12938" s="104"/>
    </row>
    <row r="12939" spans="21:42" ht="15" customHeight="1" x14ac:dyDescent="0.25">
      <c r="U12939" s="104"/>
      <c r="AB12939" s="104"/>
      <c r="AC12939" s="104"/>
      <c r="AF12939" s="104"/>
      <c r="AG12939" s="104"/>
      <c r="AK12939" s="104"/>
      <c r="AL12939" s="104"/>
      <c r="AO12939" s="104"/>
      <c r="AP12939" s="104"/>
    </row>
    <row r="12940" spans="21:42" ht="15" customHeight="1" x14ac:dyDescent="0.25">
      <c r="U12940" s="104"/>
      <c r="AB12940" s="104"/>
      <c r="AC12940" s="104"/>
      <c r="AF12940" s="104"/>
      <c r="AG12940" s="104"/>
      <c r="AK12940" s="104"/>
      <c r="AL12940" s="104"/>
      <c r="AO12940" s="104"/>
      <c r="AP12940" s="104"/>
    </row>
    <row r="12941" spans="21:42" ht="15" customHeight="1" x14ac:dyDescent="0.25">
      <c r="U12941" s="104"/>
      <c r="AB12941" s="104"/>
      <c r="AC12941" s="104"/>
      <c r="AF12941" s="104"/>
      <c r="AG12941" s="104"/>
      <c r="AK12941" s="104"/>
      <c r="AL12941" s="104"/>
      <c r="AO12941" s="104"/>
      <c r="AP12941" s="104"/>
    </row>
    <row r="12942" spans="21:42" ht="15" customHeight="1" x14ac:dyDescent="0.25">
      <c r="U12942" s="104"/>
      <c r="AB12942" s="104"/>
      <c r="AC12942" s="104"/>
      <c r="AF12942" s="104"/>
      <c r="AG12942" s="104"/>
      <c r="AK12942" s="104"/>
      <c r="AL12942" s="104"/>
      <c r="AO12942" s="104"/>
      <c r="AP12942" s="104"/>
    </row>
    <row r="12943" spans="21:42" ht="15" customHeight="1" x14ac:dyDescent="0.25">
      <c r="U12943" s="104"/>
      <c r="AB12943" s="104"/>
      <c r="AC12943" s="104"/>
      <c r="AF12943" s="104"/>
      <c r="AG12943" s="104"/>
      <c r="AK12943" s="104"/>
      <c r="AL12943" s="104"/>
      <c r="AO12943" s="104"/>
      <c r="AP12943" s="104"/>
    </row>
    <row r="12944" spans="21:42" ht="15" customHeight="1" x14ac:dyDescent="0.25">
      <c r="U12944" s="104"/>
      <c r="AB12944" s="104"/>
      <c r="AC12944" s="104"/>
      <c r="AF12944" s="104"/>
      <c r="AG12944" s="104"/>
      <c r="AK12944" s="104"/>
      <c r="AL12944" s="104"/>
      <c r="AO12944" s="104"/>
      <c r="AP12944" s="104"/>
    </row>
    <row r="12945" spans="21:42" ht="15" customHeight="1" x14ac:dyDescent="0.25">
      <c r="U12945" s="104"/>
      <c r="AB12945" s="104"/>
      <c r="AC12945" s="104"/>
      <c r="AF12945" s="104"/>
      <c r="AG12945" s="104"/>
      <c r="AK12945" s="104"/>
      <c r="AL12945" s="104"/>
      <c r="AO12945" s="104"/>
      <c r="AP12945" s="104"/>
    </row>
    <row r="12946" spans="21:42" ht="15" customHeight="1" x14ac:dyDescent="0.25">
      <c r="U12946" s="104"/>
      <c r="AB12946" s="104"/>
      <c r="AC12946" s="104"/>
      <c r="AF12946" s="104"/>
      <c r="AG12946" s="104"/>
      <c r="AK12946" s="104"/>
      <c r="AL12946" s="104"/>
      <c r="AO12946" s="104"/>
      <c r="AP12946" s="104"/>
    </row>
    <row r="12947" spans="21:42" ht="15" customHeight="1" x14ac:dyDescent="0.25">
      <c r="U12947" s="104"/>
      <c r="AB12947" s="104"/>
      <c r="AC12947" s="104"/>
      <c r="AF12947" s="104"/>
      <c r="AG12947" s="104"/>
      <c r="AK12947" s="104"/>
      <c r="AL12947" s="104"/>
      <c r="AO12947" s="104"/>
      <c r="AP12947" s="104"/>
    </row>
    <row r="12948" spans="21:42" ht="15" customHeight="1" x14ac:dyDescent="0.25">
      <c r="U12948" s="104"/>
      <c r="AB12948" s="104"/>
      <c r="AC12948" s="104"/>
      <c r="AF12948" s="104"/>
      <c r="AG12948" s="104"/>
      <c r="AK12948" s="104"/>
      <c r="AL12948" s="104"/>
      <c r="AO12948" s="104"/>
      <c r="AP12948" s="104"/>
    </row>
    <row r="12949" spans="21:42" ht="15" customHeight="1" x14ac:dyDescent="0.25">
      <c r="U12949" s="104"/>
      <c r="AB12949" s="104"/>
      <c r="AC12949" s="104"/>
      <c r="AF12949" s="104"/>
      <c r="AG12949" s="104"/>
      <c r="AK12949" s="104"/>
      <c r="AL12949" s="104"/>
      <c r="AO12949" s="104"/>
      <c r="AP12949" s="104"/>
    </row>
    <row r="12950" spans="21:42" ht="15" customHeight="1" x14ac:dyDescent="0.25">
      <c r="U12950" s="104"/>
      <c r="AB12950" s="104"/>
      <c r="AC12950" s="104"/>
      <c r="AF12950" s="104"/>
      <c r="AG12950" s="104"/>
      <c r="AK12950" s="104"/>
      <c r="AL12950" s="104"/>
      <c r="AO12950" s="104"/>
      <c r="AP12950" s="104"/>
    </row>
    <row r="12951" spans="21:42" ht="15" customHeight="1" x14ac:dyDescent="0.25">
      <c r="U12951" s="104"/>
      <c r="AB12951" s="104"/>
      <c r="AC12951" s="104"/>
      <c r="AF12951" s="104"/>
      <c r="AG12951" s="104"/>
      <c r="AK12951" s="104"/>
      <c r="AL12951" s="104"/>
      <c r="AO12951" s="104"/>
      <c r="AP12951" s="104"/>
    </row>
    <row r="12952" spans="21:42" ht="15" customHeight="1" x14ac:dyDescent="0.25">
      <c r="U12952" s="104"/>
      <c r="AB12952" s="104"/>
      <c r="AC12952" s="104"/>
      <c r="AF12952" s="104"/>
      <c r="AG12952" s="104"/>
      <c r="AK12952" s="104"/>
      <c r="AL12952" s="104"/>
      <c r="AO12952" s="104"/>
      <c r="AP12952" s="104"/>
    </row>
    <row r="12953" spans="21:42" ht="15" customHeight="1" x14ac:dyDescent="0.25">
      <c r="U12953" s="104"/>
      <c r="AB12953" s="104"/>
      <c r="AC12953" s="104"/>
      <c r="AF12953" s="104"/>
      <c r="AG12953" s="104"/>
      <c r="AK12953" s="104"/>
      <c r="AL12953" s="104"/>
      <c r="AO12953" s="104"/>
      <c r="AP12953" s="104"/>
    </row>
    <row r="12954" spans="21:42" ht="15" customHeight="1" x14ac:dyDescent="0.25">
      <c r="U12954" s="104"/>
      <c r="AB12954" s="104"/>
      <c r="AC12954" s="104"/>
      <c r="AF12954" s="104"/>
      <c r="AG12954" s="104"/>
      <c r="AK12954" s="104"/>
      <c r="AL12954" s="104"/>
      <c r="AO12954" s="104"/>
      <c r="AP12954" s="104"/>
    </row>
    <row r="12955" spans="21:42" ht="15" customHeight="1" x14ac:dyDescent="0.25">
      <c r="U12955" s="104"/>
      <c r="AB12955" s="104"/>
      <c r="AC12955" s="104"/>
      <c r="AF12955" s="104"/>
      <c r="AG12955" s="104"/>
      <c r="AK12955" s="104"/>
      <c r="AL12955" s="104"/>
      <c r="AO12955" s="104"/>
      <c r="AP12955" s="104"/>
    </row>
    <row r="12956" spans="21:42" ht="15" customHeight="1" x14ac:dyDescent="0.25">
      <c r="U12956" s="104"/>
      <c r="AB12956" s="104"/>
      <c r="AC12956" s="104"/>
      <c r="AF12956" s="104"/>
      <c r="AG12956" s="104"/>
      <c r="AK12956" s="104"/>
      <c r="AL12956" s="104"/>
      <c r="AO12956" s="104"/>
      <c r="AP12956" s="104"/>
    </row>
    <row r="12957" spans="21:42" ht="15" customHeight="1" x14ac:dyDescent="0.25">
      <c r="U12957" s="104"/>
      <c r="AB12957" s="104"/>
      <c r="AC12957" s="104"/>
      <c r="AF12957" s="104"/>
      <c r="AG12957" s="104"/>
      <c r="AK12957" s="104"/>
      <c r="AL12957" s="104"/>
      <c r="AO12957" s="104"/>
      <c r="AP12957" s="104"/>
    </row>
    <row r="12958" spans="21:42" ht="15" customHeight="1" x14ac:dyDescent="0.25">
      <c r="U12958" s="104"/>
      <c r="AB12958" s="104"/>
      <c r="AC12958" s="104"/>
      <c r="AF12958" s="104"/>
      <c r="AG12958" s="104"/>
      <c r="AK12958" s="104"/>
      <c r="AL12958" s="104"/>
      <c r="AO12958" s="104"/>
      <c r="AP12958" s="104"/>
    </row>
    <row r="12959" spans="21:42" ht="15" customHeight="1" x14ac:dyDescent="0.25">
      <c r="U12959" s="104"/>
      <c r="AB12959" s="104"/>
      <c r="AC12959" s="104"/>
      <c r="AF12959" s="104"/>
      <c r="AG12959" s="104"/>
      <c r="AK12959" s="104"/>
      <c r="AL12959" s="104"/>
      <c r="AO12959" s="104"/>
      <c r="AP12959" s="104"/>
    </row>
    <row r="12960" spans="21:42" ht="15" customHeight="1" x14ac:dyDescent="0.25">
      <c r="U12960" s="104"/>
      <c r="AB12960" s="104"/>
      <c r="AC12960" s="104"/>
      <c r="AF12960" s="104"/>
      <c r="AG12960" s="104"/>
      <c r="AK12960" s="104"/>
      <c r="AL12960" s="104"/>
      <c r="AO12960" s="104"/>
      <c r="AP12960" s="104"/>
    </row>
    <row r="12961" spans="21:42" ht="15" customHeight="1" x14ac:dyDescent="0.25">
      <c r="U12961" s="104"/>
      <c r="AB12961" s="104"/>
      <c r="AC12961" s="104"/>
      <c r="AF12961" s="104"/>
      <c r="AG12961" s="104"/>
      <c r="AK12961" s="104"/>
      <c r="AL12961" s="104"/>
      <c r="AO12961" s="104"/>
      <c r="AP12961" s="104"/>
    </row>
    <row r="12962" spans="21:42" ht="15" customHeight="1" x14ac:dyDescent="0.25">
      <c r="U12962" s="104"/>
      <c r="AB12962" s="104"/>
      <c r="AC12962" s="104"/>
      <c r="AF12962" s="104"/>
      <c r="AG12962" s="104"/>
      <c r="AK12962" s="104"/>
      <c r="AL12962" s="104"/>
      <c r="AO12962" s="104"/>
      <c r="AP12962" s="104"/>
    </row>
    <row r="12963" spans="21:42" ht="15" customHeight="1" x14ac:dyDescent="0.25">
      <c r="U12963" s="104"/>
      <c r="AB12963" s="104"/>
      <c r="AC12963" s="104"/>
      <c r="AF12963" s="104"/>
      <c r="AG12963" s="104"/>
      <c r="AK12963" s="104"/>
      <c r="AL12963" s="104"/>
      <c r="AO12963" s="104"/>
      <c r="AP12963" s="104"/>
    </row>
    <row r="12964" spans="21:42" ht="15" customHeight="1" x14ac:dyDescent="0.25">
      <c r="U12964" s="104"/>
      <c r="AB12964" s="104"/>
      <c r="AC12964" s="104"/>
      <c r="AF12964" s="104"/>
      <c r="AG12964" s="104"/>
      <c r="AK12964" s="104"/>
      <c r="AL12964" s="104"/>
      <c r="AO12964" s="104"/>
      <c r="AP12964" s="104"/>
    </row>
    <row r="12965" spans="21:42" ht="15" customHeight="1" x14ac:dyDescent="0.25">
      <c r="U12965" s="104"/>
      <c r="AB12965" s="104"/>
      <c r="AC12965" s="104"/>
      <c r="AF12965" s="104"/>
      <c r="AG12965" s="104"/>
      <c r="AK12965" s="104"/>
      <c r="AL12965" s="104"/>
      <c r="AO12965" s="104"/>
      <c r="AP12965" s="104"/>
    </row>
    <row r="12966" spans="21:42" ht="15" customHeight="1" x14ac:dyDescent="0.25">
      <c r="U12966" s="104"/>
      <c r="AB12966" s="104"/>
      <c r="AC12966" s="104"/>
      <c r="AF12966" s="104"/>
      <c r="AG12966" s="104"/>
      <c r="AK12966" s="104"/>
      <c r="AL12966" s="104"/>
      <c r="AO12966" s="104"/>
      <c r="AP12966" s="104"/>
    </row>
    <row r="12967" spans="21:42" ht="15" customHeight="1" x14ac:dyDescent="0.25">
      <c r="U12967" s="104"/>
      <c r="AB12967" s="104"/>
      <c r="AC12967" s="104"/>
      <c r="AF12967" s="104"/>
      <c r="AG12967" s="104"/>
      <c r="AK12967" s="104"/>
      <c r="AL12967" s="104"/>
      <c r="AO12967" s="104"/>
      <c r="AP12967" s="104"/>
    </row>
    <row r="12968" spans="21:42" ht="15" customHeight="1" x14ac:dyDescent="0.25">
      <c r="U12968" s="104"/>
      <c r="AB12968" s="104"/>
      <c r="AC12968" s="104"/>
      <c r="AF12968" s="104"/>
      <c r="AG12968" s="104"/>
      <c r="AK12968" s="104"/>
      <c r="AL12968" s="104"/>
      <c r="AO12968" s="104"/>
      <c r="AP12968" s="104"/>
    </row>
    <row r="12969" spans="21:42" ht="15" customHeight="1" x14ac:dyDescent="0.25">
      <c r="U12969" s="104"/>
      <c r="AB12969" s="104"/>
      <c r="AC12969" s="104"/>
      <c r="AF12969" s="104"/>
      <c r="AG12969" s="104"/>
      <c r="AK12969" s="104"/>
      <c r="AL12969" s="104"/>
      <c r="AO12969" s="104"/>
      <c r="AP12969" s="104"/>
    </row>
    <row r="12970" spans="21:42" ht="15" customHeight="1" x14ac:dyDescent="0.25">
      <c r="U12970" s="104"/>
      <c r="AB12970" s="104"/>
      <c r="AC12970" s="104"/>
      <c r="AF12970" s="104"/>
      <c r="AG12970" s="104"/>
      <c r="AK12970" s="104"/>
      <c r="AL12970" s="104"/>
      <c r="AO12970" s="104"/>
      <c r="AP12970" s="104"/>
    </row>
    <row r="12971" spans="21:42" ht="15" customHeight="1" x14ac:dyDescent="0.25">
      <c r="U12971" s="104"/>
      <c r="AB12971" s="104"/>
      <c r="AC12971" s="104"/>
      <c r="AF12971" s="104"/>
      <c r="AG12971" s="104"/>
      <c r="AK12971" s="104"/>
      <c r="AL12971" s="104"/>
      <c r="AO12971" s="104"/>
      <c r="AP12971" s="104"/>
    </row>
    <row r="12972" spans="21:42" ht="15" customHeight="1" x14ac:dyDescent="0.25">
      <c r="U12972" s="104"/>
      <c r="AB12972" s="104"/>
      <c r="AC12972" s="104"/>
      <c r="AF12972" s="104"/>
      <c r="AG12972" s="104"/>
      <c r="AK12972" s="104"/>
      <c r="AL12972" s="104"/>
      <c r="AO12972" s="104"/>
      <c r="AP12972" s="104"/>
    </row>
    <row r="12973" spans="21:42" ht="15" customHeight="1" x14ac:dyDescent="0.25">
      <c r="U12973" s="104"/>
      <c r="AB12973" s="104"/>
      <c r="AC12973" s="104"/>
      <c r="AF12973" s="104"/>
      <c r="AG12973" s="104"/>
      <c r="AK12973" s="104"/>
      <c r="AL12973" s="104"/>
      <c r="AO12973" s="104"/>
      <c r="AP12973" s="104"/>
    </row>
    <row r="12974" spans="21:42" ht="15" customHeight="1" x14ac:dyDescent="0.25">
      <c r="U12974" s="104"/>
      <c r="AB12974" s="104"/>
      <c r="AC12974" s="104"/>
      <c r="AF12974" s="104"/>
      <c r="AG12974" s="104"/>
      <c r="AK12974" s="104"/>
      <c r="AL12974" s="104"/>
      <c r="AO12974" s="104"/>
      <c r="AP12974" s="104"/>
    </row>
    <row r="12975" spans="21:42" ht="15" customHeight="1" x14ac:dyDescent="0.25">
      <c r="U12975" s="104"/>
      <c r="AB12975" s="104"/>
      <c r="AC12975" s="104"/>
      <c r="AF12975" s="104"/>
      <c r="AG12975" s="104"/>
      <c r="AK12975" s="104"/>
      <c r="AL12975" s="104"/>
      <c r="AO12975" s="104"/>
      <c r="AP12975" s="104"/>
    </row>
    <row r="12976" spans="21:42" ht="15" customHeight="1" x14ac:dyDescent="0.25">
      <c r="U12976" s="104"/>
      <c r="AB12976" s="104"/>
      <c r="AC12976" s="104"/>
      <c r="AF12976" s="104"/>
      <c r="AG12976" s="104"/>
      <c r="AK12976" s="104"/>
      <c r="AL12976" s="104"/>
      <c r="AO12976" s="104"/>
      <c r="AP12976" s="104"/>
    </row>
    <row r="12977" spans="21:42" ht="15" customHeight="1" x14ac:dyDescent="0.25">
      <c r="U12977" s="104"/>
      <c r="AB12977" s="104"/>
      <c r="AC12977" s="104"/>
      <c r="AF12977" s="104"/>
      <c r="AG12977" s="104"/>
      <c r="AK12977" s="104"/>
      <c r="AL12977" s="104"/>
      <c r="AO12977" s="104"/>
      <c r="AP12977" s="104"/>
    </row>
    <row r="12978" spans="21:42" ht="15" customHeight="1" x14ac:dyDescent="0.25">
      <c r="U12978" s="104"/>
      <c r="AB12978" s="104"/>
      <c r="AC12978" s="104"/>
      <c r="AF12978" s="104"/>
      <c r="AG12978" s="104"/>
      <c r="AK12978" s="104"/>
      <c r="AL12978" s="104"/>
      <c r="AO12978" s="104"/>
      <c r="AP12978" s="104"/>
    </row>
    <row r="12979" spans="21:42" ht="15" customHeight="1" x14ac:dyDescent="0.25">
      <c r="U12979" s="104"/>
      <c r="AB12979" s="104"/>
      <c r="AC12979" s="104"/>
      <c r="AF12979" s="104"/>
      <c r="AG12979" s="104"/>
      <c r="AK12979" s="104"/>
      <c r="AL12979" s="104"/>
      <c r="AO12979" s="104"/>
      <c r="AP12979" s="104"/>
    </row>
    <row r="12980" spans="21:42" ht="15" customHeight="1" x14ac:dyDescent="0.25">
      <c r="U12980" s="104"/>
      <c r="AB12980" s="104"/>
      <c r="AC12980" s="104"/>
      <c r="AF12980" s="104"/>
      <c r="AG12980" s="104"/>
      <c r="AK12980" s="104"/>
      <c r="AL12980" s="104"/>
      <c r="AO12980" s="104"/>
      <c r="AP12980" s="104"/>
    </row>
    <row r="12981" spans="21:42" ht="15" customHeight="1" x14ac:dyDescent="0.25">
      <c r="U12981" s="104"/>
      <c r="AB12981" s="104"/>
      <c r="AC12981" s="104"/>
      <c r="AF12981" s="104"/>
      <c r="AG12981" s="104"/>
      <c r="AK12981" s="104"/>
      <c r="AL12981" s="104"/>
      <c r="AO12981" s="104"/>
      <c r="AP12981" s="104"/>
    </row>
    <row r="12982" spans="21:42" ht="15" customHeight="1" x14ac:dyDescent="0.25">
      <c r="U12982" s="104"/>
      <c r="AB12982" s="104"/>
      <c r="AC12982" s="104"/>
      <c r="AF12982" s="104"/>
      <c r="AG12982" s="104"/>
      <c r="AK12982" s="104"/>
      <c r="AL12982" s="104"/>
      <c r="AO12982" s="104"/>
      <c r="AP12982" s="104"/>
    </row>
    <row r="12983" spans="21:42" ht="15" customHeight="1" x14ac:dyDescent="0.25">
      <c r="U12983" s="104"/>
      <c r="AB12983" s="104"/>
      <c r="AC12983" s="104"/>
      <c r="AF12983" s="104"/>
      <c r="AG12983" s="104"/>
      <c r="AK12983" s="104"/>
      <c r="AL12983" s="104"/>
      <c r="AO12983" s="104"/>
      <c r="AP12983" s="104"/>
    </row>
    <row r="12984" spans="21:42" ht="15" customHeight="1" x14ac:dyDescent="0.25">
      <c r="U12984" s="104"/>
      <c r="AB12984" s="104"/>
      <c r="AC12984" s="104"/>
      <c r="AF12984" s="104"/>
      <c r="AG12984" s="104"/>
      <c r="AK12984" s="104"/>
      <c r="AL12984" s="104"/>
      <c r="AO12984" s="104"/>
      <c r="AP12984" s="104"/>
    </row>
    <row r="12985" spans="21:42" ht="15" customHeight="1" x14ac:dyDescent="0.25">
      <c r="U12985" s="104"/>
      <c r="AB12985" s="104"/>
      <c r="AC12985" s="104"/>
      <c r="AF12985" s="104"/>
      <c r="AG12985" s="104"/>
      <c r="AK12985" s="104"/>
      <c r="AL12985" s="104"/>
      <c r="AO12985" s="104"/>
      <c r="AP12985" s="104"/>
    </row>
    <row r="12986" spans="21:42" ht="15" customHeight="1" x14ac:dyDescent="0.25">
      <c r="U12986" s="104"/>
      <c r="AB12986" s="104"/>
      <c r="AC12986" s="104"/>
      <c r="AF12986" s="104"/>
      <c r="AG12986" s="104"/>
      <c r="AK12986" s="104"/>
      <c r="AL12986" s="104"/>
      <c r="AO12986" s="104"/>
      <c r="AP12986" s="104"/>
    </row>
    <row r="12987" spans="21:42" ht="15" customHeight="1" x14ac:dyDescent="0.25">
      <c r="U12987" s="104"/>
      <c r="AB12987" s="104"/>
      <c r="AC12987" s="104"/>
      <c r="AF12987" s="104"/>
      <c r="AG12987" s="104"/>
      <c r="AK12987" s="104"/>
      <c r="AL12987" s="104"/>
      <c r="AO12987" s="104"/>
      <c r="AP12987" s="104"/>
    </row>
    <row r="12988" spans="21:42" ht="15" customHeight="1" x14ac:dyDescent="0.25">
      <c r="U12988" s="104"/>
      <c r="AB12988" s="104"/>
      <c r="AC12988" s="104"/>
      <c r="AF12988" s="104"/>
      <c r="AG12988" s="104"/>
      <c r="AK12988" s="104"/>
      <c r="AL12988" s="104"/>
      <c r="AO12988" s="104"/>
      <c r="AP12988" s="104"/>
    </row>
    <row r="12989" spans="21:42" ht="15" customHeight="1" x14ac:dyDescent="0.25">
      <c r="U12989" s="104"/>
      <c r="AB12989" s="104"/>
      <c r="AC12989" s="104"/>
      <c r="AF12989" s="104"/>
      <c r="AG12989" s="104"/>
      <c r="AK12989" s="104"/>
      <c r="AL12989" s="104"/>
      <c r="AO12989" s="104"/>
      <c r="AP12989" s="104"/>
    </row>
    <row r="12990" spans="21:42" ht="15" customHeight="1" x14ac:dyDescent="0.25">
      <c r="U12990" s="104"/>
      <c r="AB12990" s="104"/>
      <c r="AC12990" s="104"/>
      <c r="AF12990" s="104"/>
      <c r="AG12990" s="104"/>
      <c r="AK12990" s="104"/>
      <c r="AL12990" s="104"/>
      <c r="AO12990" s="104"/>
      <c r="AP12990" s="104"/>
    </row>
    <row r="12991" spans="21:42" ht="15" customHeight="1" x14ac:dyDescent="0.25">
      <c r="U12991" s="104"/>
      <c r="AB12991" s="104"/>
      <c r="AC12991" s="104"/>
      <c r="AF12991" s="104"/>
      <c r="AG12991" s="104"/>
      <c r="AK12991" s="104"/>
      <c r="AL12991" s="104"/>
      <c r="AO12991" s="104"/>
      <c r="AP12991" s="104"/>
    </row>
    <row r="12992" spans="21:42" ht="15" customHeight="1" x14ac:dyDescent="0.25">
      <c r="U12992" s="104"/>
      <c r="AB12992" s="104"/>
      <c r="AC12992" s="104"/>
      <c r="AF12992" s="104"/>
      <c r="AG12992" s="104"/>
      <c r="AK12992" s="104"/>
      <c r="AL12992" s="104"/>
      <c r="AO12992" s="104"/>
      <c r="AP12992" s="104"/>
    </row>
    <row r="12993" spans="21:42" ht="15" customHeight="1" x14ac:dyDescent="0.25">
      <c r="U12993" s="104"/>
      <c r="AB12993" s="104"/>
      <c r="AC12993" s="104"/>
      <c r="AF12993" s="104"/>
      <c r="AG12993" s="104"/>
      <c r="AK12993" s="104"/>
      <c r="AL12993" s="104"/>
      <c r="AO12993" s="104"/>
      <c r="AP12993" s="104"/>
    </row>
    <row r="12994" spans="21:42" ht="15" customHeight="1" x14ac:dyDescent="0.25">
      <c r="U12994" s="104"/>
      <c r="AB12994" s="104"/>
      <c r="AC12994" s="104"/>
      <c r="AF12994" s="104"/>
      <c r="AG12994" s="104"/>
      <c r="AK12994" s="104"/>
      <c r="AL12994" s="104"/>
      <c r="AO12994" s="104"/>
      <c r="AP12994" s="104"/>
    </row>
    <row r="12995" spans="21:42" ht="15" customHeight="1" x14ac:dyDescent="0.25">
      <c r="U12995" s="104"/>
      <c r="AB12995" s="104"/>
      <c r="AC12995" s="104"/>
      <c r="AF12995" s="104"/>
      <c r="AG12995" s="104"/>
      <c r="AK12995" s="104"/>
      <c r="AL12995" s="104"/>
      <c r="AO12995" s="104"/>
      <c r="AP12995" s="104"/>
    </row>
    <row r="12996" spans="21:42" ht="15" customHeight="1" x14ac:dyDescent="0.25">
      <c r="U12996" s="104"/>
      <c r="AB12996" s="104"/>
      <c r="AC12996" s="104"/>
      <c r="AF12996" s="104"/>
      <c r="AG12996" s="104"/>
      <c r="AK12996" s="104"/>
      <c r="AL12996" s="104"/>
      <c r="AO12996" s="104"/>
      <c r="AP12996" s="104"/>
    </row>
    <row r="12997" spans="21:42" ht="15" customHeight="1" x14ac:dyDescent="0.25">
      <c r="U12997" s="104"/>
      <c r="AB12997" s="104"/>
      <c r="AC12997" s="104"/>
      <c r="AF12997" s="104"/>
      <c r="AG12997" s="104"/>
      <c r="AK12997" s="104"/>
      <c r="AL12997" s="104"/>
      <c r="AO12997" s="104"/>
      <c r="AP12997" s="104"/>
    </row>
    <row r="12998" spans="21:42" ht="15" customHeight="1" x14ac:dyDescent="0.25">
      <c r="U12998" s="104"/>
      <c r="AB12998" s="104"/>
      <c r="AC12998" s="104"/>
      <c r="AF12998" s="104"/>
      <c r="AG12998" s="104"/>
      <c r="AK12998" s="104"/>
      <c r="AL12998" s="104"/>
      <c r="AO12998" s="104"/>
      <c r="AP12998" s="104"/>
    </row>
    <row r="12999" spans="21:42" ht="15" customHeight="1" x14ac:dyDescent="0.25">
      <c r="U12999" s="104"/>
      <c r="AB12999" s="104"/>
      <c r="AC12999" s="104"/>
      <c r="AF12999" s="104"/>
      <c r="AG12999" s="104"/>
      <c r="AK12999" s="104"/>
      <c r="AL12999" s="104"/>
      <c r="AO12999" s="104"/>
      <c r="AP12999" s="104"/>
    </row>
    <row r="13000" spans="21:42" ht="15" customHeight="1" x14ac:dyDescent="0.25">
      <c r="U13000" s="104"/>
      <c r="AB13000" s="104"/>
      <c r="AC13000" s="104"/>
      <c r="AF13000" s="104"/>
      <c r="AG13000" s="104"/>
      <c r="AK13000" s="104"/>
      <c r="AL13000" s="104"/>
      <c r="AO13000" s="104"/>
      <c r="AP13000" s="104"/>
    </row>
    <row r="13001" spans="21:42" ht="15" customHeight="1" x14ac:dyDescent="0.25">
      <c r="U13001" s="104"/>
      <c r="AB13001" s="104"/>
      <c r="AC13001" s="104"/>
      <c r="AF13001" s="104"/>
      <c r="AG13001" s="104"/>
      <c r="AK13001" s="104"/>
      <c r="AL13001" s="104"/>
      <c r="AO13001" s="104"/>
      <c r="AP13001" s="104"/>
    </row>
    <row r="13002" spans="21:42" ht="15" customHeight="1" x14ac:dyDescent="0.25">
      <c r="U13002" s="104"/>
      <c r="AB13002" s="104"/>
      <c r="AC13002" s="104"/>
      <c r="AF13002" s="104"/>
      <c r="AG13002" s="104"/>
      <c r="AK13002" s="104"/>
      <c r="AL13002" s="104"/>
      <c r="AO13002" s="104"/>
      <c r="AP13002" s="104"/>
    </row>
    <row r="13003" spans="21:42" ht="15" customHeight="1" x14ac:dyDescent="0.25">
      <c r="U13003" s="104"/>
      <c r="AB13003" s="104"/>
      <c r="AC13003" s="104"/>
      <c r="AF13003" s="104"/>
      <c r="AG13003" s="104"/>
      <c r="AK13003" s="104"/>
      <c r="AL13003" s="104"/>
      <c r="AO13003" s="104"/>
      <c r="AP13003" s="104"/>
    </row>
    <row r="13004" spans="21:42" ht="15" customHeight="1" x14ac:dyDescent="0.25">
      <c r="U13004" s="104"/>
      <c r="AB13004" s="104"/>
      <c r="AC13004" s="104"/>
      <c r="AF13004" s="104"/>
      <c r="AG13004" s="104"/>
      <c r="AK13004" s="104"/>
      <c r="AL13004" s="104"/>
      <c r="AO13004" s="104"/>
      <c r="AP13004" s="104"/>
    </row>
    <row r="13005" spans="21:42" ht="15" customHeight="1" x14ac:dyDescent="0.25">
      <c r="U13005" s="104"/>
      <c r="AB13005" s="104"/>
      <c r="AC13005" s="104"/>
      <c r="AF13005" s="104"/>
      <c r="AG13005" s="104"/>
      <c r="AK13005" s="104"/>
      <c r="AL13005" s="104"/>
      <c r="AO13005" s="104"/>
      <c r="AP13005" s="104"/>
    </row>
    <row r="13006" spans="21:42" ht="15" customHeight="1" x14ac:dyDescent="0.25">
      <c r="U13006" s="104"/>
      <c r="AB13006" s="104"/>
      <c r="AC13006" s="104"/>
      <c r="AF13006" s="104"/>
      <c r="AG13006" s="104"/>
      <c r="AK13006" s="104"/>
      <c r="AL13006" s="104"/>
      <c r="AO13006" s="104"/>
      <c r="AP13006" s="104"/>
    </row>
    <row r="13007" spans="21:42" ht="15" customHeight="1" x14ac:dyDescent="0.25">
      <c r="U13007" s="104"/>
      <c r="AB13007" s="104"/>
      <c r="AC13007" s="104"/>
      <c r="AF13007" s="104"/>
      <c r="AG13007" s="104"/>
      <c r="AK13007" s="104"/>
      <c r="AL13007" s="104"/>
      <c r="AO13007" s="104"/>
      <c r="AP13007" s="104"/>
    </row>
    <row r="13008" spans="21:42" ht="15" customHeight="1" x14ac:dyDescent="0.25">
      <c r="U13008" s="104"/>
      <c r="AB13008" s="104"/>
      <c r="AC13008" s="104"/>
      <c r="AF13008" s="104"/>
      <c r="AG13008" s="104"/>
      <c r="AK13008" s="104"/>
      <c r="AL13008" s="104"/>
      <c r="AO13008" s="104"/>
      <c r="AP13008" s="104"/>
    </row>
    <row r="13009" spans="21:42" ht="15" customHeight="1" x14ac:dyDescent="0.25">
      <c r="U13009" s="104"/>
      <c r="AB13009" s="104"/>
      <c r="AC13009" s="104"/>
      <c r="AF13009" s="104"/>
      <c r="AG13009" s="104"/>
      <c r="AK13009" s="104"/>
      <c r="AL13009" s="104"/>
      <c r="AO13009" s="104"/>
      <c r="AP13009" s="104"/>
    </row>
    <row r="13010" spans="21:42" ht="15" customHeight="1" x14ac:dyDescent="0.25">
      <c r="U13010" s="104"/>
      <c r="AB13010" s="104"/>
      <c r="AC13010" s="104"/>
      <c r="AF13010" s="104"/>
      <c r="AG13010" s="104"/>
      <c r="AK13010" s="104"/>
      <c r="AL13010" s="104"/>
      <c r="AO13010" s="104"/>
      <c r="AP13010" s="104"/>
    </row>
    <row r="13011" spans="21:42" ht="15" customHeight="1" x14ac:dyDescent="0.25">
      <c r="U13011" s="104"/>
      <c r="AB13011" s="104"/>
      <c r="AC13011" s="104"/>
      <c r="AF13011" s="104"/>
      <c r="AG13011" s="104"/>
      <c r="AK13011" s="104"/>
      <c r="AL13011" s="104"/>
      <c r="AO13011" s="104"/>
      <c r="AP13011" s="104"/>
    </row>
    <row r="13012" spans="21:42" ht="15" customHeight="1" x14ac:dyDescent="0.25">
      <c r="U13012" s="104"/>
      <c r="AB13012" s="104"/>
      <c r="AC13012" s="104"/>
      <c r="AF13012" s="104"/>
      <c r="AG13012" s="104"/>
      <c r="AK13012" s="104"/>
      <c r="AL13012" s="104"/>
      <c r="AO13012" s="104"/>
      <c r="AP13012" s="104"/>
    </row>
    <row r="13013" spans="21:42" ht="15" customHeight="1" x14ac:dyDescent="0.25">
      <c r="U13013" s="104"/>
      <c r="AB13013" s="104"/>
      <c r="AC13013" s="104"/>
      <c r="AF13013" s="104"/>
      <c r="AG13013" s="104"/>
      <c r="AK13013" s="104"/>
      <c r="AL13013" s="104"/>
      <c r="AO13013" s="104"/>
      <c r="AP13013" s="104"/>
    </row>
    <row r="13014" spans="21:42" ht="15" customHeight="1" x14ac:dyDescent="0.25">
      <c r="U13014" s="104"/>
      <c r="AB13014" s="104"/>
      <c r="AC13014" s="104"/>
      <c r="AF13014" s="104"/>
      <c r="AG13014" s="104"/>
      <c r="AK13014" s="104"/>
      <c r="AL13014" s="104"/>
      <c r="AO13014" s="104"/>
      <c r="AP13014" s="104"/>
    </row>
    <row r="13015" spans="21:42" ht="15" customHeight="1" x14ac:dyDescent="0.25">
      <c r="U13015" s="104"/>
      <c r="AB13015" s="104"/>
      <c r="AC13015" s="104"/>
      <c r="AF13015" s="104"/>
      <c r="AG13015" s="104"/>
      <c r="AK13015" s="104"/>
      <c r="AL13015" s="104"/>
      <c r="AO13015" s="104"/>
      <c r="AP13015" s="104"/>
    </row>
    <row r="13016" spans="21:42" ht="15" customHeight="1" x14ac:dyDescent="0.25">
      <c r="U13016" s="104"/>
      <c r="AB13016" s="104"/>
      <c r="AC13016" s="104"/>
      <c r="AF13016" s="104"/>
      <c r="AG13016" s="104"/>
      <c r="AK13016" s="104"/>
      <c r="AL13016" s="104"/>
      <c r="AO13016" s="104"/>
      <c r="AP13016" s="104"/>
    </row>
    <row r="13017" spans="21:42" ht="15" customHeight="1" x14ac:dyDescent="0.25">
      <c r="U13017" s="104"/>
      <c r="AB13017" s="104"/>
      <c r="AC13017" s="104"/>
      <c r="AF13017" s="104"/>
      <c r="AG13017" s="104"/>
      <c r="AK13017" s="104"/>
      <c r="AL13017" s="104"/>
      <c r="AO13017" s="104"/>
      <c r="AP13017" s="104"/>
    </row>
    <row r="13018" spans="21:42" ht="15" customHeight="1" x14ac:dyDescent="0.25">
      <c r="U13018" s="104"/>
      <c r="AB13018" s="104"/>
      <c r="AC13018" s="104"/>
      <c r="AF13018" s="104"/>
      <c r="AG13018" s="104"/>
      <c r="AK13018" s="104"/>
      <c r="AL13018" s="104"/>
      <c r="AO13018" s="104"/>
      <c r="AP13018" s="104"/>
    </row>
    <row r="13019" spans="21:42" ht="15" customHeight="1" x14ac:dyDescent="0.25">
      <c r="U13019" s="104"/>
      <c r="AB13019" s="104"/>
      <c r="AC13019" s="104"/>
      <c r="AF13019" s="104"/>
      <c r="AG13019" s="104"/>
      <c r="AK13019" s="104"/>
      <c r="AL13019" s="104"/>
      <c r="AO13019" s="104"/>
      <c r="AP13019" s="104"/>
    </row>
    <row r="13020" spans="21:42" ht="15" customHeight="1" x14ac:dyDescent="0.25">
      <c r="U13020" s="104"/>
      <c r="AB13020" s="104"/>
      <c r="AC13020" s="104"/>
      <c r="AF13020" s="104"/>
      <c r="AG13020" s="104"/>
      <c r="AK13020" s="104"/>
      <c r="AL13020" s="104"/>
      <c r="AO13020" s="104"/>
      <c r="AP13020" s="104"/>
    </row>
    <row r="13021" spans="21:42" ht="15" customHeight="1" x14ac:dyDescent="0.25">
      <c r="U13021" s="104"/>
      <c r="AB13021" s="104"/>
      <c r="AC13021" s="104"/>
      <c r="AF13021" s="104"/>
      <c r="AG13021" s="104"/>
      <c r="AK13021" s="104"/>
      <c r="AL13021" s="104"/>
      <c r="AO13021" s="104"/>
      <c r="AP13021" s="104"/>
    </row>
    <row r="13022" spans="21:42" ht="15" customHeight="1" x14ac:dyDescent="0.25">
      <c r="U13022" s="104"/>
      <c r="AB13022" s="104"/>
      <c r="AC13022" s="104"/>
      <c r="AF13022" s="104"/>
      <c r="AG13022" s="104"/>
      <c r="AK13022" s="104"/>
      <c r="AL13022" s="104"/>
      <c r="AO13022" s="104"/>
      <c r="AP13022" s="104"/>
    </row>
    <row r="13023" spans="21:42" ht="15" customHeight="1" x14ac:dyDescent="0.25">
      <c r="U13023" s="104"/>
      <c r="AB13023" s="104"/>
      <c r="AC13023" s="104"/>
      <c r="AF13023" s="104"/>
      <c r="AG13023" s="104"/>
      <c r="AK13023" s="104"/>
      <c r="AL13023" s="104"/>
      <c r="AO13023" s="104"/>
      <c r="AP13023" s="104"/>
    </row>
    <row r="13024" spans="21:42" ht="15" customHeight="1" x14ac:dyDescent="0.25">
      <c r="U13024" s="104"/>
      <c r="AB13024" s="104"/>
      <c r="AC13024" s="104"/>
      <c r="AF13024" s="104"/>
      <c r="AG13024" s="104"/>
      <c r="AK13024" s="104"/>
      <c r="AL13024" s="104"/>
      <c r="AO13024" s="104"/>
      <c r="AP13024" s="104"/>
    </row>
    <row r="13025" spans="21:42" ht="15" customHeight="1" x14ac:dyDescent="0.25">
      <c r="U13025" s="104"/>
      <c r="AB13025" s="104"/>
      <c r="AC13025" s="104"/>
      <c r="AF13025" s="104"/>
      <c r="AG13025" s="104"/>
      <c r="AK13025" s="104"/>
      <c r="AL13025" s="104"/>
      <c r="AO13025" s="104"/>
      <c r="AP13025" s="104"/>
    </row>
    <row r="13026" spans="21:42" ht="15" customHeight="1" x14ac:dyDescent="0.25">
      <c r="U13026" s="104"/>
      <c r="AB13026" s="104"/>
      <c r="AC13026" s="104"/>
      <c r="AF13026" s="104"/>
      <c r="AG13026" s="104"/>
      <c r="AK13026" s="104"/>
      <c r="AL13026" s="104"/>
      <c r="AO13026" s="104"/>
      <c r="AP13026" s="104"/>
    </row>
    <row r="13027" spans="21:42" ht="15" customHeight="1" x14ac:dyDescent="0.25">
      <c r="U13027" s="104"/>
      <c r="AB13027" s="104"/>
      <c r="AC13027" s="104"/>
      <c r="AF13027" s="104"/>
      <c r="AG13027" s="104"/>
      <c r="AK13027" s="104"/>
      <c r="AL13027" s="104"/>
      <c r="AO13027" s="104"/>
      <c r="AP13027" s="104"/>
    </row>
    <row r="13028" spans="21:42" ht="15" customHeight="1" x14ac:dyDescent="0.25">
      <c r="U13028" s="104"/>
      <c r="AB13028" s="104"/>
      <c r="AC13028" s="104"/>
      <c r="AF13028" s="104"/>
      <c r="AG13028" s="104"/>
      <c r="AK13028" s="104"/>
      <c r="AL13028" s="104"/>
      <c r="AO13028" s="104"/>
      <c r="AP13028" s="104"/>
    </row>
    <row r="13029" spans="21:42" ht="15" customHeight="1" x14ac:dyDescent="0.25">
      <c r="U13029" s="104"/>
      <c r="AB13029" s="104"/>
      <c r="AC13029" s="104"/>
      <c r="AF13029" s="104"/>
      <c r="AG13029" s="104"/>
      <c r="AK13029" s="104"/>
      <c r="AL13029" s="104"/>
      <c r="AO13029" s="104"/>
      <c r="AP13029" s="104"/>
    </row>
    <row r="13030" spans="21:42" ht="15" customHeight="1" x14ac:dyDescent="0.25">
      <c r="U13030" s="104"/>
      <c r="AB13030" s="104"/>
      <c r="AC13030" s="104"/>
      <c r="AF13030" s="104"/>
      <c r="AG13030" s="104"/>
      <c r="AK13030" s="104"/>
      <c r="AL13030" s="104"/>
      <c r="AO13030" s="104"/>
      <c r="AP13030" s="104"/>
    </row>
    <row r="13031" spans="21:42" ht="15" customHeight="1" x14ac:dyDescent="0.25">
      <c r="U13031" s="104"/>
      <c r="AB13031" s="104"/>
      <c r="AC13031" s="104"/>
      <c r="AF13031" s="104"/>
      <c r="AG13031" s="104"/>
      <c r="AK13031" s="104"/>
      <c r="AL13031" s="104"/>
      <c r="AO13031" s="104"/>
      <c r="AP13031" s="104"/>
    </row>
    <row r="13032" spans="21:42" ht="15" customHeight="1" x14ac:dyDescent="0.25">
      <c r="U13032" s="104"/>
      <c r="AB13032" s="104"/>
      <c r="AC13032" s="104"/>
      <c r="AF13032" s="104"/>
      <c r="AG13032" s="104"/>
      <c r="AK13032" s="104"/>
      <c r="AL13032" s="104"/>
      <c r="AO13032" s="104"/>
      <c r="AP13032" s="104"/>
    </row>
    <row r="13033" spans="21:42" ht="15" customHeight="1" x14ac:dyDescent="0.25">
      <c r="U13033" s="104"/>
      <c r="AB13033" s="104"/>
      <c r="AC13033" s="104"/>
      <c r="AF13033" s="104"/>
      <c r="AG13033" s="104"/>
      <c r="AK13033" s="104"/>
      <c r="AL13033" s="104"/>
      <c r="AO13033" s="104"/>
      <c r="AP13033" s="104"/>
    </row>
    <row r="13034" spans="21:42" ht="15" customHeight="1" x14ac:dyDescent="0.25">
      <c r="U13034" s="104"/>
      <c r="AB13034" s="104"/>
      <c r="AC13034" s="104"/>
      <c r="AF13034" s="104"/>
      <c r="AG13034" s="104"/>
      <c r="AK13034" s="104"/>
      <c r="AL13034" s="104"/>
      <c r="AO13034" s="104"/>
      <c r="AP13034" s="104"/>
    </row>
    <row r="13035" spans="21:42" ht="15" customHeight="1" x14ac:dyDescent="0.25">
      <c r="U13035" s="104"/>
      <c r="AB13035" s="104"/>
      <c r="AC13035" s="104"/>
      <c r="AF13035" s="104"/>
      <c r="AG13035" s="104"/>
      <c r="AK13035" s="104"/>
      <c r="AL13035" s="104"/>
      <c r="AO13035" s="104"/>
      <c r="AP13035" s="104"/>
    </row>
    <row r="13036" spans="21:42" ht="15" customHeight="1" x14ac:dyDescent="0.25">
      <c r="U13036" s="104"/>
      <c r="AB13036" s="104"/>
      <c r="AC13036" s="104"/>
      <c r="AF13036" s="104"/>
      <c r="AG13036" s="104"/>
      <c r="AK13036" s="104"/>
      <c r="AL13036" s="104"/>
      <c r="AO13036" s="104"/>
      <c r="AP13036" s="104"/>
    </row>
    <row r="13037" spans="21:42" ht="15" customHeight="1" x14ac:dyDescent="0.25">
      <c r="U13037" s="104"/>
      <c r="AB13037" s="104"/>
      <c r="AC13037" s="104"/>
      <c r="AF13037" s="104"/>
      <c r="AG13037" s="104"/>
      <c r="AK13037" s="104"/>
      <c r="AL13037" s="104"/>
      <c r="AO13037" s="104"/>
      <c r="AP13037" s="104"/>
    </row>
    <row r="13038" spans="21:42" ht="15" customHeight="1" x14ac:dyDescent="0.25">
      <c r="U13038" s="104"/>
      <c r="AB13038" s="104"/>
      <c r="AC13038" s="104"/>
      <c r="AF13038" s="104"/>
      <c r="AG13038" s="104"/>
      <c r="AK13038" s="104"/>
      <c r="AL13038" s="104"/>
      <c r="AO13038" s="104"/>
      <c r="AP13038" s="104"/>
    </row>
    <row r="13039" spans="21:42" ht="15" customHeight="1" x14ac:dyDescent="0.25">
      <c r="U13039" s="104"/>
      <c r="AB13039" s="104"/>
      <c r="AC13039" s="104"/>
      <c r="AF13039" s="104"/>
      <c r="AG13039" s="104"/>
      <c r="AK13039" s="104"/>
      <c r="AL13039" s="104"/>
      <c r="AO13039" s="104"/>
      <c r="AP13039" s="104"/>
    </row>
    <row r="13040" spans="21:42" ht="15" customHeight="1" x14ac:dyDescent="0.25">
      <c r="U13040" s="104"/>
      <c r="AB13040" s="104"/>
      <c r="AC13040" s="104"/>
      <c r="AF13040" s="104"/>
      <c r="AG13040" s="104"/>
      <c r="AK13040" s="104"/>
      <c r="AL13040" s="104"/>
      <c r="AO13040" s="104"/>
      <c r="AP13040" s="104"/>
    </row>
    <row r="13041" spans="21:42" ht="15" customHeight="1" x14ac:dyDescent="0.25">
      <c r="U13041" s="104"/>
      <c r="AB13041" s="104"/>
      <c r="AC13041" s="104"/>
      <c r="AF13041" s="104"/>
      <c r="AG13041" s="104"/>
      <c r="AK13041" s="104"/>
      <c r="AL13041" s="104"/>
      <c r="AO13041" s="104"/>
      <c r="AP13041" s="104"/>
    </row>
    <row r="13042" spans="21:42" ht="15" customHeight="1" x14ac:dyDescent="0.25">
      <c r="U13042" s="104"/>
      <c r="AB13042" s="104"/>
      <c r="AC13042" s="104"/>
      <c r="AF13042" s="104"/>
      <c r="AG13042" s="104"/>
      <c r="AK13042" s="104"/>
      <c r="AL13042" s="104"/>
      <c r="AO13042" s="104"/>
      <c r="AP13042" s="104"/>
    </row>
    <row r="13043" spans="21:42" ht="15" customHeight="1" x14ac:dyDescent="0.25">
      <c r="U13043" s="104"/>
      <c r="AB13043" s="104"/>
      <c r="AC13043" s="104"/>
      <c r="AF13043" s="104"/>
      <c r="AG13043" s="104"/>
      <c r="AK13043" s="104"/>
      <c r="AL13043" s="104"/>
      <c r="AO13043" s="104"/>
      <c r="AP13043" s="104"/>
    </row>
    <row r="13044" spans="21:42" ht="15" customHeight="1" x14ac:dyDescent="0.25">
      <c r="U13044" s="104"/>
      <c r="AB13044" s="104"/>
      <c r="AC13044" s="104"/>
      <c r="AF13044" s="104"/>
      <c r="AG13044" s="104"/>
      <c r="AK13044" s="104"/>
      <c r="AL13044" s="104"/>
      <c r="AO13044" s="104"/>
      <c r="AP13044" s="104"/>
    </row>
    <row r="13045" spans="21:42" ht="15" customHeight="1" x14ac:dyDescent="0.25">
      <c r="U13045" s="104"/>
      <c r="AB13045" s="104"/>
      <c r="AC13045" s="104"/>
      <c r="AF13045" s="104"/>
      <c r="AG13045" s="104"/>
      <c r="AK13045" s="104"/>
      <c r="AL13045" s="104"/>
      <c r="AO13045" s="104"/>
      <c r="AP13045" s="104"/>
    </row>
    <row r="13046" spans="21:42" ht="15" customHeight="1" x14ac:dyDescent="0.25">
      <c r="U13046" s="104"/>
      <c r="AB13046" s="104"/>
      <c r="AC13046" s="104"/>
      <c r="AF13046" s="104"/>
      <c r="AG13046" s="104"/>
      <c r="AK13046" s="104"/>
      <c r="AL13046" s="104"/>
      <c r="AO13046" s="104"/>
      <c r="AP13046" s="104"/>
    </row>
    <row r="13047" spans="21:42" ht="15" customHeight="1" x14ac:dyDescent="0.25">
      <c r="U13047" s="104"/>
      <c r="AB13047" s="104"/>
      <c r="AC13047" s="104"/>
      <c r="AF13047" s="104"/>
      <c r="AG13047" s="104"/>
      <c r="AK13047" s="104"/>
      <c r="AL13047" s="104"/>
      <c r="AO13047" s="104"/>
      <c r="AP13047" s="104"/>
    </row>
    <row r="13048" spans="21:42" ht="15" customHeight="1" x14ac:dyDescent="0.25">
      <c r="U13048" s="104"/>
      <c r="AB13048" s="104"/>
      <c r="AC13048" s="104"/>
      <c r="AF13048" s="104"/>
      <c r="AG13048" s="104"/>
      <c r="AK13048" s="104"/>
      <c r="AL13048" s="104"/>
      <c r="AO13048" s="104"/>
      <c r="AP13048" s="104"/>
    </row>
    <row r="13049" spans="21:42" ht="15" customHeight="1" x14ac:dyDescent="0.25">
      <c r="U13049" s="104"/>
      <c r="AB13049" s="104"/>
      <c r="AC13049" s="104"/>
      <c r="AF13049" s="104"/>
      <c r="AG13049" s="104"/>
      <c r="AK13049" s="104"/>
      <c r="AL13049" s="104"/>
      <c r="AO13049" s="104"/>
      <c r="AP13049" s="104"/>
    </row>
    <row r="13050" spans="21:42" ht="15" customHeight="1" x14ac:dyDescent="0.25">
      <c r="U13050" s="104"/>
      <c r="AB13050" s="104"/>
      <c r="AC13050" s="104"/>
      <c r="AF13050" s="104"/>
      <c r="AG13050" s="104"/>
      <c r="AK13050" s="104"/>
      <c r="AL13050" s="104"/>
      <c r="AO13050" s="104"/>
      <c r="AP13050" s="104"/>
    </row>
    <row r="13051" spans="21:42" ht="15" customHeight="1" x14ac:dyDescent="0.25">
      <c r="U13051" s="104"/>
      <c r="AB13051" s="104"/>
      <c r="AC13051" s="104"/>
      <c r="AF13051" s="104"/>
      <c r="AG13051" s="104"/>
      <c r="AK13051" s="104"/>
      <c r="AL13051" s="104"/>
      <c r="AO13051" s="104"/>
      <c r="AP13051" s="104"/>
    </row>
    <row r="13052" spans="21:42" ht="15" customHeight="1" x14ac:dyDescent="0.25">
      <c r="U13052" s="104"/>
      <c r="AB13052" s="104"/>
      <c r="AC13052" s="104"/>
      <c r="AF13052" s="104"/>
      <c r="AG13052" s="104"/>
      <c r="AK13052" s="104"/>
      <c r="AL13052" s="104"/>
      <c r="AO13052" s="104"/>
      <c r="AP13052" s="104"/>
    </row>
    <row r="13053" spans="21:42" ht="15" customHeight="1" x14ac:dyDescent="0.25">
      <c r="U13053" s="104"/>
      <c r="AB13053" s="104"/>
      <c r="AC13053" s="104"/>
      <c r="AF13053" s="104"/>
      <c r="AG13053" s="104"/>
      <c r="AK13053" s="104"/>
      <c r="AL13053" s="104"/>
      <c r="AO13053" s="104"/>
      <c r="AP13053" s="104"/>
    </row>
    <row r="13054" spans="21:42" ht="15" customHeight="1" x14ac:dyDescent="0.25">
      <c r="U13054" s="104"/>
      <c r="AB13054" s="104"/>
      <c r="AC13054" s="104"/>
      <c r="AF13054" s="104"/>
      <c r="AG13054" s="104"/>
      <c r="AK13054" s="104"/>
      <c r="AL13054" s="104"/>
      <c r="AO13054" s="104"/>
      <c r="AP13054" s="104"/>
    </row>
    <row r="13055" spans="21:42" ht="15" customHeight="1" x14ac:dyDescent="0.25">
      <c r="U13055" s="104"/>
      <c r="AB13055" s="104"/>
      <c r="AC13055" s="104"/>
      <c r="AF13055" s="104"/>
      <c r="AG13055" s="104"/>
      <c r="AK13055" s="104"/>
      <c r="AL13055" s="104"/>
      <c r="AO13055" s="104"/>
      <c r="AP13055" s="104"/>
    </row>
    <row r="13056" spans="21:42" ht="15" customHeight="1" x14ac:dyDescent="0.25">
      <c r="U13056" s="104"/>
      <c r="AB13056" s="104"/>
      <c r="AC13056" s="104"/>
      <c r="AF13056" s="104"/>
      <c r="AG13056" s="104"/>
      <c r="AK13056" s="104"/>
      <c r="AL13056" s="104"/>
      <c r="AO13056" s="104"/>
      <c r="AP13056" s="104"/>
    </row>
    <row r="13057" spans="21:42" ht="15" customHeight="1" x14ac:dyDescent="0.25">
      <c r="U13057" s="104"/>
      <c r="AB13057" s="104"/>
      <c r="AC13057" s="104"/>
      <c r="AF13057" s="104"/>
      <c r="AG13057" s="104"/>
      <c r="AK13057" s="104"/>
      <c r="AL13057" s="104"/>
      <c r="AO13057" s="104"/>
      <c r="AP13057" s="104"/>
    </row>
    <row r="13058" spans="21:42" ht="15" customHeight="1" x14ac:dyDescent="0.25">
      <c r="U13058" s="104"/>
      <c r="AB13058" s="104"/>
      <c r="AC13058" s="104"/>
      <c r="AF13058" s="104"/>
      <c r="AG13058" s="104"/>
      <c r="AK13058" s="104"/>
      <c r="AL13058" s="104"/>
      <c r="AO13058" s="104"/>
      <c r="AP13058" s="104"/>
    </row>
    <row r="13059" spans="21:42" ht="15" customHeight="1" x14ac:dyDescent="0.25">
      <c r="U13059" s="104"/>
      <c r="AB13059" s="104"/>
      <c r="AC13059" s="104"/>
      <c r="AF13059" s="104"/>
      <c r="AG13059" s="104"/>
      <c r="AK13059" s="104"/>
      <c r="AL13059" s="104"/>
      <c r="AO13059" s="104"/>
      <c r="AP13059" s="104"/>
    </row>
    <row r="13060" spans="21:42" ht="15" customHeight="1" x14ac:dyDescent="0.25">
      <c r="U13060" s="104"/>
      <c r="AB13060" s="104"/>
      <c r="AC13060" s="104"/>
      <c r="AF13060" s="104"/>
      <c r="AG13060" s="104"/>
      <c r="AK13060" s="104"/>
      <c r="AL13060" s="104"/>
      <c r="AO13060" s="104"/>
      <c r="AP13060" s="104"/>
    </row>
    <row r="13061" spans="21:42" ht="15" customHeight="1" x14ac:dyDescent="0.25">
      <c r="U13061" s="104"/>
      <c r="AB13061" s="104"/>
      <c r="AC13061" s="104"/>
      <c r="AF13061" s="104"/>
      <c r="AG13061" s="104"/>
      <c r="AK13061" s="104"/>
      <c r="AL13061" s="104"/>
      <c r="AO13061" s="104"/>
      <c r="AP13061" s="104"/>
    </row>
    <row r="13062" spans="21:42" ht="15" customHeight="1" x14ac:dyDescent="0.25">
      <c r="U13062" s="104"/>
      <c r="AB13062" s="104"/>
      <c r="AC13062" s="104"/>
      <c r="AF13062" s="104"/>
      <c r="AG13062" s="104"/>
      <c r="AK13062" s="104"/>
      <c r="AL13062" s="104"/>
      <c r="AO13062" s="104"/>
      <c r="AP13062" s="104"/>
    </row>
    <row r="13063" spans="21:42" ht="15" customHeight="1" x14ac:dyDescent="0.25">
      <c r="U13063" s="104"/>
      <c r="AB13063" s="104"/>
      <c r="AC13063" s="104"/>
      <c r="AF13063" s="104"/>
      <c r="AG13063" s="104"/>
      <c r="AK13063" s="104"/>
      <c r="AL13063" s="104"/>
      <c r="AO13063" s="104"/>
      <c r="AP13063" s="104"/>
    </row>
    <row r="13064" spans="21:42" ht="15" customHeight="1" x14ac:dyDescent="0.25">
      <c r="U13064" s="104"/>
      <c r="AB13064" s="104"/>
      <c r="AC13064" s="104"/>
      <c r="AF13064" s="104"/>
      <c r="AG13064" s="104"/>
      <c r="AK13064" s="104"/>
      <c r="AL13064" s="104"/>
      <c r="AO13064" s="104"/>
      <c r="AP13064" s="104"/>
    </row>
    <row r="13065" spans="21:42" ht="15" customHeight="1" x14ac:dyDescent="0.25">
      <c r="U13065" s="104"/>
      <c r="AB13065" s="104"/>
      <c r="AC13065" s="104"/>
      <c r="AF13065" s="104"/>
      <c r="AG13065" s="104"/>
      <c r="AK13065" s="104"/>
      <c r="AL13065" s="104"/>
      <c r="AO13065" s="104"/>
      <c r="AP13065" s="104"/>
    </row>
    <row r="13066" spans="21:42" ht="15" customHeight="1" x14ac:dyDescent="0.25">
      <c r="U13066" s="104"/>
      <c r="AB13066" s="104"/>
      <c r="AC13066" s="104"/>
      <c r="AF13066" s="104"/>
      <c r="AG13066" s="104"/>
      <c r="AK13066" s="104"/>
      <c r="AL13066" s="104"/>
      <c r="AO13066" s="104"/>
      <c r="AP13066" s="104"/>
    </row>
    <row r="13067" spans="21:42" ht="15" customHeight="1" x14ac:dyDescent="0.25">
      <c r="U13067" s="104"/>
      <c r="AB13067" s="104"/>
      <c r="AC13067" s="104"/>
      <c r="AF13067" s="104"/>
      <c r="AG13067" s="104"/>
      <c r="AK13067" s="104"/>
      <c r="AL13067" s="104"/>
      <c r="AO13067" s="104"/>
      <c r="AP13067" s="104"/>
    </row>
    <row r="13068" spans="21:42" ht="15" customHeight="1" x14ac:dyDescent="0.25">
      <c r="U13068" s="104"/>
      <c r="AB13068" s="104"/>
      <c r="AC13068" s="104"/>
      <c r="AF13068" s="104"/>
      <c r="AG13068" s="104"/>
      <c r="AK13068" s="104"/>
      <c r="AL13068" s="104"/>
      <c r="AO13068" s="104"/>
      <c r="AP13068" s="104"/>
    </row>
    <row r="13069" spans="21:42" ht="15" customHeight="1" x14ac:dyDescent="0.25">
      <c r="U13069" s="104"/>
      <c r="AB13069" s="104"/>
      <c r="AC13069" s="104"/>
      <c r="AF13069" s="104"/>
      <c r="AG13069" s="104"/>
      <c r="AK13069" s="104"/>
      <c r="AL13069" s="104"/>
      <c r="AO13069" s="104"/>
      <c r="AP13069" s="104"/>
    </row>
    <row r="13070" spans="21:42" ht="15" customHeight="1" x14ac:dyDescent="0.25">
      <c r="U13070" s="104"/>
      <c r="AB13070" s="104"/>
      <c r="AC13070" s="104"/>
      <c r="AF13070" s="104"/>
      <c r="AG13070" s="104"/>
      <c r="AK13070" s="104"/>
      <c r="AL13070" s="104"/>
      <c r="AO13070" s="104"/>
      <c r="AP13070" s="104"/>
    </row>
    <row r="13071" spans="21:42" ht="15" customHeight="1" x14ac:dyDescent="0.25">
      <c r="U13071" s="104"/>
      <c r="AB13071" s="104"/>
      <c r="AC13071" s="104"/>
      <c r="AF13071" s="104"/>
      <c r="AG13071" s="104"/>
      <c r="AK13071" s="104"/>
      <c r="AL13071" s="104"/>
      <c r="AO13071" s="104"/>
      <c r="AP13071" s="104"/>
    </row>
    <row r="13072" spans="21:42" ht="15" customHeight="1" x14ac:dyDescent="0.25">
      <c r="U13072" s="104"/>
      <c r="AB13072" s="104"/>
      <c r="AC13072" s="104"/>
      <c r="AF13072" s="104"/>
      <c r="AG13072" s="104"/>
      <c r="AK13072" s="104"/>
      <c r="AL13072" s="104"/>
      <c r="AO13072" s="104"/>
      <c r="AP13072" s="104"/>
    </row>
    <row r="13073" spans="21:42" ht="15" customHeight="1" x14ac:dyDescent="0.25">
      <c r="U13073" s="104"/>
      <c r="AB13073" s="104"/>
      <c r="AC13073" s="104"/>
      <c r="AF13073" s="104"/>
      <c r="AG13073" s="104"/>
      <c r="AK13073" s="104"/>
      <c r="AL13073" s="104"/>
      <c r="AO13073" s="104"/>
      <c r="AP13073" s="104"/>
    </row>
    <row r="13074" spans="21:42" ht="15" customHeight="1" x14ac:dyDescent="0.25">
      <c r="U13074" s="104"/>
      <c r="AB13074" s="104"/>
      <c r="AC13074" s="104"/>
      <c r="AF13074" s="104"/>
      <c r="AG13074" s="104"/>
      <c r="AK13074" s="104"/>
      <c r="AL13074" s="104"/>
      <c r="AO13074" s="104"/>
      <c r="AP13074" s="104"/>
    </row>
    <row r="13075" spans="21:42" ht="15" customHeight="1" x14ac:dyDescent="0.25">
      <c r="U13075" s="104"/>
      <c r="AB13075" s="104"/>
      <c r="AC13075" s="104"/>
      <c r="AF13075" s="104"/>
      <c r="AG13075" s="104"/>
      <c r="AK13075" s="104"/>
      <c r="AL13075" s="104"/>
      <c r="AO13075" s="104"/>
      <c r="AP13075" s="104"/>
    </row>
    <row r="13076" spans="21:42" ht="15" customHeight="1" x14ac:dyDescent="0.25">
      <c r="U13076" s="104"/>
      <c r="AB13076" s="104"/>
      <c r="AC13076" s="104"/>
      <c r="AF13076" s="104"/>
      <c r="AG13076" s="104"/>
      <c r="AK13076" s="104"/>
      <c r="AL13076" s="104"/>
      <c r="AO13076" s="104"/>
      <c r="AP13076" s="104"/>
    </row>
    <row r="13077" spans="21:42" ht="15" customHeight="1" x14ac:dyDescent="0.25">
      <c r="U13077" s="104"/>
      <c r="AB13077" s="104"/>
      <c r="AC13077" s="104"/>
      <c r="AF13077" s="104"/>
      <c r="AG13077" s="104"/>
      <c r="AK13077" s="104"/>
      <c r="AL13077" s="104"/>
      <c r="AO13077" s="104"/>
      <c r="AP13077" s="104"/>
    </row>
    <row r="13078" spans="21:42" ht="15" customHeight="1" x14ac:dyDescent="0.25">
      <c r="U13078" s="104"/>
      <c r="AB13078" s="104"/>
      <c r="AC13078" s="104"/>
      <c r="AF13078" s="104"/>
      <c r="AG13078" s="104"/>
      <c r="AK13078" s="104"/>
      <c r="AL13078" s="104"/>
      <c r="AO13078" s="104"/>
      <c r="AP13078" s="104"/>
    </row>
    <row r="13079" spans="21:42" ht="15" customHeight="1" x14ac:dyDescent="0.25">
      <c r="U13079" s="104"/>
      <c r="AB13079" s="104"/>
      <c r="AC13079" s="104"/>
      <c r="AF13079" s="104"/>
      <c r="AG13079" s="104"/>
      <c r="AK13079" s="104"/>
      <c r="AL13079" s="104"/>
      <c r="AO13079" s="104"/>
      <c r="AP13079" s="104"/>
    </row>
    <row r="13080" spans="21:42" ht="15" customHeight="1" x14ac:dyDescent="0.25">
      <c r="U13080" s="104"/>
      <c r="AB13080" s="104"/>
      <c r="AC13080" s="104"/>
      <c r="AF13080" s="104"/>
      <c r="AG13080" s="104"/>
      <c r="AK13080" s="104"/>
      <c r="AL13080" s="104"/>
      <c r="AO13080" s="104"/>
      <c r="AP13080" s="104"/>
    </row>
    <row r="13081" spans="21:42" ht="15" customHeight="1" x14ac:dyDescent="0.25">
      <c r="U13081" s="104"/>
      <c r="AB13081" s="104"/>
      <c r="AC13081" s="104"/>
      <c r="AF13081" s="104"/>
      <c r="AG13081" s="104"/>
      <c r="AK13081" s="104"/>
      <c r="AL13081" s="104"/>
      <c r="AO13081" s="104"/>
      <c r="AP13081" s="104"/>
    </row>
    <row r="13082" spans="21:42" ht="15" customHeight="1" x14ac:dyDescent="0.25">
      <c r="U13082" s="104"/>
      <c r="AB13082" s="104"/>
      <c r="AC13082" s="104"/>
      <c r="AF13082" s="104"/>
      <c r="AG13082" s="104"/>
      <c r="AK13082" s="104"/>
      <c r="AL13082" s="104"/>
      <c r="AO13082" s="104"/>
      <c r="AP13082" s="104"/>
    </row>
    <row r="13083" spans="21:42" ht="15" customHeight="1" x14ac:dyDescent="0.25">
      <c r="U13083" s="104"/>
      <c r="AB13083" s="104"/>
      <c r="AC13083" s="104"/>
      <c r="AF13083" s="104"/>
      <c r="AG13083" s="104"/>
      <c r="AK13083" s="104"/>
      <c r="AL13083" s="104"/>
      <c r="AO13083" s="104"/>
      <c r="AP13083" s="104"/>
    </row>
    <row r="13084" spans="21:42" ht="15" customHeight="1" x14ac:dyDescent="0.25">
      <c r="U13084" s="104"/>
      <c r="AB13084" s="104"/>
      <c r="AC13084" s="104"/>
      <c r="AF13084" s="104"/>
      <c r="AG13084" s="104"/>
      <c r="AK13084" s="104"/>
      <c r="AL13084" s="104"/>
      <c r="AO13084" s="104"/>
      <c r="AP13084" s="104"/>
    </row>
    <row r="13085" spans="21:42" ht="15" customHeight="1" x14ac:dyDescent="0.25">
      <c r="U13085" s="104"/>
      <c r="AB13085" s="104"/>
      <c r="AC13085" s="104"/>
      <c r="AF13085" s="104"/>
      <c r="AG13085" s="104"/>
      <c r="AK13085" s="104"/>
      <c r="AL13085" s="104"/>
      <c r="AO13085" s="104"/>
      <c r="AP13085" s="104"/>
    </row>
    <row r="13086" spans="21:42" ht="15" customHeight="1" x14ac:dyDescent="0.25">
      <c r="U13086" s="104"/>
      <c r="AB13086" s="104"/>
      <c r="AC13086" s="104"/>
      <c r="AF13086" s="104"/>
      <c r="AG13086" s="104"/>
      <c r="AK13086" s="104"/>
      <c r="AL13086" s="104"/>
      <c r="AO13086" s="104"/>
      <c r="AP13086" s="104"/>
    </row>
    <row r="13087" spans="21:42" ht="15" customHeight="1" x14ac:dyDescent="0.25">
      <c r="U13087" s="104"/>
      <c r="AB13087" s="104"/>
      <c r="AC13087" s="104"/>
      <c r="AF13087" s="104"/>
      <c r="AG13087" s="104"/>
      <c r="AK13087" s="104"/>
      <c r="AL13087" s="104"/>
      <c r="AO13087" s="104"/>
      <c r="AP13087" s="104"/>
    </row>
    <row r="13088" spans="21:42" ht="15" customHeight="1" x14ac:dyDescent="0.25">
      <c r="U13088" s="104"/>
      <c r="AB13088" s="104"/>
      <c r="AC13088" s="104"/>
      <c r="AF13088" s="104"/>
      <c r="AG13088" s="104"/>
      <c r="AK13088" s="104"/>
      <c r="AL13088" s="104"/>
      <c r="AO13088" s="104"/>
      <c r="AP13088" s="104"/>
    </row>
    <row r="13089" spans="21:42" ht="15" customHeight="1" x14ac:dyDescent="0.25">
      <c r="U13089" s="104"/>
      <c r="AB13089" s="104"/>
      <c r="AC13089" s="104"/>
      <c r="AF13089" s="104"/>
      <c r="AG13089" s="104"/>
      <c r="AK13089" s="104"/>
      <c r="AL13089" s="104"/>
      <c r="AO13089" s="104"/>
      <c r="AP13089" s="104"/>
    </row>
    <row r="13090" spans="21:42" ht="15" customHeight="1" x14ac:dyDescent="0.25">
      <c r="U13090" s="104"/>
      <c r="AB13090" s="104"/>
      <c r="AC13090" s="104"/>
      <c r="AF13090" s="104"/>
      <c r="AG13090" s="104"/>
      <c r="AK13090" s="104"/>
      <c r="AL13090" s="104"/>
      <c r="AO13090" s="104"/>
      <c r="AP13090" s="104"/>
    </row>
    <row r="13091" spans="21:42" ht="15" customHeight="1" x14ac:dyDescent="0.25">
      <c r="U13091" s="104"/>
      <c r="AB13091" s="104"/>
      <c r="AC13091" s="104"/>
      <c r="AF13091" s="104"/>
      <c r="AG13091" s="104"/>
      <c r="AK13091" s="104"/>
      <c r="AL13091" s="104"/>
      <c r="AO13091" s="104"/>
      <c r="AP13091" s="104"/>
    </row>
    <row r="13092" spans="21:42" ht="15" customHeight="1" x14ac:dyDescent="0.25">
      <c r="U13092" s="104"/>
      <c r="AB13092" s="104"/>
      <c r="AC13092" s="104"/>
      <c r="AF13092" s="104"/>
      <c r="AG13092" s="104"/>
      <c r="AK13092" s="104"/>
      <c r="AL13092" s="104"/>
      <c r="AO13092" s="104"/>
      <c r="AP13092" s="104"/>
    </row>
    <row r="13093" spans="21:42" ht="15" customHeight="1" x14ac:dyDescent="0.25">
      <c r="U13093" s="104"/>
      <c r="AB13093" s="104"/>
      <c r="AC13093" s="104"/>
      <c r="AF13093" s="104"/>
      <c r="AG13093" s="104"/>
      <c r="AK13093" s="104"/>
      <c r="AL13093" s="104"/>
      <c r="AO13093" s="104"/>
      <c r="AP13093" s="104"/>
    </row>
    <row r="13094" spans="21:42" ht="15" customHeight="1" x14ac:dyDescent="0.25">
      <c r="U13094" s="104"/>
      <c r="AB13094" s="104"/>
      <c r="AC13094" s="104"/>
      <c r="AF13094" s="104"/>
      <c r="AG13094" s="104"/>
      <c r="AK13094" s="104"/>
      <c r="AL13094" s="104"/>
      <c r="AO13094" s="104"/>
      <c r="AP13094" s="104"/>
    </row>
    <row r="13095" spans="21:42" ht="15" customHeight="1" x14ac:dyDescent="0.25">
      <c r="U13095" s="104"/>
      <c r="AB13095" s="104"/>
      <c r="AC13095" s="104"/>
      <c r="AF13095" s="104"/>
      <c r="AG13095" s="104"/>
      <c r="AK13095" s="104"/>
      <c r="AL13095" s="104"/>
      <c r="AO13095" s="104"/>
      <c r="AP13095" s="104"/>
    </row>
    <row r="13096" spans="21:42" ht="15" customHeight="1" x14ac:dyDescent="0.25">
      <c r="U13096" s="104"/>
      <c r="AB13096" s="104"/>
      <c r="AC13096" s="104"/>
      <c r="AF13096" s="104"/>
      <c r="AG13096" s="104"/>
      <c r="AK13096" s="104"/>
      <c r="AL13096" s="104"/>
      <c r="AO13096" s="104"/>
      <c r="AP13096" s="104"/>
    </row>
    <row r="13097" spans="21:42" ht="15" customHeight="1" x14ac:dyDescent="0.25">
      <c r="U13097" s="104"/>
      <c r="AB13097" s="104"/>
      <c r="AC13097" s="104"/>
      <c r="AF13097" s="104"/>
      <c r="AG13097" s="104"/>
      <c r="AK13097" s="104"/>
      <c r="AL13097" s="104"/>
      <c r="AO13097" s="104"/>
      <c r="AP13097" s="104"/>
    </row>
    <row r="13098" spans="21:42" ht="15" customHeight="1" x14ac:dyDescent="0.25">
      <c r="U13098" s="104"/>
      <c r="AB13098" s="104"/>
      <c r="AC13098" s="104"/>
      <c r="AF13098" s="104"/>
      <c r="AG13098" s="104"/>
      <c r="AK13098" s="104"/>
      <c r="AL13098" s="104"/>
      <c r="AO13098" s="104"/>
      <c r="AP13098" s="104"/>
    </row>
    <row r="13099" spans="21:42" ht="15" customHeight="1" x14ac:dyDescent="0.25">
      <c r="U13099" s="104"/>
      <c r="AB13099" s="104"/>
      <c r="AC13099" s="104"/>
      <c r="AF13099" s="104"/>
      <c r="AG13099" s="104"/>
      <c r="AK13099" s="104"/>
      <c r="AL13099" s="104"/>
      <c r="AO13099" s="104"/>
      <c r="AP13099" s="104"/>
    </row>
    <row r="13100" spans="21:42" ht="15" customHeight="1" x14ac:dyDescent="0.25">
      <c r="U13100" s="104"/>
      <c r="AB13100" s="104"/>
      <c r="AC13100" s="104"/>
      <c r="AF13100" s="104"/>
      <c r="AG13100" s="104"/>
      <c r="AK13100" s="104"/>
      <c r="AL13100" s="104"/>
      <c r="AO13100" s="104"/>
      <c r="AP13100" s="104"/>
    </row>
    <row r="13101" spans="21:42" ht="15" customHeight="1" x14ac:dyDescent="0.25">
      <c r="U13101" s="104"/>
      <c r="AB13101" s="104"/>
      <c r="AC13101" s="104"/>
      <c r="AF13101" s="104"/>
      <c r="AG13101" s="104"/>
      <c r="AK13101" s="104"/>
      <c r="AL13101" s="104"/>
      <c r="AO13101" s="104"/>
      <c r="AP13101" s="104"/>
    </row>
    <row r="13102" spans="21:42" ht="15" customHeight="1" x14ac:dyDescent="0.25">
      <c r="U13102" s="104"/>
      <c r="AB13102" s="104"/>
      <c r="AC13102" s="104"/>
      <c r="AF13102" s="104"/>
      <c r="AG13102" s="104"/>
      <c r="AK13102" s="104"/>
      <c r="AL13102" s="104"/>
      <c r="AO13102" s="104"/>
      <c r="AP13102" s="104"/>
    </row>
    <row r="13103" spans="21:42" ht="15" customHeight="1" x14ac:dyDescent="0.25">
      <c r="U13103" s="104"/>
      <c r="AB13103" s="104"/>
      <c r="AC13103" s="104"/>
      <c r="AF13103" s="104"/>
      <c r="AG13103" s="104"/>
      <c r="AK13103" s="104"/>
      <c r="AL13103" s="104"/>
      <c r="AO13103" s="104"/>
      <c r="AP13103" s="104"/>
    </row>
    <row r="13104" spans="21:42" ht="15" customHeight="1" x14ac:dyDescent="0.25">
      <c r="U13104" s="104"/>
      <c r="AB13104" s="104"/>
      <c r="AC13104" s="104"/>
      <c r="AF13104" s="104"/>
      <c r="AG13104" s="104"/>
      <c r="AK13104" s="104"/>
      <c r="AL13104" s="104"/>
      <c r="AO13104" s="104"/>
      <c r="AP13104" s="104"/>
    </row>
    <row r="13105" spans="21:42" ht="15" customHeight="1" x14ac:dyDescent="0.25">
      <c r="U13105" s="104"/>
      <c r="AB13105" s="104"/>
      <c r="AC13105" s="104"/>
      <c r="AF13105" s="104"/>
      <c r="AG13105" s="104"/>
      <c r="AK13105" s="104"/>
      <c r="AL13105" s="104"/>
      <c r="AO13105" s="104"/>
      <c r="AP13105" s="104"/>
    </row>
    <row r="13106" spans="21:42" ht="15" customHeight="1" x14ac:dyDescent="0.25">
      <c r="U13106" s="104"/>
      <c r="AB13106" s="104"/>
      <c r="AC13106" s="104"/>
      <c r="AF13106" s="104"/>
      <c r="AG13106" s="104"/>
      <c r="AK13106" s="104"/>
      <c r="AL13106" s="104"/>
      <c r="AO13106" s="104"/>
      <c r="AP13106" s="104"/>
    </row>
    <row r="13107" spans="21:42" ht="15" customHeight="1" x14ac:dyDescent="0.25">
      <c r="U13107" s="104"/>
      <c r="AB13107" s="104"/>
      <c r="AC13107" s="104"/>
      <c r="AF13107" s="104"/>
      <c r="AG13107" s="104"/>
      <c r="AK13107" s="104"/>
      <c r="AL13107" s="104"/>
      <c r="AO13107" s="104"/>
      <c r="AP13107" s="104"/>
    </row>
    <row r="13108" spans="21:42" ht="15" customHeight="1" x14ac:dyDescent="0.25">
      <c r="U13108" s="104"/>
      <c r="AB13108" s="104"/>
      <c r="AC13108" s="104"/>
      <c r="AF13108" s="104"/>
      <c r="AG13108" s="104"/>
      <c r="AK13108" s="104"/>
      <c r="AL13108" s="104"/>
      <c r="AO13108" s="104"/>
      <c r="AP13108" s="104"/>
    </row>
    <row r="13109" spans="21:42" ht="15" customHeight="1" x14ac:dyDescent="0.25">
      <c r="U13109" s="104"/>
      <c r="AB13109" s="104"/>
      <c r="AC13109" s="104"/>
      <c r="AF13109" s="104"/>
      <c r="AG13109" s="104"/>
      <c r="AK13109" s="104"/>
      <c r="AL13109" s="104"/>
      <c r="AO13109" s="104"/>
      <c r="AP13109" s="104"/>
    </row>
    <row r="13110" spans="21:42" ht="15" customHeight="1" x14ac:dyDescent="0.25">
      <c r="U13110" s="104"/>
      <c r="AB13110" s="104"/>
      <c r="AC13110" s="104"/>
      <c r="AF13110" s="104"/>
      <c r="AG13110" s="104"/>
      <c r="AK13110" s="104"/>
      <c r="AL13110" s="104"/>
      <c r="AO13110" s="104"/>
      <c r="AP13110" s="104"/>
    </row>
    <row r="13111" spans="21:42" ht="15" customHeight="1" x14ac:dyDescent="0.25">
      <c r="U13111" s="104"/>
      <c r="AB13111" s="104"/>
      <c r="AC13111" s="104"/>
      <c r="AF13111" s="104"/>
      <c r="AG13111" s="104"/>
      <c r="AK13111" s="104"/>
      <c r="AL13111" s="104"/>
      <c r="AO13111" s="104"/>
      <c r="AP13111" s="104"/>
    </row>
    <row r="13112" spans="21:42" ht="15" customHeight="1" x14ac:dyDescent="0.25">
      <c r="U13112" s="104"/>
      <c r="AB13112" s="104"/>
      <c r="AC13112" s="104"/>
      <c r="AF13112" s="104"/>
      <c r="AG13112" s="104"/>
      <c r="AK13112" s="104"/>
      <c r="AL13112" s="104"/>
      <c r="AO13112" s="104"/>
      <c r="AP13112" s="104"/>
    </row>
    <row r="13113" spans="21:42" ht="15" customHeight="1" x14ac:dyDescent="0.25">
      <c r="U13113" s="104"/>
      <c r="AB13113" s="104"/>
      <c r="AC13113" s="104"/>
      <c r="AF13113" s="104"/>
      <c r="AG13113" s="104"/>
      <c r="AK13113" s="104"/>
      <c r="AL13113" s="104"/>
      <c r="AO13113" s="104"/>
      <c r="AP13113" s="104"/>
    </row>
    <row r="13114" spans="21:42" ht="15" customHeight="1" x14ac:dyDescent="0.25">
      <c r="U13114" s="104"/>
      <c r="AB13114" s="104"/>
      <c r="AC13114" s="104"/>
      <c r="AF13114" s="104"/>
      <c r="AG13114" s="104"/>
      <c r="AK13114" s="104"/>
      <c r="AL13114" s="104"/>
      <c r="AO13114" s="104"/>
      <c r="AP13114" s="104"/>
    </row>
    <row r="13115" spans="21:42" ht="15" customHeight="1" x14ac:dyDescent="0.25">
      <c r="U13115" s="104"/>
      <c r="AB13115" s="104"/>
      <c r="AC13115" s="104"/>
      <c r="AF13115" s="104"/>
      <c r="AG13115" s="104"/>
      <c r="AK13115" s="104"/>
      <c r="AL13115" s="104"/>
      <c r="AO13115" s="104"/>
      <c r="AP13115" s="104"/>
    </row>
    <row r="13116" spans="21:42" ht="15" customHeight="1" x14ac:dyDescent="0.25">
      <c r="U13116" s="104"/>
      <c r="AB13116" s="104"/>
      <c r="AC13116" s="104"/>
      <c r="AF13116" s="104"/>
      <c r="AG13116" s="104"/>
      <c r="AK13116" s="104"/>
      <c r="AL13116" s="104"/>
      <c r="AO13116" s="104"/>
      <c r="AP13116" s="104"/>
    </row>
    <row r="13117" spans="21:42" ht="15" customHeight="1" x14ac:dyDescent="0.25">
      <c r="U13117" s="104"/>
      <c r="AB13117" s="104"/>
      <c r="AC13117" s="104"/>
      <c r="AF13117" s="104"/>
      <c r="AG13117" s="104"/>
      <c r="AK13117" s="104"/>
      <c r="AL13117" s="104"/>
      <c r="AO13117" s="104"/>
      <c r="AP13117" s="104"/>
    </row>
    <row r="13118" spans="21:42" ht="15" customHeight="1" x14ac:dyDescent="0.25">
      <c r="U13118" s="104"/>
      <c r="AB13118" s="104"/>
      <c r="AC13118" s="104"/>
      <c r="AF13118" s="104"/>
      <c r="AG13118" s="104"/>
      <c r="AK13118" s="104"/>
      <c r="AL13118" s="104"/>
      <c r="AO13118" s="104"/>
      <c r="AP13118" s="104"/>
    </row>
    <row r="13119" spans="21:42" ht="15" customHeight="1" x14ac:dyDescent="0.25">
      <c r="U13119" s="104"/>
      <c r="AB13119" s="104"/>
      <c r="AC13119" s="104"/>
      <c r="AF13119" s="104"/>
      <c r="AG13119" s="104"/>
      <c r="AK13119" s="104"/>
      <c r="AL13119" s="104"/>
      <c r="AO13119" s="104"/>
      <c r="AP13119" s="104"/>
    </row>
    <row r="13120" spans="21:42" ht="15" customHeight="1" x14ac:dyDescent="0.25">
      <c r="U13120" s="104"/>
      <c r="AB13120" s="104"/>
      <c r="AC13120" s="104"/>
      <c r="AF13120" s="104"/>
      <c r="AG13120" s="104"/>
      <c r="AK13120" s="104"/>
      <c r="AL13120" s="104"/>
      <c r="AO13120" s="104"/>
      <c r="AP13120" s="104"/>
    </row>
    <row r="13121" spans="21:42" ht="15" customHeight="1" x14ac:dyDescent="0.25">
      <c r="U13121" s="104"/>
      <c r="AB13121" s="104"/>
      <c r="AC13121" s="104"/>
      <c r="AF13121" s="104"/>
      <c r="AG13121" s="104"/>
      <c r="AK13121" s="104"/>
      <c r="AL13121" s="104"/>
      <c r="AO13121" s="104"/>
      <c r="AP13121" s="104"/>
    </row>
    <row r="13122" spans="21:42" ht="15" customHeight="1" x14ac:dyDescent="0.25">
      <c r="U13122" s="104"/>
      <c r="AB13122" s="104"/>
      <c r="AC13122" s="104"/>
      <c r="AF13122" s="104"/>
      <c r="AG13122" s="104"/>
      <c r="AK13122" s="104"/>
      <c r="AL13122" s="104"/>
      <c r="AO13122" s="104"/>
      <c r="AP13122" s="104"/>
    </row>
    <row r="13123" spans="21:42" ht="15" customHeight="1" x14ac:dyDescent="0.25">
      <c r="U13123" s="104"/>
      <c r="AB13123" s="104"/>
      <c r="AC13123" s="104"/>
      <c r="AF13123" s="104"/>
      <c r="AG13123" s="104"/>
      <c r="AK13123" s="104"/>
      <c r="AL13123" s="104"/>
      <c r="AO13123" s="104"/>
      <c r="AP13123" s="104"/>
    </row>
    <row r="13124" spans="21:42" ht="15" customHeight="1" x14ac:dyDescent="0.25">
      <c r="U13124" s="104"/>
      <c r="AB13124" s="104"/>
      <c r="AC13124" s="104"/>
      <c r="AF13124" s="104"/>
      <c r="AG13124" s="104"/>
      <c r="AK13124" s="104"/>
      <c r="AL13124" s="104"/>
      <c r="AO13124" s="104"/>
      <c r="AP13124" s="104"/>
    </row>
    <row r="13125" spans="21:42" ht="15" customHeight="1" x14ac:dyDescent="0.25">
      <c r="U13125" s="104"/>
      <c r="AB13125" s="104"/>
      <c r="AC13125" s="104"/>
      <c r="AF13125" s="104"/>
      <c r="AG13125" s="104"/>
      <c r="AK13125" s="104"/>
      <c r="AL13125" s="104"/>
      <c r="AO13125" s="104"/>
      <c r="AP13125" s="104"/>
    </row>
    <row r="13126" spans="21:42" ht="15" customHeight="1" x14ac:dyDescent="0.25">
      <c r="U13126" s="104"/>
      <c r="AB13126" s="104"/>
      <c r="AC13126" s="104"/>
      <c r="AF13126" s="104"/>
      <c r="AG13126" s="104"/>
      <c r="AK13126" s="104"/>
      <c r="AL13126" s="104"/>
      <c r="AO13126" s="104"/>
      <c r="AP13126" s="104"/>
    </row>
    <row r="13127" spans="21:42" ht="15" customHeight="1" x14ac:dyDescent="0.25">
      <c r="U13127" s="104"/>
      <c r="AB13127" s="104"/>
      <c r="AC13127" s="104"/>
      <c r="AF13127" s="104"/>
      <c r="AG13127" s="104"/>
      <c r="AK13127" s="104"/>
      <c r="AL13127" s="104"/>
      <c r="AO13127" s="104"/>
      <c r="AP13127" s="104"/>
    </row>
    <row r="13128" spans="21:42" ht="15" customHeight="1" x14ac:dyDescent="0.25">
      <c r="U13128" s="104"/>
      <c r="AB13128" s="104"/>
      <c r="AC13128" s="104"/>
      <c r="AF13128" s="104"/>
      <c r="AG13128" s="104"/>
      <c r="AK13128" s="104"/>
      <c r="AL13128" s="104"/>
      <c r="AO13128" s="104"/>
      <c r="AP13128" s="104"/>
    </row>
    <row r="13129" spans="21:42" ht="15" customHeight="1" x14ac:dyDescent="0.25">
      <c r="U13129" s="104"/>
      <c r="AB13129" s="104"/>
      <c r="AC13129" s="104"/>
      <c r="AF13129" s="104"/>
      <c r="AG13129" s="104"/>
      <c r="AK13129" s="104"/>
      <c r="AL13129" s="104"/>
      <c r="AO13129" s="104"/>
      <c r="AP13129" s="104"/>
    </row>
    <row r="13130" spans="21:42" ht="15" customHeight="1" x14ac:dyDescent="0.25">
      <c r="U13130" s="104"/>
      <c r="AB13130" s="104"/>
      <c r="AC13130" s="104"/>
      <c r="AF13130" s="104"/>
      <c r="AG13130" s="104"/>
      <c r="AK13130" s="104"/>
      <c r="AL13130" s="104"/>
      <c r="AO13130" s="104"/>
      <c r="AP13130" s="104"/>
    </row>
    <row r="13131" spans="21:42" ht="15" customHeight="1" x14ac:dyDescent="0.25">
      <c r="U13131" s="104"/>
      <c r="AB13131" s="104"/>
      <c r="AC13131" s="104"/>
      <c r="AF13131" s="104"/>
      <c r="AG13131" s="104"/>
      <c r="AK13131" s="104"/>
      <c r="AL13131" s="104"/>
      <c r="AO13131" s="104"/>
      <c r="AP13131" s="104"/>
    </row>
    <row r="13132" spans="21:42" ht="15" customHeight="1" x14ac:dyDescent="0.25">
      <c r="U13132" s="104"/>
      <c r="AB13132" s="104"/>
      <c r="AC13132" s="104"/>
      <c r="AF13132" s="104"/>
      <c r="AG13132" s="104"/>
      <c r="AK13132" s="104"/>
      <c r="AL13132" s="104"/>
      <c r="AO13132" s="104"/>
      <c r="AP13132" s="104"/>
    </row>
    <row r="13133" spans="21:42" ht="15" customHeight="1" x14ac:dyDescent="0.25">
      <c r="U13133" s="104"/>
      <c r="AB13133" s="104"/>
      <c r="AC13133" s="104"/>
      <c r="AF13133" s="104"/>
      <c r="AG13133" s="104"/>
      <c r="AK13133" s="104"/>
      <c r="AL13133" s="104"/>
      <c r="AO13133" s="104"/>
      <c r="AP13133" s="104"/>
    </row>
    <row r="13134" spans="21:42" ht="15" customHeight="1" x14ac:dyDescent="0.25">
      <c r="U13134" s="104"/>
      <c r="AB13134" s="104"/>
      <c r="AC13134" s="104"/>
      <c r="AF13134" s="104"/>
      <c r="AG13134" s="104"/>
      <c r="AK13134" s="104"/>
      <c r="AL13134" s="104"/>
      <c r="AO13134" s="104"/>
      <c r="AP13134" s="104"/>
    </row>
    <row r="13135" spans="21:42" ht="15" customHeight="1" x14ac:dyDescent="0.25">
      <c r="U13135" s="104"/>
      <c r="AB13135" s="104"/>
      <c r="AC13135" s="104"/>
      <c r="AF13135" s="104"/>
      <c r="AG13135" s="104"/>
      <c r="AK13135" s="104"/>
      <c r="AL13135" s="104"/>
      <c r="AO13135" s="104"/>
      <c r="AP13135" s="104"/>
    </row>
    <row r="13136" spans="21:42" ht="15" customHeight="1" x14ac:dyDescent="0.25">
      <c r="U13136" s="104"/>
      <c r="AB13136" s="104"/>
      <c r="AC13136" s="104"/>
      <c r="AF13136" s="104"/>
      <c r="AG13136" s="104"/>
      <c r="AK13136" s="104"/>
      <c r="AL13136" s="104"/>
      <c r="AO13136" s="104"/>
      <c r="AP13136" s="104"/>
    </row>
    <row r="13137" spans="21:42" ht="15" customHeight="1" x14ac:dyDescent="0.25">
      <c r="U13137" s="104"/>
      <c r="AB13137" s="104"/>
      <c r="AC13137" s="104"/>
      <c r="AF13137" s="104"/>
      <c r="AG13137" s="104"/>
      <c r="AK13137" s="104"/>
      <c r="AL13137" s="104"/>
      <c r="AO13137" s="104"/>
      <c r="AP13137" s="104"/>
    </row>
    <row r="13138" spans="21:42" ht="15" customHeight="1" x14ac:dyDescent="0.25">
      <c r="U13138" s="104"/>
      <c r="AB13138" s="104"/>
      <c r="AC13138" s="104"/>
      <c r="AF13138" s="104"/>
      <c r="AG13138" s="104"/>
      <c r="AK13138" s="104"/>
      <c r="AL13138" s="104"/>
      <c r="AO13138" s="104"/>
      <c r="AP13138" s="104"/>
    </row>
    <row r="13139" spans="21:42" ht="15" customHeight="1" x14ac:dyDescent="0.25">
      <c r="U13139" s="104"/>
      <c r="AB13139" s="104"/>
      <c r="AC13139" s="104"/>
      <c r="AF13139" s="104"/>
      <c r="AG13139" s="104"/>
      <c r="AK13139" s="104"/>
      <c r="AL13139" s="104"/>
      <c r="AO13139" s="104"/>
      <c r="AP13139" s="104"/>
    </row>
    <row r="13140" spans="21:42" ht="15" customHeight="1" x14ac:dyDescent="0.25">
      <c r="U13140" s="104"/>
      <c r="AB13140" s="104"/>
      <c r="AC13140" s="104"/>
      <c r="AF13140" s="104"/>
      <c r="AG13140" s="104"/>
      <c r="AK13140" s="104"/>
      <c r="AL13140" s="104"/>
      <c r="AO13140" s="104"/>
      <c r="AP13140" s="104"/>
    </row>
    <row r="13141" spans="21:42" ht="15" customHeight="1" x14ac:dyDescent="0.25">
      <c r="U13141" s="104"/>
      <c r="AB13141" s="104"/>
      <c r="AC13141" s="104"/>
      <c r="AF13141" s="104"/>
      <c r="AG13141" s="104"/>
      <c r="AK13141" s="104"/>
      <c r="AL13141" s="104"/>
      <c r="AO13141" s="104"/>
      <c r="AP13141" s="104"/>
    </row>
    <row r="13142" spans="21:42" ht="15" customHeight="1" x14ac:dyDescent="0.25">
      <c r="U13142" s="104"/>
      <c r="AB13142" s="104"/>
      <c r="AC13142" s="104"/>
      <c r="AF13142" s="104"/>
      <c r="AG13142" s="104"/>
      <c r="AK13142" s="104"/>
      <c r="AL13142" s="104"/>
      <c r="AO13142" s="104"/>
      <c r="AP13142" s="104"/>
    </row>
    <row r="13143" spans="21:42" ht="15" customHeight="1" x14ac:dyDescent="0.25">
      <c r="U13143" s="104"/>
      <c r="AB13143" s="104"/>
      <c r="AC13143" s="104"/>
      <c r="AF13143" s="104"/>
      <c r="AG13143" s="104"/>
      <c r="AK13143" s="104"/>
      <c r="AL13143" s="104"/>
      <c r="AO13143" s="104"/>
      <c r="AP13143" s="104"/>
    </row>
    <row r="13144" spans="21:42" ht="15" customHeight="1" x14ac:dyDescent="0.25">
      <c r="U13144" s="104"/>
      <c r="AB13144" s="104"/>
      <c r="AC13144" s="104"/>
      <c r="AF13144" s="104"/>
      <c r="AG13144" s="104"/>
      <c r="AK13144" s="104"/>
      <c r="AL13144" s="104"/>
      <c r="AO13144" s="104"/>
      <c r="AP13144" s="104"/>
    </row>
    <row r="13145" spans="21:42" ht="15" customHeight="1" x14ac:dyDescent="0.25">
      <c r="U13145" s="104"/>
      <c r="AB13145" s="104"/>
      <c r="AC13145" s="104"/>
      <c r="AF13145" s="104"/>
      <c r="AG13145" s="104"/>
      <c r="AK13145" s="104"/>
      <c r="AL13145" s="104"/>
      <c r="AO13145" s="104"/>
      <c r="AP13145" s="104"/>
    </row>
    <row r="13146" spans="21:42" ht="15" customHeight="1" x14ac:dyDescent="0.25">
      <c r="U13146" s="104"/>
      <c r="AB13146" s="104"/>
      <c r="AC13146" s="104"/>
      <c r="AF13146" s="104"/>
      <c r="AG13146" s="104"/>
      <c r="AK13146" s="104"/>
      <c r="AL13146" s="104"/>
      <c r="AO13146" s="104"/>
      <c r="AP13146" s="104"/>
    </row>
    <row r="13147" spans="21:42" ht="15" customHeight="1" x14ac:dyDescent="0.25">
      <c r="U13147" s="104"/>
      <c r="AB13147" s="104"/>
      <c r="AC13147" s="104"/>
      <c r="AF13147" s="104"/>
      <c r="AG13147" s="104"/>
      <c r="AK13147" s="104"/>
      <c r="AL13147" s="104"/>
      <c r="AO13147" s="104"/>
      <c r="AP13147" s="104"/>
    </row>
    <row r="13148" spans="21:42" ht="15" customHeight="1" x14ac:dyDescent="0.25">
      <c r="U13148" s="104"/>
      <c r="AB13148" s="104"/>
      <c r="AC13148" s="104"/>
      <c r="AF13148" s="104"/>
      <c r="AG13148" s="104"/>
      <c r="AK13148" s="104"/>
      <c r="AL13148" s="104"/>
      <c r="AO13148" s="104"/>
      <c r="AP13148" s="104"/>
    </row>
    <row r="13149" spans="21:42" ht="15" customHeight="1" x14ac:dyDescent="0.25">
      <c r="U13149" s="104"/>
      <c r="AB13149" s="104"/>
      <c r="AC13149" s="104"/>
      <c r="AF13149" s="104"/>
      <c r="AG13149" s="104"/>
      <c r="AK13149" s="104"/>
      <c r="AL13149" s="104"/>
      <c r="AO13149" s="104"/>
      <c r="AP13149" s="104"/>
    </row>
    <row r="13150" spans="21:42" ht="15" customHeight="1" x14ac:dyDescent="0.25">
      <c r="U13150" s="104"/>
      <c r="AB13150" s="104"/>
      <c r="AC13150" s="104"/>
      <c r="AF13150" s="104"/>
      <c r="AG13150" s="104"/>
      <c r="AK13150" s="104"/>
      <c r="AL13150" s="104"/>
      <c r="AO13150" s="104"/>
      <c r="AP13150" s="104"/>
    </row>
    <row r="13151" spans="21:42" ht="15" customHeight="1" x14ac:dyDescent="0.25">
      <c r="U13151" s="104"/>
      <c r="AB13151" s="104"/>
      <c r="AC13151" s="104"/>
      <c r="AF13151" s="104"/>
      <c r="AG13151" s="104"/>
      <c r="AK13151" s="104"/>
      <c r="AL13151" s="104"/>
      <c r="AO13151" s="104"/>
      <c r="AP13151" s="104"/>
    </row>
    <row r="13152" spans="21:42" ht="15" customHeight="1" x14ac:dyDescent="0.25">
      <c r="U13152" s="104"/>
      <c r="AB13152" s="104"/>
      <c r="AC13152" s="104"/>
      <c r="AF13152" s="104"/>
      <c r="AG13152" s="104"/>
      <c r="AK13152" s="104"/>
      <c r="AL13152" s="104"/>
      <c r="AO13152" s="104"/>
      <c r="AP13152" s="104"/>
    </row>
    <row r="13153" spans="21:42" ht="15" customHeight="1" x14ac:dyDescent="0.25">
      <c r="U13153" s="104"/>
      <c r="AB13153" s="104"/>
      <c r="AC13153" s="104"/>
      <c r="AF13153" s="104"/>
      <c r="AG13153" s="104"/>
      <c r="AK13153" s="104"/>
      <c r="AL13153" s="104"/>
      <c r="AO13153" s="104"/>
      <c r="AP13153" s="104"/>
    </row>
    <row r="13154" spans="21:42" ht="15" customHeight="1" x14ac:dyDescent="0.25">
      <c r="U13154" s="104"/>
      <c r="AB13154" s="104"/>
      <c r="AC13154" s="104"/>
      <c r="AF13154" s="104"/>
      <c r="AG13154" s="104"/>
      <c r="AK13154" s="104"/>
      <c r="AL13154" s="104"/>
      <c r="AO13154" s="104"/>
      <c r="AP13154" s="104"/>
    </row>
    <row r="13155" spans="21:42" ht="15" customHeight="1" x14ac:dyDescent="0.25">
      <c r="U13155" s="104"/>
      <c r="AB13155" s="104"/>
      <c r="AC13155" s="104"/>
      <c r="AF13155" s="104"/>
      <c r="AG13155" s="104"/>
      <c r="AK13155" s="104"/>
      <c r="AL13155" s="104"/>
      <c r="AO13155" s="104"/>
      <c r="AP13155" s="104"/>
    </row>
    <row r="13156" spans="21:42" ht="15" customHeight="1" x14ac:dyDescent="0.25">
      <c r="U13156" s="104"/>
      <c r="AB13156" s="104"/>
      <c r="AC13156" s="104"/>
      <c r="AF13156" s="104"/>
      <c r="AG13156" s="104"/>
      <c r="AK13156" s="104"/>
      <c r="AL13156" s="104"/>
      <c r="AO13156" s="104"/>
      <c r="AP13156" s="104"/>
    </row>
    <row r="13157" spans="21:42" ht="15" customHeight="1" x14ac:dyDescent="0.25">
      <c r="U13157" s="104"/>
      <c r="AB13157" s="104"/>
      <c r="AC13157" s="104"/>
      <c r="AF13157" s="104"/>
      <c r="AG13157" s="104"/>
      <c r="AK13157" s="104"/>
      <c r="AL13157" s="104"/>
      <c r="AO13157" s="104"/>
      <c r="AP13157" s="104"/>
    </row>
    <row r="13158" spans="21:42" ht="15" customHeight="1" x14ac:dyDescent="0.25">
      <c r="U13158" s="104"/>
      <c r="AB13158" s="104"/>
      <c r="AC13158" s="104"/>
      <c r="AF13158" s="104"/>
      <c r="AG13158" s="104"/>
      <c r="AK13158" s="104"/>
      <c r="AL13158" s="104"/>
      <c r="AO13158" s="104"/>
      <c r="AP13158" s="104"/>
    </row>
    <row r="13159" spans="21:42" ht="15" customHeight="1" x14ac:dyDescent="0.25">
      <c r="U13159" s="104"/>
      <c r="AB13159" s="104"/>
      <c r="AC13159" s="104"/>
      <c r="AF13159" s="104"/>
      <c r="AG13159" s="104"/>
      <c r="AK13159" s="104"/>
      <c r="AL13159" s="104"/>
      <c r="AO13159" s="104"/>
      <c r="AP13159" s="104"/>
    </row>
    <row r="13160" spans="21:42" ht="15" customHeight="1" x14ac:dyDescent="0.25">
      <c r="U13160" s="104"/>
      <c r="AB13160" s="104"/>
      <c r="AC13160" s="104"/>
      <c r="AF13160" s="104"/>
      <c r="AG13160" s="104"/>
      <c r="AK13160" s="104"/>
      <c r="AL13160" s="104"/>
      <c r="AO13160" s="104"/>
      <c r="AP13160" s="104"/>
    </row>
    <row r="13161" spans="21:42" ht="15" customHeight="1" x14ac:dyDescent="0.25">
      <c r="U13161" s="104"/>
      <c r="AB13161" s="104"/>
      <c r="AC13161" s="104"/>
      <c r="AF13161" s="104"/>
      <c r="AG13161" s="104"/>
      <c r="AK13161" s="104"/>
      <c r="AL13161" s="104"/>
      <c r="AO13161" s="104"/>
      <c r="AP13161" s="104"/>
    </row>
    <row r="13162" spans="21:42" ht="15" customHeight="1" x14ac:dyDescent="0.25">
      <c r="U13162" s="104"/>
      <c r="AB13162" s="104"/>
      <c r="AC13162" s="104"/>
      <c r="AF13162" s="104"/>
      <c r="AG13162" s="104"/>
      <c r="AK13162" s="104"/>
      <c r="AL13162" s="104"/>
      <c r="AO13162" s="104"/>
      <c r="AP13162" s="104"/>
    </row>
    <row r="13163" spans="21:42" ht="15" customHeight="1" x14ac:dyDescent="0.25">
      <c r="U13163" s="104"/>
      <c r="AB13163" s="104"/>
      <c r="AC13163" s="104"/>
      <c r="AF13163" s="104"/>
      <c r="AG13163" s="104"/>
      <c r="AK13163" s="104"/>
      <c r="AL13163" s="104"/>
      <c r="AO13163" s="104"/>
      <c r="AP13163" s="104"/>
    </row>
    <row r="13164" spans="21:42" ht="15" customHeight="1" x14ac:dyDescent="0.25">
      <c r="U13164" s="104"/>
      <c r="AB13164" s="104"/>
      <c r="AC13164" s="104"/>
      <c r="AF13164" s="104"/>
      <c r="AG13164" s="104"/>
      <c r="AK13164" s="104"/>
      <c r="AL13164" s="104"/>
      <c r="AO13164" s="104"/>
      <c r="AP13164" s="104"/>
    </row>
    <row r="13165" spans="21:42" ht="15" customHeight="1" x14ac:dyDescent="0.25">
      <c r="U13165" s="104"/>
      <c r="AB13165" s="104"/>
      <c r="AC13165" s="104"/>
      <c r="AF13165" s="104"/>
      <c r="AG13165" s="104"/>
      <c r="AK13165" s="104"/>
      <c r="AL13165" s="104"/>
      <c r="AO13165" s="104"/>
      <c r="AP13165" s="104"/>
    </row>
    <row r="13166" spans="21:42" ht="15" customHeight="1" x14ac:dyDescent="0.25">
      <c r="U13166" s="104"/>
      <c r="AB13166" s="104"/>
      <c r="AC13166" s="104"/>
      <c r="AF13166" s="104"/>
      <c r="AG13166" s="104"/>
      <c r="AK13166" s="104"/>
      <c r="AL13166" s="104"/>
      <c r="AO13166" s="104"/>
      <c r="AP13166" s="104"/>
    </row>
    <row r="13167" spans="21:42" ht="15" customHeight="1" x14ac:dyDescent="0.25">
      <c r="U13167" s="104"/>
      <c r="AB13167" s="104"/>
      <c r="AC13167" s="104"/>
      <c r="AF13167" s="104"/>
      <c r="AG13167" s="104"/>
      <c r="AK13167" s="104"/>
      <c r="AL13167" s="104"/>
      <c r="AO13167" s="104"/>
      <c r="AP13167" s="104"/>
    </row>
    <row r="13168" spans="21:42" ht="15" customHeight="1" x14ac:dyDescent="0.25">
      <c r="U13168" s="104"/>
      <c r="AB13168" s="104"/>
      <c r="AC13168" s="104"/>
      <c r="AF13168" s="104"/>
      <c r="AG13168" s="104"/>
      <c r="AK13168" s="104"/>
      <c r="AL13168" s="104"/>
      <c r="AO13168" s="104"/>
      <c r="AP13168" s="104"/>
    </row>
    <row r="13169" spans="21:42" ht="15" customHeight="1" x14ac:dyDescent="0.25">
      <c r="U13169" s="104"/>
      <c r="AB13169" s="104"/>
      <c r="AC13169" s="104"/>
      <c r="AF13169" s="104"/>
      <c r="AG13169" s="104"/>
      <c r="AK13169" s="104"/>
      <c r="AL13169" s="104"/>
      <c r="AO13169" s="104"/>
      <c r="AP13169" s="104"/>
    </row>
    <row r="13170" spans="21:42" ht="15" customHeight="1" x14ac:dyDescent="0.25">
      <c r="U13170" s="104"/>
      <c r="AB13170" s="104"/>
      <c r="AC13170" s="104"/>
      <c r="AF13170" s="104"/>
      <c r="AG13170" s="104"/>
      <c r="AK13170" s="104"/>
      <c r="AL13170" s="104"/>
      <c r="AO13170" s="104"/>
      <c r="AP13170" s="104"/>
    </row>
    <row r="13171" spans="21:42" ht="15" customHeight="1" x14ac:dyDescent="0.25">
      <c r="U13171" s="104"/>
      <c r="AB13171" s="104"/>
      <c r="AC13171" s="104"/>
      <c r="AF13171" s="104"/>
      <c r="AG13171" s="104"/>
      <c r="AK13171" s="104"/>
      <c r="AL13171" s="104"/>
      <c r="AO13171" s="104"/>
      <c r="AP13171" s="104"/>
    </row>
    <row r="13172" spans="21:42" ht="15" customHeight="1" x14ac:dyDescent="0.25">
      <c r="U13172" s="104"/>
      <c r="AB13172" s="104"/>
      <c r="AC13172" s="104"/>
      <c r="AF13172" s="104"/>
      <c r="AG13172" s="104"/>
      <c r="AK13172" s="104"/>
      <c r="AL13172" s="104"/>
      <c r="AO13172" s="104"/>
      <c r="AP13172" s="104"/>
    </row>
    <row r="13173" spans="21:42" ht="15" customHeight="1" x14ac:dyDescent="0.25">
      <c r="U13173" s="104"/>
      <c r="AB13173" s="104"/>
      <c r="AC13173" s="104"/>
      <c r="AF13173" s="104"/>
      <c r="AG13173" s="104"/>
      <c r="AK13173" s="104"/>
      <c r="AL13173" s="104"/>
      <c r="AO13173" s="104"/>
      <c r="AP13173" s="104"/>
    </row>
    <row r="13174" spans="21:42" ht="15" customHeight="1" x14ac:dyDescent="0.25">
      <c r="U13174" s="104"/>
      <c r="AB13174" s="104"/>
      <c r="AC13174" s="104"/>
      <c r="AF13174" s="104"/>
      <c r="AG13174" s="104"/>
      <c r="AK13174" s="104"/>
      <c r="AL13174" s="104"/>
      <c r="AO13174" s="104"/>
      <c r="AP13174" s="104"/>
    </row>
    <row r="13175" spans="21:42" ht="15" customHeight="1" x14ac:dyDescent="0.25">
      <c r="U13175" s="104"/>
      <c r="AB13175" s="104"/>
      <c r="AC13175" s="104"/>
      <c r="AF13175" s="104"/>
      <c r="AG13175" s="104"/>
      <c r="AK13175" s="104"/>
      <c r="AL13175" s="104"/>
      <c r="AO13175" s="104"/>
      <c r="AP13175" s="104"/>
    </row>
    <row r="13176" spans="21:42" ht="15" customHeight="1" x14ac:dyDescent="0.25">
      <c r="U13176" s="104"/>
      <c r="AB13176" s="104"/>
      <c r="AC13176" s="104"/>
      <c r="AF13176" s="104"/>
      <c r="AG13176" s="104"/>
      <c r="AK13176" s="104"/>
      <c r="AL13176" s="104"/>
      <c r="AO13176" s="104"/>
      <c r="AP13176" s="104"/>
    </row>
    <row r="13177" spans="21:42" ht="15" customHeight="1" x14ac:dyDescent="0.25">
      <c r="U13177" s="104"/>
      <c r="AB13177" s="104"/>
      <c r="AC13177" s="104"/>
      <c r="AF13177" s="104"/>
      <c r="AG13177" s="104"/>
      <c r="AK13177" s="104"/>
      <c r="AL13177" s="104"/>
      <c r="AO13177" s="104"/>
      <c r="AP13177" s="104"/>
    </row>
    <row r="13178" spans="21:42" ht="15" customHeight="1" x14ac:dyDescent="0.25">
      <c r="U13178" s="104"/>
      <c r="AB13178" s="104"/>
      <c r="AC13178" s="104"/>
      <c r="AF13178" s="104"/>
      <c r="AG13178" s="104"/>
      <c r="AK13178" s="104"/>
      <c r="AL13178" s="104"/>
      <c r="AO13178" s="104"/>
      <c r="AP13178" s="104"/>
    </row>
    <row r="13179" spans="21:42" ht="15" customHeight="1" x14ac:dyDescent="0.25">
      <c r="U13179" s="104"/>
      <c r="AB13179" s="104"/>
      <c r="AC13179" s="104"/>
      <c r="AF13179" s="104"/>
      <c r="AG13179" s="104"/>
      <c r="AK13179" s="104"/>
      <c r="AL13179" s="104"/>
      <c r="AO13179" s="104"/>
      <c r="AP13179" s="104"/>
    </row>
    <row r="13180" spans="21:42" ht="15" customHeight="1" x14ac:dyDescent="0.25">
      <c r="U13180" s="104"/>
      <c r="AB13180" s="104"/>
      <c r="AC13180" s="104"/>
      <c r="AF13180" s="104"/>
      <c r="AG13180" s="104"/>
      <c r="AK13180" s="104"/>
      <c r="AL13180" s="104"/>
      <c r="AO13180" s="104"/>
      <c r="AP13180" s="104"/>
    </row>
    <row r="13181" spans="21:42" ht="15" customHeight="1" x14ac:dyDescent="0.25">
      <c r="U13181" s="104"/>
      <c r="AB13181" s="104"/>
      <c r="AC13181" s="104"/>
      <c r="AF13181" s="104"/>
      <c r="AG13181" s="104"/>
      <c r="AK13181" s="104"/>
      <c r="AL13181" s="104"/>
      <c r="AO13181" s="104"/>
      <c r="AP13181" s="104"/>
    </row>
    <row r="13182" spans="21:42" ht="15" customHeight="1" x14ac:dyDescent="0.25">
      <c r="U13182" s="104"/>
      <c r="AB13182" s="104"/>
      <c r="AC13182" s="104"/>
      <c r="AF13182" s="104"/>
      <c r="AG13182" s="104"/>
      <c r="AK13182" s="104"/>
      <c r="AL13182" s="104"/>
      <c r="AO13182" s="104"/>
      <c r="AP13182" s="104"/>
    </row>
    <row r="13183" spans="21:42" ht="15" customHeight="1" x14ac:dyDescent="0.25">
      <c r="U13183" s="104"/>
      <c r="AB13183" s="104"/>
      <c r="AC13183" s="104"/>
      <c r="AF13183" s="104"/>
      <c r="AG13183" s="104"/>
      <c r="AK13183" s="104"/>
      <c r="AL13183" s="104"/>
      <c r="AO13183" s="104"/>
      <c r="AP13183" s="104"/>
    </row>
    <row r="13184" spans="21:42" ht="15" customHeight="1" x14ac:dyDescent="0.25">
      <c r="U13184" s="104"/>
      <c r="AB13184" s="104"/>
      <c r="AC13184" s="104"/>
      <c r="AF13184" s="104"/>
      <c r="AG13184" s="104"/>
      <c r="AK13184" s="104"/>
      <c r="AL13184" s="104"/>
      <c r="AO13184" s="104"/>
      <c r="AP13184" s="104"/>
    </row>
    <row r="13185" spans="21:42" ht="15" customHeight="1" x14ac:dyDescent="0.25">
      <c r="U13185" s="104"/>
      <c r="AB13185" s="104"/>
      <c r="AC13185" s="104"/>
      <c r="AF13185" s="104"/>
      <c r="AG13185" s="104"/>
      <c r="AK13185" s="104"/>
      <c r="AL13185" s="104"/>
      <c r="AO13185" s="104"/>
      <c r="AP13185" s="104"/>
    </row>
    <row r="13186" spans="21:42" ht="15" customHeight="1" x14ac:dyDescent="0.25">
      <c r="U13186" s="104"/>
      <c r="AB13186" s="104"/>
      <c r="AC13186" s="104"/>
      <c r="AF13186" s="104"/>
      <c r="AG13186" s="104"/>
      <c r="AK13186" s="104"/>
      <c r="AL13186" s="104"/>
      <c r="AO13186" s="104"/>
      <c r="AP13186" s="104"/>
    </row>
    <row r="13187" spans="21:42" ht="15" customHeight="1" x14ac:dyDescent="0.25">
      <c r="U13187" s="104"/>
      <c r="AB13187" s="104"/>
      <c r="AC13187" s="104"/>
      <c r="AF13187" s="104"/>
      <c r="AG13187" s="104"/>
      <c r="AK13187" s="104"/>
      <c r="AL13187" s="104"/>
      <c r="AO13187" s="104"/>
      <c r="AP13187" s="104"/>
    </row>
    <row r="13188" spans="21:42" ht="15" customHeight="1" x14ac:dyDescent="0.25">
      <c r="U13188" s="104"/>
      <c r="AB13188" s="104"/>
      <c r="AC13188" s="104"/>
      <c r="AF13188" s="104"/>
      <c r="AG13188" s="104"/>
      <c r="AK13188" s="104"/>
      <c r="AL13188" s="104"/>
      <c r="AO13188" s="104"/>
      <c r="AP13188" s="104"/>
    </row>
    <row r="13189" spans="21:42" ht="15" customHeight="1" x14ac:dyDescent="0.25">
      <c r="U13189" s="104"/>
      <c r="AB13189" s="104"/>
      <c r="AC13189" s="104"/>
      <c r="AF13189" s="104"/>
      <c r="AG13189" s="104"/>
      <c r="AK13189" s="104"/>
      <c r="AL13189" s="104"/>
      <c r="AO13189" s="104"/>
      <c r="AP13189" s="104"/>
    </row>
    <row r="13190" spans="21:42" ht="15" customHeight="1" x14ac:dyDescent="0.25">
      <c r="U13190" s="104"/>
      <c r="AB13190" s="104"/>
      <c r="AC13190" s="104"/>
      <c r="AF13190" s="104"/>
      <c r="AG13190" s="104"/>
      <c r="AK13190" s="104"/>
      <c r="AL13190" s="104"/>
      <c r="AO13190" s="104"/>
      <c r="AP13190" s="104"/>
    </row>
    <row r="13191" spans="21:42" ht="15" customHeight="1" x14ac:dyDescent="0.25">
      <c r="U13191" s="104"/>
      <c r="AB13191" s="104"/>
      <c r="AC13191" s="104"/>
      <c r="AF13191" s="104"/>
      <c r="AG13191" s="104"/>
      <c r="AK13191" s="104"/>
      <c r="AL13191" s="104"/>
      <c r="AO13191" s="104"/>
      <c r="AP13191" s="104"/>
    </row>
    <row r="13192" spans="21:42" ht="15" customHeight="1" x14ac:dyDescent="0.25">
      <c r="U13192" s="104"/>
      <c r="AB13192" s="104"/>
      <c r="AC13192" s="104"/>
      <c r="AF13192" s="104"/>
      <c r="AG13192" s="104"/>
      <c r="AK13192" s="104"/>
      <c r="AL13192" s="104"/>
      <c r="AO13192" s="104"/>
      <c r="AP13192" s="104"/>
    </row>
    <row r="13193" spans="21:42" ht="15" customHeight="1" x14ac:dyDescent="0.25">
      <c r="U13193" s="104"/>
      <c r="AB13193" s="104"/>
      <c r="AC13193" s="104"/>
      <c r="AF13193" s="104"/>
      <c r="AG13193" s="104"/>
      <c r="AK13193" s="104"/>
      <c r="AL13193" s="104"/>
      <c r="AO13193" s="104"/>
      <c r="AP13193" s="104"/>
    </row>
    <row r="13194" spans="21:42" ht="15" customHeight="1" x14ac:dyDescent="0.25">
      <c r="U13194" s="104"/>
      <c r="AB13194" s="104"/>
      <c r="AC13194" s="104"/>
      <c r="AF13194" s="104"/>
      <c r="AG13194" s="104"/>
      <c r="AK13194" s="104"/>
      <c r="AL13194" s="104"/>
      <c r="AO13194" s="104"/>
      <c r="AP13194" s="104"/>
    </row>
    <row r="13195" spans="21:42" ht="15" customHeight="1" x14ac:dyDescent="0.25">
      <c r="U13195" s="104"/>
      <c r="AB13195" s="104"/>
      <c r="AC13195" s="104"/>
      <c r="AF13195" s="104"/>
      <c r="AG13195" s="104"/>
      <c r="AK13195" s="104"/>
      <c r="AL13195" s="104"/>
      <c r="AO13195" s="104"/>
      <c r="AP13195" s="104"/>
    </row>
    <row r="13196" spans="21:42" ht="15" customHeight="1" x14ac:dyDescent="0.25">
      <c r="U13196" s="104"/>
      <c r="AB13196" s="104"/>
      <c r="AC13196" s="104"/>
      <c r="AF13196" s="104"/>
      <c r="AG13196" s="104"/>
      <c r="AK13196" s="104"/>
      <c r="AL13196" s="104"/>
      <c r="AO13196" s="104"/>
      <c r="AP13196" s="104"/>
    </row>
    <row r="13197" spans="21:42" ht="15" customHeight="1" x14ac:dyDescent="0.25">
      <c r="U13197" s="104"/>
      <c r="AB13197" s="104"/>
      <c r="AC13197" s="104"/>
      <c r="AF13197" s="104"/>
      <c r="AG13197" s="104"/>
      <c r="AK13197" s="104"/>
      <c r="AL13197" s="104"/>
      <c r="AO13197" s="104"/>
      <c r="AP13197" s="104"/>
    </row>
    <row r="13198" spans="21:42" ht="15" customHeight="1" x14ac:dyDescent="0.25">
      <c r="U13198" s="104"/>
      <c r="AB13198" s="104"/>
      <c r="AC13198" s="104"/>
      <c r="AF13198" s="104"/>
      <c r="AG13198" s="104"/>
      <c r="AK13198" s="104"/>
      <c r="AL13198" s="104"/>
      <c r="AO13198" s="104"/>
      <c r="AP13198" s="104"/>
    </row>
    <row r="13199" spans="21:42" ht="15" customHeight="1" x14ac:dyDescent="0.25">
      <c r="U13199" s="104"/>
      <c r="AB13199" s="104"/>
      <c r="AC13199" s="104"/>
      <c r="AF13199" s="104"/>
      <c r="AG13199" s="104"/>
      <c r="AK13199" s="104"/>
      <c r="AL13199" s="104"/>
      <c r="AO13199" s="104"/>
      <c r="AP13199" s="104"/>
    </row>
    <row r="13200" spans="21:42" ht="15" customHeight="1" x14ac:dyDescent="0.25">
      <c r="U13200" s="104"/>
      <c r="AB13200" s="104"/>
      <c r="AC13200" s="104"/>
      <c r="AF13200" s="104"/>
      <c r="AG13200" s="104"/>
      <c r="AK13200" s="104"/>
      <c r="AL13200" s="104"/>
      <c r="AO13200" s="104"/>
      <c r="AP13200" s="104"/>
    </row>
    <row r="13201" spans="21:42" ht="15" customHeight="1" x14ac:dyDescent="0.25">
      <c r="U13201" s="104"/>
      <c r="AB13201" s="104"/>
      <c r="AC13201" s="104"/>
      <c r="AF13201" s="104"/>
      <c r="AG13201" s="104"/>
      <c r="AK13201" s="104"/>
      <c r="AL13201" s="104"/>
      <c r="AO13201" s="104"/>
      <c r="AP13201" s="104"/>
    </row>
    <row r="13202" spans="21:42" ht="15" customHeight="1" x14ac:dyDescent="0.25">
      <c r="U13202" s="104"/>
      <c r="AB13202" s="104"/>
      <c r="AC13202" s="104"/>
      <c r="AF13202" s="104"/>
      <c r="AG13202" s="104"/>
      <c r="AK13202" s="104"/>
      <c r="AL13202" s="104"/>
      <c r="AO13202" s="104"/>
      <c r="AP13202" s="104"/>
    </row>
    <row r="13203" spans="21:42" ht="15" customHeight="1" x14ac:dyDescent="0.25">
      <c r="U13203" s="104"/>
      <c r="AB13203" s="104"/>
      <c r="AC13203" s="104"/>
      <c r="AF13203" s="104"/>
      <c r="AG13203" s="104"/>
      <c r="AK13203" s="104"/>
      <c r="AL13203" s="104"/>
      <c r="AO13203" s="104"/>
      <c r="AP13203" s="104"/>
    </row>
    <row r="13204" spans="21:42" ht="15" customHeight="1" x14ac:dyDescent="0.25">
      <c r="U13204" s="104"/>
      <c r="AB13204" s="104"/>
      <c r="AC13204" s="104"/>
      <c r="AF13204" s="104"/>
      <c r="AG13204" s="104"/>
      <c r="AK13204" s="104"/>
      <c r="AL13204" s="104"/>
      <c r="AO13204" s="104"/>
      <c r="AP13204" s="104"/>
    </row>
    <row r="13205" spans="21:42" ht="15" customHeight="1" x14ac:dyDescent="0.25">
      <c r="U13205" s="104"/>
      <c r="AB13205" s="104"/>
      <c r="AC13205" s="104"/>
      <c r="AF13205" s="104"/>
      <c r="AG13205" s="104"/>
      <c r="AK13205" s="104"/>
      <c r="AL13205" s="104"/>
      <c r="AO13205" s="104"/>
      <c r="AP13205" s="104"/>
    </row>
    <row r="13206" spans="21:42" ht="15" customHeight="1" x14ac:dyDescent="0.25">
      <c r="U13206" s="104"/>
      <c r="AB13206" s="104"/>
      <c r="AC13206" s="104"/>
      <c r="AF13206" s="104"/>
      <c r="AG13206" s="104"/>
      <c r="AK13206" s="104"/>
      <c r="AL13206" s="104"/>
      <c r="AO13206" s="104"/>
      <c r="AP13206" s="104"/>
    </row>
    <row r="13207" spans="21:42" ht="15" customHeight="1" x14ac:dyDescent="0.25">
      <c r="U13207" s="104"/>
      <c r="AB13207" s="104"/>
      <c r="AC13207" s="104"/>
      <c r="AF13207" s="104"/>
      <c r="AG13207" s="104"/>
      <c r="AK13207" s="104"/>
      <c r="AL13207" s="104"/>
      <c r="AO13207" s="104"/>
      <c r="AP13207" s="104"/>
    </row>
    <row r="13208" spans="21:42" ht="15" customHeight="1" x14ac:dyDescent="0.25">
      <c r="U13208" s="104"/>
      <c r="AB13208" s="104"/>
      <c r="AC13208" s="104"/>
      <c r="AF13208" s="104"/>
      <c r="AG13208" s="104"/>
      <c r="AK13208" s="104"/>
      <c r="AL13208" s="104"/>
      <c r="AO13208" s="104"/>
      <c r="AP13208" s="104"/>
    </row>
    <row r="13209" spans="21:42" ht="15" customHeight="1" x14ac:dyDescent="0.25">
      <c r="U13209" s="104"/>
      <c r="AB13209" s="104"/>
      <c r="AC13209" s="104"/>
      <c r="AF13209" s="104"/>
      <c r="AG13209" s="104"/>
      <c r="AK13209" s="104"/>
      <c r="AL13209" s="104"/>
      <c r="AO13209" s="104"/>
      <c r="AP13209" s="104"/>
    </row>
    <row r="13210" spans="21:42" ht="15" customHeight="1" x14ac:dyDescent="0.25">
      <c r="U13210" s="104"/>
      <c r="AB13210" s="104"/>
      <c r="AC13210" s="104"/>
      <c r="AF13210" s="104"/>
      <c r="AG13210" s="104"/>
      <c r="AK13210" s="104"/>
      <c r="AL13210" s="104"/>
      <c r="AO13210" s="104"/>
      <c r="AP13210" s="104"/>
    </row>
    <row r="13211" spans="21:42" ht="15" customHeight="1" x14ac:dyDescent="0.25">
      <c r="U13211" s="104"/>
      <c r="AB13211" s="104"/>
      <c r="AC13211" s="104"/>
      <c r="AF13211" s="104"/>
      <c r="AG13211" s="104"/>
      <c r="AK13211" s="104"/>
      <c r="AL13211" s="104"/>
      <c r="AO13211" s="104"/>
      <c r="AP13211" s="104"/>
    </row>
    <row r="13212" spans="21:42" ht="15" customHeight="1" x14ac:dyDescent="0.25">
      <c r="U13212" s="104"/>
      <c r="AB13212" s="104"/>
      <c r="AC13212" s="104"/>
      <c r="AF13212" s="104"/>
      <c r="AG13212" s="104"/>
      <c r="AK13212" s="104"/>
      <c r="AL13212" s="104"/>
      <c r="AO13212" s="104"/>
      <c r="AP13212" s="104"/>
    </row>
    <row r="13213" spans="21:42" ht="15" customHeight="1" x14ac:dyDescent="0.25">
      <c r="U13213" s="104"/>
      <c r="AB13213" s="104"/>
      <c r="AC13213" s="104"/>
      <c r="AF13213" s="104"/>
      <c r="AG13213" s="104"/>
      <c r="AK13213" s="104"/>
      <c r="AL13213" s="104"/>
      <c r="AO13213" s="104"/>
      <c r="AP13213" s="104"/>
    </row>
    <row r="13214" spans="21:42" ht="15" customHeight="1" x14ac:dyDescent="0.25">
      <c r="U13214" s="104"/>
      <c r="AB13214" s="104"/>
      <c r="AC13214" s="104"/>
      <c r="AF13214" s="104"/>
      <c r="AG13214" s="104"/>
      <c r="AK13214" s="104"/>
      <c r="AL13214" s="104"/>
      <c r="AO13214" s="104"/>
      <c r="AP13214" s="104"/>
    </row>
    <row r="13215" spans="21:42" ht="15" customHeight="1" x14ac:dyDescent="0.25">
      <c r="U13215" s="104"/>
      <c r="AB13215" s="104"/>
      <c r="AC13215" s="104"/>
      <c r="AF13215" s="104"/>
      <c r="AG13215" s="104"/>
      <c r="AK13215" s="104"/>
      <c r="AL13215" s="104"/>
      <c r="AO13215" s="104"/>
      <c r="AP13215" s="104"/>
    </row>
    <row r="13216" spans="21:42" ht="15" customHeight="1" x14ac:dyDescent="0.25">
      <c r="U13216" s="104"/>
      <c r="AB13216" s="104"/>
      <c r="AC13216" s="104"/>
      <c r="AF13216" s="104"/>
      <c r="AG13216" s="104"/>
      <c r="AK13216" s="104"/>
      <c r="AL13216" s="104"/>
      <c r="AO13216" s="104"/>
      <c r="AP13216" s="104"/>
    </row>
    <row r="13217" spans="21:42" ht="15" customHeight="1" x14ac:dyDescent="0.25">
      <c r="U13217" s="104"/>
      <c r="AB13217" s="104"/>
      <c r="AC13217" s="104"/>
      <c r="AF13217" s="104"/>
      <c r="AG13217" s="104"/>
      <c r="AK13217" s="104"/>
      <c r="AL13217" s="104"/>
      <c r="AO13217" s="104"/>
      <c r="AP13217" s="104"/>
    </row>
    <row r="13218" spans="21:42" ht="15" customHeight="1" x14ac:dyDescent="0.25">
      <c r="U13218" s="104"/>
      <c r="AB13218" s="104"/>
      <c r="AC13218" s="104"/>
      <c r="AF13218" s="104"/>
      <c r="AG13218" s="104"/>
      <c r="AK13218" s="104"/>
      <c r="AL13218" s="104"/>
      <c r="AO13218" s="104"/>
      <c r="AP13218" s="104"/>
    </row>
    <row r="13219" spans="21:42" ht="15" customHeight="1" x14ac:dyDescent="0.25">
      <c r="U13219" s="104"/>
      <c r="AB13219" s="104"/>
      <c r="AC13219" s="104"/>
      <c r="AF13219" s="104"/>
      <c r="AG13219" s="104"/>
      <c r="AK13219" s="104"/>
      <c r="AL13219" s="104"/>
      <c r="AO13219" s="104"/>
      <c r="AP13219" s="104"/>
    </row>
    <row r="13220" spans="21:42" ht="15" customHeight="1" x14ac:dyDescent="0.25">
      <c r="U13220" s="104"/>
      <c r="AB13220" s="104"/>
      <c r="AC13220" s="104"/>
      <c r="AF13220" s="104"/>
      <c r="AG13220" s="104"/>
      <c r="AK13220" s="104"/>
      <c r="AL13220" s="104"/>
      <c r="AO13220" s="104"/>
      <c r="AP13220" s="104"/>
    </row>
    <row r="13221" spans="21:42" ht="15" customHeight="1" x14ac:dyDescent="0.25">
      <c r="U13221" s="104"/>
      <c r="AB13221" s="104"/>
      <c r="AC13221" s="104"/>
      <c r="AF13221" s="104"/>
      <c r="AG13221" s="104"/>
      <c r="AK13221" s="104"/>
      <c r="AL13221" s="104"/>
      <c r="AO13221" s="104"/>
      <c r="AP13221" s="104"/>
    </row>
    <row r="13222" spans="21:42" ht="15" customHeight="1" x14ac:dyDescent="0.25">
      <c r="U13222" s="104"/>
      <c r="AB13222" s="104"/>
      <c r="AC13222" s="104"/>
      <c r="AF13222" s="104"/>
      <c r="AG13222" s="104"/>
      <c r="AK13222" s="104"/>
      <c r="AL13222" s="104"/>
      <c r="AO13222" s="104"/>
      <c r="AP13222" s="104"/>
    </row>
    <row r="13223" spans="21:42" ht="15" customHeight="1" x14ac:dyDescent="0.25">
      <c r="U13223" s="104"/>
      <c r="AB13223" s="104"/>
      <c r="AC13223" s="104"/>
      <c r="AF13223" s="104"/>
      <c r="AG13223" s="104"/>
      <c r="AK13223" s="104"/>
      <c r="AL13223" s="104"/>
      <c r="AO13223" s="104"/>
      <c r="AP13223" s="104"/>
    </row>
    <row r="13224" spans="21:42" ht="15" customHeight="1" x14ac:dyDescent="0.25">
      <c r="U13224" s="104"/>
      <c r="AB13224" s="104"/>
      <c r="AC13224" s="104"/>
      <c r="AF13224" s="104"/>
      <c r="AG13224" s="104"/>
      <c r="AK13224" s="104"/>
      <c r="AL13224" s="104"/>
      <c r="AO13224" s="104"/>
      <c r="AP13224" s="104"/>
    </row>
    <row r="13225" spans="21:42" ht="15" customHeight="1" x14ac:dyDescent="0.25">
      <c r="U13225" s="104"/>
      <c r="AB13225" s="104"/>
      <c r="AC13225" s="104"/>
      <c r="AF13225" s="104"/>
      <c r="AG13225" s="104"/>
      <c r="AK13225" s="104"/>
      <c r="AL13225" s="104"/>
      <c r="AO13225" s="104"/>
      <c r="AP13225" s="104"/>
    </row>
    <row r="13226" spans="21:42" ht="15" customHeight="1" x14ac:dyDescent="0.25">
      <c r="U13226" s="104"/>
      <c r="AB13226" s="104"/>
      <c r="AC13226" s="104"/>
      <c r="AF13226" s="104"/>
      <c r="AG13226" s="104"/>
      <c r="AK13226" s="104"/>
      <c r="AL13226" s="104"/>
      <c r="AO13226" s="104"/>
      <c r="AP13226" s="104"/>
    </row>
    <row r="13227" spans="21:42" ht="15" customHeight="1" x14ac:dyDescent="0.25">
      <c r="U13227" s="104"/>
      <c r="AB13227" s="104"/>
      <c r="AC13227" s="104"/>
      <c r="AF13227" s="104"/>
      <c r="AG13227" s="104"/>
      <c r="AK13227" s="104"/>
      <c r="AL13227" s="104"/>
      <c r="AO13227" s="104"/>
      <c r="AP13227" s="104"/>
    </row>
    <row r="13228" spans="21:42" ht="15" customHeight="1" x14ac:dyDescent="0.25">
      <c r="U13228" s="104"/>
      <c r="AB13228" s="104"/>
      <c r="AC13228" s="104"/>
      <c r="AF13228" s="104"/>
      <c r="AG13228" s="104"/>
      <c r="AK13228" s="104"/>
      <c r="AL13228" s="104"/>
      <c r="AO13228" s="104"/>
      <c r="AP13228" s="104"/>
    </row>
    <row r="13229" spans="21:42" ht="15" customHeight="1" x14ac:dyDescent="0.25">
      <c r="U13229" s="104"/>
      <c r="AB13229" s="104"/>
      <c r="AC13229" s="104"/>
      <c r="AF13229" s="104"/>
      <c r="AG13229" s="104"/>
      <c r="AK13229" s="104"/>
      <c r="AL13229" s="104"/>
      <c r="AO13229" s="104"/>
      <c r="AP13229" s="104"/>
    </row>
    <row r="13230" spans="21:42" ht="15" customHeight="1" x14ac:dyDescent="0.25">
      <c r="U13230" s="104"/>
      <c r="AB13230" s="104"/>
      <c r="AC13230" s="104"/>
      <c r="AF13230" s="104"/>
      <c r="AG13230" s="104"/>
      <c r="AK13230" s="104"/>
      <c r="AL13230" s="104"/>
      <c r="AO13230" s="104"/>
      <c r="AP13230" s="104"/>
    </row>
    <row r="13231" spans="21:42" ht="15" customHeight="1" x14ac:dyDescent="0.25">
      <c r="U13231" s="104"/>
      <c r="AB13231" s="104"/>
      <c r="AC13231" s="104"/>
      <c r="AF13231" s="104"/>
      <c r="AG13231" s="104"/>
      <c r="AK13231" s="104"/>
      <c r="AL13231" s="104"/>
      <c r="AO13231" s="104"/>
      <c r="AP13231" s="104"/>
    </row>
    <row r="13232" spans="21:42" ht="15" customHeight="1" x14ac:dyDescent="0.25">
      <c r="U13232" s="104"/>
      <c r="AB13232" s="104"/>
      <c r="AC13232" s="104"/>
      <c r="AF13232" s="104"/>
      <c r="AG13232" s="104"/>
      <c r="AK13232" s="104"/>
      <c r="AL13232" s="104"/>
      <c r="AO13232" s="104"/>
      <c r="AP13232" s="104"/>
    </row>
    <row r="13233" spans="21:42" ht="15" customHeight="1" x14ac:dyDescent="0.25">
      <c r="U13233" s="104"/>
      <c r="AB13233" s="104"/>
      <c r="AC13233" s="104"/>
      <c r="AF13233" s="104"/>
      <c r="AG13233" s="104"/>
      <c r="AK13233" s="104"/>
      <c r="AL13233" s="104"/>
      <c r="AO13233" s="104"/>
      <c r="AP13233" s="104"/>
    </row>
    <row r="13234" spans="21:42" ht="15" customHeight="1" x14ac:dyDescent="0.25">
      <c r="U13234" s="104"/>
      <c r="AB13234" s="104"/>
      <c r="AC13234" s="104"/>
      <c r="AF13234" s="104"/>
      <c r="AG13234" s="104"/>
      <c r="AK13234" s="104"/>
      <c r="AL13234" s="104"/>
      <c r="AO13234" s="104"/>
      <c r="AP13234" s="104"/>
    </row>
    <row r="13235" spans="21:42" ht="15" customHeight="1" x14ac:dyDescent="0.25">
      <c r="U13235" s="104"/>
      <c r="AB13235" s="104"/>
      <c r="AC13235" s="104"/>
      <c r="AF13235" s="104"/>
      <c r="AG13235" s="104"/>
      <c r="AK13235" s="104"/>
      <c r="AL13235" s="104"/>
      <c r="AO13235" s="104"/>
      <c r="AP13235" s="104"/>
    </row>
    <row r="13236" spans="21:42" ht="15" customHeight="1" x14ac:dyDescent="0.25">
      <c r="U13236" s="104"/>
      <c r="AB13236" s="104"/>
      <c r="AC13236" s="104"/>
      <c r="AF13236" s="104"/>
      <c r="AG13236" s="104"/>
      <c r="AK13236" s="104"/>
      <c r="AL13236" s="104"/>
      <c r="AO13236" s="104"/>
      <c r="AP13236" s="104"/>
    </row>
    <row r="13237" spans="21:42" ht="15" customHeight="1" x14ac:dyDescent="0.25">
      <c r="U13237" s="104"/>
      <c r="AB13237" s="104"/>
      <c r="AC13237" s="104"/>
      <c r="AF13237" s="104"/>
      <c r="AG13237" s="104"/>
      <c r="AK13237" s="104"/>
      <c r="AL13237" s="104"/>
      <c r="AO13237" s="104"/>
      <c r="AP13237" s="104"/>
    </row>
    <row r="13238" spans="21:42" ht="15" customHeight="1" x14ac:dyDescent="0.25">
      <c r="U13238" s="104"/>
      <c r="AB13238" s="104"/>
      <c r="AC13238" s="104"/>
      <c r="AF13238" s="104"/>
      <c r="AG13238" s="104"/>
      <c r="AK13238" s="104"/>
      <c r="AL13238" s="104"/>
      <c r="AO13238" s="104"/>
      <c r="AP13238" s="104"/>
    </row>
    <row r="13239" spans="21:42" ht="15" customHeight="1" x14ac:dyDescent="0.25">
      <c r="U13239" s="104"/>
      <c r="AB13239" s="104"/>
      <c r="AC13239" s="104"/>
      <c r="AF13239" s="104"/>
      <c r="AG13239" s="104"/>
      <c r="AK13239" s="104"/>
      <c r="AL13239" s="104"/>
      <c r="AO13239" s="104"/>
      <c r="AP13239" s="104"/>
    </row>
    <row r="13240" spans="21:42" ht="15" customHeight="1" x14ac:dyDescent="0.25">
      <c r="U13240" s="104"/>
      <c r="AB13240" s="104"/>
      <c r="AC13240" s="104"/>
      <c r="AF13240" s="104"/>
      <c r="AG13240" s="104"/>
      <c r="AK13240" s="104"/>
      <c r="AL13240" s="104"/>
      <c r="AO13240" s="104"/>
      <c r="AP13240" s="104"/>
    </row>
    <row r="13241" spans="21:42" ht="15" customHeight="1" x14ac:dyDescent="0.25">
      <c r="U13241" s="104"/>
      <c r="AB13241" s="104"/>
      <c r="AC13241" s="104"/>
      <c r="AF13241" s="104"/>
      <c r="AG13241" s="104"/>
      <c r="AK13241" s="104"/>
      <c r="AL13241" s="104"/>
      <c r="AO13241" s="104"/>
      <c r="AP13241" s="104"/>
    </row>
    <row r="13242" spans="21:42" ht="15" customHeight="1" x14ac:dyDescent="0.25">
      <c r="U13242" s="104"/>
      <c r="AB13242" s="104"/>
      <c r="AC13242" s="104"/>
      <c r="AF13242" s="104"/>
      <c r="AG13242" s="104"/>
      <c r="AK13242" s="104"/>
      <c r="AL13242" s="104"/>
      <c r="AO13242" s="104"/>
      <c r="AP13242" s="104"/>
    </row>
    <row r="13243" spans="21:42" ht="15" customHeight="1" x14ac:dyDescent="0.25">
      <c r="U13243" s="104"/>
      <c r="AB13243" s="104"/>
      <c r="AC13243" s="104"/>
      <c r="AF13243" s="104"/>
      <c r="AG13243" s="104"/>
      <c r="AK13243" s="104"/>
      <c r="AL13243" s="104"/>
      <c r="AO13243" s="104"/>
      <c r="AP13243" s="104"/>
    </row>
    <row r="13244" spans="21:42" ht="15" customHeight="1" x14ac:dyDescent="0.25">
      <c r="U13244" s="104"/>
      <c r="AB13244" s="104"/>
      <c r="AC13244" s="104"/>
      <c r="AF13244" s="104"/>
      <c r="AG13244" s="104"/>
      <c r="AK13244" s="104"/>
      <c r="AL13244" s="104"/>
      <c r="AO13244" s="104"/>
      <c r="AP13244" s="104"/>
    </row>
    <row r="13245" spans="21:42" ht="15" customHeight="1" x14ac:dyDescent="0.25">
      <c r="U13245" s="104"/>
      <c r="AB13245" s="104"/>
      <c r="AC13245" s="104"/>
      <c r="AF13245" s="104"/>
      <c r="AG13245" s="104"/>
      <c r="AK13245" s="104"/>
      <c r="AL13245" s="104"/>
      <c r="AO13245" s="104"/>
      <c r="AP13245" s="104"/>
    </row>
    <row r="13246" spans="21:42" ht="15" customHeight="1" x14ac:dyDescent="0.25">
      <c r="U13246" s="104"/>
      <c r="AB13246" s="104"/>
      <c r="AC13246" s="104"/>
      <c r="AF13246" s="104"/>
      <c r="AG13246" s="104"/>
      <c r="AK13246" s="104"/>
      <c r="AL13246" s="104"/>
      <c r="AO13246" s="104"/>
      <c r="AP13246" s="104"/>
    </row>
    <row r="13247" spans="21:42" ht="15" customHeight="1" x14ac:dyDescent="0.25">
      <c r="U13247" s="104"/>
      <c r="AB13247" s="104"/>
      <c r="AC13247" s="104"/>
      <c r="AF13247" s="104"/>
      <c r="AG13247" s="104"/>
      <c r="AK13247" s="104"/>
      <c r="AL13247" s="104"/>
      <c r="AO13247" s="104"/>
      <c r="AP13247" s="104"/>
    </row>
    <row r="13248" spans="21:42" ht="15" customHeight="1" x14ac:dyDescent="0.25">
      <c r="U13248" s="104"/>
      <c r="AB13248" s="104"/>
      <c r="AC13248" s="104"/>
      <c r="AF13248" s="104"/>
      <c r="AG13248" s="104"/>
      <c r="AK13248" s="104"/>
      <c r="AL13248" s="104"/>
      <c r="AO13248" s="104"/>
      <c r="AP13248" s="104"/>
    </row>
    <row r="13249" spans="21:42" ht="15" customHeight="1" x14ac:dyDescent="0.25">
      <c r="U13249" s="104"/>
      <c r="AB13249" s="104"/>
      <c r="AC13249" s="104"/>
      <c r="AF13249" s="104"/>
      <c r="AG13249" s="104"/>
      <c r="AK13249" s="104"/>
      <c r="AL13249" s="104"/>
      <c r="AO13249" s="104"/>
      <c r="AP13249" s="104"/>
    </row>
    <row r="13250" spans="21:42" ht="15" customHeight="1" x14ac:dyDescent="0.25">
      <c r="U13250" s="104"/>
      <c r="AB13250" s="104"/>
      <c r="AC13250" s="104"/>
      <c r="AF13250" s="104"/>
      <c r="AG13250" s="104"/>
      <c r="AK13250" s="104"/>
      <c r="AL13250" s="104"/>
      <c r="AO13250" s="104"/>
      <c r="AP13250" s="104"/>
    </row>
    <row r="13251" spans="21:42" ht="15" customHeight="1" x14ac:dyDescent="0.25">
      <c r="U13251" s="104"/>
      <c r="AB13251" s="104"/>
      <c r="AC13251" s="104"/>
      <c r="AF13251" s="104"/>
      <c r="AG13251" s="104"/>
      <c r="AK13251" s="104"/>
      <c r="AL13251" s="104"/>
      <c r="AO13251" s="104"/>
      <c r="AP13251" s="104"/>
    </row>
    <row r="13252" spans="21:42" ht="15" customHeight="1" x14ac:dyDescent="0.25">
      <c r="U13252" s="104"/>
      <c r="AB13252" s="104"/>
      <c r="AC13252" s="104"/>
      <c r="AF13252" s="104"/>
      <c r="AG13252" s="104"/>
      <c r="AK13252" s="104"/>
      <c r="AL13252" s="104"/>
      <c r="AO13252" s="104"/>
      <c r="AP13252" s="104"/>
    </row>
    <row r="13253" spans="21:42" ht="15" customHeight="1" x14ac:dyDescent="0.25">
      <c r="U13253" s="104"/>
      <c r="AB13253" s="104"/>
      <c r="AC13253" s="104"/>
      <c r="AF13253" s="104"/>
      <c r="AG13253" s="104"/>
      <c r="AK13253" s="104"/>
      <c r="AL13253" s="104"/>
      <c r="AO13253" s="104"/>
      <c r="AP13253" s="104"/>
    </row>
    <row r="13254" spans="21:42" ht="15" customHeight="1" x14ac:dyDescent="0.25">
      <c r="U13254" s="104"/>
      <c r="AB13254" s="104"/>
      <c r="AC13254" s="104"/>
      <c r="AF13254" s="104"/>
      <c r="AG13254" s="104"/>
      <c r="AK13254" s="104"/>
      <c r="AL13254" s="104"/>
      <c r="AO13254" s="104"/>
      <c r="AP13254" s="104"/>
    </row>
    <row r="13255" spans="21:42" ht="15" customHeight="1" x14ac:dyDescent="0.25">
      <c r="U13255" s="104"/>
      <c r="AB13255" s="104"/>
      <c r="AC13255" s="104"/>
      <c r="AF13255" s="104"/>
      <c r="AG13255" s="104"/>
      <c r="AK13255" s="104"/>
      <c r="AL13255" s="104"/>
      <c r="AO13255" s="104"/>
      <c r="AP13255" s="104"/>
    </row>
    <row r="13256" spans="21:42" ht="15" customHeight="1" x14ac:dyDescent="0.25">
      <c r="U13256" s="104"/>
      <c r="AB13256" s="104"/>
      <c r="AC13256" s="104"/>
      <c r="AF13256" s="104"/>
      <c r="AG13256" s="104"/>
      <c r="AK13256" s="104"/>
      <c r="AL13256" s="104"/>
      <c r="AO13256" s="104"/>
      <c r="AP13256" s="104"/>
    </row>
    <row r="13257" spans="21:42" ht="15" customHeight="1" x14ac:dyDescent="0.25">
      <c r="U13257" s="104"/>
      <c r="AB13257" s="104"/>
      <c r="AC13257" s="104"/>
      <c r="AF13257" s="104"/>
      <c r="AG13257" s="104"/>
      <c r="AK13257" s="104"/>
      <c r="AL13257" s="104"/>
      <c r="AO13257" s="104"/>
      <c r="AP13257" s="104"/>
    </row>
    <row r="13258" spans="21:42" ht="15" customHeight="1" x14ac:dyDescent="0.25">
      <c r="U13258" s="104"/>
      <c r="AB13258" s="104"/>
      <c r="AC13258" s="104"/>
      <c r="AF13258" s="104"/>
      <c r="AG13258" s="104"/>
      <c r="AK13258" s="104"/>
      <c r="AL13258" s="104"/>
      <c r="AO13258" s="104"/>
      <c r="AP13258" s="104"/>
    </row>
    <row r="13259" spans="21:42" ht="15" customHeight="1" x14ac:dyDescent="0.25">
      <c r="U13259" s="104"/>
      <c r="AB13259" s="104"/>
      <c r="AC13259" s="104"/>
      <c r="AF13259" s="104"/>
      <c r="AG13259" s="104"/>
      <c r="AK13259" s="104"/>
      <c r="AL13259" s="104"/>
      <c r="AO13259" s="104"/>
      <c r="AP13259" s="104"/>
    </row>
    <row r="13260" spans="21:42" ht="15" customHeight="1" x14ac:dyDescent="0.25">
      <c r="U13260" s="104"/>
      <c r="AB13260" s="104"/>
      <c r="AC13260" s="104"/>
      <c r="AF13260" s="104"/>
      <c r="AG13260" s="104"/>
      <c r="AK13260" s="104"/>
      <c r="AL13260" s="104"/>
      <c r="AO13260" s="104"/>
      <c r="AP13260" s="104"/>
    </row>
    <row r="13261" spans="21:42" ht="15" customHeight="1" x14ac:dyDescent="0.25">
      <c r="U13261" s="104"/>
      <c r="AB13261" s="104"/>
      <c r="AC13261" s="104"/>
      <c r="AF13261" s="104"/>
      <c r="AG13261" s="104"/>
      <c r="AK13261" s="104"/>
      <c r="AL13261" s="104"/>
      <c r="AO13261" s="104"/>
      <c r="AP13261" s="104"/>
    </row>
    <row r="13262" spans="21:42" ht="15" customHeight="1" x14ac:dyDescent="0.25">
      <c r="U13262" s="104"/>
      <c r="AB13262" s="104"/>
      <c r="AC13262" s="104"/>
      <c r="AF13262" s="104"/>
      <c r="AG13262" s="104"/>
      <c r="AK13262" s="104"/>
      <c r="AL13262" s="104"/>
      <c r="AO13262" s="104"/>
      <c r="AP13262" s="104"/>
    </row>
    <row r="13263" spans="21:42" ht="15" customHeight="1" x14ac:dyDescent="0.25">
      <c r="U13263" s="104"/>
      <c r="AB13263" s="104"/>
      <c r="AC13263" s="104"/>
      <c r="AF13263" s="104"/>
      <c r="AG13263" s="104"/>
      <c r="AK13263" s="104"/>
      <c r="AL13263" s="104"/>
      <c r="AO13263" s="104"/>
      <c r="AP13263" s="104"/>
    </row>
    <row r="13264" spans="21:42" ht="15" customHeight="1" x14ac:dyDescent="0.25">
      <c r="U13264" s="104"/>
      <c r="AB13264" s="104"/>
      <c r="AC13264" s="104"/>
      <c r="AF13264" s="104"/>
      <c r="AG13264" s="104"/>
      <c r="AK13264" s="104"/>
      <c r="AL13264" s="104"/>
      <c r="AO13264" s="104"/>
      <c r="AP13264" s="104"/>
    </row>
    <row r="13265" spans="21:42" ht="15" customHeight="1" x14ac:dyDescent="0.25">
      <c r="U13265" s="104"/>
      <c r="AB13265" s="104"/>
      <c r="AC13265" s="104"/>
      <c r="AF13265" s="104"/>
      <c r="AG13265" s="104"/>
      <c r="AK13265" s="104"/>
      <c r="AL13265" s="104"/>
      <c r="AO13265" s="104"/>
      <c r="AP13265" s="104"/>
    </row>
    <row r="13266" spans="21:42" ht="15" customHeight="1" x14ac:dyDescent="0.25">
      <c r="U13266" s="104"/>
      <c r="AB13266" s="104"/>
      <c r="AC13266" s="104"/>
      <c r="AF13266" s="104"/>
      <c r="AG13266" s="104"/>
      <c r="AK13266" s="104"/>
      <c r="AL13266" s="104"/>
      <c r="AO13266" s="104"/>
      <c r="AP13266" s="104"/>
    </row>
    <row r="13267" spans="21:42" ht="15" customHeight="1" x14ac:dyDescent="0.25">
      <c r="U13267" s="104"/>
      <c r="AB13267" s="104"/>
      <c r="AC13267" s="104"/>
      <c r="AF13267" s="104"/>
      <c r="AG13267" s="104"/>
      <c r="AK13267" s="104"/>
      <c r="AL13267" s="104"/>
      <c r="AO13267" s="104"/>
      <c r="AP13267" s="104"/>
    </row>
    <row r="13268" spans="21:42" ht="15" customHeight="1" x14ac:dyDescent="0.25">
      <c r="U13268" s="104"/>
      <c r="AB13268" s="104"/>
      <c r="AC13268" s="104"/>
      <c r="AF13268" s="104"/>
      <c r="AG13268" s="104"/>
      <c r="AK13268" s="104"/>
      <c r="AL13268" s="104"/>
      <c r="AO13268" s="104"/>
      <c r="AP13268" s="104"/>
    </row>
    <row r="13269" spans="21:42" ht="15" customHeight="1" x14ac:dyDescent="0.25">
      <c r="U13269" s="104"/>
      <c r="AB13269" s="104"/>
      <c r="AC13269" s="104"/>
      <c r="AF13269" s="104"/>
      <c r="AG13269" s="104"/>
      <c r="AK13269" s="104"/>
      <c r="AL13269" s="104"/>
      <c r="AO13269" s="104"/>
      <c r="AP13269" s="104"/>
    </row>
    <row r="13270" spans="21:42" ht="15" customHeight="1" x14ac:dyDescent="0.25">
      <c r="U13270" s="104"/>
      <c r="AB13270" s="104"/>
      <c r="AC13270" s="104"/>
      <c r="AF13270" s="104"/>
      <c r="AG13270" s="104"/>
      <c r="AK13270" s="104"/>
      <c r="AL13270" s="104"/>
      <c r="AO13270" s="104"/>
      <c r="AP13270" s="104"/>
    </row>
    <row r="13271" spans="21:42" ht="15" customHeight="1" x14ac:dyDescent="0.25">
      <c r="U13271" s="104"/>
      <c r="AB13271" s="104"/>
      <c r="AC13271" s="104"/>
      <c r="AF13271" s="104"/>
      <c r="AG13271" s="104"/>
      <c r="AK13271" s="104"/>
      <c r="AL13271" s="104"/>
      <c r="AO13271" s="104"/>
      <c r="AP13271" s="104"/>
    </row>
    <row r="13272" spans="21:42" ht="15" customHeight="1" x14ac:dyDescent="0.25">
      <c r="U13272" s="104"/>
      <c r="AB13272" s="104"/>
      <c r="AC13272" s="104"/>
      <c r="AF13272" s="104"/>
      <c r="AG13272" s="104"/>
      <c r="AK13272" s="104"/>
      <c r="AL13272" s="104"/>
      <c r="AO13272" s="104"/>
      <c r="AP13272" s="104"/>
    </row>
    <row r="13273" spans="21:42" ht="15" customHeight="1" x14ac:dyDescent="0.25">
      <c r="U13273" s="104"/>
      <c r="AB13273" s="104"/>
      <c r="AC13273" s="104"/>
      <c r="AF13273" s="104"/>
      <c r="AG13273" s="104"/>
      <c r="AK13273" s="104"/>
      <c r="AL13273" s="104"/>
      <c r="AO13273" s="104"/>
      <c r="AP13273" s="104"/>
    </row>
    <row r="13274" spans="21:42" ht="15" customHeight="1" x14ac:dyDescent="0.25">
      <c r="U13274" s="104"/>
      <c r="AB13274" s="104"/>
      <c r="AC13274" s="104"/>
      <c r="AF13274" s="104"/>
      <c r="AG13274" s="104"/>
      <c r="AK13274" s="104"/>
      <c r="AL13274" s="104"/>
      <c r="AO13274" s="104"/>
      <c r="AP13274" s="104"/>
    </row>
    <row r="13275" spans="21:42" ht="15" customHeight="1" x14ac:dyDescent="0.25">
      <c r="U13275" s="104"/>
      <c r="AB13275" s="104"/>
      <c r="AC13275" s="104"/>
      <c r="AF13275" s="104"/>
      <c r="AG13275" s="104"/>
      <c r="AK13275" s="104"/>
      <c r="AL13275" s="104"/>
      <c r="AO13275" s="104"/>
      <c r="AP13275" s="104"/>
    </row>
    <row r="13276" spans="21:42" ht="15" customHeight="1" x14ac:dyDescent="0.25">
      <c r="U13276" s="104"/>
      <c r="AB13276" s="104"/>
      <c r="AC13276" s="104"/>
      <c r="AF13276" s="104"/>
      <c r="AG13276" s="104"/>
      <c r="AK13276" s="104"/>
      <c r="AL13276" s="104"/>
      <c r="AO13276" s="104"/>
      <c r="AP13276" s="104"/>
    </row>
    <row r="13277" spans="21:42" ht="15" customHeight="1" x14ac:dyDescent="0.25">
      <c r="U13277" s="104"/>
      <c r="AB13277" s="104"/>
      <c r="AC13277" s="104"/>
      <c r="AF13277" s="104"/>
      <c r="AG13277" s="104"/>
      <c r="AK13277" s="104"/>
      <c r="AL13277" s="104"/>
      <c r="AO13277" s="104"/>
      <c r="AP13277" s="104"/>
    </row>
    <row r="13278" spans="21:42" ht="15" customHeight="1" x14ac:dyDescent="0.25">
      <c r="U13278" s="104"/>
      <c r="AB13278" s="104"/>
      <c r="AC13278" s="104"/>
      <c r="AF13278" s="104"/>
      <c r="AG13278" s="104"/>
      <c r="AK13278" s="104"/>
      <c r="AL13278" s="104"/>
      <c r="AO13278" s="104"/>
      <c r="AP13278" s="104"/>
    </row>
    <row r="13279" spans="21:42" ht="15" customHeight="1" x14ac:dyDescent="0.25">
      <c r="U13279" s="104"/>
      <c r="AB13279" s="104"/>
      <c r="AC13279" s="104"/>
      <c r="AF13279" s="104"/>
      <c r="AG13279" s="104"/>
      <c r="AK13279" s="104"/>
      <c r="AL13279" s="104"/>
      <c r="AO13279" s="104"/>
      <c r="AP13279" s="104"/>
    </row>
    <row r="13280" spans="21:42" ht="15" customHeight="1" x14ac:dyDescent="0.25">
      <c r="U13280" s="104"/>
      <c r="AB13280" s="104"/>
      <c r="AC13280" s="104"/>
      <c r="AF13280" s="104"/>
      <c r="AG13280" s="104"/>
      <c r="AK13280" s="104"/>
      <c r="AL13280" s="104"/>
      <c r="AO13280" s="104"/>
      <c r="AP13280" s="104"/>
    </row>
    <row r="13281" spans="21:42" ht="15" customHeight="1" x14ac:dyDescent="0.25">
      <c r="U13281" s="104"/>
      <c r="AB13281" s="104"/>
      <c r="AC13281" s="104"/>
      <c r="AF13281" s="104"/>
      <c r="AG13281" s="104"/>
      <c r="AK13281" s="104"/>
      <c r="AL13281" s="104"/>
      <c r="AO13281" s="104"/>
      <c r="AP13281" s="104"/>
    </row>
    <row r="13282" spans="21:42" ht="15" customHeight="1" x14ac:dyDescent="0.25">
      <c r="U13282" s="104"/>
      <c r="AB13282" s="104"/>
      <c r="AC13282" s="104"/>
      <c r="AF13282" s="104"/>
      <c r="AG13282" s="104"/>
      <c r="AK13282" s="104"/>
      <c r="AL13282" s="104"/>
      <c r="AO13282" s="104"/>
      <c r="AP13282" s="104"/>
    </row>
    <row r="13283" spans="21:42" ht="15" customHeight="1" x14ac:dyDescent="0.25">
      <c r="U13283" s="104"/>
      <c r="AB13283" s="104"/>
      <c r="AC13283" s="104"/>
      <c r="AF13283" s="104"/>
      <c r="AG13283" s="104"/>
      <c r="AK13283" s="104"/>
      <c r="AL13283" s="104"/>
      <c r="AO13283" s="104"/>
      <c r="AP13283" s="104"/>
    </row>
    <row r="13284" spans="21:42" ht="15" customHeight="1" x14ac:dyDescent="0.25">
      <c r="U13284" s="104"/>
      <c r="AB13284" s="104"/>
      <c r="AC13284" s="104"/>
      <c r="AF13284" s="104"/>
      <c r="AG13284" s="104"/>
      <c r="AK13284" s="104"/>
      <c r="AL13284" s="104"/>
      <c r="AO13284" s="104"/>
      <c r="AP13284" s="104"/>
    </row>
    <row r="13285" spans="21:42" ht="15" customHeight="1" x14ac:dyDescent="0.25">
      <c r="U13285" s="104"/>
      <c r="AB13285" s="104"/>
      <c r="AC13285" s="104"/>
      <c r="AF13285" s="104"/>
      <c r="AG13285" s="104"/>
      <c r="AK13285" s="104"/>
      <c r="AL13285" s="104"/>
      <c r="AO13285" s="104"/>
      <c r="AP13285" s="104"/>
    </row>
    <row r="13286" spans="21:42" ht="15" customHeight="1" x14ac:dyDescent="0.25">
      <c r="U13286" s="104"/>
      <c r="AB13286" s="104"/>
      <c r="AC13286" s="104"/>
      <c r="AF13286" s="104"/>
      <c r="AG13286" s="104"/>
      <c r="AK13286" s="104"/>
      <c r="AL13286" s="104"/>
      <c r="AO13286" s="104"/>
      <c r="AP13286" s="104"/>
    </row>
    <row r="13287" spans="21:42" ht="15" customHeight="1" x14ac:dyDescent="0.25">
      <c r="U13287" s="104"/>
      <c r="AB13287" s="104"/>
      <c r="AC13287" s="104"/>
      <c r="AF13287" s="104"/>
      <c r="AG13287" s="104"/>
      <c r="AK13287" s="104"/>
      <c r="AL13287" s="104"/>
      <c r="AO13287" s="104"/>
      <c r="AP13287" s="104"/>
    </row>
    <row r="13288" spans="21:42" ht="15" customHeight="1" x14ac:dyDescent="0.25">
      <c r="U13288" s="104"/>
      <c r="AB13288" s="104"/>
      <c r="AC13288" s="104"/>
      <c r="AF13288" s="104"/>
      <c r="AG13288" s="104"/>
      <c r="AK13288" s="104"/>
      <c r="AL13288" s="104"/>
      <c r="AO13288" s="104"/>
      <c r="AP13288" s="104"/>
    </row>
    <row r="13289" spans="21:42" ht="15" customHeight="1" x14ac:dyDescent="0.25">
      <c r="U13289" s="104"/>
      <c r="AB13289" s="104"/>
      <c r="AC13289" s="104"/>
      <c r="AF13289" s="104"/>
      <c r="AG13289" s="104"/>
      <c r="AK13289" s="104"/>
      <c r="AL13289" s="104"/>
      <c r="AO13289" s="104"/>
      <c r="AP13289" s="104"/>
    </row>
    <row r="13290" spans="21:42" ht="15" customHeight="1" x14ac:dyDescent="0.25">
      <c r="U13290" s="104"/>
      <c r="AB13290" s="104"/>
      <c r="AC13290" s="104"/>
      <c r="AF13290" s="104"/>
      <c r="AG13290" s="104"/>
      <c r="AK13290" s="104"/>
      <c r="AL13290" s="104"/>
      <c r="AO13290" s="104"/>
      <c r="AP13290" s="104"/>
    </row>
    <row r="13291" spans="21:42" ht="15" customHeight="1" x14ac:dyDescent="0.25">
      <c r="U13291" s="104"/>
      <c r="AB13291" s="104"/>
      <c r="AC13291" s="104"/>
      <c r="AF13291" s="104"/>
      <c r="AG13291" s="104"/>
      <c r="AK13291" s="104"/>
      <c r="AL13291" s="104"/>
      <c r="AO13291" s="104"/>
      <c r="AP13291" s="104"/>
    </row>
    <row r="13292" spans="21:42" ht="15" customHeight="1" x14ac:dyDescent="0.25">
      <c r="U13292" s="104"/>
      <c r="AB13292" s="104"/>
      <c r="AC13292" s="104"/>
      <c r="AF13292" s="104"/>
      <c r="AG13292" s="104"/>
      <c r="AK13292" s="104"/>
      <c r="AL13292" s="104"/>
      <c r="AO13292" s="104"/>
      <c r="AP13292" s="104"/>
    </row>
    <row r="13293" spans="21:42" ht="15" customHeight="1" x14ac:dyDescent="0.25">
      <c r="U13293" s="104"/>
      <c r="AB13293" s="104"/>
      <c r="AC13293" s="104"/>
      <c r="AF13293" s="104"/>
      <c r="AG13293" s="104"/>
      <c r="AK13293" s="104"/>
      <c r="AL13293" s="104"/>
      <c r="AO13293" s="104"/>
      <c r="AP13293" s="104"/>
    </row>
    <row r="13294" spans="21:42" ht="15" customHeight="1" x14ac:dyDescent="0.25">
      <c r="U13294" s="104"/>
      <c r="AB13294" s="104"/>
      <c r="AC13294" s="104"/>
      <c r="AF13294" s="104"/>
      <c r="AG13294" s="104"/>
      <c r="AK13294" s="104"/>
      <c r="AL13294" s="104"/>
      <c r="AO13294" s="104"/>
      <c r="AP13294" s="104"/>
    </row>
    <row r="13295" spans="21:42" ht="15" customHeight="1" x14ac:dyDescent="0.25">
      <c r="U13295" s="104"/>
      <c r="AB13295" s="104"/>
      <c r="AC13295" s="104"/>
      <c r="AF13295" s="104"/>
      <c r="AG13295" s="104"/>
      <c r="AK13295" s="104"/>
      <c r="AL13295" s="104"/>
      <c r="AO13295" s="104"/>
      <c r="AP13295" s="104"/>
    </row>
    <row r="13296" spans="21:42" ht="15" customHeight="1" x14ac:dyDescent="0.25">
      <c r="U13296" s="104"/>
      <c r="AB13296" s="104"/>
      <c r="AC13296" s="104"/>
      <c r="AF13296" s="104"/>
      <c r="AG13296" s="104"/>
      <c r="AK13296" s="104"/>
      <c r="AL13296" s="104"/>
      <c r="AO13296" s="104"/>
      <c r="AP13296" s="104"/>
    </row>
    <row r="13297" spans="21:42" ht="15" customHeight="1" x14ac:dyDescent="0.25">
      <c r="U13297" s="104"/>
      <c r="AB13297" s="104"/>
      <c r="AC13297" s="104"/>
      <c r="AF13297" s="104"/>
      <c r="AG13297" s="104"/>
      <c r="AK13297" s="104"/>
      <c r="AL13297" s="104"/>
      <c r="AO13297" s="104"/>
      <c r="AP13297" s="104"/>
    </row>
    <row r="13298" spans="21:42" ht="15" customHeight="1" x14ac:dyDescent="0.25">
      <c r="U13298" s="104"/>
      <c r="AB13298" s="104"/>
      <c r="AC13298" s="104"/>
      <c r="AF13298" s="104"/>
      <c r="AG13298" s="104"/>
      <c r="AK13298" s="104"/>
      <c r="AL13298" s="104"/>
      <c r="AO13298" s="104"/>
      <c r="AP13298" s="104"/>
    </row>
    <row r="13299" spans="21:42" ht="15" customHeight="1" x14ac:dyDescent="0.25">
      <c r="U13299" s="104"/>
      <c r="AB13299" s="104"/>
      <c r="AC13299" s="104"/>
      <c r="AF13299" s="104"/>
      <c r="AG13299" s="104"/>
      <c r="AK13299" s="104"/>
      <c r="AL13299" s="104"/>
      <c r="AO13299" s="104"/>
      <c r="AP13299" s="104"/>
    </row>
    <row r="13300" spans="21:42" ht="15" customHeight="1" x14ac:dyDescent="0.25">
      <c r="U13300" s="104"/>
      <c r="AB13300" s="104"/>
      <c r="AC13300" s="104"/>
      <c r="AF13300" s="104"/>
      <c r="AG13300" s="104"/>
      <c r="AK13300" s="104"/>
      <c r="AL13300" s="104"/>
      <c r="AO13300" s="104"/>
      <c r="AP13300" s="104"/>
    </row>
    <row r="13301" spans="21:42" ht="15" customHeight="1" x14ac:dyDescent="0.25">
      <c r="U13301" s="104"/>
      <c r="AB13301" s="104"/>
      <c r="AC13301" s="104"/>
      <c r="AF13301" s="104"/>
      <c r="AG13301" s="104"/>
      <c r="AK13301" s="104"/>
      <c r="AL13301" s="104"/>
      <c r="AO13301" s="104"/>
      <c r="AP13301" s="104"/>
    </row>
    <row r="13302" spans="21:42" ht="15" customHeight="1" x14ac:dyDescent="0.25">
      <c r="U13302" s="104"/>
      <c r="AB13302" s="104"/>
      <c r="AC13302" s="104"/>
      <c r="AF13302" s="104"/>
      <c r="AG13302" s="104"/>
      <c r="AK13302" s="104"/>
      <c r="AL13302" s="104"/>
      <c r="AO13302" s="104"/>
      <c r="AP13302" s="104"/>
    </row>
    <row r="13303" spans="21:42" ht="15" customHeight="1" x14ac:dyDescent="0.25">
      <c r="U13303" s="104"/>
      <c r="AB13303" s="104"/>
      <c r="AC13303" s="104"/>
      <c r="AF13303" s="104"/>
      <c r="AG13303" s="104"/>
      <c r="AK13303" s="104"/>
      <c r="AL13303" s="104"/>
      <c r="AO13303" s="104"/>
      <c r="AP13303" s="104"/>
    </row>
    <row r="13304" spans="21:42" ht="15" customHeight="1" x14ac:dyDescent="0.25">
      <c r="U13304" s="104"/>
      <c r="AB13304" s="104"/>
      <c r="AC13304" s="104"/>
      <c r="AF13304" s="104"/>
      <c r="AG13304" s="104"/>
      <c r="AK13304" s="104"/>
      <c r="AL13304" s="104"/>
      <c r="AO13304" s="104"/>
      <c r="AP13304" s="104"/>
    </row>
    <row r="13305" spans="21:42" ht="15" customHeight="1" x14ac:dyDescent="0.25">
      <c r="U13305" s="104"/>
      <c r="AB13305" s="104"/>
      <c r="AC13305" s="104"/>
      <c r="AF13305" s="104"/>
      <c r="AG13305" s="104"/>
      <c r="AK13305" s="104"/>
      <c r="AL13305" s="104"/>
      <c r="AO13305" s="104"/>
      <c r="AP13305" s="104"/>
    </row>
    <row r="13306" spans="21:42" ht="15" customHeight="1" x14ac:dyDescent="0.25">
      <c r="U13306" s="104"/>
      <c r="AB13306" s="104"/>
      <c r="AC13306" s="104"/>
      <c r="AF13306" s="104"/>
      <c r="AG13306" s="104"/>
      <c r="AK13306" s="104"/>
      <c r="AL13306" s="104"/>
      <c r="AO13306" s="104"/>
      <c r="AP13306" s="104"/>
    </row>
    <row r="13307" spans="21:42" ht="15" customHeight="1" x14ac:dyDescent="0.25">
      <c r="U13307" s="104"/>
      <c r="AB13307" s="104"/>
      <c r="AC13307" s="104"/>
      <c r="AF13307" s="104"/>
      <c r="AG13307" s="104"/>
      <c r="AK13307" s="104"/>
      <c r="AL13307" s="104"/>
      <c r="AO13307" s="104"/>
      <c r="AP13307" s="104"/>
    </row>
    <row r="13308" spans="21:42" ht="15" customHeight="1" x14ac:dyDescent="0.25">
      <c r="U13308" s="104"/>
      <c r="AB13308" s="104"/>
      <c r="AC13308" s="104"/>
      <c r="AF13308" s="104"/>
      <c r="AG13308" s="104"/>
      <c r="AK13308" s="104"/>
      <c r="AL13308" s="104"/>
      <c r="AO13308" s="104"/>
      <c r="AP13308" s="104"/>
    </row>
    <row r="13309" spans="21:42" ht="15" customHeight="1" x14ac:dyDescent="0.25">
      <c r="U13309" s="104"/>
      <c r="AB13309" s="104"/>
      <c r="AC13309" s="104"/>
      <c r="AF13309" s="104"/>
      <c r="AG13309" s="104"/>
      <c r="AK13309" s="104"/>
      <c r="AL13309" s="104"/>
      <c r="AO13309" s="104"/>
      <c r="AP13309" s="104"/>
    </row>
    <row r="13310" spans="21:42" ht="15" customHeight="1" x14ac:dyDescent="0.25">
      <c r="U13310" s="104"/>
      <c r="AB13310" s="104"/>
      <c r="AC13310" s="104"/>
      <c r="AF13310" s="104"/>
      <c r="AG13310" s="104"/>
      <c r="AK13310" s="104"/>
      <c r="AL13310" s="104"/>
      <c r="AO13310" s="104"/>
      <c r="AP13310" s="104"/>
    </row>
    <row r="13311" spans="21:42" ht="15" customHeight="1" x14ac:dyDescent="0.25">
      <c r="U13311" s="104"/>
      <c r="AB13311" s="104"/>
      <c r="AC13311" s="104"/>
      <c r="AF13311" s="104"/>
      <c r="AG13311" s="104"/>
      <c r="AK13311" s="104"/>
      <c r="AL13311" s="104"/>
      <c r="AO13311" s="104"/>
      <c r="AP13311" s="104"/>
    </row>
    <row r="13312" spans="21:42" ht="15" customHeight="1" x14ac:dyDescent="0.25">
      <c r="U13312" s="104"/>
      <c r="AB13312" s="104"/>
      <c r="AC13312" s="104"/>
      <c r="AF13312" s="104"/>
      <c r="AG13312" s="104"/>
      <c r="AK13312" s="104"/>
      <c r="AL13312" s="104"/>
      <c r="AO13312" s="104"/>
      <c r="AP13312" s="104"/>
    </row>
    <row r="13313" spans="21:42" ht="15" customHeight="1" x14ac:dyDescent="0.25">
      <c r="U13313" s="104"/>
      <c r="AB13313" s="104"/>
      <c r="AC13313" s="104"/>
      <c r="AF13313" s="104"/>
      <c r="AG13313" s="104"/>
      <c r="AK13313" s="104"/>
      <c r="AL13313" s="104"/>
      <c r="AO13313" s="104"/>
      <c r="AP13313" s="104"/>
    </row>
    <row r="13314" spans="21:42" ht="15" customHeight="1" x14ac:dyDescent="0.25">
      <c r="U13314" s="104"/>
      <c r="AB13314" s="104"/>
      <c r="AC13314" s="104"/>
      <c r="AF13314" s="104"/>
      <c r="AG13314" s="104"/>
      <c r="AK13314" s="104"/>
      <c r="AL13314" s="104"/>
      <c r="AO13314" s="104"/>
      <c r="AP13314" s="104"/>
    </row>
    <row r="13315" spans="21:42" ht="15" customHeight="1" x14ac:dyDescent="0.25">
      <c r="U13315" s="104"/>
      <c r="AB13315" s="104"/>
      <c r="AC13315" s="104"/>
      <c r="AF13315" s="104"/>
      <c r="AG13315" s="104"/>
      <c r="AK13315" s="104"/>
      <c r="AL13315" s="104"/>
      <c r="AO13315" s="104"/>
      <c r="AP13315" s="104"/>
    </row>
    <row r="13316" spans="21:42" ht="15" customHeight="1" x14ac:dyDescent="0.25">
      <c r="U13316" s="104"/>
      <c r="AB13316" s="104"/>
      <c r="AC13316" s="104"/>
      <c r="AF13316" s="104"/>
      <c r="AG13316" s="104"/>
      <c r="AK13316" s="104"/>
      <c r="AL13316" s="104"/>
      <c r="AO13316" s="104"/>
      <c r="AP13316" s="104"/>
    </row>
    <row r="13317" spans="21:42" ht="15" customHeight="1" x14ac:dyDescent="0.25">
      <c r="U13317" s="104"/>
      <c r="AB13317" s="104"/>
      <c r="AC13317" s="104"/>
      <c r="AF13317" s="104"/>
      <c r="AG13317" s="104"/>
      <c r="AK13317" s="104"/>
      <c r="AL13317" s="104"/>
      <c r="AO13317" s="104"/>
      <c r="AP13317" s="104"/>
    </row>
    <row r="13318" spans="21:42" ht="15" customHeight="1" x14ac:dyDescent="0.25">
      <c r="U13318" s="104"/>
      <c r="AB13318" s="104"/>
      <c r="AC13318" s="104"/>
      <c r="AF13318" s="104"/>
      <c r="AG13318" s="104"/>
      <c r="AK13318" s="104"/>
      <c r="AL13318" s="104"/>
      <c r="AO13318" s="104"/>
      <c r="AP13318" s="104"/>
    </row>
    <row r="13319" spans="21:42" ht="15" customHeight="1" x14ac:dyDescent="0.25">
      <c r="U13319" s="104"/>
      <c r="AB13319" s="104"/>
      <c r="AC13319" s="104"/>
      <c r="AF13319" s="104"/>
      <c r="AG13319" s="104"/>
      <c r="AK13319" s="104"/>
      <c r="AL13319" s="104"/>
      <c r="AO13319" s="104"/>
      <c r="AP13319" s="104"/>
    </row>
    <row r="13320" spans="21:42" ht="15" customHeight="1" x14ac:dyDescent="0.25">
      <c r="U13320" s="104"/>
      <c r="AB13320" s="104"/>
      <c r="AC13320" s="104"/>
      <c r="AF13320" s="104"/>
      <c r="AG13320" s="104"/>
      <c r="AK13320" s="104"/>
      <c r="AL13320" s="104"/>
      <c r="AO13320" s="104"/>
      <c r="AP13320" s="104"/>
    </row>
    <row r="13321" spans="21:42" ht="15" customHeight="1" x14ac:dyDescent="0.25">
      <c r="U13321" s="104"/>
      <c r="AB13321" s="104"/>
      <c r="AC13321" s="104"/>
      <c r="AF13321" s="104"/>
      <c r="AG13321" s="104"/>
      <c r="AK13321" s="104"/>
      <c r="AL13321" s="104"/>
      <c r="AO13321" s="104"/>
      <c r="AP13321" s="104"/>
    </row>
    <row r="13322" spans="21:42" ht="15" customHeight="1" x14ac:dyDescent="0.25">
      <c r="U13322" s="104"/>
      <c r="AB13322" s="104"/>
      <c r="AC13322" s="104"/>
      <c r="AF13322" s="104"/>
      <c r="AG13322" s="104"/>
      <c r="AK13322" s="104"/>
      <c r="AL13322" s="104"/>
      <c r="AO13322" s="104"/>
      <c r="AP13322" s="104"/>
    </row>
    <row r="13323" spans="21:42" ht="15" customHeight="1" x14ac:dyDescent="0.25">
      <c r="U13323" s="104"/>
      <c r="AB13323" s="104"/>
      <c r="AC13323" s="104"/>
      <c r="AF13323" s="104"/>
      <c r="AG13323" s="104"/>
      <c r="AK13323" s="104"/>
      <c r="AL13323" s="104"/>
      <c r="AO13323" s="104"/>
      <c r="AP13323" s="104"/>
    </row>
    <row r="13324" spans="21:42" ht="15" customHeight="1" x14ac:dyDescent="0.25">
      <c r="U13324" s="104"/>
      <c r="AB13324" s="104"/>
      <c r="AC13324" s="104"/>
      <c r="AF13324" s="104"/>
      <c r="AG13324" s="104"/>
      <c r="AK13324" s="104"/>
      <c r="AL13324" s="104"/>
      <c r="AO13324" s="104"/>
      <c r="AP13324" s="104"/>
    </row>
    <row r="13325" spans="21:42" ht="15" customHeight="1" x14ac:dyDescent="0.25">
      <c r="U13325" s="104"/>
      <c r="AB13325" s="104"/>
      <c r="AC13325" s="104"/>
      <c r="AF13325" s="104"/>
      <c r="AG13325" s="104"/>
      <c r="AK13325" s="104"/>
      <c r="AL13325" s="104"/>
      <c r="AO13325" s="104"/>
      <c r="AP13325" s="104"/>
    </row>
    <row r="13326" spans="21:42" ht="15" customHeight="1" x14ac:dyDescent="0.25">
      <c r="U13326" s="104"/>
      <c r="AB13326" s="104"/>
      <c r="AC13326" s="104"/>
      <c r="AF13326" s="104"/>
      <c r="AG13326" s="104"/>
      <c r="AK13326" s="104"/>
      <c r="AL13326" s="104"/>
      <c r="AO13326" s="104"/>
      <c r="AP13326" s="104"/>
    </row>
    <row r="13327" spans="21:42" ht="15" customHeight="1" x14ac:dyDescent="0.25">
      <c r="U13327" s="104"/>
      <c r="AB13327" s="104"/>
      <c r="AC13327" s="104"/>
      <c r="AF13327" s="104"/>
      <c r="AG13327" s="104"/>
      <c r="AK13327" s="104"/>
      <c r="AL13327" s="104"/>
      <c r="AO13327" s="104"/>
      <c r="AP13327" s="104"/>
    </row>
    <row r="13328" spans="21:42" ht="15" customHeight="1" x14ac:dyDescent="0.25">
      <c r="U13328" s="104"/>
      <c r="AB13328" s="104"/>
      <c r="AC13328" s="104"/>
      <c r="AF13328" s="104"/>
      <c r="AG13328" s="104"/>
      <c r="AK13328" s="104"/>
      <c r="AL13328" s="104"/>
      <c r="AO13328" s="104"/>
      <c r="AP13328" s="104"/>
    </row>
    <row r="13329" spans="21:42" ht="15" customHeight="1" x14ac:dyDescent="0.25">
      <c r="U13329" s="104"/>
      <c r="AB13329" s="104"/>
      <c r="AC13329" s="104"/>
      <c r="AF13329" s="104"/>
      <c r="AG13329" s="104"/>
      <c r="AK13329" s="104"/>
      <c r="AL13329" s="104"/>
      <c r="AO13329" s="104"/>
      <c r="AP13329" s="104"/>
    </row>
    <row r="13330" spans="21:42" ht="15" customHeight="1" x14ac:dyDescent="0.25">
      <c r="U13330" s="104"/>
      <c r="AB13330" s="104"/>
      <c r="AC13330" s="104"/>
      <c r="AF13330" s="104"/>
      <c r="AG13330" s="104"/>
      <c r="AK13330" s="104"/>
      <c r="AL13330" s="104"/>
      <c r="AO13330" s="104"/>
      <c r="AP13330" s="104"/>
    </row>
    <row r="13331" spans="21:42" ht="15" customHeight="1" x14ac:dyDescent="0.25">
      <c r="U13331" s="104"/>
      <c r="AB13331" s="104"/>
      <c r="AC13331" s="104"/>
      <c r="AF13331" s="104"/>
      <c r="AG13331" s="104"/>
      <c r="AK13331" s="104"/>
      <c r="AL13331" s="104"/>
      <c r="AO13331" s="104"/>
      <c r="AP13331" s="104"/>
    </row>
    <row r="13332" spans="21:42" ht="15" customHeight="1" x14ac:dyDescent="0.25">
      <c r="U13332" s="104"/>
      <c r="AB13332" s="104"/>
      <c r="AC13332" s="104"/>
      <c r="AF13332" s="104"/>
      <c r="AG13332" s="104"/>
      <c r="AK13332" s="104"/>
      <c r="AL13332" s="104"/>
      <c r="AO13332" s="104"/>
      <c r="AP13332" s="104"/>
    </row>
    <row r="13333" spans="21:42" ht="15" customHeight="1" x14ac:dyDescent="0.25">
      <c r="U13333" s="104"/>
      <c r="AB13333" s="104"/>
      <c r="AC13333" s="104"/>
      <c r="AF13333" s="104"/>
      <c r="AG13333" s="104"/>
      <c r="AK13333" s="104"/>
      <c r="AL13333" s="104"/>
      <c r="AO13333" s="104"/>
      <c r="AP13333" s="104"/>
    </row>
    <row r="13334" spans="21:42" ht="15" customHeight="1" x14ac:dyDescent="0.25">
      <c r="U13334" s="104"/>
      <c r="AB13334" s="104"/>
      <c r="AC13334" s="104"/>
      <c r="AF13334" s="104"/>
      <c r="AG13334" s="104"/>
      <c r="AK13334" s="104"/>
      <c r="AL13334" s="104"/>
      <c r="AO13334" s="104"/>
      <c r="AP13334" s="104"/>
    </row>
    <row r="13335" spans="21:42" ht="15" customHeight="1" x14ac:dyDescent="0.25">
      <c r="U13335" s="104"/>
      <c r="AB13335" s="104"/>
      <c r="AC13335" s="104"/>
      <c r="AF13335" s="104"/>
      <c r="AG13335" s="104"/>
      <c r="AK13335" s="104"/>
      <c r="AL13335" s="104"/>
      <c r="AO13335" s="104"/>
      <c r="AP13335" s="104"/>
    </row>
    <row r="13336" spans="21:42" ht="15" customHeight="1" x14ac:dyDescent="0.25">
      <c r="U13336" s="104"/>
      <c r="AB13336" s="104"/>
      <c r="AC13336" s="104"/>
      <c r="AF13336" s="104"/>
      <c r="AG13336" s="104"/>
      <c r="AK13336" s="104"/>
      <c r="AL13336" s="104"/>
      <c r="AO13336" s="104"/>
      <c r="AP13336" s="104"/>
    </row>
    <row r="13337" spans="21:42" ht="15" customHeight="1" x14ac:dyDescent="0.25">
      <c r="U13337" s="104"/>
      <c r="AB13337" s="104"/>
      <c r="AC13337" s="104"/>
      <c r="AF13337" s="104"/>
      <c r="AG13337" s="104"/>
      <c r="AK13337" s="104"/>
      <c r="AL13337" s="104"/>
      <c r="AO13337" s="104"/>
      <c r="AP13337" s="104"/>
    </row>
    <row r="13338" spans="21:42" ht="15" customHeight="1" x14ac:dyDescent="0.25">
      <c r="U13338" s="104"/>
      <c r="AB13338" s="104"/>
      <c r="AC13338" s="104"/>
      <c r="AF13338" s="104"/>
      <c r="AG13338" s="104"/>
      <c r="AK13338" s="104"/>
      <c r="AL13338" s="104"/>
      <c r="AO13338" s="104"/>
      <c r="AP13338" s="104"/>
    </row>
    <row r="13339" spans="21:42" ht="15" customHeight="1" x14ac:dyDescent="0.25">
      <c r="U13339" s="104"/>
      <c r="AB13339" s="104"/>
      <c r="AC13339" s="104"/>
      <c r="AF13339" s="104"/>
      <c r="AG13339" s="104"/>
      <c r="AK13339" s="104"/>
      <c r="AL13339" s="104"/>
      <c r="AO13339" s="104"/>
      <c r="AP13339" s="104"/>
    </row>
    <row r="13340" spans="21:42" ht="15" customHeight="1" x14ac:dyDescent="0.25">
      <c r="U13340" s="104"/>
      <c r="AB13340" s="104"/>
      <c r="AC13340" s="104"/>
      <c r="AF13340" s="104"/>
      <c r="AG13340" s="104"/>
      <c r="AK13340" s="104"/>
      <c r="AL13340" s="104"/>
      <c r="AO13340" s="104"/>
      <c r="AP13340" s="104"/>
    </row>
    <row r="13341" spans="21:42" ht="15" customHeight="1" x14ac:dyDescent="0.25">
      <c r="U13341" s="104"/>
      <c r="AB13341" s="104"/>
      <c r="AC13341" s="104"/>
      <c r="AF13341" s="104"/>
      <c r="AG13341" s="104"/>
      <c r="AK13341" s="104"/>
      <c r="AL13341" s="104"/>
      <c r="AO13341" s="104"/>
      <c r="AP13341" s="104"/>
    </row>
    <row r="13342" spans="21:42" ht="15" customHeight="1" x14ac:dyDescent="0.25">
      <c r="U13342" s="104"/>
      <c r="AB13342" s="104"/>
      <c r="AC13342" s="104"/>
      <c r="AF13342" s="104"/>
      <c r="AG13342" s="104"/>
      <c r="AK13342" s="104"/>
      <c r="AL13342" s="104"/>
      <c r="AO13342" s="104"/>
      <c r="AP13342" s="104"/>
    </row>
    <row r="13343" spans="21:42" ht="15" customHeight="1" x14ac:dyDescent="0.25">
      <c r="U13343" s="104"/>
      <c r="AB13343" s="104"/>
      <c r="AC13343" s="104"/>
      <c r="AF13343" s="104"/>
      <c r="AG13343" s="104"/>
      <c r="AK13343" s="104"/>
      <c r="AL13343" s="104"/>
      <c r="AO13343" s="104"/>
      <c r="AP13343" s="104"/>
    </row>
    <row r="13344" spans="21:42" ht="15" customHeight="1" x14ac:dyDescent="0.25">
      <c r="U13344" s="104"/>
      <c r="AB13344" s="104"/>
      <c r="AC13344" s="104"/>
      <c r="AF13344" s="104"/>
      <c r="AG13344" s="104"/>
      <c r="AK13344" s="104"/>
      <c r="AL13344" s="104"/>
      <c r="AO13344" s="104"/>
      <c r="AP13344" s="104"/>
    </row>
    <row r="13345" spans="21:42" ht="15" customHeight="1" x14ac:dyDescent="0.25">
      <c r="U13345" s="104"/>
      <c r="AB13345" s="104"/>
      <c r="AC13345" s="104"/>
      <c r="AF13345" s="104"/>
      <c r="AG13345" s="104"/>
      <c r="AK13345" s="104"/>
      <c r="AL13345" s="104"/>
      <c r="AO13345" s="104"/>
      <c r="AP13345" s="104"/>
    </row>
    <row r="13346" spans="21:42" ht="15" customHeight="1" x14ac:dyDescent="0.25">
      <c r="U13346" s="104"/>
      <c r="AB13346" s="104"/>
      <c r="AC13346" s="104"/>
      <c r="AF13346" s="104"/>
      <c r="AG13346" s="104"/>
      <c r="AK13346" s="104"/>
      <c r="AL13346" s="104"/>
      <c r="AO13346" s="104"/>
      <c r="AP13346" s="104"/>
    </row>
    <row r="13347" spans="21:42" ht="15" customHeight="1" x14ac:dyDescent="0.25">
      <c r="U13347" s="104"/>
      <c r="AB13347" s="104"/>
      <c r="AC13347" s="104"/>
      <c r="AF13347" s="104"/>
      <c r="AG13347" s="104"/>
      <c r="AK13347" s="104"/>
      <c r="AL13347" s="104"/>
      <c r="AO13347" s="104"/>
      <c r="AP13347" s="104"/>
    </row>
    <row r="13348" spans="21:42" ht="15" customHeight="1" x14ac:dyDescent="0.25">
      <c r="U13348" s="104"/>
      <c r="AB13348" s="104"/>
      <c r="AC13348" s="104"/>
      <c r="AF13348" s="104"/>
      <c r="AG13348" s="104"/>
      <c r="AK13348" s="104"/>
      <c r="AL13348" s="104"/>
      <c r="AO13348" s="104"/>
      <c r="AP13348" s="104"/>
    </row>
    <row r="13349" spans="21:42" ht="15" customHeight="1" x14ac:dyDescent="0.25">
      <c r="U13349" s="104"/>
      <c r="AB13349" s="104"/>
      <c r="AC13349" s="104"/>
      <c r="AF13349" s="104"/>
      <c r="AG13349" s="104"/>
      <c r="AK13349" s="104"/>
      <c r="AL13349" s="104"/>
      <c r="AO13349" s="104"/>
      <c r="AP13349" s="104"/>
    </row>
    <row r="13350" spans="21:42" ht="15" customHeight="1" x14ac:dyDescent="0.25">
      <c r="U13350" s="104"/>
      <c r="AB13350" s="104"/>
      <c r="AC13350" s="104"/>
      <c r="AF13350" s="104"/>
      <c r="AG13350" s="104"/>
      <c r="AK13350" s="104"/>
      <c r="AL13350" s="104"/>
      <c r="AO13350" s="104"/>
      <c r="AP13350" s="104"/>
    </row>
    <row r="13351" spans="21:42" ht="15" customHeight="1" x14ac:dyDescent="0.25">
      <c r="U13351" s="104"/>
      <c r="AB13351" s="104"/>
      <c r="AC13351" s="104"/>
      <c r="AF13351" s="104"/>
      <c r="AG13351" s="104"/>
      <c r="AK13351" s="104"/>
      <c r="AL13351" s="104"/>
      <c r="AO13351" s="104"/>
      <c r="AP13351" s="104"/>
    </row>
    <row r="13352" spans="21:42" ht="15" customHeight="1" x14ac:dyDescent="0.25">
      <c r="U13352" s="104"/>
      <c r="AB13352" s="104"/>
      <c r="AC13352" s="104"/>
      <c r="AF13352" s="104"/>
      <c r="AG13352" s="104"/>
      <c r="AK13352" s="104"/>
      <c r="AL13352" s="104"/>
      <c r="AO13352" s="104"/>
      <c r="AP13352" s="104"/>
    </row>
    <row r="13353" spans="21:42" ht="15" customHeight="1" x14ac:dyDescent="0.25">
      <c r="U13353" s="104"/>
      <c r="AB13353" s="104"/>
      <c r="AC13353" s="104"/>
      <c r="AF13353" s="104"/>
      <c r="AG13353" s="104"/>
      <c r="AK13353" s="104"/>
      <c r="AL13353" s="104"/>
      <c r="AO13353" s="104"/>
      <c r="AP13353" s="104"/>
    </row>
    <row r="13354" spans="21:42" ht="15" customHeight="1" x14ac:dyDescent="0.25">
      <c r="U13354" s="104"/>
      <c r="AB13354" s="104"/>
      <c r="AC13354" s="104"/>
      <c r="AF13354" s="104"/>
      <c r="AG13354" s="104"/>
      <c r="AK13354" s="104"/>
      <c r="AL13354" s="104"/>
      <c r="AO13354" s="104"/>
      <c r="AP13354" s="104"/>
    </row>
    <row r="13355" spans="21:42" ht="15" customHeight="1" x14ac:dyDescent="0.25">
      <c r="U13355" s="104"/>
      <c r="AB13355" s="104"/>
      <c r="AC13355" s="104"/>
      <c r="AF13355" s="104"/>
      <c r="AG13355" s="104"/>
      <c r="AK13355" s="104"/>
      <c r="AL13355" s="104"/>
      <c r="AO13355" s="104"/>
      <c r="AP13355" s="104"/>
    </row>
    <row r="13356" spans="21:42" ht="15" customHeight="1" x14ac:dyDescent="0.25">
      <c r="U13356" s="104"/>
      <c r="AB13356" s="104"/>
      <c r="AC13356" s="104"/>
      <c r="AF13356" s="104"/>
      <c r="AG13356" s="104"/>
      <c r="AK13356" s="104"/>
      <c r="AL13356" s="104"/>
      <c r="AO13356" s="104"/>
      <c r="AP13356" s="104"/>
    </row>
    <row r="13357" spans="21:42" ht="15" customHeight="1" x14ac:dyDescent="0.25">
      <c r="U13357" s="104"/>
      <c r="AB13357" s="104"/>
      <c r="AC13357" s="104"/>
      <c r="AF13357" s="104"/>
      <c r="AG13357" s="104"/>
      <c r="AK13357" s="104"/>
      <c r="AL13357" s="104"/>
      <c r="AO13357" s="104"/>
      <c r="AP13357" s="104"/>
    </row>
    <row r="13358" spans="21:42" ht="15" customHeight="1" x14ac:dyDescent="0.25">
      <c r="U13358" s="104"/>
      <c r="AB13358" s="104"/>
      <c r="AC13358" s="104"/>
      <c r="AF13358" s="104"/>
      <c r="AG13358" s="104"/>
      <c r="AK13358" s="104"/>
      <c r="AL13358" s="104"/>
      <c r="AO13358" s="104"/>
      <c r="AP13358" s="104"/>
    </row>
    <row r="13359" spans="21:42" ht="15" customHeight="1" x14ac:dyDescent="0.25">
      <c r="U13359" s="104"/>
      <c r="AB13359" s="104"/>
      <c r="AC13359" s="104"/>
      <c r="AF13359" s="104"/>
      <c r="AG13359" s="104"/>
      <c r="AK13359" s="104"/>
      <c r="AL13359" s="104"/>
      <c r="AO13359" s="104"/>
      <c r="AP13359" s="104"/>
    </row>
    <row r="13360" spans="21:42" ht="15" customHeight="1" x14ac:dyDescent="0.25">
      <c r="U13360" s="104"/>
      <c r="AB13360" s="104"/>
      <c r="AC13360" s="104"/>
      <c r="AF13360" s="104"/>
      <c r="AG13360" s="104"/>
      <c r="AK13360" s="104"/>
      <c r="AL13360" s="104"/>
      <c r="AO13360" s="104"/>
      <c r="AP13360" s="104"/>
    </row>
    <row r="13361" spans="21:42" ht="15" customHeight="1" x14ac:dyDescent="0.25">
      <c r="U13361" s="104"/>
      <c r="AB13361" s="104"/>
      <c r="AC13361" s="104"/>
      <c r="AF13361" s="104"/>
      <c r="AG13361" s="104"/>
      <c r="AK13361" s="104"/>
      <c r="AL13361" s="104"/>
      <c r="AO13361" s="104"/>
      <c r="AP13361" s="104"/>
    </row>
    <row r="13362" spans="21:42" ht="15" customHeight="1" x14ac:dyDescent="0.25">
      <c r="U13362" s="104"/>
      <c r="AB13362" s="104"/>
      <c r="AC13362" s="104"/>
      <c r="AF13362" s="104"/>
      <c r="AG13362" s="104"/>
      <c r="AK13362" s="104"/>
      <c r="AL13362" s="104"/>
      <c r="AO13362" s="104"/>
      <c r="AP13362" s="104"/>
    </row>
    <row r="13363" spans="21:42" ht="15" customHeight="1" x14ac:dyDescent="0.25">
      <c r="U13363" s="104"/>
      <c r="AB13363" s="104"/>
      <c r="AC13363" s="104"/>
      <c r="AF13363" s="104"/>
      <c r="AG13363" s="104"/>
      <c r="AK13363" s="104"/>
      <c r="AL13363" s="104"/>
      <c r="AO13363" s="104"/>
      <c r="AP13363" s="104"/>
    </row>
    <row r="13364" spans="21:42" ht="15" customHeight="1" x14ac:dyDescent="0.25">
      <c r="U13364" s="104"/>
      <c r="AB13364" s="104"/>
      <c r="AC13364" s="104"/>
      <c r="AF13364" s="104"/>
      <c r="AG13364" s="104"/>
      <c r="AK13364" s="104"/>
      <c r="AL13364" s="104"/>
      <c r="AO13364" s="104"/>
      <c r="AP13364" s="104"/>
    </row>
    <row r="13365" spans="21:42" ht="15" customHeight="1" x14ac:dyDescent="0.25">
      <c r="U13365" s="104"/>
      <c r="AB13365" s="104"/>
      <c r="AC13365" s="104"/>
      <c r="AF13365" s="104"/>
      <c r="AG13365" s="104"/>
      <c r="AK13365" s="104"/>
      <c r="AL13365" s="104"/>
      <c r="AO13365" s="104"/>
      <c r="AP13365" s="104"/>
    </row>
    <row r="13366" spans="21:42" ht="15" customHeight="1" x14ac:dyDescent="0.25">
      <c r="U13366" s="104"/>
      <c r="AB13366" s="104"/>
      <c r="AC13366" s="104"/>
      <c r="AF13366" s="104"/>
      <c r="AG13366" s="104"/>
      <c r="AK13366" s="104"/>
      <c r="AL13366" s="104"/>
      <c r="AO13366" s="104"/>
      <c r="AP13366" s="104"/>
    </row>
    <row r="13367" spans="21:42" ht="15" customHeight="1" x14ac:dyDescent="0.25">
      <c r="U13367" s="104"/>
      <c r="AB13367" s="104"/>
      <c r="AC13367" s="104"/>
      <c r="AF13367" s="104"/>
      <c r="AG13367" s="104"/>
      <c r="AK13367" s="104"/>
      <c r="AL13367" s="104"/>
      <c r="AO13367" s="104"/>
      <c r="AP13367" s="104"/>
    </row>
    <row r="13368" spans="21:42" ht="15" customHeight="1" x14ac:dyDescent="0.25">
      <c r="U13368" s="104"/>
      <c r="AB13368" s="104"/>
      <c r="AC13368" s="104"/>
      <c r="AF13368" s="104"/>
      <c r="AG13368" s="104"/>
      <c r="AK13368" s="104"/>
      <c r="AL13368" s="104"/>
      <c r="AO13368" s="104"/>
      <c r="AP13368" s="104"/>
    </row>
    <row r="13369" spans="21:42" ht="15" customHeight="1" x14ac:dyDescent="0.25">
      <c r="U13369" s="104"/>
      <c r="AB13369" s="104"/>
      <c r="AC13369" s="104"/>
      <c r="AF13369" s="104"/>
      <c r="AG13369" s="104"/>
      <c r="AK13369" s="104"/>
      <c r="AL13369" s="104"/>
      <c r="AO13369" s="104"/>
      <c r="AP13369" s="104"/>
    </row>
    <row r="13370" spans="21:42" ht="15" customHeight="1" x14ac:dyDescent="0.25">
      <c r="U13370" s="104"/>
      <c r="AB13370" s="104"/>
      <c r="AC13370" s="104"/>
      <c r="AF13370" s="104"/>
      <c r="AG13370" s="104"/>
      <c r="AK13370" s="104"/>
      <c r="AL13370" s="104"/>
      <c r="AO13370" s="104"/>
      <c r="AP13370" s="104"/>
    </row>
    <row r="13371" spans="21:42" ht="15" customHeight="1" x14ac:dyDescent="0.25">
      <c r="U13371" s="104"/>
      <c r="AB13371" s="104"/>
      <c r="AC13371" s="104"/>
      <c r="AF13371" s="104"/>
      <c r="AG13371" s="104"/>
      <c r="AK13371" s="104"/>
      <c r="AL13371" s="104"/>
      <c r="AO13371" s="104"/>
      <c r="AP13371" s="104"/>
    </row>
    <row r="13372" spans="21:42" ht="15" customHeight="1" x14ac:dyDescent="0.25">
      <c r="U13372" s="104"/>
      <c r="AB13372" s="104"/>
      <c r="AC13372" s="104"/>
      <c r="AF13372" s="104"/>
      <c r="AG13372" s="104"/>
      <c r="AK13372" s="104"/>
      <c r="AL13372" s="104"/>
      <c r="AO13372" s="104"/>
      <c r="AP13372" s="104"/>
    </row>
    <row r="13373" spans="21:42" ht="15" customHeight="1" x14ac:dyDescent="0.25">
      <c r="U13373" s="104"/>
      <c r="AB13373" s="104"/>
      <c r="AC13373" s="104"/>
      <c r="AF13373" s="104"/>
      <c r="AG13373" s="104"/>
      <c r="AK13373" s="104"/>
      <c r="AL13373" s="104"/>
      <c r="AO13373" s="104"/>
      <c r="AP13373" s="104"/>
    </row>
    <row r="13374" spans="21:42" ht="15" customHeight="1" x14ac:dyDescent="0.25">
      <c r="U13374" s="104"/>
      <c r="AB13374" s="104"/>
      <c r="AC13374" s="104"/>
      <c r="AF13374" s="104"/>
      <c r="AG13374" s="104"/>
      <c r="AK13374" s="104"/>
      <c r="AL13374" s="104"/>
      <c r="AO13374" s="104"/>
      <c r="AP13374" s="104"/>
    </row>
    <row r="13375" spans="21:42" ht="15" customHeight="1" x14ac:dyDescent="0.25">
      <c r="U13375" s="104"/>
      <c r="AB13375" s="104"/>
      <c r="AC13375" s="104"/>
      <c r="AF13375" s="104"/>
      <c r="AG13375" s="104"/>
      <c r="AK13375" s="104"/>
      <c r="AL13375" s="104"/>
      <c r="AO13375" s="104"/>
      <c r="AP13375" s="104"/>
    </row>
    <row r="13376" spans="21:42" ht="15" customHeight="1" x14ac:dyDescent="0.25">
      <c r="U13376" s="104"/>
      <c r="AB13376" s="104"/>
      <c r="AC13376" s="104"/>
      <c r="AF13376" s="104"/>
      <c r="AG13376" s="104"/>
      <c r="AK13376" s="104"/>
      <c r="AL13376" s="104"/>
      <c r="AO13376" s="104"/>
      <c r="AP13376" s="104"/>
    </row>
    <row r="13377" spans="21:42" ht="15" customHeight="1" x14ac:dyDescent="0.25">
      <c r="U13377" s="104"/>
      <c r="AB13377" s="104"/>
      <c r="AC13377" s="104"/>
      <c r="AF13377" s="104"/>
      <c r="AG13377" s="104"/>
      <c r="AK13377" s="104"/>
      <c r="AL13377" s="104"/>
      <c r="AO13377" s="104"/>
      <c r="AP13377" s="104"/>
    </row>
    <row r="13378" spans="21:42" ht="15" customHeight="1" x14ac:dyDescent="0.25">
      <c r="U13378" s="104"/>
      <c r="AB13378" s="104"/>
      <c r="AC13378" s="104"/>
      <c r="AF13378" s="104"/>
      <c r="AG13378" s="104"/>
      <c r="AK13378" s="104"/>
      <c r="AL13378" s="104"/>
      <c r="AO13378" s="104"/>
      <c r="AP13378" s="104"/>
    </row>
    <row r="13379" spans="21:42" ht="15" customHeight="1" x14ac:dyDescent="0.25">
      <c r="U13379" s="104"/>
      <c r="AB13379" s="104"/>
      <c r="AC13379" s="104"/>
      <c r="AF13379" s="104"/>
      <c r="AG13379" s="104"/>
      <c r="AK13379" s="104"/>
      <c r="AL13379" s="104"/>
      <c r="AO13379" s="104"/>
      <c r="AP13379" s="104"/>
    </row>
    <row r="13380" spans="21:42" ht="15" customHeight="1" x14ac:dyDescent="0.25">
      <c r="U13380" s="104"/>
      <c r="AB13380" s="104"/>
      <c r="AC13380" s="104"/>
      <c r="AF13380" s="104"/>
      <c r="AG13380" s="104"/>
      <c r="AK13380" s="104"/>
      <c r="AL13380" s="104"/>
      <c r="AO13380" s="104"/>
      <c r="AP13380" s="104"/>
    </row>
    <row r="13381" spans="21:42" ht="15" customHeight="1" x14ac:dyDescent="0.25">
      <c r="U13381" s="104"/>
      <c r="AB13381" s="104"/>
      <c r="AC13381" s="104"/>
      <c r="AF13381" s="104"/>
      <c r="AG13381" s="104"/>
      <c r="AK13381" s="104"/>
      <c r="AL13381" s="104"/>
      <c r="AO13381" s="104"/>
      <c r="AP13381" s="104"/>
    </row>
    <row r="13382" spans="21:42" ht="15" customHeight="1" x14ac:dyDescent="0.25">
      <c r="U13382" s="104"/>
      <c r="AB13382" s="104"/>
      <c r="AC13382" s="104"/>
      <c r="AF13382" s="104"/>
      <c r="AG13382" s="104"/>
      <c r="AK13382" s="104"/>
      <c r="AL13382" s="104"/>
      <c r="AO13382" s="104"/>
      <c r="AP13382" s="104"/>
    </row>
    <row r="13383" spans="21:42" ht="15" customHeight="1" x14ac:dyDescent="0.25">
      <c r="U13383" s="104"/>
      <c r="AB13383" s="104"/>
      <c r="AC13383" s="104"/>
      <c r="AF13383" s="104"/>
      <c r="AG13383" s="104"/>
      <c r="AK13383" s="104"/>
      <c r="AL13383" s="104"/>
      <c r="AO13383" s="104"/>
      <c r="AP13383" s="104"/>
    </row>
    <row r="13384" spans="21:42" ht="15" customHeight="1" x14ac:dyDescent="0.25">
      <c r="U13384" s="104"/>
      <c r="AB13384" s="104"/>
      <c r="AC13384" s="104"/>
      <c r="AF13384" s="104"/>
      <c r="AG13384" s="104"/>
      <c r="AK13384" s="104"/>
      <c r="AL13384" s="104"/>
      <c r="AO13384" s="104"/>
      <c r="AP13384" s="104"/>
    </row>
    <row r="13385" spans="21:42" ht="15" customHeight="1" x14ac:dyDescent="0.25">
      <c r="U13385" s="104"/>
      <c r="AB13385" s="104"/>
      <c r="AC13385" s="104"/>
      <c r="AF13385" s="104"/>
      <c r="AG13385" s="104"/>
      <c r="AK13385" s="104"/>
      <c r="AL13385" s="104"/>
      <c r="AO13385" s="104"/>
      <c r="AP13385" s="104"/>
    </row>
    <row r="13386" spans="21:42" ht="15" customHeight="1" x14ac:dyDescent="0.25">
      <c r="U13386" s="104"/>
      <c r="AB13386" s="104"/>
      <c r="AC13386" s="104"/>
      <c r="AF13386" s="104"/>
      <c r="AG13386" s="104"/>
      <c r="AK13386" s="104"/>
      <c r="AL13386" s="104"/>
      <c r="AO13386" s="104"/>
      <c r="AP13386" s="104"/>
    </row>
    <row r="13387" spans="21:42" ht="15" customHeight="1" x14ac:dyDescent="0.25">
      <c r="U13387" s="104"/>
      <c r="AB13387" s="104"/>
      <c r="AC13387" s="104"/>
      <c r="AF13387" s="104"/>
      <c r="AG13387" s="104"/>
      <c r="AK13387" s="104"/>
      <c r="AL13387" s="104"/>
      <c r="AO13387" s="104"/>
      <c r="AP13387" s="104"/>
    </row>
    <row r="13388" spans="21:42" ht="15" customHeight="1" x14ac:dyDescent="0.25">
      <c r="U13388" s="104"/>
      <c r="AB13388" s="104"/>
      <c r="AC13388" s="104"/>
      <c r="AF13388" s="104"/>
      <c r="AG13388" s="104"/>
      <c r="AK13388" s="104"/>
      <c r="AL13388" s="104"/>
      <c r="AO13388" s="104"/>
      <c r="AP13388" s="104"/>
    </row>
    <row r="13389" spans="21:42" ht="15" customHeight="1" x14ac:dyDescent="0.25">
      <c r="U13389" s="104"/>
      <c r="AB13389" s="104"/>
      <c r="AC13389" s="104"/>
      <c r="AF13389" s="104"/>
      <c r="AG13389" s="104"/>
      <c r="AK13389" s="104"/>
      <c r="AL13389" s="104"/>
      <c r="AO13389" s="104"/>
      <c r="AP13389" s="104"/>
    </row>
    <row r="13390" spans="21:42" ht="15" customHeight="1" x14ac:dyDescent="0.25">
      <c r="U13390" s="104"/>
      <c r="AB13390" s="104"/>
      <c r="AC13390" s="104"/>
      <c r="AF13390" s="104"/>
      <c r="AG13390" s="104"/>
      <c r="AK13390" s="104"/>
      <c r="AL13390" s="104"/>
      <c r="AO13390" s="104"/>
      <c r="AP13390" s="104"/>
    </row>
    <row r="13391" spans="21:42" ht="15" customHeight="1" x14ac:dyDescent="0.25">
      <c r="U13391" s="104"/>
      <c r="AB13391" s="104"/>
      <c r="AC13391" s="104"/>
      <c r="AF13391" s="104"/>
      <c r="AG13391" s="104"/>
      <c r="AK13391" s="104"/>
      <c r="AL13391" s="104"/>
      <c r="AO13391" s="104"/>
      <c r="AP13391" s="104"/>
    </row>
    <row r="13392" spans="21:42" ht="15" customHeight="1" x14ac:dyDescent="0.25">
      <c r="U13392" s="104"/>
      <c r="AB13392" s="104"/>
      <c r="AC13392" s="104"/>
      <c r="AF13392" s="104"/>
      <c r="AG13392" s="104"/>
      <c r="AK13392" s="104"/>
      <c r="AL13392" s="104"/>
      <c r="AO13392" s="104"/>
      <c r="AP13392" s="104"/>
    </row>
    <row r="13393" spans="21:42" ht="15" customHeight="1" x14ac:dyDescent="0.25">
      <c r="U13393" s="104"/>
      <c r="AB13393" s="104"/>
      <c r="AC13393" s="104"/>
      <c r="AF13393" s="104"/>
      <c r="AG13393" s="104"/>
      <c r="AK13393" s="104"/>
      <c r="AL13393" s="104"/>
      <c r="AO13393" s="104"/>
      <c r="AP13393" s="104"/>
    </row>
    <row r="13394" spans="21:42" ht="15" customHeight="1" x14ac:dyDescent="0.25">
      <c r="U13394" s="104"/>
      <c r="AB13394" s="104"/>
      <c r="AC13394" s="104"/>
      <c r="AF13394" s="104"/>
      <c r="AG13394" s="104"/>
      <c r="AK13394" s="104"/>
      <c r="AL13394" s="104"/>
      <c r="AO13394" s="104"/>
      <c r="AP13394" s="104"/>
    </row>
    <row r="13395" spans="21:42" ht="15" customHeight="1" x14ac:dyDescent="0.25">
      <c r="U13395" s="104"/>
      <c r="AB13395" s="104"/>
      <c r="AC13395" s="104"/>
      <c r="AF13395" s="104"/>
      <c r="AG13395" s="104"/>
      <c r="AK13395" s="104"/>
      <c r="AL13395" s="104"/>
      <c r="AO13395" s="104"/>
      <c r="AP13395" s="104"/>
    </row>
    <row r="13396" spans="21:42" ht="15" customHeight="1" x14ac:dyDescent="0.25">
      <c r="U13396" s="104"/>
      <c r="AB13396" s="104"/>
      <c r="AC13396" s="104"/>
      <c r="AF13396" s="104"/>
      <c r="AG13396" s="104"/>
      <c r="AK13396" s="104"/>
      <c r="AL13396" s="104"/>
      <c r="AO13396" s="104"/>
      <c r="AP13396" s="104"/>
    </row>
    <row r="13397" spans="21:42" ht="15" customHeight="1" x14ac:dyDescent="0.25">
      <c r="U13397" s="104"/>
      <c r="AB13397" s="104"/>
      <c r="AC13397" s="104"/>
      <c r="AF13397" s="104"/>
      <c r="AG13397" s="104"/>
      <c r="AK13397" s="104"/>
      <c r="AL13397" s="104"/>
      <c r="AO13397" s="104"/>
      <c r="AP13397" s="104"/>
    </row>
    <row r="13398" spans="21:42" ht="15" customHeight="1" x14ac:dyDescent="0.25">
      <c r="U13398" s="104"/>
      <c r="AB13398" s="104"/>
      <c r="AC13398" s="104"/>
      <c r="AF13398" s="104"/>
      <c r="AG13398" s="104"/>
      <c r="AK13398" s="104"/>
      <c r="AL13398" s="104"/>
      <c r="AO13398" s="104"/>
      <c r="AP13398" s="104"/>
    </row>
    <row r="13399" spans="21:42" ht="15" customHeight="1" x14ac:dyDescent="0.25">
      <c r="U13399" s="104"/>
      <c r="AB13399" s="104"/>
      <c r="AC13399" s="104"/>
      <c r="AF13399" s="104"/>
      <c r="AG13399" s="104"/>
      <c r="AK13399" s="104"/>
      <c r="AL13399" s="104"/>
      <c r="AO13399" s="104"/>
      <c r="AP13399" s="104"/>
    </row>
    <row r="13400" spans="21:42" ht="15" customHeight="1" x14ac:dyDescent="0.25">
      <c r="U13400" s="104"/>
      <c r="AB13400" s="104"/>
      <c r="AC13400" s="104"/>
      <c r="AF13400" s="104"/>
      <c r="AG13400" s="104"/>
      <c r="AK13400" s="104"/>
      <c r="AL13400" s="104"/>
      <c r="AO13400" s="104"/>
      <c r="AP13400" s="104"/>
    </row>
    <row r="13401" spans="21:42" ht="15" customHeight="1" x14ac:dyDescent="0.25">
      <c r="U13401" s="104"/>
      <c r="AB13401" s="104"/>
      <c r="AC13401" s="104"/>
      <c r="AF13401" s="104"/>
      <c r="AG13401" s="104"/>
      <c r="AK13401" s="104"/>
      <c r="AL13401" s="104"/>
      <c r="AO13401" s="104"/>
      <c r="AP13401" s="104"/>
    </row>
    <row r="13402" spans="21:42" ht="15" customHeight="1" x14ac:dyDescent="0.25">
      <c r="U13402" s="104"/>
      <c r="AB13402" s="104"/>
      <c r="AC13402" s="104"/>
      <c r="AF13402" s="104"/>
      <c r="AG13402" s="104"/>
      <c r="AK13402" s="104"/>
      <c r="AL13402" s="104"/>
      <c r="AO13402" s="104"/>
      <c r="AP13402" s="104"/>
    </row>
    <row r="13403" spans="21:42" ht="15" customHeight="1" x14ac:dyDescent="0.25">
      <c r="U13403" s="104"/>
      <c r="AB13403" s="104"/>
      <c r="AC13403" s="104"/>
      <c r="AF13403" s="104"/>
      <c r="AG13403" s="104"/>
      <c r="AK13403" s="104"/>
      <c r="AL13403" s="104"/>
      <c r="AO13403" s="104"/>
      <c r="AP13403" s="104"/>
    </row>
    <row r="13404" spans="21:42" ht="15" customHeight="1" x14ac:dyDescent="0.25">
      <c r="U13404" s="104"/>
      <c r="AB13404" s="104"/>
      <c r="AC13404" s="104"/>
      <c r="AF13404" s="104"/>
      <c r="AG13404" s="104"/>
      <c r="AK13404" s="104"/>
      <c r="AL13404" s="104"/>
      <c r="AO13404" s="104"/>
      <c r="AP13404" s="104"/>
    </row>
    <row r="13405" spans="21:42" ht="15" customHeight="1" x14ac:dyDescent="0.25">
      <c r="U13405" s="104"/>
      <c r="AB13405" s="104"/>
      <c r="AC13405" s="104"/>
      <c r="AF13405" s="104"/>
      <c r="AG13405" s="104"/>
      <c r="AK13405" s="104"/>
      <c r="AL13405" s="104"/>
      <c r="AO13405" s="104"/>
      <c r="AP13405" s="104"/>
    </row>
    <row r="13406" spans="21:42" ht="15" customHeight="1" x14ac:dyDescent="0.25">
      <c r="U13406" s="104"/>
      <c r="AB13406" s="104"/>
      <c r="AC13406" s="104"/>
      <c r="AF13406" s="104"/>
      <c r="AG13406" s="104"/>
      <c r="AK13406" s="104"/>
      <c r="AL13406" s="104"/>
      <c r="AO13406" s="104"/>
      <c r="AP13406" s="104"/>
    </row>
    <row r="13407" spans="21:42" ht="15" customHeight="1" x14ac:dyDescent="0.25">
      <c r="U13407" s="104"/>
      <c r="AB13407" s="104"/>
      <c r="AC13407" s="104"/>
      <c r="AF13407" s="104"/>
      <c r="AG13407" s="104"/>
      <c r="AK13407" s="104"/>
      <c r="AL13407" s="104"/>
      <c r="AO13407" s="104"/>
      <c r="AP13407" s="104"/>
    </row>
    <row r="13408" spans="21:42" ht="15" customHeight="1" x14ac:dyDescent="0.25">
      <c r="U13408" s="104"/>
      <c r="AB13408" s="104"/>
      <c r="AC13408" s="104"/>
      <c r="AF13408" s="104"/>
      <c r="AG13408" s="104"/>
      <c r="AK13408" s="104"/>
      <c r="AL13408" s="104"/>
      <c r="AO13408" s="104"/>
      <c r="AP13408" s="104"/>
    </row>
    <row r="13409" spans="21:42" ht="15" customHeight="1" x14ac:dyDescent="0.25">
      <c r="U13409" s="104"/>
      <c r="AB13409" s="104"/>
      <c r="AC13409" s="104"/>
      <c r="AF13409" s="104"/>
      <c r="AG13409" s="104"/>
      <c r="AK13409" s="104"/>
      <c r="AL13409" s="104"/>
      <c r="AO13409" s="104"/>
      <c r="AP13409" s="104"/>
    </row>
    <row r="13410" spans="21:42" ht="15" customHeight="1" x14ac:dyDescent="0.25">
      <c r="U13410" s="104"/>
      <c r="AB13410" s="104"/>
      <c r="AC13410" s="104"/>
      <c r="AF13410" s="104"/>
      <c r="AG13410" s="104"/>
      <c r="AK13410" s="104"/>
      <c r="AL13410" s="104"/>
      <c r="AO13410" s="104"/>
      <c r="AP13410" s="104"/>
    </row>
    <row r="13411" spans="21:42" ht="15" customHeight="1" x14ac:dyDescent="0.25">
      <c r="U13411" s="104"/>
      <c r="AB13411" s="104"/>
      <c r="AC13411" s="104"/>
      <c r="AF13411" s="104"/>
      <c r="AG13411" s="104"/>
      <c r="AK13411" s="104"/>
      <c r="AL13411" s="104"/>
      <c r="AO13411" s="104"/>
      <c r="AP13411" s="104"/>
    </row>
    <row r="13412" spans="21:42" ht="15" customHeight="1" x14ac:dyDescent="0.25">
      <c r="U13412" s="104"/>
      <c r="AB13412" s="104"/>
      <c r="AC13412" s="104"/>
      <c r="AF13412" s="104"/>
      <c r="AG13412" s="104"/>
      <c r="AK13412" s="104"/>
      <c r="AL13412" s="104"/>
      <c r="AO13412" s="104"/>
      <c r="AP13412" s="104"/>
    </row>
    <row r="13413" spans="21:42" ht="15" customHeight="1" x14ac:dyDescent="0.25">
      <c r="U13413" s="104"/>
      <c r="AB13413" s="104"/>
      <c r="AC13413" s="104"/>
      <c r="AF13413" s="104"/>
      <c r="AG13413" s="104"/>
      <c r="AK13413" s="104"/>
      <c r="AL13413" s="104"/>
      <c r="AO13413" s="104"/>
      <c r="AP13413" s="104"/>
    </row>
    <row r="13414" spans="21:42" ht="15" customHeight="1" x14ac:dyDescent="0.25">
      <c r="U13414" s="104"/>
      <c r="AB13414" s="104"/>
      <c r="AC13414" s="104"/>
      <c r="AF13414" s="104"/>
      <c r="AG13414" s="104"/>
      <c r="AK13414" s="104"/>
      <c r="AL13414" s="104"/>
      <c r="AO13414" s="104"/>
      <c r="AP13414" s="104"/>
    </row>
    <row r="13415" spans="21:42" ht="15" customHeight="1" x14ac:dyDescent="0.25">
      <c r="U13415" s="104"/>
      <c r="AB13415" s="104"/>
      <c r="AC13415" s="104"/>
      <c r="AF13415" s="104"/>
      <c r="AG13415" s="104"/>
      <c r="AK13415" s="104"/>
      <c r="AL13415" s="104"/>
      <c r="AO13415" s="104"/>
      <c r="AP13415" s="104"/>
    </row>
    <row r="13416" spans="21:42" ht="15" customHeight="1" x14ac:dyDescent="0.25">
      <c r="U13416" s="104"/>
      <c r="AB13416" s="104"/>
      <c r="AC13416" s="104"/>
      <c r="AF13416" s="104"/>
      <c r="AG13416" s="104"/>
      <c r="AK13416" s="104"/>
      <c r="AL13416" s="104"/>
      <c r="AO13416" s="104"/>
      <c r="AP13416" s="104"/>
    </row>
    <row r="13417" spans="21:42" ht="15" customHeight="1" x14ac:dyDescent="0.25">
      <c r="U13417" s="104"/>
      <c r="AB13417" s="104"/>
      <c r="AC13417" s="104"/>
      <c r="AF13417" s="104"/>
      <c r="AG13417" s="104"/>
      <c r="AK13417" s="104"/>
      <c r="AL13417" s="104"/>
      <c r="AO13417" s="104"/>
      <c r="AP13417" s="104"/>
    </row>
    <row r="13418" spans="21:42" ht="15" customHeight="1" x14ac:dyDescent="0.25">
      <c r="U13418" s="104"/>
      <c r="AB13418" s="104"/>
      <c r="AC13418" s="104"/>
      <c r="AF13418" s="104"/>
      <c r="AG13418" s="104"/>
      <c r="AK13418" s="104"/>
      <c r="AL13418" s="104"/>
      <c r="AO13418" s="104"/>
      <c r="AP13418" s="104"/>
    </row>
    <row r="13419" spans="21:42" ht="15" customHeight="1" x14ac:dyDescent="0.25">
      <c r="U13419" s="104"/>
      <c r="AB13419" s="104"/>
      <c r="AC13419" s="104"/>
      <c r="AF13419" s="104"/>
      <c r="AG13419" s="104"/>
      <c r="AK13419" s="104"/>
      <c r="AL13419" s="104"/>
      <c r="AO13419" s="104"/>
      <c r="AP13419" s="104"/>
    </row>
    <row r="13420" spans="21:42" ht="15" customHeight="1" x14ac:dyDescent="0.25">
      <c r="U13420" s="104"/>
      <c r="AB13420" s="104"/>
      <c r="AC13420" s="104"/>
      <c r="AF13420" s="104"/>
      <c r="AG13420" s="104"/>
      <c r="AK13420" s="104"/>
      <c r="AL13420" s="104"/>
      <c r="AO13420" s="104"/>
      <c r="AP13420" s="104"/>
    </row>
    <row r="13421" spans="21:42" ht="15" customHeight="1" x14ac:dyDescent="0.25">
      <c r="U13421" s="104"/>
      <c r="AB13421" s="104"/>
      <c r="AC13421" s="104"/>
      <c r="AF13421" s="104"/>
      <c r="AG13421" s="104"/>
      <c r="AK13421" s="104"/>
      <c r="AL13421" s="104"/>
      <c r="AO13421" s="104"/>
      <c r="AP13421" s="104"/>
    </row>
    <row r="13422" spans="21:42" ht="15" customHeight="1" x14ac:dyDescent="0.25">
      <c r="U13422" s="104"/>
      <c r="AB13422" s="104"/>
      <c r="AC13422" s="104"/>
      <c r="AF13422" s="104"/>
      <c r="AG13422" s="104"/>
      <c r="AK13422" s="104"/>
      <c r="AL13422" s="104"/>
      <c r="AO13422" s="104"/>
      <c r="AP13422" s="104"/>
    </row>
    <row r="13423" spans="21:42" ht="15" customHeight="1" x14ac:dyDescent="0.25">
      <c r="U13423" s="104"/>
      <c r="AB13423" s="104"/>
      <c r="AC13423" s="104"/>
      <c r="AF13423" s="104"/>
      <c r="AG13423" s="104"/>
      <c r="AK13423" s="104"/>
      <c r="AL13423" s="104"/>
      <c r="AO13423" s="104"/>
      <c r="AP13423" s="104"/>
    </row>
    <row r="13424" spans="21:42" ht="15" customHeight="1" x14ac:dyDescent="0.25">
      <c r="U13424" s="104"/>
      <c r="AB13424" s="104"/>
      <c r="AC13424" s="104"/>
      <c r="AF13424" s="104"/>
      <c r="AG13424" s="104"/>
      <c r="AK13424" s="104"/>
      <c r="AL13424" s="104"/>
      <c r="AO13424" s="104"/>
      <c r="AP13424" s="104"/>
    </row>
    <row r="13425" spans="21:42" ht="15" customHeight="1" x14ac:dyDescent="0.25">
      <c r="U13425" s="104"/>
      <c r="AB13425" s="104"/>
      <c r="AC13425" s="104"/>
      <c r="AF13425" s="104"/>
      <c r="AG13425" s="104"/>
      <c r="AK13425" s="104"/>
      <c r="AL13425" s="104"/>
      <c r="AO13425" s="104"/>
      <c r="AP13425" s="104"/>
    </row>
    <row r="13426" spans="21:42" ht="15" customHeight="1" x14ac:dyDescent="0.25">
      <c r="U13426" s="104"/>
      <c r="AB13426" s="104"/>
      <c r="AC13426" s="104"/>
      <c r="AF13426" s="104"/>
      <c r="AG13426" s="104"/>
      <c r="AK13426" s="104"/>
      <c r="AL13426" s="104"/>
      <c r="AO13426" s="104"/>
      <c r="AP13426" s="104"/>
    </row>
    <row r="13427" spans="21:42" ht="15" customHeight="1" x14ac:dyDescent="0.25">
      <c r="U13427" s="104"/>
      <c r="AB13427" s="104"/>
      <c r="AC13427" s="104"/>
      <c r="AF13427" s="104"/>
      <c r="AG13427" s="104"/>
      <c r="AK13427" s="104"/>
      <c r="AL13427" s="104"/>
      <c r="AO13427" s="104"/>
      <c r="AP13427" s="104"/>
    </row>
    <row r="13428" spans="21:42" ht="15" customHeight="1" x14ac:dyDescent="0.25">
      <c r="U13428" s="104"/>
      <c r="AB13428" s="104"/>
      <c r="AC13428" s="104"/>
      <c r="AF13428" s="104"/>
      <c r="AG13428" s="104"/>
      <c r="AK13428" s="104"/>
      <c r="AL13428" s="104"/>
      <c r="AO13428" s="104"/>
      <c r="AP13428" s="104"/>
    </row>
    <row r="13429" spans="21:42" ht="15" customHeight="1" x14ac:dyDescent="0.25">
      <c r="U13429" s="104"/>
      <c r="AB13429" s="104"/>
      <c r="AC13429" s="104"/>
      <c r="AF13429" s="104"/>
      <c r="AG13429" s="104"/>
      <c r="AK13429" s="104"/>
      <c r="AL13429" s="104"/>
      <c r="AO13429" s="104"/>
      <c r="AP13429" s="104"/>
    </row>
    <row r="13430" spans="21:42" ht="15" customHeight="1" x14ac:dyDescent="0.25">
      <c r="U13430" s="104"/>
      <c r="AB13430" s="104"/>
      <c r="AC13430" s="104"/>
      <c r="AF13430" s="104"/>
      <c r="AG13430" s="104"/>
      <c r="AK13430" s="104"/>
      <c r="AL13430" s="104"/>
      <c r="AO13430" s="104"/>
      <c r="AP13430" s="104"/>
    </row>
    <row r="13431" spans="21:42" ht="15" customHeight="1" x14ac:dyDescent="0.25">
      <c r="U13431" s="104"/>
      <c r="AB13431" s="104"/>
      <c r="AC13431" s="104"/>
      <c r="AF13431" s="104"/>
      <c r="AG13431" s="104"/>
      <c r="AK13431" s="104"/>
      <c r="AL13431" s="104"/>
      <c r="AO13431" s="104"/>
      <c r="AP13431" s="104"/>
    </row>
    <row r="13432" spans="21:42" ht="15" customHeight="1" x14ac:dyDescent="0.25">
      <c r="U13432" s="104"/>
      <c r="AB13432" s="104"/>
      <c r="AC13432" s="104"/>
      <c r="AF13432" s="104"/>
      <c r="AG13432" s="104"/>
      <c r="AK13432" s="104"/>
      <c r="AL13432" s="104"/>
      <c r="AO13432" s="104"/>
      <c r="AP13432" s="104"/>
    </row>
    <row r="13433" spans="21:42" ht="15" customHeight="1" x14ac:dyDescent="0.25">
      <c r="U13433" s="104"/>
      <c r="AB13433" s="104"/>
      <c r="AC13433" s="104"/>
      <c r="AF13433" s="104"/>
      <c r="AG13433" s="104"/>
      <c r="AK13433" s="104"/>
      <c r="AL13433" s="104"/>
      <c r="AO13433" s="104"/>
      <c r="AP13433" s="104"/>
    </row>
    <row r="13434" spans="21:42" ht="15" customHeight="1" x14ac:dyDescent="0.25">
      <c r="U13434" s="104"/>
      <c r="AB13434" s="104"/>
      <c r="AC13434" s="104"/>
      <c r="AF13434" s="104"/>
      <c r="AG13434" s="104"/>
      <c r="AK13434" s="104"/>
      <c r="AL13434" s="104"/>
      <c r="AO13434" s="104"/>
      <c r="AP13434" s="104"/>
    </row>
    <row r="13435" spans="21:42" ht="15" customHeight="1" x14ac:dyDescent="0.25">
      <c r="U13435" s="104"/>
      <c r="AB13435" s="104"/>
      <c r="AC13435" s="104"/>
      <c r="AF13435" s="104"/>
      <c r="AG13435" s="104"/>
      <c r="AK13435" s="104"/>
      <c r="AL13435" s="104"/>
      <c r="AO13435" s="104"/>
      <c r="AP13435" s="104"/>
    </row>
    <row r="13436" spans="21:42" ht="15" customHeight="1" x14ac:dyDescent="0.25">
      <c r="U13436" s="104"/>
      <c r="AB13436" s="104"/>
      <c r="AC13436" s="104"/>
      <c r="AF13436" s="104"/>
      <c r="AG13436" s="104"/>
      <c r="AK13436" s="104"/>
      <c r="AL13436" s="104"/>
      <c r="AO13436" s="104"/>
      <c r="AP13436" s="104"/>
    </row>
    <row r="13437" spans="21:42" ht="15" customHeight="1" x14ac:dyDescent="0.25">
      <c r="U13437" s="104"/>
      <c r="AB13437" s="104"/>
      <c r="AC13437" s="104"/>
      <c r="AF13437" s="104"/>
      <c r="AG13437" s="104"/>
      <c r="AK13437" s="104"/>
      <c r="AL13437" s="104"/>
      <c r="AO13437" s="104"/>
      <c r="AP13437" s="104"/>
    </row>
    <row r="13438" spans="21:42" ht="15" customHeight="1" x14ac:dyDescent="0.25">
      <c r="U13438" s="104"/>
      <c r="AB13438" s="104"/>
      <c r="AC13438" s="104"/>
      <c r="AF13438" s="104"/>
      <c r="AG13438" s="104"/>
      <c r="AK13438" s="104"/>
      <c r="AL13438" s="104"/>
      <c r="AO13438" s="104"/>
      <c r="AP13438" s="104"/>
    </row>
    <row r="13439" spans="21:42" ht="15" customHeight="1" x14ac:dyDescent="0.25">
      <c r="U13439" s="104"/>
      <c r="AB13439" s="104"/>
      <c r="AC13439" s="104"/>
      <c r="AF13439" s="104"/>
      <c r="AG13439" s="104"/>
      <c r="AK13439" s="104"/>
      <c r="AL13439" s="104"/>
      <c r="AO13439" s="104"/>
      <c r="AP13439" s="104"/>
    </row>
    <row r="13440" spans="21:42" ht="15" customHeight="1" x14ac:dyDescent="0.25">
      <c r="U13440" s="104"/>
      <c r="AB13440" s="104"/>
      <c r="AC13440" s="104"/>
      <c r="AF13440" s="104"/>
      <c r="AG13440" s="104"/>
      <c r="AK13440" s="104"/>
      <c r="AL13440" s="104"/>
      <c r="AO13440" s="104"/>
      <c r="AP13440" s="104"/>
    </row>
    <row r="13441" spans="21:42" ht="15" customHeight="1" x14ac:dyDescent="0.25">
      <c r="U13441" s="104"/>
      <c r="AB13441" s="104"/>
      <c r="AC13441" s="104"/>
      <c r="AF13441" s="104"/>
      <c r="AG13441" s="104"/>
      <c r="AK13441" s="104"/>
      <c r="AL13441" s="104"/>
      <c r="AO13441" s="104"/>
      <c r="AP13441" s="104"/>
    </row>
    <row r="13442" spans="21:42" ht="15" customHeight="1" x14ac:dyDescent="0.25">
      <c r="U13442" s="104"/>
      <c r="AB13442" s="104"/>
      <c r="AC13442" s="104"/>
      <c r="AF13442" s="104"/>
      <c r="AG13442" s="104"/>
      <c r="AK13442" s="104"/>
      <c r="AL13442" s="104"/>
      <c r="AO13442" s="104"/>
      <c r="AP13442" s="104"/>
    </row>
    <row r="13443" spans="21:42" ht="15" customHeight="1" x14ac:dyDescent="0.25">
      <c r="U13443" s="104"/>
      <c r="AB13443" s="104"/>
      <c r="AC13443" s="104"/>
      <c r="AF13443" s="104"/>
      <c r="AG13443" s="104"/>
      <c r="AK13443" s="104"/>
      <c r="AL13443" s="104"/>
      <c r="AO13443" s="104"/>
      <c r="AP13443" s="104"/>
    </row>
    <row r="13444" spans="21:42" ht="15" customHeight="1" x14ac:dyDescent="0.25">
      <c r="U13444" s="104"/>
      <c r="AB13444" s="104"/>
      <c r="AC13444" s="104"/>
      <c r="AF13444" s="104"/>
      <c r="AG13444" s="104"/>
      <c r="AK13444" s="104"/>
      <c r="AL13444" s="104"/>
      <c r="AO13444" s="104"/>
      <c r="AP13444" s="104"/>
    </row>
    <row r="13445" spans="21:42" ht="15" customHeight="1" x14ac:dyDescent="0.25">
      <c r="U13445" s="104"/>
      <c r="AB13445" s="104"/>
      <c r="AC13445" s="104"/>
      <c r="AF13445" s="104"/>
      <c r="AG13445" s="104"/>
      <c r="AK13445" s="104"/>
      <c r="AL13445" s="104"/>
      <c r="AO13445" s="104"/>
      <c r="AP13445" s="104"/>
    </row>
    <row r="13446" spans="21:42" ht="15" customHeight="1" x14ac:dyDescent="0.25">
      <c r="U13446" s="104"/>
      <c r="AB13446" s="104"/>
      <c r="AC13446" s="104"/>
      <c r="AF13446" s="104"/>
      <c r="AG13446" s="104"/>
      <c r="AK13446" s="104"/>
      <c r="AL13446" s="104"/>
      <c r="AO13446" s="104"/>
      <c r="AP13446" s="104"/>
    </row>
    <row r="13447" spans="21:42" ht="15" customHeight="1" x14ac:dyDescent="0.25">
      <c r="U13447" s="104"/>
      <c r="AB13447" s="104"/>
      <c r="AC13447" s="104"/>
      <c r="AF13447" s="104"/>
      <c r="AG13447" s="104"/>
      <c r="AK13447" s="104"/>
      <c r="AL13447" s="104"/>
      <c r="AO13447" s="104"/>
      <c r="AP13447" s="104"/>
    </row>
    <row r="13448" spans="21:42" ht="15" customHeight="1" x14ac:dyDescent="0.25">
      <c r="U13448" s="104"/>
      <c r="AB13448" s="104"/>
      <c r="AC13448" s="104"/>
      <c r="AF13448" s="104"/>
      <c r="AG13448" s="104"/>
      <c r="AK13448" s="104"/>
      <c r="AL13448" s="104"/>
      <c r="AO13448" s="104"/>
      <c r="AP13448" s="104"/>
    </row>
    <row r="13449" spans="21:42" ht="15" customHeight="1" x14ac:dyDescent="0.25">
      <c r="U13449" s="104"/>
      <c r="AB13449" s="104"/>
      <c r="AC13449" s="104"/>
      <c r="AF13449" s="104"/>
      <c r="AG13449" s="104"/>
      <c r="AK13449" s="104"/>
      <c r="AL13449" s="104"/>
      <c r="AO13449" s="104"/>
      <c r="AP13449" s="104"/>
    </row>
    <row r="13450" spans="21:42" ht="15" customHeight="1" x14ac:dyDescent="0.25">
      <c r="U13450" s="104"/>
      <c r="AB13450" s="104"/>
      <c r="AC13450" s="104"/>
      <c r="AF13450" s="104"/>
      <c r="AG13450" s="104"/>
      <c r="AK13450" s="104"/>
      <c r="AL13450" s="104"/>
      <c r="AO13450" s="104"/>
      <c r="AP13450" s="104"/>
    </row>
    <row r="13451" spans="21:42" ht="15" customHeight="1" x14ac:dyDescent="0.25">
      <c r="U13451" s="104"/>
      <c r="AB13451" s="104"/>
      <c r="AC13451" s="104"/>
      <c r="AF13451" s="104"/>
      <c r="AG13451" s="104"/>
      <c r="AK13451" s="104"/>
      <c r="AL13451" s="104"/>
      <c r="AO13451" s="104"/>
      <c r="AP13451" s="104"/>
    </row>
    <row r="13452" spans="21:42" ht="15" customHeight="1" x14ac:dyDescent="0.25">
      <c r="U13452" s="104"/>
      <c r="AB13452" s="104"/>
      <c r="AC13452" s="104"/>
      <c r="AF13452" s="104"/>
      <c r="AG13452" s="104"/>
      <c r="AK13452" s="104"/>
      <c r="AL13452" s="104"/>
      <c r="AO13452" s="104"/>
      <c r="AP13452" s="104"/>
    </row>
    <row r="13453" spans="21:42" ht="15" customHeight="1" x14ac:dyDescent="0.25">
      <c r="U13453" s="104"/>
      <c r="AB13453" s="104"/>
      <c r="AC13453" s="104"/>
      <c r="AF13453" s="104"/>
      <c r="AG13453" s="104"/>
      <c r="AK13453" s="104"/>
      <c r="AL13453" s="104"/>
      <c r="AO13453" s="104"/>
      <c r="AP13453" s="104"/>
    </row>
    <row r="13454" spans="21:42" ht="15" customHeight="1" x14ac:dyDescent="0.25">
      <c r="U13454" s="104"/>
      <c r="AB13454" s="104"/>
      <c r="AC13454" s="104"/>
      <c r="AF13454" s="104"/>
      <c r="AG13454" s="104"/>
      <c r="AK13454" s="104"/>
      <c r="AL13454" s="104"/>
      <c r="AO13454" s="104"/>
      <c r="AP13454" s="104"/>
    </row>
    <row r="13455" spans="21:42" ht="15" customHeight="1" x14ac:dyDescent="0.25">
      <c r="U13455" s="104"/>
      <c r="AB13455" s="104"/>
      <c r="AC13455" s="104"/>
      <c r="AF13455" s="104"/>
      <c r="AG13455" s="104"/>
      <c r="AK13455" s="104"/>
      <c r="AL13455" s="104"/>
      <c r="AO13455" s="104"/>
      <c r="AP13455" s="104"/>
    </row>
    <row r="13456" spans="21:42" ht="15" customHeight="1" x14ac:dyDescent="0.25">
      <c r="U13456" s="104"/>
      <c r="AB13456" s="104"/>
      <c r="AC13456" s="104"/>
      <c r="AF13456" s="104"/>
      <c r="AG13456" s="104"/>
      <c r="AK13456" s="104"/>
      <c r="AL13456" s="104"/>
      <c r="AO13456" s="104"/>
      <c r="AP13456" s="104"/>
    </row>
    <row r="13457" spans="21:42" ht="15" customHeight="1" x14ac:dyDescent="0.25">
      <c r="U13457" s="104"/>
      <c r="AB13457" s="104"/>
      <c r="AC13457" s="104"/>
      <c r="AF13457" s="104"/>
      <c r="AG13457" s="104"/>
      <c r="AK13457" s="104"/>
      <c r="AL13457" s="104"/>
      <c r="AO13457" s="104"/>
      <c r="AP13457" s="104"/>
    </row>
    <row r="13458" spans="21:42" ht="15" customHeight="1" x14ac:dyDescent="0.25">
      <c r="U13458" s="104"/>
      <c r="AB13458" s="104"/>
      <c r="AC13458" s="104"/>
      <c r="AF13458" s="104"/>
      <c r="AG13458" s="104"/>
      <c r="AK13458" s="104"/>
      <c r="AL13458" s="104"/>
      <c r="AO13458" s="104"/>
      <c r="AP13458" s="104"/>
    </row>
    <row r="13459" spans="21:42" ht="15" customHeight="1" x14ac:dyDescent="0.25">
      <c r="U13459" s="104"/>
      <c r="AB13459" s="104"/>
      <c r="AC13459" s="104"/>
      <c r="AF13459" s="104"/>
      <c r="AG13459" s="104"/>
      <c r="AK13459" s="104"/>
      <c r="AL13459" s="104"/>
      <c r="AO13459" s="104"/>
      <c r="AP13459" s="104"/>
    </row>
    <row r="13460" spans="21:42" ht="15" customHeight="1" x14ac:dyDescent="0.25">
      <c r="U13460" s="104"/>
      <c r="AB13460" s="104"/>
      <c r="AC13460" s="104"/>
      <c r="AF13460" s="104"/>
      <c r="AG13460" s="104"/>
      <c r="AK13460" s="104"/>
      <c r="AL13460" s="104"/>
      <c r="AO13460" s="104"/>
      <c r="AP13460" s="104"/>
    </row>
    <row r="13461" spans="21:42" ht="15" customHeight="1" x14ac:dyDescent="0.25">
      <c r="U13461" s="104"/>
      <c r="AB13461" s="104"/>
      <c r="AC13461" s="104"/>
      <c r="AF13461" s="104"/>
      <c r="AG13461" s="104"/>
      <c r="AK13461" s="104"/>
      <c r="AL13461" s="104"/>
      <c r="AO13461" s="104"/>
      <c r="AP13461" s="104"/>
    </row>
    <row r="13462" spans="21:42" ht="15" customHeight="1" x14ac:dyDescent="0.25">
      <c r="U13462" s="104"/>
      <c r="AB13462" s="104"/>
      <c r="AC13462" s="104"/>
      <c r="AF13462" s="104"/>
      <c r="AG13462" s="104"/>
      <c r="AK13462" s="104"/>
      <c r="AL13462" s="104"/>
      <c r="AO13462" s="104"/>
      <c r="AP13462" s="104"/>
    </row>
    <row r="13463" spans="21:42" ht="15" customHeight="1" x14ac:dyDescent="0.25">
      <c r="U13463" s="104"/>
      <c r="AB13463" s="104"/>
      <c r="AC13463" s="104"/>
      <c r="AF13463" s="104"/>
      <c r="AG13463" s="104"/>
      <c r="AK13463" s="104"/>
      <c r="AL13463" s="104"/>
      <c r="AO13463" s="104"/>
      <c r="AP13463" s="104"/>
    </row>
    <row r="13464" spans="21:42" ht="15" customHeight="1" x14ac:dyDescent="0.25">
      <c r="U13464" s="104"/>
      <c r="AB13464" s="104"/>
      <c r="AC13464" s="104"/>
      <c r="AF13464" s="104"/>
      <c r="AG13464" s="104"/>
      <c r="AK13464" s="104"/>
      <c r="AL13464" s="104"/>
      <c r="AO13464" s="104"/>
      <c r="AP13464" s="104"/>
    </row>
    <row r="13465" spans="21:42" ht="15" customHeight="1" x14ac:dyDescent="0.25">
      <c r="U13465" s="104"/>
      <c r="AB13465" s="104"/>
      <c r="AC13465" s="104"/>
      <c r="AF13465" s="104"/>
      <c r="AG13465" s="104"/>
      <c r="AK13465" s="104"/>
      <c r="AL13465" s="104"/>
      <c r="AO13465" s="104"/>
      <c r="AP13465" s="104"/>
    </row>
    <row r="13466" spans="21:42" ht="15" customHeight="1" x14ac:dyDescent="0.25">
      <c r="U13466" s="104"/>
      <c r="AB13466" s="104"/>
      <c r="AC13466" s="104"/>
      <c r="AF13466" s="104"/>
      <c r="AG13466" s="104"/>
      <c r="AK13466" s="104"/>
      <c r="AL13466" s="104"/>
      <c r="AO13466" s="104"/>
      <c r="AP13466" s="104"/>
    </row>
    <row r="13467" spans="21:42" ht="15" customHeight="1" x14ac:dyDescent="0.25">
      <c r="U13467" s="104"/>
      <c r="AB13467" s="104"/>
      <c r="AC13467" s="104"/>
      <c r="AF13467" s="104"/>
      <c r="AG13467" s="104"/>
      <c r="AK13467" s="104"/>
      <c r="AL13467" s="104"/>
      <c r="AO13467" s="104"/>
      <c r="AP13467" s="104"/>
    </row>
    <row r="13468" spans="21:42" ht="15" customHeight="1" x14ac:dyDescent="0.25">
      <c r="U13468" s="104"/>
      <c r="AB13468" s="104"/>
      <c r="AC13468" s="104"/>
      <c r="AF13468" s="104"/>
      <c r="AG13468" s="104"/>
      <c r="AK13468" s="104"/>
      <c r="AL13468" s="104"/>
      <c r="AO13468" s="104"/>
      <c r="AP13468" s="104"/>
    </row>
    <row r="13469" spans="21:42" ht="15" customHeight="1" x14ac:dyDescent="0.25">
      <c r="U13469" s="104"/>
      <c r="AB13469" s="104"/>
      <c r="AC13469" s="104"/>
      <c r="AF13469" s="104"/>
      <c r="AG13469" s="104"/>
      <c r="AK13469" s="104"/>
      <c r="AL13469" s="104"/>
      <c r="AO13469" s="104"/>
      <c r="AP13469" s="104"/>
    </row>
    <row r="13470" spans="21:42" ht="15" customHeight="1" x14ac:dyDescent="0.25">
      <c r="U13470" s="104"/>
      <c r="AB13470" s="104"/>
      <c r="AC13470" s="104"/>
      <c r="AF13470" s="104"/>
      <c r="AG13470" s="104"/>
      <c r="AK13470" s="104"/>
      <c r="AL13470" s="104"/>
      <c r="AO13470" s="104"/>
      <c r="AP13470" s="104"/>
    </row>
    <row r="13471" spans="21:42" ht="15" customHeight="1" x14ac:dyDescent="0.25">
      <c r="U13471" s="104"/>
      <c r="AB13471" s="104"/>
      <c r="AC13471" s="104"/>
      <c r="AF13471" s="104"/>
      <c r="AG13471" s="104"/>
      <c r="AK13471" s="104"/>
      <c r="AL13471" s="104"/>
      <c r="AO13471" s="104"/>
      <c r="AP13471" s="104"/>
    </row>
    <row r="13472" spans="21:42" ht="15" customHeight="1" x14ac:dyDescent="0.25">
      <c r="U13472" s="104"/>
      <c r="AB13472" s="104"/>
      <c r="AC13472" s="104"/>
      <c r="AF13472" s="104"/>
      <c r="AG13472" s="104"/>
      <c r="AK13472" s="104"/>
      <c r="AL13472" s="104"/>
      <c r="AO13472" s="104"/>
      <c r="AP13472" s="104"/>
    </row>
    <row r="13473" spans="21:42" ht="15" customHeight="1" x14ac:dyDescent="0.25">
      <c r="U13473" s="104"/>
      <c r="AB13473" s="104"/>
      <c r="AC13473" s="104"/>
      <c r="AF13473" s="104"/>
      <c r="AG13473" s="104"/>
      <c r="AK13473" s="104"/>
      <c r="AL13473" s="104"/>
      <c r="AO13473" s="104"/>
      <c r="AP13473" s="104"/>
    </row>
    <row r="13474" spans="21:42" ht="15" customHeight="1" x14ac:dyDescent="0.25">
      <c r="U13474" s="104"/>
      <c r="AB13474" s="104"/>
      <c r="AC13474" s="104"/>
      <c r="AF13474" s="104"/>
      <c r="AG13474" s="104"/>
      <c r="AK13474" s="104"/>
      <c r="AL13474" s="104"/>
      <c r="AO13474" s="104"/>
      <c r="AP13474" s="104"/>
    </row>
    <row r="13475" spans="21:42" ht="15" customHeight="1" x14ac:dyDescent="0.25">
      <c r="U13475" s="104"/>
      <c r="AB13475" s="104"/>
      <c r="AC13475" s="104"/>
      <c r="AF13475" s="104"/>
      <c r="AG13475" s="104"/>
      <c r="AK13475" s="104"/>
      <c r="AL13475" s="104"/>
      <c r="AO13475" s="104"/>
      <c r="AP13475" s="104"/>
    </row>
    <row r="13476" spans="21:42" ht="15" customHeight="1" x14ac:dyDescent="0.25">
      <c r="U13476" s="104"/>
      <c r="AB13476" s="104"/>
      <c r="AC13476" s="104"/>
      <c r="AF13476" s="104"/>
      <c r="AG13476" s="104"/>
      <c r="AK13476" s="104"/>
      <c r="AL13476" s="104"/>
      <c r="AO13476" s="104"/>
      <c r="AP13476" s="104"/>
    </row>
    <row r="13477" spans="21:42" ht="15" customHeight="1" x14ac:dyDescent="0.25">
      <c r="U13477" s="104"/>
      <c r="AB13477" s="104"/>
      <c r="AC13477" s="104"/>
      <c r="AF13477" s="104"/>
      <c r="AG13477" s="104"/>
      <c r="AK13477" s="104"/>
      <c r="AL13477" s="104"/>
      <c r="AO13477" s="104"/>
      <c r="AP13477" s="104"/>
    </row>
    <row r="13478" spans="21:42" ht="15" customHeight="1" x14ac:dyDescent="0.25">
      <c r="U13478" s="104"/>
      <c r="AB13478" s="104"/>
      <c r="AC13478" s="104"/>
      <c r="AF13478" s="104"/>
      <c r="AG13478" s="104"/>
      <c r="AK13478" s="104"/>
      <c r="AL13478" s="104"/>
      <c r="AO13478" s="104"/>
      <c r="AP13478" s="104"/>
    </row>
    <row r="13479" spans="21:42" ht="15" customHeight="1" x14ac:dyDescent="0.25">
      <c r="U13479" s="104"/>
      <c r="AB13479" s="104"/>
      <c r="AC13479" s="104"/>
      <c r="AF13479" s="104"/>
      <c r="AG13479" s="104"/>
      <c r="AK13479" s="104"/>
      <c r="AL13479" s="104"/>
      <c r="AO13479" s="104"/>
      <c r="AP13479" s="104"/>
    </row>
    <row r="13480" spans="21:42" ht="15" customHeight="1" x14ac:dyDescent="0.25">
      <c r="U13480" s="104"/>
      <c r="AB13480" s="104"/>
      <c r="AC13480" s="104"/>
      <c r="AF13480" s="104"/>
      <c r="AG13480" s="104"/>
      <c r="AK13480" s="104"/>
      <c r="AL13480" s="104"/>
      <c r="AO13480" s="104"/>
      <c r="AP13480" s="104"/>
    </row>
    <row r="13481" spans="21:42" ht="15" customHeight="1" x14ac:dyDescent="0.25">
      <c r="U13481" s="104"/>
      <c r="AB13481" s="104"/>
      <c r="AC13481" s="104"/>
      <c r="AF13481" s="104"/>
      <c r="AG13481" s="104"/>
      <c r="AK13481" s="104"/>
      <c r="AL13481" s="104"/>
      <c r="AO13481" s="104"/>
      <c r="AP13481" s="104"/>
    </row>
    <row r="13482" spans="21:42" ht="15" customHeight="1" x14ac:dyDescent="0.25">
      <c r="U13482" s="104"/>
      <c r="AB13482" s="104"/>
      <c r="AC13482" s="104"/>
      <c r="AF13482" s="104"/>
      <c r="AG13482" s="104"/>
      <c r="AK13482" s="104"/>
      <c r="AL13482" s="104"/>
      <c r="AO13482" s="104"/>
      <c r="AP13482" s="104"/>
    </row>
    <row r="13483" spans="21:42" ht="15" customHeight="1" x14ac:dyDescent="0.25">
      <c r="U13483" s="104"/>
      <c r="AB13483" s="104"/>
      <c r="AC13483" s="104"/>
      <c r="AF13483" s="104"/>
      <c r="AG13483" s="104"/>
      <c r="AK13483" s="104"/>
      <c r="AL13483" s="104"/>
      <c r="AO13483" s="104"/>
      <c r="AP13483" s="104"/>
    </row>
    <row r="13484" spans="21:42" ht="15" customHeight="1" x14ac:dyDescent="0.25">
      <c r="U13484" s="104"/>
      <c r="AB13484" s="104"/>
      <c r="AC13484" s="104"/>
      <c r="AF13484" s="104"/>
      <c r="AG13484" s="104"/>
      <c r="AK13484" s="104"/>
      <c r="AL13484" s="104"/>
      <c r="AO13484" s="104"/>
      <c r="AP13484" s="104"/>
    </row>
    <row r="13485" spans="21:42" ht="15" customHeight="1" x14ac:dyDescent="0.25">
      <c r="U13485" s="104"/>
      <c r="AB13485" s="104"/>
      <c r="AC13485" s="104"/>
      <c r="AF13485" s="104"/>
      <c r="AG13485" s="104"/>
      <c r="AK13485" s="104"/>
      <c r="AL13485" s="104"/>
      <c r="AO13485" s="104"/>
      <c r="AP13485" s="104"/>
    </row>
    <row r="13486" spans="21:42" ht="15" customHeight="1" x14ac:dyDescent="0.25">
      <c r="U13486" s="104"/>
      <c r="AB13486" s="104"/>
      <c r="AC13486" s="104"/>
      <c r="AF13486" s="104"/>
      <c r="AG13486" s="104"/>
      <c r="AK13486" s="104"/>
      <c r="AL13486" s="104"/>
      <c r="AO13486" s="104"/>
      <c r="AP13486" s="104"/>
    </row>
    <row r="13487" spans="21:42" ht="15" customHeight="1" x14ac:dyDescent="0.25">
      <c r="U13487" s="104"/>
      <c r="AB13487" s="104"/>
      <c r="AC13487" s="104"/>
      <c r="AF13487" s="104"/>
      <c r="AG13487" s="104"/>
      <c r="AK13487" s="104"/>
      <c r="AL13487" s="104"/>
      <c r="AO13487" s="104"/>
      <c r="AP13487" s="104"/>
    </row>
    <row r="13488" spans="21:42" ht="15" customHeight="1" x14ac:dyDescent="0.25">
      <c r="U13488" s="104"/>
      <c r="AB13488" s="104"/>
      <c r="AC13488" s="104"/>
      <c r="AF13488" s="104"/>
      <c r="AG13488" s="104"/>
      <c r="AK13488" s="104"/>
      <c r="AL13488" s="104"/>
      <c r="AO13488" s="104"/>
      <c r="AP13488" s="104"/>
    </row>
    <row r="13489" spans="21:42" ht="15" customHeight="1" x14ac:dyDescent="0.25">
      <c r="U13489" s="104"/>
      <c r="AB13489" s="104"/>
      <c r="AC13489" s="104"/>
      <c r="AF13489" s="104"/>
      <c r="AG13489" s="104"/>
      <c r="AK13489" s="104"/>
      <c r="AL13489" s="104"/>
      <c r="AO13489" s="104"/>
      <c r="AP13489" s="104"/>
    </row>
    <row r="13490" spans="21:42" ht="15" customHeight="1" x14ac:dyDescent="0.25">
      <c r="U13490" s="104"/>
      <c r="AB13490" s="104"/>
      <c r="AC13490" s="104"/>
      <c r="AF13490" s="104"/>
      <c r="AG13490" s="104"/>
      <c r="AK13490" s="104"/>
      <c r="AL13490" s="104"/>
      <c r="AO13490" s="104"/>
      <c r="AP13490" s="104"/>
    </row>
    <row r="13491" spans="21:42" ht="15" customHeight="1" x14ac:dyDescent="0.25">
      <c r="U13491" s="104"/>
      <c r="AB13491" s="104"/>
      <c r="AC13491" s="104"/>
      <c r="AF13491" s="104"/>
      <c r="AG13491" s="104"/>
      <c r="AK13491" s="104"/>
      <c r="AL13491" s="104"/>
      <c r="AO13491" s="104"/>
      <c r="AP13491" s="104"/>
    </row>
    <row r="13492" spans="21:42" ht="15" customHeight="1" x14ac:dyDescent="0.25">
      <c r="U13492" s="104"/>
      <c r="AB13492" s="104"/>
      <c r="AC13492" s="104"/>
      <c r="AF13492" s="104"/>
      <c r="AG13492" s="104"/>
      <c r="AK13492" s="104"/>
      <c r="AL13492" s="104"/>
      <c r="AO13492" s="104"/>
      <c r="AP13492" s="104"/>
    </row>
    <row r="13493" spans="21:42" ht="15" customHeight="1" x14ac:dyDescent="0.25">
      <c r="U13493" s="104"/>
      <c r="AB13493" s="104"/>
      <c r="AC13493" s="104"/>
      <c r="AF13493" s="104"/>
      <c r="AG13493" s="104"/>
      <c r="AK13493" s="104"/>
      <c r="AL13493" s="104"/>
      <c r="AO13493" s="104"/>
      <c r="AP13493" s="104"/>
    </row>
    <row r="13494" spans="21:42" ht="15" customHeight="1" x14ac:dyDescent="0.25">
      <c r="U13494" s="104"/>
      <c r="AB13494" s="104"/>
      <c r="AC13494" s="104"/>
      <c r="AF13494" s="104"/>
      <c r="AG13494" s="104"/>
      <c r="AK13494" s="104"/>
      <c r="AL13494" s="104"/>
      <c r="AO13494" s="104"/>
      <c r="AP13494" s="104"/>
    </row>
    <row r="13495" spans="21:42" ht="15" customHeight="1" x14ac:dyDescent="0.25">
      <c r="U13495" s="104"/>
      <c r="AB13495" s="104"/>
      <c r="AC13495" s="104"/>
      <c r="AF13495" s="104"/>
      <c r="AG13495" s="104"/>
      <c r="AK13495" s="104"/>
      <c r="AL13495" s="104"/>
      <c r="AO13495" s="104"/>
      <c r="AP13495" s="104"/>
    </row>
    <row r="13496" spans="21:42" ht="15" customHeight="1" x14ac:dyDescent="0.25">
      <c r="U13496" s="104"/>
      <c r="AB13496" s="104"/>
      <c r="AC13496" s="104"/>
      <c r="AF13496" s="104"/>
      <c r="AG13496" s="104"/>
      <c r="AK13496" s="104"/>
      <c r="AL13496" s="104"/>
      <c r="AO13496" s="104"/>
      <c r="AP13496" s="104"/>
    </row>
    <row r="13497" spans="21:42" ht="15" customHeight="1" x14ac:dyDescent="0.25">
      <c r="U13497" s="104"/>
      <c r="AB13497" s="104"/>
      <c r="AC13497" s="104"/>
      <c r="AF13497" s="104"/>
      <c r="AG13497" s="104"/>
      <c r="AK13497" s="104"/>
      <c r="AL13497" s="104"/>
      <c r="AO13497" s="104"/>
      <c r="AP13497" s="104"/>
    </row>
    <row r="13498" spans="21:42" ht="15" customHeight="1" x14ac:dyDescent="0.25">
      <c r="U13498" s="104"/>
      <c r="AB13498" s="104"/>
      <c r="AC13498" s="104"/>
      <c r="AF13498" s="104"/>
      <c r="AG13498" s="104"/>
      <c r="AK13498" s="104"/>
      <c r="AL13498" s="104"/>
      <c r="AO13498" s="104"/>
      <c r="AP13498" s="104"/>
    </row>
    <row r="13499" spans="21:42" ht="15" customHeight="1" x14ac:dyDescent="0.25">
      <c r="U13499" s="104"/>
      <c r="AB13499" s="104"/>
      <c r="AC13499" s="104"/>
      <c r="AF13499" s="104"/>
      <c r="AG13499" s="104"/>
      <c r="AK13499" s="104"/>
      <c r="AL13499" s="104"/>
      <c r="AO13499" s="104"/>
      <c r="AP13499" s="104"/>
    </row>
    <row r="13500" spans="21:42" ht="15" customHeight="1" x14ac:dyDescent="0.25">
      <c r="U13500" s="104"/>
      <c r="AB13500" s="104"/>
      <c r="AC13500" s="104"/>
      <c r="AF13500" s="104"/>
      <c r="AG13500" s="104"/>
      <c r="AK13500" s="104"/>
      <c r="AL13500" s="104"/>
      <c r="AO13500" s="104"/>
      <c r="AP13500" s="104"/>
    </row>
    <row r="13501" spans="21:42" ht="15" customHeight="1" x14ac:dyDescent="0.25">
      <c r="U13501" s="104"/>
      <c r="AB13501" s="104"/>
      <c r="AC13501" s="104"/>
      <c r="AF13501" s="104"/>
      <c r="AG13501" s="104"/>
      <c r="AK13501" s="104"/>
      <c r="AL13501" s="104"/>
      <c r="AO13501" s="104"/>
      <c r="AP13501" s="104"/>
    </row>
    <row r="13502" spans="21:42" ht="15" customHeight="1" x14ac:dyDescent="0.25">
      <c r="U13502" s="104"/>
      <c r="AB13502" s="104"/>
      <c r="AC13502" s="104"/>
      <c r="AF13502" s="104"/>
      <c r="AG13502" s="104"/>
      <c r="AK13502" s="104"/>
      <c r="AL13502" s="104"/>
      <c r="AO13502" s="104"/>
      <c r="AP13502" s="104"/>
    </row>
    <row r="13503" spans="21:42" ht="15" customHeight="1" x14ac:dyDescent="0.25">
      <c r="U13503" s="104"/>
      <c r="AB13503" s="104"/>
      <c r="AC13503" s="104"/>
      <c r="AF13503" s="104"/>
      <c r="AG13503" s="104"/>
      <c r="AK13503" s="104"/>
      <c r="AL13503" s="104"/>
      <c r="AO13503" s="104"/>
      <c r="AP13503" s="104"/>
    </row>
    <row r="13504" spans="21:42" ht="15" customHeight="1" x14ac:dyDescent="0.25">
      <c r="U13504" s="104"/>
      <c r="AB13504" s="104"/>
      <c r="AC13504" s="104"/>
      <c r="AF13504" s="104"/>
      <c r="AG13504" s="104"/>
      <c r="AK13504" s="104"/>
      <c r="AL13504" s="104"/>
      <c r="AO13504" s="104"/>
      <c r="AP13504" s="104"/>
    </row>
    <row r="13505" spans="21:42" ht="15" customHeight="1" x14ac:dyDescent="0.25">
      <c r="U13505" s="104"/>
      <c r="AB13505" s="104"/>
      <c r="AC13505" s="104"/>
      <c r="AF13505" s="104"/>
      <c r="AG13505" s="104"/>
      <c r="AK13505" s="104"/>
      <c r="AL13505" s="104"/>
      <c r="AO13505" s="104"/>
      <c r="AP13505" s="104"/>
    </row>
    <row r="13506" spans="21:42" ht="15" customHeight="1" x14ac:dyDescent="0.25">
      <c r="U13506" s="104"/>
      <c r="AB13506" s="104"/>
      <c r="AC13506" s="104"/>
      <c r="AF13506" s="104"/>
      <c r="AG13506" s="104"/>
      <c r="AK13506" s="104"/>
      <c r="AL13506" s="104"/>
      <c r="AO13506" s="104"/>
      <c r="AP13506" s="104"/>
    </row>
    <row r="13507" spans="21:42" ht="15" customHeight="1" x14ac:dyDescent="0.25">
      <c r="U13507" s="104"/>
      <c r="AB13507" s="104"/>
      <c r="AC13507" s="104"/>
      <c r="AF13507" s="104"/>
      <c r="AG13507" s="104"/>
      <c r="AK13507" s="104"/>
      <c r="AL13507" s="104"/>
      <c r="AO13507" s="104"/>
      <c r="AP13507" s="104"/>
    </row>
    <row r="13508" spans="21:42" ht="15" customHeight="1" x14ac:dyDescent="0.25">
      <c r="U13508" s="104"/>
      <c r="AB13508" s="104"/>
      <c r="AC13508" s="104"/>
      <c r="AF13508" s="104"/>
      <c r="AG13508" s="104"/>
      <c r="AK13508" s="104"/>
      <c r="AL13508" s="104"/>
      <c r="AO13508" s="104"/>
      <c r="AP13508" s="104"/>
    </row>
    <row r="13509" spans="21:42" ht="15" customHeight="1" x14ac:dyDescent="0.25">
      <c r="U13509" s="104"/>
      <c r="AB13509" s="104"/>
      <c r="AC13509" s="104"/>
      <c r="AF13509" s="104"/>
      <c r="AG13509" s="104"/>
      <c r="AK13509" s="104"/>
      <c r="AL13509" s="104"/>
      <c r="AO13509" s="104"/>
      <c r="AP13509" s="104"/>
    </row>
    <row r="13510" spans="21:42" ht="15" customHeight="1" x14ac:dyDescent="0.25">
      <c r="U13510" s="104"/>
      <c r="AB13510" s="104"/>
      <c r="AC13510" s="104"/>
      <c r="AF13510" s="104"/>
      <c r="AG13510" s="104"/>
      <c r="AK13510" s="104"/>
      <c r="AL13510" s="104"/>
      <c r="AO13510" s="104"/>
      <c r="AP13510" s="104"/>
    </row>
    <row r="13511" spans="21:42" ht="15" customHeight="1" x14ac:dyDescent="0.25">
      <c r="U13511" s="104"/>
      <c r="AB13511" s="104"/>
      <c r="AC13511" s="104"/>
      <c r="AF13511" s="104"/>
      <c r="AG13511" s="104"/>
      <c r="AK13511" s="104"/>
      <c r="AL13511" s="104"/>
      <c r="AO13511" s="104"/>
      <c r="AP13511" s="104"/>
    </row>
    <row r="13512" spans="21:42" ht="15" customHeight="1" x14ac:dyDescent="0.25">
      <c r="U13512" s="104"/>
      <c r="AB13512" s="104"/>
      <c r="AC13512" s="104"/>
      <c r="AF13512" s="104"/>
      <c r="AG13512" s="104"/>
      <c r="AK13512" s="104"/>
      <c r="AL13512" s="104"/>
      <c r="AO13512" s="104"/>
      <c r="AP13512" s="104"/>
    </row>
    <row r="13513" spans="21:42" ht="15" customHeight="1" x14ac:dyDescent="0.25">
      <c r="U13513" s="104"/>
      <c r="AB13513" s="104"/>
      <c r="AC13513" s="104"/>
      <c r="AF13513" s="104"/>
      <c r="AG13513" s="104"/>
      <c r="AK13513" s="104"/>
      <c r="AL13513" s="104"/>
      <c r="AO13513" s="104"/>
      <c r="AP13513" s="104"/>
    </row>
    <row r="13514" spans="21:42" ht="15" customHeight="1" x14ac:dyDescent="0.25">
      <c r="U13514" s="104"/>
      <c r="AB13514" s="104"/>
      <c r="AC13514" s="104"/>
      <c r="AF13514" s="104"/>
      <c r="AG13514" s="104"/>
      <c r="AK13514" s="104"/>
      <c r="AL13514" s="104"/>
      <c r="AO13514" s="104"/>
      <c r="AP13514" s="104"/>
    </row>
    <row r="13515" spans="21:42" ht="15" customHeight="1" x14ac:dyDescent="0.25">
      <c r="U13515" s="104"/>
      <c r="AB13515" s="104"/>
      <c r="AC13515" s="104"/>
      <c r="AF13515" s="104"/>
      <c r="AG13515" s="104"/>
      <c r="AK13515" s="104"/>
      <c r="AL13515" s="104"/>
      <c r="AO13515" s="104"/>
      <c r="AP13515" s="104"/>
    </row>
    <row r="13516" spans="21:42" ht="15" customHeight="1" x14ac:dyDescent="0.25">
      <c r="U13516" s="104"/>
      <c r="AB13516" s="104"/>
      <c r="AC13516" s="104"/>
      <c r="AF13516" s="104"/>
      <c r="AG13516" s="104"/>
      <c r="AK13516" s="104"/>
      <c r="AL13516" s="104"/>
      <c r="AO13516" s="104"/>
      <c r="AP13516" s="104"/>
    </row>
    <row r="13517" spans="21:42" ht="15" customHeight="1" x14ac:dyDescent="0.25">
      <c r="U13517" s="104"/>
      <c r="AB13517" s="104"/>
      <c r="AC13517" s="104"/>
      <c r="AF13517" s="104"/>
      <c r="AG13517" s="104"/>
      <c r="AK13517" s="104"/>
      <c r="AL13517" s="104"/>
      <c r="AO13517" s="104"/>
      <c r="AP13517" s="104"/>
    </row>
    <row r="13518" spans="21:42" ht="15" customHeight="1" x14ac:dyDescent="0.25">
      <c r="U13518" s="104"/>
      <c r="AB13518" s="104"/>
      <c r="AC13518" s="104"/>
      <c r="AF13518" s="104"/>
      <c r="AG13518" s="104"/>
      <c r="AK13518" s="104"/>
      <c r="AL13518" s="104"/>
      <c r="AO13518" s="104"/>
      <c r="AP13518" s="104"/>
    </row>
    <row r="13519" spans="21:42" ht="15" customHeight="1" x14ac:dyDescent="0.25">
      <c r="U13519" s="104"/>
      <c r="AB13519" s="104"/>
      <c r="AC13519" s="104"/>
      <c r="AF13519" s="104"/>
      <c r="AG13519" s="104"/>
      <c r="AK13519" s="104"/>
      <c r="AL13519" s="104"/>
      <c r="AO13519" s="104"/>
      <c r="AP13519" s="104"/>
    </row>
    <row r="13520" spans="21:42" ht="15" customHeight="1" x14ac:dyDescent="0.25">
      <c r="U13520" s="104"/>
      <c r="AB13520" s="104"/>
      <c r="AC13520" s="104"/>
      <c r="AF13520" s="104"/>
      <c r="AG13520" s="104"/>
      <c r="AK13520" s="104"/>
      <c r="AL13520" s="104"/>
      <c r="AO13520" s="104"/>
      <c r="AP13520" s="104"/>
    </row>
    <row r="13521" spans="21:42" ht="15" customHeight="1" x14ac:dyDescent="0.25">
      <c r="U13521" s="104"/>
      <c r="AB13521" s="104"/>
      <c r="AC13521" s="104"/>
      <c r="AF13521" s="104"/>
      <c r="AG13521" s="104"/>
      <c r="AK13521" s="104"/>
      <c r="AL13521" s="104"/>
      <c r="AO13521" s="104"/>
      <c r="AP13521" s="104"/>
    </row>
    <row r="13522" spans="21:42" ht="15" customHeight="1" x14ac:dyDescent="0.25">
      <c r="U13522" s="104"/>
      <c r="AB13522" s="104"/>
      <c r="AC13522" s="104"/>
      <c r="AF13522" s="104"/>
      <c r="AG13522" s="104"/>
      <c r="AK13522" s="104"/>
      <c r="AL13522" s="104"/>
      <c r="AO13522" s="104"/>
      <c r="AP13522" s="104"/>
    </row>
    <row r="13523" spans="21:42" ht="15" customHeight="1" x14ac:dyDescent="0.25">
      <c r="U13523" s="104"/>
      <c r="AB13523" s="104"/>
      <c r="AC13523" s="104"/>
      <c r="AF13523" s="104"/>
      <c r="AG13523" s="104"/>
      <c r="AK13523" s="104"/>
      <c r="AL13523" s="104"/>
      <c r="AO13523" s="104"/>
      <c r="AP13523" s="104"/>
    </row>
    <row r="13524" spans="21:42" ht="15" customHeight="1" x14ac:dyDescent="0.25">
      <c r="U13524" s="104"/>
      <c r="AB13524" s="104"/>
      <c r="AC13524" s="104"/>
      <c r="AF13524" s="104"/>
      <c r="AG13524" s="104"/>
      <c r="AK13524" s="104"/>
      <c r="AL13524" s="104"/>
      <c r="AO13524" s="104"/>
      <c r="AP13524" s="104"/>
    </row>
    <row r="13525" spans="21:42" ht="15" customHeight="1" x14ac:dyDescent="0.25">
      <c r="U13525" s="104"/>
      <c r="AB13525" s="104"/>
      <c r="AC13525" s="104"/>
      <c r="AF13525" s="104"/>
      <c r="AG13525" s="104"/>
      <c r="AK13525" s="104"/>
      <c r="AL13525" s="104"/>
      <c r="AO13525" s="104"/>
      <c r="AP13525" s="104"/>
    </row>
    <row r="13526" spans="21:42" ht="15" customHeight="1" x14ac:dyDescent="0.25">
      <c r="U13526" s="104"/>
      <c r="AB13526" s="104"/>
      <c r="AC13526" s="104"/>
      <c r="AF13526" s="104"/>
      <c r="AG13526" s="104"/>
      <c r="AK13526" s="104"/>
      <c r="AL13526" s="104"/>
      <c r="AO13526" s="104"/>
      <c r="AP13526" s="104"/>
    </row>
    <row r="13527" spans="21:42" ht="15" customHeight="1" x14ac:dyDescent="0.25">
      <c r="U13527" s="104"/>
      <c r="AB13527" s="104"/>
      <c r="AC13527" s="104"/>
      <c r="AF13527" s="104"/>
      <c r="AG13527" s="104"/>
      <c r="AK13527" s="104"/>
      <c r="AL13527" s="104"/>
      <c r="AO13527" s="104"/>
      <c r="AP13527" s="104"/>
    </row>
    <row r="13528" spans="21:42" ht="15" customHeight="1" x14ac:dyDescent="0.25">
      <c r="U13528" s="104"/>
      <c r="AB13528" s="104"/>
      <c r="AC13528" s="104"/>
      <c r="AF13528" s="104"/>
      <c r="AG13528" s="104"/>
      <c r="AK13528" s="104"/>
      <c r="AL13528" s="104"/>
      <c r="AO13528" s="104"/>
      <c r="AP13528" s="104"/>
    </row>
    <row r="13529" spans="21:42" ht="15" customHeight="1" x14ac:dyDescent="0.25">
      <c r="U13529" s="104"/>
      <c r="AB13529" s="104"/>
      <c r="AC13529" s="104"/>
      <c r="AF13529" s="104"/>
      <c r="AG13529" s="104"/>
      <c r="AK13529" s="104"/>
      <c r="AL13529" s="104"/>
      <c r="AO13529" s="104"/>
      <c r="AP13529" s="104"/>
    </row>
    <row r="13530" spans="21:42" ht="15" customHeight="1" x14ac:dyDescent="0.25">
      <c r="U13530" s="104"/>
      <c r="AB13530" s="104"/>
      <c r="AC13530" s="104"/>
      <c r="AF13530" s="104"/>
      <c r="AG13530" s="104"/>
      <c r="AK13530" s="104"/>
      <c r="AL13530" s="104"/>
      <c r="AO13530" s="104"/>
      <c r="AP13530" s="104"/>
    </row>
    <row r="13531" spans="21:42" ht="15" customHeight="1" x14ac:dyDescent="0.25">
      <c r="U13531" s="104"/>
      <c r="AB13531" s="104"/>
      <c r="AC13531" s="104"/>
      <c r="AF13531" s="104"/>
      <c r="AG13531" s="104"/>
      <c r="AK13531" s="104"/>
      <c r="AL13531" s="104"/>
      <c r="AO13531" s="104"/>
      <c r="AP13531" s="104"/>
    </row>
    <row r="13532" spans="21:42" ht="15" customHeight="1" x14ac:dyDescent="0.25">
      <c r="U13532" s="104"/>
      <c r="AB13532" s="104"/>
      <c r="AC13532" s="104"/>
      <c r="AF13532" s="104"/>
      <c r="AG13532" s="104"/>
      <c r="AK13532" s="104"/>
      <c r="AL13532" s="104"/>
      <c r="AO13532" s="104"/>
      <c r="AP13532" s="104"/>
    </row>
    <row r="13533" spans="21:42" ht="15" customHeight="1" x14ac:dyDescent="0.25">
      <c r="U13533" s="104"/>
      <c r="AB13533" s="104"/>
      <c r="AC13533" s="104"/>
      <c r="AF13533" s="104"/>
      <c r="AG13533" s="104"/>
      <c r="AK13533" s="104"/>
      <c r="AL13533" s="104"/>
      <c r="AO13533" s="104"/>
      <c r="AP13533" s="104"/>
    </row>
    <row r="13534" spans="21:42" ht="15" customHeight="1" x14ac:dyDescent="0.25">
      <c r="U13534" s="104"/>
      <c r="AB13534" s="104"/>
      <c r="AC13534" s="104"/>
      <c r="AF13534" s="104"/>
      <c r="AG13534" s="104"/>
      <c r="AK13534" s="104"/>
      <c r="AL13534" s="104"/>
      <c r="AO13534" s="104"/>
      <c r="AP13534" s="104"/>
    </row>
    <row r="13535" spans="21:42" ht="15" customHeight="1" x14ac:dyDescent="0.25">
      <c r="U13535" s="104"/>
      <c r="AB13535" s="104"/>
      <c r="AC13535" s="104"/>
      <c r="AF13535" s="104"/>
      <c r="AG13535" s="104"/>
      <c r="AK13535" s="104"/>
      <c r="AL13535" s="104"/>
      <c r="AO13535" s="104"/>
      <c r="AP13535" s="104"/>
    </row>
    <row r="13536" spans="21:42" ht="15" customHeight="1" x14ac:dyDescent="0.25">
      <c r="U13536" s="104"/>
      <c r="AB13536" s="104"/>
      <c r="AC13536" s="104"/>
      <c r="AF13536" s="104"/>
      <c r="AG13536" s="104"/>
      <c r="AK13536" s="104"/>
      <c r="AL13536" s="104"/>
      <c r="AO13536" s="104"/>
      <c r="AP13536" s="104"/>
    </row>
    <row r="13537" spans="21:42" ht="15" customHeight="1" x14ac:dyDescent="0.25">
      <c r="U13537" s="104"/>
      <c r="AB13537" s="104"/>
      <c r="AC13537" s="104"/>
      <c r="AF13537" s="104"/>
      <c r="AG13537" s="104"/>
      <c r="AK13537" s="104"/>
      <c r="AL13537" s="104"/>
      <c r="AO13537" s="104"/>
      <c r="AP13537" s="104"/>
    </row>
    <row r="13538" spans="21:42" ht="15" customHeight="1" x14ac:dyDescent="0.25">
      <c r="U13538" s="104"/>
      <c r="AB13538" s="104"/>
      <c r="AC13538" s="104"/>
      <c r="AF13538" s="104"/>
      <c r="AG13538" s="104"/>
      <c r="AK13538" s="104"/>
      <c r="AL13538" s="104"/>
      <c r="AO13538" s="104"/>
      <c r="AP13538" s="104"/>
    </row>
    <row r="13539" spans="21:42" ht="15" customHeight="1" x14ac:dyDescent="0.25">
      <c r="U13539" s="104"/>
      <c r="AB13539" s="104"/>
      <c r="AC13539" s="104"/>
      <c r="AF13539" s="104"/>
      <c r="AG13539" s="104"/>
      <c r="AK13539" s="104"/>
      <c r="AL13539" s="104"/>
      <c r="AO13539" s="104"/>
      <c r="AP13539" s="104"/>
    </row>
    <row r="13540" spans="21:42" ht="15" customHeight="1" x14ac:dyDescent="0.25">
      <c r="U13540" s="104"/>
      <c r="AB13540" s="104"/>
      <c r="AC13540" s="104"/>
      <c r="AF13540" s="104"/>
      <c r="AG13540" s="104"/>
      <c r="AK13540" s="104"/>
      <c r="AL13540" s="104"/>
      <c r="AO13540" s="104"/>
      <c r="AP13540" s="104"/>
    </row>
    <row r="13541" spans="21:42" ht="15" customHeight="1" x14ac:dyDescent="0.25">
      <c r="U13541" s="104"/>
      <c r="AB13541" s="104"/>
      <c r="AC13541" s="104"/>
      <c r="AF13541" s="104"/>
      <c r="AG13541" s="104"/>
      <c r="AK13541" s="104"/>
      <c r="AL13541" s="104"/>
      <c r="AO13541" s="104"/>
      <c r="AP13541" s="104"/>
    </row>
    <row r="13542" spans="21:42" ht="15" customHeight="1" x14ac:dyDescent="0.25">
      <c r="U13542" s="104"/>
      <c r="AB13542" s="104"/>
      <c r="AC13542" s="104"/>
      <c r="AF13542" s="104"/>
      <c r="AG13542" s="104"/>
      <c r="AK13542" s="104"/>
      <c r="AL13542" s="104"/>
      <c r="AO13542" s="104"/>
      <c r="AP13542" s="104"/>
    </row>
    <row r="13543" spans="21:42" ht="15" customHeight="1" x14ac:dyDescent="0.25">
      <c r="U13543" s="104"/>
      <c r="AB13543" s="104"/>
      <c r="AC13543" s="104"/>
      <c r="AF13543" s="104"/>
      <c r="AG13543" s="104"/>
      <c r="AK13543" s="104"/>
      <c r="AL13543" s="104"/>
      <c r="AO13543" s="104"/>
      <c r="AP13543" s="104"/>
    </row>
    <row r="13544" spans="21:42" ht="15" customHeight="1" x14ac:dyDescent="0.25">
      <c r="U13544" s="104"/>
      <c r="AB13544" s="104"/>
      <c r="AC13544" s="104"/>
      <c r="AF13544" s="104"/>
      <c r="AG13544" s="104"/>
      <c r="AK13544" s="104"/>
      <c r="AL13544" s="104"/>
      <c r="AO13544" s="104"/>
      <c r="AP13544" s="104"/>
    </row>
    <row r="13545" spans="21:42" ht="15" customHeight="1" x14ac:dyDescent="0.25">
      <c r="U13545" s="104"/>
      <c r="AB13545" s="104"/>
      <c r="AC13545" s="104"/>
      <c r="AF13545" s="104"/>
      <c r="AG13545" s="104"/>
      <c r="AK13545" s="104"/>
      <c r="AL13545" s="104"/>
      <c r="AO13545" s="104"/>
      <c r="AP13545" s="104"/>
    </row>
    <row r="13546" spans="21:42" ht="15" customHeight="1" x14ac:dyDescent="0.25">
      <c r="U13546" s="104"/>
      <c r="AB13546" s="104"/>
      <c r="AC13546" s="104"/>
      <c r="AF13546" s="104"/>
      <c r="AG13546" s="104"/>
      <c r="AK13546" s="104"/>
      <c r="AL13546" s="104"/>
      <c r="AO13546" s="104"/>
      <c r="AP13546" s="104"/>
    </row>
    <row r="13547" spans="21:42" ht="15" customHeight="1" x14ac:dyDescent="0.25">
      <c r="U13547" s="104"/>
      <c r="AB13547" s="104"/>
      <c r="AC13547" s="104"/>
      <c r="AF13547" s="104"/>
      <c r="AG13547" s="104"/>
      <c r="AK13547" s="104"/>
      <c r="AL13547" s="104"/>
      <c r="AO13547" s="104"/>
      <c r="AP13547" s="104"/>
    </row>
    <row r="13548" spans="21:42" ht="15" customHeight="1" x14ac:dyDescent="0.25">
      <c r="U13548" s="104"/>
      <c r="AB13548" s="104"/>
      <c r="AC13548" s="104"/>
      <c r="AF13548" s="104"/>
      <c r="AG13548" s="104"/>
      <c r="AK13548" s="104"/>
      <c r="AL13548" s="104"/>
      <c r="AO13548" s="104"/>
      <c r="AP13548" s="104"/>
    </row>
    <row r="13549" spans="21:42" ht="15" customHeight="1" x14ac:dyDescent="0.25">
      <c r="U13549" s="104"/>
      <c r="AB13549" s="104"/>
      <c r="AC13549" s="104"/>
      <c r="AF13549" s="104"/>
      <c r="AG13549" s="104"/>
      <c r="AK13549" s="104"/>
      <c r="AL13549" s="104"/>
      <c r="AO13549" s="104"/>
      <c r="AP13549" s="104"/>
    </row>
    <row r="13550" spans="21:42" ht="15" customHeight="1" x14ac:dyDescent="0.25">
      <c r="U13550" s="104"/>
      <c r="AB13550" s="104"/>
      <c r="AC13550" s="104"/>
      <c r="AF13550" s="104"/>
      <c r="AG13550" s="104"/>
      <c r="AK13550" s="104"/>
      <c r="AL13550" s="104"/>
      <c r="AO13550" s="104"/>
      <c r="AP13550" s="104"/>
    </row>
    <row r="13551" spans="21:42" ht="15" customHeight="1" x14ac:dyDescent="0.25">
      <c r="U13551" s="104"/>
      <c r="AB13551" s="104"/>
      <c r="AC13551" s="104"/>
      <c r="AF13551" s="104"/>
      <c r="AG13551" s="104"/>
      <c r="AK13551" s="104"/>
      <c r="AL13551" s="104"/>
      <c r="AO13551" s="104"/>
      <c r="AP13551" s="104"/>
    </row>
    <row r="13552" spans="21:42" ht="15" customHeight="1" x14ac:dyDescent="0.25">
      <c r="U13552" s="104"/>
      <c r="AB13552" s="104"/>
      <c r="AC13552" s="104"/>
      <c r="AF13552" s="104"/>
      <c r="AG13552" s="104"/>
      <c r="AK13552" s="104"/>
      <c r="AL13552" s="104"/>
      <c r="AO13552" s="104"/>
      <c r="AP13552" s="104"/>
    </row>
    <row r="13553" spans="21:42" ht="15" customHeight="1" x14ac:dyDescent="0.25">
      <c r="U13553" s="104"/>
      <c r="AB13553" s="104"/>
      <c r="AC13553" s="104"/>
      <c r="AF13553" s="104"/>
      <c r="AG13553" s="104"/>
      <c r="AK13553" s="104"/>
      <c r="AL13553" s="104"/>
      <c r="AO13553" s="104"/>
      <c r="AP13553" s="104"/>
    </row>
    <row r="13554" spans="21:42" ht="15" customHeight="1" x14ac:dyDescent="0.25">
      <c r="U13554" s="104"/>
      <c r="AB13554" s="104"/>
      <c r="AC13554" s="104"/>
      <c r="AF13554" s="104"/>
      <c r="AG13554" s="104"/>
      <c r="AK13554" s="104"/>
      <c r="AL13554" s="104"/>
      <c r="AO13554" s="104"/>
      <c r="AP13554" s="104"/>
    </row>
    <row r="13555" spans="21:42" ht="15" customHeight="1" x14ac:dyDescent="0.25">
      <c r="U13555" s="104"/>
      <c r="AB13555" s="104"/>
      <c r="AC13555" s="104"/>
      <c r="AF13555" s="104"/>
      <c r="AG13555" s="104"/>
      <c r="AK13555" s="104"/>
      <c r="AL13555" s="104"/>
      <c r="AO13555" s="104"/>
      <c r="AP13555" s="104"/>
    </row>
    <row r="13556" spans="21:42" ht="15" customHeight="1" x14ac:dyDescent="0.25">
      <c r="U13556" s="104"/>
      <c r="AB13556" s="104"/>
      <c r="AC13556" s="104"/>
      <c r="AF13556" s="104"/>
      <c r="AG13556" s="104"/>
      <c r="AK13556" s="104"/>
      <c r="AL13556" s="104"/>
      <c r="AO13556" s="104"/>
      <c r="AP13556" s="104"/>
    </row>
    <row r="13557" spans="21:42" ht="15" customHeight="1" x14ac:dyDescent="0.25">
      <c r="U13557" s="104"/>
      <c r="AB13557" s="104"/>
      <c r="AC13557" s="104"/>
      <c r="AF13557" s="104"/>
      <c r="AG13557" s="104"/>
      <c r="AK13557" s="104"/>
      <c r="AL13557" s="104"/>
      <c r="AO13557" s="104"/>
      <c r="AP13557" s="104"/>
    </row>
    <row r="13558" spans="21:42" ht="15" customHeight="1" x14ac:dyDescent="0.25">
      <c r="U13558" s="104"/>
      <c r="AB13558" s="104"/>
      <c r="AC13558" s="104"/>
      <c r="AF13558" s="104"/>
      <c r="AG13558" s="104"/>
      <c r="AK13558" s="104"/>
      <c r="AL13558" s="104"/>
      <c r="AO13558" s="104"/>
      <c r="AP13558" s="104"/>
    </row>
    <row r="13559" spans="21:42" ht="15" customHeight="1" x14ac:dyDescent="0.25">
      <c r="U13559" s="104"/>
      <c r="AB13559" s="104"/>
      <c r="AC13559" s="104"/>
      <c r="AF13559" s="104"/>
      <c r="AG13559" s="104"/>
      <c r="AK13559" s="104"/>
      <c r="AL13559" s="104"/>
      <c r="AO13559" s="104"/>
      <c r="AP13559" s="104"/>
    </row>
    <row r="13560" spans="21:42" ht="15" customHeight="1" x14ac:dyDescent="0.25">
      <c r="U13560" s="104"/>
      <c r="AB13560" s="104"/>
      <c r="AC13560" s="104"/>
      <c r="AF13560" s="104"/>
      <c r="AG13560" s="104"/>
      <c r="AK13560" s="104"/>
      <c r="AL13560" s="104"/>
      <c r="AO13560" s="104"/>
      <c r="AP13560" s="104"/>
    </row>
    <row r="13561" spans="21:42" ht="15" customHeight="1" x14ac:dyDescent="0.25">
      <c r="U13561" s="104"/>
      <c r="AB13561" s="104"/>
      <c r="AC13561" s="104"/>
      <c r="AF13561" s="104"/>
      <c r="AG13561" s="104"/>
      <c r="AK13561" s="104"/>
      <c r="AL13561" s="104"/>
      <c r="AO13561" s="104"/>
      <c r="AP13561" s="104"/>
    </row>
    <row r="13562" spans="21:42" ht="15" customHeight="1" x14ac:dyDescent="0.25">
      <c r="U13562" s="104"/>
      <c r="AB13562" s="104"/>
      <c r="AC13562" s="104"/>
      <c r="AF13562" s="104"/>
      <c r="AG13562" s="104"/>
      <c r="AK13562" s="104"/>
      <c r="AL13562" s="104"/>
      <c r="AO13562" s="104"/>
      <c r="AP13562" s="104"/>
    </row>
    <row r="13563" spans="21:42" ht="15" customHeight="1" x14ac:dyDescent="0.25">
      <c r="U13563" s="104"/>
      <c r="AB13563" s="104"/>
      <c r="AC13563" s="104"/>
      <c r="AF13563" s="104"/>
      <c r="AG13563" s="104"/>
      <c r="AK13563" s="104"/>
      <c r="AL13563" s="104"/>
      <c r="AO13563" s="104"/>
      <c r="AP13563" s="104"/>
    </row>
    <row r="13564" spans="21:42" ht="15" customHeight="1" x14ac:dyDescent="0.25">
      <c r="U13564" s="104"/>
      <c r="AB13564" s="104"/>
      <c r="AC13564" s="104"/>
      <c r="AF13564" s="104"/>
      <c r="AG13564" s="104"/>
      <c r="AK13564" s="104"/>
      <c r="AL13564" s="104"/>
      <c r="AO13564" s="104"/>
      <c r="AP13564" s="104"/>
    </row>
    <row r="13565" spans="21:42" ht="15" customHeight="1" x14ac:dyDescent="0.25">
      <c r="U13565" s="104"/>
      <c r="AB13565" s="104"/>
      <c r="AC13565" s="104"/>
      <c r="AF13565" s="104"/>
      <c r="AG13565" s="104"/>
      <c r="AK13565" s="104"/>
      <c r="AL13565" s="104"/>
      <c r="AO13565" s="104"/>
      <c r="AP13565" s="104"/>
    </row>
    <row r="13566" spans="21:42" ht="15" customHeight="1" x14ac:dyDescent="0.25">
      <c r="U13566" s="104"/>
      <c r="AB13566" s="104"/>
      <c r="AC13566" s="104"/>
      <c r="AF13566" s="104"/>
      <c r="AG13566" s="104"/>
      <c r="AK13566" s="104"/>
      <c r="AL13566" s="104"/>
      <c r="AO13566" s="104"/>
      <c r="AP13566" s="104"/>
    </row>
    <row r="13567" spans="21:42" ht="15" customHeight="1" x14ac:dyDescent="0.25">
      <c r="U13567" s="104"/>
      <c r="AB13567" s="104"/>
      <c r="AC13567" s="104"/>
      <c r="AF13567" s="104"/>
      <c r="AG13567" s="104"/>
      <c r="AK13567" s="104"/>
      <c r="AL13567" s="104"/>
      <c r="AO13567" s="104"/>
      <c r="AP13567" s="104"/>
    </row>
    <row r="13568" spans="21:42" ht="15" customHeight="1" x14ac:dyDescent="0.25">
      <c r="U13568" s="104"/>
      <c r="AB13568" s="104"/>
      <c r="AC13568" s="104"/>
      <c r="AF13568" s="104"/>
      <c r="AG13568" s="104"/>
      <c r="AK13568" s="104"/>
      <c r="AL13568" s="104"/>
      <c r="AO13568" s="104"/>
      <c r="AP13568" s="104"/>
    </row>
    <row r="13569" spans="21:42" ht="15" customHeight="1" x14ac:dyDescent="0.25">
      <c r="U13569" s="104"/>
      <c r="AB13569" s="104"/>
      <c r="AC13569" s="104"/>
      <c r="AF13569" s="104"/>
      <c r="AG13569" s="104"/>
      <c r="AK13569" s="104"/>
      <c r="AL13569" s="104"/>
      <c r="AO13569" s="104"/>
      <c r="AP13569" s="104"/>
    </row>
    <row r="13570" spans="21:42" ht="15" customHeight="1" x14ac:dyDescent="0.25">
      <c r="U13570" s="104"/>
      <c r="AB13570" s="104"/>
      <c r="AC13570" s="104"/>
      <c r="AF13570" s="104"/>
      <c r="AG13570" s="104"/>
      <c r="AK13570" s="104"/>
      <c r="AL13570" s="104"/>
      <c r="AO13570" s="104"/>
      <c r="AP13570" s="104"/>
    </row>
    <row r="13571" spans="21:42" ht="15" customHeight="1" x14ac:dyDescent="0.25">
      <c r="U13571" s="104"/>
      <c r="AB13571" s="104"/>
      <c r="AC13571" s="104"/>
      <c r="AF13571" s="104"/>
      <c r="AG13571" s="104"/>
      <c r="AK13571" s="104"/>
      <c r="AL13571" s="104"/>
      <c r="AO13571" s="104"/>
      <c r="AP13571" s="104"/>
    </row>
    <row r="13572" spans="21:42" ht="15" customHeight="1" x14ac:dyDescent="0.25">
      <c r="U13572" s="104"/>
      <c r="AB13572" s="104"/>
      <c r="AC13572" s="104"/>
      <c r="AF13572" s="104"/>
      <c r="AG13572" s="104"/>
      <c r="AK13572" s="104"/>
      <c r="AL13572" s="104"/>
      <c r="AO13572" s="104"/>
      <c r="AP13572" s="104"/>
    </row>
    <row r="13573" spans="21:42" ht="15" customHeight="1" x14ac:dyDescent="0.25">
      <c r="U13573" s="104"/>
      <c r="AB13573" s="104"/>
      <c r="AC13573" s="104"/>
      <c r="AF13573" s="104"/>
      <c r="AG13573" s="104"/>
      <c r="AK13573" s="104"/>
      <c r="AL13573" s="104"/>
      <c r="AO13573" s="104"/>
      <c r="AP13573" s="104"/>
    </row>
    <row r="13574" spans="21:42" ht="15" customHeight="1" x14ac:dyDescent="0.25">
      <c r="U13574" s="104"/>
      <c r="AB13574" s="104"/>
      <c r="AC13574" s="104"/>
      <c r="AF13574" s="104"/>
      <c r="AG13574" s="104"/>
      <c r="AK13574" s="104"/>
      <c r="AL13574" s="104"/>
      <c r="AO13574" s="104"/>
      <c r="AP13574" s="104"/>
    </row>
    <row r="13575" spans="21:42" ht="15" customHeight="1" x14ac:dyDescent="0.25">
      <c r="U13575" s="104"/>
      <c r="AB13575" s="104"/>
      <c r="AC13575" s="104"/>
      <c r="AF13575" s="104"/>
      <c r="AG13575" s="104"/>
      <c r="AK13575" s="104"/>
      <c r="AL13575" s="104"/>
      <c r="AO13575" s="104"/>
      <c r="AP13575" s="104"/>
    </row>
    <row r="13576" spans="21:42" ht="15" customHeight="1" x14ac:dyDescent="0.25">
      <c r="U13576" s="104"/>
      <c r="AB13576" s="104"/>
      <c r="AC13576" s="104"/>
      <c r="AF13576" s="104"/>
      <c r="AG13576" s="104"/>
      <c r="AK13576" s="104"/>
      <c r="AL13576" s="104"/>
      <c r="AO13576" s="104"/>
      <c r="AP13576" s="104"/>
    </row>
    <row r="13577" spans="21:42" ht="15" customHeight="1" x14ac:dyDescent="0.25">
      <c r="U13577" s="104"/>
      <c r="AB13577" s="104"/>
      <c r="AC13577" s="104"/>
      <c r="AF13577" s="104"/>
      <c r="AG13577" s="104"/>
      <c r="AK13577" s="104"/>
      <c r="AL13577" s="104"/>
      <c r="AO13577" s="104"/>
      <c r="AP13577" s="104"/>
    </row>
    <row r="13578" spans="21:42" ht="15" customHeight="1" x14ac:dyDescent="0.25">
      <c r="U13578" s="104"/>
      <c r="AB13578" s="104"/>
      <c r="AC13578" s="104"/>
      <c r="AF13578" s="104"/>
      <c r="AG13578" s="104"/>
      <c r="AK13578" s="104"/>
      <c r="AL13578" s="104"/>
      <c r="AO13578" s="104"/>
      <c r="AP13578" s="104"/>
    </row>
    <row r="13579" spans="21:42" ht="15" customHeight="1" x14ac:dyDescent="0.25">
      <c r="U13579" s="104"/>
      <c r="AB13579" s="104"/>
      <c r="AC13579" s="104"/>
      <c r="AF13579" s="104"/>
      <c r="AG13579" s="104"/>
      <c r="AK13579" s="104"/>
      <c r="AL13579" s="104"/>
      <c r="AO13579" s="104"/>
      <c r="AP13579" s="104"/>
    </row>
    <row r="13580" spans="21:42" ht="15" customHeight="1" x14ac:dyDescent="0.25">
      <c r="U13580" s="104"/>
      <c r="AB13580" s="104"/>
      <c r="AC13580" s="104"/>
      <c r="AF13580" s="104"/>
      <c r="AG13580" s="104"/>
      <c r="AK13580" s="104"/>
      <c r="AL13580" s="104"/>
      <c r="AO13580" s="104"/>
      <c r="AP13580" s="104"/>
    </row>
    <row r="13581" spans="21:42" ht="15" customHeight="1" x14ac:dyDescent="0.25">
      <c r="U13581" s="104"/>
      <c r="AB13581" s="104"/>
      <c r="AC13581" s="104"/>
      <c r="AF13581" s="104"/>
      <c r="AG13581" s="104"/>
      <c r="AK13581" s="104"/>
      <c r="AL13581" s="104"/>
      <c r="AO13581" s="104"/>
      <c r="AP13581" s="104"/>
    </row>
    <row r="13582" spans="21:42" ht="15" customHeight="1" x14ac:dyDescent="0.25">
      <c r="U13582" s="104"/>
      <c r="AB13582" s="104"/>
      <c r="AC13582" s="104"/>
      <c r="AF13582" s="104"/>
      <c r="AG13582" s="104"/>
      <c r="AK13582" s="104"/>
      <c r="AL13582" s="104"/>
      <c r="AO13582" s="104"/>
      <c r="AP13582" s="104"/>
    </row>
    <row r="13583" spans="21:42" ht="15" customHeight="1" x14ac:dyDescent="0.25">
      <c r="U13583" s="104"/>
      <c r="AB13583" s="104"/>
      <c r="AC13583" s="104"/>
      <c r="AF13583" s="104"/>
      <c r="AG13583" s="104"/>
      <c r="AK13583" s="104"/>
      <c r="AL13583" s="104"/>
      <c r="AO13583" s="104"/>
      <c r="AP13583" s="104"/>
    </row>
    <row r="13584" spans="21:42" ht="15" customHeight="1" x14ac:dyDescent="0.25">
      <c r="U13584" s="104"/>
      <c r="AB13584" s="104"/>
      <c r="AC13584" s="104"/>
      <c r="AF13584" s="104"/>
      <c r="AG13584" s="104"/>
      <c r="AK13584" s="104"/>
      <c r="AL13584" s="104"/>
      <c r="AO13584" s="104"/>
      <c r="AP13584" s="104"/>
    </row>
    <row r="13585" spans="21:42" ht="15" customHeight="1" x14ac:dyDescent="0.25">
      <c r="U13585" s="104"/>
      <c r="AB13585" s="104"/>
      <c r="AC13585" s="104"/>
      <c r="AF13585" s="104"/>
      <c r="AG13585" s="104"/>
      <c r="AK13585" s="104"/>
      <c r="AL13585" s="104"/>
      <c r="AO13585" s="104"/>
      <c r="AP13585" s="104"/>
    </row>
    <row r="13586" spans="21:42" ht="15" customHeight="1" x14ac:dyDescent="0.25">
      <c r="U13586" s="104"/>
      <c r="AB13586" s="104"/>
      <c r="AC13586" s="104"/>
      <c r="AF13586" s="104"/>
      <c r="AG13586" s="104"/>
      <c r="AK13586" s="104"/>
      <c r="AL13586" s="104"/>
      <c r="AO13586" s="104"/>
      <c r="AP13586" s="104"/>
    </row>
    <row r="13587" spans="21:42" ht="15" customHeight="1" x14ac:dyDescent="0.25">
      <c r="U13587" s="104"/>
      <c r="AB13587" s="104"/>
      <c r="AC13587" s="104"/>
      <c r="AF13587" s="104"/>
      <c r="AG13587" s="104"/>
      <c r="AK13587" s="104"/>
      <c r="AL13587" s="104"/>
      <c r="AO13587" s="104"/>
      <c r="AP13587" s="104"/>
    </row>
    <row r="13588" spans="21:42" ht="15" customHeight="1" x14ac:dyDescent="0.25">
      <c r="U13588" s="104"/>
      <c r="AB13588" s="104"/>
      <c r="AC13588" s="104"/>
      <c r="AF13588" s="104"/>
      <c r="AG13588" s="104"/>
      <c r="AK13588" s="104"/>
      <c r="AL13588" s="104"/>
      <c r="AO13588" s="104"/>
      <c r="AP13588" s="104"/>
    </row>
    <row r="13589" spans="21:42" ht="15" customHeight="1" x14ac:dyDescent="0.25">
      <c r="U13589" s="104"/>
      <c r="AB13589" s="104"/>
      <c r="AC13589" s="104"/>
      <c r="AF13589" s="104"/>
      <c r="AG13589" s="104"/>
      <c r="AK13589" s="104"/>
      <c r="AL13589" s="104"/>
      <c r="AO13589" s="104"/>
      <c r="AP13589" s="104"/>
    </row>
    <row r="13590" spans="21:42" ht="15" customHeight="1" x14ac:dyDescent="0.25">
      <c r="U13590" s="104"/>
      <c r="AB13590" s="104"/>
      <c r="AC13590" s="104"/>
      <c r="AF13590" s="104"/>
      <c r="AG13590" s="104"/>
      <c r="AK13590" s="104"/>
      <c r="AL13590" s="104"/>
      <c r="AO13590" s="104"/>
      <c r="AP13590" s="104"/>
    </row>
    <row r="13591" spans="21:42" ht="15" customHeight="1" x14ac:dyDescent="0.25">
      <c r="U13591" s="104"/>
      <c r="AB13591" s="104"/>
      <c r="AC13591" s="104"/>
      <c r="AF13591" s="104"/>
      <c r="AG13591" s="104"/>
      <c r="AK13591" s="104"/>
      <c r="AL13591" s="104"/>
      <c r="AO13591" s="104"/>
      <c r="AP13591" s="104"/>
    </row>
    <row r="13592" spans="21:42" ht="15" customHeight="1" x14ac:dyDescent="0.25">
      <c r="U13592" s="104"/>
      <c r="AB13592" s="104"/>
      <c r="AC13592" s="104"/>
      <c r="AF13592" s="104"/>
      <c r="AG13592" s="104"/>
      <c r="AK13592" s="104"/>
      <c r="AL13592" s="104"/>
      <c r="AO13592" s="104"/>
      <c r="AP13592" s="104"/>
    </row>
    <row r="13593" spans="21:42" ht="15" customHeight="1" x14ac:dyDescent="0.25">
      <c r="U13593" s="104"/>
      <c r="AB13593" s="104"/>
      <c r="AC13593" s="104"/>
      <c r="AF13593" s="104"/>
      <c r="AG13593" s="104"/>
      <c r="AK13593" s="104"/>
      <c r="AL13593" s="104"/>
      <c r="AO13593" s="104"/>
      <c r="AP13593" s="104"/>
    </row>
    <row r="13594" spans="21:42" ht="15" customHeight="1" x14ac:dyDescent="0.25">
      <c r="U13594" s="104"/>
      <c r="AB13594" s="104"/>
      <c r="AC13594" s="104"/>
      <c r="AF13594" s="104"/>
      <c r="AG13594" s="104"/>
      <c r="AK13594" s="104"/>
      <c r="AL13594" s="104"/>
      <c r="AO13594" s="104"/>
      <c r="AP13594" s="104"/>
    </row>
    <row r="13595" spans="21:42" ht="15" customHeight="1" x14ac:dyDescent="0.25">
      <c r="U13595" s="104"/>
      <c r="AB13595" s="104"/>
      <c r="AC13595" s="104"/>
      <c r="AF13595" s="104"/>
      <c r="AG13595" s="104"/>
      <c r="AK13595" s="104"/>
      <c r="AL13595" s="104"/>
      <c r="AO13595" s="104"/>
      <c r="AP13595" s="104"/>
    </row>
    <row r="13596" spans="21:42" ht="15" customHeight="1" x14ac:dyDescent="0.25">
      <c r="U13596" s="104"/>
      <c r="AB13596" s="104"/>
      <c r="AC13596" s="104"/>
      <c r="AF13596" s="104"/>
      <c r="AG13596" s="104"/>
      <c r="AK13596" s="104"/>
      <c r="AL13596" s="104"/>
      <c r="AO13596" s="104"/>
      <c r="AP13596" s="104"/>
    </row>
    <row r="13597" spans="21:42" ht="15" customHeight="1" x14ac:dyDescent="0.25">
      <c r="U13597" s="104"/>
      <c r="AB13597" s="104"/>
      <c r="AC13597" s="104"/>
      <c r="AF13597" s="104"/>
      <c r="AG13597" s="104"/>
      <c r="AK13597" s="104"/>
      <c r="AL13597" s="104"/>
      <c r="AO13597" s="104"/>
      <c r="AP13597" s="104"/>
    </row>
    <row r="13598" spans="21:42" ht="15" customHeight="1" x14ac:dyDescent="0.25">
      <c r="U13598" s="104"/>
      <c r="AB13598" s="104"/>
      <c r="AC13598" s="104"/>
      <c r="AF13598" s="104"/>
      <c r="AG13598" s="104"/>
      <c r="AK13598" s="104"/>
      <c r="AL13598" s="104"/>
      <c r="AO13598" s="104"/>
      <c r="AP13598" s="104"/>
    </row>
    <row r="13599" spans="21:42" ht="15" customHeight="1" x14ac:dyDescent="0.25">
      <c r="U13599" s="104"/>
      <c r="AB13599" s="104"/>
      <c r="AC13599" s="104"/>
      <c r="AF13599" s="104"/>
      <c r="AG13599" s="104"/>
      <c r="AK13599" s="104"/>
      <c r="AL13599" s="104"/>
      <c r="AO13599" s="104"/>
      <c r="AP13599" s="104"/>
    </row>
    <row r="13600" spans="21:42" ht="15" customHeight="1" x14ac:dyDescent="0.25">
      <c r="U13600" s="104"/>
      <c r="AB13600" s="104"/>
      <c r="AC13600" s="104"/>
      <c r="AF13600" s="104"/>
      <c r="AG13600" s="104"/>
      <c r="AK13600" s="104"/>
      <c r="AL13600" s="104"/>
      <c r="AO13600" s="104"/>
      <c r="AP13600" s="104"/>
    </row>
    <row r="13601" spans="21:42" ht="15" customHeight="1" x14ac:dyDescent="0.25">
      <c r="U13601" s="104"/>
      <c r="AB13601" s="104"/>
      <c r="AC13601" s="104"/>
      <c r="AF13601" s="104"/>
      <c r="AG13601" s="104"/>
      <c r="AK13601" s="104"/>
      <c r="AL13601" s="104"/>
      <c r="AO13601" s="104"/>
      <c r="AP13601" s="104"/>
    </row>
    <row r="13602" spans="21:42" ht="15" customHeight="1" x14ac:dyDescent="0.25">
      <c r="U13602" s="104"/>
      <c r="AB13602" s="104"/>
      <c r="AC13602" s="104"/>
      <c r="AF13602" s="104"/>
      <c r="AG13602" s="104"/>
      <c r="AK13602" s="104"/>
      <c r="AL13602" s="104"/>
      <c r="AO13602" s="104"/>
      <c r="AP13602" s="104"/>
    </row>
    <row r="13603" spans="21:42" ht="15" customHeight="1" x14ac:dyDescent="0.25">
      <c r="U13603" s="104"/>
      <c r="AB13603" s="104"/>
      <c r="AC13603" s="104"/>
      <c r="AF13603" s="104"/>
      <c r="AG13603" s="104"/>
      <c r="AK13603" s="104"/>
      <c r="AL13603" s="104"/>
      <c r="AO13603" s="104"/>
      <c r="AP13603" s="104"/>
    </row>
    <row r="13604" spans="21:42" ht="15" customHeight="1" x14ac:dyDescent="0.25">
      <c r="U13604" s="104"/>
      <c r="AB13604" s="104"/>
      <c r="AC13604" s="104"/>
      <c r="AF13604" s="104"/>
      <c r="AG13604" s="104"/>
      <c r="AK13604" s="104"/>
      <c r="AL13604" s="104"/>
      <c r="AO13604" s="104"/>
      <c r="AP13604" s="104"/>
    </row>
    <row r="13605" spans="21:42" ht="15" customHeight="1" x14ac:dyDescent="0.25">
      <c r="U13605" s="104"/>
      <c r="AB13605" s="104"/>
      <c r="AC13605" s="104"/>
      <c r="AF13605" s="104"/>
      <c r="AG13605" s="104"/>
      <c r="AK13605" s="104"/>
      <c r="AL13605" s="104"/>
      <c r="AO13605" s="104"/>
      <c r="AP13605" s="104"/>
    </row>
    <row r="13606" spans="21:42" ht="15" customHeight="1" x14ac:dyDescent="0.25">
      <c r="U13606" s="104"/>
      <c r="AB13606" s="104"/>
      <c r="AC13606" s="104"/>
      <c r="AF13606" s="104"/>
      <c r="AG13606" s="104"/>
      <c r="AK13606" s="104"/>
      <c r="AL13606" s="104"/>
      <c r="AO13606" s="104"/>
      <c r="AP13606" s="104"/>
    </row>
    <row r="13607" spans="21:42" ht="15" customHeight="1" x14ac:dyDescent="0.25">
      <c r="U13607" s="104"/>
      <c r="AB13607" s="104"/>
      <c r="AC13607" s="104"/>
      <c r="AF13607" s="104"/>
      <c r="AG13607" s="104"/>
      <c r="AK13607" s="104"/>
      <c r="AL13607" s="104"/>
      <c r="AO13607" s="104"/>
      <c r="AP13607" s="104"/>
    </row>
    <row r="13608" spans="21:42" ht="15" customHeight="1" x14ac:dyDescent="0.25">
      <c r="U13608" s="104"/>
      <c r="AB13608" s="104"/>
      <c r="AC13608" s="104"/>
      <c r="AF13608" s="104"/>
      <c r="AG13608" s="104"/>
      <c r="AK13608" s="104"/>
      <c r="AL13608" s="104"/>
      <c r="AO13608" s="104"/>
      <c r="AP13608" s="104"/>
    </row>
    <row r="13609" spans="21:42" ht="15" customHeight="1" x14ac:dyDescent="0.25">
      <c r="U13609" s="104"/>
      <c r="AB13609" s="104"/>
      <c r="AC13609" s="104"/>
      <c r="AF13609" s="104"/>
      <c r="AG13609" s="104"/>
      <c r="AK13609" s="104"/>
      <c r="AL13609" s="104"/>
      <c r="AO13609" s="104"/>
      <c r="AP13609" s="104"/>
    </row>
    <row r="13610" spans="21:42" ht="15" customHeight="1" x14ac:dyDescent="0.25">
      <c r="U13610" s="104"/>
      <c r="AB13610" s="104"/>
      <c r="AC13610" s="104"/>
      <c r="AF13610" s="104"/>
      <c r="AG13610" s="104"/>
      <c r="AK13610" s="104"/>
      <c r="AL13610" s="104"/>
      <c r="AO13610" s="104"/>
      <c r="AP13610" s="104"/>
    </row>
    <row r="13611" spans="21:42" ht="15" customHeight="1" x14ac:dyDescent="0.25">
      <c r="U13611" s="104"/>
      <c r="AB13611" s="104"/>
      <c r="AC13611" s="104"/>
      <c r="AF13611" s="104"/>
      <c r="AG13611" s="104"/>
      <c r="AK13611" s="104"/>
      <c r="AL13611" s="104"/>
      <c r="AO13611" s="104"/>
      <c r="AP13611" s="104"/>
    </row>
    <row r="13612" spans="21:42" ht="15" customHeight="1" x14ac:dyDescent="0.25">
      <c r="U13612" s="104"/>
      <c r="AB13612" s="104"/>
      <c r="AC13612" s="104"/>
      <c r="AF13612" s="104"/>
      <c r="AG13612" s="104"/>
      <c r="AK13612" s="104"/>
      <c r="AL13612" s="104"/>
      <c r="AO13612" s="104"/>
      <c r="AP13612" s="104"/>
    </row>
    <row r="13613" spans="21:42" ht="15" customHeight="1" x14ac:dyDescent="0.25">
      <c r="U13613" s="104"/>
      <c r="AB13613" s="104"/>
      <c r="AC13613" s="104"/>
      <c r="AF13613" s="104"/>
      <c r="AG13613" s="104"/>
      <c r="AK13613" s="104"/>
      <c r="AL13613" s="104"/>
      <c r="AO13613" s="104"/>
      <c r="AP13613" s="104"/>
    </row>
    <row r="13614" spans="21:42" ht="15" customHeight="1" x14ac:dyDescent="0.25">
      <c r="U13614" s="104"/>
      <c r="AB13614" s="104"/>
      <c r="AC13614" s="104"/>
      <c r="AF13614" s="104"/>
      <c r="AG13614" s="104"/>
      <c r="AK13614" s="104"/>
      <c r="AL13614" s="104"/>
      <c r="AO13614" s="104"/>
      <c r="AP13614" s="104"/>
    </row>
    <row r="13615" spans="21:42" ht="15" customHeight="1" x14ac:dyDescent="0.25">
      <c r="U13615" s="104"/>
      <c r="AB13615" s="104"/>
      <c r="AC13615" s="104"/>
      <c r="AF13615" s="104"/>
      <c r="AG13615" s="104"/>
      <c r="AK13615" s="104"/>
      <c r="AL13615" s="104"/>
      <c r="AO13615" s="104"/>
      <c r="AP13615" s="104"/>
    </row>
    <row r="13616" spans="21:42" ht="15" customHeight="1" x14ac:dyDescent="0.25">
      <c r="U13616" s="104"/>
      <c r="AB13616" s="104"/>
      <c r="AC13616" s="104"/>
      <c r="AF13616" s="104"/>
      <c r="AG13616" s="104"/>
      <c r="AK13616" s="104"/>
      <c r="AL13616" s="104"/>
      <c r="AO13616" s="104"/>
      <c r="AP13616" s="104"/>
    </row>
    <row r="13617" spans="21:42" ht="15" customHeight="1" x14ac:dyDescent="0.25">
      <c r="U13617" s="104"/>
      <c r="AB13617" s="104"/>
      <c r="AC13617" s="104"/>
      <c r="AF13617" s="104"/>
      <c r="AG13617" s="104"/>
      <c r="AK13617" s="104"/>
      <c r="AL13617" s="104"/>
      <c r="AO13617" s="104"/>
      <c r="AP13617" s="104"/>
    </row>
    <row r="13618" spans="21:42" ht="15" customHeight="1" x14ac:dyDescent="0.25">
      <c r="U13618" s="104"/>
      <c r="AB13618" s="104"/>
      <c r="AC13618" s="104"/>
      <c r="AF13618" s="104"/>
      <c r="AG13618" s="104"/>
      <c r="AK13618" s="104"/>
      <c r="AL13618" s="104"/>
      <c r="AO13618" s="104"/>
      <c r="AP13618" s="104"/>
    </row>
    <row r="13619" spans="21:42" ht="15" customHeight="1" x14ac:dyDescent="0.25">
      <c r="U13619" s="104"/>
      <c r="AB13619" s="104"/>
      <c r="AC13619" s="104"/>
      <c r="AF13619" s="104"/>
      <c r="AG13619" s="104"/>
      <c r="AK13619" s="104"/>
      <c r="AL13619" s="104"/>
      <c r="AO13619" s="104"/>
      <c r="AP13619" s="104"/>
    </row>
    <row r="13620" spans="21:42" ht="15" customHeight="1" x14ac:dyDescent="0.25">
      <c r="U13620" s="104"/>
      <c r="AB13620" s="104"/>
      <c r="AC13620" s="104"/>
      <c r="AF13620" s="104"/>
      <c r="AG13620" s="104"/>
      <c r="AK13620" s="104"/>
      <c r="AL13620" s="104"/>
      <c r="AO13620" s="104"/>
      <c r="AP13620" s="104"/>
    </row>
    <row r="13621" spans="21:42" ht="15" customHeight="1" x14ac:dyDescent="0.25">
      <c r="U13621" s="104"/>
      <c r="AB13621" s="104"/>
      <c r="AC13621" s="104"/>
      <c r="AF13621" s="104"/>
      <c r="AG13621" s="104"/>
      <c r="AK13621" s="104"/>
      <c r="AL13621" s="104"/>
      <c r="AO13621" s="104"/>
      <c r="AP13621" s="104"/>
    </row>
    <row r="13622" spans="21:42" ht="15" customHeight="1" x14ac:dyDescent="0.25">
      <c r="U13622" s="104"/>
      <c r="AB13622" s="104"/>
      <c r="AC13622" s="104"/>
      <c r="AF13622" s="104"/>
      <c r="AG13622" s="104"/>
      <c r="AK13622" s="104"/>
      <c r="AL13622" s="104"/>
      <c r="AO13622" s="104"/>
      <c r="AP13622" s="104"/>
    </row>
    <row r="13623" spans="21:42" ht="15" customHeight="1" x14ac:dyDescent="0.25">
      <c r="U13623" s="104"/>
      <c r="AB13623" s="104"/>
      <c r="AC13623" s="104"/>
      <c r="AF13623" s="104"/>
      <c r="AG13623" s="104"/>
      <c r="AK13623" s="104"/>
      <c r="AL13623" s="104"/>
      <c r="AO13623" s="104"/>
      <c r="AP13623" s="104"/>
    </row>
    <row r="13624" spans="21:42" ht="15" customHeight="1" x14ac:dyDescent="0.25">
      <c r="U13624" s="104"/>
      <c r="AB13624" s="104"/>
      <c r="AC13624" s="104"/>
      <c r="AF13624" s="104"/>
      <c r="AG13624" s="104"/>
      <c r="AK13624" s="104"/>
      <c r="AL13624" s="104"/>
      <c r="AO13624" s="104"/>
      <c r="AP13624" s="104"/>
    </row>
    <row r="13625" spans="21:42" ht="15" customHeight="1" x14ac:dyDescent="0.25">
      <c r="U13625" s="104"/>
      <c r="AB13625" s="104"/>
      <c r="AC13625" s="104"/>
      <c r="AF13625" s="104"/>
      <c r="AG13625" s="104"/>
      <c r="AK13625" s="104"/>
      <c r="AL13625" s="104"/>
      <c r="AO13625" s="104"/>
      <c r="AP13625" s="104"/>
    </row>
    <row r="13626" spans="21:42" ht="15" customHeight="1" x14ac:dyDescent="0.25">
      <c r="U13626" s="104"/>
      <c r="AB13626" s="104"/>
      <c r="AC13626" s="104"/>
      <c r="AF13626" s="104"/>
      <c r="AG13626" s="104"/>
      <c r="AK13626" s="104"/>
      <c r="AL13626" s="104"/>
      <c r="AO13626" s="104"/>
      <c r="AP13626" s="104"/>
    </row>
    <row r="13627" spans="21:42" ht="15" customHeight="1" x14ac:dyDescent="0.25">
      <c r="U13627" s="104"/>
      <c r="AB13627" s="104"/>
      <c r="AC13627" s="104"/>
      <c r="AF13627" s="104"/>
      <c r="AG13627" s="104"/>
      <c r="AK13627" s="104"/>
      <c r="AL13627" s="104"/>
      <c r="AO13627" s="104"/>
      <c r="AP13627" s="104"/>
    </row>
    <row r="13628" spans="21:42" ht="15" customHeight="1" x14ac:dyDescent="0.25">
      <c r="U13628" s="104"/>
      <c r="AB13628" s="104"/>
      <c r="AC13628" s="104"/>
      <c r="AF13628" s="104"/>
      <c r="AG13628" s="104"/>
      <c r="AK13628" s="104"/>
      <c r="AL13628" s="104"/>
      <c r="AO13628" s="104"/>
      <c r="AP13628" s="104"/>
    </row>
    <row r="13629" spans="21:42" ht="15" customHeight="1" x14ac:dyDescent="0.25">
      <c r="U13629" s="104"/>
      <c r="AB13629" s="104"/>
      <c r="AC13629" s="104"/>
      <c r="AF13629" s="104"/>
      <c r="AG13629" s="104"/>
      <c r="AK13629" s="104"/>
      <c r="AL13629" s="104"/>
      <c r="AO13629" s="104"/>
      <c r="AP13629" s="104"/>
    </row>
    <row r="13630" spans="21:42" ht="15" customHeight="1" x14ac:dyDescent="0.25">
      <c r="U13630" s="104"/>
      <c r="AB13630" s="104"/>
      <c r="AC13630" s="104"/>
      <c r="AF13630" s="104"/>
      <c r="AG13630" s="104"/>
      <c r="AK13630" s="104"/>
      <c r="AL13630" s="104"/>
      <c r="AO13630" s="104"/>
      <c r="AP13630" s="104"/>
    </row>
    <row r="13631" spans="21:42" ht="15" customHeight="1" x14ac:dyDescent="0.25">
      <c r="U13631" s="104"/>
      <c r="AB13631" s="104"/>
      <c r="AC13631" s="104"/>
      <c r="AF13631" s="104"/>
      <c r="AG13631" s="104"/>
      <c r="AK13631" s="104"/>
      <c r="AL13631" s="104"/>
      <c r="AO13631" s="104"/>
      <c r="AP13631" s="104"/>
    </row>
    <row r="13632" spans="21:42" ht="15" customHeight="1" x14ac:dyDescent="0.25">
      <c r="U13632" s="104"/>
      <c r="AB13632" s="104"/>
      <c r="AC13632" s="104"/>
      <c r="AF13632" s="104"/>
      <c r="AG13632" s="104"/>
      <c r="AK13632" s="104"/>
      <c r="AL13632" s="104"/>
      <c r="AO13632" s="104"/>
      <c r="AP13632" s="104"/>
    </row>
    <row r="13633" spans="21:42" ht="15" customHeight="1" x14ac:dyDescent="0.25">
      <c r="U13633" s="104"/>
      <c r="AB13633" s="104"/>
      <c r="AC13633" s="104"/>
      <c r="AF13633" s="104"/>
      <c r="AG13633" s="104"/>
      <c r="AK13633" s="104"/>
      <c r="AL13633" s="104"/>
      <c r="AO13633" s="104"/>
      <c r="AP13633" s="104"/>
    </row>
    <row r="13634" spans="21:42" ht="15" customHeight="1" x14ac:dyDescent="0.25">
      <c r="U13634" s="104"/>
      <c r="AB13634" s="104"/>
      <c r="AC13634" s="104"/>
      <c r="AF13634" s="104"/>
      <c r="AG13634" s="104"/>
      <c r="AK13634" s="104"/>
      <c r="AL13634" s="104"/>
      <c r="AO13634" s="104"/>
      <c r="AP13634" s="104"/>
    </row>
    <row r="13635" spans="21:42" ht="15" customHeight="1" x14ac:dyDescent="0.25">
      <c r="U13635" s="104"/>
      <c r="AB13635" s="104"/>
      <c r="AC13635" s="104"/>
      <c r="AF13635" s="104"/>
      <c r="AG13635" s="104"/>
      <c r="AK13635" s="104"/>
      <c r="AL13635" s="104"/>
      <c r="AO13635" s="104"/>
      <c r="AP13635" s="104"/>
    </row>
    <row r="13636" spans="21:42" ht="15" customHeight="1" x14ac:dyDescent="0.25">
      <c r="U13636" s="104"/>
      <c r="AB13636" s="104"/>
      <c r="AC13636" s="104"/>
      <c r="AF13636" s="104"/>
      <c r="AG13636" s="104"/>
      <c r="AK13636" s="104"/>
      <c r="AL13636" s="104"/>
      <c r="AO13636" s="104"/>
      <c r="AP13636" s="104"/>
    </row>
    <row r="13637" spans="21:42" ht="15" customHeight="1" x14ac:dyDescent="0.25">
      <c r="U13637" s="104"/>
      <c r="AB13637" s="104"/>
      <c r="AC13637" s="104"/>
      <c r="AF13637" s="104"/>
      <c r="AG13637" s="104"/>
      <c r="AK13637" s="104"/>
      <c r="AL13637" s="104"/>
      <c r="AO13637" s="104"/>
      <c r="AP13637" s="104"/>
    </row>
    <row r="13638" spans="21:42" ht="15" customHeight="1" x14ac:dyDescent="0.25">
      <c r="U13638" s="104"/>
      <c r="AB13638" s="104"/>
      <c r="AC13638" s="104"/>
      <c r="AF13638" s="104"/>
      <c r="AG13638" s="104"/>
      <c r="AK13638" s="104"/>
      <c r="AL13638" s="104"/>
      <c r="AO13638" s="104"/>
      <c r="AP13638" s="104"/>
    </row>
    <row r="13639" spans="21:42" ht="15" customHeight="1" x14ac:dyDescent="0.25">
      <c r="U13639" s="104"/>
      <c r="AB13639" s="104"/>
      <c r="AC13639" s="104"/>
      <c r="AF13639" s="104"/>
      <c r="AG13639" s="104"/>
      <c r="AK13639" s="104"/>
      <c r="AL13639" s="104"/>
      <c r="AO13639" s="104"/>
      <c r="AP13639" s="104"/>
    </row>
    <row r="13640" spans="21:42" ht="15" customHeight="1" x14ac:dyDescent="0.25">
      <c r="U13640" s="104"/>
      <c r="AB13640" s="104"/>
      <c r="AC13640" s="104"/>
      <c r="AF13640" s="104"/>
      <c r="AG13640" s="104"/>
      <c r="AK13640" s="104"/>
      <c r="AL13640" s="104"/>
      <c r="AO13640" s="104"/>
      <c r="AP13640" s="104"/>
    </row>
    <row r="13641" spans="21:42" ht="15" customHeight="1" x14ac:dyDescent="0.25">
      <c r="U13641" s="104"/>
      <c r="AB13641" s="104"/>
      <c r="AC13641" s="104"/>
      <c r="AF13641" s="104"/>
      <c r="AG13641" s="104"/>
      <c r="AK13641" s="104"/>
      <c r="AL13641" s="104"/>
      <c r="AO13641" s="104"/>
      <c r="AP13641" s="104"/>
    </row>
    <row r="13642" spans="21:42" ht="15" customHeight="1" x14ac:dyDescent="0.25">
      <c r="U13642" s="104"/>
      <c r="AB13642" s="104"/>
      <c r="AC13642" s="104"/>
      <c r="AF13642" s="104"/>
      <c r="AG13642" s="104"/>
      <c r="AK13642" s="104"/>
      <c r="AL13642" s="104"/>
      <c r="AO13642" s="104"/>
      <c r="AP13642" s="104"/>
    </row>
    <row r="13643" spans="21:42" ht="15" customHeight="1" x14ac:dyDescent="0.25">
      <c r="U13643" s="104"/>
      <c r="AB13643" s="104"/>
      <c r="AC13643" s="104"/>
      <c r="AF13643" s="104"/>
      <c r="AG13643" s="104"/>
      <c r="AK13643" s="104"/>
      <c r="AL13643" s="104"/>
      <c r="AO13643" s="104"/>
      <c r="AP13643" s="104"/>
    </row>
    <row r="13644" spans="21:42" ht="15" customHeight="1" x14ac:dyDescent="0.25">
      <c r="U13644" s="104"/>
      <c r="AB13644" s="104"/>
      <c r="AC13644" s="104"/>
      <c r="AF13644" s="104"/>
      <c r="AG13644" s="104"/>
      <c r="AK13644" s="104"/>
      <c r="AL13644" s="104"/>
      <c r="AO13644" s="104"/>
      <c r="AP13644" s="104"/>
    </row>
    <row r="13645" spans="21:42" ht="15" customHeight="1" x14ac:dyDescent="0.25">
      <c r="U13645" s="104"/>
      <c r="AB13645" s="104"/>
      <c r="AC13645" s="104"/>
      <c r="AF13645" s="104"/>
      <c r="AG13645" s="104"/>
      <c r="AK13645" s="104"/>
      <c r="AL13645" s="104"/>
      <c r="AO13645" s="104"/>
      <c r="AP13645" s="104"/>
    </row>
    <row r="13646" spans="21:42" ht="15" customHeight="1" x14ac:dyDescent="0.25">
      <c r="U13646" s="104"/>
      <c r="AB13646" s="104"/>
      <c r="AC13646" s="104"/>
      <c r="AF13646" s="104"/>
      <c r="AG13646" s="104"/>
      <c r="AK13646" s="104"/>
      <c r="AL13646" s="104"/>
      <c r="AO13646" s="104"/>
      <c r="AP13646" s="104"/>
    </row>
    <row r="13647" spans="21:42" ht="15" customHeight="1" x14ac:dyDescent="0.25">
      <c r="U13647" s="104"/>
      <c r="AB13647" s="104"/>
      <c r="AC13647" s="104"/>
      <c r="AF13647" s="104"/>
      <c r="AG13647" s="104"/>
      <c r="AK13647" s="104"/>
      <c r="AL13647" s="104"/>
      <c r="AO13647" s="104"/>
      <c r="AP13647" s="104"/>
    </row>
    <row r="13648" spans="21:42" ht="15" customHeight="1" x14ac:dyDescent="0.25">
      <c r="U13648" s="104"/>
      <c r="AB13648" s="104"/>
      <c r="AC13648" s="104"/>
      <c r="AF13648" s="104"/>
      <c r="AG13648" s="104"/>
      <c r="AK13648" s="104"/>
      <c r="AL13648" s="104"/>
      <c r="AO13648" s="104"/>
      <c r="AP13648" s="104"/>
    </row>
    <row r="13649" spans="21:42" ht="15" customHeight="1" x14ac:dyDescent="0.25">
      <c r="U13649" s="104"/>
      <c r="AB13649" s="104"/>
      <c r="AC13649" s="104"/>
      <c r="AF13649" s="104"/>
      <c r="AG13649" s="104"/>
      <c r="AK13649" s="104"/>
      <c r="AL13649" s="104"/>
      <c r="AO13649" s="104"/>
      <c r="AP13649" s="104"/>
    </row>
    <row r="13650" spans="21:42" ht="15" customHeight="1" x14ac:dyDescent="0.25">
      <c r="U13650" s="104"/>
      <c r="AB13650" s="104"/>
      <c r="AC13650" s="104"/>
      <c r="AF13650" s="104"/>
      <c r="AG13650" s="104"/>
      <c r="AK13650" s="104"/>
      <c r="AL13650" s="104"/>
      <c r="AO13650" s="104"/>
      <c r="AP13650" s="104"/>
    </row>
    <row r="13651" spans="21:42" ht="15" customHeight="1" x14ac:dyDescent="0.25">
      <c r="U13651" s="104"/>
      <c r="AB13651" s="104"/>
      <c r="AC13651" s="104"/>
      <c r="AF13651" s="104"/>
      <c r="AG13651" s="104"/>
      <c r="AK13651" s="104"/>
      <c r="AL13651" s="104"/>
      <c r="AO13651" s="104"/>
      <c r="AP13651" s="104"/>
    </row>
    <row r="13652" spans="21:42" ht="15" customHeight="1" x14ac:dyDescent="0.25">
      <c r="U13652" s="104"/>
      <c r="AB13652" s="104"/>
      <c r="AC13652" s="104"/>
      <c r="AF13652" s="104"/>
      <c r="AG13652" s="104"/>
      <c r="AK13652" s="104"/>
      <c r="AL13652" s="104"/>
      <c r="AO13652" s="104"/>
      <c r="AP13652" s="104"/>
    </row>
    <row r="13653" spans="21:42" ht="15" customHeight="1" x14ac:dyDescent="0.25">
      <c r="U13653" s="104"/>
      <c r="AB13653" s="104"/>
      <c r="AC13653" s="104"/>
      <c r="AF13653" s="104"/>
      <c r="AG13653" s="104"/>
      <c r="AK13653" s="104"/>
      <c r="AL13653" s="104"/>
      <c r="AO13653" s="104"/>
      <c r="AP13653" s="104"/>
    </row>
    <row r="13654" spans="21:42" ht="15" customHeight="1" x14ac:dyDescent="0.25">
      <c r="U13654" s="104"/>
      <c r="AB13654" s="104"/>
      <c r="AC13654" s="104"/>
      <c r="AF13654" s="104"/>
      <c r="AG13654" s="104"/>
      <c r="AK13654" s="104"/>
      <c r="AL13654" s="104"/>
      <c r="AO13654" s="104"/>
      <c r="AP13654" s="104"/>
    </row>
    <row r="13655" spans="21:42" ht="15" customHeight="1" x14ac:dyDescent="0.25">
      <c r="U13655" s="104"/>
      <c r="AB13655" s="104"/>
      <c r="AC13655" s="104"/>
      <c r="AF13655" s="104"/>
      <c r="AG13655" s="104"/>
      <c r="AK13655" s="104"/>
      <c r="AL13655" s="104"/>
      <c r="AO13655" s="104"/>
      <c r="AP13655" s="104"/>
    </row>
    <row r="13656" spans="21:42" ht="15" customHeight="1" x14ac:dyDescent="0.25">
      <c r="U13656" s="104"/>
      <c r="AB13656" s="104"/>
      <c r="AC13656" s="104"/>
      <c r="AF13656" s="104"/>
      <c r="AG13656" s="104"/>
      <c r="AK13656" s="104"/>
      <c r="AL13656" s="104"/>
      <c r="AO13656" s="104"/>
      <c r="AP13656" s="104"/>
    </row>
    <row r="13657" spans="21:42" ht="15" customHeight="1" x14ac:dyDescent="0.25">
      <c r="U13657" s="104"/>
      <c r="AB13657" s="104"/>
      <c r="AC13657" s="104"/>
      <c r="AF13657" s="104"/>
      <c r="AG13657" s="104"/>
      <c r="AK13657" s="104"/>
      <c r="AL13657" s="104"/>
      <c r="AO13657" s="104"/>
      <c r="AP13657" s="104"/>
    </row>
    <row r="13658" spans="21:42" ht="15" customHeight="1" x14ac:dyDescent="0.25">
      <c r="U13658" s="104"/>
      <c r="AB13658" s="104"/>
      <c r="AC13658" s="104"/>
      <c r="AF13658" s="104"/>
      <c r="AG13658" s="104"/>
      <c r="AK13658" s="104"/>
      <c r="AL13658" s="104"/>
      <c r="AO13658" s="104"/>
      <c r="AP13658" s="104"/>
    </row>
    <row r="13659" spans="21:42" ht="15" customHeight="1" x14ac:dyDescent="0.25">
      <c r="U13659" s="104"/>
      <c r="AB13659" s="104"/>
      <c r="AC13659" s="104"/>
      <c r="AF13659" s="104"/>
      <c r="AG13659" s="104"/>
      <c r="AK13659" s="104"/>
      <c r="AL13659" s="104"/>
      <c r="AO13659" s="104"/>
      <c r="AP13659" s="104"/>
    </row>
    <row r="13660" spans="21:42" ht="15" customHeight="1" x14ac:dyDescent="0.25">
      <c r="U13660" s="104"/>
      <c r="AB13660" s="104"/>
      <c r="AC13660" s="104"/>
      <c r="AF13660" s="104"/>
      <c r="AG13660" s="104"/>
      <c r="AK13660" s="104"/>
      <c r="AL13660" s="104"/>
      <c r="AO13660" s="104"/>
      <c r="AP13660" s="104"/>
    </row>
    <row r="13661" spans="21:42" ht="15" customHeight="1" x14ac:dyDescent="0.25">
      <c r="U13661" s="104"/>
      <c r="AB13661" s="104"/>
      <c r="AC13661" s="104"/>
      <c r="AF13661" s="104"/>
      <c r="AG13661" s="104"/>
      <c r="AK13661" s="104"/>
      <c r="AL13661" s="104"/>
      <c r="AO13661" s="104"/>
      <c r="AP13661" s="104"/>
    </row>
    <row r="13662" spans="21:42" ht="15" customHeight="1" x14ac:dyDescent="0.25">
      <c r="U13662" s="104"/>
      <c r="AB13662" s="104"/>
      <c r="AC13662" s="104"/>
      <c r="AF13662" s="104"/>
      <c r="AG13662" s="104"/>
      <c r="AK13662" s="104"/>
      <c r="AL13662" s="104"/>
      <c r="AO13662" s="104"/>
      <c r="AP13662" s="104"/>
    </row>
    <row r="13663" spans="21:42" ht="15" customHeight="1" x14ac:dyDescent="0.25">
      <c r="U13663" s="104"/>
      <c r="AB13663" s="104"/>
      <c r="AC13663" s="104"/>
      <c r="AF13663" s="104"/>
      <c r="AG13663" s="104"/>
      <c r="AK13663" s="104"/>
      <c r="AL13663" s="104"/>
      <c r="AO13663" s="104"/>
      <c r="AP13663" s="104"/>
    </row>
    <row r="13664" spans="21:42" ht="15" customHeight="1" x14ac:dyDescent="0.25">
      <c r="U13664" s="104"/>
      <c r="AB13664" s="104"/>
      <c r="AC13664" s="104"/>
      <c r="AF13664" s="104"/>
      <c r="AG13664" s="104"/>
      <c r="AK13664" s="104"/>
      <c r="AL13664" s="104"/>
      <c r="AO13664" s="104"/>
      <c r="AP13664" s="104"/>
    </row>
    <row r="13665" spans="21:42" ht="15" customHeight="1" x14ac:dyDescent="0.25">
      <c r="U13665" s="104"/>
      <c r="AB13665" s="104"/>
      <c r="AC13665" s="104"/>
      <c r="AF13665" s="104"/>
      <c r="AG13665" s="104"/>
      <c r="AK13665" s="104"/>
      <c r="AL13665" s="104"/>
      <c r="AO13665" s="104"/>
      <c r="AP13665" s="104"/>
    </row>
    <row r="13666" spans="21:42" ht="15" customHeight="1" x14ac:dyDescent="0.25">
      <c r="U13666" s="104"/>
      <c r="AB13666" s="104"/>
      <c r="AC13666" s="104"/>
      <c r="AF13666" s="104"/>
      <c r="AG13666" s="104"/>
      <c r="AK13666" s="104"/>
      <c r="AL13666" s="104"/>
      <c r="AO13666" s="104"/>
      <c r="AP13666" s="104"/>
    </row>
    <row r="13667" spans="21:42" ht="15" customHeight="1" x14ac:dyDescent="0.25">
      <c r="U13667" s="104"/>
      <c r="AB13667" s="104"/>
      <c r="AC13667" s="104"/>
      <c r="AF13667" s="104"/>
      <c r="AG13667" s="104"/>
      <c r="AK13667" s="104"/>
      <c r="AL13667" s="104"/>
      <c r="AO13667" s="104"/>
      <c r="AP13667" s="104"/>
    </row>
    <row r="13668" spans="21:42" ht="15" customHeight="1" x14ac:dyDescent="0.25">
      <c r="U13668" s="104"/>
      <c r="AB13668" s="104"/>
      <c r="AC13668" s="104"/>
      <c r="AF13668" s="104"/>
      <c r="AG13668" s="104"/>
      <c r="AK13668" s="104"/>
      <c r="AL13668" s="104"/>
      <c r="AO13668" s="104"/>
      <c r="AP13668" s="104"/>
    </row>
    <row r="13669" spans="21:42" ht="15" customHeight="1" x14ac:dyDescent="0.25">
      <c r="U13669" s="104"/>
      <c r="AB13669" s="104"/>
      <c r="AC13669" s="104"/>
      <c r="AF13669" s="104"/>
      <c r="AG13669" s="104"/>
      <c r="AK13669" s="104"/>
      <c r="AL13669" s="104"/>
      <c r="AO13669" s="104"/>
      <c r="AP13669" s="104"/>
    </row>
    <row r="13670" spans="21:42" ht="15" customHeight="1" x14ac:dyDescent="0.25">
      <c r="U13670" s="104"/>
      <c r="AB13670" s="104"/>
      <c r="AC13670" s="104"/>
      <c r="AF13670" s="104"/>
      <c r="AG13670" s="104"/>
      <c r="AK13670" s="104"/>
      <c r="AL13670" s="104"/>
      <c r="AO13670" s="104"/>
      <c r="AP13670" s="104"/>
    </row>
    <row r="13671" spans="21:42" ht="15" customHeight="1" x14ac:dyDescent="0.25">
      <c r="U13671" s="104"/>
      <c r="AB13671" s="104"/>
      <c r="AC13671" s="104"/>
      <c r="AF13671" s="104"/>
      <c r="AG13671" s="104"/>
      <c r="AK13671" s="104"/>
      <c r="AL13671" s="104"/>
      <c r="AO13671" s="104"/>
      <c r="AP13671" s="104"/>
    </row>
    <row r="13672" spans="21:42" ht="15" customHeight="1" x14ac:dyDescent="0.25">
      <c r="U13672" s="104"/>
      <c r="AB13672" s="104"/>
      <c r="AC13672" s="104"/>
      <c r="AF13672" s="104"/>
      <c r="AG13672" s="104"/>
      <c r="AK13672" s="104"/>
      <c r="AL13672" s="104"/>
      <c r="AO13672" s="104"/>
      <c r="AP13672" s="104"/>
    </row>
    <row r="13673" spans="21:42" ht="15" customHeight="1" x14ac:dyDescent="0.25">
      <c r="U13673" s="104"/>
      <c r="AB13673" s="104"/>
      <c r="AC13673" s="104"/>
      <c r="AF13673" s="104"/>
      <c r="AG13673" s="104"/>
      <c r="AK13673" s="104"/>
      <c r="AL13673" s="104"/>
      <c r="AO13673" s="104"/>
      <c r="AP13673" s="104"/>
    </row>
    <row r="13674" spans="21:42" ht="15" customHeight="1" x14ac:dyDescent="0.25">
      <c r="U13674" s="104"/>
      <c r="AB13674" s="104"/>
      <c r="AC13674" s="104"/>
      <c r="AF13674" s="104"/>
      <c r="AG13674" s="104"/>
      <c r="AK13674" s="104"/>
      <c r="AL13674" s="104"/>
      <c r="AO13674" s="104"/>
      <c r="AP13674" s="104"/>
    </row>
    <row r="13675" spans="21:42" ht="15" customHeight="1" x14ac:dyDescent="0.25">
      <c r="U13675" s="104"/>
      <c r="AB13675" s="104"/>
      <c r="AC13675" s="104"/>
      <c r="AF13675" s="104"/>
      <c r="AG13675" s="104"/>
      <c r="AK13675" s="104"/>
      <c r="AL13675" s="104"/>
      <c r="AO13675" s="104"/>
      <c r="AP13675" s="104"/>
    </row>
    <row r="13676" spans="21:42" ht="15" customHeight="1" x14ac:dyDescent="0.25">
      <c r="U13676" s="104"/>
      <c r="AB13676" s="104"/>
      <c r="AC13676" s="104"/>
      <c r="AF13676" s="104"/>
      <c r="AG13676" s="104"/>
      <c r="AK13676" s="104"/>
      <c r="AL13676" s="104"/>
      <c r="AO13676" s="104"/>
      <c r="AP13676" s="104"/>
    </row>
    <row r="13677" spans="21:42" ht="15" customHeight="1" x14ac:dyDescent="0.25">
      <c r="U13677" s="104"/>
      <c r="AB13677" s="104"/>
      <c r="AC13677" s="104"/>
      <c r="AF13677" s="104"/>
      <c r="AG13677" s="104"/>
      <c r="AK13677" s="104"/>
      <c r="AL13677" s="104"/>
      <c r="AO13677" s="104"/>
      <c r="AP13677" s="104"/>
    </row>
    <row r="13678" spans="21:42" ht="15" customHeight="1" x14ac:dyDescent="0.25">
      <c r="U13678" s="104"/>
      <c r="AB13678" s="104"/>
      <c r="AC13678" s="104"/>
      <c r="AF13678" s="104"/>
      <c r="AG13678" s="104"/>
      <c r="AK13678" s="104"/>
      <c r="AL13678" s="104"/>
      <c r="AO13678" s="104"/>
      <c r="AP13678" s="104"/>
    </row>
    <row r="13679" spans="21:42" ht="15" customHeight="1" x14ac:dyDescent="0.25">
      <c r="U13679" s="104"/>
      <c r="AB13679" s="104"/>
      <c r="AC13679" s="104"/>
      <c r="AF13679" s="104"/>
      <c r="AG13679" s="104"/>
      <c r="AK13679" s="104"/>
      <c r="AL13679" s="104"/>
      <c r="AO13679" s="104"/>
      <c r="AP13679" s="104"/>
    </row>
    <row r="13680" spans="21:42" ht="15" customHeight="1" x14ac:dyDescent="0.25">
      <c r="U13680" s="104"/>
      <c r="AB13680" s="104"/>
      <c r="AC13680" s="104"/>
      <c r="AF13680" s="104"/>
      <c r="AG13680" s="104"/>
      <c r="AK13680" s="104"/>
      <c r="AL13680" s="104"/>
      <c r="AO13680" s="104"/>
      <c r="AP13680" s="104"/>
    </row>
    <row r="13681" spans="21:42" ht="15" customHeight="1" x14ac:dyDescent="0.25">
      <c r="U13681" s="104"/>
      <c r="AB13681" s="104"/>
      <c r="AC13681" s="104"/>
      <c r="AF13681" s="104"/>
      <c r="AG13681" s="104"/>
      <c r="AK13681" s="104"/>
      <c r="AL13681" s="104"/>
      <c r="AO13681" s="104"/>
      <c r="AP13681" s="104"/>
    </row>
    <row r="13682" spans="21:42" ht="15" customHeight="1" x14ac:dyDescent="0.25">
      <c r="U13682" s="104"/>
      <c r="AB13682" s="104"/>
      <c r="AC13682" s="104"/>
      <c r="AF13682" s="104"/>
      <c r="AG13682" s="104"/>
      <c r="AK13682" s="104"/>
      <c r="AL13682" s="104"/>
      <c r="AO13682" s="104"/>
      <c r="AP13682" s="104"/>
    </row>
    <row r="13683" spans="21:42" ht="15" customHeight="1" x14ac:dyDescent="0.25">
      <c r="U13683" s="104"/>
      <c r="AB13683" s="104"/>
      <c r="AC13683" s="104"/>
      <c r="AF13683" s="104"/>
      <c r="AG13683" s="104"/>
      <c r="AK13683" s="104"/>
      <c r="AL13683" s="104"/>
      <c r="AO13683" s="104"/>
      <c r="AP13683" s="104"/>
    </row>
    <row r="13684" spans="21:42" ht="15" customHeight="1" x14ac:dyDescent="0.25">
      <c r="U13684" s="104"/>
      <c r="AB13684" s="104"/>
      <c r="AC13684" s="104"/>
      <c r="AF13684" s="104"/>
      <c r="AG13684" s="104"/>
      <c r="AK13684" s="104"/>
      <c r="AL13684" s="104"/>
      <c r="AO13684" s="104"/>
      <c r="AP13684" s="104"/>
    </row>
    <row r="13685" spans="21:42" ht="15" customHeight="1" x14ac:dyDescent="0.25">
      <c r="U13685" s="104"/>
      <c r="AB13685" s="104"/>
      <c r="AC13685" s="104"/>
      <c r="AF13685" s="104"/>
      <c r="AG13685" s="104"/>
      <c r="AK13685" s="104"/>
      <c r="AL13685" s="104"/>
      <c r="AO13685" s="104"/>
      <c r="AP13685" s="104"/>
    </row>
    <row r="13686" spans="21:42" ht="15" customHeight="1" x14ac:dyDescent="0.25">
      <c r="U13686" s="104"/>
      <c r="AB13686" s="104"/>
      <c r="AC13686" s="104"/>
      <c r="AF13686" s="104"/>
      <c r="AG13686" s="104"/>
      <c r="AK13686" s="104"/>
      <c r="AL13686" s="104"/>
      <c r="AO13686" s="104"/>
      <c r="AP13686" s="104"/>
    </row>
    <row r="13687" spans="21:42" ht="15" customHeight="1" x14ac:dyDescent="0.25">
      <c r="U13687" s="104"/>
      <c r="AB13687" s="104"/>
      <c r="AC13687" s="104"/>
      <c r="AF13687" s="104"/>
      <c r="AG13687" s="104"/>
      <c r="AK13687" s="104"/>
      <c r="AL13687" s="104"/>
      <c r="AO13687" s="104"/>
      <c r="AP13687" s="104"/>
    </row>
    <row r="13688" spans="21:42" ht="15" customHeight="1" x14ac:dyDescent="0.25">
      <c r="U13688" s="104"/>
      <c r="AB13688" s="104"/>
      <c r="AC13688" s="104"/>
      <c r="AF13688" s="104"/>
      <c r="AG13688" s="104"/>
      <c r="AK13688" s="104"/>
      <c r="AL13688" s="104"/>
      <c r="AO13688" s="104"/>
      <c r="AP13688" s="104"/>
    </row>
    <row r="13689" spans="21:42" ht="15" customHeight="1" x14ac:dyDescent="0.25">
      <c r="U13689" s="104"/>
      <c r="AB13689" s="104"/>
      <c r="AC13689" s="104"/>
      <c r="AF13689" s="104"/>
      <c r="AG13689" s="104"/>
      <c r="AK13689" s="104"/>
      <c r="AL13689" s="104"/>
      <c r="AO13689" s="104"/>
      <c r="AP13689" s="104"/>
    </row>
    <row r="13690" spans="21:42" ht="15" customHeight="1" x14ac:dyDescent="0.25">
      <c r="U13690" s="104"/>
      <c r="AB13690" s="104"/>
      <c r="AC13690" s="104"/>
      <c r="AF13690" s="104"/>
      <c r="AG13690" s="104"/>
      <c r="AK13690" s="104"/>
      <c r="AL13690" s="104"/>
      <c r="AO13690" s="104"/>
      <c r="AP13690" s="104"/>
    </row>
    <row r="13691" spans="21:42" ht="15" customHeight="1" x14ac:dyDescent="0.25">
      <c r="U13691" s="104"/>
      <c r="AB13691" s="104"/>
      <c r="AC13691" s="104"/>
      <c r="AF13691" s="104"/>
      <c r="AG13691" s="104"/>
      <c r="AK13691" s="104"/>
      <c r="AL13691" s="104"/>
      <c r="AO13691" s="104"/>
      <c r="AP13691" s="104"/>
    </row>
    <row r="13692" spans="21:42" ht="15" customHeight="1" x14ac:dyDescent="0.25">
      <c r="U13692" s="104"/>
      <c r="AB13692" s="104"/>
      <c r="AC13692" s="104"/>
      <c r="AF13692" s="104"/>
      <c r="AG13692" s="104"/>
      <c r="AK13692" s="104"/>
      <c r="AL13692" s="104"/>
      <c r="AO13692" s="104"/>
      <c r="AP13692" s="104"/>
    </row>
    <row r="13693" spans="21:42" ht="15" customHeight="1" x14ac:dyDescent="0.25">
      <c r="U13693" s="104"/>
      <c r="AB13693" s="104"/>
      <c r="AC13693" s="104"/>
      <c r="AF13693" s="104"/>
      <c r="AG13693" s="104"/>
      <c r="AK13693" s="104"/>
      <c r="AL13693" s="104"/>
      <c r="AO13693" s="104"/>
      <c r="AP13693" s="104"/>
    </row>
    <row r="13694" spans="21:42" ht="15" customHeight="1" x14ac:dyDescent="0.25">
      <c r="U13694" s="104"/>
      <c r="AB13694" s="104"/>
      <c r="AC13694" s="104"/>
      <c r="AF13694" s="104"/>
      <c r="AG13694" s="104"/>
      <c r="AK13694" s="104"/>
      <c r="AL13694" s="104"/>
      <c r="AO13694" s="104"/>
      <c r="AP13694" s="104"/>
    </row>
    <row r="13695" spans="21:42" ht="15" customHeight="1" x14ac:dyDescent="0.25">
      <c r="U13695" s="104"/>
      <c r="AB13695" s="104"/>
      <c r="AC13695" s="104"/>
      <c r="AF13695" s="104"/>
      <c r="AG13695" s="104"/>
      <c r="AK13695" s="104"/>
      <c r="AL13695" s="104"/>
      <c r="AO13695" s="104"/>
      <c r="AP13695" s="104"/>
    </row>
    <row r="13696" spans="21:42" ht="15" customHeight="1" x14ac:dyDescent="0.25">
      <c r="U13696" s="104"/>
      <c r="AB13696" s="104"/>
      <c r="AC13696" s="104"/>
      <c r="AF13696" s="104"/>
      <c r="AG13696" s="104"/>
      <c r="AK13696" s="104"/>
      <c r="AL13696" s="104"/>
      <c r="AO13696" s="104"/>
      <c r="AP13696" s="104"/>
    </row>
    <row r="13697" spans="21:42" ht="15" customHeight="1" x14ac:dyDescent="0.25">
      <c r="U13697" s="104"/>
      <c r="AB13697" s="104"/>
      <c r="AC13697" s="104"/>
      <c r="AF13697" s="104"/>
      <c r="AG13697" s="104"/>
      <c r="AK13697" s="104"/>
      <c r="AL13697" s="104"/>
      <c r="AO13697" s="104"/>
      <c r="AP13697" s="104"/>
    </row>
    <row r="13698" spans="21:42" ht="15" customHeight="1" x14ac:dyDescent="0.25">
      <c r="U13698" s="104"/>
      <c r="AB13698" s="104"/>
      <c r="AC13698" s="104"/>
      <c r="AF13698" s="104"/>
      <c r="AG13698" s="104"/>
      <c r="AK13698" s="104"/>
      <c r="AL13698" s="104"/>
      <c r="AO13698" s="104"/>
      <c r="AP13698" s="104"/>
    </row>
    <row r="13699" spans="21:42" ht="15" customHeight="1" x14ac:dyDescent="0.25">
      <c r="U13699" s="104"/>
      <c r="AB13699" s="104"/>
      <c r="AC13699" s="104"/>
      <c r="AF13699" s="104"/>
      <c r="AG13699" s="104"/>
      <c r="AK13699" s="104"/>
      <c r="AL13699" s="104"/>
      <c r="AO13699" s="104"/>
      <c r="AP13699" s="104"/>
    </row>
    <row r="13700" spans="21:42" ht="15" customHeight="1" x14ac:dyDescent="0.25">
      <c r="U13700" s="104"/>
      <c r="AB13700" s="104"/>
      <c r="AC13700" s="104"/>
      <c r="AF13700" s="104"/>
      <c r="AG13700" s="104"/>
      <c r="AK13700" s="104"/>
      <c r="AL13700" s="104"/>
      <c r="AO13700" s="104"/>
      <c r="AP13700" s="104"/>
    </row>
    <row r="13701" spans="21:42" ht="15" customHeight="1" x14ac:dyDescent="0.25">
      <c r="U13701" s="104"/>
      <c r="AB13701" s="104"/>
      <c r="AC13701" s="104"/>
      <c r="AF13701" s="104"/>
      <c r="AG13701" s="104"/>
      <c r="AK13701" s="104"/>
      <c r="AL13701" s="104"/>
      <c r="AO13701" s="104"/>
      <c r="AP13701" s="104"/>
    </row>
    <row r="13702" spans="21:42" ht="15" customHeight="1" x14ac:dyDescent="0.25">
      <c r="U13702" s="104"/>
      <c r="AB13702" s="104"/>
      <c r="AC13702" s="104"/>
      <c r="AF13702" s="104"/>
      <c r="AG13702" s="104"/>
      <c r="AK13702" s="104"/>
      <c r="AL13702" s="104"/>
      <c r="AO13702" s="104"/>
      <c r="AP13702" s="104"/>
    </row>
    <row r="13703" spans="21:42" ht="15" customHeight="1" x14ac:dyDescent="0.25">
      <c r="U13703" s="104"/>
      <c r="AB13703" s="104"/>
      <c r="AC13703" s="104"/>
      <c r="AF13703" s="104"/>
      <c r="AG13703" s="104"/>
      <c r="AK13703" s="104"/>
      <c r="AL13703" s="104"/>
      <c r="AO13703" s="104"/>
      <c r="AP13703" s="104"/>
    </row>
    <row r="13704" spans="21:42" ht="15" customHeight="1" x14ac:dyDescent="0.25">
      <c r="U13704" s="104"/>
      <c r="AB13704" s="104"/>
      <c r="AC13704" s="104"/>
      <c r="AF13704" s="104"/>
      <c r="AG13704" s="104"/>
      <c r="AK13704" s="104"/>
      <c r="AL13704" s="104"/>
      <c r="AO13704" s="104"/>
      <c r="AP13704" s="104"/>
    </row>
    <row r="13705" spans="21:42" ht="15" customHeight="1" x14ac:dyDescent="0.25">
      <c r="U13705" s="104"/>
      <c r="AB13705" s="104"/>
      <c r="AC13705" s="104"/>
      <c r="AF13705" s="104"/>
      <c r="AG13705" s="104"/>
      <c r="AK13705" s="104"/>
      <c r="AL13705" s="104"/>
      <c r="AO13705" s="104"/>
      <c r="AP13705" s="104"/>
    </row>
    <row r="13706" spans="21:42" ht="15" customHeight="1" x14ac:dyDescent="0.25">
      <c r="U13706" s="104"/>
      <c r="AB13706" s="104"/>
      <c r="AC13706" s="104"/>
      <c r="AF13706" s="104"/>
      <c r="AG13706" s="104"/>
      <c r="AK13706" s="104"/>
      <c r="AL13706" s="104"/>
      <c r="AO13706" s="104"/>
      <c r="AP13706" s="104"/>
    </row>
    <row r="13707" spans="21:42" ht="15" customHeight="1" x14ac:dyDescent="0.25">
      <c r="U13707" s="104"/>
      <c r="AB13707" s="104"/>
      <c r="AC13707" s="104"/>
      <c r="AF13707" s="104"/>
      <c r="AG13707" s="104"/>
      <c r="AK13707" s="104"/>
      <c r="AL13707" s="104"/>
      <c r="AO13707" s="104"/>
      <c r="AP13707" s="104"/>
    </row>
    <row r="13708" spans="21:42" ht="15" customHeight="1" x14ac:dyDescent="0.25">
      <c r="U13708" s="104"/>
      <c r="AB13708" s="104"/>
      <c r="AC13708" s="104"/>
      <c r="AF13708" s="104"/>
      <c r="AG13708" s="104"/>
      <c r="AK13708" s="104"/>
      <c r="AL13708" s="104"/>
      <c r="AO13708" s="104"/>
      <c r="AP13708" s="104"/>
    </row>
    <row r="13709" spans="21:42" ht="15" customHeight="1" x14ac:dyDescent="0.25">
      <c r="U13709" s="104"/>
      <c r="AB13709" s="104"/>
      <c r="AC13709" s="104"/>
      <c r="AF13709" s="104"/>
      <c r="AG13709" s="104"/>
      <c r="AK13709" s="104"/>
      <c r="AL13709" s="104"/>
      <c r="AO13709" s="104"/>
      <c r="AP13709" s="104"/>
    </row>
    <row r="13710" spans="21:42" ht="15" customHeight="1" x14ac:dyDescent="0.25">
      <c r="U13710" s="104"/>
      <c r="AB13710" s="104"/>
      <c r="AC13710" s="104"/>
      <c r="AF13710" s="104"/>
      <c r="AG13710" s="104"/>
      <c r="AK13710" s="104"/>
      <c r="AL13710" s="104"/>
      <c r="AO13710" s="104"/>
      <c r="AP13710" s="104"/>
    </row>
    <row r="13711" spans="21:42" ht="15" customHeight="1" x14ac:dyDescent="0.25">
      <c r="U13711" s="104"/>
      <c r="AB13711" s="104"/>
      <c r="AC13711" s="104"/>
      <c r="AF13711" s="104"/>
      <c r="AG13711" s="104"/>
      <c r="AK13711" s="104"/>
      <c r="AL13711" s="104"/>
      <c r="AO13711" s="104"/>
      <c r="AP13711" s="104"/>
    </row>
    <row r="13712" spans="21:42" ht="15" customHeight="1" x14ac:dyDescent="0.25">
      <c r="U13712" s="104"/>
      <c r="AB13712" s="104"/>
      <c r="AC13712" s="104"/>
      <c r="AF13712" s="104"/>
      <c r="AG13712" s="104"/>
      <c r="AK13712" s="104"/>
      <c r="AL13712" s="104"/>
      <c r="AO13712" s="104"/>
      <c r="AP13712" s="104"/>
    </row>
    <row r="13713" spans="21:42" ht="15" customHeight="1" x14ac:dyDescent="0.25">
      <c r="U13713" s="104"/>
      <c r="AB13713" s="104"/>
      <c r="AC13713" s="104"/>
      <c r="AF13713" s="104"/>
      <c r="AG13713" s="104"/>
      <c r="AK13713" s="104"/>
      <c r="AL13713" s="104"/>
      <c r="AO13713" s="104"/>
      <c r="AP13713" s="104"/>
    </row>
    <row r="13714" spans="21:42" ht="15" customHeight="1" x14ac:dyDescent="0.25">
      <c r="U13714" s="104"/>
      <c r="AB13714" s="104"/>
      <c r="AC13714" s="104"/>
      <c r="AF13714" s="104"/>
      <c r="AG13714" s="104"/>
      <c r="AK13714" s="104"/>
      <c r="AL13714" s="104"/>
      <c r="AO13714" s="104"/>
      <c r="AP13714" s="104"/>
    </row>
    <row r="13715" spans="21:42" ht="15" customHeight="1" x14ac:dyDescent="0.25">
      <c r="U13715" s="104"/>
      <c r="AB13715" s="104"/>
      <c r="AC13715" s="104"/>
      <c r="AF13715" s="104"/>
      <c r="AG13715" s="104"/>
      <c r="AK13715" s="104"/>
      <c r="AL13715" s="104"/>
      <c r="AO13715" s="104"/>
      <c r="AP13715" s="104"/>
    </row>
    <row r="13716" spans="21:42" ht="15" customHeight="1" x14ac:dyDescent="0.25">
      <c r="U13716" s="104"/>
      <c r="AB13716" s="104"/>
      <c r="AC13716" s="104"/>
      <c r="AF13716" s="104"/>
      <c r="AG13716" s="104"/>
      <c r="AK13716" s="104"/>
      <c r="AL13716" s="104"/>
      <c r="AO13716" s="104"/>
      <c r="AP13716" s="104"/>
    </row>
    <row r="13717" spans="21:42" ht="15" customHeight="1" x14ac:dyDescent="0.25">
      <c r="U13717" s="104"/>
      <c r="AB13717" s="104"/>
      <c r="AC13717" s="104"/>
      <c r="AF13717" s="104"/>
      <c r="AG13717" s="104"/>
      <c r="AK13717" s="104"/>
      <c r="AL13717" s="104"/>
      <c r="AO13717" s="104"/>
      <c r="AP13717" s="104"/>
    </row>
    <row r="13718" spans="21:42" ht="15" customHeight="1" x14ac:dyDescent="0.25">
      <c r="U13718" s="104"/>
      <c r="AB13718" s="104"/>
      <c r="AC13718" s="104"/>
      <c r="AF13718" s="104"/>
      <c r="AG13718" s="104"/>
      <c r="AK13718" s="104"/>
      <c r="AL13718" s="104"/>
      <c r="AO13718" s="104"/>
      <c r="AP13718" s="104"/>
    </row>
    <row r="13719" spans="21:42" ht="15" customHeight="1" x14ac:dyDescent="0.25">
      <c r="U13719" s="104"/>
      <c r="AB13719" s="104"/>
      <c r="AC13719" s="104"/>
      <c r="AF13719" s="104"/>
      <c r="AG13719" s="104"/>
      <c r="AK13719" s="104"/>
      <c r="AL13719" s="104"/>
      <c r="AO13719" s="104"/>
      <c r="AP13719" s="104"/>
    </row>
    <row r="13720" spans="21:42" ht="15" customHeight="1" x14ac:dyDescent="0.25">
      <c r="U13720" s="104"/>
      <c r="AB13720" s="104"/>
      <c r="AC13720" s="104"/>
      <c r="AF13720" s="104"/>
      <c r="AG13720" s="104"/>
      <c r="AK13720" s="104"/>
      <c r="AL13720" s="104"/>
      <c r="AO13720" s="104"/>
      <c r="AP13720" s="104"/>
    </row>
    <row r="13721" spans="21:42" ht="15" customHeight="1" x14ac:dyDescent="0.25">
      <c r="U13721" s="104"/>
      <c r="AB13721" s="104"/>
      <c r="AC13721" s="104"/>
      <c r="AF13721" s="104"/>
      <c r="AG13721" s="104"/>
      <c r="AK13721" s="104"/>
      <c r="AL13721" s="104"/>
      <c r="AO13721" s="104"/>
      <c r="AP13721" s="104"/>
    </row>
    <row r="13722" spans="21:42" ht="15" customHeight="1" x14ac:dyDescent="0.25">
      <c r="U13722" s="104"/>
      <c r="AB13722" s="104"/>
      <c r="AC13722" s="104"/>
      <c r="AF13722" s="104"/>
      <c r="AG13722" s="104"/>
      <c r="AK13722" s="104"/>
      <c r="AL13722" s="104"/>
      <c r="AO13722" s="104"/>
      <c r="AP13722" s="104"/>
    </row>
    <row r="13723" spans="21:42" ht="15" customHeight="1" x14ac:dyDescent="0.25">
      <c r="U13723" s="104"/>
      <c r="AB13723" s="104"/>
      <c r="AC13723" s="104"/>
      <c r="AF13723" s="104"/>
      <c r="AG13723" s="104"/>
      <c r="AK13723" s="104"/>
      <c r="AL13723" s="104"/>
      <c r="AO13723" s="104"/>
      <c r="AP13723" s="104"/>
    </row>
    <row r="13724" spans="21:42" ht="15" customHeight="1" x14ac:dyDescent="0.25">
      <c r="U13724" s="104"/>
      <c r="AB13724" s="104"/>
      <c r="AC13724" s="104"/>
      <c r="AF13724" s="104"/>
      <c r="AG13724" s="104"/>
      <c r="AK13724" s="104"/>
      <c r="AL13724" s="104"/>
      <c r="AO13724" s="104"/>
      <c r="AP13724" s="104"/>
    </row>
    <row r="13725" spans="21:42" ht="15" customHeight="1" x14ac:dyDescent="0.25">
      <c r="U13725" s="104"/>
      <c r="AB13725" s="104"/>
      <c r="AC13725" s="104"/>
      <c r="AF13725" s="104"/>
      <c r="AG13725" s="104"/>
      <c r="AK13725" s="104"/>
      <c r="AL13725" s="104"/>
      <c r="AO13725" s="104"/>
      <c r="AP13725" s="104"/>
    </row>
    <row r="13726" spans="21:42" ht="15" customHeight="1" x14ac:dyDescent="0.25">
      <c r="U13726" s="104"/>
      <c r="AB13726" s="104"/>
      <c r="AC13726" s="104"/>
      <c r="AF13726" s="104"/>
      <c r="AG13726" s="104"/>
      <c r="AK13726" s="104"/>
      <c r="AL13726" s="104"/>
      <c r="AO13726" s="104"/>
      <c r="AP13726" s="104"/>
    </row>
    <row r="13727" spans="21:42" ht="15" customHeight="1" x14ac:dyDescent="0.25">
      <c r="U13727" s="104"/>
      <c r="AB13727" s="104"/>
      <c r="AC13727" s="104"/>
      <c r="AF13727" s="104"/>
      <c r="AG13727" s="104"/>
      <c r="AK13727" s="104"/>
      <c r="AL13727" s="104"/>
      <c r="AO13727" s="104"/>
      <c r="AP13727" s="104"/>
    </row>
    <row r="13728" spans="21:42" ht="15" customHeight="1" x14ac:dyDescent="0.25">
      <c r="U13728" s="104"/>
      <c r="AB13728" s="104"/>
      <c r="AC13728" s="104"/>
      <c r="AF13728" s="104"/>
      <c r="AG13728" s="104"/>
      <c r="AK13728" s="104"/>
      <c r="AL13728" s="104"/>
      <c r="AO13728" s="104"/>
      <c r="AP13728" s="104"/>
    </row>
    <row r="13729" spans="21:42" ht="15" customHeight="1" x14ac:dyDescent="0.25">
      <c r="U13729" s="104"/>
      <c r="AB13729" s="104"/>
      <c r="AC13729" s="104"/>
      <c r="AF13729" s="104"/>
      <c r="AG13729" s="104"/>
      <c r="AK13729" s="104"/>
      <c r="AL13729" s="104"/>
      <c r="AO13729" s="104"/>
      <c r="AP13729" s="104"/>
    </row>
    <row r="13730" spans="21:42" ht="15" customHeight="1" x14ac:dyDescent="0.25">
      <c r="U13730" s="104"/>
      <c r="AB13730" s="104"/>
      <c r="AC13730" s="104"/>
      <c r="AF13730" s="104"/>
      <c r="AG13730" s="104"/>
      <c r="AK13730" s="104"/>
      <c r="AL13730" s="104"/>
      <c r="AO13730" s="104"/>
      <c r="AP13730" s="104"/>
    </row>
    <row r="13731" spans="21:42" ht="15" customHeight="1" x14ac:dyDescent="0.25">
      <c r="U13731" s="104"/>
      <c r="AB13731" s="104"/>
      <c r="AC13731" s="104"/>
      <c r="AF13731" s="104"/>
      <c r="AG13731" s="104"/>
      <c r="AK13731" s="104"/>
      <c r="AL13731" s="104"/>
      <c r="AO13731" s="104"/>
      <c r="AP13731" s="104"/>
    </row>
    <row r="13732" spans="21:42" ht="15" customHeight="1" x14ac:dyDescent="0.25">
      <c r="U13732" s="104"/>
      <c r="AB13732" s="104"/>
      <c r="AC13732" s="104"/>
      <c r="AF13732" s="104"/>
      <c r="AG13732" s="104"/>
      <c r="AK13732" s="104"/>
      <c r="AL13732" s="104"/>
      <c r="AO13732" s="104"/>
      <c r="AP13732" s="104"/>
    </row>
    <row r="13733" spans="21:42" ht="15" customHeight="1" x14ac:dyDescent="0.25">
      <c r="U13733" s="104"/>
      <c r="AB13733" s="104"/>
      <c r="AC13733" s="104"/>
      <c r="AF13733" s="104"/>
      <c r="AG13733" s="104"/>
      <c r="AK13733" s="104"/>
      <c r="AL13733" s="104"/>
      <c r="AO13733" s="104"/>
      <c r="AP13733" s="104"/>
    </row>
    <row r="13734" spans="21:42" ht="15" customHeight="1" x14ac:dyDescent="0.25">
      <c r="U13734" s="104"/>
      <c r="AB13734" s="104"/>
      <c r="AC13734" s="104"/>
      <c r="AF13734" s="104"/>
      <c r="AG13734" s="104"/>
      <c r="AK13734" s="104"/>
      <c r="AL13734" s="104"/>
      <c r="AO13734" s="104"/>
      <c r="AP13734" s="104"/>
    </row>
    <row r="13735" spans="21:42" ht="15" customHeight="1" x14ac:dyDescent="0.25">
      <c r="U13735" s="104"/>
      <c r="AB13735" s="104"/>
      <c r="AC13735" s="104"/>
      <c r="AF13735" s="104"/>
      <c r="AG13735" s="104"/>
      <c r="AK13735" s="104"/>
      <c r="AL13735" s="104"/>
      <c r="AO13735" s="104"/>
      <c r="AP13735" s="104"/>
    </row>
    <row r="13736" spans="21:42" ht="15" customHeight="1" x14ac:dyDescent="0.25">
      <c r="U13736" s="104"/>
      <c r="AB13736" s="104"/>
      <c r="AC13736" s="104"/>
      <c r="AF13736" s="104"/>
      <c r="AG13736" s="104"/>
      <c r="AK13736" s="104"/>
      <c r="AL13736" s="104"/>
      <c r="AO13736" s="104"/>
      <c r="AP13736" s="104"/>
    </row>
    <row r="13737" spans="21:42" ht="15" customHeight="1" x14ac:dyDescent="0.25">
      <c r="U13737" s="104"/>
      <c r="AB13737" s="104"/>
      <c r="AC13737" s="104"/>
      <c r="AF13737" s="104"/>
      <c r="AG13737" s="104"/>
      <c r="AK13737" s="104"/>
      <c r="AL13737" s="104"/>
      <c r="AO13737" s="104"/>
      <c r="AP13737" s="104"/>
    </row>
    <row r="13738" spans="21:42" ht="15" customHeight="1" x14ac:dyDescent="0.25">
      <c r="U13738" s="104"/>
      <c r="AB13738" s="104"/>
      <c r="AC13738" s="104"/>
      <c r="AF13738" s="104"/>
      <c r="AG13738" s="104"/>
      <c r="AK13738" s="104"/>
      <c r="AL13738" s="104"/>
      <c r="AO13738" s="104"/>
      <c r="AP13738" s="104"/>
    </row>
    <row r="13739" spans="21:42" ht="15" customHeight="1" x14ac:dyDescent="0.25">
      <c r="U13739" s="104"/>
      <c r="AB13739" s="104"/>
      <c r="AC13739" s="104"/>
      <c r="AF13739" s="104"/>
      <c r="AG13739" s="104"/>
      <c r="AK13739" s="104"/>
      <c r="AL13739" s="104"/>
      <c r="AO13739" s="104"/>
      <c r="AP13739" s="104"/>
    </row>
    <row r="13740" spans="21:42" ht="15" customHeight="1" x14ac:dyDescent="0.25">
      <c r="U13740" s="104"/>
      <c r="AB13740" s="104"/>
      <c r="AC13740" s="104"/>
      <c r="AF13740" s="104"/>
      <c r="AG13740" s="104"/>
      <c r="AK13740" s="104"/>
      <c r="AL13740" s="104"/>
      <c r="AO13740" s="104"/>
      <c r="AP13740" s="104"/>
    </row>
    <row r="13741" spans="21:42" ht="15" customHeight="1" x14ac:dyDescent="0.25">
      <c r="U13741" s="104"/>
      <c r="AB13741" s="104"/>
      <c r="AC13741" s="104"/>
      <c r="AF13741" s="104"/>
      <c r="AG13741" s="104"/>
      <c r="AK13741" s="104"/>
      <c r="AL13741" s="104"/>
      <c r="AO13741" s="104"/>
      <c r="AP13741" s="104"/>
    </row>
    <row r="13742" spans="21:42" ht="15" customHeight="1" x14ac:dyDescent="0.25">
      <c r="U13742" s="104"/>
      <c r="AB13742" s="104"/>
      <c r="AC13742" s="104"/>
      <c r="AF13742" s="104"/>
      <c r="AG13742" s="104"/>
      <c r="AK13742" s="104"/>
      <c r="AL13742" s="104"/>
      <c r="AO13742" s="104"/>
      <c r="AP13742" s="104"/>
    </row>
    <row r="13743" spans="21:42" ht="15" customHeight="1" x14ac:dyDescent="0.25">
      <c r="U13743" s="104"/>
      <c r="AB13743" s="104"/>
      <c r="AC13743" s="104"/>
      <c r="AF13743" s="104"/>
      <c r="AG13743" s="104"/>
      <c r="AK13743" s="104"/>
      <c r="AL13743" s="104"/>
      <c r="AO13743" s="104"/>
      <c r="AP13743" s="104"/>
    </row>
    <row r="13744" spans="21:42" ht="15" customHeight="1" x14ac:dyDescent="0.25">
      <c r="U13744" s="104"/>
      <c r="AB13744" s="104"/>
      <c r="AC13744" s="104"/>
      <c r="AF13744" s="104"/>
      <c r="AG13744" s="104"/>
      <c r="AK13744" s="104"/>
      <c r="AL13744" s="104"/>
      <c r="AO13744" s="104"/>
      <c r="AP13744" s="104"/>
    </row>
    <row r="13745" spans="21:42" ht="15" customHeight="1" x14ac:dyDescent="0.25">
      <c r="U13745" s="104"/>
      <c r="AB13745" s="104"/>
      <c r="AC13745" s="104"/>
      <c r="AF13745" s="104"/>
      <c r="AG13745" s="104"/>
      <c r="AK13745" s="104"/>
      <c r="AL13745" s="104"/>
      <c r="AO13745" s="104"/>
      <c r="AP13745" s="104"/>
    </row>
    <row r="13746" spans="21:42" ht="15" customHeight="1" x14ac:dyDescent="0.25">
      <c r="U13746" s="104"/>
      <c r="AB13746" s="104"/>
      <c r="AC13746" s="104"/>
      <c r="AF13746" s="104"/>
      <c r="AG13746" s="104"/>
      <c r="AK13746" s="104"/>
      <c r="AL13746" s="104"/>
      <c r="AO13746" s="104"/>
      <c r="AP13746" s="104"/>
    </row>
    <row r="13747" spans="21:42" ht="15" customHeight="1" x14ac:dyDescent="0.25">
      <c r="U13747" s="104"/>
      <c r="AB13747" s="104"/>
      <c r="AC13747" s="104"/>
      <c r="AF13747" s="104"/>
      <c r="AG13747" s="104"/>
      <c r="AK13747" s="104"/>
      <c r="AL13747" s="104"/>
      <c r="AO13747" s="104"/>
      <c r="AP13747" s="104"/>
    </row>
    <row r="13748" spans="21:42" ht="15" customHeight="1" x14ac:dyDescent="0.25">
      <c r="U13748" s="104"/>
      <c r="AB13748" s="104"/>
      <c r="AC13748" s="104"/>
      <c r="AF13748" s="104"/>
      <c r="AG13748" s="104"/>
      <c r="AK13748" s="104"/>
      <c r="AL13748" s="104"/>
      <c r="AO13748" s="104"/>
      <c r="AP13748" s="104"/>
    </row>
    <row r="13749" spans="21:42" ht="15" customHeight="1" x14ac:dyDescent="0.25">
      <c r="U13749" s="104"/>
      <c r="AB13749" s="104"/>
      <c r="AC13749" s="104"/>
      <c r="AF13749" s="104"/>
      <c r="AG13749" s="104"/>
      <c r="AK13749" s="104"/>
      <c r="AL13749" s="104"/>
      <c r="AO13749" s="104"/>
      <c r="AP13749" s="104"/>
    </row>
    <row r="13750" spans="21:42" ht="15" customHeight="1" x14ac:dyDescent="0.25">
      <c r="U13750" s="104"/>
      <c r="AB13750" s="104"/>
      <c r="AC13750" s="104"/>
      <c r="AF13750" s="104"/>
      <c r="AG13750" s="104"/>
      <c r="AK13750" s="104"/>
      <c r="AL13750" s="104"/>
      <c r="AO13750" s="104"/>
      <c r="AP13750" s="104"/>
    </row>
    <row r="13751" spans="21:42" ht="15" customHeight="1" x14ac:dyDescent="0.25">
      <c r="U13751" s="104"/>
      <c r="AB13751" s="104"/>
      <c r="AC13751" s="104"/>
      <c r="AF13751" s="104"/>
      <c r="AG13751" s="104"/>
      <c r="AK13751" s="104"/>
      <c r="AL13751" s="104"/>
      <c r="AO13751" s="104"/>
      <c r="AP13751" s="104"/>
    </row>
    <row r="13752" spans="21:42" ht="15" customHeight="1" x14ac:dyDescent="0.25">
      <c r="U13752" s="104"/>
      <c r="AB13752" s="104"/>
      <c r="AC13752" s="104"/>
      <c r="AF13752" s="104"/>
      <c r="AG13752" s="104"/>
      <c r="AK13752" s="104"/>
      <c r="AL13752" s="104"/>
      <c r="AO13752" s="104"/>
      <c r="AP13752" s="104"/>
    </row>
    <row r="13753" spans="21:42" ht="15" customHeight="1" x14ac:dyDescent="0.25">
      <c r="U13753" s="104"/>
      <c r="AB13753" s="104"/>
      <c r="AC13753" s="104"/>
      <c r="AF13753" s="104"/>
      <c r="AG13753" s="104"/>
      <c r="AK13753" s="104"/>
      <c r="AL13753" s="104"/>
      <c r="AO13753" s="104"/>
      <c r="AP13753" s="104"/>
    </row>
    <row r="13754" spans="21:42" ht="15" customHeight="1" x14ac:dyDescent="0.25">
      <c r="U13754" s="104"/>
      <c r="AB13754" s="104"/>
      <c r="AC13754" s="104"/>
      <c r="AF13754" s="104"/>
      <c r="AG13754" s="104"/>
      <c r="AK13754" s="104"/>
      <c r="AL13754" s="104"/>
      <c r="AO13754" s="104"/>
      <c r="AP13754" s="104"/>
    </row>
    <row r="13755" spans="21:42" ht="15" customHeight="1" x14ac:dyDescent="0.25">
      <c r="U13755" s="104"/>
      <c r="AB13755" s="104"/>
      <c r="AC13755" s="104"/>
      <c r="AF13755" s="104"/>
      <c r="AG13755" s="104"/>
      <c r="AK13755" s="104"/>
      <c r="AL13755" s="104"/>
      <c r="AO13755" s="104"/>
      <c r="AP13755" s="104"/>
    </row>
    <row r="13756" spans="21:42" ht="15" customHeight="1" x14ac:dyDescent="0.25">
      <c r="U13756" s="104"/>
      <c r="AB13756" s="104"/>
      <c r="AC13756" s="104"/>
      <c r="AF13756" s="104"/>
      <c r="AG13756" s="104"/>
      <c r="AK13756" s="104"/>
      <c r="AL13756" s="104"/>
      <c r="AO13756" s="104"/>
      <c r="AP13756" s="104"/>
    </row>
    <row r="13757" spans="21:42" ht="15" customHeight="1" x14ac:dyDescent="0.25">
      <c r="U13757" s="104"/>
      <c r="AB13757" s="104"/>
      <c r="AC13757" s="104"/>
      <c r="AF13757" s="104"/>
      <c r="AG13757" s="104"/>
      <c r="AK13757" s="104"/>
      <c r="AL13757" s="104"/>
      <c r="AO13757" s="104"/>
      <c r="AP13757" s="104"/>
    </row>
    <row r="13758" spans="21:42" ht="15" customHeight="1" x14ac:dyDescent="0.25">
      <c r="U13758" s="104"/>
      <c r="AB13758" s="104"/>
      <c r="AC13758" s="104"/>
      <c r="AF13758" s="104"/>
      <c r="AG13758" s="104"/>
      <c r="AK13758" s="104"/>
      <c r="AL13758" s="104"/>
      <c r="AO13758" s="104"/>
      <c r="AP13758" s="104"/>
    </row>
    <row r="13759" spans="21:42" ht="15" customHeight="1" x14ac:dyDescent="0.25">
      <c r="U13759" s="104"/>
      <c r="AB13759" s="104"/>
      <c r="AC13759" s="104"/>
      <c r="AF13759" s="104"/>
      <c r="AG13759" s="104"/>
      <c r="AK13759" s="104"/>
      <c r="AL13759" s="104"/>
      <c r="AO13759" s="104"/>
      <c r="AP13759" s="104"/>
    </row>
    <row r="13760" spans="21:42" ht="15" customHeight="1" x14ac:dyDescent="0.25">
      <c r="U13760" s="104"/>
      <c r="AB13760" s="104"/>
      <c r="AC13760" s="104"/>
      <c r="AF13760" s="104"/>
      <c r="AG13760" s="104"/>
      <c r="AK13760" s="104"/>
      <c r="AL13760" s="104"/>
      <c r="AO13760" s="104"/>
      <c r="AP13760" s="104"/>
    </row>
    <row r="13761" spans="21:42" ht="15" customHeight="1" x14ac:dyDescent="0.25">
      <c r="U13761" s="104"/>
      <c r="AB13761" s="104"/>
      <c r="AC13761" s="104"/>
      <c r="AF13761" s="104"/>
      <c r="AG13761" s="104"/>
      <c r="AK13761" s="104"/>
      <c r="AL13761" s="104"/>
      <c r="AO13761" s="104"/>
      <c r="AP13761" s="104"/>
    </row>
    <row r="13762" spans="21:42" ht="15" customHeight="1" x14ac:dyDescent="0.25">
      <c r="U13762" s="104"/>
      <c r="AB13762" s="104"/>
      <c r="AC13762" s="104"/>
      <c r="AF13762" s="104"/>
      <c r="AG13762" s="104"/>
      <c r="AK13762" s="104"/>
      <c r="AL13762" s="104"/>
      <c r="AO13762" s="104"/>
      <c r="AP13762" s="104"/>
    </row>
    <row r="13763" spans="21:42" ht="15" customHeight="1" x14ac:dyDescent="0.25">
      <c r="U13763" s="104"/>
      <c r="AB13763" s="104"/>
      <c r="AC13763" s="104"/>
      <c r="AF13763" s="104"/>
      <c r="AG13763" s="104"/>
      <c r="AK13763" s="104"/>
      <c r="AL13763" s="104"/>
      <c r="AO13763" s="104"/>
      <c r="AP13763" s="104"/>
    </row>
    <row r="13764" spans="21:42" ht="15" customHeight="1" x14ac:dyDescent="0.25">
      <c r="U13764" s="104"/>
      <c r="AB13764" s="104"/>
      <c r="AC13764" s="104"/>
      <c r="AF13764" s="104"/>
      <c r="AG13764" s="104"/>
      <c r="AK13764" s="104"/>
      <c r="AL13764" s="104"/>
      <c r="AO13764" s="104"/>
      <c r="AP13764" s="104"/>
    </row>
    <row r="13765" spans="21:42" ht="15" customHeight="1" x14ac:dyDescent="0.25">
      <c r="U13765" s="104"/>
      <c r="AB13765" s="104"/>
      <c r="AC13765" s="104"/>
      <c r="AF13765" s="104"/>
      <c r="AG13765" s="104"/>
      <c r="AK13765" s="104"/>
      <c r="AL13765" s="104"/>
      <c r="AO13765" s="104"/>
      <c r="AP13765" s="104"/>
    </row>
    <row r="13766" spans="21:42" ht="15" customHeight="1" x14ac:dyDescent="0.25">
      <c r="U13766" s="104"/>
      <c r="AB13766" s="104"/>
      <c r="AC13766" s="104"/>
      <c r="AF13766" s="104"/>
      <c r="AG13766" s="104"/>
      <c r="AK13766" s="104"/>
      <c r="AL13766" s="104"/>
      <c r="AO13766" s="104"/>
      <c r="AP13766" s="104"/>
    </row>
    <row r="13767" spans="21:42" ht="15" customHeight="1" x14ac:dyDescent="0.25">
      <c r="U13767" s="104"/>
      <c r="AB13767" s="104"/>
      <c r="AC13767" s="104"/>
      <c r="AF13767" s="104"/>
      <c r="AG13767" s="104"/>
      <c r="AK13767" s="104"/>
      <c r="AL13767" s="104"/>
      <c r="AO13767" s="104"/>
      <c r="AP13767" s="104"/>
    </row>
    <row r="13768" spans="21:42" ht="15" customHeight="1" x14ac:dyDescent="0.25">
      <c r="U13768" s="104"/>
      <c r="AB13768" s="104"/>
      <c r="AC13768" s="104"/>
      <c r="AF13768" s="104"/>
      <c r="AG13768" s="104"/>
      <c r="AK13768" s="104"/>
      <c r="AL13768" s="104"/>
      <c r="AO13768" s="104"/>
      <c r="AP13768" s="104"/>
    </row>
    <row r="13769" spans="21:42" ht="15" customHeight="1" x14ac:dyDescent="0.25">
      <c r="U13769" s="104"/>
      <c r="AB13769" s="104"/>
      <c r="AC13769" s="104"/>
      <c r="AF13769" s="104"/>
      <c r="AG13769" s="104"/>
      <c r="AK13769" s="104"/>
      <c r="AL13769" s="104"/>
      <c r="AO13769" s="104"/>
      <c r="AP13769" s="104"/>
    </row>
    <row r="13770" spans="21:42" ht="15" customHeight="1" x14ac:dyDescent="0.25">
      <c r="U13770" s="104"/>
      <c r="AB13770" s="104"/>
      <c r="AC13770" s="104"/>
      <c r="AF13770" s="104"/>
      <c r="AG13770" s="104"/>
      <c r="AK13770" s="104"/>
      <c r="AL13770" s="104"/>
      <c r="AO13770" s="104"/>
      <c r="AP13770" s="104"/>
    </row>
    <row r="13771" spans="21:42" ht="15" customHeight="1" x14ac:dyDescent="0.25">
      <c r="U13771" s="104"/>
      <c r="AB13771" s="104"/>
      <c r="AC13771" s="104"/>
      <c r="AF13771" s="104"/>
      <c r="AG13771" s="104"/>
      <c r="AK13771" s="104"/>
      <c r="AL13771" s="104"/>
      <c r="AO13771" s="104"/>
      <c r="AP13771" s="104"/>
    </row>
    <row r="13772" spans="21:42" ht="15" customHeight="1" x14ac:dyDescent="0.25">
      <c r="U13772" s="104"/>
      <c r="AB13772" s="104"/>
      <c r="AC13772" s="104"/>
      <c r="AF13772" s="104"/>
      <c r="AG13772" s="104"/>
      <c r="AK13772" s="104"/>
      <c r="AL13772" s="104"/>
      <c r="AO13772" s="104"/>
      <c r="AP13772" s="104"/>
    </row>
    <row r="13773" spans="21:42" ht="15" customHeight="1" x14ac:dyDescent="0.25">
      <c r="U13773" s="104"/>
      <c r="AB13773" s="104"/>
      <c r="AC13773" s="104"/>
      <c r="AF13773" s="104"/>
      <c r="AG13773" s="104"/>
      <c r="AK13773" s="104"/>
      <c r="AL13773" s="104"/>
      <c r="AO13773" s="104"/>
      <c r="AP13773" s="104"/>
    </row>
    <row r="13774" spans="21:42" ht="15" customHeight="1" x14ac:dyDescent="0.25">
      <c r="U13774" s="104"/>
      <c r="AB13774" s="104"/>
      <c r="AC13774" s="104"/>
      <c r="AF13774" s="104"/>
      <c r="AG13774" s="104"/>
      <c r="AK13774" s="104"/>
      <c r="AL13774" s="104"/>
      <c r="AO13774" s="104"/>
      <c r="AP13774" s="104"/>
    </row>
    <row r="13775" spans="21:42" ht="15" customHeight="1" x14ac:dyDescent="0.25">
      <c r="U13775" s="104"/>
      <c r="AB13775" s="104"/>
      <c r="AC13775" s="104"/>
      <c r="AF13775" s="104"/>
      <c r="AG13775" s="104"/>
      <c r="AK13775" s="104"/>
      <c r="AL13775" s="104"/>
      <c r="AO13775" s="104"/>
      <c r="AP13775" s="104"/>
    </row>
    <row r="13776" spans="21:42" ht="15" customHeight="1" x14ac:dyDescent="0.25">
      <c r="U13776" s="104"/>
      <c r="AB13776" s="104"/>
      <c r="AC13776" s="104"/>
      <c r="AF13776" s="104"/>
      <c r="AG13776" s="104"/>
      <c r="AK13776" s="104"/>
      <c r="AL13776" s="104"/>
      <c r="AO13776" s="104"/>
      <c r="AP13776" s="104"/>
    </row>
    <row r="13777" spans="21:42" ht="15" customHeight="1" x14ac:dyDescent="0.25">
      <c r="U13777" s="104"/>
      <c r="AB13777" s="104"/>
      <c r="AC13777" s="104"/>
      <c r="AF13777" s="104"/>
      <c r="AG13777" s="104"/>
      <c r="AK13777" s="104"/>
      <c r="AL13777" s="104"/>
      <c r="AO13777" s="104"/>
      <c r="AP13777" s="104"/>
    </row>
    <row r="13778" spans="21:42" ht="15" customHeight="1" x14ac:dyDescent="0.25">
      <c r="U13778" s="104"/>
      <c r="AB13778" s="104"/>
      <c r="AC13778" s="104"/>
      <c r="AF13778" s="104"/>
      <c r="AG13778" s="104"/>
      <c r="AK13778" s="104"/>
      <c r="AL13778" s="104"/>
      <c r="AO13778" s="104"/>
      <c r="AP13778" s="104"/>
    </row>
    <row r="13779" spans="21:42" ht="15" customHeight="1" x14ac:dyDescent="0.25">
      <c r="U13779" s="104"/>
      <c r="AB13779" s="104"/>
      <c r="AC13779" s="104"/>
      <c r="AF13779" s="104"/>
      <c r="AG13779" s="104"/>
      <c r="AK13779" s="104"/>
      <c r="AL13779" s="104"/>
      <c r="AO13779" s="104"/>
      <c r="AP13779" s="104"/>
    </row>
    <row r="13780" spans="21:42" ht="15" customHeight="1" x14ac:dyDescent="0.25">
      <c r="U13780" s="104"/>
      <c r="AB13780" s="104"/>
      <c r="AC13780" s="104"/>
      <c r="AF13780" s="104"/>
      <c r="AG13780" s="104"/>
      <c r="AK13780" s="104"/>
      <c r="AL13780" s="104"/>
      <c r="AO13780" s="104"/>
      <c r="AP13780" s="104"/>
    </row>
    <row r="13781" spans="21:42" ht="15" customHeight="1" x14ac:dyDescent="0.25">
      <c r="U13781" s="104"/>
      <c r="AB13781" s="104"/>
      <c r="AC13781" s="104"/>
      <c r="AF13781" s="104"/>
      <c r="AG13781" s="104"/>
      <c r="AK13781" s="104"/>
      <c r="AL13781" s="104"/>
      <c r="AO13781" s="104"/>
      <c r="AP13781" s="104"/>
    </row>
    <row r="13782" spans="21:42" ht="15" customHeight="1" x14ac:dyDescent="0.25">
      <c r="U13782" s="104"/>
      <c r="AB13782" s="104"/>
      <c r="AC13782" s="104"/>
      <c r="AF13782" s="104"/>
      <c r="AG13782" s="104"/>
      <c r="AK13782" s="104"/>
      <c r="AL13782" s="104"/>
      <c r="AO13782" s="104"/>
      <c r="AP13782" s="104"/>
    </row>
    <row r="13783" spans="21:42" ht="15" customHeight="1" x14ac:dyDescent="0.25">
      <c r="U13783" s="104"/>
      <c r="AB13783" s="104"/>
      <c r="AC13783" s="104"/>
      <c r="AF13783" s="104"/>
      <c r="AG13783" s="104"/>
      <c r="AK13783" s="104"/>
      <c r="AL13783" s="104"/>
      <c r="AO13783" s="104"/>
      <c r="AP13783" s="104"/>
    </row>
    <row r="13784" spans="21:42" ht="15" customHeight="1" x14ac:dyDescent="0.25">
      <c r="U13784" s="104"/>
      <c r="AB13784" s="104"/>
      <c r="AC13784" s="104"/>
      <c r="AF13784" s="104"/>
      <c r="AG13784" s="104"/>
      <c r="AK13784" s="104"/>
      <c r="AL13784" s="104"/>
      <c r="AO13784" s="104"/>
      <c r="AP13784" s="104"/>
    </row>
    <row r="13785" spans="21:42" ht="15" customHeight="1" x14ac:dyDescent="0.25">
      <c r="U13785" s="104"/>
      <c r="AB13785" s="104"/>
      <c r="AC13785" s="104"/>
      <c r="AF13785" s="104"/>
      <c r="AG13785" s="104"/>
      <c r="AK13785" s="104"/>
      <c r="AL13785" s="104"/>
      <c r="AO13785" s="104"/>
      <c r="AP13785" s="104"/>
    </row>
    <row r="13786" spans="21:42" ht="15" customHeight="1" x14ac:dyDescent="0.25">
      <c r="U13786" s="104"/>
      <c r="AB13786" s="104"/>
      <c r="AC13786" s="104"/>
      <c r="AF13786" s="104"/>
      <c r="AG13786" s="104"/>
      <c r="AK13786" s="104"/>
      <c r="AL13786" s="104"/>
      <c r="AO13786" s="104"/>
      <c r="AP13786" s="104"/>
    </row>
    <row r="13787" spans="21:42" ht="15" customHeight="1" x14ac:dyDescent="0.25">
      <c r="U13787" s="104"/>
      <c r="AB13787" s="104"/>
      <c r="AC13787" s="104"/>
      <c r="AF13787" s="104"/>
      <c r="AG13787" s="104"/>
      <c r="AK13787" s="104"/>
      <c r="AL13787" s="104"/>
      <c r="AO13787" s="104"/>
      <c r="AP13787" s="104"/>
    </row>
    <row r="13788" spans="21:42" ht="15" customHeight="1" x14ac:dyDescent="0.25">
      <c r="U13788" s="104"/>
      <c r="AB13788" s="104"/>
      <c r="AC13788" s="104"/>
      <c r="AF13788" s="104"/>
      <c r="AG13788" s="104"/>
      <c r="AK13788" s="104"/>
      <c r="AL13788" s="104"/>
      <c r="AO13788" s="104"/>
      <c r="AP13788" s="104"/>
    </row>
    <row r="13789" spans="21:42" ht="15" customHeight="1" x14ac:dyDescent="0.25">
      <c r="U13789" s="104"/>
      <c r="AB13789" s="104"/>
      <c r="AC13789" s="104"/>
      <c r="AF13789" s="104"/>
      <c r="AG13789" s="104"/>
      <c r="AK13789" s="104"/>
      <c r="AL13789" s="104"/>
      <c r="AO13789" s="104"/>
      <c r="AP13789" s="104"/>
    </row>
    <row r="13790" spans="21:42" ht="15" customHeight="1" x14ac:dyDescent="0.25">
      <c r="U13790" s="104"/>
      <c r="AB13790" s="104"/>
      <c r="AC13790" s="104"/>
      <c r="AF13790" s="104"/>
      <c r="AG13790" s="104"/>
      <c r="AK13790" s="104"/>
      <c r="AL13790" s="104"/>
      <c r="AO13790" s="104"/>
      <c r="AP13790" s="104"/>
    </row>
    <row r="13791" spans="21:42" ht="15" customHeight="1" x14ac:dyDescent="0.25">
      <c r="U13791" s="104"/>
      <c r="AB13791" s="104"/>
      <c r="AC13791" s="104"/>
      <c r="AF13791" s="104"/>
      <c r="AG13791" s="104"/>
      <c r="AK13791" s="104"/>
      <c r="AL13791" s="104"/>
      <c r="AO13791" s="104"/>
      <c r="AP13791" s="104"/>
    </row>
    <row r="13792" spans="21:42" ht="15" customHeight="1" x14ac:dyDescent="0.25">
      <c r="U13792" s="104"/>
      <c r="AB13792" s="104"/>
      <c r="AC13792" s="104"/>
      <c r="AF13792" s="104"/>
      <c r="AG13792" s="104"/>
      <c r="AK13792" s="104"/>
      <c r="AL13792" s="104"/>
      <c r="AO13792" s="104"/>
      <c r="AP13792" s="104"/>
    </row>
    <row r="13793" spans="21:42" ht="15" customHeight="1" x14ac:dyDescent="0.25">
      <c r="U13793" s="104"/>
      <c r="AB13793" s="104"/>
      <c r="AC13793" s="104"/>
      <c r="AF13793" s="104"/>
      <c r="AG13793" s="104"/>
      <c r="AK13793" s="104"/>
      <c r="AL13793" s="104"/>
      <c r="AO13793" s="104"/>
      <c r="AP13793" s="104"/>
    </row>
    <row r="13794" spans="21:42" ht="15" customHeight="1" x14ac:dyDescent="0.25">
      <c r="U13794" s="104"/>
      <c r="AB13794" s="104"/>
      <c r="AC13794" s="104"/>
      <c r="AF13794" s="104"/>
      <c r="AG13794" s="104"/>
      <c r="AK13794" s="104"/>
      <c r="AL13794" s="104"/>
      <c r="AO13794" s="104"/>
      <c r="AP13794" s="104"/>
    </row>
    <row r="13795" spans="21:42" ht="15" customHeight="1" x14ac:dyDescent="0.25">
      <c r="U13795" s="104"/>
      <c r="AB13795" s="104"/>
      <c r="AC13795" s="104"/>
      <c r="AF13795" s="104"/>
      <c r="AG13795" s="104"/>
      <c r="AK13795" s="104"/>
      <c r="AL13795" s="104"/>
      <c r="AO13795" s="104"/>
      <c r="AP13795" s="104"/>
    </row>
    <row r="13796" spans="21:42" ht="15" customHeight="1" x14ac:dyDescent="0.25">
      <c r="U13796" s="104"/>
      <c r="AB13796" s="104"/>
      <c r="AC13796" s="104"/>
      <c r="AF13796" s="104"/>
      <c r="AG13796" s="104"/>
      <c r="AK13796" s="104"/>
      <c r="AL13796" s="104"/>
      <c r="AO13796" s="104"/>
      <c r="AP13796" s="104"/>
    </row>
    <row r="13797" spans="21:42" ht="15" customHeight="1" x14ac:dyDescent="0.25">
      <c r="U13797" s="104"/>
      <c r="AB13797" s="104"/>
      <c r="AC13797" s="104"/>
      <c r="AF13797" s="104"/>
      <c r="AG13797" s="104"/>
      <c r="AK13797" s="104"/>
      <c r="AL13797" s="104"/>
      <c r="AO13797" s="104"/>
      <c r="AP13797" s="104"/>
    </row>
    <row r="13798" spans="21:42" ht="15" customHeight="1" x14ac:dyDescent="0.25">
      <c r="U13798" s="104"/>
      <c r="AB13798" s="104"/>
      <c r="AC13798" s="104"/>
      <c r="AF13798" s="104"/>
      <c r="AG13798" s="104"/>
      <c r="AK13798" s="104"/>
      <c r="AL13798" s="104"/>
      <c r="AO13798" s="104"/>
      <c r="AP13798" s="104"/>
    </row>
    <row r="13799" spans="21:42" ht="15" customHeight="1" x14ac:dyDescent="0.25">
      <c r="U13799" s="104"/>
      <c r="AB13799" s="104"/>
      <c r="AC13799" s="104"/>
      <c r="AF13799" s="104"/>
      <c r="AG13799" s="104"/>
      <c r="AK13799" s="104"/>
      <c r="AL13799" s="104"/>
      <c r="AO13799" s="104"/>
      <c r="AP13799" s="104"/>
    </row>
    <row r="13800" spans="21:42" ht="15" customHeight="1" x14ac:dyDescent="0.25">
      <c r="U13800" s="104"/>
      <c r="AB13800" s="104"/>
      <c r="AC13800" s="104"/>
      <c r="AF13800" s="104"/>
      <c r="AG13800" s="104"/>
      <c r="AK13800" s="104"/>
      <c r="AL13800" s="104"/>
      <c r="AO13800" s="104"/>
      <c r="AP13800" s="104"/>
    </row>
    <row r="13801" spans="21:42" ht="15" customHeight="1" x14ac:dyDescent="0.25">
      <c r="U13801" s="104"/>
      <c r="AB13801" s="104"/>
      <c r="AC13801" s="104"/>
      <c r="AF13801" s="104"/>
      <c r="AG13801" s="104"/>
      <c r="AK13801" s="104"/>
      <c r="AL13801" s="104"/>
      <c r="AO13801" s="104"/>
      <c r="AP13801" s="104"/>
    </row>
    <row r="13802" spans="21:42" ht="15" customHeight="1" x14ac:dyDescent="0.25">
      <c r="U13802" s="104"/>
      <c r="AB13802" s="104"/>
      <c r="AC13802" s="104"/>
      <c r="AF13802" s="104"/>
      <c r="AG13802" s="104"/>
      <c r="AK13802" s="104"/>
      <c r="AL13802" s="104"/>
      <c r="AO13802" s="104"/>
      <c r="AP13802" s="104"/>
    </row>
    <row r="13803" spans="21:42" ht="15" customHeight="1" x14ac:dyDescent="0.25">
      <c r="U13803" s="104"/>
      <c r="AB13803" s="104"/>
      <c r="AC13803" s="104"/>
      <c r="AF13803" s="104"/>
      <c r="AG13803" s="104"/>
      <c r="AK13803" s="104"/>
      <c r="AL13803" s="104"/>
      <c r="AO13803" s="104"/>
      <c r="AP13803" s="104"/>
    </row>
    <row r="13804" spans="21:42" ht="15" customHeight="1" x14ac:dyDescent="0.25">
      <c r="U13804" s="104"/>
      <c r="AB13804" s="104"/>
      <c r="AC13804" s="104"/>
      <c r="AF13804" s="104"/>
      <c r="AG13804" s="104"/>
      <c r="AK13804" s="104"/>
      <c r="AL13804" s="104"/>
      <c r="AO13804" s="104"/>
      <c r="AP13804" s="104"/>
    </row>
    <row r="13805" spans="21:42" ht="15" customHeight="1" x14ac:dyDescent="0.25">
      <c r="U13805" s="104"/>
      <c r="AB13805" s="104"/>
      <c r="AC13805" s="104"/>
      <c r="AF13805" s="104"/>
      <c r="AG13805" s="104"/>
      <c r="AK13805" s="104"/>
      <c r="AL13805" s="104"/>
      <c r="AO13805" s="104"/>
      <c r="AP13805" s="104"/>
    </row>
    <row r="13806" spans="21:42" ht="15" customHeight="1" x14ac:dyDescent="0.25">
      <c r="U13806" s="104"/>
      <c r="AB13806" s="104"/>
      <c r="AC13806" s="104"/>
      <c r="AF13806" s="104"/>
      <c r="AG13806" s="104"/>
      <c r="AK13806" s="104"/>
      <c r="AL13806" s="104"/>
      <c r="AO13806" s="104"/>
      <c r="AP13806" s="104"/>
    </row>
    <row r="13807" spans="21:42" ht="15" customHeight="1" x14ac:dyDescent="0.25">
      <c r="U13807" s="104"/>
      <c r="AB13807" s="104"/>
      <c r="AC13807" s="104"/>
      <c r="AF13807" s="104"/>
      <c r="AG13807" s="104"/>
      <c r="AK13807" s="104"/>
      <c r="AL13807" s="104"/>
      <c r="AO13807" s="104"/>
      <c r="AP13807" s="104"/>
    </row>
    <row r="13808" spans="21:42" ht="15" customHeight="1" x14ac:dyDescent="0.25">
      <c r="U13808" s="104"/>
      <c r="AB13808" s="104"/>
      <c r="AC13808" s="104"/>
      <c r="AF13808" s="104"/>
      <c r="AG13808" s="104"/>
      <c r="AK13808" s="104"/>
      <c r="AL13808" s="104"/>
      <c r="AO13808" s="104"/>
      <c r="AP13808" s="104"/>
    </row>
    <row r="13809" spans="21:42" ht="15" customHeight="1" x14ac:dyDescent="0.25">
      <c r="U13809" s="104"/>
      <c r="AB13809" s="104"/>
      <c r="AC13809" s="104"/>
      <c r="AF13809" s="104"/>
      <c r="AG13809" s="104"/>
      <c r="AK13809" s="104"/>
      <c r="AL13809" s="104"/>
      <c r="AO13809" s="104"/>
      <c r="AP13809" s="104"/>
    </row>
    <row r="13810" spans="21:42" ht="15" customHeight="1" x14ac:dyDescent="0.25">
      <c r="U13810" s="104"/>
      <c r="AB13810" s="104"/>
      <c r="AC13810" s="104"/>
      <c r="AF13810" s="104"/>
      <c r="AG13810" s="104"/>
      <c r="AK13810" s="104"/>
      <c r="AL13810" s="104"/>
      <c r="AO13810" s="104"/>
      <c r="AP13810" s="104"/>
    </row>
    <row r="13811" spans="21:42" ht="15" customHeight="1" x14ac:dyDescent="0.25">
      <c r="U13811" s="104"/>
      <c r="AB13811" s="104"/>
      <c r="AC13811" s="104"/>
      <c r="AF13811" s="104"/>
      <c r="AG13811" s="104"/>
      <c r="AK13811" s="104"/>
      <c r="AL13811" s="104"/>
      <c r="AO13811" s="104"/>
      <c r="AP13811" s="104"/>
    </row>
    <row r="13812" spans="21:42" ht="15" customHeight="1" x14ac:dyDescent="0.25">
      <c r="U13812" s="104"/>
      <c r="AB13812" s="104"/>
      <c r="AC13812" s="104"/>
      <c r="AF13812" s="104"/>
      <c r="AG13812" s="104"/>
      <c r="AK13812" s="104"/>
      <c r="AL13812" s="104"/>
      <c r="AO13812" s="104"/>
      <c r="AP13812" s="104"/>
    </row>
    <row r="13813" spans="21:42" ht="15" customHeight="1" x14ac:dyDescent="0.25">
      <c r="U13813" s="104"/>
      <c r="AB13813" s="104"/>
      <c r="AC13813" s="104"/>
      <c r="AF13813" s="104"/>
      <c r="AG13813" s="104"/>
      <c r="AK13813" s="104"/>
      <c r="AL13813" s="104"/>
      <c r="AO13813" s="104"/>
      <c r="AP13813" s="104"/>
    </row>
    <row r="13814" spans="21:42" ht="15" customHeight="1" x14ac:dyDescent="0.25">
      <c r="U13814" s="104"/>
      <c r="AB13814" s="104"/>
      <c r="AC13814" s="104"/>
      <c r="AF13814" s="104"/>
      <c r="AG13814" s="104"/>
      <c r="AK13814" s="104"/>
      <c r="AL13814" s="104"/>
      <c r="AO13814" s="104"/>
      <c r="AP13814" s="104"/>
    </row>
    <row r="13815" spans="21:42" ht="15" customHeight="1" x14ac:dyDescent="0.25">
      <c r="U13815" s="104"/>
      <c r="AB13815" s="104"/>
      <c r="AC13815" s="104"/>
      <c r="AF13815" s="104"/>
      <c r="AG13815" s="104"/>
      <c r="AK13815" s="104"/>
      <c r="AL13815" s="104"/>
      <c r="AO13815" s="104"/>
      <c r="AP13815" s="104"/>
    </row>
    <row r="13816" spans="21:42" ht="15" customHeight="1" x14ac:dyDescent="0.25">
      <c r="U13816" s="104"/>
      <c r="AB13816" s="104"/>
      <c r="AC13816" s="104"/>
      <c r="AF13816" s="104"/>
      <c r="AG13816" s="104"/>
      <c r="AK13816" s="104"/>
      <c r="AL13816" s="104"/>
      <c r="AO13816" s="104"/>
      <c r="AP13816" s="104"/>
    </row>
    <row r="13817" spans="21:42" ht="15" customHeight="1" x14ac:dyDescent="0.25">
      <c r="U13817" s="104"/>
      <c r="AB13817" s="104"/>
      <c r="AC13817" s="104"/>
      <c r="AF13817" s="104"/>
      <c r="AG13817" s="104"/>
      <c r="AK13817" s="104"/>
      <c r="AL13817" s="104"/>
      <c r="AO13817" s="104"/>
      <c r="AP13817" s="104"/>
    </row>
    <row r="13818" spans="21:42" ht="15" customHeight="1" x14ac:dyDescent="0.25">
      <c r="U13818" s="104"/>
      <c r="AB13818" s="104"/>
      <c r="AC13818" s="104"/>
      <c r="AF13818" s="104"/>
      <c r="AG13818" s="104"/>
      <c r="AK13818" s="104"/>
      <c r="AL13818" s="104"/>
      <c r="AO13818" s="104"/>
      <c r="AP13818" s="104"/>
    </row>
    <row r="13819" spans="21:42" ht="15" customHeight="1" x14ac:dyDescent="0.25">
      <c r="U13819" s="104"/>
      <c r="AB13819" s="104"/>
      <c r="AC13819" s="104"/>
      <c r="AF13819" s="104"/>
      <c r="AG13819" s="104"/>
      <c r="AK13819" s="104"/>
      <c r="AL13819" s="104"/>
      <c r="AO13819" s="104"/>
      <c r="AP13819" s="104"/>
    </row>
    <row r="13820" spans="21:42" ht="15" customHeight="1" x14ac:dyDescent="0.25">
      <c r="U13820" s="104"/>
      <c r="AB13820" s="104"/>
      <c r="AC13820" s="104"/>
      <c r="AF13820" s="104"/>
      <c r="AG13820" s="104"/>
      <c r="AK13820" s="104"/>
      <c r="AL13820" s="104"/>
      <c r="AO13820" s="104"/>
      <c r="AP13820" s="104"/>
    </row>
    <row r="13821" spans="21:42" ht="15" customHeight="1" x14ac:dyDescent="0.25">
      <c r="U13821" s="104"/>
      <c r="AB13821" s="104"/>
      <c r="AC13821" s="104"/>
      <c r="AF13821" s="104"/>
      <c r="AG13821" s="104"/>
      <c r="AK13821" s="104"/>
      <c r="AL13821" s="104"/>
      <c r="AO13821" s="104"/>
      <c r="AP13821" s="104"/>
    </row>
    <row r="13822" spans="21:42" ht="15" customHeight="1" x14ac:dyDescent="0.25">
      <c r="U13822" s="104"/>
      <c r="AB13822" s="104"/>
      <c r="AC13822" s="104"/>
      <c r="AF13822" s="104"/>
      <c r="AG13822" s="104"/>
      <c r="AK13822" s="104"/>
      <c r="AL13822" s="104"/>
      <c r="AO13822" s="104"/>
      <c r="AP13822" s="104"/>
    </row>
    <row r="13823" spans="21:42" ht="15" customHeight="1" x14ac:dyDescent="0.25">
      <c r="U13823" s="104"/>
      <c r="AB13823" s="104"/>
      <c r="AC13823" s="104"/>
      <c r="AF13823" s="104"/>
      <c r="AG13823" s="104"/>
      <c r="AK13823" s="104"/>
      <c r="AL13823" s="104"/>
      <c r="AO13823" s="104"/>
      <c r="AP13823" s="104"/>
    </row>
    <row r="13824" spans="21:42" ht="15" customHeight="1" x14ac:dyDescent="0.25">
      <c r="U13824" s="104"/>
      <c r="AB13824" s="104"/>
      <c r="AC13824" s="104"/>
      <c r="AF13824" s="104"/>
      <c r="AG13824" s="104"/>
      <c r="AK13824" s="104"/>
      <c r="AL13824" s="104"/>
      <c r="AO13824" s="104"/>
      <c r="AP13824" s="104"/>
    </row>
    <row r="13825" spans="21:42" ht="15" customHeight="1" x14ac:dyDescent="0.25">
      <c r="U13825" s="104"/>
      <c r="AB13825" s="104"/>
      <c r="AC13825" s="104"/>
      <c r="AF13825" s="104"/>
      <c r="AG13825" s="104"/>
      <c r="AK13825" s="104"/>
      <c r="AL13825" s="104"/>
      <c r="AO13825" s="104"/>
      <c r="AP13825" s="104"/>
    </row>
    <row r="13826" spans="21:42" ht="15" customHeight="1" x14ac:dyDescent="0.25">
      <c r="U13826" s="104"/>
      <c r="AB13826" s="104"/>
      <c r="AC13826" s="104"/>
      <c r="AF13826" s="104"/>
      <c r="AG13826" s="104"/>
      <c r="AK13826" s="104"/>
      <c r="AL13826" s="104"/>
      <c r="AO13826" s="104"/>
      <c r="AP13826" s="104"/>
    </row>
    <row r="13827" spans="21:42" ht="15" customHeight="1" x14ac:dyDescent="0.25">
      <c r="U13827" s="104"/>
      <c r="AB13827" s="104"/>
      <c r="AC13827" s="104"/>
      <c r="AF13827" s="104"/>
      <c r="AG13827" s="104"/>
      <c r="AK13827" s="104"/>
      <c r="AL13827" s="104"/>
      <c r="AO13827" s="104"/>
      <c r="AP13827" s="104"/>
    </row>
    <row r="13828" spans="21:42" ht="15" customHeight="1" x14ac:dyDescent="0.25">
      <c r="U13828" s="104"/>
      <c r="AB13828" s="104"/>
      <c r="AC13828" s="104"/>
      <c r="AF13828" s="104"/>
      <c r="AG13828" s="104"/>
      <c r="AK13828" s="104"/>
      <c r="AL13828" s="104"/>
      <c r="AO13828" s="104"/>
      <c r="AP13828" s="104"/>
    </row>
    <row r="13829" spans="21:42" ht="15" customHeight="1" x14ac:dyDescent="0.25">
      <c r="U13829" s="104"/>
      <c r="AB13829" s="104"/>
      <c r="AC13829" s="104"/>
      <c r="AF13829" s="104"/>
      <c r="AG13829" s="104"/>
      <c r="AK13829" s="104"/>
      <c r="AL13829" s="104"/>
      <c r="AO13829" s="104"/>
      <c r="AP13829" s="104"/>
    </row>
    <row r="13830" spans="21:42" ht="15" customHeight="1" x14ac:dyDescent="0.25">
      <c r="U13830" s="104"/>
      <c r="AB13830" s="104"/>
      <c r="AC13830" s="104"/>
      <c r="AF13830" s="104"/>
      <c r="AG13830" s="104"/>
      <c r="AK13830" s="104"/>
      <c r="AL13830" s="104"/>
      <c r="AO13830" s="104"/>
      <c r="AP13830" s="104"/>
    </row>
    <row r="13831" spans="21:42" ht="15" customHeight="1" x14ac:dyDescent="0.25">
      <c r="U13831" s="104"/>
      <c r="AB13831" s="104"/>
      <c r="AC13831" s="104"/>
      <c r="AF13831" s="104"/>
      <c r="AG13831" s="104"/>
      <c r="AK13831" s="104"/>
      <c r="AL13831" s="104"/>
      <c r="AO13831" s="104"/>
      <c r="AP13831" s="104"/>
    </row>
    <row r="13832" spans="21:42" ht="15" customHeight="1" x14ac:dyDescent="0.25">
      <c r="U13832" s="104"/>
      <c r="AB13832" s="104"/>
      <c r="AC13832" s="104"/>
      <c r="AF13832" s="104"/>
      <c r="AG13832" s="104"/>
      <c r="AK13832" s="104"/>
      <c r="AL13832" s="104"/>
      <c r="AO13832" s="104"/>
      <c r="AP13832" s="104"/>
    </row>
    <row r="13833" spans="21:42" ht="15" customHeight="1" x14ac:dyDescent="0.25">
      <c r="U13833" s="104"/>
      <c r="AB13833" s="104"/>
      <c r="AC13833" s="104"/>
      <c r="AF13833" s="104"/>
      <c r="AG13833" s="104"/>
      <c r="AK13833" s="104"/>
      <c r="AL13833" s="104"/>
      <c r="AO13833" s="104"/>
      <c r="AP13833" s="104"/>
    </row>
    <row r="13834" spans="21:42" ht="15" customHeight="1" x14ac:dyDescent="0.25">
      <c r="U13834" s="104"/>
      <c r="AB13834" s="104"/>
      <c r="AC13834" s="104"/>
      <c r="AF13834" s="104"/>
      <c r="AG13834" s="104"/>
      <c r="AK13834" s="104"/>
      <c r="AL13834" s="104"/>
      <c r="AO13834" s="104"/>
      <c r="AP13834" s="104"/>
    </row>
    <row r="13835" spans="21:42" ht="15" customHeight="1" x14ac:dyDescent="0.25">
      <c r="U13835" s="104"/>
      <c r="AB13835" s="104"/>
      <c r="AC13835" s="104"/>
      <c r="AF13835" s="104"/>
      <c r="AG13835" s="104"/>
      <c r="AK13835" s="104"/>
      <c r="AL13835" s="104"/>
      <c r="AO13835" s="104"/>
      <c r="AP13835" s="104"/>
    </row>
    <row r="13836" spans="21:42" ht="15" customHeight="1" x14ac:dyDescent="0.25">
      <c r="U13836" s="104"/>
      <c r="AB13836" s="104"/>
      <c r="AC13836" s="104"/>
      <c r="AF13836" s="104"/>
      <c r="AG13836" s="104"/>
      <c r="AK13836" s="104"/>
      <c r="AL13836" s="104"/>
      <c r="AO13836" s="104"/>
      <c r="AP13836" s="104"/>
    </row>
    <row r="13837" spans="21:42" ht="15" customHeight="1" x14ac:dyDescent="0.25">
      <c r="U13837" s="104"/>
      <c r="AB13837" s="104"/>
      <c r="AC13837" s="104"/>
      <c r="AF13837" s="104"/>
      <c r="AG13837" s="104"/>
      <c r="AK13837" s="104"/>
      <c r="AL13837" s="104"/>
      <c r="AO13837" s="104"/>
      <c r="AP13837" s="104"/>
    </row>
    <row r="13838" spans="21:42" ht="15" customHeight="1" x14ac:dyDescent="0.25">
      <c r="U13838" s="104"/>
      <c r="AB13838" s="104"/>
      <c r="AC13838" s="104"/>
      <c r="AF13838" s="104"/>
      <c r="AG13838" s="104"/>
      <c r="AK13838" s="104"/>
      <c r="AL13838" s="104"/>
      <c r="AO13838" s="104"/>
      <c r="AP13838" s="104"/>
    </row>
    <row r="13839" spans="21:42" ht="15" customHeight="1" x14ac:dyDescent="0.25">
      <c r="U13839" s="104"/>
      <c r="AB13839" s="104"/>
      <c r="AC13839" s="104"/>
      <c r="AF13839" s="104"/>
      <c r="AG13839" s="104"/>
      <c r="AK13839" s="104"/>
      <c r="AL13839" s="104"/>
      <c r="AO13839" s="104"/>
      <c r="AP13839" s="104"/>
    </row>
    <row r="13840" spans="21:42" ht="15" customHeight="1" x14ac:dyDescent="0.25">
      <c r="U13840" s="104"/>
      <c r="AB13840" s="104"/>
      <c r="AC13840" s="104"/>
      <c r="AF13840" s="104"/>
      <c r="AG13840" s="104"/>
      <c r="AK13840" s="104"/>
      <c r="AL13840" s="104"/>
      <c r="AO13840" s="104"/>
      <c r="AP13840" s="104"/>
    </row>
    <row r="13841" spans="21:42" ht="15" customHeight="1" x14ac:dyDescent="0.25">
      <c r="U13841" s="104"/>
      <c r="AB13841" s="104"/>
      <c r="AC13841" s="104"/>
      <c r="AF13841" s="104"/>
      <c r="AG13841" s="104"/>
      <c r="AK13841" s="104"/>
      <c r="AL13841" s="104"/>
      <c r="AO13841" s="104"/>
      <c r="AP13841" s="104"/>
    </row>
    <row r="13842" spans="21:42" ht="15" customHeight="1" x14ac:dyDescent="0.25">
      <c r="U13842" s="104"/>
      <c r="AB13842" s="104"/>
      <c r="AC13842" s="104"/>
      <c r="AF13842" s="104"/>
      <c r="AG13842" s="104"/>
      <c r="AK13842" s="104"/>
      <c r="AL13842" s="104"/>
      <c r="AO13842" s="104"/>
      <c r="AP13842" s="104"/>
    </row>
    <row r="13843" spans="21:42" ht="15" customHeight="1" x14ac:dyDescent="0.25">
      <c r="U13843" s="104"/>
      <c r="AB13843" s="104"/>
      <c r="AC13843" s="104"/>
      <c r="AF13843" s="104"/>
      <c r="AG13843" s="104"/>
      <c r="AK13843" s="104"/>
      <c r="AL13843" s="104"/>
      <c r="AO13843" s="104"/>
      <c r="AP13843" s="104"/>
    </row>
    <row r="13844" spans="21:42" ht="15" customHeight="1" x14ac:dyDescent="0.25">
      <c r="U13844" s="104"/>
      <c r="AB13844" s="104"/>
      <c r="AC13844" s="104"/>
      <c r="AF13844" s="104"/>
      <c r="AG13844" s="104"/>
      <c r="AK13844" s="104"/>
      <c r="AL13844" s="104"/>
      <c r="AO13844" s="104"/>
      <c r="AP13844" s="104"/>
    </row>
    <row r="13845" spans="21:42" ht="15" customHeight="1" x14ac:dyDescent="0.25">
      <c r="U13845" s="104"/>
      <c r="AB13845" s="104"/>
      <c r="AC13845" s="104"/>
      <c r="AF13845" s="104"/>
      <c r="AG13845" s="104"/>
      <c r="AK13845" s="104"/>
      <c r="AL13845" s="104"/>
      <c r="AO13845" s="104"/>
      <c r="AP13845" s="104"/>
    </row>
    <row r="13846" spans="21:42" ht="15" customHeight="1" x14ac:dyDescent="0.25">
      <c r="U13846" s="104"/>
      <c r="AB13846" s="104"/>
      <c r="AC13846" s="104"/>
      <c r="AF13846" s="104"/>
      <c r="AG13846" s="104"/>
      <c r="AK13846" s="104"/>
      <c r="AL13846" s="104"/>
      <c r="AO13846" s="104"/>
      <c r="AP13846" s="104"/>
    </row>
    <row r="13847" spans="21:42" ht="15" customHeight="1" x14ac:dyDescent="0.25">
      <c r="U13847" s="104"/>
      <c r="AB13847" s="104"/>
      <c r="AC13847" s="104"/>
      <c r="AF13847" s="104"/>
      <c r="AG13847" s="104"/>
      <c r="AK13847" s="104"/>
      <c r="AL13847" s="104"/>
      <c r="AO13847" s="104"/>
      <c r="AP13847" s="104"/>
    </row>
    <row r="13848" spans="21:42" ht="15" customHeight="1" x14ac:dyDescent="0.25">
      <c r="U13848" s="104"/>
      <c r="AB13848" s="104"/>
      <c r="AC13848" s="104"/>
      <c r="AF13848" s="104"/>
      <c r="AG13848" s="104"/>
      <c r="AK13848" s="104"/>
      <c r="AL13848" s="104"/>
      <c r="AO13848" s="104"/>
      <c r="AP13848" s="104"/>
    </row>
    <row r="13849" spans="21:42" ht="15" customHeight="1" x14ac:dyDescent="0.25">
      <c r="U13849" s="104"/>
      <c r="AB13849" s="104"/>
      <c r="AC13849" s="104"/>
      <c r="AF13849" s="104"/>
      <c r="AG13849" s="104"/>
      <c r="AK13849" s="104"/>
      <c r="AL13849" s="104"/>
      <c r="AO13849" s="104"/>
      <c r="AP13849" s="104"/>
    </row>
    <row r="13850" spans="21:42" ht="15" customHeight="1" x14ac:dyDescent="0.25">
      <c r="U13850" s="104"/>
      <c r="AB13850" s="104"/>
      <c r="AC13850" s="104"/>
      <c r="AF13850" s="104"/>
      <c r="AG13850" s="104"/>
      <c r="AK13850" s="104"/>
      <c r="AL13850" s="104"/>
      <c r="AO13850" s="104"/>
      <c r="AP13850" s="104"/>
    </row>
    <row r="13851" spans="21:42" ht="15" customHeight="1" x14ac:dyDescent="0.25">
      <c r="U13851" s="104"/>
      <c r="AB13851" s="104"/>
      <c r="AC13851" s="104"/>
      <c r="AF13851" s="104"/>
      <c r="AG13851" s="104"/>
      <c r="AK13851" s="104"/>
      <c r="AL13851" s="104"/>
      <c r="AO13851" s="104"/>
      <c r="AP13851" s="104"/>
    </row>
    <row r="13852" spans="21:42" ht="15" customHeight="1" x14ac:dyDescent="0.25">
      <c r="U13852" s="104"/>
      <c r="AB13852" s="104"/>
      <c r="AC13852" s="104"/>
      <c r="AF13852" s="104"/>
      <c r="AG13852" s="104"/>
      <c r="AK13852" s="104"/>
      <c r="AL13852" s="104"/>
      <c r="AO13852" s="104"/>
      <c r="AP13852" s="104"/>
    </row>
    <row r="13853" spans="21:42" ht="15" customHeight="1" x14ac:dyDescent="0.25">
      <c r="U13853" s="104"/>
      <c r="AB13853" s="104"/>
      <c r="AC13853" s="104"/>
      <c r="AF13853" s="104"/>
      <c r="AG13853" s="104"/>
      <c r="AK13853" s="104"/>
      <c r="AL13853" s="104"/>
      <c r="AO13853" s="104"/>
      <c r="AP13853" s="104"/>
    </row>
    <row r="13854" spans="21:42" ht="15" customHeight="1" x14ac:dyDescent="0.25">
      <c r="U13854" s="104"/>
      <c r="AB13854" s="104"/>
      <c r="AC13854" s="104"/>
      <c r="AF13854" s="104"/>
      <c r="AG13854" s="104"/>
      <c r="AK13854" s="104"/>
      <c r="AL13854" s="104"/>
      <c r="AO13854" s="104"/>
      <c r="AP13854" s="104"/>
    </row>
    <row r="13855" spans="21:42" ht="15" customHeight="1" x14ac:dyDescent="0.25">
      <c r="U13855" s="104"/>
      <c r="AB13855" s="104"/>
      <c r="AC13855" s="104"/>
      <c r="AF13855" s="104"/>
      <c r="AG13855" s="104"/>
      <c r="AK13855" s="104"/>
      <c r="AL13855" s="104"/>
      <c r="AO13855" s="104"/>
      <c r="AP13855" s="104"/>
    </row>
    <row r="13856" spans="21:42" ht="15" customHeight="1" x14ac:dyDescent="0.25">
      <c r="U13856" s="104"/>
      <c r="AB13856" s="104"/>
      <c r="AC13856" s="104"/>
      <c r="AF13856" s="104"/>
      <c r="AG13856" s="104"/>
      <c r="AK13856" s="104"/>
      <c r="AL13856" s="104"/>
      <c r="AO13856" s="104"/>
      <c r="AP13856" s="104"/>
    </row>
    <row r="13857" spans="21:42" ht="15" customHeight="1" x14ac:dyDescent="0.25">
      <c r="U13857" s="104"/>
      <c r="AB13857" s="104"/>
      <c r="AC13857" s="104"/>
      <c r="AF13857" s="104"/>
      <c r="AG13857" s="104"/>
      <c r="AK13857" s="104"/>
      <c r="AL13857" s="104"/>
      <c r="AO13857" s="104"/>
      <c r="AP13857" s="104"/>
    </row>
    <row r="13858" spans="21:42" ht="15" customHeight="1" x14ac:dyDescent="0.25">
      <c r="U13858" s="104"/>
      <c r="AB13858" s="104"/>
      <c r="AC13858" s="104"/>
      <c r="AF13858" s="104"/>
      <c r="AG13858" s="104"/>
      <c r="AK13858" s="104"/>
      <c r="AL13858" s="104"/>
      <c r="AO13858" s="104"/>
      <c r="AP13858" s="104"/>
    </row>
    <row r="13859" spans="21:42" ht="15" customHeight="1" x14ac:dyDescent="0.25">
      <c r="U13859" s="104"/>
      <c r="AB13859" s="104"/>
      <c r="AC13859" s="104"/>
      <c r="AF13859" s="104"/>
      <c r="AG13859" s="104"/>
      <c r="AK13859" s="104"/>
      <c r="AL13859" s="104"/>
      <c r="AO13859" s="104"/>
      <c r="AP13859" s="104"/>
    </row>
    <row r="13860" spans="21:42" ht="15" customHeight="1" x14ac:dyDescent="0.25">
      <c r="U13860" s="104"/>
      <c r="AB13860" s="104"/>
      <c r="AC13860" s="104"/>
      <c r="AF13860" s="104"/>
      <c r="AG13860" s="104"/>
      <c r="AK13860" s="104"/>
      <c r="AL13860" s="104"/>
      <c r="AO13860" s="104"/>
      <c r="AP13860" s="104"/>
    </row>
    <row r="13861" spans="21:42" ht="15" customHeight="1" x14ac:dyDescent="0.25">
      <c r="U13861" s="104"/>
      <c r="AB13861" s="104"/>
      <c r="AC13861" s="104"/>
      <c r="AF13861" s="104"/>
      <c r="AG13861" s="104"/>
      <c r="AK13861" s="104"/>
      <c r="AL13861" s="104"/>
      <c r="AO13861" s="104"/>
      <c r="AP13861" s="104"/>
    </row>
    <row r="13862" spans="21:42" ht="15" customHeight="1" x14ac:dyDescent="0.25">
      <c r="U13862" s="104"/>
      <c r="AB13862" s="104"/>
      <c r="AC13862" s="104"/>
      <c r="AF13862" s="104"/>
      <c r="AG13862" s="104"/>
      <c r="AK13862" s="104"/>
      <c r="AL13862" s="104"/>
      <c r="AO13862" s="104"/>
      <c r="AP13862" s="104"/>
    </row>
    <row r="13863" spans="21:42" ht="15" customHeight="1" x14ac:dyDescent="0.25">
      <c r="U13863" s="104"/>
      <c r="AB13863" s="104"/>
      <c r="AC13863" s="104"/>
      <c r="AF13863" s="104"/>
      <c r="AG13863" s="104"/>
      <c r="AK13863" s="104"/>
      <c r="AL13863" s="104"/>
      <c r="AO13863" s="104"/>
      <c r="AP13863" s="104"/>
    </row>
    <row r="13864" spans="21:42" ht="15" customHeight="1" x14ac:dyDescent="0.25">
      <c r="U13864" s="104"/>
      <c r="AB13864" s="104"/>
      <c r="AC13864" s="104"/>
      <c r="AF13864" s="104"/>
      <c r="AG13864" s="104"/>
      <c r="AK13864" s="104"/>
      <c r="AL13864" s="104"/>
      <c r="AO13864" s="104"/>
      <c r="AP13864" s="104"/>
    </row>
    <row r="13865" spans="21:42" ht="15" customHeight="1" x14ac:dyDescent="0.25">
      <c r="U13865" s="104"/>
      <c r="AB13865" s="104"/>
      <c r="AC13865" s="104"/>
      <c r="AF13865" s="104"/>
      <c r="AG13865" s="104"/>
      <c r="AK13865" s="104"/>
      <c r="AL13865" s="104"/>
      <c r="AO13865" s="104"/>
      <c r="AP13865" s="104"/>
    </row>
    <row r="13866" spans="21:42" ht="15" customHeight="1" x14ac:dyDescent="0.25">
      <c r="U13866" s="104"/>
      <c r="AB13866" s="104"/>
      <c r="AC13866" s="104"/>
      <c r="AF13866" s="104"/>
      <c r="AG13866" s="104"/>
      <c r="AK13866" s="104"/>
      <c r="AL13866" s="104"/>
      <c r="AO13866" s="104"/>
      <c r="AP13866" s="104"/>
    </row>
    <row r="13867" spans="21:42" ht="15" customHeight="1" x14ac:dyDescent="0.25">
      <c r="U13867" s="104"/>
      <c r="AB13867" s="104"/>
      <c r="AC13867" s="104"/>
      <c r="AF13867" s="104"/>
      <c r="AG13867" s="104"/>
      <c r="AK13867" s="104"/>
      <c r="AL13867" s="104"/>
      <c r="AO13867" s="104"/>
      <c r="AP13867" s="104"/>
    </row>
    <row r="13868" spans="21:42" ht="15" customHeight="1" x14ac:dyDescent="0.25">
      <c r="U13868" s="104"/>
      <c r="AB13868" s="104"/>
      <c r="AC13868" s="104"/>
      <c r="AF13868" s="104"/>
      <c r="AG13868" s="104"/>
      <c r="AK13868" s="104"/>
      <c r="AL13868" s="104"/>
      <c r="AO13868" s="104"/>
      <c r="AP13868" s="104"/>
    </row>
    <row r="13869" spans="21:42" ht="15" customHeight="1" x14ac:dyDescent="0.25">
      <c r="U13869" s="104"/>
      <c r="AB13869" s="104"/>
      <c r="AC13869" s="104"/>
      <c r="AF13869" s="104"/>
      <c r="AG13869" s="104"/>
      <c r="AK13869" s="104"/>
      <c r="AL13869" s="104"/>
      <c r="AO13869" s="104"/>
      <c r="AP13869" s="104"/>
    </row>
    <row r="13870" spans="21:42" ht="15" customHeight="1" x14ac:dyDescent="0.25">
      <c r="U13870" s="104"/>
      <c r="AB13870" s="104"/>
      <c r="AC13870" s="104"/>
      <c r="AF13870" s="104"/>
      <c r="AG13870" s="104"/>
      <c r="AK13870" s="104"/>
      <c r="AL13870" s="104"/>
      <c r="AO13870" s="104"/>
      <c r="AP13870" s="104"/>
    </row>
    <row r="13871" spans="21:42" ht="15" customHeight="1" x14ac:dyDescent="0.25">
      <c r="U13871" s="104"/>
      <c r="AB13871" s="104"/>
      <c r="AC13871" s="104"/>
      <c r="AF13871" s="104"/>
      <c r="AG13871" s="104"/>
      <c r="AK13871" s="104"/>
      <c r="AL13871" s="104"/>
      <c r="AO13871" s="104"/>
      <c r="AP13871" s="104"/>
    </row>
    <row r="13872" spans="21:42" ht="15" customHeight="1" x14ac:dyDescent="0.25">
      <c r="U13872" s="104"/>
      <c r="AB13872" s="104"/>
      <c r="AC13872" s="104"/>
      <c r="AF13872" s="104"/>
      <c r="AG13872" s="104"/>
      <c r="AK13872" s="104"/>
      <c r="AL13872" s="104"/>
      <c r="AO13872" s="104"/>
      <c r="AP13872" s="104"/>
    </row>
    <row r="13873" spans="21:42" ht="15" customHeight="1" x14ac:dyDescent="0.25">
      <c r="U13873" s="104"/>
      <c r="AB13873" s="104"/>
      <c r="AC13873" s="104"/>
      <c r="AF13873" s="104"/>
      <c r="AG13873" s="104"/>
      <c r="AK13873" s="104"/>
      <c r="AL13873" s="104"/>
      <c r="AO13873" s="104"/>
      <c r="AP13873" s="104"/>
    </row>
    <row r="13874" spans="21:42" ht="15" customHeight="1" x14ac:dyDescent="0.25">
      <c r="U13874" s="104"/>
      <c r="AB13874" s="104"/>
      <c r="AC13874" s="104"/>
      <c r="AF13874" s="104"/>
      <c r="AG13874" s="104"/>
      <c r="AK13874" s="104"/>
      <c r="AL13874" s="104"/>
      <c r="AO13874" s="104"/>
      <c r="AP13874" s="104"/>
    </row>
    <row r="13875" spans="21:42" ht="15" customHeight="1" x14ac:dyDescent="0.25">
      <c r="U13875" s="104"/>
      <c r="AB13875" s="104"/>
      <c r="AC13875" s="104"/>
      <c r="AF13875" s="104"/>
      <c r="AG13875" s="104"/>
      <c r="AK13875" s="104"/>
      <c r="AL13875" s="104"/>
      <c r="AO13875" s="104"/>
      <c r="AP13875" s="104"/>
    </row>
    <row r="13876" spans="21:42" ht="15" customHeight="1" x14ac:dyDescent="0.25">
      <c r="U13876" s="104"/>
      <c r="AB13876" s="104"/>
      <c r="AC13876" s="104"/>
      <c r="AF13876" s="104"/>
      <c r="AG13876" s="104"/>
      <c r="AK13876" s="104"/>
      <c r="AL13876" s="104"/>
      <c r="AO13876" s="104"/>
      <c r="AP13876" s="104"/>
    </row>
    <row r="13877" spans="21:42" ht="15" customHeight="1" x14ac:dyDescent="0.25">
      <c r="U13877" s="104"/>
      <c r="AB13877" s="104"/>
      <c r="AC13877" s="104"/>
      <c r="AF13877" s="104"/>
      <c r="AG13877" s="104"/>
      <c r="AK13877" s="104"/>
      <c r="AL13877" s="104"/>
      <c r="AO13877" s="104"/>
      <c r="AP13877" s="104"/>
    </row>
    <row r="13878" spans="21:42" ht="15" customHeight="1" x14ac:dyDescent="0.25">
      <c r="U13878" s="104"/>
      <c r="AB13878" s="104"/>
      <c r="AC13878" s="104"/>
      <c r="AF13878" s="104"/>
      <c r="AG13878" s="104"/>
      <c r="AK13878" s="104"/>
      <c r="AL13878" s="104"/>
      <c r="AO13878" s="104"/>
      <c r="AP13878" s="104"/>
    </row>
    <row r="13879" spans="21:42" ht="15" customHeight="1" x14ac:dyDescent="0.25">
      <c r="U13879" s="104"/>
      <c r="AB13879" s="104"/>
      <c r="AC13879" s="104"/>
      <c r="AF13879" s="104"/>
      <c r="AG13879" s="104"/>
      <c r="AK13879" s="104"/>
      <c r="AL13879" s="104"/>
      <c r="AO13879" s="104"/>
      <c r="AP13879" s="104"/>
    </row>
    <row r="13880" spans="21:42" ht="15" customHeight="1" x14ac:dyDescent="0.25">
      <c r="U13880" s="104"/>
      <c r="AB13880" s="104"/>
      <c r="AC13880" s="104"/>
      <c r="AF13880" s="104"/>
      <c r="AG13880" s="104"/>
      <c r="AK13880" s="104"/>
      <c r="AL13880" s="104"/>
      <c r="AO13880" s="104"/>
      <c r="AP13880" s="104"/>
    </row>
    <row r="13881" spans="21:42" ht="15" customHeight="1" x14ac:dyDescent="0.25">
      <c r="U13881" s="104"/>
      <c r="AB13881" s="104"/>
      <c r="AC13881" s="104"/>
      <c r="AF13881" s="104"/>
      <c r="AG13881" s="104"/>
      <c r="AK13881" s="104"/>
      <c r="AL13881" s="104"/>
      <c r="AO13881" s="104"/>
      <c r="AP13881" s="104"/>
    </row>
    <row r="13882" spans="21:42" ht="15" customHeight="1" x14ac:dyDescent="0.25">
      <c r="U13882" s="104"/>
      <c r="AB13882" s="104"/>
      <c r="AC13882" s="104"/>
      <c r="AF13882" s="104"/>
      <c r="AG13882" s="104"/>
      <c r="AK13882" s="104"/>
      <c r="AL13882" s="104"/>
      <c r="AO13882" s="104"/>
      <c r="AP13882" s="104"/>
    </row>
    <row r="13883" spans="21:42" ht="15" customHeight="1" x14ac:dyDescent="0.25">
      <c r="U13883" s="104"/>
      <c r="AB13883" s="104"/>
      <c r="AC13883" s="104"/>
      <c r="AF13883" s="104"/>
      <c r="AG13883" s="104"/>
      <c r="AK13883" s="104"/>
      <c r="AL13883" s="104"/>
      <c r="AO13883" s="104"/>
      <c r="AP13883" s="104"/>
    </row>
    <row r="13884" spans="21:42" ht="15" customHeight="1" x14ac:dyDescent="0.25">
      <c r="U13884" s="104"/>
      <c r="AB13884" s="104"/>
      <c r="AC13884" s="104"/>
      <c r="AF13884" s="104"/>
      <c r="AG13884" s="104"/>
      <c r="AK13884" s="104"/>
      <c r="AL13884" s="104"/>
      <c r="AO13884" s="104"/>
      <c r="AP13884" s="104"/>
    </row>
    <row r="13885" spans="21:42" ht="15" customHeight="1" x14ac:dyDescent="0.25">
      <c r="U13885" s="104"/>
      <c r="AB13885" s="104"/>
      <c r="AC13885" s="104"/>
      <c r="AF13885" s="104"/>
      <c r="AG13885" s="104"/>
      <c r="AK13885" s="104"/>
      <c r="AL13885" s="104"/>
      <c r="AO13885" s="104"/>
      <c r="AP13885" s="104"/>
    </row>
    <row r="13886" spans="21:42" ht="15" customHeight="1" x14ac:dyDescent="0.25">
      <c r="U13886" s="104"/>
      <c r="AB13886" s="104"/>
      <c r="AC13886" s="104"/>
      <c r="AF13886" s="104"/>
      <c r="AG13886" s="104"/>
      <c r="AK13886" s="104"/>
      <c r="AL13886" s="104"/>
      <c r="AO13886" s="104"/>
      <c r="AP13886" s="104"/>
    </row>
    <row r="13887" spans="21:42" ht="15" customHeight="1" x14ac:dyDescent="0.25">
      <c r="U13887" s="104"/>
      <c r="AB13887" s="104"/>
      <c r="AC13887" s="104"/>
      <c r="AF13887" s="104"/>
      <c r="AG13887" s="104"/>
      <c r="AK13887" s="104"/>
      <c r="AL13887" s="104"/>
      <c r="AO13887" s="104"/>
      <c r="AP13887" s="104"/>
    </row>
    <row r="13888" spans="21:42" ht="15" customHeight="1" x14ac:dyDescent="0.25">
      <c r="U13888" s="104"/>
      <c r="AB13888" s="104"/>
      <c r="AC13888" s="104"/>
      <c r="AF13888" s="104"/>
      <c r="AG13888" s="104"/>
      <c r="AK13888" s="104"/>
      <c r="AL13888" s="104"/>
      <c r="AO13888" s="104"/>
      <c r="AP13888" s="104"/>
    </row>
    <row r="13889" spans="21:42" ht="15" customHeight="1" x14ac:dyDescent="0.25">
      <c r="U13889" s="104"/>
      <c r="AB13889" s="104"/>
      <c r="AC13889" s="104"/>
      <c r="AF13889" s="104"/>
      <c r="AG13889" s="104"/>
      <c r="AK13889" s="104"/>
      <c r="AL13889" s="104"/>
      <c r="AO13889" s="104"/>
      <c r="AP13889" s="104"/>
    </row>
    <row r="13890" spans="21:42" ht="15" customHeight="1" x14ac:dyDescent="0.25">
      <c r="U13890" s="104"/>
      <c r="AB13890" s="104"/>
      <c r="AC13890" s="104"/>
      <c r="AF13890" s="104"/>
      <c r="AG13890" s="104"/>
      <c r="AK13890" s="104"/>
      <c r="AL13890" s="104"/>
      <c r="AO13890" s="104"/>
      <c r="AP13890" s="104"/>
    </row>
    <row r="13891" spans="21:42" ht="15" customHeight="1" x14ac:dyDescent="0.25">
      <c r="U13891" s="104"/>
      <c r="AB13891" s="104"/>
      <c r="AC13891" s="104"/>
      <c r="AF13891" s="104"/>
      <c r="AG13891" s="104"/>
      <c r="AK13891" s="104"/>
      <c r="AL13891" s="104"/>
      <c r="AO13891" s="104"/>
      <c r="AP13891" s="104"/>
    </row>
    <row r="13892" spans="21:42" ht="15" customHeight="1" x14ac:dyDescent="0.25">
      <c r="U13892" s="104"/>
      <c r="AB13892" s="104"/>
      <c r="AC13892" s="104"/>
      <c r="AF13892" s="104"/>
      <c r="AG13892" s="104"/>
      <c r="AK13892" s="104"/>
      <c r="AL13892" s="104"/>
      <c r="AO13892" s="104"/>
      <c r="AP13892" s="104"/>
    </row>
    <row r="13893" spans="21:42" ht="15" customHeight="1" x14ac:dyDescent="0.25">
      <c r="U13893" s="104"/>
      <c r="AB13893" s="104"/>
      <c r="AC13893" s="104"/>
      <c r="AF13893" s="104"/>
      <c r="AG13893" s="104"/>
      <c r="AK13893" s="104"/>
      <c r="AL13893" s="104"/>
      <c r="AO13893" s="104"/>
      <c r="AP13893" s="104"/>
    </row>
    <row r="13894" spans="21:42" ht="15" customHeight="1" x14ac:dyDescent="0.25">
      <c r="U13894" s="104"/>
      <c r="AB13894" s="104"/>
      <c r="AC13894" s="104"/>
      <c r="AF13894" s="104"/>
      <c r="AG13894" s="104"/>
      <c r="AK13894" s="104"/>
      <c r="AL13894" s="104"/>
      <c r="AO13894" s="104"/>
      <c r="AP13894" s="104"/>
    </row>
    <row r="13895" spans="21:42" ht="15" customHeight="1" x14ac:dyDescent="0.25">
      <c r="U13895" s="104"/>
      <c r="AB13895" s="104"/>
      <c r="AC13895" s="104"/>
      <c r="AF13895" s="104"/>
      <c r="AG13895" s="104"/>
      <c r="AK13895" s="104"/>
      <c r="AL13895" s="104"/>
      <c r="AO13895" s="104"/>
      <c r="AP13895" s="104"/>
    </row>
    <row r="13896" spans="21:42" ht="15" customHeight="1" x14ac:dyDescent="0.25">
      <c r="U13896" s="104"/>
      <c r="AB13896" s="104"/>
      <c r="AC13896" s="104"/>
      <c r="AF13896" s="104"/>
      <c r="AG13896" s="104"/>
      <c r="AK13896" s="104"/>
      <c r="AL13896" s="104"/>
      <c r="AO13896" s="104"/>
      <c r="AP13896" s="104"/>
    </row>
    <row r="13897" spans="21:42" ht="15" customHeight="1" x14ac:dyDescent="0.25">
      <c r="U13897" s="104"/>
      <c r="AB13897" s="104"/>
      <c r="AC13897" s="104"/>
      <c r="AF13897" s="104"/>
      <c r="AG13897" s="104"/>
      <c r="AK13897" s="104"/>
      <c r="AL13897" s="104"/>
      <c r="AO13897" s="104"/>
      <c r="AP13897" s="104"/>
    </row>
    <row r="13898" spans="21:42" ht="15" customHeight="1" x14ac:dyDescent="0.25">
      <c r="U13898" s="104"/>
      <c r="AB13898" s="104"/>
      <c r="AC13898" s="104"/>
      <c r="AF13898" s="104"/>
      <c r="AG13898" s="104"/>
      <c r="AK13898" s="104"/>
      <c r="AL13898" s="104"/>
      <c r="AO13898" s="104"/>
      <c r="AP13898" s="104"/>
    </row>
    <row r="13899" spans="21:42" ht="15" customHeight="1" x14ac:dyDescent="0.25">
      <c r="U13899" s="104"/>
      <c r="AB13899" s="104"/>
      <c r="AC13899" s="104"/>
      <c r="AF13899" s="104"/>
      <c r="AG13899" s="104"/>
      <c r="AK13899" s="104"/>
      <c r="AL13899" s="104"/>
      <c r="AO13899" s="104"/>
      <c r="AP13899" s="104"/>
    </row>
    <row r="13900" spans="21:42" ht="15" customHeight="1" x14ac:dyDescent="0.25">
      <c r="U13900" s="104"/>
      <c r="AB13900" s="104"/>
      <c r="AC13900" s="104"/>
      <c r="AF13900" s="104"/>
      <c r="AG13900" s="104"/>
      <c r="AK13900" s="104"/>
      <c r="AL13900" s="104"/>
      <c r="AO13900" s="104"/>
      <c r="AP13900" s="104"/>
    </row>
    <row r="13901" spans="21:42" ht="15" customHeight="1" x14ac:dyDescent="0.25">
      <c r="U13901" s="104"/>
      <c r="AB13901" s="104"/>
      <c r="AC13901" s="104"/>
      <c r="AF13901" s="104"/>
      <c r="AG13901" s="104"/>
      <c r="AK13901" s="104"/>
      <c r="AL13901" s="104"/>
      <c r="AO13901" s="104"/>
      <c r="AP13901" s="104"/>
    </row>
    <row r="13902" spans="21:42" ht="15" customHeight="1" x14ac:dyDescent="0.25">
      <c r="U13902" s="104"/>
      <c r="AB13902" s="104"/>
      <c r="AC13902" s="104"/>
      <c r="AF13902" s="104"/>
      <c r="AG13902" s="104"/>
      <c r="AK13902" s="104"/>
      <c r="AL13902" s="104"/>
      <c r="AO13902" s="104"/>
      <c r="AP13902" s="104"/>
    </row>
    <row r="13903" spans="21:42" ht="15" customHeight="1" x14ac:dyDescent="0.25">
      <c r="U13903" s="104"/>
      <c r="AB13903" s="104"/>
      <c r="AC13903" s="104"/>
      <c r="AF13903" s="104"/>
      <c r="AG13903" s="104"/>
      <c r="AK13903" s="104"/>
      <c r="AL13903" s="104"/>
      <c r="AO13903" s="104"/>
      <c r="AP13903" s="104"/>
    </row>
    <row r="13904" spans="21:42" ht="15" customHeight="1" x14ac:dyDescent="0.25">
      <c r="U13904" s="104"/>
      <c r="AB13904" s="104"/>
      <c r="AC13904" s="104"/>
      <c r="AF13904" s="104"/>
      <c r="AG13904" s="104"/>
      <c r="AK13904" s="104"/>
      <c r="AL13904" s="104"/>
      <c r="AO13904" s="104"/>
      <c r="AP13904" s="104"/>
    </row>
    <row r="13905" spans="21:42" ht="15" customHeight="1" x14ac:dyDescent="0.25">
      <c r="U13905" s="104"/>
      <c r="AB13905" s="104"/>
      <c r="AC13905" s="104"/>
      <c r="AF13905" s="104"/>
      <c r="AG13905" s="104"/>
      <c r="AK13905" s="104"/>
      <c r="AL13905" s="104"/>
      <c r="AO13905" s="104"/>
      <c r="AP13905" s="104"/>
    </row>
    <row r="13906" spans="21:42" ht="15" customHeight="1" x14ac:dyDescent="0.25">
      <c r="U13906" s="104"/>
      <c r="AB13906" s="104"/>
      <c r="AC13906" s="104"/>
      <c r="AF13906" s="104"/>
      <c r="AG13906" s="104"/>
      <c r="AK13906" s="104"/>
      <c r="AL13906" s="104"/>
      <c r="AO13906" s="104"/>
      <c r="AP13906" s="104"/>
    </row>
    <row r="13907" spans="21:42" ht="15" customHeight="1" x14ac:dyDescent="0.25">
      <c r="U13907" s="104"/>
      <c r="AB13907" s="104"/>
      <c r="AC13907" s="104"/>
      <c r="AF13907" s="104"/>
      <c r="AG13907" s="104"/>
      <c r="AK13907" s="104"/>
      <c r="AL13907" s="104"/>
      <c r="AO13907" s="104"/>
      <c r="AP13907" s="104"/>
    </row>
    <row r="13908" spans="21:42" ht="15" customHeight="1" x14ac:dyDescent="0.25">
      <c r="U13908" s="104"/>
      <c r="AB13908" s="104"/>
      <c r="AC13908" s="104"/>
      <c r="AF13908" s="104"/>
      <c r="AG13908" s="104"/>
      <c r="AK13908" s="104"/>
      <c r="AL13908" s="104"/>
      <c r="AO13908" s="104"/>
      <c r="AP13908" s="104"/>
    </row>
    <row r="13909" spans="21:42" ht="15" customHeight="1" x14ac:dyDescent="0.25">
      <c r="U13909" s="104"/>
      <c r="AB13909" s="104"/>
      <c r="AC13909" s="104"/>
      <c r="AF13909" s="104"/>
      <c r="AG13909" s="104"/>
      <c r="AK13909" s="104"/>
      <c r="AL13909" s="104"/>
      <c r="AO13909" s="104"/>
      <c r="AP13909" s="104"/>
    </row>
    <row r="13910" spans="21:42" ht="15" customHeight="1" x14ac:dyDescent="0.25">
      <c r="U13910" s="104"/>
      <c r="AB13910" s="104"/>
      <c r="AC13910" s="104"/>
      <c r="AF13910" s="104"/>
      <c r="AG13910" s="104"/>
      <c r="AK13910" s="104"/>
      <c r="AL13910" s="104"/>
      <c r="AO13910" s="104"/>
      <c r="AP13910" s="104"/>
    </row>
    <row r="13911" spans="21:42" ht="15" customHeight="1" x14ac:dyDescent="0.25">
      <c r="U13911" s="104"/>
      <c r="AB13911" s="104"/>
      <c r="AC13911" s="104"/>
      <c r="AF13911" s="104"/>
      <c r="AG13911" s="104"/>
      <c r="AK13911" s="104"/>
      <c r="AL13911" s="104"/>
      <c r="AO13911" s="104"/>
      <c r="AP13911" s="104"/>
    </row>
    <row r="13912" spans="21:42" ht="15" customHeight="1" x14ac:dyDescent="0.25">
      <c r="U13912" s="104"/>
      <c r="AB13912" s="104"/>
      <c r="AC13912" s="104"/>
      <c r="AF13912" s="104"/>
      <c r="AG13912" s="104"/>
      <c r="AK13912" s="104"/>
      <c r="AL13912" s="104"/>
      <c r="AO13912" s="104"/>
      <c r="AP13912" s="104"/>
    </row>
    <row r="13913" spans="21:42" ht="15" customHeight="1" x14ac:dyDescent="0.25">
      <c r="U13913" s="104"/>
      <c r="AB13913" s="104"/>
      <c r="AC13913" s="104"/>
      <c r="AF13913" s="104"/>
      <c r="AG13913" s="104"/>
      <c r="AK13913" s="104"/>
      <c r="AL13913" s="104"/>
      <c r="AO13913" s="104"/>
      <c r="AP13913" s="104"/>
    </row>
    <row r="13914" spans="21:42" ht="15" customHeight="1" x14ac:dyDescent="0.25">
      <c r="U13914" s="104"/>
      <c r="AB13914" s="104"/>
      <c r="AC13914" s="104"/>
      <c r="AF13914" s="104"/>
      <c r="AG13914" s="104"/>
      <c r="AK13914" s="104"/>
      <c r="AL13914" s="104"/>
      <c r="AO13914" s="104"/>
      <c r="AP13914" s="104"/>
    </row>
    <row r="13915" spans="21:42" ht="15" customHeight="1" x14ac:dyDescent="0.25">
      <c r="U13915" s="104"/>
      <c r="AB13915" s="104"/>
      <c r="AC13915" s="104"/>
      <c r="AF13915" s="104"/>
      <c r="AG13915" s="104"/>
      <c r="AK13915" s="104"/>
      <c r="AL13915" s="104"/>
      <c r="AO13915" s="104"/>
      <c r="AP13915" s="104"/>
    </row>
    <row r="13916" spans="21:42" ht="15" customHeight="1" x14ac:dyDescent="0.25">
      <c r="U13916" s="104"/>
      <c r="AB13916" s="104"/>
      <c r="AC13916" s="104"/>
      <c r="AF13916" s="104"/>
      <c r="AG13916" s="104"/>
      <c r="AK13916" s="104"/>
      <c r="AL13916" s="104"/>
      <c r="AO13916" s="104"/>
      <c r="AP13916" s="104"/>
    </row>
    <row r="13917" spans="21:42" ht="15" customHeight="1" x14ac:dyDescent="0.25">
      <c r="U13917" s="104"/>
      <c r="AB13917" s="104"/>
      <c r="AC13917" s="104"/>
      <c r="AF13917" s="104"/>
      <c r="AG13917" s="104"/>
      <c r="AK13917" s="104"/>
      <c r="AL13917" s="104"/>
      <c r="AO13917" s="104"/>
      <c r="AP13917" s="104"/>
    </row>
    <row r="13918" spans="21:42" ht="15" customHeight="1" x14ac:dyDescent="0.25">
      <c r="U13918" s="104"/>
      <c r="AB13918" s="104"/>
      <c r="AC13918" s="104"/>
      <c r="AF13918" s="104"/>
      <c r="AG13918" s="104"/>
      <c r="AK13918" s="104"/>
      <c r="AL13918" s="104"/>
      <c r="AO13918" s="104"/>
      <c r="AP13918" s="104"/>
    </row>
    <row r="13919" spans="21:42" ht="15" customHeight="1" x14ac:dyDescent="0.25">
      <c r="U13919" s="104"/>
      <c r="AB13919" s="104"/>
      <c r="AC13919" s="104"/>
      <c r="AF13919" s="104"/>
      <c r="AG13919" s="104"/>
      <c r="AK13919" s="104"/>
      <c r="AL13919" s="104"/>
      <c r="AO13919" s="104"/>
      <c r="AP13919" s="104"/>
    </row>
    <row r="13920" spans="21:42" ht="15" customHeight="1" x14ac:dyDescent="0.25">
      <c r="U13920" s="104"/>
      <c r="AB13920" s="104"/>
      <c r="AC13920" s="104"/>
      <c r="AF13920" s="104"/>
      <c r="AG13920" s="104"/>
      <c r="AK13920" s="104"/>
      <c r="AL13920" s="104"/>
      <c r="AO13920" s="104"/>
      <c r="AP13920" s="104"/>
    </row>
    <row r="13921" spans="21:42" ht="15" customHeight="1" x14ac:dyDescent="0.25">
      <c r="U13921" s="104"/>
      <c r="AB13921" s="104"/>
      <c r="AC13921" s="104"/>
      <c r="AF13921" s="104"/>
      <c r="AG13921" s="104"/>
      <c r="AK13921" s="104"/>
      <c r="AL13921" s="104"/>
      <c r="AO13921" s="104"/>
      <c r="AP13921" s="104"/>
    </row>
    <row r="13922" spans="21:42" ht="15" customHeight="1" x14ac:dyDescent="0.25">
      <c r="U13922" s="104"/>
      <c r="AB13922" s="104"/>
      <c r="AC13922" s="104"/>
      <c r="AF13922" s="104"/>
      <c r="AG13922" s="104"/>
      <c r="AK13922" s="104"/>
      <c r="AL13922" s="104"/>
      <c r="AO13922" s="104"/>
      <c r="AP13922" s="104"/>
    </row>
    <row r="13923" spans="21:42" ht="15" customHeight="1" x14ac:dyDescent="0.25">
      <c r="U13923" s="104"/>
      <c r="AB13923" s="104"/>
      <c r="AC13923" s="104"/>
      <c r="AF13923" s="104"/>
      <c r="AG13923" s="104"/>
      <c r="AK13923" s="104"/>
      <c r="AL13923" s="104"/>
      <c r="AO13923" s="104"/>
      <c r="AP13923" s="104"/>
    </row>
    <row r="13924" spans="21:42" ht="15" customHeight="1" x14ac:dyDescent="0.25">
      <c r="U13924" s="104"/>
      <c r="AB13924" s="104"/>
      <c r="AC13924" s="104"/>
      <c r="AF13924" s="104"/>
      <c r="AG13924" s="104"/>
      <c r="AK13924" s="104"/>
      <c r="AL13924" s="104"/>
      <c r="AO13924" s="104"/>
      <c r="AP13924" s="104"/>
    </row>
    <row r="13925" spans="21:42" ht="15" customHeight="1" x14ac:dyDescent="0.25">
      <c r="U13925" s="104"/>
      <c r="AB13925" s="104"/>
      <c r="AC13925" s="104"/>
      <c r="AF13925" s="104"/>
      <c r="AG13925" s="104"/>
      <c r="AK13925" s="104"/>
      <c r="AL13925" s="104"/>
      <c r="AO13925" s="104"/>
      <c r="AP13925" s="104"/>
    </row>
    <row r="13926" spans="21:42" ht="15" customHeight="1" x14ac:dyDescent="0.25">
      <c r="U13926" s="104"/>
      <c r="AB13926" s="104"/>
      <c r="AC13926" s="104"/>
      <c r="AF13926" s="104"/>
      <c r="AG13926" s="104"/>
      <c r="AK13926" s="104"/>
      <c r="AL13926" s="104"/>
      <c r="AO13926" s="104"/>
      <c r="AP13926" s="104"/>
    </row>
    <row r="13927" spans="21:42" ht="15" customHeight="1" x14ac:dyDescent="0.25">
      <c r="U13927" s="104"/>
      <c r="AB13927" s="104"/>
      <c r="AC13927" s="104"/>
      <c r="AF13927" s="104"/>
      <c r="AG13927" s="104"/>
      <c r="AK13927" s="104"/>
      <c r="AL13927" s="104"/>
      <c r="AO13927" s="104"/>
      <c r="AP13927" s="104"/>
    </row>
    <row r="13928" spans="21:42" ht="15" customHeight="1" x14ac:dyDescent="0.25">
      <c r="U13928" s="104"/>
      <c r="AB13928" s="104"/>
      <c r="AC13928" s="104"/>
      <c r="AF13928" s="104"/>
      <c r="AG13928" s="104"/>
      <c r="AK13928" s="104"/>
      <c r="AL13928" s="104"/>
      <c r="AO13928" s="104"/>
      <c r="AP13928" s="104"/>
    </row>
    <row r="13929" spans="21:42" ht="15" customHeight="1" x14ac:dyDescent="0.25">
      <c r="U13929" s="104"/>
      <c r="AB13929" s="104"/>
      <c r="AC13929" s="104"/>
      <c r="AF13929" s="104"/>
      <c r="AG13929" s="104"/>
      <c r="AK13929" s="104"/>
      <c r="AL13929" s="104"/>
      <c r="AO13929" s="104"/>
      <c r="AP13929" s="104"/>
    </row>
    <row r="13930" spans="21:42" ht="15" customHeight="1" x14ac:dyDescent="0.25">
      <c r="U13930" s="104"/>
      <c r="AB13930" s="104"/>
      <c r="AC13930" s="104"/>
      <c r="AF13930" s="104"/>
      <c r="AG13930" s="104"/>
      <c r="AK13930" s="104"/>
      <c r="AL13930" s="104"/>
      <c r="AO13930" s="104"/>
      <c r="AP13930" s="104"/>
    </row>
    <row r="13931" spans="21:42" ht="15" customHeight="1" x14ac:dyDescent="0.25">
      <c r="U13931" s="104"/>
      <c r="AB13931" s="104"/>
      <c r="AC13931" s="104"/>
      <c r="AF13931" s="104"/>
      <c r="AG13931" s="104"/>
      <c r="AK13931" s="104"/>
      <c r="AL13931" s="104"/>
      <c r="AO13931" s="104"/>
      <c r="AP13931" s="104"/>
    </row>
    <row r="13932" spans="21:42" ht="15" customHeight="1" x14ac:dyDescent="0.25">
      <c r="U13932" s="104"/>
      <c r="AB13932" s="104"/>
      <c r="AC13932" s="104"/>
      <c r="AF13932" s="104"/>
      <c r="AG13932" s="104"/>
      <c r="AK13932" s="104"/>
      <c r="AL13932" s="104"/>
      <c r="AO13932" s="104"/>
      <c r="AP13932" s="104"/>
    </row>
    <row r="13933" spans="21:42" ht="15" customHeight="1" x14ac:dyDescent="0.25">
      <c r="U13933" s="104"/>
      <c r="AB13933" s="104"/>
      <c r="AC13933" s="104"/>
      <c r="AF13933" s="104"/>
      <c r="AG13933" s="104"/>
      <c r="AK13933" s="104"/>
      <c r="AL13933" s="104"/>
      <c r="AO13933" s="104"/>
      <c r="AP13933" s="104"/>
    </row>
    <row r="13934" spans="21:42" ht="15" customHeight="1" x14ac:dyDescent="0.25">
      <c r="U13934" s="104"/>
      <c r="AB13934" s="104"/>
      <c r="AC13934" s="104"/>
      <c r="AF13934" s="104"/>
      <c r="AG13934" s="104"/>
      <c r="AK13934" s="104"/>
      <c r="AL13934" s="104"/>
      <c r="AO13934" s="104"/>
      <c r="AP13934" s="104"/>
    </row>
    <row r="13935" spans="21:42" ht="15" customHeight="1" x14ac:dyDescent="0.25">
      <c r="U13935" s="104"/>
      <c r="AB13935" s="104"/>
      <c r="AC13935" s="104"/>
      <c r="AF13935" s="104"/>
      <c r="AG13935" s="104"/>
      <c r="AK13935" s="104"/>
      <c r="AL13935" s="104"/>
      <c r="AO13935" s="104"/>
      <c r="AP13935" s="104"/>
    </row>
    <row r="13936" spans="21:42" ht="15" customHeight="1" x14ac:dyDescent="0.25">
      <c r="U13936" s="104"/>
      <c r="AB13936" s="104"/>
      <c r="AC13936" s="104"/>
      <c r="AF13936" s="104"/>
      <c r="AG13936" s="104"/>
      <c r="AK13936" s="104"/>
      <c r="AL13936" s="104"/>
      <c r="AO13936" s="104"/>
      <c r="AP13936" s="104"/>
    </row>
    <row r="13937" spans="21:42" ht="15" customHeight="1" x14ac:dyDescent="0.25">
      <c r="U13937" s="104"/>
      <c r="AB13937" s="104"/>
      <c r="AC13937" s="104"/>
      <c r="AF13937" s="104"/>
      <c r="AG13937" s="104"/>
      <c r="AK13937" s="104"/>
      <c r="AL13937" s="104"/>
      <c r="AO13937" s="104"/>
      <c r="AP13937" s="104"/>
    </row>
    <row r="13938" spans="21:42" ht="15" customHeight="1" x14ac:dyDescent="0.25">
      <c r="U13938" s="104"/>
      <c r="AB13938" s="104"/>
      <c r="AC13938" s="104"/>
      <c r="AF13938" s="104"/>
      <c r="AG13938" s="104"/>
      <c r="AK13938" s="104"/>
      <c r="AL13938" s="104"/>
      <c r="AO13938" s="104"/>
      <c r="AP13938" s="104"/>
    </row>
    <row r="13939" spans="21:42" ht="15" customHeight="1" x14ac:dyDescent="0.25">
      <c r="U13939" s="104"/>
      <c r="AB13939" s="104"/>
      <c r="AC13939" s="104"/>
      <c r="AF13939" s="104"/>
      <c r="AG13939" s="104"/>
      <c r="AK13939" s="104"/>
      <c r="AL13939" s="104"/>
      <c r="AO13939" s="104"/>
      <c r="AP13939" s="104"/>
    </row>
    <row r="13940" spans="21:42" ht="15" customHeight="1" x14ac:dyDescent="0.25">
      <c r="U13940" s="104"/>
      <c r="AB13940" s="104"/>
      <c r="AC13940" s="104"/>
      <c r="AF13940" s="104"/>
      <c r="AG13940" s="104"/>
      <c r="AK13940" s="104"/>
      <c r="AL13940" s="104"/>
      <c r="AO13940" s="104"/>
      <c r="AP13940" s="104"/>
    </row>
    <row r="13941" spans="21:42" ht="15" customHeight="1" x14ac:dyDescent="0.25">
      <c r="U13941" s="104"/>
      <c r="AB13941" s="104"/>
      <c r="AC13941" s="104"/>
      <c r="AF13941" s="104"/>
      <c r="AG13941" s="104"/>
      <c r="AK13941" s="104"/>
      <c r="AL13941" s="104"/>
      <c r="AO13941" s="104"/>
      <c r="AP13941" s="104"/>
    </row>
    <row r="13942" spans="21:42" ht="15" customHeight="1" x14ac:dyDescent="0.25">
      <c r="U13942" s="104"/>
      <c r="AB13942" s="104"/>
      <c r="AC13942" s="104"/>
      <c r="AF13942" s="104"/>
      <c r="AG13942" s="104"/>
      <c r="AK13942" s="104"/>
      <c r="AL13942" s="104"/>
      <c r="AO13942" s="104"/>
      <c r="AP13942" s="104"/>
    </row>
    <row r="13943" spans="21:42" ht="15" customHeight="1" x14ac:dyDescent="0.25">
      <c r="U13943" s="104"/>
      <c r="AB13943" s="104"/>
      <c r="AC13943" s="104"/>
      <c r="AF13943" s="104"/>
      <c r="AG13943" s="104"/>
      <c r="AK13943" s="104"/>
      <c r="AL13943" s="104"/>
      <c r="AO13943" s="104"/>
      <c r="AP13943" s="104"/>
    </row>
    <row r="13944" spans="21:42" ht="15" customHeight="1" x14ac:dyDescent="0.25">
      <c r="U13944" s="104"/>
      <c r="AB13944" s="104"/>
      <c r="AC13944" s="104"/>
      <c r="AF13944" s="104"/>
      <c r="AG13944" s="104"/>
      <c r="AK13944" s="104"/>
      <c r="AL13944" s="104"/>
      <c r="AO13944" s="104"/>
      <c r="AP13944" s="104"/>
    </row>
    <row r="13945" spans="21:42" ht="15" customHeight="1" x14ac:dyDescent="0.25">
      <c r="U13945" s="104"/>
      <c r="AB13945" s="104"/>
      <c r="AC13945" s="104"/>
      <c r="AF13945" s="104"/>
      <c r="AG13945" s="104"/>
      <c r="AK13945" s="104"/>
      <c r="AL13945" s="104"/>
      <c r="AO13945" s="104"/>
      <c r="AP13945" s="104"/>
    </row>
    <row r="13946" spans="21:42" ht="15" customHeight="1" x14ac:dyDescent="0.25">
      <c r="U13946" s="104"/>
      <c r="AB13946" s="104"/>
      <c r="AC13946" s="104"/>
      <c r="AF13946" s="104"/>
      <c r="AG13946" s="104"/>
      <c r="AK13946" s="104"/>
      <c r="AL13946" s="104"/>
      <c r="AO13946" s="104"/>
      <c r="AP13946" s="104"/>
    </row>
    <row r="13947" spans="21:42" ht="15" customHeight="1" x14ac:dyDescent="0.25">
      <c r="U13947" s="104"/>
      <c r="AB13947" s="104"/>
      <c r="AC13947" s="104"/>
      <c r="AF13947" s="104"/>
      <c r="AG13947" s="104"/>
      <c r="AK13947" s="104"/>
      <c r="AL13947" s="104"/>
      <c r="AO13947" s="104"/>
      <c r="AP13947" s="104"/>
    </row>
    <row r="13948" spans="21:42" ht="15" customHeight="1" x14ac:dyDescent="0.25">
      <c r="U13948" s="104"/>
      <c r="AB13948" s="104"/>
      <c r="AC13948" s="104"/>
      <c r="AF13948" s="104"/>
      <c r="AG13948" s="104"/>
      <c r="AK13948" s="104"/>
      <c r="AL13948" s="104"/>
      <c r="AO13948" s="104"/>
      <c r="AP13948" s="104"/>
    </row>
    <row r="13949" spans="21:42" ht="15" customHeight="1" x14ac:dyDescent="0.25">
      <c r="U13949" s="104"/>
      <c r="AB13949" s="104"/>
      <c r="AC13949" s="104"/>
      <c r="AF13949" s="104"/>
      <c r="AG13949" s="104"/>
      <c r="AK13949" s="104"/>
      <c r="AL13949" s="104"/>
      <c r="AO13949" s="104"/>
      <c r="AP13949" s="104"/>
    </row>
    <row r="13950" spans="21:42" ht="15" customHeight="1" x14ac:dyDescent="0.25">
      <c r="U13950" s="104"/>
      <c r="AB13950" s="104"/>
      <c r="AC13950" s="104"/>
      <c r="AF13950" s="104"/>
      <c r="AG13950" s="104"/>
      <c r="AK13950" s="104"/>
      <c r="AL13950" s="104"/>
      <c r="AO13950" s="104"/>
      <c r="AP13950" s="104"/>
    </row>
    <row r="13951" spans="21:42" ht="15" customHeight="1" x14ac:dyDescent="0.25">
      <c r="U13951" s="104"/>
      <c r="AB13951" s="104"/>
      <c r="AC13951" s="104"/>
      <c r="AF13951" s="104"/>
      <c r="AG13951" s="104"/>
      <c r="AK13951" s="104"/>
      <c r="AL13951" s="104"/>
      <c r="AO13951" s="104"/>
      <c r="AP13951" s="104"/>
    </row>
    <row r="13952" spans="21:42" ht="15" customHeight="1" x14ac:dyDescent="0.25">
      <c r="U13952" s="104"/>
      <c r="AB13952" s="104"/>
      <c r="AC13952" s="104"/>
      <c r="AF13952" s="104"/>
      <c r="AG13952" s="104"/>
      <c r="AK13952" s="104"/>
      <c r="AL13952" s="104"/>
      <c r="AO13952" s="104"/>
      <c r="AP13952" s="104"/>
    </row>
    <row r="13953" spans="21:42" ht="15" customHeight="1" x14ac:dyDescent="0.25">
      <c r="U13953" s="104"/>
      <c r="AB13953" s="104"/>
      <c r="AC13953" s="104"/>
      <c r="AF13953" s="104"/>
      <c r="AG13953" s="104"/>
      <c r="AK13953" s="104"/>
      <c r="AL13953" s="104"/>
      <c r="AO13953" s="104"/>
      <c r="AP13953" s="104"/>
    </row>
    <row r="13954" spans="21:42" ht="15" customHeight="1" x14ac:dyDescent="0.25">
      <c r="U13954" s="104"/>
      <c r="AB13954" s="104"/>
      <c r="AC13954" s="104"/>
      <c r="AF13954" s="104"/>
      <c r="AG13954" s="104"/>
      <c r="AK13954" s="104"/>
      <c r="AL13954" s="104"/>
      <c r="AO13954" s="104"/>
      <c r="AP13954" s="104"/>
    </row>
    <row r="13955" spans="21:42" ht="15" customHeight="1" x14ac:dyDescent="0.25">
      <c r="U13955" s="104"/>
      <c r="AB13955" s="104"/>
      <c r="AC13955" s="104"/>
      <c r="AF13955" s="104"/>
      <c r="AG13955" s="104"/>
      <c r="AK13955" s="104"/>
      <c r="AL13955" s="104"/>
      <c r="AO13955" s="104"/>
      <c r="AP13955" s="104"/>
    </row>
    <row r="13956" spans="21:42" ht="15" customHeight="1" x14ac:dyDescent="0.25">
      <c r="U13956" s="104"/>
      <c r="AB13956" s="104"/>
      <c r="AC13956" s="104"/>
      <c r="AF13956" s="104"/>
      <c r="AG13956" s="104"/>
      <c r="AK13956" s="104"/>
      <c r="AL13956" s="104"/>
      <c r="AO13956" s="104"/>
      <c r="AP13956" s="104"/>
    </row>
    <row r="13957" spans="21:42" ht="15" customHeight="1" x14ac:dyDescent="0.25">
      <c r="U13957" s="104"/>
      <c r="AB13957" s="104"/>
      <c r="AC13957" s="104"/>
      <c r="AF13957" s="104"/>
      <c r="AG13957" s="104"/>
      <c r="AK13957" s="104"/>
      <c r="AL13957" s="104"/>
      <c r="AO13957" s="104"/>
      <c r="AP13957" s="104"/>
    </row>
    <row r="13958" spans="21:42" ht="15" customHeight="1" x14ac:dyDescent="0.25">
      <c r="U13958" s="104"/>
      <c r="AB13958" s="104"/>
      <c r="AC13958" s="104"/>
      <c r="AF13958" s="104"/>
      <c r="AG13958" s="104"/>
      <c r="AK13958" s="104"/>
      <c r="AL13958" s="104"/>
      <c r="AO13958" s="104"/>
      <c r="AP13958" s="104"/>
    </row>
    <row r="13959" spans="21:42" ht="15" customHeight="1" x14ac:dyDescent="0.25">
      <c r="U13959" s="104"/>
      <c r="AB13959" s="104"/>
      <c r="AC13959" s="104"/>
      <c r="AF13959" s="104"/>
      <c r="AG13959" s="104"/>
      <c r="AK13959" s="104"/>
      <c r="AL13959" s="104"/>
      <c r="AO13959" s="104"/>
      <c r="AP13959" s="104"/>
    </row>
    <row r="13960" spans="21:42" ht="15" customHeight="1" x14ac:dyDescent="0.25">
      <c r="U13960" s="104"/>
      <c r="AB13960" s="104"/>
      <c r="AC13960" s="104"/>
      <c r="AF13960" s="104"/>
      <c r="AG13960" s="104"/>
      <c r="AK13960" s="104"/>
      <c r="AL13960" s="104"/>
      <c r="AO13960" s="104"/>
      <c r="AP13960" s="104"/>
    </row>
    <row r="13961" spans="21:42" ht="15" customHeight="1" x14ac:dyDescent="0.25">
      <c r="U13961" s="104"/>
      <c r="AB13961" s="104"/>
      <c r="AC13961" s="104"/>
      <c r="AF13961" s="104"/>
      <c r="AG13961" s="104"/>
      <c r="AK13961" s="104"/>
      <c r="AL13961" s="104"/>
      <c r="AO13961" s="104"/>
      <c r="AP13961" s="104"/>
    </row>
    <row r="13962" spans="21:42" ht="15" customHeight="1" x14ac:dyDescent="0.25">
      <c r="U13962" s="104"/>
      <c r="AB13962" s="104"/>
      <c r="AC13962" s="104"/>
      <c r="AF13962" s="104"/>
      <c r="AG13962" s="104"/>
      <c r="AK13962" s="104"/>
      <c r="AL13962" s="104"/>
      <c r="AO13962" s="104"/>
      <c r="AP13962" s="104"/>
    </row>
    <row r="13963" spans="21:42" ht="15" customHeight="1" x14ac:dyDescent="0.25">
      <c r="U13963" s="104"/>
      <c r="AB13963" s="104"/>
      <c r="AC13963" s="104"/>
      <c r="AF13963" s="104"/>
      <c r="AG13963" s="104"/>
      <c r="AK13963" s="104"/>
      <c r="AL13963" s="104"/>
      <c r="AO13963" s="104"/>
      <c r="AP13963" s="104"/>
    </row>
    <row r="13964" spans="21:42" ht="15" customHeight="1" x14ac:dyDescent="0.25">
      <c r="U13964" s="104"/>
      <c r="AB13964" s="104"/>
      <c r="AC13964" s="104"/>
      <c r="AF13964" s="104"/>
      <c r="AG13964" s="104"/>
      <c r="AK13964" s="104"/>
      <c r="AL13964" s="104"/>
      <c r="AO13964" s="104"/>
      <c r="AP13964" s="104"/>
    </row>
    <row r="13965" spans="21:42" ht="15" customHeight="1" x14ac:dyDescent="0.25">
      <c r="U13965" s="104"/>
      <c r="AB13965" s="104"/>
      <c r="AC13965" s="104"/>
      <c r="AF13965" s="104"/>
      <c r="AG13965" s="104"/>
      <c r="AK13965" s="104"/>
      <c r="AL13965" s="104"/>
      <c r="AO13965" s="104"/>
      <c r="AP13965" s="104"/>
    </row>
    <row r="13966" spans="21:42" ht="15" customHeight="1" x14ac:dyDescent="0.25">
      <c r="U13966" s="104"/>
      <c r="AB13966" s="104"/>
      <c r="AC13966" s="104"/>
      <c r="AF13966" s="104"/>
      <c r="AG13966" s="104"/>
      <c r="AK13966" s="104"/>
      <c r="AL13966" s="104"/>
      <c r="AO13966" s="104"/>
      <c r="AP13966" s="104"/>
    </row>
    <row r="13967" spans="21:42" ht="15" customHeight="1" x14ac:dyDescent="0.25">
      <c r="U13967" s="104"/>
      <c r="AB13967" s="104"/>
      <c r="AC13967" s="104"/>
      <c r="AF13967" s="104"/>
      <c r="AG13967" s="104"/>
      <c r="AK13967" s="104"/>
      <c r="AL13967" s="104"/>
      <c r="AO13967" s="104"/>
      <c r="AP13967" s="104"/>
    </row>
    <row r="13968" spans="21:42" ht="15" customHeight="1" x14ac:dyDescent="0.25">
      <c r="U13968" s="104"/>
      <c r="AB13968" s="104"/>
      <c r="AC13968" s="104"/>
      <c r="AF13968" s="104"/>
      <c r="AG13968" s="104"/>
      <c r="AK13968" s="104"/>
      <c r="AL13968" s="104"/>
      <c r="AO13968" s="104"/>
      <c r="AP13968" s="104"/>
    </row>
    <row r="13969" spans="21:42" ht="15" customHeight="1" x14ac:dyDescent="0.25">
      <c r="U13969" s="104"/>
      <c r="AB13969" s="104"/>
      <c r="AC13969" s="104"/>
      <c r="AF13969" s="104"/>
      <c r="AG13969" s="104"/>
      <c r="AK13969" s="104"/>
      <c r="AL13969" s="104"/>
      <c r="AO13969" s="104"/>
      <c r="AP13969" s="104"/>
    </row>
    <row r="13970" spans="21:42" ht="15" customHeight="1" x14ac:dyDescent="0.25">
      <c r="U13970" s="104"/>
      <c r="AB13970" s="104"/>
      <c r="AC13970" s="104"/>
      <c r="AF13970" s="104"/>
      <c r="AG13970" s="104"/>
      <c r="AK13970" s="104"/>
      <c r="AL13970" s="104"/>
      <c r="AO13970" s="104"/>
      <c r="AP13970" s="104"/>
    </row>
    <row r="13971" spans="21:42" ht="15" customHeight="1" x14ac:dyDescent="0.25">
      <c r="U13971" s="104"/>
      <c r="AB13971" s="104"/>
      <c r="AC13971" s="104"/>
      <c r="AF13971" s="104"/>
      <c r="AG13971" s="104"/>
      <c r="AK13971" s="104"/>
      <c r="AL13971" s="104"/>
      <c r="AO13971" s="104"/>
      <c r="AP13971" s="104"/>
    </row>
    <row r="13972" spans="21:42" ht="15" customHeight="1" x14ac:dyDescent="0.25">
      <c r="U13972" s="104"/>
      <c r="AB13972" s="104"/>
      <c r="AC13972" s="104"/>
      <c r="AF13972" s="104"/>
      <c r="AG13972" s="104"/>
      <c r="AK13972" s="104"/>
      <c r="AL13972" s="104"/>
      <c r="AO13972" s="104"/>
      <c r="AP13972" s="104"/>
    </row>
    <row r="13973" spans="21:42" ht="15" customHeight="1" x14ac:dyDescent="0.25">
      <c r="U13973" s="104"/>
      <c r="AB13973" s="104"/>
      <c r="AC13973" s="104"/>
      <c r="AF13973" s="104"/>
      <c r="AG13973" s="104"/>
      <c r="AK13973" s="104"/>
      <c r="AL13973" s="104"/>
      <c r="AO13973" s="104"/>
      <c r="AP13973" s="104"/>
    </row>
    <row r="13974" spans="21:42" ht="15" customHeight="1" x14ac:dyDescent="0.25">
      <c r="U13974" s="104"/>
      <c r="AB13974" s="104"/>
      <c r="AC13974" s="104"/>
      <c r="AF13974" s="104"/>
      <c r="AG13974" s="104"/>
      <c r="AK13974" s="104"/>
      <c r="AL13974" s="104"/>
      <c r="AO13974" s="104"/>
      <c r="AP13974" s="104"/>
    </row>
    <row r="13975" spans="21:42" ht="15" customHeight="1" x14ac:dyDescent="0.25">
      <c r="U13975" s="104"/>
      <c r="AB13975" s="104"/>
      <c r="AC13975" s="104"/>
      <c r="AF13975" s="104"/>
      <c r="AG13975" s="104"/>
      <c r="AK13975" s="104"/>
      <c r="AL13975" s="104"/>
      <c r="AO13975" s="104"/>
      <c r="AP13975" s="104"/>
    </row>
    <row r="13976" spans="21:42" ht="15" customHeight="1" x14ac:dyDescent="0.25">
      <c r="U13976" s="104"/>
      <c r="AB13976" s="104"/>
      <c r="AC13976" s="104"/>
      <c r="AF13976" s="104"/>
      <c r="AG13976" s="104"/>
      <c r="AK13976" s="104"/>
      <c r="AL13976" s="104"/>
      <c r="AO13976" s="104"/>
      <c r="AP13976" s="104"/>
    </row>
    <row r="13977" spans="21:42" ht="15" customHeight="1" x14ac:dyDescent="0.25">
      <c r="U13977" s="104"/>
      <c r="AB13977" s="104"/>
      <c r="AC13977" s="104"/>
      <c r="AF13977" s="104"/>
      <c r="AG13977" s="104"/>
      <c r="AK13977" s="104"/>
      <c r="AL13977" s="104"/>
      <c r="AO13977" s="104"/>
      <c r="AP13977" s="104"/>
    </row>
    <row r="13978" spans="21:42" ht="15" customHeight="1" x14ac:dyDescent="0.25">
      <c r="U13978" s="104"/>
      <c r="AB13978" s="104"/>
      <c r="AC13978" s="104"/>
      <c r="AF13978" s="104"/>
      <c r="AG13978" s="104"/>
      <c r="AK13978" s="104"/>
      <c r="AL13978" s="104"/>
      <c r="AO13978" s="104"/>
      <c r="AP13978" s="104"/>
    </row>
    <row r="13979" spans="21:42" ht="15" customHeight="1" x14ac:dyDescent="0.25">
      <c r="U13979" s="104"/>
      <c r="AB13979" s="104"/>
      <c r="AC13979" s="104"/>
      <c r="AF13979" s="104"/>
      <c r="AG13979" s="104"/>
      <c r="AK13979" s="104"/>
      <c r="AL13979" s="104"/>
      <c r="AO13979" s="104"/>
      <c r="AP13979" s="104"/>
    </row>
    <row r="13980" spans="21:42" ht="15" customHeight="1" x14ac:dyDescent="0.25">
      <c r="U13980" s="104"/>
      <c r="AB13980" s="104"/>
      <c r="AC13980" s="104"/>
      <c r="AF13980" s="104"/>
      <c r="AG13980" s="104"/>
      <c r="AK13980" s="104"/>
      <c r="AL13980" s="104"/>
      <c r="AO13980" s="104"/>
      <c r="AP13980" s="104"/>
    </row>
    <row r="13981" spans="21:42" ht="15" customHeight="1" x14ac:dyDescent="0.25">
      <c r="U13981" s="104"/>
      <c r="AB13981" s="104"/>
      <c r="AC13981" s="104"/>
      <c r="AF13981" s="104"/>
      <c r="AG13981" s="104"/>
      <c r="AK13981" s="104"/>
      <c r="AL13981" s="104"/>
      <c r="AO13981" s="104"/>
      <c r="AP13981" s="104"/>
    </row>
    <row r="13982" spans="21:42" ht="15" customHeight="1" x14ac:dyDescent="0.25">
      <c r="U13982" s="104"/>
      <c r="AB13982" s="104"/>
      <c r="AC13982" s="104"/>
      <c r="AF13982" s="104"/>
      <c r="AG13982" s="104"/>
      <c r="AK13982" s="104"/>
      <c r="AL13982" s="104"/>
      <c r="AO13982" s="104"/>
      <c r="AP13982" s="104"/>
    </row>
    <row r="13983" spans="21:42" ht="15" customHeight="1" x14ac:dyDescent="0.25">
      <c r="U13983" s="104"/>
      <c r="AB13983" s="104"/>
      <c r="AC13983" s="104"/>
      <c r="AF13983" s="104"/>
      <c r="AG13983" s="104"/>
      <c r="AK13983" s="104"/>
      <c r="AL13983" s="104"/>
      <c r="AO13983" s="104"/>
      <c r="AP13983" s="104"/>
    </row>
    <row r="13984" spans="21:42" ht="15" customHeight="1" x14ac:dyDescent="0.25">
      <c r="U13984" s="104"/>
      <c r="AB13984" s="104"/>
      <c r="AC13984" s="104"/>
      <c r="AF13984" s="104"/>
      <c r="AG13984" s="104"/>
      <c r="AK13984" s="104"/>
      <c r="AL13984" s="104"/>
      <c r="AO13984" s="104"/>
      <c r="AP13984" s="104"/>
    </row>
    <row r="13985" spans="21:42" ht="15" customHeight="1" x14ac:dyDescent="0.25">
      <c r="U13985" s="104"/>
      <c r="AB13985" s="104"/>
      <c r="AC13985" s="104"/>
      <c r="AF13985" s="104"/>
      <c r="AG13985" s="104"/>
      <c r="AK13985" s="104"/>
      <c r="AL13985" s="104"/>
      <c r="AO13985" s="104"/>
      <c r="AP13985" s="104"/>
    </row>
    <row r="13986" spans="21:42" ht="15" customHeight="1" x14ac:dyDescent="0.25">
      <c r="U13986" s="104"/>
      <c r="AB13986" s="104"/>
      <c r="AC13986" s="104"/>
      <c r="AF13986" s="104"/>
      <c r="AG13986" s="104"/>
      <c r="AK13986" s="104"/>
      <c r="AL13986" s="104"/>
      <c r="AO13986" s="104"/>
      <c r="AP13986" s="104"/>
    </row>
    <row r="13987" spans="21:42" ht="15" customHeight="1" x14ac:dyDescent="0.25">
      <c r="U13987" s="104"/>
      <c r="AB13987" s="104"/>
      <c r="AC13987" s="104"/>
      <c r="AF13987" s="104"/>
      <c r="AG13987" s="104"/>
      <c r="AK13987" s="104"/>
      <c r="AL13987" s="104"/>
      <c r="AO13987" s="104"/>
      <c r="AP13987" s="104"/>
    </row>
    <row r="13988" spans="21:42" ht="15" customHeight="1" x14ac:dyDescent="0.25">
      <c r="U13988" s="104"/>
      <c r="AB13988" s="104"/>
      <c r="AC13988" s="104"/>
      <c r="AF13988" s="104"/>
      <c r="AG13988" s="104"/>
      <c r="AK13988" s="104"/>
      <c r="AL13988" s="104"/>
      <c r="AO13988" s="104"/>
      <c r="AP13988" s="104"/>
    </row>
    <row r="13989" spans="21:42" ht="15" customHeight="1" x14ac:dyDescent="0.25">
      <c r="U13989" s="104"/>
      <c r="AB13989" s="104"/>
      <c r="AC13989" s="104"/>
      <c r="AF13989" s="104"/>
      <c r="AG13989" s="104"/>
      <c r="AK13989" s="104"/>
      <c r="AL13989" s="104"/>
      <c r="AO13989" s="104"/>
      <c r="AP13989" s="104"/>
    </row>
    <row r="13990" spans="21:42" ht="15" customHeight="1" x14ac:dyDescent="0.25">
      <c r="U13990" s="104"/>
      <c r="AB13990" s="104"/>
      <c r="AC13990" s="104"/>
      <c r="AF13990" s="104"/>
      <c r="AG13990" s="104"/>
      <c r="AK13990" s="104"/>
      <c r="AL13990" s="104"/>
      <c r="AO13990" s="104"/>
      <c r="AP13990" s="104"/>
    </row>
    <row r="13991" spans="21:42" ht="15" customHeight="1" x14ac:dyDescent="0.25">
      <c r="U13991" s="104"/>
      <c r="AB13991" s="104"/>
      <c r="AC13991" s="104"/>
      <c r="AF13991" s="104"/>
      <c r="AG13991" s="104"/>
      <c r="AK13991" s="104"/>
      <c r="AL13991" s="104"/>
      <c r="AO13991" s="104"/>
      <c r="AP13991" s="104"/>
    </row>
    <row r="13992" spans="21:42" ht="15" customHeight="1" x14ac:dyDescent="0.25">
      <c r="U13992" s="104"/>
      <c r="AB13992" s="104"/>
      <c r="AC13992" s="104"/>
      <c r="AF13992" s="104"/>
      <c r="AG13992" s="104"/>
      <c r="AK13992" s="104"/>
      <c r="AL13992" s="104"/>
      <c r="AO13992" s="104"/>
      <c r="AP13992" s="104"/>
    </row>
    <row r="13993" spans="21:42" ht="15" customHeight="1" x14ac:dyDescent="0.25">
      <c r="U13993" s="104"/>
      <c r="AB13993" s="104"/>
      <c r="AC13993" s="104"/>
      <c r="AF13993" s="104"/>
      <c r="AG13993" s="104"/>
      <c r="AK13993" s="104"/>
      <c r="AL13993" s="104"/>
      <c r="AO13993" s="104"/>
      <c r="AP13993" s="104"/>
    </row>
    <row r="13994" spans="21:42" ht="15" customHeight="1" x14ac:dyDescent="0.25">
      <c r="U13994" s="104"/>
      <c r="AB13994" s="104"/>
      <c r="AC13994" s="104"/>
      <c r="AF13994" s="104"/>
      <c r="AG13994" s="104"/>
      <c r="AK13994" s="104"/>
      <c r="AL13994" s="104"/>
      <c r="AO13994" s="104"/>
      <c r="AP13994" s="104"/>
    </row>
    <row r="13995" spans="21:42" ht="15" customHeight="1" x14ac:dyDescent="0.25">
      <c r="U13995" s="104"/>
      <c r="AB13995" s="104"/>
      <c r="AC13995" s="104"/>
      <c r="AF13995" s="104"/>
      <c r="AG13995" s="104"/>
      <c r="AK13995" s="104"/>
      <c r="AL13995" s="104"/>
      <c r="AO13995" s="104"/>
      <c r="AP13995" s="104"/>
    </row>
    <row r="13996" spans="21:42" ht="15" customHeight="1" x14ac:dyDescent="0.25">
      <c r="U13996" s="104"/>
      <c r="AB13996" s="104"/>
      <c r="AC13996" s="104"/>
      <c r="AF13996" s="104"/>
      <c r="AG13996" s="104"/>
      <c r="AK13996" s="104"/>
      <c r="AL13996" s="104"/>
      <c r="AO13996" s="104"/>
      <c r="AP13996" s="104"/>
    </row>
    <row r="13997" spans="21:42" ht="15" customHeight="1" x14ac:dyDescent="0.25">
      <c r="U13997" s="104"/>
      <c r="AB13997" s="104"/>
      <c r="AC13997" s="104"/>
      <c r="AF13997" s="104"/>
      <c r="AG13997" s="104"/>
      <c r="AK13997" s="104"/>
      <c r="AL13997" s="104"/>
      <c r="AO13997" s="104"/>
      <c r="AP13997" s="104"/>
    </row>
    <row r="13998" spans="21:42" ht="15" customHeight="1" x14ac:dyDescent="0.25">
      <c r="U13998" s="104"/>
      <c r="AB13998" s="104"/>
      <c r="AC13998" s="104"/>
      <c r="AF13998" s="104"/>
      <c r="AG13998" s="104"/>
      <c r="AK13998" s="104"/>
      <c r="AL13998" s="104"/>
      <c r="AO13998" s="104"/>
      <c r="AP13998" s="104"/>
    </row>
    <row r="13999" spans="21:42" ht="15" customHeight="1" x14ac:dyDescent="0.25">
      <c r="U13999" s="104"/>
      <c r="AB13999" s="104"/>
      <c r="AC13999" s="104"/>
      <c r="AF13999" s="104"/>
      <c r="AG13999" s="104"/>
      <c r="AK13999" s="104"/>
      <c r="AL13999" s="104"/>
      <c r="AO13999" s="104"/>
      <c r="AP13999" s="104"/>
    </row>
    <row r="14000" spans="21:42" ht="15" customHeight="1" x14ac:dyDescent="0.25">
      <c r="U14000" s="104"/>
      <c r="AB14000" s="104"/>
      <c r="AC14000" s="104"/>
      <c r="AF14000" s="104"/>
      <c r="AG14000" s="104"/>
      <c r="AK14000" s="104"/>
      <c r="AL14000" s="104"/>
      <c r="AO14000" s="104"/>
      <c r="AP14000" s="104"/>
    </row>
    <row r="14001" spans="21:42" ht="15" customHeight="1" x14ac:dyDescent="0.25">
      <c r="U14001" s="104"/>
      <c r="AB14001" s="104"/>
      <c r="AC14001" s="104"/>
      <c r="AF14001" s="104"/>
      <c r="AG14001" s="104"/>
      <c r="AK14001" s="104"/>
      <c r="AL14001" s="104"/>
      <c r="AO14001" s="104"/>
      <c r="AP14001" s="104"/>
    </row>
    <row r="14002" spans="21:42" ht="15" customHeight="1" x14ac:dyDescent="0.25">
      <c r="U14002" s="104"/>
      <c r="AB14002" s="104"/>
      <c r="AC14002" s="104"/>
      <c r="AF14002" s="104"/>
      <c r="AG14002" s="104"/>
      <c r="AK14002" s="104"/>
      <c r="AL14002" s="104"/>
      <c r="AO14002" s="104"/>
      <c r="AP14002" s="104"/>
    </row>
    <row r="14003" spans="21:42" ht="15" customHeight="1" x14ac:dyDescent="0.25">
      <c r="U14003" s="104"/>
      <c r="AB14003" s="104"/>
      <c r="AC14003" s="104"/>
      <c r="AF14003" s="104"/>
      <c r="AG14003" s="104"/>
      <c r="AK14003" s="104"/>
      <c r="AL14003" s="104"/>
      <c r="AO14003" s="104"/>
      <c r="AP14003" s="104"/>
    </row>
    <row r="14004" spans="21:42" ht="15" customHeight="1" x14ac:dyDescent="0.25">
      <c r="U14004" s="104"/>
      <c r="AB14004" s="104"/>
      <c r="AC14004" s="104"/>
      <c r="AF14004" s="104"/>
      <c r="AG14004" s="104"/>
      <c r="AK14004" s="104"/>
      <c r="AL14004" s="104"/>
      <c r="AO14004" s="104"/>
      <c r="AP14004" s="104"/>
    </row>
    <row r="14005" spans="21:42" ht="15" customHeight="1" x14ac:dyDescent="0.25">
      <c r="U14005" s="104"/>
      <c r="AB14005" s="104"/>
      <c r="AC14005" s="104"/>
      <c r="AF14005" s="104"/>
      <c r="AG14005" s="104"/>
      <c r="AK14005" s="104"/>
      <c r="AL14005" s="104"/>
      <c r="AO14005" s="104"/>
      <c r="AP14005" s="104"/>
    </row>
    <row r="14006" spans="21:42" ht="15" customHeight="1" x14ac:dyDescent="0.25">
      <c r="U14006" s="104"/>
      <c r="AB14006" s="104"/>
      <c r="AC14006" s="104"/>
      <c r="AF14006" s="104"/>
      <c r="AG14006" s="104"/>
      <c r="AK14006" s="104"/>
      <c r="AL14006" s="104"/>
      <c r="AO14006" s="104"/>
      <c r="AP14006" s="104"/>
    </row>
    <row r="14007" spans="21:42" ht="15" customHeight="1" x14ac:dyDescent="0.25">
      <c r="U14007" s="104"/>
      <c r="AB14007" s="104"/>
      <c r="AC14007" s="104"/>
      <c r="AF14007" s="104"/>
      <c r="AG14007" s="104"/>
      <c r="AK14007" s="104"/>
      <c r="AL14007" s="104"/>
      <c r="AO14007" s="104"/>
      <c r="AP14007" s="104"/>
    </row>
    <row r="14008" spans="21:42" ht="15" customHeight="1" x14ac:dyDescent="0.25">
      <c r="U14008" s="104"/>
      <c r="AB14008" s="104"/>
      <c r="AC14008" s="104"/>
      <c r="AF14008" s="104"/>
      <c r="AG14008" s="104"/>
      <c r="AK14008" s="104"/>
      <c r="AL14008" s="104"/>
      <c r="AO14008" s="104"/>
      <c r="AP14008" s="104"/>
    </row>
    <row r="14009" spans="21:42" ht="15" customHeight="1" x14ac:dyDescent="0.25">
      <c r="U14009" s="104"/>
      <c r="AB14009" s="104"/>
      <c r="AC14009" s="104"/>
      <c r="AF14009" s="104"/>
      <c r="AG14009" s="104"/>
      <c r="AK14009" s="104"/>
      <c r="AL14009" s="104"/>
      <c r="AO14009" s="104"/>
      <c r="AP14009" s="104"/>
    </row>
    <row r="14010" spans="21:42" ht="15" customHeight="1" x14ac:dyDescent="0.25">
      <c r="U14010" s="104"/>
      <c r="AB14010" s="104"/>
      <c r="AC14010" s="104"/>
      <c r="AF14010" s="104"/>
      <c r="AG14010" s="104"/>
      <c r="AK14010" s="104"/>
      <c r="AL14010" s="104"/>
      <c r="AO14010" s="104"/>
      <c r="AP14010" s="104"/>
    </row>
    <row r="14011" spans="21:42" ht="15" customHeight="1" x14ac:dyDescent="0.25">
      <c r="U14011" s="104"/>
      <c r="AB14011" s="104"/>
      <c r="AC14011" s="104"/>
      <c r="AF14011" s="104"/>
      <c r="AG14011" s="104"/>
      <c r="AK14011" s="104"/>
      <c r="AL14011" s="104"/>
      <c r="AO14011" s="104"/>
      <c r="AP14011" s="104"/>
    </row>
    <row r="14012" spans="21:42" ht="15" customHeight="1" x14ac:dyDescent="0.25">
      <c r="U14012" s="104"/>
      <c r="AB14012" s="104"/>
      <c r="AC14012" s="104"/>
      <c r="AF14012" s="104"/>
      <c r="AG14012" s="104"/>
      <c r="AK14012" s="104"/>
      <c r="AL14012" s="104"/>
      <c r="AO14012" s="104"/>
      <c r="AP14012" s="104"/>
    </row>
    <row r="14013" spans="21:42" ht="15" customHeight="1" x14ac:dyDescent="0.25">
      <c r="U14013" s="104"/>
      <c r="AB14013" s="104"/>
      <c r="AC14013" s="104"/>
      <c r="AF14013" s="104"/>
      <c r="AG14013" s="104"/>
      <c r="AK14013" s="104"/>
      <c r="AL14013" s="104"/>
      <c r="AO14013" s="104"/>
      <c r="AP14013" s="104"/>
    </row>
    <row r="14014" spans="21:42" ht="15" customHeight="1" x14ac:dyDescent="0.25">
      <c r="U14014" s="104"/>
      <c r="AB14014" s="104"/>
      <c r="AC14014" s="104"/>
      <c r="AF14014" s="104"/>
      <c r="AG14014" s="104"/>
      <c r="AK14014" s="104"/>
      <c r="AL14014" s="104"/>
      <c r="AO14014" s="104"/>
      <c r="AP14014" s="104"/>
    </row>
    <row r="14015" spans="21:42" ht="15" customHeight="1" x14ac:dyDescent="0.25">
      <c r="U14015" s="104"/>
      <c r="AB14015" s="104"/>
      <c r="AC14015" s="104"/>
      <c r="AF14015" s="104"/>
      <c r="AG14015" s="104"/>
      <c r="AK14015" s="104"/>
      <c r="AL14015" s="104"/>
      <c r="AO14015" s="104"/>
      <c r="AP14015" s="104"/>
    </row>
    <row r="14016" spans="21:42" ht="15" customHeight="1" x14ac:dyDescent="0.25">
      <c r="U14016" s="104"/>
      <c r="AB14016" s="104"/>
      <c r="AC14016" s="104"/>
      <c r="AF14016" s="104"/>
      <c r="AG14016" s="104"/>
      <c r="AK14016" s="104"/>
      <c r="AL14016" s="104"/>
      <c r="AO14016" s="104"/>
      <c r="AP14016" s="104"/>
    </row>
    <row r="14017" spans="21:42" ht="15" customHeight="1" x14ac:dyDescent="0.25">
      <c r="U14017" s="104"/>
      <c r="AB14017" s="104"/>
      <c r="AC14017" s="104"/>
      <c r="AF14017" s="104"/>
      <c r="AG14017" s="104"/>
      <c r="AK14017" s="104"/>
      <c r="AL14017" s="104"/>
      <c r="AO14017" s="104"/>
      <c r="AP14017" s="104"/>
    </row>
    <row r="14018" spans="21:42" ht="15" customHeight="1" x14ac:dyDescent="0.25">
      <c r="U14018" s="104"/>
      <c r="AB14018" s="104"/>
      <c r="AC14018" s="104"/>
      <c r="AF14018" s="104"/>
      <c r="AG14018" s="104"/>
      <c r="AK14018" s="104"/>
      <c r="AL14018" s="104"/>
      <c r="AO14018" s="104"/>
      <c r="AP14018" s="104"/>
    </row>
    <row r="14019" spans="21:42" ht="15" customHeight="1" x14ac:dyDescent="0.25">
      <c r="U14019" s="104"/>
      <c r="AB14019" s="104"/>
      <c r="AC14019" s="104"/>
      <c r="AF14019" s="104"/>
      <c r="AG14019" s="104"/>
      <c r="AK14019" s="104"/>
      <c r="AL14019" s="104"/>
      <c r="AO14019" s="104"/>
      <c r="AP14019" s="104"/>
    </row>
    <row r="14020" spans="21:42" ht="15" customHeight="1" x14ac:dyDescent="0.25">
      <c r="U14020" s="104"/>
      <c r="AB14020" s="104"/>
      <c r="AC14020" s="104"/>
      <c r="AF14020" s="104"/>
      <c r="AG14020" s="104"/>
      <c r="AK14020" s="104"/>
      <c r="AL14020" s="104"/>
      <c r="AO14020" s="104"/>
      <c r="AP14020" s="104"/>
    </row>
    <row r="14021" spans="21:42" ht="15" customHeight="1" x14ac:dyDescent="0.25">
      <c r="U14021" s="104"/>
      <c r="AB14021" s="104"/>
      <c r="AC14021" s="104"/>
      <c r="AF14021" s="104"/>
      <c r="AG14021" s="104"/>
      <c r="AK14021" s="104"/>
      <c r="AL14021" s="104"/>
      <c r="AO14021" s="104"/>
      <c r="AP14021" s="104"/>
    </row>
    <row r="14022" spans="21:42" ht="15" customHeight="1" x14ac:dyDescent="0.25">
      <c r="U14022" s="104"/>
      <c r="AB14022" s="104"/>
      <c r="AC14022" s="104"/>
      <c r="AF14022" s="104"/>
      <c r="AG14022" s="104"/>
      <c r="AK14022" s="104"/>
      <c r="AL14022" s="104"/>
      <c r="AO14022" s="104"/>
      <c r="AP14022" s="104"/>
    </row>
    <row r="14023" spans="21:42" ht="15" customHeight="1" x14ac:dyDescent="0.25">
      <c r="U14023" s="104"/>
      <c r="AB14023" s="104"/>
      <c r="AC14023" s="104"/>
      <c r="AF14023" s="104"/>
      <c r="AG14023" s="104"/>
      <c r="AK14023" s="104"/>
      <c r="AL14023" s="104"/>
      <c r="AO14023" s="104"/>
      <c r="AP14023" s="104"/>
    </row>
    <row r="14024" spans="21:42" ht="15" customHeight="1" x14ac:dyDescent="0.25">
      <c r="U14024" s="104"/>
      <c r="AB14024" s="104"/>
      <c r="AC14024" s="104"/>
      <c r="AF14024" s="104"/>
      <c r="AG14024" s="104"/>
      <c r="AK14024" s="104"/>
      <c r="AL14024" s="104"/>
      <c r="AO14024" s="104"/>
      <c r="AP14024" s="104"/>
    </row>
    <row r="14025" spans="21:42" ht="15" customHeight="1" x14ac:dyDescent="0.25">
      <c r="U14025" s="104"/>
      <c r="AB14025" s="104"/>
      <c r="AC14025" s="104"/>
      <c r="AF14025" s="104"/>
      <c r="AG14025" s="104"/>
      <c r="AK14025" s="104"/>
      <c r="AL14025" s="104"/>
      <c r="AO14025" s="104"/>
      <c r="AP14025" s="104"/>
    </row>
    <row r="14026" spans="21:42" ht="15" customHeight="1" x14ac:dyDescent="0.25">
      <c r="U14026" s="104"/>
      <c r="AB14026" s="104"/>
      <c r="AC14026" s="104"/>
      <c r="AF14026" s="104"/>
      <c r="AG14026" s="104"/>
      <c r="AK14026" s="104"/>
      <c r="AL14026" s="104"/>
      <c r="AO14026" s="104"/>
      <c r="AP14026" s="104"/>
    </row>
    <row r="14027" spans="21:42" ht="15" customHeight="1" x14ac:dyDescent="0.25">
      <c r="U14027" s="104"/>
      <c r="AB14027" s="104"/>
      <c r="AC14027" s="104"/>
      <c r="AF14027" s="104"/>
      <c r="AG14027" s="104"/>
      <c r="AK14027" s="104"/>
      <c r="AL14027" s="104"/>
      <c r="AO14027" s="104"/>
      <c r="AP14027" s="104"/>
    </row>
    <row r="14028" spans="21:42" ht="15" customHeight="1" x14ac:dyDescent="0.25">
      <c r="U14028" s="104"/>
      <c r="AB14028" s="104"/>
      <c r="AC14028" s="104"/>
      <c r="AF14028" s="104"/>
      <c r="AG14028" s="104"/>
      <c r="AK14028" s="104"/>
      <c r="AL14028" s="104"/>
      <c r="AO14028" s="104"/>
      <c r="AP14028" s="104"/>
    </row>
    <row r="14029" spans="21:42" ht="15" customHeight="1" x14ac:dyDescent="0.25">
      <c r="U14029" s="104"/>
      <c r="AB14029" s="104"/>
      <c r="AC14029" s="104"/>
      <c r="AF14029" s="104"/>
      <c r="AG14029" s="104"/>
      <c r="AK14029" s="104"/>
      <c r="AL14029" s="104"/>
      <c r="AO14029" s="104"/>
      <c r="AP14029" s="104"/>
    </row>
    <row r="14030" spans="21:42" ht="15" customHeight="1" x14ac:dyDescent="0.25">
      <c r="U14030" s="104"/>
      <c r="AB14030" s="104"/>
      <c r="AC14030" s="104"/>
      <c r="AF14030" s="104"/>
      <c r="AG14030" s="104"/>
      <c r="AK14030" s="104"/>
      <c r="AL14030" s="104"/>
      <c r="AO14030" s="104"/>
      <c r="AP14030" s="104"/>
    </row>
    <row r="14031" spans="21:42" ht="15" customHeight="1" x14ac:dyDescent="0.25">
      <c r="U14031" s="104"/>
      <c r="AB14031" s="104"/>
      <c r="AC14031" s="104"/>
      <c r="AF14031" s="104"/>
      <c r="AG14031" s="104"/>
      <c r="AK14031" s="104"/>
      <c r="AL14031" s="104"/>
      <c r="AO14031" s="104"/>
      <c r="AP14031" s="104"/>
    </row>
    <row r="14032" spans="21:42" ht="15" customHeight="1" x14ac:dyDescent="0.25">
      <c r="U14032" s="104"/>
      <c r="AB14032" s="104"/>
      <c r="AC14032" s="104"/>
      <c r="AF14032" s="104"/>
      <c r="AG14032" s="104"/>
      <c r="AK14032" s="104"/>
      <c r="AL14032" s="104"/>
      <c r="AO14032" s="104"/>
      <c r="AP14032" s="104"/>
    </row>
    <row r="14033" spans="21:42" ht="15" customHeight="1" x14ac:dyDescent="0.25">
      <c r="U14033" s="104"/>
      <c r="AB14033" s="104"/>
      <c r="AC14033" s="104"/>
      <c r="AF14033" s="104"/>
      <c r="AG14033" s="104"/>
      <c r="AK14033" s="104"/>
      <c r="AL14033" s="104"/>
      <c r="AO14033" s="104"/>
      <c r="AP14033" s="104"/>
    </row>
    <row r="14034" spans="21:42" ht="15" customHeight="1" x14ac:dyDescent="0.25">
      <c r="U14034" s="104"/>
      <c r="AB14034" s="104"/>
      <c r="AC14034" s="104"/>
      <c r="AF14034" s="104"/>
      <c r="AG14034" s="104"/>
      <c r="AK14034" s="104"/>
      <c r="AL14034" s="104"/>
      <c r="AO14034" s="104"/>
      <c r="AP14034" s="104"/>
    </row>
    <row r="14035" spans="21:42" ht="15" customHeight="1" x14ac:dyDescent="0.25">
      <c r="U14035" s="104"/>
      <c r="AB14035" s="104"/>
      <c r="AC14035" s="104"/>
      <c r="AF14035" s="104"/>
      <c r="AG14035" s="104"/>
      <c r="AK14035" s="104"/>
      <c r="AL14035" s="104"/>
      <c r="AO14035" s="104"/>
      <c r="AP14035" s="104"/>
    </row>
    <row r="14036" spans="21:42" ht="15" customHeight="1" x14ac:dyDescent="0.25">
      <c r="U14036" s="104"/>
      <c r="AB14036" s="104"/>
      <c r="AC14036" s="104"/>
      <c r="AF14036" s="104"/>
      <c r="AG14036" s="104"/>
      <c r="AK14036" s="104"/>
      <c r="AL14036" s="104"/>
      <c r="AO14036" s="104"/>
      <c r="AP14036" s="104"/>
    </row>
    <row r="14037" spans="21:42" ht="15" customHeight="1" x14ac:dyDescent="0.25">
      <c r="U14037" s="104"/>
      <c r="AB14037" s="104"/>
      <c r="AC14037" s="104"/>
      <c r="AF14037" s="104"/>
      <c r="AG14037" s="104"/>
      <c r="AK14037" s="104"/>
      <c r="AL14037" s="104"/>
      <c r="AO14037" s="104"/>
      <c r="AP14037" s="104"/>
    </row>
    <row r="14038" spans="21:42" ht="15" customHeight="1" x14ac:dyDescent="0.25">
      <c r="U14038" s="104"/>
      <c r="AB14038" s="104"/>
      <c r="AC14038" s="104"/>
      <c r="AF14038" s="104"/>
      <c r="AG14038" s="104"/>
      <c r="AK14038" s="104"/>
      <c r="AL14038" s="104"/>
      <c r="AO14038" s="104"/>
      <c r="AP14038" s="104"/>
    </row>
    <row r="14039" spans="21:42" ht="15" customHeight="1" x14ac:dyDescent="0.25">
      <c r="U14039" s="104"/>
      <c r="AB14039" s="104"/>
      <c r="AC14039" s="104"/>
      <c r="AF14039" s="104"/>
      <c r="AG14039" s="104"/>
      <c r="AK14039" s="104"/>
      <c r="AL14039" s="104"/>
      <c r="AO14039" s="104"/>
      <c r="AP14039" s="104"/>
    </row>
    <row r="14040" spans="21:42" ht="15" customHeight="1" x14ac:dyDescent="0.25">
      <c r="U14040" s="104"/>
      <c r="AB14040" s="104"/>
      <c r="AC14040" s="104"/>
      <c r="AF14040" s="104"/>
      <c r="AG14040" s="104"/>
      <c r="AK14040" s="104"/>
      <c r="AL14040" s="104"/>
      <c r="AO14040" s="104"/>
      <c r="AP14040" s="104"/>
    </row>
    <row r="14041" spans="21:42" ht="15" customHeight="1" x14ac:dyDescent="0.25">
      <c r="U14041" s="104"/>
      <c r="AB14041" s="104"/>
      <c r="AC14041" s="104"/>
      <c r="AF14041" s="104"/>
      <c r="AG14041" s="104"/>
      <c r="AK14041" s="104"/>
      <c r="AL14041" s="104"/>
      <c r="AO14041" s="104"/>
      <c r="AP14041" s="104"/>
    </row>
    <row r="14042" spans="21:42" ht="15" customHeight="1" x14ac:dyDescent="0.25">
      <c r="U14042" s="104"/>
      <c r="AB14042" s="104"/>
      <c r="AC14042" s="104"/>
      <c r="AF14042" s="104"/>
      <c r="AG14042" s="104"/>
      <c r="AK14042" s="104"/>
      <c r="AL14042" s="104"/>
      <c r="AO14042" s="104"/>
      <c r="AP14042" s="104"/>
    </row>
    <row r="14043" spans="21:42" ht="15" customHeight="1" x14ac:dyDescent="0.25">
      <c r="U14043" s="104"/>
      <c r="AB14043" s="104"/>
      <c r="AC14043" s="104"/>
      <c r="AF14043" s="104"/>
      <c r="AG14043" s="104"/>
      <c r="AK14043" s="104"/>
      <c r="AL14043" s="104"/>
      <c r="AO14043" s="104"/>
      <c r="AP14043" s="104"/>
    </row>
    <row r="14044" spans="21:42" ht="15" customHeight="1" x14ac:dyDescent="0.25">
      <c r="U14044" s="104"/>
      <c r="AB14044" s="104"/>
      <c r="AC14044" s="104"/>
      <c r="AF14044" s="104"/>
      <c r="AG14044" s="104"/>
      <c r="AK14044" s="104"/>
      <c r="AL14044" s="104"/>
      <c r="AO14044" s="104"/>
      <c r="AP14044" s="104"/>
    </row>
    <row r="14045" spans="21:42" ht="15" customHeight="1" x14ac:dyDescent="0.25">
      <c r="U14045" s="104"/>
      <c r="AB14045" s="104"/>
      <c r="AC14045" s="104"/>
      <c r="AF14045" s="104"/>
      <c r="AG14045" s="104"/>
      <c r="AK14045" s="104"/>
      <c r="AL14045" s="104"/>
      <c r="AO14045" s="104"/>
      <c r="AP14045" s="104"/>
    </row>
    <row r="14046" spans="21:42" ht="15" customHeight="1" x14ac:dyDescent="0.25">
      <c r="U14046" s="104"/>
      <c r="AB14046" s="104"/>
      <c r="AC14046" s="104"/>
      <c r="AF14046" s="104"/>
      <c r="AG14046" s="104"/>
      <c r="AK14046" s="104"/>
      <c r="AL14046" s="104"/>
      <c r="AO14046" s="104"/>
      <c r="AP14046" s="104"/>
    </row>
    <row r="14047" spans="21:42" ht="15" customHeight="1" x14ac:dyDescent="0.25">
      <c r="U14047" s="104"/>
      <c r="AB14047" s="104"/>
      <c r="AC14047" s="104"/>
      <c r="AF14047" s="104"/>
      <c r="AG14047" s="104"/>
      <c r="AK14047" s="104"/>
      <c r="AL14047" s="104"/>
      <c r="AO14047" s="104"/>
      <c r="AP14047" s="104"/>
    </row>
    <row r="14048" spans="21:42" ht="15" customHeight="1" x14ac:dyDescent="0.25">
      <c r="U14048" s="104"/>
      <c r="AB14048" s="104"/>
      <c r="AC14048" s="104"/>
      <c r="AF14048" s="104"/>
      <c r="AG14048" s="104"/>
      <c r="AK14048" s="104"/>
      <c r="AL14048" s="104"/>
      <c r="AO14048" s="104"/>
      <c r="AP14048" s="104"/>
    </row>
    <row r="14049" spans="21:42" ht="15" customHeight="1" x14ac:dyDescent="0.25">
      <c r="U14049" s="104"/>
      <c r="AB14049" s="104"/>
      <c r="AC14049" s="104"/>
      <c r="AF14049" s="104"/>
      <c r="AG14049" s="104"/>
      <c r="AK14049" s="104"/>
      <c r="AL14049" s="104"/>
      <c r="AO14049" s="104"/>
      <c r="AP14049" s="104"/>
    </row>
    <row r="14050" spans="21:42" ht="15" customHeight="1" x14ac:dyDescent="0.25">
      <c r="U14050" s="104"/>
      <c r="AB14050" s="104"/>
      <c r="AC14050" s="104"/>
      <c r="AF14050" s="104"/>
      <c r="AG14050" s="104"/>
      <c r="AK14050" s="104"/>
      <c r="AL14050" s="104"/>
      <c r="AO14050" s="104"/>
      <c r="AP14050" s="104"/>
    </row>
    <row r="14051" spans="21:42" ht="15" customHeight="1" x14ac:dyDescent="0.25">
      <c r="U14051" s="104"/>
      <c r="AB14051" s="104"/>
      <c r="AC14051" s="104"/>
      <c r="AF14051" s="104"/>
      <c r="AG14051" s="104"/>
      <c r="AK14051" s="104"/>
      <c r="AL14051" s="104"/>
      <c r="AO14051" s="104"/>
      <c r="AP14051" s="104"/>
    </row>
    <row r="14052" spans="21:42" ht="15" customHeight="1" x14ac:dyDescent="0.25">
      <c r="U14052" s="104"/>
      <c r="AB14052" s="104"/>
      <c r="AC14052" s="104"/>
      <c r="AF14052" s="104"/>
      <c r="AG14052" s="104"/>
      <c r="AK14052" s="104"/>
      <c r="AL14052" s="104"/>
      <c r="AO14052" s="104"/>
      <c r="AP14052" s="104"/>
    </row>
    <row r="14053" spans="21:42" ht="15" customHeight="1" x14ac:dyDescent="0.25">
      <c r="U14053" s="104"/>
      <c r="AB14053" s="104"/>
      <c r="AC14053" s="104"/>
      <c r="AF14053" s="104"/>
      <c r="AG14053" s="104"/>
      <c r="AK14053" s="104"/>
      <c r="AL14053" s="104"/>
      <c r="AO14053" s="104"/>
      <c r="AP14053" s="104"/>
    </row>
    <row r="14054" spans="21:42" ht="15" customHeight="1" x14ac:dyDescent="0.25">
      <c r="U14054" s="104"/>
      <c r="AB14054" s="104"/>
      <c r="AC14054" s="104"/>
      <c r="AF14054" s="104"/>
      <c r="AG14054" s="104"/>
      <c r="AK14054" s="104"/>
      <c r="AL14054" s="104"/>
      <c r="AO14054" s="104"/>
      <c r="AP14054" s="104"/>
    </row>
    <row r="14055" spans="21:42" ht="15" customHeight="1" x14ac:dyDescent="0.25">
      <c r="U14055" s="104"/>
      <c r="AB14055" s="104"/>
      <c r="AC14055" s="104"/>
      <c r="AF14055" s="104"/>
      <c r="AG14055" s="104"/>
      <c r="AK14055" s="104"/>
      <c r="AL14055" s="104"/>
      <c r="AO14055" s="104"/>
      <c r="AP14055" s="104"/>
    </row>
    <row r="14056" spans="21:42" ht="15" customHeight="1" x14ac:dyDescent="0.25">
      <c r="U14056" s="104"/>
      <c r="AB14056" s="104"/>
      <c r="AC14056" s="104"/>
      <c r="AF14056" s="104"/>
      <c r="AG14056" s="104"/>
      <c r="AK14056" s="104"/>
      <c r="AL14056" s="104"/>
      <c r="AO14056" s="104"/>
      <c r="AP14056" s="104"/>
    </row>
    <row r="14057" spans="21:42" ht="15" customHeight="1" x14ac:dyDescent="0.25">
      <c r="U14057" s="104"/>
      <c r="AB14057" s="104"/>
      <c r="AC14057" s="104"/>
      <c r="AF14057" s="104"/>
      <c r="AG14057" s="104"/>
      <c r="AK14057" s="104"/>
      <c r="AL14057" s="104"/>
      <c r="AO14057" s="104"/>
      <c r="AP14057" s="104"/>
    </row>
    <row r="14058" spans="21:42" ht="15" customHeight="1" x14ac:dyDescent="0.25">
      <c r="U14058" s="104"/>
      <c r="AB14058" s="104"/>
      <c r="AC14058" s="104"/>
      <c r="AF14058" s="104"/>
      <c r="AG14058" s="104"/>
      <c r="AK14058" s="104"/>
      <c r="AL14058" s="104"/>
      <c r="AO14058" s="104"/>
      <c r="AP14058" s="104"/>
    </row>
    <row r="14059" spans="21:42" ht="15" customHeight="1" x14ac:dyDescent="0.25">
      <c r="U14059" s="104"/>
      <c r="AB14059" s="104"/>
      <c r="AC14059" s="104"/>
      <c r="AF14059" s="104"/>
      <c r="AG14059" s="104"/>
      <c r="AK14059" s="104"/>
      <c r="AL14059" s="104"/>
      <c r="AO14059" s="104"/>
      <c r="AP14059" s="104"/>
    </row>
    <row r="14060" spans="21:42" ht="15" customHeight="1" x14ac:dyDescent="0.25">
      <c r="U14060" s="104"/>
      <c r="AB14060" s="104"/>
      <c r="AC14060" s="104"/>
      <c r="AF14060" s="104"/>
      <c r="AG14060" s="104"/>
      <c r="AK14060" s="104"/>
      <c r="AL14060" s="104"/>
      <c r="AO14060" s="104"/>
      <c r="AP14060" s="104"/>
    </row>
    <row r="14061" spans="21:42" ht="15" customHeight="1" x14ac:dyDescent="0.25">
      <c r="U14061" s="104"/>
      <c r="AB14061" s="104"/>
      <c r="AC14061" s="104"/>
      <c r="AF14061" s="104"/>
      <c r="AG14061" s="104"/>
      <c r="AK14061" s="104"/>
      <c r="AL14061" s="104"/>
      <c r="AO14061" s="104"/>
      <c r="AP14061" s="104"/>
    </row>
    <row r="14062" spans="21:42" ht="15" customHeight="1" x14ac:dyDescent="0.25">
      <c r="U14062" s="104"/>
      <c r="AB14062" s="104"/>
      <c r="AC14062" s="104"/>
      <c r="AF14062" s="104"/>
      <c r="AG14062" s="104"/>
      <c r="AK14062" s="104"/>
      <c r="AL14062" s="104"/>
      <c r="AO14062" s="104"/>
      <c r="AP14062" s="104"/>
    </row>
    <row r="14063" spans="21:42" ht="15" customHeight="1" x14ac:dyDescent="0.25">
      <c r="U14063" s="104"/>
      <c r="AB14063" s="104"/>
      <c r="AC14063" s="104"/>
      <c r="AF14063" s="104"/>
      <c r="AG14063" s="104"/>
      <c r="AK14063" s="104"/>
      <c r="AL14063" s="104"/>
      <c r="AO14063" s="104"/>
      <c r="AP14063" s="104"/>
    </row>
    <row r="14064" spans="21:42" ht="15" customHeight="1" x14ac:dyDescent="0.25">
      <c r="U14064" s="104"/>
      <c r="AB14064" s="104"/>
      <c r="AC14064" s="104"/>
      <c r="AF14064" s="104"/>
      <c r="AG14064" s="104"/>
      <c r="AK14064" s="104"/>
      <c r="AL14064" s="104"/>
      <c r="AO14064" s="104"/>
      <c r="AP14064" s="104"/>
    </row>
    <row r="14065" spans="21:42" ht="15" customHeight="1" x14ac:dyDescent="0.25">
      <c r="U14065" s="104"/>
      <c r="AB14065" s="104"/>
      <c r="AC14065" s="104"/>
      <c r="AF14065" s="104"/>
      <c r="AG14065" s="104"/>
      <c r="AK14065" s="104"/>
      <c r="AL14065" s="104"/>
      <c r="AO14065" s="104"/>
      <c r="AP14065" s="104"/>
    </row>
    <row r="14066" spans="21:42" ht="15" customHeight="1" x14ac:dyDescent="0.25">
      <c r="U14066" s="104"/>
      <c r="AB14066" s="104"/>
      <c r="AC14066" s="104"/>
      <c r="AF14066" s="104"/>
      <c r="AG14066" s="104"/>
      <c r="AK14066" s="104"/>
      <c r="AL14066" s="104"/>
      <c r="AO14066" s="104"/>
      <c r="AP14066" s="104"/>
    </row>
    <row r="14067" spans="21:42" ht="15" customHeight="1" x14ac:dyDescent="0.25">
      <c r="U14067" s="104"/>
      <c r="AB14067" s="104"/>
      <c r="AC14067" s="104"/>
      <c r="AF14067" s="104"/>
      <c r="AG14067" s="104"/>
      <c r="AK14067" s="104"/>
      <c r="AL14067" s="104"/>
      <c r="AO14067" s="104"/>
      <c r="AP14067" s="104"/>
    </row>
    <row r="14068" spans="21:42" ht="15" customHeight="1" x14ac:dyDescent="0.25">
      <c r="U14068" s="104"/>
      <c r="AB14068" s="104"/>
      <c r="AC14068" s="104"/>
      <c r="AF14068" s="104"/>
      <c r="AG14068" s="104"/>
      <c r="AK14068" s="104"/>
      <c r="AL14068" s="104"/>
      <c r="AO14068" s="104"/>
      <c r="AP14068" s="104"/>
    </row>
    <row r="14069" spans="21:42" ht="15" customHeight="1" x14ac:dyDescent="0.25">
      <c r="U14069" s="104"/>
      <c r="AB14069" s="104"/>
      <c r="AC14069" s="104"/>
      <c r="AF14069" s="104"/>
      <c r="AG14069" s="104"/>
      <c r="AK14069" s="104"/>
      <c r="AL14069" s="104"/>
      <c r="AO14069" s="104"/>
      <c r="AP14069" s="104"/>
    </row>
    <row r="14070" spans="21:42" ht="15" customHeight="1" x14ac:dyDescent="0.25">
      <c r="U14070" s="104"/>
      <c r="AB14070" s="104"/>
      <c r="AC14070" s="104"/>
      <c r="AF14070" s="104"/>
      <c r="AG14070" s="104"/>
      <c r="AK14070" s="104"/>
      <c r="AL14070" s="104"/>
      <c r="AO14070" s="104"/>
      <c r="AP14070" s="104"/>
    </row>
    <row r="14071" spans="21:42" ht="15" customHeight="1" x14ac:dyDescent="0.25">
      <c r="U14071" s="104"/>
      <c r="AB14071" s="104"/>
      <c r="AC14071" s="104"/>
      <c r="AF14071" s="104"/>
      <c r="AG14071" s="104"/>
      <c r="AK14071" s="104"/>
      <c r="AL14071" s="104"/>
      <c r="AO14071" s="104"/>
      <c r="AP14071" s="104"/>
    </row>
    <row r="14072" spans="21:42" ht="15" customHeight="1" x14ac:dyDescent="0.25">
      <c r="U14072" s="104"/>
      <c r="AB14072" s="104"/>
      <c r="AC14072" s="104"/>
      <c r="AF14072" s="104"/>
      <c r="AG14072" s="104"/>
      <c r="AK14072" s="104"/>
      <c r="AL14072" s="104"/>
      <c r="AO14072" s="104"/>
      <c r="AP14072" s="104"/>
    </row>
    <row r="14073" spans="21:42" ht="15" customHeight="1" x14ac:dyDescent="0.25">
      <c r="U14073" s="104"/>
      <c r="AB14073" s="104"/>
      <c r="AC14073" s="104"/>
      <c r="AF14073" s="104"/>
      <c r="AG14073" s="104"/>
      <c r="AK14073" s="104"/>
      <c r="AL14073" s="104"/>
      <c r="AO14073" s="104"/>
      <c r="AP14073" s="104"/>
    </row>
    <row r="14074" spans="21:42" ht="15" customHeight="1" x14ac:dyDescent="0.25">
      <c r="U14074" s="104"/>
      <c r="AB14074" s="104"/>
      <c r="AC14074" s="104"/>
      <c r="AF14074" s="104"/>
      <c r="AG14074" s="104"/>
      <c r="AK14074" s="104"/>
      <c r="AL14074" s="104"/>
      <c r="AO14074" s="104"/>
      <c r="AP14074" s="104"/>
    </row>
    <row r="14075" spans="21:42" ht="15" customHeight="1" x14ac:dyDescent="0.25">
      <c r="U14075" s="104"/>
      <c r="AB14075" s="104"/>
      <c r="AC14075" s="104"/>
      <c r="AF14075" s="104"/>
      <c r="AG14075" s="104"/>
      <c r="AK14075" s="104"/>
      <c r="AL14075" s="104"/>
      <c r="AO14075" s="104"/>
      <c r="AP14075" s="104"/>
    </row>
    <row r="14076" spans="21:42" ht="15" customHeight="1" x14ac:dyDescent="0.25">
      <c r="U14076" s="104"/>
      <c r="AB14076" s="104"/>
      <c r="AC14076" s="104"/>
      <c r="AF14076" s="104"/>
      <c r="AG14076" s="104"/>
      <c r="AK14076" s="104"/>
      <c r="AL14076" s="104"/>
      <c r="AO14076" s="104"/>
      <c r="AP14076" s="104"/>
    </row>
    <row r="14077" spans="21:42" ht="15" customHeight="1" x14ac:dyDescent="0.25">
      <c r="U14077" s="104"/>
      <c r="AB14077" s="104"/>
      <c r="AC14077" s="104"/>
      <c r="AF14077" s="104"/>
      <c r="AG14077" s="104"/>
      <c r="AK14077" s="104"/>
      <c r="AL14077" s="104"/>
      <c r="AO14077" s="104"/>
      <c r="AP14077" s="104"/>
    </row>
    <row r="14078" spans="21:42" ht="15" customHeight="1" x14ac:dyDescent="0.25">
      <c r="U14078" s="104"/>
      <c r="AB14078" s="104"/>
      <c r="AC14078" s="104"/>
      <c r="AF14078" s="104"/>
      <c r="AG14078" s="104"/>
      <c r="AK14078" s="104"/>
      <c r="AL14078" s="104"/>
      <c r="AO14078" s="104"/>
      <c r="AP14078" s="104"/>
    </row>
    <row r="14079" spans="21:42" ht="15" customHeight="1" x14ac:dyDescent="0.25">
      <c r="U14079" s="104"/>
      <c r="AB14079" s="104"/>
      <c r="AC14079" s="104"/>
      <c r="AF14079" s="104"/>
      <c r="AG14079" s="104"/>
      <c r="AK14079" s="104"/>
      <c r="AL14079" s="104"/>
      <c r="AO14079" s="104"/>
      <c r="AP14079" s="104"/>
    </row>
    <row r="14080" spans="21:42" ht="15" customHeight="1" x14ac:dyDescent="0.25">
      <c r="U14080" s="104"/>
      <c r="AB14080" s="104"/>
      <c r="AC14080" s="104"/>
      <c r="AF14080" s="104"/>
      <c r="AG14080" s="104"/>
      <c r="AK14080" s="104"/>
      <c r="AL14080" s="104"/>
      <c r="AO14080" s="104"/>
      <c r="AP14080" s="104"/>
    </row>
    <row r="14081" spans="21:42" ht="15" customHeight="1" x14ac:dyDescent="0.25">
      <c r="U14081" s="104"/>
      <c r="AB14081" s="104"/>
      <c r="AC14081" s="104"/>
      <c r="AF14081" s="104"/>
      <c r="AG14081" s="104"/>
      <c r="AK14081" s="104"/>
      <c r="AL14081" s="104"/>
      <c r="AO14081" s="104"/>
      <c r="AP14081" s="104"/>
    </row>
    <row r="14082" spans="21:42" ht="15" customHeight="1" x14ac:dyDescent="0.25">
      <c r="U14082" s="104"/>
      <c r="AB14082" s="104"/>
      <c r="AC14082" s="104"/>
      <c r="AF14082" s="104"/>
      <c r="AG14082" s="104"/>
      <c r="AK14082" s="104"/>
      <c r="AL14082" s="104"/>
      <c r="AO14082" s="104"/>
      <c r="AP14082" s="104"/>
    </row>
    <row r="14083" spans="21:42" ht="15" customHeight="1" x14ac:dyDescent="0.25">
      <c r="U14083" s="104"/>
      <c r="AB14083" s="104"/>
      <c r="AC14083" s="104"/>
      <c r="AF14083" s="104"/>
      <c r="AG14083" s="104"/>
      <c r="AK14083" s="104"/>
      <c r="AL14083" s="104"/>
      <c r="AO14083" s="104"/>
      <c r="AP14083" s="104"/>
    </row>
    <row r="14084" spans="21:42" ht="15" customHeight="1" x14ac:dyDescent="0.25">
      <c r="U14084" s="104"/>
      <c r="AB14084" s="104"/>
      <c r="AC14084" s="104"/>
      <c r="AF14084" s="104"/>
      <c r="AG14084" s="104"/>
      <c r="AK14084" s="104"/>
      <c r="AL14084" s="104"/>
      <c r="AO14084" s="104"/>
      <c r="AP14084" s="104"/>
    </row>
    <row r="14085" spans="21:42" ht="15" customHeight="1" x14ac:dyDescent="0.25">
      <c r="U14085" s="104"/>
      <c r="AB14085" s="104"/>
      <c r="AC14085" s="104"/>
      <c r="AF14085" s="104"/>
      <c r="AG14085" s="104"/>
      <c r="AK14085" s="104"/>
      <c r="AL14085" s="104"/>
      <c r="AO14085" s="104"/>
      <c r="AP14085" s="104"/>
    </row>
    <row r="14086" spans="21:42" ht="15" customHeight="1" x14ac:dyDescent="0.25">
      <c r="U14086" s="104"/>
      <c r="AB14086" s="104"/>
      <c r="AC14086" s="104"/>
      <c r="AF14086" s="104"/>
      <c r="AG14086" s="104"/>
      <c r="AK14086" s="104"/>
      <c r="AL14086" s="104"/>
      <c r="AO14086" s="104"/>
      <c r="AP14086" s="104"/>
    </row>
    <row r="14087" spans="21:42" ht="15" customHeight="1" x14ac:dyDescent="0.25">
      <c r="U14087" s="104"/>
      <c r="AB14087" s="104"/>
      <c r="AC14087" s="104"/>
      <c r="AF14087" s="104"/>
      <c r="AG14087" s="104"/>
      <c r="AK14087" s="104"/>
      <c r="AL14087" s="104"/>
      <c r="AO14087" s="104"/>
      <c r="AP14087" s="104"/>
    </row>
    <row r="14088" spans="21:42" ht="15" customHeight="1" x14ac:dyDescent="0.25">
      <c r="U14088" s="104"/>
      <c r="AB14088" s="104"/>
      <c r="AC14088" s="104"/>
      <c r="AF14088" s="104"/>
      <c r="AG14088" s="104"/>
      <c r="AK14088" s="104"/>
      <c r="AL14088" s="104"/>
      <c r="AO14088" s="104"/>
      <c r="AP14088" s="104"/>
    </row>
    <row r="14089" spans="21:42" ht="15" customHeight="1" x14ac:dyDescent="0.25">
      <c r="U14089" s="104"/>
      <c r="AB14089" s="104"/>
      <c r="AC14089" s="104"/>
      <c r="AF14089" s="104"/>
      <c r="AG14089" s="104"/>
      <c r="AK14089" s="104"/>
      <c r="AL14089" s="104"/>
      <c r="AO14089" s="104"/>
      <c r="AP14089" s="104"/>
    </row>
    <row r="14090" spans="21:42" ht="15" customHeight="1" x14ac:dyDescent="0.25">
      <c r="U14090" s="104"/>
      <c r="AB14090" s="104"/>
      <c r="AC14090" s="104"/>
      <c r="AF14090" s="104"/>
      <c r="AG14090" s="104"/>
      <c r="AK14090" s="104"/>
      <c r="AL14090" s="104"/>
      <c r="AO14090" s="104"/>
      <c r="AP14090" s="104"/>
    </row>
    <row r="14091" spans="21:42" ht="15" customHeight="1" x14ac:dyDescent="0.25">
      <c r="U14091" s="104"/>
      <c r="AB14091" s="104"/>
      <c r="AC14091" s="104"/>
      <c r="AF14091" s="104"/>
      <c r="AG14091" s="104"/>
      <c r="AK14091" s="104"/>
      <c r="AL14091" s="104"/>
      <c r="AO14091" s="104"/>
      <c r="AP14091" s="104"/>
    </row>
    <row r="14092" spans="21:42" ht="15" customHeight="1" x14ac:dyDescent="0.25">
      <c r="U14092" s="104"/>
      <c r="AB14092" s="104"/>
      <c r="AC14092" s="104"/>
      <c r="AF14092" s="104"/>
      <c r="AG14092" s="104"/>
      <c r="AK14092" s="104"/>
      <c r="AL14092" s="104"/>
      <c r="AO14092" s="104"/>
      <c r="AP14092" s="104"/>
    </row>
    <row r="14093" spans="21:42" ht="15" customHeight="1" x14ac:dyDescent="0.25">
      <c r="U14093" s="104"/>
      <c r="AB14093" s="104"/>
      <c r="AC14093" s="104"/>
      <c r="AF14093" s="104"/>
      <c r="AG14093" s="104"/>
      <c r="AK14093" s="104"/>
      <c r="AL14093" s="104"/>
      <c r="AO14093" s="104"/>
      <c r="AP14093" s="104"/>
    </row>
    <row r="14094" spans="21:42" ht="15" customHeight="1" x14ac:dyDescent="0.25">
      <c r="U14094" s="104"/>
      <c r="AB14094" s="104"/>
      <c r="AC14094" s="104"/>
      <c r="AF14094" s="104"/>
      <c r="AG14094" s="104"/>
      <c r="AK14094" s="104"/>
      <c r="AL14094" s="104"/>
      <c r="AO14094" s="104"/>
      <c r="AP14094" s="104"/>
    </row>
    <row r="14095" spans="21:42" ht="15" customHeight="1" x14ac:dyDescent="0.25">
      <c r="U14095" s="104"/>
      <c r="AB14095" s="104"/>
      <c r="AC14095" s="104"/>
      <c r="AF14095" s="104"/>
      <c r="AG14095" s="104"/>
      <c r="AK14095" s="104"/>
      <c r="AL14095" s="104"/>
      <c r="AO14095" s="104"/>
      <c r="AP14095" s="104"/>
    </row>
    <row r="14096" spans="21:42" ht="15" customHeight="1" x14ac:dyDescent="0.25">
      <c r="U14096" s="104"/>
      <c r="AB14096" s="104"/>
      <c r="AC14096" s="104"/>
      <c r="AF14096" s="104"/>
      <c r="AG14096" s="104"/>
      <c r="AK14096" s="104"/>
      <c r="AL14096" s="104"/>
      <c r="AO14096" s="104"/>
      <c r="AP14096" s="104"/>
    </row>
    <row r="14097" spans="21:42" ht="15" customHeight="1" x14ac:dyDescent="0.25">
      <c r="U14097" s="104"/>
      <c r="AB14097" s="104"/>
      <c r="AC14097" s="104"/>
      <c r="AF14097" s="104"/>
      <c r="AG14097" s="104"/>
      <c r="AK14097" s="104"/>
      <c r="AL14097" s="104"/>
      <c r="AO14097" s="104"/>
      <c r="AP14097" s="104"/>
    </row>
    <row r="14098" spans="21:42" ht="15" customHeight="1" x14ac:dyDescent="0.25">
      <c r="U14098" s="104"/>
      <c r="AB14098" s="104"/>
      <c r="AC14098" s="104"/>
      <c r="AF14098" s="104"/>
      <c r="AG14098" s="104"/>
      <c r="AK14098" s="104"/>
      <c r="AL14098" s="104"/>
      <c r="AO14098" s="104"/>
      <c r="AP14098" s="104"/>
    </row>
    <row r="14099" spans="21:42" ht="15" customHeight="1" x14ac:dyDescent="0.25">
      <c r="U14099" s="104"/>
      <c r="AB14099" s="104"/>
      <c r="AC14099" s="104"/>
      <c r="AF14099" s="104"/>
      <c r="AG14099" s="104"/>
      <c r="AK14099" s="104"/>
      <c r="AL14099" s="104"/>
      <c r="AO14099" s="104"/>
      <c r="AP14099" s="104"/>
    </row>
    <row r="14100" spans="21:42" ht="15" customHeight="1" x14ac:dyDescent="0.25">
      <c r="U14100" s="104"/>
      <c r="AB14100" s="104"/>
      <c r="AC14100" s="104"/>
      <c r="AF14100" s="104"/>
      <c r="AG14100" s="104"/>
      <c r="AK14100" s="104"/>
      <c r="AL14100" s="104"/>
      <c r="AO14100" s="104"/>
      <c r="AP14100" s="104"/>
    </row>
    <row r="14101" spans="21:42" ht="15" customHeight="1" x14ac:dyDescent="0.25">
      <c r="U14101" s="104"/>
      <c r="AB14101" s="104"/>
      <c r="AC14101" s="104"/>
      <c r="AF14101" s="104"/>
      <c r="AG14101" s="104"/>
      <c r="AK14101" s="104"/>
      <c r="AL14101" s="104"/>
      <c r="AO14101" s="104"/>
      <c r="AP14101" s="104"/>
    </row>
    <row r="14102" spans="21:42" ht="15" customHeight="1" x14ac:dyDescent="0.25">
      <c r="U14102" s="104"/>
      <c r="AB14102" s="104"/>
      <c r="AC14102" s="104"/>
      <c r="AF14102" s="104"/>
      <c r="AG14102" s="104"/>
      <c r="AK14102" s="104"/>
      <c r="AL14102" s="104"/>
      <c r="AO14102" s="104"/>
      <c r="AP14102" s="104"/>
    </row>
    <row r="14103" spans="21:42" ht="15" customHeight="1" x14ac:dyDescent="0.25">
      <c r="U14103" s="104"/>
      <c r="AB14103" s="104"/>
      <c r="AC14103" s="104"/>
      <c r="AF14103" s="104"/>
      <c r="AG14103" s="104"/>
      <c r="AK14103" s="104"/>
      <c r="AL14103" s="104"/>
      <c r="AO14103" s="104"/>
      <c r="AP14103" s="104"/>
    </row>
    <row r="14104" spans="21:42" ht="15" customHeight="1" x14ac:dyDescent="0.25">
      <c r="U14104" s="104"/>
      <c r="AB14104" s="104"/>
      <c r="AC14104" s="104"/>
      <c r="AF14104" s="104"/>
      <c r="AG14104" s="104"/>
      <c r="AK14104" s="104"/>
      <c r="AL14104" s="104"/>
      <c r="AO14104" s="104"/>
      <c r="AP14104" s="104"/>
    </row>
    <row r="14105" spans="21:42" ht="15" customHeight="1" x14ac:dyDescent="0.25">
      <c r="U14105" s="104"/>
      <c r="AB14105" s="104"/>
      <c r="AC14105" s="104"/>
      <c r="AF14105" s="104"/>
      <c r="AG14105" s="104"/>
      <c r="AK14105" s="104"/>
      <c r="AL14105" s="104"/>
      <c r="AO14105" s="104"/>
      <c r="AP14105" s="104"/>
    </row>
    <row r="14106" spans="21:42" ht="15" customHeight="1" x14ac:dyDescent="0.25">
      <c r="U14106" s="104"/>
      <c r="AB14106" s="104"/>
      <c r="AC14106" s="104"/>
      <c r="AF14106" s="104"/>
      <c r="AG14106" s="104"/>
      <c r="AK14106" s="104"/>
      <c r="AL14106" s="104"/>
      <c r="AO14106" s="104"/>
      <c r="AP14106" s="104"/>
    </row>
    <row r="14107" spans="21:42" ht="15" customHeight="1" x14ac:dyDescent="0.25">
      <c r="U14107" s="104"/>
      <c r="AB14107" s="104"/>
      <c r="AC14107" s="104"/>
      <c r="AF14107" s="104"/>
      <c r="AG14107" s="104"/>
      <c r="AK14107" s="104"/>
      <c r="AL14107" s="104"/>
      <c r="AO14107" s="104"/>
      <c r="AP14107" s="104"/>
    </row>
    <row r="14108" spans="21:42" ht="15" customHeight="1" x14ac:dyDescent="0.25">
      <c r="U14108" s="104"/>
      <c r="AB14108" s="104"/>
      <c r="AC14108" s="104"/>
      <c r="AF14108" s="104"/>
      <c r="AG14108" s="104"/>
      <c r="AK14108" s="104"/>
      <c r="AL14108" s="104"/>
      <c r="AO14108" s="104"/>
      <c r="AP14108" s="104"/>
    </row>
    <row r="14109" spans="21:42" ht="15" customHeight="1" x14ac:dyDescent="0.25">
      <c r="U14109" s="104"/>
      <c r="AB14109" s="104"/>
      <c r="AC14109" s="104"/>
      <c r="AF14109" s="104"/>
      <c r="AG14109" s="104"/>
      <c r="AK14109" s="104"/>
      <c r="AL14109" s="104"/>
      <c r="AO14109" s="104"/>
      <c r="AP14109" s="104"/>
    </row>
    <row r="14110" spans="21:42" ht="15" customHeight="1" x14ac:dyDescent="0.25">
      <c r="U14110" s="104"/>
      <c r="AB14110" s="104"/>
      <c r="AC14110" s="104"/>
      <c r="AF14110" s="104"/>
      <c r="AG14110" s="104"/>
      <c r="AK14110" s="104"/>
      <c r="AL14110" s="104"/>
      <c r="AO14110" s="104"/>
      <c r="AP14110" s="104"/>
    </row>
    <row r="14111" spans="21:42" ht="15" customHeight="1" x14ac:dyDescent="0.25">
      <c r="U14111" s="104"/>
      <c r="AB14111" s="104"/>
      <c r="AC14111" s="104"/>
      <c r="AF14111" s="104"/>
      <c r="AG14111" s="104"/>
      <c r="AK14111" s="104"/>
      <c r="AL14111" s="104"/>
      <c r="AO14111" s="104"/>
      <c r="AP14111" s="104"/>
    </row>
    <row r="14112" spans="21:42" ht="15" customHeight="1" x14ac:dyDescent="0.25">
      <c r="U14112" s="104"/>
      <c r="AB14112" s="104"/>
      <c r="AC14112" s="104"/>
      <c r="AF14112" s="104"/>
      <c r="AG14112" s="104"/>
      <c r="AK14112" s="104"/>
      <c r="AL14112" s="104"/>
      <c r="AO14112" s="104"/>
      <c r="AP14112" s="104"/>
    </row>
    <row r="14113" spans="21:42" ht="15" customHeight="1" x14ac:dyDescent="0.25">
      <c r="U14113" s="104"/>
      <c r="AB14113" s="104"/>
      <c r="AC14113" s="104"/>
      <c r="AF14113" s="104"/>
      <c r="AG14113" s="104"/>
      <c r="AK14113" s="104"/>
      <c r="AL14113" s="104"/>
      <c r="AO14113" s="104"/>
      <c r="AP14113" s="104"/>
    </row>
    <row r="14114" spans="21:42" ht="15" customHeight="1" x14ac:dyDescent="0.25">
      <c r="U14114" s="104"/>
      <c r="AB14114" s="104"/>
      <c r="AC14114" s="104"/>
      <c r="AF14114" s="104"/>
      <c r="AG14114" s="104"/>
      <c r="AK14114" s="104"/>
      <c r="AL14114" s="104"/>
      <c r="AO14114" s="104"/>
      <c r="AP14114" s="104"/>
    </row>
    <row r="14115" spans="21:42" ht="15" customHeight="1" x14ac:dyDescent="0.25">
      <c r="U14115" s="104"/>
      <c r="AB14115" s="104"/>
      <c r="AC14115" s="104"/>
      <c r="AF14115" s="104"/>
      <c r="AG14115" s="104"/>
      <c r="AK14115" s="104"/>
      <c r="AL14115" s="104"/>
      <c r="AO14115" s="104"/>
      <c r="AP14115" s="104"/>
    </row>
    <row r="14116" spans="21:42" ht="15" customHeight="1" x14ac:dyDescent="0.25">
      <c r="U14116" s="104"/>
      <c r="AB14116" s="104"/>
      <c r="AC14116" s="104"/>
      <c r="AF14116" s="104"/>
      <c r="AG14116" s="104"/>
      <c r="AK14116" s="104"/>
      <c r="AL14116" s="104"/>
      <c r="AO14116" s="104"/>
      <c r="AP14116" s="104"/>
    </row>
    <row r="14117" spans="21:42" ht="15" customHeight="1" x14ac:dyDescent="0.25">
      <c r="U14117" s="104"/>
      <c r="AB14117" s="104"/>
      <c r="AC14117" s="104"/>
      <c r="AF14117" s="104"/>
      <c r="AG14117" s="104"/>
      <c r="AK14117" s="104"/>
      <c r="AL14117" s="104"/>
      <c r="AO14117" s="104"/>
      <c r="AP14117" s="104"/>
    </row>
    <row r="14118" spans="21:42" ht="15" customHeight="1" x14ac:dyDescent="0.25">
      <c r="U14118" s="104"/>
      <c r="AB14118" s="104"/>
      <c r="AC14118" s="104"/>
      <c r="AF14118" s="104"/>
      <c r="AG14118" s="104"/>
      <c r="AK14118" s="104"/>
      <c r="AL14118" s="104"/>
      <c r="AO14118" s="104"/>
      <c r="AP14118" s="104"/>
    </row>
    <row r="14119" spans="21:42" ht="15" customHeight="1" x14ac:dyDescent="0.25">
      <c r="U14119" s="104"/>
      <c r="AB14119" s="104"/>
      <c r="AC14119" s="104"/>
      <c r="AF14119" s="104"/>
      <c r="AG14119" s="104"/>
      <c r="AK14119" s="104"/>
      <c r="AL14119" s="104"/>
      <c r="AO14119" s="104"/>
      <c r="AP14119" s="104"/>
    </row>
    <row r="14120" spans="21:42" ht="15" customHeight="1" x14ac:dyDescent="0.25">
      <c r="U14120" s="104"/>
      <c r="AB14120" s="104"/>
      <c r="AC14120" s="104"/>
      <c r="AF14120" s="104"/>
      <c r="AG14120" s="104"/>
      <c r="AK14120" s="104"/>
      <c r="AL14120" s="104"/>
      <c r="AO14120" s="104"/>
      <c r="AP14120" s="104"/>
    </row>
    <row r="14121" spans="21:42" ht="15" customHeight="1" x14ac:dyDescent="0.25">
      <c r="U14121" s="104"/>
      <c r="AB14121" s="104"/>
      <c r="AC14121" s="104"/>
      <c r="AF14121" s="104"/>
      <c r="AG14121" s="104"/>
      <c r="AK14121" s="104"/>
      <c r="AL14121" s="104"/>
      <c r="AO14121" s="104"/>
      <c r="AP14121" s="104"/>
    </row>
    <row r="14122" spans="21:42" ht="15" customHeight="1" x14ac:dyDescent="0.25">
      <c r="U14122" s="104"/>
      <c r="AB14122" s="104"/>
      <c r="AC14122" s="104"/>
      <c r="AF14122" s="104"/>
      <c r="AG14122" s="104"/>
      <c r="AK14122" s="104"/>
      <c r="AL14122" s="104"/>
      <c r="AO14122" s="104"/>
      <c r="AP14122" s="104"/>
    </row>
    <row r="14123" spans="21:42" ht="15" customHeight="1" x14ac:dyDescent="0.25">
      <c r="U14123" s="104"/>
      <c r="AB14123" s="104"/>
      <c r="AC14123" s="104"/>
      <c r="AF14123" s="104"/>
      <c r="AG14123" s="104"/>
      <c r="AK14123" s="104"/>
      <c r="AL14123" s="104"/>
      <c r="AO14123" s="104"/>
      <c r="AP14123" s="104"/>
    </row>
    <row r="14124" spans="21:42" ht="15" customHeight="1" x14ac:dyDescent="0.25">
      <c r="U14124" s="104"/>
      <c r="AB14124" s="104"/>
      <c r="AC14124" s="104"/>
      <c r="AF14124" s="104"/>
      <c r="AG14124" s="104"/>
      <c r="AK14124" s="104"/>
      <c r="AL14124" s="104"/>
      <c r="AO14124" s="104"/>
      <c r="AP14124" s="104"/>
    </row>
    <row r="14125" spans="21:42" ht="15" customHeight="1" x14ac:dyDescent="0.25">
      <c r="U14125" s="104"/>
      <c r="AB14125" s="104"/>
      <c r="AC14125" s="104"/>
      <c r="AF14125" s="104"/>
      <c r="AG14125" s="104"/>
      <c r="AK14125" s="104"/>
      <c r="AL14125" s="104"/>
      <c r="AO14125" s="104"/>
      <c r="AP14125" s="104"/>
    </row>
    <row r="14126" spans="21:42" ht="15" customHeight="1" x14ac:dyDescent="0.25">
      <c r="U14126" s="104"/>
      <c r="AB14126" s="104"/>
      <c r="AC14126" s="104"/>
      <c r="AF14126" s="104"/>
      <c r="AG14126" s="104"/>
      <c r="AK14126" s="104"/>
      <c r="AL14126" s="104"/>
      <c r="AO14126" s="104"/>
      <c r="AP14126" s="104"/>
    </row>
    <row r="14127" spans="21:42" ht="15" customHeight="1" x14ac:dyDescent="0.25">
      <c r="U14127" s="104"/>
      <c r="AB14127" s="104"/>
      <c r="AC14127" s="104"/>
      <c r="AF14127" s="104"/>
      <c r="AG14127" s="104"/>
      <c r="AK14127" s="104"/>
      <c r="AL14127" s="104"/>
      <c r="AO14127" s="104"/>
      <c r="AP14127" s="104"/>
    </row>
    <row r="14128" spans="21:42" ht="15" customHeight="1" x14ac:dyDescent="0.25">
      <c r="U14128" s="104"/>
      <c r="AB14128" s="104"/>
      <c r="AC14128" s="104"/>
      <c r="AF14128" s="104"/>
      <c r="AG14128" s="104"/>
      <c r="AK14128" s="104"/>
      <c r="AL14128" s="104"/>
      <c r="AO14128" s="104"/>
      <c r="AP14128" s="104"/>
    </row>
    <row r="14129" spans="21:42" ht="15" customHeight="1" x14ac:dyDescent="0.25">
      <c r="U14129" s="104"/>
      <c r="AB14129" s="104"/>
      <c r="AC14129" s="104"/>
      <c r="AF14129" s="104"/>
      <c r="AG14129" s="104"/>
      <c r="AK14129" s="104"/>
      <c r="AL14129" s="104"/>
      <c r="AO14129" s="104"/>
      <c r="AP14129" s="104"/>
    </row>
    <row r="14130" spans="21:42" ht="15" customHeight="1" x14ac:dyDescent="0.25">
      <c r="U14130" s="104"/>
      <c r="AB14130" s="104"/>
      <c r="AC14130" s="104"/>
      <c r="AF14130" s="104"/>
      <c r="AG14130" s="104"/>
      <c r="AK14130" s="104"/>
      <c r="AL14130" s="104"/>
      <c r="AO14130" s="104"/>
      <c r="AP14130" s="104"/>
    </row>
    <row r="14131" spans="21:42" ht="15" customHeight="1" x14ac:dyDescent="0.25">
      <c r="U14131" s="104"/>
      <c r="AB14131" s="104"/>
      <c r="AC14131" s="104"/>
      <c r="AF14131" s="104"/>
      <c r="AG14131" s="104"/>
      <c r="AK14131" s="104"/>
      <c r="AL14131" s="104"/>
      <c r="AO14131" s="104"/>
      <c r="AP14131" s="104"/>
    </row>
    <row r="14132" spans="21:42" ht="15" customHeight="1" x14ac:dyDescent="0.25">
      <c r="U14132" s="104"/>
      <c r="AB14132" s="104"/>
      <c r="AC14132" s="104"/>
      <c r="AF14132" s="104"/>
      <c r="AG14132" s="104"/>
      <c r="AK14132" s="104"/>
      <c r="AL14132" s="104"/>
      <c r="AO14132" s="104"/>
      <c r="AP14132" s="104"/>
    </row>
    <row r="14133" spans="21:42" ht="15" customHeight="1" x14ac:dyDescent="0.25">
      <c r="U14133" s="104"/>
      <c r="AB14133" s="104"/>
      <c r="AC14133" s="104"/>
      <c r="AF14133" s="104"/>
      <c r="AG14133" s="104"/>
      <c r="AK14133" s="104"/>
      <c r="AL14133" s="104"/>
      <c r="AO14133" s="104"/>
      <c r="AP14133" s="104"/>
    </row>
    <row r="14134" spans="21:42" ht="15" customHeight="1" x14ac:dyDescent="0.25">
      <c r="U14134" s="104"/>
      <c r="AB14134" s="104"/>
      <c r="AC14134" s="104"/>
      <c r="AF14134" s="104"/>
      <c r="AG14134" s="104"/>
      <c r="AK14134" s="104"/>
      <c r="AL14134" s="104"/>
      <c r="AO14134" s="104"/>
      <c r="AP14134" s="104"/>
    </row>
    <row r="14135" spans="21:42" ht="15" customHeight="1" x14ac:dyDescent="0.25">
      <c r="U14135" s="104"/>
      <c r="AB14135" s="104"/>
      <c r="AC14135" s="104"/>
      <c r="AF14135" s="104"/>
      <c r="AG14135" s="104"/>
      <c r="AK14135" s="104"/>
      <c r="AL14135" s="104"/>
      <c r="AO14135" s="104"/>
      <c r="AP14135" s="104"/>
    </row>
    <row r="14136" spans="21:42" ht="15" customHeight="1" x14ac:dyDescent="0.25">
      <c r="U14136" s="104"/>
      <c r="AB14136" s="104"/>
      <c r="AC14136" s="104"/>
      <c r="AF14136" s="104"/>
      <c r="AG14136" s="104"/>
      <c r="AK14136" s="104"/>
      <c r="AL14136" s="104"/>
      <c r="AO14136" s="104"/>
      <c r="AP14136" s="104"/>
    </row>
    <row r="14137" spans="21:42" ht="15" customHeight="1" x14ac:dyDescent="0.25">
      <c r="U14137" s="104"/>
      <c r="AB14137" s="104"/>
      <c r="AC14137" s="104"/>
      <c r="AF14137" s="104"/>
      <c r="AG14137" s="104"/>
      <c r="AK14137" s="104"/>
      <c r="AL14137" s="104"/>
      <c r="AO14137" s="104"/>
      <c r="AP14137" s="104"/>
    </row>
    <row r="14138" spans="21:42" ht="15" customHeight="1" x14ac:dyDescent="0.25">
      <c r="U14138" s="104"/>
      <c r="AB14138" s="104"/>
      <c r="AC14138" s="104"/>
      <c r="AF14138" s="104"/>
      <c r="AG14138" s="104"/>
      <c r="AK14138" s="104"/>
      <c r="AL14138" s="104"/>
      <c r="AO14138" s="104"/>
      <c r="AP14138" s="104"/>
    </row>
    <row r="14139" spans="21:42" ht="15" customHeight="1" x14ac:dyDescent="0.25">
      <c r="U14139" s="104"/>
      <c r="AB14139" s="104"/>
      <c r="AC14139" s="104"/>
      <c r="AF14139" s="104"/>
      <c r="AG14139" s="104"/>
      <c r="AK14139" s="104"/>
      <c r="AL14139" s="104"/>
      <c r="AO14139" s="104"/>
      <c r="AP14139" s="104"/>
    </row>
    <row r="14140" spans="21:42" ht="15" customHeight="1" x14ac:dyDescent="0.25">
      <c r="U14140" s="104"/>
      <c r="AB14140" s="104"/>
      <c r="AC14140" s="104"/>
      <c r="AF14140" s="104"/>
      <c r="AG14140" s="104"/>
      <c r="AK14140" s="104"/>
      <c r="AL14140" s="104"/>
      <c r="AO14140" s="104"/>
      <c r="AP14140" s="104"/>
    </row>
    <row r="14141" spans="21:42" ht="15" customHeight="1" x14ac:dyDescent="0.25">
      <c r="U14141" s="104"/>
      <c r="AB14141" s="104"/>
      <c r="AC14141" s="104"/>
      <c r="AF14141" s="104"/>
      <c r="AG14141" s="104"/>
      <c r="AK14141" s="104"/>
      <c r="AL14141" s="104"/>
      <c r="AO14141" s="104"/>
      <c r="AP14141" s="104"/>
    </row>
    <row r="14142" spans="21:42" ht="15" customHeight="1" x14ac:dyDescent="0.25">
      <c r="U14142" s="104"/>
      <c r="AB14142" s="104"/>
      <c r="AC14142" s="104"/>
      <c r="AF14142" s="104"/>
      <c r="AG14142" s="104"/>
      <c r="AK14142" s="104"/>
      <c r="AL14142" s="104"/>
      <c r="AO14142" s="104"/>
      <c r="AP14142" s="104"/>
    </row>
    <row r="14143" spans="21:42" ht="15" customHeight="1" x14ac:dyDescent="0.25">
      <c r="U14143" s="104"/>
      <c r="AB14143" s="104"/>
      <c r="AC14143" s="104"/>
      <c r="AF14143" s="104"/>
      <c r="AG14143" s="104"/>
      <c r="AK14143" s="104"/>
      <c r="AL14143" s="104"/>
      <c r="AO14143" s="104"/>
      <c r="AP14143" s="104"/>
    </row>
    <row r="14144" spans="21:42" ht="15" customHeight="1" x14ac:dyDescent="0.25">
      <c r="U14144" s="104"/>
      <c r="AB14144" s="104"/>
      <c r="AC14144" s="104"/>
      <c r="AF14144" s="104"/>
      <c r="AG14144" s="104"/>
      <c r="AK14144" s="104"/>
      <c r="AL14144" s="104"/>
      <c r="AO14144" s="104"/>
      <c r="AP14144" s="104"/>
    </row>
    <row r="14145" spans="21:42" ht="15" customHeight="1" x14ac:dyDescent="0.25">
      <c r="U14145" s="104"/>
      <c r="AB14145" s="104"/>
      <c r="AC14145" s="104"/>
      <c r="AF14145" s="104"/>
      <c r="AG14145" s="104"/>
      <c r="AK14145" s="104"/>
      <c r="AL14145" s="104"/>
      <c r="AO14145" s="104"/>
      <c r="AP14145" s="104"/>
    </row>
    <row r="14146" spans="21:42" ht="15" customHeight="1" x14ac:dyDescent="0.25">
      <c r="U14146" s="104"/>
      <c r="AB14146" s="104"/>
      <c r="AC14146" s="104"/>
      <c r="AF14146" s="104"/>
      <c r="AG14146" s="104"/>
      <c r="AK14146" s="104"/>
      <c r="AL14146" s="104"/>
      <c r="AO14146" s="104"/>
      <c r="AP14146" s="104"/>
    </row>
    <row r="14147" spans="21:42" ht="15" customHeight="1" x14ac:dyDescent="0.25">
      <c r="U14147" s="104"/>
      <c r="AB14147" s="104"/>
      <c r="AC14147" s="104"/>
      <c r="AF14147" s="104"/>
      <c r="AG14147" s="104"/>
      <c r="AK14147" s="104"/>
      <c r="AL14147" s="104"/>
      <c r="AO14147" s="104"/>
      <c r="AP14147" s="104"/>
    </row>
    <row r="14148" spans="21:42" ht="15" customHeight="1" x14ac:dyDescent="0.25">
      <c r="U14148" s="104"/>
      <c r="AB14148" s="104"/>
      <c r="AC14148" s="104"/>
      <c r="AF14148" s="104"/>
      <c r="AG14148" s="104"/>
      <c r="AK14148" s="104"/>
      <c r="AL14148" s="104"/>
      <c r="AO14148" s="104"/>
      <c r="AP14148" s="104"/>
    </row>
    <row r="14149" spans="21:42" ht="15" customHeight="1" x14ac:dyDescent="0.25">
      <c r="U14149" s="104"/>
      <c r="AB14149" s="104"/>
      <c r="AC14149" s="104"/>
      <c r="AF14149" s="104"/>
      <c r="AG14149" s="104"/>
      <c r="AK14149" s="104"/>
      <c r="AL14149" s="104"/>
      <c r="AO14149" s="104"/>
      <c r="AP14149" s="104"/>
    </row>
    <row r="14150" spans="21:42" ht="15" customHeight="1" x14ac:dyDescent="0.25">
      <c r="U14150" s="104"/>
      <c r="AB14150" s="104"/>
      <c r="AC14150" s="104"/>
      <c r="AF14150" s="104"/>
      <c r="AG14150" s="104"/>
      <c r="AK14150" s="104"/>
      <c r="AL14150" s="104"/>
      <c r="AO14150" s="104"/>
      <c r="AP14150" s="104"/>
    </row>
    <row r="14151" spans="21:42" ht="15" customHeight="1" x14ac:dyDescent="0.25">
      <c r="U14151" s="104"/>
      <c r="AB14151" s="104"/>
      <c r="AC14151" s="104"/>
      <c r="AF14151" s="104"/>
      <c r="AG14151" s="104"/>
      <c r="AK14151" s="104"/>
      <c r="AL14151" s="104"/>
      <c r="AO14151" s="104"/>
      <c r="AP14151" s="104"/>
    </row>
    <row r="14152" spans="21:42" ht="15" customHeight="1" x14ac:dyDescent="0.25">
      <c r="U14152" s="104"/>
      <c r="AB14152" s="104"/>
      <c r="AC14152" s="104"/>
      <c r="AF14152" s="104"/>
      <c r="AG14152" s="104"/>
      <c r="AK14152" s="104"/>
      <c r="AL14152" s="104"/>
      <c r="AO14152" s="104"/>
      <c r="AP14152" s="104"/>
    </row>
    <row r="14153" spans="21:42" ht="15" customHeight="1" x14ac:dyDescent="0.25">
      <c r="U14153" s="104"/>
      <c r="AB14153" s="104"/>
      <c r="AC14153" s="104"/>
      <c r="AF14153" s="104"/>
      <c r="AG14153" s="104"/>
      <c r="AK14153" s="104"/>
      <c r="AL14153" s="104"/>
      <c r="AO14153" s="104"/>
      <c r="AP14153" s="104"/>
    </row>
    <row r="14154" spans="21:42" ht="15" customHeight="1" x14ac:dyDescent="0.25">
      <c r="U14154" s="104"/>
      <c r="AB14154" s="104"/>
      <c r="AC14154" s="104"/>
      <c r="AF14154" s="104"/>
      <c r="AG14154" s="104"/>
      <c r="AK14154" s="104"/>
      <c r="AL14154" s="104"/>
      <c r="AO14154" s="104"/>
      <c r="AP14154" s="104"/>
    </row>
    <row r="14155" spans="21:42" ht="15" customHeight="1" x14ac:dyDescent="0.25">
      <c r="U14155" s="104"/>
      <c r="AB14155" s="104"/>
      <c r="AC14155" s="104"/>
      <c r="AF14155" s="104"/>
      <c r="AG14155" s="104"/>
      <c r="AK14155" s="104"/>
      <c r="AL14155" s="104"/>
      <c r="AO14155" s="104"/>
      <c r="AP14155" s="104"/>
    </row>
    <row r="14156" spans="21:42" ht="15" customHeight="1" x14ac:dyDescent="0.25">
      <c r="U14156" s="104"/>
      <c r="AB14156" s="104"/>
      <c r="AC14156" s="104"/>
      <c r="AF14156" s="104"/>
      <c r="AG14156" s="104"/>
      <c r="AK14156" s="104"/>
      <c r="AL14156" s="104"/>
      <c r="AO14156" s="104"/>
      <c r="AP14156" s="104"/>
    </row>
    <row r="14157" spans="21:42" ht="15" customHeight="1" x14ac:dyDescent="0.25">
      <c r="U14157" s="104"/>
      <c r="AB14157" s="104"/>
      <c r="AC14157" s="104"/>
      <c r="AF14157" s="104"/>
      <c r="AG14157" s="104"/>
      <c r="AK14157" s="104"/>
      <c r="AL14157" s="104"/>
      <c r="AO14157" s="104"/>
      <c r="AP14157" s="104"/>
    </row>
    <row r="14158" spans="21:42" ht="15" customHeight="1" x14ac:dyDescent="0.25">
      <c r="U14158" s="104"/>
      <c r="AB14158" s="104"/>
      <c r="AC14158" s="104"/>
      <c r="AF14158" s="104"/>
      <c r="AG14158" s="104"/>
      <c r="AK14158" s="104"/>
      <c r="AL14158" s="104"/>
      <c r="AO14158" s="104"/>
      <c r="AP14158" s="104"/>
    </row>
    <row r="14159" spans="21:42" ht="15" customHeight="1" x14ac:dyDescent="0.25">
      <c r="U14159" s="104"/>
      <c r="AB14159" s="104"/>
      <c r="AC14159" s="104"/>
      <c r="AF14159" s="104"/>
      <c r="AG14159" s="104"/>
      <c r="AK14159" s="104"/>
      <c r="AL14159" s="104"/>
      <c r="AO14159" s="104"/>
      <c r="AP14159" s="104"/>
    </row>
    <row r="14160" spans="21:42" ht="15" customHeight="1" x14ac:dyDescent="0.25">
      <c r="U14160" s="104"/>
      <c r="AB14160" s="104"/>
      <c r="AC14160" s="104"/>
      <c r="AF14160" s="104"/>
      <c r="AG14160" s="104"/>
      <c r="AK14160" s="104"/>
      <c r="AL14160" s="104"/>
      <c r="AO14160" s="104"/>
      <c r="AP14160" s="104"/>
    </row>
    <row r="14161" spans="21:42" ht="15" customHeight="1" x14ac:dyDescent="0.25">
      <c r="U14161" s="104"/>
      <c r="AB14161" s="104"/>
      <c r="AC14161" s="104"/>
      <c r="AF14161" s="104"/>
      <c r="AG14161" s="104"/>
      <c r="AK14161" s="104"/>
      <c r="AL14161" s="104"/>
      <c r="AO14161" s="104"/>
      <c r="AP14161" s="104"/>
    </row>
    <row r="14162" spans="21:42" ht="15" customHeight="1" x14ac:dyDescent="0.25">
      <c r="U14162" s="104"/>
      <c r="AB14162" s="104"/>
      <c r="AC14162" s="104"/>
      <c r="AF14162" s="104"/>
      <c r="AG14162" s="104"/>
      <c r="AK14162" s="104"/>
      <c r="AL14162" s="104"/>
      <c r="AO14162" s="104"/>
      <c r="AP14162" s="104"/>
    </row>
    <row r="14163" spans="21:42" ht="15" customHeight="1" x14ac:dyDescent="0.25">
      <c r="U14163" s="104"/>
      <c r="AB14163" s="104"/>
      <c r="AC14163" s="104"/>
      <c r="AF14163" s="104"/>
      <c r="AG14163" s="104"/>
      <c r="AK14163" s="104"/>
      <c r="AL14163" s="104"/>
      <c r="AO14163" s="104"/>
      <c r="AP14163" s="104"/>
    </row>
    <row r="14164" spans="21:42" ht="15" customHeight="1" x14ac:dyDescent="0.25">
      <c r="U14164" s="104"/>
      <c r="AB14164" s="104"/>
      <c r="AC14164" s="104"/>
      <c r="AF14164" s="104"/>
      <c r="AG14164" s="104"/>
      <c r="AK14164" s="104"/>
      <c r="AL14164" s="104"/>
      <c r="AO14164" s="104"/>
      <c r="AP14164" s="104"/>
    </row>
    <row r="14165" spans="21:42" ht="15" customHeight="1" x14ac:dyDescent="0.25">
      <c r="U14165" s="104"/>
      <c r="AB14165" s="104"/>
      <c r="AC14165" s="104"/>
      <c r="AF14165" s="104"/>
      <c r="AG14165" s="104"/>
      <c r="AK14165" s="104"/>
      <c r="AL14165" s="104"/>
      <c r="AO14165" s="104"/>
      <c r="AP14165" s="104"/>
    </row>
    <row r="14166" spans="21:42" ht="15" customHeight="1" x14ac:dyDescent="0.25">
      <c r="U14166" s="104"/>
      <c r="AB14166" s="104"/>
      <c r="AC14166" s="104"/>
      <c r="AF14166" s="104"/>
      <c r="AG14166" s="104"/>
      <c r="AK14166" s="104"/>
      <c r="AL14166" s="104"/>
      <c r="AO14166" s="104"/>
      <c r="AP14166" s="104"/>
    </row>
    <row r="14167" spans="21:42" ht="15" customHeight="1" x14ac:dyDescent="0.25">
      <c r="U14167" s="104"/>
      <c r="AB14167" s="104"/>
      <c r="AC14167" s="104"/>
      <c r="AF14167" s="104"/>
      <c r="AG14167" s="104"/>
      <c r="AK14167" s="104"/>
      <c r="AL14167" s="104"/>
      <c r="AO14167" s="104"/>
      <c r="AP14167" s="104"/>
    </row>
    <row r="14168" spans="21:42" ht="15" customHeight="1" x14ac:dyDescent="0.25">
      <c r="U14168" s="104"/>
      <c r="AB14168" s="104"/>
      <c r="AC14168" s="104"/>
      <c r="AF14168" s="104"/>
      <c r="AG14168" s="104"/>
      <c r="AK14168" s="104"/>
      <c r="AL14168" s="104"/>
      <c r="AO14168" s="104"/>
      <c r="AP14168" s="104"/>
    </row>
    <row r="14169" spans="21:42" ht="15" customHeight="1" x14ac:dyDescent="0.25">
      <c r="U14169" s="104"/>
      <c r="AB14169" s="104"/>
      <c r="AC14169" s="104"/>
      <c r="AF14169" s="104"/>
      <c r="AG14169" s="104"/>
      <c r="AK14169" s="104"/>
      <c r="AL14169" s="104"/>
      <c r="AO14169" s="104"/>
      <c r="AP14169" s="104"/>
    </row>
    <row r="14170" spans="21:42" ht="15" customHeight="1" x14ac:dyDescent="0.25">
      <c r="U14170" s="104"/>
      <c r="AB14170" s="104"/>
      <c r="AC14170" s="104"/>
      <c r="AF14170" s="104"/>
      <c r="AG14170" s="104"/>
      <c r="AK14170" s="104"/>
      <c r="AL14170" s="104"/>
      <c r="AO14170" s="104"/>
      <c r="AP14170" s="104"/>
    </row>
    <row r="14171" spans="21:42" ht="15" customHeight="1" x14ac:dyDescent="0.25">
      <c r="U14171" s="104"/>
      <c r="AB14171" s="104"/>
      <c r="AC14171" s="104"/>
      <c r="AF14171" s="104"/>
      <c r="AG14171" s="104"/>
      <c r="AK14171" s="104"/>
      <c r="AL14171" s="104"/>
      <c r="AO14171" s="104"/>
      <c r="AP14171" s="104"/>
    </row>
    <row r="14172" spans="21:42" ht="15" customHeight="1" x14ac:dyDescent="0.25">
      <c r="U14172" s="104"/>
      <c r="AB14172" s="104"/>
      <c r="AC14172" s="104"/>
      <c r="AF14172" s="104"/>
      <c r="AG14172" s="104"/>
      <c r="AK14172" s="104"/>
      <c r="AL14172" s="104"/>
      <c r="AO14172" s="104"/>
      <c r="AP14172" s="104"/>
    </row>
    <row r="14173" spans="21:42" ht="15" customHeight="1" x14ac:dyDescent="0.25">
      <c r="U14173" s="104"/>
      <c r="AB14173" s="104"/>
      <c r="AC14173" s="104"/>
      <c r="AF14173" s="104"/>
      <c r="AG14173" s="104"/>
      <c r="AK14173" s="104"/>
      <c r="AL14173" s="104"/>
      <c r="AO14173" s="104"/>
      <c r="AP14173" s="104"/>
    </row>
    <row r="14174" spans="21:42" ht="15" customHeight="1" x14ac:dyDescent="0.25">
      <c r="U14174" s="104"/>
      <c r="AB14174" s="104"/>
      <c r="AC14174" s="104"/>
      <c r="AF14174" s="104"/>
      <c r="AG14174" s="104"/>
      <c r="AK14174" s="104"/>
      <c r="AL14174" s="104"/>
      <c r="AO14174" s="104"/>
      <c r="AP14174" s="104"/>
    </row>
    <row r="14175" spans="21:42" ht="15" customHeight="1" x14ac:dyDescent="0.25">
      <c r="U14175" s="104"/>
      <c r="AB14175" s="104"/>
      <c r="AC14175" s="104"/>
      <c r="AF14175" s="104"/>
      <c r="AG14175" s="104"/>
      <c r="AK14175" s="104"/>
      <c r="AL14175" s="104"/>
      <c r="AO14175" s="104"/>
      <c r="AP14175" s="104"/>
    </row>
    <row r="14176" spans="21:42" ht="15" customHeight="1" x14ac:dyDescent="0.25">
      <c r="U14176" s="104"/>
      <c r="AB14176" s="104"/>
      <c r="AC14176" s="104"/>
      <c r="AF14176" s="104"/>
      <c r="AG14176" s="104"/>
      <c r="AK14176" s="104"/>
      <c r="AL14176" s="104"/>
      <c r="AO14176" s="104"/>
      <c r="AP14176" s="104"/>
    </row>
    <row r="14177" spans="21:42" ht="15" customHeight="1" x14ac:dyDescent="0.25">
      <c r="U14177" s="104"/>
      <c r="AB14177" s="104"/>
      <c r="AC14177" s="104"/>
      <c r="AF14177" s="104"/>
      <c r="AG14177" s="104"/>
      <c r="AK14177" s="104"/>
      <c r="AL14177" s="104"/>
      <c r="AO14177" s="104"/>
      <c r="AP14177" s="104"/>
    </row>
    <row r="14178" spans="21:42" ht="15" customHeight="1" x14ac:dyDescent="0.25">
      <c r="U14178" s="104"/>
      <c r="AB14178" s="104"/>
      <c r="AC14178" s="104"/>
      <c r="AF14178" s="104"/>
      <c r="AG14178" s="104"/>
      <c r="AK14178" s="104"/>
      <c r="AL14178" s="104"/>
      <c r="AO14178" s="104"/>
      <c r="AP14178" s="104"/>
    </row>
    <row r="14179" spans="21:42" ht="15" customHeight="1" x14ac:dyDescent="0.25">
      <c r="U14179" s="104"/>
      <c r="AB14179" s="104"/>
      <c r="AC14179" s="104"/>
      <c r="AF14179" s="104"/>
      <c r="AG14179" s="104"/>
      <c r="AK14179" s="104"/>
      <c r="AL14179" s="104"/>
      <c r="AO14179" s="104"/>
      <c r="AP14179" s="104"/>
    </row>
    <row r="14180" spans="21:42" ht="15" customHeight="1" x14ac:dyDescent="0.25">
      <c r="U14180" s="104"/>
      <c r="AB14180" s="104"/>
      <c r="AC14180" s="104"/>
      <c r="AF14180" s="104"/>
      <c r="AG14180" s="104"/>
      <c r="AK14180" s="104"/>
      <c r="AL14180" s="104"/>
      <c r="AO14180" s="104"/>
      <c r="AP14180" s="104"/>
    </row>
    <row r="14181" spans="21:42" ht="15" customHeight="1" x14ac:dyDescent="0.25">
      <c r="U14181" s="104"/>
      <c r="AB14181" s="104"/>
      <c r="AC14181" s="104"/>
      <c r="AF14181" s="104"/>
      <c r="AG14181" s="104"/>
      <c r="AK14181" s="104"/>
      <c r="AL14181" s="104"/>
      <c r="AO14181" s="104"/>
      <c r="AP14181" s="104"/>
    </row>
    <row r="14182" spans="21:42" ht="15" customHeight="1" x14ac:dyDescent="0.25">
      <c r="U14182" s="104"/>
      <c r="AB14182" s="104"/>
      <c r="AC14182" s="104"/>
      <c r="AF14182" s="104"/>
      <c r="AG14182" s="104"/>
      <c r="AK14182" s="104"/>
      <c r="AL14182" s="104"/>
      <c r="AO14182" s="104"/>
      <c r="AP14182" s="104"/>
    </row>
    <row r="14183" spans="21:42" ht="15" customHeight="1" x14ac:dyDescent="0.25">
      <c r="U14183" s="104"/>
      <c r="AB14183" s="104"/>
      <c r="AC14183" s="104"/>
      <c r="AF14183" s="104"/>
      <c r="AG14183" s="104"/>
      <c r="AK14183" s="104"/>
      <c r="AL14183" s="104"/>
      <c r="AO14183" s="104"/>
      <c r="AP14183" s="104"/>
    </row>
    <row r="14184" spans="21:42" ht="15" customHeight="1" x14ac:dyDescent="0.25">
      <c r="U14184" s="104"/>
      <c r="AB14184" s="104"/>
      <c r="AC14184" s="104"/>
      <c r="AF14184" s="104"/>
      <c r="AG14184" s="104"/>
      <c r="AK14184" s="104"/>
      <c r="AL14184" s="104"/>
      <c r="AO14184" s="104"/>
      <c r="AP14184" s="104"/>
    </row>
    <row r="14185" spans="21:42" ht="15" customHeight="1" x14ac:dyDescent="0.25">
      <c r="U14185" s="104"/>
      <c r="AB14185" s="104"/>
      <c r="AC14185" s="104"/>
      <c r="AF14185" s="104"/>
      <c r="AG14185" s="104"/>
      <c r="AK14185" s="104"/>
      <c r="AL14185" s="104"/>
      <c r="AO14185" s="104"/>
      <c r="AP14185" s="104"/>
    </row>
    <row r="14186" spans="21:42" ht="15" customHeight="1" x14ac:dyDescent="0.25">
      <c r="U14186" s="104"/>
      <c r="AB14186" s="104"/>
      <c r="AC14186" s="104"/>
      <c r="AF14186" s="104"/>
      <c r="AG14186" s="104"/>
      <c r="AK14186" s="104"/>
      <c r="AL14186" s="104"/>
      <c r="AO14186" s="104"/>
      <c r="AP14186" s="104"/>
    </row>
    <row r="14187" spans="21:42" ht="15" customHeight="1" x14ac:dyDescent="0.25">
      <c r="U14187" s="104"/>
      <c r="AB14187" s="104"/>
      <c r="AC14187" s="104"/>
      <c r="AF14187" s="104"/>
      <c r="AG14187" s="104"/>
      <c r="AK14187" s="104"/>
      <c r="AL14187" s="104"/>
      <c r="AO14187" s="104"/>
      <c r="AP14187" s="104"/>
    </row>
    <row r="14188" spans="21:42" ht="15" customHeight="1" x14ac:dyDescent="0.25">
      <c r="U14188" s="104"/>
      <c r="AB14188" s="104"/>
      <c r="AC14188" s="104"/>
      <c r="AF14188" s="104"/>
      <c r="AG14188" s="104"/>
      <c r="AK14188" s="104"/>
      <c r="AL14188" s="104"/>
      <c r="AO14188" s="104"/>
      <c r="AP14188" s="104"/>
    </row>
    <row r="14189" spans="21:42" ht="15" customHeight="1" x14ac:dyDescent="0.25">
      <c r="U14189" s="104"/>
      <c r="AB14189" s="104"/>
      <c r="AC14189" s="104"/>
      <c r="AF14189" s="104"/>
      <c r="AG14189" s="104"/>
      <c r="AK14189" s="104"/>
      <c r="AL14189" s="104"/>
      <c r="AO14189" s="104"/>
      <c r="AP14189" s="104"/>
    </row>
    <row r="14190" spans="21:42" ht="15" customHeight="1" x14ac:dyDescent="0.25">
      <c r="U14190" s="104"/>
      <c r="AB14190" s="104"/>
      <c r="AC14190" s="104"/>
      <c r="AF14190" s="104"/>
      <c r="AG14190" s="104"/>
      <c r="AK14190" s="104"/>
      <c r="AL14190" s="104"/>
      <c r="AO14190" s="104"/>
      <c r="AP14190" s="104"/>
    </row>
    <row r="14191" spans="21:42" ht="15" customHeight="1" x14ac:dyDescent="0.25">
      <c r="U14191" s="104"/>
      <c r="AB14191" s="104"/>
      <c r="AC14191" s="104"/>
      <c r="AF14191" s="104"/>
      <c r="AG14191" s="104"/>
      <c r="AK14191" s="104"/>
      <c r="AL14191" s="104"/>
      <c r="AO14191" s="104"/>
      <c r="AP14191" s="104"/>
    </row>
    <row r="14192" spans="21:42" ht="15" customHeight="1" x14ac:dyDescent="0.25">
      <c r="U14192" s="104"/>
      <c r="AB14192" s="104"/>
      <c r="AC14192" s="104"/>
      <c r="AF14192" s="104"/>
      <c r="AG14192" s="104"/>
      <c r="AK14192" s="104"/>
      <c r="AL14192" s="104"/>
      <c r="AO14192" s="104"/>
      <c r="AP14192" s="104"/>
    </row>
    <row r="14193" spans="21:42" ht="15" customHeight="1" x14ac:dyDescent="0.25">
      <c r="U14193" s="104"/>
      <c r="AB14193" s="104"/>
      <c r="AC14193" s="104"/>
      <c r="AF14193" s="104"/>
      <c r="AG14193" s="104"/>
      <c r="AK14193" s="104"/>
      <c r="AL14193" s="104"/>
      <c r="AO14193" s="104"/>
      <c r="AP14193" s="104"/>
    </row>
    <row r="14194" spans="21:42" ht="15" customHeight="1" x14ac:dyDescent="0.25">
      <c r="U14194" s="104"/>
      <c r="AB14194" s="104"/>
      <c r="AC14194" s="104"/>
      <c r="AF14194" s="104"/>
      <c r="AG14194" s="104"/>
      <c r="AK14194" s="104"/>
      <c r="AL14194" s="104"/>
      <c r="AO14194" s="104"/>
      <c r="AP14194" s="104"/>
    </row>
    <row r="14195" spans="21:42" ht="15" customHeight="1" x14ac:dyDescent="0.25">
      <c r="U14195" s="104"/>
      <c r="AB14195" s="104"/>
      <c r="AC14195" s="104"/>
      <c r="AF14195" s="104"/>
      <c r="AG14195" s="104"/>
      <c r="AK14195" s="104"/>
      <c r="AL14195" s="104"/>
      <c r="AO14195" s="104"/>
      <c r="AP14195" s="104"/>
    </row>
    <row r="14196" spans="21:42" ht="15" customHeight="1" x14ac:dyDescent="0.25">
      <c r="U14196" s="104"/>
      <c r="AB14196" s="104"/>
      <c r="AC14196" s="104"/>
      <c r="AF14196" s="104"/>
      <c r="AG14196" s="104"/>
      <c r="AK14196" s="104"/>
      <c r="AL14196" s="104"/>
      <c r="AO14196" s="104"/>
      <c r="AP14196" s="104"/>
    </row>
    <row r="14197" spans="21:42" ht="15" customHeight="1" x14ac:dyDescent="0.25">
      <c r="U14197" s="104"/>
      <c r="AB14197" s="104"/>
      <c r="AC14197" s="104"/>
      <c r="AF14197" s="104"/>
      <c r="AG14197" s="104"/>
      <c r="AK14197" s="104"/>
      <c r="AL14197" s="104"/>
      <c r="AO14197" s="104"/>
      <c r="AP14197" s="104"/>
    </row>
    <row r="14198" spans="21:42" ht="15" customHeight="1" x14ac:dyDescent="0.25">
      <c r="U14198" s="104"/>
      <c r="AB14198" s="104"/>
      <c r="AC14198" s="104"/>
      <c r="AF14198" s="104"/>
      <c r="AG14198" s="104"/>
      <c r="AK14198" s="104"/>
      <c r="AL14198" s="104"/>
      <c r="AO14198" s="104"/>
      <c r="AP14198" s="104"/>
    </row>
    <row r="14199" spans="21:42" ht="15" customHeight="1" x14ac:dyDescent="0.25">
      <c r="U14199" s="104"/>
      <c r="AB14199" s="104"/>
      <c r="AC14199" s="104"/>
      <c r="AF14199" s="104"/>
      <c r="AG14199" s="104"/>
      <c r="AK14199" s="104"/>
      <c r="AL14199" s="104"/>
      <c r="AO14199" s="104"/>
      <c r="AP14199" s="104"/>
    </row>
    <row r="14200" spans="21:42" ht="15" customHeight="1" x14ac:dyDescent="0.25">
      <c r="U14200" s="104"/>
      <c r="AB14200" s="104"/>
      <c r="AC14200" s="104"/>
      <c r="AF14200" s="104"/>
      <c r="AG14200" s="104"/>
      <c r="AK14200" s="104"/>
      <c r="AL14200" s="104"/>
      <c r="AO14200" s="104"/>
      <c r="AP14200" s="104"/>
    </row>
    <row r="14201" spans="21:42" ht="15" customHeight="1" x14ac:dyDescent="0.25">
      <c r="U14201" s="104"/>
      <c r="AB14201" s="104"/>
      <c r="AC14201" s="104"/>
      <c r="AF14201" s="104"/>
      <c r="AG14201" s="104"/>
      <c r="AK14201" s="104"/>
      <c r="AL14201" s="104"/>
      <c r="AO14201" s="104"/>
      <c r="AP14201" s="104"/>
    </row>
    <row r="14202" spans="21:42" ht="15" customHeight="1" x14ac:dyDescent="0.25">
      <c r="U14202" s="104"/>
      <c r="AB14202" s="104"/>
      <c r="AC14202" s="104"/>
      <c r="AF14202" s="104"/>
      <c r="AG14202" s="104"/>
      <c r="AK14202" s="104"/>
      <c r="AL14202" s="104"/>
      <c r="AO14202" s="104"/>
      <c r="AP14202" s="104"/>
    </row>
    <row r="14203" spans="21:42" ht="15" customHeight="1" x14ac:dyDescent="0.25">
      <c r="U14203" s="104"/>
      <c r="AB14203" s="104"/>
      <c r="AC14203" s="104"/>
      <c r="AF14203" s="104"/>
      <c r="AG14203" s="104"/>
      <c r="AK14203" s="104"/>
      <c r="AL14203" s="104"/>
      <c r="AO14203" s="104"/>
      <c r="AP14203" s="104"/>
    </row>
    <row r="14204" spans="21:42" ht="15" customHeight="1" x14ac:dyDescent="0.25">
      <c r="U14204" s="104"/>
      <c r="AB14204" s="104"/>
      <c r="AC14204" s="104"/>
      <c r="AF14204" s="104"/>
      <c r="AG14204" s="104"/>
      <c r="AK14204" s="104"/>
      <c r="AL14204" s="104"/>
      <c r="AO14204" s="104"/>
      <c r="AP14204" s="104"/>
    </row>
    <row r="14205" spans="21:42" ht="15" customHeight="1" x14ac:dyDescent="0.25">
      <c r="U14205" s="104"/>
      <c r="AB14205" s="104"/>
      <c r="AC14205" s="104"/>
      <c r="AF14205" s="104"/>
      <c r="AG14205" s="104"/>
      <c r="AK14205" s="104"/>
      <c r="AL14205" s="104"/>
      <c r="AO14205" s="104"/>
      <c r="AP14205" s="104"/>
    </row>
    <row r="14206" spans="21:42" ht="15" customHeight="1" x14ac:dyDescent="0.25">
      <c r="U14206" s="104"/>
      <c r="AB14206" s="104"/>
      <c r="AC14206" s="104"/>
      <c r="AF14206" s="104"/>
      <c r="AG14206" s="104"/>
      <c r="AK14206" s="104"/>
      <c r="AL14206" s="104"/>
      <c r="AO14206" s="104"/>
      <c r="AP14206" s="104"/>
    </row>
    <row r="14207" spans="21:42" ht="15" customHeight="1" x14ac:dyDescent="0.25">
      <c r="U14207" s="104"/>
      <c r="AB14207" s="104"/>
      <c r="AC14207" s="104"/>
      <c r="AF14207" s="104"/>
      <c r="AG14207" s="104"/>
      <c r="AK14207" s="104"/>
      <c r="AL14207" s="104"/>
      <c r="AO14207" s="104"/>
      <c r="AP14207" s="104"/>
    </row>
    <row r="14208" spans="21:42" ht="15" customHeight="1" x14ac:dyDescent="0.25">
      <c r="U14208" s="104"/>
      <c r="AB14208" s="104"/>
      <c r="AC14208" s="104"/>
      <c r="AF14208" s="104"/>
      <c r="AG14208" s="104"/>
      <c r="AK14208" s="104"/>
      <c r="AL14208" s="104"/>
      <c r="AO14208" s="104"/>
      <c r="AP14208" s="104"/>
    </row>
    <row r="14209" spans="21:42" ht="15" customHeight="1" x14ac:dyDescent="0.25">
      <c r="U14209" s="104"/>
      <c r="AB14209" s="104"/>
      <c r="AC14209" s="104"/>
      <c r="AF14209" s="104"/>
      <c r="AG14209" s="104"/>
      <c r="AK14209" s="104"/>
      <c r="AL14209" s="104"/>
      <c r="AO14209" s="104"/>
      <c r="AP14209" s="104"/>
    </row>
    <row r="14210" spans="21:42" ht="15" customHeight="1" x14ac:dyDescent="0.25">
      <c r="U14210" s="104"/>
      <c r="AB14210" s="104"/>
      <c r="AC14210" s="104"/>
      <c r="AF14210" s="104"/>
      <c r="AG14210" s="104"/>
      <c r="AK14210" s="104"/>
      <c r="AL14210" s="104"/>
      <c r="AO14210" s="104"/>
      <c r="AP14210" s="104"/>
    </row>
    <row r="14211" spans="21:42" ht="15" customHeight="1" x14ac:dyDescent="0.25">
      <c r="U14211" s="104"/>
      <c r="AB14211" s="104"/>
      <c r="AC14211" s="104"/>
      <c r="AF14211" s="104"/>
      <c r="AG14211" s="104"/>
      <c r="AK14211" s="104"/>
      <c r="AL14211" s="104"/>
      <c r="AO14211" s="104"/>
      <c r="AP14211" s="104"/>
    </row>
    <row r="14212" spans="21:42" ht="15" customHeight="1" x14ac:dyDescent="0.25">
      <c r="U14212" s="104"/>
      <c r="AB14212" s="104"/>
      <c r="AC14212" s="104"/>
      <c r="AF14212" s="104"/>
      <c r="AG14212" s="104"/>
      <c r="AK14212" s="104"/>
      <c r="AL14212" s="104"/>
      <c r="AO14212" s="104"/>
      <c r="AP14212" s="104"/>
    </row>
    <row r="14213" spans="21:42" ht="15" customHeight="1" x14ac:dyDescent="0.25">
      <c r="U14213" s="104"/>
      <c r="AB14213" s="104"/>
      <c r="AC14213" s="104"/>
      <c r="AF14213" s="104"/>
      <c r="AG14213" s="104"/>
      <c r="AK14213" s="104"/>
      <c r="AL14213" s="104"/>
      <c r="AO14213" s="104"/>
      <c r="AP14213" s="104"/>
    </row>
    <row r="14214" spans="21:42" ht="15" customHeight="1" x14ac:dyDescent="0.25">
      <c r="U14214" s="104"/>
      <c r="AB14214" s="104"/>
      <c r="AC14214" s="104"/>
      <c r="AF14214" s="104"/>
      <c r="AG14214" s="104"/>
      <c r="AK14214" s="104"/>
      <c r="AL14214" s="104"/>
      <c r="AO14214" s="104"/>
      <c r="AP14214" s="104"/>
    </row>
    <row r="14215" spans="21:42" ht="15" customHeight="1" x14ac:dyDescent="0.25">
      <c r="U14215" s="104"/>
      <c r="AB14215" s="104"/>
      <c r="AC14215" s="104"/>
      <c r="AF14215" s="104"/>
      <c r="AG14215" s="104"/>
      <c r="AK14215" s="104"/>
      <c r="AL14215" s="104"/>
      <c r="AO14215" s="104"/>
      <c r="AP14215" s="104"/>
    </row>
    <row r="14216" spans="21:42" ht="15" customHeight="1" x14ac:dyDescent="0.25">
      <c r="U14216" s="104"/>
      <c r="AB14216" s="104"/>
      <c r="AC14216" s="104"/>
      <c r="AF14216" s="104"/>
      <c r="AG14216" s="104"/>
      <c r="AK14216" s="104"/>
      <c r="AL14216" s="104"/>
      <c r="AO14216" s="104"/>
      <c r="AP14216" s="104"/>
    </row>
    <row r="14217" spans="21:42" ht="15" customHeight="1" x14ac:dyDescent="0.25">
      <c r="U14217" s="104"/>
      <c r="AB14217" s="104"/>
      <c r="AC14217" s="104"/>
      <c r="AF14217" s="104"/>
      <c r="AG14217" s="104"/>
      <c r="AK14217" s="104"/>
      <c r="AL14217" s="104"/>
      <c r="AO14217" s="104"/>
      <c r="AP14217" s="104"/>
    </row>
    <row r="14218" spans="21:42" ht="15" customHeight="1" x14ac:dyDescent="0.25">
      <c r="U14218" s="104"/>
      <c r="AB14218" s="104"/>
      <c r="AC14218" s="104"/>
      <c r="AF14218" s="104"/>
      <c r="AG14218" s="104"/>
      <c r="AK14218" s="104"/>
      <c r="AL14218" s="104"/>
      <c r="AO14218" s="104"/>
      <c r="AP14218" s="104"/>
    </row>
    <row r="14219" spans="21:42" ht="15" customHeight="1" x14ac:dyDescent="0.25">
      <c r="U14219" s="104"/>
      <c r="AB14219" s="104"/>
      <c r="AC14219" s="104"/>
      <c r="AF14219" s="104"/>
      <c r="AG14219" s="104"/>
      <c r="AK14219" s="104"/>
      <c r="AL14219" s="104"/>
      <c r="AO14219" s="104"/>
      <c r="AP14219" s="104"/>
    </row>
    <row r="14220" spans="21:42" ht="15" customHeight="1" x14ac:dyDescent="0.25">
      <c r="U14220" s="104"/>
      <c r="AB14220" s="104"/>
      <c r="AC14220" s="104"/>
      <c r="AF14220" s="104"/>
      <c r="AG14220" s="104"/>
      <c r="AK14220" s="104"/>
      <c r="AL14220" s="104"/>
      <c r="AO14220" s="104"/>
      <c r="AP14220" s="104"/>
    </row>
    <row r="14221" spans="21:42" ht="15" customHeight="1" x14ac:dyDescent="0.25">
      <c r="U14221" s="104"/>
      <c r="AB14221" s="104"/>
      <c r="AC14221" s="104"/>
      <c r="AF14221" s="104"/>
      <c r="AG14221" s="104"/>
      <c r="AK14221" s="104"/>
      <c r="AL14221" s="104"/>
      <c r="AO14221" s="104"/>
      <c r="AP14221" s="104"/>
    </row>
    <row r="14222" spans="21:42" ht="15" customHeight="1" x14ac:dyDescent="0.25">
      <c r="U14222" s="104"/>
      <c r="AB14222" s="104"/>
      <c r="AC14222" s="104"/>
      <c r="AF14222" s="104"/>
      <c r="AG14222" s="104"/>
      <c r="AK14222" s="104"/>
      <c r="AL14222" s="104"/>
      <c r="AO14222" s="104"/>
      <c r="AP14222" s="104"/>
    </row>
    <row r="14223" spans="21:42" ht="15" customHeight="1" x14ac:dyDescent="0.25">
      <c r="U14223" s="104"/>
      <c r="AB14223" s="104"/>
      <c r="AC14223" s="104"/>
      <c r="AF14223" s="104"/>
      <c r="AG14223" s="104"/>
      <c r="AK14223" s="104"/>
      <c r="AL14223" s="104"/>
      <c r="AO14223" s="104"/>
      <c r="AP14223" s="104"/>
    </row>
    <row r="14224" spans="21:42" ht="15" customHeight="1" x14ac:dyDescent="0.25">
      <c r="U14224" s="104"/>
      <c r="AB14224" s="104"/>
      <c r="AC14224" s="104"/>
      <c r="AF14224" s="104"/>
      <c r="AG14224" s="104"/>
      <c r="AK14224" s="104"/>
      <c r="AL14224" s="104"/>
      <c r="AO14224" s="104"/>
      <c r="AP14224" s="104"/>
    </row>
    <row r="14225" spans="21:42" ht="15" customHeight="1" x14ac:dyDescent="0.25">
      <c r="U14225" s="104"/>
      <c r="AB14225" s="104"/>
      <c r="AC14225" s="104"/>
      <c r="AF14225" s="104"/>
      <c r="AG14225" s="104"/>
      <c r="AK14225" s="104"/>
      <c r="AL14225" s="104"/>
      <c r="AO14225" s="104"/>
      <c r="AP14225" s="104"/>
    </row>
    <row r="14226" spans="21:42" ht="15" customHeight="1" x14ac:dyDescent="0.25">
      <c r="U14226" s="104"/>
      <c r="AB14226" s="104"/>
      <c r="AC14226" s="104"/>
      <c r="AF14226" s="104"/>
      <c r="AG14226" s="104"/>
      <c r="AK14226" s="104"/>
      <c r="AL14226" s="104"/>
      <c r="AO14226" s="104"/>
      <c r="AP14226" s="104"/>
    </row>
    <row r="14227" spans="21:42" ht="15" customHeight="1" x14ac:dyDescent="0.25">
      <c r="U14227" s="104"/>
      <c r="AB14227" s="104"/>
      <c r="AC14227" s="104"/>
      <c r="AF14227" s="104"/>
      <c r="AG14227" s="104"/>
      <c r="AK14227" s="104"/>
      <c r="AL14227" s="104"/>
      <c r="AO14227" s="104"/>
      <c r="AP14227" s="104"/>
    </row>
    <row r="14228" spans="21:42" ht="15" customHeight="1" x14ac:dyDescent="0.25">
      <c r="U14228" s="104"/>
      <c r="AB14228" s="104"/>
      <c r="AC14228" s="104"/>
      <c r="AF14228" s="104"/>
      <c r="AG14228" s="104"/>
      <c r="AK14228" s="104"/>
      <c r="AL14228" s="104"/>
      <c r="AO14228" s="104"/>
      <c r="AP14228" s="104"/>
    </row>
    <row r="14229" spans="21:42" ht="15" customHeight="1" x14ac:dyDescent="0.25">
      <c r="U14229" s="104"/>
      <c r="AB14229" s="104"/>
      <c r="AC14229" s="104"/>
      <c r="AF14229" s="104"/>
      <c r="AG14229" s="104"/>
      <c r="AK14229" s="104"/>
      <c r="AL14229" s="104"/>
      <c r="AO14229" s="104"/>
      <c r="AP14229" s="104"/>
    </row>
    <row r="14230" spans="21:42" ht="15" customHeight="1" x14ac:dyDescent="0.25">
      <c r="U14230" s="104"/>
      <c r="AB14230" s="104"/>
      <c r="AC14230" s="104"/>
      <c r="AF14230" s="104"/>
      <c r="AG14230" s="104"/>
      <c r="AK14230" s="104"/>
      <c r="AL14230" s="104"/>
      <c r="AO14230" s="104"/>
      <c r="AP14230" s="104"/>
    </row>
    <row r="14231" spans="21:42" ht="15" customHeight="1" x14ac:dyDescent="0.25">
      <c r="U14231" s="104"/>
      <c r="AB14231" s="104"/>
      <c r="AC14231" s="104"/>
      <c r="AF14231" s="104"/>
      <c r="AG14231" s="104"/>
      <c r="AK14231" s="104"/>
      <c r="AL14231" s="104"/>
      <c r="AO14231" s="104"/>
      <c r="AP14231" s="104"/>
    </row>
    <row r="14232" spans="21:42" ht="15" customHeight="1" x14ac:dyDescent="0.25">
      <c r="U14232" s="104"/>
      <c r="AB14232" s="104"/>
      <c r="AC14232" s="104"/>
      <c r="AF14232" s="104"/>
      <c r="AG14232" s="104"/>
      <c r="AK14232" s="104"/>
      <c r="AL14232" s="104"/>
      <c r="AO14232" s="104"/>
      <c r="AP14232" s="104"/>
    </row>
    <row r="14233" spans="21:42" ht="15" customHeight="1" x14ac:dyDescent="0.25">
      <c r="U14233" s="104"/>
      <c r="AB14233" s="104"/>
      <c r="AC14233" s="104"/>
      <c r="AF14233" s="104"/>
      <c r="AG14233" s="104"/>
      <c r="AK14233" s="104"/>
      <c r="AL14233" s="104"/>
      <c r="AO14233" s="104"/>
      <c r="AP14233" s="104"/>
    </row>
    <row r="14234" spans="21:42" ht="15" customHeight="1" x14ac:dyDescent="0.25">
      <c r="U14234" s="104"/>
      <c r="AB14234" s="104"/>
      <c r="AC14234" s="104"/>
      <c r="AF14234" s="104"/>
      <c r="AG14234" s="104"/>
      <c r="AK14234" s="104"/>
      <c r="AL14234" s="104"/>
      <c r="AO14234" s="104"/>
      <c r="AP14234" s="104"/>
    </row>
    <row r="14235" spans="21:42" ht="15" customHeight="1" x14ac:dyDescent="0.25">
      <c r="U14235" s="104"/>
      <c r="AB14235" s="104"/>
      <c r="AC14235" s="104"/>
      <c r="AF14235" s="104"/>
      <c r="AG14235" s="104"/>
      <c r="AK14235" s="104"/>
      <c r="AL14235" s="104"/>
      <c r="AO14235" s="104"/>
      <c r="AP14235" s="104"/>
    </row>
    <row r="14236" spans="21:42" ht="15" customHeight="1" x14ac:dyDescent="0.25">
      <c r="U14236" s="104"/>
      <c r="AB14236" s="104"/>
      <c r="AC14236" s="104"/>
      <c r="AF14236" s="104"/>
      <c r="AG14236" s="104"/>
      <c r="AK14236" s="104"/>
      <c r="AL14236" s="104"/>
      <c r="AO14236" s="104"/>
      <c r="AP14236" s="104"/>
    </row>
    <row r="14237" spans="21:42" ht="15" customHeight="1" x14ac:dyDescent="0.25">
      <c r="U14237" s="104"/>
      <c r="AB14237" s="104"/>
      <c r="AC14237" s="104"/>
      <c r="AF14237" s="104"/>
      <c r="AG14237" s="104"/>
      <c r="AK14237" s="104"/>
      <c r="AL14237" s="104"/>
      <c r="AO14237" s="104"/>
      <c r="AP14237" s="104"/>
    </row>
    <row r="14238" spans="21:42" ht="15" customHeight="1" x14ac:dyDescent="0.25">
      <c r="U14238" s="104"/>
      <c r="AB14238" s="104"/>
      <c r="AC14238" s="104"/>
      <c r="AF14238" s="104"/>
      <c r="AG14238" s="104"/>
      <c r="AK14238" s="104"/>
      <c r="AL14238" s="104"/>
      <c r="AO14238" s="104"/>
      <c r="AP14238" s="104"/>
    </row>
    <row r="14239" spans="21:42" ht="15" customHeight="1" x14ac:dyDescent="0.25">
      <c r="U14239" s="104"/>
      <c r="AB14239" s="104"/>
      <c r="AC14239" s="104"/>
      <c r="AF14239" s="104"/>
      <c r="AG14239" s="104"/>
      <c r="AK14239" s="104"/>
      <c r="AL14239" s="104"/>
      <c r="AO14239" s="104"/>
      <c r="AP14239" s="104"/>
    </row>
    <row r="14240" spans="21:42" ht="15" customHeight="1" x14ac:dyDescent="0.25">
      <c r="U14240" s="104"/>
      <c r="AB14240" s="104"/>
      <c r="AC14240" s="104"/>
      <c r="AF14240" s="104"/>
      <c r="AG14240" s="104"/>
      <c r="AK14240" s="104"/>
      <c r="AL14240" s="104"/>
      <c r="AO14240" s="104"/>
      <c r="AP14240" s="104"/>
    </row>
    <row r="14241" spans="21:42" ht="15" customHeight="1" x14ac:dyDescent="0.25">
      <c r="U14241" s="104"/>
      <c r="AB14241" s="104"/>
      <c r="AC14241" s="104"/>
      <c r="AF14241" s="104"/>
      <c r="AG14241" s="104"/>
      <c r="AK14241" s="104"/>
      <c r="AL14241" s="104"/>
      <c r="AO14241" s="104"/>
      <c r="AP14241" s="104"/>
    </row>
    <row r="14242" spans="21:42" ht="15" customHeight="1" x14ac:dyDescent="0.25">
      <c r="U14242" s="104"/>
      <c r="AB14242" s="104"/>
      <c r="AC14242" s="104"/>
      <c r="AF14242" s="104"/>
      <c r="AG14242" s="104"/>
      <c r="AK14242" s="104"/>
      <c r="AL14242" s="104"/>
      <c r="AO14242" s="104"/>
      <c r="AP14242" s="104"/>
    </row>
    <row r="14243" spans="21:42" ht="15" customHeight="1" x14ac:dyDescent="0.25">
      <c r="U14243" s="104"/>
      <c r="AB14243" s="104"/>
      <c r="AC14243" s="104"/>
      <c r="AF14243" s="104"/>
      <c r="AG14243" s="104"/>
      <c r="AK14243" s="104"/>
      <c r="AL14243" s="104"/>
      <c r="AO14243" s="104"/>
      <c r="AP14243" s="104"/>
    </row>
    <row r="14244" spans="21:42" ht="15" customHeight="1" x14ac:dyDescent="0.25">
      <c r="U14244" s="104"/>
      <c r="AB14244" s="104"/>
      <c r="AC14244" s="104"/>
      <c r="AF14244" s="104"/>
      <c r="AG14244" s="104"/>
      <c r="AK14244" s="104"/>
      <c r="AL14244" s="104"/>
      <c r="AO14244" s="104"/>
      <c r="AP14244" s="104"/>
    </row>
    <row r="14245" spans="21:42" ht="15" customHeight="1" x14ac:dyDescent="0.25">
      <c r="U14245" s="104"/>
      <c r="AB14245" s="104"/>
      <c r="AC14245" s="104"/>
      <c r="AF14245" s="104"/>
      <c r="AG14245" s="104"/>
      <c r="AK14245" s="104"/>
      <c r="AL14245" s="104"/>
      <c r="AO14245" s="104"/>
      <c r="AP14245" s="104"/>
    </row>
    <row r="14246" spans="21:42" ht="15" customHeight="1" x14ac:dyDescent="0.25">
      <c r="U14246" s="104"/>
      <c r="AB14246" s="104"/>
      <c r="AC14246" s="104"/>
      <c r="AF14246" s="104"/>
      <c r="AG14246" s="104"/>
      <c r="AK14246" s="104"/>
      <c r="AL14246" s="104"/>
      <c r="AO14246" s="104"/>
      <c r="AP14246" s="104"/>
    </row>
    <row r="14247" spans="21:42" ht="15" customHeight="1" x14ac:dyDescent="0.25">
      <c r="U14247" s="104"/>
      <c r="AB14247" s="104"/>
      <c r="AC14247" s="104"/>
      <c r="AF14247" s="104"/>
      <c r="AG14247" s="104"/>
      <c r="AK14247" s="104"/>
      <c r="AL14247" s="104"/>
      <c r="AO14247" s="104"/>
      <c r="AP14247" s="104"/>
    </row>
    <row r="14248" spans="21:42" ht="15" customHeight="1" x14ac:dyDescent="0.25">
      <c r="U14248" s="104"/>
      <c r="AB14248" s="104"/>
      <c r="AC14248" s="104"/>
      <c r="AF14248" s="104"/>
      <c r="AG14248" s="104"/>
      <c r="AK14248" s="104"/>
      <c r="AL14248" s="104"/>
      <c r="AO14248" s="104"/>
      <c r="AP14248" s="104"/>
    </row>
    <row r="14249" spans="21:42" ht="15" customHeight="1" x14ac:dyDescent="0.25">
      <c r="U14249" s="104"/>
      <c r="AB14249" s="104"/>
      <c r="AC14249" s="104"/>
      <c r="AF14249" s="104"/>
      <c r="AG14249" s="104"/>
      <c r="AK14249" s="104"/>
      <c r="AL14249" s="104"/>
      <c r="AO14249" s="104"/>
      <c r="AP14249" s="104"/>
    </row>
    <row r="14250" spans="21:42" ht="15" customHeight="1" x14ac:dyDescent="0.25">
      <c r="U14250" s="104"/>
      <c r="AB14250" s="104"/>
      <c r="AC14250" s="104"/>
      <c r="AF14250" s="104"/>
      <c r="AG14250" s="104"/>
      <c r="AK14250" s="104"/>
      <c r="AL14250" s="104"/>
      <c r="AO14250" s="104"/>
      <c r="AP14250" s="104"/>
    </row>
    <row r="14251" spans="21:42" ht="15" customHeight="1" x14ac:dyDescent="0.25">
      <c r="U14251" s="104"/>
      <c r="AB14251" s="104"/>
      <c r="AC14251" s="104"/>
      <c r="AF14251" s="104"/>
      <c r="AG14251" s="104"/>
      <c r="AK14251" s="104"/>
      <c r="AL14251" s="104"/>
      <c r="AO14251" s="104"/>
      <c r="AP14251" s="104"/>
    </row>
    <row r="14252" spans="21:42" ht="15" customHeight="1" x14ac:dyDescent="0.25">
      <c r="U14252" s="104"/>
      <c r="AB14252" s="104"/>
      <c r="AC14252" s="104"/>
      <c r="AF14252" s="104"/>
      <c r="AG14252" s="104"/>
      <c r="AK14252" s="104"/>
      <c r="AL14252" s="104"/>
      <c r="AO14252" s="104"/>
      <c r="AP14252" s="104"/>
    </row>
    <row r="14253" spans="21:42" ht="15" customHeight="1" x14ac:dyDescent="0.25">
      <c r="U14253" s="104"/>
      <c r="AB14253" s="104"/>
      <c r="AC14253" s="104"/>
      <c r="AF14253" s="104"/>
      <c r="AG14253" s="104"/>
      <c r="AK14253" s="104"/>
      <c r="AL14253" s="104"/>
      <c r="AO14253" s="104"/>
      <c r="AP14253" s="104"/>
    </row>
    <row r="14254" spans="21:42" ht="15" customHeight="1" x14ac:dyDescent="0.25">
      <c r="U14254" s="104"/>
      <c r="AB14254" s="104"/>
      <c r="AC14254" s="104"/>
      <c r="AF14254" s="104"/>
      <c r="AG14254" s="104"/>
      <c r="AK14254" s="104"/>
      <c r="AL14254" s="104"/>
      <c r="AO14254" s="104"/>
      <c r="AP14254" s="104"/>
    </row>
    <row r="14255" spans="21:42" ht="15" customHeight="1" x14ac:dyDescent="0.25">
      <c r="U14255" s="104"/>
      <c r="AB14255" s="104"/>
      <c r="AC14255" s="104"/>
      <c r="AF14255" s="104"/>
      <c r="AG14255" s="104"/>
      <c r="AK14255" s="104"/>
      <c r="AL14255" s="104"/>
      <c r="AO14255" s="104"/>
      <c r="AP14255" s="104"/>
    </row>
    <row r="14256" spans="21:42" ht="15" customHeight="1" x14ac:dyDescent="0.25">
      <c r="U14256" s="104"/>
      <c r="AB14256" s="104"/>
      <c r="AC14256" s="104"/>
      <c r="AF14256" s="104"/>
      <c r="AG14256" s="104"/>
      <c r="AK14256" s="104"/>
      <c r="AL14256" s="104"/>
      <c r="AO14256" s="104"/>
      <c r="AP14256" s="104"/>
    </row>
    <row r="14257" spans="21:42" ht="15" customHeight="1" x14ac:dyDescent="0.25">
      <c r="U14257" s="104"/>
      <c r="AB14257" s="104"/>
      <c r="AC14257" s="104"/>
      <c r="AF14257" s="104"/>
      <c r="AG14257" s="104"/>
      <c r="AK14257" s="104"/>
      <c r="AL14257" s="104"/>
      <c r="AO14257" s="104"/>
      <c r="AP14257" s="104"/>
    </row>
    <row r="14258" spans="21:42" ht="15" customHeight="1" x14ac:dyDescent="0.25">
      <c r="U14258" s="104"/>
      <c r="AB14258" s="104"/>
      <c r="AC14258" s="104"/>
      <c r="AF14258" s="104"/>
      <c r="AG14258" s="104"/>
      <c r="AK14258" s="104"/>
      <c r="AL14258" s="104"/>
      <c r="AO14258" s="104"/>
      <c r="AP14258" s="104"/>
    </row>
    <row r="14259" spans="21:42" ht="15" customHeight="1" x14ac:dyDescent="0.25">
      <c r="U14259" s="104"/>
      <c r="AB14259" s="104"/>
      <c r="AC14259" s="104"/>
      <c r="AF14259" s="104"/>
      <c r="AG14259" s="104"/>
      <c r="AK14259" s="104"/>
      <c r="AL14259" s="104"/>
      <c r="AO14259" s="104"/>
      <c r="AP14259" s="104"/>
    </row>
    <row r="14260" spans="21:42" ht="15" customHeight="1" x14ac:dyDescent="0.25">
      <c r="U14260" s="104"/>
      <c r="AB14260" s="104"/>
      <c r="AC14260" s="104"/>
      <c r="AF14260" s="104"/>
      <c r="AG14260" s="104"/>
      <c r="AK14260" s="104"/>
      <c r="AL14260" s="104"/>
      <c r="AO14260" s="104"/>
      <c r="AP14260" s="104"/>
    </row>
    <row r="14261" spans="21:42" ht="15" customHeight="1" x14ac:dyDescent="0.25">
      <c r="U14261" s="104"/>
      <c r="AB14261" s="104"/>
      <c r="AC14261" s="104"/>
      <c r="AF14261" s="104"/>
      <c r="AG14261" s="104"/>
      <c r="AK14261" s="104"/>
      <c r="AL14261" s="104"/>
      <c r="AO14261" s="104"/>
      <c r="AP14261" s="104"/>
    </row>
    <row r="14262" spans="21:42" ht="15" customHeight="1" x14ac:dyDescent="0.25">
      <c r="U14262" s="104"/>
      <c r="AB14262" s="104"/>
      <c r="AC14262" s="104"/>
      <c r="AF14262" s="104"/>
      <c r="AG14262" s="104"/>
      <c r="AK14262" s="104"/>
      <c r="AL14262" s="104"/>
      <c r="AO14262" s="104"/>
      <c r="AP14262" s="104"/>
    </row>
    <row r="14263" spans="21:42" ht="15" customHeight="1" x14ac:dyDescent="0.25">
      <c r="U14263" s="104"/>
      <c r="AB14263" s="104"/>
      <c r="AC14263" s="104"/>
      <c r="AF14263" s="104"/>
      <c r="AG14263" s="104"/>
      <c r="AK14263" s="104"/>
      <c r="AL14263" s="104"/>
      <c r="AO14263" s="104"/>
      <c r="AP14263" s="104"/>
    </row>
    <row r="14264" spans="21:42" ht="15" customHeight="1" x14ac:dyDescent="0.25">
      <c r="U14264" s="104"/>
      <c r="AB14264" s="104"/>
      <c r="AC14264" s="104"/>
      <c r="AF14264" s="104"/>
      <c r="AG14264" s="104"/>
      <c r="AK14264" s="104"/>
      <c r="AL14264" s="104"/>
      <c r="AO14264" s="104"/>
      <c r="AP14264" s="104"/>
    </row>
    <row r="14265" spans="21:42" ht="15" customHeight="1" x14ac:dyDescent="0.25">
      <c r="U14265" s="104"/>
      <c r="AB14265" s="104"/>
      <c r="AC14265" s="104"/>
      <c r="AF14265" s="104"/>
      <c r="AG14265" s="104"/>
      <c r="AK14265" s="104"/>
      <c r="AL14265" s="104"/>
      <c r="AO14265" s="104"/>
      <c r="AP14265" s="104"/>
    </row>
    <row r="14266" spans="21:42" ht="15" customHeight="1" x14ac:dyDescent="0.25">
      <c r="U14266" s="104"/>
      <c r="AB14266" s="104"/>
      <c r="AC14266" s="104"/>
      <c r="AF14266" s="104"/>
      <c r="AG14266" s="104"/>
      <c r="AK14266" s="104"/>
      <c r="AL14266" s="104"/>
      <c r="AO14266" s="104"/>
      <c r="AP14266" s="104"/>
    </row>
    <row r="14267" spans="21:42" ht="15" customHeight="1" x14ac:dyDescent="0.25">
      <c r="U14267" s="104"/>
      <c r="AB14267" s="104"/>
      <c r="AC14267" s="104"/>
      <c r="AF14267" s="104"/>
      <c r="AG14267" s="104"/>
      <c r="AK14267" s="104"/>
      <c r="AL14267" s="104"/>
      <c r="AO14267" s="104"/>
      <c r="AP14267" s="104"/>
    </row>
    <row r="14268" spans="21:42" ht="15" customHeight="1" x14ac:dyDescent="0.25">
      <c r="U14268" s="104"/>
      <c r="AB14268" s="104"/>
      <c r="AC14268" s="104"/>
      <c r="AF14268" s="104"/>
      <c r="AG14268" s="104"/>
      <c r="AK14268" s="104"/>
      <c r="AL14268" s="104"/>
      <c r="AO14268" s="104"/>
      <c r="AP14268" s="104"/>
    </row>
    <row r="14269" spans="21:42" ht="15" customHeight="1" x14ac:dyDescent="0.25">
      <c r="U14269" s="104"/>
      <c r="AB14269" s="104"/>
      <c r="AC14269" s="104"/>
      <c r="AF14269" s="104"/>
      <c r="AG14269" s="104"/>
      <c r="AK14269" s="104"/>
      <c r="AL14269" s="104"/>
      <c r="AO14269" s="104"/>
      <c r="AP14269" s="104"/>
    </row>
    <row r="14270" spans="21:42" ht="15" customHeight="1" x14ac:dyDescent="0.25">
      <c r="U14270" s="104"/>
      <c r="AB14270" s="104"/>
      <c r="AC14270" s="104"/>
      <c r="AF14270" s="104"/>
      <c r="AG14270" s="104"/>
      <c r="AK14270" s="104"/>
      <c r="AL14270" s="104"/>
      <c r="AO14270" s="104"/>
      <c r="AP14270" s="104"/>
    </row>
    <row r="14271" spans="21:42" ht="15" customHeight="1" x14ac:dyDescent="0.25">
      <c r="U14271" s="104"/>
      <c r="AB14271" s="104"/>
      <c r="AC14271" s="104"/>
      <c r="AF14271" s="104"/>
      <c r="AG14271" s="104"/>
      <c r="AK14271" s="104"/>
      <c r="AL14271" s="104"/>
      <c r="AO14271" s="104"/>
      <c r="AP14271" s="104"/>
    </row>
    <row r="14272" spans="21:42" ht="15" customHeight="1" x14ac:dyDescent="0.25">
      <c r="U14272" s="104"/>
      <c r="AB14272" s="104"/>
      <c r="AC14272" s="104"/>
      <c r="AF14272" s="104"/>
      <c r="AG14272" s="104"/>
      <c r="AK14272" s="104"/>
      <c r="AL14272" s="104"/>
      <c r="AO14272" s="104"/>
      <c r="AP14272" s="104"/>
    </row>
    <row r="14273" spans="21:42" ht="15" customHeight="1" x14ac:dyDescent="0.25">
      <c r="U14273" s="104"/>
      <c r="AB14273" s="104"/>
      <c r="AC14273" s="104"/>
      <c r="AF14273" s="104"/>
      <c r="AG14273" s="104"/>
      <c r="AK14273" s="104"/>
      <c r="AL14273" s="104"/>
      <c r="AO14273" s="104"/>
      <c r="AP14273" s="104"/>
    </row>
    <row r="14274" spans="21:42" ht="15" customHeight="1" x14ac:dyDescent="0.25">
      <c r="U14274" s="104"/>
      <c r="AB14274" s="104"/>
      <c r="AC14274" s="104"/>
      <c r="AF14274" s="104"/>
      <c r="AG14274" s="104"/>
      <c r="AK14274" s="104"/>
      <c r="AL14274" s="104"/>
      <c r="AO14274" s="104"/>
      <c r="AP14274" s="104"/>
    </row>
    <row r="14275" spans="21:42" ht="15" customHeight="1" x14ac:dyDescent="0.25">
      <c r="U14275" s="104"/>
      <c r="AB14275" s="104"/>
      <c r="AC14275" s="104"/>
      <c r="AF14275" s="104"/>
      <c r="AG14275" s="104"/>
      <c r="AK14275" s="104"/>
      <c r="AL14275" s="104"/>
      <c r="AO14275" s="104"/>
      <c r="AP14275" s="104"/>
    </row>
    <row r="14276" spans="21:42" ht="15" customHeight="1" x14ac:dyDescent="0.25">
      <c r="U14276" s="104"/>
      <c r="AB14276" s="104"/>
      <c r="AC14276" s="104"/>
      <c r="AF14276" s="104"/>
      <c r="AG14276" s="104"/>
      <c r="AK14276" s="104"/>
      <c r="AL14276" s="104"/>
      <c r="AO14276" s="104"/>
      <c r="AP14276" s="104"/>
    </row>
    <row r="14277" spans="21:42" ht="15" customHeight="1" x14ac:dyDescent="0.25">
      <c r="U14277" s="104"/>
      <c r="AB14277" s="104"/>
      <c r="AC14277" s="104"/>
      <c r="AF14277" s="104"/>
      <c r="AG14277" s="104"/>
      <c r="AK14277" s="104"/>
      <c r="AL14277" s="104"/>
      <c r="AO14277" s="104"/>
      <c r="AP14277" s="104"/>
    </row>
    <row r="14278" spans="21:42" ht="15" customHeight="1" x14ac:dyDescent="0.25">
      <c r="U14278" s="104"/>
      <c r="AB14278" s="104"/>
      <c r="AC14278" s="104"/>
      <c r="AF14278" s="104"/>
      <c r="AG14278" s="104"/>
      <c r="AK14278" s="104"/>
      <c r="AL14278" s="104"/>
      <c r="AO14278" s="104"/>
      <c r="AP14278" s="104"/>
    </row>
    <row r="14279" spans="21:42" ht="15" customHeight="1" x14ac:dyDescent="0.25">
      <c r="U14279" s="104"/>
      <c r="AB14279" s="104"/>
      <c r="AC14279" s="104"/>
      <c r="AF14279" s="104"/>
      <c r="AG14279" s="104"/>
      <c r="AK14279" s="104"/>
      <c r="AL14279" s="104"/>
      <c r="AO14279" s="104"/>
      <c r="AP14279" s="104"/>
    </row>
    <row r="14280" spans="21:42" ht="15" customHeight="1" x14ac:dyDescent="0.25">
      <c r="U14280" s="104"/>
      <c r="AB14280" s="104"/>
      <c r="AC14280" s="104"/>
      <c r="AF14280" s="104"/>
      <c r="AG14280" s="104"/>
      <c r="AK14280" s="104"/>
      <c r="AL14280" s="104"/>
      <c r="AO14280" s="104"/>
      <c r="AP14280" s="104"/>
    </row>
    <row r="14281" spans="21:42" ht="15" customHeight="1" x14ac:dyDescent="0.25">
      <c r="U14281" s="104"/>
      <c r="AB14281" s="104"/>
      <c r="AC14281" s="104"/>
      <c r="AF14281" s="104"/>
      <c r="AG14281" s="104"/>
      <c r="AK14281" s="104"/>
      <c r="AL14281" s="104"/>
      <c r="AO14281" s="104"/>
      <c r="AP14281" s="104"/>
    </row>
    <row r="14282" spans="21:42" ht="15" customHeight="1" x14ac:dyDescent="0.25">
      <c r="U14282" s="104"/>
      <c r="AB14282" s="104"/>
      <c r="AC14282" s="104"/>
      <c r="AF14282" s="104"/>
      <c r="AG14282" s="104"/>
      <c r="AK14282" s="104"/>
      <c r="AL14282" s="104"/>
      <c r="AO14282" s="104"/>
      <c r="AP14282" s="104"/>
    </row>
    <row r="14283" spans="21:42" ht="15" customHeight="1" x14ac:dyDescent="0.25">
      <c r="U14283" s="104"/>
      <c r="AB14283" s="104"/>
      <c r="AC14283" s="104"/>
      <c r="AF14283" s="104"/>
      <c r="AG14283" s="104"/>
      <c r="AK14283" s="104"/>
      <c r="AL14283" s="104"/>
      <c r="AO14283" s="104"/>
      <c r="AP14283" s="104"/>
    </row>
    <row r="14284" spans="21:42" ht="15" customHeight="1" x14ac:dyDescent="0.25">
      <c r="U14284" s="104"/>
      <c r="AB14284" s="104"/>
      <c r="AC14284" s="104"/>
      <c r="AF14284" s="104"/>
      <c r="AG14284" s="104"/>
      <c r="AK14284" s="104"/>
      <c r="AL14284" s="104"/>
      <c r="AO14284" s="104"/>
      <c r="AP14284" s="104"/>
    </row>
    <row r="14285" spans="21:42" ht="15" customHeight="1" x14ac:dyDescent="0.25">
      <c r="U14285" s="104"/>
      <c r="AB14285" s="104"/>
      <c r="AC14285" s="104"/>
      <c r="AF14285" s="104"/>
      <c r="AG14285" s="104"/>
      <c r="AK14285" s="104"/>
      <c r="AL14285" s="104"/>
      <c r="AO14285" s="104"/>
      <c r="AP14285" s="104"/>
    </row>
    <row r="14286" spans="21:42" ht="15" customHeight="1" x14ac:dyDescent="0.25">
      <c r="U14286" s="104"/>
      <c r="AB14286" s="104"/>
      <c r="AC14286" s="104"/>
      <c r="AF14286" s="104"/>
      <c r="AG14286" s="104"/>
      <c r="AK14286" s="104"/>
      <c r="AL14286" s="104"/>
      <c r="AO14286" s="104"/>
      <c r="AP14286" s="104"/>
    </row>
    <row r="14287" spans="21:42" ht="15" customHeight="1" x14ac:dyDescent="0.25">
      <c r="U14287" s="104"/>
      <c r="AB14287" s="104"/>
      <c r="AC14287" s="104"/>
      <c r="AF14287" s="104"/>
      <c r="AG14287" s="104"/>
      <c r="AK14287" s="104"/>
      <c r="AL14287" s="104"/>
      <c r="AO14287" s="104"/>
      <c r="AP14287" s="104"/>
    </row>
    <row r="14288" spans="21:42" ht="15" customHeight="1" x14ac:dyDescent="0.25">
      <c r="U14288" s="104"/>
      <c r="AB14288" s="104"/>
      <c r="AC14288" s="104"/>
      <c r="AF14288" s="104"/>
      <c r="AG14288" s="104"/>
      <c r="AK14288" s="104"/>
      <c r="AL14288" s="104"/>
      <c r="AO14288" s="104"/>
      <c r="AP14288" s="104"/>
    </row>
    <row r="14289" spans="21:42" ht="15" customHeight="1" x14ac:dyDescent="0.25">
      <c r="U14289" s="104"/>
      <c r="AB14289" s="104"/>
      <c r="AC14289" s="104"/>
      <c r="AF14289" s="104"/>
      <c r="AG14289" s="104"/>
      <c r="AK14289" s="104"/>
      <c r="AL14289" s="104"/>
      <c r="AO14289" s="104"/>
      <c r="AP14289" s="104"/>
    </row>
    <row r="14290" spans="21:42" ht="15" customHeight="1" x14ac:dyDescent="0.25">
      <c r="U14290" s="104"/>
      <c r="AB14290" s="104"/>
      <c r="AC14290" s="104"/>
      <c r="AF14290" s="104"/>
      <c r="AG14290" s="104"/>
      <c r="AK14290" s="104"/>
      <c r="AL14290" s="104"/>
      <c r="AO14290" s="104"/>
      <c r="AP14290" s="104"/>
    </row>
    <row r="14291" spans="21:42" ht="15" customHeight="1" x14ac:dyDescent="0.25">
      <c r="U14291" s="104"/>
      <c r="AB14291" s="104"/>
      <c r="AC14291" s="104"/>
      <c r="AF14291" s="104"/>
      <c r="AG14291" s="104"/>
      <c r="AK14291" s="104"/>
      <c r="AL14291" s="104"/>
      <c r="AO14291" s="104"/>
      <c r="AP14291" s="104"/>
    </row>
    <row r="14292" spans="21:42" ht="15" customHeight="1" x14ac:dyDescent="0.25">
      <c r="U14292" s="104"/>
      <c r="AB14292" s="104"/>
      <c r="AC14292" s="104"/>
      <c r="AF14292" s="104"/>
      <c r="AG14292" s="104"/>
      <c r="AK14292" s="104"/>
      <c r="AL14292" s="104"/>
      <c r="AO14292" s="104"/>
      <c r="AP14292" s="104"/>
    </row>
    <row r="14293" spans="21:42" ht="15" customHeight="1" x14ac:dyDescent="0.25">
      <c r="U14293" s="104"/>
      <c r="AB14293" s="104"/>
      <c r="AC14293" s="104"/>
      <c r="AF14293" s="104"/>
      <c r="AG14293" s="104"/>
      <c r="AK14293" s="104"/>
      <c r="AL14293" s="104"/>
      <c r="AO14293" s="104"/>
      <c r="AP14293" s="104"/>
    </row>
    <row r="14294" spans="21:42" ht="15" customHeight="1" x14ac:dyDescent="0.25">
      <c r="U14294" s="104"/>
      <c r="AB14294" s="104"/>
      <c r="AC14294" s="104"/>
      <c r="AF14294" s="104"/>
      <c r="AG14294" s="104"/>
      <c r="AK14294" s="104"/>
      <c r="AL14294" s="104"/>
      <c r="AO14294" s="104"/>
      <c r="AP14294" s="104"/>
    </row>
    <row r="14295" spans="21:42" ht="15" customHeight="1" x14ac:dyDescent="0.25">
      <c r="U14295" s="104"/>
      <c r="AB14295" s="104"/>
      <c r="AC14295" s="104"/>
      <c r="AF14295" s="104"/>
      <c r="AG14295" s="104"/>
      <c r="AK14295" s="104"/>
      <c r="AL14295" s="104"/>
      <c r="AO14295" s="104"/>
      <c r="AP14295" s="104"/>
    </row>
    <row r="14296" spans="21:42" ht="15" customHeight="1" x14ac:dyDescent="0.25">
      <c r="U14296" s="104"/>
      <c r="AB14296" s="104"/>
      <c r="AC14296" s="104"/>
      <c r="AF14296" s="104"/>
      <c r="AG14296" s="104"/>
      <c r="AK14296" s="104"/>
      <c r="AL14296" s="104"/>
      <c r="AO14296" s="104"/>
      <c r="AP14296" s="104"/>
    </row>
    <row r="14297" spans="21:42" ht="15" customHeight="1" x14ac:dyDescent="0.25">
      <c r="U14297" s="104"/>
      <c r="AB14297" s="104"/>
      <c r="AC14297" s="104"/>
      <c r="AF14297" s="104"/>
      <c r="AG14297" s="104"/>
      <c r="AK14297" s="104"/>
      <c r="AL14297" s="104"/>
      <c r="AO14297" s="104"/>
      <c r="AP14297" s="104"/>
    </row>
    <row r="14298" spans="21:42" ht="15" customHeight="1" x14ac:dyDescent="0.25">
      <c r="U14298" s="104"/>
      <c r="AB14298" s="104"/>
      <c r="AC14298" s="104"/>
      <c r="AF14298" s="104"/>
      <c r="AG14298" s="104"/>
      <c r="AK14298" s="104"/>
      <c r="AL14298" s="104"/>
      <c r="AO14298" s="104"/>
      <c r="AP14298" s="104"/>
    </row>
    <row r="14299" spans="21:42" ht="15" customHeight="1" x14ac:dyDescent="0.25">
      <c r="U14299" s="104"/>
      <c r="AB14299" s="104"/>
      <c r="AC14299" s="104"/>
      <c r="AF14299" s="104"/>
      <c r="AG14299" s="104"/>
      <c r="AK14299" s="104"/>
      <c r="AL14299" s="104"/>
      <c r="AO14299" s="104"/>
      <c r="AP14299" s="104"/>
    </row>
    <row r="14300" spans="21:42" ht="15" customHeight="1" x14ac:dyDescent="0.25">
      <c r="U14300" s="104"/>
      <c r="AB14300" s="104"/>
      <c r="AC14300" s="104"/>
      <c r="AF14300" s="104"/>
      <c r="AG14300" s="104"/>
      <c r="AK14300" s="104"/>
      <c r="AL14300" s="104"/>
      <c r="AO14300" s="104"/>
      <c r="AP14300" s="104"/>
    </row>
    <row r="14301" spans="21:42" ht="15" customHeight="1" x14ac:dyDescent="0.25">
      <c r="U14301" s="104"/>
      <c r="AB14301" s="104"/>
      <c r="AC14301" s="104"/>
      <c r="AF14301" s="104"/>
      <c r="AG14301" s="104"/>
      <c r="AK14301" s="104"/>
      <c r="AL14301" s="104"/>
      <c r="AO14301" s="104"/>
      <c r="AP14301" s="104"/>
    </row>
    <row r="14302" spans="21:42" ht="15" customHeight="1" x14ac:dyDescent="0.25">
      <c r="U14302" s="104"/>
      <c r="AB14302" s="104"/>
      <c r="AC14302" s="104"/>
      <c r="AF14302" s="104"/>
      <c r="AG14302" s="104"/>
      <c r="AK14302" s="104"/>
      <c r="AL14302" s="104"/>
      <c r="AO14302" s="104"/>
      <c r="AP14302" s="104"/>
    </row>
    <row r="14303" spans="21:42" ht="15" customHeight="1" x14ac:dyDescent="0.25">
      <c r="U14303" s="104"/>
      <c r="AB14303" s="104"/>
      <c r="AC14303" s="104"/>
      <c r="AF14303" s="104"/>
      <c r="AG14303" s="104"/>
      <c r="AK14303" s="104"/>
      <c r="AL14303" s="104"/>
      <c r="AO14303" s="104"/>
      <c r="AP14303" s="104"/>
    </row>
    <row r="14304" spans="21:42" ht="15" customHeight="1" x14ac:dyDescent="0.25">
      <c r="U14304" s="104"/>
      <c r="AB14304" s="104"/>
      <c r="AC14304" s="104"/>
      <c r="AF14304" s="104"/>
      <c r="AG14304" s="104"/>
      <c r="AK14304" s="104"/>
      <c r="AL14304" s="104"/>
      <c r="AO14304" s="104"/>
      <c r="AP14304" s="104"/>
    </row>
    <row r="14305" spans="21:42" ht="15" customHeight="1" x14ac:dyDescent="0.25">
      <c r="U14305" s="104"/>
      <c r="AB14305" s="104"/>
      <c r="AC14305" s="104"/>
      <c r="AF14305" s="104"/>
      <c r="AG14305" s="104"/>
      <c r="AK14305" s="104"/>
      <c r="AL14305" s="104"/>
      <c r="AO14305" s="104"/>
      <c r="AP14305" s="104"/>
    </row>
    <row r="14306" spans="21:42" ht="15" customHeight="1" x14ac:dyDescent="0.25">
      <c r="U14306" s="104"/>
      <c r="AB14306" s="104"/>
      <c r="AC14306" s="104"/>
      <c r="AF14306" s="104"/>
      <c r="AG14306" s="104"/>
      <c r="AK14306" s="104"/>
      <c r="AL14306" s="104"/>
      <c r="AO14306" s="104"/>
      <c r="AP14306" s="104"/>
    </row>
    <row r="14307" spans="21:42" ht="15" customHeight="1" x14ac:dyDescent="0.25">
      <c r="U14307" s="104"/>
      <c r="AB14307" s="104"/>
      <c r="AC14307" s="104"/>
      <c r="AF14307" s="104"/>
      <c r="AG14307" s="104"/>
      <c r="AK14307" s="104"/>
      <c r="AL14307" s="104"/>
      <c r="AO14307" s="104"/>
      <c r="AP14307" s="104"/>
    </row>
    <row r="14308" spans="21:42" ht="15" customHeight="1" x14ac:dyDescent="0.25">
      <c r="U14308" s="104"/>
      <c r="AB14308" s="104"/>
      <c r="AC14308" s="104"/>
      <c r="AF14308" s="104"/>
      <c r="AG14308" s="104"/>
      <c r="AK14308" s="104"/>
      <c r="AL14308" s="104"/>
      <c r="AO14308" s="104"/>
      <c r="AP14308" s="104"/>
    </row>
    <row r="14309" spans="21:42" ht="15" customHeight="1" x14ac:dyDescent="0.25">
      <c r="U14309" s="104"/>
      <c r="AB14309" s="104"/>
      <c r="AC14309" s="104"/>
      <c r="AF14309" s="104"/>
      <c r="AG14309" s="104"/>
      <c r="AK14309" s="104"/>
      <c r="AL14309" s="104"/>
      <c r="AO14309" s="104"/>
      <c r="AP14309" s="104"/>
    </row>
    <row r="14310" spans="21:42" ht="15" customHeight="1" x14ac:dyDescent="0.25">
      <c r="U14310" s="104"/>
      <c r="AB14310" s="104"/>
      <c r="AC14310" s="104"/>
      <c r="AF14310" s="104"/>
      <c r="AG14310" s="104"/>
      <c r="AK14310" s="104"/>
      <c r="AL14310" s="104"/>
      <c r="AO14310" s="104"/>
      <c r="AP14310" s="104"/>
    </row>
    <row r="14311" spans="21:42" ht="15" customHeight="1" x14ac:dyDescent="0.25">
      <c r="U14311" s="104"/>
      <c r="AB14311" s="104"/>
      <c r="AC14311" s="104"/>
      <c r="AF14311" s="104"/>
      <c r="AG14311" s="104"/>
      <c r="AK14311" s="104"/>
      <c r="AL14311" s="104"/>
      <c r="AO14311" s="104"/>
      <c r="AP14311" s="104"/>
    </row>
    <row r="14312" spans="21:42" ht="15" customHeight="1" x14ac:dyDescent="0.25">
      <c r="U14312" s="104"/>
      <c r="AB14312" s="104"/>
      <c r="AC14312" s="104"/>
      <c r="AF14312" s="104"/>
      <c r="AG14312" s="104"/>
      <c r="AK14312" s="104"/>
      <c r="AL14312" s="104"/>
      <c r="AO14312" s="104"/>
      <c r="AP14312" s="104"/>
    </row>
    <row r="14313" spans="21:42" ht="15" customHeight="1" x14ac:dyDescent="0.25">
      <c r="U14313" s="104"/>
      <c r="AB14313" s="104"/>
      <c r="AC14313" s="104"/>
      <c r="AF14313" s="104"/>
      <c r="AG14313" s="104"/>
      <c r="AK14313" s="104"/>
      <c r="AL14313" s="104"/>
      <c r="AO14313" s="104"/>
      <c r="AP14313" s="104"/>
    </row>
    <row r="14314" spans="21:42" ht="15" customHeight="1" x14ac:dyDescent="0.25">
      <c r="U14314" s="104"/>
      <c r="AB14314" s="104"/>
      <c r="AC14314" s="104"/>
      <c r="AF14314" s="104"/>
      <c r="AG14314" s="104"/>
      <c r="AK14314" s="104"/>
      <c r="AL14314" s="104"/>
      <c r="AO14314" s="104"/>
      <c r="AP14314" s="104"/>
    </row>
    <row r="14315" spans="21:42" ht="15" customHeight="1" x14ac:dyDescent="0.25">
      <c r="U14315" s="104"/>
      <c r="AB14315" s="104"/>
      <c r="AC14315" s="104"/>
      <c r="AF14315" s="104"/>
      <c r="AG14315" s="104"/>
      <c r="AK14315" s="104"/>
      <c r="AL14315" s="104"/>
      <c r="AO14315" s="104"/>
      <c r="AP14315" s="104"/>
    </row>
    <row r="14316" spans="21:42" ht="15" customHeight="1" x14ac:dyDescent="0.25">
      <c r="U14316" s="104"/>
      <c r="AB14316" s="104"/>
      <c r="AC14316" s="104"/>
      <c r="AF14316" s="104"/>
      <c r="AG14316" s="104"/>
      <c r="AK14316" s="104"/>
      <c r="AL14316" s="104"/>
      <c r="AO14316" s="104"/>
      <c r="AP14316" s="104"/>
    </row>
    <row r="14317" spans="21:42" ht="15" customHeight="1" x14ac:dyDescent="0.25">
      <c r="U14317" s="104"/>
      <c r="AB14317" s="104"/>
      <c r="AC14317" s="104"/>
      <c r="AF14317" s="104"/>
      <c r="AG14317" s="104"/>
      <c r="AK14317" s="104"/>
      <c r="AL14317" s="104"/>
      <c r="AO14317" s="104"/>
      <c r="AP14317" s="104"/>
    </row>
    <row r="14318" spans="21:42" ht="15" customHeight="1" x14ac:dyDescent="0.25">
      <c r="U14318" s="104"/>
      <c r="AB14318" s="104"/>
      <c r="AC14318" s="104"/>
      <c r="AF14318" s="104"/>
      <c r="AG14318" s="104"/>
      <c r="AK14318" s="104"/>
      <c r="AL14318" s="104"/>
      <c r="AO14318" s="104"/>
      <c r="AP14318" s="104"/>
    </row>
    <row r="14319" spans="21:42" ht="15" customHeight="1" x14ac:dyDescent="0.25">
      <c r="U14319" s="104"/>
      <c r="AB14319" s="104"/>
      <c r="AC14319" s="104"/>
      <c r="AF14319" s="104"/>
      <c r="AG14319" s="104"/>
      <c r="AK14319" s="104"/>
      <c r="AL14319" s="104"/>
      <c r="AO14319" s="104"/>
      <c r="AP14319" s="104"/>
    </row>
    <row r="14320" spans="21:42" ht="15" customHeight="1" x14ac:dyDescent="0.25">
      <c r="U14320" s="104"/>
      <c r="AB14320" s="104"/>
      <c r="AC14320" s="104"/>
      <c r="AF14320" s="104"/>
      <c r="AG14320" s="104"/>
      <c r="AK14320" s="104"/>
      <c r="AL14320" s="104"/>
      <c r="AO14320" s="104"/>
      <c r="AP14320" s="104"/>
    </row>
    <row r="14321" spans="21:42" ht="15" customHeight="1" x14ac:dyDescent="0.25">
      <c r="U14321" s="104"/>
      <c r="AB14321" s="104"/>
      <c r="AC14321" s="104"/>
      <c r="AF14321" s="104"/>
      <c r="AG14321" s="104"/>
      <c r="AK14321" s="104"/>
      <c r="AL14321" s="104"/>
      <c r="AO14321" s="104"/>
      <c r="AP14321" s="104"/>
    </row>
    <row r="14322" spans="21:42" ht="15" customHeight="1" x14ac:dyDescent="0.25">
      <c r="U14322" s="104"/>
      <c r="AB14322" s="104"/>
      <c r="AC14322" s="104"/>
      <c r="AF14322" s="104"/>
      <c r="AG14322" s="104"/>
      <c r="AK14322" s="104"/>
      <c r="AL14322" s="104"/>
      <c r="AO14322" s="104"/>
      <c r="AP14322" s="104"/>
    </row>
    <row r="14323" spans="21:42" ht="15" customHeight="1" x14ac:dyDescent="0.25">
      <c r="U14323" s="104"/>
      <c r="AB14323" s="104"/>
      <c r="AC14323" s="104"/>
      <c r="AF14323" s="104"/>
      <c r="AG14323" s="104"/>
      <c r="AK14323" s="104"/>
      <c r="AL14323" s="104"/>
      <c r="AO14323" s="104"/>
      <c r="AP14323" s="104"/>
    </row>
    <row r="14324" spans="21:42" ht="15" customHeight="1" x14ac:dyDescent="0.25">
      <c r="U14324" s="104"/>
      <c r="AB14324" s="104"/>
      <c r="AC14324" s="104"/>
      <c r="AF14324" s="104"/>
      <c r="AG14324" s="104"/>
      <c r="AK14324" s="104"/>
      <c r="AL14324" s="104"/>
      <c r="AO14324" s="104"/>
      <c r="AP14324" s="104"/>
    </row>
    <row r="14325" spans="21:42" ht="15" customHeight="1" x14ac:dyDescent="0.25">
      <c r="U14325" s="104"/>
      <c r="AB14325" s="104"/>
      <c r="AC14325" s="104"/>
      <c r="AF14325" s="104"/>
      <c r="AG14325" s="104"/>
      <c r="AK14325" s="104"/>
      <c r="AL14325" s="104"/>
      <c r="AO14325" s="104"/>
      <c r="AP14325" s="104"/>
    </row>
    <row r="14326" spans="21:42" ht="15" customHeight="1" x14ac:dyDescent="0.25">
      <c r="U14326" s="104"/>
      <c r="AB14326" s="104"/>
      <c r="AC14326" s="104"/>
      <c r="AF14326" s="104"/>
      <c r="AG14326" s="104"/>
      <c r="AK14326" s="104"/>
      <c r="AL14326" s="104"/>
      <c r="AO14326" s="104"/>
      <c r="AP14326" s="104"/>
    </row>
    <row r="14327" spans="21:42" ht="15" customHeight="1" x14ac:dyDescent="0.25">
      <c r="U14327" s="104"/>
      <c r="AB14327" s="104"/>
      <c r="AC14327" s="104"/>
      <c r="AF14327" s="104"/>
      <c r="AG14327" s="104"/>
      <c r="AK14327" s="104"/>
      <c r="AL14327" s="104"/>
      <c r="AO14327" s="104"/>
      <c r="AP14327" s="104"/>
    </row>
    <row r="14328" spans="21:42" ht="15" customHeight="1" x14ac:dyDescent="0.25">
      <c r="U14328" s="104"/>
      <c r="AB14328" s="104"/>
      <c r="AC14328" s="104"/>
      <c r="AF14328" s="104"/>
      <c r="AG14328" s="104"/>
      <c r="AK14328" s="104"/>
      <c r="AL14328" s="104"/>
      <c r="AO14328" s="104"/>
      <c r="AP14328" s="104"/>
    </row>
    <row r="14329" spans="21:42" ht="15" customHeight="1" x14ac:dyDescent="0.25">
      <c r="U14329" s="104"/>
      <c r="AB14329" s="104"/>
      <c r="AC14329" s="104"/>
      <c r="AF14329" s="104"/>
      <c r="AG14329" s="104"/>
      <c r="AK14329" s="104"/>
      <c r="AL14329" s="104"/>
      <c r="AO14329" s="104"/>
      <c r="AP14329" s="104"/>
    </row>
    <row r="14330" spans="21:42" ht="15" customHeight="1" x14ac:dyDescent="0.25">
      <c r="U14330" s="104"/>
      <c r="AB14330" s="104"/>
      <c r="AC14330" s="104"/>
      <c r="AF14330" s="104"/>
      <c r="AG14330" s="104"/>
      <c r="AK14330" s="104"/>
      <c r="AL14330" s="104"/>
      <c r="AO14330" s="104"/>
      <c r="AP14330" s="104"/>
    </row>
    <row r="14331" spans="21:42" ht="15" customHeight="1" x14ac:dyDescent="0.25">
      <c r="U14331" s="104"/>
      <c r="AB14331" s="104"/>
      <c r="AC14331" s="104"/>
      <c r="AF14331" s="104"/>
      <c r="AG14331" s="104"/>
      <c r="AK14331" s="104"/>
      <c r="AL14331" s="104"/>
      <c r="AO14331" s="104"/>
      <c r="AP14331" s="104"/>
    </row>
    <row r="14332" spans="21:42" ht="15" customHeight="1" x14ac:dyDescent="0.25">
      <c r="U14332" s="104"/>
      <c r="AB14332" s="104"/>
      <c r="AC14332" s="104"/>
      <c r="AF14332" s="104"/>
      <c r="AG14332" s="104"/>
      <c r="AK14332" s="104"/>
      <c r="AL14332" s="104"/>
      <c r="AO14332" s="104"/>
      <c r="AP14332" s="104"/>
    </row>
    <row r="14333" spans="21:42" ht="15" customHeight="1" x14ac:dyDescent="0.25">
      <c r="U14333" s="104"/>
      <c r="AB14333" s="104"/>
      <c r="AC14333" s="104"/>
      <c r="AF14333" s="104"/>
      <c r="AG14333" s="104"/>
      <c r="AK14333" s="104"/>
      <c r="AL14333" s="104"/>
      <c r="AO14333" s="104"/>
      <c r="AP14333" s="104"/>
    </row>
    <row r="14334" spans="21:42" ht="15" customHeight="1" x14ac:dyDescent="0.25">
      <c r="U14334" s="104"/>
      <c r="AB14334" s="104"/>
      <c r="AC14334" s="104"/>
      <c r="AF14334" s="104"/>
      <c r="AG14334" s="104"/>
      <c r="AK14334" s="104"/>
      <c r="AL14334" s="104"/>
      <c r="AO14334" s="104"/>
      <c r="AP14334" s="104"/>
    </row>
    <row r="14335" spans="21:42" ht="15" customHeight="1" x14ac:dyDescent="0.25">
      <c r="U14335" s="104"/>
      <c r="AB14335" s="104"/>
      <c r="AC14335" s="104"/>
      <c r="AF14335" s="104"/>
      <c r="AG14335" s="104"/>
      <c r="AK14335" s="104"/>
      <c r="AL14335" s="104"/>
      <c r="AO14335" s="104"/>
      <c r="AP14335" s="104"/>
    </row>
    <row r="14336" spans="21:42" ht="15" customHeight="1" x14ac:dyDescent="0.25">
      <c r="U14336" s="104"/>
      <c r="AB14336" s="104"/>
      <c r="AC14336" s="104"/>
      <c r="AF14336" s="104"/>
      <c r="AG14336" s="104"/>
      <c r="AK14336" s="104"/>
      <c r="AL14336" s="104"/>
      <c r="AO14336" s="104"/>
      <c r="AP14336" s="104"/>
    </row>
    <row r="14337" spans="21:42" ht="15" customHeight="1" x14ac:dyDescent="0.25">
      <c r="U14337" s="104"/>
      <c r="AB14337" s="104"/>
      <c r="AC14337" s="104"/>
      <c r="AF14337" s="104"/>
      <c r="AG14337" s="104"/>
      <c r="AK14337" s="104"/>
      <c r="AL14337" s="104"/>
      <c r="AO14337" s="104"/>
      <c r="AP14337" s="104"/>
    </row>
    <row r="14338" spans="21:42" ht="15" customHeight="1" x14ac:dyDescent="0.25">
      <c r="U14338" s="104"/>
      <c r="AB14338" s="104"/>
      <c r="AC14338" s="104"/>
      <c r="AF14338" s="104"/>
      <c r="AG14338" s="104"/>
      <c r="AK14338" s="104"/>
      <c r="AL14338" s="104"/>
      <c r="AO14338" s="104"/>
      <c r="AP14338" s="104"/>
    </row>
    <row r="14339" spans="21:42" ht="15" customHeight="1" x14ac:dyDescent="0.25">
      <c r="U14339" s="104"/>
      <c r="AB14339" s="104"/>
      <c r="AC14339" s="104"/>
      <c r="AF14339" s="104"/>
      <c r="AG14339" s="104"/>
      <c r="AK14339" s="104"/>
      <c r="AL14339" s="104"/>
      <c r="AO14339" s="104"/>
      <c r="AP14339" s="104"/>
    </row>
    <row r="14340" spans="21:42" ht="15" customHeight="1" x14ac:dyDescent="0.25">
      <c r="U14340" s="104"/>
      <c r="AB14340" s="104"/>
      <c r="AC14340" s="104"/>
      <c r="AF14340" s="104"/>
      <c r="AG14340" s="104"/>
      <c r="AK14340" s="104"/>
      <c r="AL14340" s="104"/>
      <c r="AO14340" s="104"/>
      <c r="AP14340" s="104"/>
    </row>
    <row r="14341" spans="21:42" ht="15" customHeight="1" x14ac:dyDescent="0.25">
      <c r="U14341" s="104"/>
      <c r="AB14341" s="104"/>
      <c r="AC14341" s="104"/>
      <c r="AF14341" s="104"/>
      <c r="AG14341" s="104"/>
      <c r="AK14341" s="104"/>
      <c r="AL14341" s="104"/>
      <c r="AO14341" s="104"/>
      <c r="AP14341" s="104"/>
    </row>
    <row r="14342" spans="21:42" ht="15" customHeight="1" x14ac:dyDescent="0.25">
      <c r="U14342" s="104"/>
      <c r="AB14342" s="104"/>
      <c r="AC14342" s="104"/>
      <c r="AF14342" s="104"/>
      <c r="AG14342" s="104"/>
      <c r="AK14342" s="104"/>
      <c r="AL14342" s="104"/>
      <c r="AO14342" s="104"/>
      <c r="AP14342" s="104"/>
    </row>
    <row r="14343" spans="21:42" ht="15" customHeight="1" x14ac:dyDescent="0.25">
      <c r="U14343" s="104"/>
      <c r="AB14343" s="104"/>
      <c r="AC14343" s="104"/>
      <c r="AF14343" s="104"/>
      <c r="AG14343" s="104"/>
      <c r="AK14343" s="104"/>
      <c r="AL14343" s="104"/>
      <c r="AO14343" s="104"/>
      <c r="AP14343" s="104"/>
    </row>
    <row r="14344" spans="21:42" ht="15" customHeight="1" x14ac:dyDescent="0.25">
      <c r="U14344" s="104"/>
      <c r="AB14344" s="104"/>
      <c r="AC14344" s="104"/>
      <c r="AF14344" s="104"/>
      <c r="AG14344" s="104"/>
      <c r="AK14344" s="104"/>
      <c r="AL14344" s="104"/>
      <c r="AO14344" s="104"/>
      <c r="AP14344" s="104"/>
    </row>
    <row r="14345" spans="21:42" ht="15" customHeight="1" x14ac:dyDescent="0.25">
      <c r="U14345" s="104"/>
      <c r="AB14345" s="104"/>
      <c r="AC14345" s="104"/>
      <c r="AF14345" s="104"/>
      <c r="AG14345" s="104"/>
      <c r="AK14345" s="104"/>
      <c r="AL14345" s="104"/>
      <c r="AO14345" s="104"/>
      <c r="AP14345" s="104"/>
    </row>
    <row r="14346" spans="21:42" ht="15" customHeight="1" x14ac:dyDescent="0.25">
      <c r="U14346" s="104"/>
      <c r="AB14346" s="104"/>
      <c r="AC14346" s="104"/>
      <c r="AF14346" s="104"/>
      <c r="AG14346" s="104"/>
      <c r="AK14346" s="104"/>
      <c r="AL14346" s="104"/>
      <c r="AO14346" s="104"/>
      <c r="AP14346" s="104"/>
    </row>
    <row r="14347" spans="21:42" ht="15" customHeight="1" x14ac:dyDescent="0.25">
      <c r="U14347" s="104"/>
      <c r="AB14347" s="104"/>
      <c r="AC14347" s="104"/>
      <c r="AF14347" s="104"/>
      <c r="AG14347" s="104"/>
      <c r="AK14347" s="104"/>
      <c r="AL14347" s="104"/>
      <c r="AO14347" s="104"/>
      <c r="AP14347" s="104"/>
    </row>
    <row r="14348" spans="21:42" ht="15" customHeight="1" x14ac:dyDescent="0.25">
      <c r="U14348" s="104"/>
      <c r="AB14348" s="104"/>
      <c r="AC14348" s="104"/>
      <c r="AF14348" s="104"/>
      <c r="AG14348" s="104"/>
      <c r="AK14348" s="104"/>
      <c r="AL14348" s="104"/>
      <c r="AO14348" s="104"/>
      <c r="AP14348" s="104"/>
    </row>
    <row r="14349" spans="21:42" ht="15" customHeight="1" x14ac:dyDescent="0.25">
      <c r="U14349" s="104"/>
      <c r="AB14349" s="104"/>
      <c r="AC14349" s="104"/>
      <c r="AF14349" s="104"/>
      <c r="AG14349" s="104"/>
      <c r="AK14349" s="104"/>
      <c r="AL14349" s="104"/>
      <c r="AO14349" s="104"/>
      <c r="AP14349" s="104"/>
    </row>
    <row r="14350" spans="21:42" ht="15" customHeight="1" x14ac:dyDescent="0.25">
      <c r="U14350" s="104"/>
      <c r="AB14350" s="104"/>
      <c r="AC14350" s="104"/>
      <c r="AF14350" s="104"/>
      <c r="AG14350" s="104"/>
      <c r="AK14350" s="104"/>
      <c r="AL14350" s="104"/>
      <c r="AO14350" s="104"/>
      <c r="AP14350" s="104"/>
    </row>
    <row r="14351" spans="21:42" ht="15" customHeight="1" x14ac:dyDescent="0.25">
      <c r="U14351" s="104"/>
      <c r="AB14351" s="104"/>
      <c r="AC14351" s="104"/>
      <c r="AF14351" s="104"/>
      <c r="AG14351" s="104"/>
      <c r="AK14351" s="104"/>
      <c r="AL14351" s="104"/>
      <c r="AO14351" s="104"/>
      <c r="AP14351" s="104"/>
    </row>
    <row r="14352" spans="21:42" ht="15" customHeight="1" x14ac:dyDescent="0.25">
      <c r="U14352" s="104"/>
      <c r="AB14352" s="104"/>
      <c r="AC14352" s="104"/>
      <c r="AF14352" s="104"/>
      <c r="AG14352" s="104"/>
      <c r="AK14352" s="104"/>
      <c r="AL14352" s="104"/>
      <c r="AO14352" s="104"/>
      <c r="AP14352" s="104"/>
    </row>
    <row r="14353" spans="21:42" ht="15" customHeight="1" x14ac:dyDescent="0.25">
      <c r="U14353" s="104"/>
      <c r="AB14353" s="104"/>
      <c r="AC14353" s="104"/>
      <c r="AF14353" s="104"/>
      <c r="AG14353" s="104"/>
      <c r="AK14353" s="104"/>
      <c r="AL14353" s="104"/>
      <c r="AO14353" s="104"/>
      <c r="AP14353" s="104"/>
    </row>
    <row r="14354" spans="21:42" ht="15" customHeight="1" x14ac:dyDescent="0.25">
      <c r="U14354" s="104"/>
      <c r="AB14354" s="104"/>
      <c r="AC14354" s="104"/>
      <c r="AF14354" s="104"/>
      <c r="AG14354" s="104"/>
      <c r="AK14354" s="104"/>
      <c r="AL14354" s="104"/>
      <c r="AO14354" s="104"/>
      <c r="AP14354" s="104"/>
    </row>
    <row r="14355" spans="21:42" ht="15" customHeight="1" x14ac:dyDescent="0.25">
      <c r="U14355" s="104"/>
      <c r="AB14355" s="104"/>
      <c r="AC14355" s="104"/>
      <c r="AF14355" s="104"/>
      <c r="AG14355" s="104"/>
      <c r="AK14355" s="104"/>
      <c r="AL14355" s="104"/>
      <c r="AO14355" s="104"/>
      <c r="AP14355" s="104"/>
    </row>
    <row r="14356" spans="21:42" ht="15" customHeight="1" x14ac:dyDescent="0.25">
      <c r="U14356" s="104"/>
      <c r="AB14356" s="104"/>
      <c r="AC14356" s="104"/>
      <c r="AF14356" s="104"/>
      <c r="AG14356" s="104"/>
      <c r="AK14356" s="104"/>
      <c r="AL14356" s="104"/>
      <c r="AO14356" s="104"/>
      <c r="AP14356" s="104"/>
    </row>
    <row r="14357" spans="21:42" ht="15" customHeight="1" x14ac:dyDescent="0.25">
      <c r="U14357" s="104"/>
      <c r="AB14357" s="104"/>
      <c r="AC14357" s="104"/>
      <c r="AF14357" s="104"/>
      <c r="AG14357" s="104"/>
      <c r="AK14357" s="104"/>
      <c r="AL14357" s="104"/>
      <c r="AO14357" s="104"/>
      <c r="AP14357" s="104"/>
    </row>
    <row r="14358" spans="21:42" ht="15" customHeight="1" x14ac:dyDescent="0.25">
      <c r="U14358" s="104"/>
      <c r="AB14358" s="104"/>
      <c r="AC14358" s="104"/>
      <c r="AF14358" s="104"/>
      <c r="AG14358" s="104"/>
      <c r="AK14358" s="104"/>
      <c r="AL14358" s="104"/>
      <c r="AO14358" s="104"/>
      <c r="AP14358" s="104"/>
    </row>
    <row r="14359" spans="21:42" ht="15" customHeight="1" x14ac:dyDescent="0.25">
      <c r="U14359" s="104"/>
      <c r="AB14359" s="104"/>
      <c r="AC14359" s="104"/>
      <c r="AF14359" s="104"/>
      <c r="AG14359" s="104"/>
      <c r="AK14359" s="104"/>
      <c r="AL14359" s="104"/>
      <c r="AO14359" s="104"/>
      <c r="AP14359" s="104"/>
    </row>
    <row r="14360" spans="21:42" ht="15" customHeight="1" x14ac:dyDescent="0.25">
      <c r="U14360" s="104"/>
      <c r="AB14360" s="104"/>
      <c r="AC14360" s="104"/>
      <c r="AF14360" s="104"/>
      <c r="AG14360" s="104"/>
      <c r="AK14360" s="104"/>
      <c r="AL14360" s="104"/>
      <c r="AO14360" s="104"/>
      <c r="AP14360" s="104"/>
    </row>
    <row r="14361" spans="21:42" ht="15" customHeight="1" x14ac:dyDescent="0.25">
      <c r="U14361" s="104"/>
      <c r="AB14361" s="104"/>
      <c r="AC14361" s="104"/>
      <c r="AF14361" s="104"/>
      <c r="AG14361" s="104"/>
      <c r="AK14361" s="104"/>
      <c r="AL14361" s="104"/>
      <c r="AO14361" s="104"/>
      <c r="AP14361" s="104"/>
    </row>
    <row r="14362" spans="21:42" ht="15" customHeight="1" x14ac:dyDescent="0.25">
      <c r="U14362" s="104"/>
      <c r="AB14362" s="104"/>
      <c r="AC14362" s="104"/>
      <c r="AF14362" s="104"/>
      <c r="AG14362" s="104"/>
      <c r="AK14362" s="104"/>
      <c r="AL14362" s="104"/>
      <c r="AO14362" s="104"/>
      <c r="AP14362" s="104"/>
    </row>
    <row r="14363" spans="21:42" ht="15" customHeight="1" x14ac:dyDescent="0.25">
      <c r="U14363" s="104"/>
      <c r="AB14363" s="104"/>
      <c r="AC14363" s="104"/>
      <c r="AF14363" s="104"/>
      <c r="AG14363" s="104"/>
      <c r="AK14363" s="104"/>
      <c r="AL14363" s="104"/>
      <c r="AO14363" s="104"/>
      <c r="AP14363" s="104"/>
    </row>
    <row r="14364" spans="21:42" ht="15" customHeight="1" x14ac:dyDescent="0.25">
      <c r="U14364" s="104"/>
      <c r="AB14364" s="104"/>
      <c r="AC14364" s="104"/>
      <c r="AF14364" s="104"/>
      <c r="AG14364" s="104"/>
      <c r="AK14364" s="104"/>
      <c r="AL14364" s="104"/>
      <c r="AO14364" s="104"/>
      <c r="AP14364" s="104"/>
    </row>
    <row r="14365" spans="21:42" ht="15" customHeight="1" x14ac:dyDescent="0.25">
      <c r="U14365" s="104"/>
      <c r="AB14365" s="104"/>
      <c r="AC14365" s="104"/>
      <c r="AF14365" s="104"/>
      <c r="AG14365" s="104"/>
      <c r="AK14365" s="104"/>
      <c r="AL14365" s="104"/>
      <c r="AO14365" s="104"/>
      <c r="AP14365" s="104"/>
    </row>
    <row r="14366" spans="21:42" ht="15" customHeight="1" x14ac:dyDescent="0.25">
      <c r="U14366" s="104"/>
      <c r="AB14366" s="104"/>
      <c r="AC14366" s="104"/>
      <c r="AF14366" s="104"/>
      <c r="AG14366" s="104"/>
      <c r="AK14366" s="104"/>
      <c r="AL14366" s="104"/>
      <c r="AO14366" s="104"/>
      <c r="AP14366" s="104"/>
    </row>
    <row r="14367" spans="21:42" ht="15" customHeight="1" x14ac:dyDescent="0.25">
      <c r="U14367" s="104"/>
      <c r="AB14367" s="104"/>
      <c r="AC14367" s="104"/>
      <c r="AF14367" s="104"/>
      <c r="AG14367" s="104"/>
      <c r="AK14367" s="104"/>
      <c r="AL14367" s="104"/>
      <c r="AO14367" s="104"/>
      <c r="AP14367" s="104"/>
    </row>
    <row r="14368" spans="21:42" ht="15" customHeight="1" x14ac:dyDescent="0.25">
      <c r="U14368" s="104"/>
      <c r="AB14368" s="104"/>
      <c r="AC14368" s="104"/>
      <c r="AF14368" s="104"/>
      <c r="AG14368" s="104"/>
      <c r="AK14368" s="104"/>
      <c r="AL14368" s="104"/>
      <c r="AO14368" s="104"/>
      <c r="AP14368" s="104"/>
    </row>
    <row r="14369" spans="21:42" ht="15" customHeight="1" x14ac:dyDescent="0.25">
      <c r="U14369" s="104"/>
      <c r="AB14369" s="104"/>
      <c r="AC14369" s="104"/>
      <c r="AF14369" s="104"/>
      <c r="AG14369" s="104"/>
      <c r="AK14369" s="104"/>
      <c r="AL14369" s="104"/>
      <c r="AO14369" s="104"/>
      <c r="AP14369" s="104"/>
    </row>
    <row r="14370" spans="21:42" ht="15" customHeight="1" x14ac:dyDescent="0.25">
      <c r="U14370" s="104"/>
      <c r="AB14370" s="104"/>
      <c r="AC14370" s="104"/>
      <c r="AF14370" s="104"/>
      <c r="AG14370" s="104"/>
      <c r="AK14370" s="104"/>
      <c r="AL14370" s="104"/>
      <c r="AO14370" s="104"/>
      <c r="AP14370" s="104"/>
    </row>
    <row r="14371" spans="21:42" ht="15" customHeight="1" x14ac:dyDescent="0.25">
      <c r="U14371" s="104"/>
      <c r="AB14371" s="104"/>
      <c r="AC14371" s="104"/>
      <c r="AF14371" s="104"/>
      <c r="AG14371" s="104"/>
      <c r="AK14371" s="104"/>
      <c r="AL14371" s="104"/>
      <c r="AO14371" s="104"/>
      <c r="AP14371" s="104"/>
    </row>
    <row r="14372" spans="21:42" ht="15" customHeight="1" x14ac:dyDescent="0.25">
      <c r="U14372" s="104"/>
      <c r="AB14372" s="104"/>
      <c r="AC14372" s="104"/>
      <c r="AF14372" s="104"/>
      <c r="AG14372" s="104"/>
      <c r="AK14372" s="104"/>
      <c r="AL14372" s="104"/>
      <c r="AO14372" s="104"/>
      <c r="AP14372" s="104"/>
    </row>
    <row r="14373" spans="21:42" ht="15" customHeight="1" x14ac:dyDescent="0.25">
      <c r="U14373" s="104"/>
      <c r="AB14373" s="104"/>
      <c r="AC14373" s="104"/>
      <c r="AF14373" s="104"/>
      <c r="AG14373" s="104"/>
      <c r="AK14373" s="104"/>
      <c r="AL14373" s="104"/>
      <c r="AO14373" s="104"/>
      <c r="AP14373" s="104"/>
    </row>
    <row r="14374" spans="21:42" ht="15" customHeight="1" x14ac:dyDescent="0.25">
      <c r="U14374" s="104"/>
      <c r="AB14374" s="104"/>
      <c r="AC14374" s="104"/>
      <c r="AF14374" s="104"/>
      <c r="AG14374" s="104"/>
      <c r="AK14374" s="104"/>
      <c r="AL14374" s="104"/>
      <c r="AO14374" s="104"/>
      <c r="AP14374" s="104"/>
    </row>
    <row r="14375" spans="21:42" ht="15" customHeight="1" x14ac:dyDescent="0.25">
      <c r="U14375" s="104"/>
      <c r="AB14375" s="104"/>
      <c r="AC14375" s="104"/>
      <c r="AF14375" s="104"/>
      <c r="AG14375" s="104"/>
      <c r="AK14375" s="104"/>
      <c r="AL14375" s="104"/>
      <c r="AO14375" s="104"/>
      <c r="AP14375" s="104"/>
    </row>
    <row r="14376" spans="21:42" ht="15" customHeight="1" x14ac:dyDescent="0.25">
      <c r="U14376" s="104"/>
      <c r="AB14376" s="104"/>
      <c r="AC14376" s="104"/>
      <c r="AF14376" s="104"/>
      <c r="AG14376" s="104"/>
      <c r="AK14376" s="104"/>
      <c r="AL14376" s="104"/>
      <c r="AO14376" s="104"/>
      <c r="AP14376" s="104"/>
    </row>
    <row r="14377" spans="21:42" ht="15" customHeight="1" x14ac:dyDescent="0.25">
      <c r="U14377" s="104"/>
      <c r="AB14377" s="104"/>
      <c r="AC14377" s="104"/>
      <c r="AF14377" s="104"/>
      <c r="AG14377" s="104"/>
      <c r="AK14377" s="104"/>
      <c r="AL14377" s="104"/>
      <c r="AO14377" s="104"/>
      <c r="AP14377" s="104"/>
    </row>
    <row r="14378" spans="21:42" ht="15" customHeight="1" x14ac:dyDescent="0.25">
      <c r="U14378" s="104"/>
      <c r="AB14378" s="104"/>
      <c r="AC14378" s="104"/>
      <c r="AF14378" s="104"/>
      <c r="AG14378" s="104"/>
      <c r="AK14378" s="104"/>
      <c r="AL14378" s="104"/>
      <c r="AO14378" s="104"/>
      <c r="AP14378" s="104"/>
    </row>
    <row r="14379" spans="21:42" ht="15" customHeight="1" x14ac:dyDescent="0.25">
      <c r="U14379" s="104"/>
      <c r="AB14379" s="104"/>
      <c r="AC14379" s="104"/>
      <c r="AF14379" s="104"/>
      <c r="AG14379" s="104"/>
      <c r="AK14379" s="104"/>
      <c r="AL14379" s="104"/>
      <c r="AO14379" s="104"/>
      <c r="AP14379" s="104"/>
    </row>
    <row r="14380" spans="21:42" ht="15" customHeight="1" x14ac:dyDescent="0.25">
      <c r="U14380" s="104"/>
      <c r="AB14380" s="104"/>
      <c r="AC14380" s="104"/>
      <c r="AF14380" s="104"/>
      <c r="AG14380" s="104"/>
      <c r="AK14380" s="104"/>
      <c r="AL14380" s="104"/>
      <c r="AO14380" s="104"/>
      <c r="AP14380" s="104"/>
    </row>
    <row r="14381" spans="21:42" ht="15" customHeight="1" x14ac:dyDescent="0.25">
      <c r="U14381" s="104"/>
      <c r="AB14381" s="104"/>
      <c r="AC14381" s="104"/>
      <c r="AF14381" s="104"/>
      <c r="AG14381" s="104"/>
      <c r="AK14381" s="104"/>
      <c r="AL14381" s="104"/>
      <c r="AO14381" s="104"/>
      <c r="AP14381" s="104"/>
    </row>
    <row r="14382" spans="21:42" ht="15" customHeight="1" x14ac:dyDescent="0.25">
      <c r="U14382" s="104"/>
      <c r="AB14382" s="104"/>
      <c r="AC14382" s="104"/>
      <c r="AF14382" s="104"/>
      <c r="AG14382" s="104"/>
      <c r="AK14382" s="104"/>
      <c r="AL14382" s="104"/>
      <c r="AO14382" s="104"/>
      <c r="AP14382" s="104"/>
    </row>
    <row r="14383" spans="21:42" ht="15" customHeight="1" x14ac:dyDescent="0.25">
      <c r="U14383" s="104"/>
      <c r="AB14383" s="104"/>
      <c r="AC14383" s="104"/>
      <c r="AF14383" s="104"/>
      <c r="AG14383" s="104"/>
      <c r="AK14383" s="104"/>
      <c r="AL14383" s="104"/>
      <c r="AO14383" s="104"/>
      <c r="AP14383" s="104"/>
    </row>
    <row r="14384" spans="21:42" ht="15" customHeight="1" x14ac:dyDescent="0.25">
      <c r="U14384" s="104"/>
      <c r="AB14384" s="104"/>
      <c r="AC14384" s="104"/>
      <c r="AF14384" s="104"/>
      <c r="AG14384" s="104"/>
      <c r="AK14384" s="104"/>
      <c r="AL14384" s="104"/>
      <c r="AO14384" s="104"/>
      <c r="AP14384" s="104"/>
    </row>
    <row r="14385" spans="21:42" ht="15" customHeight="1" x14ac:dyDescent="0.25">
      <c r="U14385" s="104"/>
      <c r="AB14385" s="104"/>
      <c r="AC14385" s="104"/>
      <c r="AF14385" s="104"/>
      <c r="AG14385" s="104"/>
      <c r="AK14385" s="104"/>
      <c r="AL14385" s="104"/>
      <c r="AO14385" s="104"/>
      <c r="AP14385" s="104"/>
    </row>
    <row r="14386" spans="21:42" ht="15" customHeight="1" x14ac:dyDescent="0.25">
      <c r="U14386" s="104"/>
      <c r="AB14386" s="104"/>
      <c r="AC14386" s="104"/>
      <c r="AF14386" s="104"/>
      <c r="AG14386" s="104"/>
      <c r="AK14386" s="104"/>
      <c r="AL14386" s="104"/>
      <c r="AO14386" s="104"/>
      <c r="AP14386" s="104"/>
    </row>
    <row r="14387" spans="21:42" ht="15" customHeight="1" x14ac:dyDescent="0.25">
      <c r="U14387" s="104"/>
      <c r="AB14387" s="104"/>
      <c r="AC14387" s="104"/>
      <c r="AF14387" s="104"/>
      <c r="AG14387" s="104"/>
      <c r="AK14387" s="104"/>
      <c r="AL14387" s="104"/>
      <c r="AO14387" s="104"/>
      <c r="AP14387" s="104"/>
    </row>
    <row r="14388" spans="21:42" ht="15" customHeight="1" x14ac:dyDescent="0.25">
      <c r="U14388" s="104"/>
      <c r="AB14388" s="104"/>
      <c r="AC14388" s="104"/>
      <c r="AF14388" s="104"/>
      <c r="AG14388" s="104"/>
      <c r="AK14388" s="104"/>
      <c r="AL14388" s="104"/>
      <c r="AO14388" s="104"/>
      <c r="AP14388" s="104"/>
    </row>
    <row r="14389" spans="21:42" ht="15" customHeight="1" x14ac:dyDescent="0.25">
      <c r="U14389" s="104"/>
      <c r="AB14389" s="104"/>
      <c r="AC14389" s="104"/>
      <c r="AF14389" s="104"/>
      <c r="AG14389" s="104"/>
      <c r="AK14389" s="104"/>
      <c r="AL14389" s="104"/>
      <c r="AO14389" s="104"/>
      <c r="AP14389" s="104"/>
    </row>
    <row r="14390" spans="21:42" ht="15" customHeight="1" x14ac:dyDescent="0.25">
      <c r="U14390" s="104"/>
      <c r="AB14390" s="104"/>
      <c r="AC14390" s="104"/>
      <c r="AF14390" s="104"/>
      <c r="AG14390" s="104"/>
      <c r="AK14390" s="104"/>
      <c r="AL14390" s="104"/>
      <c r="AO14390" s="104"/>
      <c r="AP14390" s="104"/>
    </row>
    <row r="14391" spans="21:42" ht="15" customHeight="1" x14ac:dyDescent="0.25">
      <c r="U14391" s="104"/>
      <c r="AB14391" s="104"/>
      <c r="AC14391" s="104"/>
      <c r="AF14391" s="104"/>
      <c r="AG14391" s="104"/>
      <c r="AK14391" s="104"/>
      <c r="AL14391" s="104"/>
      <c r="AO14391" s="104"/>
      <c r="AP14391" s="104"/>
    </row>
    <row r="14392" spans="21:42" ht="15" customHeight="1" x14ac:dyDescent="0.25">
      <c r="U14392" s="104"/>
      <c r="AB14392" s="104"/>
      <c r="AC14392" s="104"/>
      <c r="AF14392" s="104"/>
      <c r="AG14392" s="104"/>
      <c r="AK14392" s="104"/>
      <c r="AL14392" s="104"/>
      <c r="AO14392" s="104"/>
      <c r="AP14392" s="104"/>
    </row>
    <row r="14393" spans="21:42" ht="15" customHeight="1" x14ac:dyDescent="0.25">
      <c r="U14393" s="104"/>
      <c r="AB14393" s="104"/>
      <c r="AC14393" s="104"/>
      <c r="AF14393" s="104"/>
      <c r="AG14393" s="104"/>
      <c r="AK14393" s="104"/>
      <c r="AL14393" s="104"/>
      <c r="AO14393" s="104"/>
      <c r="AP14393" s="104"/>
    </row>
    <row r="14394" spans="21:42" ht="15" customHeight="1" x14ac:dyDescent="0.25">
      <c r="U14394" s="104"/>
      <c r="AB14394" s="104"/>
      <c r="AC14394" s="104"/>
      <c r="AF14394" s="104"/>
      <c r="AG14394" s="104"/>
      <c r="AK14394" s="104"/>
      <c r="AL14394" s="104"/>
      <c r="AO14394" s="104"/>
      <c r="AP14394" s="104"/>
    </row>
    <row r="14395" spans="21:42" ht="15" customHeight="1" x14ac:dyDescent="0.25">
      <c r="U14395" s="104"/>
      <c r="AB14395" s="104"/>
      <c r="AC14395" s="104"/>
      <c r="AF14395" s="104"/>
      <c r="AG14395" s="104"/>
      <c r="AK14395" s="104"/>
      <c r="AL14395" s="104"/>
      <c r="AO14395" s="104"/>
      <c r="AP14395" s="104"/>
    </row>
    <row r="14396" spans="21:42" ht="15" customHeight="1" x14ac:dyDescent="0.25">
      <c r="U14396" s="104"/>
      <c r="AB14396" s="104"/>
      <c r="AC14396" s="104"/>
      <c r="AF14396" s="104"/>
      <c r="AG14396" s="104"/>
      <c r="AK14396" s="104"/>
      <c r="AL14396" s="104"/>
      <c r="AO14396" s="104"/>
      <c r="AP14396" s="104"/>
    </row>
    <row r="14397" spans="21:42" ht="15" customHeight="1" x14ac:dyDescent="0.25">
      <c r="U14397" s="104"/>
      <c r="AB14397" s="104"/>
      <c r="AC14397" s="104"/>
      <c r="AF14397" s="104"/>
      <c r="AG14397" s="104"/>
      <c r="AK14397" s="104"/>
      <c r="AL14397" s="104"/>
      <c r="AO14397" s="104"/>
      <c r="AP14397" s="104"/>
    </row>
    <row r="14398" spans="21:42" ht="15" customHeight="1" x14ac:dyDescent="0.25">
      <c r="U14398" s="104"/>
      <c r="AB14398" s="104"/>
      <c r="AC14398" s="104"/>
      <c r="AF14398" s="104"/>
      <c r="AG14398" s="104"/>
      <c r="AK14398" s="104"/>
      <c r="AL14398" s="104"/>
      <c r="AO14398" s="104"/>
      <c r="AP14398" s="104"/>
    </row>
    <row r="14399" spans="21:42" ht="15" customHeight="1" x14ac:dyDescent="0.25">
      <c r="U14399" s="104"/>
      <c r="AB14399" s="104"/>
      <c r="AC14399" s="104"/>
      <c r="AF14399" s="104"/>
      <c r="AG14399" s="104"/>
      <c r="AK14399" s="104"/>
      <c r="AL14399" s="104"/>
      <c r="AO14399" s="104"/>
      <c r="AP14399" s="104"/>
    </row>
    <row r="14400" spans="21:42" ht="15" customHeight="1" x14ac:dyDescent="0.25">
      <c r="U14400" s="104"/>
      <c r="AB14400" s="104"/>
      <c r="AC14400" s="104"/>
      <c r="AF14400" s="104"/>
      <c r="AG14400" s="104"/>
      <c r="AK14400" s="104"/>
      <c r="AL14400" s="104"/>
      <c r="AO14400" s="104"/>
      <c r="AP14400" s="104"/>
    </row>
    <row r="14401" spans="21:42" ht="15" customHeight="1" x14ac:dyDescent="0.25">
      <c r="U14401" s="104"/>
      <c r="AB14401" s="104"/>
      <c r="AC14401" s="104"/>
      <c r="AF14401" s="104"/>
      <c r="AG14401" s="104"/>
      <c r="AK14401" s="104"/>
      <c r="AL14401" s="104"/>
      <c r="AO14401" s="104"/>
      <c r="AP14401" s="104"/>
    </row>
    <row r="14402" spans="21:42" ht="15" customHeight="1" x14ac:dyDescent="0.25">
      <c r="U14402" s="104"/>
      <c r="AB14402" s="104"/>
      <c r="AC14402" s="104"/>
      <c r="AF14402" s="104"/>
      <c r="AG14402" s="104"/>
      <c r="AK14402" s="104"/>
      <c r="AL14402" s="104"/>
      <c r="AO14402" s="104"/>
      <c r="AP14402" s="104"/>
    </row>
    <row r="14403" spans="21:42" ht="15" customHeight="1" x14ac:dyDescent="0.25">
      <c r="U14403" s="104"/>
      <c r="AB14403" s="104"/>
      <c r="AC14403" s="104"/>
      <c r="AF14403" s="104"/>
      <c r="AG14403" s="104"/>
      <c r="AK14403" s="104"/>
      <c r="AL14403" s="104"/>
      <c r="AO14403" s="104"/>
      <c r="AP14403" s="104"/>
    </row>
    <row r="14404" spans="21:42" ht="15" customHeight="1" x14ac:dyDescent="0.25">
      <c r="U14404" s="104"/>
      <c r="AB14404" s="104"/>
      <c r="AC14404" s="104"/>
      <c r="AF14404" s="104"/>
      <c r="AG14404" s="104"/>
      <c r="AK14404" s="104"/>
      <c r="AL14404" s="104"/>
      <c r="AO14404" s="104"/>
      <c r="AP14404" s="104"/>
    </row>
    <row r="14405" spans="21:42" ht="15" customHeight="1" x14ac:dyDescent="0.25">
      <c r="U14405" s="104"/>
      <c r="AB14405" s="104"/>
      <c r="AC14405" s="104"/>
      <c r="AF14405" s="104"/>
      <c r="AG14405" s="104"/>
      <c r="AK14405" s="104"/>
      <c r="AL14405" s="104"/>
      <c r="AO14405" s="104"/>
      <c r="AP14405" s="104"/>
    </row>
    <row r="14406" spans="21:42" ht="15" customHeight="1" x14ac:dyDescent="0.25">
      <c r="U14406" s="104"/>
      <c r="AB14406" s="104"/>
      <c r="AC14406" s="104"/>
      <c r="AF14406" s="104"/>
      <c r="AG14406" s="104"/>
      <c r="AK14406" s="104"/>
      <c r="AL14406" s="104"/>
      <c r="AO14406" s="104"/>
      <c r="AP14406" s="104"/>
    </row>
    <row r="14407" spans="21:42" ht="15" customHeight="1" x14ac:dyDescent="0.25">
      <c r="U14407" s="104"/>
      <c r="AB14407" s="104"/>
      <c r="AC14407" s="104"/>
      <c r="AF14407" s="104"/>
      <c r="AG14407" s="104"/>
      <c r="AK14407" s="104"/>
      <c r="AL14407" s="104"/>
      <c r="AO14407" s="104"/>
      <c r="AP14407" s="104"/>
    </row>
    <row r="14408" spans="21:42" ht="15" customHeight="1" x14ac:dyDescent="0.25">
      <c r="U14408" s="104"/>
      <c r="AB14408" s="104"/>
      <c r="AC14408" s="104"/>
      <c r="AF14408" s="104"/>
      <c r="AG14408" s="104"/>
      <c r="AK14408" s="104"/>
      <c r="AL14408" s="104"/>
      <c r="AO14408" s="104"/>
      <c r="AP14408" s="104"/>
    </row>
    <row r="14409" spans="21:42" ht="15" customHeight="1" x14ac:dyDescent="0.25">
      <c r="U14409" s="104"/>
      <c r="AB14409" s="104"/>
      <c r="AC14409" s="104"/>
      <c r="AF14409" s="104"/>
      <c r="AG14409" s="104"/>
      <c r="AK14409" s="104"/>
      <c r="AL14409" s="104"/>
      <c r="AO14409" s="104"/>
      <c r="AP14409" s="104"/>
    </row>
    <row r="14410" spans="21:42" ht="15" customHeight="1" x14ac:dyDescent="0.25">
      <c r="U14410" s="104"/>
      <c r="AB14410" s="104"/>
      <c r="AC14410" s="104"/>
      <c r="AF14410" s="104"/>
      <c r="AG14410" s="104"/>
      <c r="AK14410" s="104"/>
      <c r="AL14410" s="104"/>
      <c r="AO14410" s="104"/>
      <c r="AP14410" s="104"/>
    </row>
    <row r="14411" spans="21:42" ht="15" customHeight="1" x14ac:dyDescent="0.25">
      <c r="U14411" s="104"/>
      <c r="AB14411" s="104"/>
      <c r="AC14411" s="104"/>
      <c r="AF14411" s="104"/>
      <c r="AG14411" s="104"/>
      <c r="AK14411" s="104"/>
      <c r="AL14411" s="104"/>
      <c r="AO14411" s="104"/>
      <c r="AP14411" s="104"/>
    </row>
    <row r="14412" spans="21:42" ht="15" customHeight="1" x14ac:dyDescent="0.25">
      <c r="U14412" s="104"/>
      <c r="AB14412" s="104"/>
      <c r="AC14412" s="104"/>
      <c r="AF14412" s="104"/>
      <c r="AG14412" s="104"/>
      <c r="AK14412" s="104"/>
      <c r="AL14412" s="104"/>
      <c r="AO14412" s="104"/>
      <c r="AP14412" s="104"/>
    </row>
    <row r="14413" spans="21:42" ht="15" customHeight="1" x14ac:dyDescent="0.25">
      <c r="U14413" s="104"/>
      <c r="AB14413" s="104"/>
      <c r="AC14413" s="104"/>
      <c r="AF14413" s="104"/>
      <c r="AG14413" s="104"/>
      <c r="AK14413" s="104"/>
      <c r="AL14413" s="104"/>
      <c r="AO14413" s="104"/>
      <c r="AP14413" s="104"/>
    </row>
    <row r="14414" spans="21:42" ht="15" customHeight="1" x14ac:dyDescent="0.25">
      <c r="U14414" s="104"/>
      <c r="AB14414" s="104"/>
      <c r="AC14414" s="104"/>
      <c r="AF14414" s="104"/>
      <c r="AG14414" s="104"/>
      <c r="AK14414" s="104"/>
      <c r="AL14414" s="104"/>
      <c r="AO14414" s="104"/>
      <c r="AP14414" s="104"/>
    </row>
    <row r="14415" spans="21:42" ht="15" customHeight="1" x14ac:dyDescent="0.25">
      <c r="U14415" s="104"/>
      <c r="AB14415" s="104"/>
      <c r="AC14415" s="104"/>
      <c r="AF14415" s="104"/>
      <c r="AG14415" s="104"/>
      <c r="AK14415" s="104"/>
      <c r="AL14415" s="104"/>
      <c r="AO14415" s="104"/>
      <c r="AP14415" s="104"/>
    </row>
    <row r="14416" spans="21:42" ht="15" customHeight="1" x14ac:dyDescent="0.25">
      <c r="U14416" s="104"/>
      <c r="AB14416" s="104"/>
      <c r="AC14416" s="104"/>
      <c r="AF14416" s="104"/>
      <c r="AG14416" s="104"/>
      <c r="AK14416" s="104"/>
      <c r="AL14416" s="104"/>
      <c r="AO14416" s="104"/>
      <c r="AP14416" s="104"/>
    </row>
    <row r="14417" spans="21:42" ht="15" customHeight="1" x14ac:dyDescent="0.25">
      <c r="U14417" s="104"/>
      <c r="AB14417" s="104"/>
      <c r="AC14417" s="104"/>
      <c r="AF14417" s="104"/>
      <c r="AG14417" s="104"/>
      <c r="AK14417" s="104"/>
      <c r="AL14417" s="104"/>
      <c r="AO14417" s="104"/>
      <c r="AP14417" s="104"/>
    </row>
    <row r="14418" spans="21:42" ht="15" customHeight="1" x14ac:dyDescent="0.25">
      <c r="U14418" s="104"/>
      <c r="AB14418" s="104"/>
      <c r="AC14418" s="104"/>
      <c r="AF14418" s="104"/>
      <c r="AG14418" s="104"/>
      <c r="AK14418" s="104"/>
      <c r="AL14418" s="104"/>
      <c r="AO14418" s="104"/>
      <c r="AP14418" s="104"/>
    </row>
    <row r="14419" spans="21:42" ht="15" customHeight="1" x14ac:dyDescent="0.25">
      <c r="U14419" s="104"/>
      <c r="AB14419" s="104"/>
      <c r="AC14419" s="104"/>
      <c r="AF14419" s="104"/>
      <c r="AG14419" s="104"/>
      <c r="AK14419" s="104"/>
      <c r="AL14419" s="104"/>
      <c r="AO14419" s="104"/>
      <c r="AP14419" s="104"/>
    </row>
    <row r="14420" spans="21:42" ht="15" customHeight="1" x14ac:dyDescent="0.25">
      <c r="U14420" s="104"/>
      <c r="AB14420" s="104"/>
      <c r="AC14420" s="104"/>
      <c r="AF14420" s="104"/>
      <c r="AG14420" s="104"/>
      <c r="AK14420" s="104"/>
      <c r="AL14420" s="104"/>
      <c r="AO14420" s="104"/>
      <c r="AP14420" s="104"/>
    </row>
    <row r="14421" spans="21:42" ht="15" customHeight="1" x14ac:dyDescent="0.25">
      <c r="U14421" s="104"/>
      <c r="AB14421" s="104"/>
      <c r="AC14421" s="104"/>
      <c r="AF14421" s="104"/>
      <c r="AG14421" s="104"/>
      <c r="AK14421" s="104"/>
      <c r="AL14421" s="104"/>
      <c r="AO14421" s="104"/>
      <c r="AP14421" s="104"/>
    </row>
    <row r="14422" spans="21:42" ht="15" customHeight="1" x14ac:dyDescent="0.25">
      <c r="U14422" s="104"/>
      <c r="AB14422" s="104"/>
      <c r="AC14422" s="104"/>
      <c r="AF14422" s="104"/>
      <c r="AG14422" s="104"/>
      <c r="AK14422" s="104"/>
      <c r="AL14422" s="104"/>
      <c r="AO14422" s="104"/>
      <c r="AP14422" s="104"/>
    </row>
    <row r="14423" spans="21:42" ht="15" customHeight="1" x14ac:dyDescent="0.25">
      <c r="U14423" s="104"/>
      <c r="AB14423" s="104"/>
      <c r="AC14423" s="104"/>
      <c r="AF14423" s="104"/>
      <c r="AG14423" s="104"/>
      <c r="AK14423" s="104"/>
      <c r="AL14423" s="104"/>
      <c r="AO14423" s="104"/>
      <c r="AP14423" s="104"/>
    </row>
    <row r="14424" spans="21:42" ht="15" customHeight="1" x14ac:dyDescent="0.25">
      <c r="U14424" s="104"/>
      <c r="AB14424" s="104"/>
      <c r="AC14424" s="104"/>
      <c r="AF14424" s="104"/>
      <c r="AG14424" s="104"/>
      <c r="AK14424" s="104"/>
      <c r="AL14424" s="104"/>
      <c r="AO14424" s="104"/>
      <c r="AP14424" s="104"/>
    </row>
    <row r="14425" spans="21:42" ht="15" customHeight="1" x14ac:dyDescent="0.25">
      <c r="U14425" s="104"/>
      <c r="AB14425" s="104"/>
      <c r="AC14425" s="104"/>
      <c r="AF14425" s="104"/>
      <c r="AG14425" s="104"/>
      <c r="AK14425" s="104"/>
      <c r="AL14425" s="104"/>
      <c r="AO14425" s="104"/>
      <c r="AP14425" s="104"/>
    </row>
    <row r="14426" spans="21:42" ht="15" customHeight="1" x14ac:dyDescent="0.25">
      <c r="U14426" s="104"/>
      <c r="AB14426" s="104"/>
      <c r="AC14426" s="104"/>
      <c r="AF14426" s="104"/>
      <c r="AG14426" s="104"/>
      <c r="AK14426" s="104"/>
      <c r="AL14426" s="104"/>
      <c r="AO14426" s="104"/>
      <c r="AP14426" s="104"/>
    </row>
    <row r="14427" spans="21:42" ht="15" customHeight="1" x14ac:dyDescent="0.25">
      <c r="U14427" s="104"/>
      <c r="AB14427" s="104"/>
      <c r="AC14427" s="104"/>
      <c r="AF14427" s="104"/>
      <c r="AG14427" s="104"/>
      <c r="AK14427" s="104"/>
      <c r="AL14427" s="104"/>
      <c r="AO14427" s="104"/>
      <c r="AP14427" s="104"/>
    </row>
    <row r="14428" spans="21:42" ht="15" customHeight="1" x14ac:dyDescent="0.25">
      <c r="U14428" s="104"/>
      <c r="AB14428" s="104"/>
      <c r="AC14428" s="104"/>
      <c r="AF14428" s="104"/>
      <c r="AG14428" s="104"/>
      <c r="AK14428" s="104"/>
      <c r="AL14428" s="104"/>
      <c r="AO14428" s="104"/>
      <c r="AP14428" s="104"/>
    </row>
    <row r="14429" spans="21:42" ht="15" customHeight="1" x14ac:dyDescent="0.25">
      <c r="U14429" s="104"/>
      <c r="AB14429" s="104"/>
      <c r="AC14429" s="104"/>
      <c r="AF14429" s="104"/>
      <c r="AG14429" s="104"/>
      <c r="AK14429" s="104"/>
      <c r="AL14429" s="104"/>
      <c r="AO14429" s="104"/>
      <c r="AP14429" s="104"/>
    </row>
    <row r="14430" spans="21:42" ht="15" customHeight="1" x14ac:dyDescent="0.25">
      <c r="U14430" s="104"/>
      <c r="AB14430" s="104"/>
      <c r="AC14430" s="104"/>
      <c r="AF14430" s="104"/>
      <c r="AG14430" s="104"/>
      <c r="AK14430" s="104"/>
      <c r="AL14430" s="104"/>
      <c r="AO14430" s="104"/>
      <c r="AP14430" s="104"/>
    </row>
    <row r="14431" spans="21:42" ht="15" customHeight="1" x14ac:dyDescent="0.25">
      <c r="U14431" s="104"/>
      <c r="AB14431" s="104"/>
      <c r="AC14431" s="104"/>
      <c r="AF14431" s="104"/>
      <c r="AG14431" s="104"/>
      <c r="AK14431" s="104"/>
      <c r="AL14431" s="104"/>
      <c r="AO14431" s="104"/>
      <c r="AP14431" s="104"/>
    </row>
    <row r="14432" spans="21:42" ht="15" customHeight="1" x14ac:dyDescent="0.25">
      <c r="U14432" s="104"/>
      <c r="AB14432" s="104"/>
      <c r="AC14432" s="104"/>
      <c r="AF14432" s="104"/>
      <c r="AG14432" s="104"/>
      <c r="AK14432" s="104"/>
      <c r="AL14432" s="104"/>
      <c r="AO14432" s="104"/>
      <c r="AP14432" s="104"/>
    </row>
    <row r="14433" spans="21:42" ht="15" customHeight="1" x14ac:dyDescent="0.25">
      <c r="U14433" s="104"/>
      <c r="AB14433" s="104"/>
      <c r="AC14433" s="104"/>
      <c r="AF14433" s="104"/>
      <c r="AG14433" s="104"/>
      <c r="AK14433" s="104"/>
      <c r="AL14433" s="104"/>
      <c r="AO14433" s="104"/>
      <c r="AP14433" s="104"/>
    </row>
    <row r="14434" spans="21:42" ht="15" customHeight="1" x14ac:dyDescent="0.25">
      <c r="U14434" s="104"/>
      <c r="AB14434" s="104"/>
      <c r="AC14434" s="104"/>
      <c r="AF14434" s="104"/>
      <c r="AG14434" s="104"/>
      <c r="AK14434" s="104"/>
      <c r="AL14434" s="104"/>
      <c r="AO14434" s="104"/>
      <c r="AP14434" s="104"/>
    </row>
    <row r="14435" spans="21:42" ht="15" customHeight="1" x14ac:dyDescent="0.25">
      <c r="U14435" s="104"/>
      <c r="AB14435" s="104"/>
      <c r="AC14435" s="104"/>
      <c r="AF14435" s="104"/>
      <c r="AG14435" s="104"/>
      <c r="AK14435" s="104"/>
      <c r="AL14435" s="104"/>
      <c r="AO14435" s="104"/>
      <c r="AP14435" s="104"/>
    </row>
    <row r="14436" spans="21:42" ht="15" customHeight="1" x14ac:dyDescent="0.25">
      <c r="U14436" s="104"/>
      <c r="AB14436" s="104"/>
      <c r="AC14436" s="104"/>
      <c r="AF14436" s="104"/>
      <c r="AG14436" s="104"/>
      <c r="AK14436" s="104"/>
      <c r="AL14436" s="104"/>
      <c r="AO14436" s="104"/>
      <c r="AP14436" s="104"/>
    </row>
    <row r="14437" spans="21:42" ht="15" customHeight="1" x14ac:dyDescent="0.25">
      <c r="U14437" s="104"/>
      <c r="AB14437" s="104"/>
      <c r="AC14437" s="104"/>
      <c r="AF14437" s="104"/>
      <c r="AG14437" s="104"/>
      <c r="AK14437" s="104"/>
      <c r="AL14437" s="104"/>
      <c r="AO14437" s="104"/>
      <c r="AP14437" s="104"/>
    </row>
    <row r="14438" spans="21:42" ht="15" customHeight="1" x14ac:dyDescent="0.25">
      <c r="U14438" s="104"/>
      <c r="AB14438" s="104"/>
      <c r="AC14438" s="104"/>
      <c r="AF14438" s="104"/>
      <c r="AG14438" s="104"/>
      <c r="AK14438" s="104"/>
      <c r="AL14438" s="104"/>
      <c r="AO14438" s="104"/>
      <c r="AP14438" s="104"/>
    </row>
    <row r="14439" spans="21:42" ht="15" customHeight="1" x14ac:dyDescent="0.25">
      <c r="U14439" s="104"/>
      <c r="AB14439" s="104"/>
      <c r="AC14439" s="104"/>
      <c r="AF14439" s="104"/>
      <c r="AG14439" s="104"/>
      <c r="AK14439" s="104"/>
      <c r="AL14439" s="104"/>
      <c r="AO14439" s="104"/>
      <c r="AP14439" s="104"/>
    </row>
    <row r="14440" spans="21:42" ht="15" customHeight="1" x14ac:dyDescent="0.25">
      <c r="U14440" s="104"/>
      <c r="AB14440" s="104"/>
      <c r="AC14440" s="104"/>
      <c r="AF14440" s="104"/>
      <c r="AG14440" s="104"/>
      <c r="AK14440" s="104"/>
      <c r="AL14440" s="104"/>
      <c r="AO14440" s="104"/>
      <c r="AP14440" s="104"/>
    </row>
    <row r="14441" spans="21:42" ht="15" customHeight="1" x14ac:dyDescent="0.25">
      <c r="U14441" s="104"/>
      <c r="AB14441" s="104"/>
      <c r="AC14441" s="104"/>
      <c r="AF14441" s="104"/>
      <c r="AG14441" s="104"/>
      <c r="AK14441" s="104"/>
      <c r="AL14441" s="104"/>
      <c r="AO14441" s="104"/>
      <c r="AP14441" s="104"/>
    </row>
    <row r="14442" spans="21:42" ht="15" customHeight="1" x14ac:dyDescent="0.25">
      <c r="U14442" s="104"/>
      <c r="AB14442" s="104"/>
      <c r="AC14442" s="104"/>
      <c r="AF14442" s="104"/>
      <c r="AG14442" s="104"/>
      <c r="AK14442" s="104"/>
      <c r="AL14442" s="104"/>
      <c r="AO14442" s="104"/>
      <c r="AP14442" s="104"/>
    </row>
    <row r="14443" spans="21:42" ht="15" customHeight="1" x14ac:dyDescent="0.25">
      <c r="U14443" s="104"/>
      <c r="AB14443" s="104"/>
      <c r="AC14443" s="104"/>
      <c r="AF14443" s="104"/>
      <c r="AG14443" s="104"/>
      <c r="AK14443" s="104"/>
      <c r="AL14443" s="104"/>
      <c r="AO14443" s="104"/>
      <c r="AP14443" s="104"/>
    </row>
    <row r="14444" spans="21:42" ht="15" customHeight="1" x14ac:dyDescent="0.25">
      <c r="U14444" s="104"/>
      <c r="AB14444" s="104"/>
      <c r="AC14444" s="104"/>
      <c r="AF14444" s="104"/>
      <c r="AG14444" s="104"/>
      <c r="AK14444" s="104"/>
      <c r="AL14444" s="104"/>
      <c r="AO14444" s="104"/>
      <c r="AP14444" s="104"/>
    </row>
    <row r="14445" spans="21:42" ht="15" customHeight="1" x14ac:dyDescent="0.25">
      <c r="U14445" s="104"/>
      <c r="AB14445" s="104"/>
      <c r="AC14445" s="104"/>
      <c r="AF14445" s="104"/>
      <c r="AG14445" s="104"/>
      <c r="AK14445" s="104"/>
      <c r="AL14445" s="104"/>
      <c r="AO14445" s="104"/>
      <c r="AP14445" s="104"/>
    </row>
    <row r="14446" spans="21:42" ht="15" customHeight="1" x14ac:dyDescent="0.25">
      <c r="U14446" s="104"/>
      <c r="AB14446" s="104"/>
      <c r="AC14446" s="104"/>
      <c r="AF14446" s="104"/>
      <c r="AG14446" s="104"/>
      <c r="AK14446" s="104"/>
      <c r="AL14446" s="104"/>
      <c r="AO14446" s="104"/>
      <c r="AP14446" s="104"/>
    </row>
    <row r="14447" spans="21:42" ht="15" customHeight="1" x14ac:dyDescent="0.25">
      <c r="U14447" s="104"/>
      <c r="AB14447" s="104"/>
      <c r="AC14447" s="104"/>
      <c r="AF14447" s="104"/>
      <c r="AG14447" s="104"/>
      <c r="AK14447" s="104"/>
      <c r="AL14447" s="104"/>
      <c r="AO14447" s="104"/>
      <c r="AP14447" s="104"/>
    </row>
    <row r="14448" spans="21:42" ht="15" customHeight="1" x14ac:dyDescent="0.25">
      <c r="U14448" s="104"/>
      <c r="AB14448" s="104"/>
      <c r="AC14448" s="104"/>
      <c r="AF14448" s="104"/>
      <c r="AG14448" s="104"/>
      <c r="AK14448" s="104"/>
      <c r="AL14448" s="104"/>
      <c r="AO14448" s="104"/>
      <c r="AP14448" s="104"/>
    </row>
    <row r="14449" spans="21:42" ht="15" customHeight="1" x14ac:dyDescent="0.25">
      <c r="U14449" s="104"/>
      <c r="AB14449" s="104"/>
      <c r="AC14449" s="104"/>
      <c r="AF14449" s="104"/>
      <c r="AG14449" s="104"/>
      <c r="AK14449" s="104"/>
      <c r="AL14449" s="104"/>
      <c r="AO14449" s="104"/>
      <c r="AP14449" s="104"/>
    </row>
    <row r="14450" spans="21:42" ht="15" customHeight="1" x14ac:dyDescent="0.25">
      <c r="U14450" s="104"/>
      <c r="AB14450" s="104"/>
      <c r="AC14450" s="104"/>
      <c r="AF14450" s="104"/>
      <c r="AG14450" s="104"/>
      <c r="AK14450" s="104"/>
      <c r="AL14450" s="104"/>
      <c r="AO14450" s="104"/>
      <c r="AP14450" s="104"/>
    </row>
    <row r="14451" spans="21:42" ht="15" customHeight="1" x14ac:dyDescent="0.25">
      <c r="U14451" s="104"/>
      <c r="AB14451" s="104"/>
      <c r="AC14451" s="104"/>
      <c r="AF14451" s="104"/>
      <c r="AG14451" s="104"/>
      <c r="AK14451" s="104"/>
      <c r="AL14451" s="104"/>
      <c r="AO14451" s="104"/>
      <c r="AP14451" s="104"/>
    </row>
    <row r="14452" spans="21:42" ht="15" customHeight="1" x14ac:dyDescent="0.25">
      <c r="U14452" s="104"/>
      <c r="AB14452" s="104"/>
      <c r="AC14452" s="104"/>
      <c r="AF14452" s="104"/>
      <c r="AG14452" s="104"/>
      <c r="AK14452" s="104"/>
      <c r="AL14452" s="104"/>
      <c r="AO14452" s="104"/>
      <c r="AP14452" s="104"/>
    </row>
    <row r="14453" spans="21:42" ht="15" customHeight="1" x14ac:dyDescent="0.25">
      <c r="U14453" s="104"/>
      <c r="AB14453" s="104"/>
      <c r="AC14453" s="104"/>
      <c r="AF14453" s="104"/>
      <c r="AG14453" s="104"/>
      <c r="AK14453" s="104"/>
      <c r="AL14453" s="104"/>
      <c r="AO14453" s="104"/>
      <c r="AP14453" s="104"/>
    </row>
    <row r="14454" spans="21:42" ht="15" customHeight="1" x14ac:dyDescent="0.25">
      <c r="U14454" s="104"/>
      <c r="AB14454" s="104"/>
      <c r="AC14454" s="104"/>
      <c r="AF14454" s="104"/>
      <c r="AG14454" s="104"/>
      <c r="AK14454" s="104"/>
      <c r="AL14454" s="104"/>
      <c r="AO14454" s="104"/>
      <c r="AP14454" s="104"/>
    </row>
    <row r="14455" spans="21:42" ht="15" customHeight="1" x14ac:dyDescent="0.25">
      <c r="U14455" s="104"/>
      <c r="AB14455" s="104"/>
      <c r="AC14455" s="104"/>
      <c r="AF14455" s="104"/>
      <c r="AG14455" s="104"/>
      <c r="AK14455" s="104"/>
      <c r="AL14455" s="104"/>
      <c r="AO14455" s="104"/>
      <c r="AP14455" s="104"/>
    </row>
    <row r="14456" spans="21:42" ht="15" customHeight="1" x14ac:dyDescent="0.25">
      <c r="U14456" s="104"/>
      <c r="AB14456" s="104"/>
      <c r="AC14456" s="104"/>
      <c r="AF14456" s="104"/>
      <c r="AG14456" s="104"/>
      <c r="AK14456" s="104"/>
      <c r="AL14456" s="104"/>
      <c r="AO14456" s="104"/>
      <c r="AP14456" s="104"/>
    </row>
    <row r="14457" spans="21:42" ht="15" customHeight="1" x14ac:dyDescent="0.25">
      <c r="U14457" s="104"/>
      <c r="AB14457" s="104"/>
      <c r="AC14457" s="104"/>
      <c r="AF14457" s="104"/>
      <c r="AG14457" s="104"/>
      <c r="AK14457" s="104"/>
      <c r="AL14457" s="104"/>
      <c r="AO14457" s="104"/>
      <c r="AP14457" s="104"/>
    </row>
    <row r="14458" spans="21:42" ht="15" customHeight="1" x14ac:dyDescent="0.25">
      <c r="U14458" s="104"/>
      <c r="AB14458" s="104"/>
      <c r="AC14458" s="104"/>
      <c r="AF14458" s="104"/>
      <c r="AG14458" s="104"/>
      <c r="AK14458" s="104"/>
      <c r="AL14458" s="104"/>
      <c r="AO14458" s="104"/>
      <c r="AP14458" s="104"/>
    </row>
    <row r="14459" spans="21:42" ht="15" customHeight="1" x14ac:dyDescent="0.25">
      <c r="U14459" s="104"/>
      <c r="AB14459" s="104"/>
      <c r="AC14459" s="104"/>
      <c r="AF14459" s="104"/>
      <c r="AG14459" s="104"/>
      <c r="AK14459" s="104"/>
      <c r="AL14459" s="104"/>
      <c r="AO14459" s="104"/>
      <c r="AP14459" s="104"/>
    </row>
    <row r="14460" spans="21:42" ht="15" customHeight="1" x14ac:dyDescent="0.25">
      <c r="U14460" s="104"/>
      <c r="AB14460" s="104"/>
      <c r="AC14460" s="104"/>
      <c r="AF14460" s="104"/>
      <c r="AG14460" s="104"/>
      <c r="AK14460" s="104"/>
      <c r="AL14460" s="104"/>
      <c r="AO14460" s="104"/>
      <c r="AP14460" s="104"/>
    </row>
    <row r="14461" spans="21:42" ht="15" customHeight="1" x14ac:dyDescent="0.25">
      <c r="U14461" s="104"/>
      <c r="AB14461" s="104"/>
      <c r="AC14461" s="104"/>
      <c r="AF14461" s="104"/>
      <c r="AG14461" s="104"/>
      <c r="AK14461" s="104"/>
      <c r="AL14461" s="104"/>
      <c r="AO14461" s="104"/>
      <c r="AP14461" s="104"/>
    </row>
    <row r="14462" spans="21:42" ht="15" customHeight="1" x14ac:dyDescent="0.25">
      <c r="U14462" s="104"/>
      <c r="AB14462" s="104"/>
      <c r="AC14462" s="104"/>
      <c r="AF14462" s="104"/>
      <c r="AG14462" s="104"/>
      <c r="AK14462" s="104"/>
      <c r="AL14462" s="104"/>
      <c r="AO14462" s="104"/>
      <c r="AP14462" s="104"/>
    </row>
    <row r="14463" spans="21:42" ht="15" customHeight="1" x14ac:dyDescent="0.25">
      <c r="U14463" s="104"/>
      <c r="AB14463" s="104"/>
      <c r="AC14463" s="104"/>
      <c r="AF14463" s="104"/>
      <c r="AG14463" s="104"/>
      <c r="AK14463" s="104"/>
      <c r="AL14463" s="104"/>
      <c r="AO14463" s="104"/>
      <c r="AP14463" s="104"/>
    </row>
    <row r="14464" spans="21:42" ht="15" customHeight="1" x14ac:dyDescent="0.25">
      <c r="U14464" s="104"/>
      <c r="AB14464" s="104"/>
      <c r="AC14464" s="104"/>
      <c r="AF14464" s="104"/>
      <c r="AG14464" s="104"/>
      <c r="AK14464" s="104"/>
      <c r="AL14464" s="104"/>
      <c r="AO14464" s="104"/>
      <c r="AP14464" s="104"/>
    </row>
    <row r="14465" spans="21:42" ht="15" customHeight="1" x14ac:dyDescent="0.25">
      <c r="U14465" s="104"/>
      <c r="AB14465" s="104"/>
      <c r="AC14465" s="104"/>
      <c r="AF14465" s="104"/>
      <c r="AG14465" s="104"/>
      <c r="AK14465" s="104"/>
      <c r="AL14465" s="104"/>
      <c r="AO14465" s="104"/>
      <c r="AP14465" s="104"/>
    </row>
    <row r="14466" spans="21:42" ht="15" customHeight="1" x14ac:dyDescent="0.25">
      <c r="U14466" s="104"/>
      <c r="AB14466" s="104"/>
      <c r="AC14466" s="104"/>
      <c r="AF14466" s="104"/>
      <c r="AG14466" s="104"/>
      <c r="AK14466" s="104"/>
      <c r="AL14466" s="104"/>
      <c r="AO14466" s="104"/>
      <c r="AP14466" s="104"/>
    </row>
    <row r="14467" spans="21:42" ht="15" customHeight="1" x14ac:dyDescent="0.25">
      <c r="U14467" s="104"/>
      <c r="AB14467" s="104"/>
      <c r="AC14467" s="104"/>
      <c r="AF14467" s="104"/>
      <c r="AG14467" s="104"/>
      <c r="AK14467" s="104"/>
      <c r="AL14467" s="104"/>
      <c r="AO14467" s="104"/>
      <c r="AP14467" s="104"/>
    </row>
    <row r="14468" spans="21:42" ht="15" customHeight="1" x14ac:dyDescent="0.25">
      <c r="U14468" s="104"/>
      <c r="AB14468" s="104"/>
      <c r="AC14468" s="104"/>
      <c r="AF14468" s="104"/>
      <c r="AG14468" s="104"/>
      <c r="AK14468" s="104"/>
      <c r="AL14468" s="104"/>
      <c r="AO14468" s="104"/>
      <c r="AP14468" s="104"/>
    </row>
    <row r="14469" spans="21:42" ht="15" customHeight="1" x14ac:dyDescent="0.25">
      <c r="U14469" s="104"/>
      <c r="AB14469" s="104"/>
      <c r="AC14469" s="104"/>
      <c r="AF14469" s="104"/>
      <c r="AG14469" s="104"/>
      <c r="AK14469" s="104"/>
      <c r="AL14469" s="104"/>
      <c r="AO14469" s="104"/>
      <c r="AP14469" s="104"/>
    </row>
    <row r="14470" spans="21:42" ht="15" customHeight="1" x14ac:dyDescent="0.25">
      <c r="U14470" s="104"/>
      <c r="AB14470" s="104"/>
      <c r="AC14470" s="104"/>
      <c r="AF14470" s="104"/>
      <c r="AG14470" s="104"/>
      <c r="AK14470" s="104"/>
      <c r="AL14470" s="104"/>
      <c r="AO14470" s="104"/>
      <c r="AP14470" s="104"/>
    </row>
    <row r="14471" spans="21:42" ht="15" customHeight="1" x14ac:dyDescent="0.25">
      <c r="U14471" s="104"/>
      <c r="AB14471" s="104"/>
      <c r="AC14471" s="104"/>
      <c r="AF14471" s="104"/>
      <c r="AG14471" s="104"/>
      <c r="AK14471" s="104"/>
      <c r="AL14471" s="104"/>
      <c r="AO14471" s="104"/>
      <c r="AP14471" s="104"/>
    </row>
    <row r="14472" spans="21:42" ht="15" customHeight="1" x14ac:dyDescent="0.25">
      <c r="U14472" s="104"/>
      <c r="AB14472" s="104"/>
      <c r="AC14472" s="104"/>
      <c r="AF14472" s="104"/>
      <c r="AG14472" s="104"/>
      <c r="AK14472" s="104"/>
      <c r="AL14472" s="104"/>
      <c r="AO14472" s="104"/>
      <c r="AP14472" s="104"/>
    </row>
    <row r="14473" spans="21:42" ht="15" customHeight="1" x14ac:dyDescent="0.25">
      <c r="U14473" s="104"/>
      <c r="AB14473" s="104"/>
      <c r="AC14473" s="104"/>
      <c r="AF14473" s="104"/>
      <c r="AG14473" s="104"/>
      <c r="AK14473" s="104"/>
      <c r="AL14473" s="104"/>
      <c r="AO14473" s="104"/>
      <c r="AP14473" s="104"/>
    </row>
    <row r="14474" spans="21:42" ht="15" customHeight="1" x14ac:dyDescent="0.25">
      <c r="U14474" s="104"/>
      <c r="AB14474" s="104"/>
      <c r="AC14474" s="104"/>
      <c r="AF14474" s="104"/>
      <c r="AG14474" s="104"/>
      <c r="AK14474" s="104"/>
      <c r="AL14474" s="104"/>
      <c r="AO14474" s="104"/>
      <c r="AP14474" s="104"/>
    </row>
    <row r="14475" spans="21:42" ht="15" customHeight="1" x14ac:dyDescent="0.25">
      <c r="U14475" s="104"/>
      <c r="AB14475" s="104"/>
      <c r="AC14475" s="104"/>
      <c r="AF14475" s="104"/>
      <c r="AG14475" s="104"/>
      <c r="AK14475" s="104"/>
      <c r="AL14475" s="104"/>
      <c r="AO14475" s="104"/>
      <c r="AP14475" s="104"/>
    </row>
    <row r="14476" spans="21:42" ht="15" customHeight="1" x14ac:dyDescent="0.25">
      <c r="U14476" s="104"/>
      <c r="AB14476" s="104"/>
      <c r="AC14476" s="104"/>
      <c r="AF14476" s="104"/>
      <c r="AG14476" s="104"/>
      <c r="AK14476" s="104"/>
      <c r="AL14476" s="104"/>
      <c r="AO14476" s="104"/>
      <c r="AP14476" s="104"/>
    </row>
    <row r="14477" spans="21:42" ht="15" customHeight="1" x14ac:dyDescent="0.25">
      <c r="U14477" s="104"/>
      <c r="AB14477" s="104"/>
      <c r="AC14477" s="104"/>
      <c r="AF14477" s="104"/>
      <c r="AG14477" s="104"/>
      <c r="AK14477" s="104"/>
      <c r="AL14477" s="104"/>
      <c r="AO14477" s="104"/>
      <c r="AP14477" s="104"/>
    </row>
    <row r="14478" spans="21:42" ht="15" customHeight="1" x14ac:dyDescent="0.25">
      <c r="U14478" s="104"/>
      <c r="AB14478" s="104"/>
      <c r="AC14478" s="104"/>
      <c r="AF14478" s="104"/>
      <c r="AG14478" s="104"/>
      <c r="AK14478" s="104"/>
      <c r="AL14478" s="104"/>
      <c r="AO14478" s="104"/>
      <c r="AP14478" s="104"/>
    </row>
    <row r="14479" spans="21:42" ht="15" customHeight="1" x14ac:dyDescent="0.25">
      <c r="U14479" s="104"/>
      <c r="AB14479" s="104"/>
      <c r="AC14479" s="104"/>
      <c r="AF14479" s="104"/>
      <c r="AG14479" s="104"/>
      <c r="AK14479" s="104"/>
      <c r="AL14479" s="104"/>
      <c r="AO14479" s="104"/>
      <c r="AP14479" s="104"/>
    </row>
    <row r="14480" spans="21:42" ht="15" customHeight="1" x14ac:dyDescent="0.25">
      <c r="U14480" s="104"/>
      <c r="AB14480" s="104"/>
      <c r="AC14480" s="104"/>
      <c r="AF14480" s="104"/>
      <c r="AG14480" s="104"/>
      <c r="AK14480" s="104"/>
      <c r="AL14480" s="104"/>
      <c r="AO14480" s="104"/>
      <c r="AP14480" s="104"/>
    </row>
    <row r="14481" spans="21:42" ht="15" customHeight="1" x14ac:dyDescent="0.25">
      <c r="U14481" s="104"/>
      <c r="AB14481" s="104"/>
      <c r="AC14481" s="104"/>
      <c r="AF14481" s="104"/>
      <c r="AG14481" s="104"/>
      <c r="AK14481" s="104"/>
      <c r="AL14481" s="104"/>
      <c r="AO14481" s="104"/>
      <c r="AP14481" s="104"/>
    </row>
    <row r="14482" spans="21:42" ht="15" customHeight="1" x14ac:dyDescent="0.25">
      <c r="U14482" s="104"/>
      <c r="AB14482" s="104"/>
      <c r="AC14482" s="104"/>
      <c r="AF14482" s="104"/>
      <c r="AG14482" s="104"/>
      <c r="AK14482" s="104"/>
      <c r="AL14482" s="104"/>
      <c r="AO14482" s="104"/>
      <c r="AP14482" s="104"/>
    </row>
    <row r="14483" spans="21:42" ht="15" customHeight="1" x14ac:dyDescent="0.25">
      <c r="U14483" s="104"/>
      <c r="AB14483" s="104"/>
      <c r="AC14483" s="104"/>
      <c r="AF14483" s="104"/>
      <c r="AG14483" s="104"/>
      <c r="AK14483" s="104"/>
      <c r="AL14483" s="104"/>
      <c r="AO14483" s="104"/>
      <c r="AP14483" s="104"/>
    </row>
    <row r="14484" spans="21:42" ht="15" customHeight="1" x14ac:dyDescent="0.25">
      <c r="U14484" s="104"/>
      <c r="AB14484" s="104"/>
      <c r="AC14484" s="104"/>
      <c r="AF14484" s="104"/>
      <c r="AG14484" s="104"/>
      <c r="AK14484" s="104"/>
      <c r="AL14484" s="104"/>
      <c r="AO14484" s="104"/>
      <c r="AP14484" s="104"/>
    </row>
    <row r="14485" spans="21:42" ht="15" customHeight="1" x14ac:dyDescent="0.25">
      <c r="U14485" s="104"/>
      <c r="AB14485" s="104"/>
      <c r="AC14485" s="104"/>
      <c r="AF14485" s="104"/>
      <c r="AG14485" s="104"/>
      <c r="AK14485" s="104"/>
      <c r="AL14485" s="104"/>
      <c r="AO14485" s="104"/>
      <c r="AP14485" s="104"/>
    </row>
    <row r="14486" spans="21:42" ht="15" customHeight="1" x14ac:dyDescent="0.25">
      <c r="U14486" s="104"/>
      <c r="AB14486" s="104"/>
      <c r="AC14486" s="104"/>
      <c r="AF14486" s="104"/>
      <c r="AG14486" s="104"/>
      <c r="AK14486" s="104"/>
      <c r="AL14486" s="104"/>
      <c r="AO14486" s="104"/>
      <c r="AP14486" s="104"/>
    </row>
    <row r="14487" spans="21:42" ht="15" customHeight="1" x14ac:dyDescent="0.25">
      <c r="U14487" s="104"/>
      <c r="AB14487" s="104"/>
      <c r="AC14487" s="104"/>
      <c r="AF14487" s="104"/>
      <c r="AG14487" s="104"/>
      <c r="AK14487" s="104"/>
      <c r="AL14487" s="104"/>
      <c r="AO14487" s="104"/>
      <c r="AP14487" s="104"/>
    </row>
    <row r="14488" spans="21:42" ht="15" customHeight="1" x14ac:dyDescent="0.25">
      <c r="U14488" s="104"/>
      <c r="AB14488" s="104"/>
      <c r="AC14488" s="104"/>
      <c r="AF14488" s="104"/>
      <c r="AG14488" s="104"/>
      <c r="AK14488" s="104"/>
      <c r="AL14488" s="104"/>
      <c r="AO14488" s="104"/>
      <c r="AP14488" s="104"/>
    </row>
    <row r="14489" spans="21:42" ht="15" customHeight="1" x14ac:dyDescent="0.25">
      <c r="U14489" s="104"/>
      <c r="AB14489" s="104"/>
      <c r="AC14489" s="104"/>
      <c r="AF14489" s="104"/>
      <c r="AG14489" s="104"/>
      <c r="AK14489" s="104"/>
      <c r="AL14489" s="104"/>
      <c r="AO14489" s="104"/>
      <c r="AP14489" s="104"/>
    </row>
    <row r="14490" spans="21:42" ht="15" customHeight="1" x14ac:dyDescent="0.25">
      <c r="U14490" s="104"/>
      <c r="AB14490" s="104"/>
      <c r="AC14490" s="104"/>
      <c r="AF14490" s="104"/>
      <c r="AG14490" s="104"/>
      <c r="AK14490" s="104"/>
      <c r="AL14490" s="104"/>
      <c r="AO14490" s="104"/>
      <c r="AP14490" s="104"/>
    </row>
    <row r="14491" spans="21:42" ht="15" customHeight="1" x14ac:dyDescent="0.25">
      <c r="U14491" s="104"/>
      <c r="AB14491" s="104"/>
      <c r="AC14491" s="104"/>
      <c r="AF14491" s="104"/>
      <c r="AG14491" s="104"/>
      <c r="AK14491" s="104"/>
      <c r="AL14491" s="104"/>
      <c r="AO14491" s="104"/>
      <c r="AP14491" s="104"/>
    </row>
    <row r="14492" spans="21:42" ht="15" customHeight="1" x14ac:dyDescent="0.25">
      <c r="U14492" s="104"/>
      <c r="AB14492" s="104"/>
      <c r="AC14492" s="104"/>
      <c r="AF14492" s="104"/>
      <c r="AG14492" s="104"/>
      <c r="AK14492" s="104"/>
      <c r="AL14492" s="104"/>
      <c r="AO14492" s="104"/>
      <c r="AP14492" s="104"/>
    </row>
    <row r="14493" spans="21:42" ht="15" customHeight="1" x14ac:dyDescent="0.25">
      <c r="U14493" s="104"/>
      <c r="AB14493" s="104"/>
      <c r="AC14493" s="104"/>
      <c r="AF14493" s="104"/>
      <c r="AG14493" s="104"/>
      <c r="AK14493" s="104"/>
      <c r="AL14493" s="104"/>
      <c r="AO14493" s="104"/>
      <c r="AP14493" s="104"/>
    </row>
    <row r="14494" spans="21:42" ht="15" customHeight="1" x14ac:dyDescent="0.25">
      <c r="U14494" s="104"/>
      <c r="AB14494" s="104"/>
      <c r="AC14494" s="104"/>
      <c r="AF14494" s="104"/>
      <c r="AG14494" s="104"/>
      <c r="AK14494" s="104"/>
      <c r="AL14494" s="104"/>
      <c r="AO14494" s="104"/>
      <c r="AP14494" s="104"/>
    </row>
    <row r="14495" spans="21:42" ht="15" customHeight="1" x14ac:dyDescent="0.25">
      <c r="U14495" s="104"/>
      <c r="AB14495" s="104"/>
      <c r="AC14495" s="104"/>
      <c r="AF14495" s="104"/>
      <c r="AG14495" s="104"/>
      <c r="AK14495" s="104"/>
      <c r="AL14495" s="104"/>
      <c r="AO14495" s="104"/>
      <c r="AP14495" s="104"/>
    </row>
    <row r="14496" spans="21:42" ht="15" customHeight="1" x14ac:dyDescent="0.25">
      <c r="U14496" s="104"/>
      <c r="AB14496" s="104"/>
      <c r="AC14496" s="104"/>
      <c r="AF14496" s="104"/>
      <c r="AG14496" s="104"/>
      <c r="AK14496" s="104"/>
      <c r="AL14496" s="104"/>
      <c r="AO14496" s="104"/>
      <c r="AP14496" s="104"/>
    </row>
    <row r="14497" spans="21:42" ht="15" customHeight="1" x14ac:dyDescent="0.25">
      <c r="U14497" s="104"/>
      <c r="AB14497" s="104"/>
      <c r="AC14497" s="104"/>
      <c r="AF14497" s="104"/>
      <c r="AG14497" s="104"/>
      <c r="AK14497" s="104"/>
      <c r="AL14497" s="104"/>
      <c r="AO14497" s="104"/>
      <c r="AP14497" s="104"/>
    </row>
    <row r="14498" spans="21:42" ht="15" customHeight="1" x14ac:dyDescent="0.25">
      <c r="U14498" s="104"/>
      <c r="AB14498" s="104"/>
      <c r="AC14498" s="104"/>
      <c r="AF14498" s="104"/>
      <c r="AG14498" s="104"/>
      <c r="AK14498" s="104"/>
      <c r="AL14498" s="104"/>
      <c r="AO14498" s="104"/>
      <c r="AP14498" s="104"/>
    </row>
    <row r="14499" spans="21:42" ht="15" customHeight="1" x14ac:dyDescent="0.25">
      <c r="U14499" s="104"/>
      <c r="AB14499" s="104"/>
      <c r="AC14499" s="104"/>
      <c r="AF14499" s="104"/>
      <c r="AG14499" s="104"/>
      <c r="AK14499" s="104"/>
      <c r="AL14499" s="104"/>
      <c r="AO14499" s="104"/>
      <c r="AP14499" s="104"/>
    </row>
    <row r="14500" spans="21:42" ht="15" customHeight="1" x14ac:dyDescent="0.25">
      <c r="U14500" s="104"/>
      <c r="AB14500" s="104"/>
      <c r="AC14500" s="104"/>
      <c r="AF14500" s="104"/>
      <c r="AG14500" s="104"/>
      <c r="AK14500" s="104"/>
      <c r="AL14500" s="104"/>
      <c r="AO14500" s="104"/>
      <c r="AP14500" s="104"/>
    </row>
    <row r="14501" spans="21:42" ht="15" customHeight="1" x14ac:dyDescent="0.25">
      <c r="U14501" s="104"/>
      <c r="AB14501" s="104"/>
      <c r="AC14501" s="104"/>
      <c r="AF14501" s="104"/>
      <c r="AG14501" s="104"/>
      <c r="AK14501" s="104"/>
      <c r="AL14501" s="104"/>
      <c r="AO14501" s="104"/>
      <c r="AP14501" s="104"/>
    </row>
    <row r="14502" spans="21:42" ht="15" customHeight="1" x14ac:dyDescent="0.25">
      <c r="U14502" s="104"/>
      <c r="AB14502" s="104"/>
      <c r="AC14502" s="104"/>
      <c r="AF14502" s="104"/>
      <c r="AG14502" s="104"/>
      <c r="AK14502" s="104"/>
      <c r="AL14502" s="104"/>
      <c r="AO14502" s="104"/>
      <c r="AP14502" s="104"/>
    </row>
    <row r="14503" spans="21:42" ht="15" customHeight="1" x14ac:dyDescent="0.25">
      <c r="U14503" s="104"/>
      <c r="AB14503" s="104"/>
      <c r="AC14503" s="104"/>
      <c r="AF14503" s="104"/>
      <c r="AG14503" s="104"/>
      <c r="AK14503" s="104"/>
      <c r="AL14503" s="104"/>
      <c r="AO14503" s="104"/>
      <c r="AP14503" s="104"/>
    </row>
    <row r="14504" spans="21:42" ht="15" customHeight="1" x14ac:dyDescent="0.25">
      <c r="U14504" s="104"/>
      <c r="AB14504" s="104"/>
      <c r="AC14504" s="104"/>
      <c r="AF14504" s="104"/>
      <c r="AG14504" s="104"/>
      <c r="AK14504" s="104"/>
      <c r="AL14504" s="104"/>
      <c r="AO14504" s="104"/>
      <c r="AP14504" s="104"/>
    </row>
    <row r="14505" spans="21:42" ht="15" customHeight="1" x14ac:dyDescent="0.25">
      <c r="U14505" s="104"/>
      <c r="AB14505" s="104"/>
      <c r="AC14505" s="104"/>
      <c r="AF14505" s="104"/>
      <c r="AG14505" s="104"/>
      <c r="AK14505" s="104"/>
      <c r="AL14505" s="104"/>
      <c r="AO14505" s="104"/>
      <c r="AP14505" s="104"/>
    </row>
    <row r="14506" spans="21:42" ht="15" customHeight="1" x14ac:dyDescent="0.25">
      <c r="U14506" s="104"/>
      <c r="AB14506" s="104"/>
      <c r="AC14506" s="104"/>
      <c r="AF14506" s="104"/>
      <c r="AG14506" s="104"/>
      <c r="AK14506" s="104"/>
      <c r="AL14506" s="104"/>
      <c r="AO14506" s="104"/>
      <c r="AP14506" s="104"/>
    </row>
    <row r="14507" spans="21:42" ht="15" customHeight="1" x14ac:dyDescent="0.25">
      <c r="U14507" s="104"/>
      <c r="AB14507" s="104"/>
      <c r="AC14507" s="104"/>
      <c r="AF14507" s="104"/>
      <c r="AG14507" s="104"/>
      <c r="AK14507" s="104"/>
      <c r="AL14507" s="104"/>
      <c r="AO14507" s="104"/>
      <c r="AP14507" s="104"/>
    </row>
    <row r="14508" spans="21:42" ht="15" customHeight="1" x14ac:dyDescent="0.25">
      <c r="U14508" s="104"/>
      <c r="AB14508" s="104"/>
      <c r="AC14508" s="104"/>
      <c r="AF14508" s="104"/>
      <c r="AG14508" s="104"/>
      <c r="AK14508" s="104"/>
      <c r="AL14508" s="104"/>
      <c r="AO14508" s="104"/>
      <c r="AP14508" s="104"/>
    </row>
    <row r="14509" spans="21:42" ht="15" customHeight="1" x14ac:dyDescent="0.25">
      <c r="U14509" s="104"/>
      <c r="AB14509" s="104"/>
      <c r="AC14509" s="104"/>
      <c r="AF14509" s="104"/>
      <c r="AG14509" s="104"/>
      <c r="AK14509" s="104"/>
      <c r="AL14509" s="104"/>
      <c r="AO14509" s="104"/>
      <c r="AP14509" s="104"/>
    </row>
    <row r="14510" spans="21:42" ht="15" customHeight="1" x14ac:dyDescent="0.25">
      <c r="U14510" s="104"/>
      <c r="AB14510" s="104"/>
      <c r="AC14510" s="104"/>
      <c r="AF14510" s="104"/>
      <c r="AG14510" s="104"/>
      <c r="AK14510" s="104"/>
      <c r="AL14510" s="104"/>
      <c r="AO14510" s="104"/>
      <c r="AP14510" s="104"/>
    </row>
    <row r="14511" spans="21:42" ht="15" customHeight="1" x14ac:dyDescent="0.25">
      <c r="U14511" s="104"/>
      <c r="AB14511" s="104"/>
      <c r="AC14511" s="104"/>
      <c r="AF14511" s="104"/>
      <c r="AG14511" s="104"/>
      <c r="AK14511" s="104"/>
      <c r="AL14511" s="104"/>
      <c r="AO14511" s="104"/>
      <c r="AP14511" s="104"/>
    </row>
    <row r="14512" spans="21:42" ht="15" customHeight="1" x14ac:dyDescent="0.25">
      <c r="U14512" s="104"/>
      <c r="AB14512" s="104"/>
      <c r="AC14512" s="104"/>
      <c r="AF14512" s="104"/>
      <c r="AG14512" s="104"/>
      <c r="AK14512" s="104"/>
      <c r="AL14512" s="104"/>
      <c r="AO14512" s="104"/>
      <c r="AP14512" s="104"/>
    </row>
    <row r="14513" spans="21:42" ht="15" customHeight="1" x14ac:dyDescent="0.25">
      <c r="U14513" s="104"/>
      <c r="AB14513" s="104"/>
      <c r="AC14513" s="104"/>
      <c r="AF14513" s="104"/>
      <c r="AG14513" s="104"/>
      <c r="AK14513" s="104"/>
      <c r="AL14513" s="104"/>
      <c r="AO14513" s="104"/>
      <c r="AP14513" s="104"/>
    </row>
    <row r="14514" spans="21:42" ht="15" customHeight="1" x14ac:dyDescent="0.25">
      <c r="U14514" s="104"/>
      <c r="AB14514" s="104"/>
      <c r="AC14514" s="104"/>
      <c r="AF14514" s="104"/>
      <c r="AG14514" s="104"/>
      <c r="AK14514" s="104"/>
      <c r="AL14514" s="104"/>
      <c r="AO14514" s="104"/>
      <c r="AP14514" s="104"/>
    </row>
    <row r="14515" spans="21:42" ht="15" customHeight="1" x14ac:dyDescent="0.25">
      <c r="U14515" s="104"/>
      <c r="AB14515" s="104"/>
      <c r="AC14515" s="104"/>
      <c r="AF14515" s="104"/>
      <c r="AG14515" s="104"/>
      <c r="AK14515" s="104"/>
      <c r="AL14515" s="104"/>
      <c r="AO14515" s="104"/>
      <c r="AP14515" s="104"/>
    </row>
    <row r="14516" spans="21:42" ht="15" customHeight="1" x14ac:dyDescent="0.25">
      <c r="U14516" s="104"/>
      <c r="AB14516" s="104"/>
      <c r="AC14516" s="104"/>
      <c r="AF14516" s="104"/>
      <c r="AG14516" s="104"/>
      <c r="AK14516" s="104"/>
      <c r="AL14516" s="104"/>
      <c r="AO14516" s="104"/>
      <c r="AP14516" s="104"/>
    </row>
    <row r="14517" spans="21:42" ht="15" customHeight="1" x14ac:dyDescent="0.25">
      <c r="U14517" s="104"/>
      <c r="AB14517" s="104"/>
      <c r="AC14517" s="104"/>
      <c r="AF14517" s="104"/>
      <c r="AG14517" s="104"/>
      <c r="AK14517" s="104"/>
      <c r="AL14517" s="104"/>
      <c r="AO14517" s="104"/>
      <c r="AP14517" s="104"/>
    </row>
    <row r="14518" spans="21:42" ht="15" customHeight="1" x14ac:dyDescent="0.25">
      <c r="U14518" s="104"/>
      <c r="AB14518" s="104"/>
      <c r="AC14518" s="104"/>
      <c r="AF14518" s="104"/>
      <c r="AG14518" s="104"/>
      <c r="AK14518" s="104"/>
      <c r="AL14518" s="104"/>
      <c r="AO14518" s="104"/>
      <c r="AP14518" s="104"/>
    </row>
    <row r="14519" spans="21:42" ht="15" customHeight="1" x14ac:dyDescent="0.25">
      <c r="U14519" s="104"/>
      <c r="AB14519" s="104"/>
      <c r="AC14519" s="104"/>
      <c r="AF14519" s="104"/>
      <c r="AG14519" s="104"/>
      <c r="AK14519" s="104"/>
      <c r="AL14519" s="104"/>
      <c r="AO14519" s="104"/>
      <c r="AP14519" s="104"/>
    </row>
    <row r="14520" spans="21:42" ht="15" customHeight="1" x14ac:dyDescent="0.25">
      <c r="U14520" s="104"/>
      <c r="AB14520" s="104"/>
      <c r="AC14520" s="104"/>
      <c r="AF14520" s="104"/>
      <c r="AG14520" s="104"/>
      <c r="AK14520" s="104"/>
      <c r="AL14520" s="104"/>
      <c r="AO14520" s="104"/>
      <c r="AP14520" s="104"/>
    </row>
    <row r="14521" spans="21:42" ht="15" customHeight="1" x14ac:dyDescent="0.25">
      <c r="U14521" s="104"/>
      <c r="AB14521" s="104"/>
      <c r="AC14521" s="104"/>
      <c r="AF14521" s="104"/>
      <c r="AG14521" s="104"/>
      <c r="AK14521" s="104"/>
      <c r="AL14521" s="104"/>
      <c r="AO14521" s="104"/>
      <c r="AP14521" s="104"/>
    </row>
    <row r="14522" spans="21:42" ht="15" customHeight="1" x14ac:dyDescent="0.25">
      <c r="U14522" s="104"/>
      <c r="AB14522" s="104"/>
      <c r="AC14522" s="104"/>
      <c r="AF14522" s="104"/>
      <c r="AG14522" s="104"/>
      <c r="AK14522" s="104"/>
      <c r="AL14522" s="104"/>
      <c r="AO14522" s="104"/>
      <c r="AP14522" s="104"/>
    </row>
    <row r="14523" spans="21:42" ht="15" customHeight="1" x14ac:dyDescent="0.25">
      <c r="U14523" s="104"/>
      <c r="AB14523" s="104"/>
      <c r="AC14523" s="104"/>
      <c r="AF14523" s="104"/>
      <c r="AG14523" s="104"/>
      <c r="AK14523" s="104"/>
      <c r="AL14523" s="104"/>
      <c r="AO14523" s="104"/>
      <c r="AP14523" s="104"/>
    </row>
    <row r="14524" spans="21:42" ht="15" customHeight="1" x14ac:dyDescent="0.25">
      <c r="U14524" s="104"/>
      <c r="AB14524" s="104"/>
      <c r="AC14524" s="104"/>
      <c r="AF14524" s="104"/>
      <c r="AG14524" s="104"/>
      <c r="AK14524" s="104"/>
      <c r="AL14524" s="104"/>
      <c r="AO14524" s="104"/>
      <c r="AP14524" s="104"/>
    </row>
    <row r="14525" spans="21:42" ht="15" customHeight="1" x14ac:dyDescent="0.25">
      <c r="U14525" s="104"/>
      <c r="AB14525" s="104"/>
      <c r="AC14525" s="104"/>
      <c r="AF14525" s="104"/>
      <c r="AG14525" s="104"/>
      <c r="AK14525" s="104"/>
      <c r="AL14525" s="104"/>
      <c r="AO14525" s="104"/>
      <c r="AP14525" s="104"/>
    </row>
    <row r="14526" spans="21:42" ht="15" customHeight="1" x14ac:dyDescent="0.25">
      <c r="U14526" s="104"/>
      <c r="AB14526" s="104"/>
      <c r="AC14526" s="104"/>
      <c r="AF14526" s="104"/>
      <c r="AG14526" s="104"/>
      <c r="AK14526" s="104"/>
      <c r="AL14526" s="104"/>
      <c r="AO14526" s="104"/>
      <c r="AP14526" s="104"/>
    </row>
    <row r="14527" spans="21:42" ht="15" customHeight="1" x14ac:dyDescent="0.25">
      <c r="U14527" s="104"/>
      <c r="AB14527" s="104"/>
      <c r="AC14527" s="104"/>
      <c r="AF14527" s="104"/>
      <c r="AG14527" s="104"/>
      <c r="AK14527" s="104"/>
      <c r="AL14527" s="104"/>
      <c r="AO14527" s="104"/>
      <c r="AP14527" s="104"/>
    </row>
    <row r="14528" spans="21:42" ht="15" customHeight="1" x14ac:dyDescent="0.25">
      <c r="U14528" s="104"/>
      <c r="AB14528" s="104"/>
      <c r="AC14528" s="104"/>
      <c r="AF14528" s="104"/>
      <c r="AG14528" s="104"/>
      <c r="AK14528" s="104"/>
      <c r="AL14528" s="104"/>
      <c r="AO14528" s="104"/>
      <c r="AP14528" s="104"/>
    </row>
    <row r="14529" spans="21:42" ht="15" customHeight="1" x14ac:dyDescent="0.25">
      <c r="U14529" s="104"/>
      <c r="AB14529" s="104"/>
      <c r="AC14529" s="104"/>
      <c r="AF14529" s="104"/>
      <c r="AG14529" s="104"/>
      <c r="AK14529" s="104"/>
      <c r="AL14529" s="104"/>
      <c r="AO14529" s="104"/>
      <c r="AP14529" s="104"/>
    </row>
    <row r="14530" spans="21:42" ht="15" customHeight="1" x14ac:dyDescent="0.25">
      <c r="U14530" s="104"/>
      <c r="AB14530" s="104"/>
      <c r="AC14530" s="104"/>
      <c r="AF14530" s="104"/>
      <c r="AG14530" s="104"/>
      <c r="AK14530" s="104"/>
      <c r="AL14530" s="104"/>
      <c r="AO14530" s="104"/>
      <c r="AP14530" s="104"/>
    </row>
    <row r="14531" spans="21:42" ht="15" customHeight="1" x14ac:dyDescent="0.25">
      <c r="U14531" s="104"/>
      <c r="AB14531" s="104"/>
      <c r="AC14531" s="104"/>
      <c r="AF14531" s="104"/>
      <c r="AG14531" s="104"/>
      <c r="AK14531" s="104"/>
      <c r="AL14531" s="104"/>
      <c r="AO14531" s="104"/>
      <c r="AP14531" s="104"/>
    </row>
    <row r="14532" spans="21:42" ht="15" customHeight="1" x14ac:dyDescent="0.25">
      <c r="U14532" s="104"/>
      <c r="AB14532" s="104"/>
      <c r="AC14532" s="104"/>
      <c r="AF14532" s="104"/>
      <c r="AG14532" s="104"/>
      <c r="AK14532" s="104"/>
      <c r="AL14532" s="104"/>
      <c r="AO14532" s="104"/>
      <c r="AP14532" s="104"/>
    </row>
    <row r="14533" spans="21:42" ht="15" customHeight="1" x14ac:dyDescent="0.25">
      <c r="U14533" s="104"/>
      <c r="AB14533" s="104"/>
      <c r="AC14533" s="104"/>
      <c r="AF14533" s="104"/>
      <c r="AG14533" s="104"/>
      <c r="AK14533" s="104"/>
      <c r="AL14533" s="104"/>
      <c r="AO14533" s="104"/>
      <c r="AP14533" s="104"/>
    </row>
    <row r="14534" spans="21:42" ht="15" customHeight="1" x14ac:dyDescent="0.25">
      <c r="U14534" s="104"/>
      <c r="AB14534" s="104"/>
      <c r="AC14534" s="104"/>
      <c r="AF14534" s="104"/>
      <c r="AG14534" s="104"/>
      <c r="AK14534" s="104"/>
      <c r="AL14534" s="104"/>
      <c r="AO14534" s="104"/>
      <c r="AP14534" s="104"/>
    </row>
    <row r="14535" spans="21:42" ht="15" customHeight="1" x14ac:dyDescent="0.25">
      <c r="U14535" s="104"/>
      <c r="AB14535" s="104"/>
      <c r="AC14535" s="104"/>
      <c r="AF14535" s="104"/>
      <c r="AG14535" s="104"/>
      <c r="AK14535" s="104"/>
      <c r="AL14535" s="104"/>
      <c r="AO14535" s="104"/>
      <c r="AP14535" s="104"/>
    </row>
    <row r="14536" spans="21:42" ht="15" customHeight="1" x14ac:dyDescent="0.25">
      <c r="U14536" s="104"/>
      <c r="AB14536" s="104"/>
      <c r="AC14536" s="104"/>
      <c r="AF14536" s="104"/>
      <c r="AG14536" s="104"/>
      <c r="AK14536" s="104"/>
      <c r="AL14536" s="104"/>
      <c r="AO14536" s="104"/>
      <c r="AP14536" s="104"/>
    </row>
    <row r="14537" spans="21:42" ht="15" customHeight="1" x14ac:dyDescent="0.25">
      <c r="U14537" s="104"/>
      <c r="AB14537" s="104"/>
      <c r="AC14537" s="104"/>
      <c r="AF14537" s="104"/>
      <c r="AG14537" s="104"/>
      <c r="AK14537" s="104"/>
      <c r="AL14537" s="104"/>
      <c r="AO14537" s="104"/>
      <c r="AP14537" s="104"/>
    </row>
    <row r="14538" spans="21:42" ht="15" customHeight="1" x14ac:dyDescent="0.25">
      <c r="U14538" s="104"/>
      <c r="AB14538" s="104"/>
      <c r="AC14538" s="104"/>
      <c r="AF14538" s="104"/>
      <c r="AG14538" s="104"/>
      <c r="AK14538" s="104"/>
      <c r="AL14538" s="104"/>
      <c r="AO14538" s="104"/>
      <c r="AP14538" s="104"/>
    </row>
    <row r="14539" spans="21:42" ht="15" customHeight="1" x14ac:dyDescent="0.25">
      <c r="U14539" s="104"/>
      <c r="AB14539" s="104"/>
      <c r="AC14539" s="104"/>
      <c r="AF14539" s="104"/>
      <c r="AG14539" s="104"/>
      <c r="AK14539" s="104"/>
      <c r="AL14539" s="104"/>
      <c r="AO14539" s="104"/>
      <c r="AP14539" s="104"/>
    </row>
    <row r="14540" spans="21:42" ht="15" customHeight="1" x14ac:dyDescent="0.25">
      <c r="U14540" s="104"/>
      <c r="AB14540" s="104"/>
      <c r="AC14540" s="104"/>
      <c r="AF14540" s="104"/>
      <c r="AG14540" s="104"/>
      <c r="AK14540" s="104"/>
      <c r="AL14540" s="104"/>
      <c r="AO14540" s="104"/>
      <c r="AP14540" s="104"/>
    </row>
    <row r="14541" spans="21:42" ht="15" customHeight="1" x14ac:dyDescent="0.25">
      <c r="U14541" s="104"/>
      <c r="AB14541" s="104"/>
      <c r="AC14541" s="104"/>
      <c r="AF14541" s="104"/>
      <c r="AG14541" s="104"/>
      <c r="AK14541" s="104"/>
      <c r="AL14541" s="104"/>
      <c r="AO14541" s="104"/>
      <c r="AP14541" s="104"/>
    </row>
    <row r="14542" spans="21:42" ht="15" customHeight="1" x14ac:dyDescent="0.25">
      <c r="U14542" s="104"/>
      <c r="AB14542" s="104"/>
      <c r="AC14542" s="104"/>
      <c r="AF14542" s="104"/>
      <c r="AG14542" s="104"/>
      <c r="AK14542" s="104"/>
      <c r="AL14542" s="104"/>
      <c r="AO14542" s="104"/>
      <c r="AP14542" s="104"/>
    </row>
    <row r="14543" spans="21:42" ht="15" customHeight="1" x14ac:dyDescent="0.25">
      <c r="U14543" s="104"/>
      <c r="AB14543" s="104"/>
      <c r="AC14543" s="104"/>
      <c r="AF14543" s="104"/>
      <c r="AG14543" s="104"/>
      <c r="AK14543" s="104"/>
      <c r="AL14543" s="104"/>
      <c r="AO14543" s="104"/>
      <c r="AP14543" s="104"/>
    </row>
    <row r="14544" spans="21:42" ht="15" customHeight="1" x14ac:dyDescent="0.25">
      <c r="U14544" s="104"/>
      <c r="AB14544" s="104"/>
      <c r="AC14544" s="104"/>
      <c r="AF14544" s="104"/>
      <c r="AG14544" s="104"/>
      <c r="AK14544" s="104"/>
      <c r="AL14544" s="104"/>
      <c r="AO14544" s="104"/>
      <c r="AP14544" s="104"/>
    </row>
    <row r="14545" spans="21:42" ht="15" customHeight="1" x14ac:dyDescent="0.25">
      <c r="U14545" s="104"/>
      <c r="AB14545" s="104"/>
      <c r="AC14545" s="104"/>
      <c r="AF14545" s="104"/>
      <c r="AG14545" s="104"/>
      <c r="AK14545" s="104"/>
      <c r="AL14545" s="104"/>
      <c r="AO14545" s="104"/>
      <c r="AP14545" s="104"/>
    </row>
    <row r="14546" spans="21:42" ht="15" customHeight="1" x14ac:dyDescent="0.25">
      <c r="U14546" s="104"/>
      <c r="AB14546" s="104"/>
      <c r="AC14546" s="104"/>
      <c r="AF14546" s="104"/>
      <c r="AG14546" s="104"/>
      <c r="AK14546" s="104"/>
      <c r="AL14546" s="104"/>
      <c r="AO14546" s="104"/>
      <c r="AP14546" s="104"/>
    </row>
    <row r="14547" spans="21:42" ht="15" customHeight="1" x14ac:dyDescent="0.25">
      <c r="U14547" s="104"/>
      <c r="AB14547" s="104"/>
      <c r="AC14547" s="104"/>
      <c r="AF14547" s="104"/>
      <c r="AG14547" s="104"/>
      <c r="AK14547" s="104"/>
      <c r="AL14547" s="104"/>
      <c r="AO14547" s="104"/>
      <c r="AP14547" s="104"/>
    </row>
    <row r="14548" spans="21:42" ht="15" customHeight="1" x14ac:dyDescent="0.25">
      <c r="U14548" s="104"/>
      <c r="AB14548" s="104"/>
      <c r="AC14548" s="104"/>
      <c r="AF14548" s="104"/>
      <c r="AG14548" s="104"/>
      <c r="AK14548" s="104"/>
      <c r="AL14548" s="104"/>
      <c r="AO14548" s="104"/>
      <c r="AP14548" s="104"/>
    </row>
    <row r="14549" spans="21:42" ht="15" customHeight="1" x14ac:dyDescent="0.25">
      <c r="U14549" s="104"/>
      <c r="AB14549" s="104"/>
      <c r="AC14549" s="104"/>
      <c r="AF14549" s="104"/>
      <c r="AG14549" s="104"/>
      <c r="AK14549" s="104"/>
      <c r="AL14549" s="104"/>
      <c r="AO14549" s="104"/>
      <c r="AP14549" s="104"/>
    </row>
    <row r="14550" spans="21:42" ht="15" customHeight="1" x14ac:dyDescent="0.25">
      <c r="U14550" s="104"/>
      <c r="AB14550" s="104"/>
      <c r="AC14550" s="104"/>
      <c r="AF14550" s="104"/>
      <c r="AG14550" s="104"/>
      <c r="AK14550" s="104"/>
      <c r="AL14550" s="104"/>
      <c r="AO14550" s="104"/>
      <c r="AP14550" s="104"/>
    </row>
    <row r="14551" spans="21:42" ht="15" customHeight="1" x14ac:dyDescent="0.25">
      <c r="U14551" s="104"/>
      <c r="AB14551" s="104"/>
      <c r="AC14551" s="104"/>
      <c r="AF14551" s="104"/>
      <c r="AG14551" s="104"/>
      <c r="AK14551" s="104"/>
      <c r="AL14551" s="104"/>
      <c r="AO14551" s="104"/>
      <c r="AP14551" s="104"/>
    </row>
    <row r="14552" spans="21:42" ht="15" customHeight="1" x14ac:dyDescent="0.25">
      <c r="U14552" s="104"/>
      <c r="AB14552" s="104"/>
      <c r="AC14552" s="104"/>
      <c r="AF14552" s="104"/>
      <c r="AG14552" s="104"/>
      <c r="AK14552" s="104"/>
      <c r="AL14552" s="104"/>
      <c r="AO14552" s="104"/>
      <c r="AP14552" s="104"/>
    </row>
    <row r="14553" spans="21:42" ht="15" customHeight="1" x14ac:dyDescent="0.25">
      <c r="U14553" s="104"/>
      <c r="AB14553" s="104"/>
      <c r="AC14553" s="104"/>
      <c r="AF14553" s="104"/>
      <c r="AG14553" s="104"/>
      <c r="AK14553" s="104"/>
      <c r="AL14553" s="104"/>
      <c r="AO14553" s="104"/>
      <c r="AP14553" s="104"/>
    </row>
    <row r="14554" spans="21:42" ht="15" customHeight="1" x14ac:dyDescent="0.25">
      <c r="U14554" s="104"/>
      <c r="AB14554" s="104"/>
      <c r="AC14554" s="104"/>
      <c r="AF14554" s="104"/>
      <c r="AG14554" s="104"/>
      <c r="AK14554" s="104"/>
      <c r="AL14554" s="104"/>
      <c r="AO14554" s="104"/>
      <c r="AP14554" s="104"/>
    </row>
    <row r="14555" spans="21:42" ht="15" customHeight="1" x14ac:dyDescent="0.25">
      <c r="U14555" s="104"/>
      <c r="AB14555" s="104"/>
      <c r="AC14555" s="104"/>
      <c r="AF14555" s="104"/>
      <c r="AG14555" s="104"/>
      <c r="AK14555" s="104"/>
      <c r="AL14555" s="104"/>
      <c r="AO14555" s="104"/>
      <c r="AP14555" s="104"/>
    </row>
    <row r="14556" spans="21:42" ht="15" customHeight="1" x14ac:dyDescent="0.25">
      <c r="U14556" s="104"/>
      <c r="AB14556" s="104"/>
      <c r="AC14556" s="104"/>
      <c r="AF14556" s="104"/>
      <c r="AG14556" s="104"/>
      <c r="AK14556" s="104"/>
      <c r="AL14556" s="104"/>
      <c r="AO14556" s="104"/>
      <c r="AP14556" s="104"/>
    </row>
    <row r="14557" spans="21:42" ht="15" customHeight="1" x14ac:dyDescent="0.25">
      <c r="U14557" s="104"/>
      <c r="AB14557" s="104"/>
      <c r="AC14557" s="104"/>
      <c r="AF14557" s="104"/>
      <c r="AG14557" s="104"/>
      <c r="AK14557" s="104"/>
      <c r="AL14557" s="104"/>
      <c r="AO14557" s="104"/>
      <c r="AP14557" s="104"/>
    </row>
    <row r="14558" spans="21:42" ht="15" customHeight="1" x14ac:dyDescent="0.25">
      <c r="U14558" s="104"/>
      <c r="AB14558" s="104"/>
      <c r="AC14558" s="104"/>
      <c r="AF14558" s="104"/>
      <c r="AG14558" s="104"/>
      <c r="AK14558" s="104"/>
      <c r="AL14558" s="104"/>
      <c r="AO14558" s="104"/>
      <c r="AP14558" s="104"/>
    </row>
    <row r="14559" spans="21:42" ht="15" customHeight="1" x14ac:dyDescent="0.25">
      <c r="U14559" s="104"/>
      <c r="AB14559" s="104"/>
      <c r="AC14559" s="104"/>
      <c r="AF14559" s="104"/>
      <c r="AG14559" s="104"/>
      <c r="AK14559" s="104"/>
      <c r="AL14559" s="104"/>
      <c r="AO14559" s="104"/>
      <c r="AP14559" s="104"/>
    </row>
    <row r="14560" spans="21:42" ht="15" customHeight="1" x14ac:dyDescent="0.25">
      <c r="U14560" s="104"/>
      <c r="AB14560" s="104"/>
      <c r="AC14560" s="104"/>
      <c r="AF14560" s="104"/>
      <c r="AG14560" s="104"/>
      <c r="AK14560" s="104"/>
      <c r="AL14560" s="104"/>
      <c r="AO14560" s="104"/>
      <c r="AP14560" s="104"/>
    </row>
    <row r="14561" spans="21:42" ht="15" customHeight="1" x14ac:dyDescent="0.25">
      <c r="U14561" s="104"/>
      <c r="AB14561" s="104"/>
      <c r="AC14561" s="104"/>
      <c r="AF14561" s="104"/>
      <c r="AG14561" s="104"/>
      <c r="AK14561" s="104"/>
      <c r="AL14561" s="104"/>
      <c r="AO14561" s="104"/>
      <c r="AP14561" s="104"/>
    </row>
    <row r="14562" spans="21:42" ht="15" customHeight="1" x14ac:dyDescent="0.25">
      <c r="U14562" s="104"/>
      <c r="AB14562" s="104"/>
      <c r="AC14562" s="104"/>
      <c r="AF14562" s="104"/>
      <c r="AG14562" s="104"/>
      <c r="AK14562" s="104"/>
      <c r="AL14562" s="104"/>
      <c r="AO14562" s="104"/>
      <c r="AP14562" s="104"/>
    </row>
    <row r="14563" spans="21:42" ht="15" customHeight="1" x14ac:dyDescent="0.25">
      <c r="U14563" s="104"/>
      <c r="AB14563" s="104"/>
      <c r="AC14563" s="104"/>
      <c r="AF14563" s="104"/>
      <c r="AG14563" s="104"/>
      <c r="AK14563" s="104"/>
      <c r="AL14563" s="104"/>
      <c r="AO14563" s="104"/>
      <c r="AP14563" s="104"/>
    </row>
    <row r="14564" spans="21:42" ht="15" customHeight="1" x14ac:dyDescent="0.25">
      <c r="U14564" s="104"/>
      <c r="AB14564" s="104"/>
      <c r="AC14564" s="104"/>
      <c r="AF14564" s="104"/>
      <c r="AG14564" s="104"/>
      <c r="AK14564" s="104"/>
      <c r="AL14564" s="104"/>
      <c r="AO14564" s="104"/>
      <c r="AP14564" s="104"/>
    </row>
    <row r="14565" spans="21:42" ht="15" customHeight="1" x14ac:dyDescent="0.25">
      <c r="U14565" s="104"/>
      <c r="AB14565" s="104"/>
      <c r="AC14565" s="104"/>
      <c r="AF14565" s="104"/>
      <c r="AG14565" s="104"/>
      <c r="AK14565" s="104"/>
      <c r="AL14565" s="104"/>
      <c r="AO14565" s="104"/>
      <c r="AP14565" s="104"/>
    </row>
    <row r="14566" spans="21:42" ht="15" customHeight="1" x14ac:dyDescent="0.25">
      <c r="U14566" s="104"/>
      <c r="AB14566" s="104"/>
      <c r="AC14566" s="104"/>
      <c r="AF14566" s="104"/>
      <c r="AG14566" s="104"/>
      <c r="AK14566" s="104"/>
      <c r="AL14566" s="104"/>
      <c r="AO14566" s="104"/>
      <c r="AP14566" s="104"/>
    </row>
    <row r="14567" spans="21:42" ht="15" customHeight="1" x14ac:dyDescent="0.25">
      <c r="U14567" s="104"/>
      <c r="AB14567" s="104"/>
      <c r="AC14567" s="104"/>
      <c r="AF14567" s="104"/>
      <c r="AG14567" s="104"/>
      <c r="AK14567" s="104"/>
      <c r="AL14567" s="104"/>
      <c r="AO14567" s="104"/>
      <c r="AP14567" s="104"/>
    </row>
    <row r="14568" spans="21:42" ht="15" customHeight="1" x14ac:dyDescent="0.25">
      <c r="U14568" s="104"/>
      <c r="AB14568" s="104"/>
      <c r="AC14568" s="104"/>
      <c r="AF14568" s="104"/>
      <c r="AG14568" s="104"/>
      <c r="AK14568" s="104"/>
      <c r="AL14568" s="104"/>
      <c r="AO14568" s="104"/>
      <c r="AP14568" s="104"/>
    </row>
    <row r="14569" spans="21:42" ht="15" customHeight="1" x14ac:dyDescent="0.25">
      <c r="U14569" s="104"/>
      <c r="AB14569" s="104"/>
      <c r="AC14569" s="104"/>
      <c r="AF14569" s="104"/>
      <c r="AG14569" s="104"/>
      <c r="AK14569" s="104"/>
      <c r="AL14569" s="104"/>
      <c r="AO14569" s="104"/>
      <c r="AP14569" s="104"/>
    </row>
    <row r="14570" spans="21:42" ht="15" customHeight="1" x14ac:dyDescent="0.25">
      <c r="U14570" s="104"/>
      <c r="AB14570" s="104"/>
      <c r="AC14570" s="104"/>
      <c r="AF14570" s="104"/>
      <c r="AG14570" s="104"/>
      <c r="AK14570" s="104"/>
      <c r="AL14570" s="104"/>
      <c r="AO14570" s="104"/>
      <c r="AP14570" s="104"/>
    </row>
    <row r="14571" spans="21:42" ht="15" customHeight="1" x14ac:dyDescent="0.25">
      <c r="U14571" s="104"/>
      <c r="AB14571" s="104"/>
      <c r="AC14571" s="104"/>
      <c r="AF14571" s="104"/>
      <c r="AG14571" s="104"/>
      <c r="AK14571" s="104"/>
      <c r="AL14571" s="104"/>
      <c r="AO14571" s="104"/>
      <c r="AP14571" s="104"/>
    </row>
    <row r="14572" spans="21:42" ht="15" customHeight="1" x14ac:dyDescent="0.25">
      <c r="U14572" s="104"/>
      <c r="AB14572" s="104"/>
      <c r="AC14572" s="104"/>
      <c r="AF14572" s="104"/>
      <c r="AG14572" s="104"/>
      <c r="AK14572" s="104"/>
      <c r="AL14572" s="104"/>
      <c r="AO14572" s="104"/>
      <c r="AP14572" s="104"/>
    </row>
    <row r="14573" spans="21:42" ht="15" customHeight="1" x14ac:dyDescent="0.25">
      <c r="U14573" s="104"/>
      <c r="AB14573" s="104"/>
      <c r="AC14573" s="104"/>
      <c r="AF14573" s="104"/>
      <c r="AG14573" s="104"/>
      <c r="AK14573" s="104"/>
      <c r="AL14573" s="104"/>
      <c r="AO14573" s="104"/>
      <c r="AP14573" s="104"/>
    </row>
    <row r="14574" spans="21:42" ht="15" customHeight="1" x14ac:dyDescent="0.25">
      <c r="U14574" s="104"/>
      <c r="AB14574" s="104"/>
      <c r="AC14574" s="104"/>
      <c r="AF14574" s="104"/>
      <c r="AG14574" s="104"/>
      <c r="AK14574" s="104"/>
      <c r="AL14574" s="104"/>
      <c r="AO14574" s="104"/>
      <c r="AP14574" s="104"/>
    </row>
    <row r="14575" spans="21:42" ht="15" customHeight="1" x14ac:dyDescent="0.25">
      <c r="U14575" s="104"/>
      <c r="AB14575" s="104"/>
      <c r="AC14575" s="104"/>
      <c r="AF14575" s="104"/>
      <c r="AG14575" s="104"/>
      <c r="AK14575" s="104"/>
      <c r="AL14575" s="104"/>
      <c r="AO14575" s="104"/>
      <c r="AP14575" s="104"/>
    </row>
    <row r="14576" spans="21:42" ht="15" customHeight="1" x14ac:dyDescent="0.25">
      <c r="U14576" s="104"/>
      <c r="AB14576" s="104"/>
      <c r="AC14576" s="104"/>
      <c r="AF14576" s="104"/>
      <c r="AG14576" s="104"/>
      <c r="AK14576" s="104"/>
      <c r="AL14576" s="104"/>
      <c r="AO14576" s="104"/>
      <c r="AP14576" s="104"/>
    </row>
    <row r="14577" spans="21:42" ht="15" customHeight="1" x14ac:dyDescent="0.25">
      <c r="U14577" s="104"/>
      <c r="AB14577" s="104"/>
      <c r="AC14577" s="104"/>
      <c r="AF14577" s="104"/>
      <c r="AG14577" s="104"/>
      <c r="AK14577" s="104"/>
      <c r="AL14577" s="104"/>
      <c r="AO14577" s="104"/>
      <c r="AP14577" s="104"/>
    </row>
    <row r="14578" spans="21:42" ht="15" customHeight="1" x14ac:dyDescent="0.25">
      <c r="U14578" s="104"/>
      <c r="AB14578" s="104"/>
      <c r="AC14578" s="104"/>
      <c r="AF14578" s="104"/>
      <c r="AG14578" s="104"/>
      <c r="AK14578" s="104"/>
      <c r="AL14578" s="104"/>
      <c r="AO14578" s="104"/>
      <c r="AP14578" s="104"/>
    </row>
    <row r="14579" spans="21:42" ht="15" customHeight="1" x14ac:dyDescent="0.25">
      <c r="U14579" s="104"/>
      <c r="AB14579" s="104"/>
      <c r="AC14579" s="104"/>
      <c r="AF14579" s="104"/>
      <c r="AG14579" s="104"/>
      <c r="AK14579" s="104"/>
      <c r="AL14579" s="104"/>
      <c r="AO14579" s="104"/>
      <c r="AP14579" s="104"/>
    </row>
    <row r="14580" spans="21:42" ht="15" customHeight="1" x14ac:dyDescent="0.25">
      <c r="U14580" s="104"/>
      <c r="AB14580" s="104"/>
      <c r="AC14580" s="104"/>
      <c r="AF14580" s="104"/>
      <c r="AG14580" s="104"/>
      <c r="AK14580" s="104"/>
      <c r="AL14580" s="104"/>
      <c r="AO14580" s="104"/>
      <c r="AP14580" s="104"/>
    </row>
    <row r="14581" spans="21:42" ht="15" customHeight="1" x14ac:dyDescent="0.25">
      <c r="U14581" s="104"/>
      <c r="AB14581" s="104"/>
      <c r="AC14581" s="104"/>
      <c r="AF14581" s="104"/>
      <c r="AG14581" s="104"/>
      <c r="AK14581" s="104"/>
      <c r="AL14581" s="104"/>
      <c r="AO14581" s="104"/>
      <c r="AP14581" s="104"/>
    </row>
    <row r="14582" spans="21:42" ht="15" customHeight="1" x14ac:dyDescent="0.25">
      <c r="U14582" s="104"/>
      <c r="AB14582" s="104"/>
      <c r="AC14582" s="104"/>
      <c r="AF14582" s="104"/>
      <c r="AG14582" s="104"/>
      <c r="AK14582" s="104"/>
      <c r="AL14582" s="104"/>
      <c r="AO14582" s="104"/>
      <c r="AP14582" s="104"/>
    </row>
    <row r="14583" spans="21:42" ht="15" customHeight="1" x14ac:dyDescent="0.25">
      <c r="U14583" s="104"/>
      <c r="AB14583" s="104"/>
      <c r="AC14583" s="104"/>
      <c r="AF14583" s="104"/>
      <c r="AG14583" s="104"/>
      <c r="AK14583" s="104"/>
      <c r="AL14583" s="104"/>
      <c r="AO14583" s="104"/>
      <c r="AP14583" s="104"/>
    </row>
    <row r="14584" spans="21:42" ht="15" customHeight="1" x14ac:dyDescent="0.25">
      <c r="U14584" s="104"/>
      <c r="AB14584" s="104"/>
      <c r="AC14584" s="104"/>
      <c r="AF14584" s="104"/>
      <c r="AG14584" s="104"/>
      <c r="AK14584" s="104"/>
      <c r="AL14584" s="104"/>
      <c r="AO14584" s="104"/>
      <c r="AP14584" s="104"/>
    </row>
    <row r="14585" spans="21:42" ht="15" customHeight="1" x14ac:dyDescent="0.25">
      <c r="U14585" s="104"/>
      <c r="AB14585" s="104"/>
      <c r="AC14585" s="104"/>
      <c r="AF14585" s="104"/>
      <c r="AG14585" s="104"/>
      <c r="AK14585" s="104"/>
      <c r="AL14585" s="104"/>
      <c r="AO14585" s="104"/>
      <c r="AP14585" s="104"/>
    </row>
    <row r="14586" spans="21:42" ht="15" customHeight="1" x14ac:dyDescent="0.25">
      <c r="U14586" s="104"/>
      <c r="AB14586" s="104"/>
      <c r="AC14586" s="104"/>
      <c r="AF14586" s="104"/>
      <c r="AG14586" s="104"/>
      <c r="AK14586" s="104"/>
      <c r="AL14586" s="104"/>
      <c r="AO14586" s="104"/>
      <c r="AP14586" s="104"/>
    </row>
    <row r="14587" spans="21:42" ht="15" customHeight="1" x14ac:dyDescent="0.25">
      <c r="U14587" s="104"/>
      <c r="AB14587" s="104"/>
      <c r="AC14587" s="104"/>
      <c r="AF14587" s="104"/>
      <c r="AG14587" s="104"/>
      <c r="AK14587" s="104"/>
      <c r="AL14587" s="104"/>
      <c r="AO14587" s="104"/>
      <c r="AP14587" s="104"/>
    </row>
    <row r="14588" spans="21:42" ht="15" customHeight="1" x14ac:dyDescent="0.25">
      <c r="U14588" s="104"/>
      <c r="AB14588" s="104"/>
      <c r="AC14588" s="104"/>
      <c r="AF14588" s="104"/>
      <c r="AG14588" s="104"/>
      <c r="AK14588" s="104"/>
      <c r="AL14588" s="104"/>
      <c r="AO14588" s="104"/>
      <c r="AP14588" s="104"/>
    </row>
    <row r="14589" spans="21:42" ht="15" customHeight="1" x14ac:dyDescent="0.25">
      <c r="U14589" s="104"/>
      <c r="AB14589" s="104"/>
      <c r="AC14589" s="104"/>
      <c r="AF14589" s="104"/>
      <c r="AG14589" s="104"/>
      <c r="AK14589" s="104"/>
      <c r="AL14589" s="104"/>
      <c r="AO14589" s="104"/>
      <c r="AP14589" s="104"/>
    </row>
    <row r="14590" spans="21:42" ht="15" customHeight="1" x14ac:dyDescent="0.25">
      <c r="U14590" s="104"/>
      <c r="AB14590" s="104"/>
      <c r="AC14590" s="104"/>
      <c r="AF14590" s="104"/>
      <c r="AG14590" s="104"/>
      <c r="AK14590" s="104"/>
      <c r="AL14590" s="104"/>
      <c r="AO14590" s="104"/>
      <c r="AP14590" s="104"/>
    </row>
    <row r="14591" spans="21:42" ht="15" customHeight="1" x14ac:dyDescent="0.25">
      <c r="U14591" s="104"/>
      <c r="AB14591" s="104"/>
      <c r="AC14591" s="104"/>
      <c r="AF14591" s="104"/>
      <c r="AG14591" s="104"/>
      <c r="AK14591" s="104"/>
      <c r="AL14591" s="104"/>
      <c r="AO14591" s="104"/>
      <c r="AP14591" s="104"/>
    </row>
    <row r="14592" spans="21:42" ht="15" customHeight="1" x14ac:dyDescent="0.25">
      <c r="U14592" s="104"/>
      <c r="AB14592" s="104"/>
      <c r="AC14592" s="104"/>
      <c r="AF14592" s="104"/>
      <c r="AG14592" s="104"/>
      <c r="AK14592" s="104"/>
      <c r="AL14592" s="104"/>
      <c r="AO14592" s="104"/>
      <c r="AP14592" s="104"/>
    </row>
    <row r="14593" spans="21:42" ht="15" customHeight="1" x14ac:dyDescent="0.25">
      <c r="U14593" s="104"/>
      <c r="AB14593" s="104"/>
      <c r="AC14593" s="104"/>
      <c r="AF14593" s="104"/>
      <c r="AG14593" s="104"/>
      <c r="AK14593" s="104"/>
      <c r="AL14593" s="104"/>
      <c r="AO14593" s="104"/>
      <c r="AP14593" s="104"/>
    </row>
    <row r="14594" spans="21:42" ht="15" customHeight="1" x14ac:dyDescent="0.25">
      <c r="U14594" s="104"/>
      <c r="AB14594" s="104"/>
      <c r="AC14594" s="104"/>
      <c r="AF14594" s="104"/>
      <c r="AG14594" s="104"/>
      <c r="AK14594" s="104"/>
      <c r="AL14594" s="104"/>
      <c r="AO14594" s="104"/>
      <c r="AP14594" s="104"/>
    </row>
    <row r="14595" spans="21:42" ht="15" customHeight="1" x14ac:dyDescent="0.25">
      <c r="U14595" s="104"/>
      <c r="AB14595" s="104"/>
      <c r="AC14595" s="104"/>
      <c r="AF14595" s="104"/>
      <c r="AG14595" s="104"/>
      <c r="AK14595" s="104"/>
      <c r="AL14595" s="104"/>
      <c r="AO14595" s="104"/>
      <c r="AP14595" s="104"/>
    </row>
    <row r="14596" spans="21:42" ht="15" customHeight="1" x14ac:dyDescent="0.25">
      <c r="U14596" s="104"/>
      <c r="AB14596" s="104"/>
      <c r="AC14596" s="104"/>
      <c r="AF14596" s="104"/>
      <c r="AG14596" s="104"/>
      <c r="AK14596" s="104"/>
      <c r="AL14596" s="104"/>
      <c r="AO14596" s="104"/>
      <c r="AP14596" s="104"/>
    </row>
    <row r="14597" spans="21:42" ht="15" customHeight="1" x14ac:dyDescent="0.25">
      <c r="U14597" s="104"/>
      <c r="AB14597" s="104"/>
      <c r="AC14597" s="104"/>
      <c r="AF14597" s="104"/>
      <c r="AG14597" s="104"/>
      <c r="AK14597" s="104"/>
      <c r="AL14597" s="104"/>
      <c r="AO14597" s="104"/>
      <c r="AP14597" s="104"/>
    </row>
    <row r="14598" spans="21:42" ht="15" customHeight="1" x14ac:dyDescent="0.25">
      <c r="U14598" s="104"/>
      <c r="AB14598" s="104"/>
      <c r="AC14598" s="104"/>
      <c r="AF14598" s="104"/>
      <c r="AG14598" s="104"/>
      <c r="AK14598" s="104"/>
      <c r="AL14598" s="104"/>
      <c r="AO14598" s="104"/>
      <c r="AP14598" s="104"/>
    </row>
    <row r="14599" spans="21:42" ht="15" customHeight="1" x14ac:dyDescent="0.25">
      <c r="U14599" s="104"/>
      <c r="AB14599" s="104"/>
      <c r="AC14599" s="104"/>
      <c r="AF14599" s="104"/>
      <c r="AG14599" s="104"/>
      <c r="AK14599" s="104"/>
      <c r="AL14599" s="104"/>
      <c r="AO14599" s="104"/>
      <c r="AP14599" s="104"/>
    </row>
    <row r="14600" spans="21:42" ht="15" customHeight="1" x14ac:dyDescent="0.25">
      <c r="U14600" s="104"/>
      <c r="AB14600" s="104"/>
      <c r="AC14600" s="104"/>
      <c r="AF14600" s="104"/>
      <c r="AG14600" s="104"/>
      <c r="AK14600" s="104"/>
      <c r="AL14600" s="104"/>
      <c r="AO14600" s="104"/>
      <c r="AP14600" s="104"/>
    </row>
    <row r="14601" spans="21:42" ht="15" customHeight="1" x14ac:dyDescent="0.25">
      <c r="U14601" s="104"/>
      <c r="AB14601" s="104"/>
      <c r="AC14601" s="104"/>
      <c r="AF14601" s="104"/>
      <c r="AG14601" s="104"/>
      <c r="AK14601" s="104"/>
      <c r="AL14601" s="104"/>
      <c r="AO14601" s="104"/>
      <c r="AP14601" s="104"/>
    </row>
    <row r="14602" spans="21:42" ht="15" customHeight="1" x14ac:dyDescent="0.25">
      <c r="U14602" s="104"/>
      <c r="AB14602" s="104"/>
      <c r="AC14602" s="104"/>
      <c r="AF14602" s="104"/>
      <c r="AG14602" s="104"/>
      <c r="AK14602" s="104"/>
      <c r="AL14602" s="104"/>
      <c r="AO14602" s="104"/>
      <c r="AP14602" s="104"/>
    </row>
    <row r="14603" spans="21:42" ht="15" customHeight="1" x14ac:dyDescent="0.25">
      <c r="U14603" s="104"/>
      <c r="AB14603" s="104"/>
      <c r="AC14603" s="104"/>
      <c r="AF14603" s="104"/>
      <c r="AG14603" s="104"/>
      <c r="AK14603" s="104"/>
      <c r="AL14603" s="104"/>
      <c r="AO14603" s="104"/>
      <c r="AP14603" s="104"/>
    </row>
    <row r="14604" spans="21:42" ht="15" customHeight="1" x14ac:dyDescent="0.25">
      <c r="U14604" s="104"/>
      <c r="AB14604" s="104"/>
      <c r="AC14604" s="104"/>
      <c r="AF14604" s="104"/>
      <c r="AG14604" s="104"/>
      <c r="AK14604" s="104"/>
      <c r="AL14604" s="104"/>
      <c r="AO14604" s="104"/>
      <c r="AP14604" s="104"/>
    </row>
    <row r="14605" spans="21:42" ht="15" customHeight="1" x14ac:dyDescent="0.25">
      <c r="U14605" s="104"/>
      <c r="AB14605" s="104"/>
      <c r="AC14605" s="104"/>
      <c r="AF14605" s="104"/>
      <c r="AG14605" s="104"/>
      <c r="AK14605" s="104"/>
      <c r="AL14605" s="104"/>
      <c r="AO14605" s="104"/>
      <c r="AP14605" s="104"/>
    </row>
    <row r="14606" spans="21:42" ht="15" customHeight="1" x14ac:dyDescent="0.25">
      <c r="U14606" s="104"/>
      <c r="AB14606" s="104"/>
      <c r="AC14606" s="104"/>
      <c r="AF14606" s="104"/>
      <c r="AG14606" s="104"/>
      <c r="AK14606" s="104"/>
      <c r="AL14606" s="104"/>
      <c r="AO14606" s="104"/>
      <c r="AP14606" s="104"/>
    </row>
    <row r="14607" spans="21:42" ht="15" customHeight="1" x14ac:dyDescent="0.25">
      <c r="U14607" s="104"/>
      <c r="AB14607" s="104"/>
      <c r="AC14607" s="104"/>
      <c r="AF14607" s="104"/>
      <c r="AG14607" s="104"/>
      <c r="AK14607" s="104"/>
      <c r="AL14607" s="104"/>
      <c r="AO14607" s="104"/>
      <c r="AP14607" s="104"/>
    </row>
    <row r="14608" spans="21:42" ht="15" customHeight="1" x14ac:dyDescent="0.25">
      <c r="U14608" s="104"/>
      <c r="AB14608" s="104"/>
      <c r="AC14608" s="104"/>
      <c r="AF14608" s="104"/>
      <c r="AG14608" s="104"/>
      <c r="AK14608" s="104"/>
      <c r="AL14608" s="104"/>
      <c r="AO14608" s="104"/>
      <c r="AP14608" s="104"/>
    </row>
    <row r="14609" spans="21:42" ht="15" customHeight="1" x14ac:dyDescent="0.25">
      <c r="U14609" s="104"/>
      <c r="AB14609" s="104"/>
      <c r="AC14609" s="104"/>
      <c r="AF14609" s="104"/>
      <c r="AG14609" s="104"/>
      <c r="AK14609" s="104"/>
      <c r="AL14609" s="104"/>
      <c r="AO14609" s="104"/>
      <c r="AP14609" s="104"/>
    </row>
    <row r="14610" spans="21:42" ht="15" customHeight="1" x14ac:dyDescent="0.25">
      <c r="U14610" s="104"/>
      <c r="AB14610" s="104"/>
      <c r="AC14610" s="104"/>
      <c r="AF14610" s="104"/>
      <c r="AG14610" s="104"/>
      <c r="AK14610" s="104"/>
      <c r="AL14610" s="104"/>
      <c r="AO14610" s="104"/>
      <c r="AP14610" s="104"/>
    </row>
    <row r="14611" spans="21:42" ht="15" customHeight="1" x14ac:dyDescent="0.25">
      <c r="U14611" s="104"/>
      <c r="AB14611" s="104"/>
      <c r="AC14611" s="104"/>
      <c r="AF14611" s="104"/>
      <c r="AG14611" s="104"/>
      <c r="AK14611" s="104"/>
      <c r="AL14611" s="104"/>
      <c r="AO14611" s="104"/>
      <c r="AP14611" s="104"/>
    </row>
    <row r="14612" spans="21:42" ht="15" customHeight="1" x14ac:dyDescent="0.25">
      <c r="U14612" s="104"/>
      <c r="AB14612" s="104"/>
      <c r="AC14612" s="104"/>
      <c r="AF14612" s="104"/>
      <c r="AG14612" s="104"/>
      <c r="AK14612" s="104"/>
      <c r="AL14612" s="104"/>
      <c r="AO14612" s="104"/>
      <c r="AP14612" s="104"/>
    </row>
    <row r="14613" spans="21:42" ht="15" customHeight="1" x14ac:dyDescent="0.25">
      <c r="U14613" s="104"/>
      <c r="AB14613" s="104"/>
      <c r="AC14613" s="104"/>
      <c r="AF14613" s="104"/>
      <c r="AG14613" s="104"/>
      <c r="AK14613" s="104"/>
      <c r="AL14613" s="104"/>
      <c r="AO14613" s="104"/>
      <c r="AP14613" s="104"/>
    </row>
    <row r="14614" spans="21:42" ht="15" customHeight="1" x14ac:dyDescent="0.25">
      <c r="U14614" s="104"/>
      <c r="AB14614" s="104"/>
      <c r="AC14614" s="104"/>
      <c r="AF14614" s="104"/>
      <c r="AG14614" s="104"/>
      <c r="AK14614" s="104"/>
      <c r="AL14614" s="104"/>
      <c r="AO14614" s="104"/>
      <c r="AP14614" s="104"/>
    </row>
    <row r="14615" spans="21:42" ht="15" customHeight="1" x14ac:dyDescent="0.25">
      <c r="U14615" s="104"/>
      <c r="AB14615" s="104"/>
      <c r="AC14615" s="104"/>
      <c r="AF14615" s="104"/>
      <c r="AG14615" s="104"/>
      <c r="AK14615" s="104"/>
      <c r="AL14615" s="104"/>
      <c r="AO14615" s="104"/>
      <c r="AP14615" s="104"/>
    </row>
    <row r="14616" spans="21:42" ht="15" customHeight="1" x14ac:dyDescent="0.25">
      <c r="U14616" s="104"/>
      <c r="AB14616" s="104"/>
      <c r="AC14616" s="104"/>
      <c r="AF14616" s="104"/>
      <c r="AG14616" s="104"/>
      <c r="AK14616" s="104"/>
      <c r="AL14616" s="104"/>
      <c r="AO14616" s="104"/>
      <c r="AP14616" s="104"/>
    </row>
    <row r="14617" spans="21:42" ht="15" customHeight="1" x14ac:dyDescent="0.25">
      <c r="U14617" s="104"/>
      <c r="AB14617" s="104"/>
      <c r="AC14617" s="104"/>
      <c r="AF14617" s="104"/>
      <c r="AG14617" s="104"/>
      <c r="AK14617" s="104"/>
      <c r="AL14617" s="104"/>
      <c r="AO14617" s="104"/>
      <c r="AP14617" s="104"/>
    </row>
    <row r="14618" spans="21:42" ht="15" customHeight="1" x14ac:dyDescent="0.25">
      <c r="U14618" s="104"/>
      <c r="AB14618" s="104"/>
      <c r="AC14618" s="104"/>
      <c r="AF14618" s="104"/>
      <c r="AG14618" s="104"/>
      <c r="AK14618" s="104"/>
      <c r="AL14618" s="104"/>
      <c r="AO14618" s="104"/>
      <c r="AP14618" s="104"/>
    </row>
    <row r="14619" spans="21:42" ht="15" customHeight="1" x14ac:dyDescent="0.25">
      <c r="U14619" s="104"/>
      <c r="AB14619" s="104"/>
      <c r="AC14619" s="104"/>
      <c r="AF14619" s="104"/>
      <c r="AG14619" s="104"/>
      <c r="AK14619" s="104"/>
      <c r="AL14619" s="104"/>
      <c r="AO14619" s="104"/>
      <c r="AP14619" s="104"/>
    </row>
    <row r="14620" spans="21:42" ht="15" customHeight="1" x14ac:dyDescent="0.25">
      <c r="U14620" s="104"/>
      <c r="AB14620" s="104"/>
      <c r="AC14620" s="104"/>
      <c r="AF14620" s="104"/>
      <c r="AG14620" s="104"/>
      <c r="AK14620" s="104"/>
      <c r="AL14620" s="104"/>
      <c r="AO14620" s="104"/>
      <c r="AP14620" s="104"/>
    </row>
    <row r="14621" spans="21:42" ht="15" customHeight="1" x14ac:dyDescent="0.25">
      <c r="U14621" s="104"/>
      <c r="AB14621" s="104"/>
      <c r="AC14621" s="104"/>
      <c r="AF14621" s="104"/>
      <c r="AG14621" s="104"/>
      <c r="AK14621" s="104"/>
      <c r="AL14621" s="104"/>
      <c r="AO14621" s="104"/>
      <c r="AP14621" s="104"/>
    </row>
    <row r="14622" spans="21:42" ht="15" customHeight="1" x14ac:dyDescent="0.25">
      <c r="U14622" s="104"/>
      <c r="AB14622" s="104"/>
      <c r="AC14622" s="104"/>
      <c r="AF14622" s="104"/>
      <c r="AG14622" s="104"/>
      <c r="AK14622" s="104"/>
      <c r="AL14622" s="104"/>
      <c r="AO14622" s="104"/>
      <c r="AP14622" s="104"/>
    </row>
    <row r="14623" spans="21:42" ht="15" customHeight="1" x14ac:dyDescent="0.25">
      <c r="U14623" s="104"/>
      <c r="AB14623" s="104"/>
      <c r="AC14623" s="104"/>
      <c r="AF14623" s="104"/>
      <c r="AG14623" s="104"/>
      <c r="AK14623" s="104"/>
      <c r="AL14623" s="104"/>
      <c r="AO14623" s="104"/>
      <c r="AP14623" s="104"/>
    </row>
    <row r="14624" spans="21:42" ht="15" customHeight="1" x14ac:dyDescent="0.25">
      <c r="U14624" s="104"/>
      <c r="AB14624" s="104"/>
      <c r="AC14624" s="104"/>
      <c r="AF14624" s="104"/>
      <c r="AG14624" s="104"/>
      <c r="AK14624" s="104"/>
      <c r="AL14624" s="104"/>
      <c r="AO14624" s="104"/>
      <c r="AP14624" s="104"/>
    </row>
    <row r="14625" spans="21:42" ht="15" customHeight="1" x14ac:dyDescent="0.25">
      <c r="U14625" s="104"/>
      <c r="AB14625" s="104"/>
      <c r="AC14625" s="104"/>
      <c r="AF14625" s="104"/>
      <c r="AG14625" s="104"/>
      <c r="AK14625" s="104"/>
      <c r="AL14625" s="104"/>
      <c r="AO14625" s="104"/>
      <c r="AP14625" s="104"/>
    </row>
    <row r="14626" spans="21:42" ht="15" customHeight="1" x14ac:dyDescent="0.25">
      <c r="U14626" s="104"/>
      <c r="AB14626" s="104"/>
      <c r="AC14626" s="104"/>
      <c r="AF14626" s="104"/>
      <c r="AG14626" s="104"/>
      <c r="AK14626" s="104"/>
      <c r="AL14626" s="104"/>
      <c r="AO14626" s="104"/>
      <c r="AP14626" s="104"/>
    </row>
    <row r="14627" spans="21:42" ht="15" customHeight="1" x14ac:dyDescent="0.25">
      <c r="U14627" s="104"/>
      <c r="AB14627" s="104"/>
      <c r="AC14627" s="104"/>
      <c r="AF14627" s="104"/>
      <c r="AG14627" s="104"/>
      <c r="AK14627" s="104"/>
      <c r="AL14627" s="104"/>
      <c r="AO14627" s="104"/>
      <c r="AP14627" s="104"/>
    </row>
    <row r="14628" spans="21:42" ht="15" customHeight="1" x14ac:dyDescent="0.25">
      <c r="U14628" s="104"/>
      <c r="AB14628" s="104"/>
      <c r="AC14628" s="104"/>
      <c r="AF14628" s="104"/>
      <c r="AG14628" s="104"/>
      <c r="AK14628" s="104"/>
      <c r="AL14628" s="104"/>
      <c r="AO14628" s="104"/>
      <c r="AP14628" s="104"/>
    </row>
    <row r="14629" spans="21:42" ht="15" customHeight="1" x14ac:dyDescent="0.25">
      <c r="U14629" s="104"/>
      <c r="AB14629" s="104"/>
      <c r="AC14629" s="104"/>
      <c r="AF14629" s="104"/>
      <c r="AG14629" s="104"/>
      <c r="AK14629" s="104"/>
      <c r="AL14629" s="104"/>
      <c r="AO14629" s="104"/>
      <c r="AP14629" s="104"/>
    </row>
    <row r="14630" spans="21:42" ht="15" customHeight="1" x14ac:dyDescent="0.25">
      <c r="U14630" s="104"/>
      <c r="AB14630" s="104"/>
      <c r="AC14630" s="104"/>
      <c r="AF14630" s="104"/>
      <c r="AG14630" s="104"/>
      <c r="AK14630" s="104"/>
      <c r="AL14630" s="104"/>
      <c r="AO14630" s="104"/>
      <c r="AP14630" s="104"/>
    </row>
    <row r="14631" spans="21:42" ht="15" customHeight="1" x14ac:dyDescent="0.25">
      <c r="U14631" s="104"/>
      <c r="AB14631" s="104"/>
      <c r="AC14631" s="104"/>
      <c r="AF14631" s="104"/>
      <c r="AG14631" s="104"/>
      <c r="AK14631" s="104"/>
      <c r="AL14631" s="104"/>
      <c r="AO14631" s="104"/>
      <c r="AP14631" s="104"/>
    </row>
    <row r="14632" spans="21:42" ht="15" customHeight="1" x14ac:dyDescent="0.25">
      <c r="U14632" s="104"/>
      <c r="AB14632" s="104"/>
      <c r="AC14632" s="104"/>
      <c r="AF14632" s="104"/>
      <c r="AG14632" s="104"/>
      <c r="AK14632" s="104"/>
      <c r="AL14632" s="104"/>
      <c r="AO14632" s="104"/>
      <c r="AP14632" s="104"/>
    </row>
    <row r="14633" spans="21:42" ht="15" customHeight="1" x14ac:dyDescent="0.25">
      <c r="U14633" s="104"/>
      <c r="AB14633" s="104"/>
      <c r="AC14633" s="104"/>
      <c r="AF14633" s="104"/>
      <c r="AG14633" s="104"/>
      <c r="AK14633" s="104"/>
      <c r="AL14633" s="104"/>
      <c r="AO14633" s="104"/>
      <c r="AP14633" s="104"/>
    </row>
    <row r="14634" spans="21:42" ht="15" customHeight="1" x14ac:dyDescent="0.25">
      <c r="U14634" s="104"/>
      <c r="AB14634" s="104"/>
      <c r="AC14634" s="104"/>
      <c r="AF14634" s="104"/>
      <c r="AG14634" s="104"/>
      <c r="AK14634" s="104"/>
      <c r="AL14634" s="104"/>
      <c r="AO14634" s="104"/>
      <c r="AP14634" s="104"/>
    </row>
    <row r="14635" spans="21:42" ht="15" customHeight="1" x14ac:dyDescent="0.25">
      <c r="U14635" s="104"/>
      <c r="AB14635" s="104"/>
      <c r="AC14635" s="104"/>
      <c r="AF14635" s="104"/>
      <c r="AG14635" s="104"/>
      <c r="AK14635" s="104"/>
      <c r="AL14635" s="104"/>
      <c r="AO14635" s="104"/>
      <c r="AP14635" s="104"/>
    </row>
    <row r="14636" spans="21:42" ht="15" customHeight="1" x14ac:dyDescent="0.25">
      <c r="U14636" s="104"/>
      <c r="AB14636" s="104"/>
      <c r="AC14636" s="104"/>
      <c r="AF14636" s="104"/>
      <c r="AG14636" s="104"/>
      <c r="AK14636" s="104"/>
      <c r="AL14636" s="104"/>
      <c r="AO14636" s="104"/>
      <c r="AP14636" s="104"/>
    </row>
    <row r="14637" spans="21:42" ht="15" customHeight="1" x14ac:dyDescent="0.25">
      <c r="U14637" s="104"/>
      <c r="AB14637" s="104"/>
      <c r="AC14637" s="104"/>
      <c r="AF14637" s="104"/>
      <c r="AG14637" s="104"/>
      <c r="AK14637" s="104"/>
      <c r="AL14637" s="104"/>
      <c r="AO14637" s="104"/>
      <c r="AP14637" s="104"/>
    </row>
    <row r="14638" spans="21:42" ht="15" customHeight="1" x14ac:dyDescent="0.25">
      <c r="U14638" s="104"/>
      <c r="AB14638" s="104"/>
      <c r="AC14638" s="104"/>
      <c r="AF14638" s="104"/>
      <c r="AG14638" s="104"/>
      <c r="AK14638" s="104"/>
      <c r="AL14638" s="104"/>
      <c r="AO14638" s="104"/>
      <c r="AP14638" s="104"/>
    </row>
    <row r="14639" spans="21:42" ht="15" customHeight="1" x14ac:dyDescent="0.25">
      <c r="U14639" s="104"/>
      <c r="AB14639" s="104"/>
      <c r="AC14639" s="104"/>
      <c r="AF14639" s="104"/>
      <c r="AG14639" s="104"/>
      <c r="AK14639" s="104"/>
      <c r="AL14639" s="104"/>
      <c r="AO14639" s="104"/>
      <c r="AP14639" s="104"/>
    </row>
    <row r="14640" spans="21:42" ht="15" customHeight="1" x14ac:dyDescent="0.25">
      <c r="U14640" s="104"/>
      <c r="AB14640" s="104"/>
      <c r="AC14640" s="104"/>
      <c r="AF14640" s="104"/>
      <c r="AG14640" s="104"/>
      <c r="AK14640" s="104"/>
      <c r="AL14640" s="104"/>
      <c r="AO14640" s="104"/>
      <c r="AP14640" s="104"/>
    </row>
    <row r="14641" spans="21:42" ht="15" customHeight="1" x14ac:dyDescent="0.25">
      <c r="U14641" s="104"/>
      <c r="AB14641" s="104"/>
      <c r="AC14641" s="104"/>
      <c r="AF14641" s="104"/>
      <c r="AG14641" s="104"/>
      <c r="AK14641" s="104"/>
      <c r="AL14641" s="104"/>
      <c r="AO14641" s="104"/>
      <c r="AP14641" s="104"/>
    </row>
    <row r="14642" spans="21:42" ht="15" customHeight="1" x14ac:dyDescent="0.25">
      <c r="U14642" s="104"/>
      <c r="AB14642" s="104"/>
      <c r="AC14642" s="104"/>
      <c r="AF14642" s="104"/>
      <c r="AG14642" s="104"/>
      <c r="AK14642" s="104"/>
      <c r="AL14642" s="104"/>
      <c r="AO14642" s="104"/>
      <c r="AP14642" s="104"/>
    </row>
    <row r="14643" spans="21:42" ht="15" customHeight="1" x14ac:dyDescent="0.25">
      <c r="U14643" s="104"/>
      <c r="AB14643" s="104"/>
      <c r="AC14643" s="104"/>
      <c r="AF14643" s="104"/>
      <c r="AG14643" s="104"/>
      <c r="AK14643" s="104"/>
      <c r="AL14643" s="104"/>
      <c r="AO14643" s="104"/>
      <c r="AP14643" s="104"/>
    </row>
    <row r="14644" spans="21:42" ht="15" customHeight="1" x14ac:dyDescent="0.25">
      <c r="U14644" s="104"/>
      <c r="AB14644" s="104"/>
      <c r="AC14644" s="104"/>
      <c r="AF14644" s="104"/>
      <c r="AG14644" s="104"/>
      <c r="AK14644" s="104"/>
      <c r="AL14644" s="104"/>
      <c r="AO14644" s="104"/>
      <c r="AP14644" s="104"/>
    </row>
    <row r="14645" spans="21:42" ht="15" customHeight="1" x14ac:dyDescent="0.25">
      <c r="U14645" s="104"/>
      <c r="AB14645" s="104"/>
      <c r="AC14645" s="104"/>
      <c r="AF14645" s="104"/>
      <c r="AG14645" s="104"/>
      <c r="AK14645" s="104"/>
      <c r="AL14645" s="104"/>
      <c r="AO14645" s="104"/>
      <c r="AP14645" s="104"/>
    </row>
    <row r="14646" spans="21:42" ht="15" customHeight="1" x14ac:dyDescent="0.25">
      <c r="U14646" s="104"/>
      <c r="AB14646" s="104"/>
      <c r="AC14646" s="104"/>
      <c r="AF14646" s="104"/>
      <c r="AG14646" s="104"/>
      <c r="AK14646" s="104"/>
      <c r="AL14646" s="104"/>
      <c r="AO14646" s="104"/>
      <c r="AP14646" s="104"/>
    </row>
    <row r="14647" spans="21:42" ht="15" customHeight="1" x14ac:dyDescent="0.25">
      <c r="U14647" s="104"/>
      <c r="AB14647" s="104"/>
      <c r="AC14647" s="104"/>
      <c r="AF14647" s="104"/>
      <c r="AG14647" s="104"/>
      <c r="AK14647" s="104"/>
      <c r="AL14647" s="104"/>
      <c r="AO14647" s="104"/>
      <c r="AP14647" s="104"/>
    </row>
    <row r="14648" spans="21:42" ht="15" customHeight="1" x14ac:dyDescent="0.25">
      <c r="U14648" s="104"/>
      <c r="AB14648" s="104"/>
      <c r="AC14648" s="104"/>
      <c r="AF14648" s="104"/>
      <c r="AG14648" s="104"/>
      <c r="AK14648" s="104"/>
      <c r="AL14648" s="104"/>
      <c r="AO14648" s="104"/>
      <c r="AP14648" s="104"/>
    </row>
    <row r="14649" spans="21:42" ht="15" customHeight="1" x14ac:dyDescent="0.25">
      <c r="U14649" s="104"/>
      <c r="AB14649" s="104"/>
      <c r="AC14649" s="104"/>
      <c r="AF14649" s="104"/>
      <c r="AG14649" s="104"/>
      <c r="AK14649" s="104"/>
      <c r="AL14649" s="104"/>
      <c r="AO14649" s="104"/>
      <c r="AP14649" s="104"/>
    </row>
    <row r="14650" spans="21:42" ht="15" customHeight="1" x14ac:dyDescent="0.25">
      <c r="U14650" s="104"/>
      <c r="AB14650" s="104"/>
      <c r="AC14650" s="104"/>
      <c r="AF14650" s="104"/>
      <c r="AG14650" s="104"/>
      <c r="AK14650" s="104"/>
      <c r="AL14650" s="104"/>
      <c r="AO14650" s="104"/>
      <c r="AP14650" s="104"/>
    </row>
    <row r="14651" spans="21:42" ht="15" customHeight="1" x14ac:dyDescent="0.25">
      <c r="U14651" s="104"/>
      <c r="AB14651" s="104"/>
      <c r="AC14651" s="104"/>
      <c r="AF14651" s="104"/>
      <c r="AG14651" s="104"/>
      <c r="AK14651" s="104"/>
      <c r="AL14651" s="104"/>
      <c r="AO14651" s="104"/>
      <c r="AP14651" s="104"/>
    </row>
    <row r="14652" spans="21:42" ht="15" customHeight="1" x14ac:dyDescent="0.25">
      <c r="U14652" s="104"/>
      <c r="AB14652" s="104"/>
      <c r="AC14652" s="104"/>
      <c r="AF14652" s="104"/>
      <c r="AG14652" s="104"/>
      <c r="AK14652" s="104"/>
      <c r="AL14652" s="104"/>
      <c r="AO14652" s="104"/>
      <c r="AP14652" s="104"/>
    </row>
    <row r="14653" spans="21:42" ht="15" customHeight="1" x14ac:dyDescent="0.25">
      <c r="U14653" s="104"/>
      <c r="AB14653" s="104"/>
      <c r="AC14653" s="104"/>
      <c r="AF14653" s="104"/>
      <c r="AG14653" s="104"/>
      <c r="AK14653" s="104"/>
      <c r="AL14653" s="104"/>
      <c r="AO14653" s="104"/>
      <c r="AP14653" s="104"/>
    </row>
    <row r="14654" spans="21:42" ht="15" customHeight="1" x14ac:dyDescent="0.25">
      <c r="U14654" s="104"/>
      <c r="AB14654" s="104"/>
      <c r="AC14654" s="104"/>
      <c r="AF14654" s="104"/>
      <c r="AG14654" s="104"/>
      <c r="AK14654" s="104"/>
      <c r="AL14654" s="104"/>
      <c r="AO14654" s="104"/>
      <c r="AP14654" s="104"/>
    </row>
    <row r="14655" spans="21:42" ht="15" customHeight="1" x14ac:dyDescent="0.25">
      <c r="U14655" s="104"/>
      <c r="AB14655" s="104"/>
      <c r="AC14655" s="104"/>
      <c r="AF14655" s="104"/>
      <c r="AG14655" s="104"/>
      <c r="AK14655" s="104"/>
      <c r="AL14655" s="104"/>
      <c r="AO14655" s="104"/>
      <c r="AP14655" s="104"/>
    </row>
    <row r="14656" spans="21:42" ht="15" customHeight="1" x14ac:dyDescent="0.25">
      <c r="U14656" s="104"/>
      <c r="AB14656" s="104"/>
      <c r="AC14656" s="104"/>
      <c r="AF14656" s="104"/>
      <c r="AG14656" s="104"/>
      <c r="AK14656" s="104"/>
      <c r="AL14656" s="104"/>
      <c r="AO14656" s="104"/>
      <c r="AP14656" s="104"/>
    </row>
    <row r="14657" spans="21:42" ht="15" customHeight="1" x14ac:dyDescent="0.25">
      <c r="U14657" s="104"/>
      <c r="AB14657" s="104"/>
      <c r="AC14657" s="104"/>
      <c r="AF14657" s="104"/>
      <c r="AG14657" s="104"/>
      <c r="AK14657" s="104"/>
      <c r="AL14657" s="104"/>
      <c r="AO14657" s="104"/>
      <c r="AP14657" s="104"/>
    </row>
    <row r="14658" spans="21:42" ht="15" customHeight="1" x14ac:dyDescent="0.25">
      <c r="U14658" s="104"/>
      <c r="AB14658" s="104"/>
      <c r="AC14658" s="104"/>
      <c r="AF14658" s="104"/>
      <c r="AG14658" s="104"/>
      <c r="AK14658" s="104"/>
      <c r="AL14658" s="104"/>
      <c r="AO14658" s="104"/>
      <c r="AP14658" s="104"/>
    </row>
    <row r="14659" spans="21:42" ht="15" customHeight="1" x14ac:dyDescent="0.25">
      <c r="U14659" s="104"/>
      <c r="AB14659" s="104"/>
      <c r="AC14659" s="104"/>
      <c r="AF14659" s="104"/>
      <c r="AG14659" s="104"/>
      <c r="AK14659" s="104"/>
      <c r="AL14659" s="104"/>
      <c r="AO14659" s="104"/>
      <c r="AP14659" s="104"/>
    </row>
    <row r="14660" spans="21:42" ht="15" customHeight="1" x14ac:dyDescent="0.25">
      <c r="U14660" s="104"/>
      <c r="AB14660" s="104"/>
      <c r="AC14660" s="104"/>
      <c r="AF14660" s="104"/>
      <c r="AG14660" s="104"/>
      <c r="AK14660" s="104"/>
      <c r="AL14660" s="104"/>
      <c r="AO14660" s="104"/>
      <c r="AP14660" s="104"/>
    </row>
    <row r="14661" spans="21:42" ht="15" customHeight="1" x14ac:dyDescent="0.25">
      <c r="U14661" s="104"/>
      <c r="AB14661" s="104"/>
      <c r="AC14661" s="104"/>
      <c r="AF14661" s="104"/>
      <c r="AG14661" s="104"/>
      <c r="AK14661" s="104"/>
      <c r="AL14661" s="104"/>
      <c r="AO14661" s="104"/>
      <c r="AP14661" s="104"/>
    </row>
    <row r="14662" spans="21:42" ht="15" customHeight="1" x14ac:dyDescent="0.25">
      <c r="U14662" s="104"/>
      <c r="AB14662" s="104"/>
      <c r="AC14662" s="104"/>
      <c r="AF14662" s="104"/>
      <c r="AG14662" s="104"/>
      <c r="AK14662" s="104"/>
      <c r="AL14662" s="104"/>
      <c r="AO14662" s="104"/>
      <c r="AP14662" s="104"/>
    </row>
    <row r="14663" spans="21:42" ht="15" customHeight="1" x14ac:dyDescent="0.25">
      <c r="U14663" s="104"/>
      <c r="AB14663" s="104"/>
      <c r="AC14663" s="104"/>
      <c r="AF14663" s="104"/>
      <c r="AG14663" s="104"/>
      <c r="AK14663" s="104"/>
      <c r="AL14663" s="104"/>
      <c r="AO14663" s="104"/>
      <c r="AP14663" s="104"/>
    </row>
    <row r="14664" spans="21:42" ht="15" customHeight="1" x14ac:dyDescent="0.25">
      <c r="U14664" s="104"/>
      <c r="AB14664" s="104"/>
      <c r="AC14664" s="104"/>
      <c r="AF14664" s="104"/>
      <c r="AG14664" s="104"/>
      <c r="AK14664" s="104"/>
      <c r="AL14664" s="104"/>
      <c r="AO14664" s="104"/>
      <c r="AP14664" s="104"/>
    </row>
    <row r="14665" spans="21:42" ht="15" customHeight="1" x14ac:dyDescent="0.25">
      <c r="U14665" s="104"/>
      <c r="AB14665" s="104"/>
      <c r="AC14665" s="104"/>
      <c r="AF14665" s="104"/>
      <c r="AG14665" s="104"/>
      <c r="AK14665" s="104"/>
      <c r="AL14665" s="104"/>
      <c r="AO14665" s="104"/>
      <c r="AP14665" s="104"/>
    </row>
    <row r="14666" spans="21:42" ht="15" customHeight="1" x14ac:dyDescent="0.25">
      <c r="U14666" s="104"/>
      <c r="AB14666" s="104"/>
      <c r="AC14666" s="104"/>
      <c r="AF14666" s="104"/>
      <c r="AG14666" s="104"/>
      <c r="AK14666" s="104"/>
      <c r="AL14666" s="104"/>
      <c r="AO14666" s="104"/>
      <c r="AP14666" s="104"/>
    </row>
    <row r="14667" spans="21:42" ht="15" customHeight="1" x14ac:dyDescent="0.25">
      <c r="U14667" s="104"/>
      <c r="AB14667" s="104"/>
      <c r="AC14667" s="104"/>
      <c r="AF14667" s="104"/>
      <c r="AG14667" s="104"/>
      <c r="AK14667" s="104"/>
      <c r="AL14667" s="104"/>
      <c r="AO14667" s="104"/>
      <c r="AP14667" s="104"/>
    </row>
    <row r="14668" spans="21:42" ht="15" customHeight="1" x14ac:dyDescent="0.25">
      <c r="U14668" s="104"/>
      <c r="AB14668" s="104"/>
      <c r="AC14668" s="104"/>
      <c r="AF14668" s="104"/>
      <c r="AG14668" s="104"/>
      <c r="AK14668" s="104"/>
      <c r="AL14668" s="104"/>
      <c r="AO14668" s="104"/>
      <c r="AP14668" s="104"/>
    </row>
    <row r="14669" spans="21:42" ht="15" customHeight="1" x14ac:dyDescent="0.25">
      <c r="U14669" s="104"/>
      <c r="AB14669" s="104"/>
      <c r="AC14669" s="104"/>
      <c r="AF14669" s="104"/>
      <c r="AG14669" s="104"/>
      <c r="AK14669" s="104"/>
      <c r="AL14669" s="104"/>
      <c r="AO14669" s="104"/>
      <c r="AP14669" s="104"/>
    </row>
    <row r="14670" spans="21:42" ht="15" customHeight="1" x14ac:dyDescent="0.25">
      <c r="U14670" s="104"/>
      <c r="AB14670" s="104"/>
      <c r="AC14670" s="104"/>
      <c r="AF14670" s="104"/>
      <c r="AG14670" s="104"/>
      <c r="AK14670" s="104"/>
      <c r="AL14670" s="104"/>
      <c r="AO14670" s="104"/>
      <c r="AP14670" s="104"/>
    </row>
    <row r="14671" spans="21:42" ht="15" customHeight="1" x14ac:dyDescent="0.25">
      <c r="U14671" s="104"/>
      <c r="AB14671" s="104"/>
      <c r="AC14671" s="104"/>
      <c r="AF14671" s="104"/>
      <c r="AG14671" s="104"/>
      <c r="AK14671" s="104"/>
      <c r="AL14671" s="104"/>
      <c r="AO14671" s="104"/>
      <c r="AP14671" s="104"/>
    </row>
    <row r="14672" spans="21:42" ht="15" customHeight="1" x14ac:dyDescent="0.25">
      <c r="U14672" s="104"/>
      <c r="AB14672" s="104"/>
      <c r="AC14672" s="104"/>
      <c r="AF14672" s="104"/>
      <c r="AG14672" s="104"/>
      <c r="AK14672" s="104"/>
      <c r="AL14672" s="104"/>
      <c r="AO14672" s="104"/>
      <c r="AP14672" s="104"/>
    </row>
    <row r="14673" spans="21:42" ht="15" customHeight="1" x14ac:dyDescent="0.25">
      <c r="U14673" s="104"/>
      <c r="AB14673" s="104"/>
      <c r="AC14673" s="104"/>
      <c r="AF14673" s="104"/>
      <c r="AG14673" s="104"/>
      <c r="AK14673" s="104"/>
      <c r="AL14673" s="104"/>
      <c r="AO14673" s="104"/>
      <c r="AP14673" s="104"/>
    </row>
    <row r="14674" spans="21:42" ht="15" customHeight="1" x14ac:dyDescent="0.25">
      <c r="U14674" s="104"/>
      <c r="AB14674" s="104"/>
      <c r="AC14674" s="104"/>
      <c r="AF14674" s="104"/>
      <c r="AG14674" s="104"/>
      <c r="AK14674" s="104"/>
      <c r="AL14674" s="104"/>
      <c r="AO14674" s="104"/>
      <c r="AP14674" s="104"/>
    </row>
    <row r="14675" spans="21:42" ht="15" customHeight="1" x14ac:dyDescent="0.25">
      <c r="U14675" s="104"/>
      <c r="AB14675" s="104"/>
      <c r="AC14675" s="104"/>
      <c r="AF14675" s="104"/>
      <c r="AG14675" s="104"/>
      <c r="AK14675" s="104"/>
      <c r="AL14675" s="104"/>
      <c r="AO14675" s="104"/>
      <c r="AP14675" s="104"/>
    </row>
    <row r="14676" spans="21:42" ht="15" customHeight="1" x14ac:dyDescent="0.25">
      <c r="U14676" s="104"/>
      <c r="AB14676" s="104"/>
      <c r="AC14676" s="104"/>
      <c r="AF14676" s="104"/>
      <c r="AG14676" s="104"/>
      <c r="AK14676" s="104"/>
      <c r="AL14676" s="104"/>
      <c r="AO14676" s="104"/>
      <c r="AP14676" s="104"/>
    </row>
    <row r="14677" spans="21:42" ht="15" customHeight="1" x14ac:dyDescent="0.25">
      <c r="U14677" s="104"/>
      <c r="AB14677" s="104"/>
      <c r="AC14677" s="104"/>
      <c r="AF14677" s="104"/>
      <c r="AG14677" s="104"/>
      <c r="AK14677" s="104"/>
      <c r="AL14677" s="104"/>
      <c r="AO14677" s="104"/>
      <c r="AP14677" s="104"/>
    </row>
    <row r="14678" spans="21:42" ht="15" customHeight="1" x14ac:dyDescent="0.25">
      <c r="U14678" s="104"/>
      <c r="AB14678" s="104"/>
      <c r="AC14678" s="104"/>
      <c r="AF14678" s="104"/>
      <c r="AG14678" s="104"/>
      <c r="AK14678" s="104"/>
      <c r="AL14678" s="104"/>
      <c r="AO14678" s="104"/>
      <c r="AP14678" s="104"/>
    </row>
    <row r="14679" spans="21:42" ht="15" customHeight="1" x14ac:dyDescent="0.25">
      <c r="U14679" s="104"/>
      <c r="AB14679" s="104"/>
      <c r="AC14679" s="104"/>
      <c r="AF14679" s="104"/>
      <c r="AG14679" s="104"/>
      <c r="AK14679" s="104"/>
      <c r="AL14679" s="104"/>
      <c r="AO14679" s="104"/>
      <c r="AP14679" s="104"/>
    </row>
    <row r="14680" spans="21:42" ht="15" customHeight="1" x14ac:dyDescent="0.25">
      <c r="U14680" s="104"/>
      <c r="AB14680" s="104"/>
      <c r="AC14680" s="104"/>
      <c r="AF14680" s="104"/>
      <c r="AG14680" s="104"/>
      <c r="AK14680" s="104"/>
      <c r="AL14680" s="104"/>
      <c r="AO14680" s="104"/>
      <c r="AP14680" s="104"/>
    </row>
    <row r="14681" spans="21:42" ht="15" customHeight="1" x14ac:dyDescent="0.25">
      <c r="U14681" s="104"/>
      <c r="AB14681" s="104"/>
      <c r="AC14681" s="104"/>
      <c r="AF14681" s="104"/>
      <c r="AG14681" s="104"/>
      <c r="AK14681" s="104"/>
      <c r="AL14681" s="104"/>
      <c r="AO14681" s="104"/>
      <c r="AP14681" s="104"/>
    </row>
    <row r="14682" spans="21:42" ht="15" customHeight="1" x14ac:dyDescent="0.25">
      <c r="U14682" s="104"/>
      <c r="AB14682" s="104"/>
      <c r="AC14682" s="104"/>
      <c r="AF14682" s="104"/>
      <c r="AG14682" s="104"/>
      <c r="AK14682" s="104"/>
      <c r="AL14682" s="104"/>
      <c r="AO14682" s="104"/>
      <c r="AP14682" s="104"/>
    </row>
    <row r="14683" spans="21:42" ht="15" customHeight="1" x14ac:dyDescent="0.25">
      <c r="U14683" s="104"/>
      <c r="AB14683" s="104"/>
      <c r="AC14683" s="104"/>
      <c r="AF14683" s="104"/>
      <c r="AG14683" s="104"/>
      <c r="AK14683" s="104"/>
      <c r="AL14683" s="104"/>
      <c r="AO14683" s="104"/>
      <c r="AP14683" s="104"/>
    </row>
    <row r="14684" spans="21:42" ht="15" customHeight="1" x14ac:dyDescent="0.25">
      <c r="U14684" s="104"/>
      <c r="AB14684" s="104"/>
      <c r="AC14684" s="104"/>
      <c r="AF14684" s="104"/>
      <c r="AG14684" s="104"/>
      <c r="AK14684" s="104"/>
      <c r="AL14684" s="104"/>
      <c r="AO14684" s="104"/>
      <c r="AP14684" s="104"/>
    </row>
    <row r="14685" spans="21:42" ht="15" customHeight="1" x14ac:dyDescent="0.25">
      <c r="U14685" s="104"/>
      <c r="AB14685" s="104"/>
      <c r="AC14685" s="104"/>
      <c r="AF14685" s="104"/>
      <c r="AG14685" s="104"/>
      <c r="AK14685" s="104"/>
      <c r="AL14685" s="104"/>
      <c r="AO14685" s="104"/>
      <c r="AP14685" s="104"/>
    </row>
    <row r="14686" spans="21:42" ht="15" customHeight="1" x14ac:dyDescent="0.25">
      <c r="U14686" s="104"/>
      <c r="AB14686" s="104"/>
      <c r="AC14686" s="104"/>
      <c r="AF14686" s="104"/>
      <c r="AG14686" s="104"/>
      <c r="AK14686" s="104"/>
      <c r="AL14686" s="104"/>
      <c r="AO14686" s="104"/>
      <c r="AP14686" s="104"/>
    </row>
    <row r="14687" spans="21:42" ht="15" customHeight="1" x14ac:dyDescent="0.25">
      <c r="U14687" s="104"/>
      <c r="AB14687" s="104"/>
      <c r="AC14687" s="104"/>
      <c r="AF14687" s="104"/>
      <c r="AG14687" s="104"/>
      <c r="AK14687" s="104"/>
      <c r="AL14687" s="104"/>
      <c r="AO14687" s="104"/>
      <c r="AP14687" s="104"/>
    </row>
    <row r="14688" spans="21:42" ht="15" customHeight="1" x14ac:dyDescent="0.25">
      <c r="U14688" s="104"/>
      <c r="AB14688" s="104"/>
      <c r="AC14688" s="104"/>
      <c r="AF14688" s="104"/>
      <c r="AG14688" s="104"/>
      <c r="AK14688" s="104"/>
      <c r="AL14688" s="104"/>
      <c r="AO14688" s="104"/>
      <c r="AP14688" s="104"/>
    </row>
    <row r="14689" spans="21:42" ht="15" customHeight="1" x14ac:dyDescent="0.25">
      <c r="U14689" s="104"/>
      <c r="AB14689" s="104"/>
      <c r="AC14689" s="104"/>
      <c r="AF14689" s="104"/>
      <c r="AG14689" s="104"/>
      <c r="AK14689" s="104"/>
      <c r="AL14689" s="104"/>
      <c r="AO14689" s="104"/>
      <c r="AP14689" s="104"/>
    </row>
    <row r="14690" spans="21:42" ht="15" customHeight="1" x14ac:dyDescent="0.25">
      <c r="U14690" s="104"/>
      <c r="AB14690" s="104"/>
      <c r="AC14690" s="104"/>
      <c r="AF14690" s="104"/>
      <c r="AG14690" s="104"/>
      <c r="AK14690" s="104"/>
      <c r="AL14690" s="104"/>
      <c r="AO14690" s="104"/>
      <c r="AP14690" s="104"/>
    </row>
    <row r="14691" spans="21:42" ht="15" customHeight="1" x14ac:dyDescent="0.25">
      <c r="U14691" s="104"/>
      <c r="AB14691" s="104"/>
      <c r="AC14691" s="104"/>
      <c r="AF14691" s="104"/>
      <c r="AG14691" s="104"/>
      <c r="AK14691" s="104"/>
      <c r="AL14691" s="104"/>
      <c r="AO14691" s="104"/>
      <c r="AP14691" s="104"/>
    </row>
    <row r="14692" spans="21:42" ht="15" customHeight="1" x14ac:dyDescent="0.25">
      <c r="U14692" s="104"/>
      <c r="AB14692" s="104"/>
      <c r="AC14692" s="104"/>
      <c r="AF14692" s="104"/>
      <c r="AG14692" s="104"/>
      <c r="AK14692" s="104"/>
      <c r="AL14692" s="104"/>
      <c r="AO14692" s="104"/>
      <c r="AP14692" s="104"/>
    </row>
    <row r="14693" spans="21:42" ht="15" customHeight="1" x14ac:dyDescent="0.25">
      <c r="U14693" s="104"/>
      <c r="AB14693" s="104"/>
      <c r="AC14693" s="104"/>
      <c r="AF14693" s="104"/>
      <c r="AG14693" s="104"/>
      <c r="AK14693" s="104"/>
      <c r="AL14693" s="104"/>
      <c r="AO14693" s="104"/>
      <c r="AP14693" s="104"/>
    </row>
    <row r="14694" spans="21:42" ht="15" customHeight="1" x14ac:dyDescent="0.25">
      <c r="U14694" s="104"/>
      <c r="AB14694" s="104"/>
      <c r="AC14694" s="104"/>
      <c r="AF14694" s="104"/>
      <c r="AG14694" s="104"/>
      <c r="AK14694" s="104"/>
      <c r="AL14694" s="104"/>
      <c r="AO14694" s="104"/>
      <c r="AP14694" s="104"/>
    </row>
    <row r="14695" spans="21:42" ht="15" customHeight="1" x14ac:dyDescent="0.25">
      <c r="U14695" s="104"/>
      <c r="AB14695" s="104"/>
      <c r="AC14695" s="104"/>
      <c r="AF14695" s="104"/>
      <c r="AG14695" s="104"/>
      <c r="AK14695" s="104"/>
      <c r="AL14695" s="104"/>
      <c r="AO14695" s="104"/>
      <c r="AP14695" s="104"/>
    </row>
    <row r="14696" spans="21:42" ht="15" customHeight="1" x14ac:dyDescent="0.25">
      <c r="U14696" s="104"/>
      <c r="AB14696" s="104"/>
      <c r="AC14696" s="104"/>
      <c r="AF14696" s="104"/>
      <c r="AG14696" s="104"/>
      <c r="AK14696" s="104"/>
      <c r="AL14696" s="104"/>
      <c r="AO14696" s="104"/>
      <c r="AP14696" s="104"/>
    </row>
    <row r="14697" spans="21:42" ht="15" customHeight="1" x14ac:dyDescent="0.25">
      <c r="U14697" s="104"/>
      <c r="AB14697" s="104"/>
      <c r="AC14697" s="104"/>
      <c r="AF14697" s="104"/>
      <c r="AG14697" s="104"/>
      <c r="AK14697" s="104"/>
      <c r="AL14697" s="104"/>
      <c r="AO14697" s="104"/>
      <c r="AP14697" s="104"/>
    </row>
    <row r="14698" spans="21:42" ht="15" customHeight="1" x14ac:dyDescent="0.25">
      <c r="U14698" s="104"/>
      <c r="AB14698" s="104"/>
      <c r="AC14698" s="104"/>
      <c r="AF14698" s="104"/>
      <c r="AG14698" s="104"/>
      <c r="AK14698" s="104"/>
      <c r="AL14698" s="104"/>
      <c r="AO14698" s="104"/>
      <c r="AP14698" s="104"/>
    </row>
    <row r="14699" spans="21:42" ht="15" customHeight="1" x14ac:dyDescent="0.25">
      <c r="U14699" s="104"/>
      <c r="AB14699" s="104"/>
      <c r="AC14699" s="104"/>
      <c r="AF14699" s="104"/>
      <c r="AG14699" s="104"/>
      <c r="AK14699" s="104"/>
      <c r="AL14699" s="104"/>
      <c r="AO14699" s="104"/>
      <c r="AP14699" s="104"/>
    </row>
    <row r="14700" spans="21:42" ht="15" customHeight="1" x14ac:dyDescent="0.25">
      <c r="U14700" s="104"/>
      <c r="AB14700" s="104"/>
      <c r="AC14700" s="104"/>
      <c r="AF14700" s="104"/>
      <c r="AG14700" s="104"/>
      <c r="AK14700" s="104"/>
      <c r="AL14700" s="104"/>
      <c r="AO14700" s="104"/>
      <c r="AP14700" s="104"/>
    </row>
    <row r="14701" spans="21:42" ht="15" customHeight="1" x14ac:dyDescent="0.25">
      <c r="U14701" s="104"/>
      <c r="AB14701" s="104"/>
      <c r="AC14701" s="104"/>
      <c r="AF14701" s="104"/>
      <c r="AG14701" s="104"/>
      <c r="AK14701" s="104"/>
      <c r="AL14701" s="104"/>
      <c r="AO14701" s="104"/>
      <c r="AP14701" s="104"/>
    </row>
    <row r="14702" spans="21:42" ht="15" customHeight="1" x14ac:dyDescent="0.25">
      <c r="U14702" s="104"/>
      <c r="AB14702" s="104"/>
      <c r="AC14702" s="104"/>
      <c r="AF14702" s="104"/>
      <c r="AG14702" s="104"/>
      <c r="AK14702" s="104"/>
      <c r="AL14702" s="104"/>
      <c r="AO14702" s="104"/>
      <c r="AP14702" s="104"/>
    </row>
    <row r="14703" spans="21:42" ht="15" customHeight="1" x14ac:dyDescent="0.25">
      <c r="U14703" s="104"/>
      <c r="AB14703" s="104"/>
      <c r="AC14703" s="104"/>
      <c r="AF14703" s="104"/>
      <c r="AG14703" s="104"/>
      <c r="AK14703" s="104"/>
      <c r="AL14703" s="104"/>
      <c r="AO14703" s="104"/>
      <c r="AP14703" s="104"/>
    </row>
    <row r="14704" spans="21:42" ht="15" customHeight="1" x14ac:dyDescent="0.25">
      <c r="U14704" s="104"/>
      <c r="AB14704" s="104"/>
      <c r="AC14704" s="104"/>
      <c r="AF14704" s="104"/>
      <c r="AG14704" s="104"/>
      <c r="AK14704" s="104"/>
      <c r="AL14704" s="104"/>
      <c r="AO14704" s="104"/>
      <c r="AP14704" s="104"/>
    </row>
    <row r="14705" spans="21:42" ht="15" customHeight="1" x14ac:dyDescent="0.25">
      <c r="U14705" s="104"/>
      <c r="AB14705" s="104"/>
      <c r="AC14705" s="104"/>
      <c r="AF14705" s="104"/>
      <c r="AG14705" s="104"/>
      <c r="AK14705" s="104"/>
      <c r="AL14705" s="104"/>
      <c r="AO14705" s="104"/>
      <c r="AP14705" s="104"/>
    </row>
    <row r="14706" spans="21:42" ht="15" customHeight="1" x14ac:dyDescent="0.25">
      <c r="U14706" s="104"/>
      <c r="AB14706" s="104"/>
      <c r="AC14706" s="104"/>
      <c r="AF14706" s="104"/>
      <c r="AG14706" s="104"/>
      <c r="AK14706" s="104"/>
      <c r="AL14706" s="104"/>
      <c r="AO14706" s="104"/>
      <c r="AP14706" s="104"/>
    </row>
    <row r="14707" spans="21:42" ht="15" customHeight="1" x14ac:dyDescent="0.25">
      <c r="U14707" s="104"/>
      <c r="AB14707" s="104"/>
      <c r="AC14707" s="104"/>
      <c r="AF14707" s="104"/>
      <c r="AG14707" s="104"/>
      <c r="AK14707" s="104"/>
      <c r="AL14707" s="104"/>
      <c r="AO14707" s="104"/>
      <c r="AP14707" s="104"/>
    </row>
    <row r="14708" spans="21:42" ht="15" customHeight="1" x14ac:dyDescent="0.25">
      <c r="U14708" s="104"/>
      <c r="AB14708" s="104"/>
      <c r="AC14708" s="104"/>
      <c r="AF14708" s="104"/>
      <c r="AG14708" s="104"/>
      <c r="AK14708" s="104"/>
      <c r="AL14708" s="104"/>
      <c r="AO14708" s="104"/>
      <c r="AP14708" s="104"/>
    </row>
    <row r="14709" spans="21:42" ht="15" customHeight="1" x14ac:dyDescent="0.25">
      <c r="U14709" s="104"/>
      <c r="AB14709" s="104"/>
      <c r="AC14709" s="104"/>
      <c r="AF14709" s="104"/>
      <c r="AG14709" s="104"/>
      <c r="AK14709" s="104"/>
      <c r="AL14709" s="104"/>
      <c r="AO14709" s="104"/>
      <c r="AP14709" s="104"/>
    </row>
    <row r="14710" spans="21:42" ht="15" customHeight="1" x14ac:dyDescent="0.25">
      <c r="U14710" s="104"/>
      <c r="AB14710" s="104"/>
      <c r="AC14710" s="104"/>
      <c r="AF14710" s="104"/>
      <c r="AG14710" s="104"/>
      <c r="AK14710" s="104"/>
      <c r="AL14710" s="104"/>
      <c r="AO14710" s="104"/>
      <c r="AP14710" s="104"/>
    </row>
    <row r="14711" spans="21:42" ht="15" customHeight="1" x14ac:dyDescent="0.25">
      <c r="U14711" s="104"/>
      <c r="AB14711" s="104"/>
      <c r="AC14711" s="104"/>
      <c r="AF14711" s="104"/>
      <c r="AG14711" s="104"/>
      <c r="AK14711" s="104"/>
      <c r="AL14711" s="104"/>
      <c r="AO14711" s="104"/>
      <c r="AP14711" s="104"/>
    </row>
    <row r="14712" spans="21:42" ht="15" customHeight="1" x14ac:dyDescent="0.25">
      <c r="U14712" s="104"/>
      <c r="AB14712" s="104"/>
      <c r="AC14712" s="104"/>
      <c r="AF14712" s="104"/>
      <c r="AG14712" s="104"/>
      <c r="AK14712" s="104"/>
      <c r="AL14712" s="104"/>
      <c r="AO14712" s="104"/>
      <c r="AP14712" s="104"/>
    </row>
    <row r="14713" spans="21:42" ht="15" customHeight="1" x14ac:dyDescent="0.25">
      <c r="U14713" s="104"/>
      <c r="AB14713" s="104"/>
      <c r="AC14713" s="104"/>
      <c r="AF14713" s="104"/>
      <c r="AG14713" s="104"/>
      <c r="AK14713" s="104"/>
      <c r="AL14713" s="104"/>
      <c r="AO14713" s="104"/>
      <c r="AP14713" s="104"/>
    </row>
    <row r="14714" spans="21:42" ht="15" customHeight="1" x14ac:dyDescent="0.25">
      <c r="U14714" s="104"/>
      <c r="AB14714" s="104"/>
      <c r="AC14714" s="104"/>
      <c r="AF14714" s="104"/>
      <c r="AG14714" s="104"/>
      <c r="AK14714" s="104"/>
      <c r="AL14714" s="104"/>
      <c r="AO14714" s="104"/>
      <c r="AP14714" s="104"/>
    </row>
    <row r="14715" spans="21:42" ht="15" customHeight="1" x14ac:dyDescent="0.25">
      <c r="U14715" s="104"/>
      <c r="AB14715" s="104"/>
      <c r="AC14715" s="104"/>
      <c r="AF14715" s="104"/>
      <c r="AG14715" s="104"/>
      <c r="AK14715" s="104"/>
      <c r="AL14715" s="104"/>
      <c r="AO14715" s="104"/>
      <c r="AP14715" s="104"/>
    </row>
    <row r="14716" spans="21:42" ht="15" customHeight="1" x14ac:dyDescent="0.25">
      <c r="U14716" s="104"/>
      <c r="AB14716" s="104"/>
      <c r="AC14716" s="104"/>
      <c r="AF14716" s="104"/>
      <c r="AG14716" s="104"/>
      <c r="AK14716" s="104"/>
      <c r="AL14716" s="104"/>
      <c r="AO14716" s="104"/>
      <c r="AP14716" s="104"/>
    </row>
    <row r="14717" spans="21:42" ht="15" customHeight="1" x14ac:dyDescent="0.25">
      <c r="U14717" s="104"/>
      <c r="AB14717" s="104"/>
      <c r="AC14717" s="104"/>
      <c r="AF14717" s="104"/>
      <c r="AG14717" s="104"/>
      <c r="AK14717" s="104"/>
      <c r="AL14717" s="104"/>
      <c r="AO14717" s="104"/>
      <c r="AP14717" s="104"/>
    </row>
    <row r="14718" spans="21:42" ht="15" customHeight="1" x14ac:dyDescent="0.25">
      <c r="U14718" s="104"/>
      <c r="AB14718" s="104"/>
      <c r="AC14718" s="104"/>
      <c r="AF14718" s="104"/>
      <c r="AG14718" s="104"/>
      <c r="AK14718" s="104"/>
      <c r="AL14718" s="104"/>
      <c r="AO14718" s="104"/>
      <c r="AP14718" s="104"/>
    </row>
    <row r="14719" spans="21:42" ht="15" customHeight="1" x14ac:dyDescent="0.25">
      <c r="U14719" s="104"/>
      <c r="AB14719" s="104"/>
      <c r="AC14719" s="104"/>
      <c r="AF14719" s="104"/>
      <c r="AG14719" s="104"/>
      <c r="AK14719" s="104"/>
      <c r="AL14719" s="104"/>
      <c r="AO14719" s="104"/>
      <c r="AP14719" s="104"/>
    </row>
    <row r="14720" spans="21:42" ht="15" customHeight="1" x14ac:dyDescent="0.25">
      <c r="U14720" s="104"/>
      <c r="AB14720" s="104"/>
      <c r="AC14720" s="104"/>
      <c r="AF14720" s="104"/>
      <c r="AG14720" s="104"/>
      <c r="AK14720" s="104"/>
      <c r="AL14720" s="104"/>
      <c r="AO14720" s="104"/>
      <c r="AP14720" s="104"/>
    </row>
    <row r="14721" spans="21:42" ht="15" customHeight="1" x14ac:dyDescent="0.25">
      <c r="U14721" s="104"/>
      <c r="AB14721" s="104"/>
      <c r="AC14721" s="104"/>
      <c r="AF14721" s="104"/>
      <c r="AG14721" s="104"/>
      <c r="AK14721" s="104"/>
      <c r="AL14721" s="104"/>
      <c r="AO14721" s="104"/>
      <c r="AP14721" s="104"/>
    </row>
    <row r="14722" spans="21:42" ht="15" customHeight="1" x14ac:dyDescent="0.25">
      <c r="U14722" s="104"/>
      <c r="AB14722" s="104"/>
      <c r="AC14722" s="104"/>
      <c r="AF14722" s="104"/>
      <c r="AG14722" s="104"/>
      <c r="AK14722" s="104"/>
      <c r="AL14722" s="104"/>
      <c r="AO14722" s="104"/>
      <c r="AP14722" s="104"/>
    </row>
    <row r="14723" spans="21:42" ht="15" customHeight="1" x14ac:dyDescent="0.25">
      <c r="U14723" s="104"/>
      <c r="AB14723" s="104"/>
      <c r="AC14723" s="104"/>
      <c r="AF14723" s="104"/>
      <c r="AG14723" s="104"/>
      <c r="AK14723" s="104"/>
      <c r="AL14723" s="104"/>
      <c r="AO14723" s="104"/>
      <c r="AP14723" s="104"/>
    </row>
    <row r="14724" spans="21:42" ht="15" customHeight="1" x14ac:dyDescent="0.25">
      <c r="U14724" s="104"/>
      <c r="AB14724" s="104"/>
      <c r="AC14724" s="104"/>
      <c r="AF14724" s="104"/>
      <c r="AG14724" s="104"/>
      <c r="AK14724" s="104"/>
      <c r="AL14724" s="104"/>
      <c r="AO14724" s="104"/>
      <c r="AP14724" s="104"/>
    </row>
    <row r="14725" spans="21:42" ht="15" customHeight="1" x14ac:dyDescent="0.25">
      <c r="U14725" s="104"/>
      <c r="AB14725" s="104"/>
      <c r="AC14725" s="104"/>
      <c r="AF14725" s="104"/>
      <c r="AG14725" s="104"/>
      <c r="AK14725" s="104"/>
      <c r="AL14725" s="104"/>
      <c r="AO14725" s="104"/>
      <c r="AP14725" s="104"/>
    </row>
    <row r="14726" spans="21:42" ht="15" customHeight="1" x14ac:dyDescent="0.25">
      <c r="U14726" s="104"/>
      <c r="AB14726" s="104"/>
      <c r="AC14726" s="104"/>
      <c r="AF14726" s="104"/>
      <c r="AG14726" s="104"/>
      <c r="AK14726" s="104"/>
      <c r="AL14726" s="104"/>
      <c r="AO14726" s="104"/>
      <c r="AP14726" s="104"/>
    </row>
    <row r="14727" spans="21:42" ht="15" customHeight="1" x14ac:dyDescent="0.25">
      <c r="U14727" s="104"/>
      <c r="AB14727" s="104"/>
      <c r="AC14727" s="104"/>
      <c r="AF14727" s="104"/>
      <c r="AG14727" s="104"/>
      <c r="AK14727" s="104"/>
      <c r="AL14727" s="104"/>
      <c r="AO14727" s="104"/>
      <c r="AP14727" s="104"/>
    </row>
    <row r="14728" spans="21:42" ht="15" customHeight="1" x14ac:dyDescent="0.25">
      <c r="U14728" s="104"/>
      <c r="AB14728" s="104"/>
      <c r="AC14728" s="104"/>
      <c r="AF14728" s="104"/>
      <c r="AG14728" s="104"/>
      <c r="AK14728" s="104"/>
      <c r="AL14728" s="104"/>
      <c r="AO14728" s="104"/>
      <c r="AP14728" s="104"/>
    </row>
    <row r="14729" spans="21:42" ht="15" customHeight="1" x14ac:dyDescent="0.25">
      <c r="U14729" s="104"/>
      <c r="AB14729" s="104"/>
      <c r="AC14729" s="104"/>
      <c r="AF14729" s="104"/>
      <c r="AG14729" s="104"/>
      <c r="AK14729" s="104"/>
      <c r="AL14729" s="104"/>
      <c r="AO14729" s="104"/>
      <c r="AP14729" s="104"/>
    </row>
    <row r="14730" spans="21:42" ht="15" customHeight="1" x14ac:dyDescent="0.25">
      <c r="U14730" s="104"/>
      <c r="AB14730" s="104"/>
      <c r="AC14730" s="104"/>
      <c r="AF14730" s="104"/>
      <c r="AG14730" s="104"/>
      <c r="AK14730" s="104"/>
      <c r="AL14730" s="104"/>
      <c r="AO14730" s="104"/>
      <c r="AP14730" s="104"/>
    </row>
    <row r="14731" spans="21:42" ht="15" customHeight="1" x14ac:dyDescent="0.25">
      <c r="U14731" s="104"/>
      <c r="AB14731" s="104"/>
      <c r="AC14731" s="104"/>
      <c r="AF14731" s="104"/>
      <c r="AG14731" s="104"/>
      <c r="AK14731" s="104"/>
      <c r="AL14731" s="104"/>
      <c r="AO14731" s="104"/>
      <c r="AP14731" s="104"/>
    </row>
    <row r="14732" spans="21:42" ht="15" customHeight="1" x14ac:dyDescent="0.25">
      <c r="U14732" s="104"/>
      <c r="AB14732" s="104"/>
      <c r="AC14732" s="104"/>
      <c r="AF14732" s="104"/>
      <c r="AG14732" s="104"/>
      <c r="AK14732" s="104"/>
      <c r="AL14732" s="104"/>
      <c r="AO14732" s="104"/>
      <c r="AP14732" s="104"/>
    </row>
    <row r="14733" spans="21:42" ht="15" customHeight="1" x14ac:dyDescent="0.25">
      <c r="U14733" s="104"/>
      <c r="AB14733" s="104"/>
      <c r="AC14733" s="104"/>
      <c r="AF14733" s="104"/>
      <c r="AG14733" s="104"/>
      <c r="AK14733" s="104"/>
      <c r="AL14733" s="104"/>
      <c r="AO14733" s="104"/>
      <c r="AP14733" s="104"/>
    </row>
    <row r="14734" spans="21:42" ht="15" customHeight="1" x14ac:dyDescent="0.25">
      <c r="U14734" s="104"/>
      <c r="AB14734" s="104"/>
      <c r="AC14734" s="104"/>
      <c r="AF14734" s="104"/>
      <c r="AG14734" s="104"/>
      <c r="AK14734" s="104"/>
      <c r="AL14734" s="104"/>
      <c r="AO14734" s="104"/>
      <c r="AP14734" s="104"/>
    </row>
    <row r="14735" spans="21:42" ht="15" customHeight="1" x14ac:dyDescent="0.25">
      <c r="U14735" s="104"/>
      <c r="AB14735" s="104"/>
      <c r="AC14735" s="104"/>
      <c r="AF14735" s="104"/>
      <c r="AG14735" s="104"/>
      <c r="AK14735" s="104"/>
      <c r="AL14735" s="104"/>
      <c r="AO14735" s="104"/>
      <c r="AP14735" s="104"/>
    </row>
    <row r="14736" spans="21:42" ht="15" customHeight="1" x14ac:dyDescent="0.25">
      <c r="U14736" s="104"/>
      <c r="AB14736" s="104"/>
      <c r="AC14736" s="104"/>
      <c r="AF14736" s="104"/>
      <c r="AG14736" s="104"/>
      <c r="AK14736" s="104"/>
      <c r="AL14736" s="104"/>
      <c r="AO14736" s="104"/>
      <c r="AP14736" s="104"/>
    </row>
    <row r="14737" spans="21:42" ht="15" customHeight="1" x14ac:dyDescent="0.25">
      <c r="U14737" s="104"/>
      <c r="AB14737" s="104"/>
      <c r="AC14737" s="104"/>
      <c r="AF14737" s="104"/>
      <c r="AG14737" s="104"/>
      <c r="AK14737" s="104"/>
      <c r="AL14737" s="104"/>
      <c r="AO14737" s="104"/>
      <c r="AP14737" s="104"/>
    </row>
    <row r="14738" spans="21:42" ht="15" customHeight="1" x14ac:dyDescent="0.25">
      <c r="U14738" s="104"/>
      <c r="AB14738" s="104"/>
      <c r="AC14738" s="104"/>
      <c r="AF14738" s="104"/>
      <c r="AG14738" s="104"/>
      <c r="AK14738" s="104"/>
      <c r="AL14738" s="104"/>
      <c r="AO14738" s="104"/>
      <c r="AP14738" s="104"/>
    </row>
    <row r="14739" spans="21:42" ht="15" customHeight="1" x14ac:dyDescent="0.25">
      <c r="U14739" s="104"/>
      <c r="AB14739" s="104"/>
      <c r="AC14739" s="104"/>
      <c r="AF14739" s="104"/>
      <c r="AG14739" s="104"/>
      <c r="AK14739" s="104"/>
      <c r="AL14739" s="104"/>
      <c r="AO14739" s="104"/>
      <c r="AP14739" s="104"/>
    </row>
    <row r="14740" spans="21:42" ht="15" customHeight="1" x14ac:dyDescent="0.25">
      <c r="U14740" s="104"/>
      <c r="AB14740" s="104"/>
      <c r="AC14740" s="104"/>
      <c r="AF14740" s="104"/>
      <c r="AG14740" s="104"/>
      <c r="AK14740" s="104"/>
      <c r="AL14740" s="104"/>
      <c r="AO14740" s="104"/>
      <c r="AP14740" s="104"/>
    </row>
    <row r="14741" spans="21:42" ht="15" customHeight="1" x14ac:dyDescent="0.25">
      <c r="U14741" s="104"/>
      <c r="AB14741" s="104"/>
      <c r="AC14741" s="104"/>
      <c r="AF14741" s="104"/>
      <c r="AG14741" s="104"/>
      <c r="AK14741" s="104"/>
      <c r="AL14741" s="104"/>
      <c r="AO14741" s="104"/>
      <c r="AP14741" s="104"/>
    </row>
    <row r="14742" spans="21:42" ht="15" customHeight="1" x14ac:dyDescent="0.25">
      <c r="U14742" s="104"/>
      <c r="AB14742" s="104"/>
      <c r="AC14742" s="104"/>
      <c r="AF14742" s="104"/>
      <c r="AG14742" s="104"/>
      <c r="AK14742" s="104"/>
      <c r="AL14742" s="104"/>
      <c r="AO14742" s="104"/>
      <c r="AP14742" s="104"/>
    </row>
    <row r="14743" spans="21:42" ht="15" customHeight="1" x14ac:dyDescent="0.25">
      <c r="U14743" s="104"/>
      <c r="AB14743" s="104"/>
      <c r="AC14743" s="104"/>
      <c r="AF14743" s="104"/>
      <c r="AG14743" s="104"/>
      <c r="AK14743" s="104"/>
      <c r="AL14743" s="104"/>
      <c r="AO14743" s="104"/>
      <c r="AP14743" s="104"/>
    </row>
    <row r="14744" spans="21:42" ht="15" customHeight="1" x14ac:dyDescent="0.25">
      <c r="U14744" s="104"/>
      <c r="AB14744" s="104"/>
      <c r="AC14744" s="104"/>
      <c r="AF14744" s="104"/>
      <c r="AG14744" s="104"/>
      <c r="AK14744" s="104"/>
      <c r="AL14744" s="104"/>
      <c r="AO14744" s="104"/>
      <c r="AP14744" s="104"/>
    </row>
    <row r="14745" spans="21:42" ht="15" customHeight="1" x14ac:dyDescent="0.25">
      <c r="U14745" s="104"/>
      <c r="AB14745" s="104"/>
      <c r="AC14745" s="104"/>
      <c r="AF14745" s="104"/>
      <c r="AG14745" s="104"/>
      <c r="AK14745" s="104"/>
      <c r="AL14745" s="104"/>
      <c r="AO14745" s="104"/>
      <c r="AP14745" s="104"/>
    </row>
    <row r="14746" spans="21:42" ht="15" customHeight="1" x14ac:dyDescent="0.25">
      <c r="U14746" s="104"/>
      <c r="AB14746" s="104"/>
      <c r="AC14746" s="104"/>
      <c r="AF14746" s="104"/>
      <c r="AG14746" s="104"/>
      <c r="AK14746" s="104"/>
      <c r="AL14746" s="104"/>
      <c r="AO14746" s="104"/>
      <c r="AP14746" s="104"/>
    </row>
    <row r="14747" spans="21:42" ht="15" customHeight="1" x14ac:dyDescent="0.25">
      <c r="U14747" s="104"/>
      <c r="AB14747" s="104"/>
      <c r="AC14747" s="104"/>
      <c r="AF14747" s="104"/>
      <c r="AG14747" s="104"/>
      <c r="AK14747" s="104"/>
      <c r="AL14747" s="104"/>
      <c r="AO14747" s="104"/>
      <c r="AP14747" s="104"/>
    </row>
    <row r="14748" spans="21:42" ht="15" customHeight="1" x14ac:dyDescent="0.25">
      <c r="U14748" s="104"/>
      <c r="AB14748" s="104"/>
      <c r="AC14748" s="104"/>
      <c r="AF14748" s="104"/>
      <c r="AG14748" s="104"/>
      <c r="AK14748" s="104"/>
      <c r="AL14748" s="104"/>
      <c r="AO14748" s="104"/>
      <c r="AP14748" s="104"/>
    </row>
    <row r="14749" spans="21:42" ht="15" customHeight="1" x14ac:dyDescent="0.25">
      <c r="U14749" s="104"/>
      <c r="AB14749" s="104"/>
      <c r="AC14749" s="104"/>
      <c r="AF14749" s="104"/>
      <c r="AG14749" s="104"/>
      <c r="AK14749" s="104"/>
      <c r="AL14749" s="104"/>
      <c r="AO14749" s="104"/>
      <c r="AP14749" s="104"/>
    </row>
    <row r="14750" spans="21:42" ht="15" customHeight="1" x14ac:dyDescent="0.25">
      <c r="U14750" s="104"/>
      <c r="AB14750" s="104"/>
      <c r="AC14750" s="104"/>
      <c r="AF14750" s="104"/>
      <c r="AG14750" s="104"/>
      <c r="AK14750" s="104"/>
      <c r="AL14750" s="104"/>
      <c r="AO14750" s="104"/>
      <c r="AP14750" s="104"/>
    </row>
    <row r="14751" spans="21:42" ht="15" customHeight="1" x14ac:dyDescent="0.25">
      <c r="U14751" s="104"/>
      <c r="AB14751" s="104"/>
      <c r="AC14751" s="104"/>
      <c r="AF14751" s="104"/>
      <c r="AG14751" s="104"/>
      <c r="AK14751" s="104"/>
      <c r="AL14751" s="104"/>
      <c r="AO14751" s="104"/>
      <c r="AP14751" s="104"/>
    </row>
    <row r="14752" spans="21:42" ht="15" customHeight="1" x14ac:dyDescent="0.25">
      <c r="U14752" s="104"/>
      <c r="AB14752" s="104"/>
      <c r="AC14752" s="104"/>
      <c r="AF14752" s="104"/>
      <c r="AG14752" s="104"/>
      <c r="AK14752" s="104"/>
      <c r="AL14752" s="104"/>
      <c r="AO14752" s="104"/>
      <c r="AP14752" s="104"/>
    </row>
    <row r="14753" spans="21:42" ht="15" customHeight="1" x14ac:dyDescent="0.25">
      <c r="U14753" s="104"/>
      <c r="AB14753" s="104"/>
      <c r="AC14753" s="104"/>
      <c r="AF14753" s="104"/>
      <c r="AG14753" s="104"/>
      <c r="AK14753" s="104"/>
      <c r="AL14753" s="104"/>
      <c r="AO14753" s="104"/>
      <c r="AP14753" s="104"/>
    </row>
    <row r="14754" spans="21:42" ht="15" customHeight="1" x14ac:dyDescent="0.25">
      <c r="U14754" s="104"/>
      <c r="AB14754" s="104"/>
      <c r="AC14754" s="104"/>
      <c r="AF14754" s="104"/>
      <c r="AG14754" s="104"/>
      <c r="AK14754" s="104"/>
      <c r="AL14754" s="104"/>
      <c r="AO14754" s="104"/>
      <c r="AP14754" s="104"/>
    </row>
    <row r="14755" spans="21:42" ht="15" customHeight="1" x14ac:dyDescent="0.25">
      <c r="U14755" s="104"/>
      <c r="AB14755" s="104"/>
      <c r="AC14755" s="104"/>
      <c r="AF14755" s="104"/>
      <c r="AG14755" s="104"/>
      <c r="AK14755" s="104"/>
      <c r="AL14755" s="104"/>
      <c r="AO14755" s="104"/>
      <c r="AP14755" s="104"/>
    </row>
    <row r="14756" spans="21:42" ht="15" customHeight="1" x14ac:dyDescent="0.25">
      <c r="U14756" s="104"/>
      <c r="AB14756" s="104"/>
      <c r="AC14756" s="104"/>
      <c r="AF14756" s="104"/>
      <c r="AG14756" s="104"/>
      <c r="AK14756" s="104"/>
      <c r="AL14756" s="104"/>
      <c r="AO14756" s="104"/>
      <c r="AP14756" s="104"/>
    </row>
    <row r="14757" spans="21:42" ht="15" customHeight="1" x14ac:dyDescent="0.25">
      <c r="U14757" s="104"/>
      <c r="AB14757" s="104"/>
      <c r="AC14757" s="104"/>
      <c r="AF14757" s="104"/>
      <c r="AG14757" s="104"/>
      <c r="AK14757" s="104"/>
      <c r="AL14757" s="104"/>
      <c r="AO14757" s="104"/>
      <c r="AP14757" s="104"/>
    </row>
    <row r="14758" spans="21:42" ht="15" customHeight="1" x14ac:dyDescent="0.25">
      <c r="U14758" s="104"/>
      <c r="AB14758" s="104"/>
      <c r="AC14758" s="104"/>
      <c r="AF14758" s="104"/>
      <c r="AG14758" s="104"/>
      <c r="AK14758" s="104"/>
      <c r="AL14758" s="104"/>
      <c r="AO14758" s="104"/>
      <c r="AP14758" s="104"/>
    </row>
    <row r="14759" spans="21:42" ht="15" customHeight="1" x14ac:dyDescent="0.25">
      <c r="U14759" s="104"/>
      <c r="AB14759" s="104"/>
      <c r="AC14759" s="104"/>
      <c r="AF14759" s="104"/>
      <c r="AG14759" s="104"/>
      <c r="AK14759" s="104"/>
      <c r="AL14759" s="104"/>
      <c r="AO14759" s="104"/>
      <c r="AP14759" s="104"/>
    </row>
    <row r="14760" spans="21:42" ht="15" customHeight="1" x14ac:dyDescent="0.25">
      <c r="U14760" s="104"/>
      <c r="AB14760" s="104"/>
      <c r="AC14760" s="104"/>
      <c r="AF14760" s="104"/>
      <c r="AG14760" s="104"/>
      <c r="AK14760" s="104"/>
      <c r="AL14760" s="104"/>
      <c r="AO14760" s="104"/>
      <c r="AP14760" s="104"/>
    </row>
    <row r="14761" spans="21:42" ht="15" customHeight="1" x14ac:dyDescent="0.25">
      <c r="U14761" s="104"/>
      <c r="AB14761" s="104"/>
      <c r="AC14761" s="104"/>
      <c r="AF14761" s="104"/>
      <c r="AG14761" s="104"/>
      <c r="AK14761" s="104"/>
      <c r="AL14761" s="104"/>
      <c r="AO14761" s="104"/>
      <c r="AP14761" s="104"/>
    </row>
    <row r="14762" spans="21:42" ht="15" customHeight="1" x14ac:dyDescent="0.25">
      <c r="U14762" s="104"/>
      <c r="AB14762" s="104"/>
      <c r="AC14762" s="104"/>
      <c r="AF14762" s="104"/>
      <c r="AG14762" s="104"/>
      <c r="AK14762" s="104"/>
      <c r="AL14762" s="104"/>
      <c r="AO14762" s="104"/>
      <c r="AP14762" s="104"/>
    </row>
    <row r="14763" spans="21:42" ht="15" customHeight="1" x14ac:dyDescent="0.25">
      <c r="U14763" s="104"/>
      <c r="AB14763" s="104"/>
      <c r="AC14763" s="104"/>
      <c r="AF14763" s="104"/>
      <c r="AG14763" s="104"/>
      <c r="AK14763" s="104"/>
      <c r="AL14763" s="104"/>
      <c r="AO14763" s="104"/>
      <c r="AP14763" s="104"/>
    </row>
    <row r="14764" spans="21:42" ht="15" customHeight="1" x14ac:dyDescent="0.25">
      <c r="U14764" s="104"/>
      <c r="AB14764" s="104"/>
      <c r="AC14764" s="104"/>
      <c r="AF14764" s="104"/>
      <c r="AG14764" s="104"/>
      <c r="AK14764" s="104"/>
      <c r="AL14764" s="104"/>
      <c r="AO14764" s="104"/>
      <c r="AP14764" s="104"/>
    </row>
    <row r="14765" spans="21:42" ht="15" customHeight="1" x14ac:dyDescent="0.25">
      <c r="U14765" s="104"/>
      <c r="AB14765" s="104"/>
      <c r="AC14765" s="104"/>
      <c r="AF14765" s="104"/>
      <c r="AG14765" s="104"/>
      <c r="AK14765" s="104"/>
      <c r="AL14765" s="104"/>
      <c r="AO14765" s="104"/>
      <c r="AP14765" s="104"/>
    </row>
    <row r="14766" spans="21:42" ht="15" customHeight="1" x14ac:dyDescent="0.25">
      <c r="U14766" s="104"/>
      <c r="AB14766" s="104"/>
      <c r="AC14766" s="104"/>
      <c r="AF14766" s="104"/>
      <c r="AG14766" s="104"/>
      <c r="AK14766" s="104"/>
      <c r="AL14766" s="104"/>
      <c r="AO14766" s="104"/>
      <c r="AP14766" s="104"/>
    </row>
    <row r="14767" spans="21:42" ht="15" customHeight="1" x14ac:dyDescent="0.25">
      <c r="U14767" s="104"/>
      <c r="AB14767" s="104"/>
      <c r="AC14767" s="104"/>
      <c r="AF14767" s="104"/>
      <c r="AG14767" s="104"/>
      <c r="AK14767" s="104"/>
      <c r="AL14767" s="104"/>
      <c r="AO14767" s="104"/>
      <c r="AP14767" s="104"/>
    </row>
    <row r="14768" spans="21:42" ht="15" customHeight="1" x14ac:dyDescent="0.25">
      <c r="U14768" s="104"/>
      <c r="AB14768" s="104"/>
      <c r="AC14768" s="104"/>
      <c r="AF14768" s="104"/>
      <c r="AG14768" s="104"/>
      <c r="AK14768" s="104"/>
      <c r="AL14768" s="104"/>
      <c r="AO14768" s="104"/>
      <c r="AP14768" s="104"/>
    </row>
    <row r="14769" spans="21:42" ht="15" customHeight="1" x14ac:dyDescent="0.25">
      <c r="U14769" s="104"/>
      <c r="AB14769" s="104"/>
      <c r="AC14769" s="104"/>
      <c r="AF14769" s="104"/>
      <c r="AG14769" s="104"/>
      <c r="AK14769" s="104"/>
      <c r="AL14769" s="104"/>
      <c r="AO14769" s="104"/>
      <c r="AP14769" s="104"/>
    </row>
    <row r="14770" spans="21:42" ht="15" customHeight="1" x14ac:dyDescent="0.25">
      <c r="U14770" s="104"/>
      <c r="AB14770" s="104"/>
      <c r="AC14770" s="104"/>
      <c r="AF14770" s="104"/>
      <c r="AG14770" s="104"/>
      <c r="AK14770" s="104"/>
      <c r="AL14770" s="104"/>
      <c r="AO14770" s="104"/>
      <c r="AP14770" s="104"/>
    </row>
    <row r="14771" spans="21:42" ht="15" customHeight="1" x14ac:dyDescent="0.25">
      <c r="U14771" s="104"/>
      <c r="AB14771" s="104"/>
      <c r="AC14771" s="104"/>
      <c r="AF14771" s="104"/>
      <c r="AG14771" s="104"/>
      <c r="AK14771" s="104"/>
      <c r="AL14771" s="104"/>
      <c r="AO14771" s="104"/>
      <c r="AP14771" s="104"/>
    </row>
    <row r="14772" spans="21:42" ht="15" customHeight="1" x14ac:dyDescent="0.25">
      <c r="U14772" s="104"/>
      <c r="AB14772" s="104"/>
      <c r="AC14772" s="104"/>
      <c r="AF14772" s="104"/>
      <c r="AG14772" s="104"/>
      <c r="AK14772" s="104"/>
      <c r="AL14772" s="104"/>
      <c r="AO14772" s="104"/>
      <c r="AP14772" s="104"/>
    </row>
    <row r="14773" spans="21:42" ht="15" customHeight="1" x14ac:dyDescent="0.25">
      <c r="U14773" s="104"/>
      <c r="AB14773" s="104"/>
      <c r="AC14773" s="104"/>
      <c r="AF14773" s="104"/>
      <c r="AG14773" s="104"/>
      <c r="AK14773" s="104"/>
      <c r="AL14773" s="104"/>
      <c r="AO14773" s="104"/>
      <c r="AP14773" s="104"/>
    </row>
    <row r="14774" spans="21:42" ht="15" customHeight="1" x14ac:dyDescent="0.25">
      <c r="U14774" s="104"/>
      <c r="AB14774" s="104"/>
      <c r="AC14774" s="104"/>
      <c r="AF14774" s="104"/>
      <c r="AG14774" s="104"/>
      <c r="AK14774" s="104"/>
      <c r="AL14774" s="104"/>
      <c r="AO14774" s="104"/>
      <c r="AP14774" s="104"/>
    </row>
    <row r="14775" spans="21:42" ht="15" customHeight="1" x14ac:dyDescent="0.25">
      <c r="U14775" s="104"/>
      <c r="AB14775" s="104"/>
      <c r="AC14775" s="104"/>
      <c r="AF14775" s="104"/>
      <c r="AG14775" s="104"/>
      <c r="AK14775" s="104"/>
      <c r="AL14775" s="104"/>
      <c r="AO14775" s="104"/>
      <c r="AP14775" s="104"/>
    </row>
    <row r="14776" spans="21:42" ht="15" customHeight="1" x14ac:dyDescent="0.25">
      <c r="U14776" s="104"/>
      <c r="AB14776" s="104"/>
      <c r="AC14776" s="104"/>
      <c r="AF14776" s="104"/>
      <c r="AG14776" s="104"/>
      <c r="AK14776" s="104"/>
      <c r="AL14776" s="104"/>
      <c r="AO14776" s="104"/>
      <c r="AP14776" s="104"/>
    </row>
    <row r="14777" spans="21:42" ht="15" customHeight="1" x14ac:dyDescent="0.25">
      <c r="U14777" s="104"/>
      <c r="AB14777" s="104"/>
      <c r="AC14777" s="104"/>
      <c r="AF14777" s="104"/>
      <c r="AG14777" s="104"/>
      <c r="AK14777" s="104"/>
      <c r="AL14777" s="104"/>
      <c r="AO14777" s="104"/>
      <c r="AP14777" s="104"/>
    </row>
    <row r="14778" spans="21:42" ht="15" customHeight="1" x14ac:dyDescent="0.25">
      <c r="U14778" s="104"/>
      <c r="AB14778" s="104"/>
      <c r="AC14778" s="104"/>
      <c r="AF14778" s="104"/>
      <c r="AG14778" s="104"/>
      <c r="AK14778" s="104"/>
      <c r="AL14778" s="104"/>
      <c r="AO14778" s="104"/>
      <c r="AP14778" s="104"/>
    </row>
    <row r="14779" spans="21:42" ht="15" customHeight="1" x14ac:dyDescent="0.25">
      <c r="U14779" s="104"/>
      <c r="AB14779" s="104"/>
      <c r="AC14779" s="104"/>
      <c r="AF14779" s="104"/>
      <c r="AG14779" s="104"/>
      <c r="AK14779" s="104"/>
      <c r="AL14779" s="104"/>
      <c r="AO14779" s="104"/>
      <c r="AP14779" s="104"/>
    </row>
    <row r="14780" spans="21:42" ht="15" customHeight="1" x14ac:dyDescent="0.25">
      <c r="U14780" s="104"/>
      <c r="AB14780" s="104"/>
      <c r="AC14780" s="104"/>
      <c r="AF14780" s="104"/>
      <c r="AG14780" s="104"/>
      <c r="AK14780" s="104"/>
      <c r="AL14780" s="104"/>
      <c r="AO14780" s="104"/>
      <c r="AP14780" s="104"/>
    </row>
    <row r="14781" spans="21:42" ht="15" customHeight="1" x14ac:dyDescent="0.25">
      <c r="U14781" s="104"/>
      <c r="AB14781" s="104"/>
      <c r="AC14781" s="104"/>
      <c r="AF14781" s="104"/>
      <c r="AG14781" s="104"/>
      <c r="AK14781" s="104"/>
      <c r="AL14781" s="104"/>
      <c r="AO14781" s="104"/>
      <c r="AP14781" s="104"/>
    </row>
    <row r="14782" spans="21:42" ht="15" customHeight="1" x14ac:dyDescent="0.25">
      <c r="U14782" s="104"/>
      <c r="AB14782" s="104"/>
      <c r="AC14782" s="104"/>
      <c r="AF14782" s="104"/>
      <c r="AG14782" s="104"/>
      <c r="AK14782" s="104"/>
      <c r="AL14782" s="104"/>
      <c r="AO14782" s="104"/>
      <c r="AP14782" s="104"/>
    </row>
    <row r="14783" spans="21:42" ht="15" customHeight="1" x14ac:dyDescent="0.25">
      <c r="U14783" s="104"/>
      <c r="AB14783" s="104"/>
      <c r="AC14783" s="104"/>
      <c r="AF14783" s="104"/>
      <c r="AG14783" s="104"/>
      <c r="AK14783" s="104"/>
      <c r="AL14783" s="104"/>
      <c r="AO14783" s="104"/>
      <c r="AP14783" s="104"/>
    </row>
    <row r="14784" spans="21:42" ht="15" customHeight="1" x14ac:dyDescent="0.25">
      <c r="U14784" s="104"/>
      <c r="AB14784" s="104"/>
      <c r="AC14784" s="104"/>
      <c r="AF14784" s="104"/>
      <c r="AG14784" s="104"/>
      <c r="AK14784" s="104"/>
      <c r="AL14784" s="104"/>
      <c r="AO14784" s="104"/>
      <c r="AP14784" s="104"/>
    </row>
    <row r="14785" spans="21:42" ht="15" customHeight="1" x14ac:dyDescent="0.25">
      <c r="U14785" s="104"/>
      <c r="AB14785" s="104"/>
      <c r="AC14785" s="104"/>
      <c r="AF14785" s="104"/>
      <c r="AG14785" s="104"/>
      <c r="AK14785" s="104"/>
      <c r="AL14785" s="104"/>
      <c r="AO14785" s="104"/>
      <c r="AP14785" s="104"/>
    </row>
    <row r="14786" spans="21:42" ht="15" customHeight="1" x14ac:dyDescent="0.25">
      <c r="U14786" s="104"/>
      <c r="AB14786" s="104"/>
      <c r="AC14786" s="104"/>
      <c r="AF14786" s="104"/>
      <c r="AG14786" s="104"/>
      <c r="AK14786" s="104"/>
      <c r="AL14786" s="104"/>
      <c r="AO14786" s="104"/>
      <c r="AP14786" s="104"/>
    </row>
    <row r="14787" spans="21:42" ht="15" customHeight="1" x14ac:dyDescent="0.25">
      <c r="U14787" s="104"/>
      <c r="AB14787" s="104"/>
      <c r="AC14787" s="104"/>
      <c r="AF14787" s="104"/>
      <c r="AG14787" s="104"/>
      <c r="AK14787" s="104"/>
      <c r="AL14787" s="104"/>
      <c r="AO14787" s="104"/>
      <c r="AP14787" s="104"/>
    </row>
    <row r="14788" spans="21:42" ht="15" customHeight="1" x14ac:dyDescent="0.25">
      <c r="U14788" s="104"/>
      <c r="AB14788" s="104"/>
      <c r="AC14788" s="104"/>
      <c r="AF14788" s="104"/>
      <c r="AG14788" s="104"/>
      <c r="AK14788" s="104"/>
      <c r="AL14788" s="104"/>
      <c r="AO14788" s="104"/>
      <c r="AP14788" s="104"/>
    </row>
    <row r="14789" spans="21:42" ht="15" customHeight="1" x14ac:dyDescent="0.25">
      <c r="U14789" s="104"/>
      <c r="AB14789" s="104"/>
      <c r="AC14789" s="104"/>
      <c r="AF14789" s="104"/>
      <c r="AG14789" s="104"/>
      <c r="AK14789" s="104"/>
      <c r="AL14789" s="104"/>
      <c r="AO14789" s="104"/>
      <c r="AP14789" s="104"/>
    </row>
    <row r="14790" spans="21:42" ht="15" customHeight="1" x14ac:dyDescent="0.25">
      <c r="U14790" s="104"/>
      <c r="AB14790" s="104"/>
      <c r="AC14790" s="104"/>
      <c r="AF14790" s="104"/>
      <c r="AG14790" s="104"/>
      <c r="AK14790" s="104"/>
      <c r="AL14790" s="104"/>
      <c r="AO14790" s="104"/>
      <c r="AP14790" s="104"/>
    </row>
    <row r="14791" spans="21:42" ht="15" customHeight="1" x14ac:dyDescent="0.25">
      <c r="U14791" s="104"/>
      <c r="AB14791" s="104"/>
      <c r="AC14791" s="104"/>
      <c r="AF14791" s="104"/>
      <c r="AG14791" s="104"/>
      <c r="AK14791" s="104"/>
      <c r="AL14791" s="104"/>
      <c r="AO14791" s="104"/>
      <c r="AP14791" s="104"/>
    </row>
    <row r="14792" spans="21:42" ht="15" customHeight="1" x14ac:dyDescent="0.25">
      <c r="U14792" s="104"/>
      <c r="AB14792" s="104"/>
      <c r="AC14792" s="104"/>
      <c r="AF14792" s="104"/>
      <c r="AG14792" s="104"/>
      <c r="AK14792" s="104"/>
      <c r="AL14792" s="104"/>
      <c r="AO14792" s="104"/>
      <c r="AP14792" s="104"/>
    </row>
    <row r="14793" spans="21:42" ht="15" customHeight="1" x14ac:dyDescent="0.25">
      <c r="U14793" s="104"/>
      <c r="AB14793" s="104"/>
      <c r="AC14793" s="104"/>
      <c r="AF14793" s="104"/>
      <c r="AG14793" s="104"/>
      <c r="AK14793" s="104"/>
      <c r="AL14793" s="104"/>
      <c r="AO14793" s="104"/>
      <c r="AP14793" s="104"/>
    </row>
    <row r="14794" spans="21:42" ht="15" customHeight="1" x14ac:dyDescent="0.25">
      <c r="U14794" s="104"/>
      <c r="AB14794" s="104"/>
      <c r="AC14794" s="104"/>
      <c r="AF14794" s="104"/>
      <c r="AG14794" s="104"/>
      <c r="AK14794" s="104"/>
      <c r="AL14794" s="104"/>
      <c r="AO14794" s="104"/>
      <c r="AP14794" s="104"/>
    </row>
    <row r="14795" spans="21:42" ht="15" customHeight="1" x14ac:dyDescent="0.25">
      <c r="U14795" s="104"/>
      <c r="AB14795" s="104"/>
      <c r="AC14795" s="104"/>
      <c r="AF14795" s="104"/>
      <c r="AG14795" s="104"/>
      <c r="AK14795" s="104"/>
      <c r="AL14795" s="104"/>
      <c r="AO14795" s="104"/>
      <c r="AP14795" s="104"/>
    </row>
    <row r="14796" spans="21:42" ht="15" customHeight="1" x14ac:dyDescent="0.25">
      <c r="U14796" s="104"/>
      <c r="AB14796" s="104"/>
      <c r="AC14796" s="104"/>
      <c r="AF14796" s="104"/>
      <c r="AG14796" s="104"/>
      <c r="AK14796" s="104"/>
      <c r="AL14796" s="104"/>
      <c r="AO14796" s="104"/>
      <c r="AP14796" s="104"/>
    </row>
    <row r="14797" spans="21:42" ht="15" customHeight="1" x14ac:dyDescent="0.25">
      <c r="U14797" s="104"/>
      <c r="AB14797" s="104"/>
      <c r="AC14797" s="104"/>
      <c r="AF14797" s="104"/>
      <c r="AG14797" s="104"/>
      <c r="AK14797" s="104"/>
      <c r="AL14797" s="104"/>
      <c r="AO14797" s="104"/>
      <c r="AP14797" s="104"/>
    </row>
    <row r="14798" spans="21:42" ht="15" customHeight="1" x14ac:dyDescent="0.25">
      <c r="U14798" s="104"/>
      <c r="AB14798" s="104"/>
      <c r="AC14798" s="104"/>
      <c r="AF14798" s="104"/>
      <c r="AG14798" s="104"/>
      <c r="AK14798" s="104"/>
      <c r="AL14798" s="104"/>
      <c r="AO14798" s="104"/>
      <c r="AP14798" s="104"/>
    </row>
    <row r="14799" spans="21:42" ht="15" customHeight="1" x14ac:dyDescent="0.25">
      <c r="U14799" s="104"/>
      <c r="AB14799" s="104"/>
      <c r="AC14799" s="104"/>
      <c r="AF14799" s="104"/>
      <c r="AG14799" s="104"/>
      <c r="AK14799" s="104"/>
      <c r="AL14799" s="104"/>
      <c r="AO14799" s="104"/>
      <c r="AP14799" s="104"/>
    </row>
    <row r="14800" spans="21:42" ht="15" customHeight="1" x14ac:dyDescent="0.25">
      <c r="U14800" s="104"/>
      <c r="AB14800" s="104"/>
      <c r="AC14800" s="104"/>
      <c r="AF14800" s="104"/>
      <c r="AG14800" s="104"/>
      <c r="AK14800" s="104"/>
      <c r="AL14800" s="104"/>
      <c r="AO14800" s="104"/>
      <c r="AP14800" s="104"/>
    </row>
    <row r="14801" spans="21:42" ht="15" customHeight="1" x14ac:dyDescent="0.25">
      <c r="U14801" s="104"/>
      <c r="AB14801" s="104"/>
      <c r="AC14801" s="104"/>
      <c r="AF14801" s="104"/>
      <c r="AG14801" s="104"/>
      <c r="AK14801" s="104"/>
      <c r="AL14801" s="104"/>
      <c r="AO14801" s="104"/>
      <c r="AP14801" s="104"/>
    </row>
    <row r="14802" spans="21:42" ht="15" customHeight="1" x14ac:dyDescent="0.25">
      <c r="U14802" s="104"/>
      <c r="AB14802" s="104"/>
      <c r="AC14802" s="104"/>
      <c r="AF14802" s="104"/>
      <c r="AG14802" s="104"/>
      <c r="AK14802" s="104"/>
      <c r="AL14802" s="104"/>
      <c r="AO14802" s="104"/>
      <c r="AP14802" s="104"/>
    </row>
    <row r="14803" spans="21:42" ht="15" customHeight="1" x14ac:dyDescent="0.25">
      <c r="U14803" s="104"/>
      <c r="AB14803" s="104"/>
      <c r="AC14803" s="104"/>
      <c r="AF14803" s="104"/>
      <c r="AG14803" s="104"/>
      <c r="AK14803" s="104"/>
      <c r="AL14803" s="104"/>
      <c r="AO14803" s="104"/>
      <c r="AP14803" s="104"/>
    </row>
    <row r="14804" spans="21:42" ht="15" customHeight="1" x14ac:dyDescent="0.25">
      <c r="U14804" s="104"/>
      <c r="AB14804" s="104"/>
      <c r="AC14804" s="104"/>
      <c r="AF14804" s="104"/>
      <c r="AG14804" s="104"/>
      <c r="AK14804" s="104"/>
      <c r="AL14804" s="104"/>
      <c r="AO14804" s="104"/>
      <c r="AP14804" s="104"/>
    </row>
    <row r="14805" spans="21:42" ht="15" customHeight="1" x14ac:dyDescent="0.25">
      <c r="U14805" s="104"/>
      <c r="AB14805" s="104"/>
      <c r="AC14805" s="104"/>
      <c r="AF14805" s="104"/>
      <c r="AG14805" s="104"/>
      <c r="AK14805" s="104"/>
      <c r="AL14805" s="104"/>
      <c r="AO14805" s="104"/>
      <c r="AP14805" s="104"/>
    </row>
    <row r="14806" spans="21:42" ht="15" customHeight="1" x14ac:dyDescent="0.25">
      <c r="U14806" s="104"/>
      <c r="AB14806" s="104"/>
      <c r="AC14806" s="104"/>
      <c r="AF14806" s="104"/>
      <c r="AG14806" s="104"/>
      <c r="AK14806" s="104"/>
      <c r="AL14806" s="104"/>
      <c r="AO14806" s="104"/>
      <c r="AP14806" s="104"/>
    </row>
    <row r="14807" spans="21:42" ht="15" customHeight="1" x14ac:dyDescent="0.25">
      <c r="U14807" s="104"/>
      <c r="AB14807" s="104"/>
      <c r="AC14807" s="104"/>
      <c r="AF14807" s="104"/>
      <c r="AG14807" s="104"/>
      <c r="AK14807" s="104"/>
      <c r="AL14807" s="104"/>
      <c r="AO14807" s="104"/>
      <c r="AP14807" s="104"/>
    </row>
    <row r="14808" spans="21:42" ht="15" customHeight="1" x14ac:dyDescent="0.25">
      <c r="U14808" s="104"/>
      <c r="AB14808" s="104"/>
      <c r="AC14808" s="104"/>
      <c r="AF14808" s="104"/>
      <c r="AG14808" s="104"/>
      <c r="AK14808" s="104"/>
      <c r="AL14808" s="104"/>
      <c r="AO14808" s="104"/>
      <c r="AP14808" s="104"/>
    </row>
    <row r="14809" spans="21:42" ht="15" customHeight="1" x14ac:dyDescent="0.25">
      <c r="U14809" s="104"/>
      <c r="AB14809" s="104"/>
      <c r="AC14809" s="104"/>
      <c r="AF14809" s="104"/>
      <c r="AG14809" s="104"/>
      <c r="AK14809" s="104"/>
      <c r="AL14809" s="104"/>
      <c r="AO14809" s="104"/>
      <c r="AP14809" s="104"/>
    </row>
    <row r="14810" spans="21:42" ht="15" customHeight="1" x14ac:dyDescent="0.25">
      <c r="U14810" s="104"/>
      <c r="AB14810" s="104"/>
      <c r="AC14810" s="104"/>
      <c r="AF14810" s="104"/>
      <c r="AG14810" s="104"/>
      <c r="AK14810" s="104"/>
      <c r="AL14810" s="104"/>
      <c r="AO14810" s="104"/>
      <c r="AP14810" s="104"/>
    </row>
    <row r="14811" spans="21:42" ht="15" customHeight="1" x14ac:dyDescent="0.25">
      <c r="U14811" s="104"/>
      <c r="AB14811" s="104"/>
      <c r="AC14811" s="104"/>
      <c r="AF14811" s="104"/>
      <c r="AG14811" s="104"/>
      <c r="AK14811" s="104"/>
      <c r="AL14811" s="104"/>
      <c r="AO14811" s="104"/>
      <c r="AP14811" s="104"/>
    </row>
    <row r="14812" spans="21:42" ht="15" customHeight="1" x14ac:dyDescent="0.25">
      <c r="U14812" s="104"/>
      <c r="AB14812" s="104"/>
      <c r="AC14812" s="104"/>
      <c r="AF14812" s="104"/>
      <c r="AG14812" s="104"/>
      <c r="AK14812" s="104"/>
      <c r="AL14812" s="104"/>
      <c r="AO14812" s="104"/>
      <c r="AP14812" s="104"/>
    </row>
    <row r="14813" spans="21:42" ht="15" customHeight="1" x14ac:dyDescent="0.25">
      <c r="U14813" s="104"/>
      <c r="AB14813" s="104"/>
      <c r="AC14813" s="104"/>
      <c r="AF14813" s="104"/>
      <c r="AG14813" s="104"/>
      <c r="AK14813" s="104"/>
      <c r="AL14813" s="104"/>
      <c r="AO14813" s="104"/>
      <c r="AP14813" s="104"/>
    </row>
    <row r="14814" spans="21:42" ht="15" customHeight="1" x14ac:dyDescent="0.25">
      <c r="U14814" s="104"/>
      <c r="AB14814" s="104"/>
      <c r="AC14814" s="104"/>
      <c r="AF14814" s="104"/>
      <c r="AG14814" s="104"/>
      <c r="AK14814" s="104"/>
      <c r="AL14814" s="104"/>
      <c r="AO14814" s="104"/>
      <c r="AP14814" s="104"/>
    </row>
    <row r="14815" spans="21:42" ht="15" customHeight="1" x14ac:dyDescent="0.25">
      <c r="U14815" s="104"/>
      <c r="AB14815" s="104"/>
      <c r="AC14815" s="104"/>
      <c r="AF14815" s="104"/>
      <c r="AG14815" s="104"/>
      <c r="AK14815" s="104"/>
      <c r="AL14815" s="104"/>
      <c r="AO14815" s="104"/>
      <c r="AP14815" s="104"/>
    </row>
    <row r="14816" spans="21:42" ht="15" customHeight="1" x14ac:dyDescent="0.25">
      <c r="U14816" s="104"/>
      <c r="AB14816" s="104"/>
      <c r="AC14816" s="104"/>
      <c r="AF14816" s="104"/>
      <c r="AG14816" s="104"/>
      <c r="AK14816" s="104"/>
      <c r="AL14816" s="104"/>
      <c r="AO14816" s="104"/>
      <c r="AP14816" s="104"/>
    </row>
    <row r="14817" spans="21:42" ht="15" customHeight="1" x14ac:dyDescent="0.25">
      <c r="U14817" s="104"/>
      <c r="AB14817" s="104"/>
      <c r="AC14817" s="104"/>
      <c r="AF14817" s="104"/>
      <c r="AG14817" s="104"/>
      <c r="AK14817" s="104"/>
      <c r="AL14817" s="104"/>
      <c r="AO14817" s="104"/>
      <c r="AP14817" s="104"/>
    </row>
    <row r="14818" spans="21:42" ht="15" customHeight="1" x14ac:dyDescent="0.25">
      <c r="U14818" s="104"/>
      <c r="AB14818" s="104"/>
      <c r="AC14818" s="104"/>
      <c r="AF14818" s="104"/>
      <c r="AG14818" s="104"/>
      <c r="AK14818" s="104"/>
      <c r="AL14818" s="104"/>
      <c r="AO14818" s="104"/>
      <c r="AP14818" s="104"/>
    </row>
    <row r="14819" spans="21:42" ht="15" customHeight="1" x14ac:dyDescent="0.25">
      <c r="U14819" s="104"/>
      <c r="AB14819" s="104"/>
      <c r="AC14819" s="104"/>
      <c r="AF14819" s="104"/>
      <c r="AG14819" s="104"/>
      <c r="AK14819" s="104"/>
      <c r="AL14819" s="104"/>
      <c r="AO14819" s="104"/>
      <c r="AP14819" s="104"/>
    </row>
    <row r="14820" spans="21:42" ht="15" customHeight="1" x14ac:dyDescent="0.25">
      <c r="U14820" s="104"/>
      <c r="AB14820" s="104"/>
      <c r="AC14820" s="104"/>
      <c r="AF14820" s="104"/>
      <c r="AG14820" s="104"/>
      <c r="AK14820" s="104"/>
      <c r="AL14820" s="104"/>
      <c r="AO14820" s="104"/>
      <c r="AP14820" s="104"/>
    </row>
    <row r="14821" spans="21:42" ht="15" customHeight="1" x14ac:dyDescent="0.25">
      <c r="U14821" s="104"/>
      <c r="AB14821" s="104"/>
      <c r="AC14821" s="104"/>
      <c r="AF14821" s="104"/>
      <c r="AG14821" s="104"/>
      <c r="AK14821" s="104"/>
      <c r="AL14821" s="104"/>
      <c r="AO14821" s="104"/>
      <c r="AP14821" s="104"/>
    </row>
    <row r="14822" spans="21:42" ht="15" customHeight="1" x14ac:dyDescent="0.25">
      <c r="U14822" s="104"/>
      <c r="AB14822" s="104"/>
      <c r="AC14822" s="104"/>
      <c r="AF14822" s="104"/>
      <c r="AG14822" s="104"/>
      <c r="AK14822" s="104"/>
      <c r="AL14822" s="104"/>
      <c r="AO14822" s="104"/>
      <c r="AP14822" s="104"/>
    </row>
    <row r="14823" spans="21:42" ht="15" customHeight="1" x14ac:dyDescent="0.25">
      <c r="U14823" s="104"/>
      <c r="AB14823" s="104"/>
      <c r="AC14823" s="104"/>
      <c r="AF14823" s="104"/>
      <c r="AG14823" s="104"/>
      <c r="AK14823" s="104"/>
      <c r="AL14823" s="104"/>
      <c r="AO14823" s="104"/>
      <c r="AP14823" s="104"/>
    </row>
    <row r="14824" spans="21:42" ht="15" customHeight="1" x14ac:dyDescent="0.25">
      <c r="U14824" s="104"/>
      <c r="AB14824" s="104"/>
      <c r="AC14824" s="104"/>
      <c r="AF14824" s="104"/>
      <c r="AG14824" s="104"/>
      <c r="AK14824" s="104"/>
      <c r="AL14824" s="104"/>
      <c r="AO14824" s="104"/>
      <c r="AP14824" s="104"/>
    </row>
    <row r="14825" spans="21:42" ht="15" customHeight="1" x14ac:dyDescent="0.25">
      <c r="U14825" s="104"/>
      <c r="AB14825" s="104"/>
      <c r="AC14825" s="104"/>
      <c r="AF14825" s="104"/>
      <c r="AG14825" s="104"/>
      <c r="AK14825" s="104"/>
      <c r="AL14825" s="104"/>
      <c r="AO14825" s="104"/>
      <c r="AP14825" s="104"/>
    </row>
    <row r="14826" spans="21:42" ht="15" customHeight="1" x14ac:dyDescent="0.25">
      <c r="U14826" s="104"/>
      <c r="AB14826" s="104"/>
      <c r="AC14826" s="104"/>
      <c r="AF14826" s="104"/>
      <c r="AG14826" s="104"/>
      <c r="AK14826" s="104"/>
      <c r="AL14826" s="104"/>
      <c r="AO14826" s="104"/>
      <c r="AP14826" s="104"/>
    </row>
    <row r="14827" spans="21:42" ht="15" customHeight="1" x14ac:dyDescent="0.25">
      <c r="U14827" s="104"/>
      <c r="AB14827" s="104"/>
      <c r="AC14827" s="104"/>
      <c r="AF14827" s="104"/>
      <c r="AG14827" s="104"/>
      <c r="AK14827" s="104"/>
      <c r="AL14827" s="104"/>
      <c r="AO14827" s="104"/>
      <c r="AP14827" s="104"/>
    </row>
    <row r="14828" spans="21:42" ht="15" customHeight="1" x14ac:dyDescent="0.25">
      <c r="U14828" s="104"/>
      <c r="AB14828" s="104"/>
      <c r="AC14828" s="104"/>
      <c r="AF14828" s="104"/>
      <c r="AG14828" s="104"/>
      <c r="AK14828" s="104"/>
      <c r="AL14828" s="104"/>
      <c r="AO14828" s="104"/>
      <c r="AP14828" s="104"/>
    </row>
    <row r="14829" spans="21:42" ht="15" customHeight="1" x14ac:dyDescent="0.25">
      <c r="U14829" s="104"/>
      <c r="AB14829" s="104"/>
      <c r="AC14829" s="104"/>
      <c r="AF14829" s="104"/>
      <c r="AG14829" s="104"/>
      <c r="AK14829" s="104"/>
      <c r="AL14829" s="104"/>
      <c r="AO14829" s="104"/>
      <c r="AP14829" s="104"/>
    </row>
    <row r="14830" spans="21:42" ht="15" customHeight="1" x14ac:dyDescent="0.25">
      <c r="U14830" s="104"/>
      <c r="AB14830" s="104"/>
      <c r="AC14830" s="104"/>
      <c r="AF14830" s="104"/>
      <c r="AG14830" s="104"/>
      <c r="AK14830" s="104"/>
      <c r="AL14830" s="104"/>
      <c r="AO14830" s="104"/>
      <c r="AP14830" s="104"/>
    </row>
    <row r="14831" spans="21:42" ht="15" customHeight="1" x14ac:dyDescent="0.25">
      <c r="U14831" s="104"/>
      <c r="AB14831" s="104"/>
      <c r="AC14831" s="104"/>
      <c r="AF14831" s="104"/>
      <c r="AG14831" s="104"/>
      <c r="AK14831" s="104"/>
      <c r="AL14831" s="104"/>
      <c r="AO14831" s="104"/>
      <c r="AP14831" s="104"/>
    </row>
    <row r="14832" spans="21:42" ht="15" customHeight="1" x14ac:dyDescent="0.25">
      <c r="U14832" s="104"/>
      <c r="AB14832" s="104"/>
      <c r="AC14832" s="104"/>
      <c r="AF14832" s="104"/>
      <c r="AG14832" s="104"/>
      <c r="AK14832" s="104"/>
      <c r="AL14832" s="104"/>
      <c r="AO14832" s="104"/>
      <c r="AP14832" s="104"/>
    </row>
    <row r="14833" spans="21:42" ht="15" customHeight="1" x14ac:dyDescent="0.25">
      <c r="U14833" s="104"/>
      <c r="AB14833" s="104"/>
      <c r="AC14833" s="104"/>
      <c r="AF14833" s="104"/>
      <c r="AG14833" s="104"/>
      <c r="AK14833" s="104"/>
      <c r="AL14833" s="104"/>
      <c r="AO14833" s="104"/>
      <c r="AP14833" s="104"/>
    </row>
    <row r="14834" spans="21:42" ht="15" customHeight="1" x14ac:dyDescent="0.25">
      <c r="U14834" s="104"/>
      <c r="AB14834" s="104"/>
      <c r="AC14834" s="104"/>
      <c r="AF14834" s="104"/>
      <c r="AG14834" s="104"/>
      <c r="AK14834" s="104"/>
      <c r="AL14834" s="104"/>
      <c r="AO14834" s="104"/>
      <c r="AP14834" s="104"/>
    </row>
    <row r="14835" spans="21:42" ht="15" customHeight="1" x14ac:dyDescent="0.25">
      <c r="U14835" s="104"/>
      <c r="AB14835" s="104"/>
      <c r="AC14835" s="104"/>
      <c r="AF14835" s="104"/>
      <c r="AG14835" s="104"/>
      <c r="AK14835" s="104"/>
      <c r="AL14835" s="104"/>
      <c r="AO14835" s="104"/>
      <c r="AP14835" s="104"/>
    </row>
    <row r="14836" spans="21:42" ht="15" customHeight="1" x14ac:dyDescent="0.25">
      <c r="U14836" s="104"/>
      <c r="AB14836" s="104"/>
      <c r="AC14836" s="104"/>
      <c r="AF14836" s="104"/>
      <c r="AG14836" s="104"/>
      <c r="AK14836" s="104"/>
      <c r="AL14836" s="104"/>
      <c r="AO14836" s="104"/>
      <c r="AP14836" s="104"/>
    </row>
    <row r="14837" spans="21:42" ht="15" customHeight="1" x14ac:dyDescent="0.25">
      <c r="U14837" s="104"/>
      <c r="AB14837" s="104"/>
      <c r="AC14837" s="104"/>
      <c r="AF14837" s="104"/>
      <c r="AG14837" s="104"/>
      <c r="AK14837" s="104"/>
      <c r="AL14837" s="104"/>
      <c r="AO14837" s="104"/>
      <c r="AP14837" s="104"/>
    </row>
    <row r="14838" spans="21:42" ht="15" customHeight="1" x14ac:dyDescent="0.25">
      <c r="U14838" s="104"/>
      <c r="AB14838" s="104"/>
      <c r="AC14838" s="104"/>
      <c r="AF14838" s="104"/>
      <c r="AG14838" s="104"/>
      <c r="AK14838" s="104"/>
      <c r="AL14838" s="104"/>
      <c r="AO14838" s="104"/>
      <c r="AP14838" s="104"/>
    </row>
    <row r="14839" spans="21:42" ht="15" customHeight="1" x14ac:dyDescent="0.25">
      <c r="U14839" s="104"/>
      <c r="AB14839" s="104"/>
      <c r="AC14839" s="104"/>
      <c r="AF14839" s="104"/>
      <c r="AG14839" s="104"/>
      <c r="AK14839" s="104"/>
      <c r="AL14839" s="104"/>
      <c r="AO14839" s="104"/>
      <c r="AP14839" s="104"/>
    </row>
    <row r="14840" spans="21:42" ht="15" customHeight="1" x14ac:dyDescent="0.25">
      <c r="U14840" s="104"/>
      <c r="AB14840" s="104"/>
      <c r="AC14840" s="104"/>
      <c r="AF14840" s="104"/>
      <c r="AG14840" s="104"/>
      <c r="AK14840" s="104"/>
      <c r="AL14840" s="104"/>
      <c r="AO14840" s="104"/>
      <c r="AP14840" s="104"/>
    </row>
    <row r="14841" spans="21:42" ht="15" customHeight="1" x14ac:dyDescent="0.25">
      <c r="U14841" s="104"/>
      <c r="AB14841" s="104"/>
      <c r="AC14841" s="104"/>
      <c r="AF14841" s="104"/>
      <c r="AG14841" s="104"/>
      <c r="AK14841" s="104"/>
      <c r="AL14841" s="104"/>
      <c r="AO14841" s="104"/>
      <c r="AP14841" s="104"/>
    </row>
    <row r="14842" spans="21:42" ht="15" customHeight="1" x14ac:dyDescent="0.25">
      <c r="U14842" s="104"/>
      <c r="AB14842" s="104"/>
      <c r="AC14842" s="104"/>
      <c r="AF14842" s="104"/>
      <c r="AG14842" s="104"/>
      <c r="AK14842" s="104"/>
      <c r="AL14842" s="104"/>
      <c r="AO14842" s="104"/>
      <c r="AP14842" s="104"/>
    </row>
    <row r="14843" spans="21:42" ht="15" customHeight="1" x14ac:dyDescent="0.25">
      <c r="U14843" s="104"/>
      <c r="AB14843" s="104"/>
      <c r="AC14843" s="104"/>
      <c r="AF14843" s="104"/>
      <c r="AG14843" s="104"/>
      <c r="AK14843" s="104"/>
      <c r="AL14843" s="104"/>
      <c r="AO14843" s="104"/>
      <c r="AP14843" s="104"/>
    </row>
    <row r="14844" spans="21:42" ht="15" customHeight="1" x14ac:dyDescent="0.25">
      <c r="U14844" s="104"/>
      <c r="AB14844" s="104"/>
      <c r="AC14844" s="104"/>
      <c r="AF14844" s="104"/>
      <c r="AG14844" s="104"/>
      <c r="AK14844" s="104"/>
      <c r="AL14844" s="104"/>
      <c r="AO14844" s="104"/>
      <c r="AP14844" s="104"/>
    </row>
    <row r="14845" spans="21:42" ht="15" customHeight="1" x14ac:dyDescent="0.25">
      <c r="U14845" s="104"/>
      <c r="AB14845" s="104"/>
      <c r="AC14845" s="104"/>
      <c r="AF14845" s="104"/>
      <c r="AG14845" s="104"/>
      <c r="AK14845" s="104"/>
      <c r="AL14845" s="104"/>
      <c r="AO14845" s="104"/>
      <c r="AP14845" s="104"/>
    </row>
    <row r="14846" spans="21:42" ht="15" customHeight="1" x14ac:dyDescent="0.25">
      <c r="U14846" s="104"/>
      <c r="AB14846" s="104"/>
      <c r="AC14846" s="104"/>
      <c r="AF14846" s="104"/>
      <c r="AG14846" s="104"/>
      <c r="AK14846" s="104"/>
      <c r="AL14846" s="104"/>
      <c r="AO14846" s="104"/>
      <c r="AP14846" s="104"/>
    </row>
    <row r="14847" spans="21:42" ht="15" customHeight="1" x14ac:dyDescent="0.25">
      <c r="U14847" s="104"/>
      <c r="AB14847" s="104"/>
      <c r="AC14847" s="104"/>
      <c r="AF14847" s="104"/>
      <c r="AG14847" s="104"/>
      <c r="AK14847" s="104"/>
      <c r="AL14847" s="104"/>
      <c r="AO14847" s="104"/>
      <c r="AP14847" s="104"/>
    </row>
    <row r="14848" spans="21:42" ht="15" customHeight="1" x14ac:dyDescent="0.25">
      <c r="U14848" s="104"/>
      <c r="AB14848" s="104"/>
      <c r="AC14848" s="104"/>
      <c r="AF14848" s="104"/>
      <c r="AG14848" s="104"/>
      <c r="AK14848" s="104"/>
      <c r="AL14848" s="104"/>
      <c r="AO14848" s="104"/>
      <c r="AP14848" s="104"/>
    </row>
    <row r="14849" spans="21:42" ht="15" customHeight="1" x14ac:dyDescent="0.25">
      <c r="U14849" s="104"/>
      <c r="AB14849" s="104"/>
      <c r="AC14849" s="104"/>
      <c r="AF14849" s="104"/>
      <c r="AG14849" s="104"/>
      <c r="AK14849" s="104"/>
      <c r="AL14849" s="104"/>
      <c r="AO14849" s="104"/>
      <c r="AP14849" s="104"/>
    </row>
    <row r="14850" spans="21:42" ht="15" customHeight="1" x14ac:dyDescent="0.25">
      <c r="U14850" s="104"/>
      <c r="AB14850" s="104"/>
      <c r="AC14850" s="104"/>
      <c r="AF14850" s="104"/>
      <c r="AG14850" s="104"/>
      <c r="AK14850" s="104"/>
      <c r="AL14850" s="104"/>
      <c r="AO14850" s="104"/>
      <c r="AP14850" s="104"/>
    </row>
    <row r="14851" spans="21:42" ht="15" customHeight="1" x14ac:dyDescent="0.25">
      <c r="U14851" s="104"/>
      <c r="AB14851" s="104"/>
      <c r="AC14851" s="104"/>
      <c r="AF14851" s="104"/>
      <c r="AG14851" s="104"/>
      <c r="AK14851" s="104"/>
      <c r="AL14851" s="104"/>
      <c r="AO14851" s="104"/>
      <c r="AP14851" s="104"/>
    </row>
    <row r="14852" spans="21:42" ht="15" customHeight="1" x14ac:dyDescent="0.25">
      <c r="U14852" s="104"/>
      <c r="AB14852" s="104"/>
      <c r="AC14852" s="104"/>
      <c r="AF14852" s="104"/>
      <c r="AG14852" s="104"/>
      <c r="AK14852" s="104"/>
      <c r="AL14852" s="104"/>
      <c r="AO14852" s="104"/>
      <c r="AP14852" s="104"/>
    </row>
    <row r="14853" spans="21:42" ht="15" customHeight="1" x14ac:dyDescent="0.25">
      <c r="U14853" s="104"/>
      <c r="AB14853" s="104"/>
      <c r="AC14853" s="104"/>
      <c r="AF14853" s="104"/>
      <c r="AG14853" s="104"/>
      <c r="AK14853" s="104"/>
      <c r="AL14853" s="104"/>
      <c r="AO14853" s="104"/>
      <c r="AP14853" s="104"/>
    </row>
    <row r="14854" spans="21:42" ht="15" customHeight="1" x14ac:dyDescent="0.25">
      <c r="U14854" s="104"/>
      <c r="AB14854" s="104"/>
      <c r="AC14854" s="104"/>
      <c r="AF14854" s="104"/>
      <c r="AG14854" s="104"/>
      <c r="AK14854" s="104"/>
      <c r="AL14854" s="104"/>
      <c r="AO14854" s="104"/>
      <c r="AP14854" s="104"/>
    </row>
    <row r="14855" spans="21:42" ht="15" customHeight="1" x14ac:dyDescent="0.25">
      <c r="U14855" s="104"/>
      <c r="AB14855" s="104"/>
      <c r="AC14855" s="104"/>
      <c r="AF14855" s="104"/>
      <c r="AG14855" s="104"/>
      <c r="AK14855" s="104"/>
      <c r="AL14855" s="104"/>
      <c r="AO14855" s="104"/>
      <c r="AP14855" s="104"/>
    </row>
    <row r="14856" spans="21:42" ht="15" customHeight="1" x14ac:dyDescent="0.25">
      <c r="U14856" s="104"/>
      <c r="AB14856" s="104"/>
      <c r="AC14856" s="104"/>
      <c r="AF14856" s="104"/>
      <c r="AG14856" s="104"/>
      <c r="AK14856" s="104"/>
      <c r="AL14856" s="104"/>
      <c r="AO14856" s="104"/>
      <c r="AP14856" s="104"/>
    </row>
    <row r="14857" spans="21:42" ht="15" customHeight="1" x14ac:dyDescent="0.25">
      <c r="U14857" s="104"/>
      <c r="AB14857" s="104"/>
      <c r="AC14857" s="104"/>
      <c r="AF14857" s="104"/>
      <c r="AG14857" s="104"/>
      <c r="AK14857" s="104"/>
      <c r="AL14857" s="104"/>
      <c r="AO14857" s="104"/>
      <c r="AP14857" s="104"/>
    </row>
    <row r="14858" spans="21:42" ht="15" customHeight="1" x14ac:dyDescent="0.25">
      <c r="U14858" s="104"/>
      <c r="AB14858" s="104"/>
      <c r="AC14858" s="104"/>
      <c r="AF14858" s="104"/>
      <c r="AG14858" s="104"/>
      <c r="AK14858" s="104"/>
      <c r="AL14858" s="104"/>
      <c r="AO14858" s="104"/>
      <c r="AP14858" s="104"/>
    </row>
    <row r="14859" spans="21:42" ht="15" customHeight="1" x14ac:dyDescent="0.25">
      <c r="U14859" s="104"/>
      <c r="AB14859" s="104"/>
      <c r="AC14859" s="104"/>
      <c r="AF14859" s="104"/>
      <c r="AG14859" s="104"/>
      <c r="AK14859" s="104"/>
      <c r="AL14859" s="104"/>
      <c r="AO14859" s="104"/>
      <c r="AP14859" s="104"/>
    </row>
    <row r="14860" spans="21:42" ht="15" customHeight="1" x14ac:dyDescent="0.25">
      <c r="U14860" s="104"/>
      <c r="AB14860" s="104"/>
      <c r="AC14860" s="104"/>
      <c r="AF14860" s="104"/>
      <c r="AG14860" s="104"/>
      <c r="AK14860" s="104"/>
      <c r="AL14860" s="104"/>
      <c r="AO14860" s="104"/>
      <c r="AP14860" s="104"/>
    </row>
    <row r="14861" spans="21:42" ht="15" customHeight="1" x14ac:dyDescent="0.25">
      <c r="U14861" s="104"/>
      <c r="AB14861" s="104"/>
      <c r="AC14861" s="104"/>
      <c r="AF14861" s="104"/>
      <c r="AG14861" s="104"/>
      <c r="AK14861" s="104"/>
      <c r="AL14861" s="104"/>
      <c r="AO14861" s="104"/>
      <c r="AP14861" s="104"/>
    </row>
    <row r="14862" spans="21:42" ht="15" customHeight="1" x14ac:dyDescent="0.25">
      <c r="U14862" s="104"/>
      <c r="AB14862" s="104"/>
      <c r="AC14862" s="104"/>
      <c r="AF14862" s="104"/>
      <c r="AG14862" s="104"/>
      <c r="AK14862" s="104"/>
      <c r="AL14862" s="104"/>
      <c r="AO14862" s="104"/>
      <c r="AP14862" s="104"/>
    </row>
    <row r="14863" spans="21:42" ht="15" customHeight="1" x14ac:dyDescent="0.25">
      <c r="U14863" s="104"/>
      <c r="AB14863" s="104"/>
      <c r="AC14863" s="104"/>
      <c r="AF14863" s="104"/>
      <c r="AG14863" s="104"/>
      <c r="AK14863" s="104"/>
      <c r="AL14863" s="104"/>
      <c r="AO14863" s="104"/>
      <c r="AP14863" s="104"/>
    </row>
    <row r="14864" spans="21:42" ht="15" customHeight="1" x14ac:dyDescent="0.25">
      <c r="U14864" s="104"/>
      <c r="AB14864" s="104"/>
      <c r="AC14864" s="104"/>
      <c r="AF14864" s="104"/>
      <c r="AG14864" s="104"/>
      <c r="AK14864" s="104"/>
      <c r="AL14864" s="104"/>
      <c r="AO14864" s="104"/>
      <c r="AP14864" s="104"/>
    </row>
    <row r="14865" spans="21:42" ht="15" customHeight="1" x14ac:dyDescent="0.25">
      <c r="U14865" s="104"/>
      <c r="AB14865" s="104"/>
      <c r="AC14865" s="104"/>
      <c r="AF14865" s="104"/>
      <c r="AG14865" s="104"/>
      <c r="AK14865" s="104"/>
      <c r="AL14865" s="104"/>
      <c r="AO14865" s="104"/>
      <c r="AP14865" s="104"/>
    </row>
    <row r="14866" spans="21:42" ht="15" customHeight="1" x14ac:dyDescent="0.25">
      <c r="U14866" s="104"/>
      <c r="AB14866" s="104"/>
      <c r="AC14866" s="104"/>
      <c r="AF14866" s="104"/>
      <c r="AG14866" s="104"/>
      <c r="AK14866" s="104"/>
      <c r="AL14866" s="104"/>
      <c r="AO14866" s="104"/>
      <c r="AP14866" s="104"/>
    </row>
    <row r="14867" spans="21:42" ht="15" customHeight="1" x14ac:dyDescent="0.25">
      <c r="U14867" s="104"/>
      <c r="AB14867" s="104"/>
      <c r="AC14867" s="104"/>
      <c r="AF14867" s="104"/>
      <c r="AG14867" s="104"/>
      <c r="AK14867" s="104"/>
      <c r="AL14867" s="104"/>
      <c r="AO14867" s="104"/>
      <c r="AP14867" s="104"/>
    </row>
    <row r="14868" spans="21:42" ht="15" customHeight="1" x14ac:dyDescent="0.25">
      <c r="U14868" s="104"/>
      <c r="AB14868" s="104"/>
      <c r="AC14868" s="104"/>
      <c r="AF14868" s="104"/>
      <c r="AG14868" s="104"/>
      <c r="AK14868" s="104"/>
      <c r="AL14868" s="104"/>
      <c r="AO14868" s="104"/>
      <c r="AP14868" s="104"/>
    </row>
    <row r="14869" spans="21:42" ht="15" customHeight="1" x14ac:dyDescent="0.25">
      <c r="U14869" s="104"/>
      <c r="AB14869" s="104"/>
      <c r="AC14869" s="104"/>
      <c r="AF14869" s="104"/>
      <c r="AG14869" s="104"/>
      <c r="AK14869" s="104"/>
      <c r="AL14869" s="104"/>
      <c r="AO14869" s="104"/>
      <c r="AP14869" s="104"/>
    </row>
    <row r="14870" spans="21:42" ht="15" customHeight="1" x14ac:dyDescent="0.25">
      <c r="U14870" s="104"/>
      <c r="AB14870" s="104"/>
      <c r="AC14870" s="104"/>
      <c r="AF14870" s="104"/>
      <c r="AG14870" s="104"/>
      <c r="AK14870" s="104"/>
      <c r="AL14870" s="104"/>
      <c r="AO14870" s="104"/>
      <c r="AP14870" s="104"/>
    </row>
    <row r="14871" spans="21:42" ht="15" customHeight="1" x14ac:dyDescent="0.25">
      <c r="U14871" s="104"/>
      <c r="AB14871" s="104"/>
      <c r="AC14871" s="104"/>
      <c r="AF14871" s="104"/>
      <c r="AG14871" s="104"/>
      <c r="AK14871" s="104"/>
      <c r="AL14871" s="104"/>
      <c r="AO14871" s="104"/>
      <c r="AP14871" s="104"/>
    </row>
    <row r="14872" spans="21:42" ht="15" customHeight="1" x14ac:dyDescent="0.25">
      <c r="U14872" s="104"/>
      <c r="AB14872" s="104"/>
      <c r="AC14872" s="104"/>
      <c r="AF14872" s="104"/>
      <c r="AG14872" s="104"/>
      <c r="AK14872" s="104"/>
      <c r="AL14872" s="104"/>
      <c r="AO14872" s="104"/>
      <c r="AP14872" s="104"/>
    </row>
    <row r="14873" spans="21:42" ht="15" customHeight="1" x14ac:dyDescent="0.25">
      <c r="U14873" s="104"/>
      <c r="AB14873" s="104"/>
      <c r="AC14873" s="104"/>
      <c r="AF14873" s="104"/>
      <c r="AG14873" s="104"/>
      <c r="AK14873" s="104"/>
      <c r="AL14873" s="104"/>
      <c r="AO14873" s="104"/>
      <c r="AP14873" s="104"/>
    </row>
    <row r="14874" spans="21:42" ht="15" customHeight="1" x14ac:dyDescent="0.25">
      <c r="U14874" s="104"/>
      <c r="AB14874" s="104"/>
      <c r="AC14874" s="104"/>
      <c r="AF14874" s="104"/>
      <c r="AG14874" s="104"/>
      <c r="AK14874" s="104"/>
      <c r="AL14874" s="104"/>
      <c r="AO14874" s="104"/>
      <c r="AP14874" s="104"/>
    </row>
    <row r="14875" spans="21:42" ht="15" customHeight="1" x14ac:dyDescent="0.25">
      <c r="U14875" s="104"/>
      <c r="AB14875" s="104"/>
      <c r="AC14875" s="104"/>
      <c r="AF14875" s="104"/>
      <c r="AG14875" s="104"/>
      <c r="AK14875" s="104"/>
      <c r="AL14875" s="104"/>
      <c r="AO14875" s="104"/>
      <c r="AP14875" s="104"/>
    </row>
    <row r="14876" spans="21:42" ht="15" customHeight="1" x14ac:dyDescent="0.25">
      <c r="U14876" s="104"/>
      <c r="AB14876" s="104"/>
      <c r="AC14876" s="104"/>
      <c r="AF14876" s="104"/>
      <c r="AG14876" s="104"/>
      <c r="AK14876" s="104"/>
      <c r="AL14876" s="104"/>
      <c r="AO14876" s="104"/>
      <c r="AP14876" s="104"/>
    </row>
    <row r="14877" spans="21:42" ht="15" customHeight="1" x14ac:dyDescent="0.25">
      <c r="U14877" s="104"/>
      <c r="AB14877" s="104"/>
      <c r="AC14877" s="104"/>
      <c r="AF14877" s="104"/>
      <c r="AG14877" s="104"/>
      <c r="AK14877" s="104"/>
      <c r="AL14877" s="104"/>
      <c r="AO14877" s="104"/>
      <c r="AP14877" s="104"/>
    </row>
    <row r="14878" spans="21:42" ht="15" customHeight="1" x14ac:dyDescent="0.25">
      <c r="U14878" s="104"/>
      <c r="AB14878" s="104"/>
      <c r="AC14878" s="104"/>
      <c r="AF14878" s="104"/>
      <c r="AG14878" s="104"/>
      <c r="AK14878" s="104"/>
      <c r="AL14878" s="104"/>
      <c r="AO14878" s="104"/>
      <c r="AP14878" s="104"/>
    </row>
    <row r="14879" spans="21:42" ht="15" customHeight="1" x14ac:dyDescent="0.25">
      <c r="U14879" s="104"/>
      <c r="AB14879" s="104"/>
      <c r="AC14879" s="104"/>
      <c r="AF14879" s="104"/>
      <c r="AG14879" s="104"/>
      <c r="AK14879" s="104"/>
      <c r="AL14879" s="104"/>
      <c r="AO14879" s="104"/>
      <c r="AP14879" s="104"/>
    </row>
    <row r="14880" spans="21:42" ht="15" customHeight="1" x14ac:dyDescent="0.25">
      <c r="U14880" s="104"/>
      <c r="AB14880" s="104"/>
      <c r="AC14880" s="104"/>
      <c r="AF14880" s="104"/>
      <c r="AG14880" s="104"/>
      <c r="AK14880" s="104"/>
      <c r="AL14880" s="104"/>
      <c r="AO14880" s="104"/>
      <c r="AP14880" s="104"/>
    </row>
    <row r="14881" spans="21:42" ht="15" customHeight="1" x14ac:dyDescent="0.25">
      <c r="U14881" s="104"/>
      <c r="AB14881" s="104"/>
      <c r="AC14881" s="104"/>
      <c r="AF14881" s="104"/>
      <c r="AG14881" s="104"/>
      <c r="AK14881" s="104"/>
      <c r="AL14881" s="104"/>
      <c r="AO14881" s="104"/>
      <c r="AP14881" s="104"/>
    </row>
    <row r="14882" spans="21:42" ht="15" customHeight="1" x14ac:dyDescent="0.25">
      <c r="U14882" s="104"/>
      <c r="AB14882" s="104"/>
      <c r="AC14882" s="104"/>
      <c r="AF14882" s="104"/>
      <c r="AG14882" s="104"/>
      <c r="AK14882" s="104"/>
      <c r="AL14882" s="104"/>
      <c r="AO14882" s="104"/>
      <c r="AP14882" s="104"/>
    </row>
    <row r="14883" spans="21:42" ht="15" customHeight="1" x14ac:dyDescent="0.25">
      <c r="U14883" s="104"/>
      <c r="AB14883" s="104"/>
      <c r="AC14883" s="104"/>
      <c r="AF14883" s="104"/>
      <c r="AG14883" s="104"/>
      <c r="AK14883" s="104"/>
      <c r="AL14883" s="104"/>
      <c r="AO14883" s="104"/>
      <c r="AP14883" s="104"/>
    </row>
    <row r="14884" spans="21:42" ht="15" customHeight="1" x14ac:dyDescent="0.25">
      <c r="U14884" s="104"/>
      <c r="AB14884" s="104"/>
      <c r="AC14884" s="104"/>
      <c r="AF14884" s="104"/>
      <c r="AG14884" s="104"/>
      <c r="AK14884" s="104"/>
      <c r="AL14884" s="104"/>
      <c r="AO14884" s="104"/>
      <c r="AP14884" s="104"/>
    </row>
    <row r="14885" spans="21:42" ht="15" customHeight="1" x14ac:dyDescent="0.25">
      <c r="U14885" s="104"/>
      <c r="AB14885" s="104"/>
      <c r="AC14885" s="104"/>
      <c r="AF14885" s="104"/>
      <c r="AG14885" s="104"/>
      <c r="AK14885" s="104"/>
      <c r="AL14885" s="104"/>
      <c r="AO14885" s="104"/>
      <c r="AP14885" s="104"/>
    </row>
    <row r="14886" spans="21:42" ht="15" customHeight="1" x14ac:dyDescent="0.25">
      <c r="U14886" s="104"/>
      <c r="AB14886" s="104"/>
      <c r="AC14886" s="104"/>
      <c r="AF14886" s="104"/>
      <c r="AG14886" s="104"/>
      <c r="AK14886" s="104"/>
      <c r="AL14886" s="104"/>
      <c r="AO14886" s="104"/>
      <c r="AP14886" s="104"/>
    </row>
    <row r="14887" spans="21:42" ht="15" customHeight="1" x14ac:dyDescent="0.25">
      <c r="U14887" s="104"/>
      <c r="AB14887" s="104"/>
      <c r="AC14887" s="104"/>
      <c r="AF14887" s="104"/>
      <c r="AG14887" s="104"/>
      <c r="AK14887" s="104"/>
      <c r="AL14887" s="104"/>
      <c r="AO14887" s="104"/>
      <c r="AP14887" s="104"/>
    </row>
    <row r="14888" spans="21:42" ht="15" customHeight="1" x14ac:dyDescent="0.25">
      <c r="U14888" s="104"/>
      <c r="AB14888" s="104"/>
      <c r="AC14888" s="104"/>
      <c r="AF14888" s="104"/>
      <c r="AG14888" s="104"/>
      <c r="AK14888" s="104"/>
      <c r="AL14888" s="104"/>
      <c r="AO14888" s="104"/>
      <c r="AP14888" s="104"/>
    </row>
    <row r="14889" spans="21:42" ht="15" customHeight="1" x14ac:dyDescent="0.25">
      <c r="U14889" s="104"/>
      <c r="AB14889" s="104"/>
      <c r="AC14889" s="104"/>
      <c r="AF14889" s="104"/>
      <c r="AG14889" s="104"/>
      <c r="AK14889" s="104"/>
      <c r="AL14889" s="104"/>
      <c r="AO14889" s="104"/>
      <c r="AP14889" s="104"/>
    </row>
    <row r="14890" spans="21:42" ht="15" customHeight="1" x14ac:dyDescent="0.25">
      <c r="U14890" s="104"/>
      <c r="AB14890" s="104"/>
      <c r="AC14890" s="104"/>
      <c r="AF14890" s="104"/>
      <c r="AG14890" s="104"/>
      <c r="AK14890" s="104"/>
      <c r="AL14890" s="104"/>
      <c r="AO14890" s="104"/>
      <c r="AP14890" s="104"/>
    </row>
    <row r="14891" spans="21:42" ht="15" customHeight="1" x14ac:dyDescent="0.25">
      <c r="U14891" s="104"/>
      <c r="AB14891" s="104"/>
      <c r="AC14891" s="104"/>
      <c r="AF14891" s="104"/>
      <c r="AG14891" s="104"/>
      <c r="AK14891" s="104"/>
      <c r="AL14891" s="104"/>
      <c r="AO14891" s="104"/>
      <c r="AP14891" s="104"/>
    </row>
    <row r="14892" spans="21:42" ht="15" customHeight="1" x14ac:dyDescent="0.25">
      <c r="U14892" s="104"/>
      <c r="AB14892" s="104"/>
      <c r="AC14892" s="104"/>
      <c r="AF14892" s="104"/>
      <c r="AG14892" s="104"/>
      <c r="AK14892" s="104"/>
      <c r="AL14892" s="104"/>
      <c r="AO14892" s="104"/>
      <c r="AP14892" s="104"/>
    </row>
    <row r="14893" spans="21:42" ht="15" customHeight="1" x14ac:dyDescent="0.25">
      <c r="U14893" s="104"/>
      <c r="AB14893" s="104"/>
      <c r="AC14893" s="104"/>
      <c r="AF14893" s="104"/>
      <c r="AG14893" s="104"/>
      <c r="AK14893" s="104"/>
      <c r="AL14893" s="104"/>
      <c r="AO14893" s="104"/>
      <c r="AP14893" s="104"/>
    </row>
    <row r="14894" spans="21:42" ht="15" customHeight="1" x14ac:dyDescent="0.25">
      <c r="U14894" s="104"/>
      <c r="AB14894" s="104"/>
      <c r="AC14894" s="104"/>
      <c r="AF14894" s="104"/>
      <c r="AG14894" s="104"/>
      <c r="AK14894" s="104"/>
      <c r="AL14894" s="104"/>
      <c r="AO14894" s="104"/>
      <c r="AP14894" s="104"/>
    </row>
    <row r="14895" spans="21:42" ht="15" customHeight="1" x14ac:dyDescent="0.25">
      <c r="U14895" s="104"/>
      <c r="AB14895" s="104"/>
      <c r="AC14895" s="104"/>
      <c r="AF14895" s="104"/>
      <c r="AG14895" s="104"/>
      <c r="AK14895" s="104"/>
      <c r="AL14895" s="104"/>
      <c r="AO14895" s="104"/>
      <c r="AP14895" s="104"/>
    </row>
    <row r="14896" spans="21:42" ht="15" customHeight="1" x14ac:dyDescent="0.25">
      <c r="U14896" s="104"/>
      <c r="AB14896" s="104"/>
      <c r="AC14896" s="104"/>
      <c r="AF14896" s="104"/>
      <c r="AG14896" s="104"/>
      <c r="AK14896" s="104"/>
      <c r="AL14896" s="104"/>
      <c r="AO14896" s="104"/>
      <c r="AP14896" s="104"/>
    </row>
    <row r="14897" spans="21:42" ht="15" customHeight="1" x14ac:dyDescent="0.25">
      <c r="U14897" s="104"/>
      <c r="AB14897" s="104"/>
      <c r="AC14897" s="104"/>
      <c r="AF14897" s="104"/>
      <c r="AG14897" s="104"/>
      <c r="AK14897" s="104"/>
      <c r="AL14897" s="104"/>
      <c r="AO14897" s="104"/>
      <c r="AP14897" s="104"/>
    </row>
    <row r="14898" spans="21:42" ht="15" customHeight="1" x14ac:dyDescent="0.25">
      <c r="U14898" s="104"/>
      <c r="AB14898" s="104"/>
      <c r="AC14898" s="104"/>
      <c r="AF14898" s="104"/>
      <c r="AG14898" s="104"/>
      <c r="AK14898" s="104"/>
      <c r="AL14898" s="104"/>
      <c r="AO14898" s="104"/>
      <c r="AP14898" s="104"/>
    </row>
    <row r="14899" spans="21:42" ht="15" customHeight="1" x14ac:dyDescent="0.25">
      <c r="U14899" s="104"/>
      <c r="AB14899" s="104"/>
      <c r="AC14899" s="104"/>
      <c r="AF14899" s="104"/>
      <c r="AG14899" s="104"/>
      <c r="AK14899" s="104"/>
      <c r="AL14899" s="104"/>
      <c r="AO14899" s="104"/>
      <c r="AP14899" s="104"/>
    </row>
    <row r="14900" spans="21:42" ht="15" customHeight="1" x14ac:dyDescent="0.25">
      <c r="U14900" s="104"/>
      <c r="AB14900" s="104"/>
      <c r="AC14900" s="104"/>
      <c r="AF14900" s="104"/>
      <c r="AG14900" s="104"/>
      <c r="AK14900" s="104"/>
      <c r="AL14900" s="104"/>
      <c r="AO14900" s="104"/>
      <c r="AP14900" s="104"/>
    </row>
    <row r="14901" spans="21:42" ht="15" customHeight="1" x14ac:dyDescent="0.25">
      <c r="U14901" s="104"/>
      <c r="AB14901" s="104"/>
      <c r="AC14901" s="104"/>
      <c r="AF14901" s="104"/>
      <c r="AG14901" s="104"/>
      <c r="AK14901" s="104"/>
      <c r="AL14901" s="104"/>
      <c r="AO14901" s="104"/>
      <c r="AP14901" s="104"/>
    </row>
    <row r="14902" spans="21:42" ht="15" customHeight="1" x14ac:dyDescent="0.25">
      <c r="U14902" s="104"/>
      <c r="AB14902" s="104"/>
      <c r="AC14902" s="104"/>
      <c r="AF14902" s="104"/>
      <c r="AG14902" s="104"/>
      <c r="AK14902" s="104"/>
      <c r="AL14902" s="104"/>
      <c r="AO14902" s="104"/>
      <c r="AP14902" s="104"/>
    </row>
    <row r="14903" spans="21:42" ht="15" customHeight="1" x14ac:dyDescent="0.25">
      <c r="U14903" s="104"/>
      <c r="AB14903" s="104"/>
      <c r="AC14903" s="104"/>
      <c r="AF14903" s="104"/>
      <c r="AG14903" s="104"/>
      <c r="AK14903" s="104"/>
      <c r="AL14903" s="104"/>
      <c r="AO14903" s="104"/>
      <c r="AP14903" s="104"/>
    </row>
    <row r="14904" spans="21:42" ht="15" customHeight="1" x14ac:dyDescent="0.25">
      <c r="U14904" s="104"/>
      <c r="AB14904" s="104"/>
      <c r="AC14904" s="104"/>
      <c r="AF14904" s="104"/>
      <c r="AG14904" s="104"/>
      <c r="AK14904" s="104"/>
      <c r="AL14904" s="104"/>
      <c r="AO14904" s="104"/>
      <c r="AP14904" s="104"/>
    </row>
    <row r="14905" spans="21:42" ht="15" customHeight="1" x14ac:dyDescent="0.25">
      <c r="U14905" s="104"/>
      <c r="AB14905" s="104"/>
      <c r="AC14905" s="104"/>
      <c r="AF14905" s="104"/>
      <c r="AG14905" s="104"/>
      <c r="AK14905" s="104"/>
      <c r="AL14905" s="104"/>
      <c r="AO14905" s="104"/>
      <c r="AP14905" s="104"/>
    </row>
    <row r="14906" spans="21:42" ht="15" customHeight="1" x14ac:dyDescent="0.25">
      <c r="U14906" s="104"/>
      <c r="AB14906" s="104"/>
      <c r="AC14906" s="104"/>
      <c r="AF14906" s="104"/>
      <c r="AG14906" s="104"/>
      <c r="AK14906" s="104"/>
      <c r="AL14906" s="104"/>
      <c r="AO14906" s="104"/>
      <c r="AP14906" s="104"/>
    </row>
    <row r="14907" spans="21:42" ht="15" customHeight="1" x14ac:dyDescent="0.25">
      <c r="U14907" s="104"/>
      <c r="AB14907" s="104"/>
      <c r="AC14907" s="104"/>
      <c r="AF14907" s="104"/>
      <c r="AG14907" s="104"/>
      <c r="AK14907" s="104"/>
      <c r="AL14907" s="104"/>
      <c r="AO14907" s="104"/>
      <c r="AP14907" s="104"/>
    </row>
    <row r="14908" spans="21:42" ht="15" customHeight="1" x14ac:dyDescent="0.25">
      <c r="U14908" s="104"/>
      <c r="AB14908" s="104"/>
      <c r="AC14908" s="104"/>
      <c r="AF14908" s="104"/>
      <c r="AG14908" s="104"/>
      <c r="AK14908" s="104"/>
      <c r="AL14908" s="104"/>
      <c r="AO14908" s="104"/>
      <c r="AP14908" s="104"/>
    </row>
    <row r="14909" spans="21:42" ht="15" customHeight="1" x14ac:dyDescent="0.25">
      <c r="U14909" s="104"/>
      <c r="AB14909" s="104"/>
      <c r="AC14909" s="104"/>
      <c r="AF14909" s="104"/>
      <c r="AG14909" s="104"/>
      <c r="AK14909" s="104"/>
      <c r="AL14909" s="104"/>
      <c r="AO14909" s="104"/>
      <c r="AP14909" s="104"/>
    </row>
    <row r="14910" spans="21:42" ht="15" customHeight="1" x14ac:dyDescent="0.25">
      <c r="U14910" s="104"/>
      <c r="AB14910" s="104"/>
      <c r="AC14910" s="104"/>
      <c r="AF14910" s="104"/>
      <c r="AG14910" s="104"/>
      <c r="AK14910" s="104"/>
      <c r="AL14910" s="104"/>
      <c r="AO14910" s="104"/>
      <c r="AP14910" s="104"/>
    </row>
    <row r="14911" spans="21:42" ht="15" customHeight="1" x14ac:dyDescent="0.25">
      <c r="U14911" s="104"/>
      <c r="AB14911" s="104"/>
      <c r="AC14911" s="104"/>
      <c r="AF14911" s="104"/>
      <c r="AG14911" s="104"/>
      <c r="AK14911" s="104"/>
      <c r="AL14911" s="104"/>
      <c r="AO14911" s="104"/>
      <c r="AP14911" s="104"/>
    </row>
    <row r="14912" spans="21:42" ht="15" customHeight="1" x14ac:dyDescent="0.25">
      <c r="U14912" s="104"/>
      <c r="AB14912" s="104"/>
      <c r="AC14912" s="104"/>
      <c r="AF14912" s="104"/>
      <c r="AG14912" s="104"/>
      <c r="AK14912" s="104"/>
      <c r="AL14912" s="104"/>
      <c r="AO14912" s="104"/>
      <c r="AP14912" s="104"/>
    </row>
    <row r="14913" spans="21:42" ht="15" customHeight="1" x14ac:dyDescent="0.25">
      <c r="U14913" s="104"/>
      <c r="AB14913" s="104"/>
      <c r="AC14913" s="104"/>
      <c r="AF14913" s="104"/>
      <c r="AG14913" s="104"/>
      <c r="AK14913" s="104"/>
      <c r="AL14913" s="104"/>
      <c r="AO14913" s="104"/>
      <c r="AP14913" s="104"/>
    </row>
    <row r="14914" spans="21:42" ht="15" customHeight="1" x14ac:dyDescent="0.25">
      <c r="U14914" s="104"/>
      <c r="AB14914" s="104"/>
      <c r="AC14914" s="104"/>
      <c r="AF14914" s="104"/>
      <c r="AG14914" s="104"/>
      <c r="AK14914" s="104"/>
      <c r="AL14914" s="104"/>
      <c r="AO14914" s="104"/>
      <c r="AP14914" s="104"/>
    </row>
    <row r="14915" spans="21:42" ht="15" customHeight="1" x14ac:dyDescent="0.25">
      <c r="U14915" s="104"/>
      <c r="AB14915" s="104"/>
      <c r="AC14915" s="104"/>
      <c r="AF14915" s="104"/>
      <c r="AG14915" s="104"/>
      <c r="AK14915" s="104"/>
      <c r="AL14915" s="104"/>
      <c r="AO14915" s="104"/>
      <c r="AP14915" s="104"/>
    </row>
    <row r="14916" spans="21:42" ht="15" customHeight="1" x14ac:dyDescent="0.25">
      <c r="U14916" s="104"/>
      <c r="AB14916" s="104"/>
      <c r="AC14916" s="104"/>
      <c r="AF14916" s="104"/>
      <c r="AG14916" s="104"/>
      <c r="AK14916" s="104"/>
      <c r="AL14916" s="104"/>
      <c r="AO14916" s="104"/>
      <c r="AP14916" s="104"/>
    </row>
    <row r="14917" spans="21:42" ht="15" customHeight="1" x14ac:dyDescent="0.25">
      <c r="U14917" s="104"/>
      <c r="AB14917" s="104"/>
      <c r="AC14917" s="104"/>
      <c r="AF14917" s="104"/>
      <c r="AG14917" s="104"/>
      <c r="AK14917" s="104"/>
      <c r="AL14917" s="104"/>
      <c r="AO14917" s="104"/>
      <c r="AP14917" s="104"/>
    </row>
    <row r="14918" spans="21:42" ht="15" customHeight="1" x14ac:dyDescent="0.25">
      <c r="U14918" s="104"/>
      <c r="AB14918" s="104"/>
      <c r="AC14918" s="104"/>
      <c r="AF14918" s="104"/>
      <c r="AG14918" s="104"/>
      <c r="AK14918" s="104"/>
      <c r="AL14918" s="104"/>
      <c r="AO14918" s="104"/>
      <c r="AP14918" s="104"/>
    </row>
    <row r="14919" spans="21:42" ht="15" customHeight="1" x14ac:dyDescent="0.25">
      <c r="U14919" s="104"/>
      <c r="AB14919" s="104"/>
      <c r="AC14919" s="104"/>
      <c r="AF14919" s="104"/>
      <c r="AG14919" s="104"/>
      <c r="AK14919" s="104"/>
      <c r="AL14919" s="104"/>
      <c r="AO14919" s="104"/>
      <c r="AP14919" s="104"/>
    </row>
    <row r="14920" spans="21:42" ht="15" customHeight="1" x14ac:dyDescent="0.25">
      <c r="U14920" s="104"/>
      <c r="AB14920" s="104"/>
      <c r="AC14920" s="104"/>
      <c r="AF14920" s="104"/>
      <c r="AG14920" s="104"/>
      <c r="AK14920" s="104"/>
      <c r="AL14920" s="104"/>
      <c r="AO14920" s="104"/>
      <c r="AP14920" s="104"/>
    </row>
    <row r="14921" spans="21:42" ht="15" customHeight="1" x14ac:dyDescent="0.25">
      <c r="U14921" s="104"/>
      <c r="AB14921" s="104"/>
      <c r="AC14921" s="104"/>
      <c r="AF14921" s="104"/>
      <c r="AG14921" s="104"/>
      <c r="AK14921" s="104"/>
      <c r="AL14921" s="104"/>
      <c r="AO14921" s="104"/>
      <c r="AP14921" s="104"/>
    </row>
    <row r="14922" spans="21:42" ht="15" customHeight="1" x14ac:dyDescent="0.25">
      <c r="U14922" s="104"/>
      <c r="AB14922" s="104"/>
      <c r="AC14922" s="104"/>
      <c r="AF14922" s="104"/>
      <c r="AG14922" s="104"/>
      <c r="AK14922" s="104"/>
      <c r="AL14922" s="104"/>
      <c r="AO14922" s="104"/>
      <c r="AP14922" s="104"/>
    </row>
    <row r="14923" spans="21:42" ht="15" customHeight="1" x14ac:dyDescent="0.25">
      <c r="U14923" s="104"/>
      <c r="AB14923" s="104"/>
      <c r="AC14923" s="104"/>
      <c r="AF14923" s="104"/>
      <c r="AG14923" s="104"/>
      <c r="AK14923" s="104"/>
      <c r="AL14923" s="104"/>
      <c r="AO14923" s="104"/>
      <c r="AP14923" s="104"/>
    </row>
    <row r="14924" spans="21:42" ht="15" customHeight="1" x14ac:dyDescent="0.25">
      <c r="U14924" s="104"/>
      <c r="AB14924" s="104"/>
      <c r="AC14924" s="104"/>
      <c r="AF14924" s="104"/>
      <c r="AG14924" s="104"/>
      <c r="AK14924" s="104"/>
      <c r="AL14924" s="104"/>
      <c r="AO14924" s="104"/>
      <c r="AP14924" s="104"/>
    </row>
    <row r="14925" spans="21:42" ht="15" customHeight="1" x14ac:dyDescent="0.25">
      <c r="U14925" s="104"/>
      <c r="AB14925" s="104"/>
      <c r="AC14925" s="104"/>
      <c r="AF14925" s="104"/>
      <c r="AG14925" s="104"/>
      <c r="AK14925" s="104"/>
      <c r="AL14925" s="104"/>
      <c r="AO14925" s="104"/>
      <c r="AP14925" s="104"/>
    </row>
    <row r="14926" spans="21:42" ht="15" customHeight="1" x14ac:dyDescent="0.25">
      <c r="U14926" s="104"/>
      <c r="AB14926" s="104"/>
      <c r="AC14926" s="104"/>
      <c r="AF14926" s="104"/>
      <c r="AG14926" s="104"/>
      <c r="AK14926" s="104"/>
      <c r="AL14926" s="104"/>
      <c r="AO14926" s="104"/>
      <c r="AP14926" s="104"/>
    </row>
    <row r="14927" spans="21:42" ht="15" customHeight="1" x14ac:dyDescent="0.25">
      <c r="U14927" s="104"/>
      <c r="AB14927" s="104"/>
      <c r="AC14927" s="104"/>
      <c r="AF14927" s="104"/>
      <c r="AG14927" s="104"/>
      <c r="AK14927" s="104"/>
      <c r="AL14927" s="104"/>
      <c r="AO14927" s="104"/>
      <c r="AP14927" s="104"/>
    </row>
    <row r="14928" spans="21:42" ht="15" customHeight="1" x14ac:dyDescent="0.25">
      <c r="U14928" s="104"/>
      <c r="AB14928" s="104"/>
      <c r="AC14928" s="104"/>
      <c r="AF14928" s="104"/>
      <c r="AG14928" s="104"/>
      <c r="AK14928" s="104"/>
      <c r="AL14928" s="104"/>
      <c r="AO14928" s="104"/>
      <c r="AP14928" s="104"/>
    </row>
    <row r="14929" spans="21:42" ht="15" customHeight="1" x14ac:dyDescent="0.25">
      <c r="U14929" s="104"/>
      <c r="AB14929" s="104"/>
      <c r="AC14929" s="104"/>
      <c r="AF14929" s="104"/>
      <c r="AG14929" s="104"/>
      <c r="AK14929" s="104"/>
      <c r="AL14929" s="104"/>
      <c r="AO14929" s="104"/>
      <c r="AP14929" s="104"/>
    </row>
    <row r="14930" spans="21:42" ht="15" customHeight="1" x14ac:dyDescent="0.25">
      <c r="U14930" s="104"/>
      <c r="AB14930" s="104"/>
      <c r="AC14930" s="104"/>
      <c r="AF14930" s="104"/>
      <c r="AG14930" s="104"/>
      <c r="AK14930" s="104"/>
      <c r="AL14930" s="104"/>
      <c r="AO14930" s="104"/>
      <c r="AP14930" s="104"/>
    </row>
    <row r="14931" spans="21:42" ht="15" customHeight="1" x14ac:dyDescent="0.25">
      <c r="U14931" s="104"/>
      <c r="AB14931" s="104"/>
      <c r="AC14931" s="104"/>
      <c r="AF14931" s="104"/>
      <c r="AG14931" s="104"/>
      <c r="AK14931" s="104"/>
      <c r="AL14931" s="104"/>
      <c r="AO14931" s="104"/>
      <c r="AP14931" s="104"/>
    </row>
    <row r="14932" spans="21:42" ht="15" customHeight="1" x14ac:dyDescent="0.25">
      <c r="U14932" s="104"/>
      <c r="AB14932" s="104"/>
      <c r="AC14932" s="104"/>
      <c r="AF14932" s="104"/>
      <c r="AG14932" s="104"/>
      <c r="AK14932" s="104"/>
      <c r="AL14932" s="104"/>
      <c r="AO14932" s="104"/>
      <c r="AP14932" s="104"/>
    </row>
    <row r="14933" spans="21:42" ht="15" customHeight="1" x14ac:dyDescent="0.25">
      <c r="U14933" s="104"/>
      <c r="AB14933" s="104"/>
      <c r="AC14933" s="104"/>
      <c r="AF14933" s="104"/>
      <c r="AG14933" s="104"/>
      <c r="AK14933" s="104"/>
      <c r="AL14933" s="104"/>
      <c r="AO14933" s="104"/>
      <c r="AP14933" s="104"/>
    </row>
    <row r="14934" spans="21:42" ht="15" customHeight="1" x14ac:dyDescent="0.25">
      <c r="U14934" s="104"/>
      <c r="AB14934" s="104"/>
      <c r="AC14934" s="104"/>
      <c r="AF14934" s="104"/>
      <c r="AG14934" s="104"/>
      <c r="AK14934" s="104"/>
      <c r="AL14934" s="104"/>
      <c r="AO14934" s="104"/>
      <c r="AP14934" s="104"/>
    </row>
    <row r="14935" spans="21:42" ht="15" customHeight="1" x14ac:dyDescent="0.25">
      <c r="U14935" s="104"/>
      <c r="AB14935" s="104"/>
      <c r="AC14935" s="104"/>
      <c r="AF14935" s="104"/>
      <c r="AG14935" s="104"/>
      <c r="AK14935" s="104"/>
      <c r="AL14935" s="104"/>
      <c r="AO14935" s="104"/>
      <c r="AP14935" s="104"/>
    </row>
    <row r="14936" spans="21:42" ht="15" customHeight="1" x14ac:dyDescent="0.25">
      <c r="U14936" s="104"/>
      <c r="AB14936" s="104"/>
      <c r="AC14936" s="104"/>
      <c r="AF14936" s="104"/>
      <c r="AG14936" s="104"/>
      <c r="AK14936" s="104"/>
      <c r="AL14936" s="104"/>
      <c r="AO14936" s="104"/>
      <c r="AP14936" s="104"/>
    </row>
    <row r="14937" spans="21:42" ht="15" customHeight="1" x14ac:dyDescent="0.25">
      <c r="U14937" s="104"/>
      <c r="AB14937" s="104"/>
      <c r="AC14937" s="104"/>
      <c r="AF14937" s="104"/>
      <c r="AG14937" s="104"/>
      <c r="AK14937" s="104"/>
      <c r="AL14937" s="104"/>
      <c r="AO14937" s="104"/>
      <c r="AP14937" s="104"/>
    </row>
    <row r="14938" spans="21:42" ht="15" customHeight="1" x14ac:dyDescent="0.25">
      <c r="U14938" s="104"/>
      <c r="AB14938" s="104"/>
      <c r="AC14938" s="104"/>
      <c r="AF14938" s="104"/>
      <c r="AG14938" s="104"/>
      <c r="AK14938" s="104"/>
      <c r="AL14938" s="104"/>
      <c r="AO14938" s="104"/>
      <c r="AP14938" s="104"/>
    </row>
    <row r="14939" spans="21:42" ht="15" customHeight="1" x14ac:dyDescent="0.25">
      <c r="U14939" s="104"/>
      <c r="AB14939" s="104"/>
      <c r="AC14939" s="104"/>
      <c r="AF14939" s="104"/>
      <c r="AG14939" s="104"/>
      <c r="AK14939" s="104"/>
      <c r="AL14939" s="104"/>
      <c r="AO14939" s="104"/>
      <c r="AP14939" s="104"/>
    </row>
    <row r="14940" spans="21:42" ht="15" customHeight="1" x14ac:dyDescent="0.25">
      <c r="U14940" s="104"/>
      <c r="AB14940" s="104"/>
      <c r="AC14940" s="104"/>
      <c r="AF14940" s="104"/>
      <c r="AG14940" s="104"/>
      <c r="AK14940" s="104"/>
      <c r="AL14940" s="104"/>
      <c r="AO14940" s="104"/>
      <c r="AP14940" s="104"/>
    </row>
    <row r="14941" spans="21:42" ht="15" customHeight="1" x14ac:dyDescent="0.25">
      <c r="U14941" s="104"/>
      <c r="AB14941" s="104"/>
      <c r="AC14941" s="104"/>
      <c r="AF14941" s="104"/>
      <c r="AG14941" s="104"/>
      <c r="AK14941" s="104"/>
      <c r="AL14941" s="104"/>
      <c r="AO14941" s="104"/>
      <c r="AP14941" s="104"/>
    </row>
    <row r="14942" spans="21:42" ht="15" customHeight="1" x14ac:dyDescent="0.25">
      <c r="U14942" s="104"/>
      <c r="AB14942" s="104"/>
      <c r="AC14942" s="104"/>
      <c r="AF14942" s="104"/>
      <c r="AG14942" s="104"/>
      <c r="AK14942" s="104"/>
      <c r="AL14942" s="104"/>
      <c r="AO14942" s="104"/>
      <c r="AP14942" s="104"/>
    </row>
    <row r="14943" spans="21:42" ht="15" customHeight="1" x14ac:dyDescent="0.25">
      <c r="U14943" s="104"/>
      <c r="AB14943" s="104"/>
      <c r="AC14943" s="104"/>
      <c r="AF14943" s="104"/>
      <c r="AG14943" s="104"/>
      <c r="AK14943" s="104"/>
      <c r="AL14943" s="104"/>
      <c r="AO14943" s="104"/>
      <c r="AP14943" s="104"/>
    </row>
    <row r="14944" spans="21:42" ht="15" customHeight="1" x14ac:dyDescent="0.25">
      <c r="U14944" s="104"/>
      <c r="AB14944" s="104"/>
      <c r="AC14944" s="104"/>
      <c r="AF14944" s="104"/>
      <c r="AG14944" s="104"/>
      <c r="AK14944" s="104"/>
      <c r="AL14944" s="104"/>
      <c r="AO14944" s="104"/>
      <c r="AP14944" s="104"/>
    </row>
    <row r="14945" spans="21:42" ht="15" customHeight="1" x14ac:dyDescent="0.25">
      <c r="U14945" s="104"/>
      <c r="AB14945" s="104"/>
      <c r="AC14945" s="104"/>
      <c r="AF14945" s="104"/>
      <c r="AG14945" s="104"/>
      <c r="AK14945" s="104"/>
      <c r="AL14945" s="104"/>
      <c r="AO14945" s="104"/>
      <c r="AP14945" s="104"/>
    </row>
    <row r="14946" spans="21:42" ht="15" customHeight="1" x14ac:dyDescent="0.25">
      <c r="U14946" s="104"/>
      <c r="AB14946" s="104"/>
      <c r="AC14946" s="104"/>
      <c r="AF14946" s="104"/>
      <c r="AG14946" s="104"/>
      <c r="AK14946" s="104"/>
      <c r="AL14946" s="104"/>
      <c r="AO14946" s="104"/>
      <c r="AP14946" s="104"/>
    </row>
    <row r="14947" spans="21:42" ht="15" customHeight="1" x14ac:dyDescent="0.25">
      <c r="U14947" s="104"/>
      <c r="AB14947" s="104"/>
      <c r="AC14947" s="104"/>
      <c r="AF14947" s="104"/>
      <c r="AG14947" s="104"/>
      <c r="AK14947" s="104"/>
      <c r="AL14947" s="104"/>
      <c r="AO14947" s="104"/>
      <c r="AP14947" s="104"/>
    </row>
    <row r="14948" spans="21:42" ht="15" customHeight="1" x14ac:dyDescent="0.25">
      <c r="U14948" s="104"/>
      <c r="AB14948" s="104"/>
      <c r="AC14948" s="104"/>
      <c r="AF14948" s="104"/>
      <c r="AG14948" s="104"/>
      <c r="AK14948" s="104"/>
      <c r="AL14948" s="104"/>
      <c r="AO14948" s="104"/>
      <c r="AP14948" s="104"/>
    </row>
    <row r="14949" spans="21:42" ht="15" customHeight="1" x14ac:dyDescent="0.25">
      <c r="U14949" s="104"/>
      <c r="AB14949" s="104"/>
      <c r="AC14949" s="104"/>
      <c r="AF14949" s="104"/>
      <c r="AG14949" s="104"/>
      <c r="AK14949" s="104"/>
      <c r="AL14949" s="104"/>
      <c r="AO14949" s="104"/>
      <c r="AP14949" s="104"/>
    </row>
    <row r="14950" spans="21:42" ht="15" customHeight="1" x14ac:dyDescent="0.25">
      <c r="U14950" s="104"/>
      <c r="AB14950" s="104"/>
      <c r="AC14950" s="104"/>
      <c r="AF14950" s="104"/>
      <c r="AG14950" s="104"/>
      <c r="AK14950" s="104"/>
      <c r="AL14950" s="104"/>
      <c r="AO14950" s="104"/>
      <c r="AP14950" s="104"/>
    </row>
    <row r="14951" spans="21:42" ht="15" customHeight="1" x14ac:dyDescent="0.25">
      <c r="U14951" s="104"/>
      <c r="AB14951" s="104"/>
      <c r="AC14951" s="104"/>
      <c r="AF14951" s="104"/>
      <c r="AG14951" s="104"/>
      <c r="AK14951" s="104"/>
      <c r="AL14951" s="104"/>
      <c r="AO14951" s="104"/>
      <c r="AP14951" s="104"/>
    </row>
    <row r="14952" spans="21:42" ht="15" customHeight="1" x14ac:dyDescent="0.25">
      <c r="U14952" s="104"/>
      <c r="AB14952" s="104"/>
      <c r="AC14952" s="104"/>
      <c r="AF14952" s="104"/>
      <c r="AG14952" s="104"/>
      <c r="AK14952" s="104"/>
      <c r="AL14952" s="104"/>
      <c r="AO14952" s="104"/>
      <c r="AP14952" s="104"/>
    </row>
    <row r="14953" spans="21:42" ht="15" customHeight="1" x14ac:dyDescent="0.25">
      <c r="U14953" s="104"/>
      <c r="AB14953" s="104"/>
      <c r="AC14953" s="104"/>
      <c r="AF14953" s="104"/>
      <c r="AG14953" s="104"/>
      <c r="AK14953" s="104"/>
      <c r="AL14953" s="104"/>
      <c r="AO14953" s="104"/>
      <c r="AP14953" s="104"/>
    </row>
    <row r="14954" spans="21:42" ht="15" customHeight="1" x14ac:dyDescent="0.25">
      <c r="U14954" s="104"/>
      <c r="AB14954" s="104"/>
      <c r="AC14954" s="104"/>
      <c r="AF14954" s="104"/>
      <c r="AG14954" s="104"/>
      <c r="AK14954" s="104"/>
      <c r="AL14954" s="104"/>
      <c r="AO14954" s="104"/>
      <c r="AP14954" s="104"/>
    </row>
    <row r="14955" spans="21:42" ht="15" customHeight="1" x14ac:dyDescent="0.25">
      <c r="U14955" s="104"/>
      <c r="AB14955" s="104"/>
      <c r="AC14955" s="104"/>
      <c r="AF14955" s="104"/>
      <c r="AG14955" s="104"/>
      <c r="AK14955" s="104"/>
      <c r="AL14955" s="104"/>
      <c r="AO14955" s="104"/>
      <c r="AP14955" s="104"/>
    </row>
    <row r="14956" spans="21:42" ht="15" customHeight="1" x14ac:dyDescent="0.25">
      <c r="U14956" s="104"/>
      <c r="AB14956" s="104"/>
      <c r="AC14956" s="104"/>
      <c r="AF14956" s="104"/>
      <c r="AG14956" s="104"/>
      <c r="AK14956" s="104"/>
      <c r="AL14956" s="104"/>
      <c r="AO14956" s="104"/>
      <c r="AP14956" s="104"/>
    </row>
    <row r="14957" spans="21:42" ht="15" customHeight="1" x14ac:dyDescent="0.25">
      <c r="U14957" s="104"/>
      <c r="AB14957" s="104"/>
      <c r="AC14957" s="104"/>
      <c r="AF14957" s="104"/>
      <c r="AG14957" s="104"/>
      <c r="AK14957" s="104"/>
      <c r="AL14957" s="104"/>
      <c r="AO14957" s="104"/>
      <c r="AP14957" s="104"/>
    </row>
    <row r="14958" spans="21:42" ht="15" customHeight="1" x14ac:dyDescent="0.25">
      <c r="U14958" s="104"/>
      <c r="AB14958" s="104"/>
      <c r="AC14958" s="104"/>
      <c r="AF14958" s="104"/>
      <c r="AG14958" s="104"/>
      <c r="AK14958" s="104"/>
      <c r="AL14958" s="104"/>
      <c r="AO14958" s="104"/>
      <c r="AP14958" s="104"/>
    </row>
    <row r="14959" spans="21:42" ht="15" customHeight="1" x14ac:dyDescent="0.25">
      <c r="U14959" s="104"/>
      <c r="AB14959" s="104"/>
      <c r="AC14959" s="104"/>
      <c r="AF14959" s="104"/>
      <c r="AG14959" s="104"/>
      <c r="AK14959" s="104"/>
      <c r="AL14959" s="104"/>
      <c r="AO14959" s="104"/>
      <c r="AP14959" s="104"/>
    </row>
    <row r="14960" spans="21:42" ht="15" customHeight="1" x14ac:dyDescent="0.25">
      <c r="U14960" s="104"/>
      <c r="AB14960" s="104"/>
      <c r="AC14960" s="104"/>
      <c r="AF14960" s="104"/>
      <c r="AG14960" s="104"/>
      <c r="AK14960" s="104"/>
      <c r="AL14960" s="104"/>
      <c r="AO14960" s="104"/>
      <c r="AP14960" s="104"/>
    </row>
    <row r="14961" spans="21:42" ht="15" customHeight="1" x14ac:dyDescent="0.25">
      <c r="U14961" s="104"/>
      <c r="AB14961" s="104"/>
      <c r="AC14961" s="104"/>
      <c r="AF14961" s="104"/>
      <c r="AG14961" s="104"/>
      <c r="AK14961" s="104"/>
      <c r="AL14961" s="104"/>
      <c r="AO14961" s="104"/>
      <c r="AP14961" s="104"/>
    </row>
    <row r="14962" spans="21:42" ht="15" customHeight="1" x14ac:dyDescent="0.25">
      <c r="U14962" s="104"/>
      <c r="AB14962" s="104"/>
      <c r="AC14962" s="104"/>
      <c r="AF14962" s="104"/>
      <c r="AG14962" s="104"/>
      <c r="AK14962" s="104"/>
      <c r="AL14962" s="104"/>
      <c r="AO14962" s="104"/>
      <c r="AP14962" s="104"/>
    </row>
    <row r="14963" spans="21:42" ht="15" customHeight="1" x14ac:dyDescent="0.25">
      <c r="U14963" s="104"/>
      <c r="AB14963" s="104"/>
      <c r="AC14963" s="104"/>
      <c r="AF14963" s="104"/>
      <c r="AG14963" s="104"/>
      <c r="AK14963" s="104"/>
      <c r="AL14963" s="104"/>
      <c r="AO14963" s="104"/>
      <c r="AP14963" s="104"/>
    </row>
    <row r="14964" spans="21:42" ht="15" customHeight="1" x14ac:dyDescent="0.25">
      <c r="U14964" s="104"/>
      <c r="AB14964" s="104"/>
      <c r="AC14964" s="104"/>
      <c r="AF14964" s="104"/>
      <c r="AG14964" s="104"/>
      <c r="AK14964" s="104"/>
      <c r="AL14964" s="104"/>
      <c r="AO14964" s="104"/>
      <c r="AP14964" s="104"/>
    </row>
    <row r="14965" spans="21:42" ht="15" customHeight="1" x14ac:dyDescent="0.25">
      <c r="U14965" s="104"/>
      <c r="AB14965" s="104"/>
      <c r="AC14965" s="104"/>
      <c r="AF14965" s="104"/>
      <c r="AG14965" s="104"/>
      <c r="AK14965" s="104"/>
      <c r="AL14965" s="104"/>
      <c r="AO14965" s="104"/>
      <c r="AP14965" s="104"/>
    </row>
    <row r="14966" spans="21:42" ht="15" customHeight="1" x14ac:dyDescent="0.25">
      <c r="U14966" s="104"/>
      <c r="AB14966" s="104"/>
      <c r="AC14966" s="104"/>
      <c r="AF14966" s="104"/>
      <c r="AG14966" s="104"/>
      <c r="AK14966" s="104"/>
      <c r="AL14966" s="104"/>
      <c r="AO14966" s="104"/>
      <c r="AP14966" s="104"/>
    </row>
    <row r="14967" spans="21:42" ht="15" customHeight="1" x14ac:dyDescent="0.25">
      <c r="U14967" s="104"/>
      <c r="AB14967" s="104"/>
      <c r="AC14967" s="104"/>
      <c r="AF14967" s="104"/>
      <c r="AG14967" s="104"/>
      <c r="AK14967" s="104"/>
      <c r="AL14967" s="104"/>
      <c r="AO14967" s="104"/>
      <c r="AP14967" s="104"/>
    </row>
    <row r="14968" spans="21:42" ht="15" customHeight="1" x14ac:dyDescent="0.25">
      <c r="U14968" s="104"/>
      <c r="AB14968" s="104"/>
      <c r="AC14968" s="104"/>
      <c r="AF14968" s="104"/>
      <c r="AG14968" s="104"/>
      <c r="AK14968" s="104"/>
      <c r="AL14968" s="104"/>
      <c r="AO14968" s="104"/>
      <c r="AP14968" s="104"/>
    </row>
    <row r="14969" spans="21:42" ht="15" customHeight="1" x14ac:dyDescent="0.25">
      <c r="U14969" s="104"/>
      <c r="AB14969" s="104"/>
      <c r="AC14969" s="104"/>
      <c r="AF14969" s="104"/>
      <c r="AG14969" s="104"/>
      <c r="AK14969" s="104"/>
      <c r="AL14969" s="104"/>
      <c r="AO14969" s="104"/>
      <c r="AP14969" s="104"/>
    </row>
    <row r="14970" spans="21:42" ht="15" customHeight="1" x14ac:dyDescent="0.25">
      <c r="U14970" s="104"/>
      <c r="AB14970" s="104"/>
      <c r="AC14970" s="104"/>
      <c r="AF14970" s="104"/>
      <c r="AG14970" s="104"/>
      <c r="AK14970" s="104"/>
      <c r="AL14970" s="104"/>
      <c r="AO14970" s="104"/>
      <c r="AP14970" s="104"/>
    </row>
    <row r="14971" spans="21:42" ht="15" customHeight="1" x14ac:dyDescent="0.25">
      <c r="U14971" s="104"/>
      <c r="AB14971" s="104"/>
      <c r="AC14971" s="104"/>
      <c r="AF14971" s="104"/>
      <c r="AG14971" s="104"/>
      <c r="AK14971" s="104"/>
      <c r="AL14971" s="104"/>
      <c r="AO14971" s="104"/>
      <c r="AP14971" s="104"/>
    </row>
    <row r="14972" spans="21:42" ht="15" customHeight="1" x14ac:dyDescent="0.25">
      <c r="U14972" s="104"/>
      <c r="AB14972" s="104"/>
      <c r="AC14972" s="104"/>
      <c r="AF14972" s="104"/>
      <c r="AG14972" s="104"/>
      <c r="AK14972" s="104"/>
      <c r="AL14972" s="104"/>
      <c r="AO14972" s="104"/>
      <c r="AP14972" s="104"/>
    </row>
    <row r="14973" spans="21:42" ht="15" customHeight="1" x14ac:dyDescent="0.25">
      <c r="U14973" s="104"/>
      <c r="AB14973" s="104"/>
      <c r="AC14973" s="104"/>
      <c r="AF14973" s="104"/>
      <c r="AG14973" s="104"/>
      <c r="AK14973" s="104"/>
      <c r="AL14973" s="104"/>
      <c r="AO14973" s="104"/>
      <c r="AP14973" s="104"/>
    </row>
    <row r="14974" spans="21:42" ht="15" customHeight="1" x14ac:dyDescent="0.25">
      <c r="U14974" s="104"/>
      <c r="AB14974" s="104"/>
      <c r="AC14974" s="104"/>
      <c r="AF14974" s="104"/>
      <c r="AG14974" s="104"/>
      <c r="AK14974" s="104"/>
      <c r="AL14974" s="104"/>
      <c r="AO14974" s="104"/>
      <c r="AP14974" s="104"/>
    </row>
    <row r="14975" spans="21:42" ht="15" customHeight="1" x14ac:dyDescent="0.25">
      <c r="U14975" s="104"/>
      <c r="AB14975" s="104"/>
      <c r="AC14975" s="104"/>
      <c r="AF14975" s="104"/>
      <c r="AG14975" s="104"/>
      <c r="AK14975" s="104"/>
      <c r="AL14975" s="104"/>
      <c r="AO14975" s="104"/>
      <c r="AP14975" s="104"/>
    </row>
    <row r="14976" spans="21:42" ht="15" customHeight="1" x14ac:dyDescent="0.25">
      <c r="U14976" s="104"/>
      <c r="AB14976" s="104"/>
      <c r="AC14976" s="104"/>
      <c r="AF14976" s="104"/>
      <c r="AG14976" s="104"/>
      <c r="AK14976" s="104"/>
      <c r="AL14976" s="104"/>
      <c r="AO14976" s="104"/>
      <c r="AP14976" s="104"/>
    </row>
    <row r="14977" spans="21:42" ht="15" customHeight="1" x14ac:dyDescent="0.25">
      <c r="U14977" s="104"/>
      <c r="AB14977" s="104"/>
      <c r="AC14977" s="104"/>
      <c r="AF14977" s="104"/>
      <c r="AG14977" s="104"/>
      <c r="AK14977" s="104"/>
      <c r="AL14977" s="104"/>
      <c r="AO14977" s="104"/>
      <c r="AP14977" s="104"/>
    </row>
    <row r="14978" spans="21:42" ht="15" customHeight="1" x14ac:dyDescent="0.25">
      <c r="U14978" s="104"/>
      <c r="AB14978" s="104"/>
      <c r="AC14978" s="104"/>
      <c r="AF14978" s="104"/>
      <c r="AG14978" s="104"/>
      <c r="AK14978" s="104"/>
      <c r="AL14978" s="104"/>
      <c r="AO14978" s="104"/>
      <c r="AP14978" s="104"/>
    </row>
    <row r="14979" spans="21:42" ht="15" customHeight="1" x14ac:dyDescent="0.25">
      <c r="U14979" s="104"/>
      <c r="AB14979" s="104"/>
      <c r="AC14979" s="104"/>
      <c r="AF14979" s="104"/>
      <c r="AG14979" s="104"/>
      <c r="AK14979" s="104"/>
      <c r="AL14979" s="104"/>
      <c r="AO14979" s="104"/>
      <c r="AP14979" s="104"/>
    </row>
    <row r="14980" spans="21:42" ht="15" customHeight="1" x14ac:dyDescent="0.25">
      <c r="U14980" s="104"/>
      <c r="AB14980" s="104"/>
      <c r="AC14980" s="104"/>
      <c r="AF14980" s="104"/>
      <c r="AG14980" s="104"/>
      <c r="AK14980" s="104"/>
      <c r="AL14980" s="104"/>
      <c r="AO14980" s="104"/>
      <c r="AP14980" s="104"/>
    </row>
    <row r="14981" spans="21:42" ht="15" customHeight="1" x14ac:dyDescent="0.25">
      <c r="U14981" s="104"/>
      <c r="AB14981" s="104"/>
      <c r="AC14981" s="104"/>
      <c r="AF14981" s="104"/>
      <c r="AG14981" s="104"/>
      <c r="AK14981" s="104"/>
      <c r="AL14981" s="104"/>
      <c r="AO14981" s="104"/>
      <c r="AP14981" s="104"/>
    </row>
    <row r="14982" spans="21:42" ht="15" customHeight="1" x14ac:dyDescent="0.25">
      <c r="U14982" s="104"/>
      <c r="AB14982" s="104"/>
      <c r="AC14982" s="104"/>
      <c r="AF14982" s="104"/>
      <c r="AG14982" s="104"/>
      <c r="AK14982" s="104"/>
      <c r="AL14982" s="104"/>
      <c r="AO14982" s="104"/>
      <c r="AP14982" s="104"/>
    </row>
    <row r="14983" spans="21:42" ht="15" customHeight="1" x14ac:dyDescent="0.25">
      <c r="U14983" s="104"/>
      <c r="AB14983" s="104"/>
      <c r="AC14983" s="104"/>
      <c r="AF14983" s="104"/>
      <c r="AG14983" s="104"/>
      <c r="AK14983" s="104"/>
      <c r="AL14983" s="104"/>
      <c r="AO14983" s="104"/>
      <c r="AP14983" s="104"/>
    </row>
    <row r="14984" spans="21:42" ht="15" customHeight="1" x14ac:dyDescent="0.25">
      <c r="U14984" s="104"/>
      <c r="AB14984" s="104"/>
      <c r="AC14984" s="104"/>
      <c r="AF14984" s="104"/>
      <c r="AG14984" s="104"/>
      <c r="AK14984" s="104"/>
      <c r="AL14984" s="104"/>
      <c r="AO14984" s="104"/>
      <c r="AP14984" s="104"/>
    </row>
    <row r="14985" spans="21:42" ht="15" customHeight="1" x14ac:dyDescent="0.25">
      <c r="U14985" s="104"/>
      <c r="AB14985" s="104"/>
      <c r="AC14985" s="104"/>
      <c r="AF14985" s="104"/>
      <c r="AG14985" s="104"/>
      <c r="AK14985" s="104"/>
      <c r="AL14985" s="104"/>
      <c r="AO14985" s="104"/>
      <c r="AP14985" s="104"/>
    </row>
    <row r="14986" spans="21:42" ht="15" customHeight="1" x14ac:dyDescent="0.25">
      <c r="U14986" s="104"/>
      <c r="AB14986" s="104"/>
      <c r="AC14986" s="104"/>
      <c r="AF14986" s="104"/>
      <c r="AG14986" s="104"/>
      <c r="AK14986" s="104"/>
      <c r="AL14986" s="104"/>
      <c r="AO14986" s="104"/>
      <c r="AP14986" s="104"/>
    </row>
    <row r="14987" spans="21:42" ht="15" customHeight="1" x14ac:dyDescent="0.25">
      <c r="U14987" s="104"/>
      <c r="AB14987" s="104"/>
      <c r="AC14987" s="104"/>
      <c r="AF14987" s="104"/>
      <c r="AG14987" s="104"/>
      <c r="AK14987" s="104"/>
      <c r="AL14987" s="104"/>
      <c r="AO14987" s="104"/>
      <c r="AP14987" s="104"/>
    </row>
    <row r="14988" spans="21:42" ht="15" customHeight="1" x14ac:dyDescent="0.25">
      <c r="U14988" s="104"/>
      <c r="AB14988" s="104"/>
      <c r="AC14988" s="104"/>
      <c r="AF14988" s="104"/>
      <c r="AG14988" s="104"/>
      <c r="AK14988" s="104"/>
      <c r="AL14988" s="104"/>
      <c r="AO14988" s="104"/>
      <c r="AP14988" s="104"/>
    </row>
    <row r="14989" spans="21:42" ht="15" customHeight="1" x14ac:dyDescent="0.25">
      <c r="U14989" s="104"/>
      <c r="AB14989" s="104"/>
      <c r="AC14989" s="104"/>
      <c r="AF14989" s="104"/>
      <c r="AG14989" s="104"/>
      <c r="AK14989" s="104"/>
      <c r="AL14989" s="104"/>
      <c r="AO14989" s="104"/>
      <c r="AP14989" s="104"/>
    </row>
    <row r="14990" spans="21:42" ht="15" customHeight="1" x14ac:dyDescent="0.25">
      <c r="U14990" s="104"/>
      <c r="AB14990" s="104"/>
      <c r="AC14990" s="104"/>
      <c r="AF14990" s="104"/>
      <c r="AG14990" s="104"/>
      <c r="AK14990" s="104"/>
      <c r="AL14990" s="104"/>
      <c r="AO14990" s="104"/>
      <c r="AP14990" s="104"/>
    </row>
    <row r="14991" spans="21:42" ht="15" customHeight="1" x14ac:dyDescent="0.25">
      <c r="U14991" s="104"/>
      <c r="AB14991" s="104"/>
      <c r="AC14991" s="104"/>
      <c r="AF14991" s="104"/>
      <c r="AG14991" s="104"/>
      <c r="AK14991" s="104"/>
      <c r="AL14991" s="104"/>
      <c r="AO14991" s="104"/>
      <c r="AP14991" s="104"/>
    </row>
    <row r="14992" spans="21:42" ht="15" customHeight="1" x14ac:dyDescent="0.25">
      <c r="U14992" s="104"/>
      <c r="AB14992" s="104"/>
      <c r="AC14992" s="104"/>
      <c r="AF14992" s="104"/>
      <c r="AG14992" s="104"/>
      <c r="AK14992" s="104"/>
      <c r="AL14992" s="104"/>
      <c r="AO14992" s="104"/>
      <c r="AP14992" s="104"/>
    </row>
    <row r="14993" spans="21:42" ht="15" customHeight="1" x14ac:dyDescent="0.25">
      <c r="U14993" s="104"/>
      <c r="AB14993" s="104"/>
      <c r="AC14993" s="104"/>
      <c r="AF14993" s="104"/>
      <c r="AG14993" s="104"/>
      <c r="AK14993" s="104"/>
      <c r="AL14993" s="104"/>
      <c r="AO14993" s="104"/>
      <c r="AP14993" s="104"/>
    </row>
    <row r="14994" spans="21:42" ht="15" customHeight="1" x14ac:dyDescent="0.25">
      <c r="U14994" s="104"/>
      <c r="AB14994" s="104"/>
      <c r="AC14994" s="104"/>
      <c r="AF14994" s="104"/>
      <c r="AG14994" s="104"/>
      <c r="AK14994" s="104"/>
      <c r="AL14994" s="104"/>
      <c r="AO14994" s="104"/>
      <c r="AP14994" s="104"/>
    </row>
    <row r="14995" spans="21:42" ht="15" customHeight="1" x14ac:dyDescent="0.25">
      <c r="U14995" s="104"/>
      <c r="AB14995" s="104"/>
      <c r="AC14995" s="104"/>
      <c r="AF14995" s="104"/>
      <c r="AG14995" s="104"/>
      <c r="AK14995" s="104"/>
      <c r="AL14995" s="104"/>
      <c r="AO14995" s="104"/>
      <c r="AP14995" s="104"/>
    </row>
    <row r="14996" spans="21:42" ht="15" customHeight="1" x14ac:dyDescent="0.25">
      <c r="U14996" s="104"/>
      <c r="AB14996" s="104"/>
      <c r="AC14996" s="104"/>
      <c r="AF14996" s="104"/>
      <c r="AG14996" s="104"/>
      <c r="AK14996" s="104"/>
      <c r="AL14996" s="104"/>
      <c r="AO14996" s="104"/>
      <c r="AP14996" s="104"/>
    </row>
    <row r="14997" spans="21:42" ht="15" customHeight="1" x14ac:dyDescent="0.25">
      <c r="U14997" s="104"/>
      <c r="AB14997" s="104"/>
      <c r="AC14997" s="104"/>
      <c r="AF14997" s="104"/>
      <c r="AG14997" s="104"/>
      <c r="AK14997" s="104"/>
      <c r="AL14997" s="104"/>
      <c r="AO14997" s="104"/>
      <c r="AP14997" s="104"/>
    </row>
    <row r="14998" spans="21:42" ht="15" customHeight="1" x14ac:dyDescent="0.25">
      <c r="U14998" s="104"/>
      <c r="AB14998" s="104"/>
      <c r="AC14998" s="104"/>
      <c r="AF14998" s="104"/>
      <c r="AG14998" s="104"/>
      <c r="AK14998" s="104"/>
      <c r="AL14998" s="104"/>
      <c r="AO14998" s="104"/>
      <c r="AP14998" s="104"/>
    </row>
    <row r="14999" spans="21:42" ht="15" customHeight="1" x14ac:dyDescent="0.25">
      <c r="U14999" s="104"/>
      <c r="AB14999" s="104"/>
      <c r="AC14999" s="104"/>
      <c r="AF14999" s="104"/>
      <c r="AG14999" s="104"/>
      <c r="AK14999" s="104"/>
      <c r="AL14999" s="104"/>
      <c r="AO14999" s="104"/>
      <c r="AP14999" s="104"/>
    </row>
    <row r="15000" spans="21:42" ht="15" customHeight="1" x14ac:dyDescent="0.25">
      <c r="U15000" s="104"/>
      <c r="AB15000" s="104"/>
      <c r="AC15000" s="104"/>
      <c r="AF15000" s="104"/>
      <c r="AG15000" s="104"/>
      <c r="AK15000" s="104"/>
      <c r="AL15000" s="104"/>
      <c r="AO15000" s="104"/>
      <c r="AP15000" s="104"/>
    </row>
    <row r="15001" spans="21:42" ht="15" customHeight="1" x14ac:dyDescent="0.25">
      <c r="U15001" s="104"/>
      <c r="AB15001" s="104"/>
      <c r="AC15001" s="104"/>
      <c r="AF15001" s="104"/>
      <c r="AG15001" s="104"/>
      <c r="AK15001" s="104"/>
      <c r="AL15001" s="104"/>
      <c r="AO15001" s="104"/>
      <c r="AP15001" s="104"/>
    </row>
    <row r="15002" spans="21:42" ht="15" customHeight="1" x14ac:dyDescent="0.25">
      <c r="U15002" s="104"/>
      <c r="AB15002" s="104"/>
      <c r="AC15002" s="104"/>
      <c r="AF15002" s="104"/>
      <c r="AG15002" s="104"/>
      <c r="AK15002" s="104"/>
      <c r="AL15002" s="104"/>
      <c r="AO15002" s="104"/>
      <c r="AP15002" s="104"/>
    </row>
    <row r="15003" spans="21:42" ht="15" customHeight="1" x14ac:dyDescent="0.25">
      <c r="U15003" s="104"/>
      <c r="AB15003" s="104"/>
      <c r="AC15003" s="104"/>
      <c r="AF15003" s="104"/>
      <c r="AG15003" s="104"/>
      <c r="AK15003" s="104"/>
      <c r="AL15003" s="104"/>
      <c r="AO15003" s="104"/>
      <c r="AP15003" s="104"/>
    </row>
    <row r="15004" spans="21:42" ht="15" customHeight="1" x14ac:dyDescent="0.25">
      <c r="U15004" s="104"/>
      <c r="AB15004" s="104"/>
      <c r="AC15004" s="104"/>
      <c r="AF15004" s="104"/>
      <c r="AG15004" s="104"/>
      <c r="AK15004" s="104"/>
      <c r="AL15004" s="104"/>
      <c r="AO15004" s="104"/>
      <c r="AP15004" s="104"/>
    </row>
    <row r="15005" spans="21:42" ht="15" customHeight="1" x14ac:dyDescent="0.25">
      <c r="U15005" s="104"/>
      <c r="AB15005" s="104"/>
      <c r="AC15005" s="104"/>
      <c r="AF15005" s="104"/>
      <c r="AG15005" s="104"/>
      <c r="AK15005" s="104"/>
      <c r="AL15005" s="104"/>
      <c r="AO15005" s="104"/>
      <c r="AP15005" s="104"/>
    </row>
    <row r="15006" spans="21:42" ht="15" customHeight="1" x14ac:dyDescent="0.25">
      <c r="U15006" s="104"/>
      <c r="AB15006" s="104"/>
      <c r="AC15006" s="104"/>
      <c r="AF15006" s="104"/>
      <c r="AG15006" s="104"/>
      <c r="AK15006" s="104"/>
      <c r="AL15006" s="104"/>
      <c r="AO15006" s="104"/>
      <c r="AP15006" s="104"/>
    </row>
    <row r="15007" spans="21:42" ht="15" customHeight="1" x14ac:dyDescent="0.25">
      <c r="U15007" s="104"/>
      <c r="AB15007" s="104"/>
      <c r="AC15007" s="104"/>
      <c r="AF15007" s="104"/>
      <c r="AG15007" s="104"/>
      <c r="AK15007" s="104"/>
      <c r="AL15007" s="104"/>
      <c r="AO15007" s="104"/>
      <c r="AP15007" s="104"/>
    </row>
    <row r="15008" spans="21:42" ht="15" customHeight="1" x14ac:dyDescent="0.25">
      <c r="U15008" s="104"/>
      <c r="AB15008" s="104"/>
      <c r="AC15008" s="104"/>
      <c r="AF15008" s="104"/>
      <c r="AG15008" s="104"/>
      <c r="AK15008" s="104"/>
      <c r="AL15008" s="104"/>
      <c r="AO15008" s="104"/>
      <c r="AP15008" s="104"/>
    </row>
    <row r="15009" spans="21:42" ht="15" customHeight="1" x14ac:dyDescent="0.25">
      <c r="U15009" s="104"/>
      <c r="AB15009" s="104"/>
      <c r="AC15009" s="104"/>
      <c r="AF15009" s="104"/>
      <c r="AG15009" s="104"/>
      <c r="AK15009" s="104"/>
      <c r="AL15009" s="104"/>
      <c r="AO15009" s="104"/>
      <c r="AP15009" s="104"/>
    </row>
    <row r="15010" spans="21:42" ht="15" customHeight="1" x14ac:dyDescent="0.25">
      <c r="U15010" s="104"/>
      <c r="AB15010" s="104"/>
      <c r="AC15010" s="104"/>
      <c r="AF15010" s="104"/>
      <c r="AG15010" s="104"/>
      <c r="AK15010" s="104"/>
      <c r="AL15010" s="104"/>
      <c r="AO15010" s="104"/>
      <c r="AP15010" s="104"/>
    </row>
    <row r="15011" spans="21:42" ht="15" customHeight="1" x14ac:dyDescent="0.25">
      <c r="U15011" s="104"/>
      <c r="AB15011" s="104"/>
      <c r="AC15011" s="104"/>
      <c r="AF15011" s="104"/>
      <c r="AG15011" s="104"/>
      <c r="AK15011" s="104"/>
      <c r="AL15011" s="104"/>
      <c r="AO15011" s="104"/>
      <c r="AP15011" s="104"/>
    </row>
    <row r="15012" spans="21:42" ht="15" customHeight="1" x14ac:dyDescent="0.25">
      <c r="U15012" s="104"/>
      <c r="AB15012" s="104"/>
      <c r="AC15012" s="104"/>
      <c r="AF15012" s="104"/>
      <c r="AG15012" s="104"/>
      <c r="AK15012" s="104"/>
      <c r="AL15012" s="104"/>
      <c r="AO15012" s="104"/>
      <c r="AP15012" s="104"/>
    </row>
    <row r="15013" spans="21:42" ht="15" customHeight="1" x14ac:dyDescent="0.25">
      <c r="U15013" s="104"/>
      <c r="AB15013" s="104"/>
      <c r="AC15013" s="104"/>
      <c r="AF15013" s="104"/>
      <c r="AG15013" s="104"/>
      <c r="AK15013" s="104"/>
      <c r="AL15013" s="104"/>
      <c r="AO15013" s="104"/>
      <c r="AP15013" s="104"/>
    </row>
    <row r="15014" spans="21:42" ht="15" customHeight="1" x14ac:dyDescent="0.25">
      <c r="U15014" s="104"/>
      <c r="AB15014" s="104"/>
      <c r="AC15014" s="104"/>
      <c r="AF15014" s="104"/>
      <c r="AG15014" s="104"/>
      <c r="AK15014" s="104"/>
      <c r="AL15014" s="104"/>
      <c r="AO15014" s="104"/>
      <c r="AP15014" s="104"/>
    </row>
    <row r="15015" spans="21:42" ht="15" customHeight="1" x14ac:dyDescent="0.25">
      <c r="U15015" s="104"/>
      <c r="AB15015" s="104"/>
      <c r="AC15015" s="104"/>
      <c r="AF15015" s="104"/>
      <c r="AG15015" s="104"/>
      <c r="AK15015" s="104"/>
      <c r="AL15015" s="104"/>
      <c r="AO15015" s="104"/>
      <c r="AP15015" s="104"/>
    </row>
    <row r="15016" spans="21:42" ht="15" customHeight="1" x14ac:dyDescent="0.25">
      <c r="U15016" s="104"/>
      <c r="AB15016" s="104"/>
      <c r="AC15016" s="104"/>
      <c r="AF15016" s="104"/>
      <c r="AG15016" s="104"/>
      <c r="AK15016" s="104"/>
      <c r="AL15016" s="104"/>
      <c r="AO15016" s="104"/>
      <c r="AP15016" s="104"/>
    </row>
    <row r="15017" spans="21:42" ht="15" customHeight="1" x14ac:dyDescent="0.25">
      <c r="U15017" s="104"/>
      <c r="AB15017" s="104"/>
      <c r="AC15017" s="104"/>
      <c r="AF15017" s="104"/>
      <c r="AG15017" s="104"/>
      <c r="AK15017" s="104"/>
      <c r="AL15017" s="104"/>
      <c r="AO15017" s="104"/>
      <c r="AP15017" s="104"/>
    </row>
    <row r="15018" spans="21:42" ht="15" customHeight="1" x14ac:dyDescent="0.25">
      <c r="U15018" s="104"/>
      <c r="AB15018" s="104"/>
      <c r="AC15018" s="104"/>
      <c r="AF15018" s="104"/>
      <c r="AG15018" s="104"/>
      <c r="AK15018" s="104"/>
      <c r="AL15018" s="104"/>
      <c r="AO15018" s="104"/>
      <c r="AP15018" s="104"/>
    </row>
    <row r="15019" spans="21:42" ht="15" customHeight="1" x14ac:dyDescent="0.25">
      <c r="U15019" s="104"/>
      <c r="AB15019" s="104"/>
      <c r="AC15019" s="104"/>
      <c r="AF15019" s="104"/>
      <c r="AG15019" s="104"/>
      <c r="AK15019" s="104"/>
      <c r="AL15019" s="104"/>
      <c r="AO15019" s="104"/>
      <c r="AP15019" s="104"/>
    </row>
    <row r="15020" spans="21:42" ht="15" customHeight="1" x14ac:dyDescent="0.25">
      <c r="U15020" s="104"/>
      <c r="AB15020" s="104"/>
      <c r="AC15020" s="104"/>
      <c r="AF15020" s="104"/>
      <c r="AG15020" s="104"/>
      <c r="AK15020" s="104"/>
      <c r="AL15020" s="104"/>
      <c r="AO15020" s="104"/>
      <c r="AP15020" s="104"/>
    </row>
    <row r="15021" spans="21:42" ht="15" customHeight="1" x14ac:dyDescent="0.25">
      <c r="U15021" s="104"/>
      <c r="AB15021" s="104"/>
      <c r="AC15021" s="104"/>
      <c r="AF15021" s="104"/>
      <c r="AG15021" s="104"/>
      <c r="AK15021" s="104"/>
      <c r="AL15021" s="104"/>
      <c r="AO15021" s="104"/>
      <c r="AP15021" s="104"/>
    </row>
    <row r="15022" spans="21:42" ht="15" customHeight="1" x14ac:dyDescent="0.25">
      <c r="U15022" s="104"/>
      <c r="AB15022" s="104"/>
      <c r="AC15022" s="104"/>
      <c r="AF15022" s="104"/>
      <c r="AG15022" s="104"/>
      <c r="AK15022" s="104"/>
      <c r="AL15022" s="104"/>
      <c r="AO15022" s="104"/>
      <c r="AP15022" s="104"/>
    </row>
    <row r="15023" spans="21:42" ht="15" customHeight="1" x14ac:dyDescent="0.25">
      <c r="U15023" s="104"/>
      <c r="AB15023" s="104"/>
      <c r="AC15023" s="104"/>
      <c r="AF15023" s="104"/>
      <c r="AG15023" s="104"/>
      <c r="AK15023" s="104"/>
      <c r="AL15023" s="104"/>
      <c r="AO15023" s="104"/>
      <c r="AP15023" s="104"/>
    </row>
    <row r="15024" spans="21:42" ht="15" customHeight="1" x14ac:dyDescent="0.25">
      <c r="U15024" s="104"/>
      <c r="AB15024" s="104"/>
      <c r="AC15024" s="104"/>
      <c r="AF15024" s="104"/>
      <c r="AG15024" s="104"/>
      <c r="AK15024" s="104"/>
      <c r="AL15024" s="104"/>
      <c r="AO15024" s="104"/>
      <c r="AP15024" s="104"/>
    </row>
    <row r="15025" spans="21:42" ht="15" customHeight="1" x14ac:dyDescent="0.25">
      <c r="U15025" s="104"/>
      <c r="AB15025" s="104"/>
      <c r="AC15025" s="104"/>
      <c r="AF15025" s="104"/>
      <c r="AG15025" s="104"/>
      <c r="AK15025" s="104"/>
      <c r="AL15025" s="104"/>
      <c r="AO15025" s="104"/>
      <c r="AP15025" s="104"/>
    </row>
    <row r="15026" spans="21:42" ht="15" customHeight="1" x14ac:dyDescent="0.25">
      <c r="U15026" s="104"/>
      <c r="AB15026" s="104"/>
      <c r="AC15026" s="104"/>
      <c r="AF15026" s="104"/>
      <c r="AG15026" s="104"/>
      <c r="AK15026" s="104"/>
      <c r="AL15026" s="104"/>
      <c r="AO15026" s="104"/>
      <c r="AP15026" s="104"/>
    </row>
    <row r="15027" spans="21:42" ht="15" customHeight="1" x14ac:dyDescent="0.25">
      <c r="U15027" s="104"/>
      <c r="AB15027" s="104"/>
      <c r="AC15027" s="104"/>
      <c r="AF15027" s="104"/>
      <c r="AG15027" s="104"/>
      <c r="AK15027" s="104"/>
      <c r="AL15027" s="104"/>
      <c r="AO15027" s="104"/>
      <c r="AP15027" s="104"/>
    </row>
    <row r="15028" spans="21:42" ht="15" customHeight="1" x14ac:dyDescent="0.25">
      <c r="U15028" s="104"/>
      <c r="AB15028" s="104"/>
      <c r="AC15028" s="104"/>
      <c r="AF15028" s="104"/>
      <c r="AG15028" s="104"/>
      <c r="AK15028" s="104"/>
      <c r="AL15028" s="104"/>
      <c r="AO15028" s="104"/>
      <c r="AP15028" s="104"/>
    </row>
    <row r="15029" spans="21:42" ht="15" customHeight="1" x14ac:dyDescent="0.25">
      <c r="U15029" s="104"/>
      <c r="AB15029" s="104"/>
      <c r="AC15029" s="104"/>
      <c r="AF15029" s="104"/>
      <c r="AG15029" s="104"/>
      <c r="AK15029" s="104"/>
      <c r="AL15029" s="104"/>
      <c r="AO15029" s="104"/>
      <c r="AP15029" s="104"/>
    </row>
    <row r="15030" spans="21:42" ht="15" customHeight="1" x14ac:dyDescent="0.25">
      <c r="U15030" s="104"/>
      <c r="AB15030" s="104"/>
      <c r="AC15030" s="104"/>
      <c r="AF15030" s="104"/>
      <c r="AG15030" s="104"/>
      <c r="AK15030" s="104"/>
      <c r="AL15030" s="104"/>
      <c r="AO15030" s="104"/>
      <c r="AP15030" s="104"/>
    </row>
    <row r="15031" spans="21:42" ht="15" customHeight="1" x14ac:dyDescent="0.25">
      <c r="U15031" s="104"/>
      <c r="AB15031" s="104"/>
      <c r="AC15031" s="104"/>
      <c r="AF15031" s="104"/>
      <c r="AG15031" s="104"/>
      <c r="AK15031" s="104"/>
      <c r="AL15031" s="104"/>
      <c r="AO15031" s="104"/>
      <c r="AP15031" s="104"/>
    </row>
    <row r="15032" spans="21:42" ht="15" customHeight="1" x14ac:dyDescent="0.25">
      <c r="U15032" s="104"/>
      <c r="AB15032" s="104"/>
      <c r="AC15032" s="104"/>
      <c r="AF15032" s="104"/>
      <c r="AG15032" s="104"/>
      <c r="AK15032" s="104"/>
      <c r="AL15032" s="104"/>
      <c r="AO15032" s="104"/>
      <c r="AP15032" s="104"/>
    </row>
    <row r="15033" spans="21:42" ht="15" customHeight="1" x14ac:dyDescent="0.25">
      <c r="U15033" s="104"/>
      <c r="AB15033" s="104"/>
      <c r="AC15033" s="104"/>
      <c r="AF15033" s="104"/>
      <c r="AG15033" s="104"/>
      <c r="AK15033" s="104"/>
      <c r="AL15033" s="104"/>
      <c r="AO15033" s="104"/>
      <c r="AP15033" s="104"/>
    </row>
    <row r="15034" spans="21:42" ht="15" customHeight="1" x14ac:dyDescent="0.25">
      <c r="U15034" s="104"/>
      <c r="AB15034" s="104"/>
      <c r="AC15034" s="104"/>
      <c r="AF15034" s="104"/>
      <c r="AG15034" s="104"/>
      <c r="AK15034" s="104"/>
      <c r="AL15034" s="104"/>
      <c r="AO15034" s="104"/>
      <c r="AP15034" s="104"/>
    </row>
    <row r="15035" spans="21:42" ht="15" customHeight="1" x14ac:dyDescent="0.25">
      <c r="U15035" s="104"/>
      <c r="AB15035" s="104"/>
      <c r="AC15035" s="104"/>
      <c r="AF15035" s="104"/>
      <c r="AG15035" s="104"/>
      <c r="AK15035" s="104"/>
      <c r="AL15035" s="104"/>
      <c r="AO15035" s="104"/>
      <c r="AP15035" s="104"/>
    </row>
    <row r="15036" spans="21:42" ht="15" customHeight="1" x14ac:dyDescent="0.25">
      <c r="U15036" s="104"/>
      <c r="AB15036" s="104"/>
      <c r="AC15036" s="104"/>
      <c r="AF15036" s="104"/>
      <c r="AG15036" s="104"/>
      <c r="AK15036" s="104"/>
      <c r="AL15036" s="104"/>
      <c r="AO15036" s="104"/>
      <c r="AP15036" s="104"/>
    </row>
    <row r="15037" spans="21:42" ht="15" customHeight="1" x14ac:dyDescent="0.25">
      <c r="U15037" s="104"/>
      <c r="AB15037" s="104"/>
      <c r="AC15037" s="104"/>
      <c r="AF15037" s="104"/>
      <c r="AG15037" s="104"/>
      <c r="AK15037" s="104"/>
      <c r="AL15037" s="104"/>
      <c r="AO15037" s="104"/>
      <c r="AP15037" s="104"/>
    </row>
    <row r="15038" spans="21:42" ht="15" customHeight="1" x14ac:dyDescent="0.25">
      <c r="U15038" s="104"/>
      <c r="AB15038" s="104"/>
      <c r="AC15038" s="104"/>
      <c r="AF15038" s="104"/>
      <c r="AG15038" s="104"/>
      <c r="AK15038" s="104"/>
      <c r="AL15038" s="104"/>
      <c r="AO15038" s="104"/>
      <c r="AP15038" s="104"/>
    </row>
    <row r="15039" spans="21:42" ht="15" customHeight="1" x14ac:dyDescent="0.25">
      <c r="U15039" s="104"/>
      <c r="AB15039" s="104"/>
      <c r="AC15039" s="104"/>
      <c r="AF15039" s="104"/>
      <c r="AG15039" s="104"/>
      <c r="AK15039" s="104"/>
      <c r="AL15039" s="104"/>
      <c r="AO15039" s="104"/>
      <c r="AP15039" s="104"/>
    </row>
    <row r="15040" spans="21:42" ht="15" customHeight="1" x14ac:dyDescent="0.25">
      <c r="U15040" s="104"/>
      <c r="AB15040" s="104"/>
      <c r="AC15040" s="104"/>
      <c r="AF15040" s="104"/>
      <c r="AG15040" s="104"/>
      <c r="AK15040" s="104"/>
      <c r="AL15040" s="104"/>
      <c r="AO15040" s="104"/>
      <c r="AP15040" s="104"/>
    </row>
    <row r="15041" spans="21:42" ht="15" customHeight="1" x14ac:dyDescent="0.25">
      <c r="U15041" s="104"/>
      <c r="AB15041" s="104"/>
      <c r="AC15041" s="104"/>
      <c r="AF15041" s="104"/>
      <c r="AG15041" s="104"/>
      <c r="AK15041" s="104"/>
      <c r="AL15041" s="104"/>
      <c r="AO15041" s="104"/>
      <c r="AP15041" s="104"/>
    </row>
    <row r="15042" spans="21:42" ht="15" customHeight="1" x14ac:dyDescent="0.25">
      <c r="U15042" s="104"/>
      <c r="AB15042" s="104"/>
      <c r="AC15042" s="104"/>
      <c r="AF15042" s="104"/>
      <c r="AG15042" s="104"/>
      <c r="AK15042" s="104"/>
      <c r="AL15042" s="104"/>
      <c r="AO15042" s="104"/>
      <c r="AP15042" s="104"/>
    </row>
    <row r="15043" spans="21:42" ht="15" customHeight="1" x14ac:dyDescent="0.25">
      <c r="U15043" s="104"/>
      <c r="AB15043" s="104"/>
      <c r="AC15043" s="104"/>
      <c r="AF15043" s="104"/>
      <c r="AG15043" s="104"/>
      <c r="AK15043" s="104"/>
      <c r="AL15043" s="104"/>
      <c r="AO15043" s="104"/>
      <c r="AP15043" s="104"/>
    </row>
    <row r="15044" spans="21:42" ht="15" customHeight="1" x14ac:dyDescent="0.25">
      <c r="U15044" s="104"/>
      <c r="AB15044" s="104"/>
      <c r="AC15044" s="104"/>
      <c r="AF15044" s="104"/>
      <c r="AG15044" s="104"/>
      <c r="AK15044" s="104"/>
      <c r="AL15044" s="104"/>
      <c r="AO15044" s="104"/>
      <c r="AP15044" s="104"/>
    </row>
    <row r="15045" spans="21:42" ht="15" customHeight="1" x14ac:dyDescent="0.25">
      <c r="U15045" s="104"/>
      <c r="AB15045" s="104"/>
      <c r="AC15045" s="104"/>
      <c r="AF15045" s="104"/>
      <c r="AG15045" s="104"/>
      <c r="AK15045" s="104"/>
      <c r="AL15045" s="104"/>
      <c r="AO15045" s="104"/>
      <c r="AP15045" s="104"/>
    </row>
    <row r="15046" spans="21:42" ht="15" customHeight="1" x14ac:dyDescent="0.25">
      <c r="U15046" s="104"/>
      <c r="AB15046" s="104"/>
      <c r="AC15046" s="104"/>
      <c r="AF15046" s="104"/>
      <c r="AG15046" s="104"/>
      <c r="AK15046" s="104"/>
      <c r="AL15046" s="104"/>
      <c r="AO15046" s="104"/>
      <c r="AP15046" s="104"/>
    </row>
    <row r="15047" spans="21:42" ht="15" customHeight="1" x14ac:dyDescent="0.25">
      <c r="U15047" s="104"/>
      <c r="AB15047" s="104"/>
      <c r="AC15047" s="104"/>
      <c r="AF15047" s="104"/>
      <c r="AG15047" s="104"/>
      <c r="AK15047" s="104"/>
      <c r="AL15047" s="104"/>
      <c r="AO15047" s="104"/>
      <c r="AP15047" s="104"/>
    </row>
    <row r="15048" spans="21:42" ht="15" customHeight="1" x14ac:dyDescent="0.25">
      <c r="U15048" s="104"/>
      <c r="AB15048" s="104"/>
      <c r="AC15048" s="104"/>
      <c r="AF15048" s="104"/>
      <c r="AG15048" s="104"/>
      <c r="AK15048" s="104"/>
      <c r="AL15048" s="104"/>
      <c r="AO15048" s="104"/>
      <c r="AP15048" s="104"/>
    </row>
    <row r="15049" spans="21:42" ht="15" customHeight="1" x14ac:dyDescent="0.25">
      <c r="U15049" s="104"/>
      <c r="AB15049" s="104"/>
      <c r="AC15049" s="104"/>
      <c r="AF15049" s="104"/>
      <c r="AG15049" s="104"/>
      <c r="AK15049" s="104"/>
      <c r="AL15049" s="104"/>
      <c r="AO15049" s="104"/>
      <c r="AP15049" s="104"/>
    </row>
    <row r="15050" spans="21:42" ht="15" customHeight="1" x14ac:dyDescent="0.25">
      <c r="U15050" s="104"/>
      <c r="AB15050" s="104"/>
      <c r="AC15050" s="104"/>
      <c r="AF15050" s="104"/>
      <c r="AG15050" s="104"/>
      <c r="AK15050" s="104"/>
      <c r="AL15050" s="104"/>
      <c r="AO15050" s="104"/>
      <c r="AP15050" s="104"/>
    </row>
    <row r="15051" spans="21:42" ht="15" customHeight="1" x14ac:dyDescent="0.25">
      <c r="U15051" s="104"/>
      <c r="AB15051" s="104"/>
      <c r="AC15051" s="104"/>
      <c r="AF15051" s="104"/>
      <c r="AG15051" s="104"/>
      <c r="AK15051" s="104"/>
      <c r="AL15051" s="104"/>
      <c r="AO15051" s="104"/>
      <c r="AP15051" s="104"/>
    </row>
    <row r="15052" spans="21:42" ht="15" customHeight="1" x14ac:dyDescent="0.25">
      <c r="U15052" s="104"/>
      <c r="AB15052" s="104"/>
      <c r="AC15052" s="104"/>
      <c r="AF15052" s="104"/>
      <c r="AG15052" s="104"/>
      <c r="AK15052" s="104"/>
      <c r="AL15052" s="104"/>
      <c r="AO15052" s="104"/>
      <c r="AP15052" s="104"/>
    </row>
    <row r="15053" spans="21:42" ht="15" customHeight="1" x14ac:dyDescent="0.25">
      <c r="U15053" s="104"/>
      <c r="AB15053" s="104"/>
      <c r="AC15053" s="104"/>
      <c r="AF15053" s="104"/>
      <c r="AG15053" s="104"/>
      <c r="AK15053" s="104"/>
      <c r="AL15053" s="104"/>
      <c r="AO15053" s="104"/>
      <c r="AP15053" s="104"/>
    </row>
    <row r="15054" spans="21:42" ht="15" customHeight="1" x14ac:dyDescent="0.25">
      <c r="U15054" s="104"/>
      <c r="AB15054" s="104"/>
      <c r="AC15054" s="104"/>
      <c r="AF15054" s="104"/>
      <c r="AG15054" s="104"/>
      <c r="AK15054" s="104"/>
      <c r="AL15054" s="104"/>
      <c r="AO15054" s="104"/>
      <c r="AP15054" s="104"/>
    </row>
    <row r="15055" spans="21:42" ht="15" customHeight="1" x14ac:dyDescent="0.25">
      <c r="U15055" s="104"/>
      <c r="AB15055" s="104"/>
      <c r="AC15055" s="104"/>
      <c r="AF15055" s="104"/>
      <c r="AG15055" s="104"/>
      <c r="AK15055" s="104"/>
      <c r="AL15055" s="104"/>
      <c r="AO15055" s="104"/>
      <c r="AP15055" s="104"/>
    </row>
    <row r="15056" spans="21:42" ht="15" customHeight="1" x14ac:dyDescent="0.25">
      <c r="U15056" s="104"/>
      <c r="AB15056" s="104"/>
      <c r="AC15056" s="104"/>
      <c r="AF15056" s="104"/>
      <c r="AG15056" s="104"/>
      <c r="AK15056" s="104"/>
      <c r="AL15056" s="104"/>
      <c r="AO15056" s="104"/>
      <c r="AP15056" s="104"/>
    </row>
    <row r="15057" spans="21:42" ht="15" customHeight="1" x14ac:dyDescent="0.25">
      <c r="U15057" s="104"/>
      <c r="AB15057" s="104"/>
      <c r="AC15057" s="104"/>
      <c r="AF15057" s="104"/>
      <c r="AG15057" s="104"/>
      <c r="AK15057" s="104"/>
      <c r="AL15057" s="104"/>
      <c r="AO15057" s="104"/>
      <c r="AP15057" s="104"/>
    </row>
    <row r="15058" spans="21:42" ht="15" customHeight="1" x14ac:dyDescent="0.25">
      <c r="U15058" s="104"/>
      <c r="AB15058" s="104"/>
      <c r="AC15058" s="104"/>
      <c r="AF15058" s="104"/>
      <c r="AG15058" s="104"/>
      <c r="AK15058" s="104"/>
      <c r="AL15058" s="104"/>
      <c r="AO15058" s="104"/>
      <c r="AP15058" s="104"/>
    </row>
    <row r="15059" spans="21:42" ht="15" customHeight="1" x14ac:dyDescent="0.25">
      <c r="U15059" s="104"/>
      <c r="AB15059" s="104"/>
      <c r="AC15059" s="104"/>
      <c r="AF15059" s="104"/>
      <c r="AG15059" s="104"/>
      <c r="AK15059" s="104"/>
      <c r="AL15059" s="104"/>
      <c r="AO15059" s="104"/>
      <c r="AP15059" s="104"/>
    </row>
    <row r="15060" spans="21:42" ht="15" customHeight="1" x14ac:dyDescent="0.25">
      <c r="U15060" s="104"/>
      <c r="AB15060" s="104"/>
      <c r="AC15060" s="104"/>
      <c r="AF15060" s="104"/>
      <c r="AG15060" s="104"/>
      <c r="AK15060" s="104"/>
      <c r="AL15060" s="104"/>
      <c r="AO15060" s="104"/>
      <c r="AP15060" s="104"/>
    </row>
    <row r="15061" spans="21:42" ht="15" customHeight="1" x14ac:dyDescent="0.25">
      <c r="U15061" s="104"/>
      <c r="AB15061" s="104"/>
      <c r="AC15061" s="104"/>
      <c r="AF15061" s="104"/>
      <c r="AG15061" s="104"/>
      <c r="AK15061" s="104"/>
      <c r="AL15061" s="104"/>
      <c r="AO15061" s="104"/>
      <c r="AP15061" s="104"/>
    </row>
    <row r="15062" spans="21:42" ht="15" customHeight="1" x14ac:dyDescent="0.25">
      <c r="U15062" s="104"/>
      <c r="AB15062" s="104"/>
      <c r="AC15062" s="104"/>
      <c r="AF15062" s="104"/>
      <c r="AG15062" s="104"/>
      <c r="AK15062" s="104"/>
      <c r="AL15062" s="104"/>
      <c r="AO15062" s="104"/>
      <c r="AP15062" s="104"/>
    </row>
    <row r="15063" spans="21:42" ht="15" customHeight="1" x14ac:dyDescent="0.25">
      <c r="U15063" s="104"/>
      <c r="AB15063" s="104"/>
      <c r="AC15063" s="104"/>
      <c r="AF15063" s="104"/>
      <c r="AG15063" s="104"/>
      <c r="AK15063" s="104"/>
      <c r="AL15063" s="104"/>
      <c r="AO15063" s="104"/>
      <c r="AP15063" s="104"/>
    </row>
    <row r="15064" spans="21:42" ht="15" customHeight="1" x14ac:dyDescent="0.25">
      <c r="U15064" s="104"/>
      <c r="AB15064" s="104"/>
      <c r="AC15064" s="104"/>
      <c r="AF15064" s="104"/>
      <c r="AG15064" s="104"/>
      <c r="AK15064" s="104"/>
      <c r="AL15064" s="104"/>
      <c r="AO15064" s="104"/>
      <c r="AP15064" s="104"/>
    </row>
    <row r="15065" spans="21:42" ht="15" customHeight="1" x14ac:dyDescent="0.25">
      <c r="U15065" s="104"/>
      <c r="AB15065" s="104"/>
      <c r="AC15065" s="104"/>
      <c r="AF15065" s="104"/>
      <c r="AG15065" s="104"/>
      <c r="AK15065" s="104"/>
      <c r="AL15065" s="104"/>
      <c r="AO15065" s="104"/>
      <c r="AP15065" s="104"/>
    </row>
    <row r="15066" spans="21:42" ht="15" customHeight="1" x14ac:dyDescent="0.25">
      <c r="U15066" s="104"/>
      <c r="AB15066" s="104"/>
      <c r="AC15066" s="104"/>
      <c r="AF15066" s="104"/>
      <c r="AG15066" s="104"/>
      <c r="AK15066" s="104"/>
      <c r="AL15066" s="104"/>
      <c r="AO15066" s="104"/>
      <c r="AP15066" s="104"/>
    </row>
    <row r="15067" spans="21:42" ht="15" customHeight="1" x14ac:dyDescent="0.25">
      <c r="U15067" s="104"/>
      <c r="AB15067" s="104"/>
      <c r="AC15067" s="104"/>
      <c r="AF15067" s="104"/>
      <c r="AG15067" s="104"/>
      <c r="AK15067" s="104"/>
      <c r="AL15067" s="104"/>
      <c r="AO15067" s="104"/>
      <c r="AP15067" s="104"/>
    </row>
    <row r="15068" spans="21:42" ht="15" customHeight="1" x14ac:dyDescent="0.25">
      <c r="U15068" s="104"/>
      <c r="AB15068" s="104"/>
      <c r="AC15068" s="104"/>
      <c r="AF15068" s="104"/>
      <c r="AG15068" s="104"/>
      <c r="AK15068" s="104"/>
      <c r="AL15068" s="104"/>
      <c r="AO15068" s="104"/>
      <c r="AP15068" s="104"/>
    </row>
    <row r="15069" spans="21:42" ht="15" customHeight="1" x14ac:dyDescent="0.25">
      <c r="U15069" s="104"/>
      <c r="AB15069" s="104"/>
      <c r="AC15069" s="104"/>
      <c r="AF15069" s="104"/>
      <c r="AG15069" s="104"/>
      <c r="AK15069" s="104"/>
      <c r="AL15069" s="104"/>
      <c r="AO15069" s="104"/>
      <c r="AP15069" s="104"/>
    </row>
    <row r="15070" spans="21:42" ht="15" customHeight="1" x14ac:dyDescent="0.25">
      <c r="U15070" s="104"/>
      <c r="AB15070" s="104"/>
      <c r="AC15070" s="104"/>
      <c r="AF15070" s="104"/>
      <c r="AG15070" s="104"/>
      <c r="AK15070" s="104"/>
      <c r="AL15070" s="104"/>
      <c r="AO15070" s="104"/>
      <c r="AP15070" s="104"/>
    </row>
    <row r="15071" spans="21:42" ht="15" customHeight="1" x14ac:dyDescent="0.25">
      <c r="U15071" s="104"/>
      <c r="AB15071" s="104"/>
      <c r="AC15071" s="104"/>
      <c r="AF15071" s="104"/>
      <c r="AG15071" s="104"/>
      <c r="AK15071" s="104"/>
      <c r="AL15071" s="104"/>
      <c r="AO15071" s="104"/>
      <c r="AP15071" s="104"/>
    </row>
    <row r="15072" spans="21:42" ht="15" customHeight="1" x14ac:dyDescent="0.25">
      <c r="U15072" s="104"/>
      <c r="AB15072" s="104"/>
      <c r="AC15072" s="104"/>
      <c r="AF15072" s="104"/>
      <c r="AG15072" s="104"/>
      <c r="AK15072" s="104"/>
      <c r="AL15072" s="104"/>
      <c r="AO15072" s="104"/>
      <c r="AP15072" s="104"/>
    </row>
    <row r="15073" spans="21:42" ht="15" customHeight="1" x14ac:dyDescent="0.25">
      <c r="U15073" s="104"/>
      <c r="AB15073" s="104"/>
      <c r="AC15073" s="104"/>
      <c r="AF15073" s="104"/>
      <c r="AG15073" s="104"/>
      <c r="AK15073" s="104"/>
      <c r="AL15073" s="104"/>
      <c r="AO15073" s="104"/>
      <c r="AP15073" s="104"/>
    </row>
    <row r="15074" spans="21:42" ht="15" customHeight="1" x14ac:dyDescent="0.25">
      <c r="U15074" s="104"/>
      <c r="AB15074" s="104"/>
      <c r="AC15074" s="104"/>
      <c r="AF15074" s="104"/>
      <c r="AG15074" s="104"/>
      <c r="AK15074" s="104"/>
      <c r="AL15074" s="104"/>
      <c r="AO15074" s="104"/>
      <c r="AP15074" s="104"/>
    </row>
    <row r="15075" spans="21:42" ht="15" customHeight="1" x14ac:dyDescent="0.25">
      <c r="U15075" s="104"/>
      <c r="AB15075" s="104"/>
      <c r="AC15075" s="104"/>
      <c r="AF15075" s="104"/>
      <c r="AG15075" s="104"/>
      <c r="AK15075" s="104"/>
      <c r="AL15075" s="104"/>
      <c r="AO15075" s="104"/>
      <c r="AP15075" s="104"/>
    </row>
    <row r="15076" spans="21:42" ht="15" customHeight="1" x14ac:dyDescent="0.25">
      <c r="U15076" s="104"/>
      <c r="AB15076" s="104"/>
      <c r="AC15076" s="104"/>
      <c r="AF15076" s="104"/>
      <c r="AG15076" s="104"/>
      <c r="AK15076" s="104"/>
      <c r="AL15076" s="104"/>
      <c r="AO15076" s="104"/>
      <c r="AP15076" s="104"/>
    </row>
    <row r="15077" spans="21:42" ht="15" customHeight="1" x14ac:dyDescent="0.25">
      <c r="U15077" s="104"/>
      <c r="AB15077" s="104"/>
      <c r="AC15077" s="104"/>
      <c r="AF15077" s="104"/>
      <c r="AG15077" s="104"/>
      <c r="AK15077" s="104"/>
      <c r="AL15077" s="104"/>
      <c r="AO15077" s="104"/>
      <c r="AP15077" s="104"/>
    </row>
    <row r="15078" spans="21:42" ht="15" customHeight="1" x14ac:dyDescent="0.25">
      <c r="U15078" s="104"/>
      <c r="AB15078" s="104"/>
      <c r="AC15078" s="104"/>
      <c r="AF15078" s="104"/>
      <c r="AG15078" s="104"/>
      <c r="AK15078" s="104"/>
      <c r="AL15078" s="104"/>
      <c r="AO15078" s="104"/>
      <c r="AP15078" s="104"/>
    </row>
    <row r="15079" spans="21:42" ht="15" customHeight="1" x14ac:dyDescent="0.25">
      <c r="U15079" s="104"/>
      <c r="AB15079" s="104"/>
      <c r="AC15079" s="104"/>
      <c r="AF15079" s="104"/>
      <c r="AG15079" s="104"/>
      <c r="AK15079" s="104"/>
      <c r="AL15079" s="104"/>
      <c r="AO15079" s="104"/>
      <c r="AP15079" s="104"/>
    </row>
    <row r="15080" spans="21:42" ht="15" customHeight="1" x14ac:dyDescent="0.25">
      <c r="U15080" s="104"/>
      <c r="AB15080" s="104"/>
      <c r="AC15080" s="104"/>
      <c r="AF15080" s="104"/>
      <c r="AG15080" s="104"/>
      <c r="AK15080" s="104"/>
      <c r="AL15080" s="104"/>
      <c r="AO15080" s="104"/>
      <c r="AP15080" s="104"/>
    </row>
    <row r="15081" spans="21:42" ht="15" customHeight="1" x14ac:dyDescent="0.25">
      <c r="U15081" s="104"/>
      <c r="AB15081" s="104"/>
      <c r="AC15081" s="104"/>
      <c r="AF15081" s="104"/>
      <c r="AG15081" s="104"/>
      <c r="AK15081" s="104"/>
      <c r="AL15081" s="104"/>
      <c r="AO15081" s="104"/>
      <c r="AP15081" s="104"/>
    </row>
    <row r="15082" spans="21:42" ht="15" customHeight="1" x14ac:dyDescent="0.25">
      <c r="U15082" s="104"/>
      <c r="AB15082" s="104"/>
      <c r="AC15082" s="104"/>
      <c r="AF15082" s="104"/>
      <c r="AG15082" s="104"/>
      <c r="AK15082" s="104"/>
      <c r="AL15082" s="104"/>
      <c r="AO15082" s="104"/>
      <c r="AP15082" s="104"/>
    </row>
    <row r="15083" spans="21:42" ht="15" customHeight="1" x14ac:dyDescent="0.25">
      <c r="U15083" s="104"/>
      <c r="AB15083" s="104"/>
      <c r="AC15083" s="104"/>
      <c r="AF15083" s="104"/>
      <c r="AG15083" s="104"/>
      <c r="AK15083" s="104"/>
      <c r="AL15083" s="104"/>
      <c r="AO15083" s="104"/>
      <c r="AP15083" s="104"/>
    </row>
    <row r="15084" spans="21:42" ht="15" customHeight="1" x14ac:dyDescent="0.25">
      <c r="U15084" s="104"/>
      <c r="AB15084" s="104"/>
      <c r="AC15084" s="104"/>
      <c r="AF15084" s="104"/>
      <c r="AG15084" s="104"/>
      <c r="AK15084" s="104"/>
      <c r="AL15084" s="104"/>
      <c r="AO15084" s="104"/>
      <c r="AP15084" s="104"/>
    </row>
    <row r="15085" spans="21:42" ht="15" customHeight="1" x14ac:dyDescent="0.25">
      <c r="U15085" s="104"/>
      <c r="AB15085" s="104"/>
      <c r="AC15085" s="104"/>
      <c r="AF15085" s="104"/>
      <c r="AG15085" s="104"/>
      <c r="AK15085" s="104"/>
      <c r="AL15085" s="104"/>
      <c r="AO15085" s="104"/>
      <c r="AP15085" s="104"/>
    </row>
    <row r="15086" spans="21:42" ht="15" customHeight="1" x14ac:dyDescent="0.25">
      <c r="U15086" s="104"/>
      <c r="AB15086" s="104"/>
      <c r="AC15086" s="104"/>
      <c r="AF15086" s="104"/>
      <c r="AG15086" s="104"/>
      <c r="AK15086" s="104"/>
      <c r="AL15086" s="104"/>
      <c r="AO15086" s="104"/>
      <c r="AP15086" s="104"/>
    </row>
    <row r="15087" spans="21:42" ht="15" customHeight="1" x14ac:dyDescent="0.25">
      <c r="U15087" s="104"/>
      <c r="AB15087" s="104"/>
      <c r="AC15087" s="104"/>
      <c r="AF15087" s="104"/>
      <c r="AG15087" s="104"/>
      <c r="AK15087" s="104"/>
      <c r="AL15087" s="104"/>
      <c r="AO15087" s="104"/>
      <c r="AP15087" s="104"/>
    </row>
    <row r="15088" spans="21:42" ht="15" customHeight="1" x14ac:dyDescent="0.25">
      <c r="U15088" s="104"/>
      <c r="AB15088" s="104"/>
      <c r="AC15088" s="104"/>
      <c r="AF15088" s="104"/>
      <c r="AG15088" s="104"/>
      <c r="AK15088" s="104"/>
      <c r="AL15088" s="104"/>
      <c r="AO15088" s="104"/>
      <c r="AP15088" s="104"/>
    </row>
    <row r="15089" spans="21:42" ht="15" customHeight="1" x14ac:dyDescent="0.25">
      <c r="U15089" s="104"/>
      <c r="AB15089" s="104"/>
      <c r="AC15089" s="104"/>
      <c r="AF15089" s="104"/>
      <c r="AG15089" s="104"/>
      <c r="AK15089" s="104"/>
      <c r="AL15089" s="104"/>
      <c r="AO15089" s="104"/>
      <c r="AP15089" s="104"/>
    </row>
    <row r="15090" spans="21:42" ht="15" customHeight="1" x14ac:dyDescent="0.25">
      <c r="U15090" s="104"/>
      <c r="AB15090" s="104"/>
      <c r="AC15090" s="104"/>
      <c r="AF15090" s="104"/>
      <c r="AG15090" s="104"/>
      <c r="AK15090" s="104"/>
      <c r="AL15090" s="104"/>
      <c r="AO15090" s="104"/>
      <c r="AP15090" s="104"/>
    </row>
    <row r="15091" spans="21:42" ht="15" customHeight="1" x14ac:dyDescent="0.25">
      <c r="U15091" s="104"/>
      <c r="AB15091" s="104"/>
      <c r="AC15091" s="104"/>
      <c r="AF15091" s="104"/>
      <c r="AG15091" s="104"/>
      <c r="AK15091" s="104"/>
      <c r="AL15091" s="104"/>
      <c r="AO15091" s="104"/>
      <c r="AP15091" s="104"/>
    </row>
    <row r="15092" spans="21:42" ht="15" customHeight="1" x14ac:dyDescent="0.25">
      <c r="U15092" s="104"/>
      <c r="AB15092" s="104"/>
      <c r="AC15092" s="104"/>
      <c r="AF15092" s="104"/>
      <c r="AG15092" s="104"/>
      <c r="AK15092" s="104"/>
      <c r="AL15092" s="104"/>
      <c r="AO15092" s="104"/>
      <c r="AP15092" s="104"/>
    </row>
    <row r="15093" spans="21:42" ht="15" customHeight="1" x14ac:dyDescent="0.25">
      <c r="U15093" s="104"/>
      <c r="AB15093" s="104"/>
      <c r="AC15093" s="104"/>
      <c r="AF15093" s="104"/>
      <c r="AG15093" s="104"/>
      <c r="AK15093" s="104"/>
      <c r="AL15093" s="104"/>
      <c r="AO15093" s="104"/>
      <c r="AP15093" s="104"/>
    </row>
    <row r="15094" spans="21:42" ht="15" customHeight="1" x14ac:dyDescent="0.25">
      <c r="U15094" s="104"/>
      <c r="AB15094" s="104"/>
      <c r="AC15094" s="104"/>
      <c r="AF15094" s="104"/>
      <c r="AG15094" s="104"/>
      <c r="AK15094" s="104"/>
      <c r="AL15094" s="104"/>
      <c r="AO15094" s="104"/>
      <c r="AP15094" s="104"/>
    </row>
    <row r="15095" spans="21:42" ht="15" customHeight="1" x14ac:dyDescent="0.25">
      <c r="U15095" s="104"/>
      <c r="AB15095" s="104"/>
      <c r="AC15095" s="104"/>
      <c r="AF15095" s="104"/>
      <c r="AG15095" s="104"/>
      <c r="AK15095" s="104"/>
      <c r="AL15095" s="104"/>
      <c r="AO15095" s="104"/>
      <c r="AP15095" s="104"/>
    </row>
    <row r="15096" spans="21:42" ht="15" customHeight="1" x14ac:dyDescent="0.25">
      <c r="U15096" s="104"/>
      <c r="AB15096" s="104"/>
      <c r="AC15096" s="104"/>
      <c r="AF15096" s="104"/>
      <c r="AG15096" s="104"/>
      <c r="AK15096" s="104"/>
      <c r="AL15096" s="104"/>
      <c r="AO15096" s="104"/>
      <c r="AP15096" s="104"/>
    </row>
    <row r="15097" spans="21:42" ht="15" customHeight="1" x14ac:dyDescent="0.25">
      <c r="U15097" s="104"/>
      <c r="AB15097" s="104"/>
      <c r="AC15097" s="104"/>
      <c r="AF15097" s="104"/>
      <c r="AG15097" s="104"/>
      <c r="AK15097" s="104"/>
      <c r="AL15097" s="104"/>
      <c r="AO15097" s="104"/>
      <c r="AP15097" s="104"/>
    </row>
    <row r="15098" spans="21:42" ht="15" customHeight="1" x14ac:dyDescent="0.25">
      <c r="U15098" s="104"/>
      <c r="AB15098" s="104"/>
      <c r="AC15098" s="104"/>
      <c r="AF15098" s="104"/>
      <c r="AG15098" s="104"/>
      <c r="AK15098" s="104"/>
      <c r="AL15098" s="104"/>
      <c r="AO15098" s="104"/>
      <c r="AP15098" s="104"/>
    </row>
    <row r="15099" spans="21:42" ht="15" customHeight="1" x14ac:dyDescent="0.25">
      <c r="U15099" s="104"/>
      <c r="AB15099" s="104"/>
      <c r="AC15099" s="104"/>
      <c r="AF15099" s="104"/>
      <c r="AG15099" s="104"/>
      <c r="AK15099" s="104"/>
      <c r="AL15099" s="104"/>
      <c r="AO15099" s="104"/>
      <c r="AP15099" s="104"/>
    </row>
    <row r="15100" spans="21:42" ht="15" customHeight="1" x14ac:dyDescent="0.25">
      <c r="U15100" s="104"/>
      <c r="AB15100" s="104"/>
      <c r="AC15100" s="104"/>
      <c r="AF15100" s="104"/>
      <c r="AG15100" s="104"/>
      <c r="AK15100" s="104"/>
      <c r="AL15100" s="104"/>
      <c r="AO15100" s="104"/>
      <c r="AP15100" s="104"/>
    </row>
    <row r="15101" spans="21:42" ht="15" customHeight="1" x14ac:dyDescent="0.25">
      <c r="U15101" s="104"/>
      <c r="AB15101" s="104"/>
      <c r="AC15101" s="104"/>
      <c r="AF15101" s="104"/>
      <c r="AG15101" s="104"/>
      <c r="AK15101" s="104"/>
      <c r="AL15101" s="104"/>
      <c r="AO15101" s="104"/>
      <c r="AP15101" s="104"/>
    </row>
    <row r="15102" spans="21:42" ht="15" customHeight="1" x14ac:dyDescent="0.25">
      <c r="U15102" s="104"/>
      <c r="AB15102" s="104"/>
      <c r="AC15102" s="104"/>
      <c r="AF15102" s="104"/>
      <c r="AG15102" s="104"/>
      <c r="AK15102" s="104"/>
      <c r="AL15102" s="104"/>
      <c r="AO15102" s="104"/>
      <c r="AP15102" s="104"/>
    </row>
    <row r="15103" spans="21:42" ht="15" customHeight="1" x14ac:dyDescent="0.25">
      <c r="U15103" s="104"/>
      <c r="AB15103" s="104"/>
      <c r="AC15103" s="104"/>
      <c r="AF15103" s="104"/>
      <c r="AG15103" s="104"/>
      <c r="AK15103" s="104"/>
      <c r="AL15103" s="104"/>
      <c r="AO15103" s="104"/>
      <c r="AP15103" s="104"/>
    </row>
    <row r="15104" spans="21:42" ht="15" customHeight="1" x14ac:dyDescent="0.25">
      <c r="U15104" s="104"/>
      <c r="AB15104" s="104"/>
      <c r="AC15104" s="104"/>
      <c r="AF15104" s="104"/>
      <c r="AG15104" s="104"/>
      <c r="AK15104" s="104"/>
      <c r="AL15104" s="104"/>
      <c r="AO15104" s="104"/>
      <c r="AP15104" s="104"/>
    </row>
    <row r="15105" spans="21:42" ht="15" customHeight="1" x14ac:dyDescent="0.25">
      <c r="U15105" s="104"/>
      <c r="AB15105" s="104"/>
      <c r="AC15105" s="104"/>
      <c r="AF15105" s="104"/>
      <c r="AG15105" s="104"/>
      <c r="AK15105" s="104"/>
      <c r="AL15105" s="104"/>
      <c r="AO15105" s="104"/>
      <c r="AP15105" s="104"/>
    </row>
    <row r="15106" spans="21:42" ht="15" customHeight="1" x14ac:dyDescent="0.25">
      <c r="U15106" s="104"/>
      <c r="AB15106" s="104"/>
      <c r="AC15106" s="104"/>
      <c r="AF15106" s="104"/>
      <c r="AG15106" s="104"/>
      <c r="AK15106" s="104"/>
      <c r="AL15106" s="104"/>
      <c r="AO15106" s="104"/>
      <c r="AP15106" s="104"/>
    </row>
    <row r="15107" spans="21:42" ht="15" customHeight="1" x14ac:dyDescent="0.25">
      <c r="U15107" s="104"/>
      <c r="AB15107" s="104"/>
      <c r="AC15107" s="104"/>
      <c r="AF15107" s="104"/>
      <c r="AG15107" s="104"/>
      <c r="AK15107" s="104"/>
      <c r="AL15107" s="104"/>
      <c r="AO15107" s="104"/>
      <c r="AP15107" s="104"/>
    </row>
    <row r="15108" spans="21:42" ht="15" customHeight="1" x14ac:dyDescent="0.25">
      <c r="U15108" s="104"/>
      <c r="AB15108" s="104"/>
      <c r="AC15108" s="104"/>
      <c r="AF15108" s="104"/>
      <c r="AG15108" s="104"/>
      <c r="AK15108" s="104"/>
      <c r="AL15108" s="104"/>
      <c r="AO15108" s="104"/>
      <c r="AP15108" s="104"/>
    </row>
    <row r="15109" spans="21:42" ht="15" customHeight="1" x14ac:dyDescent="0.25">
      <c r="U15109" s="104"/>
      <c r="AB15109" s="104"/>
      <c r="AC15109" s="104"/>
      <c r="AF15109" s="104"/>
      <c r="AG15109" s="104"/>
      <c r="AK15109" s="104"/>
      <c r="AL15109" s="104"/>
      <c r="AO15109" s="104"/>
      <c r="AP15109" s="104"/>
    </row>
    <row r="15110" spans="21:42" ht="15" customHeight="1" x14ac:dyDescent="0.25">
      <c r="U15110" s="104"/>
      <c r="AB15110" s="104"/>
      <c r="AC15110" s="104"/>
      <c r="AF15110" s="104"/>
      <c r="AG15110" s="104"/>
      <c r="AK15110" s="104"/>
      <c r="AL15110" s="104"/>
      <c r="AO15110" s="104"/>
      <c r="AP15110" s="104"/>
    </row>
    <row r="15111" spans="21:42" ht="15" customHeight="1" x14ac:dyDescent="0.25">
      <c r="U15111" s="104"/>
      <c r="AB15111" s="104"/>
      <c r="AC15111" s="104"/>
      <c r="AF15111" s="104"/>
      <c r="AG15111" s="104"/>
      <c r="AK15111" s="104"/>
      <c r="AL15111" s="104"/>
      <c r="AO15111" s="104"/>
      <c r="AP15111" s="104"/>
    </row>
    <row r="15112" spans="21:42" ht="15" customHeight="1" x14ac:dyDescent="0.25">
      <c r="U15112" s="104"/>
      <c r="AB15112" s="104"/>
      <c r="AC15112" s="104"/>
      <c r="AF15112" s="104"/>
      <c r="AG15112" s="104"/>
      <c r="AK15112" s="104"/>
      <c r="AL15112" s="104"/>
      <c r="AO15112" s="104"/>
      <c r="AP15112" s="104"/>
    </row>
    <row r="15113" spans="21:42" ht="15" customHeight="1" x14ac:dyDescent="0.25">
      <c r="U15113" s="104"/>
      <c r="AB15113" s="104"/>
      <c r="AC15113" s="104"/>
      <c r="AF15113" s="104"/>
      <c r="AG15113" s="104"/>
      <c r="AK15113" s="104"/>
      <c r="AL15113" s="104"/>
      <c r="AO15113" s="104"/>
      <c r="AP15113" s="104"/>
    </row>
    <row r="15114" spans="21:42" ht="15" customHeight="1" x14ac:dyDescent="0.25">
      <c r="U15114" s="104"/>
      <c r="AB15114" s="104"/>
      <c r="AC15114" s="104"/>
      <c r="AF15114" s="104"/>
      <c r="AG15114" s="104"/>
      <c r="AK15114" s="104"/>
      <c r="AL15114" s="104"/>
      <c r="AO15114" s="104"/>
      <c r="AP15114" s="104"/>
    </row>
    <row r="15115" spans="21:42" ht="15" customHeight="1" x14ac:dyDescent="0.25">
      <c r="U15115" s="104"/>
      <c r="AB15115" s="104"/>
      <c r="AC15115" s="104"/>
      <c r="AF15115" s="104"/>
      <c r="AG15115" s="104"/>
      <c r="AK15115" s="104"/>
      <c r="AL15115" s="104"/>
      <c r="AO15115" s="104"/>
      <c r="AP15115" s="104"/>
    </row>
    <row r="15116" spans="21:42" ht="15" customHeight="1" x14ac:dyDescent="0.25">
      <c r="U15116" s="104"/>
      <c r="AB15116" s="104"/>
      <c r="AC15116" s="104"/>
      <c r="AF15116" s="104"/>
      <c r="AG15116" s="104"/>
      <c r="AK15116" s="104"/>
      <c r="AL15116" s="104"/>
      <c r="AO15116" s="104"/>
      <c r="AP15116" s="104"/>
    </row>
    <row r="15117" spans="21:42" ht="15" customHeight="1" x14ac:dyDescent="0.25">
      <c r="U15117" s="104"/>
      <c r="AB15117" s="104"/>
      <c r="AC15117" s="104"/>
      <c r="AF15117" s="104"/>
      <c r="AG15117" s="104"/>
      <c r="AK15117" s="104"/>
      <c r="AL15117" s="104"/>
      <c r="AO15117" s="104"/>
      <c r="AP15117" s="104"/>
    </row>
    <row r="15118" spans="21:42" ht="15" customHeight="1" x14ac:dyDescent="0.25">
      <c r="U15118" s="104"/>
      <c r="AB15118" s="104"/>
      <c r="AC15118" s="104"/>
      <c r="AF15118" s="104"/>
      <c r="AG15118" s="104"/>
      <c r="AK15118" s="104"/>
      <c r="AL15118" s="104"/>
      <c r="AO15118" s="104"/>
      <c r="AP15118" s="104"/>
    </row>
    <row r="15119" spans="21:42" ht="15" customHeight="1" x14ac:dyDescent="0.25">
      <c r="U15119" s="104"/>
      <c r="AB15119" s="104"/>
      <c r="AC15119" s="104"/>
      <c r="AF15119" s="104"/>
      <c r="AG15119" s="104"/>
      <c r="AK15119" s="104"/>
      <c r="AL15119" s="104"/>
      <c r="AO15119" s="104"/>
      <c r="AP15119" s="104"/>
    </row>
    <row r="15120" spans="21:42" ht="15" customHeight="1" x14ac:dyDescent="0.25">
      <c r="U15120" s="104"/>
      <c r="AB15120" s="104"/>
      <c r="AC15120" s="104"/>
      <c r="AF15120" s="104"/>
      <c r="AG15120" s="104"/>
      <c r="AK15120" s="104"/>
      <c r="AL15120" s="104"/>
      <c r="AO15120" s="104"/>
      <c r="AP15120" s="104"/>
    </row>
    <row r="15121" spans="21:42" ht="15" customHeight="1" x14ac:dyDescent="0.25">
      <c r="U15121" s="104"/>
      <c r="AB15121" s="104"/>
      <c r="AC15121" s="104"/>
      <c r="AF15121" s="104"/>
      <c r="AG15121" s="104"/>
      <c r="AK15121" s="104"/>
      <c r="AL15121" s="104"/>
      <c r="AO15121" s="104"/>
      <c r="AP15121" s="104"/>
    </row>
    <row r="15122" spans="21:42" ht="15" customHeight="1" x14ac:dyDescent="0.25">
      <c r="U15122" s="104"/>
      <c r="AB15122" s="104"/>
      <c r="AC15122" s="104"/>
      <c r="AF15122" s="104"/>
      <c r="AG15122" s="104"/>
      <c r="AK15122" s="104"/>
      <c r="AL15122" s="104"/>
      <c r="AO15122" s="104"/>
      <c r="AP15122" s="104"/>
    </row>
    <row r="15123" spans="21:42" ht="15" customHeight="1" x14ac:dyDescent="0.25">
      <c r="U15123" s="104"/>
      <c r="AB15123" s="104"/>
      <c r="AC15123" s="104"/>
      <c r="AF15123" s="104"/>
      <c r="AG15123" s="104"/>
      <c r="AK15123" s="104"/>
      <c r="AL15123" s="104"/>
      <c r="AO15123" s="104"/>
      <c r="AP15123" s="104"/>
    </row>
    <row r="15124" spans="21:42" ht="15" customHeight="1" x14ac:dyDescent="0.25">
      <c r="U15124" s="104"/>
      <c r="AB15124" s="104"/>
      <c r="AC15124" s="104"/>
      <c r="AF15124" s="104"/>
      <c r="AG15124" s="104"/>
      <c r="AK15124" s="104"/>
      <c r="AL15124" s="104"/>
      <c r="AO15124" s="104"/>
      <c r="AP15124" s="104"/>
    </row>
    <row r="15125" spans="21:42" ht="15" customHeight="1" x14ac:dyDescent="0.25">
      <c r="U15125" s="104"/>
      <c r="AB15125" s="104"/>
      <c r="AC15125" s="104"/>
      <c r="AF15125" s="104"/>
      <c r="AG15125" s="104"/>
      <c r="AK15125" s="104"/>
      <c r="AL15125" s="104"/>
      <c r="AO15125" s="104"/>
      <c r="AP15125" s="104"/>
    </row>
    <row r="15126" spans="21:42" ht="15" customHeight="1" x14ac:dyDescent="0.25">
      <c r="U15126" s="104"/>
      <c r="AB15126" s="104"/>
      <c r="AC15126" s="104"/>
      <c r="AF15126" s="104"/>
      <c r="AG15126" s="104"/>
      <c r="AK15126" s="104"/>
      <c r="AL15126" s="104"/>
      <c r="AO15126" s="104"/>
      <c r="AP15126" s="104"/>
    </row>
    <row r="15127" spans="21:42" ht="15" customHeight="1" x14ac:dyDescent="0.25">
      <c r="U15127" s="104"/>
      <c r="AB15127" s="104"/>
      <c r="AC15127" s="104"/>
      <c r="AF15127" s="104"/>
      <c r="AG15127" s="104"/>
      <c r="AK15127" s="104"/>
      <c r="AL15127" s="104"/>
      <c r="AO15127" s="104"/>
      <c r="AP15127" s="104"/>
    </row>
    <row r="15128" spans="21:42" ht="15" customHeight="1" x14ac:dyDescent="0.25">
      <c r="U15128" s="104"/>
      <c r="AB15128" s="104"/>
      <c r="AC15128" s="104"/>
      <c r="AF15128" s="104"/>
      <c r="AG15128" s="104"/>
      <c r="AK15128" s="104"/>
      <c r="AL15128" s="104"/>
      <c r="AO15128" s="104"/>
      <c r="AP15128" s="104"/>
    </row>
    <row r="15129" spans="21:42" ht="15" customHeight="1" x14ac:dyDescent="0.25">
      <c r="U15129" s="104"/>
      <c r="AB15129" s="104"/>
      <c r="AC15129" s="104"/>
      <c r="AF15129" s="104"/>
      <c r="AG15129" s="104"/>
      <c r="AK15129" s="104"/>
      <c r="AL15129" s="104"/>
      <c r="AO15129" s="104"/>
      <c r="AP15129" s="104"/>
    </row>
    <row r="15130" spans="21:42" ht="15" customHeight="1" x14ac:dyDescent="0.25">
      <c r="U15130" s="104"/>
      <c r="AB15130" s="104"/>
      <c r="AC15130" s="104"/>
      <c r="AF15130" s="104"/>
      <c r="AG15130" s="104"/>
      <c r="AK15130" s="104"/>
      <c r="AL15130" s="104"/>
      <c r="AO15130" s="104"/>
      <c r="AP15130" s="104"/>
    </row>
    <row r="15131" spans="21:42" ht="15" customHeight="1" x14ac:dyDescent="0.25">
      <c r="U15131" s="104"/>
      <c r="AB15131" s="104"/>
      <c r="AC15131" s="104"/>
      <c r="AF15131" s="104"/>
      <c r="AG15131" s="104"/>
      <c r="AK15131" s="104"/>
      <c r="AL15131" s="104"/>
      <c r="AO15131" s="104"/>
      <c r="AP15131" s="104"/>
    </row>
    <row r="15132" spans="21:42" ht="15" customHeight="1" x14ac:dyDescent="0.25">
      <c r="U15132" s="104"/>
      <c r="AB15132" s="104"/>
      <c r="AC15132" s="104"/>
      <c r="AF15132" s="104"/>
      <c r="AG15132" s="104"/>
      <c r="AK15132" s="104"/>
      <c r="AL15132" s="104"/>
      <c r="AO15132" s="104"/>
      <c r="AP15132" s="104"/>
    </row>
    <row r="15133" spans="21:42" ht="15" customHeight="1" x14ac:dyDescent="0.25">
      <c r="U15133" s="104"/>
      <c r="AB15133" s="104"/>
      <c r="AC15133" s="104"/>
      <c r="AF15133" s="104"/>
      <c r="AG15133" s="104"/>
      <c r="AK15133" s="104"/>
      <c r="AL15133" s="104"/>
      <c r="AO15133" s="104"/>
      <c r="AP15133" s="104"/>
    </row>
    <row r="15134" spans="21:42" ht="15" customHeight="1" x14ac:dyDescent="0.25">
      <c r="U15134" s="104"/>
      <c r="AB15134" s="104"/>
      <c r="AC15134" s="104"/>
      <c r="AF15134" s="104"/>
      <c r="AG15134" s="104"/>
      <c r="AK15134" s="104"/>
      <c r="AL15134" s="104"/>
      <c r="AO15134" s="104"/>
      <c r="AP15134" s="104"/>
    </row>
    <row r="15135" spans="21:42" ht="15" customHeight="1" x14ac:dyDescent="0.25">
      <c r="U15135" s="104"/>
      <c r="AB15135" s="104"/>
      <c r="AC15135" s="104"/>
      <c r="AF15135" s="104"/>
      <c r="AG15135" s="104"/>
      <c r="AK15135" s="104"/>
      <c r="AL15135" s="104"/>
      <c r="AO15135" s="104"/>
      <c r="AP15135" s="104"/>
    </row>
    <row r="15136" spans="21:42" ht="15" customHeight="1" x14ac:dyDescent="0.25">
      <c r="U15136" s="104"/>
      <c r="AB15136" s="104"/>
      <c r="AC15136" s="104"/>
      <c r="AF15136" s="104"/>
      <c r="AG15136" s="104"/>
      <c r="AK15136" s="104"/>
      <c r="AL15136" s="104"/>
      <c r="AO15136" s="104"/>
      <c r="AP15136" s="104"/>
    </row>
    <row r="15137" spans="21:42" ht="15" customHeight="1" x14ac:dyDescent="0.25">
      <c r="U15137" s="104"/>
      <c r="AB15137" s="104"/>
      <c r="AC15137" s="104"/>
      <c r="AF15137" s="104"/>
      <c r="AG15137" s="104"/>
      <c r="AK15137" s="104"/>
      <c r="AL15137" s="104"/>
      <c r="AO15137" s="104"/>
      <c r="AP15137" s="104"/>
    </row>
    <row r="15138" spans="21:42" ht="15" customHeight="1" x14ac:dyDescent="0.25">
      <c r="U15138" s="104"/>
      <c r="AB15138" s="104"/>
      <c r="AC15138" s="104"/>
      <c r="AF15138" s="104"/>
      <c r="AG15138" s="104"/>
      <c r="AK15138" s="104"/>
      <c r="AL15138" s="104"/>
      <c r="AO15138" s="104"/>
      <c r="AP15138" s="104"/>
    </row>
    <row r="15139" spans="21:42" ht="15" customHeight="1" x14ac:dyDescent="0.25">
      <c r="U15139" s="104"/>
      <c r="AB15139" s="104"/>
      <c r="AC15139" s="104"/>
      <c r="AF15139" s="104"/>
      <c r="AG15139" s="104"/>
      <c r="AK15139" s="104"/>
      <c r="AL15139" s="104"/>
      <c r="AO15139" s="104"/>
      <c r="AP15139" s="104"/>
    </row>
    <row r="15140" spans="21:42" ht="15" customHeight="1" x14ac:dyDescent="0.25">
      <c r="U15140" s="104"/>
      <c r="AB15140" s="104"/>
      <c r="AC15140" s="104"/>
      <c r="AF15140" s="104"/>
      <c r="AG15140" s="104"/>
      <c r="AK15140" s="104"/>
      <c r="AL15140" s="104"/>
      <c r="AO15140" s="104"/>
      <c r="AP15140" s="104"/>
    </row>
    <row r="15141" spans="21:42" ht="15" customHeight="1" x14ac:dyDescent="0.25">
      <c r="U15141" s="104"/>
      <c r="AB15141" s="104"/>
      <c r="AC15141" s="104"/>
      <c r="AF15141" s="104"/>
      <c r="AG15141" s="104"/>
      <c r="AK15141" s="104"/>
      <c r="AL15141" s="104"/>
      <c r="AO15141" s="104"/>
      <c r="AP15141" s="104"/>
    </row>
    <row r="15142" spans="21:42" ht="15" customHeight="1" x14ac:dyDescent="0.25">
      <c r="U15142" s="104"/>
      <c r="AB15142" s="104"/>
      <c r="AC15142" s="104"/>
      <c r="AF15142" s="104"/>
      <c r="AG15142" s="104"/>
      <c r="AK15142" s="104"/>
      <c r="AL15142" s="104"/>
      <c r="AO15142" s="104"/>
      <c r="AP15142" s="104"/>
    </row>
    <row r="15143" spans="21:42" ht="15" customHeight="1" x14ac:dyDescent="0.25">
      <c r="U15143" s="104"/>
      <c r="AB15143" s="104"/>
      <c r="AC15143" s="104"/>
      <c r="AF15143" s="104"/>
      <c r="AG15143" s="104"/>
      <c r="AK15143" s="104"/>
      <c r="AL15143" s="104"/>
      <c r="AO15143" s="104"/>
      <c r="AP15143" s="104"/>
    </row>
    <row r="15144" spans="21:42" ht="15" customHeight="1" x14ac:dyDescent="0.25">
      <c r="U15144" s="104"/>
      <c r="AB15144" s="104"/>
      <c r="AC15144" s="104"/>
      <c r="AF15144" s="104"/>
      <c r="AG15144" s="104"/>
      <c r="AK15144" s="104"/>
      <c r="AL15144" s="104"/>
      <c r="AO15144" s="104"/>
      <c r="AP15144" s="104"/>
    </row>
    <row r="15145" spans="21:42" ht="15" customHeight="1" x14ac:dyDescent="0.25">
      <c r="U15145" s="104"/>
      <c r="AB15145" s="104"/>
      <c r="AC15145" s="104"/>
      <c r="AF15145" s="104"/>
      <c r="AG15145" s="104"/>
      <c r="AK15145" s="104"/>
      <c r="AL15145" s="104"/>
      <c r="AO15145" s="104"/>
      <c r="AP15145" s="104"/>
    </row>
    <row r="15146" spans="21:42" ht="15" customHeight="1" x14ac:dyDescent="0.25">
      <c r="U15146" s="104"/>
      <c r="AB15146" s="104"/>
      <c r="AC15146" s="104"/>
      <c r="AF15146" s="104"/>
      <c r="AG15146" s="104"/>
      <c r="AK15146" s="104"/>
      <c r="AL15146" s="104"/>
      <c r="AO15146" s="104"/>
      <c r="AP15146" s="104"/>
    </row>
    <row r="15147" spans="21:42" ht="15" customHeight="1" x14ac:dyDescent="0.25">
      <c r="U15147" s="104"/>
      <c r="AB15147" s="104"/>
      <c r="AC15147" s="104"/>
      <c r="AF15147" s="104"/>
      <c r="AG15147" s="104"/>
      <c r="AK15147" s="104"/>
      <c r="AL15147" s="104"/>
      <c r="AO15147" s="104"/>
      <c r="AP15147" s="104"/>
    </row>
    <row r="15148" spans="21:42" ht="15" customHeight="1" x14ac:dyDescent="0.25">
      <c r="U15148" s="104"/>
      <c r="AB15148" s="104"/>
      <c r="AC15148" s="104"/>
      <c r="AF15148" s="104"/>
      <c r="AG15148" s="104"/>
      <c r="AK15148" s="104"/>
      <c r="AL15148" s="104"/>
      <c r="AO15148" s="104"/>
      <c r="AP15148" s="104"/>
    </row>
    <row r="15149" spans="21:42" ht="15" customHeight="1" x14ac:dyDescent="0.25">
      <c r="U15149" s="104"/>
      <c r="AB15149" s="104"/>
      <c r="AC15149" s="104"/>
      <c r="AF15149" s="104"/>
      <c r="AG15149" s="104"/>
      <c r="AK15149" s="104"/>
      <c r="AL15149" s="104"/>
      <c r="AO15149" s="104"/>
      <c r="AP15149" s="104"/>
    </row>
    <row r="15150" spans="21:42" ht="15" customHeight="1" x14ac:dyDescent="0.25">
      <c r="U15150" s="104"/>
      <c r="AB15150" s="104"/>
      <c r="AC15150" s="104"/>
      <c r="AF15150" s="104"/>
      <c r="AG15150" s="104"/>
      <c r="AK15150" s="104"/>
      <c r="AL15150" s="104"/>
      <c r="AO15150" s="104"/>
      <c r="AP15150" s="104"/>
    </row>
    <row r="15151" spans="21:42" ht="15" customHeight="1" x14ac:dyDescent="0.25">
      <c r="U15151" s="104"/>
      <c r="AB15151" s="104"/>
      <c r="AC15151" s="104"/>
      <c r="AF15151" s="104"/>
      <c r="AG15151" s="104"/>
      <c r="AK15151" s="104"/>
      <c r="AL15151" s="104"/>
      <c r="AO15151" s="104"/>
      <c r="AP15151" s="104"/>
    </row>
    <row r="15152" spans="21:42" ht="15" customHeight="1" x14ac:dyDescent="0.25">
      <c r="U15152" s="104"/>
      <c r="AB15152" s="104"/>
      <c r="AC15152" s="104"/>
      <c r="AF15152" s="104"/>
      <c r="AG15152" s="104"/>
      <c r="AK15152" s="104"/>
      <c r="AL15152" s="104"/>
      <c r="AO15152" s="104"/>
      <c r="AP15152" s="104"/>
    </row>
    <row r="15153" spans="21:42" ht="15" customHeight="1" x14ac:dyDescent="0.25">
      <c r="U15153" s="104"/>
      <c r="AB15153" s="104"/>
      <c r="AC15153" s="104"/>
      <c r="AF15153" s="104"/>
      <c r="AG15153" s="104"/>
      <c r="AK15153" s="104"/>
      <c r="AL15153" s="104"/>
      <c r="AO15153" s="104"/>
      <c r="AP15153" s="104"/>
    </row>
    <row r="15154" spans="21:42" ht="15" customHeight="1" x14ac:dyDescent="0.25">
      <c r="U15154" s="104"/>
      <c r="AB15154" s="104"/>
      <c r="AC15154" s="104"/>
      <c r="AF15154" s="104"/>
      <c r="AG15154" s="104"/>
      <c r="AK15154" s="104"/>
      <c r="AL15154" s="104"/>
      <c r="AO15154" s="104"/>
      <c r="AP15154" s="104"/>
    </row>
    <row r="15155" spans="21:42" ht="15" customHeight="1" x14ac:dyDescent="0.25">
      <c r="U15155" s="104"/>
      <c r="AB15155" s="104"/>
      <c r="AC15155" s="104"/>
      <c r="AF15155" s="104"/>
      <c r="AG15155" s="104"/>
      <c r="AK15155" s="104"/>
      <c r="AL15155" s="104"/>
      <c r="AO15155" s="104"/>
      <c r="AP15155" s="104"/>
    </row>
    <row r="15156" spans="21:42" ht="15" customHeight="1" x14ac:dyDescent="0.25">
      <c r="U15156" s="104"/>
      <c r="AB15156" s="104"/>
      <c r="AC15156" s="104"/>
      <c r="AF15156" s="104"/>
      <c r="AG15156" s="104"/>
      <c r="AK15156" s="104"/>
      <c r="AL15156" s="104"/>
      <c r="AO15156" s="104"/>
      <c r="AP15156" s="104"/>
    </row>
    <row r="15157" spans="21:42" ht="15" customHeight="1" x14ac:dyDescent="0.25">
      <c r="U15157" s="104"/>
      <c r="AB15157" s="104"/>
      <c r="AC15157" s="104"/>
      <c r="AF15157" s="104"/>
      <c r="AG15157" s="104"/>
      <c r="AK15157" s="104"/>
      <c r="AL15157" s="104"/>
      <c r="AO15157" s="104"/>
      <c r="AP15157" s="104"/>
    </row>
    <row r="15158" spans="21:42" ht="15" customHeight="1" x14ac:dyDescent="0.25">
      <c r="U15158" s="104"/>
      <c r="AB15158" s="104"/>
      <c r="AC15158" s="104"/>
      <c r="AF15158" s="104"/>
      <c r="AG15158" s="104"/>
      <c r="AK15158" s="104"/>
      <c r="AL15158" s="104"/>
      <c r="AO15158" s="104"/>
      <c r="AP15158" s="104"/>
    </row>
    <row r="15159" spans="21:42" ht="15" customHeight="1" x14ac:dyDescent="0.25">
      <c r="U15159" s="104"/>
      <c r="AB15159" s="104"/>
      <c r="AC15159" s="104"/>
      <c r="AF15159" s="104"/>
      <c r="AG15159" s="104"/>
      <c r="AK15159" s="104"/>
      <c r="AL15159" s="104"/>
      <c r="AO15159" s="104"/>
      <c r="AP15159" s="104"/>
    </row>
    <row r="15160" spans="21:42" ht="15" customHeight="1" x14ac:dyDescent="0.25">
      <c r="U15160" s="104"/>
      <c r="AB15160" s="104"/>
      <c r="AC15160" s="104"/>
      <c r="AF15160" s="104"/>
      <c r="AG15160" s="104"/>
      <c r="AK15160" s="104"/>
      <c r="AL15160" s="104"/>
      <c r="AO15160" s="104"/>
      <c r="AP15160" s="104"/>
    </row>
    <row r="15161" spans="21:42" ht="15" customHeight="1" x14ac:dyDescent="0.25">
      <c r="U15161" s="104"/>
      <c r="AB15161" s="104"/>
      <c r="AC15161" s="104"/>
      <c r="AF15161" s="104"/>
      <c r="AG15161" s="104"/>
      <c r="AK15161" s="104"/>
      <c r="AL15161" s="104"/>
      <c r="AO15161" s="104"/>
      <c r="AP15161" s="104"/>
    </row>
    <row r="15162" spans="21:42" ht="15" customHeight="1" x14ac:dyDescent="0.25">
      <c r="U15162" s="104"/>
      <c r="AB15162" s="104"/>
      <c r="AC15162" s="104"/>
      <c r="AF15162" s="104"/>
      <c r="AG15162" s="104"/>
      <c r="AK15162" s="104"/>
      <c r="AL15162" s="104"/>
      <c r="AO15162" s="104"/>
      <c r="AP15162" s="104"/>
    </row>
    <row r="15163" spans="21:42" ht="15" customHeight="1" x14ac:dyDescent="0.25">
      <c r="U15163" s="104"/>
      <c r="AB15163" s="104"/>
      <c r="AC15163" s="104"/>
      <c r="AF15163" s="104"/>
      <c r="AG15163" s="104"/>
      <c r="AK15163" s="104"/>
      <c r="AL15163" s="104"/>
      <c r="AO15163" s="104"/>
      <c r="AP15163" s="104"/>
    </row>
    <row r="15164" spans="21:42" ht="15" customHeight="1" x14ac:dyDescent="0.25">
      <c r="U15164" s="104"/>
      <c r="AB15164" s="104"/>
      <c r="AC15164" s="104"/>
      <c r="AF15164" s="104"/>
      <c r="AG15164" s="104"/>
      <c r="AK15164" s="104"/>
      <c r="AL15164" s="104"/>
      <c r="AO15164" s="104"/>
      <c r="AP15164" s="104"/>
    </row>
    <row r="15165" spans="21:42" ht="15" customHeight="1" x14ac:dyDescent="0.25">
      <c r="U15165" s="104"/>
      <c r="AB15165" s="104"/>
      <c r="AC15165" s="104"/>
      <c r="AF15165" s="104"/>
      <c r="AG15165" s="104"/>
      <c r="AK15165" s="104"/>
      <c r="AL15165" s="104"/>
      <c r="AO15165" s="104"/>
      <c r="AP15165" s="104"/>
    </row>
    <row r="15166" spans="21:42" ht="15" customHeight="1" x14ac:dyDescent="0.25">
      <c r="U15166" s="104"/>
      <c r="AB15166" s="104"/>
      <c r="AC15166" s="104"/>
      <c r="AF15166" s="104"/>
      <c r="AG15166" s="104"/>
      <c r="AK15166" s="104"/>
      <c r="AL15166" s="104"/>
      <c r="AO15166" s="104"/>
      <c r="AP15166" s="104"/>
    </row>
    <row r="15167" spans="21:42" ht="15" customHeight="1" x14ac:dyDescent="0.25">
      <c r="U15167" s="104"/>
      <c r="AB15167" s="104"/>
      <c r="AC15167" s="104"/>
      <c r="AF15167" s="104"/>
      <c r="AG15167" s="104"/>
      <c r="AK15167" s="104"/>
      <c r="AL15167" s="104"/>
      <c r="AO15167" s="104"/>
      <c r="AP15167" s="104"/>
    </row>
    <row r="15168" spans="21:42" ht="15" customHeight="1" x14ac:dyDescent="0.25">
      <c r="U15168" s="104"/>
      <c r="AB15168" s="104"/>
      <c r="AC15168" s="104"/>
      <c r="AF15168" s="104"/>
      <c r="AG15168" s="104"/>
      <c r="AK15168" s="104"/>
      <c r="AL15168" s="104"/>
      <c r="AO15168" s="104"/>
      <c r="AP15168" s="104"/>
    </row>
    <row r="15169" spans="21:42" ht="15" customHeight="1" x14ac:dyDescent="0.25">
      <c r="U15169" s="104"/>
      <c r="AB15169" s="104"/>
      <c r="AC15169" s="104"/>
      <c r="AF15169" s="104"/>
      <c r="AG15169" s="104"/>
      <c r="AK15169" s="104"/>
      <c r="AL15169" s="104"/>
      <c r="AO15169" s="104"/>
      <c r="AP15169" s="104"/>
    </row>
    <row r="15170" spans="21:42" ht="15" customHeight="1" x14ac:dyDescent="0.25">
      <c r="U15170" s="104"/>
      <c r="AB15170" s="104"/>
      <c r="AC15170" s="104"/>
      <c r="AF15170" s="104"/>
      <c r="AG15170" s="104"/>
      <c r="AK15170" s="104"/>
      <c r="AL15170" s="104"/>
      <c r="AO15170" s="104"/>
      <c r="AP15170" s="104"/>
    </row>
    <row r="15171" spans="21:42" ht="15" customHeight="1" x14ac:dyDescent="0.25">
      <c r="U15171" s="104"/>
      <c r="AB15171" s="104"/>
      <c r="AC15171" s="104"/>
      <c r="AF15171" s="104"/>
      <c r="AG15171" s="104"/>
      <c r="AK15171" s="104"/>
      <c r="AL15171" s="104"/>
      <c r="AO15171" s="104"/>
      <c r="AP15171" s="104"/>
    </row>
    <row r="15172" spans="21:42" ht="15" customHeight="1" x14ac:dyDescent="0.25">
      <c r="U15172" s="104"/>
      <c r="AB15172" s="104"/>
      <c r="AC15172" s="104"/>
      <c r="AF15172" s="104"/>
      <c r="AG15172" s="104"/>
      <c r="AK15172" s="104"/>
      <c r="AL15172" s="104"/>
      <c r="AO15172" s="104"/>
      <c r="AP15172" s="104"/>
    </row>
    <row r="15173" spans="21:42" ht="15" customHeight="1" x14ac:dyDescent="0.25">
      <c r="U15173" s="104"/>
      <c r="AB15173" s="104"/>
      <c r="AC15173" s="104"/>
      <c r="AF15173" s="104"/>
      <c r="AG15173" s="104"/>
      <c r="AK15173" s="104"/>
      <c r="AL15173" s="104"/>
      <c r="AO15173" s="104"/>
      <c r="AP15173" s="104"/>
    </row>
    <row r="15174" spans="21:42" ht="15" customHeight="1" x14ac:dyDescent="0.25">
      <c r="U15174" s="104"/>
      <c r="AB15174" s="104"/>
      <c r="AC15174" s="104"/>
      <c r="AF15174" s="104"/>
      <c r="AG15174" s="104"/>
      <c r="AK15174" s="104"/>
      <c r="AL15174" s="104"/>
      <c r="AO15174" s="104"/>
      <c r="AP15174" s="104"/>
    </row>
    <row r="15175" spans="21:42" ht="15" customHeight="1" x14ac:dyDescent="0.25">
      <c r="U15175" s="104"/>
      <c r="AB15175" s="104"/>
      <c r="AC15175" s="104"/>
      <c r="AF15175" s="104"/>
      <c r="AG15175" s="104"/>
      <c r="AK15175" s="104"/>
      <c r="AL15175" s="104"/>
      <c r="AO15175" s="104"/>
      <c r="AP15175" s="104"/>
    </row>
    <row r="15176" spans="21:42" ht="15" customHeight="1" x14ac:dyDescent="0.25">
      <c r="U15176" s="104"/>
      <c r="AB15176" s="104"/>
      <c r="AC15176" s="104"/>
      <c r="AF15176" s="104"/>
      <c r="AG15176" s="104"/>
      <c r="AK15176" s="104"/>
      <c r="AL15176" s="104"/>
      <c r="AO15176" s="104"/>
      <c r="AP15176" s="104"/>
    </row>
    <row r="15177" spans="21:42" ht="15" customHeight="1" x14ac:dyDescent="0.25">
      <c r="U15177" s="104"/>
      <c r="AB15177" s="104"/>
      <c r="AC15177" s="104"/>
      <c r="AF15177" s="104"/>
      <c r="AG15177" s="104"/>
      <c r="AK15177" s="104"/>
      <c r="AL15177" s="104"/>
      <c r="AO15177" s="104"/>
      <c r="AP15177" s="104"/>
    </row>
    <row r="15178" spans="21:42" ht="15" customHeight="1" x14ac:dyDescent="0.25">
      <c r="U15178" s="104"/>
      <c r="AB15178" s="104"/>
      <c r="AC15178" s="104"/>
      <c r="AF15178" s="104"/>
      <c r="AG15178" s="104"/>
      <c r="AK15178" s="104"/>
      <c r="AL15178" s="104"/>
      <c r="AO15178" s="104"/>
      <c r="AP15178" s="104"/>
    </row>
    <row r="15179" spans="21:42" ht="15" customHeight="1" x14ac:dyDescent="0.25">
      <c r="U15179" s="104"/>
      <c r="AB15179" s="104"/>
      <c r="AC15179" s="104"/>
      <c r="AF15179" s="104"/>
      <c r="AG15179" s="104"/>
      <c r="AK15179" s="104"/>
      <c r="AL15179" s="104"/>
      <c r="AO15179" s="104"/>
      <c r="AP15179" s="104"/>
    </row>
    <row r="15180" spans="21:42" ht="15" customHeight="1" x14ac:dyDescent="0.25">
      <c r="U15180" s="104"/>
      <c r="AB15180" s="104"/>
      <c r="AC15180" s="104"/>
      <c r="AF15180" s="104"/>
      <c r="AG15180" s="104"/>
      <c r="AK15180" s="104"/>
      <c r="AL15180" s="104"/>
      <c r="AO15180" s="104"/>
      <c r="AP15180" s="104"/>
    </row>
    <row r="15181" spans="21:42" ht="15" customHeight="1" x14ac:dyDescent="0.25">
      <c r="U15181" s="104"/>
      <c r="AB15181" s="104"/>
      <c r="AC15181" s="104"/>
      <c r="AF15181" s="104"/>
      <c r="AG15181" s="104"/>
      <c r="AK15181" s="104"/>
      <c r="AL15181" s="104"/>
      <c r="AO15181" s="104"/>
      <c r="AP15181" s="104"/>
    </row>
    <row r="15182" spans="21:42" ht="15" customHeight="1" x14ac:dyDescent="0.25">
      <c r="U15182" s="104"/>
      <c r="AB15182" s="104"/>
      <c r="AC15182" s="104"/>
      <c r="AF15182" s="104"/>
      <c r="AG15182" s="104"/>
      <c r="AK15182" s="104"/>
      <c r="AL15182" s="104"/>
      <c r="AO15182" s="104"/>
      <c r="AP15182" s="104"/>
    </row>
    <row r="15183" spans="21:42" ht="15" customHeight="1" x14ac:dyDescent="0.25">
      <c r="U15183" s="104"/>
      <c r="AB15183" s="104"/>
      <c r="AC15183" s="104"/>
      <c r="AF15183" s="104"/>
      <c r="AG15183" s="104"/>
      <c r="AK15183" s="104"/>
      <c r="AL15183" s="104"/>
      <c r="AO15183" s="104"/>
      <c r="AP15183" s="104"/>
    </row>
    <row r="15184" spans="21:42" ht="15" customHeight="1" x14ac:dyDescent="0.25">
      <c r="U15184" s="104"/>
      <c r="AB15184" s="104"/>
      <c r="AC15184" s="104"/>
      <c r="AF15184" s="104"/>
      <c r="AG15184" s="104"/>
      <c r="AK15184" s="104"/>
      <c r="AL15184" s="104"/>
      <c r="AO15184" s="104"/>
      <c r="AP15184" s="104"/>
    </row>
    <row r="15185" spans="21:42" ht="15" customHeight="1" x14ac:dyDescent="0.25">
      <c r="U15185" s="104"/>
      <c r="AB15185" s="104"/>
      <c r="AC15185" s="104"/>
      <c r="AF15185" s="104"/>
      <c r="AG15185" s="104"/>
      <c r="AK15185" s="104"/>
      <c r="AL15185" s="104"/>
      <c r="AO15185" s="104"/>
      <c r="AP15185" s="104"/>
    </row>
    <row r="15186" spans="21:42" ht="15" customHeight="1" x14ac:dyDescent="0.25">
      <c r="U15186" s="104"/>
      <c r="AB15186" s="104"/>
      <c r="AC15186" s="104"/>
      <c r="AF15186" s="104"/>
      <c r="AG15186" s="104"/>
      <c r="AK15186" s="104"/>
      <c r="AL15186" s="104"/>
      <c r="AO15186" s="104"/>
      <c r="AP15186" s="104"/>
    </row>
    <row r="15187" spans="21:42" ht="15" customHeight="1" x14ac:dyDescent="0.25">
      <c r="U15187" s="104"/>
      <c r="AB15187" s="104"/>
      <c r="AC15187" s="104"/>
      <c r="AF15187" s="104"/>
      <c r="AG15187" s="104"/>
      <c r="AK15187" s="104"/>
      <c r="AL15187" s="104"/>
      <c r="AO15187" s="104"/>
      <c r="AP15187" s="104"/>
    </row>
    <row r="15188" spans="21:42" ht="15" customHeight="1" x14ac:dyDescent="0.25">
      <c r="U15188" s="104"/>
      <c r="AB15188" s="104"/>
      <c r="AC15188" s="104"/>
      <c r="AF15188" s="104"/>
      <c r="AG15188" s="104"/>
      <c r="AK15188" s="104"/>
      <c r="AL15188" s="104"/>
      <c r="AO15188" s="104"/>
      <c r="AP15188" s="104"/>
    </row>
    <row r="15189" spans="21:42" ht="15" customHeight="1" x14ac:dyDescent="0.25">
      <c r="U15189" s="104"/>
      <c r="AB15189" s="104"/>
      <c r="AC15189" s="104"/>
      <c r="AF15189" s="104"/>
      <c r="AG15189" s="104"/>
      <c r="AK15189" s="104"/>
      <c r="AL15189" s="104"/>
      <c r="AO15189" s="104"/>
      <c r="AP15189" s="104"/>
    </row>
    <row r="15190" spans="21:42" ht="15" customHeight="1" x14ac:dyDescent="0.25">
      <c r="U15190" s="104"/>
      <c r="AB15190" s="104"/>
      <c r="AC15190" s="104"/>
      <c r="AF15190" s="104"/>
      <c r="AG15190" s="104"/>
      <c r="AK15190" s="104"/>
      <c r="AL15190" s="104"/>
      <c r="AO15190" s="104"/>
      <c r="AP15190" s="104"/>
    </row>
    <row r="15191" spans="21:42" ht="15" customHeight="1" x14ac:dyDescent="0.25">
      <c r="U15191" s="104"/>
      <c r="AB15191" s="104"/>
      <c r="AC15191" s="104"/>
      <c r="AF15191" s="104"/>
      <c r="AG15191" s="104"/>
      <c r="AK15191" s="104"/>
      <c r="AL15191" s="104"/>
      <c r="AO15191" s="104"/>
      <c r="AP15191" s="104"/>
    </row>
    <row r="15192" spans="21:42" ht="15" customHeight="1" x14ac:dyDescent="0.25">
      <c r="U15192" s="104"/>
      <c r="AB15192" s="104"/>
      <c r="AC15192" s="104"/>
      <c r="AF15192" s="104"/>
      <c r="AG15192" s="104"/>
      <c r="AK15192" s="104"/>
      <c r="AL15192" s="104"/>
      <c r="AO15192" s="104"/>
      <c r="AP15192" s="104"/>
    </row>
    <row r="15193" spans="21:42" ht="15" customHeight="1" x14ac:dyDescent="0.25">
      <c r="U15193" s="104"/>
      <c r="AB15193" s="104"/>
      <c r="AC15193" s="104"/>
      <c r="AF15193" s="104"/>
      <c r="AG15193" s="104"/>
      <c r="AK15193" s="104"/>
      <c r="AL15193" s="104"/>
      <c r="AO15193" s="104"/>
      <c r="AP15193" s="104"/>
    </row>
    <row r="15194" spans="21:42" ht="15" customHeight="1" x14ac:dyDescent="0.25">
      <c r="U15194" s="104"/>
      <c r="AB15194" s="104"/>
      <c r="AC15194" s="104"/>
      <c r="AF15194" s="104"/>
      <c r="AG15194" s="104"/>
      <c r="AK15194" s="104"/>
      <c r="AL15194" s="104"/>
      <c r="AO15194" s="104"/>
      <c r="AP15194" s="104"/>
    </row>
    <row r="15195" spans="21:42" ht="15" customHeight="1" x14ac:dyDescent="0.25">
      <c r="U15195" s="104"/>
      <c r="AB15195" s="104"/>
      <c r="AC15195" s="104"/>
      <c r="AF15195" s="104"/>
      <c r="AG15195" s="104"/>
      <c r="AK15195" s="104"/>
      <c r="AL15195" s="104"/>
      <c r="AO15195" s="104"/>
      <c r="AP15195" s="104"/>
    </row>
    <row r="15196" spans="21:42" ht="15" customHeight="1" x14ac:dyDescent="0.25">
      <c r="U15196" s="104"/>
      <c r="AB15196" s="104"/>
      <c r="AC15196" s="104"/>
      <c r="AF15196" s="104"/>
      <c r="AG15196" s="104"/>
      <c r="AK15196" s="104"/>
      <c r="AL15196" s="104"/>
      <c r="AO15196" s="104"/>
      <c r="AP15196" s="104"/>
    </row>
    <row r="15197" spans="21:42" ht="15" customHeight="1" x14ac:dyDescent="0.25">
      <c r="U15197" s="104"/>
      <c r="AB15197" s="104"/>
      <c r="AC15197" s="104"/>
      <c r="AF15197" s="104"/>
      <c r="AG15197" s="104"/>
      <c r="AK15197" s="104"/>
      <c r="AL15197" s="104"/>
      <c r="AO15197" s="104"/>
      <c r="AP15197" s="104"/>
    </row>
    <row r="15198" spans="21:42" ht="15" customHeight="1" x14ac:dyDescent="0.25">
      <c r="U15198" s="104"/>
      <c r="AB15198" s="104"/>
      <c r="AC15198" s="104"/>
      <c r="AF15198" s="104"/>
      <c r="AG15198" s="104"/>
      <c r="AK15198" s="104"/>
      <c r="AL15198" s="104"/>
      <c r="AO15198" s="104"/>
      <c r="AP15198" s="104"/>
    </row>
    <row r="15199" spans="21:42" ht="15" customHeight="1" x14ac:dyDescent="0.25">
      <c r="U15199" s="104"/>
      <c r="AB15199" s="104"/>
      <c r="AC15199" s="104"/>
      <c r="AF15199" s="104"/>
      <c r="AG15199" s="104"/>
      <c r="AK15199" s="104"/>
      <c r="AL15199" s="104"/>
      <c r="AO15199" s="104"/>
      <c r="AP15199" s="104"/>
    </row>
    <row r="15200" spans="21:42" ht="15" customHeight="1" x14ac:dyDescent="0.25">
      <c r="U15200" s="104"/>
      <c r="AB15200" s="104"/>
      <c r="AC15200" s="104"/>
      <c r="AF15200" s="104"/>
      <c r="AG15200" s="104"/>
      <c r="AK15200" s="104"/>
      <c r="AL15200" s="104"/>
      <c r="AO15200" s="104"/>
      <c r="AP15200" s="104"/>
    </row>
    <row r="15201" spans="21:42" ht="15" customHeight="1" x14ac:dyDescent="0.25">
      <c r="U15201" s="104"/>
      <c r="AB15201" s="104"/>
      <c r="AC15201" s="104"/>
      <c r="AF15201" s="104"/>
      <c r="AG15201" s="104"/>
      <c r="AK15201" s="104"/>
      <c r="AL15201" s="104"/>
      <c r="AO15201" s="104"/>
      <c r="AP15201" s="104"/>
    </row>
    <row r="15202" spans="21:42" ht="15" customHeight="1" x14ac:dyDescent="0.25">
      <c r="U15202" s="104"/>
      <c r="AB15202" s="104"/>
      <c r="AC15202" s="104"/>
      <c r="AF15202" s="104"/>
      <c r="AG15202" s="104"/>
      <c r="AK15202" s="104"/>
      <c r="AL15202" s="104"/>
      <c r="AO15202" s="104"/>
      <c r="AP15202" s="104"/>
    </row>
    <row r="15203" spans="21:42" ht="15" customHeight="1" x14ac:dyDescent="0.25">
      <c r="U15203" s="104"/>
      <c r="AB15203" s="104"/>
      <c r="AC15203" s="104"/>
      <c r="AF15203" s="104"/>
      <c r="AG15203" s="104"/>
      <c r="AK15203" s="104"/>
      <c r="AL15203" s="104"/>
      <c r="AO15203" s="104"/>
      <c r="AP15203" s="104"/>
    </row>
    <row r="15204" spans="21:42" ht="15" customHeight="1" x14ac:dyDescent="0.25">
      <c r="U15204" s="104"/>
      <c r="AB15204" s="104"/>
      <c r="AC15204" s="104"/>
      <c r="AF15204" s="104"/>
      <c r="AG15204" s="104"/>
      <c r="AK15204" s="104"/>
      <c r="AL15204" s="104"/>
      <c r="AO15204" s="104"/>
      <c r="AP15204" s="104"/>
    </row>
    <row r="15205" spans="21:42" ht="15" customHeight="1" x14ac:dyDescent="0.25">
      <c r="U15205" s="104"/>
      <c r="AB15205" s="104"/>
      <c r="AC15205" s="104"/>
      <c r="AF15205" s="104"/>
      <c r="AG15205" s="104"/>
      <c r="AK15205" s="104"/>
      <c r="AL15205" s="104"/>
      <c r="AO15205" s="104"/>
      <c r="AP15205" s="104"/>
    </row>
    <row r="15206" spans="21:42" ht="15" customHeight="1" x14ac:dyDescent="0.25">
      <c r="U15206" s="104"/>
      <c r="AB15206" s="104"/>
      <c r="AC15206" s="104"/>
      <c r="AF15206" s="104"/>
      <c r="AG15206" s="104"/>
      <c r="AK15206" s="104"/>
      <c r="AL15206" s="104"/>
      <c r="AO15206" s="104"/>
      <c r="AP15206" s="104"/>
    </row>
    <row r="15207" spans="21:42" ht="15" customHeight="1" x14ac:dyDescent="0.25">
      <c r="U15207" s="104"/>
      <c r="AB15207" s="104"/>
      <c r="AC15207" s="104"/>
      <c r="AF15207" s="104"/>
      <c r="AG15207" s="104"/>
      <c r="AK15207" s="104"/>
      <c r="AL15207" s="104"/>
      <c r="AO15207" s="104"/>
      <c r="AP15207" s="104"/>
    </row>
    <row r="15208" spans="21:42" ht="15" customHeight="1" x14ac:dyDescent="0.25">
      <c r="U15208" s="104"/>
      <c r="AB15208" s="104"/>
      <c r="AC15208" s="104"/>
      <c r="AF15208" s="104"/>
      <c r="AG15208" s="104"/>
      <c r="AK15208" s="104"/>
      <c r="AL15208" s="104"/>
      <c r="AO15208" s="104"/>
      <c r="AP15208" s="104"/>
    </row>
    <row r="15209" spans="21:42" ht="15" customHeight="1" x14ac:dyDescent="0.25">
      <c r="U15209" s="104"/>
      <c r="AB15209" s="104"/>
      <c r="AC15209" s="104"/>
      <c r="AF15209" s="104"/>
      <c r="AG15209" s="104"/>
      <c r="AK15209" s="104"/>
      <c r="AL15209" s="104"/>
      <c r="AO15209" s="104"/>
      <c r="AP15209" s="104"/>
    </row>
    <row r="15210" spans="21:42" ht="15" customHeight="1" x14ac:dyDescent="0.25">
      <c r="U15210" s="104"/>
      <c r="AB15210" s="104"/>
      <c r="AC15210" s="104"/>
      <c r="AF15210" s="104"/>
      <c r="AG15210" s="104"/>
      <c r="AK15210" s="104"/>
      <c r="AL15210" s="104"/>
      <c r="AO15210" s="104"/>
      <c r="AP15210" s="104"/>
    </row>
    <row r="15211" spans="21:42" ht="15" customHeight="1" x14ac:dyDescent="0.25">
      <c r="U15211" s="104"/>
      <c r="AB15211" s="104"/>
      <c r="AC15211" s="104"/>
      <c r="AF15211" s="104"/>
      <c r="AG15211" s="104"/>
      <c r="AK15211" s="104"/>
      <c r="AL15211" s="104"/>
      <c r="AO15211" s="104"/>
      <c r="AP15211" s="104"/>
    </row>
    <row r="15212" spans="21:42" ht="15" customHeight="1" x14ac:dyDescent="0.25">
      <c r="U15212" s="104"/>
      <c r="AB15212" s="104"/>
      <c r="AC15212" s="104"/>
      <c r="AF15212" s="104"/>
      <c r="AG15212" s="104"/>
      <c r="AK15212" s="104"/>
      <c r="AL15212" s="104"/>
      <c r="AO15212" s="104"/>
      <c r="AP15212" s="104"/>
    </row>
    <row r="15213" spans="21:42" ht="15" customHeight="1" x14ac:dyDescent="0.25">
      <c r="U15213" s="104"/>
      <c r="AB15213" s="104"/>
      <c r="AC15213" s="104"/>
      <c r="AF15213" s="104"/>
      <c r="AG15213" s="104"/>
      <c r="AK15213" s="104"/>
      <c r="AL15213" s="104"/>
      <c r="AO15213" s="104"/>
      <c r="AP15213" s="104"/>
    </row>
    <row r="15214" spans="21:42" ht="15" customHeight="1" x14ac:dyDescent="0.25">
      <c r="U15214" s="104"/>
      <c r="AB15214" s="104"/>
      <c r="AC15214" s="104"/>
      <c r="AF15214" s="104"/>
      <c r="AG15214" s="104"/>
      <c r="AK15214" s="104"/>
      <c r="AL15214" s="104"/>
      <c r="AO15214" s="104"/>
      <c r="AP15214" s="104"/>
    </row>
    <row r="15215" spans="21:42" ht="15" customHeight="1" x14ac:dyDescent="0.25">
      <c r="U15215" s="104"/>
      <c r="AB15215" s="104"/>
      <c r="AC15215" s="104"/>
      <c r="AF15215" s="104"/>
      <c r="AG15215" s="104"/>
      <c r="AK15215" s="104"/>
      <c r="AL15215" s="104"/>
      <c r="AO15215" s="104"/>
      <c r="AP15215" s="104"/>
    </row>
    <row r="15216" spans="21:42" ht="15" customHeight="1" x14ac:dyDescent="0.25">
      <c r="U15216" s="104"/>
      <c r="AB15216" s="104"/>
      <c r="AC15216" s="104"/>
      <c r="AF15216" s="104"/>
      <c r="AG15216" s="104"/>
      <c r="AK15216" s="104"/>
      <c r="AL15216" s="104"/>
      <c r="AO15216" s="104"/>
      <c r="AP15216" s="104"/>
    </row>
    <row r="15217" spans="21:42" ht="15" customHeight="1" x14ac:dyDescent="0.25">
      <c r="U15217" s="104"/>
      <c r="AB15217" s="104"/>
      <c r="AC15217" s="104"/>
      <c r="AF15217" s="104"/>
      <c r="AG15217" s="104"/>
      <c r="AK15217" s="104"/>
      <c r="AL15217" s="104"/>
      <c r="AO15217" s="104"/>
      <c r="AP15217" s="104"/>
    </row>
    <row r="15218" spans="21:42" ht="15" customHeight="1" x14ac:dyDescent="0.25">
      <c r="U15218" s="104"/>
      <c r="AB15218" s="104"/>
      <c r="AC15218" s="104"/>
      <c r="AF15218" s="104"/>
      <c r="AG15218" s="104"/>
      <c r="AK15218" s="104"/>
      <c r="AL15218" s="104"/>
      <c r="AO15218" s="104"/>
      <c r="AP15218" s="104"/>
    </row>
    <row r="15219" spans="21:42" ht="15" customHeight="1" x14ac:dyDescent="0.25">
      <c r="U15219" s="104"/>
      <c r="AB15219" s="104"/>
      <c r="AC15219" s="104"/>
      <c r="AF15219" s="104"/>
      <c r="AG15219" s="104"/>
      <c r="AK15219" s="104"/>
      <c r="AL15219" s="104"/>
      <c r="AO15219" s="104"/>
      <c r="AP15219" s="104"/>
    </row>
    <row r="15220" spans="21:42" ht="15" customHeight="1" x14ac:dyDescent="0.25">
      <c r="U15220" s="104"/>
      <c r="AB15220" s="104"/>
      <c r="AC15220" s="104"/>
      <c r="AF15220" s="104"/>
      <c r="AG15220" s="104"/>
      <c r="AK15220" s="104"/>
      <c r="AL15220" s="104"/>
      <c r="AO15220" s="104"/>
      <c r="AP15220" s="104"/>
    </row>
    <row r="15221" spans="21:42" ht="15" customHeight="1" x14ac:dyDescent="0.25">
      <c r="U15221" s="104"/>
      <c r="AB15221" s="104"/>
      <c r="AC15221" s="104"/>
      <c r="AF15221" s="104"/>
      <c r="AG15221" s="104"/>
      <c r="AK15221" s="104"/>
      <c r="AL15221" s="104"/>
      <c r="AO15221" s="104"/>
      <c r="AP15221" s="104"/>
    </row>
    <row r="15222" spans="21:42" ht="15" customHeight="1" x14ac:dyDescent="0.25">
      <c r="U15222" s="104"/>
      <c r="AB15222" s="104"/>
      <c r="AC15222" s="104"/>
      <c r="AF15222" s="104"/>
      <c r="AG15222" s="104"/>
      <c r="AK15222" s="104"/>
      <c r="AL15222" s="104"/>
      <c r="AO15222" s="104"/>
      <c r="AP15222" s="104"/>
    </row>
    <row r="15223" spans="21:42" ht="15" customHeight="1" x14ac:dyDescent="0.25">
      <c r="U15223" s="104"/>
      <c r="AB15223" s="104"/>
      <c r="AC15223" s="104"/>
      <c r="AF15223" s="104"/>
      <c r="AG15223" s="104"/>
      <c r="AK15223" s="104"/>
      <c r="AL15223" s="104"/>
      <c r="AO15223" s="104"/>
      <c r="AP15223" s="104"/>
    </row>
    <row r="15224" spans="21:42" ht="15" customHeight="1" x14ac:dyDescent="0.25">
      <c r="U15224" s="104"/>
      <c r="AB15224" s="104"/>
      <c r="AC15224" s="104"/>
      <c r="AF15224" s="104"/>
      <c r="AG15224" s="104"/>
      <c r="AK15224" s="104"/>
      <c r="AL15224" s="104"/>
      <c r="AO15224" s="104"/>
      <c r="AP15224" s="104"/>
    </row>
    <row r="15225" spans="21:42" ht="15" customHeight="1" x14ac:dyDescent="0.25">
      <c r="U15225" s="104"/>
      <c r="AB15225" s="104"/>
      <c r="AC15225" s="104"/>
      <c r="AF15225" s="104"/>
      <c r="AG15225" s="104"/>
      <c r="AK15225" s="104"/>
      <c r="AL15225" s="104"/>
      <c r="AO15225" s="104"/>
      <c r="AP15225" s="104"/>
    </row>
    <row r="15226" spans="21:42" ht="15" customHeight="1" x14ac:dyDescent="0.25">
      <c r="U15226" s="104"/>
      <c r="AB15226" s="104"/>
      <c r="AC15226" s="104"/>
      <c r="AF15226" s="104"/>
      <c r="AG15226" s="104"/>
      <c r="AK15226" s="104"/>
      <c r="AL15226" s="104"/>
      <c r="AO15226" s="104"/>
      <c r="AP15226" s="104"/>
    </row>
    <row r="15227" spans="21:42" ht="15" customHeight="1" x14ac:dyDescent="0.25">
      <c r="U15227" s="104"/>
      <c r="AB15227" s="104"/>
      <c r="AC15227" s="104"/>
      <c r="AF15227" s="104"/>
      <c r="AG15227" s="104"/>
      <c r="AK15227" s="104"/>
      <c r="AL15227" s="104"/>
      <c r="AO15227" s="104"/>
      <c r="AP15227" s="104"/>
    </row>
    <row r="15228" spans="21:42" ht="15" customHeight="1" x14ac:dyDescent="0.25">
      <c r="U15228" s="104"/>
      <c r="AB15228" s="104"/>
      <c r="AC15228" s="104"/>
      <c r="AF15228" s="104"/>
      <c r="AG15228" s="104"/>
      <c r="AK15228" s="104"/>
      <c r="AL15228" s="104"/>
      <c r="AO15228" s="104"/>
      <c r="AP15228" s="104"/>
    </row>
    <row r="15229" spans="21:42" ht="15" customHeight="1" x14ac:dyDescent="0.25">
      <c r="U15229" s="104"/>
      <c r="AB15229" s="104"/>
      <c r="AC15229" s="104"/>
      <c r="AF15229" s="104"/>
      <c r="AG15229" s="104"/>
      <c r="AK15229" s="104"/>
      <c r="AL15229" s="104"/>
      <c r="AO15229" s="104"/>
      <c r="AP15229" s="104"/>
    </row>
    <row r="15230" spans="21:42" ht="15" customHeight="1" x14ac:dyDescent="0.25">
      <c r="U15230" s="104"/>
      <c r="AB15230" s="104"/>
      <c r="AC15230" s="104"/>
      <c r="AF15230" s="104"/>
      <c r="AG15230" s="104"/>
      <c r="AK15230" s="104"/>
      <c r="AL15230" s="104"/>
      <c r="AO15230" s="104"/>
      <c r="AP15230" s="104"/>
    </row>
    <row r="15231" spans="21:42" ht="15" customHeight="1" x14ac:dyDescent="0.25">
      <c r="U15231" s="104"/>
      <c r="AB15231" s="104"/>
      <c r="AC15231" s="104"/>
      <c r="AF15231" s="104"/>
      <c r="AG15231" s="104"/>
      <c r="AK15231" s="104"/>
      <c r="AL15231" s="104"/>
      <c r="AO15231" s="104"/>
      <c r="AP15231" s="104"/>
    </row>
    <row r="15232" spans="21:42" ht="15" customHeight="1" x14ac:dyDescent="0.25">
      <c r="U15232" s="104"/>
      <c r="AB15232" s="104"/>
      <c r="AC15232" s="104"/>
      <c r="AF15232" s="104"/>
      <c r="AG15232" s="104"/>
      <c r="AK15232" s="104"/>
      <c r="AL15232" s="104"/>
      <c r="AO15232" s="104"/>
      <c r="AP15232" s="104"/>
    </row>
    <row r="15233" spans="21:42" ht="15" customHeight="1" x14ac:dyDescent="0.25">
      <c r="U15233" s="104"/>
      <c r="AB15233" s="104"/>
      <c r="AC15233" s="104"/>
      <c r="AF15233" s="104"/>
      <c r="AG15233" s="104"/>
      <c r="AK15233" s="104"/>
      <c r="AL15233" s="104"/>
      <c r="AO15233" s="104"/>
      <c r="AP15233" s="104"/>
    </row>
    <row r="15234" spans="21:42" ht="15" customHeight="1" x14ac:dyDescent="0.25">
      <c r="U15234" s="104"/>
      <c r="AB15234" s="104"/>
      <c r="AC15234" s="104"/>
      <c r="AF15234" s="104"/>
      <c r="AG15234" s="104"/>
      <c r="AK15234" s="104"/>
      <c r="AL15234" s="104"/>
      <c r="AO15234" s="104"/>
      <c r="AP15234" s="104"/>
    </row>
    <row r="15235" spans="21:42" ht="15" customHeight="1" x14ac:dyDescent="0.25">
      <c r="U15235" s="104"/>
      <c r="AB15235" s="104"/>
      <c r="AC15235" s="104"/>
      <c r="AF15235" s="104"/>
      <c r="AG15235" s="104"/>
      <c r="AK15235" s="104"/>
      <c r="AL15235" s="104"/>
      <c r="AO15235" s="104"/>
      <c r="AP15235" s="104"/>
    </row>
    <row r="15236" spans="21:42" ht="15" customHeight="1" x14ac:dyDescent="0.25">
      <c r="U15236" s="104"/>
      <c r="AB15236" s="104"/>
      <c r="AC15236" s="104"/>
      <c r="AF15236" s="104"/>
      <c r="AG15236" s="104"/>
      <c r="AK15236" s="104"/>
      <c r="AL15236" s="104"/>
      <c r="AO15236" s="104"/>
      <c r="AP15236" s="104"/>
    </row>
    <row r="15237" spans="21:42" ht="15" customHeight="1" x14ac:dyDescent="0.25">
      <c r="U15237" s="104"/>
      <c r="AB15237" s="104"/>
      <c r="AC15237" s="104"/>
      <c r="AF15237" s="104"/>
      <c r="AG15237" s="104"/>
      <c r="AK15237" s="104"/>
      <c r="AL15237" s="104"/>
      <c r="AO15237" s="104"/>
      <c r="AP15237" s="104"/>
    </row>
    <row r="15238" spans="21:42" ht="15" customHeight="1" x14ac:dyDescent="0.25">
      <c r="U15238" s="104"/>
      <c r="AB15238" s="104"/>
      <c r="AC15238" s="104"/>
      <c r="AF15238" s="104"/>
      <c r="AG15238" s="104"/>
      <c r="AK15238" s="104"/>
      <c r="AL15238" s="104"/>
      <c r="AO15238" s="104"/>
      <c r="AP15238" s="104"/>
    </row>
    <row r="15239" spans="21:42" ht="15" customHeight="1" x14ac:dyDescent="0.25">
      <c r="U15239" s="104"/>
      <c r="AB15239" s="104"/>
      <c r="AC15239" s="104"/>
      <c r="AF15239" s="104"/>
      <c r="AG15239" s="104"/>
      <c r="AK15239" s="104"/>
      <c r="AL15239" s="104"/>
      <c r="AO15239" s="104"/>
      <c r="AP15239" s="104"/>
    </row>
    <row r="15240" spans="21:42" ht="15" customHeight="1" x14ac:dyDescent="0.25">
      <c r="U15240" s="104"/>
      <c r="AB15240" s="104"/>
      <c r="AC15240" s="104"/>
      <c r="AF15240" s="104"/>
      <c r="AG15240" s="104"/>
      <c r="AK15240" s="104"/>
      <c r="AL15240" s="104"/>
      <c r="AO15240" s="104"/>
      <c r="AP15240" s="104"/>
    </row>
    <row r="15241" spans="21:42" ht="15" customHeight="1" x14ac:dyDescent="0.25">
      <c r="U15241" s="104"/>
      <c r="AB15241" s="104"/>
      <c r="AC15241" s="104"/>
      <c r="AF15241" s="104"/>
      <c r="AG15241" s="104"/>
      <c r="AK15241" s="104"/>
      <c r="AL15241" s="104"/>
      <c r="AO15241" s="104"/>
      <c r="AP15241" s="104"/>
    </row>
    <row r="15242" spans="21:42" ht="15" customHeight="1" x14ac:dyDescent="0.25">
      <c r="U15242" s="104"/>
      <c r="AB15242" s="104"/>
      <c r="AC15242" s="104"/>
      <c r="AF15242" s="104"/>
      <c r="AG15242" s="104"/>
      <c r="AK15242" s="104"/>
      <c r="AL15242" s="104"/>
      <c r="AO15242" s="104"/>
      <c r="AP15242" s="104"/>
    </row>
    <row r="15243" spans="21:42" ht="15" customHeight="1" x14ac:dyDescent="0.25">
      <c r="U15243" s="104"/>
      <c r="AB15243" s="104"/>
      <c r="AC15243" s="104"/>
      <c r="AF15243" s="104"/>
      <c r="AG15243" s="104"/>
      <c r="AK15243" s="104"/>
      <c r="AL15243" s="104"/>
      <c r="AO15243" s="104"/>
      <c r="AP15243" s="104"/>
    </row>
    <row r="15244" spans="21:42" ht="15" customHeight="1" x14ac:dyDescent="0.25">
      <c r="U15244" s="104"/>
      <c r="AB15244" s="104"/>
      <c r="AC15244" s="104"/>
      <c r="AF15244" s="104"/>
      <c r="AG15244" s="104"/>
      <c r="AK15244" s="104"/>
      <c r="AL15244" s="104"/>
      <c r="AO15244" s="104"/>
      <c r="AP15244" s="104"/>
    </row>
    <row r="15245" spans="21:42" ht="15" customHeight="1" x14ac:dyDescent="0.25">
      <c r="U15245" s="104"/>
      <c r="AB15245" s="104"/>
      <c r="AC15245" s="104"/>
      <c r="AF15245" s="104"/>
      <c r="AG15245" s="104"/>
      <c r="AK15245" s="104"/>
      <c r="AL15245" s="104"/>
      <c r="AO15245" s="104"/>
      <c r="AP15245" s="104"/>
    </row>
    <row r="15246" spans="21:42" ht="15" customHeight="1" x14ac:dyDescent="0.25">
      <c r="U15246" s="104"/>
      <c r="AB15246" s="104"/>
      <c r="AC15246" s="104"/>
      <c r="AF15246" s="104"/>
      <c r="AG15246" s="104"/>
      <c r="AK15246" s="104"/>
      <c r="AL15246" s="104"/>
      <c r="AO15246" s="104"/>
      <c r="AP15246" s="104"/>
    </row>
    <row r="15247" spans="21:42" ht="15" customHeight="1" x14ac:dyDescent="0.25">
      <c r="U15247" s="104"/>
      <c r="AB15247" s="104"/>
      <c r="AC15247" s="104"/>
      <c r="AF15247" s="104"/>
      <c r="AG15247" s="104"/>
      <c r="AK15247" s="104"/>
      <c r="AL15247" s="104"/>
      <c r="AO15247" s="104"/>
      <c r="AP15247" s="104"/>
    </row>
    <row r="15248" spans="21:42" ht="15" customHeight="1" x14ac:dyDescent="0.25">
      <c r="U15248" s="104"/>
      <c r="AB15248" s="104"/>
      <c r="AC15248" s="104"/>
      <c r="AF15248" s="104"/>
      <c r="AG15248" s="104"/>
      <c r="AK15248" s="104"/>
      <c r="AL15248" s="104"/>
      <c r="AO15248" s="104"/>
      <c r="AP15248" s="104"/>
    </row>
    <row r="15249" spans="21:42" ht="15" customHeight="1" x14ac:dyDescent="0.25">
      <c r="U15249" s="104"/>
      <c r="AB15249" s="104"/>
      <c r="AC15249" s="104"/>
      <c r="AF15249" s="104"/>
      <c r="AG15249" s="104"/>
      <c r="AK15249" s="104"/>
      <c r="AL15249" s="104"/>
      <c r="AO15249" s="104"/>
      <c r="AP15249" s="104"/>
    </row>
    <row r="15250" spans="21:42" ht="15" customHeight="1" x14ac:dyDescent="0.25">
      <c r="U15250" s="104"/>
      <c r="AB15250" s="104"/>
      <c r="AC15250" s="104"/>
      <c r="AF15250" s="104"/>
      <c r="AG15250" s="104"/>
      <c r="AK15250" s="104"/>
      <c r="AL15250" s="104"/>
      <c r="AO15250" s="104"/>
      <c r="AP15250" s="104"/>
    </row>
    <row r="15251" spans="21:42" ht="15" customHeight="1" x14ac:dyDescent="0.25">
      <c r="U15251" s="104"/>
      <c r="AB15251" s="104"/>
      <c r="AC15251" s="104"/>
      <c r="AF15251" s="104"/>
      <c r="AG15251" s="104"/>
      <c r="AK15251" s="104"/>
      <c r="AL15251" s="104"/>
      <c r="AO15251" s="104"/>
      <c r="AP15251" s="104"/>
    </row>
    <row r="15252" spans="21:42" ht="15" customHeight="1" x14ac:dyDescent="0.25">
      <c r="U15252" s="104"/>
      <c r="AB15252" s="104"/>
      <c r="AC15252" s="104"/>
      <c r="AF15252" s="104"/>
      <c r="AG15252" s="104"/>
      <c r="AK15252" s="104"/>
      <c r="AL15252" s="104"/>
      <c r="AO15252" s="104"/>
      <c r="AP15252" s="104"/>
    </row>
    <row r="15253" spans="21:42" ht="15" customHeight="1" x14ac:dyDescent="0.25">
      <c r="U15253" s="104"/>
      <c r="AB15253" s="104"/>
      <c r="AC15253" s="104"/>
      <c r="AF15253" s="104"/>
      <c r="AG15253" s="104"/>
      <c r="AK15253" s="104"/>
      <c r="AL15253" s="104"/>
      <c r="AO15253" s="104"/>
      <c r="AP15253" s="104"/>
    </row>
    <row r="15254" spans="21:42" ht="15" customHeight="1" x14ac:dyDescent="0.25">
      <c r="U15254" s="104"/>
      <c r="AB15254" s="104"/>
      <c r="AC15254" s="104"/>
      <c r="AF15254" s="104"/>
      <c r="AG15254" s="104"/>
      <c r="AK15254" s="104"/>
      <c r="AL15254" s="104"/>
      <c r="AO15254" s="104"/>
      <c r="AP15254" s="104"/>
    </row>
    <row r="15255" spans="21:42" ht="15" customHeight="1" x14ac:dyDescent="0.25">
      <c r="U15255" s="104"/>
      <c r="AB15255" s="104"/>
      <c r="AC15255" s="104"/>
      <c r="AF15255" s="104"/>
      <c r="AG15255" s="104"/>
      <c r="AK15255" s="104"/>
      <c r="AL15255" s="104"/>
      <c r="AO15255" s="104"/>
      <c r="AP15255" s="104"/>
    </row>
    <row r="15256" spans="21:42" ht="15" customHeight="1" x14ac:dyDescent="0.25">
      <c r="U15256" s="104"/>
      <c r="AB15256" s="104"/>
      <c r="AC15256" s="104"/>
      <c r="AF15256" s="104"/>
      <c r="AG15256" s="104"/>
      <c r="AK15256" s="104"/>
      <c r="AL15256" s="104"/>
      <c r="AO15256" s="104"/>
      <c r="AP15256" s="104"/>
    </row>
    <row r="15257" spans="21:42" ht="15" customHeight="1" x14ac:dyDescent="0.25">
      <c r="U15257" s="104"/>
      <c r="AB15257" s="104"/>
      <c r="AC15257" s="104"/>
      <c r="AF15257" s="104"/>
      <c r="AG15257" s="104"/>
      <c r="AK15257" s="104"/>
      <c r="AL15257" s="104"/>
      <c r="AO15257" s="104"/>
      <c r="AP15257" s="104"/>
    </row>
    <row r="15258" spans="21:42" ht="15" customHeight="1" x14ac:dyDescent="0.25">
      <c r="U15258" s="104"/>
      <c r="AB15258" s="104"/>
      <c r="AC15258" s="104"/>
      <c r="AF15258" s="104"/>
      <c r="AG15258" s="104"/>
      <c r="AK15258" s="104"/>
      <c r="AL15258" s="104"/>
      <c r="AO15258" s="104"/>
      <c r="AP15258" s="104"/>
    </row>
    <row r="15259" spans="21:42" ht="15" customHeight="1" x14ac:dyDescent="0.25">
      <c r="U15259" s="104"/>
      <c r="AB15259" s="104"/>
      <c r="AC15259" s="104"/>
      <c r="AF15259" s="104"/>
      <c r="AG15259" s="104"/>
      <c r="AK15259" s="104"/>
      <c r="AL15259" s="104"/>
      <c r="AO15259" s="104"/>
      <c r="AP15259" s="104"/>
    </row>
    <row r="15260" spans="21:42" ht="15" customHeight="1" x14ac:dyDescent="0.25">
      <c r="U15260" s="104"/>
      <c r="AB15260" s="104"/>
      <c r="AC15260" s="104"/>
      <c r="AF15260" s="104"/>
      <c r="AG15260" s="104"/>
      <c r="AK15260" s="104"/>
      <c r="AL15260" s="104"/>
      <c r="AO15260" s="104"/>
      <c r="AP15260" s="104"/>
    </row>
    <row r="15261" spans="21:42" ht="15" customHeight="1" x14ac:dyDescent="0.25">
      <c r="U15261" s="104"/>
      <c r="AB15261" s="104"/>
      <c r="AC15261" s="104"/>
      <c r="AF15261" s="104"/>
      <c r="AG15261" s="104"/>
      <c r="AK15261" s="104"/>
      <c r="AL15261" s="104"/>
      <c r="AO15261" s="104"/>
      <c r="AP15261" s="104"/>
    </row>
    <row r="15262" spans="21:42" ht="15" customHeight="1" x14ac:dyDescent="0.25">
      <c r="U15262" s="104"/>
      <c r="AB15262" s="104"/>
      <c r="AC15262" s="104"/>
      <c r="AF15262" s="104"/>
      <c r="AG15262" s="104"/>
      <c r="AK15262" s="104"/>
      <c r="AL15262" s="104"/>
      <c r="AO15262" s="104"/>
      <c r="AP15262" s="104"/>
    </row>
    <row r="15263" spans="21:42" ht="15" customHeight="1" x14ac:dyDescent="0.25">
      <c r="U15263" s="104"/>
      <c r="AB15263" s="104"/>
      <c r="AC15263" s="104"/>
      <c r="AF15263" s="104"/>
      <c r="AG15263" s="104"/>
      <c r="AK15263" s="104"/>
      <c r="AL15263" s="104"/>
      <c r="AO15263" s="104"/>
      <c r="AP15263" s="104"/>
    </row>
    <row r="15264" spans="21:42" ht="15" customHeight="1" x14ac:dyDescent="0.25">
      <c r="U15264" s="104"/>
      <c r="AB15264" s="104"/>
      <c r="AC15264" s="104"/>
      <c r="AF15264" s="104"/>
      <c r="AG15264" s="104"/>
      <c r="AK15264" s="104"/>
      <c r="AL15264" s="104"/>
      <c r="AO15264" s="104"/>
      <c r="AP15264" s="104"/>
    </row>
    <row r="15265" spans="21:42" ht="15" customHeight="1" x14ac:dyDescent="0.25">
      <c r="U15265" s="104"/>
      <c r="AB15265" s="104"/>
      <c r="AC15265" s="104"/>
      <c r="AF15265" s="104"/>
      <c r="AG15265" s="104"/>
      <c r="AK15265" s="104"/>
      <c r="AL15265" s="104"/>
      <c r="AO15265" s="104"/>
      <c r="AP15265" s="104"/>
    </row>
    <row r="15266" spans="21:42" ht="15" customHeight="1" x14ac:dyDescent="0.25">
      <c r="U15266" s="104"/>
      <c r="AB15266" s="104"/>
      <c r="AC15266" s="104"/>
      <c r="AF15266" s="104"/>
      <c r="AG15266" s="104"/>
      <c r="AK15266" s="104"/>
      <c r="AL15266" s="104"/>
      <c r="AO15266" s="104"/>
      <c r="AP15266" s="104"/>
    </row>
    <row r="15267" spans="21:42" ht="15" customHeight="1" x14ac:dyDescent="0.25">
      <c r="U15267" s="104"/>
      <c r="AB15267" s="104"/>
      <c r="AC15267" s="104"/>
      <c r="AF15267" s="104"/>
      <c r="AG15267" s="104"/>
      <c r="AK15267" s="104"/>
      <c r="AL15267" s="104"/>
      <c r="AO15267" s="104"/>
      <c r="AP15267" s="104"/>
    </row>
    <row r="15268" spans="21:42" ht="15" customHeight="1" x14ac:dyDescent="0.25">
      <c r="U15268" s="104"/>
      <c r="AB15268" s="104"/>
      <c r="AC15268" s="104"/>
      <c r="AF15268" s="104"/>
      <c r="AG15268" s="104"/>
      <c r="AK15268" s="104"/>
      <c r="AL15268" s="104"/>
      <c r="AO15268" s="104"/>
      <c r="AP15268" s="104"/>
    </row>
    <row r="15269" spans="21:42" ht="15" customHeight="1" x14ac:dyDescent="0.25">
      <c r="U15269" s="104"/>
      <c r="AB15269" s="104"/>
      <c r="AC15269" s="104"/>
      <c r="AF15269" s="104"/>
      <c r="AG15269" s="104"/>
      <c r="AK15269" s="104"/>
      <c r="AL15269" s="104"/>
      <c r="AO15269" s="104"/>
      <c r="AP15269" s="104"/>
    </row>
    <row r="15270" spans="21:42" ht="15" customHeight="1" x14ac:dyDescent="0.25">
      <c r="U15270" s="104"/>
      <c r="AB15270" s="104"/>
      <c r="AC15270" s="104"/>
      <c r="AF15270" s="104"/>
      <c r="AG15270" s="104"/>
      <c r="AK15270" s="104"/>
      <c r="AL15270" s="104"/>
      <c r="AO15270" s="104"/>
      <c r="AP15270" s="104"/>
    </row>
    <row r="15271" spans="21:42" ht="15" customHeight="1" x14ac:dyDescent="0.25">
      <c r="U15271" s="104"/>
      <c r="AB15271" s="104"/>
      <c r="AC15271" s="104"/>
      <c r="AF15271" s="104"/>
      <c r="AG15271" s="104"/>
      <c r="AK15271" s="104"/>
      <c r="AL15271" s="104"/>
      <c r="AO15271" s="104"/>
      <c r="AP15271" s="104"/>
    </row>
    <row r="15272" spans="21:42" ht="15" customHeight="1" x14ac:dyDescent="0.25">
      <c r="U15272" s="104"/>
      <c r="AB15272" s="104"/>
      <c r="AC15272" s="104"/>
      <c r="AF15272" s="104"/>
      <c r="AG15272" s="104"/>
      <c r="AK15272" s="104"/>
      <c r="AL15272" s="104"/>
      <c r="AO15272" s="104"/>
      <c r="AP15272" s="104"/>
    </row>
    <row r="15273" spans="21:42" ht="15" customHeight="1" x14ac:dyDescent="0.25">
      <c r="U15273" s="104"/>
      <c r="AB15273" s="104"/>
      <c r="AC15273" s="104"/>
      <c r="AF15273" s="104"/>
      <c r="AG15273" s="104"/>
      <c r="AK15273" s="104"/>
      <c r="AL15273" s="104"/>
      <c r="AO15273" s="104"/>
      <c r="AP15273" s="104"/>
    </row>
    <row r="15274" spans="21:42" ht="15" customHeight="1" x14ac:dyDescent="0.25">
      <c r="U15274" s="104"/>
      <c r="AB15274" s="104"/>
      <c r="AC15274" s="104"/>
      <c r="AF15274" s="104"/>
      <c r="AG15274" s="104"/>
      <c r="AK15274" s="104"/>
      <c r="AL15274" s="104"/>
      <c r="AO15274" s="104"/>
      <c r="AP15274" s="104"/>
    </row>
    <row r="15275" spans="21:42" ht="15" customHeight="1" x14ac:dyDescent="0.25">
      <c r="U15275" s="104"/>
      <c r="AB15275" s="104"/>
      <c r="AC15275" s="104"/>
      <c r="AF15275" s="104"/>
      <c r="AG15275" s="104"/>
      <c r="AK15275" s="104"/>
      <c r="AL15275" s="104"/>
      <c r="AO15275" s="104"/>
      <c r="AP15275" s="104"/>
    </row>
    <row r="15276" spans="21:42" ht="15" customHeight="1" x14ac:dyDescent="0.25">
      <c r="U15276" s="104"/>
      <c r="AB15276" s="104"/>
      <c r="AC15276" s="104"/>
      <c r="AF15276" s="104"/>
      <c r="AG15276" s="104"/>
      <c r="AK15276" s="104"/>
      <c r="AL15276" s="104"/>
      <c r="AO15276" s="104"/>
      <c r="AP15276" s="104"/>
    </row>
    <row r="15277" spans="21:42" ht="15" customHeight="1" x14ac:dyDescent="0.25">
      <c r="U15277" s="104"/>
      <c r="AB15277" s="104"/>
      <c r="AC15277" s="104"/>
      <c r="AF15277" s="104"/>
      <c r="AG15277" s="104"/>
      <c r="AK15277" s="104"/>
      <c r="AL15277" s="104"/>
      <c r="AO15277" s="104"/>
      <c r="AP15277" s="104"/>
    </row>
    <row r="15278" spans="21:42" ht="15" customHeight="1" x14ac:dyDescent="0.25">
      <c r="U15278" s="104"/>
      <c r="AB15278" s="104"/>
      <c r="AC15278" s="104"/>
      <c r="AF15278" s="104"/>
      <c r="AG15278" s="104"/>
      <c r="AK15278" s="104"/>
      <c r="AL15278" s="104"/>
      <c r="AO15278" s="104"/>
      <c r="AP15278" s="104"/>
    </row>
    <row r="15279" spans="21:42" ht="15" customHeight="1" x14ac:dyDescent="0.25">
      <c r="U15279" s="104"/>
      <c r="AB15279" s="104"/>
      <c r="AC15279" s="104"/>
      <c r="AF15279" s="104"/>
      <c r="AG15279" s="104"/>
      <c r="AK15279" s="104"/>
      <c r="AL15279" s="104"/>
      <c r="AO15279" s="104"/>
      <c r="AP15279" s="104"/>
    </row>
    <row r="15280" spans="21:42" ht="15" customHeight="1" x14ac:dyDescent="0.25">
      <c r="U15280" s="104"/>
      <c r="AB15280" s="104"/>
      <c r="AC15280" s="104"/>
      <c r="AF15280" s="104"/>
      <c r="AG15280" s="104"/>
      <c r="AK15280" s="104"/>
      <c r="AL15280" s="104"/>
      <c r="AO15280" s="104"/>
      <c r="AP15280" s="104"/>
    </row>
    <row r="15281" spans="21:42" ht="15" customHeight="1" x14ac:dyDescent="0.25">
      <c r="U15281" s="104"/>
      <c r="AB15281" s="104"/>
      <c r="AC15281" s="104"/>
      <c r="AF15281" s="104"/>
      <c r="AG15281" s="104"/>
      <c r="AK15281" s="104"/>
      <c r="AL15281" s="104"/>
      <c r="AO15281" s="104"/>
      <c r="AP15281" s="104"/>
    </row>
    <row r="15282" spans="21:42" ht="15" customHeight="1" x14ac:dyDescent="0.25">
      <c r="U15282" s="104"/>
      <c r="AB15282" s="104"/>
      <c r="AC15282" s="104"/>
      <c r="AF15282" s="104"/>
      <c r="AG15282" s="104"/>
      <c r="AK15282" s="104"/>
      <c r="AL15282" s="104"/>
      <c r="AO15282" s="104"/>
      <c r="AP15282" s="104"/>
    </row>
    <row r="15283" spans="21:42" ht="15" customHeight="1" x14ac:dyDescent="0.25">
      <c r="U15283" s="104"/>
      <c r="AB15283" s="104"/>
      <c r="AC15283" s="104"/>
      <c r="AF15283" s="104"/>
      <c r="AG15283" s="104"/>
      <c r="AK15283" s="104"/>
      <c r="AL15283" s="104"/>
      <c r="AO15283" s="104"/>
      <c r="AP15283" s="104"/>
    </row>
    <row r="15284" spans="21:42" ht="15" customHeight="1" x14ac:dyDescent="0.25">
      <c r="U15284" s="104"/>
      <c r="AB15284" s="104"/>
      <c r="AC15284" s="104"/>
      <c r="AF15284" s="104"/>
      <c r="AG15284" s="104"/>
      <c r="AK15284" s="104"/>
      <c r="AL15284" s="104"/>
      <c r="AO15284" s="104"/>
      <c r="AP15284" s="104"/>
    </row>
    <row r="15285" spans="21:42" ht="15" customHeight="1" x14ac:dyDescent="0.25">
      <c r="U15285" s="104"/>
      <c r="AB15285" s="104"/>
      <c r="AC15285" s="104"/>
      <c r="AF15285" s="104"/>
      <c r="AG15285" s="104"/>
      <c r="AK15285" s="104"/>
      <c r="AL15285" s="104"/>
      <c r="AO15285" s="104"/>
      <c r="AP15285" s="104"/>
    </row>
    <row r="15286" spans="21:42" ht="15" customHeight="1" x14ac:dyDescent="0.25">
      <c r="U15286" s="104"/>
      <c r="AB15286" s="104"/>
      <c r="AC15286" s="104"/>
      <c r="AF15286" s="104"/>
      <c r="AG15286" s="104"/>
      <c r="AK15286" s="104"/>
      <c r="AL15286" s="104"/>
      <c r="AO15286" s="104"/>
      <c r="AP15286" s="104"/>
    </row>
    <row r="15287" spans="21:42" ht="15" customHeight="1" x14ac:dyDescent="0.25">
      <c r="U15287" s="104"/>
      <c r="AB15287" s="104"/>
      <c r="AC15287" s="104"/>
      <c r="AF15287" s="104"/>
      <c r="AG15287" s="104"/>
      <c r="AK15287" s="104"/>
      <c r="AL15287" s="104"/>
      <c r="AO15287" s="104"/>
      <c r="AP15287" s="104"/>
    </row>
    <row r="15288" spans="21:42" ht="15" customHeight="1" x14ac:dyDescent="0.25">
      <c r="U15288" s="104"/>
      <c r="AB15288" s="104"/>
      <c r="AC15288" s="104"/>
      <c r="AF15288" s="104"/>
      <c r="AG15288" s="104"/>
      <c r="AK15288" s="104"/>
      <c r="AL15288" s="104"/>
      <c r="AO15288" s="104"/>
      <c r="AP15288" s="104"/>
    </row>
    <row r="15289" spans="21:42" ht="15" customHeight="1" x14ac:dyDescent="0.25">
      <c r="U15289" s="104"/>
      <c r="AB15289" s="104"/>
      <c r="AC15289" s="104"/>
      <c r="AF15289" s="104"/>
      <c r="AG15289" s="104"/>
      <c r="AK15289" s="104"/>
      <c r="AL15289" s="104"/>
      <c r="AO15289" s="104"/>
      <c r="AP15289" s="104"/>
    </row>
    <row r="15290" spans="21:42" ht="15" customHeight="1" x14ac:dyDescent="0.25">
      <c r="U15290" s="104"/>
      <c r="AB15290" s="104"/>
      <c r="AC15290" s="104"/>
      <c r="AF15290" s="104"/>
      <c r="AG15290" s="104"/>
      <c r="AK15290" s="104"/>
      <c r="AL15290" s="104"/>
      <c r="AO15290" s="104"/>
      <c r="AP15290" s="104"/>
    </row>
    <row r="15291" spans="21:42" ht="15" customHeight="1" x14ac:dyDescent="0.25">
      <c r="U15291" s="104"/>
      <c r="AB15291" s="104"/>
      <c r="AC15291" s="104"/>
      <c r="AF15291" s="104"/>
      <c r="AG15291" s="104"/>
      <c r="AK15291" s="104"/>
      <c r="AL15291" s="104"/>
      <c r="AO15291" s="104"/>
      <c r="AP15291" s="104"/>
    </row>
    <row r="15292" spans="21:42" ht="15" customHeight="1" x14ac:dyDescent="0.25">
      <c r="U15292" s="104"/>
      <c r="AB15292" s="104"/>
      <c r="AC15292" s="104"/>
      <c r="AF15292" s="104"/>
      <c r="AG15292" s="104"/>
      <c r="AK15292" s="104"/>
      <c r="AL15292" s="104"/>
      <c r="AO15292" s="104"/>
      <c r="AP15292" s="104"/>
    </row>
    <row r="15293" spans="21:42" ht="15" customHeight="1" x14ac:dyDescent="0.25">
      <c r="U15293" s="104"/>
      <c r="AB15293" s="104"/>
      <c r="AC15293" s="104"/>
      <c r="AF15293" s="104"/>
      <c r="AG15293" s="104"/>
      <c r="AK15293" s="104"/>
      <c r="AL15293" s="104"/>
      <c r="AO15293" s="104"/>
      <c r="AP15293" s="104"/>
    </row>
    <row r="15294" spans="21:42" ht="15" customHeight="1" x14ac:dyDescent="0.25">
      <c r="U15294" s="104"/>
      <c r="AB15294" s="104"/>
      <c r="AC15294" s="104"/>
      <c r="AF15294" s="104"/>
      <c r="AG15294" s="104"/>
      <c r="AK15294" s="104"/>
      <c r="AL15294" s="104"/>
      <c r="AO15294" s="104"/>
      <c r="AP15294" s="104"/>
    </row>
    <row r="15295" spans="21:42" ht="15" customHeight="1" x14ac:dyDescent="0.25">
      <c r="U15295" s="104"/>
      <c r="AB15295" s="104"/>
      <c r="AC15295" s="104"/>
      <c r="AF15295" s="104"/>
      <c r="AG15295" s="104"/>
      <c r="AK15295" s="104"/>
      <c r="AL15295" s="104"/>
      <c r="AO15295" s="104"/>
      <c r="AP15295" s="104"/>
    </row>
    <row r="15296" spans="21:42" ht="15" customHeight="1" x14ac:dyDescent="0.25">
      <c r="U15296" s="104"/>
      <c r="AB15296" s="104"/>
      <c r="AC15296" s="104"/>
      <c r="AF15296" s="104"/>
      <c r="AG15296" s="104"/>
      <c r="AK15296" s="104"/>
      <c r="AL15296" s="104"/>
      <c r="AO15296" s="104"/>
      <c r="AP15296" s="104"/>
    </row>
    <row r="15297" spans="21:42" ht="15" customHeight="1" x14ac:dyDescent="0.25">
      <c r="U15297" s="104"/>
      <c r="AB15297" s="104"/>
      <c r="AC15297" s="104"/>
      <c r="AF15297" s="104"/>
      <c r="AG15297" s="104"/>
      <c r="AK15297" s="104"/>
      <c r="AL15297" s="104"/>
      <c r="AO15297" s="104"/>
      <c r="AP15297" s="104"/>
    </row>
    <row r="15298" spans="21:42" ht="15" customHeight="1" x14ac:dyDescent="0.25">
      <c r="U15298" s="104"/>
      <c r="AB15298" s="104"/>
      <c r="AC15298" s="104"/>
      <c r="AF15298" s="104"/>
      <c r="AG15298" s="104"/>
      <c r="AK15298" s="104"/>
      <c r="AL15298" s="104"/>
      <c r="AO15298" s="104"/>
      <c r="AP15298" s="104"/>
    </row>
    <row r="15299" spans="21:42" ht="15" customHeight="1" x14ac:dyDescent="0.25">
      <c r="U15299" s="104"/>
      <c r="AB15299" s="104"/>
      <c r="AC15299" s="104"/>
      <c r="AF15299" s="104"/>
      <c r="AG15299" s="104"/>
      <c r="AK15299" s="104"/>
      <c r="AL15299" s="104"/>
      <c r="AO15299" s="104"/>
      <c r="AP15299" s="104"/>
    </row>
    <row r="15300" spans="21:42" ht="15" customHeight="1" x14ac:dyDescent="0.25">
      <c r="U15300" s="104"/>
      <c r="AB15300" s="104"/>
      <c r="AC15300" s="104"/>
      <c r="AF15300" s="104"/>
      <c r="AG15300" s="104"/>
      <c r="AK15300" s="104"/>
      <c r="AL15300" s="104"/>
      <c r="AO15300" s="104"/>
      <c r="AP15300" s="104"/>
    </row>
    <row r="15301" spans="21:42" ht="15" customHeight="1" x14ac:dyDescent="0.25">
      <c r="U15301" s="104"/>
      <c r="AB15301" s="104"/>
      <c r="AC15301" s="104"/>
      <c r="AF15301" s="104"/>
      <c r="AG15301" s="104"/>
      <c r="AK15301" s="104"/>
      <c r="AL15301" s="104"/>
      <c r="AO15301" s="104"/>
      <c r="AP15301" s="104"/>
    </row>
    <row r="15302" spans="21:42" ht="15" customHeight="1" x14ac:dyDescent="0.25">
      <c r="U15302" s="104"/>
      <c r="AB15302" s="104"/>
      <c r="AC15302" s="104"/>
      <c r="AF15302" s="104"/>
      <c r="AG15302" s="104"/>
      <c r="AK15302" s="104"/>
      <c r="AL15302" s="104"/>
      <c r="AO15302" s="104"/>
      <c r="AP15302" s="104"/>
    </row>
    <row r="15303" spans="21:42" ht="15" customHeight="1" x14ac:dyDescent="0.25">
      <c r="U15303" s="104"/>
      <c r="AB15303" s="104"/>
      <c r="AC15303" s="104"/>
      <c r="AF15303" s="104"/>
      <c r="AG15303" s="104"/>
      <c r="AK15303" s="104"/>
      <c r="AL15303" s="104"/>
      <c r="AO15303" s="104"/>
      <c r="AP15303" s="104"/>
    </row>
    <row r="15304" spans="21:42" ht="15" customHeight="1" x14ac:dyDescent="0.25">
      <c r="U15304" s="104"/>
      <c r="AB15304" s="104"/>
      <c r="AC15304" s="104"/>
      <c r="AF15304" s="104"/>
      <c r="AG15304" s="104"/>
      <c r="AK15304" s="104"/>
      <c r="AL15304" s="104"/>
      <c r="AO15304" s="104"/>
      <c r="AP15304" s="104"/>
    </row>
    <row r="15305" spans="21:42" ht="15" customHeight="1" x14ac:dyDescent="0.25">
      <c r="U15305" s="104"/>
      <c r="AB15305" s="104"/>
      <c r="AC15305" s="104"/>
      <c r="AF15305" s="104"/>
      <c r="AG15305" s="104"/>
      <c r="AK15305" s="104"/>
      <c r="AL15305" s="104"/>
      <c r="AO15305" s="104"/>
      <c r="AP15305" s="104"/>
    </row>
    <row r="15306" spans="21:42" ht="15" customHeight="1" x14ac:dyDescent="0.25">
      <c r="U15306" s="104"/>
      <c r="AB15306" s="104"/>
      <c r="AC15306" s="104"/>
      <c r="AF15306" s="104"/>
      <c r="AG15306" s="104"/>
      <c r="AK15306" s="104"/>
      <c r="AL15306" s="104"/>
      <c r="AO15306" s="104"/>
      <c r="AP15306" s="104"/>
    </row>
    <row r="15307" spans="21:42" ht="15" customHeight="1" x14ac:dyDescent="0.25">
      <c r="U15307" s="104"/>
      <c r="AB15307" s="104"/>
      <c r="AC15307" s="104"/>
      <c r="AF15307" s="104"/>
      <c r="AG15307" s="104"/>
      <c r="AK15307" s="104"/>
      <c r="AL15307" s="104"/>
      <c r="AO15307" s="104"/>
      <c r="AP15307" s="104"/>
    </row>
    <row r="15308" spans="21:42" ht="15" customHeight="1" x14ac:dyDescent="0.25">
      <c r="U15308" s="104"/>
      <c r="AB15308" s="104"/>
      <c r="AC15308" s="104"/>
      <c r="AF15308" s="104"/>
      <c r="AG15308" s="104"/>
      <c r="AK15308" s="104"/>
      <c r="AL15308" s="104"/>
      <c r="AO15308" s="104"/>
      <c r="AP15308" s="104"/>
    </row>
    <row r="15309" spans="21:42" ht="15" customHeight="1" x14ac:dyDescent="0.25">
      <c r="U15309" s="104"/>
      <c r="AB15309" s="104"/>
      <c r="AC15309" s="104"/>
      <c r="AF15309" s="104"/>
      <c r="AG15309" s="104"/>
      <c r="AK15309" s="104"/>
      <c r="AL15309" s="104"/>
      <c r="AO15309" s="104"/>
      <c r="AP15309" s="104"/>
    </row>
    <row r="15310" spans="21:42" ht="15" customHeight="1" x14ac:dyDescent="0.25">
      <c r="U15310" s="104"/>
      <c r="AB15310" s="104"/>
      <c r="AC15310" s="104"/>
      <c r="AF15310" s="104"/>
      <c r="AG15310" s="104"/>
      <c r="AK15310" s="104"/>
      <c r="AL15310" s="104"/>
      <c r="AO15310" s="104"/>
      <c r="AP15310" s="104"/>
    </row>
    <row r="15311" spans="21:42" ht="15" customHeight="1" x14ac:dyDescent="0.25">
      <c r="U15311" s="104"/>
      <c r="AB15311" s="104"/>
      <c r="AC15311" s="104"/>
      <c r="AF15311" s="104"/>
      <c r="AG15311" s="104"/>
      <c r="AK15311" s="104"/>
      <c r="AL15311" s="104"/>
      <c r="AO15311" s="104"/>
      <c r="AP15311" s="104"/>
    </row>
    <row r="15312" spans="21:42" ht="15" customHeight="1" x14ac:dyDescent="0.25">
      <c r="U15312" s="104"/>
      <c r="AB15312" s="104"/>
      <c r="AC15312" s="104"/>
      <c r="AF15312" s="104"/>
      <c r="AG15312" s="104"/>
      <c r="AK15312" s="104"/>
      <c r="AL15312" s="104"/>
      <c r="AO15312" s="104"/>
      <c r="AP15312" s="104"/>
    </row>
    <row r="15313" spans="21:42" ht="15" customHeight="1" x14ac:dyDescent="0.25">
      <c r="U15313" s="104"/>
      <c r="AB15313" s="104"/>
      <c r="AC15313" s="104"/>
      <c r="AF15313" s="104"/>
      <c r="AG15313" s="104"/>
      <c r="AK15313" s="104"/>
      <c r="AL15313" s="104"/>
      <c r="AO15313" s="104"/>
      <c r="AP15313" s="104"/>
    </row>
    <row r="15314" spans="21:42" ht="15" customHeight="1" x14ac:dyDescent="0.25">
      <c r="U15314" s="104"/>
      <c r="AB15314" s="104"/>
      <c r="AC15314" s="104"/>
      <c r="AF15314" s="104"/>
      <c r="AG15314" s="104"/>
      <c r="AK15314" s="104"/>
      <c r="AL15314" s="104"/>
      <c r="AO15314" s="104"/>
      <c r="AP15314" s="104"/>
    </row>
    <row r="15315" spans="21:42" ht="15" customHeight="1" x14ac:dyDescent="0.25">
      <c r="U15315" s="104"/>
      <c r="AB15315" s="104"/>
      <c r="AC15315" s="104"/>
      <c r="AF15315" s="104"/>
      <c r="AG15315" s="104"/>
      <c r="AK15315" s="104"/>
      <c r="AL15315" s="104"/>
      <c r="AO15315" s="104"/>
      <c r="AP15315" s="104"/>
    </row>
    <row r="15316" spans="21:42" ht="15" customHeight="1" x14ac:dyDescent="0.25">
      <c r="U15316" s="104"/>
      <c r="AB15316" s="104"/>
      <c r="AC15316" s="104"/>
      <c r="AF15316" s="104"/>
      <c r="AG15316" s="104"/>
      <c r="AK15316" s="104"/>
      <c r="AL15316" s="104"/>
      <c r="AO15316" s="104"/>
      <c r="AP15316" s="104"/>
    </row>
    <row r="15317" spans="21:42" ht="15" customHeight="1" x14ac:dyDescent="0.25">
      <c r="U15317" s="104"/>
      <c r="AB15317" s="104"/>
      <c r="AC15317" s="104"/>
      <c r="AF15317" s="104"/>
      <c r="AG15317" s="104"/>
      <c r="AK15317" s="104"/>
      <c r="AL15317" s="104"/>
      <c r="AO15317" s="104"/>
      <c r="AP15317" s="104"/>
    </row>
    <row r="15318" spans="21:42" ht="15" customHeight="1" x14ac:dyDescent="0.25">
      <c r="U15318" s="104"/>
      <c r="AB15318" s="104"/>
      <c r="AC15318" s="104"/>
      <c r="AF15318" s="104"/>
      <c r="AG15318" s="104"/>
      <c r="AK15318" s="104"/>
      <c r="AL15318" s="104"/>
      <c r="AO15318" s="104"/>
      <c r="AP15318" s="104"/>
    </row>
    <row r="15319" spans="21:42" ht="15" customHeight="1" x14ac:dyDescent="0.25">
      <c r="U15319" s="104"/>
      <c r="AB15319" s="104"/>
      <c r="AC15319" s="104"/>
      <c r="AF15319" s="104"/>
      <c r="AG15319" s="104"/>
      <c r="AK15319" s="104"/>
      <c r="AL15319" s="104"/>
      <c r="AO15319" s="104"/>
      <c r="AP15319" s="104"/>
    </row>
    <row r="15320" spans="21:42" ht="15" customHeight="1" x14ac:dyDescent="0.25">
      <c r="U15320" s="104"/>
      <c r="AB15320" s="104"/>
      <c r="AC15320" s="104"/>
      <c r="AF15320" s="104"/>
      <c r="AG15320" s="104"/>
      <c r="AK15320" s="104"/>
      <c r="AL15320" s="104"/>
      <c r="AO15320" s="104"/>
      <c r="AP15320" s="104"/>
    </row>
    <row r="15321" spans="21:42" ht="15" customHeight="1" x14ac:dyDescent="0.25">
      <c r="U15321" s="104"/>
      <c r="AB15321" s="104"/>
      <c r="AC15321" s="104"/>
      <c r="AF15321" s="104"/>
      <c r="AG15321" s="104"/>
      <c r="AK15321" s="104"/>
      <c r="AL15321" s="104"/>
      <c r="AO15321" s="104"/>
      <c r="AP15321" s="104"/>
    </row>
    <row r="15322" spans="21:42" ht="15" customHeight="1" x14ac:dyDescent="0.25">
      <c r="U15322" s="104"/>
      <c r="AB15322" s="104"/>
      <c r="AC15322" s="104"/>
      <c r="AF15322" s="104"/>
      <c r="AG15322" s="104"/>
      <c r="AK15322" s="104"/>
      <c r="AL15322" s="104"/>
      <c r="AO15322" s="104"/>
      <c r="AP15322" s="104"/>
    </row>
    <row r="15323" spans="21:42" ht="15" customHeight="1" x14ac:dyDescent="0.25">
      <c r="U15323" s="104"/>
      <c r="AB15323" s="104"/>
      <c r="AC15323" s="104"/>
      <c r="AF15323" s="104"/>
      <c r="AG15323" s="104"/>
      <c r="AK15323" s="104"/>
      <c r="AL15323" s="104"/>
      <c r="AO15323" s="104"/>
      <c r="AP15323" s="104"/>
    </row>
    <row r="15324" spans="21:42" ht="15" customHeight="1" x14ac:dyDescent="0.25">
      <c r="U15324" s="104"/>
      <c r="AB15324" s="104"/>
      <c r="AC15324" s="104"/>
      <c r="AF15324" s="104"/>
      <c r="AG15324" s="104"/>
      <c r="AK15324" s="104"/>
      <c r="AL15324" s="104"/>
      <c r="AO15324" s="104"/>
      <c r="AP15324" s="104"/>
    </row>
    <row r="15325" spans="21:42" ht="15" customHeight="1" x14ac:dyDescent="0.25">
      <c r="U15325" s="104"/>
      <c r="AB15325" s="104"/>
      <c r="AC15325" s="104"/>
      <c r="AF15325" s="104"/>
      <c r="AG15325" s="104"/>
      <c r="AK15325" s="104"/>
      <c r="AL15325" s="104"/>
      <c r="AO15325" s="104"/>
      <c r="AP15325" s="104"/>
    </row>
    <row r="15326" spans="21:42" ht="15" customHeight="1" x14ac:dyDescent="0.25">
      <c r="U15326" s="104"/>
      <c r="AB15326" s="104"/>
      <c r="AC15326" s="104"/>
      <c r="AF15326" s="104"/>
      <c r="AG15326" s="104"/>
      <c r="AK15326" s="104"/>
      <c r="AL15326" s="104"/>
      <c r="AO15326" s="104"/>
      <c r="AP15326" s="104"/>
    </row>
    <row r="15327" spans="21:42" ht="15" customHeight="1" x14ac:dyDescent="0.25">
      <c r="U15327" s="104"/>
      <c r="AB15327" s="104"/>
      <c r="AC15327" s="104"/>
      <c r="AF15327" s="104"/>
      <c r="AG15327" s="104"/>
      <c r="AK15327" s="104"/>
      <c r="AL15327" s="104"/>
      <c r="AO15327" s="104"/>
      <c r="AP15327" s="104"/>
    </row>
    <row r="15328" spans="21:42" ht="15" customHeight="1" x14ac:dyDescent="0.25">
      <c r="U15328" s="104"/>
      <c r="AB15328" s="104"/>
      <c r="AC15328" s="104"/>
      <c r="AF15328" s="104"/>
      <c r="AG15328" s="104"/>
      <c r="AK15328" s="104"/>
      <c r="AL15328" s="104"/>
      <c r="AO15328" s="104"/>
      <c r="AP15328" s="104"/>
    </row>
    <row r="15329" spans="21:42" ht="15" customHeight="1" x14ac:dyDescent="0.25">
      <c r="U15329" s="104"/>
      <c r="AB15329" s="104"/>
      <c r="AC15329" s="104"/>
      <c r="AF15329" s="104"/>
      <c r="AG15329" s="104"/>
      <c r="AK15329" s="104"/>
      <c r="AL15329" s="104"/>
      <c r="AO15329" s="104"/>
      <c r="AP15329" s="104"/>
    </row>
    <row r="15330" spans="21:42" ht="15" customHeight="1" x14ac:dyDescent="0.25">
      <c r="U15330" s="104"/>
      <c r="AB15330" s="104"/>
      <c r="AC15330" s="104"/>
      <c r="AF15330" s="104"/>
      <c r="AG15330" s="104"/>
      <c r="AK15330" s="104"/>
      <c r="AL15330" s="104"/>
      <c r="AO15330" s="104"/>
      <c r="AP15330" s="104"/>
    </row>
    <row r="15331" spans="21:42" ht="15" customHeight="1" x14ac:dyDescent="0.25">
      <c r="U15331" s="104"/>
      <c r="AB15331" s="104"/>
      <c r="AC15331" s="104"/>
      <c r="AF15331" s="104"/>
      <c r="AG15331" s="104"/>
      <c r="AK15331" s="104"/>
      <c r="AL15331" s="104"/>
      <c r="AO15331" s="104"/>
      <c r="AP15331" s="104"/>
    </row>
    <row r="15332" spans="21:42" ht="15" customHeight="1" x14ac:dyDescent="0.25">
      <c r="U15332" s="104"/>
      <c r="AB15332" s="104"/>
      <c r="AC15332" s="104"/>
      <c r="AF15332" s="104"/>
      <c r="AG15332" s="104"/>
      <c r="AK15332" s="104"/>
      <c r="AL15332" s="104"/>
      <c r="AO15332" s="104"/>
      <c r="AP15332" s="104"/>
    </row>
    <row r="15333" spans="21:42" ht="15" customHeight="1" x14ac:dyDescent="0.25">
      <c r="U15333" s="104"/>
      <c r="AB15333" s="104"/>
      <c r="AC15333" s="104"/>
      <c r="AF15333" s="104"/>
      <c r="AG15333" s="104"/>
      <c r="AK15333" s="104"/>
      <c r="AL15333" s="104"/>
      <c r="AO15333" s="104"/>
      <c r="AP15333" s="104"/>
    </row>
    <row r="15334" spans="21:42" ht="15" customHeight="1" x14ac:dyDescent="0.25">
      <c r="U15334" s="104"/>
      <c r="AB15334" s="104"/>
      <c r="AC15334" s="104"/>
      <c r="AF15334" s="104"/>
      <c r="AG15334" s="104"/>
      <c r="AK15334" s="104"/>
      <c r="AL15334" s="104"/>
      <c r="AO15334" s="104"/>
      <c r="AP15334" s="104"/>
    </row>
    <row r="15335" spans="21:42" ht="15" customHeight="1" x14ac:dyDescent="0.25">
      <c r="U15335" s="104"/>
      <c r="AB15335" s="104"/>
      <c r="AC15335" s="104"/>
      <c r="AF15335" s="104"/>
      <c r="AG15335" s="104"/>
      <c r="AK15335" s="104"/>
      <c r="AL15335" s="104"/>
      <c r="AO15335" s="104"/>
      <c r="AP15335" s="104"/>
    </row>
    <row r="15336" spans="21:42" ht="15" customHeight="1" x14ac:dyDescent="0.25">
      <c r="U15336" s="104"/>
      <c r="AB15336" s="104"/>
      <c r="AC15336" s="104"/>
      <c r="AF15336" s="104"/>
      <c r="AG15336" s="104"/>
      <c r="AK15336" s="104"/>
      <c r="AL15336" s="104"/>
      <c r="AO15336" s="104"/>
      <c r="AP15336" s="104"/>
    </row>
    <row r="15337" spans="21:42" ht="15" customHeight="1" x14ac:dyDescent="0.25">
      <c r="U15337" s="104"/>
      <c r="AB15337" s="104"/>
      <c r="AC15337" s="104"/>
      <c r="AF15337" s="104"/>
      <c r="AG15337" s="104"/>
      <c r="AK15337" s="104"/>
      <c r="AL15337" s="104"/>
      <c r="AO15337" s="104"/>
      <c r="AP15337" s="104"/>
    </row>
    <row r="15338" spans="21:42" ht="15" customHeight="1" x14ac:dyDescent="0.25">
      <c r="U15338" s="104"/>
      <c r="AB15338" s="104"/>
      <c r="AC15338" s="104"/>
      <c r="AF15338" s="104"/>
      <c r="AG15338" s="104"/>
      <c r="AK15338" s="104"/>
      <c r="AL15338" s="104"/>
      <c r="AO15338" s="104"/>
      <c r="AP15338" s="104"/>
    </row>
    <row r="15339" spans="21:42" ht="15" customHeight="1" x14ac:dyDescent="0.25">
      <c r="U15339" s="104"/>
      <c r="AB15339" s="104"/>
      <c r="AC15339" s="104"/>
      <c r="AF15339" s="104"/>
      <c r="AG15339" s="104"/>
      <c r="AK15339" s="104"/>
      <c r="AL15339" s="104"/>
      <c r="AO15339" s="104"/>
      <c r="AP15339" s="104"/>
    </row>
    <row r="15340" spans="21:42" ht="15" customHeight="1" x14ac:dyDescent="0.25">
      <c r="U15340" s="104"/>
      <c r="AB15340" s="104"/>
      <c r="AC15340" s="104"/>
      <c r="AF15340" s="104"/>
      <c r="AG15340" s="104"/>
      <c r="AK15340" s="104"/>
      <c r="AL15340" s="104"/>
      <c r="AO15340" s="104"/>
      <c r="AP15340" s="104"/>
    </row>
    <row r="15341" spans="21:42" ht="15" customHeight="1" x14ac:dyDescent="0.25">
      <c r="U15341" s="104"/>
      <c r="AB15341" s="104"/>
      <c r="AC15341" s="104"/>
      <c r="AF15341" s="104"/>
      <c r="AG15341" s="104"/>
      <c r="AK15341" s="104"/>
      <c r="AL15341" s="104"/>
      <c r="AO15341" s="104"/>
      <c r="AP15341" s="104"/>
    </row>
    <row r="15342" spans="21:42" ht="15" customHeight="1" x14ac:dyDescent="0.25">
      <c r="U15342" s="104"/>
      <c r="AB15342" s="104"/>
      <c r="AC15342" s="104"/>
      <c r="AF15342" s="104"/>
      <c r="AG15342" s="104"/>
      <c r="AK15342" s="104"/>
      <c r="AL15342" s="104"/>
      <c r="AO15342" s="104"/>
      <c r="AP15342" s="104"/>
    </row>
    <row r="15343" spans="21:42" ht="15" customHeight="1" x14ac:dyDescent="0.25">
      <c r="U15343" s="104"/>
      <c r="AB15343" s="104"/>
      <c r="AC15343" s="104"/>
      <c r="AF15343" s="104"/>
      <c r="AG15343" s="104"/>
      <c r="AK15343" s="104"/>
      <c r="AL15343" s="104"/>
      <c r="AO15343" s="104"/>
      <c r="AP15343" s="104"/>
    </row>
    <row r="15344" spans="21:42" ht="15" customHeight="1" x14ac:dyDescent="0.25">
      <c r="U15344" s="104"/>
      <c r="AB15344" s="104"/>
      <c r="AC15344" s="104"/>
      <c r="AF15344" s="104"/>
      <c r="AG15344" s="104"/>
      <c r="AK15344" s="104"/>
      <c r="AL15344" s="104"/>
      <c r="AO15344" s="104"/>
      <c r="AP15344" s="104"/>
    </row>
    <row r="15345" spans="21:42" ht="15" customHeight="1" x14ac:dyDescent="0.25">
      <c r="U15345" s="104"/>
      <c r="AB15345" s="104"/>
      <c r="AC15345" s="104"/>
      <c r="AF15345" s="104"/>
      <c r="AG15345" s="104"/>
      <c r="AK15345" s="104"/>
      <c r="AL15345" s="104"/>
      <c r="AO15345" s="104"/>
      <c r="AP15345" s="104"/>
    </row>
    <row r="15346" spans="21:42" ht="15" customHeight="1" x14ac:dyDescent="0.25">
      <c r="U15346" s="104"/>
      <c r="AB15346" s="104"/>
      <c r="AC15346" s="104"/>
      <c r="AF15346" s="104"/>
      <c r="AG15346" s="104"/>
      <c r="AK15346" s="104"/>
      <c r="AL15346" s="104"/>
      <c r="AO15346" s="104"/>
      <c r="AP15346" s="104"/>
    </row>
    <row r="15347" spans="21:42" ht="15" customHeight="1" x14ac:dyDescent="0.25">
      <c r="U15347" s="104"/>
      <c r="AB15347" s="104"/>
      <c r="AC15347" s="104"/>
      <c r="AF15347" s="104"/>
      <c r="AG15347" s="104"/>
      <c r="AK15347" s="104"/>
      <c r="AL15347" s="104"/>
      <c r="AO15347" s="104"/>
      <c r="AP15347" s="104"/>
    </row>
    <row r="15348" spans="21:42" ht="15" customHeight="1" x14ac:dyDescent="0.25">
      <c r="U15348" s="104"/>
      <c r="AB15348" s="104"/>
      <c r="AC15348" s="104"/>
      <c r="AF15348" s="104"/>
      <c r="AG15348" s="104"/>
      <c r="AK15348" s="104"/>
      <c r="AL15348" s="104"/>
      <c r="AO15348" s="104"/>
      <c r="AP15348" s="104"/>
    </row>
    <row r="15349" spans="21:42" ht="15" customHeight="1" x14ac:dyDescent="0.25">
      <c r="U15349" s="104"/>
      <c r="AB15349" s="104"/>
      <c r="AC15349" s="104"/>
      <c r="AF15349" s="104"/>
      <c r="AG15349" s="104"/>
      <c r="AK15349" s="104"/>
      <c r="AL15349" s="104"/>
      <c r="AO15349" s="104"/>
      <c r="AP15349" s="104"/>
    </row>
    <row r="15350" spans="21:42" ht="15" customHeight="1" x14ac:dyDescent="0.25">
      <c r="U15350" s="104"/>
      <c r="AB15350" s="104"/>
      <c r="AC15350" s="104"/>
      <c r="AF15350" s="104"/>
      <c r="AG15350" s="104"/>
      <c r="AK15350" s="104"/>
      <c r="AL15350" s="104"/>
      <c r="AO15350" s="104"/>
      <c r="AP15350" s="104"/>
    </row>
    <row r="15351" spans="21:42" ht="15" customHeight="1" x14ac:dyDescent="0.25">
      <c r="U15351" s="104"/>
      <c r="AB15351" s="104"/>
      <c r="AC15351" s="104"/>
      <c r="AF15351" s="104"/>
      <c r="AG15351" s="104"/>
      <c r="AK15351" s="104"/>
      <c r="AL15351" s="104"/>
      <c r="AO15351" s="104"/>
      <c r="AP15351" s="104"/>
    </row>
    <row r="15352" spans="21:42" ht="15" customHeight="1" x14ac:dyDescent="0.25">
      <c r="U15352" s="104"/>
      <c r="AB15352" s="104"/>
      <c r="AC15352" s="104"/>
      <c r="AF15352" s="104"/>
      <c r="AG15352" s="104"/>
      <c r="AK15352" s="104"/>
      <c r="AL15352" s="104"/>
      <c r="AO15352" s="104"/>
      <c r="AP15352" s="104"/>
    </row>
    <row r="15353" spans="21:42" ht="15" customHeight="1" x14ac:dyDescent="0.25">
      <c r="U15353" s="104"/>
      <c r="AB15353" s="104"/>
      <c r="AC15353" s="104"/>
      <c r="AF15353" s="104"/>
      <c r="AG15353" s="104"/>
      <c r="AK15353" s="104"/>
      <c r="AL15353" s="104"/>
      <c r="AO15353" s="104"/>
      <c r="AP15353" s="104"/>
    </row>
    <row r="15354" spans="21:42" ht="15" customHeight="1" x14ac:dyDescent="0.25">
      <c r="U15354" s="104"/>
      <c r="AB15354" s="104"/>
      <c r="AC15354" s="104"/>
      <c r="AF15354" s="104"/>
      <c r="AG15354" s="104"/>
      <c r="AK15354" s="104"/>
      <c r="AL15354" s="104"/>
      <c r="AO15354" s="104"/>
      <c r="AP15354" s="104"/>
    </row>
    <row r="15355" spans="21:42" ht="15" customHeight="1" x14ac:dyDescent="0.25">
      <c r="U15355" s="104"/>
      <c r="AB15355" s="104"/>
      <c r="AC15355" s="104"/>
      <c r="AF15355" s="104"/>
      <c r="AG15355" s="104"/>
      <c r="AK15355" s="104"/>
      <c r="AL15355" s="104"/>
      <c r="AO15355" s="104"/>
      <c r="AP15355" s="104"/>
    </row>
    <row r="15356" spans="21:42" ht="15" customHeight="1" x14ac:dyDescent="0.25">
      <c r="U15356" s="104"/>
      <c r="AB15356" s="104"/>
      <c r="AC15356" s="104"/>
      <c r="AF15356" s="104"/>
      <c r="AG15356" s="104"/>
      <c r="AK15356" s="104"/>
      <c r="AL15356" s="104"/>
      <c r="AO15356" s="104"/>
      <c r="AP15356" s="104"/>
    </row>
    <row r="15357" spans="21:42" ht="15" customHeight="1" x14ac:dyDescent="0.25">
      <c r="U15357" s="104"/>
      <c r="AB15357" s="104"/>
      <c r="AC15357" s="104"/>
      <c r="AF15357" s="104"/>
      <c r="AG15357" s="104"/>
      <c r="AK15357" s="104"/>
      <c r="AL15357" s="104"/>
      <c r="AO15357" s="104"/>
      <c r="AP15357" s="104"/>
    </row>
    <row r="15358" spans="21:42" ht="15" customHeight="1" x14ac:dyDescent="0.25">
      <c r="U15358" s="104"/>
      <c r="AB15358" s="104"/>
      <c r="AC15358" s="104"/>
      <c r="AF15358" s="104"/>
      <c r="AG15358" s="104"/>
      <c r="AK15358" s="104"/>
      <c r="AL15358" s="104"/>
      <c r="AO15358" s="104"/>
      <c r="AP15358" s="104"/>
    </row>
    <row r="15359" spans="21:42" ht="15" customHeight="1" x14ac:dyDescent="0.25">
      <c r="U15359" s="104"/>
      <c r="AB15359" s="104"/>
      <c r="AC15359" s="104"/>
      <c r="AF15359" s="104"/>
      <c r="AG15359" s="104"/>
      <c r="AK15359" s="104"/>
      <c r="AL15359" s="104"/>
      <c r="AO15359" s="104"/>
      <c r="AP15359" s="104"/>
    </row>
    <row r="15360" spans="21:42" ht="15" customHeight="1" x14ac:dyDescent="0.25">
      <c r="U15360" s="104"/>
      <c r="AB15360" s="104"/>
      <c r="AC15360" s="104"/>
      <c r="AF15360" s="104"/>
      <c r="AG15360" s="104"/>
      <c r="AK15360" s="104"/>
      <c r="AL15360" s="104"/>
      <c r="AO15360" s="104"/>
      <c r="AP15360" s="104"/>
    </row>
    <row r="15361" spans="21:42" ht="15" customHeight="1" x14ac:dyDescent="0.25">
      <c r="U15361" s="104"/>
      <c r="AB15361" s="104"/>
      <c r="AC15361" s="104"/>
      <c r="AF15361" s="104"/>
      <c r="AG15361" s="104"/>
      <c r="AK15361" s="104"/>
      <c r="AL15361" s="104"/>
      <c r="AO15361" s="104"/>
      <c r="AP15361" s="104"/>
    </row>
    <row r="15362" spans="21:42" ht="15" customHeight="1" x14ac:dyDescent="0.25">
      <c r="U15362" s="104"/>
      <c r="AB15362" s="104"/>
      <c r="AC15362" s="104"/>
      <c r="AF15362" s="104"/>
      <c r="AG15362" s="104"/>
      <c r="AK15362" s="104"/>
      <c r="AL15362" s="104"/>
      <c r="AO15362" s="104"/>
      <c r="AP15362" s="104"/>
    </row>
    <row r="15363" spans="21:42" ht="15" customHeight="1" x14ac:dyDescent="0.25">
      <c r="U15363" s="104"/>
      <c r="AB15363" s="104"/>
      <c r="AC15363" s="104"/>
      <c r="AF15363" s="104"/>
      <c r="AG15363" s="104"/>
      <c r="AK15363" s="104"/>
      <c r="AL15363" s="104"/>
      <c r="AO15363" s="104"/>
      <c r="AP15363" s="104"/>
    </row>
    <row r="15364" spans="21:42" ht="15" customHeight="1" x14ac:dyDescent="0.25">
      <c r="U15364" s="104"/>
      <c r="AB15364" s="104"/>
      <c r="AC15364" s="104"/>
      <c r="AF15364" s="104"/>
      <c r="AG15364" s="104"/>
      <c r="AK15364" s="104"/>
      <c r="AL15364" s="104"/>
      <c r="AO15364" s="104"/>
      <c r="AP15364" s="104"/>
    </row>
    <row r="15365" spans="21:42" ht="15" customHeight="1" x14ac:dyDescent="0.25">
      <c r="U15365" s="104"/>
      <c r="AB15365" s="104"/>
      <c r="AC15365" s="104"/>
      <c r="AF15365" s="104"/>
      <c r="AG15365" s="104"/>
      <c r="AK15365" s="104"/>
      <c r="AL15365" s="104"/>
      <c r="AO15365" s="104"/>
      <c r="AP15365" s="104"/>
    </row>
    <row r="15366" spans="21:42" ht="15" customHeight="1" x14ac:dyDescent="0.25">
      <c r="U15366" s="104"/>
      <c r="AB15366" s="104"/>
      <c r="AC15366" s="104"/>
      <c r="AF15366" s="104"/>
      <c r="AG15366" s="104"/>
      <c r="AK15366" s="104"/>
      <c r="AL15366" s="104"/>
      <c r="AO15366" s="104"/>
      <c r="AP15366" s="104"/>
    </row>
    <row r="15367" spans="21:42" ht="15" customHeight="1" x14ac:dyDescent="0.25">
      <c r="U15367" s="104"/>
      <c r="AB15367" s="104"/>
      <c r="AC15367" s="104"/>
      <c r="AF15367" s="104"/>
      <c r="AG15367" s="104"/>
      <c r="AK15367" s="104"/>
      <c r="AL15367" s="104"/>
      <c r="AO15367" s="104"/>
      <c r="AP15367" s="104"/>
    </row>
    <row r="15368" spans="21:42" ht="15" customHeight="1" x14ac:dyDescent="0.25">
      <c r="U15368" s="104"/>
      <c r="AB15368" s="104"/>
      <c r="AC15368" s="104"/>
      <c r="AF15368" s="104"/>
      <c r="AG15368" s="104"/>
      <c r="AK15368" s="104"/>
      <c r="AL15368" s="104"/>
      <c r="AO15368" s="104"/>
      <c r="AP15368" s="104"/>
    </row>
    <row r="15369" spans="21:42" ht="15" customHeight="1" x14ac:dyDescent="0.25">
      <c r="U15369" s="104"/>
      <c r="AB15369" s="104"/>
      <c r="AC15369" s="104"/>
      <c r="AF15369" s="104"/>
      <c r="AG15369" s="104"/>
      <c r="AK15369" s="104"/>
      <c r="AL15369" s="104"/>
      <c r="AO15369" s="104"/>
      <c r="AP15369" s="104"/>
    </row>
    <row r="15370" spans="21:42" ht="15" customHeight="1" x14ac:dyDescent="0.25">
      <c r="U15370" s="104"/>
      <c r="AB15370" s="104"/>
      <c r="AC15370" s="104"/>
      <c r="AF15370" s="104"/>
      <c r="AG15370" s="104"/>
      <c r="AK15370" s="104"/>
      <c r="AL15370" s="104"/>
      <c r="AO15370" s="104"/>
      <c r="AP15370" s="104"/>
    </row>
    <row r="15371" spans="21:42" ht="15" customHeight="1" x14ac:dyDescent="0.25">
      <c r="U15371" s="104"/>
      <c r="AB15371" s="104"/>
      <c r="AC15371" s="104"/>
      <c r="AF15371" s="104"/>
      <c r="AG15371" s="104"/>
      <c r="AK15371" s="104"/>
      <c r="AL15371" s="104"/>
      <c r="AO15371" s="104"/>
      <c r="AP15371" s="104"/>
    </row>
    <row r="15372" spans="21:42" ht="15" customHeight="1" x14ac:dyDescent="0.25">
      <c r="U15372" s="104"/>
      <c r="AB15372" s="104"/>
      <c r="AC15372" s="104"/>
      <c r="AF15372" s="104"/>
      <c r="AG15372" s="104"/>
      <c r="AK15372" s="104"/>
      <c r="AL15372" s="104"/>
      <c r="AO15372" s="104"/>
      <c r="AP15372" s="104"/>
    </row>
    <row r="15373" spans="21:42" ht="15" customHeight="1" x14ac:dyDescent="0.25">
      <c r="U15373" s="104"/>
      <c r="AB15373" s="104"/>
      <c r="AC15373" s="104"/>
      <c r="AF15373" s="104"/>
      <c r="AG15373" s="104"/>
      <c r="AK15373" s="104"/>
      <c r="AL15373" s="104"/>
      <c r="AO15373" s="104"/>
      <c r="AP15373" s="104"/>
    </row>
    <row r="15374" spans="21:42" ht="15" customHeight="1" x14ac:dyDescent="0.25">
      <c r="U15374" s="104"/>
      <c r="AB15374" s="104"/>
      <c r="AC15374" s="104"/>
      <c r="AF15374" s="104"/>
      <c r="AG15374" s="104"/>
      <c r="AK15374" s="104"/>
      <c r="AL15374" s="104"/>
      <c r="AO15374" s="104"/>
      <c r="AP15374" s="104"/>
    </row>
    <row r="15375" spans="21:42" ht="15" customHeight="1" x14ac:dyDescent="0.25">
      <c r="U15375" s="104"/>
      <c r="AB15375" s="104"/>
      <c r="AC15375" s="104"/>
      <c r="AF15375" s="104"/>
      <c r="AG15375" s="104"/>
      <c r="AK15375" s="104"/>
      <c r="AL15375" s="104"/>
      <c r="AO15375" s="104"/>
      <c r="AP15375" s="104"/>
    </row>
    <row r="15376" spans="21:42" ht="15" customHeight="1" x14ac:dyDescent="0.25">
      <c r="U15376" s="104"/>
      <c r="AB15376" s="104"/>
      <c r="AC15376" s="104"/>
      <c r="AF15376" s="104"/>
      <c r="AG15376" s="104"/>
      <c r="AK15376" s="104"/>
      <c r="AL15376" s="104"/>
      <c r="AO15376" s="104"/>
      <c r="AP15376" s="104"/>
    </row>
    <row r="15377" spans="21:42" ht="15" customHeight="1" x14ac:dyDescent="0.25">
      <c r="U15377" s="104"/>
      <c r="AB15377" s="104"/>
      <c r="AC15377" s="104"/>
      <c r="AF15377" s="104"/>
      <c r="AG15377" s="104"/>
      <c r="AK15377" s="104"/>
      <c r="AL15377" s="104"/>
      <c r="AO15377" s="104"/>
      <c r="AP15377" s="104"/>
    </row>
    <row r="15378" spans="21:42" ht="15" customHeight="1" x14ac:dyDescent="0.25">
      <c r="U15378" s="104"/>
      <c r="AB15378" s="104"/>
      <c r="AC15378" s="104"/>
      <c r="AF15378" s="104"/>
      <c r="AG15378" s="104"/>
      <c r="AK15378" s="104"/>
      <c r="AL15378" s="104"/>
      <c r="AO15378" s="104"/>
      <c r="AP15378" s="104"/>
    </row>
    <row r="15379" spans="21:42" ht="15" customHeight="1" x14ac:dyDescent="0.25">
      <c r="U15379" s="104"/>
      <c r="AB15379" s="104"/>
      <c r="AC15379" s="104"/>
      <c r="AF15379" s="104"/>
      <c r="AG15379" s="104"/>
      <c r="AK15379" s="104"/>
      <c r="AL15379" s="104"/>
      <c r="AO15379" s="104"/>
      <c r="AP15379" s="104"/>
    </row>
    <row r="15380" spans="21:42" ht="15" customHeight="1" x14ac:dyDescent="0.25">
      <c r="U15380" s="104"/>
      <c r="AB15380" s="104"/>
      <c r="AC15380" s="104"/>
      <c r="AF15380" s="104"/>
      <c r="AG15380" s="104"/>
      <c r="AK15380" s="104"/>
      <c r="AL15380" s="104"/>
      <c r="AO15380" s="104"/>
      <c r="AP15380" s="104"/>
    </row>
    <row r="15381" spans="21:42" ht="15" customHeight="1" x14ac:dyDescent="0.25">
      <c r="U15381" s="104"/>
      <c r="AB15381" s="104"/>
      <c r="AC15381" s="104"/>
      <c r="AF15381" s="104"/>
      <c r="AG15381" s="104"/>
      <c r="AK15381" s="104"/>
      <c r="AL15381" s="104"/>
      <c r="AO15381" s="104"/>
      <c r="AP15381" s="104"/>
    </row>
    <row r="15382" spans="21:42" ht="15" customHeight="1" x14ac:dyDescent="0.25">
      <c r="U15382" s="104"/>
      <c r="AB15382" s="104"/>
      <c r="AC15382" s="104"/>
      <c r="AF15382" s="104"/>
      <c r="AG15382" s="104"/>
      <c r="AK15382" s="104"/>
      <c r="AL15382" s="104"/>
      <c r="AO15382" s="104"/>
      <c r="AP15382" s="104"/>
    </row>
    <row r="15383" spans="21:42" ht="15" customHeight="1" x14ac:dyDescent="0.25">
      <c r="U15383" s="104"/>
      <c r="AB15383" s="104"/>
      <c r="AC15383" s="104"/>
      <c r="AF15383" s="104"/>
      <c r="AG15383" s="104"/>
      <c r="AK15383" s="104"/>
      <c r="AL15383" s="104"/>
      <c r="AO15383" s="104"/>
      <c r="AP15383" s="104"/>
    </row>
    <row r="15384" spans="21:42" ht="15" customHeight="1" x14ac:dyDescent="0.25">
      <c r="U15384" s="104"/>
      <c r="AB15384" s="104"/>
      <c r="AC15384" s="104"/>
      <c r="AF15384" s="104"/>
      <c r="AG15384" s="104"/>
      <c r="AK15384" s="104"/>
      <c r="AL15384" s="104"/>
      <c r="AO15384" s="104"/>
      <c r="AP15384" s="104"/>
    </row>
    <row r="15385" spans="21:42" ht="15" customHeight="1" x14ac:dyDescent="0.25">
      <c r="U15385" s="104"/>
      <c r="AB15385" s="104"/>
      <c r="AC15385" s="104"/>
      <c r="AF15385" s="104"/>
      <c r="AG15385" s="104"/>
      <c r="AK15385" s="104"/>
      <c r="AL15385" s="104"/>
      <c r="AO15385" s="104"/>
      <c r="AP15385" s="104"/>
    </row>
    <row r="15386" spans="21:42" ht="15" customHeight="1" x14ac:dyDescent="0.25">
      <c r="U15386" s="104"/>
      <c r="AB15386" s="104"/>
      <c r="AC15386" s="104"/>
      <c r="AF15386" s="104"/>
      <c r="AG15386" s="104"/>
      <c r="AK15386" s="104"/>
      <c r="AL15386" s="104"/>
      <c r="AO15386" s="104"/>
      <c r="AP15386" s="104"/>
    </row>
    <row r="15387" spans="21:42" ht="15" customHeight="1" x14ac:dyDescent="0.25">
      <c r="U15387" s="104"/>
      <c r="AB15387" s="104"/>
      <c r="AC15387" s="104"/>
      <c r="AF15387" s="104"/>
      <c r="AG15387" s="104"/>
      <c r="AK15387" s="104"/>
      <c r="AL15387" s="104"/>
      <c r="AO15387" s="104"/>
      <c r="AP15387" s="104"/>
    </row>
    <row r="15388" spans="21:42" ht="15" customHeight="1" x14ac:dyDescent="0.25">
      <c r="U15388" s="104"/>
      <c r="AB15388" s="104"/>
      <c r="AC15388" s="104"/>
      <c r="AF15388" s="104"/>
      <c r="AG15388" s="104"/>
      <c r="AK15388" s="104"/>
      <c r="AL15388" s="104"/>
      <c r="AO15388" s="104"/>
      <c r="AP15388" s="104"/>
    </row>
    <row r="15389" spans="21:42" ht="15" customHeight="1" x14ac:dyDescent="0.25">
      <c r="U15389" s="104"/>
      <c r="AB15389" s="104"/>
      <c r="AC15389" s="104"/>
      <c r="AF15389" s="104"/>
      <c r="AG15389" s="104"/>
      <c r="AK15389" s="104"/>
      <c r="AL15389" s="104"/>
      <c r="AO15389" s="104"/>
      <c r="AP15389" s="104"/>
    </row>
    <row r="15390" spans="21:42" ht="15" customHeight="1" x14ac:dyDescent="0.25">
      <c r="U15390" s="104"/>
      <c r="AB15390" s="104"/>
      <c r="AC15390" s="104"/>
      <c r="AF15390" s="104"/>
      <c r="AG15390" s="104"/>
      <c r="AK15390" s="104"/>
      <c r="AL15390" s="104"/>
      <c r="AO15390" s="104"/>
      <c r="AP15390" s="104"/>
    </row>
    <row r="15391" spans="21:42" ht="15" customHeight="1" x14ac:dyDescent="0.25">
      <c r="U15391" s="104"/>
      <c r="AB15391" s="104"/>
      <c r="AC15391" s="104"/>
      <c r="AF15391" s="104"/>
      <c r="AG15391" s="104"/>
      <c r="AK15391" s="104"/>
      <c r="AL15391" s="104"/>
      <c r="AO15391" s="104"/>
      <c r="AP15391" s="104"/>
    </row>
    <row r="15392" spans="21:42" ht="15" customHeight="1" x14ac:dyDescent="0.25">
      <c r="U15392" s="104"/>
      <c r="AB15392" s="104"/>
      <c r="AC15392" s="104"/>
      <c r="AF15392" s="104"/>
      <c r="AG15392" s="104"/>
      <c r="AK15392" s="104"/>
      <c r="AL15392" s="104"/>
      <c r="AO15392" s="104"/>
      <c r="AP15392" s="104"/>
    </row>
    <row r="15393" spans="21:42" ht="15" customHeight="1" x14ac:dyDescent="0.25">
      <c r="U15393" s="104"/>
      <c r="AB15393" s="104"/>
      <c r="AC15393" s="104"/>
      <c r="AF15393" s="104"/>
      <c r="AG15393" s="104"/>
      <c r="AK15393" s="104"/>
      <c r="AL15393" s="104"/>
      <c r="AO15393" s="104"/>
      <c r="AP15393" s="104"/>
    </row>
    <row r="15394" spans="21:42" ht="15" customHeight="1" x14ac:dyDescent="0.25">
      <c r="U15394" s="104"/>
      <c r="AB15394" s="104"/>
      <c r="AC15394" s="104"/>
      <c r="AF15394" s="104"/>
      <c r="AG15394" s="104"/>
      <c r="AK15394" s="104"/>
      <c r="AL15394" s="104"/>
      <c r="AO15394" s="104"/>
      <c r="AP15394" s="104"/>
    </row>
    <row r="15395" spans="21:42" ht="15" customHeight="1" x14ac:dyDescent="0.25">
      <c r="U15395" s="104"/>
      <c r="AB15395" s="104"/>
      <c r="AC15395" s="104"/>
      <c r="AF15395" s="104"/>
      <c r="AG15395" s="104"/>
      <c r="AK15395" s="104"/>
      <c r="AL15395" s="104"/>
      <c r="AO15395" s="104"/>
      <c r="AP15395" s="104"/>
    </row>
    <row r="15396" spans="21:42" ht="15" customHeight="1" x14ac:dyDescent="0.25">
      <c r="U15396" s="104"/>
      <c r="AB15396" s="104"/>
      <c r="AC15396" s="104"/>
      <c r="AF15396" s="104"/>
      <c r="AG15396" s="104"/>
      <c r="AK15396" s="104"/>
      <c r="AL15396" s="104"/>
      <c r="AO15396" s="104"/>
      <c r="AP15396" s="104"/>
    </row>
    <row r="15397" spans="21:42" ht="15" customHeight="1" x14ac:dyDescent="0.25">
      <c r="U15397" s="104"/>
      <c r="AB15397" s="104"/>
      <c r="AC15397" s="104"/>
      <c r="AF15397" s="104"/>
      <c r="AG15397" s="104"/>
      <c r="AK15397" s="104"/>
      <c r="AL15397" s="104"/>
      <c r="AO15397" s="104"/>
      <c r="AP15397" s="104"/>
    </row>
    <row r="15398" spans="21:42" ht="15" customHeight="1" x14ac:dyDescent="0.25">
      <c r="U15398" s="104"/>
      <c r="AB15398" s="104"/>
      <c r="AC15398" s="104"/>
      <c r="AF15398" s="104"/>
      <c r="AG15398" s="104"/>
      <c r="AK15398" s="104"/>
      <c r="AL15398" s="104"/>
      <c r="AO15398" s="104"/>
      <c r="AP15398" s="104"/>
    </row>
    <row r="15399" spans="21:42" ht="15" customHeight="1" x14ac:dyDescent="0.25">
      <c r="U15399" s="104"/>
      <c r="AB15399" s="104"/>
      <c r="AC15399" s="104"/>
      <c r="AF15399" s="104"/>
      <c r="AG15399" s="104"/>
      <c r="AK15399" s="104"/>
      <c r="AL15399" s="104"/>
      <c r="AO15399" s="104"/>
      <c r="AP15399" s="104"/>
    </row>
    <row r="15400" spans="21:42" ht="15" customHeight="1" x14ac:dyDescent="0.25">
      <c r="U15400" s="104"/>
      <c r="AB15400" s="104"/>
      <c r="AC15400" s="104"/>
      <c r="AF15400" s="104"/>
      <c r="AG15400" s="104"/>
      <c r="AK15400" s="104"/>
      <c r="AL15400" s="104"/>
      <c r="AO15400" s="104"/>
      <c r="AP15400" s="104"/>
    </row>
    <row r="15401" spans="21:42" ht="15" customHeight="1" x14ac:dyDescent="0.25">
      <c r="U15401" s="104"/>
      <c r="AB15401" s="104"/>
      <c r="AC15401" s="104"/>
      <c r="AF15401" s="104"/>
      <c r="AG15401" s="104"/>
      <c r="AK15401" s="104"/>
      <c r="AL15401" s="104"/>
      <c r="AO15401" s="104"/>
      <c r="AP15401" s="104"/>
    </row>
    <row r="15402" spans="21:42" ht="15" customHeight="1" x14ac:dyDescent="0.25">
      <c r="U15402" s="104"/>
      <c r="AB15402" s="104"/>
      <c r="AC15402" s="104"/>
      <c r="AF15402" s="104"/>
      <c r="AG15402" s="104"/>
      <c r="AK15402" s="104"/>
      <c r="AL15402" s="104"/>
      <c r="AO15402" s="104"/>
      <c r="AP15402" s="104"/>
    </row>
    <row r="15403" spans="21:42" ht="15" customHeight="1" x14ac:dyDescent="0.25">
      <c r="U15403" s="104"/>
      <c r="AB15403" s="104"/>
      <c r="AC15403" s="104"/>
      <c r="AF15403" s="104"/>
      <c r="AG15403" s="104"/>
      <c r="AK15403" s="104"/>
      <c r="AL15403" s="104"/>
      <c r="AO15403" s="104"/>
      <c r="AP15403" s="104"/>
    </row>
    <row r="15404" spans="21:42" ht="15" customHeight="1" x14ac:dyDescent="0.25">
      <c r="U15404" s="104"/>
      <c r="AB15404" s="104"/>
      <c r="AC15404" s="104"/>
      <c r="AF15404" s="104"/>
      <c r="AG15404" s="104"/>
      <c r="AK15404" s="104"/>
      <c r="AL15404" s="104"/>
      <c r="AO15404" s="104"/>
      <c r="AP15404" s="104"/>
    </row>
    <row r="15405" spans="21:42" ht="15" customHeight="1" x14ac:dyDescent="0.25">
      <c r="U15405" s="104"/>
      <c r="AB15405" s="104"/>
      <c r="AC15405" s="104"/>
      <c r="AF15405" s="104"/>
      <c r="AG15405" s="104"/>
      <c r="AK15405" s="104"/>
      <c r="AL15405" s="104"/>
      <c r="AO15405" s="104"/>
      <c r="AP15405" s="104"/>
    </row>
    <row r="15406" spans="21:42" ht="15" customHeight="1" x14ac:dyDescent="0.25">
      <c r="U15406" s="104"/>
      <c r="AB15406" s="104"/>
      <c r="AC15406" s="104"/>
      <c r="AF15406" s="104"/>
      <c r="AG15406" s="104"/>
      <c r="AK15406" s="104"/>
      <c r="AL15406" s="104"/>
      <c r="AO15406" s="104"/>
      <c r="AP15406" s="104"/>
    </row>
    <row r="15407" spans="21:42" ht="15" customHeight="1" x14ac:dyDescent="0.25">
      <c r="U15407" s="104"/>
      <c r="AB15407" s="104"/>
      <c r="AC15407" s="104"/>
      <c r="AF15407" s="104"/>
      <c r="AG15407" s="104"/>
      <c r="AK15407" s="104"/>
      <c r="AL15407" s="104"/>
      <c r="AO15407" s="104"/>
      <c r="AP15407" s="104"/>
    </row>
    <row r="15408" spans="21:42" ht="15" customHeight="1" x14ac:dyDescent="0.25">
      <c r="U15408" s="104"/>
      <c r="AB15408" s="104"/>
      <c r="AC15408" s="104"/>
      <c r="AF15408" s="104"/>
      <c r="AG15408" s="104"/>
      <c r="AK15408" s="104"/>
      <c r="AL15408" s="104"/>
      <c r="AO15408" s="104"/>
      <c r="AP15408" s="104"/>
    </row>
    <row r="15409" spans="21:42" ht="15" customHeight="1" x14ac:dyDescent="0.25">
      <c r="U15409" s="104"/>
      <c r="AB15409" s="104"/>
      <c r="AC15409" s="104"/>
      <c r="AF15409" s="104"/>
      <c r="AG15409" s="104"/>
      <c r="AK15409" s="104"/>
      <c r="AL15409" s="104"/>
      <c r="AO15409" s="104"/>
      <c r="AP15409" s="104"/>
    </row>
    <row r="15410" spans="21:42" ht="15" customHeight="1" x14ac:dyDescent="0.25">
      <c r="U15410" s="104"/>
      <c r="AB15410" s="104"/>
      <c r="AC15410" s="104"/>
      <c r="AF15410" s="104"/>
      <c r="AG15410" s="104"/>
      <c r="AK15410" s="104"/>
      <c r="AL15410" s="104"/>
      <c r="AO15410" s="104"/>
      <c r="AP15410" s="104"/>
    </row>
    <row r="15411" spans="21:42" ht="15" customHeight="1" x14ac:dyDescent="0.25">
      <c r="U15411" s="104"/>
      <c r="AB15411" s="104"/>
      <c r="AC15411" s="104"/>
      <c r="AF15411" s="104"/>
      <c r="AG15411" s="104"/>
      <c r="AK15411" s="104"/>
      <c r="AL15411" s="104"/>
      <c r="AO15411" s="104"/>
      <c r="AP15411" s="104"/>
    </row>
    <row r="15412" spans="21:42" ht="15" customHeight="1" x14ac:dyDescent="0.25">
      <c r="U15412" s="104"/>
      <c r="AB15412" s="104"/>
      <c r="AC15412" s="104"/>
      <c r="AF15412" s="104"/>
      <c r="AG15412" s="104"/>
      <c r="AK15412" s="104"/>
      <c r="AL15412" s="104"/>
      <c r="AO15412" s="104"/>
      <c r="AP15412" s="104"/>
    </row>
    <row r="15413" spans="21:42" ht="15" customHeight="1" x14ac:dyDescent="0.25">
      <c r="U15413" s="104"/>
      <c r="AB15413" s="104"/>
      <c r="AC15413" s="104"/>
      <c r="AF15413" s="104"/>
      <c r="AG15413" s="104"/>
      <c r="AK15413" s="104"/>
      <c r="AL15413" s="104"/>
      <c r="AO15413" s="104"/>
      <c r="AP15413" s="104"/>
    </row>
    <row r="15414" spans="21:42" ht="15" customHeight="1" x14ac:dyDescent="0.25">
      <c r="U15414" s="104"/>
      <c r="AB15414" s="104"/>
      <c r="AC15414" s="104"/>
      <c r="AF15414" s="104"/>
      <c r="AG15414" s="104"/>
      <c r="AK15414" s="104"/>
      <c r="AL15414" s="104"/>
      <c r="AO15414" s="104"/>
      <c r="AP15414" s="104"/>
    </row>
    <row r="15415" spans="21:42" ht="15" customHeight="1" x14ac:dyDescent="0.25">
      <c r="U15415" s="104"/>
      <c r="AB15415" s="104"/>
      <c r="AC15415" s="104"/>
      <c r="AF15415" s="104"/>
      <c r="AG15415" s="104"/>
      <c r="AK15415" s="104"/>
      <c r="AL15415" s="104"/>
      <c r="AO15415" s="104"/>
      <c r="AP15415" s="104"/>
    </row>
    <row r="15416" spans="21:42" ht="15" customHeight="1" x14ac:dyDescent="0.25">
      <c r="U15416" s="104"/>
      <c r="AB15416" s="104"/>
      <c r="AC15416" s="104"/>
      <c r="AF15416" s="104"/>
      <c r="AG15416" s="104"/>
      <c r="AK15416" s="104"/>
      <c r="AL15416" s="104"/>
      <c r="AO15416" s="104"/>
      <c r="AP15416" s="104"/>
    </row>
    <row r="15417" spans="21:42" ht="15" customHeight="1" x14ac:dyDescent="0.25">
      <c r="U15417" s="104"/>
      <c r="AB15417" s="104"/>
      <c r="AC15417" s="104"/>
      <c r="AF15417" s="104"/>
      <c r="AG15417" s="104"/>
      <c r="AK15417" s="104"/>
      <c r="AL15417" s="104"/>
      <c r="AO15417" s="104"/>
      <c r="AP15417" s="104"/>
    </row>
    <row r="15418" spans="21:42" ht="15" customHeight="1" x14ac:dyDescent="0.25">
      <c r="U15418" s="104"/>
      <c r="AB15418" s="104"/>
      <c r="AC15418" s="104"/>
      <c r="AF15418" s="104"/>
      <c r="AG15418" s="104"/>
      <c r="AK15418" s="104"/>
      <c r="AL15418" s="104"/>
      <c r="AO15418" s="104"/>
      <c r="AP15418" s="104"/>
    </row>
    <row r="15419" spans="21:42" ht="15" customHeight="1" x14ac:dyDescent="0.25">
      <c r="U15419" s="104"/>
      <c r="AB15419" s="104"/>
      <c r="AC15419" s="104"/>
      <c r="AF15419" s="104"/>
      <c r="AG15419" s="104"/>
      <c r="AK15419" s="104"/>
      <c r="AL15419" s="104"/>
      <c r="AO15419" s="104"/>
      <c r="AP15419" s="104"/>
    </row>
    <row r="15420" spans="21:42" ht="15" customHeight="1" x14ac:dyDescent="0.25">
      <c r="U15420" s="104"/>
      <c r="AB15420" s="104"/>
      <c r="AC15420" s="104"/>
      <c r="AF15420" s="104"/>
      <c r="AG15420" s="104"/>
      <c r="AK15420" s="104"/>
      <c r="AL15420" s="104"/>
      <c r="AO15420" s="104"/>
      <c r="AP15420" s="104"/>
    </row>
    <row r="15421" spans="21:42" ht="15" customHeight="1" x14ac:dyDescent="0.25">
      <c r="U15421" s="104"/>
      <c r="AB15421" s="104"/>
      <c r="AC15421" s="104"/>
      <c r="AF15421" s="104"/>
      <c r="AG15421" s="104"/>
      <c r="AK15421" s="104"/>
      <c r="AL15421" s="104"/>
      <c r="AO15421" s="104"/>
      <c r="AP15421" s="104"/>
    </row>
    <row r="15422" spans="21:42" ht="15" customHeight="1" x14ac:dyDescent="0.25">
      <c r="U15422" s="104"/>
      <c r="AB15422" s="104"/>
      <c r="AC15422" s="104"/>
      <c r="AF15422" s="104"/>
      <c r="AG15422" s="104"/>
      <c r="AK15422" s="104"/>
      <c r="AL15422" s="104"/>
      <c r="AO15422" s="104"/>
      <c r="AP15422" s="104"/>
    </row>
    <row r="15423" spans="21:42" ht="15" customHeight="1" x14ac:dyDescent="0.25">
      <c r="U15423" s="104"/>
      <c r="AB15423" s="104"/>
      <c r="AC15423" s="104"/>
      <c r="AF15423" s="104"/>
      <c r="AG15423" s="104"/>
      <c r="AK15423" s="104"/>
      <c r="AL15423" s="104"/>
      <c r="AO15423" s="104"/>
      <c r="AP15423" s="104"/>
    </row>
    <row r="15424" spans="21:42" ht="15" customHeight="1" x14ac:dyDescent="0.25">
      <c r="U15424" s="104"/>
      <c r="AB15424" s="104"/>
      <c r="AC15424" s="104"/>
      <c r="AF15424" s="104"/>
      <c r="AG15424" s="104"/>
      <c r="AK15424" s="104"/>
      <c r="AL15424" s="104"/>
      <c r="AO15424" s="104"/>
      <c r="AP15424" s="104"/>
    </row>
    <row r="15425" spans="21:42" ht="15" customHeight="1" x14ac:dyDescent="0.25">
      <c r="U15425" s="104"/>
      <c r="AB15425" s="104"/>
      <c r="AC15425" s="104"/>
      <c r="AF15425" s="104"/>
      <c r="AG15425" s="104"/>
      <c r="AK15425" s="104"/>
      <c r="AL15425" s="104"/>
      <c r="AO15425" s="104"/>
      <c r="AP15425" s="104"/>
    </row>
    <row r="15426" spans="21:42" ht="15" customHeight="1" x14ac:dyDescent="0.25">
      <c r="U15426" s="104"/>
      <c r="AB15426" s="104"/>
      <c r="AC15426" s="104"/>
      <c r="AF15426" s="104"/>
      <c r="AG15426" s="104"/>
      <c r="AK15426" s="104"/>
      <c r="AL15426" s="104"/>
      <c r="AO15426" s="104"/>
      <c r="AP15426" s="104"/>
    </row>
    <row r="15427" spans="21:42" ht="15" customHeight="1" x14ac:dyDescent="0.25">
      <c r="U15427" s="104"/>
      <c r="AB15427" s="104"/>
      <c r="AC15427" s="104"/>
      <c r="AF15427" s="104"/>
      <c r="AG15427" s="104"/>
      <c r="AK15427" s="104"/>
      <c r="AL15427" s="104"/>
      <c r="AO15427" s="104"/>
      <c r="AP15427" s="104"/>
    </row>
    <row r="15428" spans="21:42" ht="15" customHeight="1" x14ac:dyDescent="0.25">
      <c r="U15428" s="104"/>
      <c r="AB15428" s="104"/>
      <c r="AC15428" s="104"/>
      <c r="AF15428" s="104"/>
      <c r="AG15428" s="104"/>
      <c r="AK15428" s="104"/>
      <c r="AL15428" s="104"/>
      <c r="AO15428" s="104"/>
      <c r="AP15428" s="104"/>
    </row>
    <row r="15429" spans="21:42" ht="15" customHeight="1" x14ac:dyDescent="0.25">
      <c r="U15429" s="104"/>
      <c r="AB15429" s="104"/>
      <c r="AC15429" s="104"/>
      <c r="AF15429" s="104"/>
      <c r="AG15429" s="104"/>
      <c r="AK15429" s="104"/>
      <c r="AL15429" s="104"/>
      <c r="AO15429" s="104"/>
      <c r="AP15429" s="104"/>
    </row>
    <row r="15430" spans="21:42" ht="15" customHeight="1" x14ac:dyDescent="0.25">
      <c r="U15430" s="104"/>
      <c r="AB15430" s="104"/>
      <c r="AC15430" s="104"/>
      <c r="AF15430" s="104"/>
      <c r="AG15430" s="104"/>
      <c r="AK15430" s="104"/>
      <c r="AL15430" s="104"/>
      <c r="AO15430" s="104"/>
      <c r="AP15430" s="104"/>
    </row>
    <row r="15431" spans="21:42" ht="15" customHeight="1" x14ac:dyDescent="0.25">
      <c r="U15431" s="104"/>
      <c r="AB15431" s="104"/>
      <c r="AC15431" s="104"/>
      <c r="AF15431" s="104"/>
      <c r="AG15431" s="104"/>
      <c r="AK15431" s="104"/>
      <c r="AL15431" s="104"/>
      <c r="AO15431" s="104"/>
      <c r="AP15431" s="104"/>
    </row>
    <row r="15432" spans="21:42" ht="15" customHeight="1" x14ac:dyDescent="0.25">
      <c r="U15432" s="104"/>
      <c r="AB15432" s="104"/>
      <c r="AC15432" s="104"/>
      <c r="AF15432" s="104"/>
      <c r="AG15432" s="104"/>
      <c r="AK15432" s="104"/>
      <c r="AL15432" s="104"/>
      <c r="AO15432" s="104"/>
      <c r="AP15432" s="104"/>
    </row>
    <row r="15433" spans="21:42" ht="15" customHeight="1" x14ac:dyDescent="0.25">
      <c r="U15433" s="104"/>
      <c r="AB15433" s="104"/>
      <c r="AC15433" s="104"/>
      <c r="AF15433" s="104"/>
      <c r="AG15433" s="104"/>
      <c r="AK15433" s="104"/>
      <c r="AL15433" s="104"/>
      <c r="AO15433" s="104"/>
      <c r="AP15433" s="104"/>
    </row>
    <row r="15434" spans="21:42" ht="15" customHeight="1" x14ac:dyDescent="0.25">
      <c r="U15434" s="104"/>
      <c r="AB15434" s="104"/>
      <c r="AC15434" s="104"/>
      <c r="AF15434" s="104"/>
      <c r="AG15434" s="104"/>
      <c r="AK15434" s="104"/>
      <c r="AL15434" s="104"/>
      <c r="AO15434" s="104"/>
      <c r="AP15434" s="104"/>
    </row>
    <row r="15435" spans="21:42" ht="15" customHeight="1" x14ac:dyDescent="0.25">
      <c r="U15435" s="104"/>
      <c r="AB15435" s="104"/>
      <c r="AC15435" s="104"/>
      <c r="AF15435" s="104"/>
      <c r="AG15435" s="104"/>
      <c r="AK15435" s="104"/>
      <c r="AL15435" s="104"/>
      <c r="AO15435" s="104"/>
      <c r="AP15435" s="104"/>
    </row>
    <row r="15436" spans="21:42" ht="15" customHeight="1" x14ac:dyDescent="0.25">
      <c r="U15436" s="104"/>
      <c r="AB15436" s="104"/>
      <c r="AC15436" s="104"/>
      <c r="AF15436" s="104"/>
      <c r="AG15436" s="104"/>
      <c r="AK15436" s="104"/>
      <c r="AL15436" s="104"/>
      <c r="AO15436" s="104"/>
      <c r="AP15436" s="104"/>
    </row>
    <row r="15437" spans="21:42" ht="15" customHeight="1" x14ac:dyDescent="0.25">
      <c r="U15437" s="104"/>
      <c r="AB15437" s="104"/>
      <c r="AC15437" s="104"/>
      <c r="AF15437" s="104"/>
      <c r="AG15437" s="104"/>
      <c r="AK15437" s="104"/>
      <c r="AL15437" s="104"/>
      <c r="AO15437" s="104"/>
      <c r="AP15437" s="104"/>
    </row>
    <row r="15438" spans="21:42" ht="15" customHeight="1" x14ac:dyDescent="0.25">
      <c r="U15438" s="104"/>
      <c r="AB15438" s="104"/>
      <c r="AC15438" s="104"/>
      <c r="AF15438" s="104"/>
      <c r="AG15438" s="104"/>
      <c r="AK15438" s="104"/>
      <c r="AL15438" s="104"/>
      <c r="AO15438" s="104"/>
      <c r="AP15438" s="104"/>
    </row>
    <row r="15439" spans="21:42" ht="15" customHeight="1" x14ac:dyDescent="0.25">
      <c r="U15439" s="104"/>
      <c r="AB15439" s="104"/>
      <c r="AC15439" s="104"/>
      <c r="AF15439" s="104"/>
      <c r="AG15439" s="104"/>
      <c r="AK15439" s="104"/>
      <c r="AL15439" s="104"/>
      <c r="AO15439" s="104"/>
      <c r="AP15439" s="104"/>
    </row>
    <row r="15440" spans="21:42" ht="15" customHeight="1" x14ac:dyDescent="0.25">
      <c r="U15440" s="104"/>
      <c r="AB15440" s="104"/>
      <c r="AC15440" s="104"/>
      <c r="AF15440" s="104"/>
      <c r="AG15440" s="104"/>
      <c r="AK15440" s="104"/>
      <c r="AL15440" s="104"/>
      <c r="AO15440" s="104"/>
      <c r="AP15440" s="104"/>
    </row>
    <row r="15441" spans="21:42" ht="15" customHeight="1" x14ac:dyDescent="0.25">
      <c r="U15441" s="104"/>
      <c r="AB15441" s="104"/>
      <c r="AC15441" s="104"/>
      <c r="AF15441" s="104"/>
      <c r="AG15441" s="104"/>
      <c r="AK15441" s="104"/>
      <c r="AL15441" s="104"/>
      <c r="AO15441" s="104"/>
      <c r="AP15441" s="104"/>
    </row>
    <row r="15442" spans="21:42" ht="15" customHeight="1" x14ac:dyDescent="0.25">
      <c r="U15442" s="104"/>
      <c r="AB15442" s="104"/>
      <c r="AC15442" s="104"/>
      <c r="AF15442" s="104"/>
      <c r="AG15442" s="104"/>
      <c r="AK15442" s="104"/>
      <c r="AL15442" s="104"/>
      <c r="AO15442" s="104"/>
      <c r="AP15442" s="104"/>
    </row>
    <row r="15443" spans="21:42" ht="15" customHeight="1" x14ac:dyDescent="0.25">
      <c r="U15443" s="104"/>
      <c r="AB15443" s="104"/>
      <c r="AC15443" s="104"/>
      <c r="AF15443" s="104"/>
      <c r="AG15443" s="104"/>
      <c r="AK15443" s="104"/>
      <c r="AL15443" s="104"/>
      <c r="AO15443" s="104"/>
      <c r="AP15443" s="104"/>
    </row>
    <row r="15444" spans="21:42" ht="15" customHeight="1" x14ac:dyDescent="0.25">
      <c r="U15444" s="104"/>
      <c r="AB15444" s="104"/>
      <c r="AC15444" s="104"/>
      <c r="AF15444" s="104"/>
      <c r="AG15444" s="104"/>
      <c r="AK15444" s="104"/>
      <c r="AL15444" s="104"/>
      <c r="AO15444" s="104"/>
      <c r="AP15444" s="104"/>
    </row>
    <row r="15445" spans="21:42" ht="15" customHeight="1" x14ac:dyDescent="0.25">
      <c r="U15445" s="104"/>
      <c r="AB15445" s="104"/>
      <c r="AC15445" s="104"/>
      <c r="AF15445" s="104"/>
      <c r="AG15445" s="104"/>
      <c r="AK15445" s="104"/>
      <c r="AL15445" s="104"/>
      <c r="AO15445" s="104"/>
      <c r="AP15445" s="104"/>
    </row>
    <row r="15446" spans="21:42" ht="15" customHeight="1" x14ac:dyDescent="0.25">
      <c r="U15446" s="104"/>
      <c r="AB15446" s="104"/>
      <c r="AC15446" s="104"/>
      <c r="AF15446" s="104"/>
      <c r="AG15446" s="104"/>
      <c r="AK15446" s="104"/>
      <c r="AL15446" s="104"/>
      <c r="AO15446" s="104"/>
      <c r="AP15446" s="104"/>
    </row>
    <row r="15447" spans="21:42" ht="15" customHeight="1" x14ac:dyDescent="0.25">
      <c r="U15447" s="104"/>
      <c r="AB15447" s="104"/>
      <c r="AC15447" s="104"/>
      <c r="AF15447" s="104"/>
      <c r="AG15447" s="104"/>
      <c r="AK15447" s="104"/>
      <c r="AL15447" s="104"/>
      <c r="AO15447" s="104"/>
      <c r="AP15447" s="104"/>
    </row>
    <row r="15448" spans="21:42" ht="15" customHeight="1" x14ac:dyDescent="0.25">
      <c r="U15448" s="104"/>
      <c r="AB15448" s="104"/>
      <c r="AC15448" s="104"/>
      <c r="AF15448" s="104"/>
      <c r="AG15448" s="104"/>
      <c r="AK15448" s="104"/>
      <c r="AL15448" s="104"/>
      <c r="AO15448" s="104"/>
      <c r="AP15448" s="104"/>
    </row>
    <row r="15449" spans="21:42" ht="15" customHeight="1" x14ac:dyDescent="0.25">
      <c r="U15449" s="104"/>
      <c r="AB15449" s="104"/>
      <c r="AC15449" s="104"/>
      <c r="AF15449" s="104"/>
      <c r="AG15449" s="104"/>
      <c r="AK15449" s="104"/>
      <c r="AL15449" s="104"/>
      <c r="AO15449" s="104"/>
      <c r="AP15449" s="104"/>
    </row>
    <row r="15450" spans="21:42" ht="15" customHeight="1" x14ac:dyDescent="0.25">
      <c r="U15450" s="104"/>
      <c r="AB15450" s="104"/>
      <c r="AC15450" s="104"/>
      <c r="AF15450" s="104"/>
      <c r="AG15450" s="104"/>
      <c r="AK15450" s="104"/>
      <c r="AL15450" s="104"/>
      <c r="AO15450" s="104"/>
      <c r="AP15450" s="104"/>
    </row>
    <row r="15451" spans="21:42" ht="15" customHeight="1" x14ac:dyDescent="0.25">
      <c r="U15451" s="104"/>
      <c r="AB15451" s="104"/>
      <c r="AC15451" s="104"/>
      <c r="AF15451" s="104"/>
      <c r="AG15451" s="104"/>
      <c r="AK15451" s="104"/>
      <c r="AL15451" s="104"/>
      <c r="AO15451" s="104"/>
      <c r="AP15451" s="104"/>
    </row>
    <row r="15452" spans="21:42" ht="15" customHeight="1" x14ac:dyDescent="0.25">
      <c r="U15452" s="104"/>
      <c r="AB15452" s="104"/>
      <c r="AC15452" s="104"/>
      <c r="AF15452" s="104"/>
      <c r="AG15452" s="104"/>
      <c r="AK15452" s="104"/>
      <c r="AL15452" s="104"/>
      <c r="AO15452" s="104"/>
      <c r="AP15452" s="104"/>
    </row>
    <row r="15453" spans="21:42" ht="15" customHeight="1" x14ac:dyDescent="0.25">
      <c r="U15453" s="104"/>
      <c r="AB15453" s="104"/>
      <c r="AC15453" s="104"/>
      <c r="AF15453" s="104"/>
      <c r="AG15453" s="104"/>
      <c r="AK15453" s="104"/>
      <c r="AL15453" s="104"/>
      <c r="AO15453" s="104"/>
      <c r="AP15453" s="104"/>
    </row>
    <row r="15454" spans="21:42" ht="15" customHeight="1" x14ac:dyDescent="0.25">
      <c r="U15454" s="104"/>
      <c r="AB15454" s="104"/>
      <c r="AC15454" s="104"/>
      <c r="AF15454" s="104"/>
      <c r="AG15454" s="104"/>
      <c r="AK15454" s="104"/>
      <c r="AL15454" s="104"/>
      <c r="AO15454" s="104"/>
      <c r="AP15454" s="104"/>
    </row>
    <row r="15455" spans="21:42" ht="15" customHeight="1" x14ac:dyDescent="0.25">
      <c r="U15455" s="104"/>
      <c r="AB15455" s="104"/>
      <c r="AC15455" s="104"/>
      <c r="AF15455" s="104"/>
      <c r="AG15455" s="104"/>
      <c r="AK15455" s="104"/>
      <c r="AL15455" s="104"/>
      <c r="AO15455" s="104"/>
      <c r="AP15455" s="104"/>
    </row>
    <row r="15456" spans="21:42" ht="15" customHeight="1" x14ac:dyDescent="0.25">
      <c r="U15456" s="104"/>
      <c r="AB15456" s="104"/>
      <c r="AC15456" s="104"/>
      <c r="AF15456" s="104"/>
      <c r="AG15456" s="104"/>
      <c r="AK15456" s="104"/>
      <c r="AL15456" s="104"/>
      <c r="AO15456" s="104"/>
      <c r="AP15456" s="104"/>
    </row>
    <row r="15457" spans="21:42" ht="15" customHeight="1" x14ac:dyDescent="0.25">
      <c r="U15457" s="104"/>
      <c r="AB15457" s="104"/>
      <c r="AC15457" s="104"/>
      <c r="AF15457" s="104"/>
      <c r="AG15457" s="104"/>
      <c r="AK15457" s="104"/>
      <c r="AL15457" s="104"/>
      <c r="AO15457" s="104"/>
      <c r="AP15457" s="104"/>
    </row>
    <row r="15458" spans="21:42" ht="15" customHeight="1" x14ac:dyDescent="0.25">
      <c r="U15458" s="104"/>
      <c r="AB15458" s="104"/>
      <c r="AC15458" s="104"/>
      <c r="AF15458" s="104"/>
      <c r="AG15458" s="104"/>
      <c r="AK15458" s="104"/>
      <c r="AL15458" s="104"/>
      <c r="AO15458" s="104"/>
      <c r="AP15458" s="104"/>
    </row>
    <row r="15459" spans="21:42" ht="15" customHeight="1" x14ac:dyDescent="0.25">
      <c r="U15459" s="104"/>
      <c r="AB15459" s="104"/>
      <c r="AC15459" s="104"/>
      <c r="AF15459" s="104"/>
      <c r="AG15459" s="104"/>
      <c r="AK15459" s="104"/>
      <c r="AL15459" s="104"/>
      <c r="AO15459" s="104"/>
      <c r="AP15459" s="104"/>
    </row>
    <row r="15460" spans="21:42" ht="15" customHeight="1" x14ac:dyDescent="0.25">
      <c r="U15460" s="104"/>
      <c r="AB15460" s="104"/>
      <c r="AC15460" s="104"/>
      <c r="AF15460" s="104"/>
      <c r="AG15460" s="104"/>
      <c r="AK15460" s="104"/>
      <c r="AL15460" s="104"/>
      <c r="AO15460" s="104"/>
      <c r="AP15460" s="104"/>
    </row>
    <row r="15461" spans="21:42" ht="15" customHeight="1" x14ac:dyDescent="0.25">
      <c r="U15461" s="104"/>
      <c r="AB15461" s="104"/>
      <c r="AC15461" s="104"/>
      <c r="AF15461" s="104"/>
      <c r="AG15461" s="104"/>
      <c r="AK15461" s="104"/>
      <c r="AL15461" s="104"/>
      <c r="AO15461" s="104"/>
      <c r="AP15461" s="104"/>
    </row>
    <row r="15462" spans="21:42" ht="15" customHeight="1" x14ac:dyDescent="0.25">
      <c r="U15462" s="104"/>
      <c r="AB15462" s="104"/>
      <c r="AC15462" s="104"/>
      <c r="AF15462" s="104"/>
      <c r="AG15462" s="104"/>
      <c r="AK15462" s="104"/>
      <c r="AL15462" s="104"/>
      <c r="AO15462" s="104"/>
      <c r="AP15462" s="104"/>
    </row>
    <row r="15463" spans="21:42" ht="15" customHeight="1" x14ac:dyDescent="0.25">
      <c r="U15463" s="104"/>
      <c r="AB15463" s="104"/>
      <c r="AC15463" s="104"/>
      <c r="AF15463" s="104"/>
      <c r="AG15463" s="104"/>
      <c r="AK15463" s="104"/>
      <c r="AL15463" s="104"/>
      <c r="AO15463" s="104"/>
      <c r="AP15463" s="104"/>
    </row>
    <row r="15464" spans="21:42" ht="15" customHeight="1" x14ac:dyDescent="0.25">
      <c r="U15464" s="104"/>
      <c r="AB15464" s="104"/>
      <c r="AC15464" s="104"/>
      <c r="AF15464" s="104"/>
      <c r="AG15464" s="104"/>
      <c r="AK15464" s="104"/>
      <c r="AL15464" s="104"/>
      <c r="AO15464" s="104"/>
      <c r="AP15464" s="104"/>
    </row>
    <row r="15465" spans="21:42" ht="15" customHeight="1" x14ac:dyDescent="0.25">
      <c r="U15465" s="104"/>
      <c r="AB15465" s="104"/>
      <c r="AC15465" s="104"/>
      <c r="AF15465" s="104"/>
      <c r="AG15465" s="104"/>
      <c r="AK15465" s="104"/>
      <c r="AL15465" s="104"/>
      <c r="AO15465" s="104"/>
      <c r="AP15465" s="104"/>
    </row>
    <row r="15466" spans="21:42" ht="15" customHeight="1" x14ac:dyDescent="0.25">
      <c r="U15466" s="104"/>
      <c r="AB15466" s="104"/>
      <c r="AC15466" s="104"/>
      <c r="AF15466" s="104"/>
      <c r="AG15466" s="104"/>
      <c r="AK15466" s="104"/>
      <c r="AL15466" s="104"/>
      <c r="AO15466" s="104"/>
      <c r="AP15466" s="104"/>
    </row>
    <row r="15467" spans="21:42" ht="15" customHeight="1" x14ac:dyDescent="0.25">
      <c r="U15467" s="104"/>
      <c r="AB15467" s="104"/>
      <c r="AC15467" s="104"/>
      <c r="AF15467" s="104"/>
      <c r="AG15467" s="104"/>
      <c r="AK15467" s="104"/>
      <c r="AL15467" s="104"/>
      <c r="AO15467" s="104"/>
      <c r="AP15467" s="104"/>
    </row>
    <row r="15468" spans="21:42" ht="15" customHeight="1" x14ac:dyDescent="0.25">
      <c r="U15468" s="104"/>
      <c r="AB15468" s="104"/>
      <c r="AC15468" s="104"/>
      <c r="AF15468" s="104"/>
      <c r="AG15468" s="104"/>
      <c r="AK15468" s="104"/>
      <c r="AL15468" s="104"/>
      <c r="AO15468" s="104"/>
      <c r="AP15468" s="104"/>
    </row>
    <row r="15469" spans="21:42" ht="15" customHeight="1" x14ac:dyDescent="0.25">
      <c r="U15469" s="104"/>
      <c r="AB15469" s="104"/>
      <c r="AC15469" s="104"/>
      <c r="AF15469" s="104"/>
      <c r="AG15469" s="104"/>
      <c r="AK15469" s="104"/>
      <c r="AL15469" s="104"/>
      <c r="AO15469" s="104"/>
      <c r="AP15469" s="104"/>
    </row>
    <row r="15470" spans="21:42" ht="15" customHeight="1" x14ac:dyDescent="0.25">
      <c r="U15470" s="104"/>
      <c r="AB15470" s="104"/>
      <c r="AC15470" s="104"/>
      <c r="AF15470" s="104"/>
      <c r="AG15470" s="104"/>
      <c r="AK15470" s="104"/>
      <c r="AL15470" s="104"/>
      <c r="AO15470" s="104"/>
      <c r="AP15470" s="104"/>
    </row>
    <row r="15471" spans="21:42" ht="15" customHeight="1" x14ac:dyDescent="0.25">
      <c r="U15471" s="104"/>
      <c r="AB15471" s="104"/>
      <c r="AC15471" s="104"/>
      <c r="AF15471" s="104"/>
      <c r="AG15471" s="104"/>
      <c r="AK15471" s="104"/>
      <c r="AL15471" s="104"/>
      <c r="AO15471" s="104"/>
      <c r="AP15471" s="104"/>
    </row>
    <row r="15472" spans="21:42" ht="15" customHeight="1" x14ac:dyDescent="0.25">
      <c r="U15472" s="104"/>
      <c r="AB15472" s="104"/>
      <c r="AC15472" s="104"/>
      <c r="AF15472" s="104"/>
      <c r="AG15472" s="104"/>
      <c r="AK15472" s="104"/>
      <c r="AL15472" s="104"/>
      <c r="AO15472" s="104"/>
      <c r="AP15472" s="104"/>
    </row>
    <row r="15473" spans="21:42" ht="15" customHeight="1" x14ac:dyDescent="0.25">
      <c r="U15473" s="104"/>
      <c r="AB15473" s="104"/>
      <c r="AC15473" s="104"/>
      <c r="AF15473" s="104"/>
      <c r="AG15473" s="104"/>
      <c r="AK15473" s="104"/>
      <c r="AL15473" s="104"/>
      <c r="AO15473" s="104"/>
      <c r="AP15473" s="104"/>
    </row>
    <row r="15474" spans="21:42" ht="15" customHeight="1" x14ac:dyDescent="0.25">
      <c r="U15474" s="104"/>
      <c r="AB15474" s="104"/>
      <c r="AC15474" s="104"/>
      <c r="AF15474" s="104"/>
      <c r="AG15474" s="104"/>
      <c r="AK15474" s="104"/>
      <c r="AL15474" s="104"/>
      <c r="AO15474" s="104"/>
      <c r="AP15474" s="104"/>
    </row>
    <row r="15475" spans="21:42" ht="15" customHeight="1" x14ac:dyDescent="0.25">
      <c r="U15475" s="104"/>
      <c r="AB15475" s="104"/>
      <c r="AC15475" s="104"/>
      <c r="AF15475" s="104"/>
      <c r="AG15475" s="104"/>
      <c r="AK15475" s="104"/>
      <c r="AL15475" s="104"/>
      <c r="AO15475" s="104"/>
      <c r="AP15475" s="104"/>
    </row>
    <row r="15476" spans="21:42" ht="15" customHeight="1" x14ac:dyDescent="0.25">
      <c r="U15476" s="104"/>
      <c r="AB15476" s="104"/>
      <c r="AC15476" s="104"/>
      <c r="AF15476" s="104"/>
      <c r="AG15476" s="104"/>
      <c r="AK15476" s="104"/>
      <c r="AL15476" s="104"/>
      <c r="AO15476" s="104"/>
      <c r="AP15476" s="104"/>
    </row>
    <row r="15477" spans="21:42" ht="15" customHeight="1" x14ac:dyDescent="0.25">
      <c r="U15477" s="104"/>
      <c r="AB15477" s="104"/>
      <c r="AC15477" s="104"/>
      <c r="AF15477" s="104"/>
      <c r="AG15477" s="104"/>
      <c r="AK15477" s="104"/>
      <c r="AL15477" s="104"/>
      <c r="AO15477" s="104"/>
      <c r="AP15477" s="104"/>
    </row>
    <row r="15478" spans="21:42" ht="15" customHeight="1" x14ac:dyDescent="0.25">
      <c r="U15478" s="104"/>
      <c r="AB15478" s="104"/>
      <c r="AC15478" s="104"/>
      <c r="AF15478" s="104"/>
      <c r="AG15478" s="104"/>
      <c r="AK15478" s="104"/>
      <c r="AL15478" s="104"/>
      <c r="AO15478" s="104"/>
      <c r="AP15478" s="104"/>
    </row>
    <row r="15479" spans="21:42" ht="15" customHeight="1" x14ac:dyDescent="0.25">
      <c r="U15479" s="104"/>
      <c r="AB15479" s="104"/>
      <c r="AC15479" s="104"/>
      <c r="AF15479" s="104"/>
      <c r="AG15479" s="104"/>
      <c r="AK15479" s="104"/>
      <c r="AL15479" s="104"/>
      <c r="AO15479" s="104"/>
      <c r="AP15479" s="104"/>
    </row>
    <row r="15480" spans="21:42" ht="15" customHeight="1" x14ac:dyDescent="0.25">
      <c r="U15480" s="104"/>
      <c r="AB15480" s="104"/>
      <c r="AC15480" s="104"/>
      <c r="AF15480" s="104"/>
      <c r="AG15480" s="104"/>
      <c r="AK15480" s="104"/>
      <c r="AL15480" s="104"/>
      <c r="AO15480" s="104"/>
      <c r="AP15480" s="104"/>
    </row>
    <row r="15481" spans="21:42" ht="15" customHeight="1" x14ac:dyDescent="0.25">
      <c r="U15481" s="104"/>
      <c r="AB15481" s="104"/>
      <c r="AC15481" s="104"/>
      <c r="AF15481" s="104"/>
      <c r="AG15481" s="104"/>
      <c r="AK15481" s="104"/>
      <c r="AL15481" s="104"/>
      <c r="AO15481" s="104"/>
      <c r="AP15481" s="104"/>
    </row>
    <row r="15482" spans="21:42" ht="15" customHeight="1" x14ac:dyDescent="0.25">
      <c r="U15482" s="104"/>
      <c r="AB15482" s="104"/>
      <c r="AC15482" s="104"/>
      <c r="AF15482" s="104"/>
      <c r="AG15482" s="104"/>
      <c r="AK15482" s="104"/>
      <c r="AL15482" s="104"/>
      <c r="AO15482" s="104"/>
      <c r="AP15482" s="104"/>
    </row>
    <row r="15483" spans="21:42" ht="15" customHeight="1" x14ac:dyDescent="0.25">
      <c r="U15483" s="104"/>
      <c r="AB15483" s="104"/>
      <c r="AC15483" s="104"/>
      <c r="AF15483" s="104"/>
      <c r="AG15483" s="104"/>
      <c r="AK15483" s="104"/>
      <c r="AL15483" s="104"/>
      <c r="AO15483" s="104"/>
      <c r="AP15483" s="104"/>
    </row>
    <row r="15484" spans="21:42" ht="15" customHeight="1" x14ac:dyDescent="0.25">
      <c r="U15484" s="104"/>
      <c r="AB15484" s="104"/>
      <c r="AC15484" s="104"/>
      <c r="AF15484" s="104"/>
      <c r="AG15484" s="104"/>
      <c r="AK15484" s="104"/>
      <c r="AL15484" s="104"/>
      <c r="AO15484" s="104"/>
      <c r="AP15484" s="104"/>
    </row>
    <row r="15485" spans="21:42" ht="15" customHeight="1" x14ac:dyDescent="0.25">
      <c r="U15485" s="104"/>
      <c r="AB15485" s="104"/>
      <c r="AC15485" s="104"/>
      <c r="AF15485" s="104"/>
      <c r="AG15485" s="104"/>
      <c r="AK15485" s="104"/>
      <c r="AL15485" s="104"/>
      <c r="AO15485" s="104"/>
      <c r="AP15485" s="104"/>
    </row>
    <row r="15486" spans="21:42" ht="15" customHeight="1" x14ac:dyDescent="0.25">
      <c r="U15486" s="104"/>
      <c r="AB15486" s="104"/>
      <c r="AC15486" s="104"/>
      <c r="AF15486" s="104"/>
      <c r="AG15486" s="104"/>
      <c r="AK15486" s="104"/>
      <c r="AL15486" s="104"/>
      <c r="AO15486" s="104"/>
      <c r="AP15486" s="104"/>
    </row>
    <row r="15487" spans="21:42" ht="15" customHeight="1" x14ac:dyDescent="0.25">
      <c r="U15487" s="104"/>
      <c r="AB15487" s="104"/>
      <c r="AC15487" s="104"/>
      <c r="AF15487" s="104"/>
      <c r="AG15487" s="104"/>
      <c r="AK15487" s="104"/>
      <c r="AL15487" s="104"/>
      <c r="AO15487" s="104"/>
      <c r="AP15487" s="104"/>
    </row>
    <row r="15488" spans="21:42" ht="15" customHeight="1" x14ac:dyDescent="0.25">
      <c r="U15488" s="104"/>
      <c r="AB15488" s="104"/>
      <c r="AC15488" s="104"/>
      <c r="AF15488" s="104"/>
      <c r="AG15488" s="104"/>
      <c r="AK15488" s="104"/>
      <c r="AL15488" s="104"/>
      <c r="AO15488" s="104"/>
      <c r="AP15488" s="104"/>
    </row>
    <row r="15489" spans="21:42" ht="15" customHeight="1" x14ac:dyDescent="0.25">
      <c r="U15489" s="104"/>
      <c r="AB15489" s="104"/>
      <c r="AC15489" s="104"/>
      <c r="AF15489" s="104"/>
      <c r="AG15489" s="104"/>
      <c r="AK15489" s="104"/>
      <c r="AL15489" s="104"/>
      <c r="AO15489" s="104"/>
      <c r="AP15489" s="104"/>
    </row>
    <row r="15490" spans="21:42" ht="15" customHeight="1" x14ac:dyDescent="0.25">
      <c r="U15490" s="104"/>
      <c r="AB15490" s="104"/>
      <c r="AC15490" s="104"/>
      <c r="AF15490" s="104"/>
      <c r="AG15490" s="104"/>
      <c r="AK15490" s="104"/>
      <c r="AL15490" s="104"/>
      <c r="AO15490" s="104"/>
      <c r="AP15490" s="104"/>
    </row>
    <row r="15491" spans="21:42" ht="15" customHeight="1" x14ac:dyDescent="0.25">
      <c r="U15491" s="104"/>
      <c r="AB15491" s="104"/>
      <c r="AC15491" s="104"/>
      <c r="AF15491" s="104"/>
      <c r="AG15491" s="104"/>
      <c r="AK15491" s="104"/>
      <c r="AL15491" s="104"/>
      <c r="AO15491" s="104"/>
      <c r="AP15491" s="104"/>
    </row>
    <row r="15492" spans="21:42" ht="15" customHeight="1" x14ac:dyDescent="0.25">
      <c r="U15492" s="104"/>
      <c r="AB15492" s="104"/>
      <c r="AC15492" s="104"/>
      <c r="AF15492" s="104"/>
      <c r="AG15492" s="104"/>
      <c r="AK15492" s="104"/>
      <c r="AL15492" s="104"/>
      <c r="AO15492" s="104"/>
      <c r="AP15492" s="104"/>
    </row>
    <row r="15493" spans="21:42" ht="15" customHeight="1" x14ac:dyDescent="0.25">
      <c r="U15493" s="104"/>
      <c r="AB15493" s="104"/>
      <c r="AC15493" s="104"/>
      <c r="AF15493" s="104"/>
      <c r="AG15493" s="104"/>
      <c r="AK15493" s="104"/>
      <c r="AL15493" s="104"/>
      <c r="AO15493" s="104"/>
      <c r="AP15493" s="104"/>
    </row>
    <row r="15494" spans="21:42" ht="15" customHeight="1" x14ac:dyDescent="0.25">
      <c r="U15494" s="104"/>
      <c r="AB15494" s="104"/>
      <c r="AC15494" s="104"/>
      <c r="AF15494" s="104"/>
      <c r="AG15494" s="104"/>
      <c r="AK15494" s="104"/>
      <c r="AL15494" s="104"/>
      <c r="AO15494" s="104"/>
      <c r="AP15494" s="104"/>
    </row>
    <row r="15495" spans="21:42" ht="15" customHeight="1" x14ac:dyDescent="0.25">
      <c r="U15495" s="104"/>
      <c r="AB15495" s="104"/>
      <c r="AC15495" s="104"/>
      <c r="AF15495" s="104"/>
      <c r="AG15495" s="104"/>
      <c r="AK15495" s="104"/>
      <c r="AL15495" s="104"/>
      <c r="AO15495" s="104"/>
      <c r="AP15495" s="104"/>
    </row>
    <row r="15496" spans="21:42" ht="15" customHeight="1" x14ac:dyDescent="0.25">
      <c r="U15496" s="104"/>
      <c r="AB15496" s="104"/>
      <c r="AC15496" s="104"/>
      <c r="AF15496" s="104"/>
      <c r="AG15496" s="104"/>
      <c r="AK15496" s="104"/>
      <c r="AL15496" s="104"/>
      <c r="AO15496" s="104"/>
      <c r="AP15496" s="104"/>
    </row>
    <row r="15497" spans="21:42" ht="15" customHeight="1" x14ac:dyDescent="0.25">
      <c r="U15497" s="104"/>
      <c r="AB15497" s="104"/>
      <c r="AC15497" s="104"/>
      <c r="AF15497" s="104"/>
      <c r="AG15497" s="104"/>
      <c r="AK15497" s="104"/>
      <c r="AL15497" s="104"/>
      <c r="AO15497" s="104"/>
      <c r="AP15497" s="104"/>
    </row>
    <row r="15498" spans="21:42" ht="15" customHeight="1" x14ac:dyDescent="0.25">
      <c r="U15498" s="104"/>
      <c r="AB15498" s="104"/>
      <c r="AC15498" s="104"/>
      <c r="AF15498" s="104"/>
      <c r="AG15498" s="104"/>
      <c r="AK15498" s="104"/>
      <c r="AL15498" s="104"/>
      <c r="AO15498" s="104"/>
      <c r="AP15498" s="104"/>
    </row>
    <row r="15499" spans="21:42" ht="15" customHeight="1" x14ac:dyDescent="0.25">
      <c r="U15499" s="104"/>
      <c r="AB15499" s="104"/>
      <c r="AC15499" s="104"/>
      <c r="AF15499" s="104"/>
      <c r="AG15499" s="104"/>
      <c r="AK15499" s="104"/>
      <c r="AL15499" s="104"/>
      <c r="AO15499" s="104"/>
      <c r="AP15499" s="104"/>
    </row>
    <row r="15500" spans="21:42" ht="15" customHeight="1" x14ac:dyDescent="0.25">
      <c r="U15500" s="104"/>
      <c r="AB15500" s="104"/>
      <c r="AC15500" s="104"/>
      <c r="AF15500" s="104"/>
      <c r="AG15500" s="104"/>
      <c r="AK15500" s="104"/>
      <c r="AL15500" s="104"/>
      <c r="AO15500" s="104"/>
      <c r="AP15500" s="104"/>
    </row>
    <row r="15501" spans="21:42" ht="15" customHeight="1" x14ac:dyDescent="0.25">
      <c r="U15501" s="104"/>
      <c r="AB15501" s="104"/>
      <c r="AC15501" s="104"/>
      <c r="AF15501" s="104"/>
      <c r="AG15501" s="104"/>
      <c r="AK15501" s="104"/>
      <c r="AL15501" s="104"/>
      <c r="AO15501" s="104"/>
      <c r="AP15501" s="104"/>
    </row>
    <row r="15502" spans="21:42" ht="15" customHeight="1" x14ac:dyDescent="0.25">
      <c r="U15502" s="104"/>
      <c r="AB15502" s="104"/>
      <c r="AC15502" s="104"/>
      <c r="AF15502" s="104"/>
      <c r="AG15502" s="104"/>
      <c r="AK15502" s="104"/>
      <c r="AL15502" s="104"/>
      <c r="AO15502" s="104"/>
      <c r="AP15502" s="104"/>
    </row>
    <row r="15503" spans="21:42" ht="15" customHeight="1" x14ac:dyDescent="0.25">
      <c r="U15503" s="104"/>
      <c r="AB15503" s="104"/>
      <c r="AC15503" s="104"/>
      <c r="AF15503" s="104"/>
      <c r="AG15503" s="104"/>
      <c r="AK15503" s="104"/>
      <c r="AL15503" s="104"/>
      <c r="AO15503" s="104"/>
      <c r="AP15503" s="104"/>
    </row>
    <row r="15504" spans="21:42" ht="15" customHeight="1" x14ac:dyDescent="0.25">
      <c r="U15504" s="104"/>
      <c r="AB15504" s="104"/>
      <c r="AC15504" s="104"/>
      <c r="AF15504" s="104"/>
      <c r="AG15504" s="104"/>
      <c r="AK15504" s="104"/>
      <c r="AL15504" s="104"/>
      <c r="AO15504" s="104"/>
      <c r="AP15504" s="104"/>
    </row>
    <row r="15505" spans="21:42" ht="15" customHeight="1" x14ac:dyDescent="0.25">
      <c r="U15505" s="104"/>
      <c r="AB15505" s="104"/>
      <c r="AC15505" s="104"/>
      <c r="AF15505" s="104"/>
      <c r="AG15505" s="104"/>
      <c r="AK15505" s="104"/>
      <c r="AL15505" s="104"/>
      <c r="AO15505" s="104"/>
      <c r="AP15505" s="104"/>
    </row>
    <row r="15506" spans="21:42" ht="15" customHeight="1" x14ac:dyDescent="0.25">
      <c r="U15506" s="104"/>
      <c r="AB15506" s="104"/>
      <c r="AC15506" s="104"/>
      <c r="AF15506" s="104"/>
      <c r="AG15506" s="104"/>
      <c r="AK15506" s="104"/>
      <c r="AL15506" s="104"/>
      <c r="AO15506" s="104"/>
      <c r="AP15506" s="104"/>
    </row>
    <row r="15507" spans="21:42" ht="15" customHeight="1" x14ac:dyDescent="0.25">
      <c r="U15507" s="104"/>
      <c r="AB15507" s="104"/>
      <c r="AC15507" s="104"/>
      <c r="AF15507" s="104"/>
      <c r="AG15507" s="104"/>
      <c r="AK15507" s="104"/>
      <c r="AL15507" s="104"/>
      <c r="AO15507" s="104"/>
      <c r="AP15507" s="104"/>
    </row>
    <row r="15508" spans="21:42" ht="15" customHeight="1" x14ac:dyDescent="0.25">
      <c r="U15508" s="104"/>
      <c r="AB15508" s="104"/>
      <c r="AC15508" s="104"/>
      <c r="AF15508" s="104"/>
      <c r="AG15508" s="104"/>
      <c r="AK15508" s="104"/>
      <c r="AL15508" s="104"/>
      <c r="AO15508" s="104"/>
      <c r="AP15508" s="104"/>
    </row>
    <row r="15509" spans="21:42" ht="15" customHeight="1" x14ac:dyDescent="0.25">
      <c r="U15509" s="104"/>
      <c r="AB15509" s="104"/>
      <c r="AC15509" s="104"/>
      <c r="AF15509" s="104"/>
      <c r="AG15509" s="104"/>
      <c r="AK15509" s="104"/>
      <c r="AL15509" s="104"/>
      <c r="AO15509" s="104"/>
      <c r="AP15509" s="104"/>
    </row>
    <row r="15510" spans="21:42" ht="15" customHeight="1" x14ac:dyDescent="0.25">
      <c r="U15510" s="104"/>
      <c r="AB15510" s="104"/>
      <c r="AC15510" s="104"/>
      <c r="AF15510" s="104"/>
      <c r="AG15510" s="104"/>
      <c r="AK15510" s="104"/>
      <c r="AL15510" s="104"/>
      <c r="AO15510" s="104"/>
      <c r="AP15510" s="104"/>
    </row>
    <row r="15511" spans="21:42" ht="15" customHeight="1" x14ac:dyDescent="0.25">
      <c r="U15511" s="104"/>
      <c r="AB15511" s="104"/>
      <c r="AC15511" s="104"/>
      <c r="AF15511" s="104"/>
      <c r="AG15511" s="104"/>
      <c r="AK15511" s="104"/>
      <c r="AL15511" s="104"/>
      <c r="AO15511" s="104"/>
      <c r="AP15511" s="104"/>
    </row>
    <row r="15512" spans="21:42" ht="15" customHeight="1" x14ac:dyDescent="0.25">
      <c r="U15512" s="104"/>
      <c r="AB15512" s="104"/>
      <c r="AC15512" s="104"/>
      <c r="AF15512" s="104"/>
      <c r="AG15512" s="104"/>
      <c r="AK15512" s="104"/>
      <c r="AL15512" s="104"/>
      <c r="AO15512" s="104"/>
      <c r="AP15512" s="104"/>
    </row>
    <row r="15513" spans="21:42" ht="15" customHeight="1" x14ac:dyDescent="0.25">
      <c r="U15513" s="104"/>
      <c r="AB15513" s="104"/>
      <c r="AC15513" s="104"/>
      <c r="AF15513" s="104"/>
      <c r="AG15513" s="104"/>
      <c r="AK15513" s="104"/>
      <c r="AL15513" s="104"/>
      <c r="AO15513" s="104"/>
      <c r="AP15513" s="104"/>
    </row>
    <row r="15514" spans="21:42" ht="15" customHeight="1" x14ac:dyDescent="0.25">
      <c r="U15514" s="104"/>
      <c r="AB15514" s="104"/>
      <c r="AC15514" s="104"/>
      <c r="AF15514" s="104"/>
      <c r="AG15514" s="104"/>
      <c r="AK15514" s="104"/>
      <c r="AL15514" s="104"/>
      <c r="AO15514" s="104"/>
      <c r="AP15514" s="104"/>
    </row>
    <row r="15515" spans="21:42" ht="15" customHeight="1" x14ac:dyDescent="0.25">
      <c r="U15515" s="104"/>
      <c r="AB15515" s="104"/>
      <c r="AC15515" s="104"/>
      <c r="AF15515" s="104"/>
      <c r="AG15515" s="104"/>
      <c r="AK15515" s="104"/>
      <c r="AL15515" s="104"/>
      <c r="AO15515" s="104"/>
      <c r="AP15515" s="104"/>
    </row>
    <row r="15516" spans="21:42" ht="15" customHeight="1" x14ac:dyDescent="0.25">
      <c r="U15516" s="104"/>
      <c r="AB15516" s="104"/>
      <c r="AC15516" s="104"/>
      <c r="AF15516" s="104"/>
      <c r="AG15516" s="104"/>
      <c r="AK15516" s="104"/>
      <c r="AL15516" s="104"/>
      <c r="AO15516" s="104"/>
      <c r="AP15516" s="104"/>
    </row>
    <row r="15517" spans="21:42" ht="15" customHeight="1" x14ac:dyDescent="0.25">
      <c r="U15517" s="104"/>
      <c r="AB15517" s="104"/>
      <c r="AC15517" s="104"/>
      <c r="AF15517" s="104"/>
      <c r="AG15517" s="104"/>
      <c r="AK15517" s="104"/>
      <c r="AL15517" s="104"/>
      <c r="AO15517" s="104"/>
      <c r="AP15517" s="104"/>
    </row>
    <row r="15518" spans="21:42" ht="15" customHeight="1" x14ac:dyDescent="0.25">
      <c r="U15518" s="104"/>
      <c r="AB15518" s="104"/>
      <c r="AC15518" s="104"/>
      <c r="AF15518" s="104"/>
      <c r="AG15518" s="104"/>
      <c r="AK15518" s="104"/>
      <c r="AL15518" s="104"/>
      <c r="AO15518" s="104"/>
      <c r="AP15518" s="104"/>
    </row>
    <row r="15519" spans="21:42" ht="15" customHeight="1" x14ac:dyDescent="0.25">
      <c r="U15519" s="104"/>
      <c r="AB15519" s="104"/>
      <c r="AC15519" s="104"/>
      <c r="AF15519" s="104"/>
      <c r="AG15519" s="104"/>
      <c r="AK15519" s="104"/>
      <c r="AL15519" s="104"/>
      <c r="AO15519" s="104"/>
      <c r="AP15519" s="104"/>
    </row>
    <row r="15520" spans="21:42" ht="15" customHeight="1" x14ac:dyDescent="0.25">
      <c r="U15520" s="104"/>
      <c r="AB15520" s="104"/>
      <c r="AC15520" s="104"/>
      <c r="AF15520" s="104"/>
      <c r="AG15520" s="104"/>
      <c r="AK15520" s="104"/>
      <c r="AL15520" s="104"/>
      <c r="AO15520" s="104"/>
      <c r="AP15520" s="104"/>
    </row>
    <row r="15521" spans="21:42" ht="15" customHeight="1" x14ac:dyDescent="0.25">
      <c r="U15521" s="104"/>
      <c r="AB15521" s="104"/>
      <c r="AC15521" s="104"/>
      <c r="AF15521" s="104"/>
      <c r="AG15521" s="104"/>
      <c r="AK15521" s="104"/>
      <c r="AL15521" s="104"/>
      <c r="AO15521" s="104"/>
      <c r="AP15521" s="104"/>
    </row>
    <row r="15522" spans="21:42" ht="15" customHeight="1" x14ac:dyDescent="0.25">
      <c r="U15522" s="104"/>
      <c r="AB15522" s="104"/>
      <c r="AC15522" s="104"/>
      <c r="AF15522" s="104"/>
      <c r="AG15522" s="104"/>
      <c r="AK15522" s="104"/>
      <c r="AL15522" s="104"/>
      <c r="AO15522" s="104"/>
      <c r="AP15522" s="104"/>
    </row>
    <row r="15523" spans="21:42" ht="15" customHeight="1" x14ac:dyDescent="0.25">
      <c r="U15523" s="104"/>
      <c r="AB15523" s="104"/>
      <c r="AC15523" s="104"/>
      <c r="AF15523" s="104"/>
      <c r="AG15523" s="104"/>
      <c r="AK15523" s="104"/>
      <c r="AL15523" s="104"/>
      <c r="AO15523" s="104"/>
      <c r="AP15523" s="104"/>
    </row>
    <row r="15524" spans="21:42" ht="15" customHeight="1" x14ac:dyDescent="0.25">
      <c r="U15524" s="104"/>
      <c r="AB15524" s="104"/>
      <c r="AC15524" s="104"/>
      <c r="AF15524" s="104"/>
      <c r="AG15524" s="104"/>
      <c r="AK15524" s="104"/>
      <c r="AL15524" s="104"/>
      <c r="AO15524" s="104"/>
      <c r="AP15524" s="104"/>
    </row>
    <row r="15525" spans="21:42" ht="15" customHeight="1" x14ac:dyDescent="0.25">
      <c r="U15525" s="104"/>
      <c r="AB15525" s="104"/>
      <c r="AC15525" s="104"/>
      <c r="AF15525" s="104"/>
      <c r="AG15525" s="104"/>
      <c r="AK15525" s="104"/>
      <c r="AL15525" s="104"/>
      <c r="AO15525" s="104"/>
      <c r="AP15525" s="104"/>
    </row>
    <row r="15526" spans="21:42" ht="15" customHeight="1" x14ac:dyDescent="0.25">
      <c r="U15526" s="104"/>
      <c r="AB15526" s="104"/>
      <c r="AC15526" s="104"/>
      <c r="AF15526" s="104"/>
      <c r="AG15526" s="104"/>
      <c r="AK15526" s="104"/>
      <c r="AL15526" s="104"/>
      <c r="AO15526" s="104"/>
      <c r="AP15526" s="104"/>
    </row>
    <row r="15527" spans="21:42" ht="15" customHeight="1" x14ac:dyDescent="0.25">
      <c r="U15527" s="104"/>
      <c r="AB15527" s="104"/>
      <c r="AC15527" s="104"/>
      <c r="AF15527" s="104"/>
      <c r="AG15527" s="104"/>
      <c r="AK15527" s="104"/>
      <c r="AL15527" s="104"/>
      <c r="AO15527" s="104"/>
      <c r="AP15527" s="104"/>
    </row>
    <row r="15528" spans="21:42" ht="15" customHeight="1" x14ac:dyDescent="0.25">
      <c r="U15528" s="104"/>
      <c r="AB15528" s="104"/>
      <c r="AC15528" s="104"/>
      <c r="AF15528" s="104"/>
      <c r="AG15528" s="104"/>
      <c r="AK15528" s="104"/>
      <c r="AL15528" s="104"/>
      <c r="AO15528" s="104"/>
      <c r="AP15528" s="104"/>
    </row>
    <row r="15529" spans="21:42" ht="15" customHeight="1" x14ac:dyDescent="0.25">
      <c r="U15529" s="104"/>
      <c r="AB15529" s="104"/>
      <c r="AC15529" s="104"/>
      <c r="AF15529" s="104"/>
      <c r="AG15529" s="104"/>
      <c r="AK15529" s="104"/>
      <c r="AL15529" s="104"/>
      <c r="AO15529" s="104"/>
      <c r="AP15529" s="104"/>
    </row>
    <row r="15530" spans="21:42" ht="15" customHeight="1" x14ac:dyDescent="0.25">
      <c r="U15530" s="104"/>
      <c r="AB15530" s="104"/>
      <c r="AC15530" s="104"/>
      <c r="AF15530" s="104"/>
      <c r="AG15530" s="104"/>
      <c r="AK15530" s="104"/>
      <c r="AL15530" s="104"/>
      <c r="AO15530" s="104"/>
      <c r="AP15530" s="104"/>
    </row>
    <row r="15531" spans="21:42" ht="15" customHeight="1" x14ac:dyDescent="0.25">
      <c r="U15531" s="104"/>
      <c r="AB15531" s="104"/>
      <c r="AC15531" s="104"/>
      <c r="AF15531" s="104"/>
      <c r="AG15531" s="104"/>
      <c r="AK15531" s="104"/>
      <c r="AL15531" s="104"/>
      <c r="AO15531" s="104"/>
      <c r="AP15531" s="104"/>
    </row>
    <row r="15532" spans="21:42" ht="15" customHeight="1" x14ac:dyDescent="0.25">
      <c r="U15532" s="104"/>
      <c r="AB15532" s="104"/>
      <c r="AC15532" s="104"/>
      <c r="AF15532" s="104"/>
      <c r="AG15532" s="104"/>
      <c r="AK15532" s="104"/>
      <c r="AL15532" s="104"/>
      <c r="AO15532" s="104"/>
      <c r="AP15532" s="104"/>
    </row>
    <row r="15533" spans="21:42" ht="15" customHeight="1" x14ac:dyDescent="0.25">
      <c r="U15533" s="104"/>
      <c r="AB15533" s="104"/>
      <c r="AC15533" s="104"/>
      <c r="AF15533" s="104"/>
      <c r="AG15533" s="104"/>
      <c r="AK15533" s="104"/>
      <c r="AL15533" s="104"/>
      <c r="AO15533" s="104"/>
      <c r="AP15533" s="104"/>
    </row>
    <row r="15534" spans="21:42" ht="15" customHeight="1" x14ac:dyDescent="0.25">
      <c r="U15534" s="104"/>
      <c r="AB15534" s="104"/>
      <c r="AC15534" s="104"/>
      <c r="AF15534" s="104"/>
      <c r="AG15534" s="104"/>
      <c r="AK15534" s="104"/>
      <c r="AL15534" s="104"/>
      <c r="AO15534" s="104"/>
      <c r="AP15534" s="104"/>
    </row>
    <row r="15535" spans="21:42" ht="15" customHeight="1" x14ac:dyDescent="0.25">
      <c r="U15535" s="104"/>
      <c r="AB15535" s="104"/>
      <c r="AC15535" s="104"/>
      <c r="AF15535" s="104"/>
      <c r="AG15535" s="104"/>
      <c r="AK15535" s="104"/>
      <c r="AL15535" s="104"/>
      <c r="AO15535" s="104"/>
      <c r="AP15535" s="104"/>
    </row>
    <row r="15536" spans="21:42" ht="15" customHeight="1" x14ac:dyDescent="0.25">
      <c r="U15536" s="104"/>
      <c r="AB15536" s="104"/>
      <c r="AC15536" s="104"/>
      <c r="AF15536" s="104"/>
      <c r="AG15536" s="104"/>
      <c r="AK15536" s="104"/>
      <c r="AL15536" s="104"/>
      <c r="AO15536" s="104"/>
      <c r="AP15536" s="104"/>
    </row>
    <row r="15537" spans="21:42" ht="15" customHeight="1" x14ac:dyDescent="0.25">
      <c r="U15537" s="104"/>
      <c r="AB15537" s="104"/>
      <c r="AC15537" s="104"/>
      <c r="AF15537" s="104"/>
      <c r="AG15537" s="104"/>
      <c r="AK15537" s="104"/>
      <c r="AL15537" s="104"/>
      <c r="AO15537" s="104"/>
      <c r="AP15537" s="104"/>
    </row>
    <row r="15538" spans="21:42" ht="15" customHeight="1" x14ac:dyDescent="0.25">
      <c r="U15538" s="104"/>
      <c r="AB15538" s="104"/>
      <c r="AC15538" s="104"/>
      <c r="AF15538" s="104"/>
      <c r="AG15538" s="104"/>
      <c r="AK15538" s="104"/>
      <c r="AL15538" s="104"/>
      <c r="AO15538" s="104"/>
      <c r="AP15538" s="104"/>
    </row>
    <row r="15539" spans="21:42" ht="15" customHeight="1" x14ac:dyDescent="0.25">
      <c r="U15539" s="104"/>
      <c r="AB15539" s="104"/>
      <c r="AC15539" s="104"/>
      <c r="AF15539" s="104"/>
      <c r="AG15539" s="104"/>
      <c r="AK15539" s="104"/>
      <c r="AL15539" s="104"/>
      <c r="AO15539" s="104"/>
      <c r="AP15539" s="104"/>
    </row>
    <row r="15540" spans="21:42" ht="15" customHeight="1" x14ac:dyDescent="0.25">
      <c r="U15540" s="104"/>
      <c r="AB15540" s="104"/>
      <c r="AC15540" s="104"/>
      <c r="AF15540" s="104"/>
      <c r="AG15540" s="104"/>
      <c r="AK15540" s="104"/>
      <c r="AL15540" s="104"/>
      <c r="AO15540" s="104"/>
      <c r="AP15540" s="104"/>
    </row>
    <row r="15541" spans="21:42" ht="15" customHeight="1" x14ac:dyDescent="0.25">
      <c r="U15541" s="104"/>
      <c r="AB15541" s="104"/>
      <c r="AC15541" s="104"/>
      <c r="AF15541" s="104"/>
      <c r="AG15541" s="104"/>
      <c r="AK15541" s="104"/>
      <c r="AL15541" s="104"/>
      <c r="AO15541" s="104"/>
      <c r="AP15541" s="104"/>
    </row>
    <row r="15542" spans="21:42" ht="15" customHeight="1" x14ac:dyDescent="0.25">
      <c r="U15542" s="104"/>
      <c r="AB15542" s="104"/>
      <c r="AC15542" s="104"/>
      <c r="AF15542" s="104"/>
      <c r="AG15542" s="104"/>
      <c r="AK15542" s="104"/>
      <c r="AL15542" s="104"/>
      <c r="AO15542" s="104"/>
      <c r="AP15542" s="104"/>
    </row>
    <row r="15543" spans="21:42" ht="15" customHeight="1" x14ac:dyDescent="0.25">
      <c r="U15543" s="104"/>
      <c r="AB15543" s="104"/>
      <c r="AC15543" s="104"/>
      <c r="AF15543" s="104"/>
      <c r="AG15543" s="104"/>
      <c r="AK15543" s="104"/>
      <c r="AL15543" s="104"/>
      <c r="AO15543" s="104"/>
      <c r="AP15543" s="104"/>
    </row>
    <row r="15544" spans="21:42" ht="15" customHeight="1" x14ac:dyDescent="0.25">
      <c r="U15544" s="104"/>
      <c r="AB15544" s="104"/>
      <c r="AC15544" s="104"/>
      <c r="AF15544" s="104"/>
      <c r="AG15544" s="104"/>
      <c r="AK15544" s="104"/>
      <c r="AL15544" s="104"/>
      <c r="AO15544" s="104"/>
      <c r="AP15544" s="104"/>
    </row>
    <row r="15545" spans="21:42" ht="15" customHeight="1" x14ac:dyDescent="0.25">
      <c r="U15545" s="104"/>
      <c r="AB15545" s="104"/>
      <c r="AC15545" s="104"/>
      <c r="AF15545" s="104"/>
      <c r="AG15545" s="104"/>
      <c r="AK15545" s="104"/>
      <c r="AL15545" s="104"/>
      <c r="AO15545" s="104"/>
      <c r="AP15545" s="104"/>
    </row>
    <row r="15546" spans="21:42" ht="15" customHeight="1" x14ac:dyDescent="0.25">
      <c r="U15546" s="104"/>
      <c r="AB15546" s="104"/>
      <c r="AC15546" s="104"/>
      <c r="AF15546" s="104"/>
      <c r="AG15546" s="104"/>
      <c r="AK15546" s="104"/>
      <c r="AL15546" s="104"/>
      <c r="AO15546" s="104"/>
      <c r="AP15546" s="104"/>
    </row>
    <row r="15547" spans="21:42" ht="15" customHeight="1" x14ac:dyDescent="0.25">
      <c r="U15547" s="104"/>
      <c r="AB15547" s="104"/>
      <c r="AC15547" s="104"/>
      <c r="AF15547" s="104"/>
      <c r="AG15547" s="104"/>
      <c r="AK15547" s="104"/>
      <c r="AL15547" s="104"/>
      <c r="AO15547" s="104"/>
      <c r="AP15547" s="104"/>
    </row>
    <row r="15548" spans="21:42" ht="15" customHeight="1" x14ac:dyDescent="0.25">
      <c r="U15548" s="104"/>
      <c r="AB15548" s="104"/>
      <c r="AC15548" s="104"/>
      <c r="AF15548" s="104"/>
      <c r="AG15548" s="104"/>
      <c r="AK15548" s="104"/>
      <c r="AL15548" s="104"/>
      <c r="AO15548" s="104"/>
      <c r="AP15548" s="104"/>
    </row>
    <row r="15549" spans="21:42" ht="15" customHeight="1" x14ac:dyDescent="0.25">
      <c r="U15549" s="104"/>
      <c r="AB15549" s="104"/>
      <c r="AC15549" s="104"/>
      <c r="AF15549" s="104"/>
      <c r="AG15549" s="104"/>
      <c r="AK15549" s="104"/>
      <c r="AL15549" s="104"/>
      <c r="AO15549" s="104"/>
      <c r="AP15549" s="104"/>
    </row>
    <row r="15550" spans="21:42" ht="15" customHeight="1" x14ac:dyDescent="0.25">
      <c r="U15550" s="104"/>
      <c r="AB15550" s="104"/>
      <c r="AC15550" s="104"/>
      <c r="AF15550" s="104"/>
      <c r="AG15550" s="104"/>
      <c r="AK15550" s="104"/>
      <c r="AL15550" s="104"/>
      <c r="AO15550" s="104"/>
      <c r="AP15550" s="104"/>
    </row>
    <row r="15551" spans="21:42" ht="15" customHeight="1" x14ac:dyDescent="0.25">
      <c r="U15551" s="104"/>
      <c r="AB15551" s="104"/>
      <c r="AC15551" s="104"/>
      <c r="AF15551" s="104"/>
      <c r="AG15551" s="104"/>
      <c r="AK15551" s="104"/>
      <c r="AL15551" s="104"/>
      <c r="AO15551" s="104"/>
      <c r="AP15551" s="104"/>
    </row>
    <row r="15552" spans="21:42" ht="15" customHeight="1" x14ac:dyDescent="0.25">
      <c r="U15552" s="104"/>
      <c r="AB15552" s="104"/>
      <c r="AC15552" s="104"/>
      <c r="AF15552" s="104"/>
      <c r="AG15552" s="104"/>
      <c r="AK15552" s="104"/>
      <c r="AL15552" s="104"/>
      <c r="AO15552" s="104"/>
      <c r="AP15552" s="104"/>
    </row>
    <row r="15553" spans="21:42" ht="15" customHeight="1" x14ac:dyDescent="0.25">
      <c r="U15553" s="104"/>
      <c r="AB15553" s="104"/>
      <c r="AC15553" s="104"/>
      <c r="AF15553" s="104"/>
      <c r="AG15553" s="104"/>
      <c r="AK15553" s="104"/>
      <c r="AL15553" s="104"/>
      <c r="AO15553" s="104"/>
      <c r="AP15553" s="104"/>
    </row>
    <row r="15554" spans="21:42" ht="15" customHeight="1" x14ac:dyDescent="0.25">
      <c r="U15554" s="104"/>
      <c r="AB15554" s="104"/>
      <c r="AC15554" s="104"/>
      <c r="AF15554" s="104"/>
      <c r="AG15554" s="104"/>
      <c r="AK15554" s="104"/>
      <c r="AL15554" s="104"/>
      <c r="AO15554" s="104"/>
      <c r="AP15554" s="104"/>
    </row>
    <row r="15555" spans="21:42" ht="15" customHeight="1" x14ac:dyDescent="0.25">
      <c r="U15555" s="104"/>
      <c r="AB15555" s="104"/>
      <c r="AC15555" s="104"/>
      <c r="AF15555" s="104"/>
      <c r="AG15555" s="104"/>
      <c r="AK15555" s="104"/>
      <c r="AL15555" s="104"/>
      <c r="AO15555" s="104"/>
      <c r="AP15555" s="104"/>
    </row>
    <row r="15556" spans="21:42" ht="15" customHeight="1" x14ac:dyDescent="0.25">
      <c r="U15556" s="104"/>
      <c r="AB15556" s="104"/>
      <c r="AC15556" s="104"/>
      <c r="AF15556" s="104"/>
      <c r="AG15556" s="104"/>
      <c r="AK15556" s="104"/>
      <c r="AL15556" s="104"/>
      <c r="AO15556" s="104"/>
      <c r="AP15556" s="104"/>
    </row>
    <row r="15557" spans="21:42" ht="15" customHeight="1" x14ac:dyDescent="0.25">
      <c r="U15557" s="104"/>
      <c r="AB15557" s="104"/>
      <c r="AC15557" s="104"/>
      <c r="AF15557" s="104"/>
      <c r="AG15557" s="104"/>
      <c r="AK15557" s="104"/>
      <c r="AL15557" s="104"/>
      <c r="AO15557" s="104"/>
      <c r="AP15557" s="104"/>
    </row>
    <row r="15558" spans="21:42" ht="15" customHeight="1" x14ac:dyDescent="0.25">
      <c r="U15558" s="104"/>
      <c r="AB15558" s="104"/>
      <c r="AC15558" s="104"/>
      <c r="AF15558" s="104"/>
      <c r="AG15558" s="104"/>
      <c r="AK15558" s="104"/>
      <c r="AL15558" s="104"/>
      <c r="AO15558" s="104"/>
      <c r="AP15558" s="104"/>
    </row>
    <row r="15559" spans="21:42" ht="15" customHeight="1" x14ac:dyDescent="0.25">
      <c r="U15559" s="104"/>
      <c r="AB15559" s="104"/>
      <c r="AC15559" s="104"/>
      <c r="AF15559" s="104"/>
      <c r="AG15559" s="104"/>
      <c r="AK15559" s="104"/>
      <c r="AL15559" s="104"/>
      <c r="AO15559" s="104"/>
      <c r="AP15559" s="104"/>
    </row>
    <row r="15560" spans="21:42" ht="15" customHeight="1" x14ac:dyDescent="0.25">
      <c r="U15560" s="104"/>
      <c r="AB15560" s="104"/>
      <c r="AC15560" s="104"/>
      <c r="AF15560" s="104"/>
      <c r="AG15560" s="104"/>
      <c r="AK15560" s="104"/>
      <c r="AL15560" s="104"/>
      <c r="AO15560" s="104"/>
      <c r="AP15560" s="104"/>
    </row>
    <row r="15561" spans="21:42" ht="15" customHeight="1" x14ac:dyDescent="0.25">
      <c r="U15561" s="104"/>
      <c r="AB15561" s="104"/>
      <c r="AC15561" s="104"/>
      <c r="AF15561" s="104"/>
      <c r="AG15561" s="104"/>
      <c r="AK15561" s="104"/>
      <c r="AL15561" s="104"/>
      <c r="AO15561" s="104"/>
      <c r="AP15561" s="104"/>
    </row>
    <row r="15562" spans="21:42" ht="15" customHeight="1" x14ac:dyDescent="0.25">
      <c r="U15562" s="104"/>
      <c r="AB15562" s="104"/>
      <c r="AC15562" s="104"/>
      <c r="AF15562" s="104"/>
      <c r="AG15562" s="104"/>
      <c r="AK15562" s="104"/>
      <c r="AL15562" s="104"/>
      <c r="AO15562" s="104"/>
      <c r="AP15562" s="104"/>
    </row>
    <row r="15563" spans="21:42" ht="15" customHeight="1" x14ac:dyDescent="0.25">
      <c r="U15563" s="104"/>
      <c r="AB15563" s="104"/>
      <c r="AC15563" s="104"/>
      <c r="AF15563" s="104"/>
      <c r="AG15563" s="104"/>
      <c r="AK15563" s="104"/>
      <c r="AL15563" s="104"/>
      <c r="AO15563" s="104"/>
      <c r="AP15563" s="104"/>
    </row>
    <row r="15564" spans="21:42" ht="15" customHeight="1" x14ac:dyDescent="0.25">
      <c r="U15564" s="104"/>
      <c r="AB15564" s="104"/>
      <c r="AC15564" s="104"/>
      <c r="AF15564" s="104"/>
      <c r="AG15564" s="104"/>
      <c r="AK15564" s="104"/>
      <c r="AL15564" s="104"/>
      <c r="AO15564" s="104"/>
      <c r="AP15564" s="104"/>
    </row>
    <row r="15565" spans="21:42" ht="15" customHeight="1" x14ac:dyDescent="0.25">
      <c r="U15565" s="104"/>
      <c r="AB15565" s="104"/>
      <c r="AC15565" s="104"/>
      <c r="AF15565" s="104"/>
      <c r="AG15565" s="104"/>
      <c r="AK15565" s="104"/>
      <c r="AL15565" s="104"/>
      <c r="AO15565" s="104"/>
      <c r="AP15565" s="104"/>
    </row>
    <row r="15566" spans="21:42" ht="15" customHeight="1" x14ac:dyDescent="0.25">
      <c r="U15566" s="104"/>
      <c r="AB15566" s="104"/>
      <c r="AC15566" s="104"/>
      <c r="AF15566" s="104"/>
      <c r="AG15566" s="104"/>
      <c r="AK15566" s="104"/>
      <c r="AL15566" s="104"/>
      <c r="AO15566" s="104"/>
      <c r="AP15566" s="104"/>
    </row>
    <row r="15567" spans="21:42" ht="15" customHeight="1" x14ac:dyDescent="0.25">
      <c r="U15567" s="104"/>
      <c r="AB15567" s="104"/>
      <c r="AC15567" s="104"/>
      <c r="AF15567" s="104"/>
      <c r="AG15567" s="104"/>
      <c r="AK15567" s="104"/>
      <c r="AL15567" s="104"/>
      <c r="AO15567" s="104"/>
      <c r="AP15567" s="104"/>
    </row>
    <row r="15568" spans="21:42" ht="15" customHeight="1" x14ac:dyDescent="0.25">
      <c r="U15568" s="104"/>
      <c r="AB15568" s="104"/>
      <c r="AC15568" s="104"/>
      <c r="AF15568" s="104"/>
      <c r="AG15568" s="104"/>
      <c r="AK15568" s="104"/>
      <c r="AL15568" s="104"/>
      <c r="AO15568" s="104"/>
      <c r="AP15568" s="104"/>
    </row>
    <row r="15569" spans="21:42" ht="15" customHeight="1" x14ac:dyDescent="0.25">
      <c r="U15569" s="104"/>
      <c r="AB15569" s="104"/>
      <c r="AC15569" s="104"/>
      <c r="AF15569" s="104"/>
      <c r="AG15569" s="104"/>
      <c r="AK15569" s="104"/>
      <c r="AL15569" s="104"/>
      <c r="AO15569" s="104"/>
      <c r="AP15569" s="104"/>
    </row>
    <row r="15570" spans="21:42" ht="15" customHeight="1" x14ac:dyDescent="0.25">
      <c r="U15570" s="104"/>
      <c r="AB15570" s="104"/>
      <c r="AC15570" s="104"/>
      <c r="AF15570" s="104"/>
      <c r="AG15570" s="104"/>
      <c r="AK15570" s="104"/>
      <c r="AL15570" s="104"/>
      <c r="AO15570" s="104"/>
      <c r="AP15570" s="104"/>
    </row>
    <row r="15571" spans="21:42" ht="15" customHeight="1" x14ac:dyDescent="0.25">
      <c r="U15571" s="104"/>
      <c r="AB15571" s="104"/>
      <c r="AC15571" s="104"/>
      <c r="AF15571" s="104"/>
      <c r="AG15571" s="104"/>
      <c r="AK15571" s="104"/>
      <c r="AL15571" s="104"/>
      <c r="AO15571" s="104"/>
      <c r="AP15571" s="104"/>
    </row>
    <row r="15572" spans="21:42" ht="15" customHeight="1" x14ac:dyDescent="0.25">
      <c r="U15572" s="104"/>
      <c r="AB15572" s="104"/>
      <c r="AC15572" s="104"/>
      <c r="AF15572" s="104"/>
      <c r="AG15572" s="104"/>
      <c r="AK15572" s="104"/>
      <c r="AL15572" s="104"/>
      <c r="AO15572" s="104"/>
      <c r="AP15572" s="104"/>
    </row>
    <row r="15573" spans="21:42" ht="15" customHeight="1" x14ac:dyDescent="0.25">
      <c r="U15573" s="104"/>
      <c r="AB15573" s="104"/>
      <c r="AC15573" s="104"/>
      <c r="AF15573" s="104"/>
      <c r="AG15573" s="104"/>
      <c r="AK15573" s="104"/>
      <c r="AL15573" s="104"/>
      <c r="AO15573" s="104"/>
      <c r="AP15573" s="104"/>
    </row>
    <row r="15574" spans="21:42" ht="15" customHeight="1" x14ac:dyDescent="0.25">
      <c r="U15574" s="104"/>
      <c r="AB15574" s="104"/>
      <c r="AC15574" s="104"/>
      <c r="AF15574" s="104"/>
      <c r="AG15574" s="104"/>
      <c r="AK15574" s="104"/>
      <c r="AL15574" s="104"/>
      <c r="AO15574" s="104"/>
      <c r="AP15574" s="104"/>
    </row>
    <row r="15575" spans="21:42" ht="15" customHeight="1" x14ac:dyDescent="0.25">
      <c r="U15575" s="104"/>
      <c r="AB15575" s="104"/>
      <c r="AC15575" s="104"/>
      <c r="AF15575" s="104"/>
      <c r="AG15575" s="104"/>
      <c r="AK15575" s="104"/>
      <c r="AL15575" s="104"/>
      <c r="AO15575" s="104"/>
      <c r="AP15575" s="104"/>
    </row>
    <row r="15576" spans="21:42" ht="15" customHeight="1" x14ac:dyDescent="0.25">
      <c r="U15576" s="104"/>
      <c r="AB15576" s="104"/>
      <c r="AC15576" s="104"/>
      <c r="AF15576" s="104"/>
      <c r="AG15576" s="104"/>
      <c r="AK15576" s="104"/>
      <c r="AL15576" s="104"/>
      <c r="AO15576" s="104"/>
      <c r="AP15576" s="104"/>
    </row>
    <row r="15577" spans="21:42" ht="15" customHeight="1" x14ac:dyDescent="0.25">
      <c r="U15577" s="104"/>
      <c r="AB15577" s="104"/>
      <c r="AC15577" s="104"/>
      <c r="AF15577" s="104"/>
      <c r="AG15577" s="104"/>
      <c r="AK15577" s="104"/>
      <c r="AL15577" s="104"/>
      <c r="AO15577" s="104"/>
      <c r="AP15577" s="104"/>
    </row>
    <row r="15578" spans="21:42" ht="15" customHeight="1" x14ac:dyDescent="0.25">
      <c r="U15578" s="104"/>
      <c r="AB15578" s="104"/>
      <c r="AC15578" s="104"/>
      <c r="AF15578" s="104"/>
      <c r="AG15578" s="104"/>
      <c r="AK15578" s="104"/>
      <c r="AL15578" s="104"/>
      <c r="AO15578" s="104"/>
      <c r="AP15578" s="104"/>
    </row>
    <row r="15579" spans="21:42" ht="15" customHeight="1" x14ac:dyDescent="0.25">
      <c r="U15579" s="104"/>
      <c r="AB15579" s="104"/>
      <c r="AC15579" s="104"/>
      <c r="AF15579" s="104"/>
      <c r="AG15579" s="104"/>
      <c r="AK15579" s="104"/>
      <c r="AL15579" s="104"/>
      <c r="AO15579" s="104"/>
      <c r="AP15579" s="104"/>
    </row>
    <row r="15580" spans="21:42" ht="15" customHeight="1" x14ac:dyDescent="0.25">
      <c r="U15580" s="104"/>
      <c r="AB15580" s="104"/>
      <c r="AC15580" s="104"/>
      <c r="AF15580" s="104"/>
      <c r="AG15580" s="104"/>
      <c r="AK15580" s="104"/>
      <c r="AL15580" s="104"/>
      <c r="AO15580" s="104"/>
      <c r="AP15580" s="104"/>
    </row>
    <row r="15581" spans="21:42" ht="15" customHeight="1" x14ac:dyDescent="0.25">
      <c r="U15581" s="104"/>
      <c r="AB15581" s="104"/>
      <c r="AC15581" s="104"/>
      <c r="AF15581" s="104"/>
      <c r="AG15581" s="104"/>
      <c r="AK15581" s="104"/>
      <c r="AL15581" s="104"/>
      <c r="AO15581" s="104"/>
      <c r="AP15581" s="104"/>
    </row>
    <row r="15582" spans="21:42" ht="15" customHeight="1" x14ac:dyDescent="0.25">
      <c r="U15582" s="104"/>
      <c r="AB15582" s="104"/>
      <c r="AC15582" s="104"/>
      <c r="AF15582" s="104"/>
      <c r="AG15582" s="104"/>
      <c r="AK15582" s="104"/>
      <c r="AL15582" s="104"/>
      <c r="AO15582" s="104"/>
      <c r="AP15582" s="104"/>
    </row>
    <row r="15583" spans="21:42" ht="15" customHeight="1" x14ac:dyDescent="0.25">
      <c r="U15583" s="104"/>
      <c r="AB15583" s="104"/>
      <c r="AC15583" s="104"/>
      <c r="AF15583" s="104"/>
      <c r="AG15583" s="104"/>
      <c r="AK15583" s="104"/>
      <c r="AL15583" s="104"/>
      <c r="AO15583" s="104"/>
      <c r="AP15583" s="104"/>
    </row>
    <row r="15584" spans="21:42" ht="15" customHeight="1" x14ac:dyDescent="0.25">
      <c r="U15584" s="104"/>
      <c r="AB15584" s="104"/>
      <c r="AC15584" s="104"/>
      <c r="AF15584" s="104"/>
      <c r="AG15584" s="104"/>
      <c r="AK15584" s="104"/>
      <c r="AL15584" s="104"/>
      <c r="AO15584" s="104"/>
      <c r="AP15584" s="104"/>
    </row>
    <row r="15585" spans="21:42" ht="15" customHeight="1" x14ac:dyDescent="0.25">
      <c r="U15585" s="104"/>
      <c r="AB15585" s="104"/>
      <c r="AC15585" s="104"/>
      <c r="AF15585" s="104"/>
      <c r="AG15585" s="104"/>
      <c r="AK15585" s="104"/>
      <c r="AL15585" s="104"/>
      <c r="AO15585" s="104"/>
      <c r="AP15585" s="104"/>
    </row>
    <row r="15586" spans="21:42" ht="15" customHeight="1" x14ac:dyDescent="0.25">
      <c r="U15586" s="104"/>
      <c r="AB15586" s="104"/>
      <c r="AC15586" s="104"/>
      <c r="AF15586" s="104"/>
      <c r="AG15586" s="104"/>
      <c r="AK15586" s="104"/>
      <c r="AL15586" s="104"/>
      <c r="AO15586" s="104"/>
      <c r="AP15586" s="104"/>
    </row>
    <row r="15587" spans="21:42" ht="15" customHeight="1" x14ac:dyDescent="0.25">
      <c r="U15587" s="104"/>
      <c r="AB15587" s="104"/>
      <c r="AC15587" s="104"/>
      <c r="AF15587" s="104"/>
      <c r="AG15587" s="104"/>
      <c r="AK15587" s="104"/>
      <c r="AL15587" s="104"/>
      <c r="AO15587" s="104"/>
      <c r="AP15587" s="104"/>
    </row>
    <row r="15588" spans="21:42" ht="15" customHeight="1" x14ac:dyDescent="0.25">
      <c r="U15588" s="104"/>
      <c r="AB15588" s="104"/>
      <c r="AC15588" s="104"/>
      <c r="AF15588" s="104"/>
      <c r="AG15588" s="104"/>
      <c r="AK15588" s="104"/>
      <c r="AL15588" s="104"/>
      <c r="AO15588" s="104"/>
      <c r="AP15588" s="104"/>
    </row>
    <row r="15589" spans="21:42" ht="15" customHeight="1" x14ac:dyDescent="0.25">
      <c r="U15589" s="104"/>
      <c r="AB15589" s="104"/>
      <c r="AC15589" s="104"/>
      <c r="AF15589" s="104"/>
      <c r="AG15589" s="104"/>
      <c r="AK15589" s="104"/>
      <c r="AL15589" s="104"/>
      <c r="AO15589" s="104"/>
      <c r="AP15589" s="104"/>
    </row>
    <row r="15590" spans="21:42" ht="15" customHeight="1" x14ac:dyDescent="0.25">
      <c r="U15590" s="104"/>
      <c r="AB15590" s="104"/>
      <c r="AC15590" s="104"/>
      <c r="AF15590" s="104"/>
      <c r="AG15590" s="104"/>
      <c r="AK15590" s="104"/>
      <c r="AL15590" s="104"/>
      <c r="AO15590" s="104"/>
      <c r="AP15590" s="104"/>
    </row>
    <row r="15591" spans="21:42" ht="15" customHeight="1" x14ac:dyDescent="0.25">
      <c r="U15591" s="104"/>
      <c r="AB15591" s="104"/>
      <c r="AC15591" s="104"/>
      <c r="AF15591" s="104"/>
      <c r="AG15591" s="104"/>
      <c r="AK15591" s="104"/>
      <c r="AL15591" s="104"/>
      <c r="AO15591" s="104"/>
      <c r="AP15591" s="104"/>
    </row>
    <row r="15592" spans="21:42" ht="15" customHeight="1" x14ac:dyDescent="0.25">
      <c r="U15592" s="104"/>
      <c r="AB15592" s="104"/>
      <c r="AC15592" s="104"/>
      <c r="AF15592" s="104"/>
      <c r="AG15592" s="104"/>
      <c r="AK15592" s="104"/>
      <c r="AL15592" s="104"/>
      <c r="AO15592" s="104"/>
      <c r="AP15592" s="104"/>
    </row>
    <row r="15593" spans="21:42" ht="15" customHeight="1" x14ac:dyDescent="0.25">
      <c r="U15593" s="104"/>
      <c r="AB15593" s="104"/>
      <c r="AC15593" s="104"/>
      <c r="AF15593" s="104"/>
      <c r="AG15593" s="104"/>
      <c r="AK15593" s="104"/>
      <c r="AL15593" s="104"/>
      <c r="AO15593" s="104"/>
      <c r="AP15593" s="104"/>
    </row>
    <row r="15594" spans="21:42" ht="15" customHeight="1" x14ac:dyDescent="0.25">
      <c r="U15594" s="104"/>
      <c r="AB15594" s="104"/>
      <c r="AC15594" s="104"/>
      <c r="AF15594" s="104"/>
      <c r="AG15594" s="104"/>
      <c r="AK15594" s="104"/>
      <c r="AL15594" s="104"/>
      <c r="AO15594" s="104"/>
      <c r="AP15594" s="104"/>
    </row>
    <row r="15595" spans="21:42" ht="15" customHeight="1" x14ac:dyDescent="0.25">
      <c r="U15595" s="104"/>
      <c r="AB15595" s="104"/>
      <c r="AC15595" s="104"/>
      <c r="AF15595" s="104"/>
      <c r="AG15595" s="104"/>
      <c r="AK15595" s="104"/>
      <c r="AL15595" s="104"/>
      <c r="AO15595" s="104"/>
      <c r="AP15595" s="104"/>
    </row>
    <row r="15596" spans="21:42" ht="15" customHeight="1" x14ac:dyDescent="0.25">
      <c r="U15596" s="104"/>
      <c r="AB15596" s="104"/>
      <c r="AC15596" s="104"/>
      <c r="AF15596" s="104"/>
      <c r="AG15596" s="104"/>
      <c r="AK15596" s="104"/>
      <c r="AL15596" s="104"/>
      <c r="AO15596" s="104"/>
      <c r="AP15596" s="104"/>
    </row>
    <row r="15597" spans="21:42" ht="15" customHeight="1" x14ac:dyDescent="0.25">
      <c r="U15597" s="104"/>
      <c r="AB15597" s="104"/>
      <c r="AC15597" s="104"/>
      <c r="AF15597" s="104"/>
      <c r="AG15597" s="104"/>
      <c r="AK15597" s="104"/>
      <c r="AL15597" s="104"/>
      <c r="AO15597" s="104"/>
      <c r="AP15597" s="104"/>
    </row>
    <row r="15598" spans="21:42" ht="15" customHeight="1" x14ac:dyDescent="0.25">
      <c r="U15598" s="104"/>
      <c r="AB15598" s="104"/>
      <c r="AC15598" s="104"/>
      <c r="AF15598" s="104"/>
      <c r="AG15598" s="104"/>
      <c r="AK15598" s="104"/>
      <c r="AL15598" s="104"/>
      <c r="AO15598" s="104"/>
      <c r="AP15598" s="104"/>
    </row>
    <row r="15599" spans="21:42" ht="15" customHeight="1" x14ac:dyDescent="0.25">
      <c r="U15599" s="104"/>
      <c r="AB15599" s="104"/>
      <c r="AC15599" s="104"/>
      <c r="AF15599" s="104"/>
      <c r="AG15599" s="104"/>
      <c r="AK15599" s="104"/>
      <c r="AL15599" s="104"/>
      <c r="AO15599" s="104"/>
      <c r="AP15599" s="104"/>
    </row>
    <row r="15600" spans="21:42" ht="15" customHeight="1" x14ac:dyDescent="0.25">
      <c r="U15600" s="104"/>
      <c r="AB15600" s="104"/>
      <c r="AC15600" s="104"/>
      <c r="AF15600" s="104"/>
      <c r="AG15600" s="104"/>
      <c r="AK15600" s="104"/>
      <c r="AL15600" s="104"/>
      <c r="AO15600" s="104"/>
      <c r="AP15600" s="104"/>
    </row>
    <row r="15601" spans="21:42" ht="15" customHeight="1" x14ac:dyDescent="0.25">
      <c r="U15601" s="104"/>
      <c r="AB15601" s="104"/>
      <c r="AC15601" s="104"/>
      <c r="AF15601" s="104"/>
      <c r="AG15601" s="104"/>
      <c r="AK15601" s="104"/>
      <c r="AL15601" s="104"/>
      <c r="AO15601" s="104"/>
      <c r="AP15601" s="104"/>
    </row>
    <row r="15602" spans="21:42" ht="15" customHeight="1" x14ac:dyDescent="0.25">
      <c r="U15602" s="104"/>
      <c r="AB15602" s="104"/>
      <c r="AC15602" s="104"/>
      <c r="AF15602" s="104"/>
      <c r="AG15602" s="104"/>
      <c r="AK15602" s="104"/>
      <c r="AL15602" s="104"/>
      <c r="AO15602" s="104"/>
      <c r="AP15602" s="104"/>
    </row>
    <row r="15603" spans="21:42" ht="15" customHeight="1" x14ac:dyDescent="0.25">
      <c r="U15603" s="104"/>
      <c r="AB15603" s="104"/>
      <c r="AC15603" s="104"/>
      <c r="AF15603" s="104"/>
      <c r="AG15603" s="104"/>
      <c r="AK15603" s="104"/>
      <c r="AL15603" s="104"/>
      <c r="AO15603" s="104"/>
      <c r="AP15603" s="104"/>
    </row>
    <row r="15604" spans="21:42" ht="15" customHeight="1" x14ac:dyDescent="0.25">
      <c r="U15604" s="104"/>
      <c r="AB15604" s="104"/>
      <c r="AC15604" s="104"/>
      <c r="AF15604" s="104"/>
      <c r="AG15604" s="104"/>
      <c r="AK15604" s="104"/>
      <c r="AL15604" s="104"/>
      <c r="AO15604" s="104"/>
      <c r="AP15604" s="104"/>
    </row>
    <row r="15605" spans="21:42" ht="15" customHeight="1" x14ac:dyDescent="0.25">
      <c r="U15605" s="104"/>
      <c r="AB15605" s="104"/>
      <c r="AC15605" s="104"/>
      <c r="AF15605" s="104"/>
      <c r="AG15605" s="104"/>
      <c r="AK15605" s="104"/>
      <c r="AL15605" s="104"/>
      <c r="AO15605" s="104"/>
      <c r="AP15605" s="104"/>
    </row>
    <row r="15606" spans="21:42" ht="15" customHeight="1" x14ac:dyDescent="0.25">
      <c r="U15606" s="104"/>
      <c r="AB15606" s="104"/>
      <c r="AC15606" s="104"/>
      <c r="AF15606" s="104"/>
      <c r="AG15606" s="104"/>
      <c r="AK15606" s="104"/>
      <c r="AL15606" s="104"/>
      <c r="AO15606" s="104"/>
      <c r="AP15606" s="104"/>
    </row>
    <row r="15607" spans="21:42" ht="15" customHeight="1" x14ac:dyDescent="0.25">
      <c r="U15607" s="104"/>
      <c r="AB15607" s="104"/>
      <c r="AC15607" s="104"/>
      <c r="AF15607" s="104"/>
      <c r="AG15607" s="104"/>
      <c r="AK15607" s="104"/>
      <c r="AL15607" s="104"/>
      <c r="AO15607" s="104"/>
      <c r="AP15607" s="104"/>
    </row>
    <row r="15608" spans="21:42" ht="15" customHeight="1" x14ac:dyDescent="0.25">
      <c r="U15608" s="104"/>
      <c r="AB15608" s="104"/>
      <c r="AC15608" s="104"/>
      <c r="AF15608" s="104"/>
      <c r="AG15608" s="104"/>
      <c r="AK15608" s="104"/>
      <c r="AL15608" s="104"/>
      <c r="AO15608" s="104"/>
      <c r="AP15608" s="104"/>
    </row>
    <row r="15609" spans="21:42" ht="15" customHeight="1" x14ac:dyDescent="0.25">
      <c r="U15609" s="104"/>
      <c r="AB15609" s="104"/>
      <c r="AC15609" s="104"/>
      <c r="AF15609" s="104"/>
      <c r="AG15609" s="104"/>
      <c r="AK15609" s="104"/>
      <c r="AL15609" s="104"/>
      <c r="AO15609" s="104"/>
      <c r="AP15609" s="104"/>
    </row>
    <row r="15610" spans="21:42" ht="15" customHeight="1" x14ac:dyDescent="0.25">
      <c r="U15610" s="104"/>
      <c r="AB15610" s="104"/>
      <c r="AC15610" s="104"/>
      <c r="AF15610" s="104"/>
      <c r="AG15610" s="104"/>
      <c r="AK15610" s="104"/>
      <c r="AL15610" s="104"/>
      <c r="AO15610" s="104"/>
      <c r="AP15610" s="104"/>
    </row>
    <row r="15611" spans="21:42" ht="15" customHeight="1" x14ac:dyDescent="0.25">
      <c r="U15611" s="104"/>
      <c r="AB15611" s="104"/>
      <c r="AC15611" s="104"/>
      <c r="AF15611" s="104"/>
      <c r="AG15611" s="104"/>
      <c r="AK15611" s="104"/>
      <c r="AL15611" s="104"/>
      <c r="AO15611" s="104"/>
      <c r="AP15611" s="104"/>
    </row>
    <row r="15612" spans="21:42" ht="15" customHeight="1" x14ac:dyDescent="0.25">
      <c r="U15612" s="104"/>
      <c r="AB15612" s="104"/>
      <c r="AC15612" s="104"/>
      <c r="AF15612" s="104"/>
      <c r="AG15612" s="104"/>
      <c r="AK15612" s="104"/>
      <c r="AL15612" s="104"/>
      <c r="AO15612" s="104"/>
      <c r="AP15612" s="104"/>
    </row>
    <row r="15613" spans="21:42" ht="15" customHeight="1" x14ac:dyDescent="0.25">
      <c r="U15613" s="104"/>
      <c r="AB15613" s="104"/>
      <c r="AC15613" s="104"/>
      <c r="AF15613" s="104"/>
      <c r="AG15613" s="104"/>
      <c r="AK15613" s="104"/>
      <c r="AL15613" s="104"/>
      <c r="AO15613" s="104"/>
      <c r="AP15613" s="104"/>
    </row>
    <row r="15614" spans="21:42" ht="15" customHeight="1" x14ac:dyDescent="0.25">
      <c r="U15614" s="104"/>
      <c r="AB15614" s="104"/>
      <c r="AC15614" s="104"/>
      <c r="AF15614" s="104"/>
      <c r="AG15614" s="104"/>
      <c r="AK15614" s="104"/>
      <c r="AL15614" s="104"/>
      <c r="AO15614" s="104"/>
      <c r="AP15614" s="104"/>
    </row>
    <row r="15615" spans="21:42" ht="15" customHeight="1" x14ac:dyDescent="0.25">
      <c r="U15615" s="104"/>
      <c r="AB15615" s="104"/>
      <c r="AC15615" s="104"/>
      <c r="AF15615" s="104"/>
      <c r="AG15615" s="104"/>
      <c r="AK15615" s="104"/>
      <c r="AL15615" s="104"/>
      <c r="AO15615" s="104"/>
      <c r="AP15615" s="104"/>
    </row>
    <row r="15616" spans="21:42" ht="15" customHeight="1" x14ac:dyDescent="0.25">
      <c r="U15616" s="104"/>
      <c r="AB15616" s="104"/>
      <c r="AC15616" s="104"/>
      <c r="AF15616" s="104"/>
      <c r="AG15616" s="104"/>
      <c r="AK15616" s="104"/>
      <c r="AL15616" s="104"/>
      <c r="AO15616" s="104"/>
      <c r="AP15616" s="104"/>
    </row>
    <row r="15617" spans="21:42" ht="15" customHeight="1" x14ac:dyDescent="0.25">
      <c r="U15617" s="104"/>
      <c r="AB15617" s="104"/>
      <c r="AC15617" s="104"/>
      <c r="AF15617" s="104"/>
      <c r="AG15617" s="104"/>
      <c r="AK15617" s="104"/>
      <c r="AL15617" s="104"/>
      <c r="AO15617" s="104"/>
      <c r="AP15617" s="104"/>
    </row>
    <row r="15618" spans="21:42" ht="15" customHeight="1" x14ac:dyDescent="0.25">
      <c r="U15618" s="104"/>
      <c r="AB15618" s="104"/>
      <c r="AC15618" s="104"/>
      <c r="AF15618" s="104"/>
      <c r="AG15618" s="104"/>
      <c r="AK15618" s="104"/>
      <c r="AL15618" s="104"/>
      <c r="AO15618" s="104"/>
      <c r="AP15618" s="104"/>
    </row>
    <row r="15619" spans="21:42" ht="15" customHeight="1" x14ac:dyDescent="0.25">
      <c r="U15619" s="104"/>
      <c r="AB15619" s="104"/>
      <c r="AC15619" s="104"/>
      <c r="AF15619" s="104"/>
      <c r="AG15619" s="104"/>
      <c r="AK15619" s="104"/>
      <c r="AL15619" s="104"/>
      <c r="AO15619" s="104"/>
      <c r="AP15619" s="104"/>
    </row>
    <row r="15620" spans="21:42" ht="15" customHeight="1" x14ac:dyDescent="0.25">
      <c r="U15620" s="104"/>
      <c r="AB15620" s="104"/>
      <c r="AC15620" s="104"/>
      <c r="AF15620" s="104"/>
      <c r="AG15620" s="104"/>
      <c r="AK15620" s="104"/>
      <c r="AL15620" s="104"/>
      <c r="AO15620" s="104"/>
      <c r="AP15620" s="104"/>
    </row>
    <row r="15621" spans="21:42" ht="15" customHeight="1" x14ac:dyDescent="0.25">
      <c r="U15621" s="104"/>
      <c r="AB15621" s="104"/>
      <c r="AC15621" s="104"/>
      <c r="AF15621" s="104"/>
      <c r="AG15621" s="104"/>
      <c r="AK15621" s="104"/>
      <c r="AL15621" s="104"/>
      <c r="AO15621" s="104"/>
      <c r="AP15621" s="104"/>
    </row>
    <row r="15622" spans="21:42" ht="15" customHeight="1" x14ac:dyDescent="0.25">
      <c r="U15622" s="104"/>
      <c r="AB15622" s="104"/>
      <c r="AC15622" s="104"/>
      <c r="AF15622" s="104"/>
      <c r="AG15622" s="104"/>
      <c r="AK15622" s="104"/>
      <c r="AL15622" s="104"/>
      <c r="AO15622" s="104"/>
      <c r="AP15622" s="104"/>
    </row>
    <row r="15623" spans="21:42" ht="15" customHeight="1" x14ac:dyDescent="0.25">
      <c r="U15623" s="104"/>
      <c r="AB15623" s="104"/>
      <c r="AC15623" s="104"/>
      <c r="AF15623" s="104"/>
      <c r="AG15623" s="104"/>
      <c r="AK15623" s="104"/>
      <c r="AL15623" s="104"/>
      <c r="AO15623" s="104"/>
      <c r="AP15623" s="104"/>
    </row>
    <row r="15624" spans="21:42" ht="15" customHeight="1" x14ac:dyDescent="0.25">
      <c r="U15624" s="104"/>
      <c r="AB15624" s="104"/>
      <c r="AC15624" s="104"/>
      <c r="AF15624" s="104"/>
      <c r="AG15624" s="104"/>
      <c r="AK15624" s="104"/>
      <c r="AL15624" s="104"/>
      <c r="AO15624" s="104"/>
      <c r="AP15624" s="104"/>
    </row>
    <row r="15625" spans="21:42" ht="15" customHeight="1" x14ac:dyDescent="0.25">
      <c r="U15625" s="104"/>
      <c r="AB15625" s="104"/>
      <c r="AC15625" s="104"/>
      <c r="AF15625" s="104"/>
      <c r="AG15625" s="104"/>
      <c r="AK15625" s="104"/>
      <c r="AL15625" s="104"/>
      <c r="AO15625" s="104"/>
      <c r="AP15625" s="104"/>
    </row>
    <row r="15626" spans="21:42" ht="15" customHeight="1" x14ac:dyDescent="0.25">
      <c r="U15626" s="104"/>
      <c r="AB15626" s="104"/>
      <c r="AC15626" s="104"/>
      <c r="AF15626" s="104"/>
      <c r="AG15626" s="104"/>
      <c r="AK15626" s="104"/>
      <c r="AL15626" s="104"/>
      <c r="AO15626" s="104"/>
      <c r="AP15626" s="104"/>
    </row>
    <row r="15627" spans="21:42" ht="15" customHeight="1" x14ac:dyDescent="0.25">
      <c r="U15627" s="104"/>
      <c r="AB15627" s="104"/>
      <c r="AC15627" s="104"/>
      <c r="AF15627" s="104"/>
      <c r="AG15627" s="104"/>
      <c r="AK15627" s="104"/>
      <c r="AL15627" s="104"/>
      <c r="AO15627" s="104"/>
      <c r="AP15627" s="104"/>
    </row>
    <row r="15628" spans="21:42" ht="15" customHeight="1" x14ac:dyDescent="0.25">
      <c r="U15628" s="104"/>
      <c r="AB15628" s="104"/>
      <c r="AC15628" s="104"/>
      <c r="AF15628" s="104"/>
      <c r="AG15628" s="104"/>
      <c r="AK15628" s="104"/>
      <c r="AL15628" s="104"/>
      <c r="AO15628" s="104"/>
      <c r="AP15628" s="104"/>
    </row>
    <row r="15629" spans="21:42" ht="15" customHeight="1" x14ac:dyDescent="0.25">
      <c r="U15629" s="104"/>
      <c r="AB15629" s="104"/>
      <c r="AC15629" s="104"/>
      <c r="AF15629" s="104"/>
      <c r="AG15629" s="104"/>
      <c r="AK15629" s="104"/>
      <c r="AL15629" s="104"/>
      <c r="AO15629" s="104"/>
      <c r="AP15629" s="104"/>
    </row>
    <row r="15630" spans="21:42" ht="15" customHeight="1" x14ac:dyDescent="0.25">
      <c r="U15630" s="104"/>
      <c r="AB15630" s="104"/>
      <c r="AC15630" s="104"/>
      <c r="AF15630" s="104"/>
      <c r="AG15630" s="104"/>
      <c r="AK15630" s="104"/>
      <c r="AL15630" s="104"/>
      <c r="AO15630" s="104"/>
      <c r="AP15630" s="104"/>
    </row>
    <row r="15631" spans="21:42" ht="15" customHeight="1" x14ac:dyDescent="0.25">
      <c r="U15631" s="104"/>
      <c r="AB15631" s="104"/>
      <c r="AC15631" s="104"/>
      <c r="AF15631" s="104"/>
      <c r="AG15631" s="104"/>
      <c r="AK15631" s="104"/>
      <c r="AL15631" s="104"/>
      <c r="AO15631" s="104"/>
      <c r="AP15631" s="104"/>
    </row>
    <row r="15632" spans="21:42" ht="15" customHeight="1" x14ac:dyDescent="0.25">
      <c r="U15632" s="104"/>
      <c r="AB15632" s="104"/>
      <c r="AC15632" s="104"/>
      <c r="AF15632" s="104"/>
      <c r="AG15632" s="104"/>
      <c r="AK15632" s="104"/>
      <c r="AL15632" s="104"/>
      <c r="AO15632" s="104"/>
      <c r="AP15632" s="104"/>
    </row>
    <row r="15633" spans="21:42" ht="15" customHeight="1" x14ac:dyDescent="0.25">
      <c r="U15633" s="104"/>
      <c r="AB15633" s="104"/>
      <c r="AC15633" s="104"/>
      <c r="AF15633" s="104"/>
      <c r="AG15633" s="104"/>
      <c r="AK15633" s="104"/>
      <c r="AL15633" s="104"/>
      <c r="AO15633" s="104"/>
      <c r="AP15633" s="104"/>
    </row>
    <row r="15634" spans="21:42" ht="15" customHeight="1" x14ac:dyDescent="0.25">
      <c r="U15634" s="104"/>
      <c r="AB15634" s="104"/>
      <c r="AC15634" s="104"/>
      <c r="AF15634" s="104"/>
      <c r="AG15634" s="104"/>
      <c r="AK15634" s="104"/>
      <c r="AL15634" s="104"/>
      <c r="AO15634" s="104"/>
      <c r="AP15634" s="104"/>
    </row>
    <row r="15635" spans="21:42" ht="15" customHeight="1" x14ac:dyDescent="0.25">
      <c r="U15635" s="104"/>
      <c r="AB15635" s="104"/>
      <c r="AC15635" s="104"/>
      <c r="AF15635" s="104"/>
      <c r="AG15635" s="104"/>
      <c r="AK15635" s="104"/>
      <c r="AL15635" s="104"/>
      <c r="AO15635" s="104"/>
      <c r="AP15635" s="104"/>
    </row>
    <row r="15636" spans="21:42" ht="15" customHeight="1" x14ac:dyDescent="0.25">
      <c r="U15636" s="104"/>
      <c r="AB15636" s="104"/>
      <c r="AC15636" s="104"/>
      <c r="AF15636" s="104"/>
      <c r="AG15636" s="104"/>
      <c r="AK15636" s="104"/>
      <c r="AL15636" s="104"/>
      <c r="AO15636" s="104"/>
      <c r="AP15636" s="104"/>
    </row>
    <row r="15637" spans="21:42" ht="15" customHeight="1" x14ac:dyDescent="0.25">
      <c r="U15637" s="104"/>
      <c r="AB15637" s="104"/>
      <c r="AC15637" s="104"/>
      <c r="AF15637" s="104"/>
      <c r="AG15637" s="104"/>
      <c r="AK15637" s="104"/>
      <c r="AL15637" s="104"/>
      <c r="AO15637" s="104"/>
      <c r="AP15637" s="104"/>
    </row>
    <row r="15638" spans="21:42" ht="15" customHeight="1" x14ac:dyDescent="0.25">
      <c r="U15638" s="104"/>
      <c r="AB15638" s="104"/>
      <c r="AC15638" s="104"/>
      <c r="AF15638" s="104"/>
      <c r="AG15638" s="104"/>
      <c r="AK15638" s="104"/>
      <c r="AL15638" s="104"/>
      <c r="AO15638" s="104"/>
      <c r="AP15638" s="104"/>
    </row>
    <row r="15639" spans="21:42" ht="15" customHeight="1" x14ac:dyDescent="0.25">
      <c r="U15639" s="104"/>
      <c r="AB15639" s="104"/>
      <c r="AC15639" s="104"/>
      <c r="AF15639" s="104"/>
      <c r="AG15639" s="104"/>
      <c r="AK15639" s="104"/>
      <c r="AL15639" s="104"/>
      <c r="AO15639" s="104"/>
      <c r="AP15639" s="104"/>
    </row>
    <row r="15640" spans="21:42" ht="15" customHeight="1" x14ac:dyDescent="0.25">
      <c r="U15640" s="104"/>
      <c r="AB15640" s="104"/>
      <c r="AC15640" s="104"/>
      <c r="AF15640" s="104"/>
      <c r="AG15640" s="104"/>
      <c r="AK15640" s="104"/>
      <c r="AL15640" s="104"/>
      <c r="AO15640" s="104"/>
      <c r="AP15640" s="104"/>
    </row>
    <row r="15641" spans="21:42" ht="15" customHeight="1" x14ac:dyDescent="0.25">
      <c r="U15641" s="104"/>
      <c r="AB15641" s="104"/>
      <c r="AC15641" s="104"/>
      <c r="AF15641" s="104"/>
      <c r="AG15641" s="104"/>
      <c r="AK15641" s="104"/>
      <c r="AL15641" s="104"/>
      <c r="AO15641" s="104"/>
      <c r="AP15641" s="104"/>
    </row>
    <row r="15642" spans="21:42" ht="15" customHeight="1" x14ac:dyDescent="0.25">
      <c r="U15642" s="104"/>
      <c r="AB15642" s="104"/>
      <c r="AC15642" s="104"/>
      <c r="AF15642" s="104"/>
      <c r="AG15642" s="104"/>
      <c r="AK15642" s="104"/>
      <c r="AL15642" s="104"/>
      <c r="AO15642" s="104"/>
      <c r="AP15642" s="104"/>
    </row>
    <row r="15643" spans="21:42" ht="15" customHeight="1" x14ac:dyDescent="0.25">
      <c r="U15643" s="104"/>
      <c r="AB15643" s="104"/>
      <c r="AC15643" s="104"/>
      <c r="AF15643" s="104"/>
      <c r="AG15643" s="104"/>
      <c r="AK15643" s="104"/>
      <c r="AL15643" s="104"/>
      <c r="AO15643" s="104"/>
      <c r="AP15643" s="104"/>
    </row>
    <row r="15644" spans="21:42" ht="15" customHeight="1" x14ac:dyDescent="0.25">
      <c r="U15644" s="104"/>
      <c r="AB15644" s="104"/>
      <c r="AC15644" s="104"/>
      <c r="AF15644" s="104"/>
      <c r="AG15644" s="104"/>
      <c r="AK15644" s="104"/>
      <c r="AL15644" s="104"/>
      <c r="AO15644" s="104"/>
      <c r="AP15644" s="104"/>
    </row>
    <row r="15645" spans="21:42" ht="15" customHeight="1" x14ac:dyDescent="0.25">
      <c r="U15645" s="104"/>
      <c r="AB15645" s="104"/>
      <c r="AC15645" s="104"/>
      <c r="AF15645" s="104"/>
      <c r="AG15645" s="104"/>
      <c r="AK15645" s="104"/>
      <c r="AL15645" s="104"/>
      <c r="AO15645" s="104"/>
      <c r="AP15645" s="104"/>
    </row>
    <row r="15646" spans="21:42" ht="15" customHeight="1" x14ac:dyDescent="0.25">
      <c r="U15646" s="104"/>
      <c r="AB15646" s="104"/>
      <c r="AC15646" s="104"/>
      <c r="AF15646" s="104"/>
      <c r="AG15646" s="104"/>
      <c r="AK15646" s="104"/>
      <c r="AL15646" s="104"/>
      <c r="AO15646" s="104"/>
      <c r="AP15646" s="104"/>
    </row>
    <row r="15647" spans="21:42" ht="15" customHeight="1" x14ac:dyDescent="0.25">
      <c r="U15647" s="104"/>
      <c r="AB15647" s="104"/>
      <c r="AC15647" s="104"/>
      <c r="AF15647" s="104"/>
      <c r="AG15647" s="104"/>
      <c r="AK15647" s="104"/>
      <c r="AL15647" s="104"/>
      <c r="AO15647" s="104"/>
      <c r="AP15647" s="104"/>
    </row>
    <row r="15648" spans="21:42" ht="15" customHeight="1" x14ac:dyDescent="0.25">
      <c r="U15648" s="104"/>
      <c r="AB15648" s="104"/>
      <c r="AC15648" s="104"/>
      <c r="AF15648" s="104"/>
      <c r="AG15648" s="104"/>
      <c r="AK15648" s="104"/>
      <c r="AL15648" s="104"/>
      <c r="AO15648" s="104"/>
      <c r="AP15648" s="104"/>
    </row>
    <row r="15649" spans="21:42" ht="15" customHeight="1" x14ac:dyDescent="0.25">
      <c r="U15649" s="104"/>
      <c r="AB15649" s="104"/>
      <c r="AC15649" s="104"/>
      <c r="AF15649" s="104"/>
      <c r="AG15649" s="104"/>
      <c r="AK15649" s="104"/>
      <c r="AL15649" s="104"/>
      <c r="AO15649" s="104"/>
      <c r="AP15649" s="104"/>
    </row>
    <row r="15650" spans="21:42" ht="15" customHeight="1" x14ac:dyDescent="0.25">
      <c r="U15650" s="104"/>
      <c r="AB15650" s="104"/>
      <c r="AC15650" s="104"/>
      <c r="AF15650" s="104"/>
      <c r="AG15650" s="104"/>
      <c r="AK15650" s="104"/>
      <c r="AL15650" s="104"/>
      <c r="AO15650" s="104"/>
      <c r="AP15650" s="104"/>
    </row>
    <row r="15651" spans="21:42" ht="15" customHeight="1" x14ac:dyDescent="0.25">
      <c r="U15651" s="104"/>
      <c r="AB15651" s="104"/>
      <c r="AC15651" s="104"/>
      <c r="AF15651" s="104"/>
      <c r="AG15651" s="104"/>
      <c r="AK15651" s="104"/>
      <c r="AL15651" s="104"/>
      <c r="AO15651" s="104"/>
      <c r="AP15651" s="104"/>
    </row>
    <row r="15652" spans="21:42" ht="15" customHeight="1" x14ac:dyDescent="0.25">
      <c r="U15652" s="104"/>
      <c r="AB15652" s="104"/>
      <c r="AC15652" s="104"/>
      <c r="AF15652" s="104"/>
      <c r="AG15652" s="104"/>
      <c r="AK15652" s="104"/>
      <c r="AL15652" s="104"/>
      <c r="AO15652" s="104"/>
      <c r="AP15652" s="104"/>
    </row>
    <row r="15653" spans="21:42" ht="15" customHeight="1" x14ac:dyDescent="0.25">
      <c r="U15653" s="104"/>
      <c r="AB15653" s="104"/>
      <c r="AC15653" s="104"/>
      <c r="AF15653" s="104"/>
      <c r="AG15653" s="104"/>
      <c r="AK15653" s="104"/>
      <c r="AL15653" s="104"/>
      <c r="AO15653" s="104"/>
      <c r="AP15653" s="104"/>
    </row>
    <row r="15654" spans="21:42" ht="15" customHeight="1" x14ac:dyDescent="0.25">
      <c r="U15654" s="104"/>
      <c r="AB15654" s="104"/>
      <c r="AC15654" s="104"/>
      <c r="AF15654" s="104"/>
      <c r="AG15654" s="104"/>
      <c r="AK15654" s="104"/>
      <c r="AL15654" s="104"/>
      <c r="AO15654" s="104"/>
      <c r="AP15654" s="104"/>
    </row>
    <row r="15655" spans="21:42" ht="15" customHeight="1" x14ac:dyDescent="0.25">
      <c r="U15655" s="104"/>
      <c r="AB15655" s="104"/>
      <c r="AC15655" s="104"/>
      <c r="AF15655" s="104"/>
      <c r="AG15655" s="104"/>
      <c r="AK15655" s="104"/>
      <c r="AL15655" s="104"/>
      <c r="AO15655" s="104"/>
      <c r="AP15655" s="104"/>
    </row>
    <row r="15656" spans="21:42" ht="15" customHeight="1" x14ac:dyDescent="0.25">
      <c r="U15656" s="104"/>
      <c r="AB15656" s="104"/>
      <c r="AC15656" s="104"/>
      <c r="AF15656" s="104"/>
      <c r="AG15656" s="104"/>
      <c r="AK15656" s="104"/>
      <c r="AL15656" s="104"/>
      <c r="AO15656" s="104"/>
      <c r="AP15656" s="104"/>
    </row>
    <row r="15657" spans="21:42" ht="15" customHeight="1" x14ac:dyDescent="0.25">
      <c r="U15657" s="104"/>
      <c r="AB15657" s="104"/>
      <c r="AC15657" s="104"/>
      <c r="AF15657" s="104"/>
      <c r="AG15657" s="104"/>
      <c r="AK15657" s="104"/>
      <c r="AL15657" s="104"/>
      <c r="AO15657" s="104"/>
      <c r="AP15657" s="104"/>
    </row>
    <row r="15658" spans="21:42" ht="15" customHeight="1" x14ac:dyDescent="0.25">
      <c r="U15658" s="104"/>
      <c r="AB15658" s="104"/>
      <c r="AC15658" s="104"/>
      <c r="AF15658" s="104"/>
      <c r="AG15658" s="104"/>
      <c r="AK15658" s="104"/>
      <c r="AL15658" s="104"/>
      <c r="AO15658" s="104"/>
      <c r="AP15658" s="104"/>
    </row>
    <row r="15659" spans="21:42" ht="15" customHeight="1" x14ac:dyDescent="0.25">
      <c r="U15659" s="104"/>
      <c r="AB15659" s="104"/>
      <c r="AC15659" s="104"/>
      <c r="AF15659" s="104"/>
      <c r="AG15659" s="104"/>
      <c r="AK15659" s="104"/>
      <c r="AL15659" s="104"/>
      <c r="AO15659" s="104"/>
      <c r="AP15659" s="104"/>
    </row>
    <row r="15660" spans="21:42" ht="15" customHeight="1" x14ac:dyDescent="0.25">
      <c r="U15660" s="104"/>
      <c r="AB15660" s="104"/>
      <c r="AC15660" s="104"/>
      <c r="AF15660" s="104"/>
      <c r="AG15660" s="104"/>
      <c r="AK15660" s="104"/>
      <c r="AL15660" s="104"/>
      <c r="AO15660" s="104"/>
      <c r="AP15660" s="104"/>
    </row>
    <row r="15661" spans="21:42" ht="15" customHeight="1" x14ac:dyDescent="0.25">
      <c r="U15661" s="104"/>
      <c r="AB15661" s="104"/>
      <c r="AC15661" s="104"/>
      <c r="AF15661" s="104"/>
      <c r="AG15661" s="104"/>
      <c r="AK15661" s="104"/>
      <c r="AL15661" s="104"/>
      <c r="AO15661" s="104"/>
      <c r="AP15661" s="104"/>
    </row>
    <row r="15662" spans="21:42" ht="15" customHeight="1" x14ac:dyDescent="0.25">
      <c r="U15662" s="104"/>
      <c r="AB15662" s="104"/>
      <c r="AC15662" s="104"/>
      <c r="AF15662" s="104"/>
      <c r="AG15662" s="104"/>
      <c r="AK15662" s="104"/>
      <c r="AL15662" s="104"/>
      <c r="AO15662" s="104"/>
      <c r="AP15662" s="104"/>
    </row>
    <row r="15663" spans="21:42" ht="15" customHeight="1" x14ac:dyDescent="0.25">
      <c r="U15663" s="104"/>
      <c r="AB15663" s="104"/>
      <c r="AC15663" s="104"/>
      <c r="AF15663" s="104"/>
      <c r="AG15663" s="104"/>
      <c r="AK15663" s="104"/>
      <c r="AL15663" s="104"/>
      <c r="AO15663" s="104"/>
      <c r="AP15663" s="104"/>
    </row>
    <row r="15664" spans="21:42" ht="15" customHeight="1" x14ac:dyDescent="0.25">
      <c r="U15664" s="104"/>
      <c r="AB15664" s="104"/>
      <c r="AC15664" s="104"/>
      <c r="AF15664" s="104"/>
      <c r="AG15664" s="104"/>
      <c r="AK15664" s="104"/>
      <c r="AL15664" s="104"/>
      <c r="AO15664" s="104"/>
      <c r="AP15664" s="104"/>
    </row>
    <row r="15665" spans="21:42" ht="15" customHeight="1" x14ac:dyDescent="0.25">
      <c r="U15665" s="104"/>
      <c r="AB15665" s="104"/>
      <c r="AC15665" s="104"/>
      <c r="AF15665" s="104"/>
      <c r="AG15665" s="104"/>
      <c r="AK15665" s="104"/>
      <c r="AL15665" s="104"/>
      <c r="AO15665" s="104"/>
      <c r="AP15665" s="104"/>
    </row>
    <row r="15666" spans="21:42" ht="15" customHeight="1" x14ac:dyDescent="0.25">
      <c r="U15666" s="104"/>
      <c r="AB15666" s="104"/>
      <c r="AC15666" s="104"/>
      <c r="AF15666" s="104"/>
      <c r="AG15666" s="104"/>
      <c r="AK15666" s="104"/>
      <c r="AL15666" s="104"/>
      <c r="AO15666" s="104"/>
      <c r="AP15666" s="104"/>
    </row>
    <row r="15667" spans="21:42" ht="15" customHeight="1" x14ac:dyDescent="0.25">
      <c r="U15667" s="104"/>
      <c r="AB15667" s="104"/>
      <c r="AC15667" s="104"/>
      <c r="AF15667" s="104"/>
      <c r="AG15667" s="104"/>
      <c r="AK15667" s="104"/>
      <c r="AL15667" s="104"/>
      <c r="AO15667" s="104"/>
      <c r="AP15667" s="104"/>
    </row>
    <row r="15668" spans="21:42" ht="15" customHeight="1" x14ac:dyDescent="0.25">
      <c r="U15668" s="104"/>
      <c r="AB15668" s="104"/>
      <c r="AC15668" s="104"/>
      <c r="AF15668" s="104"/>
      <c r="AG15668" s="104"/>
      <c r="AK15668" s="104"/>
      <c r="AL15668" s="104"/>
      <c r="AO15668" s="104"/>
      <c r="AP15668" s="104"/>
    </row>
    <row r="15669" spans="21:42" ht="15" customHeight="1" x14ac:dyDescent="0.25">
      <c r="U15669" s="104"/>
      <c r="AB15669" s="104"/>
      <c r="AC15669" s="104"/>
      <c r="AF15669" s="104"/>
      <c r="AG15669" s="104"/>
      <c r="AK15669" s="104"/>
      <c r="AL15669" s="104"/>
      <c r="AO15669" s="104"/>
      <c r="AP15669" s="104"/>
    </row>
    <row r="15670" spans="21:42" ht="15" customHeight="1" x14ac:dyDescent="0.25">
      <c r="U15670" s="104"/>
      <c r="AB15670" s="104"/>
      <c r="AC15670" s="104"/>
      <c r="AF15670" s="104"/>
      <c r="AG15670" s="104"/>
      <c r="AK15670" s="104"/>
      <c r="AL15670" s="104"/>
      <c r="AO15670" s="104"/>
      <c r="AP15670" s="104"/>
    </row>
    <row r="15671" spans="21:42" ht="15" customHeight="1" x14ac:dyDescent="0.25">
      <c r="U15671" s="104"/>
      <c r="AB15671" s="104"/>
      <c r="AC15671" s="104"/>
      <c r="AF15671" s="104"/>
      <c r="AG15671" s="104"/>
      <c r="AK15671" s="104"/>
      <c r="AL15671" s="104"/>
      <c r="AO15671" s="104"/>
      <c r="AP15671" s="104"/>
    </row>
    <row r="15672" spans="21:42" ht="15" customHeight="1" x14ac:dyDescent="0.25">
      <c r="U15672" s="104"/>
      <c r="AB15672" s="104"/>
      <c r="AC15672" s="104"/>
      <c r="AF15672" s="104"/>
      <c r="AG15672" s="104"/>
      <c r="AK15672" s="104"/>
      <c r="AL15672" s="104"/>
      <c r="AO15672" s="104"/>
      <c r="AP15672" s="104"/>
    </row>
    <row r="15673" spans="21:42" ht="15" customHeight="1" x14ac:dyDescent="0.25">
      <c r="U15673" s="104"/>
      <c r="AB15673" s="104"/>
      <c r="AC15673" s="104"/>
      <c r="AF15673" s="104"/>
      <c r="AG15673" s="104"/>
      <c r="AK15673" s="104"/>
      <c r="AL15673" s="104"/>
      <c r="AO15673" s="104"/>
      <c r="AP15673" s="104"/>
    </row>
    <row r="15674" spans="21:42" ht="15" customHeight="1" x14ac:dyDescent="0.25">
      <c r="U15674" s="104"/>
      <c r="AB15674" s="104"/>
      <c r="AC15674" s="104"/>
      <c r="AF15674" s="104"/>
      <c r="AG15674" s="104"/>
      <c r="AK15674" s="104"/>
      <c r="AL15674" s="104"/>
      <c r="AO15674" s="104"/>
      <c r="AP15674" s="104"/>
    </row>
    <row r="15675" spans="21:42" ht="15" customHeight="1" x14ac:dyDescent="0.25">
      <c r="U15675" s="104"/>
      <c r="AB15675" s="104"/>
      <c r="AC15675" s="104"/>
      <c r="AF15675" s="104"/>
      <c r="AG15675" s="104"/>
      <c r="AK15675" s="104"/>
      <c r="AL15675" s="104"/>
      <c r="AO15675" s="104"/>
      <c r="AP15675" s="104"/>
    </row>
    <row r="15676" spans="21:42" ht="15" customHeight="1" x14ac:dyDescent="0.25">
      <c r="U15676" s="104"/>
      <c r="AB15676" s="104"/>
      <c r="AC15676" s="104"/>
      <c r="AF15676" s="104"/>
      <c r="AG15676" s="104"/>
      <c r="AK15676" s="104"/>
      <c r="AL15676" s="104"/>
      <c r="AO15676" s="104"/>
      <c r="AP15676" s="104"/>
    </row>
    <row r="15677" spans="21:42" ht="15" customHeight="1" x14ac:dyDescent="0.25">
      <c r="U15677" s="104"/>
      <c r="AB15677" s="104"/>
      <c r="AC15677" s="104"/>
      <c r="AF15677" s="104"/>
      <c r="AG15677" s="104"/>
      <c r="AK15677" s="104"/>
      <c r="AL15677" s="104"/>
      <c r="AO15677" s="104"/>
      <c r="AP15677" s="104"/>
    </row>
    <row r="15678" spans="21:42" ht="15" customHeight="1" x14ac:dyDescent="0.25">
      <c r="U15678" s="104"/>
      <c r="AB15678" s="104"/>
      <c r="AC15678" s="104"/>
      <c r="AF15678" s="104"/>
      <c r="AG15678" s="104"/>
      <c r="AK15678" s="104"/>
      <c r="AL15678" s="104"/>
      <c r="AO15678" s="104"/>
      <c r="AP15678" s="104"/>
    </row>
    <row r="15679" spans="21:42" ht="15" customHeight="1" x14ac:dyDescent="0.25">
      <c r="U15679" s="104"/>
      <c r="AB15679" s="104"/>
      <c r="AC15679" s="104"/>
      <c r="AF15679" s="104"/>
      <c r="AG15679" s="104"/>
      <c r="AK15679" s="104"/>
      <c r="AL15679" s="104"/>
      <c r="AO15679" s="104"/>
      <c r="AP15679" s="104"/>
    </row>
    <row r="15680" spans="21:42" ht="15" customHeight="1" x14ac:dyDescent="0.25">
      <c r="U15680" s="104"/>
      <c r="AB15680" s="104"/>
      <c r="AC15680" s="104"/>
      <c r="AF15680" s="104"/>
      <c r="AG15680" s="104"/>
      <c r="AK15680" s="104"/>
      <c r="AL15680" s="104"/>
      <c r="AO15680" s="104"/>
      <c r="AP15680" s="104"/>
    </row>
    <row r="15681" spans="21:42" ht="15" customHeight="1" x14ac:dyDescent="0.25">
      <c r="U15681" s="104"/>
      <c r="AB15681" s="104"/>
      <c r="AC15681" s="104"/>
      <c r="AF15681" s="104"/>
      <c r="AG15681" s="104"/>
      <c r="AK15681" s="104"/>
      <c r="AL15681" s="104"/>
      <c r="AO15681" s="104"/>
      <c r="AP15681" s="104"/>
    </row>
    <row r="15682" spans="21:42" ht="15" customHeight="1" x14ac:dyDescent="0.25">
      <c r="U15682" s="104"/>
      <c r="AB15682" s="104"/>
      <c r="AC15682" s="104"/>
      <c r="AF15682" s="104"/>
      <c r="AG15682" s="104"/>
      <c r="AK15682" s="104"/>
      <c r="AL15682" s="104"/>
      <c r="AO15682" s="104"/>
      <c r="AP15682" s="104"/>
    </row>
    <row r="15683" spans="21:42" ht="15" customHeight="1" x14ac:dyDescent="0.25">
      <c r="U15683" s="104"/>
      <c r="AB15683" s="104"/>
      <c r="AC15683" s="104"/>
      <c r="AF15683" s="104"/>
      <c r="AG15683" s="104"/>
      <c r="AK15683" s="104"/>
      <c r="AL15683" s="104"/>
      <c r="AO15683" s="104"/>
      <c r="AP15683" s="104"/>
    </row>
    <row r="15684" spans="21:42" ht="15" customHeight="1" x14ac:dyDescent="0.25">
      <c r="U15684" s="104"/>
      <c r="AB15684" s="104"/>
      <c r="AC15684" s="104"/>
      <c r="AF15684" s="104"/>
      <c r="AG15684" s="104"/>
      <c r="AK15684" s="104"/>
      <c r="AL15684" s="104"/>
      <c r="AO15684" s="104"/>
      <c r="AP15684" s="104"/>
    </row>
    <row r="15685" spans="21:42" ht="15" customHeight="1" x14ac:dyDescent="0.25">
      <c r="U15685" s="104"/>
      <c r="AB15685" s="104"/>
      <c r="AC15685" s="104"/>
      <c r="AF15685" s="104"/>
      <c r="AG15685" s="104"/>
      <c r="AK15685" s="104"/>
      <c r="AL15685" s="104"/>
      <c r="AO15685" s="104"/>
      <c r="AP15685" s="104"/>
    </row>
    <row r="15686" spans="21:42" ht="15" customHeight="1" x14ac:dyDescent="0.25">
      <c r="U15686" s="104"/>
      <c r="AB15686" s="104"/>
      <c r="AC15686" s="104"/>
      <c r="AF15686" s="104"/>
      <c r="AG15686" s="104"/>
      <c r="AK15686" s="104"/>
      <c r="AL15686" s="104"/>
      <c r="AO15686" s="104"/>
      <c r="AP15686" s="104"/>
    </row>
    <row r="15687" spans="21:42" ht="15" customHeight="1" x14ac:dyDescent="0.25">
      <c r="U15687" s="104"/>
      <c r="AB15687" s="104"/>
      <c r="AC15687" s="104"/>
      <c r="AF15687" s="104"/>
      <c r="AG15687" s="104"/>
      <c r="AK15687" s="104"/>
      <c r="AL15687" s="104"/>
      <c r="AO15687" s="104"/>
      <c r="AP15687" s="104"/>
    </row>
    <row r="15688" spans="21:42" ht="15" customHeight="1" x14ac:dyDescent="0.25">
      <c r="U15688" s="104"/>
      <c r="AB15688" s="104"/>
      <c r="AC15688" s="104"/>
      <c r="AF15688" s="104"/>
      <c r="AG15688" s="104"/>
      <c r="AK15688" s="104"/>
      <c r="AL15688" s="104"/>
      <c r="AO15688" s="104"/>
      <c r="AP15688" s="104"/>
    </row>
    <row r="15689" spans="21:42" ht="15" customHeight="1" x14ac:dyDescent="0.25">
      <c r="U15689" s="104"/>
      <c r="AB15689" s="104"/>
      <c r="AC15689" s="104"/>
      <c r="AF15689" s="104"/>
      <c r="AG15689" s="104"/>
      <c r="AK15689" s="104"/>
      <c r="AL15689" s="104"/>
      <c r="AO15689" s="104"/>
      <c r="AP15689" s="104"/>
    </row>
    <row r="15690" spans="21:42" ht="15" customHeight="1" x14ac:dyDescent="0.25">
      <c r="U15690" s="104"/>
      <c r="AB15690" s="104"/>
      <c r="AC15690" s="104"/>
      <c r="AF15690" s="104"/>
      <c r="AG15690" s="104"/>
      <c r="AK15690" s="104"/>
      <c r="AL15690" s="104"/>
      <c r="AO15690" s="104"/>
      <c r="AP15690" s="104"/>
    </row>
    <row r="15691" spans="21:42" ht="15" customHeight="1" x14ac:dyDescent="0.25">
      <c r="U15691" s="104"/>
      <c r="AB15691" s="104"/>
      <c r="AC15691" s="104"/>
      <c r="AF15691" s="104"/>
      <c r="AG15691" s="104"/>
      <c r="AK15691" s="104"/>
      <c r="AL15691" s="104"/>
      <c r="AO15691" s="104"/>
      <c r="AP15691" s="104"/>
    </row>
    <row r="15692" spans="21:42" ht="15" customHeight="1" x14ac:dyDescent="0.25">
      <c r="U15692" s="104"/>
      <c r="AB15692" s="104"/>
      <c r="AC15692" s="104"/>
      <c r="AF15692" s="104"/>
      <c r="AG15692" s="104"/>
      <c r="AK15692" s="104"/>
      <c r="AL15692" s="104"/>
      <c r="AO15692" s="104"/>
      <c r="AP15692" s="104"/>
    </row>
    <row r="15693" spans="21:42" ht="15" customHeight="1" x14ac:dyDescent="0.25">
      <c r="U15693" s="104"/>
      <c r="AB15693" s="104"/>
      <c r="AC15693" s="104"/>
      <c r="AF15693" s="104"/>
      <c r="AG15693" s="104"/>
      <c r="AK15693" s="104"/>
      <c r="AL15693" s="104"/>
      <c r="AO15693" s="104"/>
      <c r="AP15693" s="104"/>
    </row>
    <row r="15694" spans="21:42" ht="15" customHeight="1" x14ac:dyDescent="0.25">
      <c r="U15694" s="104"/>
      <c r="AB15694" s="104"/>
      <c r="AC15694" s="104"/>
      <c r="AF15694" s="104"/>
      <c r="AG15694" s="104"/>
      <c r="AK15694" s="104"/>
      <c r="AL15694" s="104"/>
      <c r="AO15694" s="104"/>
      <c r="AP15694" s="104"/>
    </row>
    <row r="15695" spans="21:42" ht="15" customHeight="1" x14ac:dyDescent="0.25">
      <c r="U15695" s="104"/>
      <c r="AB15695" s="104"/>
      <c r="AC15695" s="104"/>
      <c r="AF15695" s="104"/>
      <c r="AG15695" s="104"/>
      <c r="AK15695" s="104"/>
      <c r="AL15695" s="104"/>
      <c r="AO15695" s="104"/>
      <c r="AP15695" s="104"/>
    </row>
    <row r="15696" spans="21:42" ht="15" customHeight="1" x14ac:dyDescent="0.25">
      <c r="U15696" s="104"/>
      <c r="AB15696" s="104"/>
      <c r="AC15696" s="104"/>
      <c r="AF15696" s="104"/>
      <c r="AG15696" s="104"/>
      <c r="AK15696" s="104"/>
      <c r="AL15696" s="104"/>
      <c r="AO15696" s="104"/>
      <c r="AP15696" s="104"/>
    </row>
    <row r="15697" spans="21:42" ht="15" customHeight="1" x14ac:dyDescent="0.25">
      <c r="U15697" s="104"/>
      <c r="AB15697" s="104"/>
      <c r="AC15697" s="104"/>
      <c r="AF15697" s="104"/>
      <c r="AG15697" s="104"/>
      <c r="AK15697" s="104"/>
      <c r="AL15697" s="104"/>
      <c r="AO15697" s="104"/>
      <c r="AP15697" s="104"/>
    </row>
    <row r="15698" spans="21:42" ht="15" customHeight="1" x14ac:dyDescent="0.25">
      <c r="U15698" s="104"/>
      <c r="AB15698" s="104"/>
      <c r="AC15698" s="104"/>
      <c r="AF15698" s="104"/>
      <c r="AG15698" s="104"/>
      <c r="AK15698" s="104"/>
      <c r="AL15698" s="104"/>
      <c r="AO15698" s="104"/>
      <c r="AP15698" s="104"/>
    </row>
    <row r="15699" spans="21:42" ht="15" customHeight="1" x14ac:dyDescent="0.25">
      <c r="U15699" s="104"/>
      <c r="AB15699" s="104"/>
      <c r="AC15699" s="104"/>
      <c r="AF15699" s="104"/>
      <c r="AG15699" s="104"/>
      <c r="AK15699" s="104"/>
      <c r="AL15699" s="104"/>
      <c r="AO15699" s="104"/>
      <c r="AP15699" s="104"/>
    </row>
    <row r="15700" spans="21:42" ht="15" customHeight="1" x14ac:dyDescent="0.25">
      <c r="U15700" s="104"/>
      <c r="AB15700" s="104"/>
      <c r="AC15700" s="104"/>
      <c r="AF15700" s="104"/>
      <c r="AG15700" s="104"/>
      <c r="AK15700" s="104"/>
      <c r="AL15700" s="104"/>
      <c r="AO15700" s="104"/>
      <c r="AP15700" s="104"/>
    </row>
    <row r="15701" spans="21:42" ht="15" customHeight="1" x14ac:dyDescent="0.25">
      <c r="U15701" s="104"/>
      <c r="AB15701" s="104"/>
      <c r="AC15701" s="104"/>
      <c r="AF15701" s="104"/>
      <c r="AG15701" s="104"/>
      <c r="AK15701" s="104"/>
      <c r="AL15701" s="104"/>
      <c r="AO15701" s="104"/>
      <c r="AP15701" s="104"/>
    </row>
    <row r="15702" spans="21:42" ht="15" customHeight="1" x14ac:dyDescent="0.25">
      <c r="U15702" s="104"/>
      <c r="AB15702" s="104"/>
      <c r="AC15702" s="104"/>
      <c r="AF15702" s="104"/>
      <c r="AG15702" s="104"/>
      <c r="AK15702" s="104"/>
      <c r="AL15702" s="104"/>
      <c r="AO15702" s="104"/>
      <c r="AP15702" s="104"/>
    </row>
    <row r="15703" spans="21:42" ht="15" customHeight="1" x14ac:dyDescent="0.25">
      <c r="U15703" s="104"/>
      <c r="AB15703" s="104"/>
      <c r="AC15703" s="104"/>
      <c r="AF15703" s="104"/>
      <c r="AG15703" s="104"/>
      <c r="AK15703" s="104"/>
      <c r="AL15703" s="104"/>
      <c r="AO15703" s="104"/>
      <c r="AP15703" s="104"/>
    </row>
    <row r="15704" spans="21:42" ht="15" customHeight="1" x14ac:dyDescent="0.25">
      <c r="U15704" s="104"/>
      <c r="AB15704" s="104"/>
      <c r="AC15704" s="104"/>
      <c r="AF15704" s="104"/>
      <c r="AG15704" s="104"/>
      <c r="AK15704" s="104"/>
      <c r="AL15704" s="104"/>
      <c r="AO15704" s="104"/>
      <c r="AP15704" s="104"/>
    </row>
    <row r="15705" spans="21:42" ht="15" customHeight="1" x14ac:dyDescent="0.25">
      <c r="U15705" s="104"/>
      <c r="AB15705" s="104"/>
      <c r="AC15705" s="104"/>
      <c r="AF15705" s="104"/>
      <c r="AG15705" s="104"/>
      <c r="AK15705" s="104"/>
      <c r="AL15705" s="104"/>
      <c r="AO15705" s="104"/>
      <c r="AP15705" s="104"/>
    </row>
    <row r="15706" spans="21:42" ht="15" customHeight="1" x14ac:dyDescent="0.25">
      <c r="U15706" s="104"/>
      <c r="AB15706" s="104"/>
      <c r="AC15706" s="104"/>
      <c r="AF15706" s="104"/>
      <c r="AG15706" s="104"/>
      <c r="AK15706" s="104"/>
      <c r="AL15706" s="104"/>
      <c r="AO15706" s="104"/>
      <c r="AP15706" s="104"/>
    </row>
    <row r="15707" spans="21:42" ht="15" customHeight="1" x14ac:dyDescent="0.25">
      <c r="U15707" s="104"/>
      <c r="AB15707" s="104"/>
      <c r="AC15707" s="104"/>
      <c r="AF15707" s="104"/>
      <c r="AG15707" s="104"/>
      <c r="AK15707" s="104"/>
      <c r="AL15707" s="104"/>
      <c r="AO15707" s="104"/>
      <c r="AP15707" s="104"/>
    </row>
    <row r="15708" spans="21:42" ht="15" customHeight="1" x14ac:dyDescent="0.25">
      <c r="U15708" s="104"/>
      <c r="AB15708" s="104"/>
      <c r="AC15708" s="104"/>
      <c r="AF15708" s="104"/>
      <c r="AG15708" s="104"/>
      <c r="AK15708" s="104"/>
      <c r="AL15708" s="104"/>
      <c r="AO15708" s="104"/>
      <c r="AP15708" s="104"/>
    </row>
    <row r="15709" spans="21:42" ht="15" customHeight="1" x14ac:dyDescent="0.25">
      <c r="U15709" s="104"/>
      <c r="AB15709" s="104"/>
      <c r="AC15709" s="104"/>
      <c r="AF15709" s="104"/>
      <c r="AG15709" s="104"/>
      <c r="AK15709" s="104"/>
      <c r="AL15709" s="104"/>
      <c r="AO15709" s="104"/>
      <c r="AP15709" s="104"/>
    </row>
    <row r="15710" spans="21:42" ht="15" customHeight="1" x14ac:dyDescent="0.25">
      <c r="U15710" s="104"/>
      <c r="AB15710" s="104"/>
      <c r="AC15710" s="104"/>
      <c r="AF15710" s="104"/>
      <c r="AG15710" s="104"/>
      <c r="AK15710" s="104"/>
      <c r="AL15710" s="104"/>
      <c r="AO15710" s="104"/>
      <c r="AP15710" s="104"/>
    </row>
    <row r="15711" spans="21:42" ht="15" customHeight="1" x14ac:dyDescent="0.25">
      <c r="U15711" s="104"/>
      <c r="AB15711" s="104"/>
      <c r="AC15711" s="104"/>
      <c r="AF15711" s="104"/>
      <c r="AG15711" s="104"/>
      <c r="AK15711" s="104"/>
      <c r="AL15711" s="104"/>
      <c r="AO15711" s="104"/>
      <c r="AP15711" s="104"/>
    </row>
    <row r="15712" spans="21:42" ht="15" customHeight="1" x14ac:dyDescent="0.25">
      <c r="U15712" s="104"/>
      <c r="AB15712" s="104"/>
      <c r="AC15712" s="104"/>
      <c r="AF15712" s="104"/>
      <c r="AG15712" s="104"/>
      <c r="AK15712" s="104"/>
      <c r="AL15712" s="104"/>
      <c r="AO15712" s="104"/>
      <c r="AP15712" s="104"/>
    </row>
    <row r="15713" spans="21:42" ht="15" customHeight="1" x14ac:dyDescent="0.25">
      <c r="U15713" s="104"/>
      <c r="AB15713" s="104"/>
      <c r="AC15713" s="104"/>
      <c r="AF15713" s="104"/>
      <c r="AG15713" s="104"/>
      <c r="AK15713" s="104"/>
      <c r="AL15713" s="104"/>
      <c r="AO15713" s="104"/>
      <c r="AP15713" s="104"/>
    </row>
    <row r="15714" spans="21:42" ht="15" customHeight="1" x14ac:dyDescent="0.25">
      <c r="U15714" s="104"/>
      <c r="AB15714" s="104"/>
      <c r="AC15714" s="104"/>
      <c r="AF15714" s="104"/>
      <c r="AG15714" s="104"/>
      <c r="AK15714" s="104"/>
      <c r="AL15714" s="104"/>
      <c r="AO15714" s="104"/>
      <c r="AP15714" s="104"/>
    </row>
    <row r="15715" spans="21:42" ht="15" customHeight="1" x14ac:dyDescent="0.25">
      <c r="U15715" s="104"/>
      <c r="AB15715" s="104"/>
      <c r="AC15715" s="104"/>
      <c r="AF15715" s="104"/>
      <c r="AG15715" s="104"/>
      <c r="AK15715" s="104"/>
      <c r="AL15715" s="104"/>
      <c r="AO15715" s="104"/>
      <c r="AP15715" s="104"/>
    </row>
    <row r="15716" spans="21:42" ht="15" customHeight="1" x14ac:dyDescent="0.25">
      <c r="U15716" s="104"/>
      <c r="AB15716" s="104"/>
      <c r="AC15716" s="104"/>
      <c r="AF15716" s="104"/>
      <c r="AG15716" s="104"/>
      <c r="AK15716" s="104"/>
      <c r="AL15716" s="104"/>
      <c r="AO15716" s="104"/>
      <c r="AP15716" s="104"/>
    </row>
    <row r="15717" spans="21:42" ht="15" customHeight="1" x14ac:dyDescent="0.25">
      <c r="U15717" s="104"/>
      <c r="AB15717" s="104"/>
      <c r="AC15717" s="104"/>
      <c r="AF15717" s="104"/>
      <c r="AG15717" s="104"/>
      <c r="AK15717" s="104"/>
      <c r="AL15717" s="104"/>
      <c r="AO15717" s="104"/>
      <c r="AP15717" s="104"/>
    </row>
    <row r="15718" spans="21:42" ht="15" customHeight="1" x14ac:dyDescent="0.25">
      <c r="U15718" s="104"/>
      <c r="AB15718" s="104"/>
      <c r="AC15718" s="104"/>
      <c r="AF15718" s="104"/>
      <c r="AG15718" s="104"/>
      <c r="AK15718" s="104"/>
      <c r="AL15718" s="104"/>
      <c r="AO15718" s="104"/>
      <c r="AP15718" s="104"/>
    </row>
    <row r="15719" spans="21:42" ht="15" customHeight="1" x14ac:dyDescent="0.25">
      <c r="U15719" s="104"/>
      <c r="AB15719" s="104"/>
      <c r="AC15719" s="104"/>
      <c r="AF15719" s="104"/>
      <c r="AG15719" s="104"/>
      <c r="AK15719" s="104"/>
      <c r="AL15719" s="104"/>
      <c r="AO15719" s="104"/>
      <c r="AP15719" s="104"/>
    </row>
    <row r="15720" spans="21:42" ht="15" customHeight="1" x14ac:dyDescent="0.25">
      <c r="U15720" s="104"/>
      <c r="AB15720" s="104"/>
      <c r="AC15720" s="104"/>
      <c r="AF15720" s="104"/>
      <c r="AG15720" s="104"/>
      <c r="AK15720" s="104"/>
      <c r="AL15720" s="104"/>
      <c r="AO15720" s="104"/>
      <c r="AP15720" s="104"/>
    </row>
    <row r="15721" spans="21:42" ht="15" customHeight="1" x14ac:dyDescent="0.25">
      <c r="U15721" s="104"/>
      <c r="AB15721" s="104"/>
      <c r="AC15721" s="104"/>
      <c r="AF15721" s="104"/>
      <c r="AG15721" s="104"/>
      <c r="AK15721" s="104"/>
      <c r="AL15721" s="104"/>
      <c r="AO15721" s="104"/>
      <c r="AP15721" s="104"/>
    </row>
    <row r="15722" spans="21:42" ht="15" customHeight="1" x14ac:dyDescent="0.25">
      <c r="U15722" s="104"/>
      <c r="AB15722" s="104"/>
      <c r="AC15722" s="104"/>
      <c r="AF15722" s="104"/>
      <c r="AG15722" s="104"/>
      <c r="AK15722" s="104"/>
      <c r="AL15722" s="104"/>
      <c r="AO15722" s="104"/>
      <c r="AP15722" s="104"/>
    </row>
    <row r="15723" spans="21:42" ht="15" customHeight="1" x14ac:dyDescent="0.25">
      <c r="U15723" s="104"/>
      <c r="AB15723" s="104"/>
      <c r="AC15723" s="104"/>
      <c r="AF15723" s="104"/>
      <c r="AG15723" s="104"/>
      <c r="AK15723" s="104"/>
      <c r="AL15723" s="104"/>
      <c r="AO15723" s="104"/>
      <c r="AP15723" s="104"/>
    </row>
    <row r="15724" spans="21:42" ht="15" customHeight="1" x14ac:dyDescent="0.25">
      <c r="U15724" s="104"/>
      <c r="AB15724" s="104"/>
      <c r="AC15724" s="104"/>
      <c r="AF15724" s="104"/>
      <c r="AG15724" s="104"/>
      <c r="AK15724" s="104"/>
      <c r="AL15724" s="104"/>
      <c r="AO15724" s="104"/>
      <c r="AP15724" s="104"/>
    </row>
    <row r="15725" spans="21:42" ht="15" customHeight="1" x14ac:dyDescent="0.25">
      <c r="U15725" s="104"/>
      <c r="AB15725" s="104"/>
      <c r="AC15725" s="104"/>
      <c r="AF15725" s="104"/>
      <c r="AG15725" s="104"/>
      <c r="AK15725" s="104"/>
      <c r="AL15725" s="104"/>
      <c r="AO15725" s="104"/>
      <c r="AP15725" s="104"/>
    </row>
    <row r="15726" spans="21:42" ht="15" customHeight="1" x14ac:dyDescent="0.25">
      <c r="U15726" s="104"/>
      <c r="AB15726" s="104"/>
      <c r="AC15726" s="104"/>
      <c r="AF15726" s="104"/>
      <c r="AG15726" s="104"/>
      <c r="AK15726" s="104"/>
      <c r="AL15726" s="104"/>
      <c r="AO15726" s="104"/>
      <c r="AP15726" s="104"/>
    </row>
    <row r="15727" spans="21:42" ht="15" customHeight="1" x14ac:dyDescent="0.25">
      <c r="U15727" s="104"/>
      <c r="AB15727" s="104"/>
      <c r="AC15727" s="104"/>
      <c r="AF15727" s="104"/>
      <c r="AG15727" s="104"/>
      <c r="AK15727" s="104"/>
      <c r="AL15727" s="104"/>
      <c r="AO15727" s="104"/>
      <c r="AP15727" s="104"/>
    </row>
    <row r="15728" spans="21:42" ht="15" customHeight="1" x14ac:dyDescent="0.25">
      <c r="U15728" s="104"/>
      <c r="AB15728" s="104"/>
      <c r="AC15728" s="104"/>
      <c r="AF15728" s="104"/>
      <c r="AG15728" s="104"/>
      <c r="AK15728" s="104"/>
      <c r="AL15728" s="104"/>
      <c r="AO15728" s="104"/>
      <c r="AP15728" s="104"/>
    </row>
    <row r="15729" spans="21:42" ht="15" customHeight="1" x14ac:dyDescent="0.25">
      <c r="U15729" s="104"/>
      <c r="AB15729" s="104"/>
      <c r="AC15729" s="104"/>
      <c r="AF15729" s="104"/>
      <c r="AG15729" s="104"/>
      <c r="AK15729" s="104"/>
      <c r="AL15729" s="104"/>
      <c r="AO15729" s="104"/>
      <c r="AP15729" s="104"/>
    </row>
    <row r="15730" spans="21:42" ht="15" customHeight="1" x14ac:dyDescent="0.25">
      <c r="U15730" s="104"/>
      <c r="AB15730" s="104"/>
      <c r="AC15730" s="104"/>
      <c r="AF15730" s="104"/>
      <c r="AG15730" s="104"/>
      <c r="AK15730" s="104"/>
      <c r="AL15730" s="104"/>
      <c r="AO15730" s="104"/>
      <c r="AP15730" s="104"/>
    </row>
    <row r="15731" spans="21:42" ht="15" customHeight="1" x14ac:dyDescent="0.25">
      <c r="U15731" s="104"/>
      <c r="AB15731" s="104"/>
      <c r="AC15731" s="104"/>
      <c r="AF15731" s="104"/>
      <c r="AG15731" s="104"/>
      <c r="AK15731" s="104"/>
      <c r="AL15731" s="104"/>
      <c r="AO15731" s="104"/>
      <c r="AP15731" s="104"/>
    </row>
    <row r="15732" spans="21:42" ht="15" customHeight="1" x14ac:dyDescent="0.25">
      <c r="U15732" s="104"/>
      <c r="AB15732" s="104"/>
      <c r="AC15732" s="104"/>
      <c r="AF15732" s="104"/>
      <c r="AG15732" s="104"/>
      <c r="AK15732" s="104"/>
      <c r="AL15732" s="104"/>
      <c r="AO15732" s="104"/>
      <c r="AP15732" s="104"/>
    </row>
    <row r="15733" spans="21:42" ht="15" customHeight="1" x14ac:dyDescent="0.25">
      <c r="U15733" s="104"/>
      <c r="AB15733" s="104"/>
      <c r="AC15733" s="104"/>
      <c r="AF15733" s="104"/>
      <c r="AG15733" s="104"/>
      <c r="AK15733" s="104"/>
      <c r="AL15733" s="104"/>
      <c r="AO15733" s="104"/>
      <c r="AP15733" s="104"/>
    </row>
    <row r="15734" spans="21:42" ht="15" customHeight="1" x14ac:dyDescent="0.25">
      <c r="U15734" s="104"/>
      <c r="AB15734" s="104"/>
      <c r="AC15734" s="104"/>
      <c r="AF15734" s="104"/>
      <c r="AG15734" s="104"/>
      <c r="AK15734" s="104"/>
      <c r="AL15734" s="104"/>
      <c r="AO15734" s="104"/>
      <c r="AP15734" s="104"/>
    </row>
    <row r="15735" spans="21:42" ht="15" customHeight="1" x14ac:dyDescent="0.25">
      <c r="U15735" s="104"/>
      <c r="AB15735" s="104"/>
      <c r="AC15735" s="104"/>
      <c r="AF15735" s="104"/>
      <c r="AG15735" s="104"/>
      <c r="AK15735" s="104"/>
      <c r="AL15735" s="104"/>
      <c r="AO15735" s="104"/>
      <c r="AP15735" s="104"/>
    </row>
    <row r="15736" spans="21:42" ht="15" customHeight="1" x14ac:dyDescent="0.25">
      <c r="U15736" s="104"/>
      <c r="AB15736" s="104"/>
      <c r="AC15736" s="104"/>
      <c r="AF15736" s="104"/>
      <c r="AG15736" s="104"/>
      <c r="AK15736" s="104"/>
      <c r="AL15736" s="104"/>
      <c r="AO15736" s="104"/>
      <c r="AP15736" s="104"/>
    </row>
    <row r="15737" spans="21:42" ht="15" customHeight="1" x14ac:dyDescent="0.25">
      <c r="U15737" s="104"/>
      <c r="AB15737" s="104"/>
      <c r="AC15737" s="104"/>
      <c r="AF15737" s="104"/>
      <c r="AG15737" s="104"/>
      <c r="AK15737" s="104"/>
      <c r="AL15737" s="104"/>
      <c r="AO15737" s="104"/>
      <c r="AP15737" s="104"/>
    </row>
    <row r="15738" spans="21:42" ht="15" customHeight="1" x14ac:dyDescent="0.25">
      <c r="U15738" s="104"/>
      <c r="AB15738" s="104"/>
      <c r="AC15738" s="104"/>
      <c r="AF15738" s="104"/>
      <c r="AG15738" s="104"/>
      <c r="AK15738" s="104"/>
      <c r="AL15738" s="104"/>
      <c r="AO15738" s="104"/>
      <c r="AP15738" s="104"/>
    </row>
    <row r="15739" spans="21:42" ht="15" customHeight="1" x14ac:dyDescent="0.25">
      <c r="U15739" s="104"/>
      <c r="AB15739" s="104"/>
      <c r="AC15739" s="104"/>
      <c r="AF15739" s="104"/>
      <c r="AG15739" s="104"/>
      <c r="AK15739" s="104"/>
      <c r="AL15739" s="104"/>
      <c r="AO15739" s="104"/>
      <c r="AP15739" s="104"/>
    </row>
    <row r="15740" spans="21:42" ht="15" customHeight="1" x14ac:dyDescent="0.25">
      <c r="U15740" s="104"/>
      <c r="AB15740" s="104"/>
      <c r="AC15740" s="104"/>
      <c r="AF15740" s="104"/>
      <c r="AG15740" s="104"/>
      <c r="AK15740" s="104"/>
      <c r="AL15740" s="104"/>
      <c r="AO15740" s="104"/>
      <c r="AP15740" s="104"/>
    </row>
    <row r="15741" spans="21:42" ht="15" customHeight="1" x14ac:dyDescent="0.25">
      <c r="U15741" s="104"/>
      <c r="AB15741" s="104"/>
      <c r="AC15741" s="104"/>
      <c r="AF15741" s="104"/>
      <c r="AG15741" s="104"/>
      <c r="AK15741" s="104"/>
      <c r="AL15741" s="104"/>
      <c r="AO15741" s="104"/>
      <c r="AP15741" s="104"/>
    </row>
    <row r="15742" spans="21:42" ht="15" customHeight="1" x14ac:dyDescent="0.25">
      <c r="U15742" s="104"/>
      <c r="AB15742" s="104"/>
      <c r="AC15742" s="104"/>
      <c r="AF15742" s="104"/>
      <c r="AG15742" s="104"/>
      <c r="AK15742" s="104"/>
      <c r="AL15742" s="104"/>
      <c r="AO15742" s="104"/>
      <c r="AP15742" s="104"/>
    </row>
    <row r="15743" spans="21:42" ht="15" customHeight="1" x14ac:dyDescent="0.25">
      <c r="U15743" s="104"/>
      <c r="AB15743" s="104"/>
      <c r="AC15743" s="104"/>
      <c r="AF15743" s="104"/>
      <c r="AG15743" s="104"/>
      <c r="AK15743" s="104"/>
      <c r="AL15743" s="104"/>
      <c r="AO15743" s="104"/>
      <c r="AP15743" s="104"/>
    </row>
    <row r="15744" spans="21:42" ht="15" customHeight="1" x14ac:dyDescent="0.25">
      <c r="U15744" s="104"/>
      <c r="AB15744" s="104"/>
      <c r="AC15744" s="104"/>
      <c r="AF15744" s="104"/>
      <c r="AG15744" s="104"/>
      <c r="AK15744" s="104"/>
      <c r="AL15744" s="104"/>
      <c r="AO15744" s="104"/>
      <c r="AP15744" s="104"/>
    </row>
    <row r="15745" spans="21:42" ht="15" customHeight="1" x14ac:dyDescent="0.25">
      <c r="U15745" s="104"/>
      <c r="AB15745" s="104"/>
      <c r="AC15745" s="104"/>
      <c r="AF15745" s="104"/>
      <c r="AG15745" s="104"/>
      <c r="AK15745" s="104"/>
      <c r="AL15745" s="104"/>
      <c r="AO15745" s="104"/>
      <c r="AP15745" s="104"/>
    </row>
    <row r="15746" spans="21:42" ht="15" customHeight="1" x14ac:dyDescent="0.25">
      <c r="U15746" s="104"/>
      <c r="AB15746" s="104"/>
      <c r="AC15746" s="104"/>
      <c r="AF15746" s="104"/>
      <c r="AG15746" s="104"/>
      <c r="AK15746" s="104"/>
      <c r="AL15746" s="104"/>
      <c r="AO15746" s="104"/>
      <c r="AP15746" s="104"/>
    </row>
    <row r="15747" spans="21:42" ht="15" customHeight="1" x14ac:dyDescent="0.25">
      <c r="U15747" s="104"/>
      <c r="AB15747" s="104"/>
      <c r="AC15747" s="104"/>
      <c r="AF15747" s="104"/>
      <c r="AG15747" s="104"/>
      <c r="AK15747" s="104"/>
      <c r="AL15747" s="104"/>
      <c r="AO15747" s="104"/>
      <c r="AP15747" s="104"/>
    </row>
    <row r="15748" spans="21:42" ht="15" customHeight="1" x14ac:dyDescent="0.25">
      <c r="U15748" s="104"/>
      <c r="AB15748" s="104"/>
      <c r="AC15748" s="104"/>
      <c r="AF15748" s="104"/>
      <c r="AG15748" s="104"/>
      <c r="AK15748" s="104"/>
      <c r="AL15748" s="104"/>
      <c r="AO15748" s="104"/>
      <c r="AP15748" s="104"/>
    </row>
    <row r="15749" spans="21:42" ht="15" customHeight="1" x14ac:dyDescent="0.25">
      <c r="U15749" s="104"/>
      <c r="AB15749" s="104"/>
      <c r="AC15749" s="104"/>
      <c r="AF15749" s="104"/>
      <c r="AG15749" s="104"/>
      <c r="AK15749" s="104"/>
      <c r="AL15749" s="104"/>
      <c r="AO15749" s="104"/>
      <c r="AP15749" s="104"/>
    </row>
    <row r="15750" spans="21:42" ht="15" customHeight="1" x14ac:dyDescent="0.25">
      <c r="U15750" s="104"/>
      <c r="AB15750" s="104"/>
      <c r="AC15750" s="104"/>
      <c r="AF15750" s="104"/>
      <c r="AG15750" s="104"/>
      <c r="AK15750" s="104"/>
      <c r="AL15750" s="104"/>
      <c r="AO15750" s="104"/>
      <c r="AP15750" s="104"/>
    </row>
    <row r="15751" spans="21:42" ht="15" customHeight="1" x14ac:dyDescent="0.25">
      <c r="U15751" s="104"/>
      <c r="AB15751" s="104"/>
      <c r="AC15751" s="104"/>
      <c r="AF15751" s="104"/>
      <c r="AG15751" s="104"/>
      <c r="AK15751" s="104"/>
      <c r="AL15751" s="104"/>
      <c r="AO15751" s="104"/>
      <c r="AP15751" s="104"/>
    </row>
    <row r="15752" spans="21:42" ht="15" customHeight="1" x14ac:dyDescent="0.25">
      <c r="U15752" s="104"/>
      <c r="AB15752" s="104"/>
      <c r="AC15752" s="104"/>
      <c r="AF15752" s="104"/>
      <c r="AG15752" s="104"/>
      <c r="AK15752" s="104"/>
      <c r="AL15752" s="104"/>
      <c r="AO15752" s="104"/>
      <c r="AP15752" s="104"/>
    </row>
    <row r="15753" spans="21:42" ht="15" customHeight="1" x14ac:dyDescent="0.25">
      <c r="U15753" s="104"/>
      <c r="AB15753" s="104"/>
      <c r="AC15753" s="104"/>
      <c r="AF15753" s="104"/>
      <c r="AG15753" s="104"/>
      <c r="AK15753" s="104"/>
      <c r="AL15753" s="104"/>
      <c r="AO15753" s="104"/>
      <c r="AP15753" s="104"/>
    </row>
    <row r="15754" spans="21:42" ht="15" customHeight="1" x14ac:dyDescent="0.25">
      <c r="U15754" s="104"/>
      <c r="AB15754" s="104"/>
      <c r="AC15754" s="104"/>
      <c r="AF15754" s="104"/>
      <c r="AG15754" s="104"/>
      <c r="AK15754" s="104"/>
      <c r="AL15754" s="104"/>
      <c r="AO15754" s="104"/>
      <c r="AP15754" s="104"/>
    </row>
    <row r="15755" spans="21:42" ht="15" customHeight="1" x14ac:dyDescent="0.25">
      <c r="U15755" s="104"/>
      <c r="AB15755" s="104"/>
      <c r="AC15755" s="104"/>
      <c r="AF15755" s="104"/>
      <c r="AG15755" s="104"/>
      <c r="AK15755" s="104"/>
      <c r="AL15755" s="104"/>
      <c r="AO15755" s="104"/>
      <c r="AP15755" s="104"/>
    </row>
    <row r="15756" spans="21:42" ht="15" customHeight="1" x14ac:dyDescent="0.25">
      <c r="U15756" s="104"/>
      <c r="AB15756" s="104"/>
      <c r="AC15756" s="104"/>
      <c r="AF15756" s="104"/>
      <c r="AG15756" s="104"/>
      <c r="AK15756" s="104"/>
      <c r="AL15756" s="104"/>
      <c r="AO15756" s="104"/>
      <c r="AP15756" s="104"/>
    </row>
    <row r="15757" spans="21:42" ht="15" customHeight="1" x14ac:dyDescent="0.25">
      <c r="U15757" s="104"/>
      <c r="AB15757" s="104"/>
      <c r="AC15757" s="104"/>
      <c r="AF15757" s="104"/>
      <c r="AG15757" s="104"/>
      <c r="AK15757" s="104"/>
      <c r="AL15757" s="104"/>
      <c r="AO15757" s="104"/>
      <c r="AP15757" s="104"/>
    </row>
    <row r="15758" spans="21:42" ht="15" customHeight="1" x14ac:dyDescent="0.25">
      <c r="U15758" s="104"/>
      <c r="AB15758" s="104"/>
      <c r="AC15758" s="104"/>
      <c r="AF15758" s="104"/>
      <c r="AG15758" s="104"/>
      <c r="AK15758" s="104"/>
      <c r="AL15758" s="104"/>
      <c r="AO15758" s="104"/>
      <c r="AP15758" s="104"/>
    </row>
    <row r="15759" spans="21:42" ht="15" customHeight="1" x14ac:dyDescent="0.25">
      <c r="U15759" s="104"/>
      <c r="AB15759" s="104"/>
      <c r="AC15759" s="104"/>
      <c r="AF15759" s="104"/>
      <c r="AG15759" s="104"/>
      <c r="AK15759" s="104"/>
      <c r="AL15759" s="104"/>
      <c r="AO15759" s="104"/>
      <c r="AP15759" s="104"/>
    </row>
    <row r="15760" spans="21:42" ht="15" customHeight="1" x14ac:dyDescent="0.25">
      <c r="U15760" s="104"/>
      <c r="AB15760" s="104"/>
      <c r="AC15760" s="104"/>
      <c r="AF15760" s="104"/>
      <c r="AG15760" s="104"/>
      <c r="AK15760" s="104"/>
      <c r="AL15760" s="104"/>
      <c r="AO15760" s="104"/>
      <c r="AP15760" s="104"/>
    </row>
    <row r="15761" spans="21:42" ht="15" customHeight="1" x14ac:dyDescent="0.25">
      <c r="U15761" s="104"/>
      <c r="AB15761" s="104"/>
      <c r="AC15761" s="104"/>
      <c r="AF15761" s="104"/>
      <c r="AG15761" s="104"/>
      <c r="AK15761" s="104"/>
      <c r="AL15761" s="104"/>
      <c r="AO15761" s="104"/>
      <c r="AP15761" s="104"/>
    </row>
    <row r="15762" spans="21:42" ht="15" customHeight="1" x14ac:dyDescent="0.25">
      <c r="U15762" s="104"/>
      <c r="AB15762" s="104"/>
      <c r="AC15762" s="104"/>
      <c r="AF15762" s="104"/>
      <c r="AG15762" s="104"/>
      <c r="AK15762" s="104"/>
      <c r="AL15762" s="104"/>
      <c r="AO15762" s="104"/>
      <c r="AP15762" s="104"/>
    </row>
    <row r="15763" spans="21:42" ht="15" customHeight="1" x14ac:dyDescent="0.25">
      <c r="U15763" s="104"/>
      <c r="AB15763" s="104"/>
      <c r="AC15763" s="104"/>
      <c r="AF15763" s="104"/>
      <c r="AG15763" s="104"/>
      <c r="AK15763" s="104"/>
      <c r="AL15763" s="104"/>
      <c r="AO15763" s="104"/>
      <c r="AP15763" s="104"/>
    </row>
    <row r="15764" spans="21:42" ht="15" customHeight="1" x14ac:dyDescent="0.25">
      <c r="U15764" s="104"/>
      <c r="AB15764" s="104"/>
      <c r="AC15764" s="104"/>
      <c r="AF15764" s="104"/>
      <c r="AG15764" s="104"/>
      <c r="AK15764" s="104"/>
      <c r="AL15764" s="104"/>
      <c r="AO15764" s="104"/>
      <c r="AP15764" s="104"/>
    </row>
    <row r="15765" spans="21:42" ht="15" customHeight="1" x14ac:dyDescent="0.25">
      <c r="U15765" s="104"/>
      <c r="AB15765" s="104"/>
      <c r="AC15765" s="104"/>
      <c r="AF15765" s="104"/>
      <c r="AG15765" s="104"/>
      <c r="AK15765" s="104"/>
      <c r="AL15765" s="104"/>
      <c r="AO15765" s="104"/>
      <c r="AP15765" s="104"/>
    </row>
    <row r="15766" spans="21:42" ht="15" customHeight="1" x14ac:dyDescent="0.25">
      <c r="U15766" s="104"/>
      <c r="AB15766" s="104"/>
      <c r="AC15766" s="104"/>
      <c r="AF15766" s="104"/>
      <c r="AG15766" s="104"/>
      <c r="AK15766" s="104"/>
      <c r="AL15766" s="104"/>
      <c r="AO15766" s="104"/>
      <c r="AP15766" s="104"/>
    </row>
    <row r="15767" spans="21:42" ht="15" customHeight="1" x14ac:dyDescent="0.25">
      <c r="U15767" s="104"/>
      <c r="AB15767" s="104"/>
      <c r="AC15767" s="104"/>
      <c r="AF15767" s="104"/>
      <c r="AG15767" s="104"/>
      <c r="AK15767" s="104"/>
      <c r="AL15767" s="104"/>
      <c r="AO15767" s="104"/>
      <c r="AP15767" s="104"/>
    </row>
    <row r="15768" spans="21:42" ht="15" customHeight="1" x14ac:dyDescent="0.25">
      <c r="U15768" s="104"/>
      <c r="AB15768" s="104"/>
      <c r="AC15768" s="104"/>
      <c r="AF15768" s="104"/>
      <c r="AG15768" s="104"/>
      <c r="AK15768" s="104"/>
      <c r="AL15768" s="104"/>
      <c r="AO15768" s="104"/>
      <c r="AP15768" s="104"/>
    </row>
    <row r="15769" spans="21:42" ht="15" customHeight="1" x14ac:dyDescent="0.25">
      <c r="U15769" s="104"/>
      <c r="AB15769" s="104"/>
      <c r="AC15769" s="104"/>
      <c r="AF15769" s="104"/>
      <c r="AG15769" s="104"/>
      <c r="AK15769" s="104"/>
      <c r="AL15769" s="104"/>
      <c r="AO15769" s="104"/>
      <c r="AP15769" s="104"/>
    </row>
    <row r="15770" spans="21:42" ht="15" customHeight="1" x14ac:dyDescent="0.25">
      <c r="U15770" s="104"/>
      <c r="AB15770" s="104"/>
      <c r="AC15770" s="104"/>
      <c r="AF15770" s="104"/>
      <c r="AG15770" s="104"/>
      <c r="AK15770" s="104"/>
      <c r="AL15770" s="104"/>
      <c r="AO15770" s="104"/>
      <c r="AP15770" s="104"/>
    </row>
    <row r="15771" spans="21:42" ht="15" customHeight="1" x14ac:dyDescent="0.25">
      <c r="U15771" s="104"/>
      <c r="AB15771" s="104"/>
      <c r="AC15771" s="104"/>
      <c r="AF15771" s="104"/>
      <c r="AG15771" s="104"/>
      <c r="AK15771" s="104"/>
      <c r="AL15771" s="104"/>
      <c r="AO15771" s="104"/>
      <c r="AP15771" s="104"/>
    </row>
    <row r="15772" spans="21:42" ht="15" customHeight="1" x14ac:dyDescent="0.25">
      <c r="U15772" s="104"/>
      <c r="AB15772" s="104"/>
      <c r="AC15772" s="104"/>
      <c r="AF15772" s="104"/>
      <c r="AG15772" s="104"/>
      <c r="AK15772" s="104"/>
      <c r="AL15772" s="104"/>
      <c r="AO15772" s="104"/>
      <c r="AP15772" s="104"/>
    </row>
    <row r="15773" spans="21:42" ht="15" customHeight="1" x14ac:dyDescent="0.25">
      <c r="U15773" s="104"/>
      <c r="AB15773" s="104"/>
      <c r="AC15773" s="104"/>
      <c r="AF15773" s="104"/>
      <c r="AG15773" s="104"/>
      <c r="AK15773" s="104"/>
      <c r="AL15773" s="104"/>
      <c r="AO15773" s="104"/>
      <c r="AP15773" s="104"/>
    </row>
    <row r="15774" spans="21:42" ht="15" customHeight="1" x14ac:dyDescent="0.25">
      <c r="U15774" s="104"/>
      <c r="AB15774" s="104"/>
      <c r="AC15774" s="104"/>
      <c r="AF15774" s="104"/>
      <c r="AG15774" s="104"/>
      <c r="AK15774" s="104"/>
      <c r="AL15774" s="104"/>
      <c r="AO15774" s="104"/>
      <c r="AP15774" s="104"/>
    </row>
    <row r="15775" spans="21:42" ht="15" customHeight="1" x14ac:dyDescent="0.25">
      <c r="U15775" s="104"/>
      <c r="AB15775" s="104"/>
      <c r="AC15775" s="104"/>
      <c r="AF15775" s="104"/>
      <c r="AG15775" s="104"/>
      <c r="AK15775" s="104"/>
      <c r="AL15775" s="104"/>
      <c r="AO15775" s="104"/>
      <c r="AP15775" s="104"/>
    </row>
    <row r="15776" spans="21:42" ht="15" customHeight="1" x14ac:dyDescent="0.25">
      <c r="U15776" s="104"/>
      <c r="AB15776" s="104"/>
      <c r="AC15776" s="104"/>
      <c r="AF15776" s="104"/>
      <c r="AG15776" s="104"/>
      <c r="AK15776" s="104"/>
      <c r="AL15776" s="104"/>
      <c r="AO15776" s="104"/>
      <c r="AP15776" s="104"/>
    </row>
    <row r="15777" spans="21:42" ht="15" customHeight="1" x14ac:dyDescent="0.25">
      <c r="U15777" s="104"/>
      <c r="AB15777" s="104"/>
      <c r="AC15777" s="104"/>
      <c r="AF15777" s="104"/>
      <c r="AG15777" s="104"/>
      <c r="AK15777" s="104"/>
      <c r="AL15777" s="104"/>
      <c r="AO15777" s="104"/>
      <c r="AP15777" s="104"/>
    </row>
    <row r="15778" spans="21:42" ht="15" customHeight="1" x14ac:dyDescent="0.25">
      <c r="U15778" s="104"/>
      <c r="AB15778" s="104"/>
      <c r="AC15778" s="104"/>
      <c r="AF15778" s="104"/>
      <c r="AG15778" s="104"/>
      <c r="AK15778" s="104"/>
      <c r="AL15778" s="104"/>
      <c r="AO15778" s="104"/>
      <c r="AP15778" s="104"/>
    </row>
    <row r="15779" spans="21:42" ht="15" customHeight="1" x14ac:dyDescent="0.25">
      <c r="U15779" s="104"/>
      <c r="AB15779" s="104"/>
      <c r="AC15779" s="104"/>
      <c r="AF15779" s="104"/>
      <c r="AG15779" s="104"/>
      <c r="AK15779" s="104"/>
      <c r="AL15779" s="104"/>
      <c r="AO15779" s="104"/>
      <c r="AP15779" s="104"/>
    </row>
    <row r="15780" spans="21:42" ht="15" customHeight="1" x14ac:dyDescent="0.25">
      <c r="U15780" s="104"/>
      <c r="AB15780" s="104"/>
      <c r="AC15780" s="104"/>
      <c r="AF15780" s="104"/>
      <c r="AG15780" s="104"/>
      <c r="AK15780" s="104"/>
      <c r="AL15780" s="104"/>
      <c r="AO15780" s="104"/>
      <c r="AP15780" s="104"/>
    </row>
    <row r="15781" spans="21:42" ht="15" customHeight="1" x14ac:dyDescent="0.25">
      <c r="U15781" s="104"/>
      <c r="AB15781" s="104"/>
      <c r="AC15781" s="104"/>
      <c r="AF15781" s="104"/>
      <c r="AG15781" s="104"/>
      <c r="AK15781" s="104"/>
      <c r="AL15781" s="104"/>
      <c r="AO15781" s="104"/>
      <c r="AP15781" s="104"/>
    </row>
    <row r="15782" spans="21:42" ht="15" customHeight="1" x14ac:dyDescent="0.25">
      <c r="U15782" s="104"/>
      <c r="AB15782" s="104"/>
      <c r="AC15782" s="104"/>
      <c r="AF15782" s="104"/>
      <c r="AG15782" s="104"/>
      <c r="AK15782" s="104"/>
      <c r="AL15782" s="104"/>
      <c r="AO15782" s="104"/>
      <c r="AP15782" s="104"/>
    </row>
    <row r="15783" spans="21:42" ht="15" customHeight="1" x14ac:dyDescent="0.25">
      <c r="U15783" s="104"/>
      <c r="AB15783" s="104"/>
      <c r="AC15783" s="104"/>
      <c r="AF15783" s="104"/>
      <c r="AG15783" s="104"/>
      <c r="AK15783" s="104"/>
      <c r="AL15783" s="104"/>
      <c r="AO15783" s="104"/>
      <c r="AP15783" s="104"/>
    </row>
    <row r="15784" spans="21:42" ht="15" customHeight="1" x14ac:dyDescent="0.25">
      <c r="U15784" s="104"/>
      <c r="AB15784" s="104"/>
      <c r="AC15784" s="104"/>
      <c r="AF15784" s="104"/>
      <c r="AG15784" s="104"/>
      <c r="AK15784" s="104"/>
      <c r="AL15784" s="104"/>
      <c r="AO15784" s="104"/>
      <c r="AP15784" s="104"/>
    </row>
    <row r="15785" spans="21:42" ht="15" customHeight="1" x14ac:dyDescent="0.25">
      <c r="U15785" s="104"/>
      <c r="AB15785" s="104"/>
      <c r="AC15785" s="104"/>
      <c r="AF15785" s="104"/>
      <c r="AG15785" s="104"/>
      <c r="AK15785" s="104"/>
      <c r="AL15785" s="104"/>
      <c r="AO15785" s="104"/>
      <c r="AP15785" s="104"/>
    </row>
    <row r="15786" spans="21:42" ht="15" customHeight="1" x14ac:dyDescent="0.25">
      <c r="U15786" s="104"/>
      <c r="AB15786" s="104"/>
      <c r="AC15786" s="104"/>
      <c r="AF15786" s="104"/>
      <c r="AG15786" s="104"/>
      <c r="AK15786" s="104"/>
      <c r="AL15786" s="104"/>
      <c r="AO15786" s="104"/>
      <c r="AP15786" s="104"/>
    </row>
    <row r="15787" spans="21:42" ht="15" customHeight="1" x14ac:dyDescent="0.25">
      <c r="U15787" s="104"/>
      <c r="AB15787" s="104"/>
      <c r="AC15787" s="104"/>
      <c r="AF15787" s="104"/>
      <c r="AG15787" s="104"/>
      <c r="AK15787" s="104"/>
      <c r="AL15787" s="104"/>
      <c r="AO15787" s="104"/>
      <c r="AP15787" s="104"/>
    </row>
    <row r="15788" spans="21:42" ht="15" customHeight="1" x14ac:dyDescent="0.25">
      <c r="U15788" s="104"/>
      <c r="AB15788" s="104"/>
      <c r="AC15788" s="104"/>
      <c r="AF15788" s="104"/>
      <c r="AG15788" s="104"/>
      <c r="AK15788" s="104"/>
      <c r="AL15788" s="104"/>
      <c r="AO15788" s="104"/>
      <c r="AP15788" s="104"/>
    </row>
    <row r="15789" spans="21:42" ht="15" customHeight="1" x14ac:dyDescent="0.25">
      <c r="U15789" s="104"/>
      <c r="AB15789" s="104"/>
      <c r="AC15789" s="104"/>
      <c r="AF15789" s="104"/>
      <c r="AG15789" s="104"/>
      <c r="AK15789" s="104"/>
      <c r="AL15789" s="104"/>
      <c r="AO15789" s="104"/>
      <c r="AP15789" s="104"/>
    </row>
    <row r="15790" spans="21:42" ht="15" customHeight="1" x14ac:dyDescent="0.25">
      <c r="U15790" s="104"/>
      <c r="AB15790" s="104"/>
      <c r="AC15790" s="104"/>
      <c r="AF15790" s="104"/>
      <c r="AG15790" s="104"/>
      <c r="AK15790" s="104"/>
      <c r="AL15790" s="104"/>
      <c r="AO15790" s="104"/>
      <c r="AP15790" s="104"/>
    </row>
    <row r="15791" spans="21:42" ht="15" customHeight="1" x14ac:dyDescent="0.25">
      <c r="U15791" s="104"/>
      <c r="AB15791" s="104"/>
      <c r="AC15791" s="104"/>
      <c r="AF15791" s="104"/>
      <c r="AG15791" s="104"/>
      <c r="AK15791" s="104"/>
      <c r="AL15791" s="104"/>
      <c r="AO15791" s="104"/>
      <c r="AP15791" s="104"/>
    </row>
    <row r="15792" spans="21:42" ht="15" customHeight="1" x14ac:dyDescent="0.25">
      <c r="U15792" s="104"/>
      <c r="AB15792" s="104"/>
      <c r="AC15792" s="104"/>
      <c r="AF15792" s="104"/>
      <c r="AG15792" s="104"/>
      <c r="AK15792" s="104"/>
      <c r="AL15792" s="104"/>
      <c r="AO15792" s="104"/>
      <c r="AP15792" s="104"/>
    </row>
    <row r="15793" spans="21:42" ht="15" customHeight="1" x14ac:dyDescent="0.25">
      <c r="U15793" s="104"/>
      <c r="AB15793" s="104"/>
      <c r="AC15793" s="104"/>
      <c r="AF15793" s="104"/>
      <c r="AG15793" s="104"/>
      <c r="AK15793" s="104"/>
      <c r="AL15793" s="104"/>
      <c r="AO15793" s="104"/>
      <c r="AP15793" s="104"/>
    </row>
    <row r="15794" spans="21:42" ht="15" customHeight="1" x14ac:dyDescent="0.25">
      <c r="U15794" s="104"/>
      <c r="AB15794" s="104"/>
      <c r="AC15794" s="104"/>
      <c r="AF15794" s="104"/>
      <c r="AG15794" s="104"/>
      <c r="AK15794" s="104"/>
      <c r="AL15794" s="104"/>
      <c r="AO15794" s="104"/>
      <c r="AP15794" s="104"/>
    </row>
    <row r="15795" spans="21:42" ht="15" customHeight="1" x14ac:dyDescent="0.25">
      <c r="U15795" s="104"/>
      <c r="AB15795" s="104"/>
      <c r="AC15795" s="104"/>
      <c r="AF15795" s="104"/>
      <c r="AG15795" s="104"/>
      <c r="AK15795" s="104"/>
      <c r="AL15795" s="104"/>
      <c r="AO15795" s="104"/>
      <c r="AP15795" s="104"/>
    </row>
    <row r="15796" spans="21:42" ht="15" customHeight="1" x14ac:dyDescent="0.25">
      <c r="U15796" s="104"/>
      <c r="AB15796" s="104"/>
      <c r="AC15796" s="104"/>
      <c r="AF15796" s="104"/>
      <c r="AG15796" s="104"/>
      <c r="AK15796" s="104"/>
      <c r="AL15796" s="104"/>
      <c r="AO15796" s="104"/>
      <c r="AP15796" s="104"/>
    </row>
    <row r="15797" spans="21:42" ht="15" customHeight="1" x14ac:dyDescent="0.25">
      <c r="U15797" s="104"/>
      <c r="AB15797" s="104"/>
      <c r="AC15797" s="104"/>
      <c r="AF15797" s="104"/>
      <c r="AG15797" s="104"/>
      <c r="AK15797" s="104"/>
      <c r="AL15797" s="104"/>
      <c r="AO15797" s="104"/>
      <c r="AP15797" s="104"/>
    </row>
    <row r="15798" spans="21:42" ht="15" customHeight="1" x14ac:dyDescent="0.25">
      <c r="U15798" s="104"/>
      <c r="AB15798" s="104"/>
      <c r="AC15798" s="104"/>
      <c r="AF15798" s="104"/>
      <c r="AG15798" s="104"/>
      <c r="AK15798" s="104"/>
      <c r="AL15798" s="104"/>
      <c r="AO15798" s="104"/>
      <c r="AP15798" s="104"/>
    </row>
    <row r="15799" spans="21:42" ht="15" customHeight="1" x14ac:dyDescent="0.25">
      <c r="U15799" s="104"/>
      <c r="AB15799" s="104"/>
      <c r="AC15799" s="104"/>
      <c r="AF15799" s="104"/>
      <c r="AG15799" s="104"/>
      <c r="AK15799" s="104"/>
      <c r="AL15799" s="104"/>
      <c r="AO15799" s="104"/>
      <c r="AP15799" s="104"/>
    </row>
    <row r="15800" spans="21:42" ht="15" customHeight="1" x14ac:dyDescent="0.25">
      <c r="U15800" s="104"/>
      <c r="AB15800" s="104"/>
      <c r="AC15800" s="104"/>
      <c r="AF15800" s="104"/>
      <c r="AG15800" s="104"/>
      <c r="AK15800" s="104"/>
      <c r="AL15800" s="104"/>
      <c r="AO15800" s="104"/>
      <c r="AP15800" s="104"/>
    </row>
    <row r="15801" spans="21:42" ht="15" customHeight="1" x14ac:dyDescent="0.25">
      <c r="U15801" s="104"/>
      <c r="AB15801" s="104"/>
      <c r="AC15801" s="104"/>
      <c r="AF15801" s="104"/>
      <c r="AG15801" s="104"/>
      <c r="AK15801" s="104"/>
      <c r="AL15801" s="104"/>
      <c r="AO15801" s="104"/>
      <c r="AP15801" s="104"/>
    </row>
    <row r="15802" spans="21:42" ht="15" customHeight="1" x14ac:dyDescent="0.25">
      <c r="U15802" s="104"/>
      <c r="AB15802" s="104"/>
      <c r="AC15802" s="104"/>
      <c r="AF15802" s="104"/>
      <c r="AG15802" s="104"/>
      <c r="AK15802" s="104"/>
      <c r="AL15802" s="104"/>
      <c r="AO15802" s="104"/>
      <c r="AP15802" s="104"/>
    </row>
    <row r="15803" spans="21:42" ht="15" customHeight="1" x14ac:dyDescent="0.25">
      <c r="U15803" s="104"/>
      <c r="AB15803" s="104"/>
      <c r="AC15803" s="104"/>
      <c r="AF15803" s="104"/>
      <c r="AG15803" s="104"/>
      <c r="AK15803" s="104"/>
      <c r="AL15803" s="104"/>
      <c r="AO15803" s="104"/>
      <c r="AP15803" s="104"/>
    </row>
    <row r="15804" spans="21:42" ht="15" customHeight="1" x14ac:dyDescent="0.25">
      <c r="U15804" s="104"/>
      <c r="AB15804" s="104"/>
      <c r="AC15804" s="104"/>
      <c r="AF15804" s="104"/>
      <c r="AG15804" s="104"/>
      <c r="AK15804" s="104"/>
      <c r="AL15804" s="104"/>
      <c r="AO15804" s="104"/>
      <c r="AP15804" s="104"/>
    </row>
    <row r="15805" spans="21:42" ht="15" customHeight="1" x14ac:dyDescent="0.25">
      <c r="U15805" s="104"/>
      <c r="AB15805" s="104"/>
      <c r="AC15805" s="104"/>
      <c r="AF15805" s="104"/>
      <c r="AG15805" s="104"/>
      <c r="AK15805" s="104"/>
      <c r="AL15805" s="104"/>
      <c r="AO15805" s="104"/>
      <c r="AP15805" s="104"/>
    </row>
    <row r="15806" spans="21:42" ht="15" customHeight="1" x14ac:dyDescent="0.25">
      <c r="U15806" s="104"/>
      <c r="AB15806" s="104"/>
      <c r="AC15806" s="104"/>
      <c r="AF15806" s="104"/>
      <c r="AG15806" s="104"/>
      <c r="AK15806" s="104"/>
      <c r="AL15806" s="104"/>
      <c r="AO15806" s="104"/>
      <c r="AP15806" s="104"/>
    </row>
    <row r="15807" spans="21:42" ht="15" customHeight="1" x14ac:dyDescent="0.25">
      <c r="U15807" s="104"/>
      <c r="AB15807" s="104"/>
      <c r="AC15807" s="104"/>
      <c r="AF15807" s="104"/>
      <c r="AG15807" s="104"/>
      <c r="AK15807" s="104"/>
      <c r="AL15807" s="104"/>
      <c r="AO15807" s="104"/>
      <c r="AP15807" s="104"/>
    </row>
    <row r="15808" spans="21:42" ht="15" customHeight="1" x14ac:dyDescent="0.25">
      <c r="U15808" s="104"/>
      <c r="AB15808" s="104"/>
      <c r="AC15808" s="104"/>
      <c r="AF15808" s="104"/>
      <c r="AG15808" s="104"/>
      <c r="AK15808" s="104"/>
      <c r="AL15808" s="104"/>
      <c r="AO15808" s="104"/>
      <c r="AP15808" s="104"/>
    </row>
    <row r="15809" spans="21:42" ht="15" customHeight="1" x14ac:dyDescent="0.25">
      <c r="U15809" s="104"/>
      <c r="AB15809" s="104"/>
      <c r="AC15809" s="104"/>
      <c r="AF15809" s="104"/>
      <c r="AG15809" s="104"/>
      <c r="AK15809" s="104"/>
      <c r="AL15809" s="104"/>
      <c r="AO15809" s="104"/>
      <c r="AP15809" s="104"/>
    </row>
    <row r="15810" spans="21:42" ht="15" customHeight="1" x14ac:dyDescent="0.25">
      <c r="U15810" s="104"/>
      <c r="AB15810" s="104"/>
      <c r="AC15810" s="104"/>
      <c r="AF15810" s="104"/>
      <c r="AG15810" s="104"/>
      <c r="AK15810" s="104"/>
      <c r="AL15810" s="104"/>
      <c r="AO15810" s="104"/>
      <c r="AP15810" s="104"/>
    </row>
    <row r="15811" spans="21:42" ht="15" customHeight="1" x14ac:dyDescent="0.25">
      <c r="U15811" s="104"/>
      <c r="AB15811" s="104"/>
      <c r="AC15811" s="104"/>
      <c r="AF15811" s="104"/>
      <c r="AG15811" s="104"/>
      <c r="AK15811" s="104"/>
      <c r="AL15811" s="104"/>
      <c r="AO15811" s="104"/>
      <c r="AP15811" s="104"/>
    </row>
    <row r="15812" spans="21:42" ht="15" customHeight="1" x14ac:dyDescent="0.25">
      <c r="U15812" s="104"/>
      <c r="AB15812" s="104"/>
      <c r="AC15812" s="104"/>
      <c r="AF15812" s="104"/>
      <c r="AG15812" s="104"/>
      <c r="AK15812" s="104"/>
      <c r="AL15812" s="104"/>
      <c r="AO15812" s="104"/>
      <c r="AP15812" s="104"/>
    </row>
    <row r="15813" spans="21:42" ht="15" customHeight="1" x14ac:dyDescent="0.25">
      <c r="U15813" s="104"/>
      <c r="AB15813" s="104"/>
      <c r="AC15813" s="104"/>
      <c r="AF15813" s="104"/>
      <c r="AG15813" s="104"/>
      <c r="AK15813" s="104"/>
      <c r="AL15813" s="104"/>
      <c r="AO15813" s="104"/>
      <c r="AP15813" s="104"/>
    </row>
    <row r="15814" spans="21:42" ht="15" customHeight="1" x14ac:dyDescent="0.25">
      <c r="U15814" s="104"/>
      <c r="AB15814" s="104"/>
      <c r="AC15814" s="104"/>
      <c r="AF15814" s="104"/>
      <c r="AG15814" s="104"/>
      <c r="AK15814" s="104"/>
      <c r="AL15814" s="104"/>
      <c r="AO15814" s="104"/>
      <c r="AP15814" s="104"/>
    </row>
    <row r="15815" spans="21:42" ht="15" customHeight="1" x14ac:dyDescent="0.25">
      <c r="U15815" s="104"/>
      <c r="AB15815" s="104"/>
      <c r="AC15815" s="104"/>
      <c r="AF15815" s="104"/>
      <c r="AG15815" s="104"/>
      <c r="AK15815" s="104"/>
      <c r="AL15815" s="104"/>
      <c r="AO15815" s="104"/>
      <c r="AP15815" s="104"/>
    </row>
    <row r="15816" spans="21:42" ht="15" customHeight="1" x14ac:dyDescent="0.25">
      <c r="U15816" s="104"/>
      <c r="AB15816" s="104"/>
      <c r="AC15816" s="104"/>
      <c r="AF15816" s="104"/>
      <c r="AG15816" s="104"/>
      <c r="AK15816" s="104"/>
      <c r="AL15816" s="104"/>
      <c r="AO15816" s="104"/>
      <c r="AP15816" s="104"/>
    </row>
    <row r="15817" spans="21:42" ht="15" customHeight="1" x14ac:dyDescent="0.25">
      <c r="U15817" s="104"/>
      <c r="AB15817" s="104"/>
      <c r="AC15817" s="104"/>
      <c r="AF15817" s="104"/>
      <c r="AG15817" s="104"/>
      <c r="AK15817" s="104"/>
      <c r="AL15817" s="104"/>
      <c r="AO15817" s="104"/>
      <c r="AP15817" s="104"/>
    </row>
    <row r="15818" spans="21:42" ht="15" customHeight="1" x14ac:dyDescent="0.25">
      <c r="U15818" s="104"/>
      <c r="AB15818" s="104"/>
      <c r="AC15818" s="104"/>
      <c r="AF15818" s="104"/>
      <c r="AG15818" s="104"/>
      <c r="AK15818" s="104"/>
      <c r="AL15818" s="104"/>
      <c r="AO15818" s="104"/>
      <c r="AP15818" s="104"/>
    </row>
    <row r="15819" spans="21:42" ht="15" customHeight="1" x14ac:dyDescent="0.25">
      <c r="U15819" s="104"/>
      <c r="AB15819" s="104"/>
      <c r="AC15819" s="104"/>
      <c r="AF15819" s="104"/>
      <c r="AG15819" s="104"/>
      <c r="AK15819" s="104"/>
      <c r="AL15819" s="104"/>
      <c r="AO15819" s="104"/>
      <c r="AP15819" s="104"/>
    </row>
    <row r="15820" spans="21:42" ht="15" customHeight="1" x14ac:dyDescent="0.25">
      <c r="U15820" s="104"/>
      <c r="AB15820" s="104"/>
      <c r="AC15820" s="104"/>
      <c r="AF15820" s="104"/>
      <c r="AG15820" s="104"/>
      <c r="AK15820" s="104"/>
      <c r="AL15820" s="104"/>
      <c r="AO15820" s="104"/>
      <c r="AP15820" s="104"/>
    </row>
    <row r="15821" spans="21:42" ht="15" customHeight="1" x14ac:dyDescent="0.25">
      <c r="U15821" s="104"/>
      <c r="AB15821" s="104"/>
      <c r="AC15821" s="104"/>
      <c r="AF15821" s="104"/>
      <c r="AG15821" s="104"/>
      <c r="AK15821" s="104"/>
      <c r="AL15821" s="104"/>
      <c r="AO15821" s="104"/>
      <c r="AP15821" s="104"/>
    </row>
    <row r="15822" spans="21:42" ht="15" customHeight="1" x14ac:dyDescent="0.25">
      <c r="U15822" s="104"/>
      <c r="AB15822" s="104"/>
      <c r="AC15822" s="104"/>
      <c r="AF15822" s="104"/>
      <c r="AG15822" s="104"/>
      <c r="AK15822" s="104"/>
      <c r="AL15822" s="104"/>
      <c r="AO15822" s="104"/>
      <c r="AP15822" s="104"/>
    </row>
    <row r="15823" spans="21:42" ht="15" customHeight="1" x14ac:dyDescent="0.25">
      <c r="U15823" s="104"/>
      <c r="AB15823" s="104"/>
      <c r="AC15823" s="104"/>
      <c r="AF15823" s="104"/>
      <c r="AG15823" s="104"/>
      <c r="AK15823" s="104"/>
      <c r="AL15823" s="104"/>
      <c r="AO15823" s="104"/>
      <c r="AP15823" s="104"/>
    </row>
    <row r="15824" spans="21:42" ht="15" customHeight="1" x14ac:dyDescent="0.25">
      <c r="U15824" s="104"/>
      <c r="AB15824" s="104"/>
      <c r="AC15824" s="104"/>
      <c r="AF15824" s="104"/>
      <c r="AG15824" s="104"/>
      <c r="AK15824" s="104"/>
      <c r="AL15824" s="104"/>
      <c r="AO15824" s="104"/>
      <c r="AP15824" s="104"/>
    </row>
    <row r="15825" spans="21:42" ht="15" customHeight="1" x14ac:dyDescent="0.25">
      <c r="U15825" s="104"/>
      <c r="AB15825" s="104"/>
      <c r="AC15825" s="104"/>
      <c r="AF15825" s="104"/>
      <c r="AG15825" s="104"/>
      <c r="AK15825" s="104"/>
      <c r="AL15825" s="104"/>
      <c r="AO15825" s="104"/>
      <c r="AP15825" s="104"/>
    </row>
    <row r="15826" spans="21:42" ht="15" customHeight="1" x14ac:dyDescent="0.25">
      <c r="U15826" s="104"/>
      <c r="AB15826" s="104"/>
      <c r="AC15826" s="104"/>
      <c r="AF15826" s="104"/>
      <c r="AG15826" s="104"/>
      <c r="AK15826" s="104"/>
      <c r="AL15826" s="104"/>
      <c r="AO15826" s="104"/>
      <c r="AP15826" s="104"/>
    </row>
    <row r="15827" spans="21:42" ht="15" customHeight="1" x14ac:dyDescent="0.25">
      <c r="U15827" s="104"/>
      <c r="AB15827" s="104"/>
      <c r="AC15827" s="104"/>
      <c r="AF15827" s="104"/>
      <c r="AG15827" s="104"/>
      <c r="AK15827" s="104"/>
      <c r="AL15827" s="104"/>
      <c r="AO15827" s="104"/>
      <c r="AP15827" s="104"/>
    </row>
    <row r="15828" spans="21:42" ht="15" customHeight="1" x14ac:dyDescent="0.25">
      <c r="U15828" s="104"/>
      <c r="AB15828" s="104"/>
      <c r="AC15828" s="104"/>
      <c r="AF15828" s="104"/>
      <c r="AG15828" s="104"/>
      <c r="AK15828" s="104"/>
      <c r="AL15828" s="104"/>
      <c r="AO15828" s="104"/>
      <c r="AP15828" s="104"/>
    </row>
    <row r="15829" spans="21:42" ht="15" customHeight="1" x14ac:dyDescent="0.25">
      <c r="U15829" s="104"/>
      <c r="AB15829" s="104"/>
      <c r="AC15829" s="104"/>
      <c r="AF15829" s="104"/>
      <c r="AG15829" s="104"/>
      <c r="AK15829" s="104"/>
      <c r="AL15829" s="104"/>
      <c r="AO15829" s="104"/>
      <c r="AP15829" s="104"/>
    </row>
    <row r="15830" spans="21:42" ht="15" customHeight="1" x14ac:dyDescent="0.25">
      <c r="U15830" s="104"/>
      <c r="AB15830" s="104"/>
      <c r="AC15830" s="104"/>
      <c r="AF15830" s="104"/>
      <c r="AG15830" s="104"/>
      <c r="AK15830" s="104"/>
      <c r="AL15830" s="104"/>
      <c r="AO15830" s="104"/>
      <c r="AP15830" s="104"/>
    </row>
    <row r="15831" spans="21:42" ht="15" customHeight="1" x14ac:dyDescent="0.25">
      <c r="U15831" s="104"/>
      <c r="AB15831" s="104"/>
      <c r="AC15831" s="104"/>
      <c r="AF15831" s="104"/>
      <c r="AG15831" s="104"/>
      <c r="AK15831" s="104"/>
      <c r="AL15831" s="104"/>
      <c r="AO15831" s="104"/>
      <c r="AP15831" s="104"/>
    </row>
    <row r="15832" spans="21:42" ht="15" customHeight="1" x14ac:dyDescent="0.25">
      <c r="U15832" s="104"/>
      <c r="AB15832" s="104"/>
      <c r="AC15832" s="104"/>
      <c r="AF15832" s="104"/>
      <c r="AG15832" s="104"/>
      <c r="AK15832" s="104"/>
      <c r="AL15832" s="104"/>
      <c r="AO15832" s="104"/>
      <c r="AP15832" s="104"/>
    </row>
    <row r="15833" spans="21:42" ht="15" customHeight="1" x14ac:dyDescent="0.25">
      <c r="U15833" s="104"/>
      <c r="AB15833" s="104"/>
      <c r="AC15833" s="104"/>
      <c r="AF15833" s="104"/>
      <c r="AG15833" s="104"/>
      <c r="AK15833" s="104"/>
      <c r="AL15833" s="104"/>
      <c r="AO15833" s="104"/>
      <c r="AP15833" s="104"/>
    </row>
    <row r="15834" spans="21:42" ht="15" customHeight="1" x14ac:dyDescent="0.25">
      <c r="U15834" s="104"/>
      <c r="AB15834" s="104"/>
      <c r="AC15834" s="104"/>
      <c r="AF15834" s="104"/>
      <c r="AG15834" s="104"/>
      <c r="AK15834" s="104"/>
      <c r="AL15834" s="104"/>
      <c r="AO15834" s="104"/>
      <c r="AP15834" s="104"/>
    </row>
    <row r="15835" spans="21:42" ht="15" customHeight="1" x14ac:dyDescent="0.25">
      <c r="U15835" s="104"/>
      <c r="AB15835" s="104"/>
      <c r="AC15835" s="104"/>
      <c r="AF15835" s="104"/>
      <c r="AG15835" s="104"/>
      <c r="AK15835" s="104"/>
      <c r="AL15835" s="104"/>
      <c r="AO15835" s="104"/>
      <c r="AP15835" s="104"/>
    </row>
    <row r="15836" spans="21:42" ht="15" customHeight="1" x14ac:dyDescent="0.25">
      <c r="U15836" s="104"/>
      <c r="AB15836" s="104"/>
      <c r="AC15836" s="104"/>
      <c r="AF15836" s="104"/>
      <c r="AG15836" s="104"/>
      <c r="AK15836" s="104"/>
      <c r="AL15836" s="104"/>
      <c r="AO15836" s="104"/>
      <c r="AP15836" s="104"/>
    </row>
    <row r="15837" spans="21:42" ht="15" customHeight="1" x14ac:dyDescent="0.25">
      <c r="U15837" s="104"/>
      <c r="AB15837" s="104"/>
      <c r="AC15837" s="104"/>
      <c r="AF15837" s="104"/>
      <c r="AG15837" s="104"/>
      <c r="AK15837" s="104"/>
      <c r="AL15837" s="104"/>
      <c r="AO15837" s="104"/>
      <c r="AP15837" s="104"/>
    </row>
    <row r="15838" spans="21:42" ht="15" customHeight="1" x14ac:dyDescent="0.25">
      <c r="U15838" s="104"/>
      <c r="AB15838" s="104"/>
      <c r="AC15838" s="104"/>
      <c r="AF15838" s="104"/>
      <c r="AG15838" s="104"/>
      <c r="AK15838" s="104"/>
      <c r="AL15838" s="104"/>
      <c r="AO15838" s="104"/>
      <c r="AP15838" s="104"/>
    </row>
    <row r="15839" spans="21:42" ht="15" customHeight="1" x14ac:dyDescent="0.25">
      <c r="U15839" s="104"/>
      <c r="AB15839" s="104"/>
      <c r="AC15839" s="104"/>
      <c r="AF15839" s="104"/>
      <c r="AG15839" s="104"/>
      <c r="AK15839" s="104"/>
      <c r="AL15839" s="104"/>
      <c r="AO15839" s="104"/>
      <c r="AP15839" s="104"/>
    </row>
    <row r="15840" spans="21:42" ht="15" customHeight="1" x14ac:dyDescent="0.25">
      <c r="U15840" s="104"/>
      <c r="AB15840" s="104"/>
      <c r="AC15840" s="104"/>
      <c r="AF15840" s="104"/>
      <c r="AG15840" s="104"/>
      <c r="AK15840" s="104"/>
      <c r="AL15840" s="104"/>
      <c r="AO15840" s="104"/>
      <c r="AP15840" s="104"/>
    </row>
    <row r="15841" spans="21:42" ht="15" customHeight="1" x14ac:dyDescent="0.25">
      <c r="U15841" s="104"/>
      <c r="AB15841" s="104"/>
      <c r="AC15841" s="104"/>
      <c r="AF15841" s="104"/>
      <c r="AG15841" s="104"/>
      <c r="AK15841" s="104"/>
      <c r="AL15841" s="104"/>
      <c r="AO15841" s="104"/>
      <c r="AP15841" s="104"/>
    </row>
    <row r="15842" spans="21:42" ht="15" customHeight="1" x14ac:dyDescent="0.25">
      <c r="U15842" s="104"/>
      <c r="AB15842" s="104"/>
      <c r="AC15842" s="104"/>
      <c r="AF15842" s="104"/>
      <c r="AG15842" s="104"/>
      <c r="AK15842" s="104"/>
      <c r="AL15842" s="104"/>
      <c r="AO15842" s="104"/>
      <c r="AP15842" s="104"/>
    </row>
    <row r="15843" spans="21:42" ht="15" customHeight="1" x14ac:dyDescent="0.25">
      <c r="U15843" s="104"/>
      <c r="AB15843" s="104"/>
      <c r="AC15843" s="104"/>
      <c r="AF15843" s="104"/>
      <c r="AG15843" s="104"/>
      <c r="AK15843" s="104"/>
      <c r="AL15843" s="104"/>
      <c r="AO15843" s="104"/>
      <c r="AP15843" s="104"/>
    </row>
    <row r="15844" spans="21:42" ht="15" customHeight="1" x14ac:dyDescent="0.25">
      <c r="U15844" s="104"/>
      <c r="AB15844" s="104"/>
      <c r="AC15844" s="104"/>
      <c r="AF15844" s="104"/>
      <c r="AG15844" s="104"/>
      <c r="AK15844" s="104"/>
      <c r="AL15844" s="104"/>
      <c r="AO15844" s="104"/>
      <c r="AP15844" s="104"/>
    </row>
    <row r="15845" spans="21:42" ht="15" customHeight="1" x14ac:dyDescent="0.25">
      <c r="U15845" s="104"/>
      <c r="AB15845" s="104"/>
      <c r="AC15845" s="104"/>
      <c r="AF15845" s="104"/>
      <c r="AG15845" s="104"/>
      <c r="AK15845" s="104"/>
      <c r="AL15845" s="104"/>
      <c r="AO15845" s="104"/>
      <c r="AP15845" s="104"/>
    </row>
    <row r="15846" spans="21:42" ht="15" customHeight="1" x14ac:dyDescent="0.25">
      <c r="U15846" s="104"/>
      <c r="AB15846" s="104"/>
      <c r="AC15846" s="104"/>
      <c r="AF15846" s="104"/>
      <c r="AG15846" s="104"/>
      <c r="AK15846" s="104"/>
      <c r="AL15846" s="104"/>
      <c r="AO15846" s="104"/>
      <c r="AP15846" s="104"/>
    </row>
    <row r="15847" spans="21:42" ht="15" customHeight="1" x14ac:dyDescent="0.25">
      <c r="U15847" s="104"/>
      <c r="AB15847" s="104"/>
      <c r="AC15847" s="104"/>
      <c r="AF15847" s="104"/>
      <c r="AG15847" s="104"/>
      <c r="AK15847" s="104"/>
      <c r="AL15847" s="104"/>
      <c r="AO15847" s="104"/>
      <c r="AP15847" s="104"/>
    </row>
    <row r="15848" spans="21:42" ht="15" customHeight="1" x14ac:dyDescent="0.25">
      <c r="U15848" s="104"/>
      <c r="AB15848" s="104"/>
      <c r="AC15848" s="104"/>
      <c r="AF15848" s="104"/>
      <c r="AG15848" s="104"/>
      <c r="AK15848" s="104"/>
      <c r="AL15848" s="104"/>
      <c r="AO15848" s="104"/>
      <c r="AP15848" s="104"/>
    </row>
    <row r="15849" spans="21:42" ht="15" customHeight="1" x14ac:dyDescent="0.25">
      <c r="U15849" s="104"/>
      <c r="AB15849" s="104"/>
      <c r="AC15849" s="104"/>
      <c r="AF15849" s="104"/>
      <c r="AG15849" s="104"/>
      <c r="AK15849" s="104"/>
      <c r="AL15849" s="104"/>
      <c r="AO15849" s="104"/>
      <c r="AP15849" s="104"/>
    </row>
    <row r="15850" spans="21:42" ht="15" customHeight="1" x14ac:dyDescent="0.25">
      <c r="U15850" s="104"/>
      <c r="AB15850" s="104"/>
      <c r="AC15850" s="104"/>
      <c r="AF15850" s="104"/>
      <c r="AG15850" s="104"/>
      <c r="AK15850" s="104"/>
      <c r="AL15850" s="104"/>
      <c r="AO15850" s="104"/>
      <c r="AP15850" s="104"/>
    </row>
    <row r="15851" spans="21:42" ht="15" customHeight="1" x14ac:dyDescent="0.25">
      <c r="U15851" s="104"/>
      <c r="AB15851" s="104"/>
      <c r="AC15851" s="104"/>
      <c r="AF15851" s="104"/>
      <c r="AG15851" s="104"/>
      <c r="AK15851" s="104"/>
      <c r="AL15851" s="104"/>
      <c r="AO15851" s="104"/>
      <c r="AP15851" s="104"/>
    </row>
    <row r="15852" spans="21:42" ht="15" customHeight="1" x14ac:dyDescent="0.25">
      <c r="U15852" s="104"/>
      <c r="AB15852" s="104"/>
      <c r="AC15852" s="104"/>
      <c r="AF15852" s="104"/>
      <c r="AG15852" s="104"/>
      <c r="AK15852" s="104"/>
      <c r="AL15852" s="104"/>
      <c r="AO15852" s="104"/>
      <c r="AP15852" s="104"/>
    </row>
    <row r="15853" spans="21:42" ht="15" customHeight="1" x14ac:dyDescent="0.25">
      <c r="U15853" s="104"/>
      <c r="AB15853" s="104"/>
      <c r="AC15853" s="104"/>
      <c r="AF15853" s="104"/>
      <c r="AG15853" s="104"/>
      <c r="AK15853" s="104"/>
      <c r="AL15853" s="104"/>
      <c r="AO15853" s="104"/>
      <c r="AP15853" s="104"/>
    </row>
    <row r="15854" spans="21:42" ht="15" customHeight="1" x14ac:dyDescent="0.25">
      <c r="U15854" s="104"/>
      <c r="AB15854" s="104"/>
      <c r="AC15854" s="104"/>
      <c r="AF15854" s="104"/>
      <c r="AG15854" s="104"/>
      <c r="AK15854" s="104"/>
      <c r="AL15854" s="104"/>
      <c r="AO15854" s="104"/>
      <c r="AP15854" s="104"/>
    </row>
    <row r="15855" spans="21:42" ht="15" customHeight="1" x14ac:dyDescent="0.25">
      <c r="U15855" s="104"/>
      <c r="AB15855" s="104"/>
      <c r="AC15855" s="104"/>
      <c r="AF15855" s="104"/>
      <c r="AG15855" s="104"/>
      <c r="AK15855" s="104"/>
      <c r="AL15855" s="104"/>
      <c r="AO15855" s="104"/>
      <c r="AP15855" s="104"/>
    </row>
    <row r="15856" spans="21:42" ht="15" customHeight="1" x14ac:dyDescent="0.25">
      <c r="U15856" s="104"/>
      <c r="AB15856" s="104"/>
      <c r="AC15856" s="104"/>
      <c r="AF15856" s="104"/>
      <c r="AG15856" s="104"/>
      <c r="AK15856" s="104"/>
      <c r="AL15856" s="104"/>
      <c r="AO15856" s="104"/>
      <c r="AP15856" s="104"/>
    </row>
    <row r="15857" spans="21:42" ht="15" customHeight="1" x14ac:dyDescent="0.25">
      <c r="U15857" s="104"/>
      <c r="AB15857" s="104"/>
      <c r="AC15857" s="104"/>
      <c r="AF15857" s="104"/>
      <c r="AG15857" s="104"/>
      <c r="AK15857" s="104"/>
      <c r="AL15857" s="104"/>
      <c r="AO15857" s="104"/>
      <c r="AP15857" s="104"/>
    </row>
    <row r="15858" spans="21:42" ht="15" customHeight="1" x14ac:dyDescent="0.25">
      <c r="U15858" s="104"/>
      <c r="AB15858" s="104"/>
      <c r="AC15858" s="104"/>
      <c r="AF15858" s="104"/>
      <c r="AG15858" s="104"/>
      <c r="AK15858" s="104"/>
      <c r="AL15858" s="104"/>
      <c r="AO15858" s="104"/>
      <c r="AP15858" s="104"/>
    </row>
    <row r="15859" spans="21:42" ht="15" customHeight="1" x14ac:dyDescent="0.25">
      <c r="U15859" s="104"/>
      <c r="AB15859" s="104"/>
      <c r="AC15859" s="104"/>
      <c r="AF15859" s="104"/>
      <c r="AG15859" s="104"/>
      <c r="AK15859" s="104"/>
      <c r="AL15859" s="104"/>
      <c r="AO15859" s="104"/>
      <c r="AP15859" s="104"/>
    </row>
    <row r="15860" spans="21:42" ht="15" customHeight="1" x14ac:dyDescent="0.25">
      <c r="U15860" s="104"/>
      <c r="AB15860" s="104"/>
      <c r="AC15860" s="104"/>
      <c r="AF15860" s="104"/>
      <c r="AG15860" s="104"/>
      <c r="AK15860" s="104"/>
      <c r="AL15860" s="104"/>
      <c r="AO15860" s="104"/>
      <c r="AP15860" s="104"/>
    </row>
    <row r="15861" spans="21:42" ht="15" customHeight="1" x14ac:dyDescent="0.25">
      <c r="U15861" s="104"/>
      <c r="AB15861" s="104"/>
      <c r="AC15861" s="104"/>
      <c r="AF15861" s="104"/>
      <c r="AG15861" s="104"/>
      <c r="AK15861" s="104"/>
      <c r="AL15861" s="104"/>
      <c r="AO15861" s="104"/>
      <c r="AP15861" s="104"/>
    </row>
    <row r="15862" spans="21:42" ht="15" customHeight="1" x14ac:dyDescent="0.25">
      <c r="U15862" s="104"/>
      <c r="AB15862" s="104"/>
      <c r="AC15862" s="104"/>
      <c r="AF15862" s="104"/>
      <c r="AG15862" s="104"/>
      <c r="AK15862" s="104"/>
      <c r="AL15862" s="104"/>
      <c r="AO15862" s="104"/>
      <c r="AP15862" s="104"/>
    </row>
    <row r="15863" spans="21:42" ht="15" customHeight="1" x14ac:dyDescent="0.25">
      <c r="U15863" s="104"/>
      <c r="AB15863" s="104"/>
      <c r="AC15863" s="104"/>
      <c r="AF15863" s="104"/>
      <c r="AG15863" s="104"/>
      <c r="AK15863" s="104"/>
      <c r="AL15863" s="104"/>
      <c r="AO15863" s="104"/>
      <c r="AP15863" s="104"/>
    </row>
    <row r="15864" spans="21:42" ht="15" customHeight="1" x14ac:dyDescent="0.25">
      <c r="U15864" s="104"/>
      <c r="AB15864" s="104"/>
      <c r="AC15864" s="104"/>
      <c r="AF15864" s="104"/>
      <c r="AG15864" s="104"/>
      <c r="AK15864" s="104"/>
      <c r="AL15864" s="104"/>
      <c r="AO15864" s="104"/>
      <c r="AP15864" s="104"/>
    </row>
    <row r="15865" spans="21:42" ht="15" customHeight="1" x14ac:dyDescent="0.25">
      <c r="U15865" s="104"/>
      <c r="AB15865" s="104"/>
      <c r="AC15865" s="104"/>
      <c r="AF15865" s="104"/>
      <c r="AG15865" s="104"/>
      <c r="AK15865" s="104"/>
      <c r="AL15865" s="104"/>
      <c r="AO15865" s="104"/>
      <c r="AP15865" s="104"/>
    </row>
    <row r="15866" spans="21:42" ht="15" customHeight="1" x14ac:dyDescent="0.25">
      <c r="U15866" s="104"/>
      <c r="AB15866" s="104"/>
      <c r="AC15866" s="104"/>
      <c r="AF15866" s="104"/>
      <c r="AG15866" s="104"/>
      <c r="AK15866" s="104"/>
      <c r="AL15866" s="104"/>
      <c r="AO15866" s="104"/>
      <c r="AP15866" s="104"/>
    </row>
    <row r="15867" spans="21:42" ht="15" customHeight="1" x14ac:dyDescent="0.25">
      <c r="U15867" s="104"/>
      <c r="AB15867" s="104"/>
      <c r="AC15867" s="104"/>
      <c r="AF15867" s="104"/>
      <c r="AG15867" s="104"/>
      <c r="AK15867" s="104"/>
      <c r="AL15867" s="104"/>
      <c r="AO15867" s="104"/>
      <c r="AP15867" s="104"/>
    </row>
    <row r="15868" spans="21:42" ht="15" customHeight="1" x14ac:dyDescent="0.25">
      <c r="U15868" s="104"/>
      <c r="AB15868" s="104"/>
      <c r="AC15868" s="104"/>
      <c r="AF15868" s="104"/>
      <c r="AG15868" s="104"/>
      <c r="AK15868" s="104"/>
      <c r="AL15868" s="104"/>
      <c r="AO15868" s="104"/>
      <c r="AP15868" s="104"/>
    </row>
    <row r="15869" spans="21:42" ht="15" customHeight="1" x14ac:dyDescent="0.25">
      <c r="U15869" s="104"/>
      <c r="AB15869" s="104"/>
      <c r="AC15869" s="104"/>
      <c r="AF15869" s="104"/>
      <c r="AG15869" s="104"/>
      <c r="AK15869" s="104"/>
      <c r="AL15869" s="104"/>
      <c r="AO15869" s="104"/>
      <c r="AP15869" s="104"/>
    </row>
    <row r="15870" spans="21:42" ht="15" customHeight="1" x14ac:dyDescent="0.25">
      <c r="U15870" s="104"/>
      <c r="AB15870" s="104"/>
      <c r="AC15870" s="104"/>
      <c r="AF15870" s="104"/>
      <c r="AG15870" s="104"/>
      <c r="AK15870" s="104"/>
      <c r="AL15870" s="104"/>
      <c r="AO15870" s="104"/>
      <c r="AP15870" s="104"/>
    </row>
    <row r="15871" spans="21:42" ht="15" customHeight="1" x14ac:dyDescent="0.25">
      <c r="U15871" s="104"/>
      <c r="AB15871" s="104"/>
      <c r="AC15871" s="104"/>
      <c r="AF15871" s="104"/>
      <c r="AG15871" s="104"/>
      <c r="AK15871" s="104"/>
      <c r="AL15871" s="104"/>
      <c r="AO15871" s="104"/>
      <c r="AP15871" s="104"/>
    </row>
    <row r="15872" spans="21:42" ht="15" customHeight="1" x14ac:dyDescent="0.25">
      <c r="U15872" s="104"/>
      <c r="AB15872" s="104"/>
      <c r="AC15872" s="104"/>
      <c r="AF15872" s="104"/>
      <c r="AG15872" s="104"/>
      <c r="AK15872" s="104"/>
      <c r="AL15872" s="104"/>
      <c r="AO15872" s="104"/>
      <c r="AP15872" s="104"/>
    </row>
    <row r="15873" spans="21:42" ht="15" customHeight="1" x14ac:dyDescent="0.25">
      <c r="U15873" s="104"/>
      <c r="AB15873" s="104"/>
      <c r="AC15873" s="104"/>
      <c r="AF15873" s="104"/>
      <c r="AG15873" s="104"/>
      <c r="AK15873" s="104"/>
      <c r="AL15873" s="104"/>
      <c r="AO15873" s="104"/>
      <c r="AP15873" s="104"/>
    </row>
    <row r="15874" spans="21:42" ht="15" customHeight="1" x14ac:dyDescent="0.25">
      <c r="U15874" s="104"/>
      <c r="AB15874" s="104"/>
      <c r="AC15874" s="104"/>
      <c r="AF15874" s="104"/>
      <c r="AG15874" s="104"/>
      <c r="AK15874" s="104"/>
      <c r="AL15874" s="104"/>
      <c r="AO15874" s="104"/>
      <c r="AP15874" s="104"/>
    </row>
    <row r="15875" spans="21:42" ht="15" customHeight="1" x14ac:dyDescent="0.25">
      <c r="U15875" s="104"/>
      <c r="AB15875" s="104"/>
      <c r="AC15875" s="104"/>
      <c r="AF15875" s="104"/>
      <c r="AG15875" s="104"/>
      <c r="AK15875" s="104"/>
      <c r="AL15875" s="104"/>
      <c r="AO15875" s="104"/>
      <c r="AP15875" s="104"/>
    </row>
    <row r="15876" spans="21:42" ht="15" customHeight="1" x14ac:dyDescent="0.25">
      <c r="U15876" s="104"/>
      <c r="AB15876" s="104"/>
      <c r="AC15876" s="104"/>
      <c r="AF15876" s="104"/>
      <c r="AG15876" s="104"/>
      <c r="AK15876" s="104"/>
      <c r="AL15876" s="104"/>
      <c r="AO15876" s="104"/>
      <c r="AP15876" s="104"/>
    </row>
    <row r="15877" spans="21:42" ht="15" customHeight="1" x14ac:dyDescent="0.25">
      <c r="U15877" s="104"/>
      <c r="AB15877" s="104"/>
      <c r="AC15877" s="104"/>
      <c r="AF15877" s="104"/>
      <c r="AG15877" s="104"/>
      <c r="AK15877" s="104"/>
      <c r="AL15877" s="104"/>
      <c r="AO15877" s="104"/>
      <c r="AP15877" s="104"/>
    </row>
    <row r="15878" spans="21:42" ht="15" customHeight="1" x14ac:dyDescent="0.25">
      <c r="U15878" s="104"/>
      <c r="AB15878" s="104"/>
      <c r="AC15878" s="104"/>
      <c r="AF15878" s="104"/>
      <c r="AG15878" s="104"/>
      <c r="AK15878" s="104"/>
      <c r="AL15878" s="104"/>
      <c r="AO15878" s="104"/>
      <c r="AP15878" s="104"/>
    </row>
    <row r="15879" spans="21:42" ht="15" customHeight="1" x14ac:dyDescent="0.25">
      <c r="U15879" s="104"/>
      <c r="AB15879" s="104"/>
      <c r="AC15879" s="104"/>
      <c r="AF15879" s="104"/>
      <c r="AG15879" s="104"/>
      <c r="AK15879" s="104"/>
      <c r="AL15879" s="104"/>
      <c r="AO15879" s="104"/>
      <c r="AP15879" s="104"/>
    </row>
    <row r="15880" spans="21:42" ht="15" customHeight="1" x14ac:dyDescent="0.25">
      <c r="U15880" s="104"/>
      <c r="AB15880" s="104"/>
      <c r="AC15880" s="104"/>
      <c r="AF15880" s="104"/>
      <c r="AG15880" s="104"/>
      <c r="AK15880" s="104"/>
      <c r="AL15880" s="104"/>
      <c r="AO15880" s="104"/>
      <c r="AP15880" s="104"/>
    </row>
    <row r="15881" spans="21:42" ht="15" customHeight="1" x14ac:dyDescent="0.25">
      <c r="U15881" s="104"/>
      <c r="AB15881" s="104"/>
      <c r="AC15881" s="104"/>
      <c r="AF15881" s="104"/>
      <c r="AG15881" s="104"/>
      <c r="AK15881" s="104"/>
      <c r="AL15881" s="104"/>
      <c r="AO15881" s="104"/>
      <c r="AP15881" s="104"/>
    </row>
    <row r="15882" spans="21:42" ht="15" customHeight="1" x14ac:dyDescent="0.25">
      <c r="U15882" s="104"/>
      <c r="AB15882" s="104"/>
      <c r="AC15882" s="104"/>
      <c r="AF15882" s="104"/>
      <c r="AG15882" s="104"/>
      <c r="AK15882" s="104"/>
      <c r="AL15882" s="104"/>
      <c r="AO15882" s="104"/>
      <c r="AP15882" s="104"/>
    </row>
    <row r="15883" spans="21:42" ht="15" customHeight="1" x14ac:dyDescent="0.25">
      <c r="U15883" s="104"/>
      <c r="AB15883" s="104"/>
      <c r="AC15883" s="104"/>
      <c r="AF15883" s="104"/>
      <c r="AG15883" s="104"/>
      <c r="AK15883" s="104"/>
      <c r="AL15883" s="104"/>
      <c r="AO15883" s="104"/>
      <c r="AP15883" s="104"/>
    </row>
    <row r="15884" spans="21:42" ht="15" customHeight="1" x14ac:dyDescent="0.25">
      <c r="U15884" s="104"/>
      <c r="AB15884" s="104"/>
      <c r="AC15884" s="104"/>
      <c r="AF15884" s="104"/>
      <c r="AG15884" s="104"/>
      <c r="AK15884" s="104"/>
      <c r="AL15884" s="104"/>
      <c r="AO15884" s="104"/>
      <c r="AP15884" s="104"/>
    </row>
    <row r="15885" spans="21:42" ht="15" customHeight="1" x14ac:dyDescent="0.25">
      <c r="U15885" s="104"/>
      <c r="AB15885" s="104"/>
      <c r="AC15885" s="104"/>
      <c r="AF15885" s="104"/>
      <c r="AG15885" s="104"/>
      <c r="AK15885" s="104"/>
      <c r="AL15885" s="104"/>
      <c r="AO15885" s="104"/>
      <c r="AP15885" s="104"/>
    </row>
    <row r="15886" spans="21:42" ht="15" customHeight="1" x14ac:dyDescent="0.25">
      <c r="U15886" s="104"/>
      <c r="AB15886" s="104"/>
      <c r="AC15886" s="104"/>
      <c r="AF15886" s="104"/>
      <c r="AG15886" s="104"/>
      <c r="AK15886" s="104"/>
      <c r="AL15886" s="104"/>
      <c r="AO15886" s="104"/>
      <c r="AP15886" s="104"/>
    </row>
    <row r="15887" spans="21:42" ht="15" customHeight="1" x14ac:dyDescent="0.25">
      <c r="U15887" s="104"/>
      <c r="AB15887" s="104"/>
      <c r="AC15887" s="104"/>
      <c r="AF15887" s="104"/>
      <c r="AG15887" s="104"/>
      <c r="AK15887" s="104"/>
      <c r="AL15887" s="104"/>
      <c r="AO15887" s="104"/>
      <c r="AP15887" s="104"/>
    </row>
    <row r="15888" spans="21:42" ht="15" customHeight="1" x14ac:dyDescent="0.25">
      <c r="U15888" s="104"/>
      <c r="AB15888" s="104"/>
      <c r="AC15888" s="104"/>
      <c r="AF15888" s="104"/>
      <c r="AG15888" s="104"/>
      <c r="AK15888" s="104"/>
      <c r="AL15888" s="104"/>
      <c r="AO15888" s="104"/>
      <c r="AP15888" s="104"/>
    </row>
    <row r="15889" spans="21:42" ht="15" customHeight="1" x14ac:dyDescent="0.25">
      <c r="U15889" s="104"/>
      <c r="AB15889" s="104"/>
      <c r="AC15889" s="104"/>
      <c r="AF15889" s="104"/>
      <c r="AG15889" s="104"/>
      <c r="AK15889" s="104"/>
      <c r="AL15889" s="104"/>
      <c r="AO15889" s="104"/>
      <c r="AP15889" s="104"/>
    </row>
    <row r="15890" spans="21:42" ht="15" customHeight="1" x14ac:dyDescent="0.25">
      <c r="U15890" s="104"/>
      <c r="AB15890" s="104"/>
      <c r="AC15890" s="104"/>
      <c r="AF15890" s="104"/>
      <c r="AG15890" s="104"/>
      <c r="AK15890" s="104"/>
      <c r="AL15890" s="104"/>
      <c r="AO15890" s="104"/>
      <c r="AP15890" s="104"/>
    </row>
    <row r="15891" spans="21:42" ht="15" customHeight="1" x14ac:dyDescent="0.25">
      <c r="U15891" s="104"/>
      <c r="AB15891" s="104"/>
      <c r="AC15891" s="104"/>
      <c r="AF15891" s="104"/>
      <c r="AG15891" s="104"/>
      <c r="AK15891" s="104"/>
      <c r="AL15891" s="104"/>
      <c r="AO15891" s="104"/>
      <c r="AP15891" s="104"/>
    </row>
    <row r="15892" spans="21:42" ht="15" customHeight="1" x14ac:dyDescent="0.25">
      <c r="U15892" s="104"/>
      <c r="AB15892" s="104"/>
      <c r="AC15892" s="104"/>
      <c r="AF15892" s="104"/>
      <c r="AG15892" s="104"/>
      <c r="AK15892" s="104"/>
      <c r="AL15892" s="104"/>
      <c r="AO15892" s="104"/>
      <c r="AP15892" s="104"/>
    </row>
    <row r="15893" spans="21:42" ht="15" customHeight="1" x14ac:dyDescent="0.25">
      <c r="U15893" s="104"/>
      <c r="AB15893" s="104"/>
      <c r="AC15893" s="104"/>
      <c r="AF15893" s="104"/>
      <c r="AG15893" s="104"/>
      <c r="AK15893" s="104"/>
      <c r="AL15893" s="104"/>
      <c r="AO15893" s="104"/>
      <c r="AP15893" s="104"/>
    </row>
    <row r="15894" spans="21:42" ht="15" customHeight="1" x14ac:dyDescent="0.25">
      <c r="U15894" s="104"/>
      <c r="AB15894" s="104"/>
      <c r="AC15894" s="104"/>
      <c r="AF15894" s="104"/>
      <c r="AG15894" s="104"/>
      <c r="AK15894" s="104"/>
      <c r="AL15894" s="104"/>
      <c r="AO15894" s="104"/>
      <c r="AP15894" s="104"/>
    </row>
    <row r="15895" spans="21:42" ht="15" customHeight="1" x14ac:dyDescent="0.25">
      <c r="U15895" s="104"/>
      <c r="AB15895" s="104"/>
      <c r="AC15895" s="104"/>
      <c r="AF15895" s="104"/>
      <c r="AG15895" s="104"/>
      <c r="AK15895" s="104"/>
      <c r="AL15895" s="104"/>
      <c r="AO15895" s="104"/>
      <c r="AP15895" s="104"/>
    </row>
    <row r="15896" spans="21:42" ht="15" customHeight="1" x14ac:dyDescent="0.25">
      <c r="U15896" s="104"/>
      <c r="AB15896" s="104"/>
      <c r="AC15896" s="104"/>
      <c r="AF15896" s="104"/>
      <c r="AG15896" s="104"/>
      <c r="AK15896" s="104"/>
      <c r="AL15896" s="104"/>
      <c r="AO15896" s="104"/>
      <c r="AP15896" s="104"/>
    </row>
    <row r="15897" spans="21:42" ht="15" customHeight="1" x14ac:dyDescent="0.25">
      <c r="U15897" s="104"/>
      <c r="AB15897" s="104"/>
      <c r="AC15897" s="104"/>
      <c r="AF15897" s="104"/>
      <c r="AG15897" s="104"/>
      <c r="AK15897" s="104"/>
      <c r="AL15897" s="104"/>
      <c r="AO15897" s="104"/>
      <c r="AP15897" s="104"/>
    </row>
    <row r="15898" spans="21:42" ht="15" customHeight="1" x14ac:dyDescent="0.25">
      <c r="U15898" s="104"/>
      <c r="AB15898" s="104"/>
      <c r="AC15898" s="104"/>
      <c r="AF15898" s="104"/>
      <c r="AG15898" s="104"/>
      <c r="AK15898" s="104"/>
      <c r="AL15898" s="104"/>
      <c r="AO15898" s="104"/>
      <c r="AP15898" s="104"/>
    </row>
    <row r="15899" spans="21:42" ht="15" customHeight="1" x14ac:dyDescent="0.25">
      <c r="U15899" s="104"/>
      <c r="AB15899" s="104"/>
      <c r="AC15899" s="104"/>
      <c r="AF15899" s="104"/>
      <c r="AG15899" s="104"/>
      <c r="AK15899" s="104"/>
      <c r="AL15899" s="104"/>
      <c r="AO15899" s="104"/>
      <c r="AP15899" s="104"/>
    </row>
    <row r="15900" spans="21:42" ht="15" customHeight="1" x14ac:dyDescent="0.25">
      <c r="U15900" s="104"/>
      <c r="AB15900" s="104"/>
      <c r="AC15900" s="104"/>
      <c r="AF15900" s="104"/>
      <c r="AG15900" s="104"/>
      <c r="AK15900" s="104"/>
      <c r="AL15900" s="104"/>
      <c r="AO15900" s="104"/>
      <c r="AP15900" s="104"/>
    </row>
    <row r="15901" spans="21:42" ht="15" customHeight="1" x14ac:dyDescent="0.25">
      <c r="U15901" s="104"/>
      <c r="AB15901" s="104"/>
      <c r="AC15901" s="104"/>
      <c r="AF15901" s="104"/>
      <c r="AG15901" s="104"/>
      <c r="AK15901" s="104"/>
      <c r="AL15901" s="104"/>
      <c r="AO15901" s="104"/>
      <c r="AP15901" s="104"/>
    </row>
    <row r="15902" spans="21:42" ht="15" customHeight="1" x14ac:dyDescent="0.25">
      <c r="U15902" s="104"/>
      <c r="AB15902" s="104"/>
      <c r="AC15902" s="104"/>
      <c r="AF15902" s="104"/>
      <c r="AG15902" s="104"/>
      <c r="AK15902" s="104"/>
      <c r="AL15902" s="104"/>
      <c r="AO15902" s="104"/>
      <c r="AP15902" s="104"/>
    </row>
    <row r="15903" spans="21:42" ht="15" customHeight="1" x14ac:dyDescent="0.25">
      <c r="U15903" s="104"/>
      <c r="AB15903" s="104"/>
      <c r="AC15903" s="104"/>
      <c r="AF15903" s="104"/>
      <c r="AG15903" s="104"/>
      <c r="AK15903" s="104"/>
      <c r="AL15903" s="104"/>
      <c r="AO15903" s="104"/>
      <c r="AP15903" s="104"/>
    </row>
    <row r="15904" spans="21:42" ht="15" customHeight="1" x14ac:dyDescent="0.25">
      <c r="U15904" s="104"/>
      <c r="AB15904" s="104"/>
      <c r="AC15904" s="104"/>
      <c r="AF15904" s="104"/>
      <c r="AG15904" s="104"/>
      <c r="AK15904" s="104"/>
      <c r="AL15904" s="104"/>
      <c r="AO15904" s="104"/>
      <c r="AP15904" s="104"/>
    </row>
    <row r="15905" spans="21:42" ht="15" customHeight="1" x14ac:dyDescent="0.25">
      <c r="U15905" s="104"/>
      <c r="AB15905" s="104"/>
      <c r="AC15905" s="104"/>
      <c r="AF15905" s="104"/>
      <c r="AG15905" s="104"/>
      <c r="AK15905" s="104"/>
      <c r="AL15905" s="104"/>
      <c r="AO15905" s="104"/>
      <c r="AP15905" s="104"/>
    </row>
    <row r="15906" spans="21:42" ht="15" customHeight="1" x14ac:dyDescent="0.25">
      <c r="U15906" s="104"/>
      <c r="AB15906" s="104"/>
      <c r="AC15906" s="104"/>
      <c r="AF15906" s="104"/>
      <c r="AG15906" s="104"/>
      <c r="AK15906" s="104"/>
      <c r="AL15906" s="104"/>
      <c r="AO15906" s="104"/>
      <c r="AP15906" s="104"/>
    </row>
    <row r="15907" spans="21:42" ht="15" customHeight="1" x14ac:dyDescent="0.25">
      <c r="U15907" s="104"/>
      <c r="AB15907" s="104"/>
      <c r="AC15907" s="104"/>
      <c r="AF15907" s="104"/>
      <c r="AG15907" s="104"/>
      <c r="AK15907" s="104"/>
      <c r="AL15907" s="104"/>
      <c r="AO15907" s="104"/>
      <c r="AP15907" s="104"/>
    </row>
    <row r="15908" spans="21:42" ht="15" customHeight="1" x14ac:dyDescent="0.25">
      <c r="U15908" s="104"/>
      <c r="AB15908" s="104"/>
      <c r="AC15908" s="104"/>
      <c r="AF15908" s="104"/>
      <c r="AG15908" s="104"/>
      <c r="AK15908" s="104"/>
      <c r="AL15908" s="104"/>
      <c r="AO15908" s="104"/>
      <c r="AP15908" s="104"/>
    </row>
    <row r="15909" spans="21:42" ht="15" customHeight="1" x14ac:dyDescent="0.25">
      <c r="U15909" s="104"/>
      <c r="AB15909" s="104"/>
      <c r="AC15909" s="104"/>
      <c r="AF15909" s="104"/>
      <c r="AG15909" s="104"/>
      <c r="AK15909" s="104"/>
      <c r="AL15909" s="104"/>
      <c r="AO15909" s="104"/>
      <c r="AP15909" s="104"/>
    </row>
    <row r="15910" spans="21:42" ht="15" customHeight="1" x14ac:dyDescent="0.25">
      <c r="U15910" s="104"/>
      <c r="AB15910" s="104"/>
      <c r="AC15910" s="104"/>
      <c r="AF15910" s="104"/>
      <c r="AG15910" s="104"/>
      <c r="AK15910" s="104"/>
      <c r="AL15910" s="104"/>
      <c r="AO15910" s="104"/>
      <c r="AP15910" s="104"/>
    </row>
    <row r="15911" spans="21:42" ht="15" customHeight="1" x14ac:dyDescent="0.25">
      <c r="U15911" s="104"/>
      <c r="AB15911" s="104"/>
      <c r="AC15911" s="104"/>
      <c r="AF15911" s="104"/>
      <c r="AG15911" s="104"/>
      <c r="AK15911" s="104"/>
      <c r="AL15911" s="104"/>
      <c r="AO15911" s="104"/>
      <c r="AP15911" s="104"/>
    </row>
    <row r="15912" spans="21:42" ht="15" customHeight="1" x14ac:dyDescent="0.25">
      <c r="U15912" s="104"/>
      <c r="AB15912" s="104"/>
      <c r="AC15912" s="104"/>
      <c r="AF15912" s="104"/>
      <c r="AG15912" s="104"/>
      <c r="AK15912" s="104"/>
      <c r="AL15912" s="104"/>
      <c r="AO15912" s="104"/>
      <c r="AP15912" s="104"/>
    </row>
    <row r="15913" spans="21:42" ht="15" customHeight="1" x14ac:dyDescent="0.25">
      <c r="U15913" s="104"/>
      <c r="AB15913" s="104"/>
      <c r="AC15913" s="104"/>
      <c r="AF15913" s="104"/>
      <c r="AG15913" s="104"/>
      <c r="AK15913" s="104"/>
      <c r="AL15913" s="104"/>
      <c r="AO15913" s="104"/>
      <c r="AP15913" s="104"/>
    </row>
    <row r="15914" spans="21:42" ht="15" customHeight="1" x14ac:dyDescent="0.25">
      <c r="U15914" s="104"/>
      <c r="AB15914" s="104"/>
      <c r="AC15914" s="104"/>
      <c r="AF15914" s="104"/>
      <c r="AG15914" s="104"/>
      <c r="AK15914" s="104"/>
      <c r="AL15914" s="104"/>
      <c r="AO15914" s="104"/>
      <c r="AP15914" s="104"/>
    </row>
    <row r="15915" spans="21:42" ht="15" customHeight="1" x14ac:dyDescent="0.25">
      <c r="U15915" s="104"/>
      <c r="AB15915" s="104"/>
      <c r="AC15915" s="104"/>
      <c r="AF15915" s="104"/>
      <c r="AG15915" s="104"/>
      <c r="AK15915" s="104"/>
      <c r="AL15915" s="104"/>
      <c r="AO15915" s="104"/>
      <c r="AP15915" s="104"/>
    </row>
    <row r="15916" spans="21:42" ht="15" customHeight="1" x14ac:dyDescent="0.25">
      <c r="U15916" s="104"/>
      <c r="AB15916" s="104"/>
      <c r="AC15916" s="104"/>
      <c r="AF15916" s="104"/>
      <c r="AG15916" s="104"/>
      <c r="AK15916" s="104"/>
      <c r="AL15916" s="104"/>
      <c r="AO15916" s="104"/>
      <c r="AP15916" s="104"/>
    </row>
    <row r="15917" spans="21:42" ht="15" customHeight="1" x14ac:dyDescent="0.25">
      <c r="U15917" s="104"/>
      <c r="AB15917" s="104"/>
      <c r="AC15917" s="104"/>
      <c r="AF15917" s="104"/>
      <c r="AG15917" s="104"/>
      <c r="AK15917" s="104"/>
      <c r="AL15917" s="104"/>
      <c r="AO15917" s="104"/>
      <c r="AP15917" s="104"/>
    </row>
    <row r="15918" spans="21:42" ht="15" customHeight="1" x14ac:dyDescent="0.25">
      <c r="U15918" s="104"/>
      <c r="AB15918" s="104"/>
      <c r="AC15918" s="104"/>
      <c r="AF15918" s="104"/>
      <c r="AG15918" s="104"/>
      <c r="AK15918" s="104"/>
      <c r="AL15918" s="104"/>
      <c r="AO15918" s="104"/>
      <c r="AP15918" s="104"/>
    </row>
    <row r="15919" spans="21:42" ht="15" customHeight="1" x14ac:dyDescent="0.25">
      <c r="U15919" s="104"/>
      <c r="AB15919" s="104"/>
      <c r="AC15919" s="104"/>
      <c r="AF15919" s="104"/>
      <c r="AG15919" s="104"/>
      <c r="AK15919" s="104"/>
      <c r="AL15919" s="104"/>
      <c r="AO15919" s="104"/>
      <c r="AP15919" s="104"/>
    </row>
    <row r="15920" spans="21:42" ht="15" customHeight="1" x14ac:dyDescent="0.25">
      <c r="U15920" s="104"/>
      <c r="AB15920" s="104"/>
      <c r="AC15920" s="104"/>
      <c r="AF15920" s="104"/>
      <c r="AG15920" s="104"/>
      <c r="AK15920" s="104"/>
      <c r="AL15920" s="104"/>
      <c r="AO15920" s="104"/>
      <c r="AP15920" s="104"/>
    </row>
    <row r="15921" spans="21:42" ht="15" customHeight="1" x14ac:dyDescent="0.25">
      <c r="U15921" s="104"/>
      <c r="AB15921" s="104"/>
      <c r="AC15921" s="104"/>
      <c r="AF15921" s="104"/>
      <c r="AG15921" s="104"/>
      <c r="AK15921" s="104"/>
      <c r="AL15921" s="104"/>
      <c r="AO15921" s="104"/>
      <c r="AP15921" s="104"/>
    </row>
    <row r="15922" spans="21:42" ht="15" customHeight="1" x14ac:dyDescent="0.25">
      <c r="U15922" s="104"/>
      <c r="AB15922" s="104"/>
      <c r="AC15922" s="104"/>
      <c r="AF15922" s="104"/>
      <c r="AG15922" s="104"/>
      <c r="AK15922" s="104"/>
      <c r="AL15922" s="104"/>
      <c r="AO15922" s="104"/>
      <c r="AP15922" s="104"/>
    </row>
    <row r="15923" spans="21:42" ht="15" customHeight="1" x14ac:dyDescent="0.25">
      <c r="U15923" s="104"/>
      <c r="AB15923" s="104"/>
      <c r="AC15923" s="104"/>
      <c r="AF15923" s="104"/>
      <c r="AG15923" s="104"/>
      <c r="AK15923" s="104"/>
      <c r="AL15923" s="104"/>
      <c r="AO15923" s="104"/>
      <c r="AP15923" s="104"/>
    </row>
    <row r="15924" spans="21:42" ht="15" customHeight="1" x14ac:dyDescent="0.25">
      <c r="U15924" s="104"/>
      <c r="AB15924" s="104"/>
      <c r="AC15924" s="104"/>
      <c r="AF15924" s="104"/>
      <c r="AG15924" s="104"/>
      <c r="AK15924" s="104"/>
      <c r="AL15924" s="104"/>
      <c r="AO15924" s="104"/>
      <c r="AP15924" s="104"/>
    </row>
    <row r="15925" spans="21:42" ht="15" customHeight="1" x14ac:dyDescent="0.25">
      <c r="U15925" s="104"/>
      <c r="AB15925" s="104"/>
      <c r="AC15925" s="104"/>
      <c r="AF15925" s="104"/>
      <c r="AG15925" s="104"/>
      <c r="AK15925" s="104"/>
      <c r="AL15925" s="104"/>
      <c r="AO15925" s="104"/>
      <c r="AP15925" s="104"/>
    </row>
    <row r="15926" spans="21:42" ht="15" customHeight="1" x14ac:dyDescent="0.25">
      <c r="U15926" s="104"/>
      <c r="AB15926" s="104"/>
      <c r="AC15926" s="104"/>
      <c r="AF15926" s="104"/>
      <c r="AG15926" s="104"/>
      <c r="AK15926" s="104"/>
      <c r="AL15926" s="104"/>
      <c r="AO15926" s="104"/>
      <c r="AP15926" s="104"/>
    </row>
    <row r="15927" spans="21:42" ht="15" customHeight="1" x14ac:dyDescent="0.25">
      <c r="U15927" s="104"/>
      <c r="AB15927" s="104"/>
      <c r="AC15927" s="104"/>
      <c r="AF15927" s="104"/>
      <c r="AG15927" s="104"/>
      <c r="AK15927" s="104"/>
      <c r="AL15927" s="104"/>
      <c r="AO15927" s="104"/>
      <c r="AP15927" s="104"/>
    </row>
    <row r="15928" spans="21:42" ht="15" customHeight="1" x14ac:dyDescent="0.25">
      <c r="U15928" s="104"/>
      <c r="AB15928" s="104"/>
      <c r="AC15928" s="104"/>
      <c r="AF15928" s="104"/>
      <c r="AG15928" s="104"/>
      <c r="AK15928" s="104"/>
      <c r="AL15928" s="104"/>
      <c r="AO15928" s="104"/>
      <c r="AP15928" s="104"/>
    </row>
    <row r="15929" spans="21:42" ht="15" customHeight="1" x14ac:dyDescent="0.25">
      <c r="U15929" s="104"/>
      <c r="AB15929" s="104"/>
      <c r="AC15929" s="104"/>
      <c r="AF15929" s="104"/>
      <c r="AG15929" s="104"/>
      <c r="AK15929" s="104"/>
      <c r="AL15929" s="104"/>
      <c r="AO15929" s="104"/>
      <c r="AP15929" s="104"/>
    </row>
    <row r="15930" spans="21:42" ht="15" customHeight="1" x14ac:dyDescent="0.25">
      <c r="U15930" s="104"/>
      <c r="AB15930" s="104"/>
      <c r="AC15930" s="104"/>
      <c r="AF15930" s="104"/>
      <c r="AG15930" s="104"/>
      <c r="AK15930" s="104"/>
      <c r="AL15930" s="104"/>
      <c r="AO15930" s="104"/>
      <c r="AP15930" s="104"/>
    </row>
    <row r="15931" spans="21:42" ht="15" customHeight="1" x14ac:dyDescent="0.25">
      <c r="U15931" s="104"/>
      <c r="AB15931" s="104"/>
      <c r="AC15931" s="104"/>
      <c r="AF15931" s="104"/>
      <c r="AG15931" s="104"/>
      <c r="AK15931" s="104"/>
      <c r="AL15931" s="104"/>
      <c r="AO15931" s="104"/>
      <c r="AP15931" s="104"/>
    </row>
    <row r="15932" spans="21:42" ht="15" customHeight="1" x14ac:dyDescent="0.25">
      <c r="U15932" s="104"/>
      <c r="AB15932" s="104"/>
      <c r="AC15932" s="104"/>
      <c r="AF15932" s="104"/>
      <c r="AG15932" s="104"/>
      <c r="AK15932" s="104"/>
      <c r="AL15932" s="104"/>
      <c r="AO15932" s="104"/>
      <c r="AP15932" s="104"/>
    </row>
    <row r="15933" spans="21:42" ht="15" customHeight="1" x14ac:dyDescent="0.25">
      <c r="U15933" s="104"/>
      <c r="AB15933" s="104"/>
      <c r="AC15933" s="104"/>
      <c r="AF15933" s="104"/>
      <c r="AG15933" s="104"/>
      <c r="AK15933" s="104"/>
      <c r="AL15933" s="104"/>
      <c r="AO15933" s="104"/>
      <c r="AP15933" s="104"/>
    </row>
    <row r="15934" spans="21:42" ht="15" customHeight="1" x14ac:dyDescent="0.25">
      <c r="U15934" s="104"/>
      <c r="AB15934" s="104"/>
      <c r="AC15934" s="104"/>
      <c r="AF15934" s="104"/>
      <c r="AG15934" s="104"/>
      <c r="AK15934" s="104"/>
      <c r="AL15934" s="104"/>
      <c r="AO15934" s="104"/>
      <c r="AP15934" s="104"/>
    </row>
    <row r="15935" spans="21:42" ht="15" customHeight="1" x14ac:dyDescent="0.25">
      <c r="U15935" s="104"/>
      <c r="AB15935" s="104"/>
      <c r="AC15935" s="104"/>
      <c r="AF15935" s="104"/>
      <c r="AG15935" s="104"/>
      <c r="AK15935" s="104"/>
      <c r="AL15935" s="104"/>
      <c r="AO15935" s="104"/>
      <c r="AP15935" s="104"/>
    </row>
    <row r="15936" spans="21:42" ht="15" customHeight="1" x14ac:dyDescent="0.25">
      <c r="U15936" s="104"/>
      <c r="AB15936" s="104"/>
      <c r="AC15936" s="104"/>
      <c r="AF15936" s="104"/>
      <c r="AG15936" s="104"/>
      <c r="AK15936" s="104"/>
      <c r="AL15936" s="104"/>
      <c r="AO15936" s="104"/>
      <c r="AP15936" s="104"/>
    </row>
    <row r="15937" spans="21:42" ht="15" customHeight="1" x14ac:dyDescent="0.25">
      <c r="U15937" s="104"/>
      <c r="AB15937" s="104"/>
      <c r="AC15937" s="104"/>
      <c r="AF15937" s="104"/>
      <c r="AG15937" s="104"/>
      <c r="AK15937" s="104"/>
      <c r="AL15937" s="104"/>
      <c r="AO15937" s="104"/>
      <c r="AP15937" s="104"/>
    </row>
    <row r="15938" spans="21:42" ht="15" customHeight="1" x14ac:dyDescent="0.25">
      <c r="U15938" s="104"/>
      <c r="AB15938" s="104"/>
      <c r="AC15938" s="104"/>
      <c r="AF15938" s="104"/>
      <c r="AG15938" s="104"/>
      <c r="AK15938" s="104"/>
      <c r="AL15938" s="104"/>
      <c r="AO15938" s="104"/>
      <c r="AP15938" s="104"/>
    </row>
    <row r="15939" spans="21:42" ht="15" customHeight="1" x14ac:dyDescent="0.25">
      <c r="U15939" s="104"/>
      <c r="AB15939" s="104"/>
      <c r="AC15939" s="104"/>
      <c r="AF15939" s="104"/>
      <c r="AG15939" s="104"/>
      <c r="AK15939" s="104"/>
      <c r="AL15939" s="104"/>
      <c r="AO15939" s="104"/>
      <c r="AP15939" s="104"/>
    </row>
    <row r="15940" spans="21:42" ht="15" customHeight="1" x14ac:dyDescent="0.25">
      <c r="U15940" s="104"/>
      <c r="AB15940" s="104"/>
      <c r="AC15940" s="104"/>
      <c r="AF15940" s="104"/>
      <c r="AG15940" s="104"/>
      <c r="AK15940" s="104"/>
      <c r="AL15940" s="104"/>
      <c r="AO15940" s="104"/>
      <c r="AP15940" s="104"/>
    </row>
    <row r="15941" spans="21:42" ht="15" customHeight="1" x14ac:dyDescent="0.25">
      <c r="U15941" s="104"/>
      <c r="AB15941" s="104"/>
      <c r="AC15941" s="104"/>
      <c r="AF15941" s="104"/>
      <c r="AG15941" s="104"/>
      <c r="AK15941" s="104"/>
      <c r="AL15941" s="104"/>
      <c r="AO15941" s="104"/>
      <c r="AP15941" s="104"/>
    </row>
    <row r="15942" spans="21:42" ht="15" customHeight="1" x14ac:dyDescent="0.25">
      <c r="U15942" s="104"/>
      <c r="AB15942" s="104"/>
      <c r="AC15942" s="104"/>
      <c r="AF15942" s="104"/>
      <c r="AG15942" s="104"/>
      <c r="AK15942" s="104"/>
      <c r="AL15942" s="104"/>
      <c r="AO15942" s="104"/>
      <c r="AP15942" s="104"/>
    </row>
    <row r="15943" spans="21:42" ht="15" customHeight="1" x14ac:dyDescent="0.25">
      <c r="U15943" s="104"/>
      <c r="AB15943" s="104"/>
      <c r="AC15943" s="104"/>
      <c r="AF15943" s="104"/>
      <c r="AG15943" s="104"/>
      <c r="AK15943" s="104"/>
      <c r="AL15943" s="104"/>
      <c r="AO15943" s="104"/>
      <c r="AP15943" s="104"/>
    </row>
    <row r="15944" spans="21:42" ht="15" customHeight="1" x14ac:dyDescent="0.25">
      <c r="U15944" s="104"/>
      <c r="AB15944" s="104"/>
      <c r="AC15944" s="104"/>
      <c r="AF15944" s="104"/>
      <c r="AG15944" s="104"/>
      <c r="AK15944" s="104"/>
      <c r="AL15944" s="104"/>
      <c r="AO15944" s="104"/>
      <c r="AP15944" s="104"/>
    </row>
    <row r="15945" spans="21:42" ht="15" customHeight="1" x14ac:dyDescent="0.25">
      <c r="U15945" s="104"/>
      <c r="AB15945" s="104"/>
      <c r="AC15945" s="104"/>
      <c r="AF15945" s="104"/>
      <c r="AG15945" s="104"/>
      <c r="AK15945" s="104"/>
      <c r="AL15945" s="104"/>
      <c r="AO15945" s="104"/>
      <c r="AP15945" s="104"/>
    </row>
    <row r="15946" spans="21:42" ht="15" customHeight="1" x14ac:dyDescent="0.25">
      <c r="U15946" s="104"/>
      <c r="AB15946" s="104"/>
      <c r="AC15946" s="104"/>
      <c r="AF15946" s="104"/>
      <c r="AG15946" s="104"/>
      <c r="AK15946" s="104"/>
      <c r="AL15946" s="104"/>
      <c r="AO15946" s="104"/>
      <c r="AP15946" s="104"/>
    </row>
    <row r="15947" spans="21:42" ht="15" customHeight="1" x14ac:dyDescent="0.25">
      <c r="U15947" s="104"/>
      <c r="AB15947" s="104"/>
      <c r="AC15947" s="104"/>
      <c r="AF15947" s="104"/>
      <c r="AG15947" s="104"/>
      <c r="AK15947" s="104"/>
      <c r="AL15947" s="104"/>
      <c r="AO15947" s="104"/>
      <c r="AP15947" s="104"/>
    </row>
    <row r="15948" spans="21:42" ht="15" customHeight="1" x14ac:dyDescent="0.25">
      <c r="U15948" s="104"/>
      <c r="AB15948" s="104"/>
      <c r="AC15948" s="104"/>
      <c r="AF15948" s="104"/>
      <c r="AG15948" s="104"/>
      <c r="AK15948" s="104"/>
      <c r="AL15948" s="104"/>
      <c r="AO15948" s="104"/>
      <c r="AP15948" s="104"/>
    </row>
    <row r="15949" spans="21:42" ht="15" customHeight="1" x14ac:dyDescent="0.25">
      <c r="U15949" s="104"/>
      <c r="AB15949" s="104"/>
      <c r="AC15949" s="104"/>
      <c r="AF15949" s="104"/>
      <c r="AG15949" s="104"/>
      <c r="AK15949" s="104"/>
      <c r="AL15949" s="104"/>
      <c r="AO15949" s="104"/>
      <c r="AP15949" s="104"/>
    </row>
    <row r="15950" spans="21:42" ht="15" customHeight="1" x14ac:dyDescent="0.25">
      <c r="U15950" s="104"/>
      <c r="AB15950" s="104"/>
      <c r="AC15950" s="104"/>
      <c r="AF15950" s="104"/>
      <c r="AG15950" s="104"/>
      <c r="AK15950" s="104"/>
      <c r="AL15950" s="104"/>
      <c r="AO15950" s="104"/>
      <c r="AP15950" s="104"/>
    </row>
    <row r="15951" spans="21:42" ht="15" customHeight="1" x14ac:dyDescent="0.25">
      <c r="U15951" s="104"/>
      <c r="AB15951" s="104"/>
      <c r="AC15951" s="104"/>
      <c r="AF15951" s="104"/>
      <c r="AG15951" s="104"/>
      <c r="AK15951" s="104"/>
      <c r="AL15951" s="104"/>
      <c r="AO15951" s="104"/>
      <c r="AP15951" s="104"/>
    </row>
    <row r="15952" spans="21:42" ht="15" customHeight="1" x14ac:dyDescent="0.25">
      <c r="U15952" s="104"/>
      <c r="AB15952" s="104"/>
      <c r="AC15952" s="104"/>
      <c r="AF15952" s="104"/>
      <c r="AG15952" s="104"/>
      <c r="AK15952" s="104"/>
      <c r="AL15952" s="104"/>
      <c r="AO15952" s="104"/>
      <c r="AP15952" s="104"/>
    </row>
    <row r="15953" spans="21:42" ht="15" customHeight="1" x14ac:dyDescent="0.25">
      <c r="U15953" s="104"/>
      <c r="AB15953" s="104"/>
      <c r="AC15953" s="104"/>
      <c r="AF15953" s="104"/>
      <c r="AG15953" s="104"/>
      <c r="AK15953" s="104"/>
      <c r="AL15953" s="104"/>
      <c r="AO15953" s="104"/>
      <c r="AP15953" s="104"/>
    </row>
    <row r="15954" spans="21:42" ht="15" customHeight="1" x14ac:dyDescent="0.25">
      <c r="U15954" s="104"/>
      <c r="AB15954" s="104"/>
      <c r="AC15954" s="104"/>
      <c r="AF15954" s="104"/>
      <c r="AG15954" s="104"/>
      <c r="AK15954" s="104"/>
      <c r="AL15954" s="104"/>
      <c r="AO15954" s="104"/>
      <c r="AP15954" s="104"/>
    </row>
    <row r="15955" spans="21:42" ht="15" customHeight="1" x14ac:dyDescent="0.25">
      <c r="U15955" s="104"/>
      <c r="AB15955" s="104"/>
      <c r="AC15955" s="104"/>
      <c r="AF15955" s="104"/>
      <c r="AG15955" s="104"/>
      <c r="AK15955" s="104"/>
      <c r="AL15955" s="104"/>
      <c r="AO15955" s="104"/>
      <c r="AP15955" s="104"/>
    </row>
    <row r="15956" spans="21:42" ht="15" customHeight="1" x14ac:dyDescent="0.25">
      <c r="U15956" s="104"/>
      <c r="AB15956" s="104"/>
      <c r="AC15956" s="104"/>
      <c r="AF15956" s="104"/>
      <c r="AG15956" s="104"/>
      <c r="AK15956" s="104"/>
      <c r="AL15956" s="104"/>
      <c r="AO15956" s="104"/>
      <c r="AP15956" s="104"/>
    </row>
    <row r="15957" spans="21:42" ht="15" customHeight="1" x14ac:dyDescent="0.25">
      <c r="U15957" s="104"/>
      <c r="AB15957" s="104"/>
      <c r="AC15957" s="104"/>
      <c r="AF15957" s="104"/>
      <c r="AG15957" s="104"/>
      <c r="AK15957" s="104"/>
      <c r="AL15957" s="104"/>
      <c r="AO15957" s="104"/>
      <c r="AP15957" s="104"/>
    </row>
    <row r="15958" spans="21:42" ht="15" customHeight="1" x14ac:dyDescent="0.25">
      <c r="U15958" s="104"/>
      <c r="AB15958" s="104"/>
      <c r="AC15958" s="104"/>
      <c r="AF15958" s="104"/>
      <c r="AG15958" s="104"/>
      <c r="AK15958" s="104"/>
      <c r="AL15958" s="104"/>
      <c r="AO15958" s="104"/>
      <c r="AP15958" s="104"/>
    </row>
    <row r="15959" spans="21:42" ht="15" customHeight="1" x14ac:dyDescent="0.25">
      <c r="U15959" s="104"/>
      <c r="AB15959" s="104"/>
      <c r="AC15959" s="104"/>
      <c r="AF15959" s="104"/>
      <c r="AG15959" s="104"/>
      <c r="AK15959" s="104"/>
      <c r="AL15959" s="104"/>
      <c r="AO15959" s="104"/>
      <c r="AP15959" s="104"/>
    </row>
    <row r="15960" spans="21:42" ht="15" customHeight="1" x14ac:dyDescent="0.25">
      <c r="U15960" s="104"/>
      <c r="AB15960" s="104"/>
      <c r="AC15960" s="104"/>
      <c r="AF15960" s="104"/>
      <c r="AG15960" s="104"/>
      <c r="AK15960" s="104"/>
      <c r="AL15960" s="104"/>
      <c r="AO15960" s="104"/>
      <c r="AP15960" s="104"/>
    </row>
    <row r="15961" spans="21:42" ht="15" customHeight="1" x14ac:dyDescent="0.25">
      <c r="U15961" s="104"/>
      <c r="AB15961" s="104"/>
      <c r="AC15961" s="104"/>
      <c r="AF15961" s="104"/>
      <c r="AG15961" s="104"/>
      <c r="AK15961" s="104"/>
      <c r="AL15961" s="104"/>
      <c r="AO15961" s="104"/>
      <c r="AP15961" s="104"/>
    </row>
    <row r="15962" spans="21:42" ht="15" customHeight="1" x14ac:dyDescent="0.25">
      <c r="U15962" s="104"/>
      <c r="AB15962" s="104"/>
      <c r="AC15962" s="104"/>
      <c r="AF15962" s="104"/>
      <c r="AG15962" s="104"/>
      <c r="AK15962" s="104"/>
      <c r="AL15962" s="104"/>
      <c r="AO15962" s="104"/>
      <c r="AP15962" s="104"/>
    </row>
    <row r="15963" spans="21:42" ht="15" customHeight="1" x14ac:dyDescent="0.25">
      <c r="U15963" s="104"/>
      <c r="AB15963" s="104"/>
      <c r="AC15963" s="104"/>
      <c r="AF15963" s="104"/>
      <c r="AG15963" s="104"/>
      <c r="AK15963" s="104"/>
      <c r="AL15963" s="104"/>
      <c r="AO15963" s="104"/>
      <c r="AP15963" s="104"/>
    </row>
    <row r="15964" spans="21:42" ht="15" customHeight="1" x14ac:dyDescent="0.25">
      <c r="U15964" s="104"/>
      <c r="AB15964" s="104"/>
      <c r="AC15964" s="104"/>
      <c r="AF15964" s="104"/>
      <c r="AG15964" s="104"/>
      <c r="AK15964" s="104"/>
      <c r="AL15964" s="104"/>
      <c r="AO15964" s="104"/>
      <c r="AP15964" s="104"/>
    </row>
    <row r="15965" spans="21:42" ht="15" customHeight="1" x14ac:dyDescent="0.25">
      <c r="U15965" s="104"/>
      <c r="AB15965" s="104"/>
      <c r="AC15965" s="104"/>
      <c r="AF15965" s="104"/>
      <c r="AG15965" s="104"/>
      <c r="AK15965" s="104"/>
      <c r="AL15965" s="104"/>
      <c r="AO15965" s="104"/>
      <c r="AP15965" s="104"/>
    </row>
    <row r="15966" spans="21:42" ht="15" customHeight="1" x14ac:dyDescent="0.25">
      <c r="U15966" s="104"/>
      <c r="AB15966" s="104"/>
      <c r="AC15966" s="104"/>
      <c r="AF15966" s="104"/>
      <c r="AG15966" s="104"/>
      <c r="AK15966" s="104"/>
      <c r="AL15966" s="104"/>
      <c r="AO15966" s="104"/>
      <c r="AP15966" s="104"/>
    </row>
    <row r="15967" spans="21:42" ht="15" customHeight="1" x14ac:dyDescent="0.25">
      <c r="U15967" s="104"/>
      <c r="AB15967" s="104"/>
      <c r="AC15967" s="104"/>
      <c r="AF15967" s="104"/>
      <c r="AG15967" s="104"/>
      <c r="AK15967" s="104"/>
      <c r="AL15967" s="104"/>
      <c r="AO15967" s="104"/>
      <c r="AP15967" s="104"/>
    </row>
    <row r="15968" spans="21:42" ht="15" customHeight="1" x14ac:dyDescent="0.25">
      <c r="U15968" s="104"/>
      <c r="AB15968" s="104"/>
      <c r="AC15968" s="104"/>
      <c r="AF15968" s="104"/>
      <c r="AG15968" s="104"/>
      <c r="AK15968" s="104"/>
      <c r="AL15968" s="104"/>
      <c r="AO15968" s="104"/>
      <c r="AP15968" s="104"/>
    </row>
    <row r="15969" spans="21:42" ht="15" customHeight="1" x14ac:dyDescent="0.25">
      <c r="U15969" s="104"/>
      <c r="AB15969" s="104"/>
      <c r="AC15969" s="104"/>
      <c r="AF15969" s="104"/>
      <c r="AG15969" s="104"/>
      <c r="AK15969" s="104"/>
      <c r="AL15969" s="104"/>
      <c r="AO15969" s="104"/>
      <c r="AP15969" s="104"/>
    </row>
    <row r="15970" spans="21:42" ht="15" customHeight="1" x14ac:dyDescent="0.25">
      <c r="U15970" s="104"/>
      <c r="AB15970" s="104"/>
      <c r="AC15970" s="104"/>
      <c r="AF15970" s="104"/>
      <c r="AG15970" s="104"/>
      <c r="AK15970" s="104"/>
      <c r="AL15970" s="104"/>
      <c r="AO15970" s="104"/>
      <c r="AP15970" s="104"/>
    </row>
    <row r="15971" spans="21:42" ht="15" customHeight="1" x14ac:dyDescent="0.25">
      <c r="U15971" s="104"/>
      <c r="AB15971" s="104"/>
      <c r="AC15971" s="104"/>
      <c r="AF15971" s="104"/>
      <c r="AG15971" s="104"/>
      <c r="AK15971" s="104"/>
      <c r="AL15971" s="104"/>
      <c r="AO15971" s="104"/>
      <c r="AP15971" s="104"/>
    </row>
    <row r="15972" spans="21:42" ht="15" customHeight="1" x14ac:dyDescent="0.25">
      <c r="U15972" s="104"/>
      <c r="AB15972" s="104"/>
      <c r="AC15972" s="104"/>
      <c r="AF15972" s="104"/>
      <c r="AG15972" s="104"/>
      <c r="AK15972" s="104"/>
      <c r="AL15972" s="104"/>
      <c r="AO15972" s="104"/>
      <c r="AP15972" s="104"/>
    </row>
    <row r="15973" spans="21:42" ht="15" customHeight="1" x14ac:dyDescent="0.25">
      <c r="U15973" s="104"/>
      <c r="AB15973" s="104"/>
      <c r="AC15973" s="104"/>
      <c r="AF15973" s="104"/>
      <c r="AG15973" s="104"/>
      <c r="AK15973" s="104"/>
      <c r="AL15973" s="104"/>
      <c r="AO15973" s="104"/>
      <c r="AP15973" s="104"/>
    </row>
    <row r="15974" spans="21:42" ht="15" customHeight="1" x14ac:dyDescent="0.25">
      <c r="U15974" s="104"/>
      <c r="AB15974" s="104"/>
      <c r="AC15974" s="104"/>
      <c r="AF15974" s="104"/>
      <c r="AG15974" s="104"/>
      <c r="AK15974" s="104"/>
      <c r="AL15974" s="104"/>
      <c r="AO15974" s="104"/>
      <c r="AP15974" s="104"/>
    </row>
    <row r="15975" spans="21:42" ht="15" customHeight="1" x14ac:dyDescent="0.25">
      <c r="U15975" s="104"/>
      <c r="AB15975" s="104"/>
      <c r="AC15975" s="104"/>
      <c r="AF15975" s="104"/>
      <c r="AG15975" s="104"/>
      <c r="AK15975" s="104"/>
      <c r="AL15975" s="104"/>
      <c r="AO15975" s="104"/>
      <c r="AP15975" s="104"/>
    </row>
    <row r="15976" spans="21:42" ht="15" customHeight="1" x14ac:dyDescent="0.25">
      <c r="U15976" s="104"/>
      <c r="AB15976" s="104"/>
      <c r="AC15976" s="104"/>
      <c r="AF15976" s="104"/>
      <c r="AG15976" s="104"/>
      <c r="AK15976" s="104"/>
      <c r="AL15976" s="104"/>
      <c r="AO15976" s="104"/>
      <c r="AP15976" s="104"/>
    </row>
    <row r="15977" spans="21:42" ht="15" customHeight="1" x14ac:dyDescent="0.25">
      <c r="U15977" s="104"/>
      <c r="AB15977" s="104"/>
      <c r="AC15977" s="104"/>
      <c r="AF15977" s="104"/>
      <c r="AG15977" s="104"/>
      <c r="AK15977" s="104"/>
      <c r="AL15977" s="104"/>
      <c r="AO15977" s="104"/>
      <c r="AP15977" s="104"/>
    </row>
    <row r="15978" spans="21:42" ht="15" customHeight="1" x14ac:dyDescent="0.25">
      <c r="U15978" s="104"/>
      <c r="AB15978" s="104"/>
      <c r="AC15978" s="104"/>
      <c r="AF15978" s="104"/>
      <c r="AG15978" s="104"/>
      <c r="AK15978" s="104"/>
      <c r="AL15978" s="104"/>
      <c r="AO15978" s="104"/>
      <c r="AP15978" s="104"/>
    </row>
    <row r="15979" spans="21:42" ht="15" customHeight="1" x14ac:dyDescent="0.25">
      <c r="U15979" s="104"/>
      <c r="AB15979" s="104"/>
      <c r="AC15979" s="104"/>
      <c r="AF15979" s="104"/>
      <c r="AG15979" s="104"/>
      <c r="AK15979" s="104"/>
      <c r="AL15979" s="104"/>
      <c r="AO15979" s="104"/>
      <c r="AP15979" s="104"/>
    </row>
    <row r="15980" spans="21:42" ht="15" customHeight="1" x14ac:dyDescent="0.25">
      <c r="U15980" s="104"/>
      <c r="AB15980" s="104"/>
      <c r="AC15980" s="104"/>
      <c r="AF15980" s="104"/>
      <c r="AG15980" s="104"/>
      <c r="AK15980" s="104"/>
      <c r="AL15980" s="104"/>
      <c r="AO15980" s="104"/>
      <c r="AP15980" s="104"/>
    </row>
    <row r="15981" spans="21:42" ht="15" customHeight="1" x14ac:dyDescent="0.25">
      <c r="U15981" s="104"/>
      <c r="AB15981" s="104"/>
      <c r="AC15981" s="104"/>
      <c r="AF15981" s="104"/>
      <c r="AG15981" s="104"/>
      <c r="AK15981" s="104"/>
      <c r="AL15981" s="104"/>
      <c r="AO15981" s="104"/>
      <c r="AP15981" s="104"/>
    </row>
    <row r="15982" spans="21:42" ht="15" customHeight="1" x14ac:dyDescent="0.25">
      <c r="U15982" s="104"/>
      <c r="AB15982" s="104"/>
      <c r="AC15982" s="104"/>
      <c r="AF15982" s="104"/>
      <c r="AG15982" s="104"/>
      <c r="AK15982" s="104"/>
      <c r="AL15982" s="104"/>
      <c r="AO15982" s="104"/>
      <c r="AP15982" s="104"/>
    </row>
    <row r="15983" spans="21:42" ht="15" customHeight="1" x14ac:dyDescent="0.25">
      <c r="U15983" s="104"/>
      <c r="AB15983" s="104"/>
      <c r="AC15983" s="104"/>
      <c r="AF15983" s="104"/>
      <c r="AG15983" s="104"/>
      <c r="AK15983" s="104"/>
      <c r="AL15983" s="104"/>
      <c r="AO15983" s="104"/>
      <c r="AP15983" s="104"/>
    </row>
    <row r="15984" spans="21:42" ht="15" customHeight="1" x14ac:dyDescent="0.25">
      <c r="U15984" s="104"/>
      <c r="AB15984" s="104"/>
      <c r="AC15984" s="104"/>
      <c r="AF15984" s="104"/>
      <c r="AG15984" s="104"/>
      <c r="AK15984" s="104"/>
      <c r="AL15984" s="104"/>
      <c r="AO15984" s="104"/>
      <c r="AP15984" s="104"/>
    </row>
    <row r="15985" spans="21:42" ht="15" customHeight="1" x14ac:dyDescent="0.25">
      <c r="U15985" s="104"/>
      <c r="AB15985" s="104"/>
      <c r="AC15985" s="104"/>
      <c r="AF15985" s="104"/>
      <c r="AG15985" s="104"/>
      <c r="AK15985" s="104"/>
      <c r="AL15985" s="104"/>
      <c r="AO15985" s="104"/>
      <c r="AP15985" s="104"/>
    </row>
    <row r="15986" spans="21:42" ht="15" customHeight="1" x14ac:dyDescent="0.25">
      <c r="U15986" s="104"/>
      <c r="AB15986" s="104"/>
      <c r="AC15986" s="104"/>
      <c r="AF15986" s="104"/>
      <c r="AG15986" s="104"/>
      <c r="AK15986" s="104"/>
      <c r="AL15986" s="104"/>
      <c r="AO15986" s="104"/>
      <c r="AP15986" s="104"/>
    </row>
    <row r="15987" spans="21:42" ht="15" customHeight="1" x14ac:dyDescent="0.25">
      <c r="U15987" s="104"/>
      <c r="AB15987" s="104"/>
      <c r="AC15987" s="104"/>
      <c r="AF15987" s="104"/>
      <c r="AG15987" s="104"/>
      <c r="AK15987" s="104"/>
      <c r="AL15987" s="104"/>
      <c r="AO15987" s="104"/>
      <c r="AP15987" s="104"/>
    </row>
    <row r="15988" spans="21:42" ht="15" customHeight="1" x14ac:dyDescent="0.25">
      <c r="U15988" s="104"/>
      <c r="AB15988" s="104"/>
      <c r="AC15988" s="104"/>
      <c r="AF15988" s="104"/>
      <c r="AG15988" s="104"/>
      <c r="AK15988" s="104"/>
      <c r="AL15988" s="104"/>
      <c r="AO15988" s="104"/>
      <c r="AP15988" s="104"/>
    </row>
    <row r="15989" spans="21:42" ht="15" customHeight="1" x14ac:dyDescent="0.25">
      <c r="U15989" s="104"/>
      <c r="AB15989" s="104"/>
      <c r="AC15989" s="104"/>
      <c r="AF15989" s="104"/>
      <c r="AG15989" s="104"/>
      <c r="AK15989" s="104"/>
      <c r="AL15989" s="104"/>
      <c r="AO15989" s="104"/>
      <c r="AP15989" s="104"/>
    </row>
    <row r="15990" spans="21:42" ht="15" customHeight="1" x14ac:dyDescent="0.25">
      <c r="U15990" s="104"/>
      <c r="AB15990" s="104"/>
      <c r="AC15990" s="104"/>
      <c r="AF15990" s="104"/>
      <c r="AG15990" s="104"/>
      <c r="AK15990" s="104"/>
      <c r="AL15990" s="104"/>
      <c r="AO15990" s="104"/>
      <c r="AP15990" s="104"/>
    </row>
    <row r="15991" spans="21:42" ht="15" customHeight="1" x14ac:dyDescent="0.25">
      <c r="U15991" s="104"/>
      <c r="AB15991" s="104"/>
      <c r="AC15991" s="104"/>
      <c r="AF15991" s="104"/>
      <c r="AG15991" s="104"/>
      <c r="AK15991" s="104"/>
      <c r="AL15991" s="104"/>
      <c r="AO15991" s="104"/>
      <c r="AP15991" s="104"/>
    </row>
    <row r="15992" spans="21:42" ht="15" customHeight="1" x14ac:dyDescent="0.25">
      <c r="U15992" s="104"/>
      <c r="AB15992" s="104"/>
      <c r="AC15992" s="104"/>
      <c r="AF15992" s="104"/>
      <c r="AG15992" s="104"/>
      <c r="AK15992" s="104"/>
      <c r="AL15992" s="104"/>
      <c r="AO15992" s="104"/>
      <c r="AP15992" s="104"/>
    </row>
    <row r="15993" spans="21:42" ht="15" customHeight="1" x14ac:dyDescent="0.25">
      <c r="U15993" s="104"/>
      <c r="AB15993" s="104"/>
      <c r="AC15993" s="104"/>
      <c r="AF15993" s="104"/>
      <c r="AG15993" s="104"/>
      <c r="AK15993" s="104"/>
      <c r="AL15993" s="104"/>
      <c r="AO15993" s="104"/>
      <c r="AP15993" s="104"/>
    </row>
    <row r="15994" spans="21:42" ht="15" customHeight="1" x14ac:dyDescent="0.25">
      <c r="U15994" s="104"/>
      <c r="AB15994" s="104"/>
      <c r="AC15994" s="104"/>
      <c r="AF15994" s="104"/>
      <c r="AG15994" s="104"/>
      <c r="AK15994" s="104"/>
      <c r="AL15994" s="104"/>
      <c r="AO15994" s="104"/>
      <c r="AP15994" s="104"/>
    </row>
    <row r="15995" spans="21:42" ht="15" customHeight="1" x14ac:dyDescent="0.25">
      <c r="U15995" s="104"/>
      <c r="AB15995" s="104"/>
      <c r="AC15995" s="104"/>
      <c r="AF15995" s="104"/>
      <c r="AG15995" s="104"/>
      <c r="AK15995" s="104"/>
      <c r="AL15995" s="104"/>
      <c r="AO15995" s="104"/>
      <c r="AP15995" s="104"/>
    </row>
    <row r="15996" spans="21:42" ht="15" customHeight="1" x14ac:dyDescent="0.25">
      <c r="U15996" s="104"/>
      <c r="AB15996" s="104"/>
      <c r="AC15996" s="104"/>
      <c r="AF15996" s="104"/>
      <c r="AG15996" s="104"/>
      <c r="AK15996" s="104"/>
      <c r="AL15996" s="104"/>
      <c r="AO15996" s="104"/>
      <c r="AP15996" s="104"/>
    </row>
    <row r="15997" spans="21:42" ht="15" customHeight="1" x14ac:dyDescent="0.25">
      <c r="U15997" s="104"/>
      <c r="AB15997" s="104"/>
      <c r="AC15997" s="104"/>
      <c r="AF15997" s="104"/>
      <c r="AG15997" s="104"/>
      <c r="AK15997" s="104"/>
      <c r="AL15997" s="104"/>
      <c r="AO15997" s="104"/>
      <c r="AP15997" s="104"/>
    </row>
    <row r="15998" spans="21:42" ht="15" customHeight="1" x14ac:dyDescent="0.25">
      <c r="U15998" s="104"/>
      <c r="AB15998" s="104"/>
      <c r="AC15998" s="104"/>
      <c r="AF15998" s="104"/>
      <c r="AG15998" s="104"/>
      <c r="AK15998" s="104"/>
      <c r="AL15998" s="104"/>
      <c r="AO15998" s="104"/>
      <c r="AP15998" s="104"/>
    </row>
    <row r="15999" spans="21:42" ht="15" customHeight="1" x14ac:dyDescent="0.25">
      <c r="U15999" s="104"/>
      <c r="AB15999" s="104"/>
      <c r="AC15999" s="104"/>
      <c r="AF15999" s="104"/>
      <c r="AG15999" s="104"/>
      <c r="AK15999" s="104"/>
      <c r="AL15999" s="104"/>
      <c r="AO15999" s="104"/>
      <c r="AP15999" s="104"/>
    </row>
    <row r="16000" spans="21:42" ht="15" customHeight="1" x14ac:dyDescent="0.25">
      <c r="U16000" s="104"/>
      <c r="AB16000" s="104"/>
      <c r="AC16000" s="104"/>
      <c r="AF16000" s="104"/>
      <c r="AG16000" s="104"/>
      <c r="AK16000" s="104"/>
      <c r="AL16000" s="104"/>
      <c r="AO16000" s="104"/>
      <c r="AP16000" s="104"/>
    </row>
    <row r="16001" spans="21:42" ht="15" customHeight="1" x14ac:dyDescent="0.25">
      <c r="U16001" s="104"/>
      <c r="AB16001" s="104"/>
      <c r="AC16001" s="104"/>
      <c r="AF16001" s="104"/>
      <c r="AG16001" s="104"/>
      <c r="AK16001" s="104"/>
      <c r="AL16001" s="104"/>
      <c r="AO16001" s="104"/>
      <c r="AP16001" s="104"/>
    </row>
    <row r="16002" spans="21:42" ht="15" customHeight="1" x14ac:dyDescent="0.25">
      <c r="U16002" s="104"/>
      <c r="AB16002" s="104"/>
      <c r="AC16002" s="104"/>
      <c r="AF16002" s="104"/>
      <c r="AG16002" s="104"/>
      <c r="AK16002" s="104"/>
      <c r="AL16002" s="104"/>
      <c r="AO16002" s="104"/>
      <c r="AP16002" s="104"/>
    </row>
    <row r="16003" spans="21:42" ht="15" customHeight="1" x14ac:dyDescent="0.25">
      <c r="U16003" s="104"/>
      <c r="AB16003" s="104"/>
      <c r="AC16003" s="104"/>
      <c r="AF16003" s="104"/>
      <c r="AG16003" s="104"/>
      <c r="AK16003" s="104"/>
      <c r="AL16003" s="104"/>
      <c r="AO16003" s="104"/>
      <c r="AP16003" s="104"/>
    </row>
    <row r="16004" spans="21:42" ht="15" customHeight="1" x14ac:dyDescent="0.25">
      <c r="U16004" s="104"/>
      <c r="AB16004" s="104"/>
      <c r="AC16004" s="104"/>
      <c r="AF16004" s="104"/>
      <c r="AG16004" s="104"/>
      <c r="AK16004" s="104"/>
      <c r="AL16004" s="104"/>
      <c r="AO16004" s="104"/>
      <c r="AP16004" s="104"/>
    </row>
    <row r="16005" spans="21:42" ht="15" customHeight="1" x14ac:dyDescent="0.25">
      <c r="U16005" s="104"/>
      <c r="AB16005" s="104"/>
      <c r="AC16005" s="104"/>
      <c r="AF16005" s="104"/>
      <c r="AG16005" s="104"/>
      <c r="AK16005" s="104"/>
      <c r="AL16005" s="104"/>
      <c r="AO16005" s="104"/>
      <c r="AP16005" s="104"/>
    </row>
    <row r="16006" spans="21:42" ht="15" customHeight="1" x14ac:dyDescent="0.25">
      <c r="U16006" s="104"/>
      <c r="AB16006" s="104"/>
      <c r="AC16006" s="104"/>
      <c r="AF16006" s="104"/>
      <c r="AG16006" s="104"/>
      <c r="AK16006" s="104"/>
      <c r="AL16006" s="104"/>
      <c r="AO16006" s="104"/>
      <c r="AP16006" s="104"/>
    </row>
    <row r="16007" spans="21:42" ht="15" customHeight="1" x14ac:dyDescent="0.25">
      <c r="U16007" s="104"/>
      <c r="AB16007" s="104"/>
      <c r="AC16007" s="104"/>
      <c r="AF16007" s="104"/>
      <c r="AG16007" s="104"/>
      <c r="AK16007" s="104"/>
      <c r="AL16007" s="104"/>
      <c r="AO16007" s="104"/>
      <c r="AP16007" s="104"/>
    </row>
    <row r="16008" spans="21:42" ht="15" customHeight="1" x14ac:dyDescent="0.25">
      <c r="U16008" s="104"/>
      <c r="AB16008" s="104"/>
      <c r="AC16008" s="104"/>
      <c r="AF16008" s="104"/>
      <c r="AG16008" s="104"/>
      <c r="AK16008" s="104"/>
      <c r="AL16008" s="104"/>
      <c r="AO16008" s="104"/>
      <c r="AP16008" s="104"/>
    </row>
    <row r="16009" spans="21:42" ht="15" customHeight="1" x14ac:dyDescent="0.25">
      <c r="U16009" s="104"/>
      <c r="AB16009" s="104"/>
      <c r="AC16009" s="104"/>
      <c r="AF16009" s="104"/>
      <c r="AG16009" s="104"/>
      <c r="AK16009" s="104"/>
      <c r="AL16009" s="104"/>
      <c r="AO16009" s="104"/>
      <c r="AP16009" s="104"/>
    </row>
    <row r="16010" spans="21:42" ht="15" customHeight="1" x14ac:dyDescent="0.25">
      <c r="U16010" s="104"/>
      <c r="AB16010" s="104"/>
      <c r="AC16010" s="104"/>
      <c r="AF16010" s="104"/>
      <c r="AG16010" s="104"/>
      <c r="AK16010" s="104"/>
      <c r="AL16010" s="104"/>
      <c r="AO16010" s="104"/>
      <c r="AP16010" s="104"/>
    </row>
    <row r="16011" spans="21:42" ht="15" customHeight="1" x14ac:dyDescent="0.25">
      <c r="U16011" s="104"/>
      <c r="AB16011" s="104"/>
      <c r="AC16011" s="104"/>
      <c r="AF16011" s="104"/>
      <c r="AG16011" s="104"/>
      <c r="AK16011" s="104"/>
      <c r="AL16011" s="104"/>
      <c r="AO16011" s="104"/>
      <c r="AP16011" s="104"/>
    </row>
    <row r="16012" spans="21:42" ht="15" customHeight="1" x14ac:dyDescent="0.25">
      <c r="U16012" s="104"/>
      <c r="AB16012" s="104"/>
      <c r="AC16012" s="104"/>
      <c r="AF16012" s="104"/>
      <c r="AG16012" s="104"/>
      <c r="AK16012" s="104"/>
      <c r="AL16012" s="104"/>
      <c r="AO16012" s="104"/>
      <c r="AP16012" s="104"/>
    </row>
    <row r="16013" spans="21:42" ht="15" customHeight="1" x14ac:dyDescent="0.25">
      <c r="U16013" s="104"/>
      <c r="AB16013" s="104"/>
      <c r="AC16013" s="104"/>
      <c r="AF16013" s="104"/>
      <c r="AG16013" s="104"/>
      <c r="AK16013" s="104"/>
      <c r="AL16013" s="104"/>
      <c r="AO16013" s="104"/>
      <c r="AP16013" s="104"/>
    </row>
    <row r="16014" spans="21:42" ht="15" customHeight="1" x14ac:dyDescent="0.25">
      <c r="U16014" s="104"/>
      <c r="AB16014" s="104"/>
      <c r="AC16014" s="104"/>
      <c r="AF16014" s="104"/>
      <c r="AG16014" s="104"/>
      <c r="AK16014" s="104"/>
      <c r="AL16014" s="104"/>
      <c r="AO16014" s="104"/>
      <c r="AP16014" s="104"/>
    </row>
    <row r="16015" spans="21:42" ht="15" customHeight="1" x14ac:dyDescent="0.25">
      <c r="U16015" s="104"/>
      <c r="AB16015" s="104"/>
      <c r="AC16015" s="104"/>
      <c r="AF16015" s="104"/>
      <c r="AG16015" s="104"/>
      <c r="AK16015" s="104"/>
      <c r="AL16015" s="104"/>
      <c r="AO16015" s="104"/>
      <c r="AP16015" s="104"/>
    </row>
    <row r="16016" spans="21:42" ht="15" customHeight="1" x14ac:dyDescent="0.25">
      <c r="U16016" s="104"/>
      <c r="AB16016" s="104"/>
      <c r="AC16016" s="104"/>
      <c r="AF16016" s="104"/>
      <c r="AG16016" s="104"/>
      <c r="AK16016" s="104"/>
      <c r="AL16016" s="104"/>
      <c r="AO16016" s="104"/>
      <c r="AP16016" s="104"/>
    </row>
    <row r="16017" spans="21:42" ht="15" customHeight="1" x14ac:dyDescent="0.25">
      <c r="U16017" s="104"/>
      <c r="AB16017" s="104"/>
      <c r="AC16017" s="104"/>
      <c r="AF16017" s="104"/>
      <c r="AG16017" s="104"/>
      <c r="AK16017" s="104"/>
      <c r="AL16017" s="104"/>
      <c r="AO16017" s="104"/>
      <c r="AP16017" s="104"/>
    </row>
    <row r="16018" spans="21:42" ht="15" customHeight="1" x14ac:dyDescent="0.25">
      <c r="U16018" s="104"/>
      <c r="AB16018" s="104"/>
      <c r="AC16018" s="104"/>
      <c r="AF16018" s="104"/>
      <c r="AG16018" s="104"/>
      <c r="AK16018" s="104"/>
      <c r="AL16018" s="104"/>
      <c r="AO16018" s="104"/>
      <c r="AP16018" s="104"/>
    </row>
    <row r="16019" spans="21:42" ht="15" customHeight="1" x14ac:dyDescent="0.25">
      <c r="U16019" s="104"/>
      <c r="AB16019" s="104"/>
      <c r="AC16019" s="104"/>
      <c r="AF16019" s="104"/>
      <c r="AG16019" s="104"/>
      <c r="AK16019" s="104"/>
      <c r="AL16019" s="104"/>
      <c r="AO16019" s="104"/>
      <c r="AP16019" s="104"/>
    </row>
    <row r="16020" spans="21:42" ht="15" customHeight="1" x14ac:dyDescent="0.25">
      <c r="U16020" s="104"/>
      <c r="AB16020" s="104"/>
      <c r="AC16020" s="104"/>
      <c r="AF16020" s="104"/>
      <c r="AG16020" s="104"/>
      <c r="AK16020" s="104"/>
      <c r="AL16020" s="104"/>
      <c r="AO16020" s="104"/>
      <c r="AP16020" s="104"/>
    </row>
    <row r="16021" spans="21:42" ht="15" customHeight="1" x14ac:dyDescent="0.25">
      <c r="U16021" s="104"/>
      <c r="AB16021" s="104"/>
      <c r="AC16021" s="104"/>
      <c r="AF16021" s="104"/>
      <c r="AG16021" s="104"/>
      <c r="AK16021" s="104"/>
      <c r="AL16021" s="104"/>
      <c r="AO16021" s="104"/>
      <c r="AP16021" s="104"/>
    </row>
    <row r="16022" spans="21:42" ht="15" customHeight="1" x14ac:dyDescent="0.25">
      <c r="U16022" s="104"/>
      <c r="AB16022" s="104"/>
      <c r="AC16022" s="104"/>
      <c r="AF16022" s="104"/>
      <c r="AG16022" s="104"/>
      <c r="AK16022" s="104"/>
      <c r="AL16022" s="104"/>
      <c r="AO16022" s="104"/>
      <c r="AP16022" s="104"/>
    </row>
    <row r="16023" spans="21:42" ht="15" customHeight="1" x14ac:dyDescent="0.25">
      <c r="U16023" s="104"/>
      <c r="AB16023" s="104"/>
      <c r="AC16023" s="104"/>
      <c r="AF16023" s="104"/>
      <c r="AG16023" s="104"/>
      <c r="AK16023" s="104"/>
      <c r="AL16023" s="104"/>
      <c r="AO16023" s="104"/>
      <c r="AP16023" s="104"/>
    </row>
    <row r="16024" spans="21:42" ht="15" customHeight="1" x14ac:dyDescent="0.25">
      <c r="U16024" s="104"/>
      <c r="AB16024" s="104"/>
      <c r="AC16024" s="104"/>
      <c r="AF16024" s="104"/>
      <c r="AG16024" s="104"/>
      <c r="AK16024" s="104"/>
      <c r="AL16024" s="104"/>
      <c r="AO16024" s="104"/>
      <c r="AP16024" s="104"/>
    </row>
    <row r="16025" spans="21:42" ht="15" customHeight="1" x14ac:dyDescent="0.25">
      <c r="U16025" s="104"/>
      <c r="AB16025" s="104"/>
      <c r="AC16025" s="104"/>
      <c r="AF16025" s="104"/>
      <c r="AG16025" s="104"/>
      <c r="AK16025" s="104"/>
      <c r="AL16025" s="104"/>
      <c r="AO16025" s="104"/>
      <c r="AP16025" s="104"/>
    </row>
    <row r="16026" spans="21:42" ht="15" customHeight="1" x14ac:dyDescent="0.25">
      <c r="U16026" s="104"/>
      <c r="AB16026" s="104"/>
      <c r="AC16026" s="104"/>
      <c r="AF16026" s="104"/>
      <c r="AG16026" s="104"/>
      <c r="AK16026" s="104"/>
      <c r="AL16026" s="104"/>
      <c r="AO16026" s="104"/>
      <c r="AP16026" s="104"/>
    </row>
    <row r="16027" spans="21:42" ht="15" customHeight="1" x14ac:dyDescent="0.25">
      <c r="U16027" s="104"/>
      <c r="AB16027" s="104"/>
      <c r="AC16027" s="104"/>
      <c r="AF16027" s="104"/>
      <c r="AG16027" s="104"/>
      <c r="AK16027" s="104"/>
      <c r="AL16027" s="104"/>
      <c r="AO16027" s="104"/>
      <c r="AP16027" s="104"/>
    </row>
    <row r="16028" spans="21:42" ht="15" customHeight="1" x14ac:dyDescent="0.25">
      <c r="U16028" s="104"/>
      <c r="AB16028" s="104"/>
      <c r="AC16028" s="104"/>
      <c r="AF16028" s="104"/>
      <c r="AG16028" s="104"/>
      <c r="AK16028" s="104"/>
      <c r="AL16028" s="104"/>
      <c r="AO16028" s="104"/>
      <c r="AP16028" s="104"/>
    </row>
    <row r="16029" spans="21:42" ht="15" customHeight="1" x14ac:dyDescent="0.25">
      <c r="U16029" s="104"/>
      <c r="AB16029" s="104"/>
      <c r="AC16029" s="104"/>
      <c r="AF16029" s="104"/>
      <c r="AG16029" s="104"/>
      <c r="AK16029" s="104"/>
      <c r="AL16029" s="104"/>
      <c r="AO16029" s="104"/>
      <c r="AP16029" s="104"/>
    </row>
    <row r="16030" spans="21:42" ht="15" customHeight="1" x14ac:dyDescent="0.25">
      <c r="U16030" s="104"/>
      <c r="AB16030" s="104"/>
      <c r="AC16030" s="104"/>
      <c r="AF16030" s="104"/>
      <c r="AG16030" s="104"/>
      <c r="AK16030" s="104"/>
      <c r="AL16030" s="104"/>
      <c r="AO16030" s="104"/>
      <c r="AP16030" s="104"/>
    </row>
    <row r="16031" spans="21:42" ht="15" customHeight="1" x14ac:dyDescent="0.25">
      <c r="U16031" s="104"/>
      <c r="AB16031" s="104"/>
      <c r="AC16031" s="104"/>
      <c r="AF16031" s="104"/>
      <c r="AG16031" s="104"/>
      <c r="AK16031" s="104"/>
      <c r="AL16031" s="104"/>
      <c r="AO16031" s="104"/>
      <c r="AP16031" s="104"/>
    </row>
    <row r="16032" spans="21:42" ht="15" customHeight="1" x14ac:dyDescent="0.25">
      <c r="U16032" s="104"/>
      <c r="AB16032" s="104"/>
      <c r="AC16032" s="104"/>
      <c r="AF16032" s="104"/>
      <c r="AG16032" s="104"/>
      <c r="AK16032" s="104"/>
      <c r="AL16032" s="104"/>
      <c r="AO16032" s="104"/>
      <c r="AP16032" s="104"/>
    </row>
    <row r="16033" spans="21:42" ht="15" customHeight="1" x14ac:dyDescent="0.25">
      <c r="U16033" s="104"/>
      <c r="AB16033" s="104"/>
      <c r="AC16033" s="104"/>
      <c r="AF16033" s="104"/>
      <c r="AG16033" s="104"/>
      <c r="AK16033" s="104"/>
      <c r="AL16033" s="104"/>
      <c r="AO16033" s="104"/>
      <c r="AP16033" s="104"/>
    </row>
    <row r="16034" spans="21:42" ht="15" customHeight="1" x14ac:dyDescent="0.25">
      <c r="U16034" s="104"/>
      <c r="AB16034" s="104"/>
      <c r="AC16034" s="104"/>
      <c r="AF16034" s="104"/>
      <c r="AG16034" s="104"/>
      <c r="AK16034" s="104"/>
      <c r="AL16034" s="104"/>
      <c r="AO16034" s="104"/>
      <c r="AP16034" s="104"/>
    </row>
    <row r="16035" spans="21:42" ht="15" customHeight="1" x14ac:dyDescent="0.25">
      <c r="U16035" s="104"/>
      <c r="AB16035" s="104"/>
      <c r="AC16035" s="104"/>
      <c r="AF16035" s="104"/>
      <c r="AG16035" s="104"/>
      <c r="AK16035" s="104"/>
      <c r="AL16035" s="104"/>
      <c r="AO16035" s="104"/>
      <c r="AP16035" s="104"/>
    </row>
    <row r="16036" spans="21:42" ht="15" customHeight="1" x14ac:dyDescent="0.25">
      <c r="U16036" s="104"/>
      <c r="AB16036" s="104"/>
      <c r="AC16036" s="104"/>
      <c r="AF16036" s="104"/>
      <c r="AG16036" s="104"/>
      <c r="AK16036" s="104"/>
      <c r="AL16036" s="104"/>
      <c r="AO16036" s="104"/>
      <c r="AP16036" s="104"/>
    </row>
    <row r="16037" spans="21:42" ht="15" customHeight="1" x14ac:dyDescent="0.25">
      <c r="U16037" s="104"/>
      <c r="AB16037" s="104"/>
      <c r="AC16037" s="104"/>
      <c r="AF16037" s="104"/>
      <c r="AG16037" s="104"/>
      <c r="AK16037" s="104"/>
      <c r="AL16037" s="104"/>
      <c r="AO16037" s="104"/>
      <c r="AP16037" s="104"/>
    </row>
    <row r="16038" spans="21:42" ht="15" customHeight="1" x14ac:dyDescent="0.25">
      <c r="U16038" s="104"/>
      <c r="AB16038" s="104"/>
      <c r="AC16038" s="104"/>
      <c r="AF16038" s="104"/>
      <c r="AG16038" s="104"/>
      <c r="AK16038" s="104"/>
      <c r="AL16038" s="104"/>
      <c r="AO16038" s="104"/>
      <c r="AP16038" s="104"/>
    </row>
    <row r="16039" spans="21:42" ht="15" customHeight="1" x14ac:dyDescent="0.25">
      <c r="U16039" s="104"/>
      <c r="AB16039" s="104"/>
      <c r="AC16039" s="104"/>
      <c r="AF16039" s="104"/>
      <c r="AG16039" s="104"/>
      <c r="AK16039" s="104"/>
      <c r="AL16039" s="104"/>
      <c r="AO16039" s="104"/>
      <c r="AP16039" s="104"/>
    </row>
    <row r="16040" spans="21:42" ht="15" customHeight="1" x14ac:dyDescent="0.25">
      <c r="U16040" s="104"/>
      <c r="AB16040" s="104"/>
      <c r="AC16040" s="104"/>
      <c r="AF16040" s="104"/>
      <c r="AG16040" s="104"/>
      <c r="AK16040" s="104"/>
      <c r="AL16040" s="104"/>
      <c r="AO16040" s="104"/>
      <c r="AP16040" s="104"/>
    </row>
    <row r="16041" spans="21:42" ht="15" customHeight="1" x14ac:dyDescent="0.25">
      <c r="U16041" s="104"/>
      <c r="AB16041" s="104"/>
      <c r="AC16041" s="104"/>
      <c r="AF16041" s="104"/>
      <c r="AG16041" s="104"/>
      <c r="AK16041" s="104"/>
      <c r="AL16041" s="104"/>
      <c r="AO16041" s="104"/>
      <c r="AP16041" s="104"/>
    </row>
    <row r="16042" spans="21:42" ht="15" customHeight="1" x14ac:dyDescent="0.25">
      <c r="U16042" s="104"/>
      <c r="AB16042" s="104"/>
      <c r="AC16042" s="104"/>
      <c r="AF16042" s="104"/>
      <c r="AG16042" s="104"/>
      <c r="AK16042" s="104"/>
      <c r="AL16042" s="104"/>
      <c r="AO16042" s="104"/>
      <c r="AP16042" s="104"/>
    </row>
    <row r="16043" spans="21:42" ht="15" customHeight="1" x14ac:dyDescent="0.25">
      <c r="U16043" s="104"/>
      <c r="AB16043" s="104"/>
      <c r="AC16043" s="104"/>
      <c r="AF16043" s="104"/>
      <c r="AG16043" s="104"/>
      <c r="AK16043" s="104"/>
      <c r="AL16043" s="104"/>
      <c r="AO16043" s="104"/>
      <c r="AP16043" s="104"/>
    </row>
    <row r="16044" spans="21:42" ht="15" customHeight="1" x14ac:dyDescent="0.25">
      <c r="U16044" s="104"/>
      <c r="AB16044" s="104"/>
      <c r="AC16044" s="104"/>
      <c r="AF16044" s="104"/>
      <c r="AG16044" s="104"/>
      <c r="AK16044" s="104"/>
      <c r="AL16044" s="104"/>
      <c r="AO16044" s="104"/>
      <c r="AP16044" s="104"/>
    </row>
    <row r="16045" spans="21:42" ht="15" customHeight="1" x14ac:dyDescent="0.25">
      <c r="U16045" s="104"/>
      <c r="AB16045" s="104"/>
      <c r="AC16045" s="104"/>
      <c r="AF16045" s="104"/>
      <c r="AG16045" s="104"/>
      <c r="AK16045" s="104"/>
      <c r="AL16045" s="104"/>
      <c r="AO16045" s="104"/>
      <c r="AP16045" s="104"/>
    </row>
    <row r="16046" spans="21:42" ht="15" customHeight="1" x14ac:dyDescent="0.25">
      <c r="U16046" s="104"/>
      <c r="AB16046" s="104"/>
      <c r="AC16046" s="104"/>
      <c r="AF16046" s="104"/>
      <c r="AG16046" s="104"/>
      <c r="AK16046" s="104"/>
      <c r="AL16046" s="104"/>
      <c r="AO16046" s="104"/>
      <c r="AP16046" s="104"/>
    </row>
    <row r="16047" spans="21:42" ht="15" customHeight="1" x14ac:dyDescent="0.25">
      <c r="U16047" s="104"/>
      <c r="AB16047" s="104"/>
      <c r="AC16047" s="104"/>
      <c r="AF16047" s="104"/>
      <c r="AG16047" s="104"/>
      <c r="AK16047" s="104"/>
      <c r="AL16047" s="104"/>
      <c r="AO16047" s="104"/>
      <c r="AP16047" s="104"/>
    </row>
    <row r="16048" spans="21:42" ht="15" customHeight="1" x14ac:dyDescent="0.25">
      <c r="U16048" s="104"/>
      <c r="AB16048" s="104"/>
      <c r="AC16048" s="104"/>
      <c r="AF16048" s="104"/>
      <c r="AG16048" s="104"/>
      <c r="AK16048" s="104"/>
      <c r="AL16048" s="104"/>
      <c r="AO16048" s="104"/>
      <c r="AP16048" s="104"/>
    </row>
    <row r="16049" spans="21:42" ht="15" customHeight="1" x14ac:dyDescent="0.25">
      <c r="U16049" s="104"/>
      <c r="AB16049" s="104"/>
      <c r="AC16049" s="104"/>
      <c r="AF16049" s="104"/>
      <c r="AG16049" s="104"/>
      <c r="AK16049" s="104"/>
      <c r="AL16049" s="104"/>
      <c r="AO16049" s="104"/>
      <c r="AP16049" s="104"/>
    </row>
    <row r="16050" spans="21:42" ht="15" customHeight="1" x14ac:dyDescent="0.25">
      <c r="U16050" s="104"/>
      <c r="AB16050" s="104"/>
      <c r="AC16050" s="104"/>
      <c r="AF16050" s="104"/>
      <c r="AG16050" s="104"/>
      <c r="AK16050" s="104"/>
      <c r="AL16050" s="104"/>
      <c r="AO16050" s="104"/>
      <c r="AP16050" s="104"/>
    </row>
    <row r="16051" spans="21:42" ht="15" customHeight="1" x14ac:dyDescent="0.25">
      <c r="U16051" s="104"/>
      <c r="AB16051" s="104"/>
      <c r="AC16051" s="104"/>
      <c r="AF16051" s="104"/>
      <c r="AG16051" s="104"/>
      <c r="AK16051" s="104"/>
      <c r="AL16051" s="104"/>
      <c r="AO16051" s="104"/>
      <c r="AP16051" s="104"/>
    </row>
    <row r="16052" spans="21:42" ht="15" customHeight="1" x14ac:dyDescent="0.25">
      <c r="U16052" s="104"/>
      <c r="AB16052" s="104"/>
      <c r="AC16052" s="104"/>
      <c r="AF16052" s="104"/>
      <c r="AG16052" s="104"/>
      <c r="AK16052" s="104"/>
      <c r="AL16052" s="104"/>
      <c r="AO16052" s="104"/>
      <c r="AP16052" s="104"/>
    </row>
    <row r="16053" spans="21:42" ht="15" customHeight="1" x14ac:dyDescent="0.25">
      <c r="U16053" s="104"/>
      <c r="AB16053" s="104"/>
      <c r="AC16053" s="104"/>
      <c r="AF16053" s="104"/>
      <c r="AG16053" s="104"/>
      <c r="AK16053" s="104"/>
      <c r="AL16053" s="104"/>
      <c r="AO16053" s="104"/>
      <c r="AP16053" s="104"/>
    </row>
    <row r="16054" spans="21:42" ht="15" customHeight="1" x14ac:dyDescent="0.25">
      <c r="U16054" s="104"/>
      <c r="AB16054" s="104"/>
      <c r="AC16054" s="104"/>
      <c r="AF16054" s="104"/>
      <c r="AG16054" s="104"/>
      <c r="AK16054" s="104"/>
      <c r="AL16054" s="104"/>
      <c r="AO16054" s="104"/>
      <c r="AP16054" s="104"/>
    </row>
    <row r="16055" spans="21:42" ht="15" customHeight="1" x14ac:dyDescent="0.25">
      <c r="U16055" s="104"/>
      <c r="AB16055" s="104"/>
      <c r="AC16055" s="104"/>
      <c r="AF16055" s="104"/>
      <c r="AG16055" s="104"/>
      <c r="AK16055" s="104"/>
      <c r="AL16055" s="104"/>
      <c r="AO16055" s="104"/>
      <c r="AP16055" s="104"/>
    </row>
    <row r="16056" spans="21:42" ht="15" customHeight="1" x14ac:dyDescent="0.25">
      <c r="U16056" s="104"/>
      <c r="AB16056" s="104"/>
      <c r="AC16056" s="104"/>
      <c r="AF16056" s="104"/>
      <c r="AG16056" s="104"/>
      <c r="AK16056" s="104"/>
      <c r="AL16056" s="104"/>
      <c r="AO16056" s="104"/>
      <c r="AP16056" s="104"/>
    </row>
    <row r="16057" spans="21:42" ht="15" customHeight="1" x14ac:dyDescent="0.25">
      <c r="U16057" s="104"/>
      <c r="AB16057" s="104"/>
      <c r="AC16057" s="104"/>
      <c r="AF16057" s="104"/>
      <c r="AG16057" s="104"/>
      <c r="AK16057" s="104"/>
      <c r="AL16057" s="104"/>
      <c r="AO16057" s="104"/>
      <c r="AP16057" s="104"/>
    </row>
    <row r="16058" spans="21:42" ht="15" customHeight="1" x14ac:dyDescent="0.25">
      <c r="U16058" s="104"/>
      <c r="AB16058" s="104"/>
      <c r="AC16058" s="104"/>
      <c r="AF16058" s="104"/>
      <c r="AG16058" s="104"/>
      <c r="AK16058" s="104"/>
      <c r="AL16058" s="104"/>
      <c r="AO16058" s="104"/>
      <c r="AP16058" s="104"/>
    </row>
    <row r="16059" spans="21:42" ht="15" customHeight="1" x14ac:dyDescent="0.25">
      <c r="U16059" s="104"/>
      <c r="AB16059" s="104"/>
      <c r="AC16059" s="104"/>
      <c r="AF16059" s="104"/>
      <c r="AG16059" s="104"/>
      <c r="AK16059" s="104"/>
      <c r="AL16059" s="104"/>
      <c r="AO16059" s="104"/>
      <c r="AP16059" s="104"/>
    </row>
    <row r="16060" spans="21:42" ht="15" customHeight="1" x14ac:dyDescent="0.25">
      <c r="U16060" s="104"/>
      <c r="AB16060" s="104"/>
      <c r="AC16060" s="104"/>
      <c r="AF16060" s="104"/>
      <c r="AG16060" s="104"/>
      <c r="AK16060" s="104"/>
      <c r="AL16060" s="104"/>
      <c r="AO16060" s="104"/>
      <c r="AP16060" s="104"/>
    </row>
    <row r="16061" spans="21:42" ht="15" customHeight="1" x14ac:dyDescent="0.25">
      <c r="U16061" s="104"/>
      <c r="AB16061" s="104"/>
      <c r="AC16061" s="104"/>
      <c r="AF16061" s="104"/>
      <c r="AG16061" s="104"/>
      <c r="AK16061" s="104"/>
      <c r="AL16061" s="104"/>
      <c r="AO16061" s="104"/>
      <c r="AP16061" s="104"/>
    </row>
    <row r="16062" spans="21:42" ht="15" customHeight="1" x14ac:dyDescent="0.25">
      <c r="U16062" s="104"/>
      <c r="AB16062" s="104"/>
      <c r="AC16062" s="104"/>
      <c r="AF16062" s="104"/>
      <c r="AG16062" s="104"/>
      <c r="AK16062" s="104"/>
      <c r="AL16062" s="104"/>
      <c r="AO16062" s="104"/>
      <c r="AP16062" s="104"/>
    </row>
    <row r="16063" spans="21:42" ht="15" customHeight="1" x14ac:dyDescent="0.25">
      <c r="U16063" s="104"/>
      <c r="AB16063" s="104"/>
      <c r="AC16063" s="104"/>
      <c r="AF16063" s="104"/>
      <c r="AG16063" s="104"/>
      <c r="AK16063" s="104"/>
      <c r="AL16063" s="104"/>
      <c r="AO16063" s="104"/>
      <c r="AP16063" s="104"/>
    </row>
    <row r="16064" spans="21:42" ht="15" customHeight="1" x14ac:dyDescent="0.25">
      <c r="U16064" s="104"/>
      <c r="AB16064" s="104"/>
      <c r="AC16064" s="104"/>
      <c r="AF16064" s="104"/>
      <c r="AG16064" s="104"/>
      <c r="AK16064" s="104"/>
      <c r="AL16064" s="104"/>
      <c r="AO16064" s="104"/>
      <c r="AP16064" s="104"/>
    </row>
    <row r="16065" spans="21:42" ht="15" customHeight="1" x14ac:dyDescent="0.25">
      <c r="U16065" s="104"/>
      <c r="AB16065" s="104"/>
      <c r="AC16065" s="104"/>
      <c r="AF16065" s="104"/>
      <c r="AG16065" s="104"/>
      <c r="AK16065" s="104"/>
      <c r="AL16065" s="104"/>
      <c r="AO16065" s="104"/>
      <c r="AP16065" s="104"/>
    </row>
    <row r="16066" spans="21:42" ht="15" customHeight="1" x14ac:dyDescent="0.25">
      <c r="U16066" s="104"/>
      <c r="AB16066" s="104"/>
      <c r="AC16066" s="104"/>
      <c r="AF16066" s="104"/>
      <c r="AG16066" s="104"/>
      <c r="AK16066" s="104"/>
      <c r="AL16066" s="104"/>
      <c r="AO16066" s="104"/>
      <c r="AP16066" s="104"/>
    </row>
    <row r="16067" spans="21:42" ht="15" customHeight="1" x14ac:dyDescent="0.25">
      <c r="U16067" s="104"/>
      <c r="AB16067" s="104"/>
      <c r="AC16067" s="104"/>
      <c r="AF16067" s="104"/>
      <c r="AG16067" s="104"/>
      <c r="AK16067" s="104"/>
      <c r="AL16067" s="104"/>
      <c r="AO16067" s="104"/>
      <c r="AP16067" s="104"/>
    </row>
    <row r="16068" spans="21:42" ht="15" customHeight="1" x14ac:dyDescent="0.25">
      <c r="U16068" s="104"/>
      <c r="AB16068" s="104"/>
      <c r="AC16068" s="104"/>
      <c r="AF16068" s="104"/>
      <c r="AG16068" s="104"/>
      <c r="AK16068" s="104"/>
      <c r="AL16068" s="104"/>
      <c r="AO16068" s="104"/>
      <c r="AP16068" s="104"/>
    </row>
    <row r="16069" spans="21:42" ht="15" customHeight="1" x14ac:dyDescent="0.25">
      <c r="U16069" s="104"/>
      <c r="AB16069" s="104"/>
      <c r="AC16069" s="104"/>
      <c r="AF16069" s="104"/>
      <c r="AG16069" s="104"/>
      <c r="AK16069" s="104"/>
      <c r="AL16069" s="104"/>
      <c r="AO16069" s="104"/>
      <c r="AP16069" s="104"/>
    </row>
    <row r="16070" spans="21:42" ht="15" customHeight="1" x14ac:dyDescent="0.25">
      <c r="U16070" s="104"/>
      <c r="AB16070" s="104"/>
      <c r="AC16070" s="104"/>
      <c r="AF16070" s="104"/>
      <c r="AG16070" s="104"/>
      <c r="AK16070" s="104"/>
      <c r="AL16070" s="104"/>
      <c r="AO16070" s="104"/>
      <c r="AP16070" s="104"/>
    </row>
    <row r="16071" spans="21:42" ht="15" customHeight="1" x14ac:dyDescent="0.25">
      <c r="U16071" s="104"/>
      <c r="AB16071" s="104"/>
      <c r="AC16071" s="104"/>
      <c r="AF16071" s="104"/>
      <c r="AG16071" s="104"/>
      <c r="AK16071" s="104"/>
      <c r="AL16071" s="104"/>
      <c r="AO16071" s="104"/>
      <c r="AP16071" s="104"/>
    </row>
    <row r="16072" spans="21:42" ht="15" customHeight="1" x14ac:dyDescent="0.25">
      <c r="U16072" s="104"/>
      <c r="AB16072" s="104"/>
      <c r="AC16072" s="104"/>
      <c r="AF16072" s="104"/>
      <c r="AG16072" s="104"/>
      <c r="AK16072" s="104"/>
      <c r="AL16072" s="104"/>
      <c r="AO16072" s="104"/>
      <c r="AP16072" s="104"/>
    </row>
    <row r="16073" spans="21:42" ht="15" customHeight="1" x14ac:dyDescent="0.25">
      <c r="U16073" s="104"/>
      <c r="AB16073" s="104"/>
      <c r="AC16073" s="104"/>
      <c r="AF16073" s="104"/>
      <c r="AG16073" s="104"/>
      <c r="AK16073" s="104"/>
      <c r="AL16073" s="104"/>
      <c r="AO16073" s="104"/>
      <c r="AP16073" s="104"/>
    </row>
    <row r="16074" spans="21:42" ht="15" customHeight="1" x14ac:dyDescent="0.25">
      <c r="U16074" s="104"/>
      <c r="AB16074" s="104"/>
      <c r="AC16074" s="104"/>
      <c r="AF16074" s="104"/>
      <c r="AG16074" s="104"/>
      <c r="AK16074" s="104"/>
      <c r="AL16074" s="104"/>
      <c r="AO16074" s="104"/>
      <c r="AP16074" s="104"/>
    </row>
    <row r="16075" spans="21:42" ht="15" customHeight="1" x14ac:dyDescent="0.25">
      <c r="U16075" s="104"/>
      <c r="AB16075" s="104"/>
      <c r="AC16075" s="104"/>
      <c r="AF16075" s="104"/>
      <c r="AG16075" s="104"/>
      <c r="AK16075" s="104"/>
      <c r="AL16075" s="104"/>
      <c r="AO16075" s="104"/>
      <c r="AP16075" s="104"/>
    </row>
    <row r="16076" spans="21:42" ht="15" customHeight="1" x14ac:dyDescent="0.25">
      <c r="U16076" s="104"/>
      <c r="AB16076" s="104"/>
      <c r="AC16076" s="104"/>
      <c r="AF16076" s="104"/>
      <c r="AG16076" s="104"/>
      <c r="AK16076" s="104"/>
      <c r="AL16076" s="104"/>
      <c r="AO16076" s="104"/>
      <c r="AP16076" s="104"/>
    </row>
    <row r="16077" spans="21:42" ht="15" customHeight="1" x14ac:dyDescent="0.25">
      <c r="U16077" s="104"/>
      <c r="AB16077" s="104"/>
      <c r="AC16077" s="104"/>
      <c r="AF16077" s="104"/>
      <c r="AG16077" s="104"/>
      <c r="AK16077" s="104"/>
      <c r="AL16077" s="104"/>
      <c r="AO16077" s="104"/>
      <c r="AP16077" s="104"/>
    </row>
    <row r="16078" spans="21:42" ht="15" customHeight="1" x14ac:dyDescent="0.25">
      <c r="U16078" s="104"/>
      <c r="AB16078" s="104"/>
      <c r="AC16078" s="104"/>
      <c r="AF16078" s="104"/>
      <c r="AG16078" s="104"/>
      <c r="AK16078" s="104"/>
      <c r="AL16078" s="104"/>
      <c r="AO16078" s="104"/>
      <c r="AP16078" s="104"/>
    </row>
    <row r="16079" spans="21:42" ht="15" customHeight="1" x14ac:dyDescent="0.25">
      <c r="U16079" s="104"/>
      <c r="AB16079" s="104"/>
      <c r="AC16079" s="104"/>
      <c r="AF16079" s="104"/>
      <c r="AG16079" s="104"/>
      <c r="AK16079" s="104"/>
      <c r="AL16079" s="104"/>
      <c r="AO16079" s="104"/>
      <c r="AP16079" s="104"/>
    </row>
    <row r="16080" spans="21:42" ht="15" customHeight="1" x14ac:dyDescent="0.25">
      <c r="U16080" s="104"/>
      <c r="AB16080" s="104"/>
      <c r="AC16080" s="104"/>
      <c r="AF16080" s="104"/>
      <c r="AG16080" s="104"/>
      <c r="AK16080" s="104"/>
      <c r="AL16080" s="104"/>
      <c r="AO16080" s="104"/>
      <c r="AP16080" s="104"/>
    </row>
    <row r="16081" spans="21:42" ht="15" customHeight="1" x14ac:dyDescent="0.25">
      <c r="U16081" s="104"/>
      <c r="AB16081" s="104"/>
      <c r="AC16081" s="104"/>
      <c r="AF16081" s="104"/>
      <c r="AG16081" s="104"/>
      <c r="AK16081" s="104"/>
      <c r="AL16081" s="104"/>
      <c r="AO16081" s="104"/>
      <c r="AP16081" s="104"/>
    </row>
    <row r="16082" spans="21:42" ht="15" customHeight="1" x14ac:dyDescent="0.25">
      <c r="U16082" s="104"/>
      <c r="AB16082" s="104"/>
      <c r="AC16082" s="104"/>
      <c r="AF16082" s="104"/>
      <c r="AG16082" s="104"/>
      <c r="AK16082" s="104"/>
      <c r="AL16082" s="104"/>
      <c r="AO16082" s="104"/>
      <c r="AP16082" s="104"/>
    </row>
    <row r="16083" spans="21:42" ht="15" customHeight="1" x14ac:dyDescent="0.25">
      <c r="U16083" s="104"/>
      <c r="AB16083" s="104"/>
      <c r="AC16083" s="104"/>
      <c r="AF16083" s="104"/>
      <c r="AG16083" s="104"/>
      <c r="AK16083" s="104"/>
      <c r="AL16083" s="104"/>
      <c r="AO16083" s="104"/>
      <c r="AP16083" s="104"/>
    </row>
    <row r="16084" spans="21:42" ht="15" customHeight="1" x14ac:dyDescent="0.25">
      <c r="U16084" s="104"/>
      <c r="AB16084" s="104"/>
      <c r="AC16084" s="104"/>
      <c r="AF16084" s="104"/>
      <c r="AG16084" s="104"/>
      <c r="AK16084" s="104"/>
      <c r="AL16084" s="104"/>
      <c r="AO16084" s="104"/>
      <c r="AP16084" s="104"/>
    </row>
    <row r="16085" spans="21:42" ht="15" customHeight="1" x14ac:dyDescent="0.25">
      <c r="U16085" s="104"/>
      <c r="AB16085" s="104"/>
      <c r="AC16085" s="104"/>
      <c r="AF16085" s="104"/>
      <c r="AG16085" s="104"/>
      <c r="AK16085" s="104"/>
      <c r="AL16085" s="104"/>
      <c r="AO16085" s="104"/>
      <c r="AP16085" s="104"/>
    </row>
    <row r="16086" spans="21:42" ht="15" customHeight="1" x14ac:dyDescent="0.25">
      <c r="U16086" s="104"/>
      <c r="AB16086" s="104"/>
      <c r="AC16086" s="104"/>
      <c r="AF16086" s="104"/>
      <c r="AG16086" s="104"/>
      <c r="AK16086" s="104"/>
      <c r="AL16086" s="104"/>
      <c r="AO16086" s="104"/>
      <c r="AP16086" s="104"/>
    </row>
    <row r="16087" spans="21:42" ht="15" customHeight="1" x14ac:dyDescent="0.25">
      <c r="U16087" s="104"/>
      <c r="AB16087" s="104"/>
      <c r="AC16087" s="104"/>
      <c r="AF16087" s="104"/>
      <c r="AG16087" s="104"/>
      <c r="AK16087" s="104"/>
      <c r="AL16087" s="104"/>
      <c r="AO16087" s="104"/>
      <c r="AP16087" s="104"/>
    </row>
    <row r="16088" spans="21:42" ht="15" customHeight="1" x14ac:dyDescent="0.25">
      <c r="U16088" s="104"/>
      <c r="AB16088" s="104"/>
      <c r="AC16088" s="104"/>
      <c r="AF16088" s="104"/>
      <c r="AG16088" s="104"/>
      <c r="AK16088" s="104"/>
      <c r="AL16088" s="104"/>
      <c r="AO16088" s="104"/>
      <c r="AP16088" s="104"/>
    </row>
    <row r="16089" spans="21:42" ht="15" customHeight="1" x14ac:dyDescent="0.25">
      <c r="U16089" s="104"/>
      <c r="AB16089" s="104"/>
      <c r="AC16089" s="104"/>
      <c r="AF16089" s="104"/>
      <c r="AG16089" s="104"/>
      <c r="AK16089" s="104"/>
      <c r="AL16089" s="104"/>
      <c r="AO16089" s="104"/>
      <c r="AP16089" s="104"/>
    </row>
    <row r="16090" spans="21:42" ht="15" customHeight="1" x14ac:dyDescent="0.25">
      <c r="U16090" s="104"/>
      <c r="AB16090" s="104"/>
      <c r="AC16090" s="104"/>
      <c r="AF16090" s="104"/>
      <c r="AG16090" s="104"/>
      <c r="AK16090" s="104"/>
      <c r="AL16090" s="104"/>
      <c r="AO16090" s="104"/>
      <c r="AP16090" s="104"/>
    </row>
    <row r="16091" spans="21:42" ht="15" customHeight="1" x14ac:dyDescent="0.25">
      <c r="U16091" s="104"/>
      <c r="AB16091" s="104"/>
      <c r="AC16091" s="104"/>
      <c r="AF16091" s="104"/>
      <c r="AG16091" s="104"/>
      <c r="AK16091" s="104"/>
      <c r="AL16091" s="104"/>
      <c r="AO16091" s="104"/>
      <c r="AP16091" s="104"/>
    </row>
    <row r="16092" spans="21:42" ht="15" customHeight="1" x14ac:dyDescent="0.25">
      <c r="U16092" s="104"/>
      <c r="AB16092" s="104"/>
      <c r="AC16092" s="104"/>
      <c r="AF16092" s="104"/>
      <c r="AG16092" s="104"/>
      <c r="AK16092" s="104"/>
      <c r="AL16092" s="104"/>
      <c r="AO16092" s="104"/>
      <c r="AP16092" s="104"/>
    </row>
    <row r="16093" spans="21:42" ht="15" customHeight="1" x14ac:dyDescent="0.25">
      <c r="U16093" s="104"/>
      <c r="AB16093" s="104"/>
      <c r="AC16093" s="104"/>
      <c r="AF16093" s="104"/>
      <c r="AG16093" s="104"/>
      <c r="AK16093" s="104"/>
      <c r="AL16093" s="104"/>
      <c r="AO16093" s="104"/>
      <c r="AP16093" s="104"/>
    </row>
    <row r="16094" spans="21:42" ht="15" customHeight="1" x14ac:dyDescent="0.25">
      <c r="U16094" s="104"/>
      <c r="AB16094" s="104"/>
      <c r="AC16094" s="104"/>
      <c r="AF16094" s="104"/>
      <c r="AG16094" s="104"/>
      <c r="AK16094" s="104"/>
      <c r="AL16094" s="104"/>
      <c r="AO16094" s="104"/>
      <c r="AP16094" s="104"/>
    </row>
    <row r="16095" spans="21:42" ht="15" customHeight="1" x14ac:dyDescent="0.25">
      <c r="U16095" s="104"/>
      <c r="AB16095" s="104"/>
      <c r="AC16095" s="104"/>
      <c r="AF16095" s="104"/>
      <c r="AG16095" s="104"/>
      <c r="AK16095" s="104"/>
      <c r="AL16095" s="104"/>
      <c r="AO16095" s="104"/>
      <c r="AP16095" s="104"/>
    </row>
    <row r="16096" spans="21:42" ht="15" customHeight="1" x14ac:dyDescent="0.25">
      <c r="U16096" s="104"/>
      <c r="AB16096" s="104"/>
      <c r="AC16096" s="104"/>
      <c r="AF16096" s="104"/>
      <c r="AG16096" s="104"/>
      <c r="AK16096" s="104"/>
      <c r="AL16096" s="104"/>
      <c r="AO16096" s="104"/>
      <c r="AP16096" s="104"/>
    </row>
    <row r="16097" spans="21:42" ht="15" customHeight="1" x14ac:dyDescent="0.25">
      <c r="U16097" s="104"/>
      <c r="AB16097" s="104"/>
      <c r="AC16097" s="104"/>
      <c r="AF16097" s="104"/>
      <c r="AG16097" s="104"/>
      <c r="AK16097" s="104"/>
      <c r="AL16097" s="104"/>
      <c r="AO16097" s="104"/>
      <c r="AP16097" s="104"/>
    </row>
    <row r="16098" spans="21:42" ht="15" customHeight="1" x14ac:dyDescent="0.25">
      <c r="U16098" s="104"/>
      <c r="AB16098" s="104"/>
      <c r="AC16098" s="104"/>
      <c r="AF16098" s="104"/>
      <c r="AG16098" s="104"/>
      <c r="AK16098" s="104"/>
      <c r="AL16098" s="104"/>
      <c r="AO16098" s="104"/>
      <c r="AP16098" s="104"/>
    </row>
    <row r="16099" spans="21:42" ht="15" customHeight="1" x14ac:dyDescent="0.25">
      <c r="U16099" s="104"/>
      <c r="AB16099" s="104"/>
      <c r="AC16099" s="104"/>
      <c r="AF16099" s="104"/>
      <c r="AG16099" s="104"/>
      <c r="AK16099" s="104"/>
      <c r="AL16099" s="104"/>
      <c r="AO16099" s="104"/>
      <c r="AP16099" s="104"/>
    </row>
    <row r="16100" spans="21:42" ht="15" customHeight="1" x14ac:dyDescent="0.25">
      <c r="U16100" s="104"/>
      <c r="AB16100" s="104"/>
      <c r="AC16100" s="104"/>
      <c r="AF16100" s="104"/>
      <c r="AG16100" s="104"/>
      <c r="AK16100" s="104"/>
      <c r="AL16100" s="104"/>
      <c r="AO16100" s="104"/>
      <c r="AP16100" s="104"/>
    </row>
    <row r="16101" spans="21:42" ht="15" customHeight="1" x14ac:dyDescent="0.25">
      <c r="U16101" s="104"/>
      <c r="AB16101" s="104"/>
      <c r="AC16101" s="104"/>
      <c r="AF16101" s="104"/>
      <c r="AG16101" s="104"/>
      <c r="AK16101" s="104"/>
      <c r="AL16101" s="104"/>
      <c r="AO16101" s="104"/>
      <c r="AP16101" s="104"/>
    </row>
    <row r="16102" spans="21:42" ht="15" customHeight="1" x14ac:dyDescent="0.25">
      <c r="U16102" s="104"/>
      <c r="AB16102" s="104"/>
      <c r="AC16102" s="104"/>
      <c r="AF16102" s="104"/>
      <c r="AG16102" s="104"/>
      <c r="AK16102" s="104"/>
      <c r="AL16102" s="104"/>
      <c r="AO16102" s="104"/>
      <c r="AP16102" s="104"/>
    </row>
    <row r="16103" spans="21:42" ht="15" customHeight="1" x14ac:dyDescent="0.25">
      <c r="U16103" s="104"/>
      <c r="AB16103" s="104"/>
      <c r="AC16103" s="104"/>
      <c r="AF16103" s="104"/>
      <c r="AG16103" s="104"/>
      <c r="AK16103" s="104"/>
      <c r="AL16103" s="104"/>
      <c r="AO16103" s="104"/>
      <c r="AP16103" s="104"/>
    </row>
    <row r="16104" spans="21:42" ht="15" customHeight="1" x14ac:dyDescent="0.25">
      <c r="U16104" s="104"/>
      <c r="AB16104" s="104"/>
      <c r="AC16104" s="104"/>
      <c r="AF16104" s="104"/>
      <c r="AG16104" s="104"/>
      <c r="AK16104" s="104"/>
      <c r="AL16104" s="104"/>
      <c r="AO16104" s="104"/>
      <c r="AP16104" s="104"/>
    </row>
    <row r="16105" spans="21:42" ht="15" customHeight="1" x14ac:dyDescent="0.25">
      <c r="U16105" s="104"/>
      <c r="AB16105" s="104"/>
      <c r="AC16105" s="104"/>
      <c r="AF16105" s="104"/>
      <c r="AG16105" s="104"/>
      <c r="AK16105" s="104"/>
      <c r="AL16105" s="104"/>
      <c r="AO16105" s="104"/>
      <c r="AP16105" s="104"/>
    </row>
    <row r="16106" spans="21:42" ht="15" customHeight="1" x14ac:dyDescent="0.25">
      <c r="U16106" s="104"/>
      <c r="AB16106" s="104"/>
      <c r="AC16106" s="104"/>
      <c r="AF16106" s="104"/>
      <c r="AG16106" s="104"/>
      <c r="AK16106" s="104"/>
      <c r="AL16106" s="104"/>
      <c r="AO16106" s="104"/>
      <c r="AP16106" s="104"/>
    </row>
    <row r="16107" spans="21:42" ht="15" customHeight="1" x14ac:dyDescent="0.25">
      <c r="U16107" s="104"/>
      <c r="AB16107" s="104"/>
      <c r="AC16107" s="104"/>
      <c r="AF16107" s="104"/>
      <c r="AG16107" s="104"/>
      <c r="AK16107" s="104"/>
      <c r="AL16107" s="104"/>
      <c r="AO16107" s="104"/>
      <c r="AP16107" s="104"/>
    </row>
    <row r="16108" spans="21:42" ht="15" customHeight="1" x14ac:dyDescent="0.25">
      <c r="U16108" s="104"/>
      <c r="AB16108" s="104"/>
      <c r="AC16108" s="104"/>
      <c r="AF16108" s="104"/>
      <c r="AG16108" s="104"/>
      <c r="AK16108" s="104"/>
      <c r="AL16108" s="104"/>
      <c r="AO16108" s="104"/>
      <c r="AP16108" s="104"/>
    </row>
    <row r="16109" spans="21:42" ht="15" customHeight="1" x14ac:dyDescent="0.25">
      <c r="U16109" s="104"/>
      <c r="AB16109" s="104"/>
      <c r="AC16109" s="104"/>
      <c r="AF16109" s="104"/>
      <c r="AG16109" s="104"/>
      <c r="AK16109" s="104"/>
      <c r="AL16109" s="104"/>
      <c r="AO16109" s="104"/>
      <c r="AP16109" s="104"/>
    </row>
    <row r="16110" spans="21:42" ht="15" customHeight="1" x14ac:dyDescent="0.25">
      <c r="U16110" s="104"/>
      <c r="AB16110" s="104"/>
      <c r="AC16110" s="104"/>
      <c r="AF16110" s="104"/>
      <c r="AG16110" s="104"/>
      <c r="AK16110" s="104"/>
      <c r="AL16110" s="104"/>
      <c r="AO16110" s="104"/>
      <c r="AP16110" s="104"/>
    </row>
    <row r="16111" spans="21:42" ht="15" customHeight="1" x14ac:dyDescent="0.25">
      <c r="U16111" s="104"/>
      <c r="AB16111" s="104"/>
      <c r="AC16111" s="104"/>
      <c r="AF16111" s="104"/>
      <c r="AG16111" s="104"/>
      <c r="AK16111" s="104"/>
      <c r="AL16111" s="104"/>
      <c r="AO16111" s="104"/>
      <c r="AP16111" s="104"/>
    </row>
    <row r="16112" spans="21:42" ht="15" customHeight="1" x14ac:dyDescent="0.25">
      <c r="U16112" s="104"/>
      <c r="AB16112" s="104"/>
      <c r="AC16112" s="104"/>
      <c r="AF16112" s="104"/>
      <c r="AG16112" s="104"/>
      <c r="AK16112" s="104"/>
      <c r="AL16112" s="104"/>
      <c r="AO16112" s="104"/>
      <c r="AP16112" s="104"/>
    </row>
    <row r="16113" spans="21:42" ht="15" customHeight="1" x14ac:dyDescent="0.25">
      <c r="U16113" s="104"/>
      <c r="AB16113" s="104"/>
      <c r="AC16113" s="104"/>
      <c r="AF16113" s="104"/>
      <c r="AG16113" s="104"/>
      <c r="AK16113" s="104"/>
      <c r="AL16113" s="104"/>
      <c r="AO16113" s="104"/>
      <c r="AP16113" s="104"/>
    </row>
    <row r="16114" spans="21:42" ht="15" customHeight="1" x14ac:dyDescent="0.25">
      <c r="U16114" s="104"/>
      <c r="AB16114" s="104"/>
      <c r="AC16114" s="104"/>
      <c r="AF16114" s="104"/>
      <c r="AG16114" s="104"/>
      <c r="AK16114" s="104"/>
      <c r="AL16114" s="104"/>
      <c r="AO16114" s="104"/>
      <c r="AP16114" s="104"/>
    </row>
    <row r="16115" spans="21:42" ht="15" customHeight="1" x14ac:dyDescent="0.25">
      <c r="U16115" s="104"/>
      <c r="AB16115" s="104"/>
      <c r="AC16115" s="104"/>
      <c r="AF16115" s="104"/>
      <c r="AG16115" s="104"/>
      <c r="AK16115" s="104"/>
      <c r="AL16115" s="104"/>
      <c r="AO16115" s="104"/>
      <c r="AP16115" s="104"/>
    </row>
    <row r="16116" spans="21:42" ht="15" customHeight="1" x14ac:dyDescent="0.25">
      <c r="U16116" s="104"/>
      <c r="AB16116" s="104"/>
      <c r="AC16116" s="104"/>
      <c r="AF16116" s="104"/>
      <c r="AG16116" s="104"/>
      <c r="AK16116" s="104"/>
      <c r="AL16116" s="104"/>
      <c r="AO16116" s="104"/>
      <c r="AP16116" s="104"/>
    </row>
    <row r="16117" spans="21:42" ht="15" customHeight="1" x14ac:dyDescent="0.25">
      <c r="U16117" s="104"/>
      <c r="AB16117" s="104"/>
      <c r="AC16117" s="104"/>
      <c r="AF16117" s="104"/>
      <c r="AG16117" s="104"/>
      <c r="AK16117" s="104"/>
      <c r="AL16117" s="104"/>
      <c r="AO16117" s="104"/>
      <c r="AP16117" s="104"/>
    </row>
    <row r="16118" spans="21:42" ht="15" customHeight="1" x14ac:dyDescent="0.25">
      <c r="U16118" s="104"/>
      <c r="AB16118" s="104"/>
      <c r="AC16118" s="104"/>
      <c r="AF16118" s="104"/>
      <c r="AG16118" s="104"/>
      <c r="AK16118" s="104"/>
      <c r="AL16118" s="104"/>
      <c r="AO16118" s="104"/>
      <c r="AP16118" s="104"/>
    </row>
    <row r="16119" spans="21:42" ht="15" customHeight="1" x14ac:dyDescent="0.25">
      <c r="U16119" s="104"/>
      <c r="AB16119" s="104"/>
      <c r="AC16119" s="104"/>
      <c r="AF16119" s="104"/>
      <c r="AG16119" s="104"/>
      <c r="AK16119" s="104"/>
      <c r="AL16119" s="104"/>
      <c r="AO16119" s="104"/>
      <c r="AP16119" s="104"/>
    </row>
    <row r="16120" spans="21:42" ht="15" customHeight="1" x14ac:dyDescent="0.25">
      <c r="U16120" s="104"/>
      <c r="AB16120" s="104"/>
      <c r="AC16120" s="104"/>
      <c r="AF16120" s="104"/>
      <c r="AG16120" s="104"/>
      <c r="AK16120" s="104"/>
      <c r="AL16120" s="104"/>
      <c r="AO16120" s="104"/>
      <c r="AP16120" s="104"/>
    </row>
    <row r="16121" spans="21:42" ht="15" customHeight="1" x14ac:dyDescent="0.25">
      <c r="U16121" s="104"/>
      <c r="AB16121" s="104"/>
      <c r="AC16121" s="104"/>
      <c r="AF16121" s="104"/>
      <c r="AG16121" s="104"/>
      <c r="AK16121" s="104"/>
      <c r="AL16121" s="104"/>
      <c r="AO16121" s="104"/>
      <c r="AP16121" s="104"/>
    </row>
    <row r="16122" spans="21:42" ht="15" customHeight="1" x14ac:dyDescent="0.25">
      <c r="U16122" s="104"/>
      <c r="AB16122" s="104"/>
      <c r="AC16122" s="104"/>
      <c r="AF16122" s="104"/>
      <c r="AG16122" s="104"/>
      <c r="AK16122" s="104"/>
      <c r="AL16122" s="104"/>
      <c r="AO16122" s="104"/>
      <c r="AP16122" s="104"/>
    </row>
    <row r="16123" spans="21:42" ht="15" customHeight="1" x14ac:dyDescent="0.25">
      <c r="U16123" s="104"/>
      <c r="AB16123" s="104"/>
      <c r="AC16123" s="104"/>
      <c r="AF16123" s="104"/>
      <c r="AG16123" s="104"/>
      <c r="AK16123" s="104"/>
      <c r="AL16123" s="104"/>
      <c r="AO16123" s="104"/>
      <c r="AP16123" s="104"/>
    </row>
    <row r="16124" spans="21:42" ht="15" customHeight="1" x14ac:dyDescent="0.25">
      <c r="U16124" s="104"/>
      <c r="AB16124" s="104"/>
      <c r="AC16124" s="104"/>
      <c r="AF16124" s="104"/>
      <c r="AG16124" s="104"/>
      <c r="AK16124" s="104"/>
      <c r="AL16124" s="104"/>
      <c r="AO16124" s="104"/>
      <c r="AP16124" s="104"/>
    </row>
    <row r="16125" spans="21:42" ht="15" customHeight="1" x14ac:dyDescent="0.25">
      <c r="U16125" s="104"/>
      <c r="AB16125" s="104"/>
      <c r="AC16125" s="104"/>
      <c r="AF16125" s="104"/>
      <c r="AG16125" s="104"/>
      <c r="AK16125" s="104"/>
      <c r="AL16125" s="104"/>
      <c r="AO16125" s="104"/>
      <c r="AP16125" s="104"/>
    </row>
    <row r="16126" spans="21:42" ht="15" customHeight="1" x14ac:dyDescent="0.25">
      <c r="U16126" s="104"/>
      <c r="AB16126" s="104"/>
      <c r="AC16126" s="104"/>
      <c r="AF16126" s="104"/>
      <c r="AG16126" s="104"/>
      <c r="AK16126" s="104"/>
      <c r="AL16126" s="104"/>
      <c r="AO16126" s="104"/>
      <c r="AP16126" s="104"/>
    </row>
    <row r="16127" spans="21:42" ht="15" customHeight="1" x14ac:dyDescent="0.25">
      <c r="U16127" s="104"/>
      <c r="AB16127" s="104"/>
      <c r="AC16127" s="104"/>
      <c r="AF16127" s="104"/>
      <c r="AG16127" s="104"/>
      <c r="AK16127" s="104"/>
      <c r="AL16127" s="104"/>
      <c r="AO16127" s="104"/>
      <c r="AP16127" s="104"/>
    </row>
    <row r="16128" spans="21:42" ht="15" customHeight="1" x14ac:dyDescent="0.25">
      <c r="U16128" s="104"/>
      <c r="AB16128" s="104"/>
      <c r="AC16128" s="104"/>
      <c r="AF16128" s="104"/>
      <c r="AG16128" s="104"/>
      <c r="AK16128" s="104"/>
      <c r="AL16128" s="104"/>
      <c r="AO16128" s="104"/>
      <c r="AP16128" s="104"/>
    </row>
    <row r="16129" spans="21:42" ht="15" customHeight="1" x14ac:dyDescent="0.25">
      <c r="U16129" s="104"/>
      <c r="AB16129" s="104"/>
      <c r="AC16129" s="104"/>
      <c r="AF16129" s="104"/>
      <c r="AG16129" s="104"/>
      <c r="AK16129" s="104"/>
      <c r="AL16129" s="104"/>
      <c r="AO16129" s="104"/>
      <c r="AP16129" s="104"/>
    </row>
    <row r="16130" spans="21:42" ht="15" customHeight="1" x14ac:dyDescent="0.25">
      <c r="U16130" s="104"/>
      <c r="AB16130" s="104"/>
      <c r="AC16130" s="104"/>
      <c r="AF16130" s="104"/>
      <c r="AG16130" s="104"/>
      <c r="AK16130" s="104"/>
      <c r="AL16130" s="104"/>
      <c r="AO16130" s="104"/>
      <c r="AP16130" s="104"/>
    </row>
    <row r="16131" spans="21:42" ht="15" customHeight="1" x14ac:dyDescent="0.25">
      <c r="U16131" s="104"/>
      <c r="AB16131" s="104"/>
      <c r="AC16131" s="104"/>
      <c r="AF16131" s="104"/>
      <c r="AG16131" s="104"/>
      <c r="AK16131" s="104"/>
      <c r="AL16131" s="104"/>
      <c r="AO16131" s="104"/>
      <c r="AP16131" s="104"/>
    </row>
    <row r="16132" spans="21:42" ht="15" customHeight="1" x14ac:dyDescent="0.25">
      <c r="U16132" s="104"/>
      <c r="AB16132" s="104"/>
      <c r="AC16132" s="104"/>
      <c r="AF16132" s="104"/>
      <c r="AG16132" s="104"/>
      <c r="AK16132" s="104"/>
      <c r="AL16132" s="104"/>
      <c r="AO16132" s="104"/>
      <c r="AP16132" s="104"/>
    </row>
    <row r="16133" spans="21:42" ht="15" customHeight="1" x14ac:dyDescent="0.25">
      <c r="U16133" s="104"/>
      <c r="AB16133" s="104"/>
      <c r="AC16133" s="104"/>
      <c r="AF16133" s="104"/>
      <c r="AG16133" s="104"/>
      <c r="AK16133" s="104"/>
      <c r="AL16133" s="104"/>
      <c r="AO16133" s="104"/>
      <c r="AP16133" s="104"/>
    </row>
    <row r="16134" spans="21:42" ht="15" customHeight="1" x14ac:dyDescent="0.25">
      <c r="U16134" s="104"/>
      <c r="AB16134" s="104"/>
      <c r="AC16134" s="104"/>
      <c r="AF16134" s="104"/>
      <c r="AG16134" s="104"/>
      <c r="AK16134" s="104"/>
      <c r="AL16134" s="104"/>
      <c r="AO16134" s="104"/>
      <c r="AP16134" s="104"/>
    </row>
    <row r="16135" spans="21:42" ht="15" customHeight="1" x14ac:dyDescent="0.25">
      <c r="U16135" s="104"/>
      <c r="AB16135" s="104"/>
      <c r="AC16135" s="104"/>
      <c r="AF16135" s="104"/>
      <c r="AG16135" s="104"/>
      <c r="AK16135" s="104"/>
      <c r="AL16135" s="104"/>
      <c r="AO16135" s="104"/>
      <c r="AP16135" s="104"/>
    </row>
    <row r="16136" spans="21:42" ht="15" customHeight="1" x14ac:dyDescent="0.25">
      <c r="U16136" s="104"/>
      <c r="AB16136" s="104"/>
      <c r="AC16136" s="104"/>
      <c r="AF16136" s="104"/>
      <c r="AG16136" s="104"/>
      <c r="AK16136" s="104"/>
      <c r="AL16136" s="104"/>
      <c r="AO16136" s="104"/>
      <c r="AP16136" s="104"/>
    </row>
    <row r="16137" spans="21:42" ht="15" customHeight="1" x14ac:dyDescent="0.25">
      <c r="U16137" s="104"/>
      <c r="AB16137" s="104"/>
      <c r="AC16137" s="104"/>
      <c r="AF16137" s="104"/>
      <c r="AG16137" s="104"/>
      <c r="AK16137" s="104"/>
      <c r="AL16137" s="104"/>
      <c r="AO16137" s="104"/>
      <c r="AP16137" s="104"/>
    </row>
    <row r="16138" spans="21:42" ht="15" customHeight="1" x14ac:dyDescent="0.25">
      <c r="U16138" s="104"/>
      <c r="AB16138" s="104"/>
      <c r="AC16138" s="104"/>
      <c r="AF16138" s="104"/>
      <c r="AG16138" s="104"/>
      <c r="AK16138" s="104"/>
      <c r="AL16138" s="104"/>
      <c r="AO16138" s="104"/>
      <c r="AP16138" s="104"/>
    </row>
    <row r="16139" spans="21:42" ht="15" customHeight="1" x14ac:dyDescent="0.25">
      <c r="U16139" s="104"/>
      <c r="AB16139" s="104"/>
      <c r="AC16139" s="104"/>
      <c r="AF16139" s="104"/>
      <c r="AG16139" s="104"/>
      <c r="AK16139" s="104"/>
      <c r="AL16139" s="104"/>
      <c r="AO16139" s="104"/>
      <c r="AP16139" s="104"/>
    </row>
    <row r="16140" spans="21:42" ht="15" customHeight="1" x14ac:dyDescent="0.25">
      <c r="U16140" s="104"/>
      <c r="AB16140" s="104"/>
      <c r="AC16140" s="104"/>
      <c r="AF16140" s="104"/>
      <c r="AG16140" s="104"/>
      <c r="AK16140" s="104"/>
      <c r="AL16140" s="104"/>
      <c r="AO16140" s="104"/>
      <c r="AP16140" s="104"/>
    </row>
    <row r="16141" spans="21:42" ht="15" customHeight="1" x14ac:dyDescent="0.25">
      <c r="U16141" s="104"/>
      <c r="AB16141" s="104"/>
      <c r="AC16141" s="104"/>
      <c r="AF16141" s="104"/>
      <c r="AG16141" s="104"/>
      <c r="AK16141" s="104"/>
      <c r="AL16141" s="104"/>
      <c r="AO16141" s="104"/>
      <c r="AP16141" s="104"/>
    </row>
    <row r="16142" spans="21:42" ht="15" customHeight="1" x14ac:dyDescent="0.25">
      <c r="U16142" s="104"/>
      <c r="AB16142" s="104"/>
      <c r="AC16142" s="104"/>
      <c r="AF16142" s="104"/>
      <c r="AG16142" s="104"/>
      <c r="AK16142" s="104"/>
      <c r="AL16142" s="104"/>
      <c r="AO16142" s="104"/>
      <c r="AP16142" s="104"/>
    </row>
    <row r="16143" spans="21:42" ht="15" customHeight="1" x14ac:dyDescent="0.25">
      <c r="U16143" s="104"/>
      <c r="AB16143" s="104"/>
      <c r="AC16143" s="104"/>
      <c r="AF16143" s="104"/>
      <c r="AG16143" s="104"/>
      <c r="AK16143" s="104"/>
      <c r="AL16143" s="104"/>
      <c r="AO16143" s="104"/>
      <c r="AP16143" s="104"/>
    </row>
    <row r="16144" spans="21:42" ht="15" customHeight="1" x14ac:dyDescent="0.25">
      <c r="U16144" s="104"/>
      <c r="AB16144" s="104"/>
      <c r="AC16144" s="104"/>
      <c r="AF16144" s="104"/>
      <c r="AG16144" s="104"/>
      <c r="AK16144" s="104"/>
      <c r="AL16144" s="104"/>
      <c r="AO16144" s="104"/>
      <c r="AP16144" s="104"/>
    </row>
    <row r="16145" spans="21:42" ht="15" customHeight="1" x14ac:dyDescent="0.25">
      <c r="U16145" s="104"/>
      <c r="AB16145" s="104"/>
      <c r="AC16145" s="104"/>
      <c r="AF16145" s="104"/>
      <c r="AG16145" s="104"/>
      <c r="AK16145" s="104"/>
      <c r="AL16145" s="104"/>
      <c r="AO16145" s="104"/>
      <c r="AP16145" s="104"/>
    </row>
    <row r="16146" spans="21:42" ht="15" customHeight="1" x14ac:dyDescent="0.25">
      <c r="U16146" s="104"/>
      <c r="AB16146" s="104"/>
      <c r="AC16146" s="104"/>
      <c r="AF16146" s="104"/>
      <c r="AG16146" s="104"/>
      <c r="AK16146" s="104"/>
      <c r="AL16146" s="104"/>
      <c r="AO16146" s="104"/>
      <c r="AP16146" s="104"/>
    </row>
    <row r="16147" spans="21:42" ht="15" customHeight="1" x14ac:dyDescent="0.25">
      <c r="U16147" s="104"/>
      <c r="AB16147" s="104"/>
      <c r="AC16147" s="104"/>
      <c r="AF16147" s="104"/>
      <c r="AG16147" s="104"/>
      <c r="AK16147" s="104"/>
      <c r="AL16147" s="104"/>
      <c r="AO16147" s="104"/>
      <c r="AP16147" s="104"/>
    </row>
    <row r="16148" spans="21:42" ht="15" customHeight="1" x14ac:dyDescent="0.25">
      <c r="U16148" s="104"/>
      <c r="AB16148" s="104"/>
      <c r="AC16148" s="104"/>
      <c r="AF16148" s="104"/>
      <c r="AG16148" s="104"/>
      <c r="AK16148" s="104"/>
      <c r="AL16148" s="104"/>
      <c r="AO16148" s="104"/>
      <c r="AP16148" s="104"/>
    </row>
    <row r="16149" spans="21:42" ht="15" customHeight="1" x14ac:dyDescent="0.25">
      <c r="U16149" s="104"/>
      <c r="AB16149" s="104"/>
      <c r="AC16149" s="104"/>
      <c r="AF16149" s="104"/>
      <c r="AG16149" s="104"/>
      <c r="AK16149" s="104"/>
      <c r="AL16149" s="104"/>
      <c r="AO16149" s="104"/>
      <c r="AP16149" s="104"/>
    </row>
    <row r="16150" spans="21:42" ht="15" customHeight="1" x14ac:dyDescent="0.25">
      <c r="U16150" s="104"/>
      <c r="AB16150" s="104"/>
      <c r="AC16150" s="104"/>
      <c r="AF16150" s="104"/>
      <c r="AG16150" s="104"/>
      <c r="AK16150" s="104"/>
      <c r="AL16150" s="104"/>
      <c r="AO16150" s="104"/>
      <c r="AP16150" s="104"/>
    </row>
    <row r="16151" spans="21:42" ht="15" customHeight="1" x14ac:dyDescent="0.25">
      <c r="U16151" s="104"/>
      <c r="AB16151" s="104"/>
      <c r="AC16151" s="104"/>
      <c r="AF16151" s="104"/>
      <c r="AG16151" s="104"/>
      <c r="AK16151" s="104"/>
      <c r="AL16151" s="104"/>
      <c r="AO16151" s="104"/>
      <c r="AP16151" s="104"/>
    </row>
    <row r="16152" spans="21:42" ht="15" customHeight="1" x14ac:dyDescent="0.25">
      <c r="U16152" s="104"/>
      <c r="AB16152" s="104"/>
      <c r="AC16152" s="104"/>
      <c r="AF16152" s="104"/>
      <c r="AG16152" s="104"/>
      <c r="AK16152" s="104"/>
      <c r="AL16152" s="104"/>
      <c r="AO16152" s="104"/>
      <c r="AP16152" s="104"/>
    </row>
    <row r="16153" spans="21:42" ht="15" customHeight="1" x14ac:dyDescent="0.25">
      <c r="U16153" s="104"/>
      <c r="AB16153" s="104"/>
      <c r="AC16153" s="104"/>
      <c r="AF16153" s="104"/>
      <c r="AG16153" s="104"/>
      <c r="AK16153" s="104"/>
      <c r="AL16153" s="104"/>
      <c r="AO16153" s="104"/>
      <c r="AP16153" s="104"/>
    </row>
    <row r="16154" spans="21:42" ht="15" customHeight="1" x14ac:dyDescent="0.25">
      <c r="U16154" s="104"/>
      <c r="AB16154" s="104"/>
      <c r="AC16154" s="104"/>
      <c r="AF16154" s="104"/>
      <c r="AG16154" s="104"/>
      <c r="AK16154" s="104"/>
      <c r="AL16154" s="104"/>
      <c r="AO16154" s="104"/>
      <c r="AP16154" s="104"/>
    </row>
    <row r="16155" spans="21:42" ht="15" customHeight="1" x14ac:dyDescent="0.25">
      <c r="U16155" s="104"/>
      <c r="AB16155" s="104"/>
      <c r="AC16155" s="104"/>
      <c r="AF16155" s="104"/>
      <c r="AG16155" s="104"/>
      <c r="AK16155" s="104"/>
      <c r="AL16155" s="104"/>
      <c r="AO16155" s="104"/>
      <c r="AP16155" s="104"/>
    </row>
    <row r="16156" spans="21:42" ht="15" customHeight="1" x14ac:dyDescent="0.25">
      <c r="U16156" s="104"/>
      <c r="AB16156" s="104"/>
      <c r="AC16156" s="104"/>
      <c r="AF16156" s="104"/>
      <c r="AG16156" s="104"/>
      <c r="AK16156" s="104"/>
      <c r="AL16156" s="104"/>
      <c r="AO16156" s="104"/>
      <c r="AP16156" s="104"/>
    </row>
    <row r="16157" spans="21:42" ht="15" customHeight="1" x14ac:dyDescent="0.25">
      <c r="U16157" s="104"/>
      <c r="AB16157" s="104"/>
      <c r="AC16157" s="104"/>
      <c r="AF16157" s="104"/>
      <c r="AG16157" s="104"/>
      <c r="AK16157" s="104"/>
      <c r="AL16157" s="104"/>
      <c r="AO16157" s="104"/>
      <c r="AP16157" s="104"/>
    </row>
    <row r="16158" spans="21:42" ht="15" customHeight="1" x14ac:dyDescent="0.25">
      <c r="U16158" s="104"/>
      <c r="AB16158" s="104"/>
      <c r="AC16158" s="104"/>
      <c r="AF16158" s="104"/>
      <c r="AG16158" s="104"/>
      <c r="AK16158" s="104"/>
      <c r="AL16158" s="104"/>
      <c r="AO16158" s="104"/>
      <c r="AP16158" s="104"/>
    </row>
    <row r="16159" spans="21:42" ht="15" customHeight="1" x14ac:dyDescent="0.25">
      <c r="U16159" s="104"/>
      <c r="AB16159" s="104"/>
      <c r="AC16159" s="104"/>
      <c r="AF16159" s="104"/>
      <c r="AG16159" s="104"/>
      <c r="AK16159" s="104"/>
      <c r="AL16159" s="104"/>
      <c r="AO16159" s="104"/>
      <c r="AP16159" s="104"/>
    </row>
    <row r="16160" spans="21:42" ht="15" customHeight="1" x14ac:dyDescent="0.25">
      <c r="U16160" s="104"/>
      <c r="AB16160" s="104"/>
      <c r="AC16160" s="104"/>
      <c r="AF16160" s="104"/>
      <c r="AG16160" s="104"/>
      <c r="AK16160" s="104"/>
      <c r="AL16160" s="104"/>
      <c r="AO16160" s="104"/>
      <c r="AP16160" s="104"/>
    </row>
    <row r="16161" spans="21:42" ht="15" customHeight="1" x14ac:dyDescent="0.25">
      <c r="U16161" s="104"/>
      <c r="AB16161" s="104"/>
      <c r="AC16161" s="104"/>
      <c r="AF16161" s="104"/>
      <c r="AG16161" s="104"/>
      <c r="AK16161" s="104"/>
      <c r="AL16161" s="104"/>
      <c r="AO16161" s="104"/>
      <c r="AP16161" s="104"/>
    </row>
    <row r="16162" spans="21:42" ht="15" customHeight="1" x14ac:dyDescent="0.25">
      <c r="U16162" s="104"/>
      <c r="AB16162" s="104"/>
      <c r="AC16162" s="104"/>
      <c r="AF16162" s="104"/>
      <c r="AG16162" s="104"/>
      <c r="AK16162" s="104"/>
      <c r="AL16162" s="104"/>
      <c r="AO16162" s="104"/>
      <c r="AP16162" s="104"/>
    </row>
    <row r="16163" spans="21:42" ht="15" customHeight="1" x14ac:dyDescent="0.25">
      <c r="U16163" s="104"/>
      <c r="AB16163" s="104"/>
      <c r="AC16163" s="104"/>
      <c r="AF16163" s="104"/>
      <c r="AG16163" s="104"/>
      <c r="AK16163" s="104"/>
      <c r="AL16163" s="104"/>
      <c r="AO16163" s="104"/>
      <c r="AP16163" s="104"/>
    </row>
    <row r="16164" spans="21:42" ht="15" customHeight="1" x14ac:dyDescent="0.25">
      <c r="U16164" s="104"/>
      <c r="AB16164" s="104"/>
      <c r="AC16164" s="104"/>
      <c r="AF16164" s="104"/>
      <c r="AG16164" s="104"/>
      <c r="AK16164" s="104"/>
      <c r="AL16164" s="104"/>
      <c r="AO16164" s="104"/>
      <c r="AP16164" s="104"/>
    </row>
    <row r="16165" spans="21:42" ht="15" customHeight="1" x14ac:dyDescent="0.25">
      <c r="U16165" s="104"/>
      <c r="AB16165" s="104"/>
      <c r="AC16165" s="104"/>
      <c r="AF16165" s="104"/>
      <c r="AG16165" s="104"/>
      <c r="AK16165" s="104"/>
      <c r="AL16165" s="104"/>
      <c r="AO16165" s="104"/>
      <c r="AP16165" s="104"/>
    </row>
    <row r="16166" spans="21:42" ht="15" customHeight="1" x14ac:dyDescent="0.25">
      <c r="U16166" s="104"/>
      <c r="AB16166" s="104"/>
      <c r="AC16166" s="104"/>
      <c r="AF16166" s="104"/>
      <c r="AG16166" s="104"/>
      <c r="AK16166" s="104"/>
      <c r="AL16166" s="104"/>
      <c r="AO16166" s="104"/>
      <c r="AP16166" s="104"/>
    </row>
    <row r="16167" spans="21:42" ht="15" customHeight="1" x14ac:dyDescent="0.25">
      <c r="U16167" s="104"/>
      <c r="AB16167" s="104"/>
      <c r="AC16167" s="104"/>
      <c r="AF16167" s="104"/>
      <c r="AG16167" s="104"/>
      <c r="AK16167" s="104"/>
      <c r="AL16167" s="104"/>
      <c r="AO16167" s="104"/>
      <c r="AP16167" s="104"/>
    </row>
    <row r="16168" spans="21:42" ht="15" customHeight="1" x14ac:dyDescent="0.25">
      <c r="U16168" s="104"/>
      <c r="AB16168" s="104"/>
      <c r="AC16168" s="104"/>
      <c r="AF16168" s="104"/>
      <c r="AG16168" s="104"/>
      <c r="AK16168" s="104"/>
      <c r="AL16168" s="104"/>
      <c r="AO16168" s="104"/>
      <c r="AP16168" s="104"/>
    </row>
    <row r="16169" spans="21:42" ht="15" customHeight="1" x14ac:dyDescent="0.25">
      <c r="U16169" s="104"/>
      <c r="AB16169" s="104"/>
      <c r="AC16169" s="104"/>
      <c r="AF16169" s="104"/>
      <c r="AG16169" s="104"/>
      <c r="AK16169" s="104"/>
      <c r="AL16169" s="104"/>
      <c r="AO16169" s="104"/>
      <c r="AP16169" s="104"/>
    </row>
    <row r="16170" spans="21:42" ht="15" customHeight="1" x14ac:dyDescent="0.25">
      <c r="U16170" s="104"/>
      <c r="AB16170" s="104"/>
      <c r="AC16170" s="104"/>
      <c r="AF16170" s="104"/>
      <c r="AG16170" s="104"/>
      <c r="AK16170" s="104"/>
      <c r="AL16170" s="104"/>
      <c r="AO16170" s="104"/>
      <c r="AP16170" s="104"/>
    </row>
    <row r="16171" spans="21:42" ht="15" customHeight="1" x14ac:dyDescent="0.25">
      <c r="U16171" s="104"/>
      <c r="AB16171" s="104"/>
      <c r="AC16171" s="104"/>
      <c r="AF16171" s="104"/>
      <c r="AG16171" s="104"/>
      <c r="AK16171" s="104"/>
      <c r="AL16171" s="104"/>
      <c r="AO16171" s="104"/>
      <c r="AP16171" s="104"/>
    </row>
    <row r="16172" spans="21:42" ht="15" customHeight="1" x14ac:dyDescent="0.25">
      <c r="U16172" s="104"/>
      <c r="AB16172" s="104"/>
      <c r="AC16172" s="104"/>
      <c r="AF16172" s="104"/>
      <c r="AG16172" s="104"/>
      <c r="AK16172" s="104"/>
      <c r="AL16172" s="104"/>
      <c r="AO16172" s="104"/>
      <c r="AP16172" s="104"/>
    </row>
    <row r="16173" spans="21:42" ht="15" customHeight="1" x14ac:dyDescent="0.25">
      <c r="U16173" s="104"/>
      <c r="AB16173" s="104"/>
      <c r="AC16173" s="104"/>
      <c r="AF16173" s="104"/>
      <c r="AG16173" s="104"/>
      <c r="AK16173" s="104"/>
      <c r="AL16173" s="104"/>
      <c r="AO16173" s="104"/>
      <c r="AP16173" s="104"/>
    </row>
    <row r="16174" spans="21:42" ht="15" customHeight="1" x14ac:dyDescent="0.25">
      <c r="U16174" s="104"/>
      <c r="AB16174" s="104"/>
      <c r="AC16174" s="104"/>
      <c r="AF16174" s="104"/>
      <c r="AG16174" s="104"/>
      <c r="AK16174" s="104"/>
      <c r="AL16174" s="104"/>
      <c r="AO16174" s="104"/>
      <c r="AP16174" s="104"/>
    </row>
    <row r="16175" spans="21:42" ht="15" customHeight="1" x14ac:dyDescent="0.25">
      <c r="U16175" s="104"/>
      <c r="AB16175" s="104"/>
      <c r="AC16175" s="104"/>
      <c r="AF16175" s="104"/>
      <c r="AG16175" s="104"/>
      <c r="AK16175" s="104"/>
      <c r="AL16175" s="104"/>
      <c r="AO16175" s="104"/>
      <c r="AP16175" s="104"/>
    </row>
    <row r="16176" spans="21:42" ht="15" customHeight="1" x14ac:dyDescent="0.25">
      <c r="U16176" s="104"/>
      <c r="AB16176" s="104"/>
      <c r="AC16176" s="104"/>
      <c r="AF16176" s="104"/>
      <c r="AG16176" s="104"/>
      <c r="AK16176" s="104"/>
      <c r="AL16176" s="104"/>
      <c r="AO16176" s="104"/>
      <c r="AP16176" s="104"/>
    </row>
    <row r="16177" spans="21:42" ht="15" customHeight="1" x14ac:dyDescent="0.25">
      <c r="U16177" s="104"/>
      <c r="AB16177" s="104"/>
      <c r="AC16177" s="104"/>
      <c r="AF16177" s="104"/>
      <c r="AG16177" s="104"/>
      <c r="AK16177" s="104"/>
      <c r="AL16177" s="104"/>
      <c r="AO16177" s="104"/>
      <c r="AP16177" s="104"/>
    </row>
    <row r="16178" spans="21:42" ht="15" customHeight="1" x14ac:dyDescent="0.25">
      <c r="U16178" s="104"/>
      <c r="AB16178" s="104"/>
      <c r="AC16178" s="104"/>
      <c r="AF16178" s="104"/>
      <c r="AG16178" s="104"/>
      <c r="AK16178" s="104"/>
      <c r="AL16178" s="104"/>
      <c r="AO16178" s="104"/>
      <c r="AP16178" s="104"/>
    </row>
    <row r="16179" spans="21:42" ht="15" customHeight="1" x14ac:dyDescent="0.25">
      <c r="U16179" s="104"/>
      <c r="AB16179" s="104"/>
      <c r="AC16179" s="104"/>
      <c r="AF16179" s="104"/>
      <c r="AG16179" s="104"/>
      <c r="AK16179" s="104"/>
      <c r="AL16179" s="104"/>
      <c r="AO16179" s="104"/>
      <c r="AP16179" s="104"/>
    </row>
    <row r="16180" spans="21:42" ht="15" customHeight="1" x14ac:dyDescent="0.25">
      <c r="U16180" s="104"/>
      <c r="AB16180" s="104"/>
      <c r="AC16180" s="104"/>
      <c r="AF16180" s="104"/>
      <c r="AG16180" s="104"/>
      <c r="AK16180" s="104"/>
      <c r="AL16180" s="104"/>
      <c r="AO16180" s="104"/>
      <c r="AP16180" s="104"/>
    </row>
    <row r="16181" spans="21:42" ht="15" customHeight="1" x14ac:dyDescent="0.25">
      <c r="U16181" s="104"/>
      <c r="AB16181" s="104"/>
      <c r="AC16181" s="104"/>
      <c r="AF16181" s="104"/>
      <c r="AG16181" s="104"/>
      <c r="AK16181" s="104"/>
      <c r="AL16181" s="104"/>
      <c r="AO16181" s="104"/>
      <c r="AP16181" s="104"/>
    </row>
    <row r="16182" spans="21:42" ht="15" customHeight="1" x14ac:dyDescent="0.25">
      <c r="U16182" s="104"/>
      <c r="AB16182" s="104"/>
      <c r="AC16182" s="104"/>
      <c r="AF16182" s="104"/>
      <c r="AG16182" s="104"/>
      <c r="AK16182" s="104"/>
      <c r="AL16182" s="104"/>
      <c r="AO16182" s="104"/>
      <c r="AP16182" s="104"/>
    </row>
    <row r="16183" spans="21:42" ht="15" customHeight="1" x14ac:dyDescent="0.25">
      <c r="U16183" s="104"/>
      <c r="AB16183" s="104"/>
      <c r="AC16183" s="104"/>
      <c r="AF16183" s="104"/>
      <c r="AG16183" s="104"/>
      <c r="AK16183" s="104"/>
      <c r="AL16183" s="104"/>
      <c r="AO16183" s="104"/>
      <c r="AP16183" s="104"/>
    </row>
    <row r="16184" spans="21:42" ht="15" customHeight="1" x14ac:dyDescent="0.25">
      <c r="U16184" s="104"/>
      <c r="AB16184" s="104"/>
      <c r="AC16184" s="104"/>
      <c r="AF16184" s="104"/>
      <c r="AG16184" s="104"/>
      <c r="AK16184" s="104"/>
      <c r="AL16184" s="104"/>
      <c r="AO16184" s="104"/>
      <c r="AP16184" s="104"/>
    </row>
    <row r="16185" spans="21:42" ht="15" customHeight="1" x14ac:dyDescent="0.25">
      <c r="U16185" s="104"/>
      <c r="AB16185" s="104"/>
      <c r="AC16185" s="104"/>
      <c r="AF16185" s="104"/>
      <c r="AG16185" s="104"/>
      <c r="AK16185" s="104"/>
      <c r="AL16185" s="104"/>
      <c r="AO16185" s="104"/>
      <c r="AP16185" s="104"/>
    </row>
    <row r="16186" spans="21:42" ht="15" customHeight="1" x14ac:dyDescent="0.25">
      <c r="U16186" s="104"/>
      <c r="AB16186" s="104"/>
      <c r="AC16186" s="104"/>
      <c r="AF16186" s="104"/>
      <c r="AG16186" s="104"/>
      <c r="AK16186" s="104"/>
      <c r="AL16186" s="104"/>
      <c r="AO16186" s="104"/>
      <c r="AP16186" s="104"/>
    </row>
    <row r="16187" spans="21:42" ht="15" customHeight="1" x14ac:dyDescent="0.25">
      <c r="U16187" s="104"/>
      <c r="AB16187" s="104"/>
      <c r="AC16187" s="104"/>
      <c r="AF16187" s="104"/>
      <c r="AG16187" s="104"/>
      <c r="AK16187" s="104"/>
      <c r="AL16187" s="104"/>
      <c r="AO16187" s="104"/>
      <c r="AP16187" s="104"/>
    </row>
    <row r="16188" spans="21:42" ht="15" customHeight="1" x14ac:dyDescent="0.25">
      <c r="U16188" s="104"/>
      <c r="AB16188" s="104"/>
      <c r="AC16188" s="104"/>
      <c r="AF16188" s="104"/>
      <c r="AG16188" s="104"/>
      <c r="AK16188" s="104"/>
      <c r="AL16188" s="104"/>
      <c r="AO16188" s="104"/>
      <c r="AP16188" s="104"/>
    </row>
    <row r="16189" spans="21:42" ht="15" customHeight="1" x14ac:dyDescent="0.25">
      <c r="U16189" s="104"/>
      <c r="AB16189" s="104"/>
      <c r="AC16189" s="104"/>
      <c r="AF16189" s="104"/>
      <c r="AG16189" s="104"/>
      <c r="AK16189" s="104"/>
      <c r="AL16189" s="104"/>
      <c r="AO16189" s="104"/>
      <c r="AP16189" s="104"/>
    </row>
    <row r="16190" spans="21:42" ht="15" customHeight="1" x14ac:dyDescent="0.25">
      <c r="U16190" s="104"/>
      <c r="AB16190" s="104"/>
      <c r="AC16190" s="104"/>
      <c r="AF16190" s="104"/>
      <c r="AG16190" s="104"/>
      <c r="AK16190" s="104"/>
      <c r="AL16190" s="104"/>
      <c r="AO16190" s="104"/>
      <c r="AP16190" s="104"/>
    </row>
    <row r="16191" spans="21:42" ht="15" customHeight="1" x14ac:dyDescent="0.25">
      <c r="U16191" s="104"/>
      <c r="AB16191" s="104"/>
      <c r="AC16191" s="104"/>
      <c r="AF16191" s="104"/>
      <c r="AG16191" s="104"/>
      <c r="AK16191" s="104"/>
      <c r="AL16191" s="104"/>
      <c r="AO16191" s="104"/>
      <c r="AP16191" s="104"/>
    </row>
    <row r="16192" spans="21:42" ht="15" customHeight="1" x14ac:dyDescent="0.25">
      <c r="U16192" s="104"/>
      <c r="AB16192" s="104"/>
      <c r="AC16192" s="104"/>
      <c r="AF16192" s="104"/>
      <c r="AG16192" s="104"/>
      <c r="AK16192" s="104"/>
      <c r="AL16192" s="104"/>
      <c r="AO16192" s="104"/>
      <c r="AP16192" s="104"/>
    </row>
    <row r="16193" spans="21:42" ht="15" customHeight="1" x14ac:dyDescent="0.25">
      <c r="U16193" s="104"/>
      <c r="AB16193" s="104"/>
      <c r="AC16193" s="104"/>
      <c r="AF16193" s="104"/>
      <c r="AG16193" s="104"/>
      <c r="AK16193" s="104"/>
      <c r="AL16193" s="104"/>
      <c r="AO16193" s="104"/>
      <c r="AP16193" s="104"/>
    </row>
    <row r="16194" spans="21:42" ht="15" customHeight="1" x14ac:dyDescent="0.25">
      <c r="U16194" s="104"/>
      <c r="AB16194" s="104"/>
      <c r="AC16194" s="104"/>
      <c r="AF16194" s="104"/>
      <c r="AG16194" s="104"/>
      <c r="AK16194" s="104"/>
      <c r="AL16194" s="104"/>
      <c r="AO16194" s="104"/>
      <c r="AP16194" s="104"/>
    </row>
    <row r="16195" spans="21:42" ht="15" customHeight="1" x14ac:dyDescent="0.25">
      <c r="U16195" s="104"/>
      <c r="AB16195" s="104"/>
      <c r="AC16195" s="104"/>
      <c r="AF16195" s="104"/>
      <c r="AG16195" s="104"/>
      <c r="AK16195" s="104"/>
      <c r="AL16195" s="104"/>
      <c r="AO16195" s="104"/>
      <c r="AP16195" s="104"/>
    </row>
    <row r="16196" spans="21:42" ht="15" customHeight="1" x14ac:dyDescent="0.25">
      <c r="U16196" s="104"/>
      <c r="AB16196" s="104"/>
      <c r="AC16196" s="104"/>
      <c r="AF16196" s="104"/>
      <c r="AG16196" s="104"/>
      <c r="AK16196" s="104"/>
      <c r="AL16196" s="104"/>
      <c r="AO16196" s="104"/>
      <c r="AP16196" s="104"/>
    </row>
    <row r="16197" spans="21:42" ht="15" customHeight="1" x14ac:dyDescent="0.25">
      <c r="U16197" s="104"/>
      <c r="AB16197" s="104"/>
      <c r="AC16197" s="104"/>
      <c r="AF16197" s="104"/>
      <c r="AG16197" s="104"/>
      <c r="AK16197" s="104"/>
      <c r="AL16197" s="104"/>
      <c r="AO16197" s="104"/>
      <c r="AP16197" s="104"/>
    </row>
    <row r="16198" spans="21:42" ht="15" customHeight="1" x14ac:dyDescent="0.25">
      <c r="U16198" s="104"/>
      <c r="AB16198" s="104"/>
      <c r="AC16198" s="104"/>
      <c r="AF16198" s="104"/>
      <c r="AG16198" s="104"/>
      <c r="AK16198" s="104"/>
      <c r="AL16198" s="104"/>
      <c r="AO16198" s="104"/>
      <c r="AP16198" s="104"/>
    </row>
    <row r="16199" spans="21:42" ht="15" customHeight="1" x14ac:dyDescent="0.25">
      <c r="U16199" s="104"/>
      <c r="AB16199" s="104"/>
      <c r="AC16199" s="104"/>
      <c r="AF16199" s="104"/>
      <c r="AG16199" s="104"/>
      <c r="AK16199" s="104"/>
      <c r="AL16199" s="104"/>
      <c r="AO16199" s="104"/>
      <c r="AP16199" s="104"/>
    </row>
    <row r="16200" spans="21:42" ht="15" customHeight="1" x14ac:dyDescent="0.25">
      <c r="U16200" s="104"/>
      <c r="AB16200" s="104"/>
      <c r="AC16200" s="104"/>
      <c r="AF16200" s="104"/>
      <c r="AG16200" s="104"/>
      <c r="AK16200" s="104"/>
      <c r="AL16200" s="104"/>
      <c r="AO16200" s="104"/>
      <c r="AP16200" s="104"/>
    </row>
    <row r="16201" spans="21:42" ht="15" customHeight="1" x14ac:dyDescent="0.25">
      <c r="U16201" s="104"/>
      <c r="AB16201" s="104"/>
      <c r="AC16201" s="104"/>
      <c r="AF16201" s="104"/>
      <c r="AG16201" s="104"/>
      <c r="AK16201" s="104"/>
      <c r="AL16201" s="104"/>
      <c r="AO16201" s="104"/>
      <c r="AP16201" s="104"/>
    </row>
    <row r="16202" spans="21:42" ht="15" customHeight="1" x14ac:dyDescent="0.25">
      <c r="U16202" s="104"/>
      <c r="AB16202" s="104"/>
      <c r="AC16202" s="104"/>
      <c r="AF16202" s="104"/>
      <c r="AG16202" s="104"/>
      <c r="AK16202" s="104"/>
      <c r="AL16202" s="104"/>
      <c r="AO16202" s="104"/>
      <c r="AP16202" s="104"/>
    </row>
    <row r="16203" spans="21:42" ht="15" customHeight="1" x14ac:dyDescent="0.25">
      <c r="U16203" s="104"/>
      <c r="AB16203" s="104"/>
      <c r="AC16203" s="104"/>
      <c r="AF16203" s="104"/>
      <c r="AG16203" s="104"/>
      <c r="AK16203" s="104"/>
      <c r="AL16203" s="104"/>
      <c r="AO16203" s="104"/>
      <c r="AP16203" s="104"/>
    </row>
    <row r="16204" spans="21:42" ht="15" customHeight="1" x14ac:dyDescent="0.25">
      <c r="U16204" s="104"/>
      <c r="AB16204" s="104"/>
      <c r="AC16204" s="104"/>
      <c r="AF16204" s="104"/>
      <c r="AG16204" s="104"/>
      <c r="AK16204" s="104"/>
      <c r="AL16204" s="104"/>
      <c r="AO16204" s="104"/>
      <c r="AP16204" s="104"/>
    </row>
    <row r="16205" spans="21:42" ht="15" customHeight="1" x14ac:dyDescent="0.25">
      <c r="U16205" s="104"/>
      <c r="AB16205" s="104"/>
      <c r="AC16205" s="104"/>
      <c r="AF16205" s="104"/>
      <c r="AG16205" s="104"/>
      <c r="AK16205" s="104"/>
      <c r="AL16205" s="104"/>
      <c r="AO16205" s="104"/>
      <c r="AP16205" s="104"/>
    </row>
    <row r="16206" spans="21:42" ht="15" customHeight="1" x14ac:dyDescent="0.25">
      <c r="U16206" s="104"/>
      <c r="AB16206" s="104"/>
      <c r="AC16206" s="104"/>
      <c r="AF16206" s="104"/>
      <c r="AG16206" s="104"/>
      <c r="AK16206" s="104"/>
      <c r="AL16206" s="104"/>
      <c r="AO16206" s="104"/>
      <c r="AP16206" s="104"/>
    </row>
    <row r="16207" spans="21:42" ht="15" customHeight="1" x14ac:dyDescent="0.25">
      <c r="U16207" s="104"/>
      <c r="AB16207" s="104"/>
      <c r="AC16207" s="104"/>
      <c r="AF16207" s="104"/>
      <c r="AG16207" s="104"/>
      <c r="AK16207" s="104"/>
      <c r="AL16207" s="104"/>
      <c r="AO16207" s="104"/>
      <c r="AP16207" s="104"/>
    </row>
    <row r="16208" spans="21:42" ht="15" customHeight="1" x14ac:dyDescent="0.25">
      <c r="U16208" s="104"/>
      <c r="AB16208" s="104"/>
      <c r="AC16208" s="104"/>
      <c r="AF16208" s="104"/>
      <c r="AG16208" s="104"/>
      <c r="AK16208" s="104"/>
      <c r="AL16208" s="104"/>
      <c r="AO16208" s="104"/>
      <c r="AP16208" s="104"/>
    </row>
    <row r="16209" spans="21:42" ht="15" customHeight="1" x14ac:dyDescent="0.25">
      <c r="U16209" s="104"/>
      <c r="AB16209" s="104"/>
      <c r="AC16209" s="104"/>
      <c r="AF16209" s="104"/>
      <c r="AG16209" s="104"/>
      <c r="AK16209" s="104"/>
      <c r="AL16209" s="104"/>
      <c r="AO16209" s="104"/>
      <c r="AP16209" s="104"/>
    </row>
    <row r="16210" spans="21:42" ht="15" customHeight="1" x14ac:dyDescent="0.25">
      <c r="U16210" s="104"/>
      <c r="AB16210" s="104"/>
      <c r="AC16210" s="104"/>
      <c r="AF16210" s="104"/>
      <c r="AG16210" s="104"/>
      <c r="AK16210" s="104"/>
      <c r="AL16210" s="104"/>
      <c r="AO16210" s="104"/>
      <c r="AP16210" s="104"/>
    </row>
    <row r="16211" spans="21:42" ht="15" customHeight="1" x14ac:dyDescent="0.25">
      <c r="U16211" s="104"/>
      <c r="AB16211" s="104"/>
      <c r="AC16211" s="104"/>
      <c r="AF16211" s="104"/>
      <c r="AG16211" s="104"/>
      <c r="AK16211" s="104"/>
      <c r="AL16211" s="104"/>
      <c r="AO16211" s="104"/>
      <c r="AP16211" s="104"/>
    </row>
    <row r="16212" spans="21:42" ht="15" customHeight="1" x14ac:dyDescent="0.25">
      <c r="U16212" s="104"/>
      <c r="AB16212" s="104"/>
      <c r="AC16212" s="104"/>
      <c r="AF16212" s="104"/>
      <c r="AG16212" s="104"/>
      <c r="AK16212" s="104"/>
      <c r="AL16212" s="104"/>
      <c r="AO16212" s="104"/>
      <c r="AP16212" s="104"/>
    </row>
    <row r="16213" spans="21:42" ht="15" customHeight="1" x14ac:dyDescent="0.25">
      <c r="U16213" s="104"/>
      <c r="AB16213" s="104"/>
      <c r="AC16213" s="104"/>
      <c r="AF16213" s="104"/>
      <c r="AG16213" s="104"/>
      <c r="AK16213" s="104"/>
      <c r="AL16213" s="104"/>
      <c r="AO16213" s="104"/>
      <c r="AP16213" s="104"/>
    </row>
    <row r="16214" spans="21:42" ht="15" customHeight="1" x14ac:dyDescent="0.25">
      <c r="U16214" s="104"/>
      <c r="AB16214" s="104"/>
      <c r="AC16214" s="104"/>
      <c r="AF16214" s="104"/>
      <c r="AG16214" s="104"/>
      <c r="AK16214" s="104"/>
      <c r="AL16214" s="104"/>
      <c r="AO16214" s="104"/>
      <c r="AP16214" s="104"/>
    </row>
    <row r="16215" spans="21:42" ht="15" customHeight="1" x14ac:dyDescent="0.25">
      <c r="U16215" s="104"/>
      <c r="AB16215" s="104"/>
      <c r="AC16215" s="104"/>
      <c r="AF16215" s="104"/>
      <c r="AG16215" s="104"/>
      <c r="AK16215" s="104"/>
      <c r="AL16215" s="104"/>
      <c r="AO16215" s="104"/>
      <c r="AP16215" s="104"/>
    </row>
    <row r="16216" spans="21:42" ht="15" customHeight="1" x14ac:dyDescent="0.25">
      <c r="U16216" s="104"/>
      <c r="AB16216" s="104"/>
      <c r="AC16216" s="104"/>
      <c r="AF16216" s="104"/>
      <c r="AG16216" s="104"/>
      <c r="AK16216" s="104"/>
      <c r="AL16216" s="104"/>
      <c r="AO16216" s="104"/>
      <c r="AP16216" s="104"/>
    </row>
    <row r="16217" spans="21:42" ht="15" customHeight="1" x14ac:dyDescent="0.25">
      <c r="U16217" s="104"/>
      <c r="AB16217" s="104"/>
      <c r="AC16217" s="104"/>
      <c r="AF16217" s="104"/>
      <c r="AG16217" s="104"/>
      <c r="AK16217" s="104"/>
      <c r="AL16217" s="104"/>
      <c r="AO16217" s="104"/>
      <c r="AP16217" s="104"/>
    </row>
    <row r="16218" spans="21:42" ht="15" customHeight="1" x14ac:dyDescent="0.25">
      <c r="U16218" s="104"/>
      <c r="AB16218" s="104"/>
      <c r="AC16218" s="104"/>
      <c r="AF16218" s="104"/>
      <c r="AG16218" s="104"/>
      <c r="AK16218" s="104"/>
      <c r="AL16218" s="104"/>
      <c r="AO16218" s="104"/>
      <c r="AP16218" s="104"/>
    </row>
    <row r="16219" spans="21:42" ht="15" customHeight="1" x14ac:dyDescent="0.25">
      <c r="U16219" s="104"/>
      <c r="AB16219" s="104"/>
      <c r="AC16219" s="104"/>
      <c r="AF16219" s="104"/>
      <c r="AG16219" s="104"/>
      <c r="AK16219" s="104"/>
      <c r="AL16219" s="104"/>
      <c r="AO16219" s="104"/>
      <c r="AP16219" s="104"/>
    </row>
    <row r="16220" spans="21:42" ht="15" customHeight="1" x14ac:dyDescent="0.25">
      <c r="U16220" s="104"/>
      <c r="AB16220" s="104"/>
      <c r="AC16220" s="104"/>
      <c r="AF16220" s="104"/>
      <c r="AG16220" s="104"/>
      <c r="AK16220" s="104"/>
      <c r="AL16220" s="104"/>
      <c r="AO16220" s="104"/>
      <c r="AP16220" s="104"/>
    </row>
    <row r="16221" spans="21:42" ht="15" customHeight="1" x14ac:dyDescent="0.25">
      <c r="U16221" s="104"/>
      <c r="AB16221" s="104"/>
      <c r="AC16221" s="104"/>
      <c r="AF16221" s="104"/>
      <c r="AG16221" s="104"/>
      <c r="AK16221" s="104"/>
      <c r="AL16221" s="104"/>
      <c r="AO16221" s="104"/>
      <c r="AP16221" s="104"/>
    </row>
    <row r="16222" spans="21:42" ht="15" customHeight="1" x14ac:dyDescent="0.25">
      <c r="U16222" s="104"/>
      <c r="AB16222" s="104"/>
      <c r="AC16222" s="104"/>
      <c r="AF16222" s="104"/>
      <c r="AG16222" s="104"/>
      <c r="AK16222" s="104"/>
      <c r="AL16222" s="104"/>
      <c r="AO16222" s="104"/>
      <c r="AP16222" s="104"/>
    </row>
    <row r="16223" spans="21:42" ht="15" customHeight="1" x14ac:dyDescent="0.25">
      <c r="U16223" s="104"/>
      <c r="AB16223" s="104"/>
      <c r="AC16223" s="104"/>
      <c r="AF16223" s="104"/>
      <c r="AG16223" s="104"/>
      <c r="AK16223" s="104"/>
      <c r="AL16223" s="104"/>
      <c r="AO16223" s="104"/>
      <c r="AP16223" s="104"/>
    </row>
    <row r="16224" spans="21:42" ht="15" customHeight="1" x14ac:dyDescent="0.25">
      <c r="U16224" s="104"/>
      <c r="AB16224" s="104"/>
      <c r="AC16224" s="104"/>
      <c r="AF16224" s="104"/>
      <c r="AG16224" s="104"/>
      <c r="AK16224" s="104"/>
      <c r="AL16224" s="104"/>
      <c r="AO16224" s="104"/>
      <c r="AP16224" s="104"/>
    </row>
    <row r="16225" spans="21:42" ht="15" customHeight="1" x14ac:dyDescent="0.25">
      <c r="U16225" s="104"/>
      <c r="AB16225" s="104"/>
      <c r="AC16225" s="104"/>
      <c r="AF16225" s="104"/>
      <c r="AG16225" s="104"/>
      <c r="AK16225" s="104"/>
      <c r="AL16225" s="104"/>
      <c r="AO16225" s="104"/>
      <c r="AP16225" s="104"/>
    </row>
    <row r="16226" spans="21:42" ht="15" customHeight="1" x14ac:dyDescent="0.25">
      <c r="U16226" s="104"/>
      <c r="AB16226" s="104"/>
      <c r="AC16226" s="104"/>
      <c r="AF16226" s="104"/>
      <c r="AG16226" s="104"/>
      <c r="AK16226" s="104"/>
      <c r="AL16226" s="104"/>
      <c r="AO16226" s="104"/>
      <c r="AP16226" s="104"/>
    </row>
    <row r="16227" spans="21:42" ht="15" customHeight="1" x14ac:dyDescent="0.25">
      <c r="U16227" s="104"/>
      <c r="AB16227" s="104"/>
      <c r="AC16227" s="104"/>
      <c r="AF16227" s="104"/>
      <c r="AG16227" s="104"/>
      <c r="AK16227" s="104"/>
      <c r="AL16227" s="104"/>
      <c r="AO16227" s="104"/>
      <c r="AP16227" s="104"/>
    </row>
    <row r="16228" spans="21:42" ht="15" customHeight="1" x14ac:dyDescent="0.25">
      <c r="U16228" s="104"/>
      <c r="AB16228" s="104"/>
      <c r="AC16228" s="104"/>
      <c r="AF16228" s="104"/>
      <c r="AG16228" s="104"/>
      <c r="AK16228" s="104"/>
      <c r="AL16228" s="104"/>
      <c r="AO16228" s="104"/>
      <c r="AP16228" s="104"/>
    </row>
    <row r="16229" spans="21:42" ht="15" customHeight="1" x14ac:dyDescent="0.25">
      <c r="U16229" s="104"/>
      <c r="AB16229" s="104"/>
      <c r="AC16229" s="104"/>
      <c r="AF16229" s="104"/>
      <c r="AG16229" s="104"/>
      <c r="AK16229" s="104"/>
      <c r="AL16229" s="104"/>
      <c r="AO16229" s="104"/>
      <c r="AP16229" s="104"/>
    </row>
    <row r="16230" spans="21:42" ht="15" customHeight="1" x14ac:dyDescent="0.25">
      <c r="U16230" s="104"/>
      <c r="AB16230" s="104"/>
      <c r="AC16230" s="104"/>
      <c r="AF16230" s="104"/>
      <c r="AG16230" s="104"/>
      <c r="AK16230" s="104"/>
      <c r="AL16230" s="104"/>
      <c r="AO16230" s="104"/>
      <c r="AP16230" s="104"/>
    </row>
    <row r="16231" spans="21:42" ht="15" customHeight="1" x14ac:dyDescent="0.25">
      <c r="U16231" s="104"/>
      <c r="AB16231" s="104"/>
      <c r="AC16231" s="104"/>
      <c r="AF16231" s="104"/>
      <c r="AG16231" s="104"/>
      <c r="AK16231" s="104"/>
      <c r="AL16231" s="104"/>
      <c r="AO16231" s="104"/>
      <c r="AP16231" s="104"/>
    </row>
    <row r="16232" spans="21:42" ht="15" customHeight="1" x14ac:dyDescent="0.25">
      <c r="U16232" s="104"/>
      <c r="AB16232" s="104"/>
      <c r="AC16232" s="104"/>
      <c r="AF16232" s="104"/>
      <c r="AG16232" s="104"/>
      <c r="AK16232" s="104"/>
      <c r="AL16232" s="104"/>
      <c r="AO16232" s="104"/>
      <c r="AP16232" s="104"/>
    </row>
    <row r="16233" spans="21:42" ht="15" customHeight="1" x14ac:dyDescent="0.25">
      <c r="U16233" s="104"/>
      <c r="AB16233" s="104"/>
      <c r="AC16233" s="104"/>
      <c r="AF16233" s="104"/>
      <c r="AG16233" s="104"/>
      <c r="AK16233" s="104"/>
      <c r="AL16233" s="104"/>
      <c r="AO16233" s="104"/>
      <c r="AP16233" s="104"/>
    </row>
    <row r="16234" spans="21:42" ht="15" customHeight="1" x14ac:dyDescent="0.25">
      <c r="U16234" s="104"/>
      <c r="AB16234" s="104"/>
      <c r="AC16234" s="104"/>
      <c r="AF16234" s="104"/>
      <c r="AG16234" s="104"/>
      <c r="AK16234" s="104"/>
      <c r="AL16234" s="104"/>
      <c r="AO16234" s="104"/>
      <c r="AP16234" s="104"/>
    </row>
    <row r="16235" spans="21:42" ht="15" customHeight="1" x14ac:dyDescent="0.25">
      <c r="U16235" s="104"/>
      <c r="AB16235" s="104"/>
      <c r="AC16235" s="104"/>
      <c r="AF16235" s="104"/>
      <c r="AG16235" s="104"/>
      <c r="AK16235" s="104"/>
      <c r="AL16235" s="104"/>
      <c r="AO16235" s="104"/>
      <c r="AP16235" s="104"/>
    </row>
    <row r="16236" spans="21:42" ht="15" customHeight="1" x14ac:dyDescent="0.25">
      <c r="U16236" s="104"/>
      <c r="AB16236" s="104"/>
      <c r="AC16236" s="104"/>
      <c r="AF16236" s="104"/>
      <c r="AG16236" s="104"/>
      <c r="AK16236" s="104"/>
      <c r="AL16236" s="104"/>
      <c r="AO16236" s="104"/>
      <c r="AP16236" s="104"/>
    </row>
    <row r="16237" spans="21:42" ht="15" customHeight="1" x14ac:dyDescent="0.25">
      <c r="U16237" s="104"/>
      <c r="AB16237" s="104"/>
      <c r="AC16237" s="104"/>
      <c r="AF16237" s="104"/>
      <c r="AG16237" s="104"/>
      <c r="AK16237" s="104"/>
      <c r="AL16237" s="104"/>
      <c r="AO16237" s="104"/>
      <c r="AP16237" s="104"/>
    </row>
    <row r="16238" spans="21:42" ht="15" customHeight="1" x14ac:dyDescent="0.25">
      <c r="U16238" s="104"/>
      <c r="AB16238" s="104"/>
      <c r="AC16238" s="104"/>
      <c r="AF16238" s="104"/>
      <c r="AG16238" s="104"/>
      <c r="AK16238" s="104"/>
      <c r="AL16238" s="104"/>
      <c r="AO16238" s="104"/>
      <c r="AP16238" s="104"/>
    </row>
    <row r="16239" spans="21:42" ht="15" customHeight="1" x14ac:dyDescent="0.25">
      <c r="U16239" s="104"/>
      <c r="AB16239" s="104"/>
      <c r="AC16239" s="104"/>
      <c r="AF16239" s="104"/>
      <c r="AG16239" s="104"/>
      <c r="AK16239" s="104"/>
      <c r="AL16239" s="104"/>
      <c r="AO16239" s="104"/>
      <c r="AP16239" s="104"/>
    </row>
    <row r="16240" spans="21:42" ht="15" customHeight="1" x14ac:dyDescent="0.25">
      <c r="U16240" s="104"/>
      <c r="AB16240" s="104"/>
      <c r="AC16240" s="104"/>
      <c r="AF16240" s="104"/>
      <c r="AG16240" s="104"/>
      <c r="AK16240" s="104"/>
      <c r="AL16240" s="104"/>
      <c r="AO16240" s="104"/>
      <c r="AP16240" s="104"/>
    </row>
    <row r="16241" spans="21:42" ht="15" customHeight="1" x14ac:dyDescent="0.25">
      <c r="U16241" s="104"/>
      <c r="AB16241" s="104"/>
      <c r="AC16241" s="104"/>
      <c r="AF16241" s="104"/>
      <c r="AG16241" s="104"/>
      <c r="AK16241" s="104"/>
      <c r="AL16241" s="104"/>
      <c r="AO16241" s="104"/>
      <c r="AP16241" s="104"/>
    </row>
    <row r="16242" spans="21:42" ht="15" customHeight="1" x14ac:dyDescent="0.25">
      <c r="U16242" s="104"/>
      <c r="AB16242" s="104"/>
      <c r="AC16242" s="104"/>
      <c r="AF16242" s="104"/>
      <c r="AG16242" s="104"/>
      <c r="AK16242" s="104"/>
      <c r="AL16242" s="104"/>
      <c r="AO16242" s="104"/>
      <c r="AP16242" s="104"/>
    </row>
    <row r="16243" spans="21:42" ht="15" customHeight="1" x14ac:dyDescent="0.25">
      <c r="U16243" s="104"/>
      <c r="AB16243" s="104"/>
      <c r="AC16243" s="104"/>
      <c r="AF16243" s="104"/>
      <c r="AG16243" s="104"/>
      <c r="AK16243" s="104"/>
      <c r="AL16243" s="104"/>
      <c r="AO16243" s="104"/>
      <c r="AP16243" s="104"/>
    </row>
    <row r="16244" spans="21:42" ht="15" customHeight="1" x14ac:dyDescent="0.25">
      <c r="U16244" s="104"/>
      <c r="AB16244" s="104"/>
      <c r="AC16244" s="104"/>
      <c r="AF16244" s="104"/>
      <c r="AG16244" s="104"/>
      <c r="AK16244" s="104"/>
      <c r="AL16244" s="104"/>
      <c r="AO16244" s="104"/>
      <c r="AP16244" s="104"/>
    </row>
    <row r="16245" spans="21:42" ht="15" customHeight="1" x14ac:dyDescent="0.25">
      <c r="U16245" s="104"/>
      <c r="AB16245" s="104"/>
      <c r="AC16245" s="104"/>
      <c r="AF16245" s="104"/>
      <c r="AG16245" s="104"/>
      <c r="AK16245" s="104"/>
      <c r="AL16245" s="104"/>
      <c r="AO16245" s="104"/>
      <c r="AP16245" s="104"/>
    </row>
    <row r="16246" spans="21:42" ht="15" customHeight="1" x14ac:dyDescent="0.25">
      <c r="U16246" s="104"/>
      <c r="AB16246" s="104"/>
      <c r="AC16246" s="104"/>
      <c r="AF16246" s="104"/>
      <c r="AG16246" s="104"/>
      <c r="AK16246" s="104"/>
      <c r="AL16246" s="104"/>
      <c r="AO16246" s="104"/>
      <c r="AP16246" s="104"/>
    </row>
    <row r="16247" spans="21:42" ht="15" customHeight="1" x14ac:dyDescent="0.25">
      <c r="U16247" s="104"/>
      <c r="AB16247" s="104"/>
      <c r="AC16247" s="104"/>
      <c r="AF16247" s="104"/>
      <c r="AG16247" s="104"/>
      <c r="AK16247" s="104"/>
      <c r="AL16247" s="104"/>
      <c r="AO16247" s="104"/>
      <c r="AP16247" s="104"/>
    </row>
    <row r="16248" spans="21:42" ht="15" customHeight="1" x14ac:dyDescent="0.25">
      <c r="U16248" s="104"/>
      <c r="AB16248" s="104"/>
      <c r="AC16248" s="104"/>
      <c r="AF16248" s="104"/>
      <c r="AG16248" s="104"/>
      <c r="AK16248" s="104"/>
      <c r="AL16248" s="104"/>
      <c r="AO16248" s="104"/>
      <c r="AP16248" s="104"/>
    </row>
    <row r="16249" spans="21:42" ht="15" customHeight="1" x14ac:dyDescent="0.25">
      <c r="U16249" s="104"/>
      <c r="AB16249" s="104"/>
      <c r="AC16249" s="104"/>
      <c r="AF16249" s="104"/>
      <c r="AG16249" s="104"/>
      <c r="AK16249" s="104"/>
      <c r="AL16249" s="104"/>
      <c r="AO16249" s="104"/>
      <c r="AP16249" s="104"/>
    </row>
    <row r="16250" spans="21:42" ht="15" customHeight="1" x14ac:dyDescent="0.25">
      <c r="U16250" s="104"/>
      <c r="AB16250" s="104"/>
      <c r="AC16250" s="104"/>
      <c r="AF16250" s="104"/>
      <c r="AG16250" s="104"/>
      <c r="AK16250" s="104"/>
      <c r="AL16250" s="104"/>
      <c r="AO16250" s="104"/>
      <c r="AP16250" s="104"/>
    </row>
    <row r="16251" spans="21:42" ht="15" customHeight="1" x14ac:dyDescent="0.25">
      <c r="U16251" s="104"/>
      <c r="AB16251" s="104"/>
      <c r="AC16251" s="104"/>
      <c r="AF16251" s="104"/>
      <c r="AG16251" s="104"/>
      <c r="AK16251" s="104"/>
      <c r="AL16251" s="104"/>
      <c r="AO16251" s="104"/>
      <c r="AP16251" s="104"/>
    </row>
    <row r="16252" spans="21:42" ht="15" customHeight="1" x14ac:dyDescent="0.25">
      <c r="U16252" s="104"/>
      <c r="AB16252" s="104"/>
      <c r="AC16252" s="104"/>
      <c r="AF16252" s="104"/>
      <c r="AG16252" s="104"/>
      <c r="AK16252" s="104"/>
      <c r="AL16252" s="104"/>
      <c r="AO16252" s="104"/>
      <c r="AP16252" s="104"/>
    </row>
    <row r="16253" spans="21:42" ht="15" customHeight="1" x14ac:dyDescent="0.25">
      <c r="U16253" s="104"/>
      <c r="AB16253" s="104"/>
      <c r="AC16253" s="104"/>
      <c r="AF16253" s="104"/>
      <c r="AG16253" s="104"/>
      <c r="AK16253" s="104"/>
      <c r="AL16253" s="104"/>
      <c r="AO16253" s="104"/>
      <c r="AP16253" s="104"/>
    </row>
    <row r="16254" spans="21:42" ht="15" customHeight="1" x14ac:dyDescent="0.25">
      <c r="U16254" s="104"/>
      <c r="AB16254" s="104"/>
      <c r="AC16254" s="104"/>
      <c r="AF16254" s="104"/>
      <c r="AG16254" s="104"/>
      <c r="AK16254" s="104"/>
      <c r="AL16254" s="104"/>
      <c r="AO16254" s="104"/>
      <c r="AP16254" s="104"/>
    </row>
    <row r="16255" spans="21:42" ht="15" customHeight="1" x14ac:dyDescent="0.25">
      <c r="U16255" s="104"/>
      <c r="AB16255" s="104"/>
      <c r="AC16255" s="104"/>
      <c r="AF16255" s="104"/>
      <c r="AG16255" s="104"/>
      <c r="AK16255" s="104"/>
      <c r="AL16255" s="104"/>
      <c r="AO16255" s="104"/>
      <c r="AP16255" s="104"/>
    </row>
    <row r="16256" spans="21:42" ht="15" customHeight="1" x14ac:dyDescent="0.25">
      <c r="U16256" s="104"/>
      <c r="AB16256" s="104"/>
      <c r="AC16256" s="104"/>
      <c r="AF16256" s="104"/>
      <c r="AG16256" s="104"/>
      <c r="AK16256" s="104"/>
      <c r="AL16256" s="104"/>
      <c r="AO16256" s="104"/>
      <c r="AP16256" s="104"/>
    </row>
    <row r="16257" spans="21:42" ht="15" customHeight="1" x14ac:dyDescent="0.25">
      <c r="U16257" s="104"/>
      <c r="AB16257" s="104"/>
      <c r="AC16257" s="104"/>
      <c r="AF16257" s="104"/>
      <c r="AG16257" s="104"/>
      <c r="AK16257" s="104"/>
      <c r="AL16257" s="104"/>
      <c r="AO16257" s="104"/>
      <c r="AP16257" s="104"/>
    </row>
    <row r="16258" spans="21:42" ht="15" customHeight="1" x14ac:dyDescent="0.25">
      <c r="U16258" s="104"/>
      <c r="AB16258" s="104"/>
      <c r="AC16258" s="104"/>
      <c r="AF16258" s="104"/>
      <c r="AG16258" s="104"/>
      <c r="AK16258" s="104"/>
      <c r="AL16258" s="104"/>
      <c r="AO16258" s="104"/>
      <c r="AP16258" s="104"/>
    </row>
    <row r="16259" spans="21:42" ht="15" customHeight="1" x14ac:dyDescent="0.25">
      <c r="U16259" s="104"/>
      <c r="AB16259" s="104"/>
      <c r="AC16259" s="104"/>
      <c r="AF16259" s="104"/>
      <c r="AG16259" s="104"/>
      <c r="AK16259" s="104"/>
      <c r="AL16259" s="104"/>
      <c r="AO16259" s="104"/>
      <c r="AP16259" s="104"/>
    </row>
    <row r="16260" spans="21:42" ht="15" customHeight="1" x14ac:dyDescent="0.25">
      <c r="U16260" s="104"/>
      <c r="AB16260" s="104"/>
      <c r="AC16260" s="104"/>
      <c r="AF16260" s="104"/>
      <c r="AG16260" s="104"/>
      <c r="AK16260" s="104"/>
      <c r="AL16260" s="104"/>
      <c r="AO16260" s="104"/>
      <c r="AP16260" s="104"/>
    </row>
    <row r="16261" spans="21:42" ht="15" customHeight="1" x14ac:dyDescent="0.25">
      <c r="U16261" s="104"/>
      <c r="AB16261" s="104"/>
      <c r="AC16261" s="104"/>
      <c r="AF16261" s="104"/>
      <c r="AG16261" s="104"/>
      <c r="AK16261" s="104"/>
      <c r="AL16261" s="104"/>
      <c r="AO16261" s="104"/>
      <c r="AP16261" s="104"/>
    </row>
    <row r="16262" spans="21:42" ht="15" customHeight="1" x14ac:dyDescent="0.25">
      <c r="U16262" s="104"/>
      <c r="AB16262" s="104"/>
      <c r="AC16262" s="104"/>
      <c r="AF16262" s="104"/>
      <c r="AG16262" s="104"/>
      <c r="AK16262" s="104"/>
      <c r="AL16262" s="104"/>
      <c r="AO16262" s="104"/>
      <c r="AP16262" s="104"/>
    </row>
    <row r="16263" spans="21:42" ht="15" customHeight="1" x14ac:dyDescent="0.25">
      <c r="U16263" s="104"/>
      <c r="AB16263" s="104"/>
      <c r="AC16263" s="104"/>
      <c r="AF16263" s="104"/>
      <c r="AG16263" s="104"/>
      <c r="AK16263" s="104"/>
      <c r="AL16263" s="104"/>
      <c r="AO16263" s="104"/>
      <c r="AP16263" s="104"/>
    </row>
    <row r="16264" spans="21:42" ht="15" customHeight="1" x14ac:dyDescent="0.25">
      <c r="U16264" s="104"/>
      <c r="AB16264" s="104"/>
      <c r="AC16264" s="104"/>
      <c r="AF16264" s="104"/>
      <c r="AG16264" s="104"/>
      <c r="AK16264" s="104"/>
      <c r="AL16264" s="104"/>
      <c r="AO16264" s="104"/>
      <c r="AP16264" s="104"/>
    </row>
    <row r="16265" spans="21:42" ht="15" customHeight="1" x14ac:dyDescent="0.25">
      <c r="U16265" s="104"/>
      <c r="AB16265" s="104"/>
      <c r="AC16265" s="104"/>
      <c r="AF16265" s="104"/>
      <c r="AG16265" s="104"/>
      <c r="AK16265" s="104"/>
      <c r="AL16265" s="104"/>
      <c r="AO16265" s="104"/>
      <c r="AP16265" s="104"/>
    </row>
    <row r="16266" spans="21:42" ht="15" customHeight="1" x14ac:dyDescent="0.25">
      <c r="U16266" s="104"/>
      <c r="AB16266" s="104"/>
      <c r="AC16266" s="104"/>
      <c r="AF16266" s="104"/>
      <c r="AG16266" s="104"/>
      <c r="AK16266" s="104"/>
      <c r="AL16266" s="104"/>
      <c r="AO16266" s="104"/>
      <c r="AP16266" s="104"/>
    </row>
    <row r="16267" spans="21:42" ht="15" customHeight="1" x14ac:dyDescent="0.25">
      <c r="U16267" s="104"/>
      <c r="AB16267" s="104"/>
      <c r="AC16267" s="104"/>
      <c r="AF16267" s="104"/>
      <c r="AG16267" s="104"/>
      <c r="AK16267" s="104"/>
      <c r="AL16267" s="104"/>
      <c r="AO16267" s="104"/>
      <c r="AP16267" s="104"/>
    </row>
    <row r="16268" spans="21:42" ht="15" customHeight="1" x14ac:dyDescent="0.25">
      <c r="U16268" s="104"/>
      <c r="AB16268" s="104"/>
      <c r="AC16268" s="104"/>
      <c r="AF16268" s="104"/>
      <c r="AG16268" s="104"/>
      <c r="AK16268" s="104"/>
      <c r="AL16268" s="104"/>
      <c r="AO16268" s="104"/>
      <c r="AP16268" s="104"/>
    </row>
    <row r="16269" spans="21:42" ht="15" customHeight="1" x14ac:dyDescent="0.25">
      <c r="U16269" s="104"/>
      <c r="AB16269" s="104"/>
      <c r="AC16269" s="104"/>
      <c r="AF16269" s="104"/>
      <c r="AG16269" s="104"/>
      <c r="AK16269" s="104"/>
      <c r="AL16269" s="104"/>
      <c r="AO16269" s="104"/>
      <c r="AP16269" s="104"/>
    </row>
    <row r="16270" spans="21:42" ht="15" customHeight="1" x14ac:dyDescent="0.25">
      <c r="U16270" s="104"/>
      <c r="AB16270" s="104"/>
      <c r="AC16270" s="104"/>
      <c r="AF16270" s="104"/>
      <c r="AG16270" s="104"/>
      <c r="AK16270" s="104"/>
      <c r="AL16270" s="104"/>
      <c r="AO16270" s="104"/>
      <c r="AP16270" s="104"/>
    </row>
    <row r="16271" spans="21:42" ht="15" customHeight="1" x14ac:dyDescent="0.25">
      <c r="U16271" s="104"/>
      <c r="AB16271" s="104"/>
      <c r="AC16271" s="104"/>
      <c r="AF16271" s="104"/>
      <c r="AG16271" s="104"/>
      <c r="AK16271" s="104"/>
      <c r="AL16271" s="104"/>
      <c r="AO16271" s="104"/>
      <c r="AP16271" s="104"/>
    </row>
    <row r="16272" spans="21:42" ht="15" customHeight="1" x14ac:dyDescent="0.25">
      <c r="U16272" s="104"/>
      <c r="AB16272" s="104"/>
      <c r="AC16272" s="104"/>
      <c r="AF16272" s="104"/>
      <c r="AG16272" s="104"/>
      <c r="AK16272" s="104"/>
      <c r="AL16272" s="104"/>
      <c r="AO16272" s="104"/>
      <c r="AP16272" s="104"/>
    </row>
    <row r="16273" spans="21:42" ht="15" customHeight="1" x14ac:dyDescent="0.25">
      <c r="U16273" s="104"/>
      <c r="AB16273" s="104"/>
      <c r="AC16273" s="104"/>
      <c r="AF16273" s="104"/>
      <c r="AG16273" s="104"/>
      <c r="AK16273" s="104"/>
      <c r="AL16273" s="104"/>
      <c r="AO16273" s="104"/>
      <c r="AP16273" s="104"/>
    </row>
    <row r="16274" spans="21:42" ht="15" customHeight="1" x14ac:dyDescent="0.25">
      <c r="U16274" s="104"/>
      <c r="AB16274" s="104"/>
      <c r="AC16274" s="104"/>
      <c r="AF16274" s="104"/>
      <c r="AG16274" s="104"/>
      <c r="AK16274" s="104"/>
      <c r="AL16274" s="104"/>
      <c r="AO16274" s="104"/>
      <c r="AP16274" s="104"/>
    </row>
    <row r="16275" spans="21:42" ht="15" customHeight="1" x14ac:dyDescent="0.25">
      <c r="U16275" s="104"/>
      <c r="AB16275" s="104"/>
      <c r="AC16275" s="104"/>
      <c r="AF16275" s="104"/>
      <c r="AG16275" s="104"/>
      <c r="AK16275" s="104"/>
      <c r="AL16275" s="104"/>
      <c r="AO16275" s="104"/>
      <c r="AP16275" s="104"/>
    </row>
    <row r="16276" spans="21:42" ht="15" customHeight="1" x14ac:dyDescent="0.25">
      <c r="U16276" s="104"/>
      <c r="AB16276" s="104"/>
      <c r="AC16276" s="104"/>
      <c r="AF16276" s="104"/>
      <c r="AG16276" s="104"/>
      <c r="AK16276" s="104"/>
      <c r="AL16276" s="104"/>
      <c r="AO16276" s="104"/>
      <c r="AP16276" s="104"/>
    </row>
    <row r="16277" spans="21:42" ht="15" customHeight="1" x14ac:dyDescent="0.25">
      <c r="U16277" s="104"/>
      <c r="AB16277" s="104"/>
      <c r="AC16277" s="104"/>
      <c r="AF16277" s="104"/>
      <c r="AG16277" s="104"/>
      <c r="AK16277" s="104"/>
      <c r="AL16277" s="104"/>
      <c r="AO16277" s="104"/>
      <c r="AP16277" s="104"/>
    </row>
    <row r="16278" spans="21:42" ht="15" customHeight="1" x14ac:dyDescent="0.25">
      <c r="U16278" s="104"/>
      <c r="AB16278" s="104"/>
      <c r="AC16278" s="104"/>
      <c r="AF16278" s="104"/>
      <c r="AG16278" s="104"/>
      <c r="AK16278" s="104"/>
      <c r="AL16278" s="104"/>
      <c r="AO16278" s="104"/>
      <c r="AP16278" s="104"/>
    </row>
    <row r="16279" spans="21:42" ht="15" customHeight="1" x14ac:dyDescent="0.25">
      <c r="U16279" s="104"/>
      <c r="AB16279" s="104"/>
      <c r="AC16279" s="104"/>
      <c r="AF16279" s="104"/>
      <c r="AG16279" s="104"/>
      <c r="AK16279" s="104"/>
      <c r="AL16279" s="104"/>
      <c r="AO16279" s="104"/>
      <c r="AP16279" s="104"/>
    </row>
    <row r="16280" spans="21:42" ht="15" customHeight="1" x14ac:dyDescent="0.25">
      <c r="U16280" s="104"/>
      <c r="AB16280" s="104"/>
      <c r="AC16280" s="104"/>
      <c r="AF16280" s="104"/>
      <c r="AG16280" s="104"/>
      <c r="AK16280" s="104"/>
      <c r="AL16280" s="104"/>
      <c r="AO16280" s="104"/>
      <c r="AP16280" s="104"/>
    </row>
    <row r="16281" spans="21:42" ht="15" customHeight="1" x14ac:dyDescent="0.25">
      <c r="U16281" s="104"/>
      <c r="AB16281" s="104"/>
      <c r="AC16281" s="104"/>
      <c r="AF16281" s="104"/>
      <c r="AG16281" s="104"/>
      <c r="AK16281" s="104"/>
      <c r="AL16281" s="104"/>
      <c r="AO16281" s="104"/>
      <c r="AP16281" s="104"/>
    </row>
    <row r="16282" spans="21:42" ht="15" customHeight="1" x14ac:dyDescent="0.25">
      <c r="U16282" s="104"/>
      <c r="AB16282" s="104"/>
      <c r="AC16282" s="104"/>
      <c r="AF16282" s="104"/>
      <c r="AG16282" s="104"/>
      <c r="AK16282" s="104"/>
      <c r="AL16282" s="104"/>
      <c r="AO16282" s="104"/>
      <c r="AP16282" s="104"/>
    </row>
    <row r="16283" spans="21:42" ht="15" customHeight="1" x14ac:dyDescent="0.25">
      <c r="U16283" s="104"/>
      <c r="AB16283" s="104"/>
      <c r="AC16283" s="104"/>
      <c r="AF16283" s="104"/>
      <c r="AG16283" s="104"/>
      <c r="AK16283" s="104"/>
      <c r="AL16283" s="104"/>
      <c r="AO16283" s="104"/>
      <c r="AP16283" s="104"/>
    </row>
    <row r="16284" spans="21:42" ht="15" customHeight="1" x14ac:dyDescent="0.25">
      <c r="U16284" s="104"/>
      <c r="AB16284" s="104"/>
      <c r="AC16284" s="104"/>
      <c r="AF16284" s="104"/>
      <c r="AG16284" s="104"/>
      <c r="AK16284" s="104"/>
      <c r="AL16284" s="104"/>
      <c r="AO16284" s="104"/>
      <c r="AP16284" s="104"/>
    </row>
    <row r="16285" spans="21:42" ht="15" customHeight="1" x14ac:dyDescent="0.25">
      <c r="U16285" s="104"/>
      <c r="AB16285" s="104"/>
      <c r="AC16285" s="104"/>
      <c r="AF16285" s="104"/>
      <c r="AG16285" s="104"/>
      <c r="AK16285" s="104"/>
      <c r="AL16285" s="104"/>
      <c r="AO16285" s="104"/>
      <c r="AP16285" s="104"/>
    </row>
    <row r="16286" spans="21:42" ht="15" customHeight="1" x14ac:dyDescent="0.25">
      <c r="U16286" s="104"/>
      <c r="AB16286" s="104"/>
      <c r="AC16286" s="104"/>
      <c r="AF16286" s="104"/>
      <c r="AG16286" s="104"/>
      <c r="AK16286" s="104"/>
      <c r="AL16286" s="104"/>
      <c r="AO16286" s="104"/>
      <c r="AP16286" s="104"/>
    </row>
    <row r="16287" spans="21:42" ht="15" customHeight="1" x14ac:dyDescent="0.25">
      <c r="U16287" s="104"/>
      <c r="AB16287" s="104"/>
      <c r="AC16287" s="104"/>
      <c r="AF16287" s="104"/>
      <c r="AG16287" s="104"/>
      <c r="AK16287" s="104"/>
      <c r="AL16287" s="104"/>
      <c r="AO16287" s="104"/>
      <c r="AP16287" s="104"/>
    </row>
    <row r="16288" spans="21:42" ht="15" customHeight="1" x14ac:dyDescent="0.25">
      <c r="U16288" s="104"/>
      <c r="AB16288" s="104"/>
      <c r="AC16288" s="104"/>
      <c r="AF16288" s="104"/>
      <c r="AG16288" s="104"/>
      <c r="AK16288" s="104"/>
      <c r="AL16288" s="104"/>
      <c r="AO16288" s="104"/>
      <c r="AP16288" s="104"/>
    </row>
    <row r="16289" spans="21:42" ht="15" customHeight="1" x14ac:dyDescent="0.25">
      <c r="U16289" s="104"/>
      <c r="AB16289" s="104"/>
      <c r="AC16289" s="104"/>
      <c r="AF16289" s="104"/>
      <c r="AG16289" s="104"/>
      <c r="AK16289" s="104"/>
      <c r="AL16289" s="104"/>
      <c r="AO16289" s="104"/>
      <c r="AP16289" s="104"/>
    </row>
    <row r="16290" spans="21:42" ht="15" customHeight="1" x14ac:dyDescent="0.25">
      <c r="U16290" s="104"/>
      <c r="AB16290" s="104"/>
      <c r="AC16290" s="104"/>
      <c r="AF16290" s="104"/>
      <c r="AG16290" s="104"/>
      <c r="AK16290" s="104"/>
      <c r="AL16290" s="104"/>
      <c r="AO16290" s="104"/>
      <c r="AP16290" s="104"/>
    </row>
    <row r="16291" spans="21:42" ht="15" customHeight="1" x14ac:dyDescent="0.25">
      <c r="U16291" s="104"/>
      <c r="AB16291" s="104"/>
      <c r="AC16291" s="104"/>
      <c r="AF16291" s="104"/>
      <c r="AG16291" s="104"/>
      <c r="AK16291" s="104"/>
      <c r="AL16291" s="104"/>
      <c r="AO16291" s="104"/>
      <c r="AP16291" s="104"/>
    </row>
    <row r="16292" spans="21:42" ht="15" customHeight="1" x14ac:dyDescent="0.25">
      <c r="U16292" s="104"/>
      <c r="AB16292" s="104"/>
      <c r="AC16292" s="104"/>
      <c r="AF16292" s="104"/>
      <c r="AG16292" s="104"/>
      <c r="AK16292" s="104"/>
      <c r="AL16292" s="104"/>
      <c r="AO16292" s="104"/>
      <c r="AP16292" s="104"/>
    </row>
    <row r="16293" spans="21:42" ht="15" customHeight="1" x14ac:dyDescent="0.25">
      <c r="U16293" s="104"/>
      <c r="AB16293" s="104"/>
      <c r="AC16293" s="104"/>
      <c r="AF16293" s="104"/>
      <c r="AG16293" s="104"/>
      <c r="AK16293" s="104"/>
      <c r="AL16293" s="104"/>
      <c r="AO16293" s="104"/>
      <c r="AP16293" s="104"/>
    </row>
    <row r="16294" spans="21:42" ht="15" customHeight="1" x14ac:dyDescent="0.25">
      <c r="U16294" s="104"/>
      <c r="AB16294" s="104"/>
      <c r="AC16294" s="104"/>
      <c r="AF16294" s="104"/>
      <c r="AG16294" s="104"/>
      <c r="AK16294" s="104"/>
      <c r="AL16294" s="104"/>
      <c r="AO16294" s="104"/>
      <c r="AP16294" s="104"/>
    </row>
    <row r="16295" spans="21:42" ht="15" customHeight="1" x14ac:dyDescent="0.25">
      <c r="U16295" s="104"/>
      <c r="AB16295" s="104"/>
      <c r="AC16295" s="104"/>
      <c r="AF16295" s="104"/>
      <c r="AG16295" s="104"/>
      <c r="AK16295" s="104"/>
      <c r="AL16295" s="104"/>
      <c r="AO16295" s="104"/>
      <c r="AP16295" s="104"/>
    </row>
    <row r="16296" spans="21:42" ht="15" customHeight="1" x14ac:dyDescent="0.25">
      <c r="U16296" s="104"/>
      <c r="AB16296" s="104"/>
      <c r="AC16296" s="104"/>
      <c r="AF16296" s="104"/>
      <c r="AG16296" s="104"/>
      <c r="AK16296" s="104"/>
      <c r="AL16296" s="104"/>
      <c r="AO16296" s="104"/>
      <c r="AP16296" s="104"/>
    </row>
    <row r="16297" spans="21:42" ht="15" customHeight="1" x14ac:dyDescent="0.25">
      <c r="U16297" s="104"/>
      <c r="AB16297" s="104"/>
      <c r="AC16297" s="104"/>
      <c r="AF16297" s="104"/>
      <c r="AG16297" s="104"/>
      <c r="AK16297" s="104"/>
      <c r="AL16297" s="104"/>
      <c r="AO16297" s="104"/>
      <c r="AP16297" s="104"/>
    </row>
    <row r="16298" spans="21:42" ht="15" customHeight="1" x14ac:dyDescent="0.25">
      <c r="U16298" s="104"/>
      <c r="AB16298" s="104"/>
      <c r="AC16298" s="104"/>
      <c r="AF16298" s="104"/>
      <c r="AG16298" s="104"/>
      <c r="AK16298" s="104"/>
      <c r="AL16298" s="104"/>
      <c r="AO16298" s="104"/>
      <c r="AP16298" s="104"/>
    </row>
    <row r="16299" spans="21:42" ht="15" customHeight="1" x14ac:dyDescent="0.25">
      <c r="U16299" s="104"/>
      <c r="AB16299" s="104"/>
      <c r="AC16299" s="104"/>
      <c r="AF16299" s="104"/>
      <c r="AG16299" s="104"/>
      <c r="AK16299" s="104"/>
      <c r="AL16299" s="104"/>
      <c r="AO16299" s="104"/>
      <c r="AP16299" s="104"/>
    </row>
    <row r="16300" spans="21:42" ht="15" customHeight="1" x14ac:dyDescent="0.25">
      <c r="U16300" s="104"/>
      <c r="AB16300" s="104"/>
      <c r="AC16300" s="104"/>
      <c r="AF16300" s="104"/>
      <c r="AG16300" s="104"/>
      <c r="AK16300" s="104"/>
      <c r="AL16300" s="104"/>
      <c r="AO16300" s="104"/>
      <c r="AP16300" s="104"/>
    </row>
    <row r="16301" spans="21:42" ht="15" customHeight="1" x14ac:dyDescent="0.25">
      <c r="U16301" s="104"/>
      <c r="AB16301" s="104"/>
      <c r="AC16301" s="104"/>
      <c r="AF16301" s="104"/>
      <c r="AG16301" s="104"/>
      <c r="AK16301" s="104"/>
      <c r="AL16301" s="104"/>
      <c r="AO16301" s="104"/>
      <c r="AP16301" s="104"/>
    </row>
    <row r="16302" spans="21:42" ht="15" customHeight="1" x14ac:dyDescent="0.25">
      <c r="U16302" s="104"/>
      <c r="AB16302" s="104"/>
      <c r="AC16302" s="104"/>
      <c r="AF16302" s="104"/>
      <c r="AG16302" s="104"/>
      <c r="AK16302" s="104"/>
      <c r="AL16302" s="104"/>
      <c r="AO16302" s="104"/>
      <c r="AP16302" s="104"/>
    </row>
    <row r="16303" spans="21:42" ht="15" customHeight="1" x14ac:dyDescent="0.25">
      <c r="U16303" s="104"/>
      <c r="AB16303" s="104"/>
      <c r="AC16303" s="104"/>
      <c r="AF16303" s="104"/>
      <c r="AG16303" s="104"/>
      <c r="AK16303" s="104"/>
      <c r="AL16303" s="104"/>
      <c r="AO16303" s="104"/>
      <c r="AP16303" s="104"/>
    </row>
    <row r="16304" spans="21:42" ht="15" customHeight="1" x14ac:dyDescent="0.25">
      <c r="U16304" s="104"/>
      <c r="AB16304" s="104"/>
      <c r="AC16304" s="104"/>
      <c r="AF16304" s="104"/>
      <c r="AG16304" s="104"/>
      <c r="AK16304" s="104"/>
      <c r="AL16304" s="104"/>
      <c r="AO16304" s="104"/>
      <c r="AP16304" s="104"/>
    </row>
    <row r="16305" spans="21:42" ht="15" customHeight="1" x14ac:dyDescent="0.25">
      <c r="U16305" s="104"/>
      <c r="AB16305" s="104"/>
      <c r="AC16305" s="104"/>
      <c r="AF16305" s="104"/>
      <c r="AG16305" s="104"/>
      <c r="AK16305" s="104"/>
      <c r="AL16305" s="104"/>
      <c r="AO16305" s="104"/>
      <c r="AP16305" s="104"/>
    </row>
    <row r="16306" spans="21:42" ht="15" customHeight="1" x14ac:dyDescent="0.25">
      <c r="U16306" s="104"/>
      <c r="AB16306" s="104"/>
      <c r="AC16306" s="104"/>
      <c r="AF16306" s="104"/>
      <c r="AG16306" s="104"/>
      <c r="AK16306" s="104"/>
      <c r="AL16306" s="104"/>
      <c r="AO16306" s="104"/>
      <c r="AP16306" s="104"/>
    </row>
    <row r="16307" spans="21:42" ht="15" customHeight="1" x14ac:dyDescent="0.25">
      <c r="U16307" s="104"/>
      <c r="AB16307" s="104"/>
      <c r="AC16307" s="104"/>
      <c r="AF16307" s="104"/>
      <c r="AG16307" s="104"/>
      <c r="AK16307" s="104"/>
      <c r="AL16307" s="104"/>
      <c r="AO16307" s="104"/>
      <c r="AP16307" s="104"/>
    </row>
    <row r="16308" spans="21:42" ht="15" customHeight="1" x14ac:dyDescent="0.25">
      <c r="U16308" s="104"/>
      <c r="AB16308" s="104"/>
      <c r="AC16308" s="104"/>
      <c r="AF16308" s="104"/>
      <c r="AG16308" s="104"/>
      <c r="AK16308" s="104"/>
      <c r="AL16308" s="104"/>
      <c r="AO16308" s="104"/>
      <c r="AP16308" s="104"/>
    </row>
    <row r="16309" spans="21:42" ht="15" customHeight="1" x14ac:dyDescent="0.25">
      <c r="U16309" s="104"/>
      <c r="AB16309" s="104"/>
      <c r="AC16309" s="104"/>
      <c r="AF16309" s="104"/>
      <c r="AG16309" s="104"/>
      <c r="AK16309" s="104"/>
      <c r="AL16309" s="104"/>
      <c r="AO16309" s="104"/>
      <c r="AP16309" s="104"/>
    </row>
    <row r="16310" spans="21:42" ht="15" customHeight="1" x14ac:dyDescent="0.25">
      <c r="U16310" s="104"/>
      <c r="AB16310" s="104"/>
      <c r="AC16310" s="104"/>
      <c r="AF16310" s="104"/>
      <c r="AG16310" s="104"/>
      <c r="AK16310" s="104"/>
      <c r="AL16310" s="104"/>
      <c r="AO16310" s="104"/>
      <c r="AP16310" s="104"/>
    </row>
    <row r="16311" spans="21:42" ht="15" customHeight="1" x14ac:dyDescent="0.25">
      <c r="U16311" s="104"/>
      <c r="AB16311" s="104"/>
      <c r="AC16311" s="104"/>
      <c r="AF16311" s="104"/>
      <c r="AG16311" s="104"/>
      <c r="AK16311" s="104"/>
      <c r="AL16311" s="104"/>
      <c r="AO16311" s="104"/>
      <c r="AP16311" s="104"/>
    </row>
    <row r="16312" spans="21:42" ht="15" customHeight="1" x14ac:dyDescent="0.25">
      <c r="U16312" s="104"/>
      <c r="AB16312" s="104"/>
      <c r="AC16312" s="104"/>
      <c r="AF16312" s="104"/>
      <c r="AG16312" s="104"/>
      <c r="AK16312" s="104"/>
      <c r="AL16312" s="104"/>
      <c r="AO16312" s="104"/>
      <c r="AP16312" s="104"/>
    </row>
    <row r="16313" spans="21:42" ht="15" customHeight="1" x14ac:dyDescent="0.25">
      <c r="U16313" s="104"/>
      <c r="AB16313" s="104"/>
      <c r="AC16313" s="104"/>
      <c r="AF16313" s="104"/>
      <c r="AG16313" s="104"/>
      <c r="AK16313" s="104"/>
      <c r="AL16313" s="104"/>
      <c r="AO16313" s="104"/>
      <c r="AP16313" s="104"/>
    </row>
    <row r="16314" spans="21:42" ht="15" customHeight="1" x14ac:dyDescent="0.25">
      <c r="U16314" s="104"/>
      <c r="AB16314" s="104"/>
      <c r="AC16314" s="104"/>
      <c r="AF16314" s="104"/>
      <c r="AG16314" s="104"/>
      <c r="AK16314" s="104"/>
      <c r="AL16314" s="104"/>
      <c r="AO16314" s="104"/>
      <c r="AP16314" s="104"/>
    </row>
    <row r="16315" spans="21:42" ht="15" customHeight="1" x14ac:dyDescent="0.25">
      <c r="U16315" s="104"/>
      <c r="AB16315" s="104"/>
      <c r="AC16315" s="104"/>
      <c r="AF16315" s="104"/>
      <c r="AG16315" s="104"/>
      <c r="AK16315" s="104"/>
      <c r="AL16315" s="104"/>
      <c r="AO16315" s="104"/>
      <c r="AP16315" s="104"/>
    </row>
    <row r="16316" spans="21:42" ht="15" customHeight="1" x14ac:dyDescent="0.25">
      <c r="U16316" s="104"/>
      <c r="AB16316" s="104"/>
      <c r="AC16316" s="104"/>
      <c r="AF16316" s="104"/>
      <c r="AG16316" s="104"/>
      <c r="AK16316" s="104"/>
      <c r="AL16316" s="104"/>
      <c r="AO16316" s="104"/>
      <c r="AP16316" s="104"/>
    </row>
    <row r="16317" spans="21:42" ht="15" customHeight="1" x14ac:dyDescent="0.25">
      <c r="U16317" s="104"/>
      <c r="AB16317" s="104"/>
      <c r="AC16317" s="104"/>
      <c r="AF16317" s="104"/>
      <c r="AG16317" s="104"/>
      <c r="AK16317" s="104"/>
      <c r="AL16317" s="104"/>
      <c r="AO16317" s="104"/>
      <c r="AP16317" s="104"/>
    </row>
    <row r="16318" spans="21:42" ht="15" customHeight="1" x14ac:dyDescent="0.25">
      <c r="U16318" s="104"/>
      <c r="AB16318" s="104"/>
      <c r="AC16318" s="104"/>
      <c r="AF16318" s="104"/>
      <c r="AG16318" s="104"/>
      <c r="AK16318" s="104"/>
      <c r="AL16318" s="104"/>
      <c r="AO16318" s="104"/>
      <c r="AP16318" s="104"/>
    </row>
    <row r="16319" spans="21:42" ht="15" customHeight="1" x14ac:dyDescent="0.25">
      <c r="U16319" s="104"/>
      <c r="AB16319" s="104"/>
      <c r="AC16319" s="104"/>
      <c r="AF16319" s="104"/>
      <c r="AG16319" s="104"/>
      <c r="AK16319" s="104"/>
      <c r="AL16319" s="104"/>
      <c r="AO16319" s="104"/>
      <c r="AP16319" s="104"/>
    </row>
    <row r="16320" spans="21:42" ht="15" customHeight="1" x14ac:dyDescent="0.25">
      <c r="U16320" s="104"/>
      <c r="AB16320" s="104"/>
      <c r="AC16320" s="104"/>
      <c r="AF16320" s="104"/>
      <c r="AG16320" s="104"/>
      <c r="AK16320" s="104"/>
      <c r="AL16320" s="104"/>
      <c r="AO16320" s="104"/>
      <c r="AP16320" s="104"/>
    </row>
    <row r="16321" spans="21:42" ht="15" customHeight="1" x14ac:dyDescent="0.25">
      <c r="U16321" s="104"/>
      <c r="AB16321" s="104"/>
      <c r="AC16321" s="104"/>
      <c r="AF16321" s="104"/>
      <c r="AG16321" s="104"/>
      <c r="AK16321" s="104"/>
      <c r="AL16321" s="104"/>
      <c r="AO16321" s="104"/>
      <c r="AP16321" s="104"/>
    </row>
    <row r="16322" spans="21:42" ht="15" customHeight="1" x14ac:dyDescent="0.25">
      <c r="U16322" s="104"/>
      <c r="AB16322" s="104"/>
      <c r="AC16322" s="104"/>
      <c r="AF16322" s="104"/>
      <c r="AG16322" s="104"/>
      <c r="AK16322" s="104"/>
      <c r="AL16322" s="104"/>
      <c r="AO16322" s="104"/>
      <c r="AP16322" s="104"/>
    </row>
    <row r="16323" spans="21:42" ht="15" customHeight="1" x14ac:dyDescent="0.25">
      <c r="U16323" s="104"/>
      <c r="AB16323" s="104"/>
      <c r="AC16323" s="104"/>
      <c r="AF16323" s="104"/>
      <c r="AG16323" s="104"/>
      <c r="AK16323" s="104"/>
      <c r="AL16323" s="104"/>
      <c r="AO16323" s="104"/>
      <c r="AP16323" s="104"/>
    </row>
    <row r="16324" spans="21:42" ht="15" customHeight="1" x14ac:dyDescent="0.25">
      <c r="U16324" s="104"/>
      <c r="AB16324" s="104"/>
      <c r="AC16324" s="104"/>
      <c r="AF16324" s="104"/>
      <c r="AG16324" s="104"/>
      <c r="AK16324" s="104"/>
      <c r="AL16324" s="104"/>
      <c r="AO16324" s="104"/>
      <c r="AP16324" s="104"/>
    </row>
    <row r="16325" spans="21:42" ht="15" customHeight="1" x14ac:dyDescent="0.25">
      <c r="U16325" s="104"/>
      <c r="AB16325" s="104"/>
      <c r="AC16325" s="104"/>
      <c r="AF16325" s="104"/>
      <c r="AG16325" s="104"/>
      <c r="AK16325" s="104"/>
      <c r="AL16325" s="104"/>
      <c r="AO16325" s="104"/>
      <c r="AP16325" s="104"/>
    </row>
    <row r="16326" spans="21:42" ht="15" customHeight="1" x14ac:dyDescent="0.25">
      <c r="U16326" s="104"/>
      <c r="AB16326" s="104"/>
      <c r="AC16326" s="104"/>
      <c r="AF16326" s="104"/>
      <c r="AG16326" s="104"/>
      <c r="AK16326" s="104"/>
      <c r="AL16326" s="104"/>
      <c r="AO16326" s="104"/>
      <c r="AP16326" s="104"/>
    </row>
    <row r="16327" spans="21:42" ht="15" customHeight="1" x14ac:dyDescent="0.25">
      <c r="U16327" s="104"/>
      <c r="AB16327" s="104"/>
      <c r="AC16327" s="104"/>
      <c r="AF16327" s="104"/>
      <c r="AG16327" s="104"/>
      <c r="AK16327" s="104"/>
      <c r="AL16327" s="104"/>
      <c r="AO16327" s="104"/>
      <c r="AP16327" s="104"/>
    </row>
    <row r="16328" spans="21:42" ht="15" customHeight="1" x14ac:dyDescent="0.25">
      <c r="U16328" s="104"/>
      <c r="AB16328" s="104"/>
      <c r="AC16328" s="104"/>
      <c r="AF16328" s="104"/>
      <c r="AG16328" s="104"/>
      <c r="AK16328" s="104"/>
      <c r="AL16328" s="104"/>
      <c r="AO16328" s="104"/>
      <c r="AP16328" s="104"/>
    </row>
    <row r="16329" spans="21:42" ht="15" customHeight="1" x14ac:dyDescent="0.25">
      <c r="U16329" s="104"/>
      <c r="AB16329" s="104"/>
      <c r="AC16329" s="104"/>
      <c r="AF16329" s="104"/>
      <c r="AG16329" s="104"/>
      <c r="AK16329" s="104"/>
      <c r="AL16329" s="104"/>
      <c r="AO16329" s="104"/>
      <c r="AP16329" s="104"/>
    </row>
    <row r="16330" spans="21:42" ht="15" customHeight="1" x14ac:dyDescent="0.25">
      <c r="U16330" s="104"/>
      <c r="AB16330" s="104"/>
      <c r="AC16330" s="104"/>
      <c r="AF16330" s="104"/>
      <c r="AG16330" s="104"/>
      <c r="AK16330" s="104"/>
      <c r="AL16330" s="104"/>
      <c r="AO16330" s="104"/>
      <c r="AP16330" s="104"/>
    </row>
    <row r="16331" spans="21:42" ht="15" customHeight="1" x14ac:dyDescent="0.25">
      <c r="U16331" s="104"/>
      <c r="AB16331" s="104"/>
      <c r="AC16331" s="104"/>
      <c r="AF16331" s="104"/>
      <c r="AG16331" s="104"/>
      <c r="AK16331" s="104"/>
      <c r="AL16331" s="104"/>
      <c r="AO16331" s="104"/>
      <c r="AP16331" s="104"/>
    </row>
    <row r="16332" spans="21:42" ht="15" customHeight="1" x14ac:dyDescent="0.25">
      <c r="U16332" s="104"/>
      <c r="AB16332" s="104"/>
      <c r="AC16332" s="104"/>
      <c r="AF16332" s="104"/>
      <c r="AG16332" s="104"/>
      <c r="AK16332" s="104"/>
      <c r="AL16332" s="104"/>
      <c r="AO16332" s="104"/>
      <c r="AP16332" s="104"/>
    </row>
    <row r="16333" spans="21:42" ht="15" customHeight="1" x14ac:dyDescent="0.25">
      <c r="U16333" s="104"/>
      <c r="AB16333" s="104"/>
      <c r="AC16333" s="104"/>
      <c r="AF16333" s="104"/>
      <c r="AG16333" s="104"/>
      <c r="AK16333" s="104"/>
      <c r="AL16333" s="104"/>
      <c r="AO16333" s="104"/>
      <c r="AP16333" s="104"/>
    </row>
    <row r="16334" spans="21:42" ht="15" customHeight="1" x14ac:dyDescent="0.25">
      <c r="U16334" s="104"/>
      <c r="AB16334" s="104"/>
      <c r="AC16334" s="104"/>
      <c r="AF16334" s="104"/>
      <c r="AG16334" s="104"/>
      <c r="AK16334" s="104"/>
      <c r="AL16334" s="104"/>
      <c r="AO16334" s="104"/>
      <c r="AP16334" s="104"/>
    </row>
    <row r="16335" spans="21:42" ht="15" customHeight="1" x14ac:dyDescent="0.25">
      <c r="U16335" s="104"/>
      <c r="AB16335" s="104"/>
      <c r="AC16335" s="104"/>
      <c r="AF16335" s="104"/>
      <c r="AG16335" s="104"/>
      <c r="AK16335" s="104"/>
      <c r="AL16335" s="104"/>
      <c r="AO16335" s="104"/>
      <c r="AP16335" s="104"/>
    </row>
    <row r="16336" spans="21:42" ht="15" customHeight="1" x14ac:dyDescent="0.25">
      <c r="U16336" s="104"/>
      <c r="AB16336" s="104"/>
      <c r="AC16336" s="104"/>
      <c r="AF16336" s="104"/>
      <c r="AG16336" s="104"/>
      <c r="AK16336" s="104"/>
      <c r="AL16336" s="104"/>
      <c r="AO16336" s="104"/>
      <c r="AP16336" s="104"/>
    </row>
    <row r="16337" spans="21:42" ht="15" customHeight="1" x14ac:dyDescent="0.25">
      <c r="U16337" s="104"/>
      <c r="AB16337" s="104"/>
      <c r="AC16337" s="104"/>
      <c r="AF16337" s="104"/>
      <c r="AG16337" s="104"/>
      <c r="AK16337" s="104"/>
      <c r="AL16337" s="104"/>
      <c r="AO16337" s="104"/>
      <c r="AP16337" s="104"/>
    </row>
    <row r="16338" spans="21:42" ht="15" customHeight="1" x14ac:dyDescent="0.25">
      <c r="U16338" s="104"/>
      <c r="AB16338" s="104"/>
      <c r="AC16338" s="104"/>
      <c r="AF16338" s="104"/>
      <c r="AG16338" s="104"/>
      <c r="AK16338" s="104"/>
      <c r="AL16338" s="104"/>
      <c r="AO16338" s="104"/>
      <c r="AP16338" s="104"/>
    </row>
    <row r="16339" spans="21:42" ht="15" customHeight="1" x14ac:dyDescent="0.25">
      <c r="U16339" s="104"/>
      <c r="AB16339" s="104"/>
      <c r="AC16339" s="104"/>
      <c r="AF16339" s="104"/>
      <c r="AG16339" s="104"/>
      <c r="AK16339" s="104"/>
      <c r="AL16339" s="104"/>
      <c r="AO16339" s="104"/>
      <c r="AP16339" s="104"/>
    </row>
    <row r="16340" spans="21:42" ht="15" customHeight="1" x14ac:dyDescent="0.25">
      <c r="U16340" s="104"/>
      <c r="AB16340" s="104"/>
      <c r="AC16340" s="104"/>
      <c r="AF16340" s="104"/>
      <c r="AG16340" s="104"/>
      <c r="AK16340" s="104"/>
      <c r="AL16340" s="104"/>
      <c r="AO16340" s="104"/>
      <c r="AP16340" s="104"/>
    </row>
    <row r="16341" spans="21:42" ht="15" customHeight="1" x14ac:dyDescent="0.25">
      <c r="U16341" s="104"/>
      <c r="AB16341" s="104"/>
      <c r="AC16341" s="104"/>
      <c r="AF16341" s="104"/>
      <c r="AG16341" s="104"/>
      <c r="AK16341" s="104"/>
      <c r="AL16341" s="104"/>
      <c r="AO16341" s="104"/>
      <c r="AP16341" s="104"/>
    </row>
    <row r="16342" spans="21:42" ht="15" customHeight="1" x14ac:dyDescent="0.25">
      <c r="U16342" s="104"/>
      <c r="AB16342" s="104"/>
      <c r="AC16342" s="104"/>
      <c r="AF16342" s="104"/>
      <c r="AG16342" s="104"/>
      <c r="AK16342" s="104"/>
      <c r="AL16342" s="104"/>
      <c r="AO16342" s="104"/>
      <c r="AP16342" s="104"/>
    </row>
    <row r="16343" spans="21:42" ht="15" customHeight="1" x14ac:dyDescent="0.25">
      <c r="U16343" s="104"/>
      <c r="AB16343" s="104"/>
      <c r="AC16343" s="104"/>
      <c r="AF16343" s="104"/>
      <c r="AG16343" s="104"/>
      <c r="AK16343" s="104"/>
      <c r="AL16343" s="104"/>
      <c r="AO16343" s="104"/>
      <c r="AP16343" s="104"/>
    </row>
    <row r="16344" spans="21:42" ht="15" customHeight="1" x14ac:dyDescent="0.25">
      <c r="U16344" s="104"/>
      <c r="AB16344" s="104"/>
      <c r="AC16344" s="104"/>
      <c r="AF16344" s="104"/>
      <c r="AG16344" s="104"/>
      <c r="AK16344" s="104"/>
      <c r="AL16344" s="104"/>
      <c r="AO16344" s="104"/>
      <c r="AP16344" s="104"/>
    </row>
    <row r="16345" spans="21:42" ht="15" customHeight="1" x14ac:dyDescent="0.25">
      <c r="U16345" s="104"/>
      <c r="AB16345" s="104"/>
      <c r="AC16345" s="104"/>
      <c r="AF16345" s="104"/>
      <c r="AG16345" s="104"/>
      <c r="AK16345" s="104"/>
      <c r="AL16345" s="104"/>
      <c r="AO16345" s="104"/>
      <c r="AP16345" s="104"/>
    </row>
    <row r="16346" spans="21:42" ht="15" customHeight="1" x14ac:dyDescent="0.25">
      <c r="U16346" s="104"/>
      <c r="AB16346" s="104"/>
      <c r="AC16346" s="104"/>
      <c r="AF16346" s="104"/>
      <c r="AG16346" s="104"/>
      <c r="AK16346" s="104"/>
      <c r="AL16346" s="104"/>
      <c r="AO16346" s="104"/>
      <c r="AP16346" s="104"/>
    </row>
    <row r="16347" spans="21:42" ht="15" customHeight="1" x14ac:dyDescent="0.25">
      <c r="U16347" s="104"/>
      <c r="AB16347" s="104"/>
      <c r="AC16347" s="104"/>
      <c r="AF16347" s="104"/>
      <c r="AG16347" s="104"/>
      <c r="AK16347" s="104"/>
      <c r="AL16347" s="104"/>
      <c r="AO16347" s="104"/>
      <c r="AP16347" s="104"/>
    </row>
    <row r="16348" spans="21:42" ht="15" customHeight="1" x14ac:dyDescent="0.25">
      <c r="U16348" s="104"/>
      <c r="AB16348" s="104"/>
      <c r="AC16348" s="104"/>
      <c r="AF16348" s="104"/>
      <c r="AG16348" s="104"/>
      <c r="AK16348" s="104"/>
      <c r="AL16348" s="104"/>
      <c r="AO16348" s="104"/>
      <c r="AP16348" s="104"/>
    </row>
    <row r="16349" spans="21:42" ht="15" customHeight="1" x14ac:dyDescent="0.25">
      <c r="U16349" s="104"/>
      <c r="AB16349" s="104"/>
      <c r="AC16349" s="104"/>
      <c r="AF16349" s="104"/>
      <c r="AG16349" s="104"/>
      <c r="AK16349" s="104"/>
      <c r="AL16349" s="104"/>
      <c r="AO16349" s="104"/>
      <c r="AP16349" s="104"/>
    </row>
    <row r="16350" spans="21:42" ht="15" customHeight="1" x14ac:dyDescent="0.25">
      <c r="U16350" s="104"/>
      <c r="AB16350" s="104"/>
      <c r="AC16350" s="104"/>
      <c r="AF16350" s="104"/>
      <c r="AG16350" s="104"/>
      <c r="AK16350" s="104"/>
      <c r="AL16350" s="104"/>
      <c r="AO16350" s="104"/>
      <c r="AP16350" s="104"/>
    </row>
    <row r="16351" spans="21:42" ht="15" customHeight="1" x14ac:dyDescent="0.25">
      <c r="U16351" s="104"/>
      <c r="AB16351" s="104"/>
      <c r="AC16351" s="104"/>
      <c r="AF16351" s="104"/>
      <c r="AG16351" s="104"/>
      <c r="AK16351" s="104"/>
      <c r="AL16351" s="104"/>
      <c r="AO16351" s="104"/>
      <c r="AP16351" s="104"/>
    </row>
    <row r="16352" spans="21:42" ht="15" customHeight="1" x14ac:dyDescent="0.25">
      <c r="U16352" s="104"/>
      <c r="AB16352" s="104"/>
      <c r="AC16352" s="104"/>
      <c r="AF16352" s="104"/>
      <c r="AG16352" s="104"/>
      <c r="AK16352" s="104"/>
      <c r="AL16352" s="104"/>
      <c r="AO16352" s="104"/>
      <c r="AP16352" s="104"/>
    </row>
    <row r="16353" spans="21:42" ht="15" customHeight="1" x14ac:dyDescent="0.25">
      <c r="U16353" s="104"/>
      <c r="AB16353" s="104"/>
      <c r="AC16353" s="104"/>
      <c r="AF16353" s="104"/>
      <c r="AG16353" s="104"/>
      <c r="AK16353" s="104"/>
      <c r="AL16353" s="104"/>
      <c r="AO16353" s="104"/>
      <c r="AP16353" s="104"/>
    </row>
    <row r="16354" spans="21:42" ht="15" customHeight="1" x14ac:dyDescent="0.25">
      <c r="U16354" s="104"/>
      <c r="AB16354" s="104"/>
      <c r="AC16354" s="104"/>
      <c r="AF16354" s="104"/>
      <c r="AG16354" s="104"/>
      <c r="AK16354" s="104"/>
      <c r="AL16354" s="104"/>
      <c r="AO16354" s="104"/>
      <c r="AP16354" s="104"/>
    </row>
    <row r="16355" spans="21:42" ht="15" customHeight="1" x14ac:dyDescent="0.25">
      <c r="U16355" s="104"/>
      <c r="AB16355" s="104"/>
      <c r="AC16355" s="104"/>
      <c r="AF16355" s="104"/>
      <c r="AG16355" s="104"/>
      <c r="AK16355" s="104"/>
      <c r="AL16355" s="104"/>
      <c r="AO16355" s="104"/>
      <c r="AP16355" s="104"/>
    </row>
    <row r="16356" spans="21:42" ht="15" customHeight="1" x14ac:dyDescent="0.25">
      <c r="U16356" s="104"/>
      <c r="AB16356" s="104"/>
      <c r="AC16356" s="104"/>
      <c r="AF16356" s="104"/>
      <c r="AG16356" s="104"/>
      <c r="AK16356" s="104"/>
      <c r="AL16356" s="104"/>
      <c r="AO16356" s="104"/>
      <c r="AP16356" s="104"/>
    </row>
    <row r="16357" spans="21:42" ht="15" customHeight="1" x14ac:dyDescent="0.25">
      <c r="U16357" s="104"/>
      <c r="AB16357" s="104"/>
      <c r="AC16357" s="104"/>
      <c r="AF16357" s="104"/>
      <c r="AG16357" s="104"/>
      <c r="AK16357" s="104"/>
      <c r="AL16357" s="104"/>
      <c r="AO16357" s="104"/>
      <c r="AP16357" s="104"/>
    </row>
    <row r="16358" spans="21:42" ht="15" customHeight="1" x14ac:dyDescent="0.25">
      <c r="U16358" s="104"/>
      <c r="AB16358" s="104"/>
      <c r="AC16358" s="104"/>
      <c r="AF16358" s="104"/>
      <c r="AG16358" s="104"/>
      <c r="AK16358" s="104"/>
      <c r="AL16358" s="104"/>
      <c r="AO16358" s="104"/>
      <c r="AP16358" s="104"/>
    </row>
    <row r="16359" spans="21:42" ht="15" customHeight="1" x14ac:dyDescent="0.25">
      <c r="U16359" s="104"/>
      <c r="AB16359" s="104"/>
      <c r="AC16359" s="104"/>
      <c r="AF16359" s="104"/>
      <c r="AG16359" s="104"/>
      <c r="AK16359" s="104"/>
      <c r="AL16359" s="104"/>
      <c r="AO16359" s="104"/>
      <c r="AP16359" s="104"/>
    </row>
    <row r="16360" spans="21:42" ht="15" customHeight="1" x14ac:dyDescent="0.25">
      <c r="U16360" s="104"/>
      <c r="AB16360" s="104"/>
      <c r="AC16360" s="104"/>
      <c r="AF16360" s="104"/>
      <c r="AG16360" s="104"/>
      <c r="AK16360" s="104"/>
      <c r="AL16360" s="104"/>
      <c r="AO16360" s="104"/>
      <c r="AP16360" s="104"/>
    </row>
    <row r="16361" spans="21:42" ht="15" customHeight="1" x14ac:dyDescent="0.25">
      <c r="U16361" s="104"/>
      <c r="AB16361" s="104"/>
      <c r="AC16361" s="104"/>
      <c r="AF16361" s="104"/>
      <c r="AG16361" s="104"/>
      <c r="AK16361" s="104"/>
      <c r="AL16361" s="104"/>
      <c r="AO16361" s="104"/>
      <c r="AP16361" s="104"/>
    </row>
    <row r="16362" spans="21:42" ht="15" customHeight="1" x14ac:dyDescent="0.25">
      <c r="U16362" s="104"/>
      <c r="AB16362" s="104"/>
      <c r="AC16362" s="104"/>
      <c r="AF16362" s="104"/>
      <c r="AG16362" s="104"/>
      <c r="AK16362" s="104"/>
      <c r="AL16362" s="104"/>
      <c r="AO16362" s="104"/>
      <c r="AP16362" s="104"/>
    </row>
    <row r="16363" spans="21:42" ht="15" customHeight="1" x14ac:dyDescent="0.25">
      <c r="U16363" s="104"/>
      <c r="AB16363" s="104"/>
      <c r="AC16363" s="104"/>
      <c r="AF16363" s="104"/>
      <c r="AG16363" s="104"/>
      <c r="AK16363" s="104"/>
      <c r="AL16363" s="104"/>
      <c r="AO16363" s="104"/>
      <c r="AP16363" s="104"/>
    </row>
    <row r="16364" spans="21:42" ht="15" customHeight="1" x14ac:dyDescent="0.25">
      <c r="U16364" s="104"/>
      <c r="AB16364" s="104"/>
      <c r="AC16364" s="104"/>
      <c r="AF16364" s="104"/>
      <c r="AG16364" s="104"/>
      <c r="AK16364" s="104"/>
      <c r="AL16364" s="104"/>
      <c r="AO16364" s="104"/>
      <c r="AP16364" s="104"/>
    </row>
    <row r="16365" spans="21:42" ht="15" customHeight="1" x14ac:dyDescent="0.25">
      <c r="U16365" s="104"/>
      <c r="AB16365" s="104"/>
      <c r="AC16365" s="104"/>
      <c r="AF16365" s="104"/>
      <c r="AG16365" s="104"/>
      <c r="AK16365" s="104"/>
      <c r="AL16365" s="104"/>
      <c r="AO16365" s="104"/>
      <c r="AP16365" s="104"/>
    </row>
    <row r="16366" spans="21:42" ht="15" customHeight="1" x14ac:dyDescent="0.25">
      <c r="U16366" s="104"/>
      <c r="AB16366" s="104"/>
      <c r="AC16366" s="104"/>
      <c r="AF16366" s="104"/>
      <c r="AG16366" s="104"/>
      <c r="AK16366" s="104"/>
      <c r="AL16366" s="104"/>
      <c r="AO16366" s="104"/>
      <c r="AP16366" s="104"/>
    </row>
    <row r="16367" spans="21:42" ht="15" customHeight="1" x14ac:dyDescent="0.25">
      <c r="U16367" s="104"/>
      <c r="AB16367" s="104"/>
      <c r="AC16367" s="104"/>
      <c r="AF16367" s="104"/>
      <c r="AG16367" s="104"/>
      <c r="AK16367" s="104"/>
      <c r="AL16367" s="104"/>
      <c r="AO16367" s="104"/>
      <c r="AP16367" s="104"/>
    </row>
    <row r="16368" spans="21:42" ht="15" customHeight="1" x14ac:dyDescent="0.25">
      <c r="U16368" s="104"/>
      <c r="AB16368" s="104"/>
      <c r="AC16368" s="104"/>
      <c r="AF16368" s="104"/>
      <c r="AG16368" s="104"/>
      <c r="AK16368" s="104"/>
      <c r="AL16368" s="104"/>
      <c r="AO16368" s="104"/>
      <c r="AP16368" s="104"/>
    </row>
    <row r="16369" spans="21:42" ht="15" customHeight="1" x14ac:dyDescent="0.25">
      <c r="U16369" s="104"/>
      <c r="AB16369" s="104"/>
      <c r="AC16369" s="104"/>
      <c r="AF16369" s="104"/>
      <c r="AG16369" s="104"/>
      <c r="AK16369" s="104"/>
      <c r="AL16369" s="104"/>
      <c r="AO16369" s="104"/>
      <c r="AP16369" s="104"/>
    </row>
    <row r="16370" spans="21:42" ht="15" customHeight="1" x14ac:dyDescent="0.25">
      <c r="U16370" s="104"/>
      <c r="AB16370" s="104"/>
      <c r="AC16370" s="104"/>
      <c r="AF16370" s="104"/>
      <c r="AG16370" s="104"/>
      <c r="AK16370" s="104"/>
      <c r="AL16370" s="104"/>
      <c r="AO16370" s="104"/>
      <c r="AP16370" s="104"/>
    </row>
    <row r="16371" spans="21:42" ht="15" customHeight="1" x14ac:dyDescent="0.25">
      <c r="U16371" s="104"/>
      <c r="AB16371" s="104"/>
      <c r="AC16371" s="104"/>
      <c r="AF16371" s="104"/>
      <c r="AG16371" s="104"/>
      <c r="AK16371" s="104"/>
      <c r="AL16371" s="104"/>
      <c r="AO16371" s="104"/>
      <c r="AP16371" s="104"/>
    </row>
    <row r="16372" spans="21:42" ht="15" customHeight="1" x14ac:dyDescent="0.25">
      <c r="U16372" s="104"/>
      <c r="AB16372" s="104"/>
      <c r="AC16372" s="104"/>
      <c r="AF16372" s="104"/>
      <c r="AG16372" s="104"/>
      <c r="AK16372" s="104"/>
      <c r="AL16372" s="104"/>
      <c r="AO16372" s="104"/>
      <c r="AP16372" s="104"/>
    </row>
    <row r="16373" spans="21:42" ht="15" customHeight="1" x14ac:dyDescent="0.25">
      <c r="U16373" s="104"/>
      <c r="AB16373" s="104"/>
      <c r="AC16373" s="104"/>
      <c r="AF16373" s="104"/>
      <c r="AG16373" s="104"/>
      <c r="AK16373" s="104"/>
      <c r="AL16373" s="104"/>
      <c r="AO16373" s="104"/>
      <c r="AP16373" s="104"/>
    </row>
    <row r="16374" spans="21:42" ht="15" customHeight="1" x14ac:dyDescent="0.25">
      <c r="U16374" s="104"/>
      <c r="AB16374" s="104"/>
      <c r="AC16374" s="104"/>
      <c r="AF16374" s="104"/>
      <c r="AG16374" s="104"/>
      <c r="AK16374" s="104"/>
      <c r="AL16374" s="104"/>
      <c r="AO16374" s="104"/>
      <c r="AP16374" s="104"/>
    </row>
    <row r="16375" spans="21:42" ht="15" customHeight="1" x14ac:dyDescent="0.25">
      <c r="U16375" s="104"/>
      <c r="AB16375" s="104"/>
      <c r="AC16375" s="104"/>
      <c r="AF16375" s="104"/>
      <c r="AG16375" s="104"/>
      <c r="AK16375" s="104"/>
      <c r="AL16375" s="104"/>
      <c r="AO16375" s="104"/>
      <c r="AP16375" s="104"/>
    </row>
    <row r="16376" spans="21:42" ht="15" customHeight="1" x14ac:dyDescent="0.25">
      <c r="U16376" s="104"/>
      <c r="AB16376" s="104"/>
      <c r="AC16376" s="104"/>
      <c r="AF16376" s="104"/>
      <c r="AG16376" s="104"/>
      <c r="AK16376" s="104"/>
      <c r="AL16376" s="104"/>
      <c r="AO16376" s="104"/>
      <c r="AP16376" s="104"/>
    </row>
    <row r="16377" spans="21:42" ht="15" customHeight="1" x14ac:dyDescent="0.25">
      <c r="U16377" s="104"/>
      <c r="AB16377" s="104"/>
      <c r="AC16377" s="104"/>
      <c r="AF16377" s="104"/>
      <c r="AG16377" s="104"/>
      <c r="AK16377" s="104"/>
      <c r="AL16377" s="104"/>
      <c r="AO16377" s="104"/>
      <c r="AP16377" s="104"/>
    </row>
    <row r="16378" spans="21:42" ht="15" customHeight="1" x14ac:dyDescent="0.25">
      <c r="U16378" s="104"/>
      <c r="AB16378" s="104"/>
      <c r="AC16378" s="104"/>
      <c r="AF16378" s="104"/>
      <c r="AG16378" s="104"/>
      <c r="AK16378" s="104"/>
      <c r="AL16378" s="104"/>
      <c r="AO16378" s="104"/>
      <c r="AP16378" s="104"/>
    </row>
    <row r="16379" spans="21:42" ht="15" customHeight="1" x14ac:dyDescent="0.25">
      <c r="U16379" s="104"/>
      <c r="AB16379" s="104"/>
      <c r="AC16379" s="104"/>
      <c r="AF16379" s="104"/>
      <c r="AG16379" s="104"/>
      <c r="AK16379" s="104"/>
      <c r="AL16379" s="104"/>
      <c r="AO16379" s="104"/>
      <c r="AP16379" s="104"/>
    </row>
    <row r="16380" spans="21:42" ht="15" customHeight="1" x14ac:dyDescent="0.25">
      <c r="U16380" s="104"/>
      <c r="AB16380" s="104"/>
      <c r="AC16380" s="104"/>
      <c r="AF16380" s="104"/>
      <c r="AG16380" s="104"/>
      <c r="AK16380" s="104"/>
      <c r="AL16380" s="104"/>
      <c r="AO16380" s="104"/>
      <c r="AP16380" s="104"/>
    </row>
    <row r="16381" spans="21:42" ht="15" customHeight="1" x14ac:dyDescent="0.25">
      <c r="U16381" s="104"/>
      <c r="AB16381" s="104"/>
      <c r="AC16381" s="104"/>
      <c r="AF16381" s="104"/>
      <c r="AG16381" s="104"/>
      <c r="AK16381" s="104"/>
      <c r="AL16381" s="104"/>
      <c r="AO16381" s="104"/>
      <c r="AP16381" s="104"/>
    </row>
    <row r="16382" spans="21:42" ht="15" customHeight="1" x14ac:dyDescent="0.25">
      <c r="U16382" s="104"/>
      <c r="AB16382" s="104"/>
      <c r="AC16382" s="104"/>
      <c r="AF16382" s="104"/>
      <c r="AG16382" s="104"/>
      <c r="AK16382" s="104"/>
      <c r="AL16382" s="104"/>
      <c r="AO16382" s="104"/>
      <c r="AP16382" s="104"/>
    </row>
    <row r="16383" spans="21:42" ht="15" customHeight="1" x14ac:dyDescent="0.25">
      <c r="U16383" s="104"/>
      <c r="AB16383" s="104"/>
      <c r="AC16383" s="104"/>
      <c r="AF16383" s="104"/>
      <c r="AG16383" s="104"/>
      <c r="AK16383" s="104"/>
      <c r="AL16383" s="104"/>
      <c r="AO16383" s="104"/>
      <c r="AP16383" s="104"/>
    </row>
    <row r="16384" spans="21:42" ht="15" customHeight="1" x14ac:dyDescent="0.25">
      <c r="U16384" s="104"/>
      <c r="AB16384" s="104"/>
      <c r="AC16384" s="104"/>
      <c r="AF16384" s="104"/>
      <c r="AG16384" s="104"/>
      <c r="AK16384" s="104"/>
      <c r="AL16384" s="104"/>
      <c r="AO16384" s="104"/>
      <c r="AP16384" s="104"/>
    </row>
    <row r="16385" spans="21:42" ht="15" customHeight="1" x14ac:dyDescent="0.25">
      <c r="U16385" s="104"/>
      <c r="AB16385" s="104"/>
      <c r="AC16385" s="104"/>
      <c r="AF16385" s="104"/>
      <c r="AG16385" s="104"/>
      <c r="AK16385" s="104"/>
      <c r="AL16385" s="104"/>
      <c r="AO16385" s="104"/>
      <c r="AP16385" s="104"/>
    </row>
    <row r="16386" spans="21:42" ht="15" customHeight="1" x14ac:dyDescent="0.25">
      <c r="U16386" s="104"/>
      <c r="AB16386" s="104"/>
      <c r="AC16386" s="104"/>
      <c r="AF16386" s="104"/>
      <c r="AG16386" s="104"/>
      <c r="AK16386" s="104"/>
      <c r="AL16386" s="104"/>
      <c r="AO16386" s="104"/>
      <c r="AP16386" s="104"/>
    </row>
    <row r="16387" spans="21:42" ht="15" customHeight="1" x14ac:dyDescent="0.25">
      <c r="U16387" s="104"/>
      <c r="AB16387" s="104"/>
      <c r="AC16387" s="104"/>
      <c r="AF16387" s="104"/>
      <c r="AG16387" s="104"/>
      <c r="AK16387" s="104"/>
      <c r="AL16387" s="104"/>
      <c r="AO16387" s="104"/>
      <c r="AP16387" s="104"/>
    </row>
    <row r="16388" spans="21:42" ht="15" customHeight="1" x14ac:dyDescent="0.25">
      <c r="U16388" s="104"/>
      <c r="AB16388" s="104"/>
      <c r="AC16388" s="104"/>
      <c r="AF16388" s="104"/>
      <c r="AG16388" s="104"/>
      <c r="AK16388" s="104"/>
      <c r="AL16388" s="104"/>
      <c r="AO16388" s="104"/>
      <c r="AP16388" s="104"/>
    </row>
    <row r="16389" spans="21:42" ht="15" customHeight="1" x14ac:dyDescent="0.25">
      <c r="U16389" s="104"/>
      <c r="AB16389" s="104"/>
      <c r="AC16389" s="104"/>
      <c r="AF16389" s="104"/>
      <c r="AG16389" s="104"/>
      <c r="AK16389" s="104"/>
      <c r="AL16389" s="104"/>
      <c r="AO16389" s="104"/>
      <c r="AP16389" s="104"/>
    </row>
    <row r="16390" spans="21:42" ht="15" customHeight="1" x14ac:dyDescent="0.25">
      <c r="U16390" s="104"/>
      <c r="AB16390" s="104"/>
      <c r="AC16390" s="104"/>
      <c r="AF16390" s="104"/>
      <c r="AG16390" s="104"/>
      <c r="AK16390" s="104"/>
      <c r="AL16390" s="104"/>
      <c r="AO16390" s="104"/>
      <c r="AP16390" s="104"/>
    </row>
    <row r="16391" spans="21:42" ht="15" customHeight="1" x14ac:dyDescent="0.25">
      <c r="U16391" s="104"/>
      <c r="AB16391" s="104"/>
      <c r="AC16391" s="104"/>
      <c r="AF16391" s="104"/>
      <c r="AG16391" s="104"/>
      <c r="AK16391" s="104"/>
      <c r="AL16391" s="104"/>
      <c r="AO16391" s="104"/>
      <c r="AP16391" s="104"/>
    </row>
    <row r="16392" spans="21:42" ht="15" customHeight="1" x14ac:dyDescent="0.25">
      <c r="U16392" s="104"/>
      <c r="AB16392" s="104"/>
      <c r="AC16392" s="104"/>
      <c r="AF16392" s="104"/>
      <c r="AG16392" s="104"/>
      <c r="AK16392" s="104"/>
      <c r="AL16392" s="104"/>
      <c r="AO16392" s="104"/>
      <c r="AP16392" s="104"/>
    </row>
    <row r="16393" spans="21:42" ht="15" customHeight="1" x14ac:dyDescent="0.25">
      <c r="U16393" s="104"/>
      <c r="AB16393" s="104"/>
      <c r="AC16393" s="104"/>
      <c r="AF16393" s="104"/>
      <c r="AG16393" s="104"/>
      <c r="AK16393" s="104"/>
      <c r="AL16393" s="104"/>
      <c r="AO16393" s="104"/>
      <c r="AP16393" s="104"/>
    </row>
    <row r="16394" spans="21:42" ht="15" customHeight="1" x14ac:dyDescent="0.25">
      <c r="U16394" s="104"/>
      <c r="AB16394" s="104"/>
      <c r="AC16394" s="104"/>
      <c r="AF16394" s="104"/>
      <c r="AG16394" s="104"/>
      <c r="AK16394" s="104"/>
      <c r="AL16394" s="104"/>
      <c r="AO16394" s="104"/>
      <c r="AP16394" s="104"/>
    </row>
    <row r="16395" spans="21:42" ht="15" customHeight="1" x14ac:dyDescent="0.25">
      <c r="U16395" s="104"/>
      <c r="AB16395" s="104"/>
      <c r="AC16395" s="104"/>
      <c r="AF16395" s="104"/>
      <c r="AG16395" s="104"/>
      <c r="AK16395" s="104"/>
      <c r="AL16395" s="104"/>
      <c r="AO16395" s="104"/>
      <c r="AP16395" s="104"/>
    </row>
    <row r="16396" spans="21:42" ht="15" customHeight="1" x14ac:dyDescent="0.25">
      <c r="U16396" s="104"/>
      <c r="AB16396" s="104"/>
      <c r="AC16396" s="104"/>
      <c r="AF16396" s="104"/>
      <c r="AG16396" s="104"/>
      <c r="AK16396" s="104"/>
      <c r="AL16396" s="104"/>
      <c r="AO16396" s="104"/>
      <c r="AP16396" s="104"/>
    </row>
    <row r="16397" spans="21:42" ht="15" customHeight="1" x14ac:dyDescent="0.25">
      <c r="U16397" s="104"/>
      <c r="AB16397" s="104"/>
      <c r="AC16397" s="104"/>
      <c r="AF16397" s="104"/>
      <c r="AG16397" s="104"/>
      <c r="AK16397" s="104"/>
      <c r="AL16397" s="104"/>
      <c r="AO16397" s="104"/>
      <c r="AP16397" s="104"/>
    </row>
    <row r="16398" spans="21:42" ht="15" customHeight="1" x14ac:dyDescent="0.25">
      <c r="U16398" s="104"/>
      <c r="AB16398" s="104"/>
      <c r="AC16398" s="104"/>
      <c r="AF16398" s="104"/>
      <c r="AG16398" s="104"/>
      <c r="AK16398" s="104"/>
      <c r="AL16398" s="104"/>
      <c r="AO16398" s="104"/>
      <c r="AP16398" s="104"/>
    </row>
    <row r="16399" spans="21:42" ht="15" customHeight="1" x14ac:dyDescent="0.25">
      <c r="U16399" s="104"/>
      <c r="AB16399" s="104"/>
      <c r="AC16399" s="104"/>
      <c r="AF16399" s="104"/>
      <c r="AG16399" s="104"/>
      <c r="AK16399" s="104"/>
      <c r="AL16399" s="104"/>
      <c r="AO16399" s="104"/>
      <c r="AP16399" s="104"/>
    </row>
    <row r="16400" spans="21:42" ht="15" customHeight="1" x14ac:dyDescent="0.25">
      <c r="U16400" s="104"/>
      <c r="AB16400" s="104"/>
      <c r="AC16400" s="104"/>
      <c r="AF16400" s="104"/>
      <c r="AG16400" s="104"/>
      <c r="AK16400" s="104"/>
      <c r="AL16400" s="104"/>
      <c r="AO16400" s="104"/>
      <c r="AP16400" s="104"/>
    </row>
    <row r="16401" spans="21:42" ht="15" customHeight="1" x14ac:dyDescent="0.25">
      <c r="U16401" s="104"/>
      <c r="AB16401" s="104"/>
      <c r="AC16401" s="104"/>
      <c r="AF16401" s="104"/>
      <c r="AG16401" s="104"/>
      <c r="AK16401" s="104"/>
      <c r="AL16401" s="104"/>
      <c r="AO16401" s="104"/>
      <c r="AP16401" s="104"/>
    </row>
    <row r="16402" spans="21:42" ht="15" customHeight="1" x14ac:dyDescent="0.25">
      <c r="U16402" s="104"/>
      <c r="AB16402" s="104"/>
      <c r="AC16402" s="104"/>
      <c r="AF16402" s="104"/>
      <c r="AG16402" s="104"/>
      <c r="AK16402" s="104"/>
      <c r="AL16402" s="104"/>
      <c r="AO16402" s="104"/>
      <c r="AP16402" s="104"/>
    </row>
    <row r="16403" spans="21:42" ht="15" customHeight="1" x14ac:dyDescent="0.25">
      <c r="U16403" s="104"/>
      <c r="AB16403" s="104"/>
      <c r="AC16403" s="104"/>
      <c r="AF16403" s="104"/>
      <c r="AG16403" s="104"/>
      <c r="AK16403" s="104"/>
      <c r="AL16403" s="104"/>
      <c r="AO16403" s="104"/>
      <c r="AP16403" s="104"/>
    </row>
    <row r="16404" spans="21:42" ht="15" customHeight="1" x14ac:dyDescent="0.25">
      <c r="U16404" s="104"/>
      <c r="AB16404" s="104"/>
      <c r="AC16404" s="104"/>
      <c r="AF16404" s="104"/>
      <c r="AG16404" s="104"/>
      <c r="AK16404" s="104"/>
      <c r="AL16404" s="104"/>
      <c r="AO16404" s="104"/>
      <c r="AP16404" s="104"/>
    </row>
    <row r="16405" spans="21:42" ht="15" customHeight="1" x14ac:dyDescent="0.25">
      <c r="U16405" s="104"/>
      <c r="AB16405" s="104"/>
      <c r="AC16405" s="104"/>
      <c r="AF16405" s="104"/>
      <c r="AG16405" s="104"/>
      <c r="AK16405" s="104"/>
      <c r="AL16405" s="104"/>
      <c r="AO16405" s="104"/>
      <c r="AP16405" s="104"/>
    </row>
    <row r="16406" spans="21:42" ht="15" customHeight="1" x14ac:dyDescent="0.25">
      <c r="U16406" s="104"/>
      <c r="AB16406" s="104"/>
      <c r="AC16406" s="104"/>
      <c r="AF16406" s="104"/>
      <c r="AG16406" s="104"/>
      <c r="AK16406" s="104"/>
      <c r="AL16406" s="104"/>
      <c r="AO16406" s="104"/>
      <c r="AP16406" s="104"/>
    </row>
    <row r="16407" spans="21:42" ht="15" customHeight="1" x14ac:dyDescent="0.25">
      <c r="U16407" s="104"/>
      <c r="AB16407" s="104"/>
      <c r="AC16407" s="104"/>
      <c r="AF16407" s="104"/>
      <c r="AG16407" s="104"/>
      <c r="AK16407" s="104"/>
      <c r="AL16407" s="104"/>
      <c r="AO16407" s="104"/>
      <c r="AP16407" s="104"/>
    </row>
    <row r="16408" spans="21:42" ht="15" customHeight="1" x14ac:dyDescent="0.25">
      <c r="U16408" s="104"/>
      <c r="AB16408" s="104"/>
      <c r="AC16408" s="104"/>
      <c r="AF16408" s="104"/>
      <c r="AG16408" s="104"/>
      <c r="AK16408" s="104"/>
      <c r="AL16408" s="104"/>
      <c r="AO16408" s="104"/>
      <c r="AP16408" s="104"/>
    </row>
    <row r="16409" spans="21:42" ht="15" customHeight="1" x14ac:dyDescent="0.25">
      <c r="U16409" s="104"/>
      <c r="AB16409" s="104"/>
      <c r="AC16409" s="104"/>
      <c r="AF16409" s="104"/>
      <c r="AG16409" s="104"/>
      <c r="AK16409" s="104"/>
      <c r="AL16409" s="104"/>
      <c r="AO16409" s="104"/>
      <c r="AP16409" s="104"/>
    </row>
    <row r="16410" spans="21:42" ht="15" customHeight="1" x14ac:dyDescent="0.25">
      <c r="U16410" s="104"/>
      <c r="AB16410" s="104"/>
      <c r="AC16410" s="104"/>
      <c r="AF16410" s="104"/>
      <c r="AG16410" s="104"/>
      <c r="AK16410" s="104"/>
      <c r="AL16410" s="104"/>
      <c r="AO16410" s="104"/>
      <c r="AP16410" s="104"/>
    </row>
    <row r="16411" spans="21:42" ht="15" customHeight="1" x14ac:dyDescent="0.25">
      <c r="U16411" s="104"/>
      <c r="AB16411" s="104"/>
      <c r="AC16411" s="104"/>
      <c r="AF16411" s="104"/>
      <c r="AG16411" s="104"/>
      <c r="AK16411" s="104"/>
      <c r="AL16411" s="104"/>
      <c r="AO16411" s="104"/>
      <c r="AP16411" s="104"/>
    </row>
    <row r="16412" spans="21:42" ht="15" customHeight="1" x14ac:dyDescent="0.25">
      <c r="U16412" s="104"/>
      <c r="AB16412" s="104"/>
      <c r="AC16412" s="104"/>
      <c r="AF16412" s="104"/>
      <c r="AG16412" s="104"/>
      <c r="AK16412" s="104"/>
      <c r="AL16412" s="104"/>
      <c r="AO16412" s="104"/>
      <c r="AP16412" s="104"/>
    </row>
    <row r="16413" spans="21:42" ht="15" customHeight="1" x14ac:dyDescent="0.25">
      <c r="U16413" s="104"/>
      <c r="AB16413" s="104"/>
      <c r="AC16413" s="104"/>
      <c r="AF16413" s="104"/>
      <c r="AG16413" s="104"/>
      <c r="AK16413" s="104"/>
      <c r="AL16413" s="104"/>
      <c r="AO16413" s="104"/>
      <c r="AP16413" s="104"/>
    </row>
    <row r="16414" spans="21:42" ht="15" customHeight="1" x14ac:dyDescent="0.25">
      <c r="U16414" s="104"/>
      <c r="AB16414" s="104"/>
      <c r="AC16414" s="104"/>
      <c r="AF16414" s="104"/>
      <c r="AG16414" s="104"/>
      <c r="AK16414" s="104"/>
      <c r="AL16414" s="104"/>
      <c r="AO16414" s="104"/>
      <c r="AP16414" s="104"/>
    </row>
    <row r="16415" spans="21:42" ht="15" customHeight="1" x14ac:dyDescent="0.25">
      <c r="U16415" s="104"/>
      <c r="AB16415" s="104"/>
      <c r="AC16415" s="104"/>
      <c r="AF16415" s="104"/>
      <c r="AG16415" s="104"/>
      <c r="AK16415" s="104"/>
      <c r="AL16415" s="104"/>
      <c r="AO16415" s="104"/>
      <c r="AP16415" s="104"/>
    </row>
    <row r="16416" spans="21:42" ht="15" customHeight="1" x14ac:dyDescent="0.25">
      <c r="U16416" s="104"/>
      <c r="AB16416" s="104"/>
      <c r="AC16416" s="104"/>
      <c r="AF16416" s="104"/>
      <c r="AG16416" s="104"/>
      <c r="AK16416" s="104"/>
      <c r="AL16416" s="104"/>
      <c r="AO16416" s="104"/>
      <c r="AP16416" s="104"/>
    </row>
    <row r="16417" spans="21:42" ht="15" customHeight="1" x14ac:dyDescent="0.25">
      <c r="U16417" s="104"/>
      <c r="AB16417" s="104"/>
      <c r="AC16417" s="104"/>
      <c r="AF16417" s="104"/>
      <c r="AG16417" s="104"/>
      <c r="AK16417" s="104"/>
      <c r="AL16417" s="104"/>
      <c r="AO16417" s="104"/>
      <c r="AP16417" s="104"/>
    </row>
    <row r="16418" spans="21:42" ht="15" customHeight="1" x14ac:dyDescent="0.25">
      <c r="U16418" s="104"/>
      <c r="AB16418" s="104"/>
      <c r="AC16418" s="104"/>
      <c r="AF16418" s="104"/>
      <c r="AG16418" s="104"/>
      <c r="AK16418" s="104"/>
      <c r="AL16418" s="104"/>
      <c r="AO16418" s="104"/>
      <c r="AP16418" s="104"/>
    </row>
    <row r="16419" spans="21:42" ht="15" customHeight="1" x14ac:dyDescent="0.25">
      <c r="U16419" s="104"/>
      <c r="AB16419" s="104"/>
      <c r="AC16419" s="104"/>
      <c r="AF16419" s="104"/>
      <c r="AG16419" s="104"/>
      <c r="AK16419" s="104"/>
      <c r="AL16419" s="104"/>
      <c r="AO16419" s="104"/>
      <c r="AP16419" s="104"/>
    </row>
    <row r="16420" spans="21:42" ht="15" customHeight="1" x14ac:dyDescent="0.25">
      <c r="U16420" s="104"/>
      <c r="AB16420" s="104"/>
      <c r="AC16420" s="104"/>
      <c r="AF16420" s="104"/>
      <c r="AG16420" s="104"/>
      <c r="AK16420" s="104"/>
      <c r="AL16420" s="104"/>
      <c r="AO16420" s="104"/>
      <c r="AP16420" s="104"/>
    </row>
    <row r="16421" spans="21:42" ht="15" customHeight="1" x14ac:dyDescent="0.25">
      <c r="U16421" s="104"/>
      <c r="AB16421" s="104"/>
      <c r="AC16421" s="104"/>
      <c r="AF16421" s="104"/>
      <c r="AG16421" s="104"/>
      <c r="AK16421" s="104"/>
      <c r="AL16421" s="104"/>
      <c r="AO16421" s="104"/>
      <c r="AP16421" s="104"/>
    </row>
    <row r="16422" spans="21:42" ht="15" customHeight="1" x14ac:dyDescent="0.25">
      <c r="U16422" s="104"/>
      <c r="AB16422" s="104"/>
      <c r="AC16422" s="104"/>
      <c r="AF16422" s="104"/>
      <c r="AG16422" s="104"/>
      <c r="AK16422" s="104"/>
      <c r="AL16422" s="104"/>
      <c r="AO16422" s="104"/>
      <c r="AP16422" s="104"/>
    </row>
    <row r="16423" spans="21:42" ht="15" customHeight="1" x14ac:dyDescent="0.25">
      <c r="U16423" s="104"/>
      <c r="AB16423" s="104"/>
      <c r="AC16423" s="104"/>
      <c r="AF16423" s="104"/>
      <c r="AG16423" s="104"/>
      <c r="AK16423" s="104"/>
      <c r="AL16423" s="104"/>
      <c r="AO16423" s="104"/>
      <c r="AP16423" s="104"/>
    </row>
    <row r="16424" spans="21:42" ht="15" customHeight="1" x14ac:dyDescent="0.25">
      <c r="U16424" s="104"/>
      <c r="AB16424" s="104"/>
      <c r="AC16424" s="104"/>
      <c r="AF16424" s="104"/>
      <c r="AG16424" s="104"/>
      <c r="AK16424" s="104"/>
      <c r="AL16424" s="104"/>
      <c r="AO16424" s="104"/>
      <c r="AP16424" s="104"/>
    </row>
    <row r="16425" spans="21:42" ht="15" customHeight="1" x14ac:dyDescent="0.25">
      <c r="U16425" s="104"/>
      <c r="AB16425" s="104"/>
      <c r="AC16425" s="104"/>
      <c r="AF16425" s="104"/>
      <c r="AG16425" s="104"/>
      <c r="AK16425" s="104"/>
      <c r="AL16425" s="104"/>
      <c r="AO16425" s="104"/>
      <c r="AP16425" s="104"/>
    </row>
    <row r="16426" spans="21:42" ht="15" customHeight="1" x14ac:dyDescent="0.25">
      <c r="U16426" s="104"/>
      <c r="AB16426" s="104"/>
      <c r="AC16426" s="104"/>
      <c r="AF16426" s="104"/>
      <c r="AG16426" s="104"/>
      <c r="AK16426" s="104"/>
      <c r="AL16426" s="104"/>
      <c r="AO16426" s="104"/>
      <c r="AP16426" s="104"/>
    </row>
    <row r="16427" spans="21:42" ht="15" customHeight="1" x14ac:dyDescent="0.25">
      <c r="U16427" s="104"/>
      <c r="AB16427" s="104"/>
      <c r="AC16427" s="104"/>
      <c r="AF16427" s="104"/>
      <c r="AG16427" s="104"/>
      <c r="AK16427" s="104"/>
      <c r="AL16427" s="104"/>
      <c r="AO16427" s="104"/>
      <c r="AP16427" s="104"/>
    </row>
    <row r="16428" spans="21:42" ht="15" customHeight="1" x14ac:dyDescent="0.25">
      <c r="U16428" s="104"/>
      <c r="AB16428" s="104"/>
      <c r="AC16428" s="104"/>
      <c r="AF16428" s="104"/>
      <c r="AG16428" s="104"/>
      <c r="AK16428" s="104"/>
      <c r="AL16428" s="104"/>
      <c r="AO16428" s="104"/>
      <c r="AP16428" s="104"/>
    </row>
    <row r="16429" spans="21:42" ht="15" customHeight="1" x14ac:dyDescent="0.25">
      <c r="U16429" s="104"/>
      <c r="AB16429" s="104"/>
      <c r="AC16429" s="104"/>
      <c r="AF16429" s="104"/>
      <c r="AG16429" s="104"/>
      <c r="AK16429" s="104"/>
      <c r="AL16429" s="104"/>
      <c r="AO16429" s="104"/>
      <c r="AP16429" s="104"/>
    </row>
    <row r="16430" spans="21:42" ht="15" customHeight="1" x14ac:dyDescent="0.25">
      <c r="U16430" s="104"/>
      <c r="AB16430" s="104"/>
      <c r="AC16430" s="104"/>
      <c r="AF16430" s="104"/>
      <c r="AG16430" s="104"/>
      <c r="AK16430" s="104"/>
      <c r="AL16430" s="104"/>
      <c r="AO16430" s="104"/>
      <c r="AP16430" s="104"/>
    </row>
    <row r="16431" spans="21:42" ht="15" customHeight="1" x14ac:dyDescent="0.25">
      <c r="U16431" s="104"/>
      <c r="AB16431" s="104"/>
      <c r="AC16431" s="104"/>
      <c r="AF16431" s="104"/>
      <c r="AG16431" s="104"/>
      <c r="AK16431" s="104"/>
      <c r="AL16431" s="104"/>
      <c r="AO16431" s="104"/>
      <c r="AP16431" s="104"/>
    </row>
    <row r="16432" spans="21:42" ht="15" customHeight="1" x14ac:dyDescent="0.25">
      <c r="U16432" s="104"/>
      <c r="AB16432" s="104"/>
      <c r="AC16432" s="104"/>
      <c r="AF16432" s="104"/>
      <c r="AG16432" s="104"/>
      <c r="AK16432" s="104"/>
      <c r="AL16432" s="104"/>
      <c r="AO16432" s="104"/>
      <c r="AP16432" s="104"/>
    </row>
    <row r="16433" spans="21:42" ht="15" customHeight="1" x14ac:dyDescent="0.25">
      <c r="U16433" s="104"/>
      <c r="AB16433" s="104"/>
      <c r="AC16433" s="104"/>
      <c r="AF16433" s="104"/>
      <c r="AG16433" s="104"/>
      <c r="AK16433" s="104"/>
      <c r="AL16433" s="104"/>
      <c r="AO16433" s="104"/>
      <c r="AP16433" s="104"/>
    </row>
    <row r="16434" spans="21:42" ht="15" customHeight="1" x14ac:dyDescent="0.25">
      <c r="U16434" s="104"/>
      <c r="AB16434" s="104"/>
      <c r="AC16434" s="104"/>
      <c r="AF16434" s="104"/>
      <c r="AG16434" s="104"/>
      <c r="AK16434" s="104"/>
      <c r="AL16434" s="104"/>
      <c r="AO16434" s="104"/>
      <c r="AP16434" s="104"/>
    </row>
    <row r="16435" spans="21:42" ht="15" customHeight="1" x14ac:dyDescent="0.25">
      <c r="U16435" s="104"/>
      <c r="AB16435" s="104"/>
      <c r="AC16435" s="104"/>
      <c r="AF16435" s="104"/>
      <c r="AG16435" s="104"/>
      <c r="AK16435" s="104"/>
      <c r="AL16435" s="104"/>
      <c r="AO16435" s="104"/>
      <c r="AP16435" s="104"/>
    </row>
    <row r="16436" spans="21:42" ht="15" customHeight="1" x14ac:dyDescent="0.25">
      <c r="U16436" s="104"/>
      <c r="AB16436" s="104"/>
      <c r="AC16436" s="104"/>
      <c r="AF16436" s="104"/>
      <c r="AG16436" s="104"/>
      <c r="AK16436" s="104"/>
      <c r="AL16436" s="104"/>
      <c r="AO16436" s="104"/>
      <c r="AP16436" s="104"/>
    </row>
    <row r="16437" spans="21:42" ht="15" customHeight="1" x14ac:dyDescent="0.25">
      <c r="U16437" s="104"/>
      <c r="AB16437" s="104"/>
      <c r="AC16437" s="104"/>
      <c r="AF16437" s="104"/>
      <c r="AG16437" s="104"/>
      <c r="AK16437" s="104"/>
      <c r="AL16437" s="104"/>
      <c r="AO16437" s="104"/>
      <c r="AP16437" s="104"/>
    </row>
    <row r="16438" spans="21:42" ht="15" customHeight="1" x14ac:dyDescent="0.25">
      <c r="U16438" s="104"/>
      <c r="AB16438" s="104"/>
      <c r="AC16438" s="104"/>
      <c r="AF16438" s="104"/>
      <c r="AG16438" s="104"/>
      <c r="AK16438" s="104"/>
      <c r="AL16438" s="104"/>
      <c r="AO16438" s="104"/>
      <c r="AP16438" s="104"/>
    </row>
    <row r="16439" spans="21:42" ht="15" customHeight="1" x14ac:dyDescent="0.25">
      <c r="U16439" s="104"/>
      <c r="AB16439" s="104"/>
      <c r="AC16439" s="104"/>
      <c r="AF16439" s="104"/>
      <c r="AG16439" s="104"/>
      <c r="AK16439" s="104"/>
      <c r="AL16439" s="104"/>
      <c r="AO16439" s="104"/>
      <c r="AP16439" s="104"/>
    </row>
    <row r="16440" spans="21:42" ht="15" customHeight="1" x14ac:dyDescent="0.25">
      <c r="U16440" s="104"/>
      <c r="AB16440" s="104"/>
      <c r="AC16440" s="104"/>
      <c r="AF16440" s="104"/>
      <c r="AG16440" s="104"/>
      <c r="AK16440" s="104"/>
      <c r="AL16440" s="104"/>
      <c r="AO16440" s="104"/>
      <c r="AP16440" s="104"/>
    </row>
    <row r="16441" spans="21:42" ht="15" customHeight="1" x14ac:dyDescent="0.25">
      <c r="U16441" s="104"/>
      <c r="AB16441" s="104"/>
      <c r="AC16441" s="104"/>
      <c r="AF16441" s="104"/>
      <c r="AG16441" s="104"/>
      <c r="AK16441" s="104"/>
      <c r="AL16441" s="104"/>
      <c r="AO16441" s="104"/>
      <c r="AP16441" s="104"/>
    </row>
    <row r="16442" spans="21:42" ht="15" customHeight="1" x14ac:dyDescent="0.25">
      <c r="U16442" s="104"/>
      <c r="AB16442" s="104"/>
      <c r="AC16442" s="104"/>
      <c r="AF16442" s="104"/>
      <c r="AG16442" s="104"/>
      <c r="AK16442" s="104"/>
      <c r="AL16442" s="104"/>
      <c r="AO16442" s="104"/>
      <c r="AP16442" s="104"/>
    </row>
    <row r="16443" spans="21:42" ht="15" customHeight="1" x14ac:dyDescent="0.25">
      <c r="U16443" s="104"/>
      <c r="AB16443" s="104"/>
      <c r="AC16443" s="104"/>
      <c r="AF16443" s="104"/>
      <c r="AG16443" s="104"/>
      <c r="AK16443" s="104"/>
      <c r="AL16443" s="104"/>
      <c r="AO16443" s="104"/>
      <c r="AP16443" s="104"/>
    </row>
    <row r="16444" spans="21:42" ht="15" customHeight="1" x14ac:dyDescent="0.25">
      <c r="U16444" s="104"/>
      <c r="AB16444" s="104"/>
      <c r="AC16444" s="104"/>
      <c r="AF16444" s="104"/>
      <c r="AG16444" s="104"/>
      <c r="AK16444" s="104"/>
      <c r="AL16444" s="104"/>
      <c r="AO16444" s="104"/>
      <c r="AP16444" s="104"/>
    </row>
    <row r="16445" spans="21:42" ht="15" customHeight="1" x14ac:dyDescent="0.25">
      <c r="U16445" s="104"/>
      <c r="AB16445" s="104"/>
      <c r="AC16445" s="104"/>
      <c r="AF16445" s="104"/>
      <c r="AG16445" s="104"/>
      <c r="AK16445" s="104"/>
      <c r="AL16445" s="104"/>
      <c r="AO16445" s="104"/>
      <c r="AP16445" s="104"/>
    </row>
    <row r="16446" spans="21:42" ht="15" customHeight="1" x14ac:dyDescent="0.25">
      <c r="U16446" s="104"/>
      <c r="AB16446" s="104"/>
      <c r="AC16446" s="104"/>
      <c r="AF16446" s="104"/>
      <c r="AG16446" s="104"/>
      <c r="AK16446" s="104"/>
      <c r="AL16446" s="104"/>
      <c r="AO16446" s="104"/>
      <c r="AP16446" s="104"/>
    </row>
    <row r="16447" spans="21:42" ht="15" customHeight="1" x14ac:dyDescent="0.25">
      <c r="U16447" s="104"/>
      <c r="AB16447" s="104"/>
      <c r="AC16447" s="104"/>
      <c r="AF16447" s="104"/>
      <c r="AG16447" s="104"/>
      <c r="AK16447" s="104"/>
      <c r="AL16447" s="104"/>
      <c r="AO16447" s="104"/>
      <c r="AP16447" s="104"/>
    </row>
    <row r="16448" spans="21:42" ht="15" customHeight="1" x14ac:dyDescent="0.25">
      <c r="U16448" s="104"/>
      <c r="AB16448" s="104"/>
      <c r="AC16448" s="104"/>
      <c r="AF16448" s="104"/>
      <c r="AG16448" s="104"/>
      <c r="AK16448" s="104"/>
      <c r="AL16448" s="104"/>
      <c r="AO16448" s="104"/>
      <c r="AP16448" s="104"/>
    </row>
    <row r="16449" spans="21:42" ht="15" customHeight="1" x14ac:dyDescent="0.25">
      <c r="U16449" s="104"/>
      <c r="AB16449" s="104"/>
      <c r="AC16449" s="104"/>
      <c r="AF16449" s="104"/>
      <c r="AG16449" s="104"/>
      <c r="AK16449" s="104"/>
      <c r="AL16449" s="104"/>
      <c r="AO16449" s="104"/>
      <c r="AP16449" s="104"/>
    </row>
    <row r="16450" spans="21:42" ht="15" customHeight="1" x14ac:dyDescent="0.25">
      <c r="U16450" s="104"/>
      <c r="AB16450" s="104"/>
      <c r="AC16450" s="104"/>
      <c r="AF16450" s="104"/>
      <c r="AG16450" s="104"/>
      <c r="AK16450" s="104"/>
      <c r="AL16450" s="104"/>
      <c r="AO16450" s="104"/>
      <c r="AP16450" s="104"/>
    </row>
    <row r="16451" spans="21:42" ht="15" customHeight="1" x14ac:dyDescent="0.25">
      <c r="U16451" s="104"/>
      <c r="AB16451" s="104"/>
      <c r="AC16451" s="104"/>
      <c r="AF16451" s="104"/>
      <c r="AG16451" s="104"/>
      <c r="AK16451" s="104"/>
      <c r="AL16451" s="104"/>
      <c r="AO16451" s="104"/>
      <c r="AP16451" s="104"/>
    </row>
    <row r="16452" spans="21:42" ht="15" customHeight="1" x14ac:dyDescent="0.25">
      <c r="U16452" s="104"/>
      <c r="AB16452" s="104"/>
      <c r="AC16452" s="104"/>
      <c r="AF16452" s="104"/>
      <c r="AG16452" s="104"/>
      <c r="AK16452" s="104"/>
      <c r="AL16452" s="104"/>
      <c r="AO16452" s="104"/>
      <c r="AP16452" s="104"/>
    </row>
    <row r="16453" spans="21:42" ht="15" customHeight="1" x14ac:dyDescent="0.25">
      <c r="U16453" s="104"/>
      <c r="AB16453" s="104"/>
      <c r="AC16453" s="104"/>
      <c r="AF16453" s="104"/>
      <c r="AG16453" s="104"/>
      <c r="AK16453" s="104"/>
      <c r="AL16453" s="104"/>
      <c r="AO16453" s="104"/>
      <c r="AP16453" s="104"/>
    </row>
    <row r="16454" spans="21:42" ht="15" customHeight="1" x14ac:dyDescent="0.25">
      <c r="U16454" s="104"/>
      <c r="AB16454" s="104"/>
      <c r="AC16454" s="104"/>
      <c r="AF16454" s="104"/>
      <c r="AG16454" s="104"/>
      <c r="AK16454" s="104"/>
      <c r="AL16454" s="104"/>
      <c r="AO16454" s="104"/>
      <c r="AP16454" s="104"/>
    </row>
    <row r="16455" spans="21:42" ht="15" customHeight="1" x14ac:dyDescent="0.25">
      <c r="U16455" s="104"/>
      <c r="AB16455" s="104"/>
      <c r="AC16455" s="104"/>
      <c r="AF16455" s="104"/>
      <c r="AG16455" s="104"/>
      <c r="AK16455" s="104"/>
      <c r="AL16455" s="104"/>
      <c r="AO16455" s="104"/>
      <c r="AP16455" s="104"/>
    </row>
    <row r="16456" spans="21:42" ht="15" customHeight="1" x14ac:dyDescent="0.25">
      <c r="U16456" s="104"/>
      <c r="AB16456" s="104"/>
      <c r="AC16456" s="104"/>
      <c r="AF16456" s="104"/>
      <c r="AG16456" s="104"/>
      <c r="AK16456" s="104"/>
      <c r="AL16456" s="104"/>
      <c r="AO16456" s="104"/>
      <c r="AP16456" s="104"/>
    </row>
    <row r="16457" spans="21:42" ht="15" customHeight="1" x14ac:dyDescent="0.25">
      <c r="U16457" s="104"/>
      <c r="AB16457" s="104"/>
      <c r="AC16457" s="104"/>
      <c r="AF16457" s="104"/>
      <c r="AG16457" s="104"/>
      <c r="AK16457" s="104"/>
      <c r="AL16457" s="104"/>
      <c r="AO16457" s="104"/>
      <c r="AP16457" s="104"/>
    </row>
    <row r="16458" spans="21:42" ht="15" customHeight="1" x14ac:dyDescent="0.25">
      <c r="U16458" s="104"/>
      <c r="AB16458" s="104"/>
      <c r="AC16458" s="104"/>
      <c r="AF16458" s="104"/>
      <c r="AG16458" s="104"/>
      <c r="AK16458" s="104"/>
      <c r="AL16458" s="104"/>
      <c r="AO16458" s="104"/>
      <c r="AP16458" s="104"/>
    </row>
    <row r="16459" spans="21:42" ht="15" customHeight="1" x14ac:dyDescent="0.25">
      <c r="U16459" s="104"/>
      <c r="AB16459" s="104"/>
      <c r="AC16459" s="104"/>
      <c r="AF16459" s="104"/>
      <c r="AG16459" s="104"/>
      <c r="AK16459" s="104"/>
      <c r="AL16459" s="104"/>
      <c r="AO16459" s="104"/>
      <c r="AP16459" s="104"/>
    </row>
    <row r="16460" spans="21:42" ht="15" customHeight="1" x14ac:dyDescent="0.25">
      <c r="U16460" s="104"/>
      <c r="AB16460" s="104"/>
      <c r="AC16460" s="104"/>
      <c r="AF16460" s="104"/>
      <c r="AG16460" s="104"/>
      <c r="AK16460" s="104"/>
      <c r="AL16460" s="104"/>
      <c r="AO16460" s="104"/>
      <c r="AP16460" s="104"/>
    </row>
    <row r="16461" spans="21:42" ht="15" customHeight="1" x14ac:dyDescent="0.25">
      <c r="U16461" s="104"/>
      <c r="AB16461" s="104"/>
      <c r="AC16461" s="104"/>
      <c r="AF16461" s="104"/>
      <c r="AG16461" s="104"/>
      <c r="AK16461" s="104"/>
      <c r="AL16461" s="104"/>
      <c r="AO16461" s="104"/>
      <c r="AP16461" s="104"/>
    </row>
    <row r="16462" spans="21:42" ht="15" customHeight="1" x14ac:dyDescent="0.25">
      <c r="U16462" s="104"/>
      <c r="AB16462" s="104"/>
      <c r="AC16462" s="104"/>
      <c r="AF16462" s="104"/>
      <c r="AG16462" s="104"/>
      <c r="AK16462" s="104"/>
      <c r="AL16462" s="104"/>
      <c r="AO16462" s="104"/>
      <c r="AP16462" s="104"/>
    </row>
    <row r="16463" spans="21:42" ht="15" customHeight="1" x14ac:dyDescent="0.25">
      <c r="U16463" s="104"/>
      <c r="AB16463" s="104"/>
      <c r="AC16463" s="104"/>
      <c r="AF16463" s="104"/>
      <c r="AG16463" s="104"/>
      <c r="AK16463" s="104"/>
      <c r="AL16463" s="104"/>
      <c r="AO16463" s="104"/>
      <c r="AP16463" s="104"/>
    </row>
    <row r="16464" spans="21:42" ht="15" customHeight="1" x14ac:dyDescent="0.25">
      <c r="U16464" s="104"/>
      <c r="AB16464" s="104"/>
      <c r="AC16464" s="104"/>
      <c r="AF16464" s="104"/>
      <c r="AG16464" s="104"/>
      <c r="AK16464" s="104"/>
      <c r="AL16464" s="104"/>
      <c r="AO16464" s="104"/>
      <c r="AP16464" s="104"/>
    </row>
    <row r="16465" spans="21:42" ht="15" customHeight="1" x14ac:dyDescent="0.25">
      <c r="U16465" s="104"/>
      <c r="AB16465" s="104"/>
      <c r="AC16465" s="104"/>
      <c r="AF16465" s="104"/>
      <c r="AG16465" s="104"/>
      <c r="AK16465" s="104"/>
      <c r="AL16465" s="104"/>
      <c r="AO16465" s="104"/>
      <c r="AP16465" s="104"/>
    </row>
    <row r="16466" spans="21:42" ht="15" customHeight="1" x14ac:dyDescent="0.25">
      <c r="U16466" s="104"/>
      <c r="AB16466" s="104"/>
      <c r="AC16466" s="104"/>
      <c r="AF16466" s="104"/>
      <c r="AG16466" s="104"/>
      <c r="AK16466" s="104"/>
      <c r="AL16466" s="104"/>
      <c r="AO16466" s="104"/>
      <c r="AP16466" s="104"/>
    </row>
    <row r="16467" spans="21:42" ht="15" customHeight="1" x14ac:dyDescent="0.25">
      <c r="U16467" s="104"/>
      <c r="AB16467" s="104"/>
      <c r="AC16467" s="104"/>
      <c r="AF16467" s="104"/>
      <c r="AG16467" s="104"/>
      <c r="AK16467" s="104"/>
      <c r="AL16467" s="104"/>
      <c r="AO16467" s="104"/>
      <c r="AP16467" s="104"/>
    </row>
    <row r="16468" spans="21:42" ht="15" customHeight="1" x14ac:dyDescent="0.25">
      <c r="U16468" s="104"/>
      <c r="AB16468" s="104"/>
      <c r="AC16468" s="104"/>
      <c r="AF16468" s="104"/>
      <c r="AG16468" s="104"/>
      <c r="AK16468" s="104"/>
      <c r="AL16468" s="104"/>
      <c r="AO16468" s="104"/>
      <c r="AP16468" s="104"/>
    </row>
    <row r="16469" spans="21:42" ht="15" customHeight="1" x14ac:dyDescent="0.25">
      <c r="U16469" s="104"/>
      <c r="AB16469" s="104"/>
      <c r="AC16469" s="104"/>
      <c r="AF16469" s="104"/>
      <c r="AG16469" s="104"/>
      <c r="AK16469" s="104"/>
      <c r="AL16469" s="104"/>
      <c r="AO16469" s="104"/>
      <c r="AP16469" s="104"/>
    </row>
    <row r="16470" spans="21:42" ht="15" customHeight="1" x14ac:dyDescent="0.25">
      <c r="U16470" s="104"/>
      <c r="AB16470" s="104"/>
      <c r="AC16470" s="104"/>
      <c r="AF16470" s="104"/>
      <c r="AG16470" s="104"/>
      <c r="AK16470" s="104"/>
      <c r="AL16470" s="104"/>
      <c r="AO16470" s="104"/>
      <c r="AP16470" s="104"/>
    </row>
    <row r="16471" spans="21:42" ht="15" customHeight="1" x14ac:dyDescent="0.25">
      <c r="U16471" s="104"/>
      <c r="AB16471" s="104"/>
      <c r="AC16471" s="104"/>
      <c r="AF16471" s="104"/>
      <c r="AG16471" s="104"/>
      <c r="AK16471" s="104"/>
      <c r="AL16471" s="104"/>
      <c r="AO16471" s="104"/>
      <c r="AP16471" s="104"/>
    </row>
    <row r="16472" spans="21:42" ht="15" customHeight="1" x14ac:dyDescent="0.25">
      <c r="U16472" s="104"/>
      <c r="AB16472" s="104"/>
      <c r="AC16472" s="104"/>
      <c r="AF16472" s="104"/>
      <c r="AG16472" s="104"/>
      <c r="AK16472" s="104"/>
      <c r="AL16472" s="104"/>
      <c r="AO16472" s="104"/>
      <c r="AP16472" s="104"/>
    </row>
    <row r="16473" spans="21:42" ht="15" customHeight="1" x14ac:dyDescent="0.25">
      <c r="U16473" s="104"/>
      <c r="AB16473" s="104"/>
      <c r="AC16473" s="104"/>
      <c r="AF16473" s="104"/>
      <c r="AG16473" s="104"/>
      <c r="AK16473" s="104"/>
      <c r="AL16473" s="104"/>
      <c r="AO16473" s="104"/>
      <c r="AP16473" s="104"/>
    </row>
    <row r="16474" spans="21:42" ht="15" customHeight="1" x14ac:dyDescent="0.25">
      <c r="U16474" s="104"/>
      <c r="AB16474" s="104"/>
      <c r="AC16474" s="104"/>
      <c r="AF16474" s="104"/>
      <c r="AG16474" s="104"/>
      <c r="AK16474" s="104"/>
      <c r="AL16474" s="104"/>
      <c r="AO16474" s="104"/>
      <c r="AP16474" s="104"/>
    </row>
    <row r="16475" spans="21:42" ht="15" customHeight="1" x14ac:dyDescent="0.25">
      <c r="U16475" s="104"/>
      <c r="AB16475" s="104"/>
      <c r="AC16475" s="104"/>
      <c r="AF16475" s="104"/>
      <c r="AG16475" s="104"/>
      <c r="AK16475" s="104"/>
      <c r="AL16475" s="104"/>
      <c r="AO16475" s="104"/>
      <c r="AP16475" s="104"/>
    </row>
    <row r="16476" spans="21:42" ht="15" customHeight="1" x14ac:dyDescent="0.25">
      <c r="U16476" s="104"/>
      <c r="AB16476" s="104"/>
      <c r="AC16476" s="104"/>
      <c r="AF16476" s="104"/>
      <c r="AG16476" s="104"/>
      <c r="AK16476" s="104"/>
      <c r="AL16476" s="104"/>
      <c r="AO16476" s="104"/>
      <c r="AP16476" s="104"/>
    </row>
    <row r="16477" spans="21:42" ht="15" customHeight="1" x14ac:dyDescent="0.25">
      <c r="U16477" s="104"/>
      <c r="AB16477" s="104"/>
      <c r="AC16477" s="104"/>
      <c r="AF16477" s="104"/>
      <c r="AG16477" s="104"/>
      <c r="AK16477" s="104"/>
      <c r="AL16477" s="104"/>
      <c r="AO16477" s="104"/>
      <c r="AP16477" s="104"/>
    </row>
    <row r="16478" spans="21:42" ht="15" customHeight="1" x14ac:dyDescent="0.25">
      <c r="U16478" s="104"/>
      <c r="AB16478" s="104"/>
      <c r="AC16478" s="104"/>
      <c r="AF16478" s="104"/>
      <c r="AG16478" s="104"/>
      <c r="AK16478" s="104"/>
      <c r="AL16478" s="104"/>
      <c r="AO16478" s="104"/>
      <c r="AP16478" s="104"/>
    </row>
    <row r="16479" spans="21:42" ht="15" customHeight="1" x14ac:dyDescent="0.25">
      <c r="U16479" s="104"/>
      <c r="AB16479" s="104"/>
      <c r="AC16479" s="104"/>
      <c r="AF16479" s="104"/>
      <c r="AG16479" s="104"/>
      <c r="AK16479" s="104"/>
      <c r="AL16479" s="104"/>
      <c r="AO16479" s="104"/>
      <c r="AP16479" s="104"/>
    </row>
    <row r="16480" spans="21:42" ht="15" customHeight="1" x14ac:dyDescent="0.25">
      <c r="U16480" s="104"/>
      <c r="AB16480" s="104"/>
      <c r="AC16480" s="104"/>
      <c r="AF16480" s="104"/>
      <c r="AG16480" s="104"/>
      <c r="AK16480" s="104"/>
      <c r="AL16480" s="104"/>
      <c r="AO16480" s="104"/>
      <c r="AP16480" s="104"/>
    </row>
    <row r="16481" spans="21:42" ht="15" customHeight="1" x14ac:dyDescent="0.25">
      <c r="U16481" s="104"/>
      <c r="AB16481" s="104"/>
      <c r="AC16481" s="104"/>
      <c r="AF16481" s="104"/>
      <c r="AG16481" s="104"/>
      <c r="AK16481" s="104"/>
      <c r="AL16481" s="104"/>
      <c r="AO16481" s="104"/>
      <c r="AP16481" s="104"/>
    </row>
    <row r="16482" spans="21:42" ht="15" customHeight="1" x14ac:dyDescent="0.25">
      <c r="U16482" s="104"/>
      <c r="AB16482" s="104"/>
      <c r="AC16482" s="104"/>
      <c r="AF16482" s="104"/>
      <c r="AG16482" s="104"/>
      <c r="AK16482" s="104"/>
      <c r="AL16482" s="104"/>
      <c r="AO16482" s="104"/>
      <c r="AP16482" s="104"/>
    </row>
    <row r="16483" spans="21:42" ht="15" customHeight="1" x14ac:dyDescent="0.25">
      <c r="U16483" s="104"/>
      <c r="AB16483" s="104"/>
      <c r="AC16483" s="104"/>
      <c r="AF16483" s="104"/>
      <c r="AG16483" s="104"/>
      <c r="AK16483" s="104"/>
      <c r="AL16483" s="104"/>
      <c r="AO16483" s="104"/>
      <c r="AP16483" s="104"/>
    </row>
    <row r="16484" spans="21:42" ht="15" customHeight="1" x14ac:dyDescent="0.25">
      <c r="U16484" s="104"/>
      <c r="AB16484" s="104"/>
      <c r="AC16484" s="104"/>
      <c r="AF16484" s="104"/>
      <c r="AG16484" s="104"/>
      <c r="AK16484" s="104"/>
      <c r="AL16484" s="104"/>
      <c r="AO16484" s="104"/>
      <c r="AP16484" s="104"/>
    </row>
    <row r="16485" spans="21:42" ht="15" customHeight="1" x14ac:dyDescent="0.25">
      <c r="U16485" s="104"/>
      <c r="AB16485" s="104"/>
      <c r="AC16485" s="104"/>
      <c r="AF16485" s="104"/>
      <c r="AG16485" s="104"/>
      <c r="AK16485" s="104"/>
      <c r="AL16485" s="104"/>
      <c r="AO16485" s="104"/>
      <c r="AP16485" s="104"/>
    </row>
    <row r="16486" spans="21:42" ht="15" customHeight="1" x14ac:dyDescent="0.25">
      <c r="U16486" s="104"/>
      <c r="AB16486" s="104"/>
      <c r="AC16486" s="104"/>
      <c r="AF16486" s="104"/>
      <c r="AG16486" s="104"/>
      <c r="AK16486" s="104"/>
      <c r="AL16486" s="104"/>
      <c r="AO16486" s="104"/>
      <c r="AP16486" s="104"/>
    </row>
    <row r="16487" spans="21:42" ht="15" customHeight="1" x14ac:dyDescent="0.25">
      <c r="U16487" s="104"/>
      <c r="AB16487" s="104"/>
      <c r="AC16487" s="104"/>
      <c r="AF16487" s="104"/>
      <c r="AG16487" s="104"/>
      <c r="AK16487" s="104"/>
      <c r="AL16487" s="104"/>
      <c r="AO16487" s="104"/>
      <c r="AP16487" s="104"/>
    </row>
    <row r="16488" spans="21:42" ht="15" customHeight="1" x14ac:dyDescent="0.25">
      <c r="U16488" s="104"/>
      <c r="AB16488" s="104"/>
      <c r="AC16488" s="104"/>
      <c r="AF16488" s="104"/>
      <c r="AG16488" s="104"/>
      <c r="AK16488" s="104"/>
      <c r="AL16488" s="104"/>
      <c r="AO16488" s="104"/>
      <c r="AP16488" s="104"/>
    </row>
    <row r="16489" spans="21:42" ht="15" customHeight="1" x14ac:dyDescent="0.25">
      <c r="U16489" s="104"/>
      <c r="AB16489" s="104"/>
      <c r="AC16489" s="104"/>
      <c r="AF16489" s="104"/>
      <c r="AG16489" s="104"/>
      <c r="AK16489" s="104"/>
      <c r="AL16489" s="104"/>
      <c r="AO16489" s="104"/>
      <c r="AP16489" s="104"/>
    </row>
    <row r="16490" spans="21:42" ht="15" customHeight="1" x14ac:dyDescent="0.25">
      <c r="U16490" s="104"/>
      <c r="AB16490" s="104"/>
      <c r="AC16490" s="104"/>
      <c r="AF16490" s="104"/>
      <c r="AG16490" s="104"/>
      <c r="AK16490" s="104"/>
      <c r="AL16490" s="104"/>
      <c r="AO16490" s="104"/>
      <c r="AP16490" s="104"/>
    </row>
    <row r="16491" spans="21:42" ht="15" customHeight="1" x14ac:dyDescent="0.25">
      <c r="U16491" s="104"/>
      <c r="AB16491" s="104"/>
      <c r="AC16491" s="104"/>
      <c r="AF16491" s="104"/>
      <c r="AG16491" s="104"/>
      <c r="AK16491" s="104"/>
      <c r="AL16491" s="104"/>
      <c r="AO16491" s="104"/>
      <c r="AP16491" s="104"/>
    </row>
    <row r="16492" spans="21:42" ht="15" customHeight="1" x14ac:dyDescent="0.25">
      <c r="U16492" s="104"/>
      <c r="AB16492" s="104"/>
      <c r="AC16492" s="104"/>
      <c r="AF16492" s="104"/>
      <c r="AG16492" s="104"/>
      <c r="AK16492" s="104"/>
      <c r="AL16492" s="104"/>
      <c r="AO16492" s="104"/>
      <c r="AP16492" s="104"/>
    </row>
    <row r="16493" spans="21:42" ht="15" customHeight="1" x14ac:dyDescent="0.25">
      <c r="U16493" s="104"/>
      <c r="AB16493" s="104"/>
      <c r="AC16493" s="104"/>
      <c r="AF16493" s="104"/>
      <c r="AG16493" s="104"/>
      <c r="AK16493" s="104"/>
      <c r="AL16493" s="104"/>
      <c r="AO16493" s="104"/>
      <c r="AP16493" s="104"/>
    </row>
    <row r="16494" spans="21:42" ht="15" customHeight="1" x14ac:dyDescent="0.25">
      <c r="U16494" s="104"/>
      <c r="AB16494" s="104"/>
      <c r="AC16494" s="104"/>
      <c r="AF16494" s="104"/>
      <c r="AG16494" s="104"/>
      <c r="AK16494" s="104"/>
      <c r="AL16494" s="104"/>
      <c r="AO16494" s="104"/>
      <c r="AP16494" s="104"/>
    </row>
    <row r="16495" spans="21:42" ht="15" customHeight="1" x14ac:dyDescent="0.25">
      <c r="U16495" s="104"/>
      <c r="AB16495" s="104"/>
      <c r="AC16495" s="104"/>
      <c r="AF16495" s="104"/>
      <c r="AG16495" s="104"/>
      <c r="AK16495" s="104"/>
      <c r="AL16495" s="104"/>
      <c r="AO16495" s="104"/>
      <c r="AP16495" s="104"/>
    </row>
    <row r="16496" spans="21:42" ht="15" customHeight="1" x14ac:dyDescent="0.25">
      <c r="U16496" s="104"/>
      <c r="AB16496" s="104"/>
      <c r="AC16496" s="104"/>
      <c r="AF16496" s="104"/>
      <c r="AG16496" s="104"/>
      <c r="AK16496" s="104"/>
      <c r="AL16496" s="104"/>
      <c r="AO16496" s="104"/>
      <c r="AP16496" s="104"/>
    </row>
    <row r="16497" spans="21:42" ht="15" customHeight="1" x14ac:dyDescent="0.25">
      <c r="U16497" s="104"/>
      <c r="AB16497" s="104"/>
      <c r="AC16497" s="104"/>
      <c r="AF16497" s="104"/>
      <c r="AG16497" s="104"/>
      <c r="AK16497" s="104"/>
      <c r="AL16497" s="104"/>
      <c r="AO16497" s="104"/>
      <c r="AP16497" s="104"/>
    </row>
    <row r="16498" spans="21:42" ht="15" customHeight="1" x14ac:dyDescent="0.25">
      <c r="U16498" s="104"/>
      <c r="AB16498" s="104"/>
      <c r="AC16498" s="104"/>
      <c r="AF16498" s="104"/>
      <c r="AG16498" s="104"/>
      <c r="AK16498" s="104"/>
      <c r="AL16498" s="104"/>
      <c r="AO16498" s="104"/>
      <c r="AP16498" s="104"/>
    </row>
    <row r="16499" spans="21:42" ht="15" customHeight="1" x14ac:dyDescent="0.25">
      <c r="U16499" s="104"/>
      <c r="AB16499" s="104"/>
      <c r="AC16499" s="104"/>
      <c r="AF16499" s="104"/>
      <c r="AG16499" s="104"/>
      <c r="AK16499" s="104"/>
      <c r="AL16499" s="104"/>
      <c r="AO16499" s="104"/>
      <c r="AP16499" s="104"/>
    </row>
    <row r="16500" spans="21:42" ht="15" customHeight="1" x14ac:dyDescent="0.25">
      <c r="U16500" s="104"/>
      <c r="AB16500" s="104"/>
      <c r="AC16500" s="104"/>
      <c r="AF16500" s="104"/>
      <c r="AG16500" s="104"/>
      <c r="AK16500" s="104"/>
      <c r="AL16500" s="104"/>
      <c r="AO16500" s="104"/>
      <c r="AP16500" s="104"/>
    </row>
    <row r="16501" spans="21:42" ht="15" customHeight="1" x14ac:dyDescent="0.25">
      <c r="U16501" s="104"/>
      <c r="AB16501" s="104"/>
      <c r="AC16501" s="104"/>
      <c r="AF16501" s="104"/>
      <c r="AG16501" s="104"/>
      <c r="AK16501" s="104"/>
      <c r="AL16501" s="104"/>
      <c r="AO16501" s="104"/>
      <c r="AP16501" s="104"/>
    </row>
    <row r="16502" spans="21:42" ht="15" customHeight="1" x14ac:dyDescent="0.25">
      <c r="U16502" s="104"/>
      <c r="AB16502" s="104"/>
      <c r="AC16502" s="104"/>
      <c r="AF16502" s="104"/>
      <c r="AG16502" s="104"/>
      <c r="AK16502" s="104"/>
      <c r="AL16502" s="104"/>
      <c r="AO16502" s="104"/>
      <c r="AP16502" s="104"/>
    </row>
    <row r="16503" spans="21:42" ht="15" customHeight="1" x14ac:dyDescent="0.25">
      <c r="U16503" s="104"/>
      <c r="AB16503" s="104"/>
      <c r="AC16503" s="104"/>
      <c r="AF16503" s="104"/>
      <c r="AG16503" s="104"/>
      <c r="AK16503" s="104"/>
      <c r="AL16503" s="104"/>
      <c r="AO16503" s="104"/>
      <c r="AP16503" s="104"/>
    </row>
    <row r="16504" spans="21:42" ht="15" customHeight="1" x14ac:dyDescent="0.25">
      <c r="U16504" s="104"/>
      <c r="AB16504" s="104"/>
      <c r="AC16504" s="104"/>
      <c r="AF16504" s="104"/>
      <c r="AG16504" s="104"/>
      <c r="AK16504" s="104"/>
      <c r="AL16504" s="104"/>
      <c r="AO16504" s="104"/>
      <c r="AP16504" s="104"/>
    </row>
    <row r="16505" spans="21:42" ht="15" customHeight="1" x14ac:dyDescent="0.25">
      <c r="U16505" s="104"/>
      <c r="AB16505" s="104"/>
      <c r="AC16505" s="104"/>
      <c r="AF16505" s="104"/>
      <c r="AG16505" s="104"/>
      <c r="AK16505" s="104"/>
      <c r="AL16505" s="104"/>
      <c r="AO16505" s="104"/>
      <c r="AP16505" s="104"/>
    </row>
    <row r="16506" spans="21:42" ht="15" customHeight="1" x14ac:dyDescent="0.25">
      <c r="U16506" s="104"/>
      <c r="AB16506" s="104"/>
      <c r="AC16506" s="104"/>
      <c r="AF16506" s="104"/>
      <c r="AG16506" s="104"/>
      <c r="AK16506" s="104"/>
      <c r="AL16506" s="104"/>
      <c r="AO16506" s="104"/>
      <c r="AP16506" s="104"/>
    </row>
    <row r="16507" spans="21:42" ht="15" customHeight="1" x14ac:dyDescent="0.25">
      <c r="U16507" s="104"/>
      <c r="AB16507" s="104"/>
      <c r="AC16507" s="104"/>
      <c r="AF16507" s="104"/>
      <c r="AG16507" s="104"/>
      <c r="AK16507" s="104"/>
      <c r="AL16507" s="104"/>
      <c r="AO16507" s="104"/>
      <c r="AP16507" s="104"/>
    </row>
    <row r="16508" spans="21:42" ht="15" customHeight="1" x14ac:dyDescent="0.25">
      <c r="U16508" s="104"/>
      <c r="AB16508" s="104"/>
      <c r="AC16508" s="104"/>
      <c r="AF16508" s="104"/>
      <c r="AG16508" s="104"/>
      <c r="AK16508" s="104"/>
      <c r="AL16508" s="104"/>
      <c r="AO16508" s="104"/>
      <c r="AP16508" s="104"/>
    </row>
    <row r="16509" spans="21:42" ht="15" customHeight="1" x14ac:dyDescent="0.25">
      <c r="U16509" s="104"/>
      <c r="AB16509" s="104"/>
      <c r="AC16509" s="104"/>
      <c r="AF16509" s="104"/>
      <c r="AG16509" s="104"/>
      <c r="AK16509" s="104"/>
      <c r="AL16509" s="104"/>
      <c r="AO16509" s="104"/>
      <c r="AP16509" s="104"/>
    </row>
    <row r="16510" spans="21:42" ht="15" customHeight="1" x14ac:dyDescent="0.25">
      <c r="U16510" s="104"/>
      <c r="AB16510" s="104"/>
      <c r="AC16510" s="104"/>
      <c r="AF16510" s="104"/>
      <c r="AG16510" s="104"/>
      <c r="AK16510" s="104"/>
      <c r="AL16510" s="104"/>
      <c r="AO16510" s="104"/>
      <c r="AP16510" s="104"/>
    </row>
    <row r="16511" spans="21:42" ht="15" customHeight="1" x14ac:dyDescent="0.25">
      <c r="U16511" s="104"/>
      <c r="AB16511" s="104"/>
      <c r="AC16511" s="104"/>
      <c r="AF16511" s="104"/>
      <c r="AG16511" s="104"/>
      <c r="AK16511" s="104"/>
      <c r="AL16511" s="104"/>
      <c r="AO16511" s="104"/>
      <c r="AP16511" s="104"/>
    </row>
    <row r="16512" spans="21:42" ht="15" customHeight="1" x14ac:dyDescent="0.25">
      <c r="U16512" s="104"/>
      <c r="AB16512" s="104"/>
      <c r="AC16512" s="104"/>
      <c r="AF16512" s="104"/>
      <c r="AG16512" s="104"/>
      <c r="AK16512" s="104"/>
      <c r="AL16512" s="104"/>
      <c r="AO16512" s="104"/>
      <c r="AP16512" s="104"/>
    </row>
    <row r="16513" spans="21:42" ht="15" customHeight="1" x14ac:dyDescent="0.25">
      <c r="U16513" s="104"/>
      <c r="AB16513" s="104"/>
      <c r="AC16513" s="104"/>
      <c r="AF16513" s="104"/>
      <c r="AG16513" s="104"/>
      <c r="AK16513" s="104"/>
      <c r="AL16513" s="104"/>
      <c r="AO16513" s="104"/>
      <c r="AP16513" s="104"/>
    </row>
    <row r="16514" spans="21:42" ht="15" customHeight="1" x14ac:dyDescent="0.25">
      <c r="U16514" s="104"/>
      <c r="AB16514" s="104"/>
      <c r="AC16514" s="104"/>
      <c r="AF16514" s="104"/>
      <c r="AG16514" s="104"/>
      <c r="AK16514" s="104"/>
      <c r="AL16514" s="104"/>
      <c r="AO16514" s="104"/>
      <c r="AP16514" s="104"/>
    </row>
    <row r="16515" spans="21:42" ht="15" customHeight="1" x14ac:dyDescent="0.25">
      <c r="U16515" s="104"/>
      <c r="AB16515" s="104"/>
      <c r="AC16515" s="104"/>
      <c r="AF16515" s="104"/>
      <c r="AG16515" s="104"/>
      <c r="AK16515" s="104"/>
      <c r="AL16515" s="104"/>
      <c r="AO16515" s="104"/>
      <c r="AP16515" s="104"/>
    </row>
    <row r="16516" spans="21:42" ht="15" customHeight="1" x14ac:dyDescent="0.25">
      <c r="U16516" s="104"/>
      <c r="AB16516" s="104"/>
      <c r="AC16516" s="104"/>
      <c r="AF16516" s="104"/>
      <c r="AG16516" s="104"/>
      <c r="AK16516" s="104"/>
      <c r="AL16516" s="104"/>
      <c r="AO16516" s="104"/>
      <c r="AP16516" s="104"/>
    </row>
    <row r="16517" spans="21:42" ht="15" customHeight="1" x14ac:dyDescent="0.25">
      <c r="U16517" s="104"/>
      <c r="AB16517" s="104"/>
      <c r="AC16517" s="104"/>
      <c r="AF16517" s="104"/>
      <c r="AG16517" s="104"/>
      <c r="AK16517" s="104"/>
      <c r="AL16517" s="104"/>
      <c r="AO16517" s="104"/>
      <c r="AP16517" s="104"/>
    </row>
    <row r="16518" spans="21:42" ht="15" customHeight="1" x14ac:dyDescent="0.25">
      <c r="U16518" s="104"/>
      <c r="AB16518" s="104"/>
      <c r="AC16518" s="104"/>
      <c r="AF16518" s="104"/>
      <c r="AG16518" s="104"/>
      <c r="AK16518" s="104"/>
      <c r="AL16518" s="104"/>
      <c r="AO16518" s="104"/>
      <c r="AP16518" s="104"/>
    </row>
    <row r="16519" spans="21:42" ht="15" customHeight="1" x14ac:dyDescent="0.25">
      <c r="U16519" s="104"/>
      <c r="AB16519" s="104"/>
      <c r="AC16519" s="104"/>
      <c r="AF16519" s="104"/>
      <c r="AG16519" s="104"/>
      <c r="AK16519" s="104"/>
      <c r="AL16519" s="104"/>
      <c r="AO16519" s="104"/>
      <c r="AP16519" s="104"/>
    </row>
    <row r="16520" spans="21:42" ht="15" customHeight="1" x14ac:dyDescent="0.25">
      <c r="U16520" s="104"/>
      <c r="AB16520" s="104"/>
      <c r="AC16520" s="104"/>
      <c r="AF16520" s="104"/>
      <c r="AG16520" s="104"/>
      <c r="AK16520" s="104"/>
      <c r="AL16520" s="104"/>
      <c r="AO16520" s="104"/>
      <c r="AP16520" s="104"/>
    </row>
    <row r="16521" spans="21:42" ht="15" customHeight="1" x14ac:dyDescent="0.25">
      <c r="U16521" s="104"/>
      <c r="AB16521" s="104"/>
      <c r="AC16521" s="104"/>
      <c r="AF16521" s="104"/>
      <c r="AG16521" s="104"/>
      <c r="AK16521" s="104"/>
      <c r="AL16521" s="104"/>
      <c r="AO16521" s="104"/>
      <c r="AP16521" s="104"/>
    </row>
    <row r="16522" spans="21:42" ht="15" customHeight="1" x14ac:dyDescent="0.25">
      <c r="U16522" s="104"/>
      <c r="AB16522" s="104"/>
      <c r="AC16522" s="104"/>
      <c r="AF16522" s="104"/>
      <c r="AG16522" s="104"/>
      <c r="AK16522" s="104"/>
      <c r="AL16522" s="104"/>
      <c r="AO16522" s="104"/>
      <c r="AP16522" s="104"/>
    </row>
    <row r="16523" spans="21:42" ht="15" customHeight="1" x14ac:dyDescent="0.25">
      <c r="U16523" s="104"/>
      <c r="AB16523" s="104"/>
      <c r="AC16523" s="104"/>
      <c r="AF16523" s="104"/>
      <c r="AG16523" s="104"/>
      <c r="AK16523" s="104"/>
      <c r="AL16523" s="104"/>
      <c r="AO16523" s="104"/>
      <c r="AP16523" s="104"/>
    </row>
    <row r="16524" spans="21:42" ht="15" customHeight="1" x14ac:dyDescent="0.25">
      <c r="U16524" s="104"/>
      <c r="AB16524" s="104"/>
      <c r="AC16524" s="104"/>
      <c r="AF16524" s="104"/>
      <c r="AG16524" s="104"/>
      <c r="AK16524" s="104"/>
      <c r="AL16524" s="104"/>
      <c r="AO16524" s="104"/>
      <c r="AP16524" s="104"/>
    </row>
    <row r="16525" spans="21:42" ht="15" customHeight="1" x14ac:dyDescent="0.25">
      <c r="U16525" s="104"/>
      <c r="AB16525" s="104"/>
      <c r="AC16525" s="104"/>
      <c r="AF16525" s="104"/>
      <c r="AG16525" s="104"/>
      <c r="AK16525" s="104"/>
      <c r="AL16525" s="104"/>
      <c r="AO16525" s="104"/>
      <c r="AP16525" s="104"/>
    </row>
    <row r="16526" spans="21:42" ht="15" customHeight="1" x14ac:dyDescent="0.25">
      <c r="U16526" s="104"/>
      <c r="AB16526" s="104"/>
      <c r="AC16526" s="104"/>
      <c r="AF16526" s="104"/>
      <c r="AG16526" s="104"/>
      <c r="AK16526" s="104"/>
      <c r="AL16526" s="104"/>
      <c r="AO16526" s="104"/>
      <c r="AP16526" s="104"/>
    </row>
    <row r="16527" spans="21:42" ht="15" customHeight="1" x14ac:dyDescent="0.25">
      <c r="U16527" s="104"/>
      <c r="AB16527" s="104"/>
      <c r="AC16527" s="104"/>
      <c r="AF16527" s="104"/>
      <c r="AG16527" s="104"/>
      <c r="AK16527" s="104"/>
      <c r="AL16527" s="104"/>
      <c r="AO16527" s="104"/>
      <c r="AP16527" s="104"/>
    </row>
    <row r="16528" spans="21:42" ht="15" customHeight="1" x14ac:dyDescent="0.25">
      <c r="U16528" s="104"/>
      <c r="AB16528" s="104"/>
      <c r="AC16528" s="104"/>
      <c r="AF16528" s="104"/>
      <c r="AG16528" s="104"/>
      <c r="AK16528" s="104"/>
      <c r="AL16528" s="104"/>
      <c r="AO16528" s="104"/>
      <c r="AP16528" s="104"/>
    </row>
    <row r="16529" spans="21:42" ht="15" customHeight="1" x14ac:dyDescent="0.25">
      <c r="U16529" s="104"/>
      <c r="AB16529" s="104"/>
      <c r="AC16529" s="104"/>
      <c r="AF16529" s="104"/>
      <c r="AG16529" s="104"/>
      <c r="AK16529" s="104"/>
      <c r="AL16529" s="104"/>
      <c r="AO16529" s="104"/>
      <c r="AP16529" s="104"/>
    </row>
    <row r="16530" spans="21:42" ht="15" customHeight="1" x14ac:dyDescent="0.25">
      <c r="U16530" s="104"/>
      <c r="AB16530" s="104"/>
      <c r="AC16530" s="104"/>
      <c r="AF16530" s="104"/>
      <c r="AG16530" s="104"/>
      <c r="AK16530" s="104"/>
      <c r="AL16530" s="104"/>
      <c r="AO16530" s="104"/>
      <c r="AP16530" s="104"/>
    </row>
    <row r="16531" spans="21:42" ht="15" customHeight="1" x14ac:dyDescent="0.25">
      <c r="U16531" s="104"/>
      <c r="AB16531" s="104"/>
      <c r="AC16531" s="104"/>
      <c r="AF16531" s="104"/>
      <c r="AG16531" s="104"/>
      <c r="AK16531" s="104"/>
      <c r="AL16531" s="104"/>
      <c r="AO16531" s="104"/>
      <c r="AP16531" s="104"/>
    </row>
    <row r="16532" spans="21:42" ht="15" customHeight="1" x14ac:dyDescent="0.25">
      <c r="U16532" s="104"/>
      <c r="AB16532" s="104"/>
      <c r="AC16532" s="104"/>
      <c r="AF16532" s="104"/>
      <c r="AG16532" s="104"/>
      <c r="AK16532" s="104"/>
      <c r="AL16532" s="104"/>
      <c r="AO16532" s="104"/>
      <c r="AP16532" s="104"/>
    </row>
    <row r="16533" spans="21:42" ht="15" customHeight="1" x14ac:dyDescent="0.25">
      <c r="U16533" s="104"/>
      <c r="AB16533" s="104"/>
      <c r="AC16533" s="104"/>
      <c r="AF16533" s="104"/>
      <c r="AG16533" s="104"/>
      <c r="AK16533" s="104"/>
      <c r="AL16533" s="104"/>
      <c r="AO16533" s="104"/>
      <c r="AP16533" s="104"/>
    </row>
    <row r="16534" spans="21:42" ht="15" customHeight="1" x14ac:dyDescent="0.25">
      <c r="U16534" s="104"/>
      <c r="AB16534" s="104"/>
      <c r="AC16534" s="104"/>
      <c r="AF16534" s="104"/>
      <c r="AG16534" s="104"/>
      <c r="AK16534" s="104"/>
      <c r="AL16534" s="104"/>
      <c r="AO16534" s="104"/>
      <c r="AP16534" s="104"/>
    </row>
    <row r="16535" spans="21:42" ht="15" customHeight="1" x14ac:dyDescent="0.25">
      <c r="U16535" s="104"/>
      <c r="AB16535" s="104"/>
      <c r="AC16535" s="104"/>
      <c r="AF16535" s="104"/>
      <c r="AG16535" s="104"/>
      <c r="AK16535" s="104"/>
      <c r="AL16535" s="104"/>
      <c r="AO16535" s="104"/>
      <c r="AP16535" s="104"/>
    </row>
    <row r="16536" spans="21:42" ht="15" customHeight="1" x14ac:dyDescent="0.25">
      <c r="U16536" s="104"/>
      <c r="AB16536" s="104"/>
      <c r="AC16536" s="104"/>
      <c r="AF16536" s="104"/>
      <c r="AG16536" s="104"/>
      <c r="AK16536" s="104"/>
      <c r="AL16536" s="104"/>
      <c r="AO16536" s="104"/>
      <c r="AP16536" s="104"/>
    </row>
    <row r="16537" spans="21:42" ht="15" customHeight="1" x14ac:dyDescent="0.25">
      <c r="U16537" s="104"/>
      <c r="AB16537" s="104"/>
      <c r="AC16537" s="104"/>
      <c r="AF16537" s="104"/>
      <c r="AG16537" s="104"/>
      <c r="AK16537" s="104"/>
      <c r="AL16537" s="104"/>
      <c r="AO16537" s="104"/>
      <c r="AP16537" s="104"/>
    </row>
    <row r="16538" spans="21:42" ht="15" customHeight="1" x14ac:dyDescent="0.25">
      <c r="U16538" s="104"/>
      <c r="AB16538" s="104"/>
      <c r="AC16538" s="104"/>
      <c r="AF16538" s="104"/>
      <c r="AG16538" s="104"/>
      <c r="AK16538" s="104"/>
      <c r="AL16538" s="104"/>
      <c r="AO16538" s="104"/>
      <c r="AP16538" s="104"/>
    </row>
    <row r="16539" spans="21:42" ht="15" customHeight="1" x14ac:dyDescent="0.25">
      <c r="U16539" s="104"/>
      <c r="AB16539" s="104"/>
      <c r="AC16539" s="104"/>
      <c r="AF16539" s="104"/>
      <c r="AG16539" s="104"/>
      <c r="AK16539" s="104"/>
      <c r="AL16539" s="104"/>
      <c r="AO16539" s="104"/>
      <c r="AP16539" s="104"/>
    </row>
    <row r="16540" spans="21:42" ht="15" customHeight="1" x14ac:dyDescent="0.25">
      <c r="U16540" s="104"/>
      <c r="AB16540" s="104"/>
      <c r="AC16540" s="104"/>
      <c r="AF16540" s="104"/>
      <c r="AG16540" s="104"/>
      <c r="AK16540" s="104"/>
      <c r="AL16540" s="104"/>
      <c r="AO16540" s="104"/>
      <c r="AP16540" s="104"/>
    </row>
    <row r="16541" spans="21:42" ht="15" customHeight="1" x14ac:dyDescent="0.25">
      <c r="U16541" s="104"/>
      <c r="AB16541" s="104"/>
      <c r="AC16541" s="104"/>
      <c r="AF16541" s="104"/>
      <c r="AG16541" s="104"/>
      <c r="AK16541" s="104"/>
      <c r="AL16541" s="104"/>
      <c r="AO16541" s="104"/>
      <c r="AP16541" s="104"/>
    </row>
    <row r="16542" spans="21:42" ht="15" customHeight="1" x14ac:dyDescent="0.25">
      <c r="U16542" s="104"/>
      <c r="AB16542" s="104"/>
      <c r="AC16542" s="104"/>
      <c r="AF16542" s="104"/>
      <c r="AG16542" s="104"/>
      <c r="AK16542" s="104"/>
      <c r="AL16542" s="104"/>
      <c r="AO16542" s="104"/>
      <c r="AP16542" s="104"/>
    </row>
    <row r="16543" spans="21:42" ht="15" customHeight="1" x14ac:dyDescent="0.25">
      <c r="U16543" s="104"/>
      <c r="AB16543" s="104"/>
      <c r="AC16543" s="104"/>
      <c r="AF16543" s="104"/>
      <c r="AG16543" s="104"/>
      <c r="AK16543" s="104"/>
      <c r="AL16543" s="104"/>
      <c r="AO16543" s="104"/>
      <c r="AP16543" s="104"/>
    </row>
    <row r="16544" spans="21:42" ht="15" customHeight="1" x14ac:dyDescent="0.25">
      <c r="U16544" s="104"/>
      <c r="AB16544" s="104"/>
      <c r="AC16544" s="104"/>
      <c r="AF16544" s="104"/>
      <c r="AG16544" s="104"/>
      <c r="AK16544" s="104"/>
      <c r="AL16544" s="104"/>
      <c r="AO16544" s="104"/>
      <c r="AP16544" s="104"/>
    </row>
    <row r="16545" spans="21:42" ht="15" customHeight="1" x14ac:dyDescent="0.25">
      <c r="U16545" s="104"/>
      <c r="AB16545" s="104"/>
      <c r="AC16545" s="104"/>
      <c r="AF16545" s="104"/>
      <c r="AG16545" s="104"/>
      <c r="AK16545" s="104"/>
      <c r="AL16545" s="104"/>
      <c r="AO16545" s="104"/>
      <c r="AP16545" s="104"/>
    </row>
    <row r="16546" spans="21:42" ht="15" customHeight="1" x14ac:dyDescent="0.25">
      <c r="U16546" s="104"/>
      <c r="AB16546" s="104"/>
      <c r="AC16546" s="104"/>
      <c r="AF16546" s="104"/>
      <c r="AG16546" s="104"/>
      <c r="AK16546" s="104"/>
      <c r="AL16546" s="104"/>
      <c r="AO16546" s="104"/>
      <c r="AP16546" s="104"/>
    </row>
    <row r="16547" spans="21:42" ht="15" customHeight="1" x14ac:dyDescent="0.25">
      <c r="U16547" s="104"/>
      <c r="AB16547" s="104"/>
      <c r="AC16547" s="104"/>
      <c r="AF16547" s="104"/>
      <c r="AG16547" s="104"/>
      <c r="AK16547" s="104"/>
      <c r="AL16547" s="104"/>
      <c r="AO16547" s="104"/>
      <c r="AP16547" s="104"/>
    </row>
    <row r="16548" spans="21:42" ht="15" customHeight="1" x14ac:dyDescent="0.25">
      <c r="U16548" s="104"/>
      <c r="AB16548" s="104"/>
      <c r="AC16548" s="104"/>
      <c r="AF16548" s="104"/>
      <c r="AG16548" s="104"/>
      <c r="AK16548" s="104"/>
      <c r="AL16548" s="104"/>
      <c r="AO16548" s="104"/>
      <c r="AP16548" s="104"/>
    </row>
    <row r="16549" spans="21:42" ht="15" customHeight="1" x14ac:dyDescent="0.25">
      <c r="U16549" s="104"/>
      <c r="AB16549" s="104"/>
      <c r="AC16549" s="104"/>
      <c r="AF16549" s="104"/>
      <c r="AG16549" s="104"/>
      <c r="AK16549" s="104"/>
      <c r="AL16549" s="104"/>
      <c r="AO16549" s="104"/>
      <c r="AP16549" s="104"/>
    </row>
    <row r="16550" spans="21:42" ht="15" customHeight="1" x14ac:dyDescent="0.25">
      <c r="U16550" s="104"/>
      <c r="AB16550" s="104"/>
      <c r="AC16550" s="104"/>
      <c r="AF16550" s="104"/>
      <c r="AG16550" s="104"/>
      <c r="AK16550" s="104"/>
      <c r="AL16550" s="104"/>
      <c r="AO16550" s="104"/>
      <c r="AP16550" s="104"/>
    </row>
    <row r="16551" spans="21:42" ht="15" customHeight="1" x14ac:dyDescent="0.25">
      <c r="U16551" s="104"/>
      <c r="AB16551" s="104"/>
      <c r="AC16551" s="104"/>
      <c r="AF16551" s="104"/>
      <c r="AG16551" s="104"/>
      <c r="AK16551" s="104"/>
      <c r="AL16551" s="104"/>
      <c r="AO16551" s="104"/>
      <c r="AP16551" s="104"/>
    </row>
    <row r="16552" spans="21:42" ht="15" customHeight="1" x14ac:dyDescent="0.25">
      <c r="U16552" s="104"/>
      <c r="AB16552" s="104"/>
      <c r="AC16552" s="104"/>
      <c r="AF16552" s="104"/>
      <c r="AG16552" s="104"/>
      <c r="AK16552" s="104"/>
      <c r="AL16552" s="104"/>
      <c r="AO16552" s="104"/>
      <c r="AP16552" s="104"/>
    </row>
    <row r="16553" spans="21:42" ht="15" customHeight="1" x14ac:dyDescent="0.25">
      <c r="U16553" s="104"/>
      <c r="AB16553" s="104"/>
      <c r="AC16553" s="104"/>
      <c r="AF16553" s="104"/>
      <c r="AG16553" s="104"/>
      <c r="AK16553" s="104"/>
      <c r="AL16553" s="104"/>
      <c r="AO16553" s="104"/>
      <c r="AP16553" s="104"/>
    </row>
    <row r="16554" spans="21:42" ht="15" customHeight="1" x14ac:dyDescent="0.25">
      <c r="U16554" s="104"/>
      <c r="AB16554" s="104"/>
      <c r="AC16554" s="104"/>
      <c r="AF16554" s="104"/>
      <c r="AG16554" s="104"/>
      <c r="AK16554" s="104"/>
      <c r="AL16554" s="104"/>
      <c r="AO16554" s="104"/>
      <c r="AP16554" s="104"/>
    </row>
    <row r="16555" spans="21:42" ht="15" customHeight="1" x14ac:dyDescent="0.25">
      <c r="U16555" s="104"/>
      <c r="AB16555" s="104"/>
      <c r="AC16555" s="104"/>
      <c r="AF16555" s="104"/>
      <c r="AG16555" s="104"/>
      <c r="AK16555" s="104"/>
      <c r="AL16555" s="104"/>
      <c r="AO16555" s="104"/>
      <c r="AP16555" s="104"/>
    </row>
    <row r="16556" spans="21:42" ht="15" customHeight="1" x14ac:dyDescent="0.25">
      <c r="U16556" s="104"/>
      <c r="AB16556" s="104"/>
      <c r="AC16556" s="104"/>
      <c r="AF16556" s="104"/>
      <c r="AG16556" s="104"/>
      <c r="AK16556" s="104"/>
      <c r="AL16556" s="104"/>
      <c r="AO16556" s="104"/>
      <c r="AP16556" s="104"/>
    </row>
    <row r="16557" spans="21:42" ht="15" customHeight="1" x14ac:dyDescent="0.25">
      <c r="U16557" s="104"/>
      <c r="AB16557" s="104"/>
      <c r="AC16557" s="104"/>
      <c r="AF16557" s="104"/>
      <c r="AG16557" s="104"/>
      <c r="AK16557" s="104"/>
      <c r="AL16557" s="104"/>
      <c r="AO16557" s="104"/>
      <c r="AP16557" s="104"/>
    </row>
    <row r="16558" spans="21:42" ht="15" customHeight="1" x14ac:dyDescent="0.25">
      <c r="U16558" s="104"/>
      <c r="AB16558" s="104"/>
      <c r="AC16558" s="104"/>
      <c r="AF16558" s="104"/>
      <c r="AG16558" s="104"/>
      <c r="AK16558" s="104"/>
      <c r="AL16558" s="104"/>
      <c r="AO16558" s="104"/>
      <c r="AP16558" s="104"/>
    </row>
    <row r="16559" spans="21:42" ht="15" customHeight="1" x14ac:dyDescent="0.25">
      <c r="U16559" s="104"/>
      <c r="AB16559" s="104"/>
      <c r="AC16559" s="104"/>
      <c r="AF16559" s="104"/>
      <c r="AG16559" s="104"/>
      <c r="AK16559" s="104"/>
      <c r="AL16559" s="104"/>
      <c r="AO16559" s="104"/>
      <c r="AP16559" s="104"/>
    </row>
    <row r="16560" spans="21:42" ht="15" customHeight="1" x14ac:dyDescent="0.25">
      <c r="U16560" s="104"/>
      <c r="AB16560" s="104"/>
      <c r="AC16560" s="104"/>
      <c r="AF16560" s="104"/>
      <c r="AG16560" s="104"/>
      <c r="AK16560" s="104"/>
      <c r="AL16560" s="104"/>
      <c r="AO16560" s="104"/>
      <c r="AP16560" s="104"/>
    </row>
    <row r="16561" spans="21:42" ht="15" customHeight="1" x14ac:dyDescent="0.25">
      <c r="U16561" s="104"/>
      <c r="AB16561" s="104"/>
      <c r="AC16561" s="104"/>
      <c r="AF16561" s="104"/>
      <c r="AG16561" s="104"/>
      <c r="AK16561" s="104"/>
      <c r="AL16561" s="104"/>
      <c r="AO16561" s="104"/>
      <c r="AP16561" s="104"/>
    </row>
    <row r="16562" spans="21:42" ht="15" customHeight="1" x14ac:dyDescent="0.25">
      <c r="U16562" s="104"/>
      <c r="AB16562" s="104"/>
      <c r="AC16562" s="104"/>
      <c r="AF16562" s="104"/>
      <c r="AG16562" s="104"/>
      <c r="AK16562" s="104"/>
      <c r="AL16562" s="104"/>
      <c r="AO16562" s="104"/>
      <c r="AP16562" s="104"/>
    </row>
    <row r="16563" spans="21:42" ht="15" customHeight="1" x14ac:dyDescent="0.25">
      <c r="U16563" s="104"/>
      <c r="AB16563" s="104"/>
      <c r="AC16563" s="104"/>
      <c r="AF16563" s="104"/>
      <c r="AG16563" s="104"/>
      <c r="AK16563" s="104"/>
      <c r="AL16563" s="104"/>
      <c r="AO16563" s="104"/>
      <c r="AP16563" s="104"/>
    </row>
    <row r="16564" spans="21:42" ht="15" customHeight="1" x14ac:dyDescent="0.25">
      <c r="U16564" s="104"/>
      <c r="AB16564" s="104"/>
      <c r="AC16564" s="104"/>
      <c r="AF16564" s="104"/>
      <c r="AG16564" s="104"/>
      <c r="AK16564" s="104"/>
      <c r="AL16564" s="104"/>
      <c r="AO16564" s="104"/>
      <c r="AP16564" s="104"/>
    </row>
    <row r="16565" spans="21:42" ht="15" customHeight="1" x14ac:dyDescent="0.25">
      <c r="U16565" s="104"/>
      <c r="AB16565" s="104"/>
      <c r="AC16565" s="104"/>
      <c r="AF16565" s="104"/>
      <c r="AG16565" s="104"/>
      <c r="AK16565" s="104"/>
      <c r="AL16565" s="104"/>
      <c r="AO16565" s="104"/>
      <c r="AP16565" s="104"/>
    </row>
    <row r="16566" spans="21:42" ht="15" customHeight="1" x14ac:dyDescent="0.25">
      <c r="U16566" s="104"/>
      <c r="AB16566" s="104"/>
      <c r="AC16566" s="104"/>
      <c r="AF16566" s="104"/>
      <c r="AG16566" s="104"/>
      <c r="AK16566" s="104"/>
      <c r="AL16566" s="104"/>
      <c r="AO16566" s="104"/>
      <c r="AP16566" s="104"/>
    </row>
    <row r="16567" spans="21:42" ht="15" customHeight="1" x14ac:dyDescent="0.25">
      <c r="U16567" s="104"/>
      <c r="AB16567" s="104"/>
      <c r="AC16567" s="104"/>
      <c r="AF16567" s="104"/>
      <c r="AG16567" s="104"/>
      <c r="AK16567" s="104"/>
      <c r="AL16567" s="104"/>
      <c r="AO16567" s="104"/>
      <c r="AP16567" s="104"/>
    </row>
    <row r="16568" spans="21:42" ht="15" customHeight="1" x14ac:dyDescent="0.25">
      <c r="U16568" s="104"/>
      <c r="AB16568" s="104"/>
      <c r="AC16568" s="104"/>
      <c r="AF16568" s="104"/>
      <c r="AG16568" s="104"/>
      <c r="AK16568" s="104"/>
      <c r="AL16568" s="104"/>
      <c r="AO16568" s="104"/>
      <c r="AP16568" s="104"/>
    </row>
    <row r="16569" spans="21:42" ht="15" customHeight="1" x14ac:dyDescent="0.25">
      <c r="U16569" s="104"/>
      <c r="AB16569" s="104"/>
      <c r="AC16569" s="104"/>
      <c r="AF16569" s="104"/>
      <c r="AG16569" s="104"/>
      <c r="AK16569" s="104"/>
      <c r="AL16569" s="104"/>
      <c r="AO16569" s="104"/>
      <c r="AP16569" s="104"/>
    </row>
    <row r="16570" spans="21:42" ht="15" customHeight="1" x14ac:dyDescent="0.25">
      <c r="U16570" s="104"/>
      <c r="AB16570" s="104"/>
      <c r="AC16570" s="104"/>
      <c r="AF16570" s="104"/>
      <c r="AG16570" s="104"/>
      <c r="AK16570" s="104"/>
      <c r="AL16570" s="104"/>
      <c r="AO16570" s="104"/>
      <c r="AP16570" s="104"/>
    </row>
    <row r="16571" spans="21:42" ht="15" customHeight="1" x14ac:dyDescent="0.25">
      <c r="U16571" s="104"/>
      <c r="AB16571" s="104"/>
      <c r="AC16571" s="104"/>
      <c r="AF16571" s="104"/>
      <c r="AG16571" s="104"/>
      <c r="AK16571" s="104"/>
      <c r="AL16571" s="104"/>
      <c r="AO16571" s="104"/>
      <c r="AP16571" s="104"/>
    </row>
    <row r="16572" spans="21:42" ht="15" customHeight="1" x14ac:dyDescent="0.25">
      <c r="U16572" s="104"/>
      <c r="AB16572" s="104"/>
      <c r="AC16572" s="104"/>
      <c r="AF16572" s="104"/>
      <c r="AG16572" s="104"/>
      <c r="AK16572" s="104"/>
      <c r="AL16572" s="104"/>
      <c r="AO16572" s="104"/>
      <c r="AP16572" s="104"/>
    </row>
    <row r="16573" spans="21:42" ht="15" customHeight="1" x14ac:dyDescent="0.25">
      <c r="U16573" s="104"/>
      <c r="AB16573" s="104"/>
      <c r="AC16573" s="104"/>
      <c r="AF16573" s="104"/>
      <c r="AG16573" s="104"/>
      <c r="AK16573" s="104"/>
      <c r="AL16573" s="104"/>
      <c r="AO16573" s="104"/>
      <c r="AP16573" s="104"/>
    </row>
    <row r="16574" spans="21:42" ht="15" customHeight="1" x14ac:dyDescent="0.25">
      <c r="U16574" s="104"/>
      <c r="AB16574" s="104"/>
      <c r="AC16574" s="104"/>
      <c r="AF16574" s="104"/>
      <c r="AG16574" s="104"/>
      <c r="AK16574" s="104"/>
      <c r="AL16574" s="104"/>
      <c r="AO16574" s="104"/>
      <c r="AP16574" s="104"/>
    </row>
    <row r="16575" spans="21:42" ht="15" customHeight="1" x14ac:dyDescent="0.25">
      <c r="U16575" s="104"/>
      <c r="AB16575" s="104"/>
      <c r="AC16575" s="104"/>
      <c r="AF16575" s="104"/>
      <c r="AG16575" s="104"/>
      <c r="AK16575" s="104"/>
      <c r="AL16575" s="104"/>
      <c r="AO16575" s="104"/>
      <c r="AP16575" s="104"/>
    </row>
    <row r="16576" spans="21:42" ht="15" customHeight="1" x14ac:dyDescent="0.25">
      <c r="U16576" s="104"/>
      <c r="AB16576" s="104"/>
      <c r="AC16576" s="104"/>
      <c r="AF16576" s="104"/>
      <c r="AG16576" s="104"/>
      <c r="AK16576" s="104"/>
      <c r="AL16576" s="104"/>
      <c r="AO16576" s="104"/>
      <c r="AP16576" s="104"/>
    </row>
    <row r="16577" spans="21:42" ht="15" customHeight="1" x14ac:dyDescent="0.25">
      <c r="U16577" s="104"/>
      <c r="AB16577" s="104"/>
      <c r="AC16577" s="104"/>
      <c r="AF16577" s="104"/>
      <c r="AG16577" s="104"/>
      <c r="AK16577" s="104"/>
      <c r="AL16577" s="104"/>
      <c r="AO16577" s="104"/>
      <c r="AP16577" s="104"/>
    </row>
    <row r="16578" spans="21:42" ht="15" customHeight="1" x14ac:dyDescent="0.25">
      <c r="U16578" s="104"/>
      <c r="AB16578" s="104"/>
      <c r="AC16578" s="104"/>
      <c r="AF16578" s="104"/>
      <c r="AG16578" s="104"/>
      <c r="AK16578" s="104"/>
      <c r="AL16578" s="104"/>
      <c r="AO16578" s="104"/>
      <c r="AP16578" s="104"/>
    </row>
    <row r="16579" spans="21:42" ht="15" customHeight="1" x14ac:dyDescent="0.25">
      <c r="U16579" s="104"/>
      <c r="AB16579" s="104"/>
      <c r="AC16579" s="104"/>
      <c r="AF16579" s="104"/>
      <c r="AG16579" s="104"/>
      <c r="AK16579" s="104"/>
      <c r="AL16579" s="104"/>
      <c r="AO16579" s="104"/>
      <c r="AP16579" s="104"/>
    </row>
    <row r="16580" spans="21:42" ht="15" customHeight="1" x14ac:dyDescent="0.25">
      <c r="U16580" s="104"/>
      <c r="AB16580" s="104"/>
      <c r="AC16580" s="104"/>
      <c r="AF16580" s="104"/>
      <c r="AG16580" s="104"/>
      <c r="AK16580" s="104"/>
      <c r="AL16580" s="104"/>
      <c r="AO16580" s="104"/>
      <c r="AP16580" s="104"/>
    </row>
    <row r="16581" spans="21:42" ht="15" customHeight="1" x14ac:dyDescent="0.25">
      <c r="U16581" s="104"/>
      <c r="AB16581" s="104"/>
      <c r="AC16581" s="104"/>
      <c r="AF16581" s="104"/>
      <c r="AG16581" s="104"/>
      <c r="AK16581" s="104"/>
      <c r="AL16581" s="104"/>
      <c r="AO16581" s="104"/>
      <c r="AP16581" s="104"/>
    </row>
    <row r="16582" spans="21:42" ht="15" customHeight="1" x14ac:dyDescent="0.25">
      <c r="U16582" s="104"/>
      <c r="AB16582" s="104"/>
      <c r="AC16582" s="104"/>
      <c r="AF16582" s="104"/>
      <c r="AG16582" s="104"/>
      <c r="AK16582" s="104"/>
      <c r="AL16582" s="104"/>
      <c r="AO16582" s="104"/>
      <c r="AP16582" s="104"/>
    </row>
    <row r="16583" spans="21:42" ht="15" customHeight="1" x14ac:dyDescent="0.25">
      <c r="U16583" s="104"/>
      <c r="AB16583" s="104"/>
      <c r="AC16583" s="104"/>
      <c r="AF16583" s="104"/>
      <c r="AG16583" s="104"/>
      <c r="AK16583" s="104"/>
      <c r="AL16583" s="104"/>
      <c r="AO16583" s="104"/>
      <c r="AP16583" s="104"/>
    </row>
    <row r="16584" spans="21:42" ht="15" customHeight="1" x14ac:dyDescent="0.25">
      <c r="U16584" s="104"/>
      <c r="AB16584" s="104"/>
      <c r="AC16584" s="104"/>
      <c r="AF16584" s="104"/>
      <c r="AG16584" s="104"/>
      <c r="AK16584" s="104"/>
      <c r="AL16584" s="104"/>
      <c r="AO16584" s="104"/>
      <c r="AP16584" s="104"/>
    </row>
    <row r="16585" spans="21:42" ht="15" customHeight="1" x14ac:dyDescent="0.25">
      <c r="U16585" s="104"/>
      <c r="AB16585" s="104"/>
      <c r="AC16585" s="104"/>
      <c r="AF16585" s="104"/>
      <c r="AG16585" s="104"/>
      <c r="AK16585" s="104"/>
      <c r="AL16585" s="104"/>
      <c r="AO16585" s="104"/>
      <c r="AP16585" s="104"/>
    </row>
    <row r="16586" spans="21:42" ht="15" customHeight="1" x14ac:dyDescent="0.25">
      <c r="U16586" s="104"/>
      <c r="AB16586" s="104"/>
      <c r="AC16586" s="104"/>
      <c r="AF16586" s="104"/>
      <c r="AG16586" s="104"/>
      <c r="AK16586" s="104"/>
      <c r="AL16586" s="104"/>
      <c r="AO16586" s="104"/>
      <c r="AP16586" s="104"/>
    </row>
    <row r="16587" spans="21:42" ht="15" customHeight="1" x14ac:dyDescent="0.25">
      <c r="U16587" s="104"/>
      <c r="AB16587" s="104"/>
      <c r="AC16587" s="104"/>
      <c r="AF16587" s="104"/>
      <c r="AG16587" s="104"/>
      <c r="AK16587" s="104"/>
      <c r="AL16587" s="104"/>
      <c r="AO16587" s="104"/>
      <c r="AP16587" s="104"/>
    </row>
    <row r="16588" spans="21:42" ht="15" customHeight="1" x14ac:dyDescent="0.25">
      <c r="U16588" s="104"/>
      <c r="AB16588" s="104"/>
      <c r="AC16588" s="104"/>
      <c r="AF16588" s="104"/>
      <c r="AG16588" s="104"/>
      <c r="AK16588" s="104"/>
      <c r="AL16588" s="104"/>
      <c r="AO16588" s="104"/>
      <c r="AP16588" s="104"/>
    </row>
    <row r="16589" spans="21:42" ht="15" customHeight="1" x14ac:dyDescent="0.25">
      <c r="U16589" s="104"/>
      <c r="AB16589" s="104"/>
      <c r="AC16589" s="104"/>
      <c r="AF16589" s="104"/>
      <c r="AG16589" s="104"/>
      <c r="AK16589" s="104"/>
      <c r="AL16589" s="104"/>
      <c r="AO16589" s="104"/>
      <c r="AP16589" s="104"/>
    </row>
    <row r="16590" spans="21:42" ht="15" customHeight="1" x14ac:dyDescent="0.25">
      <c r="U16590" s="104"/>
      <c r="AB16590" s="104"/>
      <c r="AC16590" s="104"/>
      <c r="AF16590" s="104"/>
      <c r="AG16590" s="104"/>
      <c r="AK16590" s="104"/>
      <c r="AL16590" s="104"/>
      <c r="AO16590" s="104"/>
      <c r="AP16590" s="104"/>
    </row>
    <row r="16591" spans="21:42" ht="15" customHeight="1" x14ac:dyDescent="0.25">
      <c r="U16591" s="104"/>
      <c r="AB16591" s="104"/>
      <c r="AC16591" s="104"/>
      <c r="AF16591" s="104"/>
      <c r="AG16591" s="104"/>
      <c r="AK16591" s="104"/>
      <c r="AL16591" s="104"/>
      <c r="AO16591" s="104"/>
      <c r="AP16591" s="104"/>
    </row>
    <row r="16592" spans="21:42" ht="15" customHeight="1" x14ac:dyDescent="0.25">
      <c r="U16592" s="104"/>
      <c r="AB16592" s="104"/>
      <c r="AC16592" s="104"/>
      <c r="AF16592" s="104"/>
      <c r="AG16592" s="104"/>
      <c r="AK16592" s="104"/>
      <c r="AL16592" s="104"/>
      <c r="AO16592" s="104"/>
      <c r="AP16592" s="104"/>
    </row>
    <row r="16593" spans="21:42" ht="15" customHeight="1" x14ac:dyDescent="0.25">
      <c r="U16593" s="104"/>
      <c r="AB16593" s="104"/>
      <c r="AC16593" s="104"/>
      <c r="AF16593" s="104"/>
      <c r="AG16593" s="104"/>
      <c r="AK16593" s="104"/>
      <c r="AL16593" s="104"/>
      <c r="AO16593" s="104"/>
      <c r="AP16593" s="104"/>
    </row>
    <row r="16594" spans="21:42" ht="15" customHeight="1" x14ac:dyDescent="0.25">
      <c r="U16594" s="104"/>
      <c r="AB16594" s="104"/>
      <c r="AC16594" s="104"/>
      <c r="AF16594" s="104"/>
      <c r="AG16594" s="104"/>
      <c r="AK16594" s="104"/>
      <c r="AL16594" s="104"/>
      <c r="AO16594" s="104"/>
      <c r="AP16594" s="104"/>
    </row>
    <row r="16595" spans="21:42" ht="15" customHeight="1" x14ac:dyDescent="0.25">
      <c r="U16595" s="104"/>
      <c r="AB16595" s="104"/>
      <c r="AC16595" s="104"/>
      <c r="AF16595" s="104"/>
      <c r="AG16595" s="104"/>
      <c r="AK16595" s="104"/>
      <c r="AL16595" s="104"/>
      <c r="AO16595" s="104"/>
      <c r="AP16595" s="104"/>
    </row>
    <row r="16596" spans="21:42" ht="15" customHeight="1" x14ac:dyDescent="0.25">
      <c r="U16596" s="104"/>
      <c r="AB16596" s="104"/>
      <c r="AC16596" s="104"/>
      <c r="AF16596" s="104"/>
      <c r="AG16596" s="104"/>
      <c r="AK16596" s="104"/>
      <c r="AL16596" s="104"/>
      <c r="AO16596" s="104"/>
      <c r="AP16596" s="104"/>
    </row>
    <row r="16597" spans="21:42" ht="15" customHeight="1" x14ac:dyDescent="0.25">
      <c r="U16597" s="104"/>
      <c r="AB16597" s="104"/>
      <c r="AC16597" s="104"/>
      <c r="AF16597" s="104"/>
      <c r="AG16597" s="104"/>
      <c r="AK16597" s="104"/>
      <c r="AL16597" s="104"/>
      <c r="AO16597" s="104"/>
      <c r="AP16597" s="104"/>
    </row>
    <row r="16598" spans="21:42" ht="15" customHeight="1" x14ac:dyDescent="0.25">
      <c r="U16598" s="104"/>
      <c r="AB16598" s="104"/>
      <c r="AC16598" s="104"/>
      <c r="AF16598" s="104"/>
      <c r="AG16598" s="104"/>
      <c r="AK16598" s="104"/>
      <c r="AL16598" s="104"/>
      <c r="AO16598" s="104"/>
      <c r="AP16598" s="104"/>
    </row>
    <row r="16599" spans="21:42" ht="15" customHeight="1" x14ac:dyDescent="0.25">
      <c r="U16599" s="104"/>
      <c r="AB16599" s="104"/>
      <c r="AC16599" s="104"/>
      <c r="AF16599" s="104"/>
      <c r="AG16599" s="104"/>
      <c r="AK16599" s="104"/>
      <c r="AL16599" s="104"/>
      <c r="AO16599" s="104"/>
      <c r="AP16599" s="104"/>
    </row>
    <row r="16600" spans="21:42" ht="15" customHeight="1" x14ac:dyDescent="0.25">
      <c r="U16600" s="104"/>
      <c r="AB16600" s="104"/>
      <c r="AC16600" s="104"/>
      <c r="AF16600" s="104"/>
      <c r="AG16600" s="104"/>
      <c r="AK16600" s="104"/>
      <c r="AL16600" s="104"/>
      <c r="AO16600" s="104"/>
      <c r="AP16600" s="104"/>
    </row>
    <row r="16601" spans="21:42" ht="15" customHeight="1" x14ac:dyDescent="0.25">
      <c r="U16601" s="104"/>
      <c r="AB16601" s="104"/>
      <c r="AC16601" s="104"/>
      <c r="AF16601" s="104"/>
      <c r="AG16601" s="104"/>
      <c r="AK16601" s="104"/>
      <c r="AL16601" s="104"/>
      <c r="AO16601" s="104"/>
      <c r="AP16601" s="104"/>
    </row>
    <row r="16602" spans="21:42" ht="15" customHeight="1" x14ac:dyDescent="0.25">
      <c r="U16602" s="104"/>
      <c r="AB16602" s="104"/>
      <c r="AC16602" s="104"/>
      <c r="AF16602" s="104"/>
      <c r="AG16602" s="104"/>
      <c r="AK16602" s="104"/>
      <c r="AL16602" s="104"/>
      <c r="AO16602" s="104"/>
      <c r="AP16602" s="104"/>
    </row>
    <row r="16603" spans="21:42" ht="15" customHeight="1" x14ac:dyDescent="0.25">
      <c r="U16603" s="104"/>
      <c r="AB16603" s="104"/>
      <c r="AC16603" s="104"/>
      <c r="AF16603" s="104"/>
      <c r="AG16603" s="104"/>
      <c r="AK16603" s="104"/>
      <c r="AL16603" s="104"/>
      <c r="AO16603" s="104"/>
      <c r="AP16603" s="104"/>
    </row>
    <row r="16604" spans="21:42" ht="15" customHeight="1" x14ac:dyDescent="0.25">
      <c r="U16604" s="104"/>
      <c r="AB16604" s="104"/>
      <c r="AC16604" s="104"/>
      <c r="AF16604" s="104"/>
      <c r="AG16604" s="104"/>
      <c r="AK16604" s="104"/>
      <c r="AL16604" s="104"/>
      <c r="AO16604" s="104"/>
      <c r="AP16604" s="104"/>
    </row>
    <row r="16605" spans="21:42" ht="15" customHeight="1" x14ac:dyDescent="0.25">
      <c r="U16605" s="104"/>
      <c r="AB16605" s="104"/>
      <c r="AC16605" s="104"/>
      <c r="AF16605" s="104"/>
      <c r="AG16605" s="104"/>
      <c r="AK16605" s="104"/>
      <c r="AL16605" s="104"/>
      <c r="AO16605" s="104"/>
      <c r="AP16605" s="104"/>
    </row>
    <row r="16606" spans="21:42" ht="15" customHeight="1" x14ac:dyDescent="0.25">
      <c r="U16606" s="104"/>
      <c r="AB16606" s="104"/>
      <c r="AC16606" s="104"/>
      <c r="AF16606" s="104"/>
      <c r="AG16606" s="104"/>
      <c r="AK16606" s="104"/>
      <c r="AL16606" s="104"/>
      <c r="AO16606" s="104"/>
      <c r="AP16606" s="104"/>
    </row>
    <row r="16607" spans="21:42" ht="15" customHeight="1" x14ac:dyDescent="0.25">
      <c r="U16607" s="104"/>
      <c r="AB16607" s="104"/>
      <c r="AC16607" s="104"/>
      <c r="AF16607" s="104"/>
      <c r="AG16607" s="104"/>
      <c r="AK16607" s="104"/>
      <c r="AL16607" s="104"/>
      <c r="AO16607" s="104"/>
      <c r="AP16607" s="104"/>
    </row>
    <row r="16608" spans="21:42" ht="15" customHeight="1" x14ac:dyDescent="0.25">
      <c r="U16608" s="104"/>
      <c r="AB16608" s="104"/>
      <c r="AC16608" s="104"/>
      <c r="AF16608" s="104"/>
      <c r="AG16608" s="104"/>
      <c r="AK16608" s="104"/>
      <c r="AL16608" s="104"/>
      <c r="AO16608" s="104"/>
      <c r="AP16608" s="104"/>
    </row>
    <row r="16609" spans="21:42" ht="15" customHeight="1" x14ac:dyDescent="0.25">
      <c r="U16609" s="104"/>
      <c r="AB16609" s="104"/>
      <c r="AC16609" s="104"/>
      <c r="AF16609" s="104"/>
      <c r="AG16609" s="104"/>
      <c r="AK16609" s="104"/>
      <c r="AL16609" s="104"/>
      <c r="AO16609" s="104"/>
      <c r="AP16609" s="104"/>
    </row>
    <row r="16610" spans="21:42" ht="15" customHeight="1" x14ac:dyDescent="0.25">
      <c r="U16610" s="104"/>
      <c r="AB16610" s="104"/>
      <c r="AC16610" s="104"/>
      <c r="AF16610" s="104"/>
      <c r="AG16610" s="104"/>
      <c r="AK16610" s="104"/>
      <c r="AL16610" s="104"/>
      <c r="AO16610" s="104"/>
      <c r="AP16610" s="104"/>
    </row>
    <row r="16611" spans="21:42" ht="15" customHeight="1" x14ac:dyDescent="0.25">
      <c r="U16611" s="104"/>
      <c r="AB16611" s="104"/>
      <c r="AC16611" s="104"/>
      <c r="AF16611" s="104"/>
      <c r="AG16611" s="104"/>
      <c r="AK16611" s="104"/>
      <c r="AL16611" s="104"/>
      <c r="AO16611" s="104"/>
      <c r="AP16611" s="104"/>
    </row>
    <row r="16612" spans="21:42" ht="15" customHeight="1" x14ac:dyDescent="0.25">
      <c r="U16612" s="104"/>
      <c r="AB16612" s="104"/>
      <c r="AC16612" s="104"/>
      <c r="AF16612" s="104"/>
      <c r="AG16612" s="104"/>
      <c r="AK16612" s="104"/>
      <c r="AL16612" s="104"/>
      <c r="AO16612" s="104"/>
      <c r="AP16612" s="104"/>
    </row>
    <row r="16613" spans="21:42" ht="15" customHeight="1" x14ac:dyDescent="0.25">
      <c r="U16613" s="104"/>
      <c r="AB16613" s="104"/>
      <c r="AC16613" s="104"/>
      <c r="AF16613" s="104"/>
      <c r="AG16613" s="104"/>
      <c r="AK16613" s="104"/>
      <c r="AL16613" s="104"/>
      <c r="AO16613" s="104"/>
      <c r="AP16613" s="104"/>
    </row>
    <row r="16614" spans="21:42" ht="15" customHeight="1" x14ac:dyDescent="0.25">
      <c r="U16614" s="104"/>
      <c r="AB16614" s="104"/>
      <c r="AC16614" s="104"/>
      <c r="AF16614" s="104"/>
      <c r="AG16614" s="104"/>
      <c r="AK16614" s="104"/>
      <c r="AL16614" s="104"/>
      <c r="AO16614" s="104"/>
      <c r="AP16614" s="104"/>
    </row>
    <row r="16615" spans="21:42" ht="15" customHeight="1" x14ac:dyDescent="0.25">
      <c r="U16615" s="104"/>
      <c r="AB16615" s="104"/>
      <c r="AC16615" s="104"/>
      <c r="AF16615" s="104"/>
      <c r="AG16615" s="104"/>
      <c r="AK16615" s="104"/>
      <c r="AL16615" s="104"/>
      <c r="AO16615" s="104"/>
      <c r="AP16615" s="104"/>
    </row>
    <row r="16616" spans="21:42" ht="15" customHeight="1" x14ac:dyDescent="0.25">
      <c r="U16616" s="104"/>
      <c r="AB16616" s="104"/>
      <c r="AC16616" s="104"/>
      <c r="AF16616" s="104"/>
      <c r="AG16616" s="104"/>
      <c r="AK16616" s="104"/>
      <c r="AL16616" s="104"/>
      <c r="AO16616" s="104"/>
      <c r="AP16616" s="104"/>
    </row>
    <row r="16617" spans="21:42" ht="15" customHeight="1" x14ac:dyDescent="0.25">
      <c r="U16617" s="104"/>
      <c r="AB16617" s="104"/>
      <c r="AC16617" s="104"/>
      <c r="AF16617" s="104"/>
      <c r="AG16617" s="104"/>
      <c r="AK16617" s="104"/>
      <c r="AL16617" s="104"/>
      <c r="AO16617" s="104"/>
      <c r="AP16617" s="104"/>
    </row>
    <row r="16618" spans="21:42" ht="15" customHeight="1" x14ac:dyDescent="0.25">
      <c r="U16618" s="104"/>
      <c r="AB16618" s="104"/>
      <c r="AC16618" s="104"/>
      <c r="AF16618" s="104"/>
      <c r="AG16618" s="104"/>
      <c r="AK16618" s="104"/>
      <c r="AL16618" s="104"/>
      <c r="AO16618" s="104"/>
      <c r="AP16618" s="104"/>
    </row>
    <row r="16619" spans="21:42" ht="15" customHeight="1" x14ac:dyDescent="0.25">
      <c r="U16619" s="104"/>
      <c r="AB16619" s="104"/>
      <c r="AC16619" s="104"/>
      <c r="AF16619" s="104"/>
      <c r="AG16619" s="104"/>
      <c r="AK16619" s="104"/>
      <c r="AL16619" s="104"/>
      <c r="AO16619" s="104"/>
      <c r="AP16619" s="104"/>
    </row>
    <row r="16620" spans="21:42" ht="15" customHeight="1" x14ac:dyDescent="0.25">
      <c r="U16620" s="104"/>
      <c r="AB16620" s="104"/>
      <c r="AC16620" s="104"/>
      <c r="AF16620" s="104"/>
      <c r="AG16620" s="104"/>
      <c r="AK16620" s="104"/>
      <c r="AL16620" s="104"/>
      <c r="AO16620" s="104"/>
      <c r="AP16620" s="104"/>
    </row>
    <row r="16621" spans="21:42" ht="15" customHeight="1" x14ac:dyDescent="0.25">
      <c r="U16621" s="104"/>
      <c r="AB16621" s="104"/>
      <c r="AC16621" s="104"/>
      <c r="AF16621" s="104"/>
      <c r="AG16621" s="104"/>
      <c r="AK16621" s="104"/>
      <c r="AL16621" s="104"/>
      <c r="AO16621" s="104"/>
      <c r="AP16621" s="104"/>
    </row>
    <row r="16622" spans="21:42" ht="15" customHeight="1" x14ac:dyDescent="0.25">
      <c r="U16622" s="104"/>
      <c r="AB16622" s="104"/>
      <c r="AC16622" s="104"/>
      <c r="AF16622" s="104"/>
      <c r="AG16622" s="104"/>
      <c r="AK16622" s="104"/>
      <c r="AL16622" s="104"/>
      <c r="AO16622" s="104"/>
      <c r="AP16622" s="104"/>
    </row>
    <row r="16623" spans="21:42" ht="15" customHeight="1" x14ac:dyDescent="0.25">
      <c r="U16623" s="104"/>
      <c r="AB16623" s="104"/>
      <c r="AC16623" s="104"/>
      <c r="AF16623" s="104"/>
      <c r="AG16623" s="104"/>
      <c r="AK16623" s="104"/>
      <c r="AL16623" s="104"/>
      <c r="AO16623" s="104"/>
      <c r="AP16623" s="104"/>
    </row>
    <row r="16624" spans="21:42" ht="15" customHeight="1" x14ac:dyDescent="0.25">
      <c r="U16624" s="104"/>
      <c r="AB16624" s="104"/>
      <c r="AC16624" s="104"/>
      <c r="AF16624" s="104"/>
      <c r="AG16624" s="104"/>
      <c r="AK16624" s="104"/>
      <c r="AL16624" s="104"/>
      <c r="AO16624" s="104"/>
      <c r="AP16624" s="104"/>
    </row>
    <row r="16625" spans="21:42" ht="15" customHeight="1" x14ac:dyDescent="0.25">
      <c r="U16625" s="104"/>
      <c r="AB16625" s="104"/>
      <c r="AC16625" s="104"/>
      <c r="AF16625" s="104"/>
      <c r="AG16625" s="104"/>
      <c r="AK16625" s="104"/>
      <c r="AL16625" s="104"/>
      <c r="AO16625" s="104"/>
      <c r="AP16625" s="104"/>
    </row>
    <row r="16626" spans="21:42" ht="15" customHeight="1" x14ac:dyDescent="0.25">
      <c r="U16626" s="104"/>
      <c r="AB16626" s="104"/>
      <c r="AC16626" s="104"/>
      <c r="AF16626" s="104"/>
      <c r="AG16626" s="104"/>
      <c r="AK16626" s="104"/>
      <c r="AL16626" s="104"/>
      <c r="AO16626" s="104"/>
      <c r="AP16626" s="104"/>
    </row>
    <row r="16627" spans="21:42" ht="15" customHeight="1" x14ac:dyDescent="0.25">
      <c r="U16627" s="104"/>
      <c r="AB16627" s="104"/>
      <c r="AC16627" s="104"/>
      <c r="AF16627" s="104"/>
      <c r="AG16627" s="104"/>
      <c r="AK16627" s="104"/>
      <c r="AL16627" s="104"/>
      <c r="AO16627" s="104"/>
      <c r="AP16627" s="104"/>
    </row>
    <row r="16628" spans="21:42" ht="15" customHeight="1" x14ac:dyDescent="0.25">
      <c r="U16628" s="104"/>
      <c r="AB16628" s="104"/>
      <c r="AC16628" s="104"/>
      <c r="AF16628" s="104"/>
      <c r="AG16628" s="104"/>
      <c r="AK16628" s="104"/>
      <c r="AL16628" s="104"/>
      <c r="AO16628" s="104"/>
      <c r="AP16628" s="104"/>
    </row>
    <row r="16629" spans="21:42" ht="15" customHeight="1" x14ac:dyDescent="0.25">
      <c r="U16629" s="104"/>
      <c r="AB16629" s="104"/>
      <c r="AC16629" s="104"/>
      <c r="AF16629" s="104"/>
      <c r="AG16629" s="104"/>
      <c r="AK16629" s="104"/>
      <c r="AL16629" s="104"/>
      <c r="AO16629" s="104"/>
      <c r="AP16629" s="104"/>
    </row>
    <row r="16630" spans="21:42" ht="15" customHeight="1" x14ac:dyDescent="0.25">
      <c r="U16630" s="104"/>
      <c r="AB16630" s="104"/>
      <c r="AC16630" s="104"/>
      <c r="AF16630" s="104"/>
      <c r="AG16630" s="104"/>
      <c r="AK16630" s="104"/>
      <c r="AL16630" s="104"/>
      <c r="AO16630" s="104"/>
      <c r="AP16630" s="104"/>
    </row>
    <row r="16631" spans="21:42" ht="15" customHeight="1" x14ac:dyDescent="0.25">
      <c r="U16631" s="104"/>
      <c r="AB16631" s="104"/>
      <c r="AC16631" s="104"/>
      <c r="AF16631" s="104"/>
      <c r="AG16631" s="104"/>
      <c r="AK16631" s="104"/>
      <c r="AL16631" s="104"/>
      <c r="AO16631" s="104"/>
      <c r="AP16631" s="104"/>
    </row>
    <row r="16632" spans="21:42" ht="15" customHeight="1" x14ac:dyDescent="0.25">
      <c r="U16632" s="104"/>
      <c r="AB16632" s="104"/>
      <c r="AC16632" s="104"/>
      <c r="AF16632" s="104"/>
      <c r="AG16632" s="104"/>
      <c r="AK16632" s="104"/>
      <c r="AL16632" s="104"/>
      <c r="AO16632" s="104"/>
      <c r="AP16632" s="104"/>
    </row>
    <row r="16633" spans="21:42" ht="15" customHeight="1" x14ac:dyDescent="0.25">
      <c r="U16633" s="104"/>
      <c r="AB16633" s="104"/>
      <c r="AC16633" s="104"/>
      <c r="AF16633" s="104"/>
      <c r="AG16633" s="104"/>
      <c r="AK16633" s="104"/>
      <c r="AL16633" s="104"/>
      <c r="AO16633" s="104"/>
      <c r="AP16633" s="104"/>
    </row>
    <row r="16634" spans="21:42" ht="15" customHeight="1" x14ac:dyDescent="0.25">
      <c r="U16634" s="104"/>
      <c r="AB16634" s="104"/>
      <c r="AC16634" s="104"/>
      <c r="AF16634" s="104"/>
      <c r="AG16634" s="104"/>
      <c r="AK16634" s="104"/>
      <c r="AL16634" s="104"/>
      <c r="AO16634" s="104"/>
      <c r="AP16634" s="104"/>
    </row>
    <row r="16635" spans="21:42" ht="15" customHeight="1" x14ac:dyDescent="0.25">
      <c r="U16635" s="104"/>
      <c r="AB16635" s="104"/>
      <c r="AC16635" s="104"/>
      <c r="AF16635" s="104"/>
      <c r="AG16635" s="104"/>
      <c r="AK16635" s="104"/>
      <c r="AL16635" s="104"/>
      <c r="AO16635" s="104"/>
      <c r="AP16635" s="104"/>
    </row>
    <row r="16636" spans="21:42" ht="15" customHeight="1" x14ac:dyDescent="0.25">
      <c r="U16636" s="104"/>
      <c r="AB16636" s="104"/>
      <c r="AC16636" s="104"/>
      <c r="AF16636" s="104"/>
      <c r="AG16636" s="104"/>
      <c r="AK16636" s="104"/>
      <c r="AL16636" s="104"/>
      <c r="AO16636" s="104"/>
      <c r="AP16636" s="104"/>
    </row>
    <row r="16637" spans="21:42" ht="15" customHeight="1" x14ac:dyDescent="0.25">
      <c r="U16637" s="104"/>
      <c r="AB16637" s="104"/>
      <c r="AC16637" s="104"/>
      <c r="AF16637" s="104"/>
      <c r="AG16637" s="104"/>
      <c r="AK16637" s="104"/>
      <c r="AL16637" s="104"/>
      <c r="AO16637" s="104"/>
      <c r="AP16637" s="104"/>
    </row>
    <row r="16638" spans="21:42" ht="15" customHeight="1" x14ac:dyDescent="0.25">
      <c r="U16638" s="104"/>
      <c r="AB16638" s="104"/>
      <c r="AC16638" s="104"/>
      <c r="AF16638" s="104"/>
      <c r="AG16638" s="104"/>
      <c r="AK16638" s="104"/>
      <c r="AL16638" s="104"/>
      <c r="AO16638" s="104"/>
      <c r="AP16638" s="104"/>
    </row>
    <row r="16639" spans="21:42" ht="15" customHeight="1" x14ac:dyDescent="0.25">
      <c r="U16639" s="104"/>
      <c r="AB16639" s="104"/>
      <c r="AC16639" s="104"/>
      <c r="AF16639" s="104"/>
      <c r="AG16639" s="104"/>
      <c r="AK16639" s="104"/>
      <c r="AL16639" s="104"/>
      <c r="AO16639" s="104"/>
      <c r="AP16639" s="104"/>
    </row>
    <row r="16640" spans="21:42" ht="15" customHeight="1" x14ac:dyDescent="0.25">
      <c r="U16640" s="104"/>
      <c r="AB16640" s="104"/>
      <c r="AC16640" s="104"/>
      <c r="AF16640" s="104"/>
      <c r="AG16640" s="104"/>
      <c r="AK16640" s="104"/>
      <c r="AL16640" s="104"/>
      <c r="AO16640" s="104"/>
      <c r="AP16640" s="104"/>
    </row>
    <row r="16641" spans="21:42" ht="15" customHeight="1" x14ac:dyDescent="0.25">
      <c r="U16641" s="104"/>
      <c r="AB16641" s="104"/>
      <c r="AC16641" s="104"/>
      <c r="AF16641" s="104"/>
      <c r="AG16641" s="104"/>
      <c r="AK16641" s="104"/>
      <c r="AL16641" s="104"/>
      <c r="AO16641" s="104"/>
      <c r="AP16641" s="104"/>
    </row>
    <row r="16642" spans="21:42" ht="15" customHeight="1" x14ac:dyDescent="0.25">
      <c r="U16642" s="104"/>
      <c r="AB16642" s="104"/>
      <c r="AC16642" s="104"/>
      <c r="AF16642" s="104"/>
      <c r="AG16642" s="104"/>
      <c r="AK16642" s="104"/>
      <c r="AL16642" s="104"/>
      <c r="AO16642" s="104"/>
      <c r="AP16642" s="104"/>
    </row>
    <row r="16643" spans="21:42" ht="15" customHeight="1" x14ac:dyDescent="0.25">
      <c r="U16643" s="104"/>
      <c r="AB16643" s="104"/>
      <c r="AC16643" s="104"/>
      <c r="AF16643" s="104"/>
      <c r="AG16643" s="104"/>
      <c r="AK16643" s="104"/>
      <c r="AL16643" s="104"/>
      <c r="AO16643" s="104"/>
      <c r="AP16643" s="104"/>
    </row>
    <row r="16644" spans="21:42" ht="15" customHeight="1" x14ac:dyDescent="0.25">
      <c r="U16644" s="104"/>
      <c r="AB16644" s="104"/>
      <c r="AC16644" s="104"/>
      <c r="AF16644" s="104"/>
      <c r="AG16644" s="104"/>
      <c r="AK16644" s="104"/>
      <c r="AL16644" s="104"/>
      <c r="AO16644" s="104"/>
      <c r="AP16644" s="104"/>
    </row>
    <row r="16645" spans="21:42" ht="15" customHeight="1" x14ac:dyDescent="0.25">
      <c r="U16645" s="104"/>
      <c r="AB16645" s="104"/>
      <c r="AC16645" s="104"/>
      <c r="AF16645" s="104"/>
      <c r="AG16645" s="104"/>
      <c r="AK16645" s="104"/>
      <c r="AL16645" s="104"/>
      <c r="AO16645" s="104"/>
      <c r="AP16645" s="104"/>
    </row>
    <row r="16646" spans="21:42" ht="15" customHeight="1" x14ac:dyDescent="0.25">
      <c r="U16646" s="104"/>
      <c r="AB16646" s="104"/>
      <c r="AC16646" s="104"/>
      <c r="AF16646" s="104"/>
      <c r="AG16646" s="104"/>
      <c r="AK16646" s="104"/>
      <c r="AL16646" s="104"/>
      <c r="AO16646" s="104"/>
      <c r="AP16646" s="104"/>
    </row>
    <row r="16647" spans="21:42" ht="15" customHeight="1" x14ac:dyDescent="0.25">
      <c r="U16647" s="104"/>
      <c r="AB16647" s="104"/>
      <c r="AC16647" s="104"/>
      <c r="AF16647" s="104"/>
      <c r="AG16647" s="104"/>
      <c r="AK16647" s="104"/>
      <c r="AL16647" s="104"/>
      <c r="AO16647" s="104"/>
      <c r="AP16647" s="104"/>
    </row>
    <row r="16648" spans="21:42" ht="15" customHeight="1" x14ac:dyDescent="0.25">
      <c r="U16648" s="104"/>
      <c r="AB16648" s="104"/>
      <c r="AC16648" s="104"/>
      <c r="AF16648" s="104"/>
      <c r="AG16648" s="104"/>
      <c r="AK16648" s="104"/>
      <c r="AL16648" s="104"/>
      <c r="AO16648" s="104"/>
      <c r="AP16648" s="104"/>
    </row>
    <row r="16649" spans="21:42" ht="15" customHeight="1" x14ac:dyDescent="0.25">
      <c r="U16649" s="104"/>
      <c r="AB16649" s="104"/>
      <c r="AC16649" s="104"/>
      <c r="AF16649" s="104"/>
      <c r="AG16649" s="104"/>
      <c r="AK16649" s="104"/>
      <c r="AL16649" s="104"/>
      <c r="AO16649" s="104"/>
      <c r="AP16649" s="104"/>
    </row>
    <row r="16650" spans="21:42" ht="15" customHeight="1" x14ac:dyDescent="0.25">
      <c r="U16650" s="104"/>
      <c r="AB16650" s="104"/>
      <c r="AC16650" s="104"/>
      <c r="AF16650" s="104"/>
      <c r="AG16650" s="104"/>
      <c r="AK16650" s="104"/>
      <c r="AL16650" s="104"/>
      <c r="AO16650" s="104"/>
      <c r="AP16650" s="104"/>
    </row>
    <row r="16651" spans="21:42" ht="15" customHeight="1" x14ac:dyDescent="0.25">
      <c r="U16651" s="104"/>
      <c r="AB16651" s="104"/>
      <c r="AC16651" s="104"/>
      <c r="AF16651" s="104"/>
      <c r="AG16651" s="104"/>
      <c r="AK16651" s="104"/>
      <c r="AL16651" s="104"/>
      <c r="AO16651" s="104"/>
      <c r="AP16651" s="104"/>
    </row>
    <row r="16652" spans="21:42" ht="15" customHeight="1" x14ac:dyDescent="0.25">
      <c r="U16652" s="104"/>
      <c r="AB16652" s="104"/>
      <c r="AC16652" s="104"/>
      <c r="AF16652" s="104"/>
      <c r="AG16652" s="104"/>
      <c r="AK16652" s="104"/>
      <c r="AL16652" s="104"/>
      <c r="AO16652" s="104"/>
      <c r="AP16652" s="104"/>
    </row>
    <row r="16653" spans="21:42" ht="15" customHeight="1" x14ac:dyDescent="0.25">
      <c r="U16653" s="104"/>
      <c r="AB16653" s="104"/>
      <c r="AC16653" s="104"/>
      <c r="AF16653" s="104"/>
      <c r="AG16653" s="104"/>
      <c r="AK16653" s="104"/>
      <c r="AL16653" s="104"/>
      <c r="AO16653" s="104"/>
      <c r="AP16653" s="104"/>
    </row>
    <row r="16654" spans="21:42" ht="15" customHeight="1" x14ac:dyDescent="0.25">
      <c r="U16654" s="104"/>
      <c r="AB16654" s="104"/>
      <c r="AC16654" s="104"/>
      <c r="AF16654" s="104"/>
      <c r="AG16654" s="104"/>
      <c r="AK16654" s="104"/>
      <c r="AL16654" s="104"/>
      <c r="AO16654" s="104"/>
      <c r="AP16654" s="104"/>
    </row>
    <row r="16655" spans="21:42" ht="15" customHeight="1" x14ac:dyDescent="0.25">
      <c r="U16655" s="104"/>
      <c r="AB16655" s="104"/>
      <c r="AC16655" s="104"/>
      <c r="AF16655" s="104"/>
      <c r="AG16655" s="104"/>
      <c r="AK16655" s="104"/>
      <c r="AL16655" s="104"/>
      <c r="AO16655" s="104"/>
      <c r="AP16655" s="104"/>
    </row>
    <row r="16656" spans="21:42" ht="15" customHeight="1" x14ac:dyDescent="0.25">
      <c r="U16656" s="104"/>
      <c r="AB16656" s="104"/>
      <c r="AC16656" s="104"/>
      <c r="AF16656" s="104"/>
      <c r="AG16656" s="104"/>
      <c r="AK16656" s="104"/>
      <c r="AL16656" s="104"/>
      <c r="AO16656" s="104"/>
      <c r="AP16656" s="104"/>
    </row>
    <row r="16657" spans="21:42" ht="15" customHeight="1" x14ac:dyDescent="0.25">
      <c r="U16657" s="104"/>
      <c r="AB16657" s="104"/>
      <c r="AC16657" s="104"/>
      <c r="AF16657" s="104"/>
      <c r="AG16657" s="104"/>
      <c r="AK16657" s="104"/>
      <c r="AL16657" s="104"/>
      <c r="AO16657" s="104"/>
      <c r="AP16657" s="104"/>
    </row>
    <row r="16658" spans="21:42" ht="15" customHeight="1" x14ac:dyDescent="0.25">
      <c r="U16658" s="104"/>
      <c r="AB16658" s="104"/>
      <c r="AC16658" s="104"/>
      <c r="AF16658" s="104"/>
      <c r="AG16658" s="104"/>
      <c r="AK16658" s="104"/>
      <c r="AL16658" s="104"/>
      <c r="AO16658" s="104"/>
      <c r="AP16658" s="104"/>
    </row>
    <row r="16659" spans="21:42" ht="15" customHeight="1" x14ac:dyDescent="0.25">
      <c r="U16659" s="104"/>
      <c r="AB16659" s="104"/>
      <c r="AC16659" s="104"/>
      <c r="AF16659" s="104"/>
      <c r="AG16659" s="104"/>
      <c r="AK16659" s="104"/>
      <c r="AL16659" s="104"/>
      <c r="AO16659" s="104"/>
      <c r="AP16659" s="104"/>
    </row>
    <row r="16660" spans="21:42" ht="15" customHeight="1" x14ac:dyDescent="0.25">
      <c r="U16660" s="104"/>
      <c r="AB16660" s="104"/>
      <c r="AC16660" s="104"/>
      <c r="AF16660" s="104"/>
      <c r="AG16660" s="104"/>
      <c r="AK16660" s="104"/>
      <c r="AL16660" s="104"/>
      <c r="AO16660" s="104"/>
      <c r="AP16660" s="104"/>
    </row>
    <row r="16661" spans="21:42" ht="15" customHeight="1" x14ac:dyDescent="0.25">
      <c r="U16661" s="104"/>
      <c r="AB16661" s="104"/>
      <c r="AC16661" s="104"/>
      <c r="AF16661" s="104"/>
      <c r="AG16661" s="104"/>
      <c r="AK16661" s="104"/>
      <c r="AL16661" s="104"/>
      <c r="AO16661" s="104"/>
      <c r="AP16661" s="104"/>
    </row>
    <row r="16662" spans="21:42" ht="15" customHeight="1" x14ac:dyDescent="0.25">
      <c r="U16662" s="104"/>
      <c r="AB16662" s="104"/>
      <c r="AC16662" s="104"/>
      <c r="AF16662" s="104"/>
      <c r="AG16662" s="104"/>
      <c r="AK16662" s="104"/>
      <c r="AL16662" s="104"/>
      <c r="AO16662" s="104"/>
      <c r="AP16662" s="104"/>
    </row>
    <row r="16663" spans="21:42" ht="15" customHeight="1" x14ac:dyDescent="0.25">
      <c r="U16663" s="104"/>
      <c r="AB16663" s="104"/>
      <c r="AC16663" s="104"/>
      <c r="AF16663" s="104"/>
      <c r="AG16663" s="104"/>
      <c r="AK16663" s="104"/>
      <c r="AL16663" s="104"/>
      <c r="AO16663" s="104"/>
      <c r="AP16663" s="104"/>
    </row>
    <row r="16664" spans="21:42" ht="15" customHeight="1" x14ac:dyDescent="0.25">
      <c r="U16664" s="104"/>
      <c r="AB16664" s="104"/>
      <c r="AC16664" s="104"/>
      <c r="AF16664" s="104"/>
      <c r="AG16664" s="104"/>
      <c r="AK16664" s="104"/>
      <c r="AL16664" s="104"/>
      <c r="AO16664" s="104"/>
      <c r="AP16664" s="104"/>
    </row>
    <row r="16665" spans="21:42" ht="15" customHeight="1" x14ac:dyDescent="0.25">
      <c r="U16665" s="104"/>
      <c r="AB16665" s="104"/>
      <c r="AC16665" s="104"/>
      <c r="AF16665" s="104"/>
      <c r="AG16665" s="104"/>
      <c r="AK16665" s="104"/>
      <c r="AL16665" s="104"/>
      <c r="AO16665" s="104"/>
      <c r="AP16665" s="104"/>
    </row>
    <row r="16666" spans="21:42" ht="15" customHeight="1" x14ac:dyDescent="0.25">
      <c r="U16666" s="104"/>
      <c r="AB16666" s="104"/>
      <c r="AC16666" s="104"/>
      <c r="AF16666" s="104"/>
      <c r="AG16666" s="104"/>
      <c r="AK16666" s="104"/>
      <c r="AL16666" s="104"/>
      <c r="AO16666" s="104"/>
      <c r="AP16666" s="104"/>
    </row>
    <row r="16667" spans="21:42" ht="15" customHeight="1" x14ac:dyDescent="0.25">
      <c r="U16667" s="104"/>
      <c r="AB16667" s="104"/>
      <c r="AC16667" s="104"/>
      <c r="AF16667" s="104"/>
      <c r="AG16667" s="104"/>
      <c r="AK16667" s="104"/>
      <c r="AL16667" s="104"/>
      <c r="AO16667" s="104"/>
      <c r="AP16667" s="104"/>
    </row>
    <row r="16668" spans="21:42" ht="15" customHeight="1" x14ac:dyDescent="0.25">
      <c r="U16668" s="104"/>
      <c r="AB16668" s="104"/>
      <c r="AC16668" s="104"/>
      <c r="AF16668" s="104"/>
      <c r="AG16668" s="104"/>
      <c r="AK16668" s="104"/>
      <c r="AL16668" s="104"/>
      <c r="AO16668" s="104"/>
      <c r="AP16668" s="104"/>
    </row>
    <row r="16669" spans="21:42" ht="15" customHeight="1" x14ac:dyDescent="0.25">
      <c r="U16669" s="104"/>
      <c r="AB16669" s="104"/>
      <c r="AC16669" s="104"/>
      <c r="AF16669" s="104"/>
      <c r="AG16669" s="104"/>
      <c r="AK16669" s="104"/>
      <c r="AL16669" s="104"/>
      <c r="AO16669" s="104"/>
      <c r="AP16669" s="104"/>
    </row>
    <row r="16670" spans="21:42" ht="15" customHeight="1" x14ac:dyDescent="0.25">
      <c r="U16670" s="104"/>
      <c r="AB16670" s="104"/>
      <c r="AC16670" s="104"/>
      <c r="AF16670" s="104"/>
      <c r="AG16670" s="104"/>
      <c r="AK16670" s="104"/>
      <c r="AL16670" s="104"/>
      <c r="AO16670" s="104"/>
      <c r="AP16670" s="104"/>
    </row>
    <row r="16671" spans="21:42" ht="15" customHeight="1" x14ac:dyDescent="0.25">
      <c r="U16671" s="104"/>
      <c r="AB16671" s="104"/>
      <c r="AC16671" s="104"/>
      <c r="AF16671" s="104"/>
      <c r="AG16671" s="104"/>
      <c r="AK16671" s="104"/>
      <c r="AL16671" s="104"/>
      <c r="AO16671" s="104"/>
      <c r="AP16671" s="104"/>
    </row>
    <row r="16672" spans="21:42" ht="15" customHeight="1" x14ac:dyDescent="0.25">
      <c r="U16672" s="104"/>
      <c r="AB16672" s="104"/>
      <c r="AC16672" s="104"/>
      <c r="AF16672" s="104"/>
      <c r="AG16672" s="104"/>
      <c r="AK16672" s="104"/>
      <c r="AL16672" s="104"/>
      <c r="AO16672" s="104"/>
      <c r="AP16672" s="104"/>
    </row>
    <row r="16673" spans="21:42" ht="15" customHeight="1" x14ac:dyDescent="0.25">
      <c r="U16673" s="104"/>
      <c r="AB16673" s="104"/>
      <c r="AC16673" s="104"/>
      <c r="AF16673" s="104"/>
      <c r="AG16673" s="104"/>
      <c r="AK16673" s="104"/>
      <c r="AL16673" s="104"/>
      <c r="AO16673" s="104"/>
      <c r="AP16673" s="104"/>
    </row>
    <row r="16674" spans="21:42" ht="15" customHeight="1" x14ac:dyDescent="0.25">
      <c r="U16674" s="104"/>
      <c r="AB16674" s="104"/>
      <c r="AC16674" s="104"/>
      <c r="AF16674" s="104"/>
      <c r="AG16674" s="104"/>
      <c r="AK16674" s="104"/>
      <c r="AL16674" s="104"/>
      <c r="AO16674" s="104"/>
      <c r="AP16674" s="104"/>
    </row>
    <row r="16675" spans="21:42" ht="15" customHeight="1" x14ac:dyDescent="0.25">
      <c r="U16675" s="104"/>
      <c r="AB16675" s="104"/>
      <c r="AC16675" s="104"/>
      <c r="AF16675" s="104"/>
      <c r="AG16675" s="104"/>
      <c r="AK16675" s="104"/>
      <c r="AL16675" s="104"/>
      <c r="AO16675" s="104"/>
      <c r="AP16675" s="104"/>
    </row>
    <row r="16676" spans="21:42" ht="15" customHeight="1" x14ac:dyDescent="0.25">
      <c r="U16676" s="104"/>
      <c r="AB16676" s="104"/>
      <c r="AC16676" s="104"/>
      <c r="AF16676" s="104"/>
      <c r="AG16676" s="104"/>
      <c r="AK16676" s="104"/>
      <c r="AL16676" s="104"/>
      <c r="AO16676" s="104"/>
      <c r="AP16676" s="104"/>
    </row>
    <row r="16677" spans="21:42" ht="15" customHeight="1" x14ac:dyDescent="0.25">
      <c r="U16677" s="104"/>
      <c r="AB16677" s="104"/>
      <c r="AC16677" s="104"/>
      <c r="AF16677" s="104"/>
      <c r="AG16677" s="104"/>
      <c r="AK16677" s="104"/>
      <c r="AL16677" s="104"/>
      <c r="AO16677" s="104"/>
      <c r="AP16677" s="104"/>
    </row>
    <row r="16678" spans="21:42" ht="15" customHeight="1" x14ac:dyDescent="0.25">
      <c r="U16678" s="104"/>
      <c r="AB16678" s="104"/>
      <c r="AC16678" s="104"/>
      <c r="AF16678" s="104"/>
      <c r="AG16678" s="104"/>
      <c r="AK16678" s="104"/>
      <c r="AL16678" s="104"/>
      <c r="AO16678" s="104"/>
      <c r="AP16678" s="104"/>
    </row>
    <row r="16679" spans="21:42" ht="15" customHeight="1" x14ac:dyDescent="0.25">
      <c r="U16679" s="104"/>
      <c r="AB16679" s="104"/>
      <c r="AC16679" s="104"/>
      <c r="AF16679" s="104"/>
      <c r="AG16679" s="104"/>
      <c r="AK16679" s="104"/>
      <c r="AL16679" s="104"/>
      <c r="AO16679" s="104"/>
      <c r="AP16679" s="104"/>
    </row>
    <row r="16680" spans="21:42" ht="15" customHeight="1" x14ac:dyDescent="0.25">
      <c r="U16680" s="104"/>
      <c r="AB16680" s="104"/>
      <c r="AC16680" s="104"/>
      <c r="AF16680" s="104"/>
      <c r="AG16680" s="104"/>
      <c r="AK16680" s="104"/>
      <c r="AL16680" s="104"/>
      <c r="AO16680" s="104"/>
      <c r="AP16680" s="104"/>
    </row>
    <row r="16681" spans="21:42" ht="15" customHeight="1" x14ac:dyDescent="0.25">
      <c r="U16681" s="104"/>
      <c r="AB16681" s="104"/>
      <c r="AC16681" s="104"/>
      <c r="AF16681" s="104"/>
      <c r="AG16681" s="104"/>
      <c r="AK16681" s="104"/>
      <c r="AL16681" s="104"/>
      <c r="AO16681" s="104"/>
      <c r="AP16681" s="104"/>
    </row>
    <row r="16682" spans="21:42" ht="15" customHeight="1" x14ac:dyDescent="0.25">
      <c r="U16682" s="104"/>
      <c r="AB16682" s="104"/>
      <c r="AC16682" s="104"/>
      <c r="AF16682" s="104"/>
      <c r="AG16682" s="104"/>
      <c r="AK16682" s="104"/>
      <c r="AL16682" s="104"/>
      <c r="AO16682" s="104"/>
      <c r="AP16682" s="104"/>
    </row>
    <row r="16683" spans="21:42" ht="15" customHeight="1" x14ac:dyDescent="0.25">
      <c r="U16683" s="104"/>
      <c r="AB16683" s="104"/>
      <c r="AC16683" s="104"/>
      <c r="AF16683" s="104"/>
      <c r="AG16683" s="104"/>
      <c r="AK16683" s="104"/>
      <c r="AL16683" s="104"/>
      <c r="AO16683" s="104"/>
      <c r="AP16683" s="104"/>
    </row>
    <row r="16684" spans="21:42" ht="15" customHeight="1" x14ac:dyDescent="0.25">
      <c r="U16684" s="104"/>
      <c r="AB16684" s="104"/>
      <c r="AC16684" s="104"/>
      <c r="AF16684" s="104"/>
      <c r="AG16684" s="104"/>
      <c r="AK16684" s="104"/>
      <c r="AL16684" s="104"/>
      <c r="AO16684" s="104"/>
      <c r="AP16684" s="104"/>
    </row>
    <row r="16685" spans="21:42" ht="15" customHeight="1" x14ac:dyDescent="0.25">
      <c r="U16685" s="104"/>
      <c r="AB16685" s="104"/>
      <c r="AC16685" s="104"/>
      <c r="AF16685" s="104"/>
      <c r="AG16685" s="104"/>
      <c r="AK16685" s="104"/>
      <c r="AL16685" s="104"/>
      <c r="AO16685" s="104"/>
      <c r="AP16685" s="104"/>
    </row>
    <row r="16686" spans="21:42" ht="15" customHeight="1" x14ac:dyDescent="0.25">
      <c r="U16686" s="104"/>
      <c r="AB16686" s="104"/>
      <c r="AC16686" s="104"/>
      <c r="AF16686" s="104"/>
      <c r="AG16686" s="104"/>
      <c r="AK16686" s="104"/>
      <c r="AL16686" s="104"/>
      <c r="AO16686" s="104"/>
      <c r="AP16686" s="104"/>
    </row>
    <row r="16687" spans="21:42" ht="15" customHeight="1" x14ac:dyDescent="0.25">
      <c r="U16687" s="104"/>
      <c r="AB16687" s="104"/>
      <c r="AC16687" s="104"/>
      <c r="AF16687" s="104"/>
      <c r="AG16687" s="104"/>
      <c r="AK16687" s="104"/>
      <c r="AL16687" s="104"/>
      <c r="AO16687" s="104"/>
      <c r="AP16687" s="104"/>
    </row>
    <row r="16688" spans="21:42" ht="15" customHeight="1" x14ac:dyDescent="0.25">
      <c r="U16688" s="104"/>
      <c r="AB16688" s="104"/>
      <c r="AC16688" s="104"/>
      <c r="AF16688" s="104"/>
      <c r="AG16688" s="104"/>
      <c r="AK16688" s="104"/>
      <c r="AL16688" s="104"/>
      <c r="AO16688" s="104"/>
      <c r="AP16688" s="104"/>
    </row>
    <row r="16689" spans="21:42" ht="15" customHeight="1" x14ac:dyDescent="0.25">
      <c r="U16689" s="104"/>
      <c r="AB16689" s="104"/>
      <c r="AC16689" s="104"/>
      <c r="AF16689" s="104"/>
      <c r="AG16689" s="104"/>
      <c r="AK16689" s="104"/>
      <c r="AL16689" s="104"/>
      <c r="AO16689" s="104"/>
      <c r="AP16689" s="104"/>
    </row>
    <row r="16690" spans="21:42" ht="15" customHeight="1" x14ac:dyDescent="0.25">
      <c r="U16690" s="104"/>
      <c r="AB16690" s="104"/>
      <c r="AC16690" s="104"/>
      <c r="AF16690" s="104"/>
      <c r="AG16690" s="104"/>
      <c r="AK16690" s="104"/>
      <c r="AL16690" s="104"/>
      <c r="AO16690" s="104"/>
      <c r="AP16690" s="104"/>
    </row>
    <row r="16691" spans="21:42" ht="15" customHeight="1" x14ac:dyDescent="0.25">
      <c r="U16691" s="104"/>
      <c r="AB16691" s="104"/>
      <c r="AC16691" s="104"/>
      <c r="AF16691" s="104"/>
      <c r="AG16691" s="104"/>
      <c r="AK16691" s="104"/>
      <c r="AL16691" s="104"/>
      <c r="AO16691" s="104"/>
      <c r="AP16691" s="104"/>
    </row>
    <row r="16692" spans="21:42" ht="15" customHeight="1" x14ac:dyDescent="0.25">
      <c r="U16692" s="104"/>
      <c r="AB16692" s="104"/>
      <c r="AC16692" s="104"/>
      <c r="AF16692" s="104"/>
      <c r="AG16692" s="104"/>
      <c r="AK16692" s="104"/>
      <c r="AL16692" s="104"/>
      <c r="AO16692" s="104"/>
      <c r="AP16692" s="104"/>
    </row>
    <row r="16693" spans="21:42" ht="15" customHeight="1" x14ac:dyDescent="0.25">
      <c r="U16693" s="104"/>
      <c r="AB16693" s="104"/>
      <c r="AC16693" s="104"/>
      <c r="AF16693" s="104"/>
      <c r="AG16693" s="104"/>
      <c r="AK16693" s="104"/>
      <c r="AL16693" s="104"/>
      <c r="AO16693" s="104"/>
      <c r="AP16693" s="104"/>
    </row>
    <row r="16694" spans="21:42" ht="15" customHeight="1" x14ac:dyDescent="0.25">
      <c r="U16694" s="104"/>
      <c r="AB16694" s="104"/>
      <c r="AC16694" s="104"/>
      <c r="AF16694" s="104"/>
      <c r="AG16694" s="104"/>
      <c r="AK16694" s="104"/>
      <c r="AL16694" s="104"/>
      <c r="AO16694" s="104"/>
      <c r="AP16694" s="104"/>
    </row>
    <row r="16695" spans="21:42" ht="15" customHeight="1" x14ac:dyDescent="0.25">
      <c r="U16695" s="104"/>
      <c r="AB16695" s="104"/>
      <c r="AC16695" s="104"/>
      <c r="AF16695" s="104"/>
      <c r="AG16695" s="104"/>
      <c r="AK16695" s="104"/>
      <c r="AL16695" s="104"/>
      <c r="AO16695" s="104"/>
      <c r="AP16695" s="104"/>
    </row>
    <row r="16696" spans="21:42" ht="15" customHeight="1" x14ac:dyDescent="0.25">
      <c r="U16696" s="104"/>
      <c r="AB16696" s="104"/>
      <c r="AC16696" s="104"/>
      <c r="AF16696" s="104"/>
      <c r="AG16696" s="104"/>
      <c r="AK16696" s="104"/>
      <c r="AL16696" s="104"/>
      <c r="AO16696" s="104"/>
      <c r="AP16696" s="104"/>
    </row>
    <row r="16697" spans="21:42" ht="15" customHeight="1" x14ac:dyDescent="0.25">
      <c r="U16697" s="104"/>
      <c r="AB16697" s="104"/>
      <c r="AC16697" s="104"/>
      <c r="AF16697" s="104"/>
      <c r="AG16697" s="104"/>
      <c r="AK16697" s="104"/>
      <c r="AL16697" s="104"/>
      <c r="AO16697" s="104"/>
      <c r="AP16697" s="104"/>
    </row>
    <row r="16698" spans="21:42" ht="15" customHeight="1" x14ac:dyDescent="0.25">
      <c r="U16698" s="104"/>
      <c r="AB16698" s="104"/>
      <c r="AC16698" s="104"/>
      <c r="AF16698" s="104"/>
      <c r="AG16698" s="104"/>
      <c r="AK16698" s="104"/>
      <c r="AL16698" s="104"/>
      <c r="AO16698" s="104"/>
      <c r="AP16698" s="104"/>
    </row>
    <row r="16699" spans="21:42" ht="15" customHeight="1" x14ac:dyDescent="0.25">
      <c r="U16699" s="104"/>
      <c r="AB16699" s="104"/>
      <c r="AC16699" s="104"/>
      <c r="AF16699" s="104"/>
      <c r="AG16699" s="104"/>
      <c r="AK16699" s="104"/>
      <c r="AL16699" s="104"/>
      <c r="AO16699" s="104"/>
      <c r="AP16699" s="104"/>
    </row>
    <row r="16700" spans="21:42" ht="15" customHeight="1" x14ac:dyDescent="0.25">
      <c r="U16700" s="104"/>
      <c r="AB16700" s="104"/>
      <c r="AC16700" s="104"/>
      <c r="AF16700" s="104"/>
      <c r="AG16700" s="104"/>
      <c r="AK16700" s="104"/>
      <c r="AL16700" s="104"/>
      <c r="AO16700" s="104"/>
      <c r="AP16700" s="104"/>
    </row>
    <row r="16701" spans="21:42" ht="15" customHeight="1" x14ac:dyDescent="0.25">
      <c r="U16701" s="104"/>
      <c r="AB16701" s="104"/>
      <c r="AC16701" s="104"/>
      <c r="AF16701" s="104"/>
      <c r="AG16701" s="104"/>
      <c r="AK16701" s="104"/>
      <c r="AL16701" s="104"/>
      <c r="AO16701" s="104"/>
      <c r="AP16701" s="104"/>
    </row>
    <row r="16702" spans="21:42" ht="15" customHeight="1" x14ac:dyDescent="0.25">
      <c r="U16702" s="104"/>
      <c r="AB16702" s="104"/>
      <c r="AC16702" s="104"/>
      <c r="AF16702" s="104"/>
      <c r="AG16702" s="104"/>
      <c r="AK16702" s="104"/>
      <c r="AL16702" s="104"/>
      <c r="AO16702" s="104"/>
      <c r="AP16702" s="104"/>
    </row>
    <row r="16703" spans="21:42" ht="15" customHeight="1" x14ac:dyDescent="0.25">
      <c r="U16703" s="104"/>
      <c r="AB16703" s="104"/>
      <c r="AC16703" s="104"/>
      <c r="AF16703" s="104"/>
      <c r="AG16703" s="104"/>
      <c r="AK16703" s="104"/>
      <c r="AL16703" s="104"/>
      <c r="AO16703" s="104"/>
      <c r="AP16703" s="104"/>
    </row>
    <row r="16704" spans="21:42" ht="15" customHeight="1" x14ac:dyDescent="0.25">
      <c r="U16704" s="104"/>
      <c r="AB16704" s="104"/>
      <c r="AC16704" s="104"/>
      <c r="AF16704" s="104"/>
      <c r="AG16704" s="104"/>
      <c r="AK16704" s="104"/>
      <c r="AL16704" s="104"/>
      <c r="AO16704" s="104"/>
      <c r="AP16704" s="104"/>
    </row>
    <row r="16705" spans="21:42" ht="15" customHeight="1" x14ac:dyDescent="0.25">
      <c r="U16705" s="104"/>
      <c r="AB16705" s="104"/>
      <c r="AC16705" s="104"/>
      <c r="AF16705" s="104"/>
      <c r="AG16705" s="104"/>
      <c r="AK16705" s="104"/>
      <c r="AL16705" s="104"/>
      <c r="AO16705" s="104"/>
      <c r="AP16705" s="104"/>
    </row>
    <row r="16706" spans="21:42" ht="15" customHeight="1" x14ac:dyDescent="0.25">
      <c r="U16706" s="104"/>
      <c r="AB16706" s="104"/>
      <c r="AC16706" s="104"/>
      <c r="AF16706" s="104"/>
      <c r="AG16706" s="104"/>
      <c r="AK16706" s="104"/>
      <c r="AL16706" s="104"/>
      <c r="AO16706" s="104"/>
      <c r="AP16706" s="104"/>
    </row>
    <row r="16707" spans="21:42" ht="15" customHeight="1" x14ac:dyDescent="0.25">
      <c r="U16707" s="104"/>
      <c r="AB16707" s="104"/>
      <c r="AC16707" s="104"/>
      <c r="AF16707" s="104"/>
      <c r="AG16707" s="104"/>
      <c r="AK16707" s="104"/>
      <c r="AL16707" s="104"/>
      <c r="AO16707" s="104"/>
      <c r="AP16707" s="104"/>
    </row>
    <row r="16708" spans="21:42" ht="15" customHeight="1" x14ac:dyDescent="0.25">
      <c r="U16708" s="104"/>
      <c r="AB16708" s="104"/>
      <c r="AC16708" s="104"/>
      <c r="AF16708" s="104"/>
      <c r="AG16708" s="104"/>
      <c r="AK16708" s="104"/>
      <c r="AL16708" s="104"/>
      <c r="AO16708" s="104"/>
      <c r="AP16708" s="104"/>
    </row>
    <row r="16709" spans="21:42" ht="15" customHeight="1" x14ac:dyDescent="0.25">
      <c r="U16709" s="104"/>
      <c r="AB16709" s="104"/>
      <c r="AC16709" s="104"/>
      <c r="AF16709" s="104"/>
      <c r="AG16709" s="104"/>
      <c r="AK16709" s="104"/>
      <c r="AL16709" s="104"/>
      <c r="AO16709" s="104"/>
      <c r="AP16709" s="104"/>
    </row>
    <row r="16710" spans="21:42" ht="15" customHeight="1" x14ac:dyDescent="0.25">
      <c r="U16710" s="104"/>
      <c r="AB16710" s="104"/>
      <c r="AC16710" s="104"/>
      <c r="AF16710" s="104"/>
      <c r="AG16710" s="104"/>
      <c r="AK16710" s="104"/>
      <c r="AL16710" s="104"/>
      <c r="AO16710" s="104"/>
      <c r="AP16710" s="104"/>
    </row>
    <row r="16711" spans="21:42" ht="15" customHeight="1" x14ac:dyDescent="0.25">
      <c r="U16711" s="104"/>
      <c r="AB16711" s="104"/>
      <c r="AC16711" s="104"/>
      <c r="AF16711" s="104"/>
      <c r="AG16711" s="104"/>
      <c r="AK16711" s="104"/>
      <c r="AL16711" s="104"/>
      <c r="AO16711" s="104"/>
      <c r="AP16711" s="104"/>
    </row>
    <row r="16712" spans="21:42" ht="15" customHeight="1" x14ac:dyDescent="0.25">
      <c r="U16712" s="104"/>
      <c r="AB16712" s="104"/>
      <c r="AC16712" s="104"/>
      <c r="AF16712" s="104"/>
      <c r="AG16712" s="104"/>
      <c r="AK16712" s="104"/>
      <c r="AL16712" s="104"/>
      <c r="AO16712" s="104"/>
      <c r="AP16712" s="104"/>
    </row>
    <row r="16713" spans="21:42" ht="15" customHeight="1" x14ac:dyDescent="0.25">
      <c r="U16713" s="104"/>
      <c r="AB16713" s="104"/>
      <c r="AC16713" s="104"/>
      <c r="AF16713" s="104"/>
      <c r="AG16713" s="104"/>
      <c r="AK16713" s="104"/>
      <c r="AL16713" s="104"/>
      <c r="AO16713" s="104"/>
      <c r="AP16713" s="104"/>
    </row>
    <row r="16714" spans="21:42" ht="15" customHeight="1" x14ac:dyDescent="0.25">
      <c r="U16714" s="104"/>
      <c r="AB16714" s="104"/>
      <c r="AC16714" s="104"/>
      <c r="AF16714" s="104"/>
      <c r="AG16714" s="104"/>
      <c r="AK16714" s="104"/>
      <c r="AL16714" s="104"/>
      <c r="AO16714" s="104"/>
      <c r="AP16714" s="104"/>
    </row>
    <row r="16715" spans="21:42" ht="15" customHeight="1" x14ac:dyDescent="0.25">
      <c r="U16715" s="104"/>
      <c r="AB16715" s="104"/>
      <c r="AC16715" s="104"/>
      <c r="AF16715" s="104"/>
      <c r="AG16715" s="104"/>
      <c r="AK16715" s="104"/>
      <c r="AL16715" s="104"/>
      <c r="AO16715" s="104"/>
      <c r="AP16715" s="104"/>
    </row>
    <row r="16716" spans="21:42" ht="15" customHeight="1" x14ac:dyDescent="0.25">
      <c r="U16716" s="104"/>
      <c r="AB16716" s="104"/>
      <c r="AC16716" s="104"/>
      <c r="AF16716" s="104"/>
      <c r="AG16716" s="104"/>
      <c r="AK16716" s="104"/>
      <c r="AL16716" s="104"/>
      <c r="AO16716" s="104"/>
      <c r="AP16716" s="104"/>
    </row>
    <row r="16717" spans="21:42" ht="15" customHeight="1" x14ac:dyDescent="0.25">
      <c r="U16717" s="104"/>
      <c r="AB16717" s="104"/>
      <c r="AC16717" s="104"/>
      <c r="AF16717" s="104"/>
      <c r="AG16717" s="104"/>
      <c r="AK16717" s="104"/>
      <c r="AL16717" s="104"/>
      <c r="AO16717" s="104"/>
      <c r="AP16717" s="104"/>
    </row>
    <row r="16718" spans="21:42" ht="15" customHeight="1" x14ac:dyDescent="0.25">
      <c r="U16718" s="104"/>
      <c r="AB16718" s="104"/>
      <c r="AC16718" s="104"/>
      <c r="AF16718" s="104"/>
      <c r="AG16718" s="104"/>
      <c r="AK16718" s="104"/>
      <c r="AL16718" s="104"/>
      <c r="AO16718" s="104"/>
      <c r="AP16718" s="104"/>
    </row>
    <row r="16719" spans="21:42" ht="15" customHeight="1" x14ac:dyDescent="0.25">
      <c r="U16719" s="104"/>
      <c r="AB16719" s="104"/>
      <c r="AC16719" s="104"/>
      <c r="AF16719" s="104"/>
      <c r="AG16719" s="104"/>
      <c r="AK16719" s="104"/>
      <c r="AL16719" s="104"/>
      <c r="AO16719" s="104"/>
      <c r="AP16719" s="104"/>
    </row>
    <row r="16720" spans="21:42" ht="15" customHeight="1" x14ac:dyDescent="0.25">
      <c r="U16720" s="104"/>
      <c r="AB16720" s="104"/>
      <c r="AC16720" s="104"/>
      <c r="AF16720" s="104"/>
      <c r="AG16720" s="104"/>
      <c r="AK16720" s="104"/>
      <c r="AL16720" s="104"/>
      <c r="AO16720" s="104"/>
      <c r="AP16720" s="104"/>
    </row>
    <row r="16721" spans="21:42" ht="15" customHeight="1" x14ac:dyDescent="0.25">
      <c r="U16721" s="104"/>
      <c r="AB16721" s="104"/>
      <c r="AC16721" s="104"/>
      <c r="AF16721" s="104"/>
      <c r="AG16721" s="104"/>
      <c r="AK16721" s="104"/>
      <c r="AL16721" s="104"/>
      <c r="AO16721" s="104"/>
      <c r="AP16721" s="104"/>
    </row>
    <row r="16722" spans="21:42" ht="15" customHeight="1" x14ac:dyDescent="0.25">
      <c r="U16722" s="104"/>
      <c r="AB16722" s="104"/>
      <c r="AC16722" s="104"/>
      <c r="AF16722" s="104"/>
      <c r="AG16722" s="104"/>
      <c r="AK16722" s="104"/>
      <c r="AL16722" s="104"/>
      <c r="AO16722" s="104"/>
      <c r="AP16722" s="104"/>
    </row>
    <row r="16723" spans="21:42" ht="15" customHeight="1" x14ac:dyDescent="0.25">
      <c r="U16723" s="104"/>
      <c r="AB16723" s="104"/>
      <c r="AC16723" s="104"/>
      <c r="AF16723" s="104"/>
      <c r="AG16723" s="104"/>
      <c r="AK16723" s="104"/>
      <c r="AL16723" s="104"/>
      <c r="AO16723" s="104"/>
      <c r="AP16723" s="104"/>
    </row>
    <row r="16724" spans="21:42" ht="15" customHeight="1" x14ac:dyDescent="0.25">
      <c r="U16724" s="104"/>
      <c r="AB16724" s="104"/>
      <c r="AC16724" s="104"/>
      <c r="AF16724" s="104"/>
      <c r="AG16724" s="104"/>
      <c r="AK16724" s="104"/>
      <c r="AL16724" s="104"/>
      <c r="AO16724" s="104"/>
      <c r="AP16724" s="104"/>
    </row>
    <row r="16725" spans="21:42" ht="15" customHeight="1" x14ac:dyDescent="0.25">
      <c r="U16725" s="104"/>
      <c r="AB16725" s="104"/>
      <c r="AC16725" s="104"/>
      <c r="AF16725" s="104"/>
      <c r="AG16725" s="104"/>
      <c r="AK16725" s="104"/>
      <c r="AL16725" s="104"/>
      <c r="AO16725" s="104"/>
      <c r="AP16725" s="104"/>
    </row>
    <row r="16726" spans="21:42" ht="15" customHeight="1" x14ac:dyDescent="0.25">
      <c r="U16726" s="104"/>
      <c r="AB16726" s="104"/>
      <c r="AC16726" s="104"/>
      <c r="AF16726" s="104"/>
      <c r="AG16726" s="104"/>
      <c r="AK16726" s="104"/>
      <c r="AL16726" s="104"/>
      <c r="AO16726" s="104"/>
      <c r="AP16726" s="104"/>
    </row>
    <row r="16727" spans="21:42" ht="15" customHeight="1" x14ac:dyDescent="0.25">
      <c r="U16727" s="104"/>
      <c r="AB16727" s="104"/>
      <c r="AC16727" s="104"/>
      <c r="AF16727" s="104"/>
      <c r="AG16727" s="104"/>
      <c r="AK16727" s="104"/>
      <c r="AL16727" s="104"/>
      <c r="AO16727" s="104"/>
      <c r="AP16727" s="104"/>
    </row>
    <row r="16728" spans="21:42" ht="15" customHeight="1" x14ac:dyDescent="0.25">
      <c r="U16728" s="104"/>
      <c r="AB16728" s="104"/>
      <c r="AC16728" s="104"/>
      <c r="AF16728" s="104"/>
      <c r="AG16728" s="104"/>
      <c r="AK16728" s="104"/>
      <c r="AL16728" s="104"/>
      <c r="AO16728" s="104"/>
      <c r="AP16728" s="104"/>
    </row>
    <row r="16729" spans="21:42" ht="15" customHeight="1" x14ac:dyDescent="0.25">
      <c r="U16729" s="104"/>
      <c r="AB16729" s="104"/>
      <c r="AC16729" s="104"/>
      <c r="AF16729" s="104"/>
      <c r="AG16729" s="104"/>
      <c r="AK16729" s="104"/>
      <c r="AL16729" s="104"/>
      <c r="AO16729" s="104"/>
      <c r="AP16729" s="104"/>
    </row>
    <row r="16730" spans="21:42" ht="15" customHeight="1" x14ac:dyDescent="0.25">
      <c r="U16730" s="104"/>
      <c r="AB16730" s="104"/>
      <c r="AC16730" s="104"/>
      <c r="AF16730" s="104"/>
      <c r="AG16730" s="104"/>
      <c r="AK16730" s="104"/>
      <c r="AL16730" s="104"/>
      <c r="AO16730" s="104"/>
      <c r="AP16730" s="104"/>
    </row>
    <row r="16731" spans="21:42" ht="15" customHeight="1" x14ac:dyDescent="0.25">
      <c r="U16731" s="104"/>
      <c r="AB16731" s="104"/>
      <c r="AC16731" s="104"/>
      <c r="AF16731" s="104"/>
      <c r="AG16731" s="104"/>
      <c r="AK16731" s="104"/>
      <c r="AL16731" s="104"/>
      <c r="AO16731" s="104"/>
      <c r="AP16731" s="104"/>
    </row>
    <row r="16732" spans="21:42" ht="15" customHeight="1" x14ac:dyDescent="0.25">
      <c r="U16732" s="104"/>
      <c r="AB16732" s="104"/>
      <c r="AC16732" s="104"/>
      <c r="AF16732" s="104"/>
      <c r="AG16732" s="104"/>
      <c r="AK16732" s="104"/>
      <c r="AL16732" s="104"/>
      <c r="AO16732" s="104"/>
      <c r="AP16732" s="104"/>
    </row>
    <row r="16733" spans="21:42" ht="15" customHeight="1" x14ac:dyDescent="0.25">
      <c r="U16733" s="104"/>
      <c r="AB16733" s="104"/>
      <c r="AC16733" s="104"/>
      <c r="AF16733" s="104"/>
      <c r="AG16733" s="104"/>
      <c r="AK16733" s="104"/>
      <c r="AL16733" s="104"/>
      <c r="AO16733" s="104"/>
      <c r="AP16733" s="104"/>
    </row>
    <row r="16734" spans="21:42" ht="15" customHeight="1" x14ac:dyDescent="0.25">
      <c r="U16734" s="104"/>
      <c r="AB16734" s="104"/>
      <c r="AC16734" s="104"/>
      <c r="AF16734" s="104"/>
      <c r="AG16734" s="104"/>
      <c r="AK16734" s="104"/>
      <c r="AL16734" s="104"/>
      <c r="AO16734" s="104"/>
      <c r="AP16734" s="104"/>
    </row>
    <row r="16735" spans="21:42" ht="15" customHeight="1" x14ac:dyDescent="0.25">
      <c r="U16735" s="104"/>
      <c r="AB16735" s="104"/>
      <c r="AC16735" s="104"/>
      <c r="AF16735" s="104"/>
      <c r="AG16735" s="104"/>
      <c r="AK16735" s="104"/>
      <c r="AL16735" s="104"/>
      <c r="AO16735" s="104"/>
      <c r="AP16735" s="104"/>
    </row>
    <row r="16736" spans="21:42" ht="15" customHeight="1" x14ac:dyDescent="0.25">
      <c r="U16736" s="104"/>
      <c r="AB16736" s="104"/>
      <c r="AC16736" s="104"/>
      <c r="AF16736" s="104"/>
      <c r="AG16736" s="104"/>
      <c r="AK16736" s="104"/>
      <c r="AL16736" s="104"/>
      <c r="AO16736" s="104"/>
      <c r="AP16736" s="104"/>
    </row>
    <row r="16737" spans="21:42" ht="15" customHeight="1" x14ac:dyDescent="0.25">
      <c r="U16737" s="104"/>
      <c r="AB16737" s="104"/>
      <c r="AC16737" s="104"/>
      <c r="AF16737" s="104"/>
      <c r="AG16737" s="104"/>
      <c r="AK16737" s="104"/>
      <c r="AL16737" s="104"/>
      <c r="AO16737" s="104"/>
      <c r="AP16737" s="104"/>
    </row>
    <row r="16738" spans="21:42" ht="15" customHeight="1" x14ac:dyDescent="0.25">
      <c r="U16738" s="104"/>
      <c r="AB16738" s="104"/>
      <c r="AC16738" s="104"/>
      <c r="AF16738" s="104"/>
      <c r="AG16738" s="104"/>
      <c r="AK16738" s="104"/>
      <c r="AL16738" s="104"/>
      <c r="AO16738" s="104"/>
      <c r="AP16738" s="104"/>
    </row>
    <row r="16739" spans="21:42" ht="15" customHeight="1" x14ac:dyDescent="0.25">
      <c r="U16739" s="104"/>
      <c r="AB16739" s="104"/>
      <c r="AC16739" s="104"/>
      <c r="AF16739" s="104"/>
      <c r="AG16739" s="104"/>
      <c r="AK16739" s="104"/>
      <c r="AL16739" s="104"/>
      <c r="AO16739" s="104"/>
      <c r="AP16739" s="104"/>
    </row>
    <row r="16740" spans="21:42" ht="15" customHeight="1" x14ac:dyDescent="0.25">
      <c r="U16740" s="104"/>
      <c r="AB16740" s="104"/>
      <c r="AC16740" s="104"/>
      <c r="AF16740" s="104"/>
      <c r="AG16740" s="104"/>
      <c r="AK16740" s="104"/>
      <c r="AL16740" s="104"/>
      <c r="AO16740" s="104"/>
      <c r="AP16740" s="104"/>
    </row>
    <row r="16741" spans="21:42" ht="15" customHeight="1" x14ac:dyDescent="0.25">
      <c r="U16741" s="104"/>
      <c r="AB16741" s="104"/>
      <c r="AC16741" s="104"/>
      <c r="AF16741" s="104"/>
      <c r="AG16741" s="104"/>
      <c r="AK16741" s="104"/>
      <c r="AL16741" s="104"/>
      <c r="AO16741" s="104"/>
      <c r="AP16741" s="104"/>
    </row>
    <row r="16742" spans="21:42" ht="15" customHeight="1" x14ac:dyDescent="0.25">
      <c r="U16742" s="104"/>
      <c r="AB16742" s="104"/>
      <c r="AC16742" s="104"/>
      <c r="AF16742" s="104"/>
      <c r="AG16742" s="104"/>
      <c r="AK16742" s="104"/>
      <c r="AL16742" s="104"/>
      <c r="AO16742" s="104"/>
      <c r="AP16742" s="104"/>
    </row>
    <row r="16743" spans="21:42" ht="15" customHeight="1" x14ac:dyDescent="0.25">
      <c r="U16743" s="104"/>
      <c r="AB16743" s="104"/>
      <c r="AC16743" s="104"/>
      <c r="AF16743" s="104"/>
      <c r="AG16743" s="104"/>
      <c r="AK16743" s="104"/>
      <c r="AL16743" s="104"/>
      <c r="AO16743" s="104"/>
      <c r="AP16743" s="104"/>
    </row>
    <row r="16744" spans="21:42" ht="15" customHeight="1" x14ac:dyDescent="0.25">
      <c r="U16744" s="104"/>
      <c r="AB16744" s="104"/>
      <c r="AC16744" s="104"/>
      <c r="AF16744" s="104"/>
      <c r="AG16744" s="104"/>
      <c r="AK16744" s="104"/>
      <c r="AL16744" s="104"/>
      <c r="AO16744" s="104"/>
      <c r="AP16744" s="104"/>
    </row>
    <row r="16745" spans="21:42" ht="15" customHeight="1" x14ac:dyDescent="0.25">
      <c r="U16745" s="104"/>
      <c r="AB16745" s="104"/>
      <c r="AC16745" s="104"/>
      <c r="AF16745" s="104"/>
      <c r="AG16745" s="104"/>
      <c r="AK16745" s="104"/>
      <c r="AL16745" s="104"/>
      <c r="AO16745" s="104"/>
      <c r="AP16745" s="104"/>
    </row>
    <row r="16746" spans="21:42" ht="15" customHeight="1" x14ac:dyDescent="0.25">
      <c r="U16746" s="104"/>
      <c r="AB16746" s="104"/>
      <c r="AC16746" s="104"/>
      <c r="AF16746" s="104"/>
      <c r="AG16746" s="104"/>
      <c r="AK16746" s="104"/>
      <c r="AL16746" s="104"/>
      <c r="AO16746" s="104"/>
      <c r="AP16746" s="104"/>
    </row>
    <row r="16747" spans="21:42" ht="15" customHeight="1" x14ac:dyDescent="0.25">
      <c r="U16747" s="104"/>
      <c r="AB16747" s="104"/>
      <c r="AC16747" s="104"/>
      <c r="AF16747" s="104"/>
      <c r="AG16747" s="104"/>
      <c r="AK16747" s="104"/>
      <c r="AL16747" s="104"/>
      <c r="AO16747" s="104"/>
      <c r="AP16747" s="104"/>
    </row>
    <row r="16748" spans="21:42" ht="15" customHeight="1" x14ac:dyDescent="0.25">
      <c r="U16748" s="104"/>
      <c r="AB16748" s="104"/>
      <c r="AC16748" s="104"/>
      <c r="AF16748" s="104"/>
      <c r="AG16748" s="104"/>
      <c r="AK16748" s="104"/>
      <c r="AL16748" s="104"/>
      <c r="AO16748" s="104"/>
      <c r="AP16748" s="104"/>
    </row>
    <row r="16749" spans="21:42" ht="15" customHeight="1" x14ac:dyDescent="0.25">
      <c r="U16749" s="104"/>
      <c r="AB16749" s="104"/>
      <c r="AC16749" s="104"/>
      <c r="AF16749" s="104"/>
      <c r="AG16749" s="104"/>
      <c r="AK16749" s="104"/>
      <c r="AL16749" s="104"/>
      <c r="AO16749" s="104"/>
      <c r="AP16749" s="104"/>
    </row>
    <row r="16750" spans="21:42" ht="15" customHeight="1" x14ac:dyDescent="0.25">
      <c r="U16750" s="104"/>
      <c r="AB16750" s="104"/>
      <c r="AC16750" s="104"/>
      <c r="AF16750" s="104"/>
      <c r="AG16750" s="104"/>
      <c r="AK16750" s="104"/>
      <c r="AL16750" s="104"/>
      <c r="AO16750" s="104"/>
      <c r="AP16750" s="104"/>
    </row>
    <row r="16751" spans="21:42" ht="15" customHeight="1" x14ac:dyDescent="0.25">
      <c r="U16751" s="104"/>
      <c r="AB16751" s="104"/>
      <c r="AC16751" s="104"/>
      <c r="AF16751" s="104"/>
      <c r="AG16751" s="104"/>
      <c r="AK16751" s="104"/>
      <c r="AL16751" s="104"/>
      <c r="AO16751" s="104"/>
      <c r="AP16751" s="104"/>
    </row>
    <row r="16752" spans="21:42" ht="15" customHeight="1" x14ac:dyDescent="0.25">
      <c r="U16752" s="104"/>
      <c r="AB16752" s="104"/>
      <c r="AC16752" s="104"/>
      <c r="AF16752" s="104"/>
      <c r="AG16752" s="104"/>
      <c r="AK16752" s="104"/>
      <c r="AL16752" s="104"/>
      <c r="AO16752" s="104"/>
      <c r="AP16752" s="104"/>
    </row>
    <row r="16753" spans="21:42" ht="15" customHeight="1" x14ac:dyDescent="0.25">
      <c r="U16753" s="104"/>
      <c r="AB16753" s="104"/>
      <c r="AC16753" s="104"/>
      <c r="AF16753" s="104"/>
      <c r="AG16753" s="104"/>
      <c r="AK16753" s="104"/>
      <c r="AL16753" s="104"/>
      <c r="AO16753" s="104"/>
      <c r="AP16753" s="104"/>
    </row>
    <row r="16754" spans="21:42" ht="15" customHeight="1" x14ac:dyDescent="0.25">
      <c r="U16754" s="104"/>
      <c r="AB16754" s="104"/>
      <c r="AC16754" s="104"/>
      <c r="AF16754" s="104"/>
      <c r="AG16754" s="104"/>
      <c r="AK16754" s="104"/>
      <c r="AL16754" s="104"/>
      <c r="AO16754" s="104"/>
      <c r="AP16754" s="104"/>
    </row>
    <row r="16755" spans="21:42" ht="15" customHeight="1" x14ac:dyDescent="0.25">
      <c r="U16755" s="104"/>
      <c r="AB16755" s="104"/>
      <c r="AC16755" s="104"/>
      <c r="AF16755" s="104"/>
      <c r="AG16755" s="104"/>
      <c r="AK16755" s="104"/>
      <c r="AL16755" s="104"/>
      <c r="AO16755" s="104"/>
      <c r="AP16755" s="104"/>
    </row>
    <row r="16756" spans="21:42" ht="15" customHeight="1" x14ac:dyDescent="0.25">
      <c r="U16756" s="104"/>
      <c r="AB16756" s="104"/>
      <c r="AC16756" s="104"/>
      <c r="AF16756" s="104"/>
      <c r="AG16756" s="104"/>
      <c r="AK16756" s="104"/>
      <c r="AL16756" s="104"/>
      <c r="AO16756" s="104"/>
      <c r="AP16756" s="104"/>
    </row>
    <row r="16757" spans="21:42" ht="15" customHeight="1" x14ac:dyDescent="0.25">
      <c r="U16757" s="104"/>
      <c r="AB16757" s="104"/>
      <c r="AC16757" s="104"/>
      <c r="AF16757" s="104"/>
      <c r="AG16757" s="104"/>
      <c r="AK16757" s="104"/>
      <c r="AL16757" s="104"/>
      <c r="AO16757" s="104"/>
      <c r="AP16757" s="104"/>
    </row>
    <row r="16758" spans="21:42" ht="15" customHeight="1" x14ac:dyDescent="0.25">
      <c r="U16758" s="104"/>
      <c r="AB16758" s="104"/>
      <c r="AC16758" s="104"/>
      <c r="AF16758" s="104"/>
      <c r="AG16758" s="104"/>
      <c r="AK16758" s="104"/>
      <c r="AL16758" s="104"/>
      <c r="AO16758" s="104"/>
      <c r="AP16758" s="104"/>
    </row>
    <row r="16759" spans="21:42" ht="15" customHeight="1" x14ac:dyDescent="0.25">
      <c r="U16759" s="104"/>
      <c r="AB16759" s="104"/>
      <c r="AC16759" s="104"/>
      <c r="AF16759" s="104"/>
      <c r="AG16759" s="104"/>
      <c r="AK16759" s="104"/>
      <c r="AL16759" s="104"/>
      <c r="AO16759" s="104"/>
      <c r="AP16759" s="104"/>
    </row>
    <row r="16760" spans="21:42" ht="15" customHeight="1" x14ac:dyDescent="0.25">
      <c r="U16760" s="104"/>
      <c r="AB16760" s="104"/>
      <c r="AC16760" s="104"/>
      <c r="AF16760" s="104"/>
      <c r="AG16760" s="104"/>
      <c r="AK16760" s="104"/>
      <c r="AL16760" s="104"/>
      <c r="AO16760" s="104"/>
      <c r="AP16760" s="104"/>
    </row>
    <row r="16761" spans="21:42" ht="15" customHeight="1" x14ac:dyDescent="0.25">
      <c r="U16761" s="104"/>
      <c r="AB16761" s="104"/>
      <c r="AC16761" s="104"/>
      <c r="AF16761" s="104"/>
      <c r="AG16761" s="104"/>
      <c r="AK16761" s="104"/>
      <c r="AL16761" s="104"/>
      <c r="AO16761" s="104"/>
      <c r="AP16761" s="104"/>
    </row>
    <row r="16762" spans="21:42" ht="15" customHeight="1" x14ac:dyDescent="0.25">
      <c r="U16762" s="104"/>
      <c r="AB16762" s="104"/>
      <c r="AC16762" s="104"/>
      <c r="AF16762" s="104"/>
      <c r="AG16762" s="104"/>
      <c r="AK16762" s="104"/>
      <c r="AL16762" s="104"/>
      <c r="AO16762" s="104"/>
      <c r="AP16762" s="104"/>
    </row>
    <row r="16763" spans="21:42" ht="15" customHeight="1" x14ac:dyDescent="0.25">
      <c r="U16763" s="104"/>
      <c r="AB16763" s="104"/>
      <c r="AC16763" s="104"/>
      <c r="AF16763" s="104"/>
      <c r="AG16763" s="104"/>
      <c r="AK16763" s="104"/>
      <c r="AL16763" s="104"/>
      <c r="AO16763" s="104"/>
      <c r="AP16763" s="104"/>
    </row>
    <row r="16764" spans="21:42" ht="15" customHeight="1" x14ac:dyDescent="0.25">
      <c r="U16764" s="104"/>
      <c r="AB16764" s="104"/>
      <c r="AC16764" s="104"/>
      <c r="AF16764" s="104"/>
      <c r="AG16764" s="104"/>
      <c r="AK16764" s="104"/>
      <c r="AL16764" s="104"/>
      <c r="AO16764" s="104"/>
      <c r="AP16764" s="104"/>
    </row>
    <row r="16765" spans="21:42" ht="15" customHeight="1" x14ac:dyDescent="0.25">
      <c r="U16765" s="104"/>
      <c r="AB16765" s="104"/>
      <c r="AC16765" s="104"/>
      <c r="AF16765" s="104"/>
      <c r="AG16765" s="104"/>
      <c r="AK16765" s="104"/>
      <c r="AL16765" s="104"/>
      <c r="AO16765" s="104"/>
      <c r="AP16765" s="104"/>
    </row>
    <row r="16766" spans="21:42" ht="15" customHeight="1" x14ac:dyDescent="0.25">
      <c r="U16766" s="104"/>
      <c r="AB16766" s="104"/>
      <c r="AC16766" s="104"/>
      <c r="AF16766" s="104"/>
      <c r="AG16766" s="104"/>
      <c r="AK16766" s="104"/>
      <c r="AL16766" s="104"/>
      <c r="AO16766" s="104"/>
      <c r="AP16766" s="104"/>
    </row>
    <row r="16767" spans="21:42" ht="15" customHeight="1" x14ac:dyDescent="0.25">
      <c r="U16767" s="104"/>
      <c r="AB16767" s="104"/>
      <c r="AC16767" s="104"/>
      <c r="AF16767" s="104"/>
      <c r="AG16767" s="104"/>
      <c r="AK16767" s="104"/>
      <c r="AL16767" s="104"/>
      <c r="AO16767" s="104"/>
      <c r="AP16767" s="104"/>
    </row>
    <row r="16768" spans="21:42" ht="15" customHeight="1" x14ac:dyDescent="0.25">
      <c r="U16768" s="104"/>
      <c r="AB16768" s="104"/>
      <c r="AC16768" s="104"/>
      <c r="AF16768" s="104"/>
      <c r="AG16768" s="104"/>
      <c r="AK16768" s="104"/>
      <c r="AL16768" s="104"/>
      <c r="AO16768" s="104"/>
      <c r="AP16768" s="104"/>
    </row>
    <row r="16769" spans="21:42" ht="15" customHeight="1" x14ac:dyDescent="0.25">
      <c r="U16769" s="104"/>
      <c r="AB16769" s="104"/>
      <c r="AC16769" s="104"/>
      <c r="AF16769" s="104"/>
      <c r="AG16769" s="104"/>
      <c r="AK16769" s="104"/>
      <c r="AL16769" s="104"/>
      <c r="AO16769" s="104"/>
      <c r="AP16769" s="104"/>
    </row>
    <row r="16770" spans="21:42" ht="15" customHeight="1" x14ac:dyDescent="0.25">
      <c r="U16770" s="104"/>
      <c r="AB16770" s="104"/>
      <c r="AC16770" s="104"/>
      <c r="AF16770" s="104"/>
      <c r="AG16770" s="104"/>
      <c r="AK16770" s="104"/>
      <c r="AL16770" s="104"/>
      <c r="AO16770" s="104"/>
      <c r="AP16770" s="104"/>
    </row>
    <row r="16771" spans="21:42" ht="15" customHeight="1" x14ac:dyDescent="0.25">
      <c r="U16771" s="104"/>
      <c r="AB16771" s="104"/>
      <c r="AC16771" s="104"/>
      <c r="AF16771" s="104"/>
      <c r="AG16771" s="104"/>
      <c r="AK16771" s="104"/>
      <c r="AL16771" s="104"/>
      <c r="AO16771" s="104"/>
      <c r="AP16771" s="104"/>
    </row>
    <row r="16772" spans="21:42" ht="15" customHeight="1" x14ac:dyDescent="0.25">
      <c r="U16772" s="104"/>
      <c r="AB16772" s="104"/>
      <c r="AC16772" s="104"/>
      <c r="AF16772" s="104"/>
      <c r="AG16772" s="104"/>
      <c r="AK16772" s="104"/>
      <c r="AL16772" s="104"/>
      <c r="AO16772" s="104"/>
      <c r="AP16772" s="104"/>
    </row>
    <row r="16773" spans="21:42" ht="15" customHeight="1" x14ac:dyDescent="0.25">
      <c r="U16773" s="104"/>
      <c r="AB16773" s="104"/>
      <c r="AC16773" s="104"/>
      <c r="AF16773" s="104"/>
      <c r="AG16773" s="104"/>
      <c r="AK16773" s="104"/>
      <c r="AL16773" s="104"/>
      <c r="AO16773" s="104"/>
      <c r="AP16773" s="104"/>
    </row>
    <row r="16774" spans="21:42" ht="15" customHeight="1" x14ac:dyDescent="0.25">
      <c r="U16774" s="104"/>
      <c r="AB16774" s="104"/>
      <c r="AC16774" s="104"/>
      <c r="AF16774" s="104"/>
      <c r="AG16774" s="104"/>
      <c r="AK16774" s="104"/>
      <c r="AL16774" s="104"/>
      <c r="AO16774" s="104"/>
      <c r="AP16774" s="104"/>
    </row>
    <row r="16775" spans="21:42" ht="15" customHeight="1" x14ac:dyDescent="0.25">
      <c r="U16775" s="104"/>
      <c r="AB16775" s="104"/>
      <c r="AC16775" s="104"/>
      <c r="AF16775" s="104"/>
      <c r="AG16775" s="104"/>
      <c r="AK16775" s="104"/>
      <c r="AL16775" s="104"/>
      <c r="AO16775" s="104"/>
      <c r="AP16775" s="104"/>
    </row>
    <row r="16776" spans="21:42" ht="15" customHeight="1" x14ac:dyDescent="0.25">
      <c r="U16776" s="104"/>
      <c r="AB16776" s="104"/>
      <c r="AC16776" s="104"/>
      <c r="AF16776" s="104"/>
      <c r="AG16776" s="104"/>
      <c r="AK16776" s="104"/>
      <c r="AL16776" s="104"/>
      <c r="AO16776" s="104"/>
      <c r="AP16776" s="104"/>
    </row>
    <row r="16777" spans="21:42" ht="15" customHeight="1" x14ac:dyDescent="0.25">
      <c r="U16777" s="104"/>
      <c r="AB16777" s="104"/>
      <c r="AC16777" s="104"/>
      <c r="AF16777" s="104"/>
      <c r="AG16777" s="104"/>
      <c r="AK16777" s="104"/>
      <c r="AL16777" s="104"/>
      <c r="AO16777" s="104"/>
      <c r="AP16777" s="104"/>
    </row>
    <row r="16778" spans="21:42" ht="15" customHeight="1" x14ac:dyDescent="0.25">
      <c r="U16778" s="104"/>
      <c r="AB16778" s="104"/>
      <c r="AC16778" s="104"/>
      <c r="AF16778" s="104"/>
      <c r="AG16778" s="104"/>
      <c r="AK16778" s="104"/>
      <c r="AL16778" s="104"/>
      <c r="AO16778" s="104"/>
      <c r="AP16778" s="104"/>
    </row>
    <row r="16779" spans="21:42" ht="15" customHeight="1" x14ac:dyDescent="0.25">
      <c r="U16779" s="104"/>
      <c r="AB16779" s="104"/>
      <c r="AC16779" s="104"/>
      <c r="AF16779" s="104"/>
      <c r="AG16779" s="104"/>
      <c r="AK16779" s="104"/>
      <c r="AL16779" s="104"/>
      <c r="AO16779" s="104"/>
      <c r="AP16779" s="104"/>
    </row>
    <row r="16780" spans="21:42" ht="15" customHeight="1" x14ac:dyDescent="0.25">
      <c r="U16780" s="104"/>
      <c r="AB16780" s="104"/>
      <c r="AC16780" s="104"/>
      <c r="AF16780" s="104"/>
      <c r="AG16780" s="104"/>
      <c r="AK16780" s="104"/>
      <c r="AL16780" s="104"/>
      <c r="AO16780" s="104"/>
      <c r="AP16780" s="104"/>
    </row>
    <row r="16781" spans="21:42" ht="15" customHeight="1" x14ac:dyDescent="0.25">
      <c r="U16781" s="104"/>
      <c r="AB16781" s="104"/>
      <c r="AC16781" s="104"/>
      <c r="AF16781" s="104"/>
      <c r="AG16781" s="104"/>
      <c r="AK16781" s="104"/>
      <c r="AL16781" s="104"/>
      <c r="AO16781" s="104"/>
      <c r="AP16781" s="104"/>
    </row>
    <row r="16782" spans="21:42" ht="15" customHeight="1" x14ac:dyDescent="0.25">
      <c r="U16782" s="104"/>
      <c r="AB16782" s="104"/>
      <c r="AC16782" s="104"/>
      <c r="AF16782" s="104"/>
      <c r="AG16782" s="104"/>
      <c r="AK16782" s="104"/>
      <c r="AL16782" s="104"/>
      <c r="AO16782" s="104"/>
      <c r="AP16782" s="104"/>
    </row>
    <row r="16783" spans="21:42" ht="15" customHeight="1" x14ac:dyDescent="0.25">
      <c r="U16783" s="104"/>
      <c r="AB16783" s="104"/>
      <c r="AC16783" s="104"/>
      <c r="AF16783" s="104"/>
      <c r="AG16783" s="104"/>
      <c r="AK16783" s="104"/>
      <c r="AL16783" s="104"/>
      <c r="AO16783" s="104"/>
      <c r="AP16783" s="104"/>
    </row>
    <row r="16784" spans="21:42" ht="15" customHeight="1" x14ac:dyDescent="0.25">
      <c r="U16784" s="104"/>
      <c r="AB16784" s="104"/>
      <c r="AC16784" s="104"/>
      <c r="AF16784" s="104"/>
      <c r="AG16784" s="104"/>
      <c r="AK16784" s="104"/>
      <c r="AL16784" s="104"/>
      <c r="AO16784" s="104"/>
      <c r="AP16784" s="104"/>
    </row>
    <row r="16785" spans="21:42" ht="15" customHeight="1" x14ac:dyDescent="0.25">
      <c r="U16785" s="104"/>
      <c r="AB16785" s="104"/>
      <c r="AC16785" s="104"/>
      <c r="AF16785" s="104"/>
      <c r="AG16785" s="104"/>
      <c r="AK16785" s="104"/>
      <c r="AL16785" s="104"/>
      <c r="AO16785" s="104"/>
      <c r="AP16785" s="104"/>
    </row>
    <row r="16786" spans="21:42" ht="15" customHeight="1" x14ac:dyDescent="0.25">
      <c r="U16786" s="104"/>
      <c r="AB16786" s="104"/>
      <c r="AC16786" s="104"/>
      <c r="AF16786" s="104"/>
      <c r="AG16786" s="104"/>
      <c r="AK16786" s="104"/>
      <c r="AL16786" s="104"/>
      <c r="AO16786" s="104"/>
      <c r="AP16786" s="104"/>
    </row>
    <row r="16787" spans="21:42" ht="15" customHeight="1" x14ac:dyDescent="0.25">
      <c r="U16787" s="104"/>
      <c r="AB16787" s="104"/>
      <c r="AC16787" s="104"/>
      <c r="AF16787" s="104"/>
      <c r="AG16787" s="104"/>
      <c r="AK16787" s="104"/>
      <c r="AL16787" s="104"/>
      <c r="AO16787" s="104"/>
      <c r="AP16787" s="104"/>
    </row>
    <row r="16788" spans="21:42" ht="15" customHeight="1" x14ac:dyDescent="0.25">
      <c r="U16788" s="104"/>
      <c r="AB16788" s="104"/>
      <c r="AC16788" s="104"/>
      <c r="AF16788" s="104"/>
      <c r="AG16788" s="104"/>
      <c r="AK16788" s="104"/>
      <c r="AL16788" s="104"/>
      <c r="AO16788" s="104"/>
      <c r="AP16788" s="104"/>
    </row>
    <row r="16789" spans="21:42" ht="15" customHeight="1" x14ac:dyDescent="0.25">
      <c r="U16789" s="104"/>
      <c r="AB16789" s="104"/>
      <c r="AC16789" s="104"/>
      <c r="AF16789" s="104"/>
      <c r="AG16789" s="104"/>
      <c r="AK16789" s="104"/>
      <c r="AL16789" s="104"/>
      <c r="AO16789" s="104"/>
      <c r="AP16789" s="104"/>
    </row>
    <row r="16790" spans="21:42" ht="15" customHeight="1" x14ac:dyDescent="0.25">
      <c r="U16790" s="104"/>
      <c r="AB16790" s="104"/>
      <c r="AC16790" s="104"/>
      <c r="AF16790" s="104"/>
      <c r="AG16790" s="104"/>
      <c r="AK16790" s="104"/>
      <c r="AL16790" s="104"/>
      <c r="AO16790" s="104"/>
      <c r="AP16790" s="104"/>
    </row>
    <row r="16791" spans="21:42" ht="15" customHeight="1" x14ac:dyDescent="0.25">
      <c r="U16791" s="104"/>
      <c r="AB16791" s="104"/>
      <c r="AC16791" s="104"/>
      <c r="AF16791" s="104"/>
      <c r="AG16791" s="104"/>
      <c r="AK16791" s="104"/>
      <c r="AL16791" s="104"/>
      <c r="AO16791" s="104"/>
      <c r="AP16791" s="104"/>
    </row>
    <row r="16792" spans="21:42" ht="15" customHeight="1" x14ac:dyDescent="0.25">
      <c r="U16792" s="104"/>
      <c r="AB16792" s="104"/>
      <c r="AC16792" s="104"/>
      <c r="AF16792" s="104"/>
      <c r="AG16792" s="104"/>
      <c r="AK16792" s="104"/>
      <c r="AL16792" s="104"/>
      <c r="AO16792" s="104"/>
      <c r="AP16792" s="104"/>
    </row>
    <row r="16793" spans="21:42" ht="15" customHeight="1" x14ac:dyDescent="0.25">
      <c r="U16793" s="104"/>
      <c r="AB16793" s="104"/>
      <c r="AC16793" s="104"/>
      <c r="AF16793" s="104"/>
      <c r="AG16793" s="104"/>
      <c r="AK16793" s="104"/>
      <c r="AL16793" s="104"/>
      <c r="AO16793" s="104"/>
      <c r="AP16793" s="104"/>
    </row>
    <row r="16794" spans="21:42" ht="15" customHeight="1" x14ac:dyDescent="0.25">
      <c r="U16794" s="104"/>
      <c r="AB16794" s="104"/>
      <c r="AC16794" s="104"/>
      <c r="AF16794" s="104"/>
      <c r="AG16794" s="104"/>
      <c r="AK16794" s="104"/>
      <c r="AL16794" s="104"/>
      <c r="AO16794" s="104"/>
      <c r="AP16794" s="104"/>
    </row>
    <row r="16795" spans="21:42" ht="15" customHeight="1" x14ac:dyDescent="0.25">
      <c r="U16795" s="104"/>
      <c r="AB16795" s="104"/>
      <c r="AC16795" s="104"/>
      <c r="AF16795" s="104"/>
      <c r="AG16795" s="104"/>
      <c r="AK16795" s="104"/>
      <c r="AL16795" s="104"/>
      <c r="AO16795" s="104"/>
      <c r="AP16795" s="104"/>
    </row>
    <row r="16796" spans="21:42" ht="15" customHeight="1" x14ac:dyDescent="0.25">
      <c r="U16796" s="104"/>
      <c r="AB16796" s="104"/>
      <c r="AC16796" s="104"/>
      <c r="AF16796" s="104"/>
      <c r="AG16796" s="104"/>
      <c r="AK16796" s="104"/>
      <c r="AL16796" s="104"/>
      <c r="AO16796" s="104"/>
      <c r="AP16796" s="104"/>
    </row>
    <row r="16797" spans="21:42" ht="15" customHeight="1" x14ac:dyDescent="0.25">
      <c r="U16797" s="104"/>
      <c r="AB16797" s="104"/>
      <c r="AC16797" s="104"/>
      <c r="AF16797" s="104"/>
      <c r="AG16797" s="104"/>
      <c r="AK16797" s="104"/>
      <c r="AL16797" s="104"/>
      <c r="AO16797" s="104"/>
      <c r="AP16797" s="104"/>
    </row>
    <row r="16798" spans="21:42" ht="15" customHeight="1" x14ac:dyDescent="0.25">
      <c r="U16798" s="104"/>
      <c r="AB16798" s="104"/>
      <c r="AC16798" s="104"/>
      <c r="AF16798" s="104"/>
      <c r="AG16798" s="104"/>
      <c r="AK16798" s="104"/>
      <c r="AL16798" s="104"/>
      <c r="AO16798" s="104"/>
      <c r="AP16798" s="104"/>
    </row>
    <row r="16799" spans="21:42" ht="15" customHeight="1" x14ac:dyDescent="0.25">
      <c r="U16799" s="104"/>
      <c r="AB16799" s="104"/>
      <c r="AC16799" s="104"/>
      <c r="AF16799" s="104"/>
      <c r="AG16799" s="104"/>
      <c r="AK16799" s="104"/>
      <c r="AL16799" s="104"/>
      <c r="AO16799" s="104"/>
      <c r="AP16799" s="104"/>
    </row>
    <row r="16800" spans="21:42" ht="15" customHeight="1" x14ac:dyDescent="0.25">
      <c r="U16800" s="104"/>
      <c r="AB16800" s="104"/>
      <c r="AC16800" s="104"/>
      <c r="AF16800" s="104"/>
      <c r="AG16800" s="104"/>
      <c r="AK16800" s="104"/>
      <c r="AL16800" s="104"/>
      <c r="AO16800" s="104"/>
      <c r="AP16800" s="104"/>
    </row>
    <row r="16801" spans="21:42" ht="15" customHeight="1" x14ac:dyDescent="0.25">
      <c r="U16801" s="104"/>
      <c r="AB16801" s="104"/>
      <c r="AC16801" s="104"/>
      <c r="AF16801" s="104"/>
      <c r="AG16801" s="104"/>
      <c r="AK16801" s="104"/>
      <c r="AL16801" s="104"/>
      <c r="AO16801" s="104"/>
      <c r="AP16801" s="104"/>
    </row>
    <row r="16802" spans="21:42" ht="15" customHeight="1" x14ac:dyDescent="0.25">
      <c r="U16802" s="104"/>
      <c r="AB16802" s="104"/>
      <c r="AC16802" s="104"/>
      <c r="AF16802" s="104"/>
      <c r="AG16802" s="104"/>
      <c r="AK16802" s="104"/>
      <c r="AL16802" s="104"/>
      <c r="AO16802" s="104"/>
      <c r="AP16802" s="104"/>
    </row>
    <row r="16803" spans="21:42" ht="15" customHeight="1" x14ac:dyDescent="0.25">
      <c r="U16803" s="104"/>
      <c r="AB16803" s="104"/>
      <c r="AC16803" s="104"/>
      <c r="AF16803" s="104"/>
      <c r="AG16803" s="104"/>
      <c r="AK16803" s="104"/>
      <c r="AL16803" s="104"/>
      <c r="AO16803" s="104"/>
      <c r="AP16803" s="104"/>
    </row>
    <row r="16804" spans="21:42" ht="15" customHeight="1" x14ac:dyDescent="0.25">
      <c r="U16804" s="104"/>
      <c r="AB16804" s="104"/>
      <c r="AC16804" s="104"/>
      <c r="AF16804" s="104"/>
      <c r="AG16804" s="104"/>
      <c r="AK16804" s="104"/>
      <c r="AL16804" s="104"/>
      <c r="AO16804" s="104"/>
      <c r="AP16804" s="104"/>
    </row>
    <row r="16805" spans="21:42" ht="15" customHeight="1" x14ac:dyDescent="0.25">
      <c r="U16805" s="104"/>
      <c r="AB16805" s="104"/>
      <c r="AC16805" s="104"/>
      <c r="AF16805" s="104"/>
      <c r="AG16805" s="104"/>
      <c r="AK16805" s="104"/>
      <c r="AL16805" s="104"/>
      <c r="AO16805" s="104"/>
      <c r="AP16805" s="104"/>
    </row>
    <row r="16806" spans="21:42" ht="15" customHeight="1" x14ac:dyDescent="0.25">
      <c r="U16806" s="104"/>
      <c r="AB16806" s="104"/>
      <c r="AC16806" s="104"/>
      <c r="AF16806" s="104"/>
      <c r="AG16806" s="104"/>
      <c r="AK16806" s="104"/>
      <c r="AL16806" s="104"/>
      <c r="AO16806" s="104"/>
      <c r="AP16806" s="104"/>
    </row>
    <row r="16807" spans="21:42" ht="15" customHeight="1" x14ac:dyDescent="0.25">
      <c r="U16807" s="104"/>
      <c r="AB16807" s="104"/>
      <c r="AC16807" s="104"/>
      <c r="AF16807" s="104"/>
      <c r="AG16807" s="104"/>
      <c r="AK16807" s="104"/>
      <c r="AL16807" s="104"/>
      <c r="AO16807" s="104"/>
      <c r="AP16807" s="104"/>
    </row>
    <row r="16808" spans="21:42" ht="15" customHeight="1" x14ac:dyDescent="0.25">
      <c r="U16808" s="104"/>
      <c r="AB16808" s="104"/>
      <c r="AC16808" s="104"/>
      <c r="AF16808" s="104"/>
      <c r="AG16808" s="104"/>
      <c r="AK16808" s="104"/>
      <c r="AL16808" s="104"/>
      <c r="AO16808" s="104"/>
      <c r="AP16808" s="104"/>
    </row>
    <row r="16809" spans="21:42" ht="15" customHeight="1" x14ac:dyDescent="0.25">
      <c r="U16809" s="104"/>
      <c r="AB16809" s="104"/>
      <c r="AC16809" s="104"/>
      <c r="AF16809" s="104"/>
      <c r="AG16809" s="104"/>
      <c r="AK16809" s="104"/>
      <c r="AL16809" s="104"/>
      <c r="AO16809" s="104"/>
      <c r="AP16809" s="104"/>
    </row>
    <row r="16810" spans="21:42" ht="15" customHeight="1" x14ac:dyDescent="0.25">
      <c r="U16810" s="104"/>
      <c r="AB16810" s="104"/>
      <c r="AC16810" s="104"/>
      <c r="AF16810" s="104"/>
      <c r="AG16810" s="104"/>
      <c r="AK16810" s="104"/>
      <c r="AL16810" s="104"/>
      <c r="AO16810" s="104"/>
      <c r="AP16810" s="104"/>
    </row>
    <row r="16811" spans="21:42" ht="15" customHeight="1" x14ac:dyDescent="0.25">
      <c r="U16811" s="104"/>
      <c r="AB16811" s="104"/>
      <c r="AC16811" s="104"/>
      <c r="AF16811" s="104"/>
      <c r="AG16811" s="104"/>
      <c r="AK16811" s="104"/>
      <c r="AL16811" s="104"/>
      <c r="AO16811" s="104"/>
      <c r="AP16811" s="104"/>
    </row>
    <row r="16812" spans="21:42" ht="15" customHeight="1" x14ac:dyDescent="0.25">
      <c r="U16812" s="104"/>
      <c r="AB16812" s="104"/>
      <c r="AC16812" s="104"/>
      <c r="AF16812" s="104"/>
      <c r="AG16812" s="104"/>
      <c r="AK16812" s="104"/>
      <c r="AL16812" s="104"/>
      <c r="AO16812" s="104"/>
      <c r="AP16812" s="104"/>
    </row>
    <row r="16813" spans="21:42" ht="15" customHeight="1" x14ac:dyDescent="0.25">
      <c r="U16813" s="104"/>
      <c r="AB16813" s="104"/>
      <c r="AC16813" s="104"/>
      <c r="AF16813" s="104"/>
      <c r="AG16813" s="104"/>
      <c r="AK16813" s="104"/>
      <c r="AL16813" s="104"/>
      <c r="AO16813" s="104"/>
      <c r="AP16813" s="104"/>
    </row>
    <row r="16814" spans="21:42" ht="15" customHeight="1" x14ac:dyDescent="0.25">
      <c r="U16814" s="104"/>
      <c r="AB16814" s="104"/>
      <c r="AC16814" s="104"/>
      <c r="AF16814" s="104"/>
      <c r="AG16814" s="104"/>
      <c r="AK16814" s="104"/>
      <c r="AL16814" s="104"/>
      <c r="AO16814" s="104"/>
      <c r="AP16814" s="104"/>
    </row>
    <row r="16815" spans="21:42" ht="15" customHeight="1" x14ac:dyDescent="0.25">
      <c r="U16815" s="104"/>
      <c r="AB16815" s="104"/>
      <c r="AC16815" s="104"/>
      <c r="AF16815" s="104"/>
      <c r="AG16815" s="104"/>
      <c r="AK16815" s="104"/>
      <c r="AL16815" s="104"/>
      <c r="AO16815" s="104"/>
      <c r="AP16815" s="104"/>
    </row>
    <row r="16816" spans="21:42" ht="15" customHeight="1" x14ac:dyDescent="0.25">
      <c r="U16816" s="104"/>
      <c r="AB16816" s="104"/>
      <c r="AC16816" s="104"/>
      <c r="AF16816" s="104"/>
      <c r="AG16816" s="104"/>
      <c r="AK16816" s="104"/>
      <c r="AL16816" s="104"/>
      <c r="AO16816" s="104"/>
      <c r="AP16816" s="104"/>
    </row>
    <row r="16817" spans="21:42" ht="15" customHeight="1" x14ac:dyDescent="0.25">
      <c r="U16817" s="104"/>
      <c r="AB16817" s="104"/>
      <c r="AC16817" s="104"/>
      <c r="AF16817" s="104"/>
      <c r="AG16817" s="104"/>
      <c r="AK16817" s="104"/>
      <c r="AL16817" s="104"/>
      <c r="AO16817" s="104"/>
      <c r="AP16817" s="104"/>
    </row>
    <row r="16818" spans="21:42" ht="15" customHeight="1" x14ac:dyDescent="0.25">
      <c r="U16818" s="104"/>
      <c r="AB16818" s="104"/>
      <c r="AC16818" s="104"/>
      <c r="AF16818" s="104"/>
      <c r="AG16818" s="104"/>
      <c r="AK16818" s="104"/>
      <c r="AL16818" s="104"/>
      <c r="AO16818" s="104"/>
      <c r="AP16818" s="104"/>
    </row>
    <row r="16819" spans="21:42" ht="15" customHeight="1" x14ac:dyDescent="0.25">
      <c r="U16819" s="104"/>
      <c r="AB16819" s="104"/>
      <c r="AC16819" s="104"/>
      <c r="AF16819" s="104"/>
      <c r="AG16819" s="104"/>
      <c r="AK16819" s="104"/>
      <c r="AL16819" s="104"/>
      <c r="AO16819" s="104"/>
      <c r="AP16819" s="104"/>
    </row>
    <row r="16820" spans="21:42" ht="15" customHeight="1" x14ac:dyDescent="0.25">
      <c r="U16820" s="104"/>
      <c r="AB16820" s="104"/>
      <c r="AC16820" s="104"/>
      <c r="AF16820" s="104"/>
      <c r="AG16820" s="104"/>
      <c r="AK16820" s="104"/>
      <c r="AL16820" s="104"/>
      <c r="AO16820" s="104"/>
      <c r="AP16820" s="104"/>
    </row>
    <row r="16821" spans="21:42" ht="15" customHeight="1" x14ac:dyDescent="0.25">
      <c r="U16821" s="104"/>
      <c r="AB16821" s="104"/>
      <c r="AC16821" s="104"/>
      <c r="AF16821" s="104"/>
      <c r="AG16821" s="104"/>
      <c r="AK16821" s="104"/>
      <c r="AL16821" s="104"/>
      <c r="AO16821" s="104"/>
      <c r="AP16821" s="104"/>
    </row>
    <row r="16822" spans="21:42" ht="15" customHeight="1" x14ac:dyDescent="0.25">
      <c r="U16822" s="104"/>
      <c r="AB16822" s="104"/>
      <c r="AC16822" s="104"/>
      <c r="AF16822" s="104"/>
      <c r="AG16822" s="104"/>
      <c r="AK16822" s="104"/>
      <c r="AL16822" s="104"/>
      <c r="AO16822" s="104"/>
      <c r="AP16822" s="104"/>
    </row>
    <row r="16823" spans="21:42" ht="15" customHeight="1" x14ac:dyDescent="0.25">
      <c r="U16823" s="104"/>
      <c r="AB16823" s="104"/>
      <c r="AC16823" s="104"/>
      <c r="AF16823" s="104"/>
      <c r="AG16823" s="104"/>
      <c r="AK16823" s="104"/>
      <c r="AL16823" s="104"/>
      <c r="AO16823" s="104"/>
      <c r="AP16823" s="104"/>
    </row>
    <row r="16824" spans="21:42" ht="15" customHeight="1" x14ac:dyDescent="0.25">
      <c r="U16824" s="104"/>
      <c r="AB16824" s="104"/>
      <c r="AC16824" s="104"/>
      <c r="AF16824" s="104"/>
      <c r="AG16824" s="104"/>
      <c r="AK16824" s="104"/>
      <c r="AL16824" s="104"/>
      <c r="AO16824" s="104"/>
      <c r="AP16824" s="104"/>
    </row>
    <row r="16825" spans="21:42" ht="15" customHeight="1" x14ac:dyDescent="0.25">
      <c r="U16825" s="104"/>
      <c r="AB16825" s="104"/>
      <c r="AC16825" s="104"/>
      <c r="AF16825" s="104"/>
      <c r="AG16825" s="104"/>
      <c r="AK16825" s="104"/>
      <c r="AL16825" s="104"/>
      <c r="AO16825" s="104"/>
      <c r="AP16825" s="104"/>
    </row>
    <row r="16826" spans="21:42" ht="15" customHeight="1" x14ac:dyDescent="0.25">
      <c r="U16826" s="104"/>
      <c r="AB16826" s="104"/>
      <c r="AC16826" s="104"/>
      <c r="AF16826" s="104"/>
      <c r="AG16826" s="104"/>
      <c r="AK16826" s="104"/>
      <c r="AL16826" s="104"/>
      <c r="AO16826" s="104"/>
      <c r="AP16826" s="104"/>
    </row>
    <row r="16827" spans="21:42" ht="15" customHeight="1" x14ac:dyDescent="0.25">
      <c r="U16827" s="104"/>
      <c r="AB16827" s="104"/>
      <c r="AC16827" s="104"/>
      <c r="AF16827" s="104"/>
      <c r="AG16827" s="104"/>
      <c r="AK16827" s="104"/>
      <c r="AL16827" s="104"/>
      <c r="AO16827" s="104"/>
      <c r="AP16827" s="104"/>
    </row>
    <row r="16828" spans="21:42" ht="15" customHeight="1" x14ac:dyDescent="0.25">
      <c r="U16828" s="104"/>
      <c r="AB16828" s="104"/>
      <c r="AC16828" s="104"/>
      <c r="AF16828" s="104"/>
      <c r="AG16828" s="104"/>
      <c r="AK16828" s="104"/>
      <c r="AL16828" s="104"/>
      <c r="AO16828" s="104"/>
      <c r="AP16828" s="104"/>
    </row>
    <row r="16829" spans="21:42" ht="15" customHeight="1" x14ac:dyDescent="0.25">
      <c r="U16829" s="104"/>
      <c r="AB16829" s="104"/>
      <c r="AC16829" s="104"/>
      <c r="AF16829" s="104"/>
      <c r="AG16829" s="104"/>
      <c r="AK16829" s="104"/>
      <c r="AL16829" s="104"/>
      <c r="AO16829" s="104"/>
      <c r="AP16829" s="104"/>
    </row>
    <row r="16830" spans="21:42" ht="15" customHeight="1" x14ac:dyDescent="0.25">
      <c r="U16830" s="104"/>
      <c r="AB16830" s="104"/>
      <c r="AC16830" s="104"/>
      <c r="AF16830" s="104"/>
      <c r="AG16830" s="104"/>
      <c r="AK16830" s="104"/>
      <c r="AL16830" s="104"/>
      <c r="AO16830" s="104"/>
      <c r="AP16830" s="104"/>
    </row>
    <row r="16831" spans="21:42" ht="15" customHeight="1" x14ac:dyDescent="0.25">
      <c r="U16831" s="104"/>
      <c r="AB16831" s="104"/>
      <c r="AC16831" s="104"/>
      <c r="AF16831" s="104"/>
      <c r="AG16831" s="104"/>
      <c r="AK16831" s="104"/>
      <c r="AL16831" s="104"/>
      <c r="AO16831" s="104"/>
      <c r="AP16831" s="104"/>
    </row>
    <row r="16832" spans="21:42" ht="15" customHeight="1" x14ac:dyDescent="0.25">
      <c r="U16832" s="104"/>
      <c r="AB16832" s="104"/>
      <c r="AC16832" s="104"/>
      <c r="AF16832" s="104"/>
      <c r="AG16832" s="104"/>
      <c r="AK16832" s="104"/>
      <c r="AL16832" s="104"/>
      <c r="AO16832" s="104"/>
      <c r="AP16832" s="104"/>
    </row>
    <row r="16833" spans="21:42" ht="15" customHeight="1" x14ac:dyDescent="0.25">
      <c r="U16833" s="104"/>
      <c r="AB16833" s="104"/>
      <c r="AC16833" s="104"/>
      <c r="AF16833" s="104"/>
      <c r="AG16833" s="104"/>
      <c r="AK16833" s="104"/>
      <c r="AL16833" s="104"/>
      <c r="AO16833" s="104"/>
      <c r="AP16833" s="104"/>
    </row>
    <row r="16834" spans="21:42" ht="15" customHeight="1" x14ac:dyDescent="0.25">
      <c r="U16834" s="104"/>
      <c r="AB16834" s="104"/>
      <c r="AC16834" s="104"/>
      <c r="AF16834" s="104"/>
      <c r="AG16834" s="104"/>
      <c r="AK16834" s="104"/>
      <c r="AL16834" s="104"/>
      <c r="AO16834" s="104"/>
      <c r="AP16834" s="104"/>
    </row>
    <row r="16835" spans="21:42" ht="15" customHeight="1" x14ac:dyDescent="0.25">
      <c r="U16835" s="104"/>
      <c r="AB16835" s="104"/>
      <c r="AC16835" s="104"/>
      <c r="AF16835" s="104"/>
      <c r="AG16835" s="104"/>
      <c r="AK16835" s="104"/>
      <c r="AL16835" s="104"/>
      <c r="AO16835" s="104"/>
      <c r="AP16835" s="104"/>
    </row>
    <row r="16836" spans="21:42" ht="15" customHeight="1" x14ac:dyDescent="0.25">
      <c r="U16836" s="104"/>
      <c r="AB16836" s="104"/>
      <c r="AC16836" s="104"/>
      <c r="AF16836" s="104"/>
      <c r="AG16836" s="104"/>
      <c r="AK16836" s="104"/>
      <c r="AL16836" s="104"/>
      <c r="AO16836" s="104"/>
      <c r="AP16836" s="104"/>
    </row>
    <row r="16837" spans="21:42" ht="15" customHeight="1" x14ac:dyDescent="0.25">
      <c r="U16837" s="104"/>
      <c r="AB16837" s="104"/>
      <c r="AC16837" s="104"/>
      <c r="AF16837" s="104"/>
      <c r="AG16837" s="104"/>
      <c r="AK16837" s="104"/>
      <c r="AL16837" s="104"/>
      <c r="AO16837" s="104"/>
      <c r="AP16837" s="104"/>
    </row>
    <row r="16838" spans="21:42" ht="15" customHeight="1" x14ac:dyDescent="0.25">
      <c r="U16838" s="104"/>
      <c r="AB16838" s="104"/>
      <c r="AC16838" s="104"/>
      <c r="AF16838" s="104"/>
      <c r="AG16838" s="104"/>
      <c r="AK16838" s="104"/>
      <c r="AL16838" s="104"/>
      <c r="AO16838" s="104"/>
      <c r="AP16838" s="104"/>
    </row>
    <row r="16839" spans="21:42" ht="15" customHeight="1" x14ac:dyDescent="0.25">
      <c r="U16839" s="104"/>
      <c r="AB16839" s="104"/>
      <c r="AC16839" s="104"/>
      <c r="AF16839" s="104"/>
      <c r="AG16839" s="104"/>
      <c r="AK16839" s="104"/>
      <c r="AL16839" s="104"/>
      <c r="AO16839" s="104"/>
      <c r="AP16839" s="104"/>
    </row>
    <row r="16840" spans="21:42" ht="15" customHeight="1" x14ac:dyDescent="0.25">
      <c r="U16840" s="104"/>
      <c r="AB16840" s="104"/>
      <c r="AC16840" s="104"/>
      <c r="AF16840" s="104"/>
      <c r="AG16840" s="104"/>
      <c r="AK16840" s="104"/>
      <c r="AL16840" s="104"/>
      <c r="AO16840" s="104"/>
      <c r="AP16840" s="104"/>
    </row>
    <row r="16841" spans="21:42" ht="15" customHeight="1" x14ac:dyDescent="0.25">
      <c r="U16841" s="104"/>
      <c r="AB16841" s="104"/>
      <c r="AC16841" s="104"/>
      <c r="AF16841" s="104"/>
      <c r="AG16841" s="104"/>
      <c r="AK16841" s="104"/>
      <c r="AL16841" s="104"/>
      <c r="AO16841" s="104"/>
      <c r="AP16841" s="104"/>
    </row>
    <row r="16842" spans="21:42" ht="15" customHeight="1" x14ac:dyDescent="0.25">
      <c r="U16842" s="104"/>
      <c r="AB16842" s="104"/>
      <c r="AC16842" s="104"/>
      <c r="AF16842" s="104"/>
      <c r="AG16842" s="104"/>
      <c r="AK16842" s="104"/>
      <c r="AL16842" s="104"/>
      <c r="AO16842" s="104"/>
      <c r="AP16842" s="104"/>
    </row>
    <row r="16843" spans="21:42" ht="15" customHeight="1" x14ac:dyDescent="0.25">
      <c r="U16843" s="104"/>
      <c r="AB16843" s="104"/>
      <c r="AC16843" s="104"/>
      <c r="AF16843" s="104"/>
      <c r="AG16843" s="104"/>
      <c r="AK16843" s="104"/>
      <c r="AL16843" s="104"/>
      <c r="AO16843" s="104"/>
      <c r="AP16843" s="104"/>
    </row>
    <row r="16844" spans="21:42" ht="15" customHeight="1" x14ac:dyDescent="0.25">
      <c r="U16844" s="104"/>
      <c r="AB16844" s="104"/>
      <c r="AC16844" s="104"/>
      <c r="AF16844" s="104"/>
      <c r="AG16844" s="104"/>
      <c r="AK16844" s="104"/>
      <c r="AL16844" s="104"/>
      <c r="AO16844" s="104"/>
      <c r="AP16844" s="104"/>
    </row>
    <row r="16845" spans="21:42" ht="15" customHeight="1" x14ac:dyDescent="0.25">
      <c r="U16845" s="104"/>
      <c r="AB16845" s="104"/>
      <c r="AC16845" s="104"/>
      <c r="AF16845" s="104"/>
      <c r="AG16845" s="104"/>
      <c r="AK16845" s="104"/>
      <c r="AL16845" s="104"/>
      <c r="AO16845" s="104"/>
      <c r="AP16845" s="104"/>
    </row>
    <row r="16846" spans="21:42" ht="15" customHeight="1" x14ac:dyDescent="0.25">
      <c r="U16846" s="104"/>
      <c r="AB16846" s="104"/>
      <c r="AC16846" s="104"/>
      <c r="AF16846" s="104"/>
      <c r="AG16846" s="104"/>
      <c r="AK16846" s="104"/>
      <c r="AL16846" s="104"/>
      <c r="AO16846" s="104"/>
      <c r="AP16846" s="104"/>
    </row>
    <row r="16847" spans="21:42" ht="15" customHeight="1" x14ac:dyDescent="0.25">
      <c r="U16847" s="104"/>
      <c r="AB16847" s="104"/>
      <c r="AC16847" s="104"/>
      <c r="AF16847" s="104"/>
      <c r="AG16847" s="104"/>
      <c r="AK16847" s="104"/>
      <c r="AL16847" s="104"/>
      <c r="AO16847" s="104"/>
      <c r="AP16847" s="104"/>
    </row>
    <row r="16848" spans="21:42" ht="15" customHeight="1" x14ac:dyDescent="0.25">
      <c r="U16848" s="104"/>
      <c r="AB16848" s="104"/>
      <c r="AC16848" s="104"/>
      <c r="AF16848" s="104"/>
      <c r="AG16848" s="104"/>
      <c r="AK16848" s="104"/>
      <c r="AL16848" s="104"/>
      <c r="AO16848" s="104"/>
      <c r="AP16848" s="104"/>
    </row>
    <row r="16849" spans="21:42" ht="15" customHeight="1" x14ac:dyDescent="0.25">
      <c r="U16849" s="104"/>
      <c r="AB16849" s="104"/>
      <c r="AC16849" s="104"/>
      <c r="AF16849" s="104"/>
      <c r="AG16849" s="104"/>
      <c r="AK16849" s="104"/>
      <c r="AL16849" s="104"/>
      <c r="AO16849" s="104"/>
      <c r="AP16849" s="104"/>
    </row>
    <row r="16850" spans="21:42" ht="15" customHeight="1" x14ac:dyDescent="0.25">
      <c r="U16850" s="104"/>
      <c r="AB16850" s="104"/>
      <c r="AC16850" s="104"/>
      <c r="AF16850" s="104"/>
      <c r="AG16850" s="104"/>
      <c r="AK16850" s="104"/>
      <c r="AL16850" s="104"/>
      <c r="AO16850" s="104"/>
      <c r="AP16850" s="104"/>
    </row>
    <row r="16851" spans="21:42" ht="15" customHeight="1" x14ac:dyDescent="0.25">
      <c r="U16851" s="104"/>
      <c r="AB16851" s="104"/>
      <c r="AC16851" s="104"/>
      <c r="AF16851" s="104"/>
      <c r="AG16851" s="104"/>
      <c r="AK16851" s="104"/>
      <c r="AL16851" s="104"/>
      <c r="AO16851" s="104"/>
      <c r="AP16851" s="104"/>
    </row>
    <row r="16852" spans="21:42" ht="15" customHeight="1" x14ac:dyDescent="0.25">
      <c r="U16852" s="104"/>
      <c r="AB16852" s="104"/>
      <c r="AC16852" s="104"/>
      <c r="AF16852" s="104"/>
      <c r="AG16852" s="104"/>
      <c r="AK16852" s="104"/>
      <c r="AL16852" s="104"/>
      <c r="AO16852" s="104"/>
      <c r="AP16852" s="104"/>
    </row>
    <row r="16853" spans="21:42" ht="15" customHeight="1" x14ac:dyDescent="0.25">
      <c r="U16853" s="104"/>
      <c r="AB16853" s="104"/>
      <c r="AC16853" s="104"/>
      <c r="AF16853" s="104"/>
      <c r="AG16853" s="104"/>
      <c r="AK16853" s="104"/>
      <c r="AL16853" s="104"/>
      <c r="AO16853" s="104"/>
      <c r="AP16853" s="104"/>
    </row>
    <row r="16854" spans="21:42" ht="15" customHeight="1" x14ac:dyDescent="0.25">
      <c r="U16854" s="104"/>
      <c r="AB16854" s="104"/>
      <c r="AC16854" s="104"/>
      <c r="AF16854" s="104"/>
      <c r="AG16854" s="104"/>
      <c r="AK16854" s="104"/>
      <c r="AL16854" s="104"/>
      <c r="AO16854" s="104"/>
      <c r="AP16854" s="104"/>
    </row>
    <row r="16855" spans="21:42" ht="15" customHeight="1" x14ac:dyDescent="0.25">
      <c r="U16855" s="104"/>
      <c r="AB16855" s="104"/>
      <c r="AC16855" s="104"/>
      <c r="AF16855" s="104"/>
      <c r="AG16855" s="104"/>
      <c r="AK16855" s="104"/>
      <c r="AL16855" s="104"/>
      <c r="AO16855" s="104"/>
      <c r="AP16855" s="104"/>
    </row>
    <row r="16856" spans="21:42" ht="15" customHeight="1" x14ac:dyDescent="0.25">
      <c r="U16856" s="104"/>
      <c r="AB16856" s="104"/>
      <c r="AC16856" s="104"/>
      <c r="AF16856" s="104"/>
      <c r="AG16856" s="104"/>
      <c r="AK16856" s="104"/>
      <c r="AL16856" s="104"/>
      <c r="AO16856" s="104"/>
      <c r="AP16856" s="104"/>
    </row>
    <row r="16857" spans="21:42" ht="15" customHeight="1" x14ac:dyDescent="0.25">
      <c r="U16857" s="104"/>
      <c r="AB16857" s="104"/>
      <c r="AC16857" s="104"/>
      <c r="AF16857" s="104"/>
      <c r="AG16857" s="104"/>
      <c r="AK16857" s="104"/>
      <c r="AL16857" s="104"/>
      <c r="AO16857" s="104"/>
      <c r="AP16857" s="104"/>
    </row>
    <row r="16858" spans="21:42" ht="15" customHeight="1" x14ac:dyDescent="0.25">
      <c r="U16858" s="104"/>
      <c r="AB16858" s="104"/>
      <c r="AC16858" s="104"/>
      <c r="AF16858" s="104"/>
      <c r="AG16858" s="104"/>
      <c r="AK16858" s="104"/>
      <c r="AL16858" s="104"/>
      <c r="AO16858" s="104"/>
      <c r="AP16858" s="104"/>
    </row>
    <row r="16859" spans="21:42" ht="15" customHeight="1" x14ac:dyDescent="0.25">
      <c r="U16859" s="104"/>
      <c r="AB16859" s="104"/>
      <c r="AC16859" s="104"/>
      <c r="AF16859" s="104"/>
      <c r="AG16859" s="104"/>
      <c r="AK16859" s="104"/>
      <c r="AL16859" s="104"/>
      <c r="AO16859" s="104"/>
      <c r="AP16859" s="104"/>
    </row>
    <row r="16860" spans="21:42" ht="15" customHeight="1" x14ac:dyDescent="0.25">
      <c r="U16860" s="104"/>
      <c r="AB16860" s="104"/>
      <c r="AC16860" s="104"/>
      <c r="AF16860" s="104"/>
      <c r="AG16860" s="104"/>
      <c r="AK16860" s="104"/>
      <c r="AL16860" s="104"/>
      <c r="AO16860" s="104"/>
      <c r="AP16860" s="104"/>
    </row>
    <row r="16861" spans="21:42" ht="15" customHeight="1" x14ac:dyDescent="0.25">
      <c r="U16861" s="104"/>
      <c r="AB16861" s="104"/>
      <c r="AC16861" s="104"/>
      <c r="AF16861" s="104"/>
      <c r="AG16861" s="104"/>
      <c r="AK16861" s="104"/>
      <c r="AL16861" s="104"/>
      <c r="AO16861" s="104"/>
      <c r="AP16861" s="104"/>
    </row>
    <row r="16862" spans="21:42" ht="15" customHeight="1" x14ac:dyDescent="0.25">
      <c r="U16862" s="104"/>
      <c r="AB16862" s="104"/>
      <c r="AC16862" s="104"/>
      <c r="AF16862" s="104"/>
      <c r="AG16862" s="104"/>
      <c r="AK16862" s="104"/>
      <c r="AL16862" s="104"/>
      <c r="AO16862" s="104"/>
      <c r="AP16862" s="104"/>
    </row>
    <row r="16863" spans="21:42" ht="15" customHeight="1" x14ac:dyDescent="0.25">
      <c r="U16863" s="104"/>
      <c r="AB16863" s="104"/>
      <c r="AC16863" s="104"/>
      <c r="AF16863" s="104"/>
      <c r="AG16863" s="104"/>
      <c r="AK16863" s="104"/>
      <c r="AL16863" s="104"/>
      <c r="AO16863" s="104"/>
      <c r="AP16863" s="104"/>
    </row>
    <row r="16864" spans="21:42" ht="15" customHeight="1" x14ac:dyDescent="0.25">
      <c r="U16864" s="104"/>
      <c r="AB16864" s="104"/>
      <c r="AC16864" s="104"/>
      <c r="AF16864" s="104"/>
      <c r="AG16864" s="104"/>
      <c r="AK16864" s="104"/>
      <c r="AL16864" s="104"/>
      <c r="AO16864" s="104"/>
      <c r="AP16864" s="104"/>
    </row>
    <row r="16865" spans="21:42" ht="15" customHeight="1" x14ac:dyDescent="0.25">
      <c r="U16865" s="104"/>
      <c r="AB16865" s="104"/>
      <c r="AC16865" s="104"/>
      <c r="AF16865" s="104"/>
      <c r="AG16865" s="104"/>
      <c r="AK16865" s="104"/>
      <c r="AL16865" s="104"/>
      <c r="AO16865" s="104"/>
      <c r="AP16865" s="104"/>
    </row>
    <row r="16866" spans="21:42" ht="15" customHeight="1" x14ac:dyDescent="0.25">
      <c r="U16866" s="104"/>
      <c r="AB16866" s="104"/>
      <c r="AC16866" s="104"/>
      <c r="AF16866" s="104"/>
      <c r="AG16866" s="104"/>
      <c r="AK16866" s="104"/>
      <c r="AL16866" s="104"/>
      <c r="AO16866" s="104"/>
      <c r="AP16866" s="104"/>
    </row>
    <row r="16867" spans="21:42" ht="15" customHeight="1" x14ac:dyDescent="0.25">
      <c r="U16867" s="104"/>
      <c r="AB16867" s="104"/>
      <c r="AC16867" s="104"/>
      <c r="AF16867" s="104"/>
      <c r="AG16867" s="104"/>
      <c r="AK16867" s="104"/>
      <c r="AL16867" s="104"/>
      <c r="AO16867" s="104"/>
      <c r="AP16867" s="104"/>
    </row>
    <row r="16868" spans="21:42" ht="15" customHeight="1" x14ac:dyDescent="0.25">
      <c r="U16868" s="104"/>
      <c r="AB16868" s="104"/>
      <c r="AC16868" s="104"/>
      <c r="AF16868" s="104"/>
      <c r="AG16868" s="104"/>
      <c r="AK16868" s="104"/>
      <c r="AL16868" s="104"/>
      <c r="AO16868" s="104"/>
      <c r="AP16868" s="104"/>
    </row>
    <row r="16869" spans="21:42" ht="15" customHeight="1" x14ac:dyDescent="0.25">
      <c r="U16869" s="104"/>
      <c r="AB16869" s="104"/>
      <c r="AC16869" s="104"/>
      <c r="AF16869" s="104"/>
      <c r="AG16869" s="104"/>
      <c r="AK16869" s="104"/>
      <c r="AL16869" s="104"/>
      <c r="AO16869" s="104"/>
      <c r="AP16869" s="104"/>
    </row>
    <row r="16870" spans="21:42" ht="15" customHeight="1" x14ac:dyDescent="0.25">
      <c r="U16870" s="104"/>
      <c r="AB16870" s="104"/>
      <c r="AC16870" s="104"/>
      <c r="AF16870" s="104"/>
      <c r="AG16870" s="104"/>
      <c r="AK16870" s="104"/>
      <c r="AL16870" s="104"/>
      <c r="AO16870" s="104"/>
      <c r="AP16870" s="104"/>
    </row>
    <row r="16871" spans="21:42" ht="15" customHeight="1" x14ac:dyDescent="0.25">
      <c r="U16871" s="104"/>
      <c r="AB16871" s="104"/>
      <c r="AC16871" s="104"/>
      <c r="AF16871" s="104"/>
      <c r="AG16871" s="104"/>
      <c r="AK16871" s="104"/>
      <c r="AL16871" s="104"/>
      <c r="AO16871" s="104"/>
      <c r="AP16871" s="104"/>
    </row>
    <row r="16872" spans="21:42" ht="15" customHeight="1" x14ac:dyDescent="0.25">
      <c r="U16872" s="104"/>
      <c r="AB16872" s="104"/>
      <c r="AC16872" s="104"/>
      <c r="AF16872" s="104"/>
      <c r="AG16872" s="104"/>
      <c r="AK16872" s="104"/>
      <c r="AL16872" s="104"/>
      <c r="AO16872" s="104"/>
      <c r="AP16872" s="104"/>
    </row>
    <row r="16873" spans="21:42" ht="15" customHeight="1" x14ac:dyDescent="0.25">
      <c r="U16873" s="104"/>
      <c r="AB16873" s="104"/>
      <c r="AC16873" s="104"/>
      <c r="AF16873" s="104"/>
      <c r="AG16873" s="104"/>
      <c r="AK16873" s="104"/>
      <c r="AL16873" s="104"/>
      <c r="AO16873" s="104"/>
      <c r="AP16873" s="104"/>
    </row>
    <row r="16874" spans="21:42" ht="15" customHeight="1" x14ac:dyDescent="0.25">
      <c r="U16874" s="104"/>
      <c r="AB16874" s="104"/>
      <c r="AC16874" s="104"/>
      <c r="AF16874" s="104"/>
      <c r="AG16874" s="104"/>
      <c r="AK16874" s="104"/>
      <c r="AL16874" s="104"/>
      <c r="AO16874" s="104"/>
      <c r="AP16874" s="104"/>
    </row>
    <row r="16875" spans="21:42" ht="15" customHeight="1" x14ac:dyDescent="0.25">
      <c r="U16875" s="104"/>
      <c r="AB16875" s="104"/>
      <c r="AC16875" s="104"/>
      <c r="AF16875" s="104"/>
      <c r="AG16875" s="104"/>
      <c r="AK16875" s="104"/>
      <c r="AL16875" s="104"/>
      <c r="AO16875" s="104"/>
      <c r="AP16875" s="104"/>
    </row>
    <row r="16876" spans="21:42" ht="15" customHeight="1" x14ac:dyDescent="0.25">
      <c r="U16876" s="104"/>
      <c r="AB16876" s="104"/>
      <c r="AC16876" s="104"/>
      <c r="AF16876" s="104"/>
      <c r="AG16876" s="104"/>
      <c r="AK16876" s="104"/>
      <c r="AL16876" s="104"/>
      <c r="AO16876" s="104"/>
      <c r="AP16876" s="104"/>
    </row>
    <row r="16877" spans="21:42" ht="15" customHeight="1" x14ac:dyDescent="0.25">
      <c r="U16877" s="104"/>
      <c r="AB16877" s="104"/>
      <c r="AC16877" s="104"/>
      <c r="AF16877" s="104"/>
      <c r="AG16877" s="104"/>
      <c r="AK16877" s="104"/>
      <c r="AL16877" s="104"/>
      <c r="AO16877" s="104"/>
      <c r="AP16877" s="104"/>
    </row>
    <row r="16878" spans="21:42" ht="15" customHeight="1" x14ac:dyDescent="0.25">
      <c r="U16878" s="104"/>
      <c r="AB16878" s="104"/>
      <c r="AC16878" s="104"/>
      <c r="AF16878" s="104"/>
      <c r="AG16878" s="104"/>
      <c r="AK16878" s="104"/>
      <c r="AL16878" s="104"/>
      <c r="AO16878" s="104"/>
      <c r="AP16878" s="104"/>
    </row>
    <row r="16879" spans="21:42" ht="15" customHeight="1" x14ac:dyDescent="0.25">
      <c r="U16879" s="104"/>
      <c r="AB16879" s="104"/>
      <c r="AC16879" s="104"/>
      <c r="AF16879" s="104"/>
      <c r="AG16879" s="104"/>
      <c r="AK16879" s="104"/>
      <c r="AL16879" s="104"/>
      <c r="AO16879" s="104"/>
      <c r="AP16879" s="104"/>
    </row>
    <row r="16880" spans="21:42" ht="15" customHeight="1" x14ac:dyDescent="0.25">
      <c r="U16880" s="104"/>
      <c r="AB16880" s="104"/>
      <c r="AC16880" s="104"/>
      <c r="AF16880" s="104"/>
      <c r="AG16880" s="104"/>
      <c r="AK16880" s="104"/>
      <c r="AL16880" s="104"/>
      <c r="AO16880" s="104"/>
      <c r="AP16880" s="104"/>
    </row>
    <row r="16881" spans="21:42" ht="15" customHeight="1" x14ac:dyDescent="0.25">
      <c r="U16881" s="104"/>
      <c r="AB16881" s="104"/>
      <c r="AC16881" s="104"/>
      <c r="AF16881" s="104"/>
      <c r="AG16881" s="104"/>
      <c r="AK16881" s="104"/>
      <c r="AL16881" s="104"/>
      <c r="AO16881" s="104"/>
      <c r="AP16881" s="104"/>
    </row>
    <row r="16882" spans="21:42" ht="15" customHeight="1" x14ac:dyDescent="0.25">
      <c r="U16882" s="104"/>
      <c r="AB16882" s="104"/>
      <c r="AC16882" s="104"/>
      <c r="AF16882" s="104"/>
      <c r="AG16882" s="104"/>
      <c r="AK16882" s="104"/>
      <c r="AL16882" s="104"/>
      <c r="AO16882" s="104"/>
      <c r="AP16882" s="104"/>
    </row>
    <row r="16883" spans="21:42" ht="15" customHeight="1" x14ac:dyDescent="0.25">
      <c r="U16883" s="104"/>
      <c r="AB16883" s="104"/>
      <c r="AC16883" s="104"/>
      <c r="AF16883" s="104"/>
      <c r="AG16883" s="104"/>
      <c r="AK16883" s="104"/>
      <c r="AL16883" s="104"/>
      <c r="AO16883" s="104"/>
      <c r="AP16883" s="104"/>
    </row>
    <row r="16884" spans="21:42" ht="15" customHeight="1" x14ac:dyDescent="0.25">
      <c r="U16884" s="104"/>
      <c r="AB16884" s="104"/>
      <c r="AC16884" s="104"/>
      <c r="AF16884" s="104"/>
      <c r="AG16884" s="104"/>
      <c r="AK16884" s="104"/>
      <c r="AL16884" s="104"/>
      <c r="AO16884" s="104"/>
      <c r="AP16884" s="104"/>
    </row>
    <row r="16885" spans="21:42" ht="15" customHeight="1" x14ac:dyDescent="0.25">
      <c r="U16885" s="104"/>
      <c r="AB16885" s="104"/>
      <c r="AC16885" s="104"/>
      <c r="AF16885" s="104"/>
      <c r="AG16885" s="104"/>
      <c r="AK16885" s="104"/>
      <c r="AL16885" s="104"/>
      <c r="AO16885" s="104"/>
      <c r="AP16885" s="104"/>
    </row>
    <row r="16886" spans="21:42" ht="15" customHeight="1" x14ac:dyDescent="0.25">
      <c r="U16886" s="104"/>
      <c r="AB16886" s="104"/>
      <c r="AC16886" s="104"/>
      <c r="AF16886" s="104"/>
      <c r="AG16886" s="104"/>
      <c r="AK16886" s="104"/>
      <c r="AL16886" s="104"/>
      <c r="AO16886" s="104"/>
      <c r="AP16886" s="104"/>
    </row>
    <row r="16887" spans="21:42" ht="15" customHeight="1" x14ac:dyDescent="0.25">
      <c r="U16887" s="104"/>
      <c r="AB16887" s="104"/>
      <c r="AC16887" s="104"/>
      <c r="AF16887" s="104"/>
      <c r="AG16887" s="104"/>
      <c r="AK16887" s="104"/>
      <c r="AL16887" s="104"/>
      <c r="AO16887" s="104"/>
      <c r="AP16887" s="104"/>
    </row>
    <row r="16888" spans="21:42" ht="15" customHeight="1" x14ac:dyDescent="0.25">
      <c r="U16888" s="104"/>
      <c r="AB16888" s="104"/>
      <c r="AC16888" s="104"/>
      <c r="AF16888" s="104"/>
      <c r="AG16888" s="104"/>
      <c r="AK16888" s="104"/>
      <c r="AL16888" s="104"/>
      <c r="AO16888" s="104"/>
      <c r="AP16888" s="104"/>
    </row>
    <row r="16889" spans="21:42" ht="15" customHeight="1" x14ac:dyDescent="0.25">
      <c r="U16889" s="104"/>
      <c r="AB16889" s="104"/>
      <c r="AC16889" s="104"/>
      <c r="AF16889" s="104"/>
      <c r="AG16889" s="104"/>
      <c r="AK16889" s="104"/>
      <c r="AL16889" s="104"/>
      <c r="AO16889" s="104"/>
      <c r="AP16889" s="104"/>
    </row>
    <row r="16890" spans="21:42" ht="15" customHeight="1" x14ac:dyDescent="0.25">
      <c r="U16890" s="104"/>
      <c r="AB16890" s="104"/>
      <c r="AC16890" s="104"/>
      <c r="AF16890" s="104"/>
      <c r="AG16890" s="104"/>
      <c r="AK16890" s="104"/>
      <c r="AL16890" s="104"/>
      <c r="AO16890" s="104"/>
      <c r="AP16890" s="104"/>
    </row>
    <row r="16891" spans="21:42" ht="15" customHeight="1" x14ac:dyDescent="0.25">
      <c r="U16891" s="104"/>
      <c r="AB16891" s="104"/>
      <c r="AC16891" s="104"/>
      <c r="AF16891" s="104"/>
      <c r="AG16891" s="104"/>
      <c r="AK16891" s="104"/>
      <c r="AL16891" s="104"/>
      <c r="AO16891" s="104"/>
      <c r="AP16891" s="104"/>
    </row>
    <row r="16892" spans="21:42" ht="15" customHeight="1" x14ac:dyDescent="0.25">
      <c r="U16892" s="104"/>
      <c r="AB16892" s="104"/>
      <c r="AC16892" s="104"/>
      <c r="AF16892" s="104"/>
      <c r="AG16892" s="104"/>
      <c r="AK16892" s="104"/>
      <c r="AL16892" s="104"/>
      <c r="AO16892" s="104"/>
      <c r="AP16892" s="104"/>
    </row>
    <row r="16893" spans="21:42" ht="15" customHeight="1" x14ac:dyDescent="0.25">
      <c r="U16893" s="104"/>
      <c r="AB16893" s="104"/>
      <c r="AC16893" s="104"/>
      <c r="AF16893" s="104"/>
      <c r="AG16893" s="104"/>
      <c r="AK16893" s="104"/>
      <c r="AL16893" s="104"/>
      <c r="AO16893" s="104"/>
      <c r="AP16893" s="104"/>
    </row>
    <row r="16894" spans="21:42" ht="15" customHeight="1" x14ac:dyDescent="0.25">
      <c r="U16894" s="104"/>
      <c r="AB16894" s="104"/>
      <c r="AC16894" s="104"/>
      <c r="AF16894" s="104"/>
      <c r="AG16894" s="104"/>
      <c r="AK16894" s="104"/>
      <c r="AL16894" s="104"/>
      <c r="AO16894" s="104"/>
      <c r="AP16894" s="104"/>
    </row>
    <row r="16895" spans="21:42" ht="15" customHeight="1" x14ac:dyDescent="0.25">
      <c r="U16895" s="104"/>
      <c r="AB16895" s="104"/>
      <c r="AC16895" s="104"/>
      <c r="AF16895" s="104"/>
      <c r="AG16895" s="104"/>
      <c r="AK16895" s="104"/>
      <c r="AL16895" s="104"/>
      <c r="AO16895" s="104"/>
      <c r="AP16895" s="104"/>
    </row>
    <row r="16896" spans="21:42" ht="15" customHeight="1" x14ac:dyDescent="0.25">
      <c r="U16896" s="104"/>
      <c r="AB16896" s="104"/>
      <c r="AC16896" s="104"/>
      <c r="AF16896" s="104"/>
      <c r="AG16896" s="104"/>
      <c r="AK16896" s="104"/>
      <c r="AL16896" s="104"/>
      <c r="AO16896" s="104"/>
      <c r="AP16896" s="104"/>
    </row>
    <row r="16897" spans="21:42" ht="15" customHeight="1" x14ac:dyDescent="0.25">
      <c r="U16897" s="104"/>
      <c r="AB16897" s="104"/>
      <c r="AC16897" s="104"/>
      <c r="AF16897" s="104"/>
      <c r="AG16897" s="104"/>
      <c r="AK16897" s="104"/>
      <c r="AL16897" s="104"/>
      <c r="AO16897" s="104"/>
      <c r="AP16897" s="104"/>
    </row>
    <row r="16898" spans="21:42" ht="15" customHeight="1" x14ac:dyDescent="0.25">
      <c r="U16898" s="104"/>
      <c r="AB16898" s="104"/>
      <c r="AC16898" s="104"/>
      <c r="AF16898" s="104"/>
      <c r="AG16898" s="104"/>
      <c r="AK16898" s="104"/>
      <c r="AL16898" s="104"/>
      <c r="AO16898" s="104"/>
      <c r="AP16898" s="104"/>
    </row>
    <row r="16899" spans="21:42" ht="15" customHeight="1" x14ac:dyDescent="0.25">
      <c r="U16899" s="104"/>
      <c r="AB16899" s="104"/>
      <c r="AC16899" s="104"/>
      <c r="AF16899" s="104"/>
      <c r="AG16899" s="104"/>
      <c r="AK16899" s="104"/>
      <c r="AL16899" s="104"/>
      <c r="AO16899" s="104"/>
      <c r="AP16899" s="104"/>
    </row>
    <row r="16900" spans="21:42" ht="15" customHeight="1" x14ac:dyDescent="0.25">
      <c r="U16900" s="104"/>
      <c r="AB16900" s="104"/>
      <c r="AC16900" s="104"/>
      <c r="AF16900" s="104"/>
      <c r="AG16900" s="104"/>
      <c r="AK16900" s="104"/>
      <c r="AL16900" s="104"/>
      <c r="AO16900" s="104"/>
      <c r="AP16900" s="104"/>
    </row>
    <row r="16901" spans="21:42" ht="15" customHeight="1" x14ac:dyDescent="0.25">
      <c r="U16901" s="104"/>
      <c r="AB16901" s="104"/>
      <c r="AC16901" s="104"/>
      <c r="AF16901" s="104"/>
      <c r="AG16901" s="104"/>
      <c r="AK16901" s="104"/>
      <c r="AL16901" s="104"/>
      <c r="AO16901" s="104"/>
      <c r="AP16901" s="104"/>
    </row>
    <row r="16902" spans="21:42" ht="15" customHeight="1" x14ac:dyDescent="0.25">
      <c r="U16902" s="104"/>
      <c r="AB16902" s="104"/>
      <c r="AC16902" s="104"/>
      <c r="AF16902" s="104"/>
      <c r="AG16902" s="104"/>
      <c r="AK16902" s="104"/>
      <c r="AL16902" s="104"/>
      <c r="AO16902" s="104"/>
      <c r="AP16902" s="104"/>
    </row>
    <row r="16903" spans="21:42" ht="15" customHeight="1" x14ac:dyDescent="0.25">
      <c r="U16903" s="104"/>
      <c r="AB16903" s="104"/>
      <c r="AC16903" s="104"/>
      <c r="AF16903" s="104"/>
      <c r="AG16903" s="104"/>
      <c r="AK16903" s="104"/>
      <c r="AL16903" s="104"/>
      <c r="AO16903" s="104"/>
      <c r="AP16903" s="104"/>
    </row>
    <row r="16904" spans="21:42" ht="15" customHeight="1" x14ac:dyDescent="0.25">
      <c r="U16904" s="104"/>
      <c r="AB16904" s="104"/>
      <c r="AC16904" s="104"/>
      <c r="AF16904" s="104"/>
      <c r="AG16904" s="104"/>
      <c r="AK16904" s="104"/>
      <c r="AL16904" s="104"/>
      <c r="AO16904" s="104"/>
      <c r="AP16904" s="104"/>
    </row>
    <row r="16905" spans="21:42" ht="15" customHeight="1" x14ac:dyDescent="0.25">
      <c r="U16905" s="104"/>
      <c r="AB16905" s="104"/>
      <c r="AC16905" s="104"/>
      <c r="AF16905" s="104"/>
      <c r="AG16905" s="104"/>
      <c r="AK16905" s="104"/>
      <c r="AL16905" s="104"/>
      <c r="AO16905" s="104"/>
      <c r="AP16905" s="104"/>
    </row>
    <row r="16906" spans="21:42" ht="15" customHeight="1" x14ac:dyDescent="0.25">
      <c r="U16906" s="104"/>
      <c r="AB16906" s="104"/>
      <c r="AC16906" s="104"/>
      <c r="AF16906" s="104"/>
      <c r="AG16906" s="104"/>
      <c r="AK16906" s="104"/>
      <c r="AL16906" s="104"/>
      <c r="AO16906" s="104"/>
      <c r="AP16906" s="104"/>
    </row>
    <row r="16907" spans="21:42" ht="15" customHeight="1" x14ac:dyDescent="0.25">
      <c r="U16907" s="104"/>
      <c r="AB16907" s="104"/>
      <c r="AC16907" s="104"/>
      <c r="AF16907" s="104"/>
      <c r="AG16907" s="104"/>
      <c r="AK16907" s="104"/>
      <c r="AL16907" s="104"/>
      <c r="AO16907" s="104"/>
      <c r="AP16907" s="104"/>
    </row>
    <row r="16908" spans="21:42" ht="15" customHeight="1" x14ac:dyDescent="0.25">
      <c r="U16908" s="104"/>
      <c r="AB16908" s="104"/>
      <c r="AC16908" s="104"/>
      <c r="AF16908" s="104"/>
      <c r="AG16908" s="104"/>
      <c r="AK16908" s="104"/>
      <c r="AL16908" s="104"/>
      <c r="AO16908" s="104"/>
      <c r="AP16908" s="104"/>
    </row>
    <row r="16909" spans="21:42" ht="15" customHeight="1" x14ac:dyDescent="0.25">
      <c r="U16909" s="104"/>
      <c r="AB16909" s="104"/>
      <c r="AC16909" s="104"/>
      <c r="AF16909" s="104"/>
      <c r="AG16909" s="104"/>
      <c r="AK16909" s="104"/>
      <c r="AL16909" s="104"/>
      <c r="AO16909" s="104"/>
      <c r="AP16909" s="104"/>
    </row>
    <row r="16910" spans="21:42" ht="15" customHeight="1" x14ac:dyDescent="0.25">
      <c r="U16910" s="104"/>
      <c r="AB16910" s="104"/>
      <c r="AC16910" s="104"/>
      <c r="AF16910" s="104"/>
      <c r="AG16910" s="104"/>
      <c r="AK16910" s="104"/>
      <c r="AL16910" s="104"/>
      <c r="AO16910" s="104"/>
      <c r="AP16910" s="104"/>
    </row>
    <row r="16911" spans="21:42" ht="15" customHeight="1" x14ac:dyDescent="0.25">
      <c r="U16911" s="104"/>
      <c r="AB16911" s="104"/>
      <c r="AC16911" s="104"/>
      <c r="AF16911" s="104"/>
      <c r="AG16911" s="104"/>
      <c r="AK16911" s="104"/>
      <c r="AL16911" s="104"/>
      <c r="AO16911" s="104"/>
      <c r="AP16911" s="104"/>
    </row>
    <row r="16912" spans="21:42" ht="15" customHeight="1" x14ac:dyDescent="0.25">
      <c r="U16912" s="104"/>
      <c r="AB16912" s="104"/>
      <c r="AC16912" s="104"/>
      <c r="AF16912" s="104"/>
      <c r="AG16912" s="104"/>
      <c r="AK16912" s="104"/>
      <c r="AL16912" s="104"/>
      <c r="AO16912" s="104"/>
      <c r="AP16912" s="104"/>
    </row>
    <row r="16913" spans="21:42" ht="15" customHeight="1" x14ac:dyDescent="0.25">
      <c r="U16913" s="104"/>
      <c r="AB16913" s="104"/>
      <c r="AC16913" s="104"/>
      <c r="AF16913" s="104"/>
      <c r="AG16913" s="104"/>
      <c r="AK16913" s="104"/>
      <c r="AL16913" s="104"/>
      <c r="AO16913" s="104"/>
      <c r="AP16913" s="104"/>
    </row>
    <row r="16914" spans="21:42" ht="15" customHeight="1" x14ac:dyDescent="0.25">
      <c r="U16914" s="104"/>
      <c r="AB16914" s="104"/>
      <c r="AC16914" s="104"/>
      <c r="AF16914" s="104"/>
      <c r="AG16914" s="104"/>
      <c r="AK16914" s="104"/>
      <c r="AL16914" s="104"/>
      <c r="AO16914" s="104"/>
      <c r="AP16914" s="104"/>
    </row>
    <row r="16915" spans="21:42" ht="15" customHeight="1" x14ac:dyDescent="0.25">
      <c r="U16915" s="104"/>
      <c r="AB16915" s="104"/>
      <c r="AC16915" s="104"/>
      <c r="AF16915" s="104"/>
      <c r="AG16915" s="104"/>
      <c r="AK16915" s="104"/>
      <c r="AL16915" s="104"/>
      <c r="AO16915" s="104"/>
      <c r="AP16915" s="104"/>
    </row>
    <row r="16916" spans="21:42" ht="15" customHeight="1" x14ac:dyDescent="0.25">
      <c r="U16916" s="104"/>
      <c r="AB16916" s="104"/>
      <c r="AC16916" s="104"/>
      <c r="AF16916" s="104"/>
      <c r="AG16916" s="104"/>
      <c r="AK16916" s="104"/>
      <c r="AL16916" s="104"/>
      <c r="AO16916" s="104"/>
      <c r="AP16916" s="104"/>
    </row>
    <row r="16917" spans="21:42" ht="15" customHeight="1" x14ac:dyDescent="0.25">
      <c r="U16917" s="104"/>
      <c r="AB16917" s="104"/>
      <c r="AC16917" s="104"/>
      <c r="AF16917" s="104"/>
      <c r="AG16917" s="104"/>
      <c r="AK16917" s="104"/>
      <c r="AL16917" s="104"/>
      <c r="AO16917" s="104"/>
      <c r="AP16917" s="104"/>
    </row>
    <row r="16918" spans="21:42" ht="15" customHeight="1" x14ac:dyDescent="0.25">
      <c r="U16918" s="104"/>
      <c r="AB16918" s="104"/>
      <c r="AC16918" s="104"/>
      <c r="AF16918" s="104"/>
      <c r="AG16918" s="104"/>
      <c r="AK16918" s="104"/>
      <c r="AL16918" s="104"/>
      <c r="AO16918" s="104"/>
      <c r="AP16918" s="104"/>
    </row>
    <row r="16919" spans="21:42" ht="15" customHeight="1" x14ac:dyDescent="0.25">
      <c r="U16919" s="104"/>
      <c r="AB16919" s="104"/>
      <c r="AC16919" s="104"/>
      <c r="AF16919" s="104"/>
      <c r="AG16919" s="104"/>
      <c r="AK16919" s="104"/>
      <c r="AL16919" s="104"/>
      <c r="AO16919" s="104"/>
      <c r="AP16919" s="104"/>
    </row>
    <row r="16920" spans="21:42" ht="15" customHeight="1" x14ac:dyDescent="0.25">
      <c r="U16920" s="104"/>
      <c r="AB16920" s="104"/>
      <c r="AC16920" s="104"/>
      <c r="AF16920" s="104"/>
      <c r="AG16920" s="104"/>
      <c r="AK16920" s="104"/>
      <c r="AL16920" s="104"/>
      <c r="AO16920" s="104"/>
      <c r="AP16920" s="104"/>
    </row>
    <row r="16921" spans="21:42" ht="15" customHeight="1" x14ac:dyDescent="0.25">
      <c r="U16921" s="104"/>
      <c r="AB16921" s="104"/>
      <c r="AC16921" s="104"/>
      <c r="AF16921" s="104"/>
      <c r="AG16921" s="104"/>
      <c r="AK16921" s="104"/>
      <c r="AL16921" s="104"/>
      <c r="AO16921" s="104"/>
      <c r="AP16921" s="104"/>
    </row>
    <row r="16922" spans="21:42" ht="15" customHeight="1" x14ac:dyDescent="0.25">
      <c r="U16922" s="104"/>
      <c r="AB16922" s="104"/>
      <c r="AC16922" s="104"/>
      <c r="AF16922" s="104"/>
      <c r="AG16922" s="104"/>
      <c r="AK16922" s="104"/>
      <c r="AL16922" s="104"/>
      <c r="AO16922" s="104"/>
      <c r="AP16922" s="104"/>
    </row>
    <row r="16923" spans="21:42" ht="15" customHeight="1" x14ac:dyDescent="0.25">
      <c r="U16923" s="104"/>
      <c r="AB16923" s="104"/>
      <c r="AC16923" s="104"/>
      <c r="AF16923" s="104"/>
      <c r="AG16923" s="104"/>
      <c r="AK16923" s="104"/>
      <c r="AL16923" s="104"/>
      <c r="AO16923" s="104"/>
      <c r="AP16923" s="104"/>
    </row>
    <row r="16924" spans="21:42" ht="15" customHeight="1" x14ac:dyDescent="0.25">
      <c r="U16924" s="104"/>
      <c r="AB16924" s="104"/>
      <c r="AC16924" s="104"/>
      <c r="AF16924" s="104"/>
      <c r="AG16924" s="104"/>
      <c r="AK16924" s="104"/>
      <c r="AL16924" s="104"/>
      <c r="AO16924" s="104"/>
      <c r="AP16924" s="104"/>
    </row>
    <row r="16925" spans="21:42" ht="15" customHeight="1" x14ac:dyDescent="0.25">
      <c r="U16925" s="104"/>
      <c r="AB16925" s="104"/>
      <c r="AC16925" s="104"/>
      <c r="AF16925" s="104"/>
      <c r="AG16925" s="104"/>
      <c r="AK16925" s="104"/>
      <c r="AL16925" s="104"/>
      <c r="AO16925" s="104"/>
      <c r="AP16925" s="104"/>
    </row>
    <row r="16926" spans="21:42" ht="15" customHeight="1" x14ac:dyDescent="0.25">
      <c r="U16926" s="104"/>
      <c r="AB16926" s="104"/>
      <c r="AC16926" s="104"/>
      <c r="AF16926" s="104"/>
      <c r="AG16926" s="104"/>
      <c r="AK16926" s="104"/>
      <c r="AL16926" s="104"/>
      <c r="AO16926" s="104"/>
      <c r="AP16926" s="104"/>
    </row>
    <row r="16927" spans="21:42" ht="15" customHeight="1" x14ac:dyDescent="0.25">
      <c r="U16927" s="104"/>
      <c r="AB16927" s="104"/>
      <c r="AC16927" s="104"/>
      <c r="AF16927" s="104"/>
      <c r="AG16927" s="104"/>
      <c r="AK16927" s="104"/>
      <c r="AL16927" s="104"/>
      <c r="AO16927" s="104"/>
      <c r="AP16927" s="104"/>
    </row>
    <row r="16928" spans="21:42" ht="15" customHeight="1" x14ac:dyDescent="0.25">
      <c r="U16928" s="104"/>
      <c r="AB16928" s="104"/>
      <c r="AC16928" s="104"/>
      <c r="AF16928" s="104"/>
      <c r="AG16928" s="104"/>
      <c r="AK16928" s="104"/>
      <c r="AL16928" s="104"/>
      <c r="AO16928" s="104"/>
      <c r="AP16928" s="104"/>
    </row>
    <row r="16929" spans="21:42" ht="15" customHeight="1" x14ac:dyDescent="0.25">
      <c r="U16929" s="104"/>
      <c r="AB16929" s="104"/>
      <c r="AC16929" s="104"/>
      <c r="AF16929" s="104"/>
      <c r="AG16929" s="104"/>
      <c r="AK16929" s="104"/>
      <c r="AL16929" s="104"/>
      <c r="AO16929" s="104"/>
      <c r="AP16929" s="104"/>
    </row>
    <row r="16930" spans="21:42" ht="15" customHeight="1" x14ac:dyDescent="0.25">
      <c r="U16930" s="104"/>
      <c r="AB16930" s="104"/>
      <c r="AC16930" s="104"/>
      <c r="AF16930" s="104"/>
      <c r="AG16930" s="104"/>
      <c r="AK16930" s="104"/>
      <c r="AL16930" s="104"/>
      <c r="AO16930" s="104"/>
      <c r="AP16930" s="104"/>
    </row>
    <row r="16931" spans="21:42" ht="15" customHeight="1" x14ac:dyDescent="0.25">
      <c r="U16931" s="104"/>
      <c r="AB16931" s="104"/>
      <c r="AC16931" s="104"/>
      <c r="AF16931" s="104"/>
      <c r="AG16931" s="104"/>
      <c r="AK16931" s="104"/>
      <c r="AL16931" s="104"/>
      <c r="AO16931" s="104"/>
      <c r="AP16931" s="104"/>
    </row>
    <row r="16932" spans="21:42" ht="15" customHeight="1" x14ac:dyDescent="0.25">
      <c r="U16932" s="104"/>
      <c r="AB16932" s="104"/>
      <c r="AC16932" s="104"/>
      <c r="AF16932" s="104"/>
      <c r="AG16932" s="104"/>
      <c r="AK16932" s="104"/>
      <c r="AL16932" s="104"/>
      <c r="AO16932" s="104"/>
      <c r="AP16932" s="104"/>
    </row>
    <row r="16933" spans="21:42" ht="15" customHeight="1" x14ac:dyDescent="0.25">
      <c r="U16933" s="104"/>
      <c r="AB16933" s="104"/>
      <c r="AC16933" s="104"/>
      <c r="AF16933" s="104"/>
      <c r="AG16933" s="104"/>
      <c r="AK16933" s="104"/>
      <c r="AL16933" s="104"/>
      <c r="AO16933" s="104"/>
      <c r="AP16933" s="104"/>
    </row>
    <row r="16934" spans="21:42" ht="15" customHeight="1" x14ac:dyDescent="0.25">
      <c r="U16934" s="104"/>
      <c r="AB16934" s="104"/>
      <c r="AC16934" s="104"/>
      <c r="AF16934" s="104"/>
      <c r="AG16934" s="104"/>
      <c r="AK16934" s="104"/>
      <c r="AL16934" s="104"/>
      <c r="AO16934" s="104"/>
      <c r="AP16934" s="104"/>
    </row>
    <row r="16935" spans="21:42" ht="15" customHeight="1" x14ac:dyDescent="0.25">
      <c r="U16935" s="104"/>
      <c r="AB16935" s="104"/>
      <c r="AC16935" s="104"/>
      <c r="AF16935" s="104"/>
      <c r="AG16935" s="104"/>
      <c r="AK16935" s="104"/>
      <c r="AL16935" s="104"/>
      <c r="AO16935" s="104"/>
      <c r="AP16935" s="104"/>
    </row>
    <row r="16936" spans="21:42" ht="15" customHeight="1" x14ac:dyDescent="0.25">
      <c r="U16936" s="104"/>
      <c r="AB16936" s="104"/>
      <c r="AC16936" s="104"/>
      <c r="AF16936" s="104"/>
      <c r="AG16936" s="104"/>
      <c r="AK16936" s="104"/>
      <c r="AL16936" s="104"/>
      <c r="AO16936" s="104"/>
      <c r="AP16936" s="104"/>
    </row>
    <row r="16937" spans="21:42" ht="15" customHeight="1" x14ac:dyDescent="0.25">
      <c r="U16937" s="104"/>
      <c r="AB16937" s="104"/>
      <c r="AC16937" s="104"/>
      <c r="AF16937" s="104"/>
      <c r="AG16937" s="104"/>
      <c r="AK16937" s="104"/>
      <c r="AL16937" s="104"/>
      <c r="AO16937" s="104"/>
      <c r="AP16937" s="104"/>
    </row>
    <row r="16938" spans="21:42" ht="15" customHeight="1" x14ac:dyDescent="0.25">
      <c r="U16938" s="104"/>
      <c r="AB16938" s="104"/>
      <c r="AC16938" s="104"/>
      <c r="AF16938" s="104"/>
      <c r="AG16938" s="104"/>
      <c r="AK16938" s="104"/>
      <c r="AL16938" s="104"/>
      <c r="AO16938" s="104"/>
      <c r="AP16938" s="104"/>
    </row>
    <row r="16939" spans="21:42" ht="15" customHeight="1" x14ac:dyDescent="0.25">
      <c r="U16939" s="104"/>
      <c r="AB16939" s="104"/>
      <c r="AC16939" s="104"/>
      <c r="AF16939" s="104"/>
      <c r="AG16939" s="104"/>
      <c r="AK16939" s="104"/>
      <c r="AL16939" s="104"/>
      <c r="AO16939" s="104"/>
      <c r="AP16939" s="104"/>
    </row>
    <row r="16940" spans="21:42" ht="15" customHeight="1" x14ac:dyDescent="0.25">
      <c r="U16940" s="104"/>
      <c r="AB16940" s="104"/>
      <c r="AC16940" s="104"/>
      <c r="AF16940" s="104"/>
      <c r="AG16940" s="104"/>
      <c r="AK16940" s="104"/>
      <c r="AL16940" s="104"/>
      <c r="AO16940" s="104"/>
      <c r="AP16940" s="104"/>
    </row>
    <row r="16941" spans="21:42" ht="15" customHeight="1" x14ac:dyDescent="0.25">
      <c r="U16941" s="104"/>
      <c r="AB16941" s="104"/>
      <c r="AC16941" s="104"/>
      <c r="AF16941" s="104"/>
      <c r="AG16941" s="104"/>
      <c r="AK16941" s="104"/>
      <c r="AL16941" s="104"/>
      <c r="AO16941" s="104"/>
      <c r="AP16941" s="104"/>
    </row>
    <row r="16942" spans="21:42" ht="15" customHeight="1" x14ac:dyDescent="0.25">
      <c r="U16942" s="104"/>
      <c r="AB16942" s="104"/>
      <c r="AC16942" s="104"/>
      <c r="AF16942" s="104"/>
      <c r="AG16942" s="104"/>
      <c r="AK16942" s="104"/>
      <c r="AL16942" s="104"/>
      <c r="AO16942" s="104"/>
      <c r="AP16942" s="104"/>
    </row>
    <row r="16943" spans="21:42" ht="15" customHeight="1" x14ac:dyDescent="0.25">
      <c r="U16943" s="104"/>
      <c r="AB16943" s="104"/>
      <c r="AC16943" s="104"/>
      <c r="AF16943" s="104"/>
      <c r="AG16943" s="104"/>
      <c r="AK16943" s="104"/>
      <c r="AL16943" s="104"/>
      <c r="AO16943" s="104"/>
      <c r="AP16943" s="104"/>
    </row>
    <row r="16944" spans="21:42" ht="15" customHeight="1" x14ac:dyDescent="0.25">
      <c r="U16944" s="104"/>
      <c r="AB16944" s="104"/>
      <c r="AC16944" s="104"/>
      <c r="AF16944" s="104"/>
      <c r="AG16944" s="104"/>
      <c r="AK16944" s="104"/>
      <c r="AL16944" s="104"/>
      <c r="AO16944" s="104"/>
      <c r="AP16944" s="104"/>
    </row>
    <row r="16945" spans="21:42" ht="15" customHeight="1" x14ac:dyDescent="0.25">
      <c r="U16945" s="104"/>
      <c r="AB16945" s="104"/>
      <c r="AC16945" s="104"/>
      <c r="AF16945" s="104"/>
      <c r="AG16945" s="104"/>
      <c r="AK16945" s="104"/>
      <c r="AL16945" s="104"/>
      <c r="AO16945" s="104"/>
      <c r="AP16945" s="104"/>
    </row>
    <row r="16946" spans="21:42" ht="15" customHeight="1" x14ac:dyDescent="0.25">
      <c r="U16946" s="104"/>
      <c r="AB16946" s="104"/>
      <c r="AC16946" s="104"/>
      <c r="AF16946" s="104"/>
      <c r="AG16946" s="104"/>
      <c r="AK16946" s="104"/>
      <c r="AL16946" s="104"/>
      <c r="AO16946" s="104"/>
      <c r="AP16946" s="104"/>
    </row>
    <row r="16947" spans="21:42" ht="15" customHeight="1" x14ac:dyDescent="0.25">
      <c r="U16947" s="104"/>
      <c r="AB16947" s="104"/>
      <c r="AC16947" s="104"/>
      <c r="AF16947" s="104"/>
      <c r="AG16947" s="104"/>
      <c r="AK16947" s="104"/>
      <c r="AL16947" s="104"/>
      <c r="AO16947" s="104"/>
      <c r="AP16947" s="104"/>
    </row>
    <row r="16948" spans="21:42" ht="15" customHeight="1" x14ac:dyDescent="0.25">
      <c r="U16948" s="104"/>
      <c r="AB16948" s="104"/>
      <c r="AC16948" s="104"/>
      <c r="AF16948" s="104"/>
      <c r="AG16948" s="104"/>
      <c r="AK16948" s="104"/>
      <c r="AL16948" s="104"/>
      <c r="AO16948" s="104"/>
      <c r="AP16948" s="104"/>
    </row>
    <row r="16949" spans="21:42" ht="15" customHeight="1" x14ac:dyDescent="0.25">
      <c r="U16949" s="104"/>
      <c r="AB16949" s="104"/>
      <c r="AC16949" s="104"/>
      <c r="AF16949" s="104"/>
      <c r="AG16949" s="104"/>
      <c r="AK16949" s="104"/>
      <c r="AL16949" s="104"/>
      <c r="AO16949" s="104"/>
      <c r="AP16949" s="104"/>
    </row>
    <row r="16950" spans="21:42" ht="15" customHeight="1" x14ac:dyDescent="0.25">
      <c r="U16950" s="104"/>
      <c r="AB16950" s="104"/>
      <c r="AC16950" s="104"/>
      <c r="AF16950" s="104"/>
      <c r="AG16950" s="104"/>
      <c r="AK16950" s="104"/>
      <c r="AL16950" s="104"/>
      <c r="AO16950" s="104"/>
      <c r="AP16950" s="104"/>
    </row>
    <row r="16951" spans="21:42" ht="15" customHeight="1" x14ac:dyDescent="0.25">
      <c r="U16951" s="104"/>
      <c r="AB16951" s="104"/>
      <c r="AC16951" s="104"/>
      <c r="AF16951" s="104"/>
      <c r="AG16951" s="104"/>
      <c r="AK16951" s="104"/>
      <c r="AL16951" s="104"/>
      <c r="AO16951" s="104"/>
      <c r="AP16951" s="104"/>
    </row>
    <row r="16952" spans="21:42" ht="15" customHeight="1" x14ac:dyDescent="0.25">
      <c r="U16952" s="104"/>
      <c r="AB16952" s="104"/>
      <c r="AC16952" s="104"/>
      <c r="AF16952" s="104"/>
      <c r="AG16952" s="104"/>
      <c r="AK16952" s="104"/>
      <c r="AL16952" s="104"/>
      <c r="AO16952" s="104"/>
      <c r="AP16952" s="104"/>
    </row>
    <row r="16953" spans="21:42" ht="15" customHeight="1" x14ac:dyDescent="0.25">
      <c r="U16953" s="104"/>
      <c r="AB16953" s="104"/>
      <c r="AC16953" s="104"/>
      <c r="AF16953" s="104"/>
      <c r="AG16953" s="104"/>
      <c r="AK16953" s="104"/>
      <c r="AL16953" s="104"/>
      <c r="AO16953" s="104"/>
      <c r="AP16953" s="104"/>
    </row>
    <row r="16954" spans="21:42" ht="15" customHeight="1" x14ac:dyDescent="0.25">
      <c r="U16954" s="104"/>
      <c r="AB16954" s="104"/>
      <c r="AC16954" s="104"/>
      <c r="AF16954" s="104"/>
      <c r="AG16954" s="104"/>
      <c r="AK16954" s="104"/>
      <c r="AL16954" s="104"/>
      <c r="AO16954" s="104"/>
      <c r="AP16954" s="104"/>
    </row>
    <row r="16955" spans="21:42" ht="15" customHeight="1" x14ac:dyDescent="0.25">
      <c r="U16955" s="104"/>
      <c r="AB16955" s="104"/>
      <c r="AC16955" s="104"/>
      <c r="AF16955" s="104"/>
      <c r="AG16955" s="104"/>
      <c r="AK16955" s="104"/>
      <c r="AL16955" s="104"/>
      <c r="AO16955" s="104"/>
      <c r="AP16955" s="104"/>
    </row>
    <row r="16956" spans="21:42" ht="15" customHeight="1" x14ac:dyDescent="0.25">
      <c r="U16956" s="104"/>
      <c r="AB16956" s="104"/>
      <c r="AC16956" s="104"/>
      <c r="AF16956" s="104"/>
      <c r="AG16956" s="104"/>
      <c r="AK16956" s="104"/>
      <c r="AL16956" s="104"/>
      <c r="AO16956" s="104"/>
      <c r="AP16956" s="104"/>
    </row>
    <row r="16957" spans="21:42" ht="15" customHeight="1" x14ac:dyDescent="0.25">
      <c r="U16957" s="104"/>
      <c r="AB16957" s="104"/>
      <c r="AC16957" s="104"/>
      <c r="AF16957" s="104"/>
      <c r="AG16957" s="104"/>
      <c r="AK16957" s="104"/>
      <c r="AL16957" s="104"/>
      <c r="AO16957" s="104"/>
      <c r="AP16957" s="104"/>
    </row>
    <row r="16958" spans="21:42" ht="15" customHeight="1" x14ac:dyDescent="0.25">
      <c r="U16958" s="104"/>
      <c r="AB16958" s="104"/>
      <c r="AC16958" s="104"/>
      <c r="AF16958" s="104"/>
      <c r="AG16958" s="104"/>
      <c r="AK16958" s="104"/>
      <c r="AL16958" s="104"/>
      <c r="AO16958" s="104"/>
      <c r="AP16958" s="104"/>
    </row>
    <row r="16959" spans="21:42" ht="15" customHeight="1" x14ac:dyDescent="0.25">
      <c r="U16959" s="104"/>
      <c r="AB16959" s="104"/>
      <c r="AC16959" s="104"/>
      <c r="AF16959" s="104"/>
      <c r="AG16959" s="104"/>
      <c r="AK16959" s="104"/>
      <c r="AL16959" s="104"/>
      <c r="AO16959" s="104"/>
      <c r="AP16959" s="104"/>
    </row>
    <row r="16960" spans="21:42" ht="15" customHeight="1" x14ac:dyDescent="0.25">
      <c r="U16960" s="104"/>
      <c r="AB16960" s="104"/>
      <c r="AC16960" s="104"/>
      <c r="AF16960" s="104"/>
      <c r="AG16960" s="104"/>
      <c r="AK16960" s="104"/>
      <c r="AL16960" s="104"/>
      <c r="AO16960" s="104"/>
      <c r="AP16960" s="104"/>
    </row>
    <row r="16961" spans="21:42" ht="15" customHeight="1" x14ac:dyDescent="0.25">
      <c r="U16961" s="104"/>
      <c r="AB16961" s="104"/>
      <c r="AC16961" s="104"/>
      <c r="AF16961" s="104"/>
      <c r="AG16961" s="104"/>
      <c r="AK16961" s="104"/>
      <c r="AL16961" s="104"/>
      <c r="AO16961" s="104"/>
      <c r="AP16961" s="104"/>
    </row>
    <row r="16962" spans="21:42" ht="15" customHeight="1" x14ac:dyDescent="0.25">
      <c r="U16962" s="104"/>
      <c r="AB16962" s="104"/>
      <c r="AC16962" s="104"/>
      <c r="AF16962" s="104"/>
      <c r="AG16962" s="104"/>
      <c r="AK16962" s="104"/>
      <c r="AL16962" s="104"/>
      <c r="AO16962" s="104"/>
      <c r="AP16962" s="104"/>
    </row>
    <row r="16963" spans="21:42" ht="15" customHeight="1" x14ac:dyDescent="0.25">
      <c r="U16963" s="104"/>
      <c r="AB16963" s="104"/>
      <c r="AC16963" s="104"/>
      <c r="AF16963" s="104"/>
      <c r="AG16963" s="104"/>
      <c r="AK16963" s="104"/>
      <c r="AL16963" s="104"/>
      <c r="AO16963" s="104"/>
      <c r="AP16963" s="104"/>
    </row>
    <row r="16964" spans="21:42" ht="15" customHeight="1" x14ac:dyDescent="0.25">
      <c r="U16964" s="104"/>
      <c r="AB16964" s="104"/>
      <c r="AC16964" s="104"/>
      <c r="AF16964" s="104"/>
      <c r="AG16964" s="104"/>
      <c r="AK16964" s="104"/>
      <c r="AL16964" s="104"/>
      <c r="AO16964" s="104"/>
      <c r="AP16964" s="104"/>
    </row>
    <row r="16965" spans="21:42" ht="15" customHeight="1" x14ac:dyDescent="0.25">
      <c r="U16965" s="104"/>
      <c r="AB16965" s="104"/>
      <c r="AC16965" s="104"/>
      <c r="AF16965" s="104"/>
      <c r="AG16965" s="104"/>
      <c r="AK16965" s="104"/>
      <c r="AL16965" s="104"/>
      <c r="AO16965" s="104"/>
      <c r="AP16965" s="104"/>
    </row>
    <row r="16966" spans="21:42" ht="15" customHeight="1" x14ac:dyDescent="0.25">
      <c r="U16966" s="104"/>
      <c r="AB16966" s="104"/>
      <c r="AC16966" s="104"/>
      <c r="AF16966" s="104"/>
      <c r="AG16966" s="104"/>
      <c r="AK16966" s="104"/>
      <c r="AL16966" s="104"/>
      <c r="AO16966" s="104"/>
      <c r="AP16966" s="104"/>
    </row>
    <row r="16967" spans="21:42" ht="15" customHeight="1" x14ac:dyDescent="0.25">
      <c r="U16967" s="104"/>
      <c r="AB16967" s="104"/>
      <c r="AC16967" s="104"/>
      <c r="AF16967" s="104"/>
      <c r="AG16967" s="104"/>
      <c r="AK16967" s="104"/>
      <c r="AL16967" s="104"/>
      <c r="AO16967" s="104"/>
      <c r="AP16967" s="104"/>
    </row>
    <row r="16968" spans="21:42" ht="15" customHeight="1" x14ac:dyDescent="0.25">
      <c r="U16968" s="104"/>
      <c r="AB16968" s="104"/>
      <c r="AC16968" s="104"/>
      <c r="AF16968" s="104"/>
      <c r="AG16968" s="104"/>
      <c r="AK16968" s="104"/>
      <c r="AL16968" s="104"/>
      <c r="AO16968" s="104"/>
      <c r="AP16968" s="104"/>
    </row>
    <row r="16969" spans="21:42" ht="15" customHeight="1" x14ac:dyDescent="0.25">
      <c r="U16969" s="104"/>
      <c r="AB16969" s="104"/>
      <c r="AC16969" s="104"/>
      <c r="AF16969" s="104"/>
      <c r="AG16969" s="104"/>
      <c r="AK16969" s="104"/>
      <c r="AL16969" s="104"/>
      <c r="AO16969" s="104"/>
      <c r="AP16969" s="104"/>
    </row>
    <row r="16970" spans="21:42" ht="15" customHeight="1" x14ac:dyDescent="0.25">
      <c r="U16970" s="104"/>
      <c r="AB16970" s="104"/>
      <c r="AC16970" s="104"/>
      <c r="AF16970" s="104"/>
      <c r="AG16970" s="104"/>
      <c r="AK16970" s="104"/>
      <c r="AL16970" s="104"/>
      <c r="AO16970" s="104"/>
      <c r="AP16970" s="104"/>
    </row>
    <row r="16971" spans="21:42" ht="15" customHeight="1" x14ac:dyDescent="0.25">
      <c r="U16971" s="104"/>
      <c r="AB16971" s="104"/>
      <c r="AC16971" s="104"/>
      <c r="AF16971" s="104"/>
      <c r="AG16971" s="104"/>
      <c r="AK16971" s="104"/>
      <c r="AL16971" s="104"/>
      <c r="AO16971" s="104"/>
      <c r="AP16971" s="104"/>
    </row>
    <row r="16972" spans="21:42" ht="15" customHeight="1" x14ac:dyDescent="0.25">
      <c r="U16972" s="104"/>
      <c r="AB16972" s="104"/>
      <c r="AC16972" s="104"/>
      <c r="AF16972" s="104"/>
      <c r="AG16972" s="104"/>
      <c r="AK16972" s="104"/>
      <c r="AL16972" s="104"/>
      <c r="AO16972" s="104"/>
      <c r="AP16972" s="104"/>
    </row>
    <row r="16973" spans="21:42" ht="15" customHeight="1" x14ac:dyDescent="0.25">
      <c r="U16973" s="104"/>
      <c r="AB16973" s="104"/>
      <c r="AC16973" s="104"/>
      <c r="AF16973" s="104"/>
      <c r="AG16973" s="104"/>
      <c r="AK16973" s="104"/>
      <c r="AL16973" s="104"/>
      <c r="AO16973" s="104"/>
      <c r="AP16973" s="104"/>
    </row>
    <row r="16974" spans="21:42" ht="15" customHeight="1" x14ac:dyDescent="0.25">
      <c r="U16974" s="104"/>
      <c r="AB16974" s="104"/>
      <c r="AC16974" s="104"/>
      <c r="AF16974" s="104"/>
      <c r="AG16974" s="104"/>
      <c r="AK16974" s="104"/>
      <c r="AL16974" s="104"/>
      <c r="AO16974" s="104"/>
      <c r="AP16974" s="104"/>
    </row>
    <row r="16975" spans="21:42" ht="15" customHeight="1" x14ac:dyDescent="0.25">
      <c r="U16975" s="104"/>
      <c r="AB16975" s="104"/>
      <c r="AC16975" s="104"/>
      <c r="AF16975" s="104"/>
      <c r="AG16975" s="104"/>
      <c r="AK16975" s="104"/>
      <c r="AL16975" s="104"/>
      <c r="AO16975" s="104"/>
      <c r="AP16975" s="104"/>
    </row>
    <row r="16976" spans="21:42" ht="15" customHeight="1" x14ac:dyDescent="0.25">
      <c r="U16976" s="104"/>
      <c r="AB16976" s="104"/>
      <c r="AC16976" s="104"/>
      <c r="AF16976" s="104"/>
      <c r="AG16976" s="104"/>
      <c r="AK16976" s="104"/>
      <c r="AL16976" s="104"/>
      <c r="AO16976" s="104"/>
      <c r="AP16976" s="104"/>
    </row>
    <row r="16977" spans="21:42" ht="15" customHeight="1" x14ac:dyDescent="0.25">
      <c r="U16977" s="104"/>
      <c r="AB16977" s="104"/>
      <c r="AC16977" s="104"/>
      <c r="AF16977" s="104"/>
      <c r="AG16977" s="104"/>
      <c r="AK16977" s="104"/>
      <c r="AL16977" s="104"/>
      <c r="AO16977" s="104"/>
      <c r="AP16977" s="104"/>
    </row>
    <row r="16978" spans="21:42" ht="15" customHeight="1" x14ac:dyDescent="0.25">
      <c r="U16978" s="104"/>
      <c r="AB16978" s="104"/>
      <c r="AC16978" s="104"/>
      <c r="AF16978" s="104"/>
      <c r="AG16978" s="104"/>
      <c r="AK16978" s="104"/>
      <c r="AL16978" s="104"/>
      <c r="AO16978" s="104"/>
      <c r="AP16978" s="104"/>
    </row>
    <row r="16979" spans="21:42" ht="15" customHeight="1" x14ac:dyDescent="0.25">
      <c r="U16979" s="104"/>
      <c r="AB16979" s="104"/>
      <c r="AC16979" s="104"/>
      <c r="AF16979" s="104"/>
      <c r="AG16979" s="104"/>
      <c r="AK16979" s="104"/>
      <c r="AL16979" s="104"/>
      <c r="AO16979" s="104"/>
      <c r="AP16979" s="104"/>
    </row>
    <row r="16980" spans="21:42" ht="15" customHeight="1" x14ac:dyDescent="0.25">
      <c r="U16980" s="104"/>
      <c r="AB16980" s="104"/>
      <c r="AC16980" s="104"/>
      <c r="AF16980" s="104"/>
      <c r="AG16980" s="104"/>
      <c r="AK16980" s="104"/>
      <c r="AL16980" s="104"/>
      <c r="AO16980" s="104"/>
      <c r="AP16980" s="104"/>
    </row>
    <row r="16981" spans="21:42" ht="15" customHeight="1" x14ac:dyDescent="0.25">
      <c r="U16981" s="104"/>
      <c r="AB16981" s="104"/>
      <c r="AC16981" s="104"/>
      <c r="AF16981" s="104"/>
      <c r="AG16981" s="104"/>
      <c r="AK16981" s="104"/>
      <c r="AL16981" s="104"/>
      <c r="AO16981" s="104"/>
      <c r="AP16981" s="104"/>
    </row>
    <row r="16982" spans="21:42" ht="15" customHeight="1" x14ac:dyDescent="0.25">
      <c r="U16982" s="104"/>
      <c r="AB16982" s="104"/>
      <c r="AC16982" s="104"/>
      <c r="AF16982" s="104"/>
      <c r="AG16982" s="104"/>
      <c r="AK16982" s="104"/>
      <c r="AL16982" s="104"/>
      <c r="AO16982" s="104"/>
      <c r="AP16982" s="104"/>
    </row>
    <row r="16983" spans="21:42" ht="15" customHeight="1" x14ac:dyDescent="0.25">
      <c r="U16983" s="104"/>
      <c r="AB16983" s="104"/>
      <c r="AC16983" s="104"/>
      <c r="AF16983" s="104"/>
      <c r="AG16983" s="104"/>
      <c r="AK16983" s="104"/>
      <c r="AL16983" s="104"/>
      <c r="AO16983" s="104"/>
      <c r="AP16983" s="104"/>
    </row>
    <row r="16984" spans="21:42" ht="15" customHeight="1" x14ac:dyDescent="0.25">
      <c r="U16984" s="104"/>
      <c r="AB16984" s="104"/>
      <c r="AC16984" s="104"/>
      <c r="AF16984" s="104"/>
      <c r="AG16984" s="104"/>
      <c r="AK16984" s="104"/>
      <c r="AL16984" s="104"/>
      <c r="AO16984" s="104"/>
      <c r="AP16984" s="104"/>
    </row>
    <row r="16985" spans="21:42" ht="15" customHeight="1" x14ac:dyDescent="0.25">
      <c r="U16985" s="104"/>
      <c r="AB16985" s="104"/>
      <c r="AC16985" s="104"/>
      <c r="AF16985" s="104"/>
      <c r="AG16985" s="104"/>
      <c r="AK16985" s="104"/>
      <c r="AL16985" s="104"/>
      <c r="AO16985" s="104"/>
      <c r="AP16985" s="104"/>
    </row>
    <row r="16986" spans="21:42" ht="15" customHeight="1" x14ac:dyDescent="0.25">
      <c r="U16986" s="104"/>
      <c r="AB16986" s="104"/>
      <c r="AC16986" s="104"/>
      <c r="AF16986" s="104"/>
      <c r="AG16986" s="104"/>
      <c r="AK16986" s="104"/>
      <c r="AL16986" s="104"/>
      <c r="AO16986" s="104"/>
      <c r="AP16986" s="104"/>
    </row>
    <row r="16987" spans="21:42" ht="15" customHeight="1" x14ac:dyDescent="0.25">
      <c r="U16987" s="104"/>
      <c r="AB16987" s="104"/>
      <c r="AC16987" s="104"/>
      <c r="AF16987" s="104"/>
      <c r="AG16987" s="104"/>
      <c r="AK16987" s="104"/>
      <c r="AL16987" s="104"/>
      <c r="AO16987" s="104"/>
      <c r="AP16987" s="104"/>
    </row>
    <row r="16988" spans="21:42" ht="15" customHeight="1" x14ac:dyDescent="0.25">
      <c r="U16988" s="104"/>
      <c r="AB16988" s="104"/>
      <c r="AC16988" s="104"/>
      <c r="AF16988" s="104"/>
      <c r="AG16988" s="104"/>
      <c r="AK16988" s="104"/>
      <c r="AL16988" s="104"/>
      <c r="AO16988" s="104"/>
      <c r="AP16988" s="104"/>
    </row>
    <row r="16989" spans="21:42" ht="15" customHeight="1" x14ac:dyDescent="0.25">
      <c r="U16989" s="104"/>
      <c r="AB16989" s="104"/>
      <c r="AC16989" s="104"/>
      <c r="AF16989" s="104"/>
      <c r="AG16989" s="104"/>
      <c r="AK16989" s="104"/>
      <c r="AL16989" s="104"/>
      <c r="AO16989" s="104"/>
      <c r="AP16989" s="104"/>
    </row>
    <row r="16990" spans="21:42" ht="15" customHeight="1" x14ac:dyDescent="0.25">
      <c r="U16990" s="104"/>
      <c r="AB16990" s="104"/>
      <c r="AC16990" s="104"/>
      <c r="AF16990" s="104"/>
      <c r="AG16990" s="104"/>
      <c r="AK16990" s="104"/>
      <c r="AL16990" s="104"/>
      <c r="AO16990" s="104"/>
      <c r="AP16990" s="104"/>
    </row>
    <row r="16991" spans="21:42" ht="15" customHeight="1" x14ac:dyDescent="0.25">
      <c r="U16991" s="104"/>
      <c r="AB16991" s="104"/>
      <c r="AC16991" s="104"/>
      <c r="AF16991" s="104"/>
      <c r="AG16991" s="104"/>
      <c r="AK16991" s="104"/>
      <c r="AL16991" s="104"/>
      <c r="AO16991" s="104"/>
      <c r="AP16991" s="104"/>
    </row>
    <row r="16992" spans="21:42" ht="15" customHeight="1" x14ac:dyDescent="0.25">
      <c r="U16992" s="104"/>
      <c r="AB16992" s="104"/>
      <c r="AC16992" s="104"/>
      <c r="AF16992" s="104"/>
      <c r="AG16992" s="104"/>
      <c r="AK16992" s="104"/>
      <c r="AL16992" s="104"/>
      <c r="AO16992" s="104"/>
      <c r="AP16992" s="104"/>
    </row>
    <row r="16993" spans="21:42" ht="15" customHeight="1" x14ac:dyDescent="0.25">
      <c r="U16993" s="104"/>
      <c r="AB16993" s="104"/>
      <c r="AC16993" s="104"/>
      <c r="AF16993" s="104"/>
      <c r="AG16993" s="104"/>
      <c r="AK16993" s="104"/>
      <c r="AL16993" s="104"/>
      <c r="AO16993" s="104"/>
      <c r="AP16993" s="104"/>
    </row>
    <row r="16994" spans="21:42" ht="15" customHeight="1" x14ac:dyDescent="0.25">
      <c r="U16994" s="104"/>
      <c r="AB16994" s="104"/>
      <c r="AC16994" s="104"/>
      <c r="AF16994" s="104"/>
      <c r="AG16994" s="104"/>
      <c r="AK16994" s="104"/>
      <c r="AL16994" s="104"/>
      <c r="AO16994" s="104"/>
      <c r="AP16994" s="104"/>
    </row>
    <row r="16995" spans="21:42" ht="15" customHeight="1" x14ac:dyDescent="0.25">
      <c r="U16995" s="104"/>
      <c r="AB16995" s="104"/>
      <c r="AC16995" s="104"/>
      <c r="AF16995" s="104"/>
      <c r="AG16995" s="104"/>
      <c r="AK16995" s="104"/>
      <c r="AL16995" s="104"/>
      <c r="AO16995" s="104"/>
      <c r="AP16995" s="104"/>
    </row>
    <row r="16996" spans="21:42" ht="15" customHeight="1" x14ac:dyDescent="0.25">
      <c r="U16996" s="104"/>
      <c r="AB16996" s="104"/>
      <c r="AC16996" s="104"/>
      <c r="AF16996" s="104"/>
      <c r="AG16996" s="104"/>
      <c r="AK16996" s="104"/>
      <c r="AL16996" s="104"/>
      <c r="AO16996" s="104"/>
      <c r="AP16996" s="104"/>
    </row>
    <row r="16997" spans="21:42" ht="15" customHeight="1" x14ac:dyDescent="0.25">
      <c r="U16997" s="104"/>
      <c r="AB16997" s="104"/>
      <c r="AC16997" s="104"/>
      <c r="AF16997" s="104"/>
      <c r="AG16997" s="104"/>
      <c r="AK16997" s="104"/>
      <c r="AL16997" s="104"/>
      <c r="AO16997" s="104"/>
      <c r="AP16997" s="104"/>
    </row>
    <row r="16998" spans="21:42" ht="15" customHeight="1" x14ac:dyDescent="0.25">
      <c r="U16998" s="104"/>
      <c r="AB16998" s="104"/>
      <c r="AC16998" s="104"/>
      <c r="AF16998" s="104"/>
      <c r="AG16998" s="104"/>
      <c r="AK16998" s="104"/>
      <c r="AL16998" s="104"/>
      <c r="AO16998" s="104"/>
      <c r="AP16998" s="104"/>
    </row>
    <row r="16999" spans="21:42" ht="15" customHeight="1" x14ac:dyDescent="0.25">
      <c r="U16999" s="104"/>
      <c r="AB16999" s="104"/>
      <c r="AC16999" s="104"/>
      <c r="AF16999" s="104"/>
      <c r="AG16999" s="104"/>
      <c r="AK16999" s="104"/>
      <c r="AL16999" s="104"/>
      <c r="AO16999" s="104"/>
      <c r="AP16999" s="104"/>
    </row>
    <row r="17000" spans="21:42" ht="15" customHeight="1" x14ac:dyDescent="0.25">
      <c r="U17000" s="104"/>
      <c r="AB17000" s="104"/>
      <c r="AC17000" s="104"/>
      <c r="AF17000" s="104"/>
      <c r="AG17000" s="104"/>
      <c r="AK17000" s="104"/>
      <c r="AL17000" s="104"/>
      <c r="AO17000" s="104"/>
      <c r="AP17000" s="104"/>
    </row>
    <row r="17001" spans="21:42" ht="15" customHeight="1" x14ac:dyDescent="0.25">
      <c r="U17001" s="104"/>
      <c r="AB17001" s="104"/>
      <c r="AC17001" s="104"/>
      <c r="AF17001" s="104"/>
      <c r="AG17001" s="104"/>
      <c r="AK17001" s="104"/>
      <c r="AL17001" s="104"/>
      <c r="AO17001" s="104"/>
      <c r="AP17001" s="104"/>
    </row>
    <row r="17002" spans="21:42" ht="15" customHeight="1" x14ac:dyDescent="0.25">
      <c r="U17002" s="104"/>
      <c r="AB17002" s="104"/>
      <c r="AC17002" s="104"/>
      <c r="AF17002" s="104"/>
      <c r="AG17002" s="104"/>
      <c r="AK17002" s="104"/>
      <c r="AL17002" s="104"/>
      <c r="AO17002" s="104"/>
      <c r="AP17002" s="104"/>
    </row>
    <row r="17003" spans="21:42" ht="15" customHeight="1" x14ac:dyDescent="0.25">
      <c r="U17003" s="104"/>
      <c r="AB17003" s="104"/>
      <c r="AC17003" s="104"/>
      <c r="AF17003" s="104"/>
      <c r="AG17003" s="104"/>
      <c r="AK17003" s="104"/>
      <c r="AL17003" s="104"/>
      <c r="AO17003" s="104"/>
      <c r="AP17003" s="104"/>
    </row>
    <row r="17004" spans="21:42" ht="15" customHeight="1" x14ac:dyDescent="0.25">
      <c r="U17004" s="104"/>
      <c r="AB17004" s="104"/>
      <c r="AC17004" s="104"/>
      <c r="AF17004" s="104"/>
      <c r="AG17004" s="104"/>
      <c r="AK17004" s="104"/>
      <c r="AL17004" s="104"/>
      <c r="AO17004" s="104"/>
      <c r="AP17004" s="104"/>
    </row>
    <row r="17005" spans="21:42" ht="15" customHeight="1" x14ac:dyDescent="0.25">
      <c r="U17005" s="104"/>
      <c r="AB17005" s="104"/>
      <c r="AC17005" s="104"/>
      <c r="AF17005" s="104"/>
      <c r="AG17005" s="104"/>
      <c r="AK17005" s="104"/>
      <c r="AL17005" s="104"/>
      <c r="AO17005" s="104"/>
      <c r="AP17005" s="104"/>
    </row>
    <row r="17006" spans="21:42" ht="15" customHeight="1" x14ac:dyDescent="0.25">
      <c r="U17006" s="104"/>
      <c r="AB17006" s="104"/>
      <c r="AC17006" s="104"/>
      <c r="AF17006" s="104"/>
      <c r="AG17006" s="104"/>
      <c r="AK17006" s="104"/>
      <c r="AL17006" s="104"/>
      <c r="AO17006" s="104"/>
      <c r="AP17006" s="104"/>
    </row>
    <row r="17007" spans="21:42" ht="15" customHeight="1" x14ac:dyDescent="0.25">
      <c r="U17007" s="104"/>
      <c r="AB17007" s="104"/>
      <c r="AC17007" s="104"/>
      <c r="AF17007" s="104"/>
      <c r="AG17007" s="104"/>
      <c r="AK17007" s="104"/>
      <c r="AL17007" s="104"/>
      <c r="AO17007" s="104"/>
      <c r="AP17007" s="104"/>
    </row>
    <row r="17008" spans="21:42" ht="15" customHeight="1" x14ac:dyDescent="0.25">
      <c r="U17008" s="104"/>
      <c r="AB17008" s="104"/>
      <c r="AC17008" s="104"/>
      <c r="AF17008" s="104"/>
      <c r="AG17008" s="104"/>
      <c r="AK17008" s="104"/>
      <c r="AL17008" s="104"/>
      <c r="AO17008" s="104"/>
      <c r="AP17008" s="104"/>
    </row>
    <row r="17009" spans="21:42" ht="15" customHeight="1" x14ac:dyDescent="0.25">
      <c r="U17009" s="104"/>
      <c r="AB17009" s="104"/>
      <c r="AC17009" s="104"/>
      <c r="AF17009" s="104"/>
      <c r="AG17009" s="104"/>
      <c r="AK17009" s="104"/>
      <c r="AL17009" s="104"/>
      <c r="AO17009" s="104"/>
      <c r="AP17009" s="104"/>
    </row>
    <row r="17010" spans="21:42" ht="15" customHeight="1" x14ac:dyDescent="0.25">
      <c r="U17010" s="104"/>
      <c r="AB17010" s="104"/>
      <c r="AC17010" s="104"/>
      <c r="AF17010" s="104"/>
      <c r="AG17010" s="104"/>
      <c r="AK17010" s="104"/>
      <c r="AL17010" s="104"/>
      <c r="AO17010" s="104"/>
      <c r="AP17010" s="104"/>
    </row>
    <row r="17011" spans="21:42" ht="15" customHeight="1" x14ac:dyDescent="0.25">
      <c r="U17011" s="104"/>
      <c r="AB17011" s="104"/>
      <c r="AC17011" s="104"/>
      <c r="AF17011" s="104"/>
      <c r="AG17011" s="104"/>
      <c r="AK17011" s="104"/>
      <c r="AL17011" s="104"/>
      <c r="AO17011" s="104"/>
      <c r="AP17011" s="104"/>
    </row>
    <row r="17012" spans="21:42" ht="15" customHeight="1" x14ac:dyDescent="0.25">
      <c r="U17012" s="104"/>
      <c r="AB17012" s="104"/>
      <c r="AC17012" s="104"/>
      <c r="AF17012" s="104"/>
      <c r="AG17012" s="104"/>
      <c r="AK17012" s="104"/>
      <c r="AL17012" s="104"/>
      <c r="AO17012" s="104"/>
      <c r="AP17012" s="104"/>
    </row>
    <row r="17013" spans="21:42" ht="15" customHeight="1" x14ac:dyDescent="0.25">
      <c r="U17013" s="104"/>
      <c r="AB17013" s="104"/>
      <c r="AC17013" s="104"/>
      <c r="AF17013" s="104"/>
      <c r="AG17013" s="104"/>
      <c r="AK17013" s="104"/>
      <c r="AL17013" s="104"/>
      <c r="AO17013" s="104"/>
      <c r="AP17013" s="104"/>
    </row>
    <row r="17014" spans="21:42" ht="15" customHeight="1" x14ac:dyDescent="0.25">
      <c r="U17014" s="104"/>
      <c r="AB17014" s="104"/>
      <c r="AC17014" s="104"/>
      <c r="AF17014" s="104"/>
      <c r="AG17014" s="104"/>
      <c r="AK17014" s="104"/>
      <c r="AL17014" s="104"/>
      <c r="AO17014" s="104"/>
      <c r="AP17014" s="104"/>
    </row>
    <row r="17015" spans="21:42" ht="15" customHeight="1" x14ac:dyDescent="0.25">
      <c r="U17015" s="104"/>
      <c r="AB17015" s="104"/>
      <c r="AC17015" s="104"/>
      <c r="AF17015" s="104"/>
      <c r="AG17015" s="104"/>
      <c r="AK17015" s="104"/>
      <c r="AL17015" s="104"/>
      <c r="AO17015" s="104"/>
      <c r="AP17015" s="104"/>
    </row>
    <row r="17016" spans="21:42" ht="15" customHeight="1" x14ac:dyDescent="0.25">
      <c r="U17016" s="104"/>
      <c r="AB17016" s="104"/>
      <c r="AC17016" s="104"/>
      <c r="AF17016" s="104"/>
      <c r="AG17016" s="104"/>
      <c r="AK17016" s="104"/>
      <c r="AL17016" s="104"/>
      <c r="AO17016" s="104"/>
      <c r="AP17016" s="104"/>
    </row>
    <row r="17017" spans="21:42" ht="15" customHeight="1" x14ac:dyDescent="0.25">
      <c r="U17017" s="104"/>
      <c r="AB17017" s="104"/>
      <c r="AC17017" s="104"/>
      <c r="AF17017" s="104"/>
      <c r="AG17017" s="104"/>
      <c r="AK17017" s="104"/>
      <c r="AL17017" s="104"/>
      <c r="AO17017" s="104"/>
      <c r="AP17017" s="104"/>
    </row>
    <row r="17018" spans="21:42" ht="15" customHeight="1" x14ac:dyDescent="0.25">
      <c r="U17018" s="104"/>
      <c r="AB17018" s="104"/>
      <c r="AC17018" s="104"/>
      <c r="AF17018" s="104"/>
      <c r="AG17018" s="104"/>
      <c r="AK17018" s="104"/>
      <c r="AL17018" s="104"/>
      <c r="AO17018" s="104"/>
      <c r="AP17018" s="104"/>
    </row>
    <row r="17019" spans="21:42" ht="15" customHeight="1" x14ac:dyDescent="0.25">
      <c r="U17019" s="104"/>
      <c r="AB17019" s="104"/>
      <c r="AC17019" s="104"/>
      <c r="AF17019" s="104"/>
      <c r="AG17019" s="104"/>
      <c r="AK17019" s="104"/>
      <c r="AL17019" s="104"/>
      <c r="AO17019" s="104"/>
      <c r="AP17019" s="104"/>
    </row>
    <row r="17020" spans="21:42" ht="15" customHeight="1" x14ac:dyDescent="0.25">
      <c r="U17020" s="104"/>
      <c r="AB17020" s="104"/>
      <c r="AC17020" s="104"/>
      <c r="AF17020" s="104"/>
      <c r="AG17020" s="104"/>
      <c r="AK17020" s="104"/>
      <c r="AL17020" s="104"/>
      <c r="AO17020" s="104"/>
      <c r="AP17020" s="104"/>
    </row>
    <row r="17021" spans="21:42" ht="15" customHeight="1" x14ac:dyDescent="0.25">
      <c r="U17021" s="104"/>
      <c r="AB17021" s="104"/>
      <c r="AC17021" s="104"/>
      <c r="AF17021" s="104"/>
      <c r="AG17021" s="104"/>
      <c r="AK17021" s="104"/>
      <c r="AL17021" s="104"/>
      <c r="AO17021" s="104"/>
      <c r="AP17021" s="104"/>
    </row>
    <row r="17022" spans="21:42" ht="15" customHeight="1" x14ac:dyDescent="0.25">
      <c r="U17022" s="104"/>
      <c r="AB17022" s="104"/>
      <c r="AC17022" s="104"/>
      <c r="AF17022" s="104"/>
      <c r="AG17022" s="104"/>
      <c r="AK17022" s="104"/>
      <c r="AL17022" s="104"/>
      <c r="AO17022" s="104"/>
      <c r="AP17022" s="104"/>
    </row>
    <row r="17023" spans="21:42" ht="15" customHeight="1" x14ac:dyDescent="0.25">
      <c r="U17023" s="104"/>
      <c r="AB17023" s="104"/>
      <c r="AC17023" s="104"/>
      <c r="AF17023" s="104"/>
      <c r="AG17023" s="104"/>
      <c r="AK17023" s="104"/>
      <c r="AL17023" s="104"/>
      <c r="AO17023" s="104"/>
      <c r="AP17023" s="104"/>
    </row>
    <row r="17024" spans="21:42" ht="15" customHeight="1" x14ac:dyDescent="0.25">
      <c r="U17024" s="104"/>
      <c r="AB17024" s="104"/>
      <c r="AC17024" s="104"/>
      <c r="AF17024" s="104"/>
      <c r="AG17024" s="104"/>
      <c r="AK17024" s="104"/>
      <c r="AL17024" s="104"/>
      <c r="AO17024" s="104"/>
      <c r="AP17024" s="104"/>
    </row>
    <row r="17025" spans="21:42" ht="15" customHeight="1" x14ac:dyDescent="0.25">
      <c r="U17025" s="104"/>
      <c r="AB17025" s="104"/>
      <c r="AC17025" s="104"/>
      <c r="AF17025" s="104"/>
      <c r="AG17025" s="104"/>
      <c r="AK17025" s="104"/>
      <c r="AL17025" s="104"/>
      <c r="AO17025" s="104"/>
      <c r="AP17025" s="104"/>
    </row>
    <row r="17026" spans="21:42" ht="15" customHeight="1" x14ac:dyDescent="0.25">
      <c r="U17026" s="104"/>
      <c r="AB17026" s="104"/>
      <c r="AC17026" s="104"/>
      <c r="AF17026" s="104"/>
      <c r="AG17026" s="104"/>
      <c r="AK17026" s="104"/>
      <c r="AL17026" s="104"/>
      <c r="AO17026" s="104"/>
      <c r="AP17026" s="104"/>
    </row>
    <row r="17027" spans="21:42" ht="15" customHeight="1" x14ac:dyDescent="0.25">
      <c r="U17027" s="104"/>
      <c r="AB17027" s="104"/>
      <c r="AC17027" s="104"/>
      <c r="AF17027" s="104"/>
      <c r="AG17027" s="104"/>
      <c r="AK17027" s="104"/>
      <c r="AL17027" s="104"/>
      <c r="AO17027" s="104"/>
      <c r="AP17027" s="104"/>
    </row>
    <row r="17028" spans="21:42" ht="15" customHeight="1" x14ac:dyDescent="0.25">
      <c r="U17028" s="104"/>
      <c r="AB17028" s="104"/>
      <c r="AC17028" s="104"/>
      <c r="AF17028" s="104"/>
      <c r="AG17028" s="104"/>
      <c r="AK17028" s="104"/>
      <c r="AL17028" s="104"/>
      <c r="AO17028" s="104"/>
      <c r="AP17028" s="104"/>
    </row>
    <row r="17029" spans="21:42" ht="15" customHeight="1" x14ac:dyDescent="0.25">
      <c r="U17029" s="104"/>
      <c r="AB17029" s="104"/>
      <c r="AC17029" s="104"/>
      <c r="AF17029" s="104"/>
      <c r="AG17029" s="104"/>
      <c r="AK17029" s="104"/>
      <c r="AL17029" s="104"/>
      <c r="AO17029" s="104"/>
      <c r="AP17029" s="104"/>
    </row>
    <row r="17030" spans="21:42" ht="15" customHeight="1" x14ac:dyDescent="0.25">
      <c r="U17030" s="104"/>
      <c r="AB17030" s="104"/>
      <c r="AC17030" s="104"/>
      <c r="AF17030" s="104"/>
      <c r="AG17030" s="104"/>
      <c r="AK17030" s="104"/>
      <c r="AL17030" s="104"/>
      <c r="AO17030" s="104"/>
      <c r="AP17030" s="104"/>
    </row>
    <row r="17031" spans="21:42" ht="15" customHeight="1" x14ac:dyDescent="0.25">
      <c r="U17031" s="104"/>
      <c r="AB17031" s="104"/>
      <c r="AC17031" s="104"/>
      <c r="AF17031" s="104"/>
      <c r="AG17031" s="104"/>
      <c r="AK17031" s="104"/>
      <c r="AL17031" s="104"/>
      <c r="AO17031" s="104"/>
      <c r="AP17031" s="104"/>
    </row>
    <row r="17032" spans="21:42" ht="15" customHeight="1" x14ac:dyDescent="0.25">
      <c r="U17032" s="104"/>
      <c r="AB17032" s="104"/>
      <c r="AC17032" s="104"/>
      <c r="AF17032" s="104"/>
      <c r="AG17032" s="104"/>
      <c r="AK17032" s="104"/>
      <c r="AL17032" s="104"/>
      <c r="AO17032" s="104"/>
      <c r="AP17032" s="104"/>
    </row>
    <row r="17033" spans="21:42" ht="15" customHeight="1" x14ac:dyDescent="0.25">
      <c r="U17033" s="104"/>
      <c r="AB17033" s="104"/>
      <c r="AC17033" s="104"/>
      <c r="AF17033" s="104"/>
      <c r="AG17033" s="104"/>
      <c r="AK17033" s="104"/>
      <c r="AL17033" s="104"/>
      <c r="AO17033" s="104"/>
      <c r="AP17033" s="104"/>
    </row>
    <row r="17034" spans="21:42" ht="15" customHeight="1" x14ac:dyDescent="0.25">
      <c r="U17034" s="104"/>
      <c r="AB17034" s="104"/>
      <c r="AC17034" s="104"/>
      <c r="AF17034" s="104"/>
      <c r="AG17034" s="104"/>
      <c r="AK17034" s="104"/>
      <c r="AL17034" s="104"/>
      <c r="AO17034" s="104"/>
      <c r="AP17034" s="104"/>
    </row>
    <row r="17035" spans="21:42" ht="15" customHeight="1" x14ac:dyDescent="0.25">
      <c r="U17035" s="104"/>
      <c r="AB17035" s="104"/>
      <c r="AC17035" s="104"/>
      <c r="AF17035" s="104"/>
      <c r="AG17035" s="104"/>
      <c r="AK17035" s="104"/>
      <c r="AL17035" s="104"/>
      <c r="AO17035" s="104"/>
      <c r="AP17035" s="104"/>
    </row>
    <row r="17036" spans="21:42" ht="15" customHeight="1" x14ac:dyDescent="0.25">
      <c r="U17036" s="104"/>
      <c r="AB17036" s="104"/>
      <c r="AC17036" s="104"/>
      <c r="AF17036" s="104"/>
      <c r="AG17036" s="104"/>
      <c r="AK17036" s="104"/>
      <c r="AL17036" s="104"/>
      <c r="AO17036" s="104"/>
      <c r="AP17036" s="104"/>
    </row>
    <row r="17037" spans="21:42" ht="15" customHeight="1" x14ac:dyDescent="0.25">
      <c r="U17037" s="104"/>
      <c r="AB17037" s="104"/>
      <c r="AC17037" s="104"/>
      <c r="AF17037" s="104"/>
      <c r="AG17037" s="104"/>
      <c r="AK17037" s="104"/>
      <c r="AL17037" s="104"/>
      <c r="AO17037" s="104"/>
      <c r="AP17037" s="104"/>
    </row>
    <row r="17038" spans="21:42" ht="15" customHeight="1" x14ac:dyDescent="0.25">
      <c r="U17038" s="104"/>
      <c r="AB17038" s="104"/>
      <c r="AC17038" s="104"/>
      <c r="AF17038" s="104"/>
      <c r="AG17038" s="104"/>
      <c r="AK17038" s="104"/>
      <c r="AL17038" s="104"/>
      <c r="AO17038" s="104"/>
      <c r="AP17038" s="104"/>
    </row>
    <row r="17039" spans="21:42" ht="15" customHeight="1" x14ac:dyDescent="0.25">
      <c r="U17039" s="104"/>
      <c r="AB17039" s="104"/>
      <c r="AC17039" s="104"/>
      <c r="AF17039" s="104"/>
      <c r="AG17039" s="104"/>
      <c r="AK17039" s="104"/>
      <c r="AL17039" s="104"/>
      <c r="AO17039" s="104"/>
      <c r="AP17039" s="104"/>
    </row>
    <row r="17040" spans="21:42" ht="15" customHeight="1" x14ac:dyDescent="0.25">
      <c r="U17040" s="104"/>
      <c r="AB17040" s="104"/>
      <c r="AC17040" s="104"/>
      <c r="AF17040" s="104"/>
      <c r="AG17040" s="104"/>
      <c r="AK17040" s="104"/>
      <c r="AL17040" s="104"/>
      <c r="AO17040" s="104"/>
      <c r="AP17040" s="104"/>
    </row>
    <row r="17041" spans="21:42" ht="15" customHeight="1" x14ac:dyDescent="0.25">
      <c r="U17041" s="104"/>
      <c r="AB17041" s="104"/>
      <c r="AC17041" s="104"/>
      <c r="AF17041" s="104"/>
      <c r="AG17041" s="104"/>
      <c r="AK17041" s="104"/>
      <c r="AL17041" s="104"/>
      <c r="AO17041" s="104"/>
      <c r="AP17041" s="104"/>
    </row>
    <row r="17042" spans="21:42" ht="15" customHeight="1" x14ac:dyDescent="0.25">
      <c r="U17042" s="104"/>
      <c r="AB17042" s="104"/>
      <c r="AC17042" s="104"/>
      <c r="AF17042" s="104"/>
      <c r="AG17042" s="104"/>
      <c r="AK17042" s="104"/>
      <c r="AL17042" s="104"/>
      <c r="AO17042" s="104"/>
      <c r="AP17042" s="104"/>
    </row>
    <row r="17043" spans="21:42" ht="15" customHeight="1" x14ac:dyDescent="0.25">
      <c r="U17043" s="104"/>
      <c r="AB17043" s="104"/>
      <c r="AC17043" s="104"/>
      <c r="AF17043" s="104"/>
      <c r="AG17043" s="104"/>
      <c r="AK17043" s="104"/>
      <c r="AL17043" s="104"/>
      <c r="AO17043" s="104"/>
      <c r="AP17043" s="104"/>
    </row>
    <row r="17044" spans="21:42" ht="15" customHeight="1" x14ac:dyDescent="0.25">
      <c r="U17044" s="104"/>
      <c r="AB17044" s="104"/>
      <c r="AC17044" s="104"/>
      <c r="AF17044" s="104"/>
      <c r="AG17044" s="104"/>
      <c r="AK17044" s="104"/>
      <c r="AL17044" s="104"/>
      <c r="AO17044" s="104"/>
      <c r="AP17044" s="104"/>
    </row>
    <row r="17045" spans="21:42" ht="15" customHeight="1" x14ac:dyDescent="0.25">
      <c r="U17045" s="104"/>
      <c r="AB17045" s="104"/>
      <c r="AC17045" s="104"/>
      <c r="AF17045" s="104"/>
      <c r="AG17045" s="104"/>
      <c r="AK17045" s="104"/>
      <c r="AL17045" s="104"/>
      <c r="AO17045" s="104"/>
      <c r="AP17045" s="104"/>
    </row>
    <row r="17046" spans="21:42" ht="15" customHeight="1" x14ac:dyDescent="0.25">
      <c r="U17046" s="104"/>
      <c r="AB17046" s="104"/>
      <c r="AC17046" s="104"/>
      <c r="AF17046" s="104"/>
      <c r="AG17046" s="104"/>
      <c r="AK17046" s="104"/>
      <c r="AL17046" s="104"/>
      <c r="AO17046" s="104"/>
      <c r="AP17046" s="104"/>
    </row>
    <row r="17047" spans="21:42" ht="15" customHeight="1" x14ac:dyDescent="0.25">
      <c r="U17047" s="104"/>
      <c r="AB17047" s="104"/>
      <c r="AC17047" s="104"/>
      <c r="AF17047" s="104"/>
      <c r="AG17047" s="104"/>
      <c r="AK17047" s="104"/>
      <c r="AL17047" s="104"/>
      <c r="AO17047" s="104"/>
      <c r="AP17047" s="104"/>
    </row>
    <row r="17048" spans="21:42" ht="15" customHeight="1" x14ac:dyDescent="0.25">
      <c r="U17048" s="104"/>
      <c r="AB17048" s="104"/>
      <c r="AC17048" s="104"/>
      <c r="AF17048" s="104"/>
      <c r="AG17048" s="104"/>
      <c r="AK17048" s="104"/>
      <c r="AL17048" s="104"/>
      <c r="AO17048" s="104"/>
      <c r="AP17048" s="104"/>
    </row>
    <row r="17049" spans="21:42" ht="15" customHeight="1" x14ac:dyDescent="0.25">
      <c r="U17049" s="104"/>
      <c r="AB17049" s="104"/>
      <c r="AC17049" s="104"/>
      <c r="AF17049" s="104"/>
      <c r="AG17049" s="104"/>
      <c r="AK17049" s="104"/>
      <c r="AL17049" s="104"/>
      <c r="AO17049" s="104"/>
      <c r="AP17049" s="104"/>
    </row>
    <row r="17050" spans="21:42" ht="15" customHeight="1" x14ac:dyDescent="0.25">
      <c r="U17050" s="104"/>
      <c r="AB17050" s="104"/>
      <c r="AC17050" s="104"/>
      <c r="AF17050" s="104"/>
      <c r="AG17050" s="104"/>
      <c r="AK17050" s="104"/>
      <c r="AL17050" s="104"/>
      <c r="AO17050" s="104"/>
      <c r="AP17050" s="104"/>
    </row>
    <row r="17051" spans="21:42" ht="15" customHeight="1" x14ac:dyDescent="0.25">
      <c r="U17051" s="104"/>
      <c r="AB17051" s="104"/>
      <c r="AC17051" s="104"/>
      <c r="AF17051" s="104"/>
      <c r="AG17051" s="104"/>
      <c r="AK17051" s="104"/>
      <c r="AL17051" s="104"/>
      <c r="AO17051" s="104"/>
      <c r="AP17051" s="104"/>
    </row>
    <row r="17052" spans="21:42" ht="15" customHeight="1" x14ac:dyDescent="0.25">
      <c r="U17052" s="104"/>
      <c r="AB17052" s="104"/>
      <c r="AC17052" s="104"/>
      <c r="AF17052" s="104"/>
      <c r="AG17052" s="104"/>
      <c r="AK17052" s="104"/>
      <c r="AL17052" s="104"/>
      <c r="AO17052" s="104"/>
      <c r="AP17052" s="104"/>
    </row>
    <row r="17053" spans="21:42" ht="15" customHeight="1" x14ac:dyDescent="0.25">
      <c r="U17053" s="104"/>
      <c r="AB17053" s="104"/>
      <c r="AC17053" s="104"/>
      <c r="AF17053" s="104"/>
      <c r="AG17053" s="104"/>
      <c r="AK17053" s="104"/>
      <c r="AL17053" s="104"/>
      <c r="AO17053" s="104"/>
      <c r="AP17053" s="104"/>
    </row>
    <row r="17054" spans="21:42" ht="15" customHeight="1" x14ac:dyDescent="0.25">
      <c r="U17054" s="104"/>
      <c r="AB17054" s="104"/>
      <c r="AC17054" s="104"/>
      <c r="AF17054" s="104"/>
      <c r="AG17054" s="104"/>
      <c r="AK17054" s="104"/>
      <c r="AL17054" s="104"/>
      <c r="AO17054" s="104"/>
      <c r="AP17054" s="104"/>
    </row>
    <row r="17055" spans="21:42" ht="15" customHeight="1" x14ac:dyDescent="0.25">
      <c r="U17055" s="104"/>
      <c r="AB17055" s="104"/>
      <c r="AC17055" s="104"/>
      <c r="AF17055" s="104"/>
      <c r="AG17055" s="104"/>
      <c r="AK17055" s="104"/>
      <c r="AL17055" s="104"/>
      <c r="AO17055" s="104"/>
      <c r="AP17055" s="104"/>
    </row>
    <row r="17056" spans="21:42" ht="15" customHeight="1" x14ac:dyDescent="0.25">
      <c r="U17056" s="104"/>
      <c r="AB17056" s="104"/>
      <c r="AC17056" s="104"/>
      <c r="AF17056" s="104"/>
      <c r="AG17056" s="104"/>
      <c r="AK17056" s="104"/>
      <c r="AL17056" s="104"/>
      <c r="AO17056" s="104"/>
      <c r="AP17056" s="104"/>
    </row>
    <row r="17057" spans="21:42" ht="15" customHeight="1" x14ac:dyDescent="0.25">
      <c r="U17057" s="104"/>
      <c r="AB17057" s="104"/>
      <c r="AC17057" s="104"/>
      <c r="AF17057" s="104"/>
      <c r="AG17057" s="104"/>
      <c r="AK17057" s="104"/>
      <c r="AL17057" s="104"/>
      <c r="AO17057" s="104"/>
      <c r="AP17057" s="104"/>
    </row>
    <row r="17058" spans="21:42" ht="15" customHeight="1" x14ac:dyDescent="0.25">
      <c r="U17058" s="104"/>
      <c r="AB17058" s="104"/>
      <c r="AC17058" s="104"/>
      <c r="AF17058" s="104"/>
      <c r="AG17058" s="104"/>
      <c r="AK17058" s="104"/>
      <c r="AL17058" s="104"/>
      <c r="AO17058" s="104"/>
      <c r="AP17058" s="104"/>
    </row>
    <row r="17059" spans="21:42" ht="15" customHeight="1" x14ac:dyDescent="0.25">
      <c r="U17059" s="104"/>
      <c r="AB17059" s="104"/>
      <c r="AC17059" s="104"/>
      <c r="AF17059" s="104"/>
      <c r="AG17059" s="104"/>
      <c r="AK17059" s="104"/>
      <c r="AL17059" s="104"/>
      <c r="AO17059" s="104"/>
      <c r="AP17059" s="104"/>
    </row>
    <row r="17060" spans="21:42" ht="15" customHeight="1" x14ac:dyDescent="0.25">
      <c r="U17060" s="104"/>
      <c r="AB17060" s="104"/>
      <c r="AC17060" s="104"/>
      <c r="AF17060" s="104"/>
      <c r="AG17060" s="104"/>
      <c r="AK17060" s="104"/>
      <c r="AL17060" s="104"/>
      <c r="AO17060" s="104"/>
      <c r="AP17060" s="104"/>
    </row>
    <row r="17061" spans="21:42" ht="15" customHeight="1" x14ac:dyDescent="0.25">
      <c r="U17061" s="104"/>
      <c r="AB17061" s="104"/>
      <c r="AC17061" s="104"/>
      <c r="AF17061" s="104"/>
      <c r="AG17061" s="104"/>
      <c r="AK17061" s="104"/>
      <c r="AL17061" s="104"/>
      <c r="AO17061" s="104"/>
      <c r="AP17061" s="104"/>
    </row>
    <row r="17062" spans="21:42" ht="15" customHeight="1" x14ac:dyDescent="0.25">
      <c r="U17062" s="104"/>
      <c r="AB17062" s="104"/>
      <c r="AC17062" s="104"/>
      <c r="AF17062" s="104"/>
      <c r="AG17062" s="104"/>
      <c r="AK17062" s="104"/>
      <c r="AL17062" s="104"/>
      <c r="AO17062" s="104"/>
      <c r="AP17062" s="104"/>
    </row>
    <row r="17063" spans="21:42" ht="15" customHeight="1" x14ac:dyDescent="0.25">
      <c r="U17063" s="104"/>
      <c r="AB17063" s="104"/>
      <c r="AC17063" s="104"/>
      <c r="AF17063" s="104"/>
      <c r="AG17063" s="104"/>
      <c r="AK17063" s="104"/>
      <c r="AL17063" s="104"/>
      <c r="AO17063" s="104"/>
      <c r="AP17063" s="104"/>
    </row>
    <row r="17064" spans="21:42" ht="15" customHeight="1" x14ac:dyDescent="0.25">
      <c r="U17064" s="104"/>
      <c r="AB17064" s="104"/>
      <c r="AC17064" s="104"/>
      <c r="AF17064" s="104"/>
      <c r="AG17064" s="104"/>
      <c r="AK17064" s="104"/>
      <c r="AL17064" s="104"/>
      <c r="AO17064" s="104"/>
      <c r="AP17064" s="104"/>
    </row>
    <row r="17065" spans="21:42" ht="15" customHeight="1" x14ac:dyDescent="0.25">
      <c r="U17065" s="104"/>
      <c r="AB17065" s="104"/>
      <c r="AC17065" s="104"/>
      <c r="AF17065" s="104"/>
      <c r="AG17065" s="104"/>
      <c r="AK17065" s="104"/>
      <c r="AL17065" s="104"/>
      <c r="AO17065" s="104"/>
      <c r="AP17065" s="104"/>
    </row>
    <row r="17066" spans="21:42" ht="15" customHeight="1" x14ac:dyDescent="0.25">
      <c r="U17066" s="104"/>
      <c r="AB17066" s="104"/>
      <c r="AC17066" s="104"/>
      <c r="AF17066" s="104"/>
      <c r="AG17066" s="104"/>
      <c r="AK17066" s="104"/>
      <c r="AL17066" s="104"/>
      <c r="AO17066" s="104"/>
      <c r="AP17066" s="104"/>
    </row>
    <row r="17067" spans="21:42" ht="15" customHeight="1" x14ac:dyDescent="0.25">
      <c r="U17067" s="104"/>
      <c r="AB17067" s="104"/>
      <c r="AC17067" s="104"/>
      <c r="AF17067" s="104"/>
      <c r="AG17067" s="104"/>
      <c r="AK17067" s="104"/>
      <c r="AL17067" s="104"/>
      <c r="AO17067" s="104"/>
      <c r="AP17067" s="104"/>
    </row>
    <row r="17068" spans="21:42" ht="15" customHeight="1" x14ac:dyDescent="0.25">
      <c r="U17068" s="104"/>
      <c r="AB17068" s="104"/>
      <c r="AC17068" s="104"/>
      <c r="AF17068" s="104"/>
      <c r="AG17068" s="104"/>
      <c r="AK17068" s="104"/>
      <c r="AL17068" s="104"/>
      <c r="AO17068" s="104"/>
      <c r="AP17068" s="104"/>
    </row>
    <row r="17069" spans="21:42" ht="15" customHeight="1" x14ac:dyDescent="0.25">
      <c r="U17069" s="104"/>
      <c r="AB17069" s="104"/>
      <c r="AC17069" s="104"/>
      <c r="AF17069" s="104"/>
      <c r="AG17069" s="104"/>
      <c r="AK17069" s="104"/>
      <c r="AL17069" s="104"/>
      <c r="AO17069" s="104"/>
      <c r="AP17069" s="104"/>
    </row>
    <row r="17070" spans="21:42" ht="15" customHeight="1" x14ac:dyDescent="0.25">
      <c r="U17070" s="104"/>
      <c r="AB17070" s="104"/>
      <c r="AC17070" s="104"/>
      <c r="AF17070" s="104"/>
      <c r="AG17070" s="104"/>
      <c r="AK17070" s="104"/>
      <c r="AL17070" s="104"/>
      <c r="AO17070" s="104"/>
      <c r="AP17070" s="104"/>
    </row>
    <row r="17071" spans="21:42" ht="15" customHeight="1" x14ac:dyDescent="0.25">
      <c r="U17071" s="104"/>
      <c r="AB17071" s="104"/>
      <c r="AC17071" s="104"/>
      <c r="AF17071" s="104"/>
      <c r="AG17071" s="104"/>
      <c r="AK17071" s="104"/>
      <c r="AL17071" s="104"/>
      <c r="AO17071" s="104"/>
      <c r="AP17071" s="104"/>
    </row>
    <row r="17072" spans="21:42" ht="15" customHeight="1" x14ac:dyDescent="0.25">
      <c r="U17072" s="104"/>
      <c r="AB17072" s="104"/>
      <c r="AC17072" s="104"/>
      <c r="AF17072" s="104"/>
      <c r="AG17072" s="104"/>
      <c r="AK17072" s="104"/>
      <c r="AL17072" s="104"/>
      <c r="AO17072" s="104"/>
      <c r="AP17072" s="104"/>
    </row>
    <row r="17073" spans="21:42" ht="15" customHeight="1" x14ac:dyDescent="0.25">
      <c r="U17073" s="104"/>
      <c r="AB17073" s="104"/>
      <c r="AC17073" s="104"/>
      <c r="AF17073" s="104"/>
      <c r="AG17073" s="104"/>
      <c r="AK17073" s="104"/>
      <c r="AL17073" s="104"/>
      <c r="AO17073" s="104"/>
      <c r="AP17073" s="104"/>
    </row>
    <row r="17074" spans="21:42" ht="15" customHeight="1" x14ac:dyDescent="0.25">
      <c r="U17074" s="104"/>
      <c r="AB17074" s="104"/>
      <c r="AC17074" s="104"/>
      <c r="AF17074" s="104"/>
      <c r="AG17074" s="104"/>
      <c r="AK17074" s="104"/>
      <c r="AL17074" s="104"/>
      <c r="AO17074" s="104"/>
      <c r="AP17074" s="104"/>
    </row>
    <row r="17075" spans="21:42" ht="15" customHeight="1" x14ac:dyDescent="0.25">
      <c r="U17075" s="104"/>
      <c r="AB17075" s="104"/>
      <c r="AC17075" s="104"/>
      <c r="AF17075" s="104"/>
      <c r="AG17075" s="104"/>
      <c r="AK17075" s="104"/>
      <c r="AL17075" s="104"/>
      <c r="AO17075" s="104"/>
      <c r="AP17075" s="104"/>
    </row>
    <row r="17076" spans="21:42" ht="15" customHeight="1" x14ac:dyDescent="0.25">
      <c r="U17076" s="104"/>
      <c r="AB17076" s="104"/>
      <c r="AC17076" s="104"/>
      <c r="AF17076" s="104"/>
      <c r="AG17076" s="104"/>
      <c r="AK17076" s="104"/>
      <c r="AL17076" s="104"/>
      <c r="AO17076" s="104"/>
      <c r="AP17076" s="104"/>
    </row>
    <row r="17077" spans="21:42" ht="15" customHeight="1" x14ac:dyDescent="0.25">
      <c r="U17077" s="104"/>
      <c r="AB17077" s="104"/>
      <c r="AC17077" s="104"/>
      <c r="AF17077" s="104"/>
      <c r="AG17077" s="104"/>
      <c r="AK17077" s="104"/>
      <c r="AL17077" s="104"/>
      <c r="AO17077" s="104"/>
      <c r="AP17077" s="104"/>
    </row>
    <row r="17078" spans="21:42" ht="15" customHeight="1" x14ac:dyDescent="0.25">
      <c r="U17078" s="104"/>
      <c r="AB17078" s="104"/>
      <c r="AC17078" s="104"/>
      <c r="AF17078" s="104"/>
      <c r="AG17078" s="104"/>
      <c r="AK17078" s="104"/>
      <c r="AL17078" s="104"/>
      <c r="AO17078" s="104"/>
      <c r="AP17078" s="104"/>
    </row>
    <row r="17079" spans="21:42" ht="15" customHeight="1" x14ac:dyDescent="0.25">
      <c r="U17079" s="104"/>
      <c r="AB17079" s="104"/>
      <c r="AC17079" s="104"/>
      <c r="AF17079" s="104"/>
      <c r="AG17079" s="104"/>
      <c r="AK17079" s="104"/>
      <c r="AL17079" s="104"/>
      <c r="AO17079" s="104"/>
      <c r="AP17079" s="104"/>
    </row>
    <row r="17080" spans="21:42" ht="15" customHeight="1" x14ac:dyDescent="0.25">
      <c r="U17080" s="104"/>
      <c r="AB17080" s="104"/>
      <c r="AC17080" s="104"/>
      <c r="AF17080" s="104"/>
      <c r="AG17080" s="104"/>
      <c r="AK17080" s="104"/>
      <c r="AL17080" s="104"/>
      <c r="AO17080" s="104"/>
      <c r="AP17080" s="104"/>
    </row>
    <row r="17081" spans="21:42" ht="15" customHeight="1" x14ac:dyDescent="0.25">
      <c r="U17081" s="104"/>
      <c r="AB17081" s="104"/>
      <c r="AC17081" s="104"/>
      <c r="AF17081" s="104"/>
      <c r="AG17081" s="104"/>
      <c r="AK17081" s="104"/>
      <c r="AL17081" s="104"/>
      <c r="AO17081" s="104"/>
      <c r="AP17081" s="104"/>
    </row>
    <row r="17082" spans="21:42" ht="15" customHeight="1" x14ac:dyDescent="0.25">
      <c r="U17082" s="104"/>
      <c r="AB17082" s="104"/>
      <c r="AC17082" s="104"/>
      <c r="AF17082" s="104"/>
      <c r="AG17082" s="104"/>
      <c r="AK17082" s="104"/>
      <c r="AL17082" s="104"/>
      <c r="AO17082" s="104"/>
      <c r="AP17082" s="104"/>
    </row>
    <row r="17083" spans="21:42" ht="15" customHeight="1" x14ac:dyDescent="0.25">
      <c r="U17083" s="104"/>
      <c r="AB17083" s="104"/>
      <c r="AC17083" s="104"/>
      <c r="AF17083" s="104"/>
      <c r="AG17083" s="104"/>
      <c r="AK17083" s="104"/>
      <c r="AL17083" s="104"/>
      <c r="AO17083" s="104"/>
      <c r="AP17083" s="104"/>
    </row>
    <row r="17084" spans="21:42" ht="15" customHeight="1" x14ac:dyDescent="0.25">
      <c r="U17084" s="104"/>
      <c r="AB17084" s="104"/>
      <c r="AC17084" s="104"/>
      <c r="AF17084" s="104"/>
      <c r="AG17084" s="104"/>
      <c r="AK17084" s="104"/>
      <c r="AL17084" s="104"/>
      <c r="AO17084" s="104"/>
      <c r="AP17084" s="104"/>
    </row>
    <row r="17085" spans="21:42" ht="15" customHeight="1" x14ac:dyDescent="0.25">
      <c r="U17085" s="104"/>
      <c r="AB17085" s="104"/>
      <c r="AC17085" s="104"/>
      <c r="AF17085" s="104"/>
      <c r="AG17085" s="104"/>
      <c r="AK17085" s="104"/>
      <c r="AL17085" s="104"/>
      <c r="AO17085" s="104"/>
      <c r="AP17085" s="104"/>
    </row>
    <row r="17086" spans="21:42" ht="15" customHeight="1" x14ac:dyDescent="0.25">
      <c r="U17086" s="104"/>
      <c r="AB17086" s="104"/>
      <c r="AC17086" s="104"/>
      <c r="AF17086" s="104"/>
      <c r="AG17086" s="104"/>
      <c r="AK17086" s="104"/>
      <c r="AL17086" s="104"/>
      <c r="AO17086" s="104"/>
      <c r="AP17086" s="104"/>
    </row>
    <row r="17087" spans="21:42" ht="15" customHeight="1" x14ac:dyDescent="0.25">
      <c r="U17087" s="104"/>
      <c r="AB17087" s="104"/>
      <c r="AC17087" s="104"/>
      <c r="AF17087" s="104"/>
      <c r="AG17087" s="104"/>
      <c r="AK17087" s="104"/>
      <c r="AL17087" s="104"/>
      <c r="AO17087" s="104"/>
      <c r="AP17087" s="104"/>
    </row>
    <row r="17088" spans="21:42" ht="15" customHeight="1" x14ac:dyDescent="0.25">
      <c r="U17088" s="104"/>
      <c r="AB17088" s="104"/>
      <c r="AC17088" s="104"/>
      <c r="AF17088" s="104"/>
      <c r="AG17088" s="104"/>
      <c r="AK17088" s="104"/>
      <c r="AL17088" s="104"/>
      <c r="AO17088" s="104"/>
      <c r="AP17088" s="104"/>
    </row>
    <row r="17089" spans="21:42" ht="15" customHeight="1" x14ac:dyDescent="0.25">
      <c r="U17089" s="104"/>
      <c r="AB17089" s="104"/>
      <c r="AC17089" s="104"/>
      <c r="AF17089" s="104"/>
      <c r="AG17089" s="104"/>
      <c r="AK17089" s="104"/>
      <c r="AL17089" s="104"/>
      <c r="AO17089" s="104"/>
      <c r="AP17089" s="104"/>
    </row>
    <row r="17090" spans="21:42" ht="15" customHeight="1" x14ac:dyDescent="0.25">
      <c r="U17090" s="104"/>
      <c r="AB17090" s="104"/>
      <c r="AC17090" s="104"/>
      <c r="AF17090" s="104"/>
      <c r="AG17090" s="104"/>
      <c r="AK17090" s="104"/>
      <c r="AL17090" s="104"/>
      <c r="AO17090" s="104"/>
      <c r="AP17090" s="104"/>
    </row>
    <row r="17091" spans="21:42" ht="15" customHeight="1" x14ac:dyDescent="0.25">
      <c r="U17091" s="104"/>
      <c r="AB17091" s="104"/>
      <c r="AC17091" s="104"/>
      <c r="AF17091" s="104"/>
      <c r="AG17091" s="104"/>
      <c r="AK17091" s="104"/>
      <c r="AL17091" s="104"/>
      <c r="AO17091" s="104"/>
      <c r="AP17091" s="104"/>
    </row>
    <row r="17092" spans="21:42" ht="15" customHeight="1" x14ac:dyDescent="0.25">
      <c r="U17092" s="104"/>
      <c r="AB17092" s="104"/>
      <c r="AC17092" s="104"/>
      <c r="AF17092" s="104"/>
      <c r="AG17092" s="104"/>
      <c r="AK17092" s="104"/>
      <c r="AL17092" s="104"/>
      <c r="AO17092" s="104"/>
      <c r="AP17092" s="104"/>
    </row>
    <row r="17093" spans="21:42" ht="15" customHeight="1" x14ac:dyDescent="0.25">
      <c r="U17093" s="104"/>
      <c r="AB17093" s="104"/>
      <c r="AC17093" s="104"/>
      <c r="AF17093" s="104"/>
      <c r="AG17093" s="104"/>
      <c r="AK17093" s="104"/>
      <c r="AL17093" s="104"/>
      <c r="AO17093" s="104"/>
      <c r="AP17093" s="104"/>
    </row>
    <row r="17094" spans="21:42" ht="15" customHeight="1" x14ac:dyDescent="0.25">
      <c r="U17094" s="104"/>
      <c r="AB17094" s="104"/>
      <c r="AC17094" s="104"/>
      <c r="AF17094" s="104"/>
      <c r="AG17094" s="104"/>
      <c r="AK17094" s="104"/>
      <c r="AL17094" s="104"/>
      <c r="AO17094" s="104"/>
      <c r="AP17094" s="104"/>
    </row>
    <row r="17095" spans="21:42" ht="15" customHeight="1" x14ac:dyDescent="0.25">
      <c r="U17095" s="104"/>
      <c r="AB17095" s="104"/>
      <c r="AC17095" s="104"/>
      <c r="AF17095" s="104"/>
      <c r="AG17095" s="104"/>
      <c r="AK17095" s="104"/>
      <c r="AL17095" s="104"/>
      <c r="AO17095" s="104"/>
      <c r="AP17095" s="104"/>
    </row>
    <row r="17096" spans="21:42" ht="15" customHeight="1" x14ac:dyDescent="0.25">
      <c r="U17096" s="104"/>
      <c r="AB17096" s="104"/>
      <c r="AC17096" s="104"/>
      <c r="AF17096" s="104"/>
      <c r="AG17096" s="104"/>
      <c r="AK17096" s="104"/>
      <c r="AL17096" s="104"/>
      <c r="AO17096" s="104"/>
      <c r="AP17096" s="104"/>
    </row>
    <row r="17097" spans="21:42" ht="15" customHeight="1" x14ac:dyDescent="0.25">
      <c r="U17097" s="104"/>
      <c r="AB17097" s="104"/>
      <c r="AC17097" s="104"/>
      <c r="AF17097" s="104"/>
      <c r="AG17097" s="104"/>
      <c r="AK17097" s="104"/>
      <c r="AL17097" s="104"/>
      <c r="AO17097" s="104"/>
      <c r="AP17097" s="104"/>
    </row>
    <row r="17098" spans="21:42" ht="15" customHeight="1" x14ac:dyDescent="0.25">
      <c r="U17098" s="104"/>
      <c r="AB17098" s="104"/>
      <c r="AC17098" s="104"/>
      <c r="AF17098" s="104"/>
      <c r="AG17098" s="104"/>
      <c r="AK17098" s="104"/>
      <c r="AL17098" s="104"/>
      <c r="AO17098" s="104"/>
      <c r="AP17098" s="104"/>
    </row>
    <row r="17099" spans="21:42" ht="15" customHeight="1" x14ac:dyDescent="0.25">
      <c r="U17099" s="104"/>
      <c r="AB17099" s="104"/>
      <c r="AC17099" s="104"/>
      <c r="AF17099" s="104"/>
      <c r="AG17099" s="104"/>
      <c r="AK17099" s="104"/>
      <c r="AL17099" s="104"/>
      <c r="AO17099" s="104"/>
      <c r="AP17099" s="104"/>
    </row>
    <row r="17100" spans="21:42" ht="15" customHeight="1" x14ac:dyDescent="0.25">
      <c r="U17100" s="104"/>
      <c r="AB17100" s="104"/>
      <c r="AC17100" s="104"/>
      <c r="AF17100" s="104"/>
      <c r="AG17100" s="104"/>
      <c r="AK17100" s="104"/>
      <c r="AL17100" s="104"/>
      <c r="AO17100" s="104"/>
      <c r="AP17100" s="104"/>
    </row>
    <row r="17101" spans="21:42" ht="15" customHeight="1" x14ac:dyDescent="0.25">
      <c r="U17101" s="104"/>
      <c r="AB17101" s="104"/>
      <c r="AC17101" s="104"/>
      <c r="AF17101" s="104"/>
      <c r="AG17101" s="104"/>
      <c r="AK17101" s="104"/>
      <c r="AL17101" s="104"/>
      <c r="AO17101" s="104"/>
      <c r="AP17101" s="104"/>
    </row>
    <row r="17102" spans="21:42" ht="15" customHeight="1" x14ac:dyDescent="0.25">
      <c r="U17102" s="104"/>
      <c r="AB17102" s="104"/>
      <c r="AC17102" s="104"/>
      <c r="AF17102" s="104"/>
      <c r="AG17102" s="104"/>
      <c r="AK17102" s="104"/>
      <c r="AL17102" s="104"/>
      <c r="AO17102" s="104"/>
      <c r="AP17102" s="104"/>
    </row>
    <row r="17103" spans="21:42" ht="15" customHeight="1" x14ac:dyDescent="0.25">
      <c r="U17103" s="104"/>
      <c r="AB17103" s="104"/>
      <c r="AC17103" s="104"/>
      <c r="AF17103" s="104"/>
      <c r="AG17103" s="104"/>
      <c r="AK17103" s="104"/>
      <c r="AL17103" s="104"/>
      <c r="AO17103" s="104"/>
      <c r="AP17103" s="104"/>
    </row>
    <row r="17104" spans="21:42" ht="15" customHeight="1" x14ac:dyDescent="0.25">
      <c r="U17104" s="104"/>
      <c r="AB17104" s="104"/>
      <c r="AC17104" s="104"/>
      <c r="AF17104" s="104"/>
      <c r="AG17104" s="104"/>
      <c r="AK17104" s="104"/>
      <c r="AL17104" s="104"/>
      <c r="AO17104" s="104"/>
      <c r="AP17104" s="104"/>
    </row>
    <row r="17105" spans="21:42" ht="15" customHeight="1" x14ac:dyDescent="0.25">
      <c r="U17105" s="104"/>
      <c r="AB17105" s="104"/>
      <c r="AC17105" s="104"/>
      <c r="AF17105" s="104"/>
      <c r="AG17105" s="104"/>
      <c r="AK17105" s="104"/>
      <c r="AL17105" s="104"/>
      <c r="AO17105" s="104"/>
      <c r="AP17105" s="104"/>
    </row>
    <row r="17106" spans="21:42" ht="15" customHeight="1" x14ac:dyDescent="0.25">
      <c r="U17106" s="104"/>
      <c r="AB17106" s="104"/>
      <c r="AC17106" s="104"/>
      <c r="AF17106" s="104"/>
      <c r="AG17106" s="104"/>
      <c r="AK17106" s="104"/>
      <c r="AL17106" s="104"/>
      <c r="AO17106" s="104"/>
      <c r="AP17106" s="104"/>
    </row>
    <row r="17107" spans="21:42" ht="15" customHeight="1" x14ac:dyDescent="0.25">
      <c r="U17107" s="104"/>
      <c r="AB17107" s="104"/>
      <c r="AC17107" s="104"/>
      <c r="AF17107" s="104"/>
      <c r="AG17107" s="104"/>
      <c r="AK17107" s="104"/>
      <c r="AL17107" s="104"/>
      <c r="AO17107" s="104"/>
      <c r="AP17107" s="104"/>
    </row>
    <row r="17108" spans="21:42" ht="15" customHeight="1" x14ac:dyDescent="0.25">
      <c r="U17108" s="104"/>
      <c r="AB17108" s="104"/>
      <c r="AC17108" s="104"/>
      <c r="AF17108" s="104"/>
      <c r="AG17108" s="104"/>
      <c r="AK17108" s="104"/>
      <c r="AL17108" s="104"/>
      <c r="AO17108" s="104"/>
      <c r="AP17108" s="104"/>
    </row>
    <row r="17109" spans="21:42" ht="15" customHeight="1" x14ac:dyDescent="0.25">
      <c r="U17109" s="104"/>
      <c r="AB17109" s="104"/>
      <c r="AC17109" s="104"/>
      <c r="AF17109" s="104"/>
      <c r="AG17109" s="104"/>
      <c r="AK17109" s="104"/>
      <c r="AL17109" s="104"/>
      <c r="AO17109" s="104"/>
      <c r="AP17109" s="104"/>
    </row>
    <row r="17110" spans="21:42" ht="15" customHeight="1" x14ac:dyDescent="0.25">
      <c r="U17110" s="104"/>
      <c r="AB17110" s="104"/>
      <c r="AC17110" s="104"/>
      <c r="AF17110" s="104"/>
      <c r="AG17110" s="104"/>
      <c r="AK17110" s="104"/>
      <c r="AL17110" s="104"/>
      <c r="AO17110" s="104"/>
      <c r="AP17110" s="104"/>
    </row>
    <row r="17111" spans="21:42" ht="15" customHeight="1" x14ac:dyDescent="0.25">
      <c r="U17111" s="104"/>
      <c r="AB17111" s="104"/>
      <c r="AC17111" s="104"/>
      <c r="AF17111" s="104"/>
      <c r="AG17111" s="104"/>
      <c r="AK17111" s="104"/>
      <c r="AL17111" s="104"/>
      <c r="AO17111" s="104"/>
      <c r="AP17111" s="104"/>
    </row>
    <row r="17112" spans="21:42" ht="15" customHeight="1" x14ac:dyDescent="0.25">
      <c r="U17112" s="104"/>
      <c r="AB17112" s="104"/>
      <c r="AC17112" s="104"/>
      <c r="AF17112" s="104"/>
      <c r="AG17112" s="104"/>
      <c r="AK17112" s="104"/>
      <c r="AL17112" s="104"/>
      <c r="AO17112" s="104"/>
      <c r="AP17112" s="104"/>
    </row>
    <row r="17113" spans="21:42" ht="15" customHeight="1" x14ac:dyDescent="0.25">
      <c r="U17113" s="104"/>
      <c r="AB17113" s="104"/>
      <c r="AC17113" s="104"/>
      <c r="AF17113" s="104"/>
      <c r="AG17113" s="104"/>
      <c r="AK17113" s="104"/>
      <c r="AL17113" s="104"/>
      <c r="AO17113" s="104"/>
      <c r="AP17113" s="104"/>
    </row>
    <row r="17114" spans="21:42" ht="15" customHeight="1" x14ac:dyDescent="0.25">
      <c r="U17114" s="104"/>
      <c r="AB17114" s="104"/>
      <c r="AC17114" s="104"/>
      <c r="AF17114" s="104"/>
      <c r="AG17114" s="104"/>
      <c r="AK17114" s="104"/>
      <c r="AL17114" s="104"/>
      <c r="AO17114" s="104"/>
      <c r="AP17114" s="104"/>
    </row>
    <row r="17115" spans="21:42" ht="15" customHeight="1" x14ac:dyDescent="0.25">
      <c r="U17115" s="104"/>
      <c r="AB17115" s="104"/>
      <c r="AC17115" s="104"/>
      <c r="AF17115" s="104"/>
      <c r="AG17115" s="104"/>
      <c r="AK17115" s="104"/>
      <c r="AL17115" s="104"/>
      <c r="AO17115" s="104"/>
      <c r="AP17115" s="104"/>
    </row>
    <row r="17116" spans="21:42" ht="15" customHeight="1" x14ac:dyDescent="0.25">
      <c r="U17116" s="104"/>
      <c r="AB17116" s="104"/>
      <c r="AC17116" s="104"/>
      <c r="AF17116" s="104"/>
      <c r="AG17116" s="104"/>
      <c r="AK17116" s="104"/>
      <c r="AL17116" s="104"/>
      <c r="AO17116" s="104"/>
      <c r="AP17116" s="104"/>
    </row>
    <row r="17117" spans="21:42" ht="15" customHeight="1" x14ac:dyDescent="0.25">
      <c r="U17117" s="104"/>
      <c r="AB17117" s="104"/>
      <c r="AC17117" s="104"/>
      <c r="AF17117" s="104"/>
      <c r="AG17117" s="104"/>
      <c r="AK17117" s="104"/>
      <c r="AL17117" s="104"/>
      <c r="AO17117" s="104"/>
      <c r="AP17117" s="104"/>
    </row>
    <row r="17118" spans="21:42" ht="15" customHeight="1" x14ac:dyDescent="0.25">
      <c r="U17118" s="104"/>
      <c r="AB17118" s="104"/>
      <c r="AC17118" s="104"/>
      <c r="AF17118" s="104"/>
      <c r="AG17118" s="104"/>
      <c r="AK17118" s="104"/>
      <c r="AL17118" s="104"/>
      <c r="AO17118" s="104"/>
      <c r="AP17118" s="104"/>
    </row>
    <row r="17119" spans="21:42" ht="15" customHeight="1" x14ac:dyDescent="0.25">
      <c r="U17119" s="104"/>
      <c r="AB17119" s="104"/>
      <c r="AC17119" s="104"/>
      <c r="AF17119" s="104"/>
      <c r="AG17119" s="104"/>
      <c r="AK17119" s="104"/>
      <c r="AL17119" s="104"/>
      <c r="AO17119" s="104"/>
      <c r="AP17119" s="104"/>
    </row>
    <row r="17120" spans="21:42" ht="15" customHeight="1" x14ac:dyDescent="0.25">
      <c r="U17120" s="104"/>
      <c r="AB17120" s="104"/>
      <c r="AC17120" s="104"/>
      <c r="AF17120" s="104"/>
      <c r="AG17120" s="104"/>
      <c r="AK17120" s="104"/>
      <c r="AL17120" s="104"/>
      <c r="AO17120" s="104"/>
      <c r="AP17120" s="104"/>
    </row>
    <row r="17121" spans="21:42" ht="15" customHeight="1" x14ac:dyDescent="0.25">
      <c r="U17121" s="104"/>
      <c r="AB17121" s="104"/>
      <c r="AC17121" s="104"/>
      <c r="AF17121" s="104"/>
      <c r="AG17121" s="104"/>
      <c r="AK17121" s="104"/>
      <c r="AL17121" s="104"/>
      <c r="AO17121" s="104"/>
      <c r="AP17121" s="104"/>
    </row>
    <row r="17122" spans="21:42" ht="15" customHeight="1" x14ac:dyDescent="0.25">
      <c r="U17122" s="104"/>
      <c r="AB17122" s="104"/>
      <c r="AC17122" s="104"/>
      <c r="AF17122" s="104"/>
      <c r="AG17122" s="104"/>
      <c r="AK17122" s="104"/>
      <c r="AL17122" s="104"/>
      <c r="AO17122" s="104"/>
      <c r="AP17122" s="104"/>
    </row>
    <row r="17123" spans="21:42" ht="15" customHeight="1" x14ac:dyDescent="0.25">
      <c r="U17123" s="104"/>
      <c r="AB17123" s="104"/>
      <c r="AC17123" s="104"/>
      <c r="AF17123" s="104"/>
      <c r="AG17123" s="104"/>
      <c r="AK17123" s="104"/>
      <c r="AL17123" s="104"/>
      <c r="AO17123" s="104"/>
      <c r="AP17123" s="104"/>
    </row>
    <row r="17124" spans="21:42" ht="15" customHeight="1" x14ac:dyDescent="0.25">
      <c r="U17124" s="104"/>
      <c r="AB17124" s="104"/>
      <c r="AC17124" s="104"/>
      <c r="AF17124" s="104"/>
      <c r="AG17124" s="104"/>
      <c r="AK17124" s="104"/>
      <c r="AL17124" s="104"/>
      <c r="AO17124" s="104"/>
      <c r="AP17124" s="104"/>
    </row>
    <row r="17125" spans="21:42" ht="15" customHeight="1" x14ac:dyDescent="0.25">
      <c r="U17125" s="104"/>
      <c r="AB17125" s="104"/>
      <c r="AC17125" s="104"/>
      <c r="AF17125" s="104"/>
      <c r="AG17125" s="104"/>
      <c r="AK17125" s="104"/>
      <c r="AL17125" s="104"/>
      <c r="AO17125" s="104"/>
      <c r="AP17125" s="104"/>
    </row>
    <row r="17126" spans="21:42" ht="15" customHeight="1" x14ac:dyDescent="0.25">
      <c r="U17126" s="104"/>
      <c r="AB17126" s="104"/>
      <c r="AC17126" s="104"/>
      <c r="AF17126" s="104"/>
      <c r="AG17126" s="104"/>
      <c r="AK17126" s="104"/>
      <c r="AL17126" s="104"/>
      <c r="AO17126" s="104"/>
      <c r="AP17126" s="104"/>
    </row>
    <row r="17127" spans="21:42" ht="15" customHeight="1" x14ac:dyDescent="0.25">
      <c r="U17127" s="104"/>
      <c r="AB17127" s="104"/>
      <c r="AC17127" s="104"/>
      <c r="AF17127" s="104"/>
      <c r="AG17127" s="104"/>
      <c r="AK17127" s="104"/>
      <c r="AL17127" s="104"/>
      <c r="AO17127" s="104"/>
      <c r="AP17127" s="104"/>
    </row>
    <row r="17128" spans="21:42" ht="15" customHeight="1" x14ac:dyDescent="0.25">
      <c r="U17128" s="104"/>
      <c r="AB17128" s="104"/>
      <c r="AC17128" s="104"/>
      <c r="AF17128" s="104"/>
      <c r="AG17128" s="104"/>
      <c r="AK17128" s="104"/>
      <c r="AL17128" s="104"/>
      <c r="AO17128" s="104"/>
      <c r="AP17128" s="104"/>
    </row>
    <row r="17129" spans="21:42" ht="15" customHeight="1" x14ac:dyDescent="0.25">
      <c r="U17129" s="104"/>
      <c r="AB17129" s="104"/>
      <c r="AC17129" s="104"/>
      <c r="AF17129" s="104"/>
      <c r="AG17129" s="104"/>
      <c r="AK17129" s="104"/>
      <c r="AL17129" s="104"/>
      <c r="AO17129" s="104"/>
      <c r="AP17129" s="104"/>
    </row>
    <row r="17130" spans="21:42" ht="15" customHeight="1" x14ac:dyDescent="0.25">
      <c r="U17130" s="104"/>
      <c r="AB17130" s="104"/>
      <c r="AC17130" s="104"/>
      <c r="AF17130" s="104"/>
      <c r="AG17130" s="104"/>
      <c r="AK17130" s="104"/>
      <c r="AL17130" s="104"/>
      <c r="AO17130" s="104"/>
      <c r="AP17130" s="104"/>
    </row>
    <row r="17131" spans="21:42" ht="15" customHeight="1" x14ac:dyDescent="0.25">
      <c r="U17131" s="104"/>
      <c r="AB17131" s="104"/>
      <c r="AC17131" s="104"/>
      <c r="AF17131" s="104"/>
      <c r="AG17131" s="104"/>
      <c r="AK17131" s="104"/>
      <c r="AL17131" s="104"/>
      <c r="AO17131" s="104"/>
      <c r="AP17131" s="104"/>
    </row>
    <row r="17132" spans="21:42" ht="15" customHeight="1" x14ac:dyDescent="0.25">
      <c r="U17132" s="104"/>
      <c r="AB17132" s="104"/>
      <c r="AC17132" s="104"/>
      <c r="AF17132" s="104"/>
      <c r="AG17132" s="104"/>
      <c r="AK17132" s="104"/>
      <c r="AL17132" s="104"/>
      <c r="AO17132" s="104"/>
      <c r="AP17132" s="104"/>
    </row>
    <row r="17133" spans="21:42" ht="15" customHeight="1" x14ac:dyDescent="0.25">
      <c r="U17133" s="104"/>
      <c r="AB17133" s="104"/>
      <c r="AC17133" s="104"/>
      <c r="AF17133" s="104"/>
      <c r="AG17133" s="104"/>
      <c r="AK17133" s="104"/>
      <c r="AL17133" s="104"/>
      <c r="AO17133" s="104"/>
      <c r="AP17133" s="104"/>
    </row>
    <row r="17134" spans="21:42" ht="15" customHeight="1" x14ac:dyDescent="0.25">
      <c r="U17134" s="104"/>
      <c r="AB17134" s="104"/>
      <c r="AC17134" s="104"/>
      <c r="AF17134" s="104"/>
      <c r="AG17134" s="104"/>
      <c r="AK17134" s="104"/>
      <c r="AL17134" s="104"/>
      <c r="AO17134" s="104"/>
      <c r="AP17134" s="104"/>
    </row>
    <row r="17135" spans="21:42" ht="15" customHeight="1" x14ac:dyDescent="0.25">
      <c r="U17135" s="104"/>
      <c r="AB17135" s="104"/>
      <c r="AC17135" s="104"/>
      <c r="AF17135" s="104"/>
      <c r="AG17135" s="104"/>
      <c r="AK17135" s="104"/>
      <c r="AL17135" s="104"/>
      <c r="AO17135" s="104"/>
      <c r="AP17135" s="104"/>
    </row>
    <row r="17136" spans="21:42" ht="15" customHeight="1" x14ac:dyDescent="0.25">
      <c r="U17136" s="104"/>
      <c r="AB17136" s="104"/>
      <c r="AC17136" s="104"/>
      <c r="AF17136" s="104"/>
      <c r="AG17136" s="104"/>
      <c r="AK17136" s="104"/>
      <c r="AL17136" s="104"/>
      <c r="AO17136" s="104"/>
      <c r="AP17136" s="104"/>
    </row>
    <row r="17137" spans="21:42" ht="15" customHeight="1" x14ac:dyDescent="0.25">
      <c r="U17137" s="104"/>
      <c r="AB17137" s="104"/>
      <c r="AC17137" s="104"/>
      <c r="AF17137" s="104"/>
      <c r="AG17137" s="104"/>
      <c r="AK17137" s="104"/>
      <c r="AL17137" s="104"/>
      <c r="AO17137" s="104"/>
      <c r="AP17137" s="104"/>
    </row>
    <row r="17138" spans="21:42" ht="15" customHeight="1" x14ac:dyDescent="0.25">
      <c r="U17138" s="104"/>
      <c r="AB17138" s="104"/>
      <c r="AC17138" s="104"/>
      <c r="AF17138" s="104"/>
      <c r="AG17138" s="104"/>
      <c r="AK17138" s="104"/>
      <c r="AL17138" s="104"/>
      <c r="AO17138" s="104"/>
      <c r="AP17138" s="104"/>
    </row>
    <row r="17139" spans="21:42" ht="15" customHeight="1" x14ac:dyDescent="0.25">
      <c r="U17139" s="104"/>
      <c r="AB17139" s="104"/>
      <c r="AC17139" s="104"/>
      <c r="AF17139" s="104"/>
      <c r="AG17139" s="104"/>
      <c r="AK17139" s="104"/>
      <c r="AL17139" s="104"/>
      <c r="AO17139" s="104"/>
      <c r="AP17139" s="104"/>
    </row>
    <row r="17140" spans="21:42" ht="15" customHeight="1" x14ac:dyDescent="0.25">
      <c r="U17140" s="104"/>
      <c r="AB17140" s="104"/>
      <c r="AC17140" s="104"/>
      <c r="AF17140" s="104"/>
      <c r="AG17140" s="104"/>
      <c r="AK17140" s="104"/>
      <c r="AL17140" s="104"/>
      <c r="AO17140" s="104"/>
      <c r="AP17140" s="104"/>
    </row>
    <row r="17141" spans="21:42" ht="15" customHeight="1" x14ac:dyDescent="0.25">
      <c r="U17141" s="104"/>
      <c r="AB17141" s="104"/>
      <c r="AC17141" s="104"/>
      <c r="AF17141" s="104"/>
      <c r="AG17141" s="104"/>
      <c r="AK17141" s="104"/>
      <c r="AL17141" s="104"/>
      <c r="AO17141" s="104"/>
      <c r="AP17141" s="104"/>
    </row>
    <row r="17142" spans="21:42" ht="15" customHeight="1" x14ac:dyDescent="0.25">
      <c r="U17142" s="104"/>
      <c r="AB17142" s="104"/>
      <c r="AC17142" s="104"/>
      <c r="AF17142" s="104"/>
      <c r="AG17142" s="104"/>
      <c r="AK17142" s="104"/>
      <c r="AL17142" s="104"/>
      <c r="AO17142" s="104"/>
      <c r="AP17142" s="104"/>
    </row>
    <row r="17143" spans="21:42" ht="15" customHeight="1" x14ac:dyDescent="0.25">
      <c r="U17143" s="104"/>
      <c r="AB17143" s="104"/>
      <c r="AC17143" s="104"/>
      <c r="AF17143" s="104"/>
      <c r="AG17143" s="104"/>
      <c r="AK17143" s="104"/>
      <c r="AL17143" s="104"/>
      <c r="AO17143" s="104"/>
      <c r="AP17143" s="104"/>
    </row>
    <row r="17144" spans="21:42" ht="15" customHeight="1" x14ac:dyDescent="0.25">
      <c r="U17144" s="104"/>
      <c r="AB17144" s="104"/>
      <c r="AC17144" s="104"/>
      <c r="AF17144" s="104"/>
      <c r="AG17144" s="104"/>
      <c r="AK17144" s="104"/>
      <c r="AL17144" s="104"/>
      <c r="AO17144" s="104"/>
      <c r="AP17144" s="104"/>
    </row>
    <row r="17145" spans="21:42" ht="15" customHeight="1" x14ac:dyDescent="0.25">
      <c r="U17145" s="104"/>
      <c r="AB17145" s="104"/>
      <c r="AC17145" s="104"/>
      <c r="AF17145" s="104"/>
      <c r="AG17145" s="104"/>
      <c r="AK17145" s="104"/>
      <c r="AL17145" s="104"/>
      <c r="AO17145" s="104"/>
      <c r="AP17145" s="104"/>
    </row>
    <row r="17146" spans="21:42" ht="15" customHeight="1" x14ac:dyDescent="0.25">
      <c r="U17146" s="104"/>
      <c r="AB17146" s="104"/>
      <c r="AC17146" s="104"/>
      <c r="AF17146" s="104"/>
      <c r="AG17146" s="104"/>
      <c r="AK17146" s="104"/>
      <c r="AL17146" s="104"/>
      <c r="AO17146" s="104"/>
      <c r="AP17146" s="104"/>
    </row>
    <row r="17147" spans="21:42" ht="15" customHeight="1" x14ac:dyDescent="0.25">
      <c r="U17147" s="104"/>
      <c r="AB17147" s="104"/>
      <c r="AC17147" s="104"/>
      <c r="AF17147" s="104"/>
      <c r="AG17147" s="104"/>
      <c r="AK17147" s="104"/>
      <c r="AL17147" s="104"/>
      <c r="AO17147" s="104"/>
      <c r="AP17147" s="104"/>
    </row>
    <row r="17148" spans="21:42" ht="15" customHeight="1" x14ac:dyDescent="0.25">
      <c r="U17148" s="104"/>
      <c r="AB17148" s="104"/>
      <c r="AC17148" s="104"/>
      <c r="AF17148" s="104"/>
      <c r="AG17148" s="104"/>
      <c r="AK17148" s="104"/>
      <c r="AL17148" s="104"/>
      <c r="AO17148" s="104"/>
      <c r="AP17148" s="104"/>
    </row>
    <row r="17149" spans="21:42" ht="15" customHeight="1" x14ac:dyDescent="0.25">
      <c r="U17149" s="104"/>
      <c r="AB17149" s="104"/>
      <c r="AC17149" s="104"/>
      <c r="AF17149" s="104"/>
      <c r="AG17149" s="104"/>
      <c r="AK17149" s="104"/>
      <c r="AL17149" s="104"/>
      <c r="AO17149" s="104"/>
      <c r="AP17149" s="104"/>
    </row>
    <row r="17150" spans="21:42" ht="15" customHeight="1" x14ac:dyDescent="0.25">
      <c r="U17150" s="104"/>
      <c r="AB17150" s="104"/>
      <c r="AC17150" s="104"/>
      <c r="AF17150" s="104"/>
      <c r="AG17150" s="104"/>
      <c r="AK17150" s="104"/>
      <c r="AL17150" s="104"/>
      <c r="AO17150" s="104"/>
      <c r="AP17150" s="104"/>
    </row>
    <row r="17151" spans="21:42" ht="15" customHeight="1" x14ac:dyDescent="0.25">
      <c r="U17151" s="104"/>
      <c r="AB17151" s="104"/>
      <c r="AC17151" s="104"/>
      <c r="AF17151" s="104"/>
      <c r="AG17151" s="104"/>
      <c r="AK17151" s="104"/>
      <c r="AL17151" s="104"/>
      <c r="AO17151" s="104"/>
      <c r="AP17151" s="104"/>
    </row>
    <row r="17152" spans="21:42" ht="15" customHeight="1" x14ac:dyDescent="0.25">
      <c r="U17152" s="104"/>
      <c r="AB17152" s="104"/>
      <c r="AC17152" s="104"/>
      <c r="AF17152" s="104"/>
      <c r="AG17152" s="104"/>
      <c r="AK17152" s="104"/>
      <c r="AL17152" s="104"/>
      <c r="AO17152" s="104"/>
      <c r="AP17152" s="104"/>
    </row>
    <row r="17153" spans="21:42" ht="15" customHeight="1" x14ac:dyDescent="0.25">
      <c r="U17153" s="104"/>
      <c r="AB17153" s="104"/>
      <c r="AC17153" s="104"/>
      <c r="AF17153" s="104"/>
      <c r="AG17153" s="104"/>
      <c r="AK17153" s="104"/>
      <c r="AL17153" s="104"/>
      <c r="AO17153" s="104"/>
      <c r="AP17153" s="104"/>
    </row>
    <row r="17154" spans="21:42" ht="15" customHeight="1" x14ac:dyDescent="0.25">
      <c r="U17154" s="104"/>
      <c r="AB17154" s="104"/>
      <c r="AC17154" s="104"/>
      <c r="AF17154" s="104"/>
      <c r="AG17154" s="104"/>
      <c r="AK17154" s="104"/>
      <c r="AL17154" s="104"/>
      <c r="AO17154" s="104"/>
      <c r="AP17154" s="104"/>
    </row>
    <row r="17155" spans="21:42" ht="15" customHeight="1" x14ac:dyDescent="0.25">
      <c r="U17155" s="104"/>
      <c r="AB17155" s="104"/>
      <c r="AC17155" s="104"/>
      <c r="AF17155" s="104"/>
      <c r="AG17155" s="104"/>
      <c r="AK17155" s="104"/>
      <c r="AL17155" s="104"/>
      <c r="AO17155" s="104"/>
      <c r="AP17155" s="104"/>
    </row>
    <row r="17156" spans="21:42" ht="15" customHeight="1" x14ac:dyDescent="0.25">
      <c r="U17156" s="104"/>
      <c r="AB17156" s="104"/>
      <c r="AC17156" s="104"/>
      <c r="AF17156" s="104"/>
      <c r="AG17156" s="104"/>
      <c r="AK17156" s="104"/>
      <c r="AL17156" s="104"/>
      <c r="AO17156" s="104"/>
      <c r="AP17156" s="104"/>
    </row>
    <row r="17157" spans="21:42" ht="15" customHeight="1" x14ac:dyDescent="0.25">
      <c r="U17157" s="104"/>
      <c r="AB17157" s="104"/>
      <c r="AC17157" s="104"/>
      <c r="AF17157" s="104"/>
      <c r="AG17157" s="104"/>
      <c r="AK17157" s="104"/>
      <c r="AL17157" s="104"/>
      <c r="AO17157" s="104"/>
      <c r="AP17157" s="104"/>
    </row>
    <row r="17158" spans="21:42" ht="15" customHeight="1" x14ac:dyDescent="0.25">
      <c r="U17158" s="104"/>
      <c r="AB17158" s="104"/>
      <c r="AC17158" s="104"/>
      <c r="AF17158" s="104"/>
      <c r="AG17158" s="104"/>
      <c r="AK17158" s="104"/>
      <c r="AL17158" s="104"/>
      <c r="AO17158" s="104"/>
      <c r="AP17158" s="104"/>
    </row>
    <row r="17159" spans="21:42" ht="15" customHeight="1" x14ac:dyDescent="0.25">
      <c r="U17159" s="104"/>
      <c r="AB17159" s="104"/>
      <c r="AC17159" s="104"/>
      <c r="AF17159" s="104"/>
      <c r="AG17159" s="104"/>
      <c r="AK17159" s="104"/>
      <c r="AL17159" s="104"/>
      <c r="AO17159" s="104"/>
      <c r="AP17159" s="104"/>
    </row>
    <row r="17160" spans="21:42" ht="15" customHeight="1" x14ac:dyDescent="0.25">
      <c r="U17160" s="104"/>
      <c r="AB17160" s="104"/>
      <c r="AC17160" s="104"/>
      <c r="AF17160" s="104"/>
      <c r="AG17160" s="104"/>
      <c r="AK17160" s="104"/>
      <c r="AL17160" s="104"/>
      <c r="AO17160" s="104"/>
      <c r="AP17160" s="104"/>
    </row>
    <row r="17161" spans="21:42" ht="15" customHeight="1" x14ac:dyDescent="0.25">
      <c r="U17161" s="104"/>
      <c r="AB17161" s="104"/>
      <c r="AC17161" s="104"/>
      <c r="AF17161" s="104"/>
      <c r="AG17161" s="104"/>
      <c r="AK17161" s="104"/>
      <c r="AL17161" s="104"/>
      <c r="AO17161" s="104"/>
      <c r="AP17161" s="104"/>
    </row>
    <row r="17162" spans="21:42" ht="15" customHeight="1" x14ac:dyDescent="0.25">
      <c r="U17162" s="104"/>
      <c r="AB17162" s="104"/>
      <c r="AC17162" s="104"/>
      <c r="AF17162" s="104"/>
      <c r="AG17162" s="104"/>
      <c r="AK17162" s="104"/>
      <c r="AL17162" s="104"/>
      <c r="AO17162" s="104"/>
      <c r="AP17162" s="104"/>
    </row>
    <row r="17163" spans="21:42" ht="15" customHeight="1" x14ac:dyDescent="0.25">
      <c r="U17163" s="104"/>
      <c r="AB17163" s="104"/>
      <c r="AC17163" s="104"/>
      <c r="AF17163" s="104"/>
      <c r="AG17163" s="104"/>
      <c r="AK17163" s="104"/>
      <c r="AL17163" s="104"/>
      <c r="AO17163" s="104"/>
      <c r="AP17163" s="104"/>
    </row>
    <row r="17164" spans="21:42" ht="15" customHeight="1" x14ac:dyDescent="0.25">
      <c r="U17164" s="104"/>
      <c r="AB17164" s="104"/>
      <c r="AC17164" s="104"/>
      <c r="AF17164" s="104"/>
      <c r="AG17164" s="104"/>
      <c r="AK17164" s="104"/>
      <c r="AL17164" s="104"/>
      <c r="AO17164" s="104"/>
      <c r="AP17164" s="104"/>
    </row>
    <row r="17165" spans="21:42" ht="15" customHeight="1" x14ac:dyDescent="0.25">
      <c r="U17165" s="104"/>
      <c r="AB17165" s="104"/>
      <c r="AC17165" s="104"/>
      <c r="AF17165" s="104"/>
      <c r="AG17165" s="104"/>
      <c r="AK17165" s="104"/>
      <c r="AL17165" s="104"/>
      <c r="AO17165" s="104"/>
      <c r="AP17165" s="104"/>
    </row>
    <row r="17166" spans="21:42" ht="15" customHeight="1" x14ac:dyDescent="0.25">
      <c r="U17166" s="104"/>
      <c r="AB17166" s="104"/>
      <c r="AC17166" s="104"/>
      <c r="AF17166" s="104"/>
      <c r="AG17166" s="104"/>
      <c r="AK17166" s="104"/>
      <c r="AL17166" s="104"/>
      <c r="AO17166" s="104"/>
      <c r="AP17166" s="104"/>
    </row>
    <row r="17167" spans="21:42" ht="15" customHeight="1" x14ac:dyDescent="0.25">
      <c r="U17167" s="104"/>
      <c r="AB17167" s="104"/>
      <c r="AC17167" s="104"/>
      <c r="AF17167" s="104"/>
      <c r="AG17167" s="104"/>
      <c r="AK17167" s="104"/>
      <c r="AL17167" s="104"/>
      <c r="AO17167" s="104"/>
      <c r="AP17167" s="104"/>
    </row>
    <row r="17168" spans="21:42" ht="15" customHeight="1" x14ac:dyDescent="0.25">
      <c r="U17168" s="104"/>
      <c r="AB17168" s="104"/>
      <c r="AC17168" s="104"/>
      <c r="AF17168" s="104"/>
      <c r="AG17168" s="104"/>
      <c r="AK17168" s="104"/>
      <c r="AL17168" s="104"/>
      <c r="AO17168" s="104"/>
      <c r="AP17168" s="104"/>
    </row>
    <row r="17169" spans="21:42" ht="15" customHeight="1" x14ac:dyDescent="0.25">
      <c r="U17169" s="104"/>
      <c r="AB17169" s="104"/>
      <c r="AC17169" s="104"/>
      <c r="AF17169" s="104"/>
      <c r="AG17169" s="104"/>
      <c r="AK17169" s="104"/>
      <c r="AL17169" s="104"/>
      <c r="AO17169" s="104"/>
      <c r="AP17169" s="104"/>
    </row>
    <row r="17170" spans="21:42" ht="15" customHeight="1" x14ac:dyDescent="0.25">
      <c r="U17170" s="104"/>
      <c r="AB17170" s="104"/>
      <c r="AC17170" s="104"/>
      <c r="AF17170" s="104"/>
      <c r="AG17170" s="104"/>
      <c r="AK17170" s="104"/>
      <c r="AL17170" s="104"/>
      <c r="AO17170" s="104"/>
      <c r="AP17170" s="104"/>
    </row>
    <row r="17171" spans="21:42" ht="15" customHeight="1" x14ac:dyDescent="0.25">
      <c r="U17171" s="104"/>
      <c r="AB17171" s="104"/>
      <c r="AC17171" s="104"/>
      <c r="AF17171" s="104"/>
      <c r="AG17171" s="104"/>
      <c r="AK17171" s="104"/>
      <c r="AL17171" s="104"/>
      <c r="AO17171" s="104"/>
      <c r="AP17171" s="104"/>
    </row>
    <row r="17172" spans="21:42" ht="15" customHeight="1" x14ac:dyDescent="0.25">
      <c r="U17172" s="104"/>
      <c r="AB17172" s="104"/>
      <c r="AC17172" s="104"/>
      <c r="AF17172" s="104"/>
      <c r="AG17172" s="104"/>
      <c r="AK17172" s="104"/>
      <c r="AL17172" s="104"/>
      <c r="AO17172" s="104"/>
      <c r="AP17172" s="104"/>
    </row>
    <row r="17173" spans="21:42" ht="15" customHeight="1" x14ac:dyDescent="0.25">
      <c r="U17173" s="104"/>
      <c r="AB17173" s="104"/>
      <c r="AC17173" s="104"/>
      <c r="AF17173" s="104"/>
      <c r="AG17173" s="104"/>
      <c r="AK17173" s="104"/>
      <c r="AL17173" s="104"/>
      <c r="AO17173" s="104"/>
      <c r="AP17173" s="104"/>
    </row>
    <row r="17174" spans="21:42" ht="15" customHeight="1" x14ac:dyDescent="0.25">
      <c r="U17174" s="104"/>
      <c r="AB17174" s="104"/>
      <c r="AC17174" s="104"/>
      <c r="AF17174" s="104"/>
      <c r="AG17174" s="104"/>
      <c r="AK17174" s="104"/>
      <c r="AL17174" s="104"/>
      <c r="AO17174" s="104"/>
      <c r="AP17174" s="104"/>
    </row>
    <row r="17175" spans="21:42" ht="15" customHeight="1" x14ac:dyDescent="0.25">
      <c r="U17175" s="104"/>
      <c r="AB17175" s="104"/>
      <c r="AC17175" s="104"/>
      <c r="AF17175" s="104"/>
      <c r="AG17175" s="104"/>
      <c r="AK17175" s="104"/>
      <c r="AL17175" s="104"/>
      <c r="AO17175" s="104"/>
      <c r="AP17175" s="104"/>
    </row>
    <row r="17176" spans="21:42" ht="15" customHeight="1" x14ac:dyDescent="0.25">
      <c r="U17176" s="104"/>
      <c r="AB17176" s="104"/>
      <c r="AC17176" s="104"/>
      <c r="AF17176" s="104"/>
      <c r="AG17176" s="104"/>
      <c r="AK17176" s="104"/>
      <c r="AL17176" s="104"/>
      <c r="AO17176" s="104"/>
      <c r="AP17176" s="104"/>
    </row>
    <row r="17177" spans="21:42" ht="15" customHeight="1" x14ac:dyDescent="0.25">
      <c r="U17177" s="104"/>
      <c r="AB17177" s="104"/>
      <c r="AC17177" s="104"/>
      <c r="AF17177" s="104"/>
      <c r="AG17177" s="104"/>
      <c r="AK17177" s="104"/>
      <c r="AL17177" s="104"/>
      <c r="AO17177" s="104"/>
      <c r="AP17177" s="104"/>
    </row>
    <row r="17178" spans="21:42" ht="15" customHeight="1" x14ac:dyDescent="0.25">
      <c r="U17178" s="104"/>
      <c r="AB17178" s="104"/>
      <c r="AC17178" s="104"/>
      <c r="AF17178" s="104"/>
      <c r="AG17178" s="104"/>
      <c r="AK17178" s="104"/>
      <c r="AL17178" s="104"/>
      <c r="AO17178" s="104"/>
      <c r="AP17178" s="104"/>
    </row>
    <row r="17179" spans="21:42" ht="15" customHeight="1" x14ac:dyDescent="0.25">
      <c r="U17179" s="104"/>
      <c r="AB17179" s="104"/>
      <c r="AC17179" s="104"/>
      <c r="AF17179" s="104"/>
      <c r="AG17179" s="104"/>
      <c r="AK17179" s="104"/>
      <c r="AL17179" s="104"/>
      <c r="AO17179" s="104"/>
      <c r="AP17179" s="104"/>
    </row>
    <row r="17180" spans="21:42" ht="15" customHeight="1" x14ac:dyDescent="0.25">
      <c r="U17180" s="104"/>
      <c r="AB17180" s="104"/>
      <c r="AC17180" s="104"/>
      <c r="AF17180" s="104"/>
      <c r="AG17180" s="104"/>
      <c r="AK17180" s="104"/>
      <c r="AL17180" s="104"/>
      <c r="AO17180" s="104"/>
      <c r="AP17180" s="104"/>
    </row>
    <row r="17181" spans="21:42" ht="15" customHeight="1" x14ac:dyDescent="0.25">
      <c r="U17181" s="104"/>
      <c r="AB17181" s="104"/>
      <c r="AC17181" s="104"/>
      <c r="AF17181" s="104"/>
      <c r="AG17181" s="104"/>
      <c r="AK17181" s="104"/>
      <c r="AL17181" s="104"/>
      <c r="AO17181" s="104"/>
      <c r="AP17181" s="104"/>
    </row>
    <row r="17182" spans="21:42" ht="15" customHeight="1" x14ac:dyDescent="0.25">
      <c r="U17182" s="104"/>
      <c r="AB17182" s="104"/>
      <c r="AC17182" s="104"/>
      <c r="AF17182" s="104"/>
      <c r="AG17182" s="104"/>
      <c r="AK17182" s="104"/>
      <c r="AL17182" s="104"/>
      <c r="AO17182" s="104"/>
      <c r="AP17182" s="104"/>
    </row>
    <row r="17183" spans="21:42" ht="15" customHeight="1" x14ac:dyDescent="0.25">
      <c r="U17183" s="104"/>
      <c r="AB17183" s="104"/>
      <c r="AC17183" s="104"/>
      <c r="AF17183" s="104"/>
      <c r="AG17183" s="104"/>
      <c r="AK17183" s="104"/>
      <c r="AL17183" s="104"/>
      <c r="AO17183" s="104"/>
      <c r="AP17183" s="104"/>
    </row>
    <row r="17184" spans="21:42" ht="15" customHeight="1" x14ac:dyDescent="0.25">
      <c r="U17184" s="104"/>
      <c r="AB17184" s="104"/>
      <c r="AC17184" s="104"/>
      <c r="AF17184" s="104"/>
      <c r="AG17184" s="104"/>
      <c r="AK17184" s="104"/>
      <c r="AL17184" s="104"/>
      <c r="AO17184" s="104"/>
      <c r="AP17184" s="104"/>
    </row>
    <row r="17185" spans="21:42" ht="15" customHeight="1" x14ac:dyDescent="0.25">
      <c r="U17185" s="104"/>
      <c r="AB17185" s="104"/>
      <c r="AC17185" s="104"/>
      <c r="AF17185" s="104"/>
      <c r="AG17185" s="104"/>
      <c r="AK17185" s="104"/>
      <c r="AL17185" s="104"/>
      <c r="AO17185" s="104"/>
      <c r="AP17185" s="104"/>
    </row>
    <row r="17186" spans="21:42" ht="15" customHeight="1" x14ac:dyDescent="0.25">
      <c r="U17186" s="104"/>
      <c r="AB17186" s="104"/>
      <c r="AC17186" s="104"/>
      <c r="AF17186" s="104"/>
      <c r="AG17186" s="104"/>
      <c r="AK17186" s="104"/>
      <c r="AL17186" s="104"/>
      <c r="AO17186" s="104"/>
      <c r="AP17186" s="104"/>
    </row>
    <row r="17187" spans="21:42" ht="15" customHeight="1" x14ac:dyDescent="0.25">
      <c r="U17187" s="104"/>
      <c r="AB17187" s="104"/>
      <c r="AC17187" s="104"/>
      <c r="AF17187" s="104"/>
      <c r="AG17187" s="104"/>
      <c r="AK17187" s="104"/>
      <c r="AL17187" s="104"/>
      <c r="AO17187" s="104"/>
      <c r="AP17187" s="104"/>
    </row>
    <row r="17188" spans="21:42" ht="15" customHeight="1" x14ac:dyDescent="0.25">
      <c r="U17188" s="104"/>
      <c r="AB17188" s="104"/>
      <c r="AC17188" s="104"/>
      <c r="AF17188" s="104"/>
      <c r="AG17188" s="104"/>
      <c r="AK17188" s="104"/>
      <c r="AL17188" s="104"/>
      <c r="AO17188" s="104"/>
      <c r="AP17188" s="104"/>
    </row>
    <row r="17189" spans="21:42" ht="15" customHeight="1" x14ac:dyDescent="0.25">
      <c r="U17189" s="104"/>
      <c r="AB17189" s="104"/>
      <c r="AC17189" s="104"/>
      <c r="AF17189" s="104"/>
      <c r="AG17189" s="104"/>
      <c r="AK17189" s="104"/>
      <c r="AL17189" s="104"/>
      <c r="AO17189" s="104"/>
      <c r="AP17189" s="104"/>
    </row>
    <row r="17190" spans="21:42" ht="15" customHeight="1" x14ac:dyDescent="0.25">
      <c r="U17190" s="104"/>
      <c r="AB17190" s="104"/>
      <c r="AC17190" s="104"/>
      <c r="AF17190" s="104"/>
      <c r="AG17190" s="104"/>
      <c r="AK17190" s="104"/>
      <c r="AL17190" s="104"/>
      <c r="AO17190" s="104"/>
      <c r="AP17190" s="104"/>
    </row>
    <row r="17191" spans="21:42" ht="15" customHeight="1" x14ac:dyDescent="0.25">
      <c r="U17191" s="104"/>
      <c r="AB17191" s="104"/>
      <c r="AC17191" s="104"/>
      <c r="AF17191" s="104"/>
      <c r="AG17191" s="104"/>
      <c r="AK17191" s="104"/>
      <c r="AL17191" s="104"/>
      <c r="AO17191" s="104"/>
      <c r="AP17191" s="104"/>
    </row>
    <row r="17192" spans="21:42" ht="15" customHeight="1" x14ac:dyDescent="0.25">
      <c r="U17192" s="104"/>
      <c r="AB17192" s="104"/>
      <c r="AC17192" s="104"/>
      <c r="AF17192" s="104"/>
      <c r="AG17192" s="104"/>
      <c r="AK17192" s="104"/>
      <c r="AL17192" s="104"/>
      <c r="AO17192" s="104"/>
      <c r="AP17192" s="104"/>
    </row>
    <row r="17193" spans="21:42" ht="15" customHeight="1" x14ac:dyDescent="0.25">
      <c r="U17193" s="104"/>
      <c r="AB17193" s="104"/>
      <c r="AC17193" s="104"/>
      <c r="AF17193" s="104"/>
      <c r="AG17193" s="104"/>
      <c r="AK17193" s="104"/>
      <c r="AL17193" s="104"/>
      <c r="AO17193" s="104"/>
      <c r="AP17193" s="104"/>
    </row>
    <row r="17194" spans="21:42" ht="15" customHeight="1" x14ac:dyDescent="0.25">
      <c r="U17194" s="104"/>
      <c r="AB17194" s="104"/>
      <c r="AC17194" s="104"/>
      <c r="AF17194" s="104"/>
      <c r="AG17194" s="104"/>
      <c r="AK17194" s="104"/>
      <c r="AL17194" s="104"/>
      <c r="AO17194" s="104"/>
      <c r="AP17194" s="104"/>
    </row>
    <row r="17195" spans="21:42" ht="15" customHeight="1" x14ac:dyDescent="0.25">
      <c r="U17195" s="104"/>
      <c r="AB17195" s="104"/>
      <c r="AC17195" s="104"/>
      <c r="AF17195" s="104"/>
      <c r="AG17195" s="104"/>
      <c r="AK17195" s="104"/>
      <c r="AL17195" s="104"/>
      <c r="AO17195" s="104"/>
      <c r="AP17195" s="104"/>
    </row>
    <row r="17196" spans="21:42" ht="15" customHeight="1" x14ac:dyDescent="0.25">
      <c r="U17196" s="104"/>
      <c r="AB17196" s="104"/>
      <c r="AC17196" s="104"/>
      <c r="AF17196" s="104"/>
      <c r="AG17196" s="104"/>
      <c r="AK17196" s="104"/>
      <c r="AL17196" s="104"/>
      <c r="AO17196" s="104"/>
      <c r="AP17196" s="104"/>
    </row>
    <row r="17197" spans="21:42" ht="15" customHeight="1" x14ac:dyDescent="0.25">
      <c r="U17197" s="104"/>
      <c r="AB17197" s="104"/>
      <c r="AC17197" s="104"/>
      <c r="AF17197" s="104"/>
      <c r="AG17197" s="104"/>
      <c r="AK17197" s="104"/>
      <c r="AL17197" s="104"/>
      <c r="AO17197" s="104"/>
      <c r="AP17197" s="104"/>
    </row>
    <row r="17198" spans="21:42" ht="15" customHeight="1" x14ac:dyDescent="0.25">
      <c r="U17198" s="104"/>
      <c r="AB17198" s="104"/>
      <c r="AC17198" s="104"/>
      <c r="AF17198" s="104"/>
      <c r="AG17198" s="104"/>
      <c r="AK17198" s="104"/>
      <c r="AL17198" s="104"/>
      <c r="AO17198" s="104"/>
      <c r="AP17198" s="104"/>
    </row>
    <row r="17199" spans="21:42" ht="15" customHeight="1" x14ac:dyDescent="0.25">
      <c r="U17199" s="104"/>
      <c r="AB17199" s="104"/>
      <c r="AC17199" s="104"/>
      <c r="AF17199" s="104"/>
      <c r="AG17199" s="104"/>
      <c r="AK17199" s="104"/>
      <c r="AL17199" s="104"/>
      <c r="AO17199" s="104"/>
      <c r="AP17199" s="104"/>
    </row>
    <row r="17200" spans="21:42" ht="15" customHeight="1" x14ac:dyDescent="0.25">
      <c r="U17200" s="104"/>
      <c r="AB17200" s="104"/>
      <c r="AC17200" s="104"/>
      <c r="AF17200" s="104"/>
      <c r="AG17200" s="104"/>
      <c r="AK17200" s="104"/>
      <c r="AL17200" s="104"/>
      <c r="AO17200" s="104"/>
      <c r="AP17200" s="104"/>
    </row>
    <row r="17201" spans="21:42" ht="15" customHeight="1" x14ac:dyDescent="0.25">
      <c r="U17201" s="104"/>
      <c r="AB17201" s="104"/>
      <c r="AC17201" s="104"/>
      <c r="AF17201" s="104"/>
      <c r="AG17201" s="104"/>
      <c r="AK17201" s="104"/>
      <c r="AL17201" s="104"/>
      <c r="AO17201" s="104"/>
      <c r="AP17201" s="104"/>
    </row>
    <row r="17202" spans="21:42" ht="15" customHeight="1" x14ac:dyDescent="0.25">
      <c r="U17202" s="104"/>
      <c r="AB17202" s="104"/>
      <c r="AC17202" s="104"/>
      <c r="AF17202" s="104"/>
      <c r="AG17202" s="104"/>
      <c r="AK17202" s="104"/>
      <c r="AL17202" s="104"/>
      <c r="AO17202" s="104"/>
      <c r="AP17202" s="104"/>
    </row>
    <row r="17203" spans="21:42" ht="15" customHeight="1" x14ac:dyDescent="0.25">
      <c r="U17203" s="104"/>
      <c r="AB17203" s="104"/>
      <c r="AC17203" s="104"/>
      <c r="AF17203" s="104"/>
      <c r="AG17203" s="104"/>
      <c r="AK17203" s="104"/>
      <c r="AL17203" s="104"/>
      <c r="AO17203" s="104"/>
      <c r="AP17203" s="104"/>
    </row>
    <row r="17204" spans="21:42" ht="15" customHeight="1" x14ac:dyDescent="0.25">
      <c r="U17204" s="104"/>
      <c r="AB17204" s="104"/>
      <c r="AC17204" s="104"/>
      <c r="AF17204" s="104"/>
      <c r="AG17204" s="104"/>
      <c r="AK17204" s="104"/>
      <c r="AL17204" s="104"/>
      <c r="AO17204" s="104"/>
      <c r="AP17204" s="104"/>
    </row>
    <row r="17205" spans="21:42" ht="15" customHeight="1" x14ac:dyDescent="0.25">
      <c r="U17205" s="104"/>
      <c r="AB17205" s="104"/>
      <c r="AC17205" s="104"/>
      <c r="AF17205" s="104"/>
      <c r="AG17205" s="104"/>
      <c r="AK17205" s="104"/>
      <c r="AL17205" s="104"/>
      <c r="AO17205" s="104"/>
      <c r="AP17205" s="104"/>
    </row>
    <row r="17206" spans="21:42" ht="15" customHeight="1" x14ac:dyDescent="0.25">
      <c r="U17206" s="104"/>
      <c r="AB17206" s="104"/>
      <c r="AC17206" s="104"/>
      <c r="AF17206" s="104"/>
      <c r="AG17206" s="104"/>
      <c r="AK17206" s="104"/>
      <c r="AL17206" s="104"/>
      <c r="AO17206" s="104"/>
      <c r="AP17206" s="104"/>
    </row>
    <row r="17207" spans="21:42" ht="15" customHeight="1" x14ac:dyDescent="0.25">
      <c r="U17207" s="104"/>
      <c r="AB17207" s="104"/>
      <c r="AC17207" s="104"/>
      <c r="AF17207" s="104"/>
      <c r="AG17207" s="104"/>
      <c r="AK17207" s="104"/>
      <c r="AL17207" s="104"/>
      <c r="AO17207" s="104"/>
      <c r="AP17207" s="104"/>
    </row>
    <row r="17208" spans="21:42" ht="15" customHeight="1" x14ac:dyDescent="0.25">
      <c r="U17208" s="104"/>
      <c r="AB17208" s="104"/>
      <c r="AC17208" s="104"/>
      <c r="AF17208" s="104"/>
      <c r="AG17208" s="104"/>
      <c r="AK17208" s="104"/>
      <c r="AL17208" s="104"/>
      <c r="AO17208" s="104"/>
      <c r="AP17208" s="104"/>
    </row>
    <row r="17209" spans="21:42" ht="15" customHeight="1" x14ac:dyDescent="0.25">
      <c r="U17209" s="104"/>
      <c r="AB17209" s="104"/>
      <c r="AC17209" s="104"/>
      <c r="AF17209" s="104"/>
      <c r="AG17209" s="104"/>
      <c r="AK17209" s="104"/>
      <c r="AL17209" s="104"/>
      <c r="AO17209" s="104"/>
      <c r="AP17209" s="104"/>
    </row>
    <row r="17210" spans="21:42" ht="15" customHeight="1" x14ac:dyDescent="0.25">
      <c r="U17210" s="104"/>
      <c r="AB17210" s="104"/>
      <c r="AC17210" s="104"/>
      <c r="AF17210" s="104"/>
      <c r="AG17210" s="104"/>
      <c r="AK17210" s="104"/>
      <c r="AL17210" s="104"/>
      <c r="AO17210" s="104"/>
      <c r="AP17210" s="104"/>
    </row>
    <row r="17211" spans="21:42" ht="15" customHeight="1" x14ac:dyDescent="0.25">
      <c r="U17211" s="104"/>
      <c r="AB17211" s="104"/>
      <c r="AC17211" s="104"/>
      <c r="AF17211" s="104"/>
      <c r="AG17211" s="104"/>
      <c r="AK17211" s="104"/>
      <c r="AL17211" s="104"/>
      <c r="AO17211" s="104"/>
      <c r="AP17211" s="104"/>
    </row>
    <row r="17212" spans="21:42" ht="15" customHeight="1" x14ac:dyDescent="0.25">
      <c r="U17212" s="104"/>
      <c r="AB17212" s="104"/>
      <c r="AC17212" s="104"/>
      <c r="AF17212" s="104"/>
      <c r="AG17212" s="104"/>
      <c r="AK17212" s="104"/>
      <c r="AL17212" s="104"/>
      <c r="AO17212" s="104"/>
      <c r="AP17212" s="104"/>
    </row>
    <row r="17213" spans="21:42" ht="15" customHeight="1" x14ac:dyDescent="0.25">
      <c r="U17213" s="104"/>
      <c r="AB17213" s="104"/>
      <c r="AC17213" s="104"/>
      <c r="AF17213" s="104"/>
      <c r="AG17213" s="104"/>
      <c r="AK17213" s="104"/>
      <c r="AL17213" s="104"/>
      <c r="AO17213" s="104"/>
      <c r="AP17213" s="104"/>
    </row>
    <row r="17214" spans="21:42" ht="15" customHeight="1" x14ac:dyDescent="0.25">
      <c r="U17214" s="104"/>
      <c r="AB17214" s="104"/>
      <c r="AC17214" s="104"/>
      <c r="AF17214" s="104"/>
      <c r="AG17214" s="104"/>
      <c r="AK17214" s="104"/>
      <c r="AL17214" s="104"/>
      <c r="AO17214" s="104"/>
      <c r="AP17214" s="104"/>
    </row>
    <row r="17215" spans="21:42" ht="15" customHeight="1" x14ac:dyDescent="0.25">
      <c r="U17215" s="104"/>
      <c r="AB17215" s="104"/>
      <c r="AC17215" s="104"/>
      <c r="AF17215" s="104"/>
      <c r="AG17215" s="104"/>
      <c r="AK17215" s="104"/>
      <c r="AL17215" s="104"/>
      <c r="AO17215" s="104"/>
      <c r="AP17215" s="104"/>
    </row>
    <row r="17216" spans="21:42" ht="15" customHeight="1" x14ac:dyDescent="0.25">
      <c r="U17216" s="104"/>
      <c r="AB17216" s="104"/>
      <c r="AC17216" s="104"/>
      <c r="AF17216" s="104"/>
      <c r="AG17216" s="104"/>
      <c r="AK17216" s="104"/>
      <c r="AL17216" s="104"/>
      <c r="AO17216" s="104"/>
      <c r="AP17216" s="104"/>
    </row>
    <row r="17217" spans="21:42" ht="15" customHeight="1" x14ac:dyDescent="0.25">
      <c r="U17217" s="104"/>
      <c r="AB17217" s="104"/>
      <c r="AC17217" s="104"/>
      <c r="AF17217" s="104"/>
      <c r="AG17217" s="104"/>
      <c r="AK17217" s="104"/>
      <c r="AL17217" s="104"/>
      <c r="AO17217" s="104"/>
      <c r="AP17217" s="104"/>
    </row>
    <row r="17218" spans="21:42" ht="15" customHeight="1" x14ac:dyDescent="0.25">
      <c r="U17218" s="104"/>
      <c r="AB17218" s="104"/>
      <c r="AC17218" s="104"/>
      <c r="AF17218" s="104"/>
      <c r="AG17218" s="104"/>
      <c r="AK17218" s="104"/>
      <c r="AL17218" s="104"/>
      <c r="AO17218" s="104"/>
      <c r="AP17218" s="104"/>
    </row>
    <row r="17219" spans="21:42" ht="15" customHeight="1" x14ac:dyDescent="0.25">
      <c r="U17219" s="104"/>
      <c r="AB17219" s="104"/>
      <c r="AC17219" s="104"/>
      <c r="AF17219" s="104"/>
      <c r="AG17219" s="104"/>
      <c r="AK17219" s="104"/>
      <c r="AL17219" s="104"/>
      <c r="AO17219" s="104"/>
      <c r="AP17219" s="104"/>
    </row>
    <row r="17220" spans="21:42" ht="15" customHeight="1" x14ac:dyDescent="0.25">
      <c r="U17220" s="104"/>
      <c r="AB17220" s="104"/>
      <c r="AC17220" s="104"/>
      <c r="AF17220" s="104"/>
      <c r="AG17220" s="104"/>
      <c r="AK17220" s="104"/>
      <c r="AL17220" s="104"/>
      <c r="AO17220" s="104"/>
      <c r="AP17220" s="104"/>
    </row>
    <row r="17221" spans="21:42" ht="15" customHeight="1" x14ac:dyDescent="0.25">
      <c r="U17221" s="104"/>
      <c r="AB17221" s="104"/>
      <c r="AC17221" s="104"/>
      <c r="AF17221" s="104"/>
      <c r="AG17221" s="104"/>
      <c r="AK17221" s="104"/>
      <c r="AL17221" s="104"/>
      <c r="AO17221" s="104"/>
      <c r="AP17221" s="104"/>
    </row>
    <row r="17222" spans="21:42" ht="15" customHeight="1" x14ac:dyDescent="0.25">
      <c r="U17222" s="104"/>
      <c r="AB17222" s="104"/>
      <c r="AC17222" s="104"/>
      <c r="AF17222" s="104"/>
      <c r="AG17222" s="104"/>
      <c r="AK17222" s="104"/>
      <c r="AL17222" s="104"/>
      <c r="AO17222" s="104"/>
      <c r="AP17222" s="104"/>
    </row>
    <row r="17223" spans="21:42" ht="15" customHeight="1" x14ac:dyDescent="0.25">
      <c r="U17223" s="104"/>
      <c r="AB17223" s="104"/>
      <c r="AC17223" s="104"/>
      <c r="AF17223" s="104"/>
      <c r="AG17223" s="104"/>
      <c r="AK17223" s="104"/>
      <c r="AL17223" s="104"/>
      <c r="AO17223" s="104"/>
      <c r="AP17223" s="104"/>
    </row>
    <row r="17224" spans="21:42" ht="15" customHeight="1" x14ac:dyDescent="0.25">
      <c r="U17224" s="104"/>
      <c r="AB17224" s="104"/>
      <c r="AC17224" s="104"/>
      <c r="AF17224" s="104"/>
      <c r="AG17224" s="104"/>
      <c r="AK17224" s="104"/>
      <c r="AL17224" s="104"/>
      <c r="AO17224" s="104"/>
      <c r="AP17224" s="104"/>
    </row>
    <row r="17225" spans="21:42" ht="15" customHeight="1" x14ac:dyDescent="0.25">
      <c r="U17225" s="104"/>
      <c r="AB17225" s="104"/>
      <c r="AC17225" s="104"/>
      <c r="AF17225" s="104"/>
      <c r="AG17225" s="104"/>
      <c r="AK17225" s="104"/>
      <c r="AL17225" s="104"/>
      <c r="AO17225" s="104"/>
      <c r="AP17225" s="104"/>
    </row>
    <row r="17226" spans="21:42" ht="15" customHeight="1" x14ac:dyDescent="0.25">
      <c r="U17226" s="104"/>
      <c r="AB17226" s="104"/>
      <c r="AC17226" s="104"/>
      <c r="AF17226" s="104"/>
      <c r="AG17226" s="104"/>
      <c r="AK17226" s="104"/>
      <c r="AL17226" s="104"/>
      <c r="AO17226" s="104"/>
      <c r="AP17226" s="104"/>
    </row>
    <row r="17227" spans="21:42" ht="15" customHeight="1" x14ac:dyDescent="0.25">
      <c r="U17227" s="104"/>
      <c r="AB17227" s="104"/>
      <c r="AC17227" s="104"/>
      <c r="AF17227" s="104"/>
      <c r="AG17227" s="104"/>
      <c r="AK17227" s="104"/>
      <c r="AL17227" s="104"/>
      <c r="AO17227" s="104"/>
      <c r="AP17227" s="104"/>
    </row>
    <row r="17228" spans="21:42" ht="15" customHeight="1" x14ac:dyDescent="0.25">
      <c r="U17228" s="104"/>
      <c r="AB17228" s="104"/>
      <c r="AC17228" s="104"/>
      <c r="AF17228" s="104"/>
      <c r="AG17228" s="104"/>
      <c r="AK17228" s="104"/>
      <c r="AL17228" s="104"/>
      <c r="AO17228" s="104"/>
      <c r="AP17228" s="104"/>
    </row>
    <row r="17229" spans="21:42" ht="15" customHeight="1" x14ac:dyDescent="0.25">
      <c r="U17229" s="104"/>
      <c r="AB17229" s="104"/>
      <c r="AC17229" s="104"/>
      <c r="AF17229" s="104"/>
      <c r="AG17229" s="104"/>
      <c r="AK17229" s="104"/>
      <c r="AL17229" s="104"/>
      <c r="AO17229" s="104"/>
      <c r="AP17229" s="104"/>
    </row>
    <row r="17230" spans="21:42" ht="15" customHeight="1" x14ac:dyDescent="0.25">
      <c r="U17230" s="104"/>
      <c r="AB17230" s="104"/>
      <c r="AC17230" s="104"/>
      <c r="AF17230" s="104"/>
      <c r="AG17230" s="104"/>
      <c r="AK17230" s="104"/>
      <c r="AL17230" s="104"/>
      <c r="AO17230" s="104"/>
      <c r="AP17230" s="104"/>
    </row>
    <row r="17231" spans="21:42" ht="15" customHeight="1" x14ac:dyDescent="0.25">
      <c r="U17231" s="104"/>
      <c r="AB17231" s="104"/>
      <c r="AC17231" s="104"/>
      <c r="AF17231" s="104"/>
      <c r="AG17231" s="104"/>
      <c r="AK17231" s="104"/>
      <c r="AL17231" s="104"/>
      <c r="AO17231" s="104"/>
      <c r="AP17231" s="104"/>
    </row>
    <row r="17232" spans="21:42" ht="15" customHeight="1" x14ac:dyDescent="0.25">
      <c r="U17232" s="104"/>
      <c r="AB17232" s="104"/>
      <c r="AC17232" s="104"/>
      <c r="AF17232" s="104"/>
      <c r="AG17232" s="104"/>
      <c r="AK17232" s="104"/>
      <c r="AL17232" s="104"/>
      <c r="AO17232" s="104"/>
      <c r="AP17232" s="104"/>
    </row>
    <row r="17233" spans="21:42" ht="15" customHeight="1" x14ac:dyDescent="0.25">
      <c r="U17233" s="104"/>
      <c r="AB17233" s="104"/>
      <c r="AC17233" s="104"/>
      <c r="AF17233" s="104"/>
      <c r="AG17233" s="104"/>
      <c r="AK17233" s="104"/>
      <c r="AL17233" s="104"/>
      <c r="AO17233" s="104"/>
      <c r="AP17233" s="104"/>
    </row>
    <row r="17234" spans="21:42" ht="15" customHeight="1" x14ac:dyDescent="0.25">
      <c r="U17234" s="104"/>
      <c r="AB17234" s="104"/>
      <c r="AC17234" s="104"/>
      <c r="AF17234" s="104"/>
      <c r="AG17234" s="104"/>
      <c r="AK17234" s="104"/>
      <c r="AL17234" s="104"/>
      <c r="AO17234" s="104"/>
      <c r="AP17234" s="104"/>
    </row>
    <row r="17235" spans="21:42" ht="15" customHeight="1" x14ac:dyDescent="0.25">
      <c r="U17235" s="104"/>
      <c r="AB17235" s="104"/>
      <c r="AC17235" s="104"/>
      <c r="AF17235" s="104"/>
      <c r="AG17235" s="104"/>
      <c r="AK17235" s="104"/>
      <c r="AL17235" s="104"/>
      <c r="AO17235" s="104"/>
      <c r="AP17235" s="104"/>
    </row>
    <row r="17236" spans="21:42" ht="15" customHeight="1" x14ac:dyDescent="0.25">
      <c r="U17236" s="104"/>
      <c r="AB17236" s="104"/>
      <c r="AC17236" s="104"/>
      <c r="AF17236" s="104"/>
      <c r="AG17236" s="104"/>
      <c r="AK17236" s="104"/>
      <c r="AL17236" s="104"/>
      <c r="AO17236" s="104"/>
      <c r="AP17236" s="104"/>
    </row>
    <row r="17237" spans="21:42" ht="15" customHeight="1" x14ac:dyDescent="0.25">
      <c r="U17237" s="104"/>
      <c r="AB17237" s="104"/>
      <c r="AC17237" s="104"/>
      <c r="AF17237" s="104"/>
      <c r="AG17237" s="104"/>
      <c r="AK17237" s="104"/>
      <c r="AL17237" s="104"/>
      <c r="AO17237" s="104"/>
      <c r="AP17237" s="104"/>
    </row>
    <row r="17238" spans="21:42" ht="15" customHeight="1" x14ac:dyDescent="0.25">
      <c r="U17238" s="104"/>
      <c r="AB17238" s="104"/>
      <c r="AC17238" s="104"/>
      <c r="AF17238" s="104"/>
      <c r="AG17238" s="104"/>
      <c r="AK17238" s="104"/>
      <c r="AL17238" s="104"/>
      <c r="AO17238" s="104"/>
      <c r="AP17238" s="104"/>
    </row>
    <row r="17239" spans="21:42" ht="15" customHeight="1" x14ac:dyDescent="0.25">
      <c r="U17239" s="104"/>
      <c r="AB17239" s="104"/>
      <c r="AC17239" s="104"/>
      <c r="AF17239" s="104"/>
      <c r="AG17239" s="104"/>
      <c r="AK17239" s="104"/>
      <c r="AL17239" s="104"/>
      <c r="AO17239" s="104"/>
      <c r="AP17239" s="104"/>
    </row>
    <row r="17240" spans="21:42" ht="15" customHeight="1" x14ac:dyDescent="0.25">
      <c r="U17240" s="104"/>
      <c r="AB17240" s="104"/>
      <c r="AC17240" s="104"/>
      <c r="AF17240" s="104"/>
      <c r="AG17240" s="104"/>
      <c r="AK17240" s="104"/>
      <c r="AL17240" s="104"/>
      <c r="AO17240" s="104"/>
      <c r="AP17240" s="104"/>
    </row>
    <row r="17241" spans="21:42" ht="15" customHeight="1" x14ac:dyDescent="0.25">
      <c r="U17241" s="104"/>
      <c r="AB17241" s="104"/>
      <c r="AC17241" s="104"/>
      <c r="AF17241" s="104"/>
      <c r="AG17241" s="104"/>
      <c r="AK17241" s="104"/>
      <c r="AL17241" s="104"/>
      <c r="AO17241" s="104"/>
      <c r="AP17241" s="104"/>
    </row>
    <row r="17242" spans="21:42" ht="15" customHeight="1" x14ac:dyDescent="0.25">
      <c r="U17242" s="104"/>
      <c r="AB17242" s="104"/>
      <c r="AC17242" s="104"/>
      <c r="AF17242" s="104"/>
      <c r="AG17242" s="104"/>
      <c r="AK17242" s="104"/>
      <c r="AL17242" s="104"/>
      <c r="AO17242" s="104"/>
      <c r="AP17242" s="104"/>
    </row>
    <row r="17243" spans="21:42" ht="15" customHeight="1" x14ac:dyDescent="0.25">
      <c r="U17243" s="104"/>
      <c r="AB17243" s="104"/>
      <c r="AC17243" s="104"/>
      <c r="AF17243" s="104"/>
      <c r="AG17243" s="104"/>
      <c r="AK17243" s="104"/>
      <c r="AL17243" s="104"/>
      <c r="AO17243" s="104"/>
      <c r="AP17243" s="104"/>
    </row>
    <row r="17244" spans="21:42" ht="15" customHeight="1" x14ac:dyDescent="0.25">
      <c r="U17244" s="104"/>
      <c r="AB17244" s="104"/>
      <c r="AC17244" s="104"/>
      <c r="AF17244" s="104"/>
      <c r="AG17244" s="104"/>
      <c r="AK17244" s="104"/>
      <c r="AL17244" s="104"/>
      <c r="AO17244" s="104"/>
      <c r="AP17244" s="104"/>
    </row>
    <row r="17245" spans="21:42" ht="15" customHeight="1" x14ac:dyDescent="0.25">
      <c r="U17245" s="104"/>
      <c r="AB17245" s="104"/>
      <c r="AC17245" s="104"/>
      <c r="AF17245" s="104"/>
      <c r="AG17245" s="104"/>
      <c r="AK17245" s="104"/>
      <c r="AL17245" s="104"/>
      <c r="AO17245" s="104"/>
      <c r="AP17245" s="104"/>
    </row>
    <row r="17246" spans="21:42" ht="15" customHeight="1" x14ac:dyDescent="0.25">
      <c r="U17246" s="104"/>
      <c r="AB17246" s="104"/>
      <c r="AC17246" s="104"/>
      <c r="AF17246" s="104"/>
      <c r="AG17246" s="104"/>
      <c r="AK17246" s="104"/>
      <c r="AL17246" s="104"/>
      <c r="AO17246" s="104"/>
      <c r="AP17246" s="104"/>
    </row>
    <row r="17247" spans="21:42" ht="15" customHeight="1" x14ac:dyDescent="0.25">
      <c r="U17247" s="104"/>
      <c r="AB17247" s="104"/>
      <c r="AC17247" s="104"/>
      <c r="AF17247" s="104"/>
      <c r="AG17247" s="104"/>
      <c r="AK17247" s="104"/>
      <c r="AL17247" s="104"/>
      <c r="AO17247" s="104"/>
      <c r="AP17247" s="104"/>
    </row>
    <row r="17248" spans="21:42" ht="15" customHeight="1" x14ac:dyDescent="0.25">
      <c r="U17248" s="104"/>
      <c r="AB17248" s="104"/>
      <c r="AC17248" s="104"/>
      <c r="AF17248" s="104"/>
      <c r="AG17248" s="104"/>
      <c r="AK17248" s="104"/>
      <c r="AL17248" s="104"/>
      <c r="AO17248" s="104"/>
      <c r="AP17248" s="104"/>
    </row>
    <row r="17249" spans="21:42" ht="15" customHeight="1" x14ac:dyDescent="0.25">
      <c r="U17249" s="104"/>
      <c r="AB17249" s="104"/>
      <c r="AC17249" s="104"/>
      <c r="AF17249" s="104"/>
      <c r="AG17249" s="104"/>
      <c r="AK17249" s="104"/>
      <c r="AL17249" s="104"/>
      <c r="AO17249" s="104"/>
      <c r="AP17249" s="104"/>
    </row>
    <row r="17250" spans="21:42" ht="15" customHeight="1" x14ac:dyDescent="0.25">
      <c r="U17250" s="104"/>
      <c r="AB17250" s="104"/>
      <c r="AC17250" s="104"/>
      <c r="AF17250" s="104"/>
      <c r="AG17250" s="104"/>
      <c r="AK17250" s="104"/>
      <c r="AL17250" s="104"/>
      <c r="AO17250" s="104"/>
      <c r="AP17250" s="104"/>
    </row>
    <row r="17251" spans="21:42" ht="15" customHeight="1" x14ac:dyDescent="0.25">
      <c r="U17251" s="104"/>
      <c r="AB17251" s="104"/>
      <c r="AC17251" s="104"/>
      <c r="AF17251" s="104"/>
      <c r="AG17251" s="104"/>
      <c r="AK17251" s="104"/>
      <c r="AL17251" s="104"/>
      <c r="AO17251" s="104"/>
      <c r="AP17251" s="104"/>
    </row>
    <row r="17252" spans="21:42" ht="15" customHeight="1" x14ac:dyDescent="0.25">
      <c r="U17252" s="104"/>
      <c r="AB17252" s="104"/>
      <c r="AC17252" s="104"/>
      <c r="AF17252" s="104"/>
      <c r="AG17252" s="104"/>
      <c r="AK17252" s="104"/>
      <c r="AL17252" s="104"/>
      <c r="AO17252" s="104"/>
      <c r="AP17252" s="104"/>
    </row>
    <row r="17253" spans="21:42" ht="15" customHeight="1" x14ac:dyDescent="0.25">
      <c r="U17253" s="104"/>
      <c r="AB17253" s="104"/>
      <c r="AC17253" s="104"/>
      <c r="AF17253" s="104"/>
      <c r="AG17253" s="104"/>
      <c r="AK17253" s="104"/>
      <c r="AL17253" s="104"/>
      <c r="AO17253" s="104"/>
      <c r="AP17253" s="104"/>
    </row>
    <row r="17254" spans="21:42" ht="15" customHeight="1" x14ac:dyDescent="0.25">
      <c r="U17254" s="104"/>
      <c r="AB17254" s="104"/>
      <c r="AC17254" s="104"/>
      <c r="AF17254" s="104"/>
      <c r="AG17254" s="104"/>
      <c r="AK17254" s="104"/>
      <c r="AL17254" s="104"/>
      <c r="AO17254" s="104"/>
      <c r="AP17254" s="104"/>
    </row>
    <row r="17255" spans="21:42" ht="15" customHeight="1" x14ac:dyDescent="0.25">
      <c r="U17255" s="104"/>
      <c r="AB17255" s="104"/>
      <c r="AC17255" s="104"/>
      <c r="AF17255" s="104"/>
      <c r="AG17255" s="104"/>
      <c r="AK17255" s="104"/>
      <c r="AL17255" s="104"/>
      <c r="AO17255" s="104"/>
      <c r="AP17255" s="104"/>
    </row>
    <row r="17256" spans="21:42" ht="15" customHeight="1" x14ac:dyDescent="0.25">
      <c r="U17256" s="104"/>
      <c r="AB17256" s="104"/>
      <c r="AC17256" s="104"/>
      <c r="AF17256" s="104"/>
      <c r="AG17256" s="104"/>
      <c r="AK17256" s="104"/>
      <c r="AL17256" s="104"/>
      <c r="AO17256" s="104"/>
      <c r="AP17256" s="104"/>
    </row>
    <row r="17257" spans="21:42" ht="15" customHeight="1" x14ac:dyDescent="0.25">
      <c r="U17257" s="104"/>
      <c r="AB17257" s="104"/>
      <c r="AC17257" s="104"/>
      <c r="AF17257" s="104"/>
      <c r="AG17257" s="104"/>
      <c r="AK17257" s="104"/>
      <c r="AL17257" s="104"/>
      <c r="AO17257" s="104"/>
      <c r="AP17257" s="104"/>
    </row>
    <row r="17258" spans="21:42" ht="15" customHeight="1" x14ac:dyDescent="0.25">
      <c r="U17258" s="104"/>
      <c r="AB17258" s="104"/>
      <c r="AC17258" s="104"/>
      <c r="AF17258" s="104"/>
      <c r="AG17258" s="104"/>
      <c r="AK17258" s="104"/>
      <c r="AL17258" s="104"/>
      <c r="AO17258" s="104"/>
      <c r="AP17258" s="104"/>
    </row>
    <row r="17259" spans="21:42" ht="15" customHeight="1" x14ac:dyDescent="0.25">
      <c r="U17259" s="104"/>
      <c r="AB17259" s="104"/>
      <c r="AC17259" s="104"/>
      <c r="AF17259" s="104"/>
      <c r="AG17259" s="104"/>
      <c r="AK17259" s="104"/>
      <c r="AL17259" s="104"/>
      <c r="AO17259" s="104"/>
      <c r="AP17259" s="104"/>
    </row>
    <row r="17260" spans="21:42" ht="15" customHeight="1" x14ac:dyDescent="0.25">
      <c r="U17260" s="104"/>
      <c r="AB17260" s="104"/>
      <c r="AC17260" s="104"/>
      <c r="AF17260" s="104"/>
      <c r="AG17260" s="104"/>
      <c r="AK17260" s="104"/>
      <c r="AL17260" s="104"/>
      <c r="AO17260" s="104"/>
      <c r="AP17260" s="104"/>
    </row>
    <row r="17261" spans="21:42" ht="15" customHeight="1" x14ac:dyDescent="0.25">
      <c r="U17261" s="104"/>
      <c r="AB17261" s="104"/>
      <c r="AC17261" s="104"/>
      <c r="AF17261" s="104"/>
      <c r="AG17261" s="104"/>
      <c r="AK17261" s="104"/>
      <c r="AL17261" s="104"/>
      <c r="AO17261" s="104"/>
      <c r="AP17261" s="104"/>
    </row>
    <row r="17262" spans="21:42" ht="15" customHeight="1" x14ac:dyDescent="0.25">
      <c r="U17262" s="104"/>
      <c r="AB17262" s="104"/>
      <c r="AC17262" s="104"/>
      <c r="AF17262" s="104"/>
      <c r="AG17262" s="104"/>
      <c r="AK17262" s="104"/>
      <c r="AL17262" s="104"/>
      <c r="AO17262" s="104"/>
      <c r="AP17262" s="104"/>
    </row>
    <row r="17263" spans="21:42" ht="15" customHeight="1" x14ac:dyDescent="0.25">
      <c r="U17263" s="104"/>
      <c r="AB17263" s="104"/>
      <c r="AC17263" s="104"/>
      <c r="AF17263" s="104"/>
      <c r="AG17263" s="104"/>
      <c r="AK17263" s="104"/>
      <c r="AL17263" s="104"/>
      <c r="AO17263" s="104"/>
      <c r="AP17263" s="104"/>
    </row>
    <row r="17264" spans="21:42" ht="15" customHeight="1" x14ac:dyDescent="0.25">
      <c r="U17264" s="104"/>
      <c r="AB17264" s="104"/>
      <c r="AC17264" s="104"/>
      <c r="AF17264" s="104"/>
      <c r="AG17264" s="104"/>
      <c r="AK17264" s="104"/>
      <c r="AL17264" s="104"/>
      <c r="AO17264" s="104"/>
      <c r="AP17264" s="104"/>
    </row>
    <row r="17265" spans="21:42" ht="15" customHeight="1" x14ac:dyDescent="0.25">
      <c r="U17265" s="104"/>
      <c r="AB17265" s="104"/>
      <c r="AC17265" s="104"/>
      <c r="AF17265" s="104"/>
      <c r="AG17265" s="104"/>
      <c r="AK17265" s="104"/>
      <c r="AL17265" s="104"/>
      <c r="AO17265" s="104"/>
      <c r="AP17265" s="104"/>
    </row>
    <row r="17266" spans="21:42" ht="15" customHeight="1" x14ac:dyDescent="0.25">
      <c r="U17266" s="104"/>
      <c r="AB17266" s="104"/>
      <c r="AC17266" s="104"/>
      <c r="AF17266" s="104"/>
      <c r="AG17266" s="104"/>
      <c r="AK17266" s="104"/>
      <c r="AL17266" s="104"/>
      <c r="AO17266" s="104"/>
      <c r="AP17266" s="104"/>
    </row>
    <row r="17267" spans="21:42" ht="15" customHeight="1" x14ac:dyDescent="0.25">
      <c r="U17267" s="104"/>
      <c r="AB17267" s="104"/>
      <c r="AC17267" s="104"/>
      <c r="AF17267" s="104"/>
      <c r="AG17267" s="104"/>
      <c r="AK17267" s="104"/>
      <c r="AL17267" s="104"/>
      <c r="AO17267" s="104"/>
      <c r="AP17267" s="104"/>
    </row>
    <row r="17268" spans="21:42" ht="15" customHeight="1" x14ac:dyDescent="0.25">
      <c r="U17268" s="104"/>
      <c r="AB17268" s="104"/>
      <c r="AC17268" s="104"/>
      <c r="AF17268" s="104"/>
      <c r="AG17268" s="104"/>
      <c r="AK17268" s="104"/>
      <c r="AL17268" s="104"/>
      <c r="AO17268" s="104"/>
      <c r="AP17268" s="104"/>
    </row>
    <row r="17269" spans="21:42" ht="15" customHeight="1" x14ac:dyDescent="0.25">
      <c r="U17269" s="104"/>
      <c r="AB17269" s="104"/>
      <c r="AC17269" s="104"/>
      <c r="AF17269" s="104"/>
      <c r="AG17269" s="104"/>
      <c r="AK17269" s="104"/>
      <c r="AL17269" s="104"/>
      <c r="AO17269" s="104"/>
      <c r="AP17269" s="104"/>
    </row>
    <row r="17270" spans="21:42" ht="15" customHeight="1" x14ac:dyDescent="0.25">
      <c r="U17270" s="104"/>
      <c r="AB17270" s="104"/>
      <c r="AC17270" s="104"/>
      <c r="AF17270" s="104"/>
      <c r="AG17270" s="104"/>
      <c r="AK17270" s="104"/>
      <c r="AL17270" s="104"/>
      <c r="AO17270" s="104"/>
      <c r="AP17270" s="104"/>
    </row>
    <row r="17271" spans="21:42" ht="15" customHeight="1" x14ac:dyDescent="0.25">
      <c r="U17271" s="104"/>
      <c r="AB17271" s="104"/>
      <c r="AC17271" s="104"/>
      <c r="AF17271" s="104"/>
      <c r="AG17271" s="104"/>
      <c r="AK17271" s="104"/>
      <c r="AL17271" s="104"/>
      <c r="AO17271" s="104"/>
      <c r="AP17271" s="104"/>
    </row>
    <row r="17272" spans="21:42" ht="15" customHeight="1" x14ac:dyDescent="0.25">
      <c r="U17272" s="104"/>
      <c r="AB17272" s="104"/>
      <c r="AC17272" s="104"/>
      <c r="AF17272" s="104"/>
      <c r="AG17272" s="104"/>
      <c r="AK17272" s="104"/>
      <c r="AL17272" s="104"/>
      <c r="AO17272" s="104"/>
      <c r="AP17272" s="104"/>
    </row>
    <row r="17273" spans="21:42" ht="15" customHeight="1" x14ac:dyDescent="0.25">
      <c r="U17273" s="104"/>
      <c r="AB17273" s="104"/>
      <c r="AC17273" s="104"/>
      <c r="AF17273" s="104"/>
      <c r="AG17273" s="104"/>
      <c r="AK17273" s="104"/>
      <c r="AL17273" s="104"/>
      <c r="AO17273" s="104"/>
      <c r="AP17273" s="104"/>
    </row>
    <row r="17274" spans="21:42" ht="15" customHeight="1" x14ac:dyDescent="0.25">
      <c r="U17274" s="104"/>
      <c r="AB17274" s="104"/>
      <c r="AC17274" s="104"/>
      <c r="AF17274" s="104"/>
      <c r="AG17274" s="104"/>
      <c r="AK17274" s="104"/>
      <c r="AL17274" s="104"/>
      <c r="AO17274" s="104"/>
      <c r="AP17274" s="104"/>
    </row>
    <row r="17275" spans="21:42" ht="15" customHeight="1" x14ac:dyDescent="0.25">
      <c r="U17275" s="104"/>
      <c r="AB17275" s="104"/>
      <c r="AC17275" s="104"/>
      <c r="AF17275" s="104"/>
      <c r="AG17275" s="104"/>
      <c r="AK17275" s="104"/>
      <c r="AL17275" s="104"/>
      <c r="AO17275" s="104"/>
      <c r="AP17275" s="104"/>
    </row>
    <row r="17276" spans="21:42" ht="15" customHeight="1" x14ac:dyDescent="0.25">
      <c r="U17276" s="104"/>
      <c r="AB17276" s="104"/>
      <c r="AC17276" s="104"/>
      <c r="AF17276" s="104"/>
      <c r="AG17276" s="104"/>
      <c r="AK17276" s="104"/>
      <c r="AL17276" s="104"/>
      <c r="AO17276" s="104"/>
      <c r="AP17276" s="104"/>
    </row>
    <row r="17277" spans="21:42" ht="15" customHeight="1" x14ac:dyDescent="0.25">
      <c r="U17277" s="104"/>
      <c r="AB17277" s="104"/>
      <c r="AC17277" s="104"/>
      <c r="AF17277" s="104"/>
      <c r="AG17277" s="104"/>
      <c r="AK17277" s="104"/>
      <c r="AL17277" s="104"/>
      <c r="AO17277" s="104"/>
      <c r="AP17277" s="104"/>
    </row>
    <row r="17278" spans="21:42" ht="15" customHeight="1" x14ac:dyDescent="0.25">
      <c r="U17278" s="104"/>
      <c r="AB17278" s="104"/>
      <c r="AC17278" s="104"/>
      <c r="AF17278" s="104"/>
      <c r="AG17278" s="104"/>
      <c r="AK17278" s="104"/>
      <c r="AL17278" s="104"/>
      <c r="AO17278" s="104"/>
      <c r="AP17278" s="104"/>
    </row>
    <row r="17279" spans="21:42" ht="15" customHeight="1" x14ac:dyDescent="0.25">
      <c r="U17279" s="104"/>
      <c r="AB17279" s="104"/>
      <c r="AC17279" s="104"/>
      <c r="AF17279" s="104"/>
      <c r="AG17279" s="104"/>
      <c r="AK17279" s="104"/>
      <c r="AL17279" s="104"/>
      <c r="AO17279" s="104"/>
      <c r="AP17279" s="104"/>
    </row>
    <row r="17280" spans="21:42" ht="15" customHeight="1" x14ac:dyDescent="0.25">
      <c r="U17280" s="104"/>
      <c r="AB17280" s="104"/>
      <c r="AC17280" s="104"/>
      <c r="AF17280" s="104"/>
      <c r="AG17280" s="104"/>
      <c r="AK17280" s="104"/>
      <c r="AL17280" s="104"/>
      <c r="AO17280" s="104"/>
      <c r="AP17280" s="104"/>
    </row>
    <row r="17281" spans="21:42" ht="15" customHeight="1" x14ac:dyDescent="0.25">
      <c r="U17281" s="104"/>
      <c r="AB17281" s="104"/>
      <c r="AC17281" s="104"/>
      <c r="AF17281" s="104"/>
      <c r="AG17281" s="104"/>
      <c r="AK17281" s="104"/>
      <c r="AL17281" s="104"/>
      <c r="AO17281" s="104"/>
      <c r="AP17281" s="104"/>
    </row>
    <row r="17282" spans="21:42" ht="15" customHeight="1" x14ac:dyDescent="0.25">
      <c r="U17282" s="104"/>
      <c r="AB17282" s="104"/>
      <c r="AC17282" s="104"/>
      <c r="AF17282" s="104"/>
      <c r="AG17282" s="104"/>
      <c r="AK17282" s="104"/>
      <c r="AL17282" s="104"/>
      <c r="AO17282" s="104"/>
      <c r="AP17282" s="104"/>
    </row>
    <row r="17283" spans="21:42" ht="15" customHeight="1" x14ac:dyDescent="0.25">
      <c r="U17283" s="104"/>
      <c r="AB17283" s="104"/>
      <c r="AC17283" s="104"/>
      <c r="AF17283" s="104"/>
      <c r="AG17283" s="104"/>
      <c r="AK17283" s="104"/>
      <c r="AL17283" s="104"/>
      <c r="AO17283" s="104"/>
      <c r="AP17283" s="104"/>
    </row>
    <row r="17284" spans="21:42" ht="15" customHeight="1" x14ac:dyDescent="0.25">
      <c r="U17284" s="104"/>
      <c r="AB17284" s="104"/>
      <c r="AC17284" s="104"/>
      <c r="AF17284" s="104"/>
      <c r="AG17284" s="104"/>
      <c r="AK17284" s="104"/>
      <c r="AL17284" s="104"/>
      <c r="AO17284" s="104"/>
      <c r="AP17284" s="104"/>
    </row>
    <row r="17285" spans="21:42" ht="15" customHeight="1" x14ac:dyDescent="0.25">
      <c r="U17285" s="104"/>
      <c r="AB17285" s="104"/>
      <c r="AC17285" s="104"/>
      <c r="AF17285" s="104"/>
      <c r="AG17285" s="104"/>
      <c r="AK17285" s="104"/>
      <c r="AL17285" s="104"/>
      <c r="AO17285" s="104"/>
      <c r="AP17285" s="104"/>
    </row>
    <row r="17286" spans="21:42" ht="15" customHeight="1" x14ac:dyDescent="0.25">
      <c r="U17286" s="104"/>
      <c r="AB17286" s="104"/>
      <c r="AC17286" s="104"/>
      <c r="AF17286" s="104"/>
      <c r="AG17286" s="104"/>
      <c r="AK17286" s="104"/>
      <c r="AL17286" s="104"/>
      <c r="AO17286" s="104"/>
      <c r="AP17286" s="104"/>
    </row>
    <row r="17287" spans="21:42" ht="15" customHeight="1" x14ac:dyDescent="0.25">
      <c r="U17287" s="104"/>
      <c r="AB17287" s="104"/>
      <c r="AC17287" s="104"/>
      <c r="AF17287" s="104"/>
      <c r="AG17287" s="104"/>
      <c r="AK17287" s="104"/>
      <c r="AL17287" s="104"/>
      <c r="AO17287" s="104"/>
      <c r="AP17287" s="104"/>
    </row>
    <row r="17288" spans="21:42" ht="15" customHeight="1" x14ac:dyDescent="0.25">
      <c r="U17288" s="104"/>
      <c r="AB17288" s="104"/>
      <c r="AC17288" s="104"/>
      <c r="AF17288" s="104"/>
      <c r="AG17288" s="104"/>
      <c r="AK17288" s="104"/>
      <c r="AL17288" s="104"/>
      <c r="AO17288" s="104"/>
      <c r="AP17288" s="104"/>
    </row>
    <row r="17289" spans="21:42" ht="15" customHeight="1" x14ac:dyDescent="0.25">
      <c r="U17289" s="104"/>
      <c r="AB17289" s="104"/>
      <c r="AC17289" s="104"/>
      <c r="AF17289" s="104"/>
      <c r="AG17289" s="104"/>
      <c r="AK17289" s="104"/>
      <c r="AL17289" s="104"/>
      <c r="AO17289" s="104"/>
      <c r="AP17289" s="104"/>
    </row>
    <row r="17290" spans="21:42" ht="15" customHeight="1" x14ac:dyDescent="0.25">
      <c r="U17290" s="104"/>
      <c r="AB17290" s="104"/>
      <c r="AC17290" s="104"/>
      <c r="AF17290" s="104"/>
      <c r="AG17290" s="104"/>
      <c r="AK17290" s="104"/>
      <c r="AL17290" s="104"/>
      <c r="AO17290" s="104"/>
      <c r="AP17290" s="104"/>
    </row>
    <row r="17291" spans="21:42" ht="15" customHeight="1" x14ac:dyDescent="0.25">
      <c r="U17291" s="104"/>
      <c r="AB17291" s="104"/>
      <c r="AC17291" s="104"/>
      <c r="AF17291" s="104"/>
      <c r="AG17291" s="104"/>
      <c r="AK17291" s="104"/>
      <c r="AL17291" s="104"/>
      <c r="AO17291" s="104"/>
      <c r="AP17291" s="104"/>
    </row>
    <row r="17292" spans="21:42" ht="15" customHeight="1" x14ac:dyDescent="0.25">
      <c r="U17292" s="104"/>
      <c r="AB17292" s="104"/>
      <c r="AC17292" s="104"/>
      <c r="AF17292" s="104"/>
      <c r="AG17292" s="104"/>
      <c r="AK17292" s="104"/>
      <c r="AL17292" s="104"/>
      <c r="AO17292" s="104"/>
      <c r="AP17292" s="104"/>
    </row>
    <row r="17293" spans="21:42" ht="15" customHeight="1" x14ac:dyDescent="0.25">
      <c r="U17293" s="104"/>
      <c r="AB17293" s="104"/>
      <c r="AC17293" s="104"/>
      <c r="AF17293" s="104"/>
      <c r="AG17293" s="104"/>
      <c r="AK17293" s="104"/>
      <c r="AL17293" s="104"/>
      <c r="AO17293" s="104"/>
      <c r="AP17293" s="104"/>
    </row>
    <row r="17294" spans="21:42" ht="15" customHeight="1" x14ac:dyDescent="0.25">
      <c r="U17294" s="104"/>
      <c r="AB17294" s="104"/>
      <c r="AC17294" s="104"/>
      <c r="AF17294" s="104"/>
      <c r="AG17294" s="104"/>
      <c r="AK17294" s="104"/>
      <c r="AL17294" s="104"/>
      <c r="AO17294" s="104"/>
      <c r="AP17294" s="104"/>
    </row>
    <row r="17295" spans="21:42" ht="15" customHeight="1" x14ac:dyDescent="0.25">
      <c r="U17295" s="104"/>
      <c r="AB17295" s="104"/>
      <c r="AC17295" s="104"/>
      <c r="AF17295" s="104"/>
      <c r="AG17295" s="104"/>
      <c r="AK17295" s="104"/>
      <c r="AL17295" s="104"/>
      <c r="AO17295" s="104"/>
      <c r="AP17295" s="104"/>
    </row>
    <row r="17296" spans="21:42" ht="15" customHeight="1" x14ac:dyDescent="0.25">
      <c r="U17296" s="104"/>
      <c r="AB17296" s="104"/>
      <c r="AC17296" s="104"/>
      <c r="AF17296" s="104"/>
      <c r="AG17296" s="104"/>
      <c r="AK17296" s="104"/>
      <c r="AL17296" s="104"/>
      <c r="AO17296" s="104"/>
      <c r="AP17296" s="104"/>
    </row>
    <row r="17297" spans="21:42" ht="15" customHeight="1" x14ac:dyDescent="0.25">
      <c r="U17297" s="104"/>
      <c r="AB17297" s="104"/>
      <c r="AC17297" s="104"/>
      <c r="AF17297" s="104"/>
      <c r="AG17297" s="104"/>
      <c r="AK17297" s="104"/>
      <c r="AL17297" s="104"/>
      <c r="AO17297" s="104"/>
      <c r="AP17297" s="104"/>
    </row>
    <row r="17298" spans="21:42" ht="15" customHeight="1" x14ac:dyDescent="0.25">
      <c r="U17298" s="104"/>
      <c r="AB17298" s="104"/>
      <c r="AC17298" s="104"/>
      <c r="AF17298" s="104"/>
      <c r="AG17298" s="104"/>
      <c r="AK17298" s="104"/>
      <c r="AL17298" s="104"/>
      <c r="AO17298" s="104"/>
      <c r="AP17298" s="104"/>
    </row>
    <row r="17299" spans="21:42" ht="15" customHeight="1" x14ac:dyDescent="0.25">
      <c r="U17299" s="104"/>
      <c r="AB17299" s="104"/>
      <c r="AC17299" s="104"/>
      <c r="AF17299" s="104"/>
      <c r="AG17299" s="104"/>
      <c r="AK17299" s="104"/>
      <c r="AL17299" s="104"/>
      <c r="AO17299" s="104"/>
      <c r="AP17299" s="104"/>
    </row>
    <row r="17300" spans="21:42" ht="15" customHeight="1" x14ac:dyDescent="0.25">
      <c r="U17300" s="104"/>
      <c r="AB17300" s="104"/>
      <c r="AC17300" s="104"/>
      <c r="AF17300" s="104"/>
      <c r="AG17300" s="104"/>
      <c r="AK17300" s="104"/>
      <c r="AL17300" s="104"/>
      <c r="AO17300" s="104"/>
      <c r="AP17300" s="104"/>
    </row>
    <row r="17301" spans="21:42" ht="15" customHeight="1" x14ac:dyDescent="0.25">
      <c r="U17301" s="104"/>
      <c r="AB17301" s="104"/>
      <c r="AC17301" s="104"/>
      <c r="AF17301" s="104"/>
      <c r="AG17301" s="104"/>
      <c r="AK17301" s="104"/>
      <c r="AL17301" s="104"/>
      <c r="AO17301" s="104"/>
      <c r="AP17301" s="104"/>
    </row>
    <row r="17302" spans="21:42" ht="15" customHeight="1" x14ac:dyDescent="0.25">
      <c r="U17302" s="104"/>
      <c r="AB17302" s="104"/>
      <c r="AC17302" s="104"/>
      <c r="AF17302" s="104"/>
      <c r="AG17302" s="104"/>
      <c r="AK17302" s="104"/>
      <c r="AL17302" s="104"/>
      <c r="AO17302" s="104"/>
      <c r="AP17302" s="104"/>
    </row>
    <row r="17303" spans="21:42" ht="15" customHeight="1" x14ac:dyDescent="0.25">
      <c r="U17303" s="104"/>
      <c r="AB17303" s="104"/>
      <c r="AC17303" s="104"/>
      <c r="AF17303" s="104"/>
      <c r="AG17303" s="104"/>
      <c r="AK17303" s="104"/>
      <c r="AL17303" s="104"/>
      <c r="AO17303" s="104"/>
      <c r="AP17303" s="104"/>
    </row>
    <row r="17304" spans="21:42" ht="15" customHeight="1" x14ac:dyDescent="0.25">
      <c r="U17304" s="104"/>
      <c r="AB17304" s="104"/>
      <c r="AC17304" s="104"/>
      <c r="AF17304" s="104"/>
      <c r="AG17304" s="104"/>
      <c r="AK17304" s="104"/>
      <c r="AL17304" s="104"/>
      <c r="AO17304" s="104"/>
      <c r="AP17304" s="104"/>
    </row>
    <row r="17305" spans="21:42" ht="15" customHeight="1" x14ac:dyDescent="0.25">
      <c r="U17305" s="104"/>
      <c r="AB17305" s="104"/>
      <c r="AC17305" s="104"/>
      <c r="AF17305" s="104"/>
      <c r="AG17305" s="104"/>
      <c r="AK17305" s="104"/>
      <c r="AL17305" s="104"/>
      <c r="AO17305" s="104"/>
      <c r="AP17305" s="104"/>
    </row>
    <row r="17306" spans="21:42" ht="15" customHeight="1" x14ac:dyDescent="0.25">
      <c r="U17306" s="104"/>
      <c r="AB17306" s="104"/>
      <c r="AC17306" s="104"/>
      <c r="AF17306" s="104"/>
      <c r="AG17306" s="104"/>
      <c r="AK17306" s="104"/>
      <c r="AL17306" s="104"/>
      <c r="AO17306" s="104"/>
      <c r="AP17306" s="104"/>
    </row>
    <row r="17307" spans="21:42" ht="15" customHeight="1" x14ac:dyDescent="0.25">
      <c r="U17307" s="104"/>
      <c r="AB17307" s="104"/>
      <c r="AC17307" s="104"/>
      <c r="AF17307" s="104"/>
      <c r="AG17307" s="104"/>
      <c r="AK17307" s="104"/>
      <c r="AL17307" s="104"/>
      <c r="AO17307" s="104"/>
      <c r="AP17307" s="104"/>
    </row>
    <row r="17308" spans="21:42" ht="15" customHeight="1" x14ac:dyDescent="0.25">
      <c r="U17308" s="104"/>
      <c r="AB17308" s="104"/>
      <c r="AC17308" s="104"/>
      <c r="AF17308" s="104"/>
      <c r="AG17308" s="104"/>
      <c r="AK17308" s="104"/>
      <c r="AL17308" s="104"/>
      <c r="AO17308" s="104"/>
      <c r="AP17308" s="104"/>
    </row>
    <row r="17309" spans="21:42" ht="15" customHeight="1" x14ac:dyDescent="0.25">
      <c r="U17309" s="104"/>
      <c r="AB17309" s="104"/>
      <c r="AC17309" s="104"/>
      <c r="AF17309" s="104"/>
      <c r="AG17309" s="104"/>
      <c r="AK17309" s="104"/>
      <c r="AL17309" s="104"/>
      <c r="AO17309" s="104"/>
      <c r="AP17309" s="104"/>
    </row>
    <row r="17310" spans="21:42" ht="15" customHeight="1" x14ac:dyDescent="0.25">
      <c r="U17310" s="104"/>
      <c r="AB17310" s="104"/>
      <c r="AC17310" s="104"/>
      <c r="AF17310" s="104"/>
      <c r="AG17310" s="104"/>
      <c r="AK17310" s="104"/>
      <c r="AL17310" s="104"/>
      <c r="AO17310" s="104"/>
      <c r="AP17310" s="104"/>
    </row>
    <row r="17311" spans="21:42" ht="15" customHeight="1" x14ac:dyDescent="0.25">
      <c r="U17311" s="104"/>
      <c r="AB17311" s="104"/>
      <c r="AC17311" s="104"/>
      <c r="AF17311" s="104"/>
      <c r="AG17311" s="104"/>
      <c r="AK17311" s="104"/>
      <c r="AL17311" s="104"/>
      <c r="AO17311" s="104"/>
      <c r="AP17311" s="104"/>
    </row>
    <row r="17312" spans="21:42" ht="15" customHeight="1" x14ac:dyDescent="0.25">
      <c r="U17312" s="104"/>
      <c r="AB17312" s="104"/>
      <c r="AC17312" s="104"/>
      <c r="AF17312" s="104"/>
      <c r="AG17312" s="104"/>
      <c r="AK17312" s="104"/>
      <c r="AL17312" s="104"/>
      <c r="AO17312" s="104"/>
      <c r="AP17312" s="104"/>
    </row>
    <row r="17313" spans="21:42" ht="15" customHeight="1" x14ac:dyDescent="0.25">
      <c r="U17313" s="104"/>
      <c r="AB17313" s="104"/>
      <c r="AC17313" s="104"/>
      <c r="AF17313" s="104"/>
      <c r="AG17313" s="104"/>
      <c r="AK17313" s="104"/>
      <c r="AL17313" s="104"/>
      <c r="AO17313" s="104"/>
      <c r="AP17313" s="104"/>
    </row>
    <row r="17314" spans="21:42" ht="15" customHeight="1" x14ac:dyDescent="0.25">
      <c r="U17314" s="104"/>
      <c r="AB17314" s="104"/>
      <c r="AC17314" s="104"/>
      <c r="AF17314" s="104"/>
      <c r="AG17314" s="104"/>
      <c r="AK17314" s="104"/>
      <c r="AL17314" s="104"/>
      <c r="AO17314" s="104"/>
      <c r="AP17314" s="104"/>
    </row>
    <row r="17315" spans="21:42" ht="15" customHeight="1" x14ac:dyDescent="0.25">
      <c r="U17315" s="104"/>
      <c r="AB17315" s="104"/>
      <c r="AC17315" s="104"/>
      <c r="AF17315" s="104"/>
      <c r="AG17315" s="104"/>
      <c r="AK17315" s="104"/>
      <c r="AL17315" s="104"/>
      <c r="AO17315" s="104"/>
      <c r="AP17315" s="104"/>
    </row>
    <row r="17316" spans="21:42" ht="15" customHeight="1" x14ac:dyDescent="0.25">
      <c r="U17316" s="104"/>
      <c r="AB17316" s="104"/>
      <c r="AC17316" s="104"/>
      <c r="AF17316" s="104"/>
      <c r="AG17316" s="104"/>
      <c r="AK17316" s="104"/>
      <c r="AL17316" s="104"/>
      <c r="AO17316" s="104"/>
      <c r="AP17316" s="104"/>
    </row>
    <row r="17317" spans="21:42" ht="15" customHeight="1" x14ac:dyDescent="0.25">
      <c r="U17317" s="104"/>
      <c r="AB17317" s="104"/>
      <c r="AC17317" s="104"/>
      <c r="AF17317" s="104"/>
      <c r="AG17317" s="104"/>
      <c r="AK17317" s="104"/>
      <c r="AL17317" s="104"/>
      <c r="AO17317" s="104"/>
      <c r="AP17317" s="104"/>
    </row>
    <row r="17318" spans="21:42" ht="15" customHeight="1" x14ac:dyDescent="0.25">
      <c r="U17318" s="104"/>
      <c r="AB17318" s="104"/>
      <c r="AC17318" s="104"/>
      <c r="AF17318" s="104"/>
      <c r="AG17318" s="104"/>
      <c r="AK17318" s="104"/>
      <c r="AL17318" s="104"/>
      <c r="AO17318" s="104"/>
      <c r="AP17318" s="104"/>
    </row>
    <row r="17319" spans="21:42" ht="15" customHeight="1" x14ac:dyDescent="0.25">
      <c r="U17319" s="104"/>
      <c r="AB17319" s="104"/>
      <c r="AC17319" s="104"/>
      <c r="AF17319" s="104"/>
      <c r="AG17319" s="104"/>
      <c r="AK17319" s="104"/>
      <c r="AL17319" s="104"/>
      <c r="AO17319" s="104"/>
      <c r="AP17319" s="104"/>
    </row>
    <row r="17320" spans="21:42" ht="15" customHeight="1" x14ac:dyDescent="0.25">
      <c r="U17320" s="104"/>
      <c r="AB17320" s="104"/>
      <c r="AC17320" s="104"/>
      <c r="AF17320" s="104"/>
      <c r="AG17320" s="104"/>
      <c r="AK17320" s="104"/>
      <c r="AL17320" s="104"/>
      <c r="AO17320" s="104"/>
      <c r="AP17320" s="104"/>
    </row>
    <row r="17321" spans="21:42" ht="15" customHeight="1" x14ac:dyDescent="0.25">
      <c r="U17321" s="104"/>
      <c r="AB17321" s="104"/>
      <c r="AC17321" s="104"/>
      <c r="AF17321" s="104"/>
      <c r="AG17321" s="104"/>
      <c r="AK17321" s="104"/>
      <c r="AL17321" s="104"/>
      <c r="AO17321" s="104"/>
      <c r="AP17321" s="104"/>
    </row>
    <row r="17322" spans="21:42" ht="15" customHeight="1" x14ac:dyDescent="0.25">
      <c r="U17322" s="104"/>
      <c r="AB17322" s="104"/>
      <c r="AC17322" s="104"/>
      <c r="AF17322" s="104"/>
      <c r="AG17322" s="104"/>
      <c r="AK17322" s="104"/>
      <c r="AL17322" s="104"/>
      <c r="AO17322" s="104"/>
      <c r="AP17322" s="104"/>
    </row>
    <row r="17323" spans="21:42" ht="15" customHeight="1" x14ac:dyDescent="0.25">
      <c r="U17323" s="104"/>
      <c r="AB17323" s="104"/>
      <c r="AC17323" s="104"/>
      <c r="AF17323" s="104"/>
      <c r="AG17323" s="104"/>
      <c r="AK17323" s="104"/>
      <c r="AL17323" s="104"/>
      <c r="AO17323" s="104"/>
      <c r="AP17323" s="104"/>
    </row>
    <row r="17324" spans="21:42" ht="15" customHeight="1" x14ac:dyDescent="0.25">
      <c r="U17324" s="104"/>
      <c r="AB17324" s="104"/>
      <c r="AC17324" s="104"/>
      <c r="AF17324" s="104"/>
      <c r="AG17324" s="104"/>
      <c r="AK17324" s="104"/>
      <c r="AL17324" s="104"/>
      <c r="AO17324" s="104"/>
      <c r="AP17324" s="104"/>
    </row>
    <row r="17325" spans="21:42" ht="15" customHeight="1" x14ac:dyDescent="0.25">
      <c r="U17325" s="104"/>
      <c r="AB17325" s="104"/>
      <c r="AC17325" s="104"/>
      <c r="AF17325" s="104"/>
      <c r="AG17325" s="104"/>
      <c r="AK17325" s="104"/>
      <c r="AL17325" s="104"/>
      <c r="AO17325" s="104"/>
      <c r="AP17325" s="104"/>
    </row>
    <row r="17326" spans="21:42" ht="15" customHeight="1" x14ac:dyDescent="0.25">
      <c r="U17326" s="104"/>
      <c r="AB17326" s="104"/>
      <c r="AC17326" s="104"/>
      <c r="AF17326" s="104"/>
      <c r="AG17326" s="104"/>
      <c r="AK17326" s="104"/>
      <c r="AL17326" s="104"/>
      <c r="AO17326" s="104"/>
      <c r="AP17326" s="104"/>
    </row>
    <row r="17327" spans="21:42" ht="15" customHeight="1" x14ac:dyDescent="0.25">
      <c r="U17327" s="104"/>
      <c r="AB17327" s="104"/>
      <c r="AC17327" s="104"/>
      <c r="AF17327" s="104"/>
      <c r="AG17327" s="104"/>
      <c r="AK17327" s="104"/>
      <c r="AL17327" s="104"/>
      <c r="AO17327" s="104"/>
      <c r="AP17327" s="104"/>
    </row>
    <row r="17328" spans="21:42" ht="15" customHeight="1" x14ac:dyDescent="0.25">
      <c r="U17328" s="104"/>
      <c r="AB17328" s="104"/>
      <c r="AC17328" s="104"/>
      <c r="AF17328" s="104"/>
      <c r="AG17328" s="104"/>
      <c r="AK17328" s="104"/>
      <c r="AL17328" s="104"/>
      <c r="AO17328" s="104"/>
      <c r="AP17328" s="104"/>
    </row>
    <row r="17329" spans="21:42" ht="15" customHeight="1" x14ac:dyDescent="0.25">
      <c r="U17329" s="104"/>
      <c r="AB17329" s="104"/>
      <c r="AC17329" s="104"/>
      <c r="AF17329" s="104"/>
      <c r="AG17329" s="104"/>
      <c r="AK17329" s="104"/>
      <c r="AL17329" s="104"/>
      <c r="AO17329" s="104"/>
      <c r="AP17329" s="104"/>
    </row>
    <row r="17330" spans="21:42" ht="15" customHeight="1" x14ac:dyDescent="0.25">
      <c r="U17330" s="104"/>
      <c r="AB17330" s="104"/>
      <c r="AC17330" s="104"/>
      <c r="AF17330" s="104"/>
      <c r="AG17330" s="104"/>
      <c r="AK17330" s="104"/>
      <c r="AL17330" s="104"/>
      <c r="AO17330" s="104"/>
      <c r="AP17330" s="104"/>
    </row>
    <row r="17331" spans="21:42" ht="15" customHeight="1" x14ac:dyDescent="0.25">
      <c r="U17331" s="104"/>
      <c r="AB17331" s="104"/>
      <c r="AC17331" s="104"/>
      <c r="AF17331" s="104"/>
      <c r="AG17331" s="104"/>
      <c r="AK17331" s="104"/>
      <c r="AL17331" s="104"/>
      <c r="AO17331" s="104"/>
      <c r="AP17331" s="104"/>
    </row>
    <row r="17332" spans="21:42" ht="15" customHeight="1" x14ac:dyDescent="0.25">
      <c r="U17332" s="104"/>
      <c r="AB17332" s="104"/>
      <c r="AC17332" s="104"/>
      <c r="AF17332" s="104"/>
      <c r="AG17332" s="104"/>
      <c r="AK17332" s="104"/>
      <c r="AL17332" s="104"/>
      <c r="AO17332" s="104"/>
      <c r="AP17332" s="104"/>
    </row>
    <row r="17333" spans="21:42" ht="15" customHeight="1" x14ac:dyDescent="0.25">
      <c r="U17333" s="104"/>
      <c r="AB17333" s="104"/>
      <c r="AC17333" s="104"/>
      <c r="AF17333" s="104"/>
      <c r="AG17333" s="104"/>
      <c r="AK17333" s="104"/>
      <c r="AL17333" s="104"/>
      <c r="AO17333" s="104"/>
      <c r="AP17333" s="104"/>
    </row>
    <row r="17334" spans="21:42" ht="15" customHeight="1" x14ac:dyDescent="0.25">
      <c r="U17334" s="104"/>
      <c r="AB17334" s="104"/>
      <c r="AC17334" s="104"/>
      <c r="AF17334" s="104"/>
      <c r="AG17334" s="104"/>
      <c r="AK17334" s="104"/>
      <c r="AL17334" s="104"/>
      <c r="AO17334" s="104"/>
      <c r="AP17334" s="104"/>
    </row>
    <row r="17335" spans="21:42" ht="15" customHeight="1" x14ac:dyDescent="0.25">
      <c r="U17335" s="104"/>
      <c r="AB17335" s="104"/>
      <c r="AC17335" s="104"/>
      <c r="AF17335" s="104"/>
      <c r="AG17335" s="104"/>
      <c r="AK17335" s="104"/>
      <c r="AL17335" s="104"/>
      <c r="AO17335" s="104"/>
      <c r="AP17335" s="104"/>
    </row>
    <row r="17336" spans="21:42" ht="15" customHeight="1" x14ac:dyDescent="0.25">
      <c r="U17336" s="104"/>
      <c r="AB17336" s="104"/>
      <c r="AC17336" s="104"/>
      <c r="AF17336" s="104"/>
      <c r="AG17336" s="104"/>
      <c r="AK17336" s="104"/>
      <c r="AL17336" s="104"/>
      <c r="AO17336" s="104"/>
      <c r="AP17336" s="104"/>
    </row>
    <row r="17337" spans="21:42" ht="15" customHeight="1" x14ac:dyDescent="0.25">
      <c r="U17337" s="104"/>
      <c r="AB17337" s="104"/>
      <c r="AC17337" s="104"/>
      <c r="AF17337" s="104"/>
      <c r="AG17337" s="104"/>
      <c r="AK17337" s="104"/>
      <c r="AL17337" s="104"/>
      <c r="AO17337" s="104"/>
      <c r="AP17337" s="104"/>
    </row>
    <row r="17338" spans="21:42" ht="15" customHeight="1" x14ac:dyDescent="0.25">
      <c r="U17338" s="104"/>
      <c r="AB17338" s="104"/>
      <c r="AC17338" s="104"/>
      <c r="AF17338" s="104"/>
      <c r="AG17338" s="104"/>
      <c r="AK17338" s="104"/>
      <c r="AL17338" s="104"/>
      <c r="AO17338" s="104"/>
      <c r="AP17338" s="104"/>
    </row>
    <row r="17339" spans="21:42" ht="15" customHeight="1" x14ac:dyDescent="0.25">
      <c r="U17339" s="104"/>
      <c r="AB17339" s="104"/>
      <c r="AC17339" s="104"/>
      <c r="AF17339" s="104"/>
      <c r="AG17339" s="104"/>
      <c r="AK17339" s="104"/>
      <c r="AL17339" s="104"/>
      <c r="AO17339" s="104"/>
      <c r="AP17339" s="104"/>
    </row>
    <row r="17340" spans="21:42" ht="15" customHeight="1" x14ac:dyDescent="0.25">
      <c r="U17340" s="104"/>
      <c r="AB17340" s="104"/>
      <c r="AC17340" s="104"/>
      <c r="AF17340" s="104"/>
      <c r="AG17340" s="104"/>
      <c r="AK17340" s="104"/>
      <c r="AL17340" s="104"/>
      <c r="AO17340" s="104"/>
      <c r="AP17340" s="104"/>
    </row>
    <row r="17341" spans="21:42" ht="15" customHeight="1" x14ac:dyDescent="0.25">
      <c r="U17341" s="104"/>
      <c r="AB17341" s="104"/>
      <c r="AC17341" s="104"/>
      <c r="AF17341" s="104"/>
      <c r="AG17341" s="104"/>
      <c r="AK17341" s="104"/>
      <c r="AL17341" s="104"/>
      <c r="AO17341" s="104"/>
      <c r="AP17341" s="104"/>
    </row>
    <row r="17342" spans="21:42" ht="15" customHeight="1" x14ac:dyDescent="0.25">
      <c r="U17342" s="104"/>
      <c r="AB17342" s="104"/>
      <c r="AC17342" s="104"/>
      <c r="AF17342" s="104"/>
      <c r="AG17342" s="104"/>
      <c r="AK17342" s="104"/>
      <c r="AL17342" s="104"/>
      <c r="AO17342" s="104"/>
      <c r="AP17342" s="104"/>
    </row>
    <row r="17343" spans="21:42" ht="15" customHeight="1" x14ac:dyDescent="0.25">
      <c r="U17343" s="104"/>
      <c r="AB17343" s="104"/>
      <c r="AC17343" s="104"/>
      <c r="AF17343" s="104"/>
      <c r="AG17343" s="104"/>
      <c r="AK17343" s="104"/>
      <c r="AL17343" s="104"/>
      <c r="AO17343" s="104"/>
      <c r="AP17343" s="104"/>
    </row>
    <row r="17344" spans="21:42" ht="15" customHeight="1" x14ac:dyDescent="0.25">
      <c r="U17344" s="104"/>
      <c r="AB17344" s="104"/>
      <c r="AC17344" s="104"/>
      <c r="AF17344" s="104"/>
      <c r="AG17344" s="104"/>
      <c r="AK17344" s="104"/>
      <c r="AL17344" s="104"/>
      <c r="AO17344" s="104"/>
      <c r="AP17344" s="104"/>
    </row>
    <row r="17345" spans="21:42" ht="15" customHeight="1" x14ac:dyDescent="0.25">
      <c r="U17345" s="104"/>
      <c r="AB17345" s="104"/>
      <c r="AC17345" s="104"/>
      <c r="AF17345" s="104"/>
      <c r="AG17345" s="104"/>
      <c r="AK17345" s="104"/>
      <c r="AL17345" s="104"/>
      <c r="AO17345" s="104"/>
      <c r="AP17345" s="104"/>
    </row>
    <row r="17346" spans="21:42" ht="15" customHeight="1" x14ac:dyDescent="0.25">
      <c r="U17346" s="104"/>
      <c r="AB17346" s="104"/>
      <c r="AC17346" s="104"/>
      <c r="AF17346" s="104"/>
      <c r="AG17346" s="104"/>
      <c r="AK17346" s="104"/>
      <c r="AL17346" s="104"/>
      <c r="AO17346" s="104"/>
      <c r="AP17346" s="104"/>
    </row>
    <row r="17347" spans="21:42" ht="15" customHeight="1" x14ac:dyDescent="0.25">
      <c r="U17347" s="104"/>
      <c r="AB17347" s="104"/>
      <c r="AC17347" s="104"/>
      <c r="AF17347" s="104"/>
      <c r="AG17347" s="104"/>
      <c r="AK17347" s="104"/>
      <c r="AL17347" s="104"/>
      <c r="AO17347" s="104"/>
      <c r="AP17347" s="104"/>
    </row>
    <row r="17348" spans="21:42" ht="15" customHeight="1" x14ac:dyDescent="0.25">
      <c r="U17348" s="104"/>
      <c r="AB17348" s="104"/>
      <c r="AC17348" s="104"/>
      <c r="AF17348" s="104"/>
      <c r="AG17348" s="104"/>
      <c r="AK17348" s="104"/>
      <c r="AL17348" s="104"/>
      <c r="AO17348" s="104"/>
      <c r="AP17348" s="104"/>
    </row>
    <row r="17349" spans="21:42" ht="15" customHeight="1" x14ac:dyDescent="0.25">
      <c r="U17349" s="104"/>
      <c r="AB17349" s="104"/>
      <c r="AC17349" s="104"/>
      <c r="AF17349" s="104"/>
      <c r="AG17349" s="104"/>
      <c r="AK17349" s="104"/>
      <c r="AL17349" s="104"/>
      <c r="AO17349" s="104"/>
      <c r="AP17349" s="104"/>
    </row>
    <row r="17350" spans="21:42" ht="15" customHeight="1" x14ac:dyDescent="0.25">
      <c r="U17350" s="104"/>
      <c r="AB17350" s="104"/>
      <c r="AC17350" s="104"/>
      <c r="AF17350" s="104"/>
      <c r="AG17350" s="104"/>
      <c r="AK17350" s="104"/>
      <c r="AL17350" s="104"/>
      <c r="AO17350" s="104"/>
      <c r="AP17350" s="104"/>
    </row>
    <row r="17351" spans="21:42" ht="15" customHeight="1" x14ac:dyDescent="0.25">
      <c r="U17351" s="104"/>
      <c r="AB17351" s="104"/>
      <c r="AC17351" s="104"/>
      <c r="AF17351" s="104"/>
      <c r="AG17351" s="104"/>
      <c r="AK17351" s="104"/>
      <c r="AL17351" s="104"/>
      <c r="AO17351" s="104"/>
      <c r="AP17351" s="104"/>
    </row>
    <row r="17352" spans="21:42" ht="15" customHeight="1" x14ac:dyDescent="0.25">
      <c r="U17352" s="104"/>
      <c r="AB17352" s="104"/>
      <c r="AC17352" s="104"/>
      <c r="AF17352" s="104"/>
      <c r="AG17352" s="104"/>
      <c r="AK17352" s="104"/>
      <c r="AL17352" s="104"/>
      <c r="AO17352" s="104"/>
      <c r="AP17352" s="104"/>
    </row>
    <row r="17353" spans="21:42" ht="15" customHeight="1" x14ac:dyDescent="0.25">
      <c r="U17353" s="104"/>
      <c r="AB17353" s="104"/>
      <c r="AC17353" s="104"/>
      <c r="AF17353" s="104"/>
      <c r="AG17353" s="104"/>
      <c r="AK17353" s="104"/>
      <c r="AL17353" s="104"/>
      <c r="AO17353" s="104"/>
      <c r="AP17353" s="104"/>
    </row>
    <row r="17354" spans="21:42" ht="15" customHeight="1" x14ac:dyDescent="0.25">
      <c r="U17354" s="104"/>
      <c r="AB17354" s="104"/>
      <c r="AC17354" s="104"/>
      <c r="AF17354" s="104"/>
      <c r="AG17354" s="104"/>
      <c r="AK17354" s="104"/>
      <c r="AL17354" s="104"/>
      <c r="AO17354" s="104"/>
      <c r="AP17354" s="104"/>
    </row>
    <row r="17355" spans="21:42" ht="15" customHeight="1" x14ac:dyDescent="0.25">
      <c r="U17355" s="104"/>
      <c r="AB17355" s="104"/>
      <c r="AC17355" s="104"/>
      <c r="AF17355" s="104"/>
      <c r="AG17355" s="104"/>
      <c r="AK17355" s="104"/>
      <c r="AL17355" s="104"/>
      <c r="AO17355" s="104"/>
      <c r="AP17355" s="104"/>
    </row>
    <row r="17356" spans="21:42" ht="15" customHeight="1" x14ac:dyDescent="0.25">
      <c r="U17356" s="104"/>
      <c r="AB17356" s="104"/>
      <c r="AC17356" s="104"/>
      <c r="AF17356" s="104"/>
      <c r="AG17356" s="104"/>
      <c r="AK17356" s="104"/>
      <c r="AL17356" s="104"/>
      <c r="AO17356" s="104"/>
      <c r="AP17356" s="104"/>
    </row>
    <row r="17357" spans="21:42" ht="15" customHeight="1" x14ac:dyDescent="0.25">
      <c r="U17357" s="104"/>
      <c r="AB17357" s="104"/>
      <c r="AC17357" s="104"/>
      <c r="AF17357" s="104"/>
      <c r="AG17357" s="104"/>
      <c r="AK17357" s="104"/>
      <c r="AL17357" s="104"/>
      <c r="AO17357" s="104"/>
      <c r="AP17357" s="104"/>
    </row>
    <row r="17358" spans="21:42" ht="15" customHeight="1" x14ac:dyDescent="0.25">
      <c r="U17358" s="104"/>
      <c r="AB17358" s="104"/>
      <c r="AC17358" s="104"/>
      <c r="AF17358" s="104"/>
      <c r="AG17358" s="104"/>
      <c r="AK17358" s="104"/>
      <c r="AL17358" s="104"/>
      <c r="AO17358" s="104"/>
      <c r="AP17358" s="104"/>
    </row>
    <row r="17359" spans="21:42" ht="15" customHeight="1" x14ac:dyDescent="0.25">
      <c r="U17359" s="104"/>
      <c r="AB17359" s="104"/>
      <c r="AC17359" s="104"/>
      <c r="AF17359" s="104"/>
      <c r="AG17359" s="104"/>
      <c r="AK17359" s="104"/>
      <c r="AL17359" s="104"/>
      <c r="AO17359" s="104"/>
      <c r="AP17359" s="104"/>
    </row>
    <row r="17360" spans="21:42" ht="15" customHeight="1" x14ac:dyDescent="0.25">
      <c r="U17360" s="104"/>
      <c r="AB17360" s="104"/>
      <c r="AC17360" s="104"/>
      <c r="AF17360" s="104"/>
      <c r="AG17360" s="104"/>
      <c r="AK17360" s="104"/>
      <c r="AL17360" s="104"/>
      <c r="AO17360" s="104"/>
      <c r="AP17360" s="104"/>
    </row>
    <row r="17361" spans="21:42" ht="15" customHeight="1" x14ac:dyDescent="0.25">
      <c r="U17361" s="104"/>
      <c r="AB17361" s="104"/>
      <c r="AC17361" s="104"/>
      <c r="AF17361" s="104"/>
      <c r="AG17361" s="104"/>
      <c r="AK17361" s="104"/>
      <c r="AL17361" s="104"/>
      <c r="AO17361" s="104"/>
      <c r="AP17361" s="104"/>
    </row>
    <row r="17362" spans="21:42" ht="15" customHeight="1" x14ac:dyDescent="0.25">
      <c r="U17362" s="104"/>
      <c r="AB17362" s="104"/>
      <c r="AC17362" s="104"/>
      <c r="AF17362" s="104"/>
      <c r="AG17362" s="104"/>
      <c r="AK17362" s="104"/>
      <c r="AL17362" s="104"/>
      <c r="AO17362" s="104"/>
      <c r="AP17362" s="104"/>
    </row>
    <row r="17363" spans="21:42" ht="15" customHeight="1" x14ac:dyDescent="0.25">
      <c r="U17363" s="104"/>
      <c r="AB17363" s="104"/>
      <c r="AC17363" s="104"/>
      <c r="AF17363" s="104"/>
      <c r="AG17363" s="104"/>
      <c r="AK17363" s="104"/>
      <c r="AL17363" s="104"/>
      <c r="AO17363" s="104"/>
      <c r="AP17363" s="104"/>
    </row>
    <row r="17364" spans="21:42" ht="15" customHeight="1" x14ac:dyDescent="0.25">
      <c r="U17364" s="104"/>
      <c r="AB17364" s="104"/>
      <c r="AC17364" s="104"/>
      <c r="AF17364" s="104"/>
      <c r="AG17364" s="104"/>
      <c r="AK17364" s="104"/>
      <c r="AL17364" s="104"/>
      <c r="AO17364" s="104"/>
      <c r="AP17364" s="104"/>
    </row>
    <row r="17365" spans="21:42" ht="15" customHeight="1" x14ac:dyDescent="0.25">
      <c r="U17365" s="104"/>
      <c r="AB17365" s="104"/>
      <c r="AC17365" s="104"/>
      <c r="AF17365" s="104"/>
      <c r="AG17365" s="104"/>
      <c r="AK17365" s="104"/>
      <c r="AL17365" s="104"/>
      <c r="AO17365" s="104"/>
      <c r="AP17365" s="104"/>
    </row>
    <row r="17366" spans="21:42" ht="15" customHeight="1" x14ac:dyDescent="0.25">
      <c r="U17366" s="104"/>
      <c r="AB17366" s="104"/>
      <c r="AC17366" s="104"/>
      <c r="AF17366" s="104"/>
      <c r="AG17366" s="104"/>
      <c r="AK17366" s="104"/>
      <c r="AL17366" s="104"/>
      <c r="AO17366" s="104"/>
      <c r="AP17366" s="104"/>
    </row>
    <row r="17367" spans="21:42" ht="15" customHeight="1" x14ac:dyDescent="0.25">
      <c r="U17367" s="104"/>
      <c r="AB17367" s="104"/>
      <c r="AC17367" s="104"/>
      <c r="AF17367" s="104"/>
      <c r="AG17367" s="104"/>
      <c r="AK17367" s="104"/>
      <c r="AL17367" s="104"/>
      <c r="AO17367" s="104"/>
      <c r="AP17367" s="104"/>
    </row>
    <row r="17368" spans="21:42" ht="15" customHeight="1" x14ac:dyDescent="0.25">
      <c r="U17368" s="104"/>
      <c r="AB17368" s="104"/>
      <c r="AC17368" s="104"/>
      <c r="AF17368" s="104"/>
      <c r="AG17368" s="104"/>
      <c r="AK17368" s="104"/>
      <c r="AL17368" s="104"/>
      <c r="AO17368" s="104"/>
      <c r="AP17368" s="104"/>
    </row>
    <row r="17369" spans="21:42" ht="15" customHeight="1" x14ac:dyDescent="0.25">
      <c r="U17369" s="104"/>
      <c r="AB17369" s="104"/>
      <c r="AC17369" s="104"/>
      <c r="AF17369" s="104"/>
      <c r="AG17369" s="104"/>
      <c r="AK17369" s="104"/>
      <c r="AL17369" s="104"/>
      <c r="AO17369" s="104"/>
      <c r="AP17369" s="104"/>
    </row>
    <row r="17370" spans="21:42" ht="15" customHeight="1" x14ac:dyDescent="0.25">
      <c r="U17370" s="104"/>
      <c r="AB17370" s="104"/>
      <c r="AC17370" s="104"/>
      <c r="AF17370" s="104"/>
      <c r="AG17370" s="104"/>
      <c r="AK17370" s="104"/>
      <c r="AL17370" s="104"/>
      <c r="AO17370" s="104"/>
      <c r="AP17370" s="104"/>
    </row>
    <row r="17371" spans="21:42" ht="15" customHeight="1" x14ac:dyDescent="0.25">
      <c r="U17371" s="104"/>
      <c r="AB17371" s="104"/>
      <c r="AC17371" s="104"/>
      <c r="AF17371" s="104"/>
      <c r="AG17371" s="104"/>
      <c r="AK17371" s="104"/>
      <c r="AL17371" s="104"/>
      <c r="AO17371" s="104"/>
      <c r="AP17371" s="104"/>
    </row>
    <row r="17372" spans="21:42" ht="15" customHeight="1" x14ac:dyDescent="0.25">
      <c r="U17372" s="104"/>
      <c r="AB17372" s="104"/>
      <c r="AC17372" s="104"/>
      <c r="AF17372" s="104"/>
      <c r="AG17372" s="104"/>
      <c r="AK17372" s="104"/>
      <c r="AL17372" s="104"/>
      <c r="AO17372" s="104"/>
      <c r="AP17372" s="104"/>
    </row>
    <row r="17373" spans="21:42" ht="15" customHeight="1" x14ac:dyDescent="0.25">
      <c r="U17373" s="104"/>
      <c r="AB17373" s="104"/>
      <c r="AC17373" s="104"/>
      <c r="AF17373" s="104"/>
      <c r="AG17373" s="104"/>
      <c r="AK17373" s="104"/>
      <c r="AL17373" s="104"/>
      <c r="AO17373" s="104"/>
      <c r="AP17373" s="104"/>
    </row>
    <row r="17374" spans="21:42" ht="15" customHeight="1" x14ac:dyDescent="0.25">
      <c r="U17374" s="104"/>
      <c r="AB17374" s="104"/>
      <c r="AC17374" s="104"/>
      <c r="AF17374" s="104"/>
      <c r="AG17374" s="104"/>
      <c r="AK17374" s="104"/>
      <c r="AL17374" s="104"/>
      <c r="AO17374" s="104"/>
      <c r="AP17374" s="104"/>
    </row>
    <row r="17375" spans="21:42" ht="15" customHeight="1" x14ac:dyDescent="0.25">
      <c r="U17375" s="104"/>
      <c r="AB17375" s="104"/>
      <c r="AC17375" s="104"/>
      <c r="AF17375" s="104"/>
      <c r="AG17375" s="104"/>
      <c r="AK17375" s="104"/>
      <c r="AL17375" s="104"/>
      <c r="AO17375" s="104"/>
      <c r="AP17375" s="104"/>
    </row>
    <row r="17376" spans="21:42" ht="15" customHeight="1" x14ac:dyDescent="0.25">
      <c r="U17376" s="104"/>
      <c r="AB17376" s="104"/>
      <c r="AC17376" s="104"/>
      <c r="AF17376" s="104"/>
      <c r="AG17376" s="104"/>
      <c r="AK17376" s="104"/>
      <c r="AL17376" s="104"/>
      <c r="AO17376" s="104"/>
      <c r="AP17376" s="104"/>
    </row>
    <row r="17377" spans="21:42" ht="15" customHeight="1" x14ac:dyDescent="0.25">
      <c r="U17377" s="104"/>
      <c r="AB17377" s="104"/>
      <c r="AC17377" s="104"/>
      <c r="AF17377" s="104"/>
      <c r="AG17377" s="104"/>
      <c r="AK17377" s="104"/>
      <c r="AL17377" s="104"/>
      <c r="AO17377" s="104"/>
      <c r="AP17377" s="104"/>
    </row>
    <row r="17378" spans="21:42" ht="15" customHeight="1" x14ac:dyDescent="0.25">
      <c r="U17378" s="104"/>
      <c r="AB17378" s="104"/>
      <c r="AC17378" s="104"/>
      <c r="AF17378" s="104"/>
      <c r="AG17378" s="104"/>
      <c r="AK17378" s="104"/>
      <c r="AL17378" s="104"/>
      <c r="AO17378" s="104"/>
      <c r="AP17378" s="104"/>
    </row>
    <row r="17379" spans="21:42" ht="15" customHeight="1" x14ac:dyDescent="0.25">
      <c r="U17379" s="104"/>
      <c r="AB17379" s="104"/>
      <c r="AC17379" s="104"/>
      <c r="AF17379" s="104"/>
      <c r="AG17379" s="104"/>
      <c r="AK17379" s="104"/>
      <c r="AL17379" s="104"/>
      <c r="AO17379" s="104"/>
      <c r="AP17379" s="104"/>
    </row>
    <row r="17380" spans="21:42" ht="15" customHeight="1" x14ac:dyDescent="0.25">
      <c r="U17380" s="104"/>
      <c r="AB17380" s="104"/>
      <c r="AC17380" s="104"/>
      <c r="AF17380" s="104"/>
      <c r="AG17380" s="104"/>
      <c r="AK17380" s="104"/>
      <c r="AL17380" s="104"/>
      <c r="AO17380" s="104"/>
      <c r="AP17380" s="104"/>
    </row>
    <row r="17381" spans="21:42" ht="15" customHeight="1" x14ac:dyDescent="0.25">
      <c r="U17381" s="104"/>
      <c r="AB17381" s="104"/>
      <c r="AC17381" s="104"/>
      <c r="AF17381" s="104"/>
      <c r="AG17381" s="104"/>
      <c r="AK17381" s="104"/>
      <c r="AL17381" s="104"/>
      <c r="AO17381" s="104"/>
      <c r="AP17381" s="104"/>
    </row>
    <row r="17382" spans="21:42" ht="15" customHeight="1" x14ac:dyDescent="0.25">
      <c r="U17382" s="104"/>
      <c r="AB17382" s="104"/>
      <c r="AC17382" s="104"/>
      <c r="AF17382" s="104"/>
      <c r="AG17382" s="104"/>
      <c r="AK17382" s="104"/>
      <c r="AL17382" s="104"/>
      <c r="AO17382" s="104"/>
      <c r="AP17382" s="104"/>
    </row>
    <row r="17383" spans="21:42" ht="15" customHeight="1" x14ac:dyDescent="0.25">
      <c r="U17383" s="104"/>
      <c r="AB17383" s="104"/>
      <c r="AC17383" s="104"/>
      <c r="AF17383" s="104"/>
      <c r="AG17383" s="104"/>
      <c r="AK17383" s="104"/>
      <c r="AL17383" s="104"/>
      <c r="AO17383" s="104"/>
      <c r="AP17383" s="104"/>
    </row>
    <row r="17384" spans="21:42" ht="15" customHeight="1" x14ac:dyDescent="0.25">
      <c r="U17384" s="104"/>
      <c r="AB17384" s="104"/>
      <c r="AC17384" s="104"/>
      <c r="AF17384" s="104"/>
      <c r="AG17384" s="104"/>
      <c r="AK17384" s="104"/>
      <c r="AL17384" s="104"/>
      <c r="AO17384" s="104"/>
      <c r="AP17384" s="104"/>
    </row>
    <row r="17385" spans="21:42" ht="15" customHeight="1" x14ac:dyDescent="0.25">
      <c r="U17385" s="104"/>
      <c r="AB17385" s="104"/>
      <c r="AC17385" s="104"/>
      <c r="AF17385" s="104"/>
      <c r="AG17385" s="104"/>
      <c r="AK17385" s="104"/>
      <c r="AL17385" s="104"/>
      <c r="AO17385" s="104"/>
      <c r="AP17385" s="104"/>
    </row>
    <row r="17386" spans="21:42" ht="15" customHeight="1" x14ac:dyDescent="0.25">
      <c r="U17386" s="104"/>
      <c r="AB17386" s="104"/>
      <c r="AC17386" s="104"/>
      <c r="AF17386" s="104"/>
      <c r="AG17386" s="104"/>
      <c r="AK17386" s="104"/>
      <c r="AL17386" s="104"/>
      <c r="AO17386" s="104"/>
      <c r="AP17386" s="104"/>
    </row>
    <row r="17387" spans="21:42" ht="15" customHeight="1" x14ac:dyDescent="0.25">
      <c r="U17387" s="104"/>
      <c r="AB17387" s="104"/>
      <c r="AC17387" s="104"/>
      <c r="AF17387" s="104"/>
      <c r="AG17387" s="104"/>
      <c r="AK17387" s="104"/>
      <c r="AL17387" s="104"/>
      <c r="AO17387" s="104"/>
      <c r="AP17387" s="104"/>
    </row>
    <row r="17388" spans="21:42" ht="15" customHeight="1" x14ac:dyDescent="0.25">
      <c r="U17388" s="104"/>
      <c r="AB17388" s="104"/>
      <c r="AC17388" s="104"/>
      <c r="AF17388" s="104"/>
      <c r="AG17388" s="104"/>
      <c r="AK17388" s="104"/>
      <c r="AL17388" s="104"/>
      <c r="AO17388" s="104"/>
      <c r="AP17388" s="104"/>
    </row>
    <row r="17389" spans="21:42" ht="15" customHeight="1" x14ac:dyDescent="0.25">
      <c r="U17389" s="104"/>
      <c r="AB17389" s="104"/>
      <c r="AC17389" s="104"/>
      <c r="AF17389" s="104"/>
      <c r="AG17389" s="104"/>
      <c r="AK17389" s="104"/>
      <c r="AL17389" s="104"/>
      <c r="AO17389" s="104"/>
      <c r="AP17389" s="104"/>
    </row>
    <row r="17390" spans="21:42" ht="15" customHeight="1" x14ac:dyDescent="0.25">
      <c r="U17390" s="104"/>
      <c r="AB17390" s="104"/>
      <c r="AC17390" s="104"/>
      <c r="AF17390" s="104"/>
      <c r="AG17390" s="104"/>
      <c r="AK17390" s="104"/>
      <c r="AL17390" s="104"/>
      <c r="AO17390" s="104"/>
      <c r="AP17390" s="104"/>
    </row>
    <row r="17391" spans="21:42" ht="15" customHeight="1" x14ac:dyDescent="0.25">
      <c r="U17391" s="104"/>
      <c r="AB17391" s="104"/>
      <c r="AC17391" s="104"/>
      <c r="AF17391" s="104"/>
      <c r="AG17391" s="104"/>
      <c r="AK17391" s="104"/>
      <c r="AL17391" s="104"/>
      <c r="AO17391" s="104"/>
      <c r="AP17391" s="104"/>
    </row>
    <row r="17392" spans="21:42" ht="15" customHeight="1" x14ac:dyDescent="0.25">
      <c r="U17392" s="104"/>
      <c r="AB17392" s="104"/>
      <c r="AC17392" s="104"/>
      <c r="AF17392" s="104"/>
      <c r="AG17392" s="104"/>
      <c r="AK17392" s="104"/>
      <c r="AL17392" s="104"/>
      <c r="AO17392" s="104"/>
      <c r="AP17392" s="104"/>
    </row>
    <row r="17393" spans="21:42" ht="15" customHeight="1" x14ac:dyDescent="0.25">
      <c r="U17393" s="104"/>
      <c r="AB17393" s="104"/>
      <c r="AC17393" s="104"/>
      <c r="AF17393" s="104"/>
      <c r="AG17393" s="104"/>
      <c r="AK17393" s="104"/>
      <c r="AL17393" s="104"/>
      <c r="AO17393" s="104"/>
      <c r="AP17393" s="104"/>
    </row>
    <row r="17394" spans="21:42" ht="15" customHeight="1" x14ac:dyDescent="0.25">
      <c r="U17394" s="104"/>
      <c r="AB17394" s="104"/>
      <c r="AC17394" s="104"/>
      <c r="AF17394" s="104"/>
      <c r="AG17394" s="104"/>
      <c r="AK17394" s="104"/>
      <c r="AL17394" s="104"/>
      <c r="AO17394" s="104"/>
      <c r="AP17394" s="104"/>
    </row>
    <row r="17395" spans="21:42" ht="15" customHeight="1" x14ac:dyDescent="0.25">
      <c r="U17395" s="104"/>
      <c r="AB17395" s="104"/>
      <c r="AC17395" s="104"/>
      <c r="AF17395" s="104"/>
      <c r="AG17395" s="104"/>
      <c r="AK17395" s="104"/>
      <c r="AL17395" s="104"/>
      <c r="AO17395" s="104"/>
      <c r="AP17395" s="104"/>
    </row>
    <row r="17396" spans="21:42" ht="15" customHeight="1" x14ac:dyDescent="0.25">
      <c r="U17396" s="104"/>
      <c r="AB17396" s="104"/>
      <c r="AC17396" s="104"/>
      <c r="AF17396" s="104"/>
      <c r="AG17396" s="104"/>
      <c r="AK17396" s="104"/>
      <c r="AL17396" s="104"/>
      <c r="AO17396" s="104"/>
      <c r="AP17396" s="104"/>
    </row>
    <row r="17397" spans="21:42" ht="15" customHeight="1" x14ac:dyDescent="0.25">
      <c r="U17397" s="104"/>
      <c r="AB17397" s="104"/>
      <c r="AC17397" s="104"/>
      <c r="AF17397" s="104"/>
      <c r="AG17397" s="104"/>
      <c r="AK17397" s="104"/>
      <c r="AL17397" s="104"/>
      <c r="AO17397" s="104"/>
      <c r="AP17397" s="104"/>
    </row>
    <row r="17398" spans="21:42" ht="15" customHeight="1" x14ac:dyDescent="0.25">
      <c r="U17398" s="104"/>
      <c r="AB17398" s="104"/>
      <c r="AC17398" s="104"/>
      <c r="AF17398" s="104"/>
      <c r="AG17398" s="104"/>
      <c r="AK17398" s="104"/>
      <c r="AL17398" s="104"/>
      <c r="AO17398" s="104"/>
      <c r="AP17398" s="104"/>
    </row>
    <row r="17399" spans="21:42" ht="15" customHeight="1" x14ac:dyDescent="0.25">
      <c r="U17399" s="104"/>
      <c r="AB17399" s="104"/>
      <c r="AC17399" s="104"/>
      <c r="AF17399" s="104"/>
      <c r="AG17399" s="104"/>
      <c r="AK17399" s="104"/>
      <c r="AL17399" s="104"/>
      <c r="AO17399" s="104"/>
      <c r="AP17399" s="104"/>
    </row>
    <row r="17400" spans="21:42" ht="15" customHeight="1" x14ac:dyDescent="0.25">
      <c r="U17400" s="104"/>
      <c r="AB17400" s="104"/>
      <c r="AC17400" s="104"/>
      <c r="AF17400" s="104"/>
      <c r="AG17400" s="104"/>
      <c r="AK17400" s="104"/>
      <c r="AL17400" s="104"/>
      <c r="AO17400" s="104"/>
      <c r="AP17400" s="104"/>
    </row>
    <row r="17401" spans="21:42" ht="15" customHeight="1" x14ac:dyDescent="0.25">
      <c r="U17401" s="104"/>
      <c r="AB17401" s="104"/>
      <c r="AC17401" s="104"/>
      <c r="AF17401" s="104"/>
      <c r="AG17401" s="104"/>
      <c r="AK17401" s="104"/>
      <c r="AL17401" s="104"/>
      <c r="AO17401" s="104"/>
      <c r="AP17401" s="104"/>
    </row>
    <row r="17402" spans="21:42" ht="15" customHeight="1" x14ac:dyDescent="0.25">
      <c r="U17402" s="104"/>
      <c r="AB17402" s="104"/>
      <c r="AC17402" s="104"/>
      <c r="AF17402" s="104"/>
      <c r="AG17402" s="104"/>
      <c r="AK17402" s="104"/>
      <c r="AL17402" s="104"/>
      <c r="AO17402" s="104"/>
      <c r="AP17402" s="104"/>
    </row>
    <row r="17403" spans="21:42" ht="15" customHeight="1" x14ac:dyDescent="0.25">
      <c r="U17403" s="104"/>
      <c r="AB17403" s="104"/>
      <c r="AC17403" s="104"/>
      <c r="AF17403" s="104"/>
      <c r="AG17403" s="104"/>
      <c r="AK17403" s="104"/>
      <c r="AL17403" s="104"/>
      <c r="AO17403" s="104"/>
      <c r="AP17403" s="104"/>
    </row>
    <row r="17404" spans="21:42" ht="15" customHeight="1" x14ac:dyDescent="0.25">
      <c r="U17404" s="104"/>
      <c r="AB17404" s="104"/>
      <c r="AC17404" s="104"/>
      <c r="AF17404" s="104"/>
      <c r="AG17404" s="104"/>
      <c r="AK17404" s="104"/>
      <c r="AL17404" s="104"/>
      <c r="AO17404" s="104"/>
      <c r="AP17404" s="104"/>
    </row>
    <row r="17405" spans="21:42" ht="15" customHeight="1" x14ac:dyDescent="0.25">
      <c r="U17405" s="104"/>
      <c r="AB17405" s="104"/>
      <c r="AC17405" s="104"/>
      <c r="AF17405" s="104"/>
      <c r="AG17405" s="104"/>
      <c r="AK17405" s="104"/>
      <c r="AL17405" s="104"/>
      <c r="AO17405" s="104"/>
      <c r="AP17405" s="104"/>
    </row>
    <row r="17406" spans="21:42" ht="15" customHeight="1" x14ac:dyDescent="0.25">
      <c r="U17406" s="104"/>
      <c r="AB17406" s="104"/>
      <c r="AC17406" s="104"/>
      <c r="AF17406" s="104"/>
      <c r="AG17406" s="104"/>
      <c r="AK17406" s="104"/>
      <c r="AL17406" s="104"/>
      <c r="AO17406" s="104"/>
      <c r="AP17406" s="104"/>
    </row>
    <row r="17407" spans="21:42" ht="15" customHeight="1" x14ac:dyDescent="0.25">
      <c r="U17407" s="104"/>
      <c r="AB17407" s="104"/>
      <c r="AC17407" s="104"/>
      <c r="AF17407" s="104"/>
      <c r="AG17407" s="104"/>
      <c r="AK17407" s="104"/>
      <c r="AL17407" s="104"/>
      <c r="AO17407" s="104"/>
      <c r="AP17407" s="104"/>
    </row>
    <row r="17408" spans="21:42" ht="15" customHeight="1" x14ac:dyDescent="0.25">
      <c r="U17408" s="104"/>
      <c r="AB17408" s="104"/>
      <c r="AC17408" s="104"/>
      <c r="AF17408" s="104"/>
      <c r="AG17408" s="104"/>
      <c r="AK17408" s="104"/>
      <c r="AL17408" s="104"/>
      <c r="AO17408" s="104"/>
      <c r="AP17408" s="104"/>
    </row>
    <row r="17409" spans="21:42" ht="15" customHeight="1" x14ac:dyDescent="0.25">
      <c r="U17409" s="104"/>
      <c r="AB17409" s="104"/>
      <c r="AC17409" s="104"/>
      <c r="AF17409" s="104"/>
      <c r="AG17409" s="104"/>
      <c r="AK17409" s="104"/>
      <c r="AL17409" s="104"/>
      <c r="AO17409" s="104"/>
      <c r="AP17409" s="104"/>
    </row>
    <row r="17410" spans="21:42" ht="15" customHeight="1" x14ac:dyDescent="0.25">
      <c r="U17410" s="104"/>
      <c r="AB17410" s="104"/>
      <c r="AC17410" s="104"/>
      <c r="AF17410" s="104"/>
      <c r="AG17410" s="104"/>
      <c r="AK17410" s="104"/>
      <c r="AL17410" s="104"/>
      <c r="AO17410" s="104"/>
      <c r="AP17410" s="104"/>
    </row>
    <row r="17411" spans="21:42" ht="15" customHeight="1" x14ac:dyDescent="0.25">
      <c r="U17411" s="104"/>
      <c r="AB17411" s="104"/>
      <c r="AC17411" s="104"/>
      <c r="AF17411" s="104"/>
      <c r="AG17411" s="104"/>
      <c r="AK17411" s="104"/>
      <c r="AL17411" s="104"/>
      <c r="AO17411" s="104"/>
      <c r="AP17411" s="104"/>
    </row>
    <row r="17412" spans="21:42" ht="15" customHeight="1" x14ac:dyDescent="0.25">
      <c r="U17412" s="104"/>
      <c r="AB17412" s="104"/>
      <c r="AC17412" s="104"/>
      <c r="AF17412" s="104"/>
      <c r="AG17412" s="104"/>
      <c r="AK17412" s="104"/>
      <c r="AL17412" s="104"/>
      <c r="AO17412" s="104"/>
      <c r="AP17412" s="104"/>
    </row>
    <row r="17413" spans="21:42" ht="15" customHeight="1" x14ac:dyDescent="0.25">
      <c r="U17413" s="104"/>
      <c r="AB17413" s="104"/>
      <c r="AC17413" s="104"/>
      <c r="AF17413" s="104"/>
      <c r="AG17413" s="104"/>
      <c r="AK17413" s="104"/>
      <c r="AL17413" s="104"/>
      <c r="AO17413" s="104"/>
      <c r="AP17413" s="104"/>
    </row>
    <row r="17414" spans="21:42" ht="15" customHeight="1" x14ac:dyDescent="0.25">
      <c r="U17414" s="104"/>
      <c r="AB17414" s="104"/>
      <c r="AC17414" s="104"/>
      <c r="AF17414" s="104"/>
      <c r="AG17414" s="104"/>
      <c r="AK17414" s="104"/>
      <c r="AL17414" s="104"/>
      <c r="AO17414" s="104"/>
      <c r="AP17414" s="104"/>
    </row>
    <row r="17415" spans="21:42" ht="15" customHeight="1" x14ac:dyDescent="0.25">
      <c r="U17415" s="104"/>
      <c r="AB17415" s="104"/>
      <c r="AC17415" s="104"/>
      <c r="AF17415" s="104"/>
      <c r="AG17415" s="104"/>
      <c r="AK17415" s="104"/>
      <c r="AL17415" s="104"/>
      <c r="AO17415" s="104"/>
      <c r="AP17415" s="104"/>
    </row>
    <row r="17416" spans="21:42" ht="15" customHeight="1" x14ac:dyDescent="0.25">
      <c r="U17416" s="104"/>
      <c r="AB17416" s="104"/>
      <c r="AC17416" s="104"/>
      <c r="AF17416" s="104"/>
      <c r="AG17416" s="104"/>
      <c r="AK17416" s="104"/>
      <c r="AL17416" s="104"/>
      <c r="AO17416" s="104"/>
      <c r="AP17416" s="104"/>
    </row>
    <row r="17417" spans="21:42" ht="15" customHeight="1" x14ac:dyDescent="0.25">
      <c r="U17417" s="104"/>
      <c r="AB17417" s="104"/>
      <c r="AC17417" s="104"/>
      <c r="AF17417" s="104"/>
      <c r="AG17417" s="104"/>
      <c r="AK17417" s="104"/>
      <c r="AL17417" s="104"/>
      <c r="AO17417" s="104"/>
      <c r="AP17417" s="104"/>
    </row>
    <row r="17418" spans="21:42" ht="15" customHeight="1" x14ac:dyDescent="0.25">
      <c r="U17418" s="104"/>
      <c r="AB17418" s="104"/>
      <c r="AC17418" s="104"/>
      <c r="AF17418" s="104"/>
      <c r="AG17418" s="104"/>
      <c r="AK17418" s="104"/>
      <c r="AL17418" s="104"/>
      <c r="AO17418" s="104"/>
      <c r="AP17418" s="104"/>
    </row>
    <row r="17419" spans="21:42" ht="15" customHeight="1" x14ac:dyDescent="0.25">
      <c r="U17419" s="104"/>
      <c r="AB17419" s="104"/>
      <c r="AC17419" s="104"/>
      <c r="AF17419" s="104"/>
      <c r="AG17419" s="104"/>
      <c r="AK17419" s="104"/>
      <c r="AL17419" s="104"/>
      <c r="AO17419" s="104"/>
      <c r="AP17419" s="104"/>
    </row>
    <row r="17420" spans="21:42" ht="15" customHeight="1" x14ac:dyDescent="0.25">
      <c r="U17420" s="104"/>
      <c r="AB17420" s="104"/>
      <c r="AC17420" s="104"/>
      <c r="AF17420" s="104"/>
      <c r="AG17420" s="104"/>
      <c r="AK17420" s="104"/>
      <c r="AL17420" s="104"/>
      <c r="AO17420" s="104"/>
      <c r="AP17420" s="104"/>
    </row>
    <row r="17421" spans="21:42" ht="15" customHeight="1" x14ac:dyDescent="0.25">
      <c r="U17421" s="104"/>
      <c r="AB17421" s="104"/>
      <c r="AC17421" s="104"/>
      <c r="AF17421" s="104"/>
      <c r="AG17421" s="104"/>
      <c r="AK17421" s="104"/>
      <c r="AL17421" s="104"/>
      <c r="AO17421" s="104"/>
      <c r="AP17421" s="104"/>
    </row>
    <row r="17422" spans="21:42" ht="15" customHeight="1" x14ac:dyDescent="0.25">
      <c r="U17422" s="104"/>
      <c r="AB17422" s="104"/>
      <c r="AC17422" s="104"/>
      <c r="AF17422" s="104"/>
      <c r="AG17422" s="104"/>
      <c r="AK17422" s="104"/>
      <c r="AL17422" s="104"/>
      <c r="AO17422" s="104"/>
      <c r="AP17422" s="104"/>
    </row>
    <row r="17423" spans="21:42" ht="15" customHeight="1" x14ac:dyDescent="0.25">
      <c r="U17423" s="104"/>
      <c r="AB17423" s="104"/>
      <c r="AC17423" s="104"/>
      <c r="AF17423" s="104"/>
      <c r="AG17423" s="104"/>
      <c r="AK17423" s="104"/>
      <c r="AL17423" s="104"/>
      <c r="AO17423" s="104"/>
      <c r="AP17423" s="104"/>
    </row>
    <row r="17424" spans="21:42" ht="15" customHeight="1" x14ac:dyDescent="0.25">
      <c r="U17424" s="104"/>
      <c r="AB17424" s="104"/>
      <c r="AC17424" s="104"/>
      <c r="AF17424" s="104"/>
      <c r="AG17424" s="104"/>
      <c r="AK17424" s="104"/>
      <c r="AL17424" s="104"/>
      <c r="AO17424" s="104"/>
      <c r="AP17424" s="104"/>
    </row>
    <row r="17425" spans="21:42" ht="15" customHeight="1" x14ac:dyDescent="0.25">
      <c r="U17425" s="104"/>
      <c r="AB17425" s="104"/>
      <c r="AC17425" s="104"/>
      <c r="AF17425" s="104"/>
      <c r="AG17425" s="104"/>
      <c r="AK17425" s="104"/>
      <c r="AL17425" s="104"/>
      <c r="AO17425" s="104"/>
      <c r="AP17425" s="104"/>
    </row>
    <row r="17426" spans="21:42" ht="15" customHeight="1" x14ac:dyDescent="0.25">
      <c r="U17426" s="104"/>
      <c r="AB17426" s="104"/>
      <c r="AC17426" s="104"/>
      <c r="AF17426" s="104"/>
      <c r="AG17426" s="104"/>
      <c r="AK17426" s="104"/>
      <c r="AL17426" s="104"/>
      <c r="AO17426" s="104"/>
      <c r="AP17426" s="104"/>
    </row>
    <row r="17427" spans="21:42" ht="15" customHeight="1" x14ac:dyDescent="0.25">
      <c r="U17427" s="104"/>
      <c r="AB17427" s="104"/>
      <c r="AC17427" s="104"/>
      <c r="AF17427" s="104"/>
      <c r="AG17427" s="104"/>
      <c r="AK17427" s="104"/>
      <c r="AL17427" s="104"/>
      <c r="AO17427" s="104"/>
      <c r="AP17427" s="104"/>
    </row>
    <row r="17428" spans="21:42" ht="15" customHeight="1" x14ac:dyDescent="0.25">
      <c r="U17428" s="104"/>
      <c r="AB17428" s="104"/>
      <c r="AC17428" s="104"/>
      <c r="AF17428" s="104"/>
      <c r="AG17428" s="104"/>
      <c r="AK17428" s="104"/>
      <c r="AL17428" s="104"/>
      <c r="AO17428" s="104"/>
      <c r="AP17428" s="104"/>
    </row>
    <row r="17429" spans="21:42" ht="15" customHeight="1" x14ac:dyDescent="0.25">
      <c r="U17429" s="104"/>
      <c r="AB17429" s="104"/>
      <c r="AC17429" s="104"/>
      <c r="AF17429" s="104"/>
      <c r="AG17429" s="104"/>
      <c r="AK17429" s="104"/>
      <c r="AL17429" s="104"/>
      <c r="AO17429" s="104"/>
      <c r="AP17429" s="104"/>
    </row>
    <row r="17430" spans="21:42" ht="15" customHeight="1" x14ac:dyDescent="0.25">
      <c r="U17430" s="104"/>
      <c r="AB17430" s="104"/>
      <c r="AC17430" s="104"/>
      <c r="AF17430" s="104"/>
      <c r="AG17430" s="104"/>
      <c r="AK17430" s="104"/>
      <c r="AL17430" s="104"/>
      <c r="AO17430" s="104"/>
      <c r="AP17430" s="104"/>
    </row>
    <row r="17431" spans="21:42" ht="15" customHeight="1" x14ac:dyDescent="0.25">
      <c r="U17431" s="104"/>
      <c r="AB17431" s="104"/>
      <c r="AC17431" s="104"/>
      <c r="AF17431" s="104"/>
      <c r="AG17431" s="104"/>
      <c r="AK17431" s="104"/>
      <c r="AL17431" s="104"/>
      <c r="AO17431" s="104"/>
      <c r="AP17431" s="104"/>
    </row>
    <row r="17432" spans="21:42" ht="15" customHeight="1" x14ac:dyDescent="0.25">
      <c r="U17432" s="104"/>
      <c r="AB17432" s="104"/>
      <c r="AC17432" s="104"/>
      <c r="AF17432" s="104"/>
      <c r="AG17432" s="104"/>
      <c r="AK17432" s="104"/>
      <c r="AL17432" s="104"/>
      <c r="AO17432" s="104"/>
      <c r="AP17432" s="104"/>
    </row>
    <row r="17433" spans="21:42" ht="15" customHeight="1" x14ac:dyDescent="0.25">
      <c r="U17433" s="104"/>
      <c r="AB17433" s="104"/>
      <c r="AC17433" s="104"/>
      <c r="AF17433" s="104"/>
      <c r="AG17433" s="104"/>
      <c r="AK17433" s="104"/>
      <c r="AL17433" s="104"/>
      <c r="AO17433" s="104"/>
      <c r="AP17433" s="104"/>
    </row>
    <row r="17434" spans="21:42" ht="15" customHeight="1" x14ac:dyDescent="0.25">
      <c r="U17434" s="104"/>
      <c r="AB17434" s="104"/>
      <c r="AC17434" s="104"/>
      <c r="AF17434" s="104"/>
      <c r="AG17434" s="104"/>
      <c r="AK17434" s="104"/>
      <c r="AL17434" s="104"/>
      <c r="AO17434" s="104"/>
      <c r="AP17434" s="104"/>
    </row>
    <row r="17435" spans="21:42" ht="15" customHeight="1" x14ac:dyDescent="0.25">
      <c r="U17435" s="104"/>
      <c r="AB17435" s="104"/>
      <c r="AC17435" s="104"/>
      <c r="AF17435" s="104"/>
      <c r="AG17435" s="104"/>
      <c r="AK17435" s="104"/>
      <c r="AL17435" s="104"/>
      <c r="AO17435" s="104"/>
      <c r="AP17435" s="104"/>
    </row>
    <row r="17436" spans="21:42" ht="15" customHeight="1" x14ac:dyDescent="0.25">
      <c r="U17436" s="104"/>
      <c r="AB17436" s="104"/>
      <c r="AC17436" s="104"/>
      <c r="AF17436" s="104"/>
      <c r="AG17436" s="104"/>
      <c r="AK17436" s="104"/>
      <c r="AL17436" s="104"/>
      <c r="AO17436" s="104"/>
      <c r="AP17436" s="104"/>
    </row>
    <row r="17437" spans="21:42" ht="15" customHeight="1" x14ac:dyDescent="0.25">
      <c r="U17437" s="104"/>
      <c r="AB17437" s="104"/>
      <c r="AC17437" s="104"/>
      <c r="AF17437" s="104"/>
      <c r="AG17437" s="104"/>
      <c r="AK17437" s="104"/>
      <c r="AL17437" s="104"/>
      <c r="AO17437" s="104"/>
      <c r="AP17437" s="104"/>
    </row>
    <row r="17438" spans="21:42" ht="15" customHeight="1" x14ac:dyDescent="0.25">
      <c r="U17438" s="104"/>
      <c r="AB17438" s="104"/>
      <c r="AC17438" s="104"/>
      <c r="AF17438" s="104"/>
      <c r="AG17438" s="104"/>
      <c r="AK17438" s="104"/>
      <c r="AL17438" s="104"/>
      <c r="AO17438" s="104"/>
      <c r="AP17438" s="104"/>
    </row>
    <row r="17439" spans="21:42" ht="15" customHeight="1" x14ac:dyDescent="0.25">
      <c r="U17439" s="104"/>
      <c r="AB17439" s="104"/>
      <c r="AC17439" s="104"/>
      <c r="AF17439" s="104"/>
      <c r="AG17439" s="104"/>
      <c r="AK17439" s="104"/>
      <c r="AL17439" s="104"/>
      <c r="AO17439" s="104"/>
      <c r="AP17439" s="104"/>
    </row>
    <row r="17440" spans="21:42" ht="15" customHeight="1" x14ac:dyDescent="0.25">
      <c r="U17440" s="104"/>
      <c r="AB17440" s="104"/>
      <c r="AC17440" s="104"/>
      <c r="AF17440" s="104"/>
      <c r="AG17440" s="104"/>
      <c r="AK17440" s="104"/>
      <c r="AL17440" s="104"/>
      <c r="AO17440" s="104"/>
      <c r="AP17440" s="104"/>
    </row>
    <row r="17441" spans="21:42" ht="15" customHeight="1" x14ac:dyDescent="0.25">
      <c r="U17441" s="104"/>
      <c r="AB17441" s="104"/>
      <c r="AC17441" s="104"/>
      <c r="AF17441" s="104"/>
      <c r="AG17441" s="104"/>
      <c r="AK17441" s="104"/>
      <c r="AL17441" s="104"/>
      <c r="AO17441" s="104"/>
      <c r="AP17441" s="104"/>
    </row>
    <row r="17442" spans="21:42" ht="15" customHeight="1" x14ac:dyDescent="0.25">
      <c r="U17442" s="104"/>
      <c r="AB17442" s="104"/>
      <c r="AC17442" s="104"/>
      <c r="AF17442" s="104"/>
      <c r="AG17442" s="104"/>
      <c r="AK17442" s="104"/>
      <c r="AL17442" s="104"/>
      <c r="AO17442" s="104"/>
      <c r="AP17442" s="104"/>
    </row>
    <row r="17443" spans="21:42" ht="15" customHeight="1" x14ac:dyDescent="0.25">
      <c r="U17443" s="104"/>
      <c r="AB17443" s="104"/>
      <c r="AC17443" s="104"/>
      <c r="AF17443" s="104"/>
      <c r="AG17443" s="104"/>
      <c r="AK17443" s="104"/>
      <c r="AL17443" s="104"/>
      <c r="AO17443" s="104"/>
      <c r="AP17443" s="104"/>
    </row>
    <row r="17444" spans="21:42" ht="15" customHeight="1" x14ac:dyDescent="0.25">
      <c r="U17444" s="104"/>
      <c r="AB17444" s="104"/>
      <c r="AC17444" s="104"/>
      <c r="AF17444" s="104"/>
      <c r="AG17444" s="104"/>
      <c r="AK17444" s="104"/>
      <c r="AL17444" s="104"/>
      <c r="AO17444" s="104"/>
      <c r="AP17444" s="104"/>
    </row>
    <row r="17445" spans="21:42" ht="15" customHeight="1" x14ac:dyDescent="0.25">
      <c r="U17445" s="104"/>
      <c r="AB17445" s="104"/>
      <c r="AC17445" s="104"/>
      <c r="AF17445" s="104"/>
      <c r="AG17445" s="104"/>
      <c r="AK17445" s="104"/>
      <c r="AL17445" s="104"/>
      <c r="AO17445" s="104"/>
      <c r="AP17445" s="104"/>
    </row>
    <row r="17446" spans="21:42" ht="15" customHeight="1" x14ac:dyDescent="0.25">
      <c r="U17446" s="104"/>
      <c r="AB17446" s="104"/>
      <c r="AC17446" s="104"/>
      <c r="AF17446" s="104"/>
      <c r="AG17446" s="104"/>
      <c r="AK17446" s="104"/>
      <c r="AL17446" s="104"/>
      <c r="AO17446" s="104"/>
      <c r="AP17446" s="104"/>
    </row>
    <row r="17447" spans="21:42" ht="15" customHeight="1" x14ac:dyDescent="0.25">
      <c r="U17447" s="104"/>
      <c r="AB17447" s="104"/>
      <c r="AC17447" s="104"/>
      <c r="AF17447" s="104"/>
      <c r="AG17447" s="104"/>
      <c r="AK17447" s="104"/>
      <c r="AL17447" s="104"/>
      <c r="AO17447" s="104"/>
      <c r="AP17447" s="104"/>
    </row>
    <row r="17448" spans="21:42" ht="15" customHeight="1" x14ac:dyDescent="0.25">
      <c r="U17448" s="104"/>
      <c r="AB17448" s="104"/>
      <c r="AC17448" s="104"/>
      <c r="AF17448" s="104"/>
      <c r="AG17448" s="104"/>
      <c r="AK17448" s="104"/>
      <c r="AL17448" s="104"/>
      <c r="AO17448" s="104"/>
      <c r="AP17448" s="104"/>
    </row>
    <row r="17449" spans="21:42" ht="15" customHeight="1" x14ac:dyDescent="0.25">
      <c r="U17449" s="104"/>
      <c r="AB17449" s="104"/>
      <c r="AC17449" s="104"/>
      <c r="AF17449" s="104"/>
      <c r="AG17449" s="104"/>
      <c r="AK17449" s="104"/>
      <c r="AL17449" s="104"/>
      <c r="AO17449" s="104"/>
      <c r="AP17449" s="104"/>
    </row>
    <row r="17450" spans="21:42" ht="15" customHeight="1" x14ac:dyDescent="0.25">
      <c r="U17450" s="104"/>
      <c r="AB17450" s="104"/>
      <c r="AC17450" s="104"/>
      <c r="AF17450" s="104"/>
      <c r="AG17450" s="104"/>
      <c r="AK17450" s="104"/>
      <c r="AL17450" s="104"/>
      <c r="AO17450" s="104"/>
      <c r="AP17450" s="104"/>
    </row>
    <row r="17451" spans="21:42" ht="15" customHeight="1" x14ac:dyDescent="0.25">
      <c r="U17451" s="104"/>
      <c r="AB17451" s="104"/>
      <c r="AC17451" s="104"/>
      <c r="AF17451" s="104"/>
      <c r="AG17451" s="104"/>
      <c r="AK17451" s="104"/>
      <c r="AL17451" s="104"/>
      <c r="AO17451" s="104"/>
      <c r="AP17451" s="104"/>
    </row>
    <row r="17452" spans="21:42" ht="15" customHeight="1" x14ac:dyDescent="0.25">
      <c r="U17452" s="104"/>
      <c r="AB17452" s="104"/>
      <c r="AC17452" s="104"/>
      <c r="AF17452" s="104"/>
      <c r="AG17452" s="104"/>
      <c r="AK17452" s="104"/>
      <c r="AL17452" s="104"/>
      <c r="AO17452" s="104"/>
      <c r="AP17452" s="104"/>
    </row>
    <row r="17453" spans="21:42" ht="15" customHeight="1" x14ac:dyDescent="0.25">
      <c r="U17453" s="104"/>
      <c r="AB17453" s="104"/>
      <c r="AC17453" s="104"/>
      <c r="AF17453" s="104"/>
      <c r="AG17453" s="104"/>
      <c r="AK17453" s="104"/>
      <c r="AL17453" s="104"/>
      <c r="AO17453" s="104"/>
      <c r="AP17453" s="104"/>
    </row>
    <row r="17454" spans="21:42" ht="15" customHeight="1" x14ac:dyDescent="0.25">
      <c r="U17454" s="104"/>
      <c r="AB17454" s="104"/>
      <c r="AC17454" s="104"/>
      <c r="AF17454" s="104"/>
      <c r="AG17454" s="104"/>
      <c r="AK17454" s="104"/>
      <c r="AL17454" s="104"/>
      <c r="AO17454" s="104"/>
      <c r="AP17454" s="104"/>
    </row>
    <row r="17455" spans="21:42" ht="15" customHeight="1" x14ac:dyDescent="0.25">
      <c r="U17455" s="104"/>
      <c r="AB17455" s="104"/>
      <c r="AC17455" s="104"/>
      <c r="AF17455" s="104"/>
      <c r="AG17455" s="104"/>
      <c r="AK17455" s="104"/>
      <c r="AL17455" s="104"/>
      <c r="AO17455" s="104"/>
      <c r="AP17455" s="104"/>
    </row>
    <row r="17456" spans="21:42" ht="15" customHeight="1" x14ac:dyDescent="0.25">
      <c r="U17456" s="104"/>
      <c r="AB17456" s="104"/>
      <c r="AC17456" s="104"/>
      <c r="AF17456" s="104"/>
      <c r="AG17456" s="104"/>
      <c r="AK17456" s="104"/>
      <c r="AL17456" s="104"/>
      <c r="AO17456" s="104"/>
      <c r="AP17456" s="104"/>
    </row>
    <row r="17457" spans="21:42" ht="15" customHeight="1" x14ac:dyDescent="0.25">
      <c r="U17457" s="104"/>
      <c r="AB17457" s="104"/>
      <c r="AC17457" s="104"/>
      <c r="AF17457" s="104"/>
      <c r="AG17457" s="104"/>
      <c r="AK17457" s="104"/>
      <c r="AL17457" s="104"/>
      <c r="AO17457" s="104"/>
      <c r="AP17457" s="104"/>
    </row>
    <row r="17458" spans="21:42" ht="15" customHeight="1" x14ac:dyDescent="0.25">
      <c r="U17458" s="104"/>
      <c r="AB17458" s="104"/>
      <c r="AC17458" s="104"/>
      <c r="AF17458" s="104"/>
      <c r="AG17458" s="104"/>
      <c r="AK17458" s="104"/>
      <c r="AL17458" s="104"/>
      <c r="AO17458" s="104"/>
      <c r="AP17458" s="104"/>
    </row>
    <row r="17459" spans="21:42" ht="15" customHeight="1" x14ac:dyDescent="0.25">
      <c r="U17459" s="104"/>
      <c r="AB17459" s="104"/>
      <c r="AC17459" s="104"/>
      <c r="AF17459" s="104"/>
      <c r="AG17459" s="104"/>
      <c r="AK17459" s="104"/>
      <c r="AL17459" s="104"/>
      <c r="AO17459" s="104"/>
      <c r="AP17459" s="104"/>
    </row>
    <row r="17460" spans="21:42" ht="15" customHeight="1" x14ac:dyDescent="0.25">
      <c r="U17460" s="104"/>
      <c r="AB17460" s="104"/>
      <c r="AC17460" s="104"/>
      <c r="AF17460" s="104"/>
      <c r="AG17460" s="104"/>
      <c r="AK17460" s="104"/>
      <c r="AL17460" s="104"/>
      <c r="AO17460" s="104"/>
      <c r="AP17460" s="104"/>
    </row>
    <row r="17461" spans="21:42" ht="15" customHeight="1" x14ac:dyDescent="0.25">
      <c r="U17461" s="104"/>
      <c r="AB17461" s="104"/>
      <c r="AC17461" s="104"/>
      <c r="AF17461" s="104"/>
      <c r="AG17461" s="104"/>
      <c r="AK17461" s="104"/>
      <c r="AL17461" s="104"/>
      <c r="AO17461" s="104"/>
      <c r="AP17461" s="104"/>
    </row>
    <row r="17462" spans="21:42" ht="15" customHeight="1" x14ac:dyDescent="0.25">
      <c r="U17462" s="104"/>
      <c r="AB17462" s="104"/>
      <c r="AC17462" s="104"/>
      <c r="AF17462" s="104"/>
      <c r="AG17462" s="104"/>
      <c r="AK17462" s="104"/>
      <c r="AL17462" s="104"/>
      <c r="AO17462" s="104"/>
      <c r="AP17462" s="104"/>
    </row>
    <row r="17463" spans="21:42" ht="15" customHeight="1" x14ac:dyDescent="0.25">
      <c r="U17463" s="104"/>
      <c r="AB17463" s="104"/>
      <c r="AC17463" s="104"/>
      <c r="AF17463" s="104"/>
      <c r="AG17463" s="104"/>
      <c r="AK17463" s="104"/>
      <c r="AL17463" s="104"/>
      <c r="AO17463" s="104"/>
      <c r="AP17463" s="104"/>
    </row>
    <row r="17464" spans="21:42" ht="15" customHeight="1" x14ac:dyDescent="0.25">
      <c r="U17464" s="104"/>
      <c r="AB17464" s="104"/>
      <c r="AC17464" s="104"/>
      <c r="AF17464" s="104"/>
      <c r="AG17464" s="104"/>
      <c r="AK17464" s="104"/>
      <c r="AL17464" s="104"/>
      <c r="AO17464" s="104"/>
      <c r="AP17464" s="104"/>
    </row>
    <row r="17465" spans="21:42" ht="15" customHeight="1" x14ac:dyDescent="0.25">
      <c r="U17465" s="104"/>
      <c r="AB17465" s="104"/>
      <c r="AC17465" s="104"/>
      <c r="AF17465" s="104"/>
      <c r="AG17465" s="104"/>
      <c r="AK17465" s="104"/>
      <c r="AL17465" s="104"/>
      <c r="AO17465" s="104"/>
      <c r="AP17465" s="104"/>
    </row>
    <row r="17466" spans="21:42" ht="15" customHeight="1" x14ac:dyDescent="0.25">
      <c r="U17466" s="104"/>
      <c r="AB17466" s="104"/>
      <c r="AC17466" s="104"/>
      <c r="AF17466" s="104"/>
      <c r="AG17466" s="104"/>
      <c r="AK17466" s="104"/>
      <c r="AL17466" s="104"/>
      <c r="AO17466" s="104"/>
      <c r="AP17466" s="104"/>
    </row>
    <row r="17467" spans="21:42" ht="15" customHeight="1" x14ac:dyDescent="0.25">
      <c r="U17467" s="104"/>
      <c r="AB17467" s="104"/>
      <c r="AC17467" s="104"/>
      <c r="AF17467" s="104"/>
      <c r="AG17467" s="104"/>
      <c r="AK17467" s="104"/>
      <c r="AL17467" s="104"/>
      <c r="AO17467" s="104"/>
      <c r="AP17467" s="104"/>
    </row>
    <row r="17468" spans="21:42" ht="15" customHeight="1" x14ac:dyDescent="0.25">
      <c r="U17468" s="104"/>
      <c r="AB17468" s="104"/>
      <c r="AC17468" s="104"/>
      <c r="AF17468" s="104"/>
      <c r="AG17468" s="104"/>
      <c r="AK17468" s="104"/>
      <c r="AL17468" s="104"/>
      <c r="AO17468" s="104"/>
      <c r="AP17468" s="104"/>
    </row>
    <row r="17469" spans="21:42" ht="15" customHeight="1" x14ac:dyDescent="0.25">
      <c r="U17469" s="104"/>
      <c r="AB17469" s="104"/>
      <c r="AC17469" s="104"/>
      <c r="AF17469" s="104"/>
      <c r="AG17469" s="104"/>
      <c r="AK17469" s="104"/>
      <c r="AL17469" s="104"/>
      <c r="AO17469" s="104"/>
      <c r="AP17469" s="104"/>
    </row>
    <row r="17470" spans="21:42" ht="15" customHeight="1" x14ac:dyDescent="0.25">
      <c r="U17470" s="104"/>
      <c r="AB17470" s="104"/>
      <c r="AC17470" s="104"/>
      <c r="AF17470" s="104"/>
      <c r="AG17470" s="104"/>
      <c r="AK17470" s="104"/>
      <c r="AL17470" s="104"/>
      <c r="AO17470" s="104"/>
      <c r="AP17470" s="104"/>
    </row>
    <row r="17471" spans="21:42" ht="15" customHeight="1" x14ac:dyDescent="0.25">
      <c r="U17471" s="104"/>
      <c r="AB17471" s="104"/>
      <c r="AC17471" s="104"/>
      <c r="AF17471" s="104"/>
      <c r="AG17471" s="104"/>
      <c r="AK17471" s="104"/>
      <c r="AL17471" s="104"/>
      <c r="AO17471" s="104"/>
      <c r="AP17471" s="104"/>
    </row>
    <row r="17472" spans="21:42" ht="15" customHeight="1" x14ac:dyDescent="0.25">
      <c r="U17472" s="104"/>
      <c r="AB17472" s="104"/>
      <c r="AC17472" s="104"/>
      <c r="AF17472" s="104"/>
      <c r="AG17472" s="104"/>
      <c r="AK17472" s="104"/>
      <c r="AL17472" s="104"/>
      <c r="AO17472" s="104"/>
      <c r="AP17472" s="104"/>
    </row>
    <row r="17473" spans="21:42" ht="15" customHeight="1" x14ac:dyDescent="0.25">
      <c r="U17473" s="104"/>
      <c r="AB17473" s="104"/>
      <c r="AC17473" s="104"/>
      <c r="AF17473" s="104"/>
      <c r="AG17473" s="104"/>
      <c r="AK17473" s="104"/>
      <c r="AL17473" s="104"/>
      <c r="AO17473" s="104"/>
      <c r="AP17473" s="104"/>
    </row>
    <row r="17474" spans="21:42" ht="15" customHeight="1" x14ac:dyDescent="0.25">
      <c r="U17474" s="104"/>
      <c r="AB17474" s="104"/>
      <c r="AC17474" s="104"/>
      <c r="AF17474" s="104"/>
      <c r="AG17474" s="104"/>
      <c r="AK17474" s="104"/>
      <c r="AL17474" s="104"/>
      <c r="AO17474" s="104"/>
      <c r="AP17474" s="104"/>
    </row>
    <row r="17475" spans="21:42" ht="15" customHeight="1" x14ac:dyDescent="0.25">
      <c r="U17475" s="104"/>
      <c r="AB17475" s="104"/>
      <c r="AC17475" s="104"/>
      <c r="AF17475" s="104"/>
      <c r="AG17475" s="104"/>
      <c r="AK17475" s="104"/>
      <c r="AL17475" s="104"/>
      <c r="AO17475" s="104"/>
      <c r="AP17475" s="104"/>
    </row>
    <row r="17476" spans="21:42" ht="15" customHeight="1" x14ac:dyDescent="0.25">
      <c r="U17476" s="104"/>
      <c r="AB17476" s="104"/>
      <c r="AC17476" s="104"/>
      <c r="AF17476" s="104"/>
      <c r="AG17476" s="104"/>
      <c r="AK17476" s="104"/>
      <c r="AL17476" s="104"/>
      <c r="AO17476" s="104"/>
      <c r="AP17476" s="104"/>
    </row>
    <row r="17477" spans="21:42" ht="15" customHeight="1" x14ac:dyDescent="0.25">
      <c r="U17477" s="104"/>
      <c r="AB17477" s="104"/>
      <c r="AC17477" s="104"/>
      <c r="AF17477" s="104"/>
      <c r="AG17477" s="104"/>
      <c r="AK17477" s="104"/>
      <c r="AL17477" s="104"/>
      <c r="AO17477" s="104"/>
      <c r="AP17477" s="104"/>
    </row>
    <row r="17478" spans="21:42" ht="15" customHeight="1" x14ac:dyDescent="0.25">
      <c r="U17478" s="104"/>
      <c r="AB17478" s="104"/>
      <c r="AC17478" s="104"/>
      <c r="AF17478" s="104"/>
      <c r="AG17478" s="104"/>
      <c r="AK17478" s="104"/>
      <c r="AL17478" s="104"/>
      <c r="AO17478" s="104"/>
      <c r="AP17478" s="104"/>
    </row>
    <row r="17479" spans="21:42" ht="15" customHeight="1" x14ac:dyDescent="0.25">
      <c r="U17479" s="104"/>
      <c r="AB17479" s="104"/>
      <c r="AC17479" s="104"/>
      <c r="AF17479" s="104"/>
      <c r="AG17479" s="104"/>
      <c r="AK17479" s="104"/>
      <c r="AL17479" s="104"/>
      <c r="AO17479" s="104"/>
      <c r="AP17479" s="104"/>
    </row>
    <row r="17480" spans="21:42" ht="15" customHeight="1" x14ac:dyDescent="0.25">
      <c r="U17480" s="104"/>
      <c r="AB17480" s="104"/>
      <c r="AC17480" s="104"/>
      <c r="AF17480" s="104"/>
      <c r="AG17480" s="104"/>
      <c r="AK17480" s="104"/>
      <c r="AL17480" s="104"/>
      <c r="AO17480" s="104"/>
      <c r="AP17480" s="104"/>
    </row>
    <row r="17481" spans="21:42" ht="15" customHeight="1" x14ac:dyDescent="0.25">
      <c r="U17481" s="104"/>
      <c r="AB17481" s="104"/>
      <c r="AC17481" s="104"/>
      <c r="AF17481" s="104"/>
      <c r="AG17481" s="104"/>
      <c r="AK17481" s="104"/>
      <c r="AL17481" s="104"/>
      <c r="AO17481" s="104"/>
      <c r="AP17481" s="104"/>
    </row>
    <row r="17482" spans="21:42" ht="15" customHeight="1" x14ac:dyDescent="0.25">
      <c r="U17482" s="104"/>
      <c r="AB17482" s="104"/>
      <c r="AC17482" s="104"/>
      <c r="AF17482" s="104"/>
      <c r="AG17482" s="104"/>
      <c r="AK17482" s="104"/>
      <c r="AL17482" s="104"/>
      <c r="AO17482" s="104"/>
      <c r="AP17482" s="104"/>
    </row>
    <row r="17483" spans="21:42" ht="15" customHeight="1" x14ac:dyDescent="0.25">
      <c r="U17483" s="104"/>
      <c r="AB17483" s="104"/>
      <c r="AC17483" s="104"/>
      <c r="AF17483" s="104"/>
      <c r="AG17483" s="104"/>
      <c r="AK17483" s="104"/>
      <c r="AL17483" s="104"/>
      <c r="AO17483" s="104"/>
      <c r="AP17483" s="104"/>
    </row>
    <row r="17484" spans="21:42" ht="15" customHeight="1" x14ac:dyDescent="0.25">
      <c r="U17484" s="104"/>
      <c r="AB17484" s="104"/>
      <c r="AC17484" s="104"/>
      <c r="AF17484" s="104"/>
      <c r="AG17484" s="104"/>
      <c r="AK17484" s="104"/>
      <c r="AL17484" s="104"/>
      <c r="AO17484" s="104"/>
      <c r="AP17484" s="104"/>
    </row>
    <row r="17485" spans="21:42" ht="15" customHeight="1" x14ac:dyDescent="0.25">
      <c r="U17485" s="104"/>
      <c r="AB17485" s="104"/>
      <c r="AC17485" s="104"/>
      <c r="AF17485" s="104"/>
      <c r="AG17485" s="104"/>
      <c r="AK17485" s="104"/>
      <c r="AL17485" s="104"/>
      <c r="AO17485" s="104"/>
      <c r="AP17485" s="104"/>
    </row>
    <row r="17486" spans="21:42" ht="15" customHeight="1" x14ac:dyDescent="0.25">
      <c r="U17486" s="104"/>
      <c r="AB17486" s="104"/>
      <c r="AC17486" s="104"/>
      <c r="AF17486" s="104"/>
      <c r="AG17486" s="104"/>
      <c r="AK17486" s="104"/>
      <c r="AL17486" s="104"/>
      <c r="AO17486" s="104"/>
      <c r="AP17486" s="104"/>
    </row>
    <row r="17487" spans="21:42" ht="15" customHeight="1" x14ac:dyDescent="0.25">
      <c r="U17487" s="104"/>
      <c r="AB17487" s="104"/>
      <c r="AC17487" s="104"/>
      <c r="AF17487" s="104"/>
      <c r="AG17487" s="104"/>
      <c r="AK17487" s="104"/>
      <c r="AL17487" s="104"/>
      <c r="AO17487" s="104"/>
      <c r="AP17487" s="104"/>
    </row>
    <row r="17488" spans="21:42" ht="15" customHeight="1" x14ac:dyDescent="0.25">
      <c r="U17488" s="104"/>
      <c r="AB17488" s="104"/>
      <c r="AC17488" s="104"/>
      <c r="AF17488" s="104"/>
      <c r="AG17488" s="104"/>
      <c r="AK17488" s="104"/>
      <c r="AL17488" s="104"/>
      <c r="AO17488" s="104"/>
      <c r="AP17488" s="104"/>
    </row>
    <row r="17489" spans="21:42" ht="15" customHeight="1" x14ac:dyDescent="0.25">
      <c r="U17489" s="104"/>
      <c r="AB17489" s="104"/>
      <c r="AC17489" s="104"/>
      <c r="AF17489" s="104"/>
      <c r="AG17489" s="104"/>
      <c r="AK17489" s="104"/>
      <c r="AL17489" s="104"/>
      <c r="AO17489" s="104"/>
      <c r="AP17489" s="104"/>
    </row>
    <row r="17490" spans="21:42" ht="15" customHeight="1" x14ac:dyDescent="0.25">
      <c r="U17490" s="104"/>
      <c r="AB17490" s="104"/>
      <c r="AC17490" s="104"/>
      <c r="AF17490" s="104"/>
      <c r="AG17490" s="104"/>
      <c r="AK17490" s="104"/>
      <c r="AL17490" s="104"/>
      <c r="AO17490" s="104"/>
      <c r="AP17490" s="104"/>
    </row>
    <row r="17491" spans="21:42" ht="15" customHeight="1" x14ac:dyDescent="0.25">
      <c r="U17491" s="104"/>
      <c r="AB17491" s="104"/>
      <c r="AC17491" s="104"/>
      <c r="AF17491" s="104"/>
      <c r="AG17491" s="104"/>
      <c r="AK17491" s="104"/>
      <c r="AL17491" s="104"/>
      <c r="AO17491" s="104"/>
      <c r="AP17491" s="104"/>
    </row>
    <row r="17492" spans="21:42" ht="15" customHeight="1" x14ac:dyDescent="0.25">
      <c r="U17492" s="104"/>
      <c r="AB17492" s="104"/>
      <c r="AC17492" s="104"/>
      <c r="AF17492" s="104"/>
      <c r="AG17492" s="104"/>
      <c r="AK17492" s="104"/>
      <c r="AL17492" s="104"/>
      <c r="AO17492" s="104"/>
      <c r="AP17492" s="104"/>
    </row>
    <row r="17493" spans="21:42" ht="15" customHeight="1" x14ac:dyDescent="0.25">
      <c r="U17493" s="104"/>
      <c r="AB17493" s="104"/>
      <c r="AC17493" s="104"/>
      <c r="AF17493" s="104"/>
      <c r="AG17493" s="104"/>
      <c r="AK17493" s="104"/>
      <c r="AL17493" s="104"/>
      <c r="AO17493" s="104"/>
      <c r="AP17493" s="104"/>
    </row>
    <row r="17494" spans="21:42" ht="15" customHeight="1" x14ac:dyDescent="0.25">
      <c r="U17494" s="104"/>
      <c r="AB17494" s="104"/>
      <c r="AC17494" s="104"/>
      <c r="AF17494" s="104"/>
      <c r="AG17494" s="104"/>
      <c r="AK17494" s="104"/>
      <c r="AL17494" s="104"/>
      <c r="AO17494" s="104"/>
      <c r="AP17494" s="104"/>
    </row>
    <row r="17495" spans="21:42" ht="15" customHeight="1" x14ac:dyDescent="0.25">
      <c r="U17495" s="104"/>
      <c r="AB17495" s="104"/>
      <c r="AC17495" s="104"/>
      <c r="AF17495" s="104"/>
      <c r="AG17495" s="104"/>
      <c r="AK17495" s="104"/>
      <c r="AL17495" s="104"/>
      <c r="AO17495" s="104"/>
      <c r="AP17495" s="104"/>
    </row>
    <row r="17496" spans="21:42" ht="15" customHeight="1" x14ac:dyDescent="0.25">
      <c r="U17496" s="104"/>
      <c r="AB17496" s="104"/>
      <c r="AC17496" s="104"/>
      <c r="AF17496" s="104"/>
      <c r="AG17496" s="104"/>
      <c r="AK17496" s="104"/>
      <c r="AL17496" s="104"/>
      <c r="AO17496" s="104"/>
      <c r="AP17496" s="104"/>
    </row>
    <row r="17497" spans="21:42" ht="15" customHeight="1" x14ac:dyDescent="0.25">
      <c r="U17497" s="104"/>
      <c r="AB17497" s="104"/>
      <c r="AC17497" s="104"/>
      <c r="AF17497" s="104"/>
      <c r="AG17497" s="104"/>
      <c r="AK17497" s="104"/>
      <c r="AL17497" s="104"/>
      <c r="AO17497" s="104"/>
      <c r="AP17497" s="104"/>
    </row>
    <row r="17498" spans="21:42" ht="15" customHeight="1" x14ac:dyDescent="0.25">
      <c r="U17498" s="104"/>
      <c r="AB17498" s="104"/>
      <c r="AC17498" s="104"/>
      <c r="AF17498" s="104"/>
      <c r="AG17498" s="104"/>
      <c r="AK17498" s="104"/>
      <c r="AL17498" s="104"/>
      <c r="AO17498" s="104"/>
      <c r="AP17498" s="104"/>
    </row>
    <row r="17499" spans="21:42" ht="15" customHeight="1" x14ac:dyDescent="0.25">
      <c r="U17499" s="104"/>
      <c r="AB17499" s="104"/>
      <c r="AC17499" s="104"/>
      <c r="AF17499" s="104"/>
      <c r="AG17499" s="104"/>
      <c r="AK17499" s="104"/>
      <c r="AL17499" s="104"/>
      <c r="AO17499" s="104"/>
      <c r="AP17499" s="104"/>
    </row>
    <row r="17500" spans="21:42" ht="15" customHeight="1" x14ac:dyDescent="0.25">
      <c r="U17500" s="104"/>
      <c r="AB17500" s="104"/>
      <c r="AC17500" s="104"/>
      <c r="AF17500" s="104"/>
      <c r="AG17500" s="104"/>
      <c r="AK17500" s="104"/>
      <c r="AL17500" s="104"/>
      <c r="AO17500" s="104"/>
      <c r="AP17500" s="104"/>
    </row>
    <row r="17501" spans="21:42" ht="15" customHeight="1" x14ac:dyDescent="0.25">
      <c r="U17501" s="104"/>
      <c r="AB17501" s="104"/>
      <c r="AC17501" s="104"/>
      <c r="AF17501" s="104"/>
      <c r="AG17501" s="104"/>
      <c r="AK17501" s="104"/>
      <c r="AL17501" s="104"/>
      <c r="AO17501" s="104"/>
      <c r="AP17501" s="104"/>
    </row>
    <row r="17502" spans="21:42" ht="15" customHeight="1" x14ac:dyDescent="0.25">
      <c r="U17502" s="104"/>
      <c r="AB17502" s="104"/>
      <c r="AC17502" s="104"/>
      <c r="AF17502" s="104"/>
      <c r="AG17502" s="104"/>
      <c r="AK17502" s="104"/>
      <c r="AL17502" s="104"/>
      <c r="AO17502" s="104"/>
      <c r="AP17502" s="104"/>
    </row>
    <row r="17503" spans="21:42" ht="15" customHeight="1" x14ac:dyDescent="0.25">
      <c r="U17503" s="104"/>
      <c r="AB17503" s="104"/>
      <c r="AC17503" s="104"/>
      <c r="AF17503" s="104"/>
      <c r="AG17503" s="104"/>
      <c r="AK17503" s="104"/>
      <c r="AL17503" s="104"/>
      <c r="AO17503" s="104"/>
      <c r="AP17503" s="104"/>
    </row>
    <row r="17504" spans="21:42" ht="15" customHeight="1" x14ac:dyDescent="0.25">
      <c r="U17504" s="104"/>
      <c r="AB17504" s="104"/>
      <c r="AC17504" s="104"/>
      <c r="AF17504" s="104"/>
      <c r="AG17504" s="104"/>
      <c r="AK17504" s="104"/>
      <c r="AL17504" s="104"/>
      <c r="AO17504" s="104"/>
      <c r="AP17504" s="104"/>
    </row>
    <row r="17505" spans="21:42" ht="15" customHeight="1" x14ac:dyDescent="0.25">
      <c r="U17505" s="104"/>
      <c r="AB17505" s="104"/>
      <c r="AC17505" s="104"/>
      <c r="AF17505" s="104"/>
      <c r="AG17505" s="104"/>
      <c r="AK17505" s="104"/>
      <c r="AL17505" s="104"/>
      <c r="AO17505" s="104"/>
      <c r="AP17505" s="104"/>
    </row>
    <row r="17506" spans="21:42" ht="15" customHeight="1" x14ac:dyDescent="0.25">
      <c r="U17506" s="104"/>
      <c r="AB17506" s="104"/>
      <c r="AC17506" s="104"/>
      <c r="AF17506" s="104"/>
      <c r="AG17506" s="104"/>
      <c r="AK17506" s="104"/>
      <c r="AL17506" s="104"/>
      <c r="AO17506" s="104"/>
      <c r="AP17506" s="104"/>
    </row>
    <row r="17507" spans="21:42" ht="15" customHeight="1" x14ac:dyDescent="0.25">
      <c r="U17507" s="104"/>
      <c r="AB17507" s="104"/>
      <c r="AC17507" s="104"/>
      <c r="AF17507" s="104"/>
      <c r="AG17507" s="104"/>
      <c r="AK17507" s="104"/>
      <c r="AL17507" s="104"/>
      <c r="AO17507" s="104"/>
      <c r="AP17507" s="104"/>
    </row>
    <row r="17508" spans="21:42" ht="15" customHeight="1" x14ac:dyDescent="0.25">
      <c r="U17508" s="104"/>
      <c r="AB17508" s="104"/>
      <c r="AC17508" s="104"/>
      <c r="AF17508" s="104"/>
      <c r="AG17508" s="104"/>
      <c r="AK17508" s="104"/>
      <c r="AL17508" s="104"/>
      <c r="AO17508" s="104"/>
      <c r="AP17508" s="104"/>
    </row>
    <row r="17509" spans="21:42" ht="15" customHeight="1" x14ac:dyDescent="0.25">
      <c r="U17509" s="104"/>
      <c r="AB17509" s="104"/>
      <c r="AC17509" s="104"/>
      <c r="AF17509" s="104"/>
      <c r="AG17509" s="104"/>
      <c r="AK17509" s="104"/>
      <c r="AL17509" s="104"/>
      <c r="AO17509" s="104"/>
      <c r="AP17509" s="104"/>
    </row>
    <row r="17510" spans="21:42" ht="15" customHeight="1" x14ac:dyDescent="0.25">
      <c r="U17510" s="104"/>
      <c r="AB17510" s="104"/>
      <c r="AC17510" s="104"/>
      <c r="AF17510" s="104"/>
      <c r="AG17510" s="104"/>
      <c r="AK17510" s="104"/>
      <c r="AL17510" s="104"/>
      <c r="AO17510" s="104"/>
      <c r="AP17510" s="104"/>
    </row>
    <row r="17511" spans="21:42" ht="15" customHeight="1" x14ac:dyDescent="0.25">
      <c r="U17511" s="104"/>
      <c r="AB17511" s="104"/>
      <c r="AC17511" s="104"/>
      <c r="AF17511" s="104"/>
      <c r="AG17511" s="104"/>
      <c r="AK17511" s="104"/>
      <c r="AL17511" s="104"/>
      <c r="AO17511" s="104"/>
      <c r="AP17511" s="104"/>
    </row>
    <row r="17512" spans="21:42" ht="15" customHeight="1" x14ac:dyDescent="0.25">
      <c r="U17512" s="104"/>
      <c r="AB17512" s="104"/>
      <c r="AC17512" s="104"/>
      <c r="AF17512" s="104"/>
      <c r="AG17512" s="104"/>
      <c r="AK17512" s="104"/>
      <c r="AL17512" s="104"/>
      <c r="AO17512" s="104"/>
      <c r="AP17512" s="104"/>
    </row>
    <row r="17513" spans="21:42" ht="15" customHeight="1" x14ac:dyDescent="0.25">
      <c r="U17513" s="104"/>
      <c r="AB17513" s="104"/>
      <c r="AC17513" s="104"/>
      <c r="AF17513" s="104"/>
      <c r="AG17513" s="104"/>
      <c r="AK17513" s="104"/>
      <c r="AL17513" s="104"/>
      <c r="AO17513" s="104"/>
      <c r="AP17513" s="104"/>
    </row>
    <row r="17514" spans="21:42" ht="15" customHeight="1" x14ac:dyDescent="0.25">
      <c r="U17514" s="104"/>
      <c r="AB17514" s="104"/>
      <c r="AC17514" s="104"/>
      <c r="AF17514" s="104"/>
      <c r="AG17514" s="104"/>
      <c r="AK17514" s="104"/>
      <c r="AL17514" s="104"/>
      <c r="AO17514" s="104"/>
      <c r="AP17514" s="104"/>
    </row>
    <row r="17515" spans="21:42" ht="15" customHeight="1" x14ac:dyDescent="0.25">
      <c r="U17515" s="104"/>
      <c r="AB17515" s="104"/>
      <c r="AC17515" s="104"/>
      <c r="AF17515" s="104"/>
      <c r="AG17515" s="104"/>
      <c r="AK17515" s="104"/>
      <c r="AL17515" s="104"/>
      <c r="AO17515" s="104"/>
      <c r="AP17515" s="104"/>
    </row>
    <row r="17516" spans="21:42" ht="15" customHeight="1" x14ac:dyDescent="0.25">
      <c r="U17516" s="104"/>
      <c r="AB17516" s="104"/>
      <c r="AC17516" s="104"/>
      <c r="AF17516" s="104"/>
      <c r="AG17516" s="104"/>
      <c r="AK17516" s="104"/>
      <c r="AL17516" s="104"/>
      <c r="AO17516" s="104"/>
      <c r="AP17516" s="104"/>
    </row>
    <row r="17517" spans="21:42" ht="15" customHeight="1" x14ac:dyDescent="0.25">
      <c r="U17517" s="104"/>
      <c r="AB17517" s="104"/>
      <c r="AC17517" s="104"/>
      <c r="AF17517" s="104"/>
      <c r="AG17517" s="104"/>
      <c r="AK17517" s="104"/>
      <c r="AL17517" s="104"/>
      <c r="AO17517" s="104"/>
      <c r="AP17517" s="104"/>
    </row>
    <row r="17518" spans="21:42" ht="15" customHeight="1" x14ac:dyDescent="0.25">
      <c r="U17518" s="104"/>
      <c r="AB17518" s="104"/>
      <c r="AC17518" s="104"/>
      <c r="AF17518" s="104"/>
      <c r="AG17518" s="104"/>
      <c r="AK17518" s="104"/>
      <c r="AL17518" s="104"/>
      <c r="AO17518" s="104"/>
      <c r="AP17518" s="104"/>
    </row>
    <row r="17519" spans="21:42" ht="15" customHeight="1" x14ac:dyDescent="0.25">
      <c r="U17519" s="104"/>
      <c r="AB17519" s="104"/>
      <c r="AC17519" s="104"/>
      <c r="AF17519" s="104"/>
      <c r="AG17519" s="104"/>
      <c r="AK17519" s="104"/>
      <c r="AL17519" s="104"/>
      <c r="AO17519" s="104"/>
      <c r="AP17519" s="104"/>
    </row>
    <row r="17520" spans="21:42" ht="15" customHeight="1" x14ac:dyDescent="0.25">
      <c r="U17520" s="104"/>
      <c r="AB17520" s="104"/>
      <c r="AC17520" s="104"/>
      <c r="AF17520" s="104"/>
      <c r="AG17520" s="104"/>
      <c r="AK17520" s="104"/>
      <c r="AL17520" s="104"/>
      <c r="AO17520" s="104"/>
      <c r="AP17520" s="104"/>
    </row>
    <row r="17521" spans="21:42" ht="15" customHeight="1" x14ac:dyDescent="0.25">
      <c r="U17521" s="104"/>
      <c r="AB17521" s="104"/>
      <c r="AC17521" s="104"/>
      <c r="AF17521" s="104"/>
      <c r="AG17521" s="104"/>
      <c r="AK17521" s="104"/>
      <c r="AL17521" s="104"/>
      <c r="AO17521" s="104"/>
      <c r="AP17521" s="104"/>
    </row>
    <row r="17522" spans="21:42" ht="15" customHeight="1" x14ac:dyDescent="0.25">
      <c r="U17522" s="104"/>
      <c r="AB17522" s="104"/>
      <c r="AC17522" s="104"/>
      <c r="AF17522" s="104"/>
      <c r="AG17522" s="104"/>
      <c r="AK17522" s="104"/>
      <c r="AL17522" s="104"/>
      <c r="AO17522" s="104"/>
      <c r="AP17522" s="104"/>
    </row>
    <row r="17523" spans="21:42" ht="15" customHeight="1" x14ac:dyDescent="0.25">
      <c r="U17523" s="104"/>
      <c r="AB17523" s="104"/>
      <c r="AC17523" s="104"/>
      <c r="AF17523" s="104"/>
      <c r="AG17523" s="104"/>
      <c r="AK17523" s="104"/>
      <c r="AL17523" s="104"/>
      <c r="AO17523" s="104"/>
      <c r="AP17523" s="104"/>
    </row>
    <row r="17524" spans="21:42" ht="15" customHeight="1" x14ac:dyDescent="0.25">
      <c r="U17524" s="104"/>
      <c r="AB17524" s="104"/>
      <c r="AC17524" s="104"/>
      <c r="AF17524" s="104"/>
      <c r="AG17524" s="104"/>
      <c r="AK17524" s="104"/>
      <c r="AL17524" s="104"/>
      <c r="AO17524" s="104"/>
      <c r="AP17524" s="104"/>
    </row>
    <row r="17525" spans="21:42" ht="15" customHeight="1" x14ac:dyDescent="0.25">
      <c r="U17525" s="104"/>
      <c r="AB17525" s="104"/>
      <c r="AC17525" s="104"/>
      <c r="AF17525" s="104"/>
      <c r="AG17525" s="104"/>
      <c r="AK17525" s="104"/>
      <c r="AL17525" s="104"/>
      <c r="AO17525" s="104"/>
      <c r="AP17525" s="104"/>
    </row>
    <row r="17526" spans="21:42" ht="15" customHeight="1" x14ac:dyDescent="0.25">
      <c r="U17526" s="104"/>
      <c r="AB17526" s="104"/>
      <c r="AC17526" s="104"/>
      <c r="AF17526" s="104"/>
      <c r="AG17526" s="104"/>
      <c r="AK17526" s="104"/>
      <c r="AL17526" s="104"/>
      <c r="AO17526" s="104"/>
      <c r="AP17526" s="104"/>
    </row>
    <row r="17527" spans="21:42" ht="15" customHeight="1" x14ac:dyDescent="0.25">
      <c r="U17527" s="104"/>
      <c r="AB17527" s="104"/>
      <c r="AC17527" s="104"/>
      <c r="AF17527" s="104"/>
      <c r="AG17527" s="104"/>
      <c r="AK17527" s="104"/>
      <c r="AL17527" s="104"/>
      <c r="AO17527" s="104"/>
      <c r="AP17527" s="104"/>
    </row>
    <row r="17528" spans="21:42" ht="15" customHeight="1" x14ac:dyDescent="0.25">
      <c r="U17528" s="104"/>
      <c r="AB17528" s="104"/>
      <c r="AC17528" s="104"/>
      <c r="AF17528" s="104"/>
      <c r="AG17528" s="104"/>
      <c r="AK17528" s="104"/>
      <c r="AL17528" s="104"/>
      <c r="AO17528" s="104"/>
      <c r="AP17528" s="104"/>
    </row>
    <row r="17529" spans="21:42" ht="15" customHeight="1" x14ac:dyDescent="0.25">
      <c r="U17529" s="104"/>
      <c r="AB17529" s="104"/>
      <c r="AC17529" s="104"/>
      <c r="AF17529" s="104"/>
      <c r="AG17529" s="104"/>
      <c r="AK17529" s="104"/>
      <c r="AL17529" s="104"/>
      <c r="AO17529" s="104"/>
      <c r="AP17529" s="104"/>
    </row>
    <row r="17530" spans="21:42" ht="15" customHeight="1" x14ac:dyDescent="0.25">
      <c r="U17530" s="104"/>
      <c r="AB17530" s="104"/>
      <c r="AC17530" s="104"/>
      <c r="AF17530" s="104"/>
      <c r="AG17530" s="104"/>
      <c r="AK17530" s="104"/>
      <c r="AL17530" s="104"/>
      <c r="AO17530" s="104"/>
      <c r="AP17530" s="104"/>
    </row>
    <row r="17531" spans="21:42" ht="15" customHeight="1" x14ac:dyDescent="0.25">
      <c r="U17531" s="104"/>
      <c r="AB17531" s="104"/>
      <c r="AC17531" s="104"/>
      <c r="AF17531" s="104"/>
      <c r="AG17531" s="104"/>
      <c r="AK17531" s="104"/>
      <c r="AL17531" s="104"/>
      <c r="AO17531" s="104"/>
      <c r="AP17531" s="104"/>
    </row>
    <row r="17532" spans="21:42" ht="15" customHeight="1" x14ac:dyDescent="0.25">
      <c r="U17532" s="104"/>
      <c r="AB17532" s="104"/>
      <c r="AC17532" s="104"/>
      <c r="AF17532" s="104"/>
      <c r="AG17532" s="104"/>
      <c r="AK17532" s="104"/>
      <c r="AL17532" s="104"/>
      <c r="AO17532" s="104"/>
      <c r="AP17532" s="104"/>
    </row>
    <row r="17533" spans="21:42" ht="15" customHeight="1" x14ac:dyDescent="0.25">
      <c r="U17533" s="104"/>
      <c r="AB17533" s="104"/>
      <c r="AC17533" s="104"/>
      <c r="AF17533" s="104"/>
      <c r="AG17533" s="104"/>
      <c r="AK17533" s="104"/>
      <c r="AL17533" s="104"/>
      <c r="AO17533" s="104"/>
      <c r="AP17533" s="104"/>
    </row>
    <row r="17534" spans="21:42" ht="15" customHeight="1" x14ac:dyDescent="0.25">
      <c r="U17534" s="104"/>
      <c r="AB17534" s="104"/>
      <c r="AC17534" s="104"/>
      <c r="AF17534" s="104"/>
      <c r="AG17534" s="104"/>
      <c r="AK17534" s="104"/>
      <c r="AL17534" s="104"/>
      <c r="AO17534" s="104"/>
      <c r="AP17534" s="104"/>
    </row>
    <row r="17535" spans="21:42" ht="15" customHeight="1" x14ac:dyDescent="0.25">
      <c r="U17535" s="104"/>
      <c r="AB17535" s="104"/>
      <c r="AC17535" s="104"/>
      <c r="AF17535" s="104"/>
      <c r="AG17535" s="104"/>
      <c r="AK17535" s="104"/>
      <c r="AL17535" s="104"/>
      <c r="AO17535" s="104"/>
      <c r="AP17535" s="104"/>
    </row>
    <row r="17536" spans="21:42" ht="15" customHeight="1" x14ac:dyDescent="0.25">
      <c r="U17536" s="104"/>
      <c r="AB17536" s="104"/>
      <c r="AC17536" s="104"/>
      <c r="AF17536" s="104"/>
      <c r="AG17536" s="104"/>
      <c r="AK17536" s="104"/>
      <c r="AL17536" s="104"/>
      <c r="AO17536" s="104"/>
      <c r="AP17536" s="104"/>
    </row>
    <row r="17537" spans="21:42" ht="15" customHeight="1" x14ac:dyDescent="0.25">
      <c r="U17537" s="104"/>
      <c r="AB17537" s="104"/>
      <c r="AC17537" s="104"/>
      <c r="AF17537" s="104"/>
      <c r="AG17537" s="104"/>
      <c r="AK17537" s="104"/>
      <c r="AL17537" s="104"/>
      <c r="AO17537" s="104"/>
      <c r="AP17537" s="104"/>
    </row>
    <row r="17538" spans="21:42" ht="15" customHeight="1" x14ac:dyDescent="0.25">
      <c r="U17538" s="104"/>
      <c r="AB17538" s="104"/>
      <c r="AC17538" s="104"/>
      <c r="AF17538" s="104"/>
      <c r="AG17538" s="104"/>
      <c r="AK17538" s="104"/>
      <c r="AL17538" s="104"/>
      <c r="AO17538" s="104"/>
      <c r="AP17538" s="104"/>
    </row>
    <row r="17539" spans="21:42" ht="15" customHeight="1" x14ac:dyDescent="0.25">
      <c r="U17539" s="104"/>
      <c r="AB17539" s="104"/>
      <c r="AC17539" s="104"/>
      <c r="AF17539" s="104"/>
      <c r="AG17539" s="104"/>
      <c r="AK17539" s="104"/>
      <c r="AL17539" s="104"/>
      <c r="AO17539" s="104"/>
      <c r="AP17539" s="104"/>
    </row>
    <row r="17540" spans="21:42" ht="15" customHeight="1" x14ac:dyDescent="0.25">
      <c r="U17540" s="104"/>
      <c r="AB17540" s="104"/>
      <c r="AC17540" s="104"/>
      <c r="AF17540" s="104"/>
      <c r="AG17540" s="104"/>
      <c r="AK17540" s="104"/>
      <c r="AL17540" s="104"/>
      <c r="AO17540" s="104"/>
      <c r="AP17540" s="104"/>
    </row>
    <row r="17541" spans="21:42" ht="15" customHeight="1" x14ac:dyDescent="0.25">
      <c r="U17541" s="104"/>
      <c r="AB17541" s="104"/>
      <c r="AC17541" s="104"/>
      <c r="AF17541" s="104"/>
      <c r="AG17541" s="104"/>
      <c r="AK17541" s="104"/>
      <c r="AL17541" s="104"/>
      <c r="AO17541" s="104"/>
      <c r="AP17541" s="104"/>
    </row>
    <row r="17542" spans="21:42" ht="15" customHeight="1" x14ac:dyDescent="0.25">
      <c r="U17542" s="104"/>
      <c r="AB17542" s="104"/>
      <c r="AC17542" s="104"/>
      <c r="AF17542" s="104"/>
      <c r="AG17542" s="104"/>
      <c r="AK17542" s="104"/>
      <c r="AL17542" s="104"/>
      <c r="AO17542" s="104"/>
      <c r="AP17542" s="104"/>
    </row>
    <row r="17543" spans="21:42" ht="15" customHeight="1" x14ac:dyDescent="0.25">
      <c r="U17543" s="104"/>
      <c r="AB17543" s="104"/>
      <c r="AC17543" s="104"/>
      <c r="AF17543" s="104"/>
      <c r="AG17543" s="104"/>
      <c r="AK17543" s="104"/>
      <c r="AL17543" s="104"/>
      <c r="AO17543" s="104"/>
      <c r="AP17543" s="104"/>
    </row>
    <row r="17544" spans="21:42" ht="15" customHeight="1" x14ac:dyDescent="0.25">
      <c r="U17544" s="104"/>
      <c r="AB17544" s="104"/>
      <c r="AC17544" s="104"/>
      <c r="AF17544" s="104"/>
      <c r="AG17544" s="104"/>
      <c r="AK17544" s="104"/>
      <c r="AL17544" s="104"/>
      <c r="AO17544" s="104"/>
      <c r="AP17544" s="104"/>
    </row>
    <row r="17545" spans="21:42" ht="15" customHeight="1" x14ac:dyDescent="0.25">
      <c r="U17545" s="104"/>
      <c r="AB17545" s="104"/>
      <c r="AC17545" s="104"/>
      <c r="AF17545" s="104"/>
      <c r="AG17545" s="104"/>
      <c r="AK17545" s="104"/>
      <c r="AL17545" s="104"/>
      <c r="AO17545" s="104"/>
      <c r="AP17545" s="104"/>
    </row>
    <row r="17546" spans="21:42" ht="15" customHeight="1" x14ac:dyDescent="0.25">
      <c r="U17546" s="104"/>
      <c r="AB17546" s="104"/>
      <c r="AC17546" s="104"/>
      <c r="AF17546" s="104"/>
      <c r="AG17546" s="104"/>
      <c r="AK17546" s="104"/>
      <c r="AL17546" s="104"/>
      <c r="AO17546" s="104"/>
      <c r="AP17546" s="104"/>
    </row>
    <row r="17547" spans="21:42" ht="15" customHeight="1" x14ac:dyDescent="0.25">
      <c r="U17547" s="104"/>
      <c r="AB17547" s="104"/>
      <c r="AC17547" s="104"/>
      <c r="AF17547" s="104"/>
      <c r="AG17547" s="104"/>
      <c r="AK17547" s="104"/>
      <c r="AL17547" s="104"/>
      <c r="AO17547" s="104"/>
      <c r="AP17547" s="104"/>
    </row>
    <row r="17548" spans="21:42" ht="15" customHeight="1" x14ac:dyDescent="0.25">
      <c r="U17548" s="104"/>
      <c r="AB17548" s="104"/>
      <c r="AC17548" s="104"/>
      <c r="AF17548" s="104"/>
      <c r="AG17548" s="104"/>
      <c r="AK17548" s="104"/>
      <c r="AL17548" s="104"/>
      <c r="AO17548" s="104"/>
      <c r="AP17548" s="104"/>
    </row>
    <row r="17549" spans="21:42" ht="15" customHeight="1" x14ac:dyDescent="0.25">
      <c r="U17549" s="104"/>
      <c r="AB17549" s="104"/>
      <c r="AC17549" s="104"/>
      <c r="AF17549" s="104"/>
      <c r="AG17549" s="104"/>
      <c r="AK17549" s="104"/>
      <c r="AL17549" s="104"/>
      <c r="AO17549" s="104"/>
      <c r="AP17549" s="104"/>
    </row>
    <row r="17550" spans="21:42" ht="15" customHeight="1" x14ac:dyDescent="0.25">
      <c r="U17550" s="104"/>
      <c r="AB17550" s="104"/>
      <c r="AC17550" s="104"/>
      <c r="AF17550" s="104"/>
      <c r="AG17550" s="104"/>
      <c r="AK17550" s="104"/>
      <c r="AL17550" s="104"/>
      <c r="AO17550" s="104"/>
      <c r="AP17550" s="104"/>
    </row>
    <row r="17551" spans="21:42" ht="15" customHeight="1" x14ac:dyDescent="0.25">
      <c r="U17551" s="104"/>
      <c r="AB17551" s="104"/>
      <c r="AC17551" s="104"/>
      <c r="AF17551" s="104"/>
      <c r="AG17551" s="104"/>
      <c r="AK17551" s="104"/>
      <c r="AL17551" s="104"/>
      <c r="AO17551" s="104"/>
      <c r="AP17551" s="104"/>
    </row>
    <row r="17552" spans="21:42" ht="15" customHeight="1" x14ac:dyDescent="0.25">
      <c r="U17552" s="104"/>
      <c r="AB17552" s="104"/>
      <c r="AC17552" s="104"/>
      <c r="AF17552" s="104"/>
      <c r="AG17552" s="104"/>
      <c r="AK17552" s="104"/>
      <c r="AL17552" s="104"/>
      <c r="AO17552" s="104"/>
      <c r="AP17552" s="104"/>
    </row>
    <row r="17553" spans="21:42" ht="15" customHeight="1" x14ac:dyDescent="0.25">
      <c r="U17553" s="104"/>
      <c r="AB17553" s="104"/>
      <c r="AC17553" s="104"/>
      <c r="AF17553" s="104"/>
      <c r="AG17553" s="104"/>
      <c r="AK17553" s="104"/>
      <c r="AL17553" s="104"/>
      <c r="AO17553" s="104"/>
      <c r="AP17553" s="104"/>
    </row>
    <row r="17554" spans="21:42" ht="15" customHeight="1" x14ac:dyDescent="0.25">
      <c r="U17554" s="104"/>
      <c r="AB17554" s="104"/>
      <c r="AC17554" s="104"/>
      <c r="AF17554" s="104"/>
      <c r="AG17554" s="104"/>
      <c r="AK17554" s="104"/>
      <c r="AL17554" s="104"/>
      <c r="AO17554" s="104"/>
      <c r="AP17554" s="104"/>
    </row>
    <row r="17555" spans="21:42" ht="15" customHeight="1" x14ac:dyDescent="0.25">
      <c r="U17555" s="104"/>
      <c r="AB17555" s="104"/>
      <c r="AC17555" s="104"/>
      <c r="AF17555" s="104"/>
      <c r="AG17555" s="104"/>
      <c r="AK17555" s="104"/>
      <c r="AL17555" s="104"/>
      <c r="AO17555" s="104"/>
      <c r="AP17555" s="104"/>
    </row>
    <row r="17556" spans="21:42" ht="15" customHeight="1" x14ac:dyDescent="0.25">
      <c r="U17556" s="104"/>
      <c r="AB17556" s="104"/>
      <c r="AC17556" s="104"/>
      <c r="AF17556" s="104"/>
      <c r="AG17556" s="104"/>
      <c r="AK17556" s="104"/>
      <c r="AL17556" s="104"/>
      <c r="AO17556" s="104"/>
      <c r="AP17556" s="104"/>
    </row>
    <row r="17557" spans="21:42" ht="15" customHeight="1" x14ac:dyDescent="0.25">
      <c r="U17557" s="104"/>
      <c r="AB17557" s="104"/>
      <c r="AC17557" s="104"/>
      <c r="AF17557" s="104"/>
      <c r="AG17557" s="104"/>
      <c r="AK17557" s="104"/>
      <c r="AL17557" s="104"/>
      <c r="AO17557" s="104"/>
      <c r="AP17557" s="104"/>
    </row>
    <row r="17558" spans="21:42" ht="15" customHeight="1" x14ac:dyDescent="0.25">
      <c r="U17558" s="104"/>
      <c r="AB17558" s="104"/>
      <c r="AC17558" s="104"/>
      <c r="AF17558" s="104"/>
      <c r="AG17558" s="104"/>
      <c r="AK17558" s="104"/>
      <c r="AL17558" s="104"/>
      <c r="AO17558" s="104"/>
      <c r="AP17558" s="104"/>
    </row>
    <row r="17559" spans="21:42" ht="15" customHeight="1" x14ac:dyDescent="0.25">
      <c r="U17559" s="104"/>
      <c r="AB17559" s="104"/>
      <c r="AC17559" s="104"/>
      <c r="AF17559" s="104"/>
      <c r="AG17559" s="104"/>
      <c r="AK17559" s="104"/>
      <c r="AL17559" s="104"/>
      <c r="AO17559" s="104"/>
      <c r="AP17559" s="104"/>
    </row>
    <row r="17560" spans="21:42" ht="15" customHeight="1" x14ac:dyDescent="0.25">
      <c r="U17560" s="104"/>
      <c r="AB17560" s="104"/>
      <c r="AC17560" s="104"/>
      <c r="AF17560" s="104"/>
      <c r="AG17560" s="104"/>
      <c r="AK17560" s="104"/>
      <c r="AL17560" s="104"/>
      <c r="AO17560" s="104"/>
      <c r="AP17560" s="104"/>
    </row>
    <row r="17561" spans="21:42" ht="15" customHeight="1" x14ac:dyDescent="0.25">
      <c r="U17561" s="104"/>
      <c r="AB17561" s="104"/>
      <c r="AC17561" s="104"/>
      <c r="AF17561" s="104"/>
      <c r="AG17561" s="104"/>
      <c r="AK17561" s="104"/>
      <c r="AL17561" s="104"/>
      <c r="AO17561" s="104"/>
      <c r="AP17561" s="104"/>
    </row>
    <row r="17562" spans="21:42" ht="15" customHeight="1" x14ac:dyDescent="0.25">
      <c r="U17562" s="104"/>
      <c r="AB17562" s="104"/>
      <c r="AC17562" s="104"/>
      <c r="AF17562" s="104"/>
      <c r="AG17562" s="104"/>
      <c r="AK17562" s="104"/>
      <c r="AL17562" s="104"/>
      <c r="AO17562" s="104"/>
      <c r="AP17562" s="104"/>
    </row>
    <row r="17563" spans="21:42" ht="15" customHeight="1" x14ac:dyDescent="0.25">
      <c r="U17563" s="104"/>
      <c r="AB17563" s="104"/>
      <c r="AC17563" s="104"/>
      <c r="AF17563" s="104"/>
      <c r="AG17563" s="104"/>
      <c r="AK17563" s="104"/>
      <c r="AL17563" s="104"/>
      <c r="AO17563" s="104"/>
      <c r="AP17563" s="104"/>
    </row>
    <row r="17564" spans="21:42" ht="15" customHeight="1" x14ac:dyDescent="0.25">
      <c r="U17564" s="104"/>
      <c r="AB17564" s="104"/>
      <c r="AC17564" s="104"/>
      <c r="AF17564" s="104"/>
      <c r="AG17564" s="104"/>
      <c r="AK17564" s="104"/>
      <c r="AL17564" s="104"/>
      <c r="AO17564" s="104"/>
      <c r="AP17564" s="104"/>
    </row>
    <row r="17565" spans="21:42" ht="15" customHeight="1" x14ac:dyDescent="0.25">
      <c r="U17565" s="104"/>
      <c r="AB17565" s="104"/>
      <c r="AC17565" s="104"/>
      <c r="AF17565" s="104"/>
      <c r="AG17565" s="104"/>
      <c r="AK17565" s="104"/>
      <c r="AL17565" s="104"/>
      <c r="AO17565" s="104"/>
      <c r="AP17565" s="104"/>
    </row>
    <row r="17566" spans="21:42" ht="15" customHeight="1" x14ac:dyDescent="0.25">
      <c r="U17566" s="104"/>
      <c r="AB17566" s="104"/>
      <c r="AC17566" s="104"/>
      <c r="AF17566" s="104"/>
      <c r="AG17566" s="104"/>
      <c r="AK17566" s="104"/>
      <c r="AL17566" s="104"/>
      <c r="AO17566" s="104"/>
      <c r="AP17566" s="104"/>
    </row>
    <row r="17567" spans="21:42" ht="15" customHeight="1" x14ac:dyDescent="0.25">
      <c r="U17567" s="104"/>
      <c r="AB17567" s="104"/>
      <c r="AC17567" s="104"/>
      <c r="AF17567" s="104"/>
      <c r="AG17567" s="104"/>
      <c r="AK17567" s="104"/>
      <c r="AL17567" s="104"/>
      <c r="AO17567" s="104"/>
      <c r="AP17567" s="104"/>
    </row>
    <row r="17568" spans="21:42" ht="15" customHeight="1" x14ac:dyDescent="0.25">
      <c r="U17568" s="104"/>
      <c r="AB17568" s="104"/>
      <c r="AC17568" s="104"/>
      <c r="AF17568" s="104"/>
      <c r="AG17568" s="104"/>
      <c r="AK17568" s="104"/>
      <c r="AL17568" s="104"/>
      <c r="AO17568" s="104"/>
      <c r="AP17568" s="104"/>
    </row>
    <row r="17569" spans="21:42" ht="15" customHeight="1" x14ac:dyDescent="0.25">
      <c r="U17569" s="104"/>
      <c r="AB17569" s="104"/>
      <c r="AC17569" s="104"/>
      <c r="AF17569" s="104"/>
      <c r="AG17569" s="104"/>
      <c r="AK17569" s="104"/>
      <c r="AL17569" s="104"/>
      <c r="AO17569" s="104"/>
      <c r="AP17569" s="104"/>
    </row>
    <row r="17570" spans="21:42" ht="15" customHeight="1" x14ac:dyDescent="0.25">
      <c r="U17570" s="104"/>
      <c r="AB17570" s="104"/>
      <c r="AC17570" s="104"/>
      <c r="AF17570" s="104"/>
      <c r="AG17570" s="104"/>
      <c r="AK17570" s="104"/>
      <c r="AL17570" s="104"/>
      <c r="AO17570" s="104"/>
      <c r="AP17570" s="104"/>
    </row>
    <row r="17571" spans="21:42" ht="15" customHeight="1" x14ac:dyDescent="0.25">
      <c r="U17571" s="104"/>
      <c r="AB17571" s="104"/>
      <c r="AC17571" s="104"/>
      <c r="AF17571" s="104"/>
      <c r="AG17571" s="104"/>
      <c r="AK17571" s="104"/>
      <c r="AL17571" s="104"/>
      <c r="AO17571" s="104"/>
      <c r="AP17571" s="104"/>
    </row>
    <row r="17572" spans="21:42" ht="15" customHeight="1" x14ac:dyDescent="0.25">
      <c r="U17572" s="104"/>
      <c r="AB17572" s="104"/>
      <c r="AC17572" s="104"/>
      <c r="AF17572" s="104"/>
      <c r="AG17572" s="104"/>
      <c r="AK17572" s="104"/>
      <c r="AL17572" s="104"/>
      <c r="AO17572" s="104"/>
      <c r="AP17572" s="104"/>
    </row>
    <row r="17573" spans="21:42" ht="15" customHeight="1" x14ac:dyDescent="0.25">
      <c r="U17573" s="104"/>
      <c r="AB17573" s="104"/>
      <c r="AC17573" s="104"/>
      <c r="AF17573" s="104"/>
      <c r="AG17573" s="104"/>
      <c r="AK17573" s="104"/>
      <c r="AL17573" s="104"/>
      <c r="AO17573" s="104"/>
      <c r="AP17573" s="104"/>
    </row>
    <row r="17574" spans="21:42" ht="15" customHeight="1" x14ac:dyDescent="0.25">
      <c r="U17574" s="104"/>
      <c r="AB17574" s="104"/>
      <c r="AC17574" s="104"/>
      <c r="AF17574" s="104"/>
      <c r="AG17574" s="104"/>
      <c r="AK17574" s="104"/>
      <c r="AL17574" s="104"/>
      <c r="AO17574" s="104"/>
      <c r="AP17574" s="104"/>
    </row>
    <row r="17575" spans="21:42" ht="15" customHeight="1" x14ac:dyDescent="0.25">
      <c r="U17575" s="104"/>
      <c r="AB17575" s="104"/>
      <c r="AC17575" s="104"/>
      <c r="AF17575" s="104"/>
      <c r="AG17575" s="104"/>
      <c r="AK17575" s="104"/>
      <c r="AL17575" s="104"/>
      <c r="AO17575" s="104"/>
      <c r="AP17575" s="104"/>
    </row>
    <row r="17576" spans="21:42" ht="15" customHeight="1" x14ac:dyDescent="0.25">
      <c r="U17576" s="104"/>
      <c r="AB17576" s="104"/>
      <c r="AC17576" s="104"/>
      <c r="AF17576" s="104"/>
      <c r="AG17576" s="104"/>
      <c r="AK17576" s="104"/>
      <c r="AL17576" s="104"/>
      <c r="AO17576" s="104"/>
      <c r="AP17576" s="104"/>
    </row>
    <row r="17577" spans="21:42" ht="15" customHeight="1" x14ac:dyDescent="0.25">
      <c r="U17577" s="104"/>
      <c r="AB17577" s="104"/>
      <c r="AC17577" s="104"/>
      <c r="AF17577" s="104"/>
      <c r="AG17577" s="104"/>
      <c r="AK17577" s="104"/>
      <c r="AL17577" s="104"/>
      <c r="AO17577" s="104"/>
      <c r="AP17577" s="104"/>
    </row>
    <row r="17578" spans="21:42" ht="15" customHeight="1" x14ac:dyDescent="0.25">
      <c r="U17578" s="104"/>
      <c r="AB17578" s="104"/>
      <c r="AC17578" s="104"/>
      <c r="AF17578" s="104"/>
      <c r="AG17578" s="104"/>
      <c r="AK17578" s="104"/>
      <c r="AL17578" s="104"/>
      <c r="AO17578" s="104"/>
      <c r="AP17578" s="104"/>
    </row>
    <row r="17579" spans="21:42" ht="15" customHeight="1" x14ac:dyDescent="0.25">
      <c r="U17579" s="104"/>
      <c r="AB17579" s="104"/>
      <c r="AC17579" s="104"/>
      <c r="AF17579" s="104"/>
      <c r="AG17579" s="104"/>
      <c r="AK17579" s="104"/>
      <c r="AL17579" s="104"/>
      <c r="AO17579" s="104"/>
      <c r="AP17579" s="104"/>
    </row>
    <row r="17580" spans="21:42" ht="15" customHeight="1" x14ac:dyDescent="0.25">
      <c r="U17580" s="104"/>
      <c r="AB17580" s="104"/>
      <c r="AC17580" s="104"/>
      <c r="AF17580" s="104"/>
      <c r="AG17580" s="104"/>
      <c r="AK17580" s="104"/>
      <c r="AL17580" s="104"/>
      <c r="AO17580" s="104"/>
      <c r="AP17580" s="104"/>
    </row>
    <row r="17581" spans="21:42" ht="15" customHeight="1" x14ac:dyDescent="0.25">
      <c r="U17581" s="104"/>
      <c r="AB17581" s="104"/>
      <c r="AC17581" s="104"/>
      <c r="AF17581" s="104"/>
      <c r="AG17581" s="104"/>
      <c r="AK17581" s="104"/>
      <c r="AL17581" s="104"/>
      <c r="AO17581" s="104"/>
      <c r="AP17581" s="104"/>
    </row>
    <row r="17582" spans="21:42" ht="15" customHeight="1" x14ac:dyDescent="0.25">
      <c r="U17582" s="104"/>
      <c r="AB17582" s="104"/>
      <c r="AC17582" s="104"/>
      <c r="AF17582" s="104"/>
      <c r="AG17582" s="104"/>
      <c r="AK17582" s="104"/>
      <c r="AL17582" s="104"/>
      <c r="AO17582" s="104"/>
      <c r="AP17582" s="104"/>
    </row>
    <row r="17583" spans="21:42" ht="15" customHeight="1" x14ac:dyDescent="0.25">
      <c r="U17583" s="104"/>
      <c r="AB17583" s="104"/>
      <c r="AC17583" s="104"/>
      <c r="AF17583" s="104"/>
      <c r="AG17583" s="104"/>
      <c r="AK17583" s="104"/>
      <c r="AL17583" s="104"/>
      <c r="AO17583" s="104"/>
      <c r="AP17583" s="104"/>
    </row>
    <row r="17584" spans="21:42" ht="15" customHeight="1" x14ac:dyDescent="0.25">
      <c r="U17584" s="104"/>
      <c r="AB17584" s="104"/>
      <c r="AC17584" s="104"/>
      <c r="AF17584" s="104"/>
      <c r="AG17584" s="104"/>
      <c r="AK17584" s="104"/>
      <c r="AL17584" s="104"/>
      <c r="AO17584" s="104"/>
      <c r="AP17584" s="104"/>
    </row>
    <row r="17585" spans="21:42" ht="15" customHeight="1" x14ac:dyDescent="0.25">
      <c r="U17585" s="104"/>
      <c r="AB17585" s="104"/>
      <c r="AC17585" s="104"/>
      <c r="AF17585" s="104"/>
      <c r="AG17585" s="104"/>
      <c r="AK17585" s="104"/>
      <c r="AL17585" s="104"/>
      <c r="AO17585" s="104"/>
      <c r="AP17585" s="104"/>
    </row>
    <row r="17586" spans="21:42" ht="15" customHeight="1" x14ac:dyDescent="0.25">
      <c r="U17586" s="104"/>
      <c r="AB17586" s="104"/>
      <c r="AC17586" s="104"/>
      <c r="AF17586" s="104"/>
      <c r="AG17586" s="104"/>
      <c r="AK17586" s="104"/>
      <c r="AL17586" s="104"/>
      <c r="AO17586" s="104"/>
      <c r="AP17586" s="104"/>
    </row>
    <row r="17587" spans="21:42" ht="15" customHeight="1" x14ac:dyDescent="0.25">
      <c r="U17587" s="104"/>
      <c r="AB17587" s="104"/>
      <c r="AC17587" s="104"/>
      <c r="AF17587" s="104"/>
      <c r="AG17587" s="104"/>
      <c r="AK17587" s="104"/>
      <c r="AL17587" s="104"/>
      <c r="AO17587" s="104"/>
      <c r="AP17587" s="104"/>
    </row>
    <row r="17588" spans="21:42" ht="15" customHeight="1" x14ac:dyDescent="0.25">
      <c r="U17588" s="104"/>
      <c r="AB17588" s="104"/>
      <c r="AC17588" s="104"/>
      <c r="AF17588" s="104"/>
      <c r="AG17588" s="104"/>
      <c r="AK17588" s="104"/>
      <c r="AL17588" s="104"/>
      <c r="AO17588" s="104"/>
      <c r="AP17588" s="104"/>
    </row>
    <row r="17589" spans="21:42" ht="15" customHeight="1" x14ac:dyDescent="0.25">
      <c r="U17589" s="104"/>
      <c r="AB17589" s="104"/>
      <c r="AC17589" s="104"/>
      <c r="AF17589" s="104"/>
      <c r="AG17589" s="104"/>
      <c r="AK17589" s="104"/>
      <c r="AL17589" s="104"/>
      <c r="AO17589" s="104"/>
      <c r="AP17589" s="104"/>
    </row>
    <row r="17590" spans="21:42" ht="15" customHeight="1" x14ac:dyDescent="0.25">
      <c r="U17590" s="104"/>
      <c r="AB17590" s="104"/>
      <c r="AC17590" s="104"/>
      <c r="AF17590" s="104"/>
      <c r="AG17590" s="104"/>
      <c r="AK17590" s="104"/>
      <c r="AL17590" s="104"/>
      <c r="AO17590" s="104"/>
      <c r="AP17590" s="104"/>
    </row>
    <row r="17591" spans="21:42" ht="15" customHeight="1" x14ac:dyDescent="0.25">
      <c r="U17591" s="104"/>
      <c r="AB17591" s="104"/>
      <c r="AC17591" s="104"/>
      <c r="AF17591" s="104"/>
      <c r="AG17591" s="104"/>
      <c r="AK17591" s="104"/>
      <c r="AL17591" s="104"/>
      <c r="AO17591" s="104"/>
      <c r="AP17591" s="104"/>
    </row>
    <row r="17592" spans="21:42" ht="15" customHeight="1" x14ac:dyDescent="0.25">
      <c r="U17592" s="104"/>
      <c r="AB17592" s="104"/>
      <c r="AC17592" s="104"/>
      <c r="AF17592" s="104"/>
      <c r="AG17592" s="104"/>
      <c r="AK17592" s="104"/>
      <c r="AL17592" s="104"/>
      <c r="AO17592" s="104"/>
      <c r="AP17592" s="104"/>
    </row>
    <row r="17593" spans="21:42" ht="15" customHeight="1" x14ac:dyDescent="0.25">
      <c r="U17593" s="104"/>
      <c r="AB17593" s="104"/>
      <c r="AC17593" s="104"/>
      <c r="AF17593" s="104"/>
      <c r="AG17593" s="104"/>
      <c r="AK17593" s="104"/>
      <c r="AL17593" s="104"/>
      <c r="AO17593" s="104"/>
      <c r="AP17593" s="104"/>
    </row>
    <row r="17594" spans="21:42" ht="15" customHeight="1" x14ac:dyDescent="0.25">
      <c r="U17594" s="104"/>
      <c r="AB17594" s="104"/>
      <c r="AC17594" s="104"/>
      <c r="AF17594" s="104"/>
      <c r="AG17594" s="104"/>
      <c r="AK17594" s="104"/>
      <c r="AL17594" s="104"/>
      <c r="AO17594" s="104"/>
      <c r="AP17594" s="104"/>
    </row>
    <row r="17595" spans="21:42" ht="15" customHeight="1" x14ac:dyDescent="0.25">
      <c r="U17595" s="104"/>
      <c r="AB17595" s="104"/>
      <c r="AC17595" s="104"/>
      <c r="AF17595" s="104"/>
      <c r="AG17595" s="104"/>
      <c r="AK17595" s="104"/>
      <c r="AL17595" s="104"/>
      <c r="AO17595" s="104"/>
      <c r="AP17595" s="104"/>
    </row>
    <row r="17596" spans="21:42" ht="15" customHeight="1" x14ac:dyDescent="0.25">
      <c r="U17596" s="104"/>
      <c r="AB17596" s="104"/>
      <c r="AC17596" s="104"/>
      <c r="AF17596" s="104"/>
      <c r="AG17596" s="104"/>
      <c r="AK17596" s="104"/>
      <c r="AL17596" s="104"/>
      <c r="AO17596" s="104"/>
      <c r="AP17596" s="104"/>
    </row>
    <row r="17597" spans="21:42" ht="15" customHeight="1" x14ac:dyDescent="0.25">
      <c r="U17597" s="104"/>
      <c r="AB17597" s="104"/>
      <c r="AC17597" s="104"/>
      <c r="AF17597" s="104"/>
      <c r="AG17597" s="104"/>
      <c r="AK17597" s="104"/>
      <c r="AL17597" s="104"/>
      <c r="AO17597" s="104"/>
      <c r="AP17597" s="104"/>
    </row>
    <row r="17598" spans="21:42" ht="15" customHeight="1" x14ac:dyDescent="0.25">
      <c r="U17598" s="104"/>
      <c r="AB17598" s="104"/>
      <c r="AC17598" s="104"/>
      <c r="AF17598" s="104"/>
      <c r="AG17598" s="104"/>
      <c r="AK17598" s="104"/>
      <c r="AL17598" s="104"/>
      <c r="AO17598" s="104"/>
      <c r="AP17598" s="104"/>
    </row>
    <row r="17599" spans="21:42" ht="15" customHeight="1" x14ac:dyDescent="0.25">
      <c r="U17599" s="104"/>
      <c r="AB17599" s="104"/>
      <c r="AC17599" s="104"/>
      <c r="AF17599" s="104"/>
      <c r="AG17599" s="104"/>
      <c r="AK17599" s="104"/>
      <c r="AL17599" s="104"/>
      <c r="AO17599" s="104"/>
      <c r="AP17599" s="104"/>
    </row>
    <row r="17600" spans="21:42" ht="15" customHeight="1" x14ac:dyDescent="0.25">
      <c r="U17600" s="104"/>
      <c r="AB17600" s="104"/>
      <c r="AC17600" s="104"/>
      <c r="AF17600" s="104"/>
      <c r="AG17600" s="104"/>
      <c r="AK17600" s="104"/>
      <c r="AL17600" s="104"/>
      <c r="AO17600" s="104"/>
      <c r="AP17600" s="104"/>
    </row>
    <row r="17601" spans="21:42" ht="15" customHeight="1" x14ac:dyDescent="0.25">
      <c r="U17601" s="104"/>
      <c r="AB17601" s="104"/>
      <c r="AC17601" s="104"/>
      <c r="AF17601" s="104"/>
      <c r="AG17601" s="104"/>
      <c r="AK17601" s="104"/>
      <c r="AL17601" s="104"/>
      <c r="AO17601" s="104"/>
      <c r="AP17601" s="104"/>
    </row>
    <row r="17602" spans="21:42" ht="15" customHeight="1" x14ac:dyDescent="0.25">
      <c r="U17602" s="104"/>
      <c r="AB17602" s="104"/>
      <c r="AC17602" s="104"/>
      <c r="AF17602" s="104"/>
      <c r="AG17602" s="104"/>
      <c r="AK17602" s="104"/>
      <c r="AL17602" s="104"/>
      <c r="AO17602" s="104"/>
      <c r="AP17602" s="104"/>
    </row>
    <row r="17603" spans="21:42" ht="15" customHeight="1" x14ac:dyDescent="0.25">
      <c r="U17603" s="104"/>
      <c r="AB17603" s="104"/>
      <c r="AC17603" s="104"/>
      <c r="AF17603" s="104"/>
      <c r="AG17603" s="104"/>
      <c r="AK17603" s="104"/>
      <c r="AL17603" s="104"/>
      <c r="AO17603" s="104"/>
      <c r="AP17603" s="104"/>
    </row>
    <row r="17604" spans="21:42" ht="15" customHeight="1" x14ac:dyDescent="0.25">
      <c r="U17604" s="104"/>
      <c r="AB17604" s="104"/>
      <c r="AC17604" s="104"/>
      <c r="AF17604" s="104"/>
      <c r="AG17604" s="104"/>
      <c r="AK17604" s="104"/>
      <c r="AL17604" s="104"/>
      <c r="AO17604" s="104"/>
      <c r="AP17604" s="104"/>
    </row>
    <row r="17605" spans="21:42" ht="15" customHeight="1" x14ac:dyDescent="0.25">
      <c r="U17605" s="104"/>
      <c r="AB17605" s="104"/>
      <c r="AC17605" s="104"/>
      <c r="AF17605" s="104"/>
      <c r="AG17605" s="104"/>
      <c r="AK17605" s="104"/>
      <c r="AL17605" s="104"/>
      <c r="AO17605" s="104"/>
      <c r="AP17605" s="104"/>
    </row>
    <row r="17606" spans="21:42" ht="15" customHeight="1" x14ac:dyDescent="0.25">
      <c r="U17606" s="104"/>
      <c r="AB17606" s="104"/>
      <c r="AC17606" s="104"/>
      <c r="AF17606" s="104"/>
      <c r="AG17606" s="104"/>
      <c r="AK17606" s="104"/>
      <c r="AL17606" s="104"/>
      <c r="AO17606" s="104"/>
      <c r="AP17606" s="104"/>
    </row>
    <row r="17607" spans="21:42" ht="15" customHeight="1" x14ac:dyDescent="0.25">
      <c r="U17607" s="104"/>
      <c r="AB17607" s="104"/>
      <c r="AC17607" s="104"/>
      <c r="AF17607" s="104"/>
      <c r="AG17607" s="104"/>
      <c r="AK17607" s="104"/>
      <c r="AL17607" s="104"/>
      <c r="AO17607" s="104"/>
      <c r="AP17607" s="104"/>
    </row>
    <row r="17608" spans="21:42" ht="15" customHeight="1" x14ac:dyDescent="0.25">
      <c r="U17608" s="104"/>
      <c r="AB17608" s="104"/>
      <c r="AC17608" s="104"/>
      <c r="AF17608" s="104"/>
      <c r="AG17608" s="104"/>
      <c r="AK17608" s="104"/>
      <c r="AL17608" s="104"/>
      <c r="AO17608" s="104"/>
      <c r="AP17608" s="104"/>
    </row>
    <row r="17609" spans="21:42" ht="15" customHeight="1" x14ac:dyDescent="0.25">
      <c r="U17609" s="104"/>
      <c r="AB17609" s="104"/>
      <c r="AC17609" s="104"/>
      <c r="AF17609" s="104"/>
      <c r="AG17609" s="104"/>
      <c r="AK17609" s="104"/>
      <c r="AL17609" s="104"/>
      <c r="AO17609" s="104"/>
      <c r="AP17609" s="104"/>
    </row>
    <row r="17610" spans="21:42" ht="15" customHeight="1" x14ac:dyDescent="0.25">
      <c r="U17610" s="104"/>
      <c r="AB17610" s="104"/>
      <c r="AC17610" s="104"/>
      <c r="AF17610" s="104"/>
      <c r="AG17610" s="104"/>
      <c r="AK17610" s="104"/>
      <c r="AL17610" s="104"/>
      <c r="AO17610" s="104"/>
      <c r="AP17610" s="104"/>
    </row>
    <row r="17611" spans="21:42" ht="15" customHeight="1" x14ac:dyDescent="0.25">
      <c r="U17611" s="104"/>
      <c r="AB17611" s="104"/>
      <c r="AC17611" s="104"/>
      <c r="AF17611" s="104"/>
      <c r="AG17611" s="104"/>
      <c r="AK17611" s="104"/>
      <c r="AL17611" s="104"/>
      <c r="AO17611" s="104"/>
      <c r="AP17611" s="104"/>
    </row>
    <row r="17612" spans="21:42" ht="15" customHeight="1" x14ac:dyDescent="0.25">
      <c r="U17612" s="104"/>
      <c r="AB17612" s="104"/>
      <c r="AC17612" s="104"/>
      <c r="AF17612" s="104"/>
      <c r="AG17612" s="104"/>
      <c r="AK17612" s="104"/>
      <c r="AL17612" s="104"/>
      <c r="AO17612" s="104"/>
      <c r="AP17612" s="104"/>
    </row>
    <row r="17613" spans="21:42" ht="15" customHeight="1" x14ac:dyDescent="0.25">
      <c r="U17613" s="104"/>
      <c r="AB17613" s="104"/>
      <c r="AC17613" s="104"/>
      <c r="AF17613" s="104"/>
      <c r="AG17613" s="104"/>
      <c r="AK17613" s="104"/>
      <c r="AL17613" s="104"/>
      <c r="AO17613" s="104"/>
      <c r="AP17613" s="104"/>
    </row>
    <row r="17614" spans="21:42" ht="15" customHeight="1" x14ac:dyDescent="0.25">
      <c r="U17614" s="104"/>
      <c r="AB17614" s="104"/>
      <c r="AC17614" s="104"/>
      <c r="AF17614" s="104"/>
      <c r="AG17614" s="104"/>
      <c r="AK17614" s="104"/>
      <c r="AL17614" s="104"/>
      <c r="AO17614" s="104"/>
      <c r="AP17614" s="104"/>
    </row>
    <row r="17615" spans="21:42" ht="15" customHeight="1" x14ac:dyDescent="0.25">
      <c r="U17615" s="104"/>
      <c r="AB17615" s="104"/>
      <c r="AC17615" s="104"/>
      <c r="AF17615" s="104"/>
      <c r="AG17615" s="104"/>
      <c r="AK17615" s="104"/>
      <c r="AL17615" s="104"/>
      <c r="AO17615" s="104"/>
      <c r="AP17615" s="104"/>
    </row>
    <row r="17616" spans="21:42" ht="15" customHeight="1" x14ac:dyDescent="0.25">
      <c r="U17616" s="104"/>
      <c r="AB17616" s="104"/>
      <c r="AC17616" s="104"/>
      <c r="AF17616" s="104"/>
      <c r="AG17616" s="104"/>
      <c r="AK17616" s="104"/>
      <c r="AL17616" s="104"/>
      <c r="AO17616" s="104"/>
      <c r="AP17616" s="104"/>
    </row>
    <row r="17617" spans="21:42" ht="15" customHeight="1" x14ac:dyDescent="0.25">
      <c r="U17617" s="104"/>
      <c r="AB17617" s="104"/>
      <c r="AC17617" s="104"/>
      <c r="AF17617" s="104"/>
      <c r="AG17617" s="104"/>
      <c r="AK17617" s="104"/>
      <c r="AL17617" s="104"/>
      <c r="AO17617" s="104"/>
      <c r="AP17617" s="104"/>
    </row>
    <row r="17618" spans="21:42" ht="15" customHeight="1" x14ac:dyDescent="0.25">
      <c r="U17618" s="104"/>
      <c r="AB17618" s="104"/>
      <c r="AC17618" s="104"/>
      <c r="AF17618" s="104"/>
      <c r="AG17618" s="104"/>
      <c r="AK17618" s="104"/>
      <c r="AL17618" s="104"/>
      <c r="AO17618" s="104"/>
      <c r="AP17618" s="104"/>
    </row>
    <row r="17619" spans="21:42" ht="15" customHeight="1" x14ac:dyDescent="0.25">
      <c r="U17619" s="104"/>
      <c r="AB17619" s="104"/>
      <c r="AC17619" s="104"/>
      <c r="AF17619" s="104"/>
      <c r="AG17619" s="104"/>
      <c r="AK17619" s="104"/>
      <c r="AL17619" s="104"/>
      <c r="AO17619" s="104"/>
      <c r="AP17619" s="104"/>
    </row>
    <row r="17620" spans="21:42" ht="15" customHeight="1" x14ac:dyDescent="0.25">
      <c r="U17620" s="104"/>
      <c r="AB17620" s="104"/>
      <c r="AC17620" s="104"/>
      <c r="AF17620" s="104"/>
      <c r="AG17620" s="104"/>
      <c r="AK17620" s="104"/>
      <c r="AL17620" s="104"/>
      <c r="AO17620" s="104"/>
      <c r="AP17620" s="104"/>
    </row>
    <row r="17621" spans="21:42" ht="15" customHeight="1" x14ac:dyDescent="0.25">
      <c r="U17621" s="104"/>
      <c r="AB17621" s="104"/>
      <c r="AC17621" s="104"/>
      <c r="AF17621" s="104"/>
      <c r="AG17621" s="104"/>
      <c r="AK17621" s="104"/>
      <c r="AL17621" s="104"/>
      <c r="AO17621" s="104"/>
      <c r="AP17621" s="104"/>
    </row>
    <row r="17622" spans="21:42" ht="15" customHeight="1" x14ac:dyDescent="0.25">
      <c r="U17622" s="104"/>
      <c r="AB17622" s="104"/>
      <c r="AC17622" s="104"/>
      <c r="AF17622" s="104"/>
      <c r="AG17622" s="104"/>
      <c r="AK17622" s="104"/>
      <c r="AL17622" s="104"/>
      <c r="AO17622" s="104"/>
      <c r="AP17622" s="104"/>
    </row>
    <row r="17623" spans="21:42" ht="15" customHeight="1" x14ac:dyDescent="0.25">
      <c r="U17623" s="104"/>
      <c r="AB17623" s="104"/>
      <c r="AC17623" s="104"/>
      <c r="AF17623" s="104"/>
      <c r="AG17623" s="104"/>
      <c r="AK17623" s="104"/>
      <c r="AL17623" s="104"/>
      <c r="AO17623" s="104"/>
      <c r="AP17623" s="104"/>
    </row>
    <row r="17624" spans="21:42" ht="15" customHeight="1" x14ac:dyDescent="0.25">
      <c r="U17624" s="104"/>
      <c r="AB17624" s="104"/>
      <c r="AC17624" s="104"/>
      <c r="AF17624" s="104"/>
      <c r="AG17624" s="104"/>
      <c r="AK17624" s="104"/>
      <c r="AL17624" s="104"/>
      <c r="AO17624" s="104"/>
      <c r="AP17624" s="104"/>
    </row>
    <row r="17625" spans="21:42" ht="15" customHeight="1" x14ac:dyDescent="0.25">
      <c r="U17625" s="104"/>
      <c r="AB17625" s="104"/>
      <c r="AC17625" s="104"/>
      <c r="AF17625" s="104"/>
      <c r="AG17625" s="104"/>
      <c r="AK17625" s="104"/>
      <c r="AL17625" s="104"/>
      <c r="AO17625" s="104"/>
      <c r="AP17625" s="104"/>
    </row>
    <row r="17626" spans="21:42" ht="15" customHeight="1" x14ac:dyDescent="0.25">
      <c r="U17626" s="104"/>
      <c r="AB17626" s="104"/>
      <c r="AC17626" s="104"/>
      <c r="AF17626" s="104"/>
      <c r="AG17626" s="104"/>
      <c r="AK17626" s="104"/>
      <c r="AL17626" s="104"/>
      <c r="AO17626" s="104"/>
      <c r="AP17626" s="104"/>
    </row>
    <row r="17627" spans="21:42" ht="15" customHeight="1" x14ac:dyDescent="0.25">
      <c r="U17627" s="104"/>
      <c r="AB17627" s="104"/>
      <c r="AC17627" s="104"/>
      <c r="AF17627" s="104"/>
      <c r="AG17627" s="104"/>
      <c r="AK17627" s="104"/>
      <c r="AL17627" s="104"/>
      <c r="AO17627" s="104"/>
      <c r="AP17627" s="104"/>
    </row>
    <row r="17628" spans="21:42" ht="15" customHeight="1" x14ac:dyDescent="0.25">
      <c r="U17628" s="104"/>
      <c r="AB17628" s="104"/>
      <c r="AC17628" s="104"/>
      <c r="AF17628" s="104"/>
      <c r="AG17628" s="104"/>
      <c r="AK17628" s="104"/>
      <c r="AL17628" s="104"/>
      <c r="AO17628" s="104"/>
      <c r="AP17628" s="104"/>
    </row>
    <row r="17629" spans="21:42" ht="15" customHeight="1" x14ac:dyDescent="0.25">
      <c r="U17629" s="104"/>
      <c r="AB17629" s="104"/>
      <c r="AC17629" s="104"/>
      <c r="AF17629" s="104"/>
      <c r="AG17629" s="104"/>
      <c r="AK17629" s="104"/>
      <c r="AL17629" s="104"/>
      <c r="AO17629" s="104"/>
      <c r="AP17629" s="104"/>
    </row>
    <row r="17630" spans="21:42" ht="15" customHeight="1" x14ac:dyDescent="0.25">
      <c r="U17630" s="104"/>
      <c r="AB17630" s="104"/>
      <c r="AC17630" s="104"/>
      <c r="AF17630" s="104"/>
      <c r="AG17630" s="104"/>
      <c r="AK17630" s="104"/>
      <c r="AL17630" s="104"/>
      <c r="AO17630" s="104"/>
      <c r="AP17630" s="104"/>
    </row>
    <row r="17631" spans="21:42" ht="15" customHeight="1" x14ac:dyDescent="0.25">
      <c r="U17631" s="104"/>
      <c r="AB17631" s="104"/>
      <c r="AC17631" s="104"/>
      <c r="AF17631" s="104"/>
      <c r="AG17631" s="104"/>
      <c r="AK17631" s="104"/>
      <c r="AL17631" s="104"/>
      <c r="AO17631" s="104"/>
      <c r="AP17631" s="104"/>
    </row>
    <row r="17632" spans="21:42" ht="15" customHeight="1" x14ac:dyDescent="0.25">
      <c r="U17632" s="104"/>
      <c r="AB17632" s="104"/>
      <c r="AC17632" s="104"/>
      <c r="AF17632" s="104"/>
      <c r="AG17632" s="104"/>
      <c r="AK17632" s="104"/>
      <c r="AL17632" s="104"/>
      <c r="AO17632" s="104"/>
      <c r="AP17632" s="104"/>
    </row>
    <row r="17633" spans="21:42" ht="15" customHeight="1" x14ac:dyDescent="0.25">
      <c r="U17633" s="104"/>
      <c r="AB17633" s="104"/>
      <c r="AC17633" s="104"/>
      <c r="AF17633" s="104"/>
      <c r="AG17633" s="104"/>
      <c r="AK17633" s="104"/>
      <c r="AL17633" s="104"/>
      <c r="AO17633" s="104"/>
      <c r="AP17633" s="104"/>
    </row>
    <row r="17634" spans="21:42" ht="15" customHeight="1" x14ac:dyDescent="0.25">
      <c r="U17634" s="104"/>
      <c r="AB17634" s="104"/>
      <c r="AC17634" s="104"/>
      <c r="AF17634" s="104"/>
      <c r="AG17634" s="104"/>
      <c r="AK17634" s="104"/>
      <c r="AL17634" s="104"/>
      <c r="AO17634" s="104"/>
      <c r="AP17634" s="104"/>
    </row>
    <row r="17635" spans="21:42" ht="15" customHeight="1" x14ac:dyDescent="0.25">
      <c r="U17635" s="104"/>
      <c r="AB17635" s="104"/>
      <c r="AC17635" s="104"/>
      <c r="AF17635" s="104"/>
      <c r="AG17635" s="104"/>
      <c r="AK17635" s="104"/>
      <c r="AL17635" s="104"/>
      <c r="AO17635" s="104"/>
      <c r="AP17635" s="104"/>
    </row>
    <row r="17636" spans="21:42" ht="15" customHeight="1" x14ac:dyDescent="0.25">
      <c r="U17636" s="104"/>
      <c r="AB17636" s="104"/>
      <c r="AC17636" s="104"/>
      <c r="AF17636" s="104"/>
      <c r="AG17636" s="104"/>
      <c r="AK17636" s="104"/>
      <c r="AL17636" s="104"/>
      <c r="AO17636" s="104"/>
      <c r="AP17636" s="104"/>
    </row>
    <row r="17637" spans="21:42" ht="15" customHeight="1" x14ac:dyDescent="0.25">
      <c r="U17637" s="104"/>
      <c r="AB17637" s="104"/>
      <c r="AC17637" s="104"/>
      <c r="AF17637" s="104"/>
      <c r="AG17637" s="104"/>
      <c r="AK17637" s="104"/>
      <c r="AL17637" s="104"/>
      <c r="AO17637" s="104"/>
      <c r="AP17637" s="104"/>
    </row>
    <row r="17638" spans="21:42" ht="15" customHeight="1" x14ac:dyDescent="0.25">
      <c r="U17638" s="104"/>
      <c r="AB17638" s="104"/>
      <c r="AC17638" s="104"/>
      <c r="AF17638" s="104"/>
      <c r="AG17638" s="104"/>
      <c r="AK17638" s="104"/>
      <c r="AL17638" s="104"/>
      <c r="AO17638" s="104"/>
      <c r="AP17638" s="104"/>
    </row>
    <row r="17639" spans="21:42" ht="15" customHeight="1" x14ac:dyDescent="0.25">
      <c r="U17639" s="104"/>
      <c r="AB17639" s="104"/>
      <c r="AC17639" s="104"/>
      <c r="AF17639" s="104"/>
      <c r="AG17639" s="104"/>
      <c r="AK17639" s="104"/>
      <c r="AL17639" s="104"/>
      <c r="AO17639" s="104"/>
      <c r="AP17639" s="104"/>
    </row>
    <row r="17640" spans="21:42" ht="15" customHeight="1" x14ac:dyDescent="0.25">
      <c r="U17640" s="104"/>
      <c r="AB17640" s="104"/>
      <c r="AC17640" s="104"/>
      <c r="AF17640" s="104"/>
      <c r="AG17640" s="104"/>
      <c r="AK17640" s="104"/>
      <c r="AL17640" s="104"/>
      <c r="AO17640" s="104"/>
      <c r="AP17640" s="104"/>
    </row>
    <row r="17641" spans="21:42" ht="15" customHeight="1" x14ac:dyDescent="0.25">
      <c r="U17641" s="104"/>
      <c r="AB17641" s="104"/>
      <c r="AC17641" s="104"/>
      <c r="AF17641" s="104"/>
      <c r="AG17641" s="104"/>
      <c r="AK17641" s="104"/>
      <c r="AL17641" s="104"/>
      <c r="AO17641" s="104"/>
      <c r="AP17641" s="104"/>
    </row>
    <row r="17642" spans="21:42" ht="15" customHeight="1" x14ac:dyDescent="0.25">
      <c r="U17642" s="104"/>
      <c r="AB17642" s="104"/>
      <c r="AC17642" s="104"/>
      <c r="AF17642" s="104"/>
      <c r="AG17642" s="104"/>
      <c r="AK17642" s="104"/>
      <c r="AL17642" s="104"/>
      <c r="AO17642" s="104"/>
      <c r="AP17642" s="104"/>
    </row>
    <row r="17643" spans="21:42" ht="15" customHeight="1" x14ac:dyDescent="0.25">
      <c r="U17643" s="104"/>
      <c r="AB17643" s="104"/>
      <c r="AC17643" s="104"/>
      <c r="AF17643" s="104"/>
      <c r="AG17643" s="104"/>
      <c r="AK17643" s="104"/>
      <c r="AL17643" s="104"/>
      <c r="AO17643" s="104"/>
      <c r="AP17643" s="104"/>
    </row>
    <row r="17644" spans="21:42" ht="15" customHeight="1" x14ac:dyDescent="0.25">
      <c r="U17644" s="104"/>
      <c r="AB17644" s="104"/>
      <c r="AC17644" s="104"/>
      <c r="AF17644" s="104"/>
      <c r="AG17644" s="104"/>
      <c r="AK17644" s="104"/>
      <c r="AL17644" s="104"/>
      <c r="AO17644" s="104"/>
      <c r="AP17644" s="104"/>
    </row>
    <row r="17645" spans="21:42" ht="15" customHeight="1" x14ac:dyDescent="0.25">
      <c r="U17645" s="104"/>
      <c r="AB17645" s="104"/>
      <c r="AC17645" s="104"/>
      <c r="AF17645" s="104"/>
      <c r="AG17645" s="104"/>
      <c r="AK17645" s="104"/>
      <c r="AL17645" s="104"/>
      <c r="AO17645" s="104"/>
      <c r="AP17645" s="104"/>
    </row>
    <row r="17646" spans="21:42" ht="15" customHeight="1" x14ac:dyDescent="0.25">
      <c r="U17646" s="104"/>
      <c r="AB17646" s="104"/>
      <c r="AC17646" s="104"/>
      <c r="AF17646" s="104"/>
      <c r="AG17646" s="104"/>
      <c r="AK17646" s="104"/>
      <c r="AL17646" s="104"/>
      <c r="AO17646" s="104"/>
      <c r="AP17646" s="104"/>
    </row>
    <row r="17647" spans="21:42" ht="15" customHeight="1" x14ac:dyDescent="0.25">
      <c r="U17647" s="104"/>
      <c r="AB17647" s="104"/>
      <c r="AC17647" s="104"/>
      <c r="AF17647" s="104"/>
      <c r="AG17647" s="104"/>
      <c r="AK17647" s="104"/>
      <c r="AL17647" s="104"/>
      <c r="AO17647" s="104"/>
      <c r="AP17647" s="104"/>
    </row>
    <row r="17648" spans="21:42" ht="15" customHeight="1" x14ac:dyDescent="0.25">
      <c r="U17648" s="104"/>
      <c r="AB17648" s="104"/>
      <c r="AC17648" s="104"/>
      <c r="AF17648" s="104"/>
      <c r="AG17648" s="104"/>
      <c r="AK17648" s="104"/>
      <c r="AL17648" s="104"/>
      <c r="AO17648" s="104"/>
      <c r="AP17648" s="104"/>
    </row>
    <row r="17649" spans="21:42" ht="15" customHeight="1" x14ac:dyDescent="0.25">
      <c r="U17649" s="104"/>
      <c r="AB17649" s="104"/>
      <c r="AC17649" s="104"/>
      <c r="AF17649" s="104"/>
      <c r="AG17649" s="104"/>
      <c r="AK17649" s="104"/>
      <c r="AL17649" s="104"/>
      <c r="AO17649" s="104"/>
      <c r="AP17649" s="104"/>
    </row>
    <row r="17650" spans="21:42" ht="15" customHeight="1" x14ac:dyDescent="0.25">
      <c r="U17650" s="104"/>
      <c r="AB17650" s="104"/>
      <c r="AC17650" s="104"/>
      <c r="AF17650" s="104"/>
      <c r="AG17650" s="104"/>
      <c r="AK17650" s="104"/>
      <c r="AL17650" s="104"/>
      <c r="AO17650" s="104"/>
      <c r="AP17650" s="104"/>
    </row>
    <row r="17651" spans="21:42" ht="15" customHeight="1" x14ac:dyDescent="0.25">
      <c r="U17651" s="104"/>
      <c r="AB17651" s="104"/>
      <c r="AC17651" s="104"/>
      <c r="AF17651" s="104"/>
      <c r="AG17651" s="104"/>
      <c r="AK17651" s="104"/>
      <c r="AL17651" s="104"/>
      <c r="AO17651" s="104"/>
      <c r="AP17651" s="104"/>
    </row>
    <row r="17652" spans="21:42" ht="15" customHeight="1" x14ac:dyDescent="0.25">
      <c r="U17652" s="104"/>
      <c r="AB17652" s="104"/>
      <c r="AC17652" s="104"/>
      <c r="AF17652" s="104"/>
      <c r="AG17652" s="104"/>
      <c r="AK17652" s="104"/>
      <c r="AL17652" s="104"/>
      <c r="AO17652" s="104"/>
      <c r="AP17652" s="104"/>
    </row>
    <row r="17653" spans="21:42" ht="15" customHeight="1" x14ac:dyDescent="0.25">
      <c r="U17653" s="104"/>
      <c r="AB17653" s="104"/>
      <c r="AC17653" s="104"/>
      <c r="AF17653" s="104"/>
      <c r="AG17653" s="104"/>
      <c r="AK17653" s="104"/>
      <c r="AL17653" s="104"/>
      <c r="AO17653" s="104"/>
      <c r="AP17653" s="104"/>
    </row>
    <row r="17654" spans="21:42" ht="15" customHeight="1" x14ac:dyDescent="0.25">
      <c r="U17654" s="104"/>
      <c r="AB17654" s="104"/>
      <c r="AC17654" s="104"/>
      <c r="AF17654" s="104"/>
      <c r="AG17654" s="104"/>
      <c r="AK17654" s="104"/>
      <c r="AL17654" s="104"/>
      <c r="AO17654" s="104"/>
      <c r="AP17654" s="104"/>
    </row>
    <row r="17655" spans="21:42" ht="15" customHeight="1" x14ac:dyDescent="0.25">
      <c r="U17655" s="104"/>
      <c r="AB17655" s="104"/>
      <c r="AC17655" s="104"/>
      <c r="AF17655" s="104"/>
      <c r="AG17655" s="104"/>
      <c r="AK17655" s="104"/>
      <c r="AL17655" s="104"/>
      <c r="AO17655" s="104"/>
      <c r="AP17655" s="104"/>
    </row>
    <row r="17656" spans="21:42" ht="15" customHeight="1" x14ac:dyDescent="0.25">
      <c r="U17656" s="104"/>
      <c r="AB17656" s="104"/>
      <c r="AC17656" s="104"/>
      <c r="AF17656" s="104"/>
      <c r="AG17656" s="104"/>
      <c r="AK17656" s="104"/>
      <c r="AL17656" s="104"/>
      <c r="AO17656" s="104"/>
      <c r="AP17656" s="104"/>
    </row>
    <row r="17657" spans="21:42" ht="15" customHeight="1" x14ac:dyDescent="0.25">
      <c r="U17657" s="104"/>
      <c r="AB17657" s="104"/>
      <c r="AC17657" s="104"/>
      <c r="AF17657" s="104"/>
      <c r="AG17657" s="104"/>
      <c r="AK17657" s="104"/>
      <c r="AL17657" s="104"/>
      <c r="AO17657" s="104"/>
      <c r="AP17657" s="104"/>
    </row>
    <row r="17658" spans="21:42" ht="15" customHeight="1" x14ac:dyDescent="0.25">
      <c r="U17658" s="104"/>
      <c r="AB17658" s="104"/>
      <c r="AC17658" s="104"/>
      <c r="AF17658" s="104"/>
      <c r="AG17658" s="104"/>
      <c r="AK17658" s="104"/>
      <c r="AL17658" s="104"/>
      <c r="AO17658" s="104"/>
      <c r="AP17658" s="104"/>
    </row>
    <row r="17659" spans="21:42" ht="15" customHeight="1" x14ac:dyDescent="0.25">
      <c r="U17659" s="104"/>
      <c r="AB17659" s="104"/>
      <c r="AC17659" s="104"/>
      <c r="AF17659" s="104"/>
      <c r="AG17659" s="104"/>
      <c r="AK17659" s="104"/>
      <c r="AL17659" s="104"/>
      <c r="AO17659" s="104"/>
      <c r="AP17659" s="104"/>
    </row>
    <row r="17660" spans="21:42" ht="15" customHeight="1" x14ac:dyDescent="0.25">
      <c r="U17660" s="104"/>
      <c r="AB17660" s="104"/>
      <c r="AC17660" s="104"/>
      <c r="AF17660" s="104"/>
      <c r="AG17660" s="104"/>
      <c r="AK17660" s="104"/>
      <c r="AL17660" s="104"/>
      <c r="AO17660" s="104"/>
      <c r="AP17660" s="104"/>
    </row>
    <row r="17661" spans="21:42" ht="15" customHeight="1" x14ac:dyDescent="0.25">
      <c r="U17661" s="104"/>
      <c r="AB17661" s="104"/>
      <c r="AC17661" s="104"/>
      <c r="AF17661" s="104"/>
      <c r="AG17661" s="104"/>
      <c r="AK17661" s="104"/>
      <c r="AL17661" s="104"/>
      <c r="AO17661" s="104"/>
      <c r="AP17661" s="104"/>
    </row>
    <row r="17662" spans="21:42" ht="15" customHeight="1" x14ac:dyDescent="0.25">
      <c r="U17662" s="104"/>
      <c r="AB17662" s="104"/>
      <c r="AC17662" s="104"/>
      <c r="AF17662" s="104"/>
      <c r="AG17662" s="104"/>
      <c r="AK17662" s="104"/>
      <c r="AL17662" s="104"/>
      <c r="AO17662" s="104"/>
      <c r="AP17662" s="104"/>
    </row>
    <row r="17663" spans="21:42" ht="15" customHeight="1" x14ac:dyDescent="0.25">
      <c r="U17663" s="104"/>
      <c r="AB17663" s="104"/>
      <c r="AC17663" s="104"/>
      <c r="AF17663" s="104"/>
      <c r="AG17663" s="104"/>
      <c r="AK17663" s="104"/>
      <c r="AL17663" s="104"/>
      <c r="AO17663" s="104"/>
      <c r="AP17663" s="104"/>
    </row>
    <row r="17664" spans="21:42" ht="15" customHeight="1" x14ac:dyDescent="0.25">
      <c r="U17664" s="104"/>
      <c r="AB17664" s="104"/>
      <c r="AC17664" s="104"/>
      <c r="AF17664" s="104"/>
      <c r="AG17664" s="104"/>
      <c r="AK17664" s="104"/>
      <c r="AL17664" s="104"/>
      <c r="AO17664" s="104"/>
      <c r="AP17664" s="104"/>
    </row>
    <row r="17665" spans="21:42" ht="15" customHeight="1" x14ac:dyDescent="0.25">
      <c r="U17665" s="104"/>
      <c r="AB17665" s="104"/>
      <c r="AC17665" s="104"/>
      <c r="AF17665" s="104"/>
      <c r="AG17665" s="104"/>
      <c r="AK17665" s="104"/>
      <c r="AL17665" s="104"/>
      <c r="AO17665" s="104"/>
      <c r="AP17665" s="104"/>
    </row>
    <row r="17666" spans="21:42" ht="15" customHeight="1" x14ac:dyDescent="0.25">
      <c r="U17666" s="104"/>
      <c r="AB17666" s="104"/>
      <c r="AC17666" s="104"/>
      <c r="AF17666" s="104"/>
      <c r="AG17666" s="104"/>
      <c r="AK17666" s="104"/>
      <c r="AL17666" s="104"/>
      <c r="AO17666" s="104"/>
      <c r="AP17666" s="104"/>
    </row>
    <row r="17667" spans="21:42" ht="15" customHeight="1" x14ac:dyDescent="0.25">
      <c r="U17667" s="104"/>
      <c r="AB17667" s="104"/>
      <c r="AC17667" s="104"/>
      <c r="AF17667" s="104"/>
      <c r="AG17667" s="104"/>
      <c r="AK17667" s="104"/>
      <c r="AL17667" s="104"/>
      <c r="AO17667" s="104"/>
      <c r="AP17667" s="104"/>
    </row>
    <row r="17668" spans="21:42" ht="15" customHeight="1" x14ac:dyDescent="0.25">
      <c r="U17668" s="104"/>
      <c r="AB17668" s="104"/>
      <c r="AC17668" s="104"/>
      <c r="AF17668" s="104"/>
      <c r="AG17668" s="104"/>
      <c r="AK17668" s="104"/>
      <c r="AL17668" s="104"/>
      <c r="AO17668" s="104"/>
      <c r="AP17668" s="104"/>
    </row>
    <row r="17669" spans="21:42" ht="15" customHeight="1" x14ac:dyDescent="0.25">
      <c r="U17669" s="104"/>
      <c r="AB17669" s="104"/>
      <c r="AC17669" s="104"/>
      <c r="AF17669" s="104"/>
      <c r="AG17669" s="104"/>
      <c r="AK17669" s="104"/>
      <c r="AL17669" s="104"/>
      <c r="AO17669" s="104"/>
      <c r="AP17669" s="104"/>
    </row>
    <row r="17670" spans="21:42" ht="15" customHeight="1" x14ac:dyDescent="0.25">
      <c r="U17670" s="104"/>
      <c r="AB17670" s="104"/>
      <c r="AC17670" s="104"/>
      <c r="AF17670" s="104"/>
      <c r="AG17670" s="104"/>
      <c r="AK17670" s="104"/>
      <c r="AL17670" s="104"/>
      <c r="AO17670" s="104"/>
      <c r="AP17670" s="104"/>
    </row>
    <row r="17671" spans="21:42" ht="15" customHeight="1" x14ac:dyDescent="0.25">
      <c r="U17671" s="104"/>
      <c r="AB17671" s="104"/>
      <c r="AC17671" s="104"/>
      <c r="AF17671" s="104"/>
      <c r="AG17671" s="104"/>
      <c r="AK17671" s="104"/>
      <c r="AL17671" s="104"/>
      <c r="AO17671" s="104"/>
      <c r="AP17671" s="104"/>
    </row>
    <row r="17672" spans="21:42" ht="15" customHeight="1" x14ac:dyDescent="0.25">
      <c r="U17672" s="104"/>
      <c r="AB17672" s="104"/>
      <c r="AC17672" s="104"/>
      <c r="AF17672" s="104"/>
      <c r="AG17672" s="104"/>
      <c r="AK17672" s="104"/>
      <c r="AL17672" s="104"/>
      <c r="AO17672" s="104"/>
      <c r="AP17672" s="104"/>
    </row>
    <row r="17673" spans="21:42" ht="15" customHeight="1" x14ac:dyDescent="0.25">
      <c r="U17673" s="104"/>
      <c r="AB17673" s="104"/>
      <c r="AC17673" s="104"/>
      <c r="AF17673" s="104"/>
      <c r="AG17673" s="104"/>
      <c r="AK17673" s="104"/>
      <c r="AL17673" s="104"/>
      <c r="AO17673" s="104"/>
      <c r="AP17673" s="104"/>
    </row>
    <row r="17674" spans="21:42" ht="15" customHeight="1" x14ac:dyDescent="0.25">
      <c r="U17674" s="104"/>
      <c r="AB17674" s="104"/>
      <c r="AC17674" s="104"/>
      <c r="AF17674" s="104"/>
      <c r="AG17674" s="104"/>
      <c r="AK17674" s="104"/>
      <c r="AL17674" s="104"/>
      <c r="AO17674" s="104"/>
      <c r="AP17674" s="104"/>
    </row>
    <row r="17675" spans="21:42" ht="15" customHeight="1" x14ac:dyDescent="0.25">
      <c r="U17675" s="104"/>
      <c r="AB17675" s="104"/>
      <c r="AC17675" s="104"/>
      <c r="AF17675" s="104"/>
      <c r="AG17675" s="104"/>
      <c r="AK17675" s="104"/>
      <c r="AL17675" s="104"/>
      <c r="AO17675" s="104"/>
      <c r="AP17675" s="104"/>
    </row>
    <row r="17676" spans="21:42" ht="15" customHeight="1" x14ac:dyDescent="0.25">
      <c r="U17676" s="104"/>
      <c r="AB17676" s="104"/>
      <c r="AC17676" s="104"/>
      <c r="AF17676" s="104"/>
      <c r="AG17676" s="104"/>
      <c r="AK17676" s="104"/>
      <c r="AL17676" s="104"/>
      <c r="AO17676" s="104"/>
      <c r="AP17676" s="104"/>
    </row>
    <row r="17677" spans="21:42" ht="15" customHeight="1" x14ac:dyDescent="0.25">
      <c r="U17677" s="104"/>
      <c r="AB17677" s="104"/>
      <c r="AC17677" s="104"/>
      <c r="AF17677" s="104"/>
      <c r="AG17677" s="104"/>
      <c r="AK17677" s="104"/>
      <c r="AL17677" s="104"/>
      <c r="AO17677" s="104"/>
      <c r="AP17677" s="104"/>
    </row>
    <row r="17678" spans="21:42" ht="15" customHeight="1" x14ac:dyDescent="0.25">
      <c r="U17678" s="104"/>
      <c r="AB17678" s="104"/>
      <c r="AC17678" s="104"/>
      <c r="AF17678" s="104"/>
      <c r="AG17678" s="104"/>
      <c r="AK17678" s="104"/>
      <c r="AL17678" s="104"/>
      <c r="AO17678" s="104"/>
      <c r="AP17678" s="104"/>
    </row>
    <row r="17679" spans="21:42" ht="15" customHeight="1" x14ac:dyDescent="0.25">
      <c r="U17679" s="104"/>
      <c r="AB17679" s="104"/>
      <c r="AC17679" s="104"/>
      <c r="AF17679" s="104"/>
      <c r="AG17679" s="104"/>
      <c r="AK17679" s="104"/>
      <c r="AL17679" s="104"/>
      <c r="AO17679" s="104"/>
      <c r="AP17679" s="104"/>
    </row>
    <row r="17680" spans="21:42" ht="15" customHeight="1" x14ac:dyDescent="0.25">
      <c r="U17680" s="104"/>
      <c r="AB17680" s="104"/>
      <c r="AC17680" s="104"/>
      <c r="AF17680" s="104"/>
      <c r="AG17680" s="104"/>
      <c r="AK17680" s="104"/>
      <c r="AL17680" s="104"/>
      <c r="AO17680" s="104"/>
      <c r="AP17680" s="104"/>
    </row>
    <row r="17681" spans="21:42" ht="15" customHeight="1" x14ac:dyDescent="0.25">
      <c r="U17681" s="104"/>
      <c r="AB17681" s="104"/>
      <c r="AC17681" s="104"/>
      <c r="AF17681" s="104"/>
      <c r="AG17681" s="104"/>
      <c r="AK17681" s="104"/>
      <c r="AL17681" s="104"/>
      <c r="AO17681" s="104"/>
      <c r="AP17681" s="104"/>
    </row>
    <row r="17682" spans="21:42" ht="15" customHeight="1" x14ac:dyDescent="0.25">
      <c r="U17682" s="104"/>
      <c r="AB17682" s="104"/>
      <c r="AC17682" s="104"/>
      <c r="AF17682" s="104"/>
      <c r="AG17682" s="104"/>
      <c r="AK17682" s="104"/>
      <c r="AL17682" s="104"/>
      <c r="AO17682" s="104"/>
      <c r="AP17682" s="104"/>
    </row>
    <row r="17683" spans="21:42" ht="15" customHeight="1" x14ac:dyDescent="0.25">
      <c r="U17683" s="104"/>
      <c r="AB17683" s="104"/>
      <c r="AC17683" s="104"/>
      <c r="AF17683" s="104"/>
      <c r="AG17683" s="104"/>
      <c r="AK17683" s="104"/>
      <c r="AL17683" s="104"/>
      <c r="AO17683" s="104"/>
      <c r="AP17683" s="104"/>
    </row>
    <row r="17684" spans="21:42" ht="15" customHeight="1" x14ac:dyDescent="0.25">
      <c r="U17684" s="104"/>
      <c r="AB17684" s="104"/>
      <c r="AC17684" s="104"/>
      <c r="AF17684" s="104"/>
      <c r="AG17684" s="104"/>
      <c r="AK17684" s="104"/>
      <c r="AL17684" s="104"/>
      <c r="AO17684" s="104"/>
      <c r="AP17684" s="104"/>
    </row>
    <row r="17685" spans="21:42" ht="15" customHeight="1" x14ac:dyDescent="0.25">
      <c r="U17685" s="104"/>
      <c r="AB17685" s="104"/>
      <c r="AC17685" s="104"/>
      <c r="AF17685" s="104"/>
      <c r="AG17685" s="104"/>
      <c r="AK17685" s="104"/>
      <c r="AL17685" s="104"/>
      <c r="AO17685" s="104"/>
      <c r="AP17685" s="104"/>
    </row>
    <row r="17686" spans="21:42" ht="15" customHeight="1" x14ac:dyDescent="0.25">
      <c r="U17686" s="104"/>
      <c r="AB17686" s="104"/>
      <c r="AC17686" s="104"/>
      <c r="AF17686" s="104"/>
      <c r="AG17686" s="104"/>
      <c r="AK17686" s="104"/>
      <c r="AL17686" s="104"/>
      <c r="AO17686" s="104"/>
      <c r="AP17686" s="104"/>
    </row>
    <row r="17687" spans="21:42" ht="15" customHeight="1" x14ac:dyDescent="0.25">
      <c r="U17687" s="104"/>
      <c r="AB17687" s="104"/>
      <c r="AC17687" s="104"/>
      <c r="AF17687" s="104"/>
      <c r="AG17687" s="104"/>
      <c r="AK17687" s="104"/>
      <c r="AL17687" s="104"/>
      <c r="AO17687" s="104"/>
      <c r="AP17687" s="104"/>
    </row>
    <row r="17688" spans="21:42" ht="15" customHeight="1" x14ac:dyDescent="0.25">
      <c r="U17688" s="104"/>
      <c r="AB17688" s="104"/>
      <c r="AC17688" s="104"/>
      <c r="AF17688" s="104"/>
      <c r="AG17688" s="104"/>
      <c r="AK17688" s="104"/>
      <c r="AL17688" s="104"/>
      <c r="AO17688" s="104"/>
      <c r="AP17688" s="104"/>
    </row>
    <row r="17689" spans="21:42" ht="15" customHeight="1" x14ac:dyDescent="0.25">
      <c r="U17689" s="104"/>
      <c r="AB17689" s="104"/>
      <c r="AC17689" s="104"/>
      <c r="AF17689" s="104"/>
      <c r="AG17689" s="104"/>
      <c r="AK17689" s="104"/>
      <c r="AL17689" s="104"/>
      <c r="AO17689" s="104"/>
      <c r="AP17689" s="104"/>
    </row>
    <row r="17690" spans="21:42" ht="15" customHeight="1" x14ac:dyDescent="0.25">
      <c r="U17690" s="104"/>
      <c r="AB17690" s="104"/>
      <c r="AC17690" s="104"/>
      <c r="AF17690" s="104"/>
      <c r="AG17690" s="104"/>
      <c r="AK17690" s="104"/>
      <c r="AL17690" s="104"/>
      <c r="AO17690" s="104"/>
      <c r="AP17690" s="104"/>
    </row>
    <row r="17691" spans="21:42" ht="15" customHeight="1" x14ac:dyDescent="0.25">
      <c r="U17691" s="104"/>
      <c r="AB17691" s="104"/>
      <c r="AC17691" s="104"/>
      <c r="AF17691" s="104"/>
      <c r="AG17691" s="104"/>
      <c r="AK17691" s="104"/>
      <c r="AL17691" s="104"/>
      <c r="AO17691" s="104"/>
      <c r="AP17691" s="104"/>
    </row>
    <row r="17692" spans="21:42" ht="15" customHeight="1" x14ac:dyDescent="0.25">
      <c r="U17692" s="104"/>
      <c r="AB17692" s="104"/>
      <c r="AC17692" s="104"/>
      <c r="AF17692" s="104"/>
      <c r="AG17692" s="104"/>
      <c r="AK17692" s="104"/>
      <c r="AL17692" s="104"/>
      <c r="AO17692" s="104"/>
      <c r="AP17692" s="104"/>
    </row>
    <row r="17693" spans="21:42" ht="15" customHeight="1" x14ac:dyDescent="0.25">
      <c r="U17693" s="104"/>
      <c r="AB17693" s="104"/>
      <c r="AC17693" s="104"/>
      <c r="AF17693" s="104"/>
      <c r="AG17693" s="104"/>
      <c r="AK17693" s="104"/>
      <c r="AL17693" s="104"/>
      <c r="AO17693" s="104"/>
      <c r="AP17693" s="104"/>
    </row>
    <row r="17694" spans="21:42" ht="15" customHeight="1" x14ac:dyDescent="0.25">
      <c r="U17694" s="104"/>
      <c r="AB17694" s="104"/>
      <c r="AC17694" s="104"/>
      <c r="AF17694" s="104"/>
      <c r="AG17694" s="104"/>
      <c r="AK17694" s="104"/>
      <c r="AL17694" s="104"/>
      <c r="AO17694" s="104"/>
      <c r="AP17694" s="104"/>
    </row>
    <row r="17695" spans="21:42" ht="15" customHeight="1" x14ac:dyDescent="0.25">
      <c r="U17695" s="104"/>
      <c r="AB17695" s="104"/>
      <c r="AC17695" s="104"/>
      <c r="AF17695" s="104"/>
      <c r="AG17695" s="104"/>
      <c r="AK17695" s="104"/>
      <c r="AL17695" s="104"/>
      <c r="AO17695" s="104"/>
      <c r="AP17695" s="104"/>
    </row>
    <row r="17696" spans="21:42" ht="15" customHeight="1" x14ac:dyDescent="0.25">
      <c r="U17696" s="104"/>
      <c r="AB17696" s="104"/>
      <c r="AC17696" s="104"/>
      <c r="AF17696" s="104"/>
      <c r="AG17696" s="104"/>
      <c r="AK17696" s="104"/>
      <c r="AL17696" s="104"/>
      <c r="AO17696" s="104"/>
      <c r="AP17696" s="104"/>
    </row>
    <row r="17697" spans="21:42" ht="15" customHeight="1" x14ac:dyDescent="0.25">
      <c r="U17697" s="104"/>
      <c r="AB17697" s="104"/>
      <c r="AC17697" s="104"/>
      <c r="AF17697" s="104"/>
      <c r="AG17697" s="104"/>
      <c r="AK17697" s="104"/>
      <c r="AL17697" s="104"/>
      <c r="AO17697" s="104"/>
      <c r="AP17697" s="104"/>
    </row>
    <row r="17698" spans="21:42" ht="15" customHeight="1" x14ac:dyDescent="0.25">
      <c r="U17698" s="104"/>
      <c r="AB17698" s="104"/>
      <c r="AC17698" s="104"/>
      <c r="AF17698" s="104"/>
      <c r="AG17698" s="104"/>
      <c r="AK17698" s="104"/>
      <c r="AL17698" s="104"/>
      <c r="AO17698" s="104"/>
      <c r="AP17698" s="104"/>
    </row>
    <row r="17699" spans="21:42" ht="15" customHeight="1" x14ac:dyDescent="0.25">
      <c r="U17699" s="104"/>
      <c r="AB17699" s="104"/>
      <c r="AC17699" s="104"/>
      <c r="AF17699" s="104"/>
      <c r="AG17699" s="104"/>
      <c r="AK17699" s="104"/>
      <c r="AL17699" s="104"/>
      <c r="AO17699" s="104"/>
      <c r="AP17699" s="104"/>
    </row>
    <row r="17700" spans="21:42" ht="15" customHeight="1" x14ac:dyDescent="0.25">
      <c r="U17700" s="104"/>
      <c r="AB17700" s="104"/>
      <c r="AC17700" s="104"/>
      <c r="AF17700" s="104"/>
      <c r="AG17700" s="104"/>
      <c r="AK17700" s="104"/>
      <c r="AL17700" s="104"/>
      <c r="AO17700" s="104"/>
      <c r="AP17700" s="104"/>
    </row>
    <row r="17701" spans="21:42" ht="15" customHeight="1" x14ac:dyDescent="0.25">
      <c r="U17701" s="104"/>
      <c r="AB17701" s="104"/>
      <c r="AC17701" s="104"/>
      <c r="AF17701" s="104"/>
      <c r="AG17701" s="104"/>
      <c r="AK17701" s="104"/>
      <c r="AL17701" s="104"/>
      <c r="AO17701" s="104"/>
      <c r="AP17701" s="104"/>
    </row>
    <row r="17702" spans="21:42" ht="15" customHeight="1" x14ac:dyDescent="0.25">
      <c r="U17702" s="104"/>
      <c r="AB17702" s="104"/>
      <c r="AC17702" s="104"/>
      <c r="AF17702" s="104"/>
      <c r="AG17702" s="104"/>
      <c r="AK17702" s="104"/>
      <c r="AL17702" s="104"/>
      <c r="AO17702" s="104"/>
      <c r="AP17702" s="104"/>
    </row>
    <row r="17703" spans="21:42" ht="15" customHeight="1" x14ac:dyDescent="0.25">
      <c r="U17703" s="104"/>
      <c r="AB17703" s="104"/>
      <c r="AC17703" s="104"/>
      <c r="AF17703" s="104"/>
      <c r="AG17703" s="104"/>
      <c r="AK17703" s="104"/>
      <c r="AL17703" s="104"/>
      <c r="AO17703" s="104"/>
      <c r="AP17703" s="104"/>
    </row>
    <row r="17704" spans="21:42" ht="15" customHeight="1" x14ac:dyDescent="0.25">
      <c r="U17704" s="104"/>
      <c r="AB17704" s="104"/>
      <c r="AC17704" s="104"/>
      <c r="AF17704" s="104"/>
      <c r="AG17704" s="104"/>
      <c r="AK17704" s="104"/>
      <c r="AL17704" s="104"/>
      <c r="AO17704" s="104"/>
      <c r="AP17704" s="104"/>
    </row>
    <row r="17705" spans="21:42" ht="15" customHeight="1" x14ac:dyDescent="0.25">
      <c r="U17705" s="104"/>
      <c r="AB17705" s="104"/>
      <c r="AC17705" s="104"/>
      <c r="AF17705" s="104"/>
      <c r="AG17705" s="104"/>
      <c r="AK17705" s="104"/>
      <c r="AL17705" s="104"/>
      <c r="AO17705" s="104"/>
      <c r="AP17705" s="104"/>
    </row>
    <row r="17706" spans="21:42" ht="15" customHeight="1" x14ac:dyDescent="0.25">
      <c r="U17706" s="104"/>
      <c r="AB17706" s="104"/>
      <c r="AC17706" s="104"/>
      <c r="AF17706" s="104"/>
      <c r="AG17706" s="104"/>
      <c r="AK17706" s="104"/>
      <c r="AL17706" s="104"/>
      <c r="AO17706" s="104"/>
      <c r="AP17706" s="104"/>
    </row>
    <row r="17707" spans="21:42" ht="15" customHeight="1" x14ac:dyDescent="0.25">
      <c r="U17707" s="104"/>
      <c r="AB17707" s="104"/>
      <c r="AC17707" s="104"/>
      <c r="AF17707" s="104"/>
      <c r="AG17707" s="104"/>
      <c r="AK17707" s="104"/>
      <c r="AL17707" s="104"/>
      <c r="AO17707" s="104"/>
      <c r="AP17707" s="104"/>
    </row>
    <row r="17708" spans="21:42" ht="15" customHeight="1" x14ac:dyDescent="0.25">
      <c r="U17708" s="104"/>
      <c r="AB17708" s="104"/>
      <c r="AC17708" s="104"/>
      <c r="AF17708" s="104"/>
      <c r="AG17708" s="104"/>
      <c r="AK17708" s="104"/>
      <c r="AL17708" s="104"/>
      <c r="AO17708" s="104"/>
      <c r="AP17708" s="104"/>
    </row>
    <row r="17709" spans="21:42" ht="15" customHeight="1" x14ac:dyDescent="0.25">
      <c r="U17709" s="104"/>
      <c r="AB17709" s="104"/>
      <c r="AC17709" s="104"/>
      <c r="AF17709" s="104"/>
      <c r="AG17709" s="104"/>
      <c r="AK17709" s="104"/>
      <c r="AL17709" s="104"/>
      <c r="AO17709" s="104"/>
      <c r="AP17709" s="104"/>
    </row>
    <row r="17710" spans="21:42" ht="15" customHeight="1" x14ac:dyDescent="0.25">
      <c r="U17710" s="104"/>
      <c r="AB17710" s="104"/>
      <c r="AC17710" s="104"/>
      <c r="AF17710" s="104"/>
      <c r="AG17710" s="104"/>
      <c r="AK17710" s="104"/>
      <c r="AL17710" s="104"/>
      <c r="AO17710" s="104"/>
      <c r="AP17710" s="104"/>
    </row>
    <row r="17711" spans="21:42" ht="15" customHeight="1" x14ac:dyDescent="0.25">
      <c r="U17711" s="104"/>
      <c r="AB17711" s="104"/>
      <c r="AC17711" s="104"/>
      <c r="AF17711" s="104"/>
      <c r="AG17711" s="104"/>
      <c r="AK17711" s="104"/>
      <c r="AL17711" s="104"/>
      <c r="AO17711" s="104"/>
      <c r="AP17711" s="104"/>
    </row>
    <row r="17712" spans="21:42" ht="15" customHeight="1" x14ac:dyDescent="0.25">
      <c r="U17712" s="104"/>
      <c r="AB17712" s="104"/>
      <c r="AC17712" s="104"/>
      <c r="AF17712" s="104"/>
      <c r="AG17712" s="104"/>
      <c r="AK17712" s="104"/>
      <c r="AL17712" s="104"/>
      <c r="AO17712" s="104"/>
      <c r="AP17712" s="104"/>
    </row>
    <row r="17713" spans="21:42" ht="15" customHeight="1" x14ac:dyDescent="0.25">
      <c r="U17713" s="104"/>
      <c r="AB17713" s="104"/>
      <c r="AC17713" s="104"/>
      <c r="AF17713" s="104"/>
      <c r="AG17713" s="104"/>
      <c r="AK17713" s="104"/>
      <c r="AL17713" s="104"/>
      <c r="AO17713" s="104"/>
      <c r="AP17713" s="104"/>
    </row>
    <row r="17714" spans="21:42" ht="15" customHeight="1" x14ac:dyDescent="0.25">
      <c r="U17714" s="104"/>
      <c r="AB17714" s="104"/>
      <c r="AC17714" s="104"/>
      <c r="AF17714" s="104"/>
      <c r="AG17714" s="104"/>
      <c r="AK17714" s="104"/>
      <c r="AL17714" s="104"/>
      <c r="AO17714" s="104"/>
      <c r="AP17714" s="104"/>
    </row>
    <row r="17715" spans="21:42" ht="15" customHeight="1" x14ac:dyDescent="0.25">
      <c r="U17715" s="104"/>
      <c r="AB17715" s="104"/>
      <c r="AC17715" s="104"/>
      <c r="AF17715" s="104"/>
      <c r="AG17715" s="104"/>
      <c r="AK17715" s="104"/>
      <c r="AL17715" s="104"/>
      <c r="AO17715" s="104"/>
      <c r="AP17715" s="104"/>
    </row>
    <row r="17716" spans="21:42" ht="15" customHeight="1" x14ac:dyDescent="0.25">
      <c r="U17716" s="104"/>
      <c r="AB17716" s="104"/>
      <c r="AC17716" s="104"/>
      <c r="AF17716" s="104"/>
      <c r="AG17716" s="104"/>
      <c r="AK17716" s="104"/>
      <c r="AL17716" s="104"/>
      <c r="AO17716" s="104"/>
      <c r="AP17716" s="104"/>
    </row>
    <row r="17717" spans="21:42" ht="15" customHeight="1" x14ac:dyDescent="0.25">
      <c r="U17717" s="104"/>
      <c r="AB17717" s="104"/>
      <c r="AC17717" s="104"/>
      <c r="AF17717" s="104"/>
      <c r="AG17717" s="104"/>
      <c r="AK17717" s="104"/>
      <c r="AL17717" s="104"/>
      <c r="AO17717" s="104"/>
      <c r="AP17717" s="104"/>
    </row>
    <row r="17718" spans="21:42" ht="15" customHeight="1" x14ac:dyDescent="0.25">
      <c r="U17718" s="104"/>
      <c r="AB17718" s="104"/>
      <c r="AC17718" s="104"/>
      <c r="AF17718" s="104"/>
      <c r="AG17718" s="104"/>
      <c r="AK17718" s="104"/>
      <c r="AL17718" s="104"/>
      <c r="AO17718" s="104"/>
      <c r="AP17718" s="104"/>
    </row>
    <row r="17719" spans="21:42" ht="15" customHeight="1" x14ac:dyDescent="0.25">
      <c r="U17719" s="104"/>
      <c r="AB17719" s="104"/>
      <c r="AC17719" s="104"/>
      <c r="AF17719" s="104"/>
      <c r="AG17719" s="104"/>
      <c r="AK17719" s="104"/>
      <c r="AL17719" s="104"/>
      <c r="AO17719" s="104"/>
      <c r="AP17719" s="104"/>
    </row>
    <row r="17720" spans="21:42" ht="15" customHeight="1" x14ac:dyDescent="0.25">
      <c r="U17720" s="104"/>
      <c r="AB17720" s="104"/>
      <c r="AC17720" s="104"/>
      <c r="AF17720" s="104"/>
      <c r="AG17720" s="104"/>
      <c r="AK17720" s="104"/>
      <c r="AL17720" s="104"/>
      <c r="AO17720" s="104"/>
      <c r="AP17720" s="104"/>
    </row>
    <row r="17721" spans="21:42" ht="15" customHeight="1" x14ac:dyDescent="0.25">
      <c r="U17721" s="104"/>
      <c r="AB17721" s="104"/>
      <c r="AC17721" s="104"/>
      <c r="AF17721" s="104"/>
      <c r="AG17721" s="104"/>
      <c r="AK17721" s="104"/>
      <c r="AL17721" s="104"/>
      <c r="AO17721" s="104"/>
      <c r="AP17721" s="104"/>
    </row>
    <row r="17722" spans="21:42" ht="15" customHeight="1" x14ac:dyDescent="0.25">
      <c r="U17722" s="104"/>
      <c r="AB17722" s="104"/>
      <c r="AC17722" s="104"/>
      <c r="AF17722" s="104"/>
      <c r="AG17722" s="104"/>
      <c r="AK17722" s="104"/>
      <c r="AL17722" s="104"/>
      <c r="AO17722" s="104"/>
      <c r="AP17722" s="104"/>
    </row>
    <row r="17723" spans="21:42" ht="15" customHeight="1" x14ac:dyDescent="0.25">
      <c r="U17723" s="104"/>
      <c r="AB17723" s="104"/>
      <c r="AC17723" s="104"/>
      <c r="AF17723" s="104"/>
      <c r="AG17723" s="104"/>
      <c r="AK17723" s="104"/>
      <c r="AL17723" s="104"/>
      <c r="AO17723" s="104"/>
      <c r="AP17723" s="104"/>
    </row>
    <row r="17724" spans="21:42" ht="15" customHeight="1" x14ac:dyDescent="0.25">
      <c r="U17724" s="104"/>
      <c r="AB17724" s="104"/>
      <c r="AC17724" s="104"/>
      <c r="AF17724" s="104"/>
      <c r="AG17724" s="104"/>
      <c r="AK17724" s="104"/>
      <c r="AL17724" s="104"/>
      <c r="AO17724" s="104"/>
      <c r="AP17724" s="104"/>
    </row>
    <row r="17725" spans="21:42" ht="15" customHeight="1" x14ac:dyDescent="0.25">
      <c r="U17725" s="104"/>
      <c r="AB17725" s="104"/>
      <c r="AC17725" s="104"/>
      <c r="AF17725" s="104"/>
      <c r="AG17725" s="104"/>
      <c r="AK17725" s="104"/>
      <c r="AL17725" s="104"/>
      <c r="AO17725" s="104"/>
      <c r="AP17725" s="104"/>
    </row>
    <row r="17726" spans="21:42" ht="15" customHeight="1" x14ac:dyDescent="0.25">
      <c r="U17726" s="104"/>
      <c r="AB17726" s="104"/>
      <c r="AC17726" s="104"/>
      <c r="AF17726" s="104"/>
      <c r="AG17726" s="104"/>
      <c r="AK17726" s="104"/>
      <c r="AL17726" s="104"/>
      <c r="AO17726" s="104"/>
      <c r="AP17726" s="104"/>
    </row>
    <row r="17727" spans="21:42" ht="15" customHeight="1" x14ac:dyDescent="0.25">
      <c r="U17727" s="104"/>
      <c r="AB17727" s="104"/>
      <c r="AC17727" s="104"/>
      <c r="AF17727" s="104"/>
      <c r="AG17727" s="104"/>
      <c r="AK17727" s="104"/>
      <c r="AL17727" s="104"/>
      <c r="AO17727" s="104"/>
      <c r="AP17727" s="104"/>
    </row>
    <row r="17728" spans="21:42" ht="15" customHeight="1" x14ac:dyDescent="0.25">
      <c r="U17728" s="104"/>
      <c r="AB17728" s="104"/>
      <c r="AC17728" s="104"/>
      <c r="AF17728" s="104"/>
      <c r="AG17728" s="104"/>
      <c r="AK17728" s="104"/>
      <c r="AL17728" s="104"/>
      <c r="AO17728" s="104"/>
      <c r="AP17728" s="104"/>
    </row>
    <row r="17729" spans="21:42" ht="15" customHeight="1" x14ac:dyDescent="0.25">
      <c r="U17729" s="104"/>
      <c r="AB17729" s="104"/>
      <c r="AC17729" s="104"/>
      <c r="AF17729" s="104"/>
      <c r="AG17729" s="104"/>
      <c r="AK17729" s="104"/>
      <c r="AL17729" s="104"/>
      <c r="AO17729" s="104"/>
      <c r="AP17729" s="104"/>
    </row>
    <row r="17730" spans="21:42" ht="15" customHeight="1" x14ac:dyDescent="0.25">
      <c r="U17730" s="104"/>
      <c r="AB17730" s="104"/>
      <c r="AC17730" s="104"/>
      <c r="AF17730" s="104"/>
      <c r="AG17730" s="104"/>
      <c r="AK17730" s="104"/>
      <c r="AL17730" s="104"/>
      <c r="AO17730" s="104"/>
      <c r="AP17730" s="104"/>
    </row>
    <row r="17731" spans="21:42" ht="15" customHeight="1" x14ac:dyDescent="0.25">
      <c r="U17731" s="104"/>
      <c r="AB17731" s="104"/>
      <c r="AC17731" s="104"/>
      <c r="AF17731" s="104"/>
      <c r="AG17731" s="104"/>
      <c r="AK17731" s="104"/>
      <c r="AL17731" s="104"/>
      <c r="AO17731" s="104"/>
      <c r="AP17731" s="104"/>
    </row>
    <row r="17732" spans="21:42" ht="15" customHeight="1" x14ac:dyDescent="0.25">
      <c r="U17732" s="104"/>
      <c r="AB17732" s="104"/>
      <c r="AC17732" s="104"/>
      <c r="AF17732" s="104"/>
      <c r="AG17732" s="104"/>
      <c r="AK17732" s="104"/>
      <c r="AL17732" s="104"/>
      <c r="AO17732" s="104"/>
      <c r="AP17732" s="104"/>
    </row>
    <row r="17733" spans="21:42" ht="15" customHeight="1" x14ac:dyDescent="0.25">
      <c r="U17733" s="104"/>
      <c r="AB17733" s="104"/>
      <c r="AC17733" s="104"/>
      <c r="AF17733" s="104"/>
      <c r="AG17733" s="104"/>
      <c r="AK17733" s="104"/>
      <c r="AL17733" s="104"/>
      <c r="AO17733" s="104"/>
      <c r="AP17733" s="104"/>
    </row>
    <row r="17734" spans="21:42" ht="15" customHeight="1" x14ac:dyDescent="0.25">
      <c r="U17734" s="104"/>
      <c r="AB17734" s="104"/>
      <c r="AC17734" s="104"/>
      <c r="AF17734" s="104"/>
      <c r="AG17734" s="104"/>
      <c r="AK17734" s="104"/>
      <c r="AL17734" s="104"/>
      <c r="AO17734" s="104"/>
      <c r="AP17734" s="104"/>
    </row>
    <row r="17735" spans="21:42" ht="15" customHeight="1" x14ac:dyDescent="0.25">
      <c r="U17735" s="104"/>
      <c r="AB17735" s="104"/>
      <c r="AC17735" s="104"/>
      <c r="AF17735" s="104"/>
      <c r="AG17735" s="104"/>
      <c r="AK17735" s="104"/>
      <c r="AL17735" s="104"/>
      <c r="AO17735" s="104"/>
      <c r="AP17735" s="104"/>
    </row>
    <row r="17736" spans="21:42" ht="15" customHeight="1" x14ac:dyDescent="0.25">
      <c r="U17736" s="104"/>
      <c r="AB17736" s="104"/>
      <c r="AC17736" s="104"/>
      <c r="AF17736" s="104"/>
      <c r="AG17736" s="104"/>
      <c r="AK17736" s="104"/>
      <c r="AL17736" s="104"/>
      <c r="AO17736" s="104"/>
      <c r="AP17736" s="104"/>
    </row>
    <row r="17737" spans="21:42" ht="15" customHeight="1" x14ac:dyDescent="0.25">
      <c r="U17737" s="104"/>
      <c r="AB17737" s="104"/>
      <c r="AC17737" s="104"/>
      <c r="AF17737" s="104"/>
      <c r="AG17737" s="104"/>
      <c r="AK17737" s="104"/>
      <c r="AL17737" s="104"/>
      <c r="AO17737" s="104"/>
      <c r="AP17737" s="104"/>
    </row>
    <row r="17738" spans="21:42" ht="15" customHeight="1" x14ac:dyDescent="0.25">
      <c r="U17738" s="104"/>
      <c r="AB17738" s="104"/>
      <c r="AC17738" s="104"/>
      <c r="AF17738" s="104"/>
      <c r="AG17738" s="104"/>
      <c r="AK17738" s="104"/>
      <c r="AL17738" s="104"/>
      <c r="AO17738" s="104"/>
      <c r="AP17738" s="104"/>
    </row>
    <row r="17739" spans="21:42" ht="15" customHeight="1" x14ac:dyDescent="0.25">
      <c r="U17739" s="104"/>
      <c r="AB17739" s="104"/>
      <c r="AC17739" s="104"/>
      <c r="AF17739" s="104"/>
      <c r="AG17739" s="104"/>
      <c r="AK17739" s="104"/>
      <c r="AL17739" s="104"/>
      <c r="AO17739" s="104"/>
      <c r="AP17739" s="104"/>
    </row>
    <row r="17740" spans="21:42" ht="15" customHeight="1" x14ac:dyDescent="0.25">
      <c r="U17740" s="104"/>
      <c r="AB17740" s="104"/>
      <c r="AC17740" s="104"/>
      <c r="AF17740" s="104"/>
      <c r="AG17740" s="104"/>
      <c r="AK17740" s="104"/>
      <c r="AL17740" s="104"/>
      <c r="AO17740" s="104"/>
      <c r="AP17740" s="104"/>
    </row>
    <row r="17741" spans="21:42" ht="15" customHeight="1" x14ac:dyDescent="0.25">
      <c r="U17741" s="104"/>
      <c r="AB17741" s="104"/>
      <c r="AC17741" s="104"/>
      <c r="AF17741" s="104"/>
      <c r="AG17741" s="104"/>
      <c r="AK17741" s="104"/>
      <c r="AL17741" s="104"/>
      <c r="AO17741" s="104"/>
      <c r="AP17741" s="104"/>
    </row>
    <row r="17742" spans="21:42" ht="15" customHeight="1" x14ac:dyDescent="0.25">
      <c r="U17742" s="104"/>
      <c r="AB17742" s="104"/>
      <c r="AC17742" s="104"/>
      <c r="AF17742" s="104"/>
      <c r="AG17742" s="104"/>
      <c r="AK17742" s="104"/>
      <c r="AL17742" s="104"/>
      <c r="AO17742" s="104"/>
      <c r="AP17742" s="104"/>
    </row>
    <row r="17743" spans="21:42" ht="15" customHeight="1" x14ac:dyDescent="0.25">
      <c r="U17743" s="104"/>
      <c r="AB17743" s="104"/>
      <c r="AC17743" s="104"/>
      <c r="AF17743" s="104"/>
      <c r="AG17743" s="104"/>
      <c r="AK17743" s="104"/>
      <c r="AL17743" s="104"/>
      <c r="AO17743" s="104"/>
      <c r="AP17743" s="104"/>
    </row>
    <row r="17744" spans="21:42" ht="15" customHeight="1" x14ac:dyDescent="0.25">
      <c r="U17744" s="104"/>
      <c r="AB17744" s="104"/>
      <c r="AC17744" s="104"/>
      <c r="AF17744" s="104"/>
      <c r="AG17744" s="104"/>
      <c r="AK17744" s="104"/>
      <c r="AL17744" s="104"/>
      <c r="AO17744" s="104"/>
      <c r="AP17744" s="104"/>
    </row>
    <row r="17745" spans="21:42" ht="15" customHeight="1" x14ac:dyDescent="0.25">
      <c r="U17745" s="104"/>
      <c r="AB17745" s="104"/>
      <c r="AC17745" s="104"/>
      <c r="AF17745" s="104"/>
      <c r="AG17745" s="104"/>
      <c r="AK17745" s="104"/>
      <c r="AL17745" s="104"/>
      <c r="AO17745" s="104"/>
      <c r="AP17745" s="104"/>
    </row>
    <row r="17746" spans="21:42" ht="15" customHeight="1" x14ac:dyDescent="0.25">
      <c r="U17746" s="104"/>
      <c r="AB17746" s="104"/>
      <c r="AC17746" s="104"/>
      <c r="AF17746" s="104"/>
      <c r="AG17746" s="104"/>
      <c r="AK17746" s="104"/>
      <c r="AL17746" s="104"/>
      <c r="AO17746" s="104"/>
      <c r="AP17746" s="104"/>
    </row>
    <row r="17747" spans="21:42" ht="15" customHeight="1" x14ac:dyDescent="0.25">
      <c r="U17747" s="104"/>
      <c r="AB17747" s="104"/>
      <c r="AC17747" s="104"/>
      <c r="AF17747" s="104"/>
      <c r="AG17747" s="104"/>
      <c r="AK17747" s="104"/>
      <c r="AL17747" s="104"/>
      <c r="AO17747" s="104"/>
      <c r="AP17747" s="104"/>
    </row>
    <row r="17748" spans="21:42" ht="15" customHeight="1" x14ac:dyDescent="0.25">
      <c r="U17748" s="104"/>
      <c r="AB17748" s="104"/>
      <c r="AC17748" s="104"/>
      <c r="AF17748" s="104"/>
      <c r="AG17748" s="104"/>
      <c r="AK17748" s="104"/>
      <c r="AL17748" s="104"/>
      <c r="AO17748" s="104"/>
      <c r="AP17748" s="104"/>
    </row>
    <row r="17749" spans="21:42" ht="15" customHeight="1" x14ac:dyDescent="0.25">
      <c r="U17749" s="104"/>
      <c r="AB17749" s="104"/>
      <c r="AC17749" s="104"/>
      <c r="AF17749" s="104"/>
      <c r="AG17749" s="104"/>
      <c r="AK17749" s="104"/>
      <c r="AL17749" s="104"/>
      <c r="AO17749" s="104"/>
      <c r="AP17749" s="104"/>
    </row>
    <row r="17750" spans="21:42" ht="15" customHeight="1" x14ac:dyDescent="0.25">
      <c r="U17750" s="104"/>
      <c r="AB17750" s="104"/>
      <c r="AC17750" s="104"/>
      <c r="AF17750" s="104"/>
      <c r="AG17750" s="104"/>
      <c r="AK17750" s="104"/>
      <c r="AL17750" s="104"/>
      <c r="AO17750" s="104"/>
      <c r="AP17750" s="104"/>
    </row>
    <row r="17751" spans="21:42" ht="15" customHeight="1" x14ac:dyDescent="0.25">
      <c r="U17751" s="104"/>
      <c r="AB17751" s="104"/>
      <c r="AC17751" s="104"/>
      <c r="AF17751" s="104"/>
      <c r="AG17751" s="104"/>
      <c r="AK17751" s="104"/>
      <c r="AL17751" s="104"/>
      <c r="AO17751" s="104"/>
      <c r="AP17751" s="104"/>
    </row>
    <row r="17752" spans="21:42" ht="15" customHeight="1" x14ac:dyDescent="0.25">
      <c r="U17752" s="104"/>
      <c r="AB17752" s="104"/>
      <c r="AC17752" s="104"/>
      <c r="AF17752" s="104"/>
      <c r="AG17752" s="104"/>
      <c r="AK17752" s="104"/>
      <c r="AL17752" s="104"/>
      <c r="AO17752" s="104"/>
      <c r="AP17752" s="104"/>
    </row>
    <row r="17753" spans="21:42" ht="15" customHeight="1" x14ac:dyDescent="0.25">
      <c r="U17753" s="104"/>
      <c r="AB17753" s="104"/>
      <c r="AC17753" s="104"/>
      <c r="AF17753" s="104"/>
      <c r="AG17753" s="104"/>
      <c r="AK17753" s="104"/>
      <c r="AL17753" s="104"/>
      <c r="AO17753" s="104"/>
      <c r="AP17753" s="104"/>
    </row>
    <row r="17754" spans="21:42" ht="15" customHeight="1" x14ac:dyDescent="0.25">
      <c r="U17754" s="104"/>
      <c r="AB17754" s="104"/>
      <c r="AC17754" s="104"/>
      <c r="AF17754" s="104"/>
      <c r="AG17754" s="104"/>
      <c r="AK17754" s="104"/>
      <c r="AL17754" s="104"/>
      <c r="AO17754" s="104"/>
      <c r="AP17754" s="104"/>
    </row>
    <row r="17755" spans="21:42" ht="15" customHeight="1" x14ac:dyDescent="0.25">
      <c r="U17755" s="104"/>
      <c r="AB17755" s="104"/>
      <c r="AC17755" s="104"/>
      <c r="AF17755" s="104"/>
      <c r="AG17755" s="104"/>
      <c r="AK17755" s="104"/>
      <c r="AL17755" s="104"/>
      <c r="AO17755" s="104"/>
      <c r="AP17755" s="104"/>
    </row>
    <row r="17756" spans="21:42" ht="15" customHeight="1" x14ac:dyDescent="0.25">
      <c r="U17756" s="104"/>
      <c r="AB17756" s="104"/>
      <c r="AC17756" s="104"/>
      <c r="AF17756" s="104"/>
      <c r="AG17756" s="104"/>
      <c r="AK17756" s="104"/>
      <c r="AL17756" s="104"/>
      <c r="AO17756" s="104"/>
      <c r="AP17756" s="104"/>
    </row>
    <row r="17757" spans="21:42" ht="15" customHeight="1" x14ac:dyDescent="0.25">
      <c r="U17757" s="104"/>
      <c r="AB17757" s="104"/>
      <c r="AC17757" s="104"/>
      <c r="AF17757" s="104"/>
      <c r="AG17757" s="104"/>
      <c r="AK17757" s="104"/>
      <c r="AL17757" s="104"/>
      <c r="AO17757" s="104"/>
      <c r="AP17757" s="104"/>
    </row>
    <row r="17758" spans="21:42" ht="15" customHeight="1" x14ac:dyDescent="0.25">
      <c r="U17758" s="104"/>
      <c r="AB17758" s="104"/>
      <c r="AC17758" s="104"/>
      <c r="AF17758" s="104"/>
      <c r="AG17758" s="104"/>
      <c r="AK17758" s="104"/>
      <c r="AL17758" s="104"/>
      <c r="AO17758" s="104"/>
      <c r="AP17758" s="104"/>
    </row>
    <row r="17759" spans="21:42" ht="15" customHeight="1" x14ac:dyDescent="0.25">
      <c r="U17759" s="104"/>
      <c r="AB17759" s="104"/>
      <c r="AC17759" s="104"/>
      <c r="AF17759" s="104"/>
      <c r="AG17759" s="104"/>
      <c r="AK17759" s="104"/>
      <c r="AL17759" s="104"/>
      <c r="AO17759" s="104"/>
      <c r="AP17759" s="104"/>
    </row>
    <row r="17760" spans="21:42" ht="15" customHeight="1" x14ac:dyDescent="0.25">
      <c r="U17760" s="104"/>
      <c r="AB17760" s="104"/>
      <c r="AC17760" s="104"/>
      <c r="AF17760" s="104"/>
      <c r="AG17760" s="104"/>
      <c r="AK17760" s="104"/>
      <c r="AL17760" s="104"/>
      <c r="AO17760" s="104"/>
      <c r="AP17760" s="104"/>
    </row>
    <row r="17761" spans="21:42" ht="15" customHeight="1" x14ac:dyDescent="0.25">
      <c r="U17761" s="104"/>
      <c r="AB17761" s="104"/>
      <c r="AC17761" s="104"/>
      <c r="AF17761" s="104"/>
      <c r="AG17761" s="104"/>
      <c r="AK17761" s="104"/>
      <c r="AL17761" s="104"/>
      <c r="AO17761" s="104"/>
      <c r="AP17761" s="104"/>
    </row>
    <row r="17762" spans="21:42" ht="15" customHeight="1" x14ac:dyDescent="0.25">
      <c r="U17762" s="104"/>
      <c r="AB17762" s="104"/>
      <c r="AC17762" s="104"/>
      <c r="AF17762" s="104"/>
      <c r="AG17762" s="104"/>
      <c r="AK17762" s="104"/>
      <c r="AL17762" s="104"/>
      <c r="AO17762" s="104"/>
      <c r="AP17762" s="104"/>
    </row>
    <row r="17763" spans="21:42" ht="15" customHeight="1" x14ac:dyDescent="0.25">
      <c r="U17763" s="104"/>
      <c r="AB17763" s="104"/>
      <c r="AC17763" s="104"/>
      <c r="AF17763" s="104"/>
      <c r="AG17763" s="104"/>
      <c r="AK17763" s="104"/>
      <c r="AL17763" s="104"/>
      <c r="AO17763" s="104"/>
      <c r="AP17763" s="104"/>
    </row>
    <row r="17764" spans="21:42" ht="15" customHeight="1" x14ac:dyDescent="0.25">
      <c r="U17764" s="104"/>
      <c r="AB17764" s="104"/>
      <c r="AC17764" s="104"/>
      <c r="AF17764" s="104"/>
      <c r="AG17764" s="104"/>
      <c r="AK17764" s="104"/>
      <c r="AL17764" s="104"/>
      <c r="AO17764" s="104"/>
      <c r="AP17764" s="104"/>
    </row>
    <row r="17765" spans="21:42" ht="15" customHeight="1" x14ac:dyDescent="0.25">
      <c r="U17765" s="104"/>
      <c r="AB17765" s="104"/>
      <c r="AC17765" s="104"/>
      <c r="AF17765" s="104"/>
      <c r="AG17765" s="104"/>
      <c r="AK17765" s="104"/>
      <c r="AL17765" s="104"/>
      <c r="AO17765" s="104"/>
      <c r="AP17765" s="104"/>
    </row>
    <row r="17766" spans="21:42" ht="15" customHeight="1" x14ac:dyDescent="0.25">
      <c r="U17766" s="104"/>
      <c r="AB17766" s="104"/>
      <c r="AC17766" s="104"/>
      <c r="AF17766" s="104"/>
      <c r="AG17766" s="104"/>
      <c r="AK17766" s="104"/>
      <c r="AL17766" s="104"/>
      <c r="AO17766" s="104"/>
      <c r="AP17766" s="104"/>
    </row>
    <row r="17767" spans="21:42" ht="15" customHeight="1" x14ac:dyDescent="0.25">
      <c r="U17767" s="104"/>
      <c r="AB17767" s="104"/>
      <c r="AC17767" s="104"/>
      <c r="AF17767" s="104"/>
      <c r="AG17767" s="104"/>
      <c r="AK17767" s="104"/>
      <c r="AL17767" s="104"/>
      <c r="AO17767" s="104"/>
      <c r="AP17767" s="104"/>
    </row>
    <row r="17768" spans="21:42" ht="15" customHeight="1" x14ac:dyDescent="0.25">
      <c r="U17768" s="104"/>
      <c r="AB17768" s="104"/>
      <c r="AC17768" s="104"/>
      <c r="AF17768" s="104"/>
      <c r="AG17768" s="104"/>
      <c r="AK17768" s="104"/>
      <c r="AL17768" s="104"/>
      <c r="AO17768" s="104"/>
      <c r="AP17768" s="104"/>
    </row>
    <row r="17769" spans="21:42" ht="15" customHeight="1" x14ac:dyDescent="0.25">
      <c r="U17769" s="104"/>
      <c r="AB17769" s="104"/>
      <c r="AC17769" s="104"/>
      <c r="AF17769" s="104"/>
      <c r="AG17769" s="104"/>
      <c r="AK17769" s="104"/>
      <c r="AL17769" s="104"/>
      <c r="AO17769" s="104"/>
      <c r="AP17769" s="104"/>
    </row>
    <row r="17770" spans="21:42" ht="15" customHeight="1" x14ac:dyDescent="0.25">
      <c r="U17770" s="104"/>
      <c r="AB17770" s="104"/>
      <c r="AC17770" s="104"/>
      <c r="AF17770" s="104"/>
      <c r="AG17770" s="104"/>
      <c r="AK17770" s="104"/>
      <c r="AL17770" s="104"/>
      <c r="AO17770" s="104"/>
      <c r="AP17770" s="104"/>
    </row>
    <row r="17771" spans="21:42" ht="15" customHeight="1" x14ac:dyDescent="0.25">
      <c r="U17771" s="104"/>
      <c r="AB17771" s="104"/>
      <c r="AC17771" s="104"/>
      <c r="AF17771" s="104"/>
      <c r="AG17771" s="104"/>
      <c r="AK17771" s="104"/>
      <c r="AL17771" s="104"/>
      <c r="AO17771" s="104"/>
      <c r="AP17771" s="104"/>
    </row>
    <row r="17772" spans="21:42" ht="15" customHeight="1" x14ac:dyDescent="0.25">
      <c r="U17772" s="104"/>
      <c r="AB17772" s="104"/>
      <c r="AC17772" s="104"/>
      <c r="AF17772" s="104"/>
      <c r="AG17772" s="104"/>
      <c r="AK17772" s="104"/>
      <c r="AL17772" s="104"/>
      <c r="AO17772" s="104"/>
      <c r="AP17772" s="104"/>
    </row>
    <row r="17773" spans="21:42" ht="15" customHeight="1" x14ac:dyDescent="0.25">
      <c r="U17773" s="104"/>
      <c r="AB17773" s="104"/>
      <c r="AC17773" s="104"/>
      <c r="AF17773" s="104"/>
      <c r="AG17773" s="104"/>
      <c r="AK17773" s="104"/>
      <c r="AL17773" s="104"/>
      <c r="AO17773" s="104"/>
      <c r="AP17773" s="104"/>
    </row>
    <row r="17774" spans="21:42" ht="15" customHeight="1" x14ac:dyDescent="0.25">
      <c r="U17774" s="104"/>
      <c r="AB17774" s="104"/>
      <c r="AC17774" s="104"/>
      <c r="AF17774" s="104"/>
      <c r="AG17774" s="104"/>
      <c r="AK17774" s="104"/>
      <c r="AL17774" s="104"/>
      <c r="AO17774" s="104"/>
      <c r="AP17774" s="104"/>
    </row>
    <row r="17775" spans="21:42" ht="15" customHeight="1" x14ac:dyDescent="0.25">
      <c r="U17775" s="104"/>
      <c r="AB17775" s="104"/>
      <c r="AC17775" s="104"/>
      <c r="AF17775" s="104"/>
      <c r="AG17775" s="104"/>
      <c r="AK17775" s="104"/>
      <c r="AL17775" s="104"/>
      <c r="AO17775" s="104"/>
      <c r="AP17775" s="104"/>
    </row>
    <row r="17776" spans="21:42" ht="15" customHeight="1" x14ac:dyDescent="0.25">
      <c r="U17776" s="104"/>
      <c r="AB17776" s="104"/>
      <c r="AC17776" s="104"/>
      <c r="AF17776" s="104"/>
      <c r="AG17776" s="104"/>
      <c r="AK17776" s="104"/>
      <c r="AL17776" s="104"/>
      <c r="AO17776" s="104"/>
      <c r="AP17776" s="104"/>
    </row>
    <row r="17777" spans="21:42" ht="15" customHeight="1" x14ac:dyDescent="0.25">
      <c r="U17777" s="104"/>
      <c r="AB17777" s="104"/>
      <c r="AC17777" s="104"/>
      <c r="AF17777" s="104"/>
      <c r="AG17777" s="104"/>
      <c r="AK17777" s="104"/>
      <c r="AL17777" s="104"/>
      <c r="AO17777" s="104"/>
      <c r="AP17777" s="104"/>
    </row>
    <row r="17778" spans="21:42" ht="15" customHeight="1" x14ac:dyDescent="0.25">
      <c r="U17778" s="104"/>
      <c r="AB17778" s="104"/>
      <c r="AC17778" s="104"/>
      <c r="AF17778" s="104"/>
      <c r="AG17778" s="104"/>
      <c r="AK17778" s="104"/>
      <c r="AL17778" s="104"/>
      <c r="AO17778" s="104"/>
      <c r="AP17778" s="104"/>
    </row>
    <row r="17779" spans="21:42" ht="15" customHeight="1" x14ac:dyDescent="0.25">
      <c r="U17779" s="104"/>
      <c r="AB17779" s="104"/>
      <c r="AC17779" s="104"/>
      <c r="AF17779" s="104"/>
      <c r="AG17779" s="104"/>
      <c r="AK17779" s="104"/>
      <c r="AL17779" s="104"/>
      <c r="AO17779" s="104"/>
      <c r="AP17779" s="104"/>
    </row>
    <row r="17780" spans="21:42" ht="15" customHeight="1" x14ac:dyDescent="0.25">
      <c r="U17780" s="104"/>
      <c r="AB17780" s="104"/>
      <c r="AC17780" s="104"/>
      <c r="AF17780" s="104"/>
      <c r="AG17780" s="104"/>
      <c r="AK17780" s="104"/>
      <c r="AL17780" s="104"/>
      <c r="AO17780" s="104"/>
      <c r="AP17780" s="104"/>
    </row>
    <row r="17781" spans="21:42" ht="15" customHeight="1" x14ac:dyDescent="0.25">
      <c r="U17781" s="104"/>
      <c r="AB17781" s="104"/>
      <c r="AC17781" s="104"/>
      <c r="AF17781" s="104"/>
      <c r="AG17781" s="104"/>
      <c r="AK17781" s="104"/>
      <c r="AL17781" s="104"/>
      <c r="AO17781" s="104"/>
      <c r="AP17781" s="104"/>
    </row>
    <row r="17782" spans="21:42" ht="15" customHeight="1" x14ac:dyDescent="0.25">
      <c r="U17782" s="104"/>
      <c r="AB17782" s="104"/>
      <c r="AC17782" s="104"/>
      <c r="AF17782" s="104"/>
      <c r="AG17782" s="104"/>
      <c r="AK17782" s="104"/>
      <c r="AL17782" s="104"/>
      <c r="AO17782" s="104"/>
      <c r="AP17782" s="104"/>
    </row>
    <row r="17783" spans="21:42" ht="15" customHeight="1" x14ac:dyDescent="0.25">
      <c r="U17783" s="104"/>
      <c r="AB17783" s="104"/>
      <c r="AC17783" s="104"/>
      <c r="AF17783" s="104"/>
      <c r="AG17783" s="104"/>
      <c r="AK17783" s="104"/>
      <c r="AL17783" s="104"/>
      <c r="AO17783" s="104"/>
      <c r="AP17783" s="104"/>
    </row>
    <row r="17784" spans="21:42" ht="15" customHeight="1" x14ac:dyDescent="0.25">
      <c r="U17784" s="104"/>
      <c r="AB17784" s="104"/>
      <c r="AC17784" s="104"/>
      <c r="AF17784" s="104"/>
      <c r="AG17784" s="104"/>
      <c r="AK17784" s="104"/>
      <c r="AL17784" s="104"/>
      <c r="AO17784" s="104"/>
      <c r="AP17784" s="104"/>
    </row>
    <row r="17785" spans="21:42" ht="15" customHeight="1" x14ac:dyDescent="0.25">
      <c r="U17785" s="104"/>
      <c r="AB17785" s="104"/>
      <c r="AC17785" s="104"/>
      <c r="AF17785" s="104"/>
      <c r="AG17785" s="104"/>
      <c r="AK17785" s="104"/>
      <c r="AL17785" s="104"/>
      <c r="AO17785" s="104"/>
      <c r="AP17785" s="104"/>
    </row>
    <row r="17786" spans="21:42" ht="15" customHeight="1" x14ac:dyDescent="0.25">
      <c r="U17786" s="104"/>
      <c r="AB17786" s="104"/>
      <c r="AC17786" s="104"/>
      <c r="AF17786" s="104"/>
      <c r="AG17786" s="104"/>
      <c r="AK17786" s="104"/>
      <c r="AL17786" s="104"/>
      <c r="AO17786" s="104"/>
      <c r="AP17786" s="104"/>
    </row>
    <row r="17787" spans="21:42" ht="15" customHeight="1" x14ac:dyDescent="0.25">
      <c r="U17787" s="104"/>
      <c r="AB17787" s="104"/>
      <c r="AC17787" s="104"/>
      <c r="AF17787" s="104"/>
      <c r="AG17787" s="104"/>
      <c r="AK17787" s="104"/>
      <c r="AL17787" s="104"/>
      <c r="AO17787" s="104"/>
      <c r="AP17787" s="104"/>
    </row>
    <row r="17788" spans="21:42" ht="15" customHeight="1" x14ac:dyDescent="0.25">
      <c r="U17788" s="104"/>
      <c r="AB17788" s="104"/>
      <c r="AC17788" s="104"/>
      <c r="AF17788" s="104"/>
      <c r="AG17788" s="104"/>
      <c r="AK17788" s="104"/>
      <c r="AL17788" s="104"/>
      <c r="AO17788" s="104"/>
      <c r="AP17788" s="104"/>
    </row>
    <row r="17789" spans="21:42" ht="15" customHeight="1" x14ac:dyDescent="0.25">
      <c r="U17789" s="104"/>
      <c r="AB17789" s="104"/>
      <c r="AC17789" s="104"/>
      <c r="AF17789" s="104"/>
      <c r="AG17789" s="104"/>
      <c r="AK17789" s="104"/>
      <c r="AL17789" s="104"/>
      <c r="AO17789" s="104"/>
      <c r="AP17789" s="104"/>
    </row>
    <row r="17790" spans="21:42" ht="15" customHeight="1" x14ac:dyDescent="0.25">
      <c r="U17790" s="104"/>
      <c r="AB17790" s="104"/>
      <c r="AC17790" s="104"/>
      <c r="AF17790" s="104"/>
      <c r="AG17790" s="104"/>
      <c r="AK17790" s="104"/>
      <c r="AL17790" s="104"/>
      <c r="AO17790" s="104"/>
      <c r="AP17790" s="104"/>
    </row>
    <row r="17791" spans="21:42" ht="15" customHeight="1" x14ac:dyDescent="0.25">
      <c r="U17791" s="104"/>
      <c r="AB17791" s="104"/>
      <c r="AC17791" s="104"/>
      <c r="AF17791" s="104"/>
      <c r="AG17791" s="104"/>
      <c r="AK17791" s="104"/>
      <c r="AL17791" s="104"/>
      <c r="AO17791" s="104"/>
      <c r="AP17791" s="104"/>
    </row>
    <row r="17792" spans="21:42" ht="15" customHeight="1" x14ac:dyDescent="0.25">
      <c r="U17792" s="104"/>
      <c r="AB17792" s="104"/>
      <c r="AC17792" s="104"/>
      <c r="AF17792" s="104"/>
      <c r="AG17792" s="104"/>
      <c r="AK17792" s="104"/>
      <c r="AL17792" s="104"/>
      <c r="AO17792" s="104"/>
      <c r="AP17792" s="104"/>
    </row>
    <row r="17793" spans="21:42" ht="15" customHeight="1" x14ac:dyDescent="0.25">
      <c r="U17793" s="104"/>
      <c r="AB17793" s="104"/>
      <c r="AC17793" s="104"/>
      <c r="AF17793" s="104"/>
      <c r="AG17793" s="104"/>
      <c r="AK17793" s="104"/>
      <c r="AL17793" s="104"/>
      <c r="AO17793" s="104"/>
      <c r="AP17793" s="104"/>
    </row>
    <row r="17794" spans="21:42" ht="15" customHeight="1" x14ac:dyDescent="0.25">
      <c r="U17794" s="104"/>
      <c r="AB17794" s="104"/>
      <c r="AC17794" s="104"/>
      <c r="AF17794" s="104"/>
      <c r="AG17794" s="104"/>
      <c r="AK17794" s="104"/>
      <c r="AL17794" s="104"/>
      <c r="AO17794" s="104"/>
      <c r="AP17794" s="104"/>
    </row>
    <row r="17795" spans="21:42" ht="15" customHeight="1" x14ac:dyDescent="0.25">
      <c r="U17795" s="104"/>
      <c r="AB17795" s="104"/>
      <c r="AC17795" s="104"/>
      <c r="AF17795" s="104"/>
      <c r="AG17795" s="104"/>
      <c r="AK17795" s="104"/>
      <c r="AL17795" s="104"/>
      <c r="AO17795" s="104"/>
      <c r="AP17795" s="104"/>
    </row>
    <row r="17796" spans="21:42" ht="15" customHeight="1" x14ac:dyDescent="0.25">
      <c r="U17796" s="104"/>
      <c r="AB17796" s="104"/>
      <c r="AC17796" s="104"/>
      <c r="AF17796" s="104"/>
      <c r="AG17796" s="104"/>
      <c r="AK17796" s="104"/>
      <c r="AL17796" s="104"/>
      <c r="AO17796" s="104"/>
      <c r="AP17796" s="104"/>
    </row>
    <row r="17797" spans="21:42" ht="15" customHeight="1" x14ac:dyDescent="0.25">
      <c r="U17797" s="104"/>
      <c r="AB17797" s="104"/>
      <c r="AC17797" s="104"/>
      <c r="AF17797" s="104"/>
      <c r="AG17797" s="104"/>
      <c r="AK17797" s="104"/>
      <c r="AL17797" s="104"/>
      <c r="AO17797" s="104"/>
      <c r="AP17797" s="104"/>
    </row>
    <row r="17798" spans="21:42" ht="15" customHeight="1" x14ac:dyDescent="0.25">
      <c r="U17798" s="104"/>
      <c r="AB17798" s="104"/>
      <c r="AC17798" s="104"/>
      <c r="AF17798" s="104"/>
      <c r="AG17798" s="104"/>
      <c r="AK17798" s="104"/>
      <c r="AL17798" s="104"/>
      <c r="AO17798" s="104"/>
      <c r="AP17798" s="104"/>
    </row>
    <row r="17799" spans="21:42" ht="15" customHeight="1" x14ac:dyDescent="0.25">
      <c r="U17799" s="104"/>
      <c r="AB17799" s="104"/>
      <c r="AC17799" s="104"/>
      <c r="AF17799" s="104"/>
      <c r="AG17799" s="104"/>
      <c r="AK17799" s="104"/>
      <c r="AL17799" s="104"/>
      <c r="AO17799" s="104"/>
      <c r="AP17799" s="104"/>
    </row>
    <row r="17800" spans="21:42" ht="15" customHeight="1" x14ac:dyDescent="0.25">
      <c r="U17800" s="104"/>
      <c r="AB17800" s="104"/>
      <c r="AC17800" s="104"/>
      <c r="AF17800" s="104"/>
      <c r="AG17800" s="104"/>
      <c r="AK17800" s="104"/>
      <c r="AL17800" s="104"/>
      <c r="AO17800" s="104"/>
      <c r="AP17800" s="104"/>
    </row>
    <row r="17801" spans="21:42" ht="15" customHeight="1" x14ac:dyDescent="0.25">
      <c r="U17801" s="104"/>
      <c r="AB17801" s="104"/>
      <c r="AC17801" s="104"/>
      <c r="AF17801" s="104"/>
      <c r="AG17801" s="104"/>
      <c r="AK17801" s="104"/>
      <c r="AL17801" s="104"/>
      <c r="AO17801" s="104"/>
      <c r="AP17801" s="104"/>
    </row>
    <row r="17802" spans="21:42" ht="15" customHeight="1" x14ac:dyDescent="0.25">
      <c r="U17802" s="104"/>
      <c r="AB17802" s="104"/>
      <c r="AC17802" s="104"/>
      <c r="AF17802" s="104"/>
      <c r="AG17802" s="104"/>
      <c r="AK17802" s="104"/>
      <c r="AL17802" s="104"/>
      <c r="AO17802" s="104"/>
      <c r="AP17802" s="104"/>
    </row>
    <row r="17803" spans="21:42" ht="15" customHeight="1" x14ac:dyDescent="0.25">
      <c r="U17803" s="104"/>
      <c r="AB17803" s="104"/>
      <c r="AC17803" s="104"/>
      <c r="AF17803" s="104"/>
      <c r="AG17803" s="104"/>
      <c r="AK17803" s="104"/>
      <c r="AL17803" s="104"/>
      <c r="AO17803" s="104"/>
      <c r="AP17803" s="104"/>
    </row>
    <row r="17804" spans="21:42" ht="15" customHeight="1" x14ac:dyDescent="0.25">
      <c r="U17804" s="104"/>
      <c r="AB17804" s="104"/>
      <c r="AC17804" s="104"/>
      <c r="AF17804" s="104"/>
      <c r="AG17804" s="104"/>
      <c r="AK17804" s="104"/>
      <c r="AL17804" s="104"/>
      <c r="AO17804" s="104"/>
      <c r="AP17804" s="104"/>
    </row>
    <row r="17805" spans="21:42" ht="15" customHeight="1" x14ac:dyDescent="0.25">
      <c r="U17805" s="104"/>
      <c r="AB17805" s="104"/>
      <c r="AC17805" s="104"/>
      <c r="AF17805" s="104"/>
      <c r="AG17805" s="104"/>
      <c r="AK17805" s="104"/>
      <c r="AL17805" s="104"/>
      <c r="AO17805" s="104"/>
      <c r="AP17805" s="104"/>
    </row>
    <row r="17806" spans="21:42" ht="15" customHeight="1" x14ac:dyDescent="0.25">
      <c r="U17806" s="104"/>
      <c r="AB17806" s="104"/>
      <c r="AC17806" s="104"/>
      <c r="AF17806" s="104"/>
      <c r="AG17806" s="104"/>
      <c r="AK17806" s="104"/>
      <c r="AL17806" s="104"/>
      <c r="AO17806" s="104"/>
      <c r="AP17806" s="104"/>
    </row>
    <row r="17807" spans="21:42" ht="15" customHeight="1" x14ac:dyDescent="0.25">
      <c r="U17807" s="104"/>
      <c r="AB17807" s="104"/>
      <c r="AC17807" s="104"/>
      <c r="AF17807" s="104"/>
      <c r="AG17807" s="104"/>
      <c r="AK17807" s="104"/>
      <c r="AL17807" s="104"/>
      <c r="AO17807" s="104"/>
      <c r="AP17807" s="104"/>
    </row>
    <row r="17808" spans="21:42" ht="15" customHeight="1" x14ac:dyDescent="0.25">
      <c r="U17808" s="104"/>
      <c r="AB17808" s="104"/>
      <c r="AC17808" s="104"/>
      <c r="AF17808" s="104"/>
      <c r="AG17808" s="104"/>
      <c r="AK17808" s="104"/>
      <c r="AL17808" s="104"/>
      <c r="AO17808" s="104"/>
      <c r="AP17808" s="104"/>
    </row>
    <row r="17809" spans="21:42" ht="15" customHeight="1" x14ac:dyDescent="0.25">
      <c r="U17809" s="104"/>
      <c r="AB17809" s="104"/>
      <c r="AC17809" s="104"/>
      <c r="AF17809" s="104"/>
      <c r="AG17809" s="104"/>
      <c r="AK17809" s="104"/>
      <c r="AL17809" s="104"/>
      <c r="AO17809" s="104"/>
      <c r="AP17809" s="104"/>
    </row>
    <row r="17810" spans="21:42" ht="15" customHeight="1" x14ac:dyDescent="0.25">
      <c r="U17810" s="104"/>
      <c r="AB17810" s="104"/>
      <c r="AC17810" s="104"/>
      <c r="AF17810" s="104"/>
      <c r="AG17810" s="104"/>
      <c r="AK17810" s="104"/>
      <c r="AL17810" s="104"/>
      <c r="AO17810" s="104"/>
      <c r="AP17810" s="104"/>
    </row>
    <row r="17811" spans="21:42" ht="15" customHeight="1" x14ac:dyDescent="0.25">
      <c r="U17811" s="104"/>
      <c r="AB17811" s="104"/>
      <c r="AC17811" s="104"/>
      <c r="AF17811" s="104"/>
      <c r="AG17811" s="104"/>
      <c r="AK17811" s="104"/>
      <c r="AL17811" s="104"/>
      <c r="AO17811" s="104"/>
      <c r="AP17811" s="104"/>
    </row>
    <row r="17812" spans="21:42" ht="15" customHeight="1" x14ac:dyDescent="0.25">
      <c r="U17812" s="104"/>
      <c r="AB17812" s="104"/>
      <c r="AC17812" s="104"/>
      <c r="AF17812" s="104"/>
      <c r="AG17812" s="104"/>
      <c r="AK17812" s="104"/>
      <c r="AL17812" s="104"/>
      <c r="AO17812" s="104"/>
      <c r="AP17812" s="104"/>
    </row>
    <row r="17813" spans="21:42" ht="15" customHeight="1" x14ac:dyDescent="0.25">
      <c r="U17813" s="104"/>
      <c r="AB17813" s="104"/>
      <c r="AC17813" s="104"/>
      <c r="AF17813" s="104"/>
      <c r="AG17813" s="104"/>
      <c r="AK17813" s="104"/>
      <c r="AL17813" s="104"/>
      <c r="AO17813" s="104"/>
      <c r="AP17813" s="104"/>
    </row>
    <row r="17814" spans="21:42" ht="15" customHeight="1" x14ac:dyDescent="0.25">
      <c r="U17814" s="104"/>
      <c r="AB17814" s="104"/>
      <c r="AC17814" s="104"/>
      <c r="AF17814" s="104"/>
      <c r="AG17814" s="104"/>
      <c r="AK17814" s="104"/>
      <c r="AL17814" s="104"/>
      <c r="AO17814" s="104"/>
      <c r="AP17814" s="104"/>
    </row>
    <row r="17815" spans="21:42" ht="15" customHeight="1" x14ac:dyDescent="0.25">
      <c r="U17815" s="104"/>
      <c r="AB17815" s="104"/>
      <c r="AC17815" s="104"/>
      <c r="AF17815" s="104"/>
      <c r="AG17815" s="104"/>
      <c r="AK17815" s="104"/>
      <c r="AL17815" s="104"/>
      <c r="AO17815" s="104"/>
      <c r="AP17815" s="104"/>
    </row>
    <row r="17816" spans="21:42" ht="15" customHeight="1" x14ac:dyDescent="0.25">
      <c r="U17816" s="104"/>
      <c r="AB17816" s="104"/>
      <c r="AC17816" s="104"/>
      <c r="AF17816" s="104"/>
      <c r="AG17816" s="104"/>
      <c r="AK17816" s="104"/>
      <c r="AL17816" s="104"/>
      <c r="AO17816" s="104"/>
      <c r="AP17816" s="104"/>
    </row>
    <row r="17817" spans="21:42" ht="15" customHeight="1" x14ac:dyDescent="0.25">
      <c r="U17817" s="104"/>
      <c r="AB17817" s="104"/>
      <c r="AC17817" s="104"/>
      <c r="AF17817" s="104"/>
      <c r="AG17817" s="104"/>
      <c r="AK17817" s="104"/>
      <c r="AL17817" s="104"/>
      <c r="AO17817" s="104"/>
      <c r="AP17817" s="104"/>
    </row>
    <row r="17818" spans="21:42" ht="15" customHeight="1" x14ac:dyDescent="0.25">
      <c r="U17818" s="104"/>
      <c r="AB17818" s="104"/>
      <c r="AC17818" s="104"/>
      <c r="AF17818" s="104"/>
      <c r="AG17818" s="104"/>
      <c r="AK17818" s="104"/>
      <c r="AL17818" s="104"/>
      <c r="AO17818" s="104"/>
      <c r="AP17818" s="104"/>
    </row>
    <row r="17819" spans="21:42" ht="15" customHeight="1" x14ac:dyDescent="0.25">
      <c r="U17819" s="104"/>
      <c r="AB17819" s="104"/>
      <c r="AC17819" s="104"/>
      <c r="AF17819" s="104"/>
      <c r="AG17819" s="104"/>
      <c r="AK17819" s="104"/>
      <c r="AL17819" s="104"/>
      <c r="AO17819" s="104"/>
      <c r="AP17819" s="104"/>
    </row>
    <row r="17820" spans="21:42" ht="15" customHeight="1" x14ac:dyDescent="0.25">
      <c r="U17820" s="104"/>
      <c r="AB17820" s="104"/>
      <c r="AC17820" s="104"/>
      <c r="AF17820" s="104"/>
      <c r="AG17820" s="104"/>
      <c r="AK17820" s="104"/>
      <c r="AL17820" s="104"/>
      <c r="AO17820" s="104"/>
      <c r="AP17820" s="104"/>
    </row>
    <row r="17821" spans="21:42" ht="15" customHeight="1" x14ac:dyDescent="0.25">
      <c r="U17821" s="104"/>
      <c r="AB17821" s="104"/>
      <c r="AC17821" s="104"/>
      <c r="AF17821" s="104"/>
      <c r="AG17821" s="104"/>
      <c r="AK17821" s="104"/>
      <c r="AL17821" s="104"/>
      <c r="AO17821" s="104"/>
      <c r="AP17821" s="104"/>
    </row>
    <row r="17822" spans="21:42" ht="15" customHeight="1" x14ac:dyDescent="0.25">
      <c r="U17822" s="104"/>
      <c r="AB17822" s="104"/>
      <c r="AC17822" s="104"/>
      <c r="AF17822" s="104"/>
      <c r="AG17822" s="104"/>
      <c r="AK17822" s="104"/>
      <c r="AL17822" s="104"/>
      <c r="AO17822" s="104"/>
      <c r="AP17822" s="104"/>
    </row>
    <row r="17823" spans="21:42" ht="15" customHeight="1" x14ac:dyDescent="0.25">
      <c r="U17823" s="104"/>
      <c r="AB17823" s="104"/>
      <c r="AC17823" s="104"/>
      <c r="AF17823" s="104"/>
      <c r="AG17823" s="104"/>
      <c r="AK17823" s="104"/>
      <c r="AL17823" s="104"/>
      <c r="AO17823" s="104"/>
      <c r="AP17823" s="104"/>
    </row>
    <row r="17824" spans="21:42" ht="15" customHeight="1" x14ac:dyDescent="0.25">
      <c r="U17824" s="104"/>
      <c r="AB17824" s="104"/>
      <c r="AC17824" s="104"/>
      <c r="AF17824" s="104"/>
      <c r="AG17824" s="104"/>
      <c r="AK17824" s="104"/>
      <c r="AL17824" s="104"/>
      <c r="AO17824" s="104"/>
      <c r="AP17824" s="104"/>
    </row>
    <row r="17825" spans="21:42" ht="15" customHeight="1" x14ac:dyDescent="0.25">
      <c r="U17825" s="104"/>
      <c r="AB17825" s="104"/>
      <c r="AC17825" s="104"/>
      <c r="AF17825" s="104"/>
      <c r="AG17825" s="104"/>
      <c r="AK17825" s="104"/>
      <c r="AL17825" s="104"/>
      <c r="AO17825" s="104"/>
      <c r="AP17825" s="104"/>
    </row>
    <row r="17826" spans="21:42" ht="15" customHeight="1" x14ac:dyDescent="0.25">
      <c r="U17826" s="104"/>
      <c r="AB17826" s="104"/>
      <c r="AC17826" s="104"/>
      <c r="AF17826" s="104"/>
      <c r="AG17826" s="104"/>
      <c r="AK17826" s="104"/>
      <c r="AL17826" s="104"/>
      <c r="AO17826" s="104"/>
      <c r="AP17826" s="104"/>
    </row>
    <row r="17827" spans="21:42" ht="15" customHeight="1" x14ac:dyDescent="0.25">
      <c r="U17827" s="104"/>
      <c r="AB17827" s="104"/>
      <c r="AC17827" s="104"/>
      <c r="AF17827" s="104"/>
      <c r="AG17827" s="104"/>
      <c r="AK17827" s="104"/>
      <c r="AL17827" s="104"/>
      <c r="AO17827" s="104"/>
      <c r="AP17827" s="104"/>
    </row>
    <row r="17828" spans="21:42" ht="15" customHeight="1" x14ac:dyDescent="0.25">
      <c r="U17828" s="104"/>
      <c r="AB17828" s="104"/>
      <c r="AC17828" s="104"/>
      <c r="AF17828" s="104"/>
      <c r="AG17828" s="104"/>
      <c r="AK17828" s="104"/>
      <c r="AL17828" s="104"/>
      <c r="AO17828" s="104"/>
      <c r="AP17828" s="104"/>
    </row>
    <row r="17829" spans="21:42" ht="15" customHeight="1" x14ac:dyDescent="0.25">
      <c r="U17829" s="104"/>
      <c r="AB17829" s="104"/>
      <c r="AC17829" s="104"/>
      <c r="AF17829" s="104"/>
      <c r="AG17829" s="104"/>
      <c r="AK17829" s="104"/>
      <c r="AL17829" s="104"/>
      <c r="AO17829" s="104"/>
      <c r="AP17829" s="104"/>
    </row>
    <row r="17830" spans="21:42" ht="15" customHeight="1" x14ac:dyDescent="0.25">
      <c r="U17830" s="104"/>
      <c r="AB17830" s="104"/>
      <c r="AC17830" s="104"/>
      <c r="AF17830" s="104"/>
      <c r="AG17830" s="104"/>
      <c r="AK17830" s="104"/>
      <c r="AL17830" s="104"/>
      <c r="AO17830" s="104"/>
      <c r="AP17830" s="104"/>
    </row>
    <row r="17831" spans="21:42" ht="15" customHeight="1" x14ac:dyDescent="0.25">
      <c r="U17831" s="104"/>
      <c r="AB17831" s="104"/>
      <c r="AC17831" s="104"/>
      <c r="AF17831" s="104"/>
      <c r="AG17831" s="104"/>
      <c r="AK17831" s="104"/>
      <c r="AL17831" s="104"/>
      <c r="AO17831" s="104"/>
      <c r="AP17831" s="104"/>
    </row>
    <row r="17832" spans="21:42" ht="15" customHeight="1" x14ac:dyDescent="0.25">
      <c r="U17832" s="104"/>
      <c r="AB17832" s="104"/>
      <c r="AC17832" s="104"/>
      <c r="AF17832" s="104"/>
      <c r="AG17832" s="104"/>
      <c r="AK17832" s="104"/>
      <c r="AL17832" s="104"/>
      <c r="AO17832" s="104"/>
      <c r="AP17832" s="104"/>
    </row>
    <row r="17833" spans="21:42" ht="15" customHeight="1" x14ac:dyDescent="0.25">
      <c r="U17833" s="104"/>
      <c r="AB17833" s="104"/>
      <c r="AC17833" s="104"/>
      <c r="AF17833" s="104"/>
      <c r="AG17833" s="104"/>
      <c r="AK17833" s="104"/>
      <c r="AL17833" s="104"/>
      <c r="AO17833" s="104"/>
      <c r="AP17833" s="104"/>
    </row>
    <row r="17834" spans="21:42" ht="15" customHeight="1" x14ac:dyDescent="0.25">
      <c r="U17834" s="104"/>
      <c r="AB17834" s="104"/>
      <c r="AC17834" s="104"/>
      <c r="AF17834" s="104"/>
      <c r="AG17834" s="104"/>
      <c r="AK17834" s="104"/>
      <c r="AL17834" s="104"/>
      <c r="AO17834" s="104"/>
      <c r="AP17834" s="104"/>
    </row>
    <row r="17835" spans="21:42" ht="15" customHeight="1" x14ac:dyDescent="0.25">
      <c r="U17835" s="104"/>
      <c r="AB17835" s="104"/>
      <c r="AC17835" s="104"/>
      <c r="AF17835" s="104"/>
      <c r="AG17835" s="104"/>
      <c r="AK17835" s="104"/>
      <c r="AL17835" s="104"/>
      <c r="AO17835" s="104"/>
      <c r="AP17835" s="104"/>
    </row>
    <row r="17836" spans="21:42" ht="15" customHeight="1" x14ac:dyDescent="0.25">
      <c r="U17836" s="104"/>
      <c r="AB17836" s="104"/>
      <c r="AC17836" s="104"/>
      <c r="AF17836" s="104"/>
      <c r="AG17836" s="104"/>
      <c r="AK17836" s="104"/>
      <c r="AL17836" s="104"/>
      <c r="AO17836" s="104"/>
      <c r="AP17836" s="104"/>
    </row>
    <row r="17837" spans="21:42" ht="15" customHeight="1" x14ac:dyDescent="0.25">
      <c r="U17837" s="104"/>
      <c r="AB17837" s="104"/>
      <c r="AC17837" s="104"/>
      <c r="AF17837" s="104"/>
      <c r="AG17837" s="104"/>
      <c r="AK17837" s="104"/>
      <c r="AL17837" s="104"/>
      <c r="AO17837" s="104"/>
      <c r="AP17837" s="104"/>
    </row>
    <row r="17838" spans="21:42" ht="15" customHeight="1" x14ac:dyDescent="0.25">
      <c r="U17838" s="104"/>
      <c r="AB17838" s="104"/>
      <c r="AC17838" s="104"/>
      <c r="AF17838" s="104"/>
      <c r="AG17838" s="104"/>
      <c r="AK17838" s="104"/>
      <c r="AL17838" s="104"/>
      <c r="AO17838" s="104"/>
      <c r="AP17838" s="104"/>
    </row>
    <row r="17839" spans="21:42" ht="15" customHeight="1" x14ac:dyDescent="0.25">
      <c r="U17839" s="104"/>
      <c r="AB17839" s="104"/>
      <c r="AC17839" s="104"/>
      <c r="AF17839" s="104"/>
      <c r="AG17839" s="104"/>
      <c r="AK17839" s="104"/>
      <c r="AL17839" s="104"/>
      <c r="AO17839" s="104"/>
      <c r="AP17839" s="104"/>
    </row>
    <row r="17840" spans="21:42" ht="15" customHeight="1" x14ac:dyDescent="0.25">
      <c r="U17840" s="104"/>
      <c r="AB17840" s="104"/>
      <c r="AC17840" s="104"/>
      <c r="AF17840" s="104"/>
      <c r="AG17840" s="104"/>
      <c r="AK17840" s="104"/>
      <c r="AL17840" s="104"/>
      <c r="AO17840" s="104"/>
      <c r="AP17840" s="104"/>
    </row>
    <row r="17841" spans="21:42" ht="15" customHeight="1" x14ac:dyDescent="0.25">
      <c r="U17841" s="104"/>
      <c r="AB17841" s="104"/>
      <c r="AC17841" s="104"/>
      <c r="AF17841" s="104"/>
      <c r="AG17841" s="104"/>
      <c r="AK17841" s="104"/>
      <c r="AL17841" s="104"/>
      <c r="AO17841" s="104"/>
      <c r="AP17841" s="104"/>
    </row>
    <row r="17842" spans="21:42" ht="15" customHeight="1" x14ac:dyDescent="0.25">
      <c r="U17842" s="104"/>
      <c r="AB17842" s="104"/>
      <c r="AC17842" s="104"/>
      <c r="AF17842" s="104"/>
      <c r="AG17842" s="104"/>
      <c r="AK17842" s="104"/>
      <c r="AL17842" s="104"/>
      <c r="AO17842" s="104"/>
      <c r="AP17842" s="104"/>
    </row>
    <row r="17843" spans="21:42" ht="15" customHeight="1" x14ac:dyDescent="0.25">
      <c r="U17843" s="104"/>
      <c r="AB17843" s="104"/>
      <c r="AC17843" s="104"/>
      <c r="AF17843" s="104"/>
      <c r="AG17843" s="104"/>
      <c r="AK17843" s="104"/>
      <c r="AL17843" s="104"/>
      <c r="AO17843" s="104"/>
      <c r="AP17843" s="104"/>
    </row>
    <row r="17844" spans="21:42" ht="15" customHeight="1" x14ac:dyDescent="0.25">
      <c r="U17844" s="104"/>
      <c r="AB17844" s="104"/>
      <c r="AC17844" s="104"/>
      <c r="AF17844" s="104"/>
      <c r="AG17844" s="104"/>
      <c r="AK17844" s="104"/>
      <c r="AL17844" s="104"/>
      <c r="AO17844" s="104"/>
      <c r="AP17844" s="104"/>
    </row>
    <row r="17845" spans="21:42" ht="15" customHeight="1" x14ac:dyDescent="0.25">
      <c r="U17845" s="104"/>
      <c r="AB17845" s="104"/>
      <c r="AC17845" s="104"/>
      <c r="AF17845" s="104"/>
      <c r="AG17845" s="104"/>
      <c r="AK17845" s="104"/>
      <c r="AL17845" s="104"/>
      <c r="AO17845" s="104"/>
      <c r="AP17845" s="104"/>
    </row>
    <row r="17846" spans="21:42" ht="15" customHeight="1" x14ac:dyDescent="0.25">
      <c r="U17846" s="104"/>
      <c r="AB17846" s="104"/>
      <c r="AC17846" s="104"/>
      <c r="AF17846" s="104"/>
      <c r="AG17846" s="104"/>
      <c r="AK17846" s="104"/>
      <c r="AL17846" s="104"/>
      <c r="AO17846" s="104"/>
      <c r="AP17846" s="104"/>
    </row>
    <row r="17847" spans="21:42" ht="15" customHeight="1" x14ac:dyDescent="0.25">
      <c r="U17847" s="104"/>
      <c r="AB17847" s="104"/>
      <c r="AC17847" s="104"/>
      <c r="AF17847" s="104"/>
      <c r="AG17847" s="104"/>
      <c r="AK17847" s="104"/>
      <c r="AL17847" s="104"/>
      <c r="AO17847" s="104"/>
      <c r="AP17847" s="104"/>
    </row>
    <row r="17848" spans="21:42" ht="15" customHeight="1" x14ac:dyDescent="0.25">
      <c r="U17848" s="104"/>
      <c r="AB17848" s="104"/>
      <c r="AC17848" s="104"/>
      <c r="AF17848" s="104"/>
      <c r="AG17848" s="104"/>
      <c r="AK17848" s="104"/>
      <c r="AL17848" s="104"/>
      <c r="AO17848" s="104"/>
      <c r="AP17848" s="104"/>
    </row>
    <row r="17849" spans="21:42" ht="15" customHeight="1" x14ac:dyDescent="0.25">
      <c r="U17849" s="104"/>
      <c r="AB17849" s="104"/>
      <c r="AC17849" s="104"/>
      <c r="AF17849" s="104"/>
      <c r="AG17849" s="104"/>
      <c r="AK17849" s="104"/>
      <c r="AL17849" s="104"/>
      <c r="AO17849" s="104"/>
      <c r="AP17849" s="104"/>
    </row>
    <row r="17850" spans="21:42" ht="15" customHeight="1" x14ac:dyDescent="0.25">
      <c r="U17850" s="104"/>
      <c r="AB17850" s="104"/>
      <c r="AC17850" s="104"/>
      <c r="AF17850" s="104"/>
      <c r="AG17850" s="104"/>
      <c r="AK17850" s="104"/>
      <c r="AL17850" s="104"/>
      <c r="AO17850" s="104"/>
      <c r="AP17850" s="104"/>
    </row>
    <row r="17851" spans="21:42" ht="15" customHeight="1" x14ac:dyDescent="0.25">
      <c r="U17851" s="104"/>
      <c r="AB17851" s="104"/>
      <c r="AC17851" s="104"/>
      <c r="AF17851" s="104"/>
      <c r="AG17851" s="104"/>
      <c r="AK17851" s="104"/>
      <c r="AL17851" s="104"/>
      <c r="AO17851" s="104"/>
      <c r="AP17851" s="104"/>
    </row>
    <row r="17852" spans="21:42" ht="15" customHeight="1" x14ac:dyDescent="0.25">
      <c r="U17852" s="104"/>
      <c r="AB17852" s="104"/>
      <c r="AC17852" s="104"/>
      <c r="AF17852" s="104"/>
      <c r="AG17852" s="104"/>
      <c r="AK17852" s="104"/>
      <c r="AL17852" s="104"/>
      <c r="AO17852" s="104"/>
      <c r="AP17852" s="104"/>
    </row>
    <row r="17853" spans="21:42" ht="15" customHeight="1" x14ac:dyDescent="0.25">
      <c r="U17853" s="104"/>
      <c r="AB17853" s="104"/>
      <c r="AC17853" s="104"/>
      <c r="AF17853" s="104"/>
      <c r="AG17853" s="104"/>
      <c r="AK17853" s="104"/>
      <c r="AL17853" s="104"/>
      <c r="AO17853" s="104"/>
      <c r="AP17853" s="104"/>
    </row>
    <row r="17854" spans="21:42" ht="15" customHeight="1" x14ac:dyDescent="0.25">
      <c r="U17854" s="104"/>
      <c r="AB17854" s="104"/>
      <c r="AC17854" s="104"/>
      <c r="AF17854" s="104"/>
      <c r="AG17854" s="104"/>
      <c r="AK17854" s="104"/>
      <c r="AL17854" s="104"/>
      <c r="AO17854" s="104"/>
      <c r="AP17854" s="104"/>
    </row>
    <row r="17855" spans="21:42" ht="15" customHeight="1" x14ac:dyDescent="0.25">
      <c r="U17855" s="104"/>
      <c r="AB17855" s="104"/>
      <c r="AC17855" s="104"/>
      <c r="AF17855" s="104"/>
      <c r="AG17855" s="104"/>
      <c r="AK17855" s="104"/>
      <c r="AL17855" s="104"/>
      <c r="AO17855" s="104"/>
      <c r="AP17855" s="104"/>
    </row>
    <row r="17856" spans="21:42" ht="15" customHeight="1" x14ac:dyDescent="0.25">
      <c r="U17856" s="104"/>
      <c r="AB17856" s="104"/>
      <c r="AC17856" s="104"/>
      <c r="AF17856" s="104"/>
      <c r="AG17856" s="104"/>
      <c r="AK17856" s="104"/>
      <c r="AL17856" s="104"/>
      <c r="AO17856" s="104"/>
      <c r="AP17856" s="104"/>
    </row>
    <row r="17857" spans="21:42" ht="15" customHeight="1" x14ac:dyDescent="0.25">
      <c r="U17857" s="104"/>
      <c r="AB17857" s="104"/>
      <c r="AC17857" s="104"/>
      <c r="AF17857" s="104"/>
      <c r="AG17857" s="104"/>
      <c r="AK17857" s="104"/>
      <c r="AL17857" s="104"/>
      <c r="AO17857" s="104"/>
      <c r="AP17857" s="104"/>
    </row>
    <row r="17858" spans="21:42" ht="15" customHeight="1" x14ac:dyDescent="0.25">
      <c r="U17858" s="104"/>
      <c r="AB17858" s="104"/>
      <c r="AC17858" s="104"/>
      <c r="AF17858" s="104"/>
      <c r="AG17858" s="104"/>
      <c r="AK17858" s="104"/>
      <c r="AL17858" s="104"/>
      <c r="AO17858" s="104"/>
      <c r="AP17858" s="104"/>
    </row>
    <row r="17859" spans="21:42" ht="15" customHeight="1" x14ac:dyDescent="0.25">
      <c r="U17859" s="104"/>
      <c r="AB17859" s="104"/>
      <c r="AC17859" s="104"/>
      <c r="AF17859" s="104"/>
      <c r="AG17859" s="104"/>
      <c r="AK17859" s="104"/>
      <c r="AL17859" s="104"/>
      <c r="AO17859" s="104"/>
      <c r="AP17859" s="104"/>
    </row>
    <row r="17860" spans="21:42" ht="15" customHeight="1" x14ac:dyDescent="0.25">
      <c r="U17860" s="104"/>
      <c r="AB17860" s="104"/>
      <c r="AC17860" s="104"/>
      <c r="AF17860" s="104"/>
      <c r="AG17860" s="104"/>
      <c r="AK17860" s="104"/>
      <c r="AL17860" s="104"/>
      <c r="AO17860" s="104"/>
      <c r="AP17860" s="104"/>
    </row>
    <row r="17861" spans="21:42" ht="15" customHeight="1" x14ac:dyDescent="0.25">
      <c r="U17861" s="104"/>
      <c r="AB17861" s="104"/>
      <c r="AC17861" s="104"/>
      <c r="AF17861" s="104"/>
      <c r="AG17861" s="104"/>
      <c r="AK17861" s="104"/>
      <c r="AL17861" s="104"/>
      <c r="AO17861" s="104"/>
      <c r="AP17861" s="104"/>
    </row>
    <row r="17862" spans="21:42" ht="15" customHeight="1" x14ac:dyDescent="0.25">
      <c r="U17862" s="104"/>
      <c r="AB17862" s="104"/>
      <c r="AC17862" s="104"/>
      <c r="AF17862" s="104"/>
      <c r="AG17862" s="104"/>
      <c r="AK17862" s="104"/>
      <c r="AL17862" s="104"/>
      <c r="AO17862" s="104"/>
      <c r="AP17862" s="104"/>
    </row>
    <row r="17863" spans="21:42" ht="15" customHeight="1" x14ac:dyDescent="0.25">
      <c r="U17863" s="104"/>
      <c r="AB17863" s="104"/>
      <c r="AC17863" s="104"/>
      <c r="AF17863" s="104"/>
      <c r="AG17863" s="104"/>
      <c r="AK17863" s="104"/>
      <c r="AL17863" s="104"/>
      <c r="AO17863" s="104"/>
      <c r="AP17863" s="104"/>
    </row>
    <row r="17864" spans="21:42" ht="15" customHeight="1" x14ac:dyDescent="0.25">
      <c r="U17864" s="104"/>
      <c r="AB17864" s="104"/>
      <c r="AC17864" s="104"/>
      <c r="AF17864" s="104"/>
      <c r="AG17864" s="104"/>
      <c r="AK17864" s="104"/>
      <c r="AL17864" s="104"/>
      <c r="AO17864" s="104"/>
      <c r="AP17864" s="104"/>
    </row>
    <row r="17865" spans="21:42" ht="15" customHeight="1" x14ac:dyDescent="0.25">
      <c r="U17865" s="104"/>
      <c r="AB17865" s="104"/>
      <c r="AC17865" s="104"/>
      <c r="AF17865" s="104"/>
      <c r="AG17865" s="104"/>
      <c r="AK17865" s="104"/>
      <c r="AL17865" s="104"/>
      <c r="AO17865" s="104"/>
      <c r="AP17865" s="104"/>
    </row>
    <row r="17866" spans="21:42" ht="15" customHeight="1" x14ac:dyDescent="0.25">
      <c r="U17866" s="104"/>
      <c r="AB17866" s="104"/>
      <c r="AC17866" s="104"/>
      <c r="AF17866" s="104"/>
      <c r="AG17866" s="104"/>
      <c r="AK17866" s="104"/>
      <c r="AL17866" s="104"/>
      <c r="AO17866" s="104"/>
      <c r="AP17866" s="104"/>
    </row>
    <row r="17867" spans="21:42" ht="15" customHeight="1" x14ac:dyDescent="0.25">
      <c r="U17867" s="104"/>
      <c r="AB17867" s="104"/>
      <c r="AC17867" s="104"/>
      <c r="AF17867" s="104"/>
      <c r="AG17867" s="104"/>
      <c r="AK17867" s="104"/>
      <c r="AL17867" s="104"/>
      <c r="AO17867" s="104"/>
      <c r="AP17867" s="104"/>
    </row>
    <row r="17868" spans="21:42" ht="15" customHeight="1" x14ac:dyDescent="0.25">
      <c r="U17868" s="104"/>
      <c r="AB17868" s="104"/>
      <c r="AC17868" s="104"/>
      <c r="AF17868" s="104"/>
      <c r="AG17868" s="104"/>
      <c r="AK17868" s="104"/>
      <c r="AL17868" s="104"/>
      <c r="AO17868" s="104"/>
      <c r="AP17868" s="104"/>
    </row>
    <row r="17869" spans="21:42" ht="15" customHeight="1" x14ac:dyDescent="0.25">
      <c r="U17869" s="104"/>
      <c r="AB17869" s="104"/>
      <c r="AC17869" s="104"/>
      <c r="AF17869" s="104"/>
      <c r="AG17869" s="104"/>
      <c r="AK17869" s="104"/>
      <c r="AL17869" s="104"/>
      <c r="AO17869" s="104"/>
      <c r="AP17869" s="104"/>
    </row>
    <row r="17870" spans="21:42" ht="15" customHeight="1" x14ac:dyDescent="0.25">
      <c r="U17870" s="104"/>
      <c r="AB17870" s="104"/>
      <c r="AC17870" s="104"/>
      <c r="AF17870" s="104"/>
      <c r="AG17870" s="104"/>
      <c r="AK17870" s="104"/>
      <c r="AL17870" s="104"/>
      <c r="AO17870" s="104"/>
      <c r="AP17870" s="104"/>
    </row>
    <row r="17871" spans="21:42" ht="15" customHeight="1" x14ac:dyDescent="0.25">
      <c r="U17871" s="104"/>
      <c r="AB17871" s="104"/>
      <c r="AC17871" s="104"/>
      <c r="AF17871" s="104"/>
      <c r="AG17871" s="104"/>
      <c r="AK17871" s="104"/>
      <c r="AL17871" s="104"/>
      <c r="AO17871" s="104"/>
      <c r="AP17871" s="104"/>
    </row>
    <row r="17872" spans="21:42" ht="15" customHeight="1" x14ac:dyDescent="0.25">
      <c r="U17872" s="104"/>
      <c r="AB17872" s="104"/>
      <c r="AC17872" s="104"/>
      <c r="AF17872" s="104"/>
      <c r="AG17872" s="104"/>
      <c r="AK17872" s="104"/>
      <c r="AL17872" s="104"/>
      <c r="AO17872" s="104"/>
      <c r="AP17872" s="104"/>
    </row>
    <row r="17873" spans="21:42" ht="15" customHeight="1" x14ac:dyDescent="0.25">
      <c r="U17873" s="104"/>
      <c r="AB17873" s="104"/>
      <c r="AC17873" s="104"/>
      <c r="AF17873" s="104"/>
      <c r="AG17873" s="104"/>
      <c r="AK17873" s="104"/>
      <c r="AL17873" s="104"/>
      <c r="AO17873" s="104"/>
      <c r="AP17873" s="104"/>
    </row>
    <row r="17874" spans="21:42" ht="15" customHeight="1" x14ac:dyDescent="0.25">
      <c r="U17874" s="104"/>
      <c r="AB17874" s="104"/>
      <c r="AC17874" s="104"/>
      <c r="AF17874" s="104"/>
      <c r="AG17874" s="104"/>
      <c r="AK17874" s="104"/>
      <c r="AL17874" s="104"/>
      <c r="AO17874" s="104"/>
      <c r="AP17874" s="104"/>
    </row>
    <row r="17875" spans="21:42" ht="15" customHeight="1" x14ac:dyDescent="0.25">
      <c r="U17875" s="104"/>
      <c r="AB17875" s="104"/>
      <c r="AC17875" s="104"/>
      <c r="AF17875" s="104"/>
      <c r="AG17875" s="104"/>
      <c r="AK17875" s="104"/>
      <c r="AL17875" s="104"/>
      <c r="AO17875" s="104"/>
      <c r="AP17875" s="104"/>
    </row>
    <row r="17876" spans="21:42" ht="15" customHeight="1" x14ac:dyDescent="0.25">
      <c r="U17876" s="104"/>
      <c r="AB17876" s="104"/>
      <c r="AC17876" s="104"/>
      <c r="AF17876" s="104"/>
      <c r="AG17876" s="104"/>
      <c r="AK17876" s="104"/>
      <c r="AL17876" s="104"/>
      <c r="AO17876" s="104"/>
      <c r="AP17876" s="104"/>
    </row>
    <row r="17877" spans="21:42" ht="15" customHeight="1" x14ac:dyDescent="0.25">
      <c r="U17877" s="104"/>
      <c r="AB17877" s="104"/>
      <c r="AC17877" s="104"/>
      <c r="AF17877" s="104"/>
      <c r="AG17877" s="104"/>
      <c r="AK17877" s="104"/>
      <c r="AL17877" s="104"/>
      <c r="AO17877" s="104"/>
      <c r="AP17877" s="104"/>
    </row>
    <row r="17878" spans="21:42" ht="15" customHeight="1" x14ac:dyDescent="0.25">
      <c r="U17878" s="104"/>
      <c r="AB17878" s="104"/>
      <c r="AC17878" s="104"/>
      <c r="AF17878" s="104"/>
      <c r="AG17878" s="104"/>
      <c r="AK17878" s="104"/>
      <c r="AL17878" s="104"/>
      <c r="AO17878" s="104"/>
      <c r="AP17878" s="104"/>
    </row>
    <row r="17879" spans="21:42" ht="15" customHeight="1" x14ac:dyDescent="0.25">
      <c r="U17879" s="104"/>
      <c r="AB17879" s="104"/>
      <c r="AC17879" s="104"/>
      <c r="AF17879" s="104"/>
      <c r="AG17879" s="104"/>
      <c r="AK17879" s="104"/>
      <c r="AL17879" s="104"/>
      <c r="AO17879" s="104"/>
      <c r="AP17879" s="104"/>
    </row>
    <row r="17880" spans="21:42" ht="15" customHeight="1" x14ac:dyDescent="0.25">
      <c r="U17880" s="104"/>
      <c r="AB17880" s="104"/>
      <c r="AC17880" s="104"/>
      <c r="AF17880" s="104"/>
      <c r="AG17880" s="104"/>
      <c r="AK17880" s="104"/>
      <c r="AL17880" s="104"/>
      <c r="AO17880" s="104"/>
      <c r="AP17880" s="104"/>
    </row>
    <row r="17881" spans="21:42" ht="15" customHeight="1" x14ac:dyDescent="0.25">
      <c r="U17881" s="104"/>
      <c r="AB17881" s="104"/>
      <c r="AC17881" s="104"/>
      <c r="AF17881" s="104"/>
      <c r="AG17881" s="104"/>
      <c r="AK17881" s="104"/>
      <c r="AL17881" s="104"/>
      <c r="AO17881" s="104"/>
      <c r="AP17881" s="104"/>
    </row>
    <row r="17882" spans="21:42" ht="15" customHeight="1" x14ac:dyDescent="0.25">
      <c r="U17882" s="104"/>
      <c r="AB17882" s="104"/>
      <c r="AC17882" s="104"/>
      <c r="AF17882" s="104"/>
      <c r="AG17882" s="104"/>
      <c r="AK17882" s="104"/>
      <c r="AL17882" s="104"/>
      <c r="AO17882" s="104"/>
      <c r="AP17882" s="104"/>
    </row>
    <row r="17883" spans="21:42" ht="15" customHeight="1" x14ac:dyDescent="0.25">
      <c r="U17883" s="104"/>
      <c r="AB17883" s="104"/>
      <c r="AC17883" s="104"/>
      <c r="AF17883" s="104"/>
      <c r="AG17883" s="104"/>
      <c r="AK17883" s="104"/>
      <c r="AL17883" s="104"/>
      <c r="AO17883" s="104"/>
      <c r="AP17883" s="104"/>
    </row>
    <row r="17884" spans="21:42" ht="15" customHeight="1" x14ac:dyDescent="0.25">
      <c r="U17884" s="104"/>
      <c r="AB17884" s="104"/>
      <c r="AC17884" s="104"/>
      <c r="AF17884" s="104"/>
      <c r="AG17884" s="104"/>
      <c r="AK17884" s="104"/>
      <c r="AL17884" s="104"/>
      <c r="AO17884" s="104"/>
      <c r="AP17884" s="104"/>
    </row>
    <row r="17885" spans="21:42" ht="15" customHeight="1" x14ac:dyDescent="0.25">
      <c r="U17885" s="104"/>
      <c r="AB17885" s="104"/>
      <c r="AC17885" s="104"/>
      <c r="AF17885" s="104"/>
      <c r="AG17885" s="104"/>
      <c r="AK17885" s="104"/>
      <c r="AL17885" s="104"/>
      <c r="AO17885" s="104"/>
      <c r="AP17885" s="104"/>
    </row>
    <row r="17886" spans="21:42" ht="15" customHeight="1" x14ac:dyDescent="0.25">
      <c r="U17886" s="104"/>
      <c r="AB17886" s="104"/>
      <c r="AC17886" s="104"/>
      <c r="AF17886" s="104"/>
      <c r="AG17886" s="104"/>
      <c r="AK17886" s="104"/>
      <c r="AL17886" s="104"/>
      <c r="AO17886" s="104"/>
      <c r="AP17886" s="104"/>
    </row>
    <row r="17887" spans="21:42" ht="15" customHeight="1" x14ac:dyDescent="0.25">
      <c r="U17887" s="104"/>
      <c r="AB17887" s="104"/>
      <c r="AC17887" s="104"/>
      <c r="AF17887" s="104"/>
      <c r="AG17887" s="104"/>
      <c r="AK17887" s="104"/>
      <c r="AL17887" s="104"/>
      <c r="AO17887" s="104"/>
      <c r="AP17887" s="104"/>
    </row>
    <row r="17888" spans="21:42" ht="15" customHeight="1" x14ac:dyDescent="0.25">
      <c r="U17888" s="104"/>
      <c r="AB17888" s="104"/>
      <c r="AC17888" s="104"/>
      <c r="AF17888" s="104"/>
      <c r="AG17888" s="104"/>
      <c r="AK17888" s="104"/>
      <c r="AL17888" s="104"/>
      <c r="AO17888" s="104"/>
      <c r="AP17888" s="104"/>
    </row>
    <row r="17889" spans="21:42" ht="15" customHeight="1" x14ac:dyDescent="0.25">
      <c r="U17889" s="104"/>
      <c r="AB17889" s="104"/>
      <c r="AC17889" s="104"/>
      <c r="AF17889" s="104"/>
      <c r="AG17889" s="104"/>
      <c r="AK17889" s="104"/>
      <c r="AL17889" s="104"/>
      <c r="AO17889" s="104"/>
      <c r="AP17889" s="104"/>
    </row>
    <row r="17890" spans="21:42" ht="15" customHeight="1" x14ac:dyDescent="0.25">
      <c r="U17890" s="104"/>
      <c r="AB17890" s="104"/>
      <c r="AC17890" s="104"/>
      <c r="AF17890" s="104"/>
      <c r="AG17890" s="104"/>
      <c r="AK17890" s="104"/>
      <c r="AL17890" s="104"/>
      <c r="AO17890" s="104"/>
      <c r="AP17890" s="104"/>
    </row>
    <row r="17891" spans="21:42" ht="15" customHeight="1" x14ac:dyDescent="0.25">
      <c r="U17891" s="104"/>
      <c r="AB17891" s="104"/>
      <c r="AC17891" s="104"/>
      <c r="AF17891" s="104"/>
      <c r="AG17891" s="104"/>
      <c r="AK17891" s="104"/>
      <c r="AL17891" s="104"/>
      <c r="AO17891" s="104"/>
      <c r="AP17891" s="104"/>
    </row>
    <row r="17892" spans="21:42" ht="15" customHeight="1" x14ac:dyDescent="0.25">
      <c r="U17892" s="104"/>
      <c r="AB17892" s="104"/>
      <c r="AC17892" s="104"/>
      <c r="AF17892" s="104"/>
      <c r="AG17892" s="104"/>
      <c r="AK17892" s="104"/>
      <c r="AL17892" s="104"/>
      <c r="AO17892" s="104"/>
      <c r="AP17892" s="104"/>
    </row>
    <row r="17893" spans="21:42" ht="15" customHeight="1" x14ac:dyDescent="0.25">
      <c r="U17893" s="104"/>
      <c r="AB17893" s="104"/>
      <c r="AC17893" s="104"/>
      <c r="AF17893" s="104"/>
      <c r="AG17893" s="104"/>
      <c r="AK17893" s="104"/>
      <c r="AL17893" s="104"/>
      <c r="AO17893" s="104"/>
      <c r="AP17893" s="104"/>
    </row>
    <row r="17894" spans="21:42" ht="15" customHeight="1" x14ac:dyDescent="0.25">
      <c r="U17894" s="104"/>
      <c r="AB17894" s="104"/>
      <c r="AC17894" s="104"/>
      <c r="AF17894" s="104"/>
      <c r="AG17894" s="104"/>
      <c r="AK17894" s="104"/>
      <c r="AL17894" s="104"/>
      <c r="AO17894" s="104"/>
      <c r="AP17894" s="104"/>
    </row>
    <row r="17895" spans="21:42" ht="15" customHeight="1" x14ac:dyDescent="0.25">
      <c r="U17895" s="104"/>
      <c r="AB17895" s="104"/>
      <c r="AC17895" s="104"/>
      <c r="AF17895" s="104"/>
      <c r="AG17895" s="104"/>
      <c r="AK17895" s="104"/>
      <c r="AL17895" s="104"/>
      <c r="AO17895" s="104"/>
      <c r="AP17895" s="104"/>
    </row>
    <row r="17896" spans="21:42" ht="15" customHeight="1" x14ac:dyDescent="0.25">
      <c r="U17896" s="104"/>
      <c r="AB17896" s="104"/>
      <c r="AC17896" s="104"/>
      <c r="AF17896" s="104"/>
      <c r="AG17896" s="104"/>
      <c r="AK17896" s="104"/>
      <c r="AL17896" s="104"/>
      <c r="AO17896" s="104"/>
      <c r="AP17896" s="104"/>
    </row>
    <row r="17897" spans="21:42" ht="15" customHeight="1" x14ac:dyDescent="0.25">
      <c r="U17897" s="104"/>
      <c r="AB17897" s="104"/>
      <c r="AC17897" s="104"/>
      <c r="AF17897" s="104"/>
      <c r="AG17897" s="104"/>
      <c r="AK17897" s="104"/>
      <c r="AL17897" s="104"/>
      <c r="AO17897" s="104"/>
      <c r="AP17897" s="104"/>
    </row>
    <row r="17898" spans="21:42" ht="15" customHeight="1" x14ac:dyDescent="0.25">
      <c r="U17898" s="104"/>
      <c r="AB17898" s="104"/>
      <c r="AC17898" s="104"/>
      <c r="AF17898" s="104"/>
      <c r="AG17898" s="104"/>
      <c r="AK17898" s="104"/>
      <c r="AL17898" s="104"/>
      <c r="AO17898" s="104"/>
      <c r="AP17898" s="104"/>
    </row>
    <row r="17899" spans="21:42" ht="15" customHeight="1" x14ac:dyDescent="0.25">
      <c r="U17899" s="104"/>
      <c r="AB17899" s="104"/>
      <c r="AC17899" s="104"/>
      <c r="AF17899" s="104"/>
      <c r="AG17899" s="104"/>
      <c r="AK17899" s="104"/>
      <c r="AL17899" s="104"/>
      <c r="AO17899" s="104"/>
      <c r="AP17899" s="104"/>
    </row>
    <row r="17900" spans="21:42" ht="15" customHeight="1" x14ac:dyDescent="0.25">
      <c r="U17900" s="104"/>
      <c r="AB17900" s="104"/>
      <c r="AC17900" s="104"/>
      <c r="AF17900" s="104"/>
      <c r="AG17900" s="104"/>
      <c r="AK17900" s="104"/>
      <c r="AL17900" s="104"/>
      <c r="AO17900" s="104"/>
      <c r="AP17900" s="104"/>
    </row>
    <row r="17901" spans="21:42" ht="15" customHeight="1" x14ac:dyDescent="0.25">
      <c r="U17901" s="104"/>
      <c r="AB17901" s="104"/>
      <c r="AC17901" s="104"/>
      <c r="AF17901" s="104"/>
      <c r="AG17901" s="104"/>
      <c r="AK17901" s="104"/>
      <c r="AL17901" s="104"/>
      <c r="AO17901" s="104"/>
      <c r="AP17901" s="104"/>
    </row>
    <row r="17902" spans="21:42" ht="15" customHeight="1" x14ac:dyDescent="0.25">
      <c r="U17902" s="104"/>
      <c r="AB17902" s="104"/>
      <c r="AC17902" s="104"/>
      <c r="AF17902" s="104"/>
      <c r="AG17902" s="104"/>
      <c r="AK17902" s="104"/>
      <c r="AL17902" s="104"/>
      <c r="AO17902" s="104"/>
      <c r="AP17902" s="104"/>
    </row>
    <row r="17903" spans="21:42" ht="15" customHeight="1" x14ac:dyDescent="0.25">
      <c r="U17903" s="104"/>
      <c r="AB17903" s="104"/>
      <c r="AC17903" s="104"/>
      <c r="AF17903" s="104"/>
      <c r="AG17903" s="104"/>
      <c r="AK17903" s="104"/>
      <c r="AL17903" s="104"/>
      <c r="AO17903" s="104"/>
      <c r="AP17903" s="104"/>
    </row>
    <row r="17904" spans="21:42" ht="15" customHeight="1" x14ac:dyDescent="0.25">
      <c r="U17904" s="104"/>
      <c r="AB17904" s="104"/>
      <c r="AC17904" s="104"/>
      <c r="AF17904" s="104"/>
      <c r="AG17904" s="104"/>
      <c r="AK17904" s="104"/>
      <c r="AL17904" s="104"/>
      <c r="AO17904" s="104"/>
      <c r="AP17904" s="104"/>
    </row>
    <row r="17905" spans="21:42" ht="15" customHeight="1" x14ac:dyDescent="0.25">
      <c r="U17905" s="104"/>
      <c r="AB17905" s="104"/>
      <c r="AC17905" s="104"/>
      <c r="AF17905" s="104"/>
      <c r="AG17905" s="104"/>
      <c r="AK17905" s="104"/>
      <c r="AL17905" s="104"/>
      <c r="AO17905" s="104"/>
      <c r="AP17905" s="104"/>
    </row>
    <row r="17906" spans="21:42" ht="15" customHeight="1" x14ac:dyDescent="0.25">
      <c r="U17906" s="104"/>
      <c r="AB17906" s="104"/>
      <c r="AC17906" s="104"/>
      <c r="AF17906" s="104"/>
      <c r="AG17906" s="104"/>
      <c r="AK17906" s="104"/>
      <c r="AL17906" s="104"/>
      <c r="AO17906" s="104"/>
      <c r="AP17906" s="104"/>
    </row>
    <row r="17907" spans="21:42" ht="15" customHeight="1" x14ac:dyDescent="0.25">
      <c r="U17907" s="104"/>
      <c r="AB17907" s="104"/>
      <c r="AC17907" s="104"/>
      <c r="AF17907" s="104"/>
      <c r="AG17907" s="104"/>
      <c r="AK17907" s="104"/>
      <c r="AL17907" s="104"/>
      <c r="AO17907" s="104"/>
      <c r="AP17907" s="104"/>
    </row>
    <row r="17908" spans="21:42" ht="15" customHeight="1" x14ac:dyDescent="0.25">
      <c r="U17908" s="104"/>
      <c r="AB17908" s="104"/>
      <c r="AC17908" s="104"/>
      <c r="AF17908" s="104"/>
      <c r="AG17908" s="104"/>
      <c r="AK17908" s="104"/>
      <c r="AL17908" s="104"/>
      <c r="AO17908" s="104"/>
      <c r="AP17908" s="104"/>
    </row>
    <row r="17909" spans="21:42" ht="15" customHeight="1" x14ac:dyDescent="0.25">
      <c r="U17909" s="104"/>
      <c r="AB17909" s="104"/>
      <c r="AC17909" s="104"/>
      <c r="AF17909" s="104"/>
      <c r="AG17909" s="104"/>
      <c r="AK17909" s="104"/>
      <c r="AL17909" s="104"/>
      <c r="AO17909" s="104"/>
      <c r="AP17909" s="104"/>
    </row>
    <row r="17910" spans="21:42" ht="15" customHeight="1" x14ac:dyDescent="0.25">
      <c r="U17910" s="104"/>
      <c r="AB17910" s="104"/>
      <c r="AC17910" s="104"/>
      <c r="AF17910" s="104"/>
      <c r="AG17910" s="104"/>
      <c r="AK17910" s="104"/>
      <c r="AL17910" s="104"/>
      <c r="AO17910" s="104"/>
      <c r="AP17910" s="104"/>
    </row>
    <row r="17911" spans="21:42" ht="15" customHeight="1" x14ac:dyDescent="0.25">
      <c r="U17911" s="104"/>
      <c r="AB17911" s="104"/>
      <c r="AC17911" s="104"/>
      <c r="AF17911" s="104"/>
      <c r="AG17911" s="104"/>
      <c r="AK17911" s="104"/>
      <c r="AL17911" s="104"/>
      <c r="AO17911" s="104"/>
      <c r="AP17911" s="104"/>
    </row>
    <row r="17912" spans="21:42" ht="15" customHeight="1" x14ac:dyDescent="0.25">
      <c r="U17912" s="104"/>
      <c r="AB17912" s="104"/>
      <c r="AC17912" s="104"/>
      <c r="AF17912" s="104"/>
      <c r="AG17912" s="104"/>
      <c r="AK17912" s="104"/>
      <c r="AL17912" s="104"/>
      <c r="AO17912" s="104"/>
      <c r="AP17912" s="104"/>
    </row>
    <row r="17913" spans="21:42" ht="15" customHeight="1" x14ac:dyDescent="0.25">
      <c r="U17913" s="104"/>
      <c r="AB17913" s="104"/>
      <c r="AC17913" s="104"/>
      <c r="AF17913" s="104"/>
      <c r="AG17913" s="104"/>
      <c r="AK17913" s="104"/>
      <c r="AL17913" s="104"/>
      <c r="AO17913" s="104"/>
      <c r="AP17913" s="104"/>
    </row>
    <row r="17914" spans="21:42" ht="15" customHeight="1" x14ac:dyDescent="0.25">
      <c r="U17914" s="104"/>
      <c r="AB17914" s="104"/>
      <c r="AC17914" s="104"/>
      <c r="AF17914" s="104"/>
      <c r="AG17914" s="104"/>
      <c r="AK17914" s="104"/>
      <c r="AL17914" s="104"/>
      <c r="AO17914" s="104"/>
      <c r="AP17914" s="104"/>
    </row>
    <row r="17915" spans="21:42" ht="15" customHeight="1" x14ac:dyDescent="0.25">
      <c r="U17915" s="104"/>
      <c r="AB17915" s="104"/>
      <c r="AC17915" s="104"/>
      <c r="AF17915" s="104"/>
      <c r="AG17915" s="104"/>
      <c r="AK17915" s="104"/>
      <c r="AL17915" s="104"/>
      <c r="AO17915" s="104"/>
      <c r="AP17915" s="104"/>
    </row>
    <row r="17916" spans="21:42" ht="15" customHeight="1" x14ac:dyDescent="0.25">
      <c r="U17916" s="104"/>
      <c r="AB17916" s="104"/>
      <c r="AC17916" s="104"/>
      <c r="AF17916" s="104"/>
      <c r="AG17916" s="104"/>
      <c r="AK17916" s="104"/>
      <c r="AL17916" s="104"/>
      <c r="AO17916" s="104"/>
      <c r="AP17916" s="104"/>
    </row>
    <row r="17917" spans="21:42" ht="15" customHeight="1" x14ac:dyDescent="0.25">
      <c r="U17917" s="104"/>
      <c r="AB17917" s="104"/>
      <c r="AC17917" s="104"/>
      <c r="AF17917" s="104"/>
      <c r="AG17917" s="104"/>
      <c r="AK17917" s="104"/>
      <c r="AL17917" s="104"/>
      <c r="AO17917" s="104"/>
      <c r="AP17917" s="104"/>
    </row>
    <row r="17918" spans="21:42" ht="15" customHeight="1" x14ac:dyDescent="0.25">
      <c r="U17918" s="104"/>
      <c r="AB17918" s="104"/>
      <c r="AC17918" s="104"/>
      <c r="AF17918" s="104"/>
      <c r="AG17918" s="104"/>
      <c r="AK17918" s="104"/>
      <c r="AL17918" s="104"/>
      <c r="AO17918" s="104"/>
      <c r="AP17918" s="104"/>
    </row>
    <row r="17919" spans="21:42" ht="15" customHeight="1" x14ac:dyDescent="0.25">
      <c r="U17919" s="104"/>
      <c r="AB17919" s="104"/>
      <c r="AC17919" s="104"/>
      <c r="AF17919" s="104"/>
      <c r="AG17919" s="104"/>
      <c r="AK17919" s="104"/>
      <c r="AL17919" s="104"/>
      <c r="AO17919" s="104"/>
      <c r="AP17919" s="104"/>
    </row>
    <row r="17920" spans="21:42" ht="15" customHeight="1" x14ac:dyDescent="0.25">
      <c r="U17920" s="104"/>
      <c r="AB17920" s="104"/>
      <c r="AC17920" s="104"/>
      <c r="AF17920" s="104"/>
      <c r="AG17920" s="104"/>
      <c r="AK17920" s="104"/>
      <c r="AL17920" s="104"/>
      <c r="AO17920" s="104"/>
      <c r="AP17920" s="104"/>
    </row>
    <row r="17921" spans="21:42" ht="15" customHeight="1" x14ac:dyDescent="0.25">
      <c r="U17921" s="104"/>
      <c r="AB17921" s="104"/>
      <c r="AC17921" s="104"/>
      <c r="AF17921" s="104"/>
      <c r="AG17921" s="104"/>
      <c r="AK17921" s="104"/>
      <c r="AL17921" s="104"/>
      <c r="AO17921" s="104"/>
      <c r="AP17921" s="104"/>
    </row>
    <row r="17922" spans="21:42" ht="15" customHeight="1" x14ac:dyDescent="0.25">
      <c r="U17922" s="104"/>
      <c r="AB17922" s="104"/>
      <c r="AC17922" s="104"/>
      <c r="AF17922" s="104"/>
      <c r="AG17922" s="104"/>
      <c r="AK17922" s="104"/>
      <c r="AL17922" s="104"/>
      <c r="AO17922" s="104"/>
      <c r="AP17922" s="104"/>
    </row>
    <row r="17923" spans="21:42" ht="15" customHeight="1" x14ac:dyDescent="0.25">
      <c r="U17923" s="104"/>
      <c r="AB17923" s="104"/>
      <c r="AC17923" s="104"/>
      <c r="AF17923" s="104"/>
      <c r="AG17923" s="104"/>
      <c r="AK17923" s="104"/>
      <c r="AL17923" s="104"/>
      <c r="AO17923" s="104"/>
      <c r="AP17923" s="104"/>
    </row>
    <row r="17924" spans="21:42" ht="15" customHeight="1" x14ac:dyDescent="0.25">
      <c r="U17924" s="104"/>
      <c r="AB17924" s="104"/>
      <c r="AC17924" s="104"/>
      <c r="AF17924" s="104"/>
      <c r="AG17924" s="104"/>
      <c r="AK17924" s="104"/>
      <c r="AL17924" s="104"/>
      <c r="AO17924" s="104"/>
      <c r="AP17924" s="104"/>
    </row>
    <row r="17925" spans="21:42" ht="15" customHeight="1" x14ac:dyDescent="0.25">
      <c r="U17925" s="104"/>
      <c r="AB17925" s="104"/>
      <c r="AC17925" s="104"/>
      <c r="AF17925" s="104"/>
      <c r="AG17925" s="104"/>
      <c r="AK17925" s="104"/>
      <c r="AL17925" s="104"/>
      <c r="AO17925" s="104"/>
      <c r="AP17925" s="104"/>
    </row>
    <row r="17926" spans="21:42" ht="15" customHeight="1" x14ac:dyDescent="0.25">
      <c r="U17926" s="104"/>
      <c r="AB17926" s="104"/>
      <c r="AC17926" s="104"/>
      <c r="AF17926" s="104"/>
      <c r="AG17926" s="104"/>
      <c r="AK17926" s="104"/>
      <c r="AL17926" s="104"/>
      <c r="AO17926" s="104"/>
      <c r="AP17926" s="104"/>
    </row>
    <row r="17927" spans="21:42" ht="15" customHeight="1" x14ac:dyDescent="0.25">
      <c r="U17927" s="104"/>
      <c r="AB17927" s="104"/>
      <c r="AC17927" s="104"/>
      <c r="AF17927" s="104"/>
      <c r="AG17927" s="104"/>
      <c r="AK17927" s="104"/>
      <c r="AL17927" s="104"/>
      <c r="AO17927" s="104"/>
      <c r="AP17927" s="104"/>
    </row>
    <row r="17928" spans="21:42" ht="15" customHeight="1" x14ac:dyDescent="0.25">
      <c r="U17928" s="104"/>
      <c r="AB17928" s="104"/>
      <c r="AC17928" s="104"/>
      <c r="AF17928" s="104"/>
      <c r="AG17928" s="104"/>
      <c r="AK17928" s="104"/>
      <c r="AL17928" s="104"/>
      <c r="AO17928" s="104"/>
      <c r="AP17928" s="104"/>
    </row>
    <row r="17929" spans="21:42" ht="15" customHeight="1" x14ac:dyDescent="0.25">
      <c r="U17929" s="104"/>
      <c r="AB17929" s="104"/>
      <c r="AC17929" s="104"/>
      <c r="AF17929" s="104"/>
      <c r="AG17929" s="104"/>
      <c r="AK17929" s="104"/>
      <c r="AL17929" s="104"/>
      <c r="AO17929" s="104"/>
      <c r="AP17929" s="104"/>
    </row>
    <row r="17930" spans="21:42" ht="15" customHeight="1" x14ac:dyDescent="0.25">
      <c r="U17930" s="104"/>
      <c r="AB17930" s="104"/>
      <c r="AC17930" s="104"/>
      <c r="AF17930" s="104"/>
      <c r="AG17930" s="104"/>
      <c r="AK17930" s="104"/>
      <c r="AL17930" s="104"/>
      <c r="AO17930" s="104"/>
      <c r="AP17930" s="104"/>
    </row>
    <row r="17931" spans="21:42" ht="15" customHeight="1" x14ac:dyDescent="0.25">
      <c r="U17931" s="104"/>
      <c r="AB17931" s="104"/>
      <c r="AC17931" s="104"/>
      <c r="AF17931" s="104"/>
      <c r="AG17931" s="104"/>
      <c r="AK17931" s="104"/>
      <c r="AL17931" s="104"/>
      <c r="AO17931" s="104"/>
      <c r="AP17931" s="104"/>
    </row>
    <row r="17932" spans="21:42" ht="15" customHeight="1" x14ac:dyDescent="0.25">
      <c r="U17932" s="104"/>
      <c r="AB17932" s="104"/>
      <c r="AC17932" s="104"/>
      <c r="AF17932" s="104"/>
      <c r="AG17932" s="104"/>
      <c r="AK17932" s="104"/>
      <c r="AL17932" s="104"/>
      <c r="AO17932" s="104"/>
      <c r="AP17932" s="104"/>
    </row>
    <row r="17933" spans="21:42" ht="15" customHeight="1" x14ac:dyDescent="0.25">
      <c r="U17933" s="104"/>
      <c r="AB17933" s="104"/>
      <c r="AC17933" s="104"/>
      <c r="AF17933" s="104"/>
      <c r="AG17933" s="104"/>
      <c r="AK17933" s="104"/>
      <c r="AL17933" s="104"/>
      <c r="AO17933" s="104"/>
      <c r="AP17933" s="104"/>
    </row>
    <row r="17934" spans="21:42" ht="15" customHeight="1" x14ac:dyDescent="0.25">
      <c r="U17934" s="104"/>
      <c r="AB17934" s="104"/>
      <c r="AC17934" s="104"/>
      <c r="AF17934" s="104"/>
      <c r="AG17934" s="104"/>
      <c r="AK17934" s="104"/>
      <c r="AL17934" s="104"/>
      <c r="AO17934" s="104"/>
      <c r="AP17934" s="104"/>
    </row>
    <row r="17935" spans="21:42" ht="15" customHeight="1" x14ac:dyDescent="0.25">
      <c r="U17935" s="104"/>
      <c r="AB17935" s="104"/>
      <c r="AC17935" s="104"/>
      <c r="AF17935" s="104"/>
      <c r="AG17935" s="104"/>
      <c r="AK17935" s="104"/>
      <c r="AL17935" s="104"/>
      <c r="AO17935" s="104"/>
      <c r="AP17935" s="104"/>
    </row>
    <row r="17936" spans="21:42" ht="15" customHeight="1" x14ac:dyDescent="0.25">
      <c r="U17936" s="104"/>
      <c r="AB17936" s="104"/>
      <c r="AC17936" s="104"/>
      <c r="AF17936" s="104"/>
      <c r="AG17936" s="104"/>
      <c r="AK17936" s="104"/>
      <c r="AL17936" s="104"/>
      <c r="AO17936" s="104"/>
      <c r="AP17936" s="104"/>
    </row>
    <row r="17937" spans="21:42" ht="15" customHeight="1" x14ac:dyDescent="0.25">
      <c r="U17937" s="104"/>
      <c r="AB17937" s="104"/>
      <c r="AC17937" s="104"/>
      <c r="AF17937" s="104"/>
      <c r="AG17937" s="104"/>
      <c r="AK17937" s="104"/>
      <c r="AL17937" s="104"/>
      <c r="AO17937" s="104"/>
      <c r="AP17937" s="104"/>
    </row>
    <row r="17938" spans="21:42" ht="15" customHeight="1" x14ac:dyDescent="0.25">
      <c r="U17938" s="104"/>
      <c r="AB17938" s="104"/>
      <c r="AC17938" s="104"/>
      <c r="AF17938" s="104"/>
      <c r="AG17938" s="104"/>
      <c r="AK17938" s="104"/>
      <c r="AL17938" s="104"/>
      <c r="AO17938" s="104"/>
      <c r="AP17938" s="104"/>
    </row>
    <row r="17939" spans="21:42" ht="15" customHeight="1" x14ac:dyDescent="0.25">
      <c r="U17939" s="104"/>
      <c r="AB17939" s="104"/>
      <c r="AC17939" s="104"/>
      <c r="AF17939" s="104"/>
      <c r="AG17939" s="104"/>
      <c r="AK17939" s="104"/>
      <c r="AL17939" s="104"/>
      <c r="AO17939" s="104"/>
      <c r="AP17939" s="104"/>
    </row>
    <row r="17940" spans="21:42" ht="15" customHeight="1" x14ac:dyDescent="0.25">
      <c r="U17940" s="104"/>
      <c r="AB17940" s="104"/>
      <c r="AC17940" s="104"/>
      <c r="AF17940" s="104"/>
      <c r="AG17940" s="104"/>
      <c r="AK17940" s="104"/>
      <c r="AL17940" s="104"/>
      <c r="AO17940" s="104"/>
      <c r="AP17940" s="104"/>
    </row>
    <row r="17941" spans="21:42" ht="15" customHeight="1" x14ac:dyDescent="0.25">
      <c r="U17941" s="104"/>
      <c r="AB17941" s="104"/>
      <c r="AC17941" s="104"/>
      <c r="AF17941" s="104"/>
      <c r="AG17941" s="104"/>
      <c r="AK17941" s="104"/>
      <c r="AL17941" s="104"/>
      <c r="AO17941" s="104"/>
      <c r="AP17941" s="104"/>
    </row>
    <row r="17942" spans="21:42" ht="15" customHeight="1" x14ac:dyDescent="0.25">
      <c r="U17942" s="104"/>
      <c r="AB17942" s="104"/>
      <c r="AC17942" s="104"/>
      <c r="AF17942" s="104"/>
      <c r="AG17942" s="104"/>
      <c r="AK17942" s="104"/>
      <c r="AL17942" s="104"/>
      <c r="AO17942" s="104"/>
      <c r="AP17942" s="104"/>
    </row>
    <row r="17943" spans="21:42" ht="15" customHeight="1" x14ac:dyDescent="0.25">
      <c r="U17943" s="104"/>
      <c r="AB17943" s="104"/>
      <c r="AC17943" s="104"/>
      <c r="AF17943" s="104"/>
      <c r="AG17943" s="104"/>
      <c r="AK17943" s="104"/>
      <c r="AL17943" s="104"/>
      <c r="AO17943" s="104"/>
      <c r="AP17943" s="104"/>
    </row>
    <row r="17944" spans="21:42" ht="15" customHeight="1" x14ac:dyDescent="0.25">
      <c r="U17944" s="104"/>
      <c r="AB17944" s="104"/>
      <c r="AC17944" s="104"/>
      <c r="AF17944" s="104"/>
      <c r="AG17944" s="104"/>
      <c r="AK17944" s="104"/>
      <c r="AL17944" s="104"/>
      <c r="AO17944" s="104"/>
      <c r="AP17944" s="104"/>
    </row>
    <row r="17945" spans="21:42" ht="15" customHeight="1" x14ac:dyDescent="0.25">
      <c r="U17945" s="104"/>
      <c r="AB17945" s="104"/>
      <c r="AC17945" s="104"/>
      <c r="AF17945" s="104"/>
      <c r="AG17945" s="104"/>
      <c r="AK17945" s="104"/>
      <c r="AL17945" s="104"/>
      <c r="AO17945" s="104"/>
      <c r="AP17945" s="104"/>
    </row>
    <row r="17946" spans="21:42" ht="15" customHeight="1" x14ac:dyDescent="0.25">
      <c r="U17946" s="104"/>
      <c r="AB17946" s="104"/>
      <c r="AC17946" s="104"/>
      <c r="AF17946" s="104"/>
      <c r="AG17946" s="104"/>
      <c r="AK17946" s="104"/>
      <c r="AL17946" s="104"/>
      <c r="AO17946" s="104"/>
      <c r="AP17946" s="104"/>
    </row>
    <row r="17947" spans="21:42" ht="15" customHeight="1" x14ac:dyDescent="0.25">
      <c r="U17947" s="104"/>
      <c r="AB17947" s="104"/>
      <c r="AC17947" s="104"/>
      <c r="AF17947" s="104"/>
      <c r="AG17947" s="104"/>
      <c r="AK17947" s="104"/>
      <c r="AL17947" s="104"/>
      <c r="AO17947" s="104"/>
      <c r="AP17947" s="104"/>
    </row>
    <row r="17948" spans="21:42" ht="15" customHeight="1" x14ac:dyDescent="0.25">
      <c r="U17948" s="104"/>
      <c r="AB17948" s="104"/>
      <c r="AC17948" s="104"/>
      <c r="AF17948" s="104"/>
      <c r="AG17948" s="104"/>
      <c r="AK17948" s="104"/>
      <c r="AL17948" s="104"/>
      <c r="AO17948" s="104"/>
      <c r="AP17948" s="104"/>
    </row>
    <row r="17949" spans="21:42" ht="15" customHeight="1" x14ac:dyDescent="0.25">
      <c r="U17949" s="104"/>
      <c r="AB17949" s="104"/>
      <c r="AC17949" s="104"/>
      <c r="AF17949" s="104"/>
      <c r="AG17949" s="104"/>
      <c r="AK17949" s="104"/>
      <c r="AL17949" s="104"/>
      <c r="AO17949" s="104"/>
      <c r="AP17949" s="104"/>
    </row>
    <row r="17950" spans="21:42" ht="15" customHeight="1" x14ac:dyDescent="0.25">
      <c r="U17950" s="104"/>
      <c r="AB17950" s="104"/>
      <c r="AC17950" s="104"/>
      <c r="AF17950" s="104"/>
      <c r="AG17950" s="104"/>
      <c r="AK17950" s="104"/>
      <c r="AL17950" s="104"/>
      <c r="AO17950" s="104"/>
      <c r="AP17950" s="104"/>
    </row>
    <row r="17951" spans="21:42" ht="15" customHeight="1" x14ac:dyDescent="0.25">
      <c r="U17951" s="104"/>
      <c r="AB17951" s="104"/>
      <c r="AC17951" s="104"/>
      <c r="AF17951" s="104"/>
      <c r="AG17951" s="104"/>
      <c r="AK17951" s="104"/>
      <c r="AL17951" s="104"/>
      <c r="AO17951" s="104"/>
      <c r="AP17951" s="104"/>
    </row>
    <row r="17952" spans="21:42" ht="15" customHeight="1" x14ac:dyDescent="0.25">
      <c r="U17952" s="104"/>
      <c r="AB17952" s="104"/>
      <c r="AC17952" s="104"/>
      <c r="AF17952" s="104"/>
      <c r="AG17952" s="104"/>
      <c r="AK17952" s="104"/>
      <c r="AL17952" s="104"/>
      <c r="AO17952" s="104"/>
      <c r="AP17952" s="104"/>
    </row>
    <row r="17953" spans="21:42" ht="15" customHeight="1" x14ac:dyDescent="0.25">
      <c r="U17953" s="104"/>
      <c r="AB17953" s="104"/>
      <c r="AC17953" s="104"/>
      <c r="AF17953" s="104"/>
      <c r="AG17953" s="104"/>
      <c r="AK17953" s="104"/>
      <c r="AL17953" s="104"/>
      <c r="AO17953" s="104"/>
      <c r="AP17953" s="104"/>
    </row>
    <row r="17954" spans="21:42" ht="15" customHeight="1" x14ac:dyDescent="0.25">
      <c r="U17954" s="104"/>
      <c r="AB17954" s="104"/>
      <c r="AC17954" s="104"/>
      <c r="AF17954" s="104"/>
      <c r="AG17954" s="104"/>
      <c r="AK17954" s="104"/>
      <c r="AL17954" s="104"/>
      <c r="AO17954" s="104"/>
      <c r="AP17954" s="104"/>
    </row>
    <row r="17955" spans="21:42" ht="15" customHeight="1" x14ac:dyDescent="0.25">
      <c r="U17955" s="104"/>
      <c r="AB17955" s="104"/>
      <c r="AC17955" s="104"/>
      <c r="AF17955" s="104"/>
      <c r="AG17955" s="104"/>
      <c r="AK17955" s="104"/>
      <c r="AL17955" s="104"/>
      <c r="AO17955" s="104"/>
      <c r="AP17955" s="104"/>
    </row>
    <row r="17956" spans="21:42" ht="15" customHeight="1" x14ac:dyDescent="0.25">
      <c r="U17956" s="104"/>
      <c r="AB17956" s="104"/>
      <c r="AC17956" s="104"/>
      <c r="AF17956" s="104"/>
      <c r="AG17956" s="104"/>
      <c r="AK17956" s="104"/>
      <c r="AL17956" s="104"/>
      <c r="AO17956" s="104"/>
      <c r="AP17956" s="104"/>
    </row>
    <row r="17957" spans="21:42" ht="15" customHeight="1" x14ac:dyDescent="0.25">
      <c r="U17957" s="104"/>
      <c r="AB17957" s="104"/>
      <c r="AC17957" s="104"/>
      <c r="AF17957" s="104"/>
      <c r="AG17957" s="104"/>
      <c r="AK17957" s="104"/>
      <c r="AL17957" s="104"/>
      <c r="AO17957" s="104"/>
      <c r="AP17957" s="104"/>
    </row>
    <row r="17958" spans="21:42" ht="15" customHeight="1" x14ac:dyDescent="0.25">
      <c r="U17958" s="104"/>
      <c r="AB17958" s="104"/>
      <c r="AC17958" s="104"/>
      <c r="AF17958" s="104"/>
      <c r="AG17958" s="104"/>
      <c r="AK17958" s="104"/>
      <c r="AL17958" s="104"/>
      <c r="AO17958" s="104"/>
      <c r="AP17958" s="104"/>
    </row>
    <row r="17959" spans="21:42" ht="15" customHeight="1" x14ac:dyDescent="0.25">
      <c r="U17959" s="104"/>
      <c r="AB17959" s="104"/>
      <c r="AC17959" s="104"/>
      <c r="AF17959" s="104"/>
      <c r="AG17959" s="104"/>
      <c r="AK17959" s="104"/>
      <c r="AL17959" s="104"/>
      <c r="AO17959" s="104"/>
      <c r="AP17959" s="104"/>
    </row>
    <row r="17960" spans="21:42" ht="15" customHeight="1" x14ac:dyDescent="0.25">
      <c r="U17960" s="104"/>
      <c r="AB17960" s="104"/>
      <c r="AC17960" s="104"/>
      <c r="AF17960" s="104"/>
      <c r="AG17960" s="104"/>
      <c r="AK17960" s="104"/>
      <c r="AL17960" s="104"/>
      <c r="AO17960" s="104"/>
      <c r="AP17960" s="104"/>
    </row>
    <row r="17961" spans="21:42" ht="15" customHeight="1" x14ac:dyDescent="0.25">
      <c r="U17961" s="104"/>
      <c r="AB17961" s="104"/>
      <c r="AC17961" s="104"/>
      <c r="AF17961" s="104"/>
      <c r="AG17961" s="104"/>
      <c r="AK17961" s="104"/>
      <c r="AL17961" s="104"/>
      <c r="AO17961" s="104"/>
      <c r="AP17961" s="104"/>
    </row>
    <row r="17962" spans="21:42" ht="15" customHeight="1" x14ac:dyDescent="0.25">
      <c r="U17962" s="104"/>
      <c r="AB17962" s="104"/>
      <c r="AC17962" s="104"/>
      <c r="AF17962" s="104"/>
      <c r="AG17962" s="104"/>
      <c r="AK17962" s="104"/>
      <c r="AL17962" s="104"/>
      <c r="AO17962" s="104"/>
      <c r="AP17962" s="104"/>
    </row>
    <row r="17963" spans="21:42" ht="15" customHeight="1" x14ac:dyDescent="0.25">
      <c r="U17963" s="104"/>
      <c r="AB17963" s="104"/>
      <c r="AC17963" s="104"/>
      <c r="AF17963" s="104"/>
      <c r="AG17963" s="104"/>
      <c r="AK17963" s="104"/>
      <c r="AL17963" s="104"/>
      <c r="AO17963" s="104"/>
      <c r="AP17963" s="104"/>
    </row>
    <row r="17964" spans="21:42" ht="15" customHeight="1" x14ac:dyDescent="0.25">
      <c r="U17964" s="104"/>
      <c r="AB17964" s="104"/>
      <c r="AC17964" s="104"/>
      <c r="AF17964" s="104"/>
      <c r="AG17964" s="104"/>
      <c r="AK17964" s="104"/>
      <c r="AL17964" s="104"/>
      <c r="AO17964" s="104"/>
      <c r="AP17964" s="104"/>
    </row>
    <row r="17965" spans="21:42" ht="15" customHeight="1" x14ac:dyDescent="0.25">
      <c r="U17965" s="104"/>
      <c r="AB17965" s="104"/>
      <c r="AC17965" s="104"/>
      <c r="AF17965" s="104"/>
      <c r="AG17965" s="104"/>
      <c r="AK17965" s="104"/>
      <c r="AL17965" s="104"/>
      <c r="AO17965" s="104"/>
      <c r="AP17965" s="104"/>
    </row>
    <row r="17966" spans="21:42" ht="15" customHeight="1" x14ac:dyDescent="0.25">
      <c r="U17966" s="104"/>
      <c r="AB17966" s="104"/>
      <c r="AC17966" s="104"/>
      <c r="AF17966" s="104"/>
      <c r="AG17966" s="104"/>
      <c r="AK17966" s="104"/>
      <c r="AL17966" s="104"/>
      <c r="AO17966" s="104"/>
      <c r="AP17966" s="104"/>
    </row>
    <row r="17967" spans="21:42" ht="15" customHeight="1" x14ac:dyDescent="0.25">
      <c r="U17967" s="104"/>
      <c r="AB17967" s="104"/>
      <c r="AC17967" s="104"/>
      <c r="AF17967" s="104"/>
      <c r="AG17967" s="104"/>
      <c r="AK17967" s="104"/>
      <c r="AL17967" s="104"/>
      <c r="AO17967" s="104"/>
      <c r="AP17967" s="104"/>
    </row>
    <row r="17968" spans="21:42" ht="15" customHeight="1" x14ac:dyDescent="0.25">
      <c r="U17968" s="104"/>
      <c r="AB17968" s="104"/>
      <c r="AC17968" s="104"/>
      <c r="AF17968" s="104"/>
      <c r="AG17968" s="104"/>
      <c r="AK17968" s="104"/>
      <c r="AL17968" s="104"/>
      <c r="AO17968" s="104"/>
      <c r="AP17968" s="104"/>
    </row>
    <row r="17969" spans="21:42" ht="15" customHeight="1" x14ac:dyDescent="0.25">
      <c r="U17969" s="104"/>
      <c r="AB17969" s="104"/>
      <c r="AC17969" s="104"/>
      <c r="AF17969" s="104"/>
      <c r="AG17969" s="104"/>
      <c r="AK17969" s="104"/>
      <c r="AL17969" s="104"/>
      <c r="AO17969" s="104"/>
      <c r="AP17969" s="104"/>
    </row>
    <row r="17970" spans="21:42" ht="15" customHeight="1" x14ac:dyDescent="0.25">
      <c r="U17970" s="104"/>
      <c r="AB17970" s="104"/>
      <c r="AC17970" s="104"/>
      <c r="AF17970" s="104"/>
      <c r="AG17970" s="104"/>
      <c r="AK17970" s="104"/>
      <c r="AL17970" s="104"/>
      <c r="AO17970" s="104"/>
      <c r="AP17970" s="104"/>
    </row>
    <row r="17971" spans="21:42" ht="15" customHeight="1" x14ac:dyDescent="0.25">
      <c r="U17971" s="104"/>
      <c r="AB17971" s="104"/>
      <c r="AC17971" s="104"/>
      <c r="AF17971" s="104"/>
      <c r="AG17971" s="104"/>
      <c r="AK17971" s="104"/>
      <c r="AL17971" s="104"/>
      <c r="AO17971" s="104"/>
      <c r="AP17971" s="104"/>
    </row>
    <row r="17972" spans="21:42" ht="15" customHeight="1" x14ac:dyDescent="0.25">
      <c r="U17972" s="104"/>
      <c r="AB17972" s="104"/>
      <c r="AC17972" s="104"/>
      <c r="AF17972" s="104"/>
      <c r="AG17972" s="104"/>
      <c r="AK17972" s="104"/>
      <c r="AL17972" s="104"/>
      <c r="AO17972" s="104"/>
      <c r="AP17972" s="104"/>
    </row>
    <row r="17973" spans="21:42" ht="15" customHeight="1" x14ac:dyDescent="0.25">
      <c r="U17973" s="104"/>
      <c r="AB17973" s="104"/>
      <c r="AC17973" s="104"/>
      <c r="AF17973" s="104"/>
      <c r="AG17973" s="104"/>
      <c r="AK17973" s="104"/>
      <c r="AL17973" s="104"/>
      <c r="AO17973" s="104"/>
      <c r="AP17973" s="104"/>
    </row>
    <row r="17974" spans="21:42" ht="15" customHeight="1" x14ac:dyDescent="0.25">
      <c r="U17974" s="104"/>
      <c r="AB17974" s="104"/>
      <c r="AC17974" s="104"/>
      <c r="AF17974" s="104"/>
      <c r="AG17974" s="104"/>
      <c r="AK17974" s="104"/>
      <c r="AL17974" s="104"/>
      <c r="AO17974" s="104"/>
      <c r="AP17974" s="104"/>
    </row>
    <row r="17975" spans="21:42" ht="15" customHeight="1" x14ac:dyDescent="0.25">
      <c r="U17975" s="104"/>
      <c r="AB17975" s="104"/>
      <c r="AC17975" s="104"/>
      <c r="AF17975" s="104"/>
      <c r="AG17975" s="104"/>
      <c r="AK17975" s="104"/>
      <c r="AL17975" s="104"/>
      <c r="AO17975" s="104"/>
      <c r="AP17975" s="104"/>
    </row>
    <row r="17976" spans="21:42" ht="15" customHeight="1" x14ac:dyDescent="0.25">
      <c r="U17976" s="104"/>
      <c r="AB17976" s="104"/>
      <c r="AC17976" s="104"/>
      <c r="AF17976" s="104"/>
      <c r="AG17976" s="104"/>
      <c r="AK17976" s="104"/>
      <c r="AL17976" s="104"/>
      <c r="AO17976" s="104"/>
      <c r="AP17976" s="104"/>
    </row>
    <row r="17977" spans="21:42" ht="15" customHeight="1" x14ac:dyDescent="0.25">
      <c r="U17977" s="104"/>
      <c r="AB17977" s="104"/>
      <c r="AC17977" s="104"/>
      <c r="AF17977" s="104"/>
      <c r="AG17977" s="104"/>
      <c r="AK17977" s="104"/>
      <c r="AL17977" s="104"/>
      <c r="AO17977" s="104"/>
      <c r="AP17977" s="104"/>
    </row>
    <row r="17978" spans="21:42" ht="15" customHeight="1" x14ac:dyDescent="0.25">
      <c r="U17978" s="104"/>
      <c r="AB17978" s="104"/>
      <c r="AC17978" s="104"/>
      <c r="AF17978" s="104"/>
      <c r="AG17978" s="104"/>
      <c r="AK17978" s="104"/>
      <c r="AL17978" s="104"/>
      <c r="AO17978" s="104"/>
      <c r="AP17978" s="104"/>
    </row>
    <row r="17979" spans="21:42" ht="15" customHeight="1" x14ac:dyDescent="0.25">
      <c r="U17979" s="104"/>
      <c r="AB17979" s="104"/>
      <c r="AC17979" s="104"/>
      <c r="AF17979" s="104"/>
      <c r="AG17979" s="104"/>
      <c r="AK17979" s="104"/>
      <c r="AL17979" s="104"/>
      <c r="AO17979" s="104"/>
      <c r="AP17979" s="104"/>
    </row>
    <row r="17980" spans="21:42" ht="15" customHeight="1" x14ac:dyDescent="0.25">
      <c r="U17980" s="104"/>
      <c r="AB17980" s="104"/>
      <c r="AC17980" s="104"/>
      <c r="AF17980" s="104"/>
      <c r="AG17980" s="104"/>
      <c r="AK17980" s="104"/>
      <c r="AL17980" s="104"/>
      <c r="AO17980" s="104"/>
      <c r="AP17980" s="104"/>
    </row>
    <row r="17981" spans="21:42" ht="15" customHeight="1" x14ac:dyDescent="0.25">
      <c r="U17981" s="104"/>
      <c r="AB17981" s="104"/>
      <c r="AC17981" s="104"/>
      <c r="AF17981" s="104"/>
      <c r="AG17981" s="104"/>
      <c r="AK17981" s="104"/>
      <c r="AL17981" s="104"/>
      <c r="AO17981" s="104"/>
      <c r="AP17981" s="104"/>
    </row>
    <row r="17982" spans="21:42" ht="15" customHeight="1" x14ac:dyDescent="0.25">
      <c r="U17982" s="104"/>
      <c r="AB17982" s="104"/>
      <c r="AC17982" s="104"/>
      <c r="AF17982" s="104"/>
      <c r="AG17982" s="104"/>
      <c r="AK17982" s="104"/>
      <c r="AL17982" s="104"/>
      <c r="AO17982" s="104"/>
      <c r="AP17982" s="104"/>
    </row>
    <row r="17983" spans="21:42" ht="15" customHeight="1" x14ac:dyDescent="0.25">
      <c r="U17983" s="104"/>
      <c r="AB17983" s="104"/>
      <c r="AC17983" s="104"/>
      <c r="AF17983" s="104"/>
      <c r="AG17983" s="104"/>
      <c r="AK17983" s="104"/>
      <c r="AL17983" s="104"/>
      <c r="AO17983" s="104"/>
      <c r="AP17983" s="104"/>
    </row>
    <row r="17984" spans="21:42" ht="15" customHeight="1" x14ac:dyDescent="0.25">
      <c r="U17984" s="104"/>
      <c r="AB17984" s="104"/>
      <c r="AC17984" s="104"/>
      <c r="AF17984" s="104"/>
      <c r="AG17984" s="104"/>
      <c r="AK17984" s="104"/>
      <c r="AL17984" s="104"/>
      <c r="AO17984" s="104"/>
      <c r="AP17984" s="104"/>
    </row>
    <row r="17985" spans="21:42" ht="15" customHeight="1" x14ac:dyDescent="0.25">
      <c r="U17985" s="104"/>
      <c r="AB17985" s="104"/>
      <c r="AC17985" s="104"/>
      <c r="AF17985" s="104"/>
      <c r="AG17985" s="104"/>
      <c r="AK17985" s="104"/>
      <c r="AL17985" s="104"/>
      <c r="AO17985" s="104"/>
      <c r="AP17985" s="104"/>
    </row>
    <row r="17986" spans="21:42" ht="15" customHeight="1" x14ac:dyDescent="0.25">
      <c r="U17986" s="104"/>
      <c r="AB17986" s="104"/>
      <c r="AC17986" s="104"/>
      <c r="AF17986" s="104"/>
      <c r="AG17986" s="104"/>
      <c r="AK17986" s="104"/>
      <c r="AL17986" s="104"/>
      <c r="AO17986" s="104"/>
      <c r="AP17986" s="104"/>
    </row>
    <row r="17987" spans="21:42" ht="15" customHeight="1" x14ac:dyDescent="0.25">
      <c r="U17987" s="104"/>
      <c r="AB17987" s="104"/>
      <c r="AC17987" s="104"/>
      <c r="AF17987" s="104"/>
      <c r="AG17987" s="104"/>
      <c r="AK17987" s="104"/>
      <c r="AL17987" s="104"/>
      <c r="AO17987" s="104"/>
      <c r="AP17987" s="104"/>
    </row>
    <row r="17988" spans="21:42" ht="15" customHeight="1" x14ac:dyDescent="0.25">
      <c r="U17988" s="104"/>
      <c r="AB17988" s="104"/>
      <c r="AC17988" s="104"/>
      <c r="AF17988" s="104"/>
      <c r="AG17988" s="104"/>
      <c r="AK17988" s="104"/>
      <c r="AL17988" s="104"/>
      <c r="AO17988" s="104"/>
      <c r="AP17988" s="104"/>
    </row>
    <row r="17989" spans="21:42" ht="15" customHeight="1" x14ac:dyDescent="0.25">
      <c r="U17989" s="104"/>
      <c r="AB17989" s="104"/>
      <c r="AC17989" s="104"/>
      <c r="AF17989" s="104"/>
      <c r="AG17989" s="104"/>
      <c r="AK17989" s="104"/>
      <c r="AL17989" s="104"/>
      <c r="AO17989" s="104"/>
      <c r="AP17989" s="104"/>
    </row>
    <row r="17990" spans="21:42" ht="15" customHeight="1" x14ac:dyDescent="0.25">
      <c r="U17990" s="104"/>
      <c r="AB17990" s="104"/>
      <c r="AC17990" s="104"/>
      <c r="AF17990" s="104"/>
      <c r="AG17990" s="104"/>
      <c r="AK17990" s="104"/>
      <c r="AL17990" s="104"/>
      <c r="AO17990" s="104"/>
      <c r="AP17990" s="104"/>
    </row>
    <row r="17991" spans="21:42" ht="15" customHeight="1" x14ac:dyDescent="0.25">
      <c r="U17991" s="104"/>
      <c r="AB17991" s="104"/>
      <c r="AC17991" s="104"/>
      <c r="AF17991" s="104"/>
      <c r="AG17991" s="104"/>
      <c r="AK17991" s="104"/>
      <c r="AL17991" s="104"/>
      <c r="AO17991" s="104"/>
      <c r="AP17991" s="104"/>
    </row>
    <row r="17992" spans="21:42" ht="15" customHeight="1" x14ac:dyDescent="0.25">
      <c r="U17992" s="104"/>
      <c r="AB17992" s="104"/>
      <c r="AC17992" s="104"/>
      <c r="AF17992" s="104"/>
      <c r="AG17992" s="104"/>
      <c r="AK17992" s="104"/>
      <c r="AL17992" s="104"/>
      <c r="AO17992" s="104"/>
      <c r="AP17992" s="104"/>
    </row>
    <row r="17993" spans="21:42" ht="15" customHeight="1" x14ac:dyDescent="0.25">
      <c r="U17993" s="104"/>
      <c r="AB17993" s="104"/>
      <c r="AC17993" s="104"/>
      <c r="AF17993" s="104"/>
      <c r="AG17993" s="104"/>
      <c r="AK17993" s="104"/>
      <c r="AL17993" s="104"/>
      <c r="AO17993" s="104"/>
      <c r="AP17993" s="104"/>
    </row>
    <row r="17994" spans="21:42" ht="15" customHeight="1" x14ac:dyDescent="0.25">
      <c r="U17994" s="104"/>
      <c r="AB17994" s="104"/>
      <c r="AC17994" s="104"/>
      <c r="AF17994" s="104"/>
      <c r="AG17994" s="104"/>
      <c r="AK17994" s="104"/>
      <c r="AL17994" s="104"/>
      <c r="AO17994" s="104"/>
      <c r="AP17994" s="104"/>
    </row>
    <row r="17995" spans="21:42" ht="15" customHeight="1" x14ac:dyDescent="0.25">
      <c r="U17995" s="104"/>
      <c r="AB17995" s="104"/>
      <c r="AC17995" s="104"/>
      <c r="AF17995" s="104"/>
      <c r="AG17995" s="104"/>
      <c r="AK17995" s="104"/>
      <c r="AL17995" s="104"/>
      <c r="AO17995" s="104"/>
      <c r="AP17995" s="104"/>
    </row>
    <row r="17996" spans="21:42" ht="15" customHeight="1" x14ac:dyDescent="0.25">
      <c r="U17996" s="104"/>
      <c r="AB17996" s="104"/>
      <c r="AC17996" s="104"/>
      <c r="AF17996" s="104"/>
      <c r="AG17996" s="104"/>
      <c r="AK17996" s="104"/>
      <c r="AL17996" s="104"/>
      <c r="AO17996" s="104"/>
      <c r="AP17996" s="104"/>
    </row>
    <row r="17997" spans="21:42" ht="15" customHeight="1" x14ac:dyDescent="0.25">
      <c r="U17997" s="104"/>
      <c r="AB17997" s="104"/>
      <c r="AC17997" s="104"/>
      <c r="AF17997" s="104"/>
      <c r="AG17997" s="104"/>
      <c r="AK17997" s="104"/>
      <c r="AL17997" s="104"/>
      <c r="AO17997" s="104"/>
      <c r="AP17997" s="104"/>
    </row>
    <row r="17998" spans="21:42" ht="15" customHeight="1" x14ac:dyDescent="0.25">
      <c r="U17998" s="104"/>
      <c r="AB17998" s="104"/>
      <c r="AC17998" s="104"/>
      <c r="AF17998" s="104"/>
      <c r="AG17998" s="104"/>
      <c r="AK17998" s="104"/>
      <c r="AL17998" s="104"/>
      <c r="AO17998" s="104"/>
      <c r="AP17998" s="104"/>
    </row>
    <row r="17999" spans="21:42" ht="15" customHeight="1" x14ac:dyDescent="0.25">
      <c r="U17999" s="104"/>
      <c r="AB17999" s="104"/>
      <c r="AC17999" s="104"/>
      <c r="AF17999" s="104"/>
      <c r="AG17999" s="104"/>
      <c r="AK17999" s="104"/>
      <c r="AL17999" s="104"/>
      <c r="AO17999" s="104"/>
      <c r="AP17999" s="104"/>
    </row>
    <row r="18000" spans="21:42" ht="15" customHeight="1" x14ac:dyDescent="0.25">
      <c r="U18000" s="104"/>
      <c r="AB18000" s="104"/>
      <c r="AC18000" s="104"/>
      <c r="AF18000" s="104"/>
      <c r="AG18000" s="104"/>
      <c r="AK18000" s="104"/>
      <c r="AL18000" s="104"/>
      <c r="AO18000" s="104"/>
      <c r="AP18000" s="104"/>
    </row>
    <row r="18001" spans="21:42" ht="15" customHeight="1" x14ac:dyDescent="0.25">
      <c r="U18001" s="104"/>
      <c r="AB18001" s="104"/>
      <c r="AC18001" s="104"/>
      <c r="AF18001" s="104"/>
      <c r="AG18001" s="104"/>
      <c r="AK18001" s="104"/>
      <c r="AL18001" s="104"/>
      <c r="AO18001" s="104"/>
      <c r="AP18001" s="104"/>
    </row>
    <row r="18002" spans="21:42" ht="15" customHeight="1" x14ac:dyDescent="0.25">
      <c r="U18002" s="104"/>
      <c r="AB18002" s="104"/>
      <c r="AC18002" s="104"/>
      <c r="AF18002" s="104"/>
      <c r="AG18002" s="104"/>
      <c r="AK18002" s="104"/>
      <c r="AL18002" s="104"/>
      <c r="AO18002" s="104"/>
      <c r="AP18002" s="104"/>
    </row>
    <row r="18003" spans="21:42" ht="15" customHeight="1" x14ac:dyDescent="0.25">
      <c r="U18003" s="104"/>
      <c r="AB18003" s="104"/>
      <c r="AC18003" s="104"/>
      <c r="AF18003" s="104"/>
      <c r="AG18003" s="104"/>
      <c r="AK18003" s="104"/>
      <c r="AL18003" s="104"/>
      <c r="AO18003" s="104"/>
      <c r="AP18003" s="104"/>
    </row>
    <row r="18004" spans="21:42" ht="15" customHeight="1" x14ac:dyDescent="0.25">
      <c r="U18004" s="104"/>
      <c r="AB18004" s="104"/>
      <c r="AC18004" s="104"/>
      <c r="AF18004" s="104"/>
      <c r="AG18004" s="104"/>
      <c r="AK18004" s="104"/>
      <c r="AL18004" s="104"/>
      <c r="AO18004" s="104"/>
      <c r="AP18004" s="104"/>
    </row>
    <row r="18005" spans="21:42" ht="15" customHeight="1" x14ac:dyDescent="0.25">
      <c r="U18005" s="104"/>
      <c r="AB18005" s="104"/>
      <c r="AC18005" s="104"/>
      <c r="AF18005" s="104"/>
      <c r="AG18005" s="104"/>
      <c r="AK18005" s="104"/>
      <c r="AL18005" s="104"/>
      <c r="AO18005" s="104"/>
      <c r="AP18005" s="104"/>
    </row>
    <row r="18006" spans="21:42" ht="15" customHeight="1" x14ac:dyDescent="0.25">
      <c r="U18006" s="104"/>
      <c r="AB18006" s="104"/>
      <c r="AC18006" s="104"/>
      <c r="AF18006" s="104"/>
      <c r="AG18006" s="104"/>
      <c r="AK18006" s="104"/>
      <c r="AL18006" s="104"/>
      <c r="AO18006" s="104"/>
      <c r="AP18006" s="104"/>
    </row>
    <row r="18007" spans="21:42" ht="15" customHeight="1" x14ac:dyDescent="0.25">
      <c r="U18007" s="104"/>
      <c r="AB18007" s="104"/>
      <c r="AC18007" s="104"/>
      <c r="AF18007" s="104"/>
      <c r="AG18007" s="104"/>
      <c r="AK18007" s="104"/>
      <c r="AL18007" s="104"/>
      <c r="AO18007" s="104"/>
      <c r="AP18007" s="104"/>
    </row>
    <row r="18008" spans="21:42" ht="15" customHeight="1" x14ac:dyDescent="0.25">
      <c r="U18008" s="104"/>
      <c r="AB18008" s="104"/>
      <c r="AC18008" s="104"/>
      <c r="AF18008" s="104"/>
      <c r="AG18008" s="104"/>
      <c r="AK18008" s="104"/>
      <c r="AL18008" s="104"/>
      <c r="AO18008" s="104"/>
      <c r="AP18008" s="104"/>
    </row>
    <row r="18009" spans="21:42" ht="15" customHeight="1" x14ac:dyDescent="0.25">
      <c r="U18009" s="104"/>
      <c r="AB18009" s="104"/>
      <c r="AC18009" s="104"/>
      <c r="AF18009" s="104"/>
      <c r="AG18009" s="104"/>
      <c r="AK18009" s="104"/>
      <c r="AL18009" s="104"/>
      <c r="AO18009" s="104"/>
      <c r="AP18009" s="104"/>
    </row>
    <row r="18010" spans="21:42" ht="15" customHeight="1" x14ac:dyDescent="0.25">
      <c r="U18010" s="104"/>
      <c r="AB18010" s="104"/>
      <c r="AC18010" s="104"/>
      <c r="AF18010" s="104"/>
      <c r="AG18010" s="104"/>
      <c r="AK18010" s="104"/>
      <c r="AL18010" s="104"/>
      <c r="AO18010" s="104"/>
      <c r="AP18010" s="104"/>
    </row>
    <row r="18011" spans="21:42" ht="15" customHeight="1" x14ac:dyDescent="0.25">
      <c r="U18011" s="104"/>
      <c r="AB18011" s="104"/>
      <c r="AC18011" s="104"/>
      <c r="AF18011" s="104"/>
      <c r="AG18011" s="104"/>
      <c r="AK18011" s="104"/>
      <c r="AL18011" s="104"/>
      <c r="AO18011" s="104"/>
      <c r="AP18011" s="104"/>
    </row>
    <row r="18012" spans="21:42" ht="15" customHeight="1" x14ac:dyDescent="0.25">
      <c r="U18012" s="104"/>
      <c r="AB18012" s="104"/>
      <c r="AC18012" s="104"/>
      <c r="AF18012" s="104"/>
      <c r="AG18012" s="104"/>
      <c r="AK18012" s="104"/>
      <c r="AL18012" s="104"/>
      <c r="AO18012" s="104"/>
      <c r="AP18012" s="104"/>
    </row>
    <row r="18013" spans="21:42" ht="15" customHeight="1" x14ac:dyDescent="0.25">
      <c r="U18013" s="104"/>
      <c r="AB18013" s="104"/>
      <c r="AC18013" s="104"/>
      <c r="AF18013" s="104"/>
      <c r="AG18013" s="104"/>
      <c r="AK18013" s="104"/>
      <c r="AL18013" s="104"/>
      <c r="AO18013" s="104"/>
      <c r="AP18013" s="104"/>
    </row>
    <row r="18014" spans="21:42" ht="15" customHeight="1" x14ac:dyDescent="0.25">
      <c r="U18014" s="104"/>
      <c r="AB18014" s="104"/>
      <c r="AC18014" s="104"/>
      <c r="AF18014" s="104"/>
      <c r="AG18014" s="104"/>
      <c r="AK18014" s="104"/>
      <c r="AL18014" s="104"/>
      <c r="AO18014" s="104"/>
      <c r="AP18014" s="104"/>
    </row>
    <row r="18015" spans="21:42" ht="15" customHeight="1" x14ac:dyDescent="0.25">
      <c r="U18015" s="104"/>
      <c r="AB18015" s="104"/>
      <c r="AC18015" s="104"/>
      <c r="AF18015" s="104"/>
      <c r="AG18015" s="104"/>
      <c r="AK18015" s="104"/>
      <c r="AL18015" s="104"/>
      <c r="AO18015" s="104"/>
      <c r="AP18015" s="104"/>
    </row>
    <row r="18016" spans="21:42" ht="15" customHeight="1" x14ac:dyDescent="0.25">
      <c r="U18016" s="104"/>
      <c r="AB18016" s="104"/>
      <c r="AC18016" s="104"/>
      <c r="AF18016" s="104"/>
      <c r="AG18016" s="104"/>
      <c r="AK18016" s="104"/>
      <c r="AL18016" s="104"/>
      <c r="AO18016" s="104"/>
      <c r="AP18016" s="104"/>
    </row>
    <row r="18017" spans="21:42" ht="15" customHeight="1" x14ac:dyDescent="0.25">
      <c r="U18017" s="104"/>
      <c r="AB18017" s="104"/>
      <c r="AC18017" s="104"/>
      <c r="AF18017" s="104"/>
      <c r="AG18017" s="104"/>
      <c r="AK18017" s="104"/>
      <c r="AL18017" s="104"/>
      <c r="AO18017" s="104"/>
      <c r="AP18017" s="104"/>
    </row>
    <row r="18018" spans="21:42" ht="15" customHeight="1" x14ac:dyDescent="0.25">
      <c r="U18018" s="104"/>
      <c r="AB18018" s="104"/>
      <c r="AC18018" s="104"/>
      <c r="AF18018" s="104"/>
      <c r="AG18018" s="104"/>
      <c r="AK18018" s="104"/>
      <c r="AL18018" s="104"/>
      <c r="AO18018" s="104"/>
      <c r="AP18018" s="104"/>
    </row>
    <row r="18019" spans="21:42" ht="15" customHeight="1" x14ac:dyDescent="0.25">
      <c r="U18019" s="104"/>
      <c r="AB18019" s="104"/>
      <c r="AC18019" s="104"/>
      <c r="AF18019" s="104"/>
      <c r="AG18019" s="104"/>
      <c r="AK18019" s="104"/>
      <c r="AL18019" s="104"/>
      <c r="AO18019" s="104"/>
      <c r="AP18019" s="104"/>
    </row>
    <row r="18020" spans="21:42" ht="15" customHeight="1" x14ac:dyDescent="0.25">
      <c r="U18020" s="104"/>
      <c r="AB18020" s="104"/>
      <c r="AC18020" s="104"/>
      <c r="AF18020" s="104"/>
      <c r="AG18020" s="104"/>
      <c r="AK18020" s="104"/>
      <c r="AL18020" s="104"/>
      <c r="AO18020" s="104"/>
      <c r="AP18020" s="104"/>
    </row>
    <row r="18021" spans="21:42" ht="15" customHeight="1" x14ac:dyDescent="0.25">
      <c r="U18021" s="104"/>
      <c r="AB18021" s="104"/>
      <c r="AC18021" s="104"/>
      <c r="AF18021" s="104"/>
      <c r="AG18021" s="104"/>
      <c r="AK18021" s="104"/>
      <c r="AL18021" s="104"/>
      <c r="AO18021" s="104"/>
      <c r="AP18021" s="104"/>
    </row>
    <row r="18022" spans="21:42" ht="15" customHeight="1" x14ac:dyDescent="0.25">
      <c r="U18022" s="104"/>
      <c r="AB18022" s="104"/>
      <c r="AC18022" s="104"/>
      <c r="AF18022" s="104"/>
      <c r="AG18022" s="104"/>
      <c r="AK18022" s="104"/>
      <c r="AL18022" s="104"/>
      <c r="AO18022" s="104"/>
      <c r="AP18022" s="104"/>
    </row>
    <row r="18023" spans="21:42" ht="15" customHeight="1" x14ac:dyDescent="0.25">
      <c r="U18023" s="104"/>
      <c r="AB18023" s="104"/>
      <c r="AC18023" s="104"/>
      <c r="AF18023" s="104"/>
      <c r="AG18023" s="104"/>
      <c r="AK18023" s="104"/>
      <c r="AL18023" s="104"/>
      <c r="AO18023" s="104"/>
      <c r="AP18023" s="104"/>
    </row>
    <row r="18024" spans="21:42" ht="15" customHeight="1" x14ac:dyDescent="0.25">
      <c r="U18024" s="104"/>
      <c r="AB18024" s="104"/>
      <c r="AC18024" s="104"/>
      <c r="AF18024" s="104"/>
      <c r="AG18024" s="104"/>
      <c r="AK18024" s="104"/>
      <c r="AL18024" s="104"/>
      <c r="AO18024" s="104"/>
      <c r="AP18024" s="104"/>
    </row>
    <row r="18025" spans="21:42" ht="15" customHeight="1" x14ac:dyDescent="0.25">
      <c r="U18025" s="104"/>
      <c r="AB18025" s="104"/>
      <c r="AC18025" s="104"/>
      <c r="AF18025" s="104"/>
      <c r="AG18025" s="104"/>
      <c r="AK18025" s="104"/>
      <c r="AL18025" s="104"/>
      <c r="AO18025" s="104"/>
      <c r="AP18025" s="104"/>
    </row>
    <row r="18026" spans="21:42" ht="15" customHeight="1" x14ac:dyDescent="0.25">
      <c r="U18026" s="104"/>
      <c r="AB18026" s="104"/>
      <c r="AC18026" s="104"/>
      <c r="AF18026" s="104"/>
      <c r="AG18026" s="104"/>
      <c r="AK18026" s="104"/>
      <c r="AL18026" s="104"/>
      <c r="AO18026" s="104"/>
      <c r="AP18026" s="104"/>
    </row>
    <row r="18027" spans="21:42" ht="15" customHeight="1" x14ac:dyDescent="0.25">
      <c r="U18027" s="104"/>
      <c r="AB18027" s="104"/>
      <c r="AC18027" s="104"/>
      <c r="AF18027" s="104"/>
      <c r="AG18027" s="104"/>
      <c r="AK18027" s="104"/>
      <c r="AL18027" s="104"/>
      <c r="AO18027" s="104"/>
      <c r="AP18027" s="104"/>
    </row>
    <row r="18028" spans="21:42" ht="15" customHeight="1" x14ac:dyDescent="0.25">
      <c r="U18028" s="104"/>
      <c r="AB18028" s="104"/>
      <c r="AC18028" s="104"/>
      <c r="AF18028" s="104"/>
      <c r="AG18028" s="104"/>
      <c r="AK18028" s="104"/>
      <c r="AL18028" s="104"/>
      <c r="AO18028" s="104"/>
      <c r="AP18028" s="104"/>
    </row>
    <row r="18029" spans="21:42" ht="15" customHeight="1" x14ac:dyDescent="0.25">
      <c r="U18029" s="104"/>
      <c r="AB18029" s="104"/>
      <c r="AC18029" s="104"/>
      <c r="AF18029" s="104"/>
      <c r="AG18029" s="104"/>
      <c r="AK18029" s="104"/>
      <c r="AL18029" s="104"/>
      <c r="AO18029" s="104"/>
      <c r="AP18029" s="104"/>
    </row>
    <row r="18030" spans="21:42" ht="15" customHeight="1" x14ac:dyDescent="0.25">
      <c r="U18030" s="104"/>
      <c r="AB18030" s="104"/>
      <c r="AC18030" s="104"/>
      <c r="AF18030" s="104"/>
      <c r="AG18030" s="104"/>
      <c r="AK18030" s="104"/>
      <c r="AL18030" s="104"/>
      <c r="AO18030" s="104"/>
      <c r="AP18030" s="104"/>
    </row>
    <row r="18031" spans="21:42" ht="15" customHeight="1" x14ac:dyDescent="0.25">
      <c r="U18031" s="104"/>
      <c r="AB18031" s="104"/>
      <c r="AC18031" s="104"/>
      <c r="AF18031" s="104"/>
      <c r="AG18031" s="104"/>
      <c r="AK18031" s="104"/>
      <c r="AL18031" s="104"/>
      <c r="AO18031" s="104"/>
      <c r="AP18031" s="104"/>
    </row>
    <row r="18032" spans="21:42" ht="15" customHeight="1" x14ac:dyDescent="0.25">
      <c r="U18032" s="104"/>
      <c r="AB18032" s="104"/>
      <c r="AC18032" s="104"/>
      <c r="AF18032" s="104"/>
      <c r="AG18032" s="104"/>
      <c r="AK18032" s="104"/>
      <c r="AL18032" s="104"/>
      <c r="AO18032" s="104"/>
      <c r="AP18032" s="104"/>
    </row>
    <row r="18033" spans="21:42" ht="15" customHeight="1" x14ac:dyDescent="0.25">
      <c r="U18033" s="104"/>
      <c r="AB18033" s="104"/>
      <c r="AC18033" s="104"/>
      <c r="AF18033" s="104"/>
      <c r="AG18033" s="104"/>
      <c r="AK18033" s="104"/>
      <c r="AL18033" s="104"/>
      <c r="AO18033" s="104"/>
      <c r="AP18033" s="104"/>
    </row>
    <row r="18034" spans="21:42" ht="15" customHeight="1" x14ac:dyDescent="0.25">
      <c r="U18034" s="104"/>
      <c r="AB18034" s="104"/>
      <c r="AC18034" s="104"/>
      <c r="AF18034" s="104"/>
      <c r="AG18034" s="104"/>
      <c r="AK18034" s="104"/>
      <c r="AL18034" s="104"/>
      <c r="AO18034" s="104"/>
      <c r="AP18034" s="104"/>
    </row>
    <row r="18035" spans="21:42" ht="15" customHeight="1" x14ac:dyDescent="0.25">
      <c r="U18035" s="104"/>
      <c r="AB18035" s="104"/>
      <c r="AC18035" s="104"/>
      <c r="AF18035" s="104"/>
      <c r="AG18035" s="104"/>
      <c r="AK18035" s="104"/>
      <c r="AL18035" s="104"/>
      <c r="AO18035" s="104"/>
      <c r="AP18035" s="104"/>
    </row>
    <row r="18036" spans="21:42" ht="15" customHeight="1" x14ac:dyDescent="0.25">
      <c r="U18036" s="104"/>
      <c r="AB18036" s="104"/>
      <c r="AC18036" s="104"/>
      <c r="AF18036" s="104"/>
      <c r="AG18036" s="104"/>
      <c r="AK18036" s="104"/>
      <c r="AL18036" s="104"/>
      <c r="AO18036" s="104"/>
      <c r="AP18036" s="104"/>
    </row>
    <row r="18037" spans="21:42" ht="15" customHeight="1" x14ac:dyDescent="0.25">
      <c r="U18037" s="104"/>
      <c r="AB18037" s="104"/>
      <c r="AC18037" s="104"/>
      <c r="AF18037" s="104"/>
      <c r="AG18037" s="104"/>
      <c r="AK18037" s="104"/>
      <c r="AL18037" s="104"/>
      <c r="AO18037" s="104"/>
      <c r="AP18037" s="104"/>
    </row>
    <row r="18038" spans="21:42" ht="15" customHeight="1" x14ac:dyDescent="0.25">
      <c r="U18038" s="104"/>
      <c r="AB18038" s="104"/>
      <c r="AC18038" s="104"/>
      <c r="AF18038" s="104"/>
      <c r="AG18038" s="104"/>
      <c r="AK18038" s="104"/>
      <c r="AL18038" s="104"/>
      <c r="AO18038" s="104"/>
      <c r="AP18038" s="104"/>
    </row>
    <row r="18039" spans="21:42" ht="15" customHeight="1" x14ac:dyDescent="0.25">
      <c r="U18039" s="104"/>
      <c r="AB18039" s="104"/>
      <c r="AC18039" s="104"/>
      <c r="AF18039" s="104"/>
      <c r="AG18039" s="104"/>
      <c r="AK18039" s="104"/>
      <c r="AL18039" s="104"/>
      <c r="AO18039" s="104"/>
      <c r="AP18039" s="104"/>
    </row>
    <row r="18040" spans="21:42" ht="15" customHeight="1" x14ac:dyDescent="0.25">
      <c r="U18040" s="104"/>
      <c r="AB18040" s="104"/>
      <c r="AC18040" s="104"/>
      <c r="AF18040" s="104"/>
      <c r="AG18040" s="104"/>
      <c r="AK18040" s="104"/>
      <c r="AL18040" s="104"/>
      <c r="AO18040" s="104"/>
      <c r="AP18040" s="104"/>
    </row>
    <row r="18041" spans="21:42" ht="15" customHeight="1" x14ac:dyDescent="0.25">
      <c r="U18041" s="104"/>
      <c r="AB18041" s="104"/>
      <c r="AC18041" s="104"/>
      <c r="AF18041" s="104"/>
      <c r="AG18041" s="104"/>
      <c r="AK18041" s="104"/>
      <c r="AL18041" s="104"/>
      <c r="AO18041" s="104"/>
      <c r="AP18041" s="104"/>
    </row>
    <row r="18042" spans="21:42" ht="15" customHeight="1" x14ac:dyDescent="0.25">
      <c r="U18042" s="104"/>
      <c r="AB18042" s="104"/>
      <c r="AC18042" s="104"/>
      <c r="AF18042" s="104"/>
      <c r="AG18042" s="104"/>
      <c r="AK18042" s="104"/>
      <c r="AL18042" s="104"/>
      <c r="AO18042" s="104"/>
      <c r="AP18042" s="104"/>
    </row>
    <row r="18043" spans="21:42" ht="15" customHeight="1" x14ac:dyDescent="0.25">
      <c r="U18043" s="104"/>
      <c r="AB18043" s="104"/>
      <c r="AC18043" s="104"/>
      <c r="AF18043" s="104"/>
      <c r="AG18043" s="104"/>
      <c r="AK18043" s="104"/>
      <c r="AL18043" s="104"/>
      <c r="AO18043" s="104"/>
      <c r="AP18043" s="104"/>
    </row>
    <row r="18044" spans="21:42" ht="15" customHeight="1" x14ac:dyDescent="0.25">
      <c r="U18044" s="104"/>
      <c r="AB18044" s="104"/>
      <c r="AC18044" s="104"/>
      <c r="AF18044" s="104"/>
      <c r="AG18044" s="104"/>
      <c r="AK18044" s="104"/>
      <c r="AL18044" s="104"/>
      <c r="AO18044" s="104"/>
      <c r="AP18044" s="104"/>
    </row>
    <row r="18045" spans="21:42" ht="15" customHeight="1" x14ac:dyDescent="0.25">
      <c r="U18045" s="104"/>
      <c r="AB18045" s="104"/>
      <c r="AC18045" s="104"/>
      <c r="AF18045" s="104"/>
      <c r="AG18045" s="104"/>
      <c r="AK18045" s="104"/>
      <c r="AL18045" s="104"/>
      <c r="AO18045" s="104"/>
      <c r="AP18045" s="104"/>
    </row>
    <row r="18046" spans="21:42" ht="15" customHeight="1" x14ac:dyDescent="0.25">
      <c r="U18046" s="104"/>
      <c r="AB18046" s="104"/>
      <c r="AC18046" s="104"/>
      <c r="AF18046" s="104"/>
      <c r="AG18046" s="104"/>
      <c r="AK18046" s="104"/>
      <c r="AL18046" s="104"/>
      <c r="AO18046" s="104"/>
      <c r="AP18046" s="104"/>
    </row>
    <row r="18047" spans="21:42" ht="15" customHeight="1" x14ac:dyDescent="0.25">
      <c r="U18047" s="104"/>
      <c r="AB18047" s="104"/>
      <c r="AC18047" s="104"/>
      <c r="AF18047" s="104"/>
      <c r="AG18047" s="104"/>
      <c r="AK18047" s="104"/>
      <c r="AL18047" s="104"/>
      <c r="AO18047" s="104"/>
      <c r="AP18047" s="104"/>
    </row>
    <row r="18048" spans="21:42" ht="15" customHeight="1" x14ac:dyDescent="0.25">
      <c r="U18048" s="104"/>
      <c r="AB18048" s="104"/>
      <c r="AC18048" s="104"/>
      <c r="AF18048" s="104"/>
      <c r="AG18048" s="104"/>
      <c r="AK18048" s="104"/>
      <c r="AL18048" s="104"/>
      <c r="AO18048" s="104"/>
      <c r="AP18048" s="104"/>
    </row>
    <row r="18049" spans="21:42" ht="15" customHeight="1" x14ac:dyDescent="0.25">
      <c r="U18049" s="104"/>
      <c r="AB18049" s="104"/>
      <c r="AC18049" s="104"/>
      <c r="AF18049" s="104"/>
      <c r="AG18049" s="104"/>
      <c r="AK18049" s="104"/>
      <c r="AL18049" s="104"/>
      <c r="AO18049" s="104"/>
      <c r="AP18049" s="104"/>
    </row>
    <row r="18050" spans="21:42" ht="15" customHeight="1" x14ac:dyDescent="0.25">
      <c r="U18050" s="104"/>
      <c r="AB18050" s="104"/>
      <c r="AC18050" s="104"/>
      <c r="AF18050" s="104"/>
      <c r="AG18050" s="104"/>
      <c r="AK18050" s="104"/>
      <c r="AL18050" s="104"/>
      <c r="AO18050" s="104"/>
      <c r="AP18050" s="104"/>
    </row>
    <row r="18051" spans="21:42" ht="15" customHeight="1" x14ac:dyDescent="0.25">
      <c r="U18051" s="104"/>
      <c r="AB18051" s="104"/>
      <c r="AC18051" s="104"/>
      <c r="AF18051" s="104"/>
      <c r="AG18051" s="104"/>
      <c r="AK18051" s="104"/>
      <c r="AL18051" s="104"/>
      <c r="AO18051" s="104"/>
      <c r="AP18051" s="104"/>
    </row>
    <row r="18052" spans="21:42" ht="15" customHeight="1" x14ac:dyDescent="0.25">
      <c r="U18052" s="104"/>
      <c r="AB18052" s="104"/>
      <c r="AC18052" s="104"/>
      <c r="AF18052" s="104"/>
      <c r="AG18052" s="104"/>
      <c r="AK18052" s="104"/>
      <c r="AL18052" s="104"/>
      <c r="AO18052" s="104"/>
      <c r="AP18052" s="104"/>
    </row>
    <row r="18053" spans="21:42" ht="15" customHeight="1" x14ac:dyDescent="0.25">
      <c r="U18053" s="104"/>
      <c r="AB18053" s="104"/>
      <c r="AC18053" s="104"/>
      <c r="AF18053" s="104"/>
      <c r="AG18053" s="104"/>
      <c r="AK18053" s="104"/>
      <c r="AL18053" s="104"/>
      <c r="AO18053" s="104"/>
      <c r="AP18053" s="104"/>
    </row>
    <row r="18054" spans="21:42" ht="15" customHeight="1" x14ac:dyDescent="0.25">
      <c r="U18054" s="104"/>
      <c r="AB18054" s="104"/>
      <c r="AC18054" s="104"/>
      <c r="AF18054" s="104"/>
      <c r="AG18054" s="104"/>
      <c r="AK18054" s="104"/>
      <c r="AL18054" s="104"/>
      <c r="AO18054" s="104"/>
      <c r="AP18054" s="104"/>
    </row>
    <row r="18055" spans="21:42" ht="15" customHeight="1" x14ac:dyDescent="0.25">
      <c r="U18055" s="104"/>
      <c r="AB18055" s="104"/>
      <c r="AC18055" s="104"/>
      <c r="AF18055" s="104"/>
      <c r="AG18055" s="104"/>
      <c r="AK18055" s="104"/>
      <c r="AL18055" s="104"/>
      <c r="AO18055" s="104"/>
      <c r="AP18055" s="104"/>
    </row>
    <row r="18056" spans="21:42" ht="15" customHeight="1" x14ac:dyDescent="0.25">
      <c r="U18056" s="104"/>
      <c r="AB18056" s="104"/>
      <c r="AC18056" s="104"/>
      <c r="AF18056" s="104"/>
      <c r="AG18056" s="104"/>
      <c r="AK18056" s="104"/>
      <c r="AL18056" s="104"/>
      <c r="AO18056" s="104"/>
      <c r="AP18056" s="104"/>
    </row>
    <row r="18057" spans="21:42" ht="15" customHeight="1" x14ac:dyDescent="0.25">
      <c r="U18057" s="104"/>
      <c r="AB18057" s="104"/>
      <c r="AC18057" s="104"/>
      <c r="AF18057" s="104"/>
      <c r="AG18057" s="104"/>
      <c r="AK18057" s="104"/>
      <c r="AL18057" s="104"/>
      <c r="AO18057" s="104"/>
      <c r="AP18057" s="104"/>
    </row>
    <row r="18058" spans="21:42" ht="15" customHeight="1" x14ac:dyDescent="0.25">
      <c r="U18058" s="104"/>
      <c r="AB18058" s="104"/>
      <c r="AC18058" s="104"/>
      <c r="AF18058" s="104"/>
      <c r="AG18058" s="104"/>
      <c r="AK18058" s="104"/>
      <c r="AL18058" s="104"/>
      <c r="AO18058" s="104"/>
      <c r="AP18058" s="104"/>
    </row>
    <row r="18059" spans="21:42" ht="15" customHeight="1" x14ac:dyDescent="0.25">
      <c r="U18059" s="104"/>
      <c r="AB18059" s="104"/>
      <c r="AC18059" s="104"/>
      <c r="AF18059" s="104"/>
      <c r="AG18059" s="104"/>
      <c r="AK18059" s="104"/>
      <c r="AL18059" s="104"/>
      <c r="AO18059" s="104"/>
      <c r="AP18059" s="104"/>
    </row>
    <row r="18060" spans="21:42" ht="15" customHeight="1" x14ac:dyDescent="0.25">
      <c r="U18060" s="104"/>
      <c r="AB18060" s="104"/>
      <c r="AC18060" s="104"/>
      <c r="AF18060" s="104"/>
      <c r="AG18060" s="104"/>
      <c r="AK18060" s="104"/>
      <c r="AL18060" s="104"/>
      <c r="AO18060" s="104"/>
      <c r="AP18060" s="104"/>
    </row>
    <row r="18061" spans="21:42" ht="15" customHeight="1" x14ac:dyDescent="0.25">
      <c r="U18061" s="104"/>
      <c r="AB18061" s="104"/>
      <c r="AC18061" s="104"/>
      <c r="AF18061" s="104"/>
      <c r="AG18061" s="104"/>
      <c r="AK18061" s="104"/>
      <c r="AL18061" s="104"/>
      <c r="AO18061" s="104"/>
      <c r="AP18061" s="104"/>
    </row>
    <row r="18062" spans="21:42" ht="15" customHeight="1" x14ac:dyDescent="0.25">
      <c r="U18062" s="104"/>
      <c r="AB18062" s="104"/>
      <c r="AC18062" s="104"/>
      <c r="AF18062" s="104"/>
      <c r="AG18062" s="104"/>
      <c r="AK18062" s="104"/>
      <c r="AL18062" s="104"/>
      <c r="AO18062" s="104"/>
      <c r="AP18062" s="104"/>
    </row>
    <row r="18063" spans="21:42" ht="15" customHeight="1" x14ac:dyDescent="0.25">
      <c r="U18063" s="104"/>
      <c r="AB18063" s="104"/>
      <c r="AC18063" s="104"/>
      <c r="AF18063" s="104"/>
      <c r="AG18063" s="104"/>
      <c r="AK18063" s="104"/>
      <c r="AL18063" s="104"/>
      <c r="AO18063" s="104"/>
      <c r="AP18063" s="104"/>
    </row>
    <row r="18064" spans="21:42" ht="15" customHeight="1" x14ac:dyDescent="0.25">
      <c r="U18064" s="104"/>
      <c r="AB18064" s="104"/>
      <c r="AC18064" s="104"/>
      <c r="AF18064" s="104"/>
      <c r="AG18064" s="104"/>
      <c r="AK18064" s="104"/>
      <c r="AL18064" s="104"/>
      <c r="AO18064" s="104"/>
      <c r="AP18064" s="104"/>
    </row>
    <row r="18065" spans="21:42" ht="15" customHeight="1" x14ac:dyDescent="0.25">
      <c r="U18065" s="104"/>
      <c r="AB18065" s="104"/>
      <c r="AC18065" s="104"/>
      <c r="AF18065" s="104"/>
      <c r="AG18065" s="104"/>
      <c r="AK18065" s="104"/>
      <c r="AL18065" s="104"/>
      <c r="AO18065" s="104"/>
      <c r="AP18065" s="104"/>
    </row>
    <row r="18066" spans="21:42" ht="15" customHeight="1" x14ac:dyDescent="0.25">
      <c r="U18066" s="104"/>
      <c r="AB18066" s="104"/>
      <c r="AC18066" s="104"/>
      <c r="AF18066" s="104"/>
      <c r="AG18066" s="104"/>
      <c r="AK18066" s="104"/>
      <c r="AL18066" s="104"/>
      <c r="AO18066" s="104"/>
      <c r="AP18066" s="104"/>
    </row>
    <row r="18067" spans="21:42" ht="15" customHeight="1" x14ac:dyDescent="0.25">
      <c r="U18067" s="104"/>
      <c r="AB18067" s="104"/>
      <c r="AC18067" s="104"/>
      <c r="AF18067" s="104"/>
      <c r="AG18067" s="104"/>
      <c r="AK18067" s="104"/>
      <c r="AL18067" s="104"/>
      <c r="AO18067" s="104"/>
      <c r="AP18067" s="104"/>
    </row>
    <row r="18068" spans="21:42" ht="15" customHeight="1" x14ac:dyDescent="0.25">
      <c r="U18068" s="104"/>
      <c r="AB18068" s="104"/>
      <c r="AC18068" s="104"/>
      <c r="AF18068" s="104"/>
      <c r="AG18068" s="104"/>
      <c r="AK18068" s="104"/>
      <c r="AL18068" s="104"/>
      <c r="AO18068" s="104"/>
      <c r="AP18068" s="104"/>
    </row>
    <row r="18069" spans="21:42" ht="15" customHeight="1" x14ac:dyDescent="0.25">
      <c r="U18069" s="104"/>
      <c r="AB18069" s="104"/>
      <c r="AC18069" s="104"/>
      <c r="AF18069" s="104"/>
      <c r="AG18069" s="104"/>
      <c r="AK18069" s="104"/>
      <c r="AL18069" s="104"/>
      <c r="AO18069" s="104"/>
      <c r="AP18069" s="104"/>
    </row>
    <row r="18070" spans="21:42" ht="15" customHeight="1" x14ac:dyDescent="0.25">
      <c r="U18070" s="104"/>
      <c r="AB18070" s="104"/>
      <c r="AC18070" s="104"/>
      <c r="AF18070" s="104"/>
      <c r="AG18070" s="104"/>
      <c r="AK18070" s="104"/>
      <c r="AL18070" s="104"/>
      <c r="AO18070" s="104"/>
      <c r="AP18070" s="104"/>
    </row>
    <row r="18071" spans="21:42" ht="15" customHeight="1" x14ac:dyDescent="0.25">
      <c r="U18071" s="104"/>
      <c r="AB18071" s="104"/>
      <c r="AC18071" s="104"/>
      <c r="AF18071" s="104"/>
      <c r="AG18071" s="104"/>
      <c r="AK18071" s="104"/>
      <c r="AL18071" s="104"/>
      <c r="AO18071" s="104"/>
      <c r="AP18071" s="104"/>
    </row>
    <row r="18072" spans="21:42" ht="15" customHeight="1" x14ac:dyDescent="0.25">
      <c r="U18072" s="104"/>
      <c r="AB18072" s="104"/>
      <c r="AC18072" s="104"/>
      <c r="AF18072" s="104"/>
      <c r="AG18072" s="104"/>
      <c r="AK18072" s="104"/>
      <c r="AL18072" s="104"/>
      <c r="AO18072" s="104"/>
      <c r="AP18072" s="104"/>
    </row>
    <row r="18073" spans="21:42" ht="15" customHeight="1" x14ac:dyDescent="0.25">
      <c r="U18073" s="104"/>
      <c r="AB18073" s="104"/>
      <c r="AC18073" s="104"/>
      <c r="AF18073" s="104"/>
      <c r="AG18073" s="104"/>
      <c r="AK18073" s="104"/>
      <c r="AL18073" s="104"/>
      <c r="AO18073" s="104"/>
      <c r="AP18073" s="104"/>
    </row>
    <row r="18074" spans="21:42" ht="15" customHeight="1" x14ac:dyDescent="0.25">
      <c r="U18074" s="104"/>
      <c r="AB18074" s="104"/>
      <c r="AC18074" s="104"/>
      <c r="AF18074" s="104"/>
      <c r="AG18074" s="104"/>
      <c r="AK18074" s="104"/>
      <c r="AL18074" s="104"/>
      <c r="AO18074" s="104"/>
      <c r="AP18074" s="104"/>
    </row>
    <row r="18075" spans="21:42" ht="15" customHeight="1" x14ac:dyDescent="0.25">
      <c r="U18075" s="104"/>
      <c r="AB18075" s="104"/>
      <c r="AC18075" s="104"/>
      <c r="AF18075" s="104"/>
      <c r="AG18075" s="104"/>
      <c r="AK18075" s="104"/>
      <c r="AL18075" s="104"/>
      <c r="AO18075" s="104"/>
      <c r="AP18075" s="104"/>
    </row>
    <row r="18076" spans="21:42" ht="15" customHeight="1" x14ac:dyDescent="0.25">
      <c r="U18076" s="104"/>
      <c r="AB18076" s="104"/>
      <c r="AC18076" s="104"/>
      <c r="AF18076" s="104"/>
      <c r="AG18076" s="104"/>
      <c r="AK18076" s="104"/>
      <c r="AL18076" s="104"/>
      <c r="AO18076" s="104"/>
      <c r="AP18076" s="104"/>
    </row>
    <row r="18077" spans="21:42" ht="15" customHeight="1" x14ac:dyDescent="0.25">
      <c r="U18077" s="104"/>
      <c r="AB18077" s="104"/>
      <c r="AC18077" s="104"/>
      <c r="AF18077" s="104"/>
      <c r="AG18077" s="104"/>
      <c r="AK18077" s="104"/>
      <c r="AL18077" s="104"/>
      <c r="AO18077" s="104"/>
      <c r="AP18077" s="104"/>
    </row>
    <row r="18078" spans="21:42" ht="15" customHeight="1" x14ac:dyDescent="0.25">
      <c r="U18078" s="104"/>
      <c r="AB18078" s="104"/>
      <c r="AC18078" s="104"/>
      <c r="AF18078" s="104"/>
      <c r="AG18078" s="104"/>
      <c r="AK18078" s="104"/>
      <c r="AL18078" s="104"/>
      <c r="AO18078" s="104"/>
      <c r="AP18078" s="104"/>
    </row>
    <row r="18079" spans="21:42" ht="15" customHeight="1" x14ac:dyDescent="0.25">
      <c r="U18079" s="104"/>
      <c r="AB18079" s="104"/>
      <c r="AC18079" s="104"/>
      <c r="AF18079" s="104"/>
      <c r="AG18079" s="104"/>
      <c r="AK18079" s="104"/>
      <c r="AL18079" s="104"/>
      <c r="AO18079" s="104"/>
      <c r="AP18079" s="104"/>
    </row>
    <row r="18080" spans="21:42" ht="15" customHeight="1" x14ac:dyDescent="0.25">
      <c r="U18080" s="104"/>
      <c r="AB18080" s="104"/>
      <c r="AC18080" s="104"/>
      <c r="AF18080" s="104"/>
      <c r="AG18080" s="104"/>
      <c r="AK18080" s="104"/>
      <c r="AL18080" s="104"/>
      <c r="AO18080" s="104"/>
      <c r="AP18080" s="104"/>
    </row>
    <row r="18081" spans="21:42" ht="15" customHeight="1" x14ac:dyDescent="0.25">
      <c r="U18081" s="104"/>
      <c r="AB18081" s="104"/>
      <c r="AC18081" s="104"/>
      <c r="AF18081" s="104"/>
      <c r="AG18081" s="104"/>
      <c r="AK18081" s="104"/>
      <c r="AL18081" s="104"/>
      <c r="AO18081" s="104"/>
      <c r="AP18081" s="104"/>
    </row>
    <row r="18082" spans="21:42" ht="15" customHeight="1" x14ac:dyDescent="0.25">
      <c r="U18082" s="104"/>
      <c r="AB18082" s="104"/>
      <c r="AC18082" s="104"/>
      <c r="AF18082" s="104"/>
      <c r="AG18082" s="104"/>
      <c r="AK18082" s="104"/>
      <c r="AL18082" s="104"/>
      <c r="AO18082" s="104"/>
      <c r="AP18082" s="104"/>
    </row>
    <row r="18083" spans="21:42" ht="15" customHeight="1" x14ac:dyDescent="0.25">
      <c r="U18083" s="104"/>
      <c r="AB18083" s="104"/>
      <c r="AC18083" s="104"/>
      <c r="AF18083" s="104"/>
      <c r="AG18083" s="104"/>
      <c r="AK18083" s="104"/>
      <c r="AL18083" s="104"/>
      <c r="AO18083" s="104"/>
      <c r="AP18083" s="104"/>
    </row>
    <row r="18084" spans="21:42" ht="15" customHeight="1" x14ac:dyDescent="0.25">
      <c r="U18084" s="104"/>
      <c r="AB18084" s="104"/>
      <c r="AC18084" s="104"/>
      <c r="AF18084" s="104"/>
      <c r="AG18084" s="104"/>
      <c r="AK18084" s="104"/>
      <c r="AL18084" s="104"/>
      <c r="AO18084" s="104"/>
      <c r="AP18084" s="104"/>
    </row>
    <row r="18085" spans="21:42" ht="15" customHeight="1" x14ac:dyDescent="0.25">
      <c r="U18085" s="104"/>
      <c r="AB18085" s="104"/>
      <c r="AC18085" s="104"/>
      <c r="AF18085" s="104"/>
      <c r="AG18085" s="104"/>
      <c r="AK18085" s="104"/>
      <c r="AL18085" s="104"/>
      <c r="AO18085" s="104"/>
      <c r="AP18085" s="104"/>
    </row>
    <row r="18086" spans="21:42" ht="15" customHeight="1" x14ac:dyDescent="0.25">
      <c r="U18086" s="104"/>
      <c r="AB18086" s="104"/>
      <c r="AC18086" s="104"/>
      <c r="AF18086" s="104"/>
      <c r="AG18086" s="104"/>
      <c r="AK18086" s="104"/>
      <c r="AL18086" s="104"/>
      <c r="AO18086" s="104"/>
      <c r="AP18086" s="104"/>
    </row>
    <row r="18087" spans="21:42" ht="15" customHeight="1" x14ac:dyDescent="0.25">
      <c r="U18087" s="104"/>
      <c r="AB18087" s="104"/>
      <c r="AC18087" s="104"/>
      <c r="AF18087" s="104"/>
      <c r="AG18087" s="104"/>
      <c r="AK18087" s="104"/>
      <c r="AL18087" s="104"/>
      <c r="AO18087" s="104"/>
      <c r="AP18087" s="104"/>
    </row>
    <row r="18088" spans="21:42" ht="15" customHeight="1" x14ac:dyDescent="0.25">
      <c r="U18088" s="104"/>
      <c r="AB18088" s="104"/>
      <c r="AC18088" s="104"/>
      <c r="AF18088" s="104"/>
      <c r="AG18088" s="104"/>
      <c r="AK18088" s="104"/>
      <c r="AL18088" s="104"/>
      <c r="AO18088" s="104"/>
      <c r="AP18088" s="104"/>
    </row>
    <row r="18089" spans="21:42" ht="15" customHeight="1" x14ac:dyDescent="0.25">
      <c r="U18089" s="104"/>
      <c r="AB18089" s="104"/>
      <c r="AC18089" s="104"/>
      <c r="AF18089" s="104"/>
      <c r="AG18089" s="104"/>
      <c r="AK18089" s="104"/>
      <c r="AL18089" s="104"/>
      <c r="AO18089" s="104"/>
      <c r="AP18089" s="104"/>
    </row>
    <row r="18090" spans="21:42" ht="15" customHeight="1" x14ac:dyDescent="0.25">
      <c r="U18090" s="104"/>
      <c r="AB18090" s="104"/>
      <c r="AC18090" s="104"/>
      <c r="AF18090" s="104"/>
      <c r="AG18090" s="104"/>
      <c r="AK18090" s="104"/>
      <c r="AL18090" s="104"/>
      <c r="AO18090" s="104"/>
      <c r="AP18090" s="104"/>
    </row>
    <row r="18091" spans="21:42" ht="15" customHeight="1" x14ac:dyDescent="0.25">
      <c r="U18091" s="104"/>
      <c r="AB18091" s="104"/>
      <c r="AC18091" s="104"/>
      <c r="AF18091" s="104"/>
      <c r="AG18091" s="104"/>
      <c r="AK18091" s="104"/>
      <c r="AL18091" s="104"/>
      <c r="AO18091" s="104"/>
      <c r="AP18091" s="104"/>
    </row>
    <row r="18092" spans="21:42" ht="15" customHeight="1" x14ac:dyDescent="0.25">
      <c r="U18092" s="104"/>
      <c r="AB18092" s="104"/>
      <c r="AC18092" s="104"/>
      <c r="AF18092" s="104"/>
      <c r="AG18092" s="104"/>
      <c r="AK18092" s="104"/>
      <c r="AL18092" s="104"/>
      <c r="AO18092" s="104"/>
      <c r="AP18092" s="104"/>
    </row>
    <row r="18093" spans="21:42" ht="15" customHeight="1" x14ac:dyDescent="0.25">
      <c r="U18093" s="104"/>
      <c r="AB18093" s="104"/>
      <c r="AC18093" s="104"/>
      <c r="AF18093" s="104"/>
      <c r="AG18093" s="104"/>
      <c r="AK18093" s="104"/>
      <c r="AL18093" s="104"/>
      <c r="AO18093" s="104"/>
      <c r="AP18093" s="104"/>
    </row>
    <row r="18094" spans="21:42" ht="15" customHeight="1" x14ac:dyDescent="0.25">
      <c r="U18094" s="104"/>
      <c r="AB18094" s="104"/>
      <c r="AC18094" s="104"/>
      <c r="AF18094" s="104"/>
      <c r="AG18094" s="104"/>
      <c r="AK18094" s="104"/>
      <c r="AL18094" s="104"/>
      <c r="AO18094" s="104"/>
      <c r="AP18094" s="104"/>
    </row>
    <row r="18095" spans="21:42" ht="15" customHeight="1" x14ac:dyDescent="0.25">
      <c r="U18095" s="104"/>
      <c r="AB18095" s="104"/>
      <c r="AC18095" s="104"/>
      <c r="AF18095" s="104"/>
      <c r="AG18095" s="104"/>
      <c r="AK18095" s="104"/>
      <c r="AL18095" s="104"/>
      <c r="AO18095" s="104"/>
      <c r="AP18095" s="104"/>
    </row>
    <row r="18096" spans="21:42" ht="15" customHeight="1" x14ac:dyDescent="0.25">
      <c r="U18096" s="104"/>
      <c r="AB18096" s="104"/>
      <c r="AC18096" s="104"/>
      <c r="AF18096" s="104"/>
      <c r="AG18096" s="104"/>
      <c r="AK18096" s="104"/>
      <c r="AL18096" s="104"/>
      <c r="AO18096" s="104"/>
      <c r="AP18096" s="104"/>
    </row>
    <row r="18097" spans="21:42" ht="15" customHeight="1" x14ac:dyDescent="0.25">
      <c r="U18097" s="104"/>
      <c r="AB18097" s="104"/>
      <c r="AC18097" s="104"/>
      <c r="AF18097" s="104"/>
      <c r="AG18097" s="104"/>
      <c r="AK18097" s="104"/>
      <c r="AL18097" s="104"/>
      <c r="AO18097" s="104"/>
      <c r="AP18097" s="104"/>
    </row>
    <row r="18098" spans="21:42" ht="15" customHeight="1" x14ac:dyDescent="0.25">
      <c r="U18098" s="104"/>
      <c r="AB18098" s="104"/>
      <c r="AC18098" s="104"/>
      <c r="AF18098" s="104"/>
      <c r="AG18098" s="104"/>
      <c r="AK18098" s="104"/>
      <c r="AL18098" s="104"/>
      <c r="AO18098" s="104"/>
      <c r="AP18098" s="104"/>
    </row>
    <row r="18099" spans="21:42" ht="15" customHeight="1" x14ac:dyDescent="0.25">
      <c r="U18099" s="104"/>
      <c r="AB18099" s="104"/>
      <c r="AC18099" s="104"/>
      <c r="AF18099" s="104"/>
      <c r="AG18099" s="104"/>
      <c r="AK18099" s="104"/>
      <c r="AL18099" s="104"/>
      <c r="AO18099" s="104"/>
      <c r="AP18099" s="104"/>
    </row>
    <row r="18100" spans="21:42" ht="15" customHeight="1" x14ac:dyDescent="0.25">
      <c r="U18100" s="104"/>
      <c r="AB18100" s="104"/>
      <c r="AC18100" s="104"/>
      <c r="AF18100" s="104"/>
      <c r="AG18100" s="104"/>
      <c r="AK18100" s="104"/>
      <c r="AL18100" s="104"/>
      <c r="AO18100" s="104"/>
      <c r="AP18100" s="104"/>
    </row>
    <row r="18101" spans="21:42" ht="15" customHeight="1" x14ac:dyDescent="0.25">
      <c r="U18101" s="104"/>
      <c r="AB18101" s="104"/>
      <c r="AC18101" s="104"/>
      <c r="AF18101" s="104"/>
      <c r="AG18101" s="104"/>
      <c r="AK18101" s="104"/>
      <c r="AL18101" s="104"/>
      <c r="AO18101" s="104"/>
      <c r="AP18101" s="104"/>
    </row>
    <row r="18102" spans="21:42" ht="15" customHeight="1" x14ac:dyDescent="0.25">
      <c r="U18102" s="104"/>
      <c r="AB18102" s="104"/>
      <c r="AC18102" s="104"/>
      <c r="AF18102" s="104"/>
      <c r="AG18102" s="104"/>
      <c r="AK18102" s="104"/>
      <c r="AL18102" s="104"/>
      <c r="AO18102" s="104"/>
      <c r="AP18102" s="104"/>
    </row>
    <row r="18103" spans="21:42" ht="15" customHeight="1" x14ac:dyDescent="0.25">
      <c r="U18103" s="104"/>
      <c r="AB18103" s="104"/>
      <c r="AC18103" s="104"/>
      <c r="AF18103" s="104"/>
      <c r="AG18103" s="104"/>
      <c r="AK18103" s="104"/>
      <c r="AL18103" s="104"/>
      <c r="AO18103" s="104"/>
      <c r="AP18103" s="104"/>
    </row>
    <row r="18104" spans="21:42" ht="15" customHeight="1" x14ac:dyDescent="0.25">
      <c r="U18104" s="104"/>
      <c r="AB18104" s="104"/>
      <c r="AC18104" s="104"/>
      <c r="AF18104" s="104"/>
      <c r="AG18104" s="104"/>
      <c r="AK18104" s="104"/>
      <c r="AL18104" s="104"/>
      <c r="AO18104" s="104"/>
      <c r="AP18104" s="104"/>
    </row>
    <row r="18105" spans="21:42" ht="15" customHeight="1" x14ac:dyDescent="0.25">
      <c r="U18105" s="104"/>
      <c r="AB18105" s="104"/>
      <c r="AC18105" s="104"/>
      <c r="AF18105" s="104"/>
      <c r="AG18105" s="104"/>
      <c r="AK18105" s="104"/>
      <c r="AL18105" s="104"/>
      <c r="AO18105" s="104"/>
      <c r="AP18105" s="104"/>
    </row>
    <row r="18106" spans="21:42" ht="15" customHeight="1" x14ac:dyDescent="0.25">
      <c r="U18106" s="104"/>
      <c r="AB18106" s="104"/>
      <c r="AC18106" s="104"/>
      <c r="AF18106" s="104"/>
      <c r="AG18106" s="104"/>
      <c r="AK18106" s="104"/>
      <c r="AL18106" s="104"/>
      <c r="AO18106" s="104"/>
      <c r="AP18106" s="104"/>
    </row>
    <row r="18107" spans="21:42" ht="15" customHeight="1" x14ac:dyDescent="0.25">
      <c r="U18107" s="104"/>
      <c r="AB18107" s="104"/>
      <c r="AC18107" s="104"/>
      <c r="AF18107" s="104"/>
      <c r="AG18107" s="104"/>
      <c r="AK18107" s="104"/>
      <c r="AL18107" s="104"/>
      <c r="AO18107" s="104"/>
      <c r="AP18107" s="104"/>
    </row>
    <row r="18108" spans="21:42" ht="15" customHeight="1" x14ac:dyDescent="0.25">
      <c r="U18108" s="104"/>
      <c r="AB18108" s="104"/>
      <c r="AC18108" s="104"/>
      <c r="AF18108" s="104"/>
      <c r="AG18108" s="104"/>
      <c r="AK18108" s="104"/>
      <c r="AL18108" s="104"/>
      <c r="AO18108" s="104"/>
      <c r="AP18108" s="104"/>
    </row>
    <row r="18109" spans="21:42" ht="15" customHeight="1" x14ac:dyDescent="0.25">
      <c r="U18109" s="104"/>
      <c r="AB18109" s="104"/>
      <c r="AC18109" s="104"/>
      <c r="AF18109" s="104"/>
      <c r="AG18109" s="104"/>
      <c r="AK18109" s="104"/>
      <c r="AL18109" s="104"/>
      <c r="AO18109" s="104"/>
      <c r="AP18109" s="104"/>
    </row>
    <row r="18110" spans="21:42" ht="15" customHeight="1" x14ac:dyDescent="0.25">
      <c r="U18110" s="104"/>
      <c r="AB18110" s="104"/>
      <c r="AC18110" s="104"/>
      <c r="AF18110" s="104"/>
      <c r="AG18110" s="104"/>
      <c r="AK18110" s="104"/>
      <c r="AL18110" s="104"/>
      <c r="AO18110" s="104"/>
      <c r="AP18110" s="104"/>
    </row>
    <row r="18111" spans="21:42" ht="15" customHeight="1" x14ac:dyDescent="0.25">
      <c r="U18111" s="104"/>
      <c r="AB18111" s="104"/>
      <c r="AC18111" s="104"/>
      <c r="AF18111" s="104"/>
      <c r="AG18111" s="104"/>
      <c r="AK18111" s="104"/>
      <c r="AL18111" s="104"/>
      <c r="AO18111" s="104"/>
      <c r="AP18111" s="104"/>
    </row>
    <row r="18112" spans="21:42" ht="15" customHeight="1" x14ac:dyDescent="0.25">
      <c r="U18112" s="104"/>
      <c r="AB18112" s="104"/>
      <c r="AC18112" s="104"/>
      <c r="AF18112" s="104"/>
      <c r="AG18112" s="104"/>
      <c r="AK18112" s="104"/>
      <c r="AL18112" s="104"/>
      <c r="AO18112" s="104"/>
      <c r="AP18112" s="104"/>
    </row>
    <row r="18113" spans="21:42" ht="15" customHeight="1" x14ac:dyDescent="0.25">
      <c r="U18113" s="104"/>
      <c r="AB18113" s="104"/>
      <c r="AC18113" s="104"/>
      <c r="AF18113" s="104"/>
      <c r="AG18113" s="104"/>
      <c r="AK18113" s="104"/>
      <c r="AL18113" s="104"/>
      <c r="AO18113" s="104"/>
      <c r="AP18113" s="104"/>
    </row>
    <row r="18114" spans="21:42" ht="15" customHeight="1" x14ac:dyDescent="0.25">
      <c r="U18114" s="104"/>
      <c r="AB18114" s="104"/>
      <c r="AC18114" s="104"/>
      <c r="AF18114" s="104"/>
      <c r="AG18114" s="104"/>
      <c r="AK18114" s="104"/>
      <c r="AL18114" s="104"/>
      <c r="AO18114" s="104"/>
      <c r="AP18114" s="104"/>
    </row>
    <row r="18115" spans="21:42" ht="15" customHeight="1" x14ac:dyDescent="0.25">
      <c r="U18115" s="104"/>
      <c r="AB18115" s="104"/>
      <c r="AC18115" s="104"/>
      <c r="AF18115" s="104"/>
      <c r="AG18115" s="104"/>
      <c r="AK18115" s="104"/>
      <c r="AL18115" s="104"/>
      <c r="AO18115" s="104"/>
      <c r="AP18115" s="104"/>
    </row>
    <row r="18116" spans="21:42" ht="15" customHeight="1" x14ac:dyDescent="0.25">
      <c r="U18116" s="104"/>
      <c r="AB18116" s="104"/>
      <c r="AC18116" s="104"/>
      <c r="AF18116" s="104"/>
      <c r="AG18116" s="104"/>
      <c r="AK18116" s="104"/>
      <c r="AL18116" s="104"/>
      <c r="AO18116" s="104"/>
      <c r="AP18116" s="104"/>
    </row>
    <row r="18117" spans="21:42" ht="15" customHeight="1" x14ac:dyDescent="0.25">
      <c r="U18117" s="104"/>
      <c r="AB18117" s="104"/>
      <c r="AC18117" s="104"/>
      <c r="AF18117" s="104"/>
      <c r="AG18117" s="104"/>
      <c r="AK18117" s="104"/>
      <c r="AL18117" s="104"/>
      <c r="AO18117" s="104"/>
      <c r="AP18117" s="104"/>
    </row>
    <row r="18118" spans="21:42" ht="15" customHeight="1" x14ac:dyDescent="0.25">
      <c r="U18118" s="104"/>
      <c r="AB18118" s="104"/>
      <c r="AC18118" s="104"/>
      <c r="AF18118" s="104"/>
      <c r="AG18118" s="104"/>
      <c r="AK18118" s="104"/>
      <c r="AL18118" s="104"/>
      <c r="AO18118" s="104"/>
      <c r="AP18118" s="104"/>
    </row>
    <row r="18119" spans="21:42" ht="15" customHeight="1" x14ac:dyDescent="0.25">
      <c r="U18119" s="104"/>
      <c r="AB18119" s="104"/>
      <c r="AC18119" s="104"/>
      <c r="AF18119" s="104"/>
      <c r="AG18119" s="104"/>
      <c r="AK18119" s="104"/>
      <c r="AL18119" s="104"/>
      <c r="AO18119" s="104"/>
      <c r="AP18119" s="104"/>
    </row>
    <row r="18120" spans="21:42" ht="15" customHeight="1" x14ac:dyDescent="0.25">
      <c r="U18120" s="104"/>
      <c r="AB18120" s="104"/>
      <c r="AC18120" s="104"/>
      <c r="AF18120" s="104"/>
      <c r="AG18120" s="104"/>
      <c r="AK18120" s="104"/>
      <c r="AL18120" s="104"/>
      <c r="AO18120" s="104"/>
      <c r="AP18120" s="104"/>
    </row>
    <row r="18121" spans="21:42" ht="15" customHeight="1" x14ac:dyDescent="0.25">
      <c r="U18121" s="104"/>
      <c r="AB18121" s="104"/>
      <c r="AC18121" s="104"/>
      <c r="AF18121" s="104"/>
      <c r="AG18121" s="104"/>
      <c r="AK18121" s="104"/>
      <c r="AL18121" s="104"/>
      <c r="AO18121" s="104"/>
      <c r="AP18121" s="104"/>
    </row>
    <row r="18122" spans="21:42" ht="15" customHeight="1" x14ac:dyDescent="0.25">
      <c r="U18122" s="104"/>
      <c r="AB18122" s="104"/>
      <c r="AC18122" s="104"/>
      <c r="AF18122" s="104"/>
      <c r="AG18122" s="104"/>
      <c r="AK18122" s="104"/>
      <c r="AL18122" s="104"/>
      <c r="AO18122" s="104"/>
      <c r="AP18122" s="104"/>
    </row>
    <row r="18123" spans="21:42" ht="15" customHeight="1" x14ac:dyDescent="0.25">
      <c r="U18123" s="104"/>
      <c r="AB18123" s="104"/>
      <c r="AC18123" s="104"/>
      <c r="AF18123" s="104"/>
      <c r="AG18123" s="104"/>
      <c r="AK18123" s="104"/>
      <c r="AL18123" s="104"/>
      <c r="AO18123" s="104"/>
      <c r="AP18123" s="104"/>
    </row>
    <row r="18124" spans="21:42" ht="15" customHeight="1" x14ac:dyDescent="0.25">
      <c r="U18124" s="104"/>
      <c r="AB18124" s="104"/>
      <c r="AC18124" s="104"/>
      <c r="AF18124" s="104"/>
      <c r="AG18124" s="104"/>
      <c r="AK18124" s="104"/>
      <c r="AL18124" s="104"/>
      <c r="AO18124" s="104"/>
      <c r="AP18124" s="104"/>
    </row>
    <row r="18125" spans="21:42" ht="15" customHeight="1" x14ac:dyDescent="0.25">
      <c r="U18125" s="104"/>
      <c r="AB18125" s="104"/>
      <c r="AC18125" s="104"/>
      <c r="AF18125" s="104"/>
      <c r="AG18125" s="104"/>
      <c r="AK18125" s="104"/>
      <c r="AL18125" s="104"/>
      <c r="AO18125" s="104"/>
      <c r="AP18125" s="104"/>
    </row>
    <row r="18126" spans="21:42" ht="15" customHeight="1" x14ac:dyDescent="0.25">
      <c r="U18126" s="104"/>
      <c r="AB18126" s="104"/>
      <c r="AC18126" s="104"/>
      <c r="AF18126" s="104"/>
      <c r="AG18126" s="104"/>
      <c r="AK18126" s="104"/>
      <c r="AL18126" s="104"/>
      <c r="AO18126" s="104"/>
      <c r="AP18126" s="104"/>
    </row>
    <row r="18127" spans="21:42" ht="15" customHeight="1" x14ac:dyDescent="0.25">
      <c r="U18127" s="104"/>
      <c r="AB18127" s="104"/>
      <c r="AC18127" s="104"/>
      <c r="AF18127" s="104"/>
      <c r="AG18127" s="104"/>
      <c r="AK18127" s="104"/>
      <c r="AL18127" s="104"/>
      <c r="AO18127" s="104"/>
      <c r="AP18127" s="104"/>
    </row>
    <row r="18128" spans="21:42" ht="15" customHeight="1" x14ac:dyDescent="0.25">
      <c r="U18128" s="104"/>
      <c r="AB18128" s="104"/>
      <c r="AC18128" s="104"/>
      <c r="AF18128" s="104"/>
      <c r="AG18128" s="104"/>
      <c r="AK18128" s="104"/>
      <c r="AL18128" s="104"/>
      <c r="AO18128" s="104"/>
      <c r="AP18128" s="104"/>
    </row>
    <row r="18129" spans="21:42" ht="15" customHeight="1" x14ac:dyDescent="0.25">
      <c r="U18129" s="104"/>
      <c r="AB18129" s="104"/>
      <c r="AC18129" s="104"/>
      <c r="AF18129" s="104"/>
      <c r="AG18129" s="104"/>
      <c r="AK18129" s="104"/>
      <c r="AL18129" s="104"/>
      <c r="AO18129" s="104"/>
      <c r="AP18129" s="104"/>
    </row>
    <row r="18130" spans="21:42" ht="15" customHeight="1" x14ac:dyDescent="0.25">
      <c r="U18130" s="104"/>
      <c r="AB18130" s="104"/>
      <c r="AC18130" s="104"/>
      <c r="AF18130" s="104"/>
      <c r="AG18130" s="104"/>
      <c r="AK18130" s="104"/>
      <c r="AL18130" s="104"/>
      <c r="AO18130" s="104"/>
      <c r="AP18130" s="104"/>
    </row>
    <row r="18131" spans="21:42" ht="15" customHeight="1" x14ac:dyDescent="0.25">
      <c r="U18131" s="104"/>
      <c r="AB18131" s="104"/>
      <c r="AC18131" s="104"/>
      <c r="AF18131" s="104"/>
      <c r="AG18131" s="104"/>
      <c r="AK18131" s="104"/>
      <c r="AL18131" s="104"/>
      <c r="AO18131" s="104"/>
      <c r="AP18131" s="104"/>
    </row>
    <row r="18132" spans="21:42" ht="15" customHeight="1" x14ac:dyDescent="0.25">
      <c r="U18132" s="104"/>
      <c r="AB18132" s="104"/>
      <c r="AC18132" s="104"/>
      <c r="AF18132" s="104"/>
      <c r="AG18132" s="104"/>
      <c r="AK18132" s="104"/>
      <c r="AL18132" s="104"/>
      <c r="AO18132" s="104"/>
      <c r="AP18132" s="104"/>
    </row>
    <row r="18133" spans="21:42" ht="15" customHeight="1" x14ac:dyDescent="0.25">
      <c r="U18133" s="104"/>
      <c r="AB18133" s="104"/>
      <c r="AC18133" s="104"/>
      <c r="AF18133" s="104"/>
      <c r="AG18133" s="104"/>
      <c r="AK18133" s="104"/>
      <c r="AL18133" s="104"/>
      <c r="AO18133" s="104"/>
      <c r="AP18133" s="104"/>
    </row>
    <row r="18134" spans="21:42" ht="15" customHeight="1" x14ac:dyDescent="0.25">
      <c r="U18134" s="104"/>
      <c r="AB18134" s="104"/>
      <c r="AC18134" s="104"/>
      <c r="AF18134" s="104"/>
      <c r="AG18134" s="104"/>
      <c r="AK18134" s="104"/>
      <c r="AL18134" s="104"/>
      <c r="AO18134" s="104"/>
      <c r="AP18134" s="104"/>
    </row>
    <row r="18135" spans="21:42" ht="15" customHeight="1" x14ac:dyDescent="0.25">
      <c r="U18135" s="104"/>
      <c r="AB18135" s="104"/>
      <c r="AC18135" s="104"/>
      <c r="AF18135" s="104"/>
      <c r="AG18135" s="104"/>
      <c r="AK18135" s="104"/>
      <c r="AL18135" s="104"/>
      <c r="AO18135" s="104"/>
      <c r="AP18135" s="104"/>
    </row>
    <row r="18136" spans="21:42" ht="15" customHeight="1" x14ac:dyDescent="0.25">
      <c r="U18136" s="104"/>
      <c r="AB18136" s="104"/>
      <c r="AC18136" s="104"/>
      <c r="AF18136" s="104"/>
      <c r="AG18136" s="104"/>
      <c r="AK18136" s="104"/>
      <c r="AL18136" s="104"/>
      <c r="AO18136" s="104"/>
      <c r="AP18136" s="104"/>
    </row>
    <row r="18137" spans="21:42" ht="15" customHeight="1" x14ac:dyDescent="0.25">
      <c r="U18137" s="104"/>
      <c r="AB18137" s="104"/>
      <c r="AC18137" s="104"/>
      <c r="AF18137" s="104"/>
      <c r="AG18137" s="104"/>
      <c r="AK18137" s="104"/>
      <c r="AL18137" s="104"/>
      <c r="AO18137" s="104"/>
      <c r="AP18137" s="104"/>
    </row>
    <row r="18138" spans="21:42" ht="15" customHeight="1" x14ac:dyDescent="0.25">
      <c r="U18138" s="104"/>
      <c r="AB18138" s="104"/>
      <c r="AC18138" s="104"/>
      <c r="AF18138" s="104"/>
      <c r="AG18138" s="104"/>
      <c r="AK18138" s="104"/>
      <c r="AL18138" s="104"/>
      <c r="AO18138" s="104"/>
      <c r="AP18138" s="104"/>
    </row>
    <row r="18139" spans="21:42" ht="15" customHeight="1" x14ac:dyDescent="0.25">
      <c r="U18139" s="104"/>
      <c r="AB18139" s="104"/>
      <c r="AC18139" s="104"/>
      <c r="AF18139" s="104"/>
      <c r="AG18139" s="104"/>
      <c r="AK18139" s="104"/>
      <c r="AL18139" s="104"/>
      <c r="AO18139" s="104"/>
      <c r="AP18139" s="104"/>
    </row>
    <row r="18140" spans="21:42" ht="15" customHeight="1" x14ac:dyDescent="0.25">
      <c r="U18140" s="104"/>
      <c r="AB18140" s="104"/>
      <c r="AC18140" s="104"/>
      <c r="AF18140" s="104"/>
      <c r="AG18140" s="104"/>
      <c r="AK18140" s="104"/>
      <c r="AL18140" s="104"/>
      <c r="AO18140" s="104"/>
      <c r="AP18140" s="104"/>
    </row>
    <row r="18141" spans="21:42" ht="15" customHeight="1" x14ac:dyDescent="0.25">
      <c r="U18141" s="104"/>
      <c r="AB18141" s="104"/>
      <c r="AC18141" s="104"/>
      <c r="AF18141" s="104"/>
      <c r="AG18141" s="104"/>
      <c r="AK18141" s="104"/>
      <c r="AL18141" s="104"/>
      <c r="AO18141" s="104"/>
      <c r="AP18141" s="104"/>
    </row>
    <row r="18142" spans="21:42" ht="15" customHeight="1" x14ac:dyDescent="0.25">
      <c r="U18142" s="104"/>
      <c r="AB18142" s="104"/>
      <c r="AC18142" s="104"/>
      <c r="AF18142" s="104"/>
      <c r="AG18142" s="104"/>
      <c r="AK18142" s="104"/>
      <c r="AL18142" s="104"/>
      <c r="AO18142" s="104"/>
      <c r="AP18142" s="104"/>
    </row>
    <row r="18143" spans="21:42" ht="15" customHeight="1" x14ac:dyDescent="0.25">
      <c r="U18143" s="104"/>
      <c r="AB18143" s="104"/>
      <c r="AC18143" s="104"/>
      <c r="AF18143" s="104"/>
      <c r="AG18143" s="104"/>
      <c r="AK18143" s="104"/>
      <c r="AL18143" s="104"/>
      <c r="AO18143" s="104"/>
      <c r="AP18143" s="104"/>
    </row>
    <row r="18144" spans="21:42" ht="15" customHeight="1" x14ac:dyDescent="0.25">
      <c r="U18144" s="104"/>
      <c r="AB18144" s="104"/>
      <c r="AC18144" s="104"/>
      <c r="AF18144" s="104"/>
      <c r="AG18144" s="104"/>
      <c r="AK18144" s="104"/>
      <c r="AL18144" s="104"/>
      <c r="AO18144" s="104"/>
      <c r="AP18144" s="104"/>
    </row>
    <row r="18145" spans="21:42" ht="15" customHeight="1" x14ac:dyDescent="0.25">
      <c r="U18145" s="104"/>
      <c r="AB18145" s="104"/>
      <c r="AC18145" s="104"/>
      <c r="AF18145" s="104"/>
      <c r="AG18145" s="104"/>
      <c r="AK18145" s="104"/>
      <c r="AL18145" s="104"/>
      <c r="AO18145" s="104"/>
      <c r="AP18145" s="104"/>
    </row>
    <row r="18146" spans="21:42" ht="15" customHeight="1" x14ac:dyDescent="0.25">
      <c r="U18146" s="104"/>
      <c r="AB18146" s="104"/>
      <c r="AC18146" s="104"/>
      <c r="AF18146" s="104"/>
      <c r="AG18146" s="104"/>
      <c r="AK18146" s="104"/>
      <c r="AL18146" s="104"/>
      <c r="AO18146" s="104"/>
      <c r="AP18146" s="104"/>
    </row>
    <row r="18147" spans="21:42" ht="15" customHeight="1" x14ac:dyDescent="0.25">
      <c r="U18147" s="104"/>
      <c r="AB18147" s="104"/>
      <c r="AC18147" s="104"/>
      <c r="AF18147" s="104"/>
      <c r="AG18147" s="104"/>
      <c r="AK18147" s="104"/>
      <c r="AL18147" s="104"/>
      <c r="AO18147" s="104"/>
      <c r="AP18147" s="104"/>
    </row>
    <row r="18148" spans="21:42" ht="15" customHeight="1" x14ac:dyDescent="0.25">
      <c r="U18148" s="104"/>
      <c r="AB18148" s="104"/>
      <c r="AC18148" s="104"/>
      <c r="AF18148" s="104"/>
      <c r="AG18148" s="104"/>
      <c r="AK18148" s="104"/>
      <c r="AL18148" s="104"/>
      <c r="AO18148" s="104"/>
      <c r="AP18148" s="104"/>
    </row>
    <row r="18149" spans="21:42" ht="15" customHeight="1" x14ac:dyDescent="0.25">
      <c r="U18149" s="104"/>
      <c r="AB18149" s="104"/>
      <c r="AC18149" s="104"/>
      <c r="AF18149" s="104"/>
      <c r="AG18149" s="104"/>
      <c r="AK18149" s="104"/>
      <c r="AL18149" s="104"/>
      <c r="AO18149" s="104"/>
      <c r="AP18149" s="104"/>
    </row>
    <row r="18150" spans="21:42" ht="15" customHeight="1" x14ac:dyDescent="0.25">
      <c r="U18150" s="104"/>
      <c r="AB18150" s="104"/>
      <c r="AC18150" s="104"/>
      <c r="AF18150" s="104"/>
      <c r="AG18150" s="104"/>
      <c r="AK18150" s="104"/>
      <c r="AL18150" s="104"/>
      <c r="AO18150" s="104"/>
      <c r="AP18150" s="104"/>
    </row>
    <row r="18151" spans="21:42" ht="15" customHeight="1" x14ac:dyDescent="0.25">
      <c r="U18151" s="104"/>
      <c r="AB18151" s="104"/>
      <c r="AC18151" s="104"/>
      <c r="AF18151" s="104"/>
      <c r="AG18151" s="104"/>
      <c r="AK18151" s="104"/>
      <c r="AL18151" s="104"/>
      <c r="AO18151" s="104"/>
      <c r="AP18151" s="104"/>
    </row>
    <row r="18152" spans="21:42" ht="15" customHeight="1" x14ac:dyDescent="0.25">
      <c r="U18152" s="104"/>
      <c r="AB18152" s="104"/>
      <c r="AC18152" s="104"/>
      <c r="AF18152" s="104"/>
      <c r="AG18152" s="104"/>
      <c r="AK18152" s="104"/>
      <c r="AL18152" s="104"/>
      <c r="AO18152" s="104"/>
      <c r="AP18152" s="104"/>
    </row>
    <row r="18153" spans="21:42" ht="15" customHeight="1" x14ac:dyDescent="0.25">
      <c r="U18153" s="104"/>
      <c r="AB18153" s="104"/>
      <c r="AC18153" s="104"/>
      <c r="AF18153" s="104"/>
      <c r="AG18153" s="104"/>
      <c r="AK18153" s="104"/>
      <c r="AL18153" s="104"/>
      <c r="AO18153" s="104"/>
      <c r="AP18153" s="104"/>
    </row>
    <row r="18154" spans="21:42" ht="15" customHeight="1" x14ac:dyDescent="0.25">
      <c r="U18154" s="104"/>
      <c r="AB18154" s="104"/>
      <c r="AC18154" s="104"/>
      <c r="AF18154" s="104"/>
      <c r="AG18154" s="104"/>
      <c r="AK18154" s="104"/>
      <c r="AL18154" s="104"/>
      <c r="AO18154" s="104"/>
      <c r="AP18154" s="104"/>
    </row>
    <row r="18155" spans="21:42" ht="15" customHeight="1" x14ac:dyDescent="0.25">
      <c r="U18155" s="104"/>
      <c r="AB18155" s="104"/>
      <c r="AC18155" s="104"/>
      <c r="AF18155" s="104"/>
      <c r="AG18155" s="104"/>
      <c r="AK18155" s="104"/>
      <c r="AL18155" s="104"/>
      <c r="AO18155" s="104"/>
      <c r="AP18155" s="104"/>
    </row>
    <row r="18156" spans="21:42" ht="15" customHeight="1" x14ac:dyDescent="0.25">
      <c r="U18156" s="104"/>
      <c r="AB18156" s="104"/>
      <c r="AC18156" s="104"/>
      <c r="AF18156" s="104"/>
      <c r="AG18156" s="104"/>
      <c r="AK18156" s="104"/>
      <c r="AL18156" s="104"/>
      <c r="AO18156" s="104"/>
      <c r="AP18156" s="104"/>
    </row>
    <row r="18157" spans="21:42" ht="15" customHeight="1" x14ac:dyDescent="0.25">
      <c r="U18157" s="104"/>
      <c r="AB18157" s="104"/>
      <c r="AC18157" s="104"/>
      <c r="AF18157" s="104"/>
      <c r="AG18157" s="104"/>
      <c r="AK18157" s="104"/>
      <c r="AL18157" s="104"/>
      <c r="AO18157" s="104"/>
      <c r="AP18157" s="104"/>
    </row>
    <row r="18158" spans="21:42" ht="15" customHeight="1" x14ac:dyDescent="0.25">
      <c r="U18158" s="104"/>
      <c r="AB18158" s="104"/>
      <c r="AC18158" s="104"/>
      <c r="AF18158" s="104"/>
      <c r="AG18158" s="104"/>
      <c r="AK18158" s="104"/>
      <c r="AL18158" s="104"/>
      <c r="AO18158" s="104"/>
      <c r="AP18158" s="104"/>
    </row>
    <row r="18159" spans="21:42" ht="15" customHeight="1" x14ac:dyDescent="0.25">
      <c r="U18159" s="104"/>
      <c r="AB18159" s="104"/>
      <c r="AC18159" s="104"/>
      <c r="AF18159" s="104"/>
      <c r="AG18159" s="104"/>
      <c r="AK18159" s="104"/>
      <c r="AL18159" s="104"/>
      <c r="AO18159" s="104"/>
      <c r="AP18159" s="104"/>
    </row>
    <row r="18160" spans="21:42" ht="15" customHeight="1" x14ac:dyDescent="0.25">
      <c r="U18160" s="104"/>
      <c r="AB18160" s="104"/>
      <c r="AC18160" s="104"/>
      <c r="AF18160" s="104"/>
      <c r="AG18160" s="104"/>
      <c r="AK18160" s="104"/>
      <c r="AL18160" s="104"/>
      <c r="AO18160" s="104"/>
      <c r="AP18160" s="104"/>
    </row>
    <row r="18161" spans="21:42" ht="15" customHeight="1" x14ac:dyDescent="0.25">
      <c r="U18161" s="104"/>
      <c r="AB18161" s="104"/>
      <c r="AC18161" s="104"/>
      <c r="AF18161" s="104"/>
      <c r="AG18161" s="104"/>
      <c r="AK18161" s="104"/>
      <c r="AL18161" s="104"/>
      <c r="AO18161" s="104"/>
      <c r="AP18161" s="104"/>
    </row>
    <row r="18162" spans="21:42" ht="15" customHeight="1" x14ac:dyDescent="0.25">
      <c r="U18162" s="104"/>
      <c r="AB18162" s="104"/>
      <c r="AC18162" s="104"/>
      <c r="AF18162" s="104"/>
      <c r="AG18162" s="104"/>
      <c r="AK18162" s="104"/>
      <c r="AL18162" s="104"/>
      <c r="AO18162" s="104"/>
      <c r="AP18162" s="104"/>
    </row>
    <row r="18163" spans="21:42" ht="15" customHeight="1" x14ac:dyDescent="0.25">
      <c r="U18163" s="104"/>
      <c r="AB18163" s="104"/>
      <c r="AC18163" s="104"/>
      <c r="AF18163" s="104"/>
      <c r="AG18163" s="104"/>
      <c r="AK18163" s="104"/>
      <c r="AL18163" s="104"/>
      <c r="AO18163" s="104"/>
      <c r="AP18163" s="104"/>
    </row>
    <row r="18164" spans="21:42" ht="15" customHeight="1" x14ac:dyDescent="0.25">
      <c r="U18164" s="104"/>
      <c r="AB18164" s="104"/>
      <c r="AC18164" s="104"/>
      <c r="AF18164" s="104"/>
      <c r="AG18164" s="104"/>
      <c r="AK18164" s="104"/>
      <c r="AL18164" s="104"/>
      <c r="AO18164" s="104"/>
      <c r="AP18164" s="104"/>
    </row>
    <row r="18165" spans="21:42" ht="15" customHeight="1" x14ac:dyDescent="0.25">
      <c r="U18165" s="104"/>
      <c r="AB18165" s="104"/>
      <c r="AC18165" s="104"/>
      <c r="AF18165" s="104"/>
      <c r="AG18165" s="104"/>
      <c r="AK18165" s="104"/>
      <c r="AL18165" s="104"/>
      <c r="AO18165" s="104"/>
      <c r="AP18165" s="104"/>
    </row>
    <row r="18166" spans="21:42" ht="15" customHeight="1" x14ac:dyDescent="0.25">
      <c r="U18166" s="104"/>
      <c r="AB18166" s="104"/>
      <c r="AC18166" s="104"/>
      <c r="AF18166" s="104"/>
      <c r="AG18166" s="104"/>
      <c r="AK18166" s="104"/>
      <c r="AL18166" s="104"/>
      <c r="AO18166" s="104"/>
      <c r="AP18166" s="104"/>
    </row>
    <row r="18167" spans="21:42" ht="15" customHeight="1" x14ac:dyDescent="0.25">
      <c r="U18167" s="104"/>
      <c r="AB18167" s="104"/>
      <c r="AC18167" s="104"/>
      <c r="AF18167" s="104"/>
      <c r="AG18167" s="104"/>
      <c r="AK18167" s="104"/>
      <c r="AL18167" s="104"/>
      <c r="AO18167" s="104"/>
      <c r="AP18167" s="104"/>
    </row>
    <row r="18168" spans="21:42" ht="15" customHeight="1" x14ac:dyDescent="0.25">
      <c r="U18168" s="104"/>
      <c r="AB18168" s="104"/>
      <c r="AC18168" s="104"/>
      <c r="AF18168" s="104"/>
      <c r="AG18168" s="104"/>
      <c r="AK18168" s="104"/>
      <c r="AL18168" s="104"/>
      <c r="AO18168" s="104"/>
      <c r="AP18168" s="104"/>
    </row>
    <row r="18169" spans="21:42" ht="15" customHeight="1" x14ac:dyDescent="0.25">
      <c r="U18169" s="104"/>
      <c r="AB18169" s="104"/>
      <c r="AC18169" s="104"/>
      <c r="AF18169" s="104"/>
      <c r="AG18169" s="104"/>
      <c r="AK18169" s="104"/>
      <c r="AL18169" s="104"/>
      <c r="AO18169" s="104"/>
      <c r="AP18169" s="104"/>
    </row>
    <row r="18170" spans="21:42" ht="15" customHeight="1" x14ac:dyDescent="0.25">
      <c r="U18170" s="104"/>
      <c r="AB18170" s="104"/>
      <c r="AC18170" s="104"/>
      <c r="AF18170" s="104"/>
      <c r="AG18170" s="104"/>
      <c r="AK18170" s="104"/>
      <c r="AL18170" s="104"/>
      <c r="AO18170" s="104"/>
      <c r="AP18170" s="104"/>
    </row>
    <row r="18171" spans="21:42" ht="15" customHeight="1" x14ac:dyDescent="0.25">
      <c r="U18171" s="104"/>
      <c r="AB18171" s="104"/>
      <c r="AC18171" s="104"/>
      <c r="AF18171" s="104"/>
      <c r="AG18171" s="104"/>
      <c r="AK18171" s="104"/>
      <c r="AL18171" s="104"/>
      <c r="AO18171" s="104"/>
      <c r="AP18171" s="104"/>
    </row>
    <row r="18172" spans="21:42" ht="15" customHeight="1" x14ac:dyDescent="0.25">
      <c r="U18172" s="104"/>
      <c r="AB18172" s="104"/>
      <c r="AC18172" s="104"/>
      <c r="AF18172" s="104"/>
      <c r="AG18172" s="104"/>
      <c r="AK18172" s="104"/>
      <c r="AL18172" s="104"/>
      <c r="AO18172" s="104"/>
      <c r="AP18172" s="104"/>
    </row>
    <row r="18173" spans="21:42" ht="15" customHeight="1" x14ac:dyDescent="0.25">
      <c r="U18173" s="104"/>
      <c r="AB18173" s="104"/>
      <c r="AC18173" s="104"/>
      <c r="AF18173" s="104"/>
      <c r="AG18173" s="104"/>
      <c r="AK18173" s="104"/>
      <c r="AL18173" s="104"/>
      <c r="AO18173" s="104"/>
      <c r="AP18173" s="104"/>
    </row>
    <row r="18174" spans="21:42" ht="15" customHeight="1" x14ac:dyDescent="0.25">
      <c r="U18174" s="104"/>
      <c r="AB18174" s="104"/>
      <c r="AC18174" s="104"/>
      <c r="AF18174" s="104"/>
      <c r="AG18174" s="104"/>
      <c r="AK18174" s="104"/>
      <c r="AL18174" s="104"/>
      <c r="AO18174" s="104"/>
      <c r="AP18174" s="104"/>
    </row>
    <row r="18175" spans="21:42" ht="15" customHeight="1" x14ac:dyDescent="0.25">
      <c r="U18175" s="104"/>
      <c r="AB18175" s="104"/>
      <c r="AC18175" s="104"/>
      <c r="AF18175" s="104"/>
      <c r="AG18175" s="104"/>
      <c r="AK18175" s="104"/>
      <c r="AL18175" s="104"/>
      <c r="AO18175" s="104"/>
      <c r="AP18175" s="104"/>
    </row>
    <row r="18176" spans="21:42" ht="15" customHeight="1" x14ac:dyDescent="0.25">
      <c r="U18176" s="104"/>
      <c r="AB18176" s="104"/>
      <c r="AC18176" s="104"/>
      <c r="AF18176" s="104"/>
      <c r="AG18176" s="104"/>
      <c r="AK18176" s="104"/>
      <c r="AL18176" s="104"/>
      <c r="AO18176" s="104"/>
      <c r="AP18176" s="104"/>
    </row>
    <row r="18177" spans="21:42" ht="15" customHeight="1" x14ac:dyDescent="0.25">
      <c r="U18177" s="104"/>
      <c r="AB18177" s="104"/>
      <c r="AC18177" s="104"/>
      <c r="AF18177" s="104"/>
      <c r="AG18177" s="104"/>
      <c r="AK18177" s="104"/>
      <c r="AL18177" s="104"/>
      <c r="AO18177" s="104"/>
      <c r="AP18177" s="104"/>
    </row>
    <row r="18178" spans="21:42" ht="15" customHeight="1" x14ac:dyDescent="0.25">
      <c r="U18178" s="104"/>
      <c r="AB18178" s="104"/>
      <c r="AC18178" s="104"/>
      <c r="AF18178" s="104"/>
      <c r="AG18178" s="104"/>
      <c r="AK18178" s="104"/>
      <c r="AL18178" s="104"/>
      <c r="AO18178" s="104"/>
      <c r="AP18178" s="104"/>
    </row>
    <row r="18179" spans="21:42" ht="15" customHeight="1" x14ac:dyDescent="0.25">
      <c r="U18179" s="104"/>
      <c r="AB18179" s="104"/>
      <c r="AC18179" s="104"/>
      <c r="AF18179" s="104"/>
      <c r="AG18179" s="104"/>
      <c r="AK18179" s="104"/>
      <c r="AL18179" s="104"/>
      <c r="AO18179" s="104"/>
      <c r="AP18179" s="104"/>
    </row>
    <row r="18180" spans="21:42" ht="15" customHeight="1" x14ac:dyDescent="0.25">
      <c r="U18180" s="104"/>
      <c r="AB18180" s="104"/>
      <c r="AC18180" s="104"/>
      <c r="AF18180" s="104"/>
      <c r="AG18180" s="104"/>
      <c r="AK18180" s="104"/>
      <c r="AL18180" s="104"/>
      <c r="AO18180" s="104"/>
      <c r="AP18180" s="104"/>
    </row>
    <row r="18181" spans="21:42" ht="15" customHeight="1" x14ac:dyDescent="0.25">
      <c r="U18181" s="104"/>
      <c r="AB18181" s="104"/>
      <c r="AC18181" s="104"/>
      <c r="AF18181" s="104"/>
      <c r="AG18181" s="104"/>
      <c r="AK18181" s="104"/>
      <c r="AL18181" s="104"/>
      <c r="AO18181" s="104"/>
      <c r="AP18181" s="104"/>
    </row>
    <row r="18182" spans="21:42" ht="15" customHeight="1" x14ac:dyDescent="0.25">
      <c r="U18182" s="104"/>
      <c r="AB18182" s="104"/>
      <c r="AC18182" s="104"/>
      <c r="AF18182" s="104"/>
      <c r="AG18182" s="104"/>
      <c r="AK18182" s="104"/>
      <c r="AL18182" s="104"/>
      <c r="AO18182" s="104"/>
      <c r="AP18182" s="104"/>
    </row>
    <row r="18183" spans="21:42" ht="15" customHeight="1" x14ac:dyDescent="0.25">
      <c r="U18183" s="104"/>
      <c r="AB18183" s="104"/>
      <c r="AC18183" s="104"/>
      <c r="AF18183" s="104"/>
      <c r="AG18183" s="104"/>
      <c r="AK18183" s="104"/>
      <c r="AL18183" s="104"/>
      <c r="AO18183" s="104"/>
      <c r="AP18183" s="104"/>
    </row>
    <row r="18184" spans="21:42" ht="15" customHeight="1" x14ac:dyDescent="0.25">
      <c r="U18184" s="104"/>
      <c r="AB18184" s="104"/>
      <c r="AC18184" s="104"/>
      <c r="AF18184" s="104"/>
      <c r="AG18184" s="104"/>
      <c r="AK18184" s="104"/>
      <c r="AL18184" s="104"/>
      <c r="AO18184" s="104"/>
      <c r="AP18184" s="104"/>
    </row>
    <row r="18185" spans="21:42" ht="15" customHeight="1" x14ac:dyDescent="0.25">
      <c r="U18185" s="104"/>
      <c r="AB18185" s="104"/>
      <c r="AC18185" s="104"/>
      <c r="AF18185" s="104"/>
      <c r="AG18185" s="104"/>
      <c r="AK18185" s="104"/>
      <c r="AL18185" s="104"/>
      <c r="AO18185" s="104"/>
      <c r="AP18185" s="104"/>
    </row>
    <row r="18186" spans="21:42" ht="15" customHeight="1" x14ac:dyDescent="0.25">
      <c r="U18186" s="104"/>
      <c r="AB18186" s="104"/>
      <c r="AC18186" s="104"/>
      <c r="AF18186" s="104"/>
      <c r="AG18186" s="104"/>
      <c r="AK18186" s="104"/>
      <c r="AL18186" s="104"/>
      <c r="AO18186" s="104"/>
      <c r="AP18186" s="104"/>
    </row>
    <row r="18187" spans="21:42" ht="15" customHeight="1" x14ac:dyDescent="0.25">
      <c r="U18187" s="104"/>
      <c r="AB18187" s="104"/>
      <c r="AC18187" s="104"/>
      <c r="AF18187" s="104"/>
      <c r="AG18187" s="104"/>
      <c r="AK18187" s="104"/>
      <c r="AL18187" s="104"/>
      <c r="AO18187" s="104"/>
      <c r="AP18187" s="104"/>
    </row>
    <row r="18188" spans="21:42" ht="15" customHeight="1" x14ac:dyDescent="0.25">
      <c r="U18188" s="104"/>
      <c r="AB18188" s="104"/>
      <c r="AC18188" s="104"/>
      <c r="AF18188" s="104"/>
      <c r="AG18188" s="104"/>
      <c r="AK18188" s="104"/>
      <c r="AL18188" s="104"/>
      <c r="AO18188" s="104"/>
      <c r="AP18188" s="104"/>
    </row>
    <row r="18189" spans="21:42" ht="15" customHeight="1" x14ac:dyDescent="0.25">
      <c r="U18189" s="104"/>
      <c r="AB18189" s="104"/>
      <c r="AC18189" s="104"/>
      <c r="AF18189" s="104"/>
      <c r="AG18189" s="104"/>
      <c r="AK18189" s="104"/>
      <c r="AL18189" s="104"/>
      <c r="AO18189" s="104"/>
      <c r="AP18189" s="104"/>
    </row>
    <row r="18190" spans="21:42" ht="15" customHeight="1" x14ac:dyDescent="0.25">
      <c r="U18190" s="104"/>
      <c r="AB18190" s="104"/>
      <c r="AC18190" s="104"/>
      <c r="AF18190" s="104"/>
      <c r="AG18190" s="104"/>
      <c r="AK18190" s="104"/>
      <c r="AL18190" s="104"/>
      <c r="AO18190" s="104"/>
      <c r="AP18190" s="104"/>
    </row>
    <row r="18191" spans="21:42" ht="15" customHeight="1" x14ac:dyDescent="0.25">
      <c r="U18191" s="104"/>
      <c r="AB18191" s="104"/>
      <c r="AC18191" s="104"/>
      <c r="AF18191" s="104"/>
      <c r="AG18191" s="104"/>
      <c r="AK18191" s="104"/>
      <c r="AL18191" s="104"/>
      <c r="AO18191" s="104"/>
      <c r="AP18191" s="104"/>
    </row>
    <row r="18192" spans="21:42" ht="15" customHeight="1" x14ac:dyDescent="0.25">
      <c r="U18192" s="104"/>
      <c r="AB18192" s="104"/>
      <c r="AC18192" s="104"/>
      <c r="AF18192" s="104"/>
      <c r="AG18192" s="104"/>
      <c r="AK18192" s="104"/>
      <c r="AL18192" s="104"/>
      <c r="AO18192" s="104"/>
      <c r="AP18192" s="104"/>
    </row>
    <row r="18193" spans="21:42" ht="15" customHeight="1" x14ac:dyDescent="0.25">
      <c r="U18193" s="104"/>
      <c r="AB18193" s="104"/>
      <c r="AC18193" s="104"/>
      <c r="AF18193" s="104"/>
      <c r="AG18193" s="104"/>
      <c r="AK18193" s="104"/>
      <c r="AL18193" s="104"/>
      <c r="AO18193" s="104"/>
      <c r="AP18193" s="104"/>
    </row>
    <row r="18194" spans="21:42" ht="15" customHeight="1" x14ac:dyDescent="0.25">
      <c r="U18194" s="104"/>
      <c r="AB18194" s="104"/>
      <c r="AC18194" s="104"/>
      <c r="AF18194" s="104"/>
      <c r="AG18194" s="104"/>
      <c r="AK18194" s="104"/>
      <c r="AL18194" s="104"/>
      <c r="AO18194" s="104"/>
      <c r="AP18194" s="104"/>
    </row>
    <row r="18195" spans="21:42" ht="15" customHeight="1" x14ac:dyDescent="0.25">
      <c r="U18195" s="104"/>
      <c r="AB18195" s="104"/>
      <c r="AC18195" s="104"/>
      <c r="AF18195" s="104"/>
      <c r="AG18195" s="104"/>
      <c r="AK18195" s="104"/>
      <c r="AL18195" s="104"/>
      <c r="AO18195" s="104"/>
      <c r="AP18195" s="104"/>
    </row>
    <row r="18196" spans="21:42" ht="15" customHeight="1" x14ac:dyDescent="0.25">
      <c r="U18196" s="104"/>
      <c r="AB18196" s="104"/>
      <c r="AC18196" s="104"/>
      <c r="AF18196" s="104"/>
      <c r="AG18196" s="104"/>
      <c r="AK18196" s="104"/>
      <c r="AL18196" s="104"/>
      <c r="AO18196" s="104"/>
      <c r="AP18196" s="104"/>
    </row>
    <row r="18197" spans="21:42" ht="15" customHeight="1" x14ac:dyDescent="0.25">
      <c r="U18197" s="104"/>
      <c r="AB18197" s="104"/>
      <c r="AC18197" s="104"/>
      <c r="AF18197" s="104"/>
      <c r="AG18197" s="104"/>
      <c r="AK18197" s="104"/>
      <c r="AL18197" s="104"/>
      <c r="AO18197" s="104"/>
      <c r="AP18197" s="104"/>
    </row>
    <row r="18198" spans="21:42" ht="15" customHeight="1" x14ac:dyDescent="0.25">
      <c r="U18198" s="104"/>
      <c r="AB18198" s="104"/>
      <c r="AC18198" s="104"/>
      <c r="AF18198" s="104"/>
      <c r="AG18198" s="104"/>
      <c r="AK18198" s="104"/>
      <c r="AL18198" s="104"/>
      <c r="AO18198" s="104"/>
      <c r="AP18198" s="104"/>
    </row>
    <row r="18199" spans="21:42" ht="15" customHeight="1" x14ac:dyDescent="0.25">
      <c r="U18199" s="104"/>
      <c r="AB18199" s="104"/>
      <c r="AC18199" s="104"/>
      <c r="AF18199" s="104"/>
      <c r="AG18199" s="104"/>
      <c r="AK18199" s="104"/>
      <c r="AL18199" s="104"/>
      <c r="AO18199" s="104"/>
      <c r="AP18199" s="104"/>
    </row>
    <row r="18200" spans="21:42" ht="15" customHeight="1" x14ac:dyDescent="0.25">
      <c r="U18200" s="104"/>
      <c r="AB18200" s="104"/>
      <c r="AC18200" s="104"/>
      <c r="AF18200" s="104"/>
      <c r="AG18200" s="104"/>
      <c r="AK18200" s="104"/>
      <c r="AL18200" s="104"/>
      <c r="AO18200" s="104"/>
      <c r="AP18200" s="104"/>
    </row>
    <row r="18201" spans="21:42" ht="15" customHeight="1" x14ac:dyDescent="0.25">
      <c r="U18201" s="104"/>
      <c r="AB18201" s="104"/>
      <c r="AC18201" s="104"/>
      <c r="AF18201" s="104"/>
      <c r="AG18201" s="104"/>
      <c r="AK18201" s="104"/>
      <c r="AL18201" s="104"/>
      <c r="AO18201" s="104"/>
      <c r="AP18201" s="104"/>
    </row>
    <row r="18202" spans="21:42" ht="15" customHeight="1" x14ac:dyDescent="0.25">
      <c r="U18202" s="104"/>
      <c r="AB18202" s="104"/>
      <c r="AC18202" s="104"/>
      <c r="AF18202" s="104"/>
      <c r="AG18202" s="104"/>
      <c r="AK18202" s="104"/>
      <c r="AL18202" s="104"/>
      <c r="AO18202" s="104"/>
      <c r="AP18202" s="104"/>
    </row>
    <row r="18203" spans="21:42" ht="15" customHeight="1" x14ac:dyDescent="0.25">
      <c r="U18203" s="104"/>
      <c r="AB18203" s="104"/>
      <c r="AC18203" s="104"/>
      <c r="AF18203" s="104"/>
      <c r="AG18203" s="104"/>
      <c r="AK18203" s="104"/>
      <c r="AL18203" s="104"/>
      <c r="AO18203" s="104"/>
      <c r="AP18203" s="104"/>
    </row>
    <row r="18204" spans="21:42" ht="15" customHeight="1" x14ac:dyDescent="0.25">
      <c r="U18204" s="104"/>
      <c r="AB18204" s="104"/>
      <c r="AC18204" s="104"/>
      <c r="AF18204" s="104"/>
      <c r="AG18204" s="104"/>
      <c r="AK18204" s="104"/>
      <c r="AL18204" s="104"/>
      <c r="AO18204" s="104"/>
      <c r="AP18204" s="104"/>
    </row>
    <row r="18205" spans="21:42" ht="15" customHeight="1" x14ac:dyDescent="0.25">
      <c r="U18205" s="104"/>
      <c r="AB18205" s="104"/>
      <c r="AC18205" s="104"/>
      <c r="AF18205" s="104"/>
      <c r="AG18205" s="104"/>
      <c r="AK18205" s="104"/>
      <c r="AL18205" s="104"/>
      <c r="AO18205" s="104"/>
      <c r="AP18205" s="104"/>
    </row>
    <row r="18206" spans="21:42" ht="15" customHeight="1" x14ac:dyDescent="0.25">
      <c r="U18206" s="104"/>
      <c r="AB18206" s="104"/>
      <c r="AC18206" s="104"/>
      <c r="AF18206" s="104"/>
      <c r="AG18206" s="104"/>
      <c r="AK18206" s="104"/>
      <c r="AL18206" s="104"/>
      <c r="AO18206" s="104"/>
      <c r="AP18206" s="104"/>
    </row>
    <row r="18207" spans="21:42" ht="15" customHeight="1" x14ac:dyDescent="0.25">
      <c r="U18207" s="104"/>
      <c r="AB18207" s="104"/>
      <c r="AC18207" s="104"/>
      <c r="AF18207" s="104"/>
      <c r="AG18207" s="104"/>
      <c r="AK18207" s="104"/>
      <c r="AL18207" s="104"/>
      <c r="AO18207" s="104"/>
      <c r="AP18207" s="104"/>
    </row>
    <row r="18208" spans="21:42" ht="15" customHeight="1" x14ac:dyDescent="0.25">
      <c r="U18208" s="104"/>
      <c r="AB18208" s="104"/>
      <c r="AC18208" s="104"/>
      <c r="AF18208" s="104"/>
      <c r="AG18208" s="104"/>
      <c r="AK18208" s="104"/>
      <c r="AL18208" s="104"/>
      <c r="AO18208" s="104"/>
      <c r="AP18208" s="104"/>
    </row>
    <row r="18209" spans="21:42" ht="15" customHeight="1" x14ac:dyDescent="0.25">
      <c r="U18209" s="104"/>
      <c r="AB18209" s="104"/>
      <c r="AC18209" s="104"/>
      <c r="AF18209" s="104"/>
      <c r="AG18209" s="104"/>
      <c r="AK18209" s="104"/>
      <c r="AL18209" s="104"/>
      <c r="AO18209" s="104"/>
      <c r="AP18209" s="104"/>
    </row>
    <row r="18210" spans="21:42" ht="15" customHeight="1" x14ac:dyDescent="0.25">
      <c r="U18210" s="104"/>
      <c r="AB18210" s="104"/>
      <c r="AC18210" s="104"/>
      <c r="AF18210" s="104"/>
      <c r="AG18210" s="104"/>
      <c r="AK18210" s="104"/>
      <c r="AL18210" s="104"/>
      <c r="AO18210" s="104"/>
      <c r="AP18210" s="104"/>
    </row>
    <row r="18211" spans="21:42" ht="15" customHeight="1" x14ac:dyDescent="0.25">
      <c r="U18211" s="104"/>
      <c r="AB18211" s="104"/>
      <c r="AC18211" s="104"/>
      <c r="AF18211" s="104"/>
      <c r="AG18211" s="104"/>
      <c r="AK18211" s="104"/>
      <c r="AL18211" s="104"/>
      <c r="AO18211" s="104"/>
      <c r="AP18211" s="104"/>
    </row>
    <row r="18212" spans="21:42" ht="15" customHeight="1" x14ac:dyDescent="0.25">
      <c r="U18212" s="104"/>
      <c r="AB18212" s="104"/>
      <c r="AC18212" s="104"/>
      <c r="AF18212" s="104"/>
      <c r="AG18212" s="104"/>
      <c r="AK18212" s="104"/>
      <c r="AL18212" s="104"/>
      <c r="AO18212" s="104"/>
      <c r="AP18212" s="104"/>
    </row>
    <row r="18213" spans="21:42" ht="15" customHeight="1" x14ac:dyDescent="0.25">
      <c r="U18213" s="104"/>
      <c r="AB18213" s="104"/>
      <c r="AC18213" s="104"/>
      <c r="AF18213" s="104"/>
      <c r="AG18213" s="104"/>
      <c r="AK18213" s="104"/>
      <c r="AL18213" s="104"/>
      <c r="AO18213" s="104"/>
      <c r="AP18213" s="104"/>
    </row>
    <row r="18214" spans="21:42" ht="15" customHeight="1" x14ac:dyDescent="0.25">
      <c r="U18214" s="104"/>
      <c r="AB18214" s="104"/>
      <c r="AC18214" s="104"/>
      <c r="AF18214" s="104"/>
      <c r="AG18214" s="104"/>
      <c r="AK18214" s="104"/>
      <c r="AL18214" s="104"/>
      <c r="AO18214" s="104"/>
      <c r="AP18214" s="104"/>
    </row>
    <row r="18215" spans="21:42" ht="15" customHeight="1" x14ac:dyDescent="0.25">
      <c r="U18215" s="104"/>
      <c r="AB18215" s="104"/>
      <c r="AC18215" s="104"/>
      <c r="AF18215" s="104"/>
      <c r="AG18215" s="104"/>
      <c r="AK18215" s="104"/>
      <c r="AL18215" s="104"/>
      <c r="AO18215" s="104"/>
      <c r="AP18215" s="104"/>
    </row>
    <row r="18216" spans="21:42" ht="15" customHeight="1" x14ac:dyDescent="0.25">
      <c r="U18216" s="104"/>
      <c r="AB18216" s="104"/>
      <c r="AC18216" s="104"/>
      <c r="AF18216" s="104"/>
      <c r="AG18216" s="104"/>
      <c r="AK18216" s="104"/>
      <c r="AL18216" s="104"/>
      <c r="AO18216" s="104"/>
      <c r="AP18216" s="104"/>
    </row>
    <row r="18217" spans="21:42" ht="15" customHeight="1" x14ac:dyDescent="0.25">
      <c r="U18217" s="104"/>
      <c r="AB18217" s="104"/>
      <c r="AC18217" s="104"/>
      <c r="AF18217" s="104"/>
      <c r="AG18217" s="104"/>
      <c r="AK18217" s="104"/>
      <c r="AL18217" s="104"/>
      <c r="AO18217" s="104"/>
      <c r="AP18217" s="104"/>
    </row>
    <row r="18218" spans="21:42" ht="15" customHeight="1" x14ac:dyDescent="0.25">
      <c r="U18218" s="104"/>
      <c r="AB18218" s="104"/>
      <c r="AC18218" s="104"/>
      <c r="AF18218" s="104"/>
      <c r="AG18218" s="104"/>
      <c r="AK18218" s="104"/>
      <c r="AL18218" s="104"/>
      <c r="AO18218" s="104"/>
      <c r="AP18218" s="104"/>
    </row>
    <row r="18219" spans="21:42" ht="15" customHeight="1" x14ac:dyDescent="0.25">
      <c r="U18219" s="104"/>
      <c r="AB18219" s="104"/>
      <c r="AC18219" s="104"/>
      <c r="AF18219" s="104"/>
      <c r="AG18219" s="104"/>
      <c r="AK18219" s="104"/>
      <c r="AL18219" s="104"/>
      <c r="AO18219" s="104"/>
      <c r="AP18219" s="104"/>
    </row>
    <row r="18220" spans="21:42" ht="15" customHeight="1" x14ac:dyDescent="0.25">
      <c r="U18220" s="104"/>
      <c r="AB18220" s="104"/>
      <c r="AC18220" s="104"/>
      <c r="AF18220" s="104"/>
      <c r="AG18220" s="104"/>
      <c r="AK18220" s="104"/>
      <c r="AL18220" s="104"/>
      <c r="AO18220" s="104"/>
      <c r="AP18220" s="104"/>
    </row>
    <row r="18221" spans="21:42" ht="15" customHeight="1" x14ac:dyDescent="0.25">
      <c r="U18221" s="104"/>
      <c r="AB18221" s="104"/>
      <c r="AC18221" s="104"/>
      <c r="AF18221" s="104"/>
      <c r="AG18221" s="104"/>
      <c r="AK18221" s="104"/>
      <c r="AL18221" s="104"/>
      <c r="AO18221" s="104"/>
      <c r="AP18221" s="104"/>
    </row>
    <row r="18222" spans="21:42" ht="15" customHeight="1" x14ac:dyDescent="0.25">
      <c r="U18222" s="104"/>
      <c r="AB18222" s="104"/>
      <c r="AC18222" s="104"/>
      <c r="AF18222" s="104"/>
      <c r="AG18222" s="104"/>
      <c r="AK18222" s="104"/>
      <c r="AL18222" s="104"/>
      <c r="AO18222" s="104"/>
      <c r="AP18222" s="104"/>
    </row>
    <row r="18223" spans="21:42" ht="15" customHeight="1" x14ac:dyDescent="0.25">
      <c r="U18223" s="104"/>
      <c r="AB18223" s="104"/>
      <c r="AC18223" s="104"/>
      <c r="AF18223" s="104"/>
      <c r="AG18223" s="104"/>
      <c r="AK18223" s="104"/>
      <c r="AL18223" s="104"/>
      <c r="AO18223" s="104"/>
      <c r="AP18223" s="104"/>
    </row>
    <row r="18224" spans="21:42" ht="15" customHeight="1" x14ac:dyDescent="0.25">
      <c r="U18224" s="104"/>
      <c r="AB18224" s="104"/>
      <c r="AC18224" s="104"/>
      <c r="AF18224" s="104"/>
      <c r="AG18224" s="104"/>
      <c r="AK18224" s="104"/>
      <c r="AL18224" s="104"/>
      <c r="AO18224" s="104"/>
      <c r="AP18224" s="104"/>
    </row>
    <row r="18225" spans="21:42" ht="15" customHeight="1" x14ac:dyDescent="0.25">
      <c r="U18225" s="104"/>
      <c r="AB18225" s="104"/>
      <c r="AC18225" s="104"/>
      <c r="AF18225" s="104"/>
      <c r="AG18225" s="104"/>
      <c r="AK18225" s="104"/>
      <c r="AL18225" s="104"/>
      <c r="AO18225" s="104"/>
      <c r="AP18225" s="104"/>
    </row>
    <row r="18226" spans="21:42" ht="15" customHeight="1" x14ac:dyDescent="0.25">
      <c r="U18226" s="104"/>
      <c r="AB18226" s="104"/>
      <c r="AC18226" s="104"/>
      <c r="AF18226" s="104"/>
      <c r="AG18226" s="104"/>
      <c r="AK18226" s="104"/>
      <c r="AL18226" s="104"/>
      <c r="AO18226" s="104"/>
      <c r="AP18226" s="104"/>
    </row>
    <row r="18227" spans="21:42" ht="15" customHeight="1" x14ac:dyDescent="0.25">
      <c r="U18227" s="104"/>
      <c r="AB18227" s="104"/>
      <c r="AC18227" s="104"/>
      <c r="AF18227" s="104"/>
      <c r="AG18227" s="104"/>
      <c r="AK18227" s="104"/>
      <c r="AL18227" s="104"/>
      <c r="AO18227" s="104"/>
      <c r="AP18227" s="104"/>
    </row>
    <row r="18228" spans="21:42" ht="15" customHeight="1" x14ac:dyDescent="0.25">
      <c r="U18228" s="104"/>
      <c r="AB18228" s="104"/>
      <c r="AC18228" s="104"/>
      <c r="AF18228" s="104"/>
      <c r="AG18228" s="104"/>
      <c r="AK18228" s="104"/>
      <c r="AL18228" s="104"/>
      <c r="AO18228" s="104"/>
      <c r="AP18228" s="104"/>
    </row>
    <row r="18229" spans="21:42" ht="15" customHeight="1" x14ac:dyDescent="0.25">
      <c r="U18229" s="104"/>
      <c r="AB18229" s="104"/>
      <c r="AC18229" s="104"/>
      <c r="AF18229" s="104"/>
      <c r="AG18229" s="104"/>
      <c r="AK18229" s="104"/>
      <c r="AL18229" s="104"/>
      <c r="AO18229" s="104"/>
      <c r="AP18229" s="104"/>
    </row>
    <row r="18230" spans="21:42" ht="15" customHeight="1" x14ac:dyDescent="0.25">
      <c r="U18230" s="104"/>
      <c r="AB18230" s="104"/>
      <c r="AC18230" s="104"/>
      <c r="AF18230" s="104"/>
      <c r="AG18230" s="104"/>
      <c r="AK18230" s="104"/>
      <c r="AL18230" s="104"/>
      <c r="AO18230" s="104"/>
      <c r="AP18230" s="104"/>
    </row>
    <row r="18231" spans="21:42" ht="15" customHeight="1" x14ac:dyDescent="0.25">
      <c r="U18231" s="104"/>
      <c r="AB18231" s="104"/>
      <c r="AC18231" s="104"/>
      <c r="AF18231" s="104"/>
      <c r="AG18231" s="104"/>
      <c r="AK18231" s="104"/>
      <c r="AL18231" s="104"/>
      <c r="AO18231" s="104"/>
      <c r="AP18231" s="104"/>
    </row>
    <row r="18232" spans="21:42" ht="15" customHeight="1" x14ac:dyDescent="0.25">
      <c r="U18232" s="104"/>
      <c r="AB18232" s="104"/>
      <c r="AC18232" s="104"/>
      <c r="AF18232" s="104"/>
      <c r="AG18232" s="104"/>
      <c r="AK18232" s="104"/>
      <c r="AL18232" s="104"/>
      <c r="AO18232" s="104"/>
      <c r="AP18232" s="104"/>
    </row>
    <row r="18233" spans="21:42" ht="15" customHeight="1" x14ac:dyDescent="0.25">
      <c r="U18233" s="104"/>
      <c r="AB18233" s="104"/>
      <c r="AC18233" s="104"/>
      <c r="AF18233" s="104"/>
      <c r="AG18233" s="104"/>
      <c r="AK18233" s="104"/>
      <c r="AL18233" s="104"/>
      <c r="AO18233" s="104"/>
      <c r="AP18233" s="104"/>
    </row>
    <row r="18234" spans="21:42" ht="15" customHeight="1" x14ac:dyDescent="0.25">
      <c r="U18234" s="104"/>
      <c r="AB18234" s="104"/>
      <c r="AC18234" s="104"/>
      <c r="AF18234" s="104"/>
      <c r="AG18234" s="104"/>
      <c r="AK18234" s="104"/>
      <c r="AL18234" s="104"/>
      <c r="AO18234" s="104"/>
      <c r="AP18234" s="104"/>
    </row>
    <row r="18235" spans="21:42" ht="15" customHeight="1" x14ac:dyDescent="0.25">
      <c r="U18235" s="104"/>
      <c r="AB18235" s="104"/>
      <c r="AC18235" s="104"/>
      <c r="AF18235" s="104"/>
      <c r="AG18235" s="104"/>
      <c r="AK18235" s="104"/>
      <c r="AL18235" s="104"/>
      <c r="AO18235" s="104"/>
      <c r="AP18235" s="104"/>
    </row>
    <row r="18236" spans="21:42" ht="15" customHeight="1" x14ac:dyDescent="0.25">
      <c r="U18236" s="104"/>
      <c r="AB18236" s="104"/>
      <c r="AC18236" s="104"/>
      <c r="AF18236" s="104"/>
      <c r="AG18236" s="104"/>
      <c r="AK18236" s="104"/>
      <c r="AL18236" s="104"/>
      <c r="AO18236" s="104"/>
      <c r="AP18236" s="104"/>
    </row>
    <row r="18237" spans="21:42" ht="15" customHeight="1" x14ac:dyDescent="0.25">
      <c r="U18237" s="104"/>
      <c r="AB18237" s="104"/>
      <c r="AC18237" s="104"/>
      <c r="AF18237" s="104"/>
      <c r="AG18237" s="104"/>
      <c r="AK18237" s="104"/>
      <c r="AL18237" s="104"/>
      <c r="AO18237" s="104"/>
      <c r="AP18237" s="104"/>
    </row>
    <row r="18238" spans="21:42" ht="15" customHeight="1" x14ac:dyDescent="0.25">
      <c r="U18238" s="104"/>
      <c r="AB18238" s="104"/>
      <c r="AC18238" s="104"/>
      <c r="AF18238" s="104"/>
      <c r="AG18238" s="104"/>
      <c r="AK18238" s="104"/>
      <c r="AL18238" s="104"/>
      <c r="AO18238" s="104"/>
      <c r="AP18238" s="104"/>
    </row>
    <row r="18239" spans="21:42" ht="15" customHeight="1" x14ac:dyDescent="0.25">
      <c r="U18239" s="104"/>
      <c r="AB18239" s="104"/>
      <c r="AC18239" s="104"/>
      <c r="AF18239" s="104"/>
      <c r="AG18239" s="104"/>
      <c r="AK18239" s="104"/>
      <c r="AL18239" s="104"/>
      <c r="AO18239" s="104"/>
      <c r="AP18239" s="104"/>
    </row>
    <row r="18240" spans="21:42" ht="15" customHeight="1" x14ac:dyDescent="0.25">
      <c r="U18240" s="104"/>
      <c r="AB18240" s="104"/>
      <c r="AC18240" s="104"/>
      <c r="AF18240" s="104"/>
      <c r="AG18240" s="104"/>
      <c r="AK18240" s="104"/>
      <c r="AL18240" s="104"/>
      <c r="AO18240" s="104"/>
      <c r="AP18240" s="104"/>
    </row>
    <row r="18241" spans="21:42" ht="15" customHeight="1" x14ac:dyDescent="0.25">
      <c r="U18241" s="104"/>
      <c r="AB18241" s="104"/>
      <c r="AC18241" s="104"/>
      <c r="AF18241" s="104"/>
      <c r="AG18241" s="104"/>
      <c r="AK18241" s="104"/>
      <c r="AL18241" s="104"/>
      <c r="AO18241" s="104"/>
      <c r="AP18241" s="104"/>
    </row>
    <row r="18242" spans="21:42" ht="15" customHeight="1" x14ac:dyDescent="0.25">
      <c r="U18242" s="104"/>
      <c r="AB18242" s="104"/>
      <c r="AC18242" s="104"/>
      <c r="AF18242" s="104"/>
      <c r="AG18242" s="104"/>
      <c r="AK18242" s="104"/>
      <c r="AL18242" s="104"/>
      <c r="AO18242" s="104"/>
      <c r="AP18242" s="104"/>
    </row>
    <row r="18243" spans="21:42" ht="15" customHeight="1" x14ac:dyDescent="0.25">
      <c r="U18243" s="104"/>
      <c r="AB18243" s="104"/>
      <c r="AC18243" s="104"/>
      <c r="AF18243" s="104"/>
      <c r="AG18243" s="104"/>
      <c r="AK18243" s="104"/>
      <c r="AL18243" s="104"/>
      <c r="AO18243" s="104"/>
      <c r="AP18243" s="104"/>
    </row>
    <row r="18244" spans="21:42" ht="15" customHeight="1" x14ac:dyDescent="0.25">
      <c r="U18244" s="104"/>
      <c r="AB18244" s="104"/>
      <c r="AC18244" s="104"/>
      <c r="AF18244" s="104"/>
      <c r="AG18244" s="104"/>
      <c r="AK18244" s="104"/>
      <c r="AL18244" s="104"/>
      <c r="AO18244" s="104"/>
      <c r="AP18244" s="104"/>
    </row>
    <row r="18245" spans="21:42" ht="15" customHeight="1" x14ac:dyDescent="0.25">
      <c r="U18245" s="104"/>
      <c r="AB18245" s="104"/>
      <c r="AC18245" s="104"/>
      <c r="AF18245" s="104"/>
      <c r="AG18245" s="104"/>
      <c r="AK18245" s="104"/>
      <c r="AL18245" s="104"/>
      <c r="AO18245" s="104"/>
      <c r="AP18245" s="104"/>
    </row>
    <row r="18246" spans="21:42" ht="15" customHeight="1" x14ac:dyDescent="0.25">
      <c r="U18246" s="104"/>
      <c r="AB18246" s="104"/>
      <c r="AC18246" s="104"/>
      <c r="AF18246" s="104"/>
      <c r="AG18246" s="104"/>
      <c r="AK18246" s="104"/>
      <c r="AL18246" s="104"/>
      <c r="AO18246" s="104"/>
      <c r="AP18246" s="104"/>
    </row>
    <row r="18247" spans="21:42" ht="15" customHeight="1" x14ac:dyDescent="0.25">
      <c r="U18247" s="104"/>
      <c r="AB18247" s="104"/>
      <c r="AC18247" s="104"/>
      <c r="AF18247" s="104"/>
      <c r="AG18247" s="104"/>
      <c r="AK18247" s="104"/>
      <c r="AL18247" s="104"/>
      <c r="AO18247" s="104"/>
      <c r="AP18247" s="104"/>
    </row>
    <row r="18248" spans="21:42" ht="15" customHeight="1" x14ac:dyDescent="0.25">
      <c r="U18248" s="104"/>
      <c r="AB18248" s="104"/>
      <c r="AC18248" s="104"/>
      <c r="AF18248" s="104"/>
      <c r="AG18248" s="104"/>
      <c r="AK18248" s="104"/>
      <c r="AL18248" s="104"/>
      <c r="AO18248" s="104"/>
      <c r="AP18248" s="104"/>
    </row>
    <row r="18249" spans="21:42" ht="15" customHeight="1" x14ac:dyDescent="0.25">
      <c r="U18249" s="104"/>
      <c r="AB18249" s="104"/>
      <c r="AC18249" s="104"/>
      <c r="AF18249" s="104"/>
      <c r="AG18249" s="104"/>
      <c r="AK18249" s="104"/>
      <c r="AL18249" s="104"/>
      <c r="AO18249" s="104"/>
      <c r="AP18249" s="104"/>
    </row>
    <row r="18250" spans="21:42" ht="15" customHeight="1" x14ac:dyDescent="0.25">
      <c r="U18250" s="104"/>
      <c r="AB18250" s="104"/>
      <c r="AC18250" s="104"/>
      <c r="AF18250" s="104"/>
      <c r="AG18250" s="104"/>
      <c r="AK18250" s="104"/>
      <c r="AL18250" s="104"/>
      <c r="AO18250" s="104"/>
      <c r="AP18250" s="104"/>
    </row>
    <row r="18251" spans="21:42" ht="15" customHeight="1" x14ac:dyDescent="0.25">
      <c r="U18251" s="104"/>
      <c r="AB18251" s="104"/>
      <c r="AC18251" s="104"/>
      <c r="AF18251" s="104"/>
      <c r="AG18251" s="104"/>
      <c r="AK18251" s="104"/>
      <c r="AL18251" s="104"/>
      <c r="AO18251" s="104"/>
      <c r="AP18251" s="104"/>
    </row>
    <row r="18252" spans="21:42" ht="15" customHeight="1" x14ac:dyDescent="0.25">
      <c r="U18252" s="104"/>
      <c r="AB18252" s="104"/>
      <c r="AC18252" s="104"/>
      <c r="AF18252" s="104"/>
      <c r="AG18252" s="104"/>
      <c r="AK18252" s="104"/>
      <c r="AL18252" s="104"/>
      <c r="AO18252" s="104"/>
      <c r="AP18252" s="104"/>
    </row>
    <row r="18253" spans="21:42" ht="15" customHeight="1" x14ac:dyDescent="0.25">
      <c r="U18253" s="104"/>
      <c r="AB18253" s="104"/>
      <c r="AC18253" s="104"/>
      <c r="AF18253" s="104"/>
      <c r="AG18253" s="104"/>
      <c r="AK18253" s="104"/>
      <c r="AL18253" s="104"/>
      <c r="AO18253" s="104"/>
      <c r="AP18253" s="104"/>
    </row>
    <row r="18254" spans="21:42" ht="15" customHeight="1" x14ac:dyDescent="0.25">
      <c r="U18254" s="104"/>
      <c r="AB18254" s="104"/>
      <c r="AC18254" s="104"/>
      <c r="AF18254" s="104"/>
      <c r="AG18254" s="104"/>
      <c r="AK18254" s="104"/>
      <c r="AL18254" s="104"/>
      <c r="AO18254" s="104"/>
      <c r="AP18254" s="104"/>
    </row>
    <row r="18255" spans="21:42" ht="15" customHeight="1" x14ac:dyDescent="0.25">
      <c r="U18255" s="104"/>
      <c r="AB18255" s="104"/>
      <c r="AC18255" s="104"/>
      <c r="AF18255" s="104"/>
      <c r="AG18255" s="104"/>
      <c r="AK18255" s="104"/>
      <c r="AL18255" s="104"/>
      <c r="AO18255" s="104"/>
      <c r="AP18255" s="104"/>
    </row>
    <row r="18256" spans="21:42" ht="15" customHeight="1" x14ac:dyDescent="0.25">
      <c r="U18256" s="104"/>
      <c r="AB18256" s="104"/>
      <c r="AC18256" s="104"/>
      <c r="AF18256" s="104"/>
      <c r="AG18256" s="104"/>
      <c r="AK18256" s="104"/>
      <c r="AL18256" s="104"/>
      <c r="AO18256" s="104"/>
      <c r="AP18256" s="104"/>
    </row>
    <row r="18257" spans="21:42" ht="15" customHeight="1" x14ac:dyDescent="0.25">
      <c r="U18257" s="104"/>
      <c r="AB18257" s="104"/>
      <c r="AC18257" s="104"/>
      <c r="AF18257" s="104"/>
      <c r="AG18257" s="104"/>
      <c r="AK18257" s="104"/>
      <c r="AL18257" s="104"/>
      <c r="AO18257" s="104"/>
      <c r="AP18257" s="104"/>
    </row>
    <row r="18258" spans="21:42" ht="15" customHeight="1" x14ac:dyDescent="0.25">
      <c r="U18258" s="104"/>
      <c r="AB18258" s="104"/>
      <c r="AC18258" s="104"/>
      <c r="AF18258" s="104"/>
      <c r="AG18258" s="104"/>
      <c r="AK18258" s="104"/>
      <c r="AL18258" s="104"/>
      <c r="AO18258" s="104"/>
      <c r="AP18258" s="104"/>
    </row>
    <row r="18259" spans="21:42" ht="15" customHeight="1" x14ac:dyDescent="0.25">
      <c r="U18259" s="104"/>
      <c r="AB18259" s="104"/>
      <c r="AC18259" s="104"/>
      <c r="AF18259" s="104"/>
      <c r="AG18259" s="104"/>
      <c r="AK18259" s="104"/>
      <c r="AL18259" s="104"/>
      <c r="AO18259" s="104"/>
      <c r="AP18259" s="104"/>
    </row>
    <row r="18260" spans="21:42" ht="15" customHeight="1" x14ac:dyDescent="0.25">
      <c r="U18260" s="104"/>
      <c r="AB18260" s="104"/>
      <c r="AC18260" s="104"/>
      <c r="AF18260" s="104"/>
      <c r="AG18260" s="104"/>
      <c r="AK18260" s="104"/>
      <c r="AL18260" s="104"/>
      <c r="AO18260" s="104"/>
      <c r="AP18260" s="104"/>
    </row>
    <row r="18261" spans="21:42" ht="15" customHeight="1" x14ac:dyDescent="0.25">
      <c r="U18261" s="104"/>
      <c r="AB18261" s="104"/>
      <c r="AC18261" s="104"/>
      <c r="AF18261" s="104"/>
      <c r="AG18261" s="104"/>
      <c r="AK18261" s="104"/>
      <c r="AL18261" s="104"/>
      <c r="AO18261" s="104"/>
      <c r="AP18261" s="104"/>
    </row>
    <row r="18262" spans="21:42" ht="15" customHeight="1" x14ac:dyDescent="0.25">
      <c r="U18262" s="104"/>
      <c r="AB18262" s="104"/>
      <c r="AC18262" s="104"/>
      <c r="AF18262" s="104"/>
      <c r="AG18262" s="104"/>
      <c r="AK18262" s="104"/>
      <c r="AL18262" s="104"/>
      <c r="AO18262" s="104"/>
      <c r="AP18262" s="104"/>
    </row>
    <row r="18263" spans="21:42" ht="15" customHeight="1" x14ac:dyDescent="0.25">
      <c r="U18263" s="104"/>
      <c r="AB18263" s="104"/>
      <c r="AC18263" s="104"/>
      <c r="AF18263" s="104"/>
      <c r="AG18263" s="104"/>
      <c r="AK18263" s="104"/>
      <c r="AL18263" s="104"/>
      <c r="AO18263" s="104"/>
      <c r="AP18263" s="104"/>
    </row>
    <row r="18264" spans="21:42" ht="15" customHeight="1" x14ac:dyDescent="0.25">
      <c r="U18264" s="104"/>
      <c r="AB18264" s="104"/>
      <c r="AC18264" s="104"/>
      <c r="AF18264" s="104"/>
      <c r="AG18264" s="104"/>
      <c r="AK18264" s="104"/>
      <c r="AL18264" s="104"/>
      <c r="AO18264" s="104"/>
      <c r="AP18264" s="104"/>
    </row>
    <row r="18265" spans="21:42" ht="15" customHeight="1" x14ac:dyDescent="0.25">
      <c r="U18265" s="104"/>
      <c r="AB18265" s="104"/>
      <c r="AC18265" s="104"/>
      <c r="AF18265" s="104"/>
      <c r="AG18265" s="104"/>
      <c r="AK18265" s="104"/>
      <c r="AL18265" s="104"/>
      <c r="AO18265" s="104"/>
      <c r="AP18265" s="104"/>
    </row>
    <row r="18266" spans="21:42" ht="15" customHeight="1" x14ac:dyDescent="0.25">
      <c r="U18266" s="104"/>
      <c r="AB18266" s="104"/>
      <c r="AC18266" s="104"/>
      <c r="AF18266" s="104"/>
      <c r="AG18266" s="104"/>
      <c r="AK18266" s="104"/>
      <c r="AL18266" s="104"/>
      <c r="AO18266" s="104"/>
      <c r="AP18266" s="104"/>
    </row>
    <row r="18267" spans="21:42" ht="15" customHeight="1" x14ac:dyDescent="0.25">
      <c r="U18267" s="104"/>
      <c r="AB18267" s="104"/>
      <c r="AC18267" s="104"/>
      <c r="AF18267" s="104"/>
      <c r="AG18267" s="104"/>
      <c r="AK18267" s="104"/>
      <c r="AL18267" s="104"/>
      <c r="AO18267" s="104"/>
      <c r="AP18267" s="104"/>
    </row>
    <row r="18268" spans="21:42" ht="15" customHeight="1" x14ac:dyDescent="0.25">
      <c r="U18268" s="104"/>
      <c r="AB18268" s="104"/>
      <c r="AC18268" s="104"/>
      <c r="AF18268" s="104"/>
      <c r="AG18268" s="104"/>
      <c r="AK18268" s="104"/>
      <c r="AL18268" s="104"/>
      <c r="AO18268" s="104"/>
      <c r="AP18268" s="104"/>
    </row>
    <row r="18269" spans="21:42" ht="15" customHeight="1" x14ac:dyDescent="0.25">
      <c r="U18269" s="104"/>
      <c r="AB18269" s="104"/>
      <c r="AC18269" s="104"/>
      <c r="AF18269" s="104"/>
      <c r="AG18269" s="104"/>
      <c r="AK18269" s="104"/>
      <c r="AL18269" s="104"/>
      <c r="AO18269" s="104"/>
      <c r="AP18269" s="104"/>
    </row>
    <row r="18270" spans="21:42" ht="15" customHeight="1" x14ac:dyDescent="0.25">
      <c r="U18270" s="104"/>
      <c r="AB18270" s="104"/>
      <c r="AC18270" s="104"/>
      <c r="AF18270" s="104"/>
      <c r="AG18270" s="104"/>
      <c r="AK18270" s="104"/>
      <c r="AL18270" s="104"/>
      <c r="AO18270" s="104"/>
      <c r="AP18270" s="104"/>
    </row>
    <row r="18271" spans="21:42" ht="15" customHeight="1" x14ac:dyDescent="0.25">
      <c r="U18271" s="104"/>
      <c r="AB18271" s="104"/>
      <c r="AC18271" s="104"/>
      <c r="AF18271" s="104"/>
      <c r="AG18271" s="104"/>
      <c r="AK18271" s="104"/>
      <c r="AL18271" s="104"/>
      <c r="AO18271" s="104"/>
      <c r="AP18271" s="104"/>
    </row>
    <row r="18272" spans="21:42" ht="15" customHeight="1" x14ac:dyDescent="0.25">
      <c r="U18272" s="104"/>
      <c r="AB18272" s="104"/>
      <c r="AC18272" s="104"/>
      <c r="AF18272" s="104"/>
      <c r="AG18272" s="104"/>
      <c r="AK18272" s="104"/>
      <c r="AL18272" s="104"/>
      <c r="AO18272" s="104"/>
      <c r="AP18272" s="104"/>
    </row>
    <row r="18273" spans="21:42" ht="15" customHeight="1" x14ac:dyDescent="0.25">
      <c r="U18273" s="104"/>
      <c r="AB18273" s="104"/>
      <c r="AC18273" s="104"/>
      <c r="AF18273" s="104"/>
      <c r="AG18273" s="104"/>
      <c r="AK18273" s="104"/>
      <c r="AL18273" s="104"/>
      <c r="AO18273" s="104"/>
      <c r="AP18273" s="104"/>
    </row>
    <row r="18274" spans="21:42" ht="15" customHeight="1" x14ac:dyDescent="0.25">
      <c r="U18274" s="104"/>
      <c r="AB18274" s="104"/>
      <c r="AC18274" s="104"/>
      <c r="AF18274" s="104"/>
      <c r="AG18274" s="104"/>
      <c r="AK18274" s="104"/>
      <c r="AL18274" s="104"/>
      <c r="AO18274" s="104"/>
      <c r="AP18274" s="104"/>
    </row>
    <row r="18275" spans="21:42" ht="15" customHeight="1" x14ac:dyDescent="0.25">
      <c r="U18275" s="104"/>
      <c r="AB18275" s="104"/>
      <c r="AC18275" s="104"/>
      <c r="AF18275" s="104"/>
      <c r="AG18275" s="104"/>
      <c r="AK18275" s="104"/>
      <c r="AL18275" s="104"/>
      <c r="AO18275" s="104"/>
      <c r="AP18275" s="104"/>
    </row>
    <row r="18276" spans="21:42" ht="15" customHeight="1" x14ac:dyDescent="0.25">
      <c r="U18276" s="104"/>
      <c r="AB18276" s="104"/>
      <c r="AC18276" s="104"/>
      <c r="AF18276" s="104"/>
      <c r="AG18276" s="104"/>
      <c r="AK18276" s="104"/>
      <c r="AL18276" s="104"/>
      <c r="AO18276" s="104"/>
      <c r="AP18276" s="104"/>
    </row>
    <row r="18277" spans="21:42" ht="15" customHeight="1" x14ac:dyDescent="0.25">
      <c r="U18277" s="104"/>
      <c r="AB18277" s="104"/>
      <c r="AC18277" s="104"/>
      <c r="AF18277" s="104"/>
      <c r="AG18277" s="104"/>
      <c r="AK18277" s="104"/>
      <c r="AL18277" s="104"/>
      <c r="AO18277" s="104"/>
      <c r="AP18277" s="104"/>
    </row>
    <row r="18278" spans="21:42" ht="15" customHeight="1" x14ac:dyDescent="0.25">
      <c r="U18278" s="104"/>
      <c r="AB18278" s="104"/>
      <c r="AC18278" s="104"/>
      <c r="AF18278" s="104"/>
      <c r="AG18278" s="104"/>
      <c r="AK18278" s="104"/>
      <c r="AL18278" s="104"/>
      <c r="AO18278" s="104"/>
      <c r="AP18278" s="104"/>
    </row>
    <row r="18279" spans="21:42" ht="15" customHeight="1" x14ac:dyDescent="0.25">
      <c r="U18279" s="104"/>
      <c r="AB18279" s="104"/>
      <c r="AC18279" s="104"/>
      <c r="AF18279" s="104"/>
      <c r="AG18279" s="104"/>
      <c r="AK18279" s="104"/>
      <c r="AL18279" s="104"/>
      <c r="AO18279" s="104"/>
      <c r="AP18279" s="104"/>
    </row>
    <row r="18280" spans="21:42" ht="15" customHeight="1" x14ac:dyDescent="0.25">
      <c r="U18280" s="104"/>
      <c r="AB18280" s="104"/>
      <c r="AC18280" s="104"/>
      <c r="AF18280" s="104"/>
      <c r="AG18280" s="104"/>
      <c r="AK18280" s="104"/>
      <c r="AL18280" s="104"/>
      <c r="AO18280" s="104"/>
      <c r="AP18280" s="104"/>
    </row>
    <row r="18281" spans="21:42" ht="15" customHeight="1" x14ac:dyDescent="0.25">
      <c r="U18281" s="104"/>
      <c r="AB18281" s="104"/>
      <c r="AC18281" s="104"/>
      <c r="AF18281" s="104"/>
      <c r="AG18281" s="104"/>
      <c r="AK18281" s="104"/>
      <c r="AL18281" s="104"/>
      <c r="AO18281" s="104"/>
      <c r="AP18281" s="104"/>
    </row>
    <row r="18282" spans="21:42" ht="15" customHeight="1" x14ac:dyDescent="0.25">
      <c r="U18282" s="104"/>
      <c r="AB18282" s="104"/>
      <c r="AC18282" s="104"/>
      <c r="AF18282" s="104"/>
      <c r="AG18282" s="104"/>
      <c r="AK18282" s="104"/>
      <c r="AL18282" s="104"/>
      <c r="AO18282" s="104"/>
      <c r="AP18282" s="104"/>
    </row>
    <row r="18283" spans="21:42" ht="15" customHeight="1" x14ac:dyDescent="0.25">
      <c r="U18283" s="104"/>
      <c r="AB18283" s="104"/>
      <c r="AC18283" s="104"/>
      <c r="AF18283" s="104"/>
      <c r="AG18283" s="104"/>
      <c r="AK18283" s="104"/>
      <c r="AL18283" s="104"/>
      <c r="AO18283" s="104"/>
      <c r="AP18283" s="104"/>
    </row>
    <row r="18284" spans="21:42" ht="15" customHeight="1" x14ac:dyDescent="0.25">
      <c r="U18284" s="104"/>
      <c r="AB18284" s="104"/>
      <c r="AC18284" s="104"/>
      <c r="AF18284" s="104"/>
      <c r="AG18284" s="104"/>
      <c r="AK18284" s="104"/>
      <c r="AL18284" s="104"/>
      <c r="AO18284" s="104"/>
      <c r="AP18284" s="104"/>
    </row>
    <row r="18285" spans="21:42" ht="15" customHeight="1" x14ac:dyDescent="0.25">
      <c r="U18285" s="104"/>
      <c r="AB18285" s="104"/>
      <c r="AC18285" s="104"/>
      <c r="AF18285" s="104"/>
      <c r="AG18285" s="104"/>
      <c r="AK18285" s="104"/>
      <c r="AL18285" s="104"/>
      <c r="AO18285" s="104"/>
      <c r="AP18285" s="104"/>
    </row>
    <row r="18286" spans="21:42" ht="15" customHeight="1" x14ac:dyDescent="0.25">
      <c r="U18286" s="104"/>
      <c r="AB18286" s="104"/>
      <c r="AC18286" s="104"/>
      <c r="AF18286" s="104"/>
      <c r="AG18286" s="104"/>
      <c r="AK18286" s="104"/>
      <c r="AL18286" s="104"/>
      <c r="AO18286" s="104"/>
      <c r="AP18286" s="104"/>
    </row>
    <row r="18287" spans="21:42" ht="15" customHeight="1" x14ac:dyDescent="0.25">
      <c r="U18287" s="104"/>
      <c r="AB18287" s="104"/>
      <c r="AC18287" s="104"/>
      <c r="AF18287" s="104"/>
      <c r="AG18287" s="104"/>
      <c r="AK18287" s="104"/>
      <c r="AL18287" s="104"/>
      <c r="AO18287" s="104"/>
      <c r="AP18287" s="104"/>
    </row>
    <row r="18288" spans="21:42" ht="15" customHeight="1" x14ac:dyDescent="0.25">
      <c r="U18288" s="104"/>
      <c r="AB18288" s="104"/>
      <c r="AC18288" s="104"/>
      <c r="AF18288" s="104"/>
      <c r="AG18288" s="104"/>
      <c r="AK18288" s="104"/>
      <c r="AL18288" s="104"/>
      <c r="AO18288" s="104"/>
      <c r="AP18288" s="104"/>
    </row>
    <row r="18289" spans="21:42" ht="15" customHeight="1" x14ac:dyDescent="0.25">
      <c r="U18289" s="104"/>
      <c r="AB18289" s="104"/>
      <c r="AC18289" s="104"/>
      <c r="AF18289" s="104"/>
      <c r="AG18289" s="104"/>
      <c r="AK18289" s="104"/>
      <c r="AL18289" s="104"/>
      <c r="AO18289" s="104"/>
      <c r="AP18289" s="104"/>
    </row>
    <row r="18290" spans="21:42" ht="15" customHeight="1" x14ac:dyDescent="0.25">
      <c r="U18290" s="104"/>
      <c r="AB18290" s="104"/>
      <c r="AC18290" s="104"/>
      <c r="AF18290" s="104"/>
      <c r="AG18290" s="104"/>
      <c r="AK18290" s="104"/>
      <c r="AL18290" s="104"/>
      <c r="AO18290" s="104"/>
      <c r="AP18290" s="104"/>
    </row>
    <row r="18291" spans="21:42" ht="15" customHeight="1" x14ac:dyDescent="0.25">
      <c r="U18291" s="104"/>
      <c r="AB18291" s="104"/>
      <c r="AC18291" s="104"/>
      <c r="AF18291" s="104"/>
      <c r="AG18291" s="104"/>
      <c r="AK18291" s="104"/>
      <c r="AL18291" s="104"/>
      <c r="AO18291" s="104"/>
      <c r="AP18291" s="104"/>
    </row>
    <row r="18292" spans="21:42" ht="15" customHeight="1" x14ac:dyDescent="0.25">
      <c r="U18292" s="104"/>
      <c r="AB18292" s="104"/>
      <c r="AC18292" s="104"/>
      <c r="AF18292" s="104"/>
      <c r="AG18292" s="104"/>
      <c r="AK18292" s="104"/>
      <c r="AL18292" s="104"/>
      <c r="AO18292" s="104"/>
      <c r="AP18292" s="104"/>
    </row>
    <row r="18293" spans="21:42" ht="15" customHeight="1" x14ac:dyDescent="0.25">
      <c r="U18293" s="104"/>
      <c r="AB18293" s="104"/>
      <c r="AC18293" s="104"/>
      <c r="AF18293" s="104"/>
      <c r="AG18293" s="104"/>
      <c r="AK18293" s="104"/>
      <c r="AL18293" s="104"/>
      <c r="AO18293" s="104"/>
      <c r="AP18293" s="104"/>
    </row>
    <row r="18294" spans="21:42" ht="15" customHeight="1" x14ac:dyDescent="0.25">
      <c r="U18294" s="104"/>
      <c r="AB18294" s="104"/>
      <c r="AC18294" s="104"/>
      <c r="AF18294" s="104"/>
      <c r="AG18294" s="104"/>
      <c r="AK18294" s="104"/>
      <c r="AL18294" s="104"/>
      <c r="AO18294" s="104"/>
      <c r="AP18294" s="104"/>
    </row>
    <row r="18295" spans="21:42" ht="15" customHeight="1" x14ac:dyDescent="0.25">
      <c r="U18295" s="104"/>
      <c r="AB18295" s="104"/>
      <c r="AC18295" s="104"/>
      <c r="AF18295" s="104"/>
      <c r="AG18295" s="104"/>
      <c r="AK18295" s="104"/>
      <c r="AL18295" s="104"/>
      <c r="AO18295" s="104"/>
      <c r="AP18295" s="104"/>
    </row>
    <row r="18296" spans="21:42" ht="15" customHeight="1" x14ac:dyDescent="0.25">
      <c r="U18296" s="104"/>
      <c r="AB18296" s="104"/>
      <c r="AC18296" s="104"/>
      <c r="AF18296" s="104"/>
      <c r="AG18296" s="104"/>
      <c r="AK18296" s="104"/>
      <c r="AL18296" s="104"/>
      <c r="AO18296" s="104"/>
      <c r="AP18296" s="104"/>
    </row>
    <row r="18297" spans="21:42" ht="15" customHeight="1" x14ac:dyDescent="0.25">
      <c r="U18297" s="104"/>
      <c r="AB18297" s="104"/>
      <c r="AC18297" s="104"/>
      <c r="AF18297" s="104"/>
      <c r="AG18297" s="104"/>
      <c r="AK18297" s="104"/>
      <c r="AL18297" s="104"/>
      <c r="AO18297" s="104"/>
      <c r="AP18297" s="104"/>
    </row>
    <row r="18298" spans="21:42" ht="15" customHeight="1" x14ac:dyDescent="0.25">
      <c r="U18298" s="104"/>
      <c r="AB18298" s="104"/>
      <c r="AC18298" s="104"/>
      <c r="AF18298" s="104"/>
      <c r="AG18298" s="104"/>
      <c r="AK18298" s="104"/>
      <c r="AL18298" s="104"/>
      <c r="AO18298" s="104"/>
      <c r="AP18298" s="104"/>
    </row>
    <row r="18299" spans="21:42" ht="15" customHeight="1" x14ac:dyDescent="0.25">
      <c r="U18299" s="104"/>
      <c r="AB18299" s="104"/>
      <c r="AC18299" s="104"/>
      <c r="AF18299" s="104"/>
      <c r="AG18299" s="104"/>
      <c r="AK18299" s="104"/>
      <c r="AL18299" s="104"/>
      <c r="AO18299" s="104"/>
      <c r="AP18299" s="104"/>
    </row>
    <row r="18300" spans="21:42" ht="15" customHeight="1" x14ac:dyDescent="0.25">
      <c r="U18300" s="104"/>
      <c r="AB18300" s="104"/>
      <c r="AC18300" s="104"/>
      <c r="AF18300" s="104"/>
      <c r="AG18300" s="104"/>
      <c r="AK18300" s="104"/>
      <c r="AL18300" s="104"/>
      <c r="AO18300" s="104"/>
      <c r="AP18300" s="104"/>
    </row>
    <row r="18301" spans="21:42" ht="15" customHeight="1" x14ac:dyDescent="0.25">
      <c r="U18301" s="104"/>
      <c r="AB18301" s="104"/>
      <c r="AC18301" s="104"/>
      <c r="AF18301" s="104"/>
      <c r="AG18301" s="104"/>
      <c r="AK18301" s="104"/>
      <c r="AL18301" s="104"/>
      <c r="AO18301" s="104"/>
      <c r="AP18301" s="104"/>
    </row>
    <row r="18302" spans="21:42" ht="15" customHeight="1" x14ac:dyDescent="0.25">
      <c r="U18302" s="104"/>
      <c r="AB18302" s="104"/>
      <c r="AC18302" s="104"/>
      <c r="AF18302" s="104"/>
      <c r="AG18302" s="104"/>
      <c r="AK18302" s="104"/>
      <c r="AL18302" s="104"/>
      <c r="AO18302" s="104"/>
      <c r="AP18302" s="104"/>
    </row>
    <row r="18303" spans="21:42" ht="15" customHeight="1" x14ac:dyDescent="0.25">
      <c r="U18303" s="104"/>
      <c r="AB18303" s="104"/>
      <c r="AC18303" s="104"/>
      <c r="AF18303" s="104"/>
      <c r="AG18303" s="104"/>
      <c r="AK18303" s="104"/>
      <c r="AL18303" s="104"/>
      <c r="AO18303" s="104"/>
      <c r="AP18303" s="104"/>
    </row>
    <row r="18304" spans="21:42" ht="15" customHeight="1" x14ac:dyDescent="0.25">
      <c r="U18304" s="104"/>
      <c r="AB18304" s="104"/>
      <c r="AC18304" s="104"/>
      <c r="AF18304" s="104"/>
      <c r="AG18304" s="104"/>
      <c r="AK18304" s="104"/>
      <c r="AL18304" s="104"/>
      <c r="AO18304" s="104"/>
      <c r="AP18304" s="104"/>
    </row>
    <row r="18305" spans="21:42" ht="15" customHeight="1" x14ac:dyDescent="0.25">
      <c r="U18305" s="104"/>
      <c r="AB18305" s="104"/>
      <c r="AC18305" s="104"/>
      <c r="AF18305" s="104"/>
      <c r="AG18305" s="104"/>
      <c r="AK18305" s="104"/>
      <c r="AL18305" s="104"/>
      <c r="AO18305" s="104"/>
      <c r="AP18305" s="104"/>
    </row>
    <row r="18306" spans="21:42" ht="15" customHeight="1" x14ac:dyDescent="0.25">
      <c r="U18306" s="104"/>
      <c r="AB18306" s="104"/>
      <c r="AC18306" s="104"/>
      <c r="AF18306" s="104"/>
      <c r="AG18306" s="104"/>
      <c r="AK18306" s="104"/>
      <c r="AL18306" s="104"/>
      <c r="AO18306" s="104"/>
      <c r="AP18306" s="104"/>
    </row>
    <row r="18307" spans="21:42" ht="15" customHeight="1" x14ac:dyDescent="0.25">
      <c r="U18307" s="104"/>
      <c r="AB18307" s="104"/>
      <c r="AC18307" s="104"/>
      <c r="AF18307" s="104"/>
      <c r="AG18307" s="104"/>
      <c r="AK18307" s="104"/>
      <c r="AL18307" s="104"/>
      <c r="AO18307" s="104"/>
      <c r="AP18307" s="104"/>
    </row>
    <row r="18308" spans="21:42" ht="15" customHeight="1" x14ac:dyDescent="0.25">
      <c r="U18308" s="104"/>
      <c r="AB18308" s="104"/>
      <c r="AC18308" s="104"/>
      <c r="AF18308" s="104"/>
      <c r="AG18308" s="104"/>
      <c r="AK18308" s="104"/>
      <c r="AL18308" s="104"/>
      <c r="AO18308" s="104"/>
      <c r="AP18308" s="104"/>
    </row>
    <row r="18309" spans="21:42" ht="15" customHeight="1" x14ac:dyDescent="0.25">
      <c r="U18309" s="104"/>
      <c r="AB18309" s="104"/>
      <c r="AC18309" s="104"/>
      <c r="AF18309" s="104"/>
      <c r="AG18309" s="104"/>
      <c r="AK18309" s="104"/>
      <c r="AL18309" s="104"/>
      <c r="AO18309" s="104"/>
      <c r="AP18309" s="104"/>
    </row>
    <row r="18310" spans="21:42" ht="15" customHeight="1" x14ac:dyDescent="0.25">
      <c r="U18310" s="104"/>
      <c r="AB18310" s="104"/>
      <c r="AC18310" s="104"/>
      <c r="AF18310" s="104"/>
      <c r="AG18310" s="104"/>
      <c r="AK18310" s="104"/>
      <c r="AL18310" s="104"/>
      <c r="AO18310" s="104"/>
      <c r="AP18310" s="104"/>
    </row>
    <row r="18311" spans="21:42" ht="15" customHeight="1" x14ac:dyDescent="0.25">
      <c r="U18311" s="104"/>
      <c r="AB18311" s="104"/>
      <c r="AC18311" s="104"/>
      <c r="AF18311" s="104"/>
      <c r="AG18311" s="104"/>
      <c r="AK18311" s="104"/>
      <c r="AL18311" s="104"/>
      <c r="AO18311" s="104"/>
      <c r="AP18311" s="104"/>
    </row>
    <row r="18312" spans="21:42" ht="15" customHeight="1" x14ac:dyDescent="0.25">
      <c r="U18312" s="104"/>
      <c r="AB18312" s="104"/>
      <c r="AC18312" s="104"/>
      <c r="AF18312" s="104"/>
      <c r="AG18312" s="104"/>
      <c r="AK18312" s="104"/>
      <c r="AL18312" s="104"/>
      <c r="AO18312" s="104"/>
      <c r="AP18312" s="104"/>
    </row>
    <row r="18313" spans="21:42" ht="15" customHeight="1" x14ac:dyDescent="0.25">
      <c r="U18313" s="104"/>
      <c r="AB18313" s="104"/>
      <c r="AC18313" s="104"/>
      <c r="AF18313" s="104"/>
      <c r="AG18313" s="104"/>
      <c r="AK18313" s="104"/>
      <c r="AL18313" s="104"/>
      <c r="AO18313" s="104"/>
      <c r="AP18313" s="104"/>
    </row>
    <row r="18314" spans="21:42" ht="15" customHeight="1" x14ac:dyDescent="0.25">
      <c r="U18314" s="104"/>
      <c r="AB18314" s="104"/>
      <c r="AC18314" s="104"/>
      <c r="AF18314" s="104"/>
      <c r="AG18314" s="104"/>
      <c r="AK18314" s="104"/>
      <c r="AL18314" s="104"/>
      <c r="AO18314" s="104"/>
      <c r="AP18314" s="104"/>
    </row>
    <row r="18315" spans="21:42" ht="15" customHeight="1" x14ac:dyDescent="0.25">
      <c r="U18315" s="104"/>
      <c r="AB18315" s="104"/>
      <c r="AC18315" s="104"/>
      <c r="AF18315" s="104"/>
      <c r="AG18315" s="104"/>
      <c r="AK18315" s="104"/>
      <c r="AL18315" s="104"/>
      <c r="AO18315" s="104"/>
      <c r="AP18315" s="104"/>
    </row>
    <row r="18316" spans="21:42" ht="15" customHeight="1" x14ac:dyDescent="0.25">
      <c r="U18316" s="104"/>
      <c r="AB18316" s="104"/>
      <c r="AC18316" s="104"/>
      <c r="AF18316" s="104"/>
      <c r="AG18316" s="104"/>
      <c r="AK18316" s="104"/>
      <c r="AL18316" s="104"/>
      <c r="AO18316" s="104"/>
      <c r="AP18316" s="104"/>
    </row>
    <row r="18317" spans="21:42" ht="15" customHeight="1" x14ac:dyDescent="0.25">
      <c r="U18317" s="104"/>
      <c r="AB18317" s="104"/>
      <c r="AC18317" s="104"/>
      <c r="AF18317" s="104"/>
      <c r="AG18317" s="104"/>
      <c r="AK18317" s="104"/>
      <c r="AL18317" s="104"/>
      <c r="AO18317" s="104"/>
      <c r="AP18317" s="104"/>
    </row>
    <row r="18318" spans="21:42" ht="15" customHeight="1" x14ac:dyDescent="0.25">
      <c r="U18318" s="104"/>
      <c r="AB18318" s="104"/>
      <c r="AC18318" s="104"/>
      <c r="AF18318" s="104"/>
      <c r="AG18318" s="104"/>
      <c r="AK18318" s="104"/>
      <c r="AL18318" s="104"/>
      <c r="AO18318" s="104"/>
      <c r="AP18318" s="104"/>
    </row>
    <row r="18319" spans="21:42" ht="15" customHeight="1" x14ac:dyDescent="0.25">
      <c r="U18319" s="104"/>
      <c r="AB18319" s="104"/>
      <c r="AC18319" s="104"/>
      <c r="AF18319" s="104"/>
      <c r="AG18319" s="104"/>
      <c r="AK18319" s="104"/>
      <c r="AL18319" s="104"/>
      <c r="AO18319" s="104"/>
      <c r="AP18319" s="104"/>
    </row>
    <row r="18320" spans="21:42" ht="15" customHeight="1" x14ac:dyDescent="0.25">
      <c r="U18320" s="104"/>
      <c r="AB18320" s="104"/>
      <c r="AC18320" s="104"/>
      <c r="AF18320" s="104"/>
      <c r="AG18320" s="104"/>
      <c r="AK18320" s="104"/>
      <c r="AL18320" s="104"/>
      <c r="AO18320" s="104"/>
      <c r="AP18320" s="104"/>
    </row>
    <row r="18321" spans="21:42" ht="15" customHeight="1" x14ac:dyDescent="0.25">
      <c r="U18321" s="104"/>
      <c r="AB18321" s="104"/>
      <c r="AC18321" s="104"/>
      <c r="AF18321" s="104"/>
      <c r="AG18321" s="104"/>
      <c r="AK18321" s="104"/>
      <c r="AL18321" s="104"/>
      <c r="AO18321" s="104"/>
      <c r="AP18321" s="104"/>
    </row>
    <row r="18322" spans="21:42" ht="15" customHeight="1" x14ac:dyDescent="0.25">
      <c r="U18322" s="104"/>
      <c r="AB18322" s="104"/>
      <c r="AC18322" s="104"/>
      <c r="AF18322" s="104"/>
      <c r="AG18322" s="104"/>
      <c r="AK18322" s="104"/>
      <c r="AL18322" s="104"/>
      <c r="AO18322" s="104"/>
      <c r="AP18322" s="104"/>
    </row>
    <row r="18323" spans="21:42" ht="15" customHeight="1" x14ac:dyDescent="0.25">
      <c r="U18323" s="104"/>
      <c r="AB18323" s="104"/>
      <c r="AC18323" s="104"/>
      <c r="AF18323" s="104"/>
      <c r="AG18323" s="104"/>
      <c r="AK18323" s="104"/>
      <c r="AL18323" s="104"/>
      <c r="AO18323" s="104"/>
      <c r="AP18323" s="104"/>
    </row>
    <row r="18324" spans="21:42" ht="15" customHeight="1" x14ac:dyDescent="0.25">
      <c r="U18324" s="104"/>
      <c r="AB18324" s="104"/>
      <c r="AC18324" s="104"/>
      <c r="AF18324" s="104"/>
      <c r="AG18324" s="104"/>
      <c r="AK18324" s="104"/>
      <c r="AL18324" s="104"/>
      <c r="AO18324" s="104"/>
      <c r="AP18324" s="104"/>
    </row>
    <row r="18325" spans="21:42" ht="15" customHeight="1" x14ac:dyDescent="0.25">
      <c r="U18325" s="104"/>
      <c r="AB18325" s="104"/>
      <c r="AC18325" s="104"/>
      <c r="AF18325" s="104"/>
      <c r="AG18325" s="104"/>
      <c r="AK18325" s="104"/>
      <c r="AL18325" s="104"/>
      <c r="AO18325" s="104"/>
      <c r="AP18325" s="104"/>
    </row>
    <row r="18326" spans="21:42" ht="15" customHeight="1" x14ac:dyDescent="0.25">
      <c r="U18326" s="104"/>
      <c r="AB18326" s="104"/>
      <c r="AC18326" s="104"/>
      <c r="AF18326" s="104"/>
      <c r="AG18326" s="104"/>
      <c r="AK18326" s="104"/>
      <c r="AL18326" s="104"/>
      <c r="AO18326" s="104"/>
      <c r="AP18326" s="104"/>
    </row>
    <row r="18327" spans="21:42" ht="15" customHeight="1" x14ac:dyDescent="0.25">
      <c r="U18327" s="104"/>
      <c r="AB18327" s="104"/>
      <c r="AC18327" s="104"/>
      <c r="AF18327" s="104"/>
      <c r="AG18327" s="104"/>
      <c r="AK18327" s="104"/>
      <c r="AL18327" s="104"/>
      <c r="AO18327" s="104"/>
      <c r="AP18327" s="104"/>
    </row>
    <row r="18328" spans="21:42" ht="15" customHeight="1" x14ac:dyDescent="0.25">
      <c r="U18328" s="104"/>
      <c r="AB18328" s="104"/>
      <c r="AC18328" s="104"/>
      <c r="AF18328" s="104"/>
      <c r="AG18328" s="104"/>
      <c r="AK18328" s="104"/>
      <c r="AL18328" s="104"/>
      <c r="AO18328" s="104"/>
      <c r="AP18328" s="104"/>
    </row>
    <row r="18329" spans="21:42" ht="15" customHeight="1" x14ac:dyDescent="0.25">
      <c r="U18329" s="104"/>
      <c r="AB18329" s="104"/>
      <c r="AC18329" s="104"/>
      <c r="AF18329" s="104"/>
      <c r="AG18329" s="104"/>
      <c r="AK18329" s="104"/>
      <c r="AL18329" s="104"/>
      <c r="AO18329" s="104"/>
      <c r="AP18329" s="104"/>
    </row>
    <row r="18330" spans="21:42" ht="15" customHeight="1" x14ac:dyDescent="0.25">
      <c r="U18330" s="104"/>
      <c r="AB18330" s="104"/>
      <c r="AC18330" s="104"/>
      <c r="AF18330" s="104"/>
      <c r="AG18330" s="104"/>
      <c r="AK18330" s="104"/>
      <c r="AL18330" s="104"/>
      <c r="AO18330" s="104"/>
      <c r="AP18330" s="104"/>
    </row>
    <row r="18331" spans="21:42" ht="15" customHeight="1" x14ac:dyDescent="0.25">
      <c r="U18331" s="104"/>
      <c r="AB18331" s="104"/>
      <c r="AC18331" s="104"/>
      <c r="AF18331" s="104"/>
      <c r="AG18331" s="104"/>
      <c r="AK18331" s="104"/>
      <c r="AL18331" s="104"/>
      <c r="AO18331" s="104"/>
      <c r="AP18331" s="104"/>
    </row>
    <row r="18332" spans="21:42" ht="15" customHeight="1" x14ac:dyDescent="0.25">
      <c r="U18332" s="104"/>
      <c r="AB18332" s="104"/>
      <c r="AC18332" s="104"/>
      <c r="AF18332" s="104"/>
      <c r="AG18332" s="104"/>
      <c r="AK18332" s="104"/>
      <c r="AL18332" s="104"/>
      <c r="AO18332" s="104"/>
      <c r="AP18332" s="104"/>
    </row>
    <row r="18333" spans="21:42" ht="15" customHeight="1" x14ac:dyDescent="0.25">
      <c r="U18333" s="104"/>
      <c r="AB18333" s="104"/>
      <c r="AC18333" s="104"/>
      <c r="AF18333" s="104"/>
      <c r="AG18333" s="104"/>
      <c r="AK18333" s="104"/>
      <c r="AL18333" s="104"/>
      <c r="AO18333" s="104"/>
      <c r="AP18333" s="104"/>
    </row>
    <row r="18334" spans="21:42" ht="15" customHeight="1" x14ac:dyDescent="0.25">
      <c r="U18334" s="104"/>
      <c r="AB18334" s="104"/>
      <c r="AC18334" s="104"/>
      <c r="AF18334" s="104"/>
      <c r="AG18334" s="104"/>
      <c r="AK18334" s="104"/>
      <c r="AL18334" s="104"/>
      <c r="AO18334" s="104"/>
      <c r="AP18334" s="104"/>
    </row>
    <row r="18335" spans="21:42" ht="15" customHeight="1" x14ac:dyDescent="0.25">
      <c r="U18335" s="104"/>
      <c r="AB18335" s="104"/>
      <c r="AC18335" s="104"/>
      <c r="AF18335" s="104"/>
      <c r="AG18335" s="104"/>
      <c r="AK18335" s="104"/>
      <c r="AL18335" s="104"/>
      <c r="AO18335" s="104"/>
      <c r="AP18335" s="104"/>
    </row>
    <row r="18336" spans="21:42" ht="15" customHeight="1" x14ac:dyDescent="0.25">
      <c r="U18336" s="104"/>
      <c r="AB18336" s="104"/>
      <c r="AC18336" s="104"/>
      <c r="AF18336" s="104"/>
      <c r="AG18336" s="104"/>
      <c r="AK18336" s="104"/>
      <c r="AL18336" s="104"/>
      <c r="AO18336" s="104"/>
      <c r="AP18336" s="104"/>
    </row>
    <row r="18337" spans="21:42" ht="15" customHeight="1" x14ac:dyDescent="0.25">
      <c r="U18337" s="104"/>
      <c r="AB18337" s="104"/>
      <c r="AC18337" s="104"/>
      <c r="AF18337" s="104"/>
      <c r="AG18337" s="104"/>
      <c r="AK18337" s="104"/>
      <c r="AL18337" s="104"/>
      <c r="AO18337" s="104"/>
      <c r="AP18337" s="104"/>
    </row>
    <row r="18338" spans="21:42" ht="15" customHeight="1" x14ac:dyDescent="0.25">
      <c r="U18338" s="104"/>
      <c r="AB18338" s="104"/>
      <c r="AC18338" s="104"/>
      <c r="AF18338" s="104"/>
      <c r="AG18338" s="104"/>
      <c r="AK18338" s="104"/>
      <c r="AL18338" s="104"/>
      <c r="AO18338" s="104"/>
      <c r="AP18338" s="104"/>
    </row>
    <row r="18339" spans="21:42" ht="15" customHeight="1" x14ac:dyDescent="0.25">
      <c r="U18339" s="104"/>
      <c r="AB18339" s="104"/>
      <c r="AC18339" s="104"/>
      <c r="AF18339" s="104"/>
      <c r="AG18339" s="104"/>
      <c r="AK18339" s="104"/>
      <c r="AL18339" s="104"/>
      <c r="AO18339" s="104"/>
      <c r="AP18339" s="104"/>
    </row>
    <row r="18340" spans="21:42" ht="15" customHeight="1" x14ac:dyDescent="0.25">
      <c r="U18340" s="104"/>
      <c r="AB18340" s="104"/>
      <c r="AC18340" s="104"/>
      <c r="AF18340" s="104"/>
      <c r="AG18340" s="104"/>
      <c r="AK18340" s="104"/>
      <c r="AL18340" s="104"/>
      <c r="AO18340" s="104"/>
      <c r="AP18340" s="104"/>
    </row>
    <row r="18341" spans="21:42" ht="15" customHeight="1" x14ac:dyDescent="0.25">
      <c r="U18341" s="104"/>
      <c r="AB18341" s="104"/>
      <c r="AC18341" s="104"/>
      <c r="AF18341" s="104"/>
      <c r="AG18341" s="104"/>
      <c r="AK18341" s="104"/>
      <c r="AL18341" s="104"/>
      <c r="AO18341" s="104"/>
      <c r="AP18341" s="104"/>
    </row>
    <row r="18342" spans="21:42" ht="15" customHeight="1" x14ac:dyDescent="0.25">
      <c r="U18342" s="104"/>
      <c r="AB18342" s="104"/>
      <c r="AC18342" s="104"/>
      <c r="AF18342" s="104"/>
      <c r="AG18342" s="104"/>
      <c r="AK18342" s="104"/>
      <c r="AL18342" s="104"/>
      <c r="AO18342" s="104"/>
      <c r="AP18342" s="104"/>
    </row>
    <row r="18343" spans="21:42" ht="15" customHeight="1" x14ac:dyDescent="0.25">
      <c r="U18343" s="104"/>
      <c r="AB18343" s="104"/>
      <c r="AC18343" s="104"/>
      <c r="AF18343" s="104"/>
      <c r="AG18343" s="104"/>
      <c r="AK18343" s="104"/>
      <c r="AL18343" s="104"/>
      <c r="AO18343" s="104"/>
      <c r="AP18343" s="104"/>
    </row>
    <row r="18344" spans="21:42" ht="15" customHeight="1" x14ac:dyDescent="0.25">
      <c r="U18344" s="104"/>
      <c r="AB18344" s="104"/>
      <c r="AC18344" s="104"/>
      <c r="AF18344" s="104"/>
      <c r="AG18344" s="104"/>
      <c r="AK18344" s="104"/>
      <c r="AL18344" s="104"/>
      <c r="AO18344" s="104"/>
      <c r="AP18344" s="104"/>
    </row>
    <row r="18345" spans="21:42" ht="15" customHeight="1" x14ac:dyDescent="0.25">
      <c r="U18345" s="104"/>
      <c r="AB18345" s="104"/>
      <c r="AC18345" s="104"/>
      <c r="AF18345" s="104"/>
      <c r="AG18345" s="104"/>
      <c r="AK18345" s="104"/>
      <c r="AL18345" s="104"/>
      <c r="AO18345" s="104"/>
      <c r="AP18345" s="104"/>
    </row>
    <row r="18346" spans="21:42" ht="15" customHeight="1" x14ac:dyDescent="0.25">
      <c r="U18346" s="104"/>
      <c r="AB18346" s="104"/>
      <c r="AC18346" s="104"/>
      <c r="AF18346" s="104"/>
      <c r="AG18346" s="104"/>
      <c r="AK18346" s="104"/>
      <c r="AL18346" s="104"/>
      <c r="AO18346" s="104"/>
      <c r="AP18346" s="104"/>
    </row>
    <row r="18347" spans="21:42" ht="15" customHeight="1" x14ac:dyDescent="0.25">
      <c r="U18347" s="104"/>
      <c r="AB18347" s="104"/>
      <c r="AC18347" s="104"/>
      <c r="AF18347" s="104"/>
      <c r="AG18347" s="104"/>
      <c r="AK18347" s="104"/>
      <c r="AL18347" s="104"/>
      <c r="AO18347" s="104"/>
      <c r="AP18347" s="104"/>
    </row>
    <row r="18348" spans="21:42" ht="15" customHeight="1" x14ac:dyDescent="0.25">
      <c r="U18348" s="104"/>
      <c r="AB18348" s="104"/>
      <c r="AC18348" s="104"/>
      <c r="AF18348" s="104"/>
      <c r="AG18348" s="104"/>
      <c r="AK18348" s="104"/>
      <c r="AL18348" s="104"/>
      <c r="AO18348" s="104"/>
      <c r="AP18348" s="104"/>
    </row>
    <row r="18349" spans="21:42" ht="15" customHeight="1" x14ac:dyDescent="0.25">
      <c r="U18349" s="104"/>
      <c r="AB18349" s="104"/>
      <c r="AC18349" s="104"/>
      <c r="AF18349" s="104"/>
      <c r="AG18349" s="104"/>
      <c r="AK18349" s="104"/>
      <c r="AL18349" s="104"/>
      <c r="AO18349" s="104"/>
      <c r="AP18349" s="104"/>
    </row>
    <row r="18350" spans="21:42" ht="15" customHeight="1" x14ac:dyDescent="0.25">
      <c r="U18350" s="104"/>
      <c r="AB18350" s="104"/>
      <c r="AC18350" s="104"/>
      <c r="AF18350" s="104"/>
      <c r="AG18350" s="104"/>
      <c r="AK18350" s="104"/>
      <c r="AL18350" s="104"/>
      <c r="AO18350" s="104"/>
      <c r="AP18350" s="104"/>
    </row>
    <row r="18351" spans="21:42" ht="15" customHeight="1" x14ac:dyDescent="0.25">
      <c r="U18351" s="104"/>
      <c r="AB18351" s="104"/>
      <c r="AC18351" s="104"/>
      <c r="AF18351" s="104"/>
      <c r="AG18351" s="104"/>
      <c r="AK18351" s="104"/>
      <c r="AL18351" s="104"/>
      <c r="AO18351" s="104"/>
      <c r="AP18351" s="104"/>
    </row>
    <row r="18352" spans="21:42" ht="15" customHeight="1" x14ac:dyDescent="0.25">
      <c r="U18352" s="104"/>
      <c r="AB18352" s="104"/>
      <c r="AC18352" s="104"/>
      <c r="AF18352" s="104"/>
      <c r="AG18352" s="104"/>
      <c r="AK18352" s="104"/>
      <c r="AL18352" s="104"/>
      <c r="AO18352" s="104"/>
      <c r="AP18352" s="104"/>
    </row>
    <row r="18353" spans="21:42" ht="15" customHeight="1" x14ac:dyDescent="0.25">
      <c r="U18353" s="104"/>
      <c r="AB18353" s="104"/>
      <c r="AC18353" s="104"/>
      <c r="AF18353" s="104"/>
      <c r="AG18353" s="104"/>
      <c r="AK18353" s="104"/>
      <c r="AL18353" s="104"/>
      <c r="AO18353" s="104"/>
      <c r="AP18353" s="104"/>
    </row>
    <row r="18354" spans="21:42" ht="15" customHeight="1" x14ac:dyDescent="0.25">
      <c r="U18354" s="104"/>
      <c r="AB18354" s="104"/>
      <c r="AC18354" s="104"/>
      <c r="AF18354" s="104"/>
      <c r="AG18354" s="104"/>
      <c r="AK18354" s="104"/>
      <c r="AL18354" s="104"/>
      <c r="AO18354" s="104"/>
      <c r="AP18354" s="104"/>
    </row>
    <row r="18355" spans="21:42" ht="15" customHeight="1" x14ac:dyDescent="0.25">
      <c r="U18355" s="104"/>
      <c r="AB18355" s="104"/>
      <c r="AC18355" s="104"/>
      <c r="AF18355" s="104"/>
      <c r="AG18355" s="104"/>
      <c r="AK18355" s="104"/>
      <c r="AL18355" s="104"/>
      <c r="AO18355" s="104"/>
      <c r="AP18355" s="104"/>
    </row>
    <row r="18356" spans="21:42" ht="15" customHeight="1" x14ac:dyDescent="0.25">
      <c r="U18356" s="104"/>
      <c r="AB18356" s="104"/>
      <c r="AC18356" s="104"/>
      <c r="AF18356" s="104"/>
      <c r="AG18356" s="104"/>
      <c r="AK18356" s="104"/>
      <c r="AL18356" s="104"/>
      <c r="AO18356" s="104"/>
      <c r="AP18356" s="104"/>
    </row>
    <row r="18357" spans="21:42" ht="15" customHeight="1" x14ac:dyDescent="0.25">
      <c r="U18357" s="104"/>
      <c r="AB18357" s="104"/>
      <c r="AC18357" s="104"/>
      <c r="AF18357" s="104"/>
      <c r="AG18357" s="104"/>
      <c r="AK18357" s="104"/>
      <c r="AL18357" s="104"/>
      <c r="AO18357" s="104"/>
      <c r="AP18357" s="104"/>
    </row>
    <row r="18358" spans="21:42" ht="15" customHeight="1" x14ac:dyDescent="0.25">
      <c r="U18358" s="104"/>
      <c r="AB18358" s="104"/>
      <c r="AC18358" s="104"/>
      <c r="AF18358" s="104"/>
      <c r="AG18358" s="104"/>
      <c r="AK18358" s="104"/>
      <c r="AL18358" s="104"/>
      <c r="AO18358" s="104"/>
      <c r="AP18358" s="104"/>
    </row>
    <row r="18359" spans="21:42" ht="15" customHeight="1" x14ac:dyDescent="0.25">
      <c r="U18359" s="104"/>
      <c r="AB18359" s="104"/>
      <c r="AC18359" s="104"/>
      <c r="AF18359" s="104"/>
      <c r="AG18359" s="104"/>
      <c r="AK18359" s="104"/>
      <c r="AL18359" s="104"/>
      <c r="AO18359" s="104"/>
      <c r="AP18359" s="104"/>
    </row>
    <row r="18360" spans="21:42" ht="15" customHeight="1" x14ac:dyDescent="0.25">
      <c r="U18360" s="104"/>
      <c r="AB18360" s="104"/>
      <c r="AC18360" s="104"/>
      <c r="AF18360" s="104"/>
      <c r="AG18360" s="104"/>
      <c r="AK18360" s="104"/>
      <c r="AL18360" s="104"/>
      <c r="AO18360" s="104"/>
      <c r="AP18360" s="104"/>
    </row>
    <row r="18361" spans="21:42" ht="15" customHeight="1" x14ac:dyDescent="0.25">
      <c r="U18361" s="104"/>
      <c r="AB18361" s="104"/>
      <c r="AC18361" s="104"/>
      <c r="AF18361" s="104"/>
      <c r="AG18361" s="104"/>
      <c r="AK18361" s="104"/>
      <c r="AL18361" s="104"/>
      <c r="AO18361" s="104"/>
      <c r="AP18361" s="104"/>
    </row>
    <row r="18362" spans="21:42" ht="15" customHeight="1" x14ac:dyDescent="0.25">
      <c r="U18362" s="104"/>
      <c r="AB18362" s="104"/>
      <c r="AC18362" s="104"/>
      <c r="AF18362" s="104"/>
      <c r="AG18362" s="104"/>
      <c r="AK18362" s="104"/>
      <c r="AL18362" s="104"/>
      <c r="AO18362" s="104"/>
      <c r="AP18362" s="104"/>
    </row>
    <row r="18363" spans="21:42" ht="15" customHeight="1" x14ac:dyDescent="0.25">
      <c r="U18363" s="104"/>
      <c r="AB18363" s="104"/>
      <c r="AC18363" s="104"/>
      <c r="AF18363" s="104"/>
      <c r="AG18363" s="104"/>
      <c r="AK18363" s="104"/>
      <c r="AL18363" s="104"/>
      <c r="AO18363" s="104"/>
      <c r="AP18363" s="104"/>
    </row>
    <row r="18364" spans="21:42" ht="15" customHeight="1" x14ac:dyDescent="0.25">
      <c r="U18364" s="104"/>
      <c r="AB18364" s="104"/>
      <c r="AC18364" s="104"/>
      <c r="AF18364" s="104"/>
      <c r="AG18364" s="104"/>
      <c r="AK18364" s="104"/>
      <c r="AL18364" s="104"/>
      <c r="AO18364" s="104"/>
      <c r="AP18364" s="104"/>
    </row>
    <row r="18365" spans="21:42" ht="15" customHeight="1" x14ac:dyDescent="0.25">
      <c r="U18365" s="104"/>
      <c r="AB18365" s="104"/>
      <c r="AC18365" s="104"/>
      <c r="AF18365" s="104"/>
      <c r="AG18365" s="104"/>
      <c r="AK18365" s="104"/>
      <c r="AL18365" s="104"/>
      <c r="AO18365" s="104"/>
      <c r="AP18365" s="104"/>
    </row>
    <row r="18366" spans="21:42" ht="15" customHeight="1" x14ac:dyDescent="0.25">
      <c r="U18366" s="104"/>
      <c r="AB18366" s="104"/>
      <c r="AC18366" s="104"/>
      <c r="AF18366" s="104"/>
      <c r="AG18366" s="104"/>
      <c r="AK18366" s="104"/>
      <c r="AL18366" s="104"/>
      <c r="AO18366" s="104"/>
      <c r="AP18366" s="104"/>
    </row>
    <row r="18367" spans="21:42" ht="15" customHeight="1" x14ac:dyDescent="0.25">
      <c r="U18367" s="104"/>
      <c r="AB18367" s="104"/>
      <c r="AC18367" s="104"/>
      <c r="AF18367" s="104"/>
      <c r="AG18367" s="104"/>
      <c r="AK18367" s="104"/>
      <c r="AL18367" s="104"/>
      <c r="AO18367" s="104"/>
      <c r="AP18367" s="104"/>
    </row>
    <row r="18368" spans="21:42" ht="15" customHeight="1" x14ac:dyDescent="0.25">
      <c r="U18368" s="104"/>
      <c r="AB18368" s="104"/>
      <c r="AC18368" s="104"/>
      <c r="AF18368" s="104"/>
      <c r="AG18368" s="104"/>
      <c r="AK18368" s="104"/>
      <c r="AL18368" s="104"/>
      <c r="AO18368" s="104"/>
      <c r="AP18368" s="104"/>
    </row>
    <row r="18369" spans="21:42" ht="15" customHeight="1" x14ac:dyDescent="0.25">
      <c r="U18369" s="104"/>
      <c r="AB18369" s="104"/>
      <c r="AC18369" s="104"/>
      <c r="AF18369" s="104"/>
      <c r="AG18369" s="104"/>
      <c r="AK18369" s="104"/>
      <c r="AL18369" s="104"/>
      <c r="AO18369" s="104"/>
      <c r="AP18369" s="104"/>
    </row>
    <row r="18370" spans="21:42" ht="15" customHeight="1" x14ac:dyDescent="0.25">
      <c r="U18370" s="104"/>
      <c r="AB18370" s="104"/>
      <c r="AC18370" s="104"/>
      <c r="AF18370" s="104"/>
      <c r="AG18370" s="104"/>
      <c r="AK18370" s="104"/>
      <c r="AL18370" s="104"/>
      <c r="AO18370" s="104"/>
      <c r="AP18370" s="104"/>
    </row>
    <row r="18371" spans="21:42" ht="15" customHeight="1" x14ac:dyDescent="0.25">
      <c r="U18371" s="104"/>
      <c r="AB18371" s="104"/>
      <c r="AC18371" s="104"/>
      <c r="AF18371" s="104"/>
      <c r="AG18371" s="104"/>
      <c r="AK18371" s="104"/>
      <c r="AL18371" s="104"/>
      <c r="AO18371" s="104"/>
      <c r="AP18371" s="104"/>
    </row>
    <row r="18372" spans="21:42" ht="15" customHeight="1" x14ac:dyDescent="0.25">
      <c r="U18372" s="104"/>
      <c r="AB18372" s="104"/>
      <c r="AC18372" s="104"/>
      <c r="AF18372" s="104"/>
      <c r="AG18372" s="104"/>
      <c r="AK18372" s="104"/>
      <c r="AL18372" s="104"/>
      <c r="AO18372" s="104"/>
      <c r="AP18372" s="104"/>
    </row>
    <row r="18373" spans="21:42" ht="15" customHeight="1" x14ac:dyDescent="0.25">
      <c r="U18373" s="104"/>
      <c r="AB18373" s="104"/>
      <c r="AC18373" s="104"/>
      <c r="AF18373" s="104"/>
      <c r="AG18373" s="104"/>
      <c r="AK18373" s="104"/>
      <c r="AL18373" s="104"/>
      <c r="AO18373" s="104"/>
      <c r="AP18373" s="104"/>
    </row>
    <row r="18374" spans="21:42" ht="15" customHeight="1" x14ac:dyDescent="0.25">
      <c r="U18374" s="104"/>
      <c r="AB18374" s="104"/>
      <c r="AC18374" s="104"/>
      <c r="AF18374" s="104"/>
      <c r="AG18374" s="104"/>
      <c r="AK18374" s="104"/>
      <c r="AL18374" s="104"/>
      <c r="AO18374" s="104"/>
      <c r="AP18374" s="104"/>
    </row>
    <row r="18375" spans="21:42" ht="15" customHeight="1" x14ac:dyDescent="0.25">
      <c r="U18375" s="104"/>
      <c r="AB18375" s="104"/>
      <c r="AC18375" s="104"/>
      <c r="AF18375" s="104"/>
      <c r="AG18375" s="104"/>
      <c r="AK18375" s="104"/>
      <c r="AL18375" s="104"/>
      <c r="AO18375" s="104"/>
      <c r="AP18375" s="104"/>
    </row>
    <row r="18376" spans="21:42" ht="15" customHeight="1" x14ac:dyDescent="0.25">
      <c r="U18376" s="104"/>
      <c r="AB18376" s="104"/>
      <c r="AC18376" s="104"/>
      <c r="AF18376" s="104"/>
      <c r="AG18376" s="104"/>
      <c r="AK18376" s="104"/>
      <c r="AL18376" s="104"/>
      <c r="AO18376" s="104"/>
      <c r="AP18376" s="104"/>
    </row>
    <row r="18377" spans="21:42" ht="15" customHeight="1" x14ac:dyDescent="0.25">
      <c r="U18377" s="104"/>
      <c r="AB18377" s="104"/>
      <c r="AC18377" s="104"/>
      <c r="AF18377" s="104"/>
      <c r="AG18377" s="104"/>
      <c r="AK18377" s="104"/>
      <c r="AL18377" s="104"/>
      <c r="AO18377" s="104"/>
      <c r="AP18377" s="104"/>
    </row>
    <row r="18378" spans="21:42" ht="15" customHeight="1" x14ac:dyDescent="0.25">
      <c r="U18378" s="104"/>
      <c r="AB18378" s="104"/>
      <c r="AC18378" s="104"/>
      <c r="AF18378" s="104"/>
      <c r="AG18378" s="104"/>
      <c r="AK18378" s="104"/>
      <c r="AL18378" s="104"/>
      <c r="AO18378" s="104"/>
      <c r="AP18378" s="104"/>
    </row>
    <row r="18379" spans="21:42" ht="15" customHeight="1" x14ac:dyDescent="0.25">
      <c r="U18379" s="104"/>
      <c r="AB18379" s="104"/>
      <c r="AC18379" s="104"/>
      <c r="AF18379" s="104"/>
      <c r="AG18379" s="104"/>
      <c r="AK18379" s="104"/>
      <c r="AL18379" s="104"/>
      <c r="AO18379" s="104"/>
      <c r="AP18379" s="104"/>
    </row>
    <row r="18380" spans="21:42" ht="15" customHeight="1" x14ac:dyDescent="0.25">
      <c r="U18380" s="104"/>
      <c r="AB18380" s="104"/>
      <c r="AC18380" s="104"/>
      <c r="AF18380" s="104"/>
      <c r="AG18380" s="104"/>
      <c r="AK18380" s="104"/>
      <c r="AL18380" s="104"/>
      <c r="AO18380" s="104"/>
      <c r="AP18380" s="104"/>
    </row>
    <row r="18381" spans="21:42" ht="15" customHeight="1" x14ac:dyDescent="0.25">
      <c r="U18381" s="104"/>
      <c r="AB18381" s="104"/>
      <c r="AC18381" s="104"/>
      <c r="AF18381" s="104"/>
      <c r="AG18381" s="104"/>
      <c r="AK18381" s="104"/>
      <c r="AL18381" s="104"/>
      <c r="AO18381" s="104"/>
      <c r="AP18381" s="104"/>
    </row>
    <row r="18382" spans="21:42" ht="15" customHeight="1" x14ac:dyDescent="0.25">
      <c r="U18382" s="104"/>
      <c r="AB18382" s="104"/>
      <c r="AC18382" s="104"/>
      <c r="AF18382" s="104"/>
      <c r="AG18382" s="104"/>
      <c r="AK18382" s="104"/>
      <c r="AL18382" s="104"/>
      <c r="AO18382" s="104"/>
      <c r="AP18382" s="104"/>
    </row>
    <row r="18383" spans="21:42" ht="15" customHeight="1" x14ac:dyDescent="0.25">
      <c r="U18383" s="104"/>
      <c r="AB18383" s="104"/>
      <c r="AC18383" s="104"/>
      <c r="AF18383" s="104"/>
      <c r="AG18383" s="104"/>
      <c r="AK18383" s="104"/>
      <c r="AL18383" s="104"/>
      <c r="AO18383" s="104"/>
      <c r="AP18383" s="104"/>
    </row>
    <row r="18384" spans="21:42" ht="15" customHeight="1" x14ac:dyDescent="0.25">
      <c r="U18384" s="104"/>
      <c r="AB18384" s="104"/>
      <c r="AC18384" s="104"/>
      <c r="AF18384" s="104"/>
      <c r="AG18384" s="104"/>
      <c r="AK18384" s="104"/>
      <c r="AL18384" s="104"/>
      <c r="AO18384" s="104"/>
      <c r="AP18384" s="104"/>
    </row>
    <row r="18385" spans="21:42" ht="15" customHeight="1" x14ac:dyDescent="0.25">
      <c r="U18385" s="104"/>
      <c r="AB18385" s="104"/>
      <c r="AC18385" s="104"/>
      <c r="AF18385" s="104"/>
      <c r="AG18385" s="104"/>
      <c r="AK18385" s="104"/>
      <c r="AL18385" s="104"/>
      <c r="AO18385" s="104"/>
      <c r="AP18385" s="104"/>
    </row>
    <row r="18386" spans="21:42" ht="15" customHeight="1" x14ac:dyDescent="0.25">
      <c r="U18386" s="104"/>
      <c r="AB18386" s="104"/>
      <c r="AC18386" s="104"/>
      <c r="AF18386" s="104"/>
      <c r="AG18386" s="104"/>
      <c r="AK18386" s="104"/>
      <c r="AL18386" s="104"/>
      <c r="AO18386" s="104"/>
      <c r="AP18386" s="104"/>
    </row>
    <row r="18387" spans="21:42" ht="15" customHeight="1" x14ac:dyDescent="0.25">
      <c r="U18387" s="104"/>
      <c r="AB18387" s="104"/>
      <c r="AC18387" s="104"/>
      <c r="AF18387" s="104"/>
      <c r="AG18387" s="104"/>
      <c r="AK18387" s="104"/>
      <c r="AL18387" s="104"/>
      <c r="AO18387" s="104"/>
      <c r="AP18387" s="104"/>
    </row>
    <row r="18388" spans="21:42" ht="15" customHeight="1" x14ac:dyDescent="0.25">
      <c r="U18388" s="104"/>
      <c r="AB18388" s="104"/>
      <c r="AC18388" s="104"/>
      <c r="AF18388" s="104"/>
      <c r="AG18388" s="104"/>
      <c r="AK18388" s="104"/>
      <c r="AL18388" s="104"/>
      <c r="AO18388" s="104"/>
      <c r="AP18388" s="104"/>
    </row>
    <row r="18389" spans="21:42" ht="15" customHeight="1" x14ac:dyDescent="0.25">
      <c r="U18389" s="104"/>
      <c r="AB18389" s="104"/>
      <c r="AC18389" s="104"/>
      <c r="AF18389" s="104"/>
      <c r="AG18389" s="104"/>
      <c r="AK18389" s="104"/>
      <c r="AL18389" s="104"/>
      <c r="AO18389" s="104"/>
      <c r="AP18389" s="104"/>
    </row>
    <row r="18390" spans="21:42" ht="15" customHeight="1" x14ac:dyDescent="0.25">
      <c r="U18390" s="104"/>
      <c r="AB18390" s="104"/>
      <c r="AC18390" s="104"/>
      <c r="AF18390" s="104"/>
      <c r="AG18390" s="104"/>
      <c r="AK18390" s="104"/>
      <c r="AL18390" s="104"/>
      <c r="AO18390" s="104"/>
      <c r="AP18390" s="104"/>
    </row>
    <row r="18391" spans="21:42" ht="15" customHeight="1" x14ac:dyDescent="0.25">
      <c r="U18391" s="104"/>
      <c r="AB18391" s="104"/>
      <c r="AC18391" s="104"/>
      <c r="AF18391" s="104"/>
      <c r="AG18391" s="104"/>
      <c r="AK18391" s="104"/>
      <c r="AL18391" s="104"/>
      <c r="AO18391" s="104"/>
      <c r="AP18391" s="104"/>
    </row>
    <row r="18392" spans="21:42" ht="15" customHeight="1" x14ac:dyDescent="0.25">
      <c r="U18392" s="104"/>
      <c r="AB18392" s="104"/>
      <c r="AC18392" s="104"/>
      <c r="AF18392" s="104"/>
      <c r="AG18392" s="104"/>
      <c r="AK18392" s="104"/>
      <c r="AL18392" s="104"/>
      <c r="AO18392" s="104"/>
      <c r="AP18392" s="104"/>
    </row>
    <row r="18393" spans="21:42" ht="15" customHeight="1" x14ac:dyDescent="0.25">
      <c r="U18393" s="104"/>
      <c r="AB18393" s="104"/>
      <c r="AC18393" s="104"/>
      <c r="AF18393" s="104"/>
      <c r="AG18393" s="104"/>
      <c r="AK18393" s="104"/>
      <c r="AL18393" s="104"/>
      <c r="AO18393" s="104"/>
      <c r="AP18393" s="104"/>
    </row>
    <row r="18394" spans="21:42" ht="15" customHeight="1" x14ac:dyDescent="0.25">
      <c r="U18394" s="104"/>
      <c r="AB18394" s="104"/>
      <c r="AC18394" s="104"/>
      <c r="AF18394" s="104"/>
      <c r="AG18394" s="104"/>
      <c r="AK18394" s="104"/>
      <c r="AL18394" s="104"/>
      <c r="AO18394" s="104"/>
      <c r="AP18394" s="104"/>
    </row>
    <row r="18395" spans="21:42" ht="15" customHeight="1" x14ac:dyDescent="0.25">
      <c r="U18395" s="104"/>
      <c r="AB18395" s="104"/>
      <c r="AC18395" s="104"/>
      <c r="AF18395" s="104"/>
      <c r="AG18395" s="104"/>
      <c r="AK18395" s="104"/>
      <c r="AL18395" s="104"/>
      <c r="AO18395" s="104"/>
      <c r="AP18395" s="104"/>
    </row>
    <row r="18396" spans="21:42" ht="15" customHeight="1" x14ac:dyDescent="0.25">
      <c r="U18396" s="104"/>
      <c r="AB18396" s="104"/>
      <c r="AC18396" s="104"/>
      <c r="AF18396" s="104"/>
      <c r="AG18396" s="104"/>
      <c r="AK18396" s="104"/>
      <c r="AL18396" s="104"/>
      <c r="AO18396" s="104"/>
      <c r="AP18396" s="104"/>
    </row>
    <row r="18397" spans="21:42" ht="15" customHeight="1" x14ac:dyDescent="0.25">
      <c r="U18397" s="104"/>
      <c r="AB18397" s="104"/>
      <c r="AC18397" s="104"/>
      <c r="AF18397" s="104"/>
      <c r="AG18397" s="104"/>
      <c r="AK18397" s="104"/>
      <c r="AL18397" s="104"/>
      <c r="AO18397" s="104"/>
      <c r="AP18397" s="104"/>
    </row>
    <row r="18398" spans="21:42" ht="15" customHeight="1" x14ac:dyDescent="0.25">
      <c r="U18398" s="104"/>
      <c r="AB18398" s="104"/>
      <c r="AC18398" s="104"/>
      <c r="AF18398" s="104"/>
      <c r="AG18398" s="104"/>
      <c r="AK18398" s="104"/>
      <c r="AL18398" s="104"/>
      <c r="AO18398" s="104"/>
      <c r="AP18398" s="104"/>
    </row>
    <row r="18399" spans="21:42" ht="15" customHeight="1" x14ac:dyDescent="0.25">
      <c r="U18399" s="104"/>
      <c r="AB18399" s="104"/>
      <c r="AC18399" s="104"/>
      <c r="AF18399" s="104"/>
      <c r="AG18399" s="104"/>
      <c r="AK18399" s="104"/>
      <c r="AL18399" s="104"/>
      <c r="AO18399" s="104"/>
      <c r="AP18399" s="104"/>
    </row>
    <row r="18400" spans="21:42" ht="15" customHeight="1" x14ac:dyDescent="0.25">
      <c r="U18400" s="104"/>
      <c r="AB18400" s="104"/>
      <c r="AC18400" s="104"/>
      <c r="AF18400" s="104"/>
      <c r="AG18400" s="104"/>
      <c r="AK18400" s="104"/>
      <c r="AL18400" s="104"/>
      <c r="AO18400" s="104"/>
      <c r="AP18400" s="104"/>
    </row>
    <row r="18401" spans="21:42" ht="15" customHeight="1" x14ac:dyDescent="0.25">
      <c r="U18401" s="104"/>
      <c r="AB18401" s="104"/>
      <c r="AC18401" s="104"/>
      <c r="AF18401" s="104"/>
      <c r="AG18401" s="104"/>
      <c r="AK18401" s="104"/>
      <c r="AL18401" s="104"/>
      <c r="AO18401" s="104"/>
      <c r="AP18401" s="104"/>
    </row>
    <row r="18402" spans="21:42" ht="15" customHeight="1" x14ac:dyDescent="0.25">
      <c r="U18402" s="104"/>
      <c r="AB18402" s="104"/>
      <c r="AC18402" s="104"/>
      <c r="AF18402" s="104"/>
      <c r="AG18402" s="104"/>
      <c r="AK18402" s="104"/>
      <c r="AL18402" s="104"/>
      <c r="AO18402" s="104"/>
      <c r="AP18402" s="104"/>
    </row>
    <row r="18403" spans="21:42" ht="15" customHeight="1" x14ac:dyDescent="0.25">
      <c r="U18403" s="104"/>
      <c r="AB18403" s="104"/>
      <c r="AC18403" s="104"/>
      <c r="AF18403" s="104"/>
      <c r="AG18403" s="104"/>
      <c r="AK18403" s="104"/>
      <c r="AL18403" s="104"/>
      <c r="AO18403" s="104"/>
      <c r="AP18403" s="104"/>
    </row>
    <row r="18404" spans="21:42" ht="15" customHeight="1" x14ac:dyDescent="0.25">
      <c r="U18404" s="104"/>
      <c r="AB18404" s="104"/>
      <c r="AC18404" s="104"/>
      <c r="AF18404" s="104"/>
      <c r="AG18404" s="104"/>
      <c r="AK18404" s="104"/>
      <c r="AL18404" s="104"/>
      <c r="AO18404" s="104"/>
      <c r="AP18404" s="104"/>
    </row>
    <row r="18405" spans="21:42" ht="15" customHeight="1" x14ac:dyDescent="0.25">
      <c r="U18405" s="104"/>
      <c r="AB18405" s="104"/>
      <c r="AC18405" s="104"/>
      <c r="AF18405" s="104"/>
      <c r="AG18405" s="104"/>
      <c r="AK18405" s="104"/>
      <c r="AL18405" s="104"/>
      <c r="AO18405" s="104"/>
      <c r="AP18405" s="104"/>
    </row>
    <row r="18406" spans="21:42" ht="15" customHeight="1" x14ac:dyDescent="0.25">
      <c r="U18406" s="104"/>
      <c r="AB18406" s="104"/>
      <c r="AC18406" s="104"/>
      <c r="AF18406" s="104"/>
      <c r="AG18406" s="104"/>
      <c r="AK18406" s="104"/>
      <c r="AL18406" s="104"/>
      <c r="AO18406" s="104"/>
      <c r="AP18406" s="104"/>
    </row>
    <row r="18407" spans="21:42" ht="15" customHeight="1" x14ac:dyDescent="0.25">
      <c r="U18407" s="104"/>
      <c r="AB18407" s="104"/>
      <c r="AC18407" s="104"/>
      <c r="AF18407" s="104"/>
      <c r="AG18407" s="104"/>
      <c r="AK18407" s="104"/>
      <c r="AL18407" s="104"/>
      <c r="AO18407" s="104"/>
      <c r="AP18407" s="104"/>
    </row>
    <row r="18408" spans="21:42" ht="15" customHeight="1" x14ac:dyDescent="0.25">
      <c r="U18408" s="104"/>
      <c r="AB18408" s="104"/>
      <c r="AC18408" s="104"/>
      <c r="AF18408" s="104"/>
      <c r="AG18408" s="104"/>
      <c r="AK18408" s="104"/>
      <c r="AL18408" s="104"/>
      <c r="AO18408" s="104"/>
      <c r="AP18408" s="104"/>
    </row>
    <row r="18409" spans="21:42" ht="15" customHeight="1" x14ac:dyDescent="0.25">
      <c r="U18409" s="104"/>
      <c r="AB18409" s="104"/>
      <c r="AC18409" s="104"/>
      <c r="AF18409" s="104"/>
      <c r="AG18409" s="104"/>
      <c r="AK18409" s="104"/>
      <c r="AL18409" s="104"/>
      <c r="AO18409" s="104"/>
      <c r="AP18409" s="104"/>
    </row>
    <row r="18410" spans="21:42" ht="15" customHeight="1" x14ac:dyDescent="0.25">
      <c r="U18410" s="104"/>
      <c r="AB18410" s="104"/>
      <c r="AC18410" s="104"/>
      <c r="AF18410" s="104"/>
      <c r="AG18410" s="104"/>
      <c r="AK18410" s="104"/>
      <c r="AL18410" s="104"/>
      <c r="AO18410" s="104"/>
      <c r="AP18410" s="104"/>
    </row>
    <row r="18411" spans="21:42" ht="15" customHeight="1" x14ac:dyDescent="0.25">
      <c r="U18411" s="104"/>
      <c r="AB18411" s="104"/>
      <c r="AC18411" s="104"/>
      <c r="AF18411" s="104"/>
      <c r="AG18411" s="104"/>
      <c r="AK18411" s="104"/>
      <c r="AL18411" s="104"/>
      <c r="AO18411" s="104"/>
      <c r="AP18411" s="104"/>
    </row>
    <row r="18412" spans="21:42" ht="15" customHeight="1" x14ac:dyDescent="0.25">
      <c r="U18412" s="104"/>
      <c r="AB18412" s="104"/>
      <c r="AC18412" s="104"/>
      <c r="AF18412" s="104"/>
      <c r="AG18412" s="104"/>
      <c r="AK18412" s="104"/>
      <c r="AL18412" s="104"/>
      <c r="AO18412" s="104"/>
      <c r="AP18412" s="104"/>
    </row>
    <row r="18413" spans="21:42" ht="15" customHeight="1" x14ac:dyDescent="0.25">
      <c r="U18413" s="104"/>
      <c r="AB18413" s="104"/>
      <c r="AC18413" s="104"/>
      <c r="AF18413" s="104"/>
      <c r="AG18413" s="104"/>
      <c r="AK18413" s="104"/>
      <c r="AL18413" s="104"/>
      <c r="AO18413" s="104"/>
      <c r="AP18413" s="104"/>
    </row>
    <row r="18414" spans="21:42" ht="15" customHeight="1" x14ac:dyDescent="0.25">
      <c r="U18414" s="104"/>
      <c r="AB18414" s="104"/>
      <c r="AC18414" s="104"/>
      <c r="AF18414" s="104"/>
      <c r="AG18414" s="104"/>
      <c r="AK18414" s="104"/>
      <c r="AL18414" s="104"/>
      <c r="AO18414" s="104"/>
      <c r="AP18414" s="104"/>
    </row>
    <row r="18415" spans="21:42" ht="15" customHeight="1" x14ac:dyDescent="0.25">
      <c r="U18415" s="104"/>
      <c r="AB18415" s="104"/>
      <c r="AC18415" s="104"/>
      <c r="AF18415" s="104"/>
      <c r="AG18415" s="104"/>
      <c r="AK18415" s="104"/>
      <c r="AL18415" s="104"/>
      <c r="AO18415" s="104"/>
      <c r="AP18415" s="104"/>
    </row>
    <row r="18416" spans="21:42" ht="15" customHeight="1" x14ac:dyDescent="0.25">
      <c r="U18416" s="104"/>
      <c r="AB18416" s="104"/>
      <c r="AC18416" s="104"/>
      <c r="AF18416" s="104"/>
      <c r="AG18416" s="104"/>
      <c r="AK18416" s="104"/>
      <c r="AL18416" s="104"/>
      <c r="AO18416" s="104"/>
      <c r="AP18416" s="104"/>
    </row>
    <row r="18417" spans="21:42" ht="15" customHeight="1" x14ac:dyDescent="0.25">
      <c r="U18417" s="104"/>
      <c r="AB18417" s="104"/>
      <c r="AC18417" s="104"/>
      <c r="AF18417" s="104"/>
      <c r="AG18417" s="104"/>
      <c r="AK18417" s="104"/>
      <c r="AL18417" s="104"/>
      <c r="AO18417" s="104"/>
      <c r="AP18417" s="104"/>
    </row>
    <row r="18418" spans="21:42" ht="15" customHeight="1" x14ac:dyDescent="0.25">
      <c r="U18418" s="104"/>
      <c r="AB18418" s="104"/>
      <c r="AC18418" s="104"/>
      <c r="AF18418" s="104"/>
      <c r="AG18418" s="104"/>
      <c r="AK18418" s="104"/>
      <c r="AL18418" s="104"/>
      <c r="AO18418" s="104"/>
      <c r="AP18418" s="104"/>
    </row>
    <row r="18419" spans="21:42" ht="15" customHeight="1" x14ac:dyDescent="0.25">
      <c r="U18419" s="104"/>
      <c r="AB18419" s="104"/>
      <c r="AC18419" s="104"/>
      <c r="AF18419" s="104"/>
      <c r="AG18419" s="104"/>
      <c r="AK18419" s="104"/>
      <c r="AL18419" s="104"/>
      <c r="AO18419" s="104"/>
      <c r="AP18419" s="104"/>
    </row>
    <row r="18420" spans="21:42" ht="15" customHeight="1" x14ac:dyDescent="0.25">
      <c r="U18420" s="104"/>
      <c r="AB18420" s="104"/>
      <c r="AC18420" s="104"/>
      <c r="AF18420" s="104"/>
      <c r="AG18420" s="104"/>
      <c r="AK18420" s="104"/>
      <c r="AL18420" s="104"/>
      <c r="AO18420" s="104"/>
      <c r="AP18420" s="104"/>
    </row>
    <row r="18421" spans="21:42" ht="15" customHeight="1" x14ac:dyDescent="0.25">
      <c r="U18421" s="104"/>
      <c r="AB18421" s="104"/>
      <c r="AC18421" s="104"/>
      <c r="AF18421" s="104"/>
      <c r="AG18421" s="104"/>
      <c r="AK18421" s="104"/>
      <c r="AL18421" s="104"/>
      <c r="AO18421" s="104"/>
      <c r="AP18421" s="104"/>
    </row>
    <row r="18422" spans="21:42" ht="15" customHeight="1" x14ac:dyDescent="0.25">
      <c r="U18422" s="104"/>
      <c r="AB18422" s="104"/>
      <c r="AC18422" s="104"/>
      <c r="AF18422" s="104"/>
      <c r="AG18422" s="104"/>
      <c r="AK18422" s="104"/>
      <c r="AL18422" s="104"/>
      <c r="AO18422" s="104"/>
      <c r="AP18422" s="104"/>
    </row>
    <row r="18423" spans="21:42" ht="15" customHeight="1" x14ac:dyDescent="0.25">
      <c r="U18423" s="104"/>
      <c r="AB18423" s="104"/>
      <c r="AC18423" s="104"/>
      <c r="AF18423" s="104"/>
      <c r="AG18423" s="104"/>
      <c r="AK18423" s="104"/>
      <c r="AL18423" s="104"/>
      <c r="AO18423" s="104"/>
      <c r="AP18423" s="104"/>
    </row>
    <row r="18424" spans="21:42" ht="15" customHeight="1" x14ac:dyDescent="0.25">
      <c r="U18424" s="104"/>
      <c r="AB18424" s="104"/>
      <c r="AC18424" s="104"/>
      <c r="AF18424" s="104"/>
      <c r="AG18424" s="104"/>
      <c r="AK18424" s="104"/>
      <c r="AL18424" s="104"/>
      <c r="AO18424" s="104"/>
      <c r="AP18424" s="104"/>
    </row>
    <row r="18425" spans="21:42" ht="15" customHeight="1" x14ac:dyDescent="0.25">
      <c r="U18425" s="104"/>
      <c r="AB18425" s="104"/>
      <c r="AC18425" s="104"/>
      <c r="AF18425" s="104"/>
      <c r="AG18425" s="104"/>
      <c r="AK18425" s="104"/>
      <c r="AL18425" s="104"/>
      <c r="AO18425" s="104"/>
      <c r="AP18425" s="104"/>
    </row>
    <row r="18426" spans="21:42" ht="15" customHeight="1" x14ac:dyDescent="0.25">
      <c r="U18426" s="104"/>
      <c r="AB18426" s="104"/>
      <c r="AC18426" s="104"/>
      <c r="AF18426" s="104"/>
      <c r="AG18426" s="104"/>
      <c r="AK18426" s="104"/>
      <c r="AL18426" s="104"/>
      <c r="AO18426" s="104"/>
      <c r="AP18426" s="104"/>
    </row>
    <row r="18427" spans="21:42" ht="15" customHeight="1" x14ac:dyDescent="0.25">
      <c r="U18427" s="104"/>
      <c r="AB18427" s="104"/>
      <c r="AC18427" s="104"/>
      <c r="AF18427" s="104"/>
      <c r="AG18427" s="104"/>
      <c r="AK18427" s="104"/>
      <c r="AL18427" s="104"/>
      <c r="AO18427" s="104"/>
      <c r="AP18427" s="104"/>
    </row>
    <row r="18428" spans="21:42" ht="15" customHeight="1" x14ac:dyDescent="0.25">
      <c r="U18428" s="104"/>
      <c r="AB18428" s="104"/>
      <c r="AC18428" s="104"/>
      <c r="AF18428" s="104"/>
      <c r="AG18428" s="104"/>
      <c r="AK18428" s="104"/>
      <c r="AL18428" s="104"/>
      <c r="AO18428" s="104"/>
      <c r="AP18428" s="104"/>
    </row>
    <row r="18429" spans="21:42" ht="15" customHeight="1" x14ac:dyDescent="0.25">
      <c r="U18429" s="104"/>
      <c r="AB18429" s="104"/>
      <c r="AC18429" s="104"/>
      <c r="AF18429" s="104"/>
      <c r="AG18429" s="104"/>
      <c r="AK18429" s="104"/>
      <c r="AL18429" s="104"/>
      <c r="AO18429" s="104"/>
      <c r="AP18429" s="104"/>
    </row>
    <row r="18430" spans="21:42" ht="15" customHeight="1" x14ac:dyDescent="0.25">
      <c r="U18430" s="104"/>
      <c r="AB18430" s="104"/>
      <c r="AC18430" s="104"/>
      <c r="AF18430" s="104"/>
      <c r="AG18430" s="104"/>
      <c r="AK18430" s="104"/>
      <c r="AL18430" s="104"/>
      <c r="AO18430" s="104"/>
      <c r="AP18430" s="104"/>
    </row>
    <row r="18431" spans="21:42" ht="15" customHeight="1" x14ac:dyDescent="0.25">
      <c r="U18431" s="104"/>
      <c r="AB18431" s="104"/>
      <c r="AC18431" s="104"/>
      <c r="AF18431" s="104"/>
      <c r="AG18431" s="104"/>
      <c r="AK18431" s="104"/>
      <c r="AL18431" s="104"/>
      <c r="AO18431" s="104"/>
      <c r="AP18431" s="104"/>
    </row>
    <row r="18432" spans="21:42" ht="15" customHeight="1" x14ac:dyDescent="0.25">
      <c r="U18432" s="104"/>
      <c r="AB18432" s="104"/>
      <c r="AC18432" s="104"/>
      <c r="AF18432" s="104"/>
      <c r="AG18432" s="104"/>
      <c r="AK18432" s="104"/>
      <c r="AL18432" s="104"/>
      <c r="AO18432" s="104"/>
      <c r="AP18432" s="104"/>
    </row>
    <row r="18433" spans="21:42" ht="15" customHeight="1" x14ac:dyDescent="0.25">
      <c r="U18433" s="104"/>
      <c r="AB18433" s="104"/>
      <c r="AC18433" s="104"/>
      <c r="AF18433" s="104"/>
      <c r="AG18433" s="104"/>
      <c r="AK18433" s="104"/>
      <c r="AL18433" s="104"/>
      <c r="AO18433" s="104"/>
      <c r="AP18433" s="104"/>
    </row>
    <row r="18434" spans="21:42" ht="15" customHeight="1" x14ac:dyDescent="0.25">
      <c r="U18434" s="104"/>
      <c r="AB18434" s="104"/>
      <c r="AC18434" s="104"/>
      <c r="AF18434" s="104"/>
      <c r="AG18434" s="104"/>
      <c r="AK18434" s="104"/>
      <c r="AL18434" s="104"/>
      <c r="AO18434" s="104"/>
      <c r="AP18434" s="104"/>
    </row>
    <row r="18435" spans="21:42" ht="15" customHeight="1" x14ac:dyDescent="0.25">
      <c r="U18435" s="104"/>
      <c r="AB18435" s="104"/>
      <c r="AC18435" s="104"/>
      <c r="AF18435" s="104"/>
      <c r="AG18435" s="104"/>
      <c r="AK18435" s="104"/>
      <c r="AL18435" s="104"/>
      <c r="AO18435" s="104"/>
      <c r="AP18435" s="104"/>
    </row>
    <row r="18436" spans="21:42" ht="15" customHeight="1" x14ac:dyDescent="0.25">
      <c r="U18436" s="104"/>
      <c r="AB18436" s="104"/>
      <c r="AC18436" s="104"/>
      <c r="AF18436" s="104"/>
      <c r="AG18436" s="104"/>
      <c r="AK18436" s="104"/>
      <c r="AL18436" s="104"/>
      <c r="AO18436" s="104"/>
      <c r="AP18436" s="104"/>
    </row>
    <row r="18437" spans="21:42" ht="15" customHeight="1" x14ac:dyDescent="0.25">
      <c r="U18437" s="104"/>
      <c r="AB18437" s="104"/>
      <c r="AC18437" s="104"/>
      <c r="AF18437" s="104"/>
      <c r="AG18437" s="104"/>
      <c r="AK18437" s="104"/>
      <c r="AL18437" s="104"/>
      <c r="AO18437" s="104"/>
      <c r="AP18437" s="104"/>
    </row>
    <row r="18438" spans="21:42" ht="15" customHeight="1" x14ac:dyDescent="0.25">
      <c r="U18438" s="104"/>
      <c r="AB18438" s="104"/>
      <c r="AC18438" s="104"/>
      <c r="AF18438" s="104"/>
      <c r="AG18438" s="104"/>
      <c r="AK18438" s="104"/>
      <c r="AL18438" s="104"/>
      <c r="AO18438" s="104"/>
      <c r="AP18438" s="104"/>
    </row>
    <row r="18439" spans="21:42" ht="15" customHeight="1" x14ac:dyDescent="0.25">
      <c r="U18439" s="104"/>
      <c r="AB18439" s="104"/>
      <c r="AC18439" s="104"/>
      <c r="AF18439" s="104"/>
      <c r="AG18439" s="104"/>
      <c r="AK18439" s="104"/>
      <c r="AL18439" s="104"/>
      <c r="AO18439" s="104"/>
      <c r="AP18439" s="104"/>
    </row>
    <row r="18440" spans="21:42" ht="15" customHeight="1" x14ac:dyDescent="0.25">
      <c r="U18440" s="104"/>
      <c r="AB18440" s="104"/>
      <c r="AC18440" s="104"/>
      <c r="AF18440" s="104"/>
      <c r="AG18440" s="104"/>
      <c r="AK18440" s="104"/>
      <c r="AL18440" s="104"/>
      <c r="AO18440" s="104"/>
      <c r="AP18440" s="104"/>
    </row>
    <row r="18441" spans="21:42" ht="15" customHeight="1" x14ac:dyDescent="0.25">
      <c r="U18441" s="104"/>
      <c r="AB18441" s="104"/>
      <c r="AC18441" s="104"/>
      <c r="AF18441" s="104"/>
      <c r="AG18441" s="104"/>
      <c r="AK18441" s="104"/>
      <c r="AL18441" s="104"/>
      <c r="AO18441" s="104"/>
      <c r="AP18441" s="104"/>
    </row>
    <row r="18442" spans="21:42" ht="15" customHeight="1" x14ac:dyDescent="0.25">
      <c r="U18442" s="104"/>
      <c r="AB18442" s="104"/>
      <c r="AC18442" s="104"/>
      <c r="AF18442" s="104"/>
      <c r="AG18442" s="104"/>
      <c r="AK18442" s="104"/>
      <c r="AL18442" s="104"/>
      <c r="AO18442" s="104"/>
      <c r="AP18442" s="104"/>
    </row>
    <row r="18443" spans="21:42" ht="15" customHeight="1" x14ac:dyDescent="0.25">
      <c r="U18443" s="104"/>
      <c r="AB18443" s="104"/>
      <c r="AC18443" s="104"/>
      <c r="AF18443" s="104"/>
      <c r="AG18443" s="104"/>
      <c r="AK18443" s="104"/>
      <c r="AL18443" s="104"/>
      <c r="AO18443" s="104"/>
      <c r="AP18443" s="104"/>
    </row>
    <row r="18444" spans="21:42" ht="15" customHeight="1" x14ac:dyDescent="0.25">
      <c r="U18444" s="104"/>
      <c r="AB18444" s="104"/>
      <c r="AC18444" s="104"/>
      <c r="AF18444" s="104"/>
      <c r="AG18444" s="104"/>
      <c r="AK18444" s="104"/>
      <c r="AL18444" s="104"/>
      <c r="AO18444" s="104"/>
      <c r="AP18444" s="104"/>
    </row>
    <row r="18445" spans="21:42" ht="15" customHeight="1" x14ac:dyDescent="0.25">
      <c r="U18445" s="104"/>
      <c r="AB18445" s="104"/>
      <c r="AC18445" s="104"/>
      <c r="AF18445" s="104"/>
      <c r="AG18445" s="104"/>
      <c r="AK18445" s="104"/>
      <c r="AL18445" s="104"/>
      <c r="AO18445" s="104"/>
      <c r="AP18445" s="104"/>
    </row>
    <row r="18446" spans="21:42" ht="15" customHeight="1" x14ac:dyDescent="0.25">
      <c r="U18446" s="104"/>
      <c r="AB18446" s="104"/>
      <c r="AC18446" s="104"/>
      <c r="AF18446" s="104"/>
      <c r="AG18446" s="104"/>
      <c r="AK18446" s="104"/>
      <c r="AL18446" s="104"/>
      <c r="AO18446" s="104"/>
      <c r="AP18446" s="104"/>
    </row>
    <row r="18447" spans="21:42" ht="15" customHeight="1" x14ac:dyDescent="0.25">
      <c r="U18447" s="104"/>
      <c r="AB18447" s="104"/>
      <c r="AC18447" s="104"/>
      <c r="AF18447" s="104"/>
      <c r="AG18447" s="104"/>
      <c r="AK18447" s="104"/>
      <c r="AL18447" s="104"/>
      <c r="AO18447" s="104"/>
      <c r="AP18447" s="104"/>
    </row>
    <row r="18448" spans="21:42" ht="15" customHeight="1" x14ac:dyDescent="0.25">
      <c r="U18448" s="104"/>
      <c r="AB18448" s="104"/>
      <c r="AC18448" s="104"/>
      <c r="AF18448" s="104"/>
      <c r="AG18448" s="104"/>
      <c r="AK18448" s="104"/>
      <c r="AL18448" s="104"/>
      <c r="AO18448" s="104"/>
      <c r="AP18448" s="104"/>
    </row>
    <row r="18449" spans="21:42" ht="15" customHeight="1" x14ac:dyDescent="0.25">
      <c r="U18449" s="104"/>
      <c r="AB18449" s="104"/>
      <c r="AC18449" s="104"/>
      <c r="AF18449" s="104"/>
      <c r="AG18449" s="104"/>
      <c r="AK18449" s="104"/>
      <c r="AL18449" s="104"/>
      <c r="AO18449" s="104"/>
      <c r="AP18449" s="104"/>
    </row>
    <row r="18450" spans="21:42" ht="15" customHeight="1" x14ac:dyDescent="0.25">
      <c r="U18450" s="104"/>
      <c r="AB18450" s="104"/>
      <c r="AC18450" s="104"/>
      <c r="AF18450" s="104"/>
      <c r="AG18450" s="104"/>
      <c r="AK18450" s="104"/>
      <c r="AL18450" s="104"/>
      <c r="AO18450" s="104"/>
      <c r="AP18450" s="104"/>
    </row>
    <row r="18451" spans="21:42" ht="15" customHeight="1" x14ac:dyDescent="0.25">
      <c r="U18451" s="104"/>
      <c r="AB18451" s="104"/>
      <c r="AC18451" s="104"/>
      <c r="AF18451" s="104"/>
      <c r="AG18451" s="104"/>
      <c r="AK18451" s="104"/>
      <c r="AL18451" s="104"/>
      <c r="AO18451" s="104"/>
      <c r="AP18451" s="104"/>
    </row>
    <row r="18452" spans="21:42" ht="15" customHeight="1" x14ac:dyDescent="0.25">
      <c r="U18452" s="104"/>
      <c r="AB18452" s="104"/>
      <c r="AC18452" s="104"/>
      <c r="AF18452" s="104"/>
      <c r="AG18452" s="104"/>
      <c r="AK18452" s="104"/>
      <c r="AL18452" s="104"/>
      <c r="AO18452" s="104"/>
      <c r="AP18452" s="104"/>
    </row>
    <row r="18453" spans="21:42" ht="15" customHeight="1" x14ac:dyDescent="0.25">
      <c r="U18453" s="104"/>
      <c r="AB18453" s="104"/>
      <c r="AC18453" s="104"/>
      <c r="AF18453" s="104"/>
      <c r="AG18453" s="104"/>
      <c r="AK18453" s="104"/>
      <c r="AL18453" s="104"/>
      <c r="AO18453" s="104"/>
      <c r="AP18453" s="104"/>
    </row>
    <row r="18454" spans="21:42" ht="15" customHeight="1" x14ac:dyDescent="0.25">
      <c r="U18454" s="104"/>
      <c r="AB18454" s="104"/>
      <c r="AC18454" s="104"/>
      <c r="AF18454" s="104"/>
      <c r="AG18454" s="104"/>
      <c r="AK18454" s="104"/>
      <c r="AL18454" s="104"/>
      <c r="AO18454" s="104"/>
      <c r="AP18454" s="104"/>
    </row>
    <row r="18455" spans="21:42" ht="15" customHeight="1" x14ac:dyDescent="0.25">
      <c r="U18455" s="104"/>
      <c r="AB18455" s="104"/>
      <c r="AC18455" s="104"/>
      <c r="AF18455" s="104"/>
      <c r="AG18455" s="104"/>
      <c r="AK18455" s="104"/>
      <c r="AL18455" s="104"/>
      <c r="AO18455" s="104"/>
      <c r="AP18455" s="104"/>
    </row>
    <row r="18456" spans="21:42" ht="15" customHeight="1" x14ac:dyDescent="0.25">
      <c r="U18456" s="104"/>
      <c r="AB18456" s="104"/>
      <c r="AC18456" s="104"/>
      <c r="AF18456" s="104"/>
      <c r="AG18456" s="104"/>
      <c r="AK18456" s="104"/>
      <c r="AL18456" s="104"/>
      <c r="AO18456" s="104"/>
      <c r="AP18456" s="104"/>
    </row>
    <row r="18457" spans="21:42" ht="15" customHeight="1" x14ac:dyDescent="0.25">
      <c r="U18457" s="104"/>
      <c r="AB18457" s="104"/>
      <c r="AC18457" s="104"/>
      <c r="AF18457" s="104"/>
      <c r="AG18457" s="104"/>
      <c r="AK18457" s="104"/>
      <c r="AL18457" s="104"/>
      <c r="AO18457" s="104"/>
      <c r="AP18457" s="104"/>
    </row>
    <row r="18458" spans="21:42" ht="15" customHeight="1" x14ac:dyDescent="0.25">
      <c r="U18458" s="104"/>
      <c r="AB18458" s="104"/>
      <c r="AC18458" s="104"/>
      <c r="AF18458" s="104"/>
      <c r="AG18458" s="104"/>
      <c r="AK18458" s="104"/>
      <c r="AL18458" s="104"/>
      <c r="AO18458" s="104"/>
      <c r="AP18458" s="104"/>
    </row>
    <row r="18459" spans="21:42" ht="15" customHeight="1" x14ac:dyDescent="0.25">
      <c r="U18459" s="104"/>
      <c r="AB18459" s="104"/>
      <c r="AC18459" s="104"/>
      <c r="AF18459" s="104"/>
      <c r="AG18459" s="104"/>
      <c r="AK18459" s="104"/>
      <c r="AL18459" s="104"/>
      <c r="AO18459" s="104"/>
      <c r="AP18459" s="104"/>
    </row>
    <row r="18460" spans="21:42" ht="15" customHeight="1" x14ac:dyDescent="0.25">
      <c r="U18460" s="104"/>
      <c r="AB18460" s="104"/>
      <c r="AC18460" s="104"/>
      <c r="AF18460" s="104"/>
      <c r="AG18460" s="104"/>
      <c r="AK18460" s="104"/>
      <c r="AL18460" s="104"/>
      <c r="AO18460" s="104"/>
      <c r="AP18460" s="104"/>
    </row>
    <row r="18461" spans="21:42" ht="15" customHeight="1" x14ac:dyDescent="0.25">
      <c r="U18461" s="104"/>
      <c r="AB18461" s="104"/>
      <c r="AC18461" s="104"/>
      <c r="AF18461" s="104"/>
      <c r="AG18461" s="104"/>
      <c r="AK18461" s="104"/>
      <c r="AL18461" s="104"/>
      <c r="AO18461" s="104"/>
      <c r="AP18461" s="104"/>
    </row>
    <row r="18462" spans="21:42" ht="15" customHeight="1" x14ac:dyDescent="0.25">
      <c r="U18462" s="104"/>
      <c r="AB18462" s="104"/>
      <c r="AC18462" s="104"/>
      <c r="AF18462" s="104"/>
      <c r="AG18462" s="104"/>
      <c r="AK18462" s="104"/>
      <c r="AL18462" s="104"/>
      <c r="AO18462" s="104"/>
      <c r="AP18462" s="104"/>
    </row>
    <row r="18463" spans="21:42" ht="15" customHeight="1" x14ac:dyDescent="0.25">
      <c r="U18463" s="104"/>
      <c r="AB18463" s="104"/>
      <c r="AC18463" s="104"/>
      <c r="AF18463" s="104"/>
      <c r="AG18463" s="104"/>
      <c r="AK18463" s="104"/>
      <c r="AL18463" s="104"/>
      <c r="AO18463" s="104"/>
      <c r="AP18463" s="104"/>
    </row>
    <row r="18464" spans="21:42" ht="15" customHeight="1" x14ac:dyDescent="0.25">
      <c r="U18464" s="104"/>
      <c r="AB18464" s="104"/>
      <c r="AC18464" s="104"/>
      <c r="AF18464" s="104"/>
      <c r="AG18464" s="104"/>
      <c r="AK18464" s="104"/>
      <c r="AL18464" s="104"/>
      <c r="AO18464" s="104"/>
      <c r="AP18464" s="104"/>
    </row>
    <row r="18465" spans="21:42" ht="15" customHeight="1" x14ac:dyDescent="0.25">
      <c r="U18465" s="104"/>
      <c r="AB18465" s="104"/>
      <c r="AC18465" s="104"/>
      <c r="AF18465" s="104"/>
      <c r="AG18465" s="104"/>
      <c r="AK18465" s="104"/>
      <c r="AL18465" s="104"/>
      <c r="AO18465" s="104"/>
      <c r="AP18465" s="104"/>
    </row>
    <row r="18466" spans="21:42" ht="15" customHeight="1" x14ac:dyDescent="0.25">
      <c r="U18466" s="104"/>
      <c r="AB18466" s="104"/>
      <c r="AC18466" s="104"/>
      <c r="AF18466" s="104"/>
      <c r="AG18466" s="104"/>
      <c r="AK18466" s="104"/>
      <c r="AL18466" s="104"/>
      <c r="AO18466" s="104"/>
      <c r="AP18466" s="104"/>
    </row>
    <row r="18467" spans="21:42" ht="15" customHeight="1" x14ac:dyDescent="0.25">
      <c r="U18467" s="104"/>
      <c r="AB18467" s="104"/>
      <c r="AC18467" s="104"/>
      <c r="AF18467" s="104"/>
      <c r="AG18467" s="104"/>
      <c r="AK18467" s="104"/>
      <c r="AL18467" s="104"/>
      <c r="AO18467" s="104"/>
      <c r="AP18467" s="104"/>
    </row>
    <row r="18468" spans="21:42" ht="15" customHeight="1" x14ac:dyDescent="0.25">
      <c r="U18468" s="104"/>
      <c r="AB18468" s="104"/>
      <c r="AC18468" s="104"/>
      <c r="AF18468" s="104"/>
      <c r="AG18468" s="104"/>
      <c r="AK18468" s="104"/>
      <c r="AL18468" s="104"/>
      <c r="AO18468" s="104"/>
      <c r="AP18468" s="104"/>
    </row>
    <row r="18469" spans="21:42" ht="15" customHeight="1" x14ac:dyDescent="0.25">
      <c r="U18469" s="104"/>
      <c r="AB18469" s="104"/>
      <c r="AC18469" s="104"/>
      <c r="AF18469" s="104"/>
      <c r="AG18469" s="104"/>
      <c r="AK18469" s="104"/>
      <c r="AL18469" s="104"/>
      <c r="AO18469" s="104"/>
      <c r="AP18469" s="104"/>
    </row>
    <row r="18470" spans="21:42" ht="15" customHeight="1" x14ac:dyDescent="0.25">
      <c r="U18470" s="104"/>
      <c r="AB18470" s="104"/>
      <c r="AC18470" s="104"/>
      <c r="AF18470" s="104"/>
      <c r="AG18470" s="104"/>
      <c r="AK18470" s="104"/>
      <c r="AL18470" s="104"/>
      <c r="AO18470" s="104"/>
      <c r="AP18470" s="104"/>
    </row>
    <row r="18471" spans="21:42" ht="15" customHeight="1" x14ac:dyDescent="0.25">
      <c r="U18471" s="104"/>
      <c r="AB18471" s="104"/>
      <c r="AC18471" s="104"/>
      <c r="AF18471" s="104"/>
      <c r="AG18471" s="104"/>
      <c r="AK18471" s="104"/>
      <c r="AL18471" s="104"/>
      <c r="AO18471" s="104"/>
      <c r="AP18471" s="104"/>
    </row>
    <row r="18472" spans="21:42" ht="15" customHeight="1" x14ac:dyDescent="0.25">
      <c r="U18472" s="104"/>
      <c r="AB18472" s="104"/>
      <c r="AC18472" s="104"/>
      <c r="AF18472" s="104"/>
      <c r="AG18472" s="104"/>
      <c r="AK18472" s="104"/>
      <c r="AL18472" s="104"/>
      <c r="AO18472" s="104"/>
      <c r="AP18472" s="104"/>
    </row>
    <row r="18473" spans="21:42" ht="15" customHeight="1" x14ac:dyDescent="0.25">
      <c r="U18473" s="104"/>
      <c r="AB18473" s="104"/>
      <c r="AC18473" s="104"/>
      <c r="AF18473" s="104"/>
      <c r="AG18473" s="104"/>
      <c r="AK18473" s="104"/>
      <c r="AL18473" s="104"/>
      <c r="AO18473" s="104"/>
      <c r="AP18473" s="104"/>
    </row>
    <row r="18474" spans="21:42" ht="15" customHeight="1" x14ac:dyDescent="0.25">
      <c r="U18474" s="104"/>
      <c r="AB18474" s="104"/>
      <c r="AC18474" s="104"/>
      <c r="AF18474" s="104"/>
      <c r="AG18474" s="104"/>
      <c r="AK18474" s="104"/>
      <c r="AL18474" s="104"/>
      <c r="AO18474" s="104"/>
      <c r="AP18474" s="104"/>
    </row>
    <row r="18475" spans="21:42" ht="15" customHeight="1" x14ac:dyDescent="0.25">
      <c r="U18475" s="104"/>
      <c r="AB18475" s="104"/>
      <c r="AC18475" s="104"/>
      <c r="AF18475" s="104"/>
      <c r="AG18475" s="104"/>
      <c r="AK18475" s="104"/>
      <c r="AL18475" s="104"/>
      <c r="AO18475" s="104"/>
      <c r="AP18475" s="104"/>
    </row>
    <row r="18476" spans="21:42" ht="15" customHeight="1" x14ac:dyDescent="0.25">
      <c r="U18476" s="104"/>
      <c r="AB18476" s="104"/>
      <c r="AC18476" s="104"/>
      <c r="AF18476" s="104"/>
      <c r="AG18476" s="104"/>
      <c r="AK18476" s="104"/>
      <c r="AL18476" s="104"/>
      <c r="AO18476" s="104"/>
      <c r="AP18476" s="104"/>
    </row>
    <row r="18477" spans="21:42" ht="15" customHeight="1" x14ac:dyDescent="0.25">
      <c r="U18477" s="104"/>
      <c r="AB18477" s="104"/>
      <c r="AC18477" s="104"/>
      <c r="AF18477" s="104"/>
      <c r="AG18477" s="104"/>
      <c r="AK18477" s="104"/>
      <c r="AL18477" s="104"/>
      <c r="AO18477" s="104"/>
      <c r="AP18477" s="104"/>
    </row>
    <row r="18478" spans="21:42" ht="15" customHeight="1" x14ac:dyDescent="0.25">
      <c r="U18478" s="104"/>
      <c r="AB18478" s="104"/>
      <c r="AC18478" s="104"/>
      <c r="AF18478" s="104"/>
      <c r="AG18478" s="104"/>
      <c r="AK18478" s="104"/>
      <c r="AL18478" s="104"/>
      <c r="AO18478" s="104"/>
      <c r="AP18478" s="104"/>
    </row>
    <row r="18479" spans="21:42" ht="15" customHeight="1" x14ac:dyDescent="0.25">
      <c r="U18479" s="104"/>
      <c r="AB18479" s="104"/>
      <c r="AC18479" s="104"/>
      <c r="AF18479" s="104"/>
      <c r="AG18479" s="104"/>
      <c r="AK18479" s="104"/>
      <c r="AL18479" s="104"/>
      <c r="AO18479" s="104"/>
      <c r="AP18479" s="104"/>
    </row>
    <row r="18480" spans="21:42" ht="15" customHeight="1" x14ac:dyDescent="0.25">
      <c r="U18480" s="104"/>
      <c r="AB18480" s="104"/>
      <c r="AC18480" s="104"/>
      <c r="AF18480" s="104"/>
      <c r="AG18480" s="104"/>
      <c r="AK18480" s="104"/>
      <c r="AL18480" s="104"/>
      <c r="AO18480" s="104"/>
      <c r="AP18480" s="104"/>
    </row>
    <row r="18481" spans="21:42" ht="15" customHeight="1" x14ac:dyDescent="0.25">
      <c r="U18481" s="104"/>
      <c r="AB18481" s="104"/>
      <c r="AC18481" s="104"/>
      <c r="AF18481" s="104"/>
      <c r="AG18481" s="104"/>
      <c r="AK18481" s="104"/>
      <c r="AL18481" s="104"/>
      <c r="AO18481" s="104"/>
      <c r="AP18481" s="104"/>
    </row>
    <row r="18482" spans="21:42" ht="15" customHeight="1" x14ac:dyDescent="0.25">
      <c r="U18482" s="104"/>
      <c r="AB18482" s="104"/>
      <c r="AC18482" s="104"/>
      <c r="AF18482" s="104"/>
      <c r="AG18482" s="104"/>
      <c r="AK18482" s="104"/>
      <c r="AL18482" s="104"/>
      <c r="AO18482" s="104"/>
      <c r="AP18482" s="104"/>
    </row>
    <row r="18483" spans="21:42" ht="15" customHeight="1" x14ac:dyDescent="0.25">
      <c r="U18483" s="104"/>
      <c r="AB18483" s="104"/>
      <c r="AC18483" s="104"/>
      <c r="AF18483" s="104"/>
      <c r="AG18483" s="104"/>
      <c r="AK18483" s="104"/>
      <c r="AL18483" s="104"/>
      <c r="AO18483" s="104"/>
      <c r="AP18483" s="104"/>
    </row>
    <row r="18484" spans="21:42" ht="15" customHeight="1" x14ac:dyDescent="0.25">
      <c r="U18484" s="104"/>
      <c r="AB18484" s="104"/>
      <c r="AC18484" s="104"/>
      <c r="AF18484" s="104"/>
      <c r="AG18484" s="104"/>
      <c r="AK18484" s="104"/>
      <c r="AL18484" s="104"/>
      <c r="AO18484" s="104"/>
      <c r="AP18484" s="104"/>
    </row>
    <row r="18485" spans="21:42" ht="15" customHeight="1" x14ac:dyDescent="0.25">
      <c r="U18485" s="104"/>
      <c r="AB18485" s="104"/>
      <c r="AC18485" s="104"/>
      <c r="AF18485" s="104"/>
      <c r="AG18485" s="104"/>
      <c r="AK18485" s="104"/>
      <c r="AL18485" s="104"/>
      <c r="AO18485" s="104"/>
      <c r="AP18485" s="104"/>
    </row>
    <row r="18486" spans="21:42" ht="15" customHeight="1" x14ac:dyDescent="0.25">
      <c r="U18486" s="104"/>
      <c r="AB18486" s="104"/>
      <c r="AC18486" s="104"/>
      <c r="AF18486" s="104"/>
      <c r="AG18486" s="104"/>
      <c r="AK18486" s="104"/>
      <c r="AL18486" s="104"/>
      <c r="AO18486" s="104"/>
      <c r="AP18486" s="104"/>
    </row>
    <row r="18487" spans="21:42" ht="15" customHeight="1" x14ac:dyDescent="0.25">
      <c r="U18487" s="104"/>
      <c r="AB18487" s="104"/>
      <c r="AC18487" s="104"/>
      <c r="AF18487" s="104"/>
      <c r="AG18487" s="104"/>
      <c r="AK18487" s="104"/>
      <c r="AL18487" s="104"/>
      <c r="AO18487" s="104"/>
      <c r="AP18487" s="104"/>
    </row>
    <row r="18488" spans="21:42" ht="15" customHeight="1" x14ac:dyDescent="0.25">
      <c r="U18488" s="104"/>
      <c r="AB18488" s="104"/>
      <c r="AC18488" s="104"/>
      <c r="AF18488" s="104"/>
      <c r="AG18488" s="104"/>
      <c r="AK18488" s="104"/>
      <c r="AL18488" s="104"/>
      <c r="AO18488" s="104"/>
      <c r="AP18488" s="104"/>
    </row>
    <row r="18489" spans="21:42" ht="15" customHeight="1" x14ac:dyDescent="0.25">
      <c r="U18489" s="104"/>
      <c r="AB18489" s="104"/>
      <c r="AC18489" s="104"/>
      <c r="AF18489" s="104"/>
      <c r="AG18489" s="104"/>
      <c r="AK18489" s="104"/>
      <c r="AL18489" s="104"/>
      <c r="AO18489" s="104"/>
      <c r="AP18489" s="104"/>
    </row>
    <row r="18490" spans="21:42" ht="15" customHeight="1" x14ac:dyDescent="0.25">
      <c r="U18490" s="104"/>
      <c r="AB18490" s="104"/>
      <c r="AC18490" s="104"/>
      <c r="AF18490" s="104"/>
      <c r="AG18490" s="104"/>
      <c r="AK18490" s="104"/>
      <c r="AL18490" s="104"/>
      <c r="AO18490" s="104"/>
      <c r="AP18490" s="104"/>
    </row>
    <row r="18491" spans="21:42" ht="15" customHeight="1" x14ac:dyDescent="0.25">
      <c r="U18491" s="104"/>
      <c r="AB18491" s="104"/>
      <c r="AC18491" s="104"/>
      <c r="AF18491" s="104"/>
      <c r="AG18491" s="104"/>
      <c r="AK18491" s="104"/>
      <c r="AL18491" s="104"/>
      <c r="AO18491" s="104"/>
      <c r="AP18491" s="104"/>
    </row>
    <row r="18492" spans="21:42" ht="15" customHeight="1" x14ac:dyDescent="0.25">
      <c r="U18492" s="104"/>
      <c r="AB18492" s="104"/>
      <c r="AC18492" s="104"/>
      <c r="AF18492" s="104"/>
      <c r="AG18492" s="104"/>
      <c r="AK18492" s="104"/>
      <c r="AL18492" s="104"/>
      <c r="AO18492" s="104"/>
      <c r="AP18492" s="104"/>
    </row>
    <row r="18493" spans="21:42" ht="15" customHeight="1" x14ac:dyDescent="0.25">
      <c r="U18493" s="104"/>
      <c r="AB18493" s="104"/>
      <c r="AC18493" s="104"/>
      <c r="AF18493" s="104"/>
      <c r="AG18493" s="104"/>
      <c r="AK18493" s="104"/>
      <c r="AL18493" s="104"/>
      <c r="AO18493" s="104"/>
      <c r="AP18493" s="104"/>
    </row>
    <row r="18494" spans="21:42" ht="15" customHeight="1" x14ac:dyDescent="0.25">
      <c r="U18494" s="104"/>
      <c r="AB18494" s="104"/>
      <c r="AC18494" s="104"/>
      <c r="AF18494" s="104"/>
      <c r="AG18494" s="104"/>
      <c r="AK18494" s="104"/>
      <c r="AL18494" s="104"/>
      <c r="AO18494" s="104"/>
      <c r="AP18494" s="104"/>
    </row>
    <row r="18495" spans="21:42" ht="15" customHeight="1" x14ac:dyDescent="0.25">
      <c r="U18495" s="104"/>
      <c r="AB18495" s="104"/>
      <c r="AC18495" s="104"/>
      <c r="AF18495" s="104"/>
      <c r="AG18495" s="104"/>
      <c r="AK18495" s="104"/>
      <c r="AL18495" s="104"/>
      <c r="AO18495" s="104"/>
      <c r="AP18495" s="104"/>
    </row>
    <row r="18496" spans="21:42" ht="15" customHeight="1" x14ac:dyDescent="0.25">
      <c r="U18496" s="104"/>
      <c r="AB18496" s="104"/>
      <c r="AC18496" s="104"/>
      <c r="AF18496" s="104"/>
      <c r="AG18496" s="104"/>
      <c r="AK18496" s="104"/>
      <c r="AL18496" s="104"/>
      <c r="AO18496" s="104"/>
      <c r="AP18496" s="104"/>
    </row>
    <row r="18497" spans="21:42" ht="15" customHeight="1" x14ac:dyDescent="0.25">
      <c r="U18497" s="104"/>
      <c r="AB18497" s="104"/>
      <c r="AC18497" s="104"/>
      <c r="AF18497" s="104"/>
      <c r="AG18497" s="104"/>
      <c r="AK18497" s="104"/>
      <c r="AL18497" s="104"/>
      <c r="AO18497" s="104"/>
      <c r="AP18497" s="104"/>
    </row>
    <row r="18498" spans="21:42" ht="15" customHeight="1" x14ac:dyDescent="0.25">
      <c r="U18498" s="104"/>
      <c r="AB18498" s="104"/>
      <c r="AC18498" s="104"/>
      <c r="AF18498" s="104"/>
      <c r="AG18498" s="104"/>
      <c r="AK18498" s="104"/>
      <c r="AL18498" s="104"/>
      <c r="AO18498" s="104"/>
      <c r="AP18498" s="104"/>
    </row>
    <row r="18499" spans="21:42" ht="15" customHeight="1" x14ac:dyDescent="0.25">
      <c r="U18499" s="104"/>
      <c r="AB18499" s="104"/>
      <c r="AC18499" s="104"/>
      <c r="AF18499" s="104"/>
      <c r="AG18499" s="104"/>
      <c r="AK18499" s="104"/>
      <c r="AL18499" s="104"/>
      <c r="AO18499" s="104"/>
      <c r="AP18499" s="104"/>
    </row>
    <row r="18500" spans="21:42" ht="15" customHeight="1" x14ac:dyDescent="0.25">
      <c r="U18500" s="104"/>
      <c r="AB18500" s="104"/>
      <c r="AC18500" s="104"/>
      <c r="AF18500" s="104"/>
      <c r="AG18500" s="104"/>
      <c r="AK18500" s="104"/>
      <c r="AL18500" s="104"/>
      <c r="AO18500" s="104"/>
      <c r="AP18500" s="104"/>
    </row>
    <row r="18501" spans="21:42" ht="15" customHeight="1" x14ac:dyDescent="0.25">
      <c r="U18501" s="104"/>
      <c r="AB18501" s="104"/>
      <c r="AC18501" s="104"/>
      <c r="AF18501" s="104"/>
      <c r="AG18501" s="104"/>
      <c r="AK18501" s="104"/>
      <c r="AL18501" s="104"/>
      <c r="AO18501" s="104"/>
      <c r="AP18501" s="104"/>
    </row>
    <row r="18502" spans="21:42" ht="15" customHeight="1" x14ac:dyDescent="0.25">
      <c r="U18502" s="104"/>
      <c r="AB18502" s="104"/>
      <c r="AC18502" s="104"/>
      <c r="AF18502" s="104"/>
      <c r="AG18502" s="104"/>
      <c r="AK18502" s="104"/>
      <c r="AL18502" s="104"/>
      <c r="AO18502" s="104"/>
      <c r="AP18502" s="104"/>
    </row>
    <row r="18503" spans="21:42" ht="15" customHeight="1" x14ac:dyDescent="0.25">
      <c r="U18503" s="104"/>
      <c r="AB18503" s="104"/>
      <c r="AC18503" s="104"/>
      <c r="AF18503" s="104"/>
      <c r="AG18503" s="104"/>
      <c r="AK18503" s="104"/>
      <c r="AL18503" s="104"/>
      <c r="AO18503" s="104"/>
      <c r="AP18503" s="104"/>
    </row>
    <row r="18504" spans="21:42" ht="15" customHeight="1" x14ac:dyDescent="0.25">
      <c r="U18504" s="104"/>
      <c r="AB18504" s="104"/>
      <c r="AC18504" s="104"/>
      <c r="AF18504" s="104"/>
      <c r="AG18504" s="104"/>
      <c r="AK18504" s="104"/>
      <c r="AL18504" s="104"/>
      <c r="AO18504" s="104"/>
      <c r="AP18504" s="104"/>
    </row>
    <row r="18505" spans="21:42" ht="15" customHeight="1" x14ac:dyDescent="0.25">
      <c r="U18505" s="104"/>
      <c r="AB18505" s="104"/>
      <c r="AC18505" s="104"/>
      <c r="AF18505" s="104"/>
      <c r="AG18505" s="104"/>
      <c r="AK18505" s="104"/>
      <c r="AL18505" s="104"/>
      <c r="AO18505" s="104"/>
      <c r="AP18505" s="104"/>
    </row>
    <row r="18506" spans="21:42" ht="15" customHeight="1" x14ac:dyDescent="0.25">
      <c r="U18506" s="104"/>
      <c r="AB18506" s="104"/>
      <c r="AC18506" s="104"/>
      <c r="AF18506" s="104"/>
      <c r="AG18506" s="104"/>
      <c r="AK18506" s="104"/>
      <c r="AL18506" s="104"/>
      <c r="AO18506" s="104"/>
      <c r="AP18506" s="104"/>
    </row>
    <row r="18507" spans="21:42" ht="15" customHeight="1" x14ac:dyDescent="0.25">
      <c r="U18507" s="104"/>
      <c r="AB18507" s="104"/>
      <c r="AC18507" s="104"/>
      <c r="AF18507" s="104"/>
      <c r="AG18507" s="104"/>
      <c r="AK18507" s="104"/>
      <c r="AL18507" s="104"/>
      <c r="AO18507" s="104"/>
      <c r="AP18507" s="104"/>
    </row>
    <row r="18508" spans="21:42" ht="15" customHeight="1" x14ac:dyDescent="0.25">
      <c r="U18508" s="104"/>
      <c r="AB18508" s="104"/>
      <c r="AC18508" s="104"/>
      <c r="AF18508" s="104"/>
      <c r="AG18508" s="104"/>
      <c r="AK18508" s="104"/>
      <c r="AL18508" s="104"/>
      <c r="AO18508" s="104"/>
      <c r="AP18508" s="104"/>
    </row>
    <row r="18509" spans="21:42" ht="15" customHeight="1" x14ac:dyDescent="0.25">
      <c r="U18509" s="104"/>
      <c r="AB18509" s="104"/>
      <c r="AC18509" s="104"/>
      <c r="AF18509" s="104"/>
      <c r="AG18509" s="104"/>
      <c r="AK18509" s="104"/>
      <c r="AL18509" s="104"/>
      <c r="AO18509" s="104"/>
      <c r="AP18509" s="104"/>
    </row>
    <row r="18510" spans="21:42" ht="15" customHeight="1" x14ac:dyDescent="0.25">
      <c r="U18510" s="104"/>
      <c r="AB18510" s="104"/>
      <c r="AC18510" s="104"/>
      <c r="AF18510" s="104"/>
      <c r="AG18510" s="104"/>
      <c r="AK18510" s="104"/>
      <c r="AL18510" s="104"/>
      <c r="AO18510" s="104"/>
      <c r="AP18510" s="104"/>
    </row>
    <row r="18511" spans="21:42" ht="15" customHeight="1" x14ac:dyDescent="0.25">
      <c r="U18511" s="104"/>
      <c r="AB18511" s="104"/>
      <c r="AC18511" s="104"/>
      <c r="AF18511" s="104"/>
      <c r="AG18511" s="104"/>
      <c r="AK18511" s="104"/>
      <c r="AL18511" s="104"/>
      <c r="AO18511" s="104"/>
      <c r="AP18511" s="104"/>
    </row>
    <row r="18512" spans="21:42" ht="15" customHeight="1" x14ac:dyDescent="0.25">
      <c r="U18512" s="104"/>
      <c r="AB18512" s="104"/>
      <c r="AC18512" s="104"/>
      <c r="AF18512" s="104"/>
      <c r="AG18512" s="104"/>
      <c r="AK18512" s="104"/>
      <c r="AL18512" s="104"/>
      <c r="AO18512" s="104"/>
      <c r="AP18512" s="104"/>
    </row>
    <row r="18513" spans="21:42" ht="15" customHeight="1" x14ac:dyDescent="0.25">
      <c r="U18513" s="104"/>
      <c r="AB18513" s="104"/>
      <c r="AC18513" s="104"/>
      <c r="AF18513" s="104"/>
      <c r="AG18513" s="104"/>
      <c r="AK18513" s="104"/>
      <c r="AL18513" s="104"/>
      <c r="AO18513" s="104"/>
      <c r="AP18513" s="104"/>
    </row>
    <row r="18514" spans="21:42" ht="15" customHeight="1" x14ac:dyDescent="0.25">
      <c r="U18514" s="104"/>
      <c r="AB18514" s="104"/>
      <c r="AC18514" s="104"/>
      <c r="AF18514" s="104"/>
      <c r="AG18514" s="104"/>
      <c r="AK18514" s="104"/>
      <c r="AL18514" s="104"/>
      <c r="AO18514" s="104"/>
      <c r="AP18514" s="104"/>
    </row>
    <row r="18515" spans="21:42" ht="15" customHeight="1" x14ac:dyDescent="0.25">
      <c r="U18515" s="104"/>
      <c r="AB18515" s="104"/>
      <c r="AC18515" s="104"/>
      <c r="AF18515" s="104"/>
      <c r="AG18515" s="104"/>
      <c r="AK18515" s="104"/>
      <c r="AL18515" s="104"/>
      <c r="AO18515" s="104"/>
      <c r="AP18515" s="104"/>
    </row>
    <row r="18516" spans="21:42" ht="15" customHeight="1" x14ac:dyDescent="0.25">
      <c r="U18516" s="104"/>
      <c r="AB18516" s="104"/>
      <c r="AC18516" s="104"/>
      <c r="AF18516" s="104"/>
      <c r="AG18516" s="104"/>
      <c r="AK18516" s="104"/>
      <c r="AL18516" s="104"/>
      <c r="AO18516" s="104"/>
      <c r="AP18516" s="104"/>
    </row>
    <row r="18517" spans="21:42" ht="15" customHeight="1" x14ac:dyDescent="0.25">
      <c r="U18517" s="104"/>
      <c r="AB18517" s="104"/>
      <c r="AC18517" s="104"/>
      <c r="AF18517" s="104"/>
      <c r="AG18517" s="104"/>
      <c r="AK18517" s="104"/>
      <c r="AL18517" s="104"/>
      <c r="AO18517" s="104"/>
      <c r="AP18517" s="104"/>
    </row>
    <row r="18518" spans="21:42" ht="15" customHeight="1" x14ac:dyDescent="0.25">
      <c r="U18518" s="104"/>
      <c r="AB18518" s="104"/>
      <c r="AC18518" s="104"/>
      <c r="AF18518" s="104"/>
      <c r="AG18518" s="104"/>
      <c r="AK18518" s="104"/>
      <c r="AL18518" s="104"/>
      <c r="AO18518" s="104"/>
      <c r="AP18518" s="104"/>
    </row>
    <row r="18519" spans="21:42" ht="15" customHeight="1" x14ac:dyDescent="0.25">
      <c r="U18519" s="104"/>
      <c r="AB18519" s="104"/>
      <c r="AC18519" s="104"/>
      <c r="AF18519" s="104"/>
      <c r="AG18519" s="104"/>
      <c r="AK18519" s="104"/>
      <c r="AL18519" s="104"/>
      <c r="AO18519" s="104"/>
      <c r="AP18519" s="104"/>
    </row>
    <row r="18520" spans="21:42" ht="15" customHeight="1" x14ac:dyDescent="0.25">
      <c r="U18520" s="104"/>
      <c r="AB18520" s="104"/>
      <c r="AC18520" s="104"/>
      <c r="AF18520" s="104"/>
      <c r="AG18520" s="104"/>
      <c r="AK18520" s="104"/>
      <c r="AL18520" s="104"/>
      <c r="AO18520" s="104"/>
      <c r="AP18520" s="104"/>
    </row>
    <row r="18521" spans="21:42" ht="15" customHeight="1" x14ac:dyDescent="0.25">
      <c r="U18521" s="104"/>
      <c r="AB18521" s="104"/>
      <c r="AC18521" s="104"/>
      <c r="AF18521" s="104"/>
      <c r="AG18521" s="104"/>
      <c r="AK18521" s="104"/>
      <c r="AL18521" s="104"/>
      <c r="AO18521" s="104"/>
      <c r="AP18521" s="104"/>
    </row>
    <row r="18522" spans="21:42" ht="15" customHeight="1" x14ac:dyDescent="0.25">
      <c r="U18522" s="104"/>
      <c r="AB18522" s="104"/>
      <c r="AC18522" s="104"/>
      <c r="AF18522" s="104"/>
      <c r="AG18522" s="104"/>
      <c r="AK18522" s="104"/>
      <c r="AL18522" s="104"/>
      <c r="AO18522" s="104"/>
      <c r="AP18522" s="104"/>
    </row>
    <row r="18523" spans="21:42" ht="15" customHeight="1" x14ac:dyDescent="0.25">
      <c r="U18523" s="104"/>
      <c r="AB18523" s="104"/>
      <c r="AC18523" s="104"/>
      <c r="AF18523" s="104"/>
      <c r="AG18523" s="104"/>
      <c r="AK18523" s="104"/>
      <c r="AL18523" s="104"/>
      <c r="AO18523" s="104"/>
      <c r="AP18523" s="104"/>
    </row>
    <row r="18524" spans="21:42" ht="15" customHeight="1" x14ac:dyDescent="0.25">
      <c r="U18524" s="104"/>
      <c r="AB18524" s="104"/>
      <c r="AC18524" s="104"/>
      <c r="AF18524" s="104"/>
      <c r="AG18524" s="104"/>
      <c r="AK18524" s="104"/>
      <c r="AL18524" s="104"/>
      <c r="AO18524" s="104"/>
      <c r="AP18524" s="104"/>
    </row>
    <row r="18525" spans="21:42" ht="15" customHeight="1" x14ac:dyDescent="0.25">
      <c r="U18525" s="104"/>
      <c r="AB18525" s="104"/>
      <c r="AC18525" s="104"/>
      <c r="AF18525" s="104"/>
      <c r="AG18525" s="104"/>
      <c r="AK18525" s="104"/>
      <c r="AL18525" s="104"/>
      <c r="AO18525" s="104"/>
      <c r="AP18525" s="104"/>
    </row>
    <row r="18526" spans="21:42" ht="15" customHeight="1" x14ac:dyDescent="0.25">
      <c r="U18526" s="104"/>
      <c r="AB18526" s="104"/>
      <c r="AC18526" s="104"/>
      <c r="AF18526" s="104"/>
      <c r="AG18526" s="104"/>
      <c r="AK18526" s="104"/>
      <c r="AL18526" s="104"/>
      <c r="AO18526" s="104"/>
      <c r="AP18526" s="104"/>
    </row>
    <row r="18527" spans="21:42" ht="15" customHeight="1" x14ac:dyDescent="0.25">
      <c r="U18527" s="104"/>
      <c r="AB18527" s="104"/>
      <c r="AC18527" s="104"/>
      <c r="AF18527" s="104"/>
      <c r="AG18527" s="104"/>
      <c r="AK18527" s="104"/>
      <c r="AL18527" s="104"/>
      <c r="AO18527" s="104"/>
      <c r="AP18527" s="104"/>
    </row>
    <row r="18528" spans="21:42" ht="15" customHeight="1" x14ac:dyDescent="0.25">
      <c r="U18528" s="104"/>
      <c r="AB18528" s="104"/>
      <c r="AC18528" s="104"/>
      <c r="AF18528" s="104"/>
      <c r="AG18528" s="104"/>
      <c r="AK18528" s="104"/>
      <c r="AL18528" s="104"/>
      <c r="AO18528" s="104"/>
      <c r="AP18528" s="104"/>
    </row>
    <row r="18529" spans="21:42" ht="15" customHeight="1" x14ac:dyDescent="0.25">
      <c r="U18529" s="104"/>
      <c r="AB18529" s="104"/>
      <c r="AC18529" s="104"/>
      <c r="AF18529" s="104"/>
      <c r="AG18529" s="104"/>
      <c r="AK18529" s="104"/>
      <c r="AL18529" s="104"/>
      <c r="AO18529" s="104"/>
      <c r="AP18529" s="104"/>
    </row>
    <row r="18530" spans="21:42" ht="15" customHeight="1" x14ac:dyDescent="0.25">
      <c r="U18530" s="104"/>
      <c r="AB18530" s="104"/>
      <c r="AC18530" s="104"/>
      <c r="AF18530" s="104"/>
      <c r="AG18530" s="104"/>
      <c r="AK18530" s="104"/>
      <c r="AL18530" s="104"/>
      <c r="AO18530" s="104"/>
      <c r="AP18530" s="104"/>
    </row>
    <row r="18531" spans="21:42" ht="15" customHeight="1" x14ac:dyDescent="0.25">
      <c r="U18531" s="104"/>
      <c r="AB18531" s="104"/>
      <c r="AC18531" s="104"/>
      <c r="AF18531" s="104"/>
      <c r="AG18531" s="104"/>
      <c r="AK18531" s="104"/>
      <c r="AL18531" s="104"/>
      <c r="AO18531" s="104"/>
      <c r="AP18531" s="104"/>
    </row>
    <row r="18532" spans="21:42" ht="15" customHeight="1" x14ac:dyDescent="0.25">
      <c r="U18532" s="104"/>
      <c r="AB18532" s="104"/>
      <c r="AC18532" s="104"/>
      <c r="AF18532" s="104"/>
      <c r="AG18532" s="104"/>
      <c r="AK18532" s="104"/>
      <c r="AL18532" s="104"/>
      <c r="AO18532" s="104"/>
      <c r="AP18532" s="104"/>
    </row>
    <row r="18533" spans="21:42" ht="15" customHeight="1" x14ac:dyDescent="0.25">
      <c r="U18533" s="104"/>
      <c r="AB18533" s="104"/>
      <c r="AC18533" s="104"/>
      <c r="AF18533" s="104"/>
      <c r="AG18533" s="104"/>
      <c r="AK18533" s="104"/>
      <c r="AL18533" s="104"/>
      <c r="AO18533" s="104"/>
      <c r="AP18533" s="104"/>
    </row>
    <row r="18534" spans="21:42" ht="15" customHeight="1" x14ac:dyDescent="0.25">
      <c r="U18534" s="104"/>
      <c r="AB18534" s="104"/>
      <c r="AC18534" s="104"/>
      <c r="AF18534" s="104"/>
      <c r="AG18534" s="104"/>
      <c r="AK18534" s="104"/>
      <c r="AL18534" s="104"/>
      <c r="AO18534" s="104"/>
      <c r="AP18534" s="104"/>
    </row>
    <row r="18535" spans="21:42" ht="15" customHeight="1" x14ac:dyDescent="0.25">
      <c r="U18535" s="104"/>
      <c r="AB18535" s="104"/>
      <c r="AC18535" s="104"/>
      <c r="AF18535" s="104"/>
      <c r="AG18535" s="104"/>
      <c r="AK18535" s="104"/>
      <c r="AL18535" s="104"/>
      <c r="AO18535" s="104"/>
      <c r="AP18535" s="104"/>
    </row>
    <row r="18536" spans="21:42" ht="15" customHeight="1" x14ac:dyDescent="0.25">
      <c r="U18536" s="104"/>
      <c r="AB18536" s="104"/>
      <c r="AC18536" s="104"/>
      <c r="AF18536" s="104"/>
      <c r="AG18536" s="104"/>
      <c r="AK18536" s="104"/>
      <c r="AL18536" s="104"/>
      <c r="AO18536" s="104"/>
      <c r="AP18536" s="104"/>
    </row>
    <row r="18537" spans="21:42" ht="15" customHeight="1" x14ac:dyDescent="0.25">
      <c r="U18537" s="104"/>
      <c r="AB18537" s="104"/>
      <c r="AC18537" s="104"/>
      <c r="AF18537" s="104"/>
      <c r="AG18537" s="104"/>
      <c r="AK18537" s="104"/>
      <c r="AL18537" s="104"/>
      <c r="AO18537" s="104"/>
      <c r="AP18537" s="104"/>
    </row>
    <row r="18538" spans="21:42" ht="15" customHeight="1" x14ac:dyDescent="0.25">
      <c r="U18538" s="104"/>
      <c r="AB18538" s="104"/>
      <c r="AC18538" s="104"/>
      <c r="AF18538" s="104"/>
      <c r="AG18538" s="104"/>
      <c r="AK18538" s="104"/>
      <c r="AL18538" s="104"/>
      <c r="AO18538" s="104"/>
      <c r="AP18538" s="104"/>
    </row>
    <row r="18539" spans="21:42" ht="15" customHeight="1" x14ac:dyDescent="0.25">
      <c r="U18539" s="104"/>
      <c r="AB18539" s="104"/>
      <c r="AC18539" s="104"/>
      <c r="AF18539" s="104"/>
      <c r="AG18539" s="104"/>
      <c r="AK18539" s="104"/>
      <c r="AL18539" s="104"/>
      <c r="AO18539" s="104"/>
      <c r="AP18539" s="104"/>
    </row>
    <row r="18540" spans="21:42" ht="15" customHeight="1" x14ac:dyDescent="0.25">
      <c r="U18540" s="104"/>
      <c r="AB18540" s="104"/>
      <c r="AC18540" s="104"/>
      <c r="AF18540" s="104"/>
      <c r="AG18540" s="104"/>
      <c r="AK18540" s="104"/>
      <c r="AL18540" s="104"/>
      <c r="AO18540" s="104"/>
      <c r="AP18540" s="104"/>
    </row>
    <row r="18541" spans="21:42" ht="15" customHeight="1" x14ac:dyDescent="0.25">
      <c r="U18541" s="104"/>
      <c r="AB18541" s="104"/>
      <c r="AC18541" s="104"/>
      <c r="AF18541" s="104"/>
      <c r="AG18541" s="104"/>
      <c r="AK18541" s="104"/>
      <c r="AL18541" s="104"/>
      <c r="AO18541" s="104"/>
      <c r="AP18541" s="104"/>
    </row>
    <row r="18542" spans="21:42" ht="15" customHeight="1" x14ac:dyDescent="0.25">
      <c r="U18542" s="104"/>
      <c r="AB18542" s="104"/>
      <c r="AC18542" s="104"/>
      <c r="AF18542" s="104"/>
      <c r="AG18542" s="104"/>
      <c r="AK18542" s="104"/>
      <c r="AL18542" s="104"/>
      <c r="AO18542" s="104"/>
      <c r="AP18542" s="104"/>
    </row>
    <row r="18543" spans="21:42" ht="15" customHeight="1" x14ac:dyDescent="0.25">
      <c r="U18543" s="104"/>
      <c r="AB18543" s="104"/>
      <c r="AC18543" s="104"/>
      <c r="AF18543" s="104"/>
      <c r="AG18543" s="104"/>
      <c r="AK18543" s="104"/>
      <c r="AL18543" s="104"/>
      <c r="AO18543" s="104"/>
      <c r="AP18543" s="104"/>
    </row>
    <row r="18544" spans="21:42" ht="15" customHeight="1" x14ac:dyDescent="0.25">
      <c r="U18544" s="104"/>
      <c r="AB18544" s="104"/>
      <c r="AC18544" s="104"/>
      <c r="AF18544" s="104"/>
      <c r="AG18544" s="104"/>
      <c r="AK18544" s="104"/>
      <c r="AL18544" s="104"/>
      <c r="AO18544" s="104"/>
      <c r="AP18544" s="104"/>
    </row>
    <row r="18545" spans="21:42" ht="15" customHeight="1" x14ac:dyDescent="0.25">
      <c r="U18545" s="104"/>
      <c r="AB18545" s="104"/>
      <c r="AC18545" s="104"/>
      <c r="AF18545" s="104"/>
      <c r="AG18545" s="104"/>
      <c r="AK18545" s="104"/>
      <c r="AL18545" s="104"/>
      <c r="AO18545" s="104"/>
      <c r="AP18545" s="104"/>
    </row>
    <row r="18546" spans="21:42" ht="15" customHeight="1" x14ac:dyDescent="0.25">
      <c r="U18546" s="104"/>
      <c r="AB18546" s="104"/>
      <c r="AC18546" s="104"/>
      <c r="AF18546" s="104"/>
      <c r="AG18546" s="104"/>
      <c r="AK18546" s="104"/>
      <c r="AL18546" s="104"/>
      <c r="AO18546" s="104"/>
      <c r="AP18546" s="104"/>
    </row>
    <row r="18547" spans="21:42" ht="15" customHeight="1" x14ac:dyDescent="0.25">
      <c r="U18547" s="104"/>
      <c r="AB18547" s="104"/>
      <c r="AC18547" s="104"/>
      <c r="AF18547" s="104"/>
      <c r="AG18547" s="104"/>
      <c r="AK18547" s="104"/>
      <c r="AL18547" s="104"/>
      <c r="AO18547" s="104"/>
      <c r="AP18547" s="104"/>
    </row>
    <row r="18548" spans="21:42" ht="15" customHeight="1" x14ac:dyDescent="0.25">
      <c r="U18548" s="104"/>
      <c r="AB18548" s="104"/>
      <c r="AC18548" s="104"/>
      <c r="AF18548" s="104"/>
      <c r="AG18548" s="104"/>
      <c r="AK18548" s="104"/>
      <c r="AL18548" s="104"/>
      <c r="AO18548" s="104"/>
      <c r="AP18548" s="104"/>
    </row>
    <row r="18549" spans="21:42" ht="15" customHeight="1" x14ac:dyDescent="0.25">
      <c r="U18549" s="104"/>
      <c r="AB18549" s="104"/>
      <c r="AC18549" s="104"/>
      <c r="AF18549" s="104"/>
      <c r="AG18549" s="104"/>
      <c r="AK18549" s="104"/>
      <c r="AL18549" s="104"/>
      <c r="AO18549" s="104"/>
      <c r="AP18549" s="104"/>
    </row>
    <row r="18550" spans="21:42" ht="15" customHeight="1" x14ac:dyDescent="0.25">
      <c r="U18550" s="104"/>
      <c r="AB18550" s="104"/>
      <c r="AC18550" s="104"/>
      <c r="AF18550" s="104"/>
      <c r="AG18550" s="104"/>
      <c r="AK18550" s="104"/>
      <c r="AL18550" s="104"/>
      <c r="AO18550" s="104"/>
      <c r="AP18550" s="104"/>
    </row>
    <row r="18551" spans="21:42" ht="15" customHeight="1" x14ac:dyDescent="0.25">
      <c r="U18551" s="104"/>
      <c r="AB18551" s="104"/>
      <c r="AC18551" s="104"/>
      <c r="AF18551" s="104"/>
      <c r="AG18551" s="104"/>
      <c r="AK18551" s="104"/>
      <c r="AL18551" s="104"/>
      <c r="AO18551" s="104"/>
      <c r="AP18551" s="104"/>
    </row>
    <row r="18552" spans="21:42" ht="15" customHeight="1" x14ac:dyDescent="0.25">
      <c r="U18552" s="104"/>
      <c r="AB18552" s="104"/>
      <c r="AC18552" s="104"/>
      <c r="AF18552" s="104"/>
      <c r="AG18552" s="104"/>
      <c r="AK18552" s="104"/>
      <c r="AL18552" s="104"/>
      <c r="AO18552" s="104"/>
      <c r="AP18552" s="104"/>
    </row>
    <row r="18553" spans="21:42" ht="15" customHeight="1" x14ac:dyDescent="0.25">
      <c r="U18553" s="104"/>
      <c r="AB18553" s="104"/>
      <c r="AC18553" s="104"/>
      <c r="AF18553" s="104"/>
      <c r="AG18553" s="104"/>
      <c r="AK18553" s="104"/>
      <c r="AL18553" s="104"/>
      <c r="AO18553" s="104"/>
      <c r="AP18553" s="104"/>
    </row>
    <row r="18554" spans="21:42" ht="15" customHeight="1" x14ac:dyDescent="0.25">
      <c r="U18554" s="104"/>
      <c r="AB18554" s="104"/>
      <c r="AC18554" s="104"/>
      <c r="AF18554" s="104"/>
      <c r="AG18554" s="104"/>
      <c r="AK18554" s="104"/>
      <c r="AL18554" s="104"/>
      <c r="AO18554" s="104"/>
      <c r="AP18554" s="104"/>
    </row>
    <row r="18555" spans="21:42" ht="15" customHeight="1" x14ac:dyDescent="0.25">
      <c r="U18555" s="104"/>
      <c r="AB18555" s="104"/>
      <c r="AC18555" s="104"/>
      <c r="AF18555" s="104"/>
      <c r="AG18555" s="104"/>
      <c r="AK18555" s="104"/>
      <c r="AL18555" s="104"/>
      <c r="AO18555" s="104"/>
      <c r="AP18555" s="104"/>
    </row>
    <row r="18556" spans="21:42" ht="15" customHeight="1" x14ac:dyDescent="0.25">
      <c r="U18556" s="104"/>
      <c r="AB18556" s="104"/>
      <c r="AC18556" s="104"/>
      <c r="AF18556" s="104"/>
      <c r="AG18556" s="104"/>
      <c r="AK18556" s="104"/>
      <c r="AL18556" s="104"/>
      <c r="AO18556" s="104"/>
      <c r="AP18556" s="104"/>
    </row>
    <row r="18557" spans="21:42" ht="15" customHeight="1" x14ac:dyDescent="0.25">
      <c r="U18557" s="104"/>
      <c r="AB18557" s="104"/>
      <c r="AC18557" s="104"/>
      <c r="AF18557" s="104"/>
      <c r="AG18557" s="104"/>
      <c r="AK18557" s="104"/>
      <c r="AL18557" s="104"/>
      <c r="AO18557" s="104"/>
      <c r="AP18557" s="104"/>
    </row>
    <row r="18558" spans="21:42" ht="15" customHeight="1" x14ac:dyDescent="0.25">
      <c r="U18558" s="104"/>
      <c r="AB18558" s="104"/>
      <c r="AC18558" s="104"/>
      <c r="AF18558" s="104"/>
      <c r="AG18558" s="104"/>
      <c r="AK18558" s="104"/>
      <c r="AL18558" s="104"/>
      <c r="AO18558" s="104"/>
      <c r="AP18558" s="104"/>
    </row>
    <row r="18559" spans="21:42" ht="15" customHeight="1" x14ac:dyDescent="0.25">
      <c r="U18559" s="104"/>
      <c r="AB18559" s="104"/>
      <c r="AC18559" s="104"/>
      <c r="AF18559" s="104"/>
      <c r="AG18559" s="104"/>
      <c r="AK18559" s="104"/>
      <c r="AL18559" s="104"/>
      <c r="AO18559" s="104"/>
      <c r="AP18559" s="104"/>
    </row>
    <row r="18560" spans="21:42" ht="15" customHeight="1" x14ac:dyDescent="0.25">
      <c r="U18560" s="104"/>
      <c r="AB18560" s="104"/>
      <c r="AC18560" s="104"/>
      <c r="AF18560" s="104"/>
      <c r="AG18560" s="104"/>
      <c r="AK18560" s="104"/>
      <c r="AL18560" s="104"/>
      <c r="AO18560" s="104"/>
      <c r="AP18560" s="104"/>
    </row>
    <row r="18561" spans="21:42" ht="15" customHeight="1" x14ac:dyDescent="0.25">
      <c r="U18561" s="104"/>
      <c r="AB18561" s="104"/>
      <c r="AC18561" s="104"/>
      <c r="AF18561" s="104"/>
      <c r="AG18561" s="104"/>
      <c r="AK18561" s="104"/>
      <c r="AL18561" s="104"/>
      <c r="AO18561" s="104"/>
      <c r="AP18561" s="104"/>
    </row>
    <row r="18562" spans="21:42" ht="15" customHeight="1" x14ac:dyDescent="0.25">
      <c r="U18562" s="104"/>
      <c r="AB18562" s="104"/>
      <c r="AC18562" s="104"/>
      <c r="AF18562" s="104"/>
      <c r="AG18562" s="104"/>
      <c r="AK18562" s="104"/>
      <c r="AL18562" s="104"/>
      <c r="AO18562" s="104"/>
      <c r="AP18562" s="104"/>
    </row>
    <row r="18563" spans="21:42" ht="15" customHeight="1" x14ac:dyDescent="0.25">
      <c r="U18563" s="104"/>
      <c r="AB18563" s="104"/>
      <c r="AC18563" s="104"/>
      <c r="AF18563" s="104"/>
      <c r="AG18563" s="104"/>
      <c r="AK18563" s="104"/>
      <c r="AL18563" s="104"/>
      <c r="AO18563" s="104"/>
      <c r="AP18563" s="104"/>
    </row>
    <row r="18564" spans="21:42" ht="15" customHeight="1" x14ac:dyDescent="0.25">
      <c r="U18564" s="104"/>
      <c r="AB18564" s="104"/>
      <c r="AC18564" s="104"/>
      <c r="AF18564" s="104"/>
      <c r="AG18564" s="104"/>
      <c r="AK18564" s="104"/>
      <c r="AL18564" s="104"/>
      <c r="AO18564" s="104"/>
      <c r="AP18564" s="104"/>
    </row>
    <row r="18565" spans="21:42" ht="15" customHeight="1" x14ac:dyDescent="0.25">
      <c r="U18565" s="104"/>
      <c r="AB18565" s="104"/>
      <c r="AC18565" s="104"/>
      <c r="AF18565" s="104"/>
      <c r="AG18565" s="104"/>
      <c r="AK18565" s="104"/>
      <c r="AL18565" s="104"/>
      <c r="AO18565" s="104"/>
      <c r="AP18565" s="104"/>
    </row>
    <row r="18566" spans="21:42" ht="15" customHeight="1" x14ac:dyDescent="0.25">
      <c r="U18566" s="104"/>
      <c r="AB18566" s="104"/>
      <c r="AC18566" s="104"/>
      <c r="AF18566" s="104"/>
      <c r="AG18566" s="104"/>
      <c r="AK18566" s="104"/>
      <c r="AL18566" s="104"/>
      <c r="AO18566" s="104"/>
      <c r="AP18566" s="104"/>
    </row>
    <row r="18567" spans="21:42" ht="15" customHeight="1" x14ac:dyDescent="0.25">
      <c r="U18567" s="104"/>
      <c r="AB18567" s="104"/>
      <c r="AC18567" s="104"/>
      <c r="AF18567" s="104"/>
      <c r="AG18567" s="104"/>
      <c r="AK18567" s="104"/>
      <c r="AL18567" s="104"/>
      <c r="AO18567" s="104"/>
      <c r="AP18567" s="104"/>
    </row>
    <row r="18568" spans="21:42" ht="15" customHeight="1" x14ac:dyDescent="0.25">
      <c r="U18568" s="104"/>
      <c r="AB18568" s="104"/>
      <c r="AC18568" s="104"/>
      <c r="AF18568" s="104"/>
      <c r="AG18568" s="104"/>
      <c r="AK18568" s="104"/>
      <c r="AL18568" s="104"/>
      <c r="AO18568" s="104"/>
      <c r="AP18568" s="104"/>
    </row>
    <row r="18569" spans="21:42" ht="15" customHeight="1" x14ac:dyDescent="0.25">
      <c r="U18569" s="104"/>
      <c r="AB18569" s="104"/>
      <c r="AC18569" s="104"/>
      <c r="AF18569" s="104"/>
      <c r="AG18569" s="104"/>
      <c r="AK18569" s="104"/>
      <c r="AL18569" s="104"/>
      <c r="AO18569" s="104"/>
      <c r="AP18569" s="104"/>
    </row>
    <row r="18570" spans="21:42" ht="15" customHeight="1" x14ac:dyDescent="0.25">
      <c r="U18570" s="104"/>
      <c r="AB18570" s="104"/>
      <c r="AC18570" s="104"/>
      <c r="AF18570" s="104"/>
      <c r="AG18570" s="104"/>
      <c r="AK18570" s="104"/>
      <c r="AL18570" s="104"/>
      <c r="AO18570" s="104"/>
      <c r="AP18570" s="104"/>
    </row>
    <row r="18571" spans="21:42" ht="15" customHeight="1" x14ac:dyDescent="0.25">
      <c r="U18571" s="104"/>
      <c r="AB18571" s="104"/>
      <c r="AC18571" s="104"/>
      <c r="AF18571" s="104"/>
      <c r="AG18571" s="104"/>
      <c r="AK18571" s="104"/>
      <c r="AL18571" s="104"/>
      <c r="AO18571" s="104"/>
      <c r="AP18571" s="104"/>
    </row>
    <row r="18572" spans="21:42" ht="15" customHeight="1" x14ac:dyDescent="0.25">
      <c r="U18572" s="104"/>
      <c r="AB18572" s="104"/>
      <c r="AC18572" s="104"/>
      <c r="AF18572" s="104"/>
      <c r="AG18572" s="104"/>
      <c r="AK18572" s="104"/>
      <c r="AL18572" s="104"/>
      <c r="AO18572" s="104"/>
      <c r="AP18572" s="104"/>
    </row>
    <row r="18573" spans="21:42" ht="15" customHeight="1" x14ac:dyDescent="0.25">
      <c r="U18573" s="104"/>
      <c r="AB18573" s="104"/>
      <c r="AC18573" s="104"/>
      <c r="AF18573" s="104"/>
      <c r="AG18573" s="104"/>
      <c r="AK18573" s="104"/>
      <c r="AL18573" s="104"/>
      <c r="AO18573" s="104"/>
      <c r="AP18573" s="104"/>
    </row>
    <row r="18574" spans="21:42" ht="15" customHeight="1" x14ac:dyDescent="0.25">
      <c r="U18574" s="104"/>
      <c r="AB18574" s="104"/>
      <c r="AC18574" s="104"/>
      <c r="AF18574" s="104"/>
      <c r="AG18574" s="104"/>
      <c r="AK18574" s="104"/>
      <c r="AL18574" s="104"/>
      <c r="AO18574" s="104"/>
      <c r="AP18574" s="104"/>
    </row>
    <row r="18575" spans="21:42" ht="15" customHeight="1" x14ac:dyDescent="0.25">
      <c r="U18575" s="104"/>
      <c r="AB18575" s="104"/>
      <c r="AC18575" s="104"/>
      <c r="AF18575" s="104"/>
      <c r="AG18575" s="104"/>
      <c r="AK18575" s="104"/>
      <c r="AL18575" s="104"/>
      <c r="AO18575" s="104"/>
      <c r="AP18575" s="104"/>
    </row>
    <row r="18576" spans="21:42" ht="15" customHeight="1" x14ac:dyDescent="0.25">
      <c r="U18576" s="104"/>
      <c r="AB18576" s="104"/>
      <c r="AC18576" s="104"/>
      <c r="AF18576" s="104"/>
      <c r="AG18576" s="104"/>
      <c r="AK18576" s="104"/>
      <c r="AL18576" s="104"/>
      <c r="AO18576" s="104"/>
      <c r="AP18576" s="104"/>
    </row>
    <row r="18577" spans="21:42" ht="15" customHeight="1" x14ac:dyDescent="0.25">
      <c r="U18577" s="104"/>
      <c r="AB18577" s="104"/>
      <c r="AC18577" s="104"/>
      <c r="AF18577" s="104"/>
      <c r="AG18577" s="104"/>
      <c r="AK18577" s="104"/>
      <c r="AL18577" s="104"/>
      <c r="AO18577" s="104"/>
      <c r="AP18577" s="104"/>
    </row>
    <row r="18578" spans="21:42" ht="15" customHeight="1" x14ac:dyDescent="0.25">
      <c r="U18578" s="104"/>
      <c r="AB18578" s="104"/>
      <c r="AC18578" s="104"/>
      <c r="AF18578" s="104"/>
      <c r="AG18578" s="104"/>
      <c r="AK18578" s="104"/>
      <c r="AL18578" s="104"/>
      <c r="AO18578" s="104"/>
      <c r="AP18578" s="104"/>
    </row>
    <row r="18579" spans="21:42" ht="15" customHeight="1" x14ac:dyDescent="0.25">
      <c r="U18579" s="104"/>
      <c r="AB18579" s="104"/>
      <c r="AC18579" s="104"/>
      <c r="AF18579" s="104"/>
      <c r="AG18579" s="104"/>
      <c r="AK18579" s="104"/>
      <c r="AL18579" s="104"/>
      <c r="AO18579" s="104"/>
      <c r="AP18579" s="104"/>
    </row>
    <row r="18580" spans="21:42" ht="15" customHeight="1" x14ac:dyDescent="0.25">
      <c r="U18580" s="104"/>
      <c r="AB18580" s="104"/>
      <c r="AC18580" s="104"/>
      <c r="AF18580" s="104"/>
      <c r="AG18580" s="104"/>
      <c r="AK18580" s="104"/>
      <c r="AL18580" s="104"/>
      <c r="AO18580" s="104"/>
      <c r="AP18580" s="104"/>
    </row>
    <row r="18581" spans="21:42" ht="15" customHeight="1" x14ac:dyDescent="0.25">
      <c r="U18581" s="104"/>
      <c r="AB18581" s="104"/>
      <c r="AC18581" s="104"/>
      <c r="AF18581" s="104"/>
      <c r="AG18581" s="104"/>
      <c r="AK18581" s="104"/>
      <c r="AL18581" s="104"/>
      <c r="AO18581" s="104"/>
      <c r="AP18581" s="104"/>
    </row>
    <row r="18582" spans="21:42" ht="15" customHeight="1" x14ac:dyDescent="0.25">
      <c r="U18582" s="104"/>
      <c r="AB18582" s="104"/>
      <c r="AC18582" s="104"/>
      <c r="AF18582" s="104"/>
      <c r="AG18582" s="104"/>
      <c r="AK18582" s="104"/>
      <c r="AL18582" s="104"/>
      <c r="AO18582" s="104"/>
      <c r="AP18582" s="104"/>
    </row>
    <row r="18583" spans="21:42" ht="15" customHeight="1" x14ac:dyDescent="0.25">
      <c r="U18583" s="104"/>
      <c r="AB18583" s="104"/>
      <c r="AC18583" s="104"/>
      <c r="AF18583" s="104"/>
      <c r="AG18583" s="104"/>
      <c r="AK18583" s="104"/>
      <c r="AL18583" s="104"/>
      <c r="AO18583" s="104"/>
      <c r="AP18583" s="104"/>
    </row>
    <row r="18584" spans="21:42" ht="15" customHeight="1" x14ac:dyDescent="0.25">
      <c r="U18584" s="104"/>
      <c r="AB18584" s="104"/>
      <c r="AC18584" s="104"/>
      <c r="AF18584" s="104"/>
      <c r="AG18584" s="104"/>
      <c r="AK18584" s="104"/>
      <c r="AL18584" s="104"/>
      <c r="AO18584" s="104"/>
      <c r="AP18584" s="104"/>
    </row>
    <row r="18585" spans="21:42" ht="15" customHeight="1" x14ac:dyDescent="0.25">
      <c r="U18585" s="104"/>
      <c r="AB18585" s="104"/>
      <c r="AC18585" s="104"/>
      <c r="AF18585" s="104"/>
      <c r="AG18585" s="104"/>
      <c r="AK18585" s="104"/>
      <c r="AL18585" s="104"/>
      <c r="AO18585" s="104"/>
      <c r="AP18585" s="104"/>
    </row>
    <row r="18586" spans="21:42" ht="15" customHeight="1" x14ac:dyDescent="0.25">
      <c r="U18586" s="104"/>
      <c r="AB18586" s="104"/>
      <c r="AC18586" s="104"/>
      <c r="AF18586" s="104"/>
      <c r="AG18586" s="104"/>
      <c r="AK18586" s="104"/>
      <c r="AL18586" s="104"/>
      <c r="AO18586" s="104"/>
      <c r="AP18586" s="104"/>
    </row>
    <row r="18587" spans="21:42" ht="15" customHeight="1" x14ac:dyDescent="0.25">
      <c r="U18587" s="104"/>
      <c r="AB18587" s="104"/>
      <c r="AC18587" s="104"/>
      <c r="AF18587" s="104"/>
      <c r="AG18587" s="104"/>
      <c r="AK18587" s="104"/>
      <c r="AL18587" s="104"/>
      <c r="AO18587" s="104"/>
      <c r="AP18587" s="104"/>
    </row>
    <row r="18588" spans="21:42" ht="15" customHeight="1" x14ac:dyDescent="0.25">
      <c r="U18588" s="104"/>
      <c r="AB18588" s="104"/>
      <c r="AC18588" s="104"/>
      <c r="AF18588" s="104"/>
      <c r="AG18588" s="104"/>
      <c r="AK18588" s="104"/>
      <c r="AL18588" s="104"/>
      <c r="AO18588" s="104"/>
      <c r="AP18588" s="104"/>
    </row>
    <row r="18589" spans="21:42" ht="15" customHeight="1" x14ac:dyDescent="0.25">
      <c r="U18589" s="104"/>
      <c r="AB18589" s="104"/>
      <c r="AC18589" s="104"/>
      <c r="AF18589" s="104"/>
      <c r="AG18589" s="104"/>
      <c r="AK18589" s="104"/>
      <c r="AL18589" s="104"/>
      <c r="AO18589" s="104"/>
      <c r="AP18589" s="104"/>
    </row>
    <row r="18590" spans="21:42" ht="15" customHeight="1" x14ac:dyDescent="0.25">
      <c r="U18590" s="104"/>
      <c r="AB18590" s="104"/>
      <c r="AC18590" s="104"/>
      <c r="AF18590" s="104"/>
      <c r="AG18590" s="104"/>
      <c r="AK18590" s="104"/>
      <c r="AL18590" s="104"/>
      <c r="AO18590" s="104"/>
      <c r="AP18590" s="104"/>
    </row>
    <row r="18591" spans="21:42" ht="15" customHeight="1" x14ac:dyDescent="0.25">
      <c r="U18591" s="104"/>
      <c r="AB18591" s="104"/>
      <c r="AC18591" s="104"/>
      <c r="AF18591" s="104"/>
      <c r="AG18591" s="104"/>
      <c r="AK18591" s="104"/>
      <c r="AL18591" s="104"/>
      <c r="AO18591" s="104"/>
      <c r="AP18591" s="104"/>
    </row>
    <row r="18592" spans="21:42" ht="15" customHeight="1" x14ac:dyDescent="0.25">
      <c r="U18592" s="104"/>
      <c r="AB18592" s="104"/>
      <c r="AC18592" s="104"/>
      <c r="AF18592" s="104"/>
      <c r="AG18592" s="104"/>
      <c r="AK18592" s="104"/>
      <c r="AL18592" s="104"/>
      <c r="AO18592" s="104"/>
      <c r="AP18592" s="104"/>
    </row>
    <row r="18593" spans="21:42" ht="15" customHeight="1" x14ac:dyDescent="0.25">
      <c r="U18593" s="104"/>
      <c r="AB18593" s="104"/>
      <c r="AC18593" s="104"/>
      <c r="AF18593" s="104"/>
      <c r="AG18593" s="104"/>
      <c r="AK18593" s="104"/>
      <c r="AL18593" s="104"/>
      <c r="AO18593" s="104"/>
      <c r="AP18593" s="104"/>
    </row>
    <row r="18594" spans="21:42" ht="15" customHeight="1" x14ac:dyDescent="0.25">
      <c r="U18594" s="104"/>
      <c r="AB18594" s="104"/>
      <c r="AC18594" s="104"/>
      <c r="AF18594" s="104"/>
      <c r="AG18594" s="104"/>
      <c r="AK18594" s="104"/>
      <c r="AL18594" s="104"/>
      <c r="AO18594" s="104"/>
      <c r="AP18594" s="104"/>
    </row>
    <row r="18595" spans="21:42" ht="15" customHeight="1" x14ac:dyDescent="0.25">
      <c r="U18595" s="104"/>
      <c r="AB18595" s="104"/>
      <c r="AC18595" s="104"/>
      <c r="AF18595" s="104"/>
      <c r="AG18595" s="104"/>
      <c r="AK18595" s="104"/>
      <c r="AL18595" s="104"/>
      <c r="AO18595" s="104"/>
      <c r="AP18595" s="104"/>
    </row>
    <row r="18596" spans="21:42" ht="15" customHeight="1" x14ac:dyDescent="0.25">
      <c r="U18596" s="104"/>
      <c r="AB18596" s="104"/>
      <c r="AC18596" s="104"/>
      <c r="AF18596" s="104"/>
      <c r="AG18596" s="104"/>
      <c r="AK18596" s="104"/>
      <c r="AL18596" s="104"/>
      <c r="AO18596" s="104"/>
      <c r="AP18596" s="104"/>
    </row>
    <row r="18597" spans="21:42" ht="15" customHeight="1" x14ac:dyDescent="0.25">
      <c r="U18597" s="104"/>
      <c r="AB18597" s="104"/>
      <c r="AC18597" s="104"/>
      <c r="AF18597" s="104"/>
      <c r="AG18597" s="104"/>
      <c r="AK18597" s="104"/>
      <c r="AL18597" s="104"/>
      <c r="AO18597" s="104"/>
      <c r="AP18597" s="104"/>
    </row>
    <row r="18598" spans="21:42" ht="15" customHeight="1" x14ac:dyDescent="0.25">
      <c r="U18598" s="104"/>
      <c r="AB18598" s="104"/>
      <c r="AC18598" s="104"/>
      <c r="AF18598" s="104"/>
      <c r="AG18598" s="104"/>
      <c r="AK18598" s="104"/>
      <c r="AL18598" s="104"/>
      <c r="AO18598" s="104"/>
      <c r="AP18598" s="104"/>
    </row>
    <row r="18599" spans="21:42" ht="15" customHeight="1" x14ac:dyDescent="0.25">
      <c r="U18599" s="104"/>
      <c r="AB18599" s="104"/>
      <c r="AC18599" s="104"/>
      <c r="AF18599" s="104"/>
      <c r="AG18599" s="104"/>
      <c r="AK18599" s="104"/>
      <c r="AL18599" s="104"/>
      <c r="AO18599" s="104"/>
      <c r="AP18599" s="104"/>
    </row>
    <row r="18600" spans="21:42" ht="15" customHeight="1" x14ac:dyDescent="0.25">
      <c r="U18600" s="104"/>
      <c r="AB18600" s="104"/>
      <c r="AC18600" s="104"/>
      <c r="AF18600" s="104"/>
      <c r="AG18600" s="104"/>
      <c r="AK18600" s="104"/>
      <c r="AL18600" s="104"/>
      <c r="AO18600" s="104"/>
      <c r="AP18600" s="104"/>
    </row>
    <row r="18601" spans="21:42" ht="15" customHeight="1" x14ac:dyDescent="0.25">
      <c r="U18601" s="104"/>
      <c r="AB18601" s="104"/>
      <c r="AC18601" s="104"/>
      <c r="AF18601" s="104"/>
      <c r="AG18601" s="104"/>
      <c r="AK18601" s="104"/>
      <c r="AL18601" s="104"/>
      <c r="AO18601" s="104"/>
      <c r="AP18601" s="104"/>
    </row>
    <row r="18602" spans="21:42" ht="15" customHeight="1" x14ac:dyDescent="0.25">
      <c r="U18602" s="104"/>
      <c r="AB18602" s="104"/>
      <c r="AC18602" s="104"/>
      <c r="AF18602" s="104"/>
      <c r="AG18602" s="104"/>
      <c r="AK18602" s="104"/>
      <c r="AL18602" s="104"/>
      <c r="AO18602" s="104"/>
      <c r="AP18602" s="104"/>
    </row>
    <row r="18603" spans="21:42" ht="15" customHeight="1" x14ac:dyDescent="0.25">
      <c r="U18603" s="104"/>
      <c r="AB18603" s="104"/>
      <c r="AC18603" s="104"/>
      <c r="AF18603" s="104"/>
      <c r="AG18603" s="104"/>
      <c r="AK18603" s="104"/>
      <c r="AL18603" s="104"/>
      <c r="AO18603" s="104"/>
      <c r="AP18603" s="104"/>
    </row>
    <row r="18604" spans="21:42" ht="15" customHeight="1" x14ac:dyDescent="0.25">
      <c r="U18604" s="104"/>
      <c r="AB18604" s="104"/>
      <c r="AC18604" s="104"/>
      <c r="AF18604" s="104"/>
      <c r="AG18604" s="104"/>
      <c r="AK18604" s="104"/>
      <c r="AL18604" s="104"/>
      <c r="AO18604" s="104"/>
      <c r="AP18604" s="104"/>
    </row>
    <row r="18605" spans="21:42" ht="15" customHeight="1" x14ac:dyDescent="0.25">
      <c r="U18605" s="104"/>
      <c r="AB18605" s="104"/>
      <c r="AC18605" s="104"/>
      <c r="AF18605" s="104"/>
      <c r="AG18605" s="104"/>
      <c r="AK18605" s="104"/>
      <c r="AL18605" s="104"/>
      <c r="AO18605" s="104"/>
      <c r="AP18605" s="104"/>
    </row>
    <row r="18606" spans="21:42" ht="15" customHeight="1" x14ac:dyDescent="0.25">
      <c r="U18606" s="104"/>
      <c r="AB18606" s="104"/>
      <c r="AC18606" s="104"/>
      <c r="AF18606" s="104"/>
      <c r="AG18606" s="104"/>
      <c r="AK18606" s="104"/>
      <c r="AL18606" s="104"/>
      <c r="AO18606" s="104"/>
      <c r="AP18606" s="104"/>
    </row>
    <row r="18607" spans="21:42" ht="15" customHeight="1" x14ac:dyDescent="0.25">
      <c r="U18607" s="104"/>
      <c r="AB18607" s="104"/>
      <c r="AC18607" s="104"/>
      <c r="AF18607" s="104"/>
      <c r="AG18607" s="104"/>
      <c r="AK18607" s="104"/>
      <c r="AL18607" s="104"/>
      <c r="AO18607" s="104"/>
      <c r="AP18607" s="104"/>
    </row>
    <row r="18608" spans="21:42" ht="15" customHeight="1" x14ac:dyDescent="0.25">
      <c r="U18608" s="104"/>
      <c r="AB18608" s="104"/>
      <c r="AC18608" s="104"/>
      <c r="AF18608" s="104"/>
      <c r="AG18608" s="104"/>
      <c r="AK18608" s="104"/>
      <c r="AL18608" s="104"/>
      <c r="AO18608" s="104"/>
      <c r="AP18608" s="104"/>
    </row>
    <row r="18609" spans="21:42" ht="15" customHeight="1" x14ac:dyDescent="0.25">
      <c r="U18609" s="104"/>
      <c r="AB18609" s="104"/>
      <c r="AC18609" s="104"/>
      <c r="AF18609" s="104"/>
      <c r="AG18609" s="104"/>
      <c r="AK18609" s="104"/>
      <c r="AL18609" s="104"/>
      <c r="AO18609" s="104"/>
      <c r="AP18609" s="104"/>
    </row>
    <row r="18610" spans="21:42" ht="15" customHeight="1" x14ac:dyDescent="0.25">
      <c r="U18610" s="104"/>
      <c r="AB18610" s="104"/>
      <c r="AC18610" s="104"/>
      <c r="AF18610" s="104"/>
      <c r="AG18610" s="104"/>
      <c r="AK18610" s="104"/>
      <c r="AL18610" s="104"/>
      <c r="AO18610" s="104"/>
      <c r="AP18610" s="104"/>
    </row>
    <row r="18611" spans="21:42" ht="15" customHeight="1" x14ac:dyDescent="0.25">
      <c r="U18611" s="104"/>
      <c r="AB18611" s="104"/>
      <c r="AC18611" s="104"/>
      <c r="AF18611" s="104"/>
      <c r="AG18611" s="104"/>
      <c r="AK18611" s="104"/>
      <c r="AL18611" s="104"/>
      <c r="AO18611" s="104"/>
      <c r="AP18611" s="104"/>
    </row>
    <row r="18612" spans="21:42" ht="15" customHeight="1" x14ac:dyDescent="0.25">
      <c r="U18612" s="104"/>
      <c r="AB18612" s="104"/>
      <c r="AC18612" s="104"/>
      <c r="AF18612" s="104"/>
      <c r="AG18612" s="104"/>
      <c r="AK18612" s="104"/>
      <c r="AL18612" s="104"/>
      <c r="AO18612" s="104"/>
      <c r="AP18612" s="104"/>
    </row>
    <row r="18613" spans="21:42" ht="15" customHeight="1" x14ac:dyDescent="0.25">
      <c r="U18613" s="104"/>
      <c r="AB18613" s="104"/>
      <c r="AC18613" s="104"/>
      <c r="AF18613" s="104"/>
      <c r="AG18613" s="104"/>
      <c r="AK18613" s="104"/>
      <c r="AL18613" s="104"/>
      <c r="AO18613" s="104"/>
      <c r="AP18613" s="104"/>
    </row>
    <row r="18614" spans="21:42" ht="15" customHeight="1" x14ac:dyDescent="0.25">
      <c r="U18614" s="104"/>
      <c r="AB18614" s="104"/>
      <c r="AC18614" s="104"/>
      <c r="AF18614" s="104"/>
      <c r="AG18614" s="104"/>
      <c r="AK18614" s="104"/>
      <c r="AL18614" s="104"/>
      <c r="AO18614" s="104"/>
      <c r="AP18614" s="104"/>
    </row>
    <row r="18615" spans="21:42" ht="15" customHeight="1" x14ac:dyDescent="0.25">
      <c r="U18615" s="104"/>
      <c r="AB18615" s="104"/>
      <c r="AC18615" s="104"/>
      <c r="AF18615" s="104"/>
      <c r="AG18615" s="104"/>
      <c r="AK18615" s="104"/>
      <c r="AL18615" s="104"/>
      <c r="AO18615" s="104"/>
      <c r="AP18615" s="104"/>
    </row>
    <row r="18616" spans="21:42" ht="15" customHeight="1" x14ac:dyDescent="0.25">
      <c r="U18616" s="104"/>
      <c r="AB18616" s="104"/>
      <c r="AC18616" s="104"/>
      <c r="AF18616" s="104"/>
      <c r="AG18616" s="104"/>
      <c r="AK18616" s="104"/>
      <c r="AL18616" s="104"/>
      <c r="AO18616" s="104"/>
      <c r="AP18616" s="104"/>
    </row>
    <row r="18617" spans="21:42" ht="15" customHeight="1" x14ac:dyDescent="0.25">
      <c r="U18617" s="104"/>
      <c r="AB18617" s="104"/>
      <c r="AC18617" s="104"/>
      <c r="AF18617" s="104"/>
      <c r="AG18617" s="104"/>
      <c r="AK18617" s="104"/>
      <c r="AL18617" s="104"/>
      <c r="AO18617" s="104"/>
      <c r="AP18617" s="104"/>
    </row>
    <row r="18618" spans="21:42" ht="15" customHeight="1" x14ac:dyDescent="0.25">
      <c r="U18618" s="104"/>
      <c r="AB18618" s="104"/>
      <c r="AC18618" s="104"/>
      <c r="AF18618" s="104"/>
      <c r="AG18618" s="104"/>
      <c r="AK18618" s="104"/>
      <c r="AL18618" s="104"/>
      <c r="AO18618" s="104"/>
      <c r="AP18618" s="104"/>
    </row>
    <row r="18619" spans="21:42" ht="15" customHeight="1" x14ac:dyDescent="0.25">
      <c r="U18619" s="104"/>
      <c r="AB18619" s="104"/>
      <c r="AC18619" s="104"/>
      <c r="AF18619" s="104"/>
      <c r="AG18619" s="104"/>
      <c r="AK18619" s="104"/>
      <c r="AL18619" s="104"/>
      <c r="AO18619" s="104"/>
      <c r="AP18619" s="104"/>
    </row>
    <row r="18620" spans="21:42" ht="15" customHeight="1" x14ac:dyDescent="0.25">
      <c r="U18620" s="104"/>
      <c r="AB18620" s="104"/>
      <c r="AC18620" s="104"/>
      <c r="AF18620" s="104"/>
      <c r="AG18620" s="104"/>
      <c r="AK18620" s="104"/>
      <c r="AL18620" s="104"/>
      <c r="AO18620" s="104"/>
      <c r="AP18620" s="104"/>
    </row>
    <row r="18621" spans="21:42" ht="15" customHeight="1" x14ac:dyDescent="0.25">
      <c r="U18621" s="104"/>
      <c r="AB18621" s="104"/>
      <c r="AC18621" s="104"/>
      <c r="AF18621" s="104"/>
      <c r="AG18621" s="104"/>
      <c r="AK18621" s="104"/>
      <c r="AL18621" s="104"/>
      <c r="AO18621" s="104"/>
      <c r="AP18621" s="104"/>
    </row>
    <row r="18622" spans="21:42" ht="15" customHeight="1" x14ac:dyDescent="0.25">
      <c r="U18622" s="104"/>
      <c r="AB18622" s="104"/>
      <c r="AC18622" s="104"/>
      <c r="AF18622" s="104"/>
      <c r="AG18622" s="104"/>
      <c r="AK18622" s="104"/>
      <c r="AL18622" s="104"/>
      <c r="AO18622" s="104"/>
      <c r="AP18622" s="104"/>
    </row>
    <row r="18623" spans="21:42" ht="15" customHeight="1" x14ac:dyDescent="0.25">
      <c r="U18623" s="104"/>
      <c r="AB18623" s="104"/>
      <c r="AC18623" s="104"/>
      <c r="AF18623" s="104"/>
      <c r="AG18623" s="104"/>
      <c r="AK18623" s="104"/>
      <c r="AL18623" s="104"/>
      <c r="AO18623" s="104"/>
      <c r="AP18623" s="104"/>
    </row>
    <row r="18624" spans="21:42" ht="15" customHeight="1" x14ac:dyDescent="0.25">
      <c r="U18624" s="104"/>
      <c r="AB18624" s="104"/>
      <c r="AC18624" s="104"/>
      <c r="AF18624" s="104"/>
      <c r="AG18624" s="104"/>
      <c r="AK18624" s="104"/>
      <c r="AL18624" s="104"/>
      <c r="AO18624" s="104"/>
      <c r="AP18624" s="104"/>
    </row>
    <row r="18625" spans="21:42" ht="15" customHeight="1" x14ac:dyDescent="0.25">
      <c r="U18625" s="104"/>
      <c r="AB18625" s="104"/>
      <c r="AC18625" s="104"/>
      <c r="AF18625" s="104"/>
      <c r="AG18625" s="104"/>
      <c r="AK18625" s="104"/>
      <c r="AL18625" s="104"/>
      <c r="AO18625" s="104"/>
      <c r="AP18625" s="104"/>
    </row>
    <row r="18626" spans="21:42" ht="15" customHeight="1" x14ac:dyDescent="0.25">
      <c r="U18626" s="104"/>
      <c r="AB18626" s="104"/>
      <c r="AC18626" s="104"/>
      <c r="AF18626" s="104"/>
      <c r="AG18626" s="104"/>
      <c r="AK18626" s="104"/>
      <c r="AL18626" s="104"/>
      <c r="AO18626" s="104"/>
      <c r="AP18626" s="104"/>
    </row>
    <row r="18627" spans="21:42" ht="15" customHeight="1" x14ac:dyDescent="0.25">
      <c r="U18627" s="104"/>
      <c r="AB18627" s="104"/>
      <c r="AC18627" s="104"/>
      <c r="AF18627" s="104"/>
      <c r="AG18627" s="104"/>
      <c r="AK18627" s="104"/>
      <c r="AL18627" s="104"/>
      <c r="AO18627" s="104"/>
      <c r="AP18627" s="104"/>
    </row>
    <row r="18628" spans="21:42" ht="15" customHeight="1" x14ac:dyDescent="0.25">
      <c r="U18628" s="104"/>
      <c r="AB18628" s="104"/>
      <c r="AC18628" s="104"/>
      <c r="AF18628" s="104"/>
      <c r="AG18628" s="104"/>
      <c r="AK18628" s="104"/>
      <c r="AL18628" s="104"/>
      <c r="AO18628" s="104"/>
      <c r="AP18628" s="104"/>
    </row>
    <row r="18629" spans="21:42" ht="15" customHeight="1" x14ac:dyDescent="0.25">
      <c r="U18629" s="104"/>
      <c r="AB18629" s="104"/>
      <c r="AC18629" s="104"/>
      <c r="AF18629" s="104"/>
      <c r="AG18629" s="104"/>
      <c r="AK18629" s="104"/>
      <c r="AL18629" s="104"/>
      <c r="AO18629" s="104"/>
      <c r="AP18629" s="104"/>
    </row>
    <row r="18630" spans="21:42" ht="15" customHeight="1" x14ac:dyDescent="0.25">
      <c r="U18630" s="104"/>
      <c r="AB18630" s="104"/>
      <c r="AC18630" s="104"/>
      <c r="AF18630" s="104"/>
      <c r="AG18630" s="104"/>
      <c r="AK18630" s="104"/>
      <c r="AL18630" s="104"/>
      <c r="AO18630" s="104"/>
      <c r="AP18630" s="104"/>
    </row>
    <row r="18631" spans="21:42" ht="15" customHeight="1" x14ac:dyDescent="0.25">
      <c r="U18631" s="104"/>
      <c r="AB18631" s="104"/>
      <c r="AC18631" s="104"/>
      <c r="AF18631" s="104"/>
      <c r="AG18631" s="104"/>
      <c r="AK18631" s="104"/>
      <c r="AL18631" s="104"/>
      <c r="AO18631" s="104"/>
      <c r="AP18631" s="104"/>
    </row>
    <row r="18632" spans="21:42" ht="15" customHeight="1" x14ac:dyDescent="0.25">
      <c r="U18632" s="104"/>
      <c r="AB18632" s="104"/>
      <c r="AC18632" s="104"/>
      <c r="AF18632" s="104"/>
      <c r="AG18632" s="104"/>
      <c r="AK18632" s="104"/>
      <c r="AL18632" s="104"/>
      <c r="AO18632" s="104"/>
      <c r="AP18632" s="104"/>
    </row>
    <row r="18633" spans="21:42" ht="15" customHeight="1" x14ac:dyDescent="0.25">
      <c r="U18633" s="104"/>
      <c r="AB18633" s="104"/>
      <c r="AC18633" s="104"/>
      <c r="AF18633" s="104"/>
      <c r="AG18633" s="104"/>
      <c r="AK18633" s="104"/>
      <c r="AL18633" s="104"/>
      <c r="AO18633" s="104"/>
      <c r="AP18633" s="104"/>
    </row>
    <row r="18634" spans="21:42" ht="15" customHeight="1" x14ac:dyDescent="0.25">
      <c r="U18634" s="104"/>
      <c r="AB18634" s="104"/>
      <c r="AC18634" s="104"/>
      <c r="AF18634" s="104"/>
      <c r="AG18634" s="104"/>
      <c r="AK18634" s="104"/>
      <c r="AL18634" s="104"/>
      <c r="AO18634" s="104"/>
      <c r="AP18634" s="104"/>
    </row>
    <row r="18635" spans="21:42" ht="15" customHeight="1" x14ac:dyDescent="0.25">
      <c r="U18635" s="104"/>
      <c r="AB18635" s="104"/>
      <c r="AC18635" s="104"/>
      <c r="AF18635" s="104"/>
      <c r="AG18635" s="104"/>
      <c r="AK18635" s="104"/>
      <c r="AL18635" s="104"/>
      <c r="AO18635" s="104"/>
      <c r="AP18635" s="104"/>
    </row>
    <row r="18636" spans="21:42" ht="15" customHeight="1" x14ac:dyDescent="0.25">
      <c r="U18636" s="104"/>
      <c r="AB18636" s="104"/>
      <c r="AC18636" s="104"/>
      <c r="AF18636" s="104"/>
      <c r="AG18636" s="104"/>
      <c r="AK18636" s="104"/>
      <c r="AL18636" s="104"/>
      <c r="AO18636" s="104"/>
      <c r="AP18636" s="104"/>
    </row>
    <row r="18637" spans="21:42" ht="15" customHeight="1" x14ac:dyDescent="0.25">
      <c r="U18637" s="104"/>
      <c r="AB18637" s="104"/>
      <c r="AC18637" s="104"/>
      <c r="AF18637" s="104"/>
      <c r="AG18637" s="104"/>
      <c r="AK18637" s="104"/>
      <c r="AL18637" s="104"/>
      <c r="AO18637" s="104"/>
      <c r="AP18637" s="104"/>
    </row>
    <row r="18638" spans="21:42" ht="15" customHeight="1" x14ac:dyDescent="0.25">
      <c r="U18638" s="104"/>
      <c r="AB18638" s="104"/>
      <c r="AC18638" s="104"/>
      <c r="AF18638" s="104"/>
      <c r="AG18638" s="104"/>
      <c r="AK18638" s="104"/>
      <c r="AL18638" s="104"/>
      <c r="AO18638" s="104"/>
      <c r="AP18638" s="104"/>
    </row>
    <row r="18639" spans="21:42" ht="15" customHeight="1" x14ac:dyDescent="0.25">
      <c r="U18639" s="104"/>
      <c r="AB18639" s="104"/>
      <c r="AC18639" s="104"/>
      <c r="AF18639" s="104"/>
      <c r="AG18639" s="104"/>
      <c r="AK18639" s="104"/>
      <c r="AL18639" s="104"/>
      <c r="AO18639" s="104"/>
      <c r="AP18639" s="104"/>
    </row>
    <row r="18640" spans="21:42" ht="15" customHeight="1" x14ac:dyDescent="0.25">
      <c r="U18640" s="104"/>
      <c r="AB18640" s="104"/>
      <c r="AC18640" s="104"/>
      <c r="AF18640" s="104"/>
      <c r="AG18640" s="104"/>
      <c r="AK18640" s="104"/>
      <c r="AL18640" s="104"/>
      <c r="AO18640" s="104"/>
      <c r="AP18640" s="104"/>
    </row>
    <row r="18641" spans="21:42" ht="15" customHeight="1" x14ac:dyDescent="0.25">
      <c r="U18641" s="104"/>
      <c r="AB18641" s="104"/>
      <c r="AC18641" s="104"/>
      <c r="AF18641" s="104"/>
      <c r="AG18641" s="104"/>
      <c r="AK18641" s="104"/>
      <c r="AL18641" s="104"/>
      <c r="AO18641" s="104"/>
      <c r="AP18641" s="104"/>
    </row>
    <row r="18642" spans="21:42" ht="15" customHeight="1" x14ac:dyDescent="0.25">
      <c r="U18642" s="104"/>
      <c r="AB18642" s="104"/>
      <c r="AC18642" s="104"/>
      <c r="AF18642" s="104"/>
      <c r="AG18642" s="104"/>
      <c r="AK18642" s="104"/>
      <c r="AL18642" s="104"/>
      <c r="AO18642" s="104"/>
      <c r="AP18642" s="104"/>
    </row>
    <row r="18643" spans="21:42" ht="15" customHeight="1" x14ac:dyDescent="0.25">
      <c r="U18643" s="104"/>
      <c r="AB18643" s="104"/>
      <c r="AC18643" s="104"/>
      <c r="AF18643" s="104"/>
      <c r="AG18643" s="104"/>
      <c r="AK18643" s="104"/>
      <c r="AL18643" s="104"/>
      <c r="AO18643" s="104"/>
      <c r="AP18643" s="104"/>
    </row>
    <row r="18644" spans="21:42" ht="15" customHeight="1" x14ac:dyDescent="0.25">
      <c r="U18644" s="104"/>
      <c r="AB18644" s="104"/>
      <c r="AC18644" s="104"/>
      <c r="AF18644" s="104"/>
      <c r="AG18644" s="104"/>
      <c r="AK18644" s="104"/>
      <c r="AL18644" s="104"/>
      <c r="AO18644" s="104"/>
      <c r="AP18644" s="104"/>
    </row>
    <row r="18645" spans="21:42" ht="15" customHeight="1" x14ac:dyDescent="0.25">
      <c r="U18645" s="104"/>
      <c r="AB18645" s="104"/>
      <c r="AC18645" s="104"/>
      <c r="AF18645" s="104"/>
      <c r="AG18645" s="104"/>
      <c r="AK18645" s="104"/>
      <c r="AL18645" s="104"/>
      <c r="AO18645" s="104"/>
      <c r="AP18645" s="104"/>
    </row>
    <row r="18646" spans="21:42" ht="15" customHeight="1" x14ac:dyDescent="0.25">
      <c r="U18646" s="104"/>
      <c r="AB18646" s="104"/>
      <c r="AC18646" s="104"/>
      <c r="AF18646" s="104"/>
      <c r="AG18646" s="104"/>
      <c r="AK18646" s="104"/>
      <c r="AL18646" s="104"/>
      <c r="AO18646" s="104"/>
      <c r="AP18646" s="104"/>
    </row>
    <row r="18647" spans="21:42" ht="15" customHeight="1" x14ac:dyDescent="0.25">
      <c r="U18647" s="104"/>
      <c r="AB18647" s="104"/>
      <c r="AC18647" s="104"/>
      <c r="AF18647" s="104"/>
      <c r="AG18647" s="104"/>
      <c r="AK18647" s="104"/>
      <c r="AL18647" s="104"/>
      <c r="AO18647" s="104"/>
      <c r="AP18647" s="104"/>
    </row>
    <row r="18648" spans="21:42" ht="15" customHeight="1" x14ac:dyDescent="0.25">
      <c r="U18648" s="104"/>
      <c r="AB18648" s="104"/>
      <c r="AC18648" s="104"/>
      <c r="AF18648" s="104"/>
      <c r="AG18648" s="104"/>
      <c r="AK18648" s="104"/>
      <c r="AL18648" s="104"/>
      <c r="AO18648" s="104"/>
      <c r="AP18648" s="104"/>
    </row>
    <row r="18649" spans="21:42" ht="15" customHeight="1" x14ac:dyDescent="0.25">
      <c r="U18649" s="104"/>
      <c r="AB18649" s="104"/>
      <c r="AC18649" s="104"/>
      <c r="AF18649" s="104"/>
      <c r="AG18649" s="104"/>
      <c r="AK18649" s="104"/>
      <c r="AL18649" s="104"/>
      <c r="AO18649" s="104"/>
      <c r="AP18649" s="104"/>
    </row>
    <row r="18650" spans="21:42" ht="15" customHeight="1" x14ac:dyDescent="0.25">
      <c r="U18650" s="104"/>
      <c r="AB18650" s="104"/>
      <c r="AC18650" s="104"/>
      <c r="AF18650" s="104"/>
      <c r="AG18650" s="104"/>
      <c r="AK18650" s="104"/>
      <c r="AL18650" s="104"/>
      <c r="AO18650" s="104"/>
      <c r="AP18650" s="104"/>
    </row>
    <row r="18651" spans="21:42" ht="15" customHeight="1" x14ac:dyDescent="0.25">
      <c r="U18651" s="104"/>
      <c r="AB18651" s="104"/>
      <c r="AC18651" s="104"/>
      <c r="AF18651" s="104"/>
      <c r="AG18651" s="104"/>
      <c r="AK18651" s="104"/>
      <c r="AL18651" s="104"/>
      <c r="AO18651" s="104"/>
      <c r="AP18651" s="104"/>
    </row>
    <row r="18652" spans="21:42" ht="15" customHeight="1" x14ac:dyDescent="0.25">
      <c r="U18652" s="104"/>
      <c r="AB18652" s="104"/>
      <c r="AC18652" s="104"/>
      <c r="AF18652" s="104"/>
      <c r="AG18652" s="104"/>
      <c r="AK18652" s="104"/>
      <c r="AL18652" s="104"/>
      <c r="AO18652" s="104"/>
      <c r="AP18652" s="104"/>
    </row>
    <row r="18653" spans="21:42" ht="15" customHeight="1" x14ac:dyDescent="0.25">
      <c r="U18653" s="104"/>
      <c r="AB18653" s="104"/>
      <c r="AC18653" s="104"/>
      <c r="AF18653" s="104"/>
      <c r="AG18653" s="104"/>
      <c r="AK18653" s="104"/>
      <c r="AL18653" s="104"/>
      <c r="AO18653" s="104"/>
      <c r="AP18653" s="104"/>
    </row>
    <row r="18654" spans="21:42" ht="15" customHeight="1" x14ac:dyDescent="0.25">
      <c r="U18654" s="104"/>
      <c r="AB18654" s="104"/>
      <c r="AC18654" s="104"/>
      <c r="AF18654" s="104"/>
      <c r="AG18654" s="104"/>
      <c r="AK18654" s="104"/>
      <c r="AL18654" s="104"/>
      <c r="AO18654" s="104"/>
      <c r="AP18654" s="104"/>
    </row>
    <row r="18655" spans="21:42" ht="15" customHeight="1" x14ac:dyDescent="0.25">
      <c r="U18655" s="104"/>
      <c r="AB18655" s="104"/>
      <c r="AC18655" s="104"/>
      <c r="AF18655" s="104"/>
      <c r="AG18655" s="104"/>
      <c r="AK18655" s="104"/>
      <c r="AL18655" s="104"/>
      <c r="AO18655" s="104"/>
      <c r="AP18655" s="104"/>
    </row>
    <row r="18656" spans="21:42" ht="15" customHeight="1" x14ac:dyDescent="0.25">
      <c r="U18656" s="104"/>
      <c r="AB18656" s="104"/>
      <c r="AC18656" s="104"/>
      <c r="AF18656" s="104"/>
      <c r="AG18656" s="104"/>
      <c r="AK18656" s="104"/>
      <c r="AL18656" s="104"/>
      <c r="AO18656" s="104"/>
      <c r="AP18656" s="104"/>
    </row>
    <row r="18657" spans="21:42" ht="15" customHeight="1" x14ac:dyDescent="0.25">
      <c r="U18657" s="104"/>
      <c r="AB18657" s="104"/>
      <c r="AC18657" s="104"/>
      <c r="AF18657" s="104"/>
      <c r="AG18657" s="104"/>
      <c r="AK18657" s="104"/>
      <c r="AL18657" s="104"/>
      <c r="AO18657" s="104"/>
      <c r="AP18657" s="104"/>
    </row>
    <row r="18658" spans="21:42" ht="15" customHeight="1" x14ac:dyDescent="0.25">
      <c r="U18658" s="104"/>
      <c r="AB18658" s="104"/>
      <c r="AC18658" s="104"/>
      <c r="AF18658" s="104"/>
      <c r="AG18658" s="104"/>
      <c r="AK18658" s="104"/>
      <c r="AL18658" s="104"/>
      <c r="AO18658" s="104"/>
      <c r="AP18658" s="104"/>
    </row>
    <row r="18659" spans="21:42" ht="15" customHeight="1" x14ac:dyDescent="0.25">
      <c r="U18659" s="104"/>
      <c r="AB18659" s="104"/>
      <c r="AC18659" s="104"/>
      <c r="AF18659" s="104"/>
      <c r="AG18659" s="104"/>
      <c r="AK18659" s="104"/>
      <c r="AL18659" s="104"/>
      <c r="AO18659" s="104"/>
      <c r="AP18659" s="104"/>
    </row>
    <row r="18660" spans="21:42" ht="15" customHeight="1" x14ac:dyDescent="0.25">
      <c r="U18660" s="104"/>
      <c r="AB18660" s="104"/>
      <c r="AC18660" s="104"/>
      <c r="AF18660" s="104"/>
      <c r="AG18660" s="104"/>
      <c r="AK18660" s="104"/>
      <c r="AL18660" s="104"/>
      <c r="AO18660" s="104"/>
      <c r="AP18660" s="104"/>
    </row>
    <row r="18661" spans="21:42" ht="15" customHeight="1" x14ac:dyDescent="0.25">
      <c r="U18661" s="104"/>
      <c r="AB18661" s="104"/>
      <c r="AC18661" s="104"/>
      <c r="AF18661" s="104"/>
      <c r="AG18661" s="104"/>
      <c r="AK18661" s="104"/>
      <c r="AL18661" s="104"/>
      <c r="AO18661" s="104"/>
      <c r="AP18661" s="104"/>
    </row>
    <row r="18662" spans="21:42" ht="15" customHeight="1" x14ac:dyDescent="0.25">
      <c r="U18662" s="104"/>
      <c r="AB18662" s="104"/>
      <c r="AC18662" s="104"/>
      <c r="AF18662" s="104"/>
      <c r="AG18662" s="104"/>
      <c r="AK18662" s="104"/>
      <c r="AL18662" s="104"/>
      <c r="AO18662" s="104"/>
      <c r="AP18662" s="104"/>
    </row>
    <row r="18663" spans="21:42" ht="15" customHeight="1" x14ac:dyDescent="0.25">
      <c r="U18663" s="104"/>
      <c r="AB18663" s="104"/>
      <c r="AC18663" s="104"/>
      <c r="AF18663" s="104"/>
      <c r="AG18663" s="104"/>
      <c r="AK18663" s="104"/>
      <c r="AL18663" s="104"/>
      <c r="AO18663" s="104"/>
      <c r="AP18663" s="104"/>
    </row>
    <row r="18664" spans="21:42" ht="15" customHeight="1" x14ac:dyDescent="0.25">
      <c r="U18664" s="104"/>
      <c r="AB18664" s="104"/>
      <c r="AC18664" s="104"/>
      <c r="AF18664" s="104"/>
      <c r="AG18664" s="104"/>
      <c r="AK18664" s="104"/>
      <c r="AL18664" s="104"/>
      <c r="AO18664" s="104"/>
      <c r="AP18664" s="104"/>
    </row>
    <row r="18665" spans="21:42" ht="15" customHeight="1" x14ac:dyDescent="0.25">
      <c r="U18665" s="104"/>
      <c r="AB18665" s="104"/>
      <c r="AC18665" s="104"/>
      <c r="AF18665" s="104"/>
      <c r="AG18665" s="104"/>
      <c r="AK18665" s="104"/>
      <c r="AL18665" s="104"/>
      <c r="AO18665" s="104"/>
      <c r="AP18665" s="104"/>
    </row>
    <row r="18666" spans="21:42" ht="15" customHeight="1" x14ac:dyDescent="0.25">
      <c r="U18666" s="104"/>
      <c r="AB18666" s="104"/>
      <c r="AC18666" s="104"/>
      <c r="AF18666" s="104"/>
      <c r="AG18666" s="104"/>
      <c r="AK18666" s="104"/>
      <c r="AL18666" s="104"/>
      <c r="AO18666" s="104"/>
      <c r="AP18666" s="104"/>
    </row>
    <row r="18667" spans="21:42" ht="15" customHeight="1" x14ac:dyDescent="0.25">
      <c r="U18667" s="104"/>
      <c r="AB18667" s="104"/>
      <c r="AC18667" s="104"/>
      <c r="AF18667" s="104"/>
      <c r="AG18667" s="104"/>
      <c r="AK18667" s="104"/>
      <c r="AL18667" s="104"/>
      <c r="AO18667" s="104"/>
      <c r="AP18667" s="104"/>
    </row>
    <row r="18668" spans="21:42" ht="15" customHeight="1" x14ac:dyDescent="0.25">
      <c r="U18668" s="104"/>
      <c r="AB18668" s="104"/>
      <c r="AC18668" s="104"/>
      <c r="AF18668" s="104"/>
      <c r="AG18668" s="104"/>
      <c r="AK18668" s="104"/>
      <c r="AL18668" s="104"/>
      <c r="AO18668" s="104"/>
      <c r="AP18668" s="104"/>
    </row>
    <row r="18669" spans="21:42" ht="15" customHeight="1" x14ac:dyDescent="0.25">
      <c r="U18669" s="104"/>
      <c r="AB18669" s="104"/>
      <c r="AC18669" s="104"/>
      <c r="AF18669" s="104"/>
      <c r="AG18669" s="104"/>
      <c r="AK18669" s="104"/>
      <c r="AL18669" s="104"/>
      <c r="AO18669" s="104"/>
      <c r="AP18669" s="104"/>
    </row>
    <row r="18670" spans="21:42" ht="15" customHeight="1" x14ac:dyDescent="0.25">
      <c r="U18670" s="104"/>
      <c r="AB18670" s="104"/>
      <c r="AC18670" s="104"/>
      <c r="AF18670" s="104"/>
      <c r="AG18670" s="104"/>
      <c r="AK18670" s="104"/>
      <c r="AL18670" s="104"/>
      <c r="AO18670" s="104"/>
      <c r="AP18670" s="104"/>
    </row>
    <row r="18671" spans="21:42" ht="15" customHeight="1" x14ac:dyDescent="0.25">
      <c r="U18671" s="104"/>
      <c r="AB18671" s="104"/>
      <c r="AC18671" s="104"/>
      <c r="AF18671" s="104"/>
      <c r="AG18671" s="104"/>
      <c r="AK18671" s="104"/>
      <c r="AL18671" s="104"/>
      <c r="AO18671" s="104"/>
      <c r="AP18671" s="104"/>
    </row>
    <row r="18672" spans="21:42" ht="15" customHeight="1" x14ac:dyDescent="0.25">
      <c r="U18672" s="104"/>
      <c r="AB18672" s="104"/>
      <c r="AC18672" s="104"/>
      <c r="AF18672" s="104"/>
      <c r="AG18672" s="104"/>
      <c r="AK18672" s="104"/>
      <c r="AL18672" s="104"/>
      <c r="AO18672" s="104"/>
      <c r="AP18672" s="104"/>
    </row>
    <row r="18673" spans="21:42" ht="15" customHeight="1" x14ac:dyDescent="0.25">
      <c r="U18673" s="104"/>
      <c r="AB18673" s="104"/>
      <c r="AC18673" s="104"/>
      <c r="AF18673" s="104"/>
      <c r="AG18673" s="104"/>
      <c r="AK18673" s="104"/>
      <c r="AL18673" s="104"/>
      <c r="AO18673" s="104"/>
      <c r="AP18673" s="104"/>
    </row>
    <row r="18674" spans="21:42" ht="15" customHeight="1" x14ac:dyDescent="0.25">
      <c r="U18674" s="104"/>
      <c r="AB18674" s="104"/>
      <c r="AC18674" s="104"/>
      <c r="AF18674" s="104"/>
      <c r="AG18674" s="104"/>
      <c r="AK18674" s="104"/>
      <c r="AL18674" s="104"/>
      <c r="AO18674" s="104"/>
      <c r="AP18674" s="104"/>
    </row>
    <row r="18675" spans="21:42" ht="15" customHeight="1" x14ac:dyDescent="0.25">
      <c r="U18675" s="104"/>
      <c r="AB18675" s="104"/>
      <c r="AC18675" s="104"/>
      <c r="AF18675" s="104"/>
      <c r="AG18675" s="104"/>
      <c r="AK18675" s="104"/>
      <c r="AL18675" s="104"/>
      <c r="AO18675" s="104"/>
      <c r="AP18675" s="104"/>
    </row>
    <row r="18676" spans="21:42" ht="15" customHeight="1" x14ac:dyDescent="0.25">
      <c r="U18676" s="104"/>
      <c r="AB18676" s="104"/>
      <c r="AC18676" s="104"/>
      <c r="AF18676" s="104"/>
      <c r="AG18676" s="104"/>
      <c r="AK18676" s="104"/>
      <c r="AL18676" s="104"/>
      <c r="AO18676" s="104"/>
      <c r="AP18676" s="104"/>
    </row>
    <row r="18677" spans="21:42" ht="15" customHeight="1" x14ac:dyDescent="0.25">
      <c r="U18677" s="104"/>
      <c r="AB18677" s="104"/>
      <c r="AC18677" s="104"/>
      <c r="AF18677" s="104"/>
      <c r="AG18677" s="104"/>
      <c r="AK18677" s="104"/>
      <c r="AL18677" s="104"/>
      <c r="AO18677" s="104"/>
      <c r="AP18677" s="104"/>
    </row>
    <row r="18678" spans="21:42" ht="15" customHeight="1" x14ac:dyDescent="0.25">
      <c r="U18678" s="104"/>
      <c r="AB18678" s="104"/>
      <c r="AC18678" s="104"/>
      <c r="AF18678" s="104"/>
      <c r="AG18678" s="104"/>
      <c r="AK18678" s="104"/>
      <c r="AL18678" s="104"/>
      <c r="AO18678" s="104"/>
      <c r="AP18678" s="104"/>
    </row>
    <row r="18679" spans="21:42" ht="15" customHeight="1" x14ac:dyDescent="0.25">
      <c r="U18679" s="104"/>
      <c r="AB18679" s="104"/>
      <c r="AC18679" s="104"/>
      <c r="AF18679" s="104"/>
      <c r="AG18679" s="104"/>
      <c r="AK18679" s="104"/>
      <c r="AL18679" s="104"/>
      <c r="AO18679" s="104"/>
      <c r="AP18679" s="104"/>
    </row>
    <row r="18680" spans="21:42" ht="15" customHeight="1" x14ac:dyDescent="0.25">
      <c r="U18680" s="104"/>
      <c r="AB18680" s="104"/>
      <c r="AC18680" s="104"/>
      <c r="AF18680" s="104"/>
      <c r="AG18680" s="104"/>
      <c r="AK18680" s="104"/>
      <c r="AL18680" s="104"/>
      <c r="AO18680" s="104"/>
      <c r="AP18680" s="104"/>
    </row>
    <row r="18681" spans="21:42" ht="15" customHeight="1" x14ac:dyDescent="0.25">
      <c r="U18681" s="104"/>
      <c r="AB18681" s="104"/>
      <c r="AC18681" s="104"/>
      <c r="AF18681" s="104"/>
      <c r="AG18681" s="104"/>
      <c r="AK18681" s="104"/>
      <c r="AL18681" s="104"/>
      <c r="AO18681" s="104"/>
      <c r="AP18681" s="104"/>
    </row>
    <row r="18682" spans="21:42" ht="15" customHeight="1" x14ac:dyDescent="0.25">
      <c r="U18682" s="104"/>
      <c r="AB18682" s="104"/>
      <c r="AC18682" s="104"/>
      <c r="AF18682" s="104"/>
      <c r="AG18682" s="104"/>
      <c r="AK18682" s="104"/>
      <c r="AL18682" s="104"/>
      <c r="AO18682" s="104"/>
      <c r="AP18682" s="104"/>
    </row>
    <row r="18683" spans="21:42" ht="15" customHeight="1" x14ac:dyDescent="0.25">
      <c r="U18683" s="104"/>
      <c r="AB18683" s="104"/>
      <c r="AC18683" s="104"/>
      <c r="AF18683" s="104"/>
      <c r="AG18683" s="104"/>
      <c r="AK18683" s="104"/>
      <c r="AL18683" s="104"/>
      <c r="AO18683" s="104"/>
      <c r="AP18683" s="104"/>
    </row>
    <row r="18684" spans="21:42" ht="15" customHeight="1" x14ac:dyDescent="0.25">
      <c r="U18684" s="104"/>
      <c r="AB18684" s="104"/>
      <c r="AC18684" s="104"/>
      <c r="AF18684" s="104"/>
      <c r="AG18684" s="104"/>
      <c r="AK18684" s="104"/>
      <c r="AL18684" s="104"/>
      <c r="AO18684" s="104"/>
      <c r="AP18684" s="104"/>
    </row>
    <row r="18685" spans="21:42" ht="15" customHeight="1" x14ac:dyDescent="0.25">
      <c r="U18685" s="104"/>
      <c r="AB18685" s="104"/>
      <c r="AC18685" s="104"/>
      <c r="AF18685" s="104"/>
      <c r="AG18685" s="104"/>
      <c r="AK18685" s="104"/>
      <c r="AL18685" s="104"/>
      <c r="AO18685" s="104"/>
      <c r="AP18685" s="104"/>
    </row>
    <row r="18686" spans="21:42" ht="15" customHeight="1" x14ac:dyDescent="0.25">
      <c r="U18686" s="104"/>
      <c r="AB18686" s="104"/>
      <c r="AC18686" s="104"/>
      <c r="AF18686" s="104"/>
      <c r="AG18686" s="104"/>
      <c r="AK18686" s="104"/>
      <c r="AL18686" s="104"/>
      <c r="AO18686" s="104"/>
      <c r="AP18686" s="104"/>
    </row>
    <row r="18687" spans="21:42" ht="15" customHeight="1" x14ac:dyDescent="0.25">
      <c r="U18687" s="104"/>
      <c r="AB18687" s="104"/>
      <c r="AC18687" s="104"/>
      <c r="AF18687" s="104"/>
      <c r="AG18687" s="104"/>
      <c r="AK18687" s="104"/>
      <c r="AL18687" s="104"/>
      <c r="AO18687" s="104"/>
      <c r="AP18687" s="104"/>
    </row>
    <row r="18688" spans="21:42" ht="15" customHeight="1" x14ac:dyDescent="0.25">
      <c r="U18688" s="104"/>
      <c r="AB18688" s="104"/>
      <c r="AC18688" s="104"/>
      <c r="AF18688" s="104"/>
      <c r="AG18688" s="104"/>
      <c r="AK18688" s="104"/>
      <c r="AL18688" s="104"/>
      <c r="AO18688" s="104"/>
      <c r="AP18688" s="104"/>
    </row>
    <row r="18689" spans="21:42" ht="15" customHeight="1" x14ac:dyDescent="0.25">
      <c r="U18689" s="104"/>
      <c r="AB18689" s="104"/>
      <c r="AC18689" s="104"/>
      <c r="AF18689" s="104"/>
      <c r="AG18689" s="104"/>
      <c r="AK18689" s="104"/>
      <c r="AL18689" s="104"/>
      <c r="AO18689" s="104"/>
      <c r="AP18689" s="104"/>
    </row>
    <row r="18690" spans="21:42" ht="15" customHeight="1" x14ac:dyDescent="0.25">
      <c r="U18690" s="104"/>
      <c r="AB18690" s="104"/>
      <c r="AC18690" s="104"/>
      <c r="AF18690" s="104"/>
      <c r="AG18690" s="104"/>
      <c r="AK18690" s="104"/>
      <c r="AL18690" s="104"/>
      <c r="AO18690" s="104"/>
      <c r="AP18690" s="104"/>
    </row>
    <row r="18691" spans="21:42" ht="15" customHeight="1" x14ac:dyDescent="0.25">
      <c r="U18691" s="104"/>
      <c r="AB18691" s="104"/>
      <c r="AC18691" s="104"/>
      <c r="AF18691" s="104"/>
      <c r="AG18691" s="104"/>
      <c r="AK18691" s="104"/>
      <c r="AL18691" s="104"/>
      <c r="AO18691" s="104"/>
      <c r="AP18691" s="104"/>
    </row>
    <row r="18692" spans="21:42" ht="15" customHeight="1" x14ac:dyDescent="0.25">
      <c r="U18692" s="104"/>
      <c r="AB18692" s="104"/>
      <c r="AC18692" s="104"/>
      <c r="AF18692" s="104"/>
      <c r="AG18692" s="104"/>
      <c r="AK18692" s="104"/>
      <c r="AL18692" s="104"/>
      <c r="AO18692" s="104"/>
      <c r="AP18692" s="104"/>
    </row>
    <row r="18693" spans="21:42" ht="15" customHeight="1" x14ac:dyDescent="0.25">
      <c r="U18693" s="104"/>
      <c r="AB18693" s="104"/>
      <c r="AC18693" s="104"/>
      <c r="AF18693" s="104"/>
      <c r="AG18693" s="104"/>
      <c r="AK18693" s="104"/>
      <c r="AL18693" s="104"/>
      <c r="AO18693" s="104"/>
      <c r="AP18693" s="104"/>
    </row>
    <row r="18694" spans="21:42" ht="15" customHeight="1" x14ac:dyDescent="0.25">
      <c r="U18694" s="104"/>
      <c r="AB18694" s="104"/>
      <c r="AC18694" s="104"/>
      <c r="AF18694" s="104"/>
      <c r="AG18694" s="104"/>
      <c r="AK18694" s="104"/>
      <c r="AL18694" s="104"/>
      <c r="AO18694" s="104"/>
      <c r="AP18694" s="104"/>
    </row>
    <row r="18695" spans="21:42" ht="15" customHeight="1" x14ac:dyDescent="0.25">
      <c r="U18695" s="104"/>
      <c r="AB18695" s="104"/>
      <c r="AC18695" s="104"/>
      <c r="AF18695" s="104"/>
      <c r="AG18695" s="104"/>
      <c r="AK18695" s="104"/>
      <c r="AL18695" s="104"/>
      <c r="AO18695" s="104"/>
      <c r="AP18695" s="104"/>
    </row>
    <row r="18696" spans="21:42" ht="15" customHeight="1" x14ac:dyDescent="0.25">
      <c r="U18696" s="104"/>
      <c r="AB18696" s="104"/>
      <c r="AC18696" s="104"/>
      <c r="AF18696" s="104"/>
      <c r="AG18696" s="104"/>
      <c r="AK18696" s="104"/>
      <c r="AL18696" s="104"/>
      <c r="AO18696" s="104"/>
      <c r="AP18696" s="104"/>
    </row>
    <row r="18697" spans="21:42" ht="15" customHeight="1" x14ac:dyDescent="0.25">
      <c r="U18697" s="104"/>
      <c r="AB18697" s="104"/>
      <c r="AC18697" s="104"/>
      <c r="AF18697" s="104"/>
      <c r="AG18697" s="104"/>
      <c r="AK18697" s="104"/>
      <c r="AL18697" s="104"/>
      <c r="AO18697" s="104"/>
      <c r="AP18697" s="104"/>
    </row>
    <row r="18698" spans="21:42" ht="15" customHeight="1" x14ac:dyDescent="0.25">
      <c r="U18698" s="104"/>
      <c r="AB18698" s="104"/>
      <c r="AC18698" s="104"/>
      <c r="AF18698" s="104"/>
      <c r="AG18698" s="104"/>
      <c r="AK18698" s="104"/>
      <c r="AL18698" s="104"/>
      <c r="AO18698" s="104"/>
      <c r="AP18698" s="104"/>
    </row>
    <row r="18699" spans="21:42" ht="15" customHeight="1" x14ac:dyDescent="0.25">
      <c r="U18699" s="104"/>
      <c r="AB18699" s="104"/>
      <c r="AC18699" s="104"/>
      <c r="AF18699" s="104"/>
      <c r="AG18699" s="104"/>
      <c r="AK18699" s="104"/>
      <c r="AL18699" s="104"/>
      <c r="AO18699" s="104"/>
      <c r="AP18699" s="104"/>
    </row>
    <row r="18700" spans="21:42" ht="15" customHeight="1" x14ac:dyDescent="0.25">
      <c r="U18700" s="104"/>
      <c r="AB18700" s="104"/>
      <c r="AC18700" s="104"/>
      <c r="AF18700" s="104"/>
      <c r="AG18700" s="104"/>
      <c r="AK18700" s="104"/>
      <c r="AL18700" s="104"/>
      <c r="AO18700" s="104"/>
      <c r="AP18700" s="104"/>
    </row>
    <row r="18701" spans="21:42" ht="15" customHeight="1" x14ac:dyDescent="0.25">
      <c r="U18701" s="104"/>
      <c r="AB18701" s="104"/>
      <c r="AC18701" s="104"/>
      <c r="AF18701" s="104"/>
      <c r="AG18701" s="104"/>
      <c r="AK18701" s="104"/>
      <c r="AL18701" s="104"/>
      <c r="AO18701" s="104"/>
      <c r="AP18701" s="104"/>
    </row>
    <row r="18702" spans="21:42" ht="15" customHeight="1" x14ac:dyDescent="0.25">
      <c r="U18702" s="104"/>
      <c r="AB18702" s="104"/>
      <c r="AC18702" s="104"/>
      <c r="AF18702" s="104"/>
      <c r="AG18702" s="104"/>
      <c r="AK18702" s="104"/>
      <c r="AL18702" s="104"/>
      <c r="AO18702" s="104"/>
      <c r="AP18702" s="104"/>
    </row>
    <row r="18703" spans="21:42" ht="15" customHeight="1" x14ac:dyDescent="0.25">
      <c r="U18703" s="104"/>
      <c r="AB18703" s="104"/>
      <c r="AC18703" s="104"/>
      <c r="AF18703" s="104"/>
      <c r="AG18703" s="104"/>
      <c r="AK18703" s="104"/>
      <c r="AL18703" s="104"/>
      <c r="AO18703" s="104"/>
      <c r="AP18703" s="104"/>
    </row>
    <row r="18704" spans="21:42" ht="15" customHeight="1" x14ac:dyDescent="0.25">
      <c r="U18704" s="104"/>
      <c r="AB18704" s="104"/>
      <c r="AC18704" s="104"/>
      <c r="AF18704" s="104"/>
      <c r="AG18704" s="104"/>
      <c r="AK18704" s="104"/>
      <c r="AL18704" s="104"/>
      <c r="AO18704" s="104"/>
      <c r="AP18704" s="104"/>
    </row>
    <row r="18705" spans="21:42" ht="15" customHeight="1" x14ac:dyDescent="0.25">
      <c r="U18705" s="104"/>
      <c r="AB18705" s="104"/>
      <c r="AC18705" s="104"/>
      <c r="AF18705" s="104"/>
      <c r="AG18705" s="104"/>
      <c r="AK18705" s="104"/>
      <c r="AL18705" s="104"/>
      <c r="AO18705" s="104"/>
      <c r="AP18705" s="104"/>
    </row>
    <row r="18706" spans="21:42" ht="15" customHeight="1" x14ac:dyDescent="0.25">
      <c r="U18706" s="104"/>
      <c r="AB18706" s="104"/>
      <c r="AC18706" s="104"/>
      <c r="AF18706" s="104"/>
      <c r="AG18706" s="104"/>
      <c r="AK18706" s="104"/>
      <c r="AL18706" s="104"/>
      <c r="AO18706" s="104"/>
      <c r="AP18706" s="104"/>
    </row>
    <row r="18707" spans="21:42" ht="15" customHeight="1" x14ac:dyDescent="0.25">
      <c r="U18707" s="104"/>
      <c r="AB18707" s="104"/>
      <c r="AC18707" s="104"/>
      <c r="AF18707" s="104"/>
      <c r="AG18707" s="104"/>
      <c r="AK18707" s="104"/>
      <c r="AL18707" s="104"/>
      <c r="AO18707" s="104"/>
      <c r="AP18707" s="104"/>
    </row>
    <row r="18708" spans="21:42" ht="15" customHeight="1" x14ac:dyDescent="0.25">
      <c r="U18708" s="104"/>
      <c r="AB18708" s="104"/>
      <c r="AC18708" s="104"/>
      <c r="AF18708" s="104"/>
      <c r="AG18708" s="104"/>
      <c r="AK18708" s="104"/>
      <c r="AL18708" s="104"/>
      <c r="AO18708" s="104"/>
      <c r="AP18708" s="104"/>
    </row>
    <row r="18709" spans="21:42" ht="15" customHeight="1" x14ac:dyDescent="0.25">
      <c r="U18709" s="104"/>
      <c r="AB18709" s="104"/>
      <c r="AC18709" s="104"/>
      <c r="AF18709" s="104"/>
      <c r="AG18709" s="104"/>
      <c r="AK18709" s="104"/>
      <c r="AL18709" s="104"/>
      <c r="AO18709" s="104"/>
      <c r="AP18709" s="104"/>
    </row>
    <row r="18710" spans="21:42" ht="15" customHeight="1" x14ac:dyDescent="0.25">
      <c r="U18710" s="104"/>
      <c r="AB18710" s="104"/>
      <c r="AC18710" s="104"/>
      <c r="AF18710" s="104"/>
      <c r="AG18710" s="104"/>
      <c r="AK18710" s="104"/>
      <c r="AL18710" s="104"/>
      <c r="AO18710" s="104"/>
      <c r="AP18710" s="104"/>
    </row>
    <row r="18711" spans="21:42" ht="15" customHeight="1" x14ac:dyDescent="0.25">
      <c r="U18711" s="104"/>
      <c r="AB18711" s="104"/>
      <c r="AC18711" s="104"/>
      <c r="AF18711" s="104"/>
      <c r="AG18711" s="104"/>
      <c r="AK18711" s="104"/>
      <c r="AL18711" s="104"/>
      <c r="AO18711" s="104"/>
      <c r="AP18711" s="104"/>
    </row>
    <row r="18712" spans="21:42" ht="15" customHeight="1" x14ac:dyDescent="0.25">
      <c r="U18712" s="104"/>
      <c r="AB18712" s="104"/>
      <c r="AC18712" s="104"/>
      <c r="AF18712" s="104"/>
      <c r="AG18712" s="104"/>
      <c r="AK18712" s="104"/>
      <c r="AL18712" s="104"/>
      <c r="AO18712" s="104"/>
      <c r="AP18712" s="104"/>
    </row>
    <row r="18713" spans="21:42" ht="15" customHeight="1" x14ac:dyDescent="0.25">
      <c r="U18713" s="104"/>
      <c r="AB18713" s="104"/>
      <c r="AC18713" s="104"/>
      <c r="AF18713" s="104"/>
      <c r="AG18713" s="104"/>
      <c r="AK18713" s="104"/>
      <c r="AL18713" s="104"/>
      <c r="AO18713" s="104"/>
      <c r="AP18713" s="104"/>
    </row>
    <row r="18714" spans="21:42" ht="15" customHeight="1" x14ac:dyDescent="0.25">
      <c r="U18714" s="104"/>
      <c r="AB18714" s="104"/>
      <c r="AC18714" s="104"/>
      <c r="AF18714" s="104"/>
      <c r="AG18714" s="104"/>
      <c r="AK18714" s="104"/>
      <c r="AL18714" s="104"/>
      <c r="AO18714" s="104"/>
      <c r="AP18714" s="104"/>
    </row>
    <row r="18715" spans="21:42" ht="15" customHeight="1" x14ac:dyDescent="0.25">
      <c r="U18715" s="104"/>
      <c r="AB18715" s="104"/>
      <c r="AC18715" s="104"/>
      <c r="AF18715" s="104"/>
      <c r="AG18715" s="104"/>
      <c r="AK18715" s="104"/>
      <c r="AL18715" s="104"/>
      <c r="AO18715" s="104"/>
      <c r="AP18715" s="104"/>
    </row>
    <row r="18716" spans="21:42" ht="15" customHeight="1" x14ac:dyDescent="0.25">
      <c r="U18716" s="104"/>
      <c r="AB18716" s="104"/>
      <c r="AC18716" s="104"/>
      <c r="AF18716" s="104"/>
      <c r="AG18716" s="104"/>
      <c r="AK18716" s="104"/>
      <c r="AL18716" s="104"/>
      <c r="AO18716" s="104"/>
      <c r="AP18716" s="104"/>
    </row>
    <row r="18717" spans="21:42" ht="15" customHeight="1" x14ac:dyDescent="0.25">
      <c r="U18717" s="104"/>
      <c r="AB18717" s="104"/>
      <c r="AC18717" s="104"/>
      <c r="AF18717" s="104"/>
      <c r="AG18717" s="104"/>
      <c r="AK18717" s="104"/>
      <c r="AL18717" s="104"/>
      <c r="AO18717" s="104"/>
      <c r="AP18717" s="104"/>
    </row>
    <row r="18718" spans="21:42" ht="15" customHeight="1" x14ac:dyDescent="0.25">
      <c r="U18718" s="104"/>
      <c r="AB18718" s="104"/>
      <c r="AC18718" s="104"/>
      <c r="AF18718" s="104"/>
      <c r="AG18718" s="104"/>
      <c r="AK18718" s="104"/>
      <c r="AL18718" s="104"/>
      <c r="AO18718" s="104"/>
      <c r="AP18718" s="104"/>
    </row>
    <row r="18719" spans="21:42" ht="15" customHeight="1" x14ac:dyDescent="0.25">
      <c r="U18719" s="104"/>
      <c r="AB18719" s="104"/>
      <c r="AC18719" s="104"/>
      <c r="AF18719" s="104"/>
      <c r="AG18719" s="104"/>
      <c r="AK18719" s="104"/>
      <c r="AL18719" s="104"/>
      <c r="AO18719" s="104"/>
      <c r="AP18719" s="104"/>
    </row>
    <row r="18720" spans="21:42" ht="15" customHeight="1" x14ac:dyDescent="0.25">
      <c r="U18720" s="104"/>
      <c r="AB18720" s="104"/>
      <c r="AC18720" s="104"/>
      <c r="AF18720" s="104"/>
      <c r="AG18720" s="104"/>
      <c r="AK18720" s="104"/>
      <c r="AL18720" s="104"/>
      <c r="AO18720" s="104"/>
      <c r="AP18720" s="104"/>
    </row>
    <row r="18721" spans="21:42" ht="15" customHeight="1" x14ac:dyDescent="0.25">
      <c r="U18721" s="104"/>
      <c r="AB18721" s="104"/>
      <c r="AC18721" s="104"/>
      <c r="AF18721" s="104"/>
      <c r="AG18721" s="104"/>
      <c r="AK18721" s="104"/>
      <c r="AL18721" s="104"/>
      <c r="AO18721" s="104"/>
      <c r="AP18721" s="104"/>
    </row>
    <row r="18722" spans="21:42" ht="15" customHeight="1" x14ac:dyDescent="0.25">
      <c r="U18722" s="104"/>
      <c r="AB18722" s="104"/>
      <c r="AC18722" s="104"/>
      <c r="AF18722" s="104"/>
      <c r="AG18722" s="104"/>
      <c r="AK18722" s="104"/>
      <c r="AL18722" s="104"/>
      <c r="AO18722" s="104"/>
      <c r="AP18722" s="104"/>
    </row>
    <row r="18723" spans="21:42" ht="15" customHeight="1" x14ac:dyDescent="0.25">
      <c r="U18723" s="104"/>
      <c r="AB18723" s="104"/>
      <c r="AC18723" s="104"/>
      <c r="AF18723" s="104"/>
      <c r="AG18723" s="104"/>
      <c r="AK18723" s="104"/>
      <c r="AL18723" s="104"/>
      <c r="AO18723" s="104"/>
      <c r="AP18723" s="104"/>
    </row>
    <row r="18724" spans="21:42" ht="15" customHeight="1" x14ac:dyDescent="0.25">
      <c r="U18724" s="104"/>
      <c r="AB18724" s="104"/>
      <c r="AC18724" s="104"/>
      <c r="AF18724" s="104"/>
      <c r="AG18724" s="104"/>
      <c r="AK18724" s="104"/>
      <c r="AL18724" s="104"/>
      <c r="AO18724" s="104"/>
      <c r="AP18724" s="104"/>
    </row>
    <row r="18725" spans="21:42" ht="15" customHeight="1" x14ac:dyDescent="0.25">
      <c r="U18725" s="104"/>
      <c r="AB18725" s="104"/>
      <c r="AC18725" s="104"/>
      <c r="AF18725" s="104"/>
      <c r="AG18725" s="104"/>
      <c r="AK18725" s="104"/>
      <c r="AL18725" s="104"/>
      <c r="AO18725" s="104"/>
      <c r="AP18725" s="104"/>
    </row>
    <row r="18726" spans="21:42" ht="15" customHeight="1" x14ac:dyDescent="0.25">
      <c r="U18726" s="104"/>
      <c r="AB18726" s="104"/>
      <c r="AC18726" s="104"/>
      <c r="AF18726" s="104"/>
      <c r="AG18726" s="104"/>
      <c r="AK18726" s="104"/>
      <c r="AL18726" s="104"/>
      <c r="AO18726" s="104"/>
      <c r="AP18726" s="104"/>
    </row>
    <row r="18727" spans="21:42" ht="15" customHeight="1" x14ac:dyDescent="0.25">
      <c r="U18727" s="104"/>
      <c r="AB18727" s="104"/>
      <c r="AC18727" s="104"/>
      <c r="AF18727" s="104"/>
      <c r="AG18727" s="104"/>
      <c r="AK18727" s="104"/>
      <c r="AL18727" s="104"/>
      <c r="AO18727" s="104"/>
      <c r="AP18727" s="104"/>
    </row>
    <row r="18728" spans="21:42" ht="15" customHeight="1" x14ac:dyDescent="0.25">
      <c r="U18728" s="104"/>
      <c r="AB18728" s="104"/>
      <c r="AC18728" s="104"/>
      <c r="AF18728" s="104"/>
      <c r="AG18728" s="104"/>
      <c r="AK18728" s="104"/>
      <c r="AL18728" s="104"/>
      <c r="AO18728" s="104"/>
      <c r="AP18728" s="104"/>
    </row>
    <row r="18729" spans="21:42" ht="15" customHeight="1" x14ac:dyDescent="0.25">
      <c r="U18729" s="104"/>
      <c r="AB18729" s="104"/>
      <c r="AC18729" s="104"/>
      <c r="AF18729" s="104"/>
      <c r="AG18729" s="104"/>
      <c r="AK18729" s="104"/>
      <c r="AL18729" s="104"/>
      <c r="AO18729" s="104"/>
      <c r="AP18729" s="104"/>
    </row>
    <row r="18730" spans="21:42" ht="15" customHeight="1" x14ac:dyDescent="0.25">
      <c r="U18730" s="104"/>
      <c r="AB18730" s="104"/>
      <c r="AC18730" s="104"/>
      <c r="AF18730" s="104"/>
      <c r="AG18730" s="104"/>
      <c r="AK18730" s="104"/>
      <c r="AL18730" s="104"/>
      <c r="AO18730" s="104"/>
      <c r="AP18730" s="104"/>
    </row>
    <row r="18731" spans="21:42" ht="15" customHeight="1" x14ac:dyDescent="0.25">
      <c r="U18731" s="104"/>
      <c r="AB18731" s="104"/>
      <c r="AC18731" s="104"/>
      <c r="AF18731" s="104"/>
      <c r="AG18731" s="104"/>
      <c r="AK18731" s="104"/>
      <c r="AL18731" s="104"/>
      <c r="AO18731" s="104"/>
      <c r="AP18731" s="104"/>
    </row>
    <row r="18732" spans="21:42" ht="15" customHeight="1" x14ac:dyDescent="0.25">
      <c r="U18732" s="104"/>
      <c r="AB18732" s="104"/>
      <c r="AC18732" s="104"/>
      <c r="AF18732" s="104"/>
      <c r="AG18732" s="104"/>
      <c r="AK18732" s="104"/>
      <c r="AL18732" s="104"/>
      <c r="AO18732" s="104"/>
      <c r="AP18732" s="104"/>
    </row>
    <row r="18733" spans="21:42" ht="15" customHeight="1" x14ac:dyDescent="0.25">
      <c r="U18733" s="104"/>
      <c r="AB18733" s="104"/>
      <c r="AC18733" s="104"/>
      <c r="AF18733" s="104"/>
      <c r="AG18733" s="104"/>
      <c r="AK18733" s="104"/>
      <c r="AL18733" s="104"/>
      <c r="AO18733" s="104"/>
      <c r="AP18733" s="104"/>
    </row>
    <row r="18734" spans="21:42" ht="15" customHeight="1" x14ac:dyDescent="0.25">
      <c r="U18734" s="104"/>
      <c r="AB18734" s="104"/>
      <c r="AC18734" s="104"/>
      <c r="AF18734" s="104"/>
      <c r="AG18734" s="104"/>
      <c r="AK18734" s="104"/>
      <c r="AL18734" s="104"/>
      <c r="AO18734" s="104"/>
      <c r="AP18734" s="104"/>
    </row>
    <row r="18735" spans="21:42" ht="15" customHeight="1" x14ac:dyDescent="0.25">
      <c r="U18735" s="104"/>
      <c r="AB18735" s="104"/>
      <c r="AC18735" s="104"/>
      <c r="AF18735" s="104"/>
      <c r="AG18735" s="104"/>
      <c r="AK18735" s="104"/>
      <c r="AL18735" s="104"/>
      <c r="AO18735" s="104"/>
      <c r="AP18735" s="104"/>
    </row>
    <row r="18736" spans="21:42" ht="15" customHeight="1" x14ac:dyDescent="0.25">
      <c r="U18736" s="104"/>
      <c r="AB18736" s="104"/>
      <c r="AC18736" s="104"/>
      <c r="AF18736" s="104"/>
      <c r="AG18736" s="104"/>
      <c r="AK18736" s="104"/>
      <c r="AL18736" s="104"/>
      <c r="AO18736" s="104"/>
      <c r="AP18736" s="104"/>
    </row>
    <row r="18737" spans="21:42" ht="15" customHeight="1" x14ac:dyDescent="0.25">
      <c r="U18737" s="104"/>
      <c r="AB18737" s="104"/>
      <c r="AC18737" s="104"/>
      <c r="AF18737" s="104"/>
      <c r="AG18737" s="104"/>
      <c r="AK18737" s="104"/>
      <c r="AL18737" s="104"/>
      <c r="AO18737" s="104"/>
      <c r="AP18737" s="104"/>
    </row>
    <row r="18738" spans="21:42" ht="15" customHeight="1" x14ac:dyDescent="0.25">
      <c r="U18738" s="104"/>
      <c r="AB18738" s="104"/>
      <c r="AC18738" s="104"/>
      <c r="AF18738" s="104"/>
      <c r="AG18738" s="104"/>
      <c r="AK18738" s="104"/>
      <c r="AL18738" s="104"/>
      <c r="AO18738" s="104"/>
      <c r="AP18738" s="104"/>
    </row>
    <row r="18739" spans="21:42" ht="15" customHeight="1" x14ac:dyDescent="0.25">
      <c r="U18739" s="104"/>
      <c r="AB18739" s="104"/>
      <c r="AC18739" s="104"/>
      <c r="AF18739" s="104"/>
      <c r="AG18739" s="104"/>
      <c r="AK18739" s="104"/>
      <c r="AL18739" s="104"/>
      <c r="AO18739" s="104"/>
      <c r="AP18739" s="104"/>
    </row>
    <row r="18740" spans="21:42" ht="15" customHeight="1" x14ac:dyDescent="0.25">
      <c r="U18740" s="104"/>
      <c r="AB18740" s="104"/>
      <c r="AC18740" s="104"/>
      <c r="AF18740" s="104"/>
      <c r="AG18740" s="104"/>
      <c r="AK18740" s="104"/>
      <c r="AL18740" s="104"/>
      <c r="AO18740" s="104"/>
      <c r="AP18740" s="104"/>
    </row>
    <row r="18741" spans="21:42" ht="15" customHeight="1" x14ac:dyDescent="0.25">
      <c r="U18741" s="104"/>
      <c r="AB18741" s="104"/>
      <c r="AC18741" s="104"/>
      <c r="AF18741" s="104"/>
      <c r="AG18741" s="104"/>
      <c r="AK18741" s="104"/>
      <c r="AL18741" s="104"/>
      <c r="AO18741" s="104"/>
      <c r="AP18741" s="104"/>
    </row>
    <row r="18742" spans="21:42" ht="15" customHeight="1" x14ac:dyDescent="0.25">
      <c r="U18742" s="104"/>
      <c r="AB18742" s="104"/>
      <c r="AC18742" s="104"/>
      <c r="AF18742" s="104"/>
      <c r="AG18742" s="104"/>
      <c r="AK18742" s="104"/>
      <c r="AL18742" s="104"/>
      <c r="AO18742" s="104"/>
      <c r="AP18742" s="104"/>
    </row>
    <row r="18743" spans="21:42" ht="15" customHeight="1" x14ac:dyDescent="0.25">
      <c r="U18743" s="104"/>
      <c r="AB18743" s="104"/>
      <c r="AC18743" s="104"/>
      <c r="AF18743" s="104"/>
      <c r="AG18743" s="104"/>
      <c r="AK18743" s="104"/>
      <c r="AL18743" s="104"/>
      <c r="AO18743" s="104"/>
      <c r="AP18743" s="104"/>
    </row>
    <row r="18744" spans="21:42" ht="15" customHeight="1" x14ac:dyDescent="0.25">
      <c r="U18744" s="104"/>
      <c r="AB18744" s="104"/>
      <c r="AC18744" s="104"/>
      <c r="AF18744" s="104"/>
      <c r="AG18744" s="104"/>
      <c r="AK18744" s="104"/>
      <c r="AL18744" s="104"/>
      <c r="AO18744" s="104"/>
      <c r="AP18744" s="104"/>
    </row>
    <row r="18745" spans="21:42" ht="15" customHeight="1" x14ac:dyDescent="0.25">
      <c r="U18745" s="104"/>
      <c r="AB18745" s="104"/>
      <c r="AC18745" s="104"/>
      <c r="AF18745" s="104"/>
      <c r="AG18745" s="104"/>
      <c r="AK18745" s="104"/>
      <c r="AL18745" s="104"/>
      <c r="AO18745" s="104"/>
      <c r="AP18745" s="104"/>
    </row>
    <row r="18746" spans="21:42" ht="15" customHeight="1" x14ac:dyDescent="0.25">
      <c r="U18746" s="104"/>
      <c r="AB18746" s="104"/>
      <c r="AC18746" s="104"/>
      <c r="AF18746" s="104"/>
      <c r="AG18746" s="104"/>
      <c r="AK18746" s="104"/>
      <c r="AL18746" s="104"/>
      <c r="AO18746" s="104"/>
      <c r="AP18746" s="104"/>
    </row>
    <row r="18747" spans="21:42" ht="15" customHeight="1" x14ac:dyDescent="0.25">
      <c r="U18747" s="104"/>
      <c r="AB18747" s="104"/>
      <c r="AC18747" s="104"/>
      <c r="AF18747" s="104"/>
      <c r="AG18747" s="104"/>
      <c r="AK18747" s="104"/>
      <c r="AL18747" s="104"/>
      <c r="AO18747" s="104"/>
      <c r="AP18747" s="104"/>
    </row>
    <row r="18748" spans="21:42" ht="15" customHeight="1" x14ac:dyDescent="0.25">
      <c r="U18748" s="104"/>
      <c r="AB18748" s="104"/>
      <c r="AC18748" s="104"/>
      <c r="AF18748" s="104"/>
      <c r="AG18748" s="104"/>
      <c r="AK18748" s="104"/>
      <c r="AL18748" s="104"/>
      <c r="AO18748" s="104"/>
      <c r="AP18748" s="104"/>
    </row>
    <row r="18749" spans="21:42" ht="15" customHeight="1" x14ac:dyDescent="0.25">
      <c r="U18749" s="104"/>
      <c r="AB18749" s="104"/>
      <c r="AC18749" s="104"/>
      <c r="AF18749" s="104"/>
      <c r="AG18749" s="104"/>
      <c r="AK18749" s="104"/>
      <c r="AL18749" s="104"/>
      <c r="AO18749" s="104"/>
      <c r="AP18749" s="104"/>
    </row>
    <row r="18750" spans="21:42" ht="15" customHeight="1" x14ac:dyDescent="0.25">
      <c r="U18750" s="104"/>
      <c r="AB18750" s="104"/>
      <c r="AC18750" s="104"/>
      <c r="AF18750" s="104"/>
      <c r="AG18750" s="104"/>
      <c r="AK18750" s="104"/>
      <c r="AL18750" s="104"/>
      <c r="AO18750" s="104"/>
      <c r="AP18750" s="104"/>
    </row>
    <row r="18751" spans="21:42" ht="15" customHeight="1" x14ac:dyDescent="0.25">
      <c r="U18751" s="104"/>
      <c r="AB18751" s="104"/>
      <c r="AC18751" s="104"/>
      <c r="AF18751" s="104"/>
      <c r="AG18751" s="104"/>
      <c r="AK18751" s="104"/>
      <c r="AL18751" s="104"/>
      <c r="AO18751" s="104"/>
      <c r="AP18751" s="104"/>
    </row>
    <row r="18752" spans="21:42" ht="15" customHeight="1" x14ac:dyDescent="0.25">
      <c r="U18752" s="104"/>
      <c r="AB18752" s="104"/>
      <c r="AC18752" s="104"/>
      <c r="AF18752" s="104"/>
      <c r="AG18752" s="104"/>
      <c r="AK18752" s="104"/>
      <c r="AL18752" s="104"/>
      <c r="AO18752" s="104"/>
      <c r="AP18752" s="104"/>
    </row>
    <row r="18753" spans="21:42" ht="15" customHeight="1" x14ac:dyDescent="0.25">
      <c r="U18753" s="104"/>
      <c r="AB18753" s="104"/>
      <c r="AC18753" s="104"/>
      <c r="AF18753" s="104"/>
      <c r="AG18753" s="104"/>
      <c r="AK18753" s="104"/>
      <c r="AL18753" s="104"/>
      <c r="AO18753" s="104"/>
      <c r="AP18753" s="104"/>
    </row>
    <row r="18754" spans="21:42" ht="15" customHeight="1" x14ac:dyDescent="0.25">
      <c r="U18754" s="104"/>
      <c r="AB18754" s="104"/>
      <c r="AC18754" s="104"/>
      <c r="AF18754" s="104"/>
      <c r="AG18754" s="104"/>
      <c r="AK18754" s="104"/>
      <c r="AL18754" s="104"/>
      <c r="AO18754" s="104"/>
      <c r="AP18754" s="104"/>
    </row>
    <row r="18755" spans="21:42" ht="15" customHeight="1" x14ac:dyDescent="0.25">
      <c r="U18755" s="104"/>
      <c r="AB18755" s="104"/>
      <c r="AC18755" s="104"/>
      <c r="AF18755" s="104"/>
      <c r="AG18755" s="104"/>
      <c r="AK18755" s="104"/>
      <c r="AL18755" s="104"/>
      <c r="AO18755" s="104"/>
      <c r="AP18755" s="104"/>
    </row>
    <row r="18756" spans="21:42" ht="15" customHeight="1" x14ac:dyDescent="0.25">
      <c r="U18756" s="104"/>
      <c r="AB18756" s="104"/>
      <c r="AC18756" s="104"/>
      <c r="AF18756" s="104"/>
      <c r="AG18756" s="104"/>
      <c r="AK18756" s="104"/>
      <c r="AL18756" s="104"/>
      <c r="AO18756" s="104"/>
      <c r="AP18756" s="104"/>
    </row>
    <row r="18757" spans="21:42" ht="15" customHeight="1" x14ac:dyDescent="0.25">
      <c r="U18757" s="104"/>
      <c r="AB18757" s="104"/>
      <c r="AC18757" s="104"/>
      <c r="AF18757" s="104"/>
      <c r="AG18757" s="104"/>
      <c r="AK18757" s="104"/>
      <c r="AL18757" s="104"/>
      <c r="AO18757" s="104"/>
      <c r="AP18757" s="104"/>
    </row>
    <row r="18758" spans="21:42" ht="15" customHeight="1" x14ac:dyDescent="0.25">
      <c r="U18758" s="104"/>
      <c r="AB18758" s="104"/>
      <c r="AC18758" s="104"/>
      <c r="AF18758" s="104"/>
      <c r="AG18758" s="104"/>
      <c r="AK18758" s="104"/>
      <c r="AL18758" s="104"/>
      <c r="AO18758" s="104"/>
      <c r="AP18758" s="104"/>
    </row>
    <row r="18759" spans="21:42" ht="15" customHeight="1" x14ac:dyDescent="0.25">
      <c r="U18759" s="104"/>
      <c r="AB18759" s="104"/>
      <c r="AC18759" s="104"/>
      <c r="AF18759" s="104"/>
      <c r="AG18759" s="104"/>
      <c r="AK18759" s="104"/>
      <c r="AL18759" s="104"/>
      <c r="AO18759" s="104"/>
      <c r="AP18759" s="104"/>
    </row>
    <row r="18760" spans="21:42" ht="15" customHeight="1" x14ac:dyDescent="0.25">
      <c r="U18760" s="104"/>
      <c r="AB18760" s="104"/>
      <c r="AC18760" s="104"/>
      <c r="AF18760" s="104"/>
      <c r="AG18760" s="104"/>
      <c r="AK18760" s="104"/>
      <c r="AL18760" s="104"/>
      <c r="AO18760" s="104"/>
      <c r="AP18760" s="104"/>
    </row>
    <row r="18761" spans="21:42" ht="15" customHeight="1" x14ac:dyDescent="0.25">
      <c r="U18761" s="104"/>
      <c r="AB18761" s="104"/>
      <c r="AC18761" s="104"/>
      <c r="AF18761" s="104"/>
      <c r="AG18761" s="104"/>
      <c r="AK18761" s="104"/>
      <c r="AL18761" s="104"/>
      <c r="AO18761" s="104"/>
      <c r="AP18761" s="104"/>
    </row>
    <row r="18762" spans="21:42" ht="15" customHeight="1" x14ac:dyDescent="0.25">
      <c r="U18762" s="104"/>
      <c r="AB18762" s="104"/>
      <c r="AC18762" s="104"/>
      <c r="AF18762" s="104"/>
      <c r="AG18762" s="104"/>
      <c r="AK18762" s="104"/>
      <c r="AL18762" s="104"/>
      <c r="AO18762" s="104"/>
      <c r="AP18762" s="104"/>
    </row>
    <row r="18763" spans="21:42" ht="15" customHeight="1" x14ac:dyDescent="0.25">
      <c r="U18763" s="104"/>
      <c r="AB18763" s="104"/>
      <c r="AC18763" s="104"/>
      <c r="AF18763" s="104"/>
      <c r="AG18763" s="104"/>
      <c r="AK18763" s="104"/>
      <c r="AL18763" s="104"/>
      <c r="AO18763" s="104"/>
      <c r="AP18763" s="104"/>
    </row>
    <row r="18764" spans="21:42" ht="15" customHeight="1" x14ac:dyDescent="0.25">
      <c r="U18764" s="104"/>
      <c r="AB18764" s="104"/>
      <c r="AC18764" s="104"/>
      <c r="AF18764" s="104"/>
      <c r="AG18764" s="104"/>
      <c r="AK18764" s="104"/>
      <c r="AL18764" s="104"/>
      <c r="AO18764" s="104"/>
      <c r="AP18764" s="104"/>
    </row>
    <row r="18765" spans="21:42" ht="15" customHeight="1" x14ac:dyDescent="0.25">
      <c r="U18765" s="104"/>
      <c r="AB18765" s="104"/>
      <c r="AC18765" s="104"/>
      <c r="AF18765" s="104"/>
      <c r="AG18765" s="104"/>
      <c r="AK18765" s="104"/>
      <c r="AL18765" s="104"/>
      <c r="AO18765" s="104"/>
      <c r="AP18765" s="104"/>
    </row>
    <row r="18766" spans="21:42" ht="15" customHeight="1" x14ac:dyDescent="0.25">
      <c r="U18766" s="104"/>
      <c r="AB18766" s="104"/>
      <c r="AC18766" s="104"/>
      <c r="AF18766" s="104"/>
      <c r="AG18766" s="104"/>
      <c r="AK18766" s="104"/>
      <c r="AL18766" s="104"/>
      <c r="AO18766" s="104"/>
      <c r="AP18766" s="104"/>
    </row>
    <row r="18767" spans="21:42" ht="15" customHeight="1" x14ac:dyDescent="0.25">
      <c r="U18767" s="104"/>
      <c r="AB18767" s="104"/>
      <c r="AC18767" s="104"/>
      <c r="AF18767" s="104"/>
      <c r="AG18767" s="104"/>
      <c r="AK18767" s="104"/>
      <c r="AL18767" s="104"/>
      <c r="AO18767" s="104"/>
      <c r="AP18767" s="104"/>
    </row>
    <row r="18768" spans="21:42" ht="15" customHeight="1" x14ac:dyDescent="0.25">
      <c r="U18768" s="104"/>
      <c r="AB18768" s="104"/>
      <c r="AC18768" s="104"/>
      <c r="AF18768" s="104"/>
      <c r="AG18768" s="104"/>
      <c r="AK18768" s="104"/>
      <c r="AL18768" s="104"/>
      <c r="AO18768" s="104"/>
      <c r="AP18768" s="104"/>
    </row>
    <row r="18769" spans="21:42" ht="15" customHeight="1" x14ac:dyDescent="0.25">
      <c r="U18769" s="104"/>
      <c r="AB18769" s="104"/>
      <c r="AC18769" s="104"/>
      <c r="AF18769" s="104"/>
      <c r="AG18769" s="104"/>
      <c r="AK18769" s="104"/>
      <c r="AL18769" s="104"/>
      <c r="AO18769" s="104"/>
      <c r="AP18769" s="104"/>
    </row>
    <row r="18770" spans="21:42" ht="15" customHeight="1" x14ac:dyDescent="0.25">
      <c r="U18770" s="104"/>
      <c r="AB18770" s="104"/>
      <c r="AC18770" s="104"/>
      <c r="AF18770" s="104"/>
      <c r="AG18770" s="104"/>
      <c r="AK18770" s="104"/>
      <c r="AL18770" s="104"/>
      <c r="AO18770" s="104"/>
      <c r="AP18770" s="104"/>
    </row>
    <row r="18771" spans="21:42" ht="15" customHeight="1" x14ac:dyDescent="0.25">
      <c r="U18771" s="104"/>
      <c r="AB18771" s="104"/>
      <c r="AC18771" s="104"/>
      <c r="AF18771" s="104"/>
      <c r="AG18771" s="104"/>
      <c r="AK18771" s="104"/>
      <c r="AL18771" s="104"/>
      <c r="AO18771" s="104"/>
      <c r="AP18771" s="104"/>
    </row>
    <row r="18772" spans="21:42" ht="15" customHeight="1" x14ac:dyDescent="0.25">
      <c r="U18772" s="104"/>
      <c r="AB18772" s="104"/>
      <c r="AC18772" s="104"/>
      <c r="AF18772" s="104"/>
      <c r="AG18772" s="104"/>
      <c r="AK18772" s="104"/>
      <c r="AL18772" s="104"/>
      <c r="AO18772" s="104"/>
      <c r="AP18772" s="104"/>
    </row>
    <row r="18773" spans="21:42" ht="15" customHeight="1" x14ac:dyDescent="0.25">
      <c r="U18773" s="104"/>
      <c r="AB18773" s="104"/>
      <c r="AC18773" s="104"/>
      <c r="AF18773" s="104"/>
      <c r="AG18773" s="104"/>
      <c r="AK18773" s="104"/>
      <c r="AL18773" s="104"/>
      <c r="AO18773" s="104"/>
      <c r="AP18773" s="104"/>
    </row>
    <row r="18774" spans="21:42" ht="15" customHeight="1" x14ac:dyDescent="0.25">
      <c r="U18774" s="104"/>
      <c r="AB18774" s="104"/>
      <c r="AC18774" s="104"/>
      <c r="AF18774" s="104"/>
      <c r="AG18774" s="104"/>
      <c r="AK18774" s="104"/>
      <c r="AL18774" s="104"/>
      <c r="AO18774" s="104"/>
      <c r="AP18774" s="104"/>
    </row>
    <row r="18775" spans="21:42" ht="15" customHeight="1" x14ac:dyDescent="0.25">
      <c r="U18775" s="104"/>
      <c r="AB18775" s="104"/>
      <c r="AC18775" s="104"/>
      <c r="AF18775" s="104"/>
      <c r="AG18775" s="104"/>
      <c r="AK18775" s="104"/>
      <c r="AL18775" s="104"/>
      <c r="AO18775" s="104"/>
      <c r="AP18775" s="104"/>
    </row>
    <row r="18776" spans="21:42" ht="15" customHeight="1" x14ac:dyDescent="0.25">
      <c r="U18776" s="104"/>
      <c r="AB18776" s="104"/>
      <c r="AC18776" s="104"/>
      <c r="AF18776" s="104"/>
      <c r="AG18776" s="104"/>
      <c r="AK18776" s="104"/>
      <c r="AL18776" s="104"/>
      <c r="AO18776" s="104"/>
      <c r="AP18776" s="104"/>
    </row>
    <row r="18777" spans="21:42" ht="15" customHeight="1" x14ac:dyDescent="0.25">
      <c r="U18777" s="104"/>
      <c r="AB18777" s="104"/>
      <c r="AC18777" s="104"/>
      <c r="AF18777" s="104"/>
      <c r="AG18777" s="104"/>
      <c r="AK18777" s="104"/>
      <c r="AL18777" s="104"/>
      <c r="AO18777" s="104"/>
      <c r="AP18777" s="104"/>
    </row>
    <row r="18778" spans="21:42" ht="15" customHeight="1" x14ac:dyDescent="0.25">
      <c r="U18778" s="104"/>
      <c r="AB18778" s="104"/>
      <c r="AC18778" s="104"/>
      <c r="AF18778" s="104"/>
      <c r="AG18778" s="104"/>
      <c r="AK18778" s="104"/>
      <c r="AL18778" s="104"/>
      <c r="AO18778" s="104"/>
      <c r="AP18778" s="104"/>
    </row>
    <row r="18779" spans="21:42" ht="15" customHeight="1" x14ac:dyDescent="0.25">
      <c r="U18779" s="104"/>
      <c r="AB18779" s="104"/>
      <c r="AC18779" s="104"/>
      <c r="AF18779" s="104"/>
      <c r="AG18779" s="104"/>
      <c r="AK18779" s="104"/>
      <c r="AL18779" s="104"/>
      <c r="AO18779" s="104"/>
      <c r="AP18779" s="104"/>
    </row>
    <row r="18780" spans="21:42" ht="15" customHeight="1" x14ac:dyDescent="0.25">
      <c r="U18780" s="104"/>
      <c r="AB18780" s="104"/>
      <c r="AC18780" s="104"/>
      <c r="AF18780" s="104"/>
      <c r="AG18780" s="104"/>
      <c r="AK18780" s="104"/>
      <c r="AL18780" s="104"/>
      <c r="AO18780" s="104"/>
      <c r="AP18780" s="104"/>
    </row>
    <row r="18781" spans="21:42" ht="15" customHeight="1" x14ac:dyDescent="0.25">
      <c r="U18781" s="104"/>
      <c r="AB18781" s="104"/>
      <c r="AC18781" s="104"/>
      <c r="AF18781" s="104"/>
      <c r="AG18781" s="104"/>
      <c r="AK18781" s="104"/>
      <c r="AL18781" s="104"/>
      <c r="AO18781" s="104"/>
      <c r="AP18781" s="104"/>
    </row>
    <row r="18782" spans="21:42" ht="15" customHeight="1" x14ac:dyDescent="0.25">
      <c r="U18782" s="104"/>
      <c r="AB18782" s="104"/>
      <c r="AC18782" s="104"/>
      <c r="AF18782" s="104"/>
      <c r="AG18782" s="104"/>
      <c r="AK18782" s="104"/>
      <c r="AL18782" s="104"/>
      <c r="AO18782" s="104"/>
      <c r="AP18782" s="104"/>
    </row>
    <row r="18783" spans="21:42" ht="15" customHeight="1" x14ac:dyDescent="0.25">
      <c r="U18783" s="104"/>
      <c r="AB18783" s="104"/>
      <c r="AC18783" s="104"/>
      <c r="AF18783" s="104"/>
      <c r="AG18783" s="104"/>
      <c r="AK18783" s="104"/>
      <c r="AL18783" s="104"/>
      <c r="AO18783" s="104"/>
      <c r="AP18783" s="104"/>
    </row>
    <row r="18784" spans="21:42" ht="15" customHeight="1" x14ac:dyDescent="0.25">
      <c r="U18784" s="104"/>
      <c r="AB18784" s="104"/>
      <c r="AC18784" s="104"/>
      <c r="AF18784" s="104"/>
      <c r="AG18784" s="104"/>
      <c r="AK18784" s="104"/>
      <c r="AL18784" s="104"/>
      <c r="AO18784" s="104"/>
      <c r="AP18784" s="104"/>
    </row>
    <row r="18785" spans="21:42" ht="15" customHeight="1" x14ac:dyDescent="0.25">
      <c r="U18785" s="104"/>
      <c r="AB18785" s="104"/>
      <c r="AC18785" s="104"/>
      <c r="AF18785" s="104"/>
      <c r="AG18785" s="104"/>
      <c r="AK18785" s="104"/>
      <c r="AL18785" s="104"/>
      <c r="AO18785" s="104"/>
      <c r="AP18785" s="104"/>
    </row>
    <row r="18786" spans="21:42" ht="15" customHeight="1" x14ac:dyDescent="0.25">
      <c r="U18786" s="104"/>
      <c r="AB18786" s="104"/>
      <c r="AC18786" s="104"/>
      <c r="AF18786" s="104"/>
      <c r="AG18786" s="104"/>
      <c r="AK18786" s="104"/>
      <c r="AL18786" s="104"/>
      <c r="AO18786" s="104"/>
      <c r="AP18786" s="104"/>
    </row>
    <row r="18787" spans="21:42" ht="15" customHeight="1" x14ac:dyDescent="0.25">
      <c r="U18787" s="104"/>
      <c r="AB18787" s="104"/>
      <c r="AC18787" s="104"/>
      <c r="AF18787" s="104"/>
      <c r="AG18787" s="104"/>
      <c r="AK18787" s="104"/>
      <c r="AL18787" s="104"/>
      <c r="AO18787" s="104"/>
      <c r="AP18787" s="104"/>
    </row>
    <row r="18788" spans="21:42" ht="15" customHeight="1" x14ac:dyDescent="0.25">
      <c r="U18788" s="104"/>
      <c r="AB18788" s="104"/>
      <c r="AC18788" s="104"/>
      <c r="AF18788" s="104"/>
      <c r="AG18788" s="104"/>
      <c r="AK18788" s="104"/>
      <c r="AL18788" s="104"/>
      <c r="AO18788" s="104"/>
      <c r="AP18788" s="104"/>
    </row>
    <row r="18789" spans="21:42" ht="15" customHeight="1" x14ac:dyDescent="0.25">
      <c r="U18789" s="104"/>
      <c r="AB18789" s="104"/>
      <c r="AC18789" s="104"/>
      <c r="AF18789" s="104"/>
      <c r="AG18789" s="104"/>
      <c r="AK18789" s="104"/>
      <c r="AL18789" s="104"/>
      <c r="AO18789" s="104"/>
      <c r="AP18789" s="104"/>
    </row>
    <row r="18790" spans="21:42" ht="15" customHeight="1" x14ac:dyDescent="0.25">
      <c r="U18790" s="104"/>
      <c r="AB18790" s="104"/>
      <c r="AC18790" s="104"/>
      <c r="AF18790" s="104"/>
      <c r="AG18790" s="104"/>
      <c r="AK18790" s="104"/>
      <c r="AL18790" s="104"/>
      <c r="AO18790" s="104"/>
      <c r="AP18790" s="104"/>
    </row>
    <row r="18791" spans="21:42" ht="15" customHeight="1" x14ac:dyDescent="0.25">
      <c r="U18791" s="104"/>
      <c r="AB18791" s="104"/>
      <c r="AC18791" s="104"/>
      <c r="AF18791" s="104"/>
      <c r="AG18791" s="104"/>
      <c r="AK18791" s="104"/>
      <c r="AL18791" s="104"/>
      <c r="AO18791" s="104"/>
      <c r="AP18791" s="104"/>
    </row>
    <row r="18792" spans="21:42" ht="15" customHeight="1" x14ac:dyDescent="0.25">
      <c r="U18792" s="104"/>
      <c r="AB18792" s="104"/>
      <c r="AC18792" s="104"/>
      <c r="AF18792" s="104"/>
      <c r="AG18792" s="104"/>
      <c r="AK18792" s="104"/>
      <c r="AL18792" s="104"/>
      <c r="AO18792" s="104"/>
      <c r="AP18792" s="104"/>
    </row>
    <row r="18793" spans="21:42" ht="15" customHeight="1" x14ac:dyDescent="0.25">
      <c r="U18793" s="104"/>
      <c r="AB18793" s="104"/>
      <c r="AC18793" s="104"/>
      <c r="AF18793" s="104"/>
      <c r="AG18793" s="104"/>
      <c r="AK18793" s="104"/>
      <c r="AL18793" s="104"/>
      <c r="AO18793" s="104"/>
      <c r="AP18793" s="104"/>
    </row>
    <row r="18794" spans="21:42" ht="15" customHeight="1" x14ac:dyDescent="0.25">
      <c r="U18794" s="104"/>
      <c r="AB18794" s="104"/>
      <c r="AC18794" s="104"/>
      <c r="AF18794" s="104"/>
      <c r="AG18794" s="104"/>
      <c r="AK18794" s="104"/>
      <c r="AL18794" s="104"/>
      <c r="AO18794" s="104"/>
      <c r="AP18794" s="104"/>
    </row>
    <row r="18795" spans="21:42" ht="15" customHeight="1" x14ac:dyDescent="0.25">
      <c r="U18795" s="104"/>
      <c r="AB18795" s="104"/>
      <c r="AC18795" s="104"/>
      <c r="AF18795" s="104"/>
      <c r="AG18795" s="104"/>
      <c r="AK18795" s="104"/>
      <c r="AL18795" s="104"/>
      <c r="AO18795" s="104"/>
      <c r="AP18795" s="104"/>
    </row>
    <row r="18796" spans="21:42" ht="15" customHeight="1" x14ac:dyDescent="0.25">
      <c r="U18796" s="104"/>
      <c r="AB18796" s="104"/>
      <c r="AC18796" s="104"/>
      <c r="AF18796" s="104"/>
      <c r="AG18796" s="104"/>
      <c r="AK18796" s="104"/>
      <c r="AL18796" s="104"/>
      <c r="AO18796" s="104"/>
      <c r="AP18796" s="104"/>
    </row>
    <row r="18797" spans="21:42" ht="15" customHeight="1" x14ac:dyDescent="0.25">
      <c r="U18797" s="104"/>
      <c r="AB18797" s="104"/>
      <c r="AC18797" s="104"/>
      <c r="AF18797" s="104"/>
      <c r="AG18797" s="104"/>
      <c r="AK18797" s="104"/>
      <c r="AL18797" s="104"/>
      <c r="AO18797" s="104"/>
      <c r="AP18797" s="104"/>
    </row>
    <row r="18798" spans="21:42" ht="15" customHeight="1" x14ac:dyDescent="0.25">
      <c r="U18798" s="104"/>
      <c r="AB18798" s="104"/>
      <c r="AC18798" s="104"/>
      <c r="AF18798" s="104"/>
      <c r="AG18798" s="104"/>
      <c r="AK18798" s="104"/>
      <c r="AL18798" s="104"/>
      <c r="AO18798" s="104"/>
      <c r="AP18798" s="104"/>
    </row>
    <row r="18799" spans="21:42" ht="15" customHeight="1" x14ac:dyDescent="0.25">
      <c r="U18799" s="104"/>
      <c r="AB18799" s="104"/>
      <c r="AC18799" s="104"/>
      <c r="AF18799" s="104"/>
      <c r="AG18799" s="104"/>
      <c r="AK18799" s="104"/>
      <c r="AL18799" s="104"/>
      <c r="AO18799" s="104"/>
      <c r="AP18799" s="104"/>
    </row>
    <row r="18800" spans="21:42" ht="15" customHeight="1" x14ac:dyDescent="0.25">
      <c r="U18800" s="104"/>
      <c r="AB18800" s="104"/>
      <c r="AC18800" s="104"/>
      <c r="AF18800" s="104"/>
      <c r="AG18800" s="104"/>
      <c r="AK18800" s="104"/>
      <c r="AL18800" s="104"/>
      <c r="AO18800" s="104"/>
      <c r="AP18800" s="104"/>
    </row>
    <row r="18801" spans="21:42" ht="15" customHeight="1" x14ac:dyDescent="0.25">
      <c r="U18801" s="104"/>
      <c r="AB18801" s="104"/>
      <c r="AC18801" s="104"/>
      <c r="AF18801" s="104"/>
      <c r="AG18801" s="104"/>
      <c r="AK18801" s="104"/>
      <c r="AL18801" s="104"/>
      <c r="AO18801" s="104"/>
      <c r="AP18801" s="104"/>
    </row>
    <row r="18802" spans="21:42" ht="15" customHeight="1" x14ac:dyDescent="0.25">
      <c r="U18802" s="104"/>
      <c r="AB18802" s="104"/>
      <c r="AC18802" s="104"/>
      <c r="AF18802" s="104"/>
      <c r="AG18802" s="104"/>
      <c r="AK18802" s="104"/>
      <c r="AL18802" s="104"/>
      <c r="AO18802" s="104"/>
      <c r="AP18802" s="104"/>
    </row>
    <row r="18803" spans="21:42" ht="15" customHeight="1" x14ac:dyDescent="0.25">
      <c r="U18803" s="104"/>
      <c r="AB18803" s="104"/>
      <c r="AC18803" s="104"/>
      <c r="AF18803" s="104"/>
      <c r="AG18803" s="104"/>
      <c r="AK18803" s="104"/>
      <c r="AL18803" s="104"/>
      <c r="AO18803" s="104"/>
      <c r="AP18803" s="104"/>
    </row>
    <row r="18804" spans="21:42" ht="15" customHeight="1" x14ac:dyDescent="0.25">
      <c r="U18804" s="104"/>
      <c r="AB18804" s="104"/>
      <c r="AC18804" s="104"/>
      <c r="AF18804" s="104"/>
      <c r="AG18804" s="104"/>
      <c r="AK18804" s="104"/>
      <c r="AL18804" s="104"/>
      <c r="AO18804" s="104"/>
      <c r="AP18804" s="104"/>
    </row>
    <row r="18805" spans="21:42" ht="15" customHeight="1" x14ac:dyDescent="0.25">
      <c r="U18805" s="104"/>
      <c r="AB18805" s="104"/>
      <c r="AC18805" s="104"/>
      <c r="AF18805" s="104"/>
      <c r="AG18805" s="104"/>
      <c r="AK18805" s="104"/>
      <c r="AL18805" s="104"/>
      <c r="AO18805" s="104"/>
      <c r="AP18805" s="104"/>
    </row>
    <row r="18806" spans="21:42" ht="15" customHeight="1" x14ac:dyDescent="0.25">
      <c r="U18806" s="104"/>
      <c r="AB18806" s="104"/>
      <c r="AC18806" s="104"/>
      <c r="AF18806" s="104"/>
      <c r="AG18806" s="104"/>
      <c r="AK18806" s="104"/>
      <c r="AL18806" s="104"/>
      <c r="AO18806" s="104"/>
      <c r="AP18806" s="104"/>
    </row>
    <row r="18807" spans="21:42" ht="15" customHeight="1" x14ac:dyDescent="0.25">
      <c r="U18807" s="104"/>
      <c r="AB18807" s="104"/>
      <c r="AC18807" s="104"/>
      <c r="AF18807" s="104"/>
      <c r="AG18807" s="104"/>
      <c r="AK18807" s="104"/>
      <c r="AL18807" s="104"/>
      <c r="AO18807" s="104"/>
      <c r="AP18807" s="104"/>
    </row>
    <row r="18808" spans="21:42" ht="15" customHeight="1" x14ac:dyDescent="0.25">
      <c r="U18808" s="104"/>
      <c r="AB18808" s="104"/>
      <c r="AC18808" s="104"/>
      <c r="AF18808" s="104"/>
      <c r="AG18808" s="104"/>
      <c r="AK18808" s="104"/>
      <c r="AL18808" s="104"/>
      <c r="AO18808" s="104"/>
      <c r="AP18808" s="104"/>
    </row>
    <row r="18809" spans="21:42" ht="15" customHeight="1" x14ac:dyDescent="0.25">
      <c r="U18809" s="104"/>
      <c r="AB18809" s="104"/>
      <c r="AC18809" s="104"/>
      <c r="AF18809" s="104"/>
      <c r="AG18809" s="104"/>
      <c r="AK18809" s="104"/>
      <c r="AL18809" s="104"/>
      <c r="AO18809" s="104"/>
      <c r="AP18809" s="104"/>
    </row>
    <row r="18810" spans="21:42" ht="15" customHeight="1" x14ac:dyDescent="0.25">
      <c r="U18810" s="104"/>
      <c r="AB18810" s="104"/>
      <c r="AC18810" s="104"/>
      <c r="AF18810" s="104"/>
      <c r="AG18810" s="104"/>
      <c r="AK18810" s="104"/>
      <c r="AL18810" s="104"/>
      <c r="AO18810" s="104"/>
      <c r="AP18810" s="104"/>
    </row>
    <row r="18811" spans="21:42" ht="15" customHeight="1" x14ac:dyDescent="0.25">
      <c r="U18811" s="104"/>
      <c r="AB18811" s="104"/>
      <c r="AC18811" s="104"/>
      <c r="AF18811" s="104"/>
      <c r="AG18811" s="104"/>
      <c r="AK18811" s="104"/>
      <c r="AL18811" s="104"/>
      <c r="AO18811" s="104"/>
      <c r="AP18811" s="104"/>
    </row>
    <row r="18812" spans="21:42" ht="15" customHeight="1" x14ac:dyDescent="0.25">
      <c r="U18812" s="104"/>
      <c r="AB18812" s="104"/>
      <c r="AC18812" s="104"/>
      <c r="AF18812" s="104"/>
      <c r="AG18812" s="104"/>
      <c r="AK18812" s="104"/>
      <c r="AL18812" s="104"/>
      <c r="AO18812" s="104"/>
      <c r="AP18812" s="104"/>
    </row>
    <row r="18813" spans="21:42" ht="15" customHeight="1" x14ac:dyDescent="0.25">
      <c r="U18813" s="104"/>
      <c r="AB18813" s="104"/>
      <c r="AC18813" s="104"/>
      <c r="AF18813" s="104"/>
      <c r="AG18813" s="104"/>
      <c r="AK18813" s="104"/>
      <c r="AL18813" s="104"/>
      <c r="AO18813" s="104"/>
      <c r="AP18813" s="104"/>
    </row>
    <row r="18814" spans="21:42" ht="15" customHeight="1" x14ac:dyDescent="0.25">
      <c r="U18814" s="104"/>
      <c r="AB18814" s="104"/>
      <c r="AC18814" s="104"/>
      <c r="AF18814" s="104"/>
      <c r="AG18814" s="104"/>
      <c r="AK18814" s="104"/>
      <c r="AL18814" s="104"/>
      <c r="AO18814" s="104"/>
      <c r="AP18814" s="104"/>
    </row>
    <row r="18815" spans="21:42" ht="15" customHeight="1" x14ac:dyDescent="0.25">
      <c r="U18815" s="104"/>
      <c r="AB18815" s="104"/>
      <c r="AC18815" s="104"/>
      <c r="AF18815" s="104"/>
      <c r="AG18815" s="104"/>
      <c r="AK18815" s="104"/>
      <c r="AL18815" s="104"/>
      <c r="AO18815" s="104"/>
      <c r="AP18815" s="104"/>
    </row>
    <row r="18816" spans="21:42" ht="15" customHeight="1" x14ac:dyDescent="0.25">
      <c r="U18816" s="104"/>
      <c r="AB18816" s="104"/>
      <c r="AC18816" s="104"/>
      <c r="AF18816" s="104"/>
      <c r="AG18816" s="104"/>
      <c r="AK18816" s="104"/>
      <c r="AL18816" s="104"/>
      <c r="AO18816" s="104"/>
      <c r="AP18816" s="104"/>
    </row>
    <row r="18817" spans="21:42" ht="15" customHeight="1" x14ac:dyDescent="0.25">
      <c r="U18817" s="104"/>
      <c r="AB18817" s="104"/>
      <c r="AC18817" s="104"/>
      <c r="AF18817" s="104"/>
      <c r="AG18817" s="104"/>
      <c r="AK18817" s="104"/>
      <c r="AL18817" s="104"/>
      <c r="AO18817" s="104"/>
      <c r="AP18817" s="104"/>
    </row>
    <row r="18818" spans="21:42" ht="15" customHeight="1" x14ac:dyDescent="0.25">
      <c r="U18818" s="104"/>
      <c r="AB18818" s="104"/>
      <c r="AC18818" s="104"/>
      <c r="AF18818" s="104"/>
      <c r="AG18818" s="104"/>
      <c r="AK18818" s="104"/>
      <c r="AL18818" s="104"/>
      <c r="AO18818" s="104"/>
      <c r="AP18818" s="104"/>
    </row>
    <row r="18819" spans="21:42" ht="15" customHeight="1" x14ac:dyDescent="0.25">
      <c r="U18819" s="104"/>
      <c r="AB18819" s="104"/>
      <c r="AC18819" s="104"/>
      <c r="AF18819" s="104"/>
      <c r="AG18819" s="104"/>
      <c r="AK18819" s="104"/>
      <c r="AL18819" s="104"/>
      <c r="AO18819" s="104"/>
      <c r="AP18819" s="104"/>
    </row>
    <row r="18820" spans="21:42" ht="15" customHeight="1" x14ac:dyDescent="0.25">
      <c r="U18820" s="104"/>
      <c r="AB18820" s="104"/>
      <c r="AC18820" s="104"/>
      <c r="AF18820" s="104"/>
      <c r="AG18820" s="104"/>
      <c r="AK18820" s="104"/>
      <c r="AL18820" s="104"/>
      <c r="AO18820" s="104"/>
      <c r="AP18820" s="104"/>
    </row>
    <row r="18821" spans="21:42" ht="15" customHeight="1" x14ac:dyDescent="0.25">
      <c r="U18821" s="104"/>
      <c r="AB18821" s="104"/>
      <c r="AC18821" s="104"/>
      <c r="AF18821" s="104"/>
      <c r="AG18821" s="104"/>
      <c r="AK18821" s="104"/>
      <c r="AL18821" s="104"/>
      <c r="AO18821" s="104"/>
      <c r="AP18821" s="104"/>
    </row>
    <row r="18822" spans="21:42" ht="15" customHeight="1" x14ac:dyDescent="0.25">
      <c r="U18822" s="104"/>
      <c r="AB18822" s="104"/>
      <c r="AC18822" s="104"/>
      <c r="AF18822" s="104"/>
      <c r="AG18822" s="104"/>
      <c r="AK18822" s="104"/>
      <c r="AL18822" s="104"/>
      <c r="AO18822" s="104"/>
      <c r="AP18822" s="104"/>
    </row>
    <row r="18823" spans="21:42" ht="15" customHeight="1" x14ac:dyDescent="0.25">
      <c r="U18823" s="104"/>
      <c r="AB18823" s="104"/>
      <c r="AC18823" s="104"/>
      <c r="AF18823" s="104"/>
      <c r="AG18823" s="104"/>
      <c r="AK18823" s="104"/>
      <c r="AL18823" s="104"/>
      <c r="AO18823" s="104"/>
      <c r="AP18823" s="104"/>
    </row>
    <row r="18824" spans="21:42" ht="15" customHeight="1" x14ac:dyDescent="0.25">
      <c r="U18824" s="104"/>
      <c r="AB18824" s="104"/>
      <c r="AC18824" s="104"/>
      <c r="AF18824" s="104"/>
      <c r="AG18824" s="104"/>
      <c r="AK18824" s="104"/>
      <c r="AL18824" s="104"/>
      <c r="AO18824" s="104"/>
      <c r="AP18824" s="104"/>
    </row>
    <row r="18825" spans="21:42" ht="15" customHeight="1" x14ac:dyDescent="0.25">
      <c r="U18825" s="104"/>
      <c r="AB18825" s="104"/>
      <c r="AC18825" s="104"/>
      <c r="AF18825" s="104"/>
      <c r="AG18825" s="104"/>
      <c r="AK18825" s="104"/>
      <c r="AL18825" s="104"/>
      <c r="AO18825" s="104"/>
      <c r="AP18825" s="104"/>
    </row>
    <row r="18826" spans="21:42" ht="15" customHeight="1" x14ac:dyDescent="0.25">
      <c r="U18826" s="104"/>
      <c r="AB18826" s="104"/>
      <c r="AC18826" s="104"/>
      <c r="AF18826" s="104"/>
      <c r="AG18826" s="104"/>
      <c r="AK18826" s="104"/>
      <c r="AL18826" s="104"/>
      <c r="AO18826" s="104"/>
      <c r="AP18826" s="104"/>
    </row>
    <row r="18827" spans="21:42" ht="15" customHeight="1" x14ac:dyDescent="0.25">
      <c r="U18827" s="104"/>
      <c r="AB18827" s="104"/>
      <c r="AC18827" s="104"/>
      <c r="AF18827" s="104"/>
      <c r="AG18827" s="104"/>
      <c r="AK18827" s="104"/>
      <c r="AL18827" s="104"/>
      <c r="AO18827" s="104"/>
      <c r="AP18827" s="104"/>
    </row>
    <row r="18828" spans="21:42" ht="15" customHeight="1" x14ac:dyDescent="0.25">
      <c r="U18828" s="104"/>
      <c r="AB18828" s="104"/>
      <c r="AC18828" s="104"/>
      <c r="AF18828" s="104"/>
      <c r="AG18828" s="104"/>
      <c r="AK18828" s="104"/>
      <c r="AL18828" s="104"/>
      <c r="AO18828" s="104"/>
      <c r="AP18828" s="104"/>
    </row>
    <row r="18829" spans="21:42" ht="15" customHeight="1" x14ac:dyDescent="0.25">
      <c r="U18829" s="104"/>
      <c r="AB18829" s="104"/>
      <c r="AC18829" s="104"/>
      <c r="AF18829" s="104"/>
      <c r="AG18829" s="104"/>
      <c r="AK18829" s="104"/>
      <c r="AL18829" s="104"/>
      <c r="AO18829" s="104"/>
      <c r="AP18829" s="104"/>
    </row>
    <row r="18830" spans="21:42" ht="15" customHeight="1" x14ac:dyDescent="0.25">
      <c r="U18830" s="104"/>
      <c r="AB18830" s="104"/>
      <c r="AC18830" s="104"/>
      <c r="AF18830" s="104"/>
      <c r="AG18830" s="104"/>
      <c r="AK18830" s="104"/>
      <c r="AL18830" s="104"/>
      <c r="AO18830" s="104"/>
      <c r="AP18830" s="104"/>
    </row>
    <row r="18831" spans="21:42" ht="15" customHeight="1" x14ac:dyDescent="0.25">
      <c r="U18831" s="104"/>
      <c r="AB18831" s="104"/>
      <c r="AC18831" s="104"/>
      <c r="AF18831" s="104"/>
      <c r="AG18831" s="104"/>
      <c r="AK18831" s="104"/>
      <c r="AL18831" s="104"/>
      <c r="AO18831" s="104"/>
      <c r="AP18831" s="104"/>
    </row>
    <row r="18832" spans="21:42" ht="15" customHeight="1" x14ac:dyDescent="0.25">
      <c r="U18832" s="104"/>
      <c r="AB18832" s="104"/>
      <c r="AC18832" s="104"/>
      <c r="AF18832" s="104"/>
      <c r="AG18832" s="104"/>
      <c r="AK18832" s="104"/>
      <c r="AL18832" s="104"/>
      <c r="AO18832" s="104"/>
      <c r="AP18832" s="104"/>
    </row>
    <row r="18833" spans="21:42" ht="15" customHeight="1" x14ac:dyDescent="0.25">
      <c r="U18833" s="104"/>
      <c r="AB18833" s="104"/>
      <c r="AC18833" s="104"/>
      <c r="AF18833" s="104"/>
      <c r="AG18833" s="104"/>
      <c r="AK18833" s="104"/>
      <c r="AL18833" s="104"/>
      <c r="AO18833" s="104"/>
      <c r="AP18833" s="104"/>
    </row>
    <row r="18834" spans="21:42" ht="15" customHeight="1" x14ac:dyDescent="0.25">
      <c r="U18834" s="104"/>
      <c r="AB18834" s="104"/>
      <c r="AC18834" s="104"/>
      <c r="AF18834" s="104"/>
      <c r="AG18834" s="104"/>
      <c r="AK18834" s="104"/>
      <c r="AL18834" s="104"/>
      <c r="AO18834" s="104"/>
      <c r="AP18834" s="104"/>
    </row>
    <row r="18835" spans="21:42" ht="15" customHeight="1" x14ac:dyDescent="0.25">
      <c r="U18835" s="104"/>
      <c r="AB18835" s="104"/>
      <c r="AC18835" s="104"/>
      <c r="AF18835" s="104"/>
      <c r="AG18835" s="104"/>
      <c r="AK18835" s="104"/>
      <c r="AL18835" s="104"/>
      <c r="AO18835" s="104"/>
      <c r="AP18835" s="104"/>
    </row>
    <row r="18836" spans="21:42" ht="15" customHeight="1" x14ac:dyDescent="0.25">
      <c r="U18836" s="104"/>
      <c r="AB18836" s="104"/>
      <c r="AC18836" s="104"/>
      <c r="AF18836" s="104"/>
      <c r="AG18836" s="104"/>
      <c r="AK18836" s="104"/>
      <c r="AL18836" s="104"/>
      <c r="AO18836" s="104"/>
      <c r="AP18836" s="104"/>
    </row>
    <row r="18837" spans="21:42" ht="15" customHeight="1" x14ac:dyDescent="0.25">
      <c r="U18837" s="104"/>
      <c r="AB18837" s="104"/>
      <c r="AC18837" s="104"/>
      <c r="AF18837" s="104"/>
      <c r="AG18837" s="104"/>
      <c r="AK18837" s="104"/>
      <c r="AL18837" s="104"/>
      <c r="AO18837" s="104"/>
      <c r="AP18837" s="104"/>
    </row>
    <row r="18838" spans="21:42" ht="15" customHeight="1" x14ac:dyDescent="0.25">
      <c r="U18838" s="104"/>
      <c r="AB18838" s="104"/>
      <c r="AC18838" s="104"/>
      <c r="AF18838" s="104"/>
      <c r="AG18838" s="104"/>
      <c r="AK18838" s="104"/>
      <c r="AL18838" s="104"/>
      <c r="AO18838" s="104"/>
      <c r="AP18838" s="104"/>
    </row>
    <row r="18839" spans="21:42" ht="15" customHeight="1" x14ac:dyDescent="0.25">
      <c r="U18839" s="104"/>
      <c r="AB18839" s="104"/>
      <c r="AC18839" s="104"/>
      <c r="AF18839" s="104"/>
      <c r="AG18839" s="104"/>
      <c r="AK18839" s="104"/>
      <c r="AL18839" s="104"/>
      <c r="AO18839" s="104"/>
      <c r="AP18839" s="104"/>
    </row>
    <row r="18840" spans="21:42" ht="15" customHeight="1" x14ac:dyDescent="0.25">
      <c r="U18840" s="104"/>
      <c r="AB18840" s="104"/>
      <c r="AC18840" s="104"/>
      <c r="AF18840" s="104"/>
      <c r="AG18840" s="104"/>
      <c r="AK18840" s="104"/>
      <c r="AL18840" s="104"/>
      <c r="AO18840" s="104"/>
      <c r="AP18840" s="104"/>
    </row>
    <row r="18841" spans="21:42" ht="15" customHeight="1" x14ac:dyDescent="0.25">
      <c r="U18841" s="104"/>
      <c r="AB18841" s="104"/>
      <c r="AC18841" s="104"/>
      <c r="AF18841" s="104"/>
      <c r="AG18841" s="104"/>
      <c r="AK18841" s="104"/>
      <c r="AL18841" s="104"/>
      <c r="AO18841" s="104"/>
      <c r="AP18841" s="104"/>
    </row>
    <row r="18842" spans="21:42" ht="15" customHeight="1" x14ac:dyDescent="0.25">
      <c r="U18842" s="104"/>
      <c r="AB18842" s="104"/>
      <c r="AC18842" s="104"/>
      <c r="AF18842" s="104"/>
      <c r="AG18842" s="104"/>
      <c r="AK18842" s="104"/>
      <c r="AL18842" s="104"/>
      <c r="AO18842" s="104"/>
      <c r="AP18842" s="104"/>
    </row>
    <row r="18843" spans="21:42" ht="15" customHeight="1" x14ac:dyDescent="0.25">
      <c r="U18843" s="104"/>
      <c r="AB18843" s="104"/>
      <c r="AC18843" s="104"/>
      <c r="AF18843" s="104"/>
      <c r="AG18843" s="104"/>
      <c r="AK18843" s="104"/>
      <c r="AL18843" s="104"/>
      <c r="AO18843" s="104"/>
      <c r="AP18843" s="104"/>
    </row>
    <row r="18844" spans="21:42" ht="15" customHeight="1" x14ac:dyDescent="0.25">
      <c r="U18844" s="104"/>
      <c r="AB18844" s="104"/>
      <c r="AC18844" s="104"/>
      <c r="AF18844" s="104"/>
      <c r="AG18844" s="104"/>
      <c r="AK18844" s="104"/>
      <c r="AL18844" s="104"/>
      <c r="AO18844" s="104"/>
      <c r="AP18844" s="104"/>
    </row>
    <row r="18845" spans="21:42" ht="15" customHeight="1" x14ac:dyDescent="0.25">
      <c r="U18845" s="104"/>
      <c r="AB18845" s="104"/>
      <c r="AC18845" s="104"/>
      <c r="AF18845" s="104"/>
      <c r="AG18845" s="104"/>
      <c r="AK18845" s="104"/>
      <c r="AL18845" s="104"/>
      <c r="AO18845" s="104"/>
      <c r="AP18845" s="104"/>
    </row>
    <row r="18846" spans="21:42" ht="15" customHeight="1" x14ac:dyDescent="0.25">
      <c r="U18846" s="104"/>
      <c r="AB18846" s="104"/>
      <c r="AC18846" s="104"/>
      <c r="AF18846" s="104"/>
      <c r="AG18846" s="104"/>
      <c r="AK18846" s="104"/>
      <c r="AL18846" s="104"/>
      <c r="AO18846" s="104"/>
      <c r="AP18846" s="104"/>
    </row>
    <row r="18847" spans="21:42" ht="15" customHeight="1" x14ac:dyDescent="0.25">
      <c r="U18847" s="104"/>
      <c r="AB18847" s="104"/>
      <c r="AC18847" s="104"/>
      <c r="AF18847" s="104"/>
      <c r="AG18847" s="104"/>
      <c r="AK18847" s="104"/>
      <c r="AL18847" s="104"/>
      <c r="AO18847" s="104"/>
      <c r="AP18847" s="104"/>
    </row>
    <row r="18848" spans="21:42" ht="15" customHeight="1" x14ac:dyDescent="0.25">
      <c r="U18848" s="104"/>
      <c r="AB18848" s="104"/>
      <c r="AC18848" s="104"/>
      <c r="AF18848" s="104"/>
      <c r="AG18848" s="104"/>
      <c r="AK18848" s="104"/>
      <c r="AL18848" s="104"/>
      <c r="AO18848" s="104"/>
      <c r="AP18848" s="104"/>
    </row>
    <row r="18849" spans="21:42" ht="15" customHeight="1" x14ac:dyDescent="0.25">
      <c r="U18849" s="104"/>
      <c r="AB18849" s="104"/>
      <c r="AC18849" s="104"/>
      <c r="AF18849" s="104"/>
      <c r="AG18849" s="104"/>
      <c r="AK18849" s="104"/>
      <c r="AL18849" s="104"/>
      <c r="AO18849" s="104"/>
      <c r="AP18849" s="104"/>
    </row>
    <row r="18850" spans="21:42" ht="15" customHeight="1" x14ac:dyDescent="0.25">
      <c r="U18850" s="104"/>
      <c r="AB18850" s="104"/>
      <c r="AC18850" s="104"/>
      <c r="AF18850" s="104"/>
      <c r="AG18850" s="104"/>
      <c r="AK18850" s="104"/>
      <c r="AL18850" s="104"/>
      <c r="AO18850" s="104"/>
      <c r="AP18850" s="104"/>
    </row>
    <row r="18851" spans="21:42" ht="15" customHeight="1" x14ac:dyDescent="0.25">
      <c r="U18851" s="104"/>
      <c r="AB18851" s="104"/>
      <c r="AC18851" s="104"/>
      <c r="AF18851" s="104"/>
      <c r="AG18851" s="104"/>
      <c r="AK18851" s="104"/>
      <c r="AL18851" s="104"/>
      <c r="AO18851" s="104"/>
      <c r="AP18851" s="104"/>
    </row>
    <row r="18852" spans="21:42" ht="15" customHeight="1" x14ac:dyDescent="0.25">
      <c r="U18852" s="104"/>
      <c r="AB18852" s="104"/>
      <c r="AC18852" s="104"/>
      <c r="AF18852" s="104"/>
      <c r="AG18852" s="104"/>
      <c r="AK18852" s="104"/>
      <c r="AL18852" s="104"/>
      <c r="AO18852" s="104"/>
      <c r="AP18852" s="104"/>
    </row>
    <row r="18853" spans="21:42" ht="15" customHeight="1" x14ac:dyDescent="0.25">
      <c r="U18853" s="104"/>
      <c r="AB18853" s="104"/>
      <c r="AC18853" s="104"/>
      <c r="AF18853" s="104"/>
      <c r="AG18853" s="104"/>
      <c r="AK18853" s="104"/>
      <c r="AL18853" s="104"/>
      <c r="AO18853" s="104"/>
      <c r="AP18853" s="104"/>
    </row>
    <row r="18854" spans="21:42" ht="15" customHeight="1" x14ac:dyDescent="0.25">
      <c r="U18854" s="104"/>
      <c r="AB18854" s="104"/>
      <c r="AC18854" s="104"/>
      <c r="AF18854" s="104"/>
      <c r="AG18854" s="104"/>
      <c r="AK18854" s="104"/>
      <c r="AL18854" s="104"/>
      <c r="AO18854" s="104"/>
      <c r="AP18854" s="104"/>
    </row>
    <row r="18855" spans="21:42" ht="15" customHeight="1" x14ac:dyDescent="0.25">
      <c r="U18855" s="104"/>
      <c r="AB18855" s="104"/>
      <c r="AC18855" s="104"/>
      <c r="AF18855" s="104"/>
      <c r="AG18855" s="104"/>
      <c r="AK18855" s="104"/>
      <c r="AL18855" s="104"/>
      <c r="AO18855" s="104"/>
      <c r="AP18855" s="104"/>
    </row>
    <row r="18856" spans="21:42" ht="15" customHeight="1" x14ac:dyDescent="0.25">
      <c r="U18856" s="104"/>
      <c r="AB18856" s="104"/>
      <c r="AC18856" s="104"/>
      <c r="AF18856" s="104"/>
      <c r="AG18856" s="104"/>
      <c r="AK18856" s="104"/>
      <c r="AL18856" s="104"/>
      <c r="AO18856" s="104"/>
      <c r="AP18856" s="104"/>
    </row>
    <row r="18857" spans="21:42" ht="15" customHeight="1" x14ac:dyDescent="0.25">
      <c r="U18857" s="104"/>
      <c r="AB18857" s="104"/>
      <c r="AC18857" s="104"/>
      <c r="AF18857" s="104"/>
      <c r="AG18857" s="104"/>
      <c r="AK18857" s="104"/>
      <c r="AL18857" s="104"/>
      <c r="AO18857" s="104"/>
      <c r="AP18857" s="104"/>
    </row>
    <row r="18858" spans="21:42" ht="15" customHeight="1" x14ac:dyDescent="0.25">
      <c r="U18858" s="104"/>
      <c r="AB18858" s="104"/>
      <c r="AC18858" s="104"/>
      <c r="AF18858" s="104"/>
      <c r="AG18858" s="104"/>
      <c r="AK18858" s="104"/>
      <c r="AL18858" s="104"/>
      <c r="AO18858" s="104"/>
      <c r="AP18858" s="104"/>
    </row>
    <row r="18859" spans="21:42" ht="15" customHeight="1" x14ac:dyDescent="0.25">
      <c r="U18859" s="104"/>
      <c r="AB18859" s="104"/>
      <c r="AC18859" s="104"/>
      <c r="AF18859" s="104"/>
      <c r="AG18859" s="104"/>
      <c r="AK18859" s="104"/>
      <c r="AL18859" s="104"/>
      <c r="AO18859" s="104"/>
      <c r="AP18859" s="104"/>
    </row>
    <row r="18860" spans="21:42" ht="15" customHeight="1" x14ac:dyDescent="0.25">
      <c r="U18860" s="104"/>
      <c r="AB18860" s="104"/>
      <c r="AC18860" s="104"/>
      <c r="AF18860" s="104"/>
      <c r="AG18860" s="104"/>
      <c r="AK18860" s="104"/>
      <c r="AL18860" s="104"/>
      <c r="AO18860" s="104"/>
      <c r="AP18860" s="104"/>
    </row>
    <row r="18861" spans="21:42" ht="15" customHeight="1" x14ac:dyDescent="0.25">
      <c r="U18861" s="104"/>
      <c r="AB18861" s="104"/>
      <c r="AC18861" s="104"/>
      <c r="AF18861" s="104"/>
      <c r="AG18861" s="104"/>
      <c r="AK18861" s="104"/>
      <c r="AL18861" s="104"/>
      <c r="AO18861" s="104"/>
      <c r="AP18861" s="104"/>
    </row>
    <row r="18862" spans="21:42" ht="15" customHeight="1" x14ac:dyDescent="0.25">
      <c r="U18862" s="104"/>
      <c r="AB18862" s="104"/>
      <c r="AC18862" s="104"/>
      <c r="AF18862" s="104"/>
      <c r="AG18862" s="104"/>
      <c r="AK18862" s="104"/>
      <c r="AL18862" s="104"/>
      <c r="AO18862" s="104"/>
      <c r="AP18862" s="104"/>
    </row>
    <row r="18863" spans="21:42" ht="15" customHeight="1" x14ac:dyDescent="0.25">
      <c r="U18863" s="104"/>
      <c r="AB18863" s="104"/>
      <c r="AC18863" s="104"/>
      <c r="AF18863" s="104"/>
      <c r="AG18863" s="104"/>
      <c r="AK18863" s="104"/>
      <c r="AL18863" s="104"/>
      <c r="AO18863" s="104"/>
      <c r="AP18863" s="104"/>
    </row>
    <row r="18864" spans="21:42" ht="15" customHeight="1" x14ac:dyDescent="0.25">
      <c r="U18864" s="104"/>
      <c r="AB18864" s="104"/>
      <c r="AC18864" s="104"/>
      <c r="AF18864" s="104"/>
      <c r="AG18864" s="104"/>
      <c r="AK18864" s="104"/>
      <c r="AL18864" s="104"/>
      <c r="AO18864" s="104"/>
      <c r="AP18864" s="104"/>
    </row>
    <row r="18865" spans="21:42" ht="15" customHeight="1" x14ac:dyDescent="0.25">
      <c r="U18865" s="104"/>
      <c r="AB18865" s="104"/>
      <c r="AC18865" s="104"/>
      <c r="AF18865" s="104"/>
      <c r="AG18865" s="104"/>
      <c r="AK18865" s="104"/>
      <c r="AL18865" s="104"/>
      <c r="AO18865" s="104"/>
      <c r="AP18865" s="104"/>
    </row>
    <row r="18866" spans="21:42" ht="15" customHeight="1" x14ac:dyDescent="0.25">
      <c r="U18866" s="104"/>
      <c r="AB18866" s="104"/>
      <c r="AC18866" s="104"/>
      <c r="AF18866" s="104"/>
      <c r="AG18866" s="104"/>
      <c r="AK18866" s="104"/>
      <c r="AL18866" s="104"/>
      <c r="AO18866" s="104"/>
      <c r="AP18866" s="104"/>
    </row>
    <row r="18867" spans="21:42" ht="15" customHeight="1" x14ac:dyDescent="0.25">
      <c r="U18867" s="104"/>
      <c r="AB18867" s="104"/>
      <c r="AC18867" s="104"/>
      <c r="AF18867" s="104"/>
      <c r="AG18867" s="104"/>
      <c r="AK18867" s="104"/>
      <c r="AL18867" s="104"/>
      <c r="AO18867" s="104"/>
      <c r="AP18867" s="104"/>
    </row>
    <row r="18868" spans="21:42" ht="15" customHeight="1" x14ac:dyDescent="0.25">
      <c r="U18868" s="104"/>
      <c r="AB18868" s="104"/>
      <c r="AC18868" s="104"/>
      <c r="AF18868" s="104"/>
      <c r="AG18868" s="104"/>
      <c r="AK18868" s="104"/>
      <c r="AL18868" s="104"/>
      <c r="AO18868" s="104"/>
      <c r="AP18868" s="104"/>
    </row>
    <row r="18869" spans="21:42" ht="15" customHeight="1" x14ac:dyDescent="0.25">
      <c r="U18869" s="104"/>
      <c r="AB18869" s="104"/>
      <c r="AC18869" s="104"/>
      <c r="AF18869" s="104"/>
      <c r="AG18869" s="104"/>
      <c r="AK18869" s="104"/>
      <c r="AL18869" s="104"/>
      <c r="AO18869" s="104"/>
      <c r="AP18869" s="104"/>
    </row>
    <row r="18870" spans="21:42" ht="15" customHeight="1" x14ac:dyDescent="0.25">
      <c r="U18870" s="104"/>
      <c r="AB18870" s="104"/>
      <c r="AC18870" s="104"/>
      <c r="AF18870" s="104"/>
      <c r="AG18870" s="104"/>
      <c r="AK18870" s="104"/>
      <c r="AL18870" s="104"/>
      <c r="AO18870" s="104"/>
      <c r="AP18870" s="104"/>
    </row>
    <row r="18871" spans="21:42" ht="15" customHeight="1" x14ac:dyDescent="0.25">
      <c r="U18871" s="104"/>
      <c r="AB18871" s="104"/>
      <c r="AC18871" s="104"/>
      <c r="AF18871" s="104"/>
      <c r="AG18871" s="104"/>
      <c r="AK18871" s="104"/>
      <c r="AL18871" s="104"/>
      <c r="AO18871" s="104"/>
      <c r="AP18871" s="104"/>
    </row>
    <row r="18872" spans="21:42" ht="15" customHeight="1" x14ac:dyDescent="0.25">
      <c r="U18872" s="104"/>
      <c r="AB18872" s="104"/>
      <c r="AC18872" s="104"/>
      <c r="AF18872" s="104"/>
      <c r="AG18872" s="104"/>
      <c r="AK18872" s="104"/>
      <c r="AL18872" s="104"/>
      <c r="AO18872" s="104"/>
      <c r="AP18872" s="104"/>
    </row>
    <row r="18873" spans="21:42" ht="15" customHeight="1" x14ac:dyDescent="0.25">
      <c r="U18873" s="104"/>
      <c r="AB18873" s="104"/>
      <c r="AC18873" s="104"/>
      <c r="AF18873" s="104"/>
      <c r="AG18873" s="104"/>
      <c r="AK18873" s="104"/>
      <c r="AL18873" s="104"/>
      <c r="AO18873" s="104"/>
      <c r="AP18873" s="104"/>
    </row>
    <row r="18874" spans="21:42" ht="15" customHeight="1" x14ac:dyDescent="0.25">
      <c r="U18874" s="104"/>
      <c r="AB18874" s="104"/>
      <c r="AC18874" s="104"/>
      <c r="AF18874" s="104"/>
      <c r="AG18874" s="104"/>
      <c r="AK18874" s="104"/>
      <c r="AL18874" s="104"/>
      <c r="AO18874" s="104"/>
      <c r="AP18874" s="104"/>
    </row>
    <row r="18875" spans="21:42" ht="15" customHeight="1" x14ac:dyDescent="0.25">
      <c r="U18875" s="104"/>
      <c r="AB18875" s="104"/>
      <c r="AC18875" s="104"/>
      <c r="AF18875" s="104"/>
      <c r="AG18875" s="104"/>
      <c r="AK18875" s="104"/>
      <c r="AL18875" s="104"/>
      <c r="AO18875" s="104"/>
      <c r="AP18875" s="104"/>
    </row>
    <row r="18876" spans="21:42" ht="15" customHeight="1" x14ac:dyDescent="0.25">
      <c r="U18876" s="104"/>
      <c r="AB18876" s="104"/>
      <c r="AC18876" s="104"/>
      <c r="AF18876" s="104"/>
      <c r="AG18876" s="104"/>
      <c r="AK18876" s="104"/>
      <c r="AL18876" s="104"/>
      <c r="AO18876" s="104"/>
      <c r="AP18876" s="104"/>
    </row>
    <row r="18877" spans="21:42" ht="15" customHeight="1" x14ac:dyDescent="0.25">
      <c r="U18877" s="104"/>
      <c r="AB18877" s="104"/>
      <c r="AC18877" s="104"/>
      <c r="AF18877" s="104"/>
      <c r="AG18877" s="104"/>
      <c r="AK18877" s="104"/>
      <c r="AL18877" s="104"/>
      <c r="AO18877" s="104"/>
      <c r="AP18877" s="104"/>
    </row>
    <row r="18878" spans="21:42" ht="15" customHeight="1" x14ac:dyDescent="0.25">
      <c r="U18878" s="104"/>
      <c r="AB18878" s="104"/>
      <c r="AC18878" s="104"/>
      <c r="AF18878" s="104"/>
      <c r="AG18878" s="104"/>
      <c r="AK18878" s="104"/>
      <c r="AL18878" s="104"/>
      <c r="AO18878" s="104"/>
      <c r="AP18878" s="104"/>
    </row>
    <row r="18879" spans="21:42" ht="15" customHeight="1" x14ac:dyDescent="0.25">
      <c r="U18879" s="104"/>
      <c r="AB18879" s="104"/>
      <c r="AC18879" s="104"/>
      <c r="AF18879" s="104"/>
      <c r="AG18879" s="104"/>
      <c r="AK18879" s="104"/>
      <c r="AL18879" s="104"/>
      <c r="AO18879" s="104"/>
      <c r="AP18879" s="104"/>
    </row>
    <row r="18880" spans="21:42" ht="15" customHeight="1" x14ac:dyDescent="0.25">
      <c r="U18880" s="104"/>
      <c r="AB18880" s="104"/>
      <c r="AC18880" s="104"/>
      <c r="AF18880" s="104"/>
      <c r="AG18880" s="104"/>
      <c r="AK18880" s="104"/>
      <c r="AL18880" s="104"/>
      <c r="AO18880" s="104"/>
      <c r="AP18880" s="104"/>
    </row>
    <row r="18881" spans="21:42" ht="15" customHeight="1" x14ac:dyDescent="0.25">
      <c r="U18881" s="104"/>
      <c r="AB18881" s="104"/>
      <c r="AC18881" s="104"/>
      <c r="AF18881" s="104"/>
      <c r="AG18881" s="104"/>
      <c r="AK18881" s="104"/>
      <c r="AL18881" s="104"/>
      <c r="AO18881" s="104"/>
      <c r="AP18881" s="104"/>
    </row>
    <row r="18882" spans="21:42" ht="15" customHeight="1" x14ac:dyDescent="0.25">
      <c r="U18882" s="104"/>
      <c r="AB18882" s="104"/>
      <c r="AC18882" s="104"/>
      <c r="AF18882" s="104"/>
      <c r="AG18882" s="104"/>
      <c r="AK18882" s="104"/>
      <c r="AL18882" s="104"/>
      <c r="AO18882" s="104"/>
      <c r="AP18882" s="104"/>
    </row>
    <row r="18883" spans="21:42" ht="15" customHeight="1" x14ac:dyDescent="0.25">
      <c r="U18883" s="104"/>
      <c r="AB18883" s="104"/>
      <c r="AC18883" s="104"/>
      <c r="AF18883" s="104"/>
      <c r="AG18883" s="104"/>
      <c r="AK18883" s="104"/>
      <c r="AL18883" s="104"/>
      <c r="AO18883" s="104"/>
      <c r="AP18883" s="104"/>
    </row>
    <row r="18884" spans="21:42" ht="15" customHeight="1" x14ac:dyDescent="0.25">
      <c r="U18884" s="104"/>
      <c r="AB18884" s="104"/>
      <c r="AC18884" s="104"/>
      <c r="AF18884" s="104"/>
      <c r="AG18884" s="104"/>
      <c r="AK18884" s="104"/>
      <c r="AL18884" s="104"/>
      <c r="AO18884" s="104"/>
      <c r="AP18884" s="104"/>
    </row>
    <row r="18885" spans="21:42" ht="15" customHeight="1" x14ac:dyDescent="0.25">
      <c r="U18885" s="104"/>
      <c r="AB18885" s="104"/>
      <c r="AC18885" s="104"/>
      <c r="AF18885" s="104"/>
      <c r="AG18885" s="104"/>
      <c r="AK18885" s="104"/>
      <c r="AL18885" s="104"/>
      <c r="AO18885" s="104"/>
      <c r="AP18885" s="104"/>
    </row>
    <row r="18886" spans="21:42" ht="15" customHeight="1" x14ac:dyDescent="0.25">
      <c r="U18886" s="104"/>
      <c r="AB18886" s="104"/>
      <c r="AC18886" s="104"/>
      <c r="AF18886" s="104"/>
      <c r="AG18886" s="104"/>
      <c r="AK18886" s="104"/>
      <c r="AL18886" s="104"/>
      <c r="AO18886" s="104"/>
      <c r="AP18886" s="104"/>
    </row>
    <row r="18887" spans="21:42" ht="15" customHeight="1" x14ac:dyDescent="0.25">
      <c r="U18887" s="104"/>
      <c r="AB18887" s="104"/>
      <c r="AC18887" s="104"/>
      <c r="AF18887" s="104"/>
      <c r="AG18887" s="104"/>
      <c r="AK18887" s="104"/>
      <c r="AL18887" s="104"/>
      <c r="AO18887" s="104"/>
      <c r="AP18887" s="104"/>
    </row>
    <row r="18888" spans="21:42" ht="15" customHeight="1" x14ac:dyDescent="0.25">
      <c r="U18888" s="104"/>
      <c r="AB18888" s="104"/>
      <c r="AC18888" s="104"/>
      <c r="AF18888" s="104"/>
      <c r="AG18888" s="104"/>
      <c r="AK18888" s="104"/>
      <c r="AL18888" s="104"/>
      <c r="AO18888" s="104"/>
      <c r="AP18888" s="104"/>
    </row>
    <row r="18889" spans="21:42" ht="15" customHeight="1" x14ac:dyDescent="0.25">
      <c r="U18889" s="104"/>
      <c r="AB18889" s="104"/>
      <c r="AC18889" s="104"/>
      <c r="AF18889" s="104"/>
      <c r="AG18889" s="104"/>
      <c r="AK18889" s="104"/>
      <c r="AL18889" s="104"/>
      <c r="AO18889" s="104"/>
      <c r="AP18889" s="104"/>
    </row>
    <row r="18890" spans="21:42" ht="15" customHeight="1" x14ac:dyDescent="0.25">
      <c r="U18890" s="104"/>
      <c r="AB18890" s="104"/>
      <c r="AC18890" s="104"/>
      <c r="AF18890" s="104"/>
      <c r="AG18890" s="104"/>
      <c r="AK18890" s="104"/>
      <c r="AL18890" s="104"/>
      <c r="AO18890" s="104"/>
      <c r="AP18890" s="104"/>
    </row>
    <row r="18891" spans="21:42" ht="15" customHeight="1" x14ac:dyDescent="0.25">
      <c r="U18891" s="104"/>
      <c r="AB18891" s="104"/>
      <c r="AC18891" s="104"/>
      <c r="AF18891" s="104"/>
      <c r="AG18891" s="104"/>
      <c r="AK18891" s="104"/>
      <c r="AL18891" s="104"/>
      <c r="AO18891" s="104"/>
      <c r="AP18891" s="104"/>
    </row>
    <row r="18892" spans="21:42" ht="15" customHeight="1" x14ac:dyDescent="0.25">
      <c r="U18892" s="104"/>
      <c r="AB18892" s="104"/>
      <c r="AC18892" s="104"/>
      <c r="AF18892" s="104"/>
      <c r="AG18892" s="104"/>
      <c r="AK18892" s="104"/>
      <c r="AL18892" s="104"/>
      <c r="AO18892" s="104"/>
      <c r="AP18892" s="104"/>
    </row>
    <row r="18893" spans="21:42" ht="15" customHeight="1" x14ac:dyDescent="0.25">
      <c r="U18893" s="104"/>
      <c r="AB18893" s="104"/>
      <c r="AC18893" s="104"/>
      <c r="AF18893" s="104"/>
      <c r="AG18893" s="104"/>
      <c r="AK18893" s="104"/>
      <c r="AL18893" s="104"/>
      <c r="AO18893" s="104"/>
      <c r="AP18893" s="104"/>
    </row>
    <row r="18894" spans="21:42" ht="15" customHeight="1" x14ac:dyDescent="0.25">
      <c r="U18894" s="104"/>
      <c r="AB18894" s="104"/>
      <c r="AC18894" s="104"/>
      <c r="AF18894" s="104"/>
      <c r="AG18894" s="104"/>
      <c r="AK18894" s="104"/>
      <c r="AL18894" s="104"/>
      <c r="AO18894" s="104"/>
      <c r="AP18894" s="104"/>
    </row>
    <row r="18895" spans="21:42" ht="15" customHeight="1" x14ac:dyDescent="0.25">
      <c r="U18895" s="104"/>
      <c r="AB18895" s="104"/>
      <c r="AC18895" s="104"/>
      <c r="AF18895" s="104"/>
      <c r="AG18895" s="104"/>
      <c r="AK18895" s="104"/>
      <c r="AL18895" s="104"/>
      <c r="AO18895" s="104"/>
      <c r="AP18895" s="104"/>
    </row>
    <row r="18896" spans="21:42" ht="15" customHeight="1" x14ac:dyDescent="0.25">
      <c r="U18896" s="104"/>
      <c r="AB18896" s="104"/>
      <c r="AC18896" s="104"/>
      <c r="AF18896" s="104"/>
      <c r="AG18896" s="104"/>
      <c r="AK18896" s="104"/>
      <c r="AL18896" s="104"/>
      <c r="AO18896" s="104"/>
      <c r="AP18896" s="104"/>
    </row>
    <row r="18897" spans="21:42" ht="15" customHeight="1" x14ac:dyDescent="0.25">
      <c r="U18897" s="104"/>
      <c r="AB18897" s="104"/>
      <c r="AC18897" s="104"/>
      <c r="AF18897" s="104"/>
      <c r="AG18897" s="104"/>
      <c r="AK18897" s="104"/>
      <c r="AL18897" s="104"/>
      <c r="AO18897" s="104"/>
      <c r="AP18897" s="104"/>
    </row>
    <row r="18898" spans="21:42" ht="15" customHeight="1" x14ac:dyDescent="0.25">
      <c r="U18898" s="104"/>
      <c r="AB18898" s="104"/>
      <c r="AC18898" s="104"/>
      <c r="AF18898" s="104"/>
      <c r="AG18898" s="104"/>
      <c r="AK18898" s="104"/>
      <c r="AL18898" s="104"/>
      <c r="AO18898" s="104"/>
      <c r="AP18898" s="104"/>
    </row>
    <row r="18899" spans="21:42" ht="15" customHeight="1" x14ac:dyDescent="0.25">
      <c r="U18899" s="104"/>
      <c r="AB18899" s="104"/>
      <c r="AC18899" s="104"/>
      <c r="AF18899" s="104"/>
      <c r="AG18899" s="104"/>
      <c r="AK18899" s="104"/>
      <c r="AL18899" s="104"/>
      <c r="AO18899" s="104"/>
      <c r="AP18899" s="104"/>
    </row>
    <row r="18900" spans="21:42" ht="15" customHeight="1" x14ac:dyDescent="0.25">
      <c r="U18900" s="104"/>
      <c r="AB18900" s="104"/>
      <c r="AC18900" s="104"/>
      <c r="AF18900" s="104"/>
      <c r="AG18900" s="104"/>
      <c r="AK18900" s="104"/>
      <c r="AL18900" s="104"/>
      <c r="AO18900" s="104"/>
      <c r="AP18900" s="104"/>
    </row>
    <row r="18901" spans="21:42" ht="15" customHeight="1" x14ac:dyDescent="0.25">
      <c r="U18901" s="104"/>
      <c r="AB18901" s="104"/>
      <c r="AC18901" s="104"/>
      <c r="AF18901" s="104"/>
      <c r="AG18901" s="104"/>
      <c r="AK18901" s="104"/>
      <c r="AL18901" s="104"/>
      <c r="AO18901" s="104"/>
      <c r="AP18901" s="104"/>
    </row>
    <row r="18902" spans="21:42" ht="15" customHeight="1" x14ac:dyDescent="0.25">
      <c r="U18902" s="104"/>
      <c r="AB18902" s="104"/>
      <c r="AC18902" s="104"/>
      <c r="AF18902" s="104"/>
      <c r="AG18902" s="104"/>
      <c r="AK18902" s="104"/>
      <c r="AL18902" s="104"/>
      <c r="AO18902" s="104"/>
      <c r="AP18902" s="104"/>
    </row>
    <row r="18903" spans="21:42" ht="15" customHeight="1" x14ac:dyDescent="0.25">
      <c r="U18903" s="104"/>
      <c r="AB18903" s="104"/>
      <c r="AC18903" s="104"/>
      <c r="AF18903" s="104"/>
      <c r="AG18903" s="104"/>
      <c r="AK18903" s="104"/>
      <c r="AL18903" s="104"/>
      <c r="AO18903" s="104"/>
      <c r="AP18903" s="104"/>
    </row>
    <row r="18904" spans="21:42" ht="15" customHeight="1" x14ac:dyDescent="0.25">
      <c r="U18904" s="104"/>
      <c r="AB18904" s="104"/>
      <c r="AC18904" s="104"/>
      <c r="AF18904" s="104"/>
      <c r="AG18904" s="104"/>
      <c r="AK18904" s="104"/>
      <c r="AL18904" s="104"/>
      <c r="AO18904" s="104"/>
      <c r="AP18904" s="104"/>
    </row>
    <row r="18905" spans="21:42" ht="15" customHeight="1" x14ac:dyDescent="0.25">
      <c r="U18905" s="104"/>
      <c r="AB18905" s="104"/>
      <c r="AC18905" s="104"/>
      <c r="AF18905" s="104"/>
      <c r="AG18905" s="104"/>
      <c r="AK18905" s="104"/>
      <c r="AL18905" s="104"/>
      <c r="AO18905" s="104"/>
      <c r="AP18905" s="104"/>
    </row>
    <row r="18906" spans="21:42" ht="15" customHeight="1" x14ac:dyDescent="0.25">
      <c r="U18906" s="104"/>
      <c r="AB18906" s="104"/>
      <c r="AC18906" s="104"/>
      <c r="AF18906" s="104"/>
      <c r="AG18906" s="104"/>
      <c r="AK18906" s="104"/>
      <c r="AL18906" s="104"/>
      <c r="AO18906" s="104"/>
      <c r="AP18906" s="104"/>
    </row>
    <row r="18907" spans="21:42" ht="15" customHeight="1" x14ac:dyDescent="0.25">
      <c r="U18907" s="104"/>
      <c r="AB18907" s="104"/>
      <c r="AC18907" s="104"/>
      <c r="AF18907" s="104"/>
      <c r="AG18907" s="104"/>
      <c r="AK18907" s="104"/>
      <c r="AL18907" s="104"/>
      <c r="AO18907" s="104"/>
      <c r="AP18907" s="104"/>
    </row>
    <row r="18908" spans="21:42" ht="15" customHeight="1" x14ac:dyDescent="0.25">
      <c r="U18908" s="104"/>
      <c r="AB18908" s="104"/>
      <c r="AC18908" s="104"/>
      <c r="AF18908" s="104"/>
      <c r="AG18908" s="104"/>
      <c r="AK18908" s="104"/>
      <c r="AL18908" s="104"/>
      <c r="AO18908" s="104"/>
      <c r="AP18908" s="104"/>
    </row>
    <row r="18909" spans="21:42" ht="15" customHeight="1" x14ac:dyDescent="0.25">
      <c r="U18909" s="104"/>
      <c r="AB18909" s="104"/>
      <c r="AC18909" s="104"/>
      <c r="AF18909" s="104"/>
      <c r="AG18909" s="104"/>
      <c r="AK18909" s="104"/>
      <c r="AL18909" s="104"/>
      <c r="AO18909" s="104"/>
      <c r="AP18909" s="104"/>
    </row>
    <row r="18910" spans="21:42" ht="15" customHeight="1" x14ac:dyDescent="0.25">
      <c r="U18910" s="104"/>
      <c r="AB18910" s="104"/>
      <c r="AC18910" s="104"/>
      <c r="AF18910" s="104"/>
      <c r="AG18910" s="104"/>
      <c r="AK18910" s="104"/>
      <c r="AL18910" s="104"/>
      <c r="AO18910" s="104"/>
      <c r="AP18910" s="104"/>
    </row>
    <row r="18911" spans="21:42" ht="15" customHeight="1" x14ac:dyDescent="0.25">
      <c r="U18911" s="104"/>
      <c r="AB18911" s="104"/>
      <c r="AC18911" s="104"/>
      <c r="AF18911" s="104"/>
      <c r="AG18911" s="104"/>
      <c r="AK18911" s="104"/>
      <c r="AL18911" s="104"/>
      <c r="AO18911" s="104"/>
      <c r="AP18911" s="104"/>
    </row>
    <row r="18912" spans="21:42" ht="15" customHeight="1" x14ac:dyDescent="0.25">
      <c r="U18912" s="104"/>
      <c r="AB18912" s="104"/>
      <c r="AC18912" s="104"/>
      <c r="AF18912" s="104"/>
      <c r="AG18912" s="104"/>
      <c r="AK18912" s="104"/>
      <c r="AL18912" s="104"/>
      <c r="AO18912" s="104"/>
      <c r="AP18912" s="104"/>
    </row>
    <row r="18913" spans="21:42" ht="15" customHeight="1" x14ac:dyDescent="0.25">
      <c r="U18913" s="104"/>
      <c r="AB18913" s="104"/>
      <c r="AC18913" s="104"/>
      <c r="AF18913" s="104"/>
      <c r="AG18913" s="104"/>
      <c r="AK18913" s="104"/>
      <c r="AL18913" s="104"/>
      <c r="AO18913" s="104"/>
      <c r="AP18913" s="104"/>
    </row>
    <row r="18914" spans="21:42" ht="15" customHeight="1" x14ac:dyDescent="0.25">
      <c r="U18914" s="104"/>
      <c r="AB18914" s="104"/>
      <c r="AC18914" s="104"/>
      <c r="AF18914" s="104"/>
      <c r="AG18914" s="104"/>
      <c r="AK18914" s="104"/>
      <c r="AL18914" s="104"/>
      <c r="AO18914" s="104"/>
      <c r="AP18914" s="104"/>
    </row>
    <row r="18915" spans="21:42" ht="15" customHeight="1" x14ac:dyDescent="0.25">
      <c r="U18915" s="104"/>
      <c r="AB18915" s="104"/>
      <c r="AC18915" s="104"/>
      <c r="AF18915" s="104"/>
      <c r="AG18915" s="104"/>
      <c r="AK18915" s="104"/>
      <c r="AL18915" s="104"/>
      <c r="AO18915" s="104"/>
      <c r="AP18915" s="104"/>
    </row>
    <row r="18916" spans="21:42" ht="15" customHeight="1" x14ac:dyDescent="0.25">
      <c r="U18916" s="104"/>
      <c r="AB18916" s="104"/>
      <c r="AC18916" s="104"/>
      <c r="AF18916" s="104"/>
      <c r="AG18916" s="104"/>
      <c r="AK18916" s="104"/>
      <c r="AL18916" s="104"/>
      <c r="AO18916" s="104"/>
      <c r="AP18916" s="104"/>
    </row>
    <row r="18917" spans="21:42" ht="15" customHeight="1" x14ac:dyDescent="0.25">
      <c r="U18917" s="104"/>
      <c r="AB18917" s="104"/>
      <c r="AC18917" s="104"/>
      <c r="AF18917" s="104"/>
      <c r="AG18917" s="104"/>
      <c r="AK18917" s="104"/>
      <c r="AL18917" s="104"/>
      <c r="AO18917" s="104"/>
      <c r="AP18917" s="104"/>
    </row>
    <row r="18918" spans="21:42" ht="15" customHeight="1" x14ac:dyDescent="0.25">
      <c r="U18918" s="104"/>
      <c r="AB18918" s="104"/>
      <c r="AC18918" s="104"/>
      <c r="AF18918" s="104"/>
      <c r="AG18918" s="104"/>
      <c r="AK18918" s="104"/>
      <c r="AL18918" s="104"/>
      <c r="AO18918" s="104"/>
      <c r="AP18918" s="104"/>
    </row>
    <row r="18919" spans="21:42" ht="15" customHeight="1" x14ac:dyDescent="0.25">
      <c r="U18919" s="104"/>
      <c r="AB18919" s="104"/>
      <c r="AC18919" s="104"/>
      <c r="AF18919" s="104"/>
      <c r="AG18919" s="104"/>
      <c r="AK18919" s="104"/>
      <c r="AL18919" s="104"/>
      <c r="AO18919" s="104"/>
      <c r="AP18919" s="104"/>
    </row>
    <row r="18920" spans="21:42" ht="15" customHeight="1" x14ac:dyDescent="0.25">
      <c r="U18920" s="104"/>
      <c r="AB18920" s="104"/>
      <c r="AC18920" s="104"/>
      <c r="AF18920" s="104"/>
      <c r="AG18920" s="104"/>
      <c r="AK18920" s="104"/>
      <c r="AL18920" s="104"/>
      <c r="AO18920" s="104"/>
      <c r="AP18920" s="104"/>
    </row>
    <row r="18921" spans="21:42" ht="15" customHeight="1" x14ac:dyDescent="0.25">
      <c r="U18921" s="104"/>
      <c r="AB18921" s="104"/>
      <c r="AC18921" s="104"/>
      <c r="AF18921" s="104"/>
      <c r="AG18921" s="104"/>
      <c r="AK18921" s="104"/>
      <c r="AL18921" s="104"/>
      <c r="AO18921" s="104"/>
      <c r="AP18921" s="104"/>
    </row>
    <row r="18922" spans="21:42" ht="15" customHeight="1" x14ac:dyDescent="0.25">
      <c r="U18922" s="104"/>
      <c r="AB18922" s="104"/>
      <c r="AC18922" s="104"/>
      <c r="AF18922" s="104"/>
      <c r="AG18922" s="104"/>
      <c r="AK18922" s="104"/>
      <c r="AL18922" s="104"/>
      <c r="AO18922" s="104"/>
      <c r="AP18922" s="104"/>
    </row>
    <row r="18923" spans="21:42" ht="15" customHeight="1" x14ac:dyDescent="0.25">
      <c r="U18923" s="104"/>
      <c r="AB18923" s="104"/>
      <c r="AC18923" s="104"/>
      <c r="AF18923" s="104"/>
      <c r="AG18923" s="104"/>
      <c r="AK18923" s="104"/>
      <c r="AL18923" s="104"/>
      <c r="AO18923" s="104"/>
      <c r="AP18923" s="104"/>
    </row>
    <row r="18924" spans="21:42" ht="15" customHeight="1" x14ac:dyDescent="0.25">
      <c r="U18924" s="104"/>
      <c r="AB18924" s="104"/>
      <c r="AC18924" s="104"/>
      <c r="AF18924" s="104"/>
      <c r="AG18924" s="104"/>
      <c r="AK18924" s="104"/>
      <c r="AL18924" s="104"/>
      <c r="AO18924" s="104"/>
      <c r="AP18924" s="104"/>
    </row>
    <row r="18925" spans="21:42" ht="15" customHeight="1" x14ac:dyDescent="0.25">
      <c r="U18925" s="104"/>
      <c r="AB18925" s="104"/>
      <c r="AC18925" s="104"/>
      <c r="AF18925" s="104"/>
      <c r="AG18925" s="104"/>
      <c r="AK18925" s="104"/>
      <c r="AL18925" s="104"/>
      <c r="AO18925" s="104"/>
      <c r="AP18925" s="104"/>
    </row>
    <row r="18926" spans="21:42" ht="15" customHeight="1" x14ac:dyDescent="0.25">
      <c r="U18926" s="104"/>
      <c r="AB18926" s="104"/>
      <c r="AC18926" s="104"/>
      <c r="AF18926" s="104"/>
      <c r="AG18926" s="104"/>
      <c r="AK18926" s="104"/>
      <c r="AL18926" s="104"/>
      <c r="AO18926" s="104"/>
      <c r="AP18926" s="104"/>
    </row>
    <row r="18927" spans="21:42" ht="15" customHeight="1" x14ac:dyDescent="0.25">
      <c r="U18927" s="104"/>
      <c r="AB18927" s="104"/>
      <c r="AC18927" s="104"/>
      <c r="AF18927" s="104"/>
      <c r="AG18927" s="104"/>
      <c r="AK18927" s="104"/>
      <c r="AL18927" s="104"/>
      <c r="AO18927" s="104"/>
      <c r="AP18927" s="104"/>
    </row>
    <row r="18928" spans="21:42" ht="15" customHeight="1" x14ac:dyDescent="0.25">
      <c r="U18928" s="104"/>
      <c r="AB18928" s="104"/>
      <c r="AC18928" s="104"/>
      <c r="AF18928" s="104"/>
      <c r="AG18928" s="104"/>
      <c r="AK18928" s="104"/>
      <c r="AL18928" s="104"/>
      <c r="AO18928" s="104"/>
      <c r="AP18928" s="104"/>
    </row>
    <row r="18929" spans="21:42" ht="15" customHeight="1" x14ac:dyDescent="0.25">
      <c r="U18929" s="104"/>
      <c r="AB18929" s="104"/>
      <c r="AC18929" s="104"/>
      <c r="AF18929" s="104"/>
      <c r="AG18929" s="104"/>
      <c r="AK18929" s="104"/>
      <c r="AL18929" s="104"/>
      <c r="AO18929" s="104"/>
      <c r="AP18929" s="104"/>
    </row>
    <row r="18930" spans="21:42" ht="15" customHeight="1" x14ac:dyDescent="0.25">
      <c r="U18930" s="104"/>
      <c r="AB18930" s="104"/>
      <c r="AC18930" s="104"/>
      <c r="AF18930" s="104"/>
      <c r="AG18930" s="104"/>
      <c r="AK18930" s="104"/>
      <c r="AL18930" s="104"/>
      <c r="AO18930" s="104"/>
      <c r="AP18930" s="104"/>
    </row>
    <row r="18931" spans="21:42" ht="15" customHeight="1" x14ac:dyDescent="0.25">
      <c r="U18931" s="104"/>
      <c r="AB18931" s="104"/>
      <c r="AC18931" s="104"/>
      <c r="AF18931" s="104"/>
      <c r="AG18931" s="104"/>
      <c r="AK18931" s="104"/>
      <c r="AL18931" s="104"/>
      <c r="AO18931" s="104"/>
      <c r="AP18931" s="104"/>
    </row>
    <row r="18932" spans="21:42" ht="15" customHeight="1" x14ac:dyDescent="0.25">
      <c r="U18932" s="104"/>
      <c r="AB18932" s="104"/>
      <c r="AC18932" s="104"/>
      <c r="AF18932" s="104"/>
      <c r="AG18932" s="104"/>
      <c r="AK18932" s="104"/>
      <c r="AL18932" s="104"/>
      <c r="AO18932" s="104"/>
      <c r="AP18932" s="104"/>
    </row>
    <row r="18933" spans="21:42" ht="15" customHeight="1" x14ac:dyDescent="0.25">
      <c r="U18933" s="104"/>
      <c r="AB18933" s="104"/>
      <c r="AC18933" s="104"/>
      <c r="AF18933" s="104"/>
      <c r="AG18933" s="104"/>
      <c r="AK18933" s="104"/>
      <c r="AL18933" s="104"/>
      <c r="AO18933" s="104"/>
      <c r="AP18933" s="104"/>
    </row>
    <row r="18934" spans="21:42" ht="15" customHeight="1" x14ac:dyDescent="0.25">
      <c r="U18934" s="104"/>
      <c r="AB18934" s="104"/>
      <c r="AC18934" s="104"/>
      <c r="AF18934" s="104"/>
      <c r="AG18934" s="104"/>
      <c r="AK18934" s="104"/>
      <c r="AL18934" s="104"/>
      <c r="AO18934" s="104"/>
      <c r="AP18934" s="104"/>
    </row>
    <row r="18935" spans="21:42" ht="15" customHeight="1" x14ac:dyDescent="0.25">
      <c r="U18935" s="104"/>
      <c r="AB18935" s="104"/>
      <c r="AC18935" s="104"/>
      <c r="AF18935" s="104"/>
      <c r="AG18935" s="104"/>
      <c r="AK18935" s="104"/>
      <c r="AL18935" s="104"/>
      <c r="AO18935" s="104"/>
      <c r="AP18935" s="104"/>
    </row>
    <row r="18936" spans="21:42" ht="15" customHeight="1" x14ac:dyDescent="0.25">
      <c r="U18936" s="104"/>
      <c r="AB18936" s="104"/>
      <c r="AC18936" s="104"/>
      <c r="AF18936" s="104"/>
      <c r="AG18936" s="104"/>
      <c r="AK18936" s="104"/>
      <c r="AL18936" s="104"/>
      <c r="AO18936" s="104"/>
      <c r="AP18936" s="104"/>
    </row>
    <row r="18937" spans="21:42" ht="15" customHeight="1" x14ac:dyDescent="0.25">
      <c r="U18937" s="104"/>
      <c r="AB18937" s="104"/>
      <c r="AC18937" s="104"/>
      <c r="AF18937" s="104"/>
      <c r="AG18937" s="104"/>
      <c r="AK18937" s="104"/>
      <c r="AL18937" s="104"/>
      <c r="AO18937" s="104"/>
      <c r="AP18937" s="104"/>
    </row>
    <row r="18938" spans="21:42" ht="15" customHeight="1" x14ac:dyDescent="0.25">
      <c r="U18938" s="104"/>
      <c r="AB18938" s="104"/>
      <c r="AC18938" s="104"/>
      <c r="AF18938" s="104"/>
      <c r="AG18938" s="104"/>
      <c r="AK18938" s="104"/>
      <c r="AL18938" s="104"/>
      <c r="AO18938" s="104"/>
      <c r="AP18938" s="104"/>
    </row>
    <row r="18939" spans="21:42" ht="15" customHeight="1" x14ac:dyDescent="0.25">
      <c r="U18939" s="104"/>
      <c r="AB18939" s="104"/>
      <c r="AC18939" s="104"/>
      <c r="AF18939" s="104"/>
      <c r="AG18939" s="104"/>
      <c r="AK18939" s="104"/>
      <c r="AL18939" s="104"/>
      <c r="AO18939" s="104"/>
      <c r="AP18939" s="104"/>
    </row>
    <row r="18940" spans="21:42" ht="15" customHeight="1" x14ac:dyDescent="0.25">
      <c r="U18940" s="104"/>
      <c r="AB18940" s="104"/>
      <c r="AC18940" s="104"/>
      <c r="AF18940" s="104"/>
      <c r="AG18940" s="104"/>
      <c r="AK18940" s="104"/>
      <c r="AL18940" s="104"/>
      <c r="AO18940" s="104"/>
      <c r="AP18940" s="104"/>
    </row>
    <row r="18941" spans="21:42" ht="15" customHeight="1" x14ac:dyDescent="0.25">
      <c r="U18941" s="104"/>
      <c r="AB18941" s="104"/>
      <c r="AC18941" s="104"/>
      <c r="AF18941" s="104"/>
      <c r="AG18941" s="104"/>
      <c r="AK18941" s="104"/>
      <c r="AL18941" s="104"/>
      <c r="AO18941" s="104"/>
      <c r="AP18941" s="104"/>
    </row>
    <row r="18942" spans="21:42" ht="15" customHeight="1" x14ac:dyDescent="0.25">
      <c r="U18942" s="104"/>
      <c r="AB18942" s="104"/>
      <c r="AC18942" s="104"/>
      <c r="AF18942" s="104"/>
      <c r="AG18942" s="104"/>
      <c r="AK18942" s="104"/>
      <c r="AL18942" s="104"/>
      <c r="AO18942" s="104"/>
      <c r="AP18942" s="104"/>
    </row>
    <row r="18943" spans="21:42" ht="15" customHeight="1" x14ac:dyDescent="0.25">
      <c r="U18943" s="104"/>
      <c r="AB18943" s="104"/>
      <c r="AC18943" s="104"/>
      <c r="AF18943" s="104"/>
      <c r="AG18943" s="104"/>
      <c r="AK18943" s="104"/>
      <c r="AL18943" s="104"/>
      <c r="AO18943" s="104"/>
      <c r="AP18943" s="104"/>
    </row>
    <row r="18944" spans="21:42" ht="15" customHeight="1" x14ac:dyDescent="0.25">
      <c r="U18944" s="104"/>
      <c r="AB18944" s="104"/>
      <c r="AC18944" s="104"/>
      <c r="AF18944" s="104"/>
      <c r="AG18944" s="104"/>
      <c r="AK18944" s="104"/>
      <c r="AL18944" s="104"/>
      <c r="AO18944" s="104"/>
      <c r="AP18944" s="104"/>
    </row>
    <row r="18945" spans="21:42" ht="15" customHeight="1" x14ac:dyDescent="0.25">
      <c r="U18945" s="104"/>
      <c r="AB18945" s="104"/>
      <c r="AC18945" s="104"/>
      <c r="AF18945" s="104"/>
      <c r="AG18945" s="104"/>
      <c r="AK18945" s="104"/>
      <c r="AL18945" s="104"/>
      <c r="AO18945" s="104"/>
      <c r="AP18945" s="104"/>
    </row>
    <row r="18946" spans="21:42" ht="15" customHeight="1" x14ac:dyDescent="0.25">
      <c r="U18946" s="104"/>
      <c r="AB18946" s="104"/>
      <c r="AC18946" s="104"/>
      <c r="AF18946" s="104"/>
      <c r="AG18946" s="104"/>
      <c r="AK18946" s="104"/>
      <c r="AL18946" s="104"/>
      <c r="AO18946" s="104"/>
      <c r="AP18946" s="104"/>
    </row>
    <row r="18947" spans="21:42" ht="15" customHeight="1" x14ac:dyDescent="0.25">
      <c r="U18947" s="104"/>
      <c r="AB18947" s="104"/>
      <c r="AC18947" s="104"/>
      <c r="AF18947" s="104"/>
      <c r="AG18947" s="104"/>
      <c r="AK18947" s="104"/>
      <c r="AL18947" s="104"/>
      <c r="AO18947" s="104"/>
      <c r="AP18947" s="104"/>
    </row>
    <row r="18948" spans="21:42" ht="15" customHeight="1" x14ac:dyDescent="0.25">
      <c r="U18948" s="104"/>
      <c r="AB18948" s="104"/>
      <c r="AC18948" s="104"/>
      <c r="AF18948" s="104"/>
      <c r="AG18948" s="104"/>
      <c r="AK18948" s="104"/>
      <c r="AL18948" s="104"/>
      <c r="AO18948" s="104"/>
      <c r="AP18948" s="104"/>
    </row>
    <row r="18949" spans="21:42" ht="15" customHeight="1" x14ac:dyDescent="0.25">
      <c r="U18949" s="104"/>
      <c r="AB18949" s="104"/>
      <c r="AC18949" s="104"/>
      <c r="AF18949" s="104"/>
      <c r="AG18949" s="104"/>
      <c r="AK18949" s="104"/>
      <c r="AL18949" s="104"/>
      <c r="AO18949" s="104"/>
      <c r="AP18949" s="104"/>
    </row>
    <row r="18950" spans="21:42" ht="15" customHeight="1" x14ac:dyDescent="0.25">
      <c r="U18950" s="104"/>
      <c r="AB18950" s="104"/>
      <c r="AC18950" s="104"/>
      <c r="AF18950" s="104"/>
      <c r="AG18950" s="104"/>
      <c r="AK18950" s="104"/>
      <c r="AL18950" s="104"/>
      <c r="AO18950" s="104"/>
      <c r="AP18950" s="104"/>
    </row>
    <row r="18951" spans="21:42" ht="15" customHeight="1" x14ac:dyDescent="0.25">
      <c r="U18951" s="104"/>
      <c r="AB18951" s="104"/>
      <c r="AC18951" s="104"/>
      <c r="AF18951" s="104"/>
      <c r="AG18951" s="104"/>
      <c r="AK18951" s="104"/>
      <c r="AL18951" s="104"/>
      <c r="AO18951" s="104"/>
      <c r="AP18951" s="104"/>
    </row>
    <row r="18952" spans="21:42" ht="15" customHeight="1" x14ac:dyDescent="0.25">
      <c r="U18952" s="104"/>
      <c r="AB18952" s="104"/>
      <c r="AC18952" s="104"/>
      <c r="AF18952" s="104"/>
      <c r="AG18952" s="104"/>
      <c r="AK18952" s="104"/>
      <c r="AL18952" s="104"/>
      <c r="AO18952" s="104"/>
      <c r="AP18952" s="104"/>
    </row>
    <row r="18953" spans="21:42" ht="15" customHeight="1" x14ac:dyDescent="0.25">
      <c r="U18953" s="104"/>
      <c r="AB18953" s="104"/>
      <c r="AC18953" s="104"/>
      <c r="AF18953" s="104"/>
      <c r="AG18953" s="104"/>
      <c r="AK18953" s="104"/>
      <c r="AL18953" s="104"/>
      <c r="AO18953" s="104"/>
      <c r="AP18953" s="104"/>
    </row>
    <row r="18954" spans="21:42" ht="15" customHeight="1" x14ac:dyDescent="0.25">
      <c r="U18954" s="104"/>
      <c r="AB18954" s="104"/>
      <c r="AC18954" s="104"/>
      <c r="AF18954" s="104"/>
      <c r="AG18954" s="104"/>
      <c r="AK18954" s="104"/>
      <c r="AL18954" s="104"/>
      <c r="AO18954" s="104"/>
      <c r="AP18954" s="104"/>
    </row>
    <row r="18955" spans="21:42" ht="15" customHeight="1" x14ac:dyDescent="0.25">
      <c r="U18955" s="104"/>
      <c r="AB18955" s="104"/>
      <c r="AC18955" s="104"/>
      <c r="AF18955" s="104"/>
      <c r="AG18955" s="104"/>
      <c r="AK18955" s="104"/>
      <c r="AL18955" s="104"/>
      <c r="AO18955" s="104"/>
      <c r="AP18955" s="104"/>
    </row>
    <row r="18956" spans="21:42" ht="15" customHeight="1" x14ac:dyDescent="0.25">
      <c r="U18956" s="104"/>
      <c r="AB18956" s="104"/>
      <c r="AC18956" s="104"/>
      <c r="AF18956" s="104"/>
      <c r="AG18956" s="104"/>
      <c r="AK18956" s="104"/>
      <c r="AL18956" s="104"/>
      <c r="AO18956" s="104"/>
      <c r="AP18956" s="104"/>
    </row>
    <row r="18957" spans="21:42" ht="15" customHeight="1" x14ac:dyDescent="0.25">
      <c r="U18957" s="104"/>
      <c r="AB18957" s="104"/>
      <c r="AC18957" s="104"/>
      <c r="AF18957" s="104"/>
      <c r="AG18957" s="104"/>
      <c r="AK18957" s="104"/>
      <c r="AL18957" s="104"/>
      <c r="AO18957" s="104"/>
      <c r="AP18957" s="104"/>
    </row>
    <row r="18958" spans="21:42" ht="15" customHeight="1" x14ac:dyDescent="0.25">
      <c r="U18958" s="104"/>
      <c r="AB18958" s="104"/>
      <c r="AC18958" s="104"/>
      <c r="AF18958" s="104"/>
      <c r="AG18958" s="104"/>
      <c r="AK18958" s="104"/>
      <c r="AL18958" s="104"/>
      <c r="AO18958" s="104"/>
      <c r="AP18958" s="104"/>
    </row>
    <row r="18959" spans="21:42" ht="15" customHeight="1" x14ac:dyDescent="0.25">
      <c r="U18959" s="104"/>
      <c r="AB18959" s="104"/>
      <c r="AC18959" s="104"/>
      <c r="AF18959" s="104"/>
      <c r="AG18959" s="104"/>
      <c r="AK18959" s="104"/>
      <c r="AL18959" s="104"/>
      <c r="AO18959" s="104"/>
      <c r="AP18959" s="104"/>
    </row>
    <row r="18960" spans="21:42" ht="15" customHeight="1" x14ac:dyDescent="0.25">
      <c r="U18960" s="104"/>
      <c r="AB18960" s="104"/>
      <c r="AC18960" s="104"/>
      <c r="AF18960" s="104"/>
      <c r="AG18960" s="104"/>
      <c r="AK18960" s="104"/>
      <c r="AL18960" s="104"/>
      <c r="AO18960" s="104"/>
      <c r="AP18960" s="104"/>
    </row>
    <row r="18961" spans="21:42" ht="15" customHeight="1" x14ac:dyDescent="0.25">
      <c r="U18961" s="104"/>
      <c r="AB18961" s="104"/>
      <c r="AC18961" s="104"/>
      <c r="AF18961" s="104"/>
      <c r="AG18961" s="104"/>
      <c r="AK18961" s="104"/>
      <c r="AL18961" s="104"/>
      <c r="AO18961" s="104"/>
      <c r="AP18961" s="104"/>
    </row>
    <row r="18962" spans="21:42" ht="15" customHeight="1" x14ac:dyDescent="0.25">
      <c r="U18962" s="104"/>
      <c r="AB18962" s="104"/>
      <c r="AC18962" s="104"/>
      <c r="AF18962" s="104"/>
      <c r="AG18962" s="104"/>
      <c r="AK18962" s="104"/>
      <c r="AL18962" s="104"/>
      <c r="AO18962" s="104"/>
      <c r="AP18962" s="104"/>
    </row>
    <row r="18963" spans="21:42" ht="15" customHeight="1" x14ac:dyDescent="0.25">
      <c r="U18963" s="104"/>
      <c r="AB18963" s="104"/>
      <c r="AC18963" s="104"/>
      <c r="AF18963" s="104"/>
      <c r="AG18963" s="104"/>
      <c r="AK18963" s="104"/>
      <c r="AL18963" s="104"/>
      <c r="AO18963" s="104"/>
      <c r="AP18963" s="104"/>
    </row>
    <row r="18964" spans="21:42" ht="15" customHeight="1" x14ac:dyDescent="0.25">
      <c r="U18964" s="104"/>
      <c r="AB18964" s="104"/>
      <c r="AC18964" s="104"/>
      <c r="AF18964" s="104"/>
      <c r="AG18964" s="104"/>
      <c r="AK18964" s="104"/>
      <c r="AL18964" s="104"/>
      <c r="AO18964" s="104"/>
      <c r="AP18964" s="104"/>
    </row>
    <row r="18965" spans="21:42" ht="15" customHeight="1" x14ac:dyDescent="0.25">
      <c r="U18965" s="104"/>
      <c r="AB18965" s="104"/>
      <c r="AC18965" s="104"/>
      <c r="AF18965" s="104"/>
      <c r="AG18965" s="104"/>
      <c r="AK18965" s="104"/>
      <c r="AL18965" s="104"/>
      <c r="AO18965" s="104"/>
      <c r="AP18965" s="104"/>
    </row>
    <row r="18966" spans="21:42" ht="15" customHeight="1" x14ac:dyDescent="0.25">
      <c r="U18966" s="104"/>
      <c r="AB18966" s="104"/>
      <c r="AC18966" s="104"/>
      <c r="AF18966" s="104"/>
      <c r="AG18966" s="104"/>
      <c r="AK18966" s="104"/>
      <c r="AL18966" s="104"/>
      <c r="AO18966" s="104"/>
      <c r="AP18966" s="104"/>
    </row>
    <row r="18967" spans="21:42" ht="15" customHeight="1" x14ac:dyDescent="0.25">
      <c r="U18967" s="104"/>
      <c r="AB18967" s="104"/>
      <c r="AC18967" s="104"/>
      <c r="AF18967" s="104"/>
      <c r="AG18967" s="104"/>
      <c r="AK18967" s="104"/>
      <c r="AL18967" s="104"/>
      <c r="AO18967" s="104"/>
      <c r="AP18967" s="104"/>
    </row>
    <row r="18968" spans="21:42" ht="15" customHeight="1" x14ac:dyDescent="0.25">
      <c r="U18968" s="104"/>
      <c r="AB18968" s="104"/>
      <c r="AC18968" s="104"/>
      <c r="AF18968" s="104"/>
      <c r="AG18968" s="104"/>
      <c r="AK18968" s="104"/>
      <c r="AL18968" s="104"/>
      <c r="AO18968" s="104"/>
      <c r="AP18968" s="104"/>
    </row>
    <row r="18969" spans="21:42" ht="15" customHeight="1" x14ac:dyDescent="0.25">
      <c r="U18969" s="104"/>
      <c r="AB18969" s="104"/>
      <c r="AC18969" s="104"/>
      <c r="AF18969" s="104"/>
      <c r="AG18969" s="104"/>
      <c r="AK18969" s="104"/>
      <c r="AL18969" s="104"/>
      <c r="AO18969" s="104"/>
      <c r="AP18969" s="104"/>
    </row>
    <row r="18970" spans="21:42" ht="15" customHeight="1" x14ac:dyDescent="0.25">
      <c r="U18970" s="104"/>
      <c r="AB18970" s="104"/>
      <c r="AC18970" s="104"/>
      <c r="AF18970" s="104"/>
      <c r="AG18970" s="104"/>
      <c r="AK18970" s="104"/>
      <c r="AL18970" s="104"/>
      <c r="AO18970" s="104"/>
      <c r="AP18970" s="104"/>
    </row>
    <row r="18971" spans="21:42" ht="15" customHeight="1" x14ac:dyDescent="0.25">
      <c r="U18971" s="104"/>
      <c r="AB18971" s="104"/>
      <c r="AC18971" s="104"/>
      <c r="AF18971" s="104"/>
      <c r="AG18971" s="104"/>
      <c r="AK18971" s="104"/>
      <c r="AL18971" s="104"/>
      <c r="AO18971" s="104"/>
      <c r="AP18971" s="104"/>
    </row>
    <row r="18972" spans="21:42" ht="15" customHeight="1" x14ac:dyDescent="0.25">
      <c r="U18972" s="104"/>
      <c r="AB18972" s="104"/>
      <c r="AC18972" s="104"/>
      <c r="AF18972" s="104"/>
      <c r="AG18972" s="104"/>
      <c r="AK18972" s="104"/>
      <c r="AL18972" s="104"/>
      <c r="AO18972" s="104"/>
      <c r="AP18972" s="104"/>
    </row>
    <row r="18973" spans="21:42" ht="15" customHeight="1" x14ac:dyDescent="0.25">
      <c r="U18973" s="104"/>
      <c r="AB18973" s="104"/>
      <c r="AC18973" s="104"/>
      <c r="AF18973" s="104"/>
      <c r="AG18973" s="104"/>
      <c r="AK18973" s="104"/>
      <c r="AL18973" s="104"/>
      <c r="AO18973" s="104"/>
      <c r="AP18973" s="104"/>
    </row>
    <row r="18974" spans="21:42" ht="15" customHeight="1" x14ac:dyDescent="0.25">
      <c r="U18974" s="104"/>
      <c r="AB18974" s="104"/>
      <c r="AC18974" s="104"/>
      <c r="AF18974" s="104"/>
      <c r="AG18974" s="104"/>
      <c r="AK18974" s="104"/>
      <c r="AL18974" s="104"/>
      <c r="AO18974" s="104"/>
      <c r="AP18974" s="104"/>
    </row>
    <row r="18975" spans="21:42" ht="15" customHeight="1" x14ac:dyDescent="0.25">
      <c r="U18975" s="104"/>
      <c r="AB18975" s="104"/>
      <c r="AC18975" s="104"/>
      <c r="AF18975" s="104"/>
      <c r="AG18975" s="104"/>
      <c r="AK18975" s="104"/>
      <c r="AL18975" s="104"/>
      <c r="AO18975" s="104"/>
      <c r="AP18975" s="104"/>
    </row>
    <row r="18976" spans="21:42" ht="15" customHeight="1" x14ac:dyDescent="0.25">
      <c r="U18976" s="104"/>
      <c r="AB18976" s="104"/>
      <c r="AC18976" s="104"/>
      <c r="AF18976" s="104"/>
      <c r="AG18976" s="104"/>
      <c r="AK18976" s="104"/>
      <c r="AL18976" s="104"/>
      <c r="AO18976" s="104"/>
      <c r="AP18976" s="104"/>
    </row>
    <row r="18977" spans="21:42" ht="15" customHeight="1" x14ac:dyDescent="0.25">
      <c r="U18977" s="104"/>
      <c r="AB18977" s="104"/>
      <c r="AC18977" s="104"/>
      <c r="AF18977" s="104"/>
      <c r="AG18977" s="104"/>
      <c r="AK18977" s="104"/>
      <c r="AL18977" s="104"/>
      <c r="AO18977" s="104"/>
      <c r="AP18977" s="104"/>
    </row>
    <row r="18978" spans="21:42" ht="15" customHeight="1" x14ac:dyDescent="0.25">
      <c r="U18978" s="104"/>
      <c r="AB18978" s="104"/>
      <c r="AC18978" s="104"/>
      <c r="AF18978" s="104"/>
      <c r="AG18978" s="104"/>
      <c r="AK18978" s="104"/>
      <c r="AL18978" s="104"/>
      <c r="AO18978" s="104"/>
      <c r="AP18978" s="104"/>
    </row>
    <row r="18979" spans="21:42" ht="15" customHeight="1" x14ac:dyDescent="0.25">
      <c r="U18979" s="104"/>
      <c r="AB18979" s="104"/>
      <c r="AC18979" s="104"/>
      <c r="AF18979" s="104"/>
      <c r="AG18979" s="104"/>
      <c r="AK18979" s="104"/>
      <c r="AL18979" s="104"/>
      <c r="AO18979" s="104"/>
      <c r="AP18979" s="104"/>
    </row>
    <row r="18980" spans="21:42" ht="15" customHeight="1" x14ac:dyDescent="0.25">
      <c r="U18980" s="104"/>
      <c r="AB18980" s="104"/>
      <c r="AC18980" s="104"/>
      <c r="AF18980" s="104"/>
      <c r="AG18980" s="104"/>
      <c r="AK18980" s="104"/>
      <c r="AL18980" s="104"/>
      <c r="AO18980" s="104"/>
      <c r="AP18980" s="104"/>
    </row>
    <row r="18981" spans="21:42" ht="15" customHeight="1" x14ac:dyDescent="0.25">
      <c r="U18981" s="104"/>
      <c r="AB18981" s="104"/>
      <c r="AC18981" s="104"/>
      <c r="AF18981" s="104"/>
      <c r="AG18981" s="104"/>
      <c r="AK18981" s="104"/>
      <c r="AL18981" s="104"/>
      <c r="AO18981" s="104"/>
      <c r="AP18981" s="104"/>
    </row>
    <row r="18982" spans="21:42" ht="15" customHeight="1" x14ac:dyDescent="0.25">
      <c r="U18982" s="104"/>
      <c r="AB18982" s="104"/>
      <c r="AC18982" s="104"/>
      <c r="AF18982" s="104"/>
      <c r="AG18982" s="104"/>
      <c r="AK18982" s="104"/>
      <c r="AL18982" s="104"/>
      <c r="AO18982" s="104"/>
      <c r="AP18982" s="104"/>
    </row>
    <row r="18983" spans="21:42" ht="15" customHeight="1" x14ac:dyDescent="0.25">
      <c r="U18983" s="104"/>
      <c r="AB18983" s="104"/>
      <c r="AC18983" s="104"/>
      <c r="AF18983" s="104"/>
      <c r="AG18983" s="104"/>
      <c r="AK18983" s="104"/>
      <c r="AL18983" s="104"/>
      <c r="AO18983" s="104"/>
      <c r="AP18983" s="104"/>
    </row>
    <row r="18984" spans="21:42" ht="15" customHeight="1" x14ac:dyDescent="0.25">
      <c r="U18984" s="104"/>
      <c r="AB18984" s="104"/>
      <c r="AC18984" s="104"/>
      <c r="AF18984" s="104"/>
      <c r="AG18984" s="104"/>
      <c r="AK18984" s="104"/>
      <c r="AL18984" s="104"/>
      <c r="AO18984" s="104"/>
      <c r="AP18984" s="104"/>
    </row>
    <row r="18985" spans="21:42" ht="15" customHeight="1" x14ac:dyDescent="0.25">
      <c r="U18985" s="104"/>
      <c r="AB18985" s="104"/>
      <c r="AC18985" s="104"/>
      <c r="AF18985" s="104"/>
      <c r="AG18985" s="104"/>
      <c r="AK18985" s="104"/>
      <c r="AL18985" s="104"/>
      <c r="AO18985" s="104"/>
      <c r="AP18985" s="104"/>
    </row>
    <row r="18986" spans="21:42" ht="15" customHeight="1" x14ac:dyDescent="0.25">
      <c r="U18986" s="104"/>
      <c r="AB18986" s="104"/>
      <c r="AC18986" s="104"/>
      <c r="AF18986" s="104"/>
      <c r="AG18986" s="104"/>
      <c r="AK18986" s="104"/>
      <c r="AL18986" s="104"/>
      <c r="AO18986" s="104"/>
      <c r="AP18986" s="104"/>
    </row>
    <row r="18987" spans="21:42" ht="15" customHeight="1" x14ac:dyDescent="0.25">
      <c r="U18987" s="104"/>
      <c r="AB18987" s="104"/>
      <c r="AC18987" s="104"/>
      <c r="AF18987" s="104"/>
      <c r="AG18987" s="104"/>
      <c r="AK18987" s="104"/>
      <c r="AL18987" s="104"/>
      <c r="AO18987" s="104"/>
      <c r="AP18987" s="104"/>
    </row>
    <row r="18988" spans="21:42" ht="15" customHeight="1" x14ac:dyDescent="0.25">
      <c r="U18988" s="104"/>
      <c r="AB18988" s="104"/>
      <c r="AC18988" s="104"/>
      <c r="AF18988" s="104"/>
      <c r="AG18988" s="104"/>
      <c r="AK18988" s="104"/>
      <c r="AL18988" s="104"/>
      <c r="AO18988" s="104"/>
      <c r="AP18988" s="104"/>
    </row>
    <row r="18989" spans="21:42" ht="15" customHeight="1" x14ac:dyDescent="0.25">
      <c r="U18989" s="104"/>
      <c r="AB18989" s="104"/>
      <c r="AC18989" s="104"/>
      <c r="AF18989" s="104"/>
      <c r="AG18989" s="104"/>
      <c r="AK18989" s="104"/>
      <c r="AL18989" s="104"/>
      <c r="AO18989" s="104"/>
      <c r="AP18989" s="104"/>
    </row>
    <row r="18990" spans="21:42" ht="15" customHeight="1" x14ac:dyDescent="0.25">
      <c r="U18990" s="104"/>
      <c r="AB18990" s="104"/>
      <c r="AC18990" s="104"/>
      <c r="AF18990" s="104"/>
      <c r="AG18990" s="104"/>
      <c r="AK18990" s="104"/>
      <c r="AL18990" s="104"/>
      <c r="AO18990" s="104"/>
      <c r="AP18990" s="104"/>
    </row>
    <row r="18991" spans="21:42" ht="15" customHeight="1" x14ac:dyDescent="0.25">
      <c r="U18991" s="104"/>
      <c r="AB18991" s="104"/>
      <c r="AC18991" s="104"/>
      <c r="AF18991" s="104"/>
      <c r="AG18991" s="104"/>
      <c r="AK18991" s="104"/>
      <c r="AL18991" s="104"/>
      <c r="AO18991" s="104"/>
      <c r="AP18991" s="104"/>
    </row>
    <row r="18992" spans="21:42" ht="15" customHeight="1" x14ac:dyDescent="0.25">
      <c r="U18992" s="104"/>
      <c r="AB18992" s="104"/>
      <c r="AC18992" s="104"/>
      <c r="AF18992" s="104"/>
      <c r="AG18992" s="104"/>
      <c r="AK18992" s="104"/>
      <c r="AL18992" s="104"/>
      <c r="AO18992" s="104"/>
      <c r="AP18992" s="104"/>
    </row>
    <row r="18993" spans="21:42" ht="15" customHeight="1" x14ac:dyDescent="0.25">
      <c r="U18993" s="104"/>
      <c r="AB18993" s="104"/>
      <c r="AC18993" s="104"/>
      <c r="AF18993" s="104"/>
      <c r="AG18993" s="104"/>
      <c r="AK18993" s="104"/>
      <c r="AL18993" s="104"/>
      <c r="AO18993" s="104"/>
      <c r="AP18993" s="104"/>
    </row>
    <row r="18994" spans="21:42" ht="15" customHeight="1" x14ac:dyDescent="0.25">
      <c r="U18994" s="104"/>
      <c r="AB18994" s="104"/>
      <c r="AC18994" s="104"/>
      <c r="AF18994" s="104"/>
      <c r="AG18994" s="104"/>
      <c r="AK18994" s="104"/>
      <c r="AL18994" s="104"/>
      <c r="AO18994" s="104"/>
      <c r="AP18994" s="104"/>
    </row>
    <row r="18995" spans="21:42" ht="15" customHeight="1" x14ac:dyDescent="0.25">
      <c r="U18995" s="104"/>
      <c r="AB18995" s="104"/>
      <c r="AC18995" s="104"/>
      <c r="AF18995" s="104"/>
      <c r="AG18995" s="104"/>
      <c r="AK18995" s="104"/>
      <c r="AL18995" s="104"/>
      <c r="AO18995" s="104"/>
      <c r="AP18995" s="104"/>
    </row>
    <row r="18996" spans="21:42" ht="15" customHeight="1" x14ac:dyDescent="0.25">
      <c r="U18996" s="104"/>
      <c r="AB18996" s="104"/>
      <c r="AC18996" s="104"/>
      <c r="AF18996" s="104"/>
      <c r="AG18996" s="104"/>
      <c r="AK18996" s="104"/>
      <c r="AL18996" s="104"/>
      <c r="AO18996" s="104"/>
      <c r="AP18996" s="104"/>
    </row>
    <row r="18997" spans="21:42" ht="15" customHeight="1" x14ac:dyDescent="0.25">
      <c r="U18997" s="104"/>
      <c r="AB18997" s="104"/>
      <c r="AC18997" s="104"/>
      <c r="AF18997" s="104"/>
      <c r="AG18997" s="104"/>
      <c r="AK18997" s="104"/>
      <c r="AL18997" s="104"/>
      <c r="AO18997" s="104"/>
      <c r="AP18997" s="104"/>
    </row>
    <row r="18998" spans="21:42" ht="15" customHeight="1" x14ac:dyDescent="0.25">
      <c r="U18998" s="104"/>
      <c r="AB18998" s="104"/>
      <c r="AC18998" s="104"/>
      <c r="AF18998" s="104"/>
      <c r="AG18998" s="104"/>
      <c r="AK18998" s="104"/>
      <c r="AL18998" s="104"/>
      <c r="AO18998" s="104"/>
      <c r="AP18998" s="104"/>
    </row>
    <row r="18999" spans="21:42" ht="15" customHeight="1" x14ac:dyDescent="0.25">
      <c r="U18999" s="104"/>
      <c r="AB18999" s="104"/>
      <c r="AC18999" s="104"/>
      <c r="AF18999" s="104"/>
      <c r="AG18999" s="104"/>
      <c r="AK18999" s="104"/>
      <c r="AL18999" s="104"/>
      <c r="AO18999" s="104"/>
      <c r="AP18999" s="104"/>
    </row>
    <row r="19000" spans="21:42" ht="15" customHeight="1" x14ac:dyDescent="0.25">
      <c r="U19000" s="104"/>
      <c r="AB19000" s="104"/>
      <c r="AC19000" s="104"/>
      <c r="AF19000" s="104"/>
      <c r="AG19000" s="104"/>
      <c r="AK19000" s="104"/>
      <c r="AL19000" s="104"/>
      <c r="AO19000" s="104"/>
      <c r="AP19000" s="104"/>
    </row>
    <row r="19001" spans="21:42" ht="15" customHeight="1" x14ac:dyDescent="0.25">
      <c r="U19001" s="104"/>
      <c r="AB19001" s="104"/>
      <c r="AC19001" s="104"/>
      <c r="AF19001" s="104"/>
      <c r="AG19001" s="104"/>
      <c r="AK19001" s="104"/>
      <c r="AL19001" s="104"/>
      <c r="AO19001" s="104"/>
      <c r="AP19001" s="104"/>
    </row>
    <row r="19002" spans="21:42" ht="15" customHeight="1" x14ac:dyDescent="0.25">
      <c r="U19002" s="104"/>
      <c r="AB19002" s="104"/>
      <c r="AC19002" s="104"/>
      <c r="AF19002" s="104"/>
      <c r="AG19002" s="104"/>
      <c r="AK19002" s="104"/>
      <c r="AL19002" s="104"/>
      <c r="AO19002" s="104"/>
      <c r="AP19002" s="104"/>
    </row>
    <row r="19003" spans="21:42" ht="15" customHeight="1" x14ac:dyDescent="0.25">
      <c r="U19003" s="104"/>
      <c r="AB19003" s="104"/>
      <c r="AC19003" s="104"/>
      <c r="AF19003" s="104"/>
      <c r="AG19003" s="104"/>
      <c r="AK19003" s="104"/>
      <c r="AL19003" s="104"/>
      <c r="AO19003" s="104"/>
      <c r="AP19003" s="104"/>
    </row>
    <row r="19004" spans="21:42" ht="15" customHeight="1" x14ac:dyDescent="0.25">
      <c r="U19004" s="104"/>
      <c r="AB19004" s="104"/>
      <c r="AC19004" s="104"/>
      <c r="AF19004" s="104"/>
      <c r="AG19004" s="104"/>
      <c r="AK19004" s="104"/>
      <c r="AL19004" s="104"/>
      <c r="AO19004" s="104"/>
      <c r="AP19004" s="104"/>
    </row>
    <row r="19005" spans="21:42" ht="15" customHeight="1" x14ac:dyDescent="0.25">
      <c r="U19005" s="104"/>
      <c r="AB19005" s="104"/>
      <c r="AC19005" s="104"/>
      <c r="AF19005" s="104"/>
      <c r="AG19005" s="104"/>
      <c r="AK19005" s="104"/>
      <c r="AL19005" s="104"/>
      <c r="AO19005" s="104"/>
      <c r="AP19005" s="104"/>
    </row>
    <row r="19006" spans="21:42" ht="15" customHeight="1" x14ac:dyDescent="0.25">
      <c r="U19006" s="104"/>
      <c r="AB19006" s="104"/>
      <c r="AC19006" s="104"/>
      <c r="AF19006" s="104"/>
      <c r="AG19006" s="104"/>
      <c r="AK19006" s="104"/>
      <c r="AL19006" s="104"/>
      <c r="AO19006" s="104"/>
      <c r="AP19006" s="104"/>
    </row>
    <row r="19007" spans="21:42" ht="15" customHeight="1" x14ac:dyDescent="0.25">
      <c r="U19007" s="104"/>
      <c r="AB19007" s="104"/>
      <c r="AC19007" s="104"/>
      <c r="AF19007" s="104"/>
      <c r="AG19007" s="104"/>
      <c r="AK19007" s="104"/>
      <c r="AL19007" s="104"/>
      <c r="AO19007" s="104"/>
      <c r="AP19007" s="104"/>
    </row>
    <row r="19008" spans="21:42" ht="15" customHeight="1" x14ac:dyDescent="0.25">
      <c r="U19008" s="104"/>
      <c r="AB19008" s="104"/>
      <c r="AC19008" s="104"/>
      <c r="AF19008" s="104"/>
      <c r="AG19008" s="104"/>
      <c r="AK19008" s="104"/>
      <c r="AL19008" s="104"/>
      <c r="AO19008" s="104"/>
      <c r="AP19008" s="104"/>
    </row>
    <row r="19009" spans="21:42" ht="15" customHeight="1" x14ac:dyDescent="0.25">
      <c r="U19009" s="104"/>
      <c r="AB19009" s="104"/>
      <c r="AC19009" s="104"/>
      <c r="AF19009" s="104"/>
      <c r="AG19009" s="104"/>
      <c r="AK19009" s="104"/>
      <c r="AL19009" s="104"/>
      <c r="AO19009" s="104"/>
      <c r="AP19009" s="104"/>
    </row>
    <row r="19010" spans="21:42" ht="15" customHeight="1" x14ac:dyDescent="0.25">
      <c r="U19010" s="104"/>
      <c r="AB19010" s="104"/>
      <c r="AC19010" s="104"/>
      <c r="AF19010" s="104"/>
      <c r="AG19010" s="104"/>
      <c r="AK19010" s="104"/>
      <c r="AL19010" s="104"/>
      <c r="AO19010" s="104"/>
      <c r="AP19010" s="104"/>
    </row>
    <row r="19011" spans="21:42" ht="15" customHeight="1" x14ac:dyDescent="0.25">
      <c r="U19011" s="104"/>
      <c r="AB19011" s="104"/>
      <c r="AC19011" s="104"/>
      <c r="AF19011" s="104"/>
      <c r="AG19011" s="104"/>
      <c r="AK19011" s="104"/>
      <c r="AL19011" s="104"/>
      <c r="AO19011" s="104"/>
      <c r="AP19011" s="104"/>
    </row>
    <row r="19012" spans="21:42" ht="15" customHeight="1" x14ac:dyDescent="0.25">
      <c r="U19012" s="104"/>
      <c r="AB19012" s="104"/>
      <c r="AC19012" s="104"/>
      <c r="AF19012" s="104"/>
      <c r="AG19012" s="104"/>
      <c r="AK19012" s="104"/>
      <c r="AL19012" s="104"/>
      <c r="AO19012" s="104"/>
      <c r="AP19012" s="104"/>
    </row>
    <row r="19013" spans="21:42" ht="15" customHeight="1" x14ac:dyDescent="0.25">
      <c r="U19013" s="104"/>
      <c r="AB19013" s="104"/>
      <c r="AC19013" s="104"/>
      <c r="AF19013" s="104"/>
      <c r="AG19013" s="104"/>
      <c r="AK19013" s="104"/>
      <c r="AL19013" s="104"/>
      <c r="AO19013" s="104"/>
      <c r="AP19013" s="104"/>
    </row>
    <row r="19014" spans="21:42" ht="15" customHeight="1" x14ac:dyDescent="0.25">
      <c r="U19014" s="104"/>
      <c r="AB19014" s="104"/>
      <c r="AC19014" s="104"/>
      <c r="AF19014" s="104"/>
      <c r="AG19014" s="104"/>
      <c r="AK19014" s="104"/>
      <c r="AL19014" s="104"/>
      <c r="AO19014" s="104"/>
      <c r="AP19014" s="104"/>
    </row>
    <row r="19015" spans="21:42" ht="15" customHeight="1" x14ac:dyDescent="0.25">
      <c r="U19015" s="104"/>
      <c r="AB19015" s="104"/>
      <c r="AC19015" s="104"/>
      <c r="AF19015" s="104"/>
      <c r="AG19015" s="104"/>
      <c r="AK19015" s="104"/>
      <c r="AL19015" s="104"/>
      <c r="AO19015" s="104"/>
      <c r="AP19015" s="104"/>
    </row>
    <row r="19016" spans="21:42" ht="15" customHeight="1" x14ac:dyDescent="0.25">
      <c r="U19016" s="104"/>
      <c r="AB19016" s="104"/>
      <c r="AC19016" s="104"/>
      <c r="AF19016" s="104"/>
      <c r="AG19016" s="104"/>
      <c r="AK19016" s="104"/>
      <c r="AL19016" s="104"/>
      <c r="AO19016" s="104"/>
      <c r="AP19016" s="104"/>
    </row>
    <row r="19017" spans="21:42" ht="15" customHeight="1" x14ac:dyDescent="0.25">
      <c r="U19017" s="104"/>
      <c r="AB19017" s="104"/>
      <c r="AC19017" s="104"/>
      <c r="AF19017" s="104"/>
      <c r="AG19017" s="104"/>
      <c r="AK19017" s="104"/>
      <c r="AL19017" s="104"/>
      <c r="AO19017" s="104"/>
      <c r="AP19017" s="104"/>
    </row>
    <row r="19018" spans="21:42" ht="15" customHeight="1" x14ac:dyDescent="0.25">
      <c r="U19018" s="104"/>
      <c r="AB19018" s="104"/>
      <c r="AC19018" s="104"/>
      <c r="AF19018" s="104"/>
      <c r="AG19018" s="104"/>
      <c r="AK19018" s="104"/>
      <c r="AL19018" s="104"/>
      <c r="AO19018" s="104"/>
      <c r="AP19018" s="104"/>
    </row>
    <row r="19019" spans="21:42" ht="15" customHeight="1" x14ac:dyDescent="0.25">
      <c r="U19019" s="104"/>
      <c r="AB19019" s="104"/>
      <c r="AC19019" s="104"/>
      <c r="AF19019" s="104"/>
      <c r="AG19019" s="104"/>
      <c r="AK19019" s="104"/>
      <c r="AL19019" s="104"/>
      <c r="AO19019" s="104"/>
      <c r="AP19019" s="104"/>
    </row>
    <row r="19020" spans="21:42" ht="15" customHeight="1" x14ac:dyDescent="0.25">
      <c r="U19020" s="104"/>
      <c r="AB19020" s="104"/>
      <c r="AC19020" s="104"/>
      <c r="AF19020" s="104"/>
      <c r="AG19020" s="104"/>
      <c r="AK19020" s="104"/>
      <c r="AL19020" s="104"/>
      <c r="AO19020" s="104"/>
      <c r="AP19020" s="104"/>
    </row>
    <row r="19021" spans="21:42" ht="15" customHeight="1" x14ac:dyDescent="0.25">
      <c r="U19021" s="104"/>
      <c r="AB19021" s="104"/>
      <c r="AC19021" s="104"/>
      <c r="AF19021" s="104"/>
      <c r="AG19021" s="104"/>
      <c r="AK19021" s="104"/>
      <c r="AL19021" s="104"/>
      <c r="AO19021" s="104"/>
      <c r="AP19021" s="104"/>
    </row>
    <row r="19022" spans="21:42" ht="15" customHeight="1" x14ac:dyDescent="0.25">
      <c r="U19022" s="104"/>
      <c r="AB19022" s="104"/>
      <c r="AC19022" s="104"/>
      <c r="AF19022" s="104"/>
      <c r="AG19022" s="104"/>
      <c r="AK19022" s="104"/>
      <c r="AL19022" s="104"/>
      <c r="AO19022" s="104"/>
      <c r="AP19022" s="104"/>
    </row>
    <row r="19023" spans="21:42" ht="15" customHeight="1" x14ac:dyDescent="0.25">
      <c r="U19023" s="104"/>
      <c r="AB19023" s="104"/>
      <c r="AC19023" s="104"/>
      <c r="AF19023" s="104"/>
      <c r="AG19023" s="104"/>
      <c r="AK19023" s="104"/>
      <c r="AL19023" s="104"/>
      <c r="AO19023" s="104"/>
      <c r="AP19023" s="104"/>
    </row>
    <row r="19024" spans="21:42" ht="15" customHeight="1" x14ac:dyDescent="0.25">
      <c r="U19024" s="104"/>
      <c r="AB19024" s="104"/>
      <c r="AC19024" s="104"/>
      <c r="AF19024" s="104"/>
      <c r="AG19024" s="104"/>
      <c r="AK19024" s="104"/>
      <c r="AL19024" s="104"/>
      <c r="AO19024" s="104"/>
      <c r="AP19024" s="104"/>
    </row>
    <row r="19025" spans="21:42" ht="15" customHeight="1" x14ac:dyDescent="0.25">
      <c r="U19025" s="104"/>
      <c r="AB19025" s="104"/>
      <c r="AC19025" s="104"/>
      <c r="AF19025" s="104"/>
      <c r="AG19025" s="104"/>
      <c r="AK19025" s="104"/>
      <c r="AL19025" s="104"/>
      <c r="AO19025" s="104"/>
      <c r="AP19025" s="104"/>
    </row>
    <row r="19026" spans="21:42" ht="15" customHeight="1" x14ac:dyDescent="0.25">
      <c r="U19026" s="104"/>
      <c r="AB19026" s="104"/>
      <c r="AC19026" s="104"/>
      <c r="AF19026" s="104"/>
      <c r="AG19026" s="104"/>
      <c r="AK19026" s="104"/>
      <c r="AL19026" s="104"/>
      <c r="AO19026" s="104"/>
      <c r="AP19026" s="104"/>
    </row>
    <row r="19027" spans="21:42" ht="15" customHeight="1" x14ac:dyDescent="0.25">
      <c r="U19027" s="104"/>
      <c r="AB19027" s="104"/>
      <c r="AC19027" s="104"/>
      <c r="AF19027" s="104"/>
      <c r="AG19027" s="104"/>
      <c r="AK19027" s="104"/>
      <c r="AL19027" s="104"/>
      <c r="AO19027" s="104"/>
      <c r="AP19027" s="104"/>
    </row>
    <row r="19028" spans="21:42" ht="15" customHeight="1" x14ac:dyDescent="0.25">
      <c r="U19028" s="104"/>
      <c r="AB19028" s="104"/>
      <c r="AC19028" s="104"/>
      <c r="AF19028" s="104"/>
      <c r="AG19028" s="104"/>
      <c r="AK19028" s="104"/>
      <c r="AL19028" s="104"/>
      <c r="AO19028" s="104"/>
      <c r="AP19028" s="104"/>
    </row>
    <row r="19029" spans="21:42" ht="15" customHeight="1" x14ac:dyDescent="0.25">
      <c r="U19029" s="104"/>
      <c r="AB19029" s="104"/>
      <c r="AC19029" s="104"/>
      <c r="AF19029" s="104"/>
      <c r="AG19029" s="104"/>
      <c r="AK19029" s="104"/>
      <c r="AL19029" s="104"/>
      <c r="AO19029" s="104"/>
      <c r="AP19029" s="104"/>
    </row>
    <row r="19030" spans="21:42" ht="15" customHeight="1" x14ac:dyDescent="0.25">
      <c r="U19030" s="104"/>
      <c r="AB19030" s="104"/>
      <c r="AC19030" s="104"/>
      <c r="AF19030" s="104"/>
      <c r="AG19030" s="104"/>
      <c r="AK19030" s="104"/>
      <c r="AL19030" s="104"/>
      <c r="AO19030" s="104"/>
      <c r="AP19030" s="104"/>
    </row>
    <row r="19031" spans="21:42" ht="15" customHeight="1" x14ac:dyDescent="0.25">
      <c r="U19031" s="104"/>
      <c r="AB19031" s="104"/>
      <c r="AC19031" s="104"/>
      <c r="AF19031" s="104"/>
      <c r="AG19031" s="104"/>
      <c r="AK19031" s="104"/>
      <c r="AL19031" s="104"/>
      <c r="AO19031" s="104"/>
      <c r="AP19031" s="104"/>
    </row>
    <row r="19032" spans="21:42" ht="15" customHeight="1" x14ac:dyDescent="0.25">
      <c r="U19032" s="104"/>
      <c r="AB19032" s="104"/>
      <c r="AC19032" s="104"/>
      <c r="AF19032" s="104"/>
      <c r="AG19032" s="104"/>
      <c r="AK19032" s="104"/>
      <c r="AL19032" s="104"/>
      <c r="AO19032" s="104"/>
      <c r="AP19032" s="104"/>
    </row>
    <row r="19033" spans="21:42" ht="15" customHeight="1" x14ac:dyDescent="0.25">
      <c r="U19033" s="104"/>
      <c r="AB19033" s="104"/>
      <c r="AC19033" s="104"/>
      <c r="AF19033" s="104"/>
      <c r="AG19033" s="104"/>
      <c r="AK19033" s="104"/>
      <c r="AL19033" s="104"/>
      <c r="AO19033" s="104"/>
      <c r="AP19033" s="104"/>
    </row>
    <row r="19034" spans="21:42" ht="15" customHeight="1" x14ac:dyDescent="0.25">
      <c r="U19034" s="104"/>
      <c r="AB19034" s="104"/>
      <c r="AC19034" s="104"/>
      <c r="AF19034" s="104"/>
      <c r="AG19034" s="104"/>
      <c r="AK19034" s="104"/>
      <c r="AL19034" s="104"/>
      <c r="AO19034" s="104"/>
      <c r="AP19034" s="104"/>
    </row>
    <row r="19035" spans="21:42" ht="15" customHeight="1" x14ac:dyDescent="0.25">
      <c r="U19035" s="104"/>
      <c r="AB19035" s="104"/>
      <c r="AC19035" s="104"/>
      <c r="AF19035" s="104"/>
      <c r="AG19035" s="104"/>
      <c r="AK19035" s="104"/>
      <c r="AL19035" s="104"/>
      <c r="AO19035" s="104"/>
      <c r="AP19035" s="104"/>
    </row>
    <row r="19036" spans="21:42" ht="15" customHeight="1" x14ac:dyDescent="0.25">
      <c r="U19036" s="104"/>
      <c r="AB19036" s="104"/>
      <c r="AC19036" s="104"/>
      <c r="AF19036" s="104"/>
      <c r="AG19036" s="104"/>
      <c r="AK19036" s="104"/>
      <c r="AL19036" s="104"/>
      <c r="AO19036" s="104"/>
      <c r="AP19036" s="104"/>
    </row>
    <row r="19037" spans="21:42" ht="15" customHeight="1" x14ac:dyDescent="0.25">
      <c r="U19037" s="104"/>
      <c r="AB19037" s="104"/>
      <c r="AC19037" s="104"/>
      <c r="AF19037" s="104"/>
      <c r="AG19037" s="104"/>
      <c r="AK19037" s="104"/>
      <c r="AL19037" s="104"/>
      <c r="AO19037" s="104"/>
      <c r="AP19037" s="104"/>
    </row>
    <row r="19038" spans="21:42" ht="15" customHeight="1" x14ac:dyDescent="0.25">
      <c r="U19038" s="104"/>
      <c r="AB19038" s="104"/>
      <c r="AC19038" s="104"/>
      <c r="AF19038" s="104"/>
      <c r="AG19038" s="104"/>
      <c r="AK19038" s="104"/>
      <c r="AL19038" s="104"/>
      <c r="AO19038" s="104"/>
      <c r="AP19038" s="104"/>
    </row>
    <row r="19039" spans="21:42" ht="15" customHeight="1" x14ac:dyDescent="0.25">
      <c r="U19039" s="104"/>
      <c r="AB19039" s="104"/>
      <c r="AC19039" s="104"/>
      <c r="AF19039" s="104"/>
      <c r="AG19039" s="104"/>
      <c r="AK19039" s="104"/>
      <c r="AL19039" s="104"/>
      <c r="AO19039" s="104"/>
      <c r="AP19039" s="104"/>
    </row>
    <row r="19040" spans="21:42" ht="15" customHeight="1" x14ac:dyDescent="0.25">
      <c r="U19040" s="104"/>
      <c r="AB19040" s="104"/>
      <c r="AC19040" s="104"/>
      <c r="AF19040" s="104"/>
      <c r="AG19040" s="104"/>
      <c r="AK19040" s="104"/>
      <c r="AL19040" s="104"/>
      <c r="AO19040" s="104"/>
      <c r="AP19040" s="104"/>
    </row>
    <row r="19041" spans="21:42" ht="15" customHeight="1" x14ac:dyDescent="0.25">
      <c r="U19041" s="104"/>
      <c r="AB19041" s="104"/>
      <c r="AC19041" s="104"/>
      <c r="AF19041" s="104"/>
      <c r="AG19041" s="104"/>
      <c r="AK19041" s="104"/>
      <c r="AL19041" s="104"/>
      <c r="AO19041" s="104"/>
      <c r="AP19041" s="104"/>
    </row>
    <row r="19042" spans="21:42" ht="15" customHeight="1" x14ac:dyDescent="0.25">
      <c r="U19042" s="104"/>
      <c r="AB19042" s="104"/>
      <c r="AC19042" s="104"/>
      <c r="AF19042" s="104"/>
      <c r="AG19042" s="104"/>
      <c r="AK19042" s="104"/>
      <c r="AL19042" s="104"/>
      <c r="AO19042" s="104"/>
      <c r="AP19042" s="104"/>
    </row>
    <row r="19043" spans="21:42" ht="15" customHeight="1" x14ac:dyDescent="0.25">
      <c r="U19043" s="104"/>
      <c r="AB19043" s="104"/>
      <c r="AC19043" s="104"/>
      <c r="AF19043" s="104"/>
      <c r="AG19043" s="104"/>
      <c r="AK19043" s="104"/>
      <c r="AL19043" s="104"/>
      <c r="AO19043" s="104"/>
      <c r="AP19043" s="104"/>
    </row>
    <row r="19044" spans="21:42" ht="15" customHeight="1" x14ac:dyDescent="0.25">
      <c r="U19044" s="104"/>
      <c r="AB19044" s="104"/>
      <c r="AC19044" s="104"/>
      <c r="AF19044" s="104"/>
      <c r="AG19044" s="104"/>
      <c r="AK19044" s="104"/>
      <c r="AL19044" s="104"/>
      <c r="AO19044" s="104"/>
      <c r="AP19044" s="104"/>
    </row>
    <row r="19045" spans="21:42" ht="15" customHeight="1" x14ac:dyDescent="0.25">
      <c r="U19045" s="104"/>
      <c r="AB19045" s="104"/>
      <c r="AC19045" s="104"/>
      <c r="AF19045" s="104"/>
      <c r="AG19045" s="104"/>
      <c r="AK19045" s="104"/>
      <c r="AL19045" s="104"/>
      <c r="AO19045" s="104"/>
      <c r="AP19045" s="104"/>
    </row>
    <row r="19046" spans="21:42" ht="15" customHeight="1" x14ac:dyDescent="0.25">
      <c r="U19046" s="104"/>
      <c r="AB19046" s="104"/>
      <c r="AC19046" s="104"/>
      <c r="AF19046" s="104"/>
      <c r="AG19046" s="104"/>
      <c r="AK19046" s="104"/>
      <c r="AL19046" s="104"/>
      <c r="AO19046" s="104"/>
      <c r="AP19046" s="104"/>
    </row>
    <row r="19047" spans="21:42" ht="15" customHeight="1" x14ac:dyDescent="0.25">
      <c r="U19047" s="104"/>
      <c r="AB19047" s="104"/>
      <c r="AC19047" s="104"/>
      <c r="AF19047" s="104"/>
      <c r="AG19047" s="104"/>
      <c r="AK19047" s="104"/>
      <c r="AL19047" s="104"/>
      <c r="AO19047" s="104"/>
      <c r="AP19047" s="104"/>
    </row>
    <row r="19048" spans="21:42" ht="15" customHeight="1" x14ac:dyDescent="0.25">
      <c r="U19048" s="104"/>
      <c r="AB19048" s="104"/>
      <c r="AC19048" s="104"/>
      <c r="AF19048" s="104"/>
      <c r="AG19048" s="104"/>
      <c r="AK19048" s="104"/>
      <c r="AL19048" s="104"/>
      <c r="AO19048" s="104"/>
      <c r="AP19048" s="104"/>
    </row>
    <row r="19049" spans="21:42" ht="15" customHeight="1" x14ac:dyDescent="0.25">
      <c r="U19049" s="104"/>
      <c r="AB19049" s="104"/>
      <c r="AC19049" s="104"/>
      <c r="AF19049" s="104"/>
      <c r="AG19049" s="104"/>
      <c r="AK19049" s="104"/>
      <c r="AL19049" s="104"/>
      <c r="AO19049" s="104"/>
      <c r="AP19049" s="104"/>
    </row>
    <row r="19050" spans="21:42" ht="15" customHeight="1" x14ac:dyDescent="0.25">
      <c r="U19050" s="104"/>
      <c r="AB19050" s="104"/>
      <c r="AC19050" s="104"/>
      <c r="AF19050" s="104"/>
      <c r="AG19050" s="104"/>
      <c r="AK19050" s="104"/>
      <c r="AL19050" s="104"/>
      <c r="AO19050" s="104"/>
      <c r="AP19050" s="104"/>
    </row>
    <row r="19051" spans="21:42" ht="15" customHeight="1" x14ac:dyDescent="0.25">
      <c r="U19051" s="104"/>
      <c r="AB19051" s="104"/>
      <c r="AC19051" s="104"/>
      <c r="AF19051" s="104"/>
      <c r="AG19051" s="104"/>
      <c r="AK19051" s="104"/>
      <c r="AL19051" s="104"/>
      <c r="AO19051" s="104"/>
      <c r="AP19051" s="104"/>
    </row>
    <row r="19052" spans="21:42" ht="15" customHeight="1" x14ac:dyDescent="0.25">
      <c r="U19052" s="104"/>
      <c r="AB19052" s="104"/>
      <c r="AC19052" s="104"/>
      <c r="AF19052" s="104"/>
      <c r="AG19052" s="104"/>
      <c r="AK19052" s="104"/>
      <c r="AL19052" s="104"/>
      <c r="AO19052" s="104"/>
      <c r="AP19052" s="104"/>
    </row>
    <row r="19053" spans="21:42" ht="15" customHeight="1" x14ac:dyDescent="0.25">
      <c r="U19053" s="104"/>
      <c r="AB19053" s="104"/>
      <c r="AC19053" s="104"/>
      <c r="AF19053" s="104"/>
      <c r="AG19053" s="104"/>
      <c r="AK19053" s="104"/>
      <c r="AL19053" s="104"/>
      <c r="AO19053" s="104"/>
      <c r="AP19053" s="104"/>
    </row>
    <row r="19054" spans="21:42" ht="15" customHeight="1" x14ac:dyDescent="0.25">
      <c r="U19054" s="104"/>
      <c r="AB19054" s="104"/>
      <c r="AC19054" s="104"/>
      <c r="AF19054" s="104"/>
      <c r="AG19054" s="104"/>
      <c r="AK19054" s="104"/>
      <c r="AL19054" s="104"/>
      <c r="AO19054" s="104"/>
      <c r="AP19054" s="104"/>
    </row>
    <row r="19055" spans="21:42" ht="15" customHeight="1" x14ac:dyDescent="0.25">
      <c r="U19055" s="104"/>
      <c r="AB19055" s="104"/>
      <c r="AC19055" s="104"/>
      <c r="AF19055" s="104"/>
      <c r="AG19055" s="104"/>
      <c r="AK19055" s="104"/>
      <c r="AL19055" s="104"/>
      <c r="AO19055" s="104"/>
      <c r="AP19055" s="104"/>
    </row>
    <row r="19056" spans="21:42" ht="15" customHeight="1" x14ac:dyDescent="0.25">
      <c r="U19056" s="104"/>
      <c r="AB19056" s="104"/>
      <c r="AC19056" s="104"/>
      <c r="AF19056" s="104"/>
      <c r="AG19056" s="104"/>
      <c r="AK19056" s="104"/>
      <c r="AL19056" s="104"/>
      <c r="AO19056" s="104"/>
      <c r="AP19056" s="104"/>
    </row>
    <row r="19057" spans="21:42" ht="15" customHeight="1" x14ac:dyDescent="0.25">
      <c r="U19057" s="104"/>
      <c r="AB19057" s="104"/>
      <c r="AC19057" s="104"/>
      <c r="AF19057" s="104"/>
      <c r="AG19057" s="104"/>
      <c r="AK19057" s="104"/>
      <c r="AL19057" s="104"/>
      <c r="AO19057" s="104"/>
      <c r="AP19057" s="104"/>
    </row>
    <row r="19058" spans="21:42" ht="15" customHeight="1" x14ac:dyDescent="0.25">
      <c r="U19058" s="104"/>
      <c r="AB19058" s="104"/>
      <c r="AC19058" s="104"/>
      <c r="AF19058" s="104"/>
      <c r="AG19058" s="104"/>
      <c r="AK19058" s="104"/>
      <c r="AL19058" s="104"/>
      <c r="AO19058" s="104"/>
      <c r="AP19058" s="104"/>
    </row>
    <row r="19059" spans="21:42" ht="15" customHeight="1" x14ac:dyDescent="0.25">
      <c r="U19059" s="104"/>
      <c r="AB19059" s="104"/>
      <c r="AC19059" s="104"/>
      <c r="AF19059" s="104"/>
      <c r="AG19059" s="104"/>
      <c r="AK19059" s="104"/>
      <c r="AL19059" s="104"/>
      <c r="AO19059" s="104"/>
      <c r="AP19059" s="104"/>
    </row>
    <row r="19060" spans="21:42" ht="15" customHeight="1" x14ac:dyDescent="0.25">
      <c r="U19060" s="104"/>
      <c r="AB19060" s="104"/>
      <c r="AC19060" s="104"/>
      <c r="AF19060" s="104"/>
      <c r="AG19060" s="104"/>
      <c r="AK19060" s="104"/>
      <c r="AL19060" s="104"/>
      <c r="AO19060" s="104"/>
      <c r="AP19060" s="104"/>
    </row>
    <row r="19061" spans="21:42" ht="15" customHeight="1" x14ac:dyDescent="0.25">
      <c r="U19061" s="104"/>
      <c r="AB19061" s="104"/>
      <c r="AC19061" s="104"/>
      <c r="AF19061" s="104"/>
      <c r="AG19061" s="104"/>
      <c r="AK19061" s="104"/>
      <c r="AL19061" s="104"/>
      <c r="AO19061" s="104"/>
      <c r="AP19061" s="104"/>
    </row>
    <row r="19062" spans="21:42" ht="15" customHeight="1" x14ac:dyDescent="0.25">
      <c r="U19062" s="104"/>
      <c r="AB19062" s="104"/>
      <c r="AC19062" s="104"/>
      <c r="AF19062" s="104"/>
      <c r="AG19062" s="104"/>
      <c r="AK19062" s="104"/>
      <c r="AL19062" s="104"/>
      <c r="AO19062" s="104"/>
      <c r="AP19062" s="104"/>
    </row>
    <row r="19063" spans="21:42" ht="15" customHeight="1" x14ac:dyDescent="0.25">
      <c r="U19063" s="104"/>
      <c r="AB19063" s="104"/>
      <c r="AC19063" s="104"/>
      <c r="AF19063" s="104"/>
      <c r="AG19063" s="104"/>
      <c r="AK19063" s="104"/>
      <c r="AL19063" s="104"/>
      <c r="AO19063" s="104"/>
      <c r="AP19063" s="104"/>
    </row>
    <row r="19064" spans="21:42" ht="15" customHeight="1" x14ac:dyDescent="0.25">
      <c r="U19064" s="104"/>
      <c r="AB19064" s="104"/>
      <c r="AC19064" s="104"/>
      <c r="AF19064" s="104"/>
      <c r="AG19064" s="104"/>
      <c r="AK19064" s="104"/>
      <c r="AL19064" s="104"/>
      <c r="AO19064" s="104"/>
      <c r="AP19064" s="104"/>
    </row>
    <row r="19065" spans="21:42" ht="15" customHeight="1" x14ac:dyDescent="0.25">
      <c r="U19065" s="104"/>
      <c r="AB19065" s="104"/>
      <c r="AC19065" s="104"/>
      <c r="AF19065" s="104"/>
      <c r="AG19065" s="104"/>
      <c r="AK19065" s="104"/>
      <c r="AL19065" s="104"/>
      <c r="AO19065" s="104"/>
      <c r="AP19065" s="104"/>
    </row>
    <row r="19066" spans="21:42" ht="15" customHeight="1" x14ac:dyDescent="0.25">
      <c r="U19066" s="104"/>
      <c r="AB19066" s="104"/>
      <c r="AC19066" s="104"/>
      <c r="AF19066" s="104"/>
      <c r="AG19066" s="104"/>
      <c r="AK19066" s="104"/>
      <c r="AL19066" s="104"/>
      <c r="AO19066" s="104"/>
      <c r="AP19066" s="104"/>
    </row>
    <row r="19067" spans="21:42" ht="15" customHeight="1" x14ac:dyDescent="0.25">
      <c r="U19067" s="104"/>
      <c r="AB19067" s="104"/>
      <c r="AC19067" s="104"/>
      <c r="AF19067" s="104"/>
      <c r="AG19067" s="104"/>
      <c r="AK19067" s="104"/>
      <c r="AL19067" s="104"/>
      <c r="AO19067" s="104"/>
      <c r="AP19067" s="104"/>
    </row>
    <row r="19068" spans="21:42" ht="15" customHeight="1" x14ac:dyDescent="0.25">
      <c r="U19068" s="104"/>
      <c r="AB19068" s="104"/>
      <c r="AC19068" s="104"/>
      <c r="AF19068" s="104"/>
      <c r="AG19068" s="104"/>
      <c r="AK19068" s="104"/>
      <c r="AL19068" s="104"/>
      <c r="AO19068" s="104"/>
      <c r="AP19068" s="104"/>
    </row>
    <row r="19069" spans="21:42" ht="15" customHeight="1" x14ac:dyDescent="0.25">
      <c r="U19069" s="104"/>
      <c r="AB19069" s="104"/>
      <c r="AC19069" s="104"/>
      <c r="AF19069" s="104"/>
      <c r="AG19069" s="104"/>
      <c r="AK19069" s="104"/>
      <c r="AL19069" s="104"/>
      <c r="AO19069" s="104"/>
      <c r="AP19069" s="104"/>
    </row>
    <row r="19070" spans="21:42" ht="15" customHeight="1" x14ac:dyDescent="0.25">
      <c r="U19070" s="104"/>
      <c r="AB19070" s="104"/>
      <c r="AC19070" s="104"/>
      <c r="AF19070" s="104"/>
      <c r="AG19070" s="104"/>
      <c r="AK19070" s="104"/>
      <c r="AL19070" s="104"/>
      <c r="AO19070" s="104"/>
      <c r="AP19070" s="104"/>
    </row>
    <row r="19071" spans="21:42" ht="15" customHeight="1" x14ac:dyDescent="0.25">
      <c r="U19071" s="104"/>
      <c r="AB19071" s="104"/>
      <c r="AC19071" s="104"/>
      <c r="AF19071" s="104"/>
      <c r="AG19071" s="104"/>
      <c r="AK19071" s="104"/>
      <c r="AL19071" s="104"/>
      <c r="AO19071" s="104"/>
      <c r="AP19071" s="104"/>
    </row>
    <row r="19072" spans="21:42" ht="15" customHeight="1" x14ac:dyDescent="0.25">
      <c r="U19072" s="104"/>
      <c r="AB19072" s="104"/>
      <c r="AC19072" s="104"/>
      <c r="AF19072" s="104"/>
      <c r="AG19072" s="104"/>
      <c r="AK19072" s="104"/>
      <c r="AL19072" s="104"/>
      <c r="AO19072" s="104"/>
      <c r="AP19072" s="104"/>
    </row>
    <row r="19073" spans="21:42" ht="15" customHeight="1" x14ac:dyDescent="0.25">
      <c r="U19073" s="104"/>
      <c r="AB19073" s="104"/>
      <c r="AC19073" s="104"/>
      <c r="AF19073" s="104"/>
      <c r="AG19073" s="104"/>
      <c r="AK19073" s="104"/>
      <c r="AL19073" s="104"/>
      <c r="AO19073" s="104"/>
      <c r="AP19073" s="104"/>
    </row>
    <row r="19074" spans="21:42" ht="15" customHeight="1" x14ac:dyDescent="0.25">
      <c r="U19074" s="104"/>
      <c r="AB19074" s="104"/>
      <c r="AC19074" s="104"/>
      <c r="AF19074" s="104"/>
      <c r="AG19074" s="104"/>
      <c r="AK19074" s="104"/>
      <c r="AL19074" s="104"/>
      <c r="AO19074" s="104"/>
      <c r="AP19074" s="104"/>
    </row>
    <row r="19075" spans="21:42" ht="15" customHeight="1" x14ac:dyDescent="0.25">
      <c r="U19075" s="104"/>
      <c r="AB19075" s="104"/>
      <c r="AC19075" s="104"/>
      <c r="AF19075" s="104"/>
      <c r="AG19075" s="104"/>
      <c r="AK19075" s="104"/>
      <c r="AL19075" s="104"/>
      <c r="AO19075" s="104"/>
      <c r="AP19075" s="104"/>
    </row>
    <row r="19076" spans="21:42" ht="15" customHeight="1" x14ac:dyDescent="0.25">
      <c r="U19076" s="104"/>
      <c r="AB19076" s="104"/>
      <c r="AC19076" s="104"/>
      <c r="AF19076" s="104"/>
      <c r="AG19076" s="104"/>
      <c r="AK19076" s="104"/>
      <c r="AL19076" s="104"/>
      <c r="AO19076" s="104"/>
      <c r="AP19076" s="104"/>
    </row>
    <row r="19077" spans="21:42" ht="15" customHeight="1" x14ac:dyDescent="0.25">
      <c r="U19077" s="104"/>
      <c r="AB19077" s="104"/>
      <c r="AC19077" s="104"/>
      <c r="AF19077" s="104"/>
      <c r="AG19077" s="104"/>
      <c r="AK19077" s="104"/>
      <c r="AL19077" s="104"/>
      <c r="AO19077" s="104"/>
      <c r="AP19077" s="104"/>
    </row>
    <row r="19078" spans="21:42" ht="15" customHeight="1" x14ac:dyDescent="0.25">
      <c r="U19078" s="104"/>
      <c r="AB19078" s="104"/>
      <c r="AC19078" s="104"/>
      <c r="AF19078" s="104"/>
      <c r="AG19078" s="104"/>
      <c r="AK19078" s="104"/>
      <c r="AL19078" s="104"/>
      <c r="AO19078" s="104"/>
      <c r="AP19078" s="104"/>
    </row>
    <row r="19079" spans="21:42" ht="15" customHeight="1" x14ac:dyDescent="0.25">
      <c r="U19079" s="104"/>
      <c r="AB19079" s="104"/>
      <c r="AC19079" s="104"/>
      <c r="AF19079" s="104"/>
      <c r="AG19079" s="104"/>
      <c r="AK19079" s="104"/>
      <c r="AL19079" s="104"/>
      <c r="AO19079" s="104"/>
      <c r="AP19079" s="104"/>
    </row>
    <row r="19080" spans="21:42" ht="15" customHeight="1" x14ac:dyDescent="0.25">
      <c r="U19080" s="104"/>
      <c r="AB19080" s="104"/>
      <c r="AC19080" s="104"/>
      <c r="AF19080" s="104"/>
      <c r="AG19080" s="104"/>
      <c r="AK19080" s="104"/>
      <c r="AL19080" s="104"/>
      <c r="AO19080" s="104"/>
      <c r="AP19080" s="104"/>
    </row>
    <row r="19081" spans="21:42" ht="15" customHeight="1" x14ac:dyDescent="0.25">
      <c r="U19081" s="104"/>
      <c r="AB19081" s="104"/>
      <c r="AC19081" s="104"/>
      <c r="AF19081" s="104"/>
      <c r="AG19081" s="104"/>
      <c r="AK19081" s="104"/>
      <c r="AL19081" s="104"/>
      <c r="AO19081" s="104"/>
      <c r="AP19081" s="104"/>
    </row>
    <row r="19082" spans="21:42" ht="15" customHeight="1" x14ac:dyDescent="0.25">
      <c r="U19082" s="104"/>
      <c r="AB19082" s="104"/>
      <c r="AC19082" s="104"/>
      <c r="AF19082" s="104"/>
      <c r="AG19082" s="104"/>
      <c r="AK19082" s="104"/>
      <c r="AL19082" s="104"/>
      <c r="AO19082" s="104"/>
      <c r="AP19082" s="104"/>
    </row>
    <row r="19083" spans="21:42" ht="15" customHeight="1" x14ac:dyDescent="0.25">
      <c r="U19083" s="104"/>
      <c r="AB19083" s="104"/>
      <c r="AC19083" s="104"/>
      <c r="AF19083" s="104"/>
      <c r="AG19083" s="104"/>
      <c r="AK19083" s="104"/>
      <c r="AL19083" s="104"/>
      <c r="AO19083" s="104"/>
      <c r="AP19083" s="104"/>
    </row>
    <row r="19084" spans="21:42" ht="15" customHeight="1" x14ac:dyDescent="0.25">
      <c r="U19084" s="104"/>
      <c r="AB19084" s="104"/>
      <c r="AC19084" s="104"/>
      <c r="AF19084" s="104"/>
      <c r="AG19084" s="104"/>
      <c r="AK19084" s="104"/>
      <c r="AL19084" s="104"/>
      <c r="AO19084" s="104"/>
      <c r="AP19084" s="104"/>
    </row>
    <row r="19085" spans="21:42" ht="15" customHeight="1" x14ac:dyDescent="0.25">
      <c r="U19085" s="104"/>
      <c r="AB19085" s="104"/>
      <c r="AC19085" s="104"/>
      <c r="AF19085" s="104"/>
      <c r="AG19085" s="104"/>
      <c r="AK19085" s="104"/>
      <c r="AL19085" s="104"/>
      <c r="AO19085" s="104"/>
      <c r="AP19085" s="104"/>
    </row>
    <row r="19086" spans="21:42" ht="15" customHeight="1" x14ac:dyDescent="0.25">
      <c r="U19086" s="104"/>
      <c r="AB19086" s="104"/>
      <c r="AC19086" s="104"/>
      <c r="AF19086" s="104"/>
      <c r="AG19086" s="104"/>
      <c r="AK19086" s="104"/>
      <c r="AL19086" s="104"/>
      <c r="AO19086" s="104"/>
      <c r="AP19086" s="104"/>
    </row>
    <row r="19087" spans="21:42" ht="15" customHeight="1" x14ac:dyDescent="0.25">
      <c r="U19087" s="104"/>
      <c r="AB19087" s="104"/>
      <c r="AC19087" s="104"/>
      <c r="AF19087" s="104"/>
      <c r="AG19087" s="104"/>
      <c r="AK19087" s="104"/>
      <c r="AL19087" s="104"/>
      <c r="AO19087" s="104"/>
      <c r="AP19087" s="104"/>
    </row>
    <row r="19088" spans="21:42" ht="15" customHeight="1" x14ac:dyDescent="0.25">
      <c r="U19088" s="104"/>
      <c r="AB19088" s="104"/>
      <c r="AC19088" s="104"/>
      <c r="AF19088" s="104"/>
      <c r="AG19088" s="104"/>
      <c r="AK19088" s="104"/>
      <c r="AL19088" s="104"/>
      <c r="AO19088" s="104"/>
      <c r="AP19088" s="104"/>
    </row>
    <row r="19089" spans="21:42" ht="15" customHeight="1" x14ac:dyDescent="0.25">
      <c r="U19089" s="104"/>
      <c r="AB19089" s="104"/>
      <c r="AC19089" s="104"/>
      <c r="AF19089" s="104"/>
      <c r="AG19089" s="104"/>
      <c r="AK19089" s="104"/>
      <c r="AL19089" s="104"/>
      <c r="AO19089" s="104"/>
      <c r="AP19089" s="104"/>
    </row>
    <row r="19090" spans="21:42" ht="15" customHeight="1" x14ac:dyDescent="0.25">
      <c r="U19090" s="104"/>
      <c r="AB19090" s="104"/>
      <c r="AC19090" s="104"/>
      <c r="AF19090" s="104"/>
      <c r="AG19090" s="104"/>
      <c r="AK19090" s="104"/>
      <c r="AL19090" s="104"/>
      <c r="AO19090" s="104"/>
      <c r="AP19090" s="104"/>
    </row>
    <row r="19091" spans="21:42" ht="15" customHeight="1" x14ac:dyDescent="0.25">
      <c r="U19091" s="104"/>
      <c r="AB19091" s="104"/>
      <c r="AC19091" s="104"/>
      <c r="AF19091" s="104"/>
      <c r="AG19091" s="104"/>
      <c r="AK19091" s="104"/>
      <c r="AL19091" s="104"/>
      <c r="AO19091" s="104"/>
      <c r="AP19091" s="104"/>
    </row>
    <row r="19092" spans="21:42" ht="15" customHeight="1" x14ac:dyDescent="0.25">
      <c r="U19092" s="104"/>
      <c r="AB19092" s="104"/>
      <c r="AC19092" s="104"/>
      <c r="AF19092" s="104"/>
      <c r="AG19092" s="104"/>
      <c r="AK19092" s="104"/>
      <c r="AL19092" s="104"/>
      <c r="AO19092" s="104"/>
      <c r="AP19092" s="104"/>
    </row>
    <row r="19093" spans="21:42" ht="15" customHeight="1" x14ac:dyDescent="0.25">
      <c r="U19093" s="104"/>
      <c r="AB19093" s="104"/>
      <c r="AC19093" s="104"/>
      <c r="AF19093" s="104"/>
      <c r="AG19093" s="104"/>
      <c r="AK19093" s="104"/>
      <c r="AL19093" s="104"/>
      <c r="AO19093" s="104"/>
      <c r="AP19093" s="104"/>
    </row>
    <row r="19094" spans="21:42" ht="15" customHeight="1" x14ac:dyDescent="0.25">
      <c r="U19094" s="104"/>
      <c r="AB19094" s="104"/>
      <c r="AC19094" s="104"/>
      <c r="AF19094" s="104"/>
      <c r="AG19094" s="104"/>
      <c r="AK19094" s="104"/>
      <c r="AL19094" s="104"/>
      <c r="AO19094" s="104"/>
      <c r="AP19094" s="104"/>
    </row>
    <row r="19095" spans="21:42" ht="15" customHeight="1" x14ac:dyDescent="0.25">
      <c r="U19095" s="104"/>
      <c r="AB19095" s="104"/>
      <c r="AC19095" s="104"/>
      <c r="AF19095" s="104"/>
      <c r="AG19095" s="104"/>
      <c r="AK19095" s="104"/>
      <c r="AL19095" s="104"/>
      <c r="AO19095" s="104"/>
      <c r="AP19095" s="104"/>
    </row>
    <row r="19096" spans="21:42" ht="15" customHeight="1" x14ac:dyDescent="0.25">
      <c r="U19096" s="104"/>
      <c r="AB19096" s="104"/>
      <c r="AC19096" s="104"/>
      <c r="AF19096" s="104"/>
      <c r="AG19096" s="104"/>
      <c r="AK19096" s="104"/>
      <c r="AL19096" s="104"/>
      <c r="AO19096" s="104"/>
      <c r="AP19096" s="104"/>
    </row>
    <row r="19097" spans="21:42" ht="15" customHeight="1" x14ac:dyDescent="0.25">
      <c r="U19097" s="104"/>
      <c r="AB19097" s="104"/>
      <c r="AC19097" s="104"/>
      <c r="AF19097" s="104"/>
      <c r="AG19097" s="104"/>
      <c r="AK19097" s="104"/>
      <c r="AL19097" s="104"/>
      <c r="AO19097" s="104"/>
      <c r="AP19097" s="104"/>
    </row>
    <row r="19098" spans="21:42" ht="15" customHeight="1" x14ac:dyDescent="0.25">
      <c r="U19098" s="104"/>
      <c r="AB19098" s="104"/>
      <c r="AC19098" s="104"/>
      <c r="AF19098" s="104"/>
      <c r="AG19098" s="104"/>
      <c r="AK19098" s="104"/>
      <c r="AL19098" s="104"/>
      <c r="AO19098" s="104"/>
      <c r="AP19098" s="104"/>
    </row>
    <row r="19099" spans="21:42" ht="15" customHeight="1" x14ac:dyDescent="0.25">
      <c r="U19099" s="104"/>
      <c r="AB19099" s="104"/>
      <c r="AC19099" s="104"/>
      <c r="AF19099" s="104"/>
      <c r="AG19099" s="104"/>
      <c r="AK19099" s="104"/>
      <c r="AL19099" s="104"/>
      <c r="AO19099" s="104"/>
      <c r="AP19099" s="104"/>
    </row>
    <row r="19100" spans="21:42" ht="15" customHeight="1" x14ac:dyDescent="0.25">
      <c r="U19100" s="104"/>
      <c r="AB19100" s="104"/>
      <c r="AC19100" s="104"/>
      <c r="AF19100" s="104"/>
      <c r="AG19100" s="104"/>
      <c r="AK19100" s="104"/>
      <c r="AL19100" s="104"/>
      <c r="AO19100" s="104"/>
      <c r="AP19100" s="104"/>
    </row>
    <row r="19101" spans="21:42" ht="15" customHeight="1" x14ac:dyDescent="0.25">
      <c r="U19101" s="104"/>
      <c r="AB19101" s="104"/>
      <c r="AC19101" s="104"/>
      <c r="AF19101" s="104"/>
      <c r="AG19101" s="104"/>
      <c r="AK19101" s="104"/>
      <c r="AL19101" s="104"/>
      <c r="AO19101" s="104"/>
      <c r="AP19101" s="104"/>
    </row>
    <row r="19102" spans="21:42" ht="15" customHeight="1" x14ac:dyDescent="0.25">
      <c r="U19102" s="104"/>
      <c r="AB19102" s="104"/>
      <c r="AC19102" s="104"/>
      <c r="AF19102" s="104"/>
      <c r="AG19102" s="104"/>
      <c r="AK19102" s="104"/>
      <c r="AL19102" s="104"/>
      <c r="AO19102" s="104"/>
      <c r="AP19102" s="104"/>
    </row>
    <row r="19103" spans="21:42" ht="15" customHeight="1" x14ac:dyDescent="0.25">
      <c r="U19103" s="104"/>
      <c r="AB19103" s="104"/>
      <c r="AC19103" s="104"/>
      <c r="AF19103" s="104"/>
      <c r="AG19103" s="104"/>
      <c r="AK19103" s="104"/>
      <c r="AL19103" s="104"/>
      <c r="AO19103" s="104"/>
      <c r="AP19103" s="104"/>
    </row>
    <row r="19104" spans="21:42" ht="15" customHeight="1" x14ac:dyDescent="0.25">
      <c r="U19104" s="104"/>
      <c r="AB19104" s="104"/>
      <c r="AC19104" s="104"/>
      <c r="AF19104" s="104"/>
      <c r="AG19104" s="104"/>
      <c r="AK19104" s="104"/>
      <c r="AL19104" s="104"/>
      <c r="AO19104" s="104"/>
      <c r="AP19104" s="104"/>
    </row>
    <row r="19105" spans="21:42" ht="15" customHeight="1" x14ac:dyDescent="0.25">
      <c r="U19105" s="104"/>
      <c r="AB19105" s="104"/>
      <c r="AC19105" s="104"/>
      <c r="AF19105" s="104"/>
      <c r="AG19105" s="104"/>
      <c r="AK19105" s="104"/>
      <c r="AL19105" s="104"/>
      <c r="AO19105" s="104"/>
      <c r="AP19105" s="104"/>
    </row>
    <row r="19106" spans="21:42" ht="15" customHeight="1" x14ac:dyDescent="0.25">
      <c r="U19106" s="104"/>
      <c r="AB19106" s="104"/>
      <c r="AC19106" s="104"/>
      <c r="AF19106" s="104"/>
      <c r="AG19106" s="104"/>
      <c r="AK19106" s="104"/>
      <c r="AL19106" s="104"/>
      <c r="AO19106" s="104"/>
      <c r="AP19106" s="104"/>
    </row>
    <row r="19107" spans="21:42" ht="15" customHeight="1" x14ac:dyDescent="0.25">
      <c r="U19107" s="104"/>
      <c r="AB19107" s="104"/>
      <c r="AC19107" s="104"/>
      <c r="AF19107" s="104"/>
      <c r="AG19107" s="104"/>
      <c r="AK19107" s="104"/>
      <c r="AL19107" s="104"/>
      <c r="AO19107" s="104"/>
      <c r="AP19107" s="104"/>
    </row>
    <row r="19108" spans="21:42" ht="15" customHeight="1" x14ac:dyDescent="0.25">
      <c r="U19108" s="104"/>
      <c r="AB19108" s="104"/>
      <c r="AC19108" s="104"/>
      <c r="AF19108" s="104"/>
      <c r="AG19108" s="104"/>
      <c r="AK19108" s="104"/>
      <c r="AL19108" s="104"/>
      <c r="AO19108" s="104"/>
      <c r="AP19108" s="104"/>
    </row>
    <row r="19109" spans="21:42" ht="15" customHeight="1" x14ac:dyDescent="0.25">
      <c r="U19109" s="104"/>
      <c r="AB19109" s="104"/>
      <c r="AC19109" s="104"/>
      <c r="AF19109" s="104"/>
      <c r="AG19109" s="104"/>
      <c r="AK19109" s="104"/>
      <c r="AL19109" s="104"/>
      <c r="AO19109" s="104"/>
      <c r="AP19109" s="104"/>
    </row>
    <row r="19110" spans="21:42" ht="15" customHeight="1" x14ac:dyDescent="0.25">
      <c r="U19110" s="104"/>
      <c r="AB19110" s="104"/>
      <c r="AC19110" s="104"/>
      <c r="AF19110" s="104"/>
      <c r="AG19110" s="104"/>
      <c r="AK19110" s="104"/>
      <c r="AL19110" s="104"/>
      <c r="AO19110" s="104"/>
      <c r="AP19110" s="104"/>
    </row>
    <row r="19111" spans="21:42" ht="15" customHeight="1" x14ac:dyDescent="0.25">
      <c r="U19111" s="104"/>
      <c r="AB19111" s="104"/>
      <c r="AC19111" s="104"/>
      <c r="AF19111" s="104"/>
      <c r="AG19111" s="104"/>
      <c r="AK19111" s="104"/>
      <c r="AL19111" s="104"/>
      <c r="AO19111" s="104"/>
      <c r="AP19111" s="104"/>
    </row>
    <row r="19112" spans="21:42" ht="15" customHeight="1" x14ac:dyDescent="0.25">
      <c r="U19112" s="104"/>
      <c r="AB19112" s="104"/>
      <c r="AC19112" s="104"/>
      <c r="AF19112" s="104"/>
      <c r="AG19112" s="104"/>
      <c r="AK19112" s="104"/>
      <c r="AL19112" s="104"/>
      <c r="AO19112" s="104"/>
      <c r="AP19112" s="104"/>
    </row>
    <row r="19113" spans="21:42" ht="15" customHeight="1" x14ac:dyDescent="0.25">
      <c r="U19113" s="104"/>
      <c r="AB19113" s="104"/>
      <c r="AC19113" s="104"/>
      <c r="AF19113" s="104"/>
      <c r="AG19113" s="104"/>
      <c r="AK19113" s="104"/>
      <c r="AL19113" s="104"/>
      <c r="AO19113" s="104"/>
      <c r="AP19113" s="104"/>
    </row>
    <row r="19114" spans="21:42" ht="15" customHeight="1" x14ac:dyDescent="0.25">
      <c r="U19114" s="104"/>
      <c r="AB19114" s="104"/>
      <c r="AC19114" s="104"/>
      <c r="AF19114" s="104"/>
      <c r="AG19114" s="104"/>
      <c r="AK19114" s="104"/>
      <c r="AL19114" s="104"/>
      <c r="AO19114" s="104"/>
      <c r="AP19114" s="104"/>
    </row>
    <row r="19115" spans="21:42" ht="15" customHeight="1" x14ac:dyDescent="0.25">
      <c r="U19115" s="104"/>
      <c r="AB19115" s="104"/>
      <c r="AC19115" s="104"/>
      <c r="AF19115" s="104"/>
      <c r="AG19115" s="104"/>
      <c r="AK19115" s="104"/>
      <c r="AL19115" s="104"/>
      <c r="AO19115" s="104"/>
      <c r="AP19115" s="104"/>
    </row>
    <row r="19116" spans="21:42" ht="15" customHeight="1" x14ac:dyDescent="0.25">
      <c r="U19116" s="104"/>
      <c r="AB19116" s="104"/>
      <c r="AC19116" s="104"/>
      <c r="AF19116" s="104"/>
      <c r="AG19116" s="104"/>
      <c r="AK19116" s="104"/>
      <c r="AL19116" s="104"/>
      <c r="AO19116" s="104"/>
      <c r="AP19116" s="104"/>
    </row>
    <row r="19117" spans="21:42" ht="15" customHeight="1" x14ac:dyDescent="0.25">
      <c r="U19117" s="104"/>
      <c r="AB19117" s="104"/>
      <c r="AC19117" s="104"/>
      <c r="AF19117" s="104"/>
      <c r="AG19117" s="104"/>
      <c r="AK19117" s="104"/>
      <c r="AL19117" s="104"/>
      <c r="AO19117" s="104"/>
      <c r="AP19117" s="104"/>
    </row>
    <row r="19118" spans="21:42" ht="15" customHeight="1" x14ac:dyDescent="0.25">
      <c r="U19118" s="104"/>
      <c r="AB19118" s="104"/>
      <c r="AC19118" s="104"/>
      <c r="AF19118" s="104"/>
      <c r="AG19118" s="104"/>
      <c r="AK19118" s="104"/>
      <c r="AL19118" s="104"/>
      <c r="AO19118" s="104"/>
      <c r="AP19118" s="104"/>
    </row>
    <row r="19119" spans="21:42" ht="15" customHeight="1" x14ac:dyDescent="0.25">
      <c r="U19119" s="104"/>
      <c r="AB19119" s="104"/>
      <c r="AC19119" s="104"/>
      <c r="AF19119" s="104"/>
      <c r="AG19119" s="104"/>
      <c r="AK19119" s="104"/>
      <c r="AL19119" s="104"/>
      <c r="AO19119" s="104"/>
      <c r="AP19119" s="104"/>
    </row>
    <row r="19120" spans="21:42" ht="15" customHeight="1" x14ac:dyDescent="0.25">
      <c r="U19120" s="104"/>
      <c r="AB19120" s="104"/>
      <c r="AC19120" s="104"/>
      <c r="AF19120" s="104"/>
      <c r="AG19120" s="104"/>
      <c r="AK19120" s="104"/>
      <c r="AL19120" s="104"/>
      <c r="AO19120" s="104"/>
      <c r="AP19120" s="104"/>
    </row>
    <row r="19121" spans="21:42" ht="15" customHeight="1" x14ac:dyDescent="0.25">
      <c r="U19121" s="104"/>
      <c r="AB19121" s="104"/>
      <c r="AC19121" s="104"/>
      <c r="AF19121" s="104"/>
      <c r="AG19121" s="104"/>
      <c r="AK19121" s="104"/>
      <c r="AL19121" s="104"/>
      <c r="AO19121" s="104"/>
      <c r="AP19121" s="104"/>
    </row>
    <row r="19122" spans="21:42" ht="15" customHeight="1" x14ac:dyDescent="0.25">
      <c r="U19122" s="104"/>
      <c r="AB19122" s="104"/>
      <c r="AC19122" s="104"/>
      <c r="AF19122" s="104"/>
      <c r="AG19122" s="104"/>
      <c r="AK19122" s="104"/>
      <c r="AL19122" s="104"/>
      <c r="AO19122" s="104"/>
      <c r="AP19122" s="104"/>
    </row>
    <row r="19123" spans="21:42" ht="15" customHeight="1" x14ac:dyDescent="0.25">
      <c r="U19123" s="104"/>
      <c r="AB19123" s="104"/>
      <c r="AC19123" s="104"/>
      <c r="AF19123" s="104"/>
      <c r="AG19123" s="104"/>
      <c r="AK19123" s="104"/>
      <c r="AL19123" s="104"/>
      <c r="AO19123" s="104"/>
      <c r="AP19123" s="104"/>
    </row>
    <row r="19124" spans="21:42" ht="15" customHeight="1" x14ac:dyDescent="0.25">
      <c r="U19124" s="104"/>
      <c r="AB19124" s="104"/>
      <c r="AC19124" s="104"/>
      <c r="AF19124" s="104"/>
      <c r="AG19124" s="104"/>
      <c r="AK19124" s="104"/>
      <c r="AL19124" s="104"/>
      <c r="AO19124" s="104"/>
      <c r="AP19124" s="104"/>
    </row>
    <row r="19125" spans="21:42" ht="15" customHeight="1" x14ac:dyDescent="0.25">
      <c r="U19125" s="104"/>
      <c r="AB19125" s="104"/>
      <c r="AC19125" s="104"/>
      <c r="AF19125" s="104"/>
      <c r="AG19125" s="104"/>
      <c r="AK19125" s="104"/>
      <c r="AL19125" s="104"/>
      <c r="AO19125" s="104"/>
      <c r="AP19125" s="104"/>
    </row>
    <row r="19126" spans="21:42" ht="15" customHeight="1" x14ac:dyDescent="0.25">
      <c r="U19126" s="104"/>
      <c r="AB19126" s="104"/>
      <c r="AC19126" s="104"/>
      <c r="AF19126" s="104"/>
      <c r="AG19126" s="104"/>
      <c r="AK19126" s="104"/>
      <c r="AL19126" s="104"/>
      <c r="AO19126" s="104"/>
      <c r="AP19126" s="104"/>
    </row>
    <row r="19127" spans="21:42" ht="15" customHeight="1" x14ac:dyDescent="0.25">
      <c r="U19127" s="104"/>
      <c r="AB19127" s="104"/>
      <c r="AC19127" s="104"/>
      <c r="AF19127" s="104"/>
      <c r="AG19127" s="104"/>
      <c r="AK19127" s="104"/>
      <c r="AL19127" s="104"/>
      <c r="AO19127" s="104"/>
      <c r="AP19127" s="104"/>
    </row>
    <row r="19128" spans="21:42" ht="15" customHeight="1" x14ac:dyDescent="0.25">
      <c r="U19128" s="104"/>
      <c r="AB19128" s="104"/>
      <c r="AC19128" s="104"/>
      <c r="AF19128" s="104"/>
      <c r="AG19128" s="104"/>
      <c r="AK19128" s="104"/>
      <c r="AL19128" s="104"/>
      <c r="AO19128" s="104"/>
      <c r="AP19128" s="104"/>
    </row>
    <row r="19129" spans="21:42" ht="15" customHeight="1" x14ac:dyDescent="0.25">
      <c r="U19129" s="104"/>
      <c r="AB19129" s="104"/>
      <c r="AC19129" s="104"/>
      <c r="AF19129" s="104"/>
      <c r="AG19129" s="104"/>
      <c r="AK19129" s="104"/>
      <c r="AL19129" s="104"/>
      <c r="AO19129" s="104"/>
      <c r="AP19129" s="104"/>
    </row>
    <row r="19130" spans="21:42" ht="15" customHeight="1" x14ac:dyDescent="0.25">
      <c r="U19130" s="104"/>
      <c r="AB19130" s="104"/>
      <c r="AC19130" s="104"/>
      <c r="AF19130" s="104"/>
      <c r="AG19130" s="104"/>
      <c r="AK19130" s="104"/>
      <c r="AL19130" s="104"/>
      <c r="AO19130" s="104"/>
      <c r="AP19130" s="104"/>
    </row>
    <row r="19131" spans="21:42" ht="15" customHeight="1" x14ac:dyDescent="0.25">
      <c r="U19131" s="104"/>
      <c r="AB19131" s="104"/>
      <c r="AC19131" s="104"/>
      <c r="AF19131" s="104"/>
      <c r="AG19131" s="104"/>
      <c r="AK19131" s="104"/>
      <c r="AL19131" s="104"/>
      <c r="AO19131" s="104"/>
      <c r="AP19131" s="104"/>
    </row>
    <row r="19132" spans="21:42" ht="15" customHeight="1" x14ac:dyDescent="0.25">
      <c r="U19132" s="104"/>
      <c r="AB19132" s="104"/>
      <c r="AC19132" s="104"/>
      <c r="AF19132" s="104"/>
      <c r="AG19132" s="104"/>
      <c r="AK19132" s="104"/>
      <c r="AL19132" s="104"/>
      <c r="AO19132" s="104"/>
      <c r="AP19132" s="104"/>
    </row>
    <row r="19133" spans="21:42" ht="15" customHeight="1" x14ac:dyDescent="0.25">
      <c r="U19133" s="104"/>
      <c r="AB19133" s="104"/>
      <c r="AC19133" s="104"/>
      <c r="AF19133" s="104"/>
      <c r="AG19133" s="104"/>
      <c r="AK19133" s="104"/>
      <c r="AL19133" s="104"/>
      <c r="AO19133" s="104"/>
      <c r="AP19133" s="104"/>
    </row>
    <row r="19134" spans="21:42" ht="15" customHeight="1" x14ac:dyDescent="0.25">
      <c r="U19134" s="104"/>
      <c r="AB19134" s="104"/>
      <c r="AC19134" s="104"/>
      <c r="AF19134" s="104"/>
      <c r="AG19134" s="104"/>
      <c r="AK19134" s="104"/>
      <c r="AL19134" s="104"/>
      <c r="AO19134" s="104"/>
      <c r="AP19134" s="104"/>
    </row>
    <row r="19135" spans="21:42" ht="15" customHeight="1" x14ac:dyDescent="0.25">
      <c r="U19135" s="104"/>
      <c r="AB19135" s="104"/>
      <c r="AC19135" s="104"/>
      <c r="AF19135" s="104"/>
      <c r="AG19135" s="104"/>
      <c r="AK19135" s="104"/>
      <c r="AL19135" s="104"/>
      <c r="AO19135" s="104"/>
      <c r="AP19135" s="104"/>
    </row>
    <row r="19136" spans="21:42" ht="15" customHeight="1" x14ac:dyDescent="0.25">
      <c r="U19136" s="104"/>
      <c r="AB19136" s="104"/>
      <c r="AC19136" s="104"/>
      <c r="AF19136" s="104"/>
      <c r="AG19136" s="104"/>
      <c r="AK19136" s="104"/>
      <c r="AL19136" s="104"/>
      <c r="AO19136" s="104"/>
      <c r="AP19136" s="104"/>
    </row>
    <row r="19137" spans="21:42" ht="15" customHeight="1" x14ac:dyDescent="0.25">
      <c r="U19137" s="104"/>
      <c r="AB19137" s="104"/>
      <c r="AC19137" s="104"/>
      <c r="AF19137" s="104"/>
      <c r="AG19137" s="104"/>
      <c r="AK19137" s="104"/>
      <c r="AL19137" s="104"/>
      <c r="AO19137" s="104"/>
      <c r="AP19137" s="104"/>
    </row>
    <row r="19138" spans="21:42" ht="15" customHeight="1" x14ac:dyDescent="0.25">
      <c r="U19138" s="104"/>
      <c r="AB19138" s="104"/>
      <c r="AC19138" s="104"/>
      <c r="AF19138" s="104"/>
      <c r="AG19138" s="104"/>
      <c r="AK19138" s="104"/>
      <c r="AL19138" s="104"/>
      <c r="AO19138" s="104"/>
      <c r="AP19138" s="104"/>
    </row>
    <row r="19139" spans="21:42" ht="15" customHeight="1" x14ac:dyDescent="0.25">
      <c r="U19139" s="104"/>
      <c r="AB19139" s="104"/>
      <c r="AC19139" s="104"/>
      <c r="AF19139" s="104"/>
      <c r="AG19139" s="104"/>
      <c r="AK19139" s="104"/>
      <c r="AL19139" s="104"/>
      <c r="AO19139" s="104"/>
      <c r="AP19139" s="104"/>
    </row>
    <row r="19140" spans="21:42" ht="15" customHeight="1" x14ac:dyDescent="0.25">
      <c r="U19140" s="104"/>
      <c r="AB19140" s="104"/>
      <c r="AC19140" s="104"/>
      <c r="AF19140" s="104"/>
      <c r="AG19140" s="104"/>
      <c r="AK19140" s="104"/>
      <c r="AL19140" s="104"/>
      <c r="AO19140" s="104"/>
      <c r="AP19140" s="104"/>
    </row>
    <row r="19141" spans="21:42" ht="15" customHeight="1" x14ac:dyDescent="0.25">
      <c r="U19141" s="104"/>
      <c r="AB19141" s="104"/>
      <c r="AC19141" s="104"/>
      <c r="AF19141" s="104"/>
      <c r="AG19141" s="104"/>
      <c r="AK19141" s="104"/>
      <c r="AL19141" s="104"/>
      <c r="AO19141" s="104"/>
      <c r="AP19141" s="104"/>
    </row>
    <row r="19142" spans="21:42" ht="15" customHeight="1" x14ac:dyDescent="0.25">
      <c r="U19142" s="104"/>
      <c r="AB19142" s="104"/>
      <c r="AC19142" s="104"/>
      <c r="AF19142" s="104"/>
      <c r="AG19142" s="104"/>
      <c r="AK19142" s="104"/>
      <c r="AL19142" s="104"/>
      <c r="AO19142" s="104"/>
      <c r="AP19142" s="104"/>
    </row>
    <row r="19143" spans="21:42" ht="15" customHeight="1" x14ac:dyDescent="0.25">
      <c r="U19143" s="104"/>
      <c r="AB19143" s="104"/>
      <c r="AC19143" s="104"/>
      <c r="AF19143" s="104"/>
      <c r="AG19143" s="104"/>
      <c r="AK19143" s="104"/>
      <c r="AL19143" s="104"/>
      <c r="AO19143" s="104"/>
      <c r="AP19143" s="104"/>
    </row>
    <row r="19144" spans="21:42" ht="15" customHeight="1" x14ac:dyDescent="0.25">
      <c r="U19144" s="104"/>
      <c r="AB19144" s="104"/>
      <c r="AC19144" s="104"/>
      <c r="AF19144" s="104"/>
      <c r="AG19144" s="104"/>
      <c r="AK19144" s="104"/>
      <c r="AL19144" s="104"/>
      <c r="AO19144" s="104"/>
      <c r="AP19144" s="104"/>
    </row>
    <row r="19145" spans="21:42" ht="15" customHeight="1" x14ac:dyDescent="0.25">
      <c r="U19145" s="104"/>
      <c r="AB19145" s="104"/>
      <c r="AC19145" s="104"/>
      <c r="AF19145" s="104"/>
      <c r="AG19145" s="104"/>
      <c r="AK19145" s="104"/>
      <c r="AL19145" s="104"/>
      <c r="AO19145" s="104"/>
      <c r="AP19145" s="104"/>
    </row>
    <row r="19146" spans="21:42" ht="15" customHeight="1" x14ac:dyDescent="0.25">
      <c r="U19146" s="104"/>
      <c r="AB19146" s="104"/>
      <c r="AC19146" s="104"/>
      <c r="AF19146" s="104"/>
      <c r="AG19146" s="104"/>
      <c r="AK19146" s="104"/>
      <c r="AL19146" s="104"/>
      <c r="AO19146" s="104"/>
      <c r="AP19146" s="104"/>
    </row>
    <row r="19147" spans="21:42" ht="15" customHeight="1" x14ac:dyDescent="0.25">
      <c r="U19147" s="104"/>
      <c r="AB19147" s="104"/>
      <c r="AC19147" s="104"/>
      <c r="AF19147" s="104"/>
      <c r="AG19147" s="104"/>
      <c r="AK19147" s="104"/>
      <c r="AL19147" s="104"/>
      <c r="AO19147" s="104"/>
      <c r="AP19147" s="104"/>
    </row>
    <row r="19148" spans="21:42" ht="15" customHeight="1" x14ac:dyDescent="0.25">
      <c r="U19148" s="104"/>
      <c r="AB19148" s="104"/>
      <c r="AC19148" s="104"/>
      <c r="AF19148" s="104"/>
      <c r="AG19148" s="104"/>
      <c r="AK19148" s="104"/>
      <c r="AL19148" s="104"/>
      <c r="AO19148" s="104"/>
      <c r="AP19148" s="104"/>
    </row>
    <row r="19149" spans="21:42" ht="15" customHeight="1" x14ac:dyDescent="0.25">
      <c r="U19149" s="104"/>
      <c r="AB19149" s="104"/>
      <c r="AC19149" s="104"/>
      <c r="AF19149" s="104"/>
      <c r="AG19149" s="104"/>
      <c r="AK19149" s="104"/>
      <c r="AL19149" s="104"/>
      <c r="AO19149" s="104"/>
      <c r="AP19149" s="104"/>
    </row>
    <row r="19150" spans="21:42" ht="15" customHeight="1" x14ac:dyDescent="0.25">
      <c r="U19150" s="104"/>
      <c r="AB19150" s="104"/>
      <c r="AC19150" s="104"/>
      <c r="AF19150" s="104"/>
      <c r="AG19150" s="104"/>
      <c r="AK19150" s="104"/>
      <c r="AL19150" s="104"/>
      <c r="AO19150" s="104"/>
      <c r="AP19150" s="104"/>
    </row>
    <row r="19151" spans="21:42" ht="15" customHeight="1" x14ac:dyDescent="0.25">
      <c r="U19151" s="104"/>
      <c r="AB19151" s="104"/>
      <c r="AC19151" s="104"/>
      <c r="AF19151" s="104"/>
      <c r="AG19151" s="104"/>
      <c r="AK19151" s="104"/>
      <c r="AL19151" s="104"/>
      <c r="AO19151" s="104"/>
      <c r="AP19151" s="104"/>
    </row>
    <row r="19152" spans="21:42" ht="15" customHeight="1" x14ac:dyDescent="0.25">
      <c r="U19152" s="104"/>
      <c r="AB19152" s="104"/>
      <c r="AC19152" s="104"/>
      <c r="AF19152" s="104"/>
      <c r="AG19152" s="104"/>
      <c r="AK19152" s="104"/>
      <c r="AL19152" s="104"/>
      <c r="AO19152" s="104"/>
      <c r="AP19152" s="104"/>
    </row>
    <row r="19153" spans="21:42" ht="15" customHeight="1" x14ac:dyDescent="0.25">
      <c r="U19153" s="104"/>
      <c r="AB19153" s="104"/>
      <c r="AC19153" s="104"/>
      <c r="AF19153" s="104"/>
      <c r="AG19153" s="104"/>
      <c r="AK19153" s="104"/>
      <c r="AL19153" s="104"/>
      <c r="AO19153" s="104"/>
      <c r="AP19153" s="104"/>
    </row>
    <row r="19154" spans="21:42" ht="15" customHeight="1" x14ac:dyDescent="0.25">
      <c r="U19154" s="104"/>
      <c r="AB19154" s="104"/>
      <c r="AC19154" s="104"/>
      <c r="AF19154" s="104"/>
      <c r="AG19154" s="104"/>
      <c r="AK19154" s="104"/>
      <c r="AL19154" s="104"/>
      <c r="AO19154" s="104"/>
      <c r="AP19154" s="104"/>
    </row>
    <row r="19155" spans="21:42" ht="15" customHeight="1" x14ac:dyDescent="0.25">
      <c r="U19155" s="104"/>
      <c r="AB19155" s="104"/>
      <c r="AC19155" s="104"/>
      <c r="AF19155" s="104"/>
      <c r="AG19155" s="104"/>
      <c r="AK19155" s="104"/>
      <c r="AL19155" s="104"/>
      <c r="AO19155" s="104"/>
      <c r="AP19155" s="104"/>
    </row>
    <row r="19156" spans="21:42" ht="15" customHeight="1" x14ac:dyDescent="0.25">
      <c r="U19156" s="104"/>
      <c r="AB19156" s="104"/>
      <c r="AC19156" s="104"/>
      <c r="AF19156" s="104"/>
      <c r="AG19156" s="104"/>
      <c r="AK19156" s="104"/>
      <c r="AL19156" s="104"/>
      <c r="AO19156" s="104"/>
      <c r="AP19156" s="104"/>
    </row>
    <row r="19157" spans="21:42" ht="15" customHeight="1" x14ac:dyDescent="0.25">
      <c r="U19157" s="104"/>
      <c r="AB19157" s="104"/>
      <c r="AC19157" s="104"/>
      <c r="AF19157" s="104"/>
      <c r="AG19157" s="104"/>
      <c r="AK19157" s="104"/>
      <c r="AL19157" s="104"/>
      <c r="AO19157" s="104"/>
      <c r="AP19157" s="104"/>
    </row>
    <row r="19158" spans="21:42" ht="15" customHeight="1" x14ac:dyDescent="0.25">
      <c r="U19158" s="104"/>
      <c r="AB19158" s="104"/>
      <c r="AC19158" s="104"/>
      <c r="AF19158" s="104"/>
      <c r="AG19158" s="104"/>
      <c r="AK19158" s="104"/>
      <c r="AL19158" s="104"/>
      <c r="AO19158" s="104"/>
      <c r="AP19158" s="104"/>
    </row>
    <row r="19159" spans="21:42" ht="15" customHeight="1" x14ac:dyDescent="0.25">
      <c r="U19159" s="104"/>
      <c r="AB19159" s="104"/>
      <c r="AC19159" s="104"/>
      <c r="AF19159" s="104"/>
      <c r="AG19159" s="104"/>
      <c r="AK19159" s="104"/>
      <c r="AL19159" s="104"/>
      <c r="AO19159" s="104"/>
      <c r="AP19159" s="104"/>
    </row>
    <row r="19160" spans="21:42" ht="15" customHeight="1" x14ac:dyDescent="0.25">
      <c r="U19160" s="104"/>
      <c r="AB19160" s="104"/>
      <c r="AC19160" s="104"/>
      <c r="AF19160" s="104"/>
      <c r="AG19160" s="104"/>
      <c r="AK19160" s="104"/>
      <c r="AL19160" s="104"/>
      <c r="AO19160" s="104"/>
      <c r="AP19160" s="104"/>
    </row>
    <row r="19161" spans="21:42" ht="15" customHeight="1" x14ac:dyDescent="0.25">
      <c r="U19161" s="104"/>
      <c r="AB19161" s="104"/>
      <c r="AC19161" s="104"/>
      <c r="AF19161" s="104"/>
      <c r="AG19161" s="104"/>
      <c r="AK19161" s="104"/>
      <c r="AL19161" s="104"/>
      <c r="AO19161" s="104"/>
      <c r="AP19161" s="104"/>
    </row>
    <row r="19162" spans="21:42" ht="15" customHeight="1" x14ac:dyDescent="0.25">
      <c r="U19162" s="104"/>
      <c r="AB19162" s="104"/>
      <c r="AC19162" s="104"/>
      <c r="AF19162" s="104"/>
      <c r="AG19162" s="104"/>
      <c r="AK19162" s="104"/>
      <c r="AL19162" s="104"/>
      <c r="AO19162" s="104"/>
      <c r="AP19162" s="104"/>
    </row>
    <row r="19163" spans="21:42" ht="15" customHeight="1" x14ac:dyDescent="0.25">
      <c r="U19163" s="104"/>
      <c r="AB19163" s="104"/>
      <c r="AC19163" s="104"/>
      <c r="AF19163" s="104"/>
      <c r="AG19163" s="104"/>
      <c r="AK19163" s="104"/>
      <c r="AL19163" s="104"/>
      <c r="AO19163" s="104"/>
      <c r="AP19163" s="104"/>
    </row>
    <row r="19164" spans="21:42" ht="15" customHeight="1" x14ac:dyDescent="0.25">
      <c r="U19164" s="104"/>
      <c r="AB19164" s="104"/>
      <c r="AC19164" s="104"/>
      <c r="AF19164" s="104"/>
      <c r="AG19164" s="104"/>
      <c r="AK19164" s="104"/>
      <c r="AL19164" s="104"/>
      <c r="AO19164" s="104"/>
      <c r="AP19164" s="104"/>
    </row>
    <row r="19165" spans="21:42" ht="15" customHeight="1" x14ac:dyDescent="0.25">
      <c r="U19165" s="104"/>
      <c r="AB19165" s="104"/>
      <c r="AC19165" s="104"/>
      <c r="AF19165" s="104"/>
      <c r="AG19165" s="104"/>
      <c r="AK19165" s="104"/>
      <c r="AL19165" s="104"/>
      <c r="AO19165" s="104"/>
      <c r="AP19165" s="104"/>
    </row>
    <row r="19166" spans="21:42" ht="15" customHeight="1" x14ac:dyDescent="0.25">
      <c r="U19166" s="104"/>
      <c r="AB19166" s="104"/>
      <c r="AC19166" s="104"/>
      <c r="AF19166" s="104"/>
      <c r="AG19166" s="104"/>
      <c r="AK19166" s="104"/>
      <c r="AL19166" s="104"/>
      <c r="AO19166" s="104"/>
      <c r="AP19166" s="104"/>
    </row>
    <row r="19167" spans="21:42" ht="15" customHeight="1" x14ac:dyDescent="0.25">
      <c r="U19167" s="104"/>
      <c r="AB19167" s="104"/>
      <c r="AC19167" s="104"/>
      <c r="AF19167" s="104"/>
      <c r="AG19167" s="104"/>
      <c r="AK19167" s="104"/>
      <c r="AL19167" s="104"/>
      <c r="AO19167" s="104"/>
      <c r="AP19167" s="104"/>
    </row>
    <row r="19168" spans="21:42" ht="15" customHeight="1" x14ac:dyDescent="0.25">
      <c r="U19168" s="104"/>
      <c r="AB19168" s="104"/>
      <c r="AC19168" s="104"/>
      <c r="AF19168" s="104"/>
      <c r="AG19168" s="104"/>
      <c r="AK19168" s="104"/>
      <c r="AL19168" s="104"/>
      <c r="AO19168" s="104"/>
      <c r="AP19168" s="104"/>
    </row>
    <row r="19169" spans="21:42" ht="15" customHeight="1" x14ac:dyDescent="0.25">
      <c r="U19169" s="104"/>
      <c r="AB19169" s="104"/>
      <c r="AC19169" s="104"/>
      <c r="AF19169" s="104"/>
      <c r="AG19169" s="104"/>
      <c r="AK19169" s="104"/>
      <c r="AL19169" s="104"/>
      <c r="AO19169" s="104"/>
      <c r="AP19169" s="104"/>
    </row>
    <row r="19170" spans="21:42" ht="15" customHeight="1" x14ac:dyDescent="0.25">
      <c r="U19170" s="104"/>
      <c r="AB19170" s="104"/>
      <c r="AC19170" s="104"/>
      <c r="AF19170" s="104"/>
      <c r="AG19170" s="104"/>
      <c r="AK19170" s="104"/>
      <c r="AL19170" s="104"/>
      <c r="AO19170" s="104"/>
      <c r="AP19170" s="104"/>
    </row>
    <row r="19171" spans="21:42" ht="15" customHeight="1" x14ac:dyDescent="0.25">
      <c r="U19171" s="104"/>
      <c r="AB19171" s="104"/>
      <c r="AC19171" s="104"/>
      <c r="AF19171" s="104"/>
      <c r="AG19171" s="104"/>
      <c r="AK19171" s="104"/>
      <c r="AL19171" s="104"/>
      <c r="AO19171" s="104"/>
      <c r="AP19171" s="104"/>
    </row>
    <row r="19172" spans="21:42" ht="15" customHeight="1" x14ac:dyDescent="0.25">
      <c r="U19172" s="104"/>
      <c r="AB19172" s="104"/>
      <c r="AC19172" s="104"/>
      <c r="AF19172" s="104"/>
      <c r="AG19172" s="104"/>
      <c r="AK19172" s="104"/>
      <c r="AL19172" s="104"/>
      <c r="AO19172" s="104"/>
      <c r="AP19172" s="104"/>
    </row>
    <row r="19173" spans="21:42" ht="15" customHeight="1" x14ac:dyDescent="0.25">
      <c r="U19173" s="104"/>
      <c r="AB19173" s="104"/>
      <c r="AC19173" s="104"/>
      <c r="AF19173" s="104"/>
      <c r="AG19173" s="104"/>
      <c r="AK19173" s="104"/>
      <c r="AL19173" s="104"/>
      <c r="AO19173" s="104"/>
      <c r="AP19173" s="104"/>
    </row>
    <row r="19174" spans="21:42" ht="15" customHeight="1" x14ac:dyDescent="0.25">
      <c r="U19174" s="104"/>
      <c r="AB19174" s="104"/>
      <c r="AC19174" s="104"/>
      <c r="AF19174" s="104"/>
      <c r="AG19174" s="104"/>
      <c r="AK19174" s="104"/>
      <c r="AL19174" s="104"/>
      <c r="AO19174" s="104"/>
      <c r="AP19174" s="104"/>
    </row>
    <row r="19175" spans="21:42" ht="15" customHeight="1" x14ac:dyDescent="0.25">
      <c r="U19175" s="104"/>
      <c r="AB19175" s="104"/>
      <c r="AC19175" s="104"/>
      <c r="AF19175" s="104"/>
      <c r="AG19175" s="104"/>
      <c r="AK19175" s="104"/>
      <c r="AL19175" s="104"/>
      <c r="AO19175" s="104"/>
      <c r="AP19175" s="104"/>
    </row>
    <row r="19176" spans="21:42" ht="15" customHeight="1" x14ac:dyDescent="0.25">
      <c r="U19176" s="104"/>
      <c r="AB19176" s="104"/>
      <c r="AC19176" s="104"/>
      <c r="AF19176" s="104"/>
      <c r="AG19176" s="104"/>
      <c r="AK19176" s="104"/>
      <c r="AL19176" s="104"/>
      <c r="AO19176" s="104"/>
      <c r="AP19176" s="104"/>
    </row>
    <row r="19177" spans="21:42" ht="15" customHeight="1" x14ac:dyDescent="0.25">
      <c r="U19177" s="104"/>
      <c r="AB19177" s="104"/>
      <c r="AC19177" s="104"/>
      <c r="AF19177" s="104"/>
      <c r="AG19177" s="104"/>
      <c r="AK19177" s="104"/>
      <c r="AL19177" s="104"/>
      <c r="AO19177" s="104"/>
      <c r="AP19177" s="104"/>
    </row>
    <row r="19178" spans="21:42" ht="15" customHeight="1" x14ac:dyDescent="0.25">
      <c r="U19178" s="104"/>
      <c r="AB19178" s="104"/>
      <c r="AC19178" s="104"/>
      <c r="AF19178" s="104"/>
      <c r="AG19178" s="104"/>
      <c r="AK19178" s="104"/>
      <c r="AL19178" s="104"/>
      <c r="AO19178" s="104"/>
      <c r="AP19178" s="104"/>
    </row>
    <row r="19179" spans="21:42" ht="15" customHeight="1" x14ac:dyDescent="0.25">
      <c r="U19179" s="104"/>
      <c r="AB19179" s="104"/>
      <c r="AC19179" s="104"/>
      <c r="AF19179" s="104"/>
      <c r="AG19179" s="104"/>
      <c r="AK19179" s="104"/>
      <c r="AL19179" s="104"/>
      <c r="AO19179" s="104"/>
      <c r="AP19179" s="104"/>
    </row>
    <row r="19180" spans="21:42" ht="15" customHeight="1" x14ac:dyDescent="0.25">
      <c r="U19180" s="104"/>
      <c r="AB19180" s="104"/>
      <c r="AC19180" s="104"/>
      <c r="AF19180" s="104"/>
      <c r="AG19180" s="104"/>
      <c r="AK19180" s="104"/>
      <c r="AL19180" s="104"/>
      <c r="AO19180" s="104"/>
      <c r="AP19180" s="104"/>
    </row>
    <row r="19181" spans="21:42" ht="15" customHeight="1" x14ac:dyDescent="0.25">
      <c r="U19181" s="104"/>
      <c r="AB19181" s="104"/>
      <c r="AC19181" s="104"/>
      <c r="AF19181" s="104"/>
      <c r="AG19181" s="104"/>
      <c r="AK19181" s="104"/>
      <c r="AL19181" s="104"/>
      <c r="AO19181" s="104"/>
      <c r="AP19181" s="104"/>
    </row>
    <row r="19182" spans="21:42" ht="15" customHeight="1" x14ac:dyDescent="0.25">
      <c r="U19182" s="104"/>
      <c r="AB19182" s="104"/>
      <c r="AC19182" s="104"/>
      <c r="AF19182" s="104"/>
      <c r="AG19182" s="104"/>
      <c r="AK19182" s="104"/>
      <c r="AL19182" s="104"/>
      <c r="AO19182" s="104"/>
      <c r="AP19182" s="104"/>
    </row>
    <row r="19183" spans="21:42" ht="15" customHeight="1" x14ac:dyDescent="0.25">
      <c r="U19183" s="104"/>
      <c r="AB19183" s="104"/>
      <c r="AC19183" s="104"/>
      <c r="AF19183" s="104"/>
      <c r="AG19183" s="104"/>
      <c r="AK19183" s="104"/>
      <c r="AL19183" s="104"/>
      <c r="AO19183" s="104"/>
      <c r="AP19183" s="104"/>
    </row>
    <row r="19184" spans="21:42" ht="15" customHeight="1" x14ac:dyDescent="0.25">
      <c r="U19184" s="104"/>
      <c r="AB19184" s="104"/>
      <c r="AC19184" s="104"/>
      <c r="AF19184" s="104"/>
      <c r="AG19184" s="104"/>
      <c r="AK19184" s="104"/>
      <c r="AL19184" s="104"/>
      <c r="AO19184" s="104"/>
      <c r="AP19184" s="104"/>
    </row>
    <row r="19185" spans="21:42" ht="15" customHeight="1" x14ac:dyDescent="0.25">
      <c r="U19185" s="104"/>
      <c r="AB19185" s="104"/>
      <c r="AC19185" s="104"/>
      <c r="AF19185" s="104"/>
      <c r="AG19185" s="104"/>
      <c r="AK19185" s="104"/>
      <c r="AL19185" s="104"/>
      <c r="AO19185" s="104"/>
      <c r="AP19185" s="104"/>
    </row>
    <row r="19186" spans="21:42" ht="15" customHeight="1" x14ac:dyDescent="0.25">
      <c r="U19186" s="104"/>
      <c r="AB19186" s="104"/>
      <c r="AC19186" s="104"/>
      <c r="AF19186" s="104"/>
      <c r="AG19186" s="104"/>
      <c r="AK19186" s="104"/>
      <c r="AL19186" s="104"/>
      <c r="AO19186" s="104"/>
      <c r="AP19186" s="104"/>
    </row>
    <row r="19187" spans="21:42" ht="15" customHeight="1" x14ac:dyDescent="0.25">
      <c r="U19187" s="104"/>
      <c r="AB19187" s="104"/>
      <c r="AC19187" s="104"/>
      <c r="AF19187" s="104"/>
      <c r="AG19187" s="104"/>
      <c r="AK19187" s="104"/>
      <c r="AL19187" s="104"/>
      <c r="AO19187" s="104"/>
      <c r="AP19187" s="104"/>
    </row>
    <row r="19188" spans="21:42" ht="15" customHeight="1" x14ac:dyDescent="0.25">
      <c r="U19188" s="104"/>
      <c r="AB19188" s="104"/>
      <c r="AC19188" s="104"/>
      <c r="AF19188" s="104"/>
      <c r="AG19188" s="104"/>
      <c r="AK19188" s="104"/>
      <c r="AL19188" s="104"/>
      <c r="AO19188" s="104"/>
      <c r="AP19188" s="104"/>
    </row>
    <row r="19189" spans="21:42" ht="15" customHeight="1" x14ac:dyDescent="0.25">
      <c r="U19189" s="104"/>
      <c r="AB19189" s="104"/>
      <c r="AC19189" s="104"/>
      <c r="AF19189" s="104"/>
      <c r="AG19189" s="104"/>
      <c r="AK19189" s="104"/>
      <c r="AL19189" s="104"/>
      <c r="AO19189" s="104"/>
      <c r="AP19189" s="104"/>
    </row>
    <row r="19190" spans="21:42" ht="15" customHeight="1" x14ac:dyDescent="0.25">
      <c r="U19190" s="104"/>
      <c r="AB19190" s="104"/>
      <c r="AC19190" s="104"/>
      <c r="AF19190" s="104"/>
      <c r="AG19190" s="104"/>
      <c r="AK19190" s="104"/>
      <c r="AL19190" s="104"/>
      <c r="AO19190" s="104"/>
      <c r="AP19190" s="104"/>
    </row>
    <row r="19191" spans="21:42" ht="15" customHeight="1" x14ac:dyDescent="0.25">
      <c r="U19191" s="104"/>
      <c r="AB19191" s="104"/>
      <c r="AC19191" s="104"/>
      <c r="AF19191" s="104"/>
      <c r="AG19191" s="104"/>
      <c r="AK19191" s="104"/>
      <c r="AL19191" s="104"/>
      <c r="AO19191" s="104"/>
      <c r="AP19191" s="104"/>
    </row>
    <row r="19192" spans="21:42" ht="15" customHeight="1" x14ac:dyDescent="0.25">
      <c r="U19192" s="104"/>
      <c r="AB19192" s="104"/>
      <c r="AC19192" s="104"/>
      <c r="AF19192" s="104"/>
      <c r="AG19192" s="104"/>
      <c r="AK19192" s="104"/>
      <c r="AL19192" s="104"/>
      <c r="AO19192" s="104"/>
      <c r="AP19192" s="104"/>
    </row>
    <row r="19193" spans="21:42" ht="15" customHeight="1" x14ac:dyDescent="0.25">
      <c r="U19193" s="104"/>
      <c r="AB19193" s="104"/>
      <c r="AC19193" s="104"/>
      <c r="AF19193" s="104"/>
      <c r="AG19193" s="104"/>
      <c r="AK19193" s="104"/>
      <c r="AL19193" s="104"/>
      <c r="AO19193" s="104"/>
      <c r="AP19193" s="104"/>
    </row>
    <row r="19194" spans="21:42" ht="15" customHeight="1" x14ac:dyDescent="0.25">
      <c r="U19194" s="104"/>
      <c r="AB19194" s="104"/>
      <c r="AC19194" s="104"/>
      <c r="AF19194" s="104"/>
      <c r="AG19194" s="104"/>
      <c r="AK19194" s="104"/>
      <c r="AL19194" s="104"/>
      <c r="AO19194" s="104"/>
      <c r="AP19194" s="104"/>
    </row>
    <row r="19195" spans="21:42" ht="15" customHeight="1" x14ac:dyDescent="0.25">
      <c r="U19195" s="104"/>
      <c r="AB19195" s="104"/>
      <c r="AC19195" s="104"/>
      <c r="AF19195" s="104"/>
      <c r="AG19195" s="104"/>
      <c r="AK19195" s="104"/>
      <c r="AL19195" s="104"/>
      <c r="AO19195" s="104"/>
      <c r="AP19195" s="104"/>
    </row>
    <row r="19196" spans="21:42" ht="15" customHeight="1" x14ac:dyDescent="0.25">
      <c r="U19196" s="104"/>
      <c r="AB19196" s="104"/>
      <c r="AC19196" s="104"/>
      <c r="AF19196" s="104"/>
      <c r="AG19196" s="104"/>
      <c r="AK19196" s="104"/>
      <c r="AL19196" s="104"/>
      <c r="AO19196" s="104"/>
      <c r="AP19196" s="104"/>
    </row>
    <row r="19197" spans="21:42" ht="15" customHeight="1" x14ac:dyDescent="0.25">
      <c r="U19197" s="104"/>
      <c r="AB19197" s="104"/>
      <c r="AC19197" s="104"/>
      <c r="AF19197" s="104"/>
      <c r="AG19197" s="104"/>
      <c r="AK19197" s="104"/>
      <c r="AL19197" s="104"/>
      <c r="AO19197" s="104"/>
      <c r="AP19197" s="104"/>
    </row>
    <row r="19198" spans="21:42" ht="15" customHeight="1" x14ac:dyDescent="0.25">
      <c r="U19198" s="104"/>
      <c r="AB19198" s="104"/>
      <c r="AC19198" s="104"/>
      <c r="AF19198" s="104"/>
      <c r="AG19198" s="104"/>
      <c r="AK19198" s="104"/>
      <c r="AL19198" s="104"/>
      <c r="AO19198" s="104"/>
      <c r="AP19198" s="104"/>
    </row>
    <row r="19199" spans="21:42" ht="15" customHeight="1" x14ac:dyDescent="0.25">
      <c r="U19199" s="104"/>
      <c r="AB19199" s="104"/>
      <c r="AC19199" s="104"/>
      <c r="AF19199" s="104"/>
      <c r="AG19199" s="104"/>
      <c r="AK19199" s="104"/>
      <c r="AL19199" s="104"/>
      <c r="AO19199" s="104"/>
      <c r="AP19199" s="104"/>
    </row>
    <row r="19200" spans="21:42" ht="15" customHeight="1" x14ac:dyDescent="0.25">
      <c r="U19200" s="104"/>
      <c r="AB19200" s="104"/>
      <c r="AC19200" s="104"/>
      <c r="AF19200" s="104"/>
      <c r="AG19200" s="104"/>
      <c r="AK19200" s="104"/>
      <c r="AL19200" s="104"/>
      <c r="AO19200" s="104"/>
      <c r="AP19200" s="104"/>
    </row>
    <row r="19201" spans="21:42" ht="15" customHeight="1" x14ac:dyDescent="0.25">
      <c r="U19201" s="104"/>
      <c r="AB19201" s="104"/>
      <c r="AC19201" s="104"/>
      <c r="AF19201" s="104"/>
      <c r="AG19201" s="104"/>
      <c r="AK19201" s="104"/>
      <c r="AL19201" s="104"/>
      <c r="AO19201" s="104"/>
      <c r="AP19201" s="104"/>
    </row>
    <row r="19202" spans="21:42" ht="15" customHeight="1" x14ac:dyDescent="0.25">
      <c r="U19202" s="104"/>
      <c r="AB19202" s="104"/>
      <c r="AC19202" s="104"/>
      <c r="AF19202" s="104"/>
      <c r="AG19202" s="104"/>
      <c r="AK19202" s="104"/>
      <c r="AL19202" s="104"/>
      <c r="AO19202" s="104"/>
      <c r="AP19202" s="104"/>
    </row>
    <row r="19203" spans="21:42" ht="15" customHeight="1" x14ac:dyDescent="0.25">
      <c r="U19203" s="104"/>
      <c r="AB19203" s="104"/>
      <c r="AC19203" s="104"/>
      <c r="AF19203" s="104"/>
      <c r="AG19203" s="104"/>
      <c r="AK19203" s="104"/>
      <c r="AL19203" s="104"/>
      <c r="AO19203" s="104"/>
      <c r="AP19203" s="104"/>
    </row>
    <row r="19204" spans="21:42" ht="15" customHeight="1" x14ac:dyDescent="0.25">
      <c r="U19204" s="104"/>
      <c r="AB19204" s="104"/>
      <c r="AC19204" s="104"/>
      <c r="AF19204" s="104"/>
      <c r="AG19204" s="104"/>
      <c r="AK19204" s="104"/>
      <c r="AL19204" s="104"/>
      <c r="AO19204" s="104"/>
      <c r="AP19204" s="104"/>
    </row>
    <row r="19205" spans="21:42" ht="15" customHeight="1" x14ac:dyDescent="0.25">
      <c r="U19205" s="104"/>
      <c r="AB19205" s="104"/>
      <c r="AC19205" s="104"/>
      <c r="AF19205" s="104"/>
      <c r="AG19205" s="104"/>
      <c r="AK19205" s="104"/>
      <c r="AL19205" s="104"/>
      <c r="AO19205" s="104"/>
      <c r="AP19205" s="104"/>
    </row>
    <row r="19206" spans="21:42" ht="15" customHeight="1" x14ac:dyDescent="0.25">
      <c r="U19206" s="104"/>
      <c r="AB19206" s="104"/>
      <c r="AC19206" s="104"/>
      <c r="AF19206" s="104"/>
      <c r="AG19206" s="104"/>
      <c r="AK19206" s="104"/>
      <c r="AL19206" s="104"/>
      <c r="AO19206" s="104"/>
      <c r="AP19206" s="104"/>
    </row>
    <row r="19207" spans="21:42" ht="15" customHeight="1" x14ac:dyDescent="0.25">
      <c r="U19207" s="104"/>
      <c r="AB19207" s="104"/>
      <c r="AC19207" s="104"/>
      <c r="AF19207" s="104"/>
      <c r="AG19207" s="104"/>
      <c r="AK19207" s="104"/>
      <c r="AL19207" s="104"/>
      <c r="AO19207" s="104"/>
      <c r="AP19207" s="104"/>
    </row>
    <row r="19208" spans="21:42" ht="15" customHeight="1" x14ac:dyDescent="0.25">
      <c r="U19208" s="104"/>
      <c r="AB19208" s="104"/>
      <c r="AC19208" s="104"/>
      <c r="AF19208" s="104"/>
      <c r="AG19208" s="104"/>
      <c r="AK19208" s="104"/>
      <c r="AL19208" s="104"/>
      <c r="AO19208" s="104"/>
      <c r="AP19208" s="104"/>
    </row>
    <row r="19209" spans="21:42" ht="15" customHeight="1" x14ac:dyDescent="0.25">
      <c r="U19209" s="104"/>
      <c r="AB19209" s="104"/>
      <c r="AC19209" s="104"/>
      <c r="AF19209" s="104"/>
      <c r="AG19209" s="104"/>
      <c r="AK19209" s="104"/>
      <c r="AL19209" s="104"/>
      <c r="AO19209" s="104"/>
      <c r="AP19209" s="104"/>
    </row>
    <row r="19210" spans="21:42" ht="15" customHeight="1" x14ac:dyDescent="0.25">
      <c r="U19210" s="104"/>
      <c r="AB19210" s="104"/>
      <c r="AC19210" s="104"/>
      <c r="AF19210" s="104"/>
      <c r="AG19210" s="104"/>
      <c r="AK19210" s="104"/>
      <c r="AL19210" s="104"/>
      <c r="AO19210" s="104"/>
      <c r="AP19210" s="104"/>
    </row>
    <row r="19211" spans="21:42" ht="15" customHeight="1" x14ac:dyDescent="0.25">
      <c r="U19211" s="104"/>
      <c r="AB19211" s="104"/>
      <c r="AC19211" s="104"/>
      <c r="AF19211" s="104"/>
      <c r="AG19211" s="104"/>
      <c r="AK19211" s="104"/>
      <c r="AL19211" s="104"/>
      <c r="AO19211" s="104"/>
      <c r="AP19211" s="104"/>
    </row>
    <row r="19212" spans="21:42" ht="15" customHeight="1" x14ac:dyDescent="0.25">
      <c r="U19212" s="104"/>
      <c r="AB19212" s="104"/>
      <c r="AC19212" s="104"/>
      <c r="AF19212" s="104"/>
      <c r="AG19212" s="104"/>
      <c r="AK19212" s="104"/>
      <c r="AL19212" s="104"/>
      <c r="AO19212" s="104"/>
      <c r="AP19212" s="104"/>
    </row>
    <row r="19213" spans="21:42" ht="15" customHeight="1" x14ac:dyDescent="0.25">
      <c r="U19213" s="104"/>
      <c r="AB19213" s="104"/>
      <c r="AC19213" s="104"/>
      <c r="AF19213" s="104"/>
      <c r="AG19213" s="104"/>
      <c r="AK19213" s="104"/>
      <c r="AL19213" s="104"/>
      <c r="AO19213" s="104"/>
      <c r="AP19213" s="104"/>
    </row>
    <row r="19214" spans="21:42" ht="15" customHeight="1" x14ac:dyDescent="0.25">
      <c r="U19214" s="104"/>
      <c r="AB19214" s="104"/>
      <c r="AC19214" s="104"/>
      <c r="AF19214" s="104"/>
      <c r="AG19214" s="104"/>
      <c r="AK19214" s="104"/>
      <c r="AL19214" s="104"/>
      <c r="AO19214" s="104"/>
      <c r="AP19214" s="104"/>
    </row>
    <row r="19215" spans="21:42" ht="15" customHeight="1" x14ac:dyDescent="0.25">
      <c r="U19215" s="104"/>
      <c r="AB19215" s="104"/>
      <c r="AC19215" s="104"/>
      <c r="AF19215" s="104"/>
      <c r="AG19215" s="104"/>
      <c r="AK19215" s="104"/>
      <c r="AL19215" s="104"/>
      <c r="AO19215" s="104"/>
      <c r="AP19215" s="104"/>
    </row>
    <row r="19216" spans="21:42" ht="15" customHeight="1" x14ac:dyDescent="0.25">
      <c r="U19216" s="104"/>
      <c r="AB19216" s="104"/>
      <c r="AC19216" s="104"/>
      <c r="AF19216" s="104"/>
      <c r="AG19216" s="104"/>
      <c r="AK19216" s="104"/>
      <c r="AL19216" s="104"/>
      <c r="AO19216" s="104"/>
      <c r="AP19216" s="104"/>
    </row>
    <row r="19217" spans="21:42" ht="15" customHeight="1" x14ac:dyDescent="0.25">
      <c r="U19217" s="104"/>
      <c r="AB19217" s="104"/>
      <c r="AC19217" s="104"/>
      <c r="AF19217" s="104"/>
      <c r="AG19217" s="104"/>
      <c r="AK19217" s="104"/>
      <c r="AL19217" s="104"/>
      <c r="AO19217" s="104"/>
      <c r="AP19217" s="104"/>
    </row>
    <row r="19218" spans="21:42" ht="15" customHeight="1" x14ac:dyDescent="0.25">
      <c r="U19218" s="104"/>
      <c r="AB19218" s="104"/>
      <c r="AC19218" s="104"/>
      <c r="AF19218" s="104"/>
      <c r="AG19218" s="104"/>
      <c r="AK19218" s="104"/>
      <c r="AL19218" s="104"/>
      <c r="AO19218" s="104"/>
      <c r="AP19218" s="104"/>
    </row>
    <row r="19219" spans="21:42" ht="15" customHeight="1" x14ac:dyDescent="0.25">
      <c r="U19219" s="104"/>
      <c r="AB19219" s="104"/>
      <c r="AC19219" s="104"/>
      <c r="AF19219" s="104"/>
      <c r="AG19219" s="104"/>
      <c r="AK19219" s="104"/>
      <c r="AL19219" s="104"/>
      <c r="AO19219" s="104"/>
      <c r="AP19219" s="104"/>
    </row>
    <row r="19220" spans="21:42" ht="15" customHeight="1" x14ac:dyDescent="0.25">
      <c r="U19220" s="104"/>
      <c r="AB19220" s="104"/>
      <c r="AC19220" s="104"/>
      <c r="AF19220" s="104"/>
      <c r="AG19220" s="104"/>
      <c r="AK19220" s="104"/>
      <c r="AL19220" s="104"/>
      <c r="AO19220" s="104"/>
      <c r="AP19220" s="104"/>
    </row>
    <row r="19221" spans="21:42" ht="15" customHeight="1" x14ac:dyDescent="0.25">
      <c r="U19221" s="104"/>
      <c r="AB19221" s="104"/>
      <c r="AC19221" s="104"/>
      <c r="AF19221" s="104"/>
      <c r="AG19221" s="104"/>
      <c r="AK19221" s="104"/>
      <c r="AL19221" s="104"/>
      <c r="AO19221" s="104"/>
      <c r="AP19221" s="104"/>
    </row>
    <row r="19222" spans="21:42" ht="15" customHeight="1" x14ac:dyDescent="0.25">
      <c r="U19222" s="104"/>
      <c r="AB19222" s="104"/>
      <c r="AC19222" s="104"/>
      <c r="AF19222" s="104"/>
      <c r="AG19222" s="104"/>
      <c r="AK19222" s="104"/>
      <c r="AL19222" s="104"/>
      <c r="AO19222" s="104"/>
      <c r="AP19222" s="104"/>
    </row>
    <row r="19223" spans="21:42" ht="15" customHeight="1" x14ac:dyDescent="0.25">
      <c r="U19223" s="104"/>
      <c r="AB19223" s="104"/>
      <c r="AC19223" s="104"/>
      <c r="AF19223" s="104"/>
      <c r="AG19223" s="104"/>
      <c r="AK19223" s="104"/>
      <c r="AL19223" s="104"/>
      <c r="AO19223" s="104"/>
      <c r="AP19223" s="104"/>
    </row>
    <row r="19224" spans="21:42" ht="15" customHeight="1" x14ac:dyDescent="0.25">
      <c r="U19224" s="104"/>
      <c r="AB19224" s="104"/>
      <c r="AC19224" s="104"/>
      <c r="AF19224" s="104"/>
      <c r="AG19224" s="104"/>
      <c r="AK19224" s="104"/>
      <c r="AL19224" s="104"/>
      <c r="AO19224" s="104"/>
      <c r="AP19224" s="104"/>
    </row>
    <row r="19225" spans="21:42" ht="15" customHeight="1" x14ac:dyDescent="0.25">
      <c r="U19225" s="104"/>
      <c r="AB19225" s="104"/>
      <c r="AC19225" s="104"/>
      <c r="AF19225" s="104"/>
      <c r="AG19225" s="104"/>
      <c r="AK19225" s="104"/>
      <c r="AL19225" s="104"/>
      <c r="AO19225" s="104"/>
      <c r="AP19225" s="104"/>
    </row>
    <row r="19226" spans="21:42" ht="15" customHeight="1" x14ac:dyDescent="0.25">
      <c r="U19226" s="104"/>
      <c r="AB19226" s="104"/>
      <c r="AC19226" s="104"/>
      <c r="AF19226" s="104"/>
      <c r="AG19226" s="104"/>
      <c r="AK19226" s="104"/>
      <c r="AL19226" s="104"/>
      <c r="AO19226" s="104"/>
      <c r="AP19226" s="104"/>
    </row>
    <row r="19227" spans="21:42" ht="15" customHeight="1" x14ac:dyDescent="0.25">
      <c r="U19227" s="104"/>
      <c r="AB19227" s="104"/>
      <c r="AC19227" s="104"/>
      <c r="AF19227" s="104"/>
      <c r="AG19227" s="104"/>
      <c r="AK19227" s="104"/>
      <c r="AL19227" s="104"/>
      <c r="AO19227" s="104"/>
      <c r="AP19227" s="104"/>
    </row>
    <row r="19228" spans="21:42" ht="15" customHeight="1" x14ac:dyDescent="0.25">
      <c r="U19228" s="104"/>
      <c r="AB19228" s="104"/>
      <c r="AC19228" s="104"/>
      <c r="AF19228" s="104"/>
      <c r="AG19228" s="104"/>
      <c r="AK19228" s="104"/>
      <c r="AL19228" s="104"/>
      <c r="AO19228" s="104"/>
      <c r="AP19228" s="104"/>
    </row>
    <row r="19229" spans="21:42" ht="15" customHeight="1" x14ac:dyDescent="0.25">
      <c r="U19229" s="104"/>
      <c r="AB19229" s="104"/>
      <c r="AC19229" s="104"/>
      <c r="AF19229" s="104"/>
      <c r="AG19229" s="104"/>
      <c r="AK19229" s="104"/>
      <c r="AL19229" s="104"/>
      <c r="AO19229" s="104"/>
      <c r="AP19229" s="104"/>
    </row>
    <row r="19230" spans="21:42" ht="15" customHeight="1" x14ac:dyDescent="0.25">
      <c r="U19230" s="104"/>
      <c r="AB19230" s="104"/>
      <c r="AC19230" s="104"/>
      <c r="AF19230" s="104"/>
      <c r="AG19230" s="104"/>
      <c r="AK19230" s="104"/>
      <c r="AL19230" s="104"/>
      <c r="AO19230" s="104"/>
      <c r="AP19230" s="104"/>
    </row>
    <row r="19231" spans="21:42" ht="15" customHeight="1" x14ac:dyDescent="0.25">
      <c r="U19231" s="104"/>
      <c r="AB19231" s="104"/>
      <c r="AC19231" s="104"/>
      <c r="AF19231" s="104"/>
      <c r="AG19231" s="104"/>
      <c r="AK19231" s="104"/>
      <c r="AL19231" s="104"/>
      <c r="AO19231" s="104"/>
      <c r="AP19231" s="104"/>
    </row>
    <row r="19232" spans="21:42" ht="15" customHeight="1" x14ac:dyDescent="0.25">
      <c r="U19232" s="104"/>
      <c r="AB19232" s="104"/>
      <c r="AC19232" s="104"/>
      <c r="AF19232" s="104"/>
      <c r="AG19232" s="104"/>
      <c r="AK19232" s="104"/>
      <c r="AL19232" s="104"/>
      <c r="AO19232" s="104"/>
      <c r="AP19232" s="104"/>
    </row>
    <row r="19233" spans="21:42" ht="15" customHeight="1" x14ac:dyDescent="0.25">
      <c r="U19233" s="104"/>
      <c r="AB19233" s="104"/>
      <c r="AC19233" s="104"/>
      <c r="AF19233" s="104"/>
      <c r="AG19233" s="104"/>
      <c r="AK19233" s="104"/>
      <c r="AL19233" s="104"/>
      <c r="AO19233" s="104"/>
      <c r="AP19233" s="104"/>
    </row>
    <row r="19234" spans="21:42" ht="15" customHeight="1" x14ac:dyDescent="0.25">
      <c r="U19234" s="104"/>
      <c r="AB19234" s="104"/>
      <c r="AC19234" s="104"/>
      <c r="AF19234" s="104"/>
      <c r="AG19234" s="104"/>
      <c r="AK19234" s="104"/>
      <c r="AL19234" s="104"/>
      <c r="AO19234" s="104"/>
      <c r="AP19234" s="104"/>
    </row>
    <row r="19235" spans="21:42" ht="15" customHeight="1" x14ac:dyDescent="0.25">
      <c r="U19235" s="104"/>
      <c r="AB19235" s="104"/>
      <c r="AC19235" s="104"/>
      <c r="AF19235" s="104"/>
      <c r="AG19235" s="104"/>
      <c r="AK19235" s="104"/>
      <c r="AL19235" s="104"/>
      <c r="AO19235" s="104"/>
      <c r="AP19235" s="104"/>
    </row>
    <row r="19236" spans="21:42" ht="15" customHeight="1" x14ac:dyDescent="0.25">
      <c r="U19236" s="104"/>
      <c r="AB19236" s="104"/>
      <c r="AC19236" s="104"/>
      <c r="AF19236" s="104"/>
      <c r="AG19236" s="104"/>
      <c r="AK19236" s="104"/>
      <c r="AL19236" s="104"/>
      <c r="AO19236" s="104"/>
      <c r="AP19236" s="104"/>
    </row>
    <row r="19237" spans="21:42" ht="15" customHeight="1" x14ac:dyDescent="0.25">
      <c r="U19237" s="104"/>
      <c r="AB19237" s="104"/>
      <c r="AC19237" s="104"/>
      <c r="AF19237" s="104"/>
      <c r="AG19237" s="104"/>
      <c r="AK19237" s="104"/>
      <c r="AL19237" s="104"/>
      <c r="AO19237" s="104"/>
      <c r="AP19237" s="104"/>
    </row>
    <row r="19238" spans="21:42" ht="15" customHeight="1" x14ac:dyDescent="0.25">
      <c r="U19238" s="104"/>
      <c r="AB19238" s="104"/>
      <c r="AC19238" s="104"/>
      <c r="AF19238" s="104"/>
      <c r="AG19238" s="104"/>
      <c r="AK19238" s="104"/>
      <c r="AL19238" s="104"/>
      <c r="AO19238" s="104"/>
      <c r="AP19238" s="104"/>
    </row>
    <row r="19239" spans="21:42" ht="15" customHeight="1" x14ac:dyDescent="0.25">
      <c r="U19239" s="104"/>
      <c r="AB19239" s="104"/>
      <c r="AC19239" s="104"/>
      <c r="AF19239" s="104"/>
      <c r="AG19239" s="104"/>
      <c r="AK19239" s="104"/>
      <c r="AL19239" s="104"/>
      <c r="AO19239" s="104"/>
      <c r="AP19239" s="104"/>
    </row>
    <row r="19240" spans="21:42" ht="15" customHeight="1" x14ac:dyDescent="0.25">
      <c r="U19240" s="104"/>
      <c r="AB19240" s="104"/>
      <c r="AC19240" s="104"/>
      <c r="AF19240" s="104"/>
      <c r="AG19240" s="104"/>
      <c r="AK19240" s="104"/>
      <c r="AL19240" s="104"/>
      <c r="AO19240" s="104"/>
      <c r="AP19240" s="104"/>
    </row>
    <row r="19241" spans="21:42" ht="15" customHeight="1" x14ac:dyDescent="0.25">
      <c r="U19241" s="104"/>
      <c r="AB19241" s="104"/>
      <c r="AC19241" s="104"/>
      <c r="AF19241" s="104"/>
      <c r="AG19241" s="104"/>
      <c r="AK19241" s="104"/>
      <c r="AL19241" s="104"/>
      <c r="AO19241" s="104"/>
      <c r="AP19241" s="104"/>
    </row>
    <row r="19242" spans="21:42" ht="15" customHeight="1" x14ac:dyDescent="0.25">
      <c r="U19242" s="104"/>
      <c r="AB19242" s="104"/>
      <c r="AC19242" s="104"/>
      <c r="AF19242" s="104"/>
      <c r="AG19242" s="104"/>
      <c r="AK19242" s="104"/>
      <c r="AL19242" s="104"/>
      <c r="AO19242" s="104"/>
      <c r="AP19242" s="104"/>
    </row>
    <row r="19243" spans="21:42" ht="15" customHeight="1" x14ac:dyDescent="0.25">
      <c r="U19243" s="104"/>
      <c r="AB19243" s="104"/>
      <c r="AC19243" s="104"/>
      <c r="AF19243" s="104"/>
      <c r="AG19243" s="104"/>
      <c r="AK19243" s="104"/>
      <c r="AL19243" s="104"/>
      <c r="AO19243" s="104"/>
      <c r="AP19243" s="104"/>
    </row>
    <row r="19244" spans="21:42" ht="15" customHeight="1" x14ac:dyDescent="0.25">
      <c r="U19244" s="104"/>
      <c r="AB19244" s="104"/>
      <c r="AC19244" s="104"/>
      <c r="AF19244" s="104"/>
      <c r="AG19244" s="104"/>
      <c r="AK19244" s="104"/>
      <c r="AL19244" s="104"/>
      <c r="AO19244" s="104"/>
      <c r="AP19244" s="104"/>
    </row>
    <row r="19245" spans="21:42" ht="15" customHeight="1" x14ac:dyDescent="0.25">
      <c r="U19245" s="104"/>
      <c r="AB19245" s="104"/>
      <c r="AC19245" s="104"/>
      <c r="AF19245" s="104"/>
      <c r="AG19245" s="104"/>
      <c r="AK19245" s="104"/>
      <c r="AL19245" s="104"/>
      <c r="AO19245" s="104"/>
      <c r="AP19245" s="104"/>
    </row>
    <row r="19246" spans="21:42" ht="15" customHeight="1" x14ac:dyDescent="0.25">
      <c r="U19246" s="104"/>
      <c r="AB19246" s="104"/>
      <c r="AC19246" s="104"/>
      <c r="AF19246" s="104"/>
      <c r="AG19246" s="104"/>
      <c r="AK19246" s="104"/>
      <c r="AL19246" s="104"/>
      <c r="AO19246" s="104"/>
      <c r="AP19246" s="104"/>
    </row>
    <row r="19247" spans="21:42" ht="15" customHeight="1" x14ac:dyDescent="0.25">
      <c r="U19247" s="104"/>
      <c r="AB19247" s="104"/>
      <c r="AC19247" s="104"/>
      <c r="AF19247" s="104"/>
      <c r="AG19247" s="104"/>
      <c r="AK19247" s="104"/>
      <c r="AL19247" s="104"/>
      <c r="AO19247" s="104"/>
      <c r="AP19247" s="104"/>
    </row>
    <row r="19248" spans="21:42" ht="15" customHeight="1" x14ac:dyDescent="0.25">
      <c r="U19248" s="104"/>
      <c r="AB19248" s="104"/>
      <c r="AC19248" s="104"/>
      <c r="AF19248" s="104"/>
      <c r="AG19248" s="104"/>
      <c r="AK19248" s="104"/>
      <c r="AL19248" s="104"/>
      <c r="AO19248" s="104"/>
      <c r="AP19248" s="104"/>
    </row>
    <row r="19249" spans="21:42" ht="15" customHeight="1" x14ac:dyDescent="0.25">
      <c r="U19249" s="104"/>
      <c r="AB19249" s="104"/>
      <c r="AC19249" s="104"/>
      <c r="AF19249" s="104"/>
      <c r="AG19249" s="104"/>
      <c r="AK19249" s="104"/>
      <c r="AL19249" s="104"/>
      <c r="AO19249" s="104"/>
      <c r="AP19249" s="104"/>
    </row>
    <row r="19250" spans="21:42" ht="15" customHeight="1" x14ac:dyDescent="0.25">
      <c r="U19250" s="104"/>
      <c r="AB19250" s="104"/>
      <c r="AC19250" s="104"/>
      <c r="AF19250" s="104"/>
      <c r="AG19250" s="104"/>
      <c r="AK19250" s="104"/>
      <c r="AL19250" s="104"/>
      <c r="AO19250" s="104"/>
      <c r="AP19250" s="104"/>
    </row>
    <row r="19251" spans="21:42" ht="15" customHeight="1" x14ac:dyDescent="0.25">
      <c r="U19251" s="104"/>
      <c r="AB19251" s="104"/>
      <c r="AC19251" s="104"/>
      <c r="AF19251" s="104"/>
      <c r="AG19251" s="104"/>
      <c r="AK19251" s="104"/>
      <c r="AL19251" s="104"/>
      <c r="AO19251" s="104"/>
      <c r="AP19251" s="104"/>
    </row>
    <row r="19252" spans="21:42" ht="15" customHeight="1" x14ac:dyDescent="0.25">
      <c r="U19252" s="104"/>
      <c r="AB19252" s="104"/>
      <c r="AC19252" s="104"/>
      <c r="AF19252" s="104"/>
      <c r="AG19252" s="104"/>
      <c r="AK19252" s="104"/>
      <c r="AL19252" s="104"/>
      <c r="AO19252" s="104"/>
      <c r="AP19252" s="104"/>
    </row>
    <row r="19253" spans="21:42" ht="15" customHeight="1" x14ac:dyDescent="0.25">
      <c r="U19253" s="104"/>
      <c r="AB19253" s="104"/>
      <c r="AC19253" s="104"/>
      <c r="AF19253" s="104"/>
      <c r="AG19253" s="104"/>
      <c r="AK19253" s="104"/>
      <c r="AL19253" s="104"/>
      <c r="AO19253" s="104"/>
      <c r="AP19253" s="104"/>
    </row>
    <row r="19254" spans="21:42" ht="15" customHeight="1" x14ac:dyDescent="0.25">
      <c r="U19254" s="104"/>
      <c r="AB19254" s="104"/>
      <c r="AC19254" s="104"/>
      <c r="AF19254" s="104"/>
      <c r="AG19254" s="104"/>
      <c r="AK19254" s="104"/>
      <c r="AL19254" s="104"/>
      <c r="AO19254" s="104"/>
      <c r="AP19254" s="104"/>
    </row>
    <row r="19255" spans="21:42" ht="15" customHeight="1" x14ac:dyDescent="0.25">
      <c r="U19255" s="104"/>
      <c r="AB19255" s="104"/>
      <c r="AC19255" s="104"/>
      <c r="AF19255" s="104"/>
      <c r="AG19255" s="104"/>
      <c r="AK19255" s="104"/>
      <c r="AL19255" s="104"/>
      <c r="AO19255" s="104"/>
      <c r="AP19255" s="104"/>
    </row>
    <row r="19256" spans="21:42" ht="15" customHeight="1" x14ac:dyDescent="0.25">
      <c r="U19256" s="104"/>
      <c r="AB19256" s="104"/>
      <c r="AC19256" s="104"/>
      <c r="AF19256" s="104"/>
      <c r="AG19256" s="104"/>
      <c r="AK19256" s="104"/>
      <c r="AL19256" s="104"/>
      <c r="AO19256" s="104"/>
      <c r="AP19256" s="104"/>
    </row>
    <row r="19257" spans="21:42" ht="15" customHeight="1" x14ac:dyDescent="0.25">
      <c r="U19257" s="104"/>
      <c r="AB19257" s="104"/>
      <c r="AC19257" s="104"/>
      <c r="AF19257" s="104"/>
      <c r="AG19257" s="104"/>
      <c r="AK19257" s="104"/>
      <c r="AL19257" s="104"/>
      <c r="AO19257" s="104"/>
      <c r="AP19257" s="104"/>
    </row>
    <row r="19258" spans="21:42" ht="15" customHeight="1" x14ac:dyDescent="0.25">
      <c r="U19258" s="104"/>
      <c r="AB19258" s="104"/>
      <c r="AC19258" s="104"/>
      <c r="AF19258" s="104"/>
      <c r="AG19258" s="104"/>
      <c r="AK19258" s="104"/>
      <c r="AL19258" s="104"/>
      <c r="AO19258" s="104"/>
      <c r="AP19258" s="104"/>
    </row>
    <row r="19259" spans="21:42" ht="15" customHeight="1" x14ac:dyDescent="0.25">
      <c r="U19259" s="104"/>
      <c r="AB19259" s="104"/>
      <c r="AC19259" s="104"/>
      <c r="AF19259" s="104"/>
      <c r="AG19259" s="104"/>
      <c r="AK19259" s="104"/>
      <c r="AL19259" s="104"/>
      <c r="AO19259" s="104"/>
      <c r="AP19259" s="104"/>
    </row>
    <row r="19260" spans="21:42" ht="15" customHeight="1" x14ac:dyDescent="0.25">
      <c r="U19260" s="104"/>
      <c r="AB19260" s="104"/>
      <c r="AC19260" s="104"/>
      <c r="AF19260" s="104"/>
      <c r="AG19260" s="104"/>
      <c r="AK19260" s="104"/>
      <c r="AL19260" s="104"/>
      <c r="AO19260" s="104"/>
      <c r="AP19260" s="104"/>
    </row>
    <row r="19261" spans="21:42" ht="15" customHeight="1" x14ac:dyDescent="0.25">
      <c r="U19261" s="104"/>
      <c r="AB19261" s="104"/>
      <c r="AC19261" s="104"/>
      <c r="AF19261" s="104"/>
      <c r="AG19261" s="104"/>
      <c r="AK19261" s="104"/>
      <c r="AL19261" s="104"/>
      <c r="AO19261" s="104"/>
      <c r="AP19261" s="104"/>
    </row>
    <row r="19262" spans="21:42" ht="15" customHeight="1" x14ac:dyDescent="0.25">
      <c r="U19262" s="104"/>
      <c r="AB19262" s="104"/>
      <c r="AC19262" s="104"/>
      <c r="AF19262" s="104"/>
      <c r="AG19262" s="104"/>
      <c r="AK19262" s="104"/>
      <c r="AL19262" s="104"/>
      <c r="AO19262" s="104"/>
      <c r="AP19262" s="104"/>
    </row>
    <row r="19263" spans="21:42" ht="15" customHeight="1" x14ac:dyDescent="0.25">
      <c r="U19263" s="104"/>
      <c r="AB19263" s="104"/>
      <c r="AC19263" s="104"/>
      <c r="AF19263" s="104"/>
      <c r="AG19263" s="104"/>
      <c r="AK19263" s="104"/>
      <c r="AL19263" s="104"/>
      <c r="AO19263" s="104"/>
      <c r="AP19263" s="104"/>
    </row>
    <row r="19264" spans="21:42" ht="15" customHeight="1" x14ac:dyDescent="0.25">
      <c r="U19264" s="104"/>
      <c r="AB19264" s="104"/>
      <c r="AC19264" s="104"/>
      <c r="AF19264" s="104"/>
      <c r="AG19264" s="104"/>
      <c r="AK19264" s="104"/>
      <c r="AL19264" s="104"/>
      <c r="AO19264" s="104"/>
      <c r="AP19264" s="104"/>
    </row>
    <row r="19265" spans="21:42" ht="15" customHeight="1" x14ac:dyDescent="0.25">
      <c r="U19265" s="104"/>
      <c r="AB19265" s="104"/>
      <c r="AC19265" s="104"/>
      <c r="AF19265" s="104"/>
      <c r="AG19265" s="104"/>
      <c r="AK19265" s="104"/>
      <c r="AL19265" s="104"/>
      <c r="AO19265" s="104"/>
      <c r="AP19265" s="104"/>
    </row>
    <row r="19266" spans="21:42" ht="15" customHeight="1" x14ac:dyDescent="0.25">
      <c r="U19266" s="104"/>
      <c r="AB19266" s="104"/>
      <c r="AC19266" s="104"/>
      <c r="AF19266" s="104"/>
      <c r="AG19266" s="104"/>
      <c r="AK19266" s="104"/>
      <c r="AL19266" s="104"/>
      <c r="AO19266" s="104"/>
      <c r="AP19266" s="104"/>
    </row>
    <row r="19267" spans="21:42" ht="15" customHeight="1" x14ac:dyDescent="0.25">
      <c r="U19267" s="104"/>
      <c r="AB19267" s="104"/>
      <c r="AC19267" s="104"/>
      <c r="AF19267" s="104"/>
      <c r="AG19267" s="104"/>
      <c r="AK19267" s="104"/>
      <c r="AL19267" s="104"/>
      <c r="AO19267" s="104"/>
      <c r="AP19267" s="104"/>
    </row>
    <row r="19268" spans="21:42" ht="15" customHeight="1" x14ac:dyDescent="0.25">
      <c r="U19268" s="104"/>
      <c r="AB19268" s="104"/>
      <c r="AC19268" s="104"/>
      <c r="AF19268" s="104"/>
      <c r="AG19268" s="104"/>
      <c r="AK19268" s="104"/>
      <c r="AL19268" s="104"/>
      <c r="AO19268" s="104"/>
      <c r="AP19268" s="104"/>
    </row>
    <row r="19269" spans="21:42" ht="15" customHeight="1" x14ac:dyDescent="0.25">
      <c r="U19269" s="104"/>
      <c r="AB19269" s="104"/>
      <c r="AC19269" s="104"/>
      <c r="AF19269" s="104"/>
      <c r="AG19269" s="104"/>
      <c r="AK19269" s="104"/>
      <c r="AL19269" s="104"/>
      <c r="AO19269" s="104"/>
      <c r="AP19269" s="104"/>
    </row>
    <row r="19270" spans="21:42" ht="15" customHeight="1" x14ac:dyDescent="0.25">
      <c r="U19270" s="104"/>
      <c r="AB19270" s="104"/>
      <c r="AC19270" s="104"/>
      <c r="AF19270" s="104"/>
      <c r="AG19270" s="104"/>
      <c r="AK19270" s="104"/>
      <c r="AL19270" s="104"/>
      <c r="AO19270" s="104"/>
      <c r="AP19270" s="104"/>
    </row>
    <row r="19271" spans="21:42" ht="15" customHeight="1" x14ac:dyDescent="0.25">
      <c r="U19271" s="104"/>
      <c r="AB19271" s="104"/>
      <c r="AC19271" s="104"/>
      <c r="AF19271" s="104"/>
      <c r="AG19271" s="104"/>
      <c r="AK19271" s="104"/>
      <c r="AL19271" s="104"/>
      <c r="AO19271" s="104"/>
      <c r="AP19271" s="104"/>
    </row>
    <row r="19272" spans="21:42" ht="15" customHeight="1" x14ac:dyDescent="0.25">
      <c r="U19272" s="104"/>
      <c r="AB19272" s="104"/>
      <c r="AC19272" s="104"/>
      <c r="AF19272" s="104"/>
      <c r="AG19272" s="104"/>
      <c r="AK19272" s="104"/>
      <c r="AL19272" s="104"/>
      <c r="AO19272" s="104"/>
      <c r="AP19272" s="104"/>
    </row>
    <row r="19273" spans="21:42" ht="15" customHeight="1" x14ac:dyDescent="0.25">
      <c r="U19273" s="104"/>
      <c r="AB19273" s="104"/>
      <c r="AC19273" s="104"/>
      <c r="AF19273" s="104"/>
      <c r="AG19273" s="104"/>
      <c r="AK19273" s="104"/>
      <c r="AL19273" s="104"/>
      <c r="AO19273" s="104"/>
      <c r="AP19273" s="104"/>
    </row>
    <row r="19274" spans="21:42" ht="15" customHeight="1" x14ac:dyDescent="0.25">
      <c r="U19274" s="104"/>
      <c r="AB19274" s="104"/>
      <c r="AC19274" s="104"/>
      <c r="AF19274" s="104"/>
      <c r="AG19274" s="104"/>
      <c r="AK19274" s="104"/>
      <c r="AL19274" s="104"/>
      <c r="AO19274" s="104"/>
      <c r="AP19274" s="104"/>
    </row>
    <row r="19275" spans="21:42" ht="15" customHeight="1" x14ac:dyDescent="0.25">
      <c r="U19275" s="104"/>
      <c r="AB19275" s="104"/>
      <c r="AC19275" s="104"/>
      <c r="AF19275" s="104"/>
      <c r="AG19275" s="104"/>
      <c r="AK19275" s="104"/>
      <c r="AL19275" s="104"/>
      <c r="AO19275" s="104"/>
      <c r="AP19275" s="104"/>
    </row>
    <row r="19276" spans="21:42" ht="15" customHeight="1" x14ac:dyDescent="0.25">
      <c r="U19276" s="104"/>
      <c r="AB19276" s="104"/>
      <c r="AC19276" s="104"/>
      <c r="AF19276" s="104"/>
      <c r="AG19276" s="104"/>
      <c r="AK19276" s="104"/>
      <c r="AL19276" s="104"/>
      <c r="AO19276" s="104"/>
      <c r="AP19276" s="104"/>
    </row>
    <row r="19277" spans="21:42" ht="15" customHeight="1" x14ac:dyDescent="0.25">
      <c r="U19277" s="104"/>
      <c r="AB19277" s="104"/>
      <c r="AC19277" s="104"/>
      <c r="AF19277" s="104"/>
      <c r="AG19277" s="104"/>
      <c r="AK19277" s="104"/>
      <c r="AL19277" s="104"/>
      <c r="AO19277" s="104"/>
      <c r="AP19277" s="104"/>
    </row>
    <row r="19278" spans="21:42" ht="15" customHeight="1" x14ac:dyDescent="0.25">
      <c r="U19278" s="104"/>
      <c r="AB19278" s="104"/>
      <c r="AC19278" s="104"/>
      <c r="AF19278" s="104"/>
      <c r="AG19278" s="104"/>
      <c r="AK19278" s="104"/>
      <c r="AL19278" s="104"/>
      <c r="AO19278" s="104"/>
      <c r="AP19278" s="104"/>
    </row>
    <row r="19279" spans="21:42" ht="15" customHeight="1" x14ac:dyDescent="0.25">
      <c r="U19279" s="104"/>
      <c r="AB19279" s="104"/>
      <c r="AC19279" s="104"/>
      <c r="AF19279" s="104"/>
      <c r="AG19279" s="104"/>
      <c r="AK19279" s="104"/>
      <c r="AL19279" s="104"/>
      <c r="AO19279" s="104"/>
      <c r="AP19279" s="104"/>
    </row>
    <row r="19280" spans="21:42" ht="15" customHeight="1" x14ac:dyDescent="0.25">
      <c r="U19280" s="104"/>
      <c r="AB19280" s="104"/>
      <c r="AC19280" s="104"/>
      <c r="AF19280" s="104"/>
      <c r="AG19280" s="104"/>
      <c r="AK19280" s="104"/>
      <c r="AL19280" s="104"/>
      <c r="AO19280" s="104"/>
      <c r="AP19280" s="104"/>
    </row>
    <row r="19281" spans="21:42" ht="15" customHeight="1" x14ac:dyDescent="0.25">
      <c r="U19281" s="104"/>
      <c r="AB19281" s="104"/>
      <c r="AC19281" s="104"/>
      <c r="AF19281" s="104"/>
      <c r="AG19281" s="104"/>
      <c r="AK19281" s="104"/>
      <c r="AL19281" s="104"/>
      <c r="AO19281" s="104"/>
      <c r="AP19281" s="104"/>
    </row>
    <row r="19282" spans="21:42" ht="15" customHeight="1" x14ac:dyDescent="0.25">
      <c r="U19282" s="104"/>
      <c r="AB19282" s="104"/>
      <c r="AC19282" s="104"/>
      <c r="AF19282" s="104"/>
      <c r="AG19282" s="104"/>
      <c r="AK19282" s="104"/>
      <c r="AL19282" s="104"/>
      <c r="AO19282" s="104"/>
      <c r="AP19282" s="104"/>
    </row>
    <row r="19283" spans="21:42" ht="15" customHeight="1" x14ac:dyDescent="0.25">
      <c r="U19283" s="104"/>
      <c r="AB19283" s="104"/>
      <c r="AC19283" s="104"/>
      <c r="AF19283" s="104"/>
      <c r="AG19283" s="104"/>
      <c r="AK19283" s="104"/>
      <c r="AL19283" s="104"/>
      <c r="AO19283" s="104"/>
      <c r="AP19283" s="104"/>
    </row>
    <row r="19284" spans="21:42" ht="15" customHeight="1" x14ac:dyDescent="0.25">
      <c r="U19284" s="104"/>
      <c r="AB19284" s="104"/>
      <c r="AC19284" s="104"/>
      <c r="AF19284" s="104"/>
      <c r="AG19284" s="104"/>
      <c r="AK19284" s="104"/>
      <c r="AL19284" s="104"/>
      <c r="AO19284" s="104"/>
      <c r="AP19284" s="104"/>
    </row>
    <row r="19285" spans="21:42" ht="15" customHeight="1" x14ac:dyDescent="0.25">
      <c r="U19285" s="104"/>
      <c r="AB19285" s="104"/>
      <c r="AC19285" s="104"/>
      <c r="AF19285" s="104"/>
      <c r="AG19285" s="104"/>
      <c r="AK19285" s="104"/>
      <c r="AL19285" s="104"/>
      <c r="AO19285" s="104"/>
      <c r="AP19285" s="104"/>
    </row>
    <row r="19286" spans="21:42" ht="15" customHeight="1" x14ac:dyDescent="0.25">
      <c r="U19286" s="104"/>
      <c r="AB19286" s="104"/>
      <c r="AC19286" s="104"/>
      <c r="AF19286" s="104"/>
      <c r="AG19286" s="104"/>
      <c r="AK19286" s="104"/>
      <c r="AL19286" s="104"/>
      <c r="AO19286" s="104"/>
      <c r="AP19286" s="104"/>
    </row>
    <row r="19287" spans="21:42" ht="15" customHeight="1" x14ac:dyDescent="0.25">
      <c r="U19287" s="104"/>
      <c r="AB19287" s="104"/>
      <c r="AC19287" s="104"/>
      <c r="AF19287" s="104"/>
      <c r="AG19287" s="104"/>
      <c r="AK19287" s="104"/>
      <c r="AL19287" s="104"/>
      <c r="AO19287" s="104"/>
      <c r="AP19287" s="104"/>
    </row>
    <row r="19288" spans="21:42" ht="15" customHeight="1" x14ac:dyDescent="0.25">
      <c r="U19288" s="104"/>
      <c r="AB19288" s="104"/>
      <c r="AC19288" s="104"/>
      <c r="AF19288" s="104"/>
      <c r="AG19288" s="104"/>
      <c r="AK19288" s="104"/>
      <c r="AL19288" s="104"/>
      <c r="AO19288" s="104"/>
      <c r="AP19288" s="104"/>
    </row>
    <row r="19289" spans="21:42" ht="15" customHeight="1" x14ac:dyDescent="0.25">
      <c r="U19289" s="104"/>
      <c r="AB19289" s="104"/>
      <c r="AC19289" s="104"/>
      <c r="AF19289" s="104"/>
      <c r="AG19289" s="104"/>
      <c r="AK19289" s="104"/>
      <c r="AL19289" s="104"/>
      <c r="AO19289" s="104"/>
      <c r="AP19289" s="104"/>
    </row>
    <row r="19290" spans="21:42" ht="15" customHeight="1" x14ac:dyDescent="0.25">
      <c r="U19290" s="104"/>
      <c r="AB19290" s="104"/>
      <c r="AC19290" s="104"/>
      <c r="AF19290" s="104"/>
      <c r="AG19290" s="104"/>
      <c r="AK19290" s="104"/>
      <c r="AL19290" s="104"/>
      <c r="AO19290" s="104"/>
      <c r="AP19290" s="104"/>
    </row>
    <row r="19291" spans="21:42" ht="15" customHeight="1" x14ac:dyDescent="0.25">
      <c r="U19291" s="104"/>
      <c r="AB19291" s="104"/>
      <c r="AC19291" s="104"/>
      <c r="AF19291" s="104"/>
      <c r="AG19291" s="104"/>
      <c r="AK19291" s="104"/>
      <c r="AL19291" s="104"/>
      <c r="AO19291" s="104"/>
      <c r="AP19291" s="104"/>
    </row>
    <row r="19292" spans="21:42" ht="15" customHeight="1" x14ac:dyDescent="0.25">
      <c r="U19292" s="104"/>
      <c r="AB19292" s="104"/>
      <c r="AC19292" s="104"/>
      <c r="AF19292" s="104"/>
      <c r="AG19292" s="104"/>
      <c r="AK19292" s="104"/>
      <c r="AL19292" s="104"/>
      <c r="AO19292" s="104"/>
      <c r="AP19292" s="104"/>
    </row>
    <row r="19293" spans="21:42" ht="15" customHeight="1" x14ac:dyDescent="0.25">
      <c r="U19293" s="104"/>
      <c r="AB19293" s="104"/>
      <c r="AC19293" s="104"/>
      <c r="AF19293" s="104"/>
      <c r="AG19293" s="104"/>
      <c r="AK19293" s="104"/>
      <c r="AL19293" s="104"/>
      <c r="AO19293" s="104"/>
      <c r="AP19293" s="104"/>
    </row>
    <row r="19294" spans="21:42" ht="15" customHeight="1" x14ac:dyDescent="0.25">
      <c r="U19294" s="104"/>
      <c r="AB19294" s="104"/>
      <c r="AC19294" s="104"/>
      <c r="AF19294" s="104"/>
      <c r="AG19294" s="104"/>
      <c r="AK19294" s="104"/>
      <c r="AL19294" s="104"/>
      <c r="AO19294" s="104"/>
      <c r="AP19294" s="104"/>
    </row>
    <row r="19295" spans="21:42" ht="15" customHeight="1" x14ac:dyDescent="0.25">
      <c r="U19295" s="104"/>
      <c r="AB19295" s="104"/>
      <c r="AC19295" s="104"/>
      <c r="AF19295" s="104"/>
      <c r="AG19295" s="104"/>
      <c r="AK19295" s="104"/>
      <c r="AL19295" s="104"/>
      <c r="AO19295" s="104"/>
      <c r="AP19295" s="104"/>
    </row>
    <row r="19296" spans="21:42" ht="15" customHeight="1" x14ac:dyDescent="0.25">
      <c r="U19296" s="104"/>
      <c r="AB19296" s="104"/>
      <c r="AC19296" s="104"/>
      <c r="AF19296" s="104"/>
      <c r="AG19296" s="104"/>
      <c r="AK19296" s="104"/>
      <c r="AL19296" s="104"/>
      <c r="AO19296" s="104"/>
      <c r="AP19296" s="104"/>
    </row>
    <row r="19297" spans="21:42" ht="15" customHeight="1" x14ac:dyDescent="0.25">
      <c r="U19297" s="104"/>
      <c r="AB19297" s="104"/>
      <c r="AC19297" s="104"/>
      <c r="AF19297" s="104"/>
      <c r="AG19297" s="104"/>
      <c r="AK19297" s="104"/>
      <c r="AL19297" s="104"/>
      <c r="AO19297" s="104"/>
      <c r="AP19297" s="104"/>
    </row>
    <row r="19298" spans="21:42" ht="15" customHeight="1" x14ac:dyDescent="0.25">
      <c r="U19298" s="104"/>
      <c r="AB19298" s="104"/>
      <c r="AC19298" s="104"/>
      <c r="AF19298" s="104"/>
      <c r="AG19298" s="104"/>
      <c r="AK19298" s="104"/>
      <c r="AL19298" s="104"/>
      <c r="AO19298" s="104"/>
      <c r="AP19298" s="104"/>
    </row>
    <row r="19299" spans="21:42" ht="15" customHeight="1" x14ac:dyDescent="0.25">
      <c r="U19299" s="104"/>
      <c r="AB19299" s="104"/>
      <c r="AC19299" s="104"/>
      <c r="AF19299" s="104"/>
      <c r="AG19299" s="104"/>
      <c r="AK19299" s="104"/>
      <c r="AL19299" s="104"/>
      <c r="AO19299" s="104"/>
      <c r="AP19299" s="104"/>
    </row>
    <row r="19300" spans="21:42" ht="15" customHeight="1" x14ac:dyDescent="0.25">
      <c r="U19300" s="104"/>
      <c r="AB19300" s="104"/>
      <c r="AC19300" s="104"/>
      <c r="AF19300" s="104"/>
      <c r="AG19300" s="104"/>
      <c r="AK19300" s="104"/>
      <c r="AL19300" s="104"/>
      <c r="AO19300" s="104"/>
      <c r="AP19300" s="104"/>
    </row>
    <row r="19301" spans="21:42" ht="15" customHeight="1" x14ac:dyDescent="0.25">
      <c r="U19301" s="104"/>
      <c r="AB19301" s="104"/>
      <c r="AC19301" s="104"/>
      <c r="AF19301" s="104"/>
      <c r="AG19301" s="104"/>
      <c r="AK19301" s="104"/>
      <c r="AL19301" s="104"/>
      <c r="AO19301" s="104"/>
      <c r="AP19301" s="104"/>
    </row>
    <row r="19302" spans="21:42" ht="15" customHeight="1" x14ac:dyDescent="0.25">
      <c r="U19302" s="104"/>
      <c r="AB19302" s="104"/>
      <c r="AC19302" s="104"/>
      <c r="AF19302" s="104"/>
      <c r="AG19302" s="104"/>
      <c r="AK19302" s="104"/>
      <c r="AL19302" s="104"/>
      <c r="AO19302" s="104"/>
      <c r="AP19302" s="104"/>
    </row>
    <row r="19303" spans="21:42" ht="15" customHeight="1" x14ac:dyDescent="0.25">
      <c r="U19303" s="104"/>
      <c r="AB19303" s="104"/>
      <c r="AC19303" s="104"/>
      <c r="AF19303" s="104"/>
      <c r="AG19303" s="104"/>
      <c r="AK19303" s="104"/>
      <c r="AL19303" s="104"/>
      <c r="AO19303" s="104"/>
      <c r="AP19303" s="104"/>
    </row>
    <row r="19304" spans="21:42" ht="15" customHeight="1" x14ac:dyDescent="0.25">
      <c r="U19304" s="104"/>
      <c r="AB19304" s="104"/>
      <c r="AC19304" s="104"/>
      <c r="AF19304" s="104"/>
      <c r="AG19304" s="104"/>
      <c r="AK19304" s="104"/>
      <c r="AL19304" s="104"/>
      <c r="AO19304" s="104"/>
      <c r="AP19304" s="104"/>
    </row>
    <row r="19305" spans="21:42" ht="15" customHeight="1" x14ac:dyDescent="0.25">
      <c r="U19305" s="104"/>
      <c r="AB19305" s="104"/>
      <c r="AC19305" s="104"/>
      <c r="AF19305" s="104"/>
      <c r="AG19305" s="104"/>
      <c r="AK19305" s="104"/>
      <c r="AL19305" s="104"/>
      <c r="AO19305" s="104"/>
      <c r="AP19305" s="104"/>
    </row>
    <row r="19306" spans="21:42" ht="15" customHeight="1" x14ac:dyDescent="0.25">
      <c r="U19306" s="104"/>
      <c r="AB19306" s="104"/>
      <c r="AC19306" s="104"/>
      <c r="AF19306" s="104"/>
      <c r="AG19306" s="104"/>
      <c r="AK19306" s="104"/>
      <c r="AL19306" s="104"/>
      <c r="AO19306" s="104"/>
      <c r="AP19306" s="104"/>
    </row>
    <row r="19307" spans="21:42" ht="15" customHeight="1" x14ac:dyDescent="0.25">
      <c r="U19307" s="104"/>
      <c r="AB19307" s="104"/>
      <c r="AC19307" s="104"/>
      <c r="AF19307" s="104"/>
      <c r="AG19307" s="104"/>
      <c r="AK19307" s="104"/>
      <c r="AL19307" s="104"/>
      <c r="AO19307" s="104"/>
      <c r="AP19307" s="104"/>
    </row>
    <row r="19308" spans="21:42" ht="15" customHeight="1" x14ac:dyDescent="0.25">
      <c r="U19308" s="104"/>
      <c r="AB19308" s="104"/>
      <c r="AC19308" s="104"/>
      <c r="AF19308" s="104"/>
      <c r="AG19308" s="104"/>
      <c r="AK19308" s="104"/>
      <c r="AL19308" s="104"/>
      <c r="AO19308" s="104"/>
      <c r="AP19308" s="104"/>
    </row>
    <row r="19309" spans="21:42" ht="15" customHeight="1" x14ac:dyDescent="0.25">
      <c r="U19309" s="104"/>
      <c r="AB19309" s="104"/>
      <c r="AC19309" s="104"/>
      <c r="AF19309" s="104"/>
      <c r="AG19309" s="104"/>
      <c r="AK19309" s="104"/>
      <c r="AL19309" s="104"/>
      <c r="AO19309" s="104"/>
      <c r="AP19309" s="104"/>
    </row>
    <row r="19310" spans="21:42" ht="15" customHeight="1" x14ac:dyDescent="0.25">
      <c r="U19310" s="104"/>
      <c r="AB19310" s="104"/>
      <c r="AC19310" s="104"/>
      <c r="AF19310" s="104"/>
      <c r="AG19310" s="104"/>
      <c r="AK19310" s="104"/>
      <c r="AL19310" s="104"/>
      <c r="AO19310" s="104"/>
      <c r="AP19310" s="104"/>
    </row>
    <row r="19311" spans="21:42" ht="15" customHeight="1" x14ac:dyDescent="0.25">
      <c r="U19311" s="104"/>
      <c r="AB19311" s="104"/>
      <c r="AC19311" s="104"/>
      <c r="AF19311" s="104"/>
      <c r="AG19311" s="104"/>
      <c r="AK19311" s="104"/>
      <c r="AL19311" s="104"/>
      <c r="AO19311" s="104"/>
      <c r="AP19311" s="104"/>
    </row>
    <row r="19312" spans="21:42" ht="15" customHeight="1" x14ac:dyDescent="0.25">
      <c r="U19312" s="104"/>
      <c r="AB19312" s="104"/>
      <c r="AC19312" s="104"/>
      <c r="AF19312" s="104"/>
      <c r="AG19312" s="104"/>
      <c r="AK19312" s="104"/>
      <c r="AL19312" s="104"/>
      <c r="AO19312" s="104"/>
      <c r="AP19312" s="104"/>
    </row>
    <row r="19313" spans="21:42" ht="15" customHeight="1" x14ac:dyDescent="0.25">
      <c r="U19313" s="104"/>
      <c r="AB19313" s="104"/>
      <c r="AC19313" s="104"/>
      <c r="AF19313" s="104"/>
      <c r="AG19313" s="104"/>
      <c r="AK19313" s="104"/>
      <c r="AL19313" s="104"/>
      <c r="AO19313" s="104"/>
      <c r="AP19313" s="104"/>
    </row>
    <row r="19314" spans="21:42" ht="15" customHeight="1" x14ac:dyDescent="0.25">
      <c r="U19314" s="104"/>
      <c r="AB19314" s="104"/>
      <c r="AC19314" s="104"/>
      <c r="AF19314" s="104"/>
      <c r="AG19314" s="104"/>
      <c r="AK19314" s="104"/>
      <c r="AL19314" s="104"/>
      <c r="AO19314" s="104"/>
      <c r="AP19314" s="104"/>
    </row>
    <row r="19315" spans="21:42" ht="15" customHeight="1" x14ac:dyDescent="0.25">
      <c r="U19315" s="104"/>
      <c r="AB19315" s="104"/>
      <c r="AC19315" s="104"/>
      <c r="AF19315" s="104"/>
      <c r="AG19315" s="104"/>
      <c r="AK19315" s="104"/>
      <c r="AL19315" s="104"/>
      <c r="AO19315" s="104"/>
      <c r="AP19315" s="104"/>
    </row>
    <row r="19316" spans="21:42" ht="15" customHeight="1" x14ac:dyDescent="0.25">
      <c r="U19316" s="104"/>
      <c r="AB19316" s="104"/>
      <c r="AC19316" s="104"/>
      <c r="AF19316" s="104"/>
      <c r="AG19316" s="104"/>
      <c r="AK19316" s="104"/>
      <c r="AL19316" s="104"/>
      <c r="AO19316" s="104"/>
      <c r="AP19316" s="104"/>
    </row>
    <row r="19317" spans="21:42" ht="15" customHeight="1" x14ac:dyDescent="0.25">
      <c r="U19317" s="104"/>
      <c r="AB19317" s="104"/>
      <c r="AC19317" s="104"/>
      <c r="AF19317" s="104"/>
      <c r="AG19317" s="104"/>
      <c r="AK19317" s="104"/>
      <c r="AL19317" s="104"/>
      <c r="AO19317" s="104"/>
      <c r="AP19317" s="104"/>
    </row>
    <row r="19318" spans="21:42" ht="15" customHeight="1" x14ac:dyDescent="0.25">
      <c r="U19318" s="104"/>
      <c r="AB19318" s="104"/>
      <c r="AC19318" s="104"/>
      <c r="AF19318" s="104"/>
      <c r="AG19318" s="104"/>
      <c r="AK19318" s="104"/>
      <c r="AL19318" s="104"/>
      <c r="AO19318" s="104"/>
      <c r="AP19318" s="104"/>
    </row>
    <row r="19319" spans="21:42" ht="15" customHeight="1" x14ac:dyDescent="0.25">
      <c r="U19319" s="104"/>
      <c r="AB19319" s="104"/>
      <c r="AC19319" s="104"/>
      <c r="AF19319" s="104"/>
      <c r="AG19319" s="104"/>
      <c r="AK19319" s="104"/>
      <c r="AL19319" s="104"/>
      <c r="AO19319" s="104"/>
      <c r="AP19319" s="104"/>
    </row>
    <row r="19320" spans="21:42" ht="15" customHeight="1" x14ac:dyDescent="0.25">
      <c r="U19320" s="104"/>
      <c r="AB19320" s="104"/>
      <c r="AC19320" s="104"/>
      <c r="AF19320" s="104"/>
      <c r="AG19320" s="104"/>
      <c r="AK19320" s="104"/>
      <c r="AL19320" s="104"/>
      <c r="AO19320" s="104"/>
      <c r="AP19320" s="104"/>
    </row>
    <row r="19321" spans="21:42" ht="15" customHeight="1" x14ac:dyDescent="0.25">
      <c r="U19321" s="104"/>
      <c r="AB19321" s="104"/>
      <c r="AC19321" s="104"/>
      <c r="AF19321" s="104"/>
      <c r="AG19321" s="104"/>
      <c r="AK19321" s="104"/>
      <c r="AL19321" s="104"/>
      <c r="AO19321" s="104"/>
      <c r="AP19321" s="104"/>
    </row>
    <row r="19322" spans="21:42" ht="15" customHeight="1" x14ac:dyDescent="0.25">
      <c r="U19322" s="104"/>
      <c r="AB19322" s="104"/>
      <c r="AC19322" s="104"/>
      <c r="AF19322" s="104"/>
      <c r="AG19322" s="104"/>
      <c r="AK19322" s="104"/>
      <c r="AL19322" s="104"/>
      <c r="AO19322" s="104"/>
      <c r="AP19322" s="104"/>
    </row>
    <row r="19323" spans="21:42" ht="15" customHeight="1" x14ac:dyDescent="0.25">
      <c r="U19323" s="104"/>
      <c r="AB19323" s="104"/>
      <c r="AC19323" s="104"/>
      <c r="AF19323" s="104"/>
      <c r="AG19323" s="104"/>
      <c r="AK19323" s="104"/>
      <c r="AL19323" s="104"/>
      <c r="AO19323" s="104"/>
      <c r="AP19323" s="104"/>
    </row>
    <row r="19324" spans="21:42" ht="15" customHeight="1" x14ac:dyDescent="0.25">
      <c r="U19324" s="104"/>
      <c r="AB19324" s="104"/>
      <c r="AC19324" s="104"/>
      <c r="AF19324" s="104"/>
      <c r="AG19324" s="104"/>
      <c r="AK19324" s="104"/>
      <c r="AL19324" s="104"/>
      <c r="AO19324" s="104"/>
      <c r="AP19324" s="104"/>
    </row>
    <row r="19325" spans="21:42" ht="15" customHeight="1" x14ac:dyDescent="0.25">
      <c r="U19325" s="104"/>
      <c r="AB19325" s="104"/>
      <c r="AC19325" s="104"/>
      <c r="AF19325" s="104"/>
      <c r="AG19325" s="104"/>
      <c r="AK19325" s="104"/>
      <c r="AL19325" s="104"/>
      <c r="AO19325" s="104"/>
      <c r="AP19325" s="104"/>
    </row>
    <row r="19326" spans="21:42" ht="15" customHeight="1" x14ac:dyDescent="0.25">
      <c r="U19326" s="104"/>
      <c r="AB19326" s="104"/>
      <c r="AC19326" s="104"/>
      <c r="AF19326" s="104"/>
      <c r="AG19326" s="104"/>
      <c r="AK19326" s="104"/>
      <c r="AL19326" s="104"/>
      <c r="AO19326" s="104"/>
      <c r="AP19326" s="104"/>
    </row>
    <row r="19327" spans="21:42" ht="15" customHeight="1" x14ac:dyDescent="0.25">
      <c r="U19327" s="104"/>
      <c r="AB19327" s="104"/>
      <c r="AC19327" s="104"/>
      <c r="AF19327" s="104"/>
      <c r="AG19327" s="104"/>
      <c r="AK19327" s="104"/>
      <c r="AL19327" s="104"/>
      <c r="AO19327" s="104"/>
      <c r="AP19327" s="104"/>
    </row>
    <row r="19328" spans="21:42" ht="15" customHeight="1" x14ac:dyDescent="0.25">
      <c r="U19328" s="104"/>
      <c r="AB19328" s="104"/>
      <c r="AC19328" s="104"/>
      <c r="AF19328" s="104"/>
      <c r="AG19328" s="104"/>
      <c r="AK19328" s="104"/>
      <c r="AL19328" s="104"/>
      <c r="AO19328" s="104"/>
      <c r="AP19328" s="104"/>
    </row>
    <row r="19329" spans="21:42" ht="15" customHeight="1" x14ac:dyDescent="0.25">
      <c r="U19329" s="104"/>
      <c r="AB19329" s="104"/>
      <c r="AC19329" s="104"/>
      <c r="AF19329" s="104"/>
      <c r="AG19329" s="104"/>
      <c r="AK19329" s="104"/>
      <c r="AL19329" s="104"/>
      <c r="AO19329" s="104"/>
      <c r="AP19329" s="104"/>
    </row>
    <row r="19330" spans="21:42" ht="15" customHeight="1" x14ac:dyDescent="0.25">
      <c r="U19330" s="104"/>
      <c r="AB19330" s="104"/>
      <c r="AC19330" s="104"/>
      <c r="AF19330" s="104"/>
      <c r="AG19330" s="104"/>
      <c r="AK19330" s="104"/>
      <c r="AL19330" s="104"/>
      <c r="AO19330" s="104"/>
      <c r="AP19330" s="104"/>
    </row>
    <row r="19331" spans="21:42" ht="15" customHeight="1" x14ac:dyDescent="0.25">
      <c r="U19331" s="104"/>
      <c r="AB19331" s="104"/>
      <c r="AC19331" s="104"/>
      <c r="AF19331" s="104"/>
      <c r="AG19331" s="104"/>
      <c r="AK19331" s="104"/>
      <c r="AL19331" s="104"/>
      <c r="AO19331" s="104"/>
      <c r="AP19331" s="104"/>
    </row>
    <row r="19332" spans="21:42" ht="15" customHeight="1" x14ac:dyDescent="0.25">
      <c r="U19332" s="104"/>
      <c r="AB19332" s="104"/>
      <c r="AC19332" s="104"/>
      <c r="AF19332" s="104"/>
      <c r="AG19332" s="104"/>
      <c r="AK19332" s="104"/>
      <c r="AL19332" s="104"/>
      <c r="AO19332" s="104"/>
      <c r="AP19332" s="104"/>
    </row>
    <row r="19333" spans="21:42" ht="15" customHeight="1" x14ac:dyDescent="0.25">
      <c r="U19333" s="104"/>
      <c r="AB19333" s="104"/>
      <c r="AC19333" s="104"/>
      <c r="AF19333" s="104"/>
      <c r="AG19333" s="104"/>
      <c r="AK19333" s="104"/>
      <c r="AL19333" s="104"/>
      <c r="AO19333" s="104"/>
      <c r="AP19333" s="104"/>
    </row>
    <row r="19334" spans="21:42" ht="15" customHeight="1" x14ac:dyDescent="0.25">
      <c r="U19334" s="104"/>
      <c r="AB19334" s="104"/>
      <c r="AC19334" s="104"/>
      <c r="AF19334" s="104"/>
      <c r="AG19334" s="104"/>
      <c r="AK19334" s="104"/>
      <c r="AL19334" s="104"/>
      <c r="AO19334" s="104"/>
      <c r="AP19334" s="104"/>
    </row>
    <row r="19335" spans="21:42" ht="15" customHeight="1" x14ac:dyDescent="0.25">
      <c r="U19335" s="104"/>
      <c r="AB19335" s="104"/>
      <c r="AC19335" s="104"/>
      <c r="AF19335" s="104"/>
      <c r="AG19335" s="104"/>
      <c r="AK19335" s="104"/>
      <c r="AL19335" s="104"/>
      <c r="AO19335" s="104"/>
      <c r="AP19335" s="104"/>
    </row>
    <row r="19336" spans="21:42" ht="15" customHeight="1" x14ac:dyDescent="0.25">
      <c r="U19336" s="104"/>
      <c r="AB19336" s="104"/>
      <c r="AC19336" s="104"/>
      <c r="AF19336" s="104"/>
      <c r="AG19336" s="104"/>
      <c r="AK19336" s="104"/>
      <c r="AL19336" s="104"/>
      <c r="AO19336" s="104"/>
      <c r="AP19336" s="104"/>
    </row>
    <row r="19337" spans="21:42" ht="15" customHeight="1" x14ac:dyDescent="0.25">
      <c r="U19337" s="104"/>
      <c r="AB19337" s="104"/>
      <c r="AC19337" s="104"/>
      <c r="AF19337" s="104"/>
      <c r="AG19337" s="104"/>
      <c r="AK19337" s="104"/>
      <c r="AL19337" s="104"/>
      <c r="AO19337" s="104"/>
      <c r="AP19337" s="104"/>
    </row>
    <row r="19338" spans="21:42" ht="15" customHeight="1" x14ac:dyDescent="0.25">
      <c r="U19338" s="104"/>
      <c r="AB19338" s="104"/>
      <c r="AC19338" s="104"/>
      <c r="AF19338" s="104"/>
      <c r="AG19338" s="104"/>
      <c r="AK19338" s="104"/>
      <c r="AL19338" s="104"/>
      <c r="AO19338" s="104"/>
      <c r="AP19338" s="104"/>
    </row>
    <row r="19339" spans="21:42" ht="15" customHeight="1" x14ac:dyDescent="0.25">
      <c r="U19339" s="104"/>
      <c r="AB19339" s="104"/>
      <c r="AC19339" s="104"/>
      <c r="AF19339" s="104"/>
      <c r="AG19339" s="104"/>
      <c r="AK19339" s="104"/>
      <c r="AL19339" s="104"/>
      <c r="AO19339" s="104"/>
      <c r="AP19339" s="104"/>
    </row>
    <row r="19340" spans="21:42" ht="15" customHeight="1" x14ac:dyDescent="0.25">
      <c r="U19340" s="104"/>
      <c r="AB19340" s="104"/>
      <c r="AC19340" s="104"/>
      <c r="AF19340" s="104"/>
      <c r="AG19340" s="104"/>
      <c r="AK19340" s="104"/>
      <c r="AL19340" s="104"/>
      <c r="AO19340" s="104"/>
      <c r="AP19340" s="104"/>
    </row>
    <row r="19341" spans="21:42" ht="15" customHeight="1" x14ac:dyDescent="0.25">
      <c r="U19341" s="104"/>
      <c r="AB19341" s="104"/>
      <c r="AC19341" s="104"/>
      <c r="AF19341" s="104"/>
      <c r="AG19341" s="104"/>
      <c r="AK19341" s="104"/>
      <c r="AL19341" s="104"/>
      <c r="AO19341" s="104"/>
      <c r="AP19341" s="104"/>
    </row>
    <row r="19342" spans="21:42" ht="15" customHeight="1" x14ac:dyDescent="0.25">
      <c r="U19342" s="104"/>
      <c r="AB19342" s="104"/>
      <c r="AC19342" s="104"/>
      <c r="AF19342" s="104"/>
      <c r="AG19342" s="104"/>
      <c r="AK19342" s="104"/>
      <c r="AL19342" s="104"/>
      <c r="AO19342" s="104"/>
      <c r="AP19342" s="104"/>
    </row>
    <row r="19343" spans="21:42" ht="15" customHeight="1" x14ac:dyDescent="0.25">
      <c r="U19343" s="104"/>
      <c r="AB19343" s="104"/>
      <c r="AC19343" s="104"/>
      <c r="AF19343" s="104"/>
      <c r="AG19343" s="104"/>
      <c r="AK19343" s="104"/>
      <c r="AL19343" s="104"/>
      <c r="AO19343" s="104"/>
      <c r="AP19343" s="104"/>
    </row>
    <row r="19344" spans="21:42" ht="15" customHeight="1" x14ac:dyDescent="0.25">
      <c r="U19344" s="104"/>
      <c r="AB19344" s="104"/>
      <c r="AC19344" s="104"/>
      <c r="AF19344" s="104"/>
      <c r="AG19344" s="104"/>
      <c r="AK19344" s="104"/>
      <c r="AL19344" s="104"/>
      <c r="AO19344" s="104"/>
      <c r="AP19344" s="104"/>
    </row>
    <row r="19345" spans="21:42" ht="15" customHeight="1" x14ac:dyDescent="0.25">
      <c r="U19345" s="104"/>
      <c r="AB19345" s="104"/>
      <c r="AC19345" s="104"/>
      <c r="AF19345" s="104"/>
      <c r="AG19345" s="104"/>
      <c r="AK19345" s="104"/>
      <c r="AL19345" s="104"/>
      <c r="AO19345" s="104"/>
      <c r="AP19345" s="104"/>
    </row>
    <row r="19346" spans="21:42" ht="15" customHeight="1" x14ac:dyDescent="0.25">
      <c r="U19346" s="104"/>
      <c r="AB19346" s="104"/>
      <c r="AC19346" s="104"/>
      <c r="AF19346" s="104"/>
      <c r="AG19346" s="104"/>
      <c r="AK19346" s="104"/>
      <c r="AL19346" s="104"/>
      <c r="AO19346" s="104"/>
      <c r="AP19346" s="104"/>
    </row>
    <row r="19347" spans="21:42" ht="15" customHeight="1" x14ac:dyDescent="0.25">
      <c r="U19347" s="104"/>
      <c r="AB19347" s="104"/>
      <c r="AC19347" s="104"/>
      <c r="AF19347" s="104"/>
      <c r="AG19347" s="104"/>
      <c r="AK19347" s="104"/>
      <c r="AL19347" s="104"/>
      <c r="AO19347" s="104"/>
      <c r="AP19347" s="104"/>
    </row>
    <row r="19348" spans="21:42" ht="15" customHeight="1" x14ac:dyDescent="0.25">
      <c r="U19348" s="104"/>
      <c r="AB19348" s="104"/>
      <c r="AC19348" s="104"/>
      <c r="AF19348" s="104"/>
      <c r="AG19348" s="104"/>
      <c r="AK19348" s="104"/>
      <c r="AL19348" s="104"/>
      <c r="AO19348" s="104"/>
      <c r="AP19348" s="104"/>
    </row>
    <row r="19349" spans="21:42" ht="15" customHeight="1" x14ac:dyDescent="0.25">
      <c r="U19349" s="104"/>
      <c r="AB19349" s="104"/>
      <c r="AC19349" s="104"/>
      <c r="AF19349" s="104"/>
      <c r="AG19349" s="104"/>
      <c r="AK19349" s="104"/>
      <c r="AL19349" s="104"/>
      <c r="AO19349" s="104"/>
      <c r="AP19349" s="104"/>
    </row>
    <row r="19350" spans="21:42" ht="15" customHeight="1" x14ac:dyDescent="0.25">
      <c r="U19350" s="104"/>
      <c r="AB19350" s="104"/>
      <c r="AC19350" s="104"/>
      <c r="AF19350" s="104"/>
      <c r="AG19350" s="104"/>
      <c r="AK19350" s="104"/>
      <c r="AL19350" s="104"/>
      <c r="AO19350" s="104"/>
      <c r="AP19350" s="104"/>
    </row>
    <row r="19351" spans="21:42" ht="15" customHeight="1" x14ac:dyDescent="0.25">
      <c r="U19351" s="104"/>
      <c r="AB19351" s="104"/>
      <c r="AC19351" s="104"/>
      <c r="AF19351" s="104"/>
      <c r="AG19351" s="104"/>
      <c r="AK19351" s="104"/>
      <c r="AL19351" s="104"/>
      <c r="AO19351" s="104"/>
      <c r="AP19351" s="104"/>
    </row>
    <row r="19352" spans="21:42" ht="15" customHeight="1" x14ac:dyDescent="0.25">
      <c r="U19352" s="104"/>
      <c r="AB19352" s="104"/>
      <c r="AC19352" s="104"/>
      <c r="AF19352" s="104"/>
      <c r="AG19352" s="104"/>
      <c r="AK19352" s="104"/>
      <c r="AL19352" s="104"/>
      <c r="AO19352" s="104"/>
      <c r="AP19352" s="104"/>
    </row>
    <row r="19353" spans="21:42" ht="15" customHeight="1" x14ac:dyDescent="0.25">
      <c r="U19353" s="104"/>
      <c r="AB19353" s="104"/>
      <c r="AC19353" s="104"/>
      <c r="AF19353" s="104"/>
      <c r="AG19353" s="104"/>
      <c r="AK19353" s="104"/>
      <c r="AL19353" s="104"/>
      <c r="AO19353" s="104"/>
      <c r="AP19353" s="104"/>
    </row>
    <row r="19354" spans="21:42" ht="15" customHeight="1" x14ac:dyDescent="0.25">
      <c r="U19354" s="104"/>
      <c r="AB19354" s="104"/>
      <c r="AC19354" s="104"/>
      <c r="AF19354" s="104"/>
      <c r="AG19354" s="104"/>
      <c r="AK19354" s="104"/>
      <c r="AL19354" s="104"/>
      <c r="AO19354" s="104"/>
      <c r="AP19354" s="104"/>
    </row>
    <row r="19355" spans="21:42" ht="15" customHeight="1" x14ac:dyDescent="0.25">
      <c r="U19355" s="104"/>
      <c r="AB19355" s="104"/>
      <c r="AC19355" s="104"/>
      <c r="AF19355" s="104"/>
      <c r="AG19355" s="104"/>
      <c r="AK19355" s="104"/>
      <c r="AL19355" s="104"/>
      <c r="AO19355" s="104"/>
      <c r="AP19355" s="104"/>
    </row>
    <row r="19356" spans="21:42" ht="15" customHeight="1" x14ac:dyDescent="0.25">
      <c r="U19356" s="104"/>
      <c r="AB19356" s="104"/>
      <c r="AC19356" s="104"/>
      <c r="AF19356" s="104"/>
      <c r="AG19356" s="104"/>
      <c r="AK19356" s="104"/>
      <c r="AL19356" s="104"/>
      <c r="AO19356" s="104"/>
      <c r="AP19356" s="104"/>
    </row>
    <row r="19357" spans="21:42" ht="15" customHeight="1" x14ac:dyDescent="0.25">
      <c r="U19357" s="104"/>
      <c r="AB19357" s="104"/>
      <c r="AC19357" s="104"/>
      <c r="AF19357" s="104"/>
      <c r="AG19357" s="104"/>
      <c r="AK19357" s="104"/>
      <c r="AL19357" s="104"/>
      <c r="AO19357" s="104"/>
      <c r="AP19357" s="104"/>
    </row>
    <row r="19358" spans="21:42" ht="15" customHeight="1" x14ac:dyDescent="0.25">
      <c r="U19358" s="104"/>
      <c r="AB19358" s="104"/>
      <c r="AC19358" s="104"/>
      <c r="AF19358" s="104"/>
      <c r="AG19358" s="104"/>
      <c r="AK19358" s="104"/>
      <c r="AL19358" s="104"/>
      <c r="AO19358" s="104"/>
      <c r="AP19358" s="104"/>
    </row>
    <row r="19359" spans="21:42" ht="15" customHeight="1" x14ac:dyDescent="0.25">
      <c r="U19359" s="104"/>
      <c r="AB19359" s="104"/>
      <c r="AC19359" s="104"/>
      <c r="AF19359" s="104"/>
      <c r="AG19359" s="104"/>
      <c r="AK19359" s="104"/>
      <c r="AL19359" s="104"/>
      <c r="AO19359" s="104"/>
      <c r="AP19359" s="104"/>
    </row>
    <row r="19360" spans="21:42" ht="15" customHeight="1" x14ac:dyDescent="0.25">
      <c r="U19360" s="104"/>
      <c r="AB19360" s="104"/>
      <c r="AC19360" s="104"/>
      <c r="AF19360" s="104"/>
      <c r="AG19360" s="104"/>
      <c r="AK19360" s="104"/>
      <c r="AL19360" s="104"/>
      <c r="AO19360" s="104"/>
      <c r="AP19360" s="104"/>
    </row>
    <row r="19361" spans="21:42" ht="15" customHeight="1" x14ac:dyDescent="0.25">
      <c r="U19361" s="104"/>
      <c r="AB19361" s="104"/>
      <c r="AC19361" s="104"/>
      <c r="AF19361" s="104"/>
      <c r="AG19361" s="104"/>
      <c r="AK19361" s="104"/>
      <c r="AL19361" s="104"/>
      <c r="AO19361" s="104"/>
      <c r="AP19361" s="104"/>
    </row>
    <row r="19362" spans="21:42" ht="15" customHeight="1" x14ac:dyDescent="0.25">
      <c r="U19362" s="104"/>
      <c r="AB19362" s="104"/>
      <c r="AC19362" s="104"/>
      <c r="AF19362" s="104"/>
      <c r="AG19362" s="104"/>
      <c r="AK19362" s="104"/>
      <c r="AL19362" s="104"/>
      <c r="AO19362" s="104"/>
      <c r="AP19362" s="104"/>
    </row>
    <row r="19363" spans="21:42" ht="15" customHeight="1" x14ac:dyDescent="0.25">
      <c r="U19363" s="104"/>
      <c r="AB19363" s="104"/>
      <c r="AC19363" s="104"/>
      <c r="AF19363" s="104"/>
      <c r="AG19363" s="104"/>
      <c r="AK19363" s="104"/>
      <c r="AL19363" s="104"/>
      <c r="AO19363" s="104"/>
      <c r="AP19363" s="104"/>
    </row>
    <row r="19364" spans="21:42" ht="15" customHeight="1" x14ac:dyDescent="0.25">
      <c r="U19364" s="104"/>
      <c r="AB19364" s="104"/>
      <c r="AC19364" s="104"/>
      <c r="AF19364" s="104"/>
      <c r="AG19364" s="104"/>
      <c r="AK19364" s="104"/>
      <c r="AL19364" s="104"/>
      <c r="AO19364" s="104"/>
      <c r="AP19364" s="104"/>
    </row>
    <row r="19365" spans="21:42" ht="15" customHeight="1" x14ac:dyDescent="0.25">
      <c r="U19365" s="104"/>
      <c r="AB19365" s="104"/>
      <c r="AC19365" s="104"/>
      <c r="AF19365" s="104"/>
      <c r="AG19365" s="104"/>
      <c r="AK19365" s="104"/>
      <c r="AL19365" s="104"/>
      <c r="AO19365" s="104"/>
      <c r="AP19365" s="104"/>
    </row>
    <row r="19366" spans="21:42" ht="15" customHeight="1" x14ac:dyDescent="0.25">
      <c r="U19366" s="104"/>
      <c r="AB19366" s="104"/>
      <c r="AC19366" s="104"/>
      <c r="AF19366" s="104"/>
      <c r="AG19366" s="104"/>
      <c r="AK19366" s="104"/>
      <c r="AL19366" s="104"/>
      <c r="AO19366" s="104"/>
      <c r="AP19366" s="104"/>
    </row>
    <row r="19367" spans="21:42" ht="15" customHeight="1" x14ac:dyDescent="0.25">
      <c r="U19367" s="104"/>
      <c r="AB19367" s="104"/>
      <c r="AC19367" s="104"/>
      <c r="AF19367" s="104"/>
      <c r="AG19367" s="104"/>
      <c r="AK19367" s="104"/>
      <c r="AL19367" s="104"/>
      <c r="AO19367" s="104"/>
      <c r="AP19367" s="104"/>
    </row>
    <row r="19368" spans="21:42" ht="15" customHeight="1" x14ac:dyDescent="0.25">
      <c r="U19368" s="104"/>
      <c r="AB19368" s="104"/>
      <c r="AC19368" s="104"/>
      <c r="AF19368" s="104"/>
      <c r="AG19368" s="104"/>
      <c r="AK19368" s="104"/>
      <c r="AL19368" s="104"/>
      <c r="AO19368" s="104"/>
      <c r="AP19368" s="104"/>
    </row>
    <row r="19369" spans="21:42" ht="15" customHeight="1" x14ac:dyDescent="0.25">
      <c r="U19369" s="104"/>
      <c r="AB19369" s="104"/>
      <c r="AC19369" s="104"/>
      <c r="AF19369" s="104"/>
      <c r="AG19369" s="104"/>
      <c r="AK19369" s="104"/>
      <c r="AL19369" s="104"/>
      <c r="AO19369" s="104"/>
      <c r="AP19369" s="104"/>
    </row>
    <row r="19370" spans="21:42" ht="15" customHeight="1" x14ac:dyDescent="0.25">
      <c r="U19370" s="104"/>
      <c r="AB19370" s="104"/>
      <c r="AC19370" s="104"/>
      <c r="AF19370" s="104"/>
      <c r="AG19370" s="104"/>
      <c r="AK19370" s="104"/>
      <c r="AL19370" s="104"/>
      <c r="AO19370" s="104"/>
      <c r="AP19370" s="104"/>
    </row>
    <row r="19371" spans="21:42" ht="15" customHeight="1" x14ac:dyDescent="0.25">
      <c r="U19371" s="104"/>
      <c r="AB19371" s="104"/>
      <c r="AC19371" s="104"/>
      <c r="AF19371" s="104"/>
      <c r="AG19371" s="104"/>
      <c r="AK19371" s="104"/>
      <c r="AL19371" s="104"/>
      <c r="AO19371" s="104"/>
      <c r="AP19371" s="104"/>
    </row>
    <row r="19372" spans="21:42" ht="15" customHeight="1" x14ac:dyDescent="0.25">
      <c r="U19372" s="104"/>
      <c r="AB19372" s="104"/>
      <c r="AC19372" s="104"/>
      <c r="AF19372" s="104"/>
      <c r="AG19372" s="104"/>
      <c r="AK19372" s="104"/>
      <c r="AL19372" s="104"/>
      <c r="AO19372" s="104"/>
      <c r="AP19372" s="104"/>
    </row>
    <row r="19373" spans="21:42" ht="15" customHeight="1" x14ac:dyDescent="0.25">
      <c r="U19373" s="104"/>
      <c r="AB19373" s="104"/>
      <c r="AC19373" s="104"/>
      <c r="AF19373" s="104"/>
      <c r="AG19373" s="104"/>
      <c r="AK19373" s="104"/>
      <c r="AL19373" s="104"/>
      <c r="AO19373" s="104"/>
      <c r="AP19373" s="104"/>
    </row>
    <row r="19374" spans="21:42" ht="15" customHeight="1" x14ac:dyDescent="0.25">
      <c r="U19374" s="104"/>
      <c r="AB19374" s="104"/>
      <c r="AC19374" s="104"/>
      <c r="AF19374" s="104"/>
      <c r="AG19374" s="104"/>
      <c r="AK19374" s="104"/>
      <c r="AL19374" s="104"/>
      <c r="AO19374" s="104"/>
      <c r="AP19374" s="104"/>
    </row>
    <row r="19375" spans="21:42" ht="15" customHeight="1" x14ac:dyDescent="0.25">
      <c r="U19375" s="104"/>
      <c r="AB19375" s="104"/>
      <c r="AC19375" s="104"/>
      <c r="AF19375" s="104"/>
      <c r="AG19375" s="104"/>
      <c r="AK19375" s="104"/>
      <c r="AL19375" s="104"/>
      <c r="AO19375" s="104"/>
      <c r="AP19375" s="104"/>
    </row>
    <row r="19376" spans="21:42" ht="15" customHeight="1" x14ac:dyDescent="0.25">
      <c r="U19376" s="104"/>
      <c r="AB19376" s="104"/>
      <c r="AC19376" s="104"/>
      <c r="AF19376" s="104"/>
      <c r="AG19376" s="104"/>
      <c r="AK19376" s="104"/>
      <c r="AL19376" s="104"/>
      <c r="AO19376" s="104"/>
      <c r="AP19376" s="104"/>
    </row>
    <row r="19377" spans="21:42" ht="15" customHeight="1" x14ac:dyDescent="0.25">
      <c r="U19377" s="104"/>
      <c r="AB19377" s="104"/>
      <c r="AC19377" s="104"/>
      <c r="AF19377" s="104"/>
      <c r="AG19377" s="104"/>
      <c r="AK19377" s="104"/>
      <c r="AL19377" s="104"/>
      <c r="AO19377" s="104"/>
      <c r="AP19377" s="104"/>
    </row>
    <row r="19378" spans="21:42" ht="15" customHeight="1" x14ac:dyDescent="0.25">
      <c r="U19378" s="104"/>
      <c r="AB19378" s="104"/>
      <c r="AC19378" s="104"/>
      <c r="AF19378" s="104"/>
      <c r="AG19378" s="104"/>
      <c r="AK19378" s="104"/>
      <c r="AL19378" s="104"/>
      <c r="AO19378" s="104"/>
      <c r="AP19378" s="104"/>
    </row>
    <row r="19379" spans="21:42" ht="15" customHeight="1" x14ac:dyDescent="0.25">
      <c r="U19379" s="104"/>
      <c r="AB19379" s="104"/>
      <c r="AC19379" s="104"/>
      <c r="AF19379" s="104"/>
      <c r="AG19379" s="104"/>
      <c r="AK19379" s="104"/>
      <c r="AL19379" s="104"/>
      <c r="AO19379" s="104"/>
      <c r="AP19379" s="104"/>
    </row>
    <row r="19380" spans="21:42" ht="15" customHeight="1" x14ac:dyDescent="0.25">
      <c r="U19380" s="104"/>
      <c r="AB19380" s="104"/>
      <c r="AC19380" s="104"/>
      <c r="AF19380" s="104"/>
      <c r="AG19380" s="104"/>
      <c r="AK19380" s="104"/>
      <c r="AL19380" s="104"/>
      <c r="AO19380" s="104"/>
      <c r="AP19380" s="104"/>
    </row>
    <row r="19381" spans="21:42" ht="15" customHeight="1" x14ac:dyDescent="0.25">
      <c r="U19381" s="104"/>
      <c r="AB19381" s="104"/>
      <c r="AC19381" s="104"/>
      <c r="AF19381" s="104"/>
      <c r="AG19381" s="104"/>
      <c r="AK19381" s="104"/>
      <c r="AL19381" s="104"/>
      <c r="AO19381" s="104"/>
      <c r="AP19381" s="104"/>
    </row>
    <row r="19382" spans="21:42" ht="15" customHeight="1" x14ac:dyDescent="0.25">
      <c r="U19382" s="104"/>
      <c r="AB19382" s="104"/>
      <c r="AC19382" s="104"/>
      <c r="AF19382" s="104"/>
      <c r="AG19382" s="104"/>
      <c r="AK19382" s="104"/>
      <c r="AL19382" s="104"/>
      <c r="AO19382" s="104"/>
      <c r="AP19382" s="104"/>
    </row>
    <row r="19383" spans="21:42" ht="15" customHeight="1" x14ac:dyDescent="0.25">
      <c r="U19383" s="104"/>
      <c r="AB19383" s="104"/>
      <c r="AC19383" s="104"/>
      <c r="AF19383" s="104"/>
      <c r="AG19383" s="104"/>
      <c r="AK19383" s="104"/>
      <c r="AL19383" s="104"/>
      <c r="AO19383" s="104"/>
      <c r="AP19383" s="104"/>
    </row>
    <row r="19384" spans="21:42" ht="15" customHeight="1" x14ac:dyDescent="0.25">
      <c r="U19384" s="104"/>
      <c r="AB19384" s="104"/>
      <c r="AC19384" s="104"/>
      <c r="AF19384" s="104"/>
      <c r="AG19384" s="104"/>
      <c r="AK19384" s="104"/>
      <c r="AL19384" s="104"/>
      <c r="AO19384" s="104"/>
      <c r="AP19384" s="104"/>
    </row>
    <row r="19385" spans="21:42" ht="15" customHeight="1" x14ac:dyDescent="0.25">
      <c r="U19385" s="104"/>
      <c r="AB19385" s="104"/>
      <c r="AC19385" s="104"/>
      <c r="AF19385" s="104"/>
      <c r="AG19385" s="104"/>
      <c r="AK19385" s="104"/>
      <c r="AL19385" s="104"/>
      <c r="AO19385" s="104"/>
      <c r="AP19385" s="104"/>
    </row>
    <row r="19386" spans="21:42" ht="15" customHeight="1" x14ac:dyDescent="0.25">
      <c r="U19386" s="104"/>
      <c r="AB19386" s="104"/>
      <c r="AC19386" s="104"/>
      <c r="AF19386" s="104"/>
      <c r="AG19386" s="104"/>
      <c r="AK19386" s="104"/>
      <c r="AL19386" s="104"/>
      <c r="AO19386" s="104"/>
      <c r="AP19386" s="104"/>
    </row>
    <row r="19387" spans="21:42" ht="15" customHeight="1" x14ac:dyDescent="0.25">
      <c r="U19387" s="104"/>
      <c r="AB19387" s="104"/>
      <c r="AC19387" s="104"/>
      <c r="AF19387" s="104"/>
      <c r="AG19387" s="104"/>
      <c r="AK19387" s="104"/>
      <c r="AL19387" s="104"/>
      <c r="AO19387" s="104"/>
      <c r="AP19387" s="104"/>
    </row>
    <row r="19388" spans="21:42" ht="15" customHeight="1" x14ac:dyDescent="0.25">
      <c r="U19388" s="104"/>
      <c r="AB19388" s="104"/>
      <c r="AC19388" s="104"/>
      <c r="AF19388" s="104"/>
      <c r="AG19388" s="104"/>
      <c r="AK19388" s="104"/>
      <c r="AL19388" s="104"/>
      <c r="AO19388" s="104"/>
      <c r="AP19388" s="104"/>
    </row>
    <row r="19389" spans="21:42" ht="15" customHeight="1" x14ac:dyDescent="0.25">
      <c r="U19389" s="104"/>
      <c r="AB19389" s="104"/>
      <c r="AC19389" s="104"/>
      <c r="AF19389" s="104"/>
      <c r="AG19389" s="104"/>
      <c r="AK19389" s="104"/>
      <c r="AL19389" s="104"/>
      <c r="AO19389" s="104"/>
      <c r="AP19389" s="104"/>
    </row>
    <row r="19390" spans="21:42" ht="15" customHeight="1" x14ac:dyDescent="0.25">
      <c r="U19390" s="104"/>
      <c r="AB19390" s="104"/>
      <c r="AC19390" s="104"/>
      <c r="AF19390" s="104"/>
      <c r="AG19390" s="104"/>
      <c r="AK19390" s="104"/>
      <c r="AL19390" s="104"/>
      <c r="AO19390" s="104"/>
      <c r="AP19390" s="104"/>
    </row>
    <row r="19391" spans="21:42" ht="15" customHeight="1" x14ac:dyDescent="0.25">
      <c r="U19391" s="104"/>
      <c r="AB19391" s="104"/>
      <c r="AC19391" s="104"/>
      <c r="AF19391" s="104"/>
      <c r="AG19391" s="104"/>
      <c r="AK19391" s="104"/>
      <c r="AL19391" s="104"/>
      <c r="AO19391" s="104"/>
      <c r="AP19391" s="104"/>
    </row>
    <row r="19392" spans="21:42" ht="15" customHeight="1" x14ac:dyDescent="0.25">
      <c r="U19392" s="104"/>
      <c r="AB19392" s="104"/>
      <c r="AC19392" s="104"/>
      <c r="AF19392" s="104"/>
      <c r="AG19392" s="104"/>
      <c r="AK19392" s="104"/>
      <c r="AL19392" s="104"/>
      <c r="AO19392" s="104"/>
      <c r="AP19392" s="104"/>
    </row>
    <row r="19393" spans="21:42" ht="15" customHeight="1" x14ac:dyDescent="0.25">
      <c r="U19393" s="104"/>
      <c r="AB19393" s="104"/>
      <c r="AC19393" s="104"/>
      <c r="AF19393" s="104"/>
      <c r="AG19393" s="104"/>
      <c r="AK19393" s="104"/>
      <c r="AL19393" s="104"/>
      <c r="AO19393" s="104"/>
      <c r="AP19393" s="104"/>
    </row>
    <row r="19394" spans="21:42" ht="15" customHeight="1" x14ac:dyDescent="0.25">
      <c r="U19394" s="104"/>
      <c r="AB19394" s="104"/>
      <c r="AC19394" s="104"/>
      <c r="AF19394" s="104"/>
      <c r="AG19394" s="104"/>
      <c r="AK19394" s="104"/>
      <c r="AL19394" s="104"/>
      <c r="AO19394" s="104"/>
      <c r="AP19394" s="104"/>
    </row>
    <row r="19395" spans="21:42" ht="15" customHeight="1" x14ac:dyDescent="0.25">
      <c r="U19395" s="104"/>
      <c r="AB19395" s="104"/>
      <c r="AC19395" s="104"/>
      <c r="AF19395" s="104"/>
      <c r="AG19395" s="104"/>
      <c r="AK19395" s="104"/>
      <c r="AL19395" s="104"/>
      <c r="AO19395" s="104"/>
      <c r="AP19395" s="104"/>
    </row>
    <row r="19396" spans="21:42" ht="15" customHeight="1" x14ac:dyDescent="0.25">
      <c r="U19396" s="104"/>
      <c r="AB19396" s="104"/>
      <c r="AC19396" s="104"/>
      <c r="AF19396" s="104"/>
      <c r="AG19396" s="104"/>
      <c r="AK19396" s="104"/>
      <c r="AL19396" s="104"/>
      <c r="AO19396" s="104"/>
      <c r="AP19396" s="104"/>
    </row>
    <row r="19397" spans="21:42" ht="15" customHeight="1" x14ac:dyDescent="0.25">
      <c r="U19397" s="104"/>
      <c r="AB19397" s="104"/>
      <c r="AC19397" s="104"/>
      <c r="AF19397" s="104"/>
      <c r="AG19397" s="104"/>
      <c r="AK19397" s="104"/>
      <c r="AL19397" s="104"/>
      <c r="AO19397" s="104"/>
      <c r="AP19397" s="104"/>
    </row>
    <row r="19398" spans="21:42" ht="15" customHeight="1" x14ac:dyDescent="0.25">
      <c r="U19398" s="104"/>
      <c r="AB19398" s="104"/>
      <c r="AC19398" s="104"/>
      <c r="AF19398" s="104"/>
      <c r="AG19398" s="104"/>
      <c r="AK19398" s="104"/>
      <c r="AL19398" s="104"/>
      <c r="AO19398" s="104"/>
      <c r="AP19398" s="104"/>
    </row>
    <row r="19399" spans="21:42" ht="15" customHeight="1" x14ac:dyDescent="0.25">
      <c r="U19399" s="104"/>
      <c r="AB19399" s="104"/>
      <c r="AC19399" s="104"/>
      <c r="AF19399" s="104"/>
      <c r="AG19399" s="104"/>
      <c r="AK19399" s="104"/>
      <c r="AL19399" s="104"/>
      <c r="AO19399" s="104"/>
      <c r="AP19399" s="104"/>
    </row>
    <row r="19400" spans="21:42" ht="15" customHeight="1" x14ac:dyDescent="0.25">
      <c r="U19400" s="104"/>
      <c r="AB19400" s="104"/>
      <c r="AC19400" s="104"/>
      <c r="AF19400" s="104"/>
      <c r="AG19400" s="104"/>
      <c r="AK19400" s="104"/>
      <c r="AL19400" s="104"/>
      <c r="AO19400" s="104"/>
      <c r="AP19400" s="104"/>
    </row>
    <row r="19401" spans="21:42" ht="15" customHeight="1" x14ac:dyDescent="0.25">
      <c r="U19401" s="104"/>
      <c r="AB19401" s="104"/>
      <c r="AC19401" s="104"/>
      <c r="AF19401" s="104"/>
      <c r="AG19401" s="104"/>
      <c r="AK19401" s="104"/>
      <c r="AL19401" s="104"/>
      <c r="AO19401" s="104"/>
      <c r="AP19401" s="104"/>
    </row>
    <row r="19402" spans="21:42" ht="15" customHeight="1" x14ac:dyDescent="0.25">
      <c r="U19402" s="104"/>
      <c r="AB19402" s="104"/>
      <c r="AC19402" s="104"/>
      <c r="AF19402" s="104"/>
      <c r="AG19402" s="104"/>
      <c r="AK19402" s="104"/>
      <c r="AL19402" s="104"/>
      <c r="AO19402" s="104"/>
      <c r="AP19402" s="104"/>
    </row>
    <row r="19403" spans="21:42" ht="15" customHeight="1" x14ac:dyDescent="0.25">
      <c r="U19403" s="104"/>
      <c r="AB19403" s="104"/>
      <c r="AC19403" s="104"/>
      <c r="AF19403" s="104"/>
      <c r="AG19403" s="104"/>
      <c r="AK19403" s="104"/>
      <c r="AL19403" s="104"/>
      <c r="AO19403" s="104"/>
      <c r="AP19403" s="104"/>
    </row>
    <row r="19404" spans="21:42" ht="15" customHeight="1" x14ac:dyDescent="0.25">
      <c r="U19404" s="104"/>
      <c r="AB19404" s="104"/>
      <c r="AC19404" s="104"/>
      <c r="AF19404" s="104"/>
      <c r="AG19404" s="104"/>
      <c r="AK19404" s="104"/>
      <c r="AL19404" s="104"/>
      <c r="AO19404" s="104"/>
      <c r="AP19404" s="104"/>
    </row>
    <row r="19405" spans="21:42" ht="15" customHeight="1" x14ac:dyDescent="0.25">
      <c r="U19405" s="104"/>
      <c r="AB19405" s="104"/>
      <c r="AC19405" s="104"/>
      <c r="AF19405" s="104"/>
      <c r="AG19405" s="104"/>
      <c r="AK19405" s="104"/>
      <c r="AL19405" s="104"/>
      <c r="AO19405" s="104"/>
      <c r="AP19405" s="104"/>
    </row>
    <row r="19406" spans="21:42" ht="15" customHeight="1" x14ac:dyDescent="0.25">
      <c r="U19406" s="104"/>
      <c r="AB19406" s="104"/>
      <c r="AC19406" s="104"/>
      <c r="AF19406" s="104"/>
      <c r="AG19406" s="104"/>
      <c r="AK19406" s="104"/>
      <c r="AL19406" s="104"/>
      <c r="AO19406" s="104"/>
      <c r="AP19406" s="104"/>
    </row>
    <row r="19407" spans="21:42" ht="15" customHeight="1" x14ac:dyDescent="0.25">
      <c r="U19407" s="104"/>
      <c r="AB19407" s="104"/>
      <c r="AC19407" s="104"/>
      <c r="AF19407" s="104"/>
      <c r="AG19407" s="104"/>
      <c r="AK19407" s="104"/>
      <c r="AL19407" s="104"/>
      <c r="AO19407" s="104"/>
      <c r="AP19407" s="104"/>
    </row>
    <row r="19408" spans="21:42" ht="15" customHeight="1" x14ac:dyDescent="0.25">
      <c r="U19408" s="104"/>
      <c r="AB19408" s="104"/>
      <c r="AC19408" s="104"/>
      <c r="AF19408" s="104"/>
      <c r="AG19408" s="104"/>
      <c r="AK19408" s="104"/>
      <c r="AL19408" s="104"/>
      <c r="AO19408" s="104"/>
      <c r="AP19408" s="104"/>
    </row>
    <row r="19409" spans="21:42" ht="15" customHeight="1" x14ac:dyDescent="0.25">
      <c r="U19409" s="104"/>
      <c r="AB19409" s="104"/>
      <c r="AC19409" s="104"/>
      <c r="AF19409" s="104"/>
      <c r="AG19409" s="104"/>
      <c r="AK19409" s="104"/>
      <c r="AL19409" s="104"/>
      <c r="AO19409" s="104"/>
      <c r="AP19409" s="104"/>
    </row>
    <row r="19410" spans="21:42" ht="15" customHeight="1" x14ac:dyDescent="0.25">
      <c r="U19410" s="104"/>
      <c r="AB19410" s="104"/>
      <c r="AC19410" s="104"/>
      <c r="AF19410" s="104"/>
      <c r="AG19410" s="104"/>
      <c r="AK19410" s="104"/>
      <c r="AL19410" s="104"/>
      <c r="AO19410" s="104"/>
      <c r="AP19410" s="104"/>
    </row>
    <row r="19411" spans="21:42" ht="15" customHeight="1" x14ac:dyDescent="0.25">
      <c r="U19411" s="104"/>
      <c r="AB19411" s="104"/>
      <c r="AC19411" s="104"/>
      <c r="AF19411" s="104"/>
      <c r="AG19411" s="104"/>
      <c r="AK19411" s="104"/>
      <c r="AL19411" s="104"/>
      <c r="AO19411" s="104"/>
      <c r="AP19411" s="104"/>
    </row>
    <row r="19412" spans="21:42" ht="15" customHeight="1" x14ac:dyDescent="0.25">
      <c r="U19412" s="104"/>
      <c r="AB19412" s="104"/>
      <c r="AC19412" s="104"/>
      <c r="AF19412" s="104"/>
      <c r="AG19412" s="104"/>
      <c r="AK19412" s="104"/>
      <c r="AL19412" s="104"/>
      <c r="AO19412" s="104"/>
      <c r="AP19412" s="104"/>
    </row>
    <row r="19413" spans="21:42" ht="15" customHeight="1" x14ac:dyDescent="0.25">
      <c r="U19413" s="104"/>
      <c r="AB19413" s="104"/>
      <c r="AC19413" s="104"/>
      <c r="AF19413" s="104"/>
      <c r="AG19413" s="104"/>
      <c r="AK19413" s="104"/>
      <c r="AL19413" s="104"/>
      <c r="AO19413" s="104"/>
      <c r="AP19413" s="104"/>
    </row>
    <row r="19414" spans="21:42" ht="15" customHeight="1" x14ac:dyDescent="0.25">
      <c r="U19414" s="104"/>
      <c r="AB19414" s="104"/>
      <c r="AC19414" s="104"/>
      <c r="AF19414" s="104"/>
      <c r="AG19414" s="104"/>
      <c r="AK19414" s="104"/>
      <c r="AL19414" s="104"/>
      <c r="AO19414" s="104"/>
      <c r="AP19414" s="104"/>
    </row>
    <row r="19415" spans="21:42" ht="15" customHeight="1" x14ac:dyDescent="0.25">
      <c r="U19415" s="104"/>
      <c r="AB19415" s="104"/>
      <c r="AC19415" s="104"/>
      <c r="AF19415" s="104"/>
      <c r="AG19415" s="104"/>
      <c r="AK19415" s="104"/>
      <c r="AL19415" s="104"/>
      <c r="AO19415" s="104"/>
      <c r="AP19415" s="104"/>
    </row>
    <row r="19416" spans="21:42" ht="15" customHeight="1" x14ac:dyDescent="0.25">
      <c r="U19416" s="104"/>
      <c r="AB19416" s="104"/>
      <c r="AC19416" s="104"/>
      <c r="AF19416" s="104"/>
      <c r="AG19416" s="104"/>
      <c r="AK19416" s="104"/>
      <c r="AL19416" s="104"/>
      <c r="AO19416" s="104"/>
      <c r="AP19416" s="104"/>
    </row>
    <row r="19417" spans="21:42" ht="15" customHeight="1" x14ac:dyDescent="0.25">
      <c r="U19417" s="104"/>
      <c r="AB19417" s="104"/>
      <c r="AC19417" s="104"/>
      <c r="AF19417" s="104"/>
      <c r="AG19417" s="104"/>
      <c r="AK19417" s="104"/>
      <c r="AL19417" s="104"/>
      <c r="AO19417" s="104"/>
      <c r="AP19417" s="104"/>
    </row>
    <row r="19418" spans="21:42" ht="15" customHeight="1" x14ac:dyDescent="0.25">
      <c r="U19418" s="104"/>
      <c r="AB19418" s="104"/>
      <c r="AC19418" s="104"/>
      <c r="AF19418" s="104"/>
      <c r="AG19418" s="104"/>
      <c r="AK19418" s="104"/>
      <c r="AL19418" s="104"/>
      <c r="AO19418" s="104"/>
      <c r="AP19418" s="104"/>
    </row>
    <row r="19419" spans="21:42" ht="15" customHeight="1" x14ac:dyDescent="0.25">
      <c r="U19419" s="104"/>
      <c r="AB19419" s="104"/>
      <c r="AC19419" s="104"/>
      <c r="AF19419" s="104"/>
      <c r="AG19419" s="104"/>
      <c r="AK19419" s="104"/>
      <c r="AL19419" s="104"/>
      <c r="AO19419" s="104"/>
      <c r="AP19419" s="104"/>
    </row>
    <row r="19420" spans="21:42" ht="15" customHeight="1" x14ac:dyDescent="0.25">
      <c r="U19420" s="104"/>
      <c r="AB19420" s="104"/>
      <c r="AC19420" s="104"/>
      <c r="AF19420" s="104"/>
      <c r="AG19420" s="104"/>
      <c r="AK19420" s="104"/>
      <c r="AL19420" s="104"/>
      <c r="AO19420" s="104"/>
      <c r="AP19420" s="104"/>
    </row>
    <row r="19421" spans="21:42" ht="15" customHeight="1" x14ac:dyDescent="0.25">
      <c r="U19421" s="104"/>
      <c r="AB19421" s="104"/>
      <c r="AC19421" s="104"/>
      <c r="AF19421" s="104"/>
      <c r="AG19421" s="104"/>
      <c r="AK19421" s="104"/>
      <c r="AL19421" s="104"/>
      <c r="AO19421" s="104"/>
      <c r="AP19421" s="104"/>
    </row>
    <row r="19422" spans="21:42" ht="15" customHeight="1" x14ac:dyDescent="0.25">
      <c r="U19422" s="104"/>
      <c r="AB19422" s="104"/>
      <c r="AC19422" s="104"/>
      <c r="AF19422" s="104"/>
      <c r="AG19422" s="104"/>
      <c r="AK19422" s="104"/>
      <c r="AL19422" s="104"/>
      <c r="AO19422" s="104"/>
      <c r="AP19422" s="104"/>
    </row>
    <row r="19423" spans="21:42" ht="15" customHeight="1" x14ac:dyDescent="0.25">
      <c r="U19423" s="104"/>
      <c r="AB19423" s="104"/>
      <c r="AC19423" s="104"/>
      <c r="AF19423" s="104"/>
      <c r="AG19423" s="104"/>
      <c r="AK19423" s="104"/>
      <c r="AL19423" s="104"/>
      <c r="AO19423" s="104"/>
      <c r="AP19423" s="104"/>
    </row>
    <row r="19424" spans="21:42" ht="15" customHeight="1" x14ac:dyDescent="0.25">
      <c r="U19424" s="104"/>
      <c r="AB19424" s="104"/>
      <c r="AC19424" s="104"/>
      <c r="AF19424" s="104"/>
      <c r="AG19424" s="104"/>
      <c r="AK19424" s="104"/>
      <c r="AL19424" s="104"/>
      <c r="AO19424" s="104"/>
      <c r="AP19424" s="104"/>
    </row>
    <row r="19425" spans="21:42" ht="15" customHeight="1" x14ac:dyDescent="0.25">
      <c r="U19425" s="104"/>
      <c r="AB19425" s="104"/>
      <c r="AC19425" s="104"/>
      <c r="AF19425" s="104"/>
      <c r="AG19425" s="104"/>
      <c r="AK19425" s="104"/>
      <c r="AL19425" s="104"/>
      <c r="AO19425" s="104"/>
      <c r="AP19425" s="104"/>
    </row>
    <row r="19426" spans="21:42" ht="15" customHeight="1" x14ac:dyDescent="0.25">
      <c r="U19426" s="104"/>
      <c r="AB19426" s="104"/>
      <c r="AC19426" s="104"/>
      <c r="AF19426" s="104"/>
      <c r="AG19426" s="104"/>
      <c r="AK19426" s="104"/>
      <c r="AL19426" s="104"/>
      <c r="AO19426" s="104"/>
      <c r="AP19426" s="104"/>
    </row>
    <row r="19427" spans="21:42" ht="15" customHeight="1" x14ac:dyDescent="0.25">
      <c r="U19427" s="104"/>
      <c r="AB19427" s="104"/>
      <c r="AC19427" s="104"/>
      <c r="AF19427" s="104"/>
      <c r="AG19427" s="104"/>
      <c r="AK19427" s="104"/>
      <c r="AL19427" s="104"/>
      <c r="AO19427" s="104"/>
      <c r="AP19427" s="104"/>
    </row>
    <row r="19428" spans="21:42" ht="15" customHeight="1" x14ac:dyDescent="0.25">
      <c r="U19428" s="104"/>
      <c r="AB19428" s="104"/>
      <c r="AC19428" s="104"/>
      <c r="AF19428" s="104"/>
      <c r="AG19428" s="104"/>
      <c r="AK19428" s="104"/>
      <c r="AL19428" s="104"/>
      <c r="AO19428" s="104"/>
      <c r="AP19428" s="104"/>
    </row>
    <row r="19429" spans="21:42" ht="15" customHeight="1" x14ac:dyDescent="0.25">
      <c r="U19429" s="104"/>
      <c r="AB19429" s="104"/>
      <c r="AC19429" s="104"/>
      <c r="AF19429" s="104"/>
      <c r="AG19429" s="104"/>
      <c r="AK19429" s="104"/>
      <c r="AL19429" s="104"/>
      <c r="AO19429" s="104"/>
      <c r="AP19429" s="104"/>
    </row>
    <row r="19430" spans="21:42" ht="15" customHeight="1" x14ac:dyDescent="0.25">
      <c r="U19430" s="104"/>
      <c r="AB19430" s="104"/>
      <c r="AC19430" s="104"/>
      <c r="AF19430" s="104"/>
      <c r="AG19430" s="104"/>
      <c r="AK19430" s="104"/>
      <c r="AL19430" s="104"/>
      <c r="AO19430" s="104"/>
      <c r="AP19430" s="104"/>
    </row>
    <row r="19431" spans="21:42" ht="15" customHeight="1" x14ac:dyDescent="0.25">
      <c r="U19431" s="104"/>
      <c r="AB19431" s="104"/>
      <c r="AC19431" s="104"/>
      <c r="AF19431" s="104"/>
      <c r="AG19431" s="104"/>
      <c r="AK19431" s="104"/>
      <c r="AL19431" s="104"/>
      <c r="AO19431" s="104"/>
      <c r="AP19431" s="104"/>
    </row>
    <row r="19432" spans="21:42" ht="15" customHeight="1" x14ac:dyDescent="0.25">
      <c r="U19432" s="104"/>
      <c r="AB19432" s="104"/>
      <c r="AC19432" s="104"/>
      <c r="AF19432" s="104"/>
      <c r="AG19432" s="104"/>
      <c r="AK19432" s="104"/>
      <c r="AL19432" s="104"/>
      <c r="AO19432" s="104"/>
      <c r="AP19432" s="104"/>
    </row>
    <row r="19433" spans="21:42" ht="15" customHeight="1" x14ac:dyDescent="0.25">
      <c r="U19433" s="104"/>
      <c r="AB19433" s="104"/>
      <c r="AC19433" s="104"/>
      <c r="AF19433" s="104"/>
      <c r="AG19433" s="104"/>
      <c r="AK19433" s="104"/>
      <c r="AL19433" s="104"/>
      <c r="AO19433" s="104"/>
      <c r="AP19433" s="104"/>
    </row>
    <row r="19434" spans="21:42" ht="15" customHeight="1" x14ac:dyDescent="0.25">
      <c r="U19434" s="104"/>
      <c r="AB19434" s="104"/>
      <c r="AC19434" s="104"/>
      <c r="AF19434" s="104"/>
      <c r="AG19434" s="104"/>
      <c r="AK19434" s="104"/>
      <c r="AL19434" s="104"/>
      <c r="AO19434" s="104"/>
      <c r="AP19434" s="104"/>
    </row>
    <row r="19435" spans="21:42" ht="15" customHeight="1" x14ac:dyDescent="0.25">
      <c r="U19435" s="104"/>
      <c r="AB19435" s="104"/>
      <c r="AC19435" s="104"/>
      <c r="AF19435" s="104"/>
      <c r="AG19435" s="104"/>
      <c r="AK19435" s="104"/>
      <c r="AL19435" s="104"/>
      <c r="AO19435" s="104"/>
      <c r="AP19435" s="104"/>
    </row>
    <row r="19436" spans="21:42" ht="15" customHeight="1" x14ac:dyDescent="0.25">
      <c r="U19436" s="104"/>
      <c r="AB19436" s="104"/>
      <c r="AC19436" s="104"/>
      <c r="AF19436" s="104"/>
      <c r="AG19436" s="104"/>
      <c r="AK19436" s="104"/>
      <c r="AL19436" s="104"/>
      <c r="AO19436" s="104"/>
      <c r="AP19436" s="104"/>
    </row>
    <row r="19437" spans="21:42" ht="15" customHeight="1" x14ac:dyDescent="0.25">
      <c r="U19437" s="104"/>
      <c r="AB19437" s="104"/>
      <c r="AC19437" s="104"/>
      <c r="AF19437" s="104"/>
      <c r="AG19437" s="104"/>
      <c r="AK19437" s="104"/>
      <c r="AL19437" s="104"/>
      <c r="AO19437" s="104"/>
      <c r="AP19437" s="104"/>
    </row>
    <row r="19438" spans="21:42" ht="15" customHeight="1" x14ac:dyDescent="0.25">
      <c r="U19438" s="104"/>
      <c r="AB19438" s="104"/>
      <c r="AC19438" s="104"/>
      <c r="AF19438" s="104"/>
      <c r="AG19438" s="104"/>
      <c r="AK19438" s="104"/>
      <c r="AL19438" s="104"/>
      <c r="AO19438" s="104"/>
      <c r="AP19438" s="104"/>
    </row>
    <row r="19439" spans="21:42" ht="15" customHeight="1" x14ac:dyDescent="0.25">
      <c r="U19439" s="104"/>
      <c r="AB19439" s="104"/>
      <c r="AC19439" s="104"/>
      <c r="AF19439" s="104"/>
      <c r="AG19439" s="104"/>
      <c r="AK19439" s="104"/>
      <c r="AL19439" s="104"/>
      <c r="AO19439" s="104"/>
      <c r="AP19439" s="104"/>
    </row>
    <row r="19440" spans="21:42" ht="15" customHeight="1" x14ac:dyDescent="0.25">
      <c r="U19440" s="104"/>
      <c r="AB19440" s="104"/>
      <c r="AC19440" s="104"/>
      <c r="AF19440" s="104"/>
      <c r="AG19440" s="104"/>
      <c r="AK19440" s="104"/>
      <c r="AL19440" s="104"/>
      <c r="AO19440" s="104"/>
      <c r="AP19440" s="104"/>
    </row>
    <row r="19441" spans="21:42" ht="15" customHeight="1" x14ac:dyDescent="0.25">
      <c r="U19441" s="104"/>
      <c r="AB19441" s="104"/>
      <c r="AC19441" s="104"/>
      <c r="AF19441" s="104"/>
      <c r="AG19441" s="104"/>
      <c r="AK19441" s="104"/>
      <c r="AL19441" s="104"/>
      <c r="AO19441" s="104"/>
      <c r="AP19441" s="104"/>
    </row>
    <row r="19442" spans="21:42" ht="15" customHeight="1" x14ac:dyDescent="0.25">
      <c r="U19442" s="104"/>
      <c r="AB19442" s="104"/>
      <c r="AC19442" s="104"/>
      <c r="AF19442" s="104"/>
      <c r="AG19442" s="104"/>
      <c r="AK19442" s="104"/>
      <c r="AL19442" s="104"/>
      <c r="AO19442" s="104"/>
      <c r="AP19442" s="104"/>
    </row>
    <row r="19443" spans="21:42" ht="15" customHeight="1" x14ac:dyDescent="0.25">
      <c r="U19443" s="104"/>
      <c r="AB19443" s="104"/>
      <c r="AC19443" s="104"/>
      <c r="AF19443" s="104"/>
      <c r="AG19443" s="104"/>
      <c r="AK19443" s="104"/>
      <c r="AL19443" s="104"/>
      <c r="AO19443" s="104"/>
      <c r="AP19443" s="104"/>
    </row>
    <row r="19444" spans="21:42" ht="15" customHeight="1" x14ac:dyDescent="0.25">
      <c r="U19444" s="104"/>
      <c r="AB19444" s="104"/>
      <c r="AC19444" s="104"/>
      <c r="AF19444" s="104"/>
      <c r="AG19444" s="104"/>
      <c r="AK19444" s="104"/>
      <c r="AL19444" s="104"/>
      <c r="AO19444" s="104"/>
      <c r="AP19444" s="104"/>
    </row>
    <row r="19445" spans="21:42" ht="15" customHeight="1" x14ac:dyDescent="0.25">
      <c r="U19445" s="104"/>
      <c r="AB19445" s="104"/>
      <c r="AC19445" s="104"/>
      <c r="AF19445" s="104"/>
      <c r="AG19445" s="104"/>
      <c r="AK19445" s="104"/>
      <c r="AL19445" s="104"/>
      <c r="AO19445" s="104"/>
      <c r="AP19445" s="104"/>
    </row>
    <row r="19446" spans="21:42" ht="15" customHeight="1" x14ac:dyDescent="0.25">
      <c r="U19446" s="104"/>
      <c r="AB19446" s="104"/>
      <c r="AC19446" s="104"/>
      <c r="AF19446" s="104"/>
      <c r="AG19446" s="104"/>
      <c r="AK19446" s="104"/>
      <c r="AL19446" s="104"/>
      <c r="AO19446" s="104"/>
      <c r="AP19446" s="104"/>
    </row>
    <row r="19447" spans="21:42" ht="15" customHeight="1" x14ac:dyDescent="0.25">
      <c r="U19447" s="104"/>
      <c r="AB19447" s="104"/>
      <c r="AC19447" s="104"/>
      <c r="AF19447" s="104"/>
      <c r="AG19447" s="104"/>
      <c r="AK19447" s="104"/>
      <c r="AL19447" s="104"/>
      <c r="AO19447" s="104"/>
      <c r="AP19447" s="104"/>
    </row>
    <row r="19448" spans="21:42" ht="15" customHeight="1" x14ac:dyDescent="0.25">
      <c r="U19448" s="104"/>
      <c r="AB19448" s="104"/>
      <c r="AC19448" s="104"/>
      <c r="AF19448" s="104"/>
      <c r="AG19448" s="104"/>
      <c r="AK19448" s="104"/>
      <c r="AL19448" s="104"/>
      <c r="AO19448" s="104"/>
      <c r="AP19448" s="104"/>
    </row>
    <row r="19449" spans="21:42" ht="15" customHeight="1" x14ac:dyDescent="0.25">
      <c r="U19449" s="104"/>
      <c r="AB19449" s="104"/>
      <c r="AC19449" s="104"/>
      <c r="AF19449" s="104"/>
      <c r="AG19449" s="104"/>
      <c r="AK19449" s="104"/>
      <c r="AL19449" s="104"/>
      <c r="AO19449" s="104"/>
      <c r="AP19449" s="104"/>
    </row>
    <row r="19450" spans="21:42" ht="15" customHeight="1" x14ac:dyDescent="0.25">
      <c r="U19450" s="104"/>
      <c r="AB19450" s="104"/>
      <c r="AC19450" s="104"/>
      <c r="AF19450" s="104"/>
      <c r="AG19450" s="104"/>
      <c r="AK19450" s="104"/>
      <c r="AL19450" s="104"/>
      <c r="AO19450" s="104"/>
      <c r="AP19450" s="104"/>
    </row>
    <row r="19451" spans="21:42" ht="15" customHeight="1" x14ac:dyDescent="0.25">
      <c r="U19451" s="104"/>
      <c r="AB19451" s="104"/>
      <c r="AC19451" s="104"/>
      <c r="AF19451" s="104"/>
      <c r="AG19451" s="104"/>
      <c r="AK19451" s="104"/>
      <c r="AL19451" s="104"/>
      <c r="AO19451" s="104"/>
      <c r="AP19451" s="104"/>
    </row>
    <row r="19452" spans="21:42" ht="15" customHeight="1" x14ac:dyDescent="0.25">
      <c r="U19452" s="104"/>
      <c r="AB19452" s="104"/>
      <c r="AC19452" s="104"/>
      <c r="AF19452" s="104"/>
      <c r="AG19452" s="104"/>
      <c r="AK19452" s="104"/>
      <c r="AL19452" s="104"/>
      <c r="AO19452" s="104"/>
      <c r="AP19452" s="104"/>
    </row>
    <row r="19453" spans="21:42" ht="15" customHeight="1" x14ac:dyDescent="0.25">
      <c r="U19453" s="104"/>
      <c r="AB19453" s="104"/>
      <c r="AC19453" s="104"/>
      <c r="AF19453" s="104"/>
      <c r="AG19453" s="104"/>
      <c r="AK19453" s="104"/>
      <c r="AL19453" s="104"/>
      <c r="AO19453" s="104"/>
      <c r="AP19453" s="104"/>
    </row>
    <row r="19454" spans="21:42" ht="15" customHeight="1" x14ac:dyDescent="0.25">
      <c r="U19454" s="104"/>
      <c r="AB19454" s="104"/>
      <c r="AC19454" s="104"/>
      <c r="AF19454" s="104"/>
      <c r="AG19454" s="104"/>
      <c r="AK19454" s="104"/>
      <c r="AL19454" s="104"/>
      <c r="AO19454" s="104"/>
      <c r="AP19454" s="104"/>
    </row>
    <row r="19455" spans="21:42" ht="15" customHeight="1" x14ac:dyDescent="0.25">
      <c r="U19455" s="104"/>
      <c r="AB19455" s="104"/>
      <c r="AC19455" s="104"/>
      <c r="AF19455" s="104"/>
      <c r="AG19455" s="104"/>
      <c r="AK19455" s="104"/>
      <c r="AL19455" s="104"/>
      <c r="AO19455" s="104"/>
      <c r="AP19455" s="104"/>
    </row>
    <row r="19456" spans="21:42" ht="15" customHeight="1" x14ac:dyDescent="0.25">
      <c r="U19456" s="104"/>
      <c r="AB19456" s="104"/>
      <c r="AC19456" s="104"/>
      <c r="AF19456" s="104"/>
      <c r="AG19456" s="104"/>
      <c r="AK19456" s="104"/>
      <c r="AL19456" s="104"/>
      <c r="AO19456" s="104"/>
      <c r="AP19456" s="104"/>
    </row>
    <row r="19457" spans="21:42" ht="15" customHeight="1" x14ac:dyDescent="0.25">
      <c r="U19457" s="104"/>
      <c r="AB19457" s="104"/>
      <c r="AC19457" s="104"/>
      <c r="AF19457" s="104"/>
      <c r="AG19457" s="104"/>
      <c r="AK19457" s="104"/>
      <c r="AL19457" s="104"/>
      <c r="AO19457" s="104"/>
      <c r="AP19457" s="104"/>
    </row>
    <row r="19458" spans="21:42" ht="15" customHeight="1" x14ac:dyDescent="0.25">
      <c r="U19458" s="104"/>
      <c r="AB19458" s="104"/>
      <c r="AC19458" s="104"/>
      <c r="AF19458" s="104"/>
      <c r="AG19458" s="104"/>
      <c r="AK19458" s="104"/>
      <c r="AL19458" s="104"/>
      <c r="AO19458" s="104"/>
      <c r="AP19458" s="104"/>
    </row>
    <row r="19459" spans="21:42" ht="15" customHeight="1" x14ac:dyDescent="0.25">
      <c r="U19459" s="104"/>
      <c r="AB19459" s="104"/>
      <c r="AC19459" s="104"/>
      <c r="AF19459" s="104"/>
      <c r="AG19459" s="104"/>
      <c r="AK19459" s="104"/>
      <c r="AL19459" s="104"/>
      <c r="AO19459" s="104"/>
      <c r="AP19459" s="104"/>
    </row>
    <row r="19460" spans="21:42" ht="15" customHeight="1" x14ac:dyDescent="0.25">
      <c r="U19460" s="104"/>
      <c r="AB19460" s="104"/>
      <c r="AC19460" s="104"/>
      <c r="AF19460" s="104"/>
      <c r="AG19460" s="104"/>
      <c r="AK19460" s="104"/>
      <c r="AL19460" s="104"/>
      <c r="AO19460" s="104"/>
      <c r="AP19460" s="104"/>
    </row>
    <row r="19461" spans="21:42" ht="15" customHeight="1" x14ac:dyDescent="0.25">
      <c r="U19461" s="104"/>
      <c r="AB19461" s="104"/>
      <c r="AC19461" s="104"/>
      <c r="AF19461" s="104"/>
      <c r="AG19461" s="104"/>
      <c r="AK19461" s="104"/>
      <c r="AL19461" s="104"/>
      <c r="AO19461" s="104"/>
      <c r="AP19461" s="104"/>
    </row>
    <row r="19462" spans="21:42" ht="15" customHeight="1" x14ac:dyDescent="0.25">
      <c r="U19462" s="104"/>
      <c r="AB19462" s="104"/>
      <c r="AC19462" s="104"/>
      <c r="AF19462" s="104"/>
      <c r="AG19462" s="104"/>
      <c r="AK19462" s="104"/>
      <c r="AL19462" s="104"/>
      <c r="AO19462" s="104"/>
      <c r="AP19462" s="104"/>
    </row>
    <row r="19463" spans="21:42" ht="15" customHeight="1" x14ac:dyDescent="0.25">
      <c r="U19463" s="104"/>
      <c r="AB19463" s="104"/>
      <c r="AC19463" s="104"/>
      <c r="AF19463" s="104"/>
      <c r="AG19463" s="104"/>
      <c r="AK19463" s="104"/>
      <c r="AL19463" s="104"/>
      <c r="AO19463" s="104"/>
      <c r="AP19463" s="104"/>
    </row>
    <row r="19464" spans="21:42" ht="15" customHeight="1" x14ac:dyDescent="0.25">
      <c r="U19464" s="104"/>
      <c r="AB19464" s="104"/>
      <c r="AC19464" s="104"/>
      <c r="AF19464" s="104"/>
      <c r="AG19464" s="104"/>
      <c r="AK19464" s="104"/>
      <c r="AL19464" s="104"/>
      <c r="AO19464" s="104"/>
      <c r="AP19464" s="104"/>
    </row>
    <row r="19465" spans="21:42" ht="15" customHeight="1" x14ac:dyDescent="0.25">
      <c r="U19465" s="104"/>
      <c r="AB19465" s="104"/>
      <c r="AC19465" s="104"/>
      <c r="AF19465" s="104"/>
      <c r="AG19465" s="104"/>
      <c r="AK19465" s="104"/>
      <c r="AL19465" s="104"/>
      <c r="AO19465" s="104"/>
      <c r="AP19465" s="104"/>
    </row>
    <row r="19466" spans="21:42" ht="15" customHeight="1" x14ac:dyDescent="0.25">
      <c r="U19466" s="104"/>
      <c r="AB19466" s="104"/>
      <c r="AC19466" s="104"/>
      <c r="AF19466" s="104"/>
      <c r="AG19466" s="104"/>
      <c r="AK19466" s="104"/>
      <c r="AL19466" s="104"/>
      <c r="AO19466" s="104"/>
      <c r="AP19466" s="104"/>
    </row>
    <row r="19467" spans="21:42" ht="15" customHeight="1" x14ac:dyDescent="0.25">
      <c r="U19467" s="104"/>
      <c r="AB19467" s="104"/>
      <c r="AC19467" s="104"/>
      <c r="AF19467" s="104"/>
      <c r="AG19467" s="104"/>
      <c r="AK19467" s="104"/>
      <c r="AL19467" s="104"/>
      <c r="AO19467" s="104"/>
      <c r="AP19467" s="104"/>
    </row>
    <row r="19468" spans="21:42" ht="15" customHeight="1" x14ac:dyDescent="0.25">
      <c r="U19468" s="104"/>
      <c r="AB19468" s="104"/>
      <c r="AC19468" s="104"/>
      <c r="AF19468" s="104"/>
      <c r="AG19468" s="104"/>
      <c r="AK19468" s="104"/>
      <c r="AL19468" s="104"/>
      <c r="AO19468" s="104"/>
      <c r="AP19468" s="104"/>
    </row>
    <row r="19469" spans="21:42" ht="15" customHeight="1" x14ac:dyDescent="0.25">
      <c r="U19469" s="104"/>
      <c r="AB19469" s="104"/>
      <c r="AC19469" s="104"/>
      <c r="AF19469" s="104"/>
      <c r="AG19469" s="104"/>
      <c r="AK19469" s="104"/>
      <c r="AL19469" s="104"/>
      <c r="AO19469" s="104"/>
      <c r="AP19469" s="104"/>
    </row>
    <row r="19470" spans="21:42" ht="15" customHeight="1" x14ac:dyDescent="0.25">
      <c r="U19470" s="104"/>
      <c r="AB19470" s="104"/>
      <c r="AC19470" s="104"/>
      <c r="AF19470" s="104"/>
      <c r="AG19470" s="104"/>
      <c r="AK19470" s="104"/>
      <c r="AL19470" s="104"/>
      <c r="AO19470" s="104"/>
      <c r="AP19470" s="104"/>
    </row>
    <row r="19471" spans="21:42" ht="15" customHeight="1" x14ac:dyDescent="0.25">
      <c r="U19471" s="104"/>
      <c r="AB19471" s="104"/>
      <c r="AC19471" s="104"/>
      <c r="AF19471" s="104"/>
      <c r="AG19471" s="104"/>
      <c r="AK19471" s="104"/>
      <c r="AL19471" s="104"/>
      <c r="AO19471" s="104"/>
      <c r="AP19471" s="104"/>
    </row>
    <row r="19472" spans="21:42" ht="15" customHeight="1" x14ac:dyDescent="0.25">
      <c r="U19472" s="104"/>
      <c r="AB19472" s="104"/>
      <c r="AC19472" s="104"/>
      <c r="AF19472" s="104"/>
      <c r="AG19472" s="104"/>
      <c r="AK19472" s="104"/>
      <c r="AL19472" s="104"/>
      <c r="AO19472" s="104"/>
      <c r="AP19472" s="104"/>
    </row>
    <row r="19473" spans="21:42" ht="15" customHeight="1" x14ac:dyDescent="0.25">
      <c r="U19473" s="104"/>
      <c r="AB19473" s="104"/>
      <c r="AC19473" s="104"/>
      <c r="AF19473" s="104"/>
      <c r="AG19473" s="104"/>
      <c r="AK19473" s="104"/>
      <c r="AL19473" s="104"/>
      <c r="AO19473" s="104"/>
      <c r="AP19473" s="104"/>
    </row>
    <row r="19474" spans="21:42" ht="15" customHeight="1" x14ac:dyDescent="0.25">
      <c r="U19474" s="104"/>
      <c r="AB19474" s="104"/>
      <c r="AC19474" s="104"/>
      <c r="AF19474" s="104"/>
      <c r="AG19474" s="104"/>
      <c r="AK19474" s="104"/>
      <c r="AL19474" s="104"/>
      <c r="AO19474" s="104"/>
      <c r="AP19474" s="104"/>
    </row>
    <row r="19475" spans="21:42" ht="15" customHeight="1" x14ac:dyDescent="0.25">
      <c r="U19475" s="104"/>
      <c r="AB19475" s="104"/>
      <c r="AC19475" s="104"/>
      <c r="AF19475" s="104"/>
      <c r="AG19475" s="104"/>
      <c r="AK19475" s="104"/>
      <c r="AL19475" s="104"/>
      <c r="AO19475" s="104"/>
      <c r="AP19475" s="104"/>
    </row>
    <row r="19476" spans="21:42" ht="15" customHeight="1" x14ac:dyDescent="0.25">
      <c r="U19476" s="104"/>
      <c r="AB19476" s="104"/>
      <c r="AC19476" s="104"/>
      <c r="AF19476" s="104"/>
      <c r="AG19476" s="104"/>
      <c r="AK19476" s="104"/>
      <c r="AL19476" s="104"/>
      <c r="AO19476" s="104"/>
      <c r="AP19476" s="104"/>
    </row>
    <row r="19477" spans="21:42" ht="15" customHeight="1" x14ac:dyDescent="0.25">
      <c r="U19477" s="104"/>
      <c r="AB19477" s="104"/>
      <c r="AC19477" s="104"/>
      <c r="AF19477" s="104"/>
      <c r="AG19477" s="104"/>
      <c r="AK19477" s="104"/>
      <c r="AL19477" s="104"/>
      <c r="AO19477" s="104"/>
      <c r="AP19477" s="104"/>
    </row>
    <row r="19478" spans="21:42" ht="15" customHeight="1" x14ac:dyDescent="0.25">
      <c r="U19478" s="104"/>
      <c r="AB19478" s="104"/>
      <c r="AC19478" s="104"/>
      <c r="AF19478" s="104"/>
      <c r="AG19478" s="104"/>
      <c r="AK19478" s="104"/>
      <c r="AL19478" s="104"/>
      <c r="AO19478" s="104"/>
      <c r="AP19478" s="104"/>
    </row>
    <row r="19479" spans="21:42" ht="15" customHeight="1" x14ac:dyDescent="0.25">
      <c r="U19479" s="104"/>
      <c r="AB19479" s="104"/>
      <c r="AC19479" s="104"/>
      <c r="AF19479" s="104"/>
      <c r="AG19479" s="104"/>
      <c r="AK19479" s="104"/>
      <c r="AL19479" s="104"/>
      <c r="AO19479" s="104"/>
      <c r="AP19479" s="104"/>
    </row>
    <row r="19480" spans="21:42" ht="15" customHeight="1" x14ac:dyDescent="0.25">
      <c r="U19480" s="104"/>
      <c r="AB19480" s="104"/>
      <c r="AC19480" s="104"/>
      <c r="AF19480" s="104"/>
      <c r="AG19480" s="104"/>
      <c r="AK19480" s="104"/>
      <c r="AL19480" s="104"/>
      <c r="AO19480" s="104"/>
      <c r="AP19480" s="104"/>
    </row>
    <row r="19481" spans="21:42" ht="15" customHeight="1" x14ac:dyDescent="0.25">
      <c r="U19481" s="104"/>
      <c r="AB19481" s="104"/>
      <c r="AC19481" s="104"/>
      <c r="AF19481" s="104"/>
      <c r="AG19481" s="104"/>
      <c r="AK19481" s="104"/>
      <c r="AL19481" s="104"/>
      <c r="AO19481" s="104"/>
      <c r="AP19481" s="104"/>
    </row>
    <row r="19482" spans="21:42" ht="15" customHeight="1" x14ac:dyDescent="0.25">
      <c r="U19482" s="104"/>
      <c r="AB19482" s="104"/>
      <c r="AC19482" s="104"/>
      <c r="AF19482" s="104"/>
      <c r="AG19482" s="104"/>
      <c r="AK19482" s="104"/>
      <c r="AL19482" s="104"/>
      <c r="AO19482" s="104"/>
      <c r="AP19482" s="104"/>
    </row>
    <row r="19483" spans="21:42" ht="15" customHeight="1" x14ac:dyDescent="0.25">
      <c r="U19483" s="104"/>
      <c r="AB19483" s="104"/>
      <c r="AC19483" s="104"/>
      <c r="AF19483" s="104"/>
      <c r="AG19483" s="104"/>
      <c r="AK19483" s="104"/>
      <c r="AL19483" s="104"/>
      <c r="AO19483" s="104"/>
      <c r="AP19483" s="104"/>
    </row>
    <row r="19484" spans="21:42" ht="15" customHeight="1" x14ac:dyDescent="0.25">
      <c r="U19484" s="104"/>
      <c r="AB19484" s="104"/>
      <c r="AC19484" s="104"/>
      <c r="AF19484" s="104"/>
      <c r="AG19484" s="104"/>
      <c r="AK19484" s="104"/>
      <c r="AL19484" s="104"/>
      <c r="AO19484" s="104"/>
      <c r="AP19484" s="104"/>
    </row>
    <row r="19485" spans="21:42" ht="15" customHeight="1" x14ac:dyDescent="0.25">
      <c r="U19485" s="104"/>
      <c r="AB19485" s="104"/>
      <c r="AC19485" s="104"/>
      <c r="AF19485" s="104"/>
      <c r="AG19485" s="104"/>
      <c r="AK19485" s="104"/>
      <c r="AL19485" s="104"/>
      <c r="AO19485" s="104"/>
      <c r="AP19485" s="104"/>
    </row>
    <row r="19486" spans="21:42" ht="15" customHeight="1" x14ac:dyDescent="0.25">
      <c r="U19486" s="104"/>
      <c r="AB19486" s="104"/>
      <c r="AC19486" s="104"/>
      <c r="AF19486" s="104"/>
      <c r="AG19486" s="104"/>
      <c r="AK19486" s="104"/>
      <c r="AL19486" s="104"/>
      <c r="AO19486" s="104"/>
      <c r="AP19486" s="104"/>
    </row>
    <row r="19487" spans="21:42" ht="15" customHeight="1" x14ac:dyDescent="0.25">
      <c r="U19487" s="104"/>
      <c r="AB19487" s="104"/>
      <c r="AC19487" s="104"/>
      <c r="AF19487" s="104"/>
      <c r="AG19487" s="104"/>
      <c r="AK19487" s="104"/>
      <c r="AL19487" s="104"/>
      <c r="AO19487" s="104"/>
      <c r="AP19487" s="104"/>
    </row>
    <row r="19488" spans="21:42" ht="15" customHeight="1" x14ac:dyDescent="0.25">
      <c r="U19488" s="104"/>
      <c r="AB19488" s="104"/>
      <c r="AC19488" s="104"/>
      <c r="AF19488" s="104"/>
      <c r="AG19488" s="104"/>
      <c r="AK19488" s="104"/>
      <c r="AL19488" s="104"/>
      <c r="AO19488" s="104"/>
      <c r="AP19488" s="104"/>
    </row>
    <row r="19489" spans="21:42" ht="15" customHeight="1" x14ac:dyDescent="0.25">
      <c r="U19489" s="104"/>
      <c r="AB19489" s="104"/>
      <c r="AC19489" s="104"/>
      <c r="AF19489" s="104"/>
      <c r="AG19489" s="104"/>
      <c r="AK19489" s="104"/>
      <c r="AL19489" s="104"/>
      <c r="AO19489" s="104"/>
      <c r="AP19489" s="104"/>
    </row>
    <row r="19490" spans="21:42" ht="15" customHeight="1" x14ac:dyDescent="0.25">
      <c r="U19490" s="104"/>
      <c r="AB19490" s="104"/>
      <c r="AC19490" s="104"/>
      <c r="AF19490" s="104"/>
      <c r="AG19490" s="104"/>
      <c r="AK19490" s="104"/>
      <c r="AL19490" s="104"/>
      <c r="AO19490" s="104"/>
      <c r="AP19490" s="104"/>
    </row>
    <row r="19491" spans="21:42" ht="15" customHeight="1" x14ac:dyDescent="0.25">
      <c r="U19491" s="104"/>
      <c r="AB19491" s="104"/>
      <c r="AC19491" s="104"/>
      <c r="AF19491" s="104"/>
      <c r="AG19491" s="104"/>
      <c r="AK19491" s="104"/>
      <c r="AL19491" s="104"/>
      <c r="AO19491" s="104"/>
      <c r="AP19491" s="104"/>
    </row>
    <row r="19492" spans="21:42" ht="15" customHeight="1" x14ac:dyDescent="0.25">
      <c r="U19492" s="104"/>
      <c r="AB19492" s="104"/>
      <c r="AC19492" s="104"/>
      <c r="AF19492" s="104"/>
      <c r="AG19492" s="104"/>
      <c r="AK19492" s="104"/>
      <c r="AL19492" s="104"/>
      <c r="AO19492" s="104"/>
      <c r="AP19492" s="104"/>
    </row>
    <row r="19493" spans="21:42" ht="15" customHeight="1" x14ac:dyDescent="0.25">
      <c r="U19493" s="104"/>
      <c r="AB19493" s="104"/>
      <c r="AC19493" s="104"/>
      <c r="AF19493" s="104"/>
      <c r="AG19493" s="104"/>
      <c r="AK19493" s="104"/>
      <c r="AL19493" s="104"/>
      <c r="AO19493" s="104"/>
      <c r="AP19493" s="104"/>
    </row>
    <row r="19494" spans="21:42" ht="15" customHeight="1" x14ac:dyDescent="0.25">
      <c r="U19494" s="104"/>
      <c r="AB19494" s="104"/>
      <c r="AC19494" s="104"/>
      <c r="AF19494" s="104"/>
      <c r="AG19494" s="104"/>
      <c r="AK19494" s="104"/>
      <c r="AL19494" s="104"/>
      <c r="AO19494" s="104"/>
      <c r="AP19494" s="104"/>
    </row>
    <row r="19495" spans="21:42" ht="15" customHeight="1" x14ac:dyDescent="0.25">
      <c r="U19495" s="104"/>
      <c r="AB19495" s="104"/>
      <c r="AC19495" s="104"/>
      <c r="AF19495" s="104"/>
      <c r="AG19495" s="104"/>
      <c r="AK19495" s="104"/>
      <c r="AL19495" s="104"/>
      <c r="AO19495" s="104"/>
      <c r="AP19495" s="104"/>
    </row>
    <row r="19496" spans="21:42" ht="15" customHeight="1" x14ac:dyDescent="0.25">
      <c r="U19496" s="104"/>
      <c r="AB19496" s="104"/>
      <c r="AC19496" s="104"/>
      <c r="AF19496" s="104"/>
      <c r="AG19496" s="104"/>
      <c r="AK19496" s="104"/>
      <c r="AL19496" s="104"/>
      <c r="AO19496" s="104"/>
      <c r="AP19496" s="104"/>
    </row>
    <row r="19497" spans="21:42" ht="15" customHeight="1" x14ac:dyDescent="0.25">
      <c r="U19497" s="104"/>
      <c r="AB19497" s="104"/>
      <c r="AC19497" s="104"/>
      <c r="AF19497" s="104"/>
      <c r="AG19497" s="104"/>
      <c r="AK19497" s="104"/>
      <c r="AL19497" s="104"/>
      <c r="AO19497" s="104"/>
      <c r="AP19497" s="104"/>
    </row>
    <row r="19498" spans="21:42" ht="15" customHeight="1" x14ac:dyDescent="0.25">
      <c r="U19498" s="104"/>
      <c r="AB19498" s="104"/>
      <c r="AC19498" s="104"/>
      <c r="AF19498" s="104"/>
      <c r="AG19498" s="104"/>
      <c r="AK19498" s="104"/>
      <c r="AL19498" s="104"/>
      <c r="AO19498" s="104"/>
      <c r="AP19498" s="104"/>
    </row>
    <row r="19499" spans="21:42" ht="15" customHeight="1" x14ac:dyDescent="0.25">
      <c r="U19499" s="104"/>
      <c r="AB19499" s="104"/>
      <c r="AC19499" s="104"/>
      <c r="AF19499" s="104"/>
      <c r="AG19499" s="104"/>
      <c r="AK19499" s="104"/>
      <c r="AL19499" s="104"/>
      <c r="AO19499" s="104"/>
      <c r="AP19499" s="104"/>
    </row>
    <row r="19500" spans="21:42" ht="15" customHeight="1" x14ac:dyDescent="0.25">
      <c r="U19500" s="104"/>
      <c r="AB19500" s="104"/>
      <c r="AC19500" s="104"/>
      <c r="AF19500" s="104"/>
      <c r="AG19500" s="104"/>
      <c r="AK19500" s="104"/>
      <c r="AL19500" s="104"/>
      <c r="AO19500" s="104"/>
      <c r="AP19500" s="104"/>
    </row>
    <row r="19501" spans="21:42" ht="15" customHeight="1" x14ac:dyDescent="0.25">
      <c r="U19501" s="104"/>
      <c r="AB19501" s="104"/>
      <c r="AC19501" s="104"/>
      <c r="AF19501" s="104"/>
      <c r="AG19501" s="104"/>
      <c r="AK19501" s="104"/>
      <c r="AL19501" s="104"/>
      <c r="AO19501" s="104"/>
      <c r="AP19501" s="104"/>
    </row>
    <row r="19502" spans="21:42" ht="15" customHeight="1" x14ac:dyDescent="0.25">
      <c r="U19502" s="104"/>
      <c r="AB19502" s="104"/>
      <c r="AC19502" s="104"/>
      <c r="AF19502" s="104"/>
      <c r="AG19502" s="104"/>
      <c r="AK19502" s="104"/>
      <c r="AL19502" s="104"/>
      <c r="AO19502" s="104"/>
      <c r="AP19502" s="104"/>
    </row>
    <row r="19503" spans="21:42" ht="15" customHeight="1" x14ac:dyDescent="0.25">
      <c r="U19503" s="104"/>
      <c r="AB19503" s="104"/>
      <c r="AC19503" s="104"/>
      <c r="AF19503" s="104"/>
      <c r="AG19503" s="104"/>
      <c r="AK19503" s="104"/>
      <c r="AL19503" s="104"/>
      <c r="AO19503" s="104"/>
      <c r="AP19503" s="104"/>
    </row>
    <row r="19504" spans="21:42" ht="15" customHeight="1" x14ac:dyDescent="0.25">
      <c r="U19504" s="104"/>
      <c r="AB19504" s="104"/>
      <c r="AC19504" s="104"/>
      <c r="AF19504" s="104"/>
      <c r="AG19504" s="104"/>
      <c r="AK19504" s="104"/>
      <c r="AL19504" s="104"/>
      <c r="AO19504" s="104"/>
      <c r="AP19504" s="104"/>
    </row>
    <row r="19505" spans="21:42" ht="15" customHeight="1" x14ac:dyDescent="0.25">
      <c r="U19505" s="104"/>
      <c r="AB19505" s="104"/>
      <c r="AC19505" s="104"/>
      <c r="AF19505" s="104"/>
      <c r="AG19505" s="104"/>
      <c r="AK19505" s="104"/>
      <c r="AL19505" s="104"/>
      <c r="AO19505" s="104"/>
      <c r="AP19505" s="104"/>
    </row>
    <row r="19506" spans="21:42" ht="15" customHeight="1" x14ac:dyDescent="0.25">
      <c r="U19506" s="104"/>
      <c r="AB19506" s="104"/>
      <c r="AC19506" s="104"/>
      <c r="AF19506" s="104"/>
      <c r="AG19506" s="104"/>
      <c r="AK19506" s="104"/>
      <c r="AL19506" s="104"/>
      <c r="AO19506" s="104"/>
      <c r="AP19506" s="104"/>
    </row>
    <row r="19507" spans="21:42" ht="15" customHeight="1" x14ac:dyDescent="0.25">
      <c r="U19507" s="104"/>
      <c r="AB19507" s="104"/>
      <c r="AC19507" s="104"/>
      <c r="AF19507" s="104"/>
      <c r="AG19507" s="104"/>
      <c r="AK19507" s="104"/>
      <c r="AL19507" s="104"/>
      <c r="AO19507" s="104"/>
      <c r="AP19507" s="104"/>
    </row>
    <row r="19508" spans="21:42" ht="15" customHeight="1" x14ac:dyDescent="0.25">
      <c r="U19508" s="104"/>
      <c r="AB19508" s="104"/>
      <c r="AC19508" s="104"/>
      <c r="AF19508" s="104"/>
      <c r="AG19508" s="104"/>
      <c r="AK19508" s="104"/>
      <c r="AL19508" s="104"/>
      <c r="AO19508" s="104"/>
      <c r="AP19508" s="104"/>
    </row>
    <row r="19509" spans="21:42" ht="15" customHeight="1" x14ac:dyDescent="0.25">
      <c r="U19509" s="104"/>
      <c r="AB19509" s="104"/>
      <c r="AC19509" s="104"/>
      <c r="AF19509" s="104"/>
      <c r="AG19509" s="104"/>
      <c r="AK19509" s="104"/>
      <c r="AL19509" s="104"/>
      <c r="AO19509" s="104"/>
      <c r="AP19509" s="104"/>
    </row>
    <row r="19510" spans="21:42" ht="15" customHeight="1" x14ac:dyDescent="0.25">
      <c r="U19510" s="104"/>
      <c r="AB19510" s="104"/>
      <c r="AC19510" s="104"/>
      <c r="AF19510" s="104"/>
      <c r="AG19510" s="104"/>
      <c r="AK19510" s="104"/>
      <c r="AL19510" s="104"/>
      <c r="AO19510" s="104"/>
      <c r="AP19510" s="104"/>
    </row>
    <row r="19511" spans="21:42" ht="15" customHeight="1" x14ac:dyDescent="0.25">
      <c r="U19511" s="104"/>
      <c r="AB19511" s="104"/>
      <c r="AC19511" s="104"/>
      <c r="AF19511" s="104"/>
      <c r="AG19511" s="104"/>
      <c r="AK19511" s="104"/>
      <c r="AL19511" s="104"/>
      <c r="AO19511" s="104"/>
      <c r="AP19511" s="104"/>
    </row>
    <row r="19512" spans="21:42" ht="15" customHeight="1" x14ac:dyDescent="0.25">
      <c r="U19512" s="104"/>
      <c r="AB19512" s="104"/>
      <c r="AC19512" s="104"/>
      <c r="AF19512" s="104"/>
      <c r="AG19512" s="104"/>
      <c r="AK19512" s="104"/>
      <c r="AL19512" s="104"/>
      <c r="AO19512" s="104"/>
      <c r="AP19512" s="104"/>
    </row>
    <row r="19513" spans="21:42" ht="15" customHeight="1" x14ac:dyDescent="0.25">
      <c r="U19513" s="104"/>
      <c r="AB19513" s="104"/>
      <c r="AC19513" s="104"/>
      <c r="AF19513" s="104"/>
      <c r="AG19513" s="104"/>
      <c r="AK19513" s="104"/>
      <c r="AL19513" s="104"/>
      <c r="AO19513" s="104"/>
      <c r="AP19513" s="104"/>
    </row>
    <row r="19514" spans="21:42" ht="15" customHeight="1" x14ac:dyDescent="0.25">
      <c r="U19514" s="104"/>
      <c r="AB19514" s="104"/>
      <c r="AC19514" s="104"/>
      <c r="AF19514" s="104"/>
      <c r="AG19514" s="104"/>
      <c r="AK19514" s="104"/>
      <c r="AL19514" s="104"/>
      <c r="AO19514" s="104"/>
      <c r="AP19514" s="104"/>
    </row>
    <row r="19515" spans="21:42" ht="15" customHeight="1" x14ac:dyDescent="0.25">
      <c r="U19515" s="104"/>
      <c r="AB19515" s="104"/>
      <c r="AC19515" s="104"/>
      <c r="AF19515" s="104"/>
      <c r="AG19515" s="104"/>
      <c r="AK19515" s="104"/>
      <c r="AL19515" s="104"/>
      <c r="AO19515" s="104"/>
      <c r="AP19515" s="104"/>
    </row>
    <row r="19516" spans="21:42" ht="15" customHeight="1" x14ac:dyDescent="0.25">
      <c r="U19516" s="104"/>
      <c r="AB19516" s="104"/>
      <c r="AC19516" s="104"/>
      <c r="AF19516" s="104"/>
      <c r="AG19516" s="104"/>
      <c r="AK19516" s="104"/>
      <c r="AL19516" s="104"/>
      <c r="AO19516" s="104"/>
      <c r="AP19516" s="104"/>
    </row>
    <row r="19517" spans="21:42" ht="15" customHeight="1" x14ac:dyDescent="0.25">
      <c r="U19517" s="104"/>
      <c r="AB19517" s="104"/>
      <c r="AC19517" s="104"/>
      <c r="AF19517" s="104"/>
      <c r="AG19517" s="104"/>
      <c r="AK19517" s="104"/>
      <c r="AL19517" s="104"/>
      <c r="AO19517" s="104"/>
      <c r="AP19517" s="104"/>
    </row>
    <row r="19518" spans="21:42" ht="15" customHeight="1" x14ac:dyDescent="0.25">
      <c r="U19518" s="104"/>
      <c r="AB19518" s="104"/>
      <c r="AC19518" s="104"/>
      <c r="AF19518" s="104"/>
      <c r="AG19518" s="104"/>
      <c r="AK19518" s="104"/>
      <c r="AL19518" s="104"/>
      <c r="AO19518" s="104"/>
      <c r="AP19518" s="104"/>
    </row>
    <row r="19519" spans="21:42" ht="15" customHeight="1" x14ac:dyDescent="0.25">
      <c r="U19519" s="104"/>
      <c r="AB19519" s="104"/>
      <c r="AC19519" s="104"/>
      <c r="AF19519" s="104"/>
      <c r="AG19519" s="104"/>
      <c r="AK19519" s="104"/>
      <c r="AL19519" s="104"/>
      <c r="AO19519" s="104"/>
      <c r="AP19519" s="104"/>
    </row>
    <row r="19520" spans="21:42" ht="15" customHeight="1" x14ac:dyDescent="0.25">
      <c r="U19520" s="104"/>
      <c r="AB19520" s="104"/>
      <c r="AC19520" s="104"/>
      <c r="AF19520" s="104"/>
      <c r="AG19520" s="104"/>
      <c r="AK19520" s="104"/>
      <c r="AL19520" s="104"/>
      <c r="AO19520" s="104"/>
      <c r="AP19520" s="104"/>
    </row>
    <row r="19521" spans="21:42" ht="15" customHeight="1" x14ac:dyDescent="0.25">
      <c r="U19521" s="104"/>
      <c r="AB19521" s="104"/>
      <c r="AC19521" s="104"/>
      <c r="AF19521" s="104"/>
      <c r="AG19521" s="104"/>
      <c r="AK19521" s="104"/>
      <c r="AL19521" s="104"/>
      <c r="AO19521" s="104"/>
      <c r="AP19521" s="104"/>
    </row>
    <row r="19522" spans="21:42" ht="15" customHeight="1" x14ac:dyDescent="0.25">
      <c r="U19522" s="104"/>
      <c r="AB19522" s="104"/>
      <c r="AC19522" s="104"/>
      <c r="AF19522" s="104"/>
      <c r="AG19522" s="104"/>
      <c r="AK19522" s="104"/>
      <c r="AL19522" s="104"/>
      <c r="AO19522" s="104"/>
      <c r="AP19522" s="104"/>
    </row>
    <row r="19523" spans="21:42" ht="15" customHeight="1" x14ac:dyDescent="0.25">
      <c r="U19523" s="104"/>
      <c r="AB19523" s="104"/>
      <c r="AC19523" s="104"/>
      <c r="AF19523" s="104"/>
      <c r="AG19523" s="104"/>
      <c r="AK19523" s="104"/>
      <c r="AL19523" s="104"/>
      <c r="AO19523" s="104"/>
      <c r="AP19523" s="104"/>
    </row>
    <row r="19524" spans="21:42" ht="15" customHeight="1" x14ac:dyDescent="0.25">
      <c r="U19524" s="104"/>
      <c r="AB19524" s="104"/>
      <c r="AC19524" s="104"/>
      <c r="AF19524" s="104"/>
      <c r="AG19524" s="104"/>
      <c r="AK19524" s="104"/>
      <c r="AL19524" s="104"/>
      <c r="AO19524" s="104"/>
      <c r="AP19524" s="104"/>
    </row>
    <row r="19525" spans="21:42" ht="15" customHeight="1" x14ac:dyDescent="0.25">
      <c r="U19525" s="104"/>
      <c r="AB19525" s="104"/>
      <c r="AC19525" s="104"/>
      <c r="AF19525" s="104"/>
      <c r="AG19525" s="104"/>
      <c r="AK19525" s="104"/>
      <c r="AL19525" s="104"/>
      <c r="AO19525" s="104"/>
      <c r="AP19525" s="104"/>
    </row>
    <row r="19526" spans="21:42" ht="15" customHeight="1" x14ac:dyDescent="0.25">
      <c r="U19526" s="104"/>
      <c r="AB19526" s="104"/>
      <c r="AC19526" s="104"/>
      <c r="AF19526" s="104"/>
      <c r="AG19526" s="104"/>
      <c r="AK19526" s="104"/>
      <c r="AL19526" s="104"/>
      <c r="AO19526" s="104"/>
      <c r="AP19526" s="104"/>
    </row>
    <row r="19527" spans="21:42" ht="15" customHeight="1" x14ac:dyDescent="0.25">
      <c r="U19527" s="104"/>
      <c r="AB19527" s="104"/>
      <c r="AC19527" s="104"/>
      <c r="AF19527" s="104"/>
      <c r="AG19527" s="104"/>
      <c r="AK19527" s="104"/>
      <c r="AL19527" s="104"/>
      <c r="AO19527" s="104"/>
      <c r="AP19527" s="104"/>
    </row>
    <row r="19528" spans="21:42" ht="15" customHeight="1" x14ac:dyDescent="0.25">
      <c r="U19528" s="104"/>
      <c r="AB19528" s="104"/>
      <c r="AC19528" s="104"/>
      <c r="AF19528" s="104"/>
      <c r="AG19528" s="104"/>
      <c r="AK19528" s="104"/>
      <c r="AL19528" s="104"/>
      <c r="AO19528" s="104"/>
      <c r="AP19528" s="104"/>
    </row>
    <row r="19529" spans="21:42" ht="15" customHeight="1" x14ac:dyDescent="0.25">
      <c r="U19529" s="104"/>
      <c r="AB19529" s="104"/>
      <c r="AC19529" s="104"/>
      <c r="AF19529" s="104"/>
      <c r="AG19529" s="104"/>
      <c r="AK19529" s="104"/>
      <c r="AL19529" s="104"/>
      <c r="AO19529" s="104"/>
      <c r="AP19529" s="104"/>
    </row>
    <row r="19530" spans="21:42" ht="15" customHeight="1" x14ac:dyDescent="0.25">
      <c r="U19530" s="104"/>
      <c r="AB19530" s="104"/>
      <c r="AC19530" s="104"/>
      <c r="AF19530" s="104"/>
      <c r="AG19530" s="104"/>
      <c r="AK19530" s="104"/>
      <c r="AL19530" s="104"/>
      <c r="AO19530" s="104"/>
      <c r="AP19530" s="104"/>
    </row>
    <row r="19531" spans="21:42" ht="15" customHeight="1" x14ac:dyDescent="0.25">
      <c r="U19531" s="104"/>
      <c r="AB19531" s="104"/>
      <c r="AC19531" s="104"/>
      <c r="AF19531" s="104"/>
      <c r="AG19531" s="104"/>
      <c r="AK19531" s="104"/>
      <c r="AL19531" s="104"/>
      <c r="AO19531" s="104"/>
      <c r="AP19531" s="104"/>
    </row>
    <row r="19532" spans="21:42" ht="15" customHeight="1" x14ac:dyDescent="0.25">
      <c r="U19532" s="104"/>
      <c r="AB19532" s="104"/>
      <c r="AC19532" s="104"/>
      <c r="AF19532" s="104"/>
      <c r="AG19532" s="104"/>
      <c r="AK19532" s="104"/>
      <c r="AL19532" s="104"/>
      <c r="AO19532" s="104"/>
      <c r="AP19532" s="104"/>
    </row>
    <row r="19533" spans="21:42" ht="15" customHeight="1" x14ac:dyDescent="0.25">
      <c r="U19533" s="104"/>
      <c r="AB19533" s="104"/>
      <c r="AC19533" s="104"/>
      <c r="AF19533" s="104"/>
      <c r="AG19533" s="104"/>
      <c r="AK19533" s="104"/>
      <c r="AL19533" s="104"/>
      <c r="AO19533" s="104"/>
      <c r="AP19533" s="104"/>
    </row>
    <row r="19534" spans="21:42" ht="15" customHeight="1" x14ac:dyDescent="0.25">
      <c r="U19534" s="104"/>
      <c r="AB19534" s="104"/>
      <c r="AC19534" s="104"/>
      <c r="AF19534" s="104"/>
      <c r="AG19534" s="104"/>
      <c r="AK19534" s="104"/>
      <c r="AL19534" s="104"/>
      <c r="AO19534" s="104"/>
      <c r="AP19534" s="104"/>
    </row>
    <row r="19535" spans="21:42" ht="15" customHeight="1" x14ac:dyDescent="0.25">
      <c r="U19535" s="104"/>
      <c r="AB19535" s="104"/>
      <c r="AC19535" s="104"/>
      <c r="AF19535" s="104"/>
      <c r="AG19535" s="104"/>
      <c r="AK19535" s="104"/>
      <c r="AL19535" s="104"/>
      <c r="AO19535" s="104"/>
      <c r="AP19535" s="104"/>
    </row>
    <row r="19536" spans="21:42" ht="15" customHeight="1" x14ac:dyDescent="0.25">
      <c r="U19536" s="104"/>
      <c r="AB19536" s="104"/>
      <c r="AC19536" s="104"/>
      <c r="AF19536" s="104"/>
      <c r="AG19536" s="104"/>
      <c r="AK19536" s="104"/>
      <c r="AL19536" s="104"/>
      <c r="AO19536" s="104"/>
      <c r="AP19536" s="104"/>
    </row>
    <row r="19537" spans="21:42" ht="15" customHeight="1" x14ac:dyDescent="0.25">
      <c r="U19537" s="104"/>
      <c r="AB19537" s="104"/>
      <c r="AC19537" s="104"/>
      <c r="AF19537" s="104"/>
      <c r="AG19537" s="104"/>
      <c r="AK19537" s="104"/>
      <c r="AL19537" s="104"/>
      <c r="AO19537" s="104"/>
      <c r="AP19537" s="104"/>
    </row>
    <row r="19538" spans="21:42" ht="15" customHeight="1" x14ac:dyDescent="0.25">
      <c r="U19538" s="104"/>
      <c r="AB19538" s="104"/>
      <c r="AC19538" s="104"/>
      <c r="AF19538" s="104"/>
      <c r="AG19538" s="104"/>
      <c r="AK19538" s="104"/>
      <c r="AL19538" s="104"/>
      <c r="AO19538" s="104"/>
      <c r="AP19538" s="104"/>
    </row>
    <row r="19539" spans="21:42" ht="15" customHeight="1" x14ac:dyDescent="0.25">
      <c r="U19539" s="104"/>
      <c r="AB19539" s="104"/>
      <c r="AC19539" s="104"/>
      <c r="AF19539" s="104"/>
      <c r="AG19539" s="104"/>
      <c r="AK19539" s="104"/>
      <c r="AL19539" s="104"/>
      <c r="AO19539" s="104"/>
      <c r="AP19539" s="104"/>
    </row>
    <row r="19540" spans="21:42" ht="15" customHeight="1" x14ac:dyDescent="0.25">
      <c r="U19540" s="104"/>
      <c r="AB19540" s="104"/>
      <c r="AC19540" s="104"/>
      <c r="AF19540" s="104"/>
      <c r="AG19540" s="104"/>
      <c r="AK19540" s="104"/>
      <c r="AL19540" s="104"/>
      <c r="AO19540" s="104"/>
      <c r="AP19540" s="104"/>
    </row>
    <row r="19541" spans="21:42" ht="15" customHeight="1" x14ac:dyDescent="0.25">
      <c r="U19541" s="104"/>
      <c r="AB19541" s="104"/>
      <c r="AC19541" s="104"/>
      <c r="AF19541" s="104"/>
      <c r="AG19541" s="104"/>
      <c r="AK19541" s="104"/>
      <c r="AL19541" s="104"/>
      <c r="AO19541" s="104"/>
      <c r="AP19541" s="104"/>
    </row>
    <row r="19542" spans="21:42" ht="15" customHeight="1" x14ac:dyDescent="0.25">
      <c r="U19542" s="104"/>
      <c r="AB19542" s="104"/>
      <c r="AC19542" s="104"/>
      <c r="AF19542" s="104"/>
      <c r="AG19542" s="104"/>
      <c r="AK19542" s="104"/>
      <c r="AL19542" s="104"/>
      <c r="AO19542" s="104"/>
      <c r="AP19542" s="104"/>
    </row>
    <row r="19543" spans="21:42" ht="15" customHeight="1" x14ac:dyDescent="0.25">
      <c r="U19543" s="104"/>
      <c r="AB19543" s="104"/>
      <c r="AC19543" s="104"/>
      <c r="AF19543" s="104"/>
      <c r="AG19543" s="104"/>
      <c r="AK19543" s="104"/>
      <c r="AL19543" s="104"/>
      <c r="AO19543" s="104"/>
      <c r="AP19543" s="104"/>
    </row>
    <row r="19544" spans="21:42" ht="15" customHeight="1" x14ac:dyDescent="0.25">
      <c r="U19544" s="104"/>
      <c r="AB19544" s="104"/>
      <c r="AC19544" s="104"/>
      <c r="AF19544" s="104"/>
      <c r="AG19544" s="104"/>
      <c r="AK19544" s="104"/>
      <c r="AL19544" s="104"/>
      <c r="AO19544" s="104"/>
      <c r="AP19544" s="104"/>
    </row>
    <row r="19545" spans="21:42" ht="15" customHeight="1" x14ac:dyDescent="0.25">
      <c r="U19545" s="104"/>
      <c r="AB19545" s="104"/>
      <c r="AC19545" s="104"/>
      <c r="AF19545" s="104"/>
      <c r="AG19545" s="104"/>
      <c r="AK19545" s="104"/>
      <c r="AL19545" s="104"/>
      <c r="AO19545" s="104"/>
      <c r="AP19545" s="104"/>
    </row>
    <row r="19546" spans="21:42" ht="15" customHeight="1" x14ac:dyDescent="0.25">
      <c r="U19546" s="104"/>
      <c r="AB19546" s="104"/>
      <c r="AC19546" s="104"/>
      <c r="AF19546" s="104"/>
      <c r="AG19546" s="104"/>
      <c r="AK19546" s="104"/>
      <c r="AL19546" s="104"/>
      <c r="AO19546" s="104"/>
      <c r="AP19546" s="104"/>
    </row>
    <row r="19547" spans="21:42" ht="15" customHeight="1" x14ac:dyDescent="0.25">
      <c r="U19547" s="104"/>
      <c r="AB19547" s="104"/>
      <c r="AC19547" s="104"/>
      <c r="AF19547" s="104"/>
      <c r="AG19547" s="104"/>
      <c r="AK19547" s="104"/>
      <c r="AL19547" s="104"/>
      <c r="AO19547" s="104"/>
      <c r="AP19547" s="104"/>
    </row>
    <row r="19548" spans="21:42" ht="15" customHeight="1" x14ac:dyDescent="0.25">
      <c r="U19548" s="104"/>
      <c r="AB19548" s="104"/>
      <c r="AC19548" s="104"/>
      <c r="AF19548" s="104"/>
      <c r="AG19548" s="104"/>
      <c r="AK19548" s="104"/>
      <c r="AL19548" s="104"/>
      <c r="AO19548" s="104"/>
      <c r="AP19548" s="104"/>
    </row>
    <row r="19549" spans="21:42" ht="15" customHeight="1" x14ac:dyDescent="0.25">
      <c r="U19549" s="104"/>
      <c r="AB19549" s="104"/>
      <c r="AC19549" s="104"/>
      <c r="AF19549" s="104"/>
      <c r="AG19549" s="104"/>
      <c r="AK19549" s="104"/>
      <c r="AL19549" s="104"/>
      <c r="AO19549" s="104"/>
      <c r="AP19549" s="104"/>
    </row>
    <row r="19550" spans="21:42" ht="15" customHeight="1" x14ac:dyDescent="0.25">
      <c r="U19550" s="104"/>
      <c r="AB19550" s="104"/>
      <c r="AC19550" s="104"/>
      <c r="AF19550" s="104"/>
      <c r="AG19550" s="104"/>
      <c r="AK19550" s="104"/>
      <c r="AL19550" s="104"/>
      <c r="AO19550" s="104"/>
      <c r="AP19550" s="104"/>
    </row>
    <row r="19551" spans="21:42" ht="15" customHeight="1" x14ac:dyDescent="0.25">
      <c r="U19551" s="104"/>
      <c r="AB19551" s="104"/>
      <c r="AC19551" s="104"/>
      <c r="AF19551" s="104"/>
      <c r="AG19551" s="104"/>
      <c r="AK19551" s="104"/>
      <c r="AL19551" s="104"/>
      <c r="AO19551" s="104"/>
      <c r="AP19551" s="104"/>
    </row>
    <row r="19552" spans="21:42" ht="15" customHeight="1" x14ac:dyDescent="0.25">
      <c r="U19552" s="104"/>
      <c r="AB19552" s="104"/>
      <c r="AC19552" s="104"/>
      <c r="AF19552" s="104"/>
      <c r="AG19552" s="104"/>
      <c r="AK19552" s="104"/>
      <c r="AL19552" s="104"/>
      <c r="AO19552" s="104"/>
      <c r="AP19552" s="104"/>
    </row>
    <row r="19553" spans="21:42" ht="15" customHeight="1" x14ac:dyDescent="0.25">
      <c r="U19553" s="104"/>
      <c r="AB19553" s="104"/>
      <c r="AC19553" s="104"/>
      <c r="AF19553" s="104"/>
      <c r="AG19553" s="104"/>
      <c r="AK19553" s="104"/>
      <c r="AL19553" s="104"/>
      <c r="AO19553" s="104"/>
      <c r="AP19553" s="104"/>
    </row>
    <row r="19554" spans="21:42" ht="15" customHeight="1" x14ac:dyDescent="0.25">
      <c r="U19554" s="104"/>
      <c r="AB19554" s="104"/>
      <c r="AC19554" s="104"/>
      <c r="AF19554" s="104"/>
      <c r="AG19554" s="104"/>
      <c r="AK19554" s="104"/>
      <c r="AL19554" s="104"/>
      <c r="AO19554" s="104"/>
      <c r="AP19554" s="104"/>
    </row>
    <row r="19555" spans="21:42" ht="15" customHeight="1" x14ac:dyDescent="0.25">
      <c r="U19555" s="104"/>
      <c r="AB19555" s="104"/>
      <c r="AC19555" s="104"/>
      <c r="AF19555" s="104"/>
      <c r="AG19555" s="104"/>
      <c r="AK19555" s="104"/>
      <c r="AL19555" s="104"/>
      <c r="AO19555" s="104"/>
      <c r="AP19555" s="104"/>
    </row>
    <row r="19556" spans="21:42" ht="15" customHeight="1" x14ac:dyDescent="0.25">
      <c r="U19556" s="104"/>
      <c r="AB19556" s="104"/>
      <c r="AC19556" s="104"/>
      <c r="AF19556" s="104"/>
      <c r="AG19556" s="104"/>
      <c r="AK19556" s="104"/>
      <c r="AL19556" s="104"/>
      <c r="AO19556" s="104"/>
      <c r="AP19556" s="104"/>
    </row>
    <row r="19557" spans="21:42" ht="15" customHeight="1" x14ac:dyDescent="0.25">
      <c r="U19557" s="104"/>
      <c r="AB19557" s="104"/>
      <c r="AC19557" s="104"/>
      <c r="AF19557" s="104"/>
      <c r="AG19557" s="104"/>
      <c r="AK19557" s="104"/>
      <c r="AL19557" s="104"/>
      <c r="AO19557" s="104"/>
      <c r="AP19557" s="104"/>
    </row>
    <row r="19558" spans="21:42" ht="15" customHeight="1" x14ac:dyDescent="0.25">
      <c r="U19558" s="104"/>
      <c r="AB19558" s="104"/>
      <c r="AC19558" s="104"/>
      <c r="AF19558" s="104"/>
      <c r="AG19558" s="104"/>
      <c r="AK19558" s="104"/>
      <c r="AL19558" s="104"/>
      <c r="AO19558" s="104"/>
      <c r="AP19558" s="104"/>
    </row>
    <row r="19559" spans="21:42" ht="15" customHeight="1" x14ac:dyDescent="0.25">
      <c r="U19559" s="104"/>
      <c r="AB19559" s="104"/>
      <c r="AC19559" s="104"/>
      <c r="AF19559" s="104"/>
      <c r="AG19559" s="104"/>
      <c r="AK19559" s="104"/>
      <c r="AL19559" s="104"/>
      <c r="AO19559" s="104"/>
      <c r="AP19559" s="104"/>
    </row>
    <row r="19560" spans="21:42" ht="15" customHeight="1" x14ac:dyDescent="0.25">
      <c r="U19560" s="104"/>
      <c r="AB19560" s="104"/>
      <c r="AC19560" s="104"/>
      <c r="AF19560" s="104"/>
      <c r="AG19560" s="104"/>
      <c r="AK19560" s="104"/>
      <c r="AL19560" s="104"/>
      <c r="AO19560" s="104"/>
      <c r="AP19560" s="104"/>
    </row>
    <row r="19561" spans="21:42" ht="15" customHeight="1" x14ac:dyDescent="0.25">
      <c r="U19561" s="104"/>
      <c r="AB19561" s="104"/>
      <c r="AC19561" s="104"/>
      <c r="AF19561" s="104"/>
      <c r="AG19561" s="104"/>
      <c r="AK19561" s="104"/>
      <c r="AL19561" s="104"/>
      <c r="AO19561" s="104"/>
      <c r="AP19561" s="104"/>
    </row>
    <row r="19562" spans="21:42" ht="15" customHeight="1" x14ac:dyDescent="0.25">
      <c r="U19562" s="104"/>
      <c r="AB19562" s="104"/>
      <c r="AC19562" s="104"/>
      <c r="AF19562" s="104"/>
      <c r="AG19562" s="104"/>
      <c r="AK19562" s="104"/>
      <c r="AL19562" s="104"/>
      <c r="AO19562" s="104"/>
      <c r="AP19562" s="104"/>
    </row>
    <row r="19563" spans="21:42" ht="15" customHeight="1" x14ac:dyDescent="0.25">
      <c r="U19563" s="104"/>
      <c r="AB19563" s="104"/>
      <c r="AC19563" s="104"/>
      <c r="AF19563" s="104"/>
      <c r="AG19563" s="104"/>
      <c r="AK19563" s="104"/>
      <c r="AL19563" s="104"/>
      <c r="AO19563" s="104"/>
      <c r="AP19563" s="104"/>
    </row>
    <row r="19564" spans="21:42" ht="15" customHeight="1" x14ac:dyDescent="0.25">
      <c r="U19564" s="104"/>
      <c r="AB19564" s="104"/>
      <c r="AC19564" s="104"/>
      <c r="AF19564" s="104"/>
      <c r="AG19564" s="104"/>
      <c r="AK19564" s="104"/>
      <c r="AL19564" s="104"/>
      <c r="AO19564" s="104"/>
      <c r="AP19564" s="104"/>
    </row>
    <row r="19565" spans="21:42" ht="15" customHeight="1" x14ac:dyDescent="0.25">
      <c r="U19565" s="104"/>
      <c r="AB19565" s="104"/>
      <c r="AC19565" s="104"/>
      <c r="AF19565" s="104"/>
      <c r="AG19565" s="104"/>
      <c r="AK19565" s="104"/>
      <c r="AL19565" s="104"/>
      <c r="AO19565" s="104"/>
      <c r="AP19565" s="104"/>
    </row>
    <row r="19566" spans="21:42" ht="15" customHeight="1" x14ac:dyDescent="0.25">
      <c r="U19566" s="104"/>
      <c r="AB19566" s="104"/>
      <c r="AC19566" s="104"/>
      <c r="AF19566" s="104"/>
      <c r="AG19566" s="104"/>
      <c r="AK19566" s="104"/>
      <c r="AL19566" s="104"/>
      <c r="AO19566" s="104"/>
      <c r="AP19566" s="104"/>
    </row>
    <row r="19567" spans="21:42" ht="15" customHeight="1" x14ac:dyDescent="0.25">
      <c r="U19567" s="104"/>
      <c r="AB19567" s="104"/>
      <c r="AC19567" s="104"/>
      <c r="AF19567" s="104"/>
      <c r="AG19567" s="104"/>
      <c r="AK19567" s="104"/>
      <c r="AL19567" s="104"/>
      <c r="AO19567" s="104"/>
      <c r="AP19567" s="104"/>
    </row>
    <row r="19568" spans="21:42" ht="15" customHeight="1" x14ac:dyDescent="0.25">
      <c r="U19568" s="104"/>
      <c r="AB19568" s="104"/>
      <c r="AC19568" s="104"/>
      <c r="AF19568" s="104"/>
      <c r="AG19568" s="104"/>
      <c r="AK19568" s="104"/>
      <c r="AL19568" s="104"/>
      <c r="AO19568" s="104"/>
      <c r="AP19568" s="104"/>
    </row>
    <row r="19569" spans="21:42" ht="15" customHeight="1" x14ac:dyDescent="0.25">
      <c r="U19569" s="104"/>
      <c r="AB19569" s="104"/>
      <c r="AC19569" s="104"/>
      <c r="AF19569" s="104"/>
      <c r="AG19569" s="104"/>
      <c r="AK19569" s="104"/>
      <c r="AL19569" s="104"/>
      <c r="AO19569" s="104"/>
      <c r="AP19569" s="104"/>
    </row>
    <row r="19570" spans="21:42" ht="15" customHeight="1" x14ac:dyDescent="0.25">
      <c r="U19570" s="104"/>
      <c r="AB19570" s="104"/>
      <c r="AC19570" s="104"/>
      <c r="AF19570" s="104"/>
      <c r="AG19570" s="104"/>
      <c r="AK19570" s="104"/>
      <c r="AL19570" s="104"/>
      <c r="AO19570" s="104"/>
      <c r="AP19570" s="104"/>
    </row>
    <row r="19571" spans="21:42" ht="15" customHeight="1" x14ac:dyDescent="0.25">
      <c r="U19571" s="104"/>
      <c r="AB19571" s="104"/>
      <c r="AC19571" s="104"/>
      <c r="AF19571" s="104"/>
      <c r="AG19571" s="104"/>
      <c r="AK19571" s="104"/>
      <c r="AL19571" s="104"/>
      <c r="AO19571" s="104"/>
      <c r="AP19571" s="104"/>
    </row>
    <row r="19572" spans="21:42" ht="15" customHeight="1" x14ac:dyDescent="0.25">
      <c r="U19572" s="104"/>
      <c r="AB19572" s="104"/>
      <c r="AC19572" s="104"/>
      <c r="AF19572" s="104"/>
      <c r="AG19572" s="104"/>
      <c r="AK19572" s="104"/>
      <c r="AL19572" s="104"/>
      <c r="AO19572" s="104"/>
      <c r="AP19572" s="104"/>
    </row>
    <row r="19573" spans="21:42" ht="15" customHeight="1" x14ac:dyDescent="0.25">
      <c r="U19573" s="104"/>
      <c r="AB19573" s="104"/>
      <c r="AC19573" s="104"/>
      <c r="AF19573" s="104"/>
      <c r="AG19573" s="104"/>
      <c r="AK19573" s="104"/>
      <c r="AL19573" s="104"/>
      <c r="AO19573" s="104"/>
      <c r="AP19573" s="104"/>
    </row>
    <row r="19574" spans="21:42" ht="15" customHeight="1" x14ac:dyDescent="0.25">
      <c r="U19574" s="104"/>
      <c r="AB19574" s="104"/>
      <c r="AC19574" s="104"/>
      <c r="AF19574" s="104"/>
      <c r="AG19574" s="104"/>
      <c r="AK19574" s="104"/>
      <c r="AL19574" s="104"/>
      <c r="AO19574" s="104"/>
      <c r="AP19574" s="104"/>
    </row>
    <row r="19575" spans="21:42" ht="15" customHeight="1" x14ac:dyDescent="0.25">
      <c r="U19575" s="104"/>
      <c r="AB19575" s="104"/>
      <c r="AC19575" s="104"/>
      <c r="AF19575" s="104"/>
      <c r="AG19575" s="104"/>
      <c r="AK19575" s="104"/>
      <c r="AL19575" s="104"/>
      <c r="AO19575" s="104"/>
      <c r="AP19575" s="104"/>
    </row>
    <row r="19576" spans="21:42" ht="15" customHeight="1" x14ac:dyDescent="0.25">
      <c r="U19576" s="104"/>
      <c r="AB19576" s="104"/>
      <c r="AC19576" s="104"/>
      <c r="AF19576" s="104"/>
      <c r="AG19576" s="104"/>
      <c r="AK19576" s="104"/>
      <c r="AL19576" s="104"/>
      <c r="AO19576" s="104"/>
      <c r="AP19576" s="104"/>
    </row>
    <row r="19577" spans="21:42" ht="15" customHeight="1" x14ac:dyDescent="0.25">
      <c r="U19577" s="104"/>
      <c r="AB19577" s="104"/>
      <c r="AC19577" s="104"/>
      <c r="AF19577" s="104"/>
      <c r="AG19577" s="104"/>
      <c r="AK19577" s="104"/>
      <c r="AL19577" s="104"/>
      <c r="AO19577" s="104"/>
      <c r="AP19577" s="104"/>
    </row>
    <row r="19578" spans="21:42" ht="15" customHeight="1" x14ac:dyDescent="0.25">
      <c r="U19578" s="104"/>
      <c r="AB19578" s="104"/>
      <c r="AC19578" s="104"/>
      <c r="AF19578" s="104"/>
      <c r="AG19578" s="104"/>
      <c r="AK19578" s="104"/>
      <c r="AL19578" s="104"/>
      <c r="AO19578" s="104"/>
      <c r="AP19578" s="104"/>
    </row>
    <row r="19579" spans="21:42" ht="15" customHeight="1" x14ac:dyDescent="0.25">
      <c r="U19579" s="104"/>
      <c r="AB19579" s="104"/>
      <c r="AC19579" s="104"/>
      <c r="AF19579" s="104"/>
      <c r="AG19579" s="104"/>
      <c r="AK19579" s="104"/>
      <c r="AL19579" s="104"/>
      <c r="AO19579" s="104"/>
      <c r="AP19579" s="104"/>
    </row>
    <row r="19580" spans="21:42" ht="15" customHeight="1" x14ac:dyDescent="0.25">
      <c r="U19580" s="104"/>
      <c r="AB19580" s="104"/>
      <c r="AC19580" s="104"/>
      <c r="AF19580" s="104"/>
      <c r="AG19580" s="104"/>
      <c r="AK19580" s="104"/>
      <c r="AL19580" s="104"/>
      <c r="AO19580" s="104"/>
      <c r="AP19580" s="104"/>
    </row>
    <row r="19581" spans="21:42" ht="15" customHeight="1" x14ac:dyDescent="0.25">
      <c r="U19581" s="104"/>
      <c r="AB19581" s="104"/>
      <c r="AC19581" s="104"/>
      <c r="AF19581" s="104"/>
      <c r="AG19581" s="104"/>
      <c r="AK19581" s="104"/>
      <c r="AL19581" s="104"/>
      <c r="AO19581" s="104"/>
      <c r="AP19581" s="104"/>
    </row>
    <row r="19582" spans="21:42" ht="15" customHeight="1" x14ac:dyDescent="0.25">
      <c r="U19582" s="104"/>
      <c r="AB19582" s="104"/>
      <c r="AC19582" s="104"/>
      <c r="AF19582" s="104"/>
      <c r="AG19582" s="104"/>
      <c r="AK19582" s="104"/>
      <c r="AL19582" s="104"/>
      <c r="AO19582" s="104"/>
      <c r="AP19582" s="104"/>
    </row>
    <row r="19583" spans="21:42" ht="15" customHeight="1" x14ac:dyDescent="0.25">
      <c r="U19583" s="104"/>
      <c r="AB19583" s="104"/>
      <c r="AC19583" s="104"/>
      <c r="AF19583" s="104"/>
      <c r="AG19583" s="104"/>
      <c r="AK19583" s="104"/>
      <c r="AL19583" s="104"/>
      <c r="AO19583" s="104"/>
      <c r="AP19583" s="104"/>
    </row>
    <row r="19584" spans="21:42" ht="15" customHeight="1" x14ac:dyDescent="0.25">
      <c r="U19584" s="104"/>
      <c r="AB19584" s="104"/>
      <c r="AC19584" s="104"/>
      <c r="AF19584" s="104"/>
      <c r="AG19584" s="104"/>
      <c r="AK19584" s="104"/>
      <c r="AL19584" s="104"/>
      <c r="AO19584" s="104"/>
      <c r="AP19584" s="104"/>
    </row>
    <row r="19585" spans="21:42" ht="15" customHeight="1" x14ac:dyDescent="0.25">
      <c r="U19585" s="104"/>
      <c r="AB19585" s="104"/>
      <c r="AC19585" s="104"/>
      <c r="AF19585" s="104"/>
      <c r="AG19585" s="104"/>
      <c r="AK19585" s="104"/>
      <c r="AL19585" s="104"/>
      <c r="AO19585" s="104"/>
      <c r="AP19585" s="104"/>
    </row>
    <row r="19586" spans="21:42" ht="15" customHeight="1" x14ac:dyDescent="0.25">
      <c r="U19586" s="104"/>
      <c r="AB19586" s="104"/>
      <c r="AC19586" s="104"/>
      <c r="AF19586" s="104"/>
      <c r="AG19586" s="104"/>
      <c r="AK19586" s="104"/>
      <c r="AL19586" s="104"/>
      <c r="AO19586" s="104"/>
      <c r="AP19586" s="104"/>
    </row>
    <row r="19587" spans="21:42" ht="15" customHeight="1" x14ac:dyDescent="0.25">
      <c r="U19587" s="104"/>
      <c r="AB19587" s="104"/>
      <c r="AC19587" s="104"/>
      <c r="AF19587" s="104"/>
      <c r="AG19587" s="104"/>
      <c r="AK19587" s="104"/>
      <c r="AL19587" s="104"/>
      <c r="AO19587" s="104"/>
      <c r="AP19587" s="104"/>
    </row>
    <row r="19588" spans="21:42" ht="15" customHeight="1" x14ac:dyDescent="0.25">
      <c r="U19588" s="104"/>
      <c r="AB19588" s="104"/>
      <c r="AC19588" s="104"/>
      <c r="AF19588" s="104"/>
      <c r="AG19588" s="104"/>
      <c r="AK19588" s="104"/>
      <c r="AL19588" s="104"/>
      <c r="AO19588" s="104"/>
      <c r="AP19588" s="104"/>
    </row>
    <row r="19589" spans="21:42" ht="15" customHeight="1" x14ac:dyDescent="0.25">
      <c r="U19589" s="104"/>
      <c r="AB19589" s="104"/>
      <c r="AC19589" s="104"/>
      <c r="AF19589" s="104"/>
      <c r="AG19589" s="104"/>
      <c r="AK19589" s="104"/>
      <c r="AL19589" s="104"/>
      <c r="AO19589" s="104"/>
      <c r="AP19589" s="104"/>
    </row>
    <row r="19590" spans="21:42" ht="15" customHeight="1" x14ac:dyDescent="0.25">
      <c r="U19590" s="104"/>
      <c r="AB19590" s="104"/>
      <c r="AC19590" s="104"/>
      <c r="AF19590" s="104"/>
      <c r="AG19590" s="104"/>
      <c r="AK19590" s="104"/>
      <c r="AL19590" s="104"/>
      <c r="AO19590" s="104"/>
      <c r="AP19590" s="104"/>
    </row>
    <row r="19591" spans="21:42" ht="15" customHeight="1" x14ac:dyDescent="0.25">
      <c r="U19591" s="104"/>
      <c r="AB19591" s="104"/>
      <c r="AC19591" s="104"/>
      <c r="AF19591" s="104"/>
      <c r="AG19591" s="104"/>
      <c r="AK19591" s="104"/>
      <c r="AL19591" s="104"/>
      <c r="AO19591" s="104"/>
      <c r="AP19591" s="104"/>
    </row>
    <row r="19592" spans="21:42" ht="15" customHeight="1" x14ac:dyDescent="0.25">
      <c r="U19592" s="104"/>
      <c r="AB19592" s="104"/>
      <c r="AC19592" s="104"/>
      <c r="AF19592" s="104"/>
      <c r="AG19592" s="104"/>
      <c r="AK19592" s="104"/>
      <c r="AL19592" s="104"/>
      <c r="AO19592" s="104"/>
      <c r="AP19592" s="104"/>
    </row>
    <row r="19593" spans="21:42" ht="15" customHeight="1" x14ac:dyDescent="0.25">
      <c r="U19593" s="104"/>
      <c r="AB19593" s="104"/>
      <c r="AC19593" s="104"/>
      <c r="AF19593" s="104"/>
      <c r="AG19593" s="104"/>
      <c r="AK19593" s="104"/>
      <c r="AL19593" s="104"/>
      <c r="AO19593" s="104"/>
      <c r="AP19593" s="104"/>
    </row>
    <row r="19594" spans="21:42" ht="15" customHeight="1" x14ac:dyDescent="0.25">
      <c r="U19594" s="104"/>
      <c r="AB19594" s="104"/>
      <c r="AC19594" s="104"/>
      <c r="AF19594" s="104"/>
      <c r="AG19594" s="104"/>
      <c r="AK19594" s="104"/>
      <c r="AL19594" s="104"/>
      <c r="AO19594" s="104"/>
      <c r="AP19594" s="104"/>
    </row>
    <row r="19595" spans="21:42" ht="15" customHeight="1" x14ac:dyDescent="0.25">
      <c r="U19595" s="104"/>
      <c r="AB19595" s="104"/>
      <c r="AC19595" s="104"/>
      <c r="AF19595" s="104"/>
      <c r="AG19595" s="104"/>
      <c r="AK19595" s="104"/>
      <c r="AL19595" s="104"/>
      <c r="AO19595" s="104"/>
      <c r="AP19595" s="104"/>
    </row>
    <row r="19596" spans="21:42" ht="15" customHeight="1" x14ac:dyDescent="0.25">
      <c r="U19596" s="104"/>
      <c r="AB19596" s="104"/>
      <c r="AC19596" s="104"/>
      <c r="AF19596" s="104"/>
      <c r="AG19596" s="104"/>
      <c r="AK19596" s="104"/>
      <c r="AL19596" s="104"/>
      <c r="AO19596" s="104"/>
      <c r="AP19596" s="104"/>
    </row>
    <row r="19597" spans="21:42" ht="15" customHeight="1" x14ac:dyDescent="0.25">
      <c r="U19597" s="104"/>
      <c r="AB19597" s="104"/>
      <c r="AC19597" s="104"/>
      <c r="AF19597" s="104"/>
      <c r="AG19597" s="104"/>
      <c r="AK19597" s="104"/>
      <c r="AL19597" s="104"/>
      <c r="AO19597" s="104"/>
      <c r="AP19597" s="104"/>
    </row>
    <row r="19598" spans="21:42" ht="15" customHeight="1" x14ac:dyDescent="0.25">
      <c r="U19598" s="104"/>
      <c r="AB19598" s="104"/>
      <c r="AC19598" s="104"/>
      <c r="AF19598" s="104"/>
      <c r="AG19598" s="104"/>
      <c r="AK19598" s="104"/>
      <c r="AL19598" s="104"/>
      <c r="AO19598" s="104"/>
      <c r="AP19598" s="104"/>
    </row>
    <row r="19599" spans="21:42" ht="15" customHeight="1" x14ac:dyDescent="0.25">
      <c r="U19599" s="104"/>
      <c r="AB19599" s="104"/>
      <c r="AC19599" s="104"/>
      <c r="AF19599" s="104"/>
      <c r="AG19599" s="104"/>
      <c r="AK19599" s="104"/>
      <c r="AL19599" s="104"/>
      <c r="AO19599" s="104"/>
      <c r="AP19599" s="104"/>
    </row>
    <row r="19600" spans="21:42" ht="15" customHeight="1" x14ac:dyDescent="0.25">
      <c r="U19600" s="104"/>
      <c r="AB19600" s="104"/>
      <c r="AC19600" s="104"/>
      <c r="AF19600" s="104"/>
      <c r="AG19600" s="104"/>
      <c r="AK19600" s="104"/>
      <c r="AL19600" s="104"/>
      <c r="AO19600" s="104"/>
      <c r="AP19600" s="104"/>
    </row>
    <row r="19601" spans="21:42" ht="15" customHeight="1" x14ac:dyDescent="0.25">
      <c r="U19601" s="104"/>
      <c r="AB19601" s="104"/>
      <c r="AC19601" s="104"/>
      <c r="AF19601" s="104"/>
      <c r="AG19601" s="104"/>
      <c r="AK19601" s="104"/>
      <c r="AL19601" s="104"/>
      <c r="AO19601" s="104"/>
      <c r="AP19601" s="104"/>
    </row>
    <row r="19602" spans="21:42" ht="15" customHeight="1" x14ac:dyDescent="0.25">
      <c r="U19602" s="104"/>
      <c r="AB19602" s="104"/>
      <c r="AC19602" s="104"/>
      <c r="AF19602" s="104"/>
      <c r="AG19602" s="104"/>
      <c r="AK19602" s="104"/>
      <c r="AL19602" s="104"/>
      <c r="AO19602" s="104"/>
      <c r="AP19602" s="104"/>
    </row>
    <row r="19603" spans="21:42" ht="15" customHeight="1" x14ac:dyDescent="0.25">
      <c r="U19603" s="104"/>
      <c r="AB19603" s="104"/>
      <c r="AC19603" s="104"/>
      <c r="AF19603" s="104"/>
      <c r="AG19603" s="104"/>
      <c r="AK19603" s="104"/>
      <c r="AL19603" s="104"/>
      <c r="AO19603" s="104"/>
      <c r="AP19603" s="104"/>
    </row>
    <row r="19604" spans="21:42" ht="15" customHeight="1" x14ac:dyDescent="0.25">
      <c r="U19604" s="104"/>
      <c r="AB19604" s="104"/>
      <c r="AC19604" s="104"/>
      <c r="AF19604" s="104"/>
      <c r="AG19604" s="104"/>
      <c r="AK19604" s="104"/>
      <c r="AL19604" s="104"/>
      <c r="AO19604" s="104"/>
      <c r="AP19604" s="104"/>
    </row>
    <row r="19605" spans="21:42" ht="15" customHeight="1" x14ac:dyDescent="0.25">
      <c r="U19605" s="104"/>
      <c r="AB19605" s="104"/>
      <c r="AC19605" s="104"/>
      <c r="AF19605" s="104"/>
      <c r="AG19605" s="104"/>
      <c r="AK19605" s="104"/>
      <c r="AL19605" s="104"/>
      <c r="AO19605" s="104"/>
      <c r="AP19605" s="104"/>
    </row>
    <row r="19606" spans="21:42" ht="15" customHeight="1" x14ac:dyDescent="0.25">
      <c r="U19606" s="104"/>
      <c r="AB19606" s="104"/>
      <c r="AC19606" s="104"/>
      <c r="AF19606" s="104"/>
      <c r="AG19606" s="104"/>
      <c r="AK19606" s="104"/>
      <c r="AL19606" s="104"/>
      <c r="AO19606" s="104"/>
      <c r="AP19606" s="104"/>
    </row>
    <row r="19607" spans="21:42" ht="15" customHeight="1" x14ac:dyDescent="0.25">
      <c r="U19607" s="104"/>
      <c r="AB19607" s="104"/>
      <c r="AC19607" s="104"/>
      <c r="AF19607" s="104"/>
      <c r="AG19607" s="104"/>
      <c r="AK19607" s="104"/>
      <c r="AL19607" s="104"/>
      <c r="AO19607" s="104"/>
      <c r="AP19607" s="104"/>
    </row>
    <row r="19608" spans="21:42" ht="15" customHeight="1" x14ac:dyDescent="0.25">
      <c r="U19608" s="104"/>
      <c r="AB19608" s="104"/>
      <c r="AC19608" s="104"/>
      <c r="AF19608" s="104"/>
      <c r="AG19608" s="104"/>
      <c r="AK19608" s="104"/>
      <c r="AL19608" s="104"/>
      <c r="AO19608" s="104"/>
      <c r="AP19608" s="104"/>
    </row>
    <row r="19609" spans="21:42" ht="15" customHeight="1" x14ac:dyDescent="0.25">
      <c r="U19609" s="104"/>
      <c r="AB19609" s="104"/>
      <c r="AC19609" s="104"/>
      <c r="AF19609" s="104"/>
      <c r="AG19609" s="104"/>
      <c r="AK19609" s="104"/>
      <c r="AL19609" s="104"/>
      <c r="AO19609" s="104"/>
      <c r="AP19609" s="104"/>
    </row>
    <row r="19610" spans="21:42" ht="15" customHeight="1" x14ac:dyDescent="0.25">
      <c r="U19610" s="104"/>
      <c r="AB19610" s="104"/>
      <c r="AC19610" s="104"/>
      <c r="AF19610" s="104"/>
      <c r="AG19610" s="104"/>
      <c r="AK19610" s="104"/>
      <c r="AL19610" s="104"/>
      <c r="AO19610" s="104"/>
      <c r="AP19610" s="104"/>
    </row>
    <row r="19611" spans="21:42" ht="15" customHeight="1" x14ac:dyDescent="0.25">
      <c r="U19611" s="104"/>
      <c r="AB19611" s="104"/>
      <c r="AC19611" s="104"/>
      <c r="AF19611" s="104"/>
      <c r="AG19611" s="104"/>
      <c r="AK19611" s="104"/>
      <c r="AL19611" s="104"/>
      <c r="AO19611" s="104"/>
      <c r="AP19611" s="104"/>
    </row>
    <row r="19612" spans="21:42" ht="15" customHeight="1" x14ac:dyDescent="0.25">
      <c r="U19612" s="104"/>
      <c r="AB19612" s="104"/>
      <c r="AC19612" s="104"/>
      <c r="AF19612" s="104"/>
      <c r="AG19612" s="104"/>
      <c r="AK19612" s="104"/>
      <c r="AL19612" s="104"/>
      <c r="AO19612" s="104"/>
      <c r="AP19612" s="104"/>
    </row>
    <row r="19613" spans="21:42" ht="15" customHeight="1" x14ac:dyDescent="0.25">
      <c r="U19613" s="104"/>
      <c r="AB19613" s="104"/>
      <c r="AC19613" s="104"/>
      <c r="AF19613" s="104"/>
      <c r="AG19613" s="104"/>
      <c r="AK19613" s="104"/>
      <c r="AL19613" s="104"/>
      <c r="AO19613" s="104"/>
      <c r="AP19613" s="104"/>
    </row>
    <row r="19614" spans="21:42" ht="15" customHeight="1" x14ac:dyDescent="0.25">
      <c r="U19614" s="104"/>
      <c r="AB19614" s="104"/>
      <c r="AC19614" s="104"/>
      <c r="AF19614" s="104"/>
      <c r="AG19614" s="104"/>
      <c r="AK19614" s="104"/>
      <c r="AL19614" s="104"/>
      <c r="AO19614" s="104"/>
      <c r="AP19614" s="104"/>
    </row>
    <row r="19615" spans="21:42" ht="15" customHeight="1" x14ac:dyDescent="0.25">
      <c r="U19615" s="104"/>
      <c r="AB19615" s="104"/>
      <c r="AC19615" s="104"/>
      <c r="AF19615" s="104"/>
      <c r="AG19615" s="104"/>
      <c r="AK19615" s="104"/>
      <c r="AL19615" s="104"/>
      <c r="AO19615" s="104"/>
      <c r="AP19615" s="104"/>
    </row>
    <row r="19616" spans="21:42" ht="15" customHeight="1" x14ac:dyDescent="0.25">
      <c r="U19616" s="104"/>
      <c r="AB19616" s="104"/>
      <c r="AC19616" s="104"/>
      <c r="AF19616" s="104"/>
      <c r="AG19616" s="104"/>
      <c r="AK19616" s="104"/>
      <c r="AL19616" s="104"/>
      <c r="AO19616" s="104"/>
      <c r="AP19616" s="104"/>
    </row>
    <row r="19617" spans="21:42" ht="15" customHeight="1" x14ac:dyDescent="0.25">
      <c r="U19617" s="104"/>
      <c r="AB19617" s="104"/>
      <c r="AC19617" s="104"/>
      <c r="AF19617" s="104"/>
      <c r="AG19617" s="104"/>
      <c r="AK19617" s="104"/>
      <c r="AL19617" s="104"/>
      <c r="AO19617" s="104"/>
      <c r="AP19617" s="104"/>
    </row>
    <row r="19618" spans="21:42" ht="15" customHeight="1" x14ac:dyDescent="0.25">
      <c r="U19618" s="104"/>
      <c r="AB19618" s="104"/>
      <c r="AC19618" s="104"/>
      <c r="AF19618" s="104"/>
      <c r="AG19618" s="104"/>
      <c r="AK19618" s="104"/>
      <c r="AL19618" s="104"/>
      <c r="AO19618" s="104"/>
      <c r="AP19618" s="104"/>
    </row>
    <row r="19619" spans="21:42" ht="15" customHeight="1" x14ac:dyDescent="0.25">
      <c r="U19619" s="104"/>
      <c r="AB19619" s="104"/>
      <c r="AC19619" s="104"/>
      <c r="AF19619" s="104"/>
      <c r="AG19619" s="104"/>
      <c r="AK19619" s="104"/>
      <c r="AL19619" s="104"/>
      <c r="AO19619" s="104"/>
      <c r="AP19619" s="104"/>
    </row>
    <row r="19620" spans="21:42" ht="15" customHeight="1" x14ac:dyDescent="0.25">
      <c r="U19620" s="104"/>
      <c r="AB19620" s="104"/>
      <c r="AC19620" s="104"/>
      <c r="AF19620" s="104"/>
      <c r="AG19620" s="104"/>
      <c r="AK19620" s="104"/>
      <c r="AL19620" s="104"/>
      <c r="AO19620" s="104"/>
      <c r="AP19620" s="104"/>
    </row>
    <row r="19621" spans="21:42" ht="15" customHeight="1" x14ac:dyDescent="0.25">
      <c r="U19621" s="104"/>
      <c r="AB19621" s="104"/>
      <c r="AC19621" s="104"/>
      <c r="AF19621" s="104"/>
      <c r="AG19621" s="104"/>
      <c r="AK19621" s="104"/>
      <c r="AL19621" s="104"/>
      <c r="AO19621" s="104"/>
      <c r="AP19621" s="104"/>
    </row>
    <row r="19622" spans="21:42" ht="15" customHeight="1" x14ac:dyDescent="0.25">
      <c r="U19622" s="104"/>
      <c r="AB19622" s="104"/>
      <c r="AC19622" s="104"/>
      <c r="AF19622" s="104"/>
      <c r="AG19622" s="104"/>
      <c r="AK19622" s="104"/>
      <c r="AL19622" s="104"/>
      <c r="AO19622" s="104"/>
      <c r="AP19622" s="104"/>
    </row>
    <row r="19623" spans="21:42" ht="15" customHeight="1" x14ac:dyDescent="0.25">
      <c r="U19623" s="104"/>
      <c r="AB19623" s="104"/>
      <c r="AC19623" s="104"/>
      <c r="AF19623" s="104"/>
      <c r="AG19623" s="104"/>
      <c r="AK19623" s="104"/>
      <c r="AL19623" s="104"/>
      <c r="AO19623" s="104"/>
      <c r="AP19623" s="104"/>
    </row>
    <row r="19624" spans="21:42" ht="15" customHeight="1" x14ac:dyDescent="0.25">
      <c r="U19624" s="104"/>
      <c r="AB19624" s="104"/>
      <c r="AC19624" s="104"/>
      <c r="AF19624" s="104"/>
      <c r="AG19624" s="104"/>
      <c r="AK19624" s="104"/>
      <c r="AL19624" s="104"/>
      <c r="AO19624" s="104"/>
      <c r="AP19624" s="104"/>
    </row>
    <row r="19625" spans="21:42" ht="15" customHeight="1" x14ac:dyDescent="0.25">
      <c r="U19625" s="104"/>
      <c r="AB19625" s="104"/>
      <c r="AC19625" s="104"/>
      <c r="AF19625" s="104"/>
      <c r="AG19625" s="104"/>
      <c r="AK19625" s="104"/>
      <c r="AL19625" s="104"/>
      <c r="AO19625" s="104"/>
      <c r="AP19625" s="104"/>
    </row>
    <row r="19626" spans="21:42" ht="15" customHeight="1" x14ac:dyDescent="0.25">
      <c r="U19626" s="104"/>
      <c r="AB19626" s="104"/>
      <c r="AC19626" s="104"/>
      <c r="AF19626" s="104"/>
      <c r="AG19626" s="104"/>
      <c r="AK19626" s="104"/>
      <c r="AL19626" s="104"/>
      <c r="AO19626" s="104"/>
      <c r="AP19626" s="104"/>
    </row>
    <row r="19627" spans="21:42" ht="15" customHeight="1" x14ac:dyDescent="0.25">
      <c r="U19627" s="104"/>
      <c r="AB19627" s="104"/>
      <c r="AC19627" s="104"/>
      <c r="AF19627" s="104"/>
      <c r="AG19627" s="104"/>
      <c r="AK19627" s="104"/>
      <c r="AL19627" s="104"/>
      <c r="AO19627" s="104"/>
      <c r="AP19627" s="104"/>
    </row>
    <row r="19628" spans="21:42" ht="15" customHeight="1" x14ac:dyDescent="0.25">
      <c r="U19628" s="104"/>
      <c r="AB19628" s="104"/>
      <c r="AC19628" s="104"/>
      <c r="AF19628" s="104"/>
      <c r="AG19628" s="104"/>
      <c r="AK19628" s="104"/>
      <c r="AL19628" s="104"/>
      <c r="AO19628" s="104"/>
      <c r="AP19628" s="104"/>
    </row>
    <row r="19629" spans="21:42" ht="15" customHeight="1" x14ac:dyDescent="0.25">
      <c r="U19629" s="104"/>
      <c r="AB19629" s="104"/>
      <c r="AC19629" s="104"/>
      <c r="AF19629" s="104"/>
      <c r="AG19629" s="104"/>
      <c r="AK19629" s="104"/>
      <c r="AL19629" s="104"/>
      <c r="AO19629" s="104"/>
      <c r="AP19629" s="104"/>
    </row>
    <row r="19630" spans="21:42" ht="15" customHeight="1" x14ac:dyDescent="0.25">
      <c r="U19630" s="104"/>
      <c r="AB19630" s="104"/>
      <c r="AC19630" s="104"/>
      <c r="AF19630" s="104"/>
      <c r="AG19630" s="104"/>
      <c r="AK19630" s="104"/>
      <c r="AL19630" s="104"/>
      <c r="AO19630" s="104"/>
      <c r="AP19630" s="104"/>
    </row>
    <row r="19631" spans="21:42" ht="15" customHeight="1" x14ac:dyDescent="0.25">
      <c r="U19631" s="104"/>
      <c r="AB19631" s="104"/>
      <c r="AC19631" s="104"/>
      <c r="AF19631" s="104"/>
      <c r="AG19631" s="104"/>
      <c r="AK19631" s="104"/>
      <c r="AL19631" s="104"/>
      <c r="AO19631" s="104"/>
      <c r="AP19631" s="104"/>
    </row>
    <row r="19632" spans="21:42" ht="15" customHeight="1" x14ac:dyDescent="0.25">
      <c r="U19632" s="104"/>
      <c r="AB19632" s="104"/>
      <c r="AC19632" s="104"/>
      <c r="AF19632" s="104"/>
      <c r="AG19632" s="104"/>
      <c r="AK19632" s="104"/>
      <c r="AL19632" s="104"/>
      <c r="AO19632" s="104"/>
      <c r="AP19632" s="104"/>
    </row>
    <row r="19633" spans="21:42" ht="15" customHeight="1" x14ac:dyDescent="0.25">
      <c r="U19633" s="104"/>
      <c r="AB19633" s="104"/>
      <c r="AC19633" s="104"/>
      <c r="AF19633" s="104"/>
      <c r="AG19633" s="104"/>
      <c r="AK19633" s="104"/>
      <c r="AL19633" s="104"/>
      <c r="AO19633" s="104"/>
      <c r="AP19633" s="104"/>
    </row>
    <row r="19634" spans="21:42" ht="15" customHeight="1" x14ac:dyDescent="0.25">
      <c r="U19634" s="104"/>
      <c r="AB19634" s="104"/>
      <c r="AC19634" s="104"/>
      <c r="AF19634" s="104"/>
      <c r="AG19634" s="104"/>
      <c r="AK19634" s="104"/>
      <c r="AL19634" s="104"/>
      <c r="AO19634" s="104"/>
      <c r="AP19634" s="104"/>
    </row>
    <row r="19635" spans="21:42" ht="15" customHeight="1" x14ac:dyDescent="0.25">
      <c r="U19635" s="104"/>
      <c r="AB19635" s="104"/>
      <c r="AC19635" s="104"/>
      <c r="AF19635" s="104"/>
      <c r="AG19635" s="104"/>
      <c r="AK19635" s="104"/>
      <c r="AL19635" s="104"/>
      <c r="AO19635" s="104"/>
      <c r="AP19635" s="104"/>
    </row>
    <row r="19636" spans="21:42" ht="15" customHeight="1" x14ac:dyDescent="0.25">
      <c r="U19636" s="104"/>
      <c r="AB19636" s="104"/>
      <c r="AC19636" s="104"/>
      <c r="AF19636" s="104"/>
      <c r="AG19636" s="104"/>
      <c r="AK19636" s="104"/>
      <c r="AL19636" s="104"/>
      <c r="AO19636" s="104"/>
      <c r="AP19636" s="104"/>
    </row>
    <row r="19637" spans="21:42" ht="15" customHeight="1" x14ac:dyDescent="0.25">
      <c r="U19637" s="104"/>
      <c r="AB19637" s="104"/>
      <c r="AC19637" s="104"/>
      <c r="AF19637" s="104"/>
      <c r="AG19637" s="104"/>
      <c r="AK19637" s="104"/>
      <c r="AL19637" s="104"/>
      <c r="AO19637" s="104"/>
      <c r="AP19637" s="104"/>
    </row>
    <row r="19638" spans="21:42" ht="15" customHeight="1" x14ac:dyDescent="0.25">
      <c r="U19638" s="104"/>
      <c r="AB19638" s="104"/>
      <c r="AC19638" s="104"/>
      <c r="AF19638" s="104"/>
      <c r="AG19638" s="104"/>
      <c r="AK19638" s="104"/>
      <c r="AL19638" s="104"/>
      <c r="AO19638" s="104"/>
      <c r="AP19638" s="104"/>
    </row>
    <row r="19639" spans="21:42" ht="15" customHeight="1" x14ac:dyDescent="0.25">
      <c r="U19639" s="104"/>
      <c r="AB19639" s="104"/>
      <c r="AC19639" s="104"/>
      <c r="AF19639" s="104"/>
      <c r="AG19639" s="104"/>
      <c r="AK19639" s="104"/>
      <c r="AL19639" s="104"/>
      <c r="AO19639" s="104"/>
      <c r="AP19639" s="104"/>
    </row>
    <row r="19640" spans="21:42" ht="15" customHeight="1" x14ac:dyDescent="0.25">
      <c r="U19640" s="104"/>
      <c r="AB19640" s="104"/>
      <c r="AC19640" s="104"/>
      <c r="AF19640" s="104"/>
      <c r="AG19640" s="104"/>
      <c r="AK19640" s="104"/>
      <c r="AL19640" s="104"/>
      <c r="AO19640" s="104"/>
      <c r="AP19640" s="104"/>
    </row>
    <row r="19641" spans="21:42" ht="15" customHeight="1" x14ac:dyDescent="0.25">
      <c r="U19641" s="104"/>
      <c r="AB19641" s="104"/>
      <c r="AC19641" s="104"/>
      <c r="AF19641" s="104"/>
      <c r="AG19641" s="104"/>
      <c r="AK19641" s="104"/>
      <c r="AL19641" s="104"/>
      <c r="AO19641" s="104"/>
      <c r="AP19641" s="104"/>
    </row>
    <row r="19642" spans="21:42" ht="15" customHeight="1" x14ac:dyDescent="0.25">
      <c r="U19642" s="104"/>
      <c r="AB19642" s="104"/>
      <c r="AC19642" s="104"/>
      <c r="AF19642" s="104"/>
      <c r="AG19642" s="104"/>
      <c r="AK19642" s="104"/>
      <c r="AL19642" s="104"/>
      <c r="AO19642" s="104"/>
      <c r="AP19642" s="104"/>
    </row>
    <row r="19643" spans="21:42" ht="15" customHeight="1" x14ac:dyDescent="0.25">
      <c r="U19643" s="104"/>
      <c r="AB19643" s="104"/>
      <c r="AC19643" s="104"/>
      <c r="AF19643" s="104"/>
      <c r="AG19643" s="104"/>
      <c r="AK19643" s="104"/>
      <c r="AL19643" s="104"/>
      <c r="AO19643" s="104"/>
      <c r="AP19643" s="104"/>
    </row>
    <row r="19644" spans="21:42" ht="15" customHeight="1" x14ac:dyDescent="0.25">
      <c r="U19644" s="104"/>
      <c r="AB19644" s="104"/>
      <c r="AC19644" s="104"/>
      <c r="AF19644" s="104"/>
      <c r="AG19644" s="104"/>
      <c r="AK19644" s="104"/>
      <c r="AL19644" s="104"/>
      <c r="AO19644" s="104"/>
      <c r="AP19644" s="104"/>
    </row>
    <row r="19645" spans="21:42" ht="15" customHeight="1" x14ac:dyDescent="0.25">
      <c r="U19645" s="104"/>
      <c r="AB19645" s="104"/>
      <c r="AC19645" s="104"/>
      <c r="AF19645" s="104"/>
      <c r="AG19645" s="104"/>
      <c r="AK19645" s="104"/>
      <c r="AL19645" s="104"/>
      <c r="AO19645" s="104"/>
      <c r="AP19645" s="104"/>
    </row>
    <row r="19646" spans="21:42" ht="15" customHeight="1" x14ac:dyDescent="0.25">
      <c r="U19646" s="104"/>
      <c r="AB19646" s="104"/>
      <c r="AC19646" s="104"/>
      <c r="AF19646" s="104"/>
      <c r="AG19646" s="104"/>
      <c r="AK19646" s="104"/>
      <c r="AL19646" s="104"/>
      <c r="AO19646" s="104"/>
      <c r="AP19646" s="104"/>
    </row>
    <row r="19647" spans="21:42" ht="15" customHeight="1" x14ac:dyDescent="0.25">
      <c r="U19647" s="104"/>
      <c r="AB19647" s="104"/>
      <c r="AC19647" s="104"/>
      <c r="AF19647" s="104"/>
      <c r="AG19647" s="104"/>
      <c r="AK19647" s="104"/>
      <c r="AL19647" s="104"/>
      <c r="AO19647" s="104"/>
      <c r="AP19647" s="104"/>
    </row>
    <row r="19648" spans="21:42" ht="15" customHeight="1" x14ac:dyDescent="0.25">
      <c r="U19648" s="104"/>
      <c r="AB19648" s="104"/>
      <c r="AC19648" s="104"/>
      <c r="AF19648" s="104"/>
      <c r="AG19648" s="104"/>
      <c r="AK19648" s="104"/>
      <c r="AL19648" s="104"/>
      <c r="AO19648" s="104"/>
      <c r="AP19648" s="104"/>
    </row>
    <row r="19649" spans="21:42" ht="15" customHeight="1" x14ac:dyDescent="0.25">
      <c r="U19649" s="104"/>
      <c r="AB19649" s="104"/>
      <c r="AC19649" s="104"/>
      <c r="AF19649" s="104"/>
      <c r="AG19649" s="104"/>
      <c r="AK19649" s="104"/>
      <c r="AL19649" s="104"/>
      <c r="AO19649" s="104"/>
      <c r="AP19649" s="104"/>
    </row>
    <row r="19650" spans="21:42" ht="15" customHeight="1" x14ac:dyDescent="0.25">
      <c r="U19650" s="104"/>
      <c r="AB19650" s="104"/>
      <c r="AC19650" s="104"/>
      <c r="AF19650" s="104"/>
      <c r="AG19650" s="104"/>
      <c r="AK19650" s="104"/>
      <c r="AL19650" s="104"/>
      <c r="AO19650" s="104"/>
      <c r="AP19650" s="104"/>
    </row>
    <row r="19651" spans="21:42" ht="15" customHeight="1" x14ac:dyDescent="0.25">
      <c r="U19651" s="104"/>
      <c r="AB19651" s="104"/>
      <c r="AC19651" s="104"/>
      <c r="AF19651" s="104"/>
      <c r="AG19651" s="104"/>
      <c r="AK19651" s="104"/>
      <c r="AL19651" s="104"/>
      <c r="AO19651" s="104"/>
      <c r="AP19651" s="104"/>
    </row>
    <row r="19652" spans="21:42" ht="15" customHeight="1" x14ac:dyDescent="0.25">
      <c r="U19652" s="104"/>
      <c r="AB19652" s="104"/>
      <c r="AC19652" s="104"/>
      <c r="AF19652" s="104"/>
      <c r="AG19652" s="104"/>
      <c r="AK19652" s="104"/>
      <c r="AL19652" s="104"/>
      <c r="AO19652" s="104"/>
      <c r="AP19652" s="104"/>
    </row>
    <row r="19653" spans="21:42" ht="15" customHeight="1" x14ac:dyDescent="0.25">
      <c r="U19653" s="104"/>
      <c r="AB19653" s="104"/>
      <c r="AC19653" s="104"/>
      <c r="AF19653" s="104"/>
      <c r="AG19653" s="104"/>
      <c r="AK19653" s="104"/>
      <c r="AL19653" s="104"/>
      <c r="AO19653" s="104"/>
      <c r="AP19653" s="104"/>
    </row>
    <row r="19654" spans="21:42" ht="15" customHeight="1" x14ac:dyDescent="0.25">
      <c r="U19654" s="104"/>
      <c r="AB19654" s="104"/>
      <c r="AC19654" s="104"/>
      <c r="AF19654" s="104"/>
      <c r="AG19654" s="104"/>
      <c r="AK19654" s="104"/>
      <c r="AL19654" s="104"/>
      <c r="AO19654" s="104"/>
      <c r="AP19654" s="104"/>
    </row>
    <row r="19655" spans="21:42" ht="15" customHeight="1" x14ac:dyDescent="0.25">
      <c r="U19655" s="104"/>
      <c r="AB19655" s="104"/>
      <c r="AC19655" s="104"/>
      <c r="AF19655" s="104"/>
      <c r="AG19655" s="104"/>
      <c r="AK19655" s="104"/>
      <c r="AL19655" s="104"/>
      <c r="AO19655" s="104"/>
      <c r="AP19655" s="104"/>
    </row>
    <row r="19656" spans="21:42" ht="15" customHeight="1" x14ac:dyDescent="0.25">
      <c r="U19656" s="104"/>
      <c r="AB19656" s="104"/>
      <c r="AC19656" s="104"/>
      <c r="AF19656" s="104"/>
      <c r="AG19656" s="104"/>
      <c r="AK19656" s="104"/>
      <c r="AL19656" s="104"/>
      <c r="AO19656" s="104"/>
      <c r="AP19656" s="104"/>
    </row>
    <row r="19657" spans="21:42" ht="15" customHeight="1" x14ac:dyDescent="0.25">
      <c r="U19657" s="104"/>
      <c r="AB19657" s="104"/>
      <c r="AC19657" s="104"/>
      <c r="AF19657" s="104"/>
      <c r="AG19657" s="104"/>
      <c r="AK19657" s="104"/>
      <c r="AL19657" s="104"/>
      <c r="AO19657" s="104"/>
      <c r="AP19657" s="104"/>
    </row>
    <row r="19658" spans="21:42" ht="15" customHeight="1" x14ac:dyDescent="0.25">
      <c r="U19658" s="104"/>
      <c r="AB19658" s="104"/>
      <c r="AC19658" s="104"/>
      <c r="AF19658" s="104"/>
      <c r="AG19658" s="104"/>
      <c r="AK19658" s="104"/>
      <c r="AL19658" s="104"/>
      <c r="AO19658" s="104"/>
      <c r="AP19658" s="104"/>
    </row>
    <row r="19659" spans="21:42" ht="15" customHeight="1" x14ac:dyDescent="0.25">
      <c r="U19659" s="104"/>
      <c r="AB19659" s="104"/>
      <c r="AC19659" s="104"/>
      <c r="AF19659" s="104"/>
      <c r="AG19659" s="104"/>
      <c r="AK19659" s="104"/>
      <c r="AL19659" s="104"/>
      <c r="AO19659" s="104"/>
      <c r="AP19659" s="104"/>
    </row>
    <row r="19660" spans="21:42" ht="15" customHeight="1" x14ac:dyDescent="0.25">
      <c r="U19660" s="104"/>
      <c r="AB19660" s="104"/>
      <c r="AC19660" s="104"/>
      <c r="AF19660" s="104"/>
      <c r="AG19660" s="104"/>
      <c r="AK19660" s="104"/>
      <c r="AL19660" s="104"/>
      <c r="AO19660" s="104"/>
      <c r="AP19660" s="104"/>
    </row>
    <row r="19661" spans="21:42" ht="15" customHeight="1" x14ac:dyDescent="0.25">
      <c r="U19661" s="104"/>
      <c r="AB19661" s="104"/>
      <c r="AC19661" s="104"/>
      <c r="AF19661" s="104"/>
      <c r="AG19661" s="104"/>
      <c r="AK19661" s="104"/>
      <c r="AL19661" s="104"/>
      <c r="AO19661" s="104"/>
      <c r="AP19661" s="104"/>
    </row>
    <row r="19662" spans="21:42" ht="15" customHeight="1" x14ac:dyDescent="0.25">
      <c r="U19662" s="104"/>
      <c r="AB19662" s="104"/>
      <c r="AC19662" s="104"/>
      <c r="AF19662" s="104"/>
      <c r="AG19662" s="104"/>
      <c r="AK19662" s="104"/>
      <c r="AL19662" s="104"/>
      <c r="AO19662" s="104"/>
      <c r="AP19662" s="104"/>
    </row>
    <row r="19663" spans="21:42" ht="15" customHeight="1" x14ac:dyDescent="0.25">
      <c r="U19663" s="104"/>
      <c r="AB19663" s="104"/>
      <c r="AC19663" s="104"/>
      <c r="AF19663" s="104"/>
      <c r="AG19663" s="104"/>
      <c r="AK19663" s="104"/>
      <c r="AL19663" s="104"/>
      <c r="AO19663" s="104"/>
      <c r="AP19663" s="104"/>
    </row>
    <row r="19664" spans="21:42" ht="15" customHeight="1" x14ac:dyDescent="0.25">
      <c r="U19664" s="104"/>
      <c r="AB19664" s="104"/>
      <c r="AC19664" s="104"/>
      <c r="AF19664" s="104"/>
      <c r="AG19664" s="104"/>
      <c r="AK19664" s="104"/>
      <c r="AL19664" s="104"/>
      <c r="AO19664" s="104"/>
      <c r="AP19664" s="104"/>
    </row>
    <row r="19665" spans="21:42" ht="15" customHeight="1" x14ac:dyDescent="0.25">
      <c r="U19665" s="104"/>
      <c r="AB19665" s="104"/>
      <c r="AC19665" s="104"/>
      <c r="AF19665" s="104"/>
      <c r="AG19665" s="104"/>
      <c r="AK19665" s="104"/>
      <c r="AL19665" s="104"/>
      <c r="AO19665" s="104"/>
      <c r="AP19665" s="104"/>
    </row>
    <row r="19666" spans="21:42" ht="15" customHeight="1" x14ac:dyDescent="0.25">
      <c r="U19666" s="104"/>
      <c r="AB19666" s="104"/>
      <c r="AC19666" s="104"/>
      <c r="AF19666" s="104"/>
      <c r="AG19666" s="104"/>
      <c r="AK19666" s="104"/>
      <c r="AL19666" s="104"/>
      <c r="AO19666" s="104"/>
      <c r="AP19666" s="104"/>
    </row>
    <row r="19667" spans="21:42" ht="15" customHeight="1" x14ac:dyDescent="0.25">
      <c r="U19667" s="104"/>
      <c r="AB19667" s="104"/>
      <c r="AC19667" s="104"/>
      <c r="AF19667" s="104"/>
      <c r="AG19667" s="104"/>
      <c r="AK19667" s="104"/>
      <c r="AL19667" s="104"/>
      <c r="AO19667" s="104"/>
      <c r="AP19667" s="104"/>
    </row>
    <row r="19668" spans="21:42" ht="15" customHeight="1" x14ac:dyDescent="0.25">
      <c r="U19668" s="104"/>
      <c r="AB19668" s="104"/>
      <c r="AC19668" s="104"/>
      <c r="AF19668" s="104"/>
      <c r="AG19668" s="104"/>
      <c r="AK19668" s="104"/>
      <c r="AL19668" s="104"/>
      <c r="AO19668" s="104"/>
      <c r="AP19668" s="104"/>
    </row>
    <row r="19669" spans="21:42" ht="15" customHeight="1" x14ac:dyDescent="0.25">
      <c r="U19669" s="104"/>
      <c r="AB19669" s="104"/>
      <c r="AC19669" s="104"/>
      <c r="AF19669" s="104"/>
      <c r="AG19669" s="104"/>
      <c r="AK19669" s="104"/>
      <c r="AL19669" s="104"/>
      <c r="AO19669" s="104"/>
      <c r="AP19669" s="104"/>
    </row>
    <row r="19670" spans="21:42" ht="15" customHeight="1" x14ac:dyDescent="0.25">
      <c r="U19670" s="104"/>
      <c r="AB19670" s="104"/>
      <c r="AC19670" s="104"/>
      <c r="AF19670" s="104"/>
      <c r="AG19670" s="104"/>
      <c r="AK19670" s="104"/>
      <c r="AL19670" s="104"/>
      <c r="AO19670" s="104"/>
      <c r="AP19670" s="104"/>
    </row>
    <row r="19671" spans="21:42" ht="15" customHeight="1" x14ac:dyDescent="0.25">
      <c r="U19671" s="104"/>
      <c r="AB19671" s="104"/>
      <c r="AC19671" s="104"/>
      <c r="AF19671" s="104"/>
      <c r="AG19671" s="104"/>
      <c r="AK19671" s="104"/>
      <c r="AL19671" s="104"/>
      <c r="AO19671" s="104"/>
      <c r="AP19671" s="104"/>
    </row>
    <row r="19672" spans="21:42" ht="15" customHeight="1" x14ac:dyDescent="0.25">
      <c r="U19672" s="104"/>
      <c r="AB19672" s="104"/>
      <c r="AC19672" s="104"/>
      <c r="AF19672" s="104"/>
      <c r="AG19672" s="104"/>
      <c r="AK19672" s="104"/>
      <c r="AL19672" s="104"/>
      <c r="AO19672" s="104"/>
      <c r="AP19672" s="104"/>
    </row>
    <row r="19673" spans="21:42" ht="15" customHeight="1" x14ac:dyDescent="0.25">
      <c r="U19673" s="104"/>
      <c r="AB19673" s="104"/>
      <c r="AC19673" s="104"/>
      <c r="AF19673" s="104"/>
      <c r="AG19673" s="104"/>
      <c r="AK19673" s="104"/>
      <c r="AL19673" s="104"/>
      <c r="AO19673" s="104"/>
      <c r="AP19673" s="104"/>
    </row>
    <row r="19674" spans="21:42" ht="15" customHeight="1" x14ac:dyDescent="0.25">
      <c r="U19674" s="104"/>
      <c r="AB19674" s="104"/>
      <c r="AC19674" s="104"/>
      <c r="AF19674" s="104"/>
      <c r="AG19674" s="104"/>
      <c r="AK19674" s="104"/>
      <c r="AL19674" s="104"/>
      <c r="AO19674" s="104"/>
      <c r="AP19674" s="104"/>
    </row>
    <row r="19675" spans="21:42" ht="15" customHeight="1" x14ac:dyDescent="0.25">
      <c r="U19675" s="104"/>
      <c r="AB19675" s="104"/>
      <c r="AC19675" s="104"/>
      <c r="AF19675" s="104"/>
      <c r="AG19675" s="104"/>
      <c r="AK19675" s="104"/>
      <c r="AL19675" s="104"/>
      <c r="AO19675" s="104"/>
      <c r="AP19675" s="104"/>
    </row>
    <row r="19676" spans="21:42" ht="15" customHeight="1" x14ac:dyDescent="0.25">
      <c r="U19676" s="104"/>
      <c r="AB19676" s="104"/>
      <c r="AC19676" s="104"/>
      <c r="AF19676" s="104"/>
      <c r="AG19676" s="104"/>
      <c r="AK19676" s="104"/>
      <c r="AL19676" s="104"/>
      <c r="AO19676" s="104"/>
      <c r="AP19676" s="104"/>
    </row>
    <row r="19677" spans="21:42" ht="15" customHeight="1" x14ac:dyDescent="0.25">
      <c r="U19677" s="104"/>
      <c r="AB19677" s="104"/>
      <c r="AC19677" s="104"/>
      <c r="AF19677" s="104"/>
      <c r="AG19677" s="104"/>
      <c r="AK19677" s="104"/>
      <c r="AL19677" s="104"/>
      <c r="AO19677" s="104"/>
      <c r="AP19677" s="104"/>
    </row>
    <row r="19678" spans="21:42" ht="15" customHeight="1" x14ac:dyDescent="0.25">
      <c r="U19678" s="104"/>
      <c r="AB19678" s="104"/>
      <c r="AC19678" s="104"/>
      <c r="AF19678" s="104"/>
      <c r="AG19678" s="104"/>
      <c r="AK19678" s="104"/>
      <c r="AL19678" s="104"/>
      <c r="AO19678" s="104"/>
      <c r="AP19678" s="104"/>
    </row>
    <row r="19679" spans="21:42" ht="15" customHeight="1" x14ac:dyDescent="0.25">
      <c r="U19679" s="104"/>
      <c r="AB19679" s="104"/>
      <c r="AC19679" s="104"/>
      <c r="AF19679" s="104"/>
      <c r="AG19679" s="104"/>
      <c r="AK19679" s="104"/>
      <c r="AL19679" s="104"/>
      <c r="AO19679" s="104"/>
      <c r="AP19679" s="104"/>
    </row>
    <row r="19680" spans="21:42" ht="15" customHeight="1" x14ac:dyDescent="0.25">
      <c r="U19680" s="104"/>
      <c r="AB19680" s="104"/>
      <c r="AC19680" s="104"/>
      <c r="AF19680" s="104"/>
      <c r="AG19680" s="104"/>
      <c r="AK19680" s="104"/>
      <c r="AL19680" s="104"/>
      <c r="AO19680" s="104"/>
      <c r="AP19680" s="104"/>
    </row>
    <row r="19681" spans="21:42" ht="15" customHeight="1" x14ac:dyDescent="0.25">
      <c r="U19681" s="104"/>
      <c r="AB19681" s="104"/>
      <c r="AC19681" s="104"/>
      <c r="AF19681" s="104"/>
      <c r="AG19681" s="104"/>
      <c r="AK19681" s="104"/>
      <c r="AL19681" s="104"/>
      <c r="AO19681" s="104"/>
      <c r="AP19681" s="104"/>
    </row>
    <row r="19682" spans="21:42" ht="15" customHeight="1" x14ac:dyDescent="0.25">
      <c r="U19682" s="104"/>
      <c r="AB19682" s="104"/>
      <c r="AC19682" s="104"/>
      <c r="AF19682" s="104"/>
      <c r="AG19682" s="104"/>
      <c r="AK19682" s="104"/>
      <c r="AL19682" s="104"/>
      <c r="AO19682" s="104"/>
      <c r="AP19682" s="104"/>
    </row>
    <row r="19683" spans="21:42" ht="15" customHeight="1" x14ac:dyDescent="0.25">
      <c r="U19683" s="104"/>
      <c r="AB19683" s="104"/>
      <c r="AC19683" s="104"/>
      <c r="AF19683" s="104"/>
      <c r="AG19683" s="104"/>
      <c r="AK19683" s="104"/>
      <c r="AL19683" s="104"/>
      <c r="AO19683" s="104"/>
      <c r="AP19683" s="104"/>
    </row>
    <row r="19684" spans="21:42" ht="15" customHeight="1" x14ac:dyDescent="0.25">
      <c r="U19684" s="104"/>
      <c r="AB19684" s="104"/>
      <c r="AC19684" s="104"/>
      <c r="AF19684" s="104"/>
      <c r="AG19684" s="104"/>
      <c r="AK19684" s="104"/>
      <c r="AL19684" s="104"/>
      <c r="AO19684" s="104"/>
      <c r="AP19684" s="104"/>
    </row>
    <row r="19685" spans="21:42" ht="15" customHeight="1" x14ac:dyDescent="0.25">
      <c r="U19685" s="104"/>
      <c r="AB19685" s="104"/>
      <c r="AC19685" s="104"/>
      <c r="AF19685" s="104"/>
      <c r="AG19685" s="104"/>
      <c r="AK19685" s="104"/>
      <c r="AL19685" s="104"/>
      <c r="AO19685" s="104"/>
      <c r="AP19685" s="104"/>
    </row>
    <row r="19686" spans="21:42" ht="15" customHeight="1" x14ac:dyDescent="0.25">
      <c r="U19686" s="104"/>
      <c r="AB19686" s="104"/>
      <c r="AC19686" s="104"/>
      <c r="AF19686" s="104"/>
      <c r="AG19686" s="104"/>
      <c r="AK19686" s="104"/>
      <c r="AL19686" s="104"/>
      <c r="AO19686" s="104"/>
      <c r="AP19686" s="104"/>
    </row>
    <row r="19687" spans="21:42" ht="15" customHeight="1" x14ac:dyDescent="0.25">
      <c r="U19687" s="104"/>
      <c r="AB19687" s="104"/>
      <c r="AC19687" s="104"/>
      <c r="AF19687" s="104"/>
      <c r="AG19687" s="104"/>
      <c r="AK19687" s="104"/>
      <c r="AL19687" s="104"/>
      <c r="AO19687" s="104"/>
      <c r="AP19687" s="104"/>
    </row>
    <row r="19688" spans="21:42" ht="15" customHeight="1" x14ac:dyDescent="0.25">
      <c r="U19688" s="104"/>
      <c r="AB19688" s="104"/>
      <c r="AC19688" s="104"/>
      <c r="AF19688" s="104"/>
      <c r="AG19688" s="104"/>
      <c r="AK19688" s="104"/>
      <c r="AL19688" s="104"/>
      <c r="AO19688" s="104"/>
      <c r="AP19688" s="104"/>
    </row>
    <row r="19689" spans="21:42" ht="15" customHeight="1" x14ac:dyDescent="0.25">
      <c r="U19689" s="104"/>
      <c r="AB19689" s="104"/>
      <c r="AC19689" s="104"/>
      <c r="AF19689" s="104"/>
      <c r="AG19689" s="104"/>
      <c r="AK19689" s="104"/>
      <c r="AL19689" s="104"/>
      <c r="AO19689" s="104"/>
      <c r="AP19689" s="104"/>
    </row>
    <row r="19690" spans="21:42" ht="15" customHeight="1" x14ac:dyDescent="0.25">
      <c r="U19690" s="104"/>
      <c r="AB19690" s="104"/>
      <c r="AC19690" s="104"/>
      <c r="AF19690" s="104"/>
      <c r="AG19690" s="104"/>
      <c r="AK19690" s="104"/>
      <c r="AL19690" s="104"/>
      <c r="AO19690" s="104"/>
      <c r="AP19690" s="104"/>
    </row>
    <row r="19691" spans="21:42" ht="15" customHeight="1" x14ac:dyDescent="0.25">
      <c r="U19691" s="104"/>
      <c r="AB19691" s="104"/>
      <c r="AC19691" s="104"/>
      <c r="AF19691" s="104"/>
      <c r="AG19691" s="104"/>
      <c r="AK19691" s="104"/>
      <c r="AL19691" s="104"/>
      <c r="AO19691" s="104"/>
      <c r="AP19691" s="104"/>
    </row>
    <row r="19692" spans="21:42" ht="15" customHeight="1" x14ac:dyDescent="0.25">
      <c r="U19692" s="104"/>
      <c r="AB19692" s="104"/>
      <c r="AC19692" s="104"/>
      <c r="AF19692" s="104"/>
      <c r="AG19692" s="104"/>
      <c r="AK19692" s="104"/>
      <c r="AL19692" s="104"/>
      <c r="AO19692" s="104"/>
      <c r="AP19692" s="104"/>
    </row>
    <row r="19693" spans="21:42" ht="15" customHeight="1" x14ac:dyDescent="0.25">
      <c r="U19693" s="104"/>
      <c r="AB19693" s="104"/>
      <c r="AC19693" s="104"/>
      <c r="AF19693" s="104"/>
      <c r="AG19693" s="104"/>
      <c r="AK19693" s="104"/>
      <c r="AL19693" s="104"/>
      <c r="AO19693" s="104"/>
      <c r="AP19693" s="104"/>
    </row>
    <row r="19694" spans="21:42" ht="15" customHeight="1" x14ac:dyDescent="0.25">
      <c r="U19694" s="104"/>
      <c r="AB19694" s="104"/>
      <c r="AC19694" s="104"/>
      <c r="AF19694" s="104"/>
      <c r="AG19694" s="104"/>
      <c r="AK19694" s="104"/>
      <c r="AL19694" s="104"/>
      <c r="AO19694" s="104"/>
      <c r="AP19694" s="104"/>
    </row>
    <row r="19695" spans="21:42" ht="15" customHeight="1" x14ac:dyDescent="0.25">
      <c r="U19695" s="104"/>
      <c r="AB19695" s="104"/>
      <c r="AC19695" s="104"/>
      <c r="AF19695" s="104"/>
      <c r="AG19695" s="104"/>
      <c r="AK19695" s="104"/>
      <c r="AL19695" s="104"/>
      <c r="AO19695" s="104"/>
      <c r="AP19695" s="104"/>
    </row>
    <row r="19696" spans="21:42" ht="15" customHeight="1" x14ac:dyDescent="0.25">
      <c r="U19696" s="104"/>
      <c r="AB19696" s="104"/>
      <c r="AC19696" s="104"/>
      <c r="AF19696" s="104"/>
      <c r="AG19696" s="104"/>
      <c r="AK19696" s="104"/>
      <c r="AL19696" s="104"/>
      <c r="AO19696" s="104"/>
      <c r="AP19696" s="104"/>
    </row>
    <row r="19697" spans="21:42" ht="15" customHeight="1" x14ac:dyDescent="0.25">
      <c r="U19697" s="104"/>
      <c r="AB19697" s="104"/>
      <c r="AC19697" s="104"/>
      <c r="AF19697" s="104"/>
      <c r="AG19697" s="104"/>
      <c r="AK19697" s="104"/>
      <c r="AL19697" s="104"/>
      <c r="AO19697" s="104"/>
      <c r="AP19697" s="104"/>
    </row>
    <row r="19698" spans="21:42" ht="15" customHeight="1" x14ac:dyDescent="0.25">
      <c r="U19698" s="104"/>
      <c r="AB19698" s="104"/>
      <c r="AC19698" s="104"/>
      <c r="AF19698" s="104"/>
      <c r="AG19698" s="104"/>
      <c r="AK19698" s="104"/>
      <c r="AL19698" s="104"/>
      <c r="AO19698" s="104"/>
      <c r="AP19698" s="104"/>
    </row>
    <row r="19699" spans="21:42" ht="15" customHeight="1" x14ac:dyDescent="0.25">
      <c r="U19699" s="104"/>
      <c r="AB19699" s="104"/>
      <c r="AC19699" s="104"/>
      <c r="AF19699" s="104"/>
      <c r="AG19699" s="104"/>
      <c r="AK19699" s="104"/>
      <c r="AL19699" s="104"/>
      <c r="AO19699" s="104"/>
      <c r="AP19699" s="104"/>
    </row>
    <row r="19700" spans="21:42" ht="15" customHeight="1" x14ac:dyDescent="0.25">
      <c r="U19700" s="104"/>
      <c r="AB19700" s="104"/>
      <c r="AC19700" s="104"/>
      <c r="AF19700" s="104"/>
      <c r="AG19700" s="104"/>
      <c r="AK19700" s="104"/>
      <c r="AL19700" s="104"/>
      <c r="AO19700" s="104"/>
      <c r="AP19700" s="104"/>
    </row>
    <row r="19701" spans="21:42" ht="15" customHeight="1" x14ac:dyDescent="0.25">
      <c r="U19701" s="104"/>
      <c r="AB19701" s="104"/>
      <c r="AC19701" s="104"/>
      <c r="AF19701" s="104"/>
      <c r="AG19701" s="104"/>
      <c r="AK19701" s="104"/>
      <c r="AL19701" s="104"/>
      <c r="AO19701" s="104"/>
      <c r="AP19701" s="104"/>
    </row>
    <row r="19702" spans="21:42" ht="15" customHeight="1" x14ac:dyDescent="0.25">
      <c r="U19702" s="104"/>
      <c r="AB19702" s="104"/>
      <c r="AC19702" s="104"/>
      <c r="AF19702" s="104"/>
      <c r="AG19702" s="104"/>
      <c r="AK19702" s="104"/>
      <c r="AL19702" s="104"/>
      <c r="AO19702" s="104"/>
      <c r="AP19702" s="104"/>
    </row>
    <row r="19703" spans="21:42" ht="15" customHeight="1" x14ac:dyDescent="0.25">
      <c r="U19703" s="104"/>
      <c r="AB19703" s="104"/>
      <c r="AC19703" s="104"/>
      <c r="AF19703" s="104"/>
      <c r="AG19703" s="104"/>
      <c r="AK19703" s="104"/>
      <c r="AL19703" s="104"/>
      <c r="AO19703" s="104"/>
      <c r="AP19703" s="104"/>
    </row>
    <row r="19704" spans="21:42" ht="15" customHeight="1" x14ac:dyDescent="0.25">
      <c r="U19704" s="104"/>
      <c r="AB19704" s="104"/>
      <c r="AC19704" s="104"/>
      <c r="AF19704" s="104"/>
      <c r="AG19704" s="104"/>
      <c r="AK19704" s="104"/>
      <c r="AL19704" s="104"/>
      <c r="AO19704" s="104"/>
      <c r="AP19704" s="104"/>
    </row>
    <row r="19705" spans="21:42" ht="15" customHeight="1" x14ac:dyDescent="0.25">
      <c r="U19705" s="104"/>
      <c r="AB19705" s="104"/>
      <c r="AC19705" s="104"/>
      <c r="AF19705" s="104"/>
      <c r="AG19705" s="104"/>
      <c r="AK19705" s="104"/>
      <c r="AL19705" s="104"/>
      <c r="AO19705" s="104"/>
      <c r="AP19705" s="104"/>
    </row>
    <row r="19706" spans="21:42" ht="15" customHeight="1" x14ac:dyDescent="0.25">
      <c r="U19706" s="104"/>
      <c r="AB19706" s="104"/>
      <c r="AC19706" s="104"/>
      <c r="AF19706" s="104"/>
      <c r="AG19706" s="104"/>
      <c r="AK19706" s="104"/>
      <c r="AL19706" s="104"/>
      <c r="AO19706" s="104"/>
      <c r="AP19706" s="104"/>
    </row>
    <row r="19707" spans="21:42" ht="15" customHeight="1" x14ac:dyDescent="0.25">
      <c r="U19707" s="104"/>
      <c r="AB19707" s="104"/>
      <c r="AC19707" s="104"/>
      <c r="AF19707" s="104"/>
      <c r="AG19707" s="104"/>
      <c r="AK19707" s="104"/>
      <c r="AL19707" s="104"/>
      <c r="AO19707" s="104"/>
      <c r="AP19707" s="104"/>
    </row>
    <row r="19708" spans="21:42" ht="15" customHeight="1" x14ac:dyDescent="0.25">
      <c r="U19708" s="104"/>
      <c r="AB19708" s="104"/>
      <c r="AC19708" s="104"/>
      <c r="AF19708" s="104"/>
      <c r="AG19708" s="104"/>
      <c r="AK19708" s="104"/>
      <c r="AL19708" s="104"/>
      <c r="AO19708" s="104"/>
      <c r="AP19708" s="104"/>
    </row>
    <row r="19709" spans="21:42" ht="15" customHeight="1" x14ac:dyDescent="0.25">
      <c r="U19709" s="104"/>
      <c r="AB19709" s="104"/>
      <c r="AC19709" s="104"/>
      <c r="AF19709" s="104"/>
      <c r="AG19709" s="104"/>
      <c r="AK19709" s="104"/>
      <c r="AL19709" s="104"/>
      <c r="AO19709" s="104"/>
      <c r="AP19709" s="104"/>
    </row>
    <row r="19710" spans="21:42" ht="15" customHeight="1" x14ac:dyDescent="0.25">
      <c r="U19710" s="104"/>
      <c r="AB19710" s="104"/>
      <c r="AC19710" s="104"/>
      <c r="AF19710" s="104"/>
      <c r="AG19710" s="104"/>
      <c r="AK19710" s="104"/>
      <c r="AL19710" s="104"/>
      <c r="AO19710" s="104"/>
      <c r="AP19710" s="104"/>
    </row>
    <row r="19711" spans="21:42" ht="15" customHeight="1" x14ac:dyDescent="0.25">
      <c r="U19711" s="104"/>
      <c r="AB19711" s="104"/>
      <c r="AC19711" s="104"/>
      <c r="AF19711" s="104"/>
      <c r="AG19711" s="104"/>
      <c r="AK19711" s="104"/>
      <c r="AL19711" s="104"/>
      <c r="AO19711" s="104"/>
      <c r="AP19711" s="104"/>
    </row>
    <row r="19712" spans="21:42" ht="15" customHeight="1" x14ac:dyDescent="0.25">
      <c r="U19712" s="104"/>
      <c r="AB19712" s="104"/>
      <c r="AC19712" s="104"/>
      <c r="AF19712" s="104"/>
      <c r="AG19712" s="104"/>
      <c r="AK19712" s="104"/>
      <c r="AL19712" s="104"/>
      <c r="AO19712" s="104"/>
      <c r="AP19712" s="104"/>
    </row>
    <row r="19713" spans="21:42" ht="15" customHeight="1" x14ac:dyDescent="0.25">
      <c r="U19713" s="104"/>
      <c r="AB19713" s="104"/>
      <c r="AC19713" s="104"/>
      <c r="AF19713" s="104"/>
      <c r="AG19713" s="104"/>
      <c r="AK19713" s="104"/>
      <c r="AL19713" s="104"/>
      <c r="AO19713" s="104"/>
      <c r="AP19713" s="104"/>
    </row>
    <row r="19714" spans="21:42" ht="15" customHeight="1" x14ac:dyDescent="0.25">
      <c r="U19714" s="104"/>
      <c r="AB19714" s="104"/>
      <c r="AC19714" s="104"/>
      <c r="AF19714" s="104"/>
      <c r="AG19714" s="104"/>
      <c r="AK19714" s="104"/>
      <c r="AL19714" s="104"/>
      <c r="AO19714" s="104"/>
      <c r="AP19714" s="104"/>
    </row>
    <row r="19715" spans="21:42" ht="15" customHeight="1" x14ac:dyDescent="0.25">
      <c r="U19715" s="104"/>
      <c r="AB19715" s="104"/>
      <c r="AC19715" s="104"/>
      <c r="AF19715" s="104"/>
      <c r="AG19715" s="104"/>
      <c r="AK19715" s="104"/>
      <c r="AL19715" s="104"/>
      <c r="AO19715" s="104"/>
      <c r="AP19715" s="104"/>
    </row>
    <row r="19716" spans="21:42" ht="15" customHeight="1" x14ac:dyDescent="0.25">
      <c r="U19716" s="104"/>
      <c r="AB19716" s="104"/>
      <c r="AC19716" s="104"/>
      <c r="AF19716" s="104"/>
      <c r="AG19716" s="104"/>
      <c r="AK19716" s="104"/>
      <c r="AL19716" s="104"/>
      <c r="AO19716" s="104"/>
      <c r="AP19716" s="104"/>
    </row>
    <row r="19717" spans="21:42" ht="15" customHeight="1" x14ac:dyDescent="0.25">
      <c r="U19717" s="104"/>
      <c r="AB19717" s="104"/>
      <c r="AC19717" s="104"/>
      <c r="AF19717" s="104"/>
      <c r="AG19717" s="104"/>
      <c r="AK19717" s="104"/>
      <c r="AL19717" s="104"/>
      <c r="AO19717" s="104"/>
      <c r="AP19717" s="104"/>
    </row>
    <row r="19718" spans="21:42" ht="15" customHeight="1" x14ac:dyDescent="0.25">
      <c r="U19718" s="104"/>
      <c r="AB19718" s="104"/>
      <c r="AC19718" s="104"/>
      <c r="AF19718" s="104"/>
      <c r="AG19718" s="104"/>
      <c r="AK19718" s="104"/>
      <c r="AL19718" s="104"/>
      <c r="AO19718" s="104"/>
      <c r="AP19718" s="104"/>
    </row>
    <row r="19719" spans="21:42" ht="15" customHeight="1" x14ac:dyDescent="0.25">
      <c r="U19719" s="104"/>
      <c r="AB19719" s="104"/>
      <c r="AC19719" s="104"/>
      <c r="AF19719" s="104"/>
      <c r="AG19719" s="104"/>
      <c r="AK19719" s="104"/>
      <c r="AL19719" s="104"/>
      <c r="AO19719" s="104"/>
      <c r="AP19719" s="104"/>
    </row>
    <row r="19720" spans="21:42" ht="15" customHeight="1" x14ac:dyDescent="0.25">
      <c r="U19720" s="104"/>
      <c r="AB19720" s="104"/>
      <c r="AC19720" s="104"/>
      <c r="AF19720" s="104"/>
      <c r="AG19720" s="104"/>
      <c r="AK19720" s="104"/>
      <c r="AL19720" s="104"/>
      <c r="AO19720" s="104"/>
      <c r="AP19720" s="104"/>
    </row>
    <row r="19721" spans="21:42" ht="15" customHeight="1" x14ac:dyDescent="0.25">
      <c r="U19721" s="104"/>
      <c r="AB19721" s="104"/>
      <c r="AC19721" s="104"/>
      <c r="AF19721" s="104"/>
      <c r="AG19721" s="104"/>
      <c r="AK19721" s="104"/>
      <c r="AL19721" s="104"/>
      <c r="AO19721" s="104"/>
      <c r="AP19721" s="104"/>
    </row>
    <row r="19722" spans="21:42" ht="15" customHeight="1" x14ac:dyDescent="0.25">
      <c r="U19722" s="104"/>
      <c r="AB19722" s="104"/>
      <c r="AC19722" s="104"/>
      <c r="AF19722" s="104"/>
      <c r="AG19722" s="104"/>
      <c r="AK19722" s="104"/>
      <c r="AL19722" s="104"/>
      <c r="AO19722" s="104"/>
      <c r="AP19722" s="104"/>
    </row>
    <row r="19723" spans="21:42" ht="15" customHeight="1" x14ac:dyDescent="0.25">
      <c r="U19723" s="104"/>
      <c r="AB19723" s="104"/>
      <c r="AC19723" s="104"/>
      <c r="AF19723" s="104"/>
      <c r="AG19723" s="104"/>
      <c r="AK19723" s="104"/>
      <c r="AL19723" s="104"/>
      <c r="AO19723" s="104"/>
      <c r="AP19723" s="104"/>
    </row>
    <row r="19724" spans="21:42" ht="15" customHeight="1" x14ac:dyDescent="0.25">
      <c r="U19724" s="104"/>
      <c r="AB19724" s="104"/>
      <c r="AC19724" s="104"/>
      <c r="AF19724" s="104"/>
      <c r="AG19724" s="104"/>
      <c r="AK19724" s="104"/>
      <c r="AL19724" s="104"/>
      <c r="AO19724" s="104"/>
      <c r="AP19724" s="104"/>
    </row>
    <row r="19725" spans="21:42" ht="15" customHeight="1" x14ac:dyDescent="0.25">
      <c r="U19725" s="104"/>
      <c r="AB19725" s="104"/>
      <c r="AC19725" s="104"/>
      <c r="AF19725" s="104"/>
      <c r="AG19725" s="104"/>
      <c r="AK19725" s="104"/>
      <c r="AL19725" s="104"/>
      <c r="AO19725" s="104"/>
      <c r="AP19725" s="104"/>
    </row>
    <row r="19726" spans="21:42" ht="15" customHeight="1" x14ac:dyDescent="0.25">
      <c r="U19726" s="104"/>
      <c r="AB19726" s="104"/>
      <c r="AC19726" s="104"/>
      <c r="AF19726" s="104"/>
      <c r="AG19726" s="104"/>
      <c r="AK19726" s="104"/>
      <c r="AL19726" s="104"/>
      <c r="AO19726" s="104"/>
      <c r="AP19726" s="104"/>
    </row>
    <row r="19727" spans="21:42" ht="15" customHeight="1" x14ac:dyDescent="0.25">
      <c r="U19727" s="104"/>
      <c r="AB19727" s="104"/>
      <c r="AC19727" s="104"/>
      <c r="AF19727" s="104"/>
      <c r="AG19727" s="104"/>
      <c r="AK19727" s="104"/>
      <c r="AL19727" s="104"/>
      <c r="AO19727" s="104"/>
      <c r="AP19727" s="104"/>
    </row>
    <row r="19728" spans="21:42" ht="15" customHeight="1" x14ac:dyDescent="0.25">
      <c r="U19728" s="104"/>
      <c r="AB19728" s="104"/>
      <c r="AC19728" s="104"/>
      <c r="AF19728" s="104"/>
      <c r="AG19728" s="104"/>
      <c r="AK19728" s="104"/>
      <c r="AL19728" s="104"/>
      <c r="AO19728" s="104"/>
      <c r="AP19728" s="104"/>
    </row>
    <row r="19729" spans="21:42" ht="15" customHeight="1" x14ac:dyDescent="0.25">
      <c r="U19729" s="104"/>
      <c r="AB19729" s="104"/>
      <c r="AC19729" s="104"/>
      <c r="AF19729" s="104"/>
      <c r="AG19729" s="104"/>
      <c r="AK19729" s="104"/>
      <c r="AL19729" s="104"/>
      <c r="AO19729" s="104"/>
      <c r="AP19729" s="104"/>
    </row>
    <row r="19730" spans="21:42" ht="15" customHeight="1" x14ac:dyDescent="0.25">
      <c r="U19730" s="104"/>
      <c r="AB19730" s="104"/>
      <c r="AC19730" s="104"/>
      <c r="AF19730" s="104"/>
      <c r="AG19730" s="104"/>
      <c r="AK19730" s="104"/>
      <c r="AL19730" s="104"/>
      <c r="AO19730" s="104"/>
      <c r="AP19730" s="104"/>
    </row>
    <row r="19731" spans="21:42" ht="15" customHeight="1" x14ac:dyDescent="0.25">
      <c r="U19731" s="104"/>
      <c r="AB19731" s="104"/>
      <c r="AC19731" s="104"/>
      <c r="AF19731" s="104"/>
      <c r="AG19731" s="104"/>
      <c r="AK19731" s="104"/>
      <c r="AL19731" s="104"/>
      <c r="AO19731" s="104"/>
      <c r="AP19731" s="104"/>
    </row>
    <row r="19732" spans="21:42" ht="15" customHeight="1" x14ac:dyDescent="0.25">
      <c r="U19732" s="104"/>
      <c r="AB19732" s="104"/>
      <c r="AC19732" s="104"/>
      <c r="AF19732" s="104"/>
      <c r="AG19732" s="104"/>
      <c r="AK19732" s="104"/>
      <c r="AL19732" s="104"/>
      <c r="AO19732" s="104"/>
      <c r="AP19732" s="104"/>
    </row>
    <row r="19733" spans="21:42" ht="15" customHeight="1" x14ac:dyDescent="0.25">
      <c r="U19733" s="104"/>
      <c r="AB19733" s="104"/>
      <c r="AC19733" s="104"/>
      <c r="AF19733" s="104"/>
      <c r="AG19733" s="104"/>
      <c r="AK19733" s="104"/>
      <c r="AL19733" s="104"/>
      <c r="AO19733" s="104"/>
      <c r="AP19733" s="104"/>
    </row>
    <row r="19734" spans="21:42" ht="15" customHeight="1" x14ac:dyDescent="0.25">
      <c r="U19734" s="104"/>
      <c r="AB19734" s="104"/>
      <c r="AC19734" s="104"/>
      <c r="AF19734" s="104"/>
      <c r="AG19734" s="104"/>
      <c r="AK19734" s="104"/>
      <c r="AL19734" s="104"/>
      <c r="AO19734" s="104"/>
      <c r="AP19734" s="104"/>
    </row>
    <row r="19735" spans="21:42" ht="15" customHeight="1" x14ac:dyDescent="0.25">
      <c r="U19735" s="104"/>
      <c r="AB19735" s="104"/>
      <c r="AC19735" s="104"/>
      <c r="AF19735" s="104"/>
      <c r="AG19735" s="104"/>
      <c r="AK19735" s="104"/>
      <c r="AL19735" s="104"/>
      <c r="AO19735" s="104"/>
      <c r="AP19735" s="104"/>
    </row>
    <row r="19736" spans="21:42" ht="15" customHeight="1" x14ac:dyDescent="0.25">
      <c r="U19736" s="104"/>
      <c r="AB19736" s="104"/>
      <c r="AC19736" s="104"/>
      <c r="AF19736" s="104"/>
      <c r="AG19736" s="104"/>
      <c r="AK19736" s="104"/>
      <c r="AL19736" s="104"/>
      <c r="AO19736" s="104"/>
      <c r="AP19736" s="104"/>
    </row>
    <row r="19737" spans="21:42" ht="15" customHeight="1" x14ac:dyDescent="0.25">
      <c r="U19737" s="104"/>
      <c r="AB19737" s="104"/>
      <c r="AC19737" s="104"/>
      <c r="AF19737" s="104"/>
      <c r="AG19737" s="104"/>
      <c r="AK19737" s="104"/>
      <c r="AL19737" s="104"/>
      <c r="AO19737" s="104"/>
      <c r="AP19737" s="104"/>
    </row>
    <row r="19738" spans="21:42" ht="15" customHeight="1" x14ac:dyDescent="0.25">
      <c r="U19738" s="104"/>
      <c r="AB19738" s="104"/>
      <c r="AC19738" s="104"/>
      <c r="AF19738" s="104"/>
      <c r="AG19738" s="104"/>
      <c r="AK19738" s="104"/>
      <c r="AL19738" s="104"/>
      <c r="AO19738" s="104"/>
      <c r="AP19738" s="104"/>
    </row>
    <row r="19739" spans="21:42" ht="15" customHeight="1" x14ac:dyDescent="0.25">
      <c r="U19739" s="104"/>
      <c r="AB19739" s="104"/>
      <c r="AC19739" s="104"/>
      <c r="AF19739" s="104"/>
      <c r="AG19739" s="104"/>
      <c r="AK19739" s="104"/>
      <c r="AL19739" s="104"/>
      <c r="AO19739" s="104"/>
      <c r="AP19739" s="104"/>
    </row>
    <row r="19740" spans="21:42" ht="15" customHeight="1" x14ac:dyDescent="0.25">
      <c r="U19740" s="104"/>
      <c r="AB19740" s="104"/>
      <c r="AC19740" s="104"/>
      <c r="AF19740" s="104"/>
      <c r="AG19740" s="104"/>
      <c r="AK19740" s="104"/>
      <c r="AL19740" s="104"/>
      <c r="AO19740" s="104"/>
      <c r="AP19740" s="104"/>
    </row>
    <row r="19741" spans="21:42" ht="15" customHeight="1" x14ac:dyDescent="0.25">
      <c r="U19741" s="104"/>
      <c r="AB19741" s="104"/>
      <c r="AC19741" s="104"/>
      <c r="AF19741" s="104"/>
      <c r="AG19741" s="104"/>
      <c r="AK19741" s="104"/>
      <c r="AL19741" s="104"/>
      <c r="AO19741" s="104"/>
      <c r="AP19741" s="104"/>
    </row>
    <row r="19742" spans="21:42" ht="15" customHeight="1" x14ac:dyDescent="0.25">
      <c r="U19742" s="104"/>
      <c r="AB19742" s="104"/>
      <c r="AC19742" s="104"/>
      <c r="AF19742" s="104"/>
      <c r="AG19742" s="104"/>
      <c r="AK19742" s="104"/>
      <c r="AL19742" s="104"/>
      <c r="AO19742" s="104"/>
      <c r="AP19742" s="104"/>
    </row>
    <row r="19743" spans="21:42" ht="15" customHeight="1" x14ac:dyDescent="0.25">
      <c r="U19743" s="104"/>
      <c r="AB19743" s="104"/>
      <c r="AC19743" s="104"/>
      <c r="AF19743" s="104"/>
      <c r="AG19743" s="104"/>
      <c r="AK19743" s="104"/>
      <c r="AL19743" s="104"/>
      <c r="AO19743" s="104"/>
      <c r="AP19743" s="104"/>
    </row>
    <row r="19744" spans="21:42" ht="15" customHeight="1" x14ac:dyDescent="0.25">
      <c r="U19744" s="104"/>
      <c r="AB19744" s="104"/>
      <c r="AC19744" s="104"/>
      <c r="AF19744" s="104"/>
      <c r="AG19744" s="104"/>
      <c r="AK19744" s="104"/>
      <c r="AL19744" s="104"/>
      <c r="AO19744" s="104"/>
      <c r="AP19744" s="104"/>
    </row>
    <row r="19745" spans="21:42" ht="15" customHeight="1" x14ac:dyDescent="0.25">
      <c r="U19745" s="104"/>
      <c r="AB19745" s="104"/>
      <c r="AC19745" s="104"/>
      <c r="AF19745" s="104"/>
      <c r="AG19745" s="104"/>
      <c r="AK19745" s="104"/>
      <c r="AL19745" s="104"/>
      <c r="AO19745" s="104"/>
      <c r="AP19745" s="104"/>
    </row>
    <row r="19746" spans="21:42" ht="15" customHeight="1" x14ac:dyDescent="0.25">
      <c r="U19746" s="104"/>
      <c r="AB19746" s="104"/>
      <c r="AC19746" s="104"/>
      <c r="AF19746" s="104"/>
      <c r="AG19746" s="104"/>
      <c r="AK19746" s="104"/>
      <c r="AL19746" s="104"/>
      <c r="AO19746" s="104"/>
      <c r="AP19746" s="104"/>
    </row>
    <row r="19747" spans="21:42" ht="15" customHeight="1" x14ac:dyDescent="0.25">
      <c r="U19747" s="104"/>
      <c r="AB19747" s="104"/>
      <c r="AC19747" s="104"/>
      <c r="AF19747" s="104"/>
      <c r="AG19747" s="104"/>
      <c r="AK19747" s="104"/>
      <c r="AL19747" s="104"/>
      <c r="AO19747" s="104"/>
      <c r="AP19747" s="104"/>
    </row>
    <row r="19748" spans="21:42" ht="15" customHeight="1" x14ac:dyDescent="0.25">
      <c r="U19748" s="104"/>
      <c r="AB19748" s="104"/>
      <c r="AC19748" s="104"/>
      <c r="AF19748" s="104"/>
      <c r="AG19748" s="104"/>
      <c r="AK19748" s="104"/>
      <c r="AL19748" s="104"/>
      <c r="AO19748" s="104"/>
      <c r="AP19748" s="104"/>
    </row>
    <row r="19749" spans="21:42" ht="15" customHeight="1" x14ac:dyDescent="0.25">
      <c r="U19749" s="104"/>
      <c r="AB19749" s="104"/>
      <c r="AC19749" s="104"/>
      <c r="AF19749" s="104"/>
      <c r="AG19749" s="104"/>
      <c r="AK19749" s="104"/>
      <c r="AL19749" s="104"/>
      <c r="AO19749" s="104"/>
      <c r="AP19749" s="104"/>
    </row>
    <row r="19750" spans="21:42" ht="15" customHeight="1" x14ac:dyDescent="0.25">
      <c r="U19750" s="104"/>
      <c r="AB19750" s="104"/>
      <c r="AC19750" s="104"/>
      <c r="AF19750" s="104"/>
      <c r="AG19750" s="104"/>
      <c r="AK19750" s="104"/>
      <c r="AL19750" s="104"/>
      <c r="AO19750" s="104"/>
      <c r="AP19750" s="104"/>
    </row>
    <row r="19751" spans="21:42" ht="15" customHeight="1" x14ac:dyDescent="0.25">
      <c r="U19751" s="104"/>
      <c r="AB19751" s="104"/>
      <c r="AC19751" s="104"/>
      <c r="AF19751" s="104"/>
      <c r="AG19751" s="104"/>
      <c r="AK19751" s="104"/>
      <c r="AL19751" s="104"/>
      <c r="AO19751" s="104"/>
      <c r="AP19751" s="104"/>
    </row>
    <row r="19752" spans="21:42" ht="15" customHeight="1" x14ac:dyDescent="0.25">
      <c r="U19752" s="104"/>
      <c r="AB19752" s="104"/>
      <c r="AC19752" s="104"/>
      <c r="AF19752" s="104"/>
      <c r="AG19752" s="104"/>
      <c r="AK19752" s="104"/>
      <c r="AL19752" s="104"/>
      <c r="AO19752" s="104"/>
      <c r="AP19752" s="104"/>
    </row>
    <row r="19753" spans="21:42" ht="15" customHeight="1" x14ac:dyDescent="0.25">
      <c r="U19753" s="104"/>
      <c r="AB19753" s="104"/>
      <c r="AC19753" s="104"/>
      <c r="AF19753" s="104"/>
      <c r="AG19753" s="104"/>
      <c r="AK19753" s="104"/>
      <c r="AL19753" s="104"/>
      <c r="AO19753" s="104"/>
      <c r="AP19753" s="104"/>
    </row>
    <row r="19754" spans="21:42" ht="15" customHeight="1" x14ac:dyDescent="0.25">
      <c r="U19754" s="104"/>
      <c r="AB19754" s="104"/>
      <c r="AC19754" s="104"/>
      <c r="AF19754" s="104"/>
      <c r="AG19754" s="104"/>
      <c r="AK19754" s="104"/>
      <c r="AL19754" s="104"/>
      <c r="AO19754" s="104"/>
      <c r="AP19754" s="104"/>
    </row>
    <row r="19755" spans="21:42" ht="15" customHeight="1" x14ac:dyDescent="0.25">
      <c r="U19755" s="104"/>
      <c r="AB19755" s="104"/>
      <c r="AC19755" s="104"/>
      <c r="AF19755" s="104"/>
      <c r="AG19755" s="104"/>
      <c r="AK19755" s="104"/>
      <c r="AL19755" s="104"/>
      <c r="AO19755" s="104"/>
      <c r="AP19755" s="104"/>
    </row>
    <row r="19756" spans="21:42" ht="15" customHeight="1" x14ac:dyDescent="0.25">
      <c r="U19756" s="104"/>
      <c r="AB19756" s="104"/>
      <c r="AC19756" s="104"/>
      <c r="AF19756" s="104"/>
      <c r="AG19756" s="104"/>
      <c r="AK19756" s="104"/>
      <c r="AL19756" s="104"/>
      <c r="AO19756" s="104"/>
      <c r="AP19756" s="104"/>
    </row>
    <row r="19757" spans="21:42" ht="15" customHeight="1" x14ac:dyDescent="0.25">
      <c r="U19757" s="104"/>
      <c r="AB19757" s="104"/>
      <c r="AC19757" s="104"/>
      <c r="AF19757" s="104"/>
      <c r="AG19757" s="104"/>
      <c r="AK19757" s="104"/>
      <c r="AL19757" s="104"/>
      <c r="AO19757" s="104"/>
      <c r="AP19757" s="104"/>
    </row>
    <row r="19758" spans="21:42" ht="15" customHeight="1" x14ac:dyDescent="0.25">
      <c r="U19758" s="104"/>
      <c r="AB19758" s="104"/>
      <c r="AC19758" s="104"/>
      <c r="AF19758" s="104"/>
      <c r="AG19758" s="104"/>
      <c r="AK19758" s="104"/>
      <c r="AL19758" s="104"/>
      <c r="AO19758" s="104"/>
      <c r="AP19758" s="104"/>
    </row>
    <row r="19759" spans="21:42" ht="15" customHeight="1" x14ac:dyDescent="0.25">
      <c r="U19759" s="104"/>
      <c r="AB19759" s="104"/>
      <c r="AC19759" s="104"/>
      <c r="AF19759" s="104"/>
      <c r="AG19759" s="104"/>
      <c r="AK19759" s="104"/>
      <c r="AL19759" s="104"/>
      <c r="AO19759" s="104"/>
      <c r="AP19759" s="104"/>
    </row>
    <row r="19760" spans="21:42" ht="15" customHeight="1" x14ac:dyDescent="0.25">
      <c r="U19760" s="104"/>
      <c r="AB19760" s="104"/>
      <c r="AC19760" s="104"/>
      <c r="AF19760" s="104"/>
      <c r="AG19760" s="104"/>
      <c r="AK19760" s="104"/>
      <c r="AL19760" s="104"/>
      <c r="AO19760" s="104"/>
      <c r="AP19760" s="104"/>
    </row>
    <row r="19761" spans="21:42" ht="15" customHeight="1" x14ac:dyDescent="0.25">
      <c r="U19761" s="104"/>
      <c r="AB19761" s="104"/>
      <c r="AC19761" s="104"/>
      <c r="AF19761" s="104"/>
      <c r="AG19761" s="104"/>
      <c r="AK19761" s="104"/>
      <c r="AL19761" s="104"/>
      <c r="AO19761" s="104"/>
      <c r="AP19761" s="104"/>
    </row>
    <row r="19762" spans="21:42" ht="15" customHeight="1" x14ac:dyDescent="0.25">
      <c r="U19762" s="104"/>
      <c r="AB19762" s="104"/>
      <c r="AC19762" s="104"/>
      <c r="AF19762" s="104"/>
      <c r="AG19762" s="104"/>
      <c r="AK19762" s="104"/>
      <c r="AL19762" s="104"/>
      <c r="AO19762" s="104"/>
      <c r="AP19762" s="104"/>
    </row>
    <row r="19763" spans="21:42" ht="15" customHeight="1" x14ac:dyDescent="0.25">
      <c r="U19763" s="104"/>
      <c r="AB19763" s="104"/>
      <c r="AC19763" s="104"/>
      <c r="AF19763" s="104"/>
      <c r="AG19763" s="104"/>
      <c r="AK19763" s="104"/>
      <c r="AL19763" s="104"/>
      <c r="AO19763" s="104"/>
      <c r="AP19763" s="104"/>
    </row>
    <row r="19764" spans="21:42" ht="15" customHeight="1" x14ac:dyDescent="0.25">
      <c r="U19764" s="104"/>
      <c r="AB19764" s="104"/>
      <c r="AC19764" s="104"/>
      <c r="AF19764" s="104"/>
      <c r="AG19764" s="104"/>
      <c r="AK19764" s="104"/>
      <c r="AL19764" s="104"/>
      <c r="AO19764" s="104"/>
      <c r="AP19764" s="104"/>
    </row>
    <row r="19765" spans="21:42" ht="15" customHeight="1" x14ac:dyDescent="0.25">
      <c r="U19765" s="104"/>
      <c r="AB19765" s="104"/>
      <c r="AC19765" s="104"/>
      <c r="AF19765" s="104"/>
      <c r="AG19765" s="104"/>
      <c r="AK19765" s="104"/>
      <c r="AL19765" s="104"/>
      <c r="AO19765" s="104"/>
      <c r="AP19765" s="104"/>
    </row>
    <row r="19766" spans="21:42" ht="15" customHeight="1" x14ac:dyDescent="0.25">
      <c r="U19766" s="104"/>
      <c r="AB19766" s="104"/>
      <c r="AC19766" s="104"/>
      <c r="AF19766" s="104"/>
      <c r="AG19766" s="104"/>
      <c r="AK19766" s="104"/>
      <c r="AL19766" s="104"/>
      <c r="AO19766" s="104"/>
      <c r="AP19766" s="104"/>
    </row>
    <row r="19767" spans="21:42" ht="15" customHeight="1" x14ac:dyDescent="0.25">
      <c r="U19767" s="104"/>
      <c r="AB19767" s="104"/>
      <c r="AC19767" s="104"/>
      <c r="AF19767" s="104"/>
      <c r="AG19767" s="104"/>
      <c r="AK19767" s="104"/>
      <c r="AL19767" s="104"/>
      <c r="AO19767" s="104"/>
      <c r="AP19767" s="104"/>
    </row>
    <row r="19768" spans="21:42" ht="15" customHeight="1" x14ac:dyDescent="0.25">
      <c r="U19768" s="104"/>
      <c r="AB19768" s="104"/>
      <c r="AC19768" s="104"/>
      <c r="AF19768" s="104"/>
      <c r="AG19768" s="104"/>
      <c r="AK19768" s="104"/>
      <c r="AL19768" s="104"/>
      <c r="AO19768" s="104"/>
      <c r="AP19768" s="104"/>
    </row>
    <row r="19769" spans="21:42" ht="15" customHeight="1" x14ac:dyDescent="0.25">
      <c r="U19769" s="104"/>
      <c r="AB19769" s="104"/>
      <c r="AC19769" s="104"/>
      <c r="AF19769" s="104"/>
      <c r="AG19769" s="104"/>
      <c r="AK19769" s="104"/>
      <c r="AL19769" s="104"/>
      <c r="AO19769" s="104"/>
      <c r="AP19769" s="104"/>
    </row>
    <row r="19770" spans="21:42" ht="15" customHeight="1" x14ac:dyDescent="0.25">
      <c r="U19770" s="104"/>
      <c r="AB19770" s="104"/>
      <c r="AC19770" s="104"/>
      <c r="AF19770" s="104"/>
      <c r="AG19770" s="104"/>
      <c r="AK19770" s="104"/>
      <c r="AL19770" s="104"/>
      <c r="AO19770" s="104"/>
      <c r="AP19770" s="104"/>
    </row>
    <row r="19771" spans="21:42" ht="15" customHeight="1" x14ac:dyDescent="0.25">
      <c r="U19771" s="104"/>
      <c r="AB19771" s="104"/>
      <c r="AC19771" s="104"/>
      <c r="AF19771" s="104"/>
      <c r="AG19771" s="104"/>
      <c r="AK19771" s="104"/>
      <c r="AL19771" s="104"/>
      <c r="AO19771" s="104"/>
      <c r="AP19771" s="104"/>
    </row>
    <row r="19772" spans="21:42" ht="15" customHeight="1" x14ac:dyDescent="0.25">
      <c r="U19772" s="104"/>
      <c r="AB19772" s="104"/>
      <c r="AC19772" s="104"/>
      <c r="AF19772" s="104"/>
      <c r="AG19772" s="104"/>
      <c r="AK19772" s="104"/>
      <c r="AL19772" s="104"/>
      <c r="AO19772" s="104"/>
      <c r="AP19772" s="104"/>
    </row>
    <row r="19773" spans="21:42" ht="15" customHeight="1" x14ac:dyDescent="0.25">
      <c r="U19773" s="104"/>
      <c r="AB19773" s="104"/>
      <c r="AC19773" s="104"/>
      <c r="AF19773" s="104"/>
      <c r="AG19773" s="104"/>
      <c r="AK19773" s="104"/>
      <c r="AL19773" s="104"/>
      <c r="AO19773" s="104"/>
      <c r="AP19773" s="104"/>
    </row>
    <row r="19774" spans="21:42" ht="15" customHeight="1" x14ac:dyDescent="0.25">
      <c r="U19774" s="104"/>
      <c r="AB19774" s="104"/>
      <c r="AC19774" s="104"/>
      <c r="AF19774" s="104"/>
      <c r="AG19774" s="104"/>
      <c r="AK19774" s="104"/>
      <c r="AL19774" s="104"/>
      <c r="AO19774" s="104"/>
      <c r="AP19774" s="104"/>
    </row>
    <row r="19775" spans="21:42" ht="15" customHeight="1" x14ac:dyDescent="0.25">
      <c r="U19775" s="104"/>
      <c r="AB19775" s="104"/>
      <c r="AC19775" s="104"/>
      <c r="AF19775" s="104"/>
      <c r="AG19775" s="104"/>
      <c r="AK19775" s="104"/>
      <c r="AL19775" s="104"/>
      <c r="AO19775" s="104"/>
      <c r="AP19775" s="104"/>
    </row>
    <row r="19776" spans="21:42" ht="15" customHeight="1" x14ac:dyDescent="0.25">
      <c r="U19776" s="104"/>
      <c r="AB19776" s="104"/>
      <c r="AC19776" s="104"/>
      <c r="AF19776" s="104"/>
      <c r="AG19776" s="104"/>
      <c r="AK19776" s="104"/>
      <c r="AL19776" s="104"/>
      <c r="AO19776" s="104"/>
      <c r="AP19776" s="104"/>
    </row>
    <row r="19777" spans="21:42" ht="15" customHeight="1" x14ac:dyDescent="0.25">
      <c r="U19777" s="104"/>
      <c r="AB19777" s="104"/>
      <c r="AC19777" s="104"/>
      <c r="AF19777" s="104"/>
      <c r="AG19777" s="104"/>
      <c r="AK19777" s="104"/>
      <c r="AL19777" s="104"/>
      <c r="AO19777" s="104"/>
      <c r="AP19777" s="104"/>
    </row>
    <row r="19778" spans="21:42" ht="15" customHeight="1" x14ac:dyDescent="0.25">
      <c r="U19778" s="104"/>
      <c r="AB19778" s="104"/>
      <c r="AC19778" s="104"/>
      <c r="AF19778" s="104"/>
      <c r="AG19778" s="104"/>
      <c r="AK19778" s="104"/>
      <c r="AL19778" s="104"/>
      <c r="AO19778" s="104"/>
      <c r="AP19778" s="104"/>
    </row>
    <row r="19779" spans="21:42" ht="15" customHeight="1" x14ac:dyDescent="0.25">
      <c r="U19779" s="104"/>
      <c r="AB19779" s="104"/>
      <c r="AC19779" s="104"/>
      <c r="AF19779" s="104"/>
      <c r="AG19779" s="104"/>
      <c r="AK19779" s="104"/>
      <c r="AL19779" s="104"/>
      <c r="AO19779" s="104"/>
      <c r="AP19779" s="104"/>
    </row>
    <row r="19780" spans="21:42" ht="15" customHeight="1" x14ac:dyDescent="0.25">
      <c r="U19780" s="104"/>
      <c r="AB19780" s="104"/>
      <c r="AC19780" s="104"/>
      <c r="AF19780" s="104"/>
      <c r="AG19780" s="104"/>
      <c r="AK19780" s="104"/>
      <c r="AL19780" s="104"/>
      <c r="AO19780" s="104"/>
      <c r="AP19780" s="104"/>
    </row>
    <row r="19781" spans="21:42" ht="15" customHeight="1" x14ac:dyDescent="0.25">
      <c r="U19781" s="104"/>
      <c r="AB19781" s="104"/>
      <c r="AC19781" s="104"/>
      <c r="AF19781" s="104"/>
      <c r="AG19781" s="104"/>
      <c r="AK19781" s="104"/>
      <c r="AL19781" s="104"/>
      <c r="AO19781" s="104"/>
      <c r="AP19781" s="104"/>
    </row>
    <row r="19782" spans="21:42" ht="15" customHeight="1" x14ac:dyDescent="0.25">
      <c r="U19782" s="104"/>
      <c r="AB19782" s="104"/>
      <c r="AC19782" s="104"/>
      <c r="AF19782" s="104"/>
      <c r="AG19782" s="104"/>
      <c r="AK19782" s="104"/>
      <c r="AL19782" s="104"/>
      <c r="AO19782" s="104"/>
      <c r="AP19782" s="104"/>
    </row>
    <row r="19783" spans="21:42" ht="15" customHeight="1" x14ac:dyDescent="0.25">
      <c r="U19783" s="104"/>
      <c r="AB19783" s="104"/>
      <c r="AC19783" s="104"/>
      <c r="AF19783" s="104"/>
      <c r="AG19783" s="104"/>
      <c r="AK19783" s="104"/>
      <c r="AL19783" s="104"/>
      <c r="AO19783" s="104"/>
      <c r="AP19783" s="104"/>
    </row>
    <row r="19784" spans="21:42" ht="15" customHeight="1" x14ac:dyDescent="0.25">
      <c r="U19784" s="104"/>
      <c r="AB19784" s="104"/>
      <c r="AC19784" s="104"/>
      <c r="AF19784" s="104"/>
      <c r="AG19784" s="104"/>
      <c r="AK19784" s="104"/>
      <c r="AL19784" s="104"/>
      <c r="AO19784" s="104"/>
      <c r="AP19784" s="104"/>
    </row>
    <row r="19785" spans="21:42" ht="15" customHeight="1" x14ac:dyDescent="0.25">
      <c r="U19785" s="104"/>
      <c r="AB19785" s="104"/>
      <c r="AC19785" s="104"/>
      <c r="AF19785" s="104"/>
      <c r="AG19785" s="104"/>
      <c r="AK19785" s="104"/>
      <c r="AL19785" s="104"/>
      <c r="AO19785" s="104"/>
      <c r="AP19785" s="104"/>
    </row>
    <row r="19786" spans="21:42" ht="15" customHeight="1" x14ac:dyDescent="0.25">
      <c r="U19786" s="104"/>
      <c r="AB19786" s="104"/>
      <c r="AC19786" s="104"/>
      <c r="AF19786" s="104"/>
      <c r="AG19786" s="104"/>
      <c r="AK19786" s="104"/>
      <c r="AL19786" s="104"/>
      <c r="AO19786" s="104"/>
      <c r="AP19786" s="104"/>
    </row>
    <row r="19787" spans="21:42" ht="15" customHeight="1" x14ac:dyDescent="0.25">
      <c r="U19787" s="104"/>
      <c r="AB19787" s="104"/>
      <c r="AC19787" s="104"/>
      <c r="AF19787" s="104"/>
      <c r="AG19787" s="104"/>
      <c r="AK19787" s="104"/>
      <c r="AL19787" s="104"/>
      <c r="AO19787" s="104"/>
      <c r="AP19787" s="104"/>
    </row>
    <row r="19788" spans="21:42" ht="15" customHeight="1" x14ac:dyDescent="0.25">
      <c r="U19788" s="104"/>
      <c r="AB19788" s="104"/>
      <c r="AC19788" s="104"/>
      <c r="AF19788" s="104"/>
      <c r="AG19788" s="104"/>
      <c r="AK19788" s="104"/>
      <c r="AL19788" s="104"/>
      <c r="AO19788" s="104"/>
      <c r="AP19788" s="104"/>
    </row>
    <row r="19789" spans="21:42" ht="15" customHeight="1" x14ac:dyDescent="0.25">
      <c r="U19789" s="104"/>
      <c r="AB19789" s="104"/>
      <c r="AC19789" s="104"/>
      <c r="AF19789" s="104"/>
      <c r="AG19789" s="104"/>
      <c r="AK19789" s="104"/>
      <c r="AL19789" s="104"/>
      <c r="AO19789" s="104"/>
      <c r="AP19789" s="104"/>
    </row>
    <row r="19790" spans="21:42" ht="15" customHeight="1" x14ac:dyDescent="0.25">
      <c r="U19790" s="104"/>
      <c r="AB19790" s="104"/>
      <c r="AC19790" s="104"/>
      <c r="AF19790" s="104"/>
      <c r="AG19790" s="104"/>
      <c r="AK19790" s="104"/>
      <c r="AL19790" s="104"/>
      <c r="AO19790" s="104"/>
      <c r="AP19790" s="104"/>
    </row>
    <row r="19791" spans="21:42" ht="15" customHeight="1" x14ac:dyDescent="0.25">
      <c r="U19791" s="104"/>
      <c r="AB19791" s="104"/>
      <c r="AC19791" s="104"/>
      <c r="AF19791" s="104"/>
      <c r="AG19791" s="104"/>
      <c r="AK19791" s="104"/>
      <c r="AL19791" s="104"/>
      <c r="AO19791" s="104"/>
      <c r="AP19791" s="104"/>
    </row>
    <row r="19792" spans="21:42" ht="15" customHeight="1" x14ac:dyDescent="0.25">
      <c r="U19792" s="104"/>
      <c r="AB19792" s="104"/>
      <c r="AC19792" s="104"/>
      <c r="AF19792" s="104"/>
      <c r="AG19792" s="104"/>
      <c r="AK19792" s="104"/>
      <c r="AL19792" s="104"/>
      <c r="AO19792" s="104"/>
      <c r="AP19792" s="104"/>
    </row>
    <row r="19793" spans="21:42" ht="15" customHeight="1" x14ac:dyDescent="0.25">
      <c r="U19793" s="104"/>
      <c r="AB19793" s="104"/>
      <c r="AC19793" s="104"/>
      <c r="AF19793" s="104"/>
      <c r="AG19793" s="104"/>
      <c r="AK19793" s="104"/>
      <c r="AL19793" s="104"/>
      <c r="AO19793" s="104"/>
      <c r="AP19793" s="104"/>
    </row>
    <row r="19794" spans="21:42" ht="15" customHeight="1" x14ac:dyDescent="0.25">
      <c r="U19794" s="104"/>
      <c r="AB19794" s="104"/>
      <c r="AC19794" s="104"/>
      <c r="AF19794" s="104"/>
      <c r="AG19794" s="104"/>
      <c r="AK19794" s="104"/>
      <c r="AL19794" s="104"/>
      <c r="AO19794" s="104"/>
      <c r="AP19794" s="104"/>
    </row>
    <row r="19795" spans="21:42" ht="15" customHeight="1" x14ac:dyDescent="0.25">
      <c r="U19795" s="104"/>
      <c r="AB19795" s="104"/>
      <c r="AC19795" s="104"/>
      <c r="AF19795" s="104"/>
      <c r="AG19795" s="104"/>
      <c r="AK19795" s="104"/>
      <c r="AL19795" s="104"/>
      <c r="AO19795" s="104"/>
      <c r="AP19795" s="104"/>
    </row>
    <row r="19796" spans="21:42" ht="15" customHeight="1" x14ac:dyDescent="0.25">
      <c r="U19796" s="104"/>
      <c r="AB19796" s="104"/>
      <c r="AC19796" s="104"/>
      <c r="AF19796" s="104"/>
      <c r="AG19796" s="104"/>
      <c r="AK19796" s="104"/>
      <c r="AL19796" s="104"/>
      <c r="AO19796" s="104"/>
      <c r="AP19796" s="104"/>
    </row>
    <row r="19797" spans="21:42" ht="15" customHeight="1" x14ac:dyDescent="0.25">
      <c r="U19797" s="104"/>
      <c r="AB19797" s="104"/>
      <c r="AC19797" s="104"/>
      <c r="AF19797" s="104"/>
      <c r="AG19797" s="104"/>
      <c r="AK19797" s="104"/>
      <c r="AL19797" s="104"/>
      <c r="AO19797" s="104"/>
      <c r="AP19797" s="104"/>
    </row>
    <row r="19798" spans="21:42" ht="15" customHeight="1" x14ac:dyDescent="0.25">
      <c r="U19798" s="104"/>
      <c r="AB19798" s="104"/>
      <c r="AC19798" s="104"/>
      <c r="AF19798" s="104"/>
      <c r="AG19798" s="104"/>
      <c r="AK19798" s="104"/>
      <c r="AL19798" s="104"/>
      <c r="AO19798" s="104"/>
      <c r="AP19798" s="104"/>
    </row>
    <row r="19799" spans="21:42" ht="15" customHeight="1" x14ac:dyDescent="0.25">
      <c r="U19799" s="104"/>
      <c r="AB19799" s="104"/>
      <c r="AC19799" s="104"/>
      <c r="AF19799" s="104"/>
      <c r="AG19799" s="104"/>
      <c r="AK19799" s="104"/>
      <c r="AL19799" s="104"/>
      <c r="AO19799" s="104"/>
      <c r="AP19799" s="104"/>
    </row>
    <row r="19800" spans="21:42" ht="15" customHeight="1" x14ac:dyDescent="0.25">
      <c r="U19800" s="104"/>
      <c r="AB19800" s="104"/>
      <c r="AC19800" s="104"/>
      <c r="AF19800" s="104"/>
      <c r="AG19800" s="104"/>
      <c r="AK19800" s="104"/>
      <c r="AL19800" s="104"/>
      <c r="AO19800" s="104"/>
      <c r="AP19800" s="104"/>
    </row>
    <row r="19801" spans="21:42" ht="15" customHeight="1" x14ac:dyDescent="0.25">
      <c r="U19801" s="104"/>
      <c r="AB19801" s="104"/>
      <c r="AC19801" s="104"/>
      <c r="AF19801" s="104"/>
      <c r="AG19801" s="104"/>
      <c r="AK19801" s="104"/>
      <c r="AL19801" s="104"/>
      <c r="AO19801" s="104"/>
      <c r="AP19801" s="104"/>
    </row>
    <row r="19802" spans="21:42" ht="15" customHeight="1" x14ac:dyDescent="0.25">
      <c r="U19802" s="104"/>
      <c r="AB19802" s="104"/>
      <c r="AC19802" s="104"/>
      <c r="AF19802" s="104"/>
      <c r="AG19802" s="104"/>
      <c r="AK19802" s="104"/>
      <c r="AL19802" s="104"/>
      <c r="AO19802" s="104"/>
      <c r="AP19802" s="104"/>
    </row>
    <row r="19803" spans="21:42" ht="15" customHeight="1" x14ac:dyDescent="0.25">
      <c r="U19803" s="104"/>
      <c r="AB19803" s="104"/>
      <c r="AC19803" s="104"/>
      <c r="AF19803" s="104"/>
      <c r="AG19803" s="104"/>
      <c r="AK19803" s="104"/>
      <c r="AL19803" s="104"/>
      <c r="AO19803" s="104"/>
      <c r="AP19803" s="104"/>
    </row>
    <row r="19804" spans="21:42" ht="15" customHeight="1" x14ac:dyDescent="0.25">
      <c r="U19804" s="104"/>
      <c r="AB19804" s="104"/>
      <c r="AC19804" s="104"/>
      <c r="AF19804" s="104"/>
      <c r="AG19804" s="104"/>
      <c r="AK19804" s="104"/>
      <c r="AL19804" s="104"/>
      <c r="AO19804" s="104"/>
      <c r="AP19804" s="104"/>
    </row>
    <row r="19805" spans="21:42" ht="15" customHeight="1" x14ac:dyDescent="0.25">
      <c r="U19805" s="104"/>
      <c r="AB19805" s="104"/>
      <c r="AC19805" s="104"/>
      <c r="AF19805" s="104"/>
      <c r="AG19805" s="104"/>
      <c r="AK19805" s="104"/>
      <c r="AL19805" s="104"/>
      <c r="AO19805" s="104"/>
      <c r="AP19805" s="104"/>
    </row>
    <row r="19806" spans="21:42" ht="15" customHeight="1" x14ac:dyDescent="0.25">
      <c r="U19806" s="104"/>
      <c r="AB19806" s="104"/>
      <c r="AC19806" s="104"/>
      <c r="AF19806" s="104"/>
      <c r="AG19806" s="104"/>
      <c r="AK19806" s="104"/>
      <c r="AL19806" s="104"/>
      <c r="AO19806" s="104"/>
      <c r="AP19806" s="104"/>
    </row>
    <row r="19807" spans="21:42" ht="15" customHeight="1" x14ac:dyDescent="0.25">
      <c r="U19807" s="104"/>
      <c r="AB19807" s="104"/>
      <c r="AC19807" s="104"/>
      <c r="AF19807" s="104"/>
      <c r="AG19807" s="104"/>
      <c r="AK19807" s="104"/>
      <c r="AL19807" s="104"/>
      <c r="AO19807" s="104"/>
      <c r="AP19807" s="104"/>
    </row>
    <row r="19808" spans="21:42" ht="15" customHeight="1" x14ac:dyDescent="0.25">
      <c r="U19808" s="104"/>
      <c r="AB19808" s="104"/>
      <c r="AC19808" s="104"/>
      <c r="AF19808" s="104"/>
      <c r="AG19808" s="104"/>
      <c r="AK19808" s="104"/>
      <c r="AL19808" s="104"/>
      <c r="AO19808" s="104"/>
      <c r="AP19808" s="104"/>
    </row>
    <row r="19809" spans="21:42" ht="15" customHeight="1" x14ac:dyDescent="0.25">
      <c r="U19809" s="104"/>
      <c r="AB19809" s="104"/>
      <c r="AC19809" s="104"/>
      <c r="AF19809" s="104"/>
      <c r="AG19809" s="104"/>
      <c r="AK19809" s="104"/>
      <c r="AL19809" s="104"/>
      <c r="AO19809" s="104"/>
      <c r="AP19809" s="104"/>
    </row>
    <row r="19810" spans="21:42" ht="15" customHeight="1" x14ac:dyDescent="0.25">
      <c r="U19810" s="104"/>
      <c r="AB19810" s="104"/>
      <c r="AC19810" s="104"/>
      <c r="AF19810" s="104"/>
      <c r="AG19810" s="104"/>
      <c r="AK19810" s="104"/>
      <c r="AL19810" s="104"/>
      <c r="AO19810" s="104"/>
      <c r="AP19810" s="104"/>
    </row>
    <row r="19811" spans="21:42" ht="15" customHeight="1" x14ac:dyDescent="0.25">
      <c r="U19811" s="104"/>
      <c r="AB19811" s="104"/>
      <c r="AC19811" s="104"/>
      <c r="AF19811" s="104"/>
      <c r="AG19811" s="104"/>
      <c r="AK19811" s="104"/>
      <c r="AL19811" s="104"/>
      <c r="AO19811" s="104"/>
      <c r="AP19811" s="104"/>
    </row>
    <row r="19812" spans="21:42" ht="15" customHeight="1" x14ac:dyDescent="0.25">
      <c r="U19812" s="104"/>
      <c r="AB19812" s="104"/>
      <c r="AC19812" s="104"/>
      <c r="AF19812" s="104"/>
      <c r="AG19812" s="104"/>
      <c r="AK19812" s="104"/>
      <c r="AL19812" s="104"/>
      <c r="AO19812" s="104"/>
      <c r="AP19812" s="104"/>
    </row>
    <row r="19813" spans="21:42" ht="15" customHeight="1" x14ac:dyDescent="0.25">
      <c r="U19813" s="104"/>
      <c r="AB19813" s="104"/>
      <c r="AC19813" s="104"/>
      <c r="AF19813" s="104"/>
      <c r="AG19813" s="104"/>
      <c r="AK19813" s="104"/>
      <c r="AL19813" s="104"/>
      <c r="AO19813" s="104"/>
      <c r="AP19813" s="104"/>
    </row>
    <row r="19814" spans="21:42" ht="15" customHeight="1" x14ac:dyDescent="0.25">
      <c r="U19814" s="104"/>
      <c r="AB19814" s="104"/>
      <c r="AC19814" s="104"/>
      <c r="AF19814" s="104"/>
      <c r="AG19814" s="104"/>
      <c r="AK19814" s="104"/>
      <c r="AL19814" s="104"/>
      <c r="AO19814" s="104"/>
      <c r="AP19814" s="104"/>
    </row>
    <row r="19815" spans="21:42" ht="15" customHeight="1" x14ac:dyDescent="0.25">
      <c r="U19815" s="104"/>
      <c r="AB19815" s="104"/>
      <c r="AC19815" s="104"/>
      <c r="AF19815" s="104"/>
      <c r="AG19815" s="104"/>
      <c r="AK19815" s="104"/>
      <c r="AL19815" s="104"/>
      <c r="AO19815" s="104"/>
      <c r="AP19815" s="104"/>
    </row>
    <row r="19816" spans="21:42" ht="15" customHeight="1" x14ac:dyDescent="0.25">
      <c r="U19816" s="104"/>
      <c r="AB19816" s="104"/>
      <c r="AC19816" s="104"/>
      <c r="AF19816" s="104"/>
      <c r="AG19816" s="104"/>
      <c r="AK19816" s="104"/>
      <c r="AL19816" s="104"/>
      <c r="AO19816" s="104"/>
      <c r="AP19816" s="104"/>
    </row>
    <row r="19817" spans="21:42" ht="15" customHeight="1" x14ac:dyDescent="0.25">
      <c r="U19817" s="104"/>
      <c r="AB19817" s="104"/>
      <c r="AC19817" s="104"/>
      <c r="AF19817" s="104"/>
      <c r="AG19817" s="104"/>
      <c r="AK19817" s="104"/>
      <c r="AL19817" s="104"/>
      <c r="AO19817" s="104"/>
      <c r="AP19817" s="104"/>
    </row>
    <row r="19818" spans="21:42" ht="15" customHeight="1" x14ac:dyDescent="0.25">
      <c r="U19818" s="104"/>
      <c r="AB19818" s="104"/>
      <c r="AC19818" s="104"/>
      <c r="AF19818" s="104"/>
      <c r="AG19818" s="104"/>
      <c r="AK19818" s="104"/>
      <c r="AL19818" s="104"/>
      <c r="AO19818" s="104"/>
      <c r="AP19818" s="104"/>
    </row>
    <row r="19819" spans="21:42" ht="15" customHeight="1" x14ac:dyDescent="0.25">
      <c r="U19819" s="104"/>
      <c r="AB19819" s="104"/>
      <c r="AC19819" s="104"/>
      <c r="AF19819" s="104"/>
      <c r="AG19819" s="104"/>
      <c r="AK19819" s="104"/>
      <c r="AL19819" s="104"/>
      <c r="AO19819" s="104"/>
      <c r="AP19819" s="104"/>
    </row>
    <row r="19820" spans="21:42" ht="15" customHeight="1" x14ac:dyDescent="0.25">
      <c r="U19820" s="104"/>
      <c r="AB19820" s="104"/>
      <c r="AC19820" s="104"/>
      <c r="AF19820" s="104"/>
      <c r="AG19820" s="104"/>
      <c r="AK19820" s="104"/>
      <c r="AL19820" s="104"/>
      <c r="AO19820" s="104"/>
      <c r="AP19820" s="104"/>
    </row>
    <row r="19821" spans="21:42" ht="15" customHeight="1" x14ac:dyDescent="0.25">
      <c r="U19821" s="104"/>
      <c r="AB19821" s="104"/>
      <c r="AC19821" s="104"/>
      <c r="AF19821" s="104"/>
      <c r="AG19821" s="104"/>
      <c r="AK19821" s="104"/>
      <c r="AL19821" s="104"/>
      <c r="AO19821" s="104"/>
      <c r="AP19821" s="104"/>
    </row>
    <row r="19822" spans="21:42" ht="15" customHeight="1" x14ac:dyDescent="0.25">
      <c r="U19822" s="104"/>
      <c r="AB19822" s="104"/>
      <c r="AC19822" s="104"/>
      <c r="AF19822" s="104"/>
      <c r="AG19822" s="104"/>
      <c r="AK19822" s="104"/>
      <c r="AL19822" s="104"/>
      <c r="AO19822" s="104"/>
      <c r="AP19822" s="104"/>
    </row>
    <row r="19823" spans="21:42" ht="15" customHeight="1" x14ac:dyDescent="0.25">
      <c r="U19823" s="104"/>
      <c r="AB19823" s="104"/>
      <c r="AC19823" s="104"/>
      <c r="AF19823" s="104"/>
      <c r="AG19823" s="104"/>
      <c r="AK19823" s="104"/>
      <c r="AL19823" s="104"/>
      <c r="AO19823" s="104"/>
      <c r="AP19823" s="104"/>
    </row>
    <row r="19824" spans="21:42" ht="15" customHeight="1" x14ac:dyDescent="0.25">
      <c r="U19824" s="104"/>
      <c r="AB19824" s="104"/>
      <c r="AC19824" s="104"/>
      <c r="AF19824" s="104"/>
      <c r="AG19824" s="104"/>
      <c r="AK19824" s="104"/>
      <c r="AL19824" s="104"/>
      <c r="AO19824" s="104"/>
      <c r="AP19824" s="104"/>
    </row>
    <row r="19825" spans="21:42" ht="15" customHeight="1" x14ac:dyDescent="0.25">
      <c r="U19825" s="104"/>
      <c r="AB19825" s="104"/>
      <c r="AC19825" s="104"/>
      <c r="AF19825" s="104"/>
      <c r="AG19825" s="104"/>
      <c r="AK19825" s="104"/>
      <c r="AL19825" s="104"/>
      <c r="AO19825" s="104"/>
      <c r="AP19825" s="104"/>
    </row>
    <row r="19826" spans="21:42" ht="15" customHeight="1" x14ac:dyDescent="0.25">
      <c r="U19826" s="104"/>
      <c r="AB19826" s="104"/>
      <c r="AC19826" s="104"/>
      <c r="AF19826" s="104"/>
      <c r="AG19826" s="104"/>
      <c r="AK19826" s="104"/>
      <c r="AL19826" s="104"/>
      <c r="AO19826" s="104"/>
      <c r="AP19826" s="104"/>
    </row>
    <row r="19827" spans="21:42" ht="15" customHeight="1" x14ac:dyDescent="0.25">
      <c r="U19827" s="104"/>
      <c r="AB19827" s="104"/>
      <c r="AC19827" s="104"/>
      <c r="AF19827" s="104"/>
      <c r="AG19827" s="104"/>
      <c r="AK19827" s="104"/>
      <c r="AL19827" s="104"/>
      <c r="AO19827" s="104"/>
      <c r="AP19827" s="104"/>
    </row>
    <row r="19828" spans="21:42" ht="15" customHeight="1" x14ac:dyDescent="0.25">
      <c r="U19828" s="104"/>
      <c r="AB19828" s="104"/>
      <c r="AC19828" s="104"/>
      <c r="AF19828" s="104"/>
      <c r="AG19828" s="104"/>
      <c r="AK19828" s="104"/>
      <c r="AL19828" s="104"/>
      <c r="AO19828" s="104"/>
      <c r="AP19828" s="104"/>
    </row>
    <row r="19829" spans="21:42" ht="15" customHeight="1" x14ac:dyDescent="0.25">
      <c r="U19829" s="104"/>
      <c r="AB19829" s="104"/>
      <c r="AC19829" s="104"/>
      <c r="AF19829" s="104"/>
      <c r="AG19829" s="104"/>
      <c r="AK19829" s="104"/>
      <c r="AL19829" s="104"/>
      <c r="AO19829" s="104"/>
      <c r="AP19829" s="104"/>
    </row>
    <row r="19830" spans="21:42" ht="15" customHeight="1" x14ac:dyDescent="0.25">
      <c r="U19830" s="104"/>
      <c r="AB19830" s="104"/>
      <c r="AC19830" s="104"/>
      <c r="AF19830" s="104"/>
      <c r="AG19830" s="104"/>
      <c r="AK19830" s="104"/>
      <c r="AL19830" s="104"/>
      <c r="AO19830" s="104"/>
      <c r="AP19830" s="104"/>
    </row>
    <row r="19831" spans="21:42" ht="15" customHeight="1" x14ac:dyDescent="0.25">
      <c r="U19831" s="104"/>
      <c r="AB19831" s="104"/>
      <c r="AC19831" s="104"/>
      <c r="AF19831" s="104"/>
      <c r="AG19831" s="104"/>
      <c r="AK19831" s="104"/>
      <c r="AL19831" s="104"/>
      <c r="AO19831" s="104"/>
      <c r="AP19831" s="104"/>
    </row>
    <row r="19832" spans="21:42" ht="15" customHeight="1" x14ac:dyDescent="0.25">
      <c r="U19832" s="104"/>
      <c r="AB19832" s="104"/>
      <c r="AC19832" s="104"/>
      <c r="AF19832" s="104"/>
      <c r="AG19832" s="104"/>
      <c r="AK19832" s="104"/>
      <c r="AL19832" s="104"/>
      <c r="AO19832" s="104"/>
      <c r="AP19832" s="104"/>
    </row>
    <row r="19833" spans="21:42" ht="15" customHeight="1" x14ac:dyDescent="0.25">
      <c r="U19833" s="104"/>
      <c r="AB19833" s="104"/>
      <c r="AC19833" s="104"/>
      <c r="AF19833" s="104"/>
      <c r="AG19833" s="104"/>
      <c r="AK19833" s="104"/>
      <c r="AL19833" s="104"/>
      <c r="AO19833" s="104"/>
      <c r="AP19833" s="104"/>
    </row>
    <row r="19834" spans="21:42" ht="15" customHeight="1" x14ac:dyDescent="0.25">
      <c r="U19834" s="104"/>
      <c r="AB19834" s="104"/>
      <c r="AC19834" s="104"/>
      <c r="AF19834" s="104"/>
      <c r="AG19834" s="104"/>
      <c r="AK19834" s="104"/>
      <c r="AL19834" s="104"/>
      <c r="AO19834" s="104"/>
      <c r="AP19834" s="104"/>
    </row>
    <row r="19835" spans="21:42" ht="15" customHeight="1" x14ac:dyDescent="0.25">
      <c r="U19835" s="104"/>
      <c r="AB19835" s="104"/>
      <c r="AC19835" s="104"/>
      <c r="AF19835" s="104"/>
      <c r="AG19835" s="104"/>
      <c r="AK19835" s="104"/>
      <c r="AL19835" s="104"/>
      <c r="AO19835" s="104"/>
      <c r="AP19835" s="104"/>
    </row>
    <row r="19836" spans="21:42" ht="15" customHeight="1" x14ac:dyDescent="0.25">
      <c r="U19836" s="104"/>
      <c r="AB19836" s="104"/>
      <c r="AC19836" s="104"/>
      <c r="AF19836" s="104"/>
      <c r="AG19836" s="104"/>
      <c r="AK19836" s="104"/>
      <c r="AL19836" s="104"/>
      <c r="AO19836" s="104"/>
      <c r="AP19836" s="104"/>
    </row>
    <row r="19837" spans="21:42" ht="15" customHeight="1" x14ac:dyDescent="0.25">
      <c r="U19837" s="104"/>
      <c r="AB19837" s="104"/>
      <c r="AC19837" s="104"/>
      <c r="AF19837" s="104"/>
      <c r="AG19837" s="104"/>
      <c r="AK19837" s="104"/>
      <c r="AL19837" s="104"/>
      <c r="AO19837" s="104"/>
      <c r="AP19837" s="104"/>
    </row>
    <row r="19838" spans="21:42" ht="15" customHeight="1" x14ac:dyDescent="0.25">
      <c r="U19838" s="104"/>
      <c r="AB19838" s="104"/>
      <c r="AC19838" s="104"/>
      <c r="AF19838" s="104"/>
      <c r="AG19838" s="104"/>
      <c r="AK19838" s="104"/>
      <c r="AL19838" s="104"/>
      <c r="AO19838" s="104"/>
      <c r="AP19838" s="104"/>
    </row>
    <row r="19839" spans="21:42" ht="15" customHeight="1" x14ac:dyDescent="0.25">
      <c r="U19839" s="104"/>
      <c r="AB19839" s="104"/>
      <c r="AC19839" s="104"/>
      <c r="AF19839" s="104"/>
      <c r="AG19839" s="104"/>
      <c r="AK19839" s="104"/>
      <c r="AL19839" s="104"/>
      <c r="AO19839" s="104"/>
      <c r="AP19839" s="104"/>
    </row>
    <row r="19840" spans="21:42" ht="15" customHeight="1" x14ac:dyDescent="0.25">
      <c r="U19840" s="104"/>
      <c r="AB19840" s="104"/>
      <c r="AC19840" s="104"/>
      <c r="AF19840" s="104"/>
      <c r="AG19840" s="104"/>
      <c r="AK19840" s="104"/>
      <c r="AL19840" s="104"/>
      <c r="AO19840" s="104"/>
      <c r="AP19840" s="104"/>
    </row>
    <row r="19841" spans="21:42" ht="15" customHeight="1" x14ac:dyDescent="0.25">
      <c r="U19841" s="104"/>
      <c r="AB19841" s="104"/>
      <c r="AC19841" s="104"/>
      <c r="AF19841" s="104"/>
      <c r="AG19841" s="104"/>
      <c r="AK19841" s="104"/>
      <c r="AL19841" s="104"/>
      <c r="AO19841" s="104"/>
      <c r="AP19841" s="104"/>
    </row>
    <row r="19842" spans="21:42" ht="15" customHeight="1" x14ac:dyDescent="0.25">
      <c r="U19842" s="104"/>
      <c r="AB19842" s="104"/>
      <c r="AC19842" s="104"/>
      <c r="AF19842" s="104"/>
      <c r="AG19842" s="104"/>
      <c r="AK19842" s="104"/>
      <c r="AL19842" s="104"/>
      <c r="AO19842" s="104"/>
      <c r="AP19842" s="104"/>
    </row>
    <row r="19843" spans="21:42" ht="15" customHeight="1" x14ac:dyDescent="0.25">
      <c r="U19843" s="104"/>
      <c r="AB19843" s="104"/>
      <c r="AC19843" s="104"/>
      <c r="AF19843" s="104"/>
      <c r="AG19843" s="104"/>
      <c r="AK19843" s="104"/>
      <c r="AL19843" s="104"/>
      <c r="AO19843" s="104"/>
      <c r="AP19843" s="104"/>
    </row>
    <row r="19844" spans="21:42" ht="15" customHeight="1" x14ac:dyDescent="0.25">
      <c r="U19844" s="104"/>
      <c r="AB19844" s="104"/>
      <c r="AC19844" s="104"/>
      <c r="AF19844" s="104"/>
      <c r="AG19844" s="104"/>
      <c r="AK19844" s="104"/>
      <c r="AL19844" s="104"/>
      <c r="AO19844" s="104"/>
      <c r="AP19844" s="104"/>
    </row>
    <row r="19845" spans="21:42" ht="15" customHeight="1" x14ac:dyDescent="0.25">
      <c r="U19845" s="104"/>
      <c r="AB19845" s="104"/>
      <c r="AC19845" s="104"/>
      <c r="AF19845" s="104"/>
      <c r="AG19845" s="104"/>
      <c r="AK19845" s="104"/>
      <c r="AL19845" s="104"/>
      <c r="AO19845" s="104"/>
      <c r="AP19845" s="104"/>
    </row>
    <row r="19846" spans="21:42" ht="15" customHeight="1" x14ac:dyDescent="0.25">
      <c r="U19846" s="104"/>
      <c r="AB19846" s="104"/>
      <c r="AC19846" s="104"/>
      <c r="AF19846" s="104"/>
      <c r="AG19846" s="104"/>
      <c r="AK19846" s="104"/>
      <c r="AL19846" s="104"/>
      <c r="AO19846" s="104"/>
      <c r="AP19846" s="104"/>
    </row>
    <row r="19847" spans="21:42" ht="15" customHeight="1" x14ac:dyDescent="0.25">
      <c r="U19847" s="104"/>
      <c r="AB19847" s="104"/>
      <c r="AC19847" s="104"/>
      <c r="AF19847" s="104"/>
      <c r="AG19847" s="104"/>
      <c r="AK19847" s="104"/>
      <c r="AL19847" s="104"/>
      <c r="AO19847" s="104"/>
      <c r="AP19847" s="104"/>
    </row>
    <row r="19848" spans="21:42" ht="15" customHeight="1" x14ac:dyDescent="0.25">
      <c r="U19848" s="104"/>
      <c r="AB19848" s="104"/>
      <c r="AC19848" s="104"/>
      <c r="AF19848" s="104"/>
      <c r="AG19848" s="104"/>
      <c r="AK19848" s="104"/>
      <c r="AL19848" s="104"/>
      <c r="AO19848" s="104"/>
      <c r="AP19848" s="104"/>
    </row>
    <row r="19849" spans="21:42" ht="15" customHeight="1" x14ac:dyDescent="0.25">
      <c r="U19849" s="104"/>
      <c r="AB19849" s="104"/>
      <c r="AC19849" s="104"/>
      <c r="AF19849" s="104"/>
      <c r="AG19849" s="104"/>
      <c r="AK19849" s="104"/>
      <c r="AL19849" s="104"/>
      <c r="AO19849" s="104"/>
      <c r="AP19849" s="104"/>
    </row>
    <row r="19850" spans="21:42" ht="15" customHeight="1" x14ac:dyDescent="0.25">
      <c r="U19850" s="104"/>
      <c r="AB19850" s="104"/>
      <c r="AC19850" s="104"/>
      <c r="AF19850" s="104"/>
      <c r="AG19850" s="104"/>
      <c r="AK19850" s="104"/>
      <c r="AL19850" s="104"/>
      <c r="AO19850" s="104"/>
      <c r="AP19850" s="104"/>
    </row>
    <row r="19851" spans="21:42" ht="15" customHeight="1" x14ac:dyDescent="0.25">
      <c r="U19851" s="104"/>
      <c r="AB19851" s="104"/>
      <c r="AC19851" s="104"/>
      <c r="AF19851" s="104"/>
      <c r="AG19851" s="104"/>
      <c r="AK19851" s="104"/>
      <c r="AL19851" s="104"/>
      <c r="AO19851" s="104"/>
      <c r="AP19851" s="104"/>
    </row>
    <row r="19852" spans="21:42" ht="15" customHeight="1" x14ac:dyDescent="0.25">
      <c r="U19852" s="104"/>
      <c r="AB19852" s="104"/>
      <c r="AC19852" s="104"/>
      <c r="AF19852" s="104"/>
      <c r="AG19852" s="104"/>
      <c r="AK19852" s="104"/>
      <c r="AL19852" s="104"/>
      <c r="AO19852" s="104"/>
      <c r="AP19852" s="104"/>
    </row>
    <row r="19853" spans="21:42" ht="15" customHeight="1" x14ac:dyDescent="0.25">
      <c r="U19853" s="104"/>
      <c r="AB19853" s="104"/>
      <c r="AC19853" s="104"/>
      <c r="AF19853" s="104"/>
      <c r="AG19853" s="104"/>
      <c r="AK19853" s="104"/>
      <c r="AL19853" s="104"/>
      <c r="AO19853" s="104"/>
      <c r="AP19853" s="104"/>
    </row>
    <row r="19854" spans="21:42" ht="15" customHeight="1" x14ac:dyDescent="0.25">
      <c r="U19854" s="104"/>
      <c r="AB19854" s="104"/>
      <c r="AC19854" s="104"/>
      <c r="AF19854" s="104"/>
      <c r="AG19854" s="104"/>
      <c r="AK19854" s="104"/>
      <c r="AL19854" s="104"/>
      <c r="AO19854" s="104"/>
      <c r="AP19854" s="104"/>
    </row>
    <row r="19855" spans="21:42" ht="15" customHeight="1" x14ac:dyDescent="0.25">
      <c r="U19855" s="104"/>
      <c r="AB19855" s="104"/>
      <c r="AC19855" s="104"/>
      <c r="AF19855" s="104"/>
      <c r="AG19855" s="104"/>
      <c r="AK19855" s="104"/>
      <c r="AL19855" s="104"/>
      <c r="AO19855" s="104"/>
      <c r="AP19855" s="104"/>
    </row>
    <row r="19856" spans="21:42" ht="15" customHeight="1" x14ac:dyDescent="0.25">
      <c r="U19856" s="104"/>
      <c r="AB19856" s="104"/>
      <c r="AC19856" s="104"/>
      <c r="AF19856" s="104"/>
      <c r="AG19856" s="104"/>
      <c r="AK19856" s="104"/>
      <c r="AL19856" s="104"/>
      <c r="AO19856" s="104"/>
      <c r="AP19856" s="104"/>
    </row>
    <row r="19857" spans="21:42" ht="15" customHeight="1" x14ac:dyDescent="0.25">
      <c r="U19857" s="104"/>
      <c r="AB19857" s="104"/>
      <c r="AC19857" s="104"/>
      <c r="AF19857" s="104"/>
      <c r="AG19857" s="104"/>
      <c r="AK19857" s="104"/>
      <c r="AL19857" s="104"/>
      <c r="AO19857" s="104"/>
      <c r="AP19857" s="104"/>
    </row>
    <row r="19858" spans="21:42" ht="15" customHeight="1" x14ac:dyDescent="0.25">
      <c r="U19858" s="104"/>
      <c r="AB19858" s="104"/>
      <c r="AC19858" s="104"/>
      <c r="AF19858" s="104"/>
      <c r="AG19858" s="104"/>
      <c r="AK19858" s="104"/>
      <c r="AL19858" s="104"/>
      <c r="AO19858" s="104"/>
      <c r="AP19858" s="104"/>
    </row>
    <row r="19859" spans="21:42" ht="15" customHeight="1" x14ac:dyDescent="0.25">
      <c r="U19859" s="104"/>
      <c r="AB19859" s="104"/>
      <c r="AC19859" s="104"/>
      <c r="AF19859" s="104"/>
      <c r="AG19859" s="104"/>
      <c r="AK19859" s="104"/>
      <c r="AL19859" s="104"/>
      <c r="AO19859" s="104"/>
      <c r="AP19859" s="104"/>
    </row>
    <row r="19860" spans="21:42" ht="15" customHeight="1" x14ac:dyDescent="0.25">
      <c r="U19860" s="104"/>
      <c r="AB19860" s="104"/>
      <c r="AC19860" s="104"/>
      <c r="AF19860" s="104"/>
      <c r="AG19860" s="104"/>
      <c r="AK19860" s="104"/>
      <c r="AL19860" s="104"/>
      <c r="AO19860" s="104"/>
      <c r="AP19860" s="104"/>
    </row>
    <row r="19861" spans="21:42" ht="15" customHeight="1" x14ac:dyDescent="0.25">
      <c r="U19861" s="104"/>
      <c r="AB19861" s="104"/>
      <c r="AC19861" s="104"/>
      <c r="AF19861" s="104"/>
      <c r="AG19861" s="104"/>
      <c r="AK19861" s="104"/>
      <c r="AL19861" s="104"/>
      <c r="AO19861" s="104"/>
      <c r="AP19861" s="104"/>
    </row>
    <row r="19862" spans="21:42" ht="15" customHeight="1" x14ac:dyDescent="0.25">
      <c r="U19862" s="104"/>
      <c r="AB19862" s="104"/>
      <c r="AC19862" s="104"/>
      <c r="AF19862" s="104"/>
      <c r="AG19862" s="104"/>
      <c r="AK19862" s="104"/>
      <c r="AL19862" s="104"/>
      <c r="AO19862" s="104"/>
      <c r="AP19862" s="104"/>
    </row>
    <row r="19863" spans="21:42" ht="15" customHeight="1" x14ac:dyDescent="0.25">
      <c r="U19863" s="104"/>
      <c r="AB19863" s="104"/>
      <c r="AC19863" s="104"/>
      <c r="AF19863" s="104"/>
      <c r="AG19863" s="104"/>
      <c r="AK19863" s="104"/>
      <c r="AL19863" s="104"/>
      <c r="AO19863" s="104"/>
      <c r="AP19863" s="104"/>
    </row>
    <row r="19864" spans="21:42" ht="15" customHeight="1" x14ac:dyDescent="0.25">
      <c r="U19864" s="104"/>
      <c r="AB19864" s="104"/>
      <c r="AC19864" s="104"/>
      <c r="AF19864" s="104"/>
      <c r="AG19864" s="104"/>
      <c r="AK19864" s="104"/>
      <c r="AL19864" s="104"/>
      <c r="AO19864" s="104"/>
      <c r="AP19864" s="104"/>
    </row>
    <row r="19865" spans="21:42" ht="15" customHeight="1" x14ac:dyDescent="0.25">
      <c r="U19865" s="104"/>
      <c r="AB19865" s="104"/>
      <c r="AC19865" s="104"/>
      <c r="AF19865" s="104"/>
      <c r="AG19865" s="104"/>
      <c r="AK19865" s="104"/>
      <c r="AL19865" s="104"/>
      <c r="AO19865" s="104"/>
      <c r="AP19865" s="104"/>
    </row>
    <row r="19866" spans="21:42" ht="15" customHeight="1" x14ac:dyDescent="0.25">
      <c r="U19866" s="104"/>
      <c r="AB19866" s="104"/>
      <c r="AC19866" s="104"/>
      <c r="AF19866" s="104"/>
      <c r="AG19866" s="104"/>
      <c r="AK19866" s="104"/>
      <c r="AL19866" s="104"/>
      <c r="AO19866" s="104"/>
      <c r="AP19866" s="104"/>
    </row>
    <row r="19867" spans="21:42" ht="15" customHeight="1" x14ac:dyDescent="0.25">
      <c r="U19867" s="104"/>
      <c r="AB19867" s="104"/>
      <c r="AC19867" s="104"/>
      <c r="AF19867" s="104"/>
      <c r="AG19867" s="104"/>
      <c r="AK19867" s="104"/>
      <c r="AL19867" s="104"/>
      <c r="AO19867" s="104"/>
      <c r="AP19867" s="104"/>
    </row>
    <row r="19868" spans="21:42" ht="15" customHeight="1" x14ac:dyDescent="0.25">
      <c r="U19868" s="104"/>
      <c r="AB19868" s="104"/>
      <c r="AC19868" s="104"/>
      <c r="AF19868" s="104"/>
      <c r="AG19868" s="104"/>
      <c r="AK19868" s="104"/>
      <c r="AL19868" s="104"/>
      <c r="AO19868" s="104"/>
      <c r="AP19868" s="104"/>
    </row>
    <row r="19869" spans="21:42" ht="15" customHeight="1" x14ac:dyDescent="0.25">
      <c r="U19869" s="104"/>
      <c r="AB19869" s="104"/>
      <c r="AC19869" s="104"/>
      <c r="AF19869" s="104"/>
      <c r="AG19869" s="104"/>
      <c r="AK19869" s="104"/>
      <c r="AL19869" s="104"/>
      <c r="AO19869" s="104"/>
      <c r="AP19869" s="104"/>
    </row>
    <row r="19870" spans="21:42" ht="15" customHeight="1" x14ac:dyDescent="0.25">
      <c r="U19870" s="104"/>
      <c r="AB19870" s="104"/>
      <c r="AC19870" s="104"/>
      <c r="AF19870" s="104"/>
      <c r="AG19870" s="104"/>
      <c r="AK19870" s="104"/>
      <c r="AL19870" s="104"/>
      <c r="AO19870" s="104"/>
      <c r="AP19870" s="104"/>
    </row>
    <row r="19871" spans="21:42" ht="15" customHeight="1" x14ac:dyDescent="0.25">
      <c r="U19871" s="104"/>
      <c r="AB19871" s="104"/>
      <c r="AC19871" s="104"/>
      <c r="AF19871" s="104"/>
      <c r="AG19871" s="104"/>
      <c r="AK19871" s="104"/>
      <c r="AL19871" s="104"/>
      <c r="AO19871" s="104"/>
      <c r="AP19871" s="104"/>
    </row>
    <row r="19872" spans="21:42" ht="15" customHeight="1" x14ac:dyDescent="0.25">
      <c r="U19872" s="104"/>
      <c r="AB19872" s="104"/>
      <c r="AC19872" s="104"/>
      <c r="AF19872" s="104"/>
      <c r="AG19872" s="104"/>
      <c r="AK19872" s="104"/>
      <c r="AL19872" s="104"/>
      <c r="AO19872" s="104"/>
      <c r="AP19872" s="104"/>
    </row>
    <row r="19873" spans="21:42" ht="15" customHeight="1" x14ac:dyDescent="0.25">
      <c r="U19873" s="104"/>
      <c r="AB19873" s="104"/>
      <c r="AC19873" s="104"/>
      <c r="AF19873" s="104"/>
      <c r="AG19873" s="104"/>
      <c r="AK19873" s="104"/>
      <c r="AL19873" s="104"/>
      <c r="AO19873" s="104"/>
      <c r="AP19873" s="104"/>
    </row>
    <row r="19874" spans="21:42" ht="15" customHeight="1" x14ac:dyDescent="0.25">
      <c r="U19874" s="104"/>
      <c r="AB19874" s="104"/>
      <c r="AC19874" s="104"/>
      <c r="AF19874" s="104"/>
      <c r="AG19874" s="104"/>
      <c r="AK19874" s="104"/>
      <c r="AL19874" s="104"/>
      <c r="AO19874" s="104"/>
      <c r="AP19874" s="104"/>
    </row>
    <row r="19875" spans="21:42" ht="15" customHeight="1" x14ac:dyDescent="0.25">
      <c r="U19875" s="104"/>
      <c r="AB19875" s="104"/>
      <c r="AC19875" s="104"/>
      <c r="AF19875" s="104"/>
      <c r="AG19875" s="104"/>
      <c r="AK19875" s="104"/>
      <c r="AL19875" s="104"/>
      <c r="AO19875" s="104"/>
      <c r="AP19875" s="104"/>
    </row>
    <row r="19876" spans="21:42" ht="15" customHeight="1" x14ac:dyDescent="0.25">
      <c r="U19876" s="104"/>
      <c r="AB19876" s="104"/>
      <c r="AC19876" s="104"/>
      <c r="AF19876" s="104"/>
      <c r="AG19876" s="104"/>
      <c r="AK19876" s="104"/>
      <c r="AL19876" s="104"/>
      <c r="AO19876" s="104"/>
      <c r="AP19876" s="104"/>
    </row>
    <row r="19877" spans="21:42" ht="15" customHeight="1" x14ac:dyDescent="0.25">
      <c r="U19877" s="104"/>
      <c r="AB19877" s="104"/>
      <c r="AC19877" s="104"/>
      <c r="AF19877" s="104"/>
      <c r="AG19877" s="104"/>
      <c r="AK19877" s="104"/>
      <c r="AL19877" s="104"/>
      <c r="AO19877" s="104"/>
      <c r="AP19877" s="104"/>
    </row>
    <row r="19878" spans="21:42" ht="15" customHeight="1" x14ac:dyDescent="0.25">
      <c r="U19878" s="104"/>
      <c r="AB19878" s="104"/>
      <c r="AC19878" s="104"/>
      <c r="AF19878" s="104"/>
      <c r="AG19878" s="104"/>
      <c r="AK19878" s="104"/>
      <c r="AL19878" s="104"/>
      <c r="AO19878" s="104"/>
      <c r="AP19878" s="104"/>
    </row>
    <row r="19879" spans="21:42" ht="15" customHeight="1" x14ac:dyDescent="0.25">
      <c r="U19879" s="104"/>
      <c r="AB19879" s="104"/>
      <c r="AC19879" s="104"/>
      <c r="AF19879" s="104"/>
      <c r="AG19879" s="104"/>
      <c r="AK19879" s="104"/>
      <c r="AL19879" s="104"/>
      <c r="AO19879" s="104"/>
      <c r="AP19879" s="104"/>
    </row>
    <row r="19880" spans="21:42" ht="15" customHeight="1" x14ac:dyDescent="0.25">
      <c r="U19880" s="104"/>
      <c r="AB19880" s="104"/>
      <c r="AC19880" s="104"/>
      <c r="AF19880" s="104"/>
      <c r="AG19880" s="104"/>
      <c r="AK19880" s="104"/>
      <c r="AL19880" s="104"/>
      <c r="AO19880" s="104"/>
      <c r="AP19880" s="104"/>
    </row>
    <row r="19881" spans="21:42" ht="15" customHeight="1" x14ac:dyDescent="0.25">
      <c r="U19881" s="104"/>
      <c r="AB19881" s="104"/>
      <c r="AC19881" s="104"/>
      <c r="AF19881" s="104"/>
      <c r="AG19881" s="104"/>
      <c r="AK19881" s="104"/>
      <c r="AL19881" s="104"/>
      <c r="AO19881" s="104"/>
      <c r="AP19881" s="104"/>
    </row>
    <row r="19882" spans="21:42" ht="15" customHeight="1" x14ac:dyDescent="0.25">
      <c r="U19882" s="104"/>
      <c r="AB19882" s="104"/>
      <c r="AC19882" s="104"/>
      <c r="AF19882" s="104"/>
      <c r="AG19882" s="104"/>
      <c r="AK19882" s="104"/>
      <c r="AL19882" s="104"/>
      <c r="AO19882" s="104"/>
      <c r="AP19882" s="104"/>
    </row>
    <row r="19883" spans="21:42" ht="15" customHeight="1" x14ac:dyDescent="0.25">
      <c r="U19883" s="104"/>
      <c r="AB19883" s="104"/>
      <c r="AC19883" s="104"/>
      <c r="AF19883" s="104"/>
      <c r="AG19883" s="104"/>
      <c r="AK19883" s="104"/>
      <c r="AL19883" s="104"/>
      <c r="AO19883" s="104"/>
      <c r="AP19883" s="104"/>
    </row>
    <row r="19884" spans="21:42" ht="15" customHeight="1" x14ac:dyDescent="0.25">
      <c r="U19884" s="104"/>
      <c r="AB19884" s="104"/>
      <c r="AC19884" s="104"/>
      <c r="AF19884" s="104"/>
      <c r="AG19884" s="104"/>
      <c r="AK19884" s="104"/>
      <c r="AL19884" s="104"/>
      <c r="AO19884" s="104"/>
      <c r="AP19884" s="104"/>
    </row>
    <row r="19885" spans="21:42" ht="15" customHeight="1" x14ac:dyDescent="0.25">
      <c r="U19885" s="104"/>
      <c r="AB19885" s="104"/>
      <c r="AC19885" s="104"/>
      <c r="AF19885" s="104"/>
      <c r="AG19885" s="104"/>
      <c r="AK19885" s="104"/>
      <c r="AL19885" s="104"/>
      <c r="AO19885" s="104"/>
      <c r="AP19885" s="104"/>
    </row>
    <row r="19886" spans="21:42" ht="15" customHeight="1" x14ac:dyDescent="0.25">
      <c r="U19886" s="104"/>
      <c r="AB19886" s="104"/>
      <c r="AC19886" s="104"/>
      <c r="AF19886" s="104"/>
      <c r="AG19886" s="104"/>
      <c r="AK19886" s="104"/>
      <c r="AL19886" s="104"/>
      <c r="AO19886" s="104"/>
      <c r="AP19886" s="104"/>
    </row>
    <row r="19887" spans="21:42" ht="15" customHeight="1" x14ac:dyDescent="0.25">
      <c r="U19887" s="104"/>
      <c r="AB19887" s="104"/>
      <c r="AC19887" s="104"/>
      <c r="AF19887" s="104"/>
      <c r="AG19887" s="104"/>
      <c r="AK19887" s="104"/>
      <c r="AL19887" s="104"/>
      <c r="AO19887" s="104"/>
      <c r="AP19887" s="104"/>
    </row>
    <row r="19888" spans="21:42" ht="15" customHeight="1" x14ac:dyDescent="0.25">
      <c r="U19888" s="104"/>
      <c r="AB19888" s="104"/>
      <c r="AC19888" s="104"/>
      <c r="AF19888" s="104"/>
      <c r="AG19888" s="104"/>
      <c r="AK19888" s="104"/>
      <c r="AL19888" s="104"/>
      <c r="AO19888" s="104"/>
      <c r="AP19888" s="104"/>
    </row>
    <row r="19889" spans="21:42" ht="15" customHeight="1" x14ac:dyDescent="0.25">
      <c r="U19889" s="104"/>
      <c r="AB19889" s="104"/>
      <c r="AC19889" s="104"/>
      <c r="AF19889" s="104"/>
      <c r="AG19889" s="104"/>
      <c r="AK19889" s="104"/>
      <c r="AL19889" s="104"/>
      <c r="AO19889" s="104"/>
      <c r="AP19889" s="104"/>
    </row>
    <row r="19890" spans="21:42" ht="15" customHeight="1" x14ac:dyDescent="0.25">
      <c r="U19890" s="104"/>
      <c r="AB19890" s="104"/>
      <c r="AC19890" s="104"/>
      <c r="AF19890" s="104"/>
      <c r="AG19890" s="104"/>
      <c r="AK19890" s="104"/>
      <c r="AL19890" s="104"/>
      <c r="AO19890" s="104"/>
      <c r="AP19890" s="104"/>
    </row>
    <row r="19891" spans="21:42" ht="15" customHeight="1" x14ac:dyDescent="0.25">
      <c r="U19891" s="104"/>
      <c r="AB19891" s="104"/>
      <c r="AC19891" s="104"/>
      <c r="AF19891" s="104"/>
      <c r="AG19891" s="104"/>
      <c r="AK19891" s="104"/>
      <c r="AL19891" s="104"/>
      <c r="AO19891" s="104"/>
      <c r="AP19891" s="104"/>
    </row>
    <row r="19892" spans="21:42" ht="15" customHeight="1" x14ac:dyDescent="0.25">
      <c r="U19892" s="104"/>
      <c r="AB19892" s="104"/>
      <c r="AC19892" s="104"/>
      <c r="AF19892" s="104"/>
      <c r="AG19892" s="104"/>
      <c r="AK19892" s="104"/>
      <c r="AL19892" s="104"/>
      <c r="AO19892" s="104"/>
      <c r="AP19892" s="104"/>
    </row>
    <row r="19893" spans="21:42" ht="15" customHeight="1" x14ac:dyDescent="0.25">
      <c r="U19893" s="104"/>
      <c r="AB19893" s="104"/>
      <c r="AC19893" s="104"/>
      <c r="AF19893" s="104"/>
      <c r="AG19893" s="104"/>
      <c r="AK19893" s="104"/>
      <c r="AL19893" s="104"/>
      <c r="AO19893" s="104"/>
      <c r="AP19893" s="104"/>
    </row>
    <row r="19894" spans="21:42" ht="15" customHeight="1" x14ac:dyDescent="0.25">
      <c r="U19894" s="104"/>
      <c r="AB19894" s="104"/>
      <c r="AC19894" s="104"/>
      <c r="AF19894" s="104"/>
      <c r="AG19894" s="104"/>
      <c r="AK19894" s="104"/>
      <c r="AL19894" s="104"/>
      <c r="AO19894" s="104"/>
      <c r="AP19894" s="104"/>
    </row>
    <row r="19895" spans="21:42" ht="15" customHeight="1" x14ac:dyDescent="0.25">
      <c r="U19895" s="104"/>
      <c r="AB19895" s="104"/>
      <c r="AC19895" s="104"/>
      <c r="AF19895" s="104"/>
      <c r="AG19895" s="104"/>
      <c r="AK19895" s="104"/>
      <c r="AL19895" s="104"/>
      <c r="AO19895" s="104"/>
      <c r="AP19895" s="104"/>
    </row>
    <row r="19896" spans="21:42" ht="15" customHeight="1" x14ac:dyDescent="0.25">
      <c r="U19896" s="104"/>
      <c r="AB19896" s="104"/>
      <c r="AC19896" s="104"/>
      <c r="AF19896" s="104"/>
      <c r="AG19896" s="104"/>
      <c r="AK19896" s="104"/>
      <c r="AL19896" s="104"/>
      <c r="AO19896" s="104"/>
      <c r="AP19896" s="104"/>
    </row>
    <row r="19897" spans="21:42" ht="15" customHeight="1" x14ac:dyDescent="0.25">
      <c r="U19897" s="104"/>
      <c r="AB19897" s="104"/>
      <c r="AC19897" s="104"/>
      <c r="AF19897" s="104"/>
      <c r="AG19897" s="104"/>
      <c r="AK19897" s="104"/>
      <c r="AL19897" s="104"/>
      <c r="AO19897" s="104"/>
      <c r="AP19897" s="104"/>
    </row>
    <row r="19898" spans="21:42" ht="15" customHeight="1" x14ac:dyDescent="0.25">
      <c r="U19898" s="104"/>
      <c r="AB19898" s="104"/>
      <c r="AC19898" s="104"/>
      <c r="AF19898" s="104"/>
      <c r="AG19898" s="104"/>
      <c r="AK19898" s="104"/>
      <c r="AL19898" s="104"/>
      <c r="AO19898" s="104"/>
      <c r="AP19898" s="104"/>
    </row>
    <row r="19899" spans="21:42" ht="15" customHeight="1" x14ac:dyDescent="0.25">
      <c r="U19899" s="104"/>
      <c r="AB19899" s="104"/>
      <c r="AC19899" s="104"/>
      <c r="AF19899" s="104"/>
      <c r="AG19899" s="104"/>
      <c r="AK19899" s="104"/>
      <c r="AL19899" s="104"/>
      <c r="AO19899" s="104"/>
      <c r="AP19899" s="104"/>
    </row>
    <row r="19900" spans="21:42" ht="15" customHeight="1" x14ac:dyDescent="0.25">
      <c r="U19900" s="104"/>
      <c r="AB19900" s="104"/>
      <c r="AC19900" s="104"/>
      <c r="AF19900" s="104"/>
      <c r="AG19900" s="104"/>
      <c r="AK19900" s="104"/>
      <c r="AL19900" s="104"/>
      <c r="AO19900" s="104"/>
      <c r="AP19900" s="104"/>
    </row>
    <row r="19901" spans="21:42" ht="15" customHeight="1" x14ac:dyDescent="0.25">
      <c r="U19901" s="104"/>
      <c r="AB19901" s="104"/>
      <c r="AC19901" s="104"/>
      <c r="AF19901" s="104"/>
      <c r="AG19901" s="104"/>
      <c r="AK19901" s="104"/>
      <c r="AL19901" s="104"/>
      <c r="AO19901" s="104"/>
      <c r="AP19901" s="104"/>
    </row>
    <row r="19902" spans="21:42" ht="15" customHeight="1" x14ac:dyDescent="0.25">
      <c r="U19902" s="104"/>
      <c r="AB19902" s="104"/>
      <c r="AC19902" s="104"/>
      <c r="AF19902" s="104"/>
      <c r="AG19902" s="104"/>
      <c r="AK19902" s="104"/>
      <c r="AL19902" s="104"/>
      <c r="AO19902" s="104"/>
      <c r="AP19902" s="104"/>
    </row>
    <row r="19903" spans="21:42" ht="15" customHeight="1" x14ac:dyDescent="0.25">
      <c r="U19903" s="104"/>
      <c r="AB19903" s="104"/>
      <c r="AC19903" s="104"/>
      <c r="AF19903" s="104"/>
      <c r="AG19903" s="104"/>
      <c r="AK19903" s="104"/>
      <c r="AL19903" s="104"/>
      <c r="AO19903" s="104"/>
      <c r="AP19903" s="104"/>
    </row>
    <row r="19904" spans="21:42" ht="15" customHeight="1" x14ac:dyDescent="0.25">
      <c r="U19904" s="104"/>
      <c r="AB19904" s="104"/>
      <c r="AC19904" s="104"/>
      <c r="AF19904" s="104"/>
      <c r="AG19904" s="104"/>
      <c r="AK19904" s="104"/>
      <c r="AL19904" s="104"/>
      <c r="AO19904" s="104"/>
      <c r="AP19904" s="104"/>
    </row>
    <row r="19905" spans="21:42" ht="15" customHeight="1" x14ac:dyDescent="0.25">
      <c r="U19905" s="104"/>
      <c r="AB19905" s="104"/>
      <c r="AC19905" s="104"/>
      <c r="AF19905" s="104"/>
      <c r="AG19905" s="104"/>
      <c r="AK19905" s="104"/>
      <c r="AL19905" s="104"/>
      <c r="AO19905" s="104"/>
      <c r="AP19905" s="104"/>
    </row>
    <row r="19906" spans="21:42" ht="15" customHeight="1" x14ac:dyDescent="0.25">
      <c r="U19906" s="104"/>
      <c r="AB19906" s="104"/>
      <c r="AC19906" s="104"/>
      <c r="AF19906" s="104"/>
      <c r="AG19906" s="104"/>
      <c r="AK19906" s="104"/>
      <c r="AL19906" s="104"/>
      <c r="AO19906" s="104"/>
      <c r="AP19906" s="104"/>
    </row>
    <row r="19907" spans="21:42" ht="15" customHeight="1" x14ac:dyDescent="0.25">
      <c r="U19907" s="104"/>
      <c r="AB19907" s="104"/>
      <c r="AC19907" s="104"/>
      <c r="AF19907" s="104"/>
      <c r="AG19907" s="104"/>
      <c r="AK19907" s="104"/>
      <c r="AL19907" s="104"/>
      <c r="AO19907" s="104"/>
      <c r="AP19907" s="104"/>
    </row>
    <row r="19908" spans="21:42" ht="15" customHeight="1" x14ac:dyDescent="0.25">
      <c r="U19908" s="104"/>
      <c r="AB19908" s="104"/>
      <c r="AC19908" s="104"/>
      <c r="AF19908" s="104"/>
      <c r="AG19908" s="104"/>
      <c r="AK19908" s="104"/>
      <c r="AL19908" s="104"/>
      <c r="AO19908" s="104"/>
      <c r="AP19908" s="104"/>
    </row>
    <row r="19909" spans="21:42" ht="15" customHeight="1" x14ac:dyDescent="0.25">
      <c r="U19909" s="104"/>
      <c r="AB19909" s="104"/>
      <c r="AC19909" s="104"/>
      <c r="AF19909" s="104"/>
      <c r="AG19909" s="104"/>
      <c r="AK19909" s="104"/>
      <c r="AL19909" s="104"/>
      <c r="AO19909" s="104"/>
      <c r="AP19909" s="104"/>
    </row>
    <row r="19910" spans="21:42" ht="15" customHeight="1" x14ac:dyDescent="0.25">
      <c r="U19910" s="104"/>
      <c r="AB19910" s="104"/>
      <c r="AC19910" s="104"/>
      <c r="AF19910" s="104"/>
      <c r="AG19910" s="104"/>
      <c r="AK19910" s="104"/>
      <c r="AL19910" s="104"/>
      <c r="AO19910" s="104"/>
      <c r="AP19910" s="104"/>
    </row>
    <row r="19911" spans="21:42" ht="15" customHeight="1" x14ac:dyDescent="0.25">
      <c r="U19911" s="104"/>
      <c r="AB19911" s="104"/>
      <c r="AC19911" s="104"/>
      <c r="AF19911" s="104"/>
      <c r="AG19911" s="104"/>
      <c r="AK19911" s="104"/>
      <c r="AL19911" s="104"/>
      <c r="AO19911" s="104"/>
      <c r="AP19911" s="104"/>
    </row>
    <row r="19912" spans="21:42" ht="15" customHeight="1" x14ac:dyDescent="0.25">
      <c r="U19912" s="104"/>
      <c r="AB19912" s="104"/>
      <c r="AC19912" s="104"/>
      <c r="AF19912" s="104"/>
      <c r="AG19912" s="104"/>
      <c r="AK19912" s="104"/>
      <c r="AL19912" s="104"/>
      <c r="AO19912" s="104"/>
      <c r="AP19912" s="104"/>
    </row>
    <row r="19913" spans="21:42" ht="15" customHeight="1" x14ac:dyDescent="0.25">
      <c r="U19913" s="104"/>
      <c r="AB19913" s="104"/>
      <c r="AC19913" s="104"/>
      <c r="AF19913" s="104"/>
      <c r="AG19913" s="104"/>
      <c r="AK19913" s="104"/>
      <c r="AL19913" s="104"/>
      <c r="AO19913" s="104"/>
      <c r="AP19913" s="104"/>
    </row>
    <row r="19914" spans="21:42" ht="15" customHeight="1" x14ac:dyDescent="0.25">
      <c r="U19914" s="104"/>
      <c r="AB19914" s="104"/>
      <c r="AC19914" s="104"/>
      <c r="AF19914" s="104"/>
      <c r="AG19914" s="104"/>
      <c r="AK19914" s="104"/>
      <c r="AL19914" s="104"/>
      <c r="AO19914" s="104"/>
      <c r="AP19914" s="104"/>
    </row>
    <row r="19915" spans="21:42" ht="15" customHeight="1" x14ac:dyDescent="0.25">
      <c r="U19915" s="104"/>
      <c r="AB19915" s="104"/>
      <c r="AC19915" s="104"/>
      <c r="AF19915" s="104"/>
      <c r="AG19915" s="104"/>
      <c r="AK19915" s="104"/>
      <c r="AL19915" s="104"/>
      <c r="AO19915" s="104"/>
      <c r="AP19915" s="104"/>
    </row>
    <row r="19916" spans="21:42" ht="15" customHeight="1" x14ac:dyDescent="0.25">
      <c r="U19916" s="104"/>
      <c r="AB19916" s="104"/>
      <c r="AC19916" s="104"/>
      <c r="AF19916" s="104"/>
      <c r="AG19916" s="104"/>
      <c r="AK19916" s="104"/>
      <c r="AL19916" s="104"/>
      <c r="AO19916" s="104"/>
      <c r="AP19916" s="104"/>
    </row>
    <row r="19917" spans="21:42" ht="15" customHeight="1" x14ac:dyDescent="0.25">
      <c r="U19917" s="104"/>
      <c r="AB19917" s="104"/>
      <c r="AC19917" s="104"/>
      <c r="AF19917" s="104"/>
      <c r="AG19917" s="104"/>
      <c r="AK19917" s="104"/>
      <c r="AL19917" s="104"/>
      <c r="AO19917" s="104"/>
      <c r="AP19917" s="104"/>
    </row>
    <row r="19918" spans="21:42" ht="15" customHeight="1" x14ac:dyDescent="0.25">
      <c r="U19918" s="104"/>
      <c r="AB19918" s="104"/>
      <c r="AC19918" s="104"/>
      <c r="AF19918" s="104"/>
      <c r="AG19918" s="104"/>
      <c r="AK19918" s="104"/>
      <c r="AL19918" s="104"/>
      <c r="AO19918" s="104"/>
      <c r="AP19918" s="104"/>
    </row>
    <row r="19919" spans="21:42" ht="15" customHeight="1" x14ac:dyDescent="0.25">
      <c r="U19919" s="104"/>
      <c r="AB19919" s="104"/>
      <c r="AC19919" s="104"/>
      <c r="AF19919" s="104"/>
      <c r="AG19919" s="104"/>
      <c r="AK19919" s="104"/>
      <c r="AL19919" s="104"/>
      <c r="AO19919" s="104"/>
      <c r="AP19919" s="104"/>
    </row>
    <row r="19920" spans="21:42" ht="15" customHeight="1" x14ac:dyDescent="0.25">
      <c r="U19920" s="104"/>
      <c r="AB19920" s="104"/>
      <c r="AC19920" s="104"/>
      <c r="AF19920" s="104"/>
      <c r="AG19920" s="104"/>
      <c r="AK19920" s="104"/>
      <c r="AL19920" s="104"/>
      <c r="AO19920" s="104"/>
      <c r="AP19920" s="104"/>
    </row>
    <row r="19921" spans="21:42" ht="15" customHeight="1" x14ac:dyDescent="0.25">
      <c r="U19921" s="104"/>
      <c r="AB19921" s="104"/>
      <c r="AC19921" s="104"/>
      <c r="AF19921" s="104"/>
      <c r="AG19921" s="104"/>
      <c r="AK19921" s="104"/>
      <c r="AL19921" s="104"/>
      <c r="AO19921" s="104"/>
      <c r="AP19921" s="104"/>
    </row>
    <row r="19922" spans="21:42" ht="15" customHeight="1" x14ac:dyDescent="0.25">
      <c r="U19922" s="104"/>
      <c r="AB19922" s="104"/>
      <c r="AC19922" s="104"/>
      <c r="AF19922" s="104"/>
      <c r="AG19922" s="104"/>
      <c r="AK19922" s="104"/>
      <c r="AL19922" s="104"/>
      <c r="AO19922" s="104"/>
      <c r="AP19922" s="104"/>
    </row>
    <row r="19923" spans="21:42" ht="15" customHeight="1" x14ac:dyDescent="0.25">
      <c r="U19923" s="104"/>
      <c r="AB19923" s="104"/>
      <c r="AC19923" s="104"/>
      <c r="AF19923" s="104"/>
      <c r="AG19923" s="104"/>
      <c r="AK19923" s="104"/>
      <c r="AL19923" s="104"/>
      <c r="AO19923" s="104"/>
      <c r="AP19923" s="104"/>
    </row>
    <row r="19924" spans="21:42" ht="15" customHeight="1" x14ac:dyDescent="0.25">
      <c r="U19924" s="104"/>
      <c r="AB19924" s="104"/>
      <c r="AC19924" s="104"/>
      <c r="AF19924" s="104"/>
      <c r="AG19924" s="104"/>
      <c r="AK19924" s="104"/>
      <c r="AL19924" s="104"/>
      <c r="AO19924" s="104"/>
      <c r="AP19924" s="104"/>
    </row>
    <row r="19925" spans="21:42" ht="15" customHeight="1" x14ac:dyDescent="0.25">
      <c r="U19925" s="104"/>
      <c r="AB19925" s="104"/>
      <c r="AC19925" s="104"/>
      <c r="AF19925" s="104"/>
      <c r="AG19925" s="104"/>
      <c r="AK19925" s="104"/>
      <c r="AL19925" s="104"/>
      <c r="AO19925" s="104"/>
      <c r="AP19925" s="104"/>
    </row>
    <row r="19926" spans="21:42" ht="15" customHeight="1" x14ac:dyDescent="0.25">
      <c r="U19926" s="104"/>
      <c r="AB19926" s="104"/>
      <c r="AC19926" s="104"/>
      <c r="AF19926" s="104"/>
      <c r="AG19926" s="104"/>
      <c r="AK19926" s="104"/>
      <c r="AL19926" s="104"/>
      <c r="AO19926" s="104"/>
      <c r="AP19926" s="104"/>
    </row>
    <row r="19927" spans="21:42" ht="15" customHeight="1" x14ac:dyDescent="0.25">
      <c r="U19927" s="104"/>
      <c r="AB19927" s="104"/>
      <c r="AC19927" s="104"/>
      <c r="AF19927" s="104"/>
      <c r="AG19927" s="104"/>
      <c r="AK19927" s="104"/>
      <c r="AL19927" s="104"/>
      <c r="AO19927" s="104"/>
      <c r="AP19927" s="104"/>
    </row>
    <row r="19928" spans="21:42" ht="15" customHeight="1" x14ac:dyDescent="0.25">
      <c r="U19928" s="104"/>
      <c r="AB19928" s="104"/>
      <c r="AC19928" s="104"/>
      <c r="AF19928" s="104"/>
      <c r="AG19928" s="104"/>
      <c r="AK19928" s="104"/>
      <c r="AL19928" s="104"/>
      <c r="AO19928" s="104"/>
      <c r="AP19928" s="104"/>
    </row>
    <row r="19929" spans="21:42" ht="15" customHeight="1" x14ac:dyDescent="0.25">
      <c r="U19929" s="104"/>
      <c r="AB19929" s="104"/>
      <c r="AC19929" s="104"/>
      <c r="AF19929" s="104"/>
      <c r="AG19929" s="104"/>
      <c r="AK19929" s="104"/>
      <c r="AL19929" s="104"/>
      <c r="AO19929" s="104"/>
      <c r="AP19929" s="104"/>
    </row>
    <row r="19930" spans="21:42" ht="15" customHeight="1" x14ac:dyDescent="0.25">
      <c r="U19930" s="104"/>
      <c r="AB19930" s="104"/>
      <c r="AC19930" s="104"/>
      <c r="AF19930" s="104"/>
      <c r="AG19930" s="104"/>
      <c r="AK19930" s="104"/>
      <c r="AL19930" s="104"/>
      <c r="AO19930" s="104"/>
      <c r="AP19930" s="104"/>
    </row>
    <row r="19931" spans="21:42" ht="15" customHeight="1" x14ac:dyDescent="0.25">
      <c r="U19931" s="104"/>
      <c r="AB19931" s="104"/>
      <c r="AC19931" s="104"/>
      <c r="AF19931" s="104"/>
      <c r="AG19931" s="104"/>
      <c r="AK19931" s="104"/>
      <c r="AL19931" s="104"/>
      <c r="AO19931" s="104"/>
      <c r="AP19931" s="104"/>
    </row>
    <row r="19932" spans="21:42" ht="15" customHeight="1" x14ac:dyDescent="0.25">
      <c r="U19932" s="104"/>
      <c r="AB19932" s="104"/>
      <c r="AC19932" s="104"/>
      <c r="AF19932" s="104"/>
      <c r="AG19932" s="104"/>
      <c r="AK19932" s="104"/>
      <c r="AL19932" s="104"/>
      <c r="AO19932" s="104"/>
      <c r="AP19932" s="104"/>
    </row>
    <row r="19933" spans="21:42" ht="15" customHeight="1" x14ac:dyDescent="0.25">
      <c r="U19933" s="104"/>
      <c r="AB19933" s="104"/>
      <c r="AC19933" s="104"/>
      <c r="AF19933" s="104"/>
      <c r="AG19933" s="104"/>
      <c r="AK19933" s="104"/>
      <c r="AL19933" s="104"/>
      <c r="AO19933" s="104"/>
      <c r="AP19933" s="104"/>
    </row>
    <row r="19934" spans="21:42" ht="15" customHeight="1" x14ac:dyDescent="0.25">
      <c r="U19934" s="104"/>
      <c r="AB19934" s="104"/>
      <c r="AC19934" s="104"/>
      <c r="AF19934" s="104"/>
      <c r="AG19934" s="104"/>
      <c r="AK19934" s="104"/>
      <c r="AL19934" s="104"/>
      <c r="AO19934" s="104"/>
      <c r="AP19934" s="104"/>
    </row>
    <row r="19935" spans="21:42" ht="15" customHeight="1" x14ac:dyDescent="0.25">
      <c r="U19935" s="104"/>
      <c r="AB19935" s="104"/>
      <c r="AC19935" s="104"/>
      <c r="AF19935" s="104"/>
      <c r="AG19935" s="104"/>
      <c r="AK19935" s="104"/>
      <c r="AL19935" s="104"/>
      <c r="AO19935" s="104"/>
      <c r="AP19935" s="104"/>
    </row>
    <row r="19936" spans="21:42" ht="15" customHeight="1" x14ac:dyDescent="0.25">
      <c r="U19936" s="104"/>
      <c r="AB19936" s="104"/>
      <c r="AC19936" s="104"/>
      <c r="AF19936" s="104"/>
      <c r="AG19936" s="104"/>
      <c r="AK19936" s="104"/>
      <c r="AL19936" s="104"/>
      <c r="AO19936" s="104"/>
      <c r="AP19936" s="104"/>
    </row>
    <row r="19937" spans="21:42" ht="15" customHeight="1" x14ac:dyDescent="0.25">
      <c r="U19937" s="104"/>
      <c r="AB19937" s="104"/>
      <c r="AC19937" s="104"/>
      <c r="AF19937" s="104"/>
      <c r="AG19937" s="104"/>
      <c r="AK19937" s="104"/>
      <c r="AL19937" s="104"/>
      <c r="AO19937" s="104"/>
      <c r="AP19937" s="104"/>
    </row>
    <row r="19938" spans="21:42" ht="15" customHeight="1" x14ac:dyDescent="0.25">
      <c r="U19938" s="104"/>
      <c r="AB19938" s="104"/>
      <c r="AC19938" s="104"/>
      <c r="AF19938" s="104"/>
      <c r="AG19938" s="104"/>
      <c r="AK19938" s="104"/>
      <c r="AL19938" s="104"/>
      <c r="AO19938" s="104"/>
      <c r="AP19938" s="104"/>
    </row>
    <row r="19939" spans="21:42" ht="15" customHeight="1" x14ac:dyDescent="0.25">
      <c r="U19939" s="104"/>
      <c r="AB19939" s="104"/>
      <c r="AC19939" s="104"/>
      <c r="AF19939" s="104"/>
      <c r="AG19939" s="104"/>
      <c r="AK19939" s="104"/>
      <c r="AL19939" s="104"/>
      <c r="AO19939" s="104"/>
      <c r="AP19939" s="104"/>
    </row>
    <row r="19940" spans="21:42" ht="15" customHeight="1" x14ac:dyDescent="0.25">
      <c r="U19940" s="104"/>
      <c r="AB19940" s="104"/>
      <c r="AC19940" s="104"/>
      <c r="AF19940" s="104"/>
      <c r="AG19940" s="104"/>
      <c r="AK19940" s="104"/>
      <c r="AL19940" s="104"/>
      <c r="AO19940" s="104"/>
      <c r="AP19940" s="104"/>
    </row>
    <row r="19941" spans="21:42" ht="15" customHeight="1" x14ac:dyDescent="0.25">
      <c r="U19941" s="104"/>
      <c r="AB19941" s="104"/>
      <c r="AC19941" s="104"/>
      <c r="AF19941" s="104"/>
      <c r="AG19941" s="104"/>
      <c r="AK19941" s="104"/>
      <c r="AL19941" s="104"/>
      <c r="AO19941" s="104"/>
      <c r="AP19941" s="104"/>
    </row>
    <row r="19942" spans="21:42" ht="15" customHeight="1" x14ac:dyDescent="0.25">
      <c r="U19942" s="104"/>
      <c r="AB19942" s="104"/>
      <c r="AC19942" s="104"/>
      <c r="AF19942" s="104"/>
      <c r="AG19942" s="104"/>
      <c r="AK19942" s="104"/>
      <c r="AL19942" s="104"/>
      <c r="AO19942" s="104"/>
      <c r="AP19942" s="104"/>
    </row>
    <row r="19943" spans="21:42" ht="15" customHeight="1" x14ac:dyDescent="0.25">
      <c r="U19943" s="104"/>
      <c r="AB19943" s="104"/>
      <c r="AC19943" s="104"/>
      <c r="AF19943" s="104"/>
      <c r="AG19943" s="104"/>
      <c r="AK19943" s="104"/>
      <c r="AL19943" s="104"/>
      <c r="AO19943" s="104"/>
      <c r="AP19943" s="104"/>
    </row>
    <row r="19944" spans="21:42" ht="15" customHeight="1" x14ac:dyDescent="0.25">
      <c r="U19944" s="104"/>
      <c r="AB19944" s="104"/>
      <c r="AC19944" s="104"/>
      <c r="AF19944" s="104"/>
      <c r="AG19944" s="104"/>
      <c r="AK19944" s="104"/>
      <c r="AL19944" s="104"/>
      <c r="AO19944" s="104"/>
      <c r="AP19944" s="104"/>
    </row>
    <row r="19945" spans="21:42" ht="15" customHeight="1" x14ac:dyDescent="0.25">
      <c r="U19945" s="104"/>
      <c r="AB19945" s="104"/>
      <c r="AC19945" s="104"/>
      <c r="AF19945" s="104"/>
      <c r="AG19945" s="104"/>
      <c r="AK19945" s="104"/>
      <c r="AL19945" s="104"/>
      <c r="AO19945" s="104"/>
      <c r="AP19945" s="104"/>
    </row>
    <row r="19946" spans="21:42" ht="15" customHeight="1" x14ac:dyDescent="0.25">
      <c r="U19946" s="104"/>
      <c r="AB19946" s="104"/>
      <c r="AC19946" s="104"/>
      <c r="AF19946" s="104"/>
      <c r="AG19946" s="104"/>
      <c r="AK19946" s="104"/>
      <c r="AL19946" s="104"/>
      <c r="AO19946" s="104"/>
      <c r="AP19946" s="104"/>
    </row>
    <row r="19947" spans="21:42" ht="15" customHeight="1" x14ac:dyDescent="0.25">
      <c r="U19947" s="104"/>
      <c r="AB19947" s="104"/>
      <c r="AC19947" s="104"/>
      <c r="AF19947" s="104"/>
      <c r="AG19947" s="104"/>
      <c r="AK19947" s="104"/>
      <c r="AL19947" s="104"/>
      <c r="AO19947" s="104"/>
      <c r="AP19947" s="104"/>
    </row>
    <row r="19948" spans="21:42" ht="15" customHeight="1" x14ac:dyDescent="0.25">
      <c r="U19948" s="104"/>
      <c r="AB19948" s="104"/>
      <c r="AC19948" s="104"/>
      <c r="AF19948" s="104"/>
      <c r="AG19948" s="104"/>
      <c r="AK19948" s="104"/>
      <c r="AL19948" s="104"/>
      <c r="AO19948" s="104"/>
      <c r="AP19948" s="104"/>
    </row>
    <row r="19949" spans="21:42" ht="15" customHeight="1" x14ac:dyDescent="0.25">
      <c r="U19949" s="104"/>
      <c r="AB19949" s="104"/>
      <c r="AC19949" s="104"/>
      <c r="AF19949" s="104"/>
      <c r="AG19949" s="104"/>
      <c r="AK19949" s="104"/>
      <c r="AL19949" s="104"/>
      <c r="AO19949" s="104"/>
      <c r="AP19949" s="104"/>
    </row>
    <row r="19950" spans="21:42" ht="15" customHeight="1" x14ac:dyDescent="0.25">
      <c r="U19950" s="104"/>
      <c r="AB19950" s="104"/>
      <c r="AC19950" s="104"/>
      <c r="AF19950" s="104"/>
      <c r="AG19950" s="104"/>
      <c r="AK19950" s="104"/>
      <c r="AL19950" s="104"/>
      <c r="AO19950" s="104"/>
      <c r="AP19950" s="104"/>
    </row>
    <row r="19951" spans="21:42" ht="15" customHeight="1" x14ac:dyDescent="0.25">
      <c r="U19951" s="104"/>
      <c r="AB19951" s="104"/>
      <c r="AC19951" s="104"/>
      <c r="AF19951" s="104"/>
      <c r="AG19951" s="104"/>
      <c r="AK19951" s="104"/>
      <c r="AL19951" s="104"/>
      <c r="AO19951" s="104"/>
      <c r="AP19951" s="104"/>
    </row>
    <row r="19952" spans="21:42" ht="15" customHeight="1" x14ac:dyDescent="0.25">
      <c r="U19952" s="104"/>
      <c r="AB19952" s="104"/>
      <c r="AC19952" s="104"/>
      <c r="AF19952" s="104"/>
      <c r="AG19952" s="104"/>
      <c r="AK19952" s="104"/>
      <c r="AL19952" s="104"/>
      <c r="AO19952" s="104"/>
      <c r="AP19952" s="104"/>
    </row>
    <row r="19953" spans="21:42" ht="15" customHeight="1" x14ac:dyDescent="0.25">
      <c r="U19953" s="104"/>
      <c r="AB19953" s="104"/>
      <c r="AC19953" s="104"/>
      <c r="AF19953" s="104"/>
      <c r="AG19953" s="104"/>
      <c r="AK19953" s="104"/>
      <c r="AL19953" s="104"/>
      <c r="AO19953" s="104"/>
      <c r="AP19953" s="104"/>
    </row>
    <row r="19954" spans="21:42" ht="15" customHeight="1" x14ac:dyDescent="0.25">
      <c r="U19954" s="104"/>
      <c r="AB19954" s="104"/>
      <c r="AC19954" s="104"/>
      <c r="AF19954" s="104"/>
      <c r="AG19954" s="104"/>
      <c r="AK19954" s="104"/>
      <c r="AL19954" s="104"/>
      <c r="AO19954" s="104"/>
      <c r="AP19954" s="104"/>
    </row>
    <row r="19955" spans="21:42" ht="15" customHeight="1" x14ac:dyDescent="0.25">
      <c r="U19955" s="104"/>
      <c r="AB19955" s="104"/>
      <c r="AC19955" s="104"/>
      <c r="AF19955" s="104"/>
      <c r="AG19955" s="104"/>
      <c r="AK19955" s="104"/>
      <c r="AL19955" s="104"/>
      <c r="AO19955" s="104"/>
      <c r="AP19955" s="104"/>
    </row>
    <row r="19956" spans="21:42" ht="15" customHeight="1" x14ac:dyDescent="0.25">
      <c r="U19956" s="104"/>
      <c r="AB19956" s="104"/>
      <c r="AC19956" s="104"/>
      <c r="AF19956" s="104"/>
      <c r="AG19956" s="104"/>
      <c r="AK19956" s="104"/>
      <c r="AL19956" s="104"/>
      <c r="AO19956" s="104"/>
      <c r="AP19956" s="104"/>
    </row>
    <row r="19957" spans="21:42" ht="15" customHeight="1" x14ac:dyDescent="0.25">
      <c r="U19957" s="104"/>
      <c r="AB19957" s="104"/>
      <c r="AC19957" s="104"/>
      <c r="AF19957" s="104"/>
      <c r="AG19957" s="104"/>
      <c r="AK19957" s="104"/>
      <c r="AL19957" s="104"/>
      <c r="AO19957" s="104"/>
      <c r="AP19957" s="104"/>
    </row>
    <row r="19958" spans="21:42" ht="15" customHeight="1" x14ac:dyDescent="0.25">
      <c r="U19958" s="104"/>
      <c r="AB19958" s="104"/>
      <c r="AC19958" s="104"/>
      <c r="AF19958" s="104"/>
      <c r="AG19958" s="104"/>
      <c r="AK19958" s="104"/>
      <c r="AL19958" s="104"/>
      <c r="AO19958" s="104"/>
      <c r="AP19958" s="104"/>
    </row>
    <row r="19959" spans="21:42" ht="15" customHeight="1" x14ac:dyDescent="0.25">
      <c r="U19959" s="104"/>
      <c r="AB19959" s="104"/>
      <c r="AC19959" s="104"/>
      <c r="AF19959" s="104"/>
      <c r="AG19959" s="104"/>
      <c r="AK19959" s="104"/>
      <c r="AL19959" s="104"/>
      <c r="AO19959" s="104"/>
      <c r="AP19959" s="104"/>
    </row>
    <row r="19960" spans="21:42" ht="15" customHeight="1" x14ac:dyDescent="0.25">
      <c r="U19960" s="104"/>
      <c r="AB19960" s="104"/>
      <c r="AC19960" s="104"/>
      <c r="AF19960" s="104"/>
      <c r="AG19960" s="104"/>
      <c r="AK19960" s="104"/>
      <c r="AL19960" s="104"/>
      <c r="AO19960" s="104"/>
      <c r="AP19960" s="104"/>
    </row>
    <row r="19961" spans="21:42" ht="15" customHeight="1" x14ac:dyDescent="0.25">
      <c r="U19961" s="104"/>
      <c r="AB19961" s="104"/>
      <c r="AC19961" s="104"/>
      <c r="AF19961" s="104"/>
      <c r="AG19961" s="104"/>
      <c r="AK19961" s="104"/>
      <c r="AL19961" s="104"/>
      <c r="AO19961" s="104"/>
      <c r="AP19961" s="104"/>
    </row>
    <row r="19962" spans="21:42" ht="15" customHeight="1" x14ac:dyDescent="0.25">
      <c r="U19962" s="104"/>
      <c r="AB19962" s="104"/>
      <c r="AC19962" s="104"/>
      <c r="AF19962" s="104"/>
      <c r="AG19962" s="104"/>
      <c r="AK19962" s="104"/>
      <c r="AL19962" s="104"/>
      <c r="AO19962" s="104"/>
      <c r="AP19962" s="104"/>
    </row>
    <row r="19963" spans="21:42" ht="15" customHeight="1" x14ac:dyDescent="0.25">
      <c r="U19963" s="104"/>
      <c r="AB19963" s="104"/>
      <c r="AC19963" s="104"/>
      <c r="AF19963" s="104"/>
      <c r="AG19963" s="104"/>
      <c r="AK19963" s="104"/>
      <c r="AL19963" s="104"/>
      <c r="AO19963" s="104"/>
      <c r="AP19963" s="104"/>
    </row>
    <row r="19964" spans="21:42" ht="15" customHeight="1" x14ac:dyDescent="0.25">
      <c r="U19964" s="104"/>
      <c r="AB19964" s="104"/>
      <c r="AC19964" s="104"/>
      <c r="AF19964" s="104"/>
      <c r="AG19964" s="104"/>
      <c r="AK19964" s="104"/>
      <c r="AL19964" s="104"/>
      <c r="AO19964" s="104"/>
      <c r="AP19964" s="104"/>
    </row>
    <row r="19965" spans="21:42" ht="15" customHeight="1" x14ac:dyDescent="0.25">
      <c r="U19965" s="104"/>
      <c r="AB19965" s="104"/>
      <c r="AC19965" s="104"/>
      <c r="AF19965" s="104"/>
      <c r="AG19965" s="104"/>
      <c r="AK19965" s="104"/>
      <c r="AL19965" s="104"/>
      <c r="AO19965" s="104"/>
      <c r="AP19965" s="104"/>
    </row>
    <row r="19966" spans="21:42" ht="15" customHeight="1" x14ac:dyDescent="0.25">
      <c r="U19966" s="104"/>
      <c r="AB19966" s="104"/>
      <c r="AC19966" s="104"/>
      <c r="AF19966" s="104"/>
      <c r="AG19966" s="104"/>
      <c r="AK19966" s="104"/>
      <c r="AL19966" s="104"/>
      <c r="AO19966" s="104"/>
      <c r="AP19966" s="104"/>
    </row>
    <row r="19967" spans="21:42" ht="15" customHeight="1" x14ac:dyDescent="0.25">
      <c r="U19967" s="104"/>
      <c r="AB19967" s="104"/>
      <c r="AC19967" s="104"/>
      <c r="AF19967" s="104"/>
      <c r="AG19967" s="104"/>
      <c r="AK19967" s="104"/>
      <c r="AL19967" s="104"/>
      <c r="AO19967" s="104"/>
      <c r="AP19967" s="104"/>
    </row>
    <row r="19968" spans="21:42" ht="15" customHeight="1" x14ac:dyDescent="0.25">
      <c r="U19968" s="104"/>
      <c r="AB19968" s="104"/>
      <c r="AC19968" s="104"/>
      <c r="AF19968" s="104"/>
      <c r="AG19968" s="104"/>
      <c r="AK19968" s="104"/>
      <c r="AL19968" s="104"/>
      <c r="AO19968" s="104"/>
      <c r="AP19968" s="104"/>
    </row>
    <row r="19969" spans="21:42" ht="15" customHeight="1" x14ac:dyDescent="0.25">
      <c r="U19969" s="104"/>
      <c r="AB19969" s="104"/>
      <c r="AC19969" s="104"/>
      <c r="AF19969" s="104"/>
      <c r="AG19969" s="104"/>
      <c r="AK19969" s="104"/>
      <c r="AL19969" s="104"/>
      <c r="AO19969" s="104"/>
      <c r="AP19969" s="104"/>
    </row>
    <row r="19970" spans="21:42" ht="15" customHeight="1" x14ac:dyDescent="0.25">
      <c r="U19970" s="104"/>
      <c r="AB19970" s="104"/>
      <c r="AC19970" s="104"/>
      <c r="AF19970" s="104"/>
      <c r="AG19970" s="104"/>
      <c r="AK19970" s="104"/>
      <c r="AL19970" s="104"/>
      <c r="AO19970" s="104"/>
      <c r="AP19970" s="104"/>
    </row>
    <row r="19971" spans="21:42" ht="15" customHeight="1" x14ac:dyDescent="0.25">
      <c r="U19971" s="104"/>
      <c r="AB19971" s="104"/>
      <c r="AC19971" s="104"/>
      <c r="AF19971" s="104"/>
      <c r="AG19971" s="104"/>
      <c r="AK19971" s="104"/>
      <c r="AL19971" s="104"/>
      <c r="AO19971" s="104"/>
      <c r="AP19971" s="104"/>
    </row>
    <row r="19972" spans="21:42" ht="15" customHeight="1" x14ac:dyDescent="0.25">
      <c r="U19972" s="104"/>
      <c r="AB19972" s="104"/>
      <c r="AC19972" s="104"/>
      <c r="AF19972" s="104"/>
      <c r="AG19972" s="104"/>
      <c r="AK19972" s="104"/>
      <c r="AL19972" s="104"/>
      <c r="AO19972" s="104"/>
      <c r="AP19972" s="104"/>
    </row>
    <row r="19973" spans="21:42" ht="15" customHeight="1" x14ac:dyDescent="0.25">
      <c r="U19973" s="104"/>
      <c r="AB19973" s="104"/>
      <c r="AC19973" s="104"/>
      <c r="AF19973" s="104"/>
      <c r="AG19973" s="104"/>
      <c r="AK19973" s="104"/>
      <c r="AL19973" s="104"/>
      <c r="AO19973" s="104"/>
      <c r="AP19973" s="104"/>
    </row>
    <row r="19974" spans="21:42" ht="15" customHeight="1" x14ac:dyDescent="0.25">
      <c r="U19974" s="104"/>
      <c r="AB19974" s="104"/>
      <c r="AC19974" s="104"/>
      <c r="AF19974" s="104"/>
      <c r="AG19974" s="104"/>
      <c r="AK19974" s="104"/>
      <c r="AL19974" s="104"/>
      <c r="AO19974" s="104"/>
      <c r="AP19974" s="104"/>
    </row>
    <row r="19975" spans="21:42" ht="15" customHeight="1" x14ac:dyDescent="0.25">
      <c r="U19975" s="104"/>
      <c r="AB19975" s="104"/>
      <c r="AC19975" s="104"/>
      <c r="AF19975" s="104"/>
      <c r="AG19975" s="104"/>
      <c r="AK19975" s="104"/>
      <c r="AL19975" s="104"/>
      <c r="AO19975" s="104"/>
      <c r="AP19975" s="104"/>
    </row>
    <row r="19976" spans="21:42" ht="15" customHeight="1" x14ac:dyDescent="0.25">
      <c r="U19976" s="104"/>
      <c r="AB19976" s="104"/>
      <c r="AC19976" s="104"/>
      <c r="AF19976" s="104"/>
      <c r="AG19976" s="104"/>
      <c r="AK19976" s="104"/>
      <c r="AL19976" s="104"/>
      <c r="AO19976" s="104"/>
      <c r="AP19976" s="104"/>
    </row>
    <row r="19977" spans="21:42" ht="15" customHeight="1" x14ac:dyDescent="0.25">
      <c r="U19977" s="104"/>
      <c r="AB19977" s="104"/>
      <c r="AC19977" s="104"/>
      <c r="AF19977" s="104"/>
      <c r="AG19977" s="104"/>
      <c r="AK19977" s="104"/>
      <c r="AL19977" s="104"/>
      <c r="AO19977" s="104"/>
      <c r="AP19977" s="104"/>
    </row>
    <row r="19978" spans="21:42" ht="15" customHeight="1" x14ac:dyDescent="0.25">
      <c r="U19978" s="104"/>
      <c r="AB19978" s="104"/>
      <c r="AC19978" s="104"/>
      <c r="AF19978" s="104"/>
      <c r="AG19978" s="104"/>
      <c r="AK19978" s="104"/>
      <c r="AL19978" s="104"/>
      <c r="AO19978" s="104"/>
      <c r="AP19978" s="104"/>
    </row>
    <row r="19979" spans="21:42" ht="15" customHeight="1" x14ac:dyDescent="0.25">
      <c r="U19979" s="104"/>
      <c r="AB19979" s="104"/>
      <c r="AC19979" s="104"/>
      <c r="AF19979" s="104"/>
      <c r="AG19979" s="104"/>
      <c r="AK19979" s="104"/>
      <c r="AL19979" s="104"/>
      <c r="AO19979" s="104"/>
      <c r="AP19979" s="104"/>
    </row>
    <row r="19980" spans="21:42" ht="15" customHeight="1" x14ac:dyDescent="0.25">
      <c r="U19980" s="104"/>
      <c r="AB19980" s="104"/>
      <c r="AC19980" s="104"/>
      <c r="AF19980" s="104"/>
      <c r="AG19980" s="104"/>
      <c r="AK19980" s="104"/>
      <c r="AL19980" s="104"/>
      <c r="AO19980" s="104"/>
      <c r="AP19980" s="104"/>
    </row>
    <row r="19981" spans="21:42" ht="15" customHeight="1" x14ac:dyDescent="0.25">
      <c r="U19981" s="104"/>
      <c r="AB19981" s="104"/>
      <c r="AC19981" s="104"/>
      <c r="AF19981" s="104"/>
      <c r="AG19981" s="104"/>
      <c r="AK19981" s="104"/>
      <c r="AL19981" s="104"/>
      <c r="AO19981" s="104"/>
      <c r="AP19981" s="104"/>
    </row>
    <row r="19982" spans="21:42" ht="15" customHeight="1" x14ac:dyDescent="0.25">
      <c r="U19982" s="104"/>
      <c r="AB19982" s="104"/>
      <c r="AC19982" s="104"/>
      <c r="AF19982" s="104"/>
      <c r="AG19982" s="104"/>
      <c r="AK19982" s="104"/>
      <c r="AL19982" s="104"/>
      <c r="AO19982" s="104"/>
      <c r="AP19982" s="104"/>
    </row>
    <row r="19983" spans="21:42" ht="15" customHeight="1" x14ac:dyDescent="0.25">
      <c r="U19983" s="104"/>
      <c r="AB19983" s="104"/>
      <c r="AC19983" s="104"/>
      <c r="AF19983" s="104"/>
      <c r="AG19983" s="104"/>
      <c r="AK19983" s="104"/>
      <c r="AL19983" s="104"/>
      <c r="AO19983" s="104"/>
      <c r="AP19983" s="104"/>
    </row>
    <row r="19984" spans="21:42" ht="15" customHeight="1" x14ac:dyDescent="0.25">
      <c r="U19984" s="104"/>
      <c r="AB19984" s="104"/>
      <c r="AC19984" s="104"/>
      <c r="AF19984" s="104"/>
      <c r="AG19984" s="104"/>
      <c r="AK19984" s="104"/>
      <c r="AL19984" s="104"/>
      <c r="AO19984" s="104"/>
      <c r="AP19984" s="104"/>
    </row>
    <row r="19985" spans="21:42" ht="15" customHeight="1" x14ac:dyDescent="0.25">
      <c r="U19985" s="104"/>
      <c r="AB19985" s="104"/>
      <c r="AC19985" s="104"/>
      <c r="AF19985" s="104"/>
      <c r="AG19985" s="104"/>
      <c r="AK19985" s="104"/>
      <c r="AL19985" s="104"/>
      <c r="AO19985" s="104"/>
      <c r="AP19985" s="104"/>
    </row>
    <row r="19986" spans="21:42" ht="15" customHeight="1" x14ac:dyDescent="0.25">
      <c r="U19986" s="104"/>
      <c r="AB19986" s="104"/>
      <c r="AC19986" s="104"/>
      <c r="AF19986" s="104"/>
      <c r="AG19986" s="104"/>
      <c r="AK19986" s="104"/>
      <c r="AL19986" s="104"/>
      <c r="AO19986" s="104"/>
      <c r="AP19986" s="104"/>
    </row>
    <row r="19987" spans="21:42" ht="15" customHeight="1" x14ac:dyDescent="0.25">
      <c r="U19987" s="104"/>
      <c r="AB19987" s="104"/>
      <c r="AC19987" s="104"/>
      <c r="AF19987" s="104"/>
      <c r="AG19987" s="104"/>
      <c r="AK19987" s="104"/>
      <c r="AL19987" s="104"/>
      <c r="AO19987" s="104"/>
      <c r="AP19987" s="104"/>
    </row>
    <row r="19988" spans="21:42" ht="15" customHeight="1" x14ac:dyDescent="0.25">
      <c r="U19988" s="104"/>
      <c r="AB19988" s="104"/>
      <c r="AC19988" s="104"/>
      <c r="AF19988" s="104"/>
      <c r="AG19988" s="104"/>
      <c r="AK19988" s="104"/>
      <c r="AL19988" s="104"/>
      <c r="AO19988" s="104"/>
      <c r="AP19988" s="104"/>
    </row>
    <row r="19989" spans="21:42" ht="15" customHeight="1" x14ac:dyDescent="0.25">
      <c r="U19989" s="104"/>
      <c r="AB19989" s="104"/>
      <c r="AC19989" s="104"/>
      <c r="AF19989" s="104"/>
      <c r="AG19989" s="104"/>
      <c r="AK19989" s="104"/>
      <c r="AL19989" s="104"/>
      <c r="AO19989" s="104"/>
      <c r="AP19989" s="104"/>
    </row>
    <row r="19990" spans="21:42" ht="15" customHeight="1" x14ac:dyDescent="0.25">
      <c r="U19990" s="104"/>
      <c r="AB19990" s="104"/>
      <c r="AC19990" s="104"/>
      <c r="AF19990" s="104"/>
      <c r="AG19990" s="104"/>
      <c r="AK19990" s="104"/>
      <c r="AL19990" s="104"/>
      <c r="AO19990" s="104"/>
      <c r="AP19990" s="104"/>
    </row>
    <row r="19991" spans="21:42" ht="15" customHeight="1" x14ac:dyDescent="0.25">
      <c r="U19991" s="104"/>
      <c r="AB19991" s="104"/>
      <c r="AC19991" s="104"/>
      <c r="AF19991" s="104"/>
      <c r="AG19991" s="104"/>
      <c r="AK19991" s="104"/>
      <c r="AL19991" s="104"/>
      <c r="AO19991" s="104"/>
      <c r="AP19991" s="104"/>
    </row>
    <row r="19992" spans="21:42" ht="15" customHeight="1" x14ac:dyDescent="0.25">
      <c r="U19992" s="104"/>
      <c r="AB19992" s="104"/>
      <c r="AC19992" s="104"/>
      <c r="AF19992" s="104"/>
      <c r="AG19992" s="104"/>
      <c r="AK19992" s="104"/>
      <c r="AL19992" s="104"/>
      <c r="AO19992" s="104"/>
      <c r="AP19992" s="104"/>
    </row>
    <row r="19993" spans="21:42" ht="15" customHeight="1" x14ac:dyDescent="0.25">
      <c r="U19993" s="104"/>
      <c r="AB19993" s="104"/>
      <c r="AC19993" s="104"/>
      <c r="AF19993" s="104"/>
      <c r="AG19993" s="104"/>
      <c r="AK19993" s="104"/>
      <c r="AL19993" s="104"/>
      <c r="AO19993" s="104"/>
      <c r="AP19993" s="104"/>
    </row>
    <row r="19994" spans="21:42" ht="15" customHeight="1" x14ac:dyDescent="0.25">
      <c r="U19994" s="104"/>
      <c r="AB19994" s="104"/>
      <c r="AC19994" s="104"/>
      <c r="AF19994" s="104"/>
      <c r="AG19994" s="104"/>
      <c r="AK19994" s="104"/>
      <c r="AL19994" s="104"/>
      <c r="AO19994" s="104"/>
      <c r="AP19994" s="104"/>
    </row>
    <row r="19995" spans="21:42" ht="15" customHeight="1" x14ac:dyDescent="0.25">
      <c r="U19995" s="104"/>
      <c r="AB19995" s="104"/>
      <c r="AC19995" s="104"/>
      <c r="AF19995" s="104"/>
      <c r="AG19995" s="104"/>
      <c r="AK19995" s="104"/>
      <c r="AL19995" s="104"/>
      <c r="AO19995" s="104"/>
      <c r="AP19995" s="104"/>
    </row>
    <row r="19996" spans="21:42" ht="15" customHeight="1" x14ac:dyDescent="0.25">
      <c r="U19996" s="104"/>
      <c r="AB19996" s="104"/>
      <c r="AC19996" s="104"/>
      <c r="AF19996" s="104"/>
      <c r="AG19996" s="104"/>
      <c r="AK19996" s="104"/>
      <c r="AL19996" s="104"/>
      <c r="AO19996" s="104"/>
      <c r="AP19996" s="104"/>
    </row>
    <row r="19997" spans="21:42" ht="15" customHeight="1" x14ac:dyDescent="0.25">
      <c r="U19997" s="104"/>
      <c r="AB19997" s="104"/>
      <c r="AC19997" s="104"/>
      <c r="AF19997" s="104"/>
      <c r="AG19997" s="104"/>
      <c r="AK19997" s="104"/>
      <c r="AL19997" s="104"/>
      <c r="AO19997" s="104"/>
      <c r="AP19997" s="104"/>
    </row>
    <row r="19998" spans="21:42" ht="15" customHeight="1" x14ac:dyDescent="0.25">
      <c r="U19998" s="104"/>
      <c r="AB19998" s="104"/>
      <c r="AC19998" s="104"/>
      <c r="AF19998" s="104"/>
      <c r="AG19998" s="104"/>
      <c r="AK19998" s="104"/>
      <c r="AL19998" s="104"/>
      <c r="AO19998" s="104"/>
      <c r="AP19998" s="104"/>
    </row>
    <row r="19999" spans="21:42" ht="15" customHeight="1" x14ac:dyDescent="0.25">
      <c r="U19999" s="104"/>
      <c r="AB19999" s="104"/>
      <c r="AC19999" s="104"/>
      <c r="AF19999" s="104"/>
      <c r="AG19999" s="104"/>
      <c r="AK19999" s="104"/>
      <c r="AL19999" s="104"/>
      <c r="AO19999" s="104"/>
      <c r="AP19999" s="104"/>
    </row>
    <row r="20000" spans="21:42" ht="15" customHeight="1" x14ac:dyDescent="0.25">
      <c r="U20000" s="104"/>
      <c r="AB20000" s="104"/>
      <c r="AC20000" s="104"/>
      <c r="AF20000" s="104"/>
      <c r="AG20000" s="104"/>
      <c r="AK20000" s="104"/>
      <c r="AL20000" s="104"/>
      <c r="AO20000" s="104"/>
      <c r="AP20000" s="104"/>
    </row>
    <row r="20001" spans="21:42" ht="15" customHeight="1" x14ac:dyDescent="0.25">
      <c r="U20001" s="104"/>
      <c r="AB20001" s="104"/>
      <c r="AC20001" s="104"/>
      <c r="AF20001" s="104"/>
      <c r="AG20001" s="104"/>
      <c r="AK20001" s="104"/>
      <c r="AL20001" s="104"/>
      <c r="AO20001" s="104"/>
      <c r="AP20001" s="104"/>
    </row>
    <row r="20002" spans="21:42" ht="15" customHeight="1" x14ac:dyDescent="0.25">
      <c r="U20002" s="104"/>
      <c r="AB20002" s="104"/>
      <c r="AC20002" s="104"/>
      <c r="AF20002" s="104"/>
      <c r="AG20002" s="104"/>
      <c r="AK20002" s="104"/>
      <c r="AL20002" s="104"/>
      <c r="AO20002" s="104"/>
      <c r="AP20002" s="104"/>
    </row>
    <row r="20003" spans="21:42" ht="15" customHeight="1" x14ac:dyDescent="0.25">
      <c r="U20003" s="104"/>
      <c r="AB20003" s="104"/>
      <c r="AC20003" s="104"/>
      <c r="AF20003" s="104"/>
      <c r="AG20003" s="104"/>
      <c r="AK20003" s="104"/>
      <c r="AL20003" s="104"/>
      <c r="AO20003" s="104"/>
      <c r="AP20003" s="104"/>
    </row>
    <row r="20004" spans="21:42" ht="15" customHeight="1" x14ac:dyDescent="0.25">
      <c r="U20004" s="104"/>
      <c r="AB20004" s="104"/>
      <c r="AC20004" s="104"/>
      <c r="AF20004" s="104"/>
      <c r="AG20004" s="104"/>
      <c r="AK20004" s="104"/>
      <c r="AL20004" s="104"/>
      <c r="AO20004" s="104"/>
      <c r="AP20004" s="104"/>
    </row>
    <row r="20005" spans="21:42" ht="15" customHeight="1" x14ac:dyDescent="0.25">
      <c r="U20005" s="104"/>
      <c r="AB20005" s="104"/>
      <c r="AC20005" s="104"/>
      <c r="AF20005" s="104"/>
      <c r="AG20005" s="104"/>
      <c r="AK20005" s="104"/>
      <c r="AL20005" s="104"/>
      <c r="AO20005" s="104"/>
      <c r="AP20005" s="104"/>
    </row>
    <row r="20006" spans="21:42" ht="15" customHeight="1" x14ac:dyDescent="0.25">
      <c r="U20006" s="104"/>
      <c r="AB20006" s="104"/>
      <c r="AC20006" s="104"/>
      <c r="AF20006" s="104"/>
      <c r="AG20006" s="104"/>
      <c r="AK20006" s="104"/>
      <c r="AL20006" s="104"/>
      <c r="AO20006" s="104"/>
      <c r="AP20006" s="104"/>
    </row>
    <row r="20007" spans="21:42" ht="15" customHeight="1" x14ac:dyDescent="0.25">
      <c r="U20007" s="104"/>
      <c r="AB20007" s="104"/>
      <c r="AC20007" s="104"/>
      <c r="AF20007" s="104"/>
      <c r="AG20007" s="104"/>
      <c r="AK20007" s="104"/>
      <c r="AL20007" s="104"/>
      <c r="AO20007" s="104"/>
      <c r="AP20007" s="104"/>
    </row>
    <row r="20008" spans="21:42" ht="15" customHeight="1" x14ac:dyDescent="0.25">
      <c r="U20008" s="104"/>
      <c r="AB20008" s="104"/>
      <c r="AC20008" s="104"/>
      <c r="AF20008" s="104"/>
      <c r="AG20008" s="104"/>
      <c r="AK20008" s="104"/>
      <c r="AL20008" s="104"/>
      <c r="AO20008" s="104"/>
      <c r="AP20008" s="104"/>
    </row>
    <row r="20009" spans="21:42" ht="15" customHeight="1" x14ac:dyDescent="0.25">
      <c r="U20009" s="104"/>
      <c r="AB20009" s="104"/>
      <c r="AC20009" s="104"/>
      <c r="AF20009" s="104"/>
      <c r="AG20009" s="104"/>
      <c r="AK20009" s="104"/>
      <c r="AL20009" s="104"/>
      <c r="AO20009" s="104"/>
      <c r="AP20009" s="104"/>
    </row>
    <row r="20010" spans="21:42" ht="15" customHeight="1" x14ac:dyDescent="0.25">
      <c r="U20010" s="104"/>
      <c r="AB20010" s="104"/>
      <c r="AC20010" s="104"/>
      <c r="AF20010" s="104"/>
      <c r="AG20010" s="104"/>
      <c r="AK20010" s="104"/>
      <c r="AL20010" s="104"/>
      <c r="AO20010" s="104"/>
      <c r="AP20010" s="104"/>
    </row>
    <row r="20011" spans="21:42" ht="15" customHeight="1" x14ac:dyDescent="0.25">
      <c r="U20011" s="104"/>
      <c r="AB20011" s="104"/>
      <c r="AC20011" s="104"/>
      <c r="AF20011" s="104"/>
      <c r="AG20011" s="104"/>
      <c r="AK20011" s="104"/>
      <c r="AL20011" s="104"/>
      <c r="AO20011" s="104"/>
      <c r="AP20011" s="104"/>
    </row>
    <row r="20012" spans="21:42" ht="15" customHeight="1" x14ac:dyDescent="0.25">
      <c r="U20012" s="104"/>
      <c r="AB20012" s="104"/>
      <c r="AC20012" s="104"/>
      <c r="AF20012" s="104"/>
      <c r="AG20012" s="104"/>
      <c r="AK20012" s="104"/>
      <c r="AL20012" s="104"/>
      <c r="AO20012" s="104"/>
      <c r="AP20012" s="104"/>
    </row>
    <row r="20013" spans="21:42" ht="15" customHeight="1" x14ac:dyDescent="0.25">
      <c r="U20013" s="104"/>
      <c r="AB20013" s="104"/>
      <c r="AC20013" s="104"/>
      <c r="AF20013" s="104"/>
      <c r="AG20013" s="104"/>
      <c r="AK20013" s="104"/>
      <c r="AL20013" s="104"/>
      <c r="AO20013" s="104"/>
      <c r="AP20013" s="104"/>
    </row>
    <row r="20014" spans="21:42" ht="15" customHeight="1" x14ac:dyDescent="0.25">
      <c r="U20014" s="104"/>
      <c r="AB20014" s="104"/>
      <c r="AC20014" s="104"/>
      <c r="AF20014" s="104"/>
      <c r="AG20014" s="104"/>
      <c r="AK20014" s="104"/>
      <c r="AL20014" s="104"/>
      <c r="AO20014" s="104"/>
      <c r="AP20014" s="104"/>
    </row>
    <row r="20015" spans="21:42" ht="15" customHeight="1" x14ac:dyDescent="0.25">
      <c r="U20015" s="104"/>
      <c r="AB20015" s="104"/>
      <c r="AC20015" s="104"/>
      <c r="AF20015" s="104"/>
      <c r="AG20015" s="104"/>
      <c r="AK20015" s="104"/>
      <c r="AL20015" s="104"/>
      <c r="AO20015" s="104"/>
      <c r="AP20015" s="104"/>
    </row>
    <row r="20016" spans="21:42" ht="15" customHeight="1" x14ac:dyDescent="0.25">
      <c r="U20016" s="104"/>
      <c r="AB20016" s="104"/>
      <c r="AC20016" s="104"/>
      <c r="AF20016" s="104"/>
      <c r="AG20016" s="104"/>
      <c r="AK20016" s="104"/>
      <c r="AL20016" s="104"/>
      <c r="AO20016" s="104"/>
      <c r="AP20016" s="104"/>
    </row>
    <row r="20017" spans="21:42" ht="15" customHeight="1" x14ac:dyDescent="0.25">
      <c r="U20017" s="104"/>
      <c r="AB20017" s="104"/>
      <c r="AC20017" s="104"/>
      <c r="AF20017" s="104"/>
      <c r="AG20017" s="104"/>
      <c r="AK20017" s="104"/>
      <c r="AL20017" s="104"/>
      <c r="AO20017" s="104"/>
      <c r="AP20017" s="104"/>
    </row>
    <row r="20018" spans="21:42" ht="15" customHeight="1" x14ac:dyDescent="0.25">
      <c r="U20018" s="104"/>
      <c r="AB20018" s="104"/>
      <c r="AC20018" s="104"/>
      <c r="AF20018" s="104"/>
      <c r="AG20018" s="104"/>
      <c r="AK20018" s="104"/>
      <c r="AL20018" s="104"/>
      <c r="AO20018" s="104"/>
      <c r="AP20018" s="104"/>
    </row>
    <row r="20019" spans="21:42" ht="15" customHeight="1" x14ac:dyDescent="0.25">
      <c r="U20019" s="104"/>
      <c r="AB20019" s="104"/>
      <c r="AC20019" s="104"/>
      <c r="AF20019" s="104"/>
      <c r="AG20019" s="104"/>
      <c r="AK20019" s="104"/>
      <c r="AL20019" s="104"/>
      <c r="AO20019" s="104"/>
      <c r="AP20019" s="104"/>
    </row>
    <row r="20020" spans="21:42" ht="15" customHeight="1" x14ac:dyDescent="0.25">
      <c r="U20020" s="104"/>
      <c r="AB20020" s="104"/>
      <c r="AC20020" s="104"/>
      <c r="AF20020" s="104"/>
      <c r="AG20020" s="104"/>
      <c r="AK20020" s="104"/>
      <c r="AL20020" s="104"/>
      <c r="AO20020" s="104"/>
      <c r="AP20020" s="104"/>
    </row>
    <row r="20021" spans="21:42" ht="15" customHeight="1" x14ac:dyDescent="0.25">
      <c r="U20021" s="104"/>
      <c r="AB20021" s="104"/>
      <c r="AC20021" s="104"/>
      <c r="AF20021" s="104"/>
      <c r="AG20021" s="104"/>
      <c r="AK20021" s="104"/>
      <c r="AL20021" s="104"/>
      <c r="AO20021" s="104"/>
      <c r="AP20021" s="104"/>
    </row>
    <row r="20022" spans="21:42" ht="15" customHeight="1" x14ac:dyDescent="0.25">
      <c r="U20022" s="104"/>
      <c r="AB20022" s="104"/>
      <c r="AC20022" s="104"/>
      <c r="AF20022" s="104"/>
      <c r="AG20022" s="104"/>
      <c r="AK20022" s="104"/>
      <c r="AL20022" s="104"/>
      <c r="AO20022" s="104"/>
      <c r="AP20022" s="104"/>
    </row>
    <row r="20023" spans="21:42" ht="15" customHeight="1" x14ac:dyDescent="0.25">
      <c r="U20023" s="104"/>
      <c r="AB20023" s="104"/>
      <c r="AC20023" s="104"/>
      <c r="AF20023" s="104"/>
      <c r="AG20023" s="104"/>
      <c r="AK20023" s="104"/>
      <c r="AL20023" s="104"/>
      <c r="AO20023" s="104"/>
      <c r="AP20023" s="104"/>
    </row>
    <row r="20024" spans="21:42" ht="15" customHeight="1" x14ac:dyDescent="0.25">
      <c r="U20024" s="104"/>
      <c r="AB20024" s="104"/>
      <c r="AC20024" s="104"/>
      <c r="AF20024" s="104"/>
      <c r="AG20024" s="104"/>
      <c r="AK20024" s="104"/>
      <c r="AL20024" s="104"/>
      <c r="AO20024" s="104"/>
      <c r="AP20024" s="104"/>
    </row>
    <row r="20025" spans="21:42" ht="15" customHeight="1" x14ac:dyDescent="0.25">
      <c r="U20025" s="104"/>
      <c r="AB20025" s="104"/>
      <c r="AC20025" s="104"/>
      <c r="AF20025" s="104"/>
      <c r="AG20025" s="104"/>
      <c r="AK20025" s="104"/>
      <c r="AL20025" s="104"/>
      <c r="AO20025" s="104"/>
      <c r="AP20025" s="104"/>
    </row>
    <row r="20026" spans="21:42" ht="15" customHeight="1" x14ac:dyDescent="0.25">
      <c r="U20026" s="104"/>
      <c r="AB20026" s="104"/>
      <c r="AC20026" s="104"/>
      <c r="AF20026" s="104"/>
      <c r="AG20026" s="104"/>
      <c r="AK20026" s="104"/>
      <c r="AL20026" s="104"/>
      <c r="AO20026" s="104"/>
      <c r="AP20026" s="104"/>
    </row>
    <row r="20027" spans="21:42" ht="15" customHeight="1" x14ac:dyDescent="0.25">
      <c r="U20027" s="104"/>
      <c r="AB20027" s="104"/>
      <c r="AC20027" s="104"/>
      <c r="AF20027" s="104"/>
      <c r="AG20027" s="104"/>
      <c r="AK20027" s="104"/>
      <c r="AL20027" s="104"/>
      <c r="AO20027" s="104"/>
      <c r="AP20027" s="104"/>
    </row>
    <row r="20028" spans="21:42" ht="15" customHeight="1" x14ac:dyDescent="0.25">
      <c r="U20028" s="104"/>
      <c r="AB20028" s="104"/>
      <c r="AC20028" s="104"/>
      <c r="AF20028" s="104"/>
      <c r="AG20028" s="104"/>
      <c r="AK20028" s="104"/>
      <c r="AL20028" s="104"/>
      <c r="AO20028" s="104"/>
      <c r="AP20028" s="104"/>
    </row>
    <row r="20029" spans="21:42" ht="15" customHeight="1" x14ac:dyDescent="0.25">
      <c r="U20029" s="104"/>
      <c r="AB20029" s="104"/>
      <c r="AC20029" s="104"/>
      <c r="AF20029" s="104"/>
      <c r="AG20029" s="104"/>
      <c r="AK20029" s="104"/>
      <c r="AL20029" s="104"/>
      <c r="AO20029" s="104"/>
      <c r="AP20029" s="104"/>
    </row>
    <row r="20030" spans="21:42" ht="15" customHeight="1" x14ac:dyDescent="0.25">
      <c r="U20030" s="104"/>
      <c r="AB20030" s="104"/>
      <c r="AC20030" s="104"/>
      <c r="AF20030" s="104"/>
      <c r="AG20030" s="104"/>
      <c r="AK20030" s="104"/>
      <c r="AL20030" s="104"/>
      <c r="AO20030" s="104"/>
      <c r="AP20030" s="104"/>
    </row>
    <row r="20031" spans="21:42" ht="15" customHeight="1" x14ac:dyDescent="0.25">
      <c r="U20031" s="104"/>
      <c r="AB20031" s="104"/>
      <c r="AC20031" s="104"/>
      <c r="AF20031" s="104"/>
      <c r="AG20031" s="104"/>
      <c r="AK20031" s="104"/>
      <c r="AL20031" s="104"/>
      <c r="AO20031" s="104"/>
      <c r="AP20031" s="104"/>
    </row>
    <row r="20032" spans="21:42" ht="15" customHeight="1" x14ac:dyDescent="0.25">
      <c r="U20032" s="104"/>
      <c r="AB20032" s="104"/>
      <c r="AC20032" s="104"/>
      <c r="AF20032" s="104"/>
      <c r="AG20032" s="104"/>
      <c r="AK20032" s="104"/>
      <c r="AL20032" s="104"/>
      <c r="AO20032" s="104"/>
      <c r="AP20032" s="104"/>
    </row>
    <row r="20033" spans="21:42" ht="15" customHeight="1" x14ac:dyDescent="0.25">
      <c r="U20033" s="104"/>
      <c r="AB20033" s="104"/>
      <c r="AC20033" s="104"/>
      <c r="AF20033" s="104"/>
      <c r="AG20033" s="104"/>
      <c r="AK20033" s="104"/>
      <c r="AL20033" s="104"/>
      <c r="AO20033" s="104"/>
      <c r="AP20033" s="104"/>
    </row>
    <row r="20034" spans="21:42" ht="15" customHeight="1" x14ac:dyDescent="0.25">
      <c r="U20034" s="104"/>
      <c r="AB20034" s="104"/>
      <c r="AC20034" s="104"/>
      <c r="AF20034" s="104"/>
      <c r="AG20034" s="104"/>
      <c r="AK20034" s="104"/>
      <c r="AL20034" s="104"/>
      <c r="AO20034" s="104"/>
      <c r="AP20034" s="104"/>
    </row>
    <row r="20035" spans="21:42" ht="15" customHeight="1" x14ac:dyDescent="0.25">
      <c r="U20035" s="104"/>
      <c r="AB20035" s="104"/>
      <c r="AC20035" s="104"/>
      <c r="AF20035" s="104"/>
      <c r="AG20035" s="104"/>
      <c r="AK20035" s="104"/>
      <c r="AL20035" s="104"/>
      <c r="AO20035" s="104"/>
      <c r="AP20035" s="104"/>
    </row>
    <row r="20036" spans="21:42" ht="15" customHeight="1" x14ac:dyDescent="0.25">
      <c r="U20036" s="104"/>
      <c r="AB20036" s="104"/>
      <c r="AC20036" s="104"/>
      <c r="AF20036" s="104"/>
      <c r="AG20036" s="104"/>
      <c r="AK20036" s="104"/>
      <c r="AL20036" s="104"/>
      <c r="AO20036" s="104"/>
      <c r="AP20036" s="104"/>
    </row>
    <row r="20037" spans="21:42" ht="15" customHeight="1" x14ac:dyDescent="0.25">
      <c r="U20037" s="104"/>
      <c r="AB20037" s="104"/>
      <c r="AC20037" s="104"/>
      <c r="AF20037" s="104"/>
      <c r="AG20037" s="104"/>
      <c r="AK20037" s="104"/>
      <c r="AL20037" s="104"/>
      <c r="AO20037" s="104"/>
      <c r="AP20037" s="104"/>
    </row>
    <row r="20038" spans="21:42" ht="15" customHeight="1" x14ac:dyDescent="0.25">
      <c r="U20038" s="104"/>
      <c r="AB20038" s="104"/>
      <c r="AC20038" s="104"/>
      <c r="AF20038" s="104"/>
      <c r="AG20038" s="104"/>
      <c r="AK20038" s="104"/>
      <c r="AL20038" s="104"/>
      <c r="AO20038" s="104"/>
      <c r="AP20038" s="104"/>
    </row>
    <row r="20039" spans="21:42" ht="15" customHeight="1" x14ac:dyDescent="0.25">
      <c r="U20039" s="104"/>
      <c r="AB20039" s="104"/>
      <c r="AC20039" s="104"/>
      <c r="AF20039" s="104"/>
      <c r="AG20039" s="104"/>
      <c r="AK20039" s="104"/>
      <c r="AL20039" s="104"/>
      <c r="AO20039" s="104"/>
      <c r="AP20039" s="104"/>
    </row>
    <row r="20040" spans="21:42" ht="15" customHeight="1" x14ac:dyDescent="0.25">
      <c r="U20040" s="104"/>
      <c r="AB20040" s="104"/>
      <c r="AC20040" s="104"/>
      <c r="AF20040" s="104"/>
      <c r="AG20040" s="104"/>
      <c r="AK20040" s="104"/>
      <c r="AL20040" s="104"/>
      <c r="AO20040" s="104"/>
      <c r="AP20040" s="104"/>
    </row>
    <row r="20041" spans="21:42" ht="15" customHeight="1" x14ac:dyDescent="0.25">
      <c r="U20041" s="104"/>
      <c r="AB20041" s="104"/>
      <c r="AC20041" s="104"/>
      <c r="AF20041" s="104"/>
      <c r="AG20041" s="104"/>
      <c r="AK20041" s="104"/>
      <c r="AL20041" s="104"/>
      <c r="AO20041" s="104"/>
      <c r="AP20041" s="104"/>
    </row>
    <row r="20042" spans="21:42" ht="15" customHeight="1" x14ac:dyDescent="0.25">
      <c r="U20042" s="104"/>
      <c r="AB20042" s="104"/>
      <c r="AC20042" s="104"/>
      <c r="AF20042" s="104"/>
      <c r="AG20042" s="104"/>
      <c r="AK20042" s="104"/>
      <c r="AL20042" s="104"/>
      <c r="AO20042" s="104"/>
      <c r="AP20042" s="104"/>
    </row>
    <row r="20043" spans="21:42" ht="15" customHeight="1" x14ac:dyDescent="0.25">
      <c r="U20043" s="104"/>
      <c r="AB20043" s="104"/>
      <c r="AC20043" s="104"/>
      <c r="AF20043" s="104"/>
      <c r="AG20043" s="104"/>
      <c r="AK20043" s="104"/>
      <c r="AL20043" s="104"/>
      <c r="AO20043" s="104"/>
      <c r="AP20043" s="104"/>
    </row>
    <row r="20044" spans="21:42" ht="15" customHeight="1" x14ac:dyDescent="0.25">
      <c r="U20044" s="104"/>
      <c r="AB20044" s="104"/>
      <c r="AC20044" s="104"/>
      <c r="AF20044" s="104"/>
      <c r="AG20044" s="104"/>
      <c r="AK20044" s="104"/>
      <c r="AL20044" s="104"/>
      <c r="AO20044" s="104"/>
      <c r="AP20044" s="104"/>
    </row>
    <row r="20045" spans="21:42" ht="15" customHeight="1" x14ac:dyDescent="0.25">
      <c r="U20045" s="104"/>
      <c r="AB20045" s="104"/>
      <c r="AC20045" s="104"/>
      <c r="AF20045" s="104"/>
      <c r="AG20045" s="104"/>
      <c r="AK20045" s="104"/>
      <c r="AL20045" s="104"/>
      <c r="AO20045" s="104"/>
      <c r="AP20045" s="104"/>
    </row>
    <row r="20046" spans="21:42" ht="15" customHeight="1" x14ac:dyDescent="0.25">
      <c r="U20046" s="104"/>
      <c r="AB20046" s="104"/>
      <c r="AC20046" s="104"/>
      <c r="AF20046" s="104"/>
      <c r="AG20046" s="104"/>
      <c r="AK20046" s="104"/>
      <c r="AL20046" s="104"/>
      <c r="AO20046" s="104"/>
      <c r="AP20046" s="104"/>
    </row>
    <row r="20047" spans="21:42" ht="15" customHeight="1" x14ac:dyDescent="0.25">
      <c r="U20047" s="104"/>
      <c r="AB20047" s="104"/>
      <c r="AC20047" s="104"/>
      <c r="AF20047" s="104"/>
      <c r="AG20047" s="104"/>
      <c r="AK20047" s="104"/>
      <c r="AL20047" s="104"/>
      <c r="AO20047" s="104"/>
      <c r="AP20047" s="104"/>
    </row>
    <row r="20048" spans="21:42" ht="15" customHeight="1" x14ac:dyDescent="0.25">
      <c r="U20048" s="104"/>
      <c r="AB20048" s="104"/>
      <c r="AC20048" s="104"/>
      <c r="AF20048" s="104"/>
      <c r="AG20048" s="104"/>
      <c r="AK20048" s="104"/>
      <c r="AL20048" s="104"/>
      <c r="AO20048" s="104"/>
      <c r="AP20048" s="104"/>
    </row>
    <row r="20049" spans="21:42" ht="15" customHeight="1" x14ac:dyDescent="0.25">
      <c r="U20049" s="104"/>
      <c r="AB20049" s="104"/>
      <c r="AC20049" s="104"/>
      <c r="AF20049" s="104"/>
      <c r="AG20049" s="104"/>
      <c r="AK20049" s="104"/>
      <c r="AL20049" s="104"/>
      <c r="AO20049" s="104"/>
      <c r="AP20049" s="104"/>
    </row>
    <row r="20050" spans="21:42" ht="15" customHeight="1" x14ac:dyDescent="0.25">
      <c r="U20050" s="104"/>
      <c r="AB20050" s="104"/>
      <c r="AC20050" s="104"/>
      <c r="AF20050" s="104"/>
      <c r="AG20050" s="104"/>
      <c r="AK20050" s="104"/>
      <c r="AL20050" s="104"/>
      <c r="AO20050" s="104"/>
      <c r="AP20050" s="104"/>
    </row>
    <row r="20051" spans="21:42" ht="15" customHeight="1" x14ac:dyDescent="0.25">
      <c r="U20051" s="104"/>
      <c r="AB20051" s="104"/>
      <c r="AC20051" s="104"/>
      <c r="AF20051" s="104"/>
      <c r="AG20051" s="104"/>
      <c r="AK20051" s="104"/>
      <c r="AL20051" s="104"/>
      <c r="AO20051" s="104"/>
      <c r="AP20051" s="104"/>
    </row>
    <row r="20052" spans="21:42" ht="15" customHeight="1" x14ac:dyDescent="0.25">
      <c r="U20052" s="104"/>
      <c r="AB20052" s="104"/>
      <c r="AC20052" s="104"/>
      <c r="AF20052" s="104"/>
      <c r="AG20052" s="104"/>
      <c r="AK20052" s="104"/>
      <c r="AL20052" s="104"/>
      <c r="AO20052" s="104"/>
      <c r="AP20052" s="104"/>
    </row>
    <row r="20053" spans="21:42" ht="15" customHeight="1" x14ac:dyDescent="0.25">
      <c r="U20053" s="104"/>
      <c r="AB20053" s="104"/>
      <c r="AC20053" s="104"/>
      <c r="AF20053" s="104"/>
      <c r="AG20053" s="104"/>
      <c r="AK20053" s="104"/>
      <c r="AL20053" s="104"/>
      <c r="AO20053" s="104"/>
      <c r="AP20053" s="104"/>
    </row>
    <row r="20054" spans="21:42" ht="15" customHeight="1" x14ac:dyDescent="0.25">
      <c r="U20054" s="104"/>
      <c r="AB20054" s="104"/>
      <c r="AC20054" s="104"/>
      <c r="AF20054" s="104"/>
      <c r="AG20054" s="104"/>
      <c r="AK20054" s="104"/>
      <c r="AL20054" s="104"/>
      <c r="AO20054" s="104"/>
      <c r="AP20054" s="104"/>
    </row>
    <row r="20055" spans="21:42" ht="15" customHeight="1" x14ac:dyDescent="0.25">
      <c r="U20055" s="104"/>
      <c r="AB20055" s="104"/>
      <c r="AC20055" s="104"/>
      <c r="AF20055" s="104"/>
      <c r="AG20055" s="104"/>
      <c r="AK20055" s="104"/>
      <c r="AL20055" s="104"/>
      <c r="AO20055" s="104"/>
      <c r="AP20055" s="104"/>
    </row>
    <row r="20056" spans="21:42" ht="15" customHeight="1" x14ac:dyDescent="0.25">
      <c r="U20056" s="104"/>
      <c r="AB20056" s="104"/>
      <c r="AC20056" s="104"/>
      <c r="AF20056" s="104"/>
      <c r="AG20056" s="104"/>
      <c r="AK20056" s="104"/>
      <c r="AL20056" s="104"/>
      <c r="AO20056" s="104"/>
      <c r="AP20056" s="104"/>
    </row>
    <row r="20057" spans="21:42" ht="15" customHeight="1" x14ac:dyDescent="0.25">
      <c r="U20057" s="104"/>
      <c r="AB20057" s="104"/>
      <c r="AC20057" s="104"/>
      <c r="AF20057" s="104"/>
      <c r="AG20057" s="104"/>
      <c r="AK20057" s="104"/>
      <c r="AL20057" s="104"/>
      <c r="AO20057" s="104"/>
      <c r="AP20057" s="104"/>
    </row>
    <row r="20058" spans="21:42" ht="15" customHeight="1" x14ac:dyDescent="0.25">
      <c r="U20058" s="104"/>
      <c r="AB20058" s="104"/>
      <c r="AC20058" s="104"/>
      <c r="AF20058" s="104"/>
      <c r="AG20058" s="104"/>
      <c r="AK20058" s="104"/>
      <c r="AL20058" s="104"/>
      <c r="AO20058" s="104"/>
      <c r="AP20058" s="104"/>
    </row>
    <row r="20059" spans="21:42" ht="15" customHeight="1" x14ac:dyDescent="0.25">
      <c r="U20059" s="104"/>
      <c r="AB20059" s="104"/>
      <c r="AC20059" s="104"/>
      <c r="AF20059" s="104"/>
      <c r="AG20059" s="104"/>
      <c r="AK20059" s="104"/>
      <c r="AL20059" s="104"/>
      <c r="AO20059" s="104"/>
      <c r="AP20059" s="104"/>
    </row>
    <row r="20060" spans="21:42" ht="15" customHeight="1" x14ac:dyDescent="0.25">
      <c r="U20060" s="104"/>
      <c r="AB20060" s="104"/>
      <c r="AC20060" s="104"/>
      <c r="AF20060" s="104"/>
      <c r="AG20060" s="104"/>
      <c r="AK20060" s="104"/>
      <c r="AL20060" s="104"/>
      <c r="AO20060" s="104"/>
      <c r="AP20060" s="104"/>
    </row>
    <row r="20061" spans="21:42" ht="15" customHeight="1" x14ac:dyDescent="0.25">
      <c r="U20061" s="104"/>
      <c r="AB20061" s="104"/>
      <c r="AC20061" s="104"/>
      <c r="AF20061" s="104"/>
      <c r="AG20061" s="104"/>
      <c r="AK20061" s="104"/>
      <c r="AL20061" s="104"/>
      <c r="AO20061" s="104"/>
      <c r="AP20061" s="104"/>
    </row>
    <row r="20062" spans="21:42" ht="15" customHeight="1" x14ac:dyDescent="0.25">
      <c r="U20062" s="104"/>
      <c r="AB20062" s="104"/>
      <c r="AC20062" s="104"/>
      <c r="AF20062" s="104"/>
      <c r="AG20062" s="104"/>
      <c r="AK20062" s="104"/>
      <c r="AL20062" s="104"/>
      <c r="AO20062" s="104"/>
      <c r="AP20062" s="104"/>
    </row>
    <row r="20063" spans="21:42" ht="15" customHeight="1" x14ac:dyDescent="0.25">
      <c r="U20063" s="104"/>
      <c r="AB20063" s="104"/>
      <c r="AC20063" s="104"/>
      <c r="AF20063" s="104"/>
      <c r="AG20063" s="104"/>
      <c r="AK20063" s="104"/>
      <c r="AL20063" s="104"/>
      <c r="AO20063" s="104"/>
      <c r="AP20063" s="104"/>
    </row>
    <row r="20064" spans="21:42" ht="15" customHeight="1" x14ac:dyDescent="0.25">
      <c r="U20064" s="104"/>
      <c r="AB20064" s="104"/>
      <c r="AC20064" s="104"/>
      <c r="AF20064" s="104"/>
      <c r="AG20064" s="104"/>
      <c r="AK20064" s="104"/>
      <c r="AL20064" s="104"/>
      <c r="AO20064" s="104"/>
      <c r="AP20064" s="104"/>
    </row>
    <row r="20065" spans="21:42" ht="15" customHeight="1" x14ac:dyDescent="0.25">
      <c r="U20065" s="104"/>
      <c r="AB20065" s="104"/>
      <c r="AC20065" s="104"/>
      <c r="AF20065" s="104"/>
      <c r="AG20065" s="104"/>
      <c r="AK20065" s="104"/>
      <c r="AL20065" s="104"/>
      <c r="AO20065" s="104"/>
      <c r="AP20065" s="104"/>
    </row>
    <row r="20066" spans="21:42" ht="15" customHeight="1" x14ac:dyDescent="0.25">
      <c r="U20066" s="104"/>
      <c r="AB20066" s="104"/>
      <c r="AC20066" s="104"/>
      <c r="AF20066" s="104"/>
      <c r="AG20066" s="104"/>
      <c r="AK20066" s="104"/>
      <c r="AL20066" s="104"/>
      <c r="AO20066" s="104"/>
      <c r="AP20066" s="104"/>
    </row>
    <row r="20067" spans="21:42" ht="15" customHeight="1" x14ac:dyDescent="0.25">
      <c r="U20067" s="104"/>
      <c r="AB20067" s="104"/>
      <c r="AC20067" s="104"/>
      <c r="AF20067" s="104"/>
      <c r="AG20067" s="104"/>
      <c r="AK20067" s="104"/>
      <c r="AL20067" s="104"/>
      <c r="AO20067" s="104"/>
      <c r="AP20067" s="104"/>
    </row>
    <row r="20068" spans="21:42" ht="15" customHeight="1" x14ac:dyDescent="0.25">
      <c r="U20068" s="104"/>
      <c r="AB20068" s="104"/>
      <c r="AC20068" s="104"/>
      <c r="AF20068" s="104"/>
      <c r="AG20068" s="104"/>
      <c r="AK20068" s="104"/>
      <c r="AL20068" s="104"/>
      <c r="AO20068" s="104"/>
      <c r="AP20068" s="104"/>
    </row>
    <row r="20069" spans="21:42" ht="15" customHeight="1" x14ac:dyDescent="0.25">
      <c r="U20069" s="104"/>
      <c r="AB20069" s="104"/>
      <c r="AC20069" s="104"/>
      <c r="AF20069" s="104"/>
      <c r="AG20069" s="104"/>
      <c r="AK20069" s="104"/>
      <c r="AL20069" s="104"/>
      <c r="AO20069" s="104"/>
      <c r="AP20069" s="104"/>
    </row>
    <row r="20070" spans="21:42" ht="15" customHeight="1" x14ac:dyDescent="0.25">
      <c r="U20070" s="104"/>
      <c r="AB20070" s="104"/>
      <c r="AC20070" s="104"/>
      <c r="AF20070" s="104"/>
      <c r="AG20070" s="104"/>
      <c r="AK20070" s="104"/>
      <c r="AL20070" s="104"/>
      <c r="AO20070" s="104"/>
      <c r="AP20070" s="104"/>
    </row>
    <row r="20071" spans="21:42" ht="15" customHeight="1" x14ac:dyDescent="0.25">
      <c r="U20071" s="104"/>
      <c r="AB20071" s="104"/>
      <c r="AC20071" s="104"/>
      <c r="AF20071" s="104"/>
      <c r="AG20071" s="104"/>
      <c r="AK20071" s="104"/>
      <c r="AL20071" s="104"/>
      <c r="AO20071" s="104"/>
      <c r="AP20071" s="104"/>
    </row>
    <row r="20072" spans="21:42" ht="15" customHeight="1" x14ac:dyDescent="0.25">
      <c r="U20072" s="104"/>
      <c r="AB20072" s="104"/>
      <c r="AC20072" s="104"/>
      <c r="AF20072" s="104"/>
      <c r="AG20072" s="104"/>
      <c r="AK20072" s="104"/>
      <c r="AL20072" s="104"/>
      <c r="AO20072" s="104"/>
      <c r="AP20072" s="104"/>
    </row>
    <row r="20073" spans="21:42" ht="15" customHeight="1" x14ac:dyDescent="0.25">
      <c r="U20073" s="104"/>
      <c r="AB20073" s="104"/>
      <c r="AC20073" s="104"/>
      <c r="AF20073" s="104"/>
      <c r="AG20073" s="104"/>
      <c r="AK20073" s="104"/>
      <c r="AL20073" s="104"/>
      <c r="AO20073" s="104"/>
      <c r="AP20073" s="104"/>
    </row>
    <row r="20074" spans="21:42" ht="15" customHeight="1" x14ac:dyDescent="0.25">
      <c r="U20074" s="104"/>
      <c r="AB20074" s="104"/>
      <c r="AC20074" s="104"/>
      <c r="AF20074" s="104"/>
      <c r="AG20074" s="104"/>
      <c r="AK20074" s="104"/>
      <c r="AL20074" s="104"/>
      <c r="AO20074" s="104"/>
      <c r="AP20074" s="104"/>
    </row>
    <row r="20075" spans="21:42" ht="15" customHeight="1" x14ac:dyDescent="0.25">
      <c r="U20075" s="104"/>
      <c r="AB20075" s="104"/>
      <c r="AC20075" s="104"/>
      <c r="AF20075" s="104"/>
      <c r="AG20075" s="104"/>
      <c r="AK20075" s="104"/>
      <c r="AL20075" s="104"/>
      <c r="AO20075" s="104"/>
      <c r="AP20075" s="104"/>
    </row>
    <row r="20076" spans="21:42" ht="15" customHeight="1" x14ac:dyDescent="0.25">
      <c r="U20076" s="104"/>
      <c r="AB20076" s="104"/>
      <c r="AC20076" s="104"/>
      <c r="AF20076" s="104"/>
      <c r="AG20076" s="104"/>
      <c r="AK20076" s="104"/>
      <c r="AL20076" s="104"/>
      <c r="AO20076" s="104"/>
      <c r="AP20076" s="104"/>
    </row>
    <row r="20077" spans="21:42" ht="15" customHeight="1" x14ac:dyDescent="0.25">
      <c r="U20077" s="104"/>
      <c r="AB20077" s="104"/>
      <c r="AC20077" s="104"/>
      <c r="AF20077" s="104"/>
      <c r="AG20077" s="104"/>
      <c r="AK20077" s="104"/>
      <c r="AL20077" s="104"/>
      <c r="AO20077" s="104"/>
      <c r="AP20077" s="104"/>
    </row>
    <row r="20078" spans="21:42" ht="15" customHeight="1" x14ac:dyDescent="0.25">
      <c r="U20078" s="104"/>
      <c r="AB20078" s="104"/>
      <c r="AC20078" s="104"/>
      <c r="AF20078" s="104"/>
      <c r="AG20078" s="104"/>
      <c r="AK20078" s="104"/>
      <c r="AL20078" s="104"/>
      <c r="AO20078" s="104"/>
      <c r="AP20078" s="104"/>
    </row>
    <row r="20079" spans="21:42" ht="15" customHeight="1" x14ac:dyDescent="0.25">
      <c r="U20079" s="104"/>
      <c r="AB20079" s="104"/>
      <c r="AC20079" s="104"/>
      <c r="AF20079" s="104"/>
      <c r="AG20079" s="104"/>
      <c r="AK20079" s="104"/>
      <c r="AL20079" s="104"/>
      <c r="AO20079" s="104"/>
      <c r="AP20079" s="104"/>
    </row>
    <row r="20080" spans="21:42" ht="15" customHeight="1" x14ac:dyDescent="0.25">
      <c r="U20080" s="104"/>
      <c r="AB20080" s="104"/>
      <c r="AC20080" s="104"/>
      <c r="AF20080" s="104"/>
      <c r="AG20080" s="104"/>
      <c r="AK20080" s="104"/>
      <c r="AL20080" s="104"/>
      <c r="AO20080" s="104"/>
      <c r="AP20080" s="104"/>
    </row>
    <row r="20081" spans="21:42" ht="15" customHeight="1" x14ac:dyDescent="0.25">
      <c r="U20081" s="104"/>
      <c r="AB20081" s="104"/>
      <c r="AC20081" s="104"/>
      <c r="AF20081" s="104"/>
      <c r="AG20081" s="104"/>
      <c r="AK20081" s="104"/>
      <c r="AL20081" s="104"/>
      <c r="AO20081" s="104"/>
      <c r="AP20081" s="104"/>
    </row>
    <row r="20082" spans="21:42" ht="15" customHeight="1" x14ac:dyDescent="0.25">
      <c r="U20082" s="104"/>
      <c r="AB20082" s="104"/>
      <c r="AC20082" s="104"/>
      <c r="AF20082" s="104"/>
      <c r="AG20082" s="104"/>
      <c r="AK20082" s="104"/>
      <c r="AL20082" s="104"/>
      <c r="AO20082" s="104"/>
      <c r="AP20082" s="104"/>
    </row>
    <row r="20083" spans="21:42" ht="15" customHeight="1" x14ac:dyDescent="0.25">
      <c r="U20083" s="104"/>
      <c r="AB20083" s="104"/>
      <c r="AC20083" s="104"/>
      <c r="AF20083" s="104"/>
      <c r="AG20083" s="104"/>
      <c r="AK20083" s="104"/>
      <c r="AL20083" s="104"/>
      <c r="AO20083" s="104"/>
      <c r="AP20083" s="104"/>
    </row>
    <row r="20084" spans="21:42" ht="15" customHeight="1" x14ac:dyDescent="0.25">
      <c r="U20084" s="104"/>
      <c r="AB20084" s="104"/>
      <c r="AC20084" s="104"/>
      <c r="AF20084" s="104"/>
      <c r="AG20084" s="104"/>
      <c r="AK20084" s="104"/>
      <c r="AL20084" s="104"/>
      <c r="AO20084" s="104"/>
      <c r="AP20084" s="104"/>
    </row>
    <row r="20085" spans="21:42" ht="15" customHeight="1" x14ac:dyDescent="0.25">
      <c r="U20085" s="104"/>
      <c r="AB20085" s="104"/>
      <c r="AC20085" s="104"/>
      <c r="AF20085" s="104"/>
      <c r="AG20085" s="104"/>
      <c r="AK20085" s="104"/>
      <c r="AL20085" s="104"/>
      <c r="AO20085" s="104"/>
      <c r="AP20085" s="104"/>
    </row>
    <row r="20086" spans="21:42" ht="15" customHeight="1" x14ac:dyDescent="0.25">
      <c r="U20086" s="104"/>
      <c r="AB20086" s="104"/>
      <c r="AC20086" s="104"/>
      <c r="AF20086" s="104"/>
      <c r="AG20086" s="104"/>
      <c r="AK20086" s="104"/>
      <c r="AL20086" s="104"/>
      <c r="AO20086" s="104"/>
      <c r="AP20086" s="104"/>
    </row>
    <row r="20087" spans="21:42" ht="15" customHeight="1" x14ac:dyDescent="0.25">
      <c r="U20087" s="104"/>
      <c r="AB20087" s="104"/>
      <c r="AC20087" s="104"/>
      <c r="AF20087" s="104"/>
      <c r="AG20087" s="104"/>
      <c r="AK20087" s="104"/>
      <c r="AL20087" s="104"/>
      <c r="AO20087" s="104"/>
      <c r="AP20087" s="104"/>
    </row>
    <row r="20088" spans="21:42" ht="15" customHeight="1" x14ac:dyDescent="0.25">
      <c r="U20088" s="104"/>
      <c r="AB20088" s="104"/>
      <c r="AC20088" s="104"/>
      <c r="AF20088" s="104"/>
      <c r="AG20088" s="104"/>
      <c r="AK20088" s="104"/>
      <c r="AL20088" s="104"/>
      <c r="AO20088" s="104"/>
      <c r="AP20088" s="104"/>
    </row>
    <row r="20089" spans="21:42" ht="15" customHeight="1" x14ac:dyDescent="0.25">
      <c r="U20089" s="104"/>
      <c r="AB20089" s="104"/>
      <c r="AC20089" s="104"/>
      <c r="AF20089" s="104"/>
      <c r="AG20089" s="104"/>
      <c r="AK20089" s="104"/>
      <c r="AL20089" s="104"/>
      <c r="AO20089" s="104"/>
      <c r="AP20089" s="104"/>
    </row>
    <row r="20090" spans="21:42" ht="15" customHeight="1" x14ac:dyDescent="0.25">
      <c r="U20090" s="104"/>
      <c r="AB20090" s="104"/>
      <c r="AC20090" s="104"/>
      <c r="AF20090" s="104"/>
      <c r="AG20090" s="104"/>
      <c r="AK20090" s="104"/>
      <c r="AL20090" s="104"/>
      <c r="AO20090" s="104"/>
      <c r="AP20090" s="104"/>
    </row>
    <row r="20091" spans="21:42" ht="15" customHeight="1" x14ac:dyDescent="0.25">
      <c r="U20091" s="104"/>
      <c r="AB20091" s="104"/>
      <c r="AC20091" s="104"/>
      <c r="AF20091" s="104"/>
      <c r="AG20091" s="104"/>
      <c r="AK20091" s="104"/>
      <c r="AL20091" s="104"/>
      <c r="AO20091" s="104"/>
      <c r="AP20091" s="104"/>
    </row>
    <row r="20092" spans="21:42" ht="15" customHeight="1" x14ac:dyDescent="0.25">
      <c r="U20092" s="104"/>
      <c r="AB20092" s="104"/>
      <c r="AC20092" s="104"/>
      <c r="AF20092" s="104"/>
      <c r="AG20092" s="104"/>
      <c r="AK20092" s="104"/>
      <c r="AL20092" s="104"/>
      <c r="AO20092" s="104"/>
      <c r="AP20092" s="104"/>
    </row>
    <row r="20093" spans="21:42" ht="15" customHeight="1" x14ac:dyDescent="0.25">
      <c r="U20093" s="104"/>
      <c r="AB20093" s="104"/>
      <c r="AC20093" s="104"/>
      <c r="AF20093" s="104"/>
      <c r="AG20093" s="104"/>
      <c r="AK20093" s="104"/>
      <c r="AL20093" s="104"/>
      <c r="AO20093" s="104"/>
      <c r="AP20093" s="104"/>
    </row>
    <row r="20094" spans="21:42" ht="15" customHeight="1" x14ac:dyDescent="0.25">
      <c r="U20094" s="104"/>
      <c r="AB20094" s="104"/>
      <c r="AC20094" s="104"/>
      <c r="AF20094" s="104"/>
      <c r="AG20094" s="104"/>
      <c r="AK20094" s="104"/>
      <c r="AL20094" s="104"/>
      <c r="AO20094" s="104"/>
      <c r="AP20094" s="104"/>
    </row>
    <row r="20095" spans="21:42" ht="15" customHeight="1" x14ac:dyDescent="0.25">
      <c r="U20095" s="104"/>
      <c r="AB20095" s="104"/>
      <c r="AC20095" s="104"/>
      <c r="AF20095" s="104"/>
      <c r="AG20095" s="104"/>
      <c r="AK20095" s="104"/>
      <c r="AL20095" s="104"/>
      <c r="AO20095" s="104"/>
      <c r="AP20095" s="104"/>
    </row>
    <row r="20096" spans="21:42" ht="15" customHeight="1" x14ac:dyDescent="0.25">
      <c r="U20096" s="104"/>
      <c r="AB20096" s="104"/>
      <c r="AC20096" s="104"/>
      <c r="AF20096" s="104"/>
      <c r="AG20096" s="104"/>
      <c r="AK20096" s="104"/>
      <c r="AL20096" s="104"/>
      <c r="AO20096" s="104"/>
      <c r="AP20096" s="104"/>
    </row>
    <row r="20097" spans="21:42" ht="15" customHeight="1" x14ac:dyDescent="0.25">
      <c r="U20097" s="104"/>
      <c r="AB20097" s="104"/>
      <c r="AC20097" s="104"/>
      <c r="AF20097" s="104"/>
      <c r="AG20097" s="104"/>
      <c r="AK20097" s="104"/>
      <c r="AL20097" s="104"/>
      <c r="AO20097" s="104"/>
      <c r="AP20097" s="104"/>
    </row>
    <row r="20098" spans="21:42" ht="15" customHeight="1" x14ac:dyDescent="0.25">
      <c r="U20098" s="104"/>
      <c r="AB20098" s="104"/>
      <c r="AC20098" s="104"/>
      <c r="AF20098" s="104"/>
      <c r="AG20098" s="104"/>
      <c r="AK20098" s="104"/>
      <c r="AL20098" s="104"/>
      <c r="AO20098" s="104"/>
      <c r="AP20098" s="104"/>
    </row>
    <row r="20099" spans="21:42" ht="15" customHeight="1" x14ac:dyDescent="0.25">
      <c r="U20099" s="104"/>
      <c r="AB20099" s="104"/>
      <c r="AC20099" s="104"/>
      <c r="AF20099" s="104"/>
      <c r="AG20099" s="104"/>
      <c r="AK20099" s="104"/>
      <c r="AL20099" s="104"/>
      <c r="AO20099" s="104"/>
      <c r="AP20099" s="104"/>
    </row>
    <row r="20100" spans="21:42" ht="15" customHeight="1" x14ac:dyDescent="0.25">
      <c r="U20100" s="104"/>
      <c r="AB20100" s="104"/>
      <c r="AC20100" s="104"/>
      <c r="AF20100" s="104"/>
      <c r="AG20100" s="104"/>
      <c r="AK20100" s="104"/>
      <c r="AL20100" s="104"/>
      <c r="AO20100" s="104"/>
      <c r="AP20100" s="104"/>
    </row>
    <row r="20101" spans="21:42" ht="15" customHeight="1" x14ac:dyDescent="0.25">
      <c r="U20101" s="104"/>
      <c r="AB20101" s="104"/>
      <c r="AC20101" s="104"/>
      <c r="AF20101" s="104"/>
      <c r="AG20101" s="104"/>
      <c r="AK20101" s="104"/>
      <c r="AL20101" s="104"/>
      <c r="AO20101" s="104"/>
      <c r="AP20101" s="104"/>
    </row>
    <row r="20102" spans="21:42" ht="15" customHeight="1" x14ac:dyDescent="0.25">
      <c r="U20102" s="104"/>
      <c r="AB20102" s="104"/>
      <c r="AC20102" s="104"/>
      <c r="AF20102" s="104"/>
      <c r="AG20102" s="104"/>
      <c r="AK20102" s="104"/>
      <c r="AL20102" s="104"/>
      <c r="AO20102" s="104"/>
      <c r="AP20102" s="104"/>
    </row>
    <row r="20103" spans="21:42" ht="15" customHeight="1" x14ac:dyDescent="0.25">
      <c r="U20103" s="104"/>
      <c r="AB20103" s="104"/>
      <c r="AC20103" s="104"/>
      <c r="AF20103" s="104"/>
      <c r="AG20103" s="104"/>
      <c r="AK20103" s="104"/>
      <c r="AL20103" s="104"/>
      <c r="AO20103" s="104"/>
      <c r="AP20103" s="104"/>
    </row>
    <row r="20104" spans="21:42" ht="15" customHeight="1" x14ac:dyDescent="0.25">
      <c r="U20104" s="104"/>
      <c r="AB20104" s="104"/>
      <c r="AC20104" s="104"/>
      <c r="AF20104" s="104"/>
      <c r="AG20104" s="104"/>
      <c r="AK20104" s="104"/>
      <c r="AL20104" s="104"/>
      <c r="AO20104" s="104"/>
      <c r="AP20104" s="104"/>
    </row>
    <row r="20105" spans="21:42" ht="15" customHeight="1" x14ac:dyDescent="0.25">
      <c r="U20105" s="104"/>
      <c r="AB20105" s="104"/>
      <c r="AC20105" s="104"/>
      <c r="AF20105" s="104"/>
      <c r="AG20105" s="104"/>
      <c r="AK20105" s="104"/>
      <c r="AL20105" s="104"/>
      <c r="AO20105" s="104"/>
      <c r="AP20105" s="104"/>
    </row>
    <row r="20106" spans="21:42" ht="15" customHeight="1" x14ac:dyDescent="0.25">
      <c r="U20106" s="104"/>
      <c r="AB20106" s="104"/>
      <c r="AC20106" s="104"/>
      <c r="AF20106" s="104"/>
      <c r="AG20106" s="104"/>
      <c r="AK20106" s="104"/>
      <c r="AL20106" s="104"/>
      <c r="AO20106" s="104"/>
      <c r="AP20106" s="104"/>
    </row>
    <row r="20107" spans="21:42" ht="15" customHeight="1" x14ac:dyDescent="0.25">
      <c r="U20107" s="104"/>
      <c r="AB20107" s="104"/>
      <c r="AC20107" s="104"/>
      <c r="AF20107" s="104"/>
      <c r="AG20107" s="104"/>
      <c r="AK20107" s="104"/>
      <c r="AL20107" s="104"/>
      <c r="AO20107" s="104"/>
      <c r="AP20107" s="104"/>
    </row>
    <row r="20108" spans="21:42" ht="15" customHeight="1" x14ac:dyDescent="0.25">
      <c r="U20108" s="104"/>
      <c r="AB20108" s="104"/>
      <c r="AC20108" s="104"/>
      <c r="AF20108" s="104"/>
      <c r="AG20108" s="104"/>
      <c r="AK20108" s="104"/>
      <c r="AL20108" s="104"/>
      <c r="AO20108" s="104"/>
      <c r="AP20108" s="104"/>
    </row>
    <row r="20109" spans="21:42" ht="15" customHeight="1" x14ac:dyDescent="0.25">
      <c r="U20109" s="104"/>
      <c r="AB20109" s="104"/>
      <c r="AC20109" s="104"/>
      <c r="AF20109" s="104"/>
      <c r="AG20109" s="104"/>
      <c r="AK20109" s="104"/>
      <c r="AL20109" s="104"/>
      <c r="AO20109" s="104"/>
      <c r="AP20109" s="104"/>
    </row>
    <row r="20110" spans="21:42" ht="15" customHeight="1" x14ac:dyDescent="0.25">
      <c r="U20110" s="104"/>
      <c r="AB20110" s="104"/>
      <c r="AC20110" s="104"/>
      <c r="AF20110" s="104"/>
      <c r="AG20110" s="104"/>
      <c r="AK20110" s="104"/>
      <c r="AL20110" s="104"/>
      <c r="AO20110" s="104"/>
      <c r="AP20110" s="104"/>
    </row>
    <row r="20111" spans="21:42" ht="15" customHeight="1" x14ac:dyDescent="0.25">
      <c r="U20111" s="104"/>
      <c r="AB20111" s="104"/>
      <c r="AC20111" s="104"/>
      <c r="AF20111" s="104"/>
      <c r="AG20111" s="104"/>
      <c r="AK20111" s="104"/>
      <c r="AL20111" s="104"/>
      <c r="AO20111" s="104"/>
      <c r="AP20111" s="104"/>
    </row>
    <row r="20112" spans="21:42" ht="15" customHeight="1" x14ac:dyDescent="0.25">
      <c r="U20112" s="104"/>
      <c r="AB20112" s="104"/>
      <c r="AC20112" s="104"/>
      <c r="AF20112" s="104"/>
      <c r="AG20112" s="104"/>
      <c r="AK20112" s="104"/>
      <c r="AL20112" s="104"/>
      <c r="AO20112" s="104"/>
      <c r="AP20112" s="104"/>
    </row>
    <row r="20113" spans="21:42" ht="15" customHeight="1" x14ac:dyDescent="0.25">
      <c r="U20113" s="104"/>
      <c r="AB20113" s="104"/>
      <c r="AC20113" s="104"/>
      <c r="AF20113" s="104"/>
      <c r="AG20113" s="104"/>
      <c r="AK20113" s="104"/>
      <c r="AL20113" s="104"/>
      <c r="AO20113" s="104"/>
      <c r="AP20113" s="104"/>
    </row>
    <row r="20114" spans="21:42" ht="15" customHeight="1" x14ac:dyDescent="0.25">
      <c r="U20114" s="104"/>
      <c r="AB20114" s="104"/>
      <c r="AC20114" s="104"/>
      <c r="AF20114" s="104"/>
      <c r="AG20114" s="104"/>
      <c r="AK20114" s="104"/>
      <c r="AL20114" s="104"/>
      <c r="AO20114" s="104"/>
      <c r="AP20114" s="104"/>
    </row>
    <row r="20115" spans="21:42" ht="15" customHeight="1" x14ac:dyDescent="0.25">
      <c r="U20115" s="104"/>
      <c r="AB20115" s="104"/>
      <c r="AC20115" s="104"/>
      <c r="AF20115" s="104"/>
      <c r="AG20115" s="104"/>
      <c r="AK20115" s="104"/>
      <c r="AL20115" s="104"/>
      <c r="AO20115" s="104"/>
      <c r="AP20115" s="104"/>
    </row>
    <row r="20116" spans="21:42" ht="15" customHeight="1" x14ac:dyDescent="0.25">
      <c r="U20116" s="104"/>
      <c r="AB20116" s="104"/>
      <c r="AC20116" s="104"/>
      <c r="AF20116" s="104"/>
      <c r="AG20116" s="104"/>
      <c r="AK20116" s="104"/>
      <c r="AL20116" s="104"/>
      <c r="AO20116" s="104"/>
      <c r="AP20116" s="104"/>
    </row>
    <row r="20117" spans="21:42" ht="15" customHeight="1" x14ac:dyDescent="0.25">
      <c r="U20117" s="104"/>
      <c r="AB20117" s="104"/>
      <c r="AC20117" s="104"/>
      <c r="AF20117" s="104"/>
      <c r="AG20117" s="104"/>
      <c r="AK20117" s="104"/>
      <c r="AL20117" s="104"/>
      <c r="AO20117" s="104"/>
      <c r="AP20117" s="104"/>
    </row>
    <row r="20118" spans="21:42" ht="15" customHeight="1" x14ac:dyDescent="0.25">
      <c r="U20118" s="104"/>
      <c r="AB20118" s="104"/>
      <c r="AC20118" s="104"/>
      <c r="AF20118" s="104"/>
      <c r="AG20118" s="104"/>
      <c r="AK20118" s="104"/>
      <c r="AL20118" s="104"/>
      <c r="AO20118" s="104"/>
      <c r="AP20118" s="104"/>
    </row>
    <row r="20119" spans="21:42" ht="15" customHeight="1" x14ac:dyDescent="0.25">
      <c r="U20119" s="104"/>
      <c r="AB20119" s="104"/>
      <c r="AC20119" s="104"/>
      <c r="AF20119" s="104"/>
      <c r="AG20119" s="104"/>
      <c r="AK20119" s="104"/>
      <c r="AL20119" s="104"/>
      <c r="AO20119" s="104"/>
      <c r="AP20119" s="104"/>
    </row>
    <row r="20120" spans="21:42" ht="15" customHeight="1" x14ac:dyDescent="0.25">
      <c r="U20120" s="104"/>
      <c r="AB20120" s="104"/>
      <c r="AC20120" s="104"/>
      <c r="AF20120" s="104"/>
      <c r="AG20120" s="104"/>
      <c r="AK20120" s="104"/>
      <c r="AL20120" s="104"/>
      <c r="AO20120" s="104"/>
      <c r="AP20120" s="104"/>
    </row>
    <row r="20121" spans="21:42" ht="15" customHeight="1" x14ac:dyDescent="0.25">
      <c r="U20121" s="104"/>
      <c r="AB20121" s="104"/>
      <c r="AC20121" s="104"/>
      <c r="AF20121" s="104"/>
      <c r="AG20121" s="104"/>
      <c r="AK20121" s="104"/>
      <c r="AL20121" s="104"/>
      <c r="AO20121" s="104"/>
      <c r="AP20121" s="104"/>
    </row>
    <row r="20122" spans="21:42" ht="15" customHeight="1" x14ac:dyDescent="0.25">
      <c r="U20122" s="104"/>
      <c r="AB20122" s="104"/>
      <c r="AC20122" s="104"/>
      <c r="AF20122" s="104"/>
      <c r="AG20122" s="104"/>
      <c r="AK20122" s="104"/>
      <c r="AL20122" s="104"/>
      <c r="AO20122" s="104"/>
      <c r="AP20122" s="104"/>
    </row>
    <row r="20123" spans="21:42" ht="15" customHeight="1" x14ac:dyDescent="0.25">
      <c r="U20123" s="104"/>
      <c r="AB20123" s="104"/>
      <c r="AC20123" s="104"/>
      <c r="AF20123" s="104"/>
      <c r="AG20123" s="104"/>
      <c r="AK20123" s="104"/>
      <c r="AL20123" s="104"/>
      <c r="AO20123" s="104"/>
      <c r="AP20123" s="104"/>
    </row>
    <row r="20124" spans="21:42" ht="15" customHeight="1" x14ac:dyDescent="0.25">
      <c r="U20124" s="104"/>
      <c r="AB20124" s="104"/>
      <c r="AC20124" s="104"/>
      <c r="AF20124" s="104"/>
      <c r="AG20124" s="104"/>
      <c r="AK20124" s="104"/>
      <c r="AL20124" s="104"/>
      <c r="AO20124" s="104"/>
      <c r="AP20124" s="104"/>
    </row>
    <row r="20125" spans="21:42" ht="15" customHeight="1" x14ac:dyDescent="0.25">
      <c r="U20125" s="104"/>
      <c r="AB20125" s="104"/>
      <c r="AC20125" s="104"/>
      <c r="AF20125" s="104"/>
      <c r="AG20125" s="104"/>
      <c r="AK20125" s="104"/>
      <c r="AL20125" s="104"/>
      <c r="AO20125" s="104"/>
      <c r="AP20125" s="104"/>
    </row>
    <row r="20126" spans="21:42" ht="15" customHeight="1" x14ac:dyDescent="0.25">
      <c r="U20126" s="104"/>
      <c r="AB20126" s="104"/>
      <c r="AC20126" s="104"/>
      <c r="AF20126" s="104"/>
      <c r="AG20126" s="104"/>
      <c r="AK20126" s="104"/>
      <c r="AL20126" s="104"/>
      <c r="AO20126" s="104"/>
      <c r="AP20126" s="104"/>
    </row>
    <row r="20127" spans="21:42" ht="15" customHeight="1" x14ac:dyDescent="0.25">
      <c r="U20127" s="104"/>
      <c r="AB20127" s="104"/>
      <c r="AC20127" s="104"/>
      <c r="AF20127" s="104"/>
      <c r="AG20127" s="104"/>
      <c r="AK20127" s="104"/>
      <c r="AL20127" s="104"/>
      <c r="AO20127" s="104"/>
      <c r="AP20127" s="104"/>
    </row>
    <row r="20128" spans="21:42" ht="15" customHeight="1" x14ac:dyDescent="0.25">
      <c r="U20128" s="104"/>
      <c r="AB20128" s="104"/>
      <c r="AC20128" s="104"/>
      <c r="AF20128" s="104"/>
      <c r="AG20128" s="104"/>
      <c r="AK20128" s="104"/>
      <c r="AL20128" s="104"/>
      <c r="AO20128" s="104"/>
      <c r="AP20128" s="104"/>
    </row>
    <row r="20129" spans="21:42" ht="15" customHeight="1" x14ac:dyDescent="0.25">
      <c r="U20129" s="104"/>
      <c r="AB20129" s="104"/>
      <c r="AC20129" s="104"/>
      <c r="AF20129" s="104"/>
      <c r="AG20129" s="104"/>
      <c r="AK20129" s="104"/>
      <c r="AL20129" s="104"/>
      <c r="AO20129" s="104"/>
      <c r="AP20129" s="104"/>
    </row>
    <row r="20130" spans="21:42" ht="15" customHeight="1" x14ac:dyDescent="0.25">
      <c r="U20130" s="104"/>
      <c r="AB20130" s="104"/>
      <c r="AC20130" s="104"/>
      <c r="AF20130" s="104"/>
      <c r="AG20130" s="104"/>
      <c r="AK20130" s="104"/>
      <c r="AL20130" s="104"/>
      <c r="AO20130" s="104"/>
      <c r="AP20130" s="104"/>
    </row>
    <row r="20131" spans="21:42" ht="15" customHeight="1" x14ac:dyDescent="0.25">
      <c r="U20131" s="104"/>
      <c r="AB20131" s="104"/>
      <c r="AC20131" s="104"/>
      <c r="AF20131" s="104"/>
      <c r="AG20131" s="104"/>
      <c r="AK20131" s="104"/>
      <c r="AL20131" s="104"/>
      <c r="AO20131" s="104"/>
      <c r="AP20131" s="104"/>
    </row>
    <row r="20132" spans="21:42" ht="15" customHeight="1" x14ac:dyDescent="0.25">
      <c r="U20132" s="104"/>
      <c r="AB20132" s="104"/>
      <c r="AC20132" s="104"/>
      <c r="AF20132" s="104"/>
      <c r="AG20132" s="104"/>
      <c r="AK20132" s="104"/>
      <c r="AL20132" s="104"/>
      <c r="AO20132" s="104"/>
      <c r="AP20132" s="104"/>
    </row>
    <row r="20133" spans="21:42" ht="15" customHeight="1" x14ac:dyDescent="0.25">
      <c r="U20133" s="104"/>
      <c r="AB20133" s="104"/>
      <c r="AC20133" s="104"/>
      <c r="AF20133" s="104"/>
      <c r="AG20133" s="104"/>
      <c r="AK20133" s="104"/>
      <c r="AL20133" s="104"/>
      <c r="AO20133" s="104"/>
      <c r="AP20133" s="104"/>
    </row>
    <row r="20134" spans="21:42" ht="15" customHeight="1" x14ac:dyDescent="0.25">
      <c r="U20134" s="104"/>
      <c r="AB20134" s="104"/>
      <c r="AC20134" s="104"/>
      <c r="AF20134" s="104"/>
      <c r="AG20134" s="104"/>
      <c r="AK20134" s="104"/>
      <c r="AL20134" s="104"/>
      <c r="AO20134" s="104"/>
      <c r="AP20134" s="104"/>
    </row>
    <row r="20135" spans="21:42" ht="15" customHeight="1" x14ac:dyDescent="0.25">
      <c r="U20135" s="104"/>
      <c r="AB20135" s="104"/>
      <c r="AC20135" s="104"/>
      <c r="AF20135" s="104"/>
      <c r="AG20135" s="104"/>
      <c r="AK20135" s="104"/>
      <c r="AL20135" s="104"/>
      <c r="AO20135" s="104"/>
      <c r="AP20135" s="104"/>
    </row>
    <row r="20136" spans="21:42" ht="15" customHeight="1" x14ac:dyDescent="0.25">
      <c r="U20136" s="104"/>
      <c r="AB20136" s="104"/>
      <c r="AC20136" s="104"/>
      <c r="AF20136" s="104"/>
      <c r="AG20136" s="104"/>
      <c r="AK20136" s="104"/>
      <c r="AL20136" s="104"/>
      <c r="AO20136" s="104"/>
      <c r="AP20136" s="104"/>
    </row>
    <row r="20137" spans="21:42" ht="15" customHeight="1" x14ac:dyDescent="0.25">
      <c r="U20137" s="104"/>
      <c r="AB20137" s="104"/>
      <c r="AC20137" s="104"/>
      <c r="AF20137" s="104"/>
      <c r="AG20137" s="104"/>
      <c r="AK20137" s="104"/>
      <c r="AL20137" s="104"/>
      <c r="AO20137" s="104"/>
      <c r="AP20137" s="104"/>
    </row>
    <row r="20138" spans="21:42" ht="15" customHeight="1" x14ac:dyDescent="0.25">
      <c r="U20138" s="104"/>
      <c r="AB20138" s="104"/>
      <c r="AC20138" s="104"/>
      <c r="AF20138" s="104"/>
      <c r="AG20138" s="104"/>
      <c r="AK20138" s="104"/>
      <c r="AL20138" s="104"/>
      <c r="AO20138" s="104"/>
      <c r="AP20138" s="104"/>
    </row>
    <row r="20139" spans="21:42" ht="15" customHeight="1" x14ac:dyDescent="0.25">
      <c r="U20139" s="104"/>
      <c r="AB20139" s="104"/>
      <c r="AC20139" s="104"/>
      <c r="AF20139" s="104"/>
      <c r="AG20139" s="104"/>
      <c r="AK20139" s="104"/>
      <c r="AL20139" s="104"/>
      <c r="AO20139" s="104"/>
      <c r="AP20139" s="104"/>
    </row>
    <row r="20140" spans="21:42" ht="15" customHeight="1" x14ac:dyDescent="0.25">
      <c r="U20140" s="104"/>
      <c r="AB20140" s="104"/>
      <c r="AC20140" s="104"/>
      <c r="AF20140" s="104"/>
      <c r="AG20140" s="104"/>
      <c r="AK20140" s="104"/>
      <c r="AL20140" s="104"/>
      <c r="AO20140" s="104"/>
      <c r="AP20140" s="104"/>
    </row>
    <row r="20141" spans="21:42" ht="15" customHeight="1" x14ac:dyDescent="0.25">
      <c r="U20141" s="104"/>
      <c r="AB20141" s="104"/>
      <c r="AC20141" s="104"/>
      <c r="AF20141" s="104"/>
      <c r="AG20141" s="104"/>
      <c r="AK20141" s="104"/>
      <c r="AL20141" s="104"/>
      <c r="AO20141" s="104"/>
      <c r="AP20141" s="104"/>
    </row>
    <row r="20142" spans="21:42" ht="15" customHeight="1" x14ac:dyDescent="0.25">
      <c r="U20142" s="104"/>
      <c r="AB20142" s="104"/>
      <c r="AC20142" s="104"/>
      <c r="AF20142" s="104"/>
      <c r="AG20142" s="104"/>
      <c r="AK20142" s="104"/>
      <c r="AL20142" s="104"/>
      <c r="AO20142" s="104"/>
      <c r="AP20142" s="104"/>
    </row>
    <row r="20143" spans="21:42" ht="15" customHeight="1" x14ac:dyDescent="0.25">
      <c r="U20143" s="104"/>
      <c r="AB20143" s="104"/>
      <c r="AC20143" s="104"/>
      <c r="AF20143" s="104"/>
      <c r="AG20143" s="104"/>
      <c r="AK20143" s="104"/>
      <c r="AL20143" s="104"/>
      <c r="AO20143" s="104"/>
      <c r="AP20143" s="104"/>
    </row>
    <row r="20144" spans="21:42" ht="15" customHeight="1" x14ac:dyDescent="0.25">
      <c r="U20144" s="104"/>
      <c r="AB20144" s="104"/>
      <c r="AC20144" s="104"/>
      <c r="AF20144" s="104"/>
      <c r="AG20144" s="104"/>
      <c r="AK20144" s="104"/>
      <c r="AL20144" s="104"/>
      <c r="AO20144" s="104"/>
      <c r="AP20144" s="104"/>
    </row>
    <row r="20145" spans="21:42" ht="15" customHeight="1" x14ac:dyDescent="0.25">
      <c r="U20145" s="104"/>
      <c r="AB20145" s="104"/>
      <c r="AC20145" s="104"/>
      <c r="AF20145" s="104"/>
      <c r="AG20145" s="104"/>
      <c r="AK20145" s="104"/>
      <c r="AL20145" s="104"/>
      <c r="AO20145" s="104"/>
      <c r="AP20145" s="104"/>
    </row>
    <row r="20146" spans="21:42" ht="15" customHeight="1" x14ac:dyDescent="0.25">
      <c r="U20146" s="104"/>
      <c r="AB20146" s="104"/>
      <c r="AC20146" s="104"/>
      <c r="AF20146" s="104"/>
      <c r="AG20146" s="104"/>
      <c r="AK20146" s="104"/>
      <c r="AL20146" s="104"/>
      <c r="AO20146" s="104"/>
      <c r="AP20146" s="104"/>
    </row>
    <row r="20147" spans="21:42" ht="15" customHeight="1" x14ac:dyDescent="0.25">
      <c r="U20147" s="104"/>
      <c r="AB20147" s="104"/>
      <c r="AC20147" s="104"/>
      <c r="AF20147" s="104"/>
      <c r="AG20147" s="104"/>
      <c r="AK20147" s="104"/>
      <c r="AL20147" s="104"/>
      <c r="AO20147" s="104"/>
      <c r="AP20147" s="104"/>
    </row>
    <row r="20148" spans="21:42" ht="15" customHeight="1" x14ac:dyDescent="0.25">
      <c r="U20148" s="104"/>
      <c r="AB20148" s="104"/>
      <c r="AC20148" s="104"/>
      <c r="AF20148" s="104"/>
      <c r="AG20148" s="104"/>
      <c r="AK20148" s="104"/>
      <c r="AL20148" s="104"/>
      <c r="AO20148" s="104"/>
      <c r="AP20148" s="104"/>
    </row>
    <row r="20149" spans="21:42" ht="15" customHeight="1" x14ac:dyDescent="0.25">
      <c r="U20149" s="104"/>
      <c r="AB20149" s="104"/>
      <c r="AC20149" s="104"/>
      <c r="AF20149" s="104"/>
      <c r="AG20149" s="104"/>
      <c r="AK20149" s="104"/>
      <c r="AL20149" s="104"/>
      <c r="AO20149" s="104"/>
      <c r="AP20149" s="104"/>
    </row>
    <row r="20150" spans="21:42" ht="15" customHeight="1" x14ac:dyDescent="0.25">
      <c r="U20150" s="104"/>
      <c r="AB20150" s="104"/>
      <c r="AC20150" s="104"/>
      <c r="AF20150" s="104"/>
      <c r="AG20150" s="104"/>
      <c r="AK20150" s="104"/>
      <c r="AL20150" s="104"/>
      <c r="AO20150" s="104"/>
      <c r="AP20150" s="104"/>
    </row>
    <row r="20151" spans="21:42" ht="15" customHeight="1" x14ac:dyDescent="0.25">
      <c r="U20151" s="104"/>
      <c r="AB20151" s="104"/>
      <c r="AC20151" s="104"/>
      <c r="AF20151" s="104"/>
      <c r="AG20151" s="104"/>
      <c r="AK20151" s="104"/>
      <c r="AL20151" s="104"/>
      <c r="AO20151" s="104"/>
      <c r="AP20151" s="104"/>
    </row>
    <row r="20152" spans="21:42" ht="15" customHeight="1" x14ac:dyDescent="0.25">
      <c r="U20152" s="104"/>
      <c r="AB20152" s="104"/>
      <c r="AC20152" s="104"/>
      <c r="AF20152" s="104"/>
      <c r="AG20152" s="104"/>
      <c r="AK20152" s="104"/>
      <c r="AL20152" s="104"/>
      <c r="AO20152" s="104"/>
      <c r="AP20152" s="104"/>
    </row>
    <row r="20153" spans="21:42" ht="15" customHeight="1" x14ac:dyDescent="0.25">
      <c r="U20153" s="104"/>
      <c r="AB20153" s="104"/>
      <c r="AC20153" s="104"/>
      <c r="AF20153" s="104"/>
      <c r="AG20153" s="104"/>
      <c r="AK20153" s="104"/>
      <c r="AL20153" s="104"/>
      <c r="AO20153" s="104"/>
      <c r="AP20153" s="104"/>
    </row>
    <row r="20154" spans="21:42" ht="15" customHeight="1" x14ac:dyDescent="0.25">
      <c r="U20154" s="104"/>
      <c r="AB20154" s="104"/>
      <c r="AC20154" s="104"/>
      <c r="AF20154" s="104"/>
      <c r="AG20154" s="104"/>
      <c r="AK20154" s="104"/>
      <c r="AL20154" s="104"/>
      <c r="AO20154" s="104"/>
      <c r="AP20154" s="104"/>
    </row>
    <row r="20155" spans="21:42" ht="15" customHeight="1" x14ac:dyDescent="0.25">
      <c r="U20155" s="104"/>
      <c r="AB20155" s="104"/>
      <c r="AC20155" s="104"/>
      <c r="AF20155" s="104"/>
      <c r="AG20155" s="104"/>
      <c r="AK20155" s="104"/>
      <c r="AL20155" s="104"/>
      <c r="AO20155" s="104"/>
      <c r="AP20155" s="104"/>
    </row>
    <row r="20156" spans="21:42" ht="15" customHeight="1" x14ac:dyDescent="0.25">
      <c r="U20156" s="104"/>
      <c r="AB20156" s="104"/>
      <c r="AC20156" s="104"/>
      <c r="AF20156" s="104"/>
      <c r="AG20156" s="104"/>
      <c r="AK20156" s="104"/>
      <c r="AL20156" s="104"/>
      <c r="AO20156" s="104"/>
      <c r="AP20156" s="104"/>
    </row>
    <row r="20157" spans="21:42" ht="15" customHeight="1" x14ac:dyDescent="0.25">
      <c r="U20157" s="104"/>
      <c r="AB20157" s="104"/>
      <c r="AC20157" s="104"/>
      <c r="AF20157" s="104"/>
      <c r="AG20157" s="104"/>
      <c r="AK20157" s="104"/>
      <c r="AL20157" s="104"/>
      <c r="AO20157" s="104"/>
      <c r="AP20157" s="104"/>
    </row>
    <row r="20158" spans="21:42" ht="15" customHeight="1" x14ac:dyDescent="0.25">
      <c r="U20158" s="104"/>
      <c r="AB20158" s="104"/>
      <c r="AC20158" s="104"/>
      <c r="AF20158" s="104"/>
      <c r="AG20158" s="104"/>
      <c r="AK20158" s="104"/>
      <c r="AL20158" s="104"/>
      <c r="AO20158" s="104"/>
      <c r="AP20158" s="104"/>
    </row>
    <row r="20159" spans="21:42" ht="15" customHeight="1" x14ac:dyDescent="0.25">
      <c r="U20159" s="104"/>
      <c r="AB20159" s="104"/>
      <c r="AC20159" s="104"/>
      <c r="AF20159" s="104"/>
      <c r="AG20159" s="104"/>
      <c r="AK20159" s="104"/>
      <c r="AL20159" s="104"/>
      <c r="AO20159" s="104"/>
      <c r="AP20159" s="104"/>
    </row>
    <row r="20160" spans="21:42" ht="15" customHeight="1" x14ac:dyDescent="0.25">
      <c r="U20160" s="104"/>
      <c r="AB20160" s="104"/>
      <c r="AC20160" s="104"/>
      <c r="AF20160" s="104"/>
      <c r="AG20160" s="104"/>
      <c r="AK20160" s="104"/>
      <c r="AL20160" s="104"/>
      <c r="AO20160" s="104"/>
      <c r="AP20160" s="104"/>
    </row>
    <row r="20161" spans="21:42" ht="15" customHeight="1" x14ac:dyDescent="0.25">
      <c r="U20161" s="104"/>
      <c r="AB20161" s="104"/>
      <c r="AC20161" s="104"/>
      <c r="AF20161" s="104"/>
      <c r="AG20161" s="104"/>
      <c r="AK20161" s="104"/>
      <c r="AL20161" s="104"/>
      <c r="AO20161" s="104"/>
      <c r="AP20161" s="104"/>
    </row>
    <row r="20162" spans="21:42" ht="15" customHeight="1" x14ac:dyDescent="0.25">
      <c r="U20162" s="104"/>
      <c r="AB20162" s="104"/>
      <c r="AC20162" s="104"/>
      <c r="AF20162" s="104"/>
      <c r="AG20162" s="104"/>
      <c r="AK20162" s="104"/>
      <c r="AL20162" s="104"/>
      <c r="AO20162" s="104"/>
      <c r="AP20162" s="104"/>
    </row>
    <row r="20163" spans="21:42" ht="15" customHeight="1" x14ac:dyDescent="0.25">
      <c r="U20163" s="104"/>
      <c r="AB20163" s="104"/>
      <c r="AC20163" s="104"/>
      <c r="AF20163" s="104"/>
      <c r="AG20163" s="104"/>
      <c r="AK20163" s="104"/>
      <c r="AL20163" s="104"/>
      <c r="AO20163" s="104"/>
      <c r="AP20163" s="104"/>
    </row>
    <row r="20164" spans="21:42" ht="15" customHeight="1" x14ac:dyDescent="0.25">
      <c r="U20164" s="104"/>
      <c r="AB20164" s="104"/>
      <c r="AC20164" s="104"/>
      <c r="AF20164" s="104"/>
      <c r="AG20164" s="104"/>
      <c r="AK20164" s="104"/>
      <c r="AL20164" s="104"/>
      <c r="AO20164" s="104"/>
      <c r="AP20164" s="104"/>
    </row>
    <row r="20165" spans="21:42" ht="15" customHeight="1" x14ac:dyDescent="0.25">
      <c r="U20165" s="104"/>
      <c r="AB20165" s="104"/>
      <c r="AC20165" s="104"/>
      <c r="AF20165" s="104"/>
      <c r="AG20165" s="104"/>
      <c r="AK20165" s="104"/>
      <c r="AL20165" s="104"/>
      <c r="AO20165" s="104"/>
      <c r="AP20165" s="104"/>
    </row>
    <row r="20166" spans="21:42" ht="15" customHeight="1" x14ac:dyDescent="0.25">
      <c r="U20166" s="104"/>
      <c r="AB20166" s="104"/>
      <c r="AC20166" s="104"/>
      <c r="AF20166" s="104"/>
      <c r="AG20166" s="104"/>
      <c r="AK20166" s="104"/>
      <c r="AL20166" s="104"/>
      <c r="AO20166" s="104"/>
      <c r="AP20166" s="104"/>
    </row>
    <row r="20167" spans="21:42" ht="15" customHeight="1" x14ac:dyDescent="0.25">
      <c r="U20167" s="104"/>
      <c r="AB20167" s="104"/>
      <c r="AC20167" s="104"/>
      <c r="AF20167" s="104"/>
      <c r="AG20167" s="104"/>
      <c r="AK20167" s="104"/>
      <c r="AL20167" s="104"/>
      <c r="AO20167" s="104"/>
      <c r="AP20167" s="104"/>
    </row>
    <row r="20168" spans="21:42" ht="15" customHeight="1" x14ac:dyDescent="0.25">
      <c r="U20168" s="104"/>
      <c r="AB20168" s="104"/>
      <c r="AC20168" s="104"/>
      <c r="AF20168" s="104"/>
      <c r="AG20168" s="104"/>
      <c r="AK20168" s="104"/>
      <c r="AL20168" s="104"/>
      <c r="AO20168" s="104"/>
      <c r="AP20168" s="104"/>
    </row>
    <row r="20169" spans="21:42" ht="15" customHeight="1" x14ac:dyDescent="0.25">
      <c r="U20169" s="104"/>
      <c r="AB20169" s="104"/>
      <c r="AC20169" s="104"/>
      <c r="AF20169" s="104"/>
      <c r="AG20169" s="104"/>
      <c r="AK20169" s="104"/>
      <c r="AL20169" s="104"/>
      <c r="AO20169" s="104"/>
      <c r="AP20169" s="104"/>
    </row>
    <row r="20170" spans="21:42" ht="15" customHeight="1" x14ac:dyDescent="0.25">
      <c r="U20170" s="104"/>
      <c r="AB20170" s="104"/>
      <c r="AC20170" s="104"/>
      <c r="AF20170" s="104"/>
      <c r="AG20170" s="104"/>
      <c r="AK20170" s="104"/>
      <c r="AL20170" s="104"/>
      <c r="AO20170" s="104"/>
      <c r="AP20170" s="104"/>
    </row>
    <row r="20171" spans="21:42" ht="15" customHeight="1" x14ac:dyDescent="0.25">
      <c r="U20171" s="104"/>
      <c r="AB20171" s="104"/>
      <c r="AC20171" s="104"/>
      <c r="AF20171" s="104"/>
      <c r="AG20171" s="104"/>
      <c r="AK20171" s="104"/>
      <c r="AL20171" s="104"/>
      <c r="AO20171" s="104"/>
      <c r="AP20171" s="104"/>
    </row>
    <row r="20172" spans="21:42" ht="15" customHeight="1" x14ac:dyDescent="0.25">
      <c r="U20172" s="104"/>
      <c r="AB20172" s="104"/>
      <c r="AC20172" s="104"/>
      <c r="AF20172" s="104"/>
      <c r="AG20172" s="104"/>
      <c r="AK20172" s="104"/>
      <c r="AL20172" s="104"/>
      <c r="AO20172" s="104"/>
      <c r="AP20172" s="104"/>
    </row>
    <row r="20173" spans="21:42" ht="15" customHeight="1" x14ac:dyDescent="0.25">
      <c r="U20173" s="104"/>
      <c r="AB20173" s="104"/>
      <c r="AC20173" s="104"/>
      <c r="AF20173" s="104"/>
      <c r="AG20173" s="104"/>
      <c r="AK20173" s="104"/>
      <c r="AL20173" s="104"/>
      <c r="AO20173" s="104"/>
      <c r="AP20173" s="104"/>
    </row>
    <row r="20174" spans="21:42" ht="15" customHeight="1" x14ac:dyDescent="0.25">
      <c r="U20174" s="104"/>
      <c r="AB20174" s="104"/>
      <c r="AC20174" s="104"/>
      <c r="AF20174" s="104"/>
      <c r="AG20174" s="104"/>
      <c r="AK20174" s="104"/>
      <c r="AL20174" s="104"/>
      <c r="AO20174" s="104"/>
      <c r="AP20174" s="104"/>
    </row>
    <row r="20175" spans="21:42" ht="15" customHeight="1" x14ac:dyDescent="0.25">
      <c r="U20175" s="104"/>
      <c r="AB20175" s="104"/>
      <c r="AC20175" s="104"/>
      <c r="AF20175" s="104"/>
      <c r="AG20175" s="104"/>
      <c r="AK20175" s="104"/>
      <c r="AL20175" s="104"/>
      <c r="AO20175" s="104"/>
      <c r="AP20175" s="104"/>
    </row>
    <row r="20176" spans="21:42" ht="15" customHeight="1" x14ac:dyDescent="0.25">
      <c r="U20176" s="104"/>
      <c r="AB20176" s="104"/>
      <c r="AC20176" s="104"/>
      <c r="AF20176" s="104"/>
      <c r="AG20176" s="104"/>
      <c r="AK20176" s="104"/>
      <c r="AL20176" s="104"/>
      <c r="AO20176" s="104"/>
      <c r="AP20176" s="104"/>
    </row>
    <row r="20177" spans="21:42" ht="15" customHeight="1" x14ac:dyDescent="0.25">
      <c r="U20177" s="104"/>
      <c r="AB20177" s="104"/>
      <c r="AC20177" s="104"/>
      <c r="AF20177" s="104"/>
      <c r="AG20177" s="104"/>
      <c r="AK20177" s="104"/>
      <c r="AL20177" s="104"/>
      <c r="AO20177" s="104"/>
      <c r="AP20177" s="104"/>
    </row>
    <row r="20178" spans="21:42" ht="15" customHeight="1" x14ac:dyDescent="0.25">
      <c r="U20178" s="104"/>
      <c r="AB20178" s="104"/>
      <c r="AC20178" s="104"/>
      <c r="AF20178" s="104"/>
      <c r="AG20178" s="104"/>
      <c r="AK20178" s="104"/>
      <c r="AL20178" s="104"/>
      <c r="AO20178" s="104"/>
      <c r="AP20178" s="104"/>
    </row>
    <row r="20179" spans="21:42" ht="15" customHeight="1" x14ac:dyDescent="0.25">
      <c r="U20179" s="104"/>
      <c r="AB20179" s="104"/>
      <c r="AC20179" s="104"/>
      <c r="AF20179" s="104"/>
      <c r="AG20179" s="104"/>
      <c r="AK20179" s="104"/>
      <c r="AL20179" s="104"/>
      <c r="AO20179" s="104"/>
      <c r="AP20179" s="104"/>
    </row>
    <row r="20180" spans="21:42" ht="15" customHeight="1" x14ac:dyDescent="0.25">
      <c r="U20180" s="104"/>
      <c r="AB20180" s="104"/>
      <c r="AC20180" s="104"/>
      <c r="AF20180" s="104"/>
      <c r="AG20180" s="104"/>
      <c r="AK20180" s="104"/>
      <c r="AL20180" s="104"/>
      <c r="AO20180" s="104"/>
      <c r="AP20180" s="104"/>
    </row>
    <row r="20181" spans="21:42" ht="15" customHeight="1" x14ac:dyDescent="0.25">
      <c r="U20181" s="104"/>
      <c r="AB20181" s="104"/>
      <c r="AC20181" s="104"/>
      <c r="AF20181" s="104"/>
      <c r="AG20181" s="104"/>
      <c r="AK20181" s="104"/>
      <c r="AL20181" s="104"/>
      <c r="AO20181" s="104"/>
      <c r="AP20181" s="104"/>
    </row>
    <row r="20182" spans="21:42" ht="15" customHeight="1" x14ac:dyDescent="0.25">
      <c r="U20182" s="104"/>
      <c r="AB20182" s="104"/>
      <c r="AC20182" s="104"/>
      <c r="AF20182" s="104"/>
      <c r="AG20182" s="104"/>
      <c r="AK20182" s="104"/>
      <c r="AL20182" s="104"/>
      <c r="AO20182" s="104"/>
      <c r="AP20182" s="104"/>
    </row>
    <row r="20183" spans="21:42" ht="15" customHeight="1" x14ac:dyDescent="0.25">
      <c r="U20183" s="104"/>
      <c r="AB20183" s="104"/>
      <c r="AC20183" s="104"/>
      <c r="AF20183" s="104"/>
      <c r="AG20183" s="104"/>
      <c r="AK20183" s="104"/>
      <c r="AL20183" s="104"/>
      <c r="AO20183" s="104"/>
      <c r="AP20183" s="104"/>
    </row>
    <row r="20184" spans="21:42" ht="15" customHeight="1" x14ac:dyDescent="0.25">
      <c r="U20184" s="104"/>
      <c r="AB20184" s="104"/>
      <c r="AC20184" s="104"/>
      <c r="AF20184" s="104"/>
      <c r="AG20184" s="104"/>
      <c r="AK20184" s="104"/>
      <c r="AL20184" s="104"/>
      <c r="AO20184" s="104"/>
      <c r="AP20184" s="104"/>
    </row>
    <row r="20185" spans="21:42" ht="15" customHeight="1" x14ac:dyDescent="0.25">
      <c r="U20185" s="104"/>
      <c r="AB20185" s="104"/>
      <c r="AC20185" s="104"/>
      <c r="AF20185" s="104"/>
      <c r="AG20185" s="104"/>
      <c r="AK20185" s="104"/>
      <c r="AL20185" s="104"/>
      <c r="AO20185" s="104"/>
      <c r="AP20185" s="104"/>
    </row>
    <row r="20186" spans="21:42" ht="15" customHeight="1" x14ac:dyDescent="0.25">
      <c r="U20186" s="104"/>
      <c r="AB20186" s="104"/>
      <c r="AC20186" s="104"/>
      <c r="AF20186" s="104"/>
      <c r="AG20186" s="104"/>
      <c r="AK20186" s="104"/>
      <c r="AL20186" s="104"/>
      <c r="AO20186" s="104"/>
      <c r="AP20186" s="104"/>
    </row>
    <row r="20187" spans="21:42" ht="15" customHeight="1" x14ac:dyDescent="0.25">
      <c r="U20187" s="104"/>
      <c r="AB20187" s="104"/>
      <c r="AC20187" s="104"/>
      <c r="AF20187" s="104"/>
      <c r="AG20187" s="104"/>
      <c r="AK20187" s="104"/>
      <c r="AL20187" s="104"/>
      <c r="AO20187" s="104"/>
      <c r="AP20187" s="104"/>
    </row>
    <row r="20188" spans="21:42" ht="15" customHeight="1" x14ac:dyDescent="0.25">
      <c r="U20188" s="104"/>
      <c r="AB20188" s="104"/>
      <c r="AC20188" s="104"/>
      <c r="AF20188" s="104"/>
      <c r="AG20188" s="104"/>
      <c r="AK20188" s="104"/>
      <c r="AL20188" s="104"/>
      <c r="AO20188" s="104"/>
      <c r="AP20188" s="104"/>
    </row>
    <row r="20189" spans="21:42" ht="15" customHeight="1" x14ac:dyDescent="0.25">
      <c r="U20189" s="104"/>
      <c r="AB20189" s="104"/>
      <c r="AC20189" s="104"/>
      <c r="AF20189" s="104"/>
      <c r="AG20189" s="104"/>
      <c r="AK20189" s="104"/>
      <c r="AL20189" s="104"/>
      <c r="AO20189" s="104"/>
      <c r="AP20189" s="104"/>
    </row>
    <row r="20190" spans="21:42" ht="15" customHeight="1" x14ac:dyDescent="0.25">
      <c r="U20190" s="104"/>
      <c r="AB20190" s="104"/>
      <c r="AC20190" s="104"/>
      <c r="AF20190" s="104"/>
      <c r="AG20190" s="104"/>
      <c r="AK20190" s="104"/>
      <c r="AL20190" s="104"/>
      <c r="AO20190" s="104"/>
      <c r="AP20190" s="104"/>
    </row>
    <row r="20191" spans="21:42" ht="15" customHeight="1" x14ac:dyDescent="0.25">
      <c r="U20191" s="104"/>
      <c r="AB20191" s="104"/>
      <c r="AC20191" s="104"/>
      <c r="AF20191" s="104"/>
      <c r="AG20191" s="104"/>
      <c r="AK20191" s="104"/>
      <c r="AL20191" s="104"/>
      <c r="AO20191" s="104"/>
      <c r="AP20191" s="104"/>
    </row>
    <row r="20192" spans="21:42" ht="15" customHeight="1" x14ac:dyDescent="0.25">
      <c r="U20192" s="104"/>
      <c r="AB20192" s="104"/>
      <c r="AC20192" s="104"/>
      <c r="AF20192" s="104"/>
      <c r="AG20192" s="104"/>
      <c r="AK20192" s="104"/>
      <c r="AL20192" s="104"/>
      <c r="AO20192" s="104"/>
      <c r="AP20192" s="104"/>
    </row>
    <row r="20193" spans="21:42" ht="15" customHeight="1" x14ac:dyDescent="0.25">
      <c r="U20193" s="104"/>
      <c r="AB20193" s="104"/>
      <c r="AC20193" s="104"/>
      <c r="AF20193" s="104"/>
      <c r="AG20193" s="104"/>
      <c r="AK20193" s="104"/>
      <c r="AL20193" s="104"/>
      <c r="AO20193" s="104"/>
      <c r="AP20193" s="104"/>
    </row>
    <row r="20194" spans="21:42" ht="15" customHeight="1" x14ac:dyDescent="0.25">
      <c r="U20194" s="104"/>
      <c r="AB20194" s="104"/>
      <c r="AC20194" s="104"/>
      <c r="AF20194" s="104"/>
      <c r="AG20194" s="104"/>
      <c r="AK20194" s="104"/>
      <c r="AL20194" s="104"/>
      <c r="AO20194" s="104"/>
      <c r="AP20194" s="104"/>
    </row>
    <row r="20195" spans="21:42" ht="15" customHeight="1" x14ac:dyDescent="0.25">
      <c r="U20195" s="104"/>
      <c r="AB20195" s="104"/>
      <c r="AC20195" s="104"/>
      <c r="AF20195" s="104"/>
      <c r="AG20195" s="104"/>
      <c r="AK20195" s="104"/>
      <c r="AL20195" s="104"/>
      <c r="AO20195" s="104"/>
      <c r="AP20195" s="104"/>
    </row>
    <row r="20196" spans="21:42" ht="15" customHeight="1" x14ac:dyDescent="0.25">
      <c r="U20196" s="104"/>
      <c r="AB20196" s="104"/>
      <c r="AC20196" s="104"/>
      <c r="AF20196" s="104"/>
      <c r="AG20196" s="104"/>
      <c r="AK20196" s="104"/>
      <c r="AL20196" s="104"/>
      <c r="AO20196" s="104"/>
      <c r="AP20196" s="104"/>
    </row>
    <row r="20197" spans="21:42" ht="15" customHeight="1" x14ac:dyDescent="0.25">
      <c r="U20197" s="104"/>
      <c r="AB20197" s="104"/>
      <c r="AC20197" s="104"/>
      <c r="AF20197" s="104"/>
      <c r="AG20197" s="104"/>
      <c r="AK20197" s="104"/>
      <c r="AL20197" s="104"/>
      <c r="AO20197" s="104"/>
      <c r="AP20197" s="104"/>
    </row>
    <row r="20198" spans="21:42" ht="15" customHeight="1" x14ac:dyDescent="0.25">
      <c r="U20198" s="104"/>
      <c r="AB20198" s="104"/>
      <c r="AC20198" s="104"/>
      <c r="AF20198" s="104"/>
      <c r="AG20198" s="104"/>
      <c r="AK20198" s="104"/>
      <c r="AL20198" s="104"/>
      <c r="AO20198" s="104"/>
      <c r="AP20198" s="104"/>
    </row>
    <row r="20199" spans="21:42" ht="15" customHeight="1" x14ac:dyDescent="0.25">
      <c r="U20199" s="104"/>
      <c r="AB20199" s="104"/>
      <c r="AC20199" s="104"/>
      <c r="AF20199" s="104"/>
      <c r="AG20199" s="104"/>
      <c r="AK20199" s="104"/>
      <c r="AL20199" s="104"/>
      <c r="AO20199" s="104"/>
      <c r="AP20199" s="104"/>
    </row>
    <row r="20200" spans="21:42" ht="15" customHeight="1" x14ac:dyDescent="0.25">
      <c r="U20200" s="104"/>
      <c r="AB20200" s="104"/>
      <c r="AC20200" s="104"/>
      <c r="AF20200" s="104"/>
      <c r="AG20200" s="104"/>
      <c r="AK20200" s="104"/>
      <c r="AL20200" s="104"/>
      <c r="AO20200" s="104"/>
      <c r="AP20200" s="104"/>
    </row>
    <row r="20201" spans="21:42" ht="15" customHeight="1" x14ac:dyDescent="0.25">
      <c r="U20201" s="104"/>
      <c r="AB20201" s="104"/>
      <c r="AC20201" s="104"/>
      <c r="AF20201" s="104"/>
      <c r="AG20201" s="104"/>
      <c r="AK20201" s="104"/>
      <c r="AL20201" s="104"/>
      <c r="AO20201" s="104"/>
      <c r="AP20201" s="104"/>
    </row>
    <row r="20202" spans="21:42" ht="15" customHeight="1" x14ac:dyDescent="0.25">
      <c r="U20202" s="104"/>
      <c r="AB20202" s="104"/>
      <c r="AC20202" s="104"/>
      <c r="AF20202" s="104"/>
      <c r="AG20202" s="104"/>
      <c r="AK20202" s="104"/>
      <c r="AL20202" s="104"/>
      <c r="AO20202" s="104"/>
      <c r="AP20202" s="104"/>
    </row>
    <row r="20203" spans="21:42" ht="15" customHeight="1" x14ac:dyDescent="0.25">
      <c r="U20203" s="104"/>
      <c r="AB20203" s="104"/>
      <c r="AC20203" s="104"/>
      <c r="AF20203" s="104"/>
      <c r="AG20203" s="104"/>
      <c r="AK20203" s="104"/>
      <c r="AL20203" s="104"/>
      <c r="AO20203" s="104"/>
      <c r="AP20203" s="104"/>
    </row>
    <row r="20204" spans="21:42" ht="15" customHeight="1" x14ac:dyDescent="0.25">
      <c r="U20204" s="104"/>
      <c r="AB20204" s="104"/>
      <c r="AC20204" s="104"/>
      <c r="AF20204" s="104"/>
      <c r="AG20204" s="104"/>
      <c r="AK20204" s="104"/>
      <c r="AL20204" s="104"/>
      <c r="AO20204" s="104"/>
      <c r="AP20204" s="104"/>
    </row>
    <row r="20205" spans="21:42" ht="15" customHeight="1" x14ac:dyDescent="0.25">
      <c r="U20205" s="104"/>
      <c r="AB20205" s="104"/>
      <c r="AC20205" s="104"/>
      <c r="AF20205" s="104"/>
      <c r="AG20205" s="104"/>
      <c r="AK20205" s="104"/>
      <c r="AL20205" s="104"/>
      <c r="AO20205" s="104"/>
      <c r="AP20205" s="104"/>
    </row>
    <row r="20206" spans="21:42" ht="15" customHeight="1" x14ac:dyDescent="0.25">
      <c r="U20206" s="104"/>
      <c r="AB20206" s="104"/>
      <c r="AC20206" s="104"/>
      <c r="AF20206" s="104"/>
      <c r="AG20206" s="104"/>
      <c r="AK20206" s="104"/>
      <c r="AL20206" s="104"/>
      <c r="AO20206" s="104"/>
      <c r="AP20206" s="104"/>
    </row>
    <row r="20207" spans="21:42" ht="15" customHeight="1" x14ac:dyDescent="0.25">
      <c r="U20207" s="104"/>
      <c r="AB20207" s="104"/>
      <c r="AC20207" s="104"/>
      <c r="AF20207" s="104"/>
      <c r="AG20207" s="104"/>
      <c r="AK20207" s="104"/>
      <c r="AL20207" s="104"/>
      <c r="AO20207" s="104"/>
      <c r="AP20207" s="104"/>
    </row>
    <row r="20208" spans="21:42" ht="15" customHeight="1" x14ac:dyDescent="0.25">
      <c r="U20208" s="104"/>
      <c r="AB20208" s="104"/>
      <c r="AC20208" s="104"/>
      <c r="AF20208" s="104"/>
      <c r="AG20208" s="104"/>
      <c r="AK20208" s="104"/>
      <c r="AL20208" s="104"/>
      <c r="AO20208" s="104"/>
      <c r="AP20208" s="104"/>
    </row>
    <row r="20209" spans="21:42" ht="15" customHeight="1" x14ac:dyDescent="0.25">
      <c r="U20209" s="104"/>
      <c r="AB20209" s="104"/>
      <c r="AC20209" s="104"/>
      <c r="AF20209" s="104"/>
      <c r="AG20209" s="104"/>
      <c r="AK20209" s="104"/>
      <c r="AL20209" s="104"/>
      <c r="AO20209" s="104"/>
      <c r="AP20209" s="104"/>
    </row>
    <row r="20210" spans="21:42" ht="15" customHeight="1" x14ac:dyDescent="0.25">
      <c r="U20210" s="104"/>
      <c r="AB20210" s="104"/>
      <c r="AC20210" s="104"/>
      <c r="AF20210" s="104"/>
      <c r="AG20210" s="104"/>
      <c r="AK20210" s="104"/>
      <c r="AL20210" s="104"/>
      <c r="AO20210" s="104"/>
      <c r="AP20210" s="104"/>
    </row>
    <row r="20211" spans="21:42" ht="15" customHeight="1" x14ac:dyDescent="0.25">
      <c r="U20211" s="104"/>
      <c r="AB20211" s="104"/>
      <c r="AC20211" s="104"/>
      <c r="AF20211" s="104"/>
      <c r="AG20211" s="104"/>
      <c r="AK20211" s="104"/>
      <c r="AL20211" s="104"/>
      <c r="AO20211" s="104"/>
      <c r="AP20211" s="104"/>
    </row>
    <row r="20212" spans="21:42" ht="15" customHeight="1" x14ac:dyDescent="0.25">
      <c r="U20212" s="104"/>
      <c r="AB20212" s="104"/>
      <c r="AC20212" s="104"/>
      <c r="AF20212" s="104"/>
      <c r="AG20212" s="104"/>
      <c r="AK20212" s="104"/>
      <c r="AL20212" s="104"/>
      <c r="AO20212" s="104"/>
      <c r="AP20212" s="104"/>
    </row>
    <row r="20213" spans="21:42" ht="15" customHeight="1" x14ac:dyDescent="0.25">
      <c r="U20213" s="104"/>
      <c r="AB20213" s="104"/>
      <c r="AC20213" s="104"/>
      <c r="AF20213" s="104"/>
      <c r="AG20213" s="104"/>
      <c r="AK20213" s="104"/>
      <c r="AL20213" s="104"/>
      <c r="AO20213" s="104"/>
      <c r="AP20213" s="104"/>
    </row>
    <row r="20214" spans="21:42" ht="15" customHeight="1" x14ac:dyDescent="0.25">
      <c r="U20214" s="104"/>
      <c r="AB20214" s="104"/>
      <c r="AC20214" s="104"/>
      <c r="AF20214" s="104"/>
      <c r="AG20214" s="104"/>
      <c r="AK20214" s="104"/>
      <c r="AL20214" s="104"/>
      <c r="AO20214" s="104"/>
      <c r="AP20214" s="104"/>
    </row>
    <row r="20215" spans="21:42" ht="15" customHeight="1" x14ac:dyDescent="0.25">
      <c r="U20215" s="104"/>
      <c r="AB20215" s="104"/>
      <c r="AC20215" s="104"/>
      <c r="AF20215" s="104"/>
      <c r="AG20215" s="104"/>
      <c r="AK20215" s="104"/>
      <c r="AL20215" s="104"/>
      <c r="AO20215" s="104"/>
      <c r="AP20215" s="104"/>
    </row>
    <row r="20216" spans="21:42" ht="15" customHeight="1" x14ac:dyDescent="0.25">
      <c r="U20216" s="104"/>
      <c r="AB20216" s="104"/>
      <c r="AC20216" s="104"/>
      <c r="AF20216" s="104"/>
      <c r="AG20216" s="104"/>
      <c r="AK20216" s="104"/>
      <c r="AL20216" s="104"/>
      <c r="AO20216" s="104"/>
      <c r="AP20216" s="104"/>
    </row>
    <row r="20217" spans="21:42" ht="15" customHeight="1" x14ac:dyDescent="0.25">
      <c r="U20217" s="104"/>
      <c r="AB20217" s="104"/>
      <c r="AC20217" s="104"/>
      <c r="AF20217" s="104"/>
      <c r="AG20217" s="104"/>
      <c r="AK20217" s="104"/>
      <c r="AL20217" s="104"/>
      <c r="AO20217" s="104"/>
      <c r="AP20217" s="104"/>
    </row>
    <row r="20218" spans="21:42" ht="15" customHeight="1" x14ac:dyDescent="0.25">
      <c r="U20218" s="104"/>
      <c r="AB20218" s="104"/>
      <c r="AC20218" s="104"/>
      <c r="AF20218" s="104"/>
      <c r="AG20218" s="104"/>
      <c r="AK20218" s="104"/>
      <c r="AL20218" s="104"/>
      <c r="AO20218" s="104"/>
      <c r="AP20218" s="104"/>
    </row>
    <row r="20219" spans="21:42" ht="15" customHeight="1" x14ac:dyDescent="0.25">
      <c r="U20219" s="104"/>
      <c r="AB20219" s="104"/>
      <c r="AC20219" s="104"/>
      <c r="AF20219" s="104"/>
      <c r="AG20219" s="104"/>
      <c r="AK20219" s="104"/>
      <c r="AL20219" s="104"/>
      <c r="AO20219" s="104"/>
      <c r="AP20219" s="104"/>
    </row>
    <row r="20220" spans="21:42" ht="15" customHeight="1" x14ac:dyDescent="0.25">
      <c r="U20220" s="104"/>
      <c r="AB20220" s="104"/>
      <c r="AC20220" s="104"/>
      <c r="AF20220" s="104"/>
      <c r="AG20220" s="104"/>
      <c r="AK20220" s="104"/>
      <c r="AL20220" s="104"/>
      <c r="AO20220" s="104"/>
      <c r="AP20220" s="104"/>
    </row>
    <row r="20221" spans="21:42" ht="15" customHeight="1" x14ac:dyDescent="0.25">
      <c r="U20221" s="104"/>
      <c r="AB20221" s="104"/>
      <c r="AC20221" s="104"/>
      <c r="AF20221" s="104"/>
      <c r="AG20221" s="104"/>
      <c r="AK20221" s="104"/>
      <c r="AL20221" s="104"/>
      <c r="AO20221" s="104"/>
      <c r="AP20221" s="104"/>
    </row>
    <row r="20222" spans="21:42" ht="15" customHeight="1" x14ac:dyDescent="0.25">
      <c r="U20222" s="104"/>
      <c r="AB20222" s="104"/>
      <c r="AC20222" s="104"/>
      <c r="AF20222" s="104"/>
      <c r="AG20222" s="104"/>
      <c r="AK20222" s="104"/>
      <c r="AL20222" s="104"/>
      <c r="AO20222" s="104"/>
      <c r="AP20222" s="104"/>
    </row>
    <row r="20223" spans="21:42" ht="15" customHeight="1" x14ac:dyDescent="0.25">
      <c r="U20223" s="104"/>
      <c r="AB20223" s="104"/>
      <c r="AC20223" s="104"/>
      <c r="AF20223" s="104"/>
      <c r="AG20223" s="104"/>
      <c r="AK20223" s="104"/>
      <c r="AL20223" s="104"/>
      <c r="AO20223" s="104"/>
      <c r="AP20223" s="104"/>
    </row>
    <row r="20224" spans="21:42" ht="15" customHeight="1" x14ac:dyDescent="0.25">
      <c r="U20224" s="104"/>
      <c r="AB20224" s="104"/>
      <c r="AC20224" s="104"/>
      <c r="AF20224" s="104"/>
      <c r="AG20224" s="104"/>
      <c r="AK20224" s="104"/>
      <c r="AL20224" s="104"/>
      <c r="AO20224" s="104"/>
      <c r="AP20224" s="104"/>
    </row>
    <row r="20225" spans="21:42" ht="15" customHeight="1" x14ac:dyDescent="0.25">
      <c r="U20225" s="104"/>
      <c r="AB20225" s="104"/>
      <c r="AC20225" s="104"/>
      <c r="AF20225" s="104"/>
      <c r="AG20225" s="104"/>
      <c r="AK20225" s="104"/>
      <c r="AL20225" s="104"/>
      <c r="AO20225" s="104"/>
      <c r="AP20225" s="104"/>
    </row>
    <row r="20226" spans="21:42" ht="15" customHeight="1" x14ac:dyDescent="0.25">
      <c r="U20226" s="104"/>
      <c r="AB20226" s="104"/>
      <c r="AC20226" s="104"/>
      <c r="AF20226" s="104"/>
      <c r="AG20226" s="104"/>
      <c r="AK20226" s="104"/>
      <c r="AL20226" s="104"/>
      <c r="AO20226" s="104"/>
      <c r="AP20226" s="104"/>
    </row>
    <row r="20227" spans="21:42" ht="15" customHeight="1" x14ac:dyDescent="0.25">
      <c r="U20227" s="104"/>
      <c r="AB20227" s="104"/>
      <c r="AC20227" s="104"/>
      <c r="AF20227" s="104"/>
      <c r="AG20227" s="104"/>
      <c r="AK20227" s="104"/>
      <c r="AL20227" s="104"/>
      <c r="AO20227" s="104"/>
      <c r="AP20227" s="104"/>
    </row>
    <row r="20228" spans="21:42" ht="15" customHeight="1" x14ac:dyDescent="0.25">
      <c r="U20228" s="104"/>
      <c r="AB20228" s="104"/>
      <c r="AC20228" s="104"/>
      <c r="AF20228" s="104"/>
      <c r="AG20228" s="104"/>
      <c r="AK20228" s="104"/>
      <c r="AL20228" s="104"/>
      <c r="AO20228" s="104"/>
      <c r="AP20228" s="104"/>
    </row>
    <row r="20229" spans="21:42" ht="15" customHeight="1" x14ac:dyDescent="0.25">
      <c r="U20229" s="104"/>
      <c r="AB20229" s="104"/>
      <c r="AC20229" s="104"/>
      <c r="AF20229" s="104"/>
      <c r="AG20229" s="104"/>
      <c r="AK20229" s="104"/>
      <c r="AL20229" s="104"/>
      <c r="AO20229" s="104"/>
      <c r="AP20229" s="104"/>
    </row>
    <row r="20230" spans="21:42" ht="15" customHeight="1" x14ac:dyDescent="0.25">
      <c r="U20230" s="104"/>
      <c r="AB20230" s="104"/>
      <c r="AC20230" s="104"/>
      <c r="AF20230" s="104"/>
      <c r="AG20230" s="104"/>
      <c r="AK20230" s="104"/>
      <c r="AL20230" s="104"/>
      <c r="AO20230" s="104"/>
      <c r="AP20230" s="104"/>
    </row>
    <row r="20231" spans="21:42" ht="15" customHeight="1" x14ac:dyDescent="0.25">
      <c r="U20231" s="104"/>
      <c r="AB20231" s="104"/>
      <c r="AC20231" s="104"/>
      <c r="AF20231" s="104"/>
      <c r="AG20231" s="104"/>
      <c r="AK20231" s="104"/>
      <c r="AL20231" s="104"/>
      <c r="AO20231" s="104"/>
      <c r="AP20231" s="104"/>
    </row>
    <row r="20232" spans="21:42" ht="15" customHeight="1" x14ac:dyDescent="0.25">
      <c r="U20232" s="104"/>
      <c r="AB20232" s="104"/>
      <c r="AC20232" s="104"/>
      <c r="AF20232" s="104"/>
      <c r="AG20232" s="104"/>
      <c r="AK20232" s="104"/>
      <c r="AL20232" s="104"/>
      <c r="AO20232" s="104"/>
      <c r="AP20232" s="104"/>
    </row>
    <row r="20233" spans="21:42" ht="15" customHeight="1" x14ac:dyDescent="0.25">
      <c r="U20233" s="104"/>
      <c r="AB20233" s="104"/>
      <c r="AC20233" s="104"/>
      <c r="AF20233" s="104"/>
      <c r="AG20233" s="104"/>
      <c r="AK20233" s="104"/>
      <c r="AL20233" s="104"/>
      <c r="AO20233" s="104"/>
      <c r="AP20233" s="104"/>
    </row>
    <row r="20234" spans="21:42" ht="15" customHeight="1" x14ac:dyDescent="0.25">
      <c r="U20234" s="104"/>
      <c r="AB20234" s="104"/>
      <c r="AC20234" s="104"/>
      <c r="AF20234" s="104"/>
      <c r="AG20234" s="104"/>
      <c r="AK20234" s="104"/>
      <c r="AL20234" s="104"/>
      <c r="AO20234" s="104"/>
      <c r="AP20234" s="104"/>
    </row>
    <row r="20235" spans="21:42" ht="15" customHeight="1" x14ac:dyDescent="0.25">
      <c r="U20235" s="104"/>
      <c r="AB20235" s="104"/>
      <c r="AC20235" s="104"/>
      <c r="AF20235" s="104"/>
      <c r="AG20235" s="104"/>
      <c r="AK20235" s="104"/>
      <c r="AL20235" s="104"/>
      <c r="AO20235" s="104"/>
      <c r="AP20235" s="104"/>
    </row>
    <row r="20236" spans="21:42" ht="15" customHeight="1" x14ac:dyDescent="0.25">
      <c r="U20236" s="104"/>
      <c r="AB20236" s="104"/>
      <c r="AC20236" s="104"/>
      <c r="AF20236" s="104"/>
      <c r="AG20236" s="104"/>
      <c r="AK20236" s="104"/>
      <c r="AL20236" s="104"/>
      <c r="AO20236" s="104"/>
      <c r="AP20236" s="104"/>
    </row>
    <row r="20237" spans="21:42" ht="15" customHeight="1" x14ac:dyDescent="0.25">
      <c r="U20237" s="104"/>
      <c r="AB20237" s="104"/>
      <c r="AC20237" s="104"/>
      <c r="AF20237" s="104"/>
      <c r="AG20237" s="104"/>
      <c r="AK20237" s="104"/>
      <c r="AL20237" s="104"/>
      <c r="AO20237" s="104"/>
      <c r="AP20237" s="104"/>
    </row>
    <row r="20238" spans="21:42" ht="15" customHeight="1" x14ac:dyDescent="0.25">
      <c r="U20238" s="104"/>
      <c r="AB20238" s="104"/>
      <c r="AC20238" s="104"/>
      <c r="AF20238" s="104"/>
      <c r="AG20238" s="104"/>
      <c r="AK20238" s="104"/>
      <c r="AL20238" s="104"/>
      <c r="AO20238" s="104"/>
      <c r="AP20238" s="104"/>
    </row>
    <row r="20239" spans="21:42" ht="15" customHeight="1" x14ac:dyDescent="0.25">
      <c r="U20239" s="104"/>
      <c r="AB20239" s="104"/>
      <c r="AC20239" s="104"/>
      <c r="AF20239" s="104"/>
      <c r="AG20239" s="104"/>
      <c r="AK20239" s="104"/>
      <c r="AL20239" s="104"/>
      <c r="AO20239" s="104"/>
      <c r="AP20239" s="104"/>
    </row>
    <row r="20240" spans="21:42" ht="15" customHeight="1" x14ac:dyDescent="0.25">
      <c r="U20240" s="104"/>
      <c r="AB20240" s="104"/>
      <c r="AC20240" s="104"/>
      <c r="AF20240" s="104"/>
      <c r="AG20240" s="104"/>
      <c r="AK20240" s="104"/>
      <c r="AL20240" s="104"/>
      <c r="AO20240" s="104"/>
      <c r="AP20240" s="104"/>
    </row>
    <row r="20241" spans="21:42" ht="15" customHeight="1" x14ac:dyDescent="0.25">
      <c r="U20241" s="104"/>
      <c r="AB20241" s="104"/>
      <c r="AC20241" s="104"/>
      <c r="AF20241" s="104"/>
      <c r="AG20241" s="104"/>
      <c r="AK20241" s="104"/>
      <c r="AL20241" s="104"/>
      <c r="AO20241" s="104"/>
      <c r="AP20241" s="104"/>
    </row>
    <row r="20242" spans="21:42" ht="15" customHeight="1" x14ac:dyDescent="0.25">
      <c r="U20242" s="104"/>
      <c r="AB20242" s="104"/>
      <c r="AC20242" s="104"/>
      <c r="AF20242" s="104"/>
      <c r="AG20242" s="104"/>
      <c r="AK20242" s="104"/>
      <c r="AL20242" s="104"/>
      <c r="AO20242" s="104"/>
      <c r="AP20242" s="104"/>
    </row>
    <row r="20243" spans="21:42" ht="15" customHeight="1" x14ac:dyDescent="0.25">
      <c r="U20243" s="104"/>
      <c r="AB20243" s="104"/>
      <c r="AC20243" s="104"/>
      <c r="AF20243" s="104"/>
      <c r="AG20243" s="104"/>
      <c r="AK20243" s="104"/>
      <c r="AL20243" s="104"/>
      <c r="AO20243" s="104"/>
      <c r="AP20243" s="104"/>
    </row>
    <row r="20244" spans="21:42" ht="15" customHeight="1" x14ac:dyDescent="0.25">
      <c r="U20244" s="104"/>
      <c r="AB20244" s="104"/>
      <c r="AC20244" s="104"/>
      <c r="AF20244" s="104"/>
      <c r="AG20244" s="104"/>
      <c r="AK20244" s="104"/>
      <c r="AL20244" s="104"/>
      <c r="AO20244" s="104"/>
      <c r="AP20244" s="104"/>
    </row>
    <row r="20245" spans="21:42" ht="15" customHeight="1" x14ac:dyDescent="0.25">
      <c r="U20245" s="104"/>
      <c r="AB20245" s="104"/>
      <c r="AC20245" s="104"/>
      <c r="AF20245" s="104"/>
      <c r="AG20245" s="104"/>
      <c r="AK20245" s="104"/>
      <c r="AL20245" s="104"/>
      <c r="AO20245" s="104"/>
      <c r="AP20245" s="104"/>
    </row>
    <row r="20246" spans="21:42" ht="15" customHeight="1" x14ac:dyDescent="0.25">
      <c r="U20246" s="104"/>
      <c r="AB20246" s="104"/>
      <c r="AC20246" s="104"/>
      <c r="AF20246" s="104"/>
      <c r="AG20246" s="104"/>
      <c r="AK20246" s="104"/>
      <c r="AL20246" s="104"/>
      <c r="AO20246" s="104"/>
      <c r="AP20246" s="104"/>
    </row>
    <row r="20247" spans="21:42" ht="15" customHeight="1" x14ac:dyDescent="0.25">
      <c r="U20247" s="104"/>
      <c r="AB20247" s="104"/>
      <c r="AC20247" s="104"/>
      <c r="AF20247" s="104"/>
      <c r="AG20247" s="104"/>
      <c r="AK20247" s="104"/>
      <c r="AL20247" s="104"/>
      <c r="AO20247" s="104"/>
      <c r="AP20247" s="104"/>
    </row>
    <row r="20248" spans="21:42" ht="15" customHeight="1" x14ac:dyDescent="0.25">
      <c r="U20248" s="104"/>
      <c r="AB20248" s="104"/>
      <c r="AC20248" s="104"/>
      <c r="AF20248" s="104"/>
      <c r="AG20248" s="104"/>
      <c r="AK20248" s="104"/>
      <c r="AL20248" s="104"/>
      <c r="AO20248" s="104"/>
      <c r="AP20248" s="104"/>
    </row>
    <row r="20249" spans="21:42" ht="15" customHeight="1" x14ac:dyDescent="0.25">
      <c r="U20249" s="104"/>
      <c r="AB20249" s="104"/>
      <c r="AC20249" s="104"/>
      <c r="AF20249" s="104"/>
      <c r="AG20249" s="104"/>
      <c r="AK20249" s="104"/>
      <c r="AL20249" s="104"/>
      <c r="AO20249" s="104"/>
      <c r="AP20249" s="104"/>
    </row>
    <row r="20250" spans="21:42" ht="15" customHeight="1" x14ac:dyDescent="0.25">
      <c r="U20250" s="104"/>
      <c r="AB20250" s="104"/>
      <c r="AC20250" s="104"/>
      <c r="AF20250" s="104"/>
      <c r="AG20250" s="104"/>
      <c r="AK20250" s="104"/>
      <c r="AL20250" s="104"/>
      <c r="AO20250" s="104"/>
      <c r="AP20250" s="104"/>
    </row>
    <row r="20251" spans="21:42" ht="15" customHeight="1" x14ac:dyDescent="0.25">
      <c r="U20251" s="104"/>
      <c r="AB20251" s="104"/>
      <c r="AC20251" s="104"/>
      <c r="AF20251" s="104"/>
      <c r="AG20251" s="104"/>
      <c r="AK20251" s="104"/>
      <c r="AL20251" s="104"/>
      <c r="AO20251" s="104"/>
      <c r="AP20251" s="104"/>
    </row>
    <row r="20252" spans="21:42" ht="15" customHeight="1" x14ac:dyDescent="0.25">
      <c r="U20252" s="104"/>
      <c r="AB20252" s="104"/>
      <c r="AC20252" s="104"/>
      <c r="AF20252" s="104"/>
      <c r="AG20252" s="104"/>
      <c r="AK20252" s="104"/>
      <c r="AL20252" s="104"/>
      <c r="AO20252" s="104"/>
      <c r="AP20252" s="104"/>
    </row>
    <row r="20253" spans="21:42" ht="15" customHeight="1" x14ac:dyDescent="0.25">
      <c r="U20253" s="104"/>
      <c r="AB20253" s="104"/>
      <c r="AC20253" s="104"/>
      <c r="AF20253" s="104"/>
      <c r="AG20253" s="104"/>
      <c r="AK20253" s="104"/>
      <c r="AL20253" s="104"/>
      <c r="AO20253" s="104"/>
      <c r="AP20253" s="104"/>
    </row>
    <row r="20254" spans="21:42" ht="15" customHeight="1" x14ac:dyDescent="0.25">
      <c r="U20254" s="104"/>
      <c r="AB20254" s="104"/>
      <c r="AC20254" s="104"/>
      <c r="AF20254" s="104"/>
      <c r="AG20254" s="104"/>
      <c r="AK20254" s="104"/>
      <c r="AL20254" s="104"/>
      <c r="AO20254" s="104"/>
      <c r="AP20254" s="104"/>
    </row>
    <row r="20255" spans="21:42" ht="15" customHeight="1" x14ac:dyDescent="0.25">
      <c r="U20255" s="104"/>
      <c r="AB20255" s="104"/>
      <c r="AC20255" s="104"/>
      <c r="AF20255" s="104"/>
      <c r="AG20255" s="104"/>
      <c r="AK20255" s="104"/>
      <c r="AL20255" s="104"/>
      <c r="AO20255" s="104"/>
      <c r="AP20255" s="104"/>
    </row>
    <row r="20256" spans="21:42" ht="15" customHeight="1" x14ac:dyDescent="0.25">
      <c r="U20256" s="104"/>
      <c r="AB20256" s="104"/>
      <c r="AC20256" s="104"/>
      <c r="AF20256" s="104"/>
      <c r="AG20256" s="104"/>
      <c r="AK20256" s="104"/>
      <c r="AL20256" s="104"/>
      <c r="AO20256" s="104"/>
      <c r="AP20256" s="104"/>
    </row>
    <row r="20257" spans="21:42" ht="15" customHeight="1" x14ac:dyDescent="0.25">
      <c r="U20257" s="104"/>
      <c r="AB20257" s="104"/>
      <c r="AC20257" s="104"/>
      <c r="AF20257" s="104"/>
      <c r="AG20257" s="104"/>
      <c r="AK20257" s="104"/>
      <c r="AL20257" s="104"/>
      <c r="AO20257" s="104"/>
      <c r="AP20257" s="104"/>
    </row>
    <row r="20258" spans="21:42" ht="15" customHeight="1" x14ac:dyDescent="0.25">
      <c r="U20258" s="104"/>
      <c r="AB20258" s="104"/>
      <c r="AC20258" s="104"/>
      <c r="AF20258" s="104"/>
      <c r="AG20258" s="104"/>
      <c r="AK20258" s="104"/>
      <c r="AL20258" s="104"/>
      <c r="AO20258" s="104"/>
      <c r="AP20258" s="104"/>
    </row>
    <row r="20259" spans="21:42" ht="15" customHeight="1" x14ac:dyDescent="0.25">
      <c r="U20259" s="104"/>
      <c r="AB20259" s="104"/>
      <c r="AC20259" s="104"/>
      <c r="AF20259" s="104"/>
      <c r="AG20259" s="104"/>
      <c r="AK20259" s="104"/>
      <c r="AL20259" s="104"/>
      <c r="AO20259" s="104"/>
      <c r="AP20259" s="104"/>
    </row>
    <row r="20260" spans="21:42" ht="15" customHeight="1" x14ac:dyDescent="0.25">
      <c r="U20260" s="104"/>
      <c r="AB20260" s="104"/>
      <c r="AC20260" s="104"/>
      <c r="AF20260" s="104"/>
      <c r="AG20260" s="104"/>
      <c r="AK20260" s="104"/>
      <c r="AL20260" s="104"/>
      <c r="AO20260" s="104"/>
      <c r="AP20260" s="104"/>
    </row>
    <row r="20261" spans="21:42" ht="15" customHeight="1" x14ac:dyDescent="0.25">
      <c r="U20261" s="104"/>
      <c r="AB20261" s="104"/>
      <c r="AC20261" s="104"/>
      <c r="AF20261" s="104"/>
      <c r="AG20261" s="104"/>
      <c r="AK20261" s="104"/>
      <c r="AL20261" s="104"/>
      <c r="AO20261" s="104"/>
      <c r="AP20261" s="104"/>
    </row>
    <row r="20262" spans="21:42" ht="15" customHeight="1" x14ac:dyDescent="0.25">
      <c r="U20262" s="104"/>
      <c r="AB20262" s="104"/>
      <c r="AC20262" s="104"/>
      <c r="AF20262" s="104"/>
      <c r="AG20262" s="104"/>
      <c r="AK20262" s="104"/>
      <c r="AL20262" s="104"/>
      <c r="AO20262" s="104"/>
      <c r="AP20262" s="104"/>
    </row>
    <row r="20263" spans="21:42" ht="15" customHeight="1" x14ac:dyDescent="0.25">
      <c r="U20263" s="104"/>
      <c r="AB20263" s="104"/>
      <c r="AC20263" s="104"/>
      <c r="AF20263" s="104"/>
      <c r="AG20263" s="104"/>
      <c r="AK20263" s="104"/>
      <c r="AL20263" s="104"/>
      <c r="AO20263" s="104"/>
      <c r="AP20263" s="104"/>
    </row>
    <row r="20264" spans="21:42" ht="15" customHeight="1" x14ac:dyDescent="0.25">
      <c r="U20264" s="104"/>
      <c r="AB20264" s="104"/>
      <c r="AC20264" s="104"/>
      <c r="AF20264" s="104"/>
      <c r="AG20264" s="104"/>
      <c r="AK20264" s="104"/>
      <c r="AL20264" s="104"/>
      <c r="AO20264" s="104"/>
      <c r="AP20264" s="104"/>
    </row>
    <row r="20265" spans="21:42" ht="15" customHeight="1" x14ac:dyDescent="0.25">
      <c r="U20265" s="104"/>
      <c r="AB20265" s="104"/>
      <c r="AC20265" s="104"/>
      <c r="AF20265" s="104"/>
      <c r="AG20265" s="104"/>
      <c r="AK20265" s="104"/>
      <c r="AL20265" s="104"/>
      <c r="AO20265" s="104"/>
      <c r="AP20265" s="104"/>
    </row>
    <row r="20266" spans="21:42" ht="15" customHeight="1" x14ac:dyDescent="0.25">
      <c r="U20266" s="104"/>
      <c r="AB20266" s="104"/>
      <c r="AC20266" s="104"/>
      <c r="AF20266" s="104"/>
      <c r="AG20266" s="104"/>
      <c r="AK20266" s="104"/>
      <c r="AL20266" s="104"/>
      <c r="AO20266" s="104"/>
      <c r="AP20266" s="104"/>
    </row>
    <row r="20267" spans="21:42" ht="15" customHeight="1" x14ac:dyDescent="0.25">
      <c r="U20267" s="104"/>
      <c r="AB20267" s="104"/>
      <c r="AC20267" s="104"/>
      <c r="AF20267" s="104"/>
      <c r="AG20267" s="104"/>
      <c r="AK20267" s="104"/>
      <c r="AL20267" s="104"/>
      <c r="AO20267" s="104"/>
      <c r="AP20267" s="104"/>
    </row>
    <row r="20268" spans="21:42" ht="15" customHeight="1" x14ac:dyDescent="0.25">
      <c r="U20268" s="104"/>
      <c r="AB20268" s="104"/>
      <c r="AC20268" s="104"/>
      <c r="AF20268" s="104"/>
      <c r="AG20268" s="104"/>
      <c r="AK20268" s="104"/>
      <c r="AL20268" s="104"/>
      <c r="AO20268" s="104"/>
      <c r="AP20268" s="104"/>
    </row>
    <row r="20269" spans="21:42" ht="15" customHeight="1" x14ac:dyDescent="0.25">
      <c r="U20269" s="104"/>
      <c r="AB20269" s="104"/>
      <c r="AC20269" s="104"/>
      <c r="AF20269" s="104"/>
      <c r="AG20269" s="104"/>
      <c r="AK20269" s="104"/>
      <c r="AL20269" s="104"/>
      <c r="AO20269" s="104"/>
      <c r="AP20269" s="104"/>
    </row>
    <row r="20270" spans="21:42" ht="15" customHeight="1" x14ac:dyDescent="0.25">
      <c r="U20270" s="104"/>
      <c r="AB20270" s="104"/>
      <c r="AC20270" s="104"/>
      <c r="AF20270" s="104"/>
      <c r="AG20270" s="104"/>
      <c r="AK20270" s="104"/>
      <c r="AL20270" s="104"/>
      <c r="AO20270" s="104"/>
      <c r="AP20270" s="104"/>
    </row>
    <row r="20271" spans="21:42" ht="15" customHeight="1" x14ac:dyDescent="0.25">
      <c r="U20271" s="104"/>
      <c r="AB20271" s="104"/>
      <c r="AC20271" s="104"/>
      <c r="AF20271" s="104"/>
      <c r="AG20271" s="104"/>
      <c r="AK20271" s="104"/>
      <c r="AL20271" s="104"/>
      <c r="AO20271" s="104"/>
      <c r="AP20271" s="104"/>
    </row>
    <row r="20272" spans="21:42" ht="15" customHeight="1" x14ac:dyDescent="0.25">
      <c r="U20272" s="104"/>
      <c r="AB20272" s="104"/>
      <c r="AC20272" s="104"/>
      <c r="AF20272" s="104"/>
      <c r="AG20272" s="104"/>
      <c r="AK20272" s="104"/>
      <c r="AL20272" s="104"/>
      <c r="AO20272" s="104"/>
      <c r="AP20272" s="104"/>
    </row>
    <row r="20273" spans="21:42" ht="15" customHeight="1" x14ac:dyDescent="0.25">
      <c r="U20273" s="104"/>
      <c r="AB20273" s="104"/>
      <c r="AC20273" s="104"/>
      <c r="AF20273" s="104"/>
      <c r="AG20273" s="104"/>
      <c r="AK20273" s="104"/>
      <c r="AL20273" s="104"/>
      <c r="AO20273" s="104"/>
      <c r="AP20273" s="104"/>
    </row>
    <row r="20274" spans="21:42" ht="15" customHeight="1" x14ac:dyDescent="0.25">
      <c r="U20274" s="104"/>
      <c r="AB20274" s="104"/>
      <c r="AC20274" s="104"/>
      <c r="AF20274" s="104"/>
      <c r="AG20274" s="104"/>
      <c r="AK20274" s="104"/>
      <c r="AL20274" s="104"/>
      <c r="AO20274" s="104"/>
      <c r="AP20274" s="104"/>
    </row>
    <row r="20275" spans="21:42" ht="15" customHeight="1" x14ac:dyDescent="0.25">
      <c r="U20275" s="104"/>
      <c r="AB20275" s="104"/>
      <c r="AC20275" s="104"/>
      <c r="AF20275" s="104"/>
      <c r="AG20275" s="104"/>
      <c r="AK20275" s="104"/>
      <c r="AL20275" s="104"/>
      <c r="AO20275" s="104"/>
      <c r="AP20275" s="104"/>
    </row>
    <row r="20276" spans="21:42" ht="15" customHeight="1" x14ac:dyDescent="0.25">
      <c r="U20276" s="104"/>
      <c r="AB20276" s="104"/>
      <c r="AC20276" s="104"/>
      <c r="AF20276" s="104"/>
      <c r="AG20276" s="104"/>
      <c r="AK20276" s="104"/>
      <c r="AL20276" s="104"/>
      <c r="AO20276" s="104"/>
      <c r="AP20276" s="104"/>
    </row>
    <row r="20277" spans="21:42" ht="15" customHeight="1" x14ac:dyDescent="0.25">
      <c r="U20277" s="104"/>
      <c r="AB20277" s="104"/>
      <c r="AC20277" s="104"/>
      <c r="AF20277" s="104"/>
      <c r="AG20277" s="104"/>
      <c r="AK20277" s="104"/>
      <c r="AL20277" s="104"/>
      <c r="AO20277" s="104"/>
      <c r="AP20277" s="104"/>
    </row>
    <row r="20278" spans="21:42" ht="15" customHeight="1" x14ac:dyDescent="0.25">
      <c r="U20278" s="104"/>
      <c r="AB20278" s="104"/>
      <c r="AC20278" s="104"/>
      <c r="AF20278" s="104"/>
      <c r="AG20278" s="104"/>
      <c r="AK20278" s="104"/>
      <c r="AL20278" s="104"/>
      <c r="AO20278" s="104"/>
      <c r="AP20278" s="104"/>
    </row>
    <row r="20279" spans="21:42" ht="15" customHeight="1" x14ac:dyDescent="0.25">
      <c r="U20279" s="104"/>
      <c r="AB20279" s="104"/>
      <c r="AC20279" s="104"/>
      <c r="AF20279" s="104"/>
      <c r="AG20279" s="104"/>
      <c r="AK20279" s="104"/>
      <c r="AL20279" s="104"/>
      <c r="AO20279" s="104"/>
      <c r="AP20279" s="104"/>
    </row>
    <row r="20280" spans="21:42" ht="15" customHeight="1" x14ac:dyDescent="0.25">
      <c r="U20280" s="104"/>
      <c r="AB20280" s="104"/>
      <c r="AC20280" s="104"/>
      <c r="AF20280" s="104"/>
      <c r="AG20280" s="104"/>
      <c r="AK20280" s="104"/>
      <c r="AL20280" s="104"/>
      <c r="AO20280" s="104"/>
      <c r="AP20280" s="104"/>
    </row>
    <row r="20281" spans="21:42" ht="15" customHeight="1" x14ac:dyDescent="0.25">
      <c r="U20281" s="104"/>
      <c r="AB20281" s="104"/>
      <c r="AC20281" s="104"/>
      <c r="AF20281" s="104"/>
      <c r="AG20281" s="104"/>
      <c r="AK20281" s="104"/>
      <c r="AL20281" s="104"/>
      <c r="AO20281" s="104"/>
      <c r="AP20281" s="104"/>
    </row>
    <row r="20282" spans="21:42" ht="15" customHeight="1" x14ac:dyDescent="0.25">
      <c r="U20282" s="104"/>
      <c r="AB20282" s="104"/>
      <c r="AC20282" s="104"/>
      <c r="AF20282" s="104"/>
      <c r="AG20282" s="104"/>
      <c r="AK20282" s="104"/>
      <c r="AL20282" s="104"/>
      <c r="AO20282" s="104"/>
      <c r="AP20282" s="104"/>
    </row>
    <row r="20283" spans="21:42" ht="15" customHeight="1" x14ac:dyDescent="0.25">
      <c r="U20283" s="104"/>
      <c r="AB20283" s="104"/>
      <c r="AC20283" s="104"/>
      <c r="AF20283" s="104"/>
      <c r="AG20283" s="104"/>
      <c r="AK20283" s="104"/>
      <c r="AL20283" s="104"/>
      <c r="AO20283" s="104"/>
      <c r="AP20283" s="104"/>
    </row>
    <row r="20284" spans="21:42" ht="15" customHeight="1" x14ac:dyDescent="0.25">
      <c r="U20284" s="104"/>
      <c r="AB20284" s="104"/>
      <c r="AC20284" s="104"/>
      <c r="AF20284" s="104"/>
      <c r="AG20284" s="104"/>
      <c r="AK20284" s="104"/>
      <c r="AL20284" s="104"/>
      <c r="AO20284" s="104"/>
      <c r="AP20284" s="104"/>
    </row>
    <row r="20285" spans="21:42" ht="15" customHeight="1" x14ac:dyDescent="0.25">
      <c r="U20285" s="104"/>
      <c r="AB20285" s="104"/>
      <c r="AC20285" s="104"/>
      <c r="AF20285" s="104"/>
      <c r="AG20285" s="104"/>
      <c r="AK20285" s="104"/>
      <c r="AL20285" s="104"/>
      <c r="AO20285" s="104"/>
      <c r="AP20285" s="104"/>
    </row>
    <row r="20286" spans="21:42" ht="15" customHeight="1" x14ac:dyDescent="0.25">
      <c r="U20286" s="104"/>
      <c r="AB20286" s="104"/>
      <c r="AC20286" s="104"/>
      <c r="AF20286" s="104"/>
      <c r="AG20286" s="104"/>
      <c r="AK20286" s="104"/>
      <c r="AL20286" s="104"/>
      <c r="AO20286" s="104"/>
      <c r="AP20286" s="104"/>
    </row>
    <row r="20287" spans="21:42" ht="15" customHeight="1" x14ac:dyDescent="0.25">
      <c r="U20287" s="104"/>
      <c r="AB20287" s="104"/>
      <c r="AC20287" s="104"/>
      <c r="AF20287" s="104"/>
      <c r="AG20287" s="104"/>
      <c r="AK20287" s="104"/>
      <c r="AL20287" s="104"/>
      <c r="AO20287" s="104"/>
      <c r="AP20287" s="104"/>
    </row>
    <row r="20288" spans="21:42" ht="15" customHeight="1" x14ac:dyDescent="0.25">
      <c r="U20288" s="104"/>
      <c r="AB20288" s="104"/>
      <c r="AC20288" s="104"/>
      <c r="AF20288" s="104"/>
      <c r="AG20288" s="104"/>
      <c r="AK20288" s="104"/>
      <c r="AL20288" s="104"/>
      <c r="AO20288" s="104"/>
      <c r="AP20288" s="104"/>
    </row>
    <row r="20289" spans="21:42" ht="15" customHeight="1" x14ac:dyDescent="0.25">
      <c r="U20289" s="104"/>
      <c r="AB20289" s="104"/>
      <c r="AC20289" s="104"/>
      <c r="AF20289" s="104"/>
      <c r="AG20289" s="104"/>
      <c r="AK20289" s="104"/>
      <c r="AL20289" s="104"/>
      <c r="AO20289" s="104"/>
      <c r="AP20289" s="104"/>
    </row>
    <row r="20290" spans="21:42" ht="15" customHeight="1" x14ac:dyDescent="0.25">
      <c r="U20290" s="104"/>
      <c r="AB20290" s="104"/>
      <c r="AC20290" s="104"/>
      <c r="AF20290" s="104"/>
      <c r="AG20290" s="104"/>
      <c r="AK20290" s="104"/>
      <c r="AL20290" s="104"/>
      <c r="AO20290" s="104"/>
      <c r="AP20290" s="104"/>
    </row>
    <row r="20291" spans="21:42" ht="15" customHeight="1" x14ac:dyDescent="0.25">
      <c r="U20291" s="104"/>
      <c r="AB20291" s="104"/>
      <c r="AC20291" s="104"/>
      <c r="AF20291" s="104"/>
      <c r="AG20291" s="104"/>
      <c r="AK20291" s="104"/>
      <c r="AL20291" s="104"/>
      <c r="AO20291" s="104"/>
      <c r="AP20291" s="104"/>
    </row>
    <row r="20292" spans="21:42" ht="15" customHeight="1" x14ac:dyDescent="0.25">
      <c r="U20292" s="104"/>
      <c r="AB20292" s="104"/>
      <c r="AC20292" s="104"/>
      <c r="AF20292" s="104"/>
      <c r="AG20292" s="104"/>
      <c r="AK20292" s="104"/>
      <c r="AL20292" s="104"/>
      <c r="AO20292" s="104"/>
      <c r="AP20292" s="104"/>
    </row>
    <row r="20293" spans="21:42" ht="15" customHeight="1" x14ac:dyDescent="0.25">
      <c r="U20293" s="104"/>
      <c r="AB20293" s="104"/>
      <c r="AC20293" s="104"/>
      <c r="AF20293" s="104"/>
      <c r="AG20293" s="104"/>
      <c r="AK20293" s="104"/>
      <c r="AL20293" s="104"/>
      <c r="AO20293" s="104"/>
      <c r="AP20293" s="104"/>
    </row>
    <row r="20294" spans="21:42" ht="15" customHeight="1" x14ac:dyDescent="0.25">
      <c r="U20294" s="104"/>
      <c r="AB20294" s="104"/>
      <c r="AC20294" s="104"/>
      <c r="AF20294" s="104"/>
      <c r="AG20294" s="104"/>
      <c r="AK20294" s="104"/>
      <c r="AL20294" s="104"/>
      <c r="AO20294" s="104"/>
      <c r="AP20294" s="104"/>
    </row>
    <row r="20295" spans="21:42" ht="15" customHeight="1" x14ac:dyDescent="0.25">
      <c r="U20295" s="104"/>
      <c r="AB20295" s="104"/>
      <c r="AC20295" s="104"/>
      <c r="AF20295" s="104"/>
      <c r="AG20295" s="104"/>
      <c r="AK20295" s="104"/>
      <c r="AL20295" s="104"/>
      <c r="AO20295" s="104"/>
      <c r="AP20295" s="104"/>
    </row>
    <row r="20296" spans="21:42" ht="15" customHeight="1" x14ac:dyDescent="0.25">
      <c r="U20296" s="104"/>
      <c r="AB20296" s="104"/>
      <c r="AC20296" s="104"/>
      <c r="AF20296" s="104"/>
      <c r="AG20296" s="104"/>
      <c r="AK20296" s="104"/>
      <c r="AL20296" s="104"/>
      <c r="AO20296" s="104"/>
      <c r="AP20296" s="104"/>
    </row>
    <row r="20297" spans="21:42" ht="15" customHeight="1" x14ac:dyDescent="0.25">
      <c r="U20297" s="104"/>
      <c r="AB20297" s="104"/>
      <c r="AC20297" s="104"/>
      <c r="AF20297" s="104"/>
      <c r="AG20297" s="104"/>
      <c r="AK20297" s="104"/>
      <c r="AL20297" s="104"/>
      <c r="AO20297" s="104"/>
      <c r="AP20297" s="104"/>
    </row>
    <row r="20298" spans="21:42" ht="15" customHeight="1" x14ac:dyDescent="0.25">
      <c r="U20298" s="104"/>
      <c r="AB20298" s="104"/>
      <c r="AC20298" s="104"/>
      <c r="AF20298" s="104"/>
      <c r="AG20298" s="104"/>
      <c r="AK20298" s="104"/>
      <c r="AL20298" s="104"/>
      <c r="AO20298" s="104"/>
      <c r="AP20298" s="104"/>
    </row>
    <row r="20299" spans="21:42" ht="15" customHeight="1" x14ac:dyDescent="0.25">
      <c r="U20299" s="104"/>
      <c r="AB20299" s="104"/>
      <c r="AC20299" s="104"/>
      <c r="AF20299" s="104"/>
      <c r="AG20299" s="104"/>
      <c r="AK20299" s="104"/>
      <c r="AL20299" s="104"/>
      <c r="AO20299" s="104"/>
      <c r="AP20299" s="104"/>
    </row>
    <row r="20300" spans="21:42" ht="15" customHeight="1" x14ac:dyDescent="0.25">
      <c r="U20300" s="104"/>
      <c r="AB20300" s="104"/>
      <c r="AC20300" s="104"/>
      <c r="AF20300" s="104"/>
      <c r="AG20300" s="104"/>
      <c r="AK20300" s="104"/>
      <c r="AL20300" s="104"/>
      <c r="AO20300" s="104"/>
      <c r="AP20300" s="104"/>
    </row>
    <row r="20301" spans="21:42" ht="15" customHeight="1" x14ac:dyDescent="0.25">
      <c r="U20301" s="104"/>
      <c r="AB20301" s="104"/>
      <c r="AC20301" s="104"/>
      <c r="AF20301" s="104"/>
      <c r="AG20301" s="104"/>
      <c r="AK20301" s="104"/>
      <c r="AL20301" s="104"/>
      <c r="AO20301" s="104"/>
      <c r="AP20301" s="104"/>
    </row>
    <row r="20302" spans="21:42" ht="15" customHeight="1" x14ac:dyDescent="0.25">
      <c r="U20302" s="104"/>
      <c r="AB20302" s="104"/>
      <c r="AC20302" s="104"/>
      <c r="AF20302" s="104"/>
      <c r="AG20302" s="104"/>
      <c r="AK20302" s="104"/>
      <c r="AL20302" s="104"/>
      <c r="AO20302" s="104"/>
      <c r="AP20302" s="104"/>
    </row>
    <row r="20303" spans="21:42" ht="15" customHeight="1" x14ac:dyDescent="0.25">
      <c r="U20303" s="104"/>
      <c r="AB20303" s="104"/>
      <c r="AC20303" s="104"/>
      <c r="AF20303" s="104"/>
      <c r="AG20303" s="104"/>
      <c r="AK20303" s="104"/>
      <c r="AL20303" s="104"/>
      <c r="AO20303" s="104"/>
      <c r="AP20303" s="104"/>
    </row>
    <row r="20304" spans="21:42" ht="15" customHeight="1" x14ac:dyDescent="0.25">
      <c r="U20304" s="104"/>
      <c r="AB20304" s="104"/>
      <c r="AC20304" s="104"/>
      <c r="AF20304" s="104"/>
      <c r="AG20304" s="104"/>
      <c r="AK20304" s="104"/>
      <c r="AL20304" s="104"/>
      <c r="AO20304" s="104"/>
      <c r="AP20304" s="104"/>
    </row>
    <row r="20305" spans="21:42" ht="15" customHeight="1" x14ac:dyDescent="0.25">
      <c r="U20305" s="104"/>
      <c r="AB20305" s="104"/>
      <c r="AC20305" s="104"/>
      <c r="AF20305" s="104"/>
      <c r="AG20305" s="104"/>
      <c r="AK20305" s="104"/>
      <c r="AL20305" s="104"/>
      <c r="AO20305" s="104"/>
      <c r="AP20305" s="104"/>
    </row>
    <row r="20306" spans="21:42" ht="15" customHeight="1" x14ac:dyDescent="0.25">
      <c r="U20306" s="104"/>
      <c r="AB20306" s="104"/>
      <c r="AC20306" s="104"/>
      <c r="AF20306" s="104"/>
      <c r="AG20306" s="104"/>
      <c r="AK20306" s="104"/>
      <c r="AL20306" s="104"/>
      <c r="AO20306" s="104"/>
      <c r="AP20306" s="104"/>
    </row>
    <row r="20307" spans="21:42" ht="15" customHeight="1" x14ac:dyDescent="0.25">
      <c r="U20307" s="104"/>
      <c r="AB20307" s="104"/>
      <c r="AC20307" s="104"/>
      <c r="AF20307" s="104"/>
      <c r="AG20307" s="104"/>
      <c r="AK20307" s="104"/>
      <c r="AL20307" s="104"/>
      <c r="AO20307" s="104"/>
      <c r="AP20307" s="104"/>
    </row>
    <row r="20308" spans="21:42" ht="15" customHeight="1" x14ac:dyDescent="0.25">
      <c r="U20308" s="104"/>
      <c r="AB20308" s="104"/>
      <c r="AC20308" s="104"/>
      <c r="AF20308" s="104"/>
      <c r="AG20308" s="104"/>
      <c r="AK20308" s="104"/>
      <c r="AL20308" s="104"/>
      <c r="AO20308" s="104"/>
      <c r="AP20308" s="104"/>
    </row>
    <row r="20309" spans="21:42" ht="15" customHeight="1" x14ac:dyDescent="0.25">
      <c r="U20309" s="104"/>
      <c r="AB20309" s="104"/>
      <c r="AC20309" s="104"/>
      <c r="AF20309" s="104"/>
      <c r="AG20309" s="104"/>
      <c r="AK20309" s="104"/>
      <c r="AL20309" s="104"/>
      <c r="AO20309" s="104"/>
      <c r="AP20309" s="104"/>
    </row>
    <row r="20310" spans="21:42" ht="15" customHeight="1" x14ac:dyDescent="0.25">
      <c r="U20310" s="104"/>
      <c r="AB20310" s="104"/>
      <c r="AC20310" s="104"/>
      <c r="AF20310" s="104"/>
      <c r="AG20310" s="104"/>
      <c r="AK20310" s="104"/>
      <c r="AL20310" s="104"/>
      <c r="AO20310" s="104"/>
      <c r="AP20310" s="104"/>
    </row>
    <row r="20311" spans="21:42" ht="15" customHeight="1" x14ac:dyDescent="0.25">
      <c r="U20311" s="104"/>
      <c r="AB20311" s="104"/>
      <c r="AC20311" s="104"/>
      <c r="AF20311" s="104"/>
      <c r="AG20311" s="104"/>
      <c r="AK20311" s="104"/>
      <c r="AL20311" s="104"/>
      <c r="AO20311" s="104"/>
      <c r="AP20311" s="104"/>
    </row>
    <row r="20312" spans="21:42" ht="15" customHeight="1" x14ac:dyDescent="0.25">
      <c r="U20312" s="104"/>
      <c r="AB20312" s="104"/>
      <c r="AC20312" s="104"/>
      <c r="AF20312" s="104"/>
      <c r="AG20312" s="104"/>
      <c r="AK20312" s="104"/>
      <c r="AL20312" s="104"/>
      <c r="AO20312" s="104"/>
      <c r="AP20312" s="104"/>
    </row>
    <row r="20313" spans="21:42" ht="15" customHeight="1" x14ac:dyDescent="0.25">
      <c r="U20313" s="104"/>
      <c r="AB20313" s="104"/>
      <c r="AC20313" s="104"/>
      <c r="AF20313" s="104"/>
      <c r="AG20313" s="104"/>
      <c r="AK20313" s="104"/>
      <c r="AL20313" s="104"/>
      <c r="AO20313" s="104"/>
      <c r="AP20313" s="104"/>
    </row>
    <row r="20314" spans="21:42" ht="15" customHeight="1" x14ac:dyDescent="0.25">
      <c r="U20314" s="104"/>
      <c r="AB20314" s="104"/>
      <c r="AC20314" s="104"/>
      <c r="AF20314" s="104"/>
      <c r="AG20314" s="104"/>
      <c r="AK20314" s="104"/>
      <c r="AL20314" s="104"/>
      <c r="AO20314" s="104"/>
      <c r="AP20314" s="104"/>
    </row>
    <row r="20315" spans="21:42" ht="15" customHeight="1" x14ac:dyDescent="0.25">
      <c r="U20315" s="104"/>
      <c r="AB20315" s="104"/>
      <c r="AC20315" s="104"/>
      <c r="AF20315" s="104"/>
      <c r="AG20315" s="104"/>
      <c r="AK20315" s="104"/>
      <c r="AL20315" s="104"/>
      <c r="AO20315" s="104"/>
      <c r="AP20315" s="104"/>
    </row>
    <row r="20316" spans="21:42" ht="15" customHeight="1" x14ac:dyDescent="0.25">
      <c r="U20316" s="104"/>
      <c r="AB20316" s="104"/>
      <c r="AC20316" s="104"/>
      <c r="AF20316" s="104"/>
      <c r="AG20316" s="104"/>
      <c r="AK20316" s="104"/>
      <c r="AL20316" s="104"/>
      <c r="AO20316" s="104"/>
      <c r="AP20316" s="104"/>
    </row>
    <row r="20317" spans="21:42" ht="15" customHeight="1" x14ac:dyDescent="0.25">
      <c r="U20317" s="104"/>
      <c r="AB20317" s="104"/>
      <c r="AC20317" s="104"/>
      <c r="AF20317" s="104"/>
      <c r="AG20317" s="104"/>
      <c r="AK20317" s="104"/>
      <c r="AL20317" s="104"/>
      <c r="AO20317" s="104"/>
      <c r="AP20317" s="104"/>
    </row>
    <row r="20318" spans="21:42" ht="15" customHeight="1" x14ac:dyDescent="0.25">
      <c r="U20318" s="104"/>
      <c r="AB20318" s="104"/>
      <c r="AC20318" s="104"/>
      <c r="AF20318" s="104"/>
      <c r="AG20318" s="104"/>
      <c r="AK20318" s="104"/>
      <c r="AL20318" s="104"/>
      <c r="AO20318" s="104"/>
      <c r="AP20318" s="104"/>
    </row>
    <row r="20319" spans="21:42" ht="15" customHeight="1" x14ac:dyDescent="0.25">
      <c r="U20319" s="104"/>
      <c r="AB20319" s="104"/>
      <c r="AC20319" s="104"/>
      <c r="AF20319" s="104"/>
      <c r="AG20319" s="104"/>
      <c r="AK20319" s="104"/>
      <c r="AL20319" s="104"/>
      <c r="AO20319" s="104"/>
      <c r="AP20319" s="104"/>
    </row>
    <row r="20320" spans="21:42" ht="15" customHeight="1" x14ac:dyDescent="0.25">
      <c r="U20320" s="104"/>
      <c r="AB20320" s="104"/>
      <c r="AC20320" s="104"/>
      <c r="AF20320" s="104"/>
      <c r="AG20320" s="104"/>
      <c r="AK20320" s="104"/>
      <c r="AL20320" s="104"/>
      <c r="AO20320" s="104"/>
      <c r="AP20320" s="104"/>
    </row>
    <row r="20321" spans="21:42" ht="15" customHeight="1" x14ac:dyDescent="0.25">
      <c r="U20321" s="104"/>
      <c r="AB20321" s="104"/>
      <c r="AC20321" s="104"/>
      <c r="AF20321" s="104"/>
      <c r="AG20321" s="104"/>
      <c r="AK20321" s="104"/>
      <c r="AL20321" s="104"/>
      <c r="AO20321" s="104"/>
      <c r="AP20321" s="104"/>
    </row>
    <row r="20322" spans="21:42" ht="15" customHeight="1" x14ac:dyDescent="0.25">
      <c r="U20322" s="104"/>
      <c r="AB20322" s="104"/>
      <c r="AC20322" s="104"/>
      <c r="AF20322" s="104"/>
      <c r="AG20322" s="104"/>
      <c r="AK20322" s="104"/>
      <c r="AL20322" s="104"/>
      <c r="AO20322" s="104"/>
      <c r="AP20322" s="104"/>
    </row>
    <row r="20323" spans="21:42" ht="15" customHeight="1" x14ac:dyDescent="0.25">
      <c r="U20323" s="104"/>
      <c r="AB20323" s="104"/>
      <c r="AC20323" s="104"/>
      <c r="AF20323" s="104"/>
      <c r="AG20323" s="104"/>
      <c r="AK20323" s="104"/>
      <c r="AL20323" s="104"/>
      <c r="AO20323" s="104"/>
      <c r="AP20323" s="104"/>
    </row>
    <row r="20324" spans="21:42" ht="15" customHeight="1" x14ac:dyDescent="0.25">
      <c r="U20324" s="104"/>
      <c r="AB20324" s="104"/>
      <c r="AC20324" s="104"/>
      <c r="AF20324" s="104"/>
      <c r="AG20324" s="104"/>
      <c r="AK20324" s="104"/>
      <c r="AL20324" s="104"/>
      <c r="AO20324" s="104"/>
      <c r="AP20324" s="104"/>
    </row>
    <row r="20325" spans="21:42" ht="15" customHeight="1" x14ac:dyDescent="0.25">
      <c r="U20325" s="104"/>
      <c r="AB20325" s="104"/>
      <c r="AC20325" s="104"/>
      <c r="AF20325" s="104"/>
      <c r="AG20325" s="104"/>
      <c r="AK20325" s="104"/>
      <c r="AL20325" s="104"/>
      <c r="AO20325" s="104"/>
      <c r="AP20325" s="104"/>
    </row>
    <row r="20326" spans="21:42" ht="15" customHeight="1" x14ac:dyDescent="0.25">
      <c r="U20326" s="104"/>
      <c r="AB20326" s="104"/>
      <c r="AC20326" s="104"/>
      <c r="AF20326" s="104"/>
      <c r="AG20326" s="104"/>
      <c r="AK20326" s="104"/>
      <c r="AL20326" s="104"/>
      <c r="AO20326" s="104"/>
      <c r="AP20326" s="104"/>
    </row>
    <row r="20327" spans="21:42" ht="15" customHeight="1" x14ac:dyDescent="0.25">
      <c r="U20327" s="104"/>
      <c r="AB20327" s="104"/>
      <c r="AC20327" s="104"/>
      <c r="AF20327" s="104"/>
      <c r="AG20327" s="104"/>
      <c r="AK20327" s="104"/>
      <c r="AL20327" s="104"/>
      <c r="AO20327" s="104"/>
      <c r="AP20327" s="104"/>
    </row>
    <row r="20328" spans="21:42" ht="15" customHeight="1" x14ac:dyDescent="0.25">
      <c r="U20328" s="104"/>
      <c r="AB20328" s="104"/>
      <c r="AC20328" s="104"/>
      <c r="AF20328" s="104"/>
      <c r="AG20328" s="104"/>
      <c r="AK20328" s="104"/>
      <c r="AL20328" s="104"/>
      <c r="AO20328" s="104"/>
      <c r="AP20328" s="104"/>
    </row>
    <row r="20329" spans="21:42" ht="15" customHeight="1" x14ac:dyDescent="0.25">
      <c r="U20329" s="104"/>
      <c r="AB20329" s="104"/>
      <c r="AC20329" s="104"/>
      <c r="AF20329" s="104"/>
      <c r="AG20329" s="104"/>
      <c r="AK20329" s="104"/>
      <c r="AL20329" s="104"/>
      <c r="AO20329" s="104"/>
      <c r="AP20329" s="104"/>
    </row>
    <row r="20330" spans="21:42" ht="15" customHeight="1" x14ac:dyDescent="0.25">
      <c r="U20330" s="104"/>
      <c r="AB20330" s="104"/>
      <c r="AC20330" s="104"/>
      <c r="AF20330" s="104"/>
      <c r="AG20330" s="104"/>
      <c r="AK20330" s="104"/>
      <c r="AL20330" s="104"/>
      <c r="AO20330" s="104"/>
      <c r="AP20330" s="104"/>
    </row>
    <row r="20331" spans="21:42" ht="15" customHeight="1" x14ac:dyDescent="0.25">
      <c r="U20331" s="104"/>
      <c r="AB20331" s="104"/>
      <c r="AC20331" s="104"/>
      <c r="AF20331" s="104"/>
      <c r="AG20331" s="104"/>
      <c r="AK20331" s="104"/>
      <c r="AL20331" s="104"/>
      <c r="AO20331" s="104"/>
      <c r="AP20331" s="104"/>
    </row>
    <row r="20332" spans="21:42" ht="15" customHeight="1" x14ac:dyDescent="0.25">
      <c r="U20332" s="104"/>
      <c r="AB20332" s="104"/>
      <c r="AC20332" s="104"/>
      <c r="AF20332" s="104"/>
      <c r="AG20332" s="104"/>
      <c r="AK20332" s="104"/>
      <c r="AL20332" s="104"/>
      <c r="AO20332" s="104"/>
      <c r="AP20332" s="104"/>
    </row>
    <row r="20333" spans="21:42" ht="15" customHeight="1" x14ac:dyDescent="0.25">
      <c r="U20333" s="104"/>
      <c r="AB20333" s="104"/>
      <c r="AC20333" s="104"/>
      <c r="AF20333" s="104"/>
      <c r="AG20333" s="104"/>
      <c r="AK20333" s="104"/>
      <c r="AL20333" s="104"/>
      <c r="AO20333" s="104"/>
      <c r="AP20333" s="104"/>
    </row>
    <row r="20334" spans="21:42" ht="15" customHeight="1" x14ac:dyDescent="0.25">
      <c r="U20334" s="104"/>
      <c r="AB20334" s="104"/>
      <c r="AC20334" s="104"/>
      <c r="AF20334" s="104"/>
      <c r="AG20334" s="104"/>
      <c r="AK20334" s="104"/>
      <c r="AL20334" s="104"/>
      <c r="AO20334" s="104"/>
      <c r="AP20334" s="104"/>
    </row>
    <row r="20335" spans="21:42" ht="15" customHeight="1" x14ac:dyDescent="0.25">
      <c r="U20335" s="104"/>
      <c r="AB20335" s="104"/>
      <c r="AC20335" s="104"/>
      <c r="AF20335" s="104"/>
      <c r="AG20335" s="104"/>
      <c r="AK20335" s="104"/>
      <c r="AL20335" s="104"/>
      <c r="AO20335" s="104"/>
      <c r="AP20335" s="104"/>
    </row>
    <row r="20336" spans="21:42" ht="15" customHeight="1" x14ac:dyDescent="0.25">
      <c r="U20336" s="104"/>
      <c r="AB20336" s="104"/>
      <c r="AC20336" s="104"/>
      <c r="AF20336" s="104"/>
      <c r="AG20336" s="104"/>
      <c r="AK20336" s="104"/>
      <c r="AL20336" s="104"/>
      <c r="AO20336" s="104"/>
      <c r="AP20336" s="104"/>
    </row>
    <row r="20337" spans="21:42" ht="15" customHeight="1" x14ac:dyDescent="0.25">
      <c r="U20337" s="104"/>
      <c r="AB20337" s="104"/>
      <c r="AC20337" s="104"/>
      <c r="AF20337" s="104"/>
      <c r="AG20337" s="104"/>
      <c r="AK20337" s="104"/>
      <c r="AL20337" s="104"/>
      <c r="AO20337" s="104"/>
      <c r="AP20337" s="104"/>
    </row>
    <row r="20338" spans="21:42" ht="15" customHeight="1" x14ac:dyDescent="0.25">
      <c r="U20338" s="104"/>
      <c r="AB20338" s="104"/>
      <c r="AC20338" s="104"/>
      <c r="AF20338" s="104"/>
      <c r="AG20338" s="104"/>
      <c r="AK20338" s="104"/>
      <c r="AL20338" s="104"/>
      <c r="AO20338" s="104"/>
      <c r="AP20338" s="104"/>
    </row>
    <row r="20339" spans="21:42" ht="15" customHeight="1" x14ac:dyDescent="0.25">
      <c r="U20339" s="104"/>
      <c r="AB20339" s="104"/>
      <c r="AC20339" s="104"/>
      <c r="AF20339" s="104"/>
      <c r="AG20339" s="104"/>
      <c r="AK20339" s="104"/>
      <c r="AL20339" s="104"/>
      <c r="AO20339" s="104"/>
      <c r="AP20339" s="104"/>
    </row>
    <row r="20340" spans="21:42" ht="15" customHeight="1" x14ac:dyDescent="0.25">
      <c r="U20340" s="104"/>
      <c r="AB20340" s="104"/>
      <c r="AC20340" s="104"/>
      <c r="AF20340" s="104"/>
      <c r="AG20340" s="104"/>
      <c r="AK20340" s="104"/>
      <c r="AL20340" s="104"/>
      <c r="AO20340" s="104"/>
      <c r="AP20340" s="104"/>
    </row>
    <row r="20341" spans="21:42" ht="15" customHeight="1" x14ac:dyDescent="0.25">
      <c r="U20341" s="104"/>
      <c r="AB20341" s="104"/>
      <c r="AC20341" s="104"/>
      <c r="AF20341" s="104"/>
      <c r="AG20341" s="104"/>
      <c r="AK20341" s="104"/>
      <c r="AL20341" s="104"/>
      <c r="AO20341" s="104"/>
      <c r="AP20341" s="104"/>
    </row>
    <row r="20342" spans="21:42" ht="15" customHeight="1" x14ac:dyDescent="0.25">
      <c r="U20342" s="104"/>
      <c r="AB20342" s="104"/>
      <c r="AC20342" s="104"/>
      <c r="AF20342" s="104"/>
      <c r="AG20342" s="104"/>
      <c r="AK20342" s="104"/>
      <c r="AL20342" s="104"/>
      <c r="AO20342" s="104"/>
      <c r="AP20342" s="104"/>
    </row>
    <row r="20343" spans="21:42" ht="15" customHeight="1" x14ac:dyDescent="0.25">
      <c r="U20343" s="104"/>
      <c r="AB20343" s="104"/>
      <c r="AC20343" s="104"/>
      <c r="AF20343" s="104"/>
      <c r="AG20343" s="104"/>
      <c r="AK20343" s="104"/>
      <c r="AL20343" s="104"/>
      <c r="AO20343" s="104"/>
      <c r="AP20343" s="104"/>
    </row>
    <row r="20344" spans="21:42" ht="15" customHeight="1" x14ac:dyDescent="0.25">
      <c r="U20344" s="104"/>
      <c r="AB20344" s="104"/>
      <c r="AC20344" s="104"/>
      <c r="AF20344" s="104"/>
      <c r="AG20344" s="104"/>
      <c r="AK20344" s="104"/>
      <c r="AL20344" s="104"/>
      <c r="AO20344" s="104"/>
      <c r="AP20344" s="104"/>
    </row>
    <row r="20345" spans="21:42" ht="15" customHeight="1" x14ac:dyDescent="0.25">
      <c r="U20345" s="104"/>
      <c r="AB20345" s="104"/>
      <c r="AC20345" s="104"/>
      <c r="AF20345" s="104"/>
      <c r="AG20345" s="104"/>
      <c r="AK20345" s="104"/>
      <c r="AL20345" s="104"/>
      <c r="AO20345" s="104"/>
      <c r="AP20345" s="104"/>
    </row>
    <row r="20346" spans="21:42" ht="15" customHeight="1" x14ac:dyDescent="0.25">
      <c r="U20346" s="104"/>
      <c r="AB20346" s="104"/>
      <c r="AC20346" s="104"/>
      <c r="AF20346" s="104"/>
      <c r="AG20346" s="104"/>
      <c r="AK20346" s="104"/>
      <c r="AL20346" s="104"/>
      <c r="AO20346" s="104"/>
      <c r="AP20346" s="104"/>
    </row>
    <row r="20347" spans="21:42" ht="15" customHeight="1" x14ac:dyDescent="0.25">
      <c r="U20347" s="104"/>
      <c r="AB20347" s="104"/>
      <c r="AC20347" s="104"/>
      <c r="AF20347" s="104"/>
      <c r="AG20347" s="104"/>
      <c r="AK20347" s="104"/>
      <c r="AL20347" s="104"/>
      <c r="AO20347" s="104"/>
      <c r="AP20347" s="104"/>
    </row>
    <row r="20348" spans="21:42" ht="15" customHeight="1" x14ac:dyDescent="0.25">
      <c r="U20348" s="104"/>
      <c r="AB20348" s="104"/>
      <c r="AC20348" s="104"/>
      <c r="AF20348" s="104"/>
      <c r="AG20348" s="104"/>
      <c r="AK20348" s="104"/>
      <c r="AL20348" s="104"/>
      <c r="AO20348" s="104"/>
      <c r="AP20348" s="104"/>
    </row>
    <row r="20349" spans="21:42" ht="15" customHeight="1" x14ac:dyDescent="0.25">
      <c r="U20349" s="104"/>
      <c r="AB20349" s="104"/>
      <c r="AC20349" s="104"/>
      <c r="AF20349" s="104"/>
      <c r="AG20349" s="104"/>
      <c r="AK20349" s="104"/>
      <c r="AL20349" s="104"/>
      <c r="AO20349" s="104"/>
      <c r="AP20349" s="104"/>
    </row>
    <row r="20350" spans="21:42" ht="15" customHeight="1" x14ac:dyDescent="0.25">
      <c r="U20350" s="104"/>
      <c r="AB20350" s="104"/>
      <c r="AC20350" s="104"/>
      <c r="AF20350" s="104"/>
      <c r="AG20350" s="104"/>
      <c r="AK20350" s="104"/>
      <c r="AL20350" s="104"/>
      <c r="AO20350" s="104"/>
      <c r="AP20350" s="104"/>
    </row>
    <row r="20351" spans="21:42" ht="15" customHeight="1" x14ac:dyDescent="0.25">
      <c r="U20351" s="104"/>
      <c r="AB20351" s="104"/>
      <c r="AC20351" s="104"/>
      <c r="AF20351" s="104"/>
      <c r="AG20351" s="104"/>
      <c r="AK20351" s="104"/>
      <c r="AL20351" s="104"/>
      <c r="AO20351" s="104"/>
      <c r="AP20351" s="104"/>
    </row>
    <row r="20352" spans="21:42" ht="15" customHeight="1" x14ac:dyDescent="0.25">
      <c r="U20352" s="104"/>
      <c r="AB20352" s="104"/>
      <c r="AC20352" s="104"/>
      <c r="AF20352" s="104"/>
      <c r="AG20352" s="104"/>
      <c r="AK20352" s="104"/>
      <c r="AL20352" s="104"/>
      <c r="AO20352" s="104"/>
      <c r="AP20352" s="104"/>
    </row>
    <row r="20353" spans="21:42" ht="15" customHeight="1" x14ac:dyDescent="0.25">
      <c r="U20353" s="104"/>
      <c r="AB20353" s="104"/>
      <c r="AC20353" s="104"/>
      <c r="AF20353" s="104"/>
      <c r="AG20353" s="104"/>
      <c r="AK20353" s="104"/>
      <c r="AL20353" s="104"/>
      <c r="AO20353" s="104"/>
      <c r="AP20353" s="104"/>
    </row>
    <row r="20354" spans="21:42" ht="15" customHeight="1" x14ac:dyDescent="0.25">
      <c r="U20354" s="104"/>
      <c r="AB20354" s="104"/>
      <c r="AC20354" s="104"/>
      <c r="AF20354" s="104"/>
      <c r="AG20354" s="104"/>
      <c r="AK20354" s="104"/>
      <c r="AL20354" s="104"/>
      <c r="AO20354" s="104"/>
      <c r="AP20354" s="104"/>
    </row>
    <row r="20355" spans="21:42" ht="15" customHeight="1" x14ac:dyDescent="0.25">
      <c r="U20355" s="104"/>
      <c r="AB20355" s="104"/>
      <c r="AC20355" s="104"/>
      <c r="AF20355" s="104"/>
      <c r="AG20355" s="104"/>
      <c r="AK20355" s="104"/>
      <c r="AL20355" s="104"/>
      <c r="AO20355" s="104"/>
      <c r="AP20355" s="104"/>
    </row>
    <row r="20356" spans="21:42" ht="15" customHeight="1" x14ac:dyDescent="0.25">
      <c r="U20356" s="104"/>
      <c r="AB20356" s="104"/>
      <c r="AC20356" s="104"/>
      <c r="AF20356" s="104"/>
      <c r="AG20356" s="104"/>
      <c r="AK20356" s="104"/>
      <c r="AL20356" s="104"/>
      <c r="AO20356" s="104"/>
      <c r="AP20356" s="104"/>
    </row>
    <row r="20357" spans="21:42" ht="15" customHeight="1" x14ac:dyDescent="0.25">
      <c r="U20357" s="104"/>
      <c r="AB20357" s="104"/>
      <c r="AC20357" s="104"/>
      <c r="AF20357" s="104"/>
      <c r="AG20357" s="104"/>
      <c r="AK20357" s="104"/>
      <c r="AL20357" s="104"/>
      <c r="AO20357" s="104"/>
      <c r="AP20357" s="104"/>
    </row>
    <row r="20358" spans="21:42" ht="15" customHeight="1" x14ac:dyDescent="0.25">
      <c r="U20358" s="104"/>
      <c r="AB20358" s="104"/>
      <c r="AC20358" s="104"/>
      <c r="AF20358" s="104"/>
      <c r="AG20358" s="104"/>
      <c r="AK20358" s="104"/>
      <c r="AL20358" s="104"/>
      <c r="AO20358" s="104"/>
      <c r="AP20358" s="104"/>
    </row>
    <row r="20359" spans="21:42" ht="15" customHeight="1" x14ac:dyDescent="0.25">
      <c r="U20359" s="104"/>
      <c r="AB20359" s="104"/>
      <c r="AC20359" s="104"/>
      <c r="AF20359" s="104"/>
      <c r="AG20359" s="104"/>
      <c r="AK20359" s="104"/>
      <c r="AL20359" s="104"/>
      <c r="AO20359" s="104"/>
      <c r="AP20359" s="104"/>
    </row>
    <row r="20360" spans="21:42" ht="15" customHeight="1" x14ac:dyDescent="0.25">
      <c r="U20360" s="104"/>
      <c r="AB20360" s="104"/>
      <c r="AC20360" s="104"/>
      <c r="AF20360" s="104"/>
      <c r="AG20360" s="104"/>
      <c r="AK20360" s="104"/>
      <c r="AL20360" s="104"/>
      <c r="AO20360" s="104"/>
      <c r="AP20360" s="104"/>
    </row>
    <row r="20361" spans="21:42" ht="15" customHeight="1" x14ac:dyDescent="0.25">
      <c r="U20361" s="104"/>
      <c r="AB20361" s="104"/>
      <c r="AC20361" s="104"/>
      <c r="AF20361" s="104"/>
      <c r="AG20361" s="104"/>
      <c r="AK20361" s="104"/>
      <c r="AL20361" s="104"/>
      <c r="AO20361" s="104"/>
      <c r="AP20361" s="104"/>
    </row>
    <row r="20362" spans="21:42" ht="15" customHeight="1" x14ac:dyDescent="0.25">
      <c r="U20362" s="104"/>
      <c r="AB20362" s="104"/>
      <c r="AC20362" s="104"/>
      <c r="AF20362" s="104"/>
      <c r="AG20362" s="104"/>
      <c r="AK20362" s="104"/>
      <c r="AL20362" s="104"/>
      <c r="AO20362" s="104"/>
      <c r="AP20362" s="104"/>
    </row>
    <row r="20363" spans="21:42" ht="15" customHeight="1" x14ac:dyDescent="0.25">
      <c r="U20363" s="104"/>
      <c r="AB20363" s="104"/>
      <c r="AC20363" s="104"/>
      <c r="AF20363" s="104"/>
      <c r="AG20363" s="104"/>
      <c r="AK20363" s="104"/>
      <c r="AL20363" s="104"/>
      <c r="AO20363" s="104"/>
      <c r="AP20363" s="104"/>
    </row>
    <row r="20364" spans="21:42" ht="15" customHeight="1" x14ac:dyDescent="0.25">
      <c r="U20364" s="104"/>
      <c r="AB20364" s="104"/>
      <c r="AC20364" s="104"/>
      <c r="AF20364" s="104"/>
      <c r="AG20364" s="104"/>
      <c r="AK20364" s="104"/>
      <c r="AL20364" s="104"/>
      <c r="AO20364" s="104"/>
      <c r="AP20364" s="104"/>
    </row>
    <row r="20365" spans="21:42" ht="15" customHeight="1" x14ac:dyDescent="0.25">
      <c r="U20365" s="104"/>
      <c r="AB20365" s="104"/>
      <c r="AC20365" s="104"/>
      <c r="AF20365" s="104"/>
      <c r="AG20365" s="104"/>
      <c r="AK20365" s="104"/>
      <c r="AL20365" s="104"/>
      <c r="AO20365" s="104"/>
      <c r="AP20365" s="104"/>
    </row>
    <row r="20366" spans="21:42" ht="15" customHeight="1" x14ac:dyDescent="0.25">
      <c r="U20366" s="104"/>
      <c r="AB20366" s="104"/>
      <c r="AC20366" s="104"/>
      <c r="AF20366" s="104"/>
      <c r="AG20366" s="104"/>
      <c r="AK20366" s="104"/>
      <c r="AL20366" s="104"/>
      <c r="AO20366" s="104"/>
      <c r="AP20366" s="104"/>
    </row>
    <row r="20367" spans="21:42" ht="15" customHeight="1" x14ac:dyDescent="0.25">
      <c r="U20367" s="104"/>
      <c r="AB20367" s="104"/>
      <c r="AC20367" s="104"/>
      <c r="AF20367" s="104"/>
      <c r="AG20367" s="104"/>
      <c r="AK20367" s="104"/>
      <c r="AL20367" s="104"/>
      <c r="AO20367" s="104"/>
      <c r="AP20367" s="104"/>
    </row>
    <row r="20368" spans="21:42" ht="15" customHeight="1" x14ac:dyDescent="0.25">
      <c r="U20368" s="104"/>
      <c r="AB20368" s="104"/>
      <c r="AC20368" s="104"/>
      <c r="AF20368" s="104"/>
      <c r="AG20368" s="104"/>
      <c r="AK20368" s="104"/>
      <c r="AL20368" s="104"/>
      <c r="AO20368" s="104"/>
      <c r="AP20368" s="104"/>
    </row>
    <row r="20369" spans="21:42" ht="15" customHeight="1" x14ac:dyDescent="0.25">
      <c r="U20369" s="104"/>
      <c r="AB20369" s="104"/>
      <c r="AC20369" s="104"/>
      <c r="AF20369" s="104"/>
      <c r="AG20369" s="104"/>
      <c r="AK20369" s="104"/>
      <c r="AL20369" s="104"/>
      <c r="AO20369" s="104"/>
      <c r="AP20369" s="104"/>
    </row>
    <row r="20370" spans="21:42" ht="15" customHeight="1" x14ac:dyDescent="0.25">
      <c r="U20370" s="104"/>
      <c r="AB20370" s="104"/>
      <c r="AC20370" s="104"/>
      <c r="AF20370" s="104"/>
      <c r="AG20370" s="104"/>
      <c r="AK20370" s="104"/>
      <c r="AL20370" s="104"/>
      <c r="AO20370" s="104"/>
      <c r="AP20370" s="104"/>
    </row>
    <row r="20371" spans="21:42" ht="15" customHeight="1" x14ac:dyDescent="0.25">
      <c r="U20371" s="104"/>
      <c r="AB20371" s="104"/>
      <c r="AC20371" s="104"/>
      <c r="AF20371" s="104"/>
      <c r="AG20371" s="104"/>
      <c r="AK20371" s="104"/>
      <c r="AL20371" s="104"/>
      <c r="AO20371" s="104"/>
      <c r="AP20371" s="104"/>
    </row>
    <row r="20372" spans="21:42" ht="15" customHeight="1" x14ac:dyDescent="0.25">
      <c r="U20372" s="104"/>
      <c r="AB20372" s="104"/>
      <c r="AC20372" s="104"/>
      <c r="AF20372" s="104"/>
      <c r="AG20372" s="104"/>
      <c r="AK20372" s="104"/>
      <c r="AL20372" s="104"/>
      <c r="AO20372" s="104"/>
      <c r="AP20372" s="104"/>
    </row>
    <row r="20373" spans="21:42" ht="15" customHeight="1" x14ac:dyDescent="0.25">
      <c r="U20373" s="104"/>
      <c r="AB20373" s="104"/>
      <c r="AC20373" s="104"/>
      <c r="AF20373" s="104"/>
      <c r="AG20373" s="104"/>
      <c r="AK20373" s="104"/>
      <c r="AL20373" s="104"/>
      <c r="AO20373" s="104"/>
      <c r="AP20373" s="104"/>
    </row>
    <row r="20374" spans="21:42" ht="15" customHeight="1" x14ac:dyDescent="0.25">
      <c r="U20374" s="104"/>
      <c r="AB20374" s="104"/>
      <c r="AC20374" s="104"/>
      <c r="AF20374" s="104"/>
      <c r="AG20374" s="104"/>
      <c r="AK20374" s="104"/>
      <c r="AL20374" s="104"/>
      <c r="AO20374" s="104"/>
      <c r="AP20374" s="104"/>
    </row>
    <row r="20375" spans="21:42" ht="15" customHeight="1" x14ac:dyDescent="0.25">
      <c r="U20375" s="104"/>
      <c r="AB20375" s="104"/>
      <c r="AC20375" s="104"/>
      <c r="AF20375" s="104"/>
      <c r="AG20375" s="104"/>
      <c r="AK20375" s="104"/>
      <c r="AL20375" s="104"/>
      <c r="AO20375" s="104"/>
      <c r="AP20375" s="104"/>
    </row>
    <row r="20376" spans="21:42" ht="15" customHeight="1" x14ac:dyDescent="0.25">
      <c r="U20376" s="104"/>
      <c r="AB20376" s="104"/>
      <c r="AC20376" s="104"/>
      <c r="AF20376" s="104"/>
      <c r="AG20376" s="104"/>
      <c r="AK20376" s="104"/>
      <c r="AL20376" s="104"/>
      <c r="AO20376" s="104"/>
      <c r="AP20376" s="104"/>
    </row>
    <row r="20377" spans="21:42" ht="15" customHeight="1" x14ac:dyDescent="0.25">
      <c r="U20377" s="104"/>
      <c r="AB20377" s="104"/>
      <c r="AC20377" s="104"/>
      <c r="AF20377" s="104"/>
      <c r="AG20377" s="104"/>
      <c r="AK20377" s="104"/>
      <c r="AL20377" s="104"/>
      <c r="AO20377" s="104"/>
      <c r="AP20377" s="104"/>
    </row>
    <row r="20378" spans="21:42" ht="15" customHeight="1" x14ac:dyDescent="0.25">
      <c r="U20378" s="104"/>
      <c r="AB20378" s="104"/>
      <c r="AC20378" s="104"/>
      <c r="AF20378" s="104"/>
      <c r="AG20378" s="104"/>
      <c r="AK20378" s="104"/>
      <c r="AL20378" s="104"/>
      <c r="AO20378" s="104"/>
      <c r="AP20378" s="104"/>
    </row>
    <row r="20379" spans="21:42" ht="15" customHeight="1" x14ac:dyDescent="0.25">
      <c r="U20379" s="104"/>
      <c r="AB20379" s="104"/>
      <c r="AC20379" s="104"/>
      <c r="AF20379" s="104"/>
      <c r="AG20379" s="104"/>
      <c r="AK20379" s="104"/>
      <c r="AL20379" s="104"/>
      <c r="AO20379" s="104"/>
      <c r="AP20379" s="104"/>
    </row>
    <row r="20380" spans="21:42" ht="15" customHeight="1" x14ac:dyDescent="0.25">
      <c r="U20380" s="104"/>
      <c r="AB20380" s="104"/>
      <c r="AC20380" s="104"/>
      <c r="AF20380" s="104"/>
      <c r="AG20380" s="104"/>
      <c r="AK20380" s="104"/>
      <c r="AL20380" s="104"/>
      <c r="AO20380" s="104"/>
      <c r="AP20380" s="104"/>
    </row>
    <row r="20381" spans="21:42" ht="15" customHeight="1" x14ac:dyDescent="0.25">
      <c r="U20381" s="104"/>
      <c r="AB20381" s="104"/>
      <c r="AC20381" s="104"/>
      <c r="AF20381" s="104"/>
      <c r="AG20381" s="104"/>
      <c r="AK20381" s="104"/>
      <c r="AL20381" s="104"/>
      <c r="AO20381" s="104"/>
      <c r="AP20381" s="104"/>
    </row>
    <row r="20382" spans="21:42" ht="15" customHeight="1" x14ac:dyDescent="0.25">
      <c r="U20382" s="104"/>
      <c r="AB20382" s="104"/>
      <c r="AC20382" s="104"/>
      <c r="AF20382" s="104"/>
      <c r="AG20382" s="104"/>
      <c r="AK20382" s="104"/>
      <c r="AL20382" s="104"/>
      <c r="AO20382" s="104"/>
      <c r="AP20382" s="104"/>
    </row>
    <row r="20383" spans="21:42" ht="15" customHeight="1" x14ac:dyDescent="0.25">
      <c r="U20383" s="104"/>
      <c r="AB20383" s="104"/>
      <c r="AC20383" s="104"/>
      <c r="AF20383" s="104"/>
      <c r="AG20383" s="104"/>
      <c r="AK20383" s="104"/>
      <c r="AL20383" s="104"/>
      <c r="AO20383" s="104"/>
      <c r="AP20383" s="104"/>
    </row>
    <row r="20384" spans="21:42" ht="15" customHeight="1" x14ac:dyDescent="0.25">
      <c r="U20384" s="104"/>
      <c r="AB20384" s="104"/>
      <c r="AC20384" s="104"/>
      <c r="AF20384" s="104"/>
      <c r="AG20384" s="104"/>
      <c r="AK20384" s="104"/>
      <c r="AL20384" s="104"/>
      <c r="AO20384" s="104"/>
      <c r="AP20384" s="104"/>
    </row>
    <row r="20385" spans="21:42" ht="15" customHeight="1" x14ac:dyDescent="0.25">
      <c r="U20385" s="104"/>
      <c r="AB20385" s="104"/>
      <c r="AC20385" s="104"/>
      <c r="AF20385" s="104"/>
      <c r="AG20385" s="104"/>
      <c r="AK20385" s="104"/>
      <c r="AL20385" s="104"/>
      <c r="AO20385" s="104"/>
      <c r="AP20385" s="104"/>
    </row>
    <row r="20386" spans="21:42" ht="15" customHeight="1" x14ac:dyDescent="0.25">
      <c r="U20386" s="104"/>
      <c r="AB20386" s="104"/>
      <c r="AC20386" s="104"/>
      <c r="AF20386" s="104"/>
      <c r="AG20386" s="104"/>
      <c r="AK20386" s="104"/>
      <c r="AL20386" s="104"/>
      <c r="AO20386" s="104"/>
      <c r="AP20386" s="104"/>
    </row>
    <row r="20387" spans="21:42" ht="15" customHeight="1" x14ac:dyDescent="0.25">
      <c r="U20387" s="104"/>
      <c r="AB20387" s="104"/>
      <c r="AC20387" s="104"/>
      <c r="AF20387" s="104"/>
      <c r="AG20387" s="104"/>
      <c r="AK20387" s="104"/>
      <c r="AL20387" s="104"/>
      <c r="AO20387" s="104"/>
      <c r="AP20387" s="104"/>
    </row>
    <row r="20388" spans="21:42" ht="15" customHeight="1" x14ac:dyDescent="0.25">
      <c r="U20388" s="104"/>
      <c r="AB20388" s="104"/>
      <c r="AC20388" s="104"/>
      <c r="AF20388" s="104"/>
      <c r="AG20388" s="104"/>
      <c r="AK20388" s="104"/>
      <c r="AL20388" s="104"/>
      <c r="AO20388" s="104"/>
      <c r="AP20388" s="104"/>
    </row>
    <row r="20389" spans="21:42" ht="15" customHeight="1" x14ac:dyDescent="0.25">
      <c r="U20389" s="104"/>
      <c r="AB20389" s="104"/>
      <c r="AC20389" s="104"/>
      <c r="AF20389" s="104"/>
      <c r="AG20389" s="104"/>
      <c r="AK20389" s="104"/>
      <c r="AL20389" s="104"/>
      <c r="AO20389" s="104"/>
      <c r="AP20389" s="104"/>
    </row>
    <row r="20390" spans="21:42" ht="15" customHeight="1" x14ac:dyDescent="0.25">
      <c r="U20390" s="104"/>
      <c r="AB20390" s="104"/>
      <c r="AC20390" s="104"/>
      <c r="AF20390" s="104"/>
      <c r="AG20390" s="104"/>
      <c r="AK20390" s="104"/>
      <c r="AL20390" s="104"/>
      <c r="AO20390" s="104"/>
      <c r="AP20390" s="104"/>
    </row>
    <row r="20391" spans="21:42" ht="15" customHeight="1" x14ac:dyDescent="0.25">
      <c r="U20391" s="104"/>
      <c r="AB20391" s="104"/>
      <c r="AC20391" s="104"/>
      <c r="AF20391" s="104"/>
      <c r="AG20391" s="104"/>
      <c r="AK20391" s="104"/>
      <c r="AL20391" s="104"/>
      <c r="AO20391" s="104"/>
      <c r="AP20391" s="104"/>
    </row>
    <row r="20392" spans="21:42" ht="15" customHeight="1" x14ac:dyDescent="0.25">
      <c r="U20392" s="104"/>
      <c r="AB20392" s="104"/>
      <c r="AC20392" s="104"/>
      <c r="AF20392" s="104"/>
      <c r="AG20392" s="104"/>
      <c r="AK20392" s="104"/>
      <c r="AL20392" s="104"/>
      <c r="AO20392" s="104"/>
      <c r="AP20392" s="104"/>
    </row>
    <row r="20393" spans="21:42" ht="15" customHeight="1" x14ac:dyDescent="0.25">
      <c r="U20393" s="104"/>
      <c r="AB20393" s="104"/>
      <c r="AC20393" s="104"/>
      <c r="AF20393" s="104"/>
      <c r="AG20393" s="104"/>
      <c r="AK20393" s="104"/>
      <c r="AL20393" s="104"/>
      <c r="AO20393" s="104"/>
      <c r="AP20393" s="104"/>
    </row>
    <row r="20394" spans="21:42" ht="15" customHeight="1" x14ac:dyDescent="0.25">
      <c r="U20394" s="104"/>
      <c r="AB20394" s="104"/>
      <c r="AC20394" s="104"/>
      <c r="AF20394" s="104"/>
      <c r="AG20394" s="104"/>
      <c r="AK20394" s="104"/>
      <c r="AL20394" s="104"/>
      <c r="AO20394" s="104"/>
      <c r="AP20394" s="104"/>
    </row>
    <row r="20395" spans="21:42" ht="15" customHeight="1" x14ac:dyDescent="0.25">
      <c r="U20395" s="104"/>
      <c r="AB20395" s="104"/>
      <c r="AC20395" s="104"/>
      <c r="AF20395" s="104"/>
      <c r="AG20395" s="104"/>
      <c r="AK20395" s="104"/>
      <c r="AL20395" s="104"/>
      <c r="AO20395" s="104"/>
      <c r="AP20395" s="104"/>
    </row>
    <row r="20396" spans="21:42" ht="15" customHeight="1" x14ac:dyDescent="0.25">
      <c r="U20396" s="104"/>
      <c r="AB20396" s="104"/>
      <c r="AC20396" s="104"/>
      <c r="AF20396" s="104"/>
      <c r="AG20396" s="104"/>
      <c r="AK20396" s="104"/>
      <c r="AL20396" s="104"/>
      <c r="AO20396" s="104"/>
      <c r="AP20396" s="104"/>
    </row>
    <row r="20397" spans="21:42" ht="15" customHeight="1" x14ac:dyDescent="0.25">
      <c r="U20397" s="104"/>
      <c r="AB20397" s="104"/>
      <c r="AC20397" s="104"/>
      <c r="AF20397" s="104"/>
      <c r="AG20397" s="104"/>
      <c r="AK20397" s="104"/>
      <c r="AL20397" s="104"/>
      <c r="AO20397" s="104"/>
      <c r="AP20397" s="104"/>
    </row>
    <row r="20398" spans="21:42" ht="15" customHeight="1" x14ac:dyDescent="0.25">
      <c r="U20398" s="104"/>
      <c r="AB20398" s="104"/>
      <c r="AC20398" s="104"/>
      <c r="AF20398" s="104"/>
      <c r="AG20398" s="104"/>
      <c r="AK20398" s="104"/>
      <c r="AL20398" s="104"/>
      <c r="AO20398" s="104"/>
      <c r="AP20398" s="104"/>
    </row>
    <row r="20399" spans="21:42" ht="15" customHeight="1" x14ac:dyDescent="0.25">
      <c r="U20399" s="104"/>
      <c r="AB20399" s="104"/>
      <c r="AC20399" s="104"/>
      <c r="AF20399" s="104"/>
      <c r="AG20399" s="104"/>
      <c r="AK20399" s="104"/>
      <c r="AL20399" s="104"/>
      <c r="AO20399" s="104"/>
      <c r="AP20399" s="104"/>
    </row>
    <row r="20400" spans="21:42" ht="15" customHeight="1" x14ac:dyDescent="0.25">
      <c r="U20400" s="104"/>
      <c r="AB20400" s="104"/>
      <c r="AC20400" s="104"/>
      <c r="AF20400" s="104"/>
      <c r="AG20400" s="104"/>
      <c r="AK20400" s="104"/>
      <c r="AL20400" s="104"/>
      <c r="AO20400" s="104"/>
      <c r="AP20400" s="104"/>
    </row>
    <row r="20401" spans="21:42" ht="15" customHeight="1" x14ac:dyDescent="0.25">
      <c r="U20401" s="104"/>
      <c r="AB20401" s="104"/>
      <c r="AC20401" s="104"/>
      <c r="AF20401" s="104"/>
      <c r="AG20401" s="104"/>
      <c r="AK20401" s="104"/>
      <c r="AL20401" s="104"/>
      <c r="AO20401" s="104"/>
      <c r="AP20401" s="104"/>
    </row>
    <row r="20402" spans="21:42" ht="15" customHeight="1" x14ac:dyDescent="0.25">
      <c r="U20402" s="104"/>
      <c r="AB20402" s="104"/>
      <c r="AC20402" s="104"/>
      <c r="AF20402" s="104"/>
      <c r="AG20402" s="104"/>
      <c r="AK20402" s="104"/>
      <c r="AL20402" s="104"/>
      <c r="AO20402" s="104"/>
      <c r="AP20402" s="104"/>
    </row>
    <row r="20403" spans="21:42" ht="15" customHeight="1" x14ac:dyDescent="0.25">
      <c r="U20403" s="104"/>
      <c r="AB20403" s="104"/>
      <c r="AC20403" s="104"/>
      <c r="AF20403" s="104"/>
      <c r="AG20403" s="104"/>
      <c r="AK20403" s="104"/>
      <c r="AL20403" s="104"/>
      <c r="AO20403" s="104"/>
      <c r="AP20403" s="104"/>
    </row>
    <row r="20404" spans="21:42" ht="15" customHeight="1" x14ac:dyDescent="0.25">
      <c r="U20404" s="104"/>
      <c r="AB20404" s="104"/>
      <c r="AC20404" s="104"/>
      <c r="AF20404" s="104"/>
      <c r="AG20404" s="104"/>
      <c r="AK20404" s="104"/>
      <c r="AL20404" s="104"/>
      <c r="AO20404" s="104"/>
      <c r="AP20404" s="104"/>
    </row>
    <row r="20405" spans="21:42" ht="15" customHeight="1" x14ac:dyDescent="0.25">
      <c r="U20405" s="104"/>
      <c r="AB20405" s="104"/>
      <c r="AC20405" s="104"/>
      <c r="AF20405" s="104"/>
      <c r="AG20405" s="104"/>
      <c r="AK20405" s="104"/>
      <c r="AL20405" s="104"/>
      <c r="AO20405" s="104"/>
      <c r="AP20405" s="104"/>
    </row>
    <row r="20406" spans="21:42" ht="15" customHeight="1" x14ac:dyDescent="0.25">
      <c r="U20406" s="104"/>
      <c r="AB20406" s="104"/>
      <c r="AC20406" s="104"/>
      <c r="AF20406" s="104"/>
      <c r="AG20406" s="104"/>
      <c r="AK20406" s="104"/>
      <c r="AL20406" s="104"/>
      <c r="AO20406" s="104"/>
      <c r="AP20406" s="104"/>
    </row>
    <row r="20407" spans="21:42" ht="15" customHeight="1" x14ac:dyDescent="0.25">
      <c r="U20407" s="104"/>
      <c r="AB20407" s="104"/>
      <c r="AC20407" s="104"/>
      <c r="AF20407" s="104"/>
      <c r="AG20407" s="104"/>
      <c r="AK20407" s="104"/>
      <c r="AL20407" s="104"/>
      <c r="AO20407" s="104"/>
      <c r="AP20407" s="104"/>
    </row>
    <row r="20408" spans="21:42" ht="15" customHeight="1" x14ac:dyDescent="0.25">
      <c r="U20408" s="104"/>
      <c r="AB20408" s="104"/>
      <c r="AC20408" s="104"/>
      <c r="AF20408" s="104"/>
      <c r="AG20408" s="104"/>
      <c r="AK20408" s="104"/>
      <c r="AL20408" s="104"/>
      <c r="AO20408" s="104"/>
      <c r="AP20408" s="104"/>
    </row>
    <row r="20409" spans="21:42" ht="15" customHeight="1" x14ac:dyDescent="0.25">
      <c r="U20409" s="104"/>
      <c r="AB20409" s="104"/>
      <c r="AC20409" s="104"/>
      <c r="AF20409" s="104"/>
      <c r="AG20409" s="104"/>
      <c r="AK20409" s="104"/>
      <c r="AL20409" s="104"/>
      <c r="AO20409" s="104"/>
      <c r="AP20409" s="104"/>
    </row>
    <row r="20410" spans="21:42" ht="15" customHeight="1" x14ac:dyDescent="0.25">
      <c r="U20410" s="104"/>
      <c r="AB20410" s="104"/>
      <c r="AC20410" s="104"/>
      <c r="AF20410" s="104"/>
      <c r="AG20410" s="104"/>
      <c r="AK20410" s="104"/>
      <c r="AL20410" s="104"/>
      <c r="AO20410" s="104"/>
      <c r="AP20410" s="104"/>
    </row>
    <row r="20411" spans="21:42" ht="15" customHeight="1" x14ac:dyDescent="0.25">
      <c r="U20411" s="104"/>
      <c r="AB20411" s="104"/>
      <c r="AC20411" s="104"/>
      <c r="AF20411" s="104"/>
      <c r="AG20411" s="104"/>
      <c r="AK20411" s="104"/>
      <c r="AL20411" s="104"/>
      <c r="AO20411" s="104"/>
      <c r="AP20411" s="104"/>
    </row>
    <row r="20412" spans="21:42" ht="15" customHeight="1" x14ac:dyDescent="0.25">
      <c r="U20412" s="104"/>
      <c r="AB20412" s="104"/>
      <c r="AC20412" s="104"/>
      <c r="AF20412" s="104"/>
      <c r="AG20412" s="104"/>
      <c r="AK20412" s="104"/>
      <c r="AL20412" s="104"/>
      <c r="AO20412" s="104"/>
      <c r="AP20412" s="104"/>
    </row>
    <row r="20413" spans="21:42" ht="15" customHeight="1" x14ac:dyDescent="0.25">
      <c r="U20413" s="104"/>
      <c r="AB20413" s="104"/>
      <c r="AC20413" s="104"/>
      <c r="AF20413" s="104"/>
      <c r="AG20413" s="104"/>
      <c r="AK20413" s="104"/>
      <c r="AL20413" s="104"/>
      <c r="AO20413" s="104"/>
      <c r="AP20413" s="104"/>
    </row>
    <row r="20414" spans="21:42" ht="15" customHeight="1" x14ac:dyDescent="0.25">
      <c r="U20414" s="104"/>
      <c r="AB20414" s="104"/>
      <c r="AC20414" s="104"/>
      <c r="AF20414" s="104"/>
      <c r="AG20414" s="104"/>
      <c r="AK20414" s="104"/>
      <c r="AL20414" s="104"/>
      <c r="AO20414" s="104"/>
      <c r="AP20414" s="104"/>
    </row>
    <row r="20415" spans="21:42" ht="15" customHeight="1" x14ac:dyDescent="0.25">
      <c r="U20415" s="104"/>
      <c r="AB20415" s="104"/>
      <c r="AC20415" s="104"/>
      <c r="AF20415" s="104"/>
      <c r="AG20415" s="104"/>
      <c r="AK20415" s="104"/>
      <c r="AL20415" s="104"/>
      <c r="AO20415" s="104"/>
      <c r="AP20415" s="104"/>
    </row>
    <row r="20416" spans="21:42" ht="15" customHeight="1" x14ac:dyDescent="0.25">
      <c r="U20416" s="104"/>
      <c r="AB20416" s="104"/>
      <c r="AC20416" s="104"/>
      <c r="AF20416" s="104"/>
      <c r="AG20416" s="104"/>
      <c r="AK20416" s="104"/>
      <c r="AL20416" s="104"/>
      <c r="AO20416" s="104"/>
      <c r="AP20416" s="104"/>
    </row>
    <row r="20417" spans="21:42" ht="15" customHeight="1" x14ac:dyDescent="0.25">
      <c r="U20417" s="104"/>
      <c r="AB20417" s="104"/>
      <c r="AC20417" s="104"/>
      <c r="AF20417" s="104"/>
      <c r="AG20417" s="104"/>
      <c r="AK20417" s="104"/>
      <c r="AL20417" s="104"/>
      <c r="AO20417" s="104"/>
      <c r="AP20417" s="104"/>
    </row>
    <row r="20418" spans="21:42" ht="15" customHeight="1" x14ac:dyDescent="0.25">
      <c r="U20418" s="104"/>
      <c r="AB20418" s="104"/>
      <c r="AC20418" s="104"/>
      <c r="AF20418" s="104"/>
      <c r="AG20418" s="104"/>
      <c r="AK20418" s="104"/>
      <c r="AL20418" s="104"/>
      <c r="AO20418" s="104"/>
      <c r="AP20418" s="104"/>
    </row>
    <row r="20419" spans="21:42" ht="15" customHeight="1" x14ac:dyDescent="0.25">
      <c r="U20419" s="104"/>
      <c r="AB20419" s="104"/>
      <c r="AC20419" s="104"/>
      <c r="AF20419" s="104"/>
      <c r="AG20419" s="104"/>
      <c r="AK20419" s="104"/>
      <c r="AL20419" s="104"/>
      <c r="AO20419" s="104"/>
      <c r="AP20419" s="104"/>
    </row>
    <row r="20420" spans="21:42" ht="15" customHeight="1" x14ac:dyDescent="0.25">
      <c r="U20420" s="104"/>
      <c r="AB20420" s="104"/>
      <c r="AC20420" s="104"/>
      <c r="AF20420" s="104"/>
      <c r="AG20420" s="104"/>
      <c r="AK20420" s="104"/>
      <c r="AL20420" s="104"/>
      <c r="AO20420" s="104"/>
      <c r="AP20420" s="104"/>
    </row>
    <row r="20421" spans="21:42" ht="15" customHeight="1" x14ac:dyDescent="0.25">
      <c r="U20421" s="104"/>
      <c r="AB20421" s="104"/>
      <c r="AC20421" s="104"/>
      <c r="AF20421" s="104"/>
      <c r="AG20421" s="104"/>
      <c r="AK20421" s="104"/>
      <c r="AL20421" s="104"/>
      <c r="AO20421" s="104"/>
      <c r="AP20421" s="104"/>
    </row>
    <row r="20422" spans="21:42" ht="15" customHeight="1" x14ac:dyDescent="0.25">
      <c r="U20422" s="104"/>
      <c r="AB20422" s="104"/>
      <c r="AC20422" s="104"/>
      <c r="AF20422" s="104"/>
      <c r="AG20422" s="104"/>
      <c r="AK20422" s="104"/>
      <c r="AL20422" s="104"/>
      <c r="AO20422" s="104"/>
      <c r="AP20422" s="104"/>
    </row>
    <row r="20423" spans="21:42" ht="15" customHeight="1" x14ac:dyDescent="0.25">
      <c r="U20423" s="104"/>
      <c r="AB20423" s="104"/>
      <c r="AC20423" s="104"/>
      <c r="AF20423" s="104"/>
      <c r="AG20423" s="104"/>
      <c r="AK20423" s="104"/>
      <c r="AL20423" s="104"/>
      <c r="AO20423" s="104"/>
      <c r="AP20423" s="104"/>
    </row>
    <row r="20424" spans="21:42" ht="15" customHeight="1" x14ac:dyDescent="0.25">
      <c r="U20424" s="104"/>
      <c r="AB20424" s="104"/>
      <c r="AC20424" s="104"/>
      <c r="AF20424" s="104"/>
      <c r="AG20424" s="104"/>
      <c r="AK20424" s="104"/>
      <c r="AL20424" s="104"/>
      <c r="AO20424" s="104"/>
      <c r="AP20424" s="104"/>
    </row>
    <row r="20425" spans="21:42" ht="15" customHeight="1" x14ac:dyDescent="0.25">
      <c r="U20425" s="104"/>
      <c r="AB20425" s="104"/>
      <c r="AC20425" s="104"/>
      <c r="AF20425" s="104"/>
      <c r="AG20425" s="104"/>
      <c r="AK20425" s="104"/>
      <c r="AL20425" s="104"/>
      <c r="AO20425" s="104"/>
      <c r="AP20425" s="104"/>
    </row>
    <row r="20426" spans="21:42" ht="15" customHeight="1" x14ac:dyDescent="0.25">
      <c r="U20426" s="104"/>
      <c r="AB20426" s="104"/>
      <c r="AC20426" s="104"/>
      <c r="AF20426" s="104"/>
      <c r="AG20426" s="104"/>
      <c r="AK20426" s="104"/>
      <c r="AL20426" s="104"/>
      <c r="AO20426" s="104"/>
      <c r="AP20426" s="104"/>
    </row>
    <row r="20427" spans="21:42" ht="15" customHeight="1" x14ac:dyDescent="0.25">
      <c r="U20427" s="104"/>
      <c r="AB20427" s="104"/>
      <c r="AC20427" s="104"/>
      <c r="AF20427" s="104"/>
      <c r="AG20427" s="104"/>
      <c r="AK20427" s="104"/>
      <c r="AL20427" s="104"/>
      <c r="AO20427" s="104"/>
      <c r="AP20427" s="104"/>
    </row>
    <row r="20428" spans="21:42" ht="15" customHeight="1" x14ac:dyDescent="0.25">
      <c r="U20428" s="104"/>
      <c r="AB20428" s="104"/>
      <c r="AC20428" s="104"/>
      <c r="AF20428" s="104"/>
      <c r="AG20428" s="104"/>
      <c r="AK20428" s="104"/>
      <c r="AL20428" s="104"/>
      <c r="AO20428" s="104"/>
      <c r="AP20428" s="104"/>
    </row>
    <row r="20429" spans="21:42" ht="15" customHeight="1" x14ac:dyDescent="0.25">
      <c r="U20429" s="104"/>
      <c r="AB20429" s="104"/>
      <c r="AC20429" s="104"/>
      <c r="AF20429" s="104"/>
      <c r="AG20429" s="104"/>
      <c r="AK20429" s="104"/>
      <c r="AL20429" s="104"/>
      <c r="AO20429" s="104"/>
      <c r="AP20429" s="104"/>
    </row>
    <row r="20430" spans="21:42" ht="15" customHeight="1" x14ac:dyDescent="0.25">
      <c r="U20430" s="104"/>
      <c r="AB20430" s="104"/>
      <c r="AC20430" s="104"/>
      <c r="AF20430" s="104"/>
      <c r="AG20430" s="104"/>
      <c r="AK20430" s="104"/>
      <c r="AL20430" s="104"/>
      <c r="AO20430" s="104"/>
      <c r="AP20430" s="104"/>
    </row>
    <row r="20431" spans="21:42" ht="15" customHeight="1" x14ac:dyDescent="0.25">
      <c r="U20431" s="104"/>
      <c r="AB20431" s="104"/>
      <c r="AC20431" s="104"/>
      <c r="AF20431" s="104"/>
      <c r="AG20431" s="104"/>
      <c r="AK20431" s="104"/>
      <c r="AL20431" s="104"/>
      <c r="AO20431" s="104"/>
      <c r="AP20431" s="104"/>
    </row>
    <row r="20432" spans="21:42" ht="15" customHeight="1" x14ac:dyDescent="0.25">
      <c r="U20432" s="104"/>
      <c r="AB20432" s="104"/>
      <c r="AC20432" s="104"/>
      <c r="AF20432" s="104"/>
      <c r="AG20432" s="104"/>
      <c r="AK20432" s="104"/>
      <c r="AL20432" s="104"/>
      <c r="AO20432" s="104"/>
      <c r="AP20432" s="104"/>
    </row>
    <row r="20433" spans="21:42" ht="15" customHeight="1" x14ac:dyDescent="0.25">
      <c r="U20433" s="104"/>
      <c r="AB20433" s="104"/>
      <c r="AC20433" s="104"/>
      <c r="AF20433" s="104"/>
      <c r="AG20433" s="104"/>
      <c r="AK20433" s="104"/>
      <c r="AL20433" s="104"/>
      <c r="AO20433" s="104"/>
      <c r="AP20433" s="104"/>
    </row>
    <row r="20434" spans="21:42" ht="15" customHeight="1" x14ac:dyDescent="0.25">
      <c r="U20434" s="104"/>
      <c r="AB20434" s="104"/>
      <c r="AC20434" s="104"/>
      <c r="AF20434" s="104"/>
      <c r="AG20434" s="104"/>
      <c r="AK20434" s="104"/>
      <c r="AL20434" s="104"/>
      <c r="AO20434" s="104"/>
      <c r="AP20434" s="104"/>
    </row>
    <row r="20435" spans="21:42" ht="15" customHeight="1" x14ac:dyDescent="0.25">
      <c r="U20435" s="104"/>
      <c r="AB20435" s="104"/>
      <c r="AC20435" s="104"/>
      <c r="AF20435" s="104"/>
      <c r="AG20435" s="104"/>
      <c r="AK20435" s="104"/>
      <c r="AL20435" s="104"/>
      <c r="AO20435" s="104"/>
      <c r="AP20435" s="104"/>
    </row>
    <row r="20436" spans="21:42" ht="15" customHeight="1" x14ac:dyDescent="0.25">
      <c r="U20436" s="104"/>
      <c r="AB20436" s="104"/>
      <c r="AC20436" s="104"/>
      <c r="AF20436" s="104"/>
      <c r="AG20436" s="104"/>
      <c r="AK20436" s="104"/>
      <c r="AL20436" s="104"/>
      <c r="AO20436" s="104"/>
      <c r="AP20436" s="104"/>
    </row>
    <row r="20437" spans="21:42" ht="15" customHeight="1" x14ac:dyDescent="0.25">
      <c r="U20437" s="104"/>
      <c r="AB20437" s="104"/>
      <c r="AC20437" s="104"/>
      <c r="AF20437" s="104"/>
      <c r="AG20437" s="104"/>
      <c r="AK20437" s="104"/>
      <c r="AL20437" s="104"/>
      <c r="AO20437" s="104"/>
      <c r="AP20437" s="104"/>
    </row>
    <row r="20438" spans="21:42" ht="15" customHeight="1" x14ac:dyDescent="0.25">
      <c r="U20438" s="104"/>
      <c r="AB20438" s="104"/>
      <c r="AC20438" s="104"/>
      <c r="AF20438" s="104"/>
      <c r="AG20438" s="104"/>
      <c r="AK20438" s="104"/>
      <c r="AL20438" s="104"/>
      <c r="AO20438" s="104"/>
      <c r="AP20438" s="104"/>
    </row>
    <row r="20439" spans="21:42" ht="15" customHeight="1" x14ac:dyDescent="0.25">
      <c r="U20439" s="104"/>
      <c r="AB20439" s="104"/>
      <c r="AC20439" s="104"/>
      <c r="AF20439" s="104"/>
      <c r="AG20439" s="104"/>
      <c r="AK20439" s="104"/>
      <c r="AL20439" s="104"/>
      <c r="AO20439" s="104"/>
      <c r="AP20439" s="104"/>
    </row>
    <row r="20440" spans="21:42" ht="15" customHeight="1" x14ac:dyDescent="0.25">
      <c r="U20440" s="104"/>
      <c r="AB20440" s="104"/>
      <c r="AC20440" s="104"/>
      <c r="AF20440" s="104"/>
      <c r="AG20440" s="104"/>
      <c r="AK20440" s="104"/>
      <c r="AL20440" s="104"/>
      <c r="AO20440" s="104"/>
      <c r="AP20440" s="104"/>
    </row>
    <row r="20441" spans="21:42" ht="15" customHeight="1" x14ac:dyDescent="0.25">
      <c r="U20441" s="104"/>
      <c r="AB20441" s="104"/>
      <c r="AC20441" s="104"/>
      <c r="AF20441" s="104"/>
      <c r="AG20441" s="104"/>
      <c r="AK20441" s="104"/>
      <c r="AL20441" s="104"/>
      <c r="AO20441" s="104"/>
      <c r="AP20441" s="104"/>
    </row>
    <row r="20442" spans="21:42" ht="15" customHeight="1" x14ac:dyDescent="0.25">
      <c r="U20442" s="104"/>
      <c r="AB20442" s="104"/>
      <c r="AC20442" s="104"/>
      <c r="AF20442" s="104"/>
      <c r="AG20442" s="104"/>
      <c r="AK20442" s="104"/>
      <c r="AL20442" s="104"/>
      <c r="AO20442" s="104"/>
      <c r="AP20442" s="104"/>
    </row>
    <row r="20443" spans="21:42" ht="15" customHeight="1" x14ac:dyDescent="0.25">
      <c r="U20443" s="104"/>
      <c r="AB20443" s="104"/>
      <c r="AC20443" s="104"/>
      <c r="AF20443" s="104"/>
      <c r="AG20443" s="104"/>
      <c r="AK20443" s="104"/>
      <c r="AL20443" s="104"/>
      <c r="AO20443" s="104"/>
      <c r="AP20443" s="104"/>
    </row>
    <row r="20444" spans="21:42" ht="15" customHeight="1" x14ac:dyDescent="0.25">
      <c r="U20444" s="104"/>
      <c r="AB20444" s="104"/>
      <c r="AC20444" s="104"/>
      <c r="AF20444" s="104"/>
      <c r="AG20444" s="104"/>
      <c r="AK20444" s="104"/>
      <c r="AL20444" s="104"/>
      <c r="AO20444" s="104"/>
      <c r="AP20444" s="104"/>
    </row>
    <row r="20445" spans="21:42" ht="15" customHeight="1" x14ac:dyDescent="0.25">
      <c r="U20445" s="104"/>
      <c r="AB20445" s="104"/>
      <c r="AC20445" s="104"/>
      <c r="AF20445" s="104"/>
      <c r="AG20445" s="104"/>
      <c r="AK20445" s="104"/>
      <c r="AL20445" s="104"/>
      <c r="AO20445" s="104"/>
      <c r="AP20445" s="104"/>
    </row>
    <row r="20446" spans="21:42" ht="15" customHeight="1" x14ac:dyDescent="0.25">
      <c r="U20446" s="104"/>
      <c r="AB20446" s="104"/>
      <c r="AC20446" s="104"/>
      <c r="AF20446" s="104"/>
      <c r="AG20446" s="104"/>
      <c r="AK20446" s="104"/>
      <c r="AL20446" s="104"/>
      <c r="AO20446" s="104"/>
      <c r="AP20446" s="104"/>
    </row>
    <row r="20447" spans="21:42" ht="15" customHeight="1" x14ac:dyDescent="0.25">
      <c r="U20447" s="104"/>
      <c r="AB20447" s="104"/>
      <c r="AC20447" s="104"/>
      <c r="AF20447" s="104"/>
      <c r="AG20447" s="104"/>
      <c r="AK20447" s="104"/>
      <c r="AL20447" s="104"/>
      <c r="AO20447" s="104"/>
      <c r="AP20447" s="104"/>
    </row>
    <row r="20448" spans="21:42" ht="15" customHeight="1" x14ac:dyDescent="0.25">
      <c r="U20448" s="104"/>
      <c r="AB20448" s="104"/>
      <c r="AC20448" s="104"/>
      <c r="AF20448" s="104"/>
      <c r="AG20448" s="104"/>
      <c r="AK20448" s="104"/>
      <c r="AL20448" s="104"/>
      <c r="AO20448" s="104"/>
      <c r="AP20448" s="104"/>
    </row>
    <row r="20449" spans="21:42" ht="15" customHeight="1" x14ac:dyDescent="0.25">
      <c r="U20449" s="104"/>
      <c r="AB20449" s="104"/>
      <c r="AC20449" s="104"/>
      <c r="AF20449" s="104"/>
      <c r="AG20449" s="104"/>
      <c r="AK20449" s="104"/>
      <c r="AL20449" s="104"/>
      <c r="AO20449" s="104"/>
      <c r="AP20449" s="104"/>
    </row>
    <row r="20450" spans="21:42" ht="15" customHeight="1" x14ac:dyDescent="0.25">
      <c r="U20450" s="104"/>
      <c r="AB20450" s="104"/>
      <c r="AC20450" s="104"/>
      <c r="AF20450" s="104"/>
      <c r="AG20450" s="104"/>
      <c r="AK20450" s="104"/>
      <c r="AL20450" s="104"/>
      <c r="AO20450" s="104"/>
      <c r="AP20450" s="104"/>
    </row>
    <row r="20451" spans="21:42" ht="15" customHeight="1" x14ac:dyDescent="0.25">
      <c r="U20451" s="104"/>
      <c r="AB20451" s="104"/>
      <c r="AC20451" s="104"/>
      <c r="AF20451" s="104"/>
      <c r="AG20451" s="104"/>
      <c r="AK20451" s="104"/>
      <c r="AL20451" s="104"/>
      <c r="AO20451" s="104"/>
      <c r="AP20451" s="104"/>
    </row>
    <row r="20452" spans="21:42" ht="15" customHeight="1" x14ac:dyDescent="0.25">
      <c r="U20452" s="104"/>
      <c r="AB20452" s="104"/>
      <c r="AC20452" s="104"/>
      <c r="AF20452" s="104"/>
      <c r="AG20452" s="104"/>
      <c r="AK20452" s="104"/>
      <c r="AL20452" s="104"/>
      <c r="AO20452" s="104"/>
      <c r="AP20452" s="104"/>
    </row>
    <row r="20453" spans="21:42" ht="15" customHeight="1" x14ac:dyDescent="0.25">
      <c r="U20453" s="104"/>
      <c r="AB20453" s="104"/>
      <c r="AC20453" s="104"/>
      <c r="AF20453" s="104"/>
      <c r="AG20453" s="104"/>
      <c r="AK20453" s="104"/>
      <c r="AL20453" s="104"/>
      <c r="AO20453" s="104"/>
      <c r="AP20453" s="104"/>
    </row>
    <row r="20454" spans="21:42" ht="15" customHeight="1" x14ac:dyDescent="0.25">
      <c r="U20454" s="104"/>
      <c r="AB20454" s="104"/>
      <c r="AC20454" s="104"/>
      <c r="AF20454" s="104"/>
      <c r="AG20454" s="104"/>
      <c r="AK20454" s="104"/>
      <c r="AL20454" s="104"/>
      <c r="AO20454" s="104"/>
      <c r="AP20454" s="104"/>
    </row>
    <row r="20455" spans="21:42" ht="15" customHeight="1" x14ac:dyDescent="0.25">
      <c r="U20455" s="104"/>
      <c r="AB20455" s="104"/>
      <c r="AC20455" s="104"/>
      <c r="AF20455" s="104"/>
      <c r="AG20455" s="104"/>
      <c r="AK20455" s="104"/>
      <c r="AL20455" s="104"/>
      <c r="AO20455" s="104"/>
      <c r="AP20455" s="104"/>
    </row>
    <row r="20456" spans="21:42" ht="15" customHeight="1" x14ac:dyDescent="0.25">
      <c r="U20456" s="104"/>
      <c r="AB20456" s="104"/>
      <c r="AC20456" s="104"/>
      <c r="AF20456" s="104"/>
      <c r="AG20456" s="104"/>
      <c r="AK20456" s="104"/>
      <c r="AL20456" s="104"/>
      <c r="AO20456" s="104"/>
      <c r="AP20456" s="104"/>
    </row>
    <row r="20457" spans="21:42" ht="15" customHeight="1" x14ac:dyDescent="0.25">
      <c r="U20457" s="104"/>
      <c r="AB20457" s="104"/>
      <c r="AC20457" s="104"/>
      <c r="AF20457" s="104"/>
      <c r="AG20457" s="104"/>
      <c r="AK20457" s="104"/>
      <c r="AL20457" s="104"/>
      <c r="AO20457" s="104"/>
      <c r="AP20457" s="104"/>
    </row>
    <row r="20458" spans="21:42" ht="15" customHeight="1" x14ac:dyDescent="0.25">
      <c r="U20458" s="104"/>
      <c r="AB20458" s="104"/>
      <c r="AC20458" s="104"/>
      <c r="AF20458" s="104"/>
      <c r="AG20458" s="104"/>
      <c r="AK20458" s="104"/>
      <c r="AL20458" s="104"/>
      <c r="AO20458" s="104"/>
      <c r="AP20458" s="104"/>
    </row>
    <row r="20459" spans="21:42" ht="15" customHeight="1" x14ac:dyDescent="0.25">
      <c r="U20459" s="104"/>
      <c r="AB20459" s="104"/>
      <c r="AC20459" s="104"/>
      <c r="AF20459" s="104"/>
      <c r="AG20459" s="104"/>
      <c r="AK20459" s="104"/>
      <c r="AL20459" s="104"/>
      <c r="AO20459" s="104"/>
      <c r="AP20459" s="104"/>
    </row>
    <row r="20460" spans="21:42" ht="15" customHeight="1" x14ac:dyDescent="0.25">
      <c r="U20460" s="104"/>
      <c r="AB20460" s="104"/>
      <c r="AC20460" s="104"/>
      <c r="AF20460" s="104"/>
      <c r="AG20460" s="104"/>
      <c r="AK20460" s="104"/>
      <c r="AL20460" s="104"/>
      <c r="AO20460" s="104"/>
      <c r="AP20460" s="104"/>
    </row>
    <row r="20461" spans="21:42" ht="15" customHeight="1" x14ac:dyDescent="0.25">
      <c r="U20461" s="104"/>
      <c r="AB20461" s="104"/>
      <c r="AC20461" s="104"/>
      <c r="AF20461" s="104"/>
      <c r="AG20461" s="104"/>
      <c r="AK20461" s="104"/>
      <c r="AL20461" s="104"/>
      <c r="AO20461" s="104"/>
      <c r="AP20461" s="104"/>
    </row>
    <row r="20462" spans="21:42" ht="15" customHeight="1" x14ac:dyDescent="0.25">
      <c r="U20462" s="104"/>
      <c r="AB20462" s="104"/>
      <c r="AC20462" s="104"/>
      <c r="AF20462" s="104"/>
      <c r="AG20462" s="104"/>
      <c r="AK20462" s="104"/>
      <c r="AL20462" s="104"/>
      <c r="AO20462" s="104"/>
      <c r="AP20462" s="104"/>
    </row>
    <row r="20463" spans="21:42" ht="15" customHeight="1" x14ac:dyDescent="0.25">
      <c r="U20463" s="104"/>
      <c r="AB20463" s="104"/>
      <c r="AC20463" s="104"/>
      <c r="AF20463" s="104"/>
      <c r="AG20463" s="104"/>
      <c r="AK20463" s="104"/>
      <c r="AL20463" s="104"/>
      <c r="AO20463" s="104"/>
      <c r="AP20463" s="104"/>
    </row>
    <row r="20464" spans="21:42" ht="15" customHeight="1" x14ac:dyDescent="0.25">
      <c r="U20464" s="104"/>
      <c r="AB20464" s="104"/>
      <c r="AC20464" s="104"/>
      <c r="AF20464" s="104"/>
      <c r="AG20464" s="104"/>
      <c r="AK20464" s="104"/>
      <c r="AL20464" s="104"/>
      <c r="AO20464" s="104"/>
      <c r="AP20464" s="104"/>
    </row>
    <row r="20465" spans="21:42" ht="15" customHeight="1" x14ac:dyDescent="0.25">
      <c r="U20465" s="104"/>
      <c r="AB20465" s="104"/>
      <c r="AC20465" s="104"/>
      <c r="AF20465" s="104"/>
      <c r="AG20465" s="104"/>
      <c r="AK20465" s="104"/>
      <c r="AL20465" s="104"/>
      <c r="AO20465" s="104"/>
      <c r="AP20465" s="104"/>
    </row>
    <row r="20466" spans="21:42" ht="15" customHeight="1" x14ac:dyDescent="0.25">
      <c r="U20466" s="104"/>
      <c r="AB20466" s="104"/>
      <c r="AC20466" s="104"/>
      <c r="AF20466" s="104"/>
      <c r="AG20466" s="104"/>
      <c r="AK20466" s="104"/>
      <c r="AL20466" s="104"/>
      <c r="AO20466" s="104"/>
      <c r="AP20466" s="104"/>
    </row>
    <row r="20467" spans="21:42" ht="15" customHeight="1" x14ac:dyDescent="0.25">
      <c r="U20467" s="104"/>
      <c r="AB20467" s="104"/>
      <c r="AC20467" s="104"/>
      <c r="AF20467" s="104"/>
      <c r="AG20467" s="104"/>
      <c r="AK20467" s="104"/>
      <c r="AL20467" s="104"/>
      <c r="AO20467" s="104"/>
      <c r="AP20467" s="104"/>
    </row>
    <row r="20468" spans="21:42" ht="15" customHeight="1" x14ac:dyDescent="0.25">
      <c r="U20468" s="104"/>
      <c r="AB20468" s="104"/>
      <c r="AC20468" s="104"/>
      <c r="AF20468" s="104"/>
      <c r="AG20468" s="104"/>
      <c r="AK20468" s="104"/>
      <c r="AL20468" s="104"/>
      <c r="AO20468" s="104"/>
      <c r="AP20468" s="104"/>
    </row>
    <row r="20469" spans="21:42" ht="15" customHeight="1" x14ac:dyDescent="0.25">
      <c r="U20469" s="104"/>
      <c r="AB20469" s="104"/>
      <c r="AC20469" s="104"/>
      <c r="AF20469" s="104"/>
      <c r="AG20469" s="104"/>
      <c r="AK20469" s="104"/>
      <c r="AL20469" s="104"/>
      <c r="AO20469" s="104"/>
      <c r="AP20469" s="104"/>
    </row>
    <row r="20470" spans="21:42" ht="15" customHeight="1" x14ac:dyDescent="0.25">
      <c r="U20470" s="104"/>
      <c r="AB20470" s="104"/>
      <c r="AC20470" s="104"/>
      <c r="AF20470" s="104"/>
      <c r="AG20470" s="104"/>
      <c r="AK20470" s="104"/>
      <c r="AL20470" s="104"/>
      <c r="AO20470" s="104"/>
      <c r="AP20470" s="104"/>
    </row>
    <row r="20471" spans="21:42" ht="15" customHeight="1" x14ac:dyDescent="0.25">
      <c r="U20471" s="104"/>
      <c r="AB20471" s="104"/>
      <c r="AC20471" s="104"/>
      <c r="AF20471" s="104"/>
      <c r="AG20471" s="104"/>
      <c r="AK20471" s="104"/>
      <c r="AL20471" s="104"/>
      <c r="AO20471" s="104"/>
      <c r="AP20471" s="104"/>
    </row>
    <row r="20472" spans="21:42" ht="15" customHeight="1" x14ac:dyDescent="0.25">
      <c r="U20472" s="104"/>
      <c r="AB20472" s="104"/>
      <c r="AC20472" s="104"/>
      <c r="AF20472" s="104"/>
      <c r="AG20472" s="104"/>
      <c r="AK20472" s="104"/>
      <c r="AL20472" s="104"/>
      <c r="AO20472" s="104"/>
      <c r="AP20472" s="104"/>
    </row>
    <row r="20473" spans="21:42" ht="15" customHeight="1" x14ac:dyDescent="0.25">
      <c r="U20473" s="104"/>
      <c r="AB20473" s="104"/>
      <c r="AC20473" s="104"/>
      <c r="AF20473" s="104"/>
      <c r="AG20473" s="104"/>
      <c r="AK20473" s="104"/>
      <c r="AL20473" s="104"/>
      <c r="AO20473" s="104"/>
      <c r="AP20473" s="104"/>
    </row>
    <row r="20474" spans="21:42" ht="15" customHeight="1" x14ac:dyDescent="0.25">
      <c r="U20474" s="104"/>
      <c r="AB20474" s="104"/>
      <c r="AC20474" s="104"/>
      <c r="AF20474" s="104"/>
      <c r="AG20474" s="104"/>
      <c r="AK20474" s="104"/>
      <c r="AL20474" s="104"/>
      <c r="AO20474" s="104"/>
      <c r="AP20474" s="104"/>
    </row>
    <row r="20475" spans="21:42" ht="15" customHeight="1" x14ac:dyDescent="0.25">
      <c r="U20475" s="104"/>
      <c r="AB20475" s="104"/>
      <c r="AC20475" s="104"/>
      <c r="AF20475" s="104"/>
      <c r="AG20475" s="104"/>
      <c r="AK20475" s="104"/>
      <c r="AL20475" s="104"/>
      <c r="AO20475" s="104"/>
      <c r="AP20475" s="104"/>
    </row>
    <row r="20476" spans="21:42" ht="15" customHeight="1" x14ac:dyDescent="0.25">
      <c r="U20476" s="104"/>
      <c r="AB20476" s="104"/>
      <c r="AC20476" s="104"/>
      <c r="AF20476" s="104"/>
      <c r="AG20476" s="104"/>
      <c r="AK20476" s="104"/>
      <c r="AL20476" s="104"/>
      <c r="AO20476" s="104"/>
      <c r="AP20476" s="104"/>
    </row>
    <row r="20477" spans="21:42" ht="15" customHeight="1" x14ac:dyDescent="0.25">
      <c r="U20477" s="104"/>
      <c r="AB20477" s="104"/>
      <c r="AC20477" s="104"/>
      <c r="AF20477" s="104"/>
      <c r="AG20477" s="104"/>
      <c r="AK20477" s="104"/>
      <c r="AL20477" s="104"/>
      <c r="AO20477" s="104"/>
      <c r="AP20477" s="104"/>
    </row>
    <row r="20478" spans="21:42" ht="15" customHeight="1" x14ac:dyDescent="0.25">
      <c r="U20478" s="104"/>
      <c r="AB20478" s="104"/>
      <c r="AC20478" s="104"/>
      <c r="AF20478" s="104"/>
      <c r="AG20478" s="104"/>
      <c r="AK20478" s="104"/>
      <c r="AL20478" s="104"/>
      <c r="AO20478" s="104"/>
      <c r="AP20478" s="104"/>
    </row>
    <row r="20479" spans="21:42" ht="15" customHeight="1" x14ac:dyDescent="0.25">
      <c r="U20479" s="104"/>
      <c r="AB20479" s="104"/>
      <c r="AC20479" s="104"/>
      <c r="AF20479" s="104"/>
      <c r="AG20479" s="104"/>
      <c r="AK20479" s="104"/>
      <c r="AL20479" s="104"/>
      <c r="AO20479" s="104"/>
      <c r="AP20479" s="104"/>
    </row>
    <row r="20480" spans="21:42" ht="15" customHeight="1" x14ac:dyDescent="0.25">
      <c r="U20480" s="104"/>
      <c r="AB20480" s="104"/>
      <c r="AC20480" s="104"/>
      <c r="AF20480" s="104"/>
      <c r="AG20480" s="104"/>
      <c r="AK20480" s="104"/>
      <c r="AL20480" s="104"/>
      <c r="AO20480" s="104"/>
      <c r="AP20480" s="104"/>
    </row>
    <row r="20481" spans="21:42" ht="15" customHeight="1" x14ac:dyDescent="0.25">
      <c r="U20481" s="104"/>
      <c r="AB20481" s="104"/>
      <c r="AC20481" s="104"/>
      <c r="AF20481" s="104"/>
      <c r="AG20481" s="104"/>
      <c r="AK20481" s="104"/>
      <c r="AL20481" s="104"/>
      <c r="AO20481" s="104"/>
      <c r="AP20481" s="104"/>
    </row>
    <row r="20482" spans="21:42" ht="15" customHeight="1" x14ac:dyDescent="0.25">
      <c r="U20482" s="104"/>
      <c r="AB20482" s="104"/>
      <c r="AC20482" s="104"/>
      <c r="AF20482" s="104"/>
      <c r="AG20482" s="104"/>
      <c r="AK20482" s="104"/>
      <c r="AL20482" s="104"/>
      <c r="AO20482" s="104"/>
      <c r="AP20482" s="104"/>
    </row>
    <row r="20483" spans="21:42" ht="15" customHeight="1" x14ac:dyDescent="0.25">
      <c r="U20483" s="104"/>
      <c r="AB20483" s="104"/>
      <c r="AC20483" s="104"/>
      <c r="AF20483" s="104"/>
      <c r="AG20483" s="104"/>
      <c r="AK20483" s="104"/>
      <c r="AL20483" s="104"/>
      <c r="AO20483" s="104"/>
      <c r="AP20483" s="104"/>
    </row>
    <row r="20484" spans="21:42" ht="15" customHeight="1" x14ac:dyDescent="0.25">
      <c r="U20484" s="104"/>
      <c r="AB20484" s="104"/>
      <c r="AC20484" s="104"/>
      <c r="AF20484" s="104"/>
      <c r="AG20484" s="104"/>
      <c r="AK20484" s="104"/>
      <c r="AL20484" s="104"/>
      <c r="AO20484" s="104"/>
      <c r="AP20484" s="104"/>
    </row>
    <row r="20485" spans="21:42" ht="15" customHeight="1" x14ac:dyDescent="0.25">
      <c r="U20485" s="104"/>
      <c r="AB20485" s="104"/>
      <c r="AC20485" s="104"/>
      <c r="AF20485" s="104"/>
      <c r="AG20485" s="104"/>
      <c r="AK20485" s="104"/>
      <c r="AL20485" s="104"/>
      <c r="AO20485" s="104"/>
      <c r="AP20485" s="104"/>
    </row>
    <row r="20486" spans="21:42" ht="15" customHeight="1" x14ac:dyDescent="0.25">
      <c r="U20486" s="104"/>
      <c r="AB20486" s="104"/>
      <c r="AC20486" s="104"/>
      <c r="AF20486" s="104"/>
      <c r="AG20486" s="104"/>
      <c r="AK20486" s="104"/>
      <c r="AL20486" s="104"/>
      <c r="AO20486" s="104"/>
      <c r="AP20486" s="104"/>
    </row>
    <row r="20487" spans="21:42" ht="15" customHeight="1" x14ac:dyDescent="0.25">
      <c r="U20487" s="104"/>
      <c r="AB20487" s="104"/>
      <c r="AC20487" s="104"/>
      <c r="AF20487" s="104"/>
      <c r="AG20487" s="104"/>
      <c r="AK20487" s="104"/>
      <c r="AL20487" s="104"/>
      <c r="AO20487" s="104"/>
      <c r="AP20487" s="104"/>
    </row>
    <row r="20488" spans="21:42" ht="15" customHeight="1" x14ac:dyDescent="0.25">
      <c r="U20488" s="104"/>
      <c r="AB20488" s="104"/>
      <c r="AC20488" s="104"/>
      <c r="AF20488" s="104"/>
      <c r="AG20488" s="104"/>
      <c r="AK20488" s="104"/>
      <c r="AL20488" s="104"/>
      <c r="AO20488" s="104"/>
      <c r="AP20488" s="104"/>
    </row>
    <row r="20489" spans="21:42" ht="15" customHeight="1" x14ac:dyDescent="0.25">
      <c r="U20489" s="104"/>
      <c r="AB20489" s="104"/>
      <c r="AC20489" s="104"/>
      <c r="AF20489" s="104"/>
      <c r="AG20489" s="104"/>
      <c r="AK20489" s="104"/>
      <c r="AL20489" s="104"/>
      <c r="AO20489" s="104"/>
      <c r="AP20489" s="104"/>
    </row>
    <row r="20490" spans="21:42" ht="15" customHeight="1" x14ac:dyDescent="0.25">
      <c r="U20490" s="104"/>
      <c r="AB20490" s="104"/>
      <c r="AC20490" s="104"/>
      <c r="AF20490" s="104"/>
      <c r="AG20490" s="104"/>
      <c r="AK20490" s="104"/>
      <c r="AL20490" s="104"/>
      <c r="AO20490" s="104"/>
      <c r="AP20490" s="104"/>
    </row>
    <row r="20491" spans="21:42" ht="15" customHeight="1" x14ac:dyDescent="0.25">
      <c r="U20491" s="104"/>
      <c r="AB20491" s="104"/>
      <c r="AC20491" s="104"/>
      <c r="AF20491" s="104"/>
      <c r="AG20491" s="104"/>
      <c r="AK20491" s="104"/>
      <c r="AL20491" s="104"/>
      <c r="AO20491" s="104"/>
      <c r="AP20491" s="104"/>
    </row>
    <row r="20492" spans="21:42" ht="15" customHeight="1" x14ac:dyDescent="0.25">
      <c r="U20492" s="104"/>
      <c r="AB20492" s="104"/>
      <c r="AC20492" s="104"/>
      <c r="AF20492" s="104"/>
      <c r="AG20492" s="104"/>
      <c r="AK20492" s="104"/>
      <c r="AL20492" s="104"/>
      <c r="AO20492" s="104"/>
      <c r="AP20492" s="104"/>
    </row>
    <row r="20493" spans="21:42" ht="15" customHeight="1" x14ac:dyDescent="0.25">
      <c r="U20493" s="104"/>
      <c r="AB20493" s="104"/>
      <c r="AC20493" s="104"/>
      <c r="AF20493" s="104"/>
      <c r="AG20493" s="104"/>
      <c r="AK20493" s="104"/>
      <c r="AL20493" s="104"/>
      <c r="AO20493" s="104"/>
      <c r="AP20493" s="104"/>
    </row>
    <row r="20494" spans="21:42" ht="15" customHeight="1" x14ac:dyDescent="0.25">
      <c r="U20494" s="104"/>
      <c r="AB20494" s="104"/>
      <c r="AC20494" s="104"/>
      <c r="AF20494" s="104"/>
      <c r="AG20494" s="104"/>
      <c r="AK20494" s="104"/>
      <c r="AL20494" s="104"/>
      <c r="AO20494" s="104"/>
      <c r="AP20494" s="104"/>
    </row>
    <row r="20495" spans="21:42" ht="15" customHeight="1" x14ac:dyDescent="0.25">
      <c r="U20495" s="104"/>
      <c r="AB20495" s="104"/>
      <c r="AC20495" s="104"/>
      <c r="AF20495" s="104"/>
      <c r="AG20495" s="104"/>
      <c r="AK20495" s="104"/>
      <c r="AL20495" s="104"/>
      <c r="AO20495" s="104"/>
      <c r="AP20495" s="104"/>
    </row>
    <row r="20496" spans="21:42" ht="15" customHeight="1" x14ac:dyDescent="0.25">
      <c r="U20496" s="104"/>
      <c r="AB20496" s="104"/>
      <c r="AC20496" s="104"/>
      <c r="AF20496" s="104"/>
      <c r="AG20496" s="104"/>
      <c r="AK20496" s="104"/>
      <c r="AL20496" s="104"/>
      <c r="AO20496" s="104"/>
      <c r="AP20496" s="104"/>
    </row>
    <row r="20497" spans="21:42" ht="15" customHeight="1" x14ac:dyDescent="0.25">
      <c r="U20497" s="104"/>
      <c r="AB20497" s="104"/>
      <c r="AC20497" s="104"/>
      <c r="AF20497" s="104"/>
      <c r="AG20497" s="104"/>
      <c r="AK20497" s="104"/>
      <c r="AL20497" s="104"/>
      <c r="AO20497" s="104"/>
      <c r="AP20497" s="104"/>
    </row>
    <row r="20498" spans="21:42" ht="15" customHeight="1" x14ac:dyDescent="0.25">
      <c r="U20498" s="104"/>
      <c r="AB20498" s="104"/>
      <c r="AC20498" s="104"/>
      <c r="AF20498" s="104"/>
      <c r="AG20498" s="104"/>
      <c r="AK20498" s="104"/>
      <c r="AL20498" s="104"/>
      <c r="AO20498" s="104"/>
      <c r="AP20498" s="104"/>
    </row>
    <row r="20499" spans="21:42" ht="15" customHeight="1" x14ac:dyDescent="0.25">
      <c r="U20499" s="104"/>
      <c r="AB20499" s="104"/>
      <c r="AC20499" s="104"/>
      <c r="AF20499" s="104"/>
      <c r="AG20499" s="104"/>
      <c r="AK20499" s="104"/>
      <c r="AL20499" s="104"/>
      <c r="AO20499" s="104"/>
      <c r="AP20499" s="104"/>
    </row>
    <row r="20500" spans="21:42" ht="15" customHeight="1" x14ac:dyDescent="0.25">
      <c r="U20500" s="104"/>
      <c r="AB20500" s="104"/>
      <c r="AC20500" s="104"/>
      <c r="AF20500" s="104"/>
      <c r="AG20500" s="104"/>
      <c r="AK20500" s="104"/>
      <c r="AL20500" s="104"/>
      <c r="AO20500" s="104"/>
      <c r="AP20500" s="104"/>
    </row>
    <row r="20501" spans="21:42" ht="15" customHeight="1" x14ac:dyDescent="0.25">
      <c r="U20501" s="104"/>
      <c r="AB20501" s="104"/>
      <c r="AC20501" s="104"/>
      <c r="AF20501" s="104"/>
      <c r="AG20501" s="104"/>
      <c r="AK20501" s="104"/>
      <c r="AL20501" s="104"/>
      <c r="AO20501" s="104"/>
      <c r="AP20501" s="104"/>
    </row>
    <row r="20502" spans="21:42" ht="15" customHeight="1" x14ac:dyDescent="0.25">
      <c r="U20502" s="104"/>
      <c r="AB20502" s="104"/>
      <c r="AC20502" s="104"/>
      <c r="AF20502" s="104"/>
      <c r="AG20502" s="104"/>
      <c r="AK20502" s="104"/>
      <c r="AL20502" s="104"/>
      <c r="AO20502" s="104"/>
      <c r="AP20502" s="104"/>
    </row>
    <row r="20503" spans="21:42" ht="15" customHeight="1" x14ac:dyDescent="0.25">
      <c r="U20503" s="104"/>
      <c r="AB20503" s="104"/>
      <c r="AC20503" s="104"/>
      <c r="AF20503" s="104"/>
      <c r="AG20503" s="104"/>
      <c r="AK20503" s="104"/>
      <c r="AL20503" s="104"/>
      <c r="AO20503" s="104"/>
      <c r="AP20503" s="104"/>
    </row>
    <row r="20504" spans="21:42" ht="15" customHeight="1" x14ac:dyDescent="0.25">
      <c r="U20504" s="104"/>
      <c r="AB20504" s="104"/>
      <c r="AC20504" s="104"/>
      <c r="AF20504" s="104"/>
      <c r="AG20504" s="104"/>
      <c r="AK20504" s="104"/>
      <c r="AL20504" s="104"/>
      <c r="AO20504" s="104"/>
      <c r="AP20504" s="104"/>
    </row>
    <row r="20505" spans="21:42" ht="15" customHeight="1" x14ac:dyDescent="0.25">
      <c r="U20505" s="104"/>
      <c r="AB20505" s="104"/>
      <c r="AC20505" s="104"/>
      <c r="AF20505" s="104"/>
      <c r="AG20505" s="104"/>
      <c r="AK20505" s="104"/>
      <c r="AL20505" s="104"/>
      <c r="AO20505" s="104"/>
      <c r="AP20505" s="104"/>
    </row>
    <row r="20506" spans="21:42" ht="15" customHeight="1" x14ac:dyDescent="0.25">
      <c r="U20506" s="104"/>
      <c r="AB20506" s="104"/>
      <c r="AC20506" s="104"/>
      <c r="AF20506" s="104"/>
      <c r="AG20506" s="104"/>
      <c r="AK20506" s="104"/>
      <c r="AL20506" s="104"/>
      <c r="AO20506" s="104"/>
      <c r="AP20506" s="104"/>
    </row>
    <row r="20507" spans="21:42" ht="15" customHeight="1" x14ac:dyDescent="0.25">
      <c r="U20507" s="104"/>
      <c r="AB20507" s="104"/>
      <c r="AC20507" s="104"/>
      <c r="AF20507" s="104"/>
      <c r="AG20507" s="104"/>
      <c r="AK20507" s="104"/>
      <c r="AL20507" s="104"/>
      <c r="AO20507" s="104"/>
      <c r="AP20507" s="104"/>
    </row>
    <row r="20508" spans="21:42" ht="15" customHeight="1" x14ac:dyDescent="0.25">
      <c r="U20508" s="104"/>
      <c r="AB20508" s="104"/>
      <c r="AC20508" s="104"/>
      <c r="AF20508" s="104"/>
      <c r="AG20508" s="104"/>
      <c r="AK20508" s="104"/>
      <c r="AL20508" s="104"/>
      <c r="AO20508" s="104"/>
      <c r="AP20508" s="104"/>
    </row>
    <row r="20509" spans="21:42" ht="15" customHeight="1" x14ac:dyDescent="0.25">
      <c r="U20509" s="104"/>
      <c r="AB20509" s="104"/>
      <c r="AC20509" s="104"/>
      <c r="AF20509" s="104"/>
      <c r="AG20509" s="104"/>
      <c r="AK20509" s="104"/>
      <c r="AL20509" s="104"/>
      <c r="AO20509" s="104"/>
      <c r="AP20509" s="104"/>
    </row>
    <row r="20510" spans="21:42" ht="15" customHeight="1" x14ac:dyDescent="0.25">
      <c r="U20510" s="104"/>
      <c r="AB20510" s="104"/>
      <c r="AC20510" s="104"/>
      <c r="AF20510" s="104"/>
      <c r="AG20510" s="104"/>
      <c r="AK20510" s="104"/>
      <c r="AL20510" s="104"/>
      <c r="AO20510" s="104"/>
      <c r="AP20510" s="104"/>
    </row>
    <row r="20511" spans="21:42" ht="15" customHeight="1" x14ac:dyDescent="0.25">
      <c r="U20511" s="104"/>
      <c r="AB20511" s="104"/>
      <c r="AC20511" s="104"/>
      <c r="AF20511" s="104"/>
      <c r="AG20511" s="104"/>
      <c r="AK20511" s="104"/>
      <c r="AL20511" s="104"/>
      <c r="AO20511" s="104"/>
      <c r="AP20511" s="104"/>
    </row>
    <row r="20512" spans="21:42" ht="15" customHeight="1" x14ac:dyDescent="0.25">
      <c r="U20512" s="104"/>
      <c r="AB20512" s="104"/>
      <c r="AC20512" s="104"/>
      <c r="AF20512" s="104"/>
      <c r="AG20512" s="104"/>
      <c r="AK20512" s="104"/>
      <c r="AL20512" s="104"/>
      <c r="AO20512" s="104"/>
      <c r="AP20512" s="104"/>
    </row>
    <row r="20513" spans="21:42" ht="15" customHeight="1" x14ac:dyDescent="0.25">
      <c r="U20513" s="104"/>
      <c r="AB20513" s="104"/>
      <c r="AC20513" s="104"/>
      <c r="AF20513" s="104"/>
      <c r="AG20513" s="104"/>
      <c r="AK20513" s="104"/>
      <c r="AL20513" s="104"/>
      <c r="AO20513" s="104"/>
      <c r="AP20513" s="104"/>
    </row>
    <row r="20514" spans="21:42" ht="15" customHeight="1" x14ac:dyDescent="0.25">
      <c r="U20514" s="104"/>
      <c r="AB20514" s="104"/>
      <c r="AC20514" s="104"/>
      <c r="AF20514" s="104"/>
      <c r="AG20514" s="104"/>
      <c r="AK20514" s="104"/>
      <c r="AL20514" s="104"/>
      <c r="AO20514" s="104"/>
      <c r="AP20514" s="104"/>
    </row>
    <row r="20515" spans="21:42" ht="15" customHeight="1" x14ac:dyDescent="0.25">
      <c r="U20515" s="104"/>
      <c r="AB20515" s="104"/>
      <c r="AC20515" s="104"/>
      <c r="AF20515" s="104"/>
      <c r="AG20515" s="104"/>
      <c r="AK20515" s="104"/>
      <c r="AL20515" s="104"/>
      <c r="AO20515" s="104"/>
      <c r="AP20515" s="104"/>
    </row>
    <row r="20516" spans="21:42" ht="15" customHeight="1" x14ac:dyDescent="0.25">
      <c r="U20516" s="104"/>
      <c r="AB20516" s="104"/>
      <c r="AC20516" s="104"/>
      <c r="AF20516" s="104"/>
      <c r="AG20516" s="104"/>
      <c r="AK20516" s="104"/>
      <c r="AL20516" s="104"/>
      <c r="AO20516" s="104"/>
      <c r="AP20516" s="104"/>
    </row>
    <row r="20517" spans="21:42" ht="15" customHeight="1" x14ac:dyDescent="0.25">
      <c r="U20517" s="104"/>
      <c r="AB20517" s="104"/>
      <c r="AC20517" s="104"/>
      <c r="AF20517" s="104"/>
      <c r="AG20517" s="104"/>
      <c r="AK20517" s="104"/>
      <c r="AL20517" s="104"/>
      <c r="AO20517" s="104"/>
      <c r="AP20517" s="104"/>
    </row>
    <row r="20518" spans="21:42" ht="15" customHeight="1" x14ac:dyDescent="0.25">
      <c r="U20518" s="104"/>
      <c r="AB20518" s="104"/>
      <c r="AC20518" s="104"/>
      <c r="AF20518" s="104"/>
      <c r="AG20518" s="104"/>
      <c r="AK20518" s="104"/>
      <c r="AL20518" s="104"/>
      <c r="AO20518" s="104"/>
      <c r="AP20518" s="104"/>
    </row>
    <row r="20519" spans="21:42" ht="15" customHeight="1" x14ac:dyDescent="0.25">
      <c r="U20519" s="104"/>
      <c r="AB20519" s="104"/>
      <c r="AC20519" s="104"/>
      <c r="AF20519" s="104"/>
      <c r="AG20519" s="104"/>
      <c r="AK20519" s="104"/>
      <c r="AL20519" s="104"/>
      <c r="AO20519" s="104"/>
      <c r="AP20519" s="104"/>
    </row>
    <row r="20520" spans="21:42" ht="15" customHeight="1" x14ac:dyDescent="0.25">
      <c r="U20520" s="104"/>
      <c r="AB20520" s="104"/>
      <c r="AC20520" s="104"/>
      <c r="AF20520" s="104"/>
      <c r="AG20520" s="104"/>
      <c r="AK20520" s="104"/>
      <c r="AL20520" s="104"/>
      <c r="AO20520" s="104"/>
      <c r="AP20520" s="104"/>
    </row>
    <row r="20521" spans="21:42" ht="15" customHeight="1" x14ac:dyDescent="0.25">
      <c r="U20521" s="104"/>
      <c r="AB20521" s="104"/>
      <c r="AC20521" s="104"/>
      <c r="AF20521" s="104"/>
      <c r="AG20521" s="104"/>
      <c r="AK20521" s="104"/>
      <c r="AL20521" s="104"/>
      <c r="AO20521" s="104"/>
      <c r="AP20521" s="104"/>
    </row>
    <row r="20522" spans="21:42" ht="15" customHeight="1" x14ac:dyDescent="0.25">
      <c r="U20522" s="104"/>
      <c r="AB20522" s="104"/>
      <c r="AC20522" s="104"/>
      <c r="AF20522" s="104"/>
      <c r="AG20522" s="104"/>
      <c r="AK20522" s="104"/>
      <c r="AL20522" s="104"/>
      <c r="AO20522" s="104"/>
      <c r="AP20522" s="104"/>
    </row>
    <row r="20523" spans="21:42" ht="15" customHeight="1" x14ac:dyDescent="0.25">
      <c r="U20523" s="104"/>
      <c r="AB20523" s="104"/>
      <c r="AC20523" s="104"/>
      <c r="AF20523" s="104"/>
      <c r="AG20523" s="104"/>
      <c r="AK20523" s="104"/>
      <c r="AL20523" s="104"/>
      <c r="AO20523" s="104"/>
      <c r="AP20523" s="104"/>
    </row>
    <row r="20524" spans="21:42" ht="15" customHeight="1" x14ac:dyDescent="0.25">
      <c r="U20524" s="104"/>
      <c r="AB20524" s="104"/>
      <c r="AC20524" s="104"/>
      <c r="AF20524" s="104"/>
      <c r="AG20524" s="104"/>
      <c r="AK20524" s="104"/>
      <c r="AL20524" s="104"/>
      <c r="AO20524" s="104"/>
      <c r="AP20524" s="104"/>
    </row>
    <row r="20525" spans="21:42" ht="15" customHeight="1" x14ac:dyDescent="0.25">
      <c r="U20525" s="104"/>
      <c r="AB20525" s="104"/>
      <c r="AC20525" s="104"/>
      <c r="AF20525" s="104"/>
      <c r="AG20525" s="104"/>
      <c r="AK20525" s="104"/>
      <c r="AL20525" s="104"/>
      <c r="AO20525" s="104"/>
      <c r="AP20525" s="104"/>
    </row>
    <row r="20526" spans="21:42" ht="15" customHeight="1" x14ac:dyDescent="0.25">
      <c r="U20526" s="104"/>
      <c r="AB20526" s="104"/>
      <c r="AC20526" s="104"/>
      <c r="AF20526" s="104"/>
      <c r="AG20526" s="104"/>
      <c r="AK20526" s="104"/>
      <c r="AL20526" s="104"/>
      <c r="AO20526" s="104"/>
      <c r="AP20526" s="104"/>
    </row>
    <row r="20527" spans="21:42" ht="15" customHeight="1" x14ac:dyDescent="0.25">
      <c r="U20527" s="104"/>
      <c r="AB20527" s="104"/>
      <c r="AC20527" s="104"/>
      <c r="AF20527" s="104"/>
      <c r="AG20527" s="104"/>
      <c r="AK20527" s="104"/>
      <c r="AL20527" s="104"/>
      <c r="AO20527" s="104"/>
      <c r="AP20527" s="104"/>
    </row>
    <row r="20528" spans="21:42" ht="15" customHeight="1" x14ac:dyDescent="0.25">
      <c r="U20528" s="104"/>
      <c r="AB20528" s="104"/>
      <c r="AC20528" s="104"/>
      <c r="AF20528" s="104"/>
      <c r="AG20528" s="104"/>
      <c r="AK20528" s="104"/>
      <c r="AL20528" s="104"/>
      <c r="AO20528" s="104"/>
      <c r="AP20528" s="104"/>
    </row>
    <row r="20529" spans="21:42" ht="15" customHeight="1" x14ac:dyDescent="0.25">
      <c r="U20529" s="104"/>
      <c r="AB20529" s="104"/>
      <c r="AC20529" s="104"/>
      <c r="AF20529" s="104"/>
      <c r="AG20529" s="104"/>
      <c r="AK20529" s="104"/>
      <c r="AL20529" s="104"/>
      <c r="AO20529" s="104"/>
      <c r="AP20529" s="104"/>
    </row>
    <row r="20530" spans="21:42" ht="15" customHeight="1" x14ac:dyDescent="0.25">
      <c r="U20530" s="104"/>
      <c r="AB20530" s="104"/>
      <c r="AC20530" s="104"/>
      <c r="AF20530" s="104"/>
      <c r="AG20530" s="104"/>
      <c r="AK20530" s="104"/>
      <c r="AL20530" s="104"/>
      <c r="AO20530" s="104"/>
      <c r="AP20530" s="104"/>
    </row>
    <row r="20531" spans="21:42" ht="15" customHeight="1" x14ac:dyDescent="0.25">
      <c r="U20531" s="104"/>
      <c r="AB20531" s="104"/>
      <c r="AC20531" s="104"/>
      <c r="AF20531" s="104"/>
      <c r="AG20531" s="104"/>
      <c r="AK20531" s="104"/>
      <c r="AL20531" s="104"/>
      <c r="AO20531" s="104"/>
      <c r="AP20531" s="104"/>
    </row>
    <row r="20532" spans="21:42" ht="15" customHeight="1" x14ac:dyDescent="0.25">
      <c r="U20532" s="104"/>
      <c r="AB20532" s="104"/>
      <c r="AC20532" s="104"/>
      <c r="AF20532" s="104"/>
      <c r="AG20532" s="104"/>
      <c r="AK20532" s="104"/>
      <c r="AL20532" s="104"/>
      <c r="AO20532" s="104"/>
      <c r="AP20532" s="104"/>
    </row>
    <row r="20533" spans="21:42" ht="15" customHeight="1" x14ac:dyDescent="0.25">
      <c r="U20533" s="104"/>
      <c r="AB20533" s="104"/>
      <c r="AC20533" s="104"/>
      <c r="AF20533" s="104"/>
      <c r="AG20533" s="104"/>
      <c r="AK20533" s="104"/>
      <c r="AL20533" s="104"/>
      <c r="AO20533" s="104"/>
      <c r="AP20533" s="104"/>
    </row>
    <row r="20534" spans="21:42" ht="15" customHeight="1" x14ac:dyDescent="0.25">
      <c r="U20534" s="104"/>
      <c r="AB20534" s="104"/>
      <c r="AC20534" s="104"/>
      <c r="AF20534" s="104"/>
      <c r="AG20534" s="104"/>
      <c r="AK20534" s="104"/>
      <c r="AL20534" s="104"/>
      <c r="AO20534" s="104"/>
      <c r="AP20534" s="104"/>
    </row>
    <row r="20535" spans="21:42" ht="15" customHeight="1" x14ac:dyDescent="0.25">
      <c r="U20535" s="104"/>
      <c r="AB20535" s="104"/>
      <c r="AC20535" s="104"/>
      <c r="AF20535" s="104"/>
      <c r="AG20535" s="104"/>
      <c r="AK20535" s="104"/>
      <c r="AL20535" s="104"/>
      <c r="AO20535" s="104"/>
      <c r="AP20535" s="104"/>
    </row>
    <row r="20536" spans="21:42" ht="15" customHeight="1" x14ac:dyDescent="0.25">
      <c r="U20536" s="104"/>
      <c r="AB20536" s="104"/>
      <c r="AC20536" s="104"/>
      <c r="AF20536" s="104"/>
      <c r="AG20536" s="104"/>
      <c r="AK20536" s="104"/>
      <c r="AL20536" s="104"/>
      <c r="AO20536" s="104"/>
      <c r="AP20536" s="104"/>
    </row>
    <row r="20537" spans="21:42" ht="15" customHeight="1" x14ac:dyDescent="0.25">
      <c r="U20537" s="104"/>
      <c r="AB20537" s="104"/>
      <c r="AC20537" s="104"/>
      <c r="AF20537" s="104"/>
      <c r="AG20537" s="104"/>
      <c r="AK20537" s="104"/>
      <c r="AL20537" s="104"/>
      <c r="AO20537" s="104"/>
      <c r="AP20537" s="104"/>
    </row>
    <row r="20538" spans="21:42" ht="15" customHeight="1" x14ac:dyDescent="0.25">
      <c r="U20538" s="104"/>
      <c r="AB20538" s="104"/>
      <c r="AC20538" s="104"/>
      <c r="AF20538" s="104"/>
      <c r="AG20538" s="104"/>
      <c r="AK20538" s="104"/>
      <c r="AL20538" s="104"/>
      <c r="AO20538" s="104"/>
      <c r="AP20538" s="104"/>
    </row>
    <row r="20539" spans="21:42" ht="15" customHeight="1" x14ac:dyDescent="0.25">
      <c r="U20539" s="104"/>
      <c r="AB20539" s="104"/>
      <c r="AC20539" s="104"/>
      <c r="AF20539" s="104"/>
      <c r="AG20539" s="104"/>
      <c r="AK20539" s="104"/>
      <c r="AL20539" s="104"/>
      <c r="AO20539" s="104"/>
      <c r="AP20539" s="104"/>
    </row>
    <row r="20540" spans="21:42" ht="15" customHeight="1" x14ac:dyDescent="0.25">
      <c r="U20540" s="104"/>
      <c r="AB20540" s="104"/>
      <c r="AC20540" s="104"/>
      <c r="AF20540" s="104"/>
      <c r="AG20540" s="104"/>
      <c r="AK20540" s="104"/>
      <c r="AL20540" s="104"/>
      <c r="AO20540" s="104"/>
      <c r="AP20540" s="104"/>
    </row>
    <row r="20541" spans="21:42" ht="15" customHeight="1" x14ac:dyDescent="0.25">
      <c r="U20541" s="104"/>
      <c r="AB20541" s="104"/>
      <c r="AC20541" s="104"/>
      <c r="AF20541" s="104"/>
      <c r="AG20541" s="104"/>
      <c r="AK20541" s="104"/>
      <c r="AL20541" s="104"/>
      <c r="AO20541" s="104"/>
      <c r="AP20541" s="104"/>
    </row>
    <row r="20542" spans="21:42" ht="15" customHeight="1" x14ac:dyDescent="0.25">
      <c r="U20542" s="104"/>
      <c r="AB20542" s="104"/>
      <c r="AC20542" s="104"/>
      <c r="AF20542" s="104"/>
      <c r="AG20542" s="104"/>
      <c r="AK20542" s="104"/>
      <c r="AL20542" s="104"/>
      <c r="AO20542" s="104"/>
      <c r="AP20542" s="104"/>
    </row>
    <row r="20543" spans="21:42" ht="15" customHeight="1" x14ac:dyDescent="0.25">
      <c r="U20543" s="104"/>
      <c r="AB20543" s="104"/>
      <c r="AC20543" s="104"/>
      <c r="AF20543" s="104"/>
      <c r="AG20543" s="104"/>
      <c r="AK20543" s="104"/>
      <c r="AL20543" s="104"/>
      <c r="AO20543" s="104"/>
      <c r="AP20543" s="104"/>
    </row>
    <row r="20544" spans="21:42" ht="15" customHeight="1" x14ac:dyDescent="0.25">
      <c r="U20544" s="104"/>
      <c r="AB20544" s="104"/>
      <c r="AC20544" s="104"/>
      <c r="AF20544" s="104"/>
      <c r="AG20544" s="104"/>
      <c r="AK20544" s="104"/>
      <c r="AL20544" s="104"/>
      <c r="AO20544" s="104"/>
      <c r="AP20544" s="104"/>
    </row>
    <row r="20545" spans="21:42" ht="15" customHeight="1" x14ac:dyDescent="0.25">
      <c r="U20545" s="104"/>
      <c r="AB20545" s="104"/>
      <c r="AC20545" s="104"/>
      <c r="AF20545" s="104"/>
      <c r="AG20545" s="104"/>
      <c r="AK20545" s="104"/>
      <c r="AL20545" s="104"/>
      <c r="AO20545" s="104"/>
      <c r="AP20545" s="104"/>
    </row>
    <row r="20546" spans="21:42" ht="15" customHeight="1" x14ac:dyDescent="0.25">
      <c r="U20546" s="104"/>
      <c r="AB20546" s="104"/>
      <c r="AC20546" s="104"/>
      <c r="AF20546" s="104"/>
      <c r="AG20546" s="104"/>
      <c r="AK20546" s="104"/>
      <c r="AL20546" s="104"/>
      <c r="AO20546" s="104"/>
      <c r="AP20546" s="104"/>
    </row>
    <row r="20547" spans="21:42" ht="15" customHeight="1" x14ac:dyDescent="0.25">
      <c r="U20547" s="104"/>
      <c r="AB20547" s="104"/>
      <c r="AC20547" s="104"/>
      <c r="AF20547" s="104"/>
      <c r="AG20547" s="104"/>
      <c r="AK20547" s="104"/>
      <c r="AL20547" s="104"/>
      <c r="AO20547" s="104"/>
      <c r="AP20547" s="104"/>
    </row>
    <row r="20548" spans="21:42" ht="15" customHeight="1" x14ac:dyDescent="0.25">
      <c r="U20548" s="104"/>
      <c r="AB20548" s="104"/>
      <c r="AC20548" s="104"/>
      <c r="AF20548" s="104"/>
      <c r="AG20548" s="104"/>
      <c r="AK20548" s="104"/>
      <c r="AL20548" s="104"/>
      <c r="AO20548" s="104"/>
      <c r="AP20548" s="104"/>
    </row>
    <row r="20549" spans="21:42" ht="15" customHeight="1" x14ac:dyDescent="0.25">
      <c r="U20549" s="104"/>
      <c r="AB20549" s="104"/>
      <c r="AC20549" s="104"/>
      <c r="AF20549" s="104"/>
      <c r="AG20549" s="104"/>
      <c r="AK20549" s="104"/>
      <c r="AL20549" s="104"/>
      <c r="AO20549" s="104"/>
      <c r="AP20549" s="104"/>
    </row>
    <row r="20550" spans="21:42" ht="15" customHeight="1" x14ac:dyDescent="0.25">
      <c r="U20550" s="104"/>
      <c r="AB20550" s="104"/>
      <c r="AC20550" s="104"/>
      <c r="AF20550" s="104"/>
      <c r="AG20550" s="104"/>
      <c r="AK20550" s="104"/>
      <c r="AL20550" s="104"/>
      <c r="AO20550" s="104"/>
      <c r="AP20550" s="104"/>
    </row>
    <row r="20551" spans="21:42" ht="15" customHeight="1" x14ac:dyDescent="0.25">
      <c r="U20551" s="104"/>
      <c r="AB20551" s="104"/>
      <c r="AC20551" s="104"/>
      <c r="AF20551" s="104"/>
      <c r="AG20551" s="104"/>
      <c r="AK20551" s="104"/>
      <c r="AL20551" s="104"/>
      <c r="AO20551" s="104"/>
      <c r="AP20551" s="104"/>
    </row>
    <row r="20552" spans="21:42" ht="15" customHeight="1" x14ac:dyDescent="0.25">
      <c r="U20552" s="104"/>
      <c r="AB20552" s="104"/>
      <c r="AC20552" s="104"/>
      <c r="AF20552" s="104"/>
      <c r="AG20552" s="104"/>
      <c r="AK20552" s="104"/>
      <c r="AL20552" s="104"/>
      <c r="AO20552" s="104"/>
      <c r="AP20552" s="104"/>
    </row>
    <row r="20553" spans="21:42" ht="15" customHeight="1" x14ac:dyDescent="0.25">
      <c r="U20553" s="104"/>
      <c r="AB20553" s="104"/>
      <c r="AC20553" s="104"/>
      <c r="AF20553" s="104"/>
      <c r="AG20553" s="104"/>
      <c r="AK20553" s="104"/>
      <c r="AL20553" s="104"/>
      <c r="AO20553" s="104"/>
      <c r="AP20553" s="104"/>
    </row>
    <row r="20554" spans="21:42" ht="15" customHeight="1" x14ac:dyDescent="0.25">
      <c r="U20554" s="104"/>
      <c r="AB20554" s="104"/>
      <c r="AC20554" s="104"/>
      <c r="AF20554" s="104"/>
      <c r="AG20554" s="104"/>
      <c r="AK20554" s="104"/>
      <c r="AL20554" s="104"/>
      <c r="AO20554" s="104"/>
      <c r="AP20554" s="104"/>
    </row>
    <row r="20555" spans="21:42" ht="15" customHeight="1" x14ac:dyDescent="0.25">
      <c r="U20555" s="104"/>
      <c r="AB20555" s="104"/>
      <c r="AC20555" s="104"/>
      <c r="AF20555" s="104"/>
      <c r="AG20555" s="104"/>
      <c r="AK20555" s="104"/>
      <c r="AL20555" s="104"/>
      <c r="AO20555" s="104"/>
      <c r="AP20555" s="104"/>
    </row>
    <row r="20556" spans="21:42" ht="15" customHeight="1" x14ac:dyDescent="0.25">
      <c r="U20556" s="104"/>
      <c r="AB20556" s="104"/>
      <c r="AC20556" s="104"/>
      <c r="AF20556" s="104"/>
      <c r="AG20556" s="104"/>
      <c r="AK20556" s="104"/>
      <c r="AL20556" s="104"/>
      <c r="AO20556" s="104"/>
      <c r="AP20556" s="104"/>
    </row>
    <row r="20557" spans="21:42" ht="15" customHeight="1" x14ac:dyDescent="0.25">
      <c r="U20557" s="104"/>
      <c r="AB20557" s="104"/>
      <c r="AC20557" s="104"/>
      <c r="AF20557" s="104"/>
      <c r="AG20557" s="104"/>
      <c r="AK20557" s="104"/>
      <c r="AL20557" s="104"/>
      <c r="AO20557" s="104"/>
      <c r="AP20557" s="104"/>
    </row>
    <row r="20558" spans="21:42" ht="15" customHeight="1" x14ac:dyDescent="0.25">
      <c r="U20558" s="104"/>
      <c r="AB20558" s="104"/>
      <c r="AC20558" s="104"/>
      <c r="AF20558" s="104"/>
      <c r="AG20558" s="104"/>
      <c r="AK20558" s="104"/>
      <c r="AL20558" s="104"/>
      <c r="AO20558" s="104"/>
      <c r="AP20558" s="104"/>
    </row>
    <row r="20559" spans="21:42" ht="15" customHeight="1" x14ac:dyDescent="0.25">
      <c r="U20559" s="104"/>
      <c r="AB20559" s="104"/>
      <c r="AC20559" s="104"/>
      <c r="AF20559" s="104"/>
      <c r="AG20559" s="104"/>
      <c r="AK20559" s="104"/>
      <c r="AL20559" s="104"/>
      <c r="AO20559" s="104"/>
      <c r="AP20559" s="104"/>
    </row>
    <row r="20560" spans="21:42" ht="15" customHeight="1" x14ac:dyDescent="0.25">
      <c r="U20560" s="104"/>
      <c r="AB20560" s="104"/>
      <c r="AC20560" s="104"/>
      <c r="AF20560" s="104"/>
      <c r="AG20560" s="104"/>
      <c r="AK20560" s="104"/>
      <c r="AL20560" s="104"/>
      <c r="AO20560" s="104"/>
      <c r="AP20560" s="104"/>
    </row>
    <row r="20561" spans="21:42" ht="15" customHeight="1" x14ac:dyDescent="0.25">
      <c r="U20561" s="104"/>
      <c r="AB20561" s="104"/>
      <c r="AC20561" s="104"/>
      <c r="AF20561" s="104"/>
      <c r="AG20561" s="104"/>
      <c r="AK20561" s="104"/>
      <c r="AL20561" s="104"/>
      <c r="AO20561" s="104"/>
      <c r="AP20561" s="104"/>
    </row>
    <row r="20562" spans="21:42" ht="15" customHeight="1" x14ac:dyDescent="0.25">
      <c r="U20562" s="104"/>
      <c r="AB20562" s="104"/>
      <c r="AC20562" s="104"/>
      <c r="AF20562" s="104"/>
      <c r="AG20562" s="104"/>
      <c r="AK20562" s="104"/>
      <c r="AL20562" s="104"/>
      <c r="AO20562" s="104"/>
      <c r="AP20562" s="104"/>
    </row>
    <row r="20563" spans="21:42" ht="15" customHeight="1" x14ac:dyDescent="0.25">
      <c r="U20563" s="104"/>
      <c r="AB20563" s="104"/>
      <c r="AC20563" s="104"/>
      <c r="AF20563" s="104"/>
      <c r="AG20563" s="104"/>
      <c r="AK20563" s="104"/>
      <c r="AL20563" s="104"/>
      <c r="AO20563" s="104"/>
      <c r="AP20563" s="104"/>
    </row>
    <row r="20564" spans="21:42" ht="15" customHeight="1" x14ac:dyDescent="0.25">
      <c r="U20564" s="104"/>
      <c r="AB20564" s="104"/>
      <c r="AC20564" s="104"/>
      <c r="AF20564" s="104"/>
      <c r="AG20564" s="104"/>
      <c r="AK20564" s="104"/>
      <c r="AL20564" s="104"/>
      <c r="AO20564" s="104"/>
      <c r="AP20564" s="104"/>
    </row>
    <row r="20565" spans="21:42" ht="15" customHeight="1" x14ac:dyDescent="0.25">
      <c r="U20565" s="104"/>
      <c r="AB20565" s="104"/>
      <c r="AC20565" s="104"/>
      <c r="AF20565" s="104"/>
      <c r="AG20565" s="104"/>
      <c r="AK20565" s="104"/>
      <c r="AL20565" s="104"/>
      <c r="AO20565" s="104"/>
      <c r="AP20565" s="104"/>
    </row>
    <row r="20566" spans="21:42" ht="15" customHeight="1" x14ac:dyDescent="0.25">
      <c r="U20566" s="104"/>
      <c r="AB20566" s="104"/>
      <c r="AC20566" s="104"/>
      <c r="AF20566" s="104"/>
      <c r="AG20566" s="104"/>
      <c r="AK20566" s="104"/>
      <c r="AL20566" s="104"/>
      <c r="AO20566" s="104"/>
      <c r="AP20566" s="104"/>
    </row>
    <row r="20567" spans="21:42" ht="15" customHeight="1" x14ac:dyDescent="0.25">
      <c r="U20567" s="104"/>
      <c r="AB20567" s="104"/>
      <c r="AC20567" s="104"/>
      <c r="AF20567" s="104"/>
      <c r="AG20567" s="104"/>
      <c r="AK20567" s="104"/>
      <c r="AL20567" s="104"/>
      <c r="AO20567" s="104"/>
      <c r="AP20567" s="104"/>
    </row>
    <row r="20568" spans="21:42" ht="15" customHeight="1" x14ac:dyDescent="0.25">
      <c r="U20568" s="104"/>
      <c r="AB20568" s="104"/>
      <c r="AC20568" s="104"/>
      <c r="AF20568" s="104"/>
      <c r="AG20568" s="104"/>
      <c r="AK20568" s="104"/>
      <c r="AL20568" s="104"/>
      <c r="AO20568" s="104"/>
      <c r="AP20568" s="104"/>
    </row>
    <row r="20569" spans="21:42" ht="15" customHeight="1" x14ac:dyDescent="0.25">
      <c r="U20569" s="104"/>
      <c r="AB20569" s="104"/>
      <c r="AC20569" s="104"/>
      <c r="AF20569" s="104"/>
      <c r="AG20569" s="104"/>
      <c r="AK20569" s="104"/>
      <c r="AL20569" s="104"/>
      <c r="AO20569" s="104"/>
      <c r="AP20569" s="104"/>
    </row>
    <row r="20570" spans="21:42" ht="15" customHeight="1" x14ac:dyDescent="0.25">
      <c r="U20570" s="104"/>
      <c r="AB20570" s="104"/>
      <c r="AC20570" s="104"/>
      <c r="AF20570" s="104"/>
      <c r="AG20570" s="104"/>
      <c r="AK20570" s="104"/>
      <c r="AL20570" s="104"/>
      <c r="AO20570" s="104"/>
      <c r="AP20570" s="104"/>
    </row>
    <row r="20571" spans="21:42" ht="15" customHeight="1" x14ac:dyDescent="0.25">
      <c r="U20571" s="104"/>
      <c r="AB20571" s="104"/>
      <c r="AC20571" s="104"/>
      <c r="AF20571" s="104"/>
      <c r="AG20571" s="104"/>
      <c r="AK20571" s="104"/>
      <c r="AL20571" s="104"/>
      <c r="AO20571" s="104"/>
      <c r="AP20571" s="104"/>
    </row>
    <row r="20572" spans="21:42" ht="15" customHeight="1" x14ac:dyDescent="0.25">
      <c r="U20572" s="104"/>
      <c r="AB20572" s="104"/>
      <c r="AC20572" s="104"/>
      <c r="AF20572" s="104"/>
      <c r="AG20572" s="104"/>
      <c r="AK20572" s="104"/>
      <c r="AL20572" s="104"/>
      <c r="AO20572" s="104"/>
      <c r="AP20572" s="104"/>
    </row>
    <row r="20573" spans="21:42" ht="15" customHeight="1" x14ac:dyDescent="0.25">
      <c r="U20573" s="104"/>
      <c r="AB20573" s="104"/>
      <c r="AC20573" s="104"/>
      <c r="AF20573" s="104"/>
      <c r="AG20573" s="104"/>
      <c r="AK20573" s="104"/>
      <c r="AL20573" s="104"/>
      <c r="AO20573" s="104"/>
      <c r="AP20573" s="104"/>
    </row>
    <row r="20574" spans="21:42" ht="15" customHeight="1" x14ac:dyDescent="0.25">
      <c r="U20574" s="104"/>
      <c r="AB20574" s="104"/>
      <c r="AC20574" s="104"/>
      <c r="AF20574" s="104"/>
      <c r="AG20574" s="104"/>
      <c r="AK20574" s="104"/>
      <c r="AL20574" s="104"/>
      <c r="AO20574" s="104"/>
      <c r="AP20574" s="104"/>
    </row>
    <row r="20575" spans="21:42" ht="15" customHeight="1" x14ac:dyDescent="0.25">
      <c r="U20575" s="104"/>
      <c r="AB20575" s="104"/>
      <c r="AC20575" s="104"/>
      <c r="AF20575" s="104"/>
      <c r="AG20575" s="104"/>
      <c r="AK20575" s="104"/>
      <c r="AL20575" s="104"/>
      <c r="AO20575" s="104"/>
      <c r="AP20575" s="104"/>
    </row>
    <row r="20576" spans="21:42" ht="15" customHeight="1" x14ac:dyDescent="0.25">
      <c r="U20576" s="104"/>
      <c r="AB20576" s="104"/>
      <c r="AC20576" s="104"/>
      <c r="AF20576" s="104"/>
      <c r="AG20576" s="104"/>
      <c r="AK20576" s="104"/>
      <c r="AL20576" s="104"/>
      <c r="AO20576" s="104"/>
      <c r="AP20576" s="104"/>
    </row>
    <row r="20577" spans="21:42" ht="15" customHeight="1" x14ac:dyDescent="0.25">
      <c r="U20577" s="104"/>
      <c r="AB20577" s="104"/>
      <c r="AC20577" s="104"/>
      <c r="AF20577" s="104"/>
      <c r="AG20577" s="104"/>
      <c r="AK20577" s="104"/>
      <c r="AL20577" s="104"/>
      <c r="AO20577" s="104"/>
      <c r="AP20577" s="104"/>
    </row>
    <row r="20578" spans="21:42" ht="15" customHeight="1" x14ac:dyDescent="0.25">
      <c r="U20578" s="104"/>
      <c r="AB20578" s="104"/>
      <c r="AC20578" s="104"/>
      <c r="AF20578" s="104"/>
      <c r="AG20578" s="104"/>
      <c r="AK20578" s="104"/>
      <c r="AL20578" s="104"/>
      <c r="AO20578" s="104"/>
      <c r="AP20578" s="104"/>
    </row>
    <row r="20579" spans="21:42" ht="15" customHeight="1" x14ac:dyDescent="0.25">
      <c r="U20579" s="104"/>
      <c r="AB20579" s="104"/>
      <c r="AC20579" s="104"/>
      <c r="AF20579" s="104"/>
      <c r="AG20579" s="104"/>
      <c r="AK20579" s="104"/>
      <c r="AL20579" s="104"/>
      <c r="AO20579" s="104"/>
      <c r="AP20579" s="104"/>
    </row>
    <row r="20580" spans="21:42" ht="15" customHeight="1" x14ac:dyDescent="0.25">
      <c r="U20580" s="104"/>
      <c r="AB20580" s="104"/>
      <c r="AC20580" s="104"/>
      <c r="AF20580" s="104"/>
      <c r="AG20580" s="104"/>
      <c r="AK20580" s="104"/>
      <c r="AL20580" s="104"/>
      <c r="AO20580" s="104"/>
      <c r="AP20580" s="104"/>
    </row>
    <row r="20581" spans="21:42" ht="15" customHeight="1" x14ac:dyDescent="0.25">
      <c r="U20581" s="104"/>
      <c r="AB20581" s="104"/>
      <c r="AC20581" s="104"/>
      <c r="AF20581" s="104"/>
      <c r="AG20581" s="104"/>
      <c r="AK20581" s="104"/>
      <c r="AL20581" s="104"/>
      <c r="AO20581" s="104"/>
      <c r="AP20581" s="104"/>
    </row>
    <row r="20582" spans="21:42" ht="15" customHeight="1" x14ac:dyDescent="0.25">
      <c r="U20582" s="104"/>
      <c r="AB20582" s="104"/>
      <c r="AC20582" s="104"/>
      <c r="AF20582" s="104"/>
      <c r="AG20582" s="104"/>
      <c r="AK20582" s="104"/>
      <c r="AL20582" s="104"/>
      <c r="AO20582" s="104"/>
      <c r="AP20582" s="104"/>
    </row>
    <row r="20583" spans="21:42" ht="15" customHeight="1" x14ac:dyDescent="0.25">
      <c r="U20583" s="104"/>
      <c r="AB20583" s="104"/>
      <c r="AC20583" s="104"/>
      <c r="AF20583" s="104"/>
      <c r="AG20583" s="104"/>
      <c r="AK20583" s="104"/>
      <c r="AL20583" s="104"/>
      <c r="AO20583" s="104"/>
      <c r="AP20583" s="104"/>
    </row>
    <row r="20584" spans="21:42" ht="15" customHeight="1" x14ac:dyDescent="0.25">
      <c r="U20584" s="104"/>
      <c r="AB20584" s="104"/>
      <c r="AC20584" s="104"/>
      <c r="AF20584" s="104"/>
      <c r="AG20584" s="104"/>
      <c r="AK20584" s="104"/>
      <c r="AL20584" s="104"/>
      <c r="AO20584" s="104"/>
      <c r="AP20584" s="104"/>
    </row>
    <row r="20585" spans="21:42" ht="15" customHeight="1" x14ac:dyDescent="0.25">
      <c r="U20585" s="104"/>
      <c r="AB20585" s="104"/>
      <c r="AC20585" s="104"/>
      <c r="AF20585" s="104"/>
      <c r="AG20585" s="104"/>
      <c r="AK20585" s="104"/>
      <c r="AL20585" s="104"/>
      <c r="AO20585" s="104"/>
      <c r="AP20585" s="104"/>
    </row>
    <row r="20586" spans="21:42" ht="15" customHeight="1" x14ac:dyDescent="0.25">
      <c r="U20586" s="104"/>
      <c r="AB20586" s="104"/>
      <c r="AC20586" s="104"/>
      <c r="AF20586" s="104"/>
      <c r="AG20586" s="104"/>
      <c r="AK20586" s="104"/>
      <c r="AL20586" s="104"/>
      <c r="AO20586" s="104"/>
      <c r="AP20586" s="104"/>
    </row>
    <row r="20587" spans="21:42" ht="15" customHeight="1" x14ac:dyDescent="0.25">
      <c r="U20587" s="104"/>
      <c r="AB20587" s="104"/>
      <c r="AC20587" s="104"/>
      <c r="AF20587" s="104"/>
      <c r="AG20587" s="104"/>
      <c r="AK20587" s="104"/>
      <c r="AL20587" s="104"/>
      <c r="AO20587" s="104"/>
      <c r="AP20587" s="104"/>
    </row>
    <row r="20588" spans="21:42" ht="15" customHeight="1" x14ac:dyDescent="0.25">
      <c r="U20588" s="104"/>
      <c r="AB20588" s="104"/>
      <c r="AC20588" s="104"/>
      <c r="AF20588" s="104"/>
      <c r="AG20588" s="104"/>
      <c r="AK20588" s="104"/>
      <c r="AL20588" s="104"/>
      <c r="AO20588" s="104"/>
      <c r="AP20588" s="104"/>
    </row>
    <row r="20589" spans="21:42" ht="15" customHeight="1" x14ac:dyDescent="0.25">
      <c r="U20589" s="104"/>
      <c r="AB20589" s="104"/>
      <c r="AC20589" s="104"/>
      <c r="AF20589" s="104"/>
      <c r="AG20589" s="104"/>
      <c r="AK20589" s="104"/>
      <c r="AL20589" s="104"/>
      <c r="AO20589" s="104"/>
      <c r="AP20589" s="104"/>
    </row>
    <row r="20590" spans="21:42" ht="15" customHeight="1" x14ac:dyDescent="0.25">
      <c r="U20590" s="104"/>
      <c r="AB20590" s="104"/>
      <c r="AC20590" s="104"/>
      <c r="AF20590" s="104"/>
      <c r="AG20590" s="104"/>
      <c r="AK20590" s="104"/>
      <c r="AL20590" s="104"/>
      <c r="AO20590" s="104"/>
      <c r="AP20590" s="104"/>
    </row>
    <row r="20591" spans="21:42" ht="15" customHeight="1" x14ac:dyDescent="0.25">
      <c r="U20591" s="104"/>
      <c r="AB20591" s="104"/>
      <c r="AC20591" s="104"/>
      <c r="AF20591" s="104"/>
      <c r="AG20591" s="104"/>
      <c r="AK20591" s="104"/>
      <c r="AL20591" s="104"/>
      <c r="AO20591" s="104"/>
      <c r="AP20591" s="104"/>
    </row>
    <row r="20592" spans="21:42" ht="15" customHeight="1" x14ac:dyDescent="0.25">
      <c r="U20592" s="104"/>
      <c r="AB20592" s="104"/>
      <c r="AC20592" s="104"/>
      <c r="AF20592" s="104"/>
      <c r="AG20592" s="104"/>
      <c r="AK20592" s="104"/>
      <c r="AL20592" s="104"/>
      <c r="AO20592" s="104"/>
      <c r="AP20592" s="104"/>
    </row>
    <row r="20593" spans="21:42" ht="15" customHeight="1" x14ac:dyDescent="0.25">
      <c r="U20593" s="104"/>
      <c r="AB20593" s="104"/>
      <c r="AC20593" s="104"/>
      <c r="AF20593" s="104"/>
      <c r="AG20593" s="104"/>
      <c r="AK20593" s="104"/>
      <c r="AL20593" s="104"/>
      <c r="AO20593" s="104"/>
      <c r="AP20593" s="104"/>
    </row>
    <row r="20594" spans="21:42" ht="15" customHeight="1" x14ac:dyDescent="0.25">
      <c r="U20594" s="104"/>
      <c r="AB20594" s="104"/>
      <c r="AC20594" s="104"/>
      <c r="AF20594" s="104"/>
      <c r="AG20594" s="104"/>
      <c r="AK20594" s="104"/>
      <c r="AL20594" s="104"/>
      <c r="AO20594" s="104"/>
      <c r="AP20594" s="104"/>
    </row>
    <row r="20595" spans="21:42" ht="15" customHeight="1" x14ac:dyDescent="0.25">
      <c r="U20595" s="104"/>
      <c r="AB20595" s="104"/>
      <c r="AC20595" s="104"/>
      <c r="AF20595" s="104"/>
      <c r="AG20595" s="104"/>
      <c r="AK20595" s="104"/>
      <c r="AL20595" s="104"/>
      <c r="AO20595" s="104"/>
      <c r="AP20595" s="104"/>
    </row>
    <row r="20596" spans="21:42" ht="15" customHeight="1" x14ac:dyDescent="0.25">
      <c r="U20596" s="104"/>
      <c r="AB20596" s="104"/>
      <c r="AC20596" s="104"/>
      <c r="AF20596" s="104"/>
      <c r="AG20596" s="104"/>
      <c r="AK20596" s="104"/>
      <c r="AL20596" s="104"/>
      <c r="AO20596" s="104"/>
      <c r="AP20596" s="104"/>
    </row>
    <row r="20597" spans="21:42" ht="15" customHeight="1" x14ac:dyDescent="0.25">
      <c r="U20597" s="104"/>
      <c r="AB20597" s="104"/>
      <c r="AC20597" s="104"/>
      <c r="AF20597" s="104"/>
      <c r="AG20597" s="104"/>
      <c r="AK20597" s="104"/>
      <c r="AL20597" s="104"/>
      <c r="AO20597" s="104"/>
      <c r="AP20597" s="104"/>
    </row>
    <row r="20598" spans="21:42" ht="15" customHeight="1" x14ac:dyDescent="0.25">
      <c r="U20598" s="104"/>
      <c r="AB20598" s="104"/>
      <c r="AC20598" s="104"/>
      <c r="AF20598" s="104"/>
      <c r="AG20598" s="104"/>
      <c r="AK20598" s="104"/>
      <c r="AL20598" s="104"/>
      <c r="AO20598" s="104"/>
      <c r="AP20598" s="104"/>
    </row>
    <row r="20599" spans="21:42" ht="15" customHeight="1" x14ac:dyDescent="0.25">
      <c r="U20599" s="104"/>
      <c r="AB20599" s="104"/>
      <c r="AC20599" s="104"/>
      <c r="AF20599" s="104"/>
      <c r="AG20599" s="104"/>
      <c r="AK20599" s="104"/>
      <c r="AL20599" s="104"/>
      <c r="AO20599" s="104"/>
      <c r="AP20599" s="104"/>
    </row>
    <row r="20600" spans="21:42" ht="15" customHeight="1" x14ac:dyDescent="0.25">
      <c r="U20600" s="104"/>
      <c r="AB20600" s="104"/>
      <c r="AC20600" s="104"/>
      <c r="AF20600" s="104"/>
      <c r="AG20600" s="104"/>
      <c r="AK20600" s="104"/>
      <c r="AL20600" s="104"/>
      <c r="AO20600" s="104"/>
      <c r="AP20600" s="104"/>
    </row>
    <row r="20601" spans="21:42" ht="15" customHeight="1" x14ac:dyDescent="0.25">
      <c r="U20601" s="104"/>
      <c r="AB20601" s="104"/>
      <c r="AC20601" s="104"/>
      <c r="AF20601" s="104"/>
      <c r="AG20601" s="104"/>
      <c r="AK20601" s="104"/>
      <c r="AL20601" s="104"/>
      <c r="AO20601" s="104"/>
      <c r="AP20601" s="104"/>
    </row>
    <row r="20602" spans="21:42" ht="15" customHeight="1" x14ac:dyDescent="0.25">
      <c r="U20602" s="104"/>
      <c r="AB20602" s="104"/>
      <c r="AC20602" s="104"/>
      <c r="AF20602" s="104"/>
      <c r="AG20602" s="104"/>
      <c r="AK20602" s="104"/>
      <c r="AL20602" s="104"/>
      <c r="AO20602" s="104"/>
      <c r="AP20602" s="104"/>
    </row>
    <row r="20603" spans="21:42" ht="15" customHeight="1" x14ac:dyDescent="0.25">
      <c r="U20603" s="104"/>
      <c r="AB20603" s="104"/>
      <c r="AC20603" s="104"/>
      <c r="AF20603" s="104"/>
      <c r="AG20603" s="104"/>
      <c r="AK20603" s="104"/>
      <c r="AL20603" s="104"/>
      <c r="AO20603" s="104"/>
      <c r="AP20603" s="104"/>
    </row>
    <row r="20604" spans="21:42" ht="15" customHeight="1" x14ac:dyDescent="0.25">
      <c r="U20604" s="104"/>
      <c r="AB20604" s="104"/>
      <c r="AC20604" s="104"/>
      <c r="AF20604" s="104"/>
      <c r="AG20604" s="104"/>
      <c r="AK20604" s="104"/>
      <c r="AL20604" s="104"/>
      <c r="AO20604" s="104"/>
      <c r="AP20604" s="104"/>
    </row>
    <row r="20605" spans="21:42" ht="15" customHeight="1" x14ac:dyDescent="0.25">
      <c r="U20605" s="104"/>
      <c r="AB20605" s="104"/>
      <c r="AC20605" s="104"/>
      <c r="AF20605" s="104"/>
      <c r="AG20605" s="104"/>
      <c r="AK20605" s="104"/>
      <c r="AL20605" s="104"/>
      <c r="AO20605" s="104"/>
      <c r="AP20605" s="104"/>
    </row>
    <row r="20606" spans="21:42" ht="15" customHeight="1" x14ac:dyDescent="0.25">
      <c r="U20606" s="104"/>
      <c r="AB20606" s="104"/>
      <c r="AC20606" s="104"/>
      <c r="AF20606" s="104"/>
      <c r="AG20606" s="104"/>
      <c r="AK20606" s="104"/>
      <c r="AL20606" s="104"/>
      <c r="AO20606" s="104"/>
      <c r="AP20606" s="104"/>
    </row>
    <row r="20607" spans="21:42" ht="15" customHeight="1" x14ac:dyDescent="0.25">
      <c r="U20607" s="104"/>
      <c r="AB20607" s="104"/>
      <c r="AC20607" s="104"/>
      <c r="AF20607" s="104"/>
      <c r="AG20607" s="104"/>
      <c r="AK20607" s="104"/>
      <c r="AL20607" s="104"/>
      <c r="AO20607" s="104"/>
      <c r="AP20607" s="104"/>
    </row>
    <row r="20608" spans="21:42" ht="15" customHeight="1" x14ac:dyDescent="0.25">
      <c r="U20608" s="104"/>
      <c r="AB20608" s="104"/>
      <c r="AC20608" s="104"/>
      <c r="AF20608" s="104"/>
      <c r="AG20608" s="104"/>
      <c r="AK20608" s="104"/>
      <c r="AL20608" s="104"/>
      <c r="AO20608" s="104"/>
      <c r="AP20608" s="104"/>
    </row>
    <row r="20609" spans="21:42" ht="15" customHeight="1" x14ac:dyDescent="0.25">
      <c r="U20609" s="104"/>
      <c r="AB20609" s="104"/>
      <c r="AC20609" s="104"/>
      <c r="AF20609" s="104"/>
      <c r="AG20609" s="104"/>
      <c r="AK20609" s="104"/>
      <c r="AL20609" s="104"/>
      <c r="AO20609" s="104"/>
      <c r="AP20609" s="104"/>
    </row>
    <row r="20610" spans="21:42" ht="15" customHeight="1" x14ac:dyDescent="0.25">
      <c r="U20610" s="104"/>
      <c r="AB20610" s="104"/>
      <c r="AC20610" s="104"/>
      <c r="AF20610" s="104"/>
      <c r="AG20610" s="104"/>
      <c r="AK20610" s="104"/>
      <c r="AL20610" s="104"/>
      <c r="AO20610" s="104"/>
      <c r="AP20610" s="104"/>
    </row>
    <row r="20611" spans="21:42" ht="15" customHeight="1" x14ac:dyDescent="0.25">
      <c r="U20611" s="104"/>
      <c r="AB20611" s="104"/>
      <c r="AC20611" s="104"/>
      <c r="AF20611" s="104"/>
      <c r="AG20611" s="104"/>
      <c r="AK20611" s="104"/>
      <c r="AL20611" s="104"/>
      <c r="AO20611" s="104"/>
      <c r="AP20611" s="104"/>
    </row>
    <row r="20612" spans="21:42" ht="15" customHeight="1" x14ac:dyDescent="0.25">
      <c r="U20612" s="104"/>
      <c r="AB20612" s="104"/>
      <c r="AC20612" s="104"/>
      <c r="AF20612" s="104"/>
      <c r="AG20612" s="104"/>
      <c r="AK20612" s="104"/>
      <c r="AL20612" s="104"/>
      <c r="AO20612" s="104"/>
      <c r="AP20612" s="104"/>
    </row>
    <row r="20613" spans="21:42" ht="15" customHeight="1" x14ac:dyDescent="0.25">
      <c r="U20613" s="104"/>
      <c r="AB20613" s="104"/>
      <c r="AC20613" s="104"/>
      <c r="AF20613" s="104"/>
      <c r="AG20613" s="104"/>
      <c r="AK20613" s="104"/>
      <c r="AL20613" s="104"/>
      <c r="AO20613" s="104"/>
      <c r="AP20613" s="104"/>
    </row>
    <row r="20614" spans="21:42" ht="15" customHeight="1" x14ac:dyDescent="0.25">
      <c r="U20614" s="104"/>
      <c r="AB20614" s="104"/>
      <c r="AC20614" s="104"/>
      <c r="AF20614" s="104"/>
      <c r="AG20614" s="104"/>
      <c r="AK20614" s="104"/>
      <c r="AL20614" s="104"/>
      <c r="AO20614" s="104"/>
      <c r="AP20614" s="104"/>
    </row>
    <row r="20615" spans="21:42" ht="15" customHeight="1" x14ac:dyDescent="0.25">
      <c r="U20615" s="104"/>
      <c r="AB20615" s="104"/>
      <c r="AC20615" s="104"/>
      <c r="AF20615" s="104"/>
      <c r="AG20615" s="104"/>
      <c r="AK20615" s="104"/>
      <c r="AL20615" s="104"/>
      <c r="AO20615" s="104"/>
      <c r="AP20615" s="104"/>
    </row>
    <row r="20616" spans="21:42" ht="15" customHeight="1" x14ac:dyDescent="0.25">
      <c r="U20616" s="104"/>
      <c r="AB20616" s="104"/>
      <c r="AC20616" s="104"/>
      <c r="AF20616" s="104"/>
      <c r="AG20616" s="104"/>
      <c r="AK20616" s="104"/>
      <c r="AL20616" s="104"/>
      <c r="AO20616" s="104"/>
      <c r="AP20616" s="104"/>
    </row>
    <row r="20617" spans="21:42" ht="15" customHeight="1" x14ac:dyDescent="0.25">
      <c r="U20617" s="104"/>
      <c r="AB20617" s="104"/>
      <c r="AC20617" s="104"/>
      <c r="AF20617" s="104"/>
      <c r="AG20617" s="104"/>
      <c r="AK20617" s="104"/>
      <c r="AL20617" s="104"/>
      <c r="AO20617" s="104"/>
      <c r="AP20617" s="104"/>
    </row>
    <row r="20618" spans="21:42" ht="15" customHeight="1" x14ac:dyDescent="0.25">
      <c r="U20618" s="104"/>
      <c r="AB20618" s="104"/>
      <c r="AC20618" s="104"/>
      <c r="AF20618" s="104"/>
      <c r="AG20618" s="104"/>
      <c r="AK20618" s="104"/>
      <c r="AL20618" s="104"/>
      <c r="AO20618" s="104"/>
      <c r="AP20618" s="104"/>
    </row>
    <row r="20619" spans="21:42" ht="15" customHeight="1" x14ac:dyDescent="0.25">
      <c r="U20619" s="104"/>
      <c r="AB20619" s="104"/>
      <c r="AC20619" s="104"/>
      <c r="AF20619" s="104"/>
      <c r="AG20619" s="104"/>
      <c r="AK20619" s="104"/>
      <c r="AL20619" s="104"/>
      <c r="AO20619" s="104"/>
      <c r="AP20619" s="104"/>
    </row>
    <row r="20620" spans="21:42" ht="15" customHeight="1" x14ac:dyDescent="0.25">
      <c r="U20620" s="104"/>
      <c r="AB20620" s="104"/>
      <c r="AC20620" s="104"/>
      <c r="AF20620" s="104"/>
      <c r="AG20620" s="104"/>
      <c r="AK20620" s="104"/>
      <c r="AL20620" s="104"/>
      <c r="AO20620" s="104"/>
      <c r="AP20620" s="104"/>
    </row>
    <row r="20621" spans="21:42" ht="15" customHeight="1" x14ac:dyDescent="0.25">
      <c r="U20621" s="104"/>
      <c r="AB20621" s="104"/>
      <c r="AC20621" s="104"/>
      <c r="AF20621" s="104"/>
      <c r="AG20621" s="104"/>
      <c r="AK20621" s="104"/>
      <c r="AL20621" s="104"/>
      <c r="AO20621" s="104"/>
      <c r="AP20621" s="104"/>
    </row>
    <row r="20622" spans="21:42" ht="15" customHeight="1" x14ac:dyDescent="0.25">
      <c r="U20622" s="104"/>
      <c r="AB20622" s="104"/>
      <c r="AC20622" s="104"/>
      <c r="AF20622" s="104"/>
      <c r="AG20622" s="104"/>
      <c r="AK20622" s="104"/>
      <c r="AL20622" s="104"/>
      <c r="AO20622" s="104"/>
      <c r="AP20622" s="104"/>
    </row>
    <row r="20623" spans="21:42" ht="15" customHeight="1" x14ac:dyDescent="0.25">
      <c r="U20623" s="104"/>
      <c r="AB20623" s="104"/>
      <c r="AC20623" s="104"/>
      <c r="AF20623" s="104"/>
      <c r="AG20623" s="104"/>
      <c r="AK20623" s="104"/>
      <c r="AL20623" s="104"/>
      <c r="AO20623" s="104"/>
      <c r="AP20623" s="104"/>
    </row>
    <row r="20624" spans="21:42" ht="15" customHeight="1" x14ac:dyDescent="0.25">
      <c r="U20624" s="104"/>
      <c r="AB20624" s="104"/>
      <c r="AC20624" s="104"/>
      <c r="AF20624" s="104"/>
      <c r="AG20624" s="104"/>
      <c r="AK20624" s="104"/>
      <c r="AL20624" s="104"/>
      <c r="AO20624" s="104"/>
      <c r="AP20624" s="104"/>
    </row>
    <row r="20625" spans="21:42" ht="15" customHeight="1" x14ac:dyDescent="0.25">
      <c r="U20625" s="104"/>
      <c r="AB20625" s="104"/>
      <c r="AC20625" s="104"/>
      <c r="AF20625" s="104"/>
      <c r="AG20625" s="104"/>
      <c r="AK20625" s="104"/>
      <c r="AL20625" s="104"/>
      <c r="AO20625" s="104"/>
      <c r="AP20625" s="104"/>
    </row>
    <row r="20626" spans="21:42" ht="15" customHeight="1" x14ac:dyDescent="0.25">
      <c r="U20626" s="104"/>
      <c r="AB20626" s="104"/>
      <c r="AC20626" s="104"/>
      <c r="AF20626" s="104"/>
      <c r="AG20626" s="104"/>
      <c r="AK20626" s="104"/>
      <c r="AL20626" s="104"/>
      <c r="AO20626" s="104"/>
      <c r="AP20626" s="104"/>
    </row>
    <row r="20627" spans="21:42" ht="15" customHeight="1" x14ac:dyDescent="0.25">
      <c r="U20627" s="104"/>
      <c r="AB20627" s="104"/>
      <c r="AC20627" s="104"/>
      <c r="AF20627" s="104"/>
      <c r="AG20627" s="104"/>
      <c r="AK20627" s="104"/>
      <c r="AL20627" s="104"/>
      <c r="AO20627" s="104"/>
      <c r="AP20627" s="104"/>
    </row>
    <row r="20628" spans="21:42" ht="15" customHeight="1" x14ac:dyDescent="0.25">
      <c r="U20628" s="104"/>
      <c r="AB20628" s="104"/>
      <c r="AC20628" s="104"/>
      <c r="AF20628" s="104"/>
      <c r="AG20628" s="104"/>
      <c r="AK20628" s="104"/>
      <c r="AL20628" s="104"/>
      <c r="AO20628" s="104"/>
      <c r="AP20628" s="104"/>
    </row>
    <row r="20629" spans="21:42" ht="15" customHeight="1" x14ac:dyDescent="0.25">
      <c r="U20629" s="104"/>
      <c r="AB20629" s="104"/>
      <c r="AC20629" s="104"/>
      <c r="AF20629" s="104"/>
      <c r="AG20629" s="104"/>
      <c r="AK20629" s="104"/>
      <c r="AL20629" s="104"/>
      <c r="AO20629" s="104"/>
      <c r="AP20629" s="104"/>
    </row>
    <row r="20630" spans="21:42" ht="15" customHeight="1" x14ac:dyDescent="0.25">
      <c r="U20630" s="104"/>
      <c r="AB20630" s="104"/>
      <c r="AC20630" s="104"/>
      <c r="AF20630" s="104"/>
      <c r="AG20630" s="104"/>
      <c r="AK20630" s="104"/>
      <c r="AL20630" s="104"/>
      <c r="AO20630" s="104"/>
      <c r="AP20630" s="104"/>
    </row>
    <row r="20631" spans="21:42" ht="15" customHeight="1" x14ac:dyDescent="0.25">
      <c r="U20631" s="104"/>
      <c r="AB20631" s="104"/>
      <c r="AC20631" s="104"/>
      <c r="AF20631" s="104"/>
      <c r="AG20631" s="104"/>
      <c r="AK20631" s="104"/>
      <c r="AL20631" s="104"/>
      <c r="AO20631" s="104"/>
      <c r="AP20631" s="104"/>
    </row>
    <row r="20632" spans="21:42" ht="15" customHeight="1" x14ac:dyDescent="0.25">
      <c r="U20632" s="104"/>
      <c r="AB20632" s="104"/>
      <c r="AC20632" s="104"/>
      <c r="AF20632" s="104"/>
      <c r="AG20632" s="104"/>
      <c r="AK20632" s="104"/>
      <c r="AL20632" s="104"/>
      <c r="AO20632" s="104"/>
      <c r="AP20632" s="104"/>
    </row>
    <row r="20633" spans="21:42" ht="15" customHeight="1" x14ac:dyDescent="0.25">
      <c r="U20633" s="104"/>
      <c r="AB20633" s="104"/>
      <c r="AC20633" s="104"/>
      <c r="AF20633" s="104"/>
      <c r="AG20633" s="104"/>
      <c r="AK20633" s="104"/>
      <c r="AL20633" s="104"/>
      <c r="AO20633" s="104"/>
      <c r="AP20633" s="104"/>
    </row>
    <row r="20634" spans="21:42" ht="15" customHeight="1" x14ac:dyDescent="0.25">
      <c r="U20634" s="104"/>
      <c r="AB20634" s="104"/>
      <c r="AC20634" s="104"/>
      <c r="AF20634" s="104"/>
      <c r="AG20634" s="104"/>
      <c r="AK20634" s="104"/>
      <c r="AL20634" s="104"/>
      <c r="AO20634" s="104"/>
      <c r="AP20634" s="104"/>
    </row>
    <row r="20635" spans="21:42" ht="15" customHeight="1" x14ac:dyDescent="0.25">
      <c r="U20635" s="104"/>
      <c r="AB20635" s="104"/>
      <c r="AC20635" s="104"/>
      <c r="AF20635" s="104"/>
      <c r="AG20635" s="104"/>
      <c r="AK20635" s="104"/>
      <c r="AL20635" s="104"/>
      <c r="AO20635" s="104"/>
      <c r="AP20635" s="104"/>
    </row>
    <row r="20636" spans="21:42" ht="15" customHeight="1" x14ac:dyDescent="0.25">
      <c r="U20636" s="104"/>
      <c r="AB20636" s="104"/>
      <c r="AC20636" s="104"/>
      <c r="AF20636" s="104"/>
      <c r="AG20636" s="104"/>
      <c r="AK20636" s="104"/>
      <c r="AL20636" s="104"/>
      <c r="AO20636" s="104"/>
      <c r="AP20636" s="104"/>
    </row>
    <row r="20637" spans="21:42" ht="15" customHeight="1" x14ac:dyDescent="0.25">
      <c r="U20637" s="104"/>
      <c r="AB20637" s="104"/>
      <c r="AC20637" s="104"/>
      <c r="AF20637" s="104"/>
      <c r="AG20637" s="104"/>
      <c r="AK20637" s="104"/>
      <c r="AL20637" s="104"/>
      <c r="AO20637" s="104"/>
      <c r="AP20637" s="104"/>
    </row>
    <row r="20638" spans="21:42" ht="15" customHeight="1" x14ac:dyDescent="0.25">
      <c r="U20638" s="104"/>
      <c r="AB20638" s="104"/>
      <c r="AC20638" s="104"/>
      <c r="AF20638" s="104"/>
      <c r="AG20638" s="104"/>
      <c r="AK20638" s="104"/>
      <c r="AL20638" s="104"/>
      <c r="AO20638" s="104"/>
      <c r="AP20638" s="104"/>
    </row>
    <row r="20639" spans="21:42" ht="15" customHeight="1" x14ac:dyDescent="0.25">
      <c r="U20639" s="104"/>
      <c r="AB20639" s="104"/>
      <c r="AC20639" s="104"/>
      <c r="AF20639" s="104"/>
      <c r="AG20639" s="104"/>
      <c r="AK20639" s="104"/>
      <c r="AL20639" s="104"/>
      <c r="AO20639" s="104"/>
      <c r="AP20639" s="104"/>
    </row>
    <row r="20640" spans="21:42" ht="15" customHeight="1" x14ac:dyDescent="0.25">
      <c r="U20640" s="104"/>
      <c r="AB20640" s="104"/>
      <c r="AC20640" s="104"/>
      <c r="AF20640" s="104"/>
      <c r="AG20640" s="104"/>
      <c r="AK20640" s="104"/>
      <c r="AL20640" s="104"/>
      <c r="AO20640" s="104"/>
      <c r="AP20640" s="104"/>
    </row>
    <row r="20641" spans="21:42" ht="15" customHeight="1" x14ac:dyDescent="0.25">
      <c r="U20641" s="104"/>
      <c r="AB20641" s="104"/>
      <c r="AC20641" s="104"/>
      <c r="AF20641" s="104"/>
      <c r="AG20641" s="104"/>
      <c r="AK20641" s="104"/>
      <c r="AL20641" s="104"/>
      <c r="AO20641" s="104"/>
      <c r="AP20641" s="104"/>
    </row>
    <row r="20642" spans="21:42" ht="15" customHeight="1" x14ac:dyDescent="0.25">
      <c r="U20642" s="104"/>
      <c r="AB20642" s="104"/>
      <c r="AC20642" s="104"/>
      <c r="AF20642" s="104"/>
      <c r="AG20642" s="104"/>
      <c r="AK20642" s="104"/>
      <c r="AL20642" s="104"/>
      <c r="AO20642" s="104"/>
      <c r="AP20642" s="104"/>
    </row>
    <row r="20643" spans="21:42" ht="15" customHeight="1" x14ac:dyDescent="0.25">
      <c r="U20643" s="104"/>
      <c r="AB20643" s="104"/>
      <c r="AC20643" s="104"/>
      <c r="AF20643" s="104"/>
      <c r="AG20643" s="104"/>
      <c r="AK20643" s="104"/>
      <c r="AL20643" s="104"/>
      <c r="AO20643" s="104"/>
      <c r="AP20643" s="104"/>
    </row>
    <row r="20644" spans="21:42" ht="15" customHeight="1" x14ac:dyDescent="0.25">
      <c r="U20644" s="104"/>
      <c r="AB20644" s="104"/>
      <c r="AC20644" s="104"/>
      <c r="AF20644" s="104"/>
      <c r="AG20644" s="104"/>
      <c r="AK20644" s="104"/>
      <c r="AL20644" s="104"/>
      <c r="AO20644" s="104"/>
      <c r="AP20644" s="104"/>
    </row>
    <row r="20645" spans="21:42" ht="15" customHeight="1" x14ac:dyDescent="0.25">
      <c r="U20645" s="104"/>
      <c r="AB20645" s="104"/>
      <c r="AC20645" s="104"/>
      <c r="AF20645" s="104"/>
      <c r="AG20645" s="104"/>
      <c r="AK20645" s="104"/>
      <c r="AL20645" s="104"/>
      <c r="AO20645" s="104"/>
      <c r="AP20645" s="104"/>
    </row>
    <row r="20646" spans="21:42" ht="15" customHeight="1" x14ac:dyDescent="0.25">
      <c r="U20646" s="104"/>
      <c r="AB20646" s="104"/>
      <c r="AC20646" s="104"/>
      <c r="AF20646" s="104"/>
      <c r="AG20646" s="104"/>
      <c r="AK20646" s="104"/>
      <c r="AL20646" s="104"/>
      <c r="AO20646" s="104"/>
      <c r="AP20646" s="104"/>
    </row>
    <row r="20647" spans="21:42" ht="15" customHeight="1" x14ac:dyDescent="0.25">
      <c r="U20647" s="104"/>
      <c r="AB20647" s="104"/>
      <c r="AC20647" s="104"/>
      <c r="AF20647" s="104"/>
      <c r="AG20647" s="104"/>
      <c r="AK20647" s="104"/>
      <c r="AL20647" s="104"/>
      <c r="AO20647" s="104"/>
      <c r="AP20647" s="104"/>
    </row>
    <row r="20648" spans="21:42" ht="15" customHeight="1" x14ac:dyDescent="0.25">
      <c r="U20648" s="104"/>
      <c r="AB20648" s="104"/>
      <c r="AC20648" s="104"/>
      <c r="AF20648" s="104"/>
      <c r="AG20648" s="104"/>
      <c r="AK20648" s="104"/>
      <c r="AL20648" s="104"/>
      <c r="AO20648" s="104"/>
      <c r="AP20648" s="104"/>
    </row>
    <row r="20649" spans="21:42" ht="15" customHeight="1" x14ac:dyDescent="0.25">
      <c r="U20649" s="104"/>
      <c r="AB20649" s="104"/>
      <c r="AC20649" s="104"/>
      <c r="AF20649" s="104"/>
      <c r="AG20649" s="104"/>
      <c r="AK20649" s="104"/>
      <c r="AL20649" s="104"/>
      <c r="AO20649" s="104"/>
      <c r="AP20649" s="104"/>
    </row>
    <row r="20650" spans="21:42" ht="15" customHeight="1" x14ac:dyDescent="0.25">
      <c r="U20650" s="104"/>
      <c r="AB20650" s="104"/>
      <c r="AC20650" s="104"/>
      <c r="AF20650" s="104"/>
      <c r="AG20650" s="104"/>
      <c r="AK20650" s="104"/>
      <c r="AL20650" s="104"/>
      <c r="AO20650" s="104"/>
      <c r="AP20650" s="104"/>
    </row>
    <row r="20651" spans="21:42" ht="15" customHeight="1" x14ac:dyDescent="0.25">
      <c r="U20651" s="104"/>
      <c r="AB20651" s="104"/>
      <c r="AC20651" s="104"/>
      <c r="AF20651" s="104"/>
      <c r="AG20651" s="104"/>
      <c r="AK20651" s="104"/>
      <c r="AL20651" s="104"/>
      <c r="AO20651" s="104"/>
      <c r="AP20651" s="104"/>
    </row>
    <row r="20652" spans="21:42" ht="15" customHeight="1" x14ac:dyDescent="0.25">
      <c r="U20652" s="104"/>
      <c r="AB20652" s="104"/>
      <c r="AC20652" s="104"/>
      <c r="AF20652" s="104"/>
      <c r="AG20652" s="104"/>
      <c r="AK20652" s="104"/>
      <c r="AL20652" s="104"/>
      <c r="AO20652" s="104"/>
      <c r="AP20652" s="104"/>
    </row>
    <row r="20653" spans="21:42" ht="15" customHeight="1" x14ac:dyDescent="0.25">
      <c r="U20653" s="104"/>
      <c r="AB20653" s="104"/>
      <c r="AC20653" s="104"/>
      <c r="AF20653" s="104"/>
      <c r="AG20653" s="104"/>
      <c r="AK20653" s="104"/>
      <c r="AL20653" s="104"/>
      <c r="AO20653" s="104"/>
      <c r="AP20653" s="104"/>
    </row>
    <row r="20654" spans="21:42" ht="15" customHeight="1" x14ac:dyDescent="0.25">
      <c r="U20654" s="104"/>
      <c r="AB20654" s="104"/>
      <c r="AC20654" s="104"/>
      <c r="AF20654" s="104"/>
      <c r="AG20654" s="104"/>
      <c r="AK20654" s="104"/>
      <c r="AL20654" s="104"/>
      <c r="AO20654" s="104"/>
      <c r="AP20654" s="104"/>
    </row>
    <row r="20655" spans="21:42" ht="15" customHeight="1" x14ac:dyDescent="0.25">
      <c r="U20655" s="104"/>
      <c r="AB20655" s="104"/>
      <c r="AC20655" s="104"/>
      <c r="AF20655" s="104"/>
      <c r="AG20655" s="104"/>
      <c r="AK20655" s="104"/>
      <c r="AL20655" s="104"/>
      <c r="AO20655" s="104"/>
      <c r="AP20655" s="104"/>
    </row>
    <row r="20656" spans="21:42" ht="15" customHeight="1" x14ac:dyDescent="0.25">
      <c r="U20656" s="104"/>
      <c r="AB20656" s="104"/>
      <c r="AC20656" s="104"/>
      <c r="AF20656" s="104"/>
      <c r="AG20656" s="104"/>
      <c r="AK20656" s="104"/>
      <c r="AL20656" s="104"/>
      <c r="AO20656" s="104"/>
      <c r="AP20656" s="104"/>
    </row>
    <row r="20657" spans="21:42" ht="15" customHeight="1" x14ac:dyDescent="0.25">
      <c r="U20657" s="104"/>
      <c r="AB20657" s="104"/>
      <c r="AC20657" s="104"/>
      <c r="AF20657" s="104"/>
      <c r="AG20657" s="104"/>
      <c r="AK20657" s="104"/>
      <c r="AL20657" s="104"/>
      <c r="AO20657" s="104"/>
      <c r="AP20657" s="104"/>
    </row>
    <row r="20658" spans="21:42" ht="15" customHeight="1" x14ac:dyDescent="0.25">
      <c r="U20658" s="104"/>
      <c r="AB20658" s="104"/>
      <c r="AC20658" s="104"/>
      <c r="AF20658" s="104"/>
      <c r="AG20658" s="104"/>
      <c r="AK20658" s="104"/>
      <c r="AL20658" s="104"/>
      <c r="AO20658" s="104"/>
      <c r="AP20658" s="104"/>
    </row>
    <row r="20659" spans="21:42" ht="15" customHeight="1" x14ac:dyDescent="0.25">
      <c r="U20659" s="104"/>
      <c r="AB20659" s="104"/>
      <c r="AC20659" s="104"/>
      <c r="AF20659" s="104"/>
      <c r="AG20659" s="104"/>
      <c r="AK20659" s="104"/>
      <c r="AL20659" s="104"/>
      <c r="AO20659" s="104"/>
      <c r="AP20659" s="104"/>
    </row>
    <row r="20660" spans="21:42" ht="15" customHeight="1" x14ac:dyDescent="0.25">
      <c r="U20660" s="104"/>
      <c r="AB20660" s="104"/>
      <c r="AC20660" s="104"/>
      <c r="AF20660" s="104"/>
      <c r="AG20660" s="104"/>
      <c r="AK20660" s="104"/>
      <c r="AL20660" s="104"/>
      <c r="AO20660" s="104"/>
      <c r="AP20660" s="104"/>
    </row>
    <row r="20661" spans="21:42" ht="15" customHeight="1" x14ac:dyDescent="0.25">
      <c r="U20661" s="104"/>
      <c r="AB20661" s="104"/>
      <c r="AC20661" s="104"/>
      <c r="AF20661" s="104"/>
      <c r="AG20661" s="104"/>
      <c r="AK20661" s="104"/>
      <c r="AL20661" s="104"/>
      <c r="AO20661" s="104"/>
      <c r="AP20661" s="104"/>
    </row>
    <row r="20662" spans="21:42" ht="15" customHeight="1" x14ac:dyDescent="0.25">
      <c r="U20662" s="104"/>
      <c r="AB20662" s="104"/>
      <c r="AC20662" s="104"/>
      <c r="AF20662" s="104"/>
      <c r="AG20662" s="104"/>
      <c r="AK20662" s="104"/>
      <c r="AL20662" s="104"/>
      <c r="AO20662" s="104"/>
      <c r="AP20662" s="104"/>
    </row>
    <row r="20663" spans="21:42" ht="15" customHeight="1" x14ac:dyDescent="0.25">
      <c r="U20663" s="104"/>
      <c r="AB20663" s="104"/>
      <c r="AC20663" s="104"/>
      <c r="AF20663" s="104"/>
      <c r="AG20663" s="104"/>
      <c r="AK20663" s="104"/>
      <c r="AL20663" s="104"/>
      <c r="AO20663" s="104"/>
      <c r="AP20663" s="104"/>
    </row>
    <row r="20664" spans="21:42" ht="15" customHeight="1" x14ac:dyDescent="0.25">
      <c r="U20664" s="104"/>
      <c r="AB20664" s="104"/>
      <c r="AC20664" s="104"/>
      <c r="AF20664" s="104"/>
      <c r="AG20664" s="104"/>
      <c r="AK20664" s="104"/>
      <c r="AL20664" s="104"/>
      <c r="AO20664" s="104"/>
      <c r="AP20664" s="104"/>
    </row>
    <row r="20665" spans="21:42" ht="15" customHeight="1" x14ac:dyDescent="0.25">
      <c r="U20665" s="104"/>
      <c r="AB20665" s="104"/>
      <c r="AC20665" s="104"/>
      <c r="AF20665" s="104"/>
      <c r="AG20665" s="104"/>
      <c r="AK20665" s="104"/>
      <c r="AL20665" s="104"/>
      <c r="AO20665" s="104"/>
      <c r="AP20665" s="104"/>
    </row>
    <row r="20666" spans="21:42" ht="15" customHeight="1" x14ac:dyDescent="0.25">
      <c r="U20666" s="104"/>
      <c r="AB20666" s="104"/>
      <c r="AC20666" s="104"/>
      <c r="AF20666" s="104"/>
      <c r="AG20666" s="104"/>
      <c r="AK20666" s="104"/>
      <c r="AL20666" s="104"/>
      <c r="AO20666" s="104"/>
      <c r="AP20666" s="104"/>
    </row>
    <row r="20667" spans="21:42" ht="15" customHeight="1" x14ac:dyDescent="0.25">
      <c r="U20667" s="104"/>
      <c r="AB20667" s="104"/>
      <c r="AC20667" s="104"/>
      <c r="AF20667" s="104"/>
      <c r="AG20667" s="104"/>
      <c r="AK20667" s="104"/>
      <c r="AL20667" s="104"/>
      <c r="AO20667" s="104"/>
      <c r="AP20667" s="104"/>
    </row>
    <row r="20668" spans="21:42" ht="15" customHeight="1" x14ac:dyDescent="0.25">
      <c r="U20668" s="104"/>
      <c r="AB20668" s="104"/>
      <c r="AC20668" s="104"/>
      <c r="AF20668" s="104"/>
      <c r="AG20668" s="104"/>
      <c r="AK20668" s="104"/>
      <c r="AL20668" s="104"/>
      <c r="AO20668" s="104"/>
      <c r="AP20668" s="104"/>
    </row>
    <row r="20669" spans="21:42" ht="15" customHeight="1" x14ac:dyDescent="0.25">
      <c r="U20669" s="104"/>
      <c r="AB20669" s="104"/>
      <c r="AC20669" s="104"/>
      <c r="AF20669" s="104"/>
      <c r="AG20669" s="104"/>
      <c r="AK20669" s="104"/>
      <c r="AL20669" s="104"/>
      <c r="AO20669" s="104"/>
      <c r="AP20669" s="104"/>
    </row>
    <row r="20670" spans="21:42" ht="15" customHeight="1" x14ac:dyDescent="0.25">
      <c r="U20670" s="104"/>
      <c r="AB20670" s="104"/>
      <c r="AC20670" s="104"/>
      <c r="AF20670" s="104"/>
      <c r="AG20670" s="104"/>
      <c r="AK20670" s="104"/>
      <c r="AL20670" s="104"/>
      <c r="AO20670" s="104"/>
      <c r="AP20670" s="104"/>
    </row>
    <row r="20671" spans="21:42" ht="15" customHeight="1" x14ac:dyDescent="0.25">
      <c r="U20671" s="104"/>
      <c r="AB20671" s="104"/>
      <c r="AC20671" s="104"/>
      <c r="AF20671" s="104"/>
      <c r="AG20671" s="104"/>
      <c r="AK20671" s="104"/>
      <c r="AL20671" s="104"/>
      <c r="AO20671" s="104"/>
      <c r="AP20671" s="104"/>
    </row>
    <row r="20672" spans="21:42" ht="15" customHeight="1" x14ac:dyDescent="0.25">
      <c r="U20672" s="104"/>
      <c r="AB20672" s="104"/>
      <c r="AC20672" s="104"/>
      <c r="AF20672" s="104"/>
      <c r="AG20672" s="104"/>
      <c r="AK20672" s="104"/>
      <c r="AL20672" s="104"/>
      <c r="AO20672" s="104"/>
      <c r="AP20672" s="104"/>
    </row>
    <row r="20673" spans="21:42" ht="15" customHeight="1" x14ac:dyDescent="0.25">
      <c r="U20673" s="104"/>
      <c r="AB20673" s="104"/>
      <c r="AC20673" s="104"/>
      <c r="AF20673" s="104"/>
      <c r="AG20673" s="104"/>
      <c r="AK20673" s="104"/>
      <c r="AL20673" s="104"/>
      <c r="AO20673" s="104"/>
      <c r="AP20673" s="104"/>
    </row>
    <row r="20674" spans="21:42" ht="15" customHeight="1" x14ac:dyDescent="0.25">
      <c r="U20674" s="104"/>
      <c r="AB20674" s="104"/>
      <c r="AC20674" s="104"/>
      <c r="AF20674" s="104"/>
      <c r="AG20674" s="104"/>
      <c r="AK20674" s="104"/>
      <c r="AL20674" s="104"/>
      <c r="AO20674" s="104"/>
      <c r="AP20674" s="104"/>
    </row>
    <row r="20675" spans="21:42" ht="15" customHeight="1" x14ac:dyDescent="0.25">
      <c r="U20675" s="104"/>
      <c r="AB20675" s="104"/>
      <c r="AC20675" s="104"/>
      <c r="AF20675" s="104"/>
      <c r="AG20675" s="104"/>
      <c r="AK20675" s="104"/>
      <c r="AL20675" s="104"/>
      <c r="AO20675" s="104"/>
      <c r="AP20675" s="104"/>
    </row>
    <row r="20676" spans="21:42" ht="15" customHeight="1" x14ac:dyDescent="0.25">
      <c r="U20676" s="104"/>
      <c r="AB20676" s="104"/>
      <c r="AC20676" s="104"/>
      <c r="AF20676" s="104"/>
      <c r="AG20676" s="104"/>
      <c r="AK20676" s="104"/>
      <c r="AL20676" s="104"/>
      <c r="AO20676" s="104"/>
      <c r="AP20676" s="104"/>
    </row>
    <row r="20677" spans="21:42" ht="15" customHeight="1" x14ac:dyDescent="0.25">
      <c r="U20677" s="104"/>
      <c r="AB20677" s="104"/>
      <c r="AC20677" s="104"/>
      <c r="AF20677" s="104"/>
      <c r="AG20677" s="104"/>
      <c r="AK20677" s="104"/>
      <c r="AL20677" s="104"/>
      <c r="AO20677" s="104"/>
      <c r="AP20677" s="104"/>
    </row>
    <row r="20678" spans="21:42" ht="15" customHeight="1" x14ac:dyDescent="0.25">
      <c r="U20678" s="104"/>
      <c r="AB20678" s="104"/>
      <c r="AC20678" s="104"/>
      <c r="AF20678" s="104"/>
      <c r="AG20678" s="104"/>
      <c r="AK20678" s="104"/>
      <c r="AL20678" s="104"/>
      <c r="AO20678" s="104"/>
      <c r="AP20678" s="104"/>
    </row>
    <row r="20679" spans="21:42" ht="15" customHeight="1" x14ac:dyDescent="0.25">
      <c r="U20679" s="104"/>
      <c r="AB20679" s="104"/>
      <c r="AC20679" s="104"/>
      <c r="AF20679" s="104"/>
      <c r="AG20679" s="104"/>
      <c r="AK20679" s="104"/>
      <c r="AL20679" s="104"/>
      <c r="AO20679" s="104"/>
      <c r="AP20679" s="104"/>
    </row>
    <row r="20680" spans="21:42" ht="15" customHeight="1" x14ac:dyDescent="0.25">
      <c r="U20680" s="104"/>
      <c r="AB20680" s="104"/>
      <c r="AC20680" s="104"/>
      <c r="AF20680" s="104"/>
      <c r="AG20680" s="104"/>
      <c r="AK20680" s="104"/>
      <c r="AL20680" s="104"/>
      <c r="AO20680" s="104"/>
      <c r="AP20680" s="104"/>
    </row>
    <row r="20681" spans="21:42" ht="15" customHeight="1" x14ac:dyDescent="0.25">
      <c r="U20681" s="104"/>
      <c r="AB20681" s="104"/>
      <c r="AC20681" s="104"/>
      <c r="AF20681" s="104"/>
      <c r="AG20681" s="104"/>
      <c r="AK20681" s="104"/>
      <c r="AL20681" s="104"/>
      <c r="AO20681" s="104"/>
      <c r="AP20681" s="104"/>
    </row>
    <row r="20682" spans="21:42" ht="15" customHeight="1" x14ac:dyDescent="0.25">
      <c r="U20682" s="104"/>
      <c r="AB20682" s="104"/>
      <c r="AC20682" s="104"/>
      <c r="AF20682" s="104"/>
      <c r="AG20682" s="104"/>
      <c r="AK20682" s="104"/>
      <c r="AL20682" s="104"/>
      <c r="AO20682" s="104"/>
      <c r="AP20682" s="104"/>
    </row>
    <row r="20683" spans="21:42" ht="15" customHeight="1" x14ac:dyDescent="0.25">
      <c r="U20683" s="104"/>
      <c r="AB20683" s="104"/>
      <c r="AC20683" s="104"/>
      <c r="AF20683" s="104"/>
      <c r="AG20683" s="104"/>
      <c r="AK20683" s="104"/>
      <c r="AL20683" s="104"/>
      <c r="AO20683" s="104"/>
      <c r="AP20683" s="104"/>
    </row>
    <row r="20684" spans="21:42" ht="15" customHeight="1" x14ac:dyDescent="0.25">
      <c r="U20684" s="104"/>
      <c r="AB20684" s="104"/>
      <c r="AC20684" s="104"/>
      <c r="AF20684" s="104"/>
      <c r="AG20684" s="104"/>
      <c r="AK20684" s="104"/>
      <c r="AL20684" s="104"/>
      <c r="AO20684" s="104"/>
      <c r="AP20684" s="104"/>
    </row>
    <row r="20685" spans="21:42" ht="15" customHeight="1" x14ac:dyDescent="0.25">
      <c r="U20685" s="104"/>
      <c r="AB20685" s="104"/>
      <c r="AC20685" s="104"/>
      <c r="AF20685" s="104"/>
      <c r="AG20685" s="104"/>
      <c r="AK20685" s="104"/>
      <c r="AL20685" s="104"/>
      <c r="AO20685" s="104"/>
      <c r="AP20685" s="104"/>
    </row>
    <row r="20686" spans="21:42" ht="15" customHeight="1" x14ac:dyDescent="0.25">
      <c r="U20686" s="104"/>
      <c r="AB20686" s="104"/>
      <c r="AC20686" s="104"/>
      <c r="AF20686" s="104"/>
      <c r="AG20686" s="104"/>
      <c r="AK20686" s="104"/>
      <c r="AL20686" s="104"/>
      <c r="AO20686" s="104"/>
      <c r="AP20686" s="104"/>
    </row>
    <row r="20687" spans="21:42" ht="15" customHeight="1" x14ac:dyDescent="0.25">
      <c r="U20687" s="104"/>
      <c r="AB20687" s="104"/>
      <c r="AC20687" s="104"/>
      <c r="AF20687" s="104"/>
      <c r="AG20687" s="104"/>
      <c r="AK20687" s="104"/>
      <c r="AL20687" s="104"/>
      <c r="AO20687" s="104"/>
      <c r="AP20687" s="104"/>
    </row>
    <row r="20688" spans="21:42" ht="15" customHeight="1" x14ac:dyDescent="0.25">
      <c r="U20688" s="104"/>
      <c r="AB20688" s="104"/>
      <c r="AC20688" s="104"/>
      <c r="AF20688" s="104"/>
      <c r="AG20688" s="104"/>
      <c r="AK20688" s="104"/>
      <c r="AL20688" s="104"/>
      <c r="AO20688" s="104"/>
      <c r="AP20688" s="104"/>
    </row>
    <row r="20689" spans="21:42" ht="15" customHeight="1" x14ac:dyDescent="0.25">
      <c r="U20689" s="104"/>
      <c r="AB20689" s="104"/>
      <c r="AC20689" s="104"/>
      <c r="AF20689" s="104"/>
      <c r="AG20689" s="104"/>
      <c r="AK20689" s="104"/>
      <c r="AL20689" s="104"/>
      <c r="AO20689" s="104"/>
      <c r="AP20689" s="104"/>
    </row>
    <row r="20690" spans="21:42" ht="15" customHeight="1" x14ac:dyDescent="0.25">
      <c r="U20690" s="104"/>
      <c r="AB20690" s="104"/>
      <c r="AC20690" s="104"/>
      <c r="AF20690" s="104"/>
      <c r="AG20690" s="104"/>
      <c r="AK20690" s="104"/>
      <c r="AL20690" s="104"/>
      <c r="AO20690" s="104"/>
      <c r="AP20690" s="104"/>
    </row>
    <row r="20691" spans="21:42" ht="15" customHeight="1" x14ac:dyDescent="0.25">
      <c r="U20691" s="104"/>
      <c r="AB20691" s="104"/>
      <c r="AC20691" s="104"/>
      <c r="AF20691" s="104"/>
      <c r="AG20691" s="104"/>
      <c r="AK20691" s="104"/>
      <c r="AL20691" s="104"/>
      <c r="AO20691" s="104"/>
      <c r="AP20691" s="104"/>
    </row>
    <row r="20692" spans="21:42" ht="15" customHeight="1" x14ac:dyDescent="0.25">
      <c r="U20692" s="104"/>
      <c r="AB20692" s="104"/>
      <c r="AC20692" s="104"/>
      <c r="AF20692" s="104"/>
      <c r="AG20692" s="104"/>
      <c r="AK20692" s="104"/>
      <c r="AL20692" s="104"/>
      <c r="AO20692" s="104"/>
      <c r="AP20692" s="104"/>
    </row>
    <row r="20693" spans="21:42" ht="15" customHeight="1" x14ac:dyDescent="0.25">
      <c r="U20693" s="104"/>
      <c r="AB20693" s="104"/>
      <c r="AC20693" s="104"/>
      <c r="AF20693" s="104"/>
      <c r="AG20693" s="104"/>
      <c r="AK20693" s="104"/>
      <c r="AL20693" s="104"/>
      <c r="AO20693" s="104"/>
      <c r="AP20693" s="104"/>
    </row>
    <row r="20694" spans="21:42" ht="15" customHeight="1" x14ac:dyDescent="0.25">
      <c r="U20694" s="104"/>
      <c r="AB20694" s="104"/>
      <c r="AC20694" s="104"/>
      <c r="AF20694" s="104"/>
      <c r="AG20694" s="104"/>
      <c r="AK20694" s="104"/>
      <c r="AL20694" s="104"/>
      <c r="AO20694" s="104"/>
      <c r="AP20694" s="104"/>
    </row>
    <row r="20695" spans="21:42" ht="15" customHeight="1" x14ac:dyDescent="0.25">
      <c r="U20695" s="104"/>
      <c r="AB20695" s="104"/>
      <c r="AC20695" s="104"/>
      <c r="AF20695" s="104"/>
      <c r="AG20695" s="104"/>
      <c r="AK20695" s="104"/>
      <c r="AL20695" s="104"/>
      <c r="AO20695" s="104"/>
      <c r="AP20695" s="104"/>
    </row>
    <row r="20696" spans="21:42" ht="15" customHeight="1" x14ac:dyDescent="0.25">
      <c r="U20696" s="104"/>
      <c r="AB20696" s="104"/>
      <c r="AC20696" s="104"/>
      <c r="AF20696" s="104"/>
      <c r="AG20696" s="104"/>
      <c r="AK20696" s="104"/>
      <c r="AL20696" s="104"/>
      <c r="AO20696" s="104"/>
      <c r="AP20696" s="104"/>
    </row>
    <row r="20697" spans="21:42" ht="15" customHeight="1" x14ac:dyDescent="0.25">
      <c r="U20697" s="104"/>
      <c r="AB20697" s="104"/>
      <c r="AC20697" s="104"/>
      <c r="AF20697" s="104"/>
      <c r="AG20697" s="104"/>
      <c r="AK20697" s="104"/>
      <c r="AL20697" s="104"/>
      <c r="AO20697" s="104"/>
      <c r="AP20697" s="104"/>
    </row>
    <row r="20698" spans="21:42" ht="15" customHeight="1" x14ac:dyDescent="0.25">
      <c r="U20698" s="104"/>
      <c r="AB20698" s="104"/>
      <c r="AC20698" s="104"/>
      <c r="AF20698" s="104"/>
      <c r="AG20698" s="104"/>
      <c r="AK20698" s="104"/>
      <c r="AL20698" s="104"/>
      <c r="AO20698" s="104"/>
      <c r="AP20698" s="104"/>
    </row>
    <row r="20699" spans="21:42" ht="15" customHeight="1" x14ac:dyDescent="0.25">
      <c r="U20699" s="104"/>
      <c r="AB20699" s="104"/>
      <c r="AC20699" s="104"/>
      <c r="AF20699" s="104"/>
      <c r="AG20699" s="104"/>
      <c r="AK20699" s="104"/>
      <c r="AL20699" s="104"/>
      <c r="AO20699" s="104"/>
      <c r="AP20699" s="104"/>
    </row>
    <row r="20700" spans="21:42" ht="15" customHeight="1" x14ac:dyDescent="0.25">
      <c r="U20700" s="104"/>
      <c r="AB20700" s="104"/>
      <c r="AC20700" s="104"/>
      <c r="AF20700" s="104"/>
      <c r="AG20700" s="104"/>
      <c r="AK20700" s="104"/>
      <c r="AL20700" s="104"/>
      <c r="AO20700" s="104"/>
      <c r="AP20700" s="104"/>
    </row>
    <row r="20701" spans="21:42" ht="15" customHeight="1" x14ac:dyDescent="0.25">
      <c r="U20701" s="104"/>
      <c r="AB20701" s="104"/>
      <c r="AC20701" s="104"/>
      <c r="AF20701" s="104"/>
      <c r="AG20701" s="104"/>
      <c r="AK20701" s="104"/>
      <c r="AL20701" s="104"/>
      <c r="AO20701" s="104"/>
      <c r="AP20701" s="104"/>
    </row>
    <row r="20702" spans="21:42" ht="15" customHeight="1" x14ac:dyDescent="0.25">
      <c r="U20702" s="104"/>
      <c r="AB20702" s="104"/>
      <c r="AC20702" s="104"/>
      <c r="AF20702" s="104"/>
      <c r="AG20702" s="104"/>
      <c r="AK20702" s="104"/>
      <c r="AL20702" s="104"/>
      <c r="AO20702" s="104"/>
      <c r="AP20702" s="104"/>
    </row>
    <row r="20703" spans="21:42" ht="15" customHeight="1" x14ac:dyDescent="0.25">
      <c r="U20703" s="104"/>
      <c r="AB20703" s="104"/>
      <c r="AC20703" s="104"/>
      <c r="AF20703" s="104"/>
      <c r="AG20703" s="104"/>
      <c r="AK20703" s="104"/>
      <c r="AL20703" s="104"/>
      <c r="AO20703" s="104"/>
      <c r="AP20703" s="104"/>
    </row>
    <row r="20704" spans="21:42" ht="15" customHeight="1" x14ac:dyDescent="0.25">
      <c r="U20704" s="104"/>
      <c r="AB20704" s="104"/>
      <c r="AC20704" s="104"/>
      <c r="AF20704" s="104"/>
      <c r="AG20704" s="104"/>
      <c r="AK20704" s="104"/>
      <c r="AL20704" s="104"/>
      <c r="AO20704" s="104"/>
      <c r="AP20704" s="104"/>
    </row>
    <row r="20705" spans="21:42" ht="15" customHeight="1" x14ac:dyDescent="0.25">
      <c r="U20705" s="104"/>
      <c r="AB20705" s="104"/>
      <c r="AC20705" s="104"/>
      <c r="AF20705" s="104"/>
      <c r="AG20705" s="104"/>
      <c r="AK20705" s="104"/>
      <c r="AL20705" s="104"/>
      <c r="AO20705" s="104"/>
      <c r="AP20705" s="104"/>
    </row>
    <row r="20706" spans="21:42" ht="15" customHeight="1" x14ac:dyDescent="0.25">
      <c r="U20706" s="104"/>
      <c r="AB20706" s="104"/>
      <c r="AC20706" s="104"/>
      <c r="AF20706" s="104"/>
      <c r="AG20706" s="104"/>
      <c r="AK20706" s="104"/>
      <c r="AL20706" s="104"/>
      <c r="AO20706" s="104"/>
      <c r="AP20706" s="104"/>
    </row>
    <row r="20707" spans="21:42" ht="15" customHeight="1" x14ac:dyDescent="0.25">
      <c r="U20707" s="104"/>
      <c r="AB20707" s="104"/>
      <c r="AC20707" s="104"/>
      <c r="AF20707" s="104"/>
      <c r="AG20707" s="104"/>
      <c r="AK20707" s="104"/>
      <c r="AL20707" s="104"/>
      <c r="AO20707" s="104"/>
      <c r="AP20707" s="104"/>
    </row>
    <row r="20708" spans="21:42" ht="15" customHeight="1" x14ac:dyDescent="0.25">
      <c r="U20708" s="104"/>
      <c r="AB20708" s="104"/>
      <c r="AC20708" s="104"/>
      <c r="AF20708" s="104"/>
      <c r="AG20708" s="104"/>
      <c r="AK20708" s="104"/>
      <c r="AL20708" s="104"/>
      <c r="AO20708" s="104"/>
      <c r="AP20708" s="104"/>
    </row>
    <row r="20709" spans="21:42" ht="15" customHeight="1" x14ac:dyDescent="0.25">
      <c r="U20709" s="104"/>
      <c r="AB20709" s="104"/>
      <c r="AC20709" s="104"/>
      <c r="AF20709" s="104"/>
      <c r="AG20709" s="104"/>
      <c r="AK20709" s="104"/>
      <c r="AL20709" s="104"/>
      <c r="AO20709" s="104"/>
      <c r="AP20709" s="104"/>
    </row>
    <row r="20710" spans="21:42" ht="15" customHeight="1" x14ac:dyDescent="0.25">
      <c r="U20710" s="104"/>
      <c r="AB20710" s="104"/>
      <c r="AC20710" s="104"/>
      <c r="AF20710" s="104"/>
      <c r="AG20710" s="104"/>
      <c r="AK20710" s="104"/>
      <c r="AL20710" s="104"/>
      <c r="AO20710" s="104"/>
      <c r="AP20710" s="104"/>
    </row>
    <row r="20711" spans="21:42" ht="15" customHeight="1" x14ac:dyDescent="0.25">
      <c r="U20711" s="104"/>
      <c r="AB20711" s="104"/>
      <c r="AC20711" s="104"/>
      <c r="AF20711" s="104"/>
      <c r="AG20711" s="104"/>
      <c r="AK20711" s="104"/>
      <c r="AL20711" s="104"/>
      <c r="AO20711" s="104"/>
      <c r="AP20711" s="104"/>
    </row>
    <row r="20712" spans="21:42" ht="15" customHeight="1" x14ac:dyDescent="0.25">
      <c r="U20712" s="104"/>
      <c r="AB20712" s="104"/>
      <c r="AC20712" s="104"/>
      <c r="AF20712" s="104"/>
      <c r="AG20712" s="104"/>
      <c r="AK20712" s="104"/>
      <c r="AL20712" s="104"/>
      <c r="AO20712" s="104"/>
      <c r="AP20712" s="104"/>
    </row>
    <row r="20713" spans="21:42" ht="15" customHeight="1" x14ac:dyDescent="0.25">
      <c r="U20713" s="104"/>
      <c r="AB20713" s="104"/>
      <c r="AC20713" s="104"/>
      <c r="AF20713" s="104"/>
      <c r="AG20713" s="104"/>
      <c r="AK20713" s="104"/>
      <c r="AL20713" s="104"/>
      <c r="AO20713" s="104"/>
      <c r="AP20713" s="104"/>
    </row>
    <row r="20714" spans="21:42" ht="15" customHeight="1" x14ac:dyDescent="0.25">
      <c r="U20714" s="104"/>
      <c r="AB20714" s="104"/>
      <c r="AC20714" s="104"/>
      <c r="AF20714" s="104"/>
      <c r="AG20714" s="104"/>
      <c r="AK20714" s="104"/>
      <c r="AL20714" s="104"/>
      <c r="AO20714" s="104"/>
      <c r="AP20714" s="104"/>
    </row>
    <row r="20715" spans="21:42" ht="15" customHeight="1" x14ac:dyDescent="0.25">
      <c r="U20715" s="104"/>
      <c r="AB20715" s="104"/>
      <c r="AC20715" s="104"/>
      <c r="AF20715" s="104"/>
      <c r="AG20715" s="104"/>
      <c r="AK20715" s="104"/>
      <c r="AL20715" s="104"/>
      <c r="AO20715" s="104"/>
      <c r="AP20715" s="104"/>
    </row>
    <row r="20716" spans="21:42" ht="15" customHeight="1" x14ac:dyDescent="0.25">
      <c r="U20716" s="104"/>
      <c r="AB20716" s="104"/>
      <c r="AC20716" s="104"/>
      <c r="AF20716" s="104"/>
      <c r="AG20716" s="104"/>
      <c r="AK20716" s="104"/>
      <c r="AL20716" s="104"/>
      <c r="AO20716" s="104"/>
      <c r="AP20716" s="104"/>
    </row>
    <row r="20717" spans="21:42" ht="15" customHeight="1" x14ac:dyDescent="0.25">
      <c r="U20717" s="104"/>
      <c r="AB20717" s="104"/>
      <c r="AC20717" s="104"/>
      <c r="AF20717" s="104"/>
      <c r="AG20717" s="104"/>
      <c r="AK20717" s="104"/>
      <c r="AL20717" s="104"/>
      <c r="AO20717" s="104"/>
      <c r="AP20717" s="104"/>
    </row>
    <row r="20718" spans="21:42" ht="15" customHeight="1" x14ac:dyDescent="0.25">
      <c r="U20718" s="104"/>
      <c r="AB20718" s="104"/>
      <c r="AC20718" s="104"/>
      <c r="AF20718" s="104"/>
      <c r="AG20718" s="104"/>
      <c r="AK20718" s="104"/>
      <c r="AL20718" s="104"/>
      <c r="AO20718" s="104"/>
      <c r="AP20718" s="104"/>
    </row>
    <row r="20719" spans="21:42" ht="15" customHeight="1" x14ac:dyDescent="0.25">
      <c r="U20719" s="104"/>
      <c r="AB20719" s="104"/>
      <c r="AC20719" s="104"/>
      <c r="AF20719" s="104"/>
      <c r="AG20719" s="104"/>
      <c r="AK20719" s="104"/>
      <c r="AL20719" s="104"/>
      <c r="AO20719" s="104"/>
      <c r="AP20719" s="104"/>
    </row>
    <row r="20720" spans="21:42" ht="15" customHeight="1" x14ac:dyDescent="0.25">
      <c r="U20720" s="104"/>
      <c r="AB20720" s="104"/>
      <c r="AC20720" s="104"/>
      <c r="AF20720" s="104"/>
      <c r="AG20720" s="104"/>
      <c r="AK20720" s="104"/>
      <c r="AL20720" s="104"/>
      <c r="AO20720" s="104"/>
      <c r="AP20720" s="104"/>
    </row>
    <row r="20721" spans="21:42" ht="15" customHeight="1" x14ac:dyDescent="0.25">
      <c r="U20721" s="104"/>
      <c r="AB20721" s="104"/>
      <c r="AC20721" s="104"/>
      <c r="AF20721" s="104"/>
      <c r="AG20721" s="104"/>
      <c r="AK20721" s="104"/>
      <c r="AL20721" s="104"/>
      <c r="AO20721" s="104"/>
      <c r="AP20721" s="104"/>
    </row>
    <row r="20722" spans="21:42" ht="15" customHeight="1" x14ac:dyDescent="0.25">
      <c r="U20722" s="104"/>
      <c r="AB20722" s="104"/>
      <c r="AC20722" s="104"/>
      <c r="AF20722" s="104"/>
      <c r="AG20722" s="104"/>
      <c r="AK20722" s="104"/>
      <c r="AL20722" s="104"/>
      <c r="AO20722" s="104"/>
      <c r="AP20722" s="104"/>
    </row>
    <row r="20723" spans="21:42" ht="15" customHeight="1" x14ac:dyDescent="0.25">
      <c r="U20723" s="104"/>
      <c r="AB20723" s="104"/>
      <c r="AC20723" s="104"/>
      <c r="AF20723" s="104"/>
      <c r="AG20723" s="104"/>
      <c r="AK20723" s="104"/>
      <c r="AL20723" s="104"/>
      <c r="AO20723" s="104"/>
      <c r="AP20723" s="104"/>
    </row>
    <row r="20724" spans="21:42" ht="15" customHeight="1" x14ac:dyDescent="0.25">
      <c r="U20724" s="104"/>
      <c r="AB20724" s="104"/>
      <c r="AC20724" s="104"/>
      <c r="AF20724" s="104"/>
      <c r="AG20724" s="104"/>
      <c r="AK20724" s="104"/>
      <c r="AL20724" s="104"/>
      <c r="AO20724" s="104"/>
      <c r="AP20724" s="104"/>
    </row>
    <row r="20725" spans="21:42" ht="15" customHeight="1" x14ac:dyDescent="0.25">
      <c r="U20725" s="104"/>
      <c r="AB20725" s="104"/>
      <c r="AC20725" s="104"/>
      <c r="AF20725" s="104"/>
      <c r="AG20725" s="104"/>
      <c r="AK20725" s="104"/>
      <c r="AL20725" s="104"/>
      <c r="AO20725" s="104"/>
      <c r="AP20725" s="104"/>
    </row>
    <row r="20726" spans="21:42" ht="15" customHeight="1" x14ac:dyDescent="0.25">
      <c r="U20726" s="104"/>
      <c r="AB20726" s="104"/>
      <c r="AC20726" s="104"/>
      <c r="AF20726" s="104"/>
      <c r="AG20726" s="104"/>
      <c r="AK20726" s="104"/>
      <c r="AL20726" s="104"/>
      <c r="AO20726" s="104"/>
      <c r="AP20726" s="104"/>
    </row>
    <row r="20727" spans="21:42" ht="15" customHeight="1" x14ac:dyDescent="0.25">
      <c r="U20727" s="104"/>
      <c r="AB20727" s="104"/>
      <c r="AC20727" s="104"/>
      <c r="AF20727" s="104"/>
      <c r="AG20727" s="104"/>
      <c r="AK20727" s="104"/>
      <c r="AL20727" s="104"/>
      <c r="AO20727" s="104"/>
      <c r="AP20727" s="104"/>
    </row>
    <row r="20728" spans="21:42" ht="15" customHeight="1" x14ac:dyDescent="0.25">
      <c r="U20728" s="104"/>
      <c r="AB20728" s="104"/>
      <c r="AC20728" s="104"/>
      <c r="AF20728" s="104"/>
      <c r="AG20728" s="104"/>
      <c r="AK20728" s="104"/>
      <c r="AL20728" s="104"/>
      <c r="AO20728" s="104"/>
      <c r="AP20728" s="104"/>
    </row>
    <row r="20729" spans="21:42" ht="15" customHeight="1" x14ac:dyDescent="0.25">
      <c r="U20729" s="104"/>
      <c r="AB20729" s="104"/>
      <c r="AC20729" s="104"/>
      <c r="AF20729" s="104"/>
      <c r="AG20729" s="104"/>
      <c r="AK20729" s="104"/>
      <c r="AL20729" s="104"/>
      <c r="AO20729" s="104"/>
      <c r="AP20729" s="104"/>
    </row>
    <row r="20730" spans="21:42" ht="15" customHeight="1" x14ac:dyDescent="0.25">
      <c r="U20730" s="104"/>
      <c r="AB20730" s="104"/>
      <c r="AC20730" s="104"/>
      <c r="AF20730" s="104"/>
      <c r="AG20730" s="104"/>
      <c r="AK20730" s="104"/>
      <c r="AL20730" s="104"/>
      <c r="AO20730" s="104"/>
      <c r="AP20730" s="104"/>
    </row>
    <row r="20731" spans="21:42" ht="15" customHeight="1" x14ac:dyDescent="0.25">
      <c r="U20731" s="104"/>
      <c r="AB20731" s="104"/>
      <c r="AC20731" s="104"/>
      <c r="AF20731" s="104"/>
      <c r="AG20731" s="104"/>
      <c r="AK20731" s="104"/>
      <c r="AL20731" s="104"/>
      <c r="AO20731" s="104"/>
      <c r="AP20731" s="104"/>
    </row>
    <row r="20732" spans="21:42" ht="15" customHeight="1" x14ac:dyDescent="0.25">
      <c r="U20732" s="104"/>
      <c r="AB20732" s="104"/>
      <c r="AC20732" s="104"/>
      <c r="AF20732" s="104"/>
      <c r="AG20732" s="104"/>
      <c r="AK20732" s="104"/>
      <c r="AL20732" s="104"/>
      <c r="AO20732" s="104"/>
      <c r="AP20732" s="104"/>
    </row>
    <row r="20733" spans="21:42" ht="15" customHeight="1" x14ac:dyDescent="0.25">
      <c r="U20733" s="104"/>
      <c r="AB20733" s="104"/>
      <c r="AC20733" s="104"/>
      <c r="AF20733" s="104"/>
      <c r="AG20733" s="104"/>
      <c r="AK20733" s="104"/>
      <c r="AL20733" s="104"/>
      <c r="AO20733" s="104"/>
      <c r="AP20733" s="104"/>
    </row>
    <row r="20734" spans="21:42" ht="15" customHeight="1" x14ac:dyDescent="0.25">
      <c r="U20734" s="104"/>
      <c r="AB20734" s="104"/>
      <c r="AC20734" s="104"/>
      <c r="AF20734" s="104"/>
      <c r="AG20734" s="104"/>
      <c r="AK20734" s="104"/>
      <c r="AL20734" s="104"/>
      <c r="AO20734" s="104"/>
      <c r="AP20734" s="104"/>
    </row>
    <row r="20735" spans="21:42" ht="15" customHeight="1" x14ac:dyDescent="0.25">
      <c r="U20735" s="104"/>
      <c r="AB20735" s="104"/>
      <c r="AC20735" s="104"/>
      <c r="AF20735" s="104"/>
      <c r="AG20735" s="104"/>
      <c r="AK20735" s="104"/>
      <c r="AL20735" s="104"/>
      <c r="AO20735" s="104"/>
      <c r="AP20735" s="104"/>
    </row>
    <row r="20736" spans="21:42" ht="15" customHeight="1" x14ac:dyDescent="0.25">
      <c r="U20736" s="104"/>
      <c r="AB20736" s="104"/>
      <c r="AC20736" s="104"/>
      <c r="AF20736" s="104"/>
      <c r="AG20736" s="104"/>
      <c r="AK20736" s="104"/>
      <c r="AL20736" s="104"/>
      <c r="AO20736" s="104"/>
      <c r="AP20736" s="104"/>
    </row>
    <row r="20737" spans="21:42" ht="15" customHeight="1" x14ac:dyDescent="0.25">
      <c r="U20737" s="104"/>
      <c r="AB20737" s="104"/>
      <c r="AC20737" s="104"/>
      <c r="AF20737" s="104"/>
      <c r="AG20737" s="104"/>
      <c r="AK20737" s="104"/>
      <c r="AL20737" s="104"/>
      <c r="AO20737" s="104"/>
      <c r="AP20737" s="104"/>
    </row>
    <row r="20738" spans="21:42" ht="15" customHeight="1" x14ac:dyDescent="0.25">
      <c r="U20738" s="104"/>
      <c r="AB20738" s="104"/>
      <c r="AC20738" s="104"/>
      <c r="AF20738" s="104"/>
      <c r="AG20738" s="104"/>
      <c r="AK20738" s="104"/>
      <c r="AL20738" s="104"/>
      <c r="AO20738" s="104"/>
      <c r="AP20738" s="104"/>
    </row>
    <row r="20739" spans="21:42" ht="15" customHeight="1" x14ac:dyDescent="0.25">
      <c r="U20739" s="104"/>
      <c r="AB20739" s="104"/>
      <c r="AC20739" s="104"/>
      <c r="AF20739" s="104"/>
      <c r="AG20739" s="104"/>
      <c r="AK20739" s="104"/>
      <c r="AL20739" s="104"/>
      <c r="AO20739" s="104"/>
      <c r="AP20739" s="104"/>
    </row>
    <row r="20740" spans="21:42" ht="15" customHeight="1" x14ac:dyDescent="0.25">
      <c r="U20740" s="104"/>
      <c r="AB20740" s="104"/>
      <c r="AC20740" s="104"/>
      <c r="AF20740" s="104"/>
      <c r="AG20740" s="104"/>
      <c r="AK20740" s="104"/>
      <c r="AL20740" s="104"/>
      <c r="AO20740" s="104"/>
      <c r="AP20740" s="104"/>
    </row>
    <row r="20741" spans="21:42" ht="15" customHeight="1" x14ac:dyDescent="0.25">
      <c r="U20741" s="104"/>
      <c r="AB20741" s="104"/>
      <c r="AC20741" s="104"/>
      <c r="AF20741" s="104"/>
      <c r="AG20741" s="104"/>
      <c r="AK20741" s="104"/>
      <c r="AL20741" s="104"/>
      <c r="AO20741" s="104"/>
      <c r="AP20741" s="104"/>
    </row>
    <row r="20742" spans="21:42" ht="15" customHeight="1" x14ac:dyDescent="0.25">
      <c r="U20742" s="104"/>
      <c r="AB20742" s="104"/>
      <c r="AC20742" s="104"/>
      <c r="AF20742" s="104"/>
      <c r="AG20742" s="104"/>
      <c r="AK20742" s="104"/>
      <c r="AL20742" s="104"/>
      <c r="AO20742" s="104"/>
      <c r="AP20742" s="104"/>
    </row>
    <row r="20743" spans="21:42" ht="15" customHeight="1" x14ac:dyDescent="0.25">
      <c r="U20743" s="104"/>
      <c r="AB20743" s="104"/>
      <c r="AC20743" s="104"/>
      <c r="AF20743" s="104"/>
      <c r="AG20743" s="104"/>
      <c r="AK20743" s="104"/>
      <c r="AL20743" s="104"/>
      <c r="AO20743" s="104"/>
      <c r="AP20743" s="104"/>
    </row>
    <row r="20744" spans="21:42" ht="15" customHeight="1" x14ac:dyDescent="0.25">
      <c r="U20744" s="104"/>
      <c r="AB20744" s="104"/>
      <c r="AC20744" s="104"/>
      <c r="AF20744" s="104"/>
      <c r="AG20744" s="104"/>
      <c r="AK20744" s="104"/>
      <c r="AL20744" s="104"/>
      <c r="AO20744" s="104"/>
      <c r="AP20744" s="104"/>
    </row>
    <row r="20745" spans="21:42" ht="15" customHeight="1" x14ac:dyDescent="0.25">
      <c r="U20745" s="104"/>
      <c r="AB20745" s="104"/>
      <c r="AC20745" s="104"/>
      <c r="AF20745" s="104"/>
      <c r="AG20745" s="104"/>
      <c r="AK20745" s="104"/>
      <c r="AL20745" s="104"/>
      <c r="AO20745" s="104"/>
      <c r="AP20745" s="104"/>
    </row>
    <row r="20746" spans="21:42" ht="15" customHeight="1" x14ac:dyDescent="0.25">
      <c r="U20746" s="104"/>
      <c r="AB20746" s="104"/>
      <c r="AC20746" s="104"/>
      <c r="AF20746" s="104"/>
      <c r="AG20746" s="104"/>
      <c r="AK20746" s="104"/>
      <c r="AL20746" s="104"/>
      <c r="AO20746" s="104"/>
      <c r="AP20746" s="104"/>
    </row>
    <row r="20747" spans="21:42" ht="15" customHeight="1" x14ac:dyDescent="0.25">
      <c r="U20747" s="104"/>
      <c r="AB20747" s="104"/>
      <c r="AC20747" s="104"/>
      <c r="AF20747" s="104"/>
      <c r="AG20747" s="104"/>
      <c r="AK20747" s="104"/>
      <c r="AL20747" s="104"/>
      <c r="AO20747" s="104"/>
      <c r="AP20747" s="104"/>
    </row>
    <row r="20748" spans="21:42" ht="15" customHeight="1" x14ac:dyDescent="0.25">
      <c r="U20748" s="104"/>
      <c r="AB20748" s="104"/>
      <c r="AC20748" s="104"/>
      <c r="AF20748" s="104"/>
      <c r="AG20748" s="104"/>
      <c r="AK20748" s="104"/>
      <c r="AL20748" s="104"/>
      <c r="AO20748" s="104"/>
      <c r="AP20748" s="104"/>
    </row>
    <row r="20749" spans="21:42" ht="15" customHeight="1" x14ac:dyDescent="0.25">
      <c r="U20749" s="104"/>
      <c r="AB20749" s="104"/>
      <c r="AC20749" s="104"/>
      <c r="AF20749" s="104"/>
      <c r="AG20749" s="104"/>
      <c r="AK20749" s="104"/>
      <c r="AL20749" s="104"/>
      <c r="AO20749" s="104"/>
      <c r="AP20749" s="104"/>
    </row>
    <row r="20750" spans="21:42" ht="15" customHeight="1" x14ac:dyDescent="0.25">
      <c r="U20750" s="104"/>
      <c r="AB20750" s="104"/>
      <c r="AC20750" s="104"/>
      <c r="AF20750" s="104"/>
      <c r="AG20750" s="104"/>
      <c r="AK20750" s="104"/>
      <c r="AL20750" s="104"/>
      <c r="AO20750" s="104"/>
      <c r="AP20750" s="104"/>
    </row>
    <row r="20751" spans="21:42" ht="15" customHeight="1" x14ac:dyDescent="0.25">
      <c r="U20751" s="104"/>
      <c r="AB20751" s="104"/>
      <c r="AC20751" s="104"/>
      <c r="AF20751" s="104"/>
      <c r="AG20751" s="104"/>
      <c r="AK20751" s="104"/>
      <c r="AL20751" s="104"/>
      <c r="AO20751" s="104"/>
      <c r="AP20751" s="104"/>
    </row>
    <row r="20752" spans="21:42" ht="15" customHeight="1" x14ac:dyDescent="0.25">
      <c r="U20752" s="104"/>
      <c r="AB20752" s="104"/>
      <c r="AC20752" s="104"/>
      <c r="AF20752" s="104"/>
      <c r="AG20752" s="104"/>
      <c r="AK20752" s="104"/>
      <c r="AL20752" s="104"/>
      <c r="AO20752" s="104"/>
      <c r="AP20752" s="104"/>
    </row>
    <row r="20753" spans="21:42" ht="15" customHeight="1" x14ac:dyDescent="0.25">
      <c r="U20753" s="104"/>
      <c r="AB20753" s="104"/>
      <c r="AC20753" s="104"/>
      <c r="AF20753" s="104"/>
      <c r="AG20753" s="104"/>
      <c r="AK20753" s="104"/>
      <c r="AL20753" s="104"/>
      <c r="AO20753" s="104"/>
      <c r="AP20753" s="104"/>
    </row>
    <row r="20754" spans="21:42" ht="15" customHeight="1" x14ac:dyDescent="0.25">
      <c r="U20754" s="104"/>
      <c r="AB20754" s="104"/>
      <c r="AC20754" s="104"/>
      <c r="AF20754" s="104"/>
      <c r="AG20754" s="104"/>
      <c r="AK20754" s="104"/>
      <c r="AL20754" s="104"/>
      <c r="AO20754" s="104"/>
      <c r="AP20754" s="104"/>
    </row>
    <row r="20755" spans="21:42" ht="15" customHeight="1" x14ac:dyDescent="0.25">
      <c r="U20755" s="104"/>
      <c r="AB20755" s="104"/>
      <c r="AC20755" s="104"/>
      <c r="AF20755" s="104"/>
      <c r="AG20755" s="104"/>
      <c r="AK20755" s="104"/>
      <c r="AL20755" s="104"/>
      <c r="AO20755" s="104"/>
      <c r="AP20755" s="104"/>
    </row>
    <row r="20756" spans="21:42" ht="15" customHeight="1" x14ac:dyDescent="0.25">
      <c r="U20756" s="104"/>
      <c r="AB20756" s="104"/>
      <c r="AC20756" s="104"/>
      <c r="AF20756" s="104"/>
      <c r="AG20756" s="104"/>
      <c r="AK20756" s="104"/>
      <c r="AL20756" s="104"/>
      <c r="AO20756" s="104"/>
      <c r="AP20756" s="104"/>
    </row>
    <row r="20757" spans="21:42" ht="15" customHeight="1" x14ac:dyDescent="0.25">
      <c r="U20757" s="104"/>
      <c r="AB20757" s="104"/>
      <c r="AC20757" s="104"/>
      <c r="AF20757" s="104"/>
      <c r="AG20757" s="104"/>
      <c r="AK20757" s="104"/>
      <c r="AL20757" s="104"/>
      <c r="AO20757" s="104"/>
      <c r="AP20757" s="104"/>
    </row>
    <row r="20758" spans="21:42" ht="15" customHeight="1" x14ac:dyDescent="0.25">
      <c r="U20758" s="104"/>
      <c r="AB20758" s="104"/>
      <c r="AC20758" s="104"/>
      <c r="AF20758" s="104"/>
      <c r="AG20758" s="104"/>
      <c r="AK20758" s="104"/>
      <c r="AL20758" s="104"/>
      <c r="AO20758" s="104"/>
      <c r="AP20758" s="104"/>
    </row>
    <row r="20759" spans="21:42" ht="15" customHeight="1" x14ac:dyDescent="0.25">
      <c r="U20759" s="104"/>
      <c r="AB20759" s="104"/>
      <c r="AC20759" s="104"/>
      <c r="AF20759" s="104"/>
      <c r="AG20759" s="104"/>
      <c r="AK20759" s="104"/>
      <c r="AL20759" s="104"/>
      <c r="AO20759" s="104"/>
      <c r="AP20759" s="104"/>
    </row>
    <row r="20760" spans="21:42" ht="15" customHeight="1" x14ac:dyDescent="0.25">
      <c r="U20760" s="104"/>
      <c r="AB20760" s="104"/>
      <c r="AC20760" s="104"/>
      <c r="AF20760" s="104"/>
      <c r="AG20760" s="104"/>
      <c r="AK20760" s="104"/>
      <c r="AL20760" s="104"/>
      <c r="AO20760" s="104"/>
      <c r="AP20760" s="104"/>
    </row>
    <row r="20761" spans="21:42" ht="15" customHeight="1" x14ac:dyDescent="0.25">
      <c r="U20761" s="104"/>
      <c r="AB20761" s="104"/>
      <c r="AC20761" s="104"/>
      <c r="AF20761" s="104"/>
      <c r="AG20761" s="104"/>
      <c r="AK20761" s="104"/>
      <c r="AL20761" s="104"/>
      <c r="AO20761" s="104"/>
      <c r="AP20761" s="104"/>
    </row>
    <row r="20762" spans="21:42" ht="15" customHeight="1" x14ac:dyDescent="0.25">
      <c r="U20762" s="104"/>
      <c r="AB20762" s="104"/>
      <c r="AC20762" s="104"/>
      <c r="AF20762" s="104"/>
      <c r="AG20762" s="104"/>
      <c r="AK20762" s="104"/>
      <c r="AL20762" s="104"/>
      <c r="AO20762" s="104"/>
      <c r="AP20762" s="104"/>
    </row>
    <row r="20763" spans="21:42" ht="15" customHeight="1" x14ac:dyDescent="0.25">
      <c r="U20763" s="104"/>
      <c r="AB20763" s="104"/>
      <c r="AC20763" s="104"/>
      <c r="AF20763" s="104"/>
      <c r="AG20763" s="104"/>
      <c r="AK20763" s="104"/>
      <c r="AL20763" s="104"/>
      <c r="AO20763" s="104"/>
      <c r="AP20763" s="104"/>
    </row>
    <row r="20764" spans="21:42" ht="15" customHeight="1" x14ac:dyDescent="0.25">
      <c r="U20764" s="104"/>
      <c r="AB20764" s="104"/>
      <c r="AC20764" s="104"/>
      <c r="AF20764" s="104"/>
      <c r="AG20764" s="104"/>
      <c r="AK20764" s="104"/>
      <c r="AL20764" s="104"/>
      <c r="AO20764" s="104"/>
      <c r="AP20764" s="104"/>
    </row>
    <row r="20765" spans="21:42" ht="15" customHeight="1" x14ac:dyDescent="0.25">
      <c r="U20765" s="104"/>
      <c r="AB20765" s="104"/>
      <c r="AC20765" s="104"/>
      <c r="AF20765" s="104"/>
      <c r="AG20765" s="104"/>
      <c r="AK20765" s="104"/>
      <c r="AL20765" s="104"/>
      <c r="AO20765" s="104"/>
      <c r="AP20765" s="104"/>
    </row>
    <row r="20766" spans="21:42" ht="15" customHeight="1" x14ac:dyDescent="0.25">
      <c r="U20766" s="104"/>
      <c r="AB20766" s="104"/>
      <c r="AC20766" s="104"/>
      <c r="AF20766" s="104"/>
      <c r="AG20766" s="104"/>
      <c r="AK20766" s="104"/>
      <c r="AL20766" s="104"/>
      <c r="AO20766" s="104"/>
      <c r="AP20766" s="104"/>
    </row>
    <row r="20767" spans="21:42" ht="15" customHeight="1" x14ac:dyDescent="0.25">
      <c r="U20767" s="104"/>
      <c r="AB20767" s="104"/>
      <c r="AC20767" s="104"/>
      <c r="AF20767" s="104"/>
      <c r="AG20767" s="104"/>
      <c r="AK20767" s="104"/>
      <c r="AL20767" s="104"/>
      <c r="AO20767" s="104"/>
      <c r="AP20767" s="104"/>
    </row>
    <row r="20768" spans="21:42" ht="15" customHeight="1" x14ac:dyDescent="0.25">
      <c r="U20768" s="104"/>
      <c r="AB20768" s="104"/>
      <c r="AC20768" s="104"/>
      <c r="AF20768" s="104"/>
      <c r="AG20768" s="104"/>
      <c r="AK20768" s="104"/>
      <c r="AL20768" s="104"/>
      <c r="AO20768" s="104"/>
      <c r="AP20768" s="104"/>
    </row>
    <row r="20769" spans="21:42" ht="15" customHeight="1" x14ac:dyDescent="0.25">
      <c r="U20769" s="104"/>
      <c r="AB20769" s="104"/>
      <c r="AC20769" s="104"/>
      <c r="AF20769" s="104"/>
      <c r="AG20769" s="104"/>
      <c r="AK20769" s="104"/>
      <c r="AL20769" s="104"/>
      <c r="AO20769" s="104"/>
      <c r="AP20769" s="104"/>
    </row>
    <row r="20770" spans="21:42" ht="15" customHeight="1" x14ac:dyDescent="0.25">
      <c r="U20770" s="104"/>
      <c r="AB20770" s="104"/>
      <c r="AC20770" s="104"/>
      <c r="AF20770" s="104"/>
      <c r="AG20770" s="104"/>
      <c r="AK20770" s="104"/>
      <c r="AL20770" s="104"/>
      <c r="AO20770" s="104"/>
      <c r="AP20770" s="104"/>
    </row>
    <row r="20771" spans="21:42" ht="15" customHeight="1" x14ac:dyDescent="0.25">
      <c r="U20771" s="104"/>
      <c r="AB20771" s="104"/>
      <c r="AC20771" s="104"/>
      <c r="AF20771" s="104"/>
      <c r="AG20771" s="104"/>
      <c r="AK20771" s="104"/>
      <c r="AL20771" s="104"/>
      <c r="AO20771" s="104"/>
      <c r="AP20771" s="104"/>
    </row>
    <row r="20772" spans="21:42" ht="15" customHeight="1" x14ac:dyDescent="0.25">
      <c r="U20772" s="104"/>
      <c r="AB20772" s="104"/>
      <c r="AC20772" s="104"/>
      <c r="AF20772" s="104"/>
      <c r="AG20772" s="104"/>
      <c r="AK20772" s="104"/>
      <c r="AL20772" s="104"/>
      <c r="AO20772" s="104"/>
      <c r="AP20772" s="104"/>
    </row>
    <row r="20773" spans="21:42" ht="15" customHeight="1" x14ac:dyDescent="0.25">
      <c r="U20773" s="104"/>
      <c r="AB20773" s="104"/>
      <c r="AC20773" s="104"/>
      <c r="AF20773" s="104"/>
      <c r="AG20773" s="104"/>
      <c r="AK20773" s="104"/>
      <c r="AL20773" s="104"/>
      <c r="AO20773" s="104"/>
      <c r="AP20773" s="104"/>
    </row>
    <row r="20774" spans="21:42" ht="15" customHeight="1" x14ac:dyDescent="0.25">
      <c r="U20774" s="104"/>
      <c r="AB20774" s="104"/>
      <c r="AC20774" s="104"/>
      <c r="AF20774" s="104"/>
      <c r="AG20774" s="104"/>
      <c r="AK20774" s="104"/>
      <c r="AL20774" s="104"/>
      <c r="AO20774" s="104"/>
      <c r="AP20774" s="104"/>
    </row>
    <row r="20775" spans="21:42" ht="15" customHeight="1" x14ac:dyDescent="0.25">
      <c r="U20775" s="104"/>
      <c r="AB20775" s="104"/>
      <c r="AC20775" s="104"/>
      <c r="AF20775" s="104"/>
      <c r="AG20775" s="104"/>
      <c r="AK20775" s="104"/>
      <c r="AL20775" s="104"/>
      <c r="AO20775" s="104"/>
      <c r="AP20775" s="104"/>
    </row>
    <row r="20776" spans="21:42" ht="15" customHeight="1" x14ac:dyDescent="0.25">
      <c r="U20776" s="104"/>
      <c r="AB20776" s="104"/>
      <c r="AC20776" s="104"/>
      <c r="AF20776" s="104"/>
      <c r="AG20776" s="104"/>
      <c r="AK20776" s="104"/>
      <c r="AL20776" s="104"/>
      <c r="AO20776" s="104"/>
      <c r="AP20776" s="104"/>
    </row>
    <row r="20777" spans="21:42" ht="15" customHeight="1" x14ac:dyDescent="0.25">
      <c r="U20777" s="104"/>
      <c r="AB20777" s="104"/>
      <c r="AC20777" s="104"/>
      <c r="AF20777" s="104"/>
      <c r="AG20777" s="104"/>
      <c r="AK20777" s="104"/>
      <c r="AL20777" s="104"/>
      <c r="AO20777" s="104"/>
      <c r="AP20777" s="104"/>
    </row>
    <row r="20778" spans="21:42" ht="15" customHeight="1" x14ac:dyDescent="0.25">
      <c r="U20778" s="104"/>
      <c r="AB20778" s="104"/>
      <c r="AC20778" s="104"/>
      <c r="AF20778" s="104"/>
      <c r="AG20778" s="104"/>
      <c r="AK20778" s="104"/>
      <c r="AL20778" s="104"/>
      <c r="AO20778" s="104"/>
      <c r="AP20778" s="104"/>
    </row>
    <row r="20779" spans="21:42" ht="15" customHeight="1" x14ac:dyDescent="0.25">
      <c r="U20779" s="104"/>
      <c r="AB20779" s="104"/>
      <c r="AC20779" s="104"/>
      <c r="AF20779" s="104"/>
      <c r="AG20779" s="104"/>
      <c r="AK20779" s="104"/>
      <c r="AL20779" s="104"/>
      <c r="AO20779" s="104"/>
      <c r="AP20779" s="104"/>
    </row>
    <row r="20780" spans="21:42" ht="15" customHeight="1" x14ac:dyDescent="0.25">
      <c r="U20780" s="104"/>
      <c r="AB20780" s="104"/>
      <c r="AC20780" s="104"/>
      <c r="AF20780" s="104"/>
      <c r="AG20780" s="104"/>
      <c r="AK20780" s="104"/>
      <c r="AL20780" s="104"/>
      <c r="AO20780" s="104"/>
      <c r="AP20780" s="104"/>
    </row>
    <row r="20781" spans="21:42" ht="15" customHeight="1" x14ac:dyDescent="0.25">
      <c r="U20781" s="104"/>
      <c r="AB20781" s="104"/>
      <c r="AC20781" s="104"/>
      <c r="AF20781" s="104"/>
      <c r="AG20781" s="104"/>
      <c r="AK20781" s="104"/>
      <c r="AL20781" s="104"/>
      <c r="AO20781" s="104"/>
      <c r="AP20781" s="104"/>
    </row>
    <row r="20782" spans="21:42" ht="15" customHeight="1" x14ac:dyDescent="0.25">
      <c r="U20782" s="104"/>
      <c r="AB20782" s="104"/>
      <c r="AC20782" s="104"/>
      <c r="AF20782" s="104"/>
      <c r="AG20782" s="104"/>
      <c r="AK20782" s="104"/>
      <c r="AL20782" s="104"/>
      <c r="AO20782" s="104"/>
      <c r="AP20782" s="104"/>
    </row>
    <row r="20783" spans="21:42" ht="15" customHeight="1" x14ac:dyDescent="0.25">
      <c r="U20783" s="104"/>
      <c r="AB20783" s="104"/>
      <c r="AC20783" s="104"/>
      <c r="AF20783" s="104"/>
      <c r="AG20783" s="104"/>
      <c r="AK20783" s="104"/>
      <c r="AL20783" s="104"/>
      <c r="AO20783" s="104"/>
      <c r="AP20783" s="104"/>
    </row>
    <row r="20784" spans="21:42" ht="15" customHeight="1" x14ac:dyDescent="0.25">
      <c r="U20784" s="104"/>
      <c r="AB20784" s="104"/>
      <c r="AC20784" s="104"/>
      <c r="AF20784" s="104"/>
      <c r="AG20784" s="104"/>
      <c r="AK20784" s="104"/>
      <c r="AL20784" s="104"/>
      <c r="AO20784" s="104"/>
      <c r="AP20784" s="104"/>
    </row>
    <row r="20785" spans="21:42" ht="15" customHeight="1" x14ac:dyDescent="0.25">
      <c r="U20785" s="104"/>
      <c r="AB20785" s="104"/>
      <c r="AC20785" s="104"/>
      <c r="AF20785" s="104"/>
      <c r="AG20785" s="104"/>
      <c r="AK20785" s="104"/>
      <c r="AL20785" s="104"/>
      <c r="AO20785" s="104"/>
      <c r="AP20785" s="104"/>
    </row>
    <row r="20786" spans="21:42" ht="15" customHeight="1" x14ac:dyDescent="0.25">
      <c r="U20786" s="104"/>
      <c r="AB20786" s="104"/>
      <c r="AC20786" s="104"/>
      <c r="AF20786" s="104"/>
      <c r="AG20786" s="104"/>
      <c r="AK20786" s="104"/>
      <c r="AL20786" s="104"/>
      <c r="AO20786" s="104"/>
      <c r="AP20786" s="104"/>
    </row>
    <row r="20787" spans="21:42" ht="15" customHeight="1" x14ac:dyDescent="0.25">
      <c r="U20787" s="104"/>
      <c r="AB20787" s="104"/>
      <c r="AC20787" s="104"/>
      <c r="AF20787" s="104"/>
      <c r="AG20787" s="104"/>
      <c r="AK20787" s="104"/>
      <c r="AL20787" s="104"/>
      <c r="AO20787" s="104"/>
      <c r="AP20787" s="104"/>
    </row>
    <row r="20788" spans="21:42" ht="15" customHeight="1" x14ac:dyDescent="0.25">
      <c r="U20788" s="104"/>
      <c r="AB20788" s="104"/>
      <c r="AC20788" s="104"/>
      <c r="AF20788" s="104"/>
      <c r="AG20788" s="104"/>
      <c r="AK20788" s="104"/>
      <c r="AL20788" s="104"/>
      <c r="AO20788" s="104"/>
      <c r="AP20788" s="104"/>
    </row>
    <row r="20789" spans="21:42" ht="15" customHeight="1" x14ac:dyDescent="0.25">
      <c r="U20789" s="104"/>
      <c r="AB20789" s="104"/>
      <c r="AC20789" s="104"/>
      <c r="AF20789" s="104"/>
      <c r="AG20789" s="104"/>
      <c r="AK20789" s="104"/>
      <c r="AL20789" s="104"/>
      <c r="AO20789" s="104"/>
      <c r="AP20789" s="104"/>
    </row>
    <row r="20790" spans="21:42" ht="15" customHeight="1" x14ac:dyDescent="0.25">
      <c r="U20790" s="104"/>
      <c r="AB20790" s="104"/>
      <c r="AC20790" s="104"/>
      <c r="AF20790" s="104"/>
      <c r="AG20790" s="104"/>
      <c r="AK20790" s="104"/>
      <c r="AL20790" s="104"/>
      <c r="AO20790" s="104"/>
      <c r="AP20790" s="104"/>
    </row>
    <row r="20791" spans="21:42" ht="15" customHeight="1" x14ac:dyDescent="0.25">
      <c r="U20791" s="104"/>
      <c r="AB20791" s="104"/>
      <c r="AC20791" s="104"/>
      <c r="AF20791" s="104"/>
      <c r="AG20791" s="104"/>
      <c r="AK20791" s="104"/>
      <c r="AL20791" s="104"/>
      <c r="AO20791" s="104"/>
      <c r="AP20791" s="104"/>
    </row>
    <row r="20792" spans="21:42" ht="15" customHeight="1" x14ac:dyDescent="0.25">
      <c r="U20792" s="104"/>
      <c r="AB20792" s="104"/>
      <c r="AC20792" s="104"/>
      <c r="AF20792" s="104"/>
      <c r="AG20792" s="104"/>
      <c r="AK20792" s="104"/>
      <c r="AL20792" s="104"/>
      <c r="AO20792" s="104"/>
      <c r="AP20792" s="104"/>
    </row>
    <row r="20793" spans="21:42" ht="15" customHeight="1" x14ac:dyDescent="0.25">
      <c r="U20793" s="104"/>
      <c r="AB20793" s="104"/>
      <c r="AC20793" s="104"/>
      <c r="AF20793" s="104"/>
      <c r="AG20793" s="104"/>
      <c r="AK20793" s="104"/>
      <c r="AL20793" s="104"/>
      <c r="AO20793" s="104"/>
      <c r="AP20793" s="104"/>
    </row>
    <row r="20794" spans="21:42" ht="15" customHeight="1" x14ac:dyDescent="0.25">
      <c r="U20794" s="104"/>
      <c r="AB20794" s="104"/>
      <c r="AC20794" s="104"/>
      <c r="AF20794" s="104"/>
      <c r="AG20794" s="104"/>
      <c r="AK20794" s="104"/>
      <c r="AL20794" s="104"/>
      <c r="AO20794" s="104"/>
      <c r="AP20794" s="104"/>
    </row>
    <row r="20795" spans="21:42" ht="15" customHeight="1" x14ac:dyDescent="0.25">
      <c r="U20795" s="104"/>
      <c r="AB20795" s="104"/>
      <c r="AC20795" s="104"/>
      <c r="AF20795" s="104"/>
      <c r="AG20795" s="104"/>
      <c r="AK20795" s="104"/>
      <c r="AL20795" s="104"/>
      <c r="AO20795" s="104"/>
      <c r="AP20795" s="104"/>
    </row>
    <row r="20796" spans="21:42" ht="15" customHeight="1" x14ac:dyDescent="0.25">
      <c r="U20796" s="104"/>
      <c r="AB20796" s="104"/>
      <c r="AC20796" s="104"/>
      <c r="AF20796" s="104"/>
      <c r="AG20796" s="104"/>
      <c r="AK20796" s="104"/>
      <c r="AL20796" s="104"/>
      <c r="AO20796" s="104"/>
      <c r="AP20796" s="104"/>
    </row>
    <row r="20797" spans="21:42" ht="15" customHeight="1" x14ac:dyDescent="0.25">
      <c r="U20797" s="104"/>
      <c r="AB20797" s="104"/>
      <c r="AC20797" s="104"/>
      <c r="AF20797" s="104"/>
      <c r="AG20797" s="104"/>
      <c r="AK20797" s="104"/>
      <c r="AL20797" s="104"/>
      <c r="AO20797" s="104"/>
      <c r="AP20797" s="104"/>
    </row>
    <row r="20798" spans="21:42" ht="15" customHeight="1" x14ac:dyDescent="0.25">
      <c r="U20798" s="104"/>
      <c r="AB20798" s="104"/>
      <c r="AC20798" s="104"/>
      <c r="AF20798" s="104"/>
      <c r="AG20798" s="104"/>
      <c r="AK20798" s="104"/>
      <c r="AL20798" s="104"/>
      <c r="AO20798" s="104"/>
      <c r="AP20798" s="104"/>
    </row>
    <row r="20799" spans="21:42" ht="15" customHeight="1" x14ac:dyDescent="0.25">
      <c r="U20799" s="104"/>
      <c r="AB20799" s="104"/>
      <c r="AC20799" s="104"/>
      <c r="AF20799" s="104"/>
      <c r="AG20799" s="104"/>
      <c r="AK20799" s="104"/>
      <c r="AL20799" s="104"/>
      <c r="AO20799" s="104"/>
      <c r="AP20799" s="104"/>
    </row>
    <row r="20800" spans="21:42" ht="15" customHeight="1" x14ac:dyDescent="0.25">
      <c r="U20800" s="104"/>
      <c r="AB20800" s="104"/>
      <c r="AC20800" s="104"/>
      <c r="AF20800" s="104"/>
      <c r="AG20800" s="104"/>
      <c r="AK20800" s="104"/>
      <c r="AL20800" s="104"/>
      <c r="AO20800" s="104"/>
      <c r="AP20800" s="104"/>
    </row>
    <row r="20801" spans="21:42" ht="15" customHeight="1" x14ac:dyDescent="0.25">
      <c r="U20801" s="104"/>
      <c r="AB20801" s="104"/>
      <c r="AC20801" s="104"/>
      <c r="AF20801" s="104"/>
      <c r="AG20801" s="104"/>
      <c r="AK20801" s="104"/>
      <c r="AL20801" s="104"/>
      <c r="AO20801" s="104"/>
      <c r="AP20801" s="104"/>
    </row>
    <row r="20802" spans="21:42" ht="15" customHeight="1" x14ac:dyDescent="0.25">
      <c r="U20802" s="104"/>
      <c r="AB20802" s="104"/>
      <c r="AC20802" s="104"/>
      <c r="AF20802" s="104"/>
      <c r="AG20802" s="104"/>
      <c r="AK20802" s="104"/>
      <c r="AL20802" s="104"/>
      <c r="AO20802" s="104"/>
      <c r="AP20802" s="104"/>
    </row>
    <row r="20803" spans="21:42" ht="15" customHeight="1" x14ac:dyDescent="0.25">
      <c r="U20803" s="104"/>
      <c r="AB20803" s="104"/>
      <c r="AC20803" s="104"/>
      <c r="AF20803" s="104"/>
      <c r="AG20803" s="104"/>
      <c r="AK20803" s="104"/>
      <c r="AL20803" s="104"/>
      <c r="AO20803" s="104"/>
      <c r="AP20803" s="104"/>
    </row>
    <row r="20804" spans="21:42" ht="15" customHeight="1" x14ac:dyDescent="0.25">
      <c r="U20804" s="104"/>
      <c r="AB20804" s="104"/>
      <c r="AC20804" s="104"/>
      <c r="AF20804" s="104"/>
      <c r="AG20804" s="104"/>
      <c r="AK20804" s="104"/>
      <c r="AL20804" s="104"/>
      <c r="AO20804" s="104"/>
      <c r="AP20804" s="104"/>
    </row>
    <row r="20805" spans="21:42" ht="15" customHeight="1" x14ac:dyDescent="0.25">
      <c r="U20805" s="104"/>
      <c r="AB20805" s="104"/>
      <c r="AC20805" s="104"/>
      <c r="AF20805" s="104"/>
      <c r="AG20805" s="104"/>
      <c r="AK20805" s="104"/>
      <c r="AL20805" s="104"/>
      <c r="AO20805" s="104"/>
      <c r="AP20805" s="104"/>
    </row>
    <row r="20806" spans="21:42" ht="15" customHeight="1" x14ac:dyDescent="0.25">
      <c r="U20806" s="104"/>
      <c r="AB20806" s="104"/>
      <c r="AC20806" s="104"/>
      <c r="AF20806" s="104"/>
      <c r="AG20806" s="104"/>
      <c r="AK20806" s="104"/>
      <c r="AL20806" s="104"/>
      <c r="AO20806" s="104"/>
      <c r="AP20806" s="104"/>
    </row>
    <row r="20807" spans="21:42" ht="15" customHeight="1" x14ac:dyDescent="0.25">
      <c r="U20807" s="104"/>
      <c r="AB20807" s="104"/>
      <c r="AC20807" s="104"/>
      <c r="AF20807" s="104"/>
      <c r="AG20807" s="104"/>
      <c r="AK20807" s="104"/>
      <c r="AL20807" s="104"/>
      <c r="AO20807" s="104"/>
      <c r="AP20807" s="104"/>
    </row>
    <row r="20808" spans="21:42" ht="15" customHeight="1" x14ac:dyDescent="0.25">
      <c r="U20808" s="104"/>
      <c r="AB20808" s="104"/>
      <c r="AC20808" s="104"/>
      <c r="AF20808" s="104"/>
      <c r="AG20808" s="104"/>
      <c r="AK20808" s="104"/>
      <c r="AL20808" s="104"/>
      <c r="AO20808" s="104"/>
      <c r="AP20808" s="104"/>
    </row>
    <row r="20809" spans="21:42" ht="15" customHeight="1" x14ac:dyDescent="0.25">
      <c r="U20809" s="104"/>
      <c r="AB20809" s="104"/>
      <c r="AC20809" s="104"/>
      <c r="AF20809" s="104"/>
      <c r="AG20809" s="104"/>
      <c r="AK20809" s="104"/>
      <c r="AL20809" s="104"/>
      <c r="AO20809" s="104"/>
      <c r="AP20809" s="104"/>
    </row>
    <row r="20810" spans="21:42" ht="15" customHeight="1" x14ac:dyDescent="0.25">
      <c r="U20810" s="104"/>
      <c r="AB20810" s="104"/>
      <c r="AC20810" s="104"/>
      <c r="AF20810" s="104"/>
      <c r="AG20810" s="104"/>
      <c r="AK20810" s="104"/>
      <c r="AL20810" s="104"/>
      <c r="AO20810" s="104"/>
      <c r="AP20810" s="104"/>
    </row>
    <row r="20811" spans="21:42" ht="15" customHeight="1" x14ac:dyDescent="0.25">
      <c r="U20811" s="104"/>
      <c r="AB20811" s="104"/>
      <c r="AC20811" s="104"/>
      <c r="AF20811" s="104"/>
      <c r="AG20811" s="104"/>
      <c r="AK20811" s="104"/>
      <c r="AL20811" s="104"/>
      <c r="AO20811" s="104"/>
      <c r="AP20811" s="104"/>
    </row>
    <row r="20812" spans="21:42" ht="15" customHeight="1" x14ac:dyDescent="0.25">
      <c r="U20812" s="104"/>
      <c r="AB20812" s="104"/>
      <c r="AC20812" s="104"/>
      <c r="AF20812" s="104"/>
      <c r="AG20812" s="104"/>
      <c r="AK20812" s="104"/>
      <c r="AL20812" s="104"/>
      <c r="AO20812" s="104"/>
      <c r="AP20812" s="104"/>
    </row>
    <row r="20813" spans="21:42" ht="15" customHeight="1" x14ac:dyDescent="0.25">
      <c r="U20813" s="104"/>
      <c r="AB20813" s="104"/>
      <c r="AC20813" s="104"/>
      <c r="AF20813" s="104"/>
      <c r="AG20813" s="104"/>
      <c r="AK20813" s="104"/>
      <c r="AL20813" s="104"/>
      <c r="AO20813" s="104"/>
      <c r="AP20813" s="104"/>
    </row>
    <row r="20814" spans="21:42" ht="15" customHeight="1" x14ac:dyDescent="0.25">
      <c r="U20814" s="104"/>
      <c r="AB20814" s="104"/>
      <c r="AC20814" s="104"/>
      <c r="AF20814" s="104"/>
      <c r="AG20814" s="104"/>
      <c r="AK20814" s="104"/>
      <c r="AL20814" s="104"/>
      <c r="AO20814" s="104"/>
      <c r="AP20814" s="104"/>
    </row>
    <row r="20815" spans="21:42" ht="15" customHeight="1" x14ac:dyDescent="0.25">
      <c r="U20815" s="104"/>
      <c r="AB20815" s="104"/>
      <c r="AC20815" s="104"/>
      <c r="AF20815" s="104"/>
      <c r="AG20815" s="104"/>
      <c r="AK20815" s="104"/>
      <c r="AL20815" s="104"/>
      <c r="AO20815" s="104"/>
      <c r="AP20815" s="104"/>
    </row>
    <row r="20816" spans="21:42" ht="15" customHeight="1" x14ac:dyDescent="0.25">
      <c r="U20816" s="104"/>
      <c r="AB20816" s="104"/>
      <c r="AC20816" s="104"/>
      <c r="AF20816" s="104"/>
      <c r="AG20816" s="104"/>
      <c r="AK20816" s="104"/>
      <c r="AL20816" s="104"/>
      <c r="AO20816" s="104"/>
      <c r="AP20816" s="104"/>
    </row>
    <row r="20817" spans="21:42" ht="15" customHeight="1" x14ac:dyDescent="0.25">
      <c r="U20817" s="104"/>
      <c r="AB20817" s="104"/>
      <c r="AC20817" s="104"/>
      <c r="AF20817" s="104"/>
      <c r="AG20817" s="104"/>
      <c r="AK20817" s="104"/>
      <c r="AL20817" s="104"/>
      <c r="AO20817" s="104"/>
      <c r="AP20817" s="104"/>
    </row>
    <row r="20818" spans="21:42" ht="15" customHeight="1" x14ac:dyDescent="0.25">
      <c r="U20818" s="104"/>
      <c r="AB20818" s="104"/>
      <c r="AC20818" s="104"/>
      <c r="AF20818" s="104"/>
      <c r="AG20818" s="104"/>
      <c r="AK20818" s="104"/>
      <c r="AL20818" s="104"/>
      <c r="AO20818" s="104"/>
      <c r="AP20818" s="104"/>
    </row>
    <row r="20819" spans="21:42" ht="15" customHeight="1" x14ac:dyDescent="0.25">
      <c r="U20819" s="104"/>
      <c r="AB20819" s="104"/>
      <c r="AC20819" s="104"/>
      <c r="AF20819" s="104"/>
      <c r="AG20819" s="104"/>
      <c r="AK20819" s="104"/>
      <c r="AL20819" s="104"/>
      <c r="AO20819" s="104"/>
      <c r="AP20819" s="104"/>
    </row>
    <row r="20820" spans="21:42" ht="15" customHeight="1" x14ac:dyDescent="0.25">
      <c r="U20820" s="104"/>
      <c r="AB20820" s="104"/>
      <c r="AC20820" s="104"/>
      <c r="AF20820" s="104"/>
      <c r="AG20820" s="104"/>
      <c r="AK20820" s="104"/>
      <c r="AL20820" s="104"/>
      <c r="AO20820" s="104"/>
      <c r="AP20820" s="104"/>
    </row>
    <row r="20821" spans="21:42" ht="15" customHeight="1" x14ac:dyDescent="0.25">
      <c r="U20821" s="104"/>
      <c r="AB20821" s="104"/>
      <c r="AC20821" s="104"/>
      <c r="AF20821" s="104"/>
      <c r="AG20821" s="104"/>
      <c r="AK20821" s="104"/>
      <c r="AL20821" s="104"/>
      <c r="AO20821" s="104"/>
      <c r="AP20821" s="104"/>
    </row>
    <row r="20822" spans="21:42" ht="15" customHeight="1" x14ac:dyDescent="0.25">
      <c r="U20822" s="104"/>
      <c r="AB20822" s="104"/>
      <c r="AC20822" s="104"/>
      <c r="AF20822" s="104"/>
      <c r="AG20822" s="104"/>
      <c r="AK20822" s="104"/>
      <c r="AL20822" s="104"/>
      <c r="AO20822" s="104"/>
      <c r="AP20822" s="104"/>
    </row>
    <row r="20823" spans="21:42" ht="15" customHeight="1" x14ac:dyDescent="0.25">
      <c r="U20823" s="104"/>
      <c r="AB20823" s="104"/>
      <c r="AC20823" s="104"/>
      <c r="AF20823" s="104"/>
      <c r="AG20823" s="104"/>
      <c r="AK20823" s="104"/>
      <c r="AL20823" s="104"/>
      <c r="AO20823" s="104"/>
      <c r="AP20823" s="104"/>
    </row>
    <row r="20824" spans="21:42" ht="15" customHeight="1" x14ac:dyDescent="0.25">
      <c r="U20824" s="104"/>
      <c r="AB20824" s="104"/>
      <c r="AC20824" s="104"/>
      <c r="AF20824" s="104"/>
      <c r="AG20824" s="104"/>
      <c r="AK20824" s="104"/>
      <c r="AL20824" s="104"/>
      <c r="AO20824" s="104"/>
      <c r="AP20824" s="104"/>
    </row>
    <row r="20825" spans="21:42" ht="15" customHeight="1" x14ac:dyDescent="0.25">
      <c r="U20825" s="104"/>
      <c r="AB20825" s="104"/>
      <c r="AC20825" s="104"/>
      <c r="AF20825" s="104"/>
      <c r="AG20825" s="104"/>
      <c r="AK20825" s="104"/>
      <c r="AL20825" s="104"/>
      <c r="AO20825" s="104"/>
      <c r="AP20825" s="104"/>
    </row>
    <row r="20826" spans="21:42" ht="15" customHeight="1" x14ac:dyDescent="0.25">
      <c r="U20826" s="104"/>
      <c r="AB20826" s="104"/>
      <c r="AC20826" s="104"/>
      <c r="AF20826" s="104"/>
      <c r="AG20826" s="104"/>
      <c r="AK20826" s="104"/>
      <c r="AL20826" s="104"/>
      <c r="AO20826" s="104"/>
      <c r="AP20826" s="104"/>
    </row>
    <row r="20827" spans="21:42" ht="15" customHeight="1" x14ac:dyDescent="0.25">
      <c r="U20827" s="104"/>
      <c r="AB20827" s="104"/>
      <c r="AC20827" s="104"/>
      <c r="AF20827" s="104"/>
      <c r="AG20827" s="104"/>
      <c r="AK20827" s="104"/>
      <c r="AL20827" s="104"/>
      <c r="AO20827" s="104"/>
      <c r="AP20827" s="104"/>
    </row>
    <row r="20828" spans="21:42" ht="15" customHeight="1" x14ac:dyDescent="0.25">
      <c r="U20828" s="104"/>
      <c r="AB20828" s="104"/>
      <c r="AC20828" s="104"/>
      <c r="AF20828" s="104"/>
      <c r="AG20828" s="104"/>
      <c r="AK20828" s="104"/>
      <c r="AL20828" s="104"/>
      <c r="AO20828" s="104"/>
      <c r="AP20828" s="104"/>
    </row>
    <row r="20829" spans="21:42" ht="15" customHeight="1" x14ac:dyDescent="0.25">
      <c r="U20829" s="104"/>
      <c r="AB20829" s="104"/>
      <c r="AC20829" s="104"/>
      <c r="AF20829" s="104"/>
      <c r="AG20829" s="104"/>
      <c r="AK20829" s="104"/>
      <c r="AL20829" s="104"/>
      <c r="AO20829" s="104"/>
      <c r="AP20829" s="104"/>
    </row>
    <row r="20830" spans="21:42" ht="15" customHeight="1" x14ac:dyDescent="0.25">
      <c r="U20830" s="104"/>
      <c r="AB20830" s="104"/>
      <c r="AC20830" s="104"/>
      <c r="AF20830" s="104"/>
      <c r="AG20830" s="104"/>
      <c r="AK20830" s="104"/>
      <c r="AL20830" s="104"/>
      <c r="AO20830" s="104"/>
      <c r="AP20830" s="104"/>
    </row>
    <row r="20831" spans="21:42" ht="15" customHeight="1" x14ac:dyDescent="0.25">
      <c r="U20831" s="104"/>
      <c r="AB20831" s="104"/>
      <c r="AC20831" s="104"/>
      <c r="AF20831" s="104"/>
      <c r="AG20831" s="104"/>
      <c r="AK20831" s="104"/>
      <c r="AL20831" s="104"/>
      <c r="AO20831" s="104"/>
      <c r="AP20831" s="104"/>
    </row>
    <row r="20832" spans="21:42" ht="15" customHeight="1" x14ac:dyDescent="0.25">
      <c r="U20832" s="104"/>
      <c r="AB20832" s="104"/>
      <c r="AC20832" s="104"/>
      <c r="AF20832" s="104"/>
      <c r="AG20832" s="104"/>
      <c r="AK20832" s="104"/>
      <c r="AL20832" s="104"/>
      <c r="AO20832" s="104"/>
      <c r="AP20832" s="104"/>
    </row>
    <row r="20833" spans="21:42" ht="15" customHeight="1" x14ac:dyDescent="0.25">
      <c r="U20833" s="104"/>
      <c r="AB20833" s="104"/>
      <c r="AC20833" s="104"/>
      <c r="AF20833" s="104"/>
      <c r="AG20833" s="104"/>
      <c r="AK20833" s="104"/>
      <c r="AL20833" s="104"/>
      <c r="AO20833" s="104"/>
      <c r="AP20833" s="104"/>
    </row>
    <row r="20834" spans="21:42" ht="15" customHeight="1" x14ac:dyDescent="0.25">
      <c r="U20834" s="104"/>
      <c r="AB20834" s="104"/>
      <c r="AC20834" s="104"/>
      <c r="AF20834" s="104"/>
      <c r="AG20834" s="104"/>
      <c r="AK20834" s="104"/>
      <c r="AL20834" s="104"/>
      <c r="AO20834" s="104"/>
      <c r="AP20834" s="104"/>
    </row>
    <row r="20835" spans="21:42" ht="15" customHeight="1" x14ac:dyDescent="0.25">
      <c r="U20835" s="104"/>
      <c r="AB20835" s="104"/>
      <c r="AC20835" s="104"/>
      <c r="AF20835" s="104"/>
      <c r="AG20835" s="104"/>
      <c r="AK20835" s="104"/>
      <c r="AL20835" s="104"/>
      <c r="AO20835" s="104"/>
      <c r="AP20835" s="104"/>
    </row>
    <row r="20836" spans="21:42" ht="15" customHeight="1" x14ac:dyDescent="0.25">
      <c r="U20836" s="104"/>
      <c r="AB20836" s="104"/>
      <c r="AC20836" s="104"/>
      <c r="AF20836" s="104"/>
      <c r="AG20836" s="104"/>
      <c r="AK20836" s="104"/>
      <c r="AL20836" s="104"/>
      <c r="AO20836" s="104"/>
      <c r="AP20836" s="104"/>
    </row>
    <row r="20837" spans="21:42" ht="15" customHeight="1" x14ac:dyDescent="0.25">
      <c r="U20837" s="104"/>
      <c r="AB20837" s="104"/>
      <c r="AC20837" s="104"/>
      <c r="AF20837" s="104"/>
      <c r="AG20837" s="104"/>
      <c r="AK20837" s="104"/>
      <c r="AL20837" s="104"/>
      <c r="AO20837" s="104"/>
      <c r="AP20837" s="104"/>
    </row>
    <row r="20838" spans="21:42" ht="15" customHeight="1" x14ac:dyDescent="0.25">
      <c r="U20838" s="104"/>
      <c r="AB20838" s="104"/>
      <c r="AC20838" s="104"/>
      <c r="AF20838" s="104"/>
      <c r="AG20838" s="104"/>
      <c r="AK20838" s="104"/>
      <c r="AL20838" s="104"/>
      <c r="AO20838" s="104"/>
      <c r="AP20838" s="104"/>
    </row>
    <row r="20839" spans="21:42" ht="15" customHeight="1" x14ac:dyDescent="0.25">
      <c r="U20839" s="104"/>
      <c r="AB20839" s="104"/>
      <c r="AC20839" s="104"/>
      <c r="AF20839" s="104"/>
      <c r="AG20839" s="104"/>
      <c r="AK20839" s="104"/>
      <c r="AL20839" s="104"/>
      <c r="AO20839" s="104"/>
      <c r="AP20839" s="104"/>
    </row>
    <row r="20840" spans="21:42" ht="15" customHeight="1" x14ac:dyDescent="0.25">
      <c r="U20840" s="104"/>
      <c r="AB20840" s="104"/>
      <c r="AC20840" s="104"/>
      <c r="AF20840" s="104"/>
      <c r="AG20840" s="104"/>
      <c r="AK20840" s="104"/>
      <c r="AL20840" s="104"/>
      <c r="AO20840" s="104"/>
      <c r="AP20840" s="104"/>
    </row>
    <row r="20841" spans="21:42" ht="15" customHeight="1" x14ac:dyDescent="0.25">
      <c r="U20841" s="104"/>
      <c r="AB20841" s="104"/>
      <c r="AC20841" s="104"/>
      <c r="AF20841" s="104"/>
      <c r="AG20841" s="104"/>
      <c r="AK20841" s="104"/>
      <c r="AL20841" s="104"/>
      <c r="AO20841" s="104"/>
      <c r="AP20841" s="104"/>
    </row>
    <row r="20842" spans="21:42" ht="15" customHeight="1" x14ac:dyDescent="0.25">
      <c r="U20842" s="104"/>
      <c r="AB20842" s="104"/>
      <c r="AC20842" s="104"/>
      <c r="AF20842" s="104"/>
      <c r="AG20842" s="104"/>
      <c r="AK20842" s="104"/>
      <c r="AL20842" s="104"/>
      <c r="AO20842" s="104"/>
      <c r="AP20842" s="104"/>
    </row>
    <row r="20843" spans="21:42" ht="15" customHeight="1" x14ac:dyDescent="0.25">
      <c r="U20843" s="104"/>
      <c r="AB20843" s="104"/>
      <c r="AC20843" s="104"/>
      <c r="AF20843" s="104"/>
      <c r="AG20843" s="104"/>
      <c r="AK20843" s="104"/>
      <c r="AL20843" s="104"/>
      <c r="AO20843" s="104"/>
      <c r="AP20843" s="104"/>
    </row>
    <row r="20844" spans="21:42" ht="15" customHeight="1" x14ac:dyDescent="0.25">
      <c r="U20844" s="104"/>
      <c r="AB20844" s="104"/>
      <c r="AC20844" s="104"/>
      <c r="AF20844" s="104"/>
      <c r="AG20844" s="104"/>
      <c r="AK20844" s="104"/>
      <c r="AL20844" s="104"/>
      <c r="AO20844" s="104"/>
      <c r="AP20844" s="104"/>
    </row>
    <row r="20845" spans="21:42" ht="15" customHeight="1" x14ac:dyDescent="0.25">
      <c r="U20845" s="104"/>
      <c r="AB20845" s="104"/>
      <c r="AC20845" s="104"/>
      <c r="AF20845" s="104"/>
      <c r="AG20845" s="104"/>
      <c r="AK20845" s="104"/>
      <c r="AL20845" s="104"/>
      <c r="AO20845" s="104"/>
      <c r="AP20845" s="104"/>
    </row>
    <row r="20846" spans="21:42" ht="15" customHeight="1" x14ac:dyDescent="0.25">
      <c r="U20846" s="104"/>
      <c r="AB20846" s="104"/>
      <c r="AC20846" s="104"/>
      <c r="AF20846" s="104"/>
      <c r="AG20846" s="104"/>
      <c r="AK20846" s="104"/>
      <c r="AL20846" s="104"/>
      <c r="AO20846" s="104"/>
      <c r="AP20846" s="104"/>
    </row>
    <row r="20847" spans="21:42" ht="15" customHeight="1" x14ac:dyDescent="0.25">
      <c r="U20847" s="104"/>
      <c r="AB20847" s="104"/>
      <c r="AC20847" s="104"/>
      <c r="AF20847" s="104"/>
      <c r="AG20847" s="104"/>
      <c r="AK20847" s="104"/>
      <c r="AL20847" s="104"/>
      <c r="AO20847" s="104"/>
      <c r="AP20847" s="104"/>
    </row>
    <row r="20848" spans="21:42" ht="15" customHeight="1" x14ac:dyDescent="0.25">
      <c r="U20848" s="104"/>
      <c r="AB20848" s="104"/>
      <c r="AC20848" s="104"/>
      <c r="AF20848" s="104"/>
      <c r="AG20848" s="104"/>
      <c r="AK20848" s="104"/>
      <c r="AL20848" s="104"/>
      <c r="AO20848" s="104"/>
      <c r="AP20848" s="104"/>
    </row>
    <row r="20849" spans="21:42" ht="15" customHeight="1" x14ac:dyDescent="0.25">
      <c r="U20849" s="104"/>
      <c r="AB20849" s="104"/>
      <c r="AC20849" s="104"/>
      <c r="AF20849" s="104"/>
      <c r="AG20849" s="104"/>
      <c r="AK20849" s="104"/>
      <c r="AL20849" s="104"/>
      <c r="AO20849" s="104"/>
      <c r="AP20849" s="104"/>
    </row>
    <row r="20850" spans="21:42" ht="15" customHeight="1" x14ac:dyDescent="0.25">
      <c r="U20850" s="104"/>
      <c r="AB20850" s="104"/>
      <c r="AC20850" s="104"/>
      <c r="AF20850" s="104"/>
      <c r="AG20850" s="104"/>
      <c r="AK20850" s="104"/>
      <c r="AL20850" s="104"/>
      <c r="AO20850" s="104"/>
      <c r="AP20850" s="104"/>
    </row>
    <row r="20851" spans="21:42" ht="15" customHeight="1" x14ac:dyDescent="0.25">
      <c r="U20851" s="104"/>
      <c r="AB20851" s="104"/>
      <c r="AC20851" s="104"/>
      <c r="AF20851" s="104"/>
      <c r="AG20851" s="104"/>
      <c r="AK20851" s="104"/>
      <c r="AL20851" s="104"/>
      <c r="AO20851" s="104"/>
      <c r="AP20851" s="104"/>
    </row>
    <row r="20852" spans="21:42" ht="15" customHeight="1" x14ac:dyDescent="0.25">
      <c r="U20852" s="104"/>
      <c r="AB20852" s="104"/>
      <c r="AC20852" s="104"/>
      <c r="AF20852" s="104"/>
      <c r="AG20852" s="104"/>
      <c r="AK20852" s="104"/>
      <c r="AL20852" s="104"/>
      <c r="AO20852" s="104"/>
      <c r="AP20852" s="104"/>
    </row>
    <row r="20853" spans="21:42" ht="15" customHeight="1" x14ac:dyDescent="0.25">
      <c r="U20853" s="104"/>
      <c r="AB20853" s="104"/>
      <c r="AC20853" s="104"/>
      <c r="AF20853" s="104"/>
      <c r="AG20853" s="104"/>
      <c r="AK20853" s="104"/>
      <c r="AL20853" s="104"/>
      <c r="AO20853" s="104"/>
      <c r="AP20853" s="104"/>
    </row>
    <row r="20854" spans="21:42" ht="15" customHeight="1" x14ac:dyDescent="0.25">
      <c r="U20854" s="104"/>
      <c r="AB20854" s="104"/>
      <c r="AC20854" s="104"/>
      <c r="AF20854" s="104"/>
      <c r="AG20854" s="104"/>
      <c r="AK20854" s="104"/>
      <c r="AL20854" s="104"/>
      <c r="AO20854" s="104"/>
      <c r="AP20854" s="104"/>
    </row>
    <row r="20855" spans="21:42" ht="15" customHeight="1" x14ac:dyDescent="0.25">
      <c r="U20855" s="104"/>
      <c r="AB20855" s="104"/>
      <c r="AC20855" s="104"/>
      <c r="AF20855" s="104"/>
      <c r="AG20855" s="104"/>
      <c r="AK20855" s="104"/>
      <c r="AL20855" s="104"/>
      <c r="AO20855" s="104"/>
      <c r="AP20855" s="104"/>
    </row>
    <row r="20856" spans="21:42" ht="15" customHeight="1" x14ac:dyDescent="0.25">
      <c r="U20856" s="104"/>
      <c r="AB20856" s="104"/>
      <c r="AC20856" s="104"/>
      <c r="AF20856" s="104"/>
      <c r="AG20856" s="104"/>
      <c r="AK20856" s="104"/>
      <c r="AL20856" s="104"/>
      <c r="AO20856" s="104"/>
      <c r="AP20856" s="104"/>
    </row>
    <row r="20857" spans="21:42" ht="15" customHeight="1" x14ac:dyDescent="0.25">
      <c r="U20857" s="104"/>
      <c r="AB20857" s="104"/>
      <c r="AC20857" s="104"/>
      <c r="AF20857" s="104"/>
      <c r="AG20857" s="104"/>
      <c r="AK20857" s="104"/>
      <c r="AL20857" s="104"/>
      <c r="AO20857" s="104"/>
      <c r="AP20857" s="104"/>
    </row>
    <row r="20858" spans="21:42" ht="15" customHeight="1" x14ac:dyDescent="0.25">
      <c r="U20858" s="104"/>
      <c r="AB20858" s="104"/>
      <c r="AC20858" s="104"/>
      <c r="AF20858" s="104"/>
      <c r="AG20858" s="104"/>
      <c r="AK20858" s="104"/>
      <c r="AL20858" s="104"/>
      <c r="AO20858" s="104"/>
      <c r="AP20858" s="104"/>
    </row>
    <row r="20859" spans="21:42" ht="15" customHeight="1" x14ac:dyDescent="0.25">
      <c r="U20859" s="104"/>
      <c r="AB20859" s="104"/>
      <c r="AC20859" s="104"/>
      <c r="AF20859" s="104"/>
      <c r="AG20859" s="104"/>
      <c r="AK20859" s="104"/>
      <c r="AL20859" s="104"/>
      <c r="AO20859" s="104"/>
      <c r="AP20859" s="104"/>
    </row>
    <row r="20860" spans="21:42" ht="15" customHeight="1" x14ac:dyDescent="0.25">
      <c r="U20860" s="104"/>
      <c r="AB20860" s="104"/>
      <c r="AC20860" s="104"/>
      <c r="AF20860" s="104"/>
      <c r="AG20860" s="104"/>
      <c r="AK20860" s="104"/>
      <c r="AL20860" s="104"/>
      <c r="AO20860" s="104"/>
      <c r="AP20860" s="104"/>
    </row>
    <row r="20861" spans="21:42" ht="15" customHeight="1" x14ac:dyDescent="0.25">
      <c r="U20861" s="104"/>
      <c r="AB20861" s="104"/>
      <c r="AC20861" s="104"/>
      <c r="AF20861" s="104"/>
      <c r="AG20861" s="104"/>
      <c r="AK20861" s="104"/>
      <c r="AL20861" s="104"/>
      <c r="AO20861" s="104"/>
      <c r="AP20861" s="104"/>
    </row>
    <row r="20862" spans="21:42" ht="15" customHeight="1" x14ac:dyDescent="0.25">
      <c r="U20862" s="104"/>
      <c r="AB20862" s="104"/>
      <c r="AC20862" s="104"/>
      <c r="AF20862" s="104"/>
      <c r="AG20862" s="104"/>
      <c r="AK20862" s="104"/>
      <c r="AL20862" s="104"/>
      <c r="AO20862" s="104"/>
      <c r="AP20862" s="104"/>
    </row>
    <row r="20863" spans="21:42" ht="15" customHeight="1" x14ac:dyDescent="0.25">
      <c r="U20863" s="104"/>
      <c r="AB20863" s="104"/>
      <c r="AC20863" s="104"/>
      <c r="AF20863" s="104"/>
      <c r="AG20863" s="104"/>
      <c r="AK20863" s="104"/>
      <c r="AL20863" s="104"/>
      <c r="AO20863" s="104"/>
      <c r="AP20863" s="104"/>
    </row>
    <row r="20864" spans="21:42" ht="15" customHeight="1" x14ac:dyDescent="0.25">
      <c r="U20864" s="104"/>
      <c r="AB20864" s="104"/>
      <c r="AC20864" s="104"/>
      <c r="AF20864" s="104"/>
      <c r="AG20864" s="104"/>
      <c r="AK20864" s="104"/>
      <c r="AL20864" s="104"/>
      <c r="AO20864" s="104"/>
      <c r="AP20864" s="104"/>
    </row>
    <row r="20865" spans="21:42" ht="15" customHeight="1" x14ac:dyDescent="0.25">
      <c r="U20865" s="104"/>
      <c r="AB20865" s="104"/>
      <c r="AC20865" s="104"/>
      <c r="AF20865" s="104"/>
      <c r="AG20865" s="104"/>
      <c r="AK20865" s="104"/>
      <c r="AL20865" s="104"/>
      <c r="AO20865" s="104"/>
      <c r="AP20865" s="104"/>
    </row>
    <row r="20866" spans="21:42" ht="15" customHeight="1" x14ac:dyDescent="0.25">
      <c r="U20866" s="104"/>
      <c r="AB20866" s="104"/>
      <c r="AC20866" s="104"/>
      <c r="AF20866" s="104"/>
      <c r="AG20866" s="104"/>
      <c r="AK20866" s="104"/>
      <c r="AL20866" s="104"/>
      <c r="AO20866" s="104"/>
      <c r="AP20866" s="104"/>
    </row>
    <row r="20867" spans="21:42" ht="15" customHeight="1" x14ac:dyDescent="0.25">
      <c r="U20867" s="104"/>
      <c r="AB20867" s="104"/>
      <c r="AC20867" s="104"/>
      <c r="AF20867" s="104"/>
      <c r="AG20867" s="104"/>
      <c r="AK20867" s="104"/>
      <c r="AL20867" s="104"/>
      <c r="AO20867" s="104"/>
      <c r="AP20867" s="104"/>
    </row>
    <row r="20868" spans="21:42" ht="15" customHeight="1" x14ac:dyDescent="0.25">
      <c r="U20868" s="104"/>
      <c r="AB20868" s="104"/>
      <c r="AC20868" s="104"/>
      <c r="AF20868" s="104"/>
      <c r="AG20868" s="104"/>
      <c r="AK20868" s="104"/>
      <c r="AL20868" s="104"/>
      <c r="AO20868" s="104"/>
      <c r="AP20868" s="104"/>
    </row>
    <row r="20869" spans="21:42" ht="15" customHeight="1" x14ac:dyDescent="0.25">
      <c r="U20869" s="104"/>
      <c r="AB20869" s="104"/>
      <c r="AC20869" s="104"/>
      <c r="AF20869" s="104"/>
      <c r="AG20869" s="104"/>
      <c r="AK20869" s="104"/>
      <c r="AL20869" s="104"/>
      <c r="AO20869" s="104"/>
      <c r="AP20869" s="104"/>
    </row>
    <row r="20870" spans="21:42" ht="15" customHeight="1" x14ac:dyDescent="0.25">
      <c r="U20870" s="104"/>
      <c r="AB20870" s="104"/>
      <c r="AC20870" s="104"/>
      <c r="AF20870" s="104"/>
      <c r="AG20870" s="104"/>
      <c r="AK20870" s="104"/>
      <c r="AL20870" s="104"/>
      <c r="AO20870" s="104"/>
      <c r="AP20870" s="104"/>
    </row>
    <row r="20871" spans="21:42" ht="15" customHeight="1" x14ac:dyDescent="0.25">
      <c r="U20871" s="104"/>
      <c r="AB20871" s="104"/>
      <c r="AC20871" s="104"/>
      <c r="AF20871" s="104"/>
      <c r="AG20871" s="104"/>
      <c r="AK20871" s="104"/>
      <c r="AL20871" s="104"/>
      <c r="AO20871" s="104"/>
      <c r="AP20871" s="104"/>
    </row>
    <row r="20872" spans="21:42" ht="15" customHeight="1" x14ac:dyDescent="0.25">
      <c r="U20872" s="104"/>
      <c r="AB20872" s="104"/>
      <c r="AC20872" s="104"/>
      <c r="AF20872" s="104"/>
      <c r="AG20872" s="104"/>
      <c r="AK20872" s="104"/>
      <c r="AL20872" s="104"/>
      <c r="AO20872" s="104"/>
      <c r="AP20872" s="104"/>
    </row>
    <row r="20873" spans="21:42" ht="15" customHeight="1" x14ac:dyDescent="0.25">
      <c r="U20873" s="104"/>
      <c r="AB20873" s="104"/>
      <c r="AC20873" s="104"/>
      <c r="AF20873" s="104"/>
      <c r="AG20873" s="104"/>
      <c r="AK20873" s="104"/>
      <c r="AL20873" s="104"/>
      <c r="AO20873" s="104"/>
      <c r="AP20873" s="104"/>
    </row>
    <row r="20874" spans="21:42" ht="15" customHeight="1" x14ac:dyDescent="0.25">
      <c r="U20874" s="104"/>
      <c r="AB20874" s="104"/>
      <c r="AC20874" s="104"/>
      <c r="AF20874" s="104"/>
      <c r="AG20874" s="104"/>
      <c r="AK20874" s="104"/>
      <c r="AL20874" s="104"/>
      <c r="AO20874" s="104"/>
      <c r="AP20874" s="104"/>
    </row>
    <row r="20875" spans="21:42" ht="15" customHeight="1" x14ac:dyDescent="0.25">
      <c r="U20875" s="104"/>
      <c r="AB20875" s="104"/>
      <c r="AC20875" s="104"/>
      <c r="AF20875" s="104"/>
      <c r="AG20875" s="104"/>
      <c r="AK20875" s="104"/>
      <c r="AL20875" s="104"/>
      <c r="AO20875" s="104"/>
      <c r="AP20875" s="104"/>
    </row>
    <row r="20876" spans="21:42" ht="15" customHeight="1" x14ac:dyDescent="0.25">
      <c r="U20876" s="104"/>
      <c r="AB20876" s="104"/>
      <c r="AC20876" s="104"/>
      <c r="AF20876" s="104"/>
      <c r="AG20876" s="104"/>
      <c r="AK20876" s="104"/>
      <c r="AL20876" s="104"/>
      <c r="AO20876" s="104"/>
      <c r="AP20876" s="104"/>
    </row>
    <row r="20877" spans="21:42" ht="15" customHeight="1" x14ac:dyDescent="0.25">
      <c r="U20877" s="104"/>
      <c r="AB20877" s="104"/>
      <c r="AC20877" s="104"/>
      <c r="AF20877" s="104"/>
      <c r="AG20877" s="104"/>
      <c r="AK20877" s="104"/>
      <c r="AL20877" s="104"/>
      <c r="AO20877" s="104"/>
      <c r="AP20877" s="104"/>
    </row>
    <row r="20878" spans="21:42" ht="15" customHeight="1" x14ac:dyDescent="0.25">
      <c r="U20878" s="104"/>
      <c r="AB20878" s="104"/>
      <c r="AC20878" s="104"/>
      <c r="AF20878" s="104"/>
      <c r="AG20878" s="104"/>
      <c r="AK20878" s="104"/>
      <c r="AL20878" s="104"/>
      <c r="AO20878" s="104"/>
      <c r="AP20878" s="104"/>
    </row>
    <row r="20879" spans="21:42" ht="15" customHeight="1" x14ac:dyDescent="0.25">
      <c r="U20879" s="104"/>
      <c r="AB20879" s="104"/>
      <c r="AC20879" s="104"/>
      <c r="AF20879" s="104"/>
      <c r="AG20879" s="104"/>
      <c r="AK20879" s="104"/>
      <c r="AL20879" s="104"/>
      <c r="AO20879" s="104"/>
      <c r="AP20879" s="104"/>
    </row>
    <row r="20880" spans="21:42" ht="15" customHeight="1" x14ac:dyDescent="0.25">
      <c r="U20880" s="104"/>
      <c r="AB20880" s="104"/>
      <c r="AC20880" s="104"/>
      <c r="AF20880" s="104"/>
      <c r="AG20880" s="104"/>
      <c r="AK20880" s="104"/>
      <c r="AL20880" s="104"/>
      <c r="AO20880" s="104"/>
      <c r="AP20880" s="104"/>
    </row>
    <row r="20881" spans="21:42" ht="15" customHeight="1" x14ac:dyDescent="0.25">
      <c r="U20881" s="104"/>
      <c r="AB20881" s="104"/>
      <c r="AC20881" s="104"/>
      <c r="AF20881" s="104"/>
      <c r="AG20881" s="104"/>
      <c r="AK20881" s="104"/>
      <c r="AL20881" s="104"/>
      <c r="AO20881" s="104"/>
      <c r="AP20881" s="104"/>
    </row>
    <row r="20882" spans="21:42" ht="15" customHeight="1" x14ac:dyDescent="0.25">
      <c r="U20882" s="104"/>
      <c r="AB20882" s="104"/>
      <c r="AC20882" s="104"/>
      <c r="AF20882" s="104"/>
      <c r="AG20882" s="104"/>
      <c r="AK20882" s="104"/>
      <c r="AL20882" s="104"/>
      <c r="AO20882" s="104"/>
      <c r="AP20882" s="104"/>
    </row>
    <row r="20883" spans="21:42" ht="15" customHeight="1" x14ac:dyDescent="0.25">
      <c r="U20883" s="104"/>
      <c r="AB20883" s="104"/>
      <c r="AC20883" s="104"/>
      <c r="AF20883" s="104"/>
      <c r="AG20883" s="104"/>
      <c r="AK20883" s="104"/>
      <c r="AL20883" s="104"/>
      <c r="AO20883" s="104"/>
      <c r="AP20883" s="104"/>
    </row>
    <row r="20884" spans="21:42" ht="15" customHeight="1" x14ac:dyDescent="0.25">
      <c r="U20884" s="104"/>
      <c r="AB20884" s="104"/>
      <c r="AC20884" s="104"/>
      <c r="AF20884" s="104"/>
      <c r="AG20884" s="104"/>
      <c r="AK20884" s="104"/>
      <c r="AL20884" s="104"/>
      <c r="AO20884" s="104"/>
      <c r="AP20884" s="104"/>
    </row>
    <row r="20885" spans="21:42" ht="15" customHeight="1" x14ac:dyDescent="0.25">
      <c r="U20885" s="104"/>
      <c r="AB20885" s="104"/>
      <c r="AC20885" s="104"/>
      <c r="AF20885" s="104"/>
      <c r="AG20885" s="104"/>
      <c r="AK20885" s="104"/>
      <c r="AL20885" s="104"/>
      <c r="AO20885" s="104"/>
      <c r="AP20885" s="104"/>
    </row>
    <row r="20886" spans="21:42" ht="15" customHeight="1" x14ac:dyDescent="0.25">
      <c r="U20886" s="104"/>
      <c r="AB20886" s="104"/>
      <c r="AC20886" s="104"/>
      <c r="AF20886" s="104"/>
      <c r="AG20886" s="104"/>
      <c r="AK20886" s="104"/>
      <c r="AL20886" s="104"/>
      <c r="AO20886" s="104"/>
      <c r="AP20886" s="104"/>
    </row>
    <row r="20887" spans="21:42" ht="15" customHeight="1" x14ac:dyDescent="0.25">
      <c r="U20887" s="104"/>
      <c r="AB20887" s="104"/>
      <c r="AC20887" s="104"/>
      <c r="AF20887" s="104"/>
      <c r="AG20887" s="104"/>
      <c r="AK20887" s="104"/>
      <c r="AL20887" s="104"/>
      <c r="AO20887" s="104"/>
      <c r="AP20887" s="104"/>
    </row>
    <row r="20888" spans="21:42" ht="15" customHeight="1" x14ac:dyDescent="0.25">
      <c r="U20888" s="104"/>
      <c r="AB20888" s="104"/>
      <c r="AC20888" s="104"/>
      <c r="AF20888" s="104"/>
      <c r="AG20888" s="104"/>
      <c r="AK20888" s="104"/>
      <c r="AL20888" s="104"/>
      <c r="AO20888" s="104"/>
      <c r="AP20888" s="104"/>
    </row>
    <row r="20889" spans="21:42" ht="15" customHeight="1" x14ac:dyDescent="0.25">
      <c r="U20889" s="104"/>
      <c r="AB20889" s="104"/>
      <c r="AC20889" s="104"/>
      <c r="AF20889" s="104"/>
      <c r="AG20889" s="104"/>
      <c r="AK20889" s="104"/>
      <c r="AL20889" s="104"/>
      <c r="AO20889" s="104"/>
      <c r="AP20889" s="104"/>
    </row>
    <row r="20890" spans="21:42" ht="15" customHeight="1" x14ac:dyDescent="0.25">
      <c r="U20890" s="104"/>
      <c r="AB20890" s="104"/>
      <c r="AC20890" s="104"/>
      <c r="AF20890" s="104"/>
      <c r="AG20890" s="104"/>
      <c r="AK20890" s="104"/>
      <c r="AL20890" s="104"/>
      <c r="AO20890" s="104"/>
      <c r="AP20890" s="104"/>
    </row>
    <row r="20891" spans="21:42" ht="15" customHeight="1" x14ac:dyDescent="0.25">
      <c r="U20891" s="104"/>
      <c r="AB20891" s="104"/>
      <c r="AC20891" s="104"/>
      <c r="AF20891" s="104"/>
      <c r="AG20891" s="104"/>
      <c r="AK20891" s="104"/>
      <c r="AL20891" s="104"/>
      <c r="AO20891" s="104"/>
      <c r="AP20891" s="104"/>
    </row>
    <row r="20892" spans="21:42" ht="15" customHeight="1" x14ac:dyDescent="0.25">
      <c r="U20892" s="104"/>
      <c r="AB20892" s="104"/>
      <c r="AC20892" s="104"/>
      <c r="AF20892" s="104"/>
      <c r="AG20892" s="104"/>
      <c r="AK20892" s="104"/>
      <c r="AL20892" s="104"/>
      <c r="AO20892" s="104"/>
      <c r="AP20892" s="104"/>
    </row>
    <row r="20893" spans="21:42" ht="15" customHeight="1" x14ac:dyDescent="0.25">
      <c r="U20893" s="104"/>
      <c r="AB20893" s="104"/>
      <c r="AC20893" s="104"/>
      <c r="AF20893" s="104"/>
      <c r="AG20893" s="104"/>
      <c r="AK20893" s="104"/>
      <c r="AL20893" s="104"/>
      <c r="AO20893" s="104"/>
      <c r="AP20893" s="104"/>
    </row>
    <row r="20894" spans="21:42" ht="15" customHeight="1" x14ac:dyDescent="0.25">
      <c r="U20894" s="104"/>
      <c r="AB20894" s="104"/>
      <c r="AC20894" s="104"/>
      <c r="AF20894" s="104"/>
      <c r="AG20894" s="104"/>
      <c r="AK20894" s="104"/>
      <c r="AL20894" s="104"/>
      <c r="AO20894" s="104"/>
      <c r="AP20894" s="104"/>
    </row>
    <row r="20895" spans="21:42" ht="15" customHeight="1" x14ac:dyDescent="0.25">
      <c r="U20895" s="104"/>
      <c r="AB20895" s="104"/>
      <c r="AC20895" s="104"/>
      <c r="AF20895" s="104"/>
      <c r="AG20895" s="104"/>
      <c r="AK20895" s="104"/>
      <c r="AL20895" s="104"/>
      <c r="AO20895" s="104"/>
      <c r="AP20895" s="104"/>
    </row>
    <row r="20896" spans="21:42" ht="15" customHeight="1" x14ac:dyDescent="0.25">
      <c r="U20896" s="104"/>
      <c r="AB20896" s="104"/>
      <c r="AC20896" s="104"/>
      <c r="AF20896" s="104"/>
      <c r="AG20896" s="104"/>
      <c r="AK20896" s="104"/>
      <c r="AL20896" s="104"/>
      <c r="AO20896" s="104"/>
      <c r="AP20896" s="104"/>
    </row>
    <row r="20897" spans="21:42" ht="15" customHeight="1" x14ac:dyDescent="0.25">
      <c r="U20897" s="104"/>
      <c r="AB20897" s="104"/>
      <c r="AC20897" s="104"/>
      <c r="AF20897" s="104"/>
      <c r="AG20897" s="104"/>
      <c r="AK20897" s="104"/>
      <c r="AL20897" s="104"/>
      <c r="AO20897" s="104"/>
      <c r="AP20897" s="104"/>
    </row>
    <row r="20898" spans="21:42" ht="15" customHeight="1" x14ac:dyDescent="0.25">
      <c r="U20898" s="104"/>
      <c r="AB20898" s="104"/>
      <c r="AC20898" s="104"/>
      <c r="AF20898" s="104"/>
      <c r="AG20898" s="104"/>
      <c r="AK20898" s="104"/>
      <c r="AL20898" s="104"/>
      <c r="AO20898" s="104"/>
      <c r="AP20898" s="104"/>
    </row>
    <row r="20899" spans="21:42" ht="15" customHeight="1" x14ac:dyDescent="0.25">
      <c r="U20899" s="104"/>
      <c r="AB20899" s="104"/>
      <c r="AC20899" s="104"/>
      <c r="AF20899" s="104"/>
      <c r="AG20899" s="104"/>
      <c r="AK20899" s="104"/>
      <c r="AL20899" s="104"/>
      <c r="AO20899" s="104"/>
      <c r="AP20899" s="104"/>
    </row>
    <row r="20900" spans="21:42" ht="15" customHeight="1" x14ac:dyDescent="0.25">
      <c r="U20900" s="104"/>
      <c r="AB20900" s="104"/>
      <c r="AC20900" s="104"/>
      <c r="AF20900" s="104"/>
      <c r="AG20900" s="104"/>
      <c r="AK20900" s="104"/>
      <c r="AL20900" s="104"/>
      <c r="AO20900" s="104"/>
      <c r="AP20900" s="104"/>
    </row>
    <row r="20901" spans="21:42" ht="15" customHeight="1" x14ac:dyDescent="0.25">
      <c r="U20901" s="104"/>
      <c r="AB20901" s="104"/>
      <c r="AC20901" s="104"/>
      <c r="AF20901" s="104"/>
      <c r="AG20901" s="104"/>
      <c r="AK20901" s="104"/>
      <c r="AL20901" s="104"/>
      <c r="AO20901" s="104"/>
      <c r="AP20901" s="104"/>
    </row>
    <row r="20902" spans="21:42" ht="15" customHeight="1" x14ac:dyDescent="0.25">
      <c r="U20902" s="104"/>
      <c r="AB20902" s="104"/>
      <c r="AC20902" s="104"/>
      <c r="AF20902" s="104"/>
      <c r="AG20902" s="104"/>
      <c r="AK20902" s="104"/>
      <c r="AL20902" s="104"/>
      <c r="AO20902" s="104"/>
      <c r="AP20902" s="104"/>
    </row>
    <row r="20903" spans="21:42" ht="15" customHeight="1" x14ac:dyDescent="0.25">
      <c r="U20903" s="104"/>
      <c r="AB20903" s="104"/>
      <c r="AC20903" s="104"/>
      <c r="AF20903" s="104"/>
      <c r="AG20903" s="104"/>
      <c r="AK20903" s="104"/>
      <c r="AL20903" s="104"/>
      <c r="AO20903" s="104"/>
      <c r="AP20903" s="104"/>
    </row>
    <row r="20904" spans="21:42" ht="15" customHeight="1" x14ac:dyDescent="0.25">
      <c r="U20904" s="104"/>
      <c r="AB20904" s="104"/>
      <c r="AC20904" s="104"/>
      <c r="AF20904" s="104"/>
      <c r="AG20904" s="104"/>
      <c r="AK20904" s="104"/>
      <c r="AL20904" s="104"/>
      <c r="AO20904" s="104"/>
      <c r="AP20904" s="104"/>
    </row>
    <row r="20905" spans="21:42" ht="15" customHeight="1" x14ac:dyDescent="0.25">
      <c r="U20905" s="104"/>
      <c r="AB20905" s="104"/>
      <c r="AC20905" s="104"/>
      <c r="AF20905" s="104"/>
      <c r="AG20905" s="104"/>
      <c r="AK20905" s="104"/>
      <c r="AL20905" s="104"/>
      <c r="AO20905" s="104"/>
      <c r="AP20905" s="104"/>
    </row>
    <row r="20906" spans="21:42" ht="15" customHeight="1" x14ac:dyDescent="0.25">
      <c r="U20906" s="104"/>
      <c r="AB20906" s="104"/>
      <c r="AC20906" s="104"/>
      <c r="AF20906" s="104"/>
      <c r="AG20906" s="104"/>
      <c r="AK20906" s="104"/>
      <c r="AL20906" s="104"/>
      <c r="AO20906" s="104"/>
      <c r="AP20906" s="104"/>
    </row>
    <row r="20907" spans="21:42" ht="15" customHeight="1" x14ac:dyDescent="0.25">
      <c r="U20907" s="104"/>
      <c r="AB20907" s="104"/>
      <c r="AC20907" s="104"/>
      <c r="AF20907" s="104"/>
      <c r="AG20907" s="104"/>
      <c r="AK20907" s="104"/>
      <c r="AL20907" s="104"/>
      <c r="AO20907" s="104"/>
      <c r="AP20907" s="104"/>
    </row>
    <row r="20908" spans="21:42" ht="15" customHeight="1" x14ac:dyDescent="0.25">
      <c r="U20908" s="104"/>
      <c r="AB20908" s="104"/>
      <c r="AC20908" s="104"/>
      <c r="AF20908" s="104"/>
      <c r="AG20908" s="104"/>
      <c r="AK20908" s="104"/>
      <c r="AL20908" s="104"/>
      <c r="AO20908" s="104"/>
      <c r="AP20908" s="104"/>
    </row>
    <row r="20909" spans="21:42" ht="15" customHeight="1" x14ac:dyDescent="0.25">
      <c r="U20909" s="104"/>
      <c r="AB20909" s="104"/>
      <c r="AC20909" s="104"/>
      <c r="AF20909" s="104"/>
      <c r="AG20909" s="104"/>
      <c r="AK20909" s="104"/>
      <c r="AL20909" s="104"/>
      <c r="AO20909" s="104"/>
      <c r="AP20909" s="104"/>
    </row>
    <row r="20910" spans="21:42" ht="15" customHeight="1" x14ac:dyDescent="0.25">
      <c r="U20910" s="104"/>
      <c r="AB20910" s="104"/>
      <c r="AC20910" s="104"/>
      <c r="AF20910" s="104"/>
      <c r="AG20910" s="104"/>
      <c r="AK20910" s="104"/>
      <c r="AL20910" s="104"/>
      <c r="AO20910" s="104"/>
      <c r="AP20910" s="104"/>
    </row>
    <row r="20911" spans="21:42" ht="15" customHeight="1" x14ac:dyDescent="0.25">
      <c r="U20911" s="104"/>
      <c r="AB20911" s="104"/>
      <c r="AC20911" s="104"/>
      <c r="AF20911" s="104"/>
      <c r="AG20911" s="104"/>
      <c r="AK20911" s="104"/>
      <c r="AL20911" s="104"/>
      <c r="AO20911" s="104"/>
      <c r="AP20911" s="104"/>
    </row>
    <row r="20912" spans="21:42" ht="15" customHeight="1" x14ac:dyDescent="0.25">
      <c r="U20912" s="104"/>
      <c r="AB20912" s="104"/>
      <c r="AC20912" s="104"/>
      <c r="AF20912" s="104"/>
      <c r="AG20912" s="104"/>
      <c r="AK20912" s="104"/>
      <c r="AL20912" s="104"/>
      <c r="AO20912" s="104"/>
      <c r="AP20912" s="104"/>
    </row>
    <row r="20913" spans="21:42" ht="15" customHeight="1" x14ac:dyDescent="0.25">
      <c r="U20913" s="104"/>
      <c r="AB20913" s="104"/>
      <c r="AC20913" s="104"/>
      <c r="AF20913" s="104"/>
      <c r="AG20913" s="104"/>
      <c r="AK20913" s="104"/>
      <c r="AL20913" s="104"/>
      <c r="AO20913" s="104"/>
      <c r="AP20913" s="104"/>
    </row>
    <row r="20914" spans="21:42" ht="15" customHeight="1" x14ac:dyDescent="0.25">
      <c r="U20914" s="104"/>
      <c r="AB20914" s="104"/>
      <c r="AC20914" s="104"/>
      <c r="AF20914" s="104"/>
      <c r="AG20914" s="104"/>
      <c r="AK20914" s="104"/>
      <c r="AL20914" s="104"/>
      <c r="AO20914" s="104"/>
      <c r="AP20914" s="104"/>
    </row>
    <row r="20915" spans="21:42" ht="15" customHeight="1" x14ac:dyDescent="0.25">
      <c r="U20915" s="104"/>
      <c r="AB20915" s="104"/>
      <c r="AC20915" s="104"/>
      <c r="AF20915" s="104"/>
      <c r="AG20915" s="104"/>
      <c r="AK20915" s="104"/>
      <c r="AL20915" s="104"/>
      <c r="AO20915" s="104"/>
      <c r="AP20915" s="104"/>
    </row>
    <row r="20916" spans="21:42" ht="15" customHeight="1" x14ac:dyDescent="0.25">
      <c r="U20916" s="104"/>
      <c r="AB20916" s="104"/>
      <c r="AC20916" s="104"/>
      <c r="AF20916" s="104"/>
      <c r="AG20916" s="104"/>
      <c r="AK20916" s="104"/>
      <c r="AL20916" s="104"/>
      <c r="AO20916" s="104"/>
      <c r="AP20916" s="104"/>
    </row>
    <row r="20917" spans="21:42" ht="15" customHeight="1" x14ac:dyDescent="0.25">
      <c r="U20917" s="104"/>
      <c r="AB20917" s="104"/>
      <c r="AC20917" s="104"/>
      <c r="AF20917" s="104"/>
      <c r="AG20917" s="104"/>
      <c r="AK20917" s="104"/>
      <c r="AL20917" s="104"/>
      <c r="AO20917" s="104"/>
      <c r="AP20917" s="104"/>
    </row>
    <row r="20918" spans="21:42" ht="15" customHeight="1" x14ac:dyDescent="0.25">
      <c r="U20918" s="104"/>
      <c r="AB20918" s="104"/>
      <c r="AC20918" s="104"/>
      <c r="AF20918" s="104"/>
      <c r="AG20918" s="104"/>
      <c r="AK20918" s="104"/>
      <c r="AL20918" s="104"/>
      <c r="AO20918" s="104"/>
      <c r="AP20918" s="104"/>
    </row>
    <row r="20919" spans="21:42" ht="15" customHeight="1" x14ac:dyDescent="0.25">
      <c r="U20919" s="104"/>
      <c r="AB20919" s="104"/>
      <c r="AC20919" s="104"/>
      <c r="AF20919" s="104"/>
      <c r="AG20919" s="104"/>
      <c r="AK20919" s="104"/>
      <c r="AL20919" s="104"/>
      <c r="AO20919" s="104"/>
      <c r="AP20919" s="104"/>
    </row>
    <row r="20920" spans="21:42" ht="15" customHeight="1" x14ac:dyDescent="0.25">
      <c r="U20920" s="104"/>
      <c r="AB20920" s="104"/>
      <c r="AC20920" s="104"/>
      <c r="AF20920" s="104"/>
      <c r="AG20920" s="104"/>
      <c r="AK20920" s="104"/>
      <c r="AL20920" s="104"/>
      <c r="AO20920" s="104"/>
      <c r="AP20920" s="104"/>
    </row>
    <row r="20921" spans="21:42" ht="15" customHeight="1" x14ac:dyDescent="0.25">
      <c r="U20921" s="104"/>
      <c r="AB20921" s="104"/>
      <c r="AC20921" s="104"/>
      <c r="AF20921" s="104"/>
      <c r="AG20921" s="104"/>
      <c r="AK20921" s="104"/>
      <c r="AL20921" s="104"/>
      <c r="AO20921" s="104"/>
      <c r="AP20921" s="104"/>
    </row>
    <row r="20922" spans="21:42" ht="15" customHeight="1" x14ac:dyDescent="0.25">
      <c r="U20922" s="104"/>
      <c r="AB20922" s="104"/>
      <c r="AC20922" s="104"/>
      <c r="AF20922" s="104"/>
      <c r="AG20922" s="104"/>
      <c r="AK20922" s="104"/>
      <c r="AL20922" s="104"/>
      <c r="AO20922" s="104"/>
      <c r="AP20922" s="104"/>
    </row>
    <row r="20923" spans="21:42" ht="15" customHeight="1" x14ac:dyDescent="0.25">
      <c r="U20923" s="104"/>
      <c r="AB20923" s="104"/>
      <c r="AC20923" s="104"/>
      <c r="AF20923" s="104"/>
      <c r="AG20923" s="104"/>
      <c r="AK20923" s="104"/>
      <c r="AL20923" s="104"/>
      <c r="AO20923" s="104"/>
      <c r="AP20923" s="104"/>
    </row>
    <row r="20924" spans="21:42" ht="15" customHeight="1" x14ac:dyDescent="0.25">
      <c r="U20924" s="104"/>
      <c r="AB20924" s="104"/>
      <c r="AC20924" s="104"/>
      <c r="AF20924" s="104"/>
      <c r="AG20924" s="104"/>
      <c r="AK20924" s="104"/>
      <c r="AL20924" s="104"/>
      <c r="AO20924" s="104"/>
      <c r="AP20924" s="104"/>
    </row>
    <row r="20925" spans="21:42" ht="15" customHeight="1" x14ac:dyDescent="0.25">
      <c r="U20925" s="104"/>
      <c r="AB20925" s="104"/>
      <c r="AC20925" s="104"/>
      <c r="AF20925" s="104"/>
      <c r="AG20925" s="104"/>
      <c r="AK20925" s="104"/>
      <c r="AL20925" s="104"/>
      <c r="AO20925" s="104"/>
      <c r="AP20925" s="104"/>
    </row>
    <row r="20926" spans="21:42" ht="15" customHeight="1" x14ac:dyDescent="0.25">
      <c r="U20926" s="104"/>
      <c r="AB20926" s="104"/>
      <c r="AC20926" s="104"/>
      <c r="AF20926" s="104"/>
      <c r="AG20926" s="104"/>
      <c r="AK20926" s="104"/>
      <c r="AL20926" s="104"/>
      <c r="AO20926" s="104"/>
      <c r="AP20926" s="104"/>
    </row>
    <row r="20927" spans="21:42" ht="15" customHeight="1" x14ac:dyDescent="0.25">
      <c r="U20927" s="104"/>
      <c r="AB20927" s="104"/>
      <c r="AC20927" s="104"/>
      <c r="AF20927" s="104"/>
      <c r="AG20927" s="104"/>
      <c r="AK20927" s="104"/>
      <c r="AL20927" s="104"/>
      <c r="AO20927" s="104"/>
      <c r="AP20927" s="104"/>
    </row>
    <row r="20928" spans="21:42" ht="15" customHeight="1" x14ac:dyDescent="0.25">
      <c r="U20928" s="104"/>
      <c r="AB20928" s="104"/>
      <c r="AC20928" s="104"/>
      <c r="AF20928" s="104"/>
      <c r="AG20928" s="104"/>
      <c r="AK20928" s="104"/>
      <c r="AL20928" s="104"/>
      <c r="AO20928" s="104"/>
      <c r="AP20928" s="104"/>
    </row>
    <row r="20929" spans="21:42" ht="15" customHeight="1" x14ac:dyDescent="0.25">
      <c r="U20929" s="104"/>
      <c r="AB20929" s="104"/>
      <c r="AC20929" s="104"/>
      <c r="AF20929" s="104"/>
      <c r="AG20929" s="104"/>
      <c r="AK20929" s="104"/>
      <c r="AL20929" s="104"/>
      <c r="AO20929" s="104"/>
      <c r="AP20929" s="104"/>
    </row>
    <row r="20930" spans="21:42" ht="15" customHeight="1" x14ac:dyDescent="0.25">
      <c r="U20930" s="104"/>
      <c r="AB20930" s="104"/>
      <c r="AC20930" s="104"/>
      <c r="AF20930" s="104"/>
      <c r="AG20930" s="104"/>
      <c r="AK20930" s="104"/>
      <c r="AL20930" s="104"/>
      <c r="AO20930" s="104"/>
      <c r="AP20930" s="104"/>
    </row>
    <row r="20931" spans="21:42" ht="15" customHeight="1" x14ac:dyDescent="0.25">
      <c r="U20931" s="104"/>
      <c r="AB20931" s="104"/>
      <c r="AC20931" s="104"/>
      <c r="AF20931" s="104"/>
      <c r="AG20931" s="104"/>
      <c r="AK20931" s="104"/>
      <c r="AL20931" s="104"/>
      <c r="AO20931" s="104"/>
      <c r="AP20931" s="104"/>
    </row>
    <row r="20932" spans="21:42" ht="15" customHeight="1" x14ac:dyDescent="0.25">
      <c r="U20932" s="104"/>
      <c r="AB20932" s="104"/>
      <c r="AC20932" s="104"/>
      <c r="AF20932" s="104"/>
      <c r="AG20932" s="104"/>
      <c r="AK20932" s="104"/>
      <c r="AL20932" s="104"/>
      <c r="AO20932" s="104"/>
      <c r="AP20932" s="104"/>
    </row>
    <row r="20933" spans="21:42" ht="15" customHeight="1" x14ac:dyDescent="0.25">
      <c r="U20933" s="104"/>
      <c r="AB20933" s="104"/>
      <c r="AC20933" s="104"/>
      <c r="AF20933" s="104"/>
      <c r="AG20933" s="104"/>
      <c r="AK20933" s="104"/>
      <c r="AL20933" s="104"/>
      <c r="AO20933" s="104"/>
      <c r="AP20933" s="104"/>
    </row>
    <row r="20934" spans="21:42" ht="15" customHeight="1" x14ac:dyDescent="0.25">
      <c r="U20934" s="104"/>
      <c r="AB20934" s="104"/>
      <c r="AC20934" s="104"/>
      <c r="AF20934" s="104"/>
      <c r="AG20934" s="104"/>
      <c r="AK20934" s="104"/>
      <c r="AL20934" s="104"/>
      <c r="AO20934" s="104"/>
      <c r="AP20934" s="104"/>
    </row>
    <row r="20935" spans="21:42" ht="15" customHeight="1" x14ac:dyDescent="0.25">
      <c r="U20935" s="104"/>
      <c r="AB20935" s="104"/>
      <c r="AC20935" s="104"/>
      <c r="AF20935" s="104"/>
      <c r="AG20935" s="104"/>
      <c r="AK20935" s="104"/>
      <c r="AL20935" s="104"/>
      <c r="AO20935" s="104"/>
      <c r="AP20935" s="104"/>
    </row>
    <row r="20936" spans="21:42" ht="15" customHeight="1" x14ac:dyDescent="0.25">
      <c r="U20936" s="104"/>
      <c r="AB20936" s="104"/>
      <c r="AC20936" s="104"/>
      <c r="AF20936" s="104"/>
      <c r="AG20936" s="104"/>
      <c r="AK20936" s="104"/>
      <c r="AL20936" s="104"/>
      <c r="AO20936" s="104"/>
      <c r="AP20936" s="104"/>
    </row>
    <row r="20937" spans="21:42" ht="15" customHeight="1" x14ac:dyDescent="0.25">
      <c r="U20937" s="104"/>
      <c r="AB20937" s="104"/>
      <c r="AC20937" s="104"/>
      <c r="AF20937" s="104"/>
      <c r="AG20937" s="104"/>
      <c r="AK20937" s="104"/>
      <c r="AL20937" s="104"/>
      <c r="AO20937" s="104"/>
      <c r="AP20937" s="104"/>
    </row>
    <row r="20938" spans="21:42" ht="15" customHeight="1" x14ac:dyDescent="0.25">
      <c r="U20938" s="104"/>
      <c r="AB20938" s="104"/>
      <c r="AC20938" s="104"/>
      <c r="AF20938" s="104"/>
      <c r="AG20938" s="104"/>
      <c r="AK20938" s="104"/>
      <c r="AL20938" s="104"/>
      <c r="AO20938" s="104"/>
      <c r="AP20938" s="104"/>
    </row>
    <row r="20939" spans="21:42" ht="15" customHeight="1" x14ac:dyDescent="0.25">
      <c r="U20939" s="104"/>
      <c r="AB20939" s="104"/>
      <c r="AC20939" s="104"/>
      <c r="AF20939" s="104"/>
      <c r="AG20939" s="104"/>
      <c r="AK20939" s="104"/>
      <c r="AL20939" s="104"/>
      <c r="AO20939" s="104"/>
      <c r="AP20939" s="104"/>
    </row>
    <row r="20940" spans="21:42" ht="15" customHeight="1" x14ac:dyDescent="0.25">
      <c r="U20940" s="104"/>
      <c r="AB20940" s="104"/>
      <c r="AC20940" s="104"/>
      <c r="AF20940" s="104"/>
      <c r="AG20940" s="104"/>
      <c r="AK20940" s="104"/>
      <c r="AL20940" s="104"/>
      <c r="AO20940" s="104"/>
      <c r="AP20940" s="104"/>
    </row>
    <row r="20941" spans="21:42" ht="15" customHeight="1" x14ac:dyDescent="0.25">
      <c r="U20941" s="104"/>
      <c r="AB20941" s="104"/>
      <c r="AC20941" s="104"/>
      <c r="AF20941" s="104"/>
      <c r="AG20941" s="104"/>
      <c r="AK20941" s="104"/>
      <c r="AL20941" s="104"/>
      <c r="AO20941" s="104"/>
      <c r="AP20941" s="104"/>
    </row>
    <row r="20942" spans="21:42" ht="15" customHeight="1" x14ac:dyDescent="0.25">
      <c r="U20942" s="104"/>
      <c r="AB20942" s="104"/>
      <c r="AC20942" s="104"/>
      <c r="AF20942" s="104"/>
      <c r="AG20942" s="104"/>
      <c r="AK20942" s="104"/>
      <c r="AL20942" s="104"/>
      <c r="AO20942" s="104"/>
      <c r="AP20942" s="104"/>
    </row>
    <row r="20943" spans="21:42" ht="15" customHeight="1" x14ac:dyDescent="0.25">
      <c r="U20943" s="104"/>
      <c r="AB20943" s="104"/>
      <c r="AC20943" s="104"/>
      <c r="AF20943" s="104"/>
      <c r="AG20943" s="104"/>
      <c r="AK20943" s="104"/>
      <c r="AL20943" s="104"/>
      <c r="AO20943" s="104"/>
      <c r="AP20943" s="104"/>
    </row>
    <row r="20944" spans="21:42" ht="15" customHeight="1" x14ac:dyDescent="0.25">
      <c r="U20944" s="104"/>
      <c r="AB20944" s="104"/>
      <c r="AC20944" s="104"/>
      <c r="AF20944" s="104"/>
      <c r="AG20944" s="104"/>
      <c r="AK20944" s="104"/>
      <c r="AL20944" s="104"/>
      <c r="AO20944" s="104"/>
      <c r="AP20944" s="104"/>
    </row>
    <row r="20945" spans="21:42" ht="15" customHeight="1" x14ac:dyDescent="0.25">
      <c r="U20945" s="104"/>
      <c r="AB20945" s="104"/>
      <c r="AC20945" s="104"/>
      <c r="AF20945" s="104"/>
      <c r="AG20945" s="104"/>
      <c r="AK20945" s="104"/>
      <c r="AL20945" s="104"/>
      <c r="AO20945" s="104"/>
      <c r="AP20945" s="104"/>
    </row>
    <row r="20946" spans="21:42" ht="15" customHeight="1" x14ac:dyDescent="0.25">
      <c r="U20946" s="104"/>
      <c r="AB20946" s="104"/>
      <c r="AC20946" s="104"/>
      <c r="AF20946" s="104"/>
      <c r="AG20946" s="104"/>
      <c r="AK20946" s="104"/>
      <c r="AL20946" s="104"/>
      <c r="AO20946" s="104"/>
      <c r="AP20946" s="104"/>
    </row>
    <row r="20947" spans="21:42" ht="15" customHeight="1" x14ac:dyDescent="0.25">
      <c r="U20947" s="104"/>
      <c r="AB20947" s="104"/>
      <c r="AC20947" s="104"/>
      <c r="AF20947" s="104"/>
      <c r="AG20947" s="104"/>
      <c r="AK20947" s="104"/>
      <c r="AL20947" s="104"/>
      <c r="AO20947" s="104"/>
      <c r="AP20947" s="104"/>
    </row>
    <row r="20948" spans="21:42" ht="15" customHeight="1" x14ac:dyDescent="0.25">
      <c r="U20948" s="104"/>
      <c r="AB20948" s="104"/>
      <c r="AC20948" s="104"/>
      <c r="AF20948" s="104"/>
      <c r="AG20948" s="104"/>
      <c r="AK20948" s="104"/>
      <c r="AL20948" s="104"/>
      <c r="AO20948" s="104"/>
      <c r="AP20948" s="104"/>
    </row>
    <row r="20949" spans="21:42" ht="15" customHeight="1" x14ac:dyDescent="0.25">
      <c r="U20949" s="104"/>
      <c r="AB20949" s="104"/>
      <c r="AC20949" s="104"/>
      <c r="AF20949" s="104"/>
      <c r="AG20949" s="104"/>
      <c r="AK20949" s="104"/>
      <c r="AL20949" s="104"/>
      <c r="AO20949" s="104"/>
      <c r="AP20949" s="104"/>
    </row>
    <row r="20950" spans="21:42" ht="15" customHeight="1" x14ac:dyDescent="0.25">
      <c r="U20950" s="104"/>
      <c r="AB20950" s="104"/>
      <c r="AC20950" s="104"/>
      <c r="AF20950" s="104"/>
      <c r="AG20950" s="104"/>
      <c r="AK20950" s="104"/>
      <c r="AL20950" s="104"/>
      <c r="AO20950" s="104"/>
      <c r="AP20950" s="104"/>
    </row>
    <row r="20951" spans="21:42" ht="15" customHeight="1" x14ac:dyDescent="0.25">
      <c r="U20951" s="104"/>
      <c r="AB20951" s="104"/>
      <c r="AC20951" s="104"/>
      <c r="AF20951" s="104"/>
      <c r="AG20951" s="104"/>
      <c r="AK20951" s="104"/>
      <c r="AL20951" s="104"/>
      <c r="AO20951" s="104"/>
      <c r="AP20951" s="104"/>
    </row>
    <row r="20952" spans="21:42" ht="15" customHeight="1" x14ac:dyDescent="0.25">
      <c r="U20952" s="104"/>
      <c r="AB20952" s="104"/>
      <c r="AC20952" s="104"/>
      <c r="AF20952" s="104"/>
      <c r="AG20952" s="104"/>
      <c r="AK20952" s="104"/>
      <c r="AL20952" s="104"/>
      <c r="AO20952" s="104"/>
      <c r="AP20952" s="104"/>
    </row>
    <row r="20953" spans="21:42" ht="15" customHeight="1" x14ac:dyDescent="0.25">
      <c r="U20953" s="104"/>
      <c r="AB20953" s="104"/>
      <c r="AC20953" s="104"/>
      <c r="AF20953" s="104"/>
      <c r="AG20953" s="104"/>
      <c r="AK20953" s="104"/>
      <c r="AL20953" s="104"/>
      <c r="AO20953" s="104"/>
      <c r="AP20953" s="104"/>
    </row>
    <row r="20954" spans="21:42" ht="15" customHeight="1" x14ac:dyDescent="0.25">
      <c r="U20954" s="104"/>
      <c r="AB20954" s="104"/>
      <c r="AC20954" s="104"/>
      <c r="AF20954" s="104"/>
      <c r="AG20954" s="104"/>
      <c r="AK20954" s="104"/>
      <c r="AL20954" s="104"/>
      <c r="AO20954" s="104"/>
      <c r="AP20954" s="104"/>
    </row>
    <row r="20955" spans="21:42" ht="15" customHeight="1" x14ac:dyDescent="0.25">
      <c r="U20955" s="104"/>
      <c r="AB20955" s="104"/>
      <c r="AC20955" s="104"/>
      <c r="AF20955" s="104"/>
      <c r="AG20955" s="104"/>
      <c r="AK20955" s="104"/>
      <c r="AL20955" s="104"/>
      <c r="AO20955" s="104"/>
      <c r="AP20955" s="104"/>
    </row>
    <row r="20956" spans="21:42" ht="15" customHeight="1" x14ac:dyDescent="0.25">
      <c r="U20956" s="104"/>
      <c r="AB20956" s="104"/>
      <c r="AC20956" s="104"/>
      <c r="AF20956" s="104"/>
      <c r="AG20956" s="104"/>
      <c r="AK20956" s="104"/>
      <c r="AL20956" s="104"/>
      <c r="AO20956" s="104"/>
      <c r="AP20956" s="104"/>
    </row>
    <row r="20957" spans="21:42" ht="15" customHeight="1" x14ac:dyDescent="0.25">
      <c r="U20957" s="104"/>
      <c r="AB20957" s="104"/>
      <c r="AC20957" s="104"/>
      <c r="AF20957" s="104"/>
      <c r="AG20957" s="104"/>
      <c r="AK20957" s="104"/>
      <c r="AL20957" s="104"/>
      <c r="AO20957" s="104"/>
      <c r="AP20957" s="104"/>
    </row>
    <row r="20958" spans="21:42" ht="15" customHeight="1" x14ac:dyDescent="0.25">
      <c r="U20958" s="104"/>
      <c r="AB20958" s="104"/>
      <c r="AC20958" s="104"/>
      <c r="AF20958" s="104"/>
      <c r="AG20958" s="104"/>
      <c r="AK20958" s="104"/>
      <c r="AL20958" s="104"/>
      <c r="AO20958" s="104"/>
      <c r="AP20958" s="104"/>
    </row>
    <row r="20959" spans="21:42" ht="15" customHeight="1" x14ac:dyDescent="0.25">
      <c r="U20959" s="104"/>
      <c r="AB20959" s="104"/>
      <c r="AC20959" s="104"/>
      <c r="AF20959" s="104"/>
      <c r="AG20959" s="104"/>
      <c r="AK20959" s="104"/>
      <c r="AL20959" s="104"/>
      <c r="AO20959" s="104"/>
      <c r="AP20959" s="104"/>
    </row>
    <row r="20960" spans="21:42" ht="15" customHeight="1" x14ac:dyDescent="0.25">
      <c r="U20960" s="104"/>
      <c r="AB20960" s="104"/>
      <c r="AC20960" s="104"/>
      <c r="AF20960" s="104"/>
      <c r="AG20960" s="104"/>
      <c r="AK20960" s="104"/>
      <c r="AL20960" s="104"/>
      <c r="AO20960" s="104"/>
      <c r="AP20960" s="104"/>
    </row>
    <row r="20961" spans="21:42" ht="15" customHeight="1" x14ac:dyDescent="0.25">
      <c r="U20961" s="104"/>
      <c r="AB20961" s="104"/>
      <c r="AC20961" s="104"/>
      <c r="AF20961" s="104"/>
      <c r="AG20961" s="104"/>
      <c r="AK20961" s="104"/>
      <c r="AL20961" s="104"/>
      <c r="AO20961" s="104"/>
      <c r="AP20961" s="104"/>
    </row>
    <row r="20962" spans="21:42" ht="15" customHeight="1" x14ac:dyDescent="0.25">
      <c r="U20962" s="104"/>
      <c r="AB20962" s="104"/>
      <c r="AC20962" s="104"/>
      <c r="AF20962" s="104"/>
      <c r="AG20962" s="104"/>
      <c r="AK20962" s="104"/>
      <c r="AL20962" s="104"/>
      <c r="AO20962" s="104"/>
      <c r="AP20962" s="104"/>
    </row>
    <row r="20963" spans="21:42" ht="15" customHeight="1" x14ac:dyDescent="0.25">
      <c r="U20963" s="104"/>
      <c r="AB20963" s="104"/>
      <c r="AC20963" s="104"/>
      <c r="AF20963" s="104"/>
      <c r="AG20963" s="104"/>
      <c r="AK20963" s="104"/>
      <c r="AL20963" s="104"/>
      <c r="AO20963" s="104"/>
      <c r="AP20963" s="104"/>
    </row>
    <row r="20964" spans="21:42" ht="15" customHeight="1" x14ac:dyDescent="0.25">
      <c r="U20964" s="104"/>
      <c r="AB20964" s="104"/>
      <c r="AC20964" s="104"/>
      <c r="AF20964" s="104"/>
      <c r="AG20964" s="104"/>
      <c r="AK20964" s="104"/>
      <c r="AL20964" s="104"/>
      <c r="AO20964" s="104"/>
      <c r="AP20964" s="104"/>
    </row>
    <row r="20965" spans="21:42" ht="15" customHeight="1" x14ac:dyDescent="0.25">
      <c r="U20965" s="104"/>
      <c r="AB20965" s="104"/>
      <c r="AC20965" s="104"/>
      <c r="AF20965" s="104"/>
      <c r="AG20965" s="104"/>
      <c r="AK20965" s="104"/>
      <c r="AL20965" s="104"/>
      <c r="AO20965" s="104"/>
      <c r="AP20965" s="104"/>
    </row>
    <row r="20966" spans="21:42" ht="15" customHeight="1" x14ac:dyDescent="0.25">
      <c r="U20966" s="104"/>
      <c r="AB20966" s="104"/>
      <c r="AC20966" s="104"/>
      <c r="AF20966" s="104"/>
      <c r="AG20966" s="104"/>
      <c r="AK20966" s="104"/>
      <c r="AL20966" s="104"/>
      <c r="AO20966" s="104"/>
      <c r="AP20966" s="104"/>
    </row>
    <row r="20967" spans="21:42" ht="15" customHeight="1" x14ac:dyDescent="0.25">
      <c r="U20967" s="104"/>
      <c r="AB20967" s="104"/>
      <c r="AC20967" s="104"/>
      <c r="AF20967" s="104"/>
      <c r="AG20967" s="104"/>
      <c r="AK20967" s="104"/>
      <c r="AL20967" s="104"/>
      <c r="AO20967" s="104"/>
      <c r="AP20967" s="104"/>
    </row>
    <row r="20968" spans="21:42" ht="15" customHeight="1" x14ac:dyDescent="0.25">
      <c r="U20968" s="104"/>
      <c r="AB20968" s="104"/>
      <c r="AC20968" s="104"/>
      <c r="AF20968" s="104"/>
      <c r="AG20968" s="104"/>
      <c r="AK20968" s="104"/>
      <c r="AL20968" s="104"/>
      <c r="AO20968" s="104"/>
      <c r="AP20968" s="104"/>
    </row>
    <row r="20969" spans="21:42" ht="15" customHeight="1" x14ac:dyDescent="0.25">
      <c r="U20969" s="104"/>
      <c r="AB20969" s="104"/>
      <c r="AC20969" s="104"/>
      <c r="AF20969" s="104"/>
      <c r="AG20969" s="104"/>
      <c r="AK20969" s="104"/>
      <c r="AL20969" s="104"/>
      <c r="AO20969" s="104"/>
      <c r="AP20969" s="104"/>
    </row>
    <row r="20970" spans="21:42" ht="15" customHeight="1" x14ac:dyDescent="0.25">
      <c r="U20970" s="104"/>
      <c r="AB20970" s="104"/>
      <c r="AC20970" s="104"/>
      <c r="AF20970" s="104"/>
      <c r="AG20970" s="104"/>
      <c r="AK20970" s="104"/>
      <c r="AL20970" s="104"/>
      <c r="AO20970" s="104"/>
      <c r="AP20970" s="104"/>
    </row>
    <row r="20971" spans="21:42" ht="15" customHeight="1" x14ac:dyDescent="0.25">
      <c r="U20971" s="104"/>
      <c r="AB20971" s="104"/>
      <c r="AC20971" s="104"/>
      <c r="AF20971" s="104"/>
      <c r="AG20971" s="104"/>
      <c r="AK20971" s="104"/>
      <c r="AL20971" s="104"/>
      <c r="AO20971" s="104"/>
      <c r="AP20971" s="104"/>
    </row>
    <row r="20972" spans="21:42" ht="15" customHeight="1" x14ac:dyDescent="0.25">
      <c r="U20972" s="104"/>
      <c r="AB20972" s="104"/>
      <c r="AC20972" s="104"/>
      <c r="AF20972" s="104"/>
      <c r="AG20972" s="104"/>
      <c r="AK20972" s="104"/>
      <c r="AL20972" s="104"/>
      <c r="AO20972" s="104"/>
      <c r="AP20972" s="104"/>
    </row>
    <row r="20973" spans="21:42" ht="15" customHeight="1" x14ac:dyDescent="0.25">
      <c r="U20973" s="104"/>
      <c r="AB20973" s="104"/>
      <c r="AC20973" s="104"/>
      <c r="AF20973" s="104"/>
      <c r="AG20973" s="104"/>
      <c r="AK20973" s="104"/>
      <c r="AL20973" s="104"/>
      <c r="AO20973" s="104"/>
      <c r="AP20973" s="104"/>
    </row>
    <row r="20974" spans="21:42" ht="15" customHeight="1" x14ac:dyDescent="0.25">
      <c r="U20974" s="104"/>
      <c r="AB20974" s="104"/>
      <c r="AC20974" s="104"/>
      <c r="AF20974" s="104"/>
      <c r="AG20974" s="104"/>
      <c r="AK20974" s="104"/>
      <c r="AL20974" s="104"/>
      <c r="AO20974" s="104"/>
      <c r="AP20974" s="104"/>
    </row>
    <row r="20975" spans="21:42" ht="15" customHeight="1" x14ac:dyDescent="0.25">
      <c r="U20975" s="104"/>
      <c r="AB20975" s="104"/>
      <c r="AC20975" s="104"/>
      <c r="AF20975" s="104"/>
      <c r="AG20975" s="104"/>
      <c r="AK20975" s="104"/>
      <c r="AL20975" s="104"/>
      <c r="AO20975" s="104"/>
      <c r="AP20975" s="104"/>
    </row>
    <row r="20976" spans="21:42" ht="15" customHeight="1" x14ac:dyDescent="0.25">
      <c r="U20976" s="104"/>
      <c r="AB20976" s="104"/>
      <c r="AC20976" s="104"/>
      <c r="AF20976" s="104"/>
      <c r="AG20976" s="104"/>
      <c r="AK20976" s="104"/>
      <c r="AL20976" s="104"/>
      <c r="AO20976" s="104"/>
      <c r="AP20976" s="104"/>
    </row>
    <row r="20977" spans="21:42" ht="15" customHeight="1" x14ac:dyDescent="0.25">
      <c r="U20977" s="104"/>
      <c r="AB20977" s="104"/>
      <c r="AC20977" s="104"/>
      <c r="AF20977" s="104"/>
      <c r="AG20977" s="104"/>
      <c r="AK20977" s="104"/>
      <c r="AL20977" s="104"/>
      <c r="AO20977" s="104"/>
      <c r="AP20977" s="104"/>
    </row>
    <row r="20978" spans="21:42" ht="15" customHeight="1" x14ac:dyDescent="0.25">
      <c r="U20978" s="104"/>
      <c r="AB20978" s="104"/>
      <c r="AC20978" s="104"/>
      <c r="AF20978" s="104"/>
      <c r="AG20978" s="104"/>
      <c r="AK20978" s="104"/>
      <c r="AL20978" s="104"/>
      <c r="AO20978" s="104"/>
      <c r="AP20978" s="104"/>
    </row>
    <row r="20979" spans="21:42" ht="15" customHeight="1" x14ac:dyDescent="0.25">
      <c r="U20979" s="104"/>
      <c r="AB20979" s="104"/>
      <c r="AC20979" s="104"/>
      <c r="AF20979" s="104"/>
      <c r="AG20979" s="104"/>
      <c r="AK20979" s="104"/>
      <c r="AL20979" s="104"/>
      <c r="AO20979" s="104"/>
      <c r="AP20979" s="104"/>
    </row>
    <row r="20980" spans="21:42" ht="15" customHeight="1" x14ac:dyDescent="0.25">
      <c r="U20980" s="104"/>
      <c r="AB20980" s="104"/>
      <c r="AC20980" s="104"/>
      <c r="AF20980" s="104"/>
      <c r="AG20980" s="104"/>
      <c r="AK20980" s="104"/>
      <c r="AL20980" s="104"/>
      <c r="AO20980" s="104"/>
      <c r="AP20980" s="104"/>
    </row>
    <row r="20981" spans="21:42" ht="15" customHeight="1" x14ac:dyDescent="0.25">
      <c r="U20981" s="104"/>
      <c r="AB20981" s="104"/>
      <c r="AC20981" s="104"/>
      <c r="AF20981" s="104"/>
      <c r="AG20981" s="104"/>
      <c r="AK20981" s="104"/>
      <c r="AL20981" s="104"/>
      <c r="AO20981" s="104"/>
      <c r="AP20981" s="104"/>
    </row>
    <row r="20982" spans="21:42" ht="15" customHeight="1" x14ac:dyDescent="0.25">
      <c r="U20982" s="104"/>
      <c r="AB20982" s="104"/>
      <c r="AC20982" s="104"/>
      <c r="AF20982" s="104"/>
      <c r="AG20982" s="104"/>
      <c r="AK20982" s="104"/>
      <c r="AL20982" s="104"/>
      <c r="AO20982" s="104"/>
      <c r="AP20982" s="104"/>
    </row>
    <row r="20983" spans="21:42" ht="15" customHeight="1" x14ac:dyDescent="0.25">
      <c r="U20983" s="104"/>
      <c r="AB20983" s="104"/>
      <c r="AC20983" s="104"/>
      <c r="AF20983" s="104"/>
      <c r="AG20983" s="104"/>
      <c r="AK20983" s="104"/>
      <c r="AL20983" s="104"/>
      <c r="AO20983" s="104"/>
      <c r="AP20983" s="104"/>
    </row>
    <row r="20984" spans="21:42" ht="15" customHeight="1" x14ac:dyDescent="0.25">
      <c r="U20984" s="104"/>
      <c r="AB20984" s="104"/>
      <c r="AC20984" s="104"/>
      <c r="AF20984" s="104"/>
      <c r="AG20984" s="104"/>
      <c r="AK20984" s="104"/>
      <c r="AL20984" s="104"/>
      <c r="AO20984" s="104"/>
      <c r="AP20984" s="104"/>
    </row>
    <row r="20985" spans="21:42" ht="15" customHeight="1" x14ac:dyDescent="0.25">
      <c r="U20985" s="104"/>
      <c r="AB20985" s="104"/>
      <c r="AC20985" s="104"/>
      <c r="AF20985" s="104"/>
      <c r="AG20985" s="104"/>
      <c r="AK20985" s="104"/>
      <c r="AL20985" s="104"/>
      <c r="AO20985" s="104"/>
      <c r="AP20985" s="104"/>
    </row>
    <row r="20986" spans="21:42" ht="15" customHeight="1" x14ac:dyDescent="0.25">
      <c r="U20986" s="104"/>
      <c r="AB20986" s="104"/>
      <c r="AC20986" s="104"/>
      <c r="AF20986" s="104"/>
      <c r="AG20986" s="104"/>
      <c r="AK20986" s="104"/>
      <c r="AL20986" s="104"/>
      <c r="AO20986" s="104"/>
      <c r="AP20986" s="104"/>
    </row>
    <row r="20987" spans="21:42" ht="15" customHeight="1" x14ac:dyDescent="0.25">
      <c r="U20987" s="104"/>
      <c r="AB20987" s="104"/>
      <c r="AC20987" s="104"/>
      <c r="AF20987" s="104"/>
      <c r="AG20987" s="104"/>
      <c r="AK20987" s="104"/>
      <c r="AL20987" s="104"/>
      <c r="AO20987" s="104"/>
      <c r="AP20987" s="104"/>
    </row>
    <row r="20988" spans="21:42" ht="15" customHeight="1" x14ac:dyDescent="0.25">
      <c r="U20988" s="104"/>
      <c r="AB20988" s="104"/>
      <c r="AC20988" s="104"/>
      <c r="AF20988" s="104"/>
      <c r="AG20988" s="104"/>
      <c r="AK20988" s="104"/>
      <c r="AL20988" s="104"/>
      <c r="AO20988" s="104"/>
      <c r="AP20988" s="104"/>
    </row>
    <row r="20989" spans="21:42" ht="15" customHeight="1" x14ac:dyDescent="0.25">
      <c r="U20989" s="104"/>
      <c r="AB20989" s="104"/>
      <c r="AC20989" s="104"/>
      <c r="AF20989" s="104"/>
      <c r="AG20989" s="104"/>
      <c r="AK20989" s="104"/>
      <c r="AL20989" s="104"/>
      <c r="AO20989" s="104"/>
      <c r="AP20989" s="104"/>
    </row>
    <row r="20990" spans="21:42" ht="15" customHeight="1" x14ac:dyDescent="0.25">
      <c r="U20990" s="104"/>
      <c r="AB20990" s="104"/>
      <c r="AC20990" s="104"/>
      <c r="AF20990" s="104"/>
      <c r="AG20990" s="104"/>
      <c r="AK20990" s="104"/>
      <c r="AL20990" s="104"/>
      <c r="AO20990" s="104"/>
      <c r="AP20990" s="104"/>
    </row>
    <row r="20991" spans="21:42" ht="15" customHeight="1" x14ac:dyDescent="0.25">
      <c r="U20991" s="104"/>
      <c r="AB20991" s="104"/>
      <c r="AC20991" s="104"/>
      <c r="AF20991" s="104"/>
      <c r="AG20991" s="104"/>
      <c r="AK20991" s="104"/>
      <c r="AL20991" s="104"/>
      <c r="AO20991" s="104"/>
      <c r="AP20991" s="104"/>
    </row>
    <row r="20992" spans="21:42" ht="15" customHeight="1" x14ac:dyDescent="0.25">
      <c r="U20992" s="104"/>
      <c r="AB20992" s="104"/>
      <c r="AC20992" s="104"/>
      <c r="AF20992" s="104"/>
      <c r="AG20992" s="104"/>
      <c r="AK20992" s="104"/>
      <c r="AL20992" s="104"/>
      <c r="AO20992" s="104"/>
      <c r="AP20992" s="104"/>
    </row>
    <row r="20993" spans="21:42" ht="15" customHeight="1" x14ac:dyDescent="0.25">
      <c r="U20993" s="104"/>
      <c r="AB20993" s="104"/>
      <c r="AC20993" s="104"/>
      <c r="AF20993" s="104"/>
      <c r="AG20993" s="104"/>
      <c r="AK20993" s="104"/>
      <c r="AL20993" s="104"/>
      <c r="AO20993" s="104"/>
      <c r="AP20993" s="104"/>
    </row>
    <row r="20994" spans="21:42" ht="15" customHeight="1" x14ac:dyDescent="0.25">
      <c r="U20994" s="104"/>
      <c r="AB20994" s="104"/>
      <c r="AC20994" s="104"/>
      <c r="AF20994" s="104"/>
      <c r="AG20994" s="104"/>
      <c r="AK20994" s="104"/>
      <c r="AL20994" s="104"/>
      <c r="AO20994" s="104"/>
      <c r="AP20994" s="104"/>
    </row>
    <row r="20995" spans="21:42" ht="15" customHeight="1" x14ac:dyDescent="0.25">
      <c r="U20995" s="104"/>
      <c r="AB20995" s="104"/>
      <c r="AC20995" s="104"/>
      <c r="AF20995" s="104"/>
      <c r="AG20995" s="104"/>
      <c r="AK20995" s="104"/>
      <c r="AL20995" s="104"/>
      <c r="AO20995" s="104"/>
      <c r="AP20995" s="104"/>
    </row>
    <row r="20996" spans="21:42" ht="15" customHeight="1" x14ac:dyDescent="0.25">
      <c r="U20996" s="104"/>
      <c r="AB20996" s="104"/>
      <c r="AC20996" s="104"/>
      <c r="AF20996" s="104"/>
      <c r="AG20996" s="104"/>
      <c r="AK20996" s="104"/>
      <c r="AL20996" s="104"/>
      <c r="AO20996" s="104"/>
      <c r="AP20996" s="104"/>
    </row>
    <row r="20997" spans="21:42" ht="15" customHeight="1" x14ac:dyDescent="0.25">
      <c r="U20997" s="104"/>
      <c r="AB20997" s="104"/>
      <c r="AC20997" s="104"/>
      <c r="AF20997" s="104"/>
      <c r="AG20997" s="104"/>
      <c r="AK20997" s="104"/>
      <c r="AL20997" s="104"/>
      <c r="AO20997" s="104"/>
      <c r="AP20997" s="104"/>
    </row>
    <row r="20998" spans="21:42" ht="15" customHeight="1" x14ac:dyDescent="0.25">
      <c r="U20998" s="104"/>
      <c r="AB20998" s="104"/>
      <c r="AC20998" s="104"/>
      <c r="AF20998" s="104"/>
      <c r="AG20998" s="104"/>
      <c r="AK20998" s="104"/>
      <c r="AL20998" s="104"/>
      <c r="AO20998" s="104"/>
      <c r="AP20998" s="104"/>
    </row>
    <row r="20999" spans="21:42" ht="15" customHeight="1" x14ac:dyDescent="0.25">
      <c r="U20999" s="104"/>
      <c r="AB20999" s="104"/>
      <c r="AC20999" s="104"/>
      <c r="AF20999" s="104"/>
      <c r="AG20999" s="104"/>
      <c r="AK20999" s="104"/>
      <c r="AL20999" s="104"/>
      <c r="AO20999" s="104"/>
      <c r="AP20999" s="104"/>
    </row>
    <row r="21000" spans="21:42" ht="15" customHeight="1" x14ac:dyDescent="0.25">
      <c r="U21000" s="104"/>
      <c r="AB21000" s="104"/>
      <c r="AC21000" s="104"/>
      <c r="AF21000" s="104"/>
      <c r="AG21000" s="104"/>
      <c r="AK21000" s="104"/>
      <c r="AL21000" s="104"/>
      <c r="AO21000" s="104"/>
      <c r="AP21000" s="104"/>
    </row>
    <row r="21001" spans="21:42" ht="15" customHeight="1" x14ac:dyDescent="0.25">
      <c r="U21001" s="104"/>
      <c r="AB21001" s="104"/>
      <c r="AC21001" s="104"/>
      <c r="AF21001" s="104"/>
      <c r="AG21001" s="104"/>
      <c r="AK21001" s="104"/>
      <c r="AL21001" s="104"/>
      <c r="AO21001" s="104"/>
      <c r="AP21001" s="104"/>
    </row>
    <row r="21002" spans="21:42" ht="15" customHeight="1" x14ac:dyDescent="0.25">
      <c r="U21002" s="104"/>
      <c r="AB21002" s="104"/>
      <c r="AC21002" s="104"/>
      <c r="AF21002" s="104"/>
      <c r="AG21002" s="104"/>
      <c r="AK21002" s="104"/>
      <c r="AL21002" s="104"/>
      <c r="AO21002" s="104"/>
      <c r="AP21002" s="104"/>
    </row>
    <row r="21003" spans="21:42" ht="15" customHeight="1" x14ac:dyDescent="0.25">
      <c r="U21003" s="104"/>
      <c r="AB21003" s="104"/>
      <c r="AC21003" s="104"/>
      <c r="AF21003" s="104"/>
      <c r="AG21003" s="104"/>
      <c r="AK21003" s="104"/>
      <c r="AL21003" s="104"/>
      <c r="AO21003" s="104"/>
      <c r="AP21003" s="104"/>
    </row>
    <row r="21004" spans="21:42" ht="15" customHeight="1" x14ac:dyDescent="0.25">
      <c r="U21004" s="104"/>
      <c r="AB21004" s="104"/>
      <c r="AC21004" s="104"/>
      <c r="AF21004" s="104"/>
      <c r="AG21004" s="104"/>
      <c r="AK21004" s="104"/>
      <c r="AL21004" s="104"/>
      <c r="AO21004" s="104"/>
      <c r="AP21004" s="104"/>
    </row>
    <row r="21005" spans="21:42" ht="15" customHeight="1" x14ac:dyDescent="0.25">
      <c r="U21005" s="104"/>
      <c r="AB21005" s="104"/>
      <c r="AC21005" s="104"/>
      <c r="AF21005" s="104"/>
      <c r="AG21005" s="104"/>
      <c r="AK21005" s="104"/>
      <c r="AL21005" s="104"/>
      <c r="AO21005" s="104"/>
      <c r="AP21005" s="104"/>
    </row>
    <row r="21006" spans="21:42" ht="15" customHeight="1" x14ac:dyDescent="0.25">
      <c r="U21006" s="104"/>
      <c r="AB21006" s="104"/>
      <c r="AC21006" s="104"/>
      <c r="AF21006" s="104"/>
      <c r="AG21006" s="104"/>
      <c r="AK21006" s="104"/>
      <c r="AL21006" s="104"/>
      <c r="AO21006" s="104"/>
      <c r="AP21006" s="104"/>
    </row>
    <row r="21007" spans="21:42" ht="15" customHeight="1" x14ac:dyDescent="0.25">
      <c r="U21007" s="104"/>
      <c r="AB21007" s="104"/>
      <c r="AC21007" s="104"/>
      <c r="AF21007" s="104"/>
      <c r="AG21007" s="104"/>
      <c r="AK21007" s="104"/>
      <c r="AL21007" s="104"/>
      <c r="AO21007" s="104"/>
      <c r="AP21007" s="104"/>
    </row>
    <row r="21008" spans="21:42" ht="15" customHeight="1" x14ac:dyDescent="0.25">
      <c r="U21008" s="104"/>
      <c r="AB21008" s="104"/>
      <c r="AC21008" s="104"/>
      <c r="AF21008" s="104"/>
      <c r="AG21008" s="104"/>
      <c r="AK21008" s="104"/>
      <c r="AL21008" s="104"/>
      <c r="AO21008" s="104"/>
      <c r="AP21008" s="104"/>
    </row>
    <row r="21009" spans="21:42" ht="15" customHeight="1" x14ac:dyDescent="0.25">
      <c r="U21009" s="104"/>
      <c r="AB21009" s="104"/>
      <c r="AC21009" s="104"/>
      <c r="AF21009" s="104"/>
      <c r="AG21009" s="104"/>
      <c r="AK21009" s="104"/>
      <c r="AL21009" s="104"/>
      <c r="AO21009" s="104"/>
      <c r="AP21009" s="104"/>
    </row>
    <row r="21010" spans="21:42" ht="15" customHeight="1" x14ac:dyDescent="0.25">
      <c r="U21010" s="104"/>
      <c r="AB21010" s="104"/>
      <c r="AC21010" s="104"/>
      <c r="AF21010" s="104"/>
      <c r="AG21010" s="104"/>
      <c r="AK21010" s="104"/>
      <c r="AL21010" s="104"/>
      <c r="AO21010" s="104"/>
      <c r="AP21010" s="104"/>
    </row>
    <row r="21011" spans="21:42" ht="15" customHeight="1" x14ac:dyDescent="0.25">
      <c r="U21011" s="104"/>
      <c r="AB21011" s="104"/>
      <c r="AC21011" s="104"/>
      <c r="AF21011" s="104"/>
      <c r="AG21011" s="104"/>
      <c r="AK21011" s="104"/>
      <c r="AL21011" s="104"/>
      <c r="AO21011" s="104"/>
      <c r="AP21011" s="104"/>
    </row>
    <row r="21012" spans="21:42" ht="15" customHeight="1" x14ac:dyDescent="0.25">
      <c r="U21012" s="104"/>
      <c r="AB21012" s="104"/>
      <c r="AC21012" s="104"/>
      <c r="AF21012" s="104"/>
      <c r="AG21012" s="104"/>
      <c r="AK21012" s="104"/>
      <c r="AL21012" s="104"/>
      <c r="AO21012" s="104"/>
      <c r="AP21012" s="104"/>
    </row>
    <row r="21013" spans="21:42" ht="15" customHeight="1" x14ac:dyDescent="0.25">
      <c r="U21013" s="104"/>
      <c r="AB21013" s="104"/>
      <c r="AC21013" s="104"/>
      <c r="AF21013" s="104"/>
      <c r="AG21013" s="104"/>
      <c r="AK21013" s="104"/>
      <c r="AL21013" s="104"/>
      <c r="AO21013" s="104"/>
      <c r="AP21013" s="104"/>
    </row>
    <row r="21014" spans="21:42" ht="15" customHeight="1" x14ac:dyDescent="0.25">
      <c r="U21014" s="104"/>
      <c r="AB21014" s="104"/>
      <c r="AC21014" s="104"/>
      <c r="AF21014" s="104"/>
      <c r="AG21014" s="104"/>
      <c r="AK21014" s="104"/>
      <c r="AL21014" s="104"/>
      <c r="AO21014" s="104"/>
      <c r="AP21014" s="104"/>
    </row>
    <row r="21015" spans="21:42" ht="15" customHeight="1" x14ac:dyDescent="0.25">
      <c r="U21015" s="104"/>
      <c r="AB21015" s="104"/>
      <c r="AC21015" s="104"/>
      <c r="AF21015" s="104"/>
      <c r="AG21015" s="104"/>
      <c r="AK21015" s="104"/>
      <c r="AL21015" s="104"/>
      <c r="AO21015" s="104"/>
      <c r="AP21015" s="104"/>
    </row>
    <row r="21016" spans="21:42" ht="15" customHeight="1" x14ac:dyDescent="0.25">
      <c r="U21016" s="104"/>
      <c r="AB21016" s="104"/>
      <c r="AC21016" s="104"/>
      <c r="AF21016" s="104"/>
      <c r="AG21016" s="104"/>
      <c r="AK21016" s="104"/>
      <c r="AL21016" s="104"/>
      <c r="AO21016" s="104"/>
      <c r="AP21016" s="104"/>
    </row>
    <row r="21017" spans="21:42" ht="15" customHeight="1" x14ac:dyDescent="0.25">
      <c r="U21017" s="104"/>
      <c r="AB21017" s="104"/>
      <c r="AC21017" s="104"/>
      <c r="AF21017" s="104"/>
      <c r="AG21017" s="104"/>
      <c r="AK21017" s="104"/>
      <c r="AL21017" s="104"/>
      <c r="AO21017" s="104"/>
      <c r="AP21017" s="104"/>
    </row>
    <row r="21018" spans="21:42" ht="15" customHeight="1" x14ac:dyDescent="0.25">
      <c r="U21018" s="104"/>
      <c r="AB21018" s="104"/>
      <c r="AC21018" s="104"/>
      <c r="AF21018" s="104"/>
      <c r="AG21018" s="104"/>
      <c r="AK21018" s="104"/>
      <c r="AL21018" s="104"/>
      <c r="AO21018" s="104"/>
      <c r="AP21018" s="104"/>
    </row>
    <row r="21019" spans="21:42" ht="15" customHeight="1" x14ac:dyDescent="0.25">
      <c r="U21019" s="104"/>
      <c r="AB21019" s="104"/>
      <c r="AC21019" s="104"/>
      <c r="AF21019" s="104"/>
      <c r="AG21019" s="104"/>
      <c r="AK21019" s="104"/>
      <c r="AL21019" s="104"/>
      <c r="AO21019" s="104"/>
      <c r="AP21019" s="104"/>
    </row>
    <row r="21020" spans="21:42" ht="15" customHeight="1" x14ac:dyDescent="0.25">
      <c r="U21020" s="104"/>
      <c r="AB21020" s="104"/>
      <c r="AC21020" s="104"/>
      <c r="AF21020" s="104"/>
      <c r="AG21020" s="104"/>
      <c r="AK21020" s="104"/>
      <c r="AL21020" s="104"/>
      <c r="AO21020" s="104"/>
      <c r="AP21020" s="104"/>
    </row>
    <row r="21021" spans="21:42" ht="15" customHeight="1" x14ac:dyDescent="0.25">
      <c r="U21021" s="104"/>
      <c r="AB21021" s="104"/>
      <c r="AC21021" s="104"/>
      <c r="AF21021" s="104"/>
      <c r="AG21021" s="104"/>
      <c r="AK21021" s="104"/>
      <c r="AL21021" s="104"/>
      <c r="AO21021" s="104"/>
      <c r="AP21021" s="104"/>
    </row>
    <row r="21022" spans="21:42" ht="15" customHeight="1" x14ac:dyDescent="0.25">
      <c r="U21022" s="104"/>
      <c r="AB21022" s="104"/>
      <c r="AC21022" s="104"/>
      <c r="AF21022" s="104"/>
      <c r="AG21022" s="104"/>
      <c r="AK21022" s="104"/>
      <c r="AL21022" s="104"/>
      <c r="AO21022" s="104"/>
      <c r="AP21022" s="104"/>
    </row>
    <row r="21023" spans="21:42" ht="15" customHeight="1" x14ac:dyDescent="0.25">
      <c r="U21023" s="104"/>
      <c r="AB21023" s="104"/>
      <c r="AC21023" s="104"/>
      <c r="AF21023" s="104"/>
      <c r="AG21023" s="104"/>
      <c r="AK21023" s="104"/>
      <c r="AL21023" s="104"/>
      <c r="AO21023" s="104"/>
      <c r="AP21023" s="104"/>
    </row>
    <row r="21024" spans="21:42" ht="15" customHeight="1" x14ac:dyDescent="0.25">
      <c r="U21024" s="104"/>
      <c r="AB21024" s="104"/>
      <c r="AC21024" s="104"/>
      <c r="AF21024" s="104"/>
      <c r="AG21024" s="104"/>
      <c r="AK21024" s="104"/>
      <c r="AL21024" s="104"/>
      <c r="AO21024" s="104"/>
      <c r="AP21024" s="104"/>
    </row>
    <row r="21025" spans="21:42" ht="15" customHeight="1" x14ac:dyDescent="0.25">
      <c r="U21025" s="104"/>
      <c r="AB21025" s="104"/>
      <c r="AC21025" s="104"/>
      <c r="AF21025" s="104"/>
      <c r="AG21025" s="104"/>
      <c r="AK21025" s="104"/>
      <c r="AL21025" s="104"/>
      <c r="AO21025" s="104"/>
      <c r="AP21025" s="104"/>
    </row>
    <row r="21026" spans="21:42" ht="15" customHeight="1" x14ac:dyDescent="0.25">
      <c r="U21026" s="104"/>
      <c r="AB21026" s="104"/>
      <c r="AC21026" s="104"/>
      <c r="AF21026" s="104"/>
      <c r="AG21026" s="104"/>
      <c r="AK21026" s="104"/>
      <c r="AL21026" s="104"/>
      <c r="AO21026" s="104"/>
      <c r="AP21026" s="104"/>
    </row>
    <row r="21027" spans="21:42" ht="15" customHeight="1" x14ac:dyDescent="0.25">
      <c r="U21027" s="104"/>
      <c r="AB21027" s="104"/>
      <c r="AC21027" s="104"/>
      <c r="AF21027" s="104"/>
      <c r="AG21027" s="104"/>
      <c r="AK21027" s="104"/>
      <c r="AL21027" s="104"/>
      <c r="AO21027" s="104"/>
      <c r="AP21027" s="104"/>
    </row>
    <row r="21028" spans="21:42" ht="15" customHeight="1" x14ac:dyDescent="0.25">
      <c r="U21028" s="104"/>
      <c r="AB21028" s="104"/>
      <c r="AC21028" s="104"/>
      <c r="AF21028" s="104"/>
      <c r="AG21028" s="104"/>
      <c r="AK21028" s="104"/>
      <c r="AL21028" s="104"/>
      <c r="AO21028" s="104"/>
      <c r="AP21028" s="104"/>
    </row>
    <row r="21029" spans="21:42" ht="15" customHeight="1" x14ac:dyDescent="0.25">
      <c r="U21029" s="104"/>
      <c r="AB21029" s="104"/>
      <c r="AC21029" s="104"/>
      <c r="AF21029" s="104"/>
      <c r="AG21029" s="104"/>
      <c r="AK21029" s="104"/>
      <c r="AL21029" s="104"/>
      <c r="AO21029" s="104"/>
      <c r="AP21029" s="104"/>
    </row>
    <row r="21030" spans="21:42" ht="15" customHeight="1" x14ac:dyDescent="0.25">
      <c r="U21030" s="104"/>
      <c r="AB21030" s="104"/>
      <c r="AC21030" s="104"/>
      <c r="AF21030" s="104"/>
      <c r="AG21030" s="104"/>
      <c r="AK21030" s="104"/>
      <c r="AL21030" s="104"/>
      <c r="AO21030" s="104"/>
      <c r="AP21030" s="104"/>
    </row>
    <row r="21031" spans="21:42" ht="15" customHeight="1" x14ac:dyDescent="0.25">
      <c r="U21031" s="104"/>
      <c r="AB21031" s="104"/>
      <c r="AC21031" s="104"/>
      <c r="AF21031" s="104"/>
      <c r="AG21031" s="104"/>
      <c r="AK21031" s="104"/>
      <c r="AL21031" s="104"/>
      <c r="AO21031" s="104"/>
      <c r="AP21031" s="104"/>
    </row>
    <row r="21032" spans="21:42" ht="15" customHeight="1" x14ac:dyDescent="0.25">
      <c r="U21032" s="104"/>
      <c r="AB21032" s="104"/>
      <c r="AC21032" s="104"/>
      <c r="AF21032" s="104"/>
      <c r="AG21032" s="104"/>
      <c r="AK21032" s="104"/>
      <c r="AL21032" s="104"/>
      <c r="AO21032" s="104"/>
      <c r="AP21032" s="104"/>
    </row>
    <row r="21033" spans="21:42" ht="15" customHeight="1" x14ac:dyDescent="0.25">
      <c r="U21033" s="104"/>
      <c r="AB21033" s="104"/>
      <c r="AC21033" s="104"/>
      <c r="AF21033" s="104"/>
      <c r="AG21033" s="104"/>
      <c r="AK21033" s="104"/>
      <c r="AL21033" s="104"/>
      <c r="AO21033" s="104"/>
      <c r="AP21033" s="104"/>
    </row>
    <row r="21034" spans="21:42" ht="15" customHeight="1" x14ac:dyDescent="0.25">
      <c r="U21034" s="104"/>
      <c r="AB21034" s="104"/>
      <c r="AC21034" s="104"/>
      <c r="AF21034" s="104"/>
      <c r="AG21034" s="104"/>
      <c r="AK21034" s="104"/>
      <c r="AL21034" s="104"/>
      <c r="AO21034" s="104"/>
      <c r="AP21034" s="104"/>
    </row>
    <row r="21035" spans="21:42" ht="15" customHeight="1" x14ac:dyDescent="0.25">
      <c r="U21035" s="104"/>
      <c r="AB21035" s="104"/>
      <c r="AC21035" s="104"/>
      <c r="AF21035" s="104"/>
      <c r="AG21035" s="104"/>
      <c r="AK21035" s="104"/>
      <c r="AL21035" s="104"/>
      <c r="AO21035" s="104"/>
      <c r="AP21035" s="104"/>
    </row>
    <row r="21036" spans="21:42" ht="15" customHeight="1" x14ac:dyDescent="0.25">
      <c r="U21036" s="104"/>
      <c r="AB21036" s="104"/>
      <c r="AC21036" s="104"/>
      <c r="AF21036" s="104"/>
      <c r="AG21036" s="104"/>
      <c r="AK21036" s="104"/>
      <c r="AL21036" s="104"/>
      <c r="AO21036" s="104"/>
      <c r="AP21036" s="104"/>
    </row>
    <row r="21037" spans="21:42" ht="15" customHeight="1" x14ac:dyDescent="0.25">
      <c r="U21037" s="104"/>
      <c r="AB21037" s="104"/>
      <c r="AC21037" s="104"/>
      <c r="AF21037" s="104"/>
      <c r="AG21037" s="104"/>
      <c r="AK21037" s="104"/>
      <c r="AL21037" s="104"/>
      <c r="AO21037" s="104"/>
      <c r="AP21037" s="104"/>
    </row>
    <row r="21038" spans="21:42" ht="15" customHeight="1" x14ac:dyDescent="0.25">
      <c r="U21038" s="104"/>
      <c r="AB21038" s="104"/>
      <c r="AC21038" s="104"/>
      <c r="AF21038" s="104"/>
      <c r="AG21038" s="104"/>
      <c r="AK21038" s="104"/>
      <c r="AL21038" s="104"/>
      <c r="AO21038" s="104"/>
      <c r="AP21038" s="104"/>
    </row>
    <row r="21039" spans="21:42" ht="15" customHeight="1" x14ac:dyDescent="0.25">
      <c r="U21039" s="104"/>
      <c r="AB21039" s="104"/>
      <c r="AC21039" s="104"/>
      <c r="AF21039" s="104"/>
      <c r="AG21039" s="104"/>
      <c r="AK21039" s="104"/>
      <c r="AL21039" s="104"/>
      <c r="AO21039" s="104"/>
      <c r="AP21039" s="104"/>
    </row>
    <row r="21040" spans="21:42" ht="15" customHeight="1" x14ac:dyDescent="0.25">
      <c r="U21040" s="104"/>
      <c r="AB21040" s="104"/>
      <c r="AC21040" s="104"/>
      <c r="AF21040" s="104"/>
      <c r="AG21040" s="104"/>
      <c r="AK21040" s="104"/>
      <c r="AL21040" s="104"/>
      <c r="AO21040" s="104"/>
      <c r="AP21040" s="104"/>
    </row>
    <row r="21041" spans="21:42" ht="15" customHeight="1" x14ac:dyDescent="0.25">
      <c r="U21041" s="104"/>
      <c r="AB21041" s="104"/>
      <c r="AC21041" s="104"/>
      <c r="AF21041" s="104"/>
      <c r="AG21041" s="104"/>
      <c r="AK21041" s="104"/>
      <c r="AL21041" s="104"/>
      <c r="AO21041" s="104"/>
      <c r="AP21041" s="104"/>
    </row>
    <row r="21042" spans="21:42" ht="15" customHeight="1" x14ac:dyDescent="0.25">
      <c r="U21042" s="104"/>
      <c r="AB21042" s="104"/>
      <c r="AC21042" s="104"/>
      <c r="AF21042" s="104"/>
      <c r="AG21042" s="104"/>
      <c r="AK21042" s="104"/>
      <c r="AL21042" s="104"/>
      <c r="AO21042" s="104"/>
      <c r="AP21042" s="104"/>
    </row>
    <row r="21043" spans="21:42" ht="15" customHeight="1" x14ac:dyDescent="0.25">
      <c r="U21043" s="104"/>
      <c r="AB21043" s="104"/>
      <c r="AC21043" s="104"/>
      <c r="AF21043" s="104"/>
      <c r="AG21043" s="104"/>
      <c r="AK21043" s="104"/>
      <c r="AL21043" s="104"/>
      <c r="AO21043" s="104"/>
      <c r="AP21043" s="104"/>
    </row>
    <row r="21044" spans="21:42" ht="15" customHeight="1" x14ac:dyDescent="0.25">
      <c r="U21044" s="104"/>
      <c r="AB21044" s="104"/>
      <c r="AC21044" s="104"/>
      <c r="AF21044" s="104"/>
      <c r="AG21044" s="104"/>
      <c r="AK21044" s="104"/>
      <c r="AL21044" s="104"/>
      <c r="AO21044" s="104"/>
      <c r="AP21044" s="104"/>
    </row>
    <row r="21045" spans="21:42" ht="15" customHeight="1" x14ac:dyDescent="0.25">
      <c r="U21045" s="104"/>
      <c r="AB21045" s="104"/>
      <c r="AC21045" s="104"/>
      <c r="AF21045" s="104"/>
      <c r="AG21045" s="104"/>
      <c r="AK21045" s="104"/>
      <c r="AL21045" s="104"/>
      <c r="AO21045" s="104"/>
      <c r="AP21045" s="104"/>
    </row>
    <row r="21046" spans="21:42" ht="15" customHeight="1" x14ac:dyDescent="0.25">
      <c r="U21046" s="104"/>
      <c r="AB21046" s="104"/>
      <c r="AC21046" s="104"/>
      <c r="AF21046" s="104"/>
      <c r="AG21046" s="104"/>
      <c r="AK21046" s="104"/>
      <c r="AL21046" s="104"/>
      <c r="AO21046" s="104"/>
      <c r="AP21046" s="104"/>
    </row>
    <row r="21047" spans="21:42" ht="15" customHeight="1" x14ac:dyDescent="0.25">
      <c r="U21047" s="104"/>
      <c r="AB21047" s="104"/>
      <c r="AC21047" s="104"/>
      <c r="AF21047" s="104"/>
      <c r="AG21047" s="104"/>
      <c r="AK21047" s="104"/>
      <c r="AL21047" s="104"/>
      <c r="AO21047" s="104"/>
      <c r="AP21047" s="104"/>
    </row>
    <row r="21048" spans="21:42" ht="15" customHeight="1" x14ac:dyDescent="0.25">
      <c r="U21048" s="104"/>
      <c r="AB21048" s="104"/>
      <c r="AC21048" s="104"/>
      <c r="AF21048" s="104"/>
      <c r="AG21048" s="104"/>
      <c r="AK21048" s="104"/>
      <c r="AL21048" s="104"/>
      <c r="AO21048" s="104"/>
      <c r="AP21048" s="104"/>
    </row>
    <row r="21049" spans="21:42" ht="15" customHeight="1" x14ac:dyDescent="0.25">
      <c r="U21049" s="104"/>
      <c r="AB21049" s="104"/>
      <c r="AC21049" s="104"/>
      <c r="AF21049" s="104"/>
      <c r="AG21049" s="104"/>
      <c r="AK21049" s="104"/>
      <c r="AL21049" s="104"/>
      <c r="AO21049" s="104"/>
      <c r="AP21049" s="104"/>
    </row>
    <row r="21050" spans="21:42" ht="15" customHeight="1" x14ac:dyDescent="0.25">
      <c r="U21050" s="104"/>
      <c r="AB21050" s="104"/>
      <c r="AC21050" s="104"/>
      <c r="AF21050" s="104"/>
      <c r="AG21050" s="104"/>
      <c r="AK21050" s="104"/>
      <c r="AL21050" s="104"/>
      <c r="AO21050" s="104"/>
      <c r="AP21050" s="104"/>
    </row>
    <row r="21051" spans="21:42" ht="15" customHeight="1" x14ac:dyDescent="0.25">
      <c r="U21051" s="104"/>
      <c r="AB21051" s="104"/>
      <c r="AC21051" s="104"/>
      <c r="AF21051" s="104"/>
      <c r="AG21051" s="104"/>
      <c r="AK21051" s="104"/>
      <c r="AL21051" s="104"/>
      <c r="AO21051" s="104"/>
      <c r="AP21051" s="104"/>
    </row>
    <row r="21052" spans="21:42" ht="15" customHeight="1" x14ac:dyDescent="0.25">
      <c r="U21052" s="104"/>
      <c r="AB21052" s="104"/>
      <c r="AC21052" s="104"/>
      <c r="AF21052" s="104"/>
      <c r="AG21052" s="104"/>
      <c r="AK21052" s="104"/>
      <c r="AL21052" s="104"/>
      <c r="AO21052" s="104"/>
      <c r="AP21052" s="104"/>
    </row>
    <row r="21053" spans="21:42" ht="15" customHeight="1" x14ac:dyDescent="0.25">
      <c r="U21053" s="104"/>
      <c r="AB21053" s="104"/>
      <c r="AC21053" s="104"/>
      <c r="AF21053" s="104"/>
      <c r="AG21053" s="104"/>
      <c r="AK21053" s="104"/>
      <c r="AL21053" s="104"/>
      <c r="AO21053" s="104"/>
      <c r="AP21053" s="104"/>
    </row>
    <row r="21054" spans="21:42" ht="15" customHeight="1" x14ac:dyDescent="0.25">
      <c r="U21054" s="104"/>
      <c r="AB21054" s="104"/>
      <c r="AC21054" s="104"/>
      <c r="AF21054" s="104"/>
      <c r="AG21054" s="104"/>
      <c r="AK21054" s="104"/>
      <c r="AL21054" s="104"/>
      <c r="AO21054" s="104"/>
      <c r="AP21054" s="104"/>
    </row>
    <row r="21055" spans="21:42" ht="15" customHeight="1" x14ac:dyDescent="0.25">
      <c r="U21055" s="104"/>
      <c r="AB21055" s="104"/>
      <c r="AC21055" s="104"/>
      <c r="AF21055" s="104"/>
      <c r="AG21055" s="104"/>
      <c r="AK21055" s="104"/>
      <c r="AL21055" s="104"/>
      <c r="AO21055" s="104"/>
      <c r="AP21055" s="104"/>
    </row>
    <row r="21056" spans="21:42" ht="15" customHeight="1" x14ac:dyDescent="0.25">
      <c r="U21056" s="104"/>
      <c r="AB21056" s="104"/>
      <c r="AC21056" s="104"/>
      <c r="AF21056" s="104"/>
      <c r="AG21056" s="104"/>
      <c r="AK21056" s="104"/>
      <c r="AL21056" s="104"/>
      <c r="AO21056" s="104"/>
      <c r="AP21056" s="104"/>
    </row>
    <row r="21057" spans="21:42" ht="15" customHeight="1" x14ac:dyDescent="0.25">
      <c r="U21057" s="104"/>
      <c r="AB21057" s="104"/>
      <c r="AC21057" s="104"/>
      <c r="AF21057" s="104"/>
      <c r="AG21057" s="104"/>
      <c r="AK21057" s="104"/>
      <c r="AL21057" s="104"/>
      <c r="AO21057" s="104"/>
      <c r="AP21057" s="104"/>
    </row>
    <row r="21058" spans="21:42" ht="15" customHeight="1" x14ac:dyDescent="0.25">
      <c r="U21058" s="104"/>
      <c r="AB21058" s="104"/>
      <c r="AC21058" s="104"/>
      <c r="AF21058" s="104"/>
      <c r="AG21058" s="104"/>
      <c r="AK21058" s="104"/>
      <c r="AL21058" s="104"/>
      <c r="AO21058" s="104"/>
      <c r="AP21058" s="104"/>
    </row>
    <row r="21059" spans="21:42" ht="15" customHeight="1" x14ac:dyDescent="0.25">
      <c r="U21059" s="104"/>
      <c r="AB21059" s="104"/>
      <c r="AC21059" s="104"/>
      <c r="AF21059" s="104"/>
      <c r="AG21059" s="104"/>
      <c r="AK21059" s="104"/>
      <c r="AL21059" s="104"/>
      <c r="AO21059" s="104"/>
      <c r="AP21059" s="104"/>
    </row>
    <row r="21060" spans="21:42" ht="15" customHeight="1" x14ac:dyDescent="0.25">
      <c r="U21060" s="104"/>
      <c r="AB21060" s="104"/>
      <c r="AC21060" s="104"/>
      <c r="AF21060" s="104"/>
      <c r="AG21060" s="104"/>
      <c r="AK21060" s="104"/>
      <c r="AL21060" s="104"/>
      <c r="AO21060" s="104"/>
      <c r="AP21060" s="104"/>
    </row>
    <row r="21061" spans="21:42" ht="15" customHeight="1" x14ac:dyDescent="0.25">
      <c r="U21061" s="104"/>
      <c r="AB21061" s="104"/>
      <c r="AC21061" s="104"/>
      <c r="AF21061" s="104"/>
      <c r="AG21061" s="104"/>
      <c r="AK21061" s="104"/>
      <c r="AL21061" s="104"/>
      <c r="AO21061" s="104"/>
      <c r="AP21061" s="104"/>
    </row>
    <row r="21062" spans="21:42" ht="15" customHeight="1" x14ac:dyDescent="0.25">
      <c r="U21062" s="104"/>
      <c r="AB21062" s="104"/>
      <c r="AC21062" s="104"/>
      <c r="AF21062" s="104"/>
      <c r="AG21062" s="104"/>
      <c r="AK21062" s="104"/>
      <c r="AL21062" s="104"/>
      <c r="AO21062" s="104"/>
      <c r="AP21062" s="104"/>
    </row>
    <row r="21063" spans="21:42" ht="15" customHeight="1" x14ac:dyDescent="0.25">
      <c r="U21063" s="104"/>
      <c r="AB21063" s="104"/>
      <c r="AC21063" s="104"/>
      <c r="AF21063" s="104"/>
      <c r="AG21063" s="104"/>
      <c r="AK21063" s="104"/>
      <c r="AL21063" s="104"/>
      <c r="AO21063" s="104"/>
      <c r="AP21063" s="104"/>
    </row>
    <row r="21064" spans="21:42" ht="15" customHeight="1" x14ac:dyDescent="0.25">
      <c r="U21064" s="104"/>
      <c r="AB21064" s="104"/>
      <c r="AC21064" s="104"/>
      <c r="AF21064" s="104"/>
      <c r="AG21064" s="104"/>
      <c r="AK21064" s="104"/>
      <c r="AL21064" s="104"/>
      <c r="AO21064" s="104"/>
      <c r="AP21064" s="104"/>
    </row>
    <row r="21065" spans="21:42" ht="15" customHeight="1" x14ac:dyDescent="0.25">
      <c r="U21065" s="104"/>
      <c r="AB21065" s="104"/>
      <c r="AC21065" s="104"/>
      <c r="AF21065" s="104"/>
      <c r="AG21065" s="104"/>
      <c r="AK21065" s="104"/>
      <c r="AL21065" s="104"/>
      <c r="AO21065" s="104"/>
      <c r="AP21065" s="104"/>
    </row>
    <row r="21066" spans="21:42" ht="15" customHeight="1" x14ac:dyDescent="0.25">
      <c r="U21066" s="104"/>
      <c r="AB21066" s="104"/>
      <c r="AC21066" s="104"/>
      <c r="AF21066" s="104"/>
      <c r="AG21066" s="104"/>
      <c r="AK21066" s="104"/>
      <c r="AL21066" s="104"/>
      <c r="AO21066" s="104"/>
      <c r="AP21066" s="104"/>
    </row>
    <row r="21067" spans="21:42" ht="15" customHeight="1" x14ac:dyDescent="0.25">
      <c r="U21067" s="104"/>
      <c r="AB21067" s="104"/>
      <c r="AC21067" s="104"/>
      <c r="AF21067" s="104"/>
      <c r="AG21067" s="104"/>
      <c r="AK21067" s="104"/>
      <c r="AL21067" s="104"/>
      <c r="AO21067" s="104"/>
      <c r="AP21067" s="104"/>
    </row>
    <row r="21068" spans="21:42" ht="15" customHeight="1" x14ac:dyDescent="0.25">
      <c r="U21068" s="104"/>
      <c r="AB21068" s="104"/>
      <c r="AC21068" s="104"/>
      <c r="AF21068" s="104"/>
      <c r="AG21068" s="104"/>
      <c r="AK21068" s="104"/>
      <c r="AL21068" s="104"/>
      <c r="AO21068" s="104"/>
      <c r="AP21068" s="104"/>
    </row>
    <row r="21069" spans="21:42" ht="15" customHeight="1" x14ac:dyDescent="0.25">
      <c r="U21069" s="104"/>
      <c r="AB21069" s="104"/>
      <c r="AC21069" s="104"/>
      <c r="AF21069" s="104"/>
      <c r="AG21069" s="104"/>
      <c r="AK21069" s="104"/>
      <c r="AL21069" s="104"/>
      <c r="AO21069" s="104"/>
      <c r="AP21069" s="104"/>
    </row>
    <row r="21070" spans="21:42" ht="15" customHeight="1" x14ac:dyDescent="0.25">
      <c r="U21070" s="104"/>
      <c r="AB21070" s="104"/>
      <c r="AC21070" s="104"/>
      <c r="AF21070" s="104"/>
      <c r="AG21070" s="104"/>
      <c r="AK21070" s="104"/>
      <c r="AL21070" s="104"/>
      <c r="AO21070" s="104"/>
      <c r="AP21070" s="104"/>
    </row>
    <row r="21071" spans="21:42" ht="15" customHeight="1" x14ac:dyDescent="0.25">
      <c r="U21071" s="104"/>
      <c r="AB21071" s="104"/>
      <c r="AC21071" s="104"/>
      <c r="AF21071" s="104"/>
      <c r="AG21071" s="104"/>
      <c r="AK21071" s="104"/>
      <c r="AL21071" s="104"/>
      <c r="AO21071" s="104"/>
      <c r="AP21071" s="104"/>
    </row>
    <row r="21072" spans="21:42" ht="15" customHeight="1" x14ac:dyDescent="0.25">
      <c r="U21072" s="104"/>
      <c r="AB21072" s="104"/>
      <c r="AC21072" s="104"/>
      <c r="AF21072" s="104"/>
      <c r="AG21072" s="104"/>
      <c r="AK21072" s="104"/>
      <c r="AL21072" s="104"/>
      <c r="AO21072" s="104"/>
      <c r="AP21072" s="104"/>
    </row>
    <row r="21073" spans="21:42" ht="15" customHeight="1" x14ac:dyDescent="0.25">
      <c r="U21073" s="104"/>
      <c r="AB21073" s="104"/>
      <c r="AC21073" s="104"/>
      <c r="AF21073" s="104"/>
      <c r="AG21073" s="104"/>
      <c r="AK21073" s="104"/>
      <c r="AL21073" s="104"/>
      <c r="AO21073" s="104"/>
      <c r="AP21073" s="104"/>
    </row>
    <row r="21074" spans="21:42" ht="15" customHeight="1" x14ac:dyDescent="0.25">
      <c r="U21074" s="104"/>
      <c r="AB21074" s="104"/>
      <c r="AC21074" s="104"/>
      <c r="AF21074" s="104"/>
      <c r="AG21074" s="104"/>
      <c r="AK21074" s="104"/>
      <c r="AL21074" s="104"/>
      <c r="AO21074" s="104"/>
      <c r="AP21074" s="104"/>
    </row>
    <row r="21075" spans="21:42" ht="15" customHeight="1" x14ac:dyDescent="0.25">
      <c r="U21075" s="104"/>
      <c r="AB21075" s="104"/>
      <c r="AC21075" s="104"/>
      <c r="AF21075" s="104"/>
      <c r="AG21075" s="104"/>
      <c r="AK21075" s="104"/>
      <c r="AL21075" s="104"/>
      <c r="AO21075" s="104"/>
      <c r="AP21075" s="104"/>
    </row>
    <row r="21076" spans="21:42" ht="15" customHeight="1" x14ac:dyDescent="0.25">
      <c r="U21076" s="104"/>
      <c r="AB21076" s="104"/>
      <c r="AC21076" s="104"/>
      <c r="AF21076" s="104"/>
      <c r="AG21076" s="104"/>
      <c r="AK21076" s="104"/>
      <c r="AL21076" s="104"/>
      <c r="AO21076" s="104"/>
      <c r="AP21076" s="104"/>
    </row>
    <row r="21077" spans="21:42" ht="15" customHeight="1" x14ac:dyDescent="0.25">
      <c r="U21077" s="104"/>
      <c r="AB21077" s="104"/>
      <c r="AC21077" s="104"/>
      <c r="AF21077" s="104"/>
      <c r="AG21077" s="104"/>
      <c r="AK21077" s="104"/>
      <c r="AL21077" s="104"/>
      <c r="AO21077" s="104"/>
      <c r="AP21077" s="104"/>
    </row>
    <row r="21078" spans="21:42" ht="15" customHeight="1" x14ac:dyDescent="0.25">
      <c r="U21078" s="104"/>
      <c r="AB21078" s="104"/>
      <c r="AC21078" s="104"/>
      <c r="AF21078" s="104"/>
      <c r="AG21078" s="104"/>
      <c r="AK21078" s="104"/>
      <c r="AL21078" s="104"/>
      <c r="AO21078" s="104"/>
      <c r="AP21078" s="104"/>
    </row>
    <row r="21079" spans="21:42" ht="15" customHeight="1" x14ac:dyDescent="0.25">
      <c r="U21079" s="104"/>
      <c r="AB21079" s="104"/>
      <c r="AC21079" s="104"/>
      <c r="AF21079" s="104"/>
      <c r="AG21079" s="104"/>
      <c r="AK21079" s="104"/>
      <c r="AL21079" s="104"/>
      <c r="AO21079" s="104"/>
      <c r="AP21079" s="104"/>
    </row>
    <row r="21080" spans="21:42" ht="15" customHeight="1" x14ac:dyDescent="0.25">
      <c r="U21080" s="104"/>
      <c r="AB21080" s="104"/>
      <c r="AC21080" s="104"/>
      <c r="AF21080" s="104"/>
      <c r="AG21080" s="104"/>
      <c r="AK21080" s="104"/>
      <c r="AL21080" s="104"/>
      <c r="AO21080" s="104"/>
      <c r="AP21080" s="104"/>
    </row>
    <row r="21081" spans="21:42" ht="15" customHeight="1" x14ac:dyDescent="0.25">
      <c r="U21081" s="104"/>
      <c r="AB21081" s="104"/>
      <c r="AC21081" s="104"/>
      <c r="AF21081" s="104"/>
      <c r="AG21081" s="104"/>
      <c r="AK21081" s="104"/>
      <c r="AL21081" s="104"/>
      <c r="AO21081" s="104"/>
      <c r="AP21081" s="104"/>
    </row>
    <row r="21082" spans="21:42" ht="15" customHeight="1" x14ac:dyDescent="0.25">
      <c r="U21082" s="104"/>
      <c r="AB21082" s="104"/>
      <c r="AC21082" s="104"/>
      <c r="AF21082" s="104"/>
      <c r="AG21082" s="104"/>
      <c r="AK21082" s="104"/>
      <c r="AL21082" s="104"/>
      <c r="AO21082" s="104"/>
      <c r="AP21082" s="104"/>
    </row>
    <row r="21083" spans="21:42" ht="15" customHeight="1" x14ac:dyDescent="0.25">
      <c r="U21083" s="104"/>
      <c r="AB21083" s="104"/>
      <c r="AC21083" s="104"/>
      <c r="AF21083" s="104"/>
      <c r="AG21083" s="104"/>
      <c r="AK21083" s="104"/>
      <c r="AL21083" s="104"/>
      <c r="AO21083" s="104"/>
      <c r="AP21083" s="104"/>
    </row>
    <row r="21084" spans="21:42" ht="15" customHeight="1" x14ac:dyDescent="0.25">
      <c r="U21084" s="104"/>
      <c r="AB21084" s="104"/>
      <c r="AC21084" s="104"/>
      <c r="AF21084" s="104"/>
      <c r="AG21084" s="104"/>
      <c r="AK21084" s="104"/>
      <c r="AL21084" s="104"/>
      <c r="AO21084" s="104"/>
      <c r="AP21084" s="104"/>
    </row>
    <row r="21085" spans="21:42" ht="15" customHeight="1" x14ac:dyDescent="0.25">
      <c r="U21085" s="104"/>
      <c r="AB21085" s="104"/>
      <c r="AC21085" s="104"/>
      <c r="AF21085" s="104"/>
      <c r="AG21085" s="104"/>
      <c r="AK21085" s="104"/>
      <c r="AL21085" s="104"/>
      <c r="AO21085" s="104"/>
      <c r="AP21085" s="104"/>
    </row>
    <row r="21086" spans="21:42" ht="15" customHeight="1" x14ac:dyDescent="0.25">
      <c r="U21086" s="104"/>
      <c r="AB21086" s="104"/>
      <c r="AC21086" s="104"/>
      <c r="AF21086" s="104"/>
      <c r="AG21086" s="104"/>
      <c r="AK21086" s="104"/>
      <c r="AL21086" s="104"/>
      <c r="AO21086" s="104"/>
      <c r="AP21086" s="104"/>
    </row>
    <row r="21087" spans="21:42" ht="15" customHeight="1" x14ac:dyDescent="0.25">
      <c r="U21087" s="104"/>
      <c r="AB21087" s="104"/>
      <c r="AC21087" s="104"/>
      <c r="AF21087" s="104"/>
      <c r="AG21087" s="104"/>
      <c r="AK21087" s="104"/>
      <c r="AL21087" s="104"/>
      <c r="AO21087" s="104"/>
      <c r="AP21087" s="104"/>
    </row>
    <row r="21088" spans="21:42" ht="15" customHeight="1" x14ac:dyDescent="0.25">
      <c r="U21088" s="104"/>
      <c r="AB21088" s="104"/>
      <c r="AC21088" s="104"/>
      <c r="AF21088" s="104"/>
      <c r="AG21088" s="104"/>
      <c r="AK21088" s="104"/>
      <c r="AL21088" s="104"/>
      <c r="AO21088" s="104"/>
      <c r="AP21088" s="104"/>
    </row>
    <row r="21089" spans="21:42" ht="15" customHeight="1" x14ac:dyDescent="0.25">
      <c r="U21089" s="104"/>
      <c r="AB21089" s="104"/>
      <c r="AC21089" s="104"/>
      <c r="AF21089" s="104"/>
      <c r="AG21089" s="104"/>
      <c r="AK21089" s="104"/>
      <c r="AL21089" s="104"/>
      <c r="AO21089" s="104"/>
      <c r="AP21089" s="104"/>
    </row>
    <row r="21090" spans="21:42" ht="15" customHeight="1" x14ac:dyDescent="0.25">
      <c r="U21090" s="104"/>
      <c r="AB21090" s="104"/>
      <c r="AC21090" s="104"/>
      <c r="AF21090" s="104"/>
      <c r="AG21090" s="104"/>
      <c r="AK21090" s="104"/>
      <c r="AL21090" s="104"/>
      <c r="AO21090" s="104"/>
      <c r="AP21090" s="104"/>
    </row>
    <row r="21091" spans="21:42" ht="15" customHeight="1" x14ac:dyDescent="0.25">
      <c r="U21091" s="104"/>
      <c r="AB21091" s="104"/>
      <c r="AC21091" s="104"/>
      <c r="AF21091" s="104"/>
      <c r="AG21091" s="104"/>
      <c r="AK21091" s="104"/>
      <c r="AL21091" s="104"/>
      <c r="AO21091" s="104"/>
      <c r="AP21091" s="104"/>
    </row>
    <row r="21092" spans="21:42" ht="15" customHeight="1" x14ac:dyDescent="0.25">
      <c r="U21092" s="104"/>
      <c r="AB21092" s="104"/>
      <c r="AC21092" s="104"/>
      <c r="AF21092" s="104"/>
      <c r="AG21092" s="104"/>
      <c r="AK21092" s="104"/>
      <c r="AL21092" s="104"/>
      <c r="AO21092" s="104"/>
      <c r="AP21092" s="104"/>
    </row>
    <row r="21093" spans="21:42" ht="15" customHeight="1" x14ac:dyDescent="0.25">
      <c r="U21093" s="104"/>
      <c r="AB21093" s="104"/>
      <c r="AC21093" s="104"/>
      <c r="AF21093" s="104"/>
      <c r="AG21093" s="104"/>
      <c r="AK21093" s="104"/>
      <c r="AL21093" s="104"/>
      <c r="AO21093" s="104"/>
      <c r="AP21093" s="104"/>
    </row>
    <row r="21094" spans="21:42" ht="15" customHeight="1" x14ac:dyDescent="0.25">
      <c r="U21094" s="104"/>
      <c r="AB21094" s="104"/>
      <c r="AC21094" s="104"/>
      <c r="AF21094" s="104"/>
      <c r="AG21094" s="104"/>
      <c r="AK21094" s="104"/>
      <c r="AL21094" s="104"/>
      <c r="AO21094" s="104"/>
      <c r="AP21094" s="104"/>
    </row>
    <row r="21095" spans="21:42" ht="15" customHeight="1" x14ac:dyDescent="0.25">
      <c r="U21095" s="104"/>
      <c r="AB21095" s="104"/>
      <c r="AC21095" s="104"/>
      <c r="AF21095" s="104"/>
      <c r="AG21095" s="104"/>
      <c r="AK21095" s="104"/>
      <c r="AL21095" s="104"/>
      <c r="AO21095" s="104"/>
      <c r="AP21095" s="104"/>
    </row>
    <row r="21096" spans="21:42" ht="15" customHeight="1" x14ac:dyDescent="0.25">
      <c r="U21096" s="104"/>
      <c r="AB21096" s="104"/>
      <c r="AC21096" s="104"/>
      <c r="AF21096" s="104"/>
      <c r="AG21096" s="104"/>
      <c r="AK21096" s="104"/>
      <c r="AL21096" s="104"/>
      <c r="AO21096" s="104"/>
      <c r="AP21096" s="104"/>
    </row>
    <row r="21097" spans="21:42" ht="15" customHeight="1" x14ac:dyDescent="0.25">
      <c r="U21097" s="104"/>
      <c r="AB21097" s="104"/>
      <c r="AC21097" s="104"/>
      <c r="AF21097" s="104"/>
      <c r="AG21097" s="104"/>
      <c r="AK21097" s="104"/>
      <c r="AL21097" s="104"/>
      <c r="AO21097" s="104"/>
      <c r="AP21097" s="104"/>
    </row>
    <row r="21098" spans="21:42" ht="15" customHeight="1" x14ac:dyDescent="0.25">
      <c r="U21098" s="104"/>
      <c r="AB21098" s="104"/>
      <c r="AC21098" s="104"/>
      <c r="AF21098" s="104"/>
      <c r="AG21098" s="104"/>
      <c r="AK21098" s="104"/>
      <c r="AL21098" s="104"/>
      <c r="AO21098" s="104"/>
      <c r="AP21098" s="104"/>
    </row>
    <row r="21099" spans="21:42" ht="15" customHeight="1" x14ac:dyDescent="0.25">
      <c r="U21099" s="104"/>
      <c r="AB21099" s="104"/>
      <c r="AC21099" s="104"/>
      <c r="AF21099" s="104"/>
      <c r="AG21099" s="104"/>
      <c r="AK21099" s="104"/>
      <c r="AL21099" s="104"/>
      <c r="AO21099" s="104"/>
      <c r="AP21099" s="104"/>
    </row>
    <row r="21100" spans="21:42" ht="15" customHeight="1" x14ac:dyDescent="0.25">
      <c r="U21100" s="104"/>
      <c r="AB21100" s="104"/>
      <c r="AC21100" s="104"/>
      <c r="AF21100" s="104"/>
      <c r="AG21100" s="104"/>
      <c r="AK21100" s="104"/>
      <c r="AL21100" s="104"/>
      <c r="AO21100" s="104"/>
      <c r="AP21100" s="104"/>
    </row>
    <row r="21101" spans="21:42" ht="15" customHeight="1" x14ac:dyDescent="0.25">
      <c r="U21101" s="104"/>
      <c r="AB21101" s="104"/>
      <c r="AC21101" s="104"/>
      <c r="AF21101" s="104"/>
      <c r="AG21101" s="104"/>
      <c r="AK21101" s="104"/>
      <c r="AL21101" s="104"/>
      <c r="AO21101" s="104"/>
      <c r="AP21101" s="104"/>
    </row>
    <row r="21102" spans="21:42" ht="15" customHeight="1" x14ac:dyDescent="0.25">
      <c r="U21102" s="104"/>
      <c r="AB21102" s="104"/>
      <c r="AC21102" s="104"/>
      <c r="AF21102" s="104"/>
      <c r="AG21102" s="104"/>
      <c r="AK21102" s="104"/>
      <c r="AL21102" s="104"/>
      <c r="AO21102" s="104"/>
      <c r="AP21102" s="104"/>
    </row>
    <row r="21103" spans="21:42" ht="15" customHeight="1" x14ac:dyDescent="0.25">
      <c r="U21103" s="104"/>
      <c r="AB21103" s="104"/>
      <c r="AC21103" s="104"/>
      <c r="AF21103" s="104"/>
      <c r="AG21103" s="104"/>
      <c r="AK21103" s="104"/>
      <c r="AL21103" s="104"/>
      <c r="AO21103" s="104"/>
      <c r="AP21103" s="104"/>
    </row>
    <row r="21104" spans="21:42" ht="15" customHeight="1" x14ac:dyDescent="0.25">
      <c r="U21104" s="104"/>
      <c r="AB21104" s="104"/>
      <c r="AC21104" s="104"/>
      <c r="AF21104" s="104"/>
      <c r="AG21104" s="104"/>
      <c r="AK21104" s="104"/>
      <c r="AL21104" s="104"/>
      <c r="AO21104" s="104"/>
      <c r="AP21104" s="104"/>
    </row>
    <row r="21105" spans="21:42" ht="15" customHeight="1" x14ac:dyDescent="0.25">
      <c r="U21105" s="104"/>
      <c r="AB21105" s="104"/>
      <c r="AC21105" s="104"/>
      <c r="AF21105" s="104"/>
      <c r="AG21105" s="104"/>
      <c r="AK21105" s="104"/>
      <c r="AL21105" s="104"/>
      <c r="AO21105" s="104"/>
      <c r="AP21105" s="104"/>
    </row>
    <row r="21106" spans="21:42" ht="15" customHeight="1" x14ac:dyDescent="0.25">
      <c r="U21106" s="104"/>
      <c r="AB21106" s="104"/>
      <c r="AC21106" s="104"/>
      <c r="AF21106" s="104"/>
      <c r="AG21106" s="104"/>
      <c r="AK21106" s="104"/>
      <c r="AL21106" s="104"/>
      <c r="AO21106" s="104"/>
      <c r="AP21106" s="104"/>
    </row>
    <row r="21107" spans="21:42" ht="15" customHeight="1" x14ac:dyDescent="0.25">
      <c r="U21107" s="104"/>
      <c r="AB21107" s="104"/>
      <c r="AC21107" s="104"/>
      <c r="AF21107" s="104"/>
      <c r="AG21107" s="104"/>
      <c r="AK21107" s="104"/>
      <c r="AL21107" s="104"/>
      <c r="AO21107" s="104"/>
      <c r="AP21107" s="104"/>
    </row>
    <row r="21108" spans="21:42" ht="15" customHeight="1" x14ac:dyDescent="0.25">
      <c r="U21108" s="104"/>
      <c r="AB21108" s="104"/>
      <c r="AC21108" s="104"/>
      <c r="AF21108" s="104"/>
      <c r="AG21108" s="104"/>
      <c r="AK21108" s="104"/>
      <c r="AL21108" s="104"/>
      <c r="AO21108" s="104"/>
      <c r="AP21108" s="104"/>
    </row>
    <row r="21109" spans="21:42" ht="15" customHeight="1" x14ac:dyDescent="0.25">
      <c r="U21109" s="104"/>
      <c r="AB21109" s="104"/>
      <c r="AC21109" s="104"/>
      <c r="AF21109" s="104"/>
      <c r="AG21109" s="104"/>
      <c r="AK21109" s="104"/>
      <c r="AL21109" s="104"/>
      <c r="AO21109" s="104"/>
      <c r="AP21109" s="104"/>
    </row>
    <row r="21110" spans="21:42" ht="15" customHeight="1" x14ac:dyDescent="0.25">
      <c r="U21110" s="104"/>
      <c r="AB21110" s="104"/>
      <c r="AC21110" s="104"/>
      <c r="AF21110" s="104"/>
      <c r="AG21110" s="104"/>
      <c r="AK21110" s="104"/>
      <c r="AL21110" s="104"/>
      <c r="AO21110" s="104"/>
      <c r="AP21110" s="104"/>
    </row>
    <row r="21111" spans="21:42" ht="15" customHeight="1" x14ac:dyDescent="0.25">
      <c r="U21111" s="104"/>
      <c r="AB21111" s="104"/>
      <c r="AC21111" s="104"/>
      <c r="AF21111" s="104"/>
      <c r="AG21111" s="104"/>
      <c r="AK21111" s="104"/>
      <c r="AL21111" s="104"/>
      <c r="AO21111" s="104"/>
      <c r="AP21111" s="104"/>
    </row>
    <row r="21112" spans="21:42" ht="15" customHeight="1" x14ac:dyDescent="0.25">
      <c r="U21112" s="104"/>
      <c r="AB21112" s="104"/>
      <c r="AC21112" s="104"/>
      <c r="AF21112" s="104"/>
      <c r="AG21112" s="104"/>
      <c r="AK21112" s="104"/>
      <c r="AL21112" s="104"/>
      <c r="AO21112" s="104"/>
      <c r="AP21112" s="104"/>
    </row>
    <row r="21113" spans="21:42" ht="15" customHeight="1" x14ac:dyDescent="0.25">
      <c r="U21113" s="104"/>
      <c r="AB21113" s="104"/>
      <c r="AC21113" s="104"/>
      <c r="AF21113" s="104"/>
      <c r="AG21113" s="104"/>
      <c r="AK21113" s="104"/>
      <c r="AL21113" s="104"/>
      <c r="AO21113" s="104"/>
      <c r="AP21113" s="104"/>
    </row>
    <row r="21114" spans="21:42" ht="15" customHeight="1" x14ac:dyDescent="0.25">
      <c r="U21114" s="104"/>
      <c r="AB21114" s="104"/>
      <c r="AC21114" s="104"/>
      <c r="AF21114" s="104"/>
      <c r="AG21114" s="104"/>
      <c r="AK21114" s="104"/>
      <c r="AL21114" s="104"/>
      <c r="AO21114" s="104"/>
      <c r="AP21114" s="104"/>
    </row>
    <row r="21115" spans="21:42" ht="15" customHeight="1" x14ac:dyDescent="0.25">
      <c r="U21115" s="104"/>
      <c r="AB21115" s="104"/>
      <c r="AC21115" s="104"/>
      <c r="AF21115" s="104"/>
      <c r="AG21115" s="104"/>
      <c r="AK21115" s="104"/>
      <c r="AL21115" s="104"/>
      <c r="AO21115" s="104"/>
      <c r="AP21115" s="104"/>
    </row>
    <row r="21116" spans="21:42" ht="15" customHeight="1" x14ac:dyDescent="0.25">
      <c r="U21116" s="104"/>
      <c r="AB21116" s="104"/>
      <c r="AC21116" s="104"/>
      <c r="AF21116" s="104"/>
      <c r="AG21116" s="104"/>
      <c r="AK21116" s="104"/>
      <c r="AL21116" s="104"/>
      <c r="AO21116" s="104"/>
      <c r="AP21116" s="104"/>
    </row>
    <row r="21117" spans="21:42" ht="15" customHeight="1" x14ac:dyDescent="0.25">
      <c r="U21117" s="104"/>
      <c r="AB21117" s="104"/>
      <c r="AC21117" s="104"/>
      <c r="AF21117" s="104"/>
      <c r="AG21117" s="104"/>
      <c r="AK21117" s="104"/>
      <c r="AL21117" s="104"/>
      <c r="AO21117" s="104"/>
      <c r="AP21117" s="104"/>
    </row>
    <row r="21118" spans="21:42" ht="15" customHeight="1" x14ac:dyDescent="0.25">
      <c r="U21118" s="104"/>
      <c r="AB21118" s="104"/>
      <c r="AC21118" s="104"/>
      <c r="AF21118" s="104"/>
      <c r="AG21118" s="104"/>
      <c r="AK21118" s="104"/>
      <c r="AL21118" s="104"/>
      <c r="AO21118" s="104"/>
      <c r="AP21118" s="104"/>
    </row>
    <row r="21119" spans="21:42" ht="15" customHeight="1" x14ac:dyDescent="0.25">
      <c r="U21119" s="104"/>
      <c r="AB21119" s="104"/>
      <c r="AC21119" s="104"/>
      <c r="AF21119" s="104"/>
      <c r="AG21119" s="104"/>
      <c r="AK21119" s="104"/>
      <c r="AL21119" s="104"/>
      <c r="AO21119" s="104"/>
      <c r="AP21119" s="104"/>
    </row>
    <row r="21120" spans="21:42" ht="15" customHeight="1" x14ac:dyDescent="0.25">
      <c r="U21120" s="104"/>
      <c r="AB21120" s="104"/>
      <c r="AC21120" s="104"/>
      <c r="AF21120" s="104"/>
      <c r="AG21120" s="104"/>
      <c r="AK21120" s="104"/>
      <c r="AL21120" s="104"/>
      <c r="AO21120" s="104"/>
      <c r="AP21120" s="104"/>
    </row>
    <row r="21121" spans="21:42" ht="15" customHeight="1" x14ac:dyDescent="0.25">
      <c r="U21121" s="104"/>
      <c r="AB21121" s="104"/>
      <c r="AC21121" s="104"/>
      <c r="AF21121" s="104"/>
      <c r="AG21121" s="104"/>
      <c r="AK21121" s="104"/>
      <c r="AL21121" s="104"/>
      <c r="AO21121" s="104"/>
      <c r="AP21121" s="104"/>
    </row>
    <row r="21122" spans="21:42" ht="15" customHeight="1" x14ac:dyDescent="0.25">
      <c r="U21122" s="104"/>
      <c r="AB21122" s="104"/>
      <c r="AC21122" s="104"/>
      <c r="AF21122" s="104"/>
      <c r="AG21122" s="104"/>
      <c r="AK21122" s="104"/>
      <c r="AL21122" s="104"/>
      <c r="AO21122" s="104"/>
      <c r="AP21122" s="104"/>
    </row>
    <row r="21123" spans="21:42" ht="15" customHeight="1" x14ac:dyDescent="0.25">
      <c r="U21123" s="104"/>
      <c r="AB21123" s="104"/>
      <c r="AC21123" s="104"/>
      <c r="AF21123" s="104"/>
      <c r="AG21123" s="104"/>
      <c r="AK21123" s="104"/>
      <c r="AL21123" s="104"/>
      <c r="AO21123" s="104"/>
      <c r="AP21123" s="104"/>
    </row>
    <row r="21124" spans="21:42" ht="15" customHeight="1" x14ac:dyDescent="0.25">
      <c r="U21124" s="104"/>
      <c r="AB21124" s="104"/>
      <c r="AC21124" s="104"/>
      <c r="AF21124" s="104"/>
      <c r="AG21124" s="104"/>
      <c r="AK21124" s="104"/>
      <c r="AL21124" s="104"/>
      <c r="AO21124" s="104"/>
      <c r="AP21124" s="104"/>
    </row>
    <row r="21125" spans="21:42" ht="15" customHeight="1" x14ac:dyDescent="0.25">
      <c r="U21125" s="104"/>
      <c r="AB21125" s="104"/>
      <c r="AC21125" s="104"/>
      <c r="AF21125" s="104"/>
      <c r="AG21125" s="104"/>
      <c r="AK21125" s="104"/>
      <c r="AL21125" s="104"/>
      <c r="AO21125" s="104"/>
      <c r="AP21125" s="104"/>
    </row>
    <row r="21126" spans="21:42" ht="15" customHeight="1" x14ac:dyDescent="0.25">
      <c r="U21126" s="104"/>
      <c r="AB21126" s="104"/>
      <c r="AC21126" s="104"/>
      <c r="AF21126" s="104"/>
      <c r="AG21126" s="104"/>
      <c r="AK21126" s="104"/>
      <c r="AL21126" s="104"/>
      <c r="AO21126" s="104"/>
      <c r="AP21126" s="104"/>
    </row>
    <row r="21127" spans="21:42" ht="15" customHeight="1" x14ac:dyDescent="0.25">
      <c r="U21127" s="104"/>
      <c r="AB21127" s="104"/>
      <c r="AC21127" s="104"/>
      <c r="AF21127" s="104"/>
      <c r="AG21127" s="104"/>
      <c r="AK21127" s="104"/>
      <c r="AL21127" s="104"/>
      <c r="AO21127" s="104"/>
      <c r="AP21127" s="104"/>
    </row>
    <row r="21128" spans="21:42" ht="15" customHeight="1" x14ac:dyDescent="0.25">
      <c r="U21128" s="104"/>
      <c r="AB21128" s="104"/>
      <c r="AC21128" s="104"/>
      <c r="AF21128" s="104"/>
      <c r="AG21128" s="104"/>
      <c r="AK21128" s="104"/>
      <c r="AL21128" s="104"/>
      <c r="AO21128" s="104"/>
      <c r="AP21128" s="104"/>
    </row>
    <row r="21129" spans="21:42" ht="15" customHeight="1" x14ac:dyDescent="0.25">
      <c r="U21129" s="104"/>
      <c r="AB21129" s="104"/>
      <c r="AC21129" s="104"/>
      <c r="AF21129" s="104"/>
      <c r="AG21129" s="104"/>
      <c r="AK21129" s="104"/>
      <c r="AL21129" s="104"/>
      <c r="AO21129" s="104"/>
      <c r="AP21129" s="104"/>
    </row>
    <row r="21130" spans="21:42" ht="15" customHeight="1" x14ac:dyDescent="0.25">
      <c r="U21130" s="104"/>
      <c r="AB21130" s="104"/>
      <c r="AC21130" s="104"/>
      <c r="AF21130" s="104"/>
      <c r="AG21130" s="104"/>
      <c r="AK21130" s="104"/>
      <c r="AL21130" s="104"/>
      <c r="AO21130" s="104"/>
      <c r="AP21130" s="104"/>
    </row>
    <row r="21131" spans="21:42" ht="15" customHeight="1" x14ac:dyDescent="0.25">
      <c r="U21131" s="104"/>
      <c r="AB21131" s="104"/>
      <c r="AC21131" s="104"/>
      <c r="AF21131" s="104"/>
      <c r="AG21131" s="104"/>
      <c r="AK21131" s="104"/>
      <c r="AL21131" s="104"/>
      <c r="AO21131" s="104"/>
      <c r="AP21131" s="104"/>
    </row>
    <row r="21132" spans="21:42" ht="15" customHeight="1" x14ac:dyDescent="0.25">
      <c r="U21132" s="104"/>
      <c r="AB21132" s="104"/>
      <c r="AC21132" s="104"/>
      <c r="AF21132" s="104"/>
      <c r="AG21132" s="104"/>
      <c r="AK21132" s="104"/>
      <c r="AL21132" s="104"/>
      <c r="AO21132" s="104"/>
      <c r="AP21132" s="104"/>
    </row>
    <row r="21133" spans="21:42" ht="15" customHeight="1" x14ac:dyDescent="0.25">
      <c r="U21133" s="104"/>
      <c r="AB21133" s="104"/>
      <c r="AC21133" s="104"/>
      <c r="AF21133" s="104"/>
      <c r="AG21133" s="104"/>
      <c r="AK21133" s="104"/>
      <c r="AL21133" s="104"/>
      <c r="AO21133" s="104"/>
      <c r="AP21133" s="104"/>
    </row>
    <row r="21134" spans="21:42" ht="15" customHeight="1" x14ac:dyDescent="0.25">
      <c r="U21134" s="104"/>
      <c r="AB21134" s="104"/>
      <c r="AC21134" s="104"/>
      <c r="AF21134" s="104"/>
      <c r="AG21134" s="104"/>
      <c r="AK21134" s="104"/>
      <c r="AL21134" s="104"/>
      <c r="AO21134" s="104"/>
      <c r="AP21134" s="104"/>
    </row>
    <row r="21135" spans="21:42" ht="15" customHeight="1" x14ac:dyDescent="0.25">
      <c r="U21135" s="104"/>
      <c r="AB21135" s="104"/>
      <c r="AC21135" s="104"/>
      <c r="AF21135" s="104"/>
      <c r="AG21135" s="104"/>
      <c r="AK21135" s="104"/>
      <c r="AL21135" s="104"/>
      <c r="AO21135" s="104"/>
      <c r="AP21135" s="104"/>
    </row>
    <row r="21136" spans="21:42" ht="15" customHeight="1" x14ac:dyDescent="0.25">
      <c r="U21136" s="104"/>
      <c r="AB21136" s="104"/>
      <c r="AC21136" s="104"/>
      <c r="AF21136" s="104"/>
      <c r="AG21136" s="104"/>
      <c r="AK21136" s="104"/>
      <c r="AL21136" s="104"/>
      <c r="AO21136" s="104"/>
      <c r="AP21136" s="104"/>
    </row>
    <row r="21137" spans="21:42" ht="15" customHeight="1" x14ac:dyDescent="0.25">
      <c r="U21137" s="104"/>
      <c r="AB21137" s="104"/>
      <c r="AC21137" s="104"/>
      <c r="AF21137" s="104"/>
      <c r="AG21137" s="104"/>
      <c r="AK21137" s="104"/>
      <c r="AL21137" s="104"/>
      <c r="AO21137" s="104"/>
      <c r="AP21137" s="104"/>
    </row>
    <row r="21138" spans="21:42" ht="15" customHeight="1" x14ac:dyDescent="0.25">
      <c r="U21138" s="104"/>
      <c r="AB21138" s="104"/>
      <c r="AC21138" s="104"/>
      <c r="AF21138" s="104"/>
      <c r="AG21138" s="104"/>
      <c r="AK21138" s="104"/>
      <c r="AL21138" s="104"/>
      <c r="AO21138" s="104"/>
      <c r="AP21138" s="104"/>
    </row>
    <row r="21139" spans="21:42" ht="15" customHeight="1" x14ac:dyDescent="0.25">
      <c r="U21139" s="104"/>
      <c r="AB21139" s="104"/>
      <c r="AC21139" s="104"/>
      <c r="AF21139" s="104"/>
      <c r="AG21139" s="104"/>
      <c r="AK21139" s="104"/>
      <c r="AL21139" s="104"/>
      <c r="AO21139" s="104"/>
      <c r="AP21139" s="104"/>
    </row>
    <row r="21140" spans="21:42" ht="15" customHeight="1" x14ac:dyDescent="0.25">
      <c r="U21140" s="104"/>
      <c r="AB21140" s="104"/>
      <c r="AC21140" s="104"/>
      <c r="AF21140" s="104"/>
      <c r="AG21140" s="104"/>
      <c r="AK21140" s="104"/>
      <c r="AL21140" s="104"/>
      <c r="AO21140" s="104"/>
      <c r="AP21140" s="104"/>
    </row>
    <row r="21141" spans="21:42" ht="15" customHeight="1" x14ac:dyDescent="0.25">
      <c r="U21141" s="104"/>
      <c r="AB21141" s="104"/>
      <c r="AC21141" s="104"/>
      <c r="AF21141" s="104"/>
      <c r="AG21141" s="104"/>
      <c r="AK21141" s="104"/>
      <c r="AL21141" s="104"/>
      <c r="AO21141" s="104"/>
      <c r="AP21141" s="104"/>
    </row>
    <row r="21142" spans="21:42" ht="15" customHeight="1" x14ac:dyDescent="0.25">
      <c r="U21142" s="104"/>
      <c r="AB21142" s="104"/>
      <c r="AC21142" s="104"/>
      <c r="AF21142" s="104"/>
      <c r="AG21142" s="104"/>
      <c r="AK21142" s="104"/>
      <c r="AL21142" s="104"/>
      <c r="AO21142" s="104"/>
      <c r="AP21142" s="104"/>
    </row>
    <row r="21143" spans="21:42" ht="15" customHeight="1" x14ac:dyDescent="0.25">
      <c r="U21143" s="104"/>
      <c r="AB21143" s="104"/>
      <c r="AC21143" s="104"/>
      <c r="AF21143" s="104"/>
      <c r="AG21143" s="104"/>
      <c r="AK21143" s="104"/>
      <c r="AL21143" s="104"/>
      <c r="AO21143" s="104"/>
      <c r="AP21143" s="104"/>
    </row>
    <row r="21144" spans="21:42" ht="15" customHeight="1" x14ac:dyDescent="0.25">
      <c r="U21144" s="104"/>
      <c r="AB21144" s="104"/>
      <c r="AC21144" s="104"/>
      <c r="AF21144" s="104"/>
      <c r="AG21144" s="104"/>
      <c r="AK21144" s="104"/>
      <c r="AL21144" s="104"/>
      <c r="AO21144" s="104"/>
      <c r="AP21144" s="104"/>
    </row>
    <row r="21145" spans="21:42" ht="15" customHeight="1" x14ac:dyDescent="0.25">
      <c r="U21145" s="104"/>
      <c r="AB21145" s="104"/>
      <c r="AC21145" s="104"/>
      <c r="AF21145" s="104"/>
      <c r="AG21145" s="104"/>
      <c r="AK21145" s="104"/>
      <c r="AL21145" s="104"/>
      <c r="AO21145" s="104"/>
      <c r="AP21145" s="104"/>
    </row>
    <row r="21146" spans="21:42" ht="15" customHeight="1" x14ac:dyDescent="0.25">
      <c r="U21146" s="104"/>
      <c r="AB21146" s="104"/>
      <c r="AC21146" s="104"/>
      <c r="AF21146" s="104"/>
      <c r="AG21146" s="104"/>
      <c r="AK21146" s="104"/>
      <c r="AL21146" s="104"/>
      <c r="AO21146" s="104"/>
      <c r="AP21146" s="104"/>
    </row>
    <row r="21147" spans="21:42" ht="15" customHeight="1" x14ac:dyDescent="0.25">
      <c r="U21147" s="104"/>
      <c r="AB21147" s="104"/>
      <c r="AC21147" s="104"/>
      <c r="AF21147" s="104"/>
      <c r="AG21147" s="104"/>
      <c r="AK21147" s="104"/>
      <c r="AL21147" s="104"/>
      <c r="AO21147" s="104"/>
      <c r="AP21147" s="104"/>
    </row>
    <row r="21148" spans="21:42" ht="15" customHeight="1" x14ac:dyDescent="0.25">
      <c r="U21148" s="104"/>
      <c r="AB21148" s="104"/>
      <c r="AC21148" s="104"/>
      <c r="AF21148" s="104"/>
      <c r="AG21148" s="104"/>
      <c r="AK21148" s="104"/>
      <c r="AL21148" s="104"/>
      <c r="AO21148" s="104"/>
      <c r="AP21148" s="104"/>
    </row>
    <row r="21149" spans="21:42" ht="15" customHeight="1" x14ac:dyDescent="0.25">
      <c r="U21149" s="104"/>
      <c r="AB21149" s="104"/>
      <c r="AC21149" s="104"/>
      <c r="AF21149" s="104"/>
      <c r="AG21149" s="104"/>
      <c r="AK21149" s="104"/>
      <c r="AL21149" s="104"/>
      <c r="AO21149" s="104"/>
      <c r="AP21149" s="104"/>
    </row>
    <row r="21150" spans="21:42" ht="15" customHeight="1" x14ac:dyDescent="0.25">
      <c r="U21150" s="104"/>
      <c r="AB21150" s="104"/>
      <c r="AC21150" s="104"/>
      <c r="AF21150" s="104"/>
      <c r="AG21150" s="104"/>
      <c r="AK21150" s="104"/>
      <c r="AL21150" s="104"/>
      <c r="AO21150" s="104"/>
      <c r="AP21150" s="104"/>
    </row>
    <row r="21151" spans="21:42" ht="15" customHeight="1" x14ac:dyDescent="0.25">
      <c r="U21151" s="104"/>
      <c r="AB21151" s="104"/>
      <c r="AC21151" s="104"/>
      <c r="AF21151" s="104"/>
      <c r="AG21151" s="104"/>
      <c r="AK21151" s="104"/>
      <c r="AL21151" s="104"/>
      <c r="AO21151" s="104"/>
      <c r="AP21151" s="104"/>
    </row>
    <row r="21152" spans="21:42" ht="15" customHeight="1" x14ac:dyDescent="0.25">
      <c r="U21152" s="104"/>
      <c r="AB21152" s="104"/>
      <c r="AC21152" s="104"/>
      <c r="AF21152" s="104"/>
      <c r="AG21152" s="104"/>
      <c r="AK21152" s="104"/>
      <c r="AL21152" s="104"/>
      <c r="AO21152" s="104"/>
      <c r="AP21152" s="104"/>
    </row>
    <row r="21153" spans="21:42" ht="15" customHeight="1" x14ac:dyDescent="0.25">
      <c r="U21153" s="104"/>
      <c r="AB21153" s="104"/>
      <c r="AC21153" s="104"/>
      <c r="AF21153" s="104"/>
      <c r="AG21153" s="104"/>
      <c r="AK21153" s="104"/>
      <c r="AL21153" s="104"/>
      <c r="AO21153" s="104"/>
      <c r="AP21153" s="104"/>
    </row>
    <row r="21154" spans="21:42" ht="15" customHeight="1" x14ac:dyDescent="0.25">
      <c r="U21154" s="104"/>
      <c r="AB21154" s="104"/>
      <c r="AC21154" s="104"/>
      <c r="AF21154" s="104"/>
      <c r="AG21154" s="104"/>
      <c r="AK21154" s="104"/>
      <c r="AL21154" s="104"/>
      <c r="AO21154" s="104"/>
      <c r="AP21154" s="104"/>
    </row>
    <row r="21155" spans="21:42" ht="15" customHeight="1" x14ac:dyDescent="0.25">
      <c r="U21155" s="104"/>
      <c r="AB21155" s="104"/>
      <c r="AC21155" s="104"/>
      <c r="AF21155" s="104"/>
      <c r="AG21155" s="104"/>
      <c r="AK21155" s="104"/>
      <c r="AL21155" s="104"/>
      <c r="AO21155" s="104"/>
      <c r="AP21155" s="104"/>
    </row>
    <row r="21156" spans="21:42" ht="15" customHeight="1" x14ac:dyDescent="0.25">
      <c r="U21156" s="104"/>
      <c r="AB21156" s="104"/>
      <c r="AC21156" s="104"/>
      <c r="AF21156" s="104"/>
      <c r="AG21156" s="104"/>
      <c r="AK21156" s="104"/>
      <c r="AL21156" s="104"/>
      <c r="AO21156" s="104"/>
      <c r="AP21156" s="104"/>
    </row>
    <row r="21157" spans="21:42" ht="15" customHeight="1" x14ac:dyDescent="0.25">
      <c r="U21157" s="104"/>
      <c r="AB21157" s="104"/>
      <c r="AC21157" s="104"/>
      <c r="AF21157" s="104"/>
      <c r="AG21157" s="104"/>
      <c r="AK21157" s="104"/>
      <c r="AL21157" s="104"/>
      <c r="AO21157" s="104"/>
      <c r="AP21157" s="104"/>
    </row>
    <row r="21158" spans="21:42" ht="15" customHeight="1" x14ac:dyDescent="0.25">
      <c r="U21158" s="104"/>
      <c r="AB21158" s="104"/>
      <c r="AC21158" s="104"/>
      <c r="AF21158" s="104"/>
      <c r="AG21158" s="104"/>
      <c r="AK21158" s="104"/>
      <c r="AL21158" s="104"/>
      <c r="AO21158" s="104"/>
      <c r="AP21158" s="104"/>
    </row>
    <row r="21159" spans="21:42" ht="15" customHeight="1" x14ac:dyDescent="0.25">
      <c r="U21159" s="104"/>
      <c r="AB21159" s="104"/>
      <c r="AC21159" s="104"/>
      <c r="AF21159" s="104"/>
      <c r="AG21159" s="104"/>
      <c r="AK21159" s="104"/>
      <c r="AL21159" s="104"/>
      <c r="AO21159" s="104"/>
      <c r="AP21159" s="104"/>
    </row>
    <row r="21160" spans="21:42" ht="15" customHeight="1" x14ac:dyDescent="0.25">
      <c r="U21160" s="104"/>
      <c r="AB21160" s="104"/>
      <c r="AC21160" s="104"/>
      <c r="AF21160" s="104"/>
      <c r="AG21160" s="104"/>
      <c r="AK21160" s="104"/>
      <c r="AL21160" s="104"/>
      <c r="AO21160" s="104"/>
      <c r="AP21160" s="104"/>
    </row>
    <row r="21161" spans="21:42" ht="15" customHeight="1" x14ac:dyDescent="0.25">
      <c r="U21161" s="104"/>
      <c r="AB21161" s="104"/>
      <c r="AC21161" s="104"/>
      <c r="AF21161" s="104"/>
      <c r="AG21161" s="104"/>
      <c r="AK21161" s="104"/>
      <c r="AL21161" s="104"/>
      <c r="AO21161" s="104"/>
      <c r="AP21161" s="104"/>
    </row>
    <row r="21162" spans="21:42" ht="15" customHeight="1" x14ac:dyDescent="0.25">
      <c r="U21162" s="104"/>
      <c r="AB21162" s="104"/>
      <c r="AC21162" s="104"/>
      <c r="AF21162" s="104"/>
      <c r="AG21162" s="104"/>
      <c r="AK21162" s="104"/>
      <c r="AL21162" s="104"/>
      <c r="AO21162" s="104"/>
      <c r="AP21162" s="104"/>
    </row>
    <row r="21163" spans="21:42" ht="15" customHeight="1" x14ac:dyDescent="0.25">
      <c r="U21163" s="104"/>
      <c r="AB21163" s="104"/>
      <c r="AC21163" s="104"/>
      <c r="AF21163" s="104"/>
      <c r="AG21163" s="104"/>
      <c r="AK21163" s="104"/>
      <c r="AL21163" s="104"/>
      <c r="AO21163" s="104"/>
      <c r="AP21163" s="104"/>
    </row>
    <row r="21164" spans="21:42" ht="15" customHeight="1" x14ac:dyDescent="0.25">
      <c r="U21164" s="104"/>
      <c r="AB21164" s="104"/>
      <c r="AC21164" s="104"/>
      <c r="AF21164" s="104"/>
      <c r="AG21164" s="104"/>
      <c r="AK21164" s="104"/>
      <c r="AL21164" s="104"/>
      <c r="AO21164" s="104"/>
      <c r="AP21164" s="104"/>
    </row>
    <row r="21165" spans="21:42" ht="15" customHeight="1" x14ac:dyDescent="0.25">
      <c r="U21165" s="104"/>
      <c r="AB21165" s="104"/>
      <c r="AC21165" s="104"/>
      <c r="AF21165" s="104"/>
      <c r="AG21165" s="104"/>
      <c r="AK21165" s="104"/>
      <c r="AL21165" s="104"/>
      <c r="AO21165" s="104"/>
      <c r="AP21165" s="104"/>
    </row>
    <row r="21166" spans="21:42" ht="15" customHeight="1" x14ac:dyDescent="0.25">
      <c r="U21166" s="104"/>
      <c r="AB21166" s="104"/>
      <c r="AC21166" s="104"/>
      <c r="AF21166" s="104"/>
      <c r="AG21166" s="104"/>
      <c r="AK21166" s="104"/>
      <c r="AL21166" s="104"/>
      <c r="AO21166" s="104"/>
      <c r="AP21166" s="104"/>
    </row>
    <row r="21167" spans="21:42" ht="15" customHeight="1" x14ac:dyDescent="0.25">
      <c r="U21167" s="104"/>
      <c r="AB21167" s="104"/>
      <c r="AC21167" s="104"/>
      <c r="AF21167" s="104"/>
      <c r="AG21167" s="104"/>
      <c r="AK21167" s="104"/>
      <c r="AL21167" s="104"/>
      <c r="AO21167" s="104"/>
      <c r="AP21167" s="104"/>
    </row>
    <row r="21168" spans="21:42" ht="15" customHeight="1" x14ac:dyDescent="0.25">
      <c r="U21168" s="104"/>
      <c r="AB21168" s="104"/>
      <c r="AC21168" s="104"/>
      <c r="AF21168" s="104"/>
      <c r="AG21168" s="104"/>
      <c r="AK21168" s="104"/>
      <c r="AL21168" s="104"/>
      <c r="AO21168" s="104"/>
      <c r="AP21168" s="104"/>
    </row>
    <row r="21169" spans="21:42" ht="15" customHeight="1" x14ac:dyDescent="0.25">
      <c r="U21169" s="104"/>
      <c r="AB21169" s="104"/>
      <c r="AC21169" s="104"/>
      <c r="AF21169" s="104"/>
      <c r="AG21169" s="104"/>
      <c r="AK21169" s="104"/>
      <c r="AL21169" s="104"/>
      <c r="AO21169" s="104"/>
      <c r="AP21169" s="104"/>
    </row>
    <row r="21170" spans="21:42" ht="15" customHeight="1" x14ac:dyDescent="0.25">
      <c r="U21170" s="104"/>
      <c r="AB21170" s="104"/>
      <c r="AC21170" s="104"/>
      <c r="AF21170" s="104"/>
      <c r="AG21170" s="104"/>
      <c r="AK21170" s="104"/>
      <c r="AL21170" s="104"/>
      <c r="AO21170" s="104"/>
      <c r="AP21170" s="104"/>
    </row>
    <row r="21171" spans="21:42" ht="15" customHeight="1" x14ac:dyDescent="0.25">
      <c r="U21171" s="104"/>
      <c r="AB21171" s="104"/>
      <c r="AC21171" s="104"/>
      <c r="AF21171" s="104"/>
      <c r="AG21171" s="104"/>
      <c r="AK21171" s="104"/>
      <c r="AL21171" s="104"/>
      <c r="AO21171" s="104"/>
      <c r="AP21171" s="104"/>
    </row>
    <row r="21172" spans="21:42" ht="15" customHeight="1" x14ac:dyDescent="0.25">
      <c r="U21172" s="104"/>
      <c r="AB21172" s="104"/>
      <c r="AC21172" s="104"/>
      <c r="AF21172" s="104"/>
      <c r="AG21172" s="104"/>
      <c r="AK21172" s="104"/>
      <c r="AL21172" s="104"/>
      <c r="AO21172" s="104"/>
      <c r="AP21172" s="104"/>
    </row>
    <row r="21173" spans="21:42" ht="15" customHeight="1" x14ac:dyDescent="0.25">
      <c r="U21173" s="104"/>
      <c r="AB21173" s="104"/>
      <c r="AC21173" s="104"/>
      <c r="AF21173" s="104"/>
      <c r="AG21173" s="104"/>
      <c r="AK21173" s="104"/>
      <c r="AL21173" s="104"/>
      <c r="AO21173" s="104"/>
      <c r="AP21173" s="104"/>
    </row>
    <row r="21174" spans="21:42" ht="15" customHeight="1" x14ac:dyDescent="0.25">
      <c r="U21174" s="104"/>
      <c r="AB21174" s="104"/>
      <c r="AC21174" s="104"/>
      <c r="AF21174" s="104"/>
      <c r="AG21174" s="104"/>
      <c r="AK21174" s="104"/>
      <c r="AL21174" s="104"/>
      <c r="AO21174" s="104"/>
      <c r="AP21174" s="104"/>
    </row>
    <row r="21175" spans="21:42" ht="15" customHeight="1" x14ac:dyDescent="0.25">
      <c r="U21175" s="104"/>
      <c r="AB21175" s="104"/>
      <c r="AC21175" s="104"/>
      <c r="AF21175" s="104"/>
      <c r="AG21175" s="104"/>
      <c r="AK21175" s="104"/>
      <c r="AL21175" s="104"/>
      <c r="AO21175" s="104"/>
      <c r="AP21175" s="104"/>
    </row>
    <row r="21176" spans="21:42" ht="15" customHeight="1" x14ac:dyDescent="0.25">
      <c r="U21176" s="104"/>
      <c r="AB21176" s="104"/>
      <c r="AC21176" s="104"/>
      <c r="AF21176" s="104"/>
      <c r="AG21176" s="104"/>
      <c r="AK21176" s="104"/>
      <c r="AL21176" s="104"/>
      <c r="AO21176" s="104"/>
      <c r="AP21176" s="104"/>
    </row>
    <row r="21177" spans="21:42" ht="15" customHeight="1" x14ac:dyDescent="0.25">
      <c r="U21177" s="104"/>
      <c r="AB21177" s="104"/>
      <c r="AC21177" s="104"/>
      <c r="AF21177" s="104"/>
      <c r="AG21177" s="104"/>
      <c r="AK21177" s="104"/>
      <c r="AL21177" s="104"/>
      <c r="AO21177" s="104"/>
      <c r="AP21177" s="104"/>
    </row>
    <row r="21178" spans="21:42" ht="15" customHeight="1" x14ac:dyDescent="0.25">
      <c r="U21178" s="104"/>
      <c r="AB21178" s="104"/>
      <c r="AC21178" s="104"/>
      <c r="AF21178" s="104"/>
      <c r="AG21178" s="104"/>
      <c r="AK21178" s="104"/>
      <c r="AL21178" s="104"/>
      <c r="AO21178" s="104"/>
      <c r="AP21178" s="104"/>
    </row>
    <row r="21179" spans="21:42" ht="15" customHeight="1" x14ac:dyDescent="0.25">
      <c r="U21179" s="104"/>
      <c r="AB21179" s="104"/>
      <c r="AC21179" s="104"/>
      <c r="AF21179" s="104"/>
      <c r="AG21179" s="104"/>
      <c r="AK21179" s="104"/>
      <c r="AL21179" s="104"/>
      <c r="AO21179" s="104"/>
      <c r="AP21179" s="104"/>
    </row>
    <row r="21180" spans="21:42" ht="15" customHeight="1" x14ac:dyDescent="0.25">
      <c r="U21180" s="104"/>
      <c r="AB21180" s="104"/>
      <c r="AC21180" s="104"/>
      <c r="AF21180" s="104"/>
      <c r="AG21180" s="104"/>
      <c r="AK21180" s="104"/>
      <c r="AL21180" s="104"/>
      <c r="AO21180" s="104"/>
      <c r="AP21180" s="104"/>
    </row>
    <row r="21181" spans="21:42" ht="15" customHeight="1" x14ac:dyDescent="0.25">
      <c r="U21181" s="104"/>
      <c r="AB21181" s="104"/>
      <c r="AC21181" s="104"/>
      <c r="AF21181" s="104"/>
      <c r="AG21181" s="104"/>
      <c r="AK21181" s="104"/>
      <c r="AL21181" s="104"/>
      <c r="AO21181" s="104"/>
      <c r="AP21181" s="104"/>
    </row>
    <row r="21182" spans="21:42" ht="15" customHeight="1" x14ac:dyDescent="0.25">
      <c r="U21182" s="104"/>
      <c r="AB21182" s="104"/>
      <c r="AC21182" s="104"/>
      <c r="AF21182" s="104"/>
      <c r="AG21182" s="104"/>
      <c r="AK21182" s="104"/>
      <c r="AL21182" s="104"/>
      <c r="AO21182" s="104"/>
      <c r="AP21182" s="104"/>
    </row>
    <row r="21183" spans="21:42" ht="15" customHeight="1" x14ac:dyDescent="0.25">
      <c r="U21183" s="104"/>
      <c r="AB21183" s="104"/>
      <c r="AC21183" s="104"/>
      <c r="AF21183" s="104"/>
      <c r="AG21183" s="104"/>
      <c r="AK21183" s="104"/>
      <c r="AL21183" s="104"/>
      <c r="AO21183" s="104"/>
      <c r="AP21183" s="104"/>
    </row>
    <row r="21184" spans="21:42" ht="15" customHeight="1" x14ac:dyDescent="0.25">
      <c r="U21184" s="104"/>
      <c r="AB21184" s="104"/>
      <c r="AC21184" s="104"/>
      <c r="AF21184" s="104"/>
      <c r="AG21184" s="104"/>
      <c r="AK21184" s="104"/>
      <c r="AL21184" s="104"/>
      <c r="AO21184" s="104"/>
      <c r="AP21184" s="104"/>
    </row>
    <row r="21185" spans="21:42" ht="15" customHeight="1" x14ac:dyDescent="0.25">
      <c r="U21185" s="104"/>
      <c r="AB21185" s="104"/>
      <c r="AC21185" s="104"/>
      <c r="AF21185" s="104"/>
      <c r="AG21185" s="104"/>
      <c r="AK21185" s="104"/>
      <c r="AL21185" s="104"/>
      <c r="AO21185" s="104"/>
      <c r="AP21185" s="104"/>
    </row>
    <row r="21186" spans="21:42" ht="15" customHeight="1" x14ac:dyDescent="0.25">
      <c r="U21186" s="104"/>
      <c r="AB21186" s="104"/>
      <c r="AC21186" s="104"/>
      <c r="AF21186" s="104"/>
      <c r="AG21186" s="104"/>
      <c r="AK21186" s="104"/>
      <c r="AL21186" s="104"/>
      <c r="AO21186" s="104"/>
      <c r="AP21186" s="104"/>
    </row>
    <row r="21187" spans="21:42" ht="15" customHeight="1" x14ac:dyDescent="0.25">
      <c r="U21187" s="104"/>
      <c r="AB21187" s="104"/>
      <c r="AC21187" s="104"/>
      <c r="AF21187" s="104"/>
      <c r="AG21187" s="104"/>
      <c r="AK21187" s="104"/>
      <c r="AL21187" s="104"/>
      <c r="AO21187" s="104"/>
      <c r="AP21187" s="104"/>
    </row>
    <row r="21188" spans="21:42" ht="15" customHeight="1" x14ac:dyDescent="0.25">
      <c r="U21188" s="104"/>
      <c r="AB21188" s="104"/>
      <c r="AC21188" s="104"/>
      <c r="AF21188" s="104"/>
      <c r="AG21188" s="104"/>
      <c r="AK21188" s="104"/>
      <c r="AL21188" s="104"/>
      <c r="AO21188" s="104"/>
      <c r="AP21188" s="104"/>
    </row>
    <row r="21189" spans="21:42" ht="15" customHeight="1" x14ac:dyDescent="0.25">
      <c r="U21189" s="104"/>
      <c r="AB21189" s="104"/>
      <c r="AC21189" s="104"/>
      <c r="AF21189" s="104"/>
      <c r="AG21189" s="104"/>
      <c r="AK21189" s="104"/>
      <c r="AL21189" s="104"/>
      <c r="AO21189" s="104"/>
      <c r="AP21189" s="104"/>
    </row>
    <row r="21190" spans="21:42" ht="15" customHeight="1" x14ac:dyDescent="0.25">
      <c r="U21190" s="104"/>
      <c r="AB21190" s="104"/>
      <c r="AC21190" s="104"/>
      <c r="AF21190" s="104"/>
      <c r="AG21190" s="104"/>
      <c r="AK21190" s="104"/>
      <c r="AL21190" s="104"/>
      <c r="AO21190" s="104"/>
      <c r="AP21190" s="104"/>
    </row>
    <row r="21191" spans="21:42" ht="15" customHeight="1" x14ac:dyDescent="0.25">
      <c r="U21191" s="104"/>
      <c r="AB21191" s="104"/>
      <c r="AC21191" s="104"/>
      <c r="AF21191" s="104"/>
      <c r="AG21191" s="104"/>
      <c r="AK21191" s="104"/>
      <c r="AL21191" s="104"/>
      <c r="AO21191" s="104"/>
      <c r="AP21191" s="104"/>
    </row>
    <row r="21192" spans="21:42" ht="15" customHeight="1" x14ac:dyDescent="0.25">
      <c r="U21192" s="104"/>
      <c r="AB21192" s="104"/>
      <c r="AC21192" s="104"/>
      <c r="AF21192" s="104"/>
      <c r="AG21192" s="104"/>
      <c r="AK21192" s="104"/>
      <c r="AL21192" s="104"/>
      <c r="AO21192" s="104"/>
      <c r="AP21192" s="104"/>
    </row>
    <row r="21193" spans="21:42" ht="15" customHeight="1" x14ac:dyDescent="0.25">
      <c r="U21193" s="104"/>
      <c r="AB21193" s="104"/>
      <c r="AC21193" s="104"/>
      <c r="AF21193" s="104"/>
      <c r="AG21193" s="104"/>
      <c r="AK21193" s="104"/>
      <c r="AL21193" s="104"/>
      <c r="AO21193" s="104"/>
      <c r="AP21193" s="104"/>
    </row>
    <row r="21194" spans="21:42" ht="15" customHeight="1" x14ac:dyDescent="0.25">
      <c r="U21194" s="104"/>
      <c r="AB21194" s="104"/>
      <c r="AC21194" s="104"/>
      <c r="AF21194" s="104"/>
      <c r="AG21194" s="104"/>
      <c r="AK21194" s="104"/>
      <c r="AL21194" s="104"/>
      <c r="AO21194" s="104"/>
      <c r="AP21194" s="104"/>
    </row>
    <row r="21195" spans="21:42" ht="15" customHeight="1" x14ac:dyDescent="0.25">
      <c r="U21195" s="104"/>
      <c r="AB21195" s="104"/>
      <c r="AC21195" s="104"/>
      <c r="AF21195" s="104"/>
      <c r="AG21195" s="104"/>
      <c r="AK21195" s="104"/>
      <c r="AL21195" s="104"/>
      <c r="AO21195" s="104"/>
      <c r="AP21195" s="104"/>
    </row>
    <row r="21196" spans="21:42" ht="15" customHeight="1" x14ac:dyDescent="0.25">
      <c r="U21196" s="104"/>
      <c r="AB21196" s="104"/>
      <c r="AC21196" s="104"/>
      <c r="AF21196" s="104"/>
      <c r="AG21196" s="104"/>
      <c r="AK21196" s="104"/>
      <c r="AL21196" s="104"/>
      <c r="AO21196" s="104"/>
      <c r="AP21196" s="104"/>
    </row>
    <row r="21197" spans="21:42" ht="15" customHeight="1" x14ac:dyDescent="0.25">
      <c r="U21197" s="104"/>
      <c r="AB21197" s="104"/>
      <c r="AC21197" s="104"/>
      <c r="AF21197" s="104"/>
      <c r="AG21197" s="104"/>
      <c r="AK21197" s="104"/>
      <c r="AL21197" s="104"/>
      <c r="AO21197" s="104"/>
      <c r="AP21197" s="104"/>
    </row>
    <row r="21198" spans="21:42" ht="15" customHeight="1" x14ac:dyDescent="0.25">
      <c r="U21198" s="104"/>
      <c r="AB21198" s="104"/>
      <c r="AC21198" s="104"/>
      <c r="AF21198" s="104"/>
      <c r="AG21198" s="104"/>
      <c r="AK21198" s="104"/>
      <c r="AL21198" s="104"/>
      <c r="AO21198" s="104"/>
      <c r="AP21198" s="104"/>
    </row>
    <row r="21199" spans="21:42" ht="15" customHeight="1" x14ac:dyDescent="0.25">
      <c r="U21199" s="104"/>
      <c r="AB21199" s="104"/>
      <c r="AC21199" s="104"/>
      <c r="AF21199" s="104"/>
      <c r="AG21199" s="104"/>
      <c r="AK21199" s="104"/>
      <c r="AL21199" s="104"/>
      <c r="AO21199" s="104"/>
      <c r="AP21199" s="104"/>
    </row>
    <row r="21200" spans="21:42" ht="15" customHeight="1" x14ac:dyDescent="0.25">
      <c r="U21200" s="104"/>
      <c r="AB21200" s="104"/>
      <c r="AC21200" s="104"/>
      <c r="AF21200" s="104"/>
      <c r="AG21200" s="104"/>
      <c r="AK21200" s="104"/>
      <c r="AL21200" s="104"/>
      <c r="AO21200" s="104"/>
      <c r="AP21200" s="104"/>
    </row>
    <row r="21201" spans="21:42" ht="15" customHeight="1" x14ac:dyDescent="0.25">
      <c r="U21201" s="104"/>
      <c r="AB21201" s="104"/>
      <c r="AC21201" s="104"/>
      <c r="AF21201" s="104"/>
      <c r="AG21201" s="104"/>
      <c r="AK21201" s="104"/>
      <c r="AL21201" s="104"/>
      <c r="AO21201" s="104"/>
      <c r="AP21201" s="104"/>
    </row>
    <row r="21202" spans="21:42" ht="15" customHeight="1" x14ac:dyDescent="0.25">
      <c r="U21202" s="104"/>
      <c r="AB21202" s="104"/>
      <c r="AC21202" s="104"/>
      <c r="AF21202" s="104"/>
      <c r="AG21202" s="104"/>
      <c r="AK21202" s="104"/>
      <c r="AL21202" s="104"/>
      <c r="AO21202" s="104"/>
      <c r="AP21202" s="104"/>
    </row>
    <row r="21203" spans="21:42" ht="15" customHeight="1" x14ac:dyDescent="0.25">
      <c r="U21203" s="104"/>
      <c r="AB21203" s="104"/>
      <c r="AC21203" s="104"/>
      <c r="AF21203" s="104"/>
      <c r="AG21203" s="104"/>
      <c r="AK21203" s="104"/>
      <c r="AL21203" s="104"/>
      <c r="AO21203" s="104"/>
      <c r="AP21203" s="104"/>
    </row>
    <row r="21204" spans="21:42" ht="15" customHeight="1" x14ac:dyDescent="0.25">
      <c r="U21204" s="104"/>
      <c r="AB21204" s="104"/>
      <c r="AC21204" s="104"/>
      <c r="AF21204" s="104"/>
      <c r="AG21204" s="104"/>
      <c r="AK21204" s="104"/>
      <c r="AL21204" s="104"/>
      <c r="AO21204" s="104"/>
      <c r="AP21204" s="104"/>
    </row>
    <row r="21205" spans="21:42" ht="15" customHeight="1" x14ac:dyDescent="0.25">
      <c r="U21205" s="104"/>
      <c r="AB21205" s="104"/>
      <c r="AC21205" s="104"/>
      <c r="AF21205" s="104"/>
      <c r="AG21205" s="104"/>
      <c r="AK21205" s="104"/>
      <c r="AL21205" s="104"/>
      <c r="AO21205" s="104"/>
      <c r="AP21205" s="104"/>
    </row>
    <row r="21206" spans="21:42" ht="15" customHeight="1" x14ac:dyDescent="0.25">
      <c r="U21206" s="104"/>
      <c r="AB21206" s="104"/>
      <c r="AC21206" s="104"/>
      <c r="AF21206" s="104"/>
      <c r="AG21206" s="104"/>
      <c r="AK21206" s="104"/>
      <c r="AL21206" s="104"/>
      <c r="AO21206" s="104"/>
      <c r="AP21206" s="104"/>
    </row>
    <row r="21207" spans="21:42" ht="15" customHeight="1" x14ac:dyDescent="0.25">
      <c r="U21207" s="104"/>
      <c r="AB21207" s="104"/>
      <c r="AC21207" s="104"/>
      <c r="AF21207" s="104"/>
      <c r="AG21207" s="104"/>
      <c r="AK21207" s="104"/>
      <c r="AL21207" s="104"/>
      <c r="AO21207" s="104"/>
      <c r="AP21207" s="104"/>
    </row>
    <row r="21208" spans="21:42" ht="15" customHeight="1" x14ac:dyDescent="0.25">
      <c r="U21208" s="104"/>
      <c r="AB21208" s="104"/>
      <c r="AC21208" s="104"/>
      <c r="AF21208" s="104"/>
      <c r="AG21208" s="104"/>
      <c r="AK21208" s="104"/>
      <c r="AL21208" s="104"/>
      <c r="AO21208" s="104"/>
      <c r="AP21208" s="104"/>
    </row>
    <row r="21209" spans="21:42" ht="15" customHeight="1" x14ac:dyDescent="0.25">
      <c r="U21209" s="104"/>
      <c r="AB21209" s="104"/>
      <c r="AC21209" s="104"/>
      <c r="AF21209" s="104"/>
      <c r="AG21209" s="104"/>
      <c r="AK21209" s="104"/>
      <c r="AL21209" s="104"/>
      <c r="AO21209" s="104"/>
      <c r="AP21209" s="104"/>
    </row>
    <row r="21210" spans="21:42" ht="15" customHeight="1" x14ac:dyDescent="0.25">
      <c r="U21210" s="104"/>
      <c r="AB21210" s="104"/>
      <c r="AC21210" s="104"/>
      <c r="AF21210" s="104"/>
      <c r="AG21210" s="104"/>
      <c r="AK21210" s="104"/>
      <c r="AL21210" s="104"/>
      <c r="AO21210" s="104"/>
      <c r="AP21210" s="104"/>
    </row>
    <row r="21211" spans="21:42" ht="15" customHeight="1" x14ac:dyDescent="0.25">
      <c r="U21211" s="104"/>
      <c r="AB21211" s="104"/>
      <c r="AC21211" s="104"/>
      <c r="AF21211" s="104"/>
      <c r="AG21211" s="104"/>
      <c r="AK21211" s="104"/>
      <c r="AL21211" s="104"/>
      <c r="AO21211" s="104"/>
      <c r="AP21211" s="104"/>
    </row>
    <row r="21212" spans="21:42" ht="15" customHeight="1" x14ac:dyDescent="0.25">
      <c r="U21212" s="104"/>
      <c r="AB21212" s="104"/>
      <c r="AC21212" s="104"/>
      <c r="AF21212" s="104"/>
      <c r="AG21212" s="104"/>
      <c r="AK21212" s="104"/>
      <c r="AL21212" s="104"/>
      <c r="AO21212" s="104"/>
      <c r="AP21212" s="104"/>
    </row>
    <row r="21213" spans="21:42" ht="15" customHeight="1" x14ac:dyDescent="0.25">
      <c r="U21213" s="104"/>
      <c r="AB21213" s="104"/>
      <c r="AC21213" s="104"/>
      <c r="AF21213" s="104"/>
      <c r="AG21213" s="104"/>
      <c r="AK21213" s="104"/>
      <c r="AL21213" s="104"/>
      <c r="AO21213" s="104"/>
      <c r="AP21213" s="104"/>
    </row>
    <row r="21214" spans="21:42" ht="15" customHeight="1" x14ac:dyDescent="0.25">
      <c r="U21214" s="104"/>
      <c r="AB21214" s="104"/>
      <c r="AC21214" s="104"/>
      <c r="AF21214" s="104"/>
      <c r="AG21214" s="104"/>
      <c r="AK21214" s="104"/>
      <c r="AL21214" s="104"/>
      <c r="AO21214" s="104"/>
      <c r="AP21214" s="104"/>
    </row>
    <row r="21215" spans="21:42" ht="15" customHeight="1" x14ac:dyDescent="0.25">
      <c r="U21215" s="104"/>
      <c r="AB21215" s="104"/>
      <c r="AC21215" s="104"/>
      <c r="AF21215" s="104"/>
      <c r="AG21215" s="104"/>
      <c r="AK21215" s="104"/>
      <c r="AL21215" s="104"/>
      <c r="AO21215" s="104"/>
      <c r="AP21215" s="104"/>
    </row>
    <row r="21216" spans="21:42" ht="15" customHeight="1" x14ac:dyDescent="0.25">
      <c r="U21216" s="104"/>
      <c r="AB21216" s="104"/>
      <c r="AC21216" s="104"/>
      <c r="AF21216" s="104"/>
      <c r="AG21216" s="104"/>
      <c r="AK21216" s="104"/>
      <c r="AL21216" s="104"/>
      <c r="AO21216" s="104"/>
      <c r="AP21216" s="104"/>
    </row>
    <row r="21217" spans="21:42" ht="15" customHeight="1" x14ac:dyDescent="0.25">
      <c r="U21217" s="104"/>
      <c r="AB21217" s="104"/>
      <c r="AC21217" s="104"/>
      <c r="AF21217" s="104"/>
      <c r="AG21217" s="104"/>
      <c r="AK21217" s="104"/>
      <c r="AL21217" s="104"/>
      <c r="AO21217" s="104"/>
      <c r="AP21217" s="104"/>
    </row>
    <row r="21218" spans="21:42" ht="15" customHeight="1" x14ac:dyDescent="0.25">
      <c r="U21218" s="104"/>
      <c r="AB21218" s="104"/>
      <c r="AC21218" s="104"/>
      <c r="AF21218" s="104"/>
      <c r="AG21218" s="104"/>
      <c r="AK21218" s="104"/>
      <c r="AL21218" s="104"/>
      <c r="AO21218" s="104"/>
      <c r="AP21218" s="104"/>
    </row>
    <row r="21219" spans="21:42" ht="15" customHeight="1" x14ac:dyDescent="0.25">
      <c r="U21219" s="104"/>
      <c r="AB21219" s="104"/>
      <c r="AC21219" s="104"/>
      <c r="AF21219" s="104"/>
      <c r="AG21219" s="104"/>
      <c r="AK21219" s="104"/>
      <c r="AL21219" s="104"/>
      <c r="AO21219" s="104"/>
      <c r="AP21219" s="104"/>
    </row>
    <row r="21220" spans="21:42" ht="15" customHeight="1" x14ac:dyDescent="0.25">
      <c r="U21220" s="104"/>
      <c r="AB21220" s="104"/>
      <c r="AC21220" s="104"/>
      <c r="AF21220" s="104"/>
      <c r="AG21220" s="104"/>
      <c r="AK21220" s="104"/>
      <c r="AL21220" s="104"/>
      <c r="AO21220" s="104"/>
      <c r="AP21220" s="104"/>
    </row>
    <row r="21221" spans="21:42" ht="15" customHeight="1" x14ac:dyDescent="0.25">
      <c r="U21221" s="104"/>
      <c r="AB21221" s="104"/>
      <c r="AC21221" s="104"/>
      <c r="AF21221" s="104"/>
      <c r="AG21221" s="104"/>
      <c r="AK21221" s="104"/>
      <c r="AL21221" s="104"/>
      <c r="AO21221" s="104"/>
      <c r="AP21221" s="104"/>
    </row>
    <row r="21222" spans="21:42" ht="15" customHeight="1" x14ac:dyDescent="0.25">
      <c r="U21222" s="104"/>
      <c r="AB21222" s="104"/>
      <c r="AC21222" s="104"/>
      <c r="AF21222" s="104"/>
      <c r="AG21222" s="104"/>
      <c r="AK21222" s="104"/>
      <c r="AL21222" s="104"/>
      <c r="AO21222" s="104"/>
      <c r="AP21222" s="104"/>
    </row>
    <row r="21223" spans="21:42" ht="15" customHeight="1" x14ac:dyDescent="0.25">
      <c r="U21223" s="104"/>
      <c r="AB21223" s="104"/>
      <c r="AC21223" s="104"/>
      <c r="AF21223" s="104"/>
      <c r="AG21223" s="104"/>
      <c r="AK21223" s="104"/>
      <c r="AL21223" s="104"/>
      <c r="AO21223" s="104"/>
      <c r="AP21223" s="104"/>
    </row>
    <row r="21224" spans="21:42" ht="15" customHeight="1" x14ac:dyDescent="0.25">
      <c r="U21224" s="104"/>
      <c r="AB21224" s="104"/>
      <c r="AC21224" s="104"/>
      <c r="AF21224" s="104"/>
      <c r="AG21224" s="104"/>
      <c r="AK21224" s="104"/>
      <c r="AL21224" s="104"/>
      <c r="AO21224" s="104"/>
      <c r="AP21224" s="104"/>
    </row>
    <row r="21225" spans="21:42" ht="15" customHeight="1" x14ac:dyDescent="0.25">
      <c r="U21225" s="104"/>
      <c r="AB21225" s="104"/>
      <c r="AC21225" s="104"/>
      <c r="AF21225" s="104"/>
      <c r="AG21225" s="104"/>
      <c r="AK21225" s="104"/>
      <c r="AL21225" s="104"/>
      <c r="AO21225" s="104"/>
      <c r="AP21225" s="104"/>
    </row>
    <row r="21226" spans="21:42" ht="15" customHeight="1" x14ac:dyDescent="0.25">
      <c r="U21226" s="104"/>
      <c r="AB21226" s="104"/>
      <c r="AC21226" s="104"/>
      <c r="AF21226" s="104"/>
      <c r="AG21226" s="104"/>
      <c r="AK21226" s="104"/>
      <c r="AL21226" s="104"/>
      <c r="AO21226" s="104"/>
      <c r="AP21226" s="104"/>
    </row>
    <row r="21227" spans="21:42" ht="15" customHeight="1" x14ac:dyDescent="0.25">
      <c r="U21227" s="104"/>
      <c r="AB21227" s="104"/>
      <c r="AC21227" s="104"/>
      <c r="AF21227" s="104"/>
      <c r="AG21227" s="104"/>
      <c r="AK21227" s="104"/>
      <c r="AL21227" s="104"/>
      <c r="AO21227" s="104"/>
      <c r="AP21227" s="104"/>
    </row>
    <row r="21228" spans="21:42" ht="15" customHeight="1" x14ac:dyDescent="0.25">
      <c r="U21228" s="104"/>
      <c r="AB21228" s="104"/>
      <c r="AC21228" s="104"/>
      <c r="AF21228" s="104"/>
      <c r="AG21228" s="104"/>
      <c r="AK21228" s="104"/>
      <c r="AL21228" s="104"/>
      <c r="AO21228" s="104"/>
      <c r="AP21228" s="104"/>
    </row>
    <row r="21229" spans="21:42" ht="15" customHeight="1" x14ac:dyDescent="0.25">
      <c r="U21229" s="104"/>
      <c r="AB21229" s="104"/>
      <c r="AC21229" s="104"/>
      <c r="AF21229" s="104"/>
      <c r="AG21229" s="104"/>
      <c r="AK21229" s="104"/>
      <c r="AL21229" s="104"/>
      <c r="AO21229" s="104"/>
      <c r="AP21229" s="104"/>
    </row>
    <row r="21230" spans="21:42" ht="15" customHeight="1" x14ac:dyDescent="0.25">
      <c r="U21230" s="104"/>
      <c r="AB21230" s="104"/>
      <c r="AC21230" s="104"/>
      <c r="AF21230" s="104"/>
      <c r="AG21230" s="104"/>
      <c r="AK21230" s="104"/>
      <c r="AL21230" s="104"/>
      <c r="AO21230" s="104"/>
      <c r="AP21230" s="104"/>
    </row>
    <row r="21231" spans="21:42" ht="15" customHeight="1" x14ac:dyDescent="0.25">
      <c r="U21231" s="104"/>
      <c r="AB21231" s="104"/>
      <c r="AC21231" s="104"/>
      <c r="AF21231" s="104"/>
      <c r="AG21231" s="104"/>
      <c r="AK21231" s="104"/>
      <c r="AL21231" s="104"/>
      <c r="AO21231" s="104"/>
      <c r="AP21231" s="104"/>
    </row>
    <row r="21232" spans="21:42" ht="15" customHeight="1" x14ac:dyDescent="0.25">
      <c r="U21232" s="104"/>
      <c r="AB21232" s="104"/>
      <c r="AC21232" s="104"/>
      <c r="AF21232" s="104"/>
      <c r="AG21232" s="104"/>
      <c r="AK21232" s="104"/>
      <c r="AL21232" s="104"/>
      <c r="AO21232" s="104"/>
      <c r="AP21232" s="104"/>
    </row>
    <row r="21233" spans="21:42" ht="15" customHeight="1" x14ac:dyDescent="0.25">
      <c r="U21233" s="104"/>
      <c r="AB21233" s="104"/>
      <c r="AC21233" s="104"/>
      <c r="AF21233" s="104"/>
      <c r="AG21233" s="104"/>
      <c r="AK21233" s="104"/>
      <c r="AL21233" s="104"/>
      <c r="AO21233" s="104"/>
      <c r="AP21233" s="104"/>
    </row>
    <row r="21234" spans="21:42" ht="15" customHeight="1" x14ac:dyDescent="0.25">
      <c r="U21234" s="104"/>
      <c r="AB21234" s="104"/>
      <c r="AC21234" s="104"/>
      <c r="AF21234" s="104"/>
      <c r="AG21234" s="104"/>
      <c r="AK21234" s="104"/>
      <c r="AL21234" s="104"/>
      <c r="AO21234" s="104"/>
      <c r="AP21234" s="104"/>
    </row>
    <row r="21235" spans="21:42" ht="15" customHeight="1" x14ac:dyDescent="0.25">
      <c r="U21235" s="104"/>
      <c r="AB21235" s="104"/>
      <c r="AC21235" s="104"/>
      <c r="AF21235" s="104"/>
      <c r="AG21235" s="104"/>
      <c r="AK21235" s="104"/>
      <c r="AL21235" s="104"/>
      <c r="AO21235" s="104"/>
      <c r="AP21235" s="104"/>
    </row>
    <row r="21236" spans="21:42" ht="15" customHeight="1" x14ac:dyDescent="0.25">
      <c r="U21236" s="104"/>
      <c r="AB21236" s="104"/>
      <c r="AC21236" s="104"/>
      <c r="AF21236" s="104"/>
      <c r="AG21236" s="104"/>
      <c r="AK21236" s="104"/>
      <c r="AL21236" s="104"/>
      <c r="AO21236" s="104"/>
      <c r="AP21236" s="104"/>
    </row>
    <row r="21237" spans="21:42" ht="15" customHeight="1" x14ac:dyDescent="0.25">
      <c r="U21237" s="104"/>
      <c r="AB21237" s="104"/>
      <c r="AC21237" s="104"/>
      <c r="AF21237" s="104"/>
      <c r="AG21237" s="104"/>
      <c r="AK21237" s="104"/>
      <c r="AL21237" s="104"/>
      <c r="AO21237" s="104"/>
      <c r="AP21237" s="104"/>
    </row>
    <row r="21238" spans="21:42" ht="15" customHeight="1" x14ac:dyDescent="0.25">
      <c r="U21238" s="104"/>
      <c r="AB21238" s="104"/>
      <c r="AC21238" s="104"/>
      <c r="AF21238" s="104"/>
      <c r="AG21238" s="104"/>
      <c r="AK21238" s="104"/>
      <c r="AL21238" s="104"/>
      <c r="AO21238" s="104"/>
      <c r="AP21238" s="104"/>
    </row>
    <row r="21239" spans="21:42" ht="15" customHeight="1" x14ac:dyDescent="0.25">
      <c r="U21239" s="104"/>
      <c r="AB21239" s="104"/>
      <c r="AC21239" s="104"/>
      <c r="AF21239" s="104"/>
      <c r="AG21239" s="104"/>
      <c r="AK21239" s="104"/>
      <c r="AL21239" s="104"/>
      <c r="AO21239" s="104"/>
      <c r="AP21239" s="104"/>
    </row>
    <row r="21240" spans="21:42" ht="15" customHeight="1" x14ac:dyDescent="0.25">
      <c r="U21240" s="104"/>
      <c r="AB21240" s="104"/>
      <c r="AC21240" s="104"/>
      <c r="AF21240" s="104"/>
      <c r="AG21240" s="104"/>
      <c r="AK21240" s="104"/>
      <c r="AL21240" s="104"/>
      <c r="AO21240" s="104"/>
      <c r="AP21240" s="104"/>
    </row>
    <row r="21241" spans="21:42" ht="15" customHeight="1" x14ac:dyDescent="0.25">
      <c r="U21241" s="104"/>
      <c r="AB21241" s="104"/>
      <c r="AC21241" s="104"/>
      <c r="AF21241" s="104"/>
      <c r="AG21241" s="104"/>
      <c r="AK21241" s="104"/>
      <c r="AL21241" s="104"/>
      <c r="AO21241" s="104"/>
      <c r="AP21241" s="104"/>
    </row>
    <row r="21242" spans="21:42" ht="15" customHeight="1" x14ac:dyDescent="0.25">
      <c r="U21242" s="104"/>
      <c r="AB21242" s="104"/>
      <c r="AC21242" s="104"/>
      <c r="AF21242" s="104"/>
      <c r="AG21242" s="104"/>
      <c r="AK21242" s="104"/>
      <c r="AL21242" s="104"/>
      <c r="AO21242" s="104"/>
      <c r="AP21242" s="104"/>
    </row>
    <row r="21243" spans="21:42" ht="15" customHeight="1" x14ac:dyDescent="0.25">
      <c r="U21243" s="104"/>
      <c r="AB21243" s="104"/>
      <c r="AC21243" s="104"/>
      <c r="AF21243" s="104"/>
      <c r="AG21243" s="104"/>
      <c r="AK21243" s="104"/>
      <c r="AL21243" s="104"/>
      <c r="AO21243" s="104"/>
      <c r="AP21243" s="104"/>
    </row>
    <row r="21244" spans="21:42" ht="15" customHeight="1" x14ac:dyDescent="0.25">
      <c r="U21244" s="104"/>
      <c r="AB21244" s="104"/>
      <c r="AC21244" s="104"/>
      <c r="AF21244" s="104"/>
      <c r="AG21244" s="104"/>
      <c r="AK21244" s="104"/>
      <c r="AL21244" s="104"/>
      <c r="AO21244" s="104"/>
      <c r="AP21244" s="104"/>
    </row>
    <row r="21245" spans="21:42" ht="15" customHeight="1" x14ac:dyDescent="0.25">
      <c r="U21245" s="104"/>
      <c r="AB21245" s="104"/>
      <c r="AC21245" s="104"/>
      <c r="AF21245" s="104"/>
      <c r="AG21245" s="104"/>
      <c r="AK21245" s="104"/>
      <c r="AL21245" s="104"/>
      <c r="AO21245" s="104"/>
      <c r="AP21245" s="104"/>
    </row>
    <row r="21246" spans="21:42" ht="15" customHeight="1" x14ac:dyDescent="0.25">
      <c r="U21246" s="104"/>
      <c r="AB21246" s="104"/>
      <c r="AC21246" s="104"/>
      <c r="AF21246" s="104"/>
      <c r="AG21246" s="104"/>
      <c r="AK21246" s="104"/>
      <c r="AL21246" s="104"/>
      <c r="AO21246" s="104"/>
      <c r="AP21246" s="104"/>
    </row>
    <row r="21247" spans="21:42" ht="15" customHeight="1" x14ac:dyDescent="0.25">
      <c r="U21247" s="104"/>
      <c r="AB21247" s="104"/>
      <c r="AC21247" s="104"/>
      <c r="AF21247" s="104"/>
      <c r="AG21247" s="104"/>
      <c r="AK21247" s="104"/>
      <c r="AL21247" s="104"/>
      <c r="AO21247" s="104"/>
      <c r="AP21247" s="104"/>
    </row>
    <row r="21248" spans="21:42" ht="15" customHeight="1" x14ac:dyDescent="0.25">
      <c r="U21248" s="104"/>
      <c r="AB21248" s="104"/>
      <c r="AC21248" s="104"/>
      <c r="AF21248" s="104"/>
      <c r="AG21248" s="104"/>
      <c r="AK21248" s="104"/>
      <c r="AL21248" s="104"/>
      <c r="AO21248" s="104"/>
      <c r="AP21248" s="104"/>
    </row>
    <row r="21249" spans="21:42" ht="15" customHeight="1" x14ac:dyDescent="0.25">
      <c r="U21249" s="104"/>
      <c r="AB21249" s="104"/>
      <c r="AC21249" s="104"/>
      <c r="AF21249" s="104"/>
      <c r="AG21249" s="104"/>
      <c r="AK21249" s="104"/>
      <c r="AL21249" s="104"/>
      <c r="AO21249" s="104"/>
      <c r="AP21249" s="104"/>
    </row>
    <row r="21250" spans="21:42" ht="15" customHeight="1" x14ac:dyDescent="0.25">
      <c r="U21250" s="104"/>
      <c r="AB21250" s="104"/>
      <c r="AC21250" s="104"/>
      <c r="AF21250" s="104"/>
      <c r="AG21250" s="104"/>
      <c r="AK21250" s="104"/>
      <c r="AL21250" s="104"/>
      <c r="AO21250" s="104"/>
      <c r="AP21250" s="104"/>
    </row>
    <row r="21251" spans="21:42" ht="15" customHeight="1" x14ac:dyDescent="0.25">
      <c r="U21251" s="104"/>
      <c r="AB21251" s="104"/>
      <c r="AC21251" s="104"/>
      <c r="AF21251" s="104"/>
      <c r="AG21251" s="104"/>
      <c r="AK21251" s="104"/>
      <c r="AL21251" s="104"/>
      <c r="AO21251" s="104"/>
      <c r="AP21251" s="104"/>
    </row>
    <row r="21252" spans="21:42" ht="15" customHeight="1" x14ac:dyDescent="0.25">
      <c r="U21252" s="104"/>
      <c r="AB21252" s="104"/>
      <c r="AC21252" s="104"/>
      <c r="AF21252" s="104"/>
      <c r="AG21252" s="104"/>
      <c r="AK21252" s="104"/>
      <c r="AL21252" s="104"/>
      <c r="AO21252" s="104"/>
      <c r="AP21252" s="104"/>
    </row>
    <row r="21253" spans="21:42" ht="15" customHeight="1" x14ac:dyDescent="0.25">
      <c r="U21253" s="104"/>
      <c r="AB21253" s="104"/>
      <c r="AC21253" s="104"/>
      <c r="AF21253" s="104"/>
      <c r="AG21253" s="104"/>
      <c r="AK21253" s="104"/>
      <c r="AL21253" s="104"/>
      <c r="AO21253" s="104"/>
      <c r="AP21253" s="104"/>
    </row>
    <row r="21254" spans="21:42" ht="15" customHeight="1" x14ac:dyDescent="0.25">
      <c r="U21254" s="104"/>
      <c r="AB21254" s="104"/>
      <c r="AC21254" s="104"/>
      <c r="AF21254" s="104"/>
      <c r="AG21254" s="104"/>
      <c r="AK21254" s="104"/>
      <c r="AL21254" s="104"/>
      <c r="AO21254" s="104"/>
      <c r="AP21254" s="104"/>
    </row>
    <row r="21255" spans="21:42" ht="15" customHeight="1" x14ac:dyDescent="0.25">
      <c r="U21255" s="104"/>
      <c r="AB21255" s="104"/>
      <c r="AC21255" s="104"/>
      <c r="AF21255" s="104"/>
      <c r="AG21255" s="104"/>
      <c r="AK21255" s="104"/>
      <c r="AL21255" s="104"/>
      <c r="AO21255" s="104"/>
      <c r="AP21255" s="104"/>
    </row>
    <row r="21256" spans="21:42" ht="15" customHeight="1" x14ac:dyDescent="0.25">
      <c r="U21256" s="104"/>
      <c r="AB21256" s="104"/>
      <c r="AC21256" s="104"/>
      <c r="AF21256" s="104"/>
      <c r="AG21256" s="104"/>
      <c r="AK21256" s="104"/>
      <c r="AL21256" s="104"/>
      <c r="AO21256" s="104"/>
      <c r="AP21256" s="104"/>
    </row>
    <row r="21257" spans="21:42" ht="15" customHeight="1" x14ac:dyDescent="0.25">
      <c r="U21257" s="104"/>
      <c r="AB21257" s="104"/>
      <c r="AC21257" s="104"/>
      <c r="AF21257" s="104"/>
      <c r="AG21257" s="104"/>
      <c r="AK21257" s="104"/>
      <c r="AL21257" s="104"/>
      <c r="AO21257" s="104"/>
      <c r="AP21257" s="104"/>
    </row>
    <row r="21258" spans="21:42" ht="15" customHeight="1" x14ac:dyDescent="0.25">
      <c r="U21258" s="104"/>
      <c r="AB21258" s="104"/>
      <c r="AC21258" s="104"/>
      <c r="AF21258" s="104"/>
      <c r="AG21258" s="104"/>
      <c r="AK21258" s="104"/>
      <c r="AL21258" s="104"/>
      <c r="AO21258" s="104"/>
      <c r="AP21258" s="104"/>
    </row>
    <row r="21259" spans="21:42" ht="15" customHeight="1" x14ac:dyDescent="0.25">
      <c r="U21259" s="104"/>
      <c r="AB21259" s="104"/>
      <c r="AC21259" s="104"/>
      <c r="AF21259" s="104"/>
      <c r="AG21259" s="104"/>
      <c r="AK21259" s="104"/>
      <c r="AL21259" s="104"/>
      <c r="AO21259" s="104"/>
      <c r="AP21259" s="104"/>
    </row>
    <row r="21260" spans="21:42" ht="15" customHeight="1" x14ac:dyDescent="0.25">
      <c r="U21260" s="104"/>
      <c r="AB21260" s="104"/>
      <c r="AC21260" s="104"/>
      <c r="AF21260" s="104"/>
      <c r="AG21260" s="104"/>
      <c r="AK21260" s="104"/>
      <c r="AL21260" s="104"/>
      <c r="AO21260" s="104"/>
      <c r="AP21260" s="104"/>
    </row>
    <row r="21261" spans="21:42" ht="15" customHeight="1" x14ac:dyDescent="0.25">
      <c r="U21261" s="104"/>
      <c r="AB21261" s="104"/>
      <c r="AC21261" s="104"/>
      <c r="AF21261" s="104"/>
      <c r="AG21261" s="104"/>
      <c r="AK21261" s="104"/>
      <c r="AL21261" s="104"/>
      <c r="AO21261" s="104"/>
      <c r="AP21261" s="104"/>
    </row>
    <row r="21262" spans="21:42" ht="15" customHeight="1" x14ac:dyDescent="0.25">
      <c r="U21262" s="104"/>
      <c r="AB21262" s="104"/>
      <c r="AC21262" s="104"/>
      <c r="AF21262" s="104"/>
      <c r="AG21262" s="104"/>
      <c r="AK21262" s="104"/>
      <c r="AL21262" s="104"/>
      <c r="AO21262" s="104"/>
      <c r="AP21262" s="104"/>
    </row>
    <row r="21263" spans="21:42" ht="15" customHeight="1" x14ac:dyDescent="0.25">
      <c r="U21263" s="104"/>
      <c r="AB21263" s="104"/>
      <c r="AC21263" s="104"/>
      <c r="AF21263" s="104"/>
      <c r="AG21263" s="104"/>
      <c r="AK21263" s="104"/>
      <c r="AL21263" s="104"/>
      <c r="AO21263" s="104"/>
      <c r="AP21263" s="104"/>
    </row>
    <row r="21264" spans="21:42" ht="15" customHeight="1" x14ac:dyDescent="0.25">
      <c r="U21264" s="104"/>
      <c r="AB21264" s="104"/>
      <c r="AC21264" s="104"/>
      <c r="AF21264" s="104"/>
      <c r="AG21264" s="104"/>
      <c r="AK21264" s="104"/>
      <c r="AL21264" s="104"/>
      <c r="AO21264" s="104"/>
      <c r="AP21264" s="104"/>
    </row>
    <row r="21265" spans="21:42" ht="15" customHeight="1" x14ac:dyDescent="0.25">
      <c r="U21265" s="104"/>
      <c r="AB21265" s="104"/>
      <c r="AC21265" s="104"/>
      <c r="AF21265" s="104"/>
      <c r="AG21265" s="104"/>
      <c r="AK21265" s="104"/>
      <c r="AL21265" s="104"/>
      <c r="AO21265" s="104"/>
      <c r="AP21265" s="104"/>
    </row>
    <row r="21266" spans="21:42" ht="15" customHeight="1" x14ac:dyDescent="0.25">
      <c r="U21266" s="104"/>
      <c r="AB21266" s="104"/>
      <c r="AC21266" s="104"/>
      <c r="AF21266" s="104"/>
      <c r="AG21266" s="104"/>
      <c r="AK21266" s="104"/>
      <c r="AL21266" s="104"/>
      <c r="AO21266" s="104"/>
      <c r="AP21266" s="104"/>
    </row>
    <row r="21267" spans="21:42" ht="15" customHeight="1" x14ac:dyDescent="0.25">
      <c r="U21267" s="104"/>
      <c r="AB21267" s="104"/>
      <c r="AC21267" s="104"/>
      <c r="AF21267" s="104"/>
      <c r="AG21267" s="104"/>
      <c r="AK21267" s="104"/>
      <c r="AL21267" s="104"/>
      <c r="AO21267" s="104"/>
      <c r="AP21267" s="104"/>
    </row>
    <row r="21268" spans="21:42" ht="15" customHeight="1" x14ac:dyDescent="0.25">
      <c r="U21268" s="104"/>
      <c r="AB21268" s="104"/>
      <c r="AC21268" s="104"/>
      <c r="AF21268" s="104"/>
      <c r="AG21268" s="104"/>
      <c r="AK21268" s="104"/>
      <c r="AL21268" s="104"/>
      <c r="AO21268" s="104"/>
      <c r="AP21268" s="104"/>
    </row>
    <row r="21269" spans="21:42" ht="15" customHeight="1" x14ac:dyDescent="0.25">
      <c r="U21269" s="104"/>
      <c r="AB21269" s="104"/>
      <c r="AC21269" s="104"/>
      <c r="AF21269" s="104"/>
      <c r="AG21269" s="104"/>
      <c r="AK21269" s="104"/>
      <c r="AL21269" s="104"/>
      <c r="AO21269" s="104"/>
      <c r="AP21269" s="104"/>
    </row>
    <row r="21270" spans="21:42" ht="15" customHeight="1" x14ac:dyDescent="0.25">
      <c r="U21270" s="104"/>
      <c r="AB21270" s="104"/>
      <c r="AC21270" s="104"/>
      <c r="AF21270" s="104"/>
      <c r="AG21270" s="104"/>
      <c r="AK21270" s="104"/>
      <c r="AL21270" s="104"/>
      <c r="AO21270" s="104"/>
      <c r="AP21270" s="104"/>
    </row>
    <row r="21271" spans="21:42" ht="15" customHeight="1" x14ac:dyDescent="0.25">
      <c r="U21271" s="104"/>
      <c r="AB21271" s="104"/>
      <c r="AC21271" s="104"/>
      <c r="AF21271" s="104"/>
      <c r="AG21271" s="104"/>
      <c r="AK21271" s="104"/>
      <c r="AL21271" s="104"/>
      <c r="AO21271" s="104"/>
      <c r="AP21271" s="104"/>
    </row>
    <row r="21272" spans="21:42" ht="15" customHeight="1" x14ac:dyDescent="0.25">
      <c r="U21272" s="104"/>
      <c r="AB21272" s="104"/>
      <c r="AC21272" s="104"/>
      <c r="AF21272" s="104"/>
      <c r="AG21272" s="104"/>
      <c r="AK21272" s="104"/>
      <c r="AL21272" s="104"/>
      <c r="AO21272" s="104"/>
      <c r="AP21272" s="104"/>
    </row>
    <row r="21273" spans="21:42" ht="15" customHeight="1" x14ac:dyDescent="0.25">
      <c r="U21273" s="104"/>
      <c r="AB21273" s="104"/>
      <c r="AC21273" s="104"/>
      <c r="AF21273" s="104"/>
      <c r="AG21273" s="104"/>
      <c r="AK21273" s="104"/>
      <c r="AL21273" s="104"/>
      <c r="AO21273" s="104"/>
      <c r="AP21273" s="104"/>
    </row>
    <row r="21274" spans="21:42" ht="15" customHeight="1" x14ac:dyDescent="0.25">
      <c r="U21274" s="104"/>
      <c r="AB21274" s="104"/>
      <c r="AC21274" s="104"/>
      <c r="AF21274" s="104"/>
      <c r="AG21274" s="104"/>
      <c r="AK21274" s="104"/>
      <c r="AL21274" s="104"/>
      <c r="AO21274" s="104"/>
      <c r="AP21274" s="104"/>
    </row>
    <row r="21275" spans="21:42" ht="15" customHeight="1" x14ac:dyDescent="0.25">
      <c r="U21275" s="104"/>
      <c r="AB21275" s="104"/>
      <c r="AC21275" s="104"/>
      <c r="AF21275" s="104"/>
      <c r="AG21275" s="104"/>
      <c r="AK21275" s="104"/>
      <c r="AL21275" s="104"/>
      <c r="AO21275" s="104"/>
      <c r="AP21275" s="104"/>
    </row>
    <row r="21276" spans="21:42" ht="15" customHeight="1" x14ac:dyDescent="0.25">
      <c r="U21276" s="104"/>
      <c r="AB21276" s="104"/>
      <c r="AC21276" s="104"/>
      <c r="AF21276" s="104"/>
      <c r="AG21276" s="104"/>
      <c r="AK21276" s="104"/>
      <c r="AL21276" s="104"/>
      <c r="AO21276" s="104"/>
      <c r="AP21276" s="104"/>
    </row>
    <row r="21277" spans="21:42" ht="15" customHeight="1" x14ac:dyDescent="0.25">
      <c r="U21277" s="104"/>
      <c r="AB21277" s="104"/>
      <c r="AC21277" s="104"/>
      <c r="AF21277" s="104"/>
      <c r="AG21277" s="104"/>
      <c r="AK21277" s="104"/>
      <c r="AL21277" s="104"/>
      <c r="AO21277" s="104"/>
      <c r="AP21277" s="104"/>
    </row>
    <row r="21278" spans="21:42" ht="15" customHeight="1" x14ac:dyDescent="0.25">
      <c r="U21278" s="104"/>
      <c r="AB21278" s="104"/>
      <c r="AC21278" s="104"/>
      <c r="AF21278" s="104"/>
      <c r="AG21278" s="104"/>
      <c r="AK21278" s="104"/>
      <c r="AL21278" s="104"/>
      <c r="AO21278" s="104"/>
      <c r="AP21278" s="104"/>
    </row>
    <row r="21279" spans="21:42" ht="15" customHeight="1" x14ac:dyDescent="0.25">
      <c r="U21279" s="104"/>
      <c r="AB21279" s="104"/>
      <c r="AC21279" s="104"/>
      <c r="AF21279" s="104"/>
      <c r="AG21279" s="104"/>
      <c r="AK21279" s="104"/>
      <c r="AL21279" s="104"/>
      <c r="AO21279" s="104"/>
      <c r="AP21279" s="104"/>
    </row>
    <row r="21280" spans="21:42" ht="15" customHeight="1" x14ac:dyDescent="0.25">
      <c r="U21280" s="104"/>
      <c r="AB21280" s="104"/>
      <c r="AC21280" s="104"/>
      <c r="AF21280" s="104"/>
      <c r="AG21280" s="104"/>
      <c r="AK21280" s="104"/>
      <c r="AL21280" s="104"/>
      <c r="AO21280" s="104"/>
      <c r="AP21280" s="104"/>
    </row>
    <row r="21281" spans="21:42" ht="15" customHeight="1" x14ac:dyDescent="0.25">
      <c r="U21281" s="104"/>
      <c r="AB21281" s="104"/>
      <c r="AC21281" s="104"/>
      <c r="AF21281" s="104"/>
      <c r="AG21281" s="104"/>
      <c r="AK21281" s="104"/>
      <c r="AL21281" s="104"/>
      <c r="AO21281" s="104"/>
      <c r="AP21281" s="104"/>
    </row>
    <row r="21282" spans="21:42" ht="15" customHeight="1" x14ac:dyDescent="0.25">
      <c r="U21282" s="104"/>
      <c r="AB21282" s="104"/>
      <c r="AC21282" s="104"/>
      <c r="AF21282" s="104"/>
      <c r="AG21282" s="104"/>
      <c r="AK21282" s="104"/>
      <c r="AL21282" s="104"/>
      <c r="AO21282" s="104"/>
      <c r="AP21282" s="104"/>
    </row>
    <row r="21283" spans="21:42" ht="15" customHeight="1" x14ac:dyDescent="0.25">
      <c r="U21283" s="104"/>
      <c r="AB21283" s="104"/>
      <c r="AC21283" s="104"/>
      <c r="AF21283" s="104"/>
      <c r="AG21283" s="104"/>
      <c r="AK21283" s="104"/>
      <c r="AL21283" s="104"/>
      <c r="AO21283" s="104"/>
      <c r="AP21283" s="104"/>
    </row>
    <row r="21284" spans="21:42" ht="15" customHeight="1" x14ac:dyDescent="0.25">
      <c r="U21284" s="104"/>
      <c r="AB21284" s="104"/>
      <c r="AC21284" s="104"/>
      <c r="AF21284" s="104"/>
      <c r="AG21284" s="104"/>
      <c r="AK21284" s="104"/>
      <c r="AL21284" s="104"/>
      <c r="AO21284" s="104"/>
      <c r="AP21284" s="104"/>
    </row>
    <row r="21285" spans="21:42" ht="15" customHeight="1" x14ac:dyDescent="0.25">
      <c r="U21285" s="104"/>
      <c r="AB21285" s="104"/>
      <c r="AC21285" s="104"/>
      <c r="AF21285" s="104"/>
      <c r="AG21285" s="104"/>
      <c r="AK21285" s="104"/>
      <c r="AL21285" s="104"/>
      <c r="AO21285" s="104"/>
      <c r="AP21285" s="104"/>
    </row>
    <row r="21286" spans="21:42" ht="15" customHeight="1" x14ac:dyDescent="0.25">
      <c r="U21286" s="104"/>
      <c r="AB21286" s="104"/>
      <c r="AC21286" s="104"/>
      <c r="AF21286" s="104"/>
      <c r="AG21286" s="104"/>
      <c r="AK21286" s="104"/>
      <c r="AL21286" s="104"/>
      <c r="AO21286" s="104"/>
      <c r="AP21286" s="104"/>
    </row>
    <row r="21287" spans="21:42" ht="15" customHeight="1" x14ac:dyDescent="0.25">
      <c r="U21287" s="104"/>
      <c r="AB21287" s="104"/>
      <c r="AC21287" s="104"/>
      <c r="AF21287" s="104"/>
      <c r="AG21287" s="104"/>
      <c r="AK21287" s="104"/>
      <c r="AL21287" s="104"/>
      <c r="AO21287" s="104"/>
      <c r="AP21287" s="104"/>
    </row>
    <row r="21288" spans="21:42" ht="15" customHeight="1" x14ac:dyDescent="0.25">
      <c r="U21288" s="104"/>
      <c r="AB21288" s="104"/>
      <c r="AC21288" s="104"/>
      <c r="AF21288" s="104"/>
      <c r="AG21288" s="104"/>
      <c r="AK21288" s="104"/>
      <c r="AL21288" s="104"/>
      <c r="AO21288" s="104"/>
      <c r="AP21288" s="104"/>
    </row>
    <row r="21289" spans="21:42" ht="15" customHeight="1" x14ac:dyDescent="0.25">
      <c r="U21289" s="104"/>
      <c r="AB21289" s="104"/>
      <c r="AC21289" s="104"/>
      <c r="AF21289" s="104"/>
      <c r="AG21289" s="104"/>
      <c r="AK21289" s="104"/>
      <c r="AL21289" s="104"/>
      <c r="AO21289" s="104"/>
      <c r="AP21289" s="104"/>
    </row>
    <row r="21290" spans="21:42" ht="15" customHeight="1" x14ac:dyDescent="0.25">
      <c r="U21290" s="104"/>
      <c r="AB21290" s="104"/>
      <c r="AC21290" s="104"/>
      <c r="AF21290" s="104"/>
      <c r="AG21290" s="104"/>
      <c r="AK21290" s="104"/>
      <c r="AL21290" s="104"/>
      <c r="AO21290" s="104"/>
      <c r="AP21290" s="104"/>
    </row>
    <row r="21291" spans="21:42" ht="15" customHeight="1" x14ac:dyDescent="0.25">
      <c r="U21291" s="104"/>
      <c r="AB21291" s="104"/>
      <c r="AC21291" s="104"/>
      <c r="AF21291" s="104"/>
      <c r="AG21291" s="104"/>
      <c r="AK21291" s="104"/>
      <c r="AL21291" s="104"/>
      <c r="AO21291" s="104"/>
      <c r="AP21291" s="104"/>
    </row>
    <row r="21292" spans="21:42" ht="15" customHeight="1" x14ac:dyDescent="0.25">
      <c r="U21292" s="104"/>
      <c r="AB21292" s="104"/>
      <c r="AC21292" s="104"/>
      <c r="AF21292" s="104"/>
      <c r="AG21292" s="104"/>
      <c r="AK21292" s="104"/>
      <c r="AL21292" s="104"/>
      <c r="AO21292" s="104"/>
      <c r="AP21292" s="104"/>
    </row>
    <row r="21293" spans="21:42" ht="15" customHeight="1" x14ac:dyDescent="0.25">
      <c r="U21293" s="104"/>
      <c r="AB21293" s="104"/>
      <c r="AC21293" s="104"/>
      <c r="AF21293" s="104"/>
      <c r="AG21293" s="104"/>
      <c r="AK21293" s="104"/>
      <c r="AL21293" s="104"/>
      <c r="AO21293" s="104"/>
      <c r="AP21293" s="104"/>
    </row>
    <row r="21294" spans="21:42" ht="15" customHeight="1" x14ac:dyDescent="0.25">
      <c r="U21294" s="104"/>
      <c r="AB21294" s="104"/>
      <c r="AC21294" s="104"/>
      <c r="AF21294" s="104"/>
      <c r="AG21294" s="104"/>
      <c r="AK21294" s="104"/>
      <c r="AL21294" s="104"/>
      <c r="AO21294" s="104"/>
      <c r="AP21294" s="104"/>
    </row>
    <row r="21295" spans="21:42" ht="15" customHeight="1" x14ac:dyDescent="0.25">
      <c r="U21295" s="104"/>
      <c r="AB21295" s="104"/>
      <c r="AC21295" s="104"/>
      <c r="AF21295" s="104"/>
      <c r="AG21295" s="104"/>
      <c r="AK21295" s="104"/>
      <c r="AL21295" s="104"/>
      <c r="AO21295" s="104"/>
      <c r="AP21295" s="104"/>
    </row>
    <row r="21296" spans="21:42" ht="15" customHeight="1" x14ac:dyDescent="0.25">
      <c r="U21296" s="104"/>
      <c r="AB21296" s="104"/>
      <c r="AC21296" s="104"/>
      <c r="AF21296" s="104"/>
      <c r="AG21296" s="104"/>
      <c r="AK21296" s="104"/>
      <c r="AL21296" s="104"/>
      <c r="AO21296" s="104"/>
      <c r="AP21296" s="104"/>
    </row>
    <row r="21297" spans="21:42" ht="15" customHeight="1" x14ac:dyDescent="0.25">
      <c r="U21297" s="104"/>
      <c r="AB21297" s="104"/>
      <c r="AC21297" s="104"/>
      <c r="AF21297" s="104"/>
      <c r="AG21297" s="104"/>
      <c r="AK21297" s="104"/>
      <c r="AL21297" s="104"/>
      <c r="AO21297" s="104"/>
      <c r="AP21297" s="104"/>
    </row>
    <row r="21298" spans="21:42" ht="15" customHeight="1" x14ac:dyDescent="0.25">
      <c r="U21298" s="104"/>
      <c r="AB21298" s="104"/>
      <c r="AC21298" s="104"/>
      <c r="AF21298" s="104"/>
      <c r="AG21298" s="104"/>
      <c r="AK21298" s="104"/>
      <c r="AL21298" s="104"/>
      <c r="AO21298" s="104"/>
      <c r="AP21298" s="104"/>
    </row>
    <row r="21299" spans="21:42" ht="15" customHeight="1" x14ac:dyDescent="0.25">
      <c r="U21299" s="104"/>
      <c r="AB21299" s="104"/>
      <c r="AC21299" s="104"/>
      <c r="AF21299" s="104"/>
      <c r="AG21299" s="104"/>
      <c r="AK21299" s="104"/>
      <c r="AL21299" s="104"/>
      <c r="AO21299" s="104"/>
      <c r="AP21299" s="104"/>
    </row>
    <row r="21300" spans="21:42" ht="15" customHeight="1" x14ac:dyDescent="0.25">
      <c r="U21300" s="104"/>
      <c r="AB21300" s="104"/>
      <c r="AC21300" s="104"/>
      <c r="AF21300" s="104"/>
      <c r="AG21300" s="104"/>
      <c r="AK21300" s="104"/>
      <c r="AL21300" s="104"/>
      <c r="AO21300" s="104"/>
      <c r="AP21300" s="104"/>
    </row>
    <row r="21301" spans="21:42" ht="15" customHeight="1" x14ac:dyDescent="0.25">
      <c r="U21301" s="104"/>
      <c r="AB21301" s="104"/>
      <c r="AC21301" s="104"/>
      <c r="AF21301" s="104"/>
      <c r="AG21301" s="104"/>
      <c r="AK21301" s="104"/>
      <c r="AL21301" s="104"/>
      <c r="AO21301" s="104"/>
      <c r="AP21301" s="104"/>
    </row>
    <row r="21302" spans="21:42" ht="15" customHeight="1" x14ac:dyDescent="0.25">
      <c r="U21302" s="104"/>
      <c r="AB21302" s="104"/>
      <c r="AC21302" s="104"/>
      <c r="AF21302" s="104"/>
      <c r="AG21302" s="104"/>
      <c r="AK21302" s="104"/>
      <c r="AL21302" s="104"/>
      <c r="AO21302" s="104"/>
      <c r="AP21302" s="104"/>
    </row>
    <row r="21303" spans="21:42" ht="15" customHeight="1" x14ac:dyDescent="0.25">
      <c r="U21303" s="104"/>
      <c r="AB21303" s="104"/>
      <c r="AC21303" s="104"/>
      <c r="AF21303" s="104"/>
      <c r="AG21303" s="104"/>
      <c r="AK21303" s="104"/>
      <c r="AL21303" s="104"/>
      <c r="AO21303" s="104"/>
      <c r="AP21303" s="104"/>
    </row>
    <row r="21304" spans="21:42" ht="15" customHeight="1" x14ac:dyDescent="0.25">
      <c r="U21304" s="104"/>
      <c r="AB21304" s="104"/>
      <c r="AC21304" s="104"/>
      <c r="AF21304" s="104"/>
      <c r="AG21304" s="104"/>
      <c r="AK21304" s="104"/>
      <c r="AL21304" s="104"/>
      <c r="AO21304" s="104"/>
      <c r="AP21304" s="104"/>
    </row>
    <row r="21305" spans="21:42" ht="15" customHeight="1" x14ac:dyDescent="0.25">
      <c r="U21305" s="104"/>
      <c r="AB21305" s="104"/>
      <c r="AC21305" s="104"/>
      <c r="AF21305" s="104"/>
      <c r="AG21305" s="104"/>
      <c r="AK21305" s="104"/>
      <c r="AL21305" s="104"/>
      <c r="AO21305" s="104"/>
      <c r="AP21305" s="104"/>
    </row>
    <row r="21306" spans="21:42" ht="15" customHeight="1" x14ac:dyDescent="0.25">
      <c r="U21306" s="104"/>
      <c r="AB21306" s="104"/>
      <c r="AC21306" s="104"/>
      <c r="AF21306" s="104"/>
      <c r="AG21306" s="104"/>
      <c r="AK21306" s="104"/>
      <c r="AL21306" s="104"/>
      <c r="AO21306" s="104"/>
      <c r="AP21306" s="104"/>
    </row>
    <row r="21307" spans="21:42" ht="15" customHeight="1" x14ac:dyDescent="0.25">
      <c r="U21307" s="104"/>
      <c r="AB21307" s="104"/>
      <c r="AC21307" s="104"/>
      <c r="AF21307" s="104"/>
      <c r="AG21307" s="104"/>
      <c r="AK21307" s="104"/>
      <c r="AL21307" s="104"/>
      <c r="AO21307" s="104"/>
      <c r="AP21307" s="104"/>
    </row>
    <row r="21308" spans="21:42" ht="15" customHeight="1" x14ac:dyDescent="0.25">
      <c r="U21308" s="104"/>
      <c r="AB21308" s="104"/>
      <c r="AC21308" s="104"/>
      <c r="AF21308" s="104"/>
      <c r="AG21308" s="104"/>
      <c r="AK21308" s="104"/>
      <c r="AL21308" s="104"/>
      <c r="AO21308" s="104"/>
      <c r="AP21308" s="104"/>
    </row>
    <row r="21309" spans="21:42" ht="15" customHeight="1" x14ac:dyDescent="0.25">
      <c r="U21309" s="104"/>
      <c r="AB21309" s="104"/>
      <c r="AC21309" s="104"/>
      <c r="AF21309" s="104"/>
      <c r="AG21309" s="104"/>
      <c r="AK21309" s="104"/>
      <c r="AL21309" s="104"/>
      <c r="AO21309" s="104"/>
      <c r="AP21309" s="104"/>
    </row>
    <row r="21310" spans="21:42" ht="15" customHeight="1" x14ac:dyDescent="0.25">
      <c r="U21310" s="104"/>
      <c r="AB21310" s="104"/>
      <c r="AC21310" s="104"/>
      <c r="AF21310" s="104"/>
      <c r="AG21310" s="104"/>
      <c r="AK21310" s="104"/>
      <c r="AL21310" s="104"/>
      <c r="AO21310" s="104"/>
      <c r="AP21310" s="104"/>
    </row>
    <row r="21311" spans="21:42" ht="15" customHeight="1" x14ac:dyDescent="0.25">
      <c r="U21311" s="104"/>
      <c r="AB21311" s="104"/>
      <c r="AC21311" s="104"/>
      <c r="AF21311" s="104"/>
      <c r="AG21311" s="104"/>
      <c r="AK21311" s="104"/>
      <c r="AL21311" s="104"/>
      <c r="AO21311" s="104"/>
      <c r="AP21311" s="104"/>
    </row>
    <row r="21312" spans="21:42" ht="15" customHeight="1" x14ac:dyDescent="0.25">
      <c r="U21312" s="104"/>
      <c r="AB21312" s="104"/>
      <c r="AC21312" s="104"/>
      <c r="AF21312" s="104"/>
      <c r="AG21312" s="104"/>
      <c r="AK21312" s="104"/>
      <c r="AL21312" s="104"/>
      <c r="AO21312" s="104"/>
      <c r="AP21312" s="104"/>
    </row>
    <row r="21313" spans="21:42" ht="15" customHeight="1" x14ac:dyDescent="0.25">
      <c r="U21313" s="104"/>
      <c r="AB21313" s="104"/>
      <c r="AC21313" s="104"/>
      <c r="AF21313" s="104"/>
      <c r="AG21313" s="104"/>
      <c r="AK21313" s="104"/>
      <c r="AL21313" s="104"/>
      <c r="AO21313" s="104"/>
      <c r="AP21313" s="104"/>
    </row>
    <row r="21314" spans="21:42" ht="15" customHeight="1" x14ac:dyDescent="0.25">
      <c r="U21314" s="104"/>
      <c r="AB21314" s="104"/>
      <c r="AC21314" s="104"/>
      <c r="AF21314" s="104"/>
      <c r="AG21314" s="104"/>
      <c r="AK21314" s="104"/>
      <c r="AL21314" s="104"/>
      <c r="AO21314" s="104"/>
      <c r="AP21314" s="104"/>
    </row>
    <row r="21315" spans="21:42" ht="15" customHeight="1" x14ac:dyDescent="0.25">
      <c r="U21315" s="104"/>
      <c r="AB21315" s="104"/>
      <c r="AC21315" s="104"/>
      <c r="AF21315" s="104"/>
      <c r="AG21315" s="104"/>
      <c r="AK21315" s="104"/>
      <c r="AL21315" s="104"/>
      <c r="AO21315" s="104"/>
      <c r="AP21315" s="104"/>
    </row>
    <row r="21316" spans="21:42" ht="15" customHeight="1" x14ac:dyDescent="0.25">
      <c r="U21316" s="104"/>
      <c r="AB21316" s="104"/>
      <c r="AC21316" s="104"/>
      <c r="AF21316" s="104"/>
      <c r="AG21316" s="104"/>
      <c r="AK21316" s="104"/>
      <c r="AL21316" s="104"/>
      <c r="AO21316" s="104"/>
      <c r="AP21316" s="104"/>
    </row>
    <row r="21317" spans="21:42" ht="15" customHeight="1" x14ac:dyDescent="0.25">
      <c r="U21317" s="104"/>
      <c r="AB21317" s="104"/>
      <c r="AC21317" s="104"/>
      <c r="AF21317" s="104"/>
      <c r="AG21317" s="104"/>
      <c r="AK21317" s="104"/>
      <c r="AL21317" s="104"/>
      <c r="AO21317" s="104"/>
      <c r="AP21317" s="104"/>
    </row>
    <row r="21318" spans="21:42" ht="15" customHeight="1" x14ac:dyDescent="0.25">
      <c r="U21318" s="104"/>
      <c r="AB21318" s="104"/>
      <c r="AC21318" s="104"/>
      <c r="AF21318" s="104"/>
      <c r="AG21318" s="104"/>
      <c r="AK21318" s="104"/>
      <c r="AL21318" s="104"/>
      <c r="AO21318" s="104"/>
      <c r="AP21318" s="104"/>
    </row>
    <row r="21319" spans="21:42" ht="15" customHeight="1" x14ac:dyDescent="0.25">
      <c r="U21319" s="104"/>
      <c r="AB21319" s="104"/>
      <c r="AC21319" s="104"/>
      <c r="AF21319" s="104"/>
      <c r="AG21319" s="104"/>
      <c r="AK21319" s="104"/>
      <c r="AL21319" s="104"/>
      <c r="AO21319" s="104"/>
      <c r="AP21319" s="104"/>
    </row>
    <row r="21320" spans="21:42" ht="15" customHeight="1" x14ac:dyDescent="0.25">
      <c r="U21320" s="104"/>
      <c r="AB21320" s="104"/>
      <c r="AC21320" s="104"/>
      <c r="AF21320" s="104"/>
      <c r="AG21320" s="104"/>
      <c r="AK21320" s="104"/>
      <c r="AL21320" s="104"/>
      <c r="AO21320" s="104"/>
      <c r="AP21320" s="104"/>
    </row>
    <row r="21321" spans="21:42" ht="15" customHeight="1" x14ac:dyDescent="0.25">
      <c r="U21321" s="104"/>
      <c r="AB21321" s="104"/>
      <c r="AC21321" s="104"/>
      <c r="AF21321" s="104"/>
      <c r="AG21321" s="104"/>
      <c r="AK21321" s="104"/>
      <c r="AL21321" s="104"/>
      <c r="AO21321" s="104"/>
      <c r="AP21321" s="104"/>
    </row>
    <row r="21322" spans="21:42" ht="15" customHeight="1" x14ac:dyDescent="0.25">
      <c r="U21322" s="104"/>
      <c r="AB21322" s="104"/>
      <c r="AC21322" s="104"/>
      <c r="AF21322" s="104"/>
      <c r="AG21322" s="104"/>
      <c r="AK21322" s="104"/>
      <c r="AL21322" s="104"/>
      <c r="AO21322" s="104"/>
      <c r="AP21322" s="104"/>
    </row>
    <row r="21323" spans="21:42" ht="15" customHeight="1" x14ac:dyDescent="0.25">
      <c r="U21323" s="104"/>
      <c r="AB21323" s="104"/>
      <c r="AC21323" s="104"/>
      <c r="AF21323" s="104"/>
      <c r="AG21323" s="104"/>
      <c r="AK21323" s="104"/>
      <c r="AL21323" s="104"/>
      <c r="AO21323" s="104"/>
      <c r="AP21323" s="104"/>
    </row>
    <row r="21324" spans="21:42" ht="15" customHeight="1" x14ac:dyDescent="0.25">
      <c r="U21324" s="104"/>
      <c r="AB21324" s="104"/>
      <c r="AC21324" s="104"/>
      <c r="AF21324" s="104"/>
      <c r="AG21324" s="104"/>
      <c r="AK21324" s="104"/>
      <c r="AL21324" s="104"/>
      <c r="AO21324" s="104"/>
      <c r="AP21324" s="104"/>
    </row>
    <row r="21325" spans="21:42" ht="15" customHeight="1" x14ac:dyDescent="0.25">
      <c r="U21325" s="104"/>
      <c r="AB21325" s="104"/>
      <c r="AC21325" s="104"/>
      <c r="AF21325" s="104"/>
      <c r="AG21325" s="104"/>
      <c r="AK21325" s="104"/>
      <c r="AL21325" s="104"/>
      <c r="AO21325" s="104"/>
      <c r="AP21325" s="104"/>
    </row>
    <row r="21326" spans="21:42" ht="15" customHeight="1" x14ac:dyDescent="0.25">
      <c r="U21326" s="104"/>
      <c r="AB21326" s="104"/>
      <c r="AC21326" s="104"/>
      <c r="AF21326" s="104"/>
      <c r="AG21326" s="104"/>
      <c r="AK21326" s="104"/>
      <c r="AL21326" s="104"/>
      <c r="AO21326" s="104"/>
      <c r="AP21326" s="104"/>
    </row>
    <row r="21327" spans="21:42" ht="15" customHeight="1" x14ac:dyDescent="0.25">
      <c r="U21327" s="104"/>
      <c r="AB21327" s="104"/>
      <c r="AC21327" s="104"/>
      <c r="AF21327" s="104"/>
      <c r="AG21327" s="104"/>
      <c r="AK21327" s="104"/>
      <c r="AL21327" s="104"/>
      <c r="AO21327" s="104"/>
      <c r="AP21327" s="104"/>
    </row>
    <row r="21328" spans="21:42" ht="15" customHeight="1" x14ac:dyDescent="0.25">
      <c r="U21328" s="104"/>
      <c r="AB21328" s="104"/>
      <c r="AC21328" s="104"/>
      <c r="AF21328" s="104"/>
      <c r="AG21328" s="104"/>
      <c r="AK21328" s="104"/>
      <c r="AL21328" s="104"/>
      <c r="AO21328" s="104"/>
      <c r="AP21328" s="104"/>
    </row>
    <row r="21329" spans="21:42" ht="15" customHeight="1" x14ac:dyDescent="0.25">
      <c r="U21329" s="104"/>
      <c r="AB21329" s="104"/>
      <c r="AC21329" s="104"/>
      <c r="AF21329" s="104"/>
      <c r="AG21329" s="104"/>
      <c r="AK21329" s="104"/>
      <c r="AL21329" s="104"/>
      <c r="AO21329" s="104"/>
      <c r="AP21329" s="104"/>
    </row>
    <row r="21330" spans="21:42" ht="15" customHeight="1" x14ac:dyDescent="0.25">
      <c r="U21330" s="104"/>
      <c r="AB21330" s="104"/>
      <c r="AC21330" s="104"/>
      <c r="AF21330" s="104"/>
      <c r="AG21330" s="104"/>
      <c r="AK21330" s="104"/>
      <c r="AL21330" s="104"/>
      <c r="AO21330" s="104"/>
      <c r="AP21330" s="104"/>
    </row>
    <row r="21331" spans="21:42" ht="15" customHeight="1" x14ac:dyDescent="0.25">
      <c r="U21331" s="104"/>
      <c r="AB21331" s="104"/>
      <c r="AC21331" s="104"/>
      <c r="AF21331" s="104"/>
      <c r="AG21331" s="104"/>
      <c r="AK21331" s="104"/>
      <c r="AL21331" s="104"/>
      <c r="AO21331" s="104"/>
      <c r="AP21331" s="104"/>
    </row>
    <row r="21332" spans="21:42" ht="15" customHeight="1" x14ac:dyDescent="0.25">
      <c r="U21332" s="104"/>
      <c r="AB21332" s="104"/>
      <c r="AC21332" s="104"/>
      <c r="AF21332" s="104"/>
      <c r="AG21332" s="104"/>
      <c r="AK21332" s="104"/>
      <c r="AL21332" s="104"/>
      <c r="AO21332" s="104"/>
      <c r="AP21332" s="104"/>
    </row>
    <row r="21333" spans="21:42" ht="15" customHeight="1" x14ac:dyDescent="0.25">
      <c r="U21333" s="104"/>
      <c r="AB21333" s="104"/>
      <c r="AC21333" s="104"/>
      <c r="AF21333" s="104"/>
      <c r="AG21333" s="104"/>
      <c r="AK21333" s="104"/>
      <c r="AL21333" s="104"/>
      <c r="AO21333" s="104"/>
      <c r="AP21333" s="104"/>
    </row>
    <row r="21334" spans="21:42" ht="15" customHeight="1" x14ac:dyDescent="0.25">
      <c r="U21334" s="104"/>
      <c r="AB21334" s="104"/>
      <c r="AC21334" s="104"/>
      <c r="AF21334" s="104"/>
      <c r="AG21334" s="104"/>
      <c r="AK21334" s="104"/>
      <c r="AL21334" s="104"/>
      <c r="AO21334" s="104"/>
      <c r="AP21334" s="104"/>
    </row>
    <row r="21335" spans="21:42" ht="15" customHeight="1" x14ac:dyDescent="0.25">
      <c r="U21335" s="104"/>
      <c r="AB21335" s="104"/>
      <c r="AC21335" s="104"/>
      <c r="AF21335" s="104"/>
      <c r="AG21335" s="104"/>
      <c r="AK21335" s="104"/>
      <c r="AL21335" s="104"/>
      <c r="AO21335" s="104"/>
      <c r="AP21335" s="104"/>
    </row>
    <row r="21336" spans="21:42" ht="15" customHeight="1" x14ac:dyDescent="0.25">
      <c r="U21336" s="104"/>
      <c r="AB21336" s="104"/>
      <c r="AC21336" s="104"/>
      <c r="AF21336" s="104"/>
      <c r="AG21336" s="104"/>
      <c r="AK21336" s="104"/>
      <c r="AL21336" s="104"/>
      <c r="AO21336" s="104"/>
      <c r="AP21336" s="104"/>
    </row>
    <row r="21337" spans="21:42" ht="15" customHeight="1" x14ac:dyDescent="0.25">
      <c r="U21337" s="104"/>
      <c r="AB21337" s="104"/>
      <c r="AC21337" s="104"/>
      <c r="AF21337" s="104"/>
      <c r="AG21337" s="104"/>
      <c r="AK21337" s="104"/>
      <c r="AL21337" s="104"/>
      <c r="AO21337" s="104"/>
      <c r="AP21337" s="104"/>
    </row>
    <row r="21338" spans="21:42" ht="15" customHeight="1" x14ac:dyDescent="0.25">
      <c r="U21338" s="104"/>
      <c r="AB21338" s="104"/>
      <c r="AC21338" s="104"/>
      <c r="AF21338" s="104"/>
      <c r="AG21338" s="104"/>
      <c r="AK21338" s="104"/>
      <c r="AL21338" s="104"/>
      <c r="AO21338" s="104"/>
      <c r="AP21338" s="104"/>
    </row>
    <row r="21339" spans="21:42" ht="15" customHeight="1" x14ac:dyDescent="0.25">
      <c r="U21339" s="104"/>
      <c r="AB21339" s="104"/>
      <c r="AC21339" s="104"/>
      <c r="AF21339" s="104"/>
      <c r="AG21339" s="104"/>
      <c r="AK21339" s="104"/>
      <c r="AL21339" s="104"/>
      <c r="AO21339" s="104"/>
      <c r="AP21339" s="104"/>
    </row>
    <row r="21340" spans="21:42" ht="15" customHeight="1" x14ac:dyDescent="0.25">
      <c r="U21340" s="104"/>
      <c r="AB21340" s="104"/>
      <c r="AC21340" s="104"/>
      <c r="AF21340" s="104"/>
      <c r="AG21340" s="104"/>
      <c r="AK21340" s="104"/>
      <c r="AL21340" s="104"/>
      <c r="AO21340" s="104"/>
      <c r="AP21340" s="104"/>
    </row>
    <row r="21341" spans="21:42" ht="15" customHeight="1" x14ac:dyDescent="0.25">
      <c r="U21341" s="104"/>
      <c r="AB21341" s="104"/>
      <c r="AC21341" s="104"/>
      <c r="AF21341" s="104"/>
      <c r="AG21341" s="104"/>
      <c r="AK21341" s="104"/>
      <c r="AL21341" s="104"/>
      <c r="AO21341" s="104"/>
      <c r="AP21341" s="104"/>
    </row>
    <row r="21342" spans="21:42" ht="15" customHeight="1" x14ac:dyDescent="0.25">
      <c r="U21342" s="104"/>
      <c r="AB21342" s="104"/>
      <c r="AC21342" s="104"/>
      <c r="AF21342" s="104"/>
      <c r="AG21342" s="104"/>
      <c r="AK21342" s="104"/>
      <c r="AL21342" s="104"/>
      <c r="AO21342" s="104"/>
      <c r="AP21342" s="104"/>
    </row>
    <row r="21343" spans="21:42" ht="15" customHeight="1" x14ac:dyDescent="0.25">
      <c r="U21343" s="104"/>
      <c r="AB21343" s="104"/>
      <c r="AC21343" s="104"/>
      <c r="AF21343" s="104"/>
      <c r="AG21343" s="104"/>
      <c r="AK21343" s="104"/>
      <c r="AL21343" s="104"/>
      <c r="AO21343" s="104"/>
      <c r="AP21343" s="104"/>
    </row>
    <row r="21344" spans="21:42" ht="15" customHeight="1" x14ac:dyDescent="0.25">
      <c r="U21344" s="104"/>
      <c r="AB21344" s="104"/>
      <c r="AC21344" s="104"/>
      <c r="AF21344" s="104"/>
      <c r="AG21344" s="104"/>
      <c r="AK21344" s="104"/>
      <c r="AL21344" s="104"/>
      <c r="AO21344" s="104"/>
      <c r="AP21344" s="104"/>
    </row>
    <row r="21345" spans="21:42" ht="15" customHeight="1" x14ac:dyDescent="0.25">
      <c r="U21345" s="104"/>
      <c r="AB21345" s="104"/>
      <c r="AC21345" s="104"/>
      <c r="AF21345" s="104"/>
      <c r="AG21345" s="104"/>
      <c r="AK21345" s="104"/>
      <c r="AL21345" s="104"/>
      <c r="AO21345" s="104"/>
      <c r="AP21345" s="104"/>
    </row>
    <row r="21346" spans="21:42" ht="15" customHeight="1" x14ac:dyDescent="0.25">
      <c r="U21346" s="104"/>
      <c r="AB21346" s="104"/>
      <c r="AC21346" s="104"/>
      <c r="AF21346" s="104"/>
      <c r="AG21346" s="104"/>
      <c r="AK21346" s="104"/>
      <c r="AL21346" s="104"/>
      <c r="AO21346" s="104"/>
      <c r="AP21346" s="104"/>
    </row>
    <row r="21347" spans="21:42" ht="15" customHeight="1" x14ac:dyDescent="0.25">
      <c r="U21347" s="104"/>
      <c r="AB21347" s="104"/>
      <c r="AC21347" s="104"/>
      <c r="AF21347" s="104"/>
      <c r="AG21347" s="104"/>
      <c r="AK21347" s="104"/>
      <c r="AL21347" s="104"/>
      <c r="AO21347" s="104"/>
      <c r="AP21347" s="104"/>
    </row>
    <row r="21348" spans="21:42" ht="15" customHeight="1" x14ac:dyDescent="0.25">
      <c r="U21348" s="104"/>
      <c r="AB21348" s="104"/>
      <c r="AC21348" s="104"/>
      <c r="AF21348" s="104"/>
      <c r="AG21348" s="104"/>
      <c r="AK21348" s="104"/>
      <c r="AL21348" s="104"/>
      <c r="AO21348" s="104"/>
      <c r="AP21348" s="104"/>
    </row>
    <row r="21349" spans="21:42" ht="15" customHeight="1" x14ac:dyDescent="0.25">
      <c r="U21349" s="104"/>
      <c r="AB21349" s="104"/>
      <c r="AC21349" s="104"/>
      <c r="AF21349" s="104"/>
      <c r="AG21349" s="104"/>
      <c r="AK21349" s="104"/>
      <c r="AL21349" s="104"/>
      <c r="AO21349" s="104"/>
      <c r="AP21349" s="104"/>
    </row>
    <row r="21350" spans="21:42" ht="15" customHeight="1" x14ac:dyDescent="0.25">
      <c r="U21350" s="104"/>
      <c r="AB21350" s="104"/>
      <c r="AC21350" s="104"/>
      <c r="AF21350" s="104"/>
      <c r="AG21350" s="104"/>
      <c r="AK21350" s="104"/>
      <c r="AL21350" s="104"/>
      <c r="AO21350" s="104"/>
      <c r="AP21350" s="104"/>
    </row>
    <row r="21351" spans="21:42" ht="15" customHeight="1" x14ac:dyDescent="0.25">
      <c r="U21351" s="104"/>
      <c r="AB21351" s="104"/>
      <c r="AC21351" s="104"/>
      <c r="AF21351" s="104"/>
      <c r="AG21351" s="104"/>
      <c r="AK21351" s="104"/>
      <c r="AL21351" s="104"/>
      <c r="AO21351" s="104"/>
      <c r="AP21351" s="104"/>
    </row>
    <row r="21352" spans="21:42" ht="15" customHeight="1" x14ac:dyDescent="0.25">
      <c r="U21352" s="104"/>
      <c r="AB21352" s="104"/>
      <c r="AC21352" s="104"/>
      <c r="AF21352" s="104"/>
      <c r="AG21352" s="104"/>
      <c r="AK21352" s="104"/>
      <c r="AL21352" s="104"/>
      <c r="AO21352" s="104"/>
      <c r="AP21352" s="104"/>
    </row>
    <row r="21353" spans="21:42" ht="15" customHeight="1" x14ac:dyDescent="0.25">
      <c r="U21353" s="104"/>
      <c r="AB21353" s="104"/>
      <c r="AC21353" s="104"/>
      <c r="AF21353" s="104"/>
      <c r="AG21353" s="104"/>
      <c r="AK21353" s="104"/>
      <c r="AL21353" s="104"/>
      <c r="AO21353" s="104"/>
      <c r="AP21353" s="104"/>
    </row>
    <row r="21354" spans="21:42" ht="15" customHeight="1" x14ac:dyDescent="0.25">
      <c r="U21354" s="104"/>
      <c r="AB21354" s="104"/>
      <c r="AC21354" s="104"/>
      <c r="AF21354" s="104"/>
      <c r="AG21354" s="104"/>
      <c r="AK21354" s="104"/>
      <c r="AL21354" s="104"/>
      <c r="AO21354" s="104"/>
      <c r="AP21354" s="104"/>
    </row>
    <row r="21355" spans="21:42" ht="15" customHeight="1" x14ac:dyDescent="0.25">
      <c r="U21355" s="104"/>
      <c r="AB21355" s="104"/>
      <c r="AC21355" s="104"/>
      <c r="AF21355" s="104"/>
      <c r="AG21355" s="104"/>
      <c r="AK21355" s="104"/>
      <c r="AL21355" s="104"/>
      <c r="AO21355" s="104"/>
      <c r="AP21355" s="104"/>
    </row>
    <row r="21356" spans="21:42" ht="15" customHeight="1" x14ac:dyDescent="0.25">
      <c r="U21356" s="104"/>
      <c r="AB21356" s="104"/>
      <c r="AC21356" s="104"/>
      <c r="AF21356" s="104"/>
      <c r="AG21356" s="104"/>
      <c r="AK21356" s="104"/>
      <c r="AL21356" s="104"/>
      <c r="AO21356" s="104"/>
      <c r="AP21356" s="104"/>
    </row>
    <row r="21357" spans="21:42" ht="15" customHeight="1" x14ac:dyDescent="0.25">
      <c r="U21357" s="104"/>
      <c r="AB21357" s="104"/>
      <c r="AC21357" s="104"/>
      <c r="AF21357" s="104"/>
      <c r="AG21357" s="104"/>
      <c r="AK21357" s="104"/>
      <c r="AL21357" s="104"/>
      <c r="AO21357" s="104"/>
      <c r="AP21357" s="104"/>
    </row>
    <row r="21358" spans="21:42" ht="15" customHeight="1" x14ac:dyDescent="0.25">
      <c r="U21358" s="104"/>
      <c r="AB21358" s="104"/>
      <c r="AC21358" s="104"/>
      <c r="AF21358" s="104"/>
      <c r="AG21358" s="104"/>
      <c r="AK21358" s="104"/>
      <c r="AL21358" s="104"/>
      <c r="AO21358" s="104"/>
      <c r="AP21358" s="104"/>
    </row>
    <row r="21359" spans="21:42" ht="15" customHeight="1" x14ac:dyDescent="0.25">
      <c r="U21359" s="104"/>
      <c r="AB21359" s="104"/>
      <c r="AC21359" s="104"/>
      <c r="AF21359" s="104"/>
      <c r="AG21359" s="104"/>
      <c r="AK21359" s="104"/>
      <c r="AL21359" s="104"/>
      <c r="AO21359" s="104"/>
      <c r="AP21359" s="104"/>
    </row>
    <row r="21360" spans="21:42" ht="15" customHeight="1" x14ac:dyDescent="0.25">
      <c r="U21360" s="104"/>
      <c r="AB21360" s="104"/>
      <c r="AC21360" s="104"/>
      <c r="AF21360" s="104"/>
      <c r="AG21360" s="104"/>
      <c r="AK21360" s="104"/>
      <c r="AL21360" s="104"/>
      <c r="AO21360" s="104"/>
      <c r="AP21360" s="104"/>
    </row>
    <row r="21361" spans="21:42" ht="15" customHeight="1" x14ac:dyDescent="0.25">
      <c r="U21361" s="104"/>
      <c r="AB21361" s="104"/>
      <c r="AC21361" s="104"/>
      <c r="AF21361" s="104"/>
      <c r="AG21361" s="104"/>
      <c r="AK21361" s="104"/>
      <c r="AL21361" s="104"/>
      <c r="AO21361" s="104"/>
      <c r="AP21361" s="104"/>
    </row>
    <row r="21362" spans="21:42" ht="15" customHeight="1" x14ac:dyDescent="0.25">
      <c r="U21362" s="104"/>
      <c r="AB21362" s="104"/>
      <c r="AC21362" s="104"/>
      <c r="AF21362" s="104"/>
      <c r="AG21362" s="104"/>
      <c r="AK21362" s="104"/>
      <c r="AL21362" s="104"/>
      <c r="AO21362" s="104"/>
      <c r="AP21362" s="104"/>
    </row>
    <row r="21363" spans="21:42" ht="15" customHeight="1" x14ac:dyDescent="0.25">
      <c r="U21363" s="104"/>
      <c r="AB21363" s="104"/>
      <c r="AC21363" s="104"/>
      <c r="AF21363" s="104"/>
      <c r="AG21363" s="104"/>
      <c r="AK21363" s="104"/>
      <c r="AL21363" s="104"/>
      <c r="AO21363" s="104"/>
      <c r="AP21363" s="104"/>
    </row>
    <row r="21364" spans="21:42" ht="15" customHeight="1" x14ac:dyDescent="0.25">
      <c r="U21364" s="104"/>
      <c r="AB21364" s="104"/>
      <c r="AC21364" s="104"/>
      <c r="AF21364" s="104"/>
      <c r="AG21364" s="104"/>
      <c r="AK21364" s="104"/>
      <c r="AL21364" s="104"/>
      <c r="AO21364" s="104"/>
      <c r="AP21364" s="104"/>
    </row>
    <row r="21365" spans="21:42" ht="15" customHeight="1" x14ac:dyDescent="0.25">
      <c r="U21365" s="104"/>
      <c r="AB21365" s="104"/>
      <c r="AC21365" s="104"/>
      <c r="AF21365" s="104"/>
      <c r="AG21365" s="104"/>
      <c r="AK21365" s="104"/>
      <c r="AL21365" s="104"/>
      <c r="AO21365" s="104"/>
      <c r="AP21365" s="104"/>
    </row>
    <row r="21366" spans="21:42" ht="15" customHeight="1" x14ac:dyDescent="0.25">
      <c r="U21366" s="104"/>
      <c r="AB21366" s="104"/>
      <c r="AC21366" s="104"/>
      <c r="AF21366" s="104"/>
      <c r="AG21366" s="104"/>
      <c r="AK21366" s="104"/>
      <c r="AL21366" s="104"/>
      <c r="AO21366" s="104"/>
      <c r="AP21366" s="104"/>
    </row>
    <row r="21367" spans="21:42" ht="15" customHeight="1" x14ac:dyDescent="0.25">
      <c r="U21367" s="104"/>
      <c r="AB21367" s="104"/>
      <c r="AC21367" s="104"/>
      <c r="AF21367" s="104"/>
      <c r="AG21367" s="104"/>
      <c r="AK21367" s="104"/>
      <c r="AL21367" s="104"/>
      <c r="AO21367" s="104"/>
      <c r="AP21367" s="104"/>
    </row>
    <row r="21368" spans="21:42" ht="15" customHeight="1" x14ac:dyDescent="0.25">
      <c r="U21368" s="104"/>
      <c r="AB21368" s="104"/>
      <c r="AC21368" s="104"/>
      <c r="AF21368" s="104"/>
      <c r="AG21368" s="104"/>
      <c r="AK21368" s="104"/>
      <c r="AL21368" s="104"/>
      <c r="AO21368" s="104"/>
      <c r="AP21368" s="104"/>
    </row>
    <row r="21369" spans="21:42" ht="15" customHeight="1" x14ac:dyDescent="0.25">
      <c r="U21369" s="104"/>
      <c r="AB21369" s="104"/>
      <c r="AC21369" s="104"/>
      <c r="AF21369" s="104"/>
      <c r="AG21369" s="104"/>
      <c r="AK21369" s="104"/>
      <c r="AL21369" s="104"/>
      <c r="AO21369" s="104"/>
      <c r="AP21369" s="104"/>
    </row>
    <row r="21370" spans="21:42" ht="15" customHeight="1" x14ac:dyDescent="0.25">
      <c r="U21370" s="104"/>
      <c r="AB21370" s="104"/>
      <c r="AC21370" s="104"/>
      <c r="AF21370" s="104"/>
      <c r="AG21370" s="104"/>
      <c r="AK21370" s="104"/>
      <c r="AL21370" s="104"/>
      <c r="AO21370" s="104"/>
      <c r="AP21370" s="104"/>
    </row>
    <row r="21371" spans="21:42" ht="15" customHeight="1" x14ac:dyDescent="0.25">
      <c r="U21371" s="104"/>
      <c r="AB21371" s="104"/>
      <c r="AC21371" s="104"/>
      <c r="AF21371" s="104"/>
      <c r="AG21371" s="104"/>
      <c r="AK21371" s="104"/>
      <c r="AL21371" s="104"/>
      <c r="AO21371" s="104"/>
      <c r="AP21371" s="104"/>
    </row>
    <row r="21372" spans="21:42" ht="15" customHeight="1" x14ac:dyDescent="0.25">
      <c r="U21372" s="104"/>
      <c r="AB21372" s="104"/>
      <c r="AC21372" s="104"/>
      <c r="AF21372" s="104"/>
      <c r="AG21372" s="104"/>
      <c r="AK21372" s="104"/>
      <c r="AL21372" s="104"/>
      <c r="AO21372" s="104"/>
      <c r="AP21372" s="104"/>
    </row>
    <row r="21373" spans="21:42" ht="15" customHeight="1" x14ac:dyDescent="0.25">
      <c r="U21373" s="104"/>
      <c r="AB21373" s="104"/>
      <c r="AC21373" s="104"/>
      <c r="AF21373" s="104"/>
      <c r="AG21373" s="104"/>
      <c r="AK21373" s="104"/>
      <c r="AL21373" s="104"/>
      <c r="AO21373" s="104"/>
      <c r="AP21373" s="104"/>
    </row>
    <row r="21374" spans="21:42" ht="15" customHeight="1" x14ac:dyDescent="0.25">
      <c r="U21374" s="104"/>
      <c r="AB21374" s="104"/>
      <c r="AC21374" s="104"/>
      <c r="AF21374" s="104"/>
      <c r="AG21374" s="104"/>
      <c r="AK21374" s="104"/>
      <c r="AL21374" s="104"/>
      <c r="AO21374" s="104"/>
      <c r="AP21374" s="104"/>
    </row>
    <row r="21375" spans="21:42" ht="15" customHeight="1" x14ac:dyDescent="0.25">
      <c r="U21375" s="104"/>
      <c r="AB21375" s="104"/>
      <c r="AC21375" s="104"/>
      <c r="AF21375" s="104"/>
      <c r="AG21375" s="104"/>
      <c r="AK21375" s="104"/>
      <c r="AL21375" s="104"/>
      <c r="AO21375" s="104"/>
      <c r="AP21375" s="104"/>
    </row>
    <row r="21376" spans="21:42" ht="15" customHeight="1" x14ac:dyDescent="0.25">
      <c r="U21376" s="104"/>
      <c r="AB21376" s="104"/>
      <c r="AC21376" s="104"/>
      <c r="AF21376" s="104"/>
      <c r="AG21376" s="104"/>
      <c r="AK21376" s="104"/>
      <c r="AL21376" s="104"/>
      <c r="AO21376" s="104"/>
      <c r="AP21376" s="104"/>
    </row>
    <row r="21377" spans="21:42" ht="15" customHeight="1" x14ac:dyDescent="0.25">
      <c r="U21377" s="104"/>
      <c r="AB21377" s="104"/>
      <c r="AC21377" s="104"/>
      <c r="AF21377" s="104"/>
      <c r="AG21377" s="104"/>
      <c r="AK21377" s="104"/>
      <c r="AL21377" s="104"/>
      <c r="AO21377" s="104"/>
      <c r="AP21377" s="104"/>
    </row>
    <row r="21378" spans="21:42" ht="15" customHeight="1" x14ac:dyDescent="0.25">
      <c r="U21378" s="104"/>
      <c r="AB21378" s="104"/>
      <c r="AC21378" s="104"/>
      <c r="AF21378" s="104"/>
      <c r="AG21378" s="104"/>
      <c r="AK21378" s="104"/>
      <c r="AL21378" s="104"/>
      <c r="AO21378" s="104"/>
      <c r="AP21378" s="104"/>
    </row>
    <row r="21379" spans="21:42" ht="15" customHeight="1" x14ac:dyDescent="0.25">
      <c r="U21379" s="104"/>
      <c r="AB21379" s="104"/>
      <c r="AC21379" s="104"/>
      <c r="AF21379" s="104"/>
      <c r="AG21379" s="104"/>
      <c r="AK21379" s="104"/>
      <c r="AL21379" s="104"/>
      <c r="AO21379" s="104"/>
      <c r="AP21379" s="104"/>
    </row>
    <row r="21380" spans="21:42" ht="15" customHeight="1" x14ac:dyDescent="0.25">
      <c r="U21380" s="104"/>
      <c r="AB21380" s="104"/>
      <c r="AC21380" s="104"/>
      <c r="AF21380" s="104"/>
      <c r="AG21380" s="104"/>
      <c r="AK21380" s="104"/>
      <c r="AL21380" s="104"/>
      <c r="AO21380" s="104"/>
      <c r="AP21380" s="104"/>
    </row>
    <row r="21381" spans="21:42" ht="15" customHeight="1" x14ac:dyDescent="0.25">
      <c r="U21381" s="104"/>
      <c r="AB21381" s="104"/>
      <c r="AC21381" s="104"/>
      <c r="AF21381" s="104"/>
      <c r="AG21381" s="104"/>
      <c r="AK21381" s="104"/>
      <c r="AL21381" s="104"/>
      <c r="AO21381" s="104"/>
      <c r="AP21381" s="104"/>
    </row>
    <row r="21382" spans="21:42" ht="15" customHeight="1" x14ac:dyDescent="0.25">
      <c r="U21382" s="104"/>
      <c r="AB21382" s="104"/>
      <c r="AC21382" s="104"/>
      <c r="AF21382" s="104"/>
      <c r="AG21382" s="104"/>
      <c r="AK21382" s="104"/>
      <c r="AL21382" s="104"/>
      <c r="AO21382" s="104"/>
      <c r="AP21382" s="104"/>
    </row>
    <row r="21383" spans="21:42" ht="15" customHeight="1" x14ac:dyDescent="0.25">
      <c r="U21383" s="104"/>
      <c r="AB21383" s="104"/>
      <c r="AC21383" s="104"/>
      <c r="AF21383" s="104"/>
      <c r="AG21383" s="104"/>
      <c r="AK21383" s="104"/>
      <c r="AL21383" s="104"/>
      <c r="AO21383" s="104"/>
      <c r="AP21383" s="104"/>
    </row>
    <row r="21384" spans="21:42" ht="15" customHeight="1" x14ac:dyDescent="0.25">
      <c r="U21384" s="104"/>
      <c r="AB21384" s="104"/>
      <c r="AC21384" s="104"/>
      <c r="AF21384" s="104"/>
      <c r="AG21384" s="104"/>
      <c r="AK21384" s="104"/>
      <c r="AL21384" s="104"/>
      <c r="AO21384" s="104"/>
      <c r="AP21384" s="104"/>
    </row>
    <row r="21385" spans="21:42" ht="15" customHeight="1" x14ac:dyDescent="0.25">
      <c r="U21385" s="104"/>
      <c r="AB21385" s="104"/>
      <c r="AC21385" s="104"/>
      <c r="AF21385" s="104"/>
      <c r="AG21385" s="104"/>
      <c r="AK21385" s="104"/>
      <c r="AL21385" s="104"/>
      <c r="AO21385" s="104"/>
      <c r="AP21385" s="104"/>
    </row>
    <row r="21386" spans="21:42" ht="15" customHeight="1" x14ac:dyDescent="0.25">
      <c r="U21386" s="104"/>
      <c r="AB21386" s="104"/>
      <c r="AC21386" s="104"/>
      <c r="AF21386" s="104"/>
      <c r="AG21386" s="104"/>
      <c r="AK21386" s="104"/>
      <c r="AL21386" s="104"/>
      <c r="AO21386" s="104"/>
      <c r="AP21386" s="104"/>
    </row>
    <row r="21387" spans="21:42" ht="15" customHeight="1" x14ac:dyDescent="0.25">
      <c r="U21387" s="104"/>
      <c r="AB21387" s="104"/>
      <c r="AC21387" s="104"/>
      <c r="AF21387" s="104"/>
      <c r="AG21387" s="104"/>
      <c r="AK21387" s="104"/>
      <c r="AL21387" s="104"/>
      <c r="AO21387" s="104"/>
      <c r="AP21387" s="104"/>
    </row>
    <row r="21388" spans="21:42" ht="15" customHeight="1" x14ac:dyDescent="0.25">
      <c r="U21388" s="104"/>
      <c r="AB21388" s="104"/>
      <c r="AC21388" s="104"/>
      <c r="AF21388" s="104"/>
      <c r="AG21388" s="104"/>
      <c r="AK21388" s="104"/>
      <c r="AL21388" s="104"/>
      <c r="AO21388" s="104"/>
      <c r="AP21388" s="104"/>
    </row>
    <row r="21389" spans="21:42" ht="15" customHeight="1" x14ac:dyDescent="0.25">
      <c r="U21389" s="104"/>
      <c r="AB21389" s="104"/>
      <c r="AC21389" s="104"/>
      <c r="AF21389" s="104"/>
      <c r="AG21389" s="104"/>
      <c r="AK21389" s="104"/>
      <c r="AL21389" s="104"/>
      <c r="AO21389" s="104"/>
      <c r="AP21389" s="104"/>
    </row>
    <row r="21390" spans="21:42" ht="15" customHeight="1" x14ac:dyDescent="0.25">
      <c r="U21390" s="104"/>
      <c r="AB21390" s="104"/>
      <c r="AC21390" s="104"/>
      <c r="AF21390" s="104"/>
      <c r="AG21390" s="104"/>
      <c r="AK21390" s="104"/>
      <c r="AL21390" s="104"/>
      <c r="AO21390" s="104"/>
      <c r="AP21390" s="104"/>
    </row>
    <row r="21391" spans="21:42" ht="15" customHeight="1" x14ac:dyDescent="0.25">
      <c r="U21391" s="104"/>
      <c r="AB21391" s="104"/>
      <c r="AC21391" s="104"/>
      <c r="AF21391" s="104"/>
      <c r="AG21391" s="104"/>
      <c r="AK21391" s="104"/>
      <c r="AL21391" s="104"/>
      <c r="AO21391" s="104"/>
      <c r="AP21391" s="104"/>
    </row>
    <row r="21392" spans="21:42" ht="15" customHeight="1" x14ac:dyDescent="0.25">
      <c r="U21392" s="104"/>
      <c r="AB21392" s="104"/>
      <c r="AC21392" s="104"/>
      <c r="AF21392" s="104"/>
      <c r="AG21392" s="104"/>
      <c r="AK21392" s="104"/>
      <c r="AL21392" s="104"/>
      <c r="AO21392" s="104"/>
      <c r="AP21392" s="104"/>
    </row>
    <row r="21393" spans="21:42" ht="15" customHeight="1" x14ac:dyDescent="0.25">
      <c r="U21393" s="104"/>
      <c r="AB21393" s="104"/>
      <c r="AC21393" s="104"/>
      <c r="AF21393" s="104"/>
      <c r="AG21393" s="104"/>
      <c r="AK21393" s="104"/>
      <c r="AL21393" s="104"/>
      <c r="AO21393" s="104"/>
      <c r="AP21393" s="104"/>
    </row>
    <row r="21394" spans="21:42" ht="15" customHeight="1" x14ac:dyDescent="0.25">
      <c r="U21394" s="104"/>
      <c r="AB21394" s="104"/>
      <c r="AC21394" s="104"/>
      <c r="AF21394" s="104"/>
      <c r="AG21394" s="104"/>
      <c r="AK21394" s="104"/>
      <c r="AL21394" s="104"/>
      <c r="AO21394" s="104"/>
      <c r="AP21394" s="104"/>
    </row>
    <row r="21395" spans="21:42" ht="15" customHeight="1" x14ac:dyDescent="0.25">
      <c r="U21395" s="104"/>
      <c r="AB21395" s="104"/>
      <c r="AC21395" s="104"/>
      <c r="AF21395" s="104"/>
      <c r="AG21395" s="104"/>
      <c r="AK21395" s="104"/>
      <c r="AL21395" s="104"/>
      <c r="AO21395" s="104"/>
      <c r="AP21395" s="104"/>
    </row>
    <row r="21396" spans="21:42" ht="15" customHeight="1" x14ac:dyDescent="0.25">
      <c r="U21396" s="104"/>
      <c r="AB21396" s="104"/>
      <c r="AC21396" s="104"/>
      <c r="AF21396" s="104"/>
      <c r="AG21396" s="104"/>
      <c r="AK21396" s="104"/>
      <c r="AL21396" s="104"/>
      <c r="AO21396" s="104"/>
      <c r="AP21396" s="104"/>
    </row>
    <row r="21397" spans="21:42" ht="15" customHeight="1" x14ac:dyDescent="0.25">
      <c r="U21397" s="104"/>
      <c r="AB21397" s="104"/>
      <c r="AC21397" s="104"/>
      <c r="AF21397" s="104"/>
      <c r="AG21397" s="104"/>
      <c r="AK21397" s="104"/>
      <c r="AL21397" s="104"/>
      <c r="AO21397" s="104"/>
      <c r="AP21397" s="104"/>
    </row>
    <row r="21398" spans="21:42" ht="15" customHeight="1" x14ac:dyDescent="0.25">
      <c r="U21398" s="104"/>
      <c r="AB21398" s="104"/>
      <c r="AC21398" s="104"/>
      <c r="AF21398" s="104"/>
      <c r="AG21398" s="104"/>
      <c r="AK21398" s="104"/>
      <c r="AL21398" s="104"/>
      <c r="AO21398" s="104"/>
      <c r="AP21398" s="104"/>
    </row>
    <row r="21399" spans="21:42" ht="15" customHeight="1" x14ac:dyDescent="0.25">
      <c r="U21399" s="104"/>
      <c r="AB21399" s="104"/>
      <c r="AC21399" s="104"/>
      <c r="AF21399" s="104"/>
      <c r="AG21399" s="104"/>
      <c r="AK21399" s="104"/>
      <c r="AL21399" s="104"/>
      <c r="AO21399" s="104"/>
      <c r="AP21399" s="104"/>
    </row>
    <row r="21400" spans="21:42" ht="15" customHeight="1" x14ac:dyDescent="0.25">
      <c r="U21400" s="104"/>
      <c r="AB21400" s="104"/>
      <c r="AC21400" s="104"/>
      <c r="AF21400" s="104"/>
      <c r="AG21400" s="104"/>
      <c r="AK21400" s="104"/>
      <c r="AL21400" s="104"/>
      <c r="AO21400" s="104"/>
      <c r="AP21400" s="104"/>
    </row>
    <row r="21401" spans="21:42" ht="15" customHeight="1" x14ac:dyDescent="0.25">
      <c r="U21401" s="104"/>
      <c r="AB21401" s="104"/>
      <c r="AC21401" s="104"/>
      <c r="AF21401" s="104"/>
      <c r="AG21401" s="104"/>
      <c r="AK21401" s="104"/>
      <c r="AL21401" s="104"/>
      <c r="AO21401" s="104"/>
      <c r="AP21401" s="104"/>
    </row>
    <row r="21402" spans="21:42" ht="15" customHeight="1" x14ac:dyDescent="0.25">
      <c r="U21402" s="104"/>
      <c r="AB21402" s="104"/>
      <c r="AC21402" s="104"/>
      <c r="AF21402" s="104"/>
      <c r="AG21402" s="104"/>
      <c r="AK21402" s="104"/>
      <c r="AL21402" s="104"/>
      <c r="AO21402" s="104"/>
      <c r="AP21402" s="104"/>
    </row>
    <row r="21403" spans="21:42" ht="15" customHeight="1" x14ac:dyDescent="0.25">
      <c r="U21403" s="104"/>
      <c r="AB21403" s="104"/>
      <c r="AC21403" s="104"/>
      <c r="AF21403" s="104"/>
      <c r="AG21403" s="104"/>
      <c r="AK21403" s="104"/>
      <c r="AL21403" s="104"/>
      <c r="AO21403" s="104"/>
      <c r="AP21403" s="104"/>
    </row>
    <row r="21404" spans="21:42" ht="15" customHeight="1" x14ac:dyDescent="0.25">
      <c r="U21404" s="104"/>
      <c r="AB21404" s="104"/>
      <c r="AC21404" s="104"/>
      <c r="AF21404" s="104"/>
      <c r="AG21404" s="104"/>
      <c r="AK21404" s="104"/>
      <c r="AL21404" s="104"/>
      <c r="AO21404" s="104"/>
      <c r="AP21404" s="104"/>
    </row>
    <row r="21405" spans="21:42" ht="15" customHeight="1" x14ac:dyDescent="0.25">
      <c r="U21405" s="104"/>
      <c r="AB21405" s="104"/>
      <c r="AC21405" s="104"/>
      <c r="AF21405" s="104"/>
      <c r="AG21405" s="104"/>
      <c r="AK21405" s="104"/>
      <c r="AL21405" s="104"/>
      <c r="AO21405" s="104"/>
      <c r="AP21405" s="104"/>
    </row>
    <row r="21406" spans="21:42" ht="15" customHeight="1" x14ac:dyDescent="0.25">
      <c r="U21406" s="104"/>
      <c r="AB21406" s="104"/>
      <c r="AC21406" s="104"/>
      <c r="AF21406" s="104"/>
      <c r="AG21406" s="104"/>
      <c r="AK21406" s="104"/>
      <c r="AL21406" s="104"/>
      <c r="AO21406" s="104"/>
      <c r="AP21406" s="104"/>
    </row>
    <row r="21407" spans="21:42" ht="15" customHeight="1" x14ac:dyDescent="0.25">
      <c r="U21407" s="104"/>
      <c r="AB21407" s="104"/>
      <c r="AC21407" s="104"/>
      <c r="AF21407" s="104"/>
      <c r="AG21407" s="104"/>
      <c r="AK21407" s="104"/>
      <c r="AL21407" s="104"/>
      <c r="AO21407" s="104"/>
      <c r="AP21407" s="104"/>
    </row>
    <row r="21408" spans="21:42" ht="15" customHeight="1" x14ac:dyDescent="0.25">
      <c r="U21408" s="104"/>
      <c r="AB21408" s="104"/>
      <c r="AC21408" s="104"/>
      <c r="AF21408" s="104"/>
      <c r="AG21408" s="104"/>
      <c r="AK21408" s="104"/>
      <c r="AL21408" s="104"/>
      <c r="AO21408" s="104"/>
      <c r="AP21408" s="104"/>
    </row>
    <row r="21409" spans="21:42" ht="15" customHeight="1" x14ac:dyDescent="0.25">
      <c r="U21409" s="104"/>
      <c r="AB21409" s="104"/>
      <c r="AC21409" s="104"/>
      <c r="AF21409" s="104"/>
      <c r="AG21409" s="104"/>
      <c r="AK21409" s="104"/>
      <c r="AL21409" s="104"/>
      <c r="AO21409" s="104"/>
      <c r="AP21409" s="104"/>
    </row>
    <row r="21410" spans="21:42" ht="15" customHeight="1" x14ac:dyDescent="0.25">
      <c r="U21410" s="104"/>
      <c r="AB21410" s="104"/>
      <c r="AC21410" s="104"/>
      <c r="AF21410" s="104"/>
      <c r="AG21410" s="104"/>
      <c r="AK21410" s="104"/>
      <c r="AL21410" s="104"/>
      <c r="AO21410" s="104"/>
      <c r="AP21410" s="104"/>
    </row>
    <row r="21411" spans="21:42" ht="15" customHeight="1" x14ac:dyDescent="0.25">
      <c r="U21411" s="104"/>
      <c r="AB21411" s="104"/>
      <c r="AC21411" s="104"/>
      <c r="AF21411" s="104"/>
      <c r="AG21411" s="104"/>
      <c r="AK21411" s="104"/>
      <c r="AL21411" s="104"/>
      <c r="AO21411" s="104"/>
      <c r="AP21411" s="104"/>
    </row>
    <row r="21412" spans="21:42" ht="15" customHeight="1" x14ac:dyDescent="0.25">
      <c r="U21412" s="104"/>
      <c r="AB21412" s="104"/>
      <c r="AC21412" s="104"/>
      <c r="AF21412" s="104"/>
      <c r="AG21412" s="104"/>
      <c r="AK21412" s="104"/>
      <c r="AL21412" s="104"/>
      <c r="AO21412" s="104"/>
      <c r="AP21412" s="104"/>
    </row>
    <row r="21413" spans="21:42" ht="15" customHeight="1" x14ac:dyDescent="0.25">
      <c r="U21413" s="104"/>
      <c r="AB21413" s="104"/>
      <c r="AC21413" s="104"/>
      <c r="AF21413" s="104"/>
      <c r="AG21413" s="104"/>
      <c r="AK21413" s="104"/>
      <c r="AL21413" s="104"/>
      <c r="AO21413" s="104"/>
      <c r="AP21413" s="104"/>
    </row>
    <row r="21414" spans="21:42" ht="15" customHeight="1" x14ac:dyDescent="0.25">
      <c r="U21414" s="104"/>
      <c r="AB21414" s="104"/>
      <c r="AC21414" s="104"/>
      <c r="AF21414" s="104"/>
      <c r="AG21414" s="104"/>
      <c r="AK21414" s="104"/>
      <c r="AL21414" s="104"/>
      <c r="AO21414" s="104"/>
      <c r="AP21414" s="104"/>
    </row>
    <row r="21415" spans="21:42" ht="15" customHeight="1" x14ac:dyDescent="0.25">
      <c r="U21415" s="104"/>
      <c r="AB21415" s="104"/>
      <c r="AC21415" s="104"/>
      <c r="AF21415" s="104"/>
      <c r="AG21415" s="104"/>
      <c r="AK21415" s="104"/>
      <c r="AL21415" s="104"/>
      <c r="AO21415" s="104"/>
      <c r="AP21415" s="104"/>
    </row>
    <row r="21416" spans="21:42" ht="15" customHeight="1" x14ac:dyDescent="0.25">
      <c r="U21416" s="104"/>
      <c r="AB21416" s="104"/>
      <c r="AC21416" s="104"/>
      <c r="AF21416" s="104"/>
      <c r="AG21416" s="104"/>
      <c r="AK21416" s="104"/>
      <c r="AL21416" s="104"/>
      <c r="AO21416" s="104"/>
      <c r="AP21416" s="104"/>
    </row>
    <row r="21417" spans="21:42" ht="15" customHeight="1" x14ac:dyDescent="0.25">
      <c r="U21417" s="104"/>
      <c r="AB21417" s="104"/>
      <c r="AC21417" s="104"/>
      <c r="AF21417" s="104"/>
      <c r="AG21417" s="104"/>
      <c r="AK21417" s="104"/>
      <c r="AL21417" s="104"/>
      <c r="AO21417" s="104"/>
      <c r="AP21417" s="104"/>
    </row>
    <row r="21418" spans="21:42" ht="15" customHeight="1" x14ac:dyDescent="0.25">
      <c r="U21418" s="104"/>
      <c r="AB21418" s="104"/>
      <c r="AC21418" s="104"/>
      <c r="AF21418" s="104"/>
      <c r="AG21418" s="104"/>
      <c r="AK21418" s="104"/>
      <c r="AL21418" s="104"/>
      <c r="AO21418" s="104"/>
      <c r="AP21418" s="104"/>
    </row>
    <row r="21419" spans="21:42" ht="15" customHeight="1" x14ac:dyDescent="0.25">
      <c r="U21419" s="104"/>
      <c r="AB21419" s="104"/>
      <c r="AC21419" s="104"/>
      <c r="AF21419" s="104"/>
      <c r="AG21419" s="104"/>
      <c r="AK21419" s="104"/>
      <c r="AL21419" s="104"/>
      <c r="AO21419" s="104"/>
      <c r="AP21419" s="104"/>
    </row>
    <row r="21420" spans="21:42" ht="15" customHeight="1" x14ac:dyDescent="0.25">
      <c r="U21420" s="104"/>
      <c r="AB21420" s="104"/>
      <c r="AC21420" s="104"/>
      <c r="AF21420" s="104"/>
      <c r="AG21420" s="104"/>
      <c r="AK21420" s="104"/>
      <c r="AL21420" s="104"/>
      <c r="AO21420" s="104"/>
      <c r="AP21420" s="104"/>
    </row>
    <row r="21421" spans="21:42" ht="15" customHeight="1" x14ac:dyDescent="0.25">
      <c r="U21421" s="104"/>
      <c r="AB21421" s="104"/>
      <c r="AC21421" s="104"/>
      <c r="AF21421" s="104"/>
      <c r="AG21421" s="104"/>
      <c r="AK21421" s="104"/>
      <c r="AL21421" s="104"/>
      <c r="AO21421" s="104"/>
      <c r="AP21421" s="104"/>
    </row>
    <row r="21422" spans="21:42" ht="15" customHeight="1" x14ac:dyDescent="0.25">
      <c r="U21422" s="104"/>
      <c r="AB21422" s="104"/>
      <c r="AC21422" s="104"/>
      <c r="AF21422" s="104"/>
      <c r="AG21422" s="104"/>
      <c r="AK21422" s="104"/>
      <c r="AL21422" s="104"/>
      <c r="AO21422" s="104"/>
      <c r="AP21422" s="104"/>
    </row>
    <row r="21423" spans="21:42" ht="15" customHeight="1" x14ac:dyDescent="0.25">
      <c r="U21423" s="104"/>
      <c r="AB21423" s="104"/>
      <c r="AC21423" s="104"/>
      <c r="AF21423" s="104"/>
      <c r="AG21423" s="104"/>
      <c r="AK21423" s="104"/>
      <c r="AL21423" s="104"/>
      <c r="AO21423" s="104"/>
      <c r="AP21423" s="104"/>
    </row>
    <row r="21424" spans="21:42" ht="15" customHeight="1" x14ac:dyDescent="0.25">
      <c r="U21424" s="104"/>
      <c r="AB21424" s="104"/>
      <c r="AC21424" s="104"/>
      <c r="AF21424" s="104"/>
      <c r="AG21424" s="104"/>
      <c r="AK21424" s="104"/>
      <c r="AL21424" s="104"/>
      <c r="AO21424" s="104"/>
      <c r="AP21424" s="104"/>
    </row>
    <row r="21425" spans="21:42" ht="15" customHeight="1" x14ac:dyDescent="0.25">
      <c r="U21425" s="104"/>
      <c r="AB21425" s="104"/>
      <c r="AC21425" s="104"/>
      <c r="AF21425" s="104"/>
      <c r="AG21425" s="104"/>
      <c r="AK21425" s="104"/>
      <c r="AL21425" s="104"/>
      <c r="AO21425" s="104"/>
      <c r="AP21425" s="104"/>
    </row>
    <row r="21426" spans="21:42" ht="15" customHeight="1" x14ac:dyDescent="0.25">
      <c r="U21426" s="104"/>
      <c r="AB21426" s="104"/>
      <c r="AC21426" s="104"/>
      <c r="AF21426" s="104"/>
      <c r="AG21426" s="104"/>
      <c r="AK21426" s="104"/>
      <c r="AL21426" s="104"/>
      <c r="AO21426" s="104"/>
      <c r="AP21426" s="104"/>
    </row>
    <row r="21427" spans="21:42" ht="15" customHeight="1" x14ac:dyDescent="0.25">
      <c r="U21427" s="104"/>
      <c r="AB21427" s="104"/>
      <c r="AC21427" s="104"/>
      <c r="AF21427" s="104"/>
      <c r="AG21427" s="104"/>
      <c r="AK21427" s="104"/>
      <c r="AL21427" s="104"/>
      <c r="AO21427" s="104"/>
      <c r="AP21427" s="104"/>
    </row>
    <row r="21428" spans="21:42" ht="15" customHeight="1" x14ac:dyDescent="0.25">
      <c r="U21428" s="104"/>
      <c r="AB21428" s="104"/>
      <c r="AC21428" s="104"/>
      <c r="AF21428" s="104"/>
      <c r="AG21428" s="104"/>
      <c r="AK21428" s="104"/>
      <c r="AL21428" s="104"/>
      <c r="AO21428" s="104"/>
      <c r="AP21428" s="104"/>
    </row>
    <row r="21429" spans="21:42" ht="15" customHeight="1" x14ac:dyDescent="0.25">
      <c r="U21429" s="104"/>
      <c r="AB21429" s="104"/>
      <c r="AC21429" s="104"/>
      <c r="AF21429" s="104"/>
      <c r="AG21429" s="104"/>
      <c r="AK21429" s="104"/>
      <c r="AL21429" s="104"/>
      <c r="AO21429" s="104"/>
      <c r="AP21429" s="104"/>
    </row>
    <row r="21430" spans="21:42" ht="15" customHeight="1" x14ac:dyDescent="0.25">
      <c r="U21430" s="104"/>
      <c r="AB21430" s="104"/>
      <c r="AC21430" s="104"/>
      <c r="AF21430" s="104"/>
      <c r="AG21430" s="104"/>
      <c r="AK21430" s="104"/>
      <c r="AL21430" s="104"/>
      <c r="AO21430" s="104"/>
      <c r="AP21430" s="104"/>
    </row>
    <row r="21431" spans="21:42" ht="15" customHeight="1" x14ac:dyDescent="0.25">
      <c r="U21431" s="104"/>
      <c r="AB21431" s="104"/>
      <c r="AC21431" s="104"/>
      <c r="AF21431" s="104"/>
      <c r="AG21431" s="104"/>
      <c r="AK21431" s="104"/>
      <c r="AL21431" s="104"/>
      <c r="AO21431" s="104"/>
      <c r="AP21431" s="104"/>
    </row>
    <row r="21432" spans="21:42" ht="15" customHeight="1" x14ac:dyDescent="0.25">
      <c r="U21432" s="104"/>
      <c r="AB21432" s="104"/>
      <c r="AC21432" s="104"/>
      <c r="AF21432" s="104"/>
      <c r="AG21432" s="104"/>
      <c r="AK21432" s="104"/>
      <c r="AL21432" s="104"/>
      <c r="AO21432" s="104"/>
      <c r="AP21432" s="104"/>
    </row>
    <row r="21433" spans="21:42" ht="15" customHeight="1" x14ac:dyDescent="0.25">
      <c r="U21433" s="104"/>
      <c r="AB21433" s="104"/>
      <c r="AC21433" s="104"/>
      <c r="AF21433" s="104"/>
      <c r="AG21433" s="104"/>
      <c r="AK21433" s="104"/>
      <c r="AL21433" s="104"/>
      <c r="AO21433" s="104"/>
      <c r="AP21433" s="104"/>
    </row>
    <row r="21434" spans="21:42" ht="15" customHeight="1" x14ac:dyDescent="0.25">
      <c r="U21434" s="104"/>
      <c r="AB21434" s="104"/>
      <c r="AC21434" s="104"/>
      <c r="AF21434" s="104"/>
      <c r="AG21434" s="104"/>
      <c r="AK21434" s="104"/>
      <c r="AL21434" s="104"/>
      <c r="AO21434" s="104"/>
      <c r="AP21434" s="104"/>
    </row>
    <row r="21435" spans="21:42" ht="15" customHeight="1" x14ac:dyDescent="0.25">
      <c r="U21435" s="104"/>
      <c r="AB21435" s="104"/>
      <c r="AC21435" s="104"/>
      <c r="AF21435" s="104"/>
      <c r="AG21435" s="104"/>
      <c r="AK21435" s="104"/>
      <c r="AL21435" s="104"/>
      <c r="AO21435" s="104"/>
      <c r="AP21435" s="104"/>
    </row>
    <row r="21436" spans="21:42" ht="15" customHeight="1" x14ac:dyDescent="0.25">
      <c r="U21436" s="104"/>
      <c r="AB21436" s="104"/>
      <c r="AC21436" s="104"/>
      <c r="AF21436" s="104"/>
      <c r="AG21436" s="104"/>
      <c r="AK21436" s="104"/>
      <c r="AL21436" s="104"/>
      <c r="AO21436" s="104"/>
      <c r="AP21436" s="104"/>
    </row>
    <row r="21437" spans="21:42" ht="15" customHeight="1" x14ac:dyDescent="0.25">
      <c r="U21437" s="104"/>
      <c r="AB21437" s="104"/>
      <c r="AC21437" s="104"/>
      <c r="AF21437" s="104"/>
      <c r="AG21437" s="104"/>
      <c r="AK21437" s="104"/>
      <c r="AL21437" s="104"/>
      <c r="AO21437" s="104"/>
      <c r="AP21437" s="104"/>
    </row>
    <row r="21438" spans="21:42" ht="15" customHeight="1" x14ac:dyDescent="0.25">
      <c r="U21438" s="104"/>
      <c r="AB21438" s="104"/>
      <c r="AC21438" s="104"/>
      <c r="AF21438" s="104"/>
      <c r="AG21438" s="104"/>
      <c r="AK21438" s="104"/>
      <c r="AL21438" s="104"/>
      <c r="AO21438" s="104"/>
      <c r="AP21438" s="104"/>
    </row>
    <row r="21439" spans="21:42" ht="15" customHeight="1" x14ac:dyDescent="0.25">
      <c r="U21439" s="104"/>
      <c r="AB21439" s="104"/>
      <c r="AC21439" s="104"/>
      <c r="AF21439" s="104"/>
      <c r="AG21439" s="104"/>
      <c r="AK21439" s="104"/>
      <c r="AL21439" s="104"/>
      <c r="AO21439" s="104"/>
      <c r="AP21439" s="104"/>
    </row>
    <row r="21440" spans="21:42" ht="15" customHeight="1" x14ac:dyDescent="0.25">
      <c r="U21440" s="104"/>
      <c r="AB21440" s="104"/>
      <c r="AC21440" s="104"/>
      <c r="AF21440" s="104"/>
      <c r="AG21440" s="104"/>
      <c r="AK21440" s="104"/>
      <c r="AL21440" s="104"/>
      <c r="AO21440" s="104"/>
      <c r="AP21440" s="104"/>
    </row>
    <row r="21441" spans="21:42" ht="15" customHeight="1" x14ac:dyDescent="0.25">
      <c r="U21441" s="104"/>
      <c r="AB21441" s="104"/>
      <c r="AC21441" s="104"/>
      <c r="AF21441" s="104"/>
      <c r="AG21441" s="104"/>
      <c r="AK21441" s="104"/>
      <c r="AL21441" s="104"/>
      <c r="AO21441" s="104"/>
      <c r="AP21441" s="104"/>
    </row>
    <row r="21442" spans="21:42" ht="15" customHeight="1" x14ac:dyDescent="0.25">
      <c r="U21442" s="104"/>
      <c r="AB21442" s="104"/>
      <c r="AC21442" s="104"/>
      <c r="AF21442" s="104"/>
      <c r="AG21442" s="104"/>
      <c r="AK21442" s="104"/>
      <c r="AL21442" s="104"/>
      <c r="AO21442" s="104"/>
      <c r="AP21442" s="104"/>
    </row>
    <row r="21443" spans="21:42" ht="15" customHeight="1" x14ac:dyDescent="0.25">
      <c r="U21443" s="104"/>
      <c r="AB21443" s="104"/>
      <c r="AC21443" s="104"/>
      <c r="AF21443" s="104"/>
      <c r="AG21443" s="104"/>
      <c r="AK21443" s="104"/>
      <c r="AL21443" s="104"/>
      <c r="AO21443" s="104"/>
      <c r="AP21443" s="104"/>
    </row>
    <row r="21444" spans="21:42" ht="15" customHeight="1" x14ac:dyDescent="0.25">
      <c r="U21444" s="104"/>
      <c r="AB21444" s="104"/>
      <c r="AC21444" s="104"/>
      <c r="AF21444" s="104"/>
      <c r="AG21444" s="104"/>
      <c r="AK21444" s="104"/>
      <c r="AL21444" s="104"/>
      <c r="AO21444" s="104"/>
      <c r="AP21444" s="104"/>
    </row>
    <row r="21445" spans="21:42" ht="15" customHeight="1" x14ac:dyDescent="0.25">
      <c r="U21445" s="104"/>
      <c r="AB21445" s="104"/>
      <c r="AC21445" s="104"/>
      <c r="AF21445" s="104"/>
      <c r="AG21445" s="104"/>
      <c r="AK21445" s="104"/>
      <c r="AL21445" s="104"/>
      <c r="AO21445" s="104"/>
      <c r="AP21445" s="104"/>
    </row>
    <row r="21446" spans="21:42" ht="15" customHeight="1" x14ac:dyDescent="0.25">
      <c r="U21446" s="104"/>
      <c r="AB21446" s="104"/>
      <c r="AC21446" s="104"/>
      <c r="AF21446" s="104"/>
      <c r="AG21446" s="104"/>
      <c r="AK21446" s="104"/>
      <c r="AL21446" s="104"/>
      <c r="AO21446" s="104"/>
      <c r="AP21446" s="104"/>
    </row>
    <row r="21447" spans="21:42" ht="15" customHeight="1" x14ac:dyDescent="0.25">
      <c r="U21447" s="104"/>
      <c r="AB21447" s="104"/>
      <c r="AC21447" s="104"/>
      <c r="AF21447" s="104"/>
      <c r="AG21447" s="104"/>
      <c r="AK21447" s="104"/>
      <c r="AL21447" s="104"/>
      <c r="AO21447" s="104"/>
      <c r="AP21447" s="104"/>
    </row>
    <row r="21448" spans="21:42" ht="15" customHeight="1" x14ac:dyDescent="0.25">
      <c r="U21448" s="104"/>
      <c r="AB21448" s="104"/>
      <c r="AC21448" s="104"/>
      <c r="AF21448" s="104"/>
      <c r="AG21448" s="104"/>
      <c r="AK21448" s="104"/>
      <c r="AL21448" s="104"/>
      <c r="AO21448" s="104"/>
      <c r="AP21448" s="104"/>
    </row>
    <row r="21449" spans="21:42" ht="15" customHeight="1" x14ac:dyDescent="0.25">
      <c r="U21449" s="104"/>
      <c r="AB21449" s="104"/>
      <c r="AC21449" s="104"/>
      <c r="AF21449" s="104"/>
      <c r="AG21449" s="104"/>
      <c r="AK21449" s="104"/>
      <c r="AL21449" s="104"/>
      <c r="AO21449" s="104"/>
      <c r="AP21449" s="104"/>
    </row>
    <row r="21450" spans="21:42" ht="15" customHeight="1" x14ac:dyDescent="0.25">
      <c r="U21450" s="104"/>
      <c r="AB21450" s="104"/>
      <c r="AC21450" s="104"/>
      <c r="AF21450" s="104"/>
      <c r="AG21450" s="104"/>
      <c r="AK21450" s="104"/>
      <c r="AL21450" s="104"/>
      <c r="AO21450" s="104"/>
      <c r="AP21450" s="104"/>
    </row>
    <row r="21451" spans="21:42" ht="15" customHeight="1" x14ac:dyDescent="0.25">
      <c r="U21451" s="104"/>
      <c r="AB21451" s="104"/>
      <c r="AC21451" s="104"/>
      <c r="AF21451" s="104"/>
      <c r="AG21451" s="104"/>
      <c r="AK21451" s="104"/>
      <c r="AL21451" s="104"/>
      <c r="AO21451" s="104"/>
      <c r="AP21451" s="104"/>
    </row>
    <row r="21452" spans="21:42" ht="15" customHeight="1" x14ac:dyDescent="0.25">
      <c r="U21452" s="104"/>
      <c r="AB21452" s="104"/>
      <c r="AC21452" s="104"/>
      <c r="AF21452" s="104"/>
      <c r="AG21452" s="104"/>
      <c r="AK21452" s="104"/>
      <c r="AL21452" s="104"/>
      <c r="AO21452" s="104"/>
      <c r="AP21452" s="104"/>
    </row>
    <row r="21453" spans="21:42" ht="15" customHeight="1" x14ac:dyDescent="0.25">
      <c r="U21453" s="104"/>
      <c r="AB21453" s="104"/>
      <c r="AC21453" s="104"/>
      <c r="AF21453" s="104"/>
      <c r="AG21453" s="104"/>
      <c r="AK21453" s="104"/>
      <c r="AL21453" s="104"/>
      <c r="AO21453" s="104"/>
      <c r="AP21453" s="104"/>
    </row>
    <row r="21454" spans="21:42" ht="15" customHeight="1" x14ac:dyDescent="0.25">
      <c r="U21454" s="104"/>
      <c r="AB21454" s="104"/>
      <c r="AC21454" s="104"/>
      <c r="AF21454" s="104"/>
      <c r="AG21454" s="104"/>
      <c r="AK21454" s="104"/>
      <c r="AL21454" s="104"/>
      <c r="AO21454" s="104"/>
      <c r="AP21454" s="104"/>
    </row>
    <row r="21455" spans="21:42" ht="15" customHeight="1" x14ac:dyDescent="0.25">
      <c r="U21455" s="104"/>
      <c r="AB21455" s="104"/>
      <c r="AC21455" s="104"/>
      <c r="AF21455" s="104"/>
      <c r="AG21455" s="104"/>
      <c r="AK21455" s="104"/>
      <c r="AL21455" s="104"/>
      <c r="AO21455" s="104"/>
      <c r="AP21455" s="104"/>
    </row>
    <row r="21456" spans="21:42" ht="15" customHeight="1" x14ac:dyDescent="0.25">
      <c r="U21456" s="104"/>
      <c r="AB21456" s="104"/>
      <c r="AC21456" s="104"/>
      <c r="AF21456" s="104"/>
      <c r="AG21456" s="104"/>
      <c r="AK21456" s="104"/>
      <c r="AL21456" s="104"/>
      <c r="AO21456" s="104"/>
      <c r="AP21456" s="104"/>
    </row>
    <row r="21457" spans="21:42" ht="15" customHeight="1" x14ac:dyDescent="0.25">
      <c r="U21457" s="104"/>
      <c r="AB21457" s="104"/>
      <c r="AC21457" s="104"/>
      <c r="AF21457" s="104"/>
      <c r="AG21457" s="104"/>
      <c r="AK21457" s="104"/>
      <c r="AL21457" s="104"/>
      <c r="AO21457" s="104"/>
      <c r="AP21457" s="104"/>
    </row>
    <row r="21458" spans="21:42" ht="15" customHeight="1" x14ac:dyDescent="0.25">
      <c r="U21458" s="104"/>
      <c r="AB21458" s="104"/>
      <c r="AC21458" s="104"/>
      <c r="AF21458" s="104"/>
      <c r="AG21458" s="104"/>
      <c r="AK21458" s="104"/>
      <c r="AL21458" s="104"/>
      <c r="AO21458" s="104"/>
      <c r="AP21458" s="104"/>
    </row>
    <row r="21459" spans="21:42" ht="15" customHeight="1" x14ac:dyDescent="0.25">
      <c r="U21459" s="104"/>
      <c r="AB21459" s="104"/>
      <c r="AC21459" s="104"/>
      <c r="AF21459" s="104"/>
      <c r="AG21459" s="104"/>
      <c r="AK21459" s="104"/>
      <c r="AL21459" s="104"/>
      <c r="AO21459" s="104"/>
      <c r="AP21459" s="104"/>
    </row>
    <row r="21460" spans="21:42" ht="15" customHeight="1" x14ac:dyDescent="0.25">
      <c r="U21460" s="104"/>
      <c r="AB21460" s="104"/>
      <c r="AC21460" s="104"/>
      <c r="AF21460" s="104"/>
      <c r="AG21460" s="104"/>
      <c r="AK21460" s="104"/>
      <c r="AL21460" s="104"/>
      <c r="AO21460" s="104"/>
      <c r="AP21460" s="104"/>
    </row>
    <row r="21461" spans="21:42" ht="15" customHeight="1" x14ac:dyDescent="0.25">
      <c r="U21461" s="104"/>
      <c r="AB21461" s="104"/>
      <c r="AC21461" s="104"/>
      <c r="AF21461" s="104"/>
      <c r="AG21461" s="104"/>
      <c r="AK21461" s="104"/>
      <c r="AL21461" s="104"/>
      <c r="AO21461" s="104"/>
      <c r="AP21461" s="104"/>
    </row>
    <row r="21462" spans="21:42" ht="15" customHeight="1" x14ac:dyDescent="0.25">
      <c r="U21462" s="104"/>
      <c r="AB21462" s="104"/>
      <c r="AC21462" s="104"/>
      <c r="AF21462" s="104"/>
      <c r="AG21462" s="104"/>
      <c r="AK21462" s="104"/>
      <c r="AL21462" s="104"/>
      <c r="AO21462" s="104"/>
      <c r="AP21462" s="104"/>
    </row>
    <row r="21463" spans="21:42" ht="15" customHeight="1" x14ac:dyDescent="0.25">
      <c r="U21463" s="104"/>
      <c r="AB21463" s="104"/>
      <c r="AC21463" s="104"/>
      <c r="AF21463" s="104"/>
      <c r="AG21463" s="104"/>
      <c r="AK21463" s="104"/>
      <c r="AL21463" s="104"/>
      <c r="AO21463" s="104"/>
      <c r="AP21463" s="104"/>
    </row>
    <row r="21464" spans="21:42" ht="15" customHeight="1" x14ac:dyDescent="0.25">
      <c r="U21464" s="104"/>
      <c r="AB21464" s="104"/>
      <c r="AC21464" s="104"/>
      <c r="AF21464" s="104"/>
      <c r="AG21464" s="104"/>
      <c r="AK21464" s="104"/>
      <c r="AL21464" s="104"/>
      <c r="AO21464" s="104"/>
      <c r="AP21464" s="104"/>
    </row>
    <row r="21465" spans="21:42" ht="15" customHeight="1" x14ac:dyDescent="0.25">
      <c r="U21465" s="104"/>
      <c r="AB21465" s="104"/>
      <c r="AC21465" s="104"/>
      <c r="AF21465" s="104"/>
      <c r="AG21465" s="104"/>
      <c r="AK21465" s="104"/>
      <c r="AL21465" s="104"/>
      <c r="AO21465" s="104"/>
      <c r="AP21465" s="104"/>
    </row>
    <row r="21466" spans="21:42" ht="15" customHeight="1" x14ac:dyDescent="0.25">
      <c r="U21466" s="104"/>
      <c r="AB21466" s="104"/>
      <c r="AC21466" s="104"/>
      <c r="AF21466" s="104"/>
      <c r="AG21466" s="104"/>
      <c r="AK21466" s="104"/>
      <c r="AL21466" s="104"/>
      <c r="AO21466" s="104"/>
      <c r="AP21466" s="104"/>
    </row>
    <row r="21467" spans="21:42" ht="15" customHeight="1" x14ac:dyDescent="0.25">
      <c r="U21467" s="104"/>
      <c r="AB21467" s="104"/>
      <c r="AC21467" s="104"/>
      <c r="AF21467" s="104"/>
      <c r="AG21467" s="104"/>
      <c r="AK21467" s="104"/>
      <c r="AL21467" s="104"/>
      <c r="AO21467" s="104"/>
      <c r="AP21467" s="104"/>
    </row>
    <row r="21468" spans="21:42" ht="15" customHeight="1" x14ac:dyDescent="0.25">
      <c r="U21468" s="104"/>
      <c r="AB21468" s="104"/>
      <c r="AC21468" s="104"/>
      <c r="AF21468" s="104"/>
      <c r="AG21468" s="104"/>
      <c r="AK21468" s="104"/>
      <c r="AL21468" s="104"/>
      <c r="AO21468" s="104"/>
      <c r="AP21468" s="104"/>
    </row>
    <row r="21469" spans="21:42" ht="15" customHeight="1" x14ac:dyDescent="0.25">
      <c r="U21469" s="104"/>
      <c r="AB21469" s="104"/>
      <c r="AC21469" s="104"/>
      <c r="AF21469" s="104"/>
      <c r="AG21469" s="104"/>
      <c r="AK21469" s="104"/>
      <c r="AL21469" s="104"/>
      <c r="AO21469" s="104"/>
      <c r="AP21469" s="104"/>
    </row>
    <row r="21470" spans="21:42" ht="15" customHeight="1" x14ac:dyDescent="0.25">
      <c r="U21470" s="104"/>
      <c r="AB21470" s="104"/>
      <c r="AC21470" s="104"/>
      <c r="AF21470" s="104"/>
      <c r="AG21470" s="104"/>
      <c r="AK21470" s="104"/>
      <c r="AL21470" s="104"/>
      <c r="AO21470" s="104"/>
      <c r="AP21470" s="104"/>
    </row>
    <row r="21471" spans="21:42" ht="15" customHeight="1" x14ac:dyDescent="0.25">
      <c r="U21471" s="104"/>
      <c r="AB21471" s="104"/>
      <c r="AC21471" s="104"/>
      <c r="AF21471" s="104"/>
      <c r="AG21471" s="104"/>
      <c r="AK21471" s="104"/>
      <c r="AL21471" s="104"/>
      <c r="AO21471" s="104"/>
      <c r="AP21471" s="104"/>
    </row>
    <row r="21472" spans="21:42" ht="15" customHeight="1" x14ac:dyDescent="0.25">
      <c r="U21472" s="104"/>
      <c r="AB21472" s="104"/>
      <c r="AC21472" s="104"/>
      <c r="AF21472" s="104"/>
      <c r="AG21472" s="104"/>
      <c r="AK21472" s="104"/>
      <c r="AL21472" s="104"/>
      <c r="AO21472" s="104"/>
      <c r="AP21472" s="104"/>
    </row>
    <row r="21473" spans="21:42" ht="15" customHeight="1" x14ac:dyDescent="0.25">
      <c r="U21473" s="104"/>
      <c r="AB21473" s="104"/>
      <c r="AC21473" s="104"/>
      <c r="AF21473" s="104"/>
      <c r="AG21473" s="104"/>
      <c r="AK21473" s="104"/>
      <c r="AL21473" s="104"/>
      <c r="AO21473" s="104"/>
      <c r="AP21473" s="104"/>
    </row>
    <row r="21474" spans="21:42" ht="15" customHeight="1" x14ac:dyDescent="0.25">
      <c r="U21474" s="104"/>
      <c r="AB21474" s="104"/>
      <c r="AC21474" s="104"/>
      <c r="AF21474" s="104"/>
      <c r="AG21474" s="104"/>
      <c r="AK21474" s="104"/>
      <c r="AL21474" s="104"/>
      <c r="AO21474" s="104"/>
      <c r="AP21474" s="104"/>
    </row>
    <row r="21475" spans="21:42" ht="15" customHeight="1" x14ac:dyDescent="0.25">
      <c r="U21475" s="104"/>
      <c r="AB21475" s="104"/>
      <c r="AC21475" s="104"/>
      <c r="AF21475" s="104"/>
      <c r="AG21475" s="104"/>
      <c r="AK21475" s="104"/>
      <c r="AL21475" s="104"/>
      <c r="AO21475" s="104"/>
      <c r="AP21475" s="104"/>
    </row>
    <row r="21476" spans="21:42" ht="15" customHeight="1" x14ac:dyDescent="0.25">
      <c r="U21476" s="104"/>
      <c r="AB21476" s="104"/>
      <c r="AC21476" s="104"/>
      <c r="AF21476" s="104"/>
      <c r="AG21476" s="104"/>
      <c r="AK21476" s="104"/>
      <c r="AL21476" s="104"/>
      <c r="AO21476" s="104"/>
      <c r="AP21476" s="104"/>
    </row>
    <row r="21477" spans="21:42" ht="15" customHeight="1" x14ac:dyDescent="0.25">
      <c r="U21477" s="104"/>
      <c r="AB21477" s="104"/>
      <c r="AC21477" s="104"/>
      <c r="AF21477" s="104"/>
      <c r="AG21477" s="104"/>
      <c r="AK21477" s="104"/>
      <c r="AL21477" s="104"/>
      <c r="AO21477" s="104"/>
      <c r="AP21477" s="104"/>
    </row>
    <row r="21478" spans="21:42" ht="15" customHeight="1" x14ac:dyDescent="0.25">
      <c r="U21478" s="104"/>
      <c r="AB21478" s="104"/>
      <c r="AC21478" s="104"/>
      <c r="AF21478" s="104"/>
      <c r="AG21478" s="104"/>
      <c r="AK21478" s="104"/>
      <c r="AL21478" s="104"/>
      <c r="AO21478" s="104"/>
      <c r="AP21478" s="104"/>
    </row>
    <row r="21479" spans="21:42" ht="15" customHeight="1" x14ac:dyDescent="0.25">
      <c r="U21479" s="104"/>
      <c r="AB21479" s="104"/>
      <c r="AC21479" s="104"/>
      <c r="AF21479" s="104"/>
      <c r="AG21479" s="104"/>
      <c r="AK21479" s="104"/>
      <c r="AL21479" s="104"/>
      <c r="AO21479" s="104"/>
      <c r="AP21479" s="104"/>
    </row>
    <row r="21480" spans="21:42" ht="15" customHeight="1" x14ac:dyDescent="0.25">
      <c r="U21480" s="104"/>
      <c r="AB21480" s="104"/>
      <c r="AC21480" s="104"/>
      <c r="AF21480" s="104"/>
      <c r="AG21480" s="104"/>
      <c r="AK21480" s="104"/>
      <c r="AL21480" s="104"/>
      <c r="AO21480" s="104"/>
      <c r="AP21480" s="104"/>
    </row>
    <row r="21481" spans="21:42" ht="15" customHeight="1" x14ac:dyDescent="0.25">
      <c r="U21481" s="104"/>
      <c r="AB21481" s="104"/>
      <c r="AC21481" s="104"/>
      <c r="AF21481" s="104"/>
      <c r="AG21481" s="104"/>
      <c r="AK21481" s="104"/>
      <c r="AL21481" s="104"/>
      <c r="AO21481" s="104"/>
      <c r="AP21481" s="104"/>
    </row>
    <row r="21482" spans="21:42" ht="15" customHeight="1" x14ac:dyDescent="0.25">
      <c r="U21482" s="104"/>
      <c r="AB21482" s="104"/>
      <c r="AC21482" s="104"/>
      <c r="AF21482" s="104"/>
      <c r="AG21482" s="104"/>
      <c r="AK21482" s="104"/>
      <c r="AL21482" s="104"/>
      <c r="AO21482" s="104"/>
      <c r="AP21482" s="104"/>
    </row>
    <row r="21483" spans="21:42" ht="15" customHeight="1" x14ac:dyDescent="0.25">
      <c r="U21483" s="104"/>
      <c r="AB21483" s="104"/>
      <c r="AC21483" s="104"/>
      <c r="AF21483" s="104"/>
      <c r="AG21483" s="104"/>
      <c r="AK21483" s="104"/>
      <c r="AL21483" s="104"/>
      <c r="AO21483" s="104"/>
      <c r="AP21483" s="104"/>
    </row>
    <row r="21484" spans="21:42" ht="15" customHeight="1" x14ac:dyDescent="0.25">
      <c r="U21484" s="104"/>
      <c r="AB21484" s="104"/>
      <c r="AC21484" s="104"/>
      <c r="AF21484" s="104"/>
      <c r="AG21484" s="104"/>
      <c r="AK21484" s="104"/>
      <c r="AL21484" s="104"/>
      <c r="AO21484" s="104"/>
      <c r="AP21484" s="104"/>
    </row>
    <row r="21485" spans="21:42" ht="15" customHeight="1" x14ac:dyDescent="0.25">
      <c r="U21485" s="104"/>
      <c r="AB21485" s="104"/>
      <c r="AC21485" s="104"/>
      <c r="AF21485" s="104"/>
      <c r="AG21485" s="104"/>
      <c r="AK21485" s="104"/>
      <c r="AL21485" s="104"/>
      <c r="AO21485" s="104"/>
      <c r="AP21485" s="104"/>
    </row>
    <row r="21486" spans="21:42" ht="15" customHeight="1" x14ac:dyDescent="0.25">
      <c r="U21486" s="104"/>
      <c r="AB21486" s="104"/>
      <c r="AC21486" s="104"/>
      <c r="AF21486" s="104"/>
      <c r="AG21486" s="104"/>
      <c r="AK21486" s="104"/>
      <c r="AL21486" s="104"/>
      <c r="AO21486" s="104"/>
      <c r="AP21486" s="104"/>
    </row>
    <row r="21487" spans="21:42" ht="15" customHeight="1" x14ac:dyDescent="0.25">
      <c r="U21487" s="104"/>
      <c r="AB21487" s="104"/>
      <c r="AC21487" s="104"/>
      <c r="AF21487" s="104"/>
      <c r="AG21487" s="104"/>
      <c r="AK21487" s="104"/>
      <c r="AL21487" s="104"/>
      <c r="AO21487" s="104"/>
      <c r="AP21487" s="104"/>
    </row>
    <row r="21488" spans="21:42" ht="15" customHeight="1" x14ac:dyDescent="0.25">
      <c r="U21488" s="104"/>
      <c r="AB21488" s="104"/>
      <c r="AC21488" s="104"/>
      <c r="AF21488" s="104"/>
      <c r="AG21488" s="104"/>
      <c r="AK21488" s="104"/>
      <c r="AL21488" s="104"/>
      <c r="AO21488" s="104"/>
      <c r="AP21488" s="104"/>
    </row>
    <row r="21489" spans="21:42" ht="15" customHeight="1" x14ac:dyDescent="0.25">
      <c r="U21489" s="104"/>
      <c r="AB21489" s="104"/>
      <c r="AC21489" s="104"/>
      <c r="AF21489" s="104"/>
      <c r="AG21489" s="104"/>
      <c r="AK21489" s="104"/>
      <c r="AL21489" s="104"/>
      <c r="AO21489" s="104"/>
      <c r="AP21489" s="104"/>
    </row>
    <row r="21490" spans="21:42" ht="15" customHeight="1" x14ac:dyDescent="0.25">
      <c r="U21490" s="104"/>
      <c r="AB21490" s="104"/>
      <c r="AC21490" s="104"/>
      <c r="AF21490" s="104"/>
      <c r="AG21490" s="104"/>
      <c r="AK21490" s="104"/>
      <c r="AL21490" s="104"/>
      <c r="AO21490" s="104"/>
      <c r="AP21490" s="104"/>
    </row>
    <row r="21491" spans="21:42" ht="15" customHeight="1" x14ac:dyDescent="0.25">
      <c r="U21491" s="104"/>
      <c r="AB21491" s="104"/>
      <c r="AC21491" s="104"/>
      <c r="AF21491" s="104"/>
      <c r="AG21491" s="104"/>
      <c r="AK21491" s="104"/>
      <c r="AL21491" s="104"/>
      <c r="AO21491" s="104"/>
      <c r="AP21491" s="104"/>
    </row>
    <row r="21492" spans="21:42" ht="15" customHeight="1" x14ac:dyDescent="0.25">
      <c r="U21492" s="104"/>
      <c r="AB21492" s="104"/>
      <c r="AC21492" s="104"/>
      <c r="AF21492" s="104"/>
      <c r="AG21492" s="104"/>
      <c r="AK21492" s="104"/>
      <c r="AL21492" s="104"/>
      <c r="AO21492" s="104"/>
      <c r="AP21492" s="104"/>
    </row>
    <row r="21493" spans="21:42" ht="15" customHeight="1" x14ac:dyDescent="0.25">
      <c r="U21493" s="104"/>
      <c r="AB21493" s="104"/>
      <c r="AC21493" s="104"/>
      <c r="AF21493" s="104"/>
      <c r="AG21493" s="104"/>
      <c r="AK21493" s="104"/>
      <c r="AL21493" s="104"/>
      <c r="AO21493" s="104"/>
      <c r="AP21493" s="104"/>
    </row>
    <row r="21494" spans="21:42" ht="15" customHeight="1" x14ac:dyDescent="0.25">
      <c r="U21494" s="104"/>
      <c r="AB21494" s="104"/>
      <c r="AC21494" s="104"/>
      <c r="AF21494" s="104"/>
      <c r="AG21494" s="104"/>
      <c r="AK21494" s="104"/>
      <c r="AL21494" s="104"/>
      <c r="AO21494" s="104"/>
      <c r="AP21494" s="104"/>
    </row>
    <row r="21495" spans="21:42" ht="15" customHeight="1" x14ac:dyDescent="0.25">
      <c r="U21495" s="104"/>
      <c r="AB21495" s="104"/>
      <c r="AC21495" s="104"/>
      <c r="AF21495" s="104"/>
      <c r="AG21495" s="104"/>
      <c r="AK21495" s="104"/>
      <c r="AL21495" s="104"/>
      <c r="AO21495" s="104"/>
      <c r="AP21495" s="104"/>
    </row>
    <row r="21496" spans="21:42" ht="15" customHeight="1" x14ac:dyDescent="0.25">
      <c r="U21496" s="104"/>
      <c r="AB21496" s="104"/>
      <c r="AC21496" s="104"/>
      <c r="AF21496" s="104"/>
      <c r="AG21496" s="104"/>
      <c r="AK21496" s="104"/>
      <c r="AL21496" s="104"/>
      <c r="AO21496" s="104"/>
      <c r="AP21496" s="104"/>
    </row>
    <row r="21497" spans="21:42" ht="15" customHeight="1" x14ac:dyDescent="0.25">
      <c r="U21497" s="104"/>
      <c r="AB21497" s="104"/>
      <c r="AC21497" s="104"/>
      <c r="AF21497" s="104"/>
      <c r="AG21497" s="104"/>
      <c r="AK21497" s="104"/>
      <c r="AL21497" s="104"/>
      <c r="AO21497" s="104"/>
      <c r="AP21497" s="104"/>
    </row>
    <row r="21498" spans="21:42" ht="15" customHeight="1" x14ac:dyDescent="0.25">
      <c r="U21498" s="104"/>
      <c r="AB21498" s="104"/>
      <c r="AC21498" s="104"/>
      <c r="AF21498" s="104"/>
      <c r="AG21498" s="104"/>
      <c r="AK21498" s="104"/>
      <c r="AL21498" s="104"/>
      <c r="AO21498" s="104"/>
      <c r="AP21498" s="104"/>
    </row>
    <row r="21499" spans="21:42" ht="15" customHeight="1" x14ac:dyDescent="0.25">
      <c r="U21499" s="104"/>
      <c r="AB21499" s="104"/>
      <c r="AC21499" s="104"/>
      <c r="AF21499" s="104"/>
      <c r="AG21499" s="104"/>
      <c r="AK21499" s="104"/>
      <c r="AL21499" s="104"/>
      <c r="AO21499" s="104"/>
      <c r="AP21499" s="104"/>
    </row>
    <row r="21500" spans="21:42" ht="15" customHeight="1" x14ac:dyDescent="0.25">
      <c r="U21500" s="104"/>
      <c r="AB21500" s="104"/>
      <c r="AC21500" s="104"/>
      <c r="AF21500" s="104"/>
      <c r="AG21500" s="104"/>
      <c r="AK21500" s="104"/>
      <c r="AL21500" s="104"/>
      <c r="AO21500" s="104"/>
      <c r="AP21500" s="104"/>
    </row>
    <row r="21501" spans="21:42" ht="15" customHeight="1" x14ac:dyDescent="0.25">
      <c r="U21501" s="104"/>
      <c r="AB21501" s="104"/>
      <c r="AC21501" s="104"/>
      <c r="AF21501" s="104"/>
      <c r="AG21501" s="104"/>
      <c r="AK21501" s="104"/>
      <c r="AL21501" s="104"/>
      <c r="AO21501" s="104"/>
      <c r="AP21501" s="104"/>
    </row>
    <row r="21502" spans="21:42" ht="15" customHeight="1" x14ac:dyDescent="0.25">
      <c r="U21502" s="104"/>
      <c r="AB21502" s="104"/>
      <c r="AC21502" s="104"/>
      <c r="AF21502" s="104"/>
      <c r="AG21502" s="104"/>
      <c r="AK21502" s="104"/>
      <c r="AL21502" s="104"/>
      <c r="AO21502" s="104"/>
      <c r="AP21502" s="104"/>
    </row>
    <row r="21503" spans="21:42" ht="15" customHeight="1" x14ac:dyDescent="0.25">
      <c r="U21503" s="104"/>
      <c r="AB21503" s="104"/>
      <c r="AC21503" s="104"/>
      <c r="AF21503" s="104"/>
      <c r="AG21503" s="104"/>
      <c r="AK21503" s="104"/>
      <c r="AL21503" s="104"/>
      <c r="AO21503" s="104"/>
      <c r="AP21503" s="104"/>
    </row>
    <row r="21504" spans="21:42" ht="15" customHeight="1" x14ac:dyDescent="0.25">
      <c r="U21504" s="104"/>
      <c r="AB21504" s="104"/>
      <c r="AC21504" s="104"/>
      <c r="AF21504" s="104"/>
      <c r="AG21504" s="104"/>
      <c r="AK21504" s="104"/>
      <c r="AL21504" s="104"/>
      <c r="AO21504" s="104"/>
      <c r="AP21504" s="104"/>
    </row>
    <row r="21505" spans="21:42" ht="15" customHeight="1" x14ac:dyDescent="0.25">
      <c r="U21505" s="104"/>
      <c r="AB21505" s="104"/>
      <c r="AC21505" s="104"/>
      <c r="AF21505" s="104"/>
      <c r="AG21505" s="104"/>
      <c r="AK21505" s="104"/>
      <c r="AL21505" s="104"/>
      <c r="AO21505" s="104"/>
      <c r="AP21505" s="104"/>
    </row>
    <row r="21506" spans="21:42" ht="15" customHeight="1" x14ac:dyDescent="0.25">
      <c r="U21506" s="104"/>
      <c r="AB21506" s="104"/>
      <c r="AC21506" s="104"/>
      <c r="AF21506" s="104"/>
      <c r="AG21506" s="104"/>
      <c r="AK21506" s="104"/>
      <c r="AL21506" s="104"/>
      <c r="AO21506" s="104"/>
      <c r="AP21506" s="104"/>
    </row>
    <row r="21507" spans="21:42" ht="15" customHeight="1" x14ac:dyDescent="0.25">
      <c r="U21507" s="104"/>
      <c r="AB21507" s="104"/>
      <c r="AC21507" s="104"/>
      <c r="AF21507" s="104"/>
      <c r="AG21507" s="104"/>
      <c r="AK21507" s="104"/>
      <c r="AL21507" s="104"/>
      <c r="AO21507" s="104"/>
      <c r="AP21507" s="104"/>
    </row>
    <row r="21508" spans="21:42" ht="15" customHeight="1" x14ac:dyDescent="0.25">
      <c r="U21508" s="104"/>
      <c r="AB21508" s="104"/>
      <c r="AC21508" s="104"/>
      <c r="AF21508" s="104"/>
      <c r="AG21508" s="104"/>
      <c r="AK21508" s="104"/>
      <c r="AL21508" s="104"/>
      <c r="AO21508" s="104"/>
      <c r="AP21508" s="104"/>
    </row>
    <row r="21509" spans="21:42" ht="15" customHeight="1" x14ac:dyDescent="0.25">
      <c r="U21509" s="104"/>
      <c r="AB21509" s="104"/>
      <c r="AC21509" s="104"/>
      <c r="AF21509" s="104"/>
      <c r="AG21509" s="104"/>
      <c r="AK21509" s="104"/>
      <c r="AL21509" s="104"/>
      <c r="AO21509" s="104"/>
      <c r="AP21509" s="104"/>
    </row>
    <row r="21510" spans="21:42" ht="15" customHeight="1" x14ac:dyDescent="0.25">
      <c r="U21510" s="104"/>
      <c r="AB21510" s="104"/>
      <c r="AC21510" s="104"/>
      <c r="AF21510" s="104"/>
      <c r="AG21510" s="104"/>
      <c r="AK21510" s="104"/>
      <c r="AL21510" s="104"/>
      <c r="AO21510" s="104"/>
      <c r="AP21510" s="104"/>
    </row>
    <row r="21511" spans="21:42" ht="15" customHeight="1" x14ac:dyDescent="0.25">
      <c r="U21511" s="104"/>
      <c r="AB21511" s="104"/>
      <c r="AC21511" s="104"/>
      <c r="AF21511" s="104"/>
      <c r="AG21511" s="104"/>
      <c r="AK21511" s="104"/>
      <c r="AL21511" s="104"/>
      <c r="AO21511" s="104"/>
      <c r="AP21511" s="104"/>
    </row>
    <row r="21512" spans="21:42" ht="15" customHeight="1" x14ac:dyDescent="0.25">
      <c r="U21512" s="104"/>
      <c r="AB21512" s="104"/>
      <c r="AC21512" s="104"/>
      <c r="AF21512" s="104"/>
      <c r="AG21512" s="104"/>
      <c r="AK21512" s="104"/>
      <c r="AL21512" s="104"/>
      <c r="AO21512" s="104"/>
      <c r="AP21512" s="104"/>
    </row>
    <row r="21513" spans="21:42" ht="15" customHeight="1" x14ac:dyDescent="0.25">
      <c r="U21513" s="104"/>
      <c r="AB21513" s="104"/>
      <c r="AC21513" s="104"/>
      <c r="AF21513" s="104"/>
      <c r="AG21513" s="104"/>
      <c r="AK21513" s="104"/>
      <c r="AL21513" s="104"/>
      <c r="AO21513" s="104"/>
      <c r="AP21513" s="104"/>
    </row>
    <row r="21514" spans="21:42" ht="15" customHeight="1" x14ac:dyDescent="0.25">
      <c r="U21514" s="104"/>
      <c r="AB21514" s="104"/>
      <c r="AC21514" s="104"/>
      <c r="AF21514" s="104"/>
      <c r="AG21514" s="104"/>
      <c r="AK21514" s="104"/>
      <c r="AL21514" s="104"/>
      <c r="AO21514" s="104"/>
      <c r="AP21514" s="104"/>
    </row>
    <row r="21515" spans="21:42" ht="15" customHeight="1" x14ac:dyDescent="0.25">
      <c r="U21515" s="104"/>
      <c r="AB21515" s="104"/>
      <c r="AC21515" s="104"/>
      <c r="AF21515" s="104"/>
      <c r="AG21515" s="104"/>
      <c r="AK21515" s="104"/>
      <c r="AL21515" s="104"/>
      <c r="AO21515" s="104"/>
      <c r="AP21515" s="104"/>
    </row>
    <row r="21516" spans="21:42" ht="15" customHeight="1" x14ac:dyDescent="0.25">
      <c r="U21516" s="104"/>
      <c r="AB21516" s="104"/>
      <c r="AC21516" s="104"/>
      <c r="AF21516" s="104"/>
      <c r="AG21516" s="104"/>
      <c r="AK21516" s="104"/>
      <c r="AL21516" s="104"/>
      <c r="AO21516" s="104"/>
      <c r="AP21516" s="104"/>
    </row>
    <row r="21517" spans="21:42" ht="15" customHeight="1" x14ac:dyDescent="0.25">
      <c r="U21517" s="104"/>
      <c r="AB21517" s="104"/>
      <c r="AC21517" s="104"/>
      <c r="AF21517" s="104"/>
      <c r="AG21517" s="104"/>
      <c r="AK21517" s="104"/>
      <c r="AL21517" s="104"/>
      <c r="AO21517" s="104"/>
      <c r="AP21517" s="104"/>
    </row>
    <row r="21518" spans="21:42" ht="15" customHeight="1" x14ac:dyDescent="0.25">
      <c r="U21518" s="104"/>
      <c r="AB21518" s="104"/>
      <c r="AC21518" s="104"/>
      <c r="AF21518" s="104"/>
      <c r="AG21518" s="104"/>
      <c r="AK21518" s="104"/>
      <c r="AL21518" s="104"/>
      <c r="AO21518" s="104"/>
      <c r="AP21518" s="104"/>
    </row>
    <row r="21519" spans="21:42" ht="15" customHeight="1" x14ac:dyDescent="0.25">
      <c r="U21519" s="104"/>
      <c r="AB21519" s="104"/>
      <c r="AC21519" s="104"/>
      <c r="AF21519" s="104"/>
      <c r="AG21519" s="104"/>
      <c r="AK21519" s="104"/>
      <c r="AL21519" s="104"/>
      <c r="AO21519" s="104"/>
      <c r="AP21519" s="104"/>
    </row>
    <row r="21520" spans="21:42" ht="15" customHeight="1" x14ac:dyDescent="0.25">
      <c r="U21520" s="104"/>
      <c r="AB21520" s="104"/>
      <c r="AC21520" s="104"/>
      <c r="AF21520" s="104"/>
      <c r="AG21520" s="104"/>
      <c r="AK21520" s="104"/>
      <c r="AL21520" s="104"/>
      <c r="AO21520" s="104"/>
      <c r="AP21520" s="104"/>
    </row>
    <row r="21521" spans="21:42" ht="15" customHeight="1" x14ac:dyDescent="0.25">
      <c r="U21521" s="104"/>
      <c r="AB21521" s="104"/>
      <c r="AC21521" s="104"/>
      <c r="AF21521" s="104"/>
      <c r="AG21521" s="104"/>
      <c r="AK21521" s="104"/>
      <c r="AL21521" s="104"/>
      <c r="AO21521" s="104"/>
      <c r="AP21521" s="104"/>
    </row>
    <row r="21522" spans="21:42" ht="15" customHeight="1" x14ac:dyDescent="0.25">
      <c r="U21522" s="104"/>
      <c r="AB21522" s="104"/>
      <c r="AC21522" s="104"/>
      <c r="AF21522" s="104"/>
      <c r="AG21522" s="104"/>
      <c r="AK21522" s="104"/>
      <c r="AL21522" s="104"/>
      <c r="AO21522" s="104"/>
      <c r="AP21522" s="104"/>
    </row>
    <row r="21523" spans="21:42" ht="15" customHeight="1" x14ac:dyDescent="0.25">
      <c r="U21523" s="104"/>
      <c r="AB21523" s="104"/>
      <c r="AC21523" s="104"/>
      <c r="AF21523" s="104"/>
      <c r="AG21523" s="104"/>
      <c r="AK21523" s="104"/>
      <c r="AL21523" s="104"/>
      <c r="AO21523" s="104"/>
      <c r="AP21523" s="104"/>
    </row>
    <row r="21524" spans="21:42" ht="15" customHeight="1" x14ac:dyDescent="0.25">
      <c r="U21524" s="104"/>
      <c r="AB21524" s="104"/>
      <c r="AC21524" s="104"/>
      <c r="AF21524" s="104"/>
      <c r="AG21524" s="104"/>
      <c r="AK21524" s="104"/>
      <c r="AL21524" s="104"/>
      <c r="AO21524" s="104"/>
      <c r="AP21524" s="104"/>
    </row>
    <row r="21525" spans="21:42" ht="15" customHeight="1" x14ac:dyDescent="0.25">
      <c r="U21525" s="104"/>
      <c r="AB21525" s="104"/>
      <c r="AC21525" s="104"/>
      <c r="AF21525" s="104"/>
      <c r="AG21525" s="104"/>
      <c r="AK21525" s="104"/>
      <c r="AL21525" s="104"/>
      <c r="AO21525" s="104"/>
      <c r="AP21525" s="104"/>
    </row>
    <row r="21526" spans="21:42" ht="15" customHeight="1" x14ac:dyDescent="0.25">
      <c r="U21526" s="104"/>
      <c r="AB21526" s="104"/>
      <c r="AC21526" s="104"/>
      <c r="AF21526" s="104"/>
      <c r="AG21526" s="104"/>
      <c r="AK21526" s="104"/>
      <c r="AL21526" s="104"/>
      <c r="AO21526" s="104"/>
      <c r="AP21526" s="104"/>
    </row>
    <row r="21527" spans="21:42" ht="15" customHeight="1" x14ac:dyDescent="0.25">
      <c r="U21527" s="104"/>
      <c r="AB21527" s="104"/>
      <c r="AC21527" s="104"/>
      <c r="AF21527" s="104"/>
      <c r="AG21527" s="104"/>
      <c r="AK21527" s="104"/>
      <c r="AL21527" s="104"/>
      <c r="AO21527" s="104"/>
      <c r="AP21527" s="104"/>
    </row>
    <row r="21528" spans="21:42" ht="15" customHeight="1" x14ac:dyDescent="0.25">
      <c r="U21528" s="104"/>
      <c r="AB21528" s="104"/>
      <c r="AC21528" s="104"/>
      <c r="AF21528" s="104"/>
      <c r="AG21528" s="104"/>
      <c r="AK21528" s="104"/>
      <c r="AL21528" s="104"/>
      <c r="AO21528" s="104"/>
      <c r="AP21528" s="104"/>
    </row>
    <row r="21529" spans="21:42" ht="15" customHeight="1" x14ac:dyDescent="0.25">
      <c r="U21529" s="104"/>
      <c r="AB21529" s="104"/>
      <c r="AC21529" s="104"/>
      <c r="AF21529" s="104"/>
      <c r="AG21529" s="104"/>
      <c r="AK21529" s="104"/>
      <c r="AL21529" s="104"/>
      <c r="AO21529" s="104"/>
      <c r="AP21529" s="104"/>
    </row>
    <row r="21530" spans="21:42" ht="15" customHeight="1" x14ac:dyDescent="0.25">
      <c r="U21530" s="104"/>
      <c r="AB21530" s="104"/>
      <c r="AC21530" s="104"/>
      <c r="AF21530" s="104"/>
      <c r="AG21530" s="104"/>
      <c r="AK21530" s="104"/>
      <c r="AL21530" s="104"/>
      <c r="AO21530" s="104"/>
      <c r="AP21530" s="104"/>
    </row>
    <row r="21531" spans="21:42" ht="15" customHeight="1" x14ac:dyDescent="0.25">
      <c r="U21531" s="104"/>
      <c r="AB21531" s="104"/>
      <c r="AC21531" s="104"/>
      <c r="AF21531" s="104"/>
      <c r="AG21531" s="104"/>
      <c r="AK21531" s="104"/>
      <c r="AL21531" s="104"/>
      <c r="AO21531" s="104"/>
      <c r="AP21531" s="104"/>
    </row>
    <row r="21532" spans="21:42" ht="15" customHeight="1" x14ac:dyDescent="0.25">
      <c r="U21532" s="104"/>
      <c r="AB21532" s="104"/>
      <c r="AC21532" s="104"/>
      <c r="AF21532" s="104"/>
      <c r="AG21532" s="104"/>
      <c r="AK21532" s="104"/>
      <c r="AL21532" s="104"/>
      <c r="AO21532" s="104"/>
      <c r="AP21532" s="104"/>
    </row>
    <row r="21533" spans="21:42" ht="15" customHeight="1" x14ac:dyDescent="0.25">
      <c r="U21533" s="104"/>
      <c r="AB21533" s="104"/>
      <c r="AC21533" s="104"/>
      <c r="AF21533" s="104"/>
      <c r="AG21533" s="104"/>
      <c r="AK21533" s="104"/>
      <c r="AL21533" s="104"/>
      <c r="AO21533" s="104"/>
      <c r="AP21533" s="104"/>
    </row>
    <row r="21534" spans="21:42" ht="15" customHeight="1" x14ac:dyDescent="0.25">
      <c r="U21534" s="104"/>
      <c r="AB21534" s="104"/>
      <c r="AC21534" s="104"/>
      <c r="AF21534" s="104"/>
      <c r="AG21534" s="104"/>
      <c r="AK21534" s="104"/>
      <c r="AL21534" s="104"/>
      <c r="AO21534" s="104"/>
      <c r="AP21534" s="104"/>
    </row>
    <row r="21535" spans="21:42" ht="15" customHeight="1" x14ac:dyDescent="0.25">
      <c r="U21535" s="104"/>
      <c r="AB21535" s="104"/>
      <c r="AC21535" s="104"/>
      <c r="AF21535" s="104"/>
      <c r="AG21535" s="104"/>
      <c r="AK21535" s="104"/>
      <c r="AL21535" s="104"/>
      <c r="AO21535" s="104"/>
      <c r="AP21535" s="104"/>
    </row>
    <row r="21536" spans="21:42" ht="15" customHeight="1" x14ac:dyDescent="0.25">
      <c r="U21536" s="104"/>
      <c r="AB21536" s="104"/>
      <c r="AC21536" s="104"/>
      <c r="AF21536" s="104"/>
      <c r="AG21536" s="104"/>
      <c r="AK21536" s="104"/>
      <c r="AL21536" s="104"/>
      <c r="AO21536" s="104"/>
      <c r="AP21536" s="104"/>
    </row>
    <row r="21537" spans="21:42" ht="15" customHeight="1" x14ac:dyDescent="0.25">
      <c r="U21537" s="104"/>
      <c r="AB21537" s="104"/>
      <c r="AC21537" s="104"/>
      <c r="AF21537" s="104"/>
      <c r="AG21537" s="104"/>
      <c r="AK21537" s="104"/>
      <c r="AL21537" s="104"/>
      <c r="AO21537" s="104"/>
      <c r="AP21537" s="104"/>
    </row>
    <row r="21538" spans="21:42" ht="15" customHeight="1" x14ac:dyDescent="0.25">
      <c r="U21538" s="104"/>
      <c r="AB21538" s="104"/>
      <c r="AC21538" s="104"/>
      <c r="AF21538" s="104"/>
      <c r="AG21538" s="104"/>
      <c r="AK21538" s="104"/>
      <c r="AL21538" s="104"/>
      <c r="AO21538" s="104"/>
      <c r="AP21538" s="104"/>
    </row>
    <row r="21539" spans="21:42" ht="15" customHeight="1" x14ac:dyDescent="0.25">
      <c r="U21539" s="104"/>
      <c r="AB21539" s="104"/>
      <c r="AC21539" s="104"/>
      <c r="AF21539" s="104"/>
      <c r="AG21539" s="104"/>
      <c r="AK21539" s="104"/>
      <c r="AL21539" s="104"/>
      <c r="AO21539" s="104"/>
      <c r="AP21539" s="104"/>
    </row>
    <row r="21540" spans="21:42" ht="15" customHeight="1" x14ac:dyDescent="0.25">
      <c r="U21540" s="104"/>
      <c r="AB21540" s="104"/>
      <c r="AC21540" s="104"/>
      <c r="AF21540" s="104"/>
      <c r="AG21540" s="104"/>
      <c r="AK21540" s="104"/>
      <c r="AL21540" s="104"/>
      <c r="AO21540" s="104"/>
      <c r="AP21540" s="104"/>
    </row>
    <row r="21541" spans="21:42" ht="15" customHeight="1" x14ac:dyDescent="0.25">
      <c r="U21541" s="104"/>
      <c r="AB21541" s="104"/>
      <c r="AC21541" s="104"/>
      <c r="AF21541" s="104"/>
      <c r="AG21541" s="104"/>
      <c r="AK21541" s="104"/>
      <c r="AL21541" s="104"/>
      <c r="AO21541" s="104"/>
      <c r="AP21541" s="104"/>
    </row>
    <row r="21542" spans="21:42" ht="15" customHeight="1" x14ac:dyDescent="0.25">
      <c r="U21542" s="104"/>
      <c r="AB21542" s="104"/>
      <c r="AC21542" s="104"/>
      <c r="AF21542" s="104"/>
      <c r="AG21542" s="104"/>
      <c r="AK21542" s="104"/>
      <c r="AL21542" s="104"/>
      <c r="AO21542" s="104"/>
      <c r="AP21542" s="104"/>
    </row>
    <row r="21543" spans="21:42" ht="15" customHeight="1" x14ac:dyDescent="0.25">
      <c r="U21543" s="104"/>
      <c r="AB21543" s="104"/>
      <c r="AC21543" s="104"/>
      <c r="AF21543" s="104"/>
      <c r="AG21543" s="104"/>
      <c r="AK21543" s="104"/>
      <c r="AL21543" s="104"/>
      <c r="AO21543" s="104"/>
      <c r="AP21543" s="104"/>
    </row>
    <row r="21544" spans="21:42" ht="15" customHeight="1" x14ac:dyDescent="0.25">
      <c r="U21544" s="104"/>
      <c r="AB21544" s="104"/>
      <c r="AC21544" s="104"/>
      <c r="AF21544" s="104"/>
      <c r="AG21544" s="104"/>
      <c r="AK21544" s="104"/>
      <c r="AL21544" s="104"/>
      <c r="AO21544" s="104"/>
      <c r="AP21544" s="104"/>
    </row>
    <row r="21545" spans="21:42" ht="15" customHeight="1" x14ac:dyDescent="0.25">
      <c r="U21545" s="104"/>
      <c r="AB21545" s="104"/>
      <c r="AC21545" s="104"/>
      <c r="AF21545" s="104"/>
      <c r="AG21545" s="104"/>
      <c r="AK21545" s="104"/>
      <c r="AL21545" s="104"/>
      <c r="AO21545" s="104"/>
      <c r="AP21545" s="104"/>
    </row>
    <row r="21546" spans="21:42" ht="15" customHeight="1" x14ac:dyDescent="0.25">
      <c r="U21546" s="104"/>
      <c r="AB21546" s="104"/>
      <c r="AC21546" s="104"/>
      <c r="AF21546" s="104"/>
      <c r="AG21546" s="104"/>
      <c r="AK21546" s="104"/>
      <c r="AL21546" s="104"/>
      <c r="AO21546" s="104"/>
      <c r="AP21546" s="104"/>
    </row>
    <row r="21547" spans="21:42" ht="15" customHeight="1" x14ac:dyDescent="0.25">
      <c r="U21547" s="104"/>
      <c r="AB21547" s="104"/>
      <c r="AC21547" s="104"/>
      <c r="AF21547" s="104"/>
      <c r="AG21547" s="104"/>
      <c r="AK21547" s="104"/>
      <c r="AL21547" s="104"/>
      <c r="AO21547" s="104"/>
      <c r="AP21547" s="104"/>
    </row>
    <row r="21548" spans="21:42" ht="15" customHeight="1" x14ac:dyDescent="0.25">
      <c r="U21548" s="104"/>
      <c r="AB21548" s="104"/>
      <c r="AC21548" s="104"/>
      <c r="AF21548" s="104"/>
      <c r="AG21548" s="104"/>
      <c r="AK21548" s="104"/>
      <c r="AL21548" s="104"/>
      <c r="AO21548" s="104"/>
      <c r="AP21548" s="104"/>
    </row>
    <row r="21549" spans="21:42" ht="15" customHeight="1" x14ac:dyDescent="0.25">
      <c r="U21549" s="104"/>
      <c r="AB21549" s="104"/>
      <c r="AC21549" s="104"/>
      <c r="AF21549" s="104"/>
      <c r="AG21549" s="104"/>
      <c r="AK21549" s="104"/>
      <c r="AL21549" s="104"/>
      <c r="AO21549" s="104"/>
      <c r="AP21549" s="104"/>
    </row>
    <row r="21550" spans="21:42" ht="15" customHeight="1" x14ac:dyDescent="0.25">
      <c r="U21550" s="104"/>
      <c r="AB21550" s="104"/>
      <c r="AC21550" s="104"/>
      <c r="AF21550" s="104"/>
      <c r="AG21550" s="104"/>
      <c r="AK21550" s="104"/>
      <c r="AL21550" s="104"/>
      <c r="AO21550" s="104"/>
      <c r="AP21550" s="104"/>
    </row>
    <row r="21551" spans="21:42" ht="15" customHeight="1" x14ac:dyDescent="0.25">
      <c r="U21551" s="104"/>
      <c r="AB21551" s="104"/>
      <c r="AC21551" s="104"/>
      <c r="AF21551" s="104"/>
      <c r="AG21551" s="104"/>
      <c r="AK21551" s="104"/>
      <c r="AL21551" s="104"/>
      <c r="AO21551" s="104"/>
      <c r="AP21551" s="104"/>
    </row>
    <row r="21552" spans="21:42" ht="15" customHeight="1" x14ac:dyDescent="0.25">
      <c r="U21552" s="104"/>
      <c r="AB21552" s="104"/>
      <c r="AC21552" s="104"/>
      <c r="AF21552" s="104"/>
      <c r="AG21552" s="104"/>
      <c r="AK21552" s="104"/>
      <c r="AL21552" s="104"/>
      <c r="AO21552" s="104"/>
      <c r="AP21552" s="104"/>
    </row>
    <row r="21553" spans="21:42" ht="15" customHeight="1" x14ac:dyDescent="0.25">
      <c r="U21553" s="104"/>
      <c r="AB21553" s="104"/>
      <c r="AC21553" s="104"/>
      <c r="AF21553" s="104"/>
      <c r="AG21553" s="104"/>
      <c r="AK21553" s="104"/>
      <c r="AL21553" s="104"/>
      <c r="AO21553" s="104"/>
      <c r="AP21553" s="104"/>
    </row>
    <row r="21554" spans="21:42" ht="15" customHeight="1" x14ac:dyDescent="0.25">
      <c r="U21554" s="104"/>
      <c r="AB21554" s="104"/>
      <c r="AC21554" s="104"/>
      <c r="AF21554" s="104"/>
      <c r="AG21554" s="104"/>
      <c r="AK21554" s="104"/>
      <c r="AL21554" s="104"/>
      <c r="AO21554" s="104"/>
      <c r="AP21554" s="104"/>
    </row>
    <row r="21555" spans="21:42" ht="15" customHeight="1" x14ac:dyDescent="0.25">
      <c r="U21555" s="104"/>
      <c r="AB21555" s="104"/>
      <c r="AC21555" s="104"/>
      <c r="AF21555" s="104"/>
      <c r="AG21555" s="104"/>
      <c r="AK21555" s="104"/>
      <c r="AL21555" s="104"/>
      <c r="AO21555" s="104"/>
      <c r="AP21555" s="104"/>
    </row>
    <row r="21556" spans="21:42" ht="15" customHeight="1" x14ac:dyDescent="0.25">
      <c r="U21556" s="104"/>
      <c r="AB21556" s="104"/>
      <c r="AC21556" s="104"/>
      <c r="AF21556" s="104"/>
      <c r="AG21556" s="104"/>
      <c r="AK21556" s="104"/>
      <c r="AL21556" s="104"/>
      <c r="AO21556" s="104"/>
      <c r="AP21556" s="104"/>
    </row>
    <row r="21557" spans="21:42" ht="15" customHeight="1" x14ac:dyDescent="0.25">
      <c r="U21557" s="104"/>
      <c r="AB21557" s="104"/>
      <c r="AC21557" s="104"/>
      <c r="AF21557" s="104"/>
      <c r="AG21557" s="104"/>
      <c r="AK21557" s="104"/>
      <c r="AL21557" s="104"/>
      <c r="AO21557" s="104"/>
      <c r="AP21557" s="104"/>
    </row>
    <row r="21558" spans="21:42" ht="15" customHeight="1" x14ac:dyDescent="0.25">
      <c r="U21558" s="104"/>
      <c r="AB21558" s="104"/>
      <c r="AC21558" s="104"/>
      <c r="AF21558" s="104"/>
      <c r="AG21558" s="104"/>
      <c r="AK21558" s="104"/>
      <c r="AL21558" s="104"/>
      <c r="AO21558" s="104"/>
      <c r="AP21558" s="104"/>
    </row>
    <row r="21559" spans="21:42" ht="15" customHeight="1" x14ac:dyDescent="0.25">
      <c r="U21559" s="104"/>
      <c r="AB21559" s="104"/>
      <c r="AC21559" s="104"/>
      <c r="AF21559" s="104"/>
      <c r="AG21559" s="104"/>
      <c r="AK21559" s="104"/>
      <c r="AL21559" s="104"/>
      <c r="AO21559" s="104"/>
      <c r="AP21559" s="104"/>
    </row>
    <row r="21560" spans="21:42" ht="15" customHeight="1" x14ac:dyDescent="0.25">
      <c r="U21560" s="104"/>
      <c r="AB21560" s="104"/>
      <c r="AC21560" s="104"/>
      <c r="AF21560" s="104"/>
      <c r="AG21560" s="104"/>
      <c r="AK21560" s="104"/>
      <c r="AL21560" s="104"/>
      <c r="AO21560" s="104"/>
      <c r="AP21560" s="104"/>
    </row>
    <row r="21561" spans="21:42" ht="15" customHeight="1" x14ac:dyDescent="0.25">
      <c r="U21561" s="104"/>
      <c r="AB21561" s="104"/>
      <c r="AC21561" s="104"/>
      <c r="AF21561" s="104"/>
      <c r="AG21561" s="104"/>
      <c r="AK21561" s="104"/>
      <c r="AL21561" s="104"/>
      <c r="AO21561" s="104"/>
      <c r="AP21561" s="104"/>
    </row>
    <row r="21562" spans="21:42" ht="15" customHeight="1" x14ac:dyDescent="0.25">
      <c r="U21562" s="104"/>
      <c r="AB21562" s="104"/>
      <c r="AC21562" s="104"/>
      <c r="AF21562" s="104"/>
      <c r="AG21562" s="104"/>
      <c r="AK21562" s="104"/>
      <c r="AL21562" s="104"/>
      <c r="AO21562" s="104"/>
      <c r="AP21562" s="104"/>
    </row>
    <row r="21563" spans="21:42" ht="15" customHeight="1" x14ac:dyDescent="0.25">
      <c r="U21563" s="104"/>
      <c r="AB21563" s="104"/>
      <c r="AC21563" s="104"/>
      <c r="AF21563" s="104"/>
      <c r="AG21563" s="104"/>
      <c r="AK21563" s="104"/>
      <c r="AL21563" s="104"/>
      <c r="AO21563" s="104"/>
      <c r="AP21563" s="104"/>
    </row>
    <row r="21564" spans="21:42" ht="15" customHeight="1" x14ac:dyDescent="0.25">
      <c r="U21564" s="104"/>
      <c r="AB21564" s="104"/>
      <c r="AC21564" s="104"/>
      <c r="AF21564" s="104"/>
      <c r="AG21564" s="104"/>
      <c r="AK21564" s="104"/>
      <c r="AL21564" s="104"/>
      <c r="AO21564" s="104"/>
      <c r="AP21564" s="104"/>
    </row>
    <row r="21565" spans="21:42" ht="15" customHeight="1" x14ac:dyDescent="0.25">
      <c r="U21565" s="104"/>
      <c r="AB21565" s="104"/>
      <c r="AC21565" s="104"/>
      <c r="AF21565" s="104"/>
      <c r="AG21565" s="104"/>
      <c r="AK21565" s="104"/>
      <c r="AL21565" s="104"/>
      <c r="AO21565" s="104"/>
      <c r="AP21565" s="104"/>
    </row>
    <row r="21566" spans="21:42" ht="15" customHeight="1" x14ac:dyDescent="0.25">
      <c r="U21566" s="104"/>
      <c r="AB21566" s="104"/>
      <c r="AC21566" s="104"/>
      <c r="AF21566" s="104"/>
      <c r="AG21566" s="104"/>
      <c r="AK21566" s="104"/>
      <c r="AL21566" s="104"/>
      <c r="AO21566" s="104"/>
      <c r="AP21566" s="104"/>
    </row>
    <row r="21567" spans="21:42" ht="15" customHeight="1" x14ac:dyDescent="0.25">
      <c r="U21567" s="104"/>
      <c r="AB21567" s="104"/>
      <c r="AC21567" s="104"/>
      <c r="AF21567" s="104"/>
      <c r="AG21567" s="104"/>
      <c r="AK21567" s="104"/>
      <c r="AL21567" s="104"/>
      <c r="AO21567" s="104"/>
      <c r="AP21567" s="104"/>
    </row>
    <row r="21568" spans="21:42" ht="15" customHeight="1" x14ac:dyDescent="0.25">
      <c r="U21568" s="104"/>
      <c r="AB21568" s="104"/>
      <c r="AC21568" s="104"/>
      <c r="AF21568" s="104"/>
      <c r="AG21568" s="104"/>
      <c r="AK21568" s="104"/>
      <c r="AL21568" s="104"/>
      <c r="AO21568" s="104"/>
      <c r="AP21568" s="104"/>
    </row>
    <row r="21569" spans="21:42" ht="15" customHeight="1" x14ac:dyDescent="0.25">
      <c r="U21569" s="104"/>
      <c r="AB21569" s="104"/>
      <c r="AC21569" s="104"/>
      <c r="AF21569" s="104"/>
      <c r="AG21569" s="104"/>
      <c r="AK21569" s="104"/>
      <c r="AL21569" s="104"/>
      <c r="AO21569" s="104"/>
      <c r="AP21569" s="104"/>
    </row>
    <row r="21570" spans="21:42" ht="15" customHeight="1" x14ac:dyDescent="0.25">
      <c r="U21570" s="104"/>
      <c r="AB21570" s="104"/>
      <c r="AC21570" s="104"/>
      <c r="AF21570" s="104"/>
      <c r="AG21570" s="104"/>
      <c r="AK21570" s="104"/>
      <c r="AL21570" s="104"/>
      <c r="AO21570" s="104"/>
      <c r="AP21570" s="104"/>
    </row>
    <row r="21571" spans="21:42" ht="15" customHeight="1" x14ac:dyDescent="0.25">
      <c r="U21571" s="104"/>
      <c r="AB21571" s="104"/>
      <c r="AC21571" s="104"/>
      <c r="AF21571" s="104"/>
      <c r="AG21571" s="104"/>
      <c r="AK21571" s="104"/>
      <c r="AL21571" s="104"/>
      <c r="AO21571" s="104"/>
      <c r="AP21571" s="104"/>
    </row>
    <row r="21572" spans="21:42" ht="15" customHeight="1" x14ac:dyDescent="0.25">
      <c r="U21572" s="104"/>
      <c r="AB21572" s="104"/>
      <c r="AC21572" s="104"/>
      <c r="AF21572" s="104"/>
      <c r="AG21572" s="104"/>
      <c r="AK21572" s="104"/>
      <c r="AL21572" s="104"/>
      <c r="AO21572" s="104"/>
      <c r="AP21572" s="104"/>
    </row>
    <row r="21573" spans="21:42" ht="15" customHeight="1" x14ac:dyDescent="0.25">
      <c r="U21573" s="104"/>
      <c r="AB21573" s="104"/>
      <c r="AC21573" s="104"/>
      <c r="AF21573" s="104"/>
      <c r="AG21573" s="104"/>
      <c r="AK21573" s="104"/>
      <c r="AL21573" s="104"/>
      <c r="AO21573" s="104"/>
      <c r="AP21573" s="104"/>
    </row>
    <row r="21574" spans="21:42" ht="15" customHeight="1" x14ac:dyDescent="0.25">
      <c r="U21574" s="104"/>
      <c r="AB21574" s="104"/>
      <c r="AC21574" s="104"/>
      <c r="AF21574" s="104"/>
      <c r="AG21574" s="104"/>
      <c r="AK21574" s="104"/>
      <c r="AL21574" s="104"/>
      <c r="AO21574" s="104"/>
      <c r="AP21574" s="104"/>
    </row>
    <row r="21575" spans="21:42" ht="15" customHeight="1" x14ac:dyDescent="0.25">
      <c r="U21575" s="104"/>
      <c r="AB21575" s="104"/>
      <c r="AC21575" s="104"/>
      <c r="AF21575" s="104"/>
      <c r="AG21575" s="104"/>
      <c r="AK21575" s="104"/>
      <c r="AL21575" s="104"/>
      <c r="AO21575" s="104"/>
      <c r="AP21575" s="104"/>
    </row>
    <row r="21576" spans="21:42" ht="15" customHeight="1" x14ac:dyDescent="0.25">
      <c r="U21576" s="104"/>
      <c r="AB21576" s="104"/>
      <c r="AC21576" s="104"/>
      <c r="AF21576" s="104"/>
      <c r="AG21576" s="104"/>
      <c r="AK21576" s="104"/>
      <c r="AL21576" s="104"/>
      <c r="AO21576" s="104"/>
      <c r="AP21576" s="104"/>
    </row>
    <row r="21577" spans="21:42" ht="15" customHeight="1" x14ac:dyDescent="0.25">
      <c r="U21577" s="104"/>
      <c r="AB21577" s="104"/>
      <c r="AC21577" s="104"/>
      <c r="AF21577" s="104"/>
      <c r="AG21577" s="104"/>
      <c r="AK21577" s="104"/>
      <c r="AL21577" s="104"/>
      <c r="AO21577" s="104"/>
      <c r="AP21577" s="104"/>
    </row>
    <row r="21578" spans="21:42" ht="15" customHeight="1" x14ac:dyDescent="0.25">
      <c r="U21578" s="104"/>
      <c r="AB21578" s="104"/>
      <c r="AC21578" s="104"/>
      <c r="AF21578" s="104"/>
      <c r="AG21578" s="104"/>
      <c r="AK21578" s="104"/>
      <c r="AL21578" s="104"/>
      <c r="AO21578" s="104"/>
      <c r="AP21578" s="104"/>
    </row>
    <row r="21579" spans="21:42" ht="15" customHeight="1" x14ac:dyDescent="0.25">
      <c r="U21579" s="104"/>
      <c r="AB21579" s="104"/>
      <c r="AC21579" s="104"/>
      <c r="AF21579" s="104"/>
      <c r="AG21579" s="104"/>
      <c r="AK21579" s="104"/>
      <c r="AL21579" s="104"/>
      <c r="AO21579" s="104"/>
      <c r="AP21579" s="104"/>
    </row>
    <row r="21580" spans="21:42" ht="15" customHeight="1" x14ac:dyDescent="0.25">
      <c r="U21580" s="104"/>
      <c r="AB21580" s="104"/>
      <c r="AC21580" s="104"/>
      <c r="AF21580" s="104"/>
      <c r="AG21580" s="104"/>
      <c r="AK21580" s="104"/>
      <c r="AL21580" s="104"/>
      <c r="AO21580" s="104"/>
      <c r="AP21580" s="104"/>
    </row>
    <row r="21581" spans="21:42" ht="15" customHeight="1" x14ac:dyDescent="0.25">
      <c r="U21581" s="104"/>
      <c r="AB21581" s="104"/>
      <c r="AC21581" s="104"/>
      <c r="AF21581" s="104"/>
      <c r="AG21581" s="104"/>
      <c r="AK21581" s="104"/>
      <c r="AL21581" s="104"/>
      <c r="AO21581" s="104"/>
      <c r="AP21581" s="104"/>
    </row>
    <row r="21582" spans="21:42" ht="15" customHeight="1" x14ac:dyDescent="0.25">
      <c r="U21582" s="104"/>
      <c r="AB21582" s="104"/>
      <c r="AC21582" s="104"/>
      <c r="AF21582" s="104"/>
      <c r="AG21582" s="104"/>
      <c r="AK21582" s="104"/>
      <c r="AL21582" s="104"/>
      <c r="AO21582" s="104"/>
      <c r="AP21582" s="104"/>
    </row>
    <row r="21583" spans="21:42" ht="15" customHeight="1" x14ac:dyDescent="0.25">
      <c r="U21583" s="104"/>
      <c r="AB21583" s="104"/>
      <c r="AC21583" s="104"/>
      <c r="AF21583" s="104"/>
      <c r="AG21583" s="104"/>
      <c r="AK21583" s="104"/>
      <c r="AL21583" s="104"/>
      <c r="AO21583" s="104"/>
      <c r="AP21583" s="104"/>
    </row>
    <row r="21584" spans="21:42" ht="15" customHeight="1" x14ac:dyDescent="0.25">
      <c r="U21584" s="104"/>
      <c r="AB21584" s="104"/>
      <c r="AC21584" s="104"/>
      <c r="AF21584" s="104"/>
      <c r="AG21584" s="104"/>
      <c r="AK21584" s="104"/>
      <c r="AL21584" s="104"/>
      <c r="AO21584" s="104"/>
      <c r="AP21584" s="104"/>
    </row>
    <row r="21585" spans="21:42" ht="15" customHeight="1" x14ac:dyDescent="0.25">
      <c r="U21585" s="104"/>
      <c r="AB21585" s="104"/>
      <c r="AC21585" s="104"/>
      <c r="AF21585" s="104"/>
      <c r="AG21585" s="104"/>
      <c r="AK21585" s="104"/>
      <c r="AL21585" s="104"/>
      <c r="AO21585" s="104"/>
      <c r="AP21585" s="104"/>
    </row>
    <row r="21586" spans="21:42" ht="15" customHeight="1" x14ac:dyDescent="0.25">
      <c r="U21586" s="104"/>
      <c r="AB21586" s="104"/>
      <c r="AC21586" s="104"/>
      <c r="AF21586" s="104"/>
      <c r="AG21586" s="104"/>
      <c r="AK21586" s="104"/>
      <c r="AL21586" s="104"/>
      <c r="AO21586" s="104"/>
      <c r="AP21586" s="104"/>
    </row>
    <row r="21587" spans="21:42" ht="15" customHeight="1" x14ac:dyDescent="0.25">
      <c r="U21587" s="104"/>
      <c r="AB21587" s="104"/>
      <c r="AC21587" s="104"/>
      <c r="AF21587" s="104"/>
      <c r="AG21587" s="104"/>
      <c r="AK21587" s="104"/>
      <c r="AL21587" s="104"/>
      <c r="AO21587" s="104"/>
      <c r="AP21587" s="104"/>
    </row>
    <row r="21588" spans="21:42" ht="15" customHeight="1" x14ac:dyDescent="0.25">
      <c r="U21588" s="104"/>
      <c r="AB21588" s="104"/>
      <c r="AC21588" s="104"/>
      <c r="AF21588" s="104"/>
      <c r="AG21588" s="104"/>
      <c r="AK21588" s="104"/>
      <c r="AL21588" s="104"/>
      <c r="AO21588" s="104"/>
      <c r="AP21588" s="104"/>
    </row>
    <row r="21589" spans="21:42" ht="15" customHeight="1" x14ac:dyDescent="0.25">
      <c r="U21589" s="104"/>
      <c r="AB21589" s="104"/>
      <c r="AC21589" s="104"/>
      <c r="AF21589" s="104"/>
      <c r="AG21589" s="104"/>
      <c r="AK21589" s="104"/>
      <c r="AL21589" s="104"/>
      <c r="AO21589" s="104"/>
      <c r="AP21589" s="104"/>
    </row>
    <row r="21590" spans="21:42" ht="15" customHeight="1" x14ac:dyDescent="0.25">
      <c r="U21590" s="104"/>
      <c r="AB21590" s="104"/>
      <c r="AC21590" s="104"/>
      <c r="AF21590" s="104"/>
      <c r="AG21590" s="104"/>
      <c r="AK21590" s="104"/>
      <c r="AL21590" s="104"/>
      <c r="AO21590" s="104"/>
      <c r="AP21590" s="104"/>
    </row>
    <row r="21591" spans="21:42" ht="15" customHeight="1" x14ac:dyDescent="0.25">
      <c r="U21591" s="104"/>
      <c r="AB21591" s="104"/>
      <c r="AC21591" s="104"/>
      <c r="AF21591" s="104"/>
      <c r="AG21591" s="104"/>
      <c r="AK21591" s="104"/>
      <c r="AL21591" s="104"/>
      <c r="AO21591" s="104"/>
      <c r="AP21591" s="104"/>
    </row>
    <row r="21592" spans="21:42" ht="15" customHeight="1" x14ac:dyDescent="0.25">
      <c r="U21592" s="104"/>
      <c r="AB21592" s="104"/>
      <c r="AC21592" s="104"/>
      <c r="AF21592" s="104"/>
      <c r="AG21592" s="104"/>
      <c r="AK21592" s="104"/>
      <c r="AL21592" s="104"/>
      <c r="AO21592" s="104"/>
      <c r="AP21592" s="104"/>
    </row>
    <row r="21593" spans="21:42" ht="15" customHeight="1" x14ac:dyDescent="0.25">
      <c r="U21593" s="104"/>
      <c r="AB21593" s="104"/>
      <c r="AC21593" s="104"/>
      <c r="AF21593" s="104"/>
      <c r="AG21593" s="104"/>
      <c r="AK21593" s="104"/>
      <c r="AL21593" s="104"/>
      <c r="AO21593" s="104"/>
      <c r="AP21593" s="104"/>
    </row>
    <row r="21594" spans="21:42" ht="15" customHeight="1" x14ac:dyDescent="0.25">
      <c r="U21594" s="104"/>
      <c r="AB21594" s="104"/>
      <c r="AC21594" s="104"/>
      <c r="AF21594" s="104"/>
      <c r="AG21594" s="104"/>
      <c r="AK21594" s="104"/>
      <c r="AL21594" s="104"/>
      <c r="AO21594" s="104"/>
      <c r="AP21594" s="104"/>
    </row>
    <row r="21595" spans="21:42" ht="15" customHeight="1" x14ac:dyDescent="0.25">
      <c r="U21595" s="104"/>
      <c r="AB21595" s="104"/>
      <c r="AC21595" s="104"/>
      <c r="AF21595" s="104"/>
      <c r="AG21595" s="104"/>
      <c r="AK21595" s="104"/>
      <c r="AL21595" s="104"/>
      <c r="AO21595" s="104"/>
      <c r="AP21595" s="104"/>
    </row>
    <row r="21596" spans="21:42" ht="15" customHeight="1" x14ac:dyDescent="0.25">
      <c r="U21596" s="104"/>
      <c r="AB21596" s="104"/>
      <c r="AC21596" s="104"/>
      <c r="AF21596" s="104"/>
      <c r="AG21596" s="104"/>
      <c r="AK21596" s="104"/>
      <c r="AL21596" s="104"/>
      <c r="AO21596" s="104"/>
      <c r="AP21596" s="104"/>
    </row>
    <row r="21597" spans="21:42" ht="15" customHeight="1" x14ac:dyDescent="0.25">
      <c r="U21597" s="104"/>
      <c r="AB21597" s="104"/>
      <c r="AC21597" s="104"/>
      <c r="AF21597" s="104"/>
      <c r="AG21597" s="104"/>
      <c r="AK21597" s="104"/>
      <c r="AL21597" s="104"/>
      <c r="AO21597" s="104"/>
      <c r="AP21597" s="104"/>
    </row>
    <row r="21598" spans="21:42" ht="15" customHeight="1" x14ac:dyDescent="0.25">
      <c r="U21598" s="104"/>
      <c r="AB21598" s="104"/>
      <c r="AC21598" s="104"/>
      <c r="AF21598" s="104"/>
      <c r="AG21598" s="104"/>
      <c r="AK21598" s="104"/>
      <c r="AL21598" s="104"/>
      <c r="AO21598" s="104"/>
      <c r="AP21598" s="104"/>
    </row>
    <row r="21599" spans="21:42" ht="15" customHeight="1" x14ac:dyDescent="0.25">
      <c r="U21599" s="104"/>
      <c r="AB21599" s="104"/>
      <c r="AC21599" s="104"/>
      <c r="AF21599" s="104"/>
      <c r="AG21599" s="104"/>
      <c r="AK21599" s="104"/>
      <c r="AL21599" s="104"/>
      <c r="AO21599" s="104"/>
      <c r="AP21599" s="104"/>
    </row>
    <row r="21600" spans="21:42" ht="15" customHeight="1" x14ac:dyDescent="0.25">
      <c r="U21600" s="104"/>
      <c r="AB21600" s="104"/>
      <c r="AC21600" s="104"/>
      <c r="AF21600" s="104"/>
      <c r="AG21600" s="104"/>
      <c r="AK21600" s="104"/>
      <c r="AL21600" s="104"/>
      <c r="AO21600" s="104"/>
      <c r="AP21600" s="104"/>
    </row>
    <row r="21601" spans="21:42" ht="15" customHeight="1" x14ac:dyDescent="0.25">
      <c r="U21601" s="104"/>
      <c r="AB21601" s="104"/>
      <c r="AC21601" s="104"/>
      <c r="AF21601" s="104"/>
      <c r="AG21601" s="104"/>
      <c r="AK21601" s="104"/>
      <c r="AL21601" s="104"/>
      <c r="AO21601" s="104"/>
      <c r="AP21601" s="104"/>
    </row>
    <row r="21602" spans="21:42" ht="15" customHeight="1" x14ac:dyDescent="0.25">
      <c r="U21602" s="104"/>
      <c r="AB21602" s="104"/>
      <c r="AC21602" s="104"/>
      <c r="AF21602" s="104"/>
      <c r="AG21602" s="104"/>
      <c r="AK21602" s="104"/>
      <c r="AL21602" s="104"/>
      <c r="AO21602" s="104"/>
      <c r="AP21602" s="104"/>
    </row>
    <row r="21603" spans="21:42" ht="15" customHeight="1" x14ac:dyDescent="0.25">
      <c r="U21603" s="104"/>
      <c r="AB21603" s="104"/>
      <c r="AC21603" s="104"/>
      <c r="AF21603" s="104"/>
      <c r="AG21603" s="104"/>
      <c r="AK21603" s="104"/>
      <c r="AL21603" s="104"/>
      <c r="AO21603" s="104"/>
      <c r="AP21603" s="104"/>
    </row>
    <row r="21604" spans="21:42" ht="15" customHeight="1" x14ac:dyDescent="0.25">
      <c r="U21604" s="104"/>
      <c r="AB21604" s="104"/>
      <c r="AC21604" s="104"/>
      <c r="AF21604" s="104"/>
      <c r="AG21604" s="104"/>
      <c r="AK21604" s="104"/>
      <c r="AL21604" s="104"/>
      <c r="AO21604" s="104"/>
      <c r="AP21604" s="104"/>
    </row>
    <row r="21605" spans="21:42" ht="15" customHeight="1" x14ac:dyDescent="0.25">
      <c r="U21605" s="104"/>
      <c r="AB21605" s="104"/>
      <c r="AC21605" s="104"/>
      <c r="AF21605" s="104"/>
      <c r="AG21605" s="104"/>
      <c r="AK21605" s="104"/>
      <c r="AL21605" s="104"/>
      <c r="AO21605" s="104"/>
      <c r="AP21605" s="104"/>
    </row>
    <row r="21606" spans="21:42" ht="15" customHeight="1" x14ac:dyDescent="0.25">
      <c r="U21606" s="104"/>
      <c r="AB21606" s="104"/>
      <c r="AC21606" s="104"/>
      <c r="AF21606" s="104"/>
      <c r="AG21606" s="104"/>
      <c r="AK21606" s="104"/>
      <c r="AL21606" s="104"/>
      <c r="AO21606" s="104"/>
      <c r="AP21606" s="104"/>
    </row>
    <row r="21607" spans="21:42" ht="15" customHeight="1" x14ac:dyDescent="0.25">
      <c r="U21607" s="104"/>
      <c r="AB21607" s="104"/>
      <c r="AC21607" s="104"/>
      <c r="AF21607" s="104"/>
      <c r="AG21607" s="104"/>
      <c r="AK21607" s="104"/>
      <c r="AL21607" s="104"/>
      <c r="AO21607" s="104"/>
      <c r="AP21607" s="104"/>
    </row>
    <row r="21608" spans="21:42" ht="15" customHeight="1" x14ac:dyDescent="0.25">
      <c r="U21608" s="104"/>
      <c r="AB21608" s="104"/>
      <c r="AC21608" s="104"/>
      <c r="AF21608" s="104"/>
      <c r="AG21608" s="104"/>
      <c r="AK21608" s="104"/>
      <c r="AL21608" s="104"/>
      <c r="AO21608" s="104"/>
      <c r="AP21608" s="104"/>
    </row>
    <row r="21609" spans="21:42" ht="15" customHeight="1" x14ac:dyDescent="0.25">
      <c r="U21609" s="104"/>
      <c r="AB21609" s="104"/>
      <c r="AC21609" s="104"/>
      <c r="AF21609" s="104"/>
      <c r="AG21609" s="104"/>
      <c r="AK21609" s="104"/>
      <c r="AL21609" s="104"/>
      <c r="AO21609" s="104"/>
      <c r="AP21609" s="104"/>
    </row>
    <row r="21610" spans="21:42" ht="15" customHeight="1" x14ac:dyDescent="0.25">
      <c r="U21610" s="104"/>
      <c r="AB21610" s="104"/>
      <c r="AC21610" s="104"/>
      <c r="AF21610" s="104"/>
      <c r="AG21610" s="104"/>
      <c r="AK21610" s="104"/>
      <c r="AL21610" s="104"/>
      <c r="AO21610" s="104"/>
      <c r="AP21610" s="104"/>
    </row>
    <row r="21611" spans="21:42" ht="15" customHeight="1" x14ac:dyDescent="0.25">
      <c r="U21611" s="104"/>
      <c r="AB21611" s="104"/>
      <c r="AC21611" s="104"/>
      <c r="AF21611" s="104"/>
      <c r="AG21611" s="104"/>
      <c r="AK21611" s="104"/>
      <c r="AL21611" s="104"/>
      <c r="AO21611" s="104"/>
      <c r="AP21611" s="104"/>
    </row>
    <row r="21612" spans="21:42" ht="15" customHeight="1" x14ac:dyDescent="0.25">
      <c r="U21612" s="104"/>
      <c r="AB21612" s="104"/>
      <c r="AC21612" s="104"/>
      <c r="AF21612" s="104"/>
      <c r="AG21612" s="104"/>
      <c r="AK21612" s="104"/>
      <c r="AL21612" s="104"/>
      <c r="AO21612" s="104"/>
      <c r="AP21612" s="104"/>
    </row>
    <row r="21613" spans="21:42" ht="15" customHeight="1" x14ac:dyDescent="0.25">
      <c r="U21613" s="104"/>
      <c r="AB21613" s="104"/>
      <c r="AC21613" s="104"/>
      <c r="AF21613" s="104"/>
      <c r="AG21613" s="104"/>
      <c r="AK21613" s="104"/>
      <c r="AL21613" s="104"/>
      <c r="AO21613" s="104"/>
      <c r="AP21613" s="104"/>
    </row>
    <row r="21614" spans="21:42" ht="15" customHeight="1" x14ac:dyDescent="0.25">
      <c r="U21614" s="104"/>
      <c r="AB21614" s="104"/>
      <c r="AC21614" s="104"/>
      <c r="AF21614" s="104"/>
      <c r="AG21614" s="104"/>
      <c r="AK21614" s="104"/>
      <c r="AL21614" s="104"/>
      <c r="AO21614" s="104"/>
      <c r="AP21614" s="104"/>
    </row>
    <row r="21615" spans="21:42" ht="15" customHeight="1" x14ac:dyDescent="0.25">
      <c r="U21615" s="104"/>
      <c r="AB21615" s="104"/>
      <c r="AC21615" s="104"/>
      <c r="AF21615" s="104"/>
      <c r="AG21615" s="104"/>
      <c r="AK21615" s="104"/>
      <c r="AL21615" s="104"/>
      <c r="AO21615" s="104"/>
      <c r="AP21615" s="104"/>
    </row>
    <row r="21616" spans="21:42" ht="15" customHeight="1" x14ac:dyDescent="0.25">
      <c r="U21616" s="104"/>
      <c r="AB21616" s="104"/>
      <c r="AC21616" s="104"/>
      <c r="AF21616" s="104"/>
      <c r="AG21616" s="104"/>
      <c r="AK21616" s="104"/>
      <c r="AL21616" s="104"/>
      <c r="AO21616" s="104"/>
      <c r="AP21616" s="104"/>
    </row>
    <row r="21617" spans="21:42" ht="15" customHeight="1" x14ac:dyDescent="0.25">
      <c r="U21617" s="104"/>
      <c r="AB21617" s="104"/>
      <c r="AC21617" s="104"/>
      <c r="AF21617" s="104"/>
      <c r="AG21617" s="104"/>
      <c r="AK21617" s="104"/>
      <c r="AL21617" s="104"/>
      <c r="AO21617" s="104"/>
      <c r="AP21617" s="104"/>
    </row>
    <row r="21618" spans="21:42" ht="15" customHeight="1" x14ac:dyDescent="0.25">
      <c r="U21618" s="104"/>
      <c r="AB21618" s="104"/>
      <c r="AC21618" s="104"/>
      <c r="AF21618" s="104"/>
      <c r="AG21618" s="104"/>
      <c r="AK21618" s="104"/>
      <c r="AL21618" s="104"/>
      <c r="AO21618" s="104"/>
      <c r="AP21618" s="104"/>
    </row>
    <row r="21619" spans="21:42" ht="15" customHeight="1" x14ac:dyDescent="0.25">
      <c r="U21619" s="104"/>
      <c r="AB21619" s="104"/>
      <c r="AC21619" s="104"/>
      <c r="AF21619" s="104"/>
      <c r="AG21619" s="104"/>
      <c r="AK21619" s="104"/>
      <c r="AL21619" s="104"/>
      <c r="AO21619" s="104"/>
      <c r="AP21619" s="104"/>
    </row>
    <row r="21620" spans="21:42" ht="15" customHeight="1" x14ac:dyDescent="0.25">
      <c r="U21620" s="104"/>
      <c r="AB21620" s="104"/>
      <c r="AC21620" s="104"/>
      <c r="AF21620" s="104"/>
      <c r="AG21620" s="104"/>
      <c r="AK21620" s="104"/>
      <c r="AL21620" s="104"/>
      <c r="AO21620" s="104"/>
      <c r="AP21620" s="104"/>
    </row>
    <row r="21621" spans="21:42" ht="15" customHeight="1" x14ac:dyDescent="0.25">
      <c r="U21621" s="104"/>
      <c r="AB21621" s="104"/>
      <c r="AC21621" s="104"/>
      <c r="AF21621" s="104"/>
      <c r="AG21621" s="104"/>
      <c r="AK21621" s="104"/>
      <c r="AL21621" s="104"/>
      <c r="AO21621" s="104"/>
      <c r="AP21621" s="104"/>
    </row>
    <row r="21622" spans="21:42" ht="15" customHeight="1" x14ac:dyDescent="0.25">
      <c r="U21622" s="104"/>
      <c r="AB21622" s="104"/>
      <c r="AC21622" s="104"/>
      <c r="AF21622" s="104"/>
      <c r="AG21622" s="104"/>
      <c r="AK21622" s="104"/>
      <c r="AL21622" s="104"/>
      <c r="AO21622" s="104"/>
      <c r="AP21622" s="104"/>
    </row>
    <row r="21623" spans="21:42" ht="15" customHeight="1" x14ac:dyDescent="0.25">
      <c r="U21623" s="104"/>
      <c r="AB21623" s="104"/>
      <c r="AC21623" s="104"/>
      <c r="AF21623" s="104"/>
      <c r="AG21623" s="104"/>
      <c r="AK21623" s="104"/>
      <c r="AL21623" s="104"/>
      <c r="AO21623" s="104"/>
      <c r="AP21623" s="104"/>
    </row>
    <row r="21624" spans="21:42" ht="15" customHeight="1" x14ac:dyDescent="0.25">
      <c r="U21624" s="104"/>
      <c r="AB21624" s="104"/>
      <c r="AC21624" s="104"/>
      <c r="AF21624" s="104"/>
      <c r="AG21624" s="104"/>
      <c r="AK21624" s="104"/>
      <c r="AL21624" s="104"/>
      <c r="AO21624" s="104"/>
      <c r="AP21624" s="104"/>
    </row>
    <row r="21625" spans="21:42" ht="15" customHeight="1" x14ac:dyDescent="0.25">
      <c r="U21625" s="104"/>
      <c r="AB21625" s="104"/>
      <c r="AC21625" s="104"/>
      <c r="AF21625" s="104"/>
      <c r="AG21625" s="104"/>
      <c r="AK21625" s="104"/>
      <c r="AL21625" s="104"/>
      <c r="AO21625" s="104"/>
      <c r="AP21625" s="104"/>
    </row>
    <row r="21626" spans="21:42" ht="15" customHeight="1" x14ac:dyDescent="0.25">
      <c r="U21626" s="104"/>
      <c r="AB21626" s="104"/>
      <c r="AC21626" s="104"/>
      <c r="AF21626" s="104"/>
      <c r="AG21626" s="104"/>
      <c r="AK21626" s="104"/>
      <c r="AL21626" s="104"/>
      <c r="AO21626" s="104"/>
      <c r="AP21626" s="104"/>
    </row>
    <row r="21627" spans="21:42" ht="15" customHeight="1" x14ac:dyDescent="0.25">
      <c r="U21627" s="104"/>
      <c r="AB21627" s="104"/>
      <c r="AC21627" s="104"/>
      <c r="AF21627" s="104"/>
      <c r="AG21627" s="104"/>
      <c r="AK21627" s="104"/>
      <c r="AL21627" s="104"/>
      <c r="AO21627" s="104"/>
      <c r="AP21627" s="104"/>
    </row>
    <row r="21628" spans="21:42" ht="15" customHeight="1" x14ac:dyDescent="0.25">
      <c r="U21628" s="104"/>
      <c r="AB21628" s="104"/>
      <c r="AC21628" s="104"/>
      <c r="AF21628" s="104"/>
      <c r="AG21628" s="104"/>
      <c r="AK21628" s="104"/>
      <c r="AL21628" s="104"/>
      <c r="AO21628" s="104"/>
      <c r="AP21628" s="104"/>
    </row>
    <row r="21629" spans="21:42" ht="15" customHeight="1" x14ac:dyDescent="0.25">
      <c r="U21629" s="104"/>
      <c r="AB21629" s="104"/>
      <c r="AC21629" s="104"/>
      <c r="AF21629" s="104"/>
      <c r="AG21629" s="104"/>
      <c r="AK21629" s="104"/>
      <c r="AL21629" s="104"/>
      <c r="AO21629" s="104"/>
      <c r="AP21629" s="104"/>
    </row>
    <row r="21630" spans="21:42" ht="15" customHeight="1" x14ac:dyDescent="0.25">
      <c r="U21630" s="104"/>
      <c r="AB21630" s="104"/>
      <c r="AC21630" s="104"/>
      <c r="AF21630" s="104"/>
      <c r="AG21630" s="104"/>
      <c r="AK21630" s="104"/>
      <c r="AL21630" s="104"/>
      <c r="AO21630" s="104"/>
      <c r="AP21630" s="104"/>
    </row>
    <row r="21631" spans="21:42" ht="15" customHeight="1" x14ac:dyDescent="0.25">
      <c r="U21631" s="104"/>
      <c r="AB21631" s="104"/>
      <c r="AC21631" s="104"/>
      <c r="AF21631" s="104"/>
      <c r="AG21631" s="104"/>
      <c r="AK21631" s="104"/>
      <c r="AL21631" s="104"/>
      <c r="AO21631" s="104"/>
      <c r="AP21631" s="104"/>
    </row>
    <row r="21632" spans="21:42" ht="15" customHeight="1" x14ac:dyDescent="0.25">
      <c r="U21632" s="104"/>
      <c r="AB21632" s="104"/>
      <c r="AC21632" s="104"/>
      <c r="AF21632" s="104"/>
      <c r="AG21632" s="104"/>
      <c r="AK21632" s="104"/>
      <c r="AL21632" s="104"/>
      <c r="AO21632" s="104"/>
      <c r="AP21632" s="104"/>
    </row>
    <row r="21633" spans="21:42" ht="15" customHeight="1" x14ac:dyDescent="0.25">
      <c r="U21633" s="104"/>
      <c r="AB21633" s="104"/>
      <c r="AC21633" s="104"/>
      <c r="AF21633" s="104"/>
      <c r="AG21633" s="104"/>
      <c r="AK21633" s="104"/>
      <c r="AL21633" s="104"/>
      <c r="AO21633" s="104"/>
      <c r="AP21633" s="104"/>
    </row>
    <row r="21634" spans="21:42" ht="15" customHeight="1" x14ac:dyDescent="0.25">
      <c r="U21634" s="104"/>
      <c r="AB21634" s="104"/>
      <c r="AC21634" s="104"/>
      <c r="AF21634" s="104"/>
      <c r="AG21634" s="104"/>
      <c r="AK21634" s="104"/>
      <c r="AL21634" s="104"/>
      <c r="AO21634" s="104"/>
      <c r="AP21634" s="104"/>
    </row>
    <row r="21635" spans="21:42" ht="15" customHeight="1" x14ac:dyDescent="0.25">
      <c r="U21635" s="104"/>
      <c r="AB21635" s="104"/>
      <c r="AC21635" s="104"/>
      <c r="AF21635" s="104"/>
      <c r="AG21635" s="104"/>
      <c r="AK21635" s="104"/>
      <c r="AL21635" s="104"/>
      <c r="AO21635" s="104"/>
      <c r="AP21635" s="104"/>
    </row>
    <row r="21636" spans="21:42" ht="15" customHeight="1" x14ac:dyDescent="0.25">
      <c r="U21636" s="104"/>
      <c r="AB21636" s="104"/>
      <c r="AC21636" s="104"/>
      <c r="AF21636" s="104"/>
      <c r="AG21636" s="104"/>
      <c r="AK21636" s="104"/>
      <c r="AL21636" s="104"/>
      <c r="AO21636" s="104"/>
      <c r="AP21636" s="104"/>
    </row>
    <row r="21637" spans="21:42" ht="15" customHeight="1" x14ac:dyDescent="0.25">
      <c r="U21637" s="104"/>
      <c r="AB21637" s="104"/>
      <c r="AC21637" s="104"/>
      <c r="AF21637" s="104"/>
      <c r="AG21637" s="104"/>
      <c r="AK21637" s="104"/>
      <c r="AL21637" s="104"/>
      <c r="AO21637" s="104"/>
      <c r="AP21637" s="104"/>
    </row>
    <row r="21638" spans="21:42" ht="15" customHeight="1" x14ac:dyDescent="0.25">
      <c r="U21638" s="104"/>
      <c r="AB21638" s="104"/>
      <c r="AC21638" s="104"/>
      <c r="AF21638" s="104"/>
      <c r="AG21638" s="104"/>
      <c r="AK21638" s="104"/>
      <c r="AL21638" s="104"/>
      <c r="AO21638" s="104"/>
      <c r="AP21638" s="104"/>
    </row>
    <row r="21639" spans="21:42" ht="15" customHeight="1" x14ac:dyDescent="0.25">
      <c r="U21639" s="104"/>
      <c r="AB21639" s="104"/>
      <c r="AC21639" s="104"/>
      <c r="AF21639" s="104"/>
      <c r="AG21639" s="104"/>
      <c r="AK21639" s="104"/>
      <c r="AL21639" s="104"/>
      <c r="AO21639" s="104"/>
      <c r="AP21639" s="104"/>
    </row>
    <row r="21640" spans="21:42" ht="15" customHeight="1" x14ac:dyDescent="0.25">
      <c r="U21640" s="104"/>
      <c r="AB21640" s="104"/>
      <c r="AC21640" s="104"/>
      <c r="AF21640" s="104"/>
      <c r="AG21640" s="104"/>
      <c r="AK21640" s="104"/>
      <c r="AL21640" s="104"/>
      <c r="AO21640" s="104"/>
      <c r="AP21640" s="104"/>
    </row>
    <row r="21641" spans="21:42" ht="15" customHeight="1" x14ac:dyDescent="0.25">
      <c r="U21641" s="104"/>
      <c r="AB21641" s="104"/>
      <c r="AC21641" s="104"/>
      <c r="AF21641" s="104"/>
      <c r="AG21641" s="104"/>
      <c r="AK21641" s="104"/>
      <c r="AL21641" s="104"/>
      <c r="AO21641" s="104"/>
      <c r="AP21641" s="104"/>
    </row>
    <row r="21642" spans="21:42" ht="15" customHeight="1" x14ac:dyDescent="0.25">
      <c r="U21642" s="104"/>
      <c r="AB21642" s="104"/>
      <c r="AC21642" s="104"/>
      <c r="AF21642" s="104"/>
      <c r="AG21642" s="104"/>
      <c r="AK21642" s="104"/>
      <c r="AL21642" s="104"/>
      <c r="AO21642" s="104"/>
      <c r="AP21642" s="104"/>
    </row>
    <row r="21643" spans="21:42" ht="15" customHeight="1" x14ac:dyDescent="0.25">
      <c r="U21643" s="104"/>
      <c r="AB21643" s="104"/>
      <c r="AC21643" s="104"/>
      <c r="AF21643" s="104"/>
      <c r="AG21643" s="104"/>
      <c r="AK21643" s="104"/>
      <c r="AL21643" s="104"/>
      <c r="AO21643" s="104"/>
      <c r="AP21643" s="104"/>
    </row>
    <row r="21644" spans="21:42" ht="15" customHeight="1" x14ac:dyDescent="0.25">
      <c r="U21644" s="104"/>
      <c r="AB21644" s="104"/>
      <c r="AC21644" s="104"/>
      <c r="AF21644" s="104"/>
      <c r="AG21644" s="104"/>
      <c r="AK21644" s="104"/>
      <c r="AL21644" s="104"/>
      <c r="AO21644" s="104"/>
      <c r="AP21644" s="104"/>
    </row>
    <row r="21645" spans="21:42" ht="15" customHeight="1" x14ac:dyDescent="0.25">
      <c r="U21645" s="104"/>
      <c r="AB21645" s="104"/>
      <c r="AC21645" s="104"/>
      <c r="AF21645" s="104"/>
      <c r="AG21645" s="104"/>
      <c r="AK21645" s="104"/>
      <c r="AL21645" s="104"/>
      <c r="AO21645" s="104"/>
      <c r="AP21645" s="104"/>
    </row>
    <row r="21646" spans="21:42" ht="15" customHeight="1" x14ac:dyDescent="0.25">
      <c r="U21646" s="104"/>
      <c r="AB21646" s="104"/>
      <c r="AC21646" s="104"/>
      <c r="AF21646" s="104"/>
      <c r="AG21646" s="104"/>
      <c r="AK21646" s="104"/>
      <c r="AL21646" s="104"/>
      <c r="AO21646" s="104"/>
      <c r="AP21646" s="104"/>
    </row>
    <row r="21647" spans="21:42" ht="15" customHeight="1" x14ac:dyDescent="0.25">
      <c r="U21647" s="104"/>
      <c r="AB21647" s="104"/>
      <c r="AC21647" s="104"/>
      <c r="AF21647" s="104"/>
      <c r="AG21647" s="104"/>
      <c r="AK21647" s="104"/>
      <c r="AL21647" s="104"/>
      <c r="AO21647" s="104"/>
      <c r="AP21647" s="104"/>
    </row>
    <row r="21648" spans="21:42" ht="15" customHeight="1" x14ac:dyDescent="0.25">
      <c r="U21648" s="104"/>
      <c r="AB21648" s="104"/>
      <c r="AC21648" s="104"/>
      <c r="AF21648" s="104"/>
      <c r="AG21648" s="104"/>
      <c r="AK21648" s="104"/>
      <c r="AL21648" s="104"/>
      <c r="AO21648" s="104"/>
      <c r="AP21648" s="104"/>
    </row>
    <row r="21649" spans="21:42" ht="15" customHeight="1" x14ac:dyDescent="0.25">
      <c r="U21649" s="104"/>
      <c r="AB21649" s="104"/>
      <c r="AC21649" s="104"/>
      <c r="AF21649" s="104"/>
      <c r="AG21649" s="104"/>
      <c r="AK21649" s="104"/>
      <c r="AL21649" s="104"/>
      <c r="AO21649" s="104"/>
      <c r="AP21649" s="104"/>
    </row>
    <row r="21650" spans="21:42" ht="15" customHeight="1" x14ac:dyDescent="0.25">
      <c r="U21650" s="104"/>
      <c r="AB21650" s="104"/>
      <c r="AC21650" s="104"/>
      <c r="AF21650" s="104"/>
      <c r="AG21650" s="104"/>
      <c r="AK21650" s="104"/>
      <c r="AL21650" s="104"/>
      <c r="AO21650" s="104"/>
      <c r="AP21650" s="104"/>
    </row>
    <row r="21651" spans="21:42" ht="15" customHeight="1" x14ac:dyDescent="0.25">
      <c r="U21651" s="104"/>
      <c r="AB21651" s="104"/>
      <c r="AC21651" s="104"/>
      <c r="AF21651" s="104"/>
      <c r="AG21651" s="104"/>
      <c r="AK21651" s="104"/>
      <c r="AL21651" s="104"/>
      <c r="AO21651" s="104"/>
      <c r="AP21651" s="104"/>
    </row>
    <row r="21652" spans="21:42" ht="15" customHeight="1" x14ac:dyDescent="0.25">
      <c r="U21652" s="104"/>
      <c r="AB21652" s="104"/>
      <c r="AC21652" s="104"/>
      <c r="AF21652" s="104"/>
      <c r="AG21652" s="104"/>
      <c r="AK21652" s="104"/>
      <c r="AL21652" s="104"/>
      <c r="AO21652" s="104"/>
      <c r="AP21652" s="104"/>
    </row>
    <row r="21653" spans="21:42" ht="15" customHeight="1" x14ac:dyDescent="0.25">
      <c r="U21653" s="104"/>
      <c r="AB21653" s="104"/>
      <c r="AC21653" s="104"/>
      <c r="AF21653" s="104"/>
      <c r="AG21653" s="104"/>
      <c r="AK21653" s="104"/>
      <c r="AL21653" s="104"/>
      <c r="AO21653" s="104"/>
      <c r="AP21653" s="104"/>
    </row>
    <row r="21654" spans="21:42" ht="15" customHeight="1" x14ac:dyDescent="0.25">
      <c r="U21654" s="104"/>
      <c r="AB21654" s="104"/>
      <c r="AC21654" s="104"/>
      <c r="AF21654" s="104"/>
      <c r="AG21654" s="104"/>
      <c r="AK21654" s="104"/>
      <c r="AL21654" s="104"/>
      <c r="AO21654" s="104"/>
      <c r="AP21654" s="104"/>
    </row>
    <row r="21655" spans="21:42" ht="15" customHeight="1" x14ac:dyDescent="0.25">
      <c r="U21655" s="104"/>
      <c r="AB21655" s="104"/>
      <c r="AC21655" s="104"/>
      <c r="AF21655" s="104"/>
      <c r="AG21655" s="104"/>
      <c r="AK21655" s="104"/>
      <c r="AL21655" s="104"/>
      <c r="AO21655" s="104"/>
      <c r="AP21655" s="104"/>
    </row>
    <row r="21656" spans="21:42" ht="15" customHeight="1" x14ac:dyDescent="0.25">
      <c r="U21656" s="104"/>
      <c r="AB21656" s="104"/>
      <c r="AC21656" s="104"/>
      <c r="AF21656" s="104"/>
      <c r="AG21656" s="104"/>
      <c r="AK21656" s="104"/>
      <c r="AL21656" s="104"/>
      <c r="AO21656" s="104"/>
      <c r="AP21656" s="104"/>
    </row>
    <row r="21657" spans="21:42" ht="15" customHeight="1" x14ac:dyDescent="0.25">
      <c r="U21657" s="104"/>
      <c r="AB21657" s="104"/>
      <c r="AC21657" s="104"/>
      <c r="AF21657" s="104"/>
      <c r="AG21657" s="104"/>
      <c r="AK21657" s="104"/>
      <c r="AL21657" s="104"/>
      <c r="AO21657" s="104"/>
      <c r="AP21657" s="104"/>
    </row>
    <row r="21658" spans="21:42" ht="15" customHeight="1" x14ac:dyDescent="0.25">
      <c r="U21658" s="104"/>
      <c r="AB21658" s="104"/>
      <c r="AC21658" s="104"/>
      <c r="AF21658" s="104"/>
      <c r="AG21658" s="104"/>
      <c r="AK21658" s="104"/>
      <c r="AL21658" s="104"/>
      <c r="AO21658" s="104"/>
      <c r="AP21658" s="104"/>
    </row>
    <row r="21659" spans="21:42" ht="15" customHeight="1" x14ac:dyDescent="0.25">
      <c r="U21659" s="104"/>
      <c r="AB21659" s="104"/>
      <c r="AC21659" s="104"/>
      <c r="AF21659" s="104"/>
      <c r="AG21659" s="104"/>
      <c r="AK21659" s="104"/>
      <c r="AL21659" s="104"/>
      <c r="AO21659" s="104"/>
      <c r="AP21659" s="104"/>
    </row>
    <row r="21660" spans="21:42" ht="15" customHeight="1" x14ac:dyDescent="0.25">
      <c r="U21660" s="104"/>
      <c r="AB21660" s="104"/>
      <c r="AC21660" s="104"/>
      <c r="AF21660" s="104"/>
      <c r="AG21660" s="104"/>
      <c r="AK21660" s="104"/>
      <c r="AL21660" s="104"/>
      <c r="AO21660" s="104"/>
      <c r="AP21660" s="104"/>
    </row>
    <row r="21661" spans="21:42" ht="15" customHeight="1" x14ac:dyDescent="0.25">
      <c r="U21661" s="104"/>
      <c r="AB21661" s="104"/>
      <c r="AC21661" s="104"/>
      <c r="AF21661" s="104"/>
      <c r="AG21661" s="104"/>
      <c r="AK21661" s="104"/>
      <c r="AL21661" s="104"/>
      <c r="AO21661" s="104"/>
      <c r="AP21661" s="104"/>
    </row>
    <row r="21662" spans="21:42" ht="15" customHeight="1" x14ac:dyDescent="0.25">
      <c r="U21662" s="104"/>
      <c r="AB21662" s="104"/>
      <c r="AC21662" s="104"/>
      <c r="AF21662" s="104"/>
      <c r="AG21662" s="104"/>
      <c r="AK21662" s="104"/>
      <c r="AL21662" s="104"/>
      <c r="AO21662" s="104"/>
      <c r="AP21662" s="104"/>
    </row>
    <row r="21663" spans="21:42" ht="15" customHeight="1" x14ac:dyDescent="0.25">
      <c r="U21663" s="104"/>
      <c r="AB21663" s="104"/>
      <c r="AC21663" s="104"/>
      <c r="AF21663" s="104"/>
      <c r="AG21663" s="104"/>
      <c r="AK21663" s="104"/>
      <c r="AL21663" s="104"/>
      <c r="AO21663" s="104"/>
      <c r="AP21663" s="104"/>
    </row>
    <row r="21664" spans="21:42" ht="15" customHeight="1" x14ac:dyDescent="0.25">
      <c r="U21664" s="104"/>
      <c r="AB21664" s="104"/>
      <c r="AC21664" s="104"/>
      <c r="AF21664" s="104"/>
      <c r="AG21664" s="104"/>
      <c r="AK21664" s="104"/>
      <c r="AL21664" s="104"/>
      <c r="AO21664" s="104"/>
      <c r="AP21664" s="104"/>
    </row>
    <row r="21665" spans="21:42" ht="15" customHeight="1" x14ac:dyDescent="0.25">
      <c r="U21665" s="104"/>
      <c r="AB21665" s="104"/>
      <c r="AC21665" s="104"/>
      <c r="AF21665" s="104"/>
      <c r="AG21665" s="104"/>
      <c r="AK21665" s="104"/>
      <c r="AL21665" s="104"/>
      <c r="AO21665" s="104"/>
      <c r="AP21665" s="104"/>
    </row>
    <row r="21666" spans="21:42" ht="15" customHeight="1" x14ac:dyDescent="0.25">
      <c r="U21666" s="104"/>
      <c r="AB21666" s="104"/>
      <c r="AC21666" s="104"/>
      <c r="AF21666" s="104"/>
      <c r="AG21666" s="104"/>
      <c r="AK21666" s="104"/>
      <c r="AL21666" s="104"/>
      <c r="AO21666" s="104"/>
      <c r="AP21666" s="104"/>
    </row>
    <row r="21667" spans="21:42" ht="15" customHeight="1" x14ac:dyDescent="0.25">
      <c r="U21667" s="104"/>
      <c r="AB21667" s="104"/>
      <c r="AC21667" s="104"/>
      <c r="AF21667" s="104"/>
      <c r="AG21667" s="104"/>
      <c r="AK21667" s="104"/>
      <c r="AL21667" s="104"/>
      <c r="AO21667" s="104"/>
      <c r="AP21667" s="104"/>
    </row>
    <row r="21668" spans="21:42" ht="15" customHeight="1" x14ac:dyDescent="0.25">
      <c r="U21668" s="104"/>
      <c r="AB21668" s="104"/>
      <c r="AC21668" s="104"/>
      <c r="AF21668" s="104"/>
      <c r="AG21668" s="104"/>
      <c r="AK21668" s="104"/>
      <c r="AL21668" s="104"/>
      <c r="AO21668" s="104"/>
      <c r="AP21668" s="104"/>
    </row>
    <row r="21669" spans="21:42" ht="15" customHeight="1" x14ac:dyDescent="0.25">
      <c r="U21669" s="104"/>
      <c r="AB21669" s="104"/>
      <c r="AC21669" s="104"/>
      <c r="AF21669" s="104"/>
      <c r="AG21669" s="104"/>
      <c r="AK21669" s="104"/>
      <c r="AL21669" s="104"/>
      <c r="AO21669" s="104"/>
      <c r="AP21669" s="104"/>
    </row>
    <row r="21670" spans="21:42" ht="15" customHeight="1" x14ac:dyDescent="0.25">
      <c r="U21670" s="104"/>
      <c r="AB21670" s="104"/>
      <c r="AC21670" s="104"/>
      <c r="AF21670" s="104"/>
      <c r="AG21670" s="104"/>
      <c r="AK21670" s="104"/>
      <c r="AL21670" s="104"/>
      <c r="AO21670" s="104"/>
      <c r="AP21670" s="104"/>
    </row>
    <row r="21671" spans="21:42" ht="15" customHeight="1" x14ac:dyDescent="0.25">
      <c r="U21671" s="104"/>
      <c r="AB21671" s="104"/>
      <c r="AC21671" s="104"/>
      <c r="AF21671" s="104"/>
      <c r="AG21671" s="104"/>
      <c r="AK21671" s="104"/>
      <c r="AL21671" s="104"/>
      <c r="AO21671" s="104"/>
      <c r="AP21671" s="104"/>
    </row>
    <row r="21672" spans="21:42" ht="15" customHeight="1" x14ac:dyDescent="0.25">
      <c r="U21672" s="104"/>
      <c r="AB21672" s="104"/>
      <c r="AC21672" s="104"/>
      <c r="AF21672" s="104"/>
      <c r="AG21672" s="104"/>
      <c r="AK21672" s="104"/>
      <c r="AL21672" s="104"/>
      <c r="AO21672" s="104"/>
      <c r="AP21672" s="104"/>
    </row>
    <row r="21673" spans="21:42" ht="15" customHeight="1" x14ac:dyDescent="0.25">
      <c r="U21673" s="104"/>
      <c r="AB21673" s="104"/>
      <c r="AC21673" s="104"/>
      <c r="AF21673" s="104"/>
      <c r="AG21673" s="104"/>
      <c r="AK21673" s="104"/>
      <c r="AL21673" s="104"/>
      <c r="AO21673" s="104"/>
      <c r="AP21673" s="104"/>
    </row>
    <row r="21674" spans="21:42" ht="15" customHeight="1" x14ac:dyDescent="0.25">
      <c r="U21674" s="104"/>
      <c r="AB21674" s="104"/>
      <c r="AC21674" s="104"/>
      <c r="AF21674" s="104"/>
      <c r="AG21674" s="104"/>
      <c r="AK21674" s="104"/>
      <c r="AL21674" s="104"/>
      <c r="AO21674" s="104"/>
      <c r="AP21674" s="104"/>
    </row>
    <row r="21675" spans="21:42" ht="15" customHeight="1" x14ac:dyDescent="0.25">
      <c r="U21675" s="104"/>
      <c r="AB21675" s="104"/>
      <c r="AC21675" s="104"/>
      <c r="AF21675" s="104"/>
      <c r="AG21675" s="104"/>
      <c r="AK21675" s="104"/>
      <c r="AL21675" s="104"/>
      <c r="AO21675" s="104"/>
      <c r="AP21675" s="104"/>
    </row>
    <row r="21676" spans="21:42" ht="15" customHeight="1" x14ac:dyDescent="0.25">
      <c r="U21676" s="104"/>
      <c r="AB21676" s="104"/>
      <c r="AC21676" s="104"/>
      <c r="AF21676" s="104"/>
      <c r="AG21676" s="104"/>
      <c r="AK21676" s="104"/>
      <c r="AL21676" s="104"/>
      <c r="AO21676" s="104"/>
      <c r="AP21676" s="104"/>
    </row>
    <row r="21677" spans="21:42" ht="15" customHeight="1" x14ac:dyDescent="0.25">
      <c r="U21677" s="104"/>
      <c r="AB21677" s="104"/>
      <c r="AC21677" s="104"/>
      <c r="AF21677" s="104"/>
      <c r="AG21677" s="104"/>
      <c r="AK21677" s="104"/>
      <c r="AL21677" s="104"/>
      <c r="AO21677" s="104"/>
      <c r="AP21677" s="104"/>
    </row>
    <row r="21678" spans="21:42" ht="15" customHeight="1" x14ac:dyDescent="0.25">
      <c r="U21678" s="104"/>
      <c r="AB21678" s="104"/>
      <c r="AC21678" s="104"/>
      <c r="AF21678" s="104"/>
      <c r="AG21678" s="104"/>
      <c r="AK21678" s="104"/>
      <c r="AL21678" s="104"/>
      <c r="AO21678" s="104"/>
      <c r="AP21678" s="104"/>
    </row>
    <row r="21679" spans="21:42" ht="15" customHeight="1" x14ac:dyDescent="0.25">
      <c r="U21679" s="104"/>
      <c r="AB21679" s="104"/>
      <c r="AC21679" s="104"/>
      <c r="AF21679" s="104"/>
      <c r="AG21679" s="104"/>
      <c r="AK21679" s="104"/>
      <c r="AL21679" s="104"/>
      <c r="AO21679" s="104"/>
      <c r="AP21679" s="104"/>
    </row>
    <row r="21680" spans="21:42" ht="15" customHeight="1" x14ac:dyDescent="0.25">
      <c r="U21680" s="104"/>
      <c r="AB21680" s="104"/>
      <c r="AC21680" s="104"/>
      <c r="AF21680" s="104"/>
      <c r="AG21680" s="104"/>
      <c r="AK21680" s="104"/>
      <c r="AL21680" s="104"/>
      <c r="AO21680" s="104"/>
      <c r="AP21680" s="104"/>
    </row>
    <row r="21681" spans="21:42" ht="15" customHeight="1" x14ac:dyDescent="0.25">
      <c r="U21681" s="104"/>
      <c r="AB21681" s="104"/>
      <c r="AC21681" s="104"/>
      <c r="AF21681" s="104"/>
      <c r="AG21681" s="104"/>
      <c r="AK21681" s="104"/>
      <c r="AL21681" s="104"/>
      <c r="AO21681" s="104"/>
      <c r="AP21681" s="104"/>
    </row>
    <row r="21682" spans="21:42" ht="15" customHeight="1" x14ac:dyDescent="0.25">
      <c r="U21682" s="104"/>
      <c r="AB21682" s="104"/>
      <c r="AC21682" s="104"/>
      <c r="AF21682" s="104"/>
      <c r="AG21682" s="104"/>
      <c r="AK21682" s="104"/>
      <c r="AL21682" s="104"/>
      <c r="AO21682" s="104"/>
      <c r="AP21682" s="104"/>
    </row>
    <row r="21683" spans="21:42" ht="15" customHeight="1" x14ac:dyDescent="0.25">
      <c r="U21683" s="104"/>
      <c r="AB21683" s="104"/>
      <c r="AC21683" s="104"/>
      <c r="AF21683" s="104"/>
      <c r="AG21683" s="104"/>
      <c r="AK21683" s="104"/>
      <c r="AL21683" s="104"/>
      <c r="AO21683" s="104"/>
      <c r="AP21683" s="104"/>
    </row>
    <row r="21684" spans="21:42" ht="15" customHeight="1" x14ac:dyDescent="0.25">
      <c r="U21684" s="104"/>
      <c r="AB21684" s="104"/>
      <c r="AC21684" s="104"/>
      <c r="AF21684" s="104"/>
      <c r="AG21684" s="104"/>
      <c r="AK21684" s="104"/>
      <c r="AL21684" s="104"/>
      <c r="AO21684" s="104"/>
      <c r="AP21684" s="104"/>
    </row>
    <row r="21685" spans="21:42" ht="15" customHeight="1" x14ac:dyDescent="0.25">
      <c r="U21685" s="104"/>
      <c r="AB21685" s="104"/>
      <c r="AC21685" s="104"/>
      <c r="AF21685" s="104"/>
      <c r="AG21685" s="104"/>
      <c r="AK21685" s="104"/>
      <c r="AL21685" s="104"/>
      <c r="AO21685" s="104"/>
      <c r="AP21685" s="104"/>
    </row>
    <row r="21686" spans="21:42" ht="15" customHeight="1" x14ac:dyDescent="0.25">
      <c r="U21686" s="104"/>
      <c r="AB21686" s="104"/>
      <c r="AC21686" s="104"/>
      <c r="AF21686" s="104"/>
      <c r="AG21686" s="104"/>
      <c r="AK21686" s="104"/>
      <c r="AL21686" s="104"/>
      <c r="AO21686" s="104"/>
      <c r="AP21686" s="104"/>
    </row>
    <row r="21687" spans="21:42" ht="15" customHeight="1" x14ac:dyDescent="0.25">
      <c r="U21687" s="104"/>
      <c r="AB21687" s="104"/>
      <c r="AC21687" s="104"/>
      <c r="AF21687" s="104"/>
      <c r="AG21687" s="104"/>
      <c r="AK21687" s="104"/>
      <c r="AL21687" s="104"/>
      <c r="AO21687" s="104"/>
      <c r="AP21687" s="104"/>
    </row>
    <row r="21688" spans="21:42" ht="15" customHeight="1" x14ac:dyDescent="0.25">
      <c r="U21688" s="104"/>
      <c r="AB21688" s="104"/>
      <c r="AC21688" s="104"/>
      <c r="AF21688" s="104"/>
      <c r="AG21688" s="104"/>
      <c r="AK21688" s="104"/>
      <c r="AL21688" s="104"/>
      <c r="AO21688" s="104"/>
      <c r="AP21688" s="104"/>
    </row>
    <row r="21689" spans="21:42" ht="15" customHeight="1" x14ac:dyDescent="0.25">
      <c r="U21689" s="104"/>
      <c r="AB21689" s="104"/>
      <c r="AC21689" s="104"/>
      <c r="AF21689" s="104"/>
      <c r="AG21689" s="104"/>
      <c r="AK21689" s="104"/>
      <c r="AL21689" s="104"/>
      <c r="AO21689" s="104"/>
      <c r="AP21689" s="104"/>
    </row>
    <row r="21690" spans="21:42" ht="15" customHeight="1" x14ac:dyDescent="0.25">
      <c r="U21690" s="104"/>
      <c r="AB21690" s="104"/>
      <c r="AC21690" s="104"/>
      <c r="AF21690" s="104"/>
      <c r="AG21690" s="104"/>
      <c r="AK21690" s="104"/>
      <c r="AL21690" s="104"/>
      <c r="AO21690" s="104"/>
      <c r="AP21690" s="104"/>
    </row>
    <row r="21691" spans="21:42" ht="15" customHeight="1" x14ac:dyDescent="0.25">
      <c r="U21691" s="104"/>
      <c r="AB21691" s="104"/>
      <c r="AC21691" s="104"/>
      <c r="AF21691" s="104"/>
      <c r="AG21691" s="104"/>
      <c r="AK21691" s="104"/>
      <c r="AL21691" s="104"/>
      <c r="AO21691" s="104"/>
      <c r="AP21691" s="104"/>
    </row>
    <row r="21692" spans="21:42" ht="15" customHeight="1" x14ac:dyDescent="0.25">
      <c r="U21692" s="104"/>
      <c r="AB21692" s="104"/>
      <c r="AC21692" s="104"/>
      <c r="AF21692" s="104"/>
      <c r="AG21692" s="104"/>
      <c r="AK21692" s="104"/>
      <c r="AL21692" s="104"/>
      <c r="AO21692" s="104"/>
      <c r="AP21692" s="104"/>
    </row>
    <row r="21693" spans="21:42" ht="15" customHeight="1" x14ac:dyDescent="0.25">
      <c r="U21693" s="104"/>
      <c r="AB21693" s="104"/>
      <c r="AC21693" s="104"/>
      <c r="AF21693" s="104"/>
      <c r="AG21693" s="104"/>
      <c r="AK21693" s="104"/>
      <c r="AL21693" s="104"/>
      <c r="AO21693" s="104"/>
      <c r="AP21693" s="104"/>
    </row>
    <row r="21694" spans="21:42" ht="15" customHeight="1" x14ac:dyDescent="0.25">
      <c r="U21694" s="104"/>
      <c r="AB21694" s="104"/>
      <c r="AC21694" s="104"/>
      <c r="AF21694" s="104"/>
      <c r="AG21694" s="104"/>
      <c r="AK21694" s="104"/>
      <c r="AL21694" s="104"/>
      <c r="AO21694" s="104"/>
      <c r="AP21694" s="104"/>
    </row>
    <row r="21695" spans="21:42" ht="15" customHeight="1" x14ac:dyDescent="0.25">
      <c r="U21695" s="104"/>
      <c r="AB21695" s="104"/>
      <c r="AC21695" s="104"/>
      <c r="AF21695" s="104"/>
      <c r="AG21695" s="104"/>
      <c r="AK21695" s="104"/>
      <c r="AL21695" s="104"/>
      <c r="AO21695" s="104"/>
      <c r="AP21695" s="104"/>
    </row>
    <row r="21696" spans="21:42" ht="15" customHeight="1" x14ac:dyDescent="0.25">
      <c r="U21696" s="104"/>
      <c r="AB21696" s="104"/>
      <c r="AC21696" s="104"/>
      <c r="AF21696" s="104"/>
      <c r="AG21696" s="104"/>
      <c r="AK21696" s="104"/>
      <c r="AL21696" s="104"/>
      <c r="AO21696" s="104"/>
      <c r="AP21696" s="104"/>
    </row>
    <row r="21697" spans="21:42" ht="15" customHeight="1" x14ac:dyDescent="0.25">
      <c r="U21697" s="104"/>
      <c r="AB21697" s="104"/>
      <c r="AC21697" s="104"/>
      <c r="AF21697" s="104"/>
      <c r="AG21697" s="104"/>
      <c r="AK21697" s="104"/>
      <c r="AL21697" s="104"/>
      <c r="AO21697" s="104"/>
      <c r="AP21697" s="104"/>
    </row>
    <row r="21698" spans="21:42" ht="15" customHeight="1" x14ac:dyDescent="0.25">
      <c r="U21698" s="104"/>
      <c r="AB21698" s="104"/>
      <c r="AC21698" s="104"/>
      <c r="AF21698" s="104"/>
      <c r="AG21698" s="104"/>
      <c r="AK21698" s="104"/>
      <c r="AL21698" s="104"/>
      <c r="AO21698" s="104"/>
      <c r="AP21698" s="104"/>
    </row>
    <row r="21699" spans="21:42" ht="15" customHeight="1" x14ac:dyDescent="0.25">
      <c r="U21699" s="104"/>
      <c r="AB21699" s="104"/>
      <c r="AC21699" s="104"/>
      <c r="AF21699" s="104"/>
      <c r="AG21699" s="104"/>
      <c r="AK21699" s="104"/>
      <c r="AL21699" s="104"/>
      <c r="AO21699" s="104"/>
      <c r="AP21699" s="104"/>
    </row>
    <row r="21700" spans="21:42" ht="15" customHeight="1" x14ac:dyDescent="0.25">
      <c r="U21700" s="104"/>
      <c r="AB21700" s="104"/>
      <c r="AC21700" s="104"/>
      <c r="AF21700" s="104"/>
      <c r="AG21700" s="104"/>
      <c r="AK21700" s="104"/>
      <c r="AL21700" s="104"/>
      <c r="AO21700" s="104"/>
      <c r="AP21700" s="104"/>
    </row>
    <row r="21701" spans="21:42" ht="15" customHeight="1" x14ac:dyDescent="0.25">
      <c r="U21701" s="104"/>
      <c r="AB21701" s="104"/>
      <c r="AC21701" s="104"/>
      <c r="AF21701" s="104"/>
      <c r="AG21701" s="104"/>
      <c r="AK21701" s="104"/>
      <c r="AL21701" s="104"/>
      <c r="AO21701" s="104"/>
      <c r="AP21701" s="104"/>
    </row>
    <row r="21702" spans="21:42" ht="15" customHeight="1" x14ac:dyDescent="0.25">
      <c r="U21702" s="104"/>
      <c r="AB21702" s="104"/>
      <c r="AC21702" s="104"/>
      <c r="AF21702" s="104"/>
      <c r="AG21702" s="104"/>
      <c r="AK21702" s="104"/>
      <c r="AL21702" s="104"/>
      <c r="AO21702" s="104"/>
      <c r="AP21702" s="104"/>
    </row>
    <row r="21703" spans="21:42" ht="15" customHeight="1" x14ac:dyDescent="0.25">
      <c r="U21703" s="104"/>
      <c r="AB21703" s="104"/>
      <c r="AC21703" s="104"/>
      <c r="AF21703" s="104"/>
      <c r="AG21703" s="104"/>
      <c r="AK21703" s="104"/>
      <c r="AL21703" s="104"/>
      <c r="AO21703" s="104"/>
      <c r="AP21703" s="104"/>
    </row>
    <row r="21704" spans="21:42" ht="15" customHeight="1" x14ac:dyDescent="0.25">
      <c r="U21704" s="104"/>
      <c r="AB21704" s="104"/>
      <c r="AC21704" s="104"/>
      <c r="AF21704" s="104"/>
      <c r="AG21704" s="104"/>
      <c r="AK21704" s="104"/>
      <c r="AL21704" s="104"/>
      <c r="AO21704" s="104"/>
      <c r="AP21704" s="104"/>
    </row>
    <row r="21705" spans="21:42" ht="15" customHeight="1" x14ac:dyDescent="0.25">
      <c r="U21705" s="104"/>
      <c r="AB21705" s="104"/>
      <c r="AC21705" s="104"/>
      <c r="AF21705" s="104"/>
      <c r="AG21705" s="104"/>
      <c r="AK21705" s="104"/>
      <c r="AL21705" s="104"/>
      <c r="AO21705" s="104"/>
      <c r="AP21705" s="104"/>
    </row>
    <row r="21706" spans="21:42" ht="15" customHeight="1" x14ac:dyDescent="0.25">
      <c r="U21706" s="104"/>
      <c r="AB21706" s="104"/>
      <c r="AC21706" s="104"/>
      <c r="AF21706" s="104"/>
      <c r="AG21706" s="104"/>
      <c r="AK21706" s="104"/>
      <c r="AL21706" s="104"/>
      <c r="AO21706" s="104"/>
      <c r="AP21706" s="104"/>
    </row>
    <row r="21707" spans="21:42" ht="15" customHeight="1" x14ac:dyDescent="0.25">
      <c r="U21707" s="104"/>
      <c r="AB21707" s="104"/>
      <c r="AC21707" s="104"/>
      <c r="AF21707" s="104"/>
      <c r="AG21707" s="104"/>
      <c r="AK21707" s="104"/>
      <c r="AL21707" s="104"/>
      <c r="AO21707" s="104"/>
      <c r="AP21707" s="104"/>
    </row>
    <row r="21708" spans="21:42" ht="15" customHeight="1" x14ac:dyDescent="0.25">
      <c r="U21708" s="104"/>
      <c r="AB21708" s="104"/>
      <c r="AC21708" s="104"/>
      <c r="AF21708" s="104"/>
      <c r="AG21708" s="104"/>
      <c r="AK21708" s="104"/>
      <c r="AL21708" s="104"/>
      <c r="AO21708" s="104"/>
      <c r="AP21708" s="104"/>
    </row>
    <row r="21709" spans="21:42" ht="15" customHeight="1" x14ac:dyDescent="0.25">
      <c r="U21709" s="104"/>
      <c r="AB21709" s="104"/>
      <c r="AC21709" s="104"/>
      <c r="AF21709" s="104"/>
      <c r="AG21709" s="104"/>
      <c r="AK21709" s="104"/>
      <c r="AL21709" s="104"/>
      <c r="AO21709" s="104"/>
      <c r="AP21709" s="104"/>
    </row>
    <row r="21710" spans="21:42" ht="15" customHeight="1" x14ac:dyDescent="0.25">
      <c r="U21710" s="104"/>
      <c r="AB21710" s="104"/>
      <c r="AC21710" s="104"/>
      <c r="AF21710" s="104"/>
      <c r="AG21710" s="104"/>
      <c r="AK21710" s="104"/>
      <c r="AL21710" s="104"/>
      <c r="AO21710" s="104"/>
      <c r="AP21710" s="104"/>
    </row>
    <row r="21711" spans="21:42" ht="15" customHeight="1" x14ac:dyDescent="0.25">
      <c r="U21711" s="104"/>
      <c r="AB21711" s="104"/>
      <c r="AC21711" s="104"/>
      <c r="AF21711" s="104"/>
      <c r="AG21711" s="104"/>
      <c r="AK21711" s="104"/>
      <c r="AL21711" s="104"/>
      <c r="AO21711" s="104"/>
      <c r="AP21711" s="104"/>
    </row>
    <row r="21712" spans="21:42" ht="15" customHeight="1" x14ac:dyDescent="0.25">
      <c r="U21712" s="104"/>
      <c r="AB21712" s="104"/>
      <c r="AC21712" s="104"/>
      <c r="AF21712" s="104"/>
      <c r="AG21712" s="104"/>
      <c r="AK21712" s="104"/>
      <c r="AL21712" s="104"/>
      <c r="AO21712" s="104"/>
      <c r="AP21712" s="104"/>
    </row>
    <row r="21713" spans="21:42" ht="15" customHeight="1" x14ac:dyDescent="0.25">
      <c r="U21713" s="104"/>
      <c r="AB21713" s="104"/>
      <c r="AC21713" s="104"/>
      <c r="AF21713" s="104"/>
      <c r="AG21713" s="104"/>
      <c r="AK21713" s="104"/>
      <c r="AL21713" s="104"/>
      <c r="AO21713" s="104"/>
      <c r="AP21713" s="104"/>
    </row>
    <row r="21714" spans="21:42" ht="15" customHeight="1" x14ac:dyDescent="0.25">
      <c r="U21714" s="104"/>
      <c r="AB21714" s="104"/>
      <c r="AC21714" s="104"/>
      <c r="AF21714" s="104"/>
      <c r="AG21714" s="104"/>
      <c r="AK21714" s="104"/>
      <c r="AL21714" s="104"/>
      <c r="AO21714" s="104"/>
      <c r="AP21714" s="104"/>
    </row>
    <row r="21715" spans="21:42" ht="15" customHeight="1" x14ac:dyDescent="0.25">
      <c r="U21715" s="104"/>
      <c r="AB21715" s="104"/>
      <c r="AC21715" s="104"/>
      <c r="AF21715" s="104"/>
      <c r="AG21715" s="104"/>
      <c r="AK21715" s="104"/>
      <c r="AL21715" s="104"/>
      <c r="AO21715" s="104"/>
      <c r="AP21715" s="104"/>
    </row>
    <row r="21716" spans="21:42" ht="15" customHeight="1" x14ac:dyDescent="0.25">
      <c r="U21716" s="104"/>
      <c r="AB21716" s="104"/>
      <c r="AC21716" s="104"/>
      <c r="AF21716" s="104"/>
      <c r="AG21716" s="104"/>
      <c r="AK21716" s="104"/>
      <c r="AL21716" s="104"/>
      <c r="AO21716" s="104"/>
      <c r="AP21716" s="104"/>
    </row>
    <row r="21717" spans="21:42" ht="15" customHeight="1" x14ac:dyDescent="0.25">
      <c r="U21717" s="104"/>
      <c r="AB21717" s="104"/>
      <c r="AC21717" s="104"/>
      <c r="AF21717" s="104"/>
      <c r="AG21717" s="104"/>
      <c r="AK21717" s="104"/>
      <c r="AL21717" s="104"/>
      <c r="AO21717" s="104"/>
      <c r="AP21717" s="104"/>
    </row>
    <row r="21718" spans="21:42" ht="15" customHeight="1" x14ac:dyDescent="0.25">
      <c r="U21718" s="104"/>
      <c r="AB21718" s="104"/>
      <c r="AC21718" s="104"/>
      <c r="AF21718" s="104"/>
      <c r="AG21718" s="104"/>
      <c r="AK21718" s="104"/>
      <c r="AL21718" s="104"/>
      <c r="AO21718" s="104"/>
      <c r="AP21718" s="104"/>
    </row>
    <row r="21719" spans="21:42" ht="15" customHeight="1" x14ac:dyDescent="0.25">
      <c r="U21719" s="104"/>
      <c r="AB21719" s="104"/>
      <c r="AC21719" s="104"/>
      <c r="AF21719" s="104"/>
      <c r="AG21719" s="104"/>
      <c r="AK21719" s="104"/>
      <c r="AL21719" s="104"/>
      <c r="AO21719" s="104"/>
      <c r="AP21719" s="104"/>
    </row>
    <row r="21720" spans="21:42" ht="15" customHeight="1" x14ac:dyDescent="0.25">
      <c r="U21720" s="104"/>
      <c r="AB21720" s="104"/>
      <c r="AC21720" s="104"/>
      <c r="AF21720" s="104"/>
      <c r="AG21720" s="104"/>
      <c r="AK21720" s="104"/>
      <c r="AL21720" s="104"/>
      <c r="AO21720" s="104"/>
      <c r="AP21720" s="104"/>
    </row>
    <row r="21721" spans="21:42" ht="15" customHeight="1" x14ac:dyDescent="0.25">
      <c r="U21721" s="104"/>
      <c r="AB21721" s="104"/>
      <c r="AC21721" s="104"/>
      <c r="AF21721" s="104"/>
      <c r="AG21721" s="104"/>
      <c r="AK21721" s="104"/>
      <c r="AL21721" s="104"/>
      <c r="AO21721" s="104"/>
      <c r="AP21721" s="104"/>
    </row>
    <row r="21722" spans="21:42" ht="15" customHeight="1" x14ac:dyDescent="0.25">
      <c r="U21722" s="104"/>
      <c r="AB21722" s="104"/>
      <c r="AC21722" s="104"/>
      <c r="AF21722" s="104"/>
      <c r="AG21722" s="104"/>
      <c r="AK21722" s="104"/>
      <c r="AL21722" s="104"/>
      <c r="AO21722" s="104"/>
      <c r="AP21722" s="104"/>
    </row>
    <row r="21723" spans="21:42" ht="15" customHeight="1" x14ac:dyDescent="0.25">
      <c r="U21723" s="104"/>
      <c r="AB21723" s="104"/>
      <c r="AC21723" s="104"/>
      <c r="AF21723" s="104"/>
      <c r="AG21723" s="104"/>
      <c r="AK21723" s="104"/>
      <c r="AL21723" s="104"/>
      <c r="AO21723" s="104"/>
      <c r="AP21723" s="104"/>
    </row>
    <row r="21724" spans="21:42" ht="15" customHeight="1" x14ac:dyDescent="0.25">
      <c r="U21724" s="104"/>
      <c r="AB21724" s="104"/>
      <c r="AC21724" s="104"/>
      <c r="AF21724" s="104"/>
      <c r="AG21724" s="104"/>
      <c r="AK21724" s="104"/>
      <c r="AL21724" s="104"/>
      <c r="AO21724" s="104"/>
      <c r="AP21724" s="104"/>
    </row>
    <row r="21725" spans="21:42" ht="15" customHeight="1" x14ac:dyDescent="0.25">
      <c r="U21725" s="104"/>
      <c r="AB21725" s="104"/>
      <c r="AC21725" s="104"/>
      <c r="AF21725" s="104"/>
      <c r="AG21725" s="104"/>
      <c r="AK21725" s="104"/>
      <c r="AL21725" s="104"/>
      <c r="AO21725" s="104"/>
      <c r="AP21725" s="104"/>
    </row>
    <row r="21726" spans="21:42" ht="15" customHeight="1" x14ac:dyDescent="0.25">
      <c r="U21726" s="104"/>
      <c r="AB21726" s="104"/>
      <c r="AC21726" s="104"/>
      <c r="AF21726" s="104"/>
      <c r="AG21726" s="104"/>
      <c r="AK21726" s="104"/>
      <c r="AL21726" s="104"/>
      <c r="AO21726" s="104"/>
      <c r="AP21726" s="104"/>
    </row>
    <row r="21727" spans="21:42" ht="15" customHeight="1" x14ac:dyDescent="0.25">
      <c r="U21727" s="104"/>
      <c r="AB21727" s="104"/>
      <c r="AC21727" s="104"/>
      <c r="AF21727" s="104"/>
      <c r="AG21727" s="104"/>
      <c r="AK21727" s="104"/>
      <c r="AL21727" s="104"/>
      <c r="AO21727" s="104"/>
      <c r="AP21727" s="104"/>
    </row>
    <row r="21728" spans="21:42" ht="15" customHeight="1" x14ac:dyDescent="0.25">
      <c r="U21728" s="104"/>
      <c r="AB21728" s="104"/>
      <c r="AC21728" s="104"/>
      <c r="AF21728" s="104"/>
      <c r="AG21728" s="104"/>
      <c r="AK21728" s="104"/>
      <c r="AL21728" s="104"/>
      <c r="AO21728" s="104"/>
      <c r="AP21728" s="104"/>
    </row>
    <row r="21729" spans="21:42" ht="15" customHeight="1" x14ac:dyDescent="0.25">
      <c r="U21729" s="104"/>
      <c r="AB21729" s="104"/>
      <c r="AC21729" s="104"/>
      <c r="AF21729" s="104"/>
      <c r="AG21729" s="104"/>
      <c r="AK21729" s="104"/>
      <c r="AL21729" s="104"/>
      <c r="AO21729" s="104"/>
      <c r="AP21729" s="104"/>
    </row>
    <row r="21730" spans="21:42" ht="15" customHeight="1" x14ac:dyDescent="0.25">
      <c r="U21730" s="104"/>
      <c r="AB21730" s="104"/>
      <c r="AC21730" s="104"/>
      <c r="AF21730" s="104"/>
      <c r="AG21730" s="104"/>
      <c r="AK21730" s="104"/>
      <c r="AL21730" s="104"/>
      <c r="AO21730" s="104"/>
      <c r="AP21730" s="104"/>
    </row>
    <row r="21731" spans="21:42" ht="15" customHeight="1" x14ac:dyDescent="0.25">
      <c r="U21731" s="104"/>
      <c r="AB21731" s="104"/>
      <c r="AC21731" s="104"/>
      <c r="AF21731" s="104"/>
      <c r="AG21731" s="104"/>
      <c r="AK21731" s="104"/>
      <c r="AL21731" s="104"/>
      <c r="AO21731" s="104"/>
      <c r="AP21731" s="104"/>
    </row>
    <row r="21732" spans="21:42" ht="15" customHeight="1" x14ac:dyDescent="0.25">
      <c r="U21732" s="104"/>
      <c r="AB21732" s="104"/>
      <c r="AC21732" s="104"/>
      <c r="AF21732" s="104"/>
      <c r="AG21732" s="104"/>
      <c r="AK21732" s="104"/>
      <c r="AL21732" s="104"/>
      <c r="AO21732" s="104"/>
      <c r="AP21732" s="104"/>
    </row>
    <row r="21733" spans="21:42" ht="15" customHeight="1" x14ac:dyDescent="0.25">
      <c r="U21733" s="104"/>
      <c r="AB21733" s="104"/>
      <c r="AC21733" s="104"/>
      <c r="AF21733" s="104"/>
      <c r="AG21733" s="104"/>
      <c r="AK21733" s="104"/>
      <c r="AL21733" s="104"/>
      <c r="AO21733" s="104"/>
      <c r="AP21733" s="104"/>
    </row>
    <row r="21734" spans="21:42" ht="15" customHeight="1" x14ac:dyDescent="0.25">
      <c r="U21734" s="104"/>
      <c r="AB21734" s="104"/>
      <c r="AC21734" s="104"/>
      <c r="AF21734" s="104"/>
      <c r="AG21734" s="104"/>
      <c r="AK21734" s="104"/>
      <c r="AL21734" s="104"/>
      <c r="AO21734" s="104"/>
      <c r="AP21734" s="104"/>
    </row>
    <row r="21735" spans="21:42" ht="15" customHeight="1" x14ac:dyDescent="0.25">
      <c r="U21735" s="104"/>
      <c r="AB21735" s="104"/>
      <c r="AC21735" s="104"/>
      <c r="AF21735" s="104"/>
      <c r="AG21735" s="104"/>
      <c r="AK21735" s="104"/>
      <c r="AL21735" s="104"/>
      <c r="AO21735" s="104"/>
      <c r="AP21735" s="104"/>
    </row>
    <row r="21736" spans="21:42" ht="15" customHeight="1" x14ac:dyDescent="0.25">
      <c r="U21736" s="104"/>
      <c r="AB21736" s="104"/>
      <c r="AC21736" s="104"/>
      <c r="AF21736" s="104"/>
      <c r="AG21736" s="104"/>
      <c r="AK21736" s="104"/>
      <c r="AL21736" s="104"/>
      <c r="AO21736" s="104"/>
      <c r="AP21736" s="104"/>
    </row>
    <row r="21737" spans="21:42" ht="15" customHeight="1" x14ac:dyDescent="0.25">
      <c r="U21737" s="104"/>
      <c r="AB21737" s="104"/>
      <c r="AC21737" s="104"/>
      <c r="AF21737" s="104"/>
      <c r="AG21737" s="104"/>
      <c r="AK21737" s="104"/>
      <c r="AL21737" s="104"/>
      <c r="AO21737" s="104"/>
      <c r="AP21737" s="104"/>
    </row>
    <row r="21738" spans="21:42" ht="15" customHeight="1" x14ac:dyDescent="0.25">
      <c r="U21738" s="104"/>
      <c r="AB21738" s="104"/>
      <c r="AC21738" s="104"/>
      <c r="AF21738" s="104"/>
      <c r="AG21738" s="104"/>
      <c r="AK21738" s="104"/>
      <c r="AL21738" s="104"/>
      <c r="AO21738" s="104"/>
      <c r="AP21738" s="104"/>
    </row>
    <row r="21739" spans="21:42" ht="15" customHeight="1" x14ac:dyDescent="0.25">
      <c r="U21739" s="104"/>
      <c r="AB21739" s="104"/>
      <c r="AC21739" s="104"/>
      <c r="AF21739" s="104"/>
      <c r="AG21739" s="104"/>
      <c r="AK21739" s="104"/>
      <c r="AL21739" s="104"/>
      <c r="AO21739" s="104"/>
      <c r="AP21739" s="104"/>
    </row>
    <row r="21740" spans="21:42" ht="15" customHeight="1" x14ac:dyDescent="0.25">
      <c r="U21740" s="104"/>
      <c r="AB21740" s="104"/>
      <c r="AC21740" s="104"/>
      <c r="AF21740" s="104"/>
      <c r="AG21740" s="104"/>
      <c r="AK21740" s="104"/>
      <c r="AL21740" s="104"/>
      <c r="AO21740" s="104"/>
      <c r="AP21740" s="104"/>
    </row>
    <row r="21741" spans="21:42" ht="15" customHeight="1" x14ac:dyDescent="0.25">
      <c r="U21741" s="104"/>
      <c r="AB21741" s="104"/>
      <c r="AC21741" s="104"/>
      <c r="AF21741" s="104"/>
      <c r="AG21741" s="104"/>
      <c r="AK21741" s="104"/>
      <c r="AL21741" s="104"/>
      <c r="AO21741" s="104"/>
      <c r="AP21741" s="104"/>
    </row>
    <row r="21742" spans="21:42" ht="15" customHeight="1" x14ac:dyDescent="0.25">
      <c r="U21742" s="104"/>
      <c r="AB21742" s="104"/>
      <c r="AC21742" s="104"/>
      <c r="AF21742" s="104"/>
      <c r="AG21742" s="104"/>
      <c r="AK21742" s="104"/>
      <c r="AL21742" s="104"/>
      <c r="AO21742" s="104"/>
      <c r="AP21742" s="104"/>
    </row>
    <row r="21743" spans="21:42" ht="15" customHeight="1" x14ac:dyDescent="0.25">
      <c r="U21743" s="104"/>
      <c r="AB21743" s="104"/>
      <c r="AC21743" s="104"/>
      <c r="AF21743" s="104"/>
      <c r="AG21743" s="104"/>
      <c r="AK21743" s="104"/>
      <c r="AL21743" s="104"/>
      <c r="AO21743" s="104"/>
      <c r="AP21743" s="104"/>
    </row>
    <row r="21744" spans="21:42" ht="15" customHeight="1" x14ac:dyDescent="0.25">
      <c r="U21744" s="104"/>
      <c r="AB21744" s="104"/>
      <c r="AC21744" s="104"/>
      <c r="AF21744" s="104"/>
      <c r="AG21744" s="104"/>
      <c r="AK21744" s="104"/>
      <c r="AL21744" s="104"/>
      <c r="AO21744" s="104"/>
      <c r="AP21744" s="104"/>
    </row>
    <row r="21745" spans="21:42" ht="15" customHeight="1" x14ac:dyDescent="0.25">
      <c r="U21745" s="104"/>
      <c r="AB21745" s="104"/>
      <c r="AC21745" s="104"/>
      <c r="AF21745" s="104"/>
      <c r="AG21745" s="104"/>
      <c r="AK21745" s="104"/>
      <c r="AL21745" s="104"/>
      <c r="AO21745" s="104"/>
      <c r="AP21745" s="104"/>
    </row>
    <row r="21746" spans="21:42" ht="15" customHeight="1" x14ac:dyDescent="0.25">
      <c r="U21746" s="104"/>
      <c r="AB21746" s="104"/>
      <c r="AC21746" s="104"/>
      <c r="AF21746" s="104"/>
      <c r="AG21746" s="104"/>
      <c r="AK21746" s="104"/>
      <c r="AL21746" s="104"/>
      <c r="AO21746" s="104"/>
      <c r="AP21746" s="104"/>
    </row>
    <row r="21747" spans="21:42" ht="15" customHeight="1" x14ac:dyDescent="0.25">
      <c r="U21747" s="104"/>
      <c r="AB21747" s="104"/>
      <c r="AC21747" s="104"/>
      <c r="AF21747" s="104"/>
      <c r="AG21747" s="104"/>
      <c r="AK21747" s="104"/>
      <c r="AL21747" s="104"/>
      <c r="AO21747" s="104"/>
      <c r="AP21747" s="104"/>
    </row>
    <row r="21748" spans="21:42" ht="15" customHeight="1" x14ac:dyDescent="0.25">
      <c r="U21748" s="104"/>
      <c r="AB21748" s="104"/>
      <c r="AC21748" s="104"/>
      <c r="AF21748" s="104"/>
      <c r="AG21748" s="104"/>
      <c r="AK21748" s="104"/>
      <c r="AL21748" s="104"/>
      <c r="AO21748" s="104"/>
      <c r="AP21748" s="104"/>
    </row>
    <row r="21749" spans="21:42" ht="15" customHeight="1" x14ac:dyDescent="0.25">
      <c r="U21749" s="104"/>
      <c r="AB21749" s="104"/>
      <c r="AC21749" s="104"/>
      <c r="AF21749" s="104"/>
      <c r="AG21749" s="104"/>
      <c r="AK21749" s="104"/>
      <c r="AL21749" s="104"/>
      <c r="AO21749" s="104"/>
      <c r="AP21749" s="104"/>
    </row>
    <row r="21750" spans="21:42" ht="15" customHeight="1" x14ac:dyDescent="0.25">
      <c r="U21750" s="104"/>
      <c r="AB21750" s="104"/>
      <c r="AC21750" s="104"/>
      <c r="AF21750" s="104"/>
      <c r="AG21750" s="104"/>
      <c r="AK21750" s="104"/>
      <c r="AL21750" s="104"/>
      <c r="AO21750" s="104"/>
      <c r="AP21750" s="104"/>
    </row>
    <row r="21751" spans="21:42" ht="15" customHeight="1" x14ac:dyDescent="0.25">
      <c r="U21751" s="104"/>
      <c r="AB21751" s="104"/>
      <c r="AC21751" s="104"/>
      <c r="AF21751" s="104"/>
      <c r="AG21751" s="104"/>
      <c r="AK21751" s="104"/>
      <c r="AL21751" s="104"/>
      <c r="AO21751" s="104"/>
      <c r="AP21751" s="104"/>
    </row>
    <row r="21752" spans="21:42" ht="15" customHeight="1" x14ac:dyDescent="0.25">
      <c r="U21752" s="104"/>
      <c r="AB21752" s="104"/>
      <c r="AC21752" s="104"/>
      <c r="AF21752" s="104"/>
      <c r="AG21752" s="104"/>
      <c r="AK21752" s="104"/>
      <c r="AL21752" s="104"/>
      <c r="AO21752" s="104"/>
      <c r="AP21752" s="104"/>
    </row>
    <row r="21753" spans="21:42" ht="15" customHeight="1" x14ac:dyDescent="0.25">
      <c r="U21753" s="104"/>
      <c r="AB21753" s="104"/>
      <c r="AC21753" s="104"/>
      <c r="AF21753" s="104"/>
      <c r="AG21753" s="104"/>
      <c r="AK21753" s="104"/>
      <c r="AL21753" s="104"/>
      <c r="AO21753" s="104"/>
      <c r="AP21753" s="104"/>
    </row>
    <row r="21754" spans="21:42" ht="15" customHeight="1" x14ac:dyDescent="0.25">
      <c r="U21754" s="104"/>
      <c r="AB21754" s="104"/>
      <c r="AC21754" s="104"/>
      <c r="AF21754" s="104"/>
      <c r="AG21754" s="104"/>
      <c r="AK21754" s="104"/>
      <c r="AL21754" s="104"/>
      <c r="AO21754" s="104"/>
      <c r="AP21754" s="104"/>
    </row>
    <row r="21755" spans="21:42" ht="15" customHeight="1" x14ac:dyDescent="0.25">
      <c r="U21755" s="104"/>
      <c r="AB21755" s="104"/>
      <c r="AC21755" s="104"/>
      <c r="AF21755" s="104"/>
      <c r="AG21755" s="104"/>
      <c r="AK21755" s="104"/>
      <c r="AL21755" s="104"/>
      <c r="AO21755" s="104"/>
      <c r="AP21755" s="104"/>
    </row>
    <row r="21756" spans="21:42" ht="15" customHeight="1" x14ac:dyDescent="0.25">
      <c r="U21756" s="104"/>
      <c r="AB21756" s="104"/>
      <c r="AC21756" s="104"/>
      <c r="AF21756" s="104"/>
      <c r="AG21756" s="104"/>
      <c r="AK21756" s="104"/>
      <c r="AL21756" s="104"/>
      <c r="AO21756" s="104"/>
      <c r="AP21756" s="104"/>
    </row>
    <row r="21757" spans="21:42" ht="15" customHeight="1" x14ac:dyDescent="0.25">
      <c r="U21757" s="104"/>
      <c r="AB21757" s="104"/>
      <c r="AC21757" s="104"/>
      <c r="AF21757" s="104"/>
      <c r="AG21757" s="104"/>
      <c r="AK21757" s="104"/>
      <c r="AL21757" s="104"/>
      <c r="AO21757" s="104"/>
      <c r="AP21757" s="104"/>
    </row>
    <row r="21758" spans="21:42" ht="15" customHeight="1" x14ac:dyDescent="0.25">
      <c r="U21758" s="104"/>
      <c r="AB21758" s="104"/>
      <c r="AC21758" s="104"/>
      <c r="AF21758" s="104"/>
      <c r="AG21758" s="104"/>
      <c r="AK21758" s="104"/>
      <c r="AL21758" s="104"/>
      <c r="AO21758" s="104"/>
      <c r="AP21758" s="104"/>
    </row>
    <row r="21759" spans="21:42" ht="15" customHeight="1" x14ac:dyDescent="0.25">
      <c r="U21759" s="104"/>
      <c r="AB21759" s="104"/>
      <c r="AC21759" s="104"/>
      <c r="AF21759" s="104"/>
      <c r="AG21759" s="104"/>
      <c r="AK21759" s="104"/>
      <c r="AL21759" s="104"/>
      <c r="AO21759" s="104"/>
      <c r="AP21759" s="104"/>
    </row>
    <row r="21760" spans="21:42" ht="15" customHeight="1" x14ac:dyDescent="0.25">
      <c r="U21760" s="104"/>
      <c r="AB21760" s="104"/>
      <c r="AC21760" s="104"/>
      <c r="AF21760" s="104"/>
      <c r="AG21760" s="104"/>
      <c r="AK21760" s="104"/>
      <c r="AL21760" s="104"/>
      <c r="AO21760" s="104"/>
      <c r="AP21760" s="104"/>
    </row>
    <row r="21761" spans="21:42" ht="15" customHeight="1" x14ac:dyDescent="0.25">
      <c r="U21761" s="104"/>
      <c r="AB21761" s="104"/>
      <c r="AC21761" s="104"/>
      <c r="AF21761" s="104"/>
      <c r="AG21761" s="104"/>
      <c r="AK21761" s="104"/>
      <c r="AL21761" s="104"/>
      <c r="AO21761" s="104"/>
      <c r="AP21761" s="104"/>
    </row>
    <row r="21762" spans="21:42" ht="15" customHeight="1" x14ac:dyDescent="0.25">
      <c r="U21762" s="104"/>
      <c r="AB21762" s="104"/>
      <c r="AC21762" s="104"/>
      <c r="AF21762" s="104"/>
      <c r="AG21762" s="104"/>
      <c r="AK21762" s="104"/>
      <c r="AL21762" s="104"/>
      <c r="AO21762" s="104"/>
      <c r="AP21762" s="104"/>
    </row>
    <row r="21763" spans="21:42" ht="15" customHeight="1" x14ac:dyDescent="0.25">
      <c r="U21763" s="104"/>
      <c r="AB21763" s="104"/>
      <c r="AC21763" s="104"/>
      <c r="AF21763" s="104"/>
      <c r="AG21763" s="104"/>
      <c r="AK21763" s="104"/>
      <c r="AL21763" s="104"/>
      <c r="AO21763" s="104"/>
      <c r="AP21763" s="104"/>
    </row>
    <row r="21764" spans="21:42" ht="15" customHeight="1" x14ac:dyDescent="0.25">
      <c r="U21764" s="104"/>
      <c r="AB21764" s="104"/>
      <c r="AC21764" s="104"/>
      <c r="AF21764" s="104"/>
      <c r="AG21764" s="104"/>
      <c r="AK21764" s="104"/>
      <c r="AL21764" s="104"/>
      <c r="AO21764" s="104"/>
      <c r="AP21764" s="104"/>
    </row>
    <row r="21765" spans="21:42" ht="15" customHeight="1" x14ac:dyDescent="0.25">
      <c r="U21765" s="104"/>
      <c r="AB21765" s="104"/>
      <c r="AC21765" s="104"/>
      <c r="AF21765" s="104"/>
      <c r="AG21765" s="104"/>
      <c r="AK21765" s="104"/>
      <c r="AL21765" s="104"/>
      <c r="AO21765" s="104"/>
      <c r="AP21765" s="104"/>
    </row>
    <row r="21766" spans="21:42" ht="15" customHeight="1" x14ac:dyDescent="0.25">
      <c r="U21766" s="104"/>
      <c r="AB21766" s="104"/>
      <c r="AC21766" s="104"/>
      <c r="AF21766" s="104"/>
      <c r="AG21766" s="104"/>
      <c r="AK21766" s="104"/>
      <c r="AL21766" s="104"/>
      <c r="AO21766" s="104"/>
      <c r="AP21766" s="104"/>
    </row>
    <row r="21767" spans="21:42" ht="15" customHeight="1" x14ac:dyDescent="0.25">
      <c r="U21767" s="104"/>
      <c r="AB21767" s="104"/>
      <c r="AC21767" s="104"/>
      <c r="AF21767" s="104"/>
      <c r="AG21767" s="104"/>
      <c r="AK21767" s="104"/>
      <c r="AL21767" s="104"/>
      <c r="AO21767" s="104"/>
      <c r="AP21767" s="104"/>
    </row>
    <row r="21768" spans="21:42" ht="15" customHeight="1" x14ac:dyDescent="0.25">
      <c r="U21768" s="104"/>
      <c r="AB21768" s="104"/>
      <c r="AC21768" s="104"/>
      <c r="AF21768" s="104"/>
      <c r="AG21768" s="104"/>
      <c r="AK21768" s="104"/>
      <c r="AL21768" s="104"/>
      <c r="AO21768" s="104"/>
      <c r="AP21768" s="104"/>
    </row>
    <row r="21769" spans="21:42" ht="15" customHeight="1" x14ac:dyDescent="0.25">
      <c r="U21769" s="104"/>
      <c r="AB21769" s="104"/>
      <c r="AC21769" s="104"/>
      <c r="AF21769" s="104"/>
      <c r="AG21769" s="104"/>
      <c r="AK21769" s="104"/>
      <c r="AL21769" s="104"/>
      <c r="AO21769" s="104"/>
      <c r="AP21769" s="104"/>
    </row>
    <row r="21770" spans="21:42" ht="15" customHeight="1" x14ac:dyDescent="0.25">
      <c r="U21770" s="104"/>
      <c r="AB21770" s="104"/>
      <c r="AC21770" s="104"/>
      <c r="AF21770" s="104"/>
      <c r="AG21770" s="104"/>
      <c r="AK21770" s="104"/>
      <c r="AL21770" s="104"/>
      <c r="AO21770" s="104"/>
      <c r="AP21770" s="104"/>
    </row>
    <row r="21771" spans="21:42" ht="15" customHeight="1" x14ac:dyDescent="0.25">
      <c r="U21771" s="104"/>
      <c r="AB21771" s="104"/>
      <c r="AC21771" s="104"/>
      <c r="AF21771" s="104"/>
      <c r="AG21771" s="104"/>
      <c r="AK21771" s="104"/>
      <c r="AL21771" s="104"/>
      <c r="AO21771" s="104"/>
      <c r="AP21771" s="104"/>
    </row>
    <row r="21772" spans="21:42" ht="15" customHeight="1" x14ac:dyDescent="0.25">
      <c r="U21772" s="104"/>
      <c r="AB21772" s="104"/>
      <c r="AC21772" s="104"/>
      <c r="AF21772" s="104"/>
      <c r="AG21772" s="104"/>
      <c r="AK21772" s="104"/>
      <c r="AL21772" s="104"/>
      <c r="AO21772" s="104"/>
      <c r="AP21772" s="104"/>
    </row>
    <row r="21773" spans="21:42" ht="15" customHeight="1" x14ac:dyDescent="0.25">
      <c r="U21773" s="104"/>
      <c r="AB21773" s="104"/>
      <c r="AC21773" s="104"/>
      <c r="AF21773" s="104"/>
      <c r="AG21773" s="104"/>
      <c r="AK21773" s="104"/>
      <c r="AL21773" s="104"/>
      <c r="AO21773" s="104"/>
      <c r="AP21773" s="104"/>
    </row>
    <row r="21774" spans="21:42" ht="15" customHeight="1" x14ac:dyDescent="0.25">
      <c r="U21774" s="104"/>
      <c r="AB21774" s="104"/>
      <c r="AC21774" s="104"/>
      <c r="AF21774" s="104"/>
      <c r="AG21774" s="104"/>
      <c r="AK21774" s="104"/>
      <c r="AL21774" s="104"/>
      <c r="AO21774" s="104"/>
      <c r="AP21774" s="104"/>
    </row>
    <row r="21775" spans="21:42" ht="15" customHeight="1" x14ac:dyDescent="0.25">
      <c r="U21775" s="104"/>
      <c r="AB21775" s="104"/>
      <c r="AC21775" s="104"/>
      <c r="AF21775" s="104"/>
      <c r="AG21775" s="104"/>
      <c r="AK21775" s="104"/>
      <c r="AL21775" s="104"/>
      <c r="AO21775" s="104"/>
      <c r="AP21775" s="104"/>
    </row>
    <row r="21776" spans="21:42" ht="15" customHeight="1" x14ac:dyDescent="0.25">
      <c r="U21776" s="104"/>
      <c r="AB21776" s="104"/>
      <c r="AC21776" s="104"/>
      <c r="AF21776" s="104"/>
      <c r="AG21776" s="104"/>
      <c r="AK21776" s="104"/>
      <c r="AL21776" s="104"/>
      <c r="AO21776" s="104"/>
      <c r="AP21776" s="104"/>
    </row>
    <row r="21777" spans="21:42" ht="15" customHeight="1" x14ac:dyDescent="0.25">
      <c r="U21777" s="104"/>
      <c r="AB21777" s="104"/>
      <c r="AC21777" s="104"/>
      <c r="AF21777" s="104"/>
      <c r="AG21777" s="104"/>
      <c r="AK21777" s="104"/>
      <c r="AL21777" s="104"/>
      <c r="AO21777" s="104"/>
      <c r="AP21777" s="104"/>
    </row>
    <row r="21778" spans="21:42" ht="15" customHeight="1" x14ac:dyDescent="0.25">
      <c r="U21778" s="104"/>
      <c r="AB21778" s="104"/>
      <c r="AC21778" s="104"/>
      <c r="AF21778" s="104"/>
      <c r="AG21778" s="104"/>
      <c r="AK21778" s="104"/>
      <c r="AL21778" s="104"/>
      <c r="AO21778" s="104"/>
      <c r="AP21778" s="104"/>
    </row>
    <row r="21779" spans="21:42" ht="15" customHeight="1" x14ac:dyDescent="0.25">
      <c r="U21779" s="104"/>
      <c r="AB21779" s="104"/>
      <c r="AC21779" s="104"/>
      <c r="AF21779" s="104"/>
      <c r="AG21779" s="104"/>
      <c r="AK21779" s="104"/>
      <c r="AL21779" s="104"/>
      <c r="AO21779" s="104"/>
      <c r="AP21779" s="104"/>
    </row>
    <row r="21780" spans="21:42" ht="15" customHeight="1" x14ac:dyDescent="0.25">
      <c r="U21780" s="104"/>
      <c r="AB21780" s="104"/>
      <c r="AC21780" s="104"/>
      <c r="AF21780" s="104"/>
      <c r="AG21780" s="104"/>
      <c r="AK21780" s="104"/>
      <c r="AL21780" s="104"/>
      <c r="AO21780" s="104"/>
      <c r="AP21780" s="104"/>
    </row>
    <row r="21781" spans="21:42" ht="15" customHeight="1" x14ac:dyDescent="0.25">
      <c r="U21781" s="104"/>
      <c r="AB21781" s="104"/>
      <c r="AC21781" s="104"/>
      <c r="AF21781" s="104"/>
      <c r="AG21781" s="104"/>
      <c r="AK21781" s="104"/>
      <c r="AL21781" s="104"/>
      <c r="AO21781" s="104"/>
      <c r="AP21781" s="104"/>
    </row>
    <row r="21782" spans="21:42" ht="15" customHeight="1" x14ac:dyDescent="0.25">
      <c r="U21782" s="104"/>
      <c r="AB21782" s="104"/>
      <c r="AC21782" s="104"/>
      <c r="AF21782" s="104"/>
      <c r="AG21782" s="104"/>
      <c r="AK21782" s="104"/>
      <c r="AL21782" s="104"/>
      <c r="AO21782" s="104"/>
      <c r="AP21782" s="104"/>
    </row>
    <row r="21783" spans="21:42" ht="15" customHeight="1" x14ac:dyDescent="0.25">
      <c r="U21783" s="104"/>
      <c r="AB21783" s="104"/>
      <c r="AC21783" s="104"/>
      <c r="AF21783" s="104"/>
      <c r="AG21783" s="104"/>
      <c r="AK21783" s="104"/>
      <c r="AL21783" s="104"/>
      <c r="AO21783" s="104"/>
      <c r="AP21783" s="104"/>
    </row>
    <row r="21784" spans="21:42" ht="15" customHeight="1" x14ac:dyDescent="0.25">
      <c r="U21784" s="104"/>
      <c r="AB21784" s="104"/>
      <c r="AC21784" s="104"/>
      <c r="AF21784" s="104"/>
      <c r="AG21784" s="104"/>
      <c r="AK21784" s="104"/>
      <c r="AL21784" s="104"/>
      <c r="AO21784" s="104"/>
      <c r="AP21784" s="104"/>
    </row>
    <row r="21785" spans="21:42" ht="15" customHeight="1" x14ac:dyDescent="0.25">
      <c r="U21785" s="104"/>
      <c r="AB21785" s="104"/>
      <c r="AC21785" s="104"/>
      <c r="AF21785" s="104"/>
      <c r="AG21785" s="104"/>
      <c r="AK21785" s="104"/>
      <c r="AL21785" s="104"/>
      <c r="AO21785" s="104"/>
      <c r="AP21785" s="104"/>
    </row>
    <row r="21786" spans="21:42" ht="15" customHeight="1" x14ac:dyDescent="0.25">
      <c r="U21786" s="104"/>
      <c r="AB21786" s="104"/>
      <c r="AC21786" s="104"/>
      <c r="AF21786" s="104"/>
      <c r="AG21786" s="104"/>
      <c r="AK21786" s="104"/>
      <c r="AL21786" s="104"/>
      <c r="AO21786" s="104"/>
      <c r="AP21786" s="104"/>
    </row>
    <row r="21787" spans="21:42" ht="15" customHeight="1" x14ac:dyDescent="0.25">
      <c r="U21787" s="104"/>
      <c r="AB21787" s="104"/>
      <c r="AC21787" s="104"/>
      <c r="AF21787" s="104"/>
      <c r="AG21787" s="104"/>
      <c r="AK21787" s="104"/>
      <c r="AL21787" s="104"/>
      <c r="AO21787" s="104"/>
      <c r="AP21787" s="104"/>
    </row>
    <row r="21788" spans="21:42" ht="15" customHeight="1" x14ac:dyDescent="0.25">
      <c r="U21788" s="104"/>
      <c r="AB21788" s="104"/>
      <c r="AC21788" s="104"/>
      <c r="AF21788" s="104"/>
      <c r="AG21788" s="104"/>
      <c r="AK21788" s="104"/>
      <c r="AL21788" s="104"/>
      <c r="AO21788" s="104"/>
      <c r="AP21788" s="104"/>
    </row>
    <row r="21789" spans="21:42" ht="15" customHeight="1" x14ac:dyDescent="0.25">
      <c r="U21789" s="104"/>
      <c r="AB21789" s="104"/>
      <c r="AC21789" s="104"/>
      <c r="AF21789" s="104"/>
      <c r="AG21789" s="104"/>
      <c r="AK21789" s="104"/>
      <c r="AL21789" s="104"/>
      <c r="AO21789" s="104"/>
      <c r="AP21789" s="104"/>
    </row>
    <row r="21790" spans="21:42" ht="15" customHeight="1" x14ac:dyDescent="0.25">
      <c r="U21790" s="104"/>
      <c r="AB21790" s="104"/>
      <c r="AC21790" s="104"/>
      <c r="AF21790" s="104"/>
      <c r="AG21790" s="104"/>
      <c r="AK21790" s="104"/>
      <c r="AL21790" s="104"/>
      <c r="AO21790" s="104"/>
      <c r="AP21790" s="104"/>
    </row>
    <row r="21791" spans="21:42" ht="15" customHeight="1" x14ac:dyDescent="0.25">
      <c r="U21791" s="104"/>
      <c r="AB21791" s="104"/>
      <c r="AC21791" s="104"/>
      <c r="AF21791" s="104"/>
      <c r="AG21791" s="104"/>
      <c r="AK21791" s="104"/>
      <c r="AL21791" s="104"/>
      <c r="AO21791" s="104"/>
      <c r="AP21791" s="104"/>
    </row>
    <row r="21792" spans="21:42" ht="15" customHeight="1" x14ac:dyDescent="0.25">
      <c r="U21792" s="104"/>
      <c r="AB21792" s="104"/>
      <c r="AC21792" s="104"/>
      <c r="AF21792" s="104"/>
      <c r="AG21792" s="104"/>
      <c r="AK21792" s="104"/>
      <c r="AL21792" s="104"/>
      <c r="AO21792" s="104"/>
      <c r="AP21792" s="104"/>
    </row>
    <row r="21793" spans="21:42" ht="15" customHeight="1" x14ac:dyDescent="0.25">
      <c r="U21793" s="104"/>
      <c r="AB21793" s="104"/>
      <c r="AC21793" s="104"/>
      <c r="AF21793" s="104"/>
      <c r="AG21793" s="104"/>
      <c r="AK21793" s="104"/>
      <c r="AL21793" s="104"/>
      <c r="AO21793" s="104"/>
      <c r="AP21793" s="104"/>
    </row>
    <row r="21794" spans="21:42" ht="15" customHeight="1" x14ac:dyDescent="0.25">
      <c r="U21794" s="104"/>
      <c r="AB21794" s="104"/>
      <c r="AC21794" s="104"/>
      <c r="AF21794" s="104"/>
      <c r="AG21794" s="104"/>
      <c r="AK21794" s="104"/>
      <c r="AL21794" s="104"/>
      <c r="AO21794" s="104"/>
      <c r="AP21794" s="104"/>
    </row>
    <row r="21795" spans="21:42" ht="15" customHeight="1" x14ac:dyDescent="0.25">
      <c r="U21795" s="104"/>
      <c r="AB21795" s="104"/>
      <c r="AC21795" s="104"/>
      <c r="AF21795" s="104"/>
      <c r="AG21795" s="104"/>
      <c r="AK21795" s="104"/>
      <c r="AL21795" s="104"/>
      <c r="AO21795" s="104"/>
      <c r="AP21795" s="104"/>
    </row>
    <row r="21796" spans="21:42" ht="15" customHeight="1" x14ac:dyDescent="0.25">
      <c r="U21796" s="104"/>
      <c r="AB21796" s="104"/>
      <c r="AC21796" s="104"/>
      <c r="AF21796" s="104"/>
      <c r="AG21796" s="104"/>
      <c r="AK21796" s="104"/>
      <c r="AL21796" s="104"/>
      <c r="AO21796" s="104"/>
      <c r="AP21796" s="104"/>
    </row>
    <row r="21797" spans="21:42" ht="15" customHeight="1" x14ac:dyDescent="0.25">
      <c r="U21797" s="104"/>
      <c r="AB21797" s="104"/>
      <c r="AC21797" s="104"/>
      <c r="AF21797" s="104"/>
      <c r="AG21797" s="104"/>
      <c r="AK21797" s="104"/>
      <c r="AL21797" s="104"/>
      <c r="AO21797" s="104"/>
      <c r="AP21797" s="104"/>
    </row>
    <row r="21798" spans="21:42" ht="15" customHeight="1" x14ac:dyDescent="0.25">
      <c r="U21798" s="104"/>
      <c r="AB21798" s="104"/>
      <c r="AC21798" s="104"/>
      <c r="AF21798" s="104"/>
      <c r="AG21798" s="104"/>
      <c r="AK21798" s="104"/>
      <c r="AL21798" s="104"/>
      <c r="AO21798" s="104"/>
      <c r="AP21798" s="104"/>
    </row>
    <row r="21799" spans="21:42" ht="15" customHeight="1" x14ac:dyDescent="0.25">
      <c r="U21799" s="104"/>
      <c r="AB21799" s="104"/>
      <c r="AC21799" s="104"/>
      <c r="AF21799" s="104"/>
      <c r="AG21799" s="104"/>
      <c r="AK21799" s="104"/>
      <c r="AL21799" s="104"/>
      <c r="AO21799" s="104"/>
      <c r="AP21799" s="104"/>
    </row>
    <row r="21800" spans="21:42" ht="15" customHeight="1" x14ac:dyDescent="0.25">
      <c r="U21800" s="104"/>
      <c r="AB21800" s="104"/>
      <c r="AC21800" s="104"/>
      <c r="AF21800" s="104"/>
      <c r="AG21800" s="104"/>
      <c r="AK21800" s="104"/>
      <c r="AL21800" s="104"/>
      <c r="AO21800" s="104"/>
      <c r="AP21800" s="104"/>
    </row>
    <row r="21801" spans="21:42" ht="15" customHeight="1" x14ac:dyDescent="0.25">
      <c r="U21801" s="104"/>
      <c r="AB21801" s="104"/>
      <c r="AC21801" s="104"/>
      <c r="AF21801" s="104"/>
      <c r="AG21801" s="104"/>
      <c r="AK21801" s="104"/>
      <c r="AL21801" s="104"/>
      <c r="AO21801" s="104"/>
      <c r="AP21801" s="104"/>
    </row>
    <row r="21802" spans="21:42" ht="15" customHeight="1" x14ac:dyDescent="0.25">
      <c r="U21802" s="104"/>
      <c r="AB21802" s="104"/>
      <c r="AC21802" s="104"/>
      <c r="AF21802" s="104"/>
      <c r="AG21802" s="104"/>
      <c r="AK21802" s="104"/>
      <c r="AL21802" s="104"/>
      <c r="AO21802" s="104"/>
      <c r="AP21802" s="104"/>
    </row>
    <row r="21803" spans="21:42" ht="15" customHeight="1" x14ac:dyDescent="0.25">
      <c r="U21803" s="104"/>
      <c r="AB21803" s="104"/>
      <c r="AC21803" s="104"/>
      <c r="AF21803" s="104"/>
      <c r="AG21803" s="104"/>
      <c r="AK21803" s="104"/>
      <c r="AL21803" s="104"/>
      <c r="AO21803" s="104"/>
      <c r="AP21803" s="104"/>
    </row>
    <row r="21804" spans="21:42" ht="15" customHeight="1" x14ac:dyDescent="0.25">
      <c r="U21804" s="104"/>
      <c r="AB21804" s="104"/>
      <c r="AC21804" s="104"/>
      <c r="AF21804" s="104"/>
      <c r="AG21804" s="104"/>
      <c r="AK21804" s="104"/>
      <c r="AL21804" s="104"/>
      <c r="AO21804" s="104"/>
      <c r="AP21804" s="104"/>
    </row>
    <row r="21805" spans="21:42" ht="15" customHeight="1" x14ac:dyDescent="0.25">
      <c r="U21805" s="104"/>
      <c r="AB21805" s="104"/>
      <c r="AC21805" s="104"/>
      <c r="AF21805" s="104"/>
      <c r="AG21805" s="104"/>
      <c r="AK21805" s="104"/>
      <c r="AL21805" s="104"/>
      <c r="AO21805" s="104"/>
      <c r="AP21805" s="104"/>
    </row>
    <row r="21806" spans="21:42" ht="15" customHeight="1" x14ac:dyDescent="0.25">
      <c r="U21806" s="104"/>
      <c r="AB21806" s="104"/>
      <c r="AC21806" s="104"/>
      <c r="AF21806" s="104"/>
      <c r="AG21806" s="104"/>
      <c r="AK21806" s="104"/>
      <c r="AL21806" s="104"/>
      <c r="AO21806" s="104"/>
      <c r="AP21806" s="104"/>
    </row>
    <row r="21807" spans="21:42" ht="15" customHeight="1" x14ac:dyDescent="0.25">
      <c r="U21807" s="104"/>
      <c r="AB21807" s="104"/>
      <c r="AC21807" s="104"/>
      <c r="AF21807" s="104"/>
      <c r="AG21807" s="104"/>
      <c r="AK21807" s="104"/>
      <c r="AL21807" s="104"/>
      <c r="AO21807" s="104"/>
      <c r="AP21807" s="104"/>
    </row>
    <row r="21808" spans="21:42" ht="15" customHeight="1" x14ac:dyDescent="0.25">
      <c r="U21808" s="104"/>
      <c r="AB21808" s="104"/>
      <c r="AC21808" s="104"/>
      <c r="AF21808" s="104"/>
      <c r="AG21808" s="104"/>
      <c r="AK21808" s="104"/>
      <c r="AL21808" s="104"/>
      <c r="AO21808" s="104"/>
      <c r="AP21808" s="104"/>
    </row>
    <row r="21809" spans="21:42" ht="15" customHeight="1" x14ac:dyDescent="0.25">
      <c r="U21809" s="104"/>
      <c r="AB21809" s="104"/>
      <c r="AC21809" s="104"/>
      <c r="AF21809" s="104"/>
      <c r="AG21809" s="104"/>
      <c r="AK21809" s="104"/>
      <c r="AL21809" s="104"/>
      <c r="AO21809" s="104"/>
      <c r="AP21809" s="104"/>
    </row>
    <row r="21810" spans="21:42" ht="15" customHeight="1" x14ac:dyDescent="0.25">
      <c r="U21810" s="104"/>
      <c r="AB21810" s="104"/>
      <c r="AC21810" s="104"/>
      <c r="AF21810" s="104"/>
      <c r="AG21810" s="104"/>
      <c r="AK21810" s="104"/>
      <c r="AL21810" s="104"/>
      <c r="AO21810" s="104"/>
      <c r="AP21810" s="104"/>
    </row>
    <row r="21811" spans="21:42" ht="15" customHeight="1" x14ac:dyDescent="0.25">
      <c r="U21811" s="104"/>
      <c r="AB21811" s="104"/>
      <c r="AC21811" s="104"/>
      <c r="AF21811" s="104"/>
      <c r="AG21811" s="104"/>
      <c r="AK21811" s="104"/>
      <c r="AL21811" s="104"/>
      <c r="AO21811" s="104"/>
      <c r="AP21811" s="104"/>
    </row>
    <row r="21812" spans="21:42" ht="15" customHeight="1" x14ac:dyDescent="0.25">
      <c r="U21812" s="104"/>
      <c r="AB21812" s="104"/>
      <c r="AC21812" s="104"/>
      <c r="AF21812" s="104"/>
      <c r="AG21812" s="104"/>
      <c r="AK21812" s="104"/>
      <c r="AL21812" s="104"/>
      <c r="AO21812" s="104"/>
      <c r="AP21812" s="104"/>
    </row>
    <row r="21813" spans="21:42" ht="15" customHeight="1" x14ac:dyDescent="0.25">
      <c r="U21813" s="104"/>
      <c r="AB21813" s="104"/>
      <c r="AC21813" s="104"/>
      <c r="AF21813" s="104"/>
      <c r="AG21813" s="104"/>
      <c r="AK21813" s="104"/>
      <c r="AL21813" s="104"/>
      <c r="AO21813" s="104"/>
      <c r="AP21813" s="104"/>
    </row>
    <row r="21814" spans="21:42" ht="15" customHeight="1" x14ac:dyDescent="0.25">
      <c r="U21814" s="104"/>
      <c r="AB21814" s="104"/>
      <c r="AC21814" s="104"/>
      <c r="AF21814" s="104"/>
      <c r="AG21814" s="104"/>
      <c r="AK21814" s="104"/>
      <c r="AL21814" s="104"/>
      <c r="AO21814" s="104"/>
      <c r="AP21814" s="104"/>
    </row>
    <row r="21815" spans="21:42" ht="15" customHeight="1" x14ac:dyDescent="0.25">
      <c r="U21815" s="104"/>
      <c r="AB21815" s="104"/>
      <c r="AC21815" s="104"/>
      <c r="AF21815" s="104"/>
      <c r="AG21815" s="104"/>
      <c r="AK21815" s="104"/>
      <c r="AL21815" s="104"/>
      <c r="AO21815" s="104"/>
      <c r="AP21815" s="104"/>
    </row>
    <row r="21816" spans="21:42" ht="15" customHeight="1" x14ac:dyDescent="0.25">
      <c r="U21816" s="104"/>
      <c r="AB21816" s="104"/>
      <c r="AC21816" s="104"/>
      <c r="AF21816" s="104"/>
      <c r="AG21816" s="104"/>
      <c r="AK21816" s="104"/>
      <c r="AL21816" s="104"/>
      <c r="AO21816" s="104"/>
      <c r="AP21816" s="104"/>
    </row>
    <row r="21817" spans="21:42" ht="15" customHeight="1" x14ac:dyDescent="0.25">
      <c r="U21817" s="104"/>
      <c r="AB21817" s="104"/>
      <c r="AC21817" s="104"/>
      <c r="AF21817" s="104"/>
      <c r="AG21817" s="104"/>
      <c r="AK21817" s="104"/>
      <c r="AL21817" s="104"/>
      <c r="AO21817" s="104"/>
      <c r="AP21817" s="104"/>
    </row>
    <row r="21818" spans="21:42" ht="15" customHeight="1" x14ac:dyDescent="0.25">
      <c r="U21818" s="104"/>
      <c r="AB21818" s="104"/>
      <c r="AC21818" s="104"/>
      <c r="AF21818" s="104"/>
      <c r="AG21818" s="104"/>
      <c r="AK21818" s="104"/>
      <c r="AL21818" s="104"/>
      <c r="AO21818" s="104"/>
      <c r="AP21818" s="104"/>
    </row>
    <row r="21819" spans="21:42" ht="15" customHeight="1" x14ac:dyDescent="0.25">
      <c r="U21819" s="104"/>
      <c r="AB21819" s="104"/>
      <c r="AC21819" s="104"/>
      <c r="AF21819" s="104"/>
      <c r="AG21819" s="104"/>
      <c r="AK21819" s="104"/>
      <c r="AL21819" s="104"/>
      <c r="AO21819" s="104"/>
      <c r="AP21819" s="104"/>
    </row>
    <row r="21820" spans="21:42" ht="15" customHeight="1" x14ac:dyDescent="0.25">
      <c r="U21820" s="104"/>
      <c r="AB21820" s="104"/>
      <c r="AC21820" s="104"/>
      <c r="AF21820" s="104"/>
      <c r="AG21820" s="104"/>
      <c r="AK21820" s="104"/>
      <c r="AL21820" s="104"/>
      <c r="AO21820" s="104"/>
      <c r="AP21820" s="104"/>
    </row>
    <row r="21821" spans="21:42" ht="15" customHeight="1" x14ac:dyDescent="0.25">
      <c r="U21821" s="104"/>
      <c r="AB21821" s="104"/>
      <c r="AC21821" s="104"/>
      <c r="AF21821" s="104"/>
      <c r="AG21821" s="104"/>
      <c r="AK21821" s="104"/>
      <c r="AL21821" s="104"/>
      <c r="AO21821" s="104"/>
      <c r="AP21821" s="104"/>
    </row>
    <row r="21822" spans="21:42" ht="15" customHeight="1" x14ac:dyDescent="0.25">
      <c r="U21822" s="104"/>
      <c r="AB21822" s="104"/>
      <c r="AC21822" s="104"/>
      <c r="AF21822" s="104"/>
      <c r="AG21822" s="104"/>
      <c r="AK21822" s="104"/>
      <c r="AL21822" s="104"/>
      <c r="AO21822" s="104"/>
      <c r="AP21822" s="104"/>
    </row>
    <row r="21823" spans="21:42" ht="15" customHeight="1" x14ac:dyDescent="0.25">
      <c r="U21823" s="104"/>
      <c r="AB21823" s="104"/>
      <c r="AC21823" s="104"/>
      <c r="AF21823" s="104"/>
      <c r="AG21823" s="104"/>
      <c r="AK21823" s="104"/>
      <c r="AL21823" s="104"/>
      <c r="AO21823" s="104"/>
      <c r="AP21823" s="104"/>
    </row>
    <row r="21824" spans="21:42" ht="15" customHeight="1" x14ac:dyDescent="0.25">
      <c r="U21824" s="104"/>
      <c r="AB21824" s="104"/>
      <c r="AC21824" s="104"/>
      <c r="AF21824" s="104"/>
      <c r="AG21824" s="104"/>
      <c r="AK21824" s="104"/>
      <c r="AL21824" s="104"/>
      <c r="AO21824" s="104"/>
      <c r="AP21824" s="104"/>
    </row>
    <row r="21825" spans="21:42" ht="15" customHeight="1" x14ac:dyDescent="0.25">
      <c r="U21825" s="104"/>
      <c r="AB21825" s="104"/>
      <c r="AC21825" s="104"/>
      <c r="AF21825" s="104"/>
      <c r="AG21825" s="104"/>
      <c r="AK21825" s="104"/>
      <c r="AL21825" s="104"/>
      <c r="AO21825" s="104"/>
      <c r="AP21825" s="104"/>
    </row>
    <row r="21826" spans="21:42" ht="15" customHeight="1" x14ac:dyDescent="0.25">
      <c r="U21826" s="104"/>
      <c r="AB21826" s="104"/>
      <c r="AC21826" s="104"/>
      <c r="AF21826" s="104"/>
      <c r="AG21826" s="104"/>
      <c r="AK21826" s="104"/>
      <c r="AL21826" s="104"/>
      <c r="AO21826" s="104"/>
      <c r="AP21826" s="104"/>
    </row>
    <row r="21827" spans="21:42" ht="15" customHeight="1" x14ac:dyDescent="0.25">
      <c r="U21827" s="104"/>
      <c r="AB21827" s="104"/>
      <c r="AC21827" s="104"/>
      <c r="AF21827" s="104"/>
      <c r="AG21827" s="104"/>
      <c r="AK21827" s="104"/>
      <c r="AL21827" s="104"/>
      <c r="AO21827" s="104"/>
      <c r="AP21827" s="104"/>
    </row>
    <row r="21828" spans="21:42" ht="15" customHeight="1" x14ac:dyDescent="0.25">
      <c r="U21828" s="104"/>
      <c r="AB21828" s="104"/>
      <c r="AC21828" s="104"/>
      <c r="AF21828" s="104"/>
      <c r="AG21828" s="104"/>
      <c r="AK21828" s="104"/>
      <c r="AL21828" s="104"/>
      <c r="AO21828" s="104"/>
      <c r="AP21828" s="104"/>
    </row>
    <row r="21829" spans="21:42" ht="15" customHeight="1" x14ac:dyDescent="0.25">
      <c r="U21829" s="104"/>
      <c r="AB21829" s="104"/>
      <c r="AC21829" s="104"/>
      <c r="AF21829" s="104"/>
      <c r="AG21829" s="104"/>
      <c r="AK21829" s="104"/>
      <c r="AL21829" s="104"/>
      <c r="AO21829" s="104"/>
      <c r="AP21829" s="104"/>
    </row>
    <row r="21830" spans="21:42" ht="15" customHeight="1" x14ac:dyDescent="0.25">
      <c r="U21830" s="104"/>
      <c r="AB21830" s="104"/>
      <c r="AC21830" s="104"/>
      <c r="AF21830" s="104"/>
      <c r="AG21830" s="104"/>
      <c r="AK21830" s="104"/>
      <c r="AL21830" s="104"/>
      <c r="AO21830" s="104"/>
      <c r="AP21830" s="104"/>
    </row>
    <row r="21831" spans="21:42" ht="15" customHeight="1" x14ac:dyDescent="0.25">
      <c r="U21831" s="104"/>
      <c r="AB21831" s="104"/>
      <c r="AC21831" s="104"/>
      <c r="AF21831" s="104"/>
      <c r="AG21831" s="104"/>
      <c r="AK21831" s="104"/>
      <c r="AL21831" s="104"/>
      <c r="AO21831" s="104"/>
      <c r="AP21831" s="104"/>
    </row>
    <row r="21832" spans="21:42" ht="15" customHeight="1" x14ac:dyDescent="0.25">
      <c r="U21832" s="104"/>
      <c r="AB21832" s="104"/>
      <c r="AC21832" s="104"/>
      <c r="AF21832" s="104"/>
      <c r="AG21832" s="104"/>
      <c r="AK21832" s="104"/>
      <c r="AL21832" s="104"/>
      <c r="AO21832" s="104"/>
      <c r="AP21832" s="104"/>
    </row>
    <row r="21833" spans="21:42" ht="15" customHeight="1" x14ac:dyDescent="0.25">
      <c r="U21833" s="104"/>
      <c r="AB21833" s="104"/>
      <c r="AC21833" s="104"/>
      <c r="AF21833" s="104"/>
      <c r="AG21833" s="104"/>
      <c r="AK21833" s="104"/>
      <c r="AL21833" s="104"/>
      <c r="AO21833" s="104"/>
      <c r="AP21833" s="104"/>
    </row>
    <row r="21834" spans="21:42" ht="15" customHeight="1" x14ac:dyDescent="0.25">
      <c r="U21834" s="104"/>
      <c r="AB21834" s="104"/>
      <c r="AC21834" s="104"/>
      <c r="AF21834" s="104"/>
      <c r="AG21834" s="104"/>
      <c r="AK21834" s="104"/>
      <c r="AL21834" s="104"/>
      <c r="AO21834" s="104"/>
      <c r="AP21834" s="104"/>
    </row>
    <row r="21835" spans="21:42" ht="15" customHeight="1" x14ac:dyDescent="0.25">
      <c r="U21835" s="104"/>
      <c r="AB21835" s="104"/>
      <c r="AC21835" s="104"/>
      <c r="AF21835" s="104"/>
      <c r="AG21835" s="104"/>
      <c r="AK21835" s="104"/>
      <c r="AL21835" s="104"/>
      <c r="AO21835" s="104"/>
      <c r="AP21835" s="104"/>
    </row>
    <row r="21836" spans="21:42" ht="15" customHeight="1" x14ac:dyDescent="0.25">
      <c r="U21836" s="104"/>
      <c r="AB21836" s="104"/>
      <c r="AC21836" s="104"/>
      <c r="AF21836" s="104"/>
      <c r="AG21836" s="104"/>
      <c r="AK21836" s="104"/>
      <c r="AL21836" s="104"/>
      <c r="AO21836" s="104"/>
      <c r="AP21836" s="104"/>
    </row>
    <row r="21837" spans="21:42" ht="15" customHeight="1" x14ac:dyDescent="0.25">
      <c r="U21837" s="104"/>
      <c r="AB21837" s="104"/>
      <c r="AC21837" s="104"/>
      <c r="AF21837" s="104"/>
      <c r="AG21837" s="104"/>
      <c r="AK21837" s="104"/>
      <c r="AL21837" s="104"/>
      <c r="AO21837" s="104"/>
      <c r="AP21837" s="104"/>
    </row>
    <row r="21838" spans="21:42" ht="15" customHeight="1" x14ac:dyDescent="0.25">
      <c r="U21838" s="104"/>
      <c r="AB21838" s="104"/>
      <c r="AC21838" s="104"/>
      <c r="AF21838" s="104"/>
      <c r="AG21838" s="104"/>
      <c r="AK21838" s="104"/>
      <c r="AL21838" s="104"/>
      <c r="AO21838" s="104"/>
      <c r="AP21838" s="104"/>
    </row>
    <row r="21839" spans="21:42" ht="15" customHeight="1" x14ac:dyDescent="0.25">
      <c r="U21839" s="104"/>
      <c r="AB21839" s="104"/>
      <c r="AC21839" s="104"/>
      <c r="AF21839" s="104"/>
      <c r="AG21839" s="104"/>
      <c r="AK21839" s="104"/>
      <c r="AL21839" s="104"/>
      <c r="AO21839" s="104"/>
      <c r="AP21839" s="104"/>
    </row>
    <row r="21840" spans="21:42" ht="15" customHeight="1" x14ac:dyDescent="0.25">
      <c r="U21840" s="104"/>
      <c r="AB21840" s="104"/>
      <c r="AC21840" s="104"/>
      <c r="AF21840" s="104"/>
      <c r="AG21840" s="104"/>
      <c r="AK21840" s="104"/>
      <c r="AL21840" s="104"/>
      <c r="AO21840" s="104"/>
      <c r="AP21840" s="104"/>
    </row>
    <row r="21841" spans="21:42" ht="15" customHeight="1" x14ac:dyDescent="0.25">
      <c r="U21841" s="104"/>
      <c r="AB21841" s="104"/>
      <c r="AC21841" s="104"/>
      <c r="AF21841" s="104"/>
      <c r="AG21841" s="104"/>
      <c r="AK21841" s="104"/>
      <c r="AL21841" s="104"/>
      <c r="AO21841" s="104"/>
      <c r="AP21841" s="104"/>
    </row>
    <row r="21842" spans="21:42" ht="15" customHeight="1" x14ac:dyDescent="0.25">
      <c r="U21842" s="104"/>
      <c r="AB21842" s="104"/>
      <c r="AC21842" s="104"/>
      <c r="AF21842" s="104"/>
      <c r="AG21842" s="104"/>
      <c r="AK21842" s="104"/>
      <c r="AL21842" s="104"/>
      <c r="AO21842" s="104"/>
      <c r="AP21842" s="104"/>
    </row>
    <row r="21843" spans="21:42" ht="15" customHeight="1" x14ac:dyDescent="0.25">
      <c r="U21843" s="104"/>
      <c r="AB21843" s="104"/>
      <c r="AC21843" s="104"/>
      <c r="AF21843" s="104"/>
      <c r="AG21843" s="104"/>
      <c r="AK21843" s="104"/>
      <c r="AL21843" s="104"/>
      <c r="AO21843" s="104"/>
      <c r="AP21843" s="104"/>
    </row>
    <row r="21844" spans="21:42" ht="15" customHeight="1" x14ac:dyDescent="0.25">
      <c r="U21844" s="104"/>
      <c r="AB21844" s="104"/>
      <c r="AC21844" s="104"/>
      <c r="AF21844" s="104"/>
      <c r="AG21844" s="104"/>
      <c r="AK21844" s="104"/>
      <c r="AL21844" s="104"/>
      <c r="AO21844" s="104"/>
      <c r="AP21844" s="104"/>
    </row>
    <row r="21845" spans="21:42" ht="15" customHeight="1" x14ac:dyDescent="0.25">
      <c r="U21845" s="104"/>
      <c r="AB21845" s="104"/>
      <c r="AC21845" s="104"/>
      <c r="AF21845" s="104"/>
      <c r="AG21845" s="104"/>
      <c r="AK21845" s="104"/>
      <c r="AL21845" s="104"/>
      <c r="AO21845" s="104"/>
      <c r="AP21845" s="104"/>
    </row>
    <row r="21846" spans="21:42" ht="15" customHeight="1" x14ac:dyDescent="0.25">
      <c r="U21846" s="104"/>
      <c r="AB21846" s="104"/>
      <c r="AC21846" s="104"/>
      <c r="AF21846" s="104"/>
      <c r="AG21846" s="104"/>
      <c r="AK21846" s="104"/>
      <c r="AL21846" s="104"/>
      <c r="AO21846" s="104"/>
      <c r="AP21846" s="104"/>
    </row>
    <row r="21847" spans="21:42" ht="15" customHeight="1" x14ac:dyDescent="0.25">
      <c r="U21847" s="104"/>
      <c r="AB21847" s="104"/>
      <c r="AC21847" s="104"/>
      <c r="AF21847" s="104"/>
      <c r="AG21847" s="104"/>
      <c r="AK21847" s="104"/>
      <c r="AL21847" s="104"/>
      <c r="AO21847" s="104"/>
      <c r="AP21847" s="104"/>
    </row>
    <row r="21848" spans="21:42" ht="15" customHeight="1" x14ac:dyDescent="0.25">
      <c r="U21848" s="104"/>
      <c r="AB21848" s="104"/>
      <c r="AC21848" s="104"/>
      <c r="AF21848" s="104"/>
      <c r="AG21848" s="104"/>
      <c r="AK21848" s="104"/>
      <c r="AL21848" s="104"/>
      <c r="AO21848" s="104"/>
      <c r="AP21848" s="104"/>
    </row>
    <row r="21849" spans="21:42" ht="15" customHeight="1" x14ac:dyDescent="0.25">
      <c r="U21849" s="104"/>
      <c r="AB21849" s="104"/>
      <c r="AC21849" s="104"/>
      <c r="AF21849" s="104"/>
      <c r="AG21849" s="104"/>
      <c r="AK21849" s="104"/>
      <c r="AL21849" s="104"/>
      <c r="AO21849" s="104"/>
      <c r="AP21849" s="104"/>
    </row>
    <row r="21850" spans="21:42" ht="15" customHeight="1" x14ac:dyDescent="0.25">
      <c r="U21850" s="104"/>
      <c r="AB21850" s="104"/>
      <c r="AC21850" s="104"/>
      <c r="AF21850" s="104"/>
      <c r="AG21850" s="104"/>
      <c r="AK21850" s="104"/>
      <c r="AL21850" s="104"/>
      <c r="AO21850" s="104"/>
      <c r="AP21850" s="104"/>
    </row>
    <row r="21851" spans="21:42" ht="15" customHeight="1" x14ac:dyDescent="0.25">
      <c r="U21851" s="104"/>
      <c r="AB21851" s="104"/>
      <c r="AC21851" s="104"/>
      <c r="AF21851" s="104"/>
      <c r="AG21851" s="104"/>
      <c r="AK21851" s="104"/>
      <c r="AL21851" s="104"/>
      <c r="AO21851" s="104"/>
      <c r="AP21851" s="104"/>
    </row>
    <row r="21852" spans="21:42" ht="15" customHeight="1" x14ac:dyDescent="0.25">
      <c r="U21852" s="104"/>
      <c r="AB21852" s="104"/>
      <c r="AC21852" s="104"/>
      <c r="AF21852" s="104"/>
      <c r="AG21852" s="104"/>
      <c r="AK21852" s="104"/>
      <c r="AL21852" s="104"/>
      <c r="AO21852" s="104"/>
      <c r="AP21852" s="104"/>
    </row>
    <row r="21853" spans="21:42" ht="15" customHeight="1" x14ac:dyDescent="0.25">
      <c r="U21853" s="104"/>
      <c r="AB21853" s="104"/>
      <c r="AC21853" s="104"/>
      <c r="AF21853" s="104"/>
      <c r="AG21853" s="104"/>
      <c r="AK21853" s="104"/>
      <c r="AL21853" s="104"/>
      <c r="AO21853" s="104"/>
      <c r="AP21853" s="104"/>
    </row>
    <row r="21854" spans="21:42" ht="15" customHeight="1" x14ac:dyDescent="0.25">
      <c r="U21854" s="104"/>
      <c r="AB21854" s="104"/>
      <c r="AC21854" s="104"/>
      <c r="AF21854" s="104"/>
      <c r="AG21854" s="104"/>
      <c r="AK21854" s="104"/>
      <c r="AL21854" s="104"/>
      <c r="AO21854" s="104"/>
      <c r="AP21854" s="104"/>
    </row>
    <row r="21855" spans="21:42" ht="15" customHeight="1" x14ac:dyDescent="0.25">
      <c r="U21855" s="104"/>
      <c r="AB21855" s="104"/>
      <c r="AC21855" s="104"/>
      <c r="AF21855" s="104"/>
      <c r="AG21855" s="104"/>
      <c r="AK21855" s="104"/>
      <c r="AL21855" s="104"/>
      <c r="AO21855" s="104"/>
      <c r="AP21855" s="104"/>
    </row>
    <row r="21856" spans="21:42" ht="15" customHeight="1" x14ac:dyDescent="0.25">
      <c r="U21856" s="104"/>
      <c r="AB21856" s="104"/>
      <c r="AC21856" s="104"/>
      <c r="AF21856" s="104"/>
      <c r="AG21856" s="104"/>
      <c r="AK21856" s="104"/>
      <c r="AL21856" s="104"/>
      <c r="AO21856" s="104"/>
      <c r="AP21856" s="104"/>
    </row>
    <row r="21857" spans="21:42" ht="15" customHeight="1" x14ac:dyDescent="0.25">
      <c r="U21857" s="104"/>
      <c r="AB21857" s="104"/>
      <c r="AC21857" s="104"/>
      <c r="AF21857" s="104"/>
      <c r="AG21857" s="104"/>
      <c r="AK21857" s="104"/>
      <c r="AL21857" s="104"/>
      <c r="AO21857" s="104"/>
      <c r="AP21857" s="104"/>
    </row>
    <row r="21858" spans="21:42" ht="15" customHeight="1" x14ac:dyDescent="0.25">
      <c r="U21858" s="104"/>
      <c r="AB21858" s="104"/>
      <c r="AC21858" s="104"/>
      <c r="AF21858" s="104"/>
      <c r="AG21858" s="104"/>
      <c r="AK21858" s="104"/>
      <c r="AL21858" s="104"/>
      <c r="AO21858" s="104"/>
      <c r="AP21858" s="104"/>
    </row>
    <row r="21859" spans="21:42" ht="15" customHeight="1" x14ac:dyDescent="0.25">
      <c r="U21859" s="104"/>
      <c r="AB21859" s="104"/>
      <c r="AC21859" s="104"/>
      <c r="AF21859" s="104"/>
      <c r="AG21859" s="104"/>
      <c r="AK21859" s="104"/>
      <c r="AL21859" s="104"/>
      <c r="AO21859" s="104"/>
      <c r="AP21859" s="104"/>
    </row>
    <row r="21860" spans="21:42" ht="15" customHeight="1" x14ac:dyDescent="0.25">
      <c r="U21860" s="104"/>
      <c r="AB21860" s="104"/>
      <c r="AC21860" s="104"/>
      <c r="AF21860" s="104"/>
      <c r="AG21860" s="104"/>
      <c r="AK21860" s="104"/>
      <c r="AL21860" s="104"/>
      <c r="AO21860" s="104"/>
      <c r="AP21860" s="104"/>
    </row>
    <row r="21861" spans="21:42" ht="15" customHeight="1" x14ac:dyDescent="0.25">
      <c r="U21861" s="104"/>
      <c r="AB21861" s="104"/>
      <c r="AC21861" s="104"/>
      <c r="AF21861" s="104"/>
      <c r="AG21861" s="104"/>
      <c r="AK21861" s="104"/>
      <c r="AL21861" s="104"/>
      <c r="AO21861" s="104"/>
      <c r="AP21861" s="104"/>
    </row>
    <row r="21862" spans="21:42" ht="15" customHeight="1" x14ac:dyDescent="0.25">
      <c r="U21862" s="104"/>
      <c r="AB21862" s="104"/>
      <c r="AC21862" s="104"/>
      <c r="AF21862" s="104"/>
      <c r="AG21862" s="104"/>
      <c r="AK21862" s="104"/>
      <c r="AL21862" s="104"/>
      <c r="AO21862" s="104"/>
      <c r="AP21862" s="104"/>
    </row>
    <row r="21863" spans="21:42" ht="15" customHeight="1" x14ac:dyDescent="0.25">
      <c r="U21863" s="104"/>
      <c r="AB21863" s="104"/>
      <c r="AC21863" s="104"/>
      <c r="AF21863" s="104"/>
      <c r="AG21863" s="104"/>
      <c r="AK21863" s="104"/>
      <c r="AL21863" s="104"/>
      <c r="AO21863" s="104"/>
      <c r="AP21863" s="104"/>
    </row>
    <row r="21864" spans="21:42" ht="15" customHeight="1" x14ac:dyDescent="0.25">
      <c r="U21864" s="104"/>
      <c r="AB21864" s="104"/>
      <c r="AC21864" s="104"/>
      <c r="AF21864" s="104"/>
      <c r="AG21864" s="104"/>
      <c r="AK21864" s="104"/>
      <c r="AL21864" s="104"/>
      <c r="AO21864" s="104"/>
      <c r="AP21864" s="104"/>
    </row>
    <row r="21865" spans="21:42" ht="15" customHeight="1" x14ac:dyDescent="0.25">
      <c r="U21865" s="104"/>
      <c r="AB21865" s="104"/>
      <c r="AC21865" s="104"/>
      <c r="AF21865" s="104"/>
      <c r="AG21865" s="104"/>
      <c r="AK21865" s="104"/>
      <c r="AL21865" s="104"/>
      <c r="AO21865" s="104"/>
      <c r="AP21865" s="104"/>
    </row>
    <row r="21866" spans="21:42" ht="15" customHeight="1" x14ac:dyDescent="0.25">
      <c r="U21866" s="104"/>
      <c r="AB21866" s="104"/>
      <c r="AC21866" s="104"/>
      <c r="AF21866" s="104"/>
      <c r="AG21866" s="104"/>
      <c r="AK21866" s="104"/>
      <c r="AL21866" s="104"/>
      <c r="AO21866" s="104"/>
      <c r="AP21866" s="104"/>
    </row>
    <row r="21867" spans="21:42" ht="15" customHeight="1" x14ac:dyDescent="0.25">
      <c r="U21867" s="104"/>
      <c r="AB21867" s="104"/>
      <c r="AC21867" s="104"/>
      <c r="AF21867" s="104"/>
      <c r="AG21867" s="104"/>
      <c r="AK21867" s="104"/>
      <c r="AL21867" s="104"/>
      <c r="AO21867" s="104"/>
      <c r="AP21867" s="104"/>
    </row>
    <row r="21868" spans="21:42" ht="15" customHeight="1" x14ac:dyDescent="0.25">
      <c r="U21868" s="104"/>
      <c r="AB21868" s="104"/>
      <c r="AC21868" s="104"/>
      <c r="AF21868" s="104"/>
      <c r="AG21868" s="104"/>
      <c r="AK21868" s="104"/>
      <c r="AL21868" s="104"/>
      <c r="AO21868" s="104"/>
      <c r="AP21868" s="104"/>
    </row>
    <row r="21869" spans="21:42" ht="15" customHeight="1" x14ac:dyDescent="0.25">
      <c r="U21869" s="104"/>
      <c r="AB21869" s="104"/>
      <c r="AC21869" s="104"/>
      <c r="AF21869" s="104"/>
      <c r="AG21869" s="104"/>
      <c r="AK21869" s="104"/>
      <c r="AL21869" s="104"/>
      <c r="AO21869" s="104"/>
      <c r="AP21869" s="104"/>
    </row>
    <row r="21870" spans="21:42" ht="15" customHeight="1" x14ac:dyDescent="0.25">
      <c r="U21870" s="104"/>
      <c r="AB21870" s="104"/>
      <c r="AC21870" s="104"/>
      <c r="AF21870" s="104"/>
      <c r="AG21870" s="104"/>
      <c r="AK21870" s="104"/>
      <c r="AL21870" s="104"/>
      <c r="AO21870" s="104"/>
      <c r="AP21870" s="104"/>
    </row>
    <row r="21871" spans="21:42" ht="15" customHeight="1" x14ac:dyDescent="0.25">
      <c r="U21871" s="104"/>
      <c r="AB21871" s="104"/>
      <c r="AC21871" s="104"/>
      <c r="AF21871" s="104"/>
      <c r="AG21871" s="104"/>
      <c r="AK21871" s="104"/>
      <c r="AL21871" s="104"/>
      <c r="AO21871" s="104"/>
      <c r="AP21871" s="104"/>
    </row>
    <row r="21872" spans="21:42" ht="15" customHeight="1" x14ac:dyDescent="0.25">
      <c r="U21872" s="104"/>
      <c r="AB21872" s="104"/>
      <c r="AC21872" s="104"/>
      <c r="AF21872" s="104"/>
      <c r="AG21872" s="104"/>
      <c r="AK21872" s="104"/>
      <c r="AL21872" s="104"/>
      <c r="AO21872" s="104"/>
      <c r="AP21872" s="104"/>
    </row>
    <row r="21873" spans="21:42" ht="15" customHeight="1" x14ac:dyDescent="0.25">
      <c r="U21873" s="104"/>
      <c r="AB21873" s="104"/>
      <c r="AC21873" s="104"/>
      <c r="AF21873" s="104"/>
      <c r="AG21873" s="104"/>
      <c r="AK21873" s="104"/>
      <c r="AL21873" s="104"/>
      <c r="AO21873" s="104"/>
      <c r="AP21873" s="104"/>
    </row>
    <row r="21874" spans="21:42" ht="15" customHeight="1" x14ac:dyDescent="0.25">
      <c r="U21874" s="104"/>
      <c r="AB21874" s="104"/>
      <c r="AC21874" s="104"/>
      <c r="AF21874" s="104"/>
      <c r="AG21874" s="104"/>
      <c r="AK21874" s="104"/>
      <c r="AL21874" s="104"/>
      <c r="AO21874" s="104"/>
      <c r="AP21874" s="104"/>
    </row>
    <row r="21875" spans="21:42" ht="15" customHeight="1" x14ac:dyDescent="0.25">
      <c r="U21875" s="104"/>
      <c r="AB21875" s="104"/>
      <c r="AC21875" s="104"/>
      <c r="AF21875" s="104"/>
      <c r="AG21875" s="104"/>
      <c r="AK21875" s="104"/>
      <c r="AL21875" s="104"/>
      <c r="AO21875" s="104"/>
      <c r="AP21875" s="104"/>
    </row>
    <row r="21876" spans="21:42" ht="15" customHeight="1" x14ac:dyDescent="0.25">
      <c r="U21876" s="104"/>
      <c r="AB21876" s="104"/>
      <c r="AC21876" s="104"/>
      <c r="AF21876" s="104"/>
      <c r="AG21876" s="104"/>
      <c r="AK21876" s="104"/>
      <c r="AL21876" s="104"/>
      <c r="AO21876" s="104"/>
      <c r="AP21876" s="104"/>
    </row>
    <row r="21877" spans="21:42" ht="15" customHeight="1" x14ac:dyDescent="0.25">
      <c r="U21877" s="104"/>
      <c r="AB21877" s="104"/>
      <c r="AC21877" s="104"/>
      <c r="AF21877" s="104"/>
      <c r="AG21877" s="104"/>
      <c r="AK21877" s="104"/>
      <c r="AL21877" s="104"/>
      <c r="AO21877" s="104"/>
      <c r="AP21877" s="104"/>
    </row>
    <row r="21878" spans="21:42" ht="15" customHeight="1" x14ac:dyDescent="0.25">
      <c r="U21878" s="104"/>
      <c r="AB21878" s="104"/>
      <c r="AC21878" s="104"/>
      <c r="AF21878" s="104"/>
      <c r="AG21878" s="104"/>
      <c r="AK21878" s="104"/>
      <c r="AL21878" s="104"/>
      <c r="AO21878" s="104"/>
      <c r="AP21878" s="104"/>
    </row>
    <row r="21879" spans="21:42" ht="15" customHeight="1" x14ac:dyDescent="0.25">
      <c r="U21879" s="104"/>
      <c r="AB21879" s="104"/>
      <c r="AC21879" s="104"/>
      <c r="AF21879" s="104"/>
      <c r="AG21879" s="104"/>
      <c r="AK21879" s="104"/>
      <c r="AL21879" s="104"/>
      <c r="AO21879" s="104"/>
      <c r="AP21879" s="104"/>
    </row>
    <row r="21880" spans="21:42" ht="15" customHeight="1" x14ac:dyDescent="0.25">
      <c r="U21880" s="104"/>
      <c r="AB21880" s="104"/>
      <c r="AC21880" s="104"/>
      <c r="AF21880" s="104"/>
      <c r="AG21880" s="104"/>
      <c r="AK21880" s="104"/>
      <c r="AL21880" s="104"/>
      <c r="AO21880" s="104"/>
      <c r="AP21880" s="104"/>
    </row>
    <row r="21881" spans="21:42" ht="15" customHeight="1" x14ac:dyDescent="0.25">
      <c r="U21881" s="104"/>
      <c r="AB21881" s="104"/>
      <c r="AC21881" s="104"/>
      <c r="AF21881" s="104"/>
      <c r="AG21881" s="104"/>
      <c r="AK21881" s="104"/>
      <c r="AL21881" s="104"/>
      <c r="AO21881" s="104"/>
      <c r="AP21881" s="104"/>
    </row>
    <row r="21882" spans="21:42" ht="15" customHeight="1" x14ac:dyDescent="0.25">
      <c r="U21882" s="104"/>
      <c r="AB21882" s="104"/>
      <c r="AC21882" s="104"/>
      <c r="AF21882" s="104"/>
      <c r="AG21882" s="104"/>
      <c r="AK21882" s="104"/>
      <c r="AL21882" s="104"/>
      <c r="AO21882" s="104"/>
      <c r="AP21882" s="104"/>
    </row>
    <row r="21883" spans="21:42" ht="15" customHeight="1" x14ac:dyDescent="0.25">
      <c r="U21883" s="104"/>
      <c r="AB21883" s="104"/>
      <c r="AC21883" s="104"/>
      <c r="AF21883" s="104"/>
      <c r="AG21883" s="104"/>
      <c r="AK21883" s="104"/>
      <c r="AL21883" s="104"/>
      <c r="AO21883" s="104"/>
      <c r="AP21883" s="104"/>
    </row>
    <row r="21884" spans="21:42" ht="15" customHeight="1" x14ac:dyDescent="0.25">
      <c r="U21884" s="104"/>
      <c r="AB21884" s="104"/>
      <c r="AC21884" s="104"/>
      <c r="AF21884" s="104"/>
      <c r="AG21884" s="104"/>
      <c r="AK21884" s="104"/>
      <c r="AL21884" s="104"/>
      <c r="AO21884" s="104"/>
      <c r="AP21884" s="104"/>
    </row>
    <row r="21885" spans="21:42" ht="15" customHeight="1" x14ac:dyDescent="0.25">
      <c r="U21885" s="104"/>
      <c r="AB21885" s="104"/>
      <c r="AC21885" s="104"/>
      <c r="AF21885" s="104"/>
      <c r="AG21885" s="104"/>
      <c r="AK21885" s="104"/>
      <c r="AL21885" s="104"/>
      <c r="AO21885" s="104"/>
      <c r="AP21885" s="104"/>
    </row>
    <row r="21886" spans="21:42" ht="15" customHeight="1" x14ac:dyDescent="0.25">
      <c r="U21886" s="104"/>
      <c r="AB21886" s="104"/>
      <c r="AC21886" s="104"/>
      <c r="AF21886" s="104"/>
      <c r="AG21886" s="104"/>
      <c r="AK21886" s="104"/>
      <c r="AL21886" s="104"/>
      <c r="AO21886" s="104"/>
      <c r="AP21886" s="104"/>
    </row>
    <row r="21887" spans="21:42" ht="15" customHeight="1" x14ac:dyDescent="0.25">
      <c r="U21887" s="104"/>
      <c r="AB21887" s="104"/>
      <c r="AC21887" s="104"/>
      <c r="AF21887" s="104"/>
      <c r="AG21887" s="104"/>
      <c r="AK21887" s="104"/>
      <c r="AL21887" s="104"/>
      <c r="AO21887" s="104"/>
      <c r="AP21887" s="104"/>
    </row>
    <row r="21888" spans="21:42" ht="15" customHeight="1" x14ac:dyDescent="0.25">
      <c r="U21888" s="104"/>
      <c r="AB21888" s="104"/>
      <c r="AC21888" s="104"/>
      <c r="AF21888" s="104"/>
      <c r="AG21888" s="104"/>
      <c r="AK21888" s="104"/>
      <c r="AL21888" s="104"/>
      <c r="AO21888" s="104"/>
      <c r="AP21888" s="104"/>
    </row>
    <row r="21889" spans="21:42" ht="15" customHeight="1" x14ac:dyDescent="0.25">
      <c r="U21889" s="104"/>
      <c r="AB21889" s="104"/>
      <c r="AC21889" s="104"/>
      <c r="AF21889" s="104"/>
      <c r="AG21889" s="104"/>
      <c r="AK21889" s="104"/>
      <c r="AL21889" s="104"/>
      <c r="AO21889" s="104"/>
      <c r="AP21889" s="104"/>
    </row>
    <row r="21890" spans="21:42" ht="15" customHeight="1" x14ac:dyDescent="0.25">
      <c r="U21890" s="104"/>
      <c r="AB21890" s="104"/>
      <c r="AC21890" s="104"/>
      <c r="AF21890" s="104"/>
      <c r="AG21890" s="104"/>
      <c r="AK21890" s="104"/>
      <c r="AL21890" s="104"/>
      <c r="AO21890" s="104"/>
      <c r="AP21890" s="104"/>
    </row>
    <row r="21891" spans="21:42" ht="15" customHeight="1" x14ac:dyDescent="0.25">
      <c r="U21891" s="104"/>
      <c r="AB21891" s="104"/>
      <c r="AC21891" s="104"/>
      <c r="AF21891" s="104"/>
      <c r="AG21891" s="104"/>
      <c r="AK21891" s="104"/>
      <c r="AL21891" s="104"/>
      <c r="AO21891" s="104"/>
      <c r="AP21891" s="104"/>
    </row>
    <row r="21892" spans="21:42" ht="15" customHeight="1" x14ac:dyDescent="0.25">
      <c r="U21892" s="104"/>
      <c r="AB21892" s="104"/>
      <c r="AC21892" s="104"/>
      <c r="AF21892" s="104"/>
      <c r="AG21892" s="104"/>
      <c r="AK21892" s="104"/>
      <c r="AL21892" s="104"/>
      <c r="AO21892" s="104"/>
      <c r="AP21892" s="104"/>
    </row>
    <row r="21893" spans="21:42" ht="15" customHeight="1" x14ac:dyDescent="0.25">
      <c r="U21893" s="104"/>
      <c r="AB21893" s="104"/>
      <c r="AC21893" s="104"/>
      <c r="AF21893" s="104"/>
      <c r="AG21893" s="104"/>
      <c r="AK21893" s="104"/>
      <c r="AL21893" s="104"/>
      <c r="AO21893" s="104"/>
      <c r="AP21893" s="104"/>
    </row>
    <row r="21894" spans="21:42" ht="15" customHeight="1" x14ac:dyDescent="0.25">
      <c r="U21894" s="104"/>
      <c r="AB21894" s="104"/>
      <c r="AC21894" s="104"/>
      <c r="AF21894" s="104"/>
      <c r="AG21894" s="104"/>
      <c r="AK21894" s="104"/>
      <c r="AL21894" s="104"/>
      <c r="AO21894" s="104"/>
      <c r="AP21894" s="104"/>
    </row>
    <row r="21895" spans="21:42" ht="15" customHeight="1" x14ac:dyDescent="0.25">
      <c r="U21895" s="104"/>
      <c r="AB21895" s="104"/>
      <c r="AC21895" s="104"/>
      <c r="AF21895" s="104"/>
      <c r="AG21895" s="104"/>
      <c r="AK21895" s="104"/>
      <c r="AL21895" s="104"/>
      <c r="AO21895" s="104"/>
      <c r="AP21895" s="104"/>
    </row>
    <row r="21896" spans="21:42" ht="15" customHeight="1" x14ac:dyDescent="0.25">
      <c r="U21896" s="104"/>
      <c r="AB21896" s="104"/>
      <c r="AC21896" s="104"/>
      <c r="AF21896" s="104"/>
      <c r="AG21896" s="104"/>
      <c r="AK21896" s="104"/>
      <c r="AL21896" s="104"/>
      <c r="AO21896" s="104"/>
      <c r="AP21896" s="104"/>
    </row>
    <row r="21897" spans="21:42" ht="15" customHeight="1" x14ac:dyDescent="0.25">
      <c r="U21897" s="104"/>
      <c r="AB21897" s="104"/>
      <c r="AC21897" s="104"/>
      <c r="AF21897" s="104"/>
      <c r="AG21897" s="104"/>
      <c r="AK21897" s="104"/>
      <c r="AL21897" s="104"/>
      <c r="AO21897" s="104"/>
      <c r="AP21897" s="104"/>
    </row>
    <row r="21898" spans="21:42" ht="15" customHeight="1" x14ac:dyDescent="0.25">
      <c r="U21898" s="104"/>
      <c r="AB21898" s="104"/>
      <c r="AC21898" s="104"/>
      <c r="AF21898" s="104"/>
      <c r="AG21898" s="104"/>
      <c r="AK21898" s="104"/>
      <c r="AL21898" s="104"/>
      <c r="AO21898" s="104"/>
      <c r="AP21898" s="104"/>
    </row>
    <row r="21899" spans="21:42" ht="15" customHeight="1" x14ac:dyDescent="0.25">
      <c r="U21899" s="104"/>
      <c r="AB21899" s="104"/>
      <c r="AC21899" s="104"/>
      <c r="AF21899" s="104"/>
      <c r="AG21899" s="104"/>
      <c r="AK21899" s="104"/>
      <c r="AL21899" s="104"/>
      <c r="AO21899" s="104"/>
      <c r="AP21899" s="104"/>
    </row>
    <row r="21900" spans="21:42" ht="15" customHeight="1" x14ac:dyDescent="0.25">
      <c r="U21900" s="104"/>
      <c r="AB21900" s="104"/>
      <c r="AC21900" s="104"/>
      <c r="AF21900" s="104"/>
      <c r="AG21900" s="104"/>
      <c r="AK21900" s="104"/>
      <c r="AL21900" s="104"/>
      <c r="AO21900" s="104"/>
      <c r="AP21900" s="104"/>
    </row>
    <row r="21901" spans="21:42" ht="15" customHeight="1" x14ac:dyDescent="0.25">
      <c r="U21901" s="104"/>
      <c r="AB21901" s="104"/>
      <c r="AC21901" s="104"/>
      <c r="AF21901" s="104"/>
      <c r="AG21901" s="104"/>
      <c r="AK21901" s="104"/>
      <c r="AL21901" s="104"/>
      <c r="AO21901" s="104"/>
      <c r="AP21901" s="104"/>
    </row>
    <row r="21902" spans="21:42" ht="15" customHeight="1" x14ac:dyDescent="0.25">
      <c r="U21902" s="104"/>
      <c r="AB21902" s="104"/>
      <c r="AC21902" s="104"/>
      <c r="AF21902" s="104"/>
      <c r="AG21902" s="104"/>
      <c r="AK21902" s="104"/>
      <c r="AL21902" s="104"/>
      <c r="AO21902" s="104"/>
      <c r="AP21902" s="104"/>
    </row>
    <row r="21903" spans="21:42" ht="15" customHeight="1" x14ac:dyDescent="0.25">
      <c r="U21903" s="104"/>
      <c r="AB21903" s="104"/>
      <c r="AC21903" s="104"/>
      <c r="AF21903" s="104"/>
      <c r="AG21903" s="104"/>
      <c r="AK21903" s="104"/>
      <c r="AL21903" s="104"/>
      <c r="AO21903" s="104"/>
      <c r="AP21903" s="104"/>
    </row>
    <row r="21904" spans="21:42" ht="15" customHeight="1" x14ac:dyDescent="0.25">
      <c r="U21904" s="104"/>
      <c r="AB21904" s="104"/>
      <c r="AC21904" s="104"/>
      <c r="AF21904" s="104"/>
      <c r="AG21904" s="104"/>
      <c r="AK21904" s="104"/>
      <c r="AL21904" s="104"/>
      <c r="AO21904" s="104"/>
      <c r="AP21904" s="104"/>
    </row>
    <row r="21905" spans="21:42" ht="15" customHeight="1" x14ac:dyDescent="0.25">
      <c r="U21905" s="104"/>
      <c r="AB21905" s="104"/>
      <c r="AC21905" s="104"/>
      <c r="AF21905" s="104"/>
      <c r="AG21905" s="104"/>
      <c r="AK21905" s="104"/>
      <c r="AL21905" s="104"/>
      <c r="AO21905" s="104"/>
      <c r="AP21905" s="104"/>
    </row>
    <row r="21906" spans="21:42" ht="15" customHeight="1" x14ac:dyDescent="0.25">
      <c r="U21906" s="104"/>
      <c r="AB21906" s="104"/>
      <c r="AC21906" s="104"/>
      <c r="AF21906" s="104"/>
      <c r="AG21906" s="104"/>
      <c r="AK21906" s="104"/>
      <c r="AL21906" s="104"/>
      <c r="AO21906" s="104"/>
      <c r="AP21906" s="104"/>
    </row>
    <row r="21907" spans="21:42" ht="15" customHeight="1" x14ac:dyDescent="0.25">
      <c r="U21907" s="104"/>
      <c r="AB21907" s="104"/>
      <c r="AC21907" s="104"/>
      <c r="AF21907" s="104"/>
      <c r="AG21907" s="104"/>
      <c r="AK21907" s="104"/>
      <c r="AL21907" s="104"/>
      <c r="AO21907" s="104"/>
      <c r="AP21907" s="104"/>
    </row>
    <row r="21908" spans="21:42" ht="15" customHeight="1" x14ac:dyDescent="0.25">
      <c r="U21908" s="104"/>
      <c r="AB21908" s="104"/>
      <c r="AC21908" s="104"/>
      <c r="AF21908" s="104"/>
      <c r="AG21908" s="104"/>
      <c r="AK21908" s="104"/>
      <c r="AL21908" s="104"/>
      <c r="AO21908" s="104"/>
      <c r="AP21908" s="104"/>
    </row>
    <row r="21909" spans="21:42" ht="15" customHeight="1" x14ac:dyDescent="0.25">
      <c r="U21909" s="104"/>
      <c r="AB21909" s="104"/>
      <c r="AC21909" s="104"/>
      <c r="AF21909" s="104"/>
      <c r="AG21909" s="104"/>
      <c r="AK21909" s="104"/>
      <c r="AL21909" s="104"/>
      <c r="AO21909" s="104"/>
      <c r="AP21909" s="104"/>
    </row>
    <row r="21910" spans="21:42" ht="15" customHeight="1" x14ac:dyDescent="0.25">
      <c r="U21910" s="104"/>
      <c r="AB21910" s="104"/>
      <c r="AC21910" s="104"/>
      <c r="AF21910" s="104"/>
      <c r="AG21910" s="104"/>
      <c r="AK21910" s="104"/>
      <c r="AL21910" s="104"/>
      <c r="AO21910" s="104"/>
      <c r="AP21910" s="104"/>
    </row>
    <row r="21911" spans="21:42" ht="15" customHeight="1" x14ac:dyDescent="0.25">
      <c r="U21911" s="104"/>
      <c r="AB21911" s="104"/>
      <c r="AC21911" s="104"/>
      <c r="AF21911" s="104"/>
      <c r="AG21911" s="104"/>
      <c r="AK21911" s="104"/>
      <c r="AL21911" s="104"/>
      <c r="AO21911" s="104"/>
      <c r="AP21911" s="104"/>
    </row>
    <row r="21912" spans="21:42" ht="15" customHeight="1" x14ac:dyDescent="0.25">
      <c r="U21912" s="104"/>
      <c r="AB21912" s="104"/>
      <c r="AC21912" s="104"/>
      <c r="AF21912" s="104"/>
      <c r="AG21912" s="104"/>
      <c r="AK21912" s="104"/>
      <c r="AL21912" s="104"/>
      <c r="AO21912" s="104"/>
      <c r="AP21912" s="104"/>
    </row>
    <row r="21913" spans="21:42" ht="15" customHeight="1" x14ac:dyDescent="0.25">
      <c r="U21913" s="104"/>
      <c r="AB21913" s="104"/>
      <c r="AC21913" s="104"/>
      <c r="AF21913" s="104"/>
      <c r="AG21913" s="104"/>
      <c r="AK21913" s="104"/>
      <c r="AL21913" s="104"/>
      <c r="AO21913" s="104"/>
      <c r="AP21913" s="104"/>
    </row>
    <row r="21914" spans="21:42" ht="15" customHeight="1" x14ac:dyDescent="0.25">
      <c r="U21914" s="104"/>
      <c r="AB21914" s="104"/>
      <c r="AC21914" s="104"/>
      <c r="AF21914" s="104"/>
      <c r="AG21914" s="104"/>
      <c r="AK21914" s="104"/>
      <c r="AL21914" s="104"/>
      <c r="AO21914" s="104"/>
      <c r="AP21914" s="104"/>
    </row>
    <row r="21915" spans="21:42" ht="15" customHeight="1" x14ac:dyDescent="0.25">
      <c r="U21915" s="104"/>
      <c r="AB21915" s="104"/>
      <c r="AC21915" s="104"/>
      <c r="AF21915" s="104"/>
      <c r="AG21915" s="104"/>
      <c r="AK21915" s="104"/>
      <c r="AL21915" s="104"/>
      <c r="AO21915" s="104"/>
      <c r="AP21915" s="104"/>
    </row>
    <row r="21916" spans="21:42" ht="15" customHeight="1" x14ac:dyDescent="0.25">
      <c r="U21916" s="104"/>
      <c r="AB21916" s="104"/>
      <c r="AC21916" s="104"/>
      <c r="AF21916" s="104"/>
      <c r="AG21916" s="104"/>
      <c r="AK21916" s="104"/>
      <c r="AL21916" s="104"/>
      <c r="AO21916" s="104"/>
      <c r="AP21916" s="104"/>
    </row>
    <row r="21917" spans="21:42" ht="15" customHeight="1" x14ac:dyDescent="0.25">
      <c r="U21917" s="104"/>
      <c r="AB21917" s="104"/>
      <c r="AC21917" s="104"/>
      <c r="AF21917" s="104"/>
      <c r="AG21917" s="104"/>
      <c r="AK21917" s="104"/>
      <c r="AL21917" s="104"/>
      <c r="AO21917" s="104"/>
      <c r="AP21917" s="104"/>
    </row>
    <row r="21918" spans="21:42" ht="15" customHeight="1" x14ac:dyDescent="0.25">
      <c r="U21918" s="104"/>
      <c r="AB21918" s="104"/>
      <c r="AC21918" s="104"/>
      <c r="AF21918" s="104"/>
      <c r="AG21918" s="104"/>
      <c r="AK21918" s="104"/>
      <c r="AL21918" s="104"/>
      <c r="AO21918" s="104"/>
      <c r="AP21918" s="104"/>
    </row>
    <row r="21919" spans="21:42" ht="15" customHeight="1" x14ac:dyDescent="0.25">
      <c r="U21919" s="104"/>
      <c r="AB21919" s="104"/>
      <c r="AC21919" s="104"/>
      <c r="AF21919" s="104"/>
      <c r="AG21919" s="104"/>
      <c r="AK21919" s="104"/>
      <c r="AL21919" s="104"/>
      <c r="AO21919" s="104"/>
      <c r="AP21919" s="104"/>
    </row>
    <row r="21920" spans="21:42" ht="15" customHeight="1" x14ac:dyDescent="0.25">
      <c r="U21920" s="104"/>
      <c r="AB21920" s="104"/>
      <c r="AC21920" s="104"/>
      <c r="AF21920" s="104"/>
      <c r="AG21920" s="104"/>
      <c r="AK21920" s="104"/>
      <c r="AL21920" s="104"/>
      <c r="AO21920" s="104"/>
      <c r="AP21920" s="104"/>
    </row>
    <row r="21921" spans="21:42" ht="15" customHeight="1" x14ac:dyDescent="0.25">
      <c r="U21921" s="104"/>
      <c r="AB21921" s="104"/>
      <c r="AC21921" s="104"/>
      <c r="AF21921" s="104"/>
      <c r="AG21921" s="104"/>
      <c r="AK21921" s="104"/>
      <c r="AL21921" s="104"/>
      <c r="AO21921" s="104"/>
      <c r="AP21921" s="104"/>
    </row>
    <row r="21922" spans="21:42" ht="15" customHeight="1" x14ac:dyDescent="0.25">
      <c r="U21922" s="104"/>
      <c r="AB21922" s="104"/>
      <c r="AC21922" s="104"/>
      <c r="AF21922" s="104"/>
      <c r="AG21922" s="104"/>
      <c r="AK21922" s="104"/>
      <c r="AL21922" s="104"/>
      <c r="AO21922" s="104"/>
      <c r="AP21922" s="104"/>
    </row>
    <row r="21923" spans="21:42" ht="15" customHeight="1" x14ac:dyDescent="0.25">
      <c r="U21923" s="104"/>
      <c r="AB21923" s="104"/>
      <c r="AC21923" s="104"/>
      <c r="AF21923" s="104"/>
      <c r="AG21923" s="104"/>
      <c r="AK21923" s="104"/>
      <c r="AL21923" s="104"/>
      <c r="AO21923" s="104"/>
      <c r="AP21923" s="104"/>
    </row>
    <row r="21924" spans="21:42" ht="15" customHeight="1" x14ac:dyDescent="0.25">
      <c r="U21924" s="104"/>
      <c r="AB21924" s="104"/>
      <c r="AC21924" s="104"/>
      <c r="AF21924" s="104"/>
      <c r="AG21924" s="104"/>
      <c r="AK21924" s="104"/>
      <c r="AL21924" s="104"/>
      <c r="AO21924" s="104"/>
      <c r="AP21924" s="104"/>
    </row>
    <row r="21925" spans="21:42" ht="15" customHeight="1" x14ac:dyDescent="0.25">
      <c r="U21925" s="104"/>
      <c r="AB21925" s="104"/>
      <c r="AC21925" s="104"/>
      <c r="AF21925" s="104"/>
      <c r="AG21925" s="104"/>
      <c r="AK21925" s="104"/>
      <c r="AL21925" s="104"/>
      <c r="AO21925" s="104"/>
      <c r="AP21925" s="104"/>
    </row>
    <row r="21926" spans="21:42" ht="15" customHeight="1" x14ac:dyDescent="0.25">
      <c r="U21926" s="104"/>
      <c r="AB21926" s="104"/>
      <c r="AC21926" s="104"/>
      <c r="AF21926" s="104"/>
      <c r="AG21926" s="104"/>
      <c r="AK21926" s="104"/>
      <c r="AL21926" s="104"/>
      <c r="AO21926" s="104"/>
      <c r="AP21926" s="104"/>
    </row>
    <row r="21927" spans="21:42" ht="15" customHeight="1" x14ac:dyDescent="0.25">
      <c r="U21927" s="104"/>
      <c r="AB21927" s="104"/>
      <c r="AC21927" s="104"/>
      <c r="AF21927" s="104"/>
      <c r="AG21927" s="104"/>
      <c r="AK21927" s="104"/>
      <c r="AL21927" s="104"/>
      <c r="AO21927" s="104"/>
      <c r="AP21927" s="104"/>
    </row>
    <row r="21928" spans="21:42" ht="15" customHeight="1" x14ac:dyDescent="0.25">
      <c r="U21928" s="104"/>
      <c r="AB21928" s="104"/>
      <c r="AC21928" s="104"/>
      <c r="AF21928" s="104"/>
      <c r="AG21928" s="104"/>
      <c r="AK21928" s="104"/>
      <c r="AL21928" s="104"/>
      <c r="AO21928" s="104"/>
      <c r="AP21928" s="104"/>
    </row>
    <row r="21929" spans="21:42" ht="15" customHeight="1" x14ac:dyDescent="0.25">
      <c r="U21929" s="104"/>
      <c r="AB21929" s="104"/>
      <c r="AC21929" s="104"/>
      <c r="AF21929" s="104"/>
      <c r="AG21929" s="104"/>
      <c r="AK21929" s="104"/>
      <c r="AL21929" s="104"/>
      <c r="AO21929" s="104"/>
      <c r="AP21929" s="104"/>
    </row>
    <row r="21930" spans="21:42" ht="15" customHeight="1" x14ac:dyDescent="0.25">
      <c r="U21930" s="104"/>
      <c r="AB21930" s="104"/>
      <c r="AC21930" s="104"/>
      <c r="AF21930" s="104"/>
      <c r="AG21930" s="104"/>
      <c r="AK21930" s="104"/>
      <c r="AL21930" s="104"/>
      <c r="AO21930" s="104"/>
      <c r="AP21930" s="104"/>
    </row>
    <row r="21931" spans="21:42" ht="15" customHeight="1" x14ac:dyDescent="0.25">
      <c r="U21931" s="104"/>
      <c r="AB21931" s="104"/>
      <c r="AC21931" s="104"/>
      <c r="AF21931" s="104"/>
      <c r="AG21931" s="104"/>
      <c r="AK21931" s="104"/>
      <c r="AL21931" s="104"/>
      <c r="AO21931" s="104"/>
      <c r="AP21931" s="104"/>
    </row>
    <row r="21932" spans="21:42" ht="15" customHeight="1" x14ac:dyDescent="0.25">
      <c r="U21932" s="104"/>
      <c r="AB21932" s="104"/>
      <c r="AC21932" s="104"/>
      <c r="AF21932" s="104"/>
      <c r="AG21932" s="104"/>
      <c r="AK21932" s="104"/>
      <c r="AL21932" s="104"/>
      <c r="AO21932" s="104"/>
      <c r="AP21932" s="104"/>
    </row>
    <row r="21933" spans="21:42" ht="15" customHeight="1" x14ac:dyDescent="0.25">
      <c r="U21933" s="104"/>
      <c r="AB21933" s="104"/>
      <c r="AC21933" s="104"/>
      <c r="AF21933" s="104"/>
      <c r="AG21933" s="104"/>
      <c r="AK21933" s="104"/>
      <c r="AL21933" s="104"/>
      <c r="AO21933" s="104"/>
      <c r="AP21933" s="104"/>
    </row>
    <row r="21934" spans="21:42" ht="15" customHeight="1" x14ac:dyDescent="0.25">
      <c r="U21934" s="104"/>
      <c r="AB21934" s="104"/>
      <c r="AC21934" s="104"/>
      <c r="AF21934" s="104"/>
      <c r="AG21934" s="104"/>
      <c r="AK21934" s="104"/>
      <c r="AL21934" s="104"/>
      <c r="AO21934" s="104"/>
      <c r="AP21934" s="104"/>
    </row>
    <row r="21935" spans="21:42" ht="15" customHeight="1" x14ac:dyDescent="0.25">
      <c r="U21935" s="104"/>
      <c r="AB21935" s="104"/>
      <c r="AC21935" s="104"/>
      <c r="AF21935" s="104"/>
      <c r="AG21935" s="104"/>
      <c r="AK21935" s="104"/>
      <c r="AL21935" s="104"/>
      <c r="AO21935" s="104"/>
      <c r="AP21935" s="104"/>
    </row>
    <row r="21936" spans="21:42" ht="15" customHeight="1" x14ac:dyDescent="0.25">
      <c r="U21936" s="104"/>
      <c r="AB21936" s="104"/>
      <c r="AC21936" s="104"/>
      <c r="AF21936" s="104"/>
      <c r="AG21936" s="104"/>
      <c r="AK21936" s="104"/>
      <c r="AL21936" s="104"/>
      <c r="AO21936" s="104"/>
      <c r="AP21936" s="104"/>
    </row>
    <row r="21937" spans="21:42" ht="15" customHeight="1" x14ac:dyDescent="0.25">
      <c r="U21937" s="104"/>
      <c r="AB21937" s="104"/>
      <c r="AC21937" s="104"/>
      <c r="AF21937" s="104"/>
      <c r="AG21937" s="104"/>
      <c r="AK21937" s="104"/>
      <c r="AL21937" s="104"/>
      <c r="AO21937" s="104"/>
      <c r="AP21937" s="104"/>
    </row>
    <row r="21938" spans="21:42" ht="15" customHeight="1" x14ac:dyDescent="0.25">
      <c r="U21938" s="104"/>
      <c r="AB21938" s="104"/>
      <c r="AC21938" s="104"/>
      <c r="AF21938" s="104"/>
      <c r="AG21938" s="104"/>
      <c r="AK21938" s="104"/>
      <c r="AL21938" s="104"/>
      <c r="AO21938" s="104"/>
      <c r="AP21938" s="104"/>
    </row>
    <row r="21939" spans="21:42" ht="15" customHeight="1" x14ac:dyDescent="0.25">
      <c r="U21939" s="104"/>
      <c r="AB21939" s="104"/>
      <c r="AC21939" s="104"/>
      <c r="AF21939" s="104"/>
      <c r="AG21939" s="104"/>
      <c r="AK21939" s="104"/>
      <c r="AL21939" s="104"/>
      <c r="AO21939" s="104"/>
      <c r="AP21939" s="104"/>
    </row>
    <row r="21940" spans="21:42" ht="15" customHeight="1" x14ac:dyDescent="0.25">
      <c r="U21940" s="104"/>
      <c r="AB21940" s="104"/>
      <c r="AC21940" s="104"/>
      <c r="AF21940" s="104"/>
      <c r="AG21940" s="104"/>
      <c r="AK21940" s="104"/>
      <c r="AL21940" s="104"/>
      <c r="AO21940" s="104"/>
      <c r="AP21940" s="104"/>
    </row>
    <row r="21941" spans="21:42" ht="15" customHeight="1" x14ac:dyDescent="0.25">
      <c r="U21941" s="104"/>
      <c r="AB21941" s="104"/>
      <c r="AC21941" s="104"/>
      <c r="AF21941" s="104"/>
      <c r="AG21941" s="104"/>
      <c r="AK21941" s="104"/>
      <c r="AL21941" s="104"/>
      <c r="AO21941" s="104"/>
      <c r="AP21941" s="104"/>
    </row>
    <row r="21942" spans="21:42" ht="15" customHeight="1" x14ac:dyDescent="0.25">
      <c r="U21942" s="104"/>
      <c r="AB21942" s="104"/>
      <c r="AC21942" s="104"/>
      <c r="AF21942" s="104"/>
      <c r="AG21942" s="104"/>
      <c r="AK21942" s="104"/>
      <c r="AL21942" s="104"/>
      <c r="AO21942" s="104"/>
      <c r="AP21942" s="104"/>
    </row>
    <row r="21943" spans="21:42" ht="15" customHeight="1" x14ac:dyDescent="0.25">
      <c r="U21943" s="104"/>
      <c r="AB21943" s="104"/>
      <c r="AC21943" s="104"/>
      <c r="AF21943" s="104"/>
      <c r="AG21943" s="104"/>
      <c r="AK21943" s="104"/>
      <c r="AL21943" s="104"/>
      <c r="AO21943" s="104"/>
      <c r="AP21943" s="104"/>
    </row>
    <row r="21944" spans="21:42" ht="15" customHeight="1" x14ac:dyDescent="0.25">
      <c r="U21944" s="104"/>
      <c r="AB21944" s="104"/>
      <c r="AC21944" s="104"/>
      <c r="AF21944" s="104"/>
      <c r="AG21944" s="104"/>
      <c r="AK21944" s="104"/>
      <c r="AL21944" s="104"/>
      <c r="AO21944" s="104"/>
      <c r="AP21944" s="104"/>
    </row>
    <row r="21945" spans="21:42" ht="15" customHeight="1" x14ac:dyDescent="0.25">
      <c r="U21945" s="104"/>
      <c r="AB21945" s="104"/>
      <c r="AC21945" s="104"/>
      <c r="AF21945" s="104"/>
      <c r="AG21945" s="104"/>
      <c r="AK21945" s="104"/>
      <c r="AL21945" s="104"/>
      <c r="AO21945" s="104"/>
      <c r="AP21945" s="104"/>
    </row>
    <row r="21946" spans="21:42" ht="15" customHeight="1" x14ac:dyDescent="0.25">
      <c r="U21946" s="104"/>
      <c r="AB21946" s="104"/>
      <c r="AC21946" s="104"/>
      <c r="AF21946" s="104"/>
      <c r="AG21946" s="104"/>
      <c r="AK21946" s="104"/>
      <c r="AL21946" s="104"/>
      <c r="AO21946" s="104"/>
      <c r="AP21946" s="104"/>
    </row>
    <row r="21947" spans="21:42" ht="15" customHeight="1" x14ac:dyDescent="0.25">
      <c r="U21947" s="104"/>
      <c r="AB21947" s="104"/>
      <c r="AC21947" s="104"/>
      <c r="AF21947" s="104"/>
      <c r="AG21947" s="104"/>
      <c r="AK21947" s="104"/>
      <c r="AL21947" s="104"/>
      <c r="AO21947" s="104"/>
      <c r="AP21947" s="104"/>
    </row>
    <row r="21948" spans="21:42" ht="15" customHeight="1" x14ac:dyDescent="0.25">
      <c r="U21948" s="104"/>
      <c r="AB21948" s="104"/>
      <c r="AC21948" s="104"/>
      <c r="AF21948" s="104"/>
      <c r="AG21948" s="104"/>
      <c r="AK21948" s="104"/>
      <c r="AL21948" s="104"/>
      <c r="AO21948" s="104"/>
      <c r="AP21948" s="104"/>
    </row>
    <row r="21949" spans="21:42" ht="15" customHeight="1" x14ac:dyDescent="0.25">
      <c r="U21949" s="104"/>
      <c r="AB21949" s="104"/>
      <c r="AC21949" s="104"/>
      <c r="AF21949" s="104"/>
      <c r="AG21949" s="104"/>
      <c r="AK21949" s="104"/>
      <c r="AL21949" s="104"/>
      <c r="AO21949" s="104"/>
      <c r="AP21949" s="104"/>
    </row>
    <row r="21950" spans="21:42" ht="15" customHeight="1" x14ac:dyDescent="0.25">
      <c r="U21950" s="104"/>
      <c r="AB21950" s="104"/>
      <c r="AC21950" s="104"/>
      <c r="AF21950" s="104"/>
      <c r="AG21950" s="104"/>
      <c r="AK21950" s="104"/>
      <c r="AL21950" s="104"/>
      <c r="AO21950" s="104"/>
      <c r="AP21950" s="104"/>
    </row>
    <row r="21951" spans="21:42" ht="15" customHeight="1" x14ac:dyDescent="0.25">
      <c r="U21951" s="104"/>
      <c r="AB21951" s="104"/>
      <c r="AC21951" s="104"/>
      <c r="AF21951" s="104"/>
      <c r="AG21951" s="104"/>
      <c r="AK21951" s="104"/>
      <c r="AL21951" s="104"/>
      <c r="AO21951" s="104"/>
      <c r="AP21951" s="104"/>
    </row>
    <row r="21952" spans="21:42" ht="15" customHeight="1" x14ac:dyDescent="0.25">
      <c r="U21952" s="104"/>
      <c r="AB21952" s="104"/>
      <c r="AC21952" s="104"/>
      <c r="AF21952" s="104"/>
      <c r="AG21952" s="104"/>
      <c r="AK21952" s="104"/>
      <c r="AL21952" s="104"/>
      <c r="AO21952" s="104"/>
      <c r="AP21952" s="104"/>
    </row>
    <row r="21953" spans="21:42" ht="15" customHeight="1" x14ac:dyDescent="0.25">
      <c r="U21953" s="104"/>
      <c r="AB21953" s="104"/>
      <c r="AC21953" s="104"/>
      <c r="AF21953" s="104"/>
      <c r="AG21953" s="104"/>
      <c r="AK21953" s="104"/>
      <c r="AL21953" s="104"/>
      <c r="AO21953" s="104"/>
      <c r="AP21953" s="104"/>
    </row>
    <row r="21954" spans="21:42" ht="15" customHeight="1" x14ac:dyDescent="0.25">
      <c r="U21954" s="104"/>
      <c r="AB21954" s="104"/>
      <c r="AC21954" s="104"/>
      <c r="AF21954" s="104"/>
      <c r="AG21954" s="104"/>
      <c r="AK21954" s="104"/>
      <c r="AL21954" s="104"/>
      <c r="AO21954" s="104"/>
      <c r="AP21954" s="104"/>
    </row>
    <row r="21955" spans="21:42" ht="15" customHeight="1" x14ac:dyDescent="0.25">
      <c r="U21955" s="104"/>
      <c r="AB21955" s="104"/>
      <c r="AC21955" s="104"/>
      <c r="AF21955" s="104"/>
      <c r="AG21955" s="104"/>
      <c r="AK21955" s="104"/>
      <c r="AL21955" s="104"/>
      <c r="AO21955" s="104"/>
      <c r="AP21955" s="104"/>
    </row>
    <row r="21956" spans="21:42" ht="15" customHeight="1" x14ac:dyDescent="0.25">
      <c r="U21956" s="104"/>
      <c r="AB21956" s="104"/>
      <c r="AC21956" s="104"/>
      <c r="AF21956" s="104"/>
      <c r="AG21956" s="104"/>
      <c r="AK21956" s="104"/>
      <c r="AL21956" s="104"/>
      <c r="AO21956" s="104"/>
      <c r="AP21956" s="104"/>
    </row>
    <row r="21957" spans="21:42" ht="15" customHeight="1" x14ac:dyDescent="0.25">
      <c r="U21957" s="104"/>
      <c r="AB21957" s="104"/>
      <c r="AC21957" s="104"/>
      <c r="AF21957" s="104"/>
      <c r="AG21957" s="104"/>
      <c r="AK21957" s="104"/>
      <c r="AL21957" s="104"/>
      <c r="AO21957" s="104"/>
      <c r="AP21957" s="104"/>
    </row>
    <row r="21958" spans="21:42" ht="15" customHeight="1" x14ac:dyDescent="0.25">
      <c r="U21958" s="104"/>
      <c r="AB21958" s="104"/>
      <c r="AC21958" s="104"/>
      <c r="AF21958" s="104"/>
      <c r="AG21958" s="104"/>
      <c r="AK21958" s="104"/>
      <c r="AL21958" s="104"/>
      <c r="AO21958" s="104"/>
      <c r="AP21958" s="104"/>
    </row>
    <row r="21959" spans="21:42" ht="15" customHeight="1" x14ac:dyDescent="0.25">
      <c r="U21959" s="104"/>
      <c r="AB21959" s="104"/>
      <c r="AC21959" s="104"/>
      <c r="AF21959" s="104"/>
      <c r="AG21959" s="104"/>
      <c r="AK21959" s="104"/>
      <c r="AL21959" s="104"/>
      <c r="AO21959" s="104"/>
      <c r="AP21959" s="104"/>
    </row>
    <row r="21960" spans="21:42" ht="15" customHeight="1" x14ac:dyDescent="0.25">
      <c r="U21960" s="104"/>
      <c r="AB21960" s="104"/>
      <c r="AC21960" s="104"/>
      <c r="AF21960" s="104"/>
      <c r="AG21960" s="104"/>
      <c r="AK21960" s="104"/>
      <c r="AL21960" s="104"/>
      <c r="AO21960" s="104"/>
      <c r="AP21960" s="104"/>
    </row>
    <row r="21961" spans="21:42" ht="15" customHeight="1" x14ac:dyDescent="0.25">
      <c r="U21961" s="104"/>
      <c r="AB21961" s="104"/>
      <c r="AC21961" s="104"/>
      <c r="AF21961" s="104"/>
      <c r="AG21961" s="104"/>
      <c r="AK21961" s="104"/>
      <c r="AL21961" s="104"/>
      <c r="AO21961" s="104"/>
      <c r="AP21961" s="104"/>
    </row>
    <row r="21962" spans="21:42" ht="15" customHeight="1" x14ac:dyDescent="0.25">
      <c r="U21962" s="104"/>
      <c r="AB21962" s="104"/>
      <c r="AC21962" s="104"/>
      <c r="AF21962" s="104"/>
      <c r="AG21962" s="104"/>
      <c r="AK21962" s="104"/>
      <c r="AL21962" s="104"/>
      <c r="AO21962" s="104"/>
      <c r="AP21962" s="104"/>
    </row>
    <row r="21963" spans="21:42" ht="15" customHeight="1" x14ac:dyDescent="0.25">
      <c r="U21963" s="104"/>
      <c r="AB21963" s="104"/>
      <c r="AC21963" s="104"/>
      <c r="AF21963" s="104"/>
      <c r="AG21963" s="104"/>
      <c r="AK21963" s="104"/>
      <c r="AL21963" s="104"/>
      <c r="AO21963" s="104"/>
      <c r="AP21963" s="104"/>
    </row>
    <row r="21964" spans="21:42" ht="15" customHeight="1" x14ac:dyDescent="0.25">
      <c r="U21964" s="104"/>
      <c r="AB21964" s="104"/>
      <c r="AC21964" s="104"/>
      <c r="AF21964" s="104"/>
      <c r="AG21964" s="104"/>
      <c r="AK21964" s="104"/>
      <c r="AL21964" s="104"/>
      <c r="AO21964" s="104"/>
      <c r="AP21964" s="104"/>
    </row>
    <row r="21965" spans="21:42" ht="15" customHeight="1" x14ac:dyDescent="0.25">
      <c r="U21965" s="104"/>
      <c r="AB21965" s="104"/>
      <c r="AC21965" s="104"/>
      <c r="AF21965" s="104"/>
      <c r="AG21965" s="104"/>
      <c r="AK21965" s="104"/>
      <c r="AL21965" s="104"/>
      <c r="AO21965" s="104"/>
      <c r="AP21965" s="104"/>
    </row>
    <row r="21966" spans="21:42" ht="15" customHeight="1" x14ac:dyDescent="0.25">
      <c r="U21966" s="104"/>
      <c r="AB21966" s="104"/>
      <c r="AC21966" s="104"/>
      <c r="AF21966" s="104"/>
      <c r="AG21966" s="104"/>
      <c r="AK21966" s="104"/>
      <c r="AL21966" s="104"/>
      <c r="AO21966" s="104"/>
      <c r="AP21966" s="104"/>
    </row>
    <row r="21967" spans="21:42" ht="15" customHeight="1" x14ac:dyDescent="0.25">
      <c r="U21967" s="104"/>
      <c r="AB21967" s="104"/>
      <c r="AC21967" s="104"/>
      <c r="AF21967" s="104"/>
      <c r="AG21967" s="104"/>
      <c r="AK21967" s="104"/>
      <c r="AL21967" s="104"/>
      <c r="AO21967" s="104"/>
      <c r="AP21967" s="104"/>
    </row>
    <row r="21968" spans="21:42" ht="15" customHeight="1" x14ac:dyDescent="0.25">
      <c r="U21968" s="104"/>
      <c r="AB21968" s="104"/>
      <c r="AC21968" s="104"/>
      <c r="AF21968" s="104"/>
      <c r="AG21968" s="104"/>
      <c r="AK21968" s="104"/>
      <c r="AL21968" s="104"/>
      <c r="AO21968" s="104"/>
      <c r="AP21968" s="104"/>
    </row>
    <row r="21969" spans="21:42" ht="15" customHeight="1" x14ac:dyDescent="0.25">
      <c r="U21969" s="104"/>
      <c r="AB21969" s="104"/>
      <c r="AC21969" s="104"/>
      <c r="AF21969" s="104"/>
      <c r="AG21969" s="104"/>
      <c r="AK21969" s="104"/>
      <c r="AL21969" s="104"/>
      <c r="AO21969" s="104"/>
      <c r="AP21969" s="104"/>
    </row>
    <row r="21970" spans="21:42" ht="15" customHeight="1" x14ac:dyDescent="0.25">
      <c r="U21970" s="104"/>
      <c r="AB21970" s="104"/>
      <c r="AC21970" s="104"/>
      <c r="AF21970" s="104"/>
      <c r="AG21970" s="104"/>
      <c r="AK21970" s="104"/>
      <c r="AL21970" s="104"/>
      <c r="AO21970" s="104"/>
      <c r="AP21970" s="104"/>
    </row>
    <row r="21971" spans="21:42" ht="15" customHeight="1" x14ac:dyDescent="0.25">
      <c r="U21971" s="104"/>
      <c r="AB21971" s="104"/>
      <c r="AC21971" s="104"/>
      <c r="AF21971" s="104"/>
      <c r="AG21971" s="104"/>
      <c r="AK21971" s="104"/>
      <c r="AL21971" s="104"/>
      <c r="AO21971" s="104"/>
      <c r="AP21971" s="104"/>
    </row>
    <row r="21972" spans="21:42" ht="15" customHeight="1" x14ac:dyDescent="0.25">
      <c r="U21972" s="104"/>
      <c r="AB21972" s="104"/>
      <c r="AC21972" s="104"/>
      <c r="AF21972" s="104"/>
      <c r="AG21972" s="104"/>
      <c r="AK21972" s="104"/>
      <c r="AL21972" s="104"/>
      <c r="AO21972" s="104"/>
      <c r="AP21972" s="104"/>
    </row>
    <row r="21973" spans="21:42" ht="15" customHeight="1" x14ac:dyDescent="0.25">
      <c r="U21973" s="104"/>
      <c r="AB21973" s="104"/>
      <c r="AC21973" s="104"/>
      <c r="AF21973" s="104"/>
      <c r="AG21973" s="104"/>
      <c r="AK21973" s="104"/>
      <c r="AL21973" s="104"/>
      <c r="AO21973" s="104"/>
      <c r="AP21973" s="104"/>
    </row>
    <row r="21974" spans="21:42" ht="15" customHeight="1" x14ac:dyDescent="0.25">
      <c r="U21974" s="104"/>
      <c r="AB21974" s="104"/>
      <c r="AC21974" s="104"/>
      <c r="AF21974" s="104"/>
      <c r="AG21974" s="104"/>
      <c r="AK21974" s="104"/>
      <c r="AL21974" s="104"/>
      <c r="AO21974" s="104"/>
      <c r="AP21974" s="104"/>
    </row>
    <row r="21975" spans="21:42" ht="15" customHeight="1" x14ac:dyDescent="0.25">
      <c r="U21975" s="104"/>
      <c r="AB21975" s="104"/>
      <c r="AC21975" s="104"/>
      <c r="AF21975" s="104"/>
      <c r="AG21975" s="104"/>
      <c r="AK21975" s="104"/>
      <c r="AL21975" s="104"/>
      <c r="AO21975" s="104"/>
      <c r="AP21975" s="104"/>
    </row>
    <row r="21976" spans="21:42" ht="15" customHeight="1" x14ac:dyDescent="0.25">
      <c r="U21976" s="104"/>
      <c r="AB21976" s="104"/>
      <c r="AC21976" s="104"/>
      <c r="AF21976" s="104"/>
      <c r="AG21976" s="104"/>
      <c r="AK21976" s="104"/>
      <c r="AL21976" s="104"/>
      <c r="AO21976" s="104"/>
      <c r="AP21976" s="104"/>
    </row>
    <row r="21977" spans="21:42" ht="15" customHeight="1" x14ac:dyDescent="0.25">
      <c r="U21977" s="104"/>
      <c r="AB21977" s="104"/>
      <c r="AC21977" s="104"/>
      <c r="AF21977" s="104"/>
      <c r="AG21977" s="104"/>
      <c r="AK21977" s="104"/>
      <c r="AL21977" s="104"/>
      <c r="AO21977" s="104"/>
      <c r="AP21977" s="104"/>
    </row>
    <row r="21978" spans="21:42" ht="15" customHeight="1" x14ac:dyDescent="0.25">
      <c r="U21978" s="104"/>
      <c r="AB21978" s="104"/>
      <c r="AC21978" s="104"/>
      <c r="AF21978" s="104"/>
      <c r="AG21978" s="104"/>
      <c r="AK21978" s="104"/>
      <c r="AL21978" s="104"/>
      <c r="AO21978" s="104"/>
      <c r="AP21978" s="104"/>
    </row>
    <row r="21979" spans="21:42" ht="15" customHeight="1" x14ac:dyDescent="0.25">
      <c r="U21979" s="104"/>
      <c r="AB21979" s="104"/>
      <c r="AC21979" s="104"/>
      <c r="AF21979" s="104"/>
      <c r="AG21979" s="104"/>
      <c r="AK21979" s="104"/>
      <c r="AL21979" s="104"/>
      <c r="AO21979" s="104"/>
      <c r="AP21979" s="104"/>
    </row>
    <row r="21980" spans="21:42" ht="15" customHeight="1" x14ac:dyDescent="0.25">
      <c r="U21980" s="104"/>
      <c r="AB21980" s="104"/>
      <c r="AC21980" s="104"/>
      <c r="AF21980" s="104"/>
      <c r="AG21980" s="104"/>
      <c r="AK21980" s="104"/>
      <c r="AL21980" s="104"/>
      <c r="AO21980" s="104"/>
      <c r="AP21980" s="104"/>
    </row>
    <row r="21981" spans="21:42" ht="15" customHeight="1" x14ac:dyDescent="0.25">
      <c r="U21981" s="104"/>
      <c r="AB21981" s="104"/>
      <c r="AC21981" s="104"/>
      <c r="AF21981" s="104"/>
      <c r="AG21981" s="104"/>
      <c r="AK21981" s="104"/>
      <c r="AL21981" s="104"/>
      <c r="AO21981" s="104"/>
      <c r="AP21981" s="104"/>
    </row>
    <row r="21982" spans="21:42" ht="15" customHeight="1" x14ac:dyDescent="0.25">
      <c r="U21982" s="104"/>
      <c r="AB21982" s="104"/>
      <c r="AC21982" s="104"/>
      <c r="AF21982" s="104"/>
      <c r="AG21982" s="104"/>
      <c r="AK21982" s="104"/>
      <c r="AL21982" s="104"/>
      <c r="AO21982" s="104"/>
      <c r="AP21982" s="104"/>
    </row>
    <row r="21983" spans="21:42" ht="15" customHeight="1" x14ac:dyDescent="0.25">
      <c r="U21983" s="104"/>
      <c r="AB21983" s="104"/>
      <c r="AC21983" s="104"/>
      <c r="AF21983" s="104"/>
      <c r="AG21983" s="104"/>
      <c r="AK21983" s="104"/>
      <c r="AL21983" s="104"/>
      <c r="AO21983" s="104"/>
      <c r="AP21983" s="104"/>
    </row>
    <row r="21984" spans="21:42" ht="15" customHeight="1" x14ac:dyDescent="0.25">
      <c r="U21984" s="104"/>
      <c r="AB21984" s="104"/>
      <c r="AC21984" s="104"/>
      <c r="AF21984" s="104"/>
      <c r="AG21984" s="104"/>
      <c r="AK21984" s="104"/>
      <c r="AL21984" s="104"/>
      <c r="AO21984" s="104"/>
      <c r="AP21984" s="104"/>
    </row>
    <row r="21985" spans="21:42" ht="15" customHeight="1" x14ac:dyDescent="0.25">
      <c r="U21985" s="104"/>
      <c r="AB21985" s="104"/>
      <c r="AC21985" s="104"/>
      <c r="AF21985" s="104"/>
      <c r="AG21985" s="104"/>
      <c r="AK21985" s="104"/>
      <c r="AL21985" s="104"/>
      <c r="AO21985" s="104"/>
      <c r="AP21985" s="104"/>
    </row>
    <row r="21986" spans="21:42" ht="15" customHeight="1" x14ac:dyDescent="0.25">
      <c r="U21986" s="104"/>
      <c r="AB21986" s="104"/>
      <c r="AC21986" s="104"/>
      <c r="AF21986" s="104"/>
      <c r="AG21986" s="104"/>
      <c r="AK21986" s="104"/>
      <c r="AL21986" s="104"/>
      <c r="AO21986" s="104"/>
      <c r="AP21986" s="104"/>
    </row>
    <row r="21987" spans="21:42" ht="15" customHeight="1" x14ac:dyDescent="0.25">
      <c r="U21987" s="104"/>
      <c r="AB21987" s="104"/>
      <c r="AC21987" s="104"/>
      <c r="AF21987" s="104"/>
      <c r="AG21987" s="104"/>
      <c r="AK21987" s="104"/>
      <c r="AL21987" s="104"/>
      <c r="AO21987" s="104"/>
      <c r="AP21987" s="104"/>
    </row>
    <row r="21988" spans="21:42" ht="15" customHeight="1" x14ac:dyDescent="0.25">
      <c r="U21988" s="104"/>
      <c r="AB21988" s="104"/>
      <c r="AC21988" s="104"/>
      <c r="AF21988" s="104"/>
      <c r="AG21988" s="104"/>
      <c r="AK21988" s="104"/>
      <c r="AL21988" s="104"/>
      <c r="AO21988" s="104"/>
      <c r="AP21988" s="104"/>
    </row>
    <row r="21989" spans="21:42" ht="15" customHeight="1" x14ac:dyDescent="0.25">
      <c r="U21989" s="104"/>
      <c r="AB21989" s="104"/>
      <c r="AC21989" s="104"/>
      <c r="AF21989" s="104"/>
      <c r="AG21989" s="104"/>
      <c r="AK21989" s="104"/>
      <c r="AL21989" s="104"/>
      <c r="AO21989" s="104"/>
      <c r="AP21989" s="104"/>
    </row>
    <row r="21990" spans="21:42" ht="15" customHeight="1" x14ac:dyDescent="0.25">
      <c r="U21990" s="104"/>
      <c r="AB21990" s="104"/>
      <c r="AC21990" s="104"/>
      <c r="AF21990" s="104"/>
      <c r="AG21990" s="104"/>
      <c r="AK21990" s="104"/>
      <c r="AL21990" s="104"/>
      <c r="AO21990" s="104"/>
      <c r="AP21990" s="104"/>
    </row>
    <row r="21991" spans="21:42" ht="15" customHeight="1" x14ac:dyDescent="0.25">
      <c r="U21991" s="104"/>
      <c r="AB21991" s="104"/>
      <c r="AC21991" s="104"/>
      <c r="AF21991" s="104"/>
      <c r="AG21991" s="104"/>
      <c r="AK21991" s="104"/>
      <c r="AL21991" s="104"/>
      <c r="AO21991" s="104"/>
      <c r="AP21991" s="104"/>
    </row>
    <row r="21992" spans="21:42" ht="15" customHeight="1" x14ac:dyDescent="0.25">
      <c r="U21992" s="104"/>
      <c r="AB21992" s="104"/>
      <c r="AC21992" s="104"/>
      <c r="AF21992" s="104"/>
      <c r="AG21992" s="104"/>
      <c r="AK21992" s="104"/>
      <c r="AL21992" s="104"/>
      <c r="AO21992" s="104"/>
      <c r="AP21992" s="104"/>
    </row>
    <row r="21993" spans="21:42" ht="15" customHeight="1" x14ac:dyDescent="0.25">
      <c r="U21993" s="104"/>
      <c r="AB21993" s="104"/>
      <c r="AC21993" s="104"/>
      <c r="AF21993" s="104"/>
      <c r="AG21993" s="104"/>
      <c r="AK21993" s="104"/>
      <c r="AL21993" s="104"/>
      <c r="AO21993" s="104"/>
      <c r="AP21993" s="104"/>
    </row>
    <row r="21994" spans="21:42" ht="15" customHeight="1" x14ac:dyDescent="0.25">
      <c r="U21994" s="104"/>
      <c r="AB21994" s="104"/>
      <c r="AC21994" s="104"/>
      <c r="AF21994" s="104"/>
      <c r="AG21994" s="104"/>
      <c r="AK21994" s="104"/>
      <c r="AL21994" s="104"/>
      <c r="AO21994" s="104"/>
      <c r="AP21994" s="104"/>
    </row>
    <row r="21995" spans="21:42" ht="15" customHeight="1" x14ac:dyDescent="0.25">
      <c r="U21995" s="104"/>
      <c r="AB21995" s="104"/>
      <c r="AC21995" s="104"/>
      <c r="AF21995" s="104"/>
      <c r="AG21995" s="104"/>
      <c r="AK21995" s="104"/>
      <c r="AL21995" s="104"/>
      <c r="AO21995" s="104"/>
      <c r="AP21995" s="104"/>
    </row>
    <row r="21996" spans="21:42" ht="15" customHeight="1" x14ac:dyDescent="0.25">
      <c r="U21996" s="104"/>
      <c r="AB21996" s="104"/>
      <c r="AC21996" s="104"/>
      <c r="AF21996" s="104"/>
      <c r="AG21996" s="104"/>
      <c r="AK21996" s="104"/>
      <c r="AL21996" s="104"/>
      <c r="AO21996" s="104"/>
      <c r="AP21996" s="104"/>
    </row>
    <row r="21997" spans="21:42" ht="15" customHeight="1" x14ac:dyDescent="0.25">
      <c r="U21997" s="104"/>
      <c r="AB21997" s="104"/>
      <c r="AC21997" s="104"/>
      <c r="AF21997" s="104"/>
      <c r="AG21997" s="104"/>
      <c r="AK21997" s="104"/>
      <c r="AL21997" s="104"/>
      <c r="AO21997" s="104"/>
      <c r="AP21997" s="104"/>
    </row>
    <row r="21998" spans="21:42" ht="15" customHeight="1" x14ac:dyDescent="0.25">
      <c r="U21998" s="104"/>
      <c r="AB21998" s="104"/>
      <c r="AC21998" s="104"/>
      <c r="AF21998" s="104"/>
      <c r="AG21998" s="104"/>
      <c r="AK21998" s="104"/>
      <c r="AL21998" s="104"/>
      <c r="AO21998" s="104"/>
      <c r="AP21998" s="104"/>
    </row>
    <row r="21999" spans="21:42" ht="15" customHeight="1" x14ac:dyDescent="0.25">
      <c r="U21999" s="104"/>
      <c r="AB21999" s="104"/>
      <c r="AC21999" s="104"/>
      <c r="AF21999" s="104"/>
      <c r="AG21999" s="104"/>
      <c r="AK21999" s="104"/>
      <c r="AL21999" s="104"/>
      <c r="AO21999" s="104"/>
      <c r="AP21999" s="104"/>
    </row>
    <row r="22000" spans="21:42" ht="15" customHeight="1" x14ac:dyDescent="0.25">
      <c r="U22000" s="104"/>
      <c r="AB22000" s="104"/>
      <c r="AC22000" s="104"/>
      <c r="AF22000" s="104"/>
      <c r="AG22000" s="104"/>
      <c r="AK22000" s="104"/>
      <c r="AL22000" s="104"/>
      <c r="AO22000" s="104"/>
      <c r="AP22000" s="104"/>
    </row>
    <row r="22001" spans="21:42" ht="15" customHeight="1" x14ac:dyDescent="0.25">
      <c r="U22001" s="104"/>
      <c r="AB22001" s="104"/>
      <c r="AC22001" s="104"/>
      <c r="AF22001" s="104"/>
      <c r="AG22001" s="104"/>
      <c r="AK22001" s="104"/>
      <c r="AL22001" s="104"/>
      <c r="AO22001" s="104"/>
      <c r="AP22001" s="104"/>
    </row>
    <row r="22002" spans="21:42" ht="15" customHeight="1" x14ac:dyDescent="0.25">
      <c r="U22002" s="104"/>
      <c r="AB22002" s="104"/>
      <c r="AC22002" s="104"/>
      <c r="AF22002" s="104"/>
      <c r="AG22002" s="104"/>
      <c r="AK22002" s="104"/>
      <c r="AL22002" s="104"/>
      <c r="AO22002" s="104"/>
      <c r="AP22002" s="104"/>
    </row>
    <row r="22003" spans="21:42" ht="15" customHeight="1" x14ac:dyDescent="0.25">
      <c r="U22003" s="104"/>
      <c r="AB22003" s="104"/>
      <c r="AC22003" s="104"/>
      <c r="AF22003" s="104"/>
      <c r="AG22003" s="104"/>
      <c r="AK22003" s="104"/>
      <c r="AL22003" s="104"/>
      <c r="AO22003" s="104"/>
      <c r="AP22003" s="104"/>
    </row>
    <row r="22004" spans="21:42" ht="15" customHeight="1" x14ac:dyDescent="0.25">
      <c r="U22004" s="104"/>
      <c r="AB22004" s="104"/>
      <c r="AC22004" s="104"/>
      <c r="AF22004" s="104"/>
      <c r="AG22004" s="104"/>
      <c r="AK22004" s="104"/>
      <c r="AL22004" s="104"/>
      <c r="AO22004" s="104"/>
      <c r="AP22004" s="104"/>
    </row>
    <row r="22005" spans="21:42" ht="15" customHeight="1" x14ac:dyDescent="0.25">
      <c r="U22005" s="104"/>
      <c r="AB22005" s="104"/>
      <c r="AC22005" s="104"/>
      <c r="AF22005" s="104"/>
      <c r="AG22005" s="104"/>
      <c r="AK22005" s="104"/>
      <c r="AL22005" s="104"/>
      <c r="AO22005" s="104"/>
      <c r="AP22005" s="104"/>
    </row>
    <row r="22006" spans="21:42" ht="15" customHeight="1" x14ac:dyDescent="0.25">
      <c r="U22006" s="104"/>
      <c r="AB22006" s="104"/>
      <c r="AC22006" s="104"/>
      <c r="AF22006" s="104"/>
      <c r="AG22006" s="104"/>
      <c r="AK22006" s="104"/>
      <c r="AL22006" s="104"/>
      <c r="AO22006" s="104"/>
      <c r="AP22006" s="104"/>
    </row>
    <row r="22007" spans="21:42" ht="15" customHeight="1" x14ac:dyDescent="0.25">
      <c r="U22007" s="104"/>
      <c r="AB22007" s="104"/>
      <c r="AC22007" s="104"/>
      <c r="AF22007" s="104"/>
      <c r="AG22007" s="104"/>
      <c r="AK22007" s="104"/>
      <c r="AL22007" s="104"/>
      <c r="AO22007" s="104"/>
      <c r="AP22007" s="104"/>
    </row>
    <row r="22008" spans="21:42" ht="15" customHeight="1" x14ac:dyDescent="0.25">
      <c r="U22008" s="104"/>
      <c r="AB22008" s="104"/>
      <c r="AC22008" s="104"/>
      <c r="AF22008" s="104"/>
      <c r="AG22008" s="104"/>
      <c r="AK22008" s="104"/>
      <c r="AL22008" s="104"/>
      <c r="AO22008" s="104"/>
      <c r="AP22008" s="104"/>
    </row>
    <row r="22009" spans="21:42" ht="15" customHeight="1" x14ac:dyDescent="0.25">
      <c r="U22009" s="104"/>
      <c r="AB22009" s="104"/>
      <c r="AC22009" s="104"/>
      <c r="AF22009" s="104"/>
      <c r="AG22009" s="104"/>
      <c r="AK22009" s="104"/>
      <c r="AL22009" s="104"/>
      <c r="AO22009" s="104"/>
      <c r="AP22009" s="104"/>
    </row>
    <row r="22010" spans="21:42" ht="15" customHeight="1" x14ac:dyDescent="0.25">
      <c r="U22010" s="104"/>
      <c r="AB22010" s="104"/>
      <c r="AC22010" s="104"/>
      <c r="AF22010" s="104"/>
      <c r="AG22010" s="104"/>
      <c r="AK22010" s="104"/>
      <c r="AL22010" s="104"/>
      <c r="AO22010" s="104"/>
      <c r="AP22010" s="104"/>
    </row>
    <row r="22011" spans="21:42" ht="15" customHeight="1" x14ac:dyDescent="0.25">
      <c r="U22011" s="104"/>
      <c r="AB22011" s="104"/>
      <c r="AC22011" s="104"/>
      <c r="AF22011" s="104"/>
      <c r="AG22011" s="104"/>
      <c r="AK22011" s="104"/>
      <c r="AL22011" s="104"/>
      <c r="AO22011" s="104"/>
      <c r="AP22011" s="104"/>
    </row>
    <row r="22012" spans="21:42" ht="15" customHeight="1" x14ac:dyDescent="0.25">
      <c r="U22012" s="104"/>
      <c r="AB22012" s="104"/>
      <c r="AC22012" s="104"/>
      <c r="AF22012" s="104"/>
      <c r="AG22012" s="104"/>
      <c r="AK22012" s="104"/>
      <c r="AL22012" s="104"/>
      <c r="AO22012" s="104"/>
      <c r="AP22012" s="104"/>
    </row>
    <row r="22013" spans="21:42" ht="15" customHeight="1" x14ac:dyDescent="0.25">
      <c r="U22013" s="104"/>
      <c r="AB22013" s="104"/>
      <c r="AC22013" s="104"/>
      <c r="AF22013" s="104"/>
      <c r="AG22013" s="104"/>
      <c r="AK22013" s="104"/>
      <c r="AL22013" s="104"/>
      <c r="AO22013" s="104"/>
      <c r="AP22013" s="104"/>
    </row>
    <row r="22014" spans="21:42" ht="15" customHeight="1" x14ac:dyDescent="0.25">
      <c r="U22014" s="104"/>
      <c r="AB22014" s="104"/>
      <c r="AC22014" s="104"/>
      <c r="AF22014" s="104"/>
      <c r="AG22014" s="104"/>
      <c r="AK22014" s="104"/>
      <c r="AL22014" s="104"/>
      <c r="AO22014" s="104"/>
      <c r="AP22014" s="104"/>
    </row>
    <row r="22015" spans="21:42" ht="15" customHeight="1" x14ac:dyDescent="0.25">
      <c r="U22015" s="104"/>
      <c r="AB22015" s="104"/>
      <c r="AC22015" s="104"/>
      <c r="AF22015" s="104"/>
      <c r="AG22015" s="104"/>
      <c r="AK22015" s="104"/>
      <c r="AL22015" s="104"/>
      <c r="AO22015" s="104"/>
      <c r="AP22015" s="104"/>
    </row>
    <row r="22016" spans="21:42" ht="15" customHeight="1" x14ac:dyDescent="0.25">
      <c r="U22016" s="104"/>
      <c r="AB22016" s="104"/>
      <c r="AC22016" s="104"/>
      <c r="AF22016" s="104"/>
      <c r="AG22016" s="104"/>
      <c r="AK22016" s="104"/>
      <c r="AL22016" s="104"/>
      <c r="AO22016" s="104"/>
      <c r="AP22016" s="104"/>
    </row>
    <row r="22017" spans="21:42" ht="15" customHeight="1" x14ac:dyDescent="0.25">
      <c r="U22017" s="104"/>
      <c r="AB22017" s="104"/>
      <c r="AC22017" s="104"/>
      <c r="AF22017" s="104"/>
      <c r="AG22017" s="104"/>
      <c r="AK22017" s="104"/>
      <c r="AL22017" s="104"/>
      <c r="AO22017" s="104"/>
      <c r="AP22017" s="104"/>
    </row>
    <row r="22018" spans="21:42" ht="15" customHeight="1" x14ac:dyDescent="0.25">
      <c r="U22018" s="104"/>
      <c r="AB22018" s="104"/>
      <c r="AC22018" s="104"/>
      <c r="AF22018" s="104"/>
      <c r="AG22018" s="104"/>
      <c r="AK22018" s="104"/>
      <c r="AL22018" s="104"/>
      <c r="AO22018" s="104"/>
      <c r="AP22018" s="104"/>
    </row>
    <row r="22019" spans="21:42" ht="15" customHeight="1" x14ac:dyDescent="0.25">
      <c r="U22019" s="104"/>
      <c r="AB22019" s="104"/>
      <c r="AC22019" s="104"/>
      <c r="AF22019" s="104"/>
      <c r="AG22019" s="104"/>
      <c r="AK22019" s="104"/>
      <c r="AL22019" s="104"/>
      <c r="AO22019" s="104"/>
      <c r="AP22019" s="104"/>
    </row>
    <row r="22020" spans="21:42" ht="15" customHeight="1" x14ac:dyDescent="0.25">
      <c r="U22020" s="104"/>
      <c r="AB22020" s="104"/>
      <c r="AC22020" s="104"/>
      <c r="AF22020" s="104"/>
      <c r="AG22020" s="104"/>
      <c r="AK22020" s="104"/>
      <c r="AL22020" s="104"/>
      <c r="AO22020" s="104"/>
      <c r="AP22020" s="104"/>
    </row>
    <row r="22021" spans="21:42" ht="15" customHeight="1" x14ac:dyDescent="0.25">
      <c r="U22021" s="104"/>
      <c r="AB22021" s="104"/>
      <c r="AC22021" s="104"/>
      <c r="AF22021" s="104"/>
      <c r="AG22021" s="104"/>
      <c r="AK22021" s="104"/>
      <c r="AL22021" s="104"/>
      <c r="AO22021" s="104"/>
      <c r="AP22021" s="104"/>
    </row>
    <row r="22022" spans="21:42" ht="15" customHeight="1" x14ac:dyDescent="0.25">
      <c r="U22022" s="104"/>
      <c r="AB22022" s="104"/>
      <c r="AC22022" s="104"/>
      <c r="AF22022" s="104"/>
      <c r="AG22022" s="104"/>
      <c r="AK22022" s="104"/>
      <c r="AL22022" s="104"/>
      <c r="AO22022" s="104"/>
      <c r="AP22022" s="104"/>
    </row>
    <row r="22023" spans="21:42" ht="15" customHeight="1" x14ac:dyDescent="0.25">
      <c r="U22023" s="104"/>
      <c r="AB22023" s="104"/>
      <c r="AC22023" s="104"/>
      <c r="AF22023" s="104"/>
      <c r="AG22023" s="104"/>
      <c r="AK22023" s="104"/>
      <c r="AL22023" s="104"/>
      <c r="AO22023" s="104"/>
      <c r="AP22023" s="104"/>
    </row>
    <row r="22024" spans="21:42" ht="15" customHeight="1" x14ac:dyDescent="0.25">
      <c r="U22024" s="104"/>
      <c r="AB22024" s="104"/>
      <c r="AC22024" s="104"/>
      <c r="AF22024" s="104"/>
      <c r="AG22024" s="104"/>
      <c r="AK22024" s="104"/>
      <c r="AL22024" s="104"/>
      <c r="AO22024" s="104"/>
      <c r="AP22024" s="104"/>
    </row>
    <row r="22025" spans="21:42" ht="15" customHeight="1" x14ac:dyDescent="0.25">
      <c r="U22025" s="104"/>
      <c r="AB22025" s="104"/>
      <c r="AC22025" s="104"/>
      <c r="AF22025" s="104"/>
      <c r="AG22025" s="104"/>
      <c r="AK22025" s="104"/>
      <c r="AL22025" s="104"/>
      <c r="AO22025" s="104"/>
      <c r="AP22025" s="104"/>
    </row>
    <row r="22026" spans="21:42" ht="15" customHeight="1" x14ac:dyDescent="0.25">
      <c r="U22026" s="104"/>
      <c r="AB22026" s="104"/>
      <c r="AC22026" s="104"/>
      <c r="AF22026" s="104"/>
      <c r="AG22026" s="104"/>
      <c r="AK22026" s="104"/>
      <c r="AL22026" s="104"/>
      <c r="AO22026" s="104"/>
      <c r="AP22026" s="104"/>
    </row>
    <row r="22027" spans="21:42" ht="15" customHeight="1" x14ac:dyDescent="0.25">
      <c r="U22027" s="104"/>
      <c r="AB22027" s="104"/>
      <c r="AC22027" s="104"/>
      <c r="AF22027" s="104"/>
      <c r="AG22027" s="104"/>
      <c r="AK22027" s="104"/>
      <c r="AL22027" s="104"/>
      <c r="AO22027" s="104"/>
      <c r="AP22027" s="104"/>
    </row>
    <row r="22028" spans="21:42" ht="15" customHeight="1" x14ac:dyDescent="0.25">
      <c r="U22028" s="104"/>
      <c r="AB22028" s="104"/>
      <c r="AC22028" s="104"/>
      <c r="AF22028" s="104"/>
      <c r="AG22028" s="104"/>
      <c r="AK22028" s="104"/>
      <c r="AL22028" s="104"/>
      <c r="AO22028" s="104"/>
      <c r="AP22028" s="104"/>
    </row>
    <row r="22029" spans="21:42" ht="15" customHeight="1" x14ac:dyDescent="0.25">
      <c r="U22029" s="104"/>
      <c r="AB22029" s="104"/>
      <c r="AC22029" s="104"/>
      <c r="AF22029" s="104"/>
      <c r="AG22029" s="104"/>
      <c r="AK22029" s="104"/>
      <c r="AL22029" s="104"/>
      <c r="AO22029" s="104"/>
      <c r="AP22029" s="104"/>
    </row>
    <row r="22030" spans="21:42" ht="15" customHeight="1" x14ac:dyDescent="0.25">
      <c r="U22030" s="104"/>
      <c r="AB22030" s="104"/>
      <c r="AC22030" s="104"/>
      <c r="AF22030" s="104"/>
      <c r="AG22030" s="104"/>
      <c r="AK22030" s="104"/>
      <c r="AL22030" s="104"/>
      <c r="AO22030" s="104"/>
      <c r="AP22030" s="104"/>
    </row>
    <row r="22031" spans="21:42" ht="15" customHeight="1" x14ac:dyDescent="0.25">
      <c r="U22031" s="104"/>
      <c r="AB22031" s="104"/>
      <c r="AC22031" s="104"/>
      <c r="AF22031" s="104"/>
      <c r="AG22031" s="104"/>
      <c r="AK22031" s="104"/>
      <c r="AL22031" s="104"/>
      <c r="AO22031" s="104"/>
      <c r="AP22031" s="104"/>
    </row>
    <row r="22032" spans="21:42" ht="15" customHeight="1" x14ac:dyDescent="0.25">
      <c r="U22032" s="104"/>
      <c r="AB22032" s="104"/>
      <c r="AC22032" s="104"/>
      <c r="AF22032" s="104"/>
      <c r="AG22032" s="104"/>
      <c r="AK22032" s="104"/>
      <c r="AL22032" s="104"/>
      <c r="AO22032" s="104"/>
      <c r="AP22032" s="104"/>
    </row>
    <row r="22033" spans="21:42" ht="15" customHeight="1" x14ac:dyDescent="0.25">
      <c r="U22033" s="104"/>
      <c r="AB22033" s="104"/>
      <c r="AC22033" s="104"/>
      <c r="AF22033" s="104"/>
      <c r="AG22033" s="104"/>
      <c r="AK22033" s="104"/>
      <c r="AL22033" s="104"/>
      <c r="AO22033" s="104"/>
      <c r="AP22033" s="104"/>
    </row>
    <row r="22034" spans="21:42" ht="15" customHeight="1" x14ac:dyDescent="0.25">
      <c r="U22034" s="104"/>
      <c r="AB22034" s="104"/>
      <c r="AC22034" s="104"/>
      <c r="AF22034" s="104"/>
      <c r="AG22034" s="104"/>
      <c r="AK22034" s="104"/>
      <c r="AL22034" s="104"/>
      <c r="AO22034" s="104"/>
      <c r="AP22034" s="104"/>
    </row>
    <row r="22035" spans="21:42" ht="15" customHeight="1" x14ac:dyDescent="0.25">
      <c r="U22035" s="104"/>
      <c r="AB22035" s="104"/>
      <c r="AC22035" s="104"/>
      <c r="AF22035" s="104"/>
      <c r="AG22035" s="104"/>
      <c r="AK22035" s="104"/>
      <c r="AL22035" s="104"/>
      <c r="AO22035" s="104"/>
      <c r="AP22035" s="104"/>
    </row>
    <row r="22036" spans="21:42" ht="15" customHeight="1" x14ac:dyDescent="0.25">
      <c r="U22036" s="104"/>
      <c r="AB22036" s="104"/>
      <c r="AC22036" s="104"/>
      <c r="AF22036" s="104"/>
      <c r="AG22036" s="104"/>
      <c r="AK22036" s="104"/>
      <c r="AL22036" s="104"/>
      <c r="AO22036" s="104"/>
      <c r="AP22036" s="104"/>
    </row>
    <row r="22037" spans="21:42" ht="15" customHeight="1" x14ac:dyDescent="0.25">
      <c r="U22037" s="104"/>
      <c r="AB22037" s="104"/>
      <c r="AC22037" s="104"/>
      <c r="AF22037" s="104"/>
      <c r="AG22037" s="104"/>
      <c r="AK22037" s="104"/>
      <c r="AL22037" s="104"/>
      <c r="AO22037" s="104"/>
      <c r="AP22037" s="104"/>
    </row>
    <row r="22038" spans="21:42" ht="15" customHeight="1" x14ac:dyDescent="0.25">
      <c r="U22038" s="104"/>
      <c r="AB22038" s="104"/>
      <c r="AC22038" s="104"/>
      <c r="AF22038" s="104"/>
      <c r="AG22038" s="104"/>
      <c r="AK22038" s="104"/>
      <c r="AL22038" s="104"/>
      <c r="AO22038" s="104"/>
      <c r="AP22038" s="104"/>
    </row>
    <row r="22039" spans="21:42" ht="15" customHeight="1" x14ac:dyDescent="0.25">
      <c r="U22039" s="104"/>
      <c r="AB22039" s="104"/>
      <c r="AC22039" s="104"/>
      <c r="AF22039" s="104"/>
      <c r="AG22039" s="104"/>
      <c r="AK22039" s="104"/>
      <c r="AL22039" s="104"/>
      <c r="AO22039" s="104"/>
      <c r="AP22039" s="104"/>
    </row>
    <row r="22040" spans="21:42" ht="15" customHeight="1" x14ac:dyDescent="0.25">
      <c r="U22040" s="104"/>
      <c r="AB22040" s="104"/>
      <c r="AC22040" s="104"/>
      <c r="AF22040" s="104"/>
      <c r="AG22040" s="104"/>
      <c r="AK22040" s="104"/>
      <c r="AL22040" s="104"/>
      <c r="AO22040" s="104"/>
      <c r="AP22040" s="104"/>
    </row>
    <row r="22041" spans="21:42" ht="15" customHeight="1" x14ac:dyDescent="0.25">
      <c r="U22041" s="104"/>
      <c r="AB22041" s="104"/>
      <c r="AC22041" s="104"/>
      <c r="AF22041" s="104"/>
      <c r="AG22041" s="104"/>
      <c r="AK22041" s="104"/>
      <c r="AL22041" s="104"/>
      <c r="AO22041" s="104"/>
      <c r="AP22041" s="104"/>
    </row>
    <row r="22042" spans="21:42" ht="15" customHeight="1" x14ac:dyDescent="0.25">
      <c r="U22042" s="104"/>
      <c r="AB22042" s="104"/>
      <c r="AC22042" s="104"/>
      <c r="AF22042" s="104"/>
      <c r="AG22042" s="104"/>
      <c r="AK22042" s="104"/>
      <c r="AL22042" s="104"/>
      <c r="AO22042" s="104"/>
      <c r="AP22042" s="104"/>
    </row>
    <row r="22043" spans="21:42" ht="15" customHeight="1" x14ac:dyDescent="0.25">
      <c r="U22043" s="104"/>
      <c r="AB22043" s="104"/>
      <c r="AC22043" s="104"/>
      <c r="AF22043" s="104"/>
      <c r="AG22043" s="104"/>
      <c r="AK22043" s="104"/>
      <c r="AL22043" s="104"/>
      <c r="AO22043" s="104"/>
      <c r="AP22043" s="104"/>
    </row>
    <row r="22044" spans="21:42" ht="15" customHeight="1" x14ac:dyDescent="0.25">
      <c r="U22044" s="104"/>
      <c r="AB22044" s="104"/>
      <c r="AC22044" s="104"/>
      <c r="AF22044" s="104"/>
      <c r="AG22044" s="104"/>
      <c r="AK22044" s="104"/>
      <c r="AL22044" s="104"/>
      <c r="AO22044" s="104"/>
      <c r="AP22044" s="104"/>
    </row>
    <row r="22045" spans="21:42" ht="15" customHeight="1" x14ac:dyDescent="0.25">
      <c r="U22045" s="104"/>
      <c r="AB22045" s="104"/>
      <c r="AC22045" s="104"/>
      <c r="AF22045" s="104"/>
      <c r="AG22045" s="104"/>
      <c r="AK22045" s="104"/>
      <c r="AL22045" s="104"/>
      <c r="AO22045" s="104"/>
      <c r="AP22045" s="104"/>
    </row>
    <row r="22046" spans="21:42" ht="15" customHeight="1" x14ac:dyDescent="0.25">
      <c r="U22046" s="104"/>
      <c r="AB22046" s="104"/>
      <c r="AC22046" s="104"/>
      <c r="AF22046" s="104"/>
      <c r="AG22046" s="104"/>
      <c r="AK22046" s="104"/>
      <c r="AL22046" s="104"/>
      <c r="AO22046" s="104"/>
      <c r="AP22046" s="104"/>
    </row>
    <row r="22047" spans="21:42" ht="15" customHeight="1" x14ac:dyDescent="0.25">
      <c r="U22047" s="104"/>
      <c r="AB22047" s="104"/>
      <c r="AC22047" s="104"/>
      <c r="AF22047" s="104"/>
      <c r="AG22047" s="104"/>
      <c r="AK22047" s="104"/>
      <c r="AL22047" s="104"/>
      <c r="AO22047" s="104"/>
      <c r="AP22047" s="104"/>
    </row>
    <row r="22048" spans="21:42" ht="15" customHeight="1" x14ac:dyDescent="0.25">
      <c r="U22048" s="104"/>
      <c r="AB22048" s="104"/>
      <c r="AC22048" s="104"/>
      <c r="AF22048" s="104"/>
      <c r="AG22048" s="104"/>
      <c r="AK22048" s="104"/>
      <c r="AL22048" s="104"/>
      <c r="AO22048" s="104"/>
      <c r="AP22048" s="104"/>
    </row>
    <row r="22049" spans="21:42" ht="15" customHeight="1" x14ac:dyDescent="0.25">
      <c r="U22049" s="104"/>
      <c r="AB22049" s="104"/>
      <c r="AC22049" s="104"/>
      <c r="AF22049" s="104"/>
      <c r="AG22049" s="104"/>
      <c r="AK22049" s="104"/>
      <c r="AL22049" s="104"/>
      <c r="AO22049" s="104"/>
      <c r="AP22049" s="104"/>
    </row>
    <row r="22050" spans="21:42" ht="15" customHeight="1" x14ac:dyDescent="0.25">
      <c r="U22050" s="104"/>
      <c r="AB22050" s="104"/>
      <c r="AC22050" s="104"/>
      <c r="AF22050" s="104"/>
      <c r="AG22050" s="104"/>
      <c r="AK22050" s="104"/>
      <c r="AL22050" s="104"/>
      <c r="AO22050" s="104"/>
      <c r="AP22050" s="104"/>
    </row>
    <row r="22051" spans="21:42" ht="15" customHeight="1" x14ac:dyDescent="0.25">
      <c r="U22051" s="104"/>
      <c r="AB22051" s="104"/>
      <c r="AC22051" s="104"/>
      <c r="AF22051" s="104"/>
      <c r="AG22051" s="104"/>
      <c r="AK22051" s="104"/>
      <c r="AL22051" s="104"/>
      <c r="AO22051" s="104"/>
      <c r="AP22051" s="104"/>
    </row>
    <row r="22052" spans="21:42" ht="15" customHeight="1" x14ac:dyDescent="0.25">
      <c r="U22052" s="104"/>
      <c r="AB22052" s="104"/>
      <c r="AC22052" s="104"/>
      <c r="AF22052" s="104"/>
      <c r="AG22052" s="104"/>
      <c r="AK22052" s="104"/>
      <c r="AL22052" s="104"/>
      <c r="AO22052" s="104"/>
      <c r="AP22052" s="104"/>
    </row>
    <row r="22053" spans="21:42" ht="15" customHeight="1" x14ac:dyDescent="0.25">
      <c r="U22053" s="104"/>
      <c r="AB22053" s="104"/>
      <c r="AC22053" s="104"/>
      <c r="AF22053" s="104"/>
      <c r="AG22053" s="104"/>
      <c r="AK22053" s="104"/>
      <c r="AL22053" s="104"/>
      <c r="AO22053" s="104"/>
      <c r="AP22053" s="104"/>
    </row>
    <row r="22054" spans="21:42" ht="15" customHeight="1" x14ac:dyDescent="0.25">
      <c r="U22054" s="104"/>
      <c r="AB22054" s="104"/>
      <c r="AC22054" s="104"/>
      <c r="AF22054" s="104"/>
      <c r="AG22054" s="104"/>
      <c r="AK22054" s="104"/>
      <c r="AL22054" s="104"/>
      <c r="AO22054" s="104"/>
      <c r="AP22054" s="104"/>
    </row>
    <row r="22055" spans="21:42" ht="15" customHeight="1" x14ac:dyDescent="0.25">
      <c r="U22055" s="104"/>
      <c r="AB22055" s="104"/>
      <c r="AC22055" s="104"/>
      <c r="AF22055" s="104"/>
      <c r="AG22055" s="104"/>
      <c r="AK22055" s="104"/>
      <c r="AL22055" s="104"/>
      <c r="AO22055" s="104"/>
      <c r="AP22055" s="104"/>
    </row>
    <row r="22056" spans="21:42" ht="15" customHeight="1" x14ac:dyDescent="0.25">
      <c r="U22056" s="104"/>
      <c r="AB22056" s="104"/>
      <c r="AC22056" s="104"/>
      <c r="AF22056" s="104"/>
      <c r="AG22056" s="104"/>
      <c r="AK22056" s="104"/>
      <c r="AL22056" s="104"/>
      <c r="AO22056" s="104"/>
      <c r="AP22056" s="104"/>
    </row>
    <row r="22057" spans="21:42" ht="15" customHeight="1" x14ac:dyDescent="0.25">
      <c r="U22057" s="104"/>
      <c r="AB22057" s="104"/>
      <c r="AC22057" s="104"/>
      <c r="AF22057" s="104"/>
      <c r="AG22057" s="104"/>
      <c r="AK22057" s="104"/>
      <c r="AL22057" s="104"/>
      <c r="AO22057" s="104"/>
      <c r="AP22057" s="104"/>
    </row>
    <row r="22058" spans="21:42" ht="15" customHeight="1" x14ac:dyDescent="0.25">
      <c r="U22058" s="104"/>
      <c r="AB22058" s="104"/>
      <c r="AC22058" s="104"/>
      <c r="AF22058" s="104"/>
      <c r="AG22058" s="104"/>
      <c r="AK22058" s="104"/>
      <c r="AL22058" s="104"/>
      <c r="AO22058" s="104"/>
      <c r="AP22058" s="104"/>
    </row>
    <row r="22059" spans="21:42" ht="15" customHeight="1" x14ac:dyDescent="0.25">
      <c r="U22059" s="104"/>
      <c r="AB22059" s="104"/>
      <c r="AC22059" s="104"/>
      <c r="AF22059" s="104"/>
      <c r="AG22059" s="104"/>
      <c r="AK22059" s="104"/>
      <c r="AL22059" s="104"/>
      <c r="AO22059" s="104"/>
      <c r="AP22059" s="104"/>
    </row>
    <row r="22060" spans="21:42" ht="15" customHeight="1" x14ac:dyDescent="0.25">
      <c r="U22060" s="104"/>
      <c r="AB22060" s="104"/>
      <c r="AC22060" s="104"/>
      <c r="AF22060" s="104"/>
      <c r="AG22060" s="104"/>
      <c r="AK22060" s="104"/>
      <c r="AL22060" s="104"/>
      <c r="AO22060" s="104"/>
      <c r="AP22060" s="104"/>
    </row>
    <row r="22061" spans="21:42" ht="15" customHeight="1" x14ac:dyDescent="0.25">
      <c r="U22061" s="104"/>
      <c r="AB22061" s="104"/>
      <c r="AC22061" s="104"/>
      <c r="AF22061" s="104"/>
      <c r="AG22061" s="104"/>
      <c r="AK22061" s="104"/>
      <c r="AL22061" s="104"/>
      <c r="AO22061" s="104"/>
      <c r="AP22061" s="104"/>
    </row>
    <row r="22062" spans="21:42" ht="15" customHeight="1" x14ac:dyDescent="0.25">
      <c r="U22062" s="104"/>
      <c r="AB22062" s="104"/>
      <c r="AC22062" s="104"/>
      <c r="AF22062" s="104"/>
      <c r="AG22062" s="104"/>
      <c r="AK22062" s="104"/>
      <c r="AL22062" s="104"/>
      <c r="AO22062" s="104"/>
      <c r="AP22062" s="104"/>
    </row>
    <row r="22063" spans="21:42" ht="15" customHeight="1" x14ac:dyDescent="0.25">
      <c r="U22063" s="104"/>
      <c r="AB22063" s="104"/>
      <c r="AC22063" s="104"/>
      <c r="AF22063" s="104"/>
      <c r="AG22063" s="104"/>
      <c r="AK22063" s="104"/>
      <c r="AL22063" s="104"/>
      <c r="AO22063" s="104"/>
      <c r="AP22063" s="104"/>
    </row>
    <row r="22064" spans="21:42" ht="15" customHeight="1" x14ac:dyDescent="0.25">
      <c r="U22064" s="104"/>
      <c r="AB22064" s="104"/>
      <c r="AC22064" s="104"/>
      <c r="AF22064" s="104"/>
      <c r="AG22064" s="104"/>
      <c r="AK22064" s="104"/>
      <c r="AL22064" s="104"/>
      <c r="AO22064" s="104"/>
      <c r="AP22064" s="104"/>
    </row>
    <row r="22065" spans="21:42" ht="15" customHeight="1" x14ac:dyDescent="0.25">
      <c r="U22065" s="104"/>
      <c r="AB22065" s="104"/>
      <c r="AC22065" s="104"/>
      <c r="AF22065" s="104"/>
      <c r="AG22065" s="104"/>
      <c r="AK22065" s="104"/>
      <c r="AL22065" s="104"/>
      <c r="AO22065" s="104"/>
      <c r="AP22065" s="104"/>
    </row>
    <row r="22066" spans="21:42" ht="15" customHeight="1" x14ac:dyDescent="0.25">
      <c r="U22066" s="104"/>
      <c r="AB22066" s="104"/>
      <c r="AC22066" s="104"/>
      <c r="AF22066" s="104"/>
      <c r="AG22066" s="104"/>
      <c r="AK22066" s="104"/>
      <c r="AL22066" s="104"/>
      <c r="AO22066" s="104"/>
      <c r="AP22066" s="104"/>
    </row>
    <row r="22067" spans="21:42" ht="15" customHeight="1" x14ac:dyDescent="0.25">
      <c r="U22067" s="104"/>
      <c r="AB22067" s="104"/>
      <c r="AC22067" s="104"/>
      <c r="AF22067" s="104"/>
      <c r="AG22067" s="104"/>
      <c r="AK22067" s="104"/>
      <c r="AL22067" s="104"/>
      <c r="AO22067" s="104"/>
      <c r="AP22067" s="104"/>
    </row>
    <row r="22068" spans="21:42" ht="15" customHeight="1" x14ac:dyDescent="0.25">
      <c r="U22068" s="104"/>
      <c r="AB22068" s="104"/>
      <c r="AC22068" s="104"/>
      <c r="AF22068" s="104"/>
      <c r="AG22068" s="104"/>
      <c r="AK22068" s="104"/>
      <c r="AL22068" s="104"/>
      <c r="AO22068" s="104"/>
      <c r="AP22068" s="104"/>
    </row>
    <row r="22069" spans="21:42" ht="15" customHeight="1" x14ac:dyDescent="0.25">
      <c r="U22069" s="104"/>
      <c r="AB22069" s="104"/>
      <c r="AC22069" s="104"/>
      <c r="AF22069" s="104"/>
      <c r="AG22069" s="104"/>
      <c r="AK22069" s="104"/>
      <c r="AL22069" s="104"/>
      <c r="AO22069" s="104"/>
      <c r="AP22069" s="104"/>
    </row>
    <row r="22070" spans="21:42" ht="15" customHeight="1" x14ac:dyDescent="0.25">
      <c r="U22070" s="104"/>
      <c r="AB22070" s="104"/>
      <c r="AC22070" s="104"/>
      <c r="AF22070" s="104"/>
      <c r="AG22070" s="104"/>
      <c r="AK22070" s="104"/>
      <c r="AL22070" s="104"/>
      <c r="AO22070" s="104"/>
      <c r="AP22070" s="104"/>
    </row>
    <row r="22071" spans="21:42" ht="15" customHeight="1" x14ac:dyDescent="0.25">
      <c r="U22071" s="104"/>
      <c r="AB22071" s="104"/>
      <c r="AC22071" s="104"/>
      <c r="AF22071" s="104"/>
      <c r="AG22071" s="104"/>
      <c r="AK22071" s="104"/>
      <c r="AL22071" s="104"/>
      <c r="AO22071" s="104"/>
      <c r="AP22071" s="104"/>
    </row>
    <row r="22072" spans="21:42" ht="15" customHeight="1" x14ac:dyDescent="0.25">
      <c r="U22072" s="104"/>
      <c r="AB22072" s="104"/>
      <c r="AC22072" s="104"/>
      <c r="AF22072" s="104"/>
      <c r="AG22072" s="104"/>
      <c r="AK22072" s="104"/>
      <c r="AL22072" s="104"/>
      <c r="AO22072" s="104"/>
      <c r="AP22072" s="104"/>
    </row>
    <row r="22073" spans="21:42" ht="15" customHeight="1" x14ac:dyDescent="0.25">
      <c r="U22073" s="104"/>
      <c r="AB22073" s="104"/>
      <c r="AC22073" s="104"/>
      <c r="AF22073" s="104"/>
      <c r="AG22073" s="104"/>
      <c r="AK22073" s="104"/>
      <c r="AL22073" s="104"/>
      <c r="AO22073" s="104"/>
      <c r="AP22073" s="104"/>
    </row>
    <row r="22074" spans="21:42" ht="15" customHeight="1" x14ac:dyDescent="0.25">
      <c r="U22074" s="104"/>
      <c r="AB22074" s="104"/>
      <c r="AC22074" s="104"/>
      <c r="AF22074" s="104"/>
      <c r="AG22074" s="104"/>
      <c r="AK22074" s="104"/>
      <c r="AL22074" s="104"/>
      <c r="AO22074" s="104"/>
      <c r="AP22074" s="104"/>
    </row>
    <row r="22075" spans="21:42" ht="15" customHeight="1" x14ac:dyDescent="0.25">
      <c r="U22075" s="104"/>
      <c r="AB22075" s="104"/>
      <c r="AC22075" s="104"/>
      <c r="AF22075" s="104"/>
      <c r="AG22075" s="104"/>
      <c r="AK22075" s="104"/>
      <c r="AL22075" s="104"/>
      <c r="AO22075" s="104"/>
      <c r="AP22075" s="104"/>
    </row>
    <row r="22076" spans="21:42" ht="15" customHeight="1" x14ac:dyDescent="0.25">
      <c r="U22076" s="104"/>
      <c r="AB22076" s="104"/>
      <c r="AC22076" s="104"/>
      <c r="AF22076" s="104"/>
      <c r="AG22076" s="104"/>
      <c r="AK22076" s="104"/>
      <c r="AL22076" s="104"/>
      <c r="AO22076" s="104"/>
      <c r="AP22076" s="104"/>
    </row>
    <row r="22077" spans="21:42" ht="15" customHeight="1" x14ac:dyDescent="0.25">
      <c r="U22077" s="104"/>
      <c r="AB22077" s="104"/>
      <c r="AC22077" s="104"/>
      <c r="AF22077" s="104"/>
      <c r="AG22077" s="104"/>
      <c r="AK22077" s="104"/>
      <c r="AL22077" s="104"/>
      <c r="AO22077" s="104"/>
      <c r="AP22077" s="104"/>
    </row>
    <row r="22078" spans="21:42" ht="15" customHeight="1" x14ac:dyDescent="0.25">
      <c r="U22078" s="104"/>
      <c r="AB22078" s="104"/>
      <c r="AC22078" s="104"/>
      <c r="AF22078" s="104"/>
      <c r="AG22078" s="104"/>
      <c r="AK22078" s="104"/>
      <c r="AL22078" s="104"/>
      <c r="AO22078" s="104"/>
      <c r="AP22078" s="104"/>
    </row>
    <row r="22079" spans="21:42" ht="15" customHeight="1" x14ac:dyDescent="0.25">
      <c r="U22079" s="104"/>
      <c r="AB22079" s="104"/>
      <c r="AC22079" s="104"/>
      <c r="AF22079" s="104"/>
      <c r="AG22079" s="104"/>
      <c r="AK22079" s="104"/>
      <c r="AL22079" s="104"/>
      <c r="AO22079" s="104"/>
      <c r="AP22079" s="104"/>
    </row>
    <row r="22080" spans="21:42" ht="15" customHeight="1" x14ac:dyDescent="0.25">
      <c r="U22080" s="104"/>
      <c r="AB22080" s="104"/>
      <c r="AC22080" s="104"/>
      <c r="AF22080" s="104"/>
      <c r="AG22080" s="104"/>
      <c r="AK22080" s="104"/>
      <c r="AL22080" s="104"/>
      <c r="AO22080" s="104"/>
      <c r="AP22080" s="104"/>
    </row>
    <row r="22081" spans="21:42" ht="15" customHeight="1" x14ac:dyDescent="0.25">
      <c r="U22081" s="104"/>
      <c r="AB22081" s="104"/>
      <c r="AC22081" s="104"/>
      <c r="AF22081" s="104"/>
      <c r="AG22081" s="104"/>
      <c r="AK22081" s="104"/>
      <c r="AL22081" s="104"/>
      <c r="AO22081" s="104"/>
      <c r="AP22081" s="104"/>
    </row>
    <row r="22082" spans="21:42" ht="15" customHeight="1" x14ac:dyDescent="0.25">
      <c r="U22082" s="104"/>
      <c r="AB22082" s="104"/>
      <c r="AC22082" s="104"/>
      <c r="AF22082" s="104"/>
      <c r="AG22082" s="104"/>
      <c r="AK22082" s="104"/>
      <c r="AL22082" s="104"/>
      <c r="AO22082" s="104"/>
      <c r="AP22082" s="104"/>
    </row>
    <row r="22083" spans="21:42" ht="15" customHeight="1" x14ac:dyDescent="0.25">
      <c r="U22083" s="104"/>
      <c r="AB22083" s="104"/>
      <c r="AC22083" s="104"/>
      <c r="AF22083" s="104"/>
      <c r="AG22083" s="104"/>
      <c r="AK22083" s="104"/>
      <c r="AL22083" s="104"/>
      <c r="AO22083" s="104"/>
      <c r="AP22083" s="104"/>
    </row>
    <row r="22084" spans="21:42" ht="15" customHeight="1" x14ac:dyDescent="0.25">
      <c r="U22084" s="104"/>
      <c r="AB22084" s="104"/>
      <c r="AC22084" s="104"/>
      <c r="AF22084" s="104"/>
      <c r="AG22084" s="104"/>
      <c r="AK22084" s="104"/>
      <c r="AL22084" s="104"/>
      <c r="AO22084" s="104"/>
      <c r="AP22084" s="104"/>
    </row>
    <row r="22085" spans="21:42" ht="15" customHeight="1" x14ac:dyDescent="0.25">
      <c r="U22085" s="104"/>
      <c r="AB22085" s="104"/>
      <c r="AC22085" s="104"/>
      <c r="AF22085" s="104"/>
      <c r="AG22085" s="104"/>
      <c r="AK22085" s="104"/>
      <c r="AL22085" s="104"/>
      <c r="AO22085" s="104"/>
      <c r="AP22085" s="104"/>
    </row>
    <row r="22086" spans="21:42" ht="15" customHeight="1" x14ac:dyDescent="0.25">
      <c r="U22086" s="104"/>
      <c r="AB22086" s="104"/>
      <c r="AC22086" s="104"/>
      <c r="AF22086" s="104"/>
      <c r="AG22086" s="104"/>
      <c r="AK22086" s="104"/>
      <c r="AL22086" s="104"/>
      <c r="AO22086" s="104"/>
      <c r="AP22086" s="104"/>
    </row>
    <row r="22087" spans="21:42" ht="15" customHeight="1" x14ac:dyDescent="0.25">
      <c r="U22087" s="104"/>
      <c r="AB22087" s="104"/>
      <c r="AC22087" s="104"/>
      <c r="AF22087" s="104"/>
      <c r="AG22087" s="104"/>
      <c r="AK22087" s="104"/>
      <c r="AL22087" s="104"/>
      <c r="AO22087" s="104"/>
      <c r="AP22087" s="104"/>
    </row>
    <row r="22088" spans="21:42" ht="15" customHeight="1" x14ac:dyDescent="0.25">
      <c r="U22088" s="104"/>
      <c r="AB22088" s="104"/>
      <c r="AC22088" s="104"/>
      <c r="AF22088" s="104"/>
      <c r="AG22088" s="104"/>
      <c r="AK22088" s="104"/>
      <c r="AL22088" s="104"/>
      <c r="AO22088" s="104"/>
      <c r="AP22088" s="104"/>
    </row>
    <row r="22089" spans="21:42" ht="15" customHeight="1" x14ac:dyDescent="0.25">
      <c r="U22089" s="104"/>
      <c r="AB22089" s="104"/>
      <c r="AC22089" s="104"/>
      <c r="AF22089" s="104"/>
      <c r="AG22089" s="104"/>
      <c r="AK22089" s="104"/>
      <c r="AL22089" s="104"/>
      <c r="AO22089" s="104"/>
      <c r="AP22089" s="104"/>
    </row>
    <row r="22090" spans="21:42" ht="15" customHeight="1" x14ac:dyDescent="0.25">
      <c r="U22090" s="104"/>
      <c r="AB22090" s="104"/>
      <c r="AC22090" s="104"/>
      <c r="AF22090" s="104"/>
      <c r="AG22090" s="104"/>
      <c r="AK22090" s="104"/>
      <c r="AL22090" s="104"/>
      <c r="AO22090" s="104"/>
      <c r="AP22090" s="104"/>
    </row>
    <row r="22091" spans="21:42" ht="15" customHeight="1" x14ac:dyDescent="0.25">
      <c r="U22091" s="104"/>
      <c r="AB22091" s="104"/>
      <c r="AC22091" s="104"/>
      <c r="AF22091" s="104"/>
      <c r="AG22091" s="104"/>
      <c r="AK22091" s="104"/>
      <c r="AL22091" s="104"/>
      <c r="AO22091" s="104"/>
      <c r="AP22091" s="104"/>
    </row>
    <row r="22092" spans="21:42" ht="15" customHeight="1" x14ac:dyDescent="0.25">
      <c r="U22092" s="104"/>
      <c r="AB22092" s="104"/>
      <c r="AC22092" s="104"/>
      <c r="AF22092" s="104"/>
      <c r="AG22092" s="104"/>
      <c r="AK22092" s="104"/>
      <c r="AL22092" s="104"/>
      <c r="AO22092" s="104"/>
      <c r="AP22092" s="104"/>
    </row>
    <row r="22093" spans="21:42" ht="15" customHeight="1" x14ac:dyDescent="0.25">
      <c r="U22093" s="104"/>
      <c r="AB22093" s="104"/>
      <c r="AC22093" s="104"/>
      <c r="AF22093" s="104"/>
      <c r="AG22093" s="104"/>
      <c r="AK22093" s="104"/>
      <c r="AL22093" s="104"/>
      <c r="AO22093" s="104"/>
      <c r="AP22093" s="104"/>
    </row>
    <row r="22094" spans="21:42" ht="15" customHeight="1" x14ac:dyDescent="0.25">
      <c r="U22094" s="104"/>
      <c r="AB22094" s="104"/>
      <c r="AC22094" s="104"/>
      <c r="AF22094" s="104"/>
      <c r="AG22094" s="104"/>
      <c r="AK22094" s="104"/>
      <c r="AL22094" s="104"/>
      <c r="AO22094" s="104"/>
      <c r="AP22094" s="104"/>
    </row>
    <row r="22095" spans="21:42" ht="15" customHeight="1" x14ac:dyDescent="0.25">
      <c r="U22095" s="104"/>
      <c r="AB22095" s="104"/>
      <c r="AC22095" s="104"/>
      <c r="AF22095" s="104"/>
      <c r="AG22095" s="104"/>
      <c r="AK22095" s="104"/>
      <c r="AL22095" s="104"/>
      <c r="AO22095" s="104"/>
      <c r="AP22095" s="104"/>
    </row>
    <row r="22096" spans="21:42" ht="15" customHeight="1" x14ac:dyDescent="0.25">
      <c r="U22096" s="104"/>
      <c r="AB22096" s="104"/>
      <c r="AC22096" s="104"/>
      <c r="AF22096" s="104"/>
      <c r="AG22096" s="104"/>
      <c r="AK22096" s="104"/>
      <c r="AL22096" s="104"/>
      <c r="AO22096" s="104"/>
      <c r="AP22096" s="104"/>
    </row>
    <row r="22097" spans="21:42" ht="15" customHeight="1" x14ac:dyDescent="0.25">
      <c r="U22097" s="104"/>
      <c r="AB22097" s="104"/>
      <c r="AC22097" s="104"/>
      <c r="AF22097" s="104"/>
      <c r="AG22097" s="104"/>
      <c r="AK22097" s="104"/>
      <c r="AL22097" s="104"/>
      <c r="AO22097" s="104"/>
      <c r="AP22097" s="104"/>
    </row>
    <row r="22098" spans="21:42" ht="15" customHeight="1" x14ac:dyDescent="0.25">
      <c r="U22098" s="104"/>
      <c r="AB22098" s="104"/>
      <c r="AC22098" s="104"/>
      <c r="AF22098" s="104"/>
      <c r="AG22098" s="104"/>
      <c r="AK22098" s="104"/>
      <c r="AL22098" s="104"/>
      <c r="AO22098" s="104"/>
      <c r="AP22098" s="104"/>
    </row>
    <row r="22099" spans="21:42" ht="15" customHeight="1" x14ac:dyDescent="0.25">
      <c r="U22099" s="104"/>
      <c r="AB22099" s="104"/>
      <c r="AC22099" s="104"/>
      <c r="AF22099" s="104"/>
      <c r="AG22099" s="104"/>
      <c r="AK22099" s="104"/>
      <c r="AL22099" s="104"/>
      <c r="AO22099" s="104"/>
      <c r="AP22099" s="104"/>
    </row>
    <row r="22100" spans="21:42" ht="15" customHeight="1" x14ac:dyDescent="0.25">
      <c r="U22100" s="104"/>
      <c r="AB22100" s="104"/>
      <c r="AC22100" s="104"/>
      <c r="AF22100" s="104"/>
      <c r="AG22100" s="104"/>
      <c r="AK22100" s="104"/>
      <c r="AL22100" s="104"/>
      <c r="AO22100" s="104"/>
      <c r="AP22100" s="104"/>
    </row>
    <row r="22101" spans="21:42" ht="15" customHeight="1" x14ac:dyDescent="0.25">
      <c r="U22101" s="104"/>
      <c r="AB22101" s="104"/>
      <c r="AC22101" s="104"/>
      <c r="AF22101" s="104"/>
      <c r="AG22101" s="104"/>
      <c r="AK22101" s="104"/>
      <c r="AL22101" s="104"/>
      <c r="AO22101" s="104"/>
      <c r="AP22101" s="104"/>
    </row>
    <row r="22102" spans="21:42" ht="15" customHeight="1" x14ac:dyDescent="0.25">
      <c r="U22102" s="104"/>
      <c r="AB22102" s="104"/>
      <c r="AC22102" s="104"/>
      <c r="AF22102" s="104"/>
      <c r="AG22102" s="104"/>
      <c r="AK22102" s="104"/>
      <c r="AL22102" s="104"/>
      <c r="AO22102" s="104"/>
      <c r="AP22102" s="104"/>
    </row>
    <row r="22103" spans="21:42" ht="15" customHeight="1" x14ac:dyDescent="0.25">
      <c r="U22103" s="104"/>
      <c r="AB22103" s="104"/>
      <c r="AC22103" s="104"/>
      <c r="AF22103" s="104"/>
      <c r="AG22103" s="104"/>
      <c r="AK22103" s="104"/>
      <c r="AL22103" s="104"/>
      <c r="AO22103" s="104"/>
      <c r="AP22103" s="104"/>
    </row>
    <row r="22104" spans="21:42" ht="15" customHeight="1" x14ac:dyDescent="0.25">
      <c r="U22104" s="104"/>
      <c r="AB22104" s="104"/>
      <c r="AC22104" s="104"/>
      <c r="AF22104" s="104"/>
      <c r="AG22104" s="104"/>
      <c r="AK22104" s="104"/>
      <c r="AL22104" s="104"/>
      <c r="AO22104" s="104"/>
      <c r="AP22104" s="104"/>
    </row>
    <row r="22105" spans="21:42" ht="15" customHeight="1" x14ac:dyDescent="0.25">
      <c r="U22105" s="104"/>
      <c r="AB22105" s="104"/>
      <c r="AC22105" s="104"/>
      <c r="AF22105" s="104"/>
      <c r="AG22105" s="104"/>
      <c r="AK22105" s="104"/>
      <c r="AL22105" s="104"/>
      <c r="AO22105" s="104"/>
      <c r="AP22105" s="104"/>
    </row>
    <row r="22106" spans="21:42" ht="15" customHeight="1" x14ac:dyDescent="0.25">
      <c r="U22106" s="104"/>
      <c r="AB22106" s="104"/>
      <c r="AC22106" s="104"/>
      <c r="AF22106" s="104"/>
      <c r="AG22106" s="104"/>
      <c r="AK22106" s="104"/>
      <c r="AL22106" s="104"/>
      <c r="AO22106" s="104"/>
      <c r="AP22106" s="104"/>
    </row>
    <row r="22107" spans="21:42" ht="15" customHeight="1" x14ac:dyDescent="0.25">
      <c r="U22107" s="104"/>
      <c r="AB22107" s="104"/>
      <c r="AC22107" s="104"/>
      <c r="AF22107" s="104"/>
      <c r="AG22107" s="104"/>
      <c r="AK22107" s="104"/>
      <c r="AL22107" s="104"/>
      <c r="AO22107" s="104"/>
      <c r="AP22107" s="104"/>
    </row>
    <row r="22108" spans="21:42" ht="15" customHeight="1" x14ac:dyDescent="0.25">
      <c r="U22108" s="104"/>
      <c r="AB22108" s="104"/>
      <c r="AC22108" s="104"/>
      <c r="AF22108" s="104"/>
      <c r="AG22108" s="104"/>
      <c r="AK22108" s="104"/>
      <c r="AL22108" s="104"/>
      <c r="AO22108" s="104"/>
      <c r="AP22108" s="104"/>
    </row>
    <row r="22109" spans="21:42" ht="15" customHeight="1" x14ac:dyDescent="0.25">
      <c r="U22109" s="104"/>
      <c r="AB22109" s="104"/>
      <c r="AC22109" s="104"/>
      <c r="AF22109" s="104"/>
      <c r="AG22109" s="104"/>
      <c r="AK22109" s="104"/>
      <c r="AL22109" s="104"/>
      <c r="AO22109" s="104"/>
      <c r="AP22109" s="104"/>
    </row>
    <row r="22110" spans="21:42" ht="15" customHeight="1" x14ac:dyDescent="0.25">
      <c r="U22110" s="104"/>
      <c r="AB22110" s="104"/>
      <c r="AC22110" s="104"/>
      <c r="AF22110" s="104"/>
      <c r="AG22110" s="104"/>
      <c r="AK22110" s="104"/>
      <c r="AL22110" s="104"/>
      <c r="AO22110" s="104"/>
      <c r="AP22110" s="104"/>
    </row>
    <row r="22111" spans="21:42" ht="15" customHeight="1" x14ac:dyDescent="0.25">
      <c r="U22111" s="104"/>
      <c r="AB22111" s="104"/>
      <c r="AC22111" s="104"/>
      <c r="AF22111" s="104"/>
      <c r="AG22111" s="104"/>
      <c r="AK22111" s="104"/>
      <c r="AL22111" s="104"/>
      <c r="AO22111" s="104"/>
      <c r="AP22111" s="104"/>
    </row>
    <row r="22112" spans="21:42" ht="15" customHeight="1" x14ac:dyDescent="0.25">
      <c r="U22112" s="104"/>
      <c r="AB22112" s="104"/>
      <c r="AC22112" s="104"/>
      <c r="AF22112" s="104"/>
      <c r="AG22112" s="104"/>
      <c r="AK22112" s="104"/>
      <c r="AL22112" s="104"/>
      <c r="AO22112" s="104"/>
      <c r="AP22112" s="104"/>
    </row>
    <row r="22113" spans="21:42" ht="15" customHeight="1" x14ac:dyDescent="0.25">
      <c r="U22113" s="104"/>
      <c r="AB22113" s="104"/>
      <c r="AC22113" s="104"/>
      <c r="AF22113" s="104"/>
      <c r="AG22113" s="104"/>
      <c r="AK22113" s="104"/>
      <c r="AL22113" s="104"/>
      <c r="AO22113" s="104"/>
      <c r="AP22113" s="104"/>
    </row>
    <row r="22114" spans="21:42" ht="15" customHeight="1" x14ac:dyDescent="0.25">
      <c r="U22114" s="104"/>
      <c r="AB22114" s="104"/>
      <c r="AC22114" s="104"/>
      <c r="AF22114" s="104"/>
      <c r="AG22114" s="104"/>
      <c r="AK22114" s="104"/>
      <c r="AL22114" s="104"/>
      <c r="AO22114" s="104"/>
      <c r="AP22114" s="104"/>
    </row>
    <row r="22115" spans="21:42" ht="15" customHeight="1" x14ac:dyDescent="0.25">
      <c r="U22115" s="104"/>
      <c r="AB22115" s="104"/>
      <c r="AC22115" s="104"/>
      <c r="AF22115" s="104"/>
      <c r="AG22115" s="104"/>
      <c r="AK22115" s="104"/>
      <c r="AL22115" s="104"/>
      <c r="AO22115" s="104"/>
      <c r="AP22115" s="104"/>
    </row>
    <row r="22116" spans="21:42" ht="15" customHeight="1" x14ac:dyDescent="0.25">
      <c r="U22116" s="104"/>
      <c r="AB22116" s="104"/>
      <c r="AC22116" s="104"/>
      <c r="AF22116" s="104"/>
      <c r="AG22116" s="104"/>
      <c r="AK22116" s="104"/>
      <c r="AL22116" s="104"/>
      <c r="AO22116" s="104"/>
      <c r="AP22116" s="104"/>
    </row>
    <row r="22117" spans="21:42" ht="15" customHeight="1" x14ac:dyDescent="0.25">
      <c r="U22117" s="104"/>
      <c r="AB22117" s="104"/>
      <c r="AC22117" s="104"/>
      <c r="AF22117" s="104"/>
      <c r="AG22117" s="104"/>
      <c r="AK22117" s="104"/>
      <c r="AL22117" s="104"/>
      <c r="AO22117" s="104"/>
      <c r="AP22117" s="104"/>
    </row>
    <row r="22118" spans="21:42" ht="15" customHeight="1" x14ac:dyDescent="0.25">
      <c r="U22118" s="104"/>
      <c r="AB22118" s="104"/>
      <c r="AC22118" s="104"/>
      <c r="AF22118" s="104"/>
      <c r="AG22118" s="104"/>
      <c r="AK22118" s="104"/>
      <c r="AL22118" s="104"/>
      <c r="AO22118" s="104"/>
      <c r="AP22118" s="104"/>
    </row>
    <row r="22119" spans="21:42" ht="15" customHeight="1" x14ac:dyDescent="0.25">
      <c r="U22119" s="104"/>
      <c r="AB22119" s="104"/>
      <c r="AC22119" s="104"/>
      <c r="AF22119" s="104"/>
      <c r="AG22119" s="104"/>
      <c r="AK22119" s="104"/>
      <c r="AL22119" s="104"/>
      <c r="AO22119" s="104"/>
      <c r="AP22119" s="104"/>
    </row>
    <row r="22120" spans="21:42" ht="15" customHeight="1" x14ac:dyDescent="0.25">
      <c r="U22120" s="104"/>
      <c r="AB22120" s="104"/>
      <c r="AC22120" s="104"/>
      <c r="AF22120" s="104"/>
      <c r="AG22120" s="104"/>
      <c r="AK22120" s="104"/>
      <c r="AL22120" s="104"/>
      <c r="AO22120" s="104"/>
      <c r="AP22120" s="104"/>
    </row>
    <row r="22121" spans="21:42" ht="15" customHeight="1" x14ac:dyDescent="0.25">
      <c r="U22121" s="104"/>
      <c r="AB22121" s="104"/>
      <c r="AC22121" s="104"/>
      <c r="AF22121" s="104"/>
      <c r="AG22121" s="104"/>
      <c r="AK22121" s="104"/>
      <c r="AL22121" s="104"/>
      <c r="AO22121" s="104"/>
      <c r="AP22121" s="104"/>
    </row>
    <row r="22122" spans="21:42" ht="15" customHeight="1" x14ac:dyDescent="0.25">
      <c r="U22122" s="104"/>
      <c r="AB22122" s="104"/>
      <c r="AC22122" s="104"/>
      <c r="AF22122" s="104"/>
      <c r="AG22122" s="104"/>
      <c r="AK22122" s="104"/>
      <c r="AL22122" s="104"/>
      <c r="AO22122" s="104"/>
      <c r="AP22122" s="104"/>
    </row>
    <row r="22123" spans="21:42" ht="15" customHeight="1" x14ac:dyDescent="0.25">
      <c r="U22123" s="104"/>
      <c r="AB22123" s="104"/>
      <c r="AC22123" s="104"/>
      <c r="AF22123" s="104"/>
      <c r="AG22123" s="104"/>
      <c r="AK22123" s="104"/>
      <c r="AL22123" s="104"/>
      <c r="AO22123" s="104"/>
      <c r="AP22123" s="104"/>
    </row>
    <row r="22124" spans="21:42" ht="15" customHeight="1" x14ac:dyDescent="0.25">
      <c r="U22124" s="104"/>
      <c r="AB22124" s="104"/>
      <c r="AC22124" s="104"/>
      <c r="AF22124" s="104"/>
      <c r="AG22124" s="104"/>
      <c r="AK22124" s="104"/>
      <c r="AL22124" s="104"/>
      <c r="AO22124" s="104"/>
      <c r="AP22124" s="104"/>
    </row>
    <row r="22125" spans="21:42" ht="15" customHeight="1" x14ac:dyDescent="0.25">
      <c r="U22125" s="104"/>
      <c r="AB22125" s="104"/>
      <c r="AC22125" s="104"/>
      <c r="AF22125" s="104"/>
      <c r="AG22125" s="104"/>
      <c r="AK22125" s="104"/>
      <c r="AL22125" s="104"/>
      <c r="AO22125" s="104"/>
      <c r="AP22125" s="104"/>
    </row>
    <row r="22126" spans="21:42" ht="15" customHeight="1" x14ac:dyDescent="0.25">
      <c r="U22126" s="104"/>
      <c r="AB22126" s="104"/>
      <c r="AC22126" s="104"/>
      <c r="AF22126" s="104"/>
      <c r="AG22126" s="104"/>
      <c r="AK22126" s="104"/>
      <c r="AL22126" s="104"/>
      <c r="AO22126" s="104"/>
      <c r="AP22126" s="104"/>
    </row>
    <row r="22127" spans="21:42" ht="15" customHeight="1" x14ac:dyDescent="0.25">
      <c r="U22127" s="104"/>
      <c r="AB22127" s="104"/>
      <c r="AC22127" s="104"/>
      <c r="AF22127" s="104"/>
      <c r="AG22127" s="104"/>
      <c r="AK22127" s="104"/>
      <c r="AL22127" s="104"/>
      <c r="AO22127" s="104"/>
      <c r="AP22127" s="104"/>
    </row>
    <row r="22128" spans="21:42" ht="15" customHeight="1" x14ac:dyDescent="0.25">
      <c r="U22128" s="104"/>
      <c r="AB22128" s="104"/>
      <c r="AC22128" s="104"/>
      <c r="AF22128" s="104"/>
      <c r="AG22128" s="104"/>
      <c r="AK22128" s="104"/>
      <c r="AL22128" s="104"/>
      <c r="AO22128" s="104"/>
      <c r="AP22128" s="104"/>
    </row>
    <row r="22129" spans="21:42" ht="15" customHeight="1" x14ac:dyDescent="0.25">
      <c r="U22129" s="104"/>
      <c r="AB22129" s="104"/>
      <c r="AC22129" s="104"/>
      <c r="AF22129" s="104"/>
      <c r="AG22129" s="104"/>
      <c r="AK22129" s="104"/>
      <c r="AL22129" s="104"/>
      <c r="AO22129" s="104"/>
      <c r="AP22129" s="104"/>
    </row>
    <row r="22130" spans="21:42" ht="15" customHeight="1" x14ac:dyDescent="0.25">
      <c r="U22130" s="104"/>
      <c r="AB22130" s="104"/>
      <c r="AC22130" s="104"/>
      <c r="AF22130" s="104"/>
      <c r="AG22130" s="104"/>
      <c r="AK22130" s="104"/>
      <c r="AL22130" s="104"/>
      <c r="AO22130" s="104"/>
      <c r="AP22130" s="104"/>
    </row>
    <row r="22131" spans="21:42" ht="15" customHeight="1" x14ac:dyDescent="0.25">
      <c r="U22131" s="104"/>
      <c r="AB22131" s="104"/>
      <c r="AC22131" s="104"/>
      <c r="AF22131" s="104"/>
      <c r="AG22131" s="104"/>
      <c r="AK22131" s="104"/>
      <c r="AL22131" s="104"/>
      <c r="AO22131" s="104"/>
      <c r="AP22131" s="104"/>
    </row>
    <row r="22132" spans="21:42" ht="15" customHeight="1" x14ac:dyDescent="0.25">
      <c r="U22132" s="104"/>
      <c r="AB22132" s="104"/>
      <c r="AC22132" s="104"/>
      <c r="AF22132" s="104"/>
      <c r="AG22132" s="104"/>
      <c r="AK22132" s="104"/>
      <c r="AL22132" s="104"/>
      <c r="AO22132" s="104"/>
      <c r="AP22132" s="104"/>
    </row>
    <row r="22133" spans="21:42" ht="15" customHeight="1" x14ac:dyDescent="0.25">
      <c r="U22133" s="104"/>
      <c r="AB22133" s="104"/>
      <c r="AC22133" s="104"/>
      <c r="AF22133" s="104"/>
      <c r="AG22133" s="104"/>
      <c r="AK22133" s="104"/>
      <c r="AL22133" s="104"/>
      <c r="AO22133" s="104"/>
      <c r="AP22133" s="104"/>
    </row>
    <row r="22134" spans="21:42" ht="15" customHeight="1" x14ac:dyDescent="0.25">
      <c r="U22134" s="104"/>
      <c r="AB22134" s="104"/>
      <c r="AC22134" s="104"/>
      <c r="AF22134" s="104"/>
      <c r="AG22134" s="104"/>
      <c r="AK22134" s="104"/>
      <c r="AL22134" s="104"/>
      <c r="AO22134" s="104"/>
      <c r="AP22134" s="104"/>
    </row>
    <row r="22135" spans="21:42" ht="15" customHeight="1" x14ac:dyDescent="0.25">
      <c r="U22135" s="104"/>
      <c r="AB22135" s="104"/>
      <c r="AC22135" s="104"/>
      <c r="AF22135" s="104"/>
      <c r="AG22135" s="104"/>
      <c r="AK22135" s="104"/>
      <c r="AL22135" s="104"/>
      <c r="AO22135" s="104"/>
      <c r="AP22135" s="104"/>
    </row>
    <row r="22136" spans="21:42" ht="15" customHeight="1" x14ac:dyDescent="0.25">
      <c r="U22136" s="104"/>
      <c r="AB22136" s="104"/>
      <c r="AC22136" s="104"/>
      <c r="AF22136" s="104"/>
      <c r="AG22136" s="104"/>
      <c r="AK22136" s="104"/>
      <c r="AL22136" s="104"/>
      <c r="AO22136" s="104"/>
      <c r="AP22136" s="104"/>
    </row>
    <row r="22137" spans="21:42" ht="15" customHeight="1" x14ac:dyDescent="0.25">
      <c r="U22137" s="104"/>
      <c r="AB22137" s="104"/>
      <c r="AC22137" s="104"/>
      <c r="AF22137" s="104"/>
      <c r="AG22137" s="104"/>
      <c r="AK22137" s="104"/>
      <c r="AL22137" s="104"/>
      <c r="AO22137" s="104"/>
      <c r="AP22137" s="104"/>
    </row>
    <row r="22138" spans="21:42" ht="15" customHeight="1" x14ac:dyDescent="0.25">
      <c r="U22138" s="104"/>
      <c r="AB22138" s="104"/>
      <c r="AC22138" s="104"/>
      <c r="AF22138" s="104"/>
      <c r="AG22138" s="104"/>
      <c r="AK22138" s="104"/>
      <c r="AL22138" s="104"/>
      <c r="AO22138" s="104"/>
      <c r="AP22138" s="104"/>
    </row>
    <row r="22139" spans="21:42" ht="15" customHeight="1" x14ac:dyDescent="0.25">
      <c r="U22139" s="104"/>
      <c r="AB22139" s="104"/>
      <c r="AC22139" s="104"/>
      <c r="AF22139" s="104"/>
      <c r="AG22139" s="104"/>
      <c r="AK22139" s="104"/>
      <c r="AL22139" s="104"/>
      <c r="AO22139" s="104"/>
      <c r="AP22139" s="104"/>
    </row>
    <row r="22140" spans="21:42" ht="15" customHeight="1" x14ac:dyDescent="0.25">
      <c r="U22140" s="104"/>
      <c r="AB22140" s="104"/>
      <c r="AC22140" s="104"/>
      <c r="AF22140" s="104"/>
      <c r="AG22140" s="104"/>
      <c r="AK22140" s="104"/>
      <c r="AL22140" s="104"/>
      <c r="AO22140" s="104"/>
      <c r="AP22140" s="104"/>
    </row>
    <row r="22141" spans="21:42" ht="15" customHeight="1" x14ac:dyDescent="0.25">
      <c r="U22141" s="104"/>
      <c r="AB22141" s="104"/>
      <c r="AC22141" s="104"/>
      <c r="AF22141" s="104"/>
      <c r="AG22141" s="104"/>
      <c r="AK22141" s="104"/>
      <c r="AL22141" s="104"/>
      <c r="AO22141" s="104"/>
      <c r="AP22141" s="104"/>
    </row>
    <row r="22142" spans="21:42" ht="15" customHeight="1" x14ac:dyDescent="0.25">
      <c r="U22142" s="104"/>
      <c r="AB22142" s="104"/>
      <c r="AC22142" s="104"/>
      <c r="AF22142" s="104"/>
      <c r="AG22142" s="104"/>
      <c r="AK22142" s="104"/>
      <c r="AL22142" s="104"/>
      <c r="AO22142" s="104"/>
      <c r="AP22142" s="104"/>
    </row>
    <row r="22143" spans="21:42" ht="15" customHeight="1" x14ac:dyDescent="0.25">
      <c r="U22143" s="104"/>
      <c r="AB22143" s="104"/>
      <c r="AC22143" s="104"/>
      <c r="AF22143" s="104"/>
      <c r="AG22143" s="104"/>
      <c r="AK22143" s="104"/>
      <c r="AL22143" s="104"/>
      <c r="AO22143" s="104"/>
      <c r="AP22143" s="104"/>
    </row>
    <row r="22144" spans="21:42" ht="15" customHeight="1" x14ac:dyDescent="0.25">
      <c r="U22144" s="104"/>
      <c r="AB22144" s="104"/>
      <c r="AC22144" s="104"/>
      <c r="AF22144" s="104"/>
      <c r="AG22144" s="104"/>
      <c r="AK22144" s="104"/>
      <c r="AL22144" s="104"/>
      <c r="AO22144" s="104"/>
      <c r="AP22144" s="104"/>
    </row>
    <row r="22145" spans="21:42" ht="15" customHeight="1" x14ac:dyDescent="0.25">
      <c r="U22145" s="104"/>
      <c r="AB22145" s="104"/>
      <c r="AC22145" s="104"/>
      <c r="AF22145" s="104"/>
      <c r="AG22145" s="104"/>
      <c r="AK22145" s="104"/>
      <c r="AL22145" s="104"/>
      <c r="AO22145" s="104"/>
      <c r="AP22145" s="104"/>
    </row>
    <row r="22146" spans="21:42" ht="15" customHeight="1" x14ac:dyDescent="0.25">
      <c r="U22146" s="104"/>
      <c r="AB22146" s="104"/>
      <c r="AC22146" s="104"/>
      <c r="AF22146" s="104"/>
      <c r="AG22146" s="104"/>
      <c r="AK22146" s="104"/>
      <c r="AL22146" s="104"/>
      <c r="AO22146" s="104"/>
      <c r="AP22146" s="104"/>
    </row>
    <row r="22147" spans="21:42" ht="15" customHeight="1" x14ac:dyDescent="0.25">
      <c r="U22147" s="104"/>
      <c r="AB22147" s="104"/>
      <c r="AC22147" s="104"/>
      <c r="AF22147" s="104"/>
      <c r="AG22147" s="104"/>
      <c r="AK22147" s="104"/>
      <c r="AL22147" s="104"/>
      <c r="AO22147" s="104"/>
      <c r="AP22147" s="104"/>
    </row>
    <row r="22148" spans="21:42" ht="15" customHeight="1" x14ac:dyDescent="0.25">
      <c r="U22148" s="104"/>
      <c r="AB22148" s="104"/>
      <c r="AC22148" s="104"/>
      <c r="AF22148" s="104"/>
      <c r="AG22148" s="104"/>
      <c r="AK22148" s="104"/>
      <c r="AL22148" s="104"/>
      <c r="AO22148" s="104"/>
      <c r="AP22148" s="104"/>
    </row>
    <row r="22149" spans="21:42" ht="15" customHeight="1" x14ac:dyDescent="0.25">
      <c r="U22149" s="104"/>
      <c r="AB22149" s="104"/>
      <c r="AC22149" s="104"/>
      <c r="AF22149" s="104"/>
      <c r="AG22149" s="104"/>
      <c r="AK22149" s="104"/>
      <c r="AL22149" s="104"/>
      <c r="AO22149" s="104"/>
      <c r="AP22149" s="104"/>
    </row>
    <row r="22150" spans="21:42" ht="15" customHeight="1" x14ac:dyDescent="0.25">
      <c r="U22150" s="104"/>
      <c r="AB22150" s="104"/>
      <c r="AC22150" s="104"/>
      <c r="AF22150" s="104"/>
      <c r="AG22150" s="104"/>
      <c r="AK22150" s="104"/>
      <c r="AL22150" s="104"/>
      <c r="AO22150" s="104"/>
      <c r="AP22150" s="104"/>
    </row>
    <row r="22151" spans="21:42" ht="15" customHeight="1" x14ac:dyDescent="0.25">
      <c r="U22151" s="104"/>
      <c r="AB22151" s="104"/>
      <c r="AC22151" s="104"/>
      <c r="AF22151" s="104"/>
      <c r="AG22151" s="104"/>
      <c r="AK22151" s="104"/>
      <c r="AL22151" s="104"/>
      <c r="AO22151" s="104"/>
      <c r="AP22151" s="104"/>
    </row>
    <row r="22152" spans="21:42" ht="15" customHeight="1" x14ac:dyDescent="0.25">
      <c r="U22152" s="104"/>
      <c r="AB22152" s="104"/>
      <c r="AC22152" s="104"/>
      <c r="AF22152" s="104"/>
      <c r="AG22152" s="104"/>
      <c r="AK22152" s="104"/>
      <c r="AL22152" s="104"/>
      <c r="AO22152" s="104"/>
      <c r="AP22152" s="104"/>
    </row>
    <row r="22153" spans="21:42" ht="15" customHeight="1" x14ac:dyDescent="0.25">
      <c r="U22153" s="104"/>
      <c r="AB22153" s="104"/>
      <c r="AC22153" s="104"/>
      <c r="AF22153" s="104"/>
      <c r="AG22153" s="104"/>
      <c r="AK22153" s="104"/>
      <c r="AL22153" s="104"/>
      <c r="AO22153" s="104"/>
      <c r="AP22153" s="104"/>
    </row>
    <row r="22154" spans="21:42" ht="15" customHeight="1" x14ac:dyDescent="0.25">
      <c r="U22154" s="104"/>
      <c r="AB22154" s="104"/>
      <c r="AC22154" s="104"/>
      <c r="AF22154" s="104"/>
      <c r="AG22154" s="104"/>
      <c r="AK22154" s="104"/>
      <c r="AL22154" s="104"/>
      <c r="AO22154" s="104"/>
      <c r="AP22154" s="104"/>
    </row>
    <row r="22155" spans="21:42" ht="15" customHeight="1" x14ac:dyDescent="0.25">
      <c r="U22155" s="104"/>
      <c r="AB22155" s="104"/>
      <c r="AC22155" s="104"/>
      <c r="AF22155" s="104"/>
      <c r="AG22155" s="104"/>
      <c r="AK22155" s="104"/>
      <c r="AL22155" s="104"/>
      <c r="AO22155" s="104"/>
      <c r="AP22155" s="104"/>
    </row>
    <row r="22156" spans="21:42" ht="15" customHeight="1" x14ac:dyDescent="0.25">
      <c r="U22156" s="104"/>
      <c r="AB22156" s="104"/>
      <c r="AC22156" s="104"/>
      <c r="AF22156" s="104"/>
      <c r="AG22156" s="104"/>
      <c r="AK22156" s="104"/>
      <c r="AL22156" s="104"/>
      <c r="AO22156" s="104"/>
      <c r="AP22156" s="104"/>
    </row>
    <row r="22157" spans="21:42" ht="15" customHeight="1" x14ac:dyDescent="0.25">
      <c r="U22157" s="104"/>
      <c r="AB22157" s="104"/>
      <c r="AC22157" s="104"/>
      <c r="AF22157" s="104"/>
      <c r="AG22157" s="104"/>
      <c r="AK22157" s="104"/>
      <c r="AL22157" s="104"/>
      <c r="AO22157" s="104"/>
      <c r="AP22157" s="104"/>
    </row>
    <row r="22158" spans="21:42" ht="15" customHeight="1" x14ac:dyDescent="0.25">
      <c r="U22158" s="104"/>
      <c r="AB22158" s="104"/>
      <c r="AC22158" s="104"/>
      <c r="AF22158" s="104"/>
      <c r="AG22158" s="104"/>
      <c r="AK22158" s="104"/>
      <c r="AL22158" s="104"/>
      <c r="AO22158" s="104"/>
      <c r="AP22158" s="104"/>
    </row>
    <row r="22159" spans="21:42" ht="15" customHeight="1" x14ac:dyDescent="0.25">
      <c r="U22159" s="104"/>
      <c r="AB22159" s="104"/>
      <c r="AC22159" s="104"/>
      <c r="AF22159" s="104"/>
      <c r="AG22159" s="104"/>
      <c r="AK22159" s="104"/>
      <c r="AL22159" s="104"/>
      <c r="AO22159" s="104"/>
      <c r="AP22159" s="104"/>
    </row>
    <row r="22160" spans="21:42" ht="15" customHeight="1" x14ac:dyDescent="0.25">
      <c r="U22160" s="104"/>
      <c r="AB22160" s="104"/>
      <c r="AC22160" s="104"/>
      <c r="AF22160" s="104"/>
      <c r="AG22160" s="104"/>
      <c r="AK22160" s="104"/>
      <c r="AL22160" s="104"/>
      <c r="AO22160" s="104"/>
      <c r="AP22160" s="104"/>
    </row>
    <row r="22161" spans="21:42" ht="15" customHeight="1" x14ac:dyDescent="0.25">
      <c r="U22161" s="104"/>
      <c r="AB22161" s="104"/>
      <c r="AC22161" s="104"/>
      <c r="AF22161" s="104"/>
      <c r="AG22161" s="104"/>
      <c r="AK22161" s="104"/>
      <c r="AL22161" s="104"/>
      <c r="AO22161" s="104"/>
      <c r="AP22161" s="104"/>
    </row>
    <row r="22162" spans="21:42" ht="15" customHeight="1" x14ac:dyDescent="0.25">
      <c r="U22162" s="104"/>
      <c r="AB22162" s="104"/>
      <c r="AC22162" s="104"/>
      <c r="AF22162" s="104"/>
      <c r="AG22162" s="104"/>
      <c r="AK22162" s="104"/>
      <c r="AL22162" s="104"/>
      <c r="AO22162" s="104"/>
      <c r="AP22162" s="104"/>
    </row>
    <row r="22163" spans="21:42" ht="15" customHeight="1" x14ac:dyDescent="0.25">
      <c r="U22163" s="104"/>
      <c r="AB22163" s="104"/>
      <c r="AC22163" s="104"/>
      <c r="AF22163" s="104"/>
      <c r="AG22163" s="104"/>
      <c r="AK22163" s="104"/>
      <c r="AL22163" s="104"/>
      <c r="AO22163" s="104"/>
      <c r="AP22163" s="104"/>
    </row>
    <row r="22164" spans="21:42" ht="15" customHeight="1" x14ac:dyDescent="0.25">
      <c r="U22164" s="104"/>
      <c r="AB22164" s="104"/>
      <c r="AC22164" s="104"/>
      <c r="AF22164" s="104"/>
      <c r="AG22164" s="104"/>
      <c r="AK22164" s="104"/>
      <c r="AL22164" s="104"/>
      <c r="AO22164" s="104"/>
      <c r="AP22164" s="104"/>
    </row>
    <row r="22165" spans="21:42" ht="15" customHeight="1" x14ac:dyDescent="0.25">
      <c r="U22165" s="104"/>
      <c r="AB22165" s="104"/>
      <c r="AC22165" s="104"/>
      <c r="AF22165" s="104"/>
      <c r="AG22165" s="104"/>
      <c r="AK22165" s="104"/>
      <c r="AL22165" s="104"/>
      <c r="AO22165" s="104"/>
      <c r="AP22165" s="104"/>
    </row>
    <row r="22166" spans="21:42" ht="15" customHeight="1" x14ac:dyDescent="0.25">
      <c r="U22166" s="104"/>
      <c r="AB22166" s="104"/>
      <c r="AC22166" s="104"/>
      <c r="AF22166" s="104"/>
      <c r="AG22166" s="104"/>
      <c r="AK22166" s="104"/>
      <c r="AL22166" s="104"/>
      <c r="AO22166" s="104"/>
      <c r="AP22166" s="104"/>
    </row>
    <row r="22167" spans="21:42" ht="15" customHeight="1" x14ac:dyDescent="0.25">
      <c r="U22167" s="104"/>
      <c r="AB22167" s="104"/>
      <c r="AC22167" s="104"/>
      <c r="AF22167" s="104"/>
      <c r="AG22167" s="104"/>
      <c r="AK22167" s="104"/>
      <c r="AL22167" s="104"/>
      <c r="AO22167" s="104"/>
      <c r="AP22167" s="104"/>
    </row>
    <row r="22168" spans="21:42" ht="15" customHeight="1" x14ac:dyDescent="0.25">
      <c r="U22168" s="104"/>
      <c r="AB22168" s="104"/>
      <c r="AC22168" s="104"/>
      <c r="AF22168" s="104"/>
      <c r="AG22168" s="104"/>
      <c r="AK22168" s="104"/>
      <c r="AL22168" s="104"/>
      <c r="AO22168" s="104"/>
      <c r="AP22168" s="104"/>
    </row>
    <row r="22169" spans="21:42" ht="15" customHeight="1" x14ac:dyDescent="0.25">
      <c r="U22169" s="104"/>
      <c r="AB22169" s="104"/>
      <c r="AC22169" s="104"/>
      <c r="AF22169" s="104"/>
      <c r="AG22169" s="104"/>
      <c r="AK22169" s="104"/>
      <c r="AL22169" s="104"/>
      <c r="AO22169" s="104"/>
      <c r="AP22169" s="104"/>
    </row>
    <row r="22170" spans="21:42" ht="15" customHeight="1" x14ac:dyDescent="0.25">
      <c r="U22170" s="104"/>
      <c r="AB22170" s="104"/>
      <c r="AC22170" s="104"/>
      <c r="AF22170" s="104"/>
      <c r="AG22170" s="104"/>
      <c r="AK22170" s="104"/>
      <c r="AL22170" s="104"/>
      <c r="AO22170" s="104"/>
      <c r="AP22170" s="104"/>
    </row>
    <row r="22171" spans="21:42" ht="15" customHeight="1" x14ac:dyDescent="0.25">
      <c r="U22171" s="104"/>
      <c r="AB22171" s="104"/>
      <c r="AC22171" s="104"/>
      <c r="AF22171" s="104"/>
      <c r="AG22171" s="104"/>
      <c r="AK22171" s="104"/>
      <c r="AL22171" s="104"/>
      <c r="AO22171" s="104"/>
      <c r="AP22171" s="104"/>
    </row>
    <row r="22172" spans="21:42" ht="15" customHeight="1" x14ac:dyDescent="0.25">
      <c r="U22172" s="104"/>
      <c r="AB22172" s="104"/>
      <c r="AC22172" s="104"/>
      <c r="AF22172" s="104"/>
      <c r="AG22172" s="104"/>
      <c r="AK22172" s="104"/>
      <c r="AL22172" s="104"/>
      <c r="AO22172" s="104"/>
      <c r="AP22172" s="104"/>
    </row>
    <row r="22173" spans="21:42" ht="15" customHeight="1" x14ac:dyDescent="0.25">
      <c r="U22173" s="104"/>
      <c r="AB22173" s="104"/>
      <c r="AC22173" s="104"/>
      <c r="AF22173" s="104"/>
      <c r="AG22173" s="104"/>
      <c r="AK22173" s="104"/>
      <c r="AL22173" s="104"/>
      <c r="AO22173" s="104"/>
      <c r="AP22173" s="104"/>
    </row>
    <row r="22174" spans="21:42" ht="15" customHeight="1" x14ac:dyDescent="0.25">
      <c r="U22174" s="104"/>
      <c r="AB22174" s="104"/>
      <c r="AC22174" s="104"/>
      <c r="AF22174" s="104"/>
      <c r="AG22174" s="104"/>
      <c r="AK22174" s="104"/>
      <c r="AL22174" s="104"/>
      <c r="AO22174" s="104"/>
      <c r="AP22174" s="104"/>
    </row>
    <row r="22175" spans="21:42" ht="15" customHeight="1" x14ac:dyDescent="0.25">
      <c r="U22175" s="104"/>
      <c r="AB22175" s="104"/>
      <c r="AC22175" s="104"/>
      <c r="AF22175" s="104"/>
      <c r="AG22175" s="104"/>
      <c r="AK22175" s="104"/>
      <c r="AL22175" s="104"/>
      <c r="AO22175" s="104"/>
      <c r="AP22175" s="104"/>
    </row>
    <row r="22176" spans="21:42" ht="15" customHeight="1" x14ac:dyDescent="0.25">
      <c r="U22176" s="104"/>
      <c r="AB22176" s="104"/>
      <c r="AC22176" s="104"/>
      <c r="AF22176" s="104"/>
      <c r="AG22176" s="104"/>
      <c r="AK22176" s="104"/>
      <c r="AL22176" s="104"/>
      <c r="AO22176" s="104"/>
      <c r="AP22176" s="104"/>
    </row>
    <row r="22177" spans="21:42" ht="15" customHeight="1" x14ac:dyDescent="0.25">
      <c r="U22177" s="104"/>
      <c r="AB22177" s="104"/>
      <c r="AC22177" s="104"/>
      <c r="AF22177" s="104"/>
      <c r="AG22177" s="104"/>
      <c r="AK22177" s="104"/>
      <c r="AL22177" s="104"/>
      <c r="AO22177" s="104"/>
      <c r="AP22177" s="104"/>
    </row>
    <row r="22178" spans="21:42" ht="15" customHeight="1" x14ac:dyDescent="0.25">
      <c r="U22178" s="104"/>
      <c r="AB22178" s="104"/>
      <c r="AC22178" s="104"/>
      <c r="AF22178" s="104"/>
      <c r="AG22178" s="104"/>
      <c r="AK22178" s="104"/>
      <c r="AL22178" s="104"/>
      <c r="AO22178" s="104"/>
      <c r="AP22178" s="104"/>
    </row>
    <row r="22179" spans="21:42" ht="15" customHeight="1" x14ac:dyDescent="0.25">
      <c r="U22179" s="104"/>
      <c r="AB22179" s="104"/>
      <c r="AC22179" s="104"/>
      <c r="AF22179" s="104"/>
      <c r="AG22179" s="104"/>
      <c r="AK22179" s="104"/>
      <c r="AL22179" s="104"/>
      <c r="AO22179" s="104"/>
      <c r="AP22179" s="104"/>
    </row>
    <row r="22180" spans="21:42" ht="15" customHeight="1" x14ac:dyDescent="0.25">
      <c r="U22180" s="104"/>
      <c r="AB22180" s="104"/>
      <c r="AC22180" s="104"/>
      <c r="AF22180" s="104"/>
      <c r="AG22180" s="104"/>
      <c r="AK22180" s="104"/>
      <c r="AL22180" s="104"/>
      <c r="AO22180" s="104"/>
      <c r="AP22180" s="104"/>
    </row>
    <row r="22181" spans="21:42" ht="15" customHeight="1" x14ac:dyDescent="0.25">
      <c r="U22181" s="104"/>
      <c r="AB22181" s="104"/>
      <c r="AC22181" s="104"/>
      <c r="AF22181" s="104"/>
      <c r="AG22181" s="104"/>
      <c r="AK22181" s="104"/>
      <c r="AL22181" s="104"/>
      <c r="AO22181" s="104"/>
      <c r="AP22181" s="104"/>
    </row>
    <row r="22182" spans="21:42" ht="15" customHeight="1" x14ac:dyDescent="0.25">
      <c r="U22182" s="104"/>
      <c r="AB22182" s="104"/>
      <c r="AC22182" s="104"/>
      <c r="AF22182" s="104"/>
      <c r="AG22182" s="104"/>
      <c r="AK22182" s="104"/>
      <c r="AL22182" s="104"/>
      <c r="AO22182" s="104"/>
      <c r="AP22182" s="104"/>
    </row>
    <row r="22183" spans="21:42" ht="15" customHeight="1" x14ac:dyDescent="0.25">
      <c r="U22183" s="104"/>
      <c r="AB22183" s="104"/>
      <c r="AC22183" s="104"/>
      <c r="AF22183" s="104"/>
      <c r="AG22183" s="104"/>
      <c r="AK22183" s="104"/>
      <c r="AL22183" s="104"/>
      <c r="AO22183" s="104"/>
      <c r="AP22183" s="104"/>
    </row>
    <row r="22184" spans="21:42" ht="15" customHeight="1" x14ac:dyDescent="0.25">
      <c r="U22184" s="104"/>
      <c r="AB22184" s="104"/>
      <c r="AC22184" s="104"/>
      <c r="AF22184" s="104"/>
      <c r="AG22184" s="104"/>
      <c r="AK22184" s="104"/>
      <c r="AL22184" s="104"/>
      <c r="AO22184" s="104"/>
      <c r="AP22184" s="104"/>
    </row>
    <row r="22185" spans="21:42" ht="15" customHeight="1" x14ac:dyDescent="0.25">
      <c r="U22185" s="104"/>
      <c r="AB22185" s="104"/>
      <c r="AC22185" s="104"/>
      <c r="AF22185" s="104"/>
      <c r="AG22185" s="104"/>
      <c r="AK22185" s="104"/>
      <c r="AL22185" s="104"/>
      <c r="AO22185" s="104"/>
      <c r="AP22185" s="104"/>
    </row>
    <row r="22186" spans="21:42" ht="15" customHeight="1" x14ac:dyDescent="0.25">
      <c r="U22186" s="104"/>
      <c r="AB22186" s="104"/>
      <c r="AC22186" s="104"/>
      <c r="AF22186" s="104"/>
      <c r="AG22186" s="104"/>
      <c r="AK22186" s="104"/>
      <c r="AL22186" s="104"/>
      <c r="AO22186" s="104"/>
      <c r="AP22186" s="104"/>
    </row>
    <row r="22187" spans="21:42" ht="15" customHeight="1" x14ac:dyDescent="0.25">
      <c r="U22187" s="104"/>
      <c r="AB22187" s="104"/>
      <c r="AC22187" s="104"/>
      <c r="AF22187" s="104"/>
      <c r="AG22187" s="104"/>
      <c r="AK22187" s="104"/>
      <c r="AL22187" s="104"/>
      <c r="AO22187" s="104"/>
      <c r="AP22187" s="104"/>
    </row>
    <row r="22188" spans="21:42" ht="15" customHeight="1" x14ac:dyDescent="0.25">
      <c r="U22188" s="104"/>
      <c r="AB22188" s="104"/>
      <c r="AC22188" s="104"/>
      <c r="AF22188" s="104"/>
      <c r="AG22188" s="104"/>
      <c r="AK22188" s="104"/>
      <c r="AL22188" s="104"/>
      <c r="AO22188" s="104"/>
      <c r="AP22188" s="104"/>
    </row>
    <row r="22189" spans="21:42" ht="15" customHeight="1" x14ac:dyDescent="0.25">
      <c r="U22189" s="104"/>
      <c r="AB22189" s="104"/>
      <c r="AC22189" s="104"/>
      <c r="AF22189" s="104"/>
      <c r="AG22189" s="104"/>
      <c r="AK22189" s="104"/>
      <c r="AL22189" s="104"/>
      <c r="AO22189" s="104"/>
      <c r="AP22189" s="104"/>
    </row>
    <row r="22190" spans="21:42" ht="15" customHeight="1" x14ac:dyDescent="0.25">
      <c r="U22190" s="104"/>
      <c r="AB22190" s="104"/>
      <c r="AC22190" s="104"/>
      <c r="AF22190" s="104"/>
      <c r="AG22190" s="104"/>
      <c r="AK22190" s="104"/>
      <c r="AL22190" s="104"/>
      <c r="AO22190" s="104"/>
      <c r="AP22190" s="104"/>
    </row>
    <row r="22191" spans="21:42" ht="15" customHeight="1" x14ac:dyDescent="0.25">
      <c r="U22191" s="104"/>
      <c r="AB22191" s="104"/>
      <c r="AC22191" s="104"/>
      <c r="AF22191" s="104"/>
      <c r="AG22191" s="104"/>
      <c r="AK22191" s="104"/>
      <c r="AL22191" s="104"/>
      <c r="AO22191" s="104"/>
      <c r="AP22191" s="104"/>
    </row>
    <row r="22192" spans="21:42" ht="15" customHeight="1" x14ac:dyDescent="0.25">
      <c r="U22192" s="104"/>
      <c r="AB22192" s="104"/>
      <c r="AC22192" s="104"/>
      <c r="AF22192" s="104"/>
      <c r="AG22192" s="104"/>
      <c r="AK22192" s="104"/>
      <c r="AL22192" s="104"/>
      <c r="AO22192" s="104"/>
      <c r="AP22192" s="104"/>
    </row>
    <row r="22193" spans="21:42" ht="15" customHeight="1" x14ac:dyDescent="0.25">
      <c r="U22193" s="104"/>
      <c r="AB22193" s="104"/>
      <c r="AC22193" s="104"/>
      <c r="AF22193" s="104"/>
      <c r="AG22193" s="104"/>
      <c r="AK22193" s="104"/>
      <c r="AL22193" s="104"/>
      <c r="AO22193" s="104"/>
      <c r="AP22193" s="104"/>
    </row>
    <row r="22194" spans="21:42" ht="15" customHeight="1" x14ac:dyDescent="0.25">
      <c r="U22194" s="104"/>
      <c r="AB22194" s="104"/>
      <c r="AC22194" s="104"/>
      <c r="AF22194" s="104"/>
      <c r="AG22194" s="104"/>
      <c r="AK22194" s="104"/>
      <c r="AL22194" s="104"/>
      <c r="AO22194" s="104"/>
      <c r="AP22194" s="104"/>
    </row>
    <row r="22195" spans="21:42" ht="15" customHeight="1" x14ac:dyDescent="0.25">
      <c r="U22195" s="104"/>
      <c r="AB22195" s="104"/>
      <c r="AC22195" s="104"/>
      <c r="AF22195" s="104"/>
      <c r="AG22195" s="104"/>
      <c r="AK22195" s="104"/>
      <c r="AL22195" s="104"/>
      <c r="AO22195" s="104"/>
      <c r="AP22195" s="104"/>
    </row>
    <row r="22196" spans="21:42" ht="15" customHeight="1" x14ac:dyDescent="0.25">
      <c r="U22196" s="104"/>
      <c r="AB22196" s="104"/>
      <c r="AC22196" s="104"/>
      <c r="AF22196" s="104"/>
      <c r="AG22196" s="104"/>
      <c r="AK22196" s="104"/>
      <c r="AL22196" s="104"/>
      <c r="AO22196" s="104"/>
      <c r="AP22196" s="104"/>
    </row>
    <row r="22197" spans="21:42" ht="15" customHeight="1" x14ac:dyDescent="0.25">
      <c r="U22197" s="104"/>
      <c r="AB22197" s="104"/>
      <c r="AC22197" s="104"/>
      <c r="AF22197" s="104"/>
      <c r="AG22197" s="104"/>
      <c r="AK22197" s="104"/>
      <c r="AL22197" s="104"/>
      <c r="AO22197" s="104"/>
      <c r="AP22197" s="104"/>
    </row>
    <row r="22198" spans="21:42" ht="15" customHeight="1" x14ac:dyDescent="0.25">
      <c r="U22198" s="104"/>
      <c r="AB22198" s="104"/>
      <c r="AC22198" s="104"/>
      <c r="AF22198" s="104"/>
      <c r="AG22198" s="104"/>
      <c r="AK22198" s="104"/>
      <c r="AL22198" s="104"/>
      <c r="AO22198" s="104"/>
      <c r="AP22198" s="104"/>
    </row>
    <row r="22199" spans="21:42" ht="15" customHeight="1" x14ac:dyDescent="0.25">
      <c r="U22199" s="104"/>
      <c r="AB22199" s="104"/>
      <c r="AC22199" s="104"/>
      <c r="AF22199" s="104"/>
      <c r="AG22199" s="104"/>
      <c r="AK22199" s="104"/>
      <c r="AL22199" s="104"/>
      <c r="AO22199" s="104"/>
      <c r="AP22199" s="104"/>
    </row>
    <row r="22200" spans="21:42" ht="15" customHeight="1" x14ac:dyDescent="0.25">
      <c r="U22200" s="104"/>
      <c r="AB22200" s="104"/>
      <c r="AC22200" s="104"/>
      <c r="AF22200" s="104"/>
      <c r="AG22200" s="104"/>
      <c r="AK22200" s="104"/>
      <c r="AL22200" s="104"/>
      <c r="AO22200" s="104"/>
      <c r="AP22200" s="104"/>
    </row>
    <row r="22201" spans="21:42" ht="15" customHeight="1" x14ac:dyDescent="0.25">
      <c r="U22201" s="104"/>
      <c r="AB22201" s="104"/>
      <c r="AC22201" s="104"/>
      <c r="AF22201" s="104"/>
      <c r="AG22201" s="104"/>
      <c r="AK22201" s="104"/>
      <c r="AL22201" s="104"/>
      <c r="AO22201" s="104"/>
      <c r="AP22201" s="104"/>
    </row>
    <row r="22202" spans="21:42" ht="15" customHeight="1" x14ac:dyDescent="0.25">
      <c r="U22202" s="104"/>
      <c r="AB22202" s="104"/>
      <c r="AC22202" s="104"/>
      <c r="AF22202" s="104"/>
      <c r="AG22202" s="104"/>
      <c r="AK22202" s="104"/>
      <c r="AL22202" s="104"/>
      <c r="AO22202" s="104"/>
      <c r="AP22202" s="104"/>
    </row>
    <row r="22203" spans="21:42" ht="15" customHeight="1" x14ac:dyDescent="0.25">
      <c r="U22203" s="104"/>
      <c r="AB22203" s="104"/>
      <c r="AC22203" s="104"/>
      <c r="AF22203" s="104"/>
      <c r="AG22203" s="104"/>
      <c r="AK22203" s="104"/>
      <c r="AL22203" s="104"/>
      <c r="AO22203" s="104"/>
      <c r="AP22203" s="104"/>
    </row>
    <row r="22204" spans="21:42" ht="15" customHeight="1" x14ac:dyDescent="0.25">
      <c r="U22204" s="104"/>
      <c r="AB22204" s="104"/>
      <c r="AC22204" s="104"/>
      <c r="AF22204" s="104"/>
      <c r="AG22204" s="104"/>
      <c r="AK22204" s="104"/>
      <c r="AL22204" s="104"/>
      <c r="AO22204" s="104"/>
      <c r="AP22204" s="104"/>
    </row>
    <row r="22205" spans="21:42" ht="15" customHeight="1" x14ac:dyDescent="0.25">
      <c r="U22205" s="104"/>
      <c r="AB22205" s="104"/>
      <c r="AC22205" s="104"/>
      <c r="AF22205" s="104"/>
      <c r="AG22205" s="104"/>
      <c r="AK22205" s="104"/>
      <c r="AL22205" s="104"/>
      <c r="AO22205" s="104"/>
      <c r="AP22205" s="104"/>
    </row>
    <row r="22206" spans="21:42" ht="15" customHeight="1" x14ac:dyDescent="0.25">
      <c r="U22206" s="104"/>
      <c r="AB22206" s="104"/>
      <c r="AC22206" s="104"/>
      <c r="AF22206" s="104"/>
      <c r="AG22206" s="104"/>
      <c r="AK22206" s="104"/>
      <c r="AL22206" s="104"/>
      <c r="AO22206" s="104"/>
      <c r="AP22206" s="104"/>
    </row>
    <row r="22207" spans="21:42" ht="15" customHeight="1" x14ac:dyDescent="0.25">
      <c r="U22207" s="104"/>
      <c r="AB22207" s="104"/>
      <c r="AC22207" s="104"/>
      <c r="AF22207" s="104"/>
      <c r="AG22207" s="104"/>
      <c r="AK22207" s="104"/>
      <c r="AL22207" s="104"/>
      <c r="AO22207" s="104"/>
      <c r="AP22207" s="104"/>
    </row>
    <row r="22208" spans="21:42" ht="15" customHeight="1" x14ac:dyDescent="0.25">
      <c r="U22208" s="104"/>
      <c r="AB22208" s="104"/>
      <c r="AC22208" s="104"/>
      <c r="AF22208" s="104"/>
      <c r="AG22208" s="104"/>
      <c r="AK22208" s="104"/>
      <c r="AL22208" s="104"/>
      <c r="AO22208" s="104"/>
      <c r="AP22208" s="104"/>
    </row>
    <row r="22209" spans="21:42" ht="15" customHeight="1" x14ac:dyDescent="0.25">
      <c r="U22209" s="104"/>
      <c r="AB22209" s="104"/>
      <c r="AC22209" s="104"/>
      <c r="AF22209" s="104"/>
      <c r="AG22209" s="104"/>
      <c r="AK22209" s="104"/>
      <c r="AL22209" s="104"/>
      <c r="AO22209" s="104"/>
      <c r="AP22209" s="104"/>
    </row>
    <row r="22210" spans="21:42" ht="15" customHeight="1" x14ac:dyDescent="0.25">
      <c r="U22210" s="104"/>
      <c r="AB22210" s="104"/>
      <c r="AC22210" s="104"/>
      <c r="AF22210" s="104"/>
      <c r="AG22210" s="104"/>
      <c r="AK22210" s="104"/>
      <c r="AL22210" s="104"/>
      <c r="AO22210" s="104"/>
      <c r="AP22210" s="104"/>
    </row>
    <row r="22211" spans="21:42" ht="15" customHeight="1" x14ac:dyDescent="0.25">
      <c r="U22211" s="104"/>
      <c r="AB22211" s="104"/>
      <c r="AC22211" s="104"/>
      <c r="AF22211" s="104"/>
      <c r="AG22211" s="104"/>
      <c r="AK22211" s="104"/>
      <c r="AL22211" s="104"/>
      <c r="AO22211" s="104"/>
      <c r="AP22211" s="104"/>
    </row>
    <row r="22212" spans="21:42" ht="15" customHeight="1" x14ac:dyDescent="0.25">
      <c r="U22212" s="104"/>
      <c r="AB22212" s="104"/>
      <c r="AC22212" s="104"/>
      <c r="AF22212" s="104"/>
      <c r="AG22212" s="104"/>
      <c r="AK22212" s="104"/>
      <c r="AL22212" s="104"/>
      <c r="AO22212" s="104"/>
      <c r="AP22212" s="104"/>
    </row>
    <row r="22213" spans="21:42" ht="15" customHeight="1" x14ac:dyDescent="0.25">
      <c r="U22213" s="104"/>
      <c r="AB22213" s="104"/>
      <c r="AC22213" s="104"/>
      <c r="AF22213" s="104"/>
      <c r="AG22213" s="104"/>
      <c r="AK22213" s="104"/>
      <c r="AL22213" s="104"/>
      <c r="AO22213" s="104"/>
      <c r="AP22213" s="104"/>
    </row>
    <row r="22214" spans="21:42" ht="15" customHeight="1" x14ac:dyDescent="0.25">
      <c r="U22214" s="104"/>
      <c r="AB22214" s="104"/>
      <c r="AC22214" s="104"/>
      <c r="AF22214" s="104"/>
      <c r="AG22214" s="104"/>
      <c r="AK22214" s="104"/>
      <c r="AL22214" s="104"/>
      <c r="AO22214" s="104"/>
      <c r="AP22214" s="104"/>
    </row>
    <row r="22215" spans="21:42" ht="15" customHeight="1" x14ac:dyDescent="0.25">
      <c r="U22215" s="104"/>
      <c r="AB22215" s="104"/>
      <c r="AC22215" s="104"/>
      <c r="AF22215" s="104"/>
      <c r="AG22215" s="104"/>
      <c r="AK22215" s="104"/>
      <c r="AL22215" s="104"/>
      <c r="AO22215" s="104"/>
      <c r="AP22215" s="104"/>
    </row>
    <row r="22216" spans="21:42" ht="15" customHeight="1" x14ac:dyDescent="0.25">
      <c r="U22216" s="104"/>
      <c r="AB22216" s="104"/>
      <c r="AC22216" s="104"/>
      <c r="AF22216" s="104"/>
      <c r="AG22216" s="104"/>
      <c r="AK22216" s="104"/>
      <c r="AL22216" s="104"/>
      <c r="AO22216" s="104"/>
      <c r="AP22216" s="104"/>
    </row>
    <row r="22217" spans="21:42" ht="15" customHeight="1" x14ac:dyDescent="0.25">
      <c r="U22217" s="104"/>
      <c r="AB22217" s="104"/>
      <c r="AC22217" s="104"/>
      <c r="AF22217" s="104"/>
      <c r="AG22217" s="104"/>
      <c r="AK22217" s="104"/>
      <c r="AL22217" s="104"/>
      <c r="AO22217" s="104"/>
      <c r="AP22217" s="104"/>
    </row>
    <row r="22218" spans="21:42" ht="15" customHeight="1" x14ac:dyDescent="0.25">
      <c r="U22218" s="104"/>
      <c r="AB22218" s="104"/>
      <c r="AC22218" s="104"/>
      <c r="AF22218" s="104"/>
      <c r="AG22218" s="104"/>
      <c r="AK22218" s="104"/>
      <c r="AL22218" s="104"/>
      <c r="AO22218" s="104"/>
      <c r="AP22218" s="104"/>
    </row>
    <row r="22219" spans="21:42" ht="15" customHeight="1" x14ac:dyDescent="0.25">
      <c r="U22219" s="104"/>
      <c r="AB22219" s="104"/>
      <c r="AC22219" s="104"/>
      <c r="AF22219" s="104"/>
      <c r="AG22219" s="104"/>
      <c r="AK22219" s="104"/>
      <c r="AL22219" s="104"/>
      <c r="AO22219" s="104"/>
      <c r="AP22219" s="104"/>
    </row>
    <row r="22220" spans="21:42" ht="15" customHeight="1" x14ac:dyDescent="0.25">
      <c r="U22220" s="104"/>
      <c r="AB22220" s="104"/>
      <c r="AC22220" s="104"/>
      <c r="AF22220" s="104"/>
      <c r="AG22220" s="104"/>
      <c r="AK22220" s="104"/>
      <c r="AL22220" s="104"/>
      <c r="AO22220" s="104"/>
      <c r="AP22220" s="104"/>
    </row>
    <row r="22221" spans="21:42" ht="15" customHeight="1" x14ac:dyDescent="0.25">
      <c r="U22221" s="104"/>
      <c r="AB22221" s="104"/>
      <c r="AC22221" s="104"/>
      <c r="AF22221" s="104"/>
      <c r="AG22221" s="104"/>
      <c r="AK22221" s="104"/>
      <c r="AL22221" s="104"/>
      <c r="AO22221" s="104"/>
      <c r="AP22221" s="104"/>
    </row>
    <row r="22222" spans="21:42" ht="15" customHeight="1" x14ac:dyDescent="0.25">
      <c r="U22222" s="104"/>
      <c r="AB22222" s="104"/>
      <c r="AC22222" s="104"/>
      <c r="AF22222" s="104"/>
      <c r="AG22222" s="104"/>
      <c r="AK22222" s="104"/>
      <c r="AL22222" s="104"/>
      <c r="AO22222" s="104"/>
      <c r="AP22222" s="104"/>
    </row>
    <row r="22223" spans="21:42" ht="15" customHeight="1" x14ac:dyDescent="0.25">
      <c r="U22223" s="104"/>
      <c r="AB22223" s="104"/>
      <c r="AC22223" s="104"/>
      <c r="AF22223" s="104"/>
      <c r="AG22223" s="104"/>
      <c r="AK22223" s="104"/>
      <c r="AL22223" s="104"/>
      <c r="AO22223" s="104"/>
      <c r="AP22223" s="104"/>
    </row>
    <row r="22224" spans="21:42" ht="15" customHeight="1" x14ac:dyDescent="0.25">
      <c r="U22224" s="104"/>
      <c r="AB22224" s="104"/>
      <c r="AC22224" s="104"/>
      <c r="AF22224" s="104"/>
      <c r="AG22224" s="104"/>
      <c r="AK22224" s="104"/>
      <c r="AL22224" s="104"/>
      <c r="AO22224" s="104"/>
      <c r="AP22224" s="104"/>
    </row>
    <row r="22225" spans="21:42" ht="15" customHeight="1" x14ac:dyDescent="0.25">
      <c r="U22225" s="104"/>
      <c r="AB22225" s="104"/>
      <c r="AC22225" s="104"/>
      <c r="AF22225" s="104"/>
      <c r="AG22225" s="104"/>
      <c r="AK22225" s="104"/>
      <c r="AL22225" s="104"/>
      <c r="AO22225" s="104"/>
      <c r="AP22225" s="104"/>
    </row>
    <row r="22226" spans="21:42" ht="15" customHeight="1" x14ac:dyDescent="0.25">
      <c r="U22226" s="104"/>
      <c r="AB22226" s="104"/>
      <c r="AC22226" s="104"/>
      <c r="AF22226" s="104"/>
      <c r="AG22226" s="104"/>
      <c r="AK22226" s="104"/>
      <c r="AL22226" s="104"/>
      <c r="AO22226" s="104"/>
      <c r="AP22226" s="104"/>
    </row>
    <row r="22227" spans="21:42" ht="15" customHeight="1" x14ac:dyDescent="0.25">
      <c r="U22227" s="104"/>
      <c r="AB22227" s="104"/>
      <c r="AC22227" s="104"/>
      <c r="AF22227" s="104"/>
      <c r="AG22227" s="104"/>
      <c r="AK22227" s="104"/>
      <c r="AL22227" s="104"/>
      <c r="AO22227" s="104"/>
      <c r="AP22227" s="104"/>
    </row>
    <row r="22228" spans="21:42" ht="15" customHeight="1" x14ac:dyDescent="0.25">
      <c r="U22228" s="104"/>
      <c r="AB22228" s="104"/>
      <c r="AC22228" s="104"/>
      <c r="AF22228" s="104"/>
      <c r="AG22228" s="104"/>
      <c r="AK22228" s="104"/>
      <c r="AL22228" s="104"/>
      <c r="AO22228" s="104"/>
      <c r="AP22228" s="104"/>
    </row>
    <row r="22229" spans="21:42" ht="15" customHeight="1" x14ac:dyDescent="0.25">
      <c r="U22229" s="104"/>
      <c r="AB22229" s="104"/>
      <c r="AC22229" s="104"/>
      <c r="AF22229" s="104"/>
      <c r="AG22229" s="104"/>
      <c r="AK22229" s="104"/>
      <c r="AL22229" s="104"/>
      <c r="AO22229" s="104"/>
      <c r="AP22229" s="104"/>
    </row>
    <row r="22230" spans="21:42" ht="15" customHeight="1" x14ac:dyDescent="0.25">
      <c r="U22230" s="104"/>
      <c r="AB22230" s="104"/>
      <c r="AC22230" s="104"/>
      <c r="AF22230" s="104"/>
      <c r="AG22230" s="104"/>
      <c r="AK22230" s="104"/>
      <c r="AL22230" s="104"/>
      <c r="AO22230" s="104"/>
      <c r="AP22230" s="104"/>
    </row>
    <row r="22231" spans="21:42" ht="15" customHeight="1" x14ac:dyDescent="0.25">
      <c r="U22231" s="104"/>
      <c r="AB22231" s="104"/>
      <c r="AC22231" s="104"/>
      <c r="AF22231" s="104"/>
      <c r="AG22231" s="104"/>
      <c r="AK22231" s="104"/>
      <c r="AL22231" s="104"/>
      <c r="AO22231" s="104"/>
      <c r="AP22231" s="104"/>
    </row>
    <row r="22232" spans="21:42" ht="15" customHeight="1" x14ac:dyDescent="0.25">
      <c r="U22232" s="104"/>
      <c r="AB22232" s="104"/>
      <c r="AC22232" s="104"/>
      <c r="AF22232" s="104"/>
      <c r="AG22232" s="104"/>
      <c r="AK22232" s="104"/>
      <c r="AL22232" s="104"/>
      <c r="AO22232" s="104"/>
      <c r="AP22232" s="104"/>
    </row>
    <row r="22233" spans="21:42" ht="15" customHeight="1" x14ac:dyDescent="0.25">
      <c r="U22233" s="104"/>
      <c r="AB22233" s="104"/>
      <c r="AC22233" s="104"/>
      <c r="AF22233" s="104"/>
      <c r="AG22233" s="104"/>
      <c r="AK22233" s="104"/>
      <c r="AL22233" s="104"/>
      <c r="AO22233" s="104"/>
      <c r="AP22233" s="104"/>
    </row>
    <row r="22234" spans="21:42" ht="15" customHeight="1" x14ac:dyDescent="0.25">
      <c r="U22234" s="104"/>
      <c r="AB22234" s="104"/>
      <c r="AC22234" s="104"/>
      <c r="AF22234" s="104"/>
      <c r="AG22234" s="104"/>
      <c r="AK22234" s="104"/>
      <c r="AL22234" s="104"/>
      <c r="AO22234" s="104"/>
      <c r="AP22234" s="104"/>
    </row>
    <row r="22235" spans="21:42" ht="15" customHeight="1" x14ac:dyDescent="0.25">
      <c r="U22235" s="104"/>
      <c r="AB22235" s="104"/>
      <c r="AC22235" s="104"/>
      <c r="AF22235" s="104"/>
      <c r="AG22235" s="104"/>
      <c r="AK22235" s="104"/>
      <c r="AL22235" s="104"/>
      <c r="AO22235" s="104"/>
      <c r="AP22235" s="104"/>
    </row>
    <row r="22236" spans="21:42" ht="15" customHeight="1" x14ac:dyDescent="0.25">
      <c r="U22236" s="104"/>
      <c r="AB22236" s="104"/>
      <c r="AC22236" s="104"/>
      <c r="AF22236" s="104"/>
      <c r="AG22236" s="104"/>
      <c r="AK22236" s="104"/>
      <c r="AL22236" s="104"/>
      <c r="AO22236" s="104"/>
      <c r="AP22236" s="104"/>
    </row>
    <row r="22237" spans="21:42" ht="15" customHeight="1" x14ac:dyDescent="0.25">
      <c r="U22237" s="104"/>
      <c r="AB22237" s="104"/>
      <c r="AC22237" s="104"/>
      <c r="AF22237" s="104"/>
      <c r="AG22237" s="104"/>
      <c r="AK22237" s="104"/>
      <c r="AL22237" s="104"/>
      <c r="AO22237" s="104"/>
      <c r="AP22237" s="104"/>
    </row>
    <row r="22238" spans="21:42" ht="15" customHeight="1" x14ac:dyDescent="0.25">
      <c r="U22238" s="104"/>
      <c r="AB22238" s="104"/>
      <c r="AC22238" s="104"/>
      <c r="AF22238" s="104"/>
      <c r="AG22238" s="104"/>
      <c r="AK22238" s="104"/>
      <c r="AL22238" s="104"/>
      <c r="AO22238" s="104"/>
      <c r="AP22238" s="104"/>
    </row>
    <row r="22239" spans="21:42" ht="15" customHeight="1" x14ac:dyDescent="0.25">
      <c r="U22239" s="104"/>
      <c r="AB22239" s="104"/>
      <c r="AC22239" s="104"/>
      <c r="AF22239" s="104"/>
      <c r="AG22239" s="104"/>
      <c r="AK22239" s="104"/>
      <c r="AL22239" s="104"/>
      <c r="AO22239" s="104"/>
      <c r="AP22239" s="104"/>
    </row>
    <row r="22240" spans="21:42" ht="15" customHeight="1" x14ac:dyDescent="0.25">
      <c r="U22240" s="104"/>
      <c r="AB22240" s="104"/>
      <c r="AC22240" s="104"/>
      <c r="AF22240" s="104"/>
      <c r="AG22240" s="104"/>
      <c r="AK22240" s="104"/>
      <c r="AL22240" s="104"/>
      <c r="AO22240" s="104"/>
      <c r="AP22240" s="104"/>
    </row>
    <row r="22241" spans="21:42" ht="15" customHeight="1" x14ac:dyDescent="0.25">
      <c r="U22241" s="104"/>
      <c r="AB22241" s="104"/>
      <c r="AC22241" s="104"/>
      <c r="AF22241" s="104"/>
      <c r="AG22241" s="104"/>
      <c r="AK22241" s="104"/>
      <c r="AL22241" s="104"/>
      <c r="AO22241" s="104"/>
      <c r="AP22241" s="104"/>
    </row>
    <row r="22242" spans="21:42" ht="15" customHeight="1" x14ac:dyDescent="0.25">
      <c r="U22242" s="104"/>
      <c r="AB22242" s="104"/>
      <c r="AC22242" s="104"/>
      <c r="AF22242" s="104"/>
      <c r="AG22242" s="104"/>
      <c r="AK22242" s="104"/>
      <c r="AL22242" s="104"/>
      <c r="AO22242" s="104"/>
      <c r="AP22242" s="104"/>
    </row>
    <row r="22243" spans="21:42" ht="15" customHeight="1" x14ac:dyDescent="0.25">
      <c r="U22243" s="104"/>
      <c r="AB22243" s="104"/>
      <c r="AC22243" s="104"/>
      <c r="AF22243" s="104"/>
      <c r="AG22243" s="104"/>
      <c r="AK22243" s="104"/>
      <c r="AL22243" s="104"/>
      <c r="AO22243" s="104"/>
      <c r="AP22243" s="104"/>
    </row>
    <row r="22244" spans="21:42" ht="15" customHeight="1" x14ac:dyDescent="0.25">
      <c r="U22244" s="104"/>
      <c r="AB22244" s="104"/>
      <c r="AC22244" s="104"/>
      <c r="AF22244" s="104"/>
      <c r="AG22244" s="104"/>
      <c r="AK22244" s="104"/>
      <c r="AL22244" s="104"/>
      <c r="AO22244" s="104"/>
      <c r="AP22244" s="104"/>
    </row>
    <row r="22245" spans="21:42" ht="15" customHeight="1" x14ac:dyDescent="0.25">
      <c r="U22245" s="104"/>
      <c r="AB22245" s="104"/>
      <c r="AC22245" s="104"/>
      <c r="AF22245" s="104"/>
      <c r="AG22245" s="104"/>
      <c r="AK22245" s="104"/>
      <c r="AL22245" s="104"/>
      <c r="AO22245" s="104"/>
      <c r="AP22245" s="104"/>
    </row>
    <row r="22246" spans="21:42" ht="15" customHeight="1" x14ac:dyDescent="0.25">
      <c r="U22246" s="104"/>
      <c r="AB22246" s="104"/>
      <c r="AC22246" s="104"/>
      <c r="AF22246" s="104"/>
      <c r="AG22246" s="104"/>
      <c r="AK22246" s="104"/>
      <c r="AL22246" s="104"/>
      <c r="AO22246" s="104"/>
      <c r="AP22246" s="104"/>
    </row>
    <row r="22247" spans="21:42" ht="15" customHeight="1" x14ac:dyDescent="0.25">
      <c r="U22247" s="104"/>
      <c r="AB22247" s="104"/>
      <c r="AC22247" s="104"/>
      <c r="AF22247" s="104"/>
      <c r="AG22247" s="104"/>
      <c r="AK22247" s="104"/>
      <c r="AL22247" s="104"/>
      <c r="AO22247" s="104"/>
      <c r="AP22247" s="104"/>
    </row>
    <row r="22248" spans="21:42" ht="15" customHeight="1" x14ac:dyDescent="0.25">
      <c r="U22248" s="104"/>
      <c r="AB22248" s="104"/>
      <c r="AC22248" s="104"/>
      <c r="AF22248" s="104"/>
      <c r="AG22248" s="104"/>
      <c r="AK22248" s="104"/>
      <c r="AL22248" s="104"/>
      <c r="AO22248" s="104"/>
      <c r="AP22248" s="104"/>
    </row>
    <row r="22249" spans="21:42" ht="15" customHeight="1" x14ac:dyDescent="0.25">
      <c r="U22249" s="104"/>
      <c r="AB22249" s="104"/>
      <c r="AC22249" s="104"/>
      <c r="AF22249" s="104"/>
      <c r="AG22249" s="104"/>
      <c r="AK22249" s="104"/>
      <c r="AL22249" s="104"/>
      <c r="AO22249" s="104"/>
      <c r="AP22249" s="104"/>
    </row>
    <row r="22250" spans="21:42" ht="15" customHeight="1" x14ac:dyDescent="0.25">
      <c r="U22250" s="104"/>
      <c r="AB22250" s="104"/>
      <c r="AC22250" s="104"/>
      <c r="AF22250" s="104"/>
      <c r="AG22250" s="104"/>
      <c r="AK22250" s="104"/>
      <c r="AL22250" s="104"/>
      <c r="AO22250" s="104"/>
      <c r="AP22250" s="104"/>
    </row>
    <row r="22251" spans="21:42" ht="15" customHeight="1" x14ac:dyDescent="0.25">
      <c r="U22251" s="104"/>
      <c r="AB22251" s="104"/>
      <c r="AC22251" s="104"/>
      <c r="AF22251" s="104"/>
      <c r="AG22251" s="104"/>
      <c r="AK22251" s="104"/>
      <c r="AL22251" s="104"/>
      <c r="AO22251" s="104"/>
      <c r="AP22251" s="104"/>
    </row>
    <row r="22252" spans="21:42" ht="15" customHeight="1" x14ac:dyDescent="0.25">
      <c r="U22252" s="104"/>
      <c r="AB22252" s="104"/>
      <c r="AC22252" s="104"/>
      <c r="AF22252" s="104"/>
      <c r="AG22252" s="104"/>
      <c r="AK22252" s="104"/>
      <c r="AL22252" s="104"/>
      <c r="AO22252" s="104"/>
      <c r="AP22252" s="104"/>
    </row>
    <row r="22253" spans="21:42" ht="15" customHeight="1" x14ac:dyDescent="0.25">
      <c r="U22253" s="104"/>
      <c r="AB22253" s="104"/>
      <c r="AC22253" s="104"/>
      <c r="AF22253" s="104"/>
      <c r="AG22253" s="104"/>
      <c r="AK22253" s="104"/>
      <c r="AL22253" s="104"/>
      <c r="AO22253" s="104"/>
      <c r="AP22253" s="104"/>
    </row>
    <row r="22254" spans="21:42" ht="15" customHeight="1" x14ac:dyDescent="0.25">
      <c r="U22254" s="104"/>
      <c r="AB22254" s="104"/>
      <c r="AC22254" s="104"/>
      <c r="AF22254" s="104"/>
      <c r="AG22254" s="104"/>
      <c r="AK22254" s="104"/>
      <c r="AL22254" s="104"/>
      <c r="AO22254" s="104"/>
      <c r="AP22254" s="104"/>
    </row>
    <row r="22255" spans="21:42" ht="15" customHeight="1" x14ac:dyDescent="0.25">
      <c r="U22255" s="104"/>
      <c r="AB22255" s="104"/>
      <c r="AC22255" s="104"/>
      <c r="AF22255" s="104"/>
      <c r="AG22255" s="104"/>
      <c r="AK22255" s="104"/>
      <c r="AL22255" s="104"/>
      <c r="AO22255" s="104"/>
      <c r="AP22255" s="104"/>
    </row>
    <row r="22256" spans="21:42" ht="15" customHeight="1" x14ac:dyDescent="0.25">
      <c r="U22256" s="104"/>
      <c r="AB22256" s="104"/>
      <c r="AC22256" s="104"/>
      <c r="AF22256" s="104"/>
      <c r="AG22256" s="104"/>
      <c r="AK22256" s="104"/>
      <c r="AL22256" s="104"/>
      <c r="AO22256" s="104"/>
      <c r="AP22256" s="104"/>
    </row>
    <row r="22257" spans="21:42" ht="15" customHeight="1" x14ac:dyDescent="0.25">
      <c r="U22257" s="104"/>
      <c r="AB22257" s="104"/>
      <c r="AC22257" s="104"/>
      <c r="AF22257" s="104"/>
      <c r="AG22257" s="104"/>
      <c r="AK22257" s="104"/>
      <c r="AL22257" s="104"/>
      <c r="AO22257" s="104"/>
      <c r="AP22257" s="104"/>
    </row>
    <row r="22258" spans="21:42" ht="15" customHeight="1" x14ac:dyDescent="0.25">
      <c r="U22258" s="104"/>
      <c r="AB22258" s="104"/>
      <c r="AC22258" s="104"/>
      <c r="AF22258" s="104"/>
      <c r="AG22258" s="104"/>
      <c r="AK22258" s="104"/>
      <c r="AL22258" s="104"/>
      <c r="AO22258" s="104"/>
      <c r="AP22258" s="104"/>
    </row>
    <row r="22259" spans="21:42" ht="15" customHeight="1" x14ac:dyDescent="0.25">
      <c r="U22259" s="104"/>
      <c r="AB22259" s="104"/>
      <c r="AC22259" s="104"/>
      <c r="AF22259" s="104"/>
      <c r="AG22259" s="104"/>
      <c r="AK22259" s="104"/>
      <c r="AL22259" s="104"/>
      <c r="AO22259" s="104"/>
      <c r="AP22259" s="104"/>
    </row>
    <row r="22260" spans="21:42" ht="15" customHeight="1" x14ac:dyDescent="0.25">
      <c r="U22260" s="104"/>
      <c r="AB22260" s="104"/>
      <c r="AC22260" s="104"/>
      <c r="AF22260" s="104"/>
      <c r="AG22260" s="104"/>
      <c r="AK22260" s="104"/>
      <c r="AL22260" s="104"/>
      <c r="AO22260" s="104"/>
      <c r="AP22260" s="104"/>
    </row>
    <row r="22261" spans="21:42" ht="15" customHeight="1" x14ac:dyDescent="0.25">
      <c r="U22261" s="104"/>
      <c r="AB22261" s="104"/>
      <c r="AC22261" s="104"/>
      <c r="AF22261" s="104"/>
      <c r="AG22261" s="104"/>
      <c r="AK22261" s="104"/>
      <c r="AL22261" s="104"/>
      <c r="AO22261" s="104"/>
      <c r="AP22261" s="104"/>
    </row>
    <row r="22262" spans="21:42" ht="15" customHeight="1" x14ac:dyDescent="0.25">
      <c r="U22262" s="104"/>
      <c r="AB22262" s="104"/>
      <c r="AC22262" s="104"/>
      <c r="AF22262" s="104"/>
      <c r="AG22262" s="104"/>
      <c r="AK22262" s="104"/>
      <c r="AL22262" s="104"/>
      <c r="AO22262" s="104"/>
      <c r="AP22262" s="104"/>
    </row>
    <row r="22263" spans="21:42" ht="15" customHeight="1" x14ac:dyDescent="0.25">
      <c r="U22263" s="104"/>
      <c r="AB22263" s="104"/>
      <c r="AC22263" s="104"/>
      <c r="AF22263" s="104"/>
      <c r="AG22263" s="104"/>
      <c r="AK22263" s="104"/>
      <c r="AL22263" s="104"/>
      <c r="AO22263" s="104"/>
      <c r="AP22263" s="104"/>
    </row>
    <row r="22264" spans="21:42" ht="15" customHeight="1" x14ac:dyDescent="0.25">
      <c r="U22264" s="104"/>
      <c r="AB22264" s="104"/>
      <c r="AC22264" s="104"/>
      <c r="AF22264" s="104"/>
      <c r="AG22264" s="104"/>
      <c r="AK22264" s="104"/>
      <c r="AL22264" s="104"/>
      <c r="AO22264" s="104"/>
      <c r="AP22264" s="104"/>
    </row>
    <row r="22265" spans="21:42" ht="15" customHeight="1" x14ac:dyDescent="0.25">
      <c r="U22265" s="104"/>
      <c r="AB22265" s="104"/>
      <c r="AC22265" s="104"/>
      <c r="AF22265" s="104"/>
      <c r="AG22265" s="104"/>
      <c r="AK22265" s="104"/>
      <c r="AL22265" s="104"/>
      <c r="AO22265" s="104"/>
      <c r="AP22265" s="104"/>
    </row>
    <row r="22266" spans="21:42" ht="15" customHeight="1" x14ac:dyDescent="0.25">
      <c r="U22266" s="104"/>
      <c r="AB22266" s="104"/>
      <c r="AC22266" s="104"/>
      <c r="AF22266" s="104"/>
      <c r="AG22266" s="104"/>
      <c r="AK22266" s="104"/>
      <c r="AL22266" s="104"/>
      <c r="AO22266" s="104"/>
      <c r="AP22266" s="104"/>
    </row>
    <row r="22267" spans="21:42" ht="15" customHeight="1" x14ac:dyDescent="0.25">
      <c r="U22267" s="104"/>
      <c r="AB22267" s="104"/>
      <c r="AC22267" s="104"/>
      <c r="AF22267" s="104"/>
      <c r="AG22267" s="104"/>
      <c r="AK22267" s="104"/>
      <c r="AL22267" s="104"/>
      <c r="AO22267" s="104"/>
      <c r="AP22267" s="104"/>
    </row>
    <row r="22268" spans="21:42" ht="15" customHeight="1" x14ac:dyDescent="0.25">
      <c r="U22268" s="104"/>
      <c r="AB22268" s="104"/>
      <c r="AC22268" s="104"/>
      <c r="AF22268" s="104"/>
      <c r="AG22268" s="104"/>
      <c r="AK22268" s="104"/>
      <c r="AL22268" s="104"/>
      <c r="AO22268" s="104"/>
      <c r="AP22268" s="104"/>
    </row>
    <row r="22269" spans="21:42" ht="15" customHeight="1" x14ac:dyDescent="0.25">
      <c r="U22269" s="104"/>
      <c r="AB22269" s="104"/>
      <c r="AC22269" s="104"/>
      <c r="AF22269" s="104"/>
      <c r="AG22269" s="104"/>
      <c r="AK22269" s="104"/>
      <c r="AL22269" s="104"/>
      <c r="AO22269" s="104"/>
      <c r="AP22269" s="104"/>
    </row>
    <row r="22270" spans="21:42" ht="15" customHeight="1" x14ac:dyDescent="0.25">
      <c r="U22270" s="104"/>
      <c r="AB22270" s="104"/>
      <c r="AC22270" s="104"/>
      <c r="AF22270" s="104"/>
      <c r="AG22270" s="104"/>
      <c r="AK22270" s="104"/>
      <c r="AL22270" s="104"/>
      <c r="AO22270" s="104"/>
      <c r="AP22270" s="104"/>
    </row>
    <row r="22271" spans="21:42" ht="15" customHeight="1" x14ac:dyDescent="0.25">
      <c r="U22271" s="104"/>
      <c r="AB22271" s="104"/>
      <c r="AC22271" s="104"/>
      <c r="AF22271" s="104"/>
      <c r="AG22271" s="104"/>
      <c r="AK22271" s="104"/>
      <c r="AL22271" s="104"/>
      <c r="AO22271" s="104"/>
      <c r="AP22271" s="104"/>
    </row>
    <row r="22272" spans="21:42" ht="15" customHeight="1" x14ac:dyDescent="0.25">
      <c r="U22272" s="104"/>
      <c r="AB22272" s="104"/>
      <c r="AC22272" s="104"/>
      <c r="AF22272" s="104"/>
      <c r="AG22272" s="104"/>
      <c r="AK22272" s="104"/>
      <c r="AL22272" s="104"/>
      <c r="AO22272" s="104"/>
      <c r="AP22272" s="104"/>
    </row>
    <row r="22273" spans="21:42" ht="15" customHeight="1" x14ac:dyDescent="0.25">
      <c r="U22273" s="104"/>
      <c r="AB22273" s="104"/>
      <c r="AC22273" s="104"/>
      <c r="AF22273" s="104"/>
      <c r="AG22273" s="104"/>
      <c r="AK22273" s="104"/>
      <c r="AL22273" s="104"/>
      <c r="AO22273" s="104"/>
      <c r="AP22273" s="104"/>
    </row>
    <row r="22274" spans="21:42" ht="15" customHeight="1" x14ac:dyDescent="0.25">
      <c r="U22274" s="104"/>
      <c r="AB22274" s="104"/>
      <c r="AC22274" s="104"/>
      <c r="AF22274" s="104"/>
      <c r="AG22274" s="104"/>
      <c r="AK22274" s="104"/>
      <c r="AL22274" s="104"/>
      <c r="AO22274" s="104"/>
      <c r="AP22274" s="104"/>
    </row>
    <row r="22275" spans="21:42" ht="15" customHeight="1" x14ac:dyDescent="0.25">
      <c r="U22275" s="104"/>
      <c r="AB22275" s="104"/>
      <c r="AC22275" s="104"/>
      <c r="AF22275" s="104"/>
      <c r="AG22275" s="104"/>
      <c r="AK22275" s="104"/>
      <c r="AL22275" s="104"/>
      <c r="AO22275" s="104"/>
      <c r="AP22275" s="104"/>
    </row>
    <row r="22276" spans="21:42" ht="15" customHeight="1" x14ac:dyDescent="0.25">
      <c r="U22276" s="104"/>
      <c r="AB22276" s="104"/>
      <c r="AC22276" s="104"/>
      <c r="AF22276" s="104"/>
      <c r="AG22276" s="104"/>
      <c r="AK22276" s="104"/>
      <c r="AL22276" s="104"/>
      <c r="AO22276" s="104"/>
      <c r="AP22276" s="104"/>
    </row>
    <row r="22277" spans="21:42" ht="15" customHeight="1" x14ac:dyDescent="0.25">
      <c r="U22277" s="104"/>
      <c r="AB22277" s="104"/>
      <c r="AC22277" s="104"/>
      <c r="AF22277" s="104"/>
      <c r="AG22277" s="104"/>
      <c r="AK22277" s="104"/>
      <c r="AL22277" s="104"/>
      <c r="AO22277" s="104"/>
      <c r="AP22277" s="104"/>
    </row>
    <row r="22278" spans="21:42" ht="15" customHeight="1" x14ac:dyDescent="0.25">
      <c r="U22278" s="104"/>
      <c r="AB22278" s="104"/>
      <c r="AC22278" s="104"/>
      <c r="AF22278" s="104"/>
      <c r="AG22278" s="104"/>
      <c r="AK22278" s="104"/>
      <c r="AL22278" s="104"/>
      <c r="AO22278" s="104"/>
      <c r="AP22278" s="104"/>
    </row>
    <row r="22279" spans="21:42" ht="15" customHeight="1" x14ac:dyDescent="0.25">
      <c r="U22279" s="104"/>
      <c r="AB22279" s="104"/>
      <c r="AC22279" s="104"/>
      <c r="AF22279" s="104"/>
      <c r="AG22279" s="104"/>
      <c r="AK22279" s="104"/>
      <c r="AL22279" s="104"/>
      <c r="AO22279" s="104"/>
      <c r="AP22279" s="104"/>
    </row>
    <row r="22280" spans="21:42" ht="15" customHeight="1" x14ac:dyDescent="0.25">
      <c r="U22280" s="104"/>
      <c r="AB22280" s="104"/>
      <c r="AC22280" s="104"/>
      <c r="AF22280" s="104"/>
      <c r="AG22280" s="104"/>
      <c r="AK22280" s="104"/>
      <c r="AL22280" s="104"/>
      <c r="AO22280" s="104"/>
      <c r="AP22280" s="104"/>
    </row>
    <row r="22281" spans="21:42" ht="15" customHeight="1" x14ac:dyDescent="0.25">
      <c r="U22281" s="104"/>
      <c r="AB22281" s="104"/>
      <c r="AC22281" s="104"/>
      <c r="AF22281" s="104"/>
      <c r="AG22281" s="104"/>
      <c r="AK22281" s="104"/>
      <c r="AL22281" s="104"/>
      <c r="AO22281" s="104"/>
      <c r="AP22281" s="104"/>
    </row>
    <row r="22282" spans="21:42" ht="15" customHeight="1" x14ac:dyDescent="0.25">
      <c r="U22282" s="104"/>
      <c r="AB22282" s="104"/>
      <c r="AC22282" s="104"/>
      <c r="AF22282" s="104"/>
      <c r="AG22282" s="104"/>
      <c r="AK22282" s="104"/>
      <c r="AL22282" s="104"/>
      <c r="AO22282" s="104"/>
      <c r="AP22282" s="104"/>
    </row>
    <row r="22283" spans="21:42" ht="15" customHeight="1" x14ac:dyDescent="0.25">
      <c r="U22283" s="104"/>
      <c r="AB22283" s="104"/>
      <c r="AC22283" s="104"/>
      <c r="AF22283" s="104"/>
      <c r="AG22283" s="104"/>
      <c r="AK22283" s="104"/>
      <c r="AL22283" s="104"/>
      <c r="AO22283" s="104"/>
      <c r="AP22283" s="104"/>
    </row>
    <row r="22284" spans="21:42" ht="15" customHeight="1" x14ac:dyDescent="0.25">
      <c r="U22284" s="104"/>
      <c r="AB22284" s="104"/>
      <c r="AC22284" s="104"/>
      <c r="AF22284" s="104"/>
      <c r="AG22284" s="104"/>
      <c r="AK22284" s="104"/>
      <c r="AL22284" s="104"/>
      <c r="AO22284" s="104"/>
      <c r="AP22284" s="104"/>
    </row>
    <row r="22285" spans="21:42" ht="15" customHeight="1" x14ac:dyDescent="0.25">
      <c r="U22285" s="104"/>
      <c r="AB22285" s="104"/>
      <c r="AC22285" s="104"/>
      <c r="AF22285" s="104"/>
      <c r="AG22285" s="104"/>
      <c r="AK22285" s="104"/>
      <c r="AL22285" s="104"/>
      <c r="AO22285" s="104"/>
      <c r="AP22285" s="104"/>
    </row>
    <row r="22286" spans="21:42" ht="15" customHeight="1" x14ac:dyDescent="0.25">
      <c r="U22286" s="104"/>
      <c r="AB22286" s="104"/>
      <c r="AC22286" s="104"/>
      <c r="AF22286" s="104"/>
      <c r="AG22286" s="104"/>
      <c r="AK22286" s="104"/>
      <c r="AL22286" s="104"/>
      <c r="AO22286" s="104"/>
      <c r="AP22286" s="104"/>
    </row>
    <row r="22287" spans="21:42" ht="15" customHeight="1" x14ac:dyDescent="0.25">
      <c r="U22287" s="104"/>
      <c r="AB22287" s="104"/>
      <c r="AC22287" s="104"/>
      <c r="AF22287" s="104"/>
      <c r="AG22287" s="104"/>
      <c r="AK22287" s="104"/>
      <c r="AL22287" s="104"/>
      <c r="AO22287" s="104"/>
      <c r="AP22287" s="104"/>
    </row>
    <row r="22288" spans="21:42" ht="15" customHeight="1" x14ac:dyDescent="0.25">
      <c r="U22288" s="104"/>
      <c r="AB22288" s="104"/>
      <c r="AC22288" s="104"/>
      <c r="AF22288" s="104"/>
      <c r="AG22288" s="104"/>
      <c r="AK22288" s="104"/>
      <c r="AL22288" s="104"/>
      <c r="AO22288" s="104"/>
      <c r="AP22288" s="104"/>
    </row>
    <row r="22289" spans="21:42" ht="15" customHeight="1" x14ac:dyDescent="0.25">
      <c r="U22289" s="104"/>
      <c r="AB22289" s="104"/>
      <c r="AC22289" s="104"/>
      <c r="AF22289" s="104"/>
      <c r="AG22289" s="104"/>
      <c r="AK22289" s="104"/>
      <c r="AL22289" s="104"/>
      <c r="AO22289" s="104"/>
      <c r="AP22289" s="104"/>
    </row>
    <row r="22290" spans="21:42" ht="15" customHeight="1" x14ac:dyDescent="0.25">
      <c r="U22290" s="104"/>
      <c r="AB22290" s="104"/>
      <c r="AC22290" s="104"/>
      <c r="AF22290" s="104"/>
      <c r="AG22290" s="104"/>
      <c r="AK22290" s="104"/>
      <c r="AL22290" s="104"/>
      <c r="AO22290" s="104"/>
      <c r="AP22290" s="104"/>
    </row>
    <row r="22291" spans="21:42" ht="15" customHeight="1" x14ac:dyDescent="0.25">
      <c r="U22291" s="104"/>
      <c r="AB22291" s="104"/>
      <c r="AC22291" s="104"/>
      <c r="AF22291" s="104"/>
      <c r="AG22291" s="104"/>
      <c r="AK22291" s="104"/>
      <c r="AL22291" s="104"/>
      <c r="AO22291" s="104"/>
      <c r="AP22291" s="104"/>
    </row>
    <row r="22292" spans="21:42" ht="15" customHeight="1" x14ac:dyDescent="0.25">
      <c r="U22292" s="104"/>
      <c r="AB22292" s="104"/>
      <c r="AC22292" s="104"/>
      <c r="AF22292" s="104"/>
      <c r="AG22292" s="104"/>
      <c r="AK22292" s="104"/>
      <c r="AL22292" s="104"/>
      <c r="AO22292" s="104"/>
      <c r="AP22292" s="104"/>
    </row>
    <row r="22293" spans="21:42" ht="15" customHeight="1" x14ac:dyDescent="0.25">
      <c r="U22293" s="104"/>
      <c r="AB22293" s="104"/>
      <c r="AC22293" s="104"/>
      <c r="AF22293" s="104"/>
      <c r="AG22293" s="104"/>
      <c r="AK22293" s="104"/>
      <c r="AL22293" s="104"/>
      <c r="AO22293" s="104"/>
      <c r="AP22293" s="104"/>
    </row>
    <row r="22294" spans="21:42" ht="15" customHeight="1" x14ac:dyDescent="0.25">
      <c r="U22294" s="104"/>
      <c r="AB22294" s="104"/>
      <c r="AC22294" s="104"/>
      <c r="AF22294" s="104"/>
      <c r="AG22294" s="104"/>
      <c r="AK22294" s="104"/>
      <c r="AL22294" s="104"/>
      <c r="AO22294" s="104"/>
      <c r="AP22294" s="104"/>
    </row>
    <row r="22295" spans="21:42" ht="15" customHeight="1" x14ac:dyDescent="0.25">
      <c r="U22295" s="104"/>
      <c r="AB22295" s="104"/>
      <c r="AC22295" s="104"/>
      <c r="AF22295" s="104"/>
      <c r="AG22295" s="104"/>
      <c r="AK22295" s="104"/>
      <c r="AL22295" s="104"/>
      <c r="AO22295" s="104"/>
      <c r="AP22295" s="104"/>
    </row>
    <row r="22296" spans="21:42" ht="15" customHeight="1" x14ac:dyDescent="0.25">
      <c r="U22296" s="104"/>
      <c r="AB22296" s="104"/>
      <c r="AC22296" s="104"/>
      <c r="AF22296" s="104"/>
      <c r="AG22296" s="104"/>
      <c r="AK22296" s="104"/>
      <c r="AL22296" s="104"/>
      <c r="AO22296" s="104"/>
      <c r="AP22296" s="104"/>
    </row>
    <row r="22297" spans="21:42" ht="15" customHeight="1" x14ac:dyDescent="0.25">
      <c r="U22297" s="104"/>
      <c r="AB22297" s="104"/>
      <c r="AC22297" s="104"/>
      <c r="AF22297" s="104"/>
      <c r="AG22297" s="104"/>
      <c r="AK22297" s="104"/>
      <c r="AL22297" s="104"/>
      <c r="AO22297" s="104"/>
      <c r="AP22297" s="104"/>
    </row>
    <row r="22298" spans="21:42" ht="15" customHeight="1" x14ac:dyDescent="0.25">
      <c r="U22298" s="104"/>
      <c r="AB22298" s="104"/>
      <c r="AC22298" s="104"/>
      <c r="AF22298" s="104"/>
      <c r="AG22298" s="104"/>
      <c r="AK22298" s="104"/>
      <c r="AL22298" s="104"/>
      <c r="AO22298" s="104"/>
      <c r="AP22298" s="104"/>
    </row>
    <row r="22299" spans="21:42" ht="15" customHeight="1" x14ac:dyDescent="0.25">
      <c r="U22299" s="104"/>
      <c r="AB22299" s="104"/>
      <c r="AC22299" s="104"/>
      <c r="AF22299" s="104"/>
      <c r="AG22299" s="104"/>
      <c r="AK22299" s="104"/>
      <c r="AL22299" s="104"/>
      <c r="AO22299" s="104"/>
      <c r="AP22299" s="104"/>
    </row>
    <row r="22300" spans="21:42" ht="15" customHeight="1" x14ac:dyDescent="0.25">
      <c r="U22300" s="104"/>
      <c r="AB22300" s="104"/>
      <c r="AC22300" s="104"/>
      <c r="AF22300" s="104"/>
      <c r="AG22300" s="104"/>
      <c r="AK22300" s="104"/>
      <c r="AL22300" s="104"/>
      <c r="AO22300" s="104"/>
      <c r="AP22300" s="104"/>
    </row>
    <row r="22301" spans="21:42" ht="15" customHeight="1" x14ac:dyDescent="0.25">
      <c r="U22301" s="104"/>
      <c r="AB22301" s="104"/>
      <c r="AC22301" s="104"/>
      <c r="AF22301" s="104"/>
      <c r="AG22301" s="104"/>
      <c r="AK22301" s="104"/>
      <c r="AL22301" s="104"/>
      <c r="AO22301" s="104"/>
      <c r="AP22301" s="104"/>
    </row>
    <row r="22302" spans="21:42" ht="15" customHeight="1" x14ac:dyDescent="0.25">
      <c r="U22302" s="104"/>
      <c r="AB22302" s="104"/>
      <c r="AC22302" s="104"/>
      <c r="AF22302" s="104"/>
      <c r="AG22302" s="104"/>
      <c r="AK22302" s="104"/>
      <c r="AL22302" s="104"/>
      <c r="AO22302" s="104"/>
      <c r="AP22302" s="104"/>
    </row>
    <row r="22303" spans="21:42" ht="15" customHeight="1" x14ac:dyDescent="0.25">
      <c r="U22303" s="104"/>
      <c r="AB22303" s="104"/>
      <c r="AC22303" s="104"/>
      <c r="AF22303" s="104"/>
      <c r="AG22303" s="104"/>
      <c r="AK22303" s="104"/>
      <c r="AL22303" s="104"/>
      <c r="AO22303" s="104"/>
      <c r="AP22303" s="104"/>
    </row>
    <row r="22304" spans="21:42" ht="15" customHeight="1" x14ac:dyDescent="0.25">
      <c r="U22304" s="104"/>
      <c r="AB22304" s="104"/>
      <c r="AC22304" s="104"/>
      <c r="AF22304" s="104"/>
      <c r="AG22304" s="104"/>
      <c r="AK22304" s="104"/>
      <c r="AL22304" s="104"/>
      <c r="AO22304" s="104"/>
      <c r="AP22304" s="104"/>
    </row>
    <row r="22305" spans="21:42" ht="15" customHeight="1" x14ac:dyDescent="0.25">
      <c r="U22305" s="104"/>
      <c r="AB22305" s="104"/>
      <c r="AC22305" s="104"/>
      <c r="AF22305" s="104"/>
      <c r="AG22305" s="104"/>
      <c r="AK22305" s="104"/>
      <c r="AL22305" s="104"/>
      <c r="AO22305" s="104"/>
      <c r="AP22305" s="104"/>
    </row>
    <row r="22306" spans="21:42" ht="15" customHeight="1" x14ac:dyDescent="0.25">
      <c r="U22306" s="104"/>
      <c r="AB22306" s="104"/>
      <c r="AC22306" s="104"/>
      <c r="AF22306" s="104"/>
      <c r="AG22306" s="104"/>
      <c r="AK22306" s="104"/>
      <c r="AL22306" s="104"/>
      <c r="AO22306" s="104"/>
      <c r="AP22306" s="104"/>
    </row>
    <row r="22307" spans="21:42" ht="15" customHeight="1" x14ac:dyDescent="0.25">
      <c r="U22307" s="104"/>
      <c r="AB22307" s="104"/>
      <c r="AC22307" s="104"/>
      <c r="AF22307" s="104"/>
      <c r="AG22307" s="104"/>
      <c r="AK22307" s="104"/>
      <c r="AL22307" s="104"/>
      <c r="AO22307" s="104"/>
      <c r="AP22307" s="104"/>
    </row>
    <row r="22308" spans="21:42" ht="15" customHeight="1" x14ac:dyDescent="0.25">
      <c r="U22308" s="104"/>
      <c r="AB22308" s="104"/>
      <c r="AC22308" s="104"/>
      <c r="AF22308" s="104"/>
      <c r="AG22308" s="104"/>
      <c r="AK22308" s="104"/>
      <c r="AL22308" s="104"/>
      <c r="AO22308" s="104"/>
      <c r="AP22308" s="104"/>
    </row>
    <row r="22309" spans="21:42" ht="15" customHeight="1" x14ac:dyDescent="0.25">
      <c r="U22309" s="104"/>
      <c r="AB22309" s="104"/>
      <c r="AC22309" s="104"/>
      <c r="AF22309" s="104"/>
      <c r="AG22309" s="104"/>
      <c r="AK22309" s="104"/>
      <c r="AL22309" s="104"/>
      <c r="AO22309" s="104"/>
      <c r="AP22309" s="104"/>
    </row>
    <row r="22310" spans="21:42" ht="15" customHeight="1" x14ac:dyDescent="0.25">
      <c r="U22310" s="104"/>
      <c r="AB22310" s="104"/>
      <c r="AC22310" s="104"/>
      <c r="AF22310" s="104"/>
      <c r="AG22310" s="104"/>
      <c r="AK22310" s="104"/>
      <c r="AL22310" s="104"/>
      <c r="AO22310" s="104"/>
      <c r="AP22310" s="104"/>
    </row>
    <row r="22311" spans="21:42" ht="15" customHeight="1" x14ac:dyDescent="0.25">
      <c r="U22311" s="104"/>
      <c r="AB22311" s="104"/>
      <c r="AC22311" s="104"/>
      <c r="AF22311" s="104"/>
      <c r="AG22311" s="104"/>
      <c r="AK22311" s="104"/>
      <c r="AL22311" s="104"/>
      <c r="AO22311" s="104"/>
      <c r="AP22311" s="104"/>
    </row>
    <row r="22312" spans="21:42" ht="15" customHeight="1" x14ac:dyDescent="0.25">
      <c r="U22312" s="104"/>
      <c r="AB22312" s="104"/>
      <c r="AC22312" s="104"/>
      <c r="AF22312" s="104"/>
      <c r="AG22312" s="104"/>
      <c r="AK22312" s="104"/>
      <c r="AL22312" s="104"/>
      <c r="AO22312" s="104"/>
      <c r="AP22312" s="104"/>
    </row>
    <row r="22313" spans="21:42" ht="15" customHeight="1" x14ac:dyDescent="0.25">
      <c r="U22313" s="104"/>
      <c r="AB22313" s="104"/>
      <c r="AC22313" s="104"/>
      <c r="AF22313" s="104"/>
      <c r="AG22313" s="104"/>
      <c r="AK22313" s="104"/>
      <c r="AL22313" s="104"/>
      <c r="AO22313" s="104"/>
      <c r="AP22313" s="104"/>
    </row>
    <row r="22314" spans="21:42" ht="15" customHeight="1" x14ac:dyDescent="0.25">
      <c r="U22314" s="104"/>
      <c r="AB22314" s="104"/>
      <c r="AC22314" s="104"/>
      <c r="AF22314" s="104"/>
      <c r="AG22314" s="104"/>
      <c r="AK22314" s="104"/>
      <c r="AL22314" s="104"/>
      <c r="AO22314" s="104"/>
      <c r="AP22314" s="104"/>
    </row>
    <row r="22315" spans="21:42" ht="15" customHeight="1" x14ac:dyDescent="0.25">
      <c r="U22315" s="104"/>
      <c r="AB22315" s="104"/>
      <c r="AC22315" s="104"/>
      <c r="AF22315" s="104"/>
      <c r="AG22315" s="104"/>
      <c r="AK22315" s="104"/>
      <c r="AL22315" s="104"/>
      <c r="AO22315" s="104"/>
      <c r="AP22315" s="104"/>
    </row>
    <row r="22316" spans="21:42" ht="15" customHeight="1" x14ac:dyDescent="0.25">
      <c r="U22316" s="104"/>
      <c r="AB22316" s="104"/>
      <c r="AC22316" s="104"/>
      <c r="AF22316" s="104"/>
      <c r="AG22316" s="104"/>
      <c r="AK22316" s="104"/>
      <c r="AL22316" s="104"/>
      <c r="AO22316" s="104"/>
      <c r="AP22316" s="104"/>
    </row>
    <row r="22317" spans="21:42" ht="15" customHeight="1" x14ac:dyDescent="0.25">
      <c r="U22317" s="104"/>
      <c r="AB22317" s="104"/>
      <c r="AC22317" s="104"/>
      <c r="AF22317" s="104"/>
      <c r="AG22317" s="104"/>
      <c r="AK22317" s="104"/>
      <c r="AL22317" s="104"/>
      <c r="AO22317" s="104"/>
      <c r="AP22317" s="104"/>
    </row>
    <row r="22318" spans="21:42" ht="15" customHeight="1" x14ac:dyDescent="0.25">
      <c r="U22318" s="104"/>
      <c r="AB22318" s="104"/>
      <c r="AC22318" s="104"/>
      <c r="AF22318" s="104"/>
      <c r="AG22318" s="104"/>
      <c r="AK22318" s="104"/>
      <c r="AL22318" s="104"/>
      <c r="AO22318" s="104"/>
      <c r="AP22318" s="104"/>
    </row>
    <row r="22319" spans="21:42" ht="15" customHeight="1" x14ac:dyDescent="0.25">
      <c r="U22319" s="104"/>
      <c r="AB22319" s="104"/>
      <c r="AC22319" s="104"/>
      <c r="AF22319" s="104"/>
      <c r="AG22319" s="104"/>
      <c r="AK22319" s="104"/>
      <c r="AL22319" s="104"/>
      <c r="AO22319" s="104"/>
      <c r="AP22319" s="104"/>
    </row>
    <row r="22320" spans="21:42" ht="15" customHeight="1" x14ac:dyDescent="0.25">
      <c r="U22320" s="104"/>
      <c r="AB22320" s="104"/>
      <c r="AC22320" s="104"/>
      <c r="AF22320" s="104"/>
      <c r="AG22320" s="104"/>
      <c r="AK22320" s="104"/>
      <c r="AL22320" s="104"/>
      <c r="AO22320" s="104"/>
      <c r="AP22320" s="104"/>
    </row>
    <row r="22321" spans="21:42" ht="15" customHeight="1" x14ac:dyDescent="0.25">
      <c r="U22321" s="104"/>
      <c r="AB22321" s="104"/>
      <c r="AC22321" s="104"/>
      <c r="AF22321" s="104"/>
      <c r="AG22321" s="104"/>
      <c r="AK22321" s="104"/>
      <c r="AL22321" s="104"/>
      <c r="AO22321" s="104"/>
      <c r="AP22321" s="104"/>
    </row>
    <row r="22322" spans="21:42" ht="15" customHeight="1" x14ac:dyDescent="0.25">
      <c r="U22322" s="104"/>
      <c r="AB22322" s="104"/>
      <c r="AC22322" s="104"/>
      <c r="AF22322" s="104"/>
      <c r="AG22322" s="104"/>
      <c r="AK22322" s="104"/>
      <c r="AL22322" s="104"/>
      <c r="AO22322" s="104"/>
      <c r="AP22322" s="104"/>
    </row>
    <row r="22323" spans="21:42" ht="15" customHeight="1" x14ac:dyDescent="0.25">
      <c r="U22323" s="104"/>
      <c r="AB22323" s="104"/>
      <c r="AC22323" s="104"/>
      <c r="AF22323" s="104"/>
      <c r="AG22323" s="104"/>
      <c r="AK22323" s="104"/>
      <c r="AL22323" s="104"/>
      <c r="AO22323" s="104"/>
      <c r="AP22323" s="104"/>
    </row>
    <row r="22324" spans="21:42" ht="15" customHeight="1" x14ac:dyDescent="0.25">
      <c r="U22324" s="104"/>
      <c r="AB22324" s="104"/>
      <c r="AC22324" s="104"/>
      <c r="AF22324" s="104"/>
      <c r="AG22324" s="104"/>
      <c r="AK22324" s="104"/>
      <c r="AL22324" s="104"/>
      <c r="AO22324" s="104"/>
      <c r="AP22324" s="104"/>
    </row>
    <row r="22325" spans="21:42" ht="15" customHeight="1" x14ac:dyDescent="0.25">
      <c r="U22325" s="104"/>
      <c r="AB22325" s="104"/>
      <c r="AC22325" s="104"/>
      <c r="AF22325" s="104"/>
      <c r="AG22325" s="104"/>
      <c r="AK22325" s="104"/>
      <c r="AL22325" s="104"/>
      <c r="AO22325" s="104"/>
      <c r="AP22325" s="104"/>
    </row>
    <row r="22326" spans="21:42" ht="15" customHeight="1" x14ac:dyDescent="0.25">
      <c r="U22326" s="104"/>
      <c r="AB22326" s="104"/>
      <c r="AC22326" s="104"/>
      <c r="AF22326" s="104"/>
      <c r="AG22326" s="104"/>
      <c r="AK22326" s="104"/>
      <c r="AL22326" s="104"/>
      <c r="AO22326" s="104"/>
      <c r="AP22326" s="104"/>
    </row>
    <row r="22327" spans="21:42" ht="15" customHeight="1" x14ac:dyDescent="0.25">
      <c r="U22327" s="104"/>
      <c r="AB22327" s="104"/>
      <c r="AC22327" s="104"/>
      <c r="AF22327" s="104"/>
      <c r="AG22327" s="104"/>
      <c r="AK22327" s="104"/>
      <c r="AL22327" s="104"/>
      <c r="AO22327" s="104"/>
      <c r="AP22327" s="104"/>
    </row>
    <row r="22328" spans="21:42" ht="15" customHeight="1" x14ac:dyDescent="0.25">
      <c r="U22328" s="104"/>
      <c r="AB22328" s="104"/>
      <c r="AC22328" s="104"/>
      <c r="AF22328" s="104"/>
      <c r="AG22328" s="104"/>
      <c r="AK22328" s="104"/>
      <c r="AL22328" s="104"/>
      <c r="AO22328" s="104"/>
      <c r="AP22328" s="104"/>
    </row>
    <row r="22329" spans="21:42" ht="15" customHeight="1" x14ac:dyDescent="0.25">
      <c r="U22329" s="104"/>
      <c r="AB22329" s="104"/>
      <c r="AC22329" s="104"/>
      <c r="AF22329" s="104"/>
      <c r="AG22329" s="104"/>
      <c r="AK22329" s="104"/>
      <c r="AL22329" s="104"/>
      <c r="AO22329" s="104"/>
      <c r="AP22329" s="104"/>
    </row>
    <row r="22330" spans="21:42" ht="15" customHeight="1" x14ac:dyDescent="0.25">
      <c r="U22330" s="104"/>
      <c r="AB22330" s="104"/>
      <c r="AC22330" s="104"/>
      <c r="AF22330" s="104"/>
      <c r="AG22330" s="104"/>
      <c r="AK22330" s="104"/>
      <c r="AL22330" s="104"/>
      <c r="AO22330" s="104"/>
      <c r="AP22330" s="104"/>
    </row>
    <row r="22331" spans="21:42" ht="15" customHeight="1" x14ac:dyDescent="0.25">
      <c r="U22331" s="104"/>
      <c r="AB22331" s="104"/>
      <c r="AC22331" s="104"/>
      <c r="AF22331" s="104"/>
      <c r="AG22331" s="104"/>
      <c r="AK22331" s="104"/>
      <c r="AL22331" s="104"/>
      <c r="AO22331" s="104"/>
      <c r="AP22331" s="104"/>
    </row>
    <row r="22332" spans="21:42" ht="15" customHeight="1" x14ac:dyDescent="0.25">
      <c r="U22332" s="104"/>
      <c r="AB22332" s="104"/>
      <c r="AC22332" s="104"/>
      <c r="AF22332" s="104"/>
      <c r="AG22332" s="104"/>
      <c r="AK22332" s="104"/>
      <c r="AL22332" s="104"/>
      <c r="AO22332" s="104"/>
      <c r="AP22332" s="104"/>
    </row>
    <row r="22333" spans="21:42" ht="15" customHeight="1" x14ac:dyDescent="0.25">
      <c r="U22333" s="104"/>
      <c r="AB22333" s="104"/>
      <c r="AC22333" s="104"/>
      <c r="AF22333" s="104"/>
      <c r="AG22333" s="104"/>
      <c r="AK22333" s="104"/>
      <c r="AL22333" s="104"/>
      <c r="AO22333" s="104"/>
      <c r="AP22333" s="104"/>
    </row>
    <row r="22334" spans="21:42" ht="15" customHeight="1" x14ac:dyDescent="0.25">
      <c r="U22334" s="104"/>
      <c r="AB22334" s="104"/>
      <c r="AC22334" s="104"/>
      <c r="AF22334" s="104"/>
      <c r="AG22334" s="104"/>
      <c r="AK22334" s="104"/>
      <c r="AL22334" s="104"/>
      <c r="AO22334" s="104"/>
      <c r="AP22334" s="104"/>
    </row>
    <row r="22335" spans="21:42" ht="15" customHeight="1" x14ac:dyDescent="0.25">
      <c r="U22335" s="104"/>
      <c r="AB22335" s="104"/>
      <c r="AC22335" s="104"/>
      <c r="AF22335" s="104"/>
      <c r="AG22335" s="104"/>
      <c r="AK22335" s="104"/>
      <c r="AL22335" s="104"/>
      <c r="AO22335" s="104"/>
      <c r="AP22335" s="104"/>
    </row>
    <row r="22336" spans="21:42" ht="15" customHeight="1" x14ac:dyDescent="0.25">
      <c r="U22336" s="104"/>
      <c r="AB22336" s="104"/>
      <c r="AC22336" s="104"/>
      <c r="AF22336" s="104"/>
      <c r="AG22336" s="104"/>
      <c r="AK22336" s="104"/>
      <c r="AL22336" s="104"/>
      <c r="AO22336" s="104"/>
      <c r="AP22336" s="104"/>
    </row>
    <row r="22337" spans="21:42" ht="15" customHeight="1" x14ac:dyDescent="0.25">
      <c r="U22337" s="104"/>
      <c r="AB22337" s="104"/>
      <c r="AC22337" s="104"/>
      <c r="AF22337" s="104"/>
      <c r="AG22337" s="104"/>
      <c r="AK22337" s="104"/>
      <c r="AL22337" s="104"/>
      <c r="AO22337" s="104"/>
      <c r="AP22337" s="104"/>
    </row>
    <row r="22338" spans="21:42" ht="15" customHeight="1" x14ac:dyDescent="0.25">
      <c r="U22338" s="104"/>
      <c r="AB22338" s="104"/>
      <c r="AC22338" s="104"/>
      <c r="AF22338" s="104"/>
      <c r="AG22338" s="104"/>
      <c r="AK22338" s="104"/>
      <c r="AL22338" s="104"/>
      <c r="AO22338" s="104"/>
      <c r="AP22338" s="104"/>
    </row>
    <row r="22339" spans="21:42" ht="15" customHeight="1" x14ac:dyDescent="0.25">
      <c r="U22339" s="104"/>
      <c r="AB22339" s="104"/>
      <c r="AC22339" s="104"/>
      <c r="AF22339" s="104"/>
      <c r="AG22339" s="104"/>
      <c r="AK22339" s="104"/>
      <c r="AL22339" s="104"/>
      <c r="AO22339" s="104"/>
      <c r="AP22339" s="104"/>
    </row>
    <row r="22340" spans="21:42" ht="15" customHeight="1" x14ac:dyDescent="0.25">
      <c r="U22340" s="104"/>
      <c r="AB22340" s="104"/>
      <c r="AC22340" s="104"/>
      <c r="AF22340" s="104"/>
      <c r="AG22340" s="104"/>
      <c r="AK22340" s="104"/>
      <c r="AL22340" s="104"/>
      <c r="AO22340" s="104"/>
      <c r="AP22340" s="104"/>
    </row>
    <row r="22341" spans="21:42" ht="15" customHeight="1" x14ac:dyDescent="0.25">
      <c r="U22341" s="104"/>
      <c r="AB22341" s="104"/>
      <c r="AC22341" s="104"/>
      <c r="AF22341" s="104"/>
      <c r="AG22341" s="104"/>
      <c r="AK22341" s="104"/>
      <c r="AL22341" s="104"/>
      <c r="AO22341" s="104"/>
      <c r="AP22341" s="104"/>
    </row>
    <row r="22342" spans="21:42" ht="15" customHeight="1" x14ac:dyDescent="0.25">
      <c r="U22342" s="104"/>
      <c r="AB22342" s="104"/>
      <c r="AC22342" s="104"/>
      <c r="AF22342" s="104"/>
      <c r="AG22342" s="104"/>
      <c r="AK22342" s="104"/>
      <c r="AL22342" s="104"/>
      <c r="AO22342" s="104"/>
      <c r="AP22342" s="104"/>
    </row>
    <row r="22343" spans="21:42" ht="15" customHeight="1" x14ac:dyDescent="0.25">
      <c r="U22343" s="104"/>
      <c r="AB22343" s="104"/>
      <c r="AC22343" s="104"/>
      <c r="AF22343" s="104"/>
      <c r="AG22343" s="104"/>
      <c r="AK22343" s="104"/>
      <c r="AL22343" s="104"/>
      <c r="AO22343" s="104"/>
      <c r="AP22343" s="104"/>
    </row>
    <row r="22344" spans="21:42" ht="15" customHeight="1" x14ac:dyDescent="0.25">
      <c r="U22344" s="104"/>
      <c r="AB22344" s="104"/>
      <c r="AC22344" s="104"/>
      <c r="AF22344" s="104"/>
      <c r="AG22344" s="104"/>
      <c r="AK22344" s="104"/>
      <c r="AL22344" s="104"/>
      <c r="AO22344" s="104"/>
      <c r="AP22344" s="104"/>
    </row>
    <row r="22345" spans="21:42" ht="15" customHeight="1" x14ac:dyDescent="0.25">
      <c r="U22345" s="104"/>
      <c r="AB22345" s="104"/>
      <c r="AC22345" s="104"/>
      <c r="AF22345" s="104"/>
      <c r="AG22345" s="104"/>
      <c r="AK22345" s="104"/>
      <c r="AL22345" s="104"/>
      <c r="AO22345" s="104"/>
      <c r="AP22345" s="104"/>
    </row>
    <row r="22346" spans="21:42" ht="15" customHeight="1" x14ac:dyDescent="0.25">
      <c r="U22346" s="104"/>
      <c r="AB22346" s="104"/>
      <c r="AC22346" s="104"/>
      <c r="AF22346" s="104"/>
      <c r="AG22346" s="104"/>
      <c r="AK22346" s="104"/>
      <c r="AL22346" s="104"/>
      <c r="AO22346" s="104"/>
      <c r="AP22346" s="104"/>
    </row>
    <row r="22347" spans="21:42" ht="15" customHeight="1" x14ac:dyDescent="0.25">
      <c r="U22347" s="104"/>
      <c r="AB22347" s="104"/>
      <c r="AC22347" s="104"/>
      <c r="AF22347" s="104"/>
      <c r="AG22347" s="104"/>
      <c r="AK22347" s="104"/>
      <c r="AL22347" s="104"/>
      <c r="AO22347" s="104"/>
      <c r="AP22347" s="104"/>
    </row>
    <row r="22348" spans="21:42" ht="15" customHeight="1" x14ac:dyDescent="0.25">
      <c r="U22348" s="104"/>
      <c r="AB22348" s="104"/>
      <c r="AC22348" s="104"/>
      <c r="AF22348" s="104"/>
      <c r="AG22348" s="104"/>
      <c r="AK22348" s="104"/>
      <c r="AL22348" s="104"/>
      <c r="AO22348" s="104"/>
      <c r="AP22348" s="104"/>
    </row>
    <row r="22349" spans="21:42" ht="15" customHeight="1" x14ac:dyDescent="0.25">
      <c r="U22349" s="104"/>
      <c r="AB22349" s="104"/>
      <c r="AC22349" s="104"/>
      <c r="AF22349" s="104"/>
      <c r="AG22349" s="104"/>
      <c r="AK22349" s="104"/>
      <c r="AL22349" s="104"/>
      <c r="AO22349" s="104"/>
      <c r="AP22349" s="104"/>
    </row>
    <row r="22350" spans="21:42" ht="15" customHeight="1" x14ac:dyDescent="0.25">
      <c r="U22350" s="104"/>
      <c r="AB22350" s="104"/>
      <c r="AC22350" s="104"/>
      <c r="AF22350" s="104"/>
      <c r="AG22350" s="104"/>
      <c r="AK22350" s="104"/>
      <c r="AL22350" s="104"/>
      <c r="AO22350" s="104"/>
      <c r="AP22350" s="104"/>
    </row>
    <row r="22351" spans="21:42" ht="15" customHeight="1" x14ac:dyDescent="0.25">
      <c r="U22351" s="104"/>
      <c r="AB22351" s="104"/>
      <c r="AC22351" s="104"/>
      <c r="AF22351" s="104"/>
      <c r="AG22351" s="104"/>
      <c r="AK22351" s="104"/>
      <c r="AL22351" s="104"/>
      <c r="AO22351" s="104"/>
      <c r="AP22351" s="104"/>
    </row>
    <row r="22352" spans="21:42" ht="15" customHeight="1" x14ac:dyDescent="0.25">
      <c r="U22352" s="104"/>
      <c r="AB22352" s="104"/>
      <c r="AC22352" s="104"/>
      <c r="AF22352" s="104"/>
      <c r="AG22352" s="104"/>
      <c r="AK22352" s="104"/>
      <c r="AL22352" s="104"/>
      <c r="AO22352" s="104"/>
      <c r="AP22352" s="104"/>
    </row>
    <row r="22353" spans="21:42" ht="15" customHeight="1" x14ac:dyDescent="0.25">
      <c r="U22353" s="104"/>
      <c r="AB22353" s="104"/>
      <c r="AC22353" s="104"/>
      <c r="AF22353" s="104"/>
      <c r="AG22353" s="104"/>
      <c r="AK22353" s="104"/>
      <c r="AL22353" s="104"/>
      <c r="AO22353" s="104"/>
      <c r="AP22353" s="104"/>
    </row>
    <row r="22354" spans="21:42" ht="15" customHeight="1" x14ac:dyDescent="0.25">
      <c r="U22354" s="104"/>
      <c r="AB22354" s="104"/>
      <c r="AC22354" s="104"/>
      <c r="AF22354" s="104"/>
      <c r="AG22354" s="104"/>
      <c r="AK22354" s="104"/>
      <c r="AL22354" s="104"/>
      <c r="AO22354" s="104"/>
      <c r="AP22354" s="104"/>
    </row>
    <row r="22355" spans="21:42" ht="15" customHeight="1" x14ac:dyDescent="0.25">
      <c r="U22355" s="104"/>
      <c r="AB22355" s="104"/>
      <c r="AC22355" s="104"/>
      <c r="AF22355" s="104"/>
      <c r="AG22355" s="104"/>
      <c r="AK22355" s="104"/>
      <c r="AL22355" s="104"/>
      <c r="AO22355" s="104"/>
      <c r="AP22355" s="104"/>
    </row>
    <row r="22356" spans="21:42" ht="15" customHeight="1" x14ac:dyDescent="0.25">
      <c r="U22356" s="104"/>
      <c r="AB22356" s="104"/>
      <c r="AC22356" s="104"/>
      <c r="AF22356" s="104"/>
      <c r="AG22356" s="104"/>
      <c r="AK22356" s="104"/>
      <c r="AL22356" s="104"/>
      <c r="AO22356" s="104"/>
      <c r="AP22356" s="104"/>
    </row>
    <row r="22357" spans="21:42" ht="15" customHeight="1" x14ac:dyDescent="0.25">
      <c r="U22357" s="104"/>
      <c r="AB22357" s="104"/>
      <c r="AC22357" s="104"/>
      <c r="AF22357" s="104"/>
      <c r="AG22357" s="104"/>
      <c r="AK22357" s="104"/>
      <c r="AL22357" s="104"/>
      <c r="AO22357" s="104"/>
      <c r="AP22357" s="104"/>
    </row>
    <row r="22358" spans="21:42" ht="15" customHeight="1" x14ac:dyDescent="0.25">
      <c r="U22358" s="104"/>
      <c r="AB22358" s="104"/>
      <c r="AC22358" s="104"/>
      <c r="AF22358" s="104"/>
      <c r="AG22358" s="104"/>
      <c r="AK22358" s="104"/>
      <c r="AL22358" s="104"/>
      <c r="AO22358" s="104"/>
      <c r="AP22358" s="104"/>
    </row>
    <row r="22359" spans="21:42" ht="15" customHeight="1" x14ac:dyDescent="0.25">
      <c r="U22359" s="104"/>
      <c r="AB22359" s="104"/>
      <c r="AC22359" s="104"/>
      <c r="AF22359" s="104"/>
      <c r="AG22359" s="104"/>
      <c r="AK22359" s="104"/>
      <c r="AL22359" s="104"/>
      <c r="AO22359" s="104"/>
      <c r="AP22359" s="104"/>
    </row>
    <row r="22360" spans="21:42" ht="15" customHeight="1" x14ac:dyDescent="0.25">
      <c r="U22360" s="104"/>
      <c r="AB22360" s="104"/>
      <c r="AC22360" s="104"/>
      <c r="AF22360" s="104"/>
      <c r="AG22360" s="104"/>
      <c r="AK22360" s="104"/>
      <c r="AL22360" s="104"/>
      <c r="AO22360" s="104"/>
      <c r="AP22360" s="104"/>
    </row>
    <row r="22361" spans="21:42" ht="15" customHeight="1" x14ac:dyDescent="0.25">
      <c r="U22361" s="104"/>
      <c r="AB22361" s="104"/>
      <c r="AC22361" s="104"/>
      <c r="AF22361" s="104"/>
      <c r="AG22361" s="104"/>
      <c r="AK22361" s="104"/>
      <c r="AL22361" s="104"/>
      <c r="AO22361" s="104"/>
      <c r="AP22361" s="104"/>
    </row>
    <row r="22362" spans="21:42" ht="15" customHeight="1" x14ac:dyDescent="0.25">
      <c r="U22362" s="104"/>
      <c r="AB22362" s="104"/>
      <c r="AC22362" s="104"/>
      <c r="AF22362" s="104"/>
      <c r="AG22362" s="104"/>
      <c r="AK22362" s="104"/>
      <c r="AL22362" s="104"/>
      <c r="AO22362" s="104"/>
      <c r="AP22362" s="104"/>
    </row>
    <row r="22363" spans="21:42" ht="15" customHeight="1" x14ac:dyDescent="0.25">
      <c r="U22363" s="104"/>
      <c r="AB22363" s="104"/>
      <c r="AC22363" s="104"/>
      <c r="AF22363" s="104"/>
      <c r="AG22363" s="104"/>
      <c r="AK22363" s="104"/>
      <c r="AL22363" s="104"/>
      <c r="AO22363" s="104"/>
      <c r="AP22363" s="104"/>
    </row>
    <row r="22364" spans="21:42" ht="15" customHeight="1" x14ac:dyDescent="0.25">
      <c r="U22364" s="104"/>
      <c r="AB22364" s="104"/>
      <c r="AC22364" s="104"/>
      <c r="AF22364" s="104"/>
      <c r="AG22364" s="104"/>
      <c r="AK22364" s="104"/>
      <c r="AL22364" s="104"/>
      <c r="AO22364" s="104"/>
      <c r="AP22364" s="104"/>
    </row>
    <row r="22365" spans="21:42" ht="15" customHeight="1" x14ac:dyDescent="0.25">
      <c r="U22365" s="104"/>
      <c r="AB22365" s="104"/>
      <c r="AC22365" s="104"/>
      <c r="AF22365" s="104"/>
      <c r="AG22365" s="104"/>
      <c r="AK22365" s="104"/>
      <c r="AL22365" s="104"/>
      <c r="AO22365" s="104"/>
      <c r="AP22365" s="104"/>
    </row>
    <row r="22366" spans="21:42" ht="15" customHeight="1" x14ac:dyDescent="0.25">
      <c r="U22366" s="104"/>
      <c r="AB22366" s="104"/>
      <c r="AC22366" s="104"/>
      <c r="AF22366" s="104"/>
      <c r="AG22366" s="104"/>
      <c r="AK22366" s="104"/>
      <c r="AL22366" s="104"/>
      <c r="AO22366" s="104"/>
      <c r="AP22366" s="104"/>
    </row>
    <row r="22367" spans="21:42" ht="15" customHeight="1" x14ac:dyDescent="0.25">
      <c r="U22367" s="104"/>
      <c r="AB22367" s="104"/>
      <c r="AC22367" s="104"/>
      <c r="AF22367" s="104"/>
      <c r="AG22367" s="104"/>
      <c r="AK22367" s="104"/>
      <c r="AL22367" s="104"/>
      <c r="AO22367" s="104"/>
      <c r="AP22367" s="104"/>
    </row>
    <row r="22368" spans="21:42" ht="15" customHeight="1" x14ac:dyDescent="0.25">
      <c r="U22368" s="104"/>
      <c r="AB22368" s="104"/>
      <c r="AC22368" s="104"/>
      <c r="AF22368" s="104"/>
      <c r="AG22368" s="104"/>
      <c r="AK22368" s="104"/>
      <c r="AL22368" s="104"/>
      <c r="AO22368" s="104"/>
      <c r="AP22368" s="104"/>
    </row>
    <row r="22369" spans="21:42" ht="15" customHeight="1" x14ac:dyDescent="0.25">
      <c r="U22369" s="104"/>
      <c r="AB22369" s="104"/>
      <c r="AC22369" s="104"/>
      <c r="AF22369" s="104"/>
      <c r="AG22369" s="104"/>
      <c r="AK22369" s="104"/>
      <c r="AL22369" s="104"/>
      <c r="AO22369" s="104"/>
      <c r="AP22369" s="104"/>
    </row>
    <row r="22370" spans="21:42" ht="15" customHeight="1" x14ac:dyDescent="0.25">
      <c r="U22370" s="104"/>
      <c r="AB22370" s="104"/>
      <c r="AC22370" s="104"/>
      <c r="AF22370" s="104"/>
      <c r="AG22370" s="104"/>
      <c r="AK22370" s="104"/>
      <c r="AL22370" s="104"/>
      <c r="AO22370" s="104"/>
      <c r="AP22370" s="104"/>
    </row>
    <row r="22371" spans="21:42" ht="15" customHeight="1" x14ac:dyDescent="0.25">
      <c r="U22371" s="104"/>
      <c r="AB22371" s="104"/>
      <c r="AC22371" s="104"/>
      <c r="AF22371" s="104"/>
      <c r="AG22371" s="104"/>
      <c r="AK22371" s="104"/>
      <c r="AL22371" s="104"/>
      <c r="AO22371" s="104"/>
      <c r="AP22371" s="104"/>
    </row>
    <row r="22372" spans="21:42" ht="15" customHeight="1" x14ac:dyDescent="0.25">
      <c r="U22372" s="104"/>
      <c r="AB22372" s="104"/>
      <c r="AC22372" s="104"/>
      <c r="AF22372" s="104"/>
      <c r="AG22372" s="104"/>
      <c r="AK22372" s="104"/>
      <c r="AL22372" s="104"/>
      <c r="AO22372" s="104"/>
      <c r="AP22372" s="104"/>
    </row>
    <row r="22373" spans="21:42" ht="15" customHeight="1" x14ac:dyDescent="0.25">
      <c r="U22373" s="104"/>
      <c r="AB22373" s="104"/>
      <c r="AC22373" s="104"/>
      <c r="AF22373" s="104"/>
      <c r="AG22373" s="104"/>
      <c r="AK22373" s="104"/>
      <c r="AL22373" s="104"/>
      <c r="AO22373" s="104"/>
      <c r="AP22373" s="104"/>
    </row>
    <row r="22374" spans="21:42" ht="15" customHeight="1" x14ac:dyDescent="0.25">
      <c r="U22374" s="104"/>
      <c r="AB22374" s="104"/>
      <c r="AC22374" s="104"/>
      <c r="AF22374" s="104"/>
      <c r="AG22374" s="104"/>
      <c r="AK22374" s="104"/>
      <c r="AL22374" s="104"/>
      <c r="AO22374" s="104"/>
      <c r="AP22374" s="104"/>
    </row>
    <row r="22375" spans="21:42" ht="15" customHeight="1" x14ac:dyDescent="0.25">
      <c r="U22375" s="104"/>
      <c r="AB22375" s="104"/>
      <c r="AC22375" s="104"/>
      <c r="AF22375" s="104"/>
      <c r="AG22375" s="104"/>
      <c r="AK22375" s="104"/>
      <c r="AL22375" s="104"/>
      <c r="AO22375" s="104"/>
      <c r="AP22375" s="104"/>
    </row>
    <row r="22376" spans="21:42" ht="15" customHeight="1" x14ac:dyDescent="0.25">
      <c r="U22376" s="104"/>
      <c r="AB22376" s="104"/>
      <c r="AC22376" s="104"/>
      <c r="AF22376" s="104"/>
      <c r="AG22376" s="104"/>
      <c r="AK22376" s="104"/>
      <c r="AL22376" s="104"/>
      <c r="AO22376" s="104"/>
      <c r="AP22376" s="104"/>
    </row>
    <row r="22377" spans="21:42" ht="15" customHeight="1" x14ac:dyDescent="0.25">
      <c r="U22377" s="104"/>
      <c r="AB22377" s="104"/>
      <c r="AC22377" s="104"/>
      <c r="AF22377" s="104"/>
      <c r="AG22377" s="104"/>
      <c r="AK22377" s="104"/>
      <c r="AL22377" s="104"/>
      <c r="AO22377" s="104"/>
      <c r="AP22377" s="104"/>
    </row>
    <row r="22378" spans="21:42" ht="15" customHeight="1" x14ac:dyDescent="0.25">
      <c r="U22378" s="104"/>
      <c r="AB22378" s="104"/>
      <c r="AC22378" s="104"/>
      <c r="AF22378" s="104"/>
      <c r="AG22378" s="104"/>
      <c r="AK22378" s="104"/>
      <c r="AL22378" s="104"/>
      <c r="AO22378" s="104"/>
      <c r="AP22378" s="104"/>
    </row>
    <row r="22379" spans="21:42" ht="15" customHeight="1" x14ac:dyDescent="0.25">
      <c r="U22379" s="104"/>
      <c r="AB22379" s="104"/>
      <c r="AC22379" s="104"/>
      <c r="AF22379" s="104"/>
      <c r="AG22379" s="104"/>
      <c r="AK22379" s="104"/>
      <c r="AL22379" s="104"/>
      <c r="AO22379" s="104"/>
      <c r="AP22379" s="104"/>
    </row>
    <row r="22380" spans="21:42" ht="15" customHeight="1" x14ac:dyDescent="0.25">
      <c r="U22380" s="104"/>
      <c r="AB22380" s="104"/>
      <c r="AC22380" s="104"/>
      <c r="AF22380" s="104"/>
      <c r="AG22380" s="104"/>
      <c r="AK22380" s="104"/>
      <c r="AL22380" s="104"/>
      <c r="AO22380" s="104"/>
      <c r="AP22380" s="104"/>
    </row>
    <row r="22381" spans="21:42" ht="15" customHeight="1" x14ac:dyDescent="0.25">
      <c r="U22381" s="104"/>
      <c r="AB22381" s="104"/>
      <c r="AC22381" s="104"/>
      <c r="AF22381" s="104"/>
      <c r="AG22381" s="104"/>
      <c r="AK22381" s="104"/>
      <c r="AL22381" s="104"/>
      <c r="AO22381" s="104"/>
      <c r="AP22381" s="104"/>
    </row>
    <row r="22382" spans="21:42" ht="15" customHeight="1" x14ac:dyDescent="0.25">
      <c r="U22382" s="104"/>
      <c r="AB22382" s="104"/>
      <c r="AC22382" s="104"/>
      <c r="AF22382" s="104"/>
      <c r="AG22382" s="104"/>
      <c r="AK22382" s="104"/>
      <c r="AL22382" s="104"/>
      <c r="AO22382" s="104"/>
      <c r="AP22382" s="104"/>
    </row>
    <row r="22383" spans="21:42" ht="15" customHeight="1" x14ac:dyDescent="0.25">
      <c r="U22383" s="104"/>
      <c r="AB22383" s="104"/>
      <c r="AC22383" s="104"/>
      <c r="AF22383" s="104"/>
      <c r="AG22383" s="104"/>
      <c r="AK22383" s="104"/>
      <c r="AL22383" s="104"/>
      <c r="AO22383" s="104"/>
      <c r="AP22383" s="104"/>
    </row>
    <row r="22384" spans="21:42" ht="15" customHeight="1" x14ac:dyDescent="0.25">
      <c r="U22384" s="104"/>
      <c r="AB22384" s="104"/>
      <c r="AC22384" s="104"/>
      <c r="AF22384" s="104"/>
      <c r="AG22384" s="104"/>
      <c r="AK22384" s="104"/>
      <c r="AL22384" s="104"/>
      <c r="AO22384" s="104"/>
      <c r="AP22384" s="104"/>
    </row>
    <row r="22385" spans="21:42" ht="15" customHeight="1" x14ac:dyDescent="0.25">
      <c r="U22385" s="104"/>
      <c r="AB22385" s="104"/>
      <c r="AC22385" s="104"/>
      <c r="AF22385" s="104"/>
      <c r="AG22385" s="104"/>
      <c r="AK22385" s="104"/>
      <c r="AL22385" s="104"/>
      <c r="AO22385" s="104"/>
      <c r="AP22385" s="104"/>
    </row>
    <row r="22386" spans="21:42" ht="15" customHeight="1" x14ac:dyDescent="0.25">
      <c r="U22386" s="104"/>
      <c r="AB22386" s="104"/>
      <c r="AC22386" s="104"/>
      <c r="AF22386" s="104"/>
      <c r="AG22386" s="104"/>
      <c r="AK22386" s="104"/>
      <c r="AL22386" s="104"/>
      <c r="AO22386" s="104"/>
      <c r="AP22386" s="104"/>
    </row>
    <row r="22387" spans="21:42" ht="15" customHeight="1" x14ac:dyDescent="0.25">
      <c r="U22387" s="104"/>
      <c r="AB22387" s="104"/>
      <c r="AC22387" s="104"/>
      <c r="AF22387" s="104"/>
      <c r="AG22387" s="104"/>
      <c r="AK22387" s="104"/>
      <c r="AL22387" s="104"/>
      <c r="AO22387" s="104"/>
      <c r="AP22387" s="104"/>
    </row>
    <row r="22388" spans="21:42" ht="15" customHeight="1" x14ac:dyDescent="0.25">
      <c r="U22388" s="104"/>
      <c r="AB22388" s="104"/>
      <c r="AC22388" s="104"/>
      <c r="AF22388" s="104"/>
      <c r="AG22388" s="104"/>
      <c r="AK22388" s="104"/>
      <c r="AL22388" s="104"/>
      <c r="AO22388" s="104"/>
      <c r="AP22388" s="104"/>
    </row>
    <row r="22389" spans="21:42" ht="15" customHeight="1" x14ac:dyDescent="0.25">
      <c r="U22389" s="104"/>
      <c r="AB22389" s="104"/>
      <c r="AC22389" s="104"/>
      <c r="AF22389" s="104"/>
      <c r="AG22389" s="104"/>
      <c r="AK22389" s="104"/>
      <c r="AL22389" s="104"/>
      <c r="AO22389" s="104"/>
      <c r="AP22389" s="104"/>
    </row>
    <row r="22390" spans="21:42" ht="15" customHeight="1" x14ac:dyDescent="0.25">
      <c r="U22390" s="104"/>
      <c r="AB22390" s="104"/>
      <c r="AC22390" s="104"/>
      <c r="AF22390" s="104"/>
      <c r="AG22390" s="104"/>
      <c r="AK22390" s="104"/>
      <c r="AL22390" s="104"/>
      <c r="AO22390" s="104"/>
      <c r="AP22390" s="104"/>
    </row>
    <row r="22391" spans="21:42" ht="15" customHeight="1" x14ac:dyDescent="0.25">
      <c r="U22391" s="104"/>
      <c r="AB22391" s="104"/>
      <c r="AC22391" s="104"/>
      <c r="AF22391" s="104"/>
      <c r="AG22391" s="104"/>
      <c r="AK22391" s="104"/>
      <c r="AL22391" s="104"/>
      <c r="AO22391" s="104"/>
      <c r="AP22391" s="104"/>
    </row>
    <row r="22392" spans="21:42" ht="15" customHeight="1" x14ac:dyDescent="0.25">
      <c r="U22392" s="104"/>
      <c r="AB22392" s="104"/>
      <c r="AC22392" s="104"/>
      <c r="AF22392" s="104"/>
      <c r="AG22392" s="104"/>
      <c r="AK22392" s="104"/>
      <c r="AL22392" s="104"/>
      <c r="AO22392" s="104"/>
      <c r="AP22392" s="104"/>
    </row>
    <row r="22393" spans="21:42" ht="15" customHeight="1" x14ac:dyDescent="0.25">
      <c r="U22393" s="104"/>
      <c r="AB22393" s="104"/>
      <c r="AC22393" s="104"/>
      <c r="AF22393" s="104"/>
      <c r="AG22393" s="104"/>
      <c r="AK22393" s="104"/>
      <c r="AL22393" s="104"/>
      <c r="AO22393" s="104"/>
      <c r="AP22393" s="104"/>
    </row>
    <row r="22394" spans="21:42" ht="15" customHeight="1" x14ac:dyDescent="0.25">
      <c r="U22394" s="104"/>
      <c r="AB22394" s="104"/>
      <c r="AC22394" s="104"/>
      <c r="AF22394" s="104"/>
      <c r="AG22394" s="104"/>
      <c r="AK22394" s="104"/>
      <c r="AL22394" s="104"/>
      <c r="AO22394" s="104"/>
      <c r="AP22394" s="104"/>
    </row>
    <row r="22395" spans="21:42" ht="15" customHeight="1" x14ac:dyDescent="0.25">
      <c r="U22395" s="104"/>
      <c r="AB22395" s="104"/>
      <c r="AC22395" s="104"/>
      <c r="AF22395" s="104"/>
      <c r="AG22395" s="104"/>
      <c r="AK22395" s="104"/>
      <c r="AL22395" s="104"/>
      <c r="AO22395" s="104"/>
      <c r="AP22395" s="104"/>
    </row>
    <row r="22396" spans="21:42" ht="15" customHeight="1" x14ac:dyDescent="0.25">
      <c r="U22396" s="104"/>
      <c r="AB22396" s="104"/>
      <c r="AC22396" s="104"/>
      <c r="AF22396" s="104"/>
      <c r="AG22396" s="104"/>
      <c r="AK22396" s="104"/>
      <c r="AL22396" s="104"/>
      <c r="AO22396" s="104"/>
      <c r="AP22396" s="104"/>
    </row>
    <row r="22397" spans="21:42" ht="15" customHeight="1" x14ac:dyDescent="0.25">
      <c r="U22397" s="104"/>
      <c r="AB22397" s="104"/>
      <c r="AC22397" s="104"/>
      <c r="AF22397" s="104"/>
      <c r="AG22397" s="104"/>
      <c r="AK22397" s="104"/>
      <c r="AL22397" s="104"/>
      <c r="AO22397" s="104"/>
      <c r="AP22397" s="104"/>
    </row>
    <row r="22398" spans="21:42" ht="15" customHeight="1" x14ac:dyDescent="0.25">
      <c r="U22398" s="104"/>
      <c r="AB22398" s="104"/>
      <c r="AC22398" s="104"/>
      <c r="AF22398" s="104"/>
      <c r="AG22398" s="104"/>
      <c r="AK22398" s="104"/>
      <c r="AL22398" s="104"/>
      <c r="AO22398" s="104"/>
      <c r="AP22398" s="104"/>
    </row>
    <row r="22399" spans="21:42" ht="15" customHeight="1" x14ac:dyDescent="0.25">
      <c r="U22399" s="104"/>
      <c r="AB22399" s="104"/>
      <c r="AC22399" s="104"/>
      <c r="AF22399" s="104"/>
      <c r="AG22399" s="104"/>
      <c r="AK22399" s="104"/>
      <c r="AL22399" s="104"/>
      <c r="AO22399" s="104"/>
      <c r="AP22399" s="104"/>
    </row>
    <row r="22400" spans="21:42" ht="15" customHeight="1" x14ac:dyDescent="0.25">
      <c r="U22400" s="104"/>
      <c r="AB22400" s="104"/>
      <c r="AC22400" s="104"/>
      <c r="AF22400" s="104"/>
      <c r="AG22400" s="104"/>
      <c r="AK22400" s="104"/>
      <c r="AL22400" s="104"/>
      <c r="AO22400" s="104"/>
      <c r="AP22400" s="104"/>
    </row>
    <row r="22401" spans="21:42" ht="15" customHeight="1" x14ac:dyDescent="0.25">
      <c r="U22401" s="104"/>
      <c r="AB22401" s="104"/>
      <c r="AC22401" s="104"/>
      <c r="AF22401" s="104"/>
      <c r="AG22401" s="104"/>
      <c r="AK22401" s="104"/>
      <c r="AL22401" s="104"/>
      <c r="AO22401" s="104"/>
      <c r="AP22401" s="104"/>
    </row>
    <row r="22402" spans="21:42" ht="15" customHeight="1" x14ac:dyDescent="0.25">
      <c r="U22402" s="104"/>
      <c r="AB22402" s="104"/>
      <c r="AC22402" s="104"/>
      <c r="AF22402" s="104"/>
      <c r="AG22402" s="104"/>
      <c r="AK22402" s="104"/>
      <c r="AL22402" s="104"/>
      <c r="AO22402" s="104"/>
      <c r="AP22402" s="104"/>
    </row>
    <row r="22403" spans="21:42" ht="15" customHeight="1" x14ac:dyDescent="0.25">
      <c r="U22403" s="104"/>
      <c r="AB22403" s="104"/>
      <c r="AC22403" s="104"/>
      <c r="AF22403" s="104"/>
      <c r="AG22403" s="104"/>
      <c r="AK22403" s="104"/>
      <c r="AL22403" s="104"/>
      <c r="AO22403" s="104"/>
      <c r="AP22403" s="104"/>
    </row>
    <row r="22404" spans="21:42" ht="15" customHeight="1" x14ac:dyDescent="0.25">
      <c r="U22404" s="104"/>
      <c r="AB22404" s="104"/>
      <c r="AC22404" s="104"/>
      <c r="AF22404" s="104"/>
      <c r="AG22404" s="104"/>
      <c r="AK22404" s="104"/>
      <c r="AL22404" s="104"/>
      <c r="AO22404" s="104"/>
      <c r="AP22404" s="104"/>
    </row>
    <row r="22405" spans="21:42" ht="15" customHeight="1" x14ac:dyDescent="0.25">
      <c r="U22405" s="104"/>
      <c r="AB22405" s="104"/>
      <c r="AC22405" s="104"/>
      <c r="AF22405" s="104"/>
      <c r="AG22405" s="104"/>
      <c r="AK22405" s="104"/>
      <c r="AL22405" s="104"/>
      <c r="AO22405" s="104"/>
      <c r="AP22405" s="104"/>
    </row>
    <row r="22406" spans="21:42" ht="15" customHeight="1" x14ac:dyDescent="0.25">
      <c r="U22406" s="104"/>
      <c r="AB22406" s="104"/>
      <c r="AC22406" s="104"/>
      <c r="AF22406" s="104"/>
      <c r="AG22406" s="104"/>
      <c r="AK22406" s="104"/>
      <c r="AL22406" s="104"/>
      <c r="AO22406" s="104"/>
      <c r="AP22406" s="104"/>
    </row>
    <row r="22407" spans="21:42" ht="15" customHeight="1" x14ac:dyDescent="0.25">
      <c r="U22407" s="104"/>
      <c r="AB22407" s="104"/>
      <c r="AC22407" s="104"/>
      <c r="AF22407" s="104"/>
      <c r="AG22407" s="104"/>
      <c r="AK22407" s="104"/>
      <c r="AL22407" s="104"/>
      <c r="AO22407" s="104"/>
      <c r="AP22407" s="104"/>
    </row>
    <row r="22408" spans="21:42" ht="15" customHeight="1" x14ac:dyDescent="0.25">
      <c r="U22408" s="104"/>
      <c r="AB22408" s="104"/>
      <c r="AC22408" s="104"/>
      <c r="AF22408" s="104"/>
      <c r="AG22408" s="104"/>
      <c r="AK22408" s="104"/>
      <c r="AL22408" s="104"/>
      <c r="AO22408" s="104"/>
      <c r="AP22408" s="104"/>
    </row>
    <row r="22409" spans="21:42" ht="15" customHeight="1" x14ac:dyDescent="0.25">
      <c r="U22409" s="104"/>
      <c r="AB22409" s="104"/>
      <c r="AC22409" s="104"/>
      <c r="AF22409" s="104"/>
      <c r="AG22409" s="104"/>
      <c r="AK22409" s="104"/>
      <c r="AL22409" s="104"/>
      <c r="AO22409" s="104"/>
      <c r="AP22409" s="104"/>
    </row>
    <row r="22410" spans="21:42" ht="15" customHeight="1" x14ac:dyDescent="0.25">
      <c r="U22410" s="104"/>
      <c r="AB22410" s="104"/>
      <c r="AC22410" s="104"/>
      <c r="AF22410" s="104"/>
      <c r="AG22410" s="104"/>
      <c r="AK22410" s="104"/>
      <c r="AL22410" s="104"/>
      <c r="AO22410" s="104"/>
      <c r="AP22410" s="104"/>
    </row>
    <row r="22411" spans="21:42" ht="15" customHeight="1" x14ac:dyDescent="0.25">
      <c r="U22411" s="104"/>
      <c r="AB22411" s="104"/>
      <c r="AC22411" s="104"/>
      <c r="AF22411" s="104"/>
      <c r="AG22411" s="104"/>
      <c r="AK22411" s="104"/>
      <c r="AL22411" s="104"/>
      <c r="AO22411" s="104"/>
      <c r="AP22411" s="104"/>
    </row>
    <row r="22412" spans="21:42" ht="15" customHeight="1" x14ac:dyDescent="0.25">
      <c r="U22412" s="104"/>
      <c r="AB22412" s="104"/>
      <c r="AC22412" s="104"/>
      <c r="AF22412" s="104"/>
      <c r="AG22412" s="104"/>
      <c r="AK22412" s="104"/>
      <c r="AL22412" s="104"/>
      <c r="AO22412" s="104"/>
      <c r="AP22412" s="104"/>
    </row>
    <row r="22413" spans="21:42" ht="15" customHeight="1" x14ac:dyDescent="0.25">
      <c r="U22413" s="104"/>
      <c r="AB22413" s="104"/>
      <c r="AC22413" s="104"/>
      <c r="AF22413" s="104"/>
      <c r="AG22413" s="104"/>
      <c r="AK22413" s="104"/>
      <c r="AL22413" s="104"/>
      <c r="AO22413" s="104"/>
      <c r="AP22413" s="104"/>
    </row>
    <row r="22414" spans="21:42" ht="15" customHeight="1" x14ac:dyDescent="0.25">
      <c r="U22414" s="104"/>
      <c r="AB22414" s="104"/>
      <c r="AC22414" s="104"/>
      <c r="AF22414" s="104"/>
      <c r="AG22414" s="104"/>
      <c r="AK22414" s="104"/>
      <c r="AL22414" s="104"/>
      <c r="AO22414" s="104"/>
      <c r="AP22414" s="104"/>
    </row>
    <row r="22415" spans="21:42" ht="15" customHeight="1" x14ac:dyDescent="0.25">
      <c r="U22415" s="104"/>
      <c r="AB22415" s="104"/>
      <c r="AC22415" s="104"/>
      <c r="AF22415" s="104"/>
      <c r="AG22415" s="104"/>
      <c r="AK22415" s="104"/>
      <c r="AL22415" s="104"/>
      <c r="AO22415" s="104"/>
      <c r="AP22415" s="104"/>
    </row>
    <row r="22416" spans="21:42" ht="15" customHeight="1" x14ac:dyDescent="0.25">
      <c r="U22416" s="104"/>
      <c r="AB22416" s="104"/>
      <c r="AC22416" s="104"/>
      <c r="AF22416" s="104"/>
      <c r="AG22416" s="104"/>
      <c r="AK22416" s="104"/>
      <c r="AL22416" s="104"/>
      <c r="AO22416" s="104"/>
      <c r="AP22416" s="104"/>
    </row>
    <row r="22417" spans="21:42" ht="15" customHeight="1" x14ac:dyDescent="0.25">
      <c r="U22417" s="104"/>
      <c r="AB22417" s="104"/>
      <c r="AC22417" s="104"/>
      <c r="AF22417" s="104"/>
      <c r="AG22417" s="104"/>
      <c r="AK22417" s="104"/>
      <c r="AL22417" s="104"/>
      <c r="AO22417" s="104"/>
      <c r="AP22417" s="104"/>
    </row>
    <row r="22418" spans="21:42" ht="15" customHeight="1" x14ac:dyDescent="0.25">
      <c r="U22418" s="104"/>
      <c r="AB22418" s="104"/>
      <c r="AC22418" s="104"/>
      <c r="AF22418" s="104"/>
      <c r="AG22418" s="104"/>
      <c r="AK22418" s="104"/>
      <c r="AL22418" s="104"/>
      <c r="AO22418" s="104"/>
      <c r="AP22418" s="104"/>
    </row>
    <row r="22419" spans="21:42" ht="15" customHeight="1" x14ac:dyDescent="0.25">
      <c r="U22419" s="104"/>
      <c r="AB22419" s="104"/>
      <c r="AC22419" s="104"/>
      <c r="AF22419" s="104"/>
      <c r="AG22419" s="104"/>
      <c r="AK22419" s="104"/>
      <c r="AL22419" s="104"/>
      <c r="AO22419" s="104"/>
      <c r="AP22419" s="104"/>
    </row>
    <row r="22420" spans="21:42" ht="15" customHeight="1" x14ac:dyDescent="0.25">
      <c r="U22420" s="104"/>
      <c r="AB22420" s="104"/>
      <c r="AC22420" s="104"/>
      <c r="AF22420" s="104"/>
      <c r="AG22420" s="104"/>
      <c r="AK22420" s="104"/>
      <c r="AL22420" s="104"/>
      <c r="AO22420" s="104"/>
      <c r="AP22420" s="104"/>
    </row>
    <row r="22421" spans="21:42" ht="15" customHeight="1" x14ac:dyDescent="0.25">
      <c r="U22421" s="104"/>
      <c r="AB22421" s="104"/>
      <c r="AC22421" s="104"/>
      <c r="AF22421" s="104"/>
      <c r="AG22421" s="104"/>
      <c r="AK22421" s="104"/>
      <c r="AL22421" s="104"/>
      <c r="AO22421" s="104"/>
      <c r="AP22421" s="104"/>
    </row>
    <row r="22422" spans="21:42" ht="15" customHeight="1" x14ac:dyDescent="0.25">
      <c r="U22422" s="104"/>
      <c r="AB22422" s="104"/>
      <c r="AC22422" s="104"/>
      <c r="AF22422" s="104"/>
      <c r="AG22422" s="104"/>
      <c r="AK22422" s="104"/>
      <c r="AL22422" s="104"/>
      <c r="AO22422" s="104"/>
      <c r="AP22422" s="104"/>
    </row>
    <row r="22423" spans="21:42" ht="15" customHeight="1" x14ac:dyDescent="0.25">
      <c r="U22423" s="104"/>
      <c r="AB22423" s="104"/>
      <c r="AC22423" s="104"/>
      <c r="AF22423" s="104"/>
      <c r="AG22423" s="104"/>
      <c r="AK22423" s="104"/>
      <c r="AL22423" s="104"/>
      <c r="AO22423" s="104"/>
      <c r="AP22423" s="104"/>
    </row>
    <row r="22424" spans="21:42" ht="15" customHeight="1" x14ac:dyDescent="0.25">
      <c r="U22424" s="104"/>
      <c r="AB22424" s="104"/>
      <c r="AC22424" s="104"/>
      <c r="AF22424" s="104"/>
      <c r="AG22424" s="104"/>
      <c r="AK22424" s="104"/>
      <c r="AL22424" s="104"/>
      <c r="AO22424" s="104"/>
      <c r="AP22424" s="104"/>
    </row>
    <row r="22425" spans="21:42" ht="15" customHeight="1" x14ac:dyDescent="0.25">
      <c r="U22425" s="104"/>
      <c r="AB22425" s="104"/>
      <c r="AC22425" s="104"/>
      <c r="AF22425" s="104"/>
      <c r="AG22425" s="104"/>
      <c r="AK22425" s="104"/>
      <c r="AL22425" s="104"/>
      <c r="AO22425" s="104"/>
      <c r="AP22425" s="104"/>
    </row>
    <row r="22426" spans="21:42" ht="15" customHeight="1" x14ac:dyDescent="0.25">
      <c r="U22426" s="104"/>
      <c r="AB22426" s="104"/>
      <c r="AC22426" s="104"/>
      <c r="AF22426" s="104"/>
      <c r="AG22426" s="104"/>
      <c r="AK22426" s="104"/>
      <c r="AL22426" s="104"/>
      <c r="AO22426" s="104"/>
      <c r="AP22426" s="104"/>
    </row>
    <row r="22427" spans="21:42" ht="15" customHeight="1" x14ac:dyDescent="0.25">
      <c r="U22427" s="104"/>
      <c r="AB22427" s="104"/>
      <c r="AC22427" s="104"/>
      <c r="AF22427" s="104"/>
      <c r="AG22427" s="104"/>
      <c r="AK22427" s="104"/>
      <c r="AL22427" s="104"/>
      <c r="AO22427" s="104"/>
      <c r="AP22427" s="104"/>
    </row>
    <row r="22428" spans="21:42" ht="15" customHeight="1" x14ac:dyDescent="0.25">
      <c r="U22428" s="104"/>
      <c r="AB22428" s="104"/>
      <c r="AC22428" s="104"/>
      <c r="AF22428" s="104"/>
      <c r="AG22428" s="104"/>
      <c r="AK22428" s="104"/>
      <c r="AL22428" s="104"/>
      <c r="AO22428" s="104"/>
      <c r="AP22428" s="104"/>
    </row>
    <row r="22429" spans="21:42" ht="15" customHeight="1" x14ac:dyDescent="0.25">
      <c r="U22429" s="104"/>
      <c r="AB22429" s="104"/>
      <c r="AC22429" s="104"/>
      <c r="AF22429" s="104"/>
      <c r="AG22429" s="104"/>
      <c r="AK22429" s="104"/>
      <c r="AL22429" s="104"/>
      <c r="AO22429" s="104"/>
      <c r="AP22429" s="104"/>
    </row>
    <row r="22430" spans="21:42" ht="15" customHeight="1" x14ac:dyDescent="0.25">
      <c r="U22430" s="104"/>
      <c r="AB22430" s="104"/>
      <c r="AC22430" s="104"/>
      <c r="AF22430" s="104"/>
      <c r="AG22430" s="104"/>
      <c r="AK22430" s="104"/>
      <c r="AL22430" s="104"/>
      <c r="AO22430" s="104"/>
      <c r="AP22430" s="104"/>
    </row>
    <row r="22431" spans="21:42" ht="15" customHeight="1" x14ac:dyDescent="0.25">
      <c r="U22431" s="104"/>
      <c r="AB22431" s="104"/>
      <c r="AC22431" s="104"/>
      <c r="AF22431" s="104"/>
      <c r="AG22431" s="104"/>
      <c r="AK22431" s="104"/>
      <c r="AL22431" s="104"/>
      <c r="AO22431" s="104"/>
      <c r="AP22431" s="104"/>
    </row>
    <row r="22432" spans="21:42" ht="15" customHeight="1" x14ac:dyDescent="0.25">
      <c r="U22432" s="104"/>
      <c r="AB22432" s="104"/>
      <c r="AC22432" s="104"/>
      <c r="AF22432" s="104"/>
      <c r="AG22432" s="104"/>
      <c r="AK22432" s="104"/>
      <c r="AL22432" s="104"/>
      <c r="AO22432" s="104"/>
      <c r="AP22432" s="104"/>
    </row>
    <row r="22433" spans="21:42" ht="15" customHeight="1" x14ac:dyDescent="0.25">
      <c r="U22433" s="104"/>
      <c r="AB22433" s="104"/>
      <c r="AC22433" s="104"/>
      <c r="AF22433" s="104"/>
      <c r="AG22433" s="104"/>
      <c r="AK22433" s="104"/>
      <c r="AL22433" s="104"/>
      <c r="AO22433" s="104"/>
      <c r="AP22433" s="104"/>
    </row>
    <row r="22434" spans="21:42" ht="15" customHeight="1" x14ac:dyDescent="0.25">
      <c r="U22434" s="104"/>
      <c r="AB22434" s="104"/>
      <c r="AC22434" s="104"/>
      <c r="AF22434" s="104"/>
      <c r="AG22434" s="104"/>
      <c r="AK22434" s="104"/>
      <c r="AL22434" s="104"/>
      <c r="AO22434" s="104"/>
      <c r="AP22434" s="104"/>
    </row>
    <row r="22435" spans="21:42" ht="15" customHeight="1" x14ac:dyDescent="0.25">
      <c r="U22435" s="104"/>
      <c r="AB22435" s="104"/>
      <c r="AC22435" s="104"/>
      <c r="AF22435" s="104"/>
      <c r="AG22435" s="104"/>
      <c r="AK22435" s="104"/>
      <c r="AL22435" s="104"/>
      <c r="AO22435" s="104"/>
      <c r="AP22435" s="104"/>
    </row>
    <row r="22436" spans="21:42" ht="15" customHeight="1" x14ac:dyDescent="0.25">
      <c r="U22436" s="104"/>
      <c r="AB22436" s="104"/>
      <c r="AC22436" s="104"/>
      <c r="AF22436" s="104"/>
      <c r="AG22436" s="104"/>
      <c r="AK22436" s="104"/>
      <c r="AL22436" s="104"/>
      <c r="AO22436" s="104"/>
      <c r="AP22436" s="104"/>
    </row>
    <row r="22437" spans="21:42" ht="15" customHeight="1" x14ac:dyDescent="0.25">
      <c r="U22437" s="104"/>
      <c r="AB22437" s="104"/>
      <c r="AC22437" s="104"/>
      <c r="AF22437" s="104"/>
      <c r="AG22437" s="104"/>
      <c r="AK22437" s="104"/>
      <c r="AL22437" s="104"/>
      <c r="AO22437" s="104"/>
      <c r="AP22437" s="104"/>
    </row>
    <row r="22438" spans="21:42" ht="15" customHeight="1" x14ac:dyDescent="0.25">
      <c r="U22438" s="104"/>
      <c r="AB22438" s="104"/>
      <c r="AC22438" s="104"/>
      <c r="AF22438" s="104"/>
      <c r="AG22438" s="104"/>
      <c r="AK22438" s="104"/>
      <c r="AL22438" s="104"/>
      <c r="AO22438" s="104"/>
      <c r="AP22438" s="104"/>
    </row>
    <row r="22439" spans="21:42" ht="15" customHeight="1" x14ac:dyDescent="0.25">
      <c r="U22439" s="104"/>
      <c r="AB22439" s="104"/>
      <c r="AC22439" s="104"/>
      <c r="AF22439" s="104"/>
      <c r="AG22439" s="104"/>
      <c r="AK22439" s="104"/>
      <c r="AL22439" s="104"/>
      <c r="AO22439" s="104"/>
      <c r="AP22439" s="104"/>
    </row>
    <row r="22440" spans="21:42" ht="15" customHeight="1" x14ac:dyDescent="0.25">
      <c r="U22440" s="104"/>
      <c r="AB22440" s="104"/>
      <c r="AC22440" s="104"/>
      <c r="AF22440" s="104"/>
      <c r="AG22440" s="104"/>
      <c r="AK22440" s="104"/>
      <c r="AL22440" s="104"/>
      <c r="AO22440" s="104"/>
      <c r="AP22440" s="104"/>
    </row>
    <row r="22441" spans="21:42" ht="15" customHeight="1" x14ac:dyDescent="0.25">
      <c r="U22441" s="104"/>
      <c r="AB22441" s="104"/>
      <c r="AC22441" s="104"/>
      <c r="AF22441" s="104"/>
      <c r="AG22441" s="104"/>
      <c r="AK22441" s="104"/>
      <c r="AL22441" s="104"/>
      <c r="AO22441" s="104"/>
      <c r="AP22441" s="104"/>
    </row>
    <row r="22442" spans="21:42" ht="15" customHeight="1" x14ac:dyDescent="0.25">
      <c r="U22442" s="104"/>
      <c r="AB22442" s="104"/>
      <c r="AC22442" s="104"/>
      <c r="AF22442" s="104"/>
      <c r="AG22442" s="104"/>
      <c r="AK22442" s="104"/>
      <c r="AL22442" s="104"/>
      <c r="AO22442" s="104"/>
      <c r="AP22442" s="104"/>
    </row>
    <row r="22443" spans="21:42" ht="15" customHeight="1" x14ac:dyDescent="0.25">
      <c r="U22443" s="104"/>
      <c r="AB22443" s="104"/>
      <c r="AC22443" s="104"/>
      <c r="AF22443" s="104"/>
      <c r="AG22443" s="104"/>
      <c r="AK22443" s="104"/>
      <c r="AL22443" s="104"/>
      <c r="AO22443" s="104"/>
      <c r="AP22443" s="104"/>
    </row>
    <row r="22444" spans="21:42" ht="15" customHeight="1" x14ac:dyDescent="0.25">
      <c r="U22444" s="104"/>
      <c r="AB22444" s="104"/>
      <c r="AC22444" s="104"/>
      <c r="AF22444" s="104"/>
      <c r="AG22444" s="104"/>
      <c r="AK22444" s="104"/>
      <c r="AL22444" s="104"/>
      <c r="AO22444" s="104"/>
      <c r="AP22444" s="104"/>
    </row>
    <row r="22445" spans="21:42" ht="15" customHeight="1" x14ac:dyDescent="0.25">
      <c r="U22445" s="104"/>
      <c r="AB22445" s="104"/>
      <c r="AC22445" s="104"/>
      <c r="AF22445" s="104"/>
      <c r="AG22445" s="104"/>
      <c r="AK22445" s="104"/>
      <c r="AL22445" s="104"/>
      <c r="AO22445" s="104"/>
      <c r="AP22445" s="104"/>
    </row>
    <row r="22446" spans="21:42" ht="15" customHeight="1" x14ac:dyDescent="0.25">
      <c r="U22446" s="104"/>
      <c r="AB22446" s="104"/>
      <c r="AC22446" s="104"/>
      <c r="AF22446" s="104"/>
      <c r="AG22446" s="104"/>
      <c r="AK22446" s="104"/>
      <c r="AL22446" s="104"/>
      <c r="AO22446" s="104"/>
      <c r="AP22446" s="104"/>
    </row>
    <row r="22447" spans="21:42" ht="15" customHeight="1" x14ac:dyDescent="0.25">
      <c r="U22447" s="104"/>
      <c r="AB22447" s="104"/>
      <c r="AC22447" s="104"/>
      <c r="AF22447" s="104"/>
      <c r="AG22447" s="104"/>
      <c r="AK22447" s="104"/>
      <c r="AL22447" s="104"/>
      <c r="AO22447" s="104"/>
      <c r="AP22447" s="104"/>
    </row>
    <row r="22448" spans="21:42" ht="15" customHeight="1" x14ac:dyDescent="0.25">
      <c r="U22448" s="104"/>
      <c r="AB22448" s="104"/>
      <c r="AC22448" s="104"/>
      <c r="AF22448" s="104"/>
      <c r="AG22448" s="104"/>
      <c r="AK22448" s="104"/>
      <c r="AL22448" s="104"/>
      <c r="AO22448" s="104"/>
      <c r="AP22448" s="104"/>
    </row>
    <row r="22449" spans="21:42" ht="15" customHeight="1" x14ac:dyDescent="0.25">
      <c r="U22449" s="104"/>
      <c r="AB22449" s="104"/>
      <c r="AC22449" s="104"/>
      <c r="AF22449" s="104"/>
      <c r="AG22449" s="104"/>
      <c r="AK22449" s="104"/>
      <c r="AL22449" s="104"/>
      <c r="AO22449" s="104"/>
      <c r="AP22449" s="104"/>
    </row>
    <row r="22450" spans="21:42" ht="15" customHeight="1" x14ac:dyDescent="0.25">
      <c r="U22450" s="104"/>
      <c r="AB22450" s="104"/>
      <c r="AC22450" s="104"/>
      <c r="AF22450" s="104"/>
      <c r="AG22450" s="104"/>
      <c r="AK22450" s="104"/>
      <c r="AL22450" s="104"/>
      <c r="AO22450" s="104"/>
      <c r="AP22450" s="104"/>
    </row>
    <row r="22451" spans="21:42" ht="15" customHeight="1" x14ac:dyDescent="0.25">
      <c r="U22451" s="104"/>
      <c r="AB22451" s="104"/>
      <c r="AC22451" s="104"/>
      <c r="AF22451" s="104"/>
      <c r="AG22451" s="104"/>
      <c r="AK22451" s="104"/>
      <c r="AL22451" s="104"/>
      <c r="AO22451" s="104"/>
      <c r="AP22451" s="104"/>
    </row>
    <row r="22452" spans="21:42" ht="15" customHeight="1" x14ac:dyDescent="0.25">
      <c r="U22452" s="104"/>
      <c r="AB22452" s="104"/>
      <c r="AC22452" s="104"/>
      <c r="AF22452" s="104"/>
      <c r="AG22452" s="104"/>
      <c r="AK22452" s="104"/>
      <c r="AL22452" s="104"/>
      <c r="AO22452" s="104"/>
      <c r="AP22452" s="104"/>
    </row>
    <row r="22453" spans="21:42" ht="15" customHeight="1" x14ac:dyDescent="0.25">
      <c r="U22453" s="104"/>
      <c r="AB22453" s="104"/>
      <c r="AC22453" s="104"/>
      <c r="AF22453" s="104"/>
      <c r="AG22453" s="104"/>
      <c r="AK22453" s="104"/>
      <c r="AL22453" s="104"/>
      <c r="AO22453" s="104"/>
      <c r="AP22453" s="104"/>
    </row>
    <row r="22454" spans="21:42" ht="15" customHeight="1" x14ac:dyDescent="0.25">
      <c r="U22454" s="104"/>
      <c r="AB22454" s="104"/>
      <c r="AC22454" s="104"/>
      <c r="AF22454" s="104"/>
      <c r="AG22454" s="104"/>
      <c r="AK22454" s="104"/>
      <c r="AL22454" s="104"/>
      <c r="AO22454" s="104"/>
      <c r="AP22454" s="104"/>
    </row>
    <row r="22455" spans="21:42" ht="15" customHeight="1" x14ac:dyDescent="0.25">
      <c r="U22455" s="104"/>
      <c r="AB22455" s="104"/>
      <c r="AC22455" s="104"/>
      <c r="AF22455" s="104"/>
      <c r="AG22455" s="104"/>
      <c r="AK22455" s="104"/>
      <c r="AL22455" s="104"/>
      <c r="AO22455" s="104"/>
      <c r="AP22455" s="104"/>
    </row>
    <row r="22456" spans="21:42" ht="15" customHeight="1" x14ac:dyDescent="0.25">
      <c r="U22456" s="104"/>
      <c r="AB22456" s="104"/>
      <c r="AC22456" s="104"/>
      <c r="AF22456" s="104"/>
      <c r="AG22456" s="104"/>
      <c r="AK22456" s="104"/>
      <c r="AL22456" s="104"/>
      <c r="AO22456" s="104"/>
      <c r="AP22456" s="104"/>
    </row>
    <row r="22457" spans="21:42" ht="15" customHeight="1" x14ac:dyDescent="0.25">
      <c r="U22457" s="104"/>
      <c r="AB22457" s="104"/>
      <c r="AC22457" s="104"/>
      <c r="AF22457" s="104"/>
      <c r="AG22457" s="104"/>
      <c r="AK22457" s="104"/>
      <c r="AL22457" s="104"/>
      <c r="AO22457" s="104"/>
      <c r="AP22457" s="104"/>
    </row>
    <row r="22458" spans="21:42" ht="15" customHeight="1" x14ac:dyDescent="0.25">
      <c r="U22458" s="104"/>
      <c r="AB22458" s="104"/>
      <c r="AC22458" s="104"/>
      <c r="AF22458" s="104"/>
      <c r="AG22458" s="104"/>
      <c r="AK22458" s="104"/>
      <c r="AL22458" s="104"/>
      <c r="AO22458" s="104"/>
      <c r="AP22458" s="104"/>
    </row>
    <row r="22459" spans="21:42" ht="15" customHeight="1" x14ac:dyDescent="0.25">
      <c r="U22459" s="104"/>
      <c r="AB22459" s="104"/>
      <c r="AC22459" s="104"/>
      <c r="AF22459" s="104"/>
      <c r="AG22459" s="104"/>
      <c r="AK22459" s="104"/>
      <c r="AL22459" s="104"/>
      <c r="AO22459" s="104"/>
      <c r="AP22459" s="104"/>
    </row>
    <row r="22460" spans="21:42" ht="15" customHeight="1" x14ac:dyDescent="0.25">
      <c r="U22460" s="104"/>
      <c r="AB22460" s="104"/>
      <c r="AC22460" s="104"/>
      <c r="AF22460" s="104"/>
      <c r="AG22460" s="104"/>
      <c r="AK22460" s="104"/>
      <c r="AL22460" s="104"/>
      <c r="AO22460" s="104"/>
      <c r="AP22460" s="104"/>
    </row>
    <row r="22461" spans="21:42" ht="15" customHeight="1" x14ac:dyDescent="0.25">
      <c r="U22461" s="104"/>
      <c r="AB22461" s="104"/>
      <c r="AC22461" s="104"/>
      <c r="AF22461" s="104"/>
      <c r="AG22461" s="104"/>
      <c r="AK22461" s="104"/>
      <c r="AL22461" s="104"/>
      <c r="AO22461" s="104"/>
      <c r="AP22461" s="104"/>
    </row>
    <row r="22462" spans="21:42" ht="15" customHeight="1" x14ac:dyDescent="0.25">
      <c r="U22462" s="104"/>
      <c r="AB22462" s="104"/>
      <c r="AC22462" s="104"/>
      <c r="AF22462" s="104"/>
      <c r="AG22462" s="104"/>
      <c r="AK22462" s="104"/>
      <c r="AL22462" s="104"/>
      <c r="AO22462" s="104"/>
      <c r="AP22462" s="104"/>
    </row>
    <row r="22463" spans="21:42" ht="15" customHeight="1" x14ac:dyDescent="0.25">
      <c r="U22463" s="104"/>
      <c r="AB22463" s="104"/>
      <c r="AC22463" s="104"/>
      <c r="AF22463" s="104"/>
      <c r="AG22463" s="104"/>
      <c r="AK22463" s="104"/>
      <c r="AL22463" s="104"/>
      <c r="AO22463" s="104"/>
      <c r="AP22463" s="104"/>
    </row>
    <row r="22464" spans="21:42" ht="15" customHeight="1" x14ac:dyDescent="0.25">
      <c r="U22464" s="104"/>
      <c r="AB22464" s="104"/>
      <c r="AC22464" s="104"/>
      <c r="AF22464" s="104"/>
      <c r="AG22464" s="104"/>
      <c r="AK22464" s="104"/>
      <c r="AL22464" s="104"/>
      <c r="AO22464" s="104"/>
      <c r="AP22464" s="104"/>
    </row>
    <row r="22465" spans="21:42" ht="15" customHeight="1" x14ac:dyDescent="0.25">
      <c r="U22465" s="104"/>
      <c r="AB22465" s="104"/>
      <c r="AC22465" s="104"/>
      <c r="AF22465" s="104"/>
      <c r="AG22465" s="104"/>
      <c r="AK22465" s="104"/>
      <c r="AL22465" s="104"/>
      <c r="AO22465" s="104"/>
      <c r="AP22465" s="104"/>
    </row>
    <row r="22466" spans="21:42" ht="15" customHeight="1" x14ac:dyDescent="0.25">
      <c r="U22466" s="104"/>
      <c r="AB22466" s="104"/>
      <c r="AC22466" s="104"/>
      <c r="AF22466" s="104"/>
      <c r="AG22466" s="104"/>
      <c r="AK22466" s="104"/>
      <c r="AL22466" s="104"/>
      <c r="AO22466" s="104"/>
      <c r="AP22466" s="104"/>
    </row>
    <row r="22467" spans="21:42" ht="15" customHeight="1" x14ac:dyDescent="0.25">
      <c r="U22467" s="104"/>
      <c r="AB22467" s="104"/>
      <c r="AC22467" s="104"/>
      <c r="AF22467" s="104"/>
      <c r="AG22467" s="104"/>
      <c r="AK22467" s="104"/>
      <c r="AL22467" s="104"/>
      <c r="AO22467" s="104"/>
      <c r="AP22467" s="104"/>
    </row>
    <row r="22468" spans="21:42" ht="15" customHeight="1" x14ac:dyDescent="0.25">
      <c r="U22468" s="104"/>
      <c r="AB22468" s="104"/>
      <c r="AC22468" s="104"/>
      <c r="AF22468" s="104"/>
      <c r="AG22468" s="104"/>
      <c r="AK22468" s="104"/>
      <c r="AL22468" s="104"/>
      <c r="AO22468" s="104"/>
      <c r="AP22468" s="104"/>
    </row>
    <row r="22469" spans="21:42" ht="15" customHeight="1" x14ac:dyDescent="0.25">
      <c r="U22469" s="104"/>
      <c r="AB22469" s="104"/>
      <c r="AC22469" s="104"/>
      <c r="AF22469" s="104"/>
      <c r="AG22469" s="104"/>
      <c r="AK22469" s="104"/>
      <c r="AL22469" s="104"/>
      <c r="AO22469" s="104"/>
      <c r="AP22469" s="104"/>
    </row>
    <row r="22470" spans="21:42" ht="15" customHeight="1" x14ac:dyDescent="0.25">
      <c r="U22470" s="104"/>
      <c r="AB22470" s="104"/>
      <c r="AC22470" s="104"/>
      <c r="AF22470" s="104"/>
      <c r="AG22470" s="104"/>
      <c r="AK22470" s="104"/>
      <c r="AL22470" s="104"/>
      <c r="AO22470" s="104"/>
      <c r="AP22470" s="104"/>
    </row>
    <row r="22471" spans="21:42" ht="15" customHeight="1" x14ac:dyDescent="0.25">
      <c r="U22471" s="104"/>
      <c r="AB22471" s="104"/>
      <c r="AC22471" s="104"/>
      <c r="AF22471" s="104"/>
      <c r="AG22471" s="104"/>
      <c r="AK22471" s="104"/>
      <c r="AL22471" s="104"/>
      <c r="AO22471" s="104"/>
      <c r="AP22471" s="104"/>
    </row>
    <row r="22472" spans="21:42" ht="15" customHeight="1" x14ac:dyDescent="0.25">
      <c r="U22472" s="104"/>
      <c r="AB22472" s="104"/>
      <c r="AC22472" s="104"/>
      <c r="AF22472" s="104"/>
      <c r="AG22472" s="104"/>
      <c r="AK22472" s="104"/>
      <c r="AL22472" s="104"/>
      <c r="AO22472" s="104"/>
      <c r="AP22472" s="104"/>
    </row>
    <row r="22473" spans="21:42" ht="15" customHeight="1" x14ac:dyDescent="0.25">
      <c r="U22473" s="104"/>
      <c r="AB22473" s="104"/>
      <c r="AC22473" s="104"/>
      <c r="AF22473" s="104"/>
      <c r="AG22473" s="104"/>
      <c r="AK22473" s="104"/>
      <c r="AL22473" s="104"/>
      <c r="AO22473" s="104"/>
      <c r="AP22473" s="104"/>
    </row>
    <row r="22474" spans="21:42" ht="15" customHeight="1" x14ac:dyDescent="0.25">
      <c r="U22474" s="104"/>
      <c r="AB22474" s="104"/>
      <c r="AC22474" s="104"/>
      <c r="AF22474" s="104"/>
      <c r="AG22474" s="104"/>
      <c r="AK22474" s="104"/>
      <c r="AL22474" s="104"/>
      <c r="AO22474" s="104"/>
      <c r="AP22474" s="104"/>
    </row>
    <row r="22475" spans="21:42" ht="15" customHeight="1" x14ac:dyDescent="0.25">
      <c r="U22475" s="104"/>
      <c r="AB22475" s="104"/>
      <c r="AC22475" s="104"/>
      <c r="AF22475" s="104"/>
      <c r="AG22475" s="104"/>
      <c r="AK22475" s="104"/>
      <c r="AL22475" s="104"/>
      <c r="AO22475" s="104"/>
      <c r="AP22475" s="104"/>
    </row>
    <row r="22476" spans="21:42" ht="15" customHeight="1" x14ac:dyDescent="0.25">
      <c r="U22476" s="104"/>
      <c r="AB22476" s="104"/>
      <c r="AC22476" s="104"/>
      <c r="AF22476" s="104"/>
      <c r="AG22476" s="104"/>
      <c r="AK22476" s="104"/>
      <c r="AL22476" s="104"/>
      <c r="AO22476" s="104"/>
      <c r="AP22476" s="104"/>
    </row>
    <row r="22477" spans="21:42" ht="15" customHeight="1" x14ac:dyDescent="0.25">
      <c r="U22477" s="104"/>
      <c r="AB22477" s="104"/>
      <c r="AC22477" s="104"/>
      <c r="AF22477" s="104"/>
      <c r="AG22477" s="104"/>
      <c r="AK22477" s="104"/>
      <c r="AL22477" s="104"/>
      <c r="AO22477" s="104"/>
      <c r="AP22477" s="104"/>
    </row>
    <row r="22478" spans="21:42" ht="15" customHeight="1" x14ac:dyDescent="0.25">
      <c r="U22478" s="104"/>
      <c r="AB22478" s="104"/>
      <c r="AC22478" s="104"/>
      <c r="AF22478" s="104"/>
      <c r="AG22478" s="104"/>
      <c r="AK22478" s="104"/>
      <c r="AL22478" s="104"/>
      <c r="AO22478" s="104"/>
      <c r="AP22478" s="104"/>
    </row>
    <row r="22479" spans="21:42" ht="15" customHeight="1" x14ac:dyDescent="0.25">
      <c r="U22479" s="104"/>
      <c r="AB22479" s="104"/>
      <c r="AC22479" s="104"/>
      <c r="AF22479" s="104"/>
      <c r="AG22479" s="104"/>
      <c r="AK22479" s="104"/>
      <c r="AL22479" s="104"/>
      <c r="AO22479" s="104"/>
      <c r="AP22479" s="104"/>
    </row>
    <row r="22480" spans="21:42" ht="15" customHeight="1" x14ac:dyDescent="0.25">
      <c r="U22480" s="104"/>
      <c r="AB22480" s="104"/>
      <c r="AC22480" s="104"/>
      <c r="AF22480" s="104"/>
      <c r="AG22480" s="104"/>
      <c r="AK22480" s="104"/>
      <c r="AL22480" s="104"/>
      <c r="AO22480" s="104"/>
      <c r="AP22480" s="104"/>
    </row>
    <row r="22481" spans="21:42" ht="15" customHeight="1" x14ac:dyDescent="0.25">
      <c r="U22481" s="104"/>
      <c r="AB22481" s="104"/>
      <c r="AC22481" s="104"/>
      <c r="AF22481" s="104"/>
      <c r="AG22481" s="104"/>
      <c r="AK22481" s="104"/>
      <c r="AL22481" s="104"/>
      <c r="AO22481" s="104"/>
      <c r="AP22481" s="104"/>
    </row>
    <row r="22482" spans="21:42" ht="15" customHeight="1" x14ac:dyDescent="0.25">
      <c r="U22482" s="104"/>
      <c r="AB22482" s="104"/>
      <c r="AC22482" s="104"/>
      <c r="AF22482" s="104"/>
      <c r="AG22482" s="104"/>
      <c r="AK22482" s="104"/>
      <c r="AL22482" s="104"/>
      <c r="AO22482" s="104"/>
      <c r="AP22482" s="104"/>
    </row>
    <row r="22483" spans="21:42" ht="15" customHeight="1" x14ac:dyDescent="0.25">
      <c r="U22483" s="104"/>
      <c r="AB22483" s="104"/>
      <c r="AC22483" s="104"/>
      <c r="AF22483" s="104"/>
      <c r="AG22483" s="104"/>
      <c r="AK22483" s="104"/>
      <c r="AL22483" s="104"/>
      <c r="AO22483" s="104"/>
      <c r="AP22483" s="104"/>
    </row>
    <row r="22484" spans="21:42" ht="15" customHeight="1" x14ac:dyDescent="0.25">
      <c r="U22484" s="104"/>
      <c r="AB22484" s="104"/>
      <c r="AC22484" s="104"/>
      <c r="AF22484" s="104"/>
      <c r="AG22484" s="104"/>
      <c r="AK22484" s="104"/>
      <c r="AL22484" s="104"/>
      <c r="AO22484" s="104"/>
      <c r="AP22484" s="104"/>
    </row>
    <row r="22485" spans="21:42" ht="15" customHeight="1" x14ac:dyDescent="0.25">
      <c r="U22485" s="104"/>
      <c r="AB22485" s="104"/>
      <c r="AC22485" s="104"/>
      <c r="AF22485" s="104"/>
      <c r="AG22485" s="104"/>
      <c r="AK22485" s="104"/>
      <c r="AL22485" s="104"/>
      <c r="AO22485" s="104"/>
      <c r="AP22485" s="104"/>
    </row>
    <row r="22486" spans="21:42" ht="15" customHeight="1" x14ac:dyDescent="0.25">
      <c r="U22486" s="104"/>
      <c r="AB22486" s="104"/>
      <c r="AC22486" s="104"/>
      <c r="AF22486" s="104"/>
      <c r="AG22486" s="104"/>
      <c r="AK22486" s="104"/>
      <c r="AL22486" s="104"/>
      <c r="AO22486" s="104"/>
      <c r="AP22486" s="104"/>
    </row>
    <row r="22487" spans="21:42" ht="15" customHeight="1" x14ac:dyDescent="0.25">
      <c r="U22487" s="104"/>
      <c r="AB22487" s="104"/>
      <c r="AC22487" s="104"/>
      <c r="AF22487" s="104"/>
      <c r="AG22487" s="104"/>
      <c r="AK22487" s="104"/>
      <c r="AL22487" s="104"/>
      <c r="AO22487" s="104"/>
      <c r="AP22487" s="104"/>
    </row>
    <row r="22488" spans="21:42" ht="15" customHeight="1" x14ac:dyDescent="0.25">
      <c r="U22488" s="104"/>
      <c r="AB22488" s="104"/>
      <c r="AC22488" s="104"/>
      <c r="AF22488" s="104"/>
      <c r="AG22488" s="104"/>
      <c r="AK22488" s="104"/>
      <c r="AL22488" s="104"/>
      <c r="AO22488" s="104"/>
      <c r="AP22488" s="104"/>
    </row>
    <row r="22489" spans="21:42" ht="15" customHeight="1" x14ac:dyDescent="0.25">
      <c r="U22489" s="104"/>
      <c r="AB22489" s="104"/>
      <c r="AC22489" s="104"/>
      <c r="AF22489" s="104"/>
      <c r="AG22489" s="104"/>
      <c r="AK22489" s="104"/>
      <c r="AL22489" s="104"/>
      <c r="AO22489" s="104"/>
      <c r="AP22489" s="104"/>
    </row>
    <row r="22490" spans="21:42" ht="15" customHeight="1" x14ac:dyDescent="0.25">
      <c r="U22490" s="104"/>
      <c r="AB22490" s="104"/>
      <c r="AC22490" s="104"/>
      <c r="AF22490" s="104"/>
      <c r="AG22490" s="104"/>
      <c r="AK22490" s="104"/>
      <c r="AL22490" s="104"/>
      <c r="AO22490" s="104"/>
      <c r="AP22490" s="104"/>
    </row>
    <row r="22491" spans="21:42" ht="15" customHeight="1" x14ac:dyDescent="0.25">
      <c r="U22491" s="104"/>
      <c r="AB22491" s="104"/>
      <c r="AC22491" s="104"/>
      <c r="AF22491" s="104"/>
      <c r="AG22491" s="104"/>
      <c r="AK22491" s="104"/>
      <c r="AL22491" s="104"/>
      <c r="AO22491" s="104"/>
      <c r="AP22491" s="104"/>
    </row>
    <row r="22492" spans="21:42" ht="15" customHeight="1" x14ac:dyDescent="0.25">
      <c r="U22492" s="104"/>
      <c r="AB22492" s="104"/>
      <c r="AC22492" s="104"/>
      <c r="AF22492" s="104"/>
      <c r="AG22492" s="104"/>
      <c r="AK22492" s="104"/>
      <c r="AL22492" s="104"/>
      <c r="AO22492" s="104"/>
      <c r="AP22492" s="104"/>
    </row>
    <row r="22493" spans="21:42" ht="15" customHeight="1" x14ac:dyDescent="0.25">
      <c r="U22493" s="104"/>
      <c r="AB22493" s="104"/>
      <c r="AC22493" s="104"/>
      <c r="AF22493" s="104"/>
      <c r="AG22493" s="104"/>
      <c r="AK22493" s="104"/>
      <c r="AL22493" s="104"/>
      <c r="AO22493" s="104"/>
      <c r="AP22493" s="104"/>
    </row>
    <row r="22494" spans="21:42" ht="15" customHeight="1" x14ac:dyDescent="0.25">
      <c r="U22494" s="104"/>
      <c r="AB22494" s="104"/>
      <c r="AC22494" s="104"/>
      <c r="AF22494" s="104"/>
      <c r="AG22494" s="104"/>
      <c r="AK22494" s="104"/>
      <c r="AL22494" s="104"/>
      <c r="AO22494" s="104"/>
      <c r="AP22494" s="104"/>
    </row>
    <row r="22495" spans="21:42" ht="15" customHeight="1" x14ac:dyDescent="0.25">
      <c r="U22495" s="104"/>
      <c r="AB22495" s="104"/>
      <c r="AC22495" s="104"/>
      <c r="AF22495" s="104"/>
      <c r="AG22495" s="104"/>
      <c r="AK22495" s="104"/>
      <c r="AL22495" s="104"/>
      <c r="AO22495" s="104"/>
      <c r="AP22495" s="104"/>
    </row>
    <row r="22496" spans="21:42" ht="15" customHeight="1" x14ac:dyDescent="0.25">
      <c r="U22496" s="104"/>
      <c r="AB22496" s="104"/>
      <c r="AC22496" s="104"/>
      <c r="AF22496" s="104"/>
      <c r="AG22496" s="104"/>
      <c r="AK22496" s="104"/>
      <c r="AL22496" s="104"/>
      <c r="AO22496" s="104"/>
      <c r="AP22496" s="104"/>
    </row>
    <row r="22497" spans="21:42" ht="15" customHeight="1" x14ac:dyDescent="0.25">
      <c r="U22497" s="104"/>
      <c r="AB22497" s="104"/>
      <c r="AC22497" s="104"/>
      <c r="AF22497" s="104"/>
      <c r="AG22497" s="104"/>
      <c r="AK22497" s="104"/>
      <c r="AL22497" s="104"/>
      <c r="AO22497" s="104"/>
      <c r="AP22497" s="104"/>
    </row>
    <row r="22498" spans="21:42" ht="15" customHeight="1" x14ac:dyDescent="0.25">
      <c r="U22498" s="104"/>
      <c r="AB22498" s="104"/>
      <c r="AC22498" s="104"/>
      <c r="AF22498" s="104"/>
      <c r="AG22498" s="104"/>
      <c r="AK22498" s="104"/>
      <c r="AL22498" s="104"/>
      <c r="AO22498" s="104"/>
      <c r="AP22498" s="104"/>
    </row>
    <row r="22499" spans="21:42" ht="15" customHeight="1" x14ac:dyDescent="0.25">
      <c r="U22499" s="104"/>
      <c r="AB22499" s="104"/>
      <c r="AC22499" s="104"/>
      <c r="AF22499" s="104"/>
      <c r="AG22499" s="104"/>
      <c r="AK22499" s="104"/>
      <c r="AL22499" s="104"/>
      <c r="AO22499" s="104"/>
      <c r="AP22499" s="104"/>
    </row>
    <row r="22500" spans="21:42" ht="15" customHeight="1" x14ac:dyDescent="0.25">
      <c r="U22500" s="104"/>
      <c r="AB22500" s="104"/>
      <c r="AC22500" s="104"/>
      <c r="AF22500" s="104"/>
      <c r="AG22500" s="104"/>
      <c r="AK22500" s="104"/>
      <c r="AL22500" s="104"/>
      <c r="AO22500" s="104"/>
      <c r="AP22500" s="104"/>
    </row>
    <row r="22501" spans="21:42" ht="15" customHeight="1" x14ac:dyDescent="0.25">
      <c r="U22501" s="104"/>
      <c r="AB22501" s="104"/>
      <c r="AC22501" s="104"/>
      <c r="AF22501" s="104"/>
      <c r="AG22501" s="104"/>
      <c r="AK22501" s="104"/>
      <c r="AL22501" s="104"/>
      <c r="AO22501" s="104"/>
      <c r="AP22501" s="104"/>
    </row>
    <row r="22502" spans="21:42" ht="15" customHeight="1" x14ac:dyDescent="0.25">
      <c r="U22502" s="104"/>
      <c r="AB22502" s="104"/>
      <c r="AC22502" s="104"/>
      <c r="AF22502" s="104"/>
      <c r="AG22502" s="104"/>
      <c r="AK22502" s="104"/>
      <c r="AL22502" s="104"/>
      <c r="AO22502" s="104"/>
      <c r="AP22502" s="104"/>
    </row>
    <row r="22503" spans="21:42" ht="15" customHeight="1" x14ac:dyDescent="0.25">
      <c r="U22503" s="104"/>
      <c r="AB22503" s="104"/>
      <c r="AC22503" s="104"/>
      <c r="AF22503" s="104"/>
      <c r="AG22503" s="104"/>
      <c r="AK22503" s="104"/>
      <c r="AL22503" s="104"/>
      <c r="AO22503" s="104"/>
      <c r="AP22503" s="104"/>
    </row>
    <row r="22504" spans="21:42" ht="15" customHeight="1" x14ac:dyDescent="0.25">
      <c r="U22504" s="104"/>
      <c r="AB22504" s="104"/>
      <c r="AC22504" s="104"/>
      <c r="AF22504" s="104"/>
      <c r="AG22504" s="104"/>
      <c r="AK22504" s="104"/>
      <c r="AL22504" s="104"/>
      <c r="AO22504" s="104"/>
      <c r="AP22504" s="104"/>
    </row>
    <row r="22505" spans="21:42" ht="15" customHeight="1" x14ac:dyDescent="0.25">
      <c r="U22505" s="104"/>
      <c r="AB22505" s="104"/>
      <c r="AC22505" s="104"/>
      <c r="AF22505" s="104"/>
      <c r="AG22505" s="104"/>
      <c r="AK22505" s="104"/>
      <c r="AL22505" s="104"/>
      <c r="AO22505" s="104"/>
      <c r="AP22505" s="104"/>
    </row>
    <row r="22506" spans="21:42" ht="15" customHeight="1" x14ac:dyDescent="0.25">
      <c r="U22506" s="104"/>
      <c r="AB22506" s="104"/>
      <c r="AC22506" s="104"/>
      <c r="AF22506" s="104"/>
      <c r="AG22506" s="104"/>
      <c r="AK22506" s="104"/>
      <c r="AL22506" s="104"/>
      <c r="AO22506" s="104"/>
      <c r="AP22506" s="104"/>
    </row>
    <row r="22507" spans="21:42" ht="15" customHeight="1" x14ac:dyDescent="0.25">
      <c r="U22507" s="104"/>
      <c r="AB22507" s="104"/>
      <c r="AC22507" s="104"/>
      <c r="AF22507" s="104"/>
      <c r="AG22507" s="104"/>
      <c r="AK22507" s="104"/>
      <c r="AL22507" s="104"/>
      <c r="AO22507" s="104"/>
      <c r="AP22507" s="104"/>
    </row>
    <row r="22508" spans="21:42" ht="15" customHeight="1" x14ac:dyDescent="0.25">
      <c r="U22508" s="104"/>
      <c r="AB22508" s="104"/>
      <c r="AC22508" s="104"/>
      <c r="AF22508" s="104"/>
      <c r="AG22508" s="104"/>
      <c r="AK22508" s="104"/>
      <c r="AL22508" s="104"/>
      <c r="AO22508" s="104"/>
      <c r="AP22508" s="104"/>
    </row>
    <row r="22509" spans="21:42" ht="15" customHeight="1" x14ac:dyDescent="0.25">
      <c r="U22509" s="104"/>
      <c r="AB22509" s="104"/>
      <c r="AC22509" s="104"/>
      <c r="AF22509" s="104"/>
      <c r="AG22509" s="104"/>
      <c r="AK22509" s="104"/>
      <c r="AL22509" s="104"/>
      <c r="AO22509" s="104"/>
      <c r="AP22509" s="104"/>
    </row>
    <row r="22510" spans="21:42" ht="15" customHeight="1" x14ac:dyDescent="0.25">
      <c r="U22510" s="104"/>
      <c r="AB22510" s="104"/>
      <c r="AC22510" s="104"/>
      <c r="AF22510" s="104"/>
      <c r="AG22510" s="104"/>
      <c r="AK22510" s="104"/>
      <c r="AL22510" s="104"/>
      <c r="AO22510" s="104"/>
      <c r="AP22510" s="104"/>
    </row>
    <row r="22511" spans="21:42" ht="15" customHeight="1" x14ac:dyDescent="0.25">
      <c r="U22511" s="104"/>
      <c r="AB22511" s="104"/>
      <c r="AC22511" s="104"/>
      <c r="AF22511" s="104"/>
      <c r="AG22511" s="104"/>
      <c r="AK22511" s="104"/>
      <c r="AL22511" s="104"/>
      <c r="AO22511" s="104"/>
      <c r="AP22511" s="104"/>
    </row>
    <row r="22512" spans="21:42" ht="15" customHeight="1" x14ac:dyDescent="0.25">
      <c r="U22512" s="104"/>
      <c r="AB22512" s="104"/>
      <c r="AC22512" s="104"/>
      <c r="AF22512" s="104"/>
      <c r="AG22512" s="104"/>
      <c r="AK22512" s="104"/>
      <c r="AL22512" s="104"/>
      <c r="AO22512" s="104"/>
      <c r="AP22512" s="104"/>
    </row>
    <row r="22513" spans="21:42" ht="15" customHeight="1" x14ac:dyDescent="0.25">
      <c r="U22513" s="104"/>
      <c r="AB22513" s="104"/>
      <c r="AC22513" s="104"/>
      <c r="AF22513" s="104"/>
      <c r="AG22513" s="104"/>
      <c r="AK22513" s="104"/>
      <c r="AL22513" s="104"/>
      <c r="AO22513" s="104"/>
      <c r="AP22513" s="104"/>
    </row>
    <row r="22514" spans="21:42" ht="15" customHeight="1" x14ac:dyDescent="0.25">
      <c r="U22514" s="104"/>
      <c r="AB22514" s="104"/>
      <c r="AC22514" s="104"/>
      <c r="AF22514" s="104"/>
      <c r="AG22514" s="104"/>
      <c r="AK22514" s="104"/>
      <c r="AL22514" s="104"/>
      <c r="AO22514" s="104"/>
      <c r="AP22514" s="104"/>
    </row>
    <row r="22515" spans="21:42" ht="15" customHeight="1" x14ac:dyDescent="0.25">
      <c r="U22515" s="104"/>
      <c r="AB22515" s="104"/>
      <c r="AC22515" s="104"/>
      <c r="AF22515" s="104"/>
      <c r="AG22515" s="104"/>
      <c r="AK22515" s="104"/>
      <c r="AL22515" s="104"/>
      <c r="AO22515" s="104"/>
      <c r="AP22515" s="104"/>
    </row>
    <row r="22516" spans="21:42" ht="15" customHeight="1" x14ac:dyDescent="0.25">
      <c r="U22516" s="104"/>
      <c r="AB22516" s="104"/>
      <c r="AC22516" s="104"/>
      <c r="AF22516" s="104"/>
      <c r="AG22516" s="104"/>
      <c r="AK22516" s="104"/>
      <c r="AL22516" s="104"/>
      <c r="AO22516" s="104"/>
      <c r="AP22516" s="104"/>
    </row>
    <row r="22517" spans="21:42" ht="15" customHeight="1" x14ac:dyDescent="0.25">
      <c r="U22517" s="104"/>
      <c r="AB22517" s="104"/>
      <c r="AC22517" s="104"/>
      <c r="AF22517" s="104"/>
      <c r="AG22517" s="104"/>
      <c r="AK22517" s="104"/>
      <c r="AL22517" s="104"/>
      <c r="AO22517" s="104"/>
      <c r="AP22517" s="104"/>
    </row>
    <row r="22518" spans="21:42" ht="15" customHeight="1" x14ac:dyDescent="0.25">
      <c r="U22518" s="104"/>
      <c r="AB22518" s="104"/>
      <c r="AC22518" s="104"/>
      <c r="AF22518" s="104"/>
      <c r="AG22518" s="104"/>
      <c r="AK22518" s="104"/>
      <c r="AL22518" s="104"/>
      <c r="AO22518" s="104"/>
      <c r="AP22518" s="104"/>
    </row>
    <row r="22519" spans="21:42" ht="15" customHeight="1" x14ac:dyDescent="0.25">
      <c r="U22519" s="104"/>
      <c r="AB22519" s="104"/>
      <c r="AC22519" s="104"/>
      <c r="AF22519" s="104"/>
      <c r="AG22519" s="104"/>
      <c r="AK22519" s="104"/>
      <c r="AL22519" s="104"/>
      <c r="AO22519" s="104"/>
      <c r="AP22519" s="104"/>
    </row>
    <row r="22520" spans="21:42" ht="15" customHeight="1" x14ac:dyDescent="0.25">
      <c r="U22520" s="104"/>
      <c r="AB22520" s="104"/>
      <c r="AC22520" s="104"/>
      <c r="AF22520" s="104"/>
      <c r="AG22520" s="104"/>
      <c r="AK22520" s="104"/>
      <c r="AL22520" s="104"/>
      <c r="AO22520" s="104"/>
      <c r="AP22520" s="104"/>
    </row>
    <row r="22521" spans="21:42" ht="15" customHeight="1" x14ac:dyDescent="0.25">
      <c r="U22521" s="104"/>
      <c r="AB22521" s="104"/>
      <c r="AC22521" s="104"/>
      <c r="AF22521" s="104"/>
      <c r="AG22521" s="104"/>
      <c r="AK22521" s="104"/>
      <c r="AL22521" s="104"/>
      <c r="AO22521" s="104"/>
      <c r="AP22521" s="104"/>
    </row>
    <row r="22522" spans="21:42" ht="15" customHeight="1" x14ac:dyDescent="0.25">
      <c r="U22522" s="104"/>
      <c r="AB22522" s="104"/>
      <c r="AC22522" s="104"/>
      <c r="AF22522" s="104"/>
      <c r="AG22522" s="104"/>
      <c r="AK22522" s="104"/>
      <c r="AL22522" s="104"/>
      <c r="AO22522" s="104"/>
      <c r="AP22522" s="104"/>
    </row>
    <row r="22523" spans="21:42" ht="15" customHeight="1" x14ac:dyDescent="0.25">
      <c r="U22523" s="104"/>
      <c r="AB22523" s="104"/>
      <c r="AC22523" s="104"/>
      <c r="AF22523" s="104"/>
      <c r="AG22523" s="104"/>
      <c r="AK22523" s="104"/>
      <c r="AL22523" s="104"/>
      <c r="AO22523" s="104"/>
      <c r="AP22523" s="104"/>
    </row>
    <row r="22524" spans="21:42" ht="15" customHeight="1" x14ac:dyDescent="0.25">
      <c r="U22524" s="104"/>
      <c r="AB22524" s="104"/>
      <c r="AC22524" s="104"/>
      <c r="AF22524" s="104"/>
      <c r="AG22524" s="104"/>
      <c r="AK22524" s="104"/>
      <c r="AL22524" s="104"/>
      <c r="AO22524" s="104"/>
      <c r="AP22524" s="104"/>
    </row>
    <row r="22525" spans="21:42" ht="15" customHeight="1" x14ac:dyDescent="0.25">
      <c r="U22525" s="104"/>
      <c r="AB22525" s="104"/>
      <c r="AC22525" s="104"/>
      <c r="AF22525" s="104"/>
      <c r="AG22525" s="104"/>
      <c r="AK22525" s="104"/>
      <c r="AL22525" s="104"/>
      <c r="AO22525" s="104"/>
      <c r="AP22525" s="104"/>
    </row>
    <row r="22526" spans="21:42" ht="15" customHeight="1" x14ac:dyDescent="0.25">
      <c r="U22526" s="104"/>
      <c r="AB22526" s="104"/>
      <c r="AC22526" s="104"/>
      <c r="AF22526" s="104"/>
      <c r="AG22526" s="104"/>
      <c r="AK22526" s="104"/>
      <c r="AL22526" s="104"/>
      <c r="AO22526" s="104"/>
      <c r="AP22526" s="104"/>
    </row>
    <row r="22527" spans="21:42" ht="15" customHeight="1" x14ac:dyDescent="0.25">
      <c r="U22527" s="104"/>
      <c r="AB22527" s="104"/>
      <c r="AC22527" s="104"/>
      <c r="AF22527" s="104"/>
      <c r="AG22527" s="104"/>
      <c r="AK22527" s="104"/>
      <c r="AL22527" s="104"/>
      <c r="AO22527" s="104"/>
      <c r="AP22527" s="104"/>
    </row>
    <row r="22528" spans="21:42" ht="15" customHeight="1" x14ac:dyDescent="0.25">
      <c r="U22528" s="104"/>
      <c r="AB22528" s="104"/>
      <c r="AC22528" s="104"/>
      <c r="AF22528" s="104"/>
      <c r="AG22528" s="104"/>
      <c r="AK22528" s="104"/>
      <c r="AL22528" s="104"/>
      <c r="AO22528" s="104"/>
      <c r="AP22528" s="104"/>
    </row>
    <row r="22529" spans="21:42" ht="15" customHeight="1" x14ac:dyDescent="0.25">
      <c r="U22529" s="104"/>
      <c r="AB22529" s="104"/>
      <c r="AC22529" s="104"/>
      <c r="AF22529" s="104"/>
      <c r="AG22529" s="104"/>
      <c r="AK22529" s="104"/>
      <c r="AL22529" s="104"/>
      <c r="AO22529" s="104"/>
      <c r="AP22529" s="104"/>
    </row>
    <row r="22530" spans="21:42" ht="15" customHeight="1" x14ac:dyDescent="0.25">
      <c r="U22530" s="104"/>
      <c r="AB22530" s="104"/>
      <c r="AC22530" s="104"/>
      <c r="AF22530" s="104"/>
      <c r="AG22530" s="104"/>
      <c r="AK22530" s="104"/>
      <c r="AL22530" s="104"/>
      <c r="AO22530" s="104"/>
      <c r="AP22530" s="104"/>
    </row>
    <row r="22531" spans="21:42" ht="15" customHeight="1" x14ac:dyDescent="0.25">
      <c r="U22531" s="104"/>
      <c r="AB22531" s="104"/>
      <c r="AC22531" s="104"/>
      <c r="AF22531" s="104"/>
      <c r="AG22531" s="104"/>
      <c r="AK22531" s="104"/>
      <c r="AL22531" s="104"/>
      <c r="AO22531" s="104"/>
      <c r="AP22531" s="104"/>
    </row>
    <row r="22532" spans="21:42" ht="15" customHeight="1" x14ac:dyDescent="0.25">
      <c r="U22532" s="104"/>
      <c r="AB22532" s="104"/>
      <c r="AC22532" s="104"/>
      <c r="AF22532" s="104"/>
      <c r="AG22532" s="104"/>
      <c r="AK22532" s="104"/>
      <c r="AL22532" s="104"/>
      <c r="AO22532" s="104"/>
      <c r="AP22532" s="104"/>
    </row>
    <row r="22533" spans="21:42" ht="15" customHeight="1" x14ac:dyDescent="0.25">
      <c r="U22533" s="104"/>
      <c r="AB22533" s="104"/>
      <c r="AC22533" s="104"/>
      <c r="AF22533" s="104"/>
      <c r="AG22533" s="104"/>
      <c r="AK22533" s="104"/>
      <c r="AL22533" s="104"/>
      <c r="AO22533" s="104"/>
      <c r="AP22533" s="104"/>
    </row>
    <row r="22534" spans="21:42" ht="15" customHeight="1" x14ac:dyDescent="0.25">
      <c r="U22534" s="104"/>
      <c r="AB22534" s="104"/>
      <c r="AC22534" s="104"/>
      <c r="AF22534" s="104"/>
      <c r="AG22534" s="104"/>
      <c r="AK22534" s="104"/>
      <c r="AL22534" s="104"/>
      <c r="AO22534" s="104"/>
      <c r="AP22534" s="104"/>
    </row>
    <row r="22535" spans="21:42" ht="15" customHeight="1" x14ac:dyDescent="0.25">
      <c r="U22535" s="104"/>
      <c r="AB22535" s="104"/>
      <c r="AC22535" s="104"/>
      <c r="AF22535" s="104"/>
      <c r="AG22535" s="104"/>
      <c r="AK22535" s="104"/>
      <c r="AL22535" s="104"/>
      <c r="AO22535" s="104"/>
      <c r="AP22535" s="104"/>
    </row>
    <row r="22536" spans="21:42" ht="15" customHeight="1" x14ac:dyDescent="0.25">
      <c r="U22536" s="104"/>
      <c r="AB22536" s="104"/>
      <c r="AC22536" s="104"/>
      <c r="AF22536" s="104"/>
      <c r="AG22536" s="104"/>
      <c r="AK22536" s="104"/>
      <c r="AL22536" s="104"/>
      <c r="AO22536" s="104"/>
      <c r="AP22536" s="104"/>
    </row>
    <row r="22537" spans="21:42" ht="15" customHeight="1" x14ac:dyDescent="0.25">
      <c r="U22537" s="104"/>
      <c r="AB22537" s="104"/>
      <c r="AC22537" s="104"/>
      <c r="AF22537" s="104"/>
      <c r="AG22537" s="104"/>
      <c r="AK22537" s="104"/>
      <c r="AL22537" s="104"/>
      <c r="AO22537" s="104"/>
      <c r="AP22537" s="104"/>
    </row>
    <row r="22538" spans="21:42" ht="15" customHeight="1" x14ac:dyDescent="0.25">
      <c r="U22538" s="104"/>
      <c r="AB22538" s="104"/>
      <c r="AC22538" s="104"/>
      <c r="AF22538" s="104"/>
      <c r="AG22538" s="104"/>
      <c r="AK22538" s="104"/>
      <c r="AL22538" s="104"/>
      <c r="AO22538" s="104"/>
      <c r="AP22538" s="104"/>
    </row>
    <row r="22539" spans="21:42" ht="15" customHeight="1" x14ac:dyDescent="0.25">
      <c r="U22539" s="104"/>
      <c r="AB22539" s="104"/>
      <c r="AC22539" s="104"/>
      <c r="AF22539" s="104"/>
      <c r="AG22539" s="104"/>
      <c r="AK22539" s="104"/>
      <c r="AL22539" s="104"/>
      <c r="AO22539" s="104"/>
      <c r="AP22539" s="104"/>
    </row>
    <row r="22540" spans="21:42" ht="15" customHeight="1" x14ac:dyDescent="0.25">
      <c r="U22540" s="104"/>
      <c r="AB22540" s="104"/>
      <c r="AC22540" s="104"/>
      <c r="AF22540" s="104"/>
      <c r="AG22540" s="104"/>
      <c r="AK22540" s="104"/>
      <c r="AL22540" s="104"/>
      <c r="AO22540" s="104"/>
      <c r="AP22540" s="104"/>
    </row>
    <row r="22541" spans="21:42" ht="15" customHeight="1" x14ac:dyDescent="0.25">
      <c r="U22541" s="104"/>
      <c r="AB22541" s="104"/>
      <c r="AC22541" s="104"/>
      <c r="AF22541" s="104"/>
      <c r="AG22541" s="104"/>
      <c r="AK22541" s="104"/>
      <c r="AL22541" s="104"/>
      <c r="AO22541" s="104"/>
      <c r="AP22541" s="104"/>
    </row>
    <row r="22542" spans="21:42" ht="15" customHeight="1" x14ac:dyDescent="0.25">
      <c r="U22542" s="104"/>
      <c r="AB22542" s="104"/>
      <c r="AC22542" s="104"/>
      <c r="AF22542" s="104"/>
      <c r="AG22542" s="104"/>
      <c r="AK22542" s="104"/>
      <c r="AL22542" s="104"/>
      <c r="AO22542" s="104"/>
      <c r="AP22542" s="104"/>
    </row>
    <row r="22543" spans="21:42" ht="15" customHeight="1" x14ac:dyDescent="0.25">
      <c r="U22543" s="104"/>
      <c r="AB22543" s="104"/>
      <c r="AC22543" s="104"/>
      <c r="AF22543" s="104"/>
      <c r="AG22543" s="104"/>
      <c r="AK22543" s="104"/>
      <c r="AL22543" s="104"/>
      <c r="AO22543" s="104"/>
      <c r="AP22543" s="104"/>
    </row>
    <row r="22544" spans="21:42" ht="15" customHeight="1" x14ac:dyDescent="0.25">
      <c r="U22544" s="104"/>
      <c r="AB22544" s="104"/>
      <c r="AC22544" s="104"/>
      <c r="AF22544" s="104"/>
      <c r="AG22544" s="104"/>
      <c r="AK22544" s="104"/>
      <c r="AL22544" s="104"/>
      <c r="AO22544" s="104"/>
      <c r="AP22544" s="104"/>
    </row>
    <row r="22545" spans="21:42" ht="15" customHeight="1" x14ac:dyDescent="0.25">
      <c r="U22545" s="104"/>
      <c r="AB22545" s="104"/>
      <c r="AC22545" s="104"/>
      <c r="AF22545" s="104"/>
      <c r="AG22545" s="104"/>
      <c r="AK22545" s="104"/>
      <c r="AL22545" s="104"/>
      <c r="AO22545" s="104"/>
      <c r="AP22545" s="104"/>
    </row>
    <row r="22546" spans="21:42" ht="15" customHeight="1" x14ac:dyDescent="0.25">
      <c r="U22546" s="104"/>
      <c r="AB22546" s="104"/>
      <c r="AC22546" s="104"/>
      <c r="AF22546" s="104"/>
      <c r="AG22546" s="104"/>
      <c r="AK22546" s="104"/>
      <c r="AL22546" s="104"/>
      <c r="AO22546" s="104"/>
      <c r="AP22546" s="104"/>
    </row>
    <row r="22547" spans="21:42" ht="15" customHeight="1" x14ac:dyDescent="0.25">
      <c r="U22547" s="104"/>
      <c r="AB22547" s="104"/>
      <c r="AC22547" s="104"/>
      <c r="AF22547" s="104"/>
      <c r="AG22547" s="104"/>
      <c r="AK22547" s="104"/>
      <c r="AL22547" s="104"/>
      <c r="AO22547" s="104"/>
      <c r="AP22547" s="104"/>
    </row>
    <row r="22548" spans="21:42" ht="15" customHeight="1" x14ac:dyDescent="0.25">
      <c r="U22548" s="104"/>
      <c r="AB22548" s="104"/>
      <c r="AC22548" s="104"/>
      <c r="AF22548" s="104"/>
      <c r="AG22548" s="104"/>
      <c r="AK22548" s="104"/>
      <c r="AL22548" s="104"/>
      <c r="AO22548" s="104"/>
      <c r="AP22548" s="104"/>
    </row>
    <row r="22549" spans="21:42" ht="15" customHeight="1" x14ac:dyDescent="0.25">
      <c r="U22549" s="104"/>
      <c r="AB22549" s="104"/>
      <c r="AC22549" s="104"/>
      <c r="AF22549" s="104"/>
      <c r="AG22549" s="104"/>
      <c r="AK22549" s="104"/>
      <c r="AL22549" s="104"/>
      <c r="AO22549" s="104"/>
      <c r="AP22549" s="104"/>
    </row>
    <row r="22550" spans="21:42" ht="15" customHeight="1" x14ac:dyDescent="0.25">
      <c r="U22550" s="104"/>
      <c r="AB22550" s="104"/>
      <c r="AC22550" s="104"/>
      <c r="AF22550" s="104"/>
      <c r="AG22550" s="104"/>
      <c r="AK22550" s="104"/>
      <c r="AL22550" s="104"/>
      <c r="AO22550" s="104"/>
      <c r="AP22550" s="104"/>
    </row>
    <row r="22551" spans="21:42" ht="15" customHeight="1" x14ac:dyDescent="0.25">
      <c r="U22551" s="104"/>
      <c r="AB22551" s="104"/>
      <c r="AC22551" s="104"/>
      <c r="AF22551" s="104"/>
      <c r="AG22551" s="104"/>
      <c r="AK22551" s="104"/>
      <c r="AL22551" s="104"/>
      <c r="AO22551" s="104"/>
      <c r="AP22551" s="104"/>
    </row>
    <row r="22552" spans="21:42" ht="15" customHeight="1" x14ac:dyDescent="0.25">
      <c r="U22552" s="104"/>
      <c r="AB22552" s="104"/>
      <c r="AC22552" s="104"/>
      <c r="AF22552" s="104"/>
      <c r="AG22552" s="104"/>
      <c r="AK22552" s="104"/>
      <c r="AL22552" s="104"/>
      <c r="AO22552" s="104"/>
      <c r="AP22552" s="104"/>
    </row>
    <row r="22553" spans="21:42" ht="15" customHeight="1" x14ac:dyDescent="0.25">
      <c r="U22553" s="104"/>
      <c r="AB22553" s="104"/>
      <c r="AC22553" s="104"/>
      <c r="AF22553" s="104"/>
      <c r="AG22553" s="104"/>
      <c r="AK22553" s="104"/>
      <c r="AL22553" s="104"/>
      <c r="AO22553" s="104"/>
      <c r="AP22553" s="104"/>
    </row>
    <row r="22554" spans="21:42" ht="15" customHeight="1" x14ac:dyDescent="0.25">
      <c r="U22554" s="104"/>
      <c r="AB22554" s="104"/>
      <c r="AC22554" s="104"/>
      <c r="AF22554" s="104"/>
      <c r="AG22554" s="104"/>
      <c r="AK22554" s="104"/>
      <c r="AL22554" s="104"/>
      <c r="AO22554" s="104"/>
      <c r="AP22554" s="104"/>
    </row>
    <row r="22555" spans="21:42" ht="15" customHeight="1" x14ac:dyDescent="0.25">
      <c r="U22555" s="104"/>
      <c r="AB22555" s="104"/>
      <c r="AC22555" s="104"/>
      <c r="AF22555" s="104"/>
      <c r="AG22555" s="104"/>
      <c r="AK22555" s="104"/>
      <c r="AL22555" s="104"/>
      <c r="AO22555" s="104"/>
      <c r="AP22555" s="104"/>
    </row>
    <row r="22556" spans="21:42" ht="15" customHeight="1" x14ac:dyDescent="0.25">
      <c r="U22556" s="104"/>
      <c r="AB22556" s="104"/>
      <c r="AC22556" s="104"/>
      <c r="AF22556" s="104"/>
      <c r="AG22556" s="104"/>
      <c r="AK22556" s="104"/>
      <c r="AL22556" s="104"/>
      <c r="AO22556" s="104"/>
      <c r="AP22556" s="104"/>
    </row>
    <row r="22557" spans="21:42" ht="15" customHeight="1" x14ac:dyDescent="0.25">
      <c r="U22557" s="104"/>
      <c r="AB22557" s="104"/>
      <c r="AC22557" s="104"/>
      <c r="AF22557" s="104"/>
      <c r="AG22557" s="104"/>
      <c r="AK22557" s="104"/>
      <c r="AL22557" s="104"/>
      <c r="AO22557" s="104"/>
      <c r="AP22557" s="104"/>
    </row>
    <row r="22558" spans="21:42" ht="15" customHeight="1" x14ac:dyDescent="0.25">
      <c r="U22558" s="104"/>
      <c r="AB22558" s="104"/>
      <c r="AC22558" s="104"/>
      <c r="AF22558" s="104"/>
      <c r="AG22558" s="104"/>
      <c r="AK22558" s="104"/>
      <c r="AL22558" s="104"/>
      <c r="AO22558" s="104"/>
      <c r="AP22558" s="104"/>
    </row>
    <row r="22559" spans="21:42" ht="15" customHeight="1" x14ac:dyDescent="0.25">
      <c r="U22559" s="104"/>
      <c r="AB22559" s="104"/>
      <c r="AC22559" s="104"/>
      <c r="AF22559" s="104"/>
      <c r="AG22559" s="104"/>
      <c r="AK22559" s="104"/>
      <c r="AL22559" s="104"/>
      <c r="AO22559" s="104"/>
      <c r="AP22559" s="104"/>
    </row>
    <row r="22560" spans="21:42" ht="15" customHeight="1" x14ac:dyDescent="0.25">
      <c r="U22560" s="104"/>
      <c r="AB22560" s="104"/>
      <c r="AC22560" s="104"/>
      <c r="AF22560" s="104"/>
      <c r="AG22560" s="104"/>
      <c r="AK22560" s="104"/>
      <c r="AL22560" s="104"/>
      <c r="AO22560" s="104"/>
      <c r="AP22560" s="104"/>
    </row>
    <row r="22561" spans="21:42" ht="15" customHeight="1" x14ac:dyDescent="0.25">
      <c r="U22561" s="104"/>
      <c r="AB22561" s="104"/>
      <c r="AC22561" s="104"/>
      <c r="AF22561" s="104"/>
      <c r="AG22561" s="104"/>
      <c r="AK22561" s="104"/>
      <c r="AL22561" s="104"/>
      <c r="AO22561" s="104"/>
      <c r="AP22561" s="104"/>
    </row>
    <row r="22562" spans="21:42" ht="15" customHeight="1" x14ac:dyDescent="0.25">
      <c r="U22562" s="104"/>
      <c r="AB22562" s="104"/>
      <c r="AC22562" s="104"/>
      <c r="AF22562" s="104"/>
      <c r="AG22562" s="104"/>
      <c r="AK22562" s="104"/>
      <c r="AL22562" s="104"/>
      <c r="AO22562" s="104"/>
      <c r="AP22562" s="104"/>
    </row>
    <row r="22563" spans="21:42" ht="15" customHeight="1" x14ac:dyDescent="0.25">
      <c r="U22563" s="104"/>
      <c r="AB22563" s="104"/>
      <c r="AC22563" s="104"/>
      <c r="AF22563" s="104"/>
      <c r="AG22563" s="104"/>
      <c r="AK22563" s="104"/>
      <c r="AL22563" s="104"/>
      <c r="AO22563" s="104"/>
      <c r="AP22563" s="104"/>
    </row>
    <row r="22564" spans="21:42" ht="15" customHeight="1" x14ac:dyDescent="0.25">
      <c r="U22564" s="104"/>
      <c r="AB22564" s="104"/>
      <c r="AC22564" s="104"/>
      <c r="AF22564" s="104"/>
      <c r="AG22564" s="104"/>
      <c r="AK22564" s="104"/>
      <c r="AL22564" s="104"/>
      <c r="AO22564" s="104"/>
      <c r="AP22564" s="104"/>
    </row>
    <row r="22565" spans="21:42" ht="15" customHeight="1" x14ac:dyDescent="0.25">
      <c r="U22565" s="104"/>
      <c r="AB22565" s="104"/>
      <c r="AC22565" s="104"/>
      <c r="AF22565" s="104"/>
      <c r="AG22565" s="104"/>
      <c r="AK22565" s="104"/>
      <c r="AL22565" s="104"/>
      <c r="AO22565" s="104"/>
      <c r="AP22565" s="104"/>
    </row>
    <row r="22566" spans="21:42" ht="15" customHeight="1" x14ac:dyDescent="0.25">
      <c r="U22566" s="104"/>
      <c r="AB22566" s="104"/>
      <c r="AC22566" s="104"/>
      <c r="AF22566" s="104"/>
      <c r="AG22566" s="104"/>
      <c r="AK22566" s="104"/>
      <c r="AL22566" s="104"/>
      <c r="AO22566" s="104"/>
      <c r="AP22566" s="104"/>
    </row>
    <row r="22567" spans="21:42" ht="15" customHeight="1" x14ac:dyDescent="0.25">
      <c r="U22567" s="104"/>
      <c r="AB22567" s="104"/>
      <c r="AC22567" s="104"/>
      <c r="AF22567" s="104"/>
      <c r="AG22567" s="104"/>
      <c r="AK22567" s="104"/>
      <c r="AL22567" s="104"/>
      <c r="AO22567" s="104"/>
      <c r="AP22567" s="104"/>
    </row>
    <row r="22568" spans="21:42" ht="15" customHeight="1" x14ac:dyDescent="0.25">
      <c r="U22568" s="104"/>
      <c r="AB22568" s="104"/>
      <c r="AC22568" s="104"/>
      <c r="AF22568" s="104"/>
      <c r="AG22568" s="104"/>
      <c r="AK22568" s="104"/>
      <c r="AL22568" s="104"/>
      <c r="AO22568" s="104"/>
      <c r="AP22568" s="104"/>
    </row>
    <row r="22569" spans="21:42" ht="15" customHeight="1" x14ac:dyDescent="0.25">
      <c r="U22569" s="104"/>
      <c r="AB22569" s="104"/>
      <c r="AC22569" s="104"/>
      <c r="AF22569" s="104"/>
      <c r="AG22569" s="104"/>
      <c r="AK22569" s="104"/>
      <c r="AL22569" s="104"/>
      <c r="AO22569" s="104"/>
      <c r="AP22569" s="104"/>
    </row>
    <row r="22570" spans="21:42" ht="15" customHeight="1" x14ac:dyDescent="0.25">
      <c r="U22570" s="104"/>
      <c r="AB22570" s="104"/>
      <c r="AC22570" s="104"/>
      <c r="AF22570" s="104"/>
      <c r="AG22570" s="104"/>
      <c r="AK22570" s="104"/>
      <c r="AL22570" s="104"/>
      <c r="AO22570" s="104"/>
      <c r="AP22570" s="104"/>
    </row>
    <row r="22571" spans="21:42" ht="15" customHeight="1" x14ac:dyDescent="0.25">
      <c r="U22571" s="104"/>
      <c r="AB22571" s="104"/>
      <c r="AC22571" s="104"/>
      <c r="AF22571" s="104"/>
      <c r="AG22571" s="104"/>
      <c r="AK22571" s="104"/>
      <c r="AL22571" s="104"/>
      <c r="AO22571" s="104"/>
      <c r="AP22571" s="104"/>
    </row>
    <row r="22572" spans="21:42" ht="15" customHeight="1" x14ac:dyDescent="0.25">
      <c r="U22572" s="104"/>
      <c r="AB22572" s="104"/>
      <c r="AC22572" s="104"/>
      <c r="AF22572" s="104"/>
      <c r="AG22572" s="104"/>
      <c r="AK22572" s="104"/>
      <c r="AL22572" s="104"/>
      <c r="AO22572" s="104"/>
      <c r="AP22572" s="104"/>
    </row>
    <row r="22573" spans="21:42" ht="15" customHeight="1" x14ac:dyDescent="0.25">
      <c r="U22573" s="104"/>
      <c r="AB22573" s="104"/>
      <c r="AC22573" s="104"/>
      <c r="AF22573" s="104"/>
      <c r="AG22573" s="104"/>
      <c r="AK22573" s="104"/>
      <c r="AL22573" s="104"/>
      <c r="AO22573" s="104"/>
      <c r="AP22573" s="104"/>
    </row>
    <row r="22574" spans="21:42" ht="15" customHeight="1" x14ac:dyDescent="0.25">
      <c r="U22574" s="104"/>
      <c r="AB22574" s="104"/>
      <c r="AC22574" s="104"/>
      <c r="AF22574" s="104"/>
      <c r="AG22574" s="104"/>
      <c r="AK22574" s="104"/>
      <c r="AL22574" s="104"/>
      <c r="AO22574" s="104"/>
      <c r="AP22574" s="104"/>
    </row>
    <row r="22575" spans="21:42" ht="15" customHeight="1" x14ac:dyDescent="0.25">
      <c r="U22575" s="104"/>
      <c r="AB22575" s="104"/>
      <c r="AC22575" s="104"/>
      <c r="AF22575" s="104"/>
      <c r="AG22575" s="104"/>
      <c r="AK22575" s="104"/>
      <c r="AL22575" s="104"/>
      <c r="AO22575" s="104"/>
      <c r="AP22575" s="104"/>
    </row>
    <row r="22576" spans="21:42" ht="15" customHeight="1" x14ac:dyDescent="0.25">
      <c r="U22576" s="104"/>
      <c r="AB22576" s="104"/>
      <c r="AC22576" s="104"/>
      <c r="AF22576" s="104"/>
      <c r="AG22576" s="104"/>
      <c r="AK22576" s="104"/>
      <c r="AL22576" s="104"/>
      <c r="AO22576" s="104"/>
      <c r="AP22576" s="104"/>
    </row>
    <row r="22577" spans="21:42" ht="15" customHeight="1" x14ac:dyDescent="0.25">
      <c r="U22577" s="104"/>
      <c r="AB22577" s="104"/>
      <c r="AC22577" s="104"/>
      <c r="AF22577" s="104"/>
      <c r="AG22577" s="104"/>
      <c r="AK22577" s="104"/>
      <c r="AL22577" s="104"/>
      <c r="AO22577" s="104"/>
      <c r="AP22577" s="104"/>
    </row>
    <row r="22578" spans="21:42" ht="15" customHeight="1" x14ac:dyDescent="0.25">
      <c r="U22578" s="104"/>
      <c r="AB22578" s="104"/>
      <c r="AC22578" s="104"/>
      <c r="AF22578" s="104"/>
      <c r="AG22578" s="104"/>
      <c r="AK22578" s="104"/>
      <c r="AL22578" s="104"/>
      <c r="AO22578" s="104"/>
      <c r="AP22578" s="104"/>
    </row>
    <row r="22579" spans="21:42" ht="15" customHeight="1" x14ac:dyDescent="0.25">
      <c r="U22579" s="104"/>
      <c r="AB22579" s="104"/>
      <c r="AC22579" s="104"/>
      <c r="AF22579" s="104"/>
      <c r="AG22579" s="104"/>
      <c r="AK22579" s="104"/>
      <c r="AL22579" s="104"/>
      <c r="AO22579" s="104"/>
      <c r="AP22579" s="104"/>
    </row>
    <row r="22580" spans="21:42" ht="15" customHeight="1" x14ac:dyDescent="0.25">
      <c r="U22580" s="104"/>
      <c r="AB22580" s="104"/>
      <c r="AC22580" s="104"/>
      <c r="AF22580" s="104"/>
      <c r="AG22580" s="104"/>
      <c r="AK22580" s="104"/>
      <c r="AL22580" s="104"/>
      <c r="AO22580" s="104"/>
      <c r="AP22580" s="104"/>
    </row>
    <row r="22581" spans="21:42" ht="15" customHeight="1" x14ac:dyDescent="0.25">
      <c r="U22581" s="104"/>
      <c r="AB22581" s="104"/>
      <c r="AC22581" s="104"/>
      <c r="AF22581" s="104"/>
      <c r="AG22581" s="104"/>
      <c r="AK22581" s="104"/>
      <c r="AL22581" s="104"/>
      <c r="AO22581" s="104"/>
      <c r="AP22581" s="104"/>
    </row>
    <row r="22582" spans="21:42" ht="15" customHeight="1" x14ac:dyDescent="0.25">
      <c r="U22582" s="104"/>
      <c r="AB22582" s="104"/>
      <c r="AC22582" s="104"/>
      <c r="AF22582" s="104"/>
      <c r="AG22582" s="104"/>
      <c r="AK22582" s="104"/>
      <c r="AL22582" s="104"/>
      <c r="AO22582" s="104"/>
      <c r="AP22582" s="104"/>
    </row>
    <row r="22583" spans="21:42" ht="15" customHeight="1" x14ac:dyDescent="0.25">
      <c r="U22583" s="104"/>
      <c r="AB22583" s="104"/>
      <c r="AC22583" s="104"/>
      <c r="AF22583" s="104"/>
      <c r="AG22583" s="104"/>
      <c r="AK22583" s="104"/>
      <c r="AL22583" s="104"/>
      <c r="AO22583" s="104"/>
      <c r="AP22583" s="104"/>
    </row>
    <row r="22584" spans="21:42" ht="15" customHeight="1" x14ac:dyDescent="0.25">
      <c r="U22584" s="104"/>
      <c r="AB22584" s="104"/>
      <c r="AC22584" s="104"/>
      <c r="AF22584" s="104"/>
      <c r="AG22584" s="104"/>
      <c r="AK22584" s="104"/>
      <c r="AL22584" s="104"/>
      <c r="AO22584" s="104"/>
      <c r="AP22584" s="104"/>
    </row>
    <row r="22585" spans="21:42" ht="15" customHeight="1" x14ac:dyDescent="0.25">
      <c r="U22585" s="104"/>
      <c r="AB22585" s="104"/>
      <c r="AC22585" s="104"/>
      <c r="AF22585" s="104"/>
      <c r="AG22585" s="104"/>
      <c r="AK22585" s="104"/>
      <c r="AL22585" s="104"/>
      <c r="AO22585" s="104"/>
      <c r="AP22585" s="104"/>
    </row>
    <row r="22586" spans="21:42" ht="15" customHeight="1" x14ac:dyDescent="0.25">
      <c r="U22586" s="104"/>
      <c r="AB22586" s="104"/>
      <c r="AC22586" s="104"/>
      <c r="AF22586" s="104"/>
      <c r="AG22586" s="104"/>
      <c r="AK22586" s="104"/>
      <c r="AL22586" s="104"/>
      <c r="AO22586" s="104"/>
      <c r="AP22586" s="104"/>
    </row>
    <row r="22587" spans="21:42" ht="15" customHeight="1" x14ac:dyDescent="0.25">
      <c r="U22587" s="104"/>
      <c r="AB22587" s="104"/>
      <c r="AC22587" s="104"/>
      <c r="AF22587" s="104"/>
      <c r="AG22587" s="104"/>
      <c r="AK22587" s="104"/>
      <c r="AL22587" s="104"/>
      <c r="AO22587" s="104"/>
      <c r="AP22587" s="104"/>
    </row>
    <row r="22588" spans="21:42" ht="15" customHeight="1" x14ac:dyDescent="0.25">
      <c r="U22588" s="104"/>
      <c r="AB22588" s="104"/>
      <c r="AC22588" s="104"/>
      <c r="AF22588" s="104"/>
      <c r="AG22588" s="104"/>
      <c r="AK22588" s="104"/>
      <c r="AL22588" s="104"/>
      <c r="AO22588" s="104"/>
      <c r="AP22588" s="104"/>
    </row>
    <row r="22589" spans="21:42" ht="15" customHeight="1" x14ac:dyDescent="0.25">
      <c r="U22589" s="104"/>
      <c r="AB22589" s="104"/>
      <c r="AC22589" s="104"/>
      <c r="AF22589" s="104"/>
      <c r="AG22589" s="104"/>
      <c r="AK22589" s="104"/>
      <c r="AL22589" s="104"/>
      <c r="AO22589" s="104"/>
      <c r="AP22589" s="104"/>
    </row>
    <row r="22590" spans="21:42" ht="15" customHeight="1" x14ac:dyDescent="0.25">
      <c r="U22590" s="104"/>
      <c r="AB22590" s="104"/>
      <c r="AC22590" s="104"/>
      <c r="AF22590" s="104"/>
      <c r="AG22590" s="104"/>
      <c r="AK22590" s="104"/>
      <c r="AL22590" s="104"/>
      <c r="AO22590" s="104"/>
      <c r="AP22590" s="104"/>
    </row>
    <row r="22591" spans="21:42" ht="15" customHeight="1" x14ac:dyDescent="0.25">
      <c r="U22591" s="104"/>
      <c r="AB22591" s="104"/>
      <c r="AC22591" s="104"/>
      <c r="AF22591" s="104"/>
      <c r="AG22591" s="104"/>
      <c r="AK22591" s="104"/>
      <c r="AL22591" s="104"/>
      <c r="AO22591" s="104"/>
      <c r="AP22591" s="104"/>
    </row>
    <row r="22592" spans="21:42" ht="15" customHeight="1" x14ac:dyDescent="0.25">
      <c r="U22592" s="104"/>
      <c r="AB22592" s="104"/>
      <c r="AC22592" s="104"/>
      <c r="AF22592" s="104"/>
      <c r="AG22592" s="104"/>
      <c r="AK22592" s="104"/>
      <c r="AL22592" s="104"/>
      <c r="AO22592" s="104"/>
      <c r="AP22592" s="104"/>
    </row>
    <row r="22593" spans="21:42" ht="15" customHeight="1" x14ac:dyDescent="0.25">
      <c r="U22593" s="104"/>
      <c r="AB22593" s="104"/>
      <c r="AC22593" s="104"/>
      <c r="AF22593" s="104"/>
      <c r="AG22593" s="104"/>
      <c r="AK22593" s="104"/>
      <c r="AL22593" s="104"/>
      <c r="AO22593" s="104"/>
      <c r="AP22593" s="104"/>
    </row>
    <row r="22594" spans="21:42" ht="15" customHeight="1" x14ac:dyDescent="0.25">
      <c r="U22594" s="104"/>
      <c r="AB22594" s="104"/>
      <c r="AC22594" s="104"/>
      <c r="AF22594" s="104"/>
      <c r="AG22594" s="104"/>
      <c r="AK22594" s="104"/>
      <c r="AL22594" s="104"/>
      <c r="AO22594" s="104"/>
      <c r="AP22594" s="104"/>
    </row>
    <row r="22595" spans="21:42" ht="15" customHeight="1" x14ac:dyDescent="0.25">
      <c r="U22595" s="104"/>
      <c r="AB22595" s="104"/>
      <c r="AC22595" s="104"/>
      <c r="AF22595" s="104"/>
      <c r="AG22595" s="104"/>
      <c r="AK22595" s="104"/>
      <c r="AL22595" s="104"/>
      <c r="AO22595" s="104"/>
      <c r="AP22595" s="104"/>
    </row>
    <row r="22596" spans="21:42" ht="15" customHeight="1" x14ac:dyDescent="0.25">
      <c r="U22596" s="104"/>
      <c r="AB22596" s="104"/>
      <c r="AC22596" s="104"/>
      <c r="AF22596" s="104"/>
      <c r="AG22596" s="104"/>
      <c r="AK22596" s="104"/>
      <c r="AL22596" s="104"/>
      <c r="AO22596" s="104"/>
      <c r="AP22596" s="104"/>
    </row>
    <row r="22597" spans="21:42" ht="15" customHeight="1" x14ac:dyDescent="0.25">
      <c r="U22597" s="104"/>
      <c r="AB22597" s="104"/>
      <c r="AC22597" s="104"/>
      <c r="AF22597" s="104"/>
      <c r="AG22597" s="104"/>
      <c r="AK22597" s="104"/>
      <c r="AL22597" s="104"/>
      <c r="AO22597" s="104"/>
      <c r="AP22597" s="104"/>
    </row>
    <row r="22598" spans="21:42" ht="15" customHeight="1" x14ac:dyDescent="0.25">
      <c r="U22598" s="104"/>
      <c r="AB22598" s="104"/>
      <c r="AC22598" s="104"/>
      <c r="AF22598" s="104"/>
      <c r="AG22598" s="104"/>
      <c r="AK22598" s="104"/>
      <c r="AL22598" s="104"/>
      <c r="AO22598" s="104"/>
      <c r="AP22598" s="104"/>
    </row>
    <row r="22599" spans="21:42" ht="15" customHeight="1" x14ac:dyDescent="0.25">
      <c r="U22599" s="104"/>
      <c r="AB22599" s="104"/>
      <c r="AC22599" s="104"/>
      <c r="AF22599" s="104"/>
      <c r="AG22599" s="104"/>
      <c r="AK22599" s="104"/>
      <c r="AL22599" s="104"/>
      <c r="AO22599" s="104"/>
      <c r="AP22599" s="104"/>
    </row>
    <row r="22600" spans="21:42" ht="15" customHeight="1" x14ac:dyDescent="0.25">
      <c r="U22600" s="104"/>
      <c r="AB22600" s="104"/>
      <c r="AC22600" s="104"/>
      <c r="AF22600" s="104"/>
      <c r="AG22600" s="104"/>
      <c r="AK22600" s="104"/>
      <c r="AL22600" s="104"/>
      <c r="AO22600" s="104"/>
      <c r="AP22600" s="104"/>
    </row>
    <row r="22601" spans="21:42" ht="15" customHeight="1" x14ac:dyDescent="0.25">
      <c r="U22601" s="104"/>
      <c r="AB22601" s="104"/>
      <c r="AC22601" s="104"/>
      <c r="AF22601" s="104"/>
      <c r="AG22601" s="104"/>
      <c r="AK22601" s="104"/>
      <c r="AL22601" s="104"/>
      <c r="AO22601" s="104"/>
      <c r="AP22601" s="104"/>
    </row>
    <row r="22602" spans="21:42" ht="15" customHeight="1" x14ac:dyDescent="0.25">
      <c r="U22602" s="104"/>
      <c r="AB22602" s="104"/>
      <c r="AC22602" s="104"/>
      <c r="AF22602" s="104"/>
      <c r="AG22602" s="104"/>
      <c r="AK22602" s="104"/>
      <c r="AL22602" s="104"/>
      <c r="AO22602" s="104"/>
      <c r="AP22602" s="104"/>
    </row>
    <row r="22603" spans="21:42" ht="15" customHeight="1" x14ac:dyDescent="0.25">
      <c r="U22603" s="104"/>
      <c r="AB22603" s="104"/>
      <c r="AC22603" s="104"/>
      <c r="AF22603" s="104"/>
      <c r="AG22603" s="104"/>
      <c r="AK22603" s="104"/>
      <c r="AL22603" s="104"/>
      <c r="AO22603" s="104"/>
      <c r="AP22603" s="104"/>
    </row>
    <row r="22604" spans="21:42" ht="15" customHeight="1" x14ac:dyDescent="0.25">
      <c r="U22604" s="104"/>
      <c r="AB22604" s="104"/>
      <c r="AC22604" s="104"/>
      <c r="AF22604" s="104"/>
      <c r="AG22604" s="104"/>
      <c r="AK22604" s="104"/>
      <c r="AL22604" s="104"/>
      <c r="AO22604" s="104"/>
      <c r="AP22604" s="104"/>
    </row>
    <row r="22605" spans="21:42" ht="15" customHeight="1" x14ac:dyDescent="0.25">
      <c r="U22605" s="104"/>
      <c r="AB22605" s="104"/>
      <c r="AC22605" s="104"/>
      <c r="AF22605" s="104"/>
      <c r="AG22605" s="104"/>
      <c r="AK22605" s="104"/>
      <c r="AL22605" s="104"/>
      <c r="AO22605" s="104"/>
      <c r="AP22605" s="104"/>
    </row>
    <row r="22606" spans="21:42" ht="15" customHeight="1" x14ac:dyDescent="0.25">
      <c r="U22606" s="104"/>
      <c r="AB22606" s="104"/>
      <c r="AC22606" s="104"/>
      <c r="AF22606" s="104"/>
      <c r="AG22606" s="104"/>
      <c r="AK22606" s="104"/>
      <c r="AL22606" s="104"/>
      <c r="AO22606" s="104"/>
      <c r="AP22606" s="104"/>
    </row>
    <row r="22607" spans="21:42" ht="15" customHeight="1" x14ac:dyDescent="0.25">
      <c r="U22607" s="104"/>
      <c r="AB22607" s="104"/>
      <c r="AC22607" s="104"/>
      <c r="AF22607" s="104"/>
      <c r="AG22607" s="104"/>
      <c r="AK22607" s="104"/>
      <c r="AL22607" s="104"/>
      <c r="AO22607" s="104"/>
      <c r="AP22607" s="104"/>
    </row>
    <row r="22608" spans="21:42" ht="15" customHeight="1" x14ac:dyDescent="0.25">
      <c r="U22608" s="104"/>
      <c r="AB22608" s="104"/>
      <c r="AC22608" s="104"/>
      <c r="AF22608" s="104"/>
      <c r="AG22608" s="104"/>
      <c r="AK22608" s="104"/>
      <c r="AL22608" s="104"/>
      <c r="AO22608" s="104"/>
      <c r="AP22608" s="104"/>
    </row>
    <row r="22609" spans="21:42" ht="15" customHeight="1" x14ac:dyDescent="0.25">
      <c r="U22609" s="104"/>
      <c r="AB22609" s="104"/>
      <c r="AC22609" s="104"/>
      <c r="AF22609" s="104"/>
      <c r="AG22609" s="104"/>
      <c r="AK22609" s="104"/>
      <c r="AL22609" s="104"/>
      <c r="AO22609" s="104"/>
      <c r="AP22609" s="104"/>
    </row>
    <row r="22610" spans="21:42" ht="15" customHeight="1" x14ac:dyDescent="0.25">
      <c r="U22610" s="104"/>
      <c r="AB22610" s="104"/>
      <c r="AC22610" s="104"/>
      <c r="AF22610" s="104"/>
      <c r="AG22610" s="104"/>
      <c r="AK22610" s="104"/>
      <c r="AL22610" s="104"/>
      <c r="AO22610" s="104"/>
      <c r="AP22610" s="104"/>
    </row>
    <row r="22611" spans="21:42" ht="15" customHeight="1" x14ac:dyDescent="0.25">
      <c r="U22611" s="104"/>
      <c r="AB22611" s="104"/>
      <c r="AC22611" s="104"/>
      <c r="AF22611" s="104"/>
      <c r="AG22611" s="104"/>
      <c r="AK22611" s="104"/>
      <c r="AL22611" s="104"/>
      <c r="AO22611" s="104"/>
      <c r="AP22611" s="104"/>
    </row>
    <row r="22612" spans="21:42" ht="15" customHeight="1" x14ac:dyDescent="0.25">
      <c r="U22612" s="104"/>
      <c r="AB22612" s="104"/>
      <c r="AC22612" s="104"/>
      <c r="AF22612" s="104"/>
      <c r="AG22612" s="104"/>
      <c r="AK22612" s="104"/>
      <c r="AL22612" s="104"/>
      <c r="AO22612" s="104"/>
      <c r="AP22612" s="104"/>
    </row>
    <row r="22613" spans="21:42" ht="15" customHeight="1" x14ac:dyDescent="0.25">
      <c r="U22613" s="104"/>
      <c r="AB22613" s="104"/>
      <c r="AC22613" s="104"/>
      <c r="AF22613" s="104"/>
      <c r="AG22613" s="104"/>
      <c r="AK22613" s="104"/>
      <c r="AL22613" s="104"/>
      <c r="AO22613" s="104"/>
      <c r="AP22613" s="104"/>
    </row>
    <row r="22614" spans="21:42" ht="15" customHeight="1" x14ac:dyDescent="0.25">
      <c r="U22614" s="104"/>
      <c r="AB22614" s="104"/>
      <c r="AC22614" s="104"/>
      <c r="AF22614" s="104"/>
      <c r="AG22614" s="104"/>
      <c r="AK22614" s="104"/>
      <c r="AL22614" s="104"/>
      <c r="AO22614" s="104"/>
      <c r="AP22614" s="104"/>
    </row>
    <row r="22615" spans="21:42" ht="15" customHeight="1" x14ac:dyDescent="0.25">
      <c r="U22615" s="104"/>
      <c r="AB22615" s="104"/>
      <c r="AC22615" s="104"/>
      <c r="AF22615" s="104"/>
      <c r="AG22615" s="104"/>
      <c r="AK22615" s="104"/>
      <c r="AL22615" s="104"/>
      <c r="AO22615" s="104"/>
      <c r="AP22615" s="104"/>
    </row>
    <row r="22616" spans="21:42" ht="15" customHeight="1" x14ac:dyDescent="0.25">
      <c r="U22616" s="104"/>
      <c r="AB22616" s="104"/>
      <c r="AC22616" s="104"/>
      <c r="AF22616" s="104"/>
      <c r="AG22616" s="104"/>
      <c r="AK22616" s="104"/>
      <c r="AL22616" s="104"/>
      <c r="AO22616" s="104"/>
      <c r="AP22616" s="104"/>
    </row>
    <row r="22617" spans="21:42" ht="15" customHeight="1" x14ac:dyDescent="0.25">
      <c r="U22617" s="104"/>
      <c r="AB22617" s="104"/>
      <c r="AC22617" s="104"/>
      <c r="AF22617" s="104"/>
      <c r="AG22617" s="104"/>
      <c r="AK22617" s="104"/>
      <c r="AL22617" s="104"/>
      <c r="AO22617" s="104"/>
      <c r="AP22617" s="104"/>
    </row>
    <row r="22618" spans="21:42" ht="15" customHeight="1" x14ac:dyDescent="0.25">
      <c r="U22618" s="104"/>
      <c r="AB22618" s="104"/>
      <c r="AC22618" s="104"/>
      <c r="AF22618" s="104"/>
      <c r="AG22618" s="104"/>
      <c r="AK22618" s="104"/>
      <c r="AL22618" s="104"/>
      <c r="AO22618" s="104"/>
      <c r="AP22618" s="104"/>
    </row>
    <row r="22619" spans="21:42" ht="15" customHeight="1" x14ac:dyDescent="0.25">
      <c r="U22619" s="104"/>
      <c r="AB22619" s="104"/>
      <c r="AC22619" s="104"/>
      <c r="AF22619" s="104"/>
      <c r="AG22619" s="104"/>
      <c r="AK22619" s="104"/>
      <c r="AL22619" s="104"/>
      <c r="AO22619" s="104"/>
      <c r="AP22619" s="104"/>
    </row>
    <row r="22620" spans="21:42" ht="15" customHeight="1" x14ac:dyDescent="0.25">
      <c r="U22620" s="104"/>
      <c r="AB22620" s="104"/>
      <c r="AC22620" s="104"/>
      <c r="AF22620" s="104"/>
      <c r="AG22620" s="104"/>
      <c r="AK22620" s="104"/>
      <c r="AL22620" s="104"/>
      <c r="AO22620" s="104"/>
      <c r="AP22620" s="104"/>
    </row>
    <row r="22621" spans="21:42" ht="15" customHeight="1" x14ac:dyDescent="0.25">
      <c r="U22621" s="104"/>
      <c r="AB22621" s="104"/>
      <c r="AC22621" s="104"/>
      <c r="AF22621" s="104"/>
      <c r="AG22621" s="104"/>
      <c r="AK22621" s="104"/>
      <c r="AL22621" s="104"/>
      <c r="AO22621" s="104"/>
      <c r="AP22621" s="104"/>
    </row>
    <row r="22622" spans="21:42" ht="15" customHeight="1" x14ac:dyDescent="0.25">
      <c r="U22622" s="104"/>
      <c r="AB22622" s="104"/>
      <c r="AC22622" s="104"/>
      <c r="AF22622" s="104"/>
      <c r="AG22622" s="104"/>
      <c r="AK22622" s="104"/>
      <c r="AL22622" s="104"/>
      <c r="AO22622" s="104"/>
      <c r="AP22622" s="104"/>
    </row>
    <row r="22623" spans="21:42" ht="15" customHeight="1" x14ac:dyDescent="0.25">
      <c r="U22623" s="104"/>
      <c r="AB22623" s="104"/>
      <c r="AC22623" s="104"/>
      <c r="AF22623" s="104"/>
      <c r="AG22623" s="104"/>
      <c r="AK22623" s="104"/>
      <c r="AL22623" s="104"/>
      <c r="AO22623" s="104"/>
      <c r="AP22623" s="104"/>
    </row>
    <row r="22624" spans="21:42" ht="15" customHeight="1" x14ac:dyDescent="0.25">
      <c r="U22624" s="104"/>
      <c r="AB22624" s="104"/>
      <c r="AC22624" s="104"/>
      <c r="AF22624" s="104"/>
      <c r="AG22624" s="104"/>
      <c r="AK22624" s="104"/>
      <c r="AL22624" s="104"/>
      <c r="AO22624" s="104"/>
      <c r="AP22624" s="104"/>
    </row>
    <row r="22625" spans="21:42" ht="15" customHeight="1" x14ac:dyDescent="0.25">
      <c r="U22625" s="104"/>
      <c r="AB22625" s="104"/>
      <c r="AC22625" s="104"/>
      <c r="AF22625" s="104"/>
      <c r="AG22625" s="104"/>
      <c r="AK22625" s="104"/>
      <c r="AL22625" s="104"/>
      <c r="AO22625" s="104"/>
      <c r="AP22625" s="104"/>
    </row>
    <row r="22626" spans="21:42" ht="15" customHeight="1" x14ac:dyDescent="0.25">
      <c r="U22626" s="104"/>
      <c r="AB22626" s="104"/>
      <c r="AC22626" s="104"/>
      <c r="AF22626" s="104"/>
      <c r="AG22626" s="104"/>
      <c r="AK22626" s="104"/>
      <c r="AL22626" s="104"/>
      <c r="AO22626" s="104"/>
      <c r="AP22626" s="104"/>
    </row>
    <row r="22627" spans="21:42" ht="15" customHeight="1" x14ac:dyDescent="0.25">
      <c r="U22627" s="104"/>
      <c r="AB22627" s="104"/>
      <c r="AC22627" s="104"/>
      <c r="AF22627" s="104"/>
      <c r="AG22627" s="104"/>
      <c r="AK22627" s="104"/>
      <c r="AL22627" s="104"/>
      <c r="AO22627" s="104"/>
      <c r="AP22627" s="104"/>
    </row>
    <row r="22628" spans="21:42" ht="15" customHeight="1" x14ac:dyDescent="0.25">
      <c r="U22628" s="104"/>
      <c r="AB22628" s="104"/>
      <c r="AC22628" s="104"/>
      <c r="AF22628" s="104"/>
      <c r="AG22628" s="104"/>
      <c r="AK22628" s="104"/>
      <c r="AL22628" s="104"/>
      <c r="AO22628" s="104"/>
      <c r="AP22628" s="104"/>
    </row>
    <row r="22629" spans="21:42" ht="15" customHeight="1" x14ac:dyDescent="0.25">
      <c r="U22629" s="104"/>
      <c r="AB22629" s="104"/>
      <c r="AC22629" s="104"/>
      <c r="AF22629" s="104"/>
      <c r="AG22629" s="104"/>
      <c r="AK22629" s="104"/>
      <c r="AL22629" s="104"/>
      <c r="AO22629" s="104"/>
      <c r="AP22629" s="104"/>
    </row>
    <row r="22630" spans="21:42" ht="15" customHeight="1" x14ac:dyDescent="0.25">
      <c r="U22630" s="104"/>
      <c r="AB22630" s="104"/>
      <c r="AC22630" s="104"/>
      <c r="AF22630" s="104"/>
      <c r="AG22630" s="104"/>
      <c r="AK22630" s="104"/>
      <c r="AL22630" s="104"/>
      <c r="AO22630" s="104"/>
      <c r="AP22630" s="104"/>
    </row>
    <row r="22631" spans="21:42" ht="15" customHeight="1" x14ac:dyDescent="0.25">
      <c r="U22631" s="104"/>
      <c r="AB22631" s="104"/>
      <c r="AC22631" s="104"/>
      <c r="AF22631" s="104"/>
      <c r="AG22631" s="104"/>
      <c r="AK22631" s="104"/>
      <c r="AL22631" s="104"/>
      <c r="AO22631" s="104"/>
      <c r="AP22631" s="104"/>
    </row>
    <row r="22632" spans="21:42" ht="15" customHeight="1" x14ac:dyDescent="0.25">
      <c r="U22632" s="104"/>
      <c r="AB22632" s="104"/>
      <c r="AC22632" s="104"/>
      <c r="AF22632" s="104"/>
      <c r="AG22632" s="104"/>
      <c r="AK22632" s="104"/>
      <c r="AL22632" s="104"/>
      <c r="AO22632" s="104"/>
      <c r="AP22632" s="104"/>
    </row>
    <row r="22633" spans="21:42" ht="15" customHeight="1" x14ac:dyDescent="0.25">
      <c r="U22633" s="104"/>
      <c r="AB22633" s="104"/>
      <c r="AC22633" s="104"/>
      <c r="AF22633" s="104"/>
      <c r="AG22633" s="104"/>
      <c r="AK22633" s="104"/>
      <c r="AL22633" s="104"/>
      <c r="AO22633" s="104"/>
      <c r="AP22633" s="104"/>
    </row>
    <row r="22634" spans="21:42" ht="15" customHeight="1" x14ac:dyDescent="0.25">
      <c r="U22634" s="104"/>
      <c r="AB22634" s="104"/>
      <c r="AC22634" s="104"/>
      <c r="AF22634" s="104"/>
      <c r="AG22634" s="104"/>
      <c r="AK22634" s="104"/>
      <c r="AL22634" s="104"/>
      <c r="AO22634" s="104"/>
      <c r="AP22634" s="104"/>
    </row>
    <row r="22635" spans="21:42" ht="15" customHeight="1" x14ac:dyDescent="0.25">
      <c r="U22635" s="104"/>
      <c r="AB22635" s="104"/>
      <c r="AC22635" s="104"/>
      <c r="AF22635" s="104"/>
      <c r="AG22635" s="104"/>
      <c r="AK22635" s="104"/>
      <c r="AL22635" s="104"/>
      <c r="AO22635" s="104"/>
      <c r="AP22635" s="104"/>
    </row>
    <row r="22636" spans="21:42" ht="15" customHeight="1" x14ac:dyDescent="0.25">
      <c r="U22636" s="104"/>
      <c r="AB22636" s="104"/>
      <c r="AC22636" s="104"/>
      <c r="AF22636" s="104"/>
      <c r="AG22636" s="104"/>
      <c r="AK22636" s="104"/>
      <c r="AL22636" s="104"/>
      <c r="AO22636" s="104"/>
      <c r="AP22636" s="104"/>
    </row>
    <row r="22637" spans="21:42" ht="15" customHeight="1" x14ac:dyDescent="0.25">
      <c r="U22637" s="104"/>
      <c r="AB22637" s="104"/>
      <c r="AC22637" s="104"/>
      <c r="AF22637" s="104"/>
      <c r="AG22637" s="104"/>
      <c r="AK22637" s="104"/>
      <c r="AL22637" s="104"/>
      <c r="AO22637" s="104"/>
      <c r="AP22637" s="104"/>
    </row>
    <row r="22638" spans="21:42" ht="15" customHeight="1" x14ac:dyDescent="0.25">
      <c r="U22638" s="104"/>
      <c r="AB22638" s="104"/>
      <c r="AC22638" s="104"/>
      <c r="AF22638" s="104"/>
      <c r="AG22638" s="104"/>
      <c r="AK22638" s="104"/>
      <c r="AL22638" s="104"/>
      <c r="AO22638" s="104"/>
      <c r="AP22638" s="104"/>
    </row>
    <row r="22639" spans="21:42" ht="15" customHeight="1" x14ac:dyDescent="0.25">
      <c r="U22639" s="104"/>
      <c r="AB22639" s="104"/>
      <c r="AC22639" s="104"/>
      <c r="AF22639" s="104"/>
      <c r="AG22639" s="104"/>
      <c r="AK22639" s="104"/>
      <c r="AL22639" s="104"/>
      <c r="AO22639" s="104"/>
      <c r="AP22639" s="104"/>
    </row>
    <row r="22640" spans="21:42" ht="15" customHeight="1" x14ac:dyDescent="0.25">
      <c r="U22640" s="104"/>
      <c r="AB22640" s="104"/>
      <c r="AC22640" s="104"/>
      <c r="AF22640" s="104"/>
      <c r="AG22640" s="104"/>
      <c r="AK22640" s="104"/>
      <c r="AL22640" s="104"/>
      <c r="AO22640" s="104"/>
      <c r="AP22640" s="104"/>
    </row>
    <row r="22641" spans="21:42" ht="15" customHeight="1" x14ac:dyDescent="0.25">
      <c r="U22641" s="104"/>
      <c r="AB22641" s="104"/>
      <c r="AC22641" s="104"/>
      <c r="AF22641" s="104"/>
      <c r="AG22641" s="104"/>
      <c r="AK22641" s="104"/>
      <c r="AL22641" s="104"/>
      <c r="AO22641" s="104"/>
      <c r="AP22641" s="104"/>
    </row>
    <row r="22642" spans="21:42" ht="15" customHeight="1" x14ac:dyDescent="0.25">
      <c r="U22642" s="104"/>
      <c r="AB22642" s="104"/>
      <c r="AC22642" s="104"/>
      <c r="AF22642" s="104"/>
      <c r="AG22642" s="104"/>
      <c r="AK22642" s="104"/>
      <c r="AL22642" s="104"/>
      <c r="AO22642" s="104"/>
      <c r="AP22642" s="104"/>
    </row>
    <row r="22643" spans="21:42" ht="15" customHeight="1" x14ac:dyDescent="0.25">
      <c r="U22643" s="104"/>
      <c r="AB22643" s="104"/>
      <c r="AC22643" s="104"/>
      <c r="AF22643" s="104"/>
      <c r="AG22643" s="104"/>
      <c r="AK22643" s="104"/>
      <c r="AL22643" s="104"/>
      <c r="AO22643" s="104"/>
      <c r="AP22643" s="104"/>
    </row>
    <row r="22644" spans="21:42" ht="15" customHeight="1" x14ac:dyDescent="0.25">
      <c r="U22644" s="104"/>
      <c r="AB22644" s="104"/>
      <c r="AC22644" s="104"/>
      <c r="AF22644" s="104"/>
      <c r="AG22644" s="104"/>
      <c r="AK22644" s="104"/>
      <c r="AL22644" s="104"/>
      <c r="AO22644" s="104"/>
      <c r="AP22644" s="104"/>
    </row>
    <row r="22645" spans="21:42" ht="15" customHeight="1" x14ac:dyDescent="0.25">
      <c r="U22645" s="104"/>
      <c r="AB22645" s="104"/>
      <c r="AC22645" s="104"/>
      <c r="AF22645" s="104"/>
      <c r="AG22645" s="104"/>
      <c r="AK22645" s="104"/>
      <c r="AL22645" s="104"/>
      <c r="AO22645" s="104"/>
      <c r="AP22645" s="104"/>
    </row>
    <row r="22646" spans="21:42" ht="15" customHeight="1" x14ac:dyDescent="0.25">
      <c r="U22646" s="104"/>
      <c r="AB22646" s="104"/>
      <c r="AC22646" s="104"/>
      <c r="AF22646" s="104"/>
      <c r="AG22646" s="104"/>
      <c r="AK22646" s="104"/>
      <c r="AL22646" s="104"/>
      <c r="AO22646" s="104"/>
      <c r="AP22646" s="104"/>
    </row>
    <row r="22647" spans="21:42" ht="15" customHeight="1" x14ac:dyDescent="0.25">
      <c r="U22647" s="104"/>
      <c r="AB22647" s="104"/>
      <c r="AC22647" s="104"/>
      <c r="AF22647" s="104"/>
      <c r="AG22647" s="104"/>
      <c r="AK22647" s="104"/>
      <c r="AL22647" s="104"/>
      <c r="AO22647" s="104"/>
      <c r="AP22647" s="104"/>
    </row>
    <row r="22648" spans="21:42" ht="15" customHeight="1" x14ac:dyDescent="0.25">
      <c r="U22648" s="104"/>
      <c r="AB22648" s="104"/>
      <c r="AC22648" s="104"/>
      <c r="AF22648" s="104"/>
      <c r="AG22648" s="104"/>
      <c r="AK22648" s="104"/>
      <c r="AL22648" s="104"/>
      <c r="AO22648" s="104"/>
      <c r="AP22648" s="104"/>
    </row>
    <row r="22649" spans="21:42" ht="15" customHeight="1" x14ac:dyDescent="0.25">
      <c r="U22649" s="104"/>
      <c r="AB22649" s="104"/>
      <c r="AC22649" s="104"/>
      <c r="AF22649" s="104"/>
      <c r="AG22649" s="104"/>
      <c r="AK22649" s="104"/>
      <c r="AL22649" s="104"/>
      <c r="AO22649" s="104"/>
      <c r="AP22649" s="104"/>
    </row>
    <row r="22650" spans="21:42" ht="15" customHeight="1" x14ac:dyDescent="0.25">
      <c r="U22650" s="104"/>
      <c r="AB22650" s="104"/>
      <c r="AC22650" s="104"/>
      <c r="AF22650" s="104"/>
      <c r="AG22650" s="104"/>
      <c r="AK22650" s="104"/>
      <c r="AL22650" s="104"/>
      <c r="AO22650" s="104"/>
      <c r="AP22650" s="104"/>
    </row>
    <row r="22651" spans="21:42" ht="15" customHeight="1" x14ac:dyDescent="0.25">
      <c r="U22651" s="104"/>
      <c r="AB22651" s="104"/>
      <c r="AC22651" s="104"/>
      <c r="AF22651" s="104"/>
      <c r="AG22651" s="104"/>
      <c r="AK22651" s="104"/>
      <c r="AL22651" s="104"/>
      <c r="AO22651" s="104"/>
      <c r="AP22651" s="104"/>
    </row>
    <row r="22652" spans="21:42" ht="15" customHeight="1" x14ac:dyDescent="0.25">
      <c r="U22652" s="104"/>
      <c r="AB22652" s="104"/>
      <c r="AC22652" s="104"/>
      <c r="AF22652" s="104"/>
      <c r="AG22652" s="104"/>
      <c r="AK22652" s="104"/>
      <c r="AL22652" s="104"/>
      <c r="AO22652" s="104"/>
      <c r="AP22652" s="104"/>
    </row>
    <row r="22653" spans="21:42" ht="15" customHeight="1" x14ac:dyDescent="0.25">
      <c r="U22653" s="104"/>
      <c r="AB22653" s="104"/>
      <c r="AC22653" s="104"/>
      <c r="AF22653" s="104"/>
      <c r="AG22653" s="104"/>
      <c r="AK22653" s="104"/>
      <c r="AL22653" s="104"/>
      <c r="AO22653" s="104"/>
      <c r="AP22653" s="104"/>
    </row>
    <row r="22654" spans="21:42" ht="15" customHeight="1" x14ac:dyDescent="0.25">
      <c r="U22654" s="104"/>
      <c r="AB22654" s="104"/>
      <c r="AC22654" s="104"/>
      <c r="AF22654" s="104"/>
      <c r="AG22654" s="104"/>
      <c r="AK22654" s="104"/>
      <c r="AL22654" s="104"/>
      <c r="AO22654" s="104"/>
      <c r="AP22654" s="104"/>
    </row>
    <row r="22655" spans="21:42" ht="15" customHeight="1" x14ac:dyDescent="0.25">
      <c r="U22655" s="104"/>
      <c r="AB22655" s="104"/>
      <c r="AC22655" s="104"/>
      <c r="AF22655" s="104"/>
      <c r="AG22655" s="104"/>
      <c r="AK22655" s="104"/>
      <c r="AL22655" s="104"/>
      <c r="AO22655" s="104"/>
      <c r="AP22655" s="104"/>
    </row>
    <row r="22656" spans="21:42" ht="15" customHeight="1" x14ac:dyDescent="0.25">
      <c r="U22656" s="104"/>
      <c r="AB22656" s="104"/>
      <c r="AC22656" s="104"/>
      <c r="AF22656" s="104"/>
      <c r="AG22656" s="104"/>
      <c r="AK22656" s="104"/>
      <c r="AL22656" s="104"/>
      <c r="AO22656" s="104"/>
      <c r="AP22656" s="104"/>
    </row>
    <row r="22657" spans="21:42" ht="15" customHeight="1" x14ac:dyDescent="0.25">
      <c r="U22657" s="104"/>
      <c r="AB22657" s="104"/>
      <c r="AC22657" s="104"/>
      <c r="AF22657" s="104"/>
      <c r="AG22657" s="104"/>
      <c r="AK22657" s="104"/>
      <c r="AL22657" s="104"/>
      <c r="AO22657" s="104"/>
      <c r="AP22657" s="104"/>
    </row>
    <row r="22658" spans="21:42" ht="15" customHeight="1" x14ac:dyDescent="0.25">
      <c r="U22658" s="104"/>
      <c r="AB22658" s="104"/>
      <c r="AC22658" s="104"/>
      <c r="AF22658" s="104"/>
      <c r="AG22658" s="104"/>
      <c r="AK22658" s="104"/>
      <c r="AL22658" s="104"/>
      <c r="AO22658" s="104"/>
      <c r="AP22658" s="104"/>
    </row>
    <row r="22659" spans="21:42" ht="15" customHeight="1" x14ac:dyDescent="0.25">
      <c r="U22659" s="104"/>
      <c r="AB22659" s="104"/>
      <c r="AC22659" s="104"/>
      <c r="AF22659" s="104"/>
      <c r="AG22659" s="104"/>
      <c r="AK22659" s="104"/>
      <c r="AL22659" s="104"/>
      <c r="AO22659" s="104"/>
      <c r="AP22659" s="104"/>
    </row>
    <row r="22660" spans="21:42" ht="15" customHeight="1" x14ac:dyDescent="0.25">
      <c r="U22660" s="104"/>
      <c r="AB22660" s="104"/>
      <c r="AC22660" s="104"/>
      <c r="AF22660" s="104"/>
      <c r="AG22660" s="104"/>
      <c r="AK22660" s="104"/>
      <c r="AL22660" s="104"/>
      <c r="AO22660" s="104"/>
      <c r="AP22660" s="104"/>
    </row>
    <row r="22661" spans="21:42" ht="15" customHeight="1" x14ac:dyDescent="0.25">
      <c r="U22661" s="104"/>
      <c r="AB22661" s="104"/>
      <c r="AC22661" s="104"/>
      <c r="AF22661" s="104"/>
      <c r="AG22661" s="104"/>
      <c r="AK22661" s="104"/>
      <c r="AL22661" s="104"/>
      <c r="AO22661" s="104"/>
      <c r="AP22661" s="104"/>
    </row>
    <row r="22662" spans="21:42" ht="15" customHeight="1" x14ac:dyDescent="0.25">
      <c r="U22662" s="104"/>
      <c r="AB22662" s="104"/>
      <c r="AC22662" s="104"/>
      <c r="AF22662" s="104"/>
      <c r="AG22662" s="104"/>
      <c r="AK22662" s="104"/>
      <c r="AL22662" s="104"/>
      <c r="AO22662" s="104"/>
      <c r="AP22662" s="104"/>
    </row>
    <row r="22663" spans="21:42" ht="15" customHeight="1" x14ac:dyDescent="0.25">
      <c r="U22663" s="104"/>
      <c r="AB22663" s="104"/>
      <c r="AC22663" s="104"/>
      <c r="AF22663" s="104"/>
      <c r="AG22663" s="104"/>
      <c r="AK22663" s="104"/>
      <c r="AL22663" s="104"/>
      <c r="AO22663" s="104"/>
      <c r="AP22663" s="104"/>
    </row>
    <row r="22664" spans="21:42" ht="15" customHeight="1" x14ac:dyDescent="0.25">
      <c r="U22664" s="104"/>
      <c r="AB22664" s="104"/>
      <c r="AC22664" s="104"/>
      <c r="AF22664" s="104"/>
      <c r="AG22664" s="104"/>
      <c r="AK22664" s="104"/>
      <c r="AL22664" s="104"/>
      <c r="AO22664" s="104"/>
      <c r="AP22664" s="104"/>
    </row>
    <row r="22665" spans="21:42" ht="15" customHeight="1" x14ac:dyDescent="0.25">
      <c r="U22665" s="104"/>
      <c r="AB22665" s="104"/>
      <c r="AC22665" s="104"/>
      <c r="AF22665" s="104"/>
      <c r="AG22665" s="104"/>
      <c r="AK22665" s="104"/>
      <c r="AL22665" s="104"/>
      <c r="AO22665" s="104"/>
      <c r="AP22665" s="104"/>
    </row>
    <row r="22666" spans="21:42" ht="15" customHeight="1" x14ac:dyDescent="0.25">
      <c r="U22666" s="104"/>
      <c r="AB22666" s="104"/>
      <c r="AC22666" s="104"/>
      <c r="AF22666" s="104"/>
      <c r="AG22666" s="104"/>
      <c r="AK22666" s="104"/>
      <c r="AL22666" s="104"/>
      <c r="AO22666" s="104"/>
      <c r="AP22666" s="104"/>
    </row>
    <row r="22667" spans="21:42" ht="15" customHeight="1" x14ac:dyDescent="0.25">
      <c r="U22667" s="104"/>
      <c r="AB22667" s="104"/>
      <c r="AC22667" s="104"/>
      <c r="AF22667" s="104"/>
      <c r="AG22667" s="104"/>
      <c r="AK22667" s="104"/>
      <c r="AL22667" s="104"/>
      <c r="AO22667" s="104"/>
      <c r="AP22667" s="104"/>
    </row>
    <row r="22668" spans="21:42" ht="15" customHeight="1" x14ac:dyDescent="0.25">
      <c r="U22668" s="104"/>
      <c r="AB22668" s="104"/>
      <c r="AC22668" s="104"/>
      <c r="AF22668" s="104"/>
      <c r="AG22668" s="104"/>
      <c r="AK22668" s="104"/>
      <c r="AL22668" s="104"/>
      <c r="AO22668" s="104"/>
      <c r="AP22668" s="104"/>
    </row>
    <row r="22669" spans="21:42" ht="15" customHeight="1" x14ac:dyDescent="0.25">
      <c r="U22669" s="104"/>
      <c r="AB22669" s="104"/>
      <c r="AC22669" s="104"/>
      <c r="AF22669" s="104"/>
      <c r="AG22669" s="104"/>
      <c r="AK22669" s="104"/>
      <c r="AL22669" s="104"/>
      <c r="AO22669" s="104"/>
      <c r="AP22669" s="104"/>
    </row>
    <row r="22670" spans="21:42" ht="15" customHeight="1" x14ac:dyDescent="0.25">
      <c r="U22670" s="104"/>
      <c r="AB22670" s="104"/>
      <c r="AC22670" s="104"/>
      <c r="AF22670" s="104"/>
      <c r="AG22670" s="104"/>
      <c r="AK22670" s="104"/>
      <c r="AL22670" s="104"/>
      <c r="AO22670" s="104"/>
      <c r="AP22670" s="104"/>
    </row>
    <row r="22671" spans="21:42" ht="15" customHeight="1" x14ac:dyDescent="0.25">
      <c r="U22671" s="104"/>
      <c r="AB22671" s="104"/>
      <c r="AC22671" s="104"/>
      <c r="AF22671" s="104"/>
      <c r="AG22671" s="104"/>
      <c r="AK22671" s="104"/>
      <c r="AL22671" s="104"/>
      <c r="AO22671" s="104"/>
      <c r="AP22671" s="104"/>
    </row>
    <row r="22672" spans="21:42" ht="15" customHeight="1" x14ac:dyDescent="0.25">
      <c r="U22672" s="104"/>
      <c r="AB22672" s="104"/>
      <c r="AC22672" s="104"/>
      <c r="AF22672" s="104"/>
      <c r="AG22672" s="104"/>
      <c r="AK22672" s="104"/>
      <c r="AL22672" s="104"/>
      <c r="AO22672" s="104"/>
      <c r="AP22672" s="104"/>
    </row>
    <row r="22673" spans="21:42" ht="15" customHeight="1" x14ac:dyDescent="0.25">
      <c r="U22673" s="104"/>
      <c r="AB22673" s="104"/>
      <c r="AC22673" s="104"/>
      <c r="AF22673" s="104"/>
      <c r="AG22673" s="104"/>
      <c r="AK22673" s="104"/>
      <c r="AL22673" s="104"/>
      <c r="AO22673" s="104"/>
      <c r="AP22673" s="104"/>
    </row>
    <row r="22674" spans="21:42" ht="15" customHeight="1" x14ac:dyDescent="0.25">
      <c r="U22674" s="104"/>
      <c r="AB22674" s="104"/>
      <c r="AC22674" s="104"/>
      <c r="AF22674" s="104"/>
      <c r="AG22674" s="104"/>
      <c r="AK22674" s="104"/>
      <c r="AL22674" s="104"/>
      <c r="AO22674" s="104"/>
      <c r="AP22674" s="104"/>
    </row>
    <row r="22675" spans="21:42" ht="15" customHeight="1" x14ac:dyDescent="0.25">
      <c r="U22675" s="104"/>
      <c r="AB22675" s="104"/>
      <c r="AC22675" s="104"/>
      <c r="AF22675" s="104"/>
      <c r="AG22675" s="104"/>
      <c r="AK22675" s="104"/>
      <c r="AL22675" s="104"/>
      <c r="AO22675" s="104"/>
      <c r="AP22675" s="104"/>
    </row>
    <row r="22676" spans="21:42" ht="15" customHeight="1" x14ac:dyDescent="0.25">
      <c r="U22676" s="104"/>
      <c r="AB22676" s="104"/>
      <c r="AC22676" s="104"/>
      <c r="AF22676" s="104"/>
      <c r="AG22676" s="104"/>
      <c r="AK22676" s="104"/>
      <c r="AL22676" s="104"/>
      <c r="AO22676" s="104"/>
      <c r="AP22676" s="104"/>
    </row>
    <row r="22677" spans="21:42" ht="15" customHeight="1" x14ac:dyDescent="0.25">
      <c r="U22677" s="104"/>
      <c r="AB22677" s="104"/>
      <c r="AC22677" s="104"/>
      <c r="AF22677" s="104"/>
      <c r="AG22677" s="104"/>
      <c r="AK22677" s="104"/>
      <c r="AL22677" s="104"/>
      <c r="AO22677" s="104"/>
      <c r="AP22677" s="104"/>
    </row>
    <row r="22678" spans="21:42" ht="15" customHeight="1" x14ac:dyDescent="0.25">
      <c r="U22678" s="104"/>
      <c r="AB22678" s="104"/>
      <c r="AC22678" s="104"/>
      <c r="AF22678" s="104"/>
      <c r="AG22678" s="104"/>
      <c r="AK22678" s="104"/>
      <c r="AL22678" s="104"/>
      <c r="AO22678" s="104"/>
      <c r="AP22678" s="104"/>
    </row>
    <row r="22679" spans="21:42" ht="15" customHeight="1" x14ac:dyDescent="0.25">
      <c r="U22679" s="104"/>
      <c r="AB22679" s="104"/>
      <c r="AC22679" s="104"/>
      <c r="AF22679" s="104"/>
      <c r="AG22679" s="104"/>
      <c r="AK22679" s="104"/>
      <c r="AL22679" s="104"/>
      <c r="AO22679" s="104"/>
      <c r="AP22679" s="104"/>
    </row>
    <row r="22680" spans="21:42" ht="15" customHeight="1" x14ac:dyDescent="0.25">
      <c r="U22680" s="104"/>
      <c r="AB22680" s="104"/>
      <c r="AC22680" s="104"/>
      <c r="AF22680" s="104"/>
      <c r="AG22680" s="104"/>
      <c r="AK22680" s="104"/>
      <c r="AL22680" s="104"/>
      <c r="AO22680" s="104"/>
      <c r="AP22680" s="104"/>
    </row>
    <row r="22681" spans="21:42" ht="15" customHeight="1" x14ac:dyDescent="0.25">
      <c r="U22681" s="104"/>
      <c r="AB22681" s="104"/>
      <c r="AC22681" s="104"/>
      <c r="AF22681" s="104"/>
      <c r="AG22681" s="104"/>
      <c r="AK22681" s="104"/>
      <c r="AL22681" s="104"/>
      <c r="AO22681" s="104"/>
      <c r="AP22681" s="104"/>
    </row>
    <row r="22682" spans="21:42" ht="15" customHeight="1" x14ac:dyDescent="0.25">
      <c r="U22682" s="104"/>
      <c r="AB22682" s="104"/>
      <c r="AC22682" s="104"/>
      <c r="AF22682" s="104"/>
      <c r="AG22682" s="104"/>
      <c r="AK22682" s="104"/>
      <c r="AL22682" s="104"/>
      <c r="AO22682" s="104"/>
      <c r="AP22682" s="104"/>
    </row>
    <row r="22683" spans="21:42" ht="15" customHeight="1" x14ac:dyDescent="0.25">
      <c r="U22683" s="104"/>
      <c r="AB22683" s="104"/>
      <c r="AC22683" s="104"/>
      <c r="AF22683" s="104"/>
      <c r="AG22683" s="104"/>
      <c r="AK22683" s="104"/>
      <c r="AL22683" s="104"/>
      <c r="AO22683" s="104"/>
      <c r="AP22683" s="104"/>
    </row>
    <row r="22684" spans="21:42" ht="15" customHeight="1" x14ac:dyDescent="0.25">
      <c r="U22684" s="104"/>
      <c r="AB22684" s="104"/>
      <c r="AC22684" s="104"/>
      <c r="AF22684" s="104"/>
      <c r="AG22684" s="104"/>
      <c r="AK22684" s="104"/>
      <c r="AL22684" s="104"/>
      <c r="AO22684" s="104"/>
      <c r="AP22684" s="104"/>
    </row>
    <row r="22685" spans="21:42" ht="15" customHeight="1" x14ac:dyDescent="0.25">
      <c r="U22685" s="104"/>
      <c r="AB22685" s="104"/>
      <c r="AC22685" s="104"/>
      <c r="AF22685" s="104"/>
      <c r="AG22685" s="104"/>
      <c r="AK22685" s="104"/>
      <c r="AL22685" s="104"/>
      <c r="AO22685" s="104"/>
      <c r="AP22685" s="104"/>
    </row>
    <row r="22686" spans="21:42" ht="15" customHeight="1" x14ac:dyDescent="0.25">
      <c r="U22686" s="104"/>
      <c r="AB22686" s="104"/>
      <c r="AC22686" s="104"/>
      <c r="AF22686" s="104"/>
      <c r="AG22686" s="104"/>
      <c r="AK22686" s="104"/>
      <c r="AL22686" s="104"/>
      <c r="AO22686" s="104"/>
      <c r="AP22686" s="104"/>
    </row>
    <row r="22687" spans="21:42" ht="15" customHeight="1" x14ac:dyDescent="0.25">
      <c r="U22687" s="104"/>
      <c r="AB22687" s="104"/>
      <c r="AC22687" s="104"/>
      <c r="AF22687" s="104"/>
      <c r="AG22687" s="104"/>
      <c r="AK22687" s="104"/>
      <c r="AL22687" s="104"/>
      <c r="AO22687" s="104"/>
      <c r="AP22687" s="104"/>
    </row>
    <row r="22688" spans="21:42" ht="15" customHeight="1" x14ac:dyDescent="0.25">
      <c r="U22688" s="104"/>
      <c r="AB22688" s="104"/>
      <c r="AC22688" s="104"/>
      <c r="AF22688" s="104"/>
      <c r="AG22688" s="104"/>
      <c r="AK22688" s="104"/>
      <c r="AL22688" s="104"/>
      <c r="AO22688" s="104"/>
      <c r="AP22688" s="104"/>
    </row>
    <row r="22689" spans="21:42" ht="15" customHeight="1" x14ac:dyDescent="0.25">
      <c r="U22689" s="104"/>
      <c r="AB22689" s="104"/>
      <c r="AC22689" s="104"/>
      <c r="AF22689" s="104"/>
      <c r="AG22689" s="104"/>
      <c r="AK22689" s="104"/>
      <c r="AL22689" s="104"/>
      <c r="AO22689" s="104"/>
      <c r="AP22689" s="104"/>
    </row>
    <row r="22690" spans="21:42" ht="15" customHeight="1" x14ac:dyDescent="0.25">
      <c r="U22690" s="104"/>
      <c r="AB22690" s="104"/>
      <c r="AC22690" s="104"/>
      <c r="AF22690" s="104"/>
      <c r="AG22690" s="104"/>
      <c r="AK22690" s="104"/>
      <c r="AL22690" s="104"/>
      <c r="AO22690" s="104"/>
      <c r="AP22690" s="104"/>
    </row>
    <row r="22691" spans="21:42" ht="15" customHeight="1" x14ac:dyDescent="0.25">
      <c r="U22691" s="104"/>
      <c r="AB22691" s="104"/>
      <c r="AC22691" s="104"/>
      <c r="AF22691" s="104"/>
      <c r="AG22691" s="104"/>
      <c r="AK22691" s="104"/>
      <c r="AL22691" s="104"/>
      <c r="AO22691" s="104"/>
      <c r="AP22691" s="104"/>
    </row>
    <row r="22692" spans="21:42" ht="15" customHeight="1" x14ac:dyDescent="0.25">
      <c r="U22692" s="104"/>
      <c r="AB22692" s="104"/>
      <c r="AC22692" s="104"/>
      <c r="AF22692" s="104"/>
      <c r="AG22692" s="104"/>
      <c r="AK22692" s="104"/>
      <c r="AL22692" s="104"/>
      <c r="AO22692" s="104"/>
      <c r="AP22692" s="104"/>
    </row>
    <row r="22693" spans="21:42" ht="15" customHeight="1" x14ac:dyDescent="0.25">
      <c r="U22693" s="104"/>
      <c r="AB22693" s="104"/>
      <c r="AC22693" s="104"/>
      <c r="AF22693" s="104"/>
      <c r="AG22693" s="104"/>
      <c r="AK22693" s="104"/>
      <c r="AL22693" s="104"/>
      <c r="AO22693" s="104"/>
      <c r="AP22693" s="104"/>
    </row>
    <row r="22694" spans="21:42" ht="15" customHeight="1" x14ac:dyDescent="0.25">
      <c r="U22694" s="104"/>
      <c r="AB22694" s="104"/>
      <c r="AC22694" s="104"/>
      <c r="AF22694" s="104"/>
      <c r="AG22694" s="104"/>
      <c r="AK22694" s="104"/>
      <c r="AL22694" s="104"/>
      <c r="AO22694" s="104"/>
      <c r="AP22694" s="104"/>
    </row>
    <row r="22695" spans="21:42" ht="15" customHeight="1" x14ac:dyDescent="0.25">
      <c r="U22695" s="104"/>
      <c r="AB22695" s="104"/>
      <c r="AC22695" s="104"/>
      <c r="AF22695" s="104"/>
      <c r="AG22695" s="104"/>
      <c r="AK22695" s="104"/>
      <c r="AL22695" s="104"/>
      <c r="AO22695" s="104"/>
      <c r="AP22695" s="104"/>
    </row>
    <row r="22696" spans="21:42" ht="15" customHeight="1" x14ac:dyDescent="0.25">
      <c r="U22696" s="104"/>
      <c r="AB22696" s="104"/>
      <c r="AC22696" s="104"/>
      <c r="AF22696" s="104"/>
      <c r="AG22696" s="104"/>
      <c r="AK22696" s="104"/>
      <c r="AL22696" s="104"/>
      <c r="AO22696" s="104"/>
      <c r="AP22696" s="104"/>
    </row>
    <row r="22697" spans="21:42" ht="15" customHeight="1" x14ac:dyDescent="0.25">
      <c r="U22697" s="104"/>
      <c r="AB22697" s="104"/>
      <c r="AC22697" s="104"/>
      <c r="AF22697" s="104"/>
      <c r="AG22697" s="104"/>
      <c r="AK22697" s="104"/>
      <c r="AL22697" s="104"/>
      <c r="AO22697" s="104"/>
      <c r="AP22697" s="104"/>
    </row>
    <row r="22698" spans="21:42" ht="15" customHeight="1" x14ac:dyDescent="0.25">
      <c r="U22698" s="104"/>
      <c r="AB22698" s="104"/>
      <c r="AC22698" s="104"/>
      <c r="AF22698" s="104"/>
      <c r="AG22698" s="104"/>
      <c r="AK22698" s="104"/>
      <c r="AL22698" s="104"/>
      <c r="AO22698" s="104"/>
      <c r="AP22698" s="104"/>
    </row>
    <row r="22699" spans="21:42" ht="15" customHeight="1" x14ac:dyDescent="0.25">
      <c r="U22699" s="104"/>
      <c r="AB22699" s="104"/>
      <c r="AC22699" s="104"/>
      <c r="AF22699" s="104"/>
      <c r="AG22699" s="104"/>
      <c r="AK22699" s="104"/>
      <c r="AL22699" s="104"/>
      <c r="AO22699" s="104"/>
      <c r="AP22699" s="104"/>
    </row>
    <row r="22700" spans="21:42" ht="15" customHeight="1" x14ac:dyDescent="0.25">
      <c r="U22700" s="104"/>
      <c r="AB22700" s="104"/>
      <c r="AC22700" s="104"/>
      <c r="AF22700" s="104"/>
      <c r="AG22700" s="104"/>
      <c r="AK22700" s="104"/>
      <c r="AL22700" s="104"/>
      <c r="AO22700" s="104"/>
      <c r="AP22700" s="104"/>
    </row>
    <row r="22701" spans="21:42" ht="15" customHeight="1" x14ac:dyDescent="0.25">
      <c r="U22701" s="104"/>
      <c r="AB22701" s="104"/>
      <c r="AC22701" s="104"/>
      <c r="AF22701" s="104"/>
      <c r="AG22701" s="104"/>
      <c r="AK22701" s="104"/>
      <c r="AL22701" s="104"/>
      <c r="AO22701" s="104"/>
      <c r="AP22701" s="104"/>
    </row>
    <row r="22702" spans="21:42" ht="15" customHeight="1" x14ac:dyDescent="0.25">
      <c r="U22702" s="104"/>
      <c r="AB22702" s="104"/>
      <c r="AC22702" s="104"/>
      <c r="AF22702" s="104"/>
      <c r="AG22702" s="104"/>
      <c r="AK22702" s="104"/>
      <c r="AL22702" s="104"/>
      <c r="AO22702" s="104"/>
      <c r="AP22702" s="104"/>
    </row>
    <row r="22703" spans="21:42" ht="15" customHeight="1" x14ac:dyDescent="0.25">
      <c r="U22703" s="104"/>
      <c r="AB22703" s="104"/>
      <c r="AC22703" s="104"/>
      <c r="AF22703" s="104"/>
      <c r="AG22703" s="104"/>
      <c r="AK22703" s="104"/>
      <c r="AL22703" s="104"/>
      <c r="AO22703" s="104"/>
      <c r="AP22703" s="104"/>
    </row>
    <row r="22704" spans="21:42" ht="15" customHeight="1" x14ac:dyDescent="0.25">
      <c r="U22704" s="104"/>
      <c r="AB22704" s="104"/>
      <c r="AC22704" s="104"/>
      <c r="AF22704" s="104"/>
      <c r="AG22704" s="104"/>
      <c r="AK22704" s="104"/>
      <c r="AL22704" s="104"/>
      <c r="AO22704" s="104"/>
      <c r="AP22704" s="104"/>
    </row>
    <row r="22705" spans="21:42" ht="15" customHeight="1" x14ac:dyDescent="0.25">
      <c r="U22705" s="104"/>
      <c r="AB22705" s="104"/>
      <c r="AC22705" s="104"/>
      <c r="AF22705" s="104"/>
      <c r="AG22705" s="104"/>
      <c r="AK22705" s="104"/>
      <c r="AL22705" s="104"/>
      <c r="AO22705" s="104"/>
      <c r="AP22705" s="104"/>
    </row>
    <row r="22706" spans="21:42" ht="15" customHeight="1" x14ac:dyDescent="0.25">
      <c r="U22706" s="104"/>
      <c r="AB22706" s="104"/>
      <c r="AC22706" s="104"/>
      <c r="AF22706" s="104"/>
      <c r="AG22706" s="104"/>
      <c r="AK22706" s="104"/>
      <c r="AL22706" s="104"/>
      <c r="AO22706" s="104"/>
      <c r="AP22706" s="104"/>
    </row>
    <row r="22707" spans="21:42" ht="15" customHeight="1" x14ac:dyDescent="0.25">
      <c r="U22707" s="104"/>
      <c r="AB22707" s="104"/>
      <c r="AC22707" s="104"/>
      <c r="AF22707" s="104"/>
      <c r="AG22707" s="104"/>
      <c r="AK22707" s="104"/>
      <c r="AL22707" s="104"/>
      <c r="AO22707" s="104"/>
      <c r="AP22707" s="104"/>
    </row>
    <row r="22708" spans="21:42" ht="15" customHeight="1" x14ac:dyDescent="0.25">
      <c r="U22708" s="104"/>
      <c r="AB22708" s="104"/>
      <c r="AC22708" s="104"/>
      <c r="AF22708" s="104"/>
      <c r="AG22708" s="104"/>
      <c r="AK22708" s="104"/>
      <c r="AL22708" s="104"/>
      <c r="AO22708" s="104"/>
      <c r="AP22708" s="104"/>
    </row>
    <row r="22709" spans="21:42" ht="15" customHeight="1" x14ac:dyDescent="0.25">
      <c r="U22709" s="104"/>
      <c r="AB22709" s="104"/>
      <c r="AC22709" s="104"/>
      <c r="AF22709" s="104"/>
      <c r="AG22709" s="104"/>
      <c r="AK22709" s="104"/>
      <c r="AL22709" s="104"/>
      <c r="AO22709" s="104"/>
      <c r="AP22709" s="104"/>
    </row>
    <row r="22710" spans="21:42" ht="15" customHeight="1" x14ac:dyDescent="0.25">
      <c r="U22710" s="104"/>
      <c r="AB22710" s="104"/>
      <c r="AC22710" s="104"/>
      <c r="AF22710" s="104"/>
      <c r="AG22710" s="104"/>
      <c r="AK22710" s="104"/>
      <c r="AL22710" s="104"/>
      <c r="AO22710" s="104"/>
      <c r="AP22710" s="104"/>
    </row>
    <row r="22711" spans="21:42" ht="15" customHeight="1" x14ac:dyDescent="0.25">
      <c r="U22711" s="104"/>
      <c r="AB22711" s="104"/>
      <c r="AC22711" s="104"/>
      <c r="AF22711" s="104"/>
      <c r="AG22711" s="104"/>
      <c r="AK22711" s="104"/>
      <c r="AL22711" s="104"/>
      <c r="AO22711" s="104"/>
      <c r="AP22711" s="104"/>
    </row>
    <row r="22712" spans="21:42" ht="15" customHeight="1" x14ac:dyDescent="0.25">
      <c r="U22712" s="104"/>
      <c r="AB22712" s="104"/>
      <c r="AC22712" s="104"/>
      <c r="AF22712" s="104"/>
      <c r="AG22712" s="104"/>
      <c r="AK22712" s="104"/>
      <c r="AL22712" s="104"/>
      <c r="AO22712" s="104"/>
      <c r="AP22712" s="104"/>
    </row>
    <row r="22713" spans="21:42" ht="15" customHeight="1" x14ac:dyDescent="0.25">
      <c r="U22713" s="104"/>
      <c r="AB22713" s="104"/>
      <c r="AC22713" s="104"/>
      <c r="AF22713" s="104"/>
      <c r="AG22713" s="104"/>
      <c r="AK22713" s="104"/>
      <c r="AL22713" s="104"/>
      <c r="AO22713" s="104"/>
      <c r="AP22713" s="104"/>
    </row>
    <row r="22714" spans="21:42" ht="15" customHeight="1" x14ac:dyDescent="0.25">
      <c r="U22714" s="104"/>
      <c r="AB22714" s="104"/>
      <c r="AC22714" s="104"/>
      <c r="AF22714" s="104"/>
      <c r="AG22714" s="104"/>
      <c r="AK22714" s="104"/>
      <c r="AL22714" s="104"/>
      <c r="AO22714" s="104"/>
      <c r="AP22714" s="104"/>
    </row>
    <row r="22715" spans="21:42" ht="15" customHeight="1" x14ac:dyDescent="0.25">
      <c r="U22715" s="104"/>
      <c r="AB22715" s="104"/>
      <c r="AC22715" s="104"/>
      <c r="AF22715" s="104"/>
      <c r="AG22715" s="104"/>
      <c r="AK22715" s="104"/>
      <c r="AL22715" s="104"/>
      <c r="AO22715" s="104"/>
      <c r="AP22715" s="104"/>
    </row>
    <row r="22716" spans="21:42" ht="15" customHeight="1" x14ac:dyDescent="0.25">
      <c r="U22716" s="104"/>
      <c r="AB22716" s="104"/>
      <c r="AC22716" s="104"/>
      <c r="AF22716" s="104"/>
      <c r="AG22716" s="104"/>
      <c r="AK22716" s="104"/>
      <c r="AL22716" s="104"/>
      <c r="AO22716" s="104"/>
      <c r="AP22716" s="104"/>
    </row>
    <row r="22717" spans="21:42" ht="15" customHeight="1" x14ac:dyDescent="0.25">
      <c r="U22717" s="104"/>
      <c r="AB22717" s="104"/>
      <c r="AC22717" s="104"/>
      <c r="AF22717" s="104"/>
      <c r="AG22717" s="104"/>
      <c r="AK22717" s="104"/>
      <c r="AL22717" s="104"/>
      <c r="AO22717" s="104"/>
      <c r="AP22717" s="104"/>
    </row>
    <row r="22718" spans="21:42" ht="15" customHeight="1" x14ac:dyDescent="0.25">
      <c r="U22718" s="104"/>
      <c r="AB22718" s="104"/>
      <c r="AC22718" s="104"/>
      <c r="AF22718" s="104"/>
      <c r="AG22718" s="104"/>
      <c r="AK22718" s="104"/>
      <c r="AL22718" s="104"/>
      <c r="AO22718" s="104"/>
      <c r="AP22718" s="104"/>
    </row>
    <row r="22719" spans="21:42" ht="15" customHeight="1" x14ac:dyDescent="0.25">
      <c r="U22719" s="104"/>
      <c r="AB22719" s="104"/>
      <c r="AC22719" s="104"/>
      <c r="AF22719" s="104"/>
      <c r="AG22719" s="104"/>
      <c r="AK22719" s="104"/>
      <c r="AL22719" s="104"/>
      <c r="AO22719" s="104"/>
      <c r="AP22719" s="104"/>
    </row>
    <row r="22720" spans="21:42" ht="15" customHeight="1" x14ac:dyDescent="0.25">
      <c r="U22720" s="104"/>
      <c r="AB22720" s="104"/>
      <c r="AC22720" s="104"/>
      <c r="AF22720" s="104"/>
      <c r="AG22720" s="104"/>
      <c r="AK22720" s="104"/>
      <c r="AL22720" s="104"/>
      <c r="AO22720" s="104"/>
      <c r="AP22720" s="104"/>
    </row>
    <row r="22721" spans="21:42" ht="15" customHeight="1" x14ac:dyDescent="0.25">
      <c r="U22721" s="104"/>
      <c r="AB22721" s="104"/>
      <c r="AC22721" s="104"/>
      <c r="AF22721" s="104"/>
      <c r="AG22721" s="104"/>
      <c r="AK22721" s="104"/>
      <c r="AL22721" s="104"/>
      <c r="AO22721" s="104"/>
      <c r="AP22721" s="104"/>
    </row>
    <row r="22722" spans="21:42" ht="15" customHeight="1" x14ac:dyDescent="0.25">
      <c r="U22722" s="104"/>
      <c r="AB22722" s="104"/>
      <c r="AC22722" s="104"/>
      <c r="AF22722" s="104"/>
      <c r="AG22722" s="104"/>
      <c r="AK22722" s="104"/>
      <c r="AL22722" s="104"/>
      <c r="AO22722" s="104"/>
      <c r="AP22722" s="104"/>
    </row>
    <row r="22723" spans="21:42" ht="15" customHeight="1" x14ac:dyDescent="0.25">
      <c r="U22723" s="104"/>
      <c r="AB22723" s="104"/>
      <c r="AC22723" s="104"/>
      <c r="AF22723" s="104"/>
      <c r="AG22723" s="104"/>
      <c r="AK22723" s="104"/>
      <c r="AL22723" s="104"/>
      <c r="AO22723" s="104"/>
      <c r="AP22723" s="104"/>
    </row>
    <row r="22724" spans="21:42" ht="15" customHeight="1" x14ac:dyDescent="0.25">
      <c r="U22724" s="104"/>
      <c r="AB22724" s="104"/>
      <c r="AC22724" s="104"/>
      <c r="AF22724" s="104"/>
      <c r="AG22724" s="104"/>
      <c r="AK22724" s="104"/>
      <c r="AL22724" s="104"/>
      <c r="AO22724" s="104"/>
      <c r="AP22724" s="104"/>
    </row>
    <row r="22725" spans="21:42" ht="15" customHeight="1" x14ac:dyDescent="0.25">
      <c r="U22725" s="104"/>
      <c r="AB22725" s="104"/>
      <c r="AC22725" s="104"/>
      <c r="AF22725" s="104"/>
      <c r="AG22725" s="104"/>
      <c r="AK22725" s="104"/>
      <c r="AL22725" s="104"/>
      <c r="AO22725" s="104"/>
      <c r="AP22725" s="104"/>
    </row>
    <row r="22726" spans="21:42" ht="15" customHeight="1" x14ac:dyDescent="0.25">
      <c r="U22726" s="104"/>
      <c r="AB22726" s="104"/>
      <c r="AC22726" s="104"/>
      <c r="AF22726" s="104"/>
      <c r="AG22726" s="104"/>
      <c r="AK22726" s="104"/>
      <c r="AL22726" s="104"/>
      <c r="AO22726" s="104"/>
      <c r="AP22726" s="104"/>
    </row>
    <row r="22727" spans="21:42" ht="15" customHeight="1" x14ac:dyDescent="0.25">
      <c r="U22727" s="104"/>
      <c r="AB22727" s="104"/>
      <c r="AC22727" s="104"/>
      <c r="AF22727" s="104"/>
      <c r="AG22727" s="104"/>
      <c r="AK22727" s="104"/>
      <c r="AL22727" s="104"/>
      <c r="AO22727" s="104"/>
      <c r="AP22727" s="104"/>
    </row>
    <row r="22728" spans="21:42" ht="15" customHeight="1" x14ac:dyDescent="0.25">
      <c r="U22728" s="104"/>
      <c r="AB22728" s="104"/>
      <c r="AC22728" s="104"/>
      <c r="AF22728" s="104"/>
      <c r="AG22728" s="104"/>
      <c r="AK22728" s="104"/>
      <c r="AL22728" s="104"/>
      <c r="AO22728" s="104"/>
      <c r="AP22728" s="104"/>
    </row>
    <row r="22729" spans="21:42" ht="15" customHeight="1" x14ac:dyDescent="0.25">
      <c r="U22729" s="104"/>
      <c r="AB22729" s="104"/>
      <c r="AC22729" s="104"/>
      <c r="AF22729" s="104"/>
      <c r="AG22729" s="104"/>
      <c r="AK22729" s="104"/>
      <c r="AL22729" s="104"/>
      <c r="AO22729" s="104"/>
      <c r="AP22729" s="104"/>
    </row>
    <row r="22730" spans="21:42" ht="15" customHeight="1" x14ac:dyDescent="0.25">
      <c r="U22730" s="104"/>
      <c r="AB22730" s="104"/>
      <c r="AC22730" s="104"/>
      <c r="AF22730" s="104"/>
      <c r="AG22730" s="104"/>
      <c r="AK22730" s="104"/>
      <c r="AL22730" s="104"/>
      <c r="AO22730" s="104"/>
      <c r="AP22730" s="104"/>
    </row>
    <row r="22731" spans="21:42" ht="15" customHeight="1" x14ac:dyDescent="0.25">
      <c r="U22731" s="104"/>
      <c r="AB22731" s="104"/>
      <c r="AC22731" s="104"/>
      <c r="AF22731" s="104"/>
      <c r="AG22731" s="104"/>
      <c r="AK22731" s="104"/>
      <c r="AL22731" s="104"/>
      <c r="AO22731" s="104"/>
      <c r="AP22731" s="104"/>
    </row>
    <row r="22732" spans="21:42" ht="15" customHeight="1" x14ac:dyDescent="0.25">
      <c r="U22732" s="104"/>
      <c r="AB22732" s="104"/>
      <c r="AC22732" s="104"/>
      <c r="AF22732" s="104"/>
      <c r="AG22732" s="104"/>
      <c r="AK22732" s="104"/>
      <c r="AL22732" s="104"/>
      <c r="AO22732" s="104"/>
      <c r="AP22732" s="104"/>
    </row>
    <row r="22733" spans="21:42" ht="15" customHeight="1" x14ac:dyDescent="0.25">
      <c r="U22733" s="104"/>
      <c r="AB22733" s="104"/>
      <c r="AC22733" s="104"/>
      <c r="AF22733" s="104"/>
      <c r="AG22733" s="104"/>
      <c r="AK22733" s="104"/>
      <c r="AL22733" s="104"/>
      <c r="AO22733" s="104"/>
      <c r="AP22733" s="104"/>
    </row>
    <row r="22734" spans="21:42" ht="15" customHeight="1" x14ac:dyDescent="0.25">
      <c r="U22734" s="104"/>
      <c r="AB22734" s="104"/>
      <c r="AC22734" s="104"/>
      <c r="AF22734" s="104"/>
      <c r="AG22734" s="104"/>
      <c r="AK22734" s="104"/>
      <c r="AL22734" s="104"/>
      <c r="AO22734" s="104"/>
      <c r="AP22734" s="104"/>
    </row>
    <row r="22735" spans="21:42" ht="15" customHeight="1" x14ac:dyDescent="0.25">
      <c r="U22735" s="104"/>
      <c r="AB22735" s="104"/>
      <c r="AC22735" s="104"/>
      <c r="AF22735" s="104"/>
      <c r="AG22735" s="104"/>
      <c r="AK22735" s="104"/>
      <c r="AL22735" s="104"/>
      <c r="AO22735" s="104"/>
      <c r="AP22735" s="104"/>
    </row>
    <row r="22736" spans="21:42" ht="15" customHeight="1" x14ac:dyDescent="0.25">
      <c r="U22736" s="104"/>
      <c r="AB22736" s="104"/>
      <c r="AC22736" s="104"/>
      <c r="AF22736" s="104"/>
      <c r="AG22736" s="104"/>
      <c r="AK22736" s="104"/>
      <c r="AL22736" s="104"/>
      <c r="AO22736" s="104"/>
      <c r="AP22736" s="104"/>
    </row>
    <row r="22737" spans="21:42" ht="15" customHeight="1" x14ac:dyDescent="0.25">
      <c r="U22737" s="104"/>
      <c r="AB22737" s="104"/>
      <c r="AC22737" s="104"/>
      <c r="AF22737" s="104"/>
      <c r="AG22737" s="104"/>
      <c r="AK22737" s="104"/>
      <c r="AL22737" s="104"/>
      <c r="AO22737" s="104"/>
      <c r="AP22737" s="104"/>
    </row>
    <row r="22738" spans="21:42" ht="15" customHeight="1" x14ac:dyDescent="0.25">
      <c r="U22738" s="104"/>
      <c r="AB22738" s="104"/>
      <c r="AC22738" s="104"/>
      <c r="AF22738" s="104"/>
      <c r="AG22738" s="104"/>
      <c r="AK22738" s="104"/>
      <c r="AL22738" s="104"/>
      <c r="AO22738" s="104"/>
      <c r="AP22738" s="104"/>
    </row>
    <row r="22739" spans="21:42" ht="15" customHeight="1" x14ac:dyDescent="0.25">
      <c r="U22739" s="104"/>
      <c r="AB22739" s="104"/>
      <c r="AC22739" s="104"/>
      <c r="AF22739" s="104"/>
      <c r="AG22739" s="104"/>
      <c r="AK22739" s="104"/>
      <c r="AL22739" s="104"/>
      <c r="AO22739" s="104"/>
      <c r="AP22739" s="104"/>
    </row>
    <row r="22740" spans="21:42" ht="15" customHeight="1" x14ac:dyDescent="0.25">
      <c r="U22740" s="104"/>
      <c r="AB22740" s="104"/>
      <c r="AC22740" s="104"/>
      <c r="AF22740" s="104"/>
      <c r="AG22740" s="104"/>
      <c r="AK22740" s="104"/>
      <c r="AL22740" s="104"/>
      <c r="AO22740" s="104"/>
      <c r="AP22740" s="104"/>
    </row>
    <row r="22741" spans="21:42" ht="15" customHeight="1" x14ac:dyDescent="0.25">
      <c r="U22741" s="104"/>
      <c r="AB22741" s="104"/>
      <c r="AC22741" s="104"/>
      <c r="AF22741" s="104"/>
      <c r="AG22741" s="104"/>
      <c r="AK22741" s="104"/>
      <c r="AL22741" s="104"/>
      <c r="AO22741" s="104"/>
      <c r="AP22741" s="104"/>
    </row>
    <row r="22742" spans="21:42" ht="15" customHeight="1" x14ac:dyDescent="0.25">
      <c r="U22742" s="104"/>
      <c r="AB22742" s="104"/>
      <c r="AC22742" s="104"/>
      <c r="AF22742" s="104"/>
      <c r="AG22742" s="104"/>
      <c r="AK22742" s="104"/>
      <c r="AL22742" s="104"/>
      <c r="AO22742" s="104"/>
      <c r="AP22742" s="104"/>
    </row>
    <row r="22743" spans="21:42" ht="15" customHeight="1" x14ac:dyDescent="0.25">
      <c r="U22743" s="104"/>
      <c r="AB22743" s="104"/>
      <c r="AC22743" s="104"/>
      <c r="AF22743" s="104"/>
      <c r="AG22743" s="104"/>
      <c r="AK22743" s="104"/>
      <c r="AL22743" s="104"/>
      <c r="AO22743" s="104"/>
      <c r="AP22743" s="104"/>
    </row>
    <row r="22744" spans="21:42" ht="15" customHeight="1" x14ac:dyDescent="0.25">
      <c r="U22744" s="104"/>
      <c r="AB22744" s="104"/>
      <c r="AC22744" s="104"/>
      <c r="AF22744" s="104"/>
      <c r="AG22744" s="104"/>
      <c r="AK22744" s="104"/>
      <c r="AL22744" s="104"/>
      <c r="AO22744" s="104"/>
      <c r="AP22744" s="104"/>
    </row>
    <row r="22745" spans="21:42" ht="15" customHeight="1" x14ac:dyDescent="0.25">
      <c r="U22745" s="104"/>
      <c r="AB22745" s="104"/>
      <c r="AC22745" s="104"/>
      <c r="AF22745" s="104"/>
      <c r="AG22745" s="104"/>
      <c r="AK22745" s="104"/>
      <c r="AL22745" s="104"/>
      <c r="AO22745" s="104"/>
      <c r="AP22745" s="104"/>
    </row>
    <row r="22746" spans="21:42" ht="15" customHeight="1" x14ac:dyDescent="0.25">
      <c r="U22746" s="104"/>
      <c r="AB22746" s="104"/>
      <c r="AC22746" s="104"/>
      <c r="AF22746" s="104"/>
      <c r="AG22746" s="104"/>
      <c r="AK22746" s="104"/>
      <c r="AL22746" s="104"/>
      <c r="AO22746" s="104"/>
      <c r="AP22746" s="104"/>
    </row>
    <row r="22747" spans="21:42" ht="15" customHeight="1" x14ac:dyDescent="0.25">
      <c r="U22747" s="104"/>
      <c r="AB22747" s="104"/>
      <c r="AC22747" s="104"/>
      <c r="AF22747" s="104"/>
      <c r="AG22747" s="104"/>
      <c r="AK22747" s="104"/>
      <c r="AL22747" s="104"/>
      <c r="AO22747" s="104"/>
      <c r="AP22747" s="104"/>
    </row>
    <row r="22748" spans="21:42" ht="15" customHeight="1" x14ac:dyDescent="0.25">
      <c r="U22748" s="104"/>
      <c r="AB22748" s="104"/>
      <c r="AC22748" s="104"/>
      <c r="AF22748" s="104"/>
      <c r="AG22748" s="104"/>
      <c r="AK22748" s="104"/>
      <c r="AL22748" s="104"/>
      <c r="AO22748" s="104"/>
      <c r="AP22748" s="104"/>
    </row>
    <row r="22749" spans="21:42" ht="15" customHeight="1" x14ac:dyDescent="0.25">
      <c r="U22749" s="104"/>
      <c r="AB22749" s="104"/>
      <c r="AC22749" s="104"/>
      <c r="AF22749" s="104"/>
      <c r="AG22749" s="104"/>
      <c r="AK22749" s="104"/>
      <c r="AL22749" s="104"/>
      <c r="AO22749" s="104"/>
      <c r="AP22749" s="104"/>
    </row>
    <row r="22750" spans="21:42" ht="15" customHeight="1" x14ac:dyDescent="0.25">
      <c r="U22750" s="104"/>
      <c r="AB22750" s="104"/>
      <c r="AC22750" s="104"/>
      <c r="AF22750" s="104"/>
      <c r="AG22750" s="104"/>
      <c r="AK22750" s="104"/>
      <c r="AL22750" s="104"/>
      <c r="AO22750" s="104"/>
      <c r="AP22750" s="104"/>
    </row>
    <row r="22751" spans="21:42" ht="15" customHeight="1" x14ac:dyDescent="0.25">
      <c r="U22751" s="104"/>
      <c r="AB22751" s="104"/>
      <c r="AC22751" s="104"/>
      <c r="AF22751" s="104"/>
      <c r="AG22751" s="104"/>
      <c r="AK22751" s="104"/>
      <c r="AL22751" s="104"/>
      <c r="AO22751" s="104"/>
      <c r="AP22751" s="104"/>
    </row>
    <row r="22752" spans="21:42" ht="15" customHeight="1" x14ac:dyDescent="0.25">
      <c r="U22752" s="104"/>
      <c r="AB22752" s="104"/>
      <c r="AC22752" s="104"/>
      <c r="AF22752" s="104"/>
      <c r="AG22752" s="104"/>
      <c r="AK22752" s="104"/>
      <c r="AL22752" s="104"/>
      <c r="AO22752" s="104"/>
      <c r="AP22752" s="104"/>
    </row>
    <row r="22753" spans="21:42" ht="15" customHeight="1" x14ac:dyDescent="0.25">
      <c r="U22753" s="104"/>
      <c r="AB22753" s="104"/>
      <c r="AC22753" s="104"/>
      <c r="AF22753" s="104"/>
      <c r="AG22753" s="104"/>
      <c r="AK22753" s="104"/>
      <c r="AL22753" s="104"/>
      <c r="AO22753" s="104"/>
      <c r="AP22753" s="104"/>
    </row>
    <row r="22754" spans="21:42" ht="15" customHeight="1" x14ac:dyDescent="0.25">
      <c r="U22754" s="104"/>
      <c r="AB22754" s="104"/>
      <c r="AC22754" s="104"/>
      <c r="AF22754" s="104"/>
      <c r="AG22754" s="104"/>
      <c r="AK22754" s="104"/>
      <c r="AL22754" s="104"/>
      <c r="AO22754" s="104"/>
      <c r="AP22754" s="104"/>
    </row>
    <row r="22755" spans="21:42" ht="15" customHeight="1" x14ac:dyDescent="0.25">
      <c r="U22755" s="104"/>
      <c r="AB22755" s="104"/>
      <c r="AC22755" s="104"/>
      <c r="AF22755" s="104"/>
      <c r="AG22755" s="104"/>
      <c r="AK22755" s="104"/>
      <c r="AL22755" s="104"/>
      <c r="AO22755" s="104"/>
      <c r="AP22755" s="104"/>
    </row>
    <row r="22756" spans="21:42" ht="15" customHeight="1" x14ac:dyDescent="0.25">
      <c r="U22756" s="104"/>
      <c r="AB22756" s="104"/>
      <c r="AC22756" s="104"/>
      <c r="AF22756" s="104"/>
      <c r="AG22756" s="104"/>
      <c r="AK22756" s="104"/>
      <c r="AL22756" s="104"/>
      <c r="AO22756" s="104"/>
      <c r="AP22756" s="104"/>
    </row>
    <row r="22757" spans="21:42" ht="15" customHeight="1" x14ac:dyDescent="0.25">
      <c r="U22757" s="104"/>
      <c r="AB22757" s="104"/>
      <c r="AC22757" s="104"/>
      <c r="AF22757" s="104"/>
      <c r="AG22757" s="104"/>
      <c r="AK22757" s="104"/>
      <c r="AL22757" s="104"/>
      <c r="AO22757" s="104"/>
      <c r="AP22757" s="104"/>
    </row>
    <row r="22758" spans="21:42" ht="15" customHeight="1" x14ac:dyDescent="0.25">
      <c r="U22758" s="104"/>
      <c r="AB22758" s="104"/>
      <c r="AC22758" s="104"/>
      <c r="AF22758" s="104"/>
      <c r="AG22758" s="104"/>
      <c r="AK22758" s="104"/>
      <c r="AL22758" s="104"/>
      <c r="AO22758" s="104"/>
      <c r="AP22758" s="104"/>
    </row>
    <row r="22759" spans="21:42" ht="15" customHeight="1" x14ac:dyDescent="0.25">
      <c r="U22759" s="104"/>
      <c r="AB22759" s="104"/>
      <c r="AC22759" s="104"/>
      <c r="AF22759" s="104"/>
      <c r="AG22759" s="104"/>
      <c r="AK22759" s="104"/>
      <c r="AL22759" s="104"/>
      <c r="AO22759" s="104"/>
      <c r="AP22759" s="104"/>
    </row>
    <row r="22760" spans="21:42" ht="15" customHeight="1" x14ac:dyDescent="0.25">
      <c r="U22760" s="104"/>
      <c r="AB22760" s="104"/>
      <c r="AC22760" s="104"/>
      <c r="AF22760" s="104"/>
      <c r="AG22760" s="104"/>
      <c r="AK22760" s="104"/>
      <c r="AL22760" s="104"/>
      <c r="AO22760" s="104"/>
      <c r="AP22760" s="104"/>
    </row>
    <row r="22761" spans="21:42" ht="15" customHeight="1" x14ac:dyDescent="0.25">
      <c r="U22761" s="104"/>
      <c r="AB22761" s="104"/>
      <c r="AC22761" s="104"/>
      <c r="AF22761" s="104"/>
      <c r="AG22761" s="104"/>
      <c r="AK22761" s="104"/>
      <c r="AL22761" s="104"/>
      <c r="AO22761" s="104"/>
      <c r="AP22761" s="104"/>
    </row>
    <row r="22762" spans="21:42" ht="15" customHeight="1" x14ac:dyDescent="0.25">
      <c r="U22762" s="104"/>
      <c r="AB22762" s="104"/>
      <c r="AC22762" s="104"/>
      <c r="AF22762" s="104"/>
      <c r="AG22762" s="104"/>
      <c r="AK22762" s="104"/>
      <c r="AL22762" s="104"/>
      <c r="AO22762" s="104"/>
      <c r="AP22762" s="104"/>
    </row>
    <row r="22763" spans="21:42" ht="15" customHeight="1" x14ac:dyDescent="0.25">
      <c r="U22763" s="104"/>
      <c r="AB22763" s="104"/>
      <c r="AC22763" s="104"/>
      <c r="AF22763" s="104"/>
      <c r="AG22763" s="104"/>
      <c r="AK22763" s="104"/>
      <c r="AL22763" s="104"/>
      <c r="AO22763" s="104"/>
      <c r="AP22763" s="104"/>
    </row>
    <row r="22764" spans="21:42" ht="15" customHeight="1" x14ac:dyDescent="0.25">
      <c r="U22764" s="104"/>
      <c r="AB22764" s="104"/>
      <c r="AC22764" s="104"/>
      <c r="AF22764" s="104"/>
      <c r="AG22764" s="104"/>
      <c r="AK22764" s="104"/>
      <c r="AL22764" s="104"/>
      <c r="AO22764" s="104"/>
      <c r="AP22764" s="104"/>
    </row>
    <row r="22765" spans="21:42" ht="15" customHeight="1" x14ac:dyDescent="0.25">
      <c r="U22765" s="104"/>
      <c r="AB22765" s="104"/>
      <c r="AC22765" s="104"/>
      <c r="AF22765" s="104"/>
      <c r="AG22765" s="104"/>
      <c r="AK22765" s="104"/>
      <c r="AL22765" s="104"/>
      <c r="AO22765" s="104"/>
      <c r="AP22765" s="104"/>
    </row>
    <row r="22766" spans="21:42" ht="15" customHeight="1" x14ac:dyDescent="0.25">
      <c r="U22766" s="104"/>
      <c r="AB22766" s="104"/>
      <c r="AC22766" s="104"/>
      <c r="AF22766" s="104"/>
      <c r="AG22766" s="104"/>
      <c r="AK22766" s="104"/>
      <c r="AL22766" s="104"/>
      <c r="AO22766" s="104"/>
      <c r="AP22766" s="104"/>
    </row>
    <row r="22767" spans="21:42" ht="15" customHeight="1" x14ac:dyDescent="0.25">
      <c r="U22767" s="104"/>
      <c r="AB22767" s="104"/>
      <c r="AC22767" s="104"/>
      <c r="AF22767" s="104"/>
      <c r="AG22767" s="104"/>
      <c r="AK22767" s="104"/>
      <c r="AL22767" s="104"/>
      <c r="AO22767" s="104"/>
      <c r="AP22767" s="104"/>
    </row>
    <row r="22768" spans="21:42" ht="15" customHeight="1" x14ac:dyDescent="0.25">
      <c r="U22768" s="104"/>
      <c r="AB22768" s="104"/>
      <c r="AC22768" s="104"/>
      <c r="AF22768" s="104"/>
      <c r="AG22768" s="104"/>
      <c r="AK22768" s="104"/>
      <c r="AL22768" s="104"/>
      <c r="AO22768" s="104"/>
      <c r="AP22768" s="104"/>
    </row>
    <row r="22769" spans="21:42" ht="15" customHeight="1" x14ac:dyDescent="0.25">
      <c r="U22769" s="104"/>
      <c r="AB22769" s="104"/>
      <c r="AC22769" s="104"/>
      <c r="AF22769" s="104"/>
      <c r="AG22769" s="104"/>
      <c r="AK22769" s="104"/>
      <c r="AL22769" s="104"/>
      <c r="AO22769" s="104"/>
      <c r="AP22769" s="104"/>
    </row>
    <row r="22770" spans="21:42" ht="15" customHeight="1" x14ac:dyDescent="0.25">
      <c r="U22770" s="104"/>
      <c r="AB22770" s="104"/>
      <c r="AC22770" s="104"/>
      <c r="AF22770" s="104"/>
      <c r="AG22770" s="104"/>
      <c r="AK22770" s="104"/>
      <c r="AL22770" s="104"/>
      <c r="AO22770" s="104"/>
      <c r="AP22770" s="104"/>
    </row>
    <row r="22771" spans="21:42" ht="15" customHeight="1" x14ac:dyDescent="0.25">
      <c r="U22771" s="104"/>
      <c r="AB22771" s="104"/>
      <c r="AC22771" s="104"/>
      <c r="AF22771" s="104"/>
      <c r="AG22771" s="104"/>
      <c r="AK22771" s="104"/>
      <c r="AL22771" s="104"/>
      <c r="AO22771" s="104"/>
      <c r="AP22771" s="104"/>
    </row>
    <row r="22772" spans="21:42" ht="15" customHeight="1" x14ac:dyDescent="0.25">
      <c r="U22772" s="104"/>
      <c r="AB22772" s="104"/>
      <c r="AC22772" s="104"/>
      <c r="AF22772" s="104"/>
      <c r="AG22772" s="104"/>
      <c r="AK22772" s="104"/>
      <c r="AL22772" s="104"/>
      <c r="AO22772" s="104"/>
      <c r="AP22772" s="104"/>
    </row>
    <row r="22773" spans="21:42" ht="15" customHeight="1" x14ac:dyDescent="0.25">
      <c r="U22773" s="104"/>
      <c r="AB22773" s="104"/>
      <c r="AC22773" s="104"/>
      <c r="AF22773" s="104"/>
      <c r="AG22773" s="104"/>
      <c r="AK22773" s="104"/>
      <c r="AL22773" s="104"/>
      <c r="AO22773" s="104"/>
      <c r="AP22773" s="104"/>
    </row>
    <row r="22774" spans="21:42" ht="15" customHeight="1" x14ac:dyDescent="0.25">
      <c r="U22774" s="104"/>
      <c r="AB22774" s="104"/>
      <c r="AC22774" s="104"/>
      <c r="AF22774" s="104"/>
      <c r="AG22774" s="104"/>
      <c r="AK22774" s="104"/>
      <c r="AL22774" s="104"/>
      <c r="AO22774" s="104"/>
      <c r="AP22774" s="104"/>
    </row>
    <row r="22775" spans="21:42" ht="15" customHeight="1" x14ac:dyDescent="0.25">
      <c r="U22775" s="104"/>
      <c r="AB22775" s="104"/>
      <c r="AC22775" s="104"/>
      <c r="AF22775" s="104"/>
      <c r="AG22775" s="104"/>
      <c r="AK22775" s="104"/>
      <c r="AL22775" s="104"/>
      <c r="AO22775" s="104"/>
      <c r="AP22775" s="104"/>
    </row>
    <row r="22776" spans="21:42" ht="15" customHeight="1" x14ac:dyDescent="0.25">
      <c r="U22776" s="104"/>
      <c r="AB22776" s="104"/>
      <c r="AC22776" s="104"/>
      <c r="AF22776" s="104"/>
      <c r="AG22776" s="104"/>
      <c r="AK22776" s="104"/>
      <c r="AL22776" s="104"/>
      <c r="AO22776" s="104"/>
      <c r="AP22776" s="104"/>
    </row>
    <row r="22777" spans="21:42" ht="15" customHeight="1" x14ac:dyDescent="0.25">
      <c r="U22777" s="104"/>
      <c r="AB22777" s="104"/>
      <c r="AC22777" s="104"/>
      <c r="AF22777" s="104"/>
      <c r="AG22777" s="104"/>
      <c r="AK22777" s="104"/>
      <c r="AL22777" s="104"/>
      <c r="AO22777" s="104"/>
      <c r="AP22777" s="104"/>
    </row>
    <row r="22778" spans="21:42" ht="15" customHeight="1" x14ac:dyDescent="0.25">
      <c r="U22778" s="104"/>
      <c r="AB22778" s="104"/>
      <c r="AC22778" s="104"/>
      <c r="AF22778" s="104"/>
      <c r="AG22778" s="104"/>
      <c r="AK22778" s="104"/>
      <c r="AL22778" s="104"/>
      <c r="AO22778" s="104"/>
      <c r="AP22778" s="104"/>
    </row>
    <row r="22779" spans="21:42" ht="15" customHeight="1" x14ac:dyDescent="0.25">
      <c r="U22779" s="104"/>
      <c r="AB22779" s="104"/>
      <c r="AC22779" s="104"/>
      <c r="AF22779" s="104"/>
      <c r="AG22779" s="104"/>
      <c r="AK22779" s="104"/>
      <c r="AL22779" s="104"/>
      <c r="AO22779" s="104"/>
      <c r="AP22779" s="104"/>
    </row>
    <row r="22780" spans="21:42" ht="15" customHeight="1" x14ac:dyDescent="0.25">
      <c r="U22780" s="104"/>
      <c r="AB22780" s="104"/>
      <c r="AC22780" s="104"/>
      <c r="AF22780" s="104"/>
      <c r="AG22780" s="104"/>
      <c r="AK22780" s="104"/>
      <c r="AL22780" s="104"/>
      <c r="AO22780" s="104"/>
      <c r="AP22780" s="104"/>
    </row>
    <row r="22781" spans="21:42" ht="15" customHeight="1" x14ac:dyDescent="0.25">
      <c r="U22781" s="104"/>
      <c r="AB22781" s="104"/>
      <c r="AC22781" s="104"/>
      <c r="AF22781" s="104"/>
      <c r="AG22781" s="104"/>
      <c r="AK22781" s="104"/>
      <c r="AL22781" s="104"/>
      <c r="AO22781" s="104"/>
      <c r="AP22781" s="104"/>
    </row>
    <row r="22782" spans="21:42" ht="15" customHeight="1" x14ac:dyDescent="0.25">
      <c r="U22782" s="104"/>
      <c r="AB22782" s="104"/>
      <c r="AC22782" s="104"/>
      <c r="AF22782" s="104"/>
      <c r="AG22782" s="104"/>
      <c r="AK22782" s="104"/>
      <c r="AL22782" s="104"/>
      <c r="AO22782" s="104"/>
      <c r="AP22782" s="104"/>
    </row>
    <row r="22783" spans="21:42" ht="15" customHeight="1" x14ac:dyDescent="0.25">
      <c r="U22783" s="104"/>
      <c r="AB22783" s="104"/>
      <c r="AC22783" s="104"/>
      <c r="AF22783" s="104"/>
      <c r="AG22783" s="104"/>
      <c r="AK22783" s="104"/>
      <c r="AL22783" s="104"/>
      <c r="AO22783" s="104"/>
      <c r="AP22783" s="104"/>
    </row>
    <row r="22784" spans="21:42" ht="15" customHeight="1" x14ac:dyDescent="0.25">
      <c r="U22784" s="104"/>
      <c r="AB22784" s="104"/>
      <c r="AC22784" s="104"/>
      <c r="AF22784" s="104"/>
      <c r="AG22784" s="104"/>
      <c r="AK22784" s="104"/>
      <c r="AL22784" s="104"/>
      <c r="AO22784" s="104"/>
      <c r="AP22784" s="104"/>
    </row>
    <row r="22785" spans="21:42" ht="15" customHeight="1" x14ac:dyDescent="0.25">
      <c r="U22785" s="104"/>
      <c r="AB22785" s="104"/>
      <c r="AC22785" s="104"/>
      <c r="AF22785" s="104"/>
      <c r="AG22785" s="104"/>
      <c r="AK22785" s="104"/>
      <c r="AL22785" s="104"/>
      <c r="AO22785" s="104"/>
      <c r="AP22785" s="104"/>
    </row>
    <row r="22786" spans="21:42" ht="15" customHeight="1" x14ac:dyDescent="0.25">
      <c r="U22786" s="104"/>
      <c r="AB22786" s="104"/>
      <c r="AC22786" s="104"/>
      <c r="AF22786" s="104"/>
      <c r="AG22786" s="104"/>
      <c r="AK22786" s="104"/>
      <c r="AL22786" s="104"/>
      <c r="AO22786" s="104"/>
      <c r="AP22786" s="104"/>
    </row>
    <row r="22787" spans="21:42" ht="15" customHeight="1" x14ac:dyDescent="0.25">
      <c r="U22787" s="104"/>
      <c r="AB22787" s="104"/>
      <c r="AC22787" s="104"/>
      <c r="AF22787" s="104"/>
      <c r="AG22787" s="104"/>
      <c r="AK22787" s="104"/>
      <c r="AL22787" s="104"/>
      <c r="AO22787" s="104"/>
      <c r="AP22787" s="104"/>
    </row>
    <row r="22788" spans="21:42" ht="15" customHeight="1" x14ac:dyDescent="0.25">
      <c r="U22788" s="104"/>
      <c r="AB22788" s="104"/>
      <c r="AC22788" s="104"/>
      <c r="AF22788" s="104"/>
      <c r="AG22788" s="104"/>
      <c r="AK22788" s="104"/>
      <c r="AL22788" s="104"/>
      <c r="AO22788" s="104"/>
      <c r="AP22788" s="104"/>
    </row>
    <row r="22789" spans="21:42" ht="15" customHeight="1" x14ac:dyDescent="0.25">
      <c r="U22789" s="104"/>
      <c r="AB22789" s="104"/>
      <c r="AC22789" s="104"/>
      <c r="AF22789" s="104"/>
      <c r="AG22789" s="104"/>
      <c r="AK22789" s="104"/>
      <c r="AL22789" s="104"/>
      <c r="AO22789" s="104"/>
      <c r="AP22789" s="104"/>
    </row>
    <row r="22790" spans="21:42" ht="15" customHeight="1" x14ac:dyDescent="0.25">
      <c r="U22790" s="104"/>
      <c r="AB22790" s="104"/>
      <c r="AC22790" s="104"/>
      <c r="AF22790" s="104"/>
      <c r="AG22790" s="104"/>
      <c r="AK22790" s="104"/>
      <c r="AL22790" s="104"/>
      <c r="AO22790" s="104"/>
      <c r="AP22790" s="104"/>
    </row>
    <row r="22791" spans="21:42" ht="15" customHeight="1" x14ac:dyDescent="0.25">
      <c r="U22791" s="104"/>
      <c r="AB22791" s="104"/>
      <c r="AC22791" s="104"/>
      <c r="AF22791" s="104"/>
      <c r="AG22791" s="104"/>
      <c r="AK22791" s="104"/>
      <c r="AL22791" s="104"/>
      <c r="AO22791" s="104"/>
      <c r="AP22791" s="104"/>
    </row>
    <row r="22792" spans="21:42" ht="15" customHeight="1" x14ac:dyDescent="0.25">
      <c r="U22792" s="104"/>
      <c r="AB22792" s="104"/>
      <c r="AC22792" s="104"/>
      <c r="AF22792" s="104"/>
      <c r="AG22792" s="104"/>
      <c r="AK22792" s="104"/>
      <c r="AL22792" s="104"/>
      <c r="AO22792" s="104"/>
      <c r="AP22792" s="104"/>
    </row>
    <row r="22793" spans="21:42" ht="15" customHeight="1" x14ac:dyDescent="0.25">
      <c r="U22793" s="104"/>
      <c r="AB22793" s="104"/>
      <c r="AC22793" s="104"/>
      <c r="AF22793" s="104"/>
      <c r="AG22793" s="104"/>
      <c r="AK22793" s="104"/>
      <c r="AL22793" s="104"/>
      <c r="AO22793" s="104"/>
      <c r="AP22793" s="104"/>
    </row>
    <row r="22794" spans="21:42" ht="15" customHeight="1" x14ac:dyDescent="0.25">
      <c r="U22794" s="104"/>
      <c r="AB22794" s="104"/>
      <c r="AC22794" s="104"/>
      <c r="AF22794" s="104"/>
      <c r="AG22794" s="104"/>
      <c r="AK22794" s="104"/>
      <c r="AL22794" s="104"/>
      <c r="AO22794" s="104"/>
      <c r="AP22794" s="104"/>
    </row>
    <row r="22795" spans="21:42" ht="15" customHeight="1" x14ac:dyDescent="0.25">
      <c r="U22795" s="104"/>
      <c r="AB22795" s="104"/>
      <c r="AC22795" s="104"/>
      <c r="AF22795" s="104"/>
      <c r="AG22795" s="104"/>
      <c r="AK22795" s="104"/>
      <c r="AL22795" s="104"/>
      <c r="AO22795" s="104"/>
      <c r="AP22795" s="104"/>
    </row>
    <row r="22796" spans="21:42" ht="15" customHeight="1" x14ac:dyDescent="0.25">
      <c r="U22796" s="104"/>
      <c r="AB22796" s="104"/>
      <c r="AC22796" s="104"/>
      <c r="AF22796" s="104"/>
      <c r="AG22796" s="104"/>
      <c r="AK22796" s="104"/>
      <c r="AL22796" s="104"/>
      <c r="AO22796" s="104"/>
      <c r="AP22796" s="104"/>
    </row>
    <row r="22797" spans="21:42" ht="15" customHeight="1" x14ac:dyDescent="0.25">
      <c r="U22797" s="104"/>
      <c r="AB22797" s="104"/>
      <c r="AC22797" s="104"/>
      <c r="AF22797" s="104"/>
      <c r="AG22797" s="104"/>
      <c r="AK22797" s="104"/>
      <c r="AL22797" s="104"/>
      <c r="AO22797" s="104"/>
      <c r="AP22797" s="104"/>
    </row>
    <row r="22798" spans="21:42" ht="15" customHeight="1" x14ac:dyDescent="0.25">
      <c r="U22798" s="104"/>
      <c r="AB22798" s="104"/>
      <c r="AC22798" s="104"/>
      <c r="AF22798" s="104"/>
      <c r="AG22798" s="104"/>
      <c r="AK22798" s="104"/>
      <c r="AL22798" s="104"/>
      <c r="AO22798" s="104"/>
      <c r="AP22798" s="104"/>
    </row>
    <row r="22799" spans="21:42" ht="15" customHeight="1" x14ac:dyDescent="0.25">
      <c r="U22799" s="104"/>
      <c r="AB22799" s="104"/>
      <c r="AC22799" s="104"/>
      <c r="AF22799" s="104"/>
      <c r="AG22799" s="104"/>
      <c r="AK22799" s="104"/>
      <c r="AL22799" s="104"/>
      <c r="AO22799" s="104"/>
      <c r="AP22799" s="104"/>
    </row>
    <row r="22800" spans="21:42" ht="15" customHeight="1" x14ac:dyDescent="0.25">
      <c r="U22800" s="104"/>
      <c r="AB22800" s="104"/>
      <c r="AC22800" s="104"/>
      <c r="AF22800" s="104"/>
      <c r="AG22800" s="104"/>
      <c r="AK22800" s="104"/>
      <c r="AL22800" s="104"/>
      <c r="AO22800" s="104"/>
      <c r="AP22800" s="104"/>
    </row>
    <row r="22801" spans="21:42" ht="15" customHeight="1" x14ac:dyDescent="0.25">
      <c r="U22801" s="104"/>
      <c r="AB22801" s="104"/>
      <c r="AC22801" s="104"/>
      <c r="AF22801" s="104"/>
      <c r="AG22801" s="104"/>
      <c r="AK22801" s="104"/>
      <c r="AL22801" s="104"/>
      <c r="AO22801" s="104"/>
      <c r="AP22801" s="104"/>
    </row>
    <row r="22802" spans="21:42" ht="15" customHeight="1" x14ac:dyDescent="0.25">
      <c r="U22802" s="104"/>
      <c r="AB22802" s="104"/>
      <c r="AC22802" s="104"/>
      <c r="AF22802" s="104"/>
      <c r="AG22802" s="104"/>
      <c r="AK22802" s="104"/>
      <c r="AL22802" s="104"/>
      <c r="AO22802" s="104"/>
      <c r="AP22802" s="104"/>
    </row>
    <row r="22803" spans="21:42" ht="15" customHeight="1" x14ac:dyDescent="0.25">
      <c r="U22803" s="104"/>
      <c r="AB22803" s="104"/>
      <c r="AC22803" s="104"/>
      <c r="AF22803" s="104"/>
      <c r="AG22803" s="104"/>
      <c r="AK22803" s="104"/>
      <c r="AL22803" s="104"/>
      <c r="AO22803" s="104"/>
      <c r="AP22803" s="104"/>
    </row>
    <row r="22804" spans="21:42" ht="15" customHeight="1" x14ac:dyDescent="0.25">
      <c r="U22804" s="104"/>
      <c r="AB22804" s="104"/>
      <c r="AC22804" s="104"/>
      <c r="AF22804" s="104"/>
      <c r="AG22804" s="104"/>
      <c r="AK22804" s="104"/>
      <c r="AL22804" s="104"/>
      <c r="AO22804" s="104"/>
      <c r="AP22804" s="104"/>
    </row>
    <row r="22805" spans="21:42" ht="15" customHeight="1" x14ac:dyDescent="0.25">
      <c r="U22805" s="104"/>
      <c r="AB22805" s="104"/>
      <c r="AC22805" s="104"/>
      <c r="AF22805" s="104"/>
      <c r="AG22805" s="104"/>
      <c r="AK22805" s="104"/>
      <c r="AL22805" s="104"/>
      <c r="AO22805" s="104"/>
      <c r="AP22805" s="104"/>
    </row>
    <row r="22806" spans="21:42" ht="15" customHeight="1" x14ac:dyDescent="0.25">
      <c r="U22806" s="104"/>
      <c r="AB22806" s="104"/>
      <c r="AC22806" s="104"/>
      <c r="AF22806" s="104"/>
      <c r="AG22806" s="104"/>
      <c r="AK22806" s="104"/>
      <c r="AL22806" s="104"/>
      <c r="AO22806" s="104"/>
      <c r="AP22806" s="104"/>
    </row>
    <row r="22807" spans="21:42" ht="15" customHeight="1" x14ac:dyDescent="0.25">
      <c r="U22807" s="104"/>
      <c r="AB22807" s="104"/>
      <c r="AC22807" s="104"/>
      <c r="AF22807" s="104"/>
      <c r="AG22807" s="104"/>
      <c r="AK22807" s="104"/>
      <c r="AL22807" s="104"/>
      <c r="AO22807" s="104"/>
      <c r="AP22807" s="104"/>
    </row>
    <row r="22808" spans="21:42" ht="15" customHeight="1" x14ac:dyDescent="0.25">
      <c r="U22808" s="104"/>
      <c r="AB22808" s="104"/>
      <c r="AC22808" s="104"/>
      <c r="AF22808" s="104"/>
      <c r="AG22808" s="104"/>
      <c r="AK22808" s="104"/>
      <c r="AL22808" s="104"/>
      <c r="AO22808" s="104"/>
      <c r="AP22808" s="104"/>
    </row>
    <row r="22809" spans="21:42" ht="15" customHeight="1" x14ac:dyDescent="0.25">
      <c r="U22809" s="104"/>
      <c r="AB22809" s="104"/>
      <c r="AC22809" s="104"/>
      <c r="AF22809" s="104"/>
      <c r="AG22809" s="104"/>
      <c r="AK22809" s="104"/>
      <c r="AL22809" s="104"/>
      <c r="AO22809" s="104"/>
      <c r="AP22809" s="104"/>
    </row>
    <row r="22810" spans="21:42" ht="15" customHeight="1" x14ac:dyDescent="0.25">
      <c r="U22810" s="104"/>
      <c r="AB22810" s="104"/>
      <c r="AC22810" s="104"/>
      <c r="AF22810" s="104"/>
      <c r="AG22810" s="104"/>
      <c r="AK22810" s="104"/>
      <c r="AL22810" s="104"/>
      <c r="AO22810" s="104"/>
      <c r="AP22810" s="104"/>
    </row>
    <row r="22811" spans="21:42" ht="15" customHeight="1" x14ac:dyDescent="0.25">
      <c r="U22811" s="104"/>
      <c r="AB22811" s="104"/>
      <c r="AC22811" s="104"/>
      <c r="AF22811" s="104"/>
      <c r="AG22811" s="104"/>
      <c r="AK22811" s="104"/>
      <c r="AL22811" s="104"/>
      <c r="AO22811" s="104"/>
      <c r="AP22811" s="104"/>
    </row>
    <row r="22812" spans="21:42" ht="15" customHeight="1" x14ac:dyDescent="0.25">
      <c r="U22812" s="104"/>
      <c r="AB22812" s="104"/>
      <c r="AC22812" s="104"/>
      <c r="AF22812" s="104"/>
      <c r="AG22812" s="104"/>
      <c r="AK22812" s="104"/>
      <c r="AL22812" s="104"/>
      <c r="AO22812" s="104"/>
      <c r="AP22812" s="104"/>
    </row>
    <row r="22813" spans="21:42" ht="15" customHeight="1" x14ac:dyDescent="0.25">
      <c r="U22813" s="104"/>
      <c r="AB22813" s="104"/>
      <c r="AC22813" s="104"/>
      <c r="AF22813" s="104"/>
      <c r="AG22813" s="104"/>
      <c r="AK22813" s="104"/>
      <c r="AL22813" s="104"/>
      <c r="AO22813" s="104"/>
      <c r="AP22813" s="104"/>
    </row>
    <row r="22814" spans="21:42" ht="15" customHeight="1" x14ac:dyDescent="0.25">
      <c r="U22814" s="104"/>
      <c r="AB22814" s="104"/>
      <c r="AC22814" s="104"/>
      <c r="AF22814" s="104"/>
      <c r="AG22814" s="104"/>
      <c r="AK22814" s="104"/>
      <c r="AL22814" s="104"/>
      <c r="AO22814" s="104"/>
      <c r="AP22814" s="104"/>
    </row>
    <row r="22815" spans="21:42" ht="15" customHeight="1" x14ac:dyDescent="0.25">
      <c r="U22815" s="104"/>
      <c r="AB22815" s="104"/>
      <c r="AC22815" s="104"/>
      <c r="AF22815" s="104"/>
      <c r="AG22815" s="104"/>
      <c r="AK22815" s="104"/>
      <c r="AL22815" s="104"/>
      <c r="AO22815" s="104"/>
      <c r="AP22815" s="104"/>
    </row>
    <row r="22816" spans="21:42" ht="15" customHeight="1" x14ac:dyDescent="0.25">
      <c r="U22816" s="104"/>
      <c r="AB22816" s="104"/>
      <c r="AC22816" s="104"/>
      <c r="AF22816" s="104"/>
      <c r="AG22816" s="104"/>
      <c r="AK22816" s="104"/>
      <c r="AL22816" s="104"/>
      <c r="AO22816" s="104"/>
      <c r="AP22816" s="104"/>
    </row>
    <row r="22817" spans="21:42" ht="15" customHeight="1" x14ac:dyDescent="0.25">
      <c r="U22817" s="104"/>
      <c r="AB22817" s="104"/>
      <c r="AC22817" s="104"/>
      <c r="AF22817" s="104"/>
      <c r="AG22817" s="104"/>
      <c r="AK22817" s="104"/>
      <c r="AL22817" s="104"/>
      <c r="AO22817" s="104"/>
      <c r="AP22817" s="104"/>
    </row>
    <row r="22818" spans="21:42" ht="15" customHeight="1" x14ac:dyDescent="0.25">
      <c r="U22818" s="104"/>
      <c r="AB22818" s="104"/>
      <c r="AC22818" s="104"/>
      <c r="AF22818" s="104"/>
      <c r="AG22818" s="104"/>
      <c r="AK22818" s="104"/>
      <c r="AL22818" s="104"/>
      <c r="AO22818" s="104"/>
      <c r="AP22818" s="104"/>
    </row>
    <row r="22819" spans="21:42" ht="15" customHeight="1" x14ac:dyDescent="0.25">
      <c r="U22819" s="104"/>
      <c r="AB22819" s="104"/>
      <c r="AC22819" s="104"/>
      <c r="AF22819" s="104"/>
      <c r="AG22819" s="104"/>
      <c r="AK22819" s="104"/>
      <c r="AL22819" s="104"/>
      <c r="AO22819" s="104"/>
      <c r="AP22819" s="104"/>
    </row>
    <row r="22820" spans="21:42" ht="15" customHeight="1" x14ac:dyDescent="0.25">
      <c r="U22820" s="104"/>
      <c r="AB22820" s="104"/>
      <c r="AC22820" s="104"/>
      <c r="AF22820" s="104"/>
      <c r="AG22820" s="104"/>
      <c r="AK22820" s="104"/>
      <c r="AL22820" s="104"/>
      <c r="AO22820" s="104"/>
      <c r="AP22820" s="104"/>
    </row>
    <row r="22821" spans="21:42" ht="15" customHeight="1" x14ac:dyDescent="0.25">
      <c r="U22821" s="104"/>
      <c r="AB22821" s="104"/>
      <c r="AC22821" s="104"/>
      <c r="AF22821" s="104"/>
      <c r="AG22821" s="104"/>
      <c r="AK22821" s="104"/>
      <c r="AL22821" s="104"/>
      <c r="AO22821" s="104"/>
      <c r="AP22821" s="104"/>
    </row>
    <row r="22822" spans="21:42" ht="15" customHeight="1" x14ac:dyDescent="0.25">
      <c r="U22822" s="104"/>
      <c r="AB22822" s="104"/>
      <c r="AC22822" s="104"/>
      <c r="AF22822" s="104"/>
      <c r="AG22822" s="104"/>
      <c r="AK22822" s="104"/>
      <c r="AL22822" s="104"/>
      <c r="AO22822" s="104"/>
      <c r="AP22822" s="104"/>
    </row>
    <row r="22823" spans="21:42" ht="15" customHeight="1" x14ac:dyDescent="0.25">
      <c r="U22823" s="104"/>
      <c r="AB22823" s="104"/>
      <c r="AC22823" s="104"/>
      <c r="AF22823" s="104"/>
      <c r="AG22823" s="104"/>
      <c r="AK22823" s="104"/>
      <c r="AL22823" s="104"/>
      <c r="AO22823" s="104"/>
      <c r="AP22823" s="104"/>
    </row>
    <row r="22824" spans="21:42" ht="15" customHeight="1" x14ac:dyDescent="0.25">
      <c r="U22824" s="104"/>
      <c r="AB22824" s="104"/>
      <c r="AC22824" s="104"/>
      <c r="AF22824" s="104"/>
      <c r="AG22824" s="104"/>
      <c r="AK22824" s="104"/>
      <c r="AL22824" s="104"/>
      <c r="AO22824" s="104"/>
      <c r="AP22824" s="104"/>
    </row>
    <row r="22825" spans="21:42" ht="15" customHeight="1" x14ac:dyDescent="0.25">
      <c r="U22825" s="104"/>
      <c r="AB22825" s="104"/>
      <c r="AC22825" s="104"/>
      <c r="AF22825" s="104"/>
      <c r="AG22825" s="104"/>
      <c r="AK22825" s="104"/>
      <c r="AL22825" s="104"/>
      <c r="AO22825" s="104"/>
      <c r="AP22825" s="104"/>
    </row>
    <row r="22826" spans="21:42" ht="15" customHeight="1" x14ac:dyDescent="0.25">
      <c r="U22826" s="104"/>
      <c r="AB22826" s="104"/>
      <c r="AC22826" s="104"/>
      <c r="AF22826" s="104"/>
      <c r="AG22826" s="104"/>
      <c r="AK22826" s="104"/>
      <c r="AL22826" s="104"/>
      <c r="AO22826" s="104"/>
      <c r="AP22826" s="104"/>
    </row>
    <row r="22827" spans="21:42" ht="15" customHeight="1" x14ac:dyDescent="0.25">
      <c r="U22827" s="104"/>
      <c r="AB22827" s="104"/>
      <c r="AC22827" s="104"/>
      <c r="AF22827" s="104"/>
      <c r="AG22827" s="104"/>
      <c r="AK22827" s="104"/>
      <c r="AL22827" s="104"/>
      <c r="AO22827" s="104"/>
      <c r="AP22827" s="104"/>
    </row>
    <row r="22828" spans="21:42" ht="15" customHeight="1" x14ac:dyDescent="0.25">
      <c r="U22828" s="104"/>
      <c r="AB22828" s="104"/>
      <c r="AC22828" s="104"/>
      <c r="AF22828" s="104"/>
      <c r="AG22828" s="104"/>
      <c r="AK22828" s="104"/>
      <c r="AL22828" s="104"/>
      <c r="AO22828" s="104"/>
      <c r="AP22828" s="104"/>
    </row>
    <row r="22829" spans="21:42" ht="15" customHeight="1" x14ac:dyDescent="0.25">
      <c r="U22829" s="104"/>
      <c r="AB22829" s="104"/>
      <c r="AC22829" s="104"/>
      <c r="AF22829" s="104"/>
      <c r="AG22829" s="104"/>
      <c r="AK22829" s="104"/>
      <c r="AL22829" s="104"/>
      <c r="AO22829" s="104"/>
      <c r="AP22829" s="104"/>
    </row>
    <row r="22830" spans="21:42" ht="15" customHeight="1" x14ac:dyDescent="0.25">
      <c r="U22830" s="104"/>
      <c r="AB22830" s="104"/>
      <c r="AC22830" s="104"/>
      <c r="AF22830" s="104"/>
      <c r="AG22830" s="104"/>
      <c r="AK22830" s="104"/>
      <c r="AL22830" s="104"/>
      <c r="AO22830" s="104"/>
      <c r="AP22830" s="104"/>
    </row>
    <row r="22831" spans="21:42" ht="15" customHeight="1" x14ac:dyDescent="0.25">
      <c r="U22831" s="104"/>
      <c r="AB22831" s="104"/>
      <c r="AC22831" s="104"/>
      <c r="AF22831" s="104"/>
      <c r="AG22831" s="104"/>
      <c r="AK22831" s="104"/>
      <c r="AL22831" s="104"/>
      <c r="AO22831" s="104"/>
      <c r="AP22831" s="104"/>
    </row>
    <row r="22832" spans="21:42" ht="15" customHeight="1" x14ac:dyDescent="0.25">
      <c r="U22832" s="104"/>
      <c r="AB22832" s="104"/>
      <c r="AC22832" s="104"/>
      <c r="AF22832" s="104"/>
      <c r="AG22832" s="104"/>
      <c r="AK22832" s="104"/>
      <c r="AL22832" s="104"/>
      <c r="AO22832" s="104"/>
      <c r="AP22832" s="104"/>
    </row>
    <row r="22833" spans="21:42" ht="15" customHeight="1" x14ac:dyDescent="0.25">
      <c r="U22833" s="104"/>
      <c r="AB22833" s="104"/>
      <c r="AC22833" s="104"/>
      <c r="AF22833" s="104"/>
      <c r="AG22833" s="104"/>
      <c r="AK22833" s="104"/>
      <c r="AL22833" s="104"/>
      <c r="AO22833" s="104"/>
      <c r="AP22833" s="104"/>
    </row>
    <row r="22834" spans="21:42" ht="15" customHeight="1" x14ac:dyDescent="0.25">
      <c r="U22834" s="104"/>
      <c r="AB22834" s="104"/>
      <c r="AC22834" s="104"/>
      <c r="AF22834" s="104"/>
      <c r="AG22834" s="104"/>
      <c r="AK22834" s="104"/>
      <c r="AL22834" s="104"/>
      <c r="AO22834" s="104"/>
      <c r="AP22834" s="104"/>
    </row>
    <row r="22835" spans="21:42" ht="15" customHeight="1" x14ac:dyDescent="0.25">
      <c r="U22835" s="104"/>
      <c r="AB22835" s="104"/>
      <c r="AC22835" s="104"/>
      <c r="AF22835" s="104"/>
      <c r="AG22835" s="104"/>
      <c r="AK22835" s="104"/>
      <c r="AL22835" s="104"/>
      <c r="AO22835" s="104"/>
      <c r="AP22835" s="104"/>
    </row>
    <row r="22836" spans="21:42" ht="15" customHeight="1" x14ac:dyDescent="0.25">
      <c r="U22836" s="104"/>
      <c r="AB22836" s="104"/>
      <c r="AC22836" s="104"/>
      <c r="AF22836" s="104"/>
      <c r="AG22836" s="104"/>
      <c r="AK22836" s="104"/>
      <c r="AL22836" s="104"/>
      <c r="AO22836" s="104"/>
      <c r="AP22836" s="104"/>
    </row>
    <row r="22837" spans="21:42" ht="15" customHeight="1" x14ac:dyDescent="0.25">
      <c r="U22837" s="104"/>
      <c r="AB22837" s="104"/>
      <c r="AC22837" s="104"/>
      <c r="AF22837" s="104"/>
      <c r="AG22837" s="104"/>
      <c r="AK22837" s="104"/>
      <c r="AL22837" s="104"/>
      <c r="AO22837" s="104"/>
      <c r="AP22837" s="104"/>
    </row>
    <row r="22838" spans="21:42" ht="15" customHeight="1" x14ac:dyDescent="0.25">
      <c r="U22838" s="104"/>
      <c r="AB22838" s="104"/>
      <c r="AC22838" s="104"/>
      <c r="AF22838" s="104"/>
      <c r="AG22838" s="104"/>
      <c r="AK22838" s="104"/>
      <c r="AL22838" s="104"/>
      <c r="AO22838" s="104"/>
      <c r="AP22838" s="104"/>
    </row>
    <row r="22839" spans="21:42" ht="15" customHeight="1" x14ac:dyDescent="0.25">
      <c r="U22839" s="104"/>
      <c r="AB22839" s="104"/>
      <c r="AC22839" s="104"/>
      <c r="AF22839" s="104"/>
      <c r="AG22839" s="104"/>
      <c r="AK22839" s="104"/>
      <c r="AL22839" s="104"/>
      <c r="AO22839" s="104"/>
      <c r="AP22839" s="104"/>
    </row>
    <row r="22840" spans="21:42" ht="15" customHeight="1" x14ac:dyDescent="0.25">
      <c r="U22840" s="104"/>
      <c r="AB22840" s="104"/>
      <c r="AC22840" s="104"/>
      <c r="AF22840" s="104"/>
      <c r="AG22840" s="104"/>
      <c r="AK22840" s="104"/>
      <c r="AL22840" s="104"/>
      <c r="AO22840" s="104"/>
      <c r="AP22840" s="104"/>
    </row>
    <row r="22841" spans="21:42" ht="15" customHeight="1" x14ac:dyDescent="0.25">
      <c r="U22841" s="104"/>
      <c r="AB22841" s="104"/>
      <c r="AC22841" s="104"/>
      <c r="AF22841" s="104"/>
      <c r="AG22841" s="104"/>
      <c r="AK22841" s="104"/>
      <c r="AL22841" s="104"/>
      <c r="AO22841" s="104"/>
      <c r="AP22841" s="104"/>
    </row>
    <row r="22842" spans="21:42" ht="15" customHeight="1" x14ac:dyDescent="0.25">
      <c r="U22842" s="104"/>
      <c r="AB22842" s="104"/>
      <c r="AC22842" s="104"/>
      <c r="AF22842" s="104"/>
      <c r="AG22842" s="104"/>
      <c r="AK22842" s="104"/>
      <c r="AL22842" s="104"/>
      <c r="AO22842" s="104"/>
      <c r="AP22842" s="104"/>
    </row>
    <row r="22843" spans="21:42" ht="15" customHeight="1" x14ac:dyDescent="0.25">
      <c r="U22843" s="104"/>
      <c r="AB22843" s="104"/>
      <c r="AC22843" s="104"/>
      <c r="AF22843" s="104"/>
      <c r="AG22843" s="104"/>
      <c r="AK22843" s="104"/>
      <c r="AL22843" s="104"/>
      <c r="AO22843" s="104"/>
      <c r="AP22843" s="104"/>
    </row>
    <row r="22844" spans="21:42" ht="15" customHeight="1" x14ac:dyDescent="0.25">
      <c r="U22844" s="104"/>
      <c r="AB22844" s="104"/>
      <c r="AC22844" s="104"/>
      <c r="AF22844" s="104"/>
      <c r="AG22844" s="104"/>
      <c r="AK22844" s="104"/>
      <c r="AL22844" s="104"/>
      <c r="AO22844" s="104"/>
      <c r="AP22844" s="104"/>
    </row>
    <row r="22845" spans="21:42" ht="15" customHeight="1" x14ac:dyDescent="0.25">
      <c r="U22845" s="104"/>
      <c r="AB22845" s="104"/>
      <c r="AC22845" s="104"/>
      <c r="AF22845" s="104"/>
      <c r="AG22845" s="104"/>
      <c r="AK22845" s="104"/>
      <c r="AL22845" s="104"/>
      <c r="AO22845" s="104"/>
      <c r="AP22845" s="104"/>
    </row>
    <row r="22846" spans="21:42" ht="15" customHeight="1" x14ac:dyDescent="0.25">
      <c r="U22846" s="104"/>
      <c r="AB22846" s="104"/>
      <c r="AC22846" s="104"/>
      <c r="AF22846" s="104"/>
      <c r="AG22846" s="104"/>
      <c r="AK22846" s="104"/>
      <c r="AL22846" s="104"/>
      <c r="AO22846" s="104"/>
      <c r="AP22846" s="104"/>
    </row>
    <row r="22847" spans="21:42" ht="15" customHeight="1" x14ac:dyDescent="0.25">
      <c r="U22847" s="104"/>
      <c r="AB22847" s="104"/>
      <c r="AC22847" s="104"/>
      <c r="AF22847" s="104"/>
      <c r="AG22847" s="104"/>
      <c r="AK22847" s="104"/>
      <c r="AL22847" s="104"/>
      <c r="AO22847" s="104"/>
      <c r="AP22847" s="104"/>
    </row>
    <row r="22848" spans="21:42" ht="15" customHeight="1" x14ac:dyDescent="0.25">
      <c r="U22848" s="104"/>
      <c r="AB22848" s="104"/>
      <c r="AC22848" s="104"/>
      <c r="AF22848" s="104"/>
      <c r="AG22848" s="104"/>
      <c r="AK22848" s="104"/>
      <c r="AL22848" s="104"/>
      <c r="AO22848" s="104"/>
      <c r="AP22848" s="104"/>
    </row>
    <row r="22849" spans="21:42" ht="15" customHeight="1" x14ac:dyDescent="0.25">
      <c r="U22849" s="104"/>
      <c r="AB22849" s="104"/>
      <c r="AC22849" s="104"/>
      <c r="AF22849" s="104"/>
      <c r="AG22849" s="104"/>
      <c r="AK22849" s="104"/>
      <c r="AL22849" s="104"/>
      <c r="AO22849" s="104"/>
      <c r="AP22849" s="104"/>
    </row>
    <row r="22850" spans="21:42" ht="15" customHeight="1" x14ac:dyDescent="0.25">
      <c r="U22850" s="104"/>
      <c r="AB22850" s="104"/>
      <c r="AC22850" s="104"/>
      <c r="AF22850" s="104"/>
      <c r="AG22850" s="104"/>
      <c r="AK22850" s="104"/>
      <c r="AL22850" s="104"/>
      <c r="AO22850" s="104"/>
      <c r="AP22850" s="104"/>
    </row>
    <row r="22851" spans="21:42" ht="15" customHeight="1" x14ac:dyDescent="0.25">
      <c r="U22851" s="104"/>
      <c r="AB22851" s="104"/>
      <c r="AC22851" s="104"/>
      <c r="AF22851" s="104"/>
      <c r="AG22851" s="104"/>
      <c r="AK22851" s="104"/>
      <c r="AL22851" s="104"/>
      <c r="AO22851" s="104"/>
      <c r="AP22851" s="104"/>
    </row>
    <row r="22852" spans="21:42" ht="15" customHeight="1" x14ac:dyDescent="0.25">
      <c r="U22852" s="104"/>
      <c r="AB22852" s="104"/>
      <c r="AC22852" s="104"/>
      <c r="AF22852" s="104"/>
      <c r="AG22852" s="104"/>
      <c r="AK22852" s="104"/>
      <c r="AL22852" s="104"/>
      <c r="AO22852" s="104"/>
      <c r="AP22852" s="104"/>
    </row>
    <row r="22853" spans="21:42" ht="15" customHeight="1" x14ac:dyDescent="0.25">
      <c r="U22853" s="104"/>
      <c r="AB22853" s="104"/>
      <c r="AC22853" s="104"/>
      <c r="AF22853" s="104"/>
      <c r="AG22853" s="104"/>
      <c r="AK22853" s="104"/>
      <c r="AL22853" s="104"/>
      <c r="AO22853" s="104"/>
      <c r="AP22853" s="104"/>
    </row>
    <row r="22854" spans="21:42" ht="15" customHeight="1" x14ac:dyDescent="0.25">
      <c r="U22854" s="104"/>
      <c r="AB22854" s="104"/>
      <c r="AC22854" s="104"/>
      <c r="AF22854" s="104"/>
      <c r="AG22854" s="104"/>
      <c r="AK22854" s="104"/>
      <c r="AL22854" s="104"/>
      <c r="AO22854" s="104"/>
      <c r="AP22854" s="104"/>
    </row>
    <row r="22855" spans="21:42" ht="15" customHeight="1" x14ac:dyDescent="0.25">
      <c r="U22855" s="104"/>
      <c r="AB22855" s="104"/>
      <c r="AC22855" s="104"/>
      <c r="AF22855" s="104"/>
      <c r="AG22855" s="104"/>
      <c r="AK22855" s="104"/>
      <c r="AL22855" s="104"/>
      <c r="AO22855" s="104"/>
      <c r="AP22855" s="104"/>
    </row>
    <row r="22856" spans="21:42" ht="15" customHeight="1" x14ac:dyDescent="0.25">
      <c r="U22856" s="104"/>
      <c r="AB22856" s="104"/>
      <c r="AC22856" s="104"/>
      <c r="AF22856" s="104"/>
      <c r="AG22856" s="104"/>
      <c r="AK22856" s="104"/>
      <c r="AL22856" s="104"/>
      <c r="AO22856" s="104"/>
      <c r="AP22856" s="104"/>
    </row>
    <row r="22857" spans="21:42" ht="15" customHeight="1" x14ac:dyDescent="0.25">
      <c r="U22857" s="104"/>
      <c r="AB22857" s="104"/>
      <c r="AC22857" s="104"/>
      <c r="AF22857" s="104"/>
      <c r="AG22857" s="104"/>
      <c r="AK22857" s="104"/>
      <c r="AL22857" s="104"/>
      <c r="AO22857" s="104"/>
      <c r="AP22857" s="104"/>
    </row>
    <row r="22858" spans="21:42" ht="15" customHeight="1" x14ac:dyDescent="0.25">
      <c r="U22858" s="104"/>
      <c r="AB22858" s="104"/>
      <c r="AC22858" s="104"/>
      <c r="AF22858" s="104"/>
      <c r="AG22858" s="104"/>
      <c r="AK22858" s="104"/>
      <c r="AL22858" s="104"/>
      <c r="AO22858" s="104"/>
      <c r="AP22858" s="104"/>
    </row>
    <row r="22859" spans="21:42" ht="15" customHeight="1" x14ac:dyDescent="0.25">
      <c r="U22859" s="104"/>
      <c r="AB22859" s="104"/>
      <c r="AC22859" s="104"/>
      <c r="AF22859" s="104"/>
      <c r="AG22859" s="104"/>
      <c r="AK22859" s="104"/>
      <c r="AL22859" s="104"/>
      <c r="AO22859" s="104"/>
      <c r="AP22859" s="104"/>
    </row>
    <row r="22860" spans="21:42" ht="15" customHeight="1" x14ac:dyDescent="0.25">
      <c r="U22860" s="104"/>
      <c r="AB22860" s="104"/>
      <c r="AC22860" s="104"/>
      <c r="AF22860" s="104"/>
      <c r="AG22860" s="104"/>
      <c r="AK22860" s="104"/>
      <c r="AL22860" s="104"/>
      <c r="AO22860" s="104"/>
      <c r="AP22860" s="104"/>
    </row>
    <row r="22861" spans="21:42" ht="15" customHeight="1" x14ac:dyDescent="0.25">
      <c r="U22861" s="104"/>
      <c r="AB22861" s="104"/>
      <c r="AC22861" s="104"/>
      <c r="AF22861" s="104"/>
      <c r="AG22861" s="104"/>
      <c r="AK22861" s="104"/>
      <c r="AL22861" s="104"/>
      <c r="AO22861" s="104"/>
      <c r="AP22861" s="104"/>
    </row>
    <row r="22862" spans="21:42" ht="15" customHeight="1" x14ac:dyDescent="0.25">
      <c r="U22862" s="104"/>
      <c r="AB22862" s="104"/>
      <c r="AC22862" s="104"/>
      <c r="AF22862" s="104"/>
      <c r="AG22862" s="104"/>
      <c r="AK22862" s="104"/>
      <c r="AL22862" s="104"/>
      <c r="AO22862" s="104"/>
      <c r="AP22862" s="104"/>
    </row>
    <row r="22863" spans="21:42" ht="15" customHeight="1" x14ac:dyDescent="0.25">
      <c r="U22863" s="104"/>
      <c r="AB22863" s="104"/>
      <c r="AC22863" s="104"/>
      <c r="AF22863" s="104"/>
      <c r="AG22863" s="104"/>
      <c r="AK22863" s="104"/>
      <c r="AL22863" s="104"/>
      <c r="AO22863" s="104"/>
      <c r="AP22863" s="104"/>
    </row>
    <row r="22864" spans="21:42" ht="15" customHeight="1" x14ac:dyDescent="0.25">
      <c r="U22864" s="104"/>
      <c r="AB22864" s="104"/>
      <c r="AC22864" s="104"/>
      <c r="AF22864" s="104"/>
      <c r="AG22864" s="104"/>
      <c r="AK22864" s="104"/>
      <c r="AL22864" s="104"/>
      <c r="AO22864" s="104"/>
      <c r="AP22864" s="104"/>
    </row>
    <row r="22865" spans="21:42" ht="15" customHeight="1" x14ac:dyDescent="0.25">
      <c r="U22865" s="104"/>
      <c r="AB22865" s="104"/>
      <c r="AC22865" s="104"/>
      <c r="AF22865" s="104"/>
      <c r="AG22865" s="104"/>
      <c r="AK22865" s="104"/>
      <c r="AL22865" s="104"/>
      <c r="AO22865" s="104"/>
      <c r="AP22865" s="104"/>
    </row>
    <row r="22866" spans="21:42" ht="15" customHeight="1" x14ac:dyDescent="0.25">
      <c r="U22866" s="104"/>
      <c r="AB22866" s="104"/>
      <c r="AC22866" s="104"/>
      <c r="AF22866" s="104"/>
      <c r="AG22866" s="104"/>
      <c r="AK22866" s="104"/>
      <c r="AL22866" s="104"/>
      <c r="AO22866" s="104"/>
      <c r="AP22866" s="104"/>
    </row>
    <row r="22867" spans="21:42" ht="15" customHeight="1" x14ac:dyDescent="0.25">
      <c r="U22867" s="104"/>
      <c r="AB22867" s="104"/>
      <c r="AC22867" s="104"/>
      <c r="AF22867" s="104"/>
      <c r="AG22867" s="104"/>
      <c r="AK22867" s="104"/>
      <c r="AL22867" s="104"/>
      <c r="AO22867" s="104"/>
      <c r="AP22867" s="104"/>
    </row>
    <row r="22868" spans="21:42" ht="15" customHeight="1" x14ac:dyDescent="0.25">
      <c r="U22868" s="104"/>
      <c r="AB22868" s="104"/>
      <c r="AC22868" s="104"/>
      <c r="AF22868" s="104"/>
      <c r="AG22868" s="104"/>
      <c r="AK22868" s="104"/>
      <c r="AL22868" s="104"/>
      <c r="AO22868" s="104"/>
      <c r="AP22868" s="104"/>
    </row>
    <row r="22869" spans="21:42" ht="15" customHeight="1" x14ac:dyDescent="0.25">
      <c r="U22869" s="104"/>
      <c r="AB22869" s="104"/>
      <c r="AC22869" s="104"/>
      <c r="AF22869" s="104"/>
      <c r="AG22869" s="104"/>
      <c r="AK22869" s="104"/>
      <c r="AL22869" s="104"/>
      <c r="AO22869" s="104"/>
      <c r="AP22869" s="104"/>
    </row>
    <row r="22870" spans="21:42" ht="15" customHeight="1" x14ac:dyDescent="0.25">
      <c r="U22870" s="104"/>
      <c r="AB22870" s="104"/>
      <c r="AC22870" s="104"/>
      <c r="AF22870" s="104"/>
      <c r="AG22870" s="104"/>
      <c r="AK22870" s="104"/>
      <c r="AL22870" s="104"/>
      <c r="AO22870" s="104"/>
      <c r="AP22870" s="104"/>
    </row>
    <row r="22871" spans="21:42" ht="15" customHeight="1" x14ac:dyDescent="0.25">
      <c r="U22871" s="104"/>
      <c r="AB22871" s="104"/>
      <c r="AC22871" s="104"/>
      <c r="AF22871" s="104"/>
      <c r="AG22871" s="104"/>
      <c r="AK22871" s="104"/>
      <c r="AL22871" s="104"/>
      <c r="AO22871" s="104"/>
      <c r="AP22871" s="104"/>
    </row>
    <row r="22872" spans="21:42" ht="15" customHeight="1" x14ac:dyDescent="0.25">
      <c r="U22872" s="104"/>
      <c r="AB22872" s="104"/>
      <c r="AC22872" s="104"/>
      <c r="AF22872" s="104"/>
      <c r="AG22872" s="104"/>
      <c r="AK22872" s="104"/>
      <c r="AL22872" s="104"/>
      <c r="AO22872" s="104"/>
      <c r="AP22872" s="104"/>
    </row>
    <row r="22873" spans="21:42" ht="15" customHeight="1" x14ac:dyDescent="0.25">
      <c r="U22873" s="104"/>
      <c r="AB22873" s="104"/>
      <c r="AC22873" s="104"/>
      <c r="AF22873" s="104"/>
      <c r="AG22873" s="104"/>
      <c r="AK22873" s="104"/>
      <c r="AL22873" s="104"/>
      <c r="AO22873" s="104"/>
      <c r="AP22873" s="104"/>
    </row>
    <row r="22874" spans="21:42" ht="15" customHeight="1" x14ac:dyDescent="0.25">
      <c r="U22874" s="104"/>
      <c r="AB22874" s="104"/>
      <c r="AC22874" s="104"/>
      <c r="AF22874" s="104"/>
      <c r="AG22874" s="104"/>
      <c r="AK22874" s="104"/>
      <c r="AL22874" s="104"/>
      <c r="AO22874" s="104"/>
      <c r="AP22874" s="104"/>
    </row>
    <row r="22875" spans="21:42" ht="15" customHeight="1" x14ac:dyDescent="0.25">
      <c r="U22875" s="104"/>
      <c r="AB22875" s="104"/>
      <c r="AC22875" s="104"/>
      <c r="AF22875" s="104"/>
      <c r="AG22875" s="104"/>
      <c r="AK22875" s="104"/>
      <c r="AL22875" s="104"/>
      <c r="AO22875" s="104"/>
      <c r="AP22875" s="104"/>
    </row>
    <row r="22876" spans="21:42" ht="15" customHeight="1" x14ac:dyDescent="0.25">
      <c r="U22876" s="104"/>
      <c r="AB22876" s="104"/>
      <c r="AC22876" s="104"/>
      <c r="AF22876" s="104"/>
      <c r="AG22876" s="104"/>
      <c r="AK22876" s="104"/>
      <c r="AL22876" s="104"/>
      <c r="AO22876" s="104"/>
      <c r="AP22876" s="104"/>
    </row>
    <row r="22877" spans="21:42" ht="15" customHeight="1" x14ac:dyDescent="0.25">
      <c r="U22877" s="104"/>
      <c r="AB22877" s="104"/>
      <c r="AC22877" s="104"/>
      <c r="AF22877" s="104"/>
      <c r="AG22877" s="104"/>
      <c r="AK22877" s="104"/>
      <c r="AL22877" s="104"/>
      <c r="AO22877" s="104"/>
      <c r="AP22877" s="104"/>
    </row>
    <row r="22878" spans="21:42" ht="15" customHeight="1" x14ac:dyDescent="0.25">
      <c r="U22878" s="104"/>
      <c r="AB22878" s="104"/>
      <c r="AC22878" s="104"/>
      <c r="AF22878" s="104"/>
      <c r="AG22878" s="104"/>
      <c r="AK22878" s="104"/>
      <c r="AL22878" s="104"/>
      <c r="AO22878" s="104"/>
      <c r="AP22878" s="104"/>
    </row>
    <row r="22879" spans="21:42" ht="15" customHeight="1" x14ac:dyDescent="0.25">
      <c r="U22879" s="104"/>
      <c r="AB22879" s="104"/>
      <c r="AC22879" s="104"/>
      <c r="AF22879" s="104"/>
      <c r="AG22879" s="104"/>
      <c r="AK22879" s="104"/>
      <c r="AL22879" s="104"/>
      <c r="AO22879" s="104"/>
      <c r="AP22879" s="104"/>
    </row>
    <row r="22880" spans="21:42" ht="15" customHeight="1" x14ac:dyDescent="0.25">
      <c r="U22880" s="104"/>
      <c r="AB22880" s="104"/>
      <c r="AC22880" s="104"/>
      <c r="AF22880" s="104"/>
      <c r="AG22880" s="104"/>
      <c r="AK22880" s="104"/>
      <c r="AL22880" s="104"/>
      <c r="AO22880" s="104"/>
      <c r="AP22880" s="104"/>
    </row>
    <row r="22881" spans="21:42" ht="15" customHeight="1" x14ac:dyDescent="0.25">
      <c r="U22881" s="104"/>
      <c r="AB22881" s="104"/>
      <c r="AC22881" s="104"/>
      <c r="AF22881" s="104"/>
      <c r="AG22881" s="104"/>
      <c r="AK22881" s="104"/>
      <c r="AL22881" s="104"/>
      <c r="AO22881" s="104"/>
      <c r="AP22881" s="104"/>
    </row>
    <row r="22882" spans="21:42" ht="15" customHeight="1" x14ac:dyDescent="0.25">
      <c r="U22882" s="104"/>
      <c r="AB22882" s="104"/>
      <c r="AC22882" s="104"/>
      <c r="AF22882" s="104"/>
      <c r="AG22882" s="104"/>
      <c r="AK22882" s="104"/>
      <c r="AL22882" s="104"/>
      <c r="AO22882" s="104"/>
      <c r="AP22882" s="104"/>
    </row>
    <row r="22883" spans="21:42" ht="15" customHeight="1" x14ac:dyDescent="0.25">
      <c r="U22883" s="104"/>
      <c r="AB22883" s="104"/>
      <c r="AC22883" s="104"/>
      <c r="AF22883" s="104"/>
      <c r="AG22883" s="104"/>
      <c r="AK22883" s="104"/>
      <c r="AL22883" s="104"/>
      <c r="AO22883" s="104"/>
      <c r="AP22883" s="104"/>
    </row>
    <row r="22884" spans="21:42" ht="15" customHeight="1" x14ac:dyDescent="0.25">
      <c r="U22884" s="104"/>
      <c r="AB22884" s="104"/>
      <c r="AC22884" s="104"/>
      <c r="AF22884" s="104"/>
      <c r="AG22884" s="104"/>
      <c r="AK22884" s="104"/>
      <c r="AL22884" s="104"/>
      <c r="AO22884" s="104"/>
      <c r="AP22884" s="104"/>
    </row>
    <row r="22885" spans="21:42" ht="15" customHeight="1" x14ac:dyDescent="0.25">
      <c r="U22885" s="104"/>
      <c r="AB22885" s="104"/>
      <c r="AC22885" s="104"/>
      <c r="AF22885" s="104"/>
      <c r="AG22885" s="104"/>
      <c r="AK22885" s="104"/>
      <c r="AL22885" s="104"/>
      <c r="AO22885" s="104"/>
      <c r="AP22885" s="104"/>
    </row>
    <row r="22886" spans="21:42" ht="15" customHeight="1" x14ac:dyDescent="0.25">
      <c r="U22886" s="104"/>
      <c r="AB22886" s="104"/>
      <c r="AC22886" s="104"/>
      <c r="AF22886" s="104"/>
      <c r="AG22886" s="104"/>
      <c r="AK22886" s="104"/>
      <c r="AL22886" s="104"/>
      <c r="AO22886" s="104"/>
      <c r="AP22886" s="104"/>
    </row>
    <row r="22887" spans="21:42" ht="15" customHeight="1" x14ac:dyDescent="0.25">
      <c r="U22887" s="104"/>
      <c r="AB22887" s="104"/>
      <c r="AC22887" s="104"/>
      <c r="AF22887" s="104"/>
      <c r="AG22887" s="104"/>
      <c r="AK22887" s="104"/>
      <c r="AL22887" s="104"/>
      <c r="AO22887" s="104"/>
      <c r="AP22887" s="104"/>
    </row>
    <row r="22888" spans="21:42" ht="15" customHeight="1" x14ac:dyDescent="0.25">
      <c r="U22888" s="104"/>
      <c r="AB22888" s="104"/>
      <c r="AC22888" s="104"/>
      <c r="AF22888" s="104"/>
      <c r="AG22888" s="104"/>
      <c r="AK22888" s="104"/>
      <c r="AL22888" s="104"/>
      <c r="AO22888" s="104"/>
      <c r="AP22888" s="104"/>
    </row>
    <row r="22889" spans="21:42" ht="15" customHeight="1" x14ac:dyDescent="0.25">
      <c r="U22889" s="104"/>
      <c r="AB22889" s="104"/>
      <c r="AC22889" s="104"/>
      <c r="AF22889" s="104"/>
      <c r="AG22889" s="104"/>
      <c r="AK22889" s="104"/>
      <c r="AL22889" s="104"/>
      <c r="AO22889" s="104"/>
      <c r="AP22889" s="104"/>
    </row>
    <row r="22890" spans="21:42" ht="15" customHeight="1" x14ac:dyDescent="0.25">
      <c r="U22890" s="104"/>
      <c r="AB22890" s="104"/>
      <c r="AC22890" s="104"/>
      <c r="AF22890" s="104"/>
      <c r="AG22890" s="104"/>
      <c r="AK22890" s="104"/>
      <c r="AL22890" s="104"/>
      <c r="AO22890" s="104"/>
      <c r="AP22890" s="104"/>
    </row>
    <row r="22891" spans="21:42" ht="15" customHeight="1" x14ac:dyDescent="0.25">
      <c r="U22891" s="104"/>
      <c r="AB22891" s="104"/>
      <c r="AC22891" s="104"/>
      <c r="AF22891" s="104"/>
      <c r="AG22891" s="104"/>
      <c r="AK22891" s="104"/>
      <c r="AL22891" s="104"/>
      <c r="AO22891" s="104"/>
      <c r="AP22891" s="104"/>
    </row>
    <row r="22892" spans="21:42" ht="15" customHeight="1" x14ac:dyDescent="0.25">
      <c r="U22892" s="104"/>
      <c r="AB22892" s="104"/>
      <c r="AC22892" s="104"/>
      <c r="AF22892" s="104"/>
      <c r="AG22892" s="104"/>
      <c r="AK22892" s="104"/>
      <c r="AL22892" s="104"/>
      <c r="AO22892" s="104"/>
      <c r="AP22892" s="104"/>
    </row>
    <row r="22893" spans="21:42" ht="15" customHeight="1" x14ac:dyDescent="0.25">
      <c r="U22893" s="104"/>
      <c r="AB22893" s="104"/>
      <c r="AC22893" s="104"/>
      <c r="AF22893" s="104"/>
      <c r="AG22893" s="104"/>
      <c r="AK22893" s="104"/>
      <c r="AL22893" s="104"/>
      <c r="AO22893" s="104"/>
      <c r="AP22893" s="104"/>
    </row>
    <row r="22894" spans="21:42" ht="15" customHeight="1" x14ac:dyDescent="0.25">
      <c r="U22894" s="104"/>
      <c r="AB22894" s="104"/>
      <c r="AC22894" s="104"/>
      <c r="AF22894" s="104"/>
      <c r="AG22894" s="104"/>
      <c r="AK22894" s="104"/>
      <c r="AL22894" s="104"/>
      <c r="AO22894" s="104"/>
      <c r="AP22894" s="104"/>
    </row>
    <row r="22895" spans="21:42" ht="15" customHeight="1" x14ac:dyDescent="0.25">
      <c r="U22895" s="104"/>
      <c r="AB22895" s="104"/>
      <c r="AC22895" s="104"/>
      <c r="AF22895" s="104"/>
      <c r="AG22895" s="104"/>
      <c r="AK22895" s="104"/>
      <c r="AL22895" s="104"/>
      <c r="AO22895" s="104"/>
      <c r="AP22895" s="104"/>
    </row>
    <row r="22896" spans="21:42" ht="15" customHeight="1" x14ac:dyDescent="0.25">
      <c r="U22896" s="104"/>
      <c r="AB22896" s="104"/>
      <c r="AC22896" s="104"/>
      <c r="AF22896" s="104"/>
      <c r="AG22896" s="104"/>
      <c r="AK22896" s="104"/>
      <c r="AL22896" s="104"/>
      <c r="AO22896" s="104"/>
      <c r="AP22896" s="104"/>
    </row>
    <row r="22897" spans="21:42" ht="15" customHeight="1" x14ac:dyDescent="0.25">
      <c r="U22897" s="104"/>
      <c r="AB22897" s="104"/>
      <c r="AC22897" s="104"/>
      <c r="AF22897" s="104"/>
      <c r="AG22897" s="104"/>
      <c r="AK22897" s="104"/>
      <c r="AL22897" s="104"/>
      <c r="AO22897" s="104"/>
      <c r="AP22897" s="104"/>
    </row>
    <row r="22898" spans="21:42" ht="15" customHeight="1" x14ac:dyDescent="0.25">
      <c r="U22898" s="104"/>
      <c r="AB22898" s="104"/>
      <c r="AC22898" s="104"/>
      <c r="AF22898" s="104"/>
      <c r="AG22898" s="104"/>
      <c r="AK22898" s="104"/>
      <c r="AL22898" s="104"/>
      <c r="AO22898" s="104"/>
      <c r="AP22898" s="104"/>
    </row>
    <row r="22899" spans="21:42" ht="15" customHeight="1" x14ac:dyDescent="0.25">
      <c r="U22899" s="104"/>
      <c r="AB22899" s="104"/>
      <c r="AC22899" s="104"/>
      <c r="AF22899" s="104"/>
      <c r="AG22899" s="104"/>
      <c r="AK22899" s="104"/>
      <c r="AL22899" s="104"/>
      <c r="AO22899" s="104"/>
      <c r="AP22899" s="104"/>
    </row>
    <row r="22900" spans="21:42" ht="15" customHeight="1" x14ac:dyDescent="0.25">
      <c r="U22900" s="104"/>
      <c r="AB22900" s="104"/>
      <c r="AC22900" s="104"/>
      <c r="AF22900" s="104"/>
      <c r="AG22900" s="104"/>
      <c r="AK22900" s="104"/>
      <c r="AL22900" s="104"/>
      <c r="AO22900" s="104"/>
      <c r="AP22900" s="104"/>
    </row>
    <row r="22901" spans="21:42" ht="15" customHeight="1" x14ac:dyDescent="0.25">
      <c r="U22901" s="104"/>
      <c r="AB22901" s="104"/>
      <c r="AC22901" s="104"/>
      <c r="AF22901" s="104"/>
      <c r="AG22901" s="104"/>
      <c r="AK22901" s="104"/>
      <c r="AL22901" s="104"/>
      <c r="AO22901" s="104"/>
      <c r="AP22901" s="104"/>
    </row>
    <row r="22902" spans="21:42" ht="15" customHeight="1" x14ac:dyDescent="0.25">
      <c r="U22902" s="104"/>
      <c r="AB22902" s="104"/>
      <c r="AC22902" s="104"/>
      <c r="AF22902" s="104"/>
      <c r="AG22902" s="104"/>
      <c r="AK22902" s="104"/>
      <c r="AL22902" s="104"/>
      <c r="AO22902" s="104"/>
      <c r="AP22902" s="104"/>
    </row>
    <row r="22903" spans="21:42" ht="15" customHeight="1" x14ac:dyDescent="0.25">
      <c r="U22903" s="104"/>
      <c r="AB22903" s="104"/>
      <c r="AC22903" s="104"/>
      <c r="AF22903" s="104"/>
      <c r="AG22903" s="104"/>
      <c r="AK22903" s="104"/>
      <c r="AL22903" s="104"/>
      <c r="AO22903" s="104"/>
      <c r="AP22903" s="104"/>
    </row>
    <row r="22904" spans="21:42" ht="15" customHeight="1" x14ac:dyDescent="0.25">
      <c r="U22904" s="104"/>
      <c r="AB22904" s="104"/>
      <c r="AC22904" s="104"/>
      <c r="AF22904" s="104"/>
      <c r="AG22904" s="104"/>
      <c r="AK22904" s="104"/>
      <c r="AL22904" s="104"/>
      <c r="AO22904" s="104"/>
      <c r="AP22904" s="104"/>
    </row>
    <row r="22905" spans="21:42" ht="15" customHeight="1" x14ac:dyDescent="0.25">
      <c r="U22905" s="104"/>
      <c r="AB22905" s="104"/>
      <c r="AC22905" s="104"/>
      <c r="AF22905" s="104"/>
      <c r="AG22905" s="104"/>
      <c r="AK22905" s="104"/>
      <c r="AL22905" s="104"/>
      <c r="AO22905" s="104"/>
      <c r="AP22905" s="104"/>
    </row>
    <row r="22906" spans="21:42" ht="15" customHeight="1" x14ac:dyDescent="0.25">
      <c r="U22906" s="104"/>
      <c r="AB22906" s="104"/>
      <c r="AC22906" s="104"/>
      <c r="AF22906" s="104"/>
      <c r="AG22906" s="104"/>
      <c r="AK22906" s="104"/>
      <c r="AL22906" s="104"/>
      <c r="AO22906" s="104"/>
      <c r="AP22906" s="104"/>
    </row>
    <row r="22907" spans="21:42" ht="15" customHeight="1" x14ac:dyDescent="0.25">
      <c r="U22907" s="104"/>
      <c r="AB22907" s="104"/>
      <c r="AC22907" s="104"/>
      <c r="AF22907" s="104"/>
      <c r="AG22907" s="104"/>
      <c r="AK22907" s="104"/>
      <c r="AL22907" s="104"/>
      <c r="AO22907" s="104"/>
      <c r="AP22907" s="104"/>
    </row>
    <row r="22908" spans="21:42" ht="15" customHeight="1" x14ac:dyDescent="0.25">
      <c r="U22908" s="104"/>
      <c r="AB22908" s="104"/>
      <c r="AC22908" s="104"/>
      <c r="AF22908" s="104"/>
      <c r="AG22908" s="104"/>
      <c r="AK22908" s="104"/>
      <c r="AL22908" s="104"/>
      <c r="AO22908" s="104"/>
      <c r="AP22908" s="104"/>
    </row>
    <row r="22909" spans="21:42" ht="15" customHeight="1" x14ac:dyDescent="0.25">
      <c r="U22909" s="104"/>
      <c r="AB22909" s="104"/>
      <c r="AC22909" s="104"/>
      <c r="AF22909" s="104"/>
      <c r="AG22909" s="104"/>
      <c r="AK22909" s="104"/>
      <c r="AL22909" s="104"/>
      <c r="AO22909" s="104"/>
      <c r="AP22909" s="104"/>
    </row>
    <row r="22910" spans="21:42" ht="15" customHeight="1" x14ac:dyDescent="0.25">
      <c r="U22910" s="104"/>
      <c r="AB22910" s="104"/>
      <c r="AC22910" s="104"/>
      <c r="AF22910" s="104"/>
      <c r="AG22910" s="104"/>
      <c r="AK22910" s="104"/>
      <c r="AL22910" s="104"/>
      <c r="AO22910" s="104"/>
      <c r="AP22910" s="104"/>
    </row>
    <row r="22911" spans="21:42" ht="15" customHeight="1" x14ac:dyDescent="0.25">
      <c r="U22911" s="104"/>
      <c r="AB22911" s="104"/>
      <c r="AC22911" s="104"/>
      <c r="AF22911" s="104"/>
      <c r="AG22911" s="104"/>
      <c r="AK22911" s="104"/>
      <c r="AL22911" s="104"/>
      <c r="AO22911" s="104"/>
      <c r="AP22911" s="104"/>
    </row>
    <row r="22912" spans="21:42" ht="15" customHeight="1" x14ac:dyDescent="0.25">
      <c r="U22912" s="104"/>
      <c r="AB22912" s="104"/>
      <c r="AC22912" s="104"/>
      <c r="AF22912" s="104"/>
      <c r="AG22912" s="104"/>
      <c r="AK22912" s="104"/>
      <c r="AL22912" s="104"/>
      <c r="AO22912" s="104"/>
      <c r="AP22912" s="104"/>
    </row>
    <row r="22913" spans="21:42" ht="15" customHeight="1" x14ac:dyDescent="0.25">
      <c r="U22913" s="104"/>
      <c r="AB22913" s="104"/>
      <c r="AC22913" s="104"/>
      <c r="AF22913" s="104"/>
      <c r="AG22913" s="104"/>
      <c r="AK22913" s="104"/>
      <c r="AL22913" s="104"/>
      <c r="AO22913" s="104"/>
      <c r="AP22913" s="104"/>
    </row>
    <row r="22914" spans="21:42" ht="15" customHeight="1" x14ac:dyDescent="0.25">
      <c r="U22914" s="104"/>
      <c r="AB22914" s="104"/>
      <c r="AC22914" s="104"/>
      <c r="AF22914" s="104"/>
      <c r="AG22914" s="104"/>
      <c r="AK22914" s="104"/>
      <c r="AL22914" s="104"/>
      <c r="AO22914" s="104"/>
      <c r="AP22914" s="104"/>
    </row>
    <row r="22915" spans="21:42" ht="15" customHeight="1" x14ac:dyDescent="0.25">
      <c r="U22915" s="104"/>
      <c r="AB22915" s="104"/>
      <c r="AC22915" s="104"/>
      <c r="AF22915" s="104"/>
      <c r="AG22915" s="104"/>
      <c r="AK22915" s="104"/>
      <c r="AL22915" s="104"/>
      <c r="AO22915" s="104"/>
      <c r="AP22915" s="104"/>
    </row>
    <row r="22916" spans="21:42" ht="15" customHeight="1" x14ac:dyDescent="0.25">
      <c r="U22916" s="104"/>
      <c r="AB22916" s="104"/>
      <c r="AC22916" s="104"/>
      <c r="AF22916" s="104"/>
      <c r="AG22916" s="104"/>
      <c r="AK22916" s="104"/>
      <c r="AL22916" s="104"/>
      <c r="AO22916" s="104"/>
      <c r="AP22916" s="104"/>
    </row>
    <row r="22917" spans="21:42" ht="15" customHeight="1" x14ac:dyDescent="0.25">
      <c r="U22917" s="104"/>
      <c r="AB22917" s="104"/>
      <c r="AC22917" s="104"/>
      <c r="AF22917" s="104"/>
      <c r="AG22917" s="104"/>
      <c r="AK22917" s="104"/>
      <c r="AL22917" s="104"/>
      <c r="AO22917" s="104"/>
      <c r="AP22917" s="104"/>
    </row>
    <row r="22918" spans="21:42" ht="15" customHeight="1" x14ac:dyDescent="0.25">
      <c r="U22918" s="104"/>
      <c r="AB22918" s="104"/>
      <c r="AC22918" s="104"/>
      <c r="AF22918" s="104"/>
      <c r="AG22918" s="104"/>
      <c r="AK22918" s="104"/>
      <c r="AL22918" s="104"/>
      <c r="AO22918" s="104"/>
      <c r="AP22918" s="104"/>
    </row>
    <row r="22919" spans="21:42" ht="15" customHeight="1" x14ac:dyDescent="0.25">
      <c r="U22919" s="104"/>
      <c r="AB22919" s="104"/>
      <c r="AC22919" s="104"/>
      <c r="AF22919" s="104"/>
      <c r="AG22919" s="104"/>
      <c r="AK22919" s="104"/>
      <c r="AL22919" s="104"/>
      <c r="AO22919" s="104"/>
      <c r="AP22919" s="104"/>
    </row>
    <row r="22920" spans="21:42" ht="15" customHeight="1" x14ac:dyDescent="0.25">
      <c r="U22920" s="104"/>
      <c r="AB22920" s="104"/>
      <c r="AC22920" s="104"/>
      <c r="AF22920" s="104"/>
      <c r="AG22920" s="104"/>
      <c r="AK22920" s="104"/>
      <c r="AL22920" s="104"/>
      <c r="AO22920" s="104"/>
      <c r="AP22920" s="104"/>
    </row>
    <row r="22921" spans="21:42" ht="15" customHeight="1" x14ac:dyDescent="0.25">
      <c r="U22921" s="104"/>
      <c r="AB22921" s="104"/>
      <c r="AC22921" s="104"/>
      <c r="AF22921" s="104"/>
      <c r="AG22921" s="104"/>
      <c r="AK22921" s="104"/>
      <c r="AL22921" s="104"/>
      <c r="AO22921" s="104"/>
      <c r="AP22921" s="104"/>
    </row>
    <row r="22922" spans="21:42" ht="15" customHeight="1" x14ac:dyDescent="0.25">
      <c r="U22922" s="104"/>
      <c r="AB22922" s="104"/>
      <c r="AC22922" s="104"/>
      <c r="AF22922" s="104"/>
      <c r="AG22922" s="104"/>
      <c r="AK22922" s="104"/>
      <c r="AL22922" s="104"/>
      <c r="AO22922" s="104"/>
      <c r="AP22922" s="104"/>
    </row>
    <row r="22923" spans="21:42" ht="15" customHeight="1" x14ac:dyDescent="0.25">
      <c r="U22923" s="104"/>
      <c r="AB22923" s="104"/>
      <c r="AC22923" s="104"/>
      <c r="AF22923" s="104"/>
      <c r="AG22923" s="104"/>
      <c r="AK22923" s="104"/>
      <c r="AL22923" s="104"/>
      <c r="AO22923" s="104"/>
      <c r="AP22923" s="104"/>
    </row>
    <row r="22924" spans="21:42" ht="15" customHeight="1" x14ac:dyDescent="0.25">
      <c r="U22924" s="104"/>
      <c r="AB22924" s="104"/>
      <c r="AC22924" s="104"/>
      <c r="AF22924" s="104"/>
      <c r="AG22924" s="104"/>
      <c r="AK22924" s="104"/>
      <c r="AL22924" s="104"/>
      <c r="AO22924" s="104"/>
      <c r="AP22924" s="104"/>
    </row>
    <row r="22925" spans="21:42" ht="15" customHeight="1" x14ac:dyDescent="0.25">
      <c r="U22925" s="104"/>
      <c r="AB22925" s="104"/>
      <c r="AC22925" s="104"/>
      <c r="AF22925" s="104"/>
      <c r="AG22925" s="104"/>
      <c r="AK22925" s="104"/>
      <c r="AL22925" s="104"/>
      <c r="AO22925" s="104"/>
      <c r="AP22925" s="104"/>
    </row>
    <row r="22926" spans="21:42" ht="15" customHeight="1" x14ac:dyDescent="0.25">
      <c r="U22926" s="104"/>
      <c r="AB22926" s="104"/>
      <c r="AC22926" s="104"/>
      <c r="AF22926" s="104"/>
      <c r="AG22926" s="104"/>
      <c r="AK22926" s="104"/>
      <c r="AL22926" s="104"/>
      <c r="AO22926" s="104"/>
      <c r="AP22926" s="104"/>
    </row>
    <row r="22927" spans="21:42" ht="15" customHeight="1" x14ac:dyDescent="0.25">
      <c r="U22927" s="104"/>
      <c r="AB22927" s="104"/>
      <c r="AC22927" s="104"/>
      <c r="AF22927" s="104"/>
      <c r="AG22927" s="104"/>
      <c r="AK22927" s="104"/>
      <c r="AL22927" s="104"/>
      <c r="AO22927" s="104"/>
      <c r="AP22927" s="104"/>
    </row>
    <row r="22928" spans="21:42" ht="15" customHeight="1" x14ac:dyDescent="0.25">
      <c r="U22928" s="104"/>
      <c r="AB22928" s="104"/>
      <c r="AC22928" s="104"/>
      <c r="AF22928" s="104"/>
      <c r="AG22928" s="104"/>
      <c r="AK22928" s="104"/>
      <c r="AL22928" s="104"/>
      <c r="AO22928" s="104"/>
      <c r="AP22928" s="104"/>
    </row>
    <row r="22929" spans="21:42" ht="15" customHeight="1" x14ac:dyDescent="0.25">
      <c r="U22929" s="104"/>
      <c r="AB22929" s="104"/>
      <c r="AC22929" s="104"/>
      <c r="AF22929" s="104"/>
      <c r="AG22929" s="104"/>
      <c r="AK22929" s="104"/>
      <c r="AL22929" s="104"/>
      <c r="AO22929" s="104"/>
      <c r="AP22929" s="104"/>
    </row>
    <row r="22930" spans="21:42" ht="15" customHeight="1" x14ac:dyDescent="0.25">
      <c r="U22930" s="104"/>
      <c r="AB22930" s="104"/>
      <c r="AC22930" s="104"/>
      <c r="AF22930" s="104"/>
      <c r="AG22930" s="104"/>
      <c r="AK22930" s="104"/>
      <c r="AL22930" s="104"/>
      <c r="AO22930" s="104"/>
      <c r="AP22930" s="104"/>
    </row>
    <row r="22931" spans="21:42" ht="15" customHeight="1" x14ac:dyDescent="0.25">
      <c r="U22931" s="104"/>
      <c r="AB22931" s="104"/>
      <c r="AC22931" s="104"/>
      <c r="AF22931" s="104"/>
      <c r="AG22931" s="104"/>
      <c r="AK22931" s="104"/>
      <c r="AL22931" s="104"/>
      <c r="AO22931" s="104"/>
      <c r="AP22931" s="104"/>
    </row>
    <row r="22932" spans="21:42" ht="15" customHeight="1" x14ac:dyDescent="0.25">
      <c r="U22932" s="104"/>
      <c r="AB22932" s="104"/>
      <c r="AC22932" s="104"/>
      <c r="AF22932" s="104"/>
      <c r="AG22932" s="104"/>
      <c r="AK22932" s="104"/>
      <c r="AL22932" s="104"/>
      <c r="AO22932" s="104"/>
      <c r="AP22932" s="104"/>
    </row>
    <row r="22933" spans="21:42" ht="15" customHeight="1" x14ac:dyDescent="0.25">
      <c r="U22933" s="104"/>
      <c r="AB22933" s="104"/>
      <c r="AC22933" s="104"/>
      <c r="AF22933" s="104"/>
      <c r="AG22933" s="104"/>
      <c r="AK22933" s="104"/>
      <c r="AL22933" s="104"/>
      <c r="AO22933" s="104"/>
      <c r="AP22933" s="104"/>
    </row>
    <row r="22934" spans="21:42" ht="15" customHeight="1" x14ac:dyDescent="0.25">
      <c r="U22934" s="104"/>
      <c r="AB22934" s="104"/>
      <c r="AC22934" s="104"/>
      <c r="AF22934" s="104"/>
      <c r="AG22934" s="104"/>
      <c r="AK22934" s="104"/>
      <c r="AL22934" s="104"/>
      <c r="AO22934" s="104"/>
      <c r="AP22934" s="104"/>
    </row>
    <row r="22935" spans="21:42" ht="15" customHeight="1" x14ac:dyDescent="0.25">
      <c r="U22935" s="104"/>
      <c r="AB22935" s="104"/>
      <c r="AC22935" s="104"/>
      <c r="AF22935" s="104"/>
      <c r="AG22935" s="104"/>
      <c r="AK22935" s="104"/>
      <c r="AL22935" s="104"/>
      <c r="AO22935" s="104"/>
      <c r="AP22935" s="104"/>
    </row>
    <row r="22936" spans="21:42" ht="15" customHeight="1" x14ac:dyDescent="0.25">
      <c r="U22936" s="104"/>
      <c r="AB22936" s="104"/>
      <c r="AC22936" s="104"/>
      <c r="AF22936" s="104"/>
      <c r="AG22936" s="104"/>
      <c r="AK22936" s="104"/>
      <c r="AL22936" s="104"/>
      <c r="AO22936" s="104"/>
      <c r="AP22936" s="104"/>
    </row>
    <row r="22937" spans="21:42" ht="15" customHeight="1" x14ac:dyDescent="0.25">
      <c r="U22937" s="104"/>
      <c r="AB22937" s="104"/>
      <c r="AC22937" s="104"/>
      <c r="AF22937" s="104"/>
      <c r="AG22937" s="104"/>
      <c r="AK22937" s="104"/>
      <c r="AL22937" s="104"/>
      <c r="AO22937" s="104"/>
      <c r="AP22937" s="104"/>
    </row>
    <row r="22938" spans="21:42" ht="15" customHeight="1" x14ac:dyDescent="0.25">
      <c r="U22938" s="104"/>
      <c r="AB22938" s="104"/>
      <c r="AC22938" s="104"/>
      <c r="AF22938" s="104"/>
      <c r="AG22938" s="104"/>
      <c r="AK22938" s="104"/>
      <c r="AL22938" s="104"/>
      <c r="AO22938" s="104"/>
      <c r="AP22938" s="104"/>
    </row>
    <row r="22939" spans="21:42" ht="15" customHeight="1" x14ac:dyDescent="0.25">
      <c r="U22939" s="104"/>
      <c r="AB22939" s="104"/>
      <c r="AC22939" s="104"/>
      <c r="AF22939" s="104"/>
      <c r="AG22939" s="104"/>
      <c r="AK22939" s="104"/>
      <c r="AL22939" s="104"/>
      <c r="AO22939" s="104"/>
      <c r="AP22939" s="104"/>
    </row>
    <row r="22940" spans="21:42" ht="15" customHeight="1" x14ac:dyDescent="0.25">
      <c r="U22940" s="104"/>
      <c r="AB22940" s="104"/>
      <c r="AC22940" s="104"/>
      <c r="AF22940" s="104"/>
      <c r="AG22940" s="104"/>
      <c r="AK22940" s="104"/>
      <c r="AL22940" s="104"/>
      <c r="AO22940" s="104"/>
      <c r="AP22940" s="104"/>
    </row>
    <row r="22941" spans="21:42" ht="15" customHeight="1" x14ac:dyDescent="0.25">
      <c r="U22941" s="104"/>
      <c r="AB22941" s="104"/>
      <c r="AC22941" s="104"/>
      <c r="AF22941" s="104"/>
      <c r="AG22941" s="104"/>
      <c r="AK22941" s="104"/>
      <c r="AL22941" s="104"/>
      <c r="AO22941" s="104"/>
      <c r="AP22941" s="104"/>
    </row>
    <row r="22942" spans="21:42" ht="15" customHeight="1" x14ac:dyDescent="0.25">
      <c r="U22942" s="104"/>
      <c r="AB22942" s="104"/>
      <c r="AC22942" s="104"/>
      <c r="AF22942" s="104"/>
      <c r="AG22942" s="104"/>
      <c r="AK22942" s="104"/>
      <c r="AL22942" s="104"/>
      <c r="AO22942" s="104"/>
      <c r="AP22942" s="104"/>
    </row>
    <row r="22943" spans="21:42" ht="15" customHeight="1" x14ac:dyDescent="0.25">
      <c r="U22943" s="104"/>
      <c r="AB22943" s="104"/>
      <c r="AC22943" s="104"/>
      <c r="AF22943" s="104"/>
      <c r="AG22943" s="104"/>
      <c r="AK22943" s="104"/>
      <c r="AL22943" s="104"/>
      <c r="AO22943" s="104"/>
      <c r="AP22943" s="104"/>
    </row>
    <row r="22944" spans="21:42" ht="15" customHeight="1" x14ac:dyDescent="0.25">
      <c r="U22944" s="104"/>
      <c r="AB22944" s="104"/>
      <c r="AC22944" s="104"/>
      <c r="AF22944" s="104"/>
      <c r="AG22944" s="104"/>
      <c r="AK22944" s="104"/>
      <c r="AL22944" s="104"/>
      <c r="AO22944" s="104"/>
      <c r="AP22944" s="104"/>
    </row>
    <row r="22945" spans="21:42" ht="15" customHeight="1" x14ac:dyDescent="0.25">
      <c r="U22945" s="104"/>
      <c r="AB22945" s="104"/>
      <c r="AC22945" s="104"/>
      <c r="AF22945" s="104"/>
      <c r="AG22945" s="104"/>
      <c r="AK22945" s="104"/>
      <c r="AL22945" s="104"/>
      <c r="AO22945" s="104"/>
      <c r="AP22945" s="104"/>
    </row>
    <row r="22946" spans="21:42" ht="15" customHeight="1" x14ac:dyDescent="0.25">
      <c r="U22946" s="104"/>
      <c r="AB22946" s="104"/>
      <c r="AC22946" s="104"/>
      <c r="AF22946" s="104"/>
      <c r="AG22946" s="104"/>
      <c r="AK22946" s="104"/>
      <c r="AL22946" s="104"/>
      <c r="AO22946" s="104"/>
      <c r="AP22946" s="104"/>
    </row>
    <row r="22947" spans="21:42" ht="15" customHeight="1" x14ac:dyDescent="0.25">
      <c r="U22947" s="104"/>
      <c r="AB22947" s="104"/>
      <c r="AC22947" s="104"/>
      <c r="AF22947" s="104"/>
      <c r="AG22947" s="104"/>
      <c r="AK22947" s="104"/>
      <c r="AL22947" s="104"/>
      <c r="AO22947" s="104"/>
      <c r="AP22947" s="104"/>
    </row>
    <row r="22948" spans="21:42" ht="15" customHeight="1" x14ac:dyDescent="0.25">
      <c r="U22948" s="104"/>
      <c r="AB22948" s="104"/>
      <c r="AC22948" s="104"/>
      <c r="AF22948" s="104"/>
      <c r="AG22948" s="104"/>
      <c r="AK22948" s="104"/>
      <c r="AL22948" s="104"/>
      <c r="AO22948" s="104"/>
      <c r="AP22948" s="104"/>
    </row>
    <row r="22949" spans="21:42" ht="15" customHeight="1" x14ac:dyDescent="0.25">
      <c r="U22949" s="104"/>
      <c r="AB22949" s="104"/>
      <c r="AC22949" s="104"/>
      <c r="AF22949" s="104"/>
      <c r="AG22949" s="104"/>
      <c r="AK22949" s="104"/>
      <c r="AL22949" s="104"/>
      <c r="AO22949" s="104"/>
      <c r="AP22949" s="104"/>
    </row>
    <row r="22950" spans="21:42" ht="15" customHeight="1" x14ac:dyDescent="0.25">
      <c r="U22950" s="104"/>
      <c r="AB22950" s="104"/>
      <c r="AC22950" s="104"/>
      <c r="AF22950" s="104"/>
      <c r="AG22950" s="104"/>
      <c r="AK22950" s="104"/>
      <c r="AL22950" s="104"/>
      <c r="AO22950" s="104"/>
      <c r="AP22950" s="104"/>
    </row>
    <row r="22951" spans="21:42" ht="15" customHeight="1" x14ac:dyDescent="0.25">
      <c r="U22951" s="104"/>
      <c r="AB22951" s="104"/>
      <c r="AC22951" s="104"/>
      <c r="AF22951" s="104"/>
      <c r="AG22951" s="104"/>
      <c r="AK22951" s="104"/>
      <c r="AL22951" s="104"/>
      <c r="AO22951" s="104"/>
      <c r="AP22951" s="104"/>
    </row>
    <row r="22952" spans="21:42" ht="15" customHeight="1" x14ac:dyDescent="0.25">
      <c r="U22952" s="104"/>
      <c r="AB22952" s="104"/>
      <c r="AC22952" s="104"/>
      <c r="AF22952" s="104"/>
      <c r="AG22952" s="104"/>
      <c r="AK22952" s="104"/>
      <c r="AL22952" s="104"/>
      <c r="AO22952" s="104"/>
      <c r="AP22952" s="104"/>
    </row>
    <row r="22953" spans="21:42" ht="15" customHeight="1" x14ac:dyDescent="0.25">
      <c r="U22953" s="104"/>
      <c r="AB22953" s="104"/>
      <c r="AC22953" s="104"/>
      <c r="AF22953" s="104"/>
      <c r="AG22953" s="104"/>
      <c r="AK22953" s="104"/>
      <c r="AL22953" s="104"/>
      <c r="AO22953" s="104"/>
      <c r="AP22953" s="104"/>
    </row>
    <row r="22954" spans="21:42" ht="15" customHeight="1" x14ac:dyDescent="0.25">
      <c r="U22954" s="104"/>
      <c r="AB22954" s="104"/>
      <c r="AC22954" s="104"/>
      <c r="AF22954" s="104"/>
      <c r="AG22954" s="104"/>
      <c r="AK22954" s="104"/>
      <c r="AL22954" s="104"/>
      <c r="AO22954" s="104"/>
      <c r="AP22954" s="104"/>
    </row>
    <row r="22955" spans="21:42" ht="15" customHeight="1" x14ac:dyDescent="0.25">
      <c r="U22955" s="104"/>
      <c r="AB22955" s="104"/>
      <c r="AC22955" s="104"/>
      <c r="AF22955" s="104"/>
      <c r="AG22955" s="104"/>
      <c r="AK22955" s="104"/>
      <c r="AL22955" s="104"/>
      <c r="AO22955" s="104"/>
      <c r="AP22955" s="104"/>
    </row>
    <row r="22956" spans="21:42" ht="15" customHeight="1" x14ac:dyDescent="0.25">
      <c r="U22956" s="104"/>
      <c r="AB22956" s="104"/>
      <c r="AC22956" s="104"/>
      <c r="AF22956" s="104"/>
      <c r="AG22956" s="104"/>
      <c r="AK22956" s="104"/>
      <c r="AL22956" s="104"/>
      <c r="AO22956" s="104"/>
      <c r="AP22956" s="104"/>
    </row>
    <row r="22957" spans="21:42" ht="15" customHeight="1" x14ac:dyDescent="0.25">
      <c r="U22957" s="104"/>
      <c r="AB22957" s="104"/>
      <c r="AC22957" s="104"/>
      <c r="AF22957" s="104"/>
      <c r="AG22957" s="104"/>
      <c r="AK22957" s="104"/>
      <c r="AL22957" s="104"/>
      <c r="AO22957" s="104"/>
      <c r="AP22957" s="104"/>
    </row>
    <row r="22958" spans="21:42" ht="15" customHeight="1" x14ac:dyDescent="0.25">
      <c r="U22958" s="104"/>
      <c r="AB22958" s="104"/>
      <c r="AC22958" s="104"/>
      <c r="AF22958" s="104"/>
      <c r="AG22958" s="104"/>
      <c r="AK22958" s="104"/>
      <c r="AL22958" s="104"/>
      <c r="AO22958" s="104"/>
      <c r="AP22958" s="104"/>
    </row>
    <row r="22959" spans="21:42" ht="15" customHeight="1" x14ac:dyDescent="0.25">
      <c r="U22959" s="104"/>
      <c r="AB22959" s="104"/>
      <c r="AC22959" s="104"/>
      <c r="AF22959" s="104"/>
      <c r="AG22959" s="104"/>
      <c r="AK22959" s="104"/>
      <c r="AL22959" s="104"/>
      <c r="AO22959" s="104"/>
      <c r="AP22959" s="104"/>
    </row>
    <row r="22960" spans="21:42" ht="15" customHeight="1" x14ac:dyDescent="0.25">
      <c r="U22960" s="104"/>
      <c r="AB22960" s="104"/>
      <c r="AC22960" s="104"/>
      <c r="AF22960" s="104"/>
      <c r="AG22960" s="104"/>
      <c r="AK22960" s="104"/>
      <c r="AL22960" s="104"/>
      <c r="AO22960" s="104"/>
      <c r="AP22960" s="104"/>
    </row>
    <row r="22961" spans="21:42" ht="15" customHeight="1" x14ac:dyDescent="0.25">
      <c r="U22961" s="104"/>
      <c r="AB22961" s="104"/>
      <c r="AC22961" s="104"/>
      <c r="AF22961" s="104"/>
      <c r="AG22961" s="104"/>
      <c r="AK22961" s="104"/>
      <c r="AL22961" s="104"/>
      <c r="AO22961" s="104"/>
      <c r="AP22961" s="104"/>
    </row>
    <row r="22962" spans="21:42" ht="15" customHeight="1" x14ac:dyDescent="0.25">
      <c r="U22962" s="104"/>
      <c r="AB22962" s="104"/>
      <c r="AC22962" s="104"/>
      <c r="AF22962" s="104"/>
      <c r="AG22962" s="104"/>
      <c r="AK22962" s="104"/>
      <c r="AL22962" s="104"/>
      <c r="AO22962" s="104"/>
      <c r="AP22962" s="104"/>
    </row>
    <row r="22963" spans="21:42" ht="15" customHeight="1" x14ac:dyDescent="0.25">
      <c r="U22963" s="104"/>
      <c r="AB22963" s="104"/>
      <c r="AC22963" s="104"/>
      <c r="AF22963" s="104"/>
      <c r="AG22963" s="104"/>
      <c r="AK22963" s="104"/>
      <c r="AL22963" s="104"/>
      <c r="AO22963" s="104"/>
      <c r="AP22963" s="104"/>
    </row>
    <row r="22964" spans="21:42" ht="15" customHeight="1" x14ac:dyDescent="0.25">
      <c r="U22964" s="104"/>
      <c r="AB22964" s="104"/>
      <c r="AC22964" s="104"/>
      <c r="AF22964" s="104"/>
      <c r="AG22964" s="104"/>
      <c r="AK22964" s="104"/>
      <c r="AL22964" s="104"/>
      <c r="AO22964" s="104"/>
      <c r="AP22964" s="104"/>
    </row>
    <row r="22965" spans="21:42" ht="15" customHeight="1" x14ac:dyDescent="0.25">
      <c r="U22965" s="104"/>
      <c r="AB22965" s="104"/>
      <c r="AC22965" s="104"/>
      <c r="AF22965" s="104"/>
      <c r="AG22965" s="104"/>
      <c r="AK22965" s="104"/>
      <c r="AL22965" s="104"/>
      <c r="AO22965" s="104"/>
      <c r="AP22965" s="104"/>
    </row>
    <row r="22966" spans="21:42" ht="15" customHeight="1" x14ac:dyDescent="0.25">
      <c r="U22966" s="104"/>
      <c r="AB22966" s="104"/>
      <c r="AC22966" s="104"/>
      <c r="AF22966" s="104"/>
      <c r="AG22966" s="104"/>
      <c r="AK22966" s="104"/>
      <c r="AL22966" s="104"/>
      <c r="AO22966" s="104"/>
      <c r="AP22966" s="104"/>
    </row>
    <row r="22967" spans="21:42" ht="15" customHeight="1" x14ac:dyDescent="0.25">
      <c r="U22967" s="104"/>
      <c r="AB22967" s="104"/>
      <c r="AC22967" s="104"/>
      <c r="AF22967" s="104"/>
      <c r="AG22967" s="104"/>
      <c r="AK22967" s="104"/>
      <c r="AL22967" s="104"/>
      <c r="AO22967" s="104"/>
      <c r="AP22967" s="104"/>
    </row>
    <row r="22968" spans="21:42" ht="15" customHeight="1" x14ac:dyDescent="0.25">
      <c r="U22968" s="104"/>
      <c r="AB22968" s="104"/>
      <c r="AC22968" s="104"/>
      <c r="AF22968" s="104"/>
      <c r="AG22968" s="104"/>
      <c r="AK22968" s="104"/>
      <c r="AL22968" s="104"/>
      <c r="AO22968" s="104"/>
      <c r="AP22968" s="104"/>
    </row>
    <row r="22969" spans="21:42" ht="15" customHeight="1" x14ac:dyDescent="0.25">
      <c r="U22969" s="104"/>
      <c r="AB22969" s="104"/>
      <c r="AC22969" s="104"/>
      <c r="AF22969" s="104"/>
      <c r="AG22969" s="104"/>
      <c r="AK22969" s="104"/>
      <c r="AL22969" s="104"/>
      <c r="AO22969" s="104"/>
      <c r="AP22969" s="104"/>
    </row>
    <row r="22970" spans="21:42" ht="15" customHeight="1" x14ac:dyDescent="0.25">
      <c r="U22970" s="104"/>
      <c r="AB22970" s="104"/>
      <c r="AC22970" s="104"/>
      <c r="AF22970" s="104"/>
      <c r="AG22970" s="104"/>
      <c r="AK22970" s="104"/>
      <c r="AL22970" s="104"/>
      <c r="AO22970" s="104"/>
      <c r="AP22970" s="104"/>
    </row>
    <row r="22971" spans="21:42" ht="15" customHeight="1" x14ac:dyDescent="0.25">
      <c r="U22971" s="104"/>
      <c r="AB22971" s="104"/>
      <c r="AC22971" s="104"/>
      <c r="AF22971" s="104"/>
      <c r="AG22971" s="104"/>
      <c r="AK22971" s="104"/>
      <c r="AL22971" s="104"/>
      <c r="AO22971" s="104"/>
      <c r="AP22971" s="104"/>
    </row>
    <row r="22972" spans="21:42" ht="15" customHeight="1" x14ac:dyDescent="0.25">
      <c r="U22972" s="104"/>
      <c r="AB22972" s="104"/>
      <c r="AC22972" s="104"/>
      <c r="AF22972" s="104"/>
      <c r="AG22972" s="104"/>
      <c r="AK22972" s="104"/>
      <c r="AL22972" s="104"/>
      <c r="AO22972" s="104"/>
      <c r="AP22972" s="104"/>
    </row>
    <row r="22973" spans="21:42" ht="15" customHeight="1" x14ac:dyDescent="0.25">
      <c r="U22973" s="104"/>
      <c r="AB22973" s="104"/>
      <c r="AC22973" s="104"/>
      <c r="AF22973" s="104"/>
      <c r="AG22973" s="104"/>
      <c r="AK22973" s="104"/>
      <c r="AL22973" s="104"/>
      <c r="AO22973" s="104"/>
      <c r="AP22973" s="104"/>
    </row>
    <row r="22974" spans="21:42" ht="15" customHeight="1" x14ac:dyDescent="0.25">
      <c r="U22974" s="104"/>
      <c r="AB22974" s="104"/>
      <c r="AC22974" s="104"/>
      <c r="AF22974" s="104"/>
      <c r="AG22974" s="104"/>
      <c r="AK22974" s="104"/>
      <c r="AL22974" s="104"/>
      <c r="AO22974" s="104"/>
      <c r="AP22974" s="104"/>
    </row>
    <row r="22975" spans="21:42" ht="15" customHeight="1" x14ac:dyDescent="0.25">
      <c r="U22975" s="104"/>
      <c r="AB22975" s="104"/>
      <c r="AC22975" s="104"/>
      <c r="AF22975" s="104"/>
      <c r="AG22975" s="104"/>
      <c r="AK22975" s="104"/>
      <c r="AL22975" s="104"/>
      <c r="AO22975" s="104"/>
      <c r="AP22975" s="104"/>
    </row>
    <row r="22976" spans="21:42" ht="15" customHeight="1" x14ac:dyDescent="0.25">
      <c r="U22976" s="104"/>
      <c r="AB22976" s="104"/>
      <c r="AC22976" s="104"/>
      <c r="AF22976" s="104"/>
      <c r="AG22976" s="104"/>
      <c r="AK22976" s="104"/>
      <c r="AL22976" s="104"/>
      <c r="AO22976" s="104"/>
      <c r="AP22976" s="104"/>
    </row>
    <row r="22977" spans="21:42" ht="15" customHeight="1" x14ac:dyDescent="0.25">
      <c r="U22977" s="104"/>
      <c r="AB22977" s="104"/>
      <c r="AC22977" s="104"/>
      <c r="AF22977" s="104"/>
      <c r="AG22977" s="104"/>
      <c r="AK22977" s="104"/>
      <c r="AL22977" s="104"/>
      <c r="AO22977" s="104"/>
      <c r="AP22977" s="104"/>
    </row>
    <row r="22978" spans="21:42" ht="15" customHeight="1" x14ac:dyDescent="0.25">
      <c r="U22978" s="104"/>
      <c r="AB22978" s="104"/>
      <c r="AC22978" s="104"/>
      <c r="AF22978" s="104"/>
      <c r="AG22978" s="104"/>
      <c r="AK22978" s="104"/>
      <c r="AL22978" s="104"/>
      <c r="AO22978" s="104"/>
      <c r="AP22978" s="104"/>
    </row>
    <row r="22979" spans="21:42" ht="15" customHeight="1" x14ac:dyDescent="0.25">
      <c r="U22979" s="104"/>
      <c r="AB22979" s="104"/>
      <c r="AC22979" s="104"/>
      <c r="AF22979" s="104"/>
      <c r="AG22979" s="104"/>
      <c r="AK22979" s="104"/>
      <c r="AL22979" s="104"/>
      <c r="AO22979" s="104"/>
      <c r="AP22979" s="104"/>
    </row>
    <row r="22980" spans="21:42" ht="15" customHeight="1" x14ac:dyDescent="0.25">
      <c r="U22980" s="104"/>
      <c r="AB22980" s="104"/>
      <c r="AC22980" s="104"/>
      <c r="AF22980" s="104"/>
      <c r="AG22980" s="104"/>
      <c r="AK22980" s="104"/>
      <c r="AL22980" s="104"/>
      <c r="AO22980" s="104"/>
      <c r="AP22980" s="104"/>
    </row>
    <row r="22981" spans="21:42" ht="15" customHeight="1" x14ac:dyDescent="0.25">
      <c r="U22981" s="104"/>
      <c r="AB22981" s="104"/>
      <c r="AC22981" s="104"/>
      <c r="AF22981" s="104"/>
      <c r="AG22981" s="104"/>
      <c r="AK22981" s="104"/>
      <c r="AL22981" s="104"/>
      <c r="AO22981" s="104"/>
      <c r="AP22981" s="104"/>
    </row>
    <row r="22982" spans="21:42" ht="15" customHeight="1" x14ac:dyDescent="0.25">
      <c r="U22982" s="104"/>
      <c r="AB22982" s="104"/>
      <c r="AC22982" s="104"/>
      <c r="AF22982" s="104"/>
      <c r="AG22982" s="104"/>
      <c r="AK22982" s="104"/>
      <c r="AL22982" s="104"/>
      <c r="AO22982" s="104"/>
      <c r="AP22982" s="104"/>
    </row>
    <row r="22983" spans="21:42" ht="15" customHeight="1" x14ac:dyDescent="0.25">
      <c r="U22983" s="104"/>
      <c r="AB22983" s="104"/>
      <c r="AC22983" s="104"/>
      <c r="AF22983" s="104"/>
      <c r="AG22983" s="104"/>
      <c r="AK22983" s="104"/>
      <c r="AL22983" s="104"/>
      <c r="AO22983" s="104"/>
      <c r="AP22983" s="104"/>
    </row>
    <row r="22984" spans="21:42" ht="15" customHeight="1" x14ac:dyDescent="0.25">
      <c r="U22984" s="104"/>
      <c r="AB22984" s="104"/>
      <c r="AC22984" s="104"/>
      <c r="AF22984" s="104"/>
      <c r="AG22984" s="104"/>
      <c r="AK22984" s="104"/>
      <c r="AL22984" s="104"/>
      <c r="AO22984" s="104"/>
      <c r="AP22984" s="104"/>
    </row>
    <row r="22985" spans="21:42" ht="15" customHeight="1" x14ac:dyDescent="0.25">
      <c r="U22985" s="104"/>
      <c r="AB22985" s="104"/>
      <c r="AC22985" s="104"/>
      <c r="AF22985" s="104"/>
      <c r="AG22985" s="104"/>
      <c r="AK22985" s="104"/>
      <c r="AL22985" s="104"/>
      <c r="AO22985" s="104"/>
      <c r="AP22985" s="104"/>
    </row>
    <row r="22986" spans="21:42" ht="15" customHeight="1" x14ac:dyDescent="0.25">
      <c r="U22986" s="104"/>
      <c r="AB22986" s="104"/>
      <c r="AC22986" s="104"/>
      <c r="AF22986" s="104"/>
      <c r="AG22986" s="104"/>
      <c r="AK22986" s="104"/>
      <c r="AL22986" s="104"/>
      <c r="AO22986" s="104"/>
      <c r="AP22986" s="104"/>
    </row>
    <row r="22987" spans="21:42" ht="15" customHeight="1" x14ac:dyDescent="0.25">
      <c r="U22987" s="104"/>
      <c r="AB22987" s="104"/>
      <c r="AC22987" s="104"/>
      <c r="AF22987" s="104"/>
      <c r="AG22987" s="104"/>
      <c r="AK22987" s="104"/>
      <c r="AL22987" s="104"/>
      <c r="AO22987" s="104"/>
      <c r="AP22987" s="104"/>
    </row>
    <row r="22988" spans="21:42" ht="15" customHeight="1" x14ac:dyDescent="0.25">
      <c r="U22988" s="104"/>
      <c r="AB22988" s="104"/>
      <c r="AC22988" s="104"/>
      <c r="AF22988" s="104"/>
      <c r="AG22988" s="104"/>
      <c r="AK22988" s="104"/>
      <c r="AL22988" s="104"/>
      <c r="AO22988" s="104"/>
      <c r="AP22988" s="104"/>
    </row>
    <row r="22989" spans="21:42" ht="15" customHeight="1" x14ac:dyDescent="0.25">
      <c r="U22989" s="104"/>
      <c r="AB22989" s="104"/>
      <c r="AC22989" s="104"/>
      <c r="AF22989" s="104"/>
      <c r="AG22989" s="104"/>
      <c r="AK22989" s="104"/>
      <c r="AL22989" s="104"/>
      <c r="AO22989" s="104"/>
      <c r="AP22989" s="104"/>
    </row>
    <row r="22990" spans="21:42" ht="15" customHeight="1" x14ac:dyDescent="0.25">
      <c r="U22990" s="104"/>
      <c r="AB22990" s="104"/>
      <c r="AC22990" s="104"/>
      <c r="AF22990" s="104"/>
      <c r="AG22990" s="104"/>
      <c r="AK22990" s="104"/>
      <c r="AL22990" s="104"/>
      <c r="AO22990" s="104"/>
      <c r="AP22990" s="104"/>
    </row>
    <row r="22991" spans="21:42" ht="15" customHeight="1" x14ac:dyDescent="0.25">
      <c r="U22991" s="104"/>
      <c r="AB22991" s="104"/>
      <c r="AC22991" s="104"/>
      <c r="AF22991" s="104"/>
      <c r="AG22991" s="104"/>
      <c r="AK22991" s="104"/>
      <c r="AL22991" s="104"/>
      <c r="AO22991" s="104"/>
      <c r="AP22991" s="104"/>
    </row>
    <row r="22992" spans="21:42" ht="15" customHeight="1" x14ac:dyDescent="0.25">
      <c r="U22992" s="104"/>
      <c r="AB22992" s="104"/>
      <c r="AC22992" s="104"/>
      <c r="AF22992" s="104"/>
      <c r="AG22992" s="104"/>
      <c r="AK22992" s="104"/>
      <c r="AL22992" s="104"/>
      <c r="AO22992" s="104"/>
      <c r="AP22992" s="104"/>
    </row>
    <row r="22993" spans="21:42" ht="15" customHeight="1" x14ac:dyDescent="0.25">
      <c r="U22993" s="104"/>
      <c r="AB22993" s="104"/>
      <c r="AC22993" s="104"/>
      <c r="AF22993" s="104"/>
      <c r="AG22993" s="104"/>
      <c r="AK22993" s="104"/>
      <c r="AL22993" s="104"/>
      <c r="AO22993" s="104"/>
      <c r="AP22993" s="104"/>
    </row>
    <row r="22994" spans="21:42" ht="15" customHeight="1" x14ac:dyDescent="0.25">
      <c r="U22994" s="104"/>
      <c r="AB22994" s="104"/>
      <c r="AC22994" s="104"/>
      <c r="AF22994" s="104"/>
      <c r="AG22994" s="104"/>
      <c r="AK22994" s="104"/>
      <c r="AL22994" s="104"/>
      <c r="AO22994" s="104"/>
      <c r="AP22994" s="104"/>
    </row>
    <row r="22995" spans="21:42" ht="15" customHeight="1" x14ac:dyDescent="0.25">
      <c r="U22995" s="104"/>
      <c r="AB22995" s="104"/>
      <c r="AC22995" s="104"/>
      <c r="AF22995" s="104"/>
      <c r="AG22995" s="104"/>
      <c r="AK22995" s="104"/>
      <c r="AL22995" s="104"/>
      <c r="AO22995" s="104"/>
      <c r="AP22995" s="104"/>
    </row>
    <row r="22996" spans="21:42" ht="15" customHeight="1" x14ac:dyDescent="0.25">
      <c r="U22996" s="104"/>
      <c r="AB22996" s="104"/>
      <c r="AC22996" s="104"/>
      <c r="AF22996" s="104"/>
      <c r="AG22996" s="104"/>
      <c r="AK22996" s="104"/>
      <c r="AL22996" s="104"/>
      <c r="AO22996" s="104"/>
      <c r="AP22996" s="104"/>
    </row>
    <row r="22997" spans="21:42" ht="15" customHeight="1" x14ac:dyDescent="0.25">
      <c r="U22997" s="104"/>
      <c r="AB22997" s="104"/>
      <c r="AC22997" s="104"/>
      <c r="AF22997" s="104"/>
      <c r="AG22997" s="104"/>
      <c r="AK22997" s="104"/>
      <c r="AL22997" s="104"/>
      <c r="AO22997" s="104"/>
      <c r="AP22997" s="104"/>
    </row>
    <row r="22998" spans="21:42" ht="15" customHeight="1" x14ac:dyDescent="0.25">
      <c r="U22998" s="104"/>
      <c r="AB22998" s="104"/>
      <c r="AC22998" s="104"/>
      <c r="AF22998" s="104"/>
      <c r="AG22998" s="104"/>
      <c r="AK22998" s="104"/>
      <c r="AL22998" s="104"/>
      <c r="AO22998" s="104"/>
      <c r="AP22998" s="104"/>
    </row>
    <row r="22999" spans="21:42" ht="15" customHeight="1" x14ac:dyDescent="0.25">
      <c r="U22999" s="104"/>
      <c r="AB22999" s="104"/>
      <c r="AC22999" s="104"/>
      <c r="AF22999" s="104"/>
      <c r="AG22999" s="104"/>
      <c r="AK22999" s="104"/>
      <c r="AL22999" s="104"/>
      <c r="AO22999" s="104"/>
      <c r="AP22999" s="104"/>
    </row>
    <row r="23000" spans="21:42" ht="15" customHeight="1" x14ac:dyDescent="0.25">
      <c r="U23000" s="104"/>
      <c r="AB23000" s="104"/>
      <c r="AC23000" s="104"/>
      <c r="AF23000" s="104"/>
      <c r="AG23000" s="104"/>
      <c r="AK23000" s="104"/>
      <c r="AL23000" s="104"/>
      <c r="AO23000" s="104"/>
      <c r="AP23000" s="104"/>
    </row>
    <row r="23001" spans="21:42" ht="15" customHeight="1" x14ac:dyDescent="0.25">
      <c r="U23001" s="104"/>
      <c r="AB23001" s="104"/>
      <c r="AC23001" s="104"/>
      <c r="AF23001" s="104"/>
      <c r="AG23001" s="104"/>
      <c r="AK23001" s="104"/>
      <c r="AL23001" s="104"/>
      <c r="AO23001" s="104"/>
      <c r="AP23001" s="104"/>
    </row>
    <row r="23002" spans="21:42" ht="15" customHeight="1" x14ac:dyDescent="0.25">
      <c r="U23002" s="104"/>
      <c r="AB23002" s="104"/>
      <c r="AC23002" s="104"/>
      <c r="AF23002" s="104"/>
      <c r="AG23002" s="104"/>
      <c r="AK23002" s="104"/>
      <c r="AL23002" s="104"/>
      <c r="AO23002" s="104"/>
      <c r="AP23002" s="104"/>
    </row>
    <row r="23003" spans="21:42" ht="15" customHeight="1" x14ac:dyDescent="0.25">
      <c r="U23003" s="104"/>
      <c r="AB23003" s="104"/>
      <c r="AC23003" s="104"/>
      <c r="AF23003" s="104"/>
      <c r="AG23003" s="104"/>
      <c r="AK23003" s="104"/>
      <c r="AL23003" s="104"/>
      <c r="AO23003" s="104"/>
      <c r="AP23003" s="104"/>
    </row>
    <row r="23004" spans="21:42" ht="15" customHeight="1" x14ac:dyDescent="0.25">
      <c r="U23004" s="104"/>
      <c r="AB23004" s="104"/>
      <c r="AC23004" s="104"/>
      <c r="AF23004" s="104"/>
      <c r="AG23004" s="104"/>
      <c r="AK23004" s="104"/>
      <c r="AL23004" s="104"/>
      <c r="AO23004" s="104"/>
      <c r="AP23004" s="104"/>
    </row>
    <row r="23005" spans="21:42" ht="15" customHeight="1" x14ac:dyDescent="0.25">
      <c r="U23005" s="104"/>
      <c r="AB23005" s="104"/>
      <c r="AC23005" s="104"/>
      <c r="AF23005" s="104"/>
      <c r="AG23005" s="104"/>
      <c r="AK23005" s="104"/>
      <c r="AL23005" s="104"/>
      <c r="AO23005" s="104"/>
      <c r="AP23005" s="104"/>
    </row>
    <row r="23006" spans="21:42" ht="15" customHeight="1" x14ac:dyDescent="0.25">
      <c r="U23006" s="104"/>
      <c r="AB23006" s="104"/>
      <c r="AC23006" s="104"/>
      <c r="AF23006" s="104"/>
      <c r="AG23006" s="104"/>
      <c r="AK23006" s="104"/>
      <c r="AL23006" s="104"/>
      <c r="AO23006" s="104"/>
      <c r="AP23006" s="104"/>
    </row>
    <row r="23007" spans="21:42" ht="15" customHeight="1" x14ac:dyDescent="0.25">
      <c r="U23007" s="104"/>
      <c r="AB23007" s="104"/>
      <c r="AC23007" s="104"/>
      <c r="AF23007" s="104"/>
      <c r="AG23007" s="104"/>
      <c r="AK23007" s="104"/>
      <c r="AL23007" s="104"/>
      <c r="AO23007" s="104"/>
      <c r="AP23007" s="104"/>
    </row>
    <row r="23008" spans="21:42" ht="15" customHeight="1" x14ac:dyDescent="0.25">
      <c r="U23008" s="104"/>
      <c r="AB23008" s="104"/>
      <c r="AC23008" s="104"/>
      <c r="AF23008" s="104"/>
      <c r="AG23008" s="104"/>
      <c r="AK23008" s="104"/>
      <c r="AL23008" s="104"/>
      <c r="AO23008" s="104"/>
      <c r="AP23008" s="104"/>
    </row>
    <row r="23009" spans="21:42" ht="15" customHeight="1" x14ac:dyDescent="0.25">
      <c r="U23009" s="104"/>
      <c r="AB23009" s="104"/>
      <c r="AC23009" s="104"/>
      <c r="AF23009" s="104"/>
      <c r="AG23009" s="104"/>
      <c r="AK23009" s="104"/>
      <c r="AL23009" s="104"/>
      <c r="AO23009" s="104"/>
      <c r="AP23009" s="104"/>
    </row>
    <row r="23010" spans="21:42" ht="15" customHeight="1" x14ac:dyDescent="0.25">
      <c r="U23010" s="104"/>
      <c r="AB23010" s="104"/>
      <c r="AC23010" s="104"/>
      <c r="AF23010" s="104"/>
      <c r="AG23010" s="104"/>
      <c r="AK23010" s="104"/>
      <c r="AL23010" s="104"/>
      <c r="AO23010" s="104"/>
      <c r="AP23010" s="104"/>
    </row>
    <row r="23011" spans="21:42" ht="15" customHeight="1" x14ac:dyDescent="0.25">
      <c r="U23011" s="104"/>
      <c r="AB23011" s="104"/>
      <c r="AC23011" s="104"/>
      <c r="AF23011" s="104"/>
      <c r="AG23011" s="104"/>
      <c r="AK23011" s="104"/>
      <c r="AL23011" s="104"/>
      <c r="AO23011" s="104"/>
      <c r="AP23011" s="104"/>
    </row>
    <row r="23012" spans="21:42" ht="15" customHeight="1" x14ac:dyDescent="0.25">
      <c r="U23012" s="104"/>
      <c r="AB23012" s="104"/>
      <c r="AC23012" s="104"/>
      <c r="AF23012" s="104"/>
      <c r="AG23012" s="104"/>
      <c r="AK23012" s="104"/>
      <c r="AL23012" s="104"/>
      <c r="AO23012" s="104"/>
      <c r="AP23012" s="104"/>
    </row>
    <row r="23013" spans="21:42" ht="15" customHeight="1" x14ac:dyDescent="0.25">
      <c r="U23013" s="104"/>
      <c r="AB23013" s="104"/>
      <c r="AC23013" s="104"/>
      <c r="AF23013" s="104"/>
      <c r="AG23013" s="104"/>
      <c r="AK23013" s="104"/>
      <c r="AL23013" s="104"/>
      <c r="AO23013" s="104"/>
      <c r="AP23013" s="104"/>
    </row>
    <row r="23014" spans="21:42" ht="15" customHeight="1" x14ac:dyDescent="0.25">
      <c r="U23014" s="104"/>
      <c r="AB23014" s="104"/>
      <c r="AC23014" s="104"/>
      <c r="AF23014" s="104"/>
      <c r="AG23014" s="104"/>
      <c r="AK23014" s="104"/>
      <c r="AL23014" s="104"/>
      <c r="AO23014" s="104"/>
      <c r="AP23014" s="104"/>
    </row>
    <row r="23015" spans="21:42" ht="15" customHeight="1" x14ac:dyDescent="0.25">
      <c r="U23015" s="104"/>
      <c r="AB23015" s="104"/>
      <c r="AC23015" s="104"/>
      <c r="AF23015" s="104"/>
      <c r="AG23015" s="104"/>
      <c r="AK23015" s="104"/>
      <c r="AL23015" s="104"/>
      <c r="AO23015" s="104"/>
      <c r="AP23015" s="104"/>
    </row>
    <row r="23016" spans="21:42" ht="15" customHeight="1" x14ac:dyDescent="0.25">
      <c r="U23016" s="104"/>
      <c r="AB23016" s="104"/>
      <c r="AC23016" s="104"/>
      <c r="AF23016" s="104"/>
      <c r="AG23016" s="104"/>
      <c r="AK23016" s="104"/>
      <c r="AL23016" s="104"/>
      <c r="AO23016" s="104"/>
      <c r="AP23016" s="104"/>
    </row>
    <row r="23017" spans="21:42" ht="15" customHeight="1" x14ac:dyDescent="0.25">
      <c r="U23017" s="104"/>
      <c r="AB23017" s="104"/>
      <c r="AC23017" s="104"/>
      <c r="AF23017" s="104"/>
      <c r="AG23017" s="104"/>
      <c r="AK23017" s="104"/>
      <c r="AL23017" s="104"/>
      <c r="AO23017" s="104"/>
      <c r="AP23017" s="104"/>
    </row>
    <row r="23018" spans="21:42" ht="15" customHeight="1" x14ac:dyDescent="0.25">
      <c r="U23018" s="104"/>
      <c r="AB23018" s="104"/>
      <c r="AC23018" s="104"/>
      <c r="AF23018" s="104"/>
      <c r="AG23018" s="104"/>
      <c r="AK23018" s="104"/>
      <c r="AL23018" s="104"/>
      <c r="AO23018" s="104"/>
      <c r="AP23018" s="104"/>
    </row>
    <row r="23019" spans="21:42" ht="15" customHeight="1" x14ac:dyDescent="0.25">
      <c r="U23019" s="104"/>
      <c r="AB23019" s="104"/>
      <c r="AC23019" s="104"/>
      <c r="AF23019" s="104"/>
      <c r="AG23019" s="104"/>
      <c r="AK23019" s="104"/>
      <c r="AL23019" s="104"/>
      <c r="AO23019" s="104"/>
      <c r="AP23019" s="104"/>
    </row>
    <row r="23020" spans="21:42" ht="15" customHeight="1" x14ac:dyDescent="0.25">
      <c r="U23020" s="104"/>
      <c r="AB23020" s="104"/>
      <c r="AC23020" s="104"/>
      <c r="AF23020" s="104"/>
      <c r="AG23020" s="104"/>
      <c r="AK23020" s="104"/>
      <c r="AL23020" s="104"/>
      <c r="AO23020" s="104"/>
      <c r="AP23020" s="104"/>
    </row>
    <row r="23021" spans="21:42" ht="15" customHeight="1" x14ac:dyDescent="0.25">
      <c r="U23021" s="104"/>
      <c r="AB23021" s="104"/>
      <c r="AC23021" s="104"/>
      <c r="AF23021" s="104"/>
      <c r="AG23021" s="104"/>
      <c r="AK23021" s="104"/>
      <c r="AL23021" s="104"/>
      <c r="AO23021" s="104"/>
      <c r="AP23021" s="104"/>
    </row>
    <row r="23022" spans="21:42" ht="15" customHeight="1" x14ac:dyDescent="0.25">
      <c r="U23022" s="104"/>
      <c r="AB23022" s="104"/>
      <c r="AC23022" s="104"/>
      <c r="AF23022" s="104"/>
      <c r="AG23022" s="104"/>
      <c r="AK23022" s="104"/>
      <c r="AL23022" s="104"/>
      <c r="AO23022" s="104"/>
      <c r="AP23022" s="104"/>
    </row>
    <row r="23023" spans="21:42" ht="15" customHeight="1" x14ac:dyDescent="0.25">
      <c r="U23023" s="104"/>
      <c r="AB23023" s="104"/>
      <c r="AC23023" s="104"/>
      <c r="AF23023" s="104"/>
      <c r="AG23023" s="104"/>
      <c r="AK23023" s="104"/>
      <c r="AL23023" s="104"/>
      <c r="AO23023" s="104"/>
      <c r="AP23023" s="104"/>
    </row>
    <row r="23024" spans="21:42" ht="15" customHeight="1" x14ac:dyDescent="0.25">
      <c r="U23024" s="104"/>
      <c r="AB23024" s="104"/>
      <c r="AC23024" s="104"/>
      <c r="AF23024" s="104"/>
      <c r="AG23024" s="104"/>
      <c r="AK23024" s="104"/>
      <c r="AL23024" s="104"/>
      <c r="AO23024" s="104"/>
      <c r="AP23024" s="104"/>
    </row>
    <row r="23025" spans="21:42" ht="15" customHeight="1" x14ac:dyDescent="0.25">
      <c r="U23025" s="104"/>
      <c r="AB23025" s="104"/>
      <c r="AC23025" s="104"/>
      <c r="AF23025" s="104"/>
      <c r="AG23025" s="104"/>
      <c r="AK23025" s="104"/>
      <c r="AL23025" s="104"/>
      <c r="AO23025" s="104"/>
      <c r="AP23025" s="104"/>
    </row>
    <row r="23026" spans="21:42" ht="15" customHeight="1" x14ac:dyDescent="0.25">
      <c r="U23026" s="104"/>
      <c r="AB23026" s="104"/>
      <c r="AC23026" s="104"/>
      <c r="AF23026" s="104"/>
      <c r="AG23026" s="104"/>
      <c r="AK23026" s="104"/>
      <c r="AL23026" s="104"/>
      <c r="AO23026" s="104"/>
      <c r="AP23026" s="104"/>
    </row>
    <row r="23027" spans="21:42" ht="15" customHeight="1" x14ac:dyDescent="0.25">
      <c r="U23027" s="104"/>
      <c r="AB23027" s="104"/>
      <c r="AC23027" s="104"/>
      <c r="AF23027" s="104"/>
      <c r="AG23027" s="104"/>
      <c r="AK23027" s="104"/>
      <c r="AL23027" s="104"/>
      <c r="AO23027" s="104"/>
      <c r="AP23027" s="104"/>
    </row>
    <row r="23028" spans="21:42" ht="15" customHeight="1" x14ac:dyDescent="0.25">
      <c r="U23028" s="104"/>
      <c r="AB23028" s="104"/>
      <c r="AC23028" s="104"/>
      <c r="AF23028" s="104"/>
      <c r="AG23028" s="104"/>
      <c r="AK23028" s="104"/>
      <c r="AL23028" s="104"/>
      <c r="AO23028" s="104"/>
      <c r="AP23028" s="104"/>
    </row>
    <row r="23029" spans="21:42" ht="15" customHeight="1" x14ac:dyDescent="0.25">
      <c r="U23029" s="104"/>
      <c r="AB23029" s="104"/>
      <c r="AC23029" s="104"/>
      <c r="AF23029" s="104"/>
      <c r="AG23029" s="104"/>
      <c r="AK23029" s="104"/>
      <c r="AL23029" s="104"/>
      <c r="AO23029" s="104"/>
      <c r="AP23029" s="104"/>
    </row>
    <row r="23030" spans="21:42" ht="15" customHeight="1" x14ac:dyDescent="0.25">
      <c r="U23030" s="104"/>
      <c r="AB23030" s="104"/>
      <c r="AC23030" s="104"/>
      <c r="AF23030" s="104"/>
      <c r="AG23030" s="104"/>
      <c r="AK23030" s="104"/>
      <c r="AL23030" s="104"/>
      <c r="AO23030" s="104"/>
      <c r="AP23030" s="104"/>
    </row>
    <row r="23031" spans="21:42" ht="15" customHeight="1" x14ac:dyDescent="0.25">
      <c r="U23031" s="104"/>
      <c r="AB23031" s="104"/>
      <c r="AC23031" s="104"/>
      <c r="AF23031" s="104"/>
      <c r="AG23031" s="104"/>
      <c r="AK23031" s="104"/>
      <c r="AL23031" s="104"/>
      <c r="AO23031" s="104"/>
      <c r="AP23031" s="104"/>
    </row>
    <row r="23032" spans="21:42" ht="15" customHeight="1" x14ac:dyDescent="0.25">
      <c r="U23032" s="104"/>
      <c r="AB23032" s="104"/>
      <c r="AC23032" s="104"/>
      <c r="AF23032" s="104"/>
      <c r="AG23032" s="104"/>
      <c r="AK23032" s="104"/>
      <c r="AL23032" s="104"/>
      <c r="AO23032" s="104"/>
      <c r="AP23032" s="104"/>
    </row>
    <row r="23033" spans="21:42" ht="15" customHeight="1" x14ac:dyDescent="0.25">
      <c r="U23033" s="104"/>
      <c r="AB23033" s="104"/>
      <c r="AC23033" s="104"/>
      <c r="AF23033" s="104"/>
      <c r="AG23033" s="104"/>
      <c r="AK23033" s="104"/>
      <c r="AL23033" s="104"/>
      <c r="AO23033" s="104"/>
      <c r="AP23033" s="104"/>
    </row>
    <row r="23034" spans="21:42" ht="15" customHeight="1" x14ac:dyDescent="0.25">
      <c r="U23034" s="104"/>
      <c r="AB23034" s="104"/>
      <c r="AC23034" s="104"/>
      <c r="AF23034" s="104"/>
      <c r="AG23034" s="104"/>
      <c r="AK23034" s="104"/>
      <c r="AL23034" s="104"/>
      <c r="AO23034" s="104"/>
      <c r="AP23034" s="104"/>
    </row>
    <row r="23035" spans="21:42" ht="15" customHeight="1" x14ac:dyDescent="0.25">
      <c r="U23035" s="104"/>
      <c r="AB23035" s="104"/>
      <c r="AC23035" s="104"/>
      <c r="AF23035" s="104"/>
      <c r="AG23035" s="104"/>
      <c r="AK23035" s="104"/>
      <c r="AL23035" s="104"/>
      <c r="AO23035" s="104"/>
      <c r="AP23035" s="104"/>
    </row>
    <row r="23036" spans="21:42" ht="15" customHeight="1" x14ac:dyDescent="0.25">
      <c r="U23036" s="104"/>
      <c r="AB23036" s="104"/>
      <c r="AC23036" s="104"/>
      <c r="AF23036" s="104"/>
      <c r="AG23036" s="104"/>
      <c r="AK23036" s="104"/>
      <c r="AL23036" s="104"/>
      <c r="AO23036" s="104"/>
      <c r="AP23036" s="104"/>
    </row>
    <row r="23037" spans="21:42" ht="15" customHeight="1" x14ac:dyDescent="0.25">
      <c r="U23037" s="104"/>
      <c r="AB23037" s="104"/>
      <c r="AC23037" s="104"/>
      <c r="AF23037" s="104"/>
      <c r="AG23037" s="104"/>
      <c r="AK23037" s="104"/>
      <c r="AL23037" s="104"/>
      <c r="AO23037" s="104"/>
      <c r="AP23037" s="104"/>
    </row>
    <row r="23038" spans="21:42" ht="15" customHeight="1" x14ac:dyDescent="0.25">
      <c r="U23038" s="104"/>
      <c r="AB23038" s="104"/>
      <c r="AC23038" s="104"/>
      <c r="AF23038" s="104"/>
      <c r="AG23038" s="104"/>
      <c r="AK23038" s="104"/>
      <c r="AL23038" s="104"/>
      <c r="AO23038" s="104"/>
      <c r="AP23038" s="104"/>
    </row>
    <row r="23039" spans="21:42" ht="15" customHeight="1" x14ac:dyDescent="0.25">
      <c r="U23039" s="104"/>
      <c r="AB23039" s="104"/>
      <c r="AC23039" s="104"/>
      <c r="AF23039" s="104"/>
      <c r="AG23039" s="104"/>
      <c r="AK23039" s="104"/>
      <c r="AL23039" s="104"/>
      <c r="AO23039" s="104"/>
      <c r="AP23039" s="104"/>
    </row>
    <row r="23040" spans="21:42" ht="15" customHeight="1" x14ac:dyDescent="0.25">
      <c r="U23040" s="104"/>
      <c r="AB23040" s="104"/>
      <c r="AC23040" s="104"/>
      <c r="AF23040" s="104"/>
      <c r="AG23040" s="104"/>
      <c r="AK23040" s="104"/>
      <c r="AL23040" s="104"/>
      <c r="AO23040" s="104"/>
      <c r="AP23040" s="104"/>
    </row>
    <row r="23041" spans="21:42" ht="15" customHeight="1" x14ac:dyDescent="0.25">
      <c r="U23041" s="104"/>
      <c r="AB23041" s="104"/>
      <c r="AC23041" s="104"/>
      <c r="AF23041" s="104"/>
      <c r="AG23041" s="104"/>
      <c r="AK23041" s="104"/>
      <c r="AL23041" s="104"/>
      <c r="AO23041" s="104"/>
      <c r="AP23041" s="104"/>
    </row>
    <row r="23042" spans="21:42" ht="15" customHeight="1" x14ac:dyDescent="0.25">
      <c r="U23042" s="104"/>
      <c r="AB23042" s="104"/>
      <c r="AC23042" s="104"/>
      <c r="AF23042" s="104"/>
      <c r="AG23042" s="104"/>
      <c r="AK23042" s="104"/>
      <c r="AL23042" s="104"/>
      <c r="AO23042" s="104"/>
      <c r="AP23042" s="104"/>
    </row>
    <row r="23043" spans="21:42" ht="15" customHeight="1" x14ac:dyDescent="0.25">
      <c r="U23043" s="104"/>
      <c r="AB23043" s="104"/>
      <c r="AC23043" s="104"/>
      <c r="AF23043" s="104"/>
      <c r="AG23043" s="104"/>
      <c r="AK23043" s="104"/>
      <c r="AL23043" s="104"/>
      <c r="AO23043" s="104"/>
      <c r="AP23043" s="104"/>
    </row>
    <row r="23044" spans="21:42" ht="15" customHeight="1" x14ac:dyDescent="0.25">
      <c r="U23044" s="104"/>
      <c r="AB23044" s="104"/>
      <c r="AC23044" s="104"/>
      <c r="AF23044" s="104"/>
      <c r="AG23044" s="104"/>
      <c r="AK23044" s="104"/>
      <c r="AL23044" s="104"/>
      <c r="AO23044" s="104"/>
      <c r="AP23044" s="104"/>
    </row>
    <row r="23045" spans="21:42" ht="15" customHeight="1" x14ac:dyDescent="0.25">
      <c r="U23045" s="104"/>
      <c r="AB23045" s="104"/>
      <c r="AC23045" s="104"/>
      <c r="AF23045" s="104"/>
      <c r="AG23045" s="104"/>
      <c r="AK23045" s="104"/>
      <c r="AL23045" s="104"/>
      <c r="AO23045" s="104"/>
      <c r="AP23045" s="104"/>
    </row>
    <row r="23046" spans="21:42" ht="15" customHeight="1" x14ac:dyDescent="0.25">
      <c r="U23046" s="104"/>
      <c r="AB23046" s="104"/>
      <c r="AC23046" s="104"/>
      <c r="AF23046" s="104"/>
      <c r="AG23046" s="104"/>
      <c r="AK23046" s="104"/>
      <c r="AL23046" s="104"/>
      <c r="AO23046" s="104"/>
      <c r="AP23046" s="104"/>
    </row>
    <row r="23047" spans="21:42" ht="15" customHeight="1" x14ac:dyDescent="0.25">
      <c r="U23047" s="104"/>
      <c r="AB23047" s="104"/>
      <c r="AC23047" s="104"/>
      <c r="AF23047" s="104"/>
      <c r="AG23047" s="104"/>
      <c r="AK23047" s="104"/>
      <c r="AL23047" s="104"/>
      <c r="AO23047" s="104"/>
      <c r="AP23047" s="104"/>
    </row>
    <row r="23048" spans="21:42" ht="15" customHeight="1" x14ac:dyDescent="0.25">
      <c r="U23048" s="104"/>
      <c r="AB23048" s="104"/>
      <c r="AC23048" s="104"/>
      <c r="AF23048" s="104"/>
      <c r="AG23048" s="104"/>
      <c r="AK23048" s="104"/>
      <c r="AL23048" s="104"/>
      <c r="AO23048" s="104"/>
      <c r="AP23048" s="104"/>
    </row>
    <row r="23049" spans="21:42" ht="15" customHeight="1" x14ac:dyDescent="0.25">
      <c r="U23049" s="104"/>
      <c r="AB23049" s="104"/>
      <c r="AC23049" s="104"/>
      <c r="AF23049" s="104"/>
      <c r="AG23049" s="104"/>
      <c r="AK23049" s="104"/>
      <c r="AL23049" s="104"/>
      <c r="AO23049" s="104"/>
      <c r="AP23049" s="104"/>
    </row>
    <row r="23050" spans="21:42" ht="15" customHeight="1" x14ac:dyDescent="0.25">
      <c r="U23050" s="104"/>
      <c r="AB23050" s="104"/>
      <c r="AC23050" s="104"/>
      <c r="AF23050" s="104"/>
      <c r="AG23050" s="104"/>
      <c r="AK23050" s="104"/>
      <c r="AL23050" s="104"/>
      <c r="AO23050" s="104"/>
      <c r="AP23050" s="104"/>
    </row>
    <row r="23051" spans="21:42" ht="15" customHeight="1" x14ac:dyDescent="0.25">
      <c r="U23051" s="104"/>
      <c r="AB23051" s="104"/>
      <c r="AC23051" s="104"/>
      <c r="AF23051" s="104"/>
      <c r="AG23051" s="104"/>
      <c r="AK23051" s="104"/>
      <c r="AL23051" s="104"/>
      <c r="AO23051" s="104"/>
      <c r="AP23051" s="104"/>
    </row>
    <row r="23052" spans="21:42" ht="15" customHeight="1" x14ac:dyDescent="0.25">
      <c r="U23052" s="104"/>
      <c r="AB23052" s="104"/>
      <c r="AC23052" s="104"/>
      <c r="AF23052" s="104"/>
      <c r="AG23052" s="104"/>
      <c r="AK23052" s="104"/>
      <c r="AL23052" s="104"/>
      <c r="AO23052" s="104"/>
      <c r="AP23052" s="104"/>
    </row>
    <row r="23053" spans="21:42" ht="15" customHeight="1" x14ac:dyDescent="0.25">
      <c r="U23053" s="104"/>
      <c r="AB23053" s="104"/>
      <c r="AC23053" s="104"/>
      <c r="AF23053" s="104"/>
      <c r="AG23053" s="104"/>
      <c r="AK23053" s="104"/>
      <c r="AL23053" s="104"/>
      <c r="AO23053" s="104"/>
      <c r="AP23053" s="104"/>
    </row>
    <row r="23054" spans="21:42" ht="15" customHeight="1" x14ac:dyDescent="0.25">
      <c r="U23054" s="104"/>
      <c r="AB23054" s="104"/>
      <c r="AC23054" s="104"/>
      <c r="AF23054" s="104"/>
      <c r="AG23054" s="104"/>
      <c r="AK23054" s="104"/>
      <c r="AL23054" s="104"/>
      <c r="AO23054" s="104"/>
      <c r="AP23054" s="104"/>
    </row>
    <row r="23055" spans="21:42" ht="15" customHeight="1" x14ac:dyDescent="0.25">
      <c r="U23055" s="104"/>
      <c r="AB23055" s="104"/>
      <c r="AC23055" s="104"/>
      <c r="AF23055" s="104"/>
      <c r="AG23055" s="104"/>
      <c r="AK23055" s="104"/>
      <c r="AL23055" s="104"/>
      <c r="AO23055" s="104"/>
      <c r="AP23055" s="104"/>
    </row>
    <row r="23056" spans="21:42" ht="15" customHeight="1" x14ac:dyDescent="0.25">
      <c r="U23056" s="104"/>
      <c r="AB23056" s="104"/>
      <c r="AC23056" s="104"/>
      <c r="AF23056" s="104"/>
      <c r="AG23056" s="104"/>
      <c r="AK23056" s="104"/>
      <c r="AL23056" s="104"/>
      <c r="AO23056" s="104"/>
      <c r="AP23056" s="104"/>
    </row>
    <row r="23057" spans="21:42" ht="15" customHeight="1" x14ac:dyDescent="0.25">
      <c r="U23057" s="104"/>
      <c r="AB23057" s="104"/>
      <c r="AC23057" s="104"/>
      <c r="AF23057" s="104"/>
      <c r="AG23057" s="104"/>
      <c r="AK23057" s="104"/>
      <c r="AL23057" s="104"/>
      <c r="AO23057" s="104"/>
      <c r="AP23057" s="104"/>
    </row>
    <row r="23058" spans="21:42" ht="15" customHeight="1" x14ac:dyDescent="0.25">
      <c r="U23058" s="104"/>
      <c r="AB23058" s="104"/>
      <c r="AC23058" s="104"/>
      <c r="AF23058" s="104"/>
      <c r="AG23058" s="104"/>
      <c r="AK23058" s="104"/>
      <c r="AL23058" s="104"/>
      <c r="AO23058" s="104"/>
      <c r="AP23058" s="104"/>
    </row>
    <row r="23059" spans="21:42" ht="15" customHeight="1" x14ac:dyDescent="0.25">
      <c r="U23059" s="104"/>
      <c r="AB23059" s="104"/>
      <c r="AC23059" s="104"/>
      <c r="AF23059" s="104"/>
      <c r="AG23059" s="104"/>
      <c r="AK23059" s="104"/>
      <c r="AL23059" s="104"/>
      <c r="AO23059" s="104"/>
      <c r="AP23059" s="104"/>
    </row>
    <row r="23060" spans="21:42" ht="15" customHeight="1" x14ac:dyDescent="0.25">
      <c r="U23060" s="104"/>
      <c r="AB23060" s="104"/>
      <c r="AC23060" s="104"/>
      <c r="AF23060" s="104"/>
      <c r="AG23060" s="104"/>
      <c r="AK23060" s="104"/>
      <c r="AL23060" s="104"/>
      <c r="AO23060" s="104"/>
      <c r="AP23060" s="104"/>
    </row>
    <row r="23061" spans="21:42" ht="15" customHeight="1" x14ac:dyDescent="0.25">
      <c r="U23061" s="104"/>
      <c r="AB23061" s="104"/>
      <c r="AC23061" s="104"/>
      <c r="AF23061" s="104"/>
      <c r="AG23061" s="104"/>
      <c r="AK23061" s="104"/>
      <c r="AL23061" s="104"/>
      <c r="AO23061" s="104"/>
      <c r="AP23061" s="104"/>
    </row>
    <row r="23062" spans="21:42" ht="15" customHeight="1" x14ac:dyDescent="0.25">
      <c r="U23062" s="104"/>
      <c r="AB23062" s="104"/>
      <c r="AC23062" s="104"/>
      <c r="AF23062" s="104"/>
      <c r="AG23062" s="104"/>
      <c r="AK23062" s="104"/>
      <c r="AL23062" s="104"/>
      <c r="AO23062" s="104"/>
      <c r="AP23062" s="104"/>
    </row>
    <row r="23063" spans="21:42" ht="15" customHeight="1" x14ac:dyDescent="0.25">
      <c r="U23063" s="104"/>
      <c r="AB23063" s="104"/>
      <c r="AC23063" s="104"/>
      <c r="AF23063" s="104"/>
      <c r="AG23063" s="104"/>
      <c r="AK23063" s="104"/>
      <c r="AL23063" s="104"/>
      <c r="AO23063" s="104"/>
      <c r="AP23063" s="104"/>
    </row>
    <row r="23064" spans="21:42" ht="15" customHeight="1" x14ac:dyDescent="0.25">
      <c r="U23064" s="104"/>
      <c r="AB23064" s="104"/>
      <c r="AC23064" s="104"/>
      <c r="AF23064" s="104"/>
      <c r="AG23064" s="104"/>
      <c r="AK23064" s="104"/>
      <c r="AL23064" s="104"/>
      <c r="AO23064" s="104"/>
      <c r="AP23064" s="104"/>
    </row>
    <row r="23065" spans="21:42" ht="15" customHeight="1" x14ac:dyDescent="0.25">
      <c r="U23065" s="104"/>
      <c r="AB23065" s="104"/>
      <c r="AC23065" s="104"/>
      <c r="AF23065" s="104"/>
      <c r="AG23065" s="104"/>
      <c r="AK23065" s="104"/>
      <c r="AL23065" s="104"/>
      <c r="AO23065" s="104"/>
      <c r="AP23065" s="104"/>
    </row>
    <row r="23066" spans="21:42" ht="15" customHeight="1" x14ac:dyDescent="0.25">
      <c r="U23066" s="104"/>
      <c r="AB23066" s="104"/>
      <c r="AC23066" s="104"/>
      <c r="AF23066" s="104"/>
      <c r="AG23066" s="104"/>
      <c r="AK23066" s="104"/>
      <c r="AL23066" s="104"/>
      <c r="AO23066" s="104"/>
      <c r="AP23066" s="104"/>
    </row>
    <row r="23067" spans="21:42" ht="15" customHeight="1" x14ac:dyDescent="0.25">
      <c r="U23067" s="104"/>
      <c r="AB23067" s="104"/>
      <c r="AC23067" s="104"/>
      <c r="AF23067" s="104"/>
      <c r="AG23067" s="104"/>
      <c r="AK23067" s="104"/>
      <c r="AL23067" s="104"/>
      <c r="AO23067" s="104"/>
      <c r="AP23067" s="104"/>
    </row>
    <row r="23068" spans="21:42" ht="15" customHeight="1" x14ac:dyDescent="0.25">
      <c r="U23068" s="104"/>
      <c r="AB23068" s="104"/>
      <c r="AC23068" s="104"/>
      <c r="AF23068" s="104"/>
      <c r="AG23068" s="104"/>
      <c r="AK23068" s="104"/>
      <c r="AL23068" s="104"/>
      <c r="AO23068" s="104"/>
      <c r="AP23068" s="104"/>
    </row>
    <row r="23069" spans="21:42" ht="15" customHeight="1" x14ac:dyDescent="0.25">
      <c r="U23069" s="104"/>
      <c r="AB23069" s="104"/>
      <c r="AC23069" s="104"/>
      <c r="AF23069" s="104"/>
      <c r="AG23069" s="104"/>
      <c r="AK23069" s="104"/>
      <c r="AL23069" s="104"/>
      <c r="AO23069" s="104"/>
      <c r="AP23069" s="104"/>
    </row>
    <row r="23070" spans="21:42" ht="15" customHeight="1" x14ac:dyDescent="0.25">
      <c r="U23070" s="104"/>
      <c r="AB23070" s="104"/>
      <c r="AC23070" s="104"/>
      <c r="AF23070" s="104"/>
      <c r="AG23070" s="104"/>
      <c r="AK23070" s="104"/>
      <c r="AL23070" s="104"/>
      <c r="AO23070" s="104"/>
      <c r="AP23070" s="104"/>
    </row>
    <row r="23071" spans="21:42" ht="15" customHeight="1" x14ac:dyDescent="0.25">
      <c r="U23071" s="104"/>
      <c r="AB23071" s="104"/>
      <c r="AC23071" s="104"/>
      <c r="AF23071" s="104"/>
      <c r="AG23071" s="104"/>
      <c r="AK23071" s="104"/>
      <c r="AL23071" s="104"/>
      <c r="AO23071" s="104"/>
      <c r="AP23071" s="104"/>
    </row>
    <row r="23072" spans="21:42" ht="15" customHeight="1" x14ac:dyDescent="0.25">
      <c r="U23072" s="104"/>
      <c r="AB23072" s="104"/>
      <c r="AC23072" s="104"/>
      <c r="AF23072" s="104"/>
      <c r="AG23072" s="104"/>
      <c r="AK23072" s="104"/>
      <c r="AL23072" s="104"/>
      <c r="AO23072" s="104"/>
      <c r="AP23072" s="104"/>
    </row>
    <row r="23073" spans="21:42" ht="15" customHeight="1" x14ac:dyDescent="0.25">
      <c r="U23073" s="104"/>
      <c r="AB23073" s="104"/>
      <c r="AC23073" s="104"/>
      <c r="AF23073" s="104"/>
      <c r="AG23073" s="104"/>
      <c r="AK23073" s="104"/>
      <c r="AL23073" s="104"/>
      <c r="AO23073" s="104"/>
      <c r="AP23073" s="104"/>
    </row>
    <row r="23074" spans="21:42" ht="15" customHeight="1" x14ac:dyDescent="0.25">
      <c r="U23074" s="104"/>
      <c r="AB23074" s="104"/>
      <c r="AC23074" s="104"/>
      <c r="AF23074" s="104"/>
      <c r="AG23074" s="104"/>
      <c r="AK23074" s="104"/>
      <c r="AL23074" s="104"/>
      <c r="AO23074" s="104"/>
      <c r="AP23074" s="104"/>
    </row>
    <row r="23075" spans="21:42" ht="15" customHeight="1" x14ac:dyDescent="0.25">
      <c r="U23075" s="104"/>
      <c r="AB23075" s="104"/>
      <c r="AC23075" s="104"/>
      <c r="AF23075" s="104"/>
      <c r="AG23075" s="104"/>
      <c r="AK23075" s="104"/>
      <c r="AL23075" s="104"/>
      <c r="AO23075" s="104"/>
      <c r="AP23075" s="104"/>
    </row>
    <row r="23076" spans="21:42" ht="15" customHeight="1" x14ac:dyDescent="0.25">
      <c r="U23076" s="104"/>
      <c r="AB23076" s="104"/>
      <c r="AC23076" s="104"/>
      <c r="AF23076" s="104"/>
      <c r="AG23076" s="104"/>
      <c r="AK23076" s="104"/>
      <c r="AL23076" s="104"/>
      <c r="AO23076" s="104"/>
      <c r="AP23076" s="104"/>
    </row>
    <row r="23077" spans="21:42" ht="15" customHeight="1" x14ac:dyDescent="0.25">
      <c r="U23077" s="104"/>
      <c r="AB23077" s="104"/>
      <c r="AC23077" s="104"/>
      <c r="AF23077" s="104"/>
      <c r="AG23077" s="104"/>
      <c r="AK23077" s="104"/>
      <c r="AL23077" s="104"/>
      <c r="AO23077" s="104"/>
      <c r="AP23077" s="104"/>
    </row>
    <row r="23078" spans="21:42" ht="15" customHeight="1" x14ac:dyDescent="0.25">
      <c r="U23078" s="104"/>
      <c r="AB23078" s="104"/>
      <c r="AC23078" s="104"/>
      <c r="AF23078" s="104"/>
      <c r="AG23078" s="104"/>
      <c r="AK23078" s="104"/>
      <c r="AL23078" s="104"/>
      <c r="AO23078" s="104"/>
      <c r="AP23078" s="104"/>
    </row>
    <row r="23079" spans="21:42" ht="15" customHeight="1" x14ac:dyDescent="0.25">
      <c r="U23079" s="104"/>
      <c r="AB23079" s="104"/>
      <c r="AC23079" s="104"/>
      <c r="AF23079" s="104"/>
      <c r="AG23079" s="104"/>
      <c r="AK23079" s="104"/>
      <c r="AL23079" s="104"/>
      <c r="AO23079" s="104"/>
      <c r="AP23079" s="104"/>
    </row>
    <row r="23080" spans="21:42" ht="15" customHeight="1" x14ac:dyDescent="0.25">
      <c r="U23080" s="104"/>
      <c r="AB23080" s="104"/>
      <c r="AC23080" s="104"/>
      <c r="AF23080" s="104"/>
      <c r="AG23080" s="104"/>
      <c r="AK23080" s="104"/>
      <c r="AL23080" s="104"/>
      <c r="AO23080" s="104"/>
      <c r="AP23080" s="104"/>
    </row>
    <row r="23081" spans="21:42" ht="15" customHeight="1" x14ac:dyDescent="0.25">
      <c r="U23081" s="104"/>
      <c r="AB23081" s="104"/>
      <c r="AC23081" s="104"/>
      <c r="AF23081" s="104"/>
      <c r="AG23081" s="104"/>
      <c r="AK23081" s="104"/>
      <c r="AL23081" s="104"/>
      <c r="AO23081" s="104"/>
      <c r="AP23081" s="104"/>
    </row>
    <row r="23082" spans="21:42" ht="15" customHeight="1" x14ac:dyDescent="0.25">
      <c r="U23082" s="104"/>
      <c r="AB23082" s="104"/>
      <c r="AC23082" s="104"/>
      <c r="AF23082" s="104"/>
      <c r="AG23082" s="104"/>
      <c r="AK23082" s="104"/>
      <c r="AL23082" s="104"/>
      <c r="AO23082" s="104"/>
      <c r="AP23082" s="104"/>
    </row>
    <row r="23083" spans="21:42" ht="15" customHeight="1" x14ac:dyDescent="0.25">
      <c r="U23083" s="104"/>
      <c r="AB23083" s="104"/>
      <c r="AC23083" s="104"/>
      <c r="AF23083" s="104"/>
      <c r="AG23083" s="104"/>
      <c r="AK23083" s="104"/>
      <c r="AL23083" s="104"/>
      <c r="AO23083" s="104"/>
      <c r="AP23083" s="104"/>
    </row>
    <row r="23084" spans="21:42" ht="15" customHeight="1" x14ac:dyDescent="0.25">
      <c r="U23084" s="104"/>
      <c r="AB23084" s="104"/>
      <c r="AC23084" s="104"/>
      <c r="AF23084" s="104"/>
      <c r="AG23084" s="104"/>
      <c r="AK23084" s="104"/>
      <c r="AL23084" s="104"/>
      <c r="AO23084" s="104"/>
      <c r="AP23084" s="104"/>
    </row>
    <row r="23085" spans="21:42" ht="15" customHeight="1" x14ac:dyDescent="0.25">
      <c r="U23085" s="104"/>
      <c r="AB23085" s="104"/>
      <c r="AC23085" s="104"/>
      <c r="AF23085" s="104"/>
      <c r="AG23085" s="104"/>
      <c r="AK23085" s="104"/>
      <c r="AL23085" s="104"/>
      <c r="AO23085" s="104"/>
      <c r="AP23085" s="104"/>
    </row>
    <row r="23086" spans="21:42" ht="15" customHeight="1" x14ac:dyDescent="0.25">
      <c r="U23086" s="104"/>
      <c r="AB23086" s="104"/>
      <c r="AC23086" s="104"/>
      <c r="AF23086" s="104"/>
      <c r="AG23086" s="104"/>
      <c r="AK23086" s="104"/>
      <c r="AL23086" s="104"/>
      <c r="AO23086" s="104"/>
      <c r="AP23086" s="104"/>
    </row>
    <row r="23087" spans="21:42" ht="15" customHeight="1" x14ac:dyDescent="0.25">
      <c r="U23087" s="104"/>
      <c r="AB23087" s="104"/>
      <c r="AC23087" s="104"/>
      <c r="AF23087" s="104"/>
      <c r="AG23087" s="104"/>
      <c r="AK23087" s="104"/>
      <c r="AL23087" s="104"/>
      <c r="AO23087" s="104"/>
      <c r="AP23087" s="104"/>
    </row>
    <row r="23088" spans="21:42" ht="15" customHeight="1" x14ac:dyDescent="0.25">
      <c r="U23088" s="104"/>
      <c r="AB23088" s="104"/>
      <c r="AC23088" s="104"/>
      <c r="AF23088" s="104"/>
      <c r="AG23088" s="104"/>
      <c r="AK23088" s="104"/>
      <c r="AL23088" s="104"/>
      <c r="AO23088" s="104"/>
      <c r="AP23088" s="104"/>
    </row>
    <row r="23089" spans="21:42" ht="15" customHeight="1" x14ac:dyDescent="0.25">
      <c r="U23089" s="104"/>
      <c r="AB23089" s="104"/>
      <c r="AC23089" s="104"/>
      <c r="AF23089" s="104"/>
      <c r="AG23089" s="104"/>
      <c r="AK23089" s="104"/>
      <c r="AL23089" s="104"/>
      <c r="AO23089" s="104"/>
      <c r="AP23089" s="104"/>
    </row>
    <row r="23090" spans="21:42" ht="15" customHeight="1" x14ac:dyDescent="0.25">
      <c r="U23090" s="104"/>
      <c r="AB23090" s="104"/>
      <c r="AC23090" s="104"/>
      <c r="AF23090" s="104"/>
      <c r="AG23090" s="104"/>
      <c r="AK23090" s="104"/>
      <c r="AL23090" s="104"/>
      <c r="AO23090" s="104"/>
      <c r="AP23090" s="104"/>
    </row>
    <row r="23091" spans="21:42" ht="15" customHeight="1" x14ac:dyDescent="0.25">
      <c r="U23091" s="104"/>
      <c r="AB23091" s="104"/>
      <c r="AC23091" s="104"/>
      <c r="AF23091" s="104"/>
      <c r="AG23091" s="104"/>
      <c r="AK23091" s="104"/>
      <c r="AL23091" s="104"/>
      <c r="AO23091" s="104"/>
      <c r="AP23091" s="104"/>
    </row>
    <row r="23092" spans="21:42" ht="15" customHeight="1" x14ac:dyDescent="0.25">
      <c r="U23092" s="104"/>
      <c r="AB23092" s="104"/>
      <c r="AC23092" s="104"/>
      <c r="AF23092" s="104"/>
      <c r="AG23092" s="104"/>
      <c r="AK23092" s="104"/>
      <c r="AL23092" s="104"/>
      <c r="AO23092" s="104"/>
      <c r="AP23092" s="104"/>
    </row>
    <row r="23093" spans="21:42" ht="15" customHeight="1" x14ac:dyDescent="0.25">
      <c r="U23093" s="104"/>
      <c r="AB23093" s="104"/>
      <c r="AC23093" s="104"/>
      <c r="AF23093" s="104"/>
      <c r="AG23093" s="104"/>
      <c r="AK23093" s="104"/>
      <c r="AL23093" s="104"/>
      <c r="AO23093" s="104"/>
      <c r="AP23093" s="104"/>
    </row>
    <row r="23094" spans="21:42" ht="15" customHeight="1" x14ac:dyDescent="0.25">
      <c r="U23094" s="104"/>
      <c r="AB23094" s="104"/>
      <c r="AC23094" s="104"/>
      <c r="AF23094" s="104"/>
      <c r="AG23094" s="104"/>
      <c r="AK23094" s="104"/>
      <c r="AL23094" s="104"/>
      <c r="AO23094" s="104"/>
      <c r="AP23094" s="104"/>
    </row>
    <row r="23095" spans="21:42" ht="15" customHeight="1" x14ac:dyDescent="0.25">
      <c r="U23095" s="104"/>
      <c r="AB23095" s="104"/>
      <c r="AC23095" s="104"/>
      <c r="AF23095" s="104"/>
      <c r="AG23095" s="104"/>
      <c r="AK23095" s="104"/>
      <c r="AL23095" s="104"/>
      <c r="AO23095" s="104"/>
      <c r="AP23095" s="104"/>
    </row>
    <row r="23096" spans="21:42" ht="15" customHeight="1" x14ac:dyDescent="0.25">
      <c r="U23096" s="104"/>
      <c r="AB23096" s="104"/>
      <c r="AC23096" s="104"/>
      <c r="AF23096" s="104"/>
      <c r="AG23096" s="104"/>
      <c r="AK23096" s="104"/>
      <c r="AL23096" s="104"/>
      <c r="AO23096" s="104"/>
      <c r="AP23096" s="104"/>
    </row>
    <row r="23097" spans="21:42" ht="15" customHeight="1" x14ac:dyDescent="0.25">
      <c r="U23097" s="104"/>
      <c r="AB23097" s="104"/>
      <c r="AC23097" s="104"/>
      <c r="AF23097" s="104"/>
      <c r="AG23097" s="104"/>
      <c r="AK23097" s="104"/>
      <c r="AL23097" s="104"/>
      <c r="AO23097" s="104"/>
      <c r="AP23097" s="104"/>
    </row>
    <row r="23098" spans="21:42" ht="15" customHeight="1" x14ac:dyDescent="0.25">
      <c r="U23098" s="104"/>
      <c r="AB23098" s="104"/>
      <c r="AC23098" s="104"/>
      <c r="AF23098" s="104"/>
      <c r="AG23098" s="104"/>
      <c r="AK23098" s="104"/>
      <c r="AL23098" s="104"/>
      <c r="AO23098" s="104"/>
      <c r="AP23098" s="104"/>
    </row>
    <row r="23099" spans="21:42" ht="15" customHeight="1" x14ac:dyDescent="0.25">
      <c r="U23099" s="104"/>
      <c r="AB23099" s="104"/>
      <c r="AC23099" s="104"/>
      <c r="AF23099" s="104"/>
      <c r="AG23099" s="104"/>
      <c r="AK23099" s="104"/>
      <c r="AL23099" s="104"/>
      <c r="AO23099" s="104"/>
      <c r="AP23099" s="104"/>
    </row>
    <row r="23100" spans="21:42" ht="15" customHeight="1" x14ac:dyDescent="0.25">
      <c r="U23100" s="104"/>
      <c r="AB23100" s="104"/>
      <c r="AC23100" s="104"/>
      <c r="AF23100" s="104"/>
      <c r="AG23100" s="104"/>
      <c r="AK23100" s="104"/>
      <c r="AL23100" s="104"/>
      <c r="AO23100" s="104"/>
      <c r="AP23100" s="104"/>
    </row>
    <row r="23101" spans="21:42" ht="15" customHeight="1" x14ac:dyDescent="0.25">
      <c r="U23101" s="104"/>
      <c r="AB23101" s="104"/>
      <c r="AC23101" s="104"/>
      <c r="AF23101" s="104"/>
      <c r="AG23101" s="104"/>
      <c r="AK23101" s="104"/>
      <c r="AL23101" s="104"/>
      <c r="AO23101" s="104"/>
      <c r="AP23101" s="104"/>
    </row>
    <row r="23102" spans="21:42" ht="15" customHeight="1" x14ac:dyDescent="0.25">
      <c r="U23102" s="104"/>
      <c r="AB23102" s="104"/>
      <c r="AC23102" s="104"/>
      <c r="AF23102" s="104"/>
      <c r="AG23102" s="104"/>
      <c r="AK23102" s="104"/>
      <c r="AL23102" s="104"/>
      <c r="AO23102" s="104"/>
      <c r="AP23102" s="104"/>
    </row>
    <row r="23103" spans="21:42" ht="15" customHeight="1" x14ac:dyDescent="0.25">
      <c r="U23103" s="104"/>
      <c r="AB23103" s="104"/>
      <c r="AC23103" s="104"/>
      <c r="AF23103" s="104"/>
      <c r="AG23103" s="104"/>
      <c r="AK23103" s="104"/>
      <c r="AL23103" s="104"/>
      <c r="AO23103" s="104"/>
      <c r="AP23103" s="104"/>
    </row>
    <row r="23104" spans="21:42" ht="15" customHeight="1" x14ac:dyDescent="0.25">
      <c r="U23104" s="104"/>
      <c r="AB23104" s="104"/>
      <c r="AC23104" s="104"/>
      <c r="AF23104" s="104"/>
      <c r="AG23104" s="104"/>
      <c r="AK23104" s="104"/>
      <c r="AL23104" s="104"/>
      <c r="AO23104" s="104"/>
      <c r="AP23104" s="104"/>
    </row>
    <row r="23105" spans="21:42" ht="15" customHeight="1" x14ac:dyDescent="0.25">
      <c r="U23105" s="104"/>
      <c r="AB23105" s="104"/>
      <c r="AC23105" s="104"/>
      <c r="AF23105" s="104"/>
      <c r="AG23105" s="104"/>
      <c r="AK23105" s="104"/>
      <c r="AL23105" s="104"/>
      <c r="AO23105" s="104"/>
      <c r="AP23105" s="104"/>
    </row>
    <row r="23106" spans="21:42" ht="15" customHeight="1" x14ac:dyDescent="0.25">
      <c r="U23106" s="104"/>
      <c r="AB23106" s="104"/>
      <c r="AC23106" s="104"/>
      <c r="AF23106" s="104"/>
      <c r="AG23106" s="104"/>
      <c r="AK23106" s="104"/>
      <c r="AL23106" s="104"/>
      <c r="AO23106" s="104"/>
      <c r="AP23106" s="104"/>
    </row>
    <row r="23107" spans="21:42" ht="15" customHeight="1" x14ac:dyDescent="0.25">
      <c r="U23107" s="104"/>
      <c r="AB23107" s="104"/>
      <c r="AC23107" s="104"/>
      <c r="AF23107" s="104"/>
      <c r="AG23107" s="104"/>
      <c r="AK23107" s="104"/>
      <c r="AL23107" s="104"/>
      <c r="AO23107" s="104"/>
      <c r="AP23107" s="104"/>
    </row>
    <row r="23108" spans="21:42" ht="15" customHeight="1" x14ac:dyDescent="0.25">
      <c r="U23108" s="104"/>
      <c r="AB23108" s="104"/>
      <c r="AC23108" s="104"/>
      <c r="AF23108" s="104"/>
      <c r="AG23108" s="104"/>
      <c r="AK23108" s="104"/>
      <c r="AL23108" s="104"/>
      <c r="AO23108" s="104"/>
      <c r="AP23108" s="104"/>
    </row>
    <row r="23109" spans="21:42" ht="15" customHeight="1" x14ac:dyDescent="0.25">
      <c r="U23109" s="104"/>
      <c r="AB23109" s="104"/>
      <c r="AC23109" s="104"/>
      <c r="AF23109" s="104"/>
      <c r="AG23109" s="104"/>
      <c r="AK23109" s="104"/>
      <c r="AL23109" s="104"/>
      <c r="AO23109" s="104"/>
      <c r="AP23109" s="104"/>
    </row>
    <row r="23110" spans="21:42" ht="15" customHeight="1" x14ac:dyDescent="0.25">
      <c r="U23110" s="104"/>
      <c r="AB23110" s="104"/>
      <c r="AC23110" s="104"/>
      <c r="AF23110" s="104"/>
      <c r="AG23110" s="104"/>
      <c r="AK23110" s="104"/>
      <c r="AL23110" s="104"/>
      <c r="AO23110" s="104"/>
      <c r="AP23110" s="104"/>
    </row>
    <row r="23111" spans="21:42" ht="15" customHeight="1" x14ac:dyDescent="0.25">
      <c r="U23111" s="104"/>
      <c r="AB23111" s="104"/>
      <c r="AC23111" s="104"/>
      <c r="AF23111" s="104"/>
      <c r="AG23111" s="104"/>
      <c r="AK23111" s="104"/>
      <c r="AL23111" s="104"/>
      <c r="AO23111" s="104"/>
      <c r="AP23111" s="104"/>
    </row>
    <row r="23112" spans="21:42" ht="15" customHeight="1" x14ac:dyDescent="0.25">
      <c r="U23112" s="104"/>
      <c r="AB23112" s="104"/>
      <c r="AC23112" s="104"/>
      <c r="AF23112" s="104"/>
      <c r="AG23112" s="104"/>
      <c r="AK23112" s="104"/>
      <c r="AL23112" s="104"/>
      <c r="AO23112" s="104"/>
      <c r="AP23112" s="104"/>
    </row>
    <row r="23113" spans="21:42" ht="15" customHeight="1" x14ac:dyDescent="0.25">
      <c r="U23113" s="104"/>
      <c r="AB23113" s="104"/>
      <c r="AC23113" s="104"/>
      <c r="AF23113" s="104"/>
      <c r="AG23113" s="104"/>
      <c r="AK23113" s="104"/>
      <c r="AL23113" s="104"/>
      <c r="AO23113" s="104"/>
      <c r="AP23113" s="104"/>
    </row>
    <row r="23114" spans="21:42" ht="15" customHeight="1" x14ac:dyDescent="0.25">
      <c r="U23114" s="104"/>
      <c r="AB23114" s="104"/>
      <c r="AC23114" s="104"/>
      <c r="AF23114" s="104"/>
      <c r="AG23114" s="104"/>
      <c r="AK23114" s="104"/>
      <c r="AL23114" s="104"/>
      <c r="AO23114" s="104"/>
      <c r="AP23114" s="104"/>
    </row>
    <row r="23115" spans="21:42" ht="15" customHeight="1" x14ac:dyDescent="0.25">
      <c r="U23115" s="104"/>
      <c r="AB23115" s="104"/>
      <c r="AC23115" s="104"/>
      <c r="AF23115" s="104"/>
      <c r="AG23115" s="104"/>
      <c r="AK23115" s="104"/>
      <c r="AL23115" s="104"/>
      <c r="AO23115" s="104"/>
      <c r="AP23115" s="104"/>
    </row>
    <row r="23116" spans="21:42" ht="15" customHeight="1" x14ac:dyDescent="0.25">
      <c r="U23116" s="104"/>
      <c r="AB23116" s="104"/>
      <c r="AC23116" s="104"/>
      <c r="AF23116" s="104"/>
      <c r="AG23116" s="104"/>
      <c r="AK23116" s="104"/>
      <c r="AL23116" s="104"/>
      <c r="AO23116" s="104"/>
      <c r="AP23116" s="104"/>
    </row>
    <row r="23117" spans="21:42" ht="15" customHeight="1" x14ac:dyDescent="0.25">
      <c r="U23117" s="104"/>
      <c r="AB23117" s="104"/>
      <c r="AC23117" s="104"/>
      <c r="AF23117" s="104"/>
      <c r="AG23117" s="104"/>
      <c r="AK23117" s="104"/>
      <c r="AL23117" s="104"/>
      <c r="AO23117" s="104"/>
      <c r="AP23117" s="104"/>
    </row>
    <row r="23118" spans="21:42" ht="15" customHeight="1" x14ac:dyDescent="0.25">
      <c r="U23118" s="104"/>
      <c r="AB23118" s="104"/>
      <c r="AC23118" s="104"/>
      <c r="AF23118" s="104"/>
      <c r="AG23118" s="104"/>
      <c r="AK23118" s="104"/>
      <c r="AL23118" s="104"/>
      <c r="AO23118" s="104"/>
      <c r="AP23118" s="104"/>
    </row>
    <row r="23119" spans="21:42" ht="15" customHeight="1" x14ac:dyDescent="0.25">
      <c r="U23119" s="104"/>
      <c r="AB23119" s="104"/>
      <c r="AC23119" s="104"/>
      <c r="AF23119" s="104"/>
      <c r="AG23119" s="104"/>
      <c r="AK23119" s="104"/>
      <c r="AL23119" s="104"/>
      <c r="AO23119" s="104"/>
      <c r="AP23119" s="104"/>
    </row>
    <row r="23120" spans="21:42" ht="15" customHeight="1" x14ac:dyDescent="0.25">
      <c r="U23120" s="104"/>
      <c r="AB23120" s="104"/>
      <c r="AC23120" s="104"/>
      <c r="AF23120" s="104"/>
      <c r="AG23120" s="104"/>
      <c r="AK23120" s="104"/>
      <c r="AL23120" s="104"/>
      <c r="AO23120" s="104"/>
      <c r="AP23120" s="104"/>
    </row>
    <row r="23121" spans="21:42" ht="15" customHeight="1" x14ac:dyDescent="0.25">
      <c r="U23121" s="104"/>
      <c r="AB23121" s="104"/>
      <c r="AC23121" s="104"/>
      <c r="AF23121" s="104"/>
      <c r="AG23121" s="104"/>
      <c r="AK23121" s="104"/>
      <c r="AL23121" s="104"/>
      <c r="AO23121" s="104"/>
      <c r="AP23121" s="104"/>
    </row>
    <row r="23122" spans="21:42" ht="15" customHeight="1" x14ac:dyDescent="0.25">
      <c r="U23122" s="104"/>
      <c r="AB23122" s="104"/>
      <c r="AC23122" s="104"/>
      <c r="AF23122" s="104"/>
      <c r="AG23122" s="104"/>
      <c r="AK23122" s="104"/>
      <c r="AL23122" s="104"/>
      <c r="AO23122" s="104"/>
      <c r="AP23122" s="104"/>
    </row>
    <row r="23123" spans="21:42" ht="15" customHeight="1" x14ac:dyDescent="0.25">
      <c r="U23123" s="104"/>
      <c r="AB23123" s="104"/>
      <c r="AC23123" s="104"/>
      <c r="AF23123" s="104"/>
      <c r="AG23123" s="104"/>
      <c r="AK23123" s="104"/>
      <c r="AL23123" s="104"/>
      <c r="AO23123" s="104"/>
      <c r="AP23123" s="104"/>
    </row>
    <row r="23124" spans="21:42" ht="15" customHeight="1" x14ac:dyDescent="0.25">
      <c r="U23124" s="104"/>
      <c r="AB23124" s="104"/>
      <c r="AC23124" s="104"/>
      <c r="AF23124" s="104"/>
      <c r="AG23124" s="104"/>
      <c r="AK23124" s="104"/>
      <c r="AL23124" s="104"/>
      <c r="AO23124" s="104"/>
      <c r="AP23124" s="104"/>
    </row>
    <row r="23125" spans="21:42" ht="15" customHeight="1" x14ac:dyDescent="0.25">
      <c r="U23125" s="104"/>
      <c r="AB23125" s="104"/>
      <c r="AC23125" s="104"/>
      <c r="AF23125" s="104"/>
      <c r="AG23125" s="104"/>
      <c r="AK23125" s="104"/>
      <c r="AL23125" s="104"/>
      <c r="AO23125" s="104"/>
      <c r="AP23125" s="104"/>
    </row>
    <row r="23126" spans="21:42" ht="15" customHeight="1" x14ac:dyDescent="0.25">
      <c r="U23126" s="104"/>
      <c r="AB23126" s="104"/>
      <c r="AC23126" s="104"/>
      <c r="AF23126" s="104"/>
      <c r="AG23126" s="104"/>
      <c r="AK23126" s="104"/>
      <c r="AL23126" s="104"/>
      <c r="AO23126" s="104"/>
      <c r="AP23126" s="104"/>
    </row>
    <row r="23127" spans="21:42" ht="15" customHeight="1" x14ac:dyDescent="0.25">
      <c r="U23127" s="104"/>
      <c r="AB23127" s="104"/>
      <c r="AC23127" s="104"/>
      <c r="AF23127" s="104"/>
      <c r="AG23127" s="104"/>
      <c r="AK23127" s="104"/>
      <c r="AL23127" s="104"/>
      <c r="AO23127" s="104"/>
      <c r="AP23127" s="104"/>
    </row>
    <row r="23128" spans="21:42" ht="15" customHeight="1" x14ac:dyDescent="0.25">
      <c r="U23128" s="104"/>
      <c r="AB23128" s="104"/>
      <c r="AC23128" s="104"/>
      <c r="AF23128" s="104"/>
      <c r="AG23128" s="104"/>
      <c r="AK23128" s="104"/>
      <c r="AL23128" s="104"/>
      <c r="AO23128" s="104"/>
      <c r="AP23128" s="104"/>
    </row>
    <row r="23129" spans="21:42" ht="15" customHeight="1" x14ac:dyDescent="0.25">
      <c r="U23129" s="104"/>
      <c r="AB23129" s="104"/>
      <c r="AC23129" s="104"/>
      <c r="AF23129" s="104"/>
      <c r="AG23129" s="104"/>
      <c r="AK23129" s="104"/>
      <c r="AL23129" s="104"/>
      <c r="AO23129" s="104"/>
      <c r="AP23129" s="104"/>
    </row>
    <row r="23130" spans="21:42" ht="15" customHeight="1" x14ac:dyDescent="0.25">
      <c r="U23130" s="104"/>
      <c r="AB23130" s="104"/>
      <c r="AC23130" s="104"/>
      <c r="AF23130" s="104"/>
      <c r="AG23130" s="104"/>
      <c r="AK23130" s="104"/>
      <c r="AL23130" s="104"/>
      <c r="AO23130" s="104"/>
      <c r="AP23130" s="104"/>
    </row>
    <row r="23131" spans="21:42" ht="15" customHeight="1" x14ac:dyDescent="0.25">
      <c r="U23131" s="104"/>
      <c r="AB23131" s="104"/>
      <c r="AC23131" s="104"/>
      <c r="AF23131" s="104"/>
      <c r="AG23131" s="104"/>
      <c r="AK23131" s="104"/>
      <c r="AL23131" s="104"/>
      <c r="AO23131" s="104"/>
      <c r="AP23131" s="104"/>
    </row>
    <row r="23132" spans="21:42" ht="15" customHeight="1" x14ac:dyDescent="0.25">
      <c r="U23132" s="104"/>
      <c r="AB23132" s="104"/>
      <c r="AC23132" s="104"/>
      <c r="AF23132" s="104"/>
      <c r="AG23132" s="104"/>
      <c r="AK23132" s="104"/>
      <c r="AL23132" s="104"/>
      <c r="AO23132" s="104"/>
      <c r="AP23132" s="104"/>
    </row>
    <row r="23133" spans="21:42" ht="15" customHeight="1" x14ac:dyDescent="0.25">
      <c r="U23133" s="104"/>
      <c r="AB23133" s="104"/>
      <c r="AC23133" s="104"/>
      <c r="AF23133" s="104"/>
      <c r="AG23133" s="104"/>
      <c r="AK23133" s="104"/>
      <c r="AL23133" s="104"/>
      <c r="AO23133" s="104"/>
      <c r="AP23133" s="104"/>
    </row>
    <row r="23134" spans="21:42" ht="15" customHeight="1" x14ac:dyDescent="0.25">
      <c r="U23134" s="104"/>
      <c r="AB23134" s="104"/>
      <c r="AC23134" s="104"/>
      <c r="AF23134" s="104"/>
      <c r="AG23134" s="104"/>
      <c r="AK23134" s="104"/>
      <c r="AL23134" s="104"/>
      <c r="AO23134" s="104"/>
      <c r="AP23134" s="104"/>
    </row>
    <row r="23135" spans="21:42" ht="15" customHeight="1" x14ac:dyDescent="0.25">
      <c r="U23135" s="104"/>
      <c r="AB23135" s="104"/>
      <c r="AC23135" s="104"/>
      <c r="AF23135" s="104"/>
      <c r="AG23135" s="104"/>
      <c r="AK23135" s="104"/>
      <c r="AL23135" s="104"/>
      <c r="AO23135" s="104"/>
      <c r="AP23135" s="104"/>
    </row>
    <row r="23136" spans="21:42" ht="15" customHeight="1" x14ac:dyDescent="0.25">
      <c r="U23136" s="104"/>
      <c r="AB23136" s="104"/>
      <c r="AC23136" s="104"/>
      <c r="AF23136" s="104"/>
      <c r="AG23136" s="104"/>
      <c r="AK23136" s="104"/>
      <c r="AL23136" s="104"/>
      <c r="AO23136" s="104"/>
      <c r="AP23136" s="104"/>
    </row>
    <row r="23137" spans="21:42" ht="15" customHeight="1" x14ac:dyDescent="0.25">
      <c r="U23137" s="104"/>
      <c r="AB23137" s="104"/>
      <c r="AC23137" s="104"/>
      <c r="AF23137" s="104"/>
      <c r="AG23137" s="104"/>
      <c r="AK23137" s="104"/>
      <c r="AL23137" s="104"/>
      <c r="AO23137" s="104"/>
      <c r="AP23137" s="104"/>
    </row>
    <row r="23138" spans="21:42" ht="15" customHeight="1" x14ac:dyDescent="0.25">
      <c r="U23138" s="104"/>
      <c r="AB23138" s="104"/>
      <c r="AC23138" s="104"/>
      <c r="AF23138" s="104"/>
      <c r="AG23138" s="104"/>
      <c r="AK23138" s="104"/>
      <c r="AL23138" s="104"/>
      <c r="AO23138" s="104"/>
      <c r="AP23138" s="104"/>
    </row>
    <row r="23139" spans="21:42" ht="15" customHeight="1" x14ac:dyDescent="0.25">
      <c r="U23139" s="104"/>
      <c r="AB23139" s="104"/>
      <c r="AC23139" s="104"/>
      <c r="AF23139" s="104"/>
      <c r="AG23139" s="104"/>
      <c r="AK23139" s="104"/>
      <c r="AL23139" s="104"/>
      <c r="AO23139" s="104"/>
      <c r="AP23139" s="104"/>
    </row>
    <row r="23140" spans="21:42" ht="15" customHeight="1" x14ac:dyDescent="0.25">
      <c r="U23140" s="104"/>
      <c r="AB23140" s="104"/>
      <c r="AC23140" s="104"/>
      <c r="AF23140" s="104"/>
      <c r="AG23140" s="104"/>
      <c r="AK23140" s="104"/>
      <c r="AL23140" s="104"/>
      <c r="AO23140" s="104"/>
      <c r="AP23140" s="104"/>
    </row>
    <row r="23141" spans="21:42" ht="15" customHeight="1" x14ac:dyDescent="0.25">
      <c r="U23141" s="104"/>
      <c r="AB23141" s="104"/>
      <c r="AC23141" s="104"/>
      <c r="AF23141" s="104"/>
      <c r="AG23141" s="104"/>
      <c r="AK23141" s="104"/>
      <c r="AL23141" s="104"/>
      <c r="AO23141" s="104"/>
      <c r="AP23141" s="104"/>
    </row>
    <row r="23142" spans="21:42" ht="15" customHeight="1" x14ac:dyDescent="0.25">
      <c r="U23142" s="104"/>
      <c r="AB23142" s="104"/>
      <c r="AC23142" s="104"/>
      <c r="AF23142" s="104"/>
      <c r="AG23142" s="104"/>
      <c r="AK23142" s="104"/>
      <c r="AL23142" s="104"/>
      <c r="AO23142" s="104"/>
      <c r="AP23142" s="104"/>
    </row>
    <row r="23143" spans="21:42" ht="15" customHeight="1" x14ac:dyDescent="0.25">
      <c r="U23143" s="104"/>
      <c r="AB23143" s="104"/>
      <c r="AC23143" s="104"/>
      <c r="AF23143" s="104"/>
      <c r="AG23143" s="104"/>
      <c r="AK23143" s="104"/>
      <c r="AL23143" s="104"/>
      <c r="AO23143" s="104"/>
      <c r="AP23143" s="104"/>
    </row>
    <row r="23144" spans="21:42" ht="15" customHeight="1" x14ac:dyDescent="0.25">
      <c r="U23144" s="104"/>
      <c r="AB23144" s="104"/>
      <c r="AC23144" s="104"/>
      <c r="AF23144" s="104"/>
      <c r="AG23144" s="104"/>
      <c r="AK23144" s="104"/>
      <c r="AL23144" s="104"/>
      <c r="AO23144" s="104"/>
      <c r="AP23144" s="104"/>
    </row>
    <row r="23145" spans="21:42" ht="15" customHeight="1" x14ac:dyDescent="0.25">
      <c r="U23145" s="104"/>
      <c r="AB23145" s="104"/>
      <c r="AC23145" s="104"/>
      <c r="AF23145" s="104"/>
      <c r="AG23145" s="104"/>
      <c r="AK23145" s="104"/>
      <c r="AL23145" s="104"/>
      <c r="AO23145" s="104"/>
      <c r="AP23145" s="104"/>
    </row>
    <row r="23146" spans="21:42" ht="15" customHeight="1" x14ac:dyDescent="0.25">
      <c r="U23146" s="104"/>
      <c r="AB23146" s="104"/>
      <c r="AC23146" s="104"/>
      <c r="AF23146" s="104"/>
      <c r="AG23146" s="104"/>
      <c r="AK23146" s="104"/>
      <c r="AL23146" s="104"/>
      <c r="AO23146" s="104"/>
      <c r="AP23146" s="104"/>
    </row>
    <row r="23147" spans="21:42" ht="15" customHeight="1" x14ac:dyDescent="0.25">
      <c r="U23147" s="104"/>
      <c r="AB23147" s="104"/>
      <c r="AC23147" s="104"/>
      <c r="AF23147" s="104"/>
      <c r="AG23147" s="104"/>
      <c r="AK23147" s="104"/>
      <c r="AL23147" s="104"/>
      <c r="AO23147" s="104"/>
      <c r="AP23147" s="104"/>
    </row>
    <row r="23148" spans="21:42" ht="15" customHeight="1" x14ac:dyDescent="0.25">
      <c r="U23148" s="104"/>
      <c r="AB23148" s="104"/>
      <c r="AC23148" s="104"/>
      <c r="AF23148" s="104"/>
      <c r="AG23148" s="104"/>
      <c r="AK23148" s="104"/>
      <c r="AL23148" s="104"/>
      <c r="AO23148" s="104"/>
      <c r="AP23148" s="104"/>
    </row>
    <row r="23149" spans="21:42" ht="15" customHeight="1" x14ac:dyDescent="0.25">
      <c r="U23149" s="104"/>
      <c r="AB23149" s="104"/>
      <c r="AC23149" s="104"/>
      <c r="AF23149" s="104"/>
      <c r="AG23149" s="104"/>
      <c r="AK23149" s="104"/>
      <c r="AL23149" s="104"/>
      <c r="AO23149" s="104"/>
      <c r="AP23149" s="104"/>
    </row>
    <row r="23150" spans="21:42" ht="15" customHeight="1" x14ac:dyDescent="0.25">
      <c r="U23150" s="104"/>
      <c r="AB23150" s="104"/>
      <c r="AC23150" s="104"/>
      <c r="AF23150" s="104"/>
      <c r="AG23150" s="104"/>
      <c r="AK23150" s="104"/>
      <c r="AL23150" s="104"/>
      <c r="AO23150" s="104"/>
      <c r="AP23150" s="104"/>
    </row>
    <row r="23151" spans="21:42" ht="15" customHeight="1" x14ac:dyDescent="0.25">
      <c r="U23151" s="104"/>
      <c r="AB23151" s="104"/>
      <c r="AC23151" s="104"/>
      <c r="AF23151" s="104"/>
      <c r="AG23151" s="104"/>
      <c r="AK23151" s="104"/>
      <c r="AL23151" s="104"/>
      <c r="AO23151" s="104"/>
      <c r="AP23151" s="104"/>
    </row>
    <row r="23152" spans="21:42" ht="15" customHeight="1" x14ac:dyDescent="0.25">
      <c r="U23152" s="104"/>
      <c r="AB23152" s="104"/>
      <c r="AC23152" s="104"/>
      <c r="AF23152" s="104"/>
      <c r="AG23152" s="104"/>
      <c r="AK23152" s="104"/>
      <c r="AL23152" s="104"/>
      <c r="AO23152" s="104"/>
      <c r="AP23152" s="104"/>
    </row>
    <row r="23153" spans="21:42" ht="15" customHeight="1" x14ac:dyDescent="0.25">
      <c r="U23153" s="104"/>
      <c r="AB23153" s="104"/>
      <c r="AC23153" s="104"/>
      <c r="AF23153" s="104"/>
      <c r="AG23153" s="104"/>
      <c r="AK23153" s="104"/>
      <c r="AL23153" s="104"/>
      <c r="AO23153" s="104"/>
      <c r="AP23153" s="104"/>
    </row>
    <row r="23154" spans="21:42" ht="15" customHeight="1" x14ac:dyDescent="0.25">
      <c r="U23154" s="104"/>
      <c r="AB23154" s="104"/>
      <c r="AC23154" s="104"/>
      <c r="AF23154" s="104"/>
      <c r="AG23154" s="104"/>
      <c r="AK23154" s="104"/>
      <c r="AL23154" s="104"/>
      <c r="AO23154" s="104"/>
      <c r="AP23154" s="104"/>
    </row>
    <row r="23155" spans="21:42" ht="15" customHeight="1" x14ac:dyDescent="0.25">
      <c r="U23155" s="104"/>
      <c r="AB23155" s="104"/>
      <c r="AC23155" s="104"/>
      <c r="AF23155" s="104"/>
      <c r="AG23155" s="104"/>
      <c r="AK23155" s="104"/>
      <c r="AL23155" s="104"/>
      <c r="AO23155" s="104"/>
      <c r="AP23155" s="104"/>
    </row>
    <row r="23156" spans="21:42" ht="15" customHeight="1" x14ac:dyDescent="0.25">
      <c r="U23156" s="104"/>
      <c r="AB23156" s="104"/>
      <c r="AC23156" s="104"/>
      <c r="AF23156" s="104"/>
      <c r="AG23156" s="104"/>
      <c r="AK23156" s="104"/>
      <c r="AL23156" s="104"/>
      <c r="AO23156" s="104"/>
      <c r="AP23156" s="104"/>
    </row>
    <row r="23157" spans="21:42" ht="15" customHeight="1" x14ac:dyDescent="0.25">
      <c r="U23157" s="104"/>
      <c r="AB23157" s="104"/>
      <c r="AC23157" s="104"/>
      <c r="AF23157" s="104"/>
      <c r="AG23157" s="104"/>
      <c r="AK23157" s="104"/>
      <c r="AL23157" s="104"/>
      <c r="AO23157" s="104"/>
      <c r="AP23157" s="104"/>
    </row>
    <row r="23158" spans="21:42" ht="15" customHeight="1" x14ac:dyDescent="0.25">
      <c r="U23158" s="104"/>
      <c r="AB23158" s="104"/>
      <c r="AC23158" s="104"/>
      <c r="AF23158" s="104"/>
      <c r="AG23158" s="104"/>
      <c r="AK23158" s="104"/>
      <c r="AL23158" s="104"/>
      <c r="AO23158" s="104"/>
      <c r="AP23158" s="104"/>
    </row>
    <row r="23159" spans="21:42" ht="15" customHeight="1" x14ac:dyDescent="0.25">
      <c r="U23159" s="104"/>
      <c r="AB23159" s="104"/>
      <c r="AC23159" s="104"/>
      <c r="AF23159" s="104"/>
      <c r="AG23159" s="104"/>
      <c r="AK23159" s="104"/>
      <c r="AL23159" s="104"/>
      <c r="AO23159" s="104"/>
      <c r="AP23159" s="104"/>
    </row>
    <row r="23160" spans="21:42" ht="15" customHeight="1" x14ac:dyDescent="0.25">
      <c r="U23160" s="104"/>
      <c r="AB23160" s="104"/>
      <c r="AC23160" s="104"/>
      <c r="AF23160" s="104"/>
      <c r="AG23160" s="104"/>
      <c r="AK23160" s="104"/>
      <c r="AL23160" s="104"/>
      <c r="AO23160" s="104"/>
      <c r="AP23160" s="104"/>
    </row>
    <row r="23161" spans="21:42" ht="15" customHeight="1" x14ac:dyDescent="0.25">
      <c r="U23161" s="104"/>
      <c r="AB23161" s="104"/>
      <c r="AC23161" s="104"/>
      <c r="AF23161" s="104"/>
      <c r="AG23161" s="104"/>
      <c r="AK23161" s="104"/>
      <c r="AL23161" s="104"/>
      <c r="AO23161" s="104"/>
      <c r="AP23161" s="104"/>
    </row>
    <row r="23162" spans="21:42" ht="15" customHeight="1" x14ac:dyDescent="0.25">
      <c r="U23162" s="104"/>
      <c r="AB23162" s="104"/>
      <c r="AC23162" s="104"/>
      <c r="AF23162" s="104"/>
      <c r="AG23162" s="104"/>
      <c r="AK23162" s="104"/>
      <c r="AL23162" s="104"/>
      <c r="AO23162" s="104"/>
      <c r="AP23162" s="104"/>
    </row>
    <row r="23163" spans="21:42" ht="15" customHeight="1" x14ac:dyDescent="0.25">
      <c r="U23163" s="104"/>
      <c r="AB23163" s="104"/>
      <c r="AC23163" s="104"/>
      <c r="AF23163" s="104"/>
      <c r="AG23163" s="104"/>
      <c r="AK23163" s="104"/>
      <c r="AL23163" s="104"/>
      <c r="AO23163" s="104"/>
      <c r="AP23163" s="104"/>
    </row>
    <row r="23164" spans="21:42" ht="15" customHeight="1" x14ac:dyDescent="0.25">
      <c r="U23164" s="104"/>
      <c r="AB23164" s="104"/>
      <c r="AC23164" s="104"/>
      <c r="AF23164" s="104"/>
      <c r="AG23164" s="104"/>
      <c r="AK23164" s="104"/>
      <c r="AL23164" s="104"/>
      <c r="AO23164" s="104"/>
      <c r="AP23164" s="104"/>
    </row>
    <row r="23165" spans="21:42" ht="15" customHeight="1" x14ac:dyDescent="0.25">
      <c r="U23165" s="104"/>
      <c r="AB23165" s="104"/>
      <c r="AC23165" s="104"/>
      <c r="AF23165" s="104"/>
      <c r="AG23165" s="104"/>
      <c r="AK23165" s="104"/>
      <c r="AL23165" s="104"/>
      <c r="AO23165" s="104"/>
      <c r="AP23165" s="104"/>
    </row>
    <row r="23166" spans="21:42" ht="15" customHeight="1" x14ac:dyDescent="0.25">
      <c r="U23166" s="104"/>
      <c r="AB23166" s="104"/>
      <c r="AC23166" s="104"/>
      <c r="AF23166" s="104"/>
      <c r="AG23166" s="104"/>
      <c r="AK23166" s="104"/>
      <c r="AL23166" s="104"/>
      <c r="AO23166" s="104"/>
      <c r="AP23166" s="104"/>
    </row>
    <row r="23167" spans="21:42" ht="15" customHeight="1" x14ac:dyDescent="0.25">
      <c r="U23167" s="104"/>
      <c r="AB23167" s="104"/>
      <c r="AC23167" s="104"/>
      <c r="AF23167" s="104"/>
      <c r="AG23167" s="104"/>
      <c r="AK23167" s="104"/>
      <c r="AL23167" s="104"/>
      <c r="AO23167" s="104"/>
      <c r="AP23167" s="104"/>
    </row>
    <row r="23168" spans="21:42" ht="15" customHeight="1" x14ac:dyDescent="0.25">
      <c r="U23168" s="104"/>
      <c r="AB23168" s="104"/>
      <c r="AC23168" s="104"/>
      <c r="AF23168" s="104"/>
      <c r="AG23168" s="104"/>
      <c r="AK23168" s="104"/>
      <c r="AL23168" s="104"/>
      <c r="AO23168" s="104"/>
      <c r="AP23168" s="104"/>
    </row>
    <row r="23169" spans="21:42" ht="15" customHeight="1" x14ac:dyDescent="0.25">
      <c r="U23169" s="104"/>
      <c r="AB23169" s="104"/>
      <c r="AC23169" s="104"/>
      <c r="AF23169" s="104"/>
      <c r="AG23169" s="104"/>
      <c r="AK23169" s="104"/>
      <c r="AL23169" s="104"/>
      <c r="AO23169" s="104"/>
      <c r="AP23169" s="104"/>
    </row>
    <row r="23170" spans="21:42" ht="15" customHeight="1" x14ac:dyDescent="0.25">
      <c r="U23170" s="104"/>
      <c r="AB23170" s="104"/>
      <c r="AC23170" s="104"/>
      <c r="AF23170" s="104"/>
      <c r="AG23170" s="104"/>
      <c r="AK23170" s="104"/>
      <c r="AL23170" s="104"/>
      <c r="AO23170" s="104"/>
      <c r="AP23170" s="104"/>
    </row>
    <row r="23171" spans="21:42" ht="15" customHeight="1" x14ac:dyDescent="0.25">
      <c r="U23171" s="104"/>
      <c r="AB23171" s="104"/>
      <c r="AC23171" s="104"/>
      <c r="AF23171" s="104"/>
      <c r="AG23171" s="104"/>
      <c r="AK23171" s="104"/>
      <c r="AL23171" s="104"/>
      <c r="AO23171" s="104"/>
      <c r="AP23171" s="104"/>
    </row>
    <row r="23172" spans="21:42" ht="15" customHeight="1" x14ac:dyDescent="0.25">
      <c r="U23172" s="104"/>
      <c r="AB23172" s="104"/>
      <c r="AC23172" s="104"/>
      <c r="AF23172" s="104"/>
      <c r="AG23172" s="104"/>
      <c r="AK23172" s="104"/>
      <c r="AL23172" s="104"/>
      <c r="AO23172" s="104"/>
      <c r="AP23172" s="104"/>
    </row>
    <row r="23173" spans="21:42" ht="15" customHeight="1" x14ac:dyDescent="0.25">
      <c r="U23173" s="104"/>
      <c r="AB23173" s="104"/>
      <c r="AC23173" s="104"/>
      <c r="AF23173" s="104"/>
      <c r="AG23173" s="104"/>
      <c r="AK23173" s="104"/>
      <c r="AL23173" s="104"/>
      <c r="AO23173" s="104"/>
      <c r="AP23173" s="104"/>
    </row>
    <row r="23174" spans="21:42" ht="15" customHeight="1" x14ac:dyDescent="0.25">
      <c r="U23174" s="104"/>
      <c r="AB23174" s="104"/>
      <c r="AC23174" s="104"/>
      <c r="AF23174" s="104"/>
      <c r="AG23174" s="104"/>
      <c r="AK23174" s="104"/>
      <c r="AL23174" s="104"/>
      <c r="AO23174" s="104"/>
      <c r="AP23174" s="104"/>
    </row>
    <row r="23175" spans="21:42" ht="15" customHeight="1" x14ac:dyDescent="0.25">
      <c r="U23175" s="104"/>
      <c r="AB23175" s="104"/>
      <c r="AC23175" s="104"/>
      <c r="AF23175" s="104"/>
      <c r="AG23175" s="104"/>
      <c r="AK23175" s="104"/>
      <c r="AL23175" s="104"/>
      <c r="AO23175" s="104"/>
      <c r="AP23175" s="104"/>
    </row>
    <row r="23176" spans="21:42" ht="15" customHeight="1" x14ac:dyDescent="0.25">
      <c r="U23176" s="104"/>
      <c r="AB23176" s="104"/>
      <c r="AC23176" s="104"/>
      <c r="AF23176" s="104"/>
      <c r="AG23176" s="104"/>
      <c r="AK23176" s="104"/>
      <c r="AL23176" s="104"/>
      <c r="AO23176" s="104"/>
      <c r="AP23176" s="104"/>
    </row>
    <row r="23177" spans="21:42" ht="15" customHeight="1" x14ac:dyDescent="0.25">
      <c r="U23177" s="104"/>
      <c r="AB23177" s="104"/>
      <c r="AC23177" s="104"/>
      <c r="AF23177" s="104"/>
      <c r="AG23177" s="104"/>
      <c r="AK23177" s="104"/>
      <c r="AL23177" s="104"/>
      <c r="AO23177" s="104"/>
      <c r="AP23177" s="104"/>
    </row>
    <row r="23178" spans="21:42" ht="15" customHeight="1" x14ac:dyDescent="0.25">
      <c r="U23178" s="104"/>
      <c r="AB23178" s="104"/>
      <c r="AC23178" s="104"/>
      <c r="AF23178" s="104"/>
      <c r="AG23178" s="104"/>
      <c r="AK23178" s="104"/>
      <c r="AL23178" s="104"/>
      <c r="AO23178" s="104"/>
      <c r="AP23178" s="104"/>
    </row>
    <row r="23179" spans="21:42" ht="15" customHeight="1" x14ac:dyDescent="0.25">
      <c r="U23179" s="104"/>
      <c r="AB23179" s="104"/>
      <c r="AC23179" s="104"/>
      <c r="AF23179" s="104"/>
      <c r="AG23179" s="104"/>
      <c r="AK23179" s="104"/>
      <c r="AL23179" s="104"/>
      <c r="AO23179" s="104"/>
      <c r="AP23179" s="104"/>
    </row>
    <row r="23180" spans="21:42" ht="15" customHeight="1" x14ac:dyDescent="0.25">
      <c r="U23180" s="104"/>
      <c r="AB23180" s="104"/>
      <c r="AC23180" s="104"/>
      <c r="AF23180" s="104"/>
      <c r="AG23180" s="104"/>
      <c r="AK23180" s="104"/>
      <c r="AL23180" s="104"/>
      <c r="AO23180" s="104"/>
      <c r="AP23180" s="104"/>
    </row>
    <row r="23181" spans="21:42" ht="15" customHeight="1" x14ac:dyDescent="0.25">
      <c r="U23181" s="104"/>
      <c r="AB23181" s="104"/>
      <c r="AC23181" s="104"/>
      <c r="AF23181" s="104"/>
      <c r="AG23181" s="104"/>
      <c r="AK23181" s="104"/>
      <c r="AL23181" s="104"/>
      <c r="AO23181" s="104"/>
      <c r="AP23181" s="104"/>
    </row>
    <row r="23182" spans="21:42" ht="15" customHeight="1" x14ac:dyDescent="0.25">
      <c r="U23182" s="104"/>
      <c r="AB23182" s="104"/>
      <c r="AC23182" s="104"/>
      <c r="AF23182" s="104"/>
      <c r="AG23182" s="104"/>
      <c r="AK23182" s="104"/>
      <c r="AL23182" s="104"/>
      <c r="AO23182" s="104"/>
      <c r="AP23182" s="104"/>
    </row>
    <row r="23183" spans="21:42" ht="15" customHeight="1" x14ac:dyDescent="0.25">
      <c r="U23183" s="104"/>
      <c r="AB23183" s="104"/>
      <c r="AC23183" s="104"/>
      <c r="AF23183" s="104"/>
      <c r="AG23183" s="104"/>
      <c r="AK23183" s="104"/>
      <c r="AL23183" s="104"/>
      <c r="AO23183" s="104"/>
      <c r="AP23183" s="104"/>
    </row>
    <row r="23184" spans="21:42" ht="15" customHeight="1" x14ac:dyDescent="0.25">
      <c r="U23184" s="104"/>
      <c r="AB23184" s="104"/>
      <c r="AC23184" s="104"/>
      <c r="AF23184" s="104"/>
      <c r="AG23184" s="104"/>
      <c r="AK23184" s="104"/>
      <c r="AL23184" s="104"/>
      <c r="AO23184" s="104"/>
      <c r="AP23184" s="104"/>
    </row>
    <row r="23185" spans="21:42" ht="15" customHeight="1" x14ac:dyDescent="0.25">
      <c r="U23185" s="104"/>
      <c r="AB23185" s="104"/>
      <c r="AC23185" s="104"/>
      <c r="AF23185" s="104"/>
      <c r="AG23185" s="104"/>
      <c r="AK23185" s="104"/>
      <c r="AL23185" s="104"/>
      <c r="AO23185" s="104"/>
      <c r="AP23185" s="104"/>
    </row>
    <row r="23186" spans="21:42" ht="15" customHeight="1" x14ac:dyDescent="0.25">
      <c r="U23186" s="104"/>
      <c r="AB23186" s="104"/>
      <c r="AC23186" s="104"/>
      <c r="AF23186" s="104"/>
      <c r="AG23186" s="104"/>
      <c r="AK23186" s="104"/>
      <c r="AL23186" s="104"/>
      <c r="AO23186" s="104"/>
      <c r="AP23186" s="104"/>
    </row>
    <row r="23187" spans="21:42" ht="15" customHeight="1" x14ac:dyDescent="0.25">
      <c r="U23187" s="104"/>
      <c r="AB23187" s="104"/>
      <c r="AC23187" s="104"/>
      <c r="AF23187" s="104"/>
      <c r="AG23187" s="104"/>
      <c r="AK23187" s="104"/>
      <c r="AL23187" s="104"/>
      <c r="AO23187" s="104"/>
      <c r="AP23187" s="104"/>
    </row>
    <row r="23188" spans="21:42" ht="15" customHeight="1" x14ac:dyDescent="0.25">
      <c r="U23188" s="104"/>
      <c r="AB23188" s="104"/>
      <c r="AC23188" s="104"/>
      <c r="AF23188" s="104"/>
      <c r="AG23188" s="104"/>
      <c r="AK23188" s="104"/>
      <c r="AL23188" s="104"/>
      <c r="AO23188" s="104"/>
      <c r="AP23188" s="104"/>
    </row>
    <row r="23189" spans="21:42" ht="15" customHeight="1" x14ac:dyDescent="0.25">
      <c r="U23189" s="104"/>
      <c r="AB23189" s="104"/>
      <c r="AC23189" s="104"/>
      <c r="AF23189" s="104"/>
      <c r="AG23189" s="104"/>
      <c r="AK23189" s="104"/>
      <c r="AL23189" s="104"/>
      <c r="AO23189" s="104"/>
      <c r="AP23189" s="104"/>
    </row>
    <row r="23190" spans="21:42" ht="15" customHeight="1" x14ac:dyDescent="0.25">
      <c r="U23190" s="104"/>
      <c r="AB23190" s="104"/>
      <c r="AC23190" s="104"/>
      <c r="AF23190" s="104"/>
      <c r="AG23190" s="104"/>
      <c r="AK23190" s="104"/>
      <c r="AL23190" s="104"/>
      <c r="AO23190" s="104"/>
      <c r="AP23190" s="104"/>
    </row>
    <row r="23191" spans="21:42" ht="15" customHeight="1" x14ac:dyDescent="0.25">
      <c r="U23191" s="104"/>
      <c r="AB23191" s="104"/>
      <c r="AC23191" s="104"/>
      <c r="AF23191" s="104"/>
      <c r="AG23191" s="104"/>
      <c r="AK23191" s="104"/>
      <c r="AL23191" s="104"/>
      <c r="AO23191" s="104"/>
      <c r="AP23191" s="104"/>
    </row>
    <row r="23192" spans="21:42" ht="15" customHeight="1" x14ac:dyDescent="0.25">
      <c r="U23192" s="104"/>
      <c r="AB23192" s="104"/>
      <c r="AC23192" s="104"/>
      <c r="AF23192" s="104"/>
      <c r="AG23192" s="104"/>
      <c r="AK23192" s="104"/>
      <c r="AL23192" s="104"/>
      <c r="AO23192" s="104"/>
      <c r="AP23192" s="104"/>
    </row>
    <row r="23193" spans="21:42" ht="15" customHeight="1" x14ac:dyDescent="0.25">
      <c r="U23193" s="104"/>
      <c r="AB23193" s="104"/>
      <c r="AC23193" s="104"/>
      <c r="AF23193" s="104"/>
      <c r="AG23193" s="104"/>
      <c r="AK23193" s="104"/>
      <c r="AL23193" s="104"/>
      <c r="AO23193" s="104"/>
      <c r="AP23193" s="104"/>
    </row>
    <row r="23194" spans="21:42" ht="15" customHeight="1" x14ac:dyDescent="0.25">
      <c r="U23194" s="104"/>
      <c r="AB23194" s="104"/>
      <c r="AC23194" s="104"/>
      <c r="AF23194" s="104"/>
      <c r="AG23194" s="104"/>
      <c r="AK23194" s="104"/>
      <c r="AL23194" s="104"/>
      <c r="AO23194" s="104"/>
      <c r="AP23194" s="104"/>
    </row>
    <row r="23195" spans="21:42" ht="15" customHeight="1" x14ac:dyDescent="0.25">
      <c r="U23195" s="104"/>
      <c r="AB23195" s="104"/>
      <c r="AC23195" s="104"/>
      <c r="AF23195" s="104"/>
      <c r="AG23195" s="104"/>
      <c r="AK23195" s="104"/>
      <c r="AL23195" s="104"/>
      <c r="AO23195" s="104"/>
      <c r="AP23195" s="104"/>
    </row>
    <row r="23196" spans="21:42" ht="15" customHeight="1" x14ac:dyDescent="0.25">
      <c r="U23196" s="104"/>
      <c r="AB23196" s="104"/>
      <c r="AC23196" s="104"/>
      <c r="AF23196" s="104"/>
      <c r="AG23196" s="104"/>
      <c r="AK23196" s="104"/>
      <c r="AL23196" s="104"/>
      <c r="AO23196" s="104"/>
      <c r="AP23196" s="104"/>
    </row>
    <row r="23197" spans="21:42" ht="15" customHeight="1" x14ac:dyDescent="0.25">
      <c r="U23197" s="104"/>
      <c r="AB23197" s="104"/>
      <c r="AC23197" s="104"/>
      <c r="AF23197" s="104"/>
      <c r="AG23197" s="104"/>
      <c r="AK23197" s="104"/>
      <c r="AL23197" s="104"/>
      <c r="AO23197" s="104"/>
      <c r="AP23197" s="104"/>
    </row>
    <row r="23198" spans="21:42" ht="15" customHeight="1" x14ac:dyDescent="0.25">
      <c r="U23198" s="104"/>
      <c r="AB23198" s="104"/>
      <c r="AC23198" s="104"/>
      <c r="AF23198" s="104"/>
      <c r="AG23198" s="104"/>
      <c r="AK23198" s="104"/>
      <c r="AL23198" s="104"/>
      <c r="AO23198" s="104"/>
      <c r="AP23198" s="104"/>
    </row>
    <row r="23199" spans="21:42" ht="15" customHeight="1" x14ac:dyDescent="0.25">
      <c r="U23199" s="104"/>
      <c r="AB23199" s="104"/>
      <c r="AC23199" s="104"/>
      <c r="AF23199" s="104"/>
      <c r="AG23199" s="104"/>
      <c r="AK23199" s="104"/>
      <c r="AL23199" s="104"/>
      <c r="AO23199" s="104"/>
      <c r="AP23199" s="104"/>
    </row>
    <row r="23200" spans="21:42" ht="15" customHeight="1" x14ac:dyDescent="0.25">
      <c r="U23200" s="104"/>
      <c r="AB23200" s="104"/>
      <c r="AC23200" s="104"/>
      <c r="AF23200" s="104"/>
      <c r="AG23200" s="104"/>
      <c r="AK23200" s="104"/>
      <c r="AL23200" s="104"/>
      <c r="AO23200" s="104"/>
      <c r="AP23200" s="104"/>
    </row>
    <row r="23201" spans="21:42" ht="15" customHeight="1" x14ac:dyDescent="0.25">
      <c r="U23201" s="104"/>
      <c r="AB23201" s="104"/>
      <c r="AC23201" s="104"/>
      <c r="AF23201" s="104"/>
      <c r="AG23201" s="104"/>
      <c r="AK23201" s="104"/>
      <c r="AL23201" s="104"/>
      <c r="AO23201" s="104"/>
      <c r="AP23201" s="104"/>
    </row>
    <row r="23202" spans="21:42" ht="15" customHeight="1" x14ac:dyDescent="0.25">
      <c r="U23202" s="104"/>
      <c r="AB23202" s="104"/>
      <c r="AC23202" s="104"/>
      <c r="AF23202" s="104"/>
      <c r="AG23202" s="104"/>
      <c r="AK23202" s="104"/>
      <c r="AL23202" s="104"/>
      <c r="AO23202" s="104"/>
      <c r="AP23202" s="104"/>
    </row>
    <row r="23203" spans="21:42" ht="15" customHeight="1" x14ac:dyDescent="0.25">
      <c r="U23203" s="104"/>
      <c r="AB23203" s="104"/>
      <c r="AC23203" s="104"/>
      <c r="AF23203" s="104"/>
      <c r="AG23203" s="104"/>
      <c r="AK23203" s="104"/>
      <c r="AL23203" s="104"/>
      <c r="AO23203" s="104"/>
      <c r="AP23203" s="104"/>
    </row>
    <row r="23204" spans="21:42" ht="15" customHeight="1" x14ac:dyDescent="0.25">
      <c r="U23204" s="104"/>
      <c r="AB23204" s="104"/>
      <c r="AC23204" s="104"/>
      <c r="AF23204" s="104"/>
      <c r="AG23204" s="104"/>
      <c r="AK23204" s="104"/>
      <c r="AL23204" s="104"/>
      <c r="AO23204" s="104"/>
      <c r="AP23204" s="104"/>
    </row>
    <row r="23205" spans="21:42" ht="15" customHeight="1" x14ac:dyDescent="0.25">
      <c r="U23205" s="104"/>
      <c r="AB23205" s="104"/>
      <c r="AC23205" s="104"/>
      <c r="AF23205" s="104"/>
      <c r="AG23205" s="104"/>
      <c r="AK23205" s="104"/>
      <c r="AL23205" s="104"/>
      <c r="AO23205" s="104"/>
      <c r="AP23205" s="104"/>
    </row>
    <row r="23206" spans="21:42" ht="15" customHeight="1" x14ac:dyDescent="0.25">
      <c r="U23206" s="104"/>
      <c r="AB23206" s="104"/>
      <c r="AC23206" s="104"/>
      <c r="AF23206" s="104"/>
      <c r="AG23206" s="104"/>
      <c r="AK23206" s="104"/>
      <c r="AL23206" s="104"/>
      <c r="AO23206" s="104"/>
      <c r="AP23206" s="104"/>
    </row>
    <row r="23207" spans="21:42" ht="15" customHeight="1" x14ac:dyDescent="0.25">
      <c r="U23207" s="104"/>
      <c r="AB23207" s="104"/>
      <c r="AC23207" s="104"/>
      <c r="AF23207" s="104"/>
      <c r="AG23207" s="104"/>
      <c r="AK23207" s="104"/>
      <c r="AL23207" s="104"/>
      <c r="AO23207" s="104"/>
      <c r="AP23207" s="104"/>
    </row>
    <row r="23208" spans="21:42" ht="15" customHeight="1" x14ac:dyDescent="0.25">
      <c r="U23208" s="104"/>
      <c r="AB23208" s="104"/>
      <c r="AC23208" s="104"/>
      <c r="AF23208" s="104"/>
      <c r="AG23208" s="104"/>
      <c r="AK23208" s="104"/>
      <c r="AL23208" s="104"/>
      <c r="AO23208" s="104"/>
      <c r="AP23208" s="104"/>
    </row>
    <row r="23209" spans="21:42" ht="15" customHeight="1" x14ac:dyDescent="0.25">
      <c r="U23209" s="104"/>
      <c r="AB23209" s="104"/>
      <c r="AC23209" s="104"/>
      <c r="AF23209" s="104"/>
      <c r="AG23209" s="104"/>
      <c r="AK23209" s="104"/>
      <c r="AL23209" s="104"/>
      <c r="AO23209" s="104"/>
      <c r="AP23209" s="104"/>
    </row>
    <row r="23210" spans="21:42" ht="15" customHeight="1" x14ac:dyDescent="0.25">
      <c r="U23210" s="104"/>
      <c r="AB23210" s="104"/>
      <c r="AC23210" s="104"/>
      <c r="AF23210" s="104"/>
      <c r="AG23210" s="104"/>
      <c r="AK23210" s="104"/>
      <c r="AL23210" s="104"/>
      <c r="AO23210" s="104"/>
      <c r="AP23210" s="104"/>
    </row>
    <row r="23211" spans="21:42" ht="15" customHeight="1" x14ac:dyDescent="0.25">
      <c r="U23211" s="104"/>
      <c r="AB23211" s="104"/>
      <c r="AC23211" s="104"/>
      <c r="AF23211" s="104"/>
      <c r="AG23211" s="104"/>
      <c r="AK23211" s="104"/>
      <c r="AL23211" s="104"/>
      <c r="AO23211" s="104"/>
      <c r="AP23211" s="104"/>
    </row>
    <row r="23212" spans="21:42" ht="15" customHeight="1" x14ac:dyDescent="0.25">
      <c r="U23212" s="104"/>
      <c r="AB23212" s="104"/>
      <c r="AC23212" s="104"/>
      <c r="AF23212" s="104"/>
      <c r="AG23212" s="104"/>
      <c r="AK23212" s="104"/>
      <c r="AL23212" s="104"/>
      <c r="AO23212" s="104"/>
      <c r="AP23212" s="104"/>
    </row>
    <row r="23213" spans="21:42" ht="15" customHeight="1" x14ac:dyDescent="0.25">
      <c r="U23213" s="104"/>
      <c r="AB23213" s="104"/>
      <c r="AC23213" s="104"/>
      <c r="AF23213" s="104"/>
      <c r="AG23213" s="104"/>
      <c r="AK23213" s="104"/>
      <c r="AL23213" s="104"/>
      <c r="AO23213" s="104"/>
      <c r="AP23213" s="104"/>
    </row>
    <row r="23214" spans="21:42" ht="15" customHeight="1" x14ac:dyDescent="0.25">
      <c r="U23214" s="104"/>
      <c r="AB23214" s="104"/>
      <c r="AC23214" s="104"/>
      <c r="AF23214" s="104"/>
      <c r="AG23214" s="104"/>
      <c r="AK23214" s="104"/>
      <c r="AL23214" s="104"/>
      <c r="AO23214" s="104"/>
      <c r="AP23214" s="104"/>
    </row>
    <row r="23215" spans="21:42" ht="15" customHeight="1" x14ac:dyDescent="0.25">
      <c r="U23215" s="104"/>
      <c r="AB23215" s="104"/>
      <c r="AC23215" s="104"/>
      <c r="AF23215" s="104"/>
      <c r="AG23215" s="104"/>
      <c r="AK23215" s="104"/>
      <c r="AL23215" s="104"/>
      <c r="AO23215" s="104"/>
      <c r="AP23215" s="104"/>
    </row>
    <row r="23216" spans="21:42" ht="15" customHeight="1" x14ac:dyDescent="0.25">
      <c r="U23216" s="104"/>
      <c r="AB23216" s="104"/>
      <c r="AC23216" s="104"/>
      <c r="AF23216" s="104"/>
      <c r="AG23216" s="104"/>
      <c r="AK23216" s="104"/>
      <c r="AL23216" s="104"/>
      <c r="AO23216" s="104"/>
      <c r="AP23216" s="104"/>
    </row>
    <row r="23217" spans="21:42" ht="15" customHeight="1" x14ac:dyDescent="0.25">
      <c r="U23217" s="104"/>
      <c r="AB23217" s="104"/>
      <c r="AC23217" s="104"/>
      <c r="AF23217" s="104"/>
      <c r="AG23217" s="104"/>
      <c r="AK23217" s="104"/>
      <c r="AL23217" s="104"/>
      <c r="AO23217" s="104"/>
      <c r="AP23217" s="104"/>
    </row>
    <row r="23218" spans="21:42" ht="15" customHeight="1" x14ac:dyDescent="0.25">
      <c r="U23218" s="104"/>
      <c r="AB23218" s="104"/>
      <c r="AC23218" s="104"/>
      <c r="AF23218" s="104"/>
      <c r="AG23218" s="104"/>
      <c r="AK23218" s="104"/>
      <c r="AL23218" s="104"/>
      <c r="AO23218" s="104"/>
      <c r="AP23218" s="104"/>
    </row>
    <row r="23219" spans="21:42" ht="15" customHeight="1" x14ac:dyDescent="0.25">
      <c r="U23219" s="104"/>
      <c r="AB23219" s="104"/>
      <c r="AC23219" s="104"/>
      <c r="AF23219" s="104"/>
      <c r="AG23219" s="104"/>
      <c r="AK23219" s="104"/>
      <c r="AL23219" s="104"/>
      <c r="AO23219" s="104"/>
      <c r="AP23219" s="104"/>
    </row>
    <row r="23220" spans="21:42" ht="15" customHeight="1" x14ac:dyDescent="0.25">
      <c r="U23220" s="104"/>
      <c r="AB23220" s="104"/>
      <c r="AC23220" s="104"/>
      <c r="AF23220" s="104"/>
      <c r="AG23220" s="104"/>
      <c r="AK23220" s="104"/>
      <c r="AL23220" s="104"/>
      <c r="AO23220" s="104"/>
      <c r="AP23220" s="104"/>
    </row>
    <row r="23221" spans="21:42" ht="15" customHeight="1" x14ac:dyDescent="0.25">
      <c r="U23221" s="104"/>
      <c r="AB23221" s="104"/>
      <c r="AC23221" s="104"/>
      <c r="AF23221" s="104"/>
      <c r="AG23221" s="104"/>
      <c r="AK23221" s="104"/>
      <c r="AL23221" s="104"/>
      <c r="AO23221" s="104"/>
      <c r="AP23221" s="104"/>
    </row>
    <row r="23222" spans="21:42" ht="15" customHeight="1" x14ac:dyDescent="0.25">
      <c r="U23222" s="104"/>
      <c r="AB23222" s="104"/>
      <c r="AC23222" s="104"/>
      <c r="AF23222" s="104"/>
      <c r="AG23222" s="104"/>
      <c r="AK23222" s="104"/>
      <c r="AL23222" s="104"/>
      <c r="AO23222" s="104"/>
      <c r="AP23222" s="104"/>
    </row>
    <row r="23223" spans="21:42" ht="15" customHeight="1" x14ac:dyDescent="0.25">
      <c r="U23223" s="104"/>
      <c r="AB23223" s="104"/>
      <c r="AC23223" s="104"/>
      <c r="AF23223" s="104"/>
      <c r="AG23223" s="104"/>
      <c r="AK23223" s="104"/>
      <c r="AL23223" s="104"/>
      <c r="AO23223" s="104"/>
      <c r="AP23223" s="104"/>
    </row>
    <row r="23224" spans="21:42" ht="15" customHeight="1" x14ac:dyDescent="0.25">
      <c r="U23224" s="104"/>
      <c r="AB23224" s="104"/>
      <c r="AC23224" s="104"/>
      <c r="AF23224" s="104"/>
      <c r="AG23224" s="104"/>
      <c r="AK23224" s="104"/>
      <c r="AL23224" s="104"/>
      <c r="AO23224" s="104"/>
      <c r="AP23224" s="104"/>
    </row>
    <row r="23225" spans="21:42" ht="15" customHeight="1" x14ac:dyDescent="0.25">
      <c r="U23225" s="104"/>
      <c r="AB23225" s="104"/>
      <c r="AC23225" s="104"/>
      <c r="AF23225" s="104"/>
      <c r="AG23225" s="104"/>
      <c r="AK23225" s="104"/>
      <c r="AL23225" s="104"/>
      <c r="AO23225" s="104"/>
      <c r="AP23225" s="104"/>
    </row>
    <row r="23226" spans="21:42" ht="15" customHeight="1" x14ac:dyDescent="0.25">
      <c r="U23226" s="104"/>
      <c r="AB23226" s="104"/>
      <c r="AC23226" s="104"/>
      <c r="AF23226" s="104"/>
      <c r="AG23226" s="104"/>
      <c r="AK23226" s="104"/>
      <c r="AL23226" s="104"/>
      <c r="AO23226" s="104"/>
      <c r="AP23226" s="104"/>
    </row>
    <row r="23227" spans="21:42" ht="15" customHeight="1" x14ac:dyDescent="0.25">
      <c r="U23227" s="104"/>
      <c r="AB23227" s="104"/>
      <c r="AC23227" s="104"/>
      <c r="AF23227" s="104"/>
      <c r="AG23227" s="104"/>
      <c r="AK23227" s="104"/>
      <c r="AL23227" s="104"/>
      <c r="AO23227" s="104"/>
      <c r="AP23227" s="104"/>
    </row>
    <row r="23228" spans="21:42" ht="15" customHeight="1" x14ac:dyDescent="0.25">
      <c r="U23228" s="104"/>
      <c r="AB23228" s="104"/>
      <c r="AC23228" s="104"/>
      <c r="AF23228" s="104"/>
      <c r="AG23228" s="104"/>
      <c r="AK23228" s="104"/>
      <c r="AL23228" s="104"/>
      <c r="AO23228" s="104"/>
      <c r="AP23228" s="104"/>
    </row>
    <row r="23229" spans="21:42" ht="15" customHeight="1" x14ac:dyDescent="0.25">
      <c r="U23229" s="104"/>
      <c r="AB23229" s="104"/>
      <c r="AC23229" s="104"/>
      <c r="AF23229" s="104"/>
      <c r="AG23229" s="104"/>
      <c r="AK23229" s="104"/>
      <c r="AL23229" s="104"/>
      <c r="AO23229" s="104"/>
      <c r="AP23229" s="104"/>
    </row>
    <row r="23230" spans="21:42" ht="15" customHeight="1" x14ac:dyDescent="0.25">
      <c r="U23230" s="104"/>
      <c r="AB23230" s="104"/>
      <c r="AC23230" s="104"/>
      <c r="AF23230" s="104"/>
      <c r="AG23230" s="104"/>
      <c r="AK23230" s="104"/>
      <c r="AL23230" s="104"/>
      <c r="AO23230" s="104"/>
      <c r="AP23230" s="104"/>
    </row>
    <row r="23231" spans="21:42" ht="15" customHeight="1" x14ac:dyDescent="0.25">
      <c r="U23231" s="104"/>
      <c r="AB23231" s="104"/>
      <c r="AC23231" s="104"/>
      <c r="AF23231" s="104"/>
      <c r="AG23231" s="104"/>
      <c r="AK23231" s="104"/>
      <c r="AL23231" s="104"/>
      <c r="AO23231" s="104"/>
      <c r="AP23231" s="104"/>
    </row>
    <row r="23232" spans="21:42" ht="15" customHeight="1" x14ac:dyDescent="0.25">
      <c r="U23232" s="104"/>
      <c r="AB23232" s="104"/>
      <c r="AC23232" s="104"/>
      <c r="AF23232" s="104"/>
      <c r="AG23232" s="104"/>
      <c r="AK23232" s="104"/>
      <c r="AL23232" s="104"/>
      <c r="AO23232" s="104"/>
      <c r="AP23232" s="104"/>
    </row>
    <row r="23233" spans="21:42" ht="15" customHeight="1" x14ac:dyDescent="0.25">
      <c r="U23233" s="104"/>
      <c r="AB23233" s="104"/>
      <c r="AC23233" s="104"/>
      <c r="AF23233" s="104"/>
      <c r="AG23233" s="104"/>
      <c r="AK23233" s="104"/>
      <c r="AL23233" s="104"/>
      <c r="AO23233" s="104"/>
      <c r="AP23233" s="104"/>
    </row>
    <row r="23234" spans="21:42" ht="15" customHeight="1" x14ac:dyDescent="0.25">
      <c r="U23234" s="104"/>
      <c r="AB23234" s="104"/>
      <c r="AC23234" s="104"/>
      <c r="AF23234" s="104"/>
      <c r="AG23234" s="104"/>
      <c r="AK23234" s="104"/>
      <c r="AL23234" s="104"/>
      <c r="AO23234" s="104"/>
      <c r="AP23234" s="104"/>
    </row>
    <row r="23235" spans="21:42" ht="15" customHeight="1" x14ac:dyDescent="0.25">
      <c r="U23235" s="104"/>
      <c r="AB23235" s="104"/>
      <c r="AC23235" s="104"/>
      <c r="AF23235" s="104"/>
      <c r="AG23235" s="104"/>
      <c r="AK23235" s="104"/>
      <c r="AL23235" s="104"/>
      <c r="AO23235" s="104"/>
      <c r="AP23235" s="104"/>
    </row>
    <row r="23236" spans="21:42" ht="15" customHeight="1" x14ac:dyDescent="0.25">
      <c r="U23236" s="104"/>
      <c r="AB23236" s="104"/>
      <c r="AC23236" s="104"/>
      <c r="AF23236" s="104"/>
      <c r="AG23236" s="104"/>
      <c r="AK23236" s="104"/>
      <c r="AL23236" s="104"/>
      <c r="AO23236" s="104"/>
      <c r="AP23236" s="104"/>
    </row>
    <row r="23237" spans="21:42" ht="15" customHeight="1" x14ac:dyDescent="0.25">
      <c r="U23237" s="104"/>
      <c r="AB23237" s="104"/>
      <c r="AC23237" s="104"/>
      <c r="AF23237" s="104"/>
      <c r="AG23237" s="104"/>
      <c r="AK23237" s="104"/>
      <c r="AL23237" s="104"/>
      <c r="AO23237" s="104"/>
      <c r="AP23237" s="104"/>
    </row>
    <row r="23238" spans="21:42" ht="15" customHeight="1" x14ac:dyDescent="0.25">
      <c r="U23238" s="104"/>
      <c r="AB23238" s="104"/>
      <c r="AC23238" s="104"/>
      <c r="AF23238" s="104"/>
      <c r="AG23238" s="104"/>
      <c r="AK23238" s="104"/>
      <c r="AL23238" s="104"/>
      <c r="AO23238" s="104"/>
      <c r="AP23238" s="104"/>
    </row>
    <row r="23239" spans="21:42" ht="15" customHeight="1" x14ac:dyDescent="0.25">
      <c r="U23239" s="104"/>
      <c r="AB23239" s="104"/>
      <c r="AC23239" s="104"/>
      <c r="AF23239" s="104"/>
      <c r="AG23239" s="104"/>
      <c r="AK23239" s="104"/>
      <c r="AL23239" s="104"/>
      <c r="AO23239" s="104"/>
      <c r="AP23239" s="104"/>
    </row>
    <row r="23240" spans="21:42" ht="15" customHeight="1" x14ac:dyDescent="0.25">
      <c r="U23240" s="104"/>
      <c r="AB23240" s="104"/>
      <c r="AC23240" s="104"/>
      <c r="AF23240" s="104"/>
      <c r="AG23240" s="104"/>
      <c r="AK23240" s="104"/>
      <c r="AL23240" s="104"/>
      <c r="AO23240" s="104"/>
      <c r="AP23240" s="104"/>
    </row>
    <row r="23241" spans="21:42" ht="15" customHeight="1" x14ac:dyDescent="0.25">
      <c r="U23241" s="104"/>
      <c r="AB23241" s="104"/>
      <c r="AC23241" s="104"/>
      <c r="AF23241" s="104"/>
      <c r="AG23241" s="104"/>
      <c r="AK23241" s="104"/>
      <c r="AL23241" s="104"/>
      <c r="AO23241" s="104"/>
      <c r="AP23241" s="104"/>
    </row>
    <row r="23242" spans="21:42" ht="15" customHeight="1" x14ac:dyDescent="0.25">
      <c r="U23242" s="104"/>
      <c r="AB23242" s="104"/>
      <c r="AC23242" s="104"/>
      <c r="AF23242" s="104"/>
      <c r="AG23242" s="104"/>
      <c r="AK23242" s="104"/>
      <c r="AL23242" s="104"/>
      <c r="AO23242" s="104"/>
      <c r="AP23242" s="104"/>
    </row>
    <row r="23243" spans="21:42" ht="15" customHeight="1" x14ac:dyDescent="0.25">
      <c r="U23243" s="104"/>
      <c r="AB23243" s="104"/>
      <c r="AC23243" s="104"/>
      <c r="AF23243" s="104"/>
      <c r="AG23243" s="104"/>
      <c r="AK23243" s="104"/>
      <c r="AL23243" s="104"/>
      <c r="AO23243" s="104"/>
      <c r="AP23243" s="104"/>
    </row>
    <row r="23244" spans="21:42" ht="15" customHeight="1" x14ac:dyDescent="0.25">
      <c r="U23244" s="104"/>
      <c r="AB23244" s="104"/>
      <c r="AC23244" s="104"/>
      <c r="AF23244" s="104"/>
      <c r="AG23244" s="104"/>
      <c r="AK23244" s="104"/>
      <c r="AL23244" s="104"/>
      <c r="AO23244" s="104"/>
      <c r="AP23244" s="104"/>
    </row>
    <row r="23245" spans="21:42" ht="15" customHeight="1" x14ac:dyDescent="0.25">
      <c r="U23245" s="104"/>
      <c r="AB23245" s="104"/>
      <c r="AC23245" s="104"/>
      <c r="AF23245" s="104"/>
      <c r="AG23245" s="104"/>
      <c r="AK23245" s="104"/>
      <c r="AL23245" s="104"/>
      <c r="AO23245" s="104"/>
      <c r="AP23245" s="104"/>
    </row>
    <row r="23246" spans="21:42" ht="15" customHeight="1" x14ac:dyDescent="0.25">
      <c r="U23246" s="104"/>
      <c r="AB23246" s="104"/>
      <c r="AC23246" s="104"/>
      <c r="AF23246" s="104"/>
      <c r="AG23246" s="104"/>
      <c r="AK23246" s="104"/>
      <c r="AL23246" s="104"/>
      <c r="AO23246" s="104"/>
      <c r="AP23246" s="104"/>
    </row>
    <row r="23247" spans="21:42" ht="15" customHeight="1" x14ac:dyDescent="0.25">
      <c r="U23247" s="104"/>
      <c r="AB23247" s="104"/>
      <c r="AC23247" s="104"/>
      <c r="AF23247" s="104"/>
      <c r="AG23247" s="104"/>
      <c r="AK23247" s="104"/>
      <c r="AL23247" s="104"/>
      <c r="AO23247" s="104"/>
      <c r="AP23247" s="104"/>
    </row>
    <row r="23248" spans="21:42" ht="15" customHeight="1" x14ac:dyDescent="0.25">
      <c r="U23248" s="104"/>
      <c r="AB23248" s="104"/>
      <c r="AC23248" s="104"/>
      <c r="AF23248" s="104"/>
      <c r="AG23248" s="104"/>
      <c r="AK23248" s="104"/>
      <c r="AL23248" s="104"/>
      <c r="AO23248" s="104"/>
      <c r="AP23248" s="104"/>
    </row>
    <row r="23249" spans="21:42" ht="15" customHeight="1" x14ac:dyDescent="0.25">
      <c r="U23249" s="104"/>
      <c r="AB23249" s="104"/>
      <c r="AC23249" s="104"/>
      <c r="AF23249" s="104"/>
      <c r="AG23249" s="104"/>
      <c r="AK23249" s="104"/>
      <c r="AL23249" s="104"/>
      <c r="AO23249" s="104"/>
      <c r="AP23249" s="104"/>
    </row>
    <row r="23250" spans="21:42" ht="15" customHeight="1" x14ac:dyDescent="0.25">
      <c r="U23250" s="104"/>
      <c r="AB23250" s="104"/>
      <c r="AC23250" s="104"/>
      <c r="AF23250" s="104"/>
      <c r="AG23250" s="104"/>
      <c r="AK23250" s="104"/>
      <c r="AL23250" s="104"/>
      <c r="AO23250" s="104"/>
      <c r="AP23250" s="104"/>
    </row>
    <row r="23251" spans="21:42" ht="15" customHeight="1" x14ac:dyDescent="0.25">
      <c r="U23251" s="104"/>
      <c r="AB23251" s="104"/>
      <c r="AC23251" s="104"/>
      <c r="AF23251" s="104"/>
      <c r="AG23251" s="104"/>
      <c r="AK23251" s="104"/>
      <c r="AL23251" s="104"/>
      <c r="AO23251" s="104"/>
      <c r="AP23251" s="104"/>
    </row>
    <row r="23252" spans="21:42" ht="15" customHeight="1" x14ac:dyDescent="0.25">
      <c r="U23252" s="104"/>
      <c r="AB23252" s="104"/>
      <c r="AC23252" s="104"/>
      <c r="AF23252" s="104"/>
      <c r="AG23252" s="104"/>
      <c r="AK23252" s="104"/>
      <c r="AL23252" s="104"/>
      <c r="AO23252" s="104"/>
      <c r="AP23252" s="104"/>
    </row>
    <row r="23253" spans="21:42" ht="15" customHeight="1" x14ac:dyDescent="0.25">
      <c r="U23253" s="104"/>
      <c r="AB23253" s="104"/>
      <c r="AC23253" s="104"/>
      <c r="AF23253" s="104"/>
      <c r="AG23253" s="104"/>
      <c r="AK23253" s="104"/>
      <c r="AL23253" s="104"/>
      <c r="AO23253" s="104"/>
      <c r="AP23253" s="104"/>
    </row>
    <row r="23254" spans="21:42" ht="15" customHeight="1" x14ac:dyDescent="0.25">
      <c r="U23254" s="104"/>
      <c r="AB23254" s="104"/>
      <c r="AC23254" s="104"/>
      <c r="AF23254" s="104"/>
      <c r="AG23254" s="104"/>
      <c r="AK23254" s="104"/>
      <c r="AL23254" s="104"/>
      <c r="AO23254" s="104"/>
      <c r="AP23254" s="104"/>
    </row>
    <row r="23255" spans="21:42" ht="15" customHeight="1" x14ac:dyDescent="0.25">
      <c r="U23255" s="104"/>
      <c r="AB23255" s="104"/>
      <c r="AC23255" s="104"/>
      <c r="AF23255" s="104"/>
      <c r="AG23255" s="104"/>
      <c r="AK23255" s="104"/>
      <c r="AL23255" s="104"/>
      <c r="AO23255" s="104"/>
      <c r="AP23255" s="104"/>
    </row>
    <row r="23256" spans="21:42" ht="15" customHeight="1" x14ac:dyDescent="0.25">
      <c r="U23256" s="104"/>
      <c r="AB23256" s="104"/>
      <c r="AC23256" s="104"/>
      <c r="AF23256" s="104"/>
      <c r="AG23256" s="104"/>
      <c r="AK23256" s="104"/>
      <c r="AL23256" s="104"/>
      <c r="AO23256" s="104"/>
      <c r="AP23256" s="104"/>
    </row>
    <row r="23257" spans="21:42" ht="15" customHeight="1" x14ac:dyDescent="0.25">
      <c r="U23257" s="104"/>
      <c r="AB23257" s="104"/>
      <c r="AC23257" s="104"/>
      <c r="AF23257" s="104"/>
      <c r="AG23257" s="104"/>
      <c r="AK23257" s="104"/>
      <c r="AL23257" s="104"/>
      <c r="AO23257" s="104"/>
      <c r="AP23257" s="104"/>
    </row>
    <row r="23258" spans="21:42" ht="15" customHeight="1" x14ac:dyDescent="0.25">
      <c r="U23258" s="104"/>
      <c r="AB23258" s="104"/>
      <c r="AC23258" s="104"/>
      <c r="AF23258" s="104"/>
      <c r="AG23258" s="104"/>
      <c r="AK23258" s="104"/>
      <c r="AL23258" s="104"/>
      <c r="AO23258" s="104"/>
      <c r="AP23258" s="104"/>
    </row>
    <row r="23259" spans="21:42" ht="15" customHeight="1" x14ac:dyDescent="0.25">
      <c r="U23259" s="104"/>
      <c r="AB23259" s="104"/>
      <c r="AC23259" s="104"/>
      <c r="AF23259" s="104"/>
      <c r="AG23259" s="104"/>
      <c r="AK23259" s="104"/>
      <c r="AL23259" s="104"/>
      <c r="AO23259" s="104"/>
      <c r="AP23259" s="104"/>
    </row>
    <row r="23260" spans="21:42" ht="15" customHeight="1" x14ac:dyDescent="0.25">
      <c r="U23260" s="104"/>
      <c r="AB23260" s="104"/>
      <c r="AC23260" s="104"/>
      <c r="AF23260" s="104"/>
      <c r="AG23260" s="104"/>
      <c r="AK23260" s="104"/>
      <c r="AL23260" s="104"/>
      <c r="AO23260" s="104"/>
      <c r="AP23260" s="104"/>
    </row>
    <row r="23261" spans="21:42" ht="15" customHeight="1" x14ac:dyDescent="0.25">
      <c r="U23261" s="104"/>
      <c r="AB23261" s="104"/>
      <c r="AC23261" s="104"/>
      <c r="AF23261" s="104"/>
      <c r="AG23261" s="104"/>
      <c r="AK23261" s="104"/>
      <c r="AL23261" s="104"/>
      <c r="AO23261" s="104"/>
      <c r="AP23261" s="104"/>
    </row>
    <row r="23262" spans="21:42" ht="15" customHeight="1" x14ac:dyDescent="0.25">
      <c r="U23262" s="104"/>
      <c r="AB23262" s="104"/>
      <c r="AC23262" s="104"/>
      <c r="AF23262" s="104"/>
      <c r="AG23262" s="104"/>
      <c r="AK23262" s="104"/>
      <c r="AL23262" s="104"/>
      <c r="AO23262" s="104"/>
      <c r="AP23262" s="104"/>
    </row>
    <row r="23263" spans="21:42" ht="15" customHeight="1" x14ac:dyDescent="0.25">
      <c r="U23263" s="104"/>
      <c r="AB23263" s="104"/>
      <c r="AC23263" s="104"/>
      <c r="AF23263" s="104"/>
      <c r="AG23263" s="104"/>
      <c r="AK23263" s="104"/>
      <c r="AL23263" s="104"/>
      <c r="AO23263" s="104"/>
      <c r="AP23263" s="104"/>
    </row>
    <row r="23264" spans="21:42" ht="15" customHeight="1" x14ac:dyDescent="0.25">
      <c r="U23264" s="104"/>
      <c r="AB23264" s="104"/>
      <c r="AC23264" s="104"/>
      <c r="AF23264" s="104"/>
      <c r="AG23264" s="104"/>
      <c r="AK23264" s="104"/>
      <c r="AL23264" s="104"/>
      <c r="AO23264" s="104"/>
      <c r="AP23264" s="104"/>
    </row>
    <row r="23265" spans="21:42" ht="15" customHeight="1" x14ac:dyDescent="0.25">
      <c r="U23265" s="104"/>
      <c r="AB23265" s="104"/>
      <c r="AC23265" s="104"/>
      <c r="AF23265" s="104"/>
      <c r="AG23265" s="104"/>
      <c r="AK23265" s="104"/>
      <c r="AL23265" s="104"/>
      <c r="AO23265" s="104"/>
      <c r="AP23265" s="104"/>
    </row>
    <row r="23266" spans="21:42" ht="15" customHeight="1" x14ac:dyDescent="0.25">
      <c r="U23266" s="104"/>
      <c r="AB23266" s="104"/>
      <c r="AC23266" s="104"/>
      <c r="AF23266" s="104"/>
      <c r="AG23266" s="104"/>
      <c r="AK23266" s="104"/>
      <c r="AL23266" s="104"/>
      <c r="AO23266" s="104"/>
      <c r="AP23266" s="104"/>
    </row>
    <row r="23267" spans="21:42" ht="15" customHeight="1" x14ac:dyDescent="0.25">
      <c r="U23267" s="104"/>
      <c r="AB23267" s="104"/>
      <c r="AC23267" s="104"/>
      <c r="AF23267" s="104"/>
      <c r="AG23267" s="104"/>
      <c r="AK23267" s="104"/>
      <c r="AL23267" s="104"/>
      <c r="AO23267" s="104"/>
      <c r="AP23267" s="104"/>
    </row>
    <row r="23268" spans="21:42" ht="15" customHeight="1" x14ac:dyDescent="0.25">
      <c r="U23268" s="104"/>
      <c r="AB23268" s="104"/>
      <c r="AC23268" s="104"/>
      <c r="AF23268" s="104"/>
      <c r="AG23268" s="104"/>
      <c r="AK23268" s="104"/>
      <c r="AL23268" s="104"/>
      <c r="AO23268" s="104"/>
      <c r="AP23268" s="104"/>
    </row>
    <row r="23269" spans="21:42" ht="15" customHeight="1" x14ac:dyDescent="0.25">
      <c r="U23269" s="104"/>
      <c r="AB23269" s="104"/>
      <c r="AC23269" s="104"/>
      <c r="AF23269" s="104"/>
      <c r="AG23269" s="104"/>
      <c r="AK23269" s="104"/>
      <c r="AL23269" s="104"/>
      <c r="AO23269" s="104"/>
      <c r="AP23269" s="104"/>
    </row>
    <row r="23270" spans="21:42" ht="15" customHeight="1" x14ac:dyDescent="0.25">
      <c r="U23270" s="104"/>
      <c r="AB23270" s="104"/>
      <c r="AC23270" s="104"/>
      <c r="AF23270" s="104"/>
      <c r="AG23270" s="104"/>
      <c r="AK23270" s="104"/>
      <c r="AL23270" s="104"/>
      <c r="AO23270" s="104"/>
      <c r="AP23270" s="104"/>
    </row>
    <row r="23271" spans="21:42" ht="15" customHeight="1" x14ac:dyDescent="0.25">
      <c r="U23271" s="104"/>
      <c r="AB23271" s="104"/>
      <c r="AC23271" s="104"/>
      <c r="AF23271" s="104"/>
      <c r="AG23271" s="104"/>
      <c r="AK23271" s="104"/>
      <c r="AL23271" s="104"/>
      <c r="AO23271" s="104"/>
      <c r="AP23271" s="104"/>
    </row>
    <row r="23272" spans="21:42" ht="15" customHeight="1" x14ac:dyDescent="0.25">
      <c r="U23272" s="104"/>
      <c r="AB23272" s="104"/>
      <c r="AC23272" s="104"/>
      <c r="AF23272" s="104"/>
      <c r="AG23272" s="104"/>
      <c r="AK23272" s="104"/>
      <c r="AL23272" s="104"/>
      <c r="AO23272" s="104"/>
      <c r="AP23272" s="104"/>
    </row>
    <row r="23273" spans="21:42" ht="15" customHeight="1" x14ac:dyDescent="0.25">
      <c r="U23273" s="104"/>
      <c r="AB23273" s="104"/>
      <c r="AC23273" s="104"/>
      <c r="AF23273" s="104"/>
      <c r="AG23273" s="104"/>
      <c r="AK23273" s="104"/>
      <c r="AL23273" s="104"/>
      <c r="AO23273" s="104"/>
      <c r="AP23273" s="104"/>
    </row>
    <row r="23274" spans="21:42" ht="15" customHeight="1" x14ac:dyDescent="0.25">
      <c r="U23274" s="104"/>
      <c r="AB23274" s="104"/>
      <c r="AC23274" s="104"/>
      <c r="AF23274" s="104"/>
      <c r="AG23274" s="104"/>
      <c r="AK23274" s="104"/>
      <c r="AL23274" s="104"/>
      <c r="AO23274" s="104"/>
      <c r="AP23274" s="104"/>
    </row>
    <row r="23275" spans="21:42" ht="15" customHeight="1" x14ac:dyDescent="0.25">
      <c r="U23275" s="104"/>
      <c r="AB23275" s="104"/>
      <c r="AC23275" s="104"/>
      <c r="AF23275" s="104"/>
      <c r="AG23275" s="104"/>
      <c r="AK23275" s="104"/>
      <c r="AL23275" s="104"/>
      <c r="AO23275" s="104"/>
      <c r="AP23275" s="104"/>
    </row>
    <row r="23276" spans="21:42" ht="15" customHeight="1" x14ac:dyDescent="0.25">
      <c r="U23276" s="104"/>
      <c r="AB23276" s="104"/>
      <c r="AC23276" s="104"/>
      <c r="AF23276" s="104"/>
      <c r="AG23276" s="104"/>
      <c r="AK23276" s="104"/>
      <c r="AL23276" s="104"/>
      <c r="AO23276" s="104"/>
      <c r="AP23276" s="104"/>
    </row>
    <row r="23277" spans="21:42" ht="15" customHeight="1" x14ac:dyDescent="0.25">
      <c r="U23277" s="104"/>
      <c r="AB23277" s="104"/>
      <c r="AC23277" s="104"/>
      <c r="AF23277" s="104"/>
      <c r="AG23277" s="104"/>
      <c r="AK23277" s="104"/>
      <c r="AL23277" s="104"/>
      <c r="AO23277" s="104"/>
      <c r="AP23277" s="104"/>
    </row>
    <row r="23278" spans="21:42" ht="15" customHeight="1" x14ac:dyDescent="0.25">
      <c r="U23278" s="104"/>
      <c r="AB23278" s="104"/>
      <c r="AC23278" s="104"/>
      <c r="AF23278" s="104"/>
      <c r="AG23278" s="104"/>
      <c r="AK23278" s="104"/>
      <c r="AL23278" s="104"/>
      <c r="AO23278" s="104"/>
      <c r="AP23278" s="104"/>
    </row>
    <row r="23279" spans="21:42" ht="15" customHeight="1" x14ac:dyDescent="0.25">
      <c r="U23279" s="104"/>
      <c r="AB23279" s="104"/>
      <c r="AC23279" s="104"/>
      <c r="AF23279" s="104"/>
      <c r="AG23279" s="104"/>
      <c r="AK23279" s="104"/>
      <c r="AL23279" s="104"/>
      <c r="AO23279" s="104"/>
      <c r="AP23279" s="104"/>
    </row>
    <row r="23280" spans="21:42" ht="15" customHeight="1" x14ac:dyDescent="0.25">
      <c r="U23280" s="104"/>
      <c r="AB23280" s="104"/>
      <c r="AC23280" s="104"/>
      <c r="AF23280" s="104"/>
      <c r="AG23280" s="104"/>
      <c r="AK23280" s="104"/>
      <c r="AL23280" s="104"/>
      <c r="AO23280" s="104"/>
      <c r="AP23280" s="104"/>
    </row>
    <row r="23281" spans="21:42" ht="15" customHeight="1" x14ac:dyDescent="0.25">
      <c r="U23281" s="104"/>
      <c r="AB23281" s="104"/>
      <c r="AC23281" s="104"/>
      <c r="AF23281" s="104"/>
      <c r="AG23281" s="104"/>
      <c r="AK23281" s="104"/>
      <c r="AL23281" s="104"/>
      <c r="AO23281" s="104"/>
      <c r="AP23281" s="104"/>
    </row>
    <row r="23282" spans="21:42" ht="15" customHeight="1" x14ac:dyDescent="0.25">
      <c r="U23282" s="104"/>
      <c r="AB23282" s="104"/>
      <c r="AC23282" s="104"/>
      <c r="AF23282" s="104"/>
      <c r="AG23282" s="104"/>
      <c r="AK23282" s="104"/>
      <c r="AL23282" s="104"/>
      <c r="AO23282" s="104"/>
      <c r="AP23282" s="104"/>
    </row>
    <row r="23283" spans="21:42" ht="15" customHeight="1" x14ac:dyDescent="0.25">
      <c r="U23283" s="104"/>
      <c r="AB23283" s="104"/>
      <c r="AC23283" s="104"/>
      <c r="AF23283" s="104"/>
      <c r="AG23283" s="104"/>
      <c r="AK23283" s="104"/>
      <c r="AL23283" s="104"/>
      <c r="AO23283" s="104"/>
      <c r="AP23283" s="104"/>
    </row>
    <row r="23284" spans="21:42" ht="15" customHeight="1" x14ac:dyDescent="0.25">
      <c r="U23284" s="104"/>
      <c r="AB23284" s="104"/>
      <c r="AC23284" s="104"/>
      <c r="AF23284" s="104"/>
      <c r="AG23284" s="104"/>
      <c r="AK23284" s="104"/>
      <c r="AL23284" s="104"/>
      <c r="AO23284" s="104"/>
      <c r="AP23284" s="104"/>
    </row>
    <row r="23285" spans="21:42" ht="15" customHeight="1" x14ac:dyDescent="0.25">
      <c r="U23285" s="104"/>
      <c r="AB23285" s="104"/>
      <c r="AC23285" s="104"/>
      <c r="AF23285" s="104"/>
      <c r="AG23285" s="104"/>
      <c r="AK23285" s="104"/>
      <c r="AL23285" s="104"/>
      <c r="AO23285" s="104"/>
      <c r="AP23285" s="104"/>
    </row>
    <row r="23286" spans="21:42" ht="15" customHeight="1" x14ac:dyDescent="0.25">
      <c r="U23286" s="104"/>
      <c r="AB23286" s="104"/>
      <c r="AC23286" s="104"/>
      <c r="AF23286" s="104"/>
      <c r="AG23286" s="104"/>
      <c r="AK23286" s="104"/>
      <c r="AL23286" s="104"/>
      <c r="AO23286" s="104"/>
      <c r="AP23286" s="104"/>
    </row>
    <row r="23287" spans="21:42" ht="15" customHeight="1" x14ac:dyDescent="0.25">
      <c r="U23287" s="104"/>
      <c r="AB23287" s="104"/>
      <c r="AC23287" s="104"/>
      <c r="AF23287" s="104"/>
      <c r="AG23287" s="104"/>
      <c r="AK23287" s="104"/>
      <c r="AL23287" s="104"/>
      <c r="AO23287" s="104"/>
      <c r="AP23287" s="104"/>
    </row>
    <row r="23288" spans="21:42" ht="15" customHeight="1" x14ac:dyDescent="0.25">
      <c r="U23288" s="104"/>
      <c r="AB23288" s="104"/>
      <c r="AC23288" s="104"/>
      <c r="AF23288" s="104"/>
      <c r="AG23288" s="104"/>
      <c r="AK23288" s="104"/>
      <c r="AL23288" s="104"/>
      <c r="AO23288" s="104"/>
      <c r="AP23288" s="104"/>
    </row>
    <row r="23289" spans="21:42" ht="15" customHeight="1" x14ac:dyDescent="0.25">
      <c r="U23289" s="104"/>
      <c r="AB23289" s="104"/>
      <c r="AC23289" s="104"/>
      <c r="AF23289" s="104"/>
      <c r="AG23289" s="104"/>
      <c r="AK23289" s="104"/>
      <c r="AL23289" s="104"/>
      <c r="AO23289" s="104"/>
      <c r="AP23289" s="104"/>
    </row>
    <row r="23290" spans="21:42" ht="15" customHeight="1" x14ac:dyDescent="0.25">
      <c r="U23290" s="104"/>
      <c r="AB23290" s="104"/>
      <c r="AC23290" s="104"/>
      <c r="AF23290" s="104"/>
      <c r="AG23290" s="104"/>
      <c r="AK23290" s="104"/>
      <c r="AL23290" s="104"/>
      <c r="AO23290" s="104"/>
      <c r="AP23290" s="104"/>
    </row>
    <row r="23291" spans="21:42" ht="15" customHeight="1" x14ac:dyDescent="0.25">
      <c r="U23291" s="104"/>
      <c r="AB23291" s="104"/>
      <c r="AC23291" s="104"/>
      <c r="AF23291" s="104"/>
      <c r="AG23291" s="104"/>
      <c r="AK23291" s="104"/>
      <c r="AL23291" s="104"/>
      <c r="AO23291" s="104"/>
      <c r="AP23291" s="104"/>
    </row>
    <row r="23292" spans="21:42" ht="15" customHeight="1" x14ac:dyDescent="0.25">
      <c r="U23292" s="104"/>
      <c r="AB23292" s="104"/>
      <c r="AC23292" s="104"/>
      <c r="AF23292" s="104"/>
      <c r="AG23292" s="104"/>
      <c r="AK23292" s="104"/>
      <c r="AL23292" s="104"/>
      <c r="AO23292" s="104"/>
      <c r="AP23292" s="104"/>
    </row>
    <row r="23293" spans="21:42" ht="15" customHeight="1" x14ac:dyDescent="0.25">
      <c r="U23293" s="104"/>
      <c r="AB23293" s="104"/>
      <c r="AC23293" s="104"/>
      <c r="AF23293" s="104"/>
      <c r="AG23293" s="104"/>
      <c r="AK23293" s="104"/>
      <c r="AL23293" s="104"/>
      <c r="AO23293" s="104"/>
      <c r="AP23293" s="104"/>
    </row>
    <row r="23294" spans="21:42" ht="15" customHeight="1" x14ac:dyDescent="0.25">
      <c r="U23294" s="104"/>
      <c r="AB23294" s="104"/>
      <c r="AC23294" s="104"/>
      <c r="AF23294" s="104"/>
      <c r="AG23294" s="104"/>
      <c r="AK23294" s="104"/>
      <c r="AL23294" s="104"/>
      <c r="AO23294" s="104"/>
      <c r="AP23294" s="104"/>
    </row>
    <row r="23295" spans="21:42" ht="15" customHeight="1" x14ac:dyDescent="0.25">
      <c r="U23295" s="104"/>
      <c r="AB23295" s="104"/>
      <c r="AC23295" s="104"/>
      <c r="AF23295" s="104"/>
      <c r="AG23295" s="104"/>
      <c r="AK23295" s="104"/>
      <c r="AL23295" s="104"/>
      <c r="AO23295" s="104"/>
      <c r="AP23295" s="104"/>
    </row>
    <row r="23296" spans="21:42" ht="15" customHeight="1" x14ac:dyDescent="0.25">
      <c r="U23296" s="104"/>
      <c r="AB23296" s="104"/>
      <c r="AC23296" s="104"/>
      <c r="AF23296" s="104"/>
      <c r="AG23296" s="104"/>
      <c r="AK23296" s="104"/>
      <c r="AL23296" s="104"/>
      <c r="AO23296" s="104"/>
      <c r="AP23296" s="104"/>
    </row>
    <row r="23297" spans="21:42" ht="15" customHeight="1" x14ac:dyDescent="0.25">
      <c r="U23297" s="104"/>
      <c r="AB23297" s="104"/>
      <c r="AC23297" s="104"/>
      <c r="AF23297" s="104"/>
      <c r="AG23297" s="104"/>
      <c r="AK23297" s="104"/>
      <c r="AL23297" s="104"/>
      <c r="AO23297" s="104"/>
      <c r="AP23297" s="104"/>
    </row>
    <row r="23298" spans="21:42" ht="15" customHeight="1" x14ac:dyDescent="0.25">
      <c r="U23298" s="104"/>
      <c r="AB23298" s="104"/>
      <c r="AC23298" s="104"/>
      <c r="AF23298" s="104"/>
      <c r="AG23298" s="104"/>
      <c r="AK23298" s="104"/>
      <c r="AL23298" s="104"/>
      <c r="AO23298" s="104"/>
      <c r="AP23298" s="104"/>
    </row>
    <row r="23299" spans="21:42" ht="15" customHeight="1" x14ac:dyDescent="0.25">
      <c r="U23299" s="104"/>
      <c r="AB23299" s="104"/>
      <c r="AC23299" s="104"/>
      <c r="AF23299" s="104"/>
      <c r="AG23299" s="104"/>
      <c r="AK23299" s="104"/>
      <c r="AL23299" s="104"/>
      <c r="AO23299" s="104"/>
      <c r="AP23299" s="104"/>
    </row>
    <row r="23300" spans="21:42" ht="15" customHeight="1" x14ac:dyDescent="0.25">
      <c r="U23300" s="104"/>
      <c r="AB23300" s="104"/>
      <c r="AC23300" s="104"/>
      <c r="AF23300" s="104"/>
      <c r="AG23300" s="104"/>
      <c r="AK23300" s="104"/>
      <c r="AL23300" s="104"/>
      <c r="AO23300" s="104"/>
      <c r="AP23300" s="104"/>
    </row>
    <row r="23301" spans="21:42" ht="15" customHeight="1" x14ac:dyDescent="0.25">
      <c r="U23301" s="104"/>
      <c r="AB23301" s="104"/>
      <c r="AC23301" s="104"/>
      <c r="AF23301" s="104"/>
      <c r="AG23301" s="104"/>
      <c r="AK23301" s="104"/>
      <c r="AL23301" s="104"/>
      <c r="AO23301" s="104"/>
      <c r="AP23301" s="104"/>
    </row>
    <row r="23302" spans="21:42" ht="15" customHeight="1" x14ac:dyDescent="0.25">
      <c r="U23302" s="104"/>
      <c r="AB23302" s="104"/>
      <c r="AC23302" s="104"/>
      <c r="AF23302" s="104"/>
      <c r="AG23302" s="104"/>
      <c r="AK23302" s="104"/>
      <c r="AL23302" s="104"/>
      <c r="AO23302" s="104"/>
      <c r="AP23302" s="104"/>
    </row>
    <row r="23303" spans="21:42" ht="15" customHeight="1" x14ac:dyDescent="0.25">
      <c r="U23303" s="104"/>
      <c r="AB23303" s="104"/>
      <c r="AC23303" s="104"/>
      <c r="AF23303" s="104"/>
      <c r="AG23303" s="104"/>
      <c r="AK23303" s="104"/>
      <c r="AL23303" s="104"/>
      <c r="AO23303" s="104"/>
      <c r="AP23303" s="104"/>
    </row>
    <row r="23304" spans="21:42" ht="15" customHeight="1" x14ac:dyDescent="0.25">
      <c r="U23304" s="104"/>
      <c r="AB23304" s="104"/>
      <c r="AC23304" s="104"/>
      <c r="AF23304" s="104"/>
      <c r="AG23304" s="104"/>
      <c r="AK23304" s="104"/>
      <c r="AL23304" s="104"/>
      <c r="AO23304" s="104"/>
      <c r="AP23304" s="104"/>
    </row>
    <row r="23305" spans="21:42" ht="15" customHeight="1" x14ac:dyDescent="0.25">
      <c r="U23305" s="104"/>
      <c r="AB23305" s="104"/>
      <c r="AC23305" s="104"/>
      <c r="AF23305" s="104"/>
      <c r="AG23305" s="104"/>
      <c r="AK23305" s="104"/>
      <c r="AL23305" s="104"/>
      <c r="AO23305" s="104"/>
      <c r="AP23305" s="104"/>
    </row>
    <row r="23306" spans="21:42" ht="15" customHeight="1" x14ac:dyDescent="0.25">
      <c r="U23306" s="104"/>
      <c r="AB23306" s="104"/>
      <c r="AC23306" s="104"/>
      <c r="AF23306" s="104"/>
      <c r="AG23306" s="104"/>
      <c r="AK23306" s="104"/>
      <c r="AL23306" s="104"/>
      <c r="AO23306" s="104"/>
      <c r="AP23306" s="104"/>
    </row>
    <row r="23307" spans="21:42" ht="15" customHeight="1" x14ac:dyDescent="0.25">
      <c r="U23307" s="104"/>
      <c r="AB23307" s="104"/>
      <c r="AC23307" s="104"/>
      <c r="AF23307" s="104"/>
      <c r="AG23307" s="104"/>
      <c r="AK23307" s="104"/>
      <c r="AL23307" s="104"/>
      <c r="AO23307" s="104"/>
      <c r="AP23307" s="104"/>
    </row>
    <row r="23308" spans="21:42" ht="15" customHeight="1" x14ac:dyDescent="0.25">
      <c r="U23308" s="104"/>
      <c r="AB23308" s="104"/>
      <c r="AC23308" s="104"/>
      <c r="AF23308" s="104"/>
      <c r="AG23308" s="104"/>
      <c r="AK23308" s="104"/>
      <c r="AL23308" s="104"/>
      <c r="AO23308" s="104"/>
      <c r="AP23308" s="104"/>
    </row>
    <row r="23309" spans="21:42" ht="15" customHeight="1" x14ac:dyDescent="0.25">
      <c r="U23309" s="104"/>
      <c r="AB23309" s="104"/>
      <c r="AC23309" s="104"/>
      <c r="AF23309" s="104"/>
      <c r="AG23309" s="104"/>
      <c r="AK23309" s="104"/>
      <c r="AL23309" s="104"/>
      <c r="AO23309" s="104"/>
      <c r="AP23309" s="104"/>
    </row>
    <row r="23310" spans="21:42" ht="15" customHeight="1" x14ac:dyDescent="0.25">
      <c r="U23310" s="104"/>
      <c r="AB23310" s="104"/>
      <c r="AC23310" s="104"/>
      <c r="AF23310" s="104"/>
      <c r="AG23310" s="104"/>
      <c r="AK23310" s="104"/>
      <c r="AL23310" s="104"/>
      <c r="AO23310" s="104"/>
      <c r="AP23310" s="104"/>
    </row>
    <row r="23311" spans="21:42" ht="15" customHeight="1" x14ac:dyDescent="0.25">
      <c r="U23311" s="104"/>
      <c r="AB23311" s="104"/>
      <c r="AC23311" s="104"/>
      <c r="AF23311" s="104"/>
      <c r="AG23311" s="104"/>
      <c r="AK23311" s="104"/>
      <c r="AL23311" s="104"/>
      <c r="AO23311" s="104"/>
      <c r="AP23311" s="104"/>
    </row>
    <row r="23312" spans="21:42" ht="15" customHeight="1" x14ac:dyDescent="0.25">
      <c r="U23312" s="104"/>
      <c r="AB23312" s="104"/>
      <c r="AC23312" s="104"/>
      <c r="AF23312" s="104"/>
      <c r="AG23312" s="104"/>
      <c r="AK23312" s="104"/>
      <c r="AL23312" s="104"/>
      <c r="AO23312" s="104"/>
      <c r="AP23312" s="104"/>
    </row>
    <row r="23313" spans="21:42" ht="15" customHeight="1" x14ac:dyDescent="0.25">
      <c r="U23313" s="104"/>
      <c r="AB23313" s="104"/>
      <c r="AC23313" s="104"/>
      <c r="AF23313" s="104"/>
      <c r="AG23313" s="104"/>
      <c r="AK23313" s="104"/>
      <c r="AL23313" s="104"/>
      <c r="AO23313" s="104"/>
      <c r="AP23313" s="104"/>
    </row>
    <row r="23314" spans="21:42" ht="15" customHeight="1" x14ac:dyDescent="0.25">
      <c r="U23314" s="104"/>
      <c r="AB23314" s="104"/>
      <c r="AC23314" s="104"/>
      <c r="AF23314" s="104"/>
      <c r="AG23314" s="104"/>
      <c r="AK23314" s="104"/>
      <c r="AL23314" s="104"/>
      <c r="AO23314" s="104"/>
      <c r="AP23314" s="104"/>
    </row>
    <row r="23315" spans="21:42" ht="15" customHeight="1" x14ac:dyDescent="0.25">
      <c r="U23315" s="104"/>
      <c r="AB23315" s="104"/>
      <c r="AC23315" s="104"/>
      <c r="AF23315" s="104"/>
      <c r="AG23315" s="104"/>
      <c r="AK23315" s="104"/>
      <c r="AL23315" s="104"/>
      <c r="AO23315" s="104"/>
      <c r="AP23315" s="104"/>
    </row>
    <row r="23316" spans="21:42" ht="15" customHeight="1" x14ac:dyDescent="0.25">
      <c r="U23316" s="104"/>
      <c r="AB23316" s="104"/>
      <c r="AC23316" s="104"/>
      <c r="AF23316" s="104"/>
      <c r="AG23316" s="104"/>
      <c r="AK23316" s="104"/>
      <c r="AL23316" s="104"/>
      <c r="AO23316" s="104"/>
      <c r="AP23316" s="104"/>
    </row>
    <row r="23317" spans="21:42" ht="15" customHeight="1" x14ac:dyDescent="0.25">
      <c r="U23317" s="104"/>
      <c r="AB23317" s="104"/>
      <c r="AC23317" s="104"/>
      <c r="AF23317" s="104"/>
      <c r="AG23317" s="104"/>
      <c r="AK23317" s="104"/>
      <c r="AL23317" s="104"/>
      <c r="AO23317" s="104"/>
      <c r="AP23317" s="104"/>
    </row>
    <row r="23318" spans="21:42" ht="15" customHeight="1" x14ac:dyDescent="0.25">
      <c r="U23318" s="104"/>
      <c r="AB23318" s="104"/>
      <c r="AC23318" s="104"/>
      <c r="AF23318" s="104"/>
      <c r="AG23318" s="104"/>
      <c r="AK23318" s="104"/>
      <c r="AL23318" s="104"/>
      <c r="AO23318" s="104"/>
      <c r="AP23318" s="104"/>
    </row>
    <row r="23319" spans="21:42" ht="15" customHeight="1" x14ac:dyDescent="0.25">
      <c r="U23319" s="104"/>
      <c r="AB23319" s="104"/>
      <c r="AC23319" s="104"/>
      <c r="AF23319" s="104"/>
      <c r="AG23319" s="104"/>
      <c r="AK23319" s="104"/>
      <c r="AL23319" s="104"/>
      <c r="AO23319" s="104"/>
      <c r="AP23319" s="104"/>
    </row>
    <row r="23320" spans="21:42" ht="15" customHeight="1" x14ac:dyDescent="0.25">
      <c r="U23320" s="104"/>
      <c r="AB23320" s="104"/>
      <c r="AC23320" s="104"/>
      <c r="AF23320" s="104"/>
      <c r="AG23320" s="104"/>
      <c r="AK23320" s="104"/>
      <c r="AL23320" s="104"/>
      <c r="AO23320" s="104"/>
      <c r="AP23320" s="104"/>
    </row>
    <row r="23321" spans="21:42" ht="15" customHeight="1" x14ac:dyDescent="0.25">
      <c r="U23321" s="104"/>
      <c r="AB23321" s="104"/>
      <c r="AC23321" s="104"/>
      <c r="AF23321" s="104"/>
      <c r="AG23321" s="104"/>
      <c r="AK23321" s="104"/>
      <c r="AL23321" s="104"/>
      <c r="AO23321" s="104"/>
      <c r="AP23321" s="104"/>
    </row>
    <row r="23322" spans="21:42" ht="15" customHeight="1" x14ac:dyDescent="0.25">
      <c r="U23322" s="104"/>
      <c r="AB23322" s="104"/>
      <c r="AC23322" s="104"/>
      <c r="AF23322" s="104"/>
      <c r="AG23322" s="104"/>
      <c r="AK23322" s="104"/>
      <c r="AL23322" s="104"/>
      <c r="AO23322" s="104"/>
      <c r="AP23322" s="104"/>
    </row>
    <row r="23323" spans="21:42" ht="15" customHeight="1" x14ac:dyDescent="0.25">
      <c r="U23323" s="104"/>
      <c r="AB23323" s="104"/>
      <c r="AC23323" s="104"/>
      <c r="AF23323" s="104"/>
      <c r="AG23323" s="104"/>
      <c r="AK23323" s="104"/>
      <c r="AL23323" s="104"/>
      <c r="AO23323" s="104"/>
      <c r="AP23323" s="104"/>
    </row>
    <row r="23324" spans="21:42" ht="15" customHeight="1" x14ac:dyDescent="0.25">
      <c r="U23324" s="104"/>
      <c r="AB23324" s="104"/>
      <c r="AC23324" s="104"/>
      <c r="AF23324" s="104"/>
      <c r="AG23324" s="104"/>
      <c r="AK23324" s="104"/>
      <c r="AL23324" s="104"/>
      <c r="AO23324" s="104"/>
      <c r="AP23324" s="104"/>
    </row>
    <row r="23325" spans="21:42" ht="15" customHeight="1" x14ac:dyDescent="0.25">
      <c r="U23325" s="104"/>
      <c r="AB23325" s="104"/>
      <c r="AC23325" s="104"/>
      <c r="AF23325" s="104"/>
      <c r="AG23325" s="104"/>
      <c r="AK23325" s="104"/>
      <c r="AL23325" s="104"/>
      <c r="AO23325" s="104"/>
      <c r="AP23325" s="104"/>
    </row>
    <row r="23326" spans="21:42" ht="15" customHeight="1" x14ac:dyDescent="0.25">
      <c r="U23326" s="104"/>
      <c r="AB23326" s="104"/>
      <c r="AC23326" s="104"/>
      <c r="AF23326" s="104"/>
      <c r="AG23326" s="104"/>
      <c r="AK23326" s="104"/>
      <c r="AL23326" s="104"/>
      <c r="AO23326" s="104"/>
      <c r="AP23326" s="104"/>
    </row>
    <row r="23327" spans="21:42" ht="15" customHeight="1" x14ac:dyDescent="0.25">
      <c r="U23327" s="104"/>
      <c r="AB23327" s="104"/>
      <c r="AC23327" s="104"/>
      <c r="AF23327" s="104"/>
      <c r="AG23327" s="104"/>
      <c r="AK23327" s="104"/>
      <c r="AL23327" s="104"/>
      <c r="AO23327" s="104"/>
      <c r="AP23327" s="104"/>
    </row>
    <row r="23328" spans="21:42" ht="15" customHeight="1" x14ac:dyDescent="0.25">
      <c r="U23328" s="104"/>
      <c r="AB23328" s="104"/>
      <c r="AC23328" s="104"/>
      <c r="AF23328" s="104"/>
      <c r="AG23328" s="104"/>
      <c r="AK23328" s="104"/>
      <c r="AL23328" s="104"/>
      <c r="AO23328" s="104"/>
      <c r="AP23328" s="104"/>
    </row>
    <row r="23329" spans="21:42" ht="15" customHeight="1" x14ac:dyDescent="0.25">
      <c r="U23329" s="104"/>
      <c r="AB23329" s="104"/>
      <c r="AC23329" s="104"/>
      <c r="AF23329" s="104"/>
      <c r="AG23329" s="104"/>
      <c r="AK23329" s="104"/>
      <c r="AL23329" s="104"/>
      <c r="AO23329" s="104"/>
      <c r="AP23329" s="104"/>
    </row>
    <row r="23330" spans="21:42" ht="15" customHeight="1" x14ac:dyDescent="0.25">
      <c r="U23330" s="104"/>
      <c r="AB23330" s="104"/>
      <c r="AC23330" s="104"/>
      <c r="AF23330" s="104"/>
      <c r="AG23330" s="104"/>
      <c r="AK23330" s="104"/>
      <c r="AL23330" s="104"/>
      <c r="AO23330" s="104"/>
      <c r="AP23330" s="104"/>
    </row>
    <row r="23331" spans="21:42" ht="15" customHeight="1" x14ac:dyDescent="0.25">
      <c r="U23331" s="104"/>
      <c r="AB23331" s="104"/>
      <c r="AC23331" s="104"/>
      <c r="AF23331" s="104"/>
      <c r="AG23331" s="104"/>
      <c r="AK23331" s="104"/>
      <c r="AL23331" s="104"/>
      <c r="AO23331" s="104"/>
      <c r="AP23331" s="104"/>
    </row>
    <row r="23332" spans="21:42" ht="15" customHeight="1" x14ac:dyDescent="0.25">
      <c r="U23332" s="104"/>
      <c r="AB23332" s="104"/>
      <c r="AC23332" s="104"/>
      <c r="AF23332" s="104"/>
      <c r="AG23332" s="104"/>
      <c r="AK23332" s="104"/>
      <c r="AL23332" s="104"/>
      <c r="AO23332" s="104"/>
      <c r="AP23332" s="104"/>
    </row>
    <row r="23333" spans="21:42" ht="15" customHeight="1" x14ac:dyDescent="0.25">
      <c r="U23333" s="104"/>
      <c r="AB23333" s="104"/>
      <c r="AC23333" s="104"/>
      <c r="AF23333" s="104"/>
      <c r="AG23333" s="104"/>
      <c r="AK23333" s="104"/>
      <c r="AL23333" s="104"/>
      <c r="AO23333" s="104"/>
      <c r="AP23333" s="104"/>
    </row>
    <row r="23334" spans="21:42" ht="15" customHeight="1" x14ac:dyDescent="0.25">
      <c r="U23334" s="104"/>
      <c r="AB23334" s="104"/>
      <c r="AC23334" s="104"/>
      <c r="AF23334" s="104"/>
      <c r="AG23334" s="104"/>
      <c r="AK23334" s="104"/>
      <c r="AL23334" s="104"/>
      <c r="AO23334" s="104"/>
      <c r="AP23334" s="104"/>
    </row>
    <row r="23335" spans="21:42" ht="15" customHeight="1" x14ac:dyDescent="0.25">
      <c r="U23335" s="104"/>
      <c r="AB23335" s="104"/>
      <c r="AC23335" s="104"/>
      <c r="AF23335" s="104"/>
      <c r="AG23335" s="104"/>
      <c r="AK23335" s="104"/>
      <c r="AL23335" s="104"/>
      <c r="AO23335" s="104"/>
      <c r="AP23335" s="104"/>
    </row>
    <row r="23336" spans="21:42" ht="15" customHeight="1" x14ac:dyDescent="0.25">
      <c r="U23336" s="104"/>
      <c r="AB23336" s="104"/>
      <c r="AC23336" s="104"/>
      <c r="AF23336" s="104"/>
      <c r="AG23336" s="104"/>
      <c r="AK23336" s="104"/>
      <c r="AL23336" s="104"/>
      <c r="AO23336" s="104"/>
      <c r="AP23336" s="104"/>
    </row>
    <row r="23337" spans="21:42" ht="15" customHeight="1" x14ac:dyDescent="0.25">
      <c r="U23337" s="104"/>
      <c r="AB23337" s="104"/>
      <c r="AC23337" s="104"/>
      <c r="AF23337" s="104"/>
      <c r="AG23337" s="104"/>
      <c r="AK23337" s="104"/>
      <c r="AL23337" s="104"/>
      <c r="AO23337" s="104"/>
      <c r="AP23337" s="104"/>
    </row>
    <row r="23338" spans="21:42" ht="15" customHeight="1" x14ac:dyDescent="0.25">
      <c r="U23338" s="104"/>
      <c r="AB23338" s="104"/>
      <c r="AC23338" s="104"/>
      <c r="AF23338" s="104"/>
      <c r="AG23338" s="104"/>
      <c r="AK23338" s="104"/>
      <c r="AL23338" s="104"/>
      <c r="AO23338" s="104"/>
      <c r="AP23338" s="104"/>
    </row>
    <row r="23339" spans="21:42" ht="15" customHeight="1" x14ac:dyDescent="0.25">
      <c r="U23339" s="104"/>
      <c r="AB23339" s="104"/>
      <c r="AC23339" s="104"/>
      <c r="AF23339" s="104"/>
      <c r="AG23339" s="104"/>
      <c r="AK23339" s="104"/>
      <c r="AL23339" s="104"/>
      <c r="AO23339" s="104"/>
      <c r="AP23339" s="104"/>
    </row>
    <row r="23340" spans="21:42" ht="15" customHeight="1" x14ac:dyDescent="0.25">
      <c r="U23340" s="104"/>
      <c r="AB23340" s="104"/>
      <c r="AC23340" s="104"/>
      <c r="AF23340" s="104"/>
      <c r="AG23340" s="104"/>
      <c r="AK23340" s="104"/>
      <c r="AL23340" s="104"/>
      <c r="AO23340" s="104"/>
      <c r="AP23340" s="104"/>
    </row>
    <row r="23341" spans="21:42" ht="15" customHeight="1" x14ac:dyDescent="0.25">
      <c r="U23341" s="104"/>
      <c r="AB23341" s="104"/>
      <c r="AC23341" s="104"/>
      <c r="AF23341" s="104"/>
      <c r="AG23341" s="104"/>
      <c r="AK23341" s="104"/>
      <c r="AL23341" s="104"/>
      <c r="AO23341" s="104"/>
      <c r="AP23341" s="104"/>
    </row>
    <row r="23342" spans="21:42" ht="15" customHeight="1" x14ac:dyDescent="0.25">
      <c r="U23342" s="104"/>
      <c r="AB23342" s="104"/>
      <c r="AC23342" s="104"/>
      <c r="AF23342" s="104"/>
      <c r="AG23342" s="104"/>
      <c r="AK23342" s="104"/>
      <c r="AL23342" s="104"/>
      <c r="AO23342" s="104"/>
      <c r="AP23342" s="104"/>
    </row>
    <row r="23343" spans="21:42" ht="15" customHeight="1" x14ac:dyDescent="0.25">
      <c r="U23343" s="104"/>
      <c r="AB23343" s="104"/>
      <c r="AC23343" s="104"/>
      <c r="AF23343" s="104"/>
      <c r="AG23343" s="104"/>
      <c r="AK23343" s="104"/>
      <c r="AL23343" s="104"/>
      <c r="AO23343" s="104"/>
      <c r="AP23343" s="104"/>
    </row>
    <row r="23344" spans="21:42" ht="15" customHeight="1" x14ac:dyDescent="0.25">
      <c r="U23344" s="104"/>
      <c r="AB23344" s="104"/>
      <c r="AC23344" s="104"/>
      <c r="AF23344" s="104"/>
      <c r="AG23344" s="104"/>
      <c r="AK23344" s="104"/>
      <c r="AL23344" s="104"/>
      <c r="AO23344" s="104"/>
      <c r="AP23344" s="104"/>
    </row>
    <row r="23345" spans="21:42" ht="15" customHeight="1" x14ac:dyDescent="0.25">
      <c r="U23345" s="104"/>
      <c r="AB23345" s="104"/>
      <c r="AC23345" s="104"/>
      <c r="AF23345" s="104"/>
      <c r="AG23345" s="104"/>
      <c r="AK23345" s="104"/>
      <c r="AL23345" s="104"/>
      <c r="AO23345" s="104"/>
      <c r="AP23345" s="104"/>
    </row>
    <row r="23346" spans="21:42" ht="15" customHeight="1" x14ac:dyDescent="0.25">
      <c r="U23346" s="104"/>
      <c r="AB23346" s="104"/>
      <c r="AC23346" s="104"/>
      <c r="AF23346" s="104"/>
      <c r="AG23346" s="104"/>
      <c r="AK23346" s="104"/>
      <c r="AL23346" s="104"/>
      <c r="AO23346" s="104"/>
      <c r="AP23346" s="104"/>
    </row>
    <row r="23347" spans="21:42" ht="15" customHeight="1" x14ac:dyDescent="0.25">
      <c r="U23347" s="104"/>
      <c r="AB23347" s="104"/>
      <c r="AC23347" s="104"/>
      <c r="AF23347" s="104"/>
      <c r="AG23347" s="104"/>
      <c r="AK23347" s="104"/>
      <c r="AL23347" s="104"/>
      <c r="AO23347" s="104"/>
      <c r="AP23347" s="104"/>
    </row>
    <row r="23348" spans="21:42" ht="15" customHeight="1" x14ac:dyDescent="0.25">
      <c r="U23348" s="104"/>
      <c r="AB23348" s="104"/>
      <c r="AC23348" s="104"/>
      <c r="AF23348" s="104"/>
      <c r="AG23348" s="104"/>
      <c r="AK23348" s="104"/>
      <c r="AL23348" s="104"/>
      <c r="AO23348" s="104"/>
      <c r="AP23348" s="104"/>
    </row>
    <row r="23349" spans="21:42" ht="15" customHeight="1" x14ac:dyDescent="0.25">
      <c r="U23349" s="104"/>
      <c r="AB23349" s="104"/>
      <c r="AC23349" s="104"/>
      <c r="AF23349" s="104"/>
      <c r="AG23349" s="104"/>
      <c r="AK23349" s="104"/>
      <c r="AL23349" s="104"/>
      <c r="AO23349" s="104"/>
      <c r="AP23349" s="104"/>
    </row>
    <row r="23350" spans="21:42" ht="15" customHeight="1" x14ac:dyDescent="0.25">
      <c r="U23350" s="104"/>
      <c r="AB23350" s="104"/>
      <c r="AC23350" s="104"/>
      <c r="AF23350" s="104"/>
      <c r="AG23350" s="104"/>
      <c r="AK23350" s="104"/>
      <c r="AL23350" s="104"/>
      <c r="AO23350" s="104"/>
      <c r="AP23350" s="104"/>
    </row>
    <row r="23351" spans="21:42" ht="15" customHeight="1" x14ac:dyDescent="0.25">
      <c r="U23351" s="104"/>
      <c r="AB23351" s="104"/>
      <c r="AC23351" s="104"/>
      <c r="AF23351" s="104"/>
      <c r="AG23351" s="104"/>
      <c r="AK23351" s="104"/>
      <c r="AL23351" s="104"/>
      <c r="AO23351" s="104"/>
      <c r="AP23351" s="104"/>
    </row>
    <row r="23352" spans="21:42" ht="15" customHeight="1" x14ac:dyDescent="0.25">
      <c r="U23352" s="104"/>
      <c r="AB23352" s="104"/>
      <c r="AC23352" s="104"/>
      <c r="AF23352" s="104"/>
      <c r="AG23352" s="104"/>
      <c r="AK23352" s="104"/>
      <c r="AL23352" s="104"/>
      <c r="AO23352" s="104"/>
      <c r="AP23352" s="104"/>
    </row>
    <row r="23353" spans="21:42" ht="15" customHeight="1" x14ac:dyDescent="0.25">
      <c r="U23353" s="104"/>
      <c r="AB23353" s="104"/>
      <c r="AC23353" s="104"/>
      <c r="AF23353" s="104"/>
      <c r="AG23353" s="104"/>
      <c r="AK23353" s="104"/>
      <c r="AL23353" s="104"/>
      <c r="AO23353" s="104"/>
      <c r="AP23353" s="104"/>
    </row>
    <row r="23354" spans="21:42" ht="15" customHeight="1" x14ac:dyDescent="0.25">
      <c r="U23354" s="104"/>
      <c r="AB23354" s="104"/>
      <c r="AC23354" s="104"/>
      <c r="AF23354" s="104"/>
      <c r="AG23354" s="104"/>
      <c r="AK23354" s="104"/>
      <c r="AL23354" s="104"/>
      <c r="AO23354" s="104"/>
      <c r="AP23354" s="104"/>
    </row>
    <row r="23355" spans="21:42" ht="15" customHeight="1" x14ac:dyDescent="0.25">
      <c r="U23355" s="104"/>
      <c r="AB23355" s="104"/>
      <c r="AC23355" s="104"/>
      <c r="AF23355" s="104"/>
      <c r="AG23355" s="104"/>
      <c r="AK23355" s="104"/>
      <c r="AL23355" s="104"/>
      <c r="AO23355" s="104"/>
      <c r="AP23355" s="104"/>
    </row>
    <row r="23356" spans="21:42" ht="15" customHeight="1" x14ac:dyDescent="0.25">
      <c r="U23356" s="104"/>
      <c r="AB23356" s="104"/>
      <c r="AC23356" s="104"/>
      <c r="AF23356" s="104"/>
      <c r="AG23356" s="104"/>
      <c r="AK23356" s="104"/>
      <c r="AL23356" s="104"/>
      <c r="AO23356" s="104"/>
      <c r="AP23356" s="104"/>
    </row>
    <row r="23357" spans="21:42" ht="15" customHeight="1" x14ac:dyDescent="0.25">
      <c r="U23357" s="104"/>
      <c r="AB23357" s="104"/>
      <c r="AC23357" s="104"/>
      <c r="AF23357" s="104"/>
      <c r="AG23357" s="104"/>
      <c r="AK23357" s="104"/>
      <c r="AL23357" s="104"/>
      <c r="AO23357" s="104"/>
      <c r="AP23357" s="104"/>
    </row>
    <row r="23358" spans="21:42" ht="15" customHeight="1" x14ac:dyDescent="0.25">
      <c r="U23358" s="104"/>
      <c r="AB23358" s="104"/>
      <c r="AC23358" s="104"/>
      <c r="AF23358" s="104"/>
      <c r="AG23358" s="104"/>
      <c r="AK23358" s="104"/>
      <c r="AL23358" s="104"/>
      <c r="AO23358" s="104"/>
      <c r="AP23358" s="104"/>
    </row>
    <row r="23359" spans="21:42" ht="15" customHeight="1" x14ac:dyDescent="0.25">
      <c r="U23359" s="104"/>
      <c r="AB23359" s="104"/>
      <c r="AC23359" s="104"/>
      <c r="AF23359" s="104"/>
      <c r="AG23359" s="104"/>
      <c r="AK23359" s="104"/>
      <c r="AL23359" s="104"/>
      <c r="AO23359" s="104"/>
      <c r="AP23359" s="104"/>
    </row>
    <row r="23360" spans="21:42" ht="15" customHeight="1" x14ac:dyDescent="0.25">
      <c r="U23360" s="104"/>
      <c r="AB23360" s="104"/>
      <c r="AC23360" s="104"/>
      <c r="AF23360" s="104"/>
      <c r="AG23360" s="104"/>
      <c r="AK23360" s="104"/>
      <c r="AL23360" s="104"/>
      <c r="AO23360" s="104"/>
      <c r="AP23360" s="104"/>
    </row>
    <row r="23361" spans="21:42" ht="15" customHeight="1" x14ac:dyDescent="0.25">
      <c r="U23361" s="104"/>
      <c r="AB23361" s="104"/>
      <c r="AC23361" s="104"/>
      <c r="AF23361" s="104"/>
      <c r="AG23361" s="104"/>
      <c r="AK23361" s="104"/>
      <c r="AL23361" s="104"/>
      <c r="AO23361" s="104"/>
      <c r="AP23361" s="104"/>
    </row>
    <row r="23362" spans="21:42" ht="15" customHeight="1" x14ac:dyDescent="0.25">
      <c r="U23362" s="104"/>
      <c r="AB23362" s="104"/>
      <c r="AC23362" s="104"/>
      <c r="AF23362" s="104"/>
      <c r="AG23362" s="104"/>
      <c r="AK23362" s="104"/>
      <c r="AL23362" s="104"/>
      <c r="AO23362" s="104"/>
      <c r="AP23362" s="104"/>
    </row>
    <row r="23363" spans="21:42" ht="15" customHeight="1" x14ac:dyDescent="0.25">
      <c r="U23363" s="104"/>
      <c r="AB23363" s="104"/>
      <c r="AC23363" s="104"/>
      <c r="AF23363" s="104"/>
      <c r="AG23363" s="104"/>
      <c r="AK23363" s="104"/>
      <c r="AL23363" s="104"/>
      <c r="AO23363" s="104"/>
      <c r="AP23363" s="104"/>
    </row>
    <row r="23364" spans="21:42" ht="15" customHeight="1" x14ac:dyDescent="0.25">
      <c r="U23364" s="104"/>
      <c r="AB23364" s="104"/>
      <c r="AC23364" s="104"/>
      <c r="AF23364" s="104"/>
      <c r="AG23364" s="104"/>
      <c r="AK23364" s="104"/>
      <c r="AL23364" s="104"/>
      <c r="AO23364" s="104"/>
      <c r="AP23364" s="104"/>
    </row>
    <row r="23365" spans="21:42" ht="15" customHeight="1" x14ac:dyDescent="0.25">
      <c r="U23365" s="104"/>
      <c r="AB23365" s="104"/>
      <c r="AC23365" s="104"/>
      <c r="AF23365" s="104"/>
      <c r="AG23365" s="104"/>
      <c r="AK23365" s="104"/>
      <c r="AL23365" s="104"/>
      <c r="AO23365" s="104"/>
      <c r="AP23365" s="104"/>
    </row>
    <row r="23366" spans="21:42" ht="15" customHeight="1" x14ac:dyDescent="0.25">
      <c r="U23366" s="104"/>
      <c r="AB23366" s="104"/>
      <c r="AC23366" s="104"/>
      <c r="AF23366" s="104"/>
      <c r="AG23366" s="104"/>
      <c r="AK23366" s="104"/>
      <c r="AL23366" s="104"/>
      <c r="AO23366" s="104"/>
      <c r="AP23366" s="104"/>
    </row>
    <row r="23367" spans="21:42" ht="15" customHeight="1" x14ac:dyDescent="0.25">
      <c r="U23367" s="104"/>
      <c r="AB23367" s="104"/>
      <c r="AC23367" s="104"/>
      <c r="AF23367" s="104"/>
      <c r="AG23367" s="104"/>
      <c r="AK23367" s="104"/>
      <c r="AL23367" s="104"/>
      <c r="AO23367" s="104"/>
      <c r="AP23367" s="104"/>
    </row>
    <row r="23368" spans="21:42" ht="15" customHeight="1" x14ac:dyDescent="0.25">
      <c r="U23368" s="104"/>
      <c r="AB23368" s="104"/>
      <c r="AC23368" s="104"/>
      <c r="AF23368" s="104"/>
      <c r="AG23368" s="104"/>
      <c r="AK23368" s="104"/>
      <c r="AL23368" s="104"/>
      <c r="AO23368" s="104"/>
      <c r="AP23368" s="104"/>
    </row>
    <row r="23369" spans="21:42" ht="15" customHeight="1" x14ac:dyDescent="0.25">
      <c r="U23369" s="104"/>
      <c r="AB23369" s="104"/>
      <c r="AC23369" s="104"/>
      <c r="AF23369" s="104"/>
      <c r="AG23369" s="104"/>
      <c r="AK23369" s="104"/>
      <c r="AL23369" s="104"/>
      <c r="AO23369" s="104"/>
      <c r="AP23369" s="104"/>
    </row>
    <row r="23370" spans="21:42" ht="15" customHeight="1" x14ac:dyDescent="0.25">
      <c r="U23370" s="104"/>
      <c r="AB23370" s="104"/>
      <c r="AC23370" s="104"/>
      <c r="AF23370" s="104"/>
      <c r="AG23370" s="104"/>
      <c r="AK23370" s="104"/>
      <c r="AL23370" s="104"/>
      <c r="AO23370" s="104"/>
      <c r="AP23370" s="104"/>
    </row>
    <row r="23371" spans="21:42" ht="15" customHeight="1" x14ac:dyDescent="0.25">
      <c r="U23371" s="104"/>
      <c r="AB23371" s="104"/>
      <c r="AC23371" s="104"/>
      <c r="AF23371" s="104"/>
      <c r="AG23371" s="104"/>
      <c r="AK23371" s="104"/>
      <c r="AL23371" s="104"/>
      <c r="AO23371" s="104"/>
      <c r="AP23371" s="104"/>
    </row>
    <row r="23372" spans="21:42" ht="15" customHeight="1" x14ac:dyDescent="0.25">
      <c r="U23372" s="104"/>
      <c r="AB23372" s="104"/>
      <c r="AC23372" s="104"/>
      <c r="AF23372" s="104"/>
      <c r="AG23372" s="104"/>
      <c r="AK23372" s="104"/>
      <c r="AL23372" s="104"/>
      <c r="AO23372" s="104"/>
      <c r="AP23372" s="104"/>
    </row>
    <row r="23373" spans="21:42" ht="15" customHeight="1" x14ac:dyDescent="0.25">
      <c r="U23373" s="104"/>
      <c r="AB23373" s="104"/>
      <c r="AC23373" s="104"/>
      <c r="AF23373" s="104"/>
      <c r="AG23373" s="104"/>
      <c r="AK23373" s="104"/>
      <c r="AL23373" s="104"/>
      <c r="AO23373" s="104"/>
      <c r="AP23373" s="104"/>
    </row>
    <row r="23374" spans="21:42" ht="15" customHeight="1" x14ac:dyDescent="0.25">
      <c r="U23374" s="104"/>
      <c r="AB23374" s="104"/>
      <c r="AC23374" s="104"/>
      <c r="AF23374" s="104"/>
      <c r="AG23374" s="104"/>
      <c r="AK23374" s="104"/>
      <c r="AL23374" s="104"/>
      <c r="AO23374" s="104"/>
      <c r="AP23374" s="104"/>
    </row>
    <row r="23375" spans="21:42" ht="15" customHeight="1" x14ac:dyDescent="0.25">
      <c r="U23375" s="104"/>
      <c r="AB23375" s="104"/>
      <c r="AC23375" s="104"/>
      <c r="AF23375" s="104"/>
      <c r="AG23375" s="104"/>
      <c r="AK23375" s="104"/>
      <c r="AL23375" s="104"/>
      <c r="AO23375" s="104"/>
      <c r="AP23375" s="104"/>
    </row>
    <row r="23376" spans="21:42" ht="15" customHeight="1" x14ac:dyDescent="0.25">
      <c r="U23376" s="104"/>
      <c r="AB23376" s="104"/>
      <c r="AC23376" s="104"/>
      <c r="AF23376" s="104"/>
      <c r="AG23376" s="104"/>
      <c r="AK23376" s="104"/>
      <c r="AL23376" s="104"/>
      <c r="AO23376" s="104"/>
      <c r="AP23376" s="104"/>
    </row>
    <row r="23377" spans="21:42" ht="15" customHeight="1" x14ac:dyDescent="0.25">
      <c r="U23377" s="104"/>
      <c r="AB23377" s="104"/>
      <c r="AC23377" s="104"/>
      <c r="AF23377" s="104"/>
      <c r="AG23377" s="104"/>
      <c r="AK23377" s="104"/>
      <c r="AL23377" s="104"/>
      <c r="AO23377" s="104"/>
      <c r="AP23377" s="104"/>
    </row>
    <row r="23378" spans="21:42" ht="15" customHeight="1" x14ac:dyDescent="0.25">
      <c r="U23378" s="104"/>
      <c r="AB23378" s="104"/>
      <c r="AC23378" s="104"/>
      <c r="AF23378" s="104"/>
      <c r="AG23378" s="104"/>
      <c r="AK23378" s="104"/>
      <c r="AL23378" s="104"/>
      <c r="AO23378" s="104"/>
      <c r="AP23378" s="104"/>
    </row>
    <row r="23379" spans="21:42" ht="15" customHeight="1" x14ac:dyDescent="0.25">
      <c r="U23379" s="104"/>
      <c r="AB23379" s="104"/>
      <c r="AC23379" s="104"/>
      <c r="AF23379" s="104"/>
      <c r="AG23379" s="104"/>
      <c r="AK23379" s="104"/>
      <c r="AL23379" s="104"/>
      <c r="AO23379" s="104"/>
      <c r="AP23379" s="104"/>
    </row>
    <row r="23380" spans="21:42" ht="15" customHeight="1" x14ac:dyDescent="0.25">
      <c r="U23380" s="104"/>
      <c r="AB23380" s="104"/>
      <c r="AC23380" s="104"/>
      <c r="AF23380" s="104"/>
      <c r="AG23380" s="104"/>
      <c r="AK23380" s="104"/>
      <c r="AL23380" s="104"/>
      <c r="AO23380" s="104"/>
      <c r="AP23380" s="104"/>
    </row>
    <row r="23381" spans="21:42" ht="15" customHeight="1" x14ac:dyDescent="0.25">
      <c r="U23381" s="104"/>
      <c r="AB23381" s="104"/>
      <c r="AC23381" s="104"/>
      <c r="AF23381" s="104"/>
      <c r="AG23381" s="104"/>
      <c r="AK23381" s="104"/>
      <c r="AL23381" s="104"/>
      <c r="AO23381" s="104"/>
      <c r="AP23381" s="104"/>
    </row>
    <row r="23382" spans="21:42" ht="15" customHeight="1" x14ac:dyDescent="0.25">
      <c r="U23382" s="104"/>
      <c r="AB23382" s="104"/>
      <c r="AC23382" s="104"/>
      <c r="AF23382" s="104"/>
      <c r="AG23382" s="104"/>
      <c r="AK23382" s="104"/>
      <c r="AL23382" s="104"/>
      <c r="AO23382" s="104"/>
      <c r="AP23382" s="104"/>
    </row>
    <row r="23383" spans="21:42" ht="15" customHeight="1" x14ac:dyDescent="0.25">
      <c r="U23383" s="104"/>
      <c r="AB23383" s="104"/>
      <c r="AC23383" s="104"/>
      <c r="AF23383" s="104"/>
      <c r="AG23383" s="104"/>
      <c r="AK23383" s="104"/>
      <c r="AL23383" s="104"/>
      <c r="AO23383" s="104"/>
      <c r="AP23383" s="104"/>
    </row>
    <row r="23384" spans="21:42" ht="15" customHeight="1" x14ac:dyDescent="0.25">
      <c r="U23384" s="104"/>
      <c r="AB23384" s="104"/>
      <c r="AC23384" s="104"/>
      <c r="AF23384" s="104"/>
      <c r="AG23384" s="104"/>
      <c r="AK23384" s="104"/>
      <c r="AL23384" s="104"/>
      <c r="AO23384" s="104"/>
      <c r="AP23384" s="104"/>
    </row>
    <row r="23385" spans="21:42" ht="15" customHeight="1" x14ac:dyDescent="0.25">
      <c r="U23385" s="104"/>
      <c r="AB23385" s="104"/>
      <c r="AC23385" s="104"/>
      <c r="AF23385" s="104"/>
      <c r="AG23385" s="104"/>
      <c r="AK23385" s="104"/>
      <c r="AL23385" s="104"/>
      <c r="AO23385" s="104"/>
      <c r="AP23385" s="104"/>
    </row>
    <row r="23386" spans="21:42" ht="15" customHeight="1" x14ac:dyDescent="0.25">
      <c r="U23386" s="104"/>
      <c r="AB23386" s="104"/>
      <c r="AC23386" s="104"/>
      <c r="AF23386" s="104"/>
      <c r="AG23386" s="104"/>
      <c r="AK23386" s="104"/>
      <c r="AL23386" s="104"/>
      <c r="AO23386" s="104"/>
      <c r="AP23386" s="104"/>
    </row>
    <row r="23387" spans="21:42" ht="15" customHeight="1" x14ac:dyDescent="0.25">
      <c r="U23387" s="104"/>
      <c r="AB23387" s="104"/>
      <c r="AC23387" s="104"/>
      <c r="AF23387" s="104"/>
      <c r="AG23387" s="104"/>
      <c r="AK23387" s="104"/>
      <c r="AL23387" s="104"/>
      <c r="AO23387" s="104"/>
      <c r="AP23387" s="104"/>
    </row>
    <row r="23388" spans="21:42" ht="15" customHeight="1" x14ac:dyDescent="0.25">
      <c r="U23388" s="104"/>
      <c r="AB23388" s="104"/>
      <c r="AC23388" s="104"/>
      <c r="AF23388" s="104"/>
      <c r="AG23388" s="104"/>
      <c r="AK23388" s="104"/>
      <c r="AL23388" s="104"/>
      <c r="AO23388" s="104"/>
      <c r="AP23388" s="104"/>
    </row>
    <row r="23389" spans="21:42" ht="15" customHeight="1" x14ac:dyDescent="0.25">
      <c r="U23389" s="104"/>
      <c r="AB23389" s="104"/>
      <c r="AC23389" s="104"/>
      <c r="AF23389" s="104"/>
      <c r="AG23389" s="104"/>
      <c r="AK23389" s="104"/>
      <c r="AL23389" s="104"/>
      <c r="AO23389" s="104"/>
      <c r="AP23389" s="104"/>
    </row>
    <row r="23390" spans="21:42" ht="15" customHeight="1" x14ac:dyDescent="0.25">
      <c r="U23390" s="104"/>
      <c r="AB23390" s="104"/>
      <c r="AC23390" s="104"/>
      <c r="AF23390" s="104"/>
      <c r="AG23390" s="104"/>
      <c r="AK23390" s="104"/>
      <c r="AL23390" s="104"/>
      <c r="AO23390" s="104"/>
      <c r="AP23390" s="104"/>
    </row>
    <row r="23391" spans="21:42" ht="15" customHeight="1" x14ac:dyDescent="0.25">
      <c r="U23391" s="104"/>
      <c r="AB23391" s="104"/>
      <c r="AC23391" s="104"/>
      <c r="AF23391" s="104"/>
      <c r="AG23391" s="104"/>
      <c r="AK23391" s="104"/>
      <c r="AL23391" s="104"/>
      <c r="AO23391" s="104"/>
      <c r="AP23391" s="104"/>
    </row>
    <row r="23392" spans="21:42" ht="15" customHeight="1" x14ac:dyDescent="0.25">
      <c r="U23392" s="104"/>
      <c r="AB23392" s="104"/>
      <c r="AC23392" s="104"/>
      <c r="AF23392" s="104"/>
      <c r="AG23392" s="104"/>
      <c r="AK23392" s="104"/>
      <c r="AL23392" s="104"/>
      <c r="AO23392" s="104"/>
      <c r="AP23392" s="104"/>
    </row>
    <row r="23393" spans="21:42" ht="15" customHeight="1" x14ac:dyDescent="0.25">
      <c r="U23393" s="104"/>
      <c r="AB23393" s="104"/>
      <c r="AC23393" s="104"/>
      <c r="AF23393" s="104"/>
      <c r="AG23393" s="104"/>
      <c r="AK23393" s="104"/>
      <c r="AL23393" s="104"/>
      <c r="AO23393" s="104"/>
      <c r="AP23393" s="104"/>
    </row>
    <row r="23394" spans="21:42" ht="15" customHeight="1" x14ac:dyDescent="0.25">
      <c r="U23394" s="104"/>
      <c r="AB23394" s="104"/>
      <c r="AC23394" s="104"/>
      <c r="AF23394" s="104"/>
      <c r="AG23394" s="104"/>
      <c r="AK23394" s="104"/>
      <c r="AL23394" s="104"/>
      <c r="AO23394" s="104"/>
      <c r="AP23394" s="104"/>
    </row>
    <row r="23395" spans="21:42" ht="15" customHeight="1" x14ac:dyDescent="0.25">
      <c r="U23395" s="104"/>
      <c r="AB23395" s="104"/>
      <c r="AC23395" s="104"/>
      <c r="AF23395" s="104"/>
      <c r="AG23395" s="104"/>
      <c r="AK23395" s="104"/>
      <c r="AL23395" s="104"/>
      <c r="AO23395" s="104"/>
      <c r="AP23395" s="104"/>
    </row>
    <row r="23396" spans="21:42" ht="15" customHeight="1" x14ac:dyDescent="0.25">
      <c r="U23396" s="104"/>
      <c r="AB23396" s="104"/>
      <c r="AC23396" s="104"/>
      <c r="AF23396" s="104"/>
      <c r="AG23396" s="104"/>
      <c r="AK23396" s="104"/>
      <c r="AL23396" s="104"/>
      <c r="AO23396" s="104"/>
      <c r="AP23396" s="104"/>
    </row>
    <row r="23397" spans="21:42" ht="15" customHeight="1" x14ac:dyDescent="0.25">
      <c r="U23397" s="104"/>
      <c r="AB23397" s="104"/>
      <c r="AC23397" s="104"/>
      <c r="AF23397" s="104"/>
      <c r="AG23397" s="104"/>
      <c r="AK23397" s="104"/>
      <c r="AL23397" s="104"/>
      <c r="AO23397" s="104"/>
      <c r="AP23397" s="104"/>
    </row>
    <row r="23398" spans="21:42" ht="15" customHeight="1" x14ac:dyDescent="0.25">
      <c r="U23398" s="104"/>
      <c r="AB23398" s="104"/>
      <c r="AC23398" s="104"/>
      <c r="AF23398" s="104"/>
      <c r="AG23398" s="104"/>
      <c r="AK23398" s="104"/>
      <c r="AL23398" s="104"/>
      <c r="AO23398" s="104"/>
      <c r="AP23398" s="104"/>
    </row>
    <row r="23399" spans="21:42" ht="15" customHeight="1" x14ac:dyDescent="0.25">
      <c r="U23399" s="104"/>
      <c r="AB23399" s="104"/>
      <c r="AC23399" s="104"/>
      <c r="AF23399" s="104"/>
      <c r="AG23399" s="104"/>
      <c r="AK23399" s="104"/>
      <c r="AL23399" s="104"/>
      <c r="AO23399" s="104"/>
      <c r="AP23399" s="104"/>
    </row>
    <row r="23400" spans="21:42" ht="15" customHeight="1" x14ac:dyDescent="0.25">
      <c r="U23400" s="104"/>
      <c r="AB23400" s="104"/>
      <c r="AC23400" s="104"/>
      <c r="AF23400" s="104"/>
      <c r="AG23400" s="104"/>
      <c r="AK23400" s="104"/>
      <c r="AL23400" s="104"/>
      <c r="AO23400" s="104"/>
      <c r="AP23400" s="104"/>
    </row>
    <row r="23401" spans="21:42" ht="15" customHeight="1" x14ac:dyDescent="0.25">
      <c r="U23401" s="104"/>
      <c r="AB23401" s="104"/>
      <c r="AC23401" s="104"/>
      <c r="AF23401" s="104"/>
      <c r="AG23401" s="104"/>
      <c r="AK23401" s="104"/>
      <c r="AL23401" s="104"/>
      <c r="AO23401" s="104"/>
      <c r="AP23401" s="104"/>
    </row>
    <row r="23402" spans="21:42" ht="15" customHeight="1" x14ac:dyDescent="0.25">
      <c r="U23402" s="104"/>
      <c r="AB23402" s="104"/>
      <c r="AC23402" s="104"/>
      <c r="AF23402" s="104"/>
      <c r="AG23402" s="104"/>
      <c r="AK23402" s="104"/>
      <c r="AL23402" s="104"/>
      <c r="AO23402" s="104"/>
      <c r="AP23402" s="104"/>
    </row>
    <row r="23403" spans="21:42" ht="15" customHeight="1" x14ac:dyDescent="0.25">
      <c r="U23403" s="104"/>
      <c r="AB23403" s="104"/>
      <c r="AC23403" s="104"/>
      <c r="AF23403" s="104"/>
      <c r="AG23403" s="104"/>
      <c r="AK23403" s="104"/>
      <c r="AL23403" s="104"/>
      <c r="AO23403" s="104"/>
      <c r="AP23403" s="104"/>
    </row>
    <row r="23404" spans="21:42" ht="15" customHeight="1" x14ac:dyDescent="0.25">
      <c r="U23404" s="104"/>
      <c r="AB23404" s="104"/>
      <c r="AC23404" s="104"/>
      <c r="AF23404" s="104"/>
      <c r="AG23404" s="104"/>
      <c r="AK23404" s="104"/>
      <c r="AL23404" s="104"/>
      <c r="AO23404" s="104"/>
      <c r="AP23404" s="104"/>
    </row>
    <row r="23405" spans="21:42" ht="15" customHeight="1" x14ac:dyDescent="0.25">
      <c r="U23405" s="104"/>
      <c r="AB23405" s="104"/>
      <c r="AC23405" s="104"/>
      <c r="AF23405" s="104"/>
      <c r="AG23405" s="104"/>
      <c r="AK23405" s="104"/>
      <c r="AL23405" s="104"/>
      <c r="AO23405" s="104"/>
      <c r="AP23405" s="104"/>
    </row>
    <row r="23406" spans="21:42" ht="15" customHeight="1" x14ac:dyDescent="0.25">
      <c r="U23406" s="104"/>
      <c r="AB23406" s="104"/>
      <c r="AC23406" s="104"/>
      <c r="AF23406" s="104"/>
      <c r="AG23406" s="104"/>
      <c r="AK23406" s="104"/>
      <c r="AL23406" s="104"/>
      <c r="AO23406" s="104"/>
      <c r="AP23406" s="104"/>
    </row>
    <row r="23407" spans="21:42" ht="15" customHeight="1" x14ac:dyDescent="0.25">
      <c r="U23407" s="104"/>
      <c r="AB23407" s="104"/>
      <c r="AC23407" s="104"/>
      <c r="AF23407" s="104"/>
      <c r="AG23407" s="104"/>
      <c r="AK23407" s="104"/>
      <c r="AL23407" s="104"/>
      <c r="AO23407" s="104"/>
      <c r="AP23407" s="104"/>
    </row>
    <row r="23408" spans="21:42" ht="15" customHeight="1" x14ac:dyDescent="0.25">
      <c r="U23408" s="104"/>
      <c r="AB23408" s="104"/>
      <c r="AC23408" s="104"/>
      <c r="AF23408" s="104"/>
      <c r="AG23408" s="104"/>
      <c r="AK23408" s="104"/>
      <c r="AL23408" s="104"/>
      <c r="AO23408" s="104"/>
      <c r="AP23408" s="104"/>
    </row>
    <row r="23409" spans="21:42" ht="15" customHeight="1" x14ac:dyDescent="0.25">
      <c r="U23409" s="104"/>
      <c r="AB23409" s="104"/>
      <c r="AC23409" s="104"/>
      <c r="AF23409" s="104"/>
      <c r="AG23409" s="104"/>
      <c r="AK23409" s="104"/>
      <c r="AL23409" s="104"/>
      <c r="AO23409" s="104"/>
      <c r="AP23409" s="104"/>
    </row>
    <row r="23410" spans="21:42" ht="15" customHeight="1" x14ac:dyDescent="0.25">
      <c r="U23410" s="104"/>
      <c r="AB23410" s="104"/>
      <c r="AC23410" s="104"/>
      <c r="AF23410" s="104"/>
      <c r="AG23410" s="104"/>
      <c r="AK23410" s="104"/>
      <c r="AL23410" s="104"/>
      <c r="AO23410" s="104"/>
      <c r="AP23410" s="104"/>
    </row>
    <row r="23411" spans="21:42" ht="15" customHeight="1" x14ac:dyDescent="0.25">
      <c r="U23411" s="104"/>
      <c r="AB23411" s="104"/>
      <c r="AC23411" s="104"/>
      <c r="AF23411" s="104"/>
      <c r="AG23411" s="104"/>
      <c r="AK23411" s="104"/>
      <c r="AL23411" s="104"/>
      <c r="AO23411" s="104"/>
      <c r="AP23411" s="104"/>
    </row>
    <row r="23412" spans="21:42" ht="15" customHeight="1" x14ac:dyDescent="0.25">
      <c r="U23412" s="104"/>
      <c r="AB23412" s="104"/>
      <c r="AC23412" s="104"/>
      <c r="AF23412" s="104"/>
      <c r="AG23412" s="104"/>
      <c r="AK23412" s="104"/>
      <c r="AL23412" s="104"/>
      <c r="AO23412" s="104"/>
      <c r="AP23412" s="104"/>
    </row>
    <row r="23413" spans="21:42" ht="15" customHeight="1" x14ac:dyDescent="0.25">
      <c r="U23413" s="104"/>
      <c r="AB23413" s="104"/>
      <c r="AC23413" s="104"/>
      <c r="AF23413" s="104"/>
      <c r="AG23413" s="104"/>
      <c r="AK23413" s="104"/>
      <c r="AL23413" s="104"/>
      <c r="AO23413" s="104"/>
      <c r="AP23413" s="104"/>
    </row>
    <row r="23414" spans="21:42" ht="15" customHeight="1" x14ac:dyDescent="0.25">
      <c r="U23414" s="104"/>
      <c r="AB23414" s="104"/>
      <c r="AC23414" s="104"/>
      <c r="AF23414" s="104"/>
      <c r="AG23414" s="104"/>
      <c r="AK23414" s="104"/>
      <c r="AL23414" s="104"/>
      <c r="AO23414" s="104"/>
      <c r="AP23414" s="104"/>
    </row>
    <row r="23415" spans="21:42" ht="15" customHeight="1" x14ac:dyDescent="0.25">
      <c r="U23415" s="104"/>
      <c r="AB23415" s="104"/>
      <c r="AC23415" s="104"/>
      <c r="AF23415" s="104"/>
      <c r="AG23415" s="104"/>
      <c r="AK23415" s="104"/>
      <c r="AL23415" s="104"/>
      <c r="AO23415" s="104"/>
      <c r="AP23415" s="104"/>
    </row>
    <row r="23416" spans="21:42" ht="15" customHeight="1" x14ac:dyDescent="0.25">
      <c r="U23416" s="104"/>
      <c r="AB23416" s="104"/>
      <c r="AC23416" s="104"/>
      <c r="AF23416" s="104"/>
      <c r="AG23416" s="104"/>
      <c r="AK23416" s="104"/>
      <c r="AL23416" s="104"/>
      <c r="AO23416" s="104"/>
      <c r="AP23416" s="104"/>
    </row>
    <row r="23417" spans="21:42" ht="15" customHeight="1" x14ac:dyDescent="0.25">
      <c r="U23417" s="104"/>
      <c r="AB23417" s="104"/>
      <c r="AC23417" s="104"/>
      <c r="AF23417" s="104"/>
      <c r="AG23417" s="104"/>
      <c r="AK23417" s="104"/>
      <c r="AL23417" s="104"/>
      <c r="AO23417" s="104"/>
      <c r="AP23417" s="104"/>
    </row>
    <row r="23418" spans="21:42" ht="15" customHeight="1" x14ac:dyDescent="0.25">
      <c r="U23418" s="104"/>
      <c r="AB23418" s="104"/>
      <c r="AC23418" s="104"/>
      <c r="AF23418" s="104"/>
      <c r="AG23418" s="104"/>
      <c r="AK23418" s="104"/>
      <c r="AL23418" s="104"/>
      <c r="AO23418" s="104"/>
      <c r="AP23418" s="104"/>
    </row>
    <row r="23419" spans="21:42" ht="15" customHeight="1" x14ac:dyDescent="0.25">
      <c r="U23419" s="104"/>
      <c r="AB23419" s="104"/>
      <c r="AC23419" s="104"/>
      <c r="AF23419" s="104"/>
      <c r="AG23419" s="104"/>
      <c r="AK23419" s="104"/>
      <c r="AL23419" s="104"/>
      <c r="AO23419" s="104"/>
      <c r="AP23419" s="104"/>
    </row>
    <row r="23420" spans="21:42" ht="15" customHeight="1" x14ac:dyDescent="0.25">
      <c r="U23420" s="104"/>
      <c r="AB23420" s="104"/>
      <c r="AC23420" s="104"/>
      <c r="AF23420" s="104"/>
      <c r="AG23420" s="104"/>
      <c r="AK23420" s="104"/>
      <c r="AL23420" s="104"/>
      <c r="AO23420" s="104"/>
      <c r="AP23420" s="104"/>
    </row>
    <row r="23421" spans="21:42" ht="15" customHeight="1" x14ac:dyDescent="0.25">
      <c r="U23421" s="104"/>
      <c r="AB23421" s="104"/>
      <c r="AC23421" s="104"/>
      <c r="AF23421" s="104"/>
      <c r="AG23421" s="104"/>
      <c r="AK23421" s="104"/>
      <c r="AL23421" s="104"/>
      <c r="AO23421" s="104"/>
      <c r="AP23421" s="104"/>
    </row>
    <row r="23422" spans="21:42" ht="15" customHeight="1" x14ac:dyDescent="0.25">
      <c r="U23422" s="104"/>
      <c r="AB23422" s="104"/>
      <c r="AC23422" s="104"/>
      <c r="AF23422" s="104"/>
      <c r="AG23422" s="104"/>
      <c r="AK23422" s="104"/>
      <c r="AL23422" s="104"/>
      <c r="AO23422" s="104"/>
      <c r="AP23422" s="104"/>
    </row>
    <row r="23423" spans="21:42" ht="15" customHeight="1" x14ac:dyDescent="0.25">
      <c r="U23423" s="104"/>
      <c r="AB23423" s="104"/>
      <c r="AC23423" s="104"/>
      <c r="AF23423" s="104"/>
      <c r="AG23423" s="104"/>
      <c r="AK23423" s="104"/>
      <c r="AL23423" s="104"/>
      <c r="AO23423" s="104"/>
      <c r="AP23423" s="104"/>
    </row>
    <row r="23424" spans="21:42" ht="15" customHeight="1" x14ac:dyDescent="0.25">
      <c r="U23424" s="104"/>
      <c r="AB23424" s="104"/>
      <c r="AC23424" s="104"/>
      <c r="AF23424" s="104"/>
      <c r="AG23424" s="104"/>
      <c r="AK23424" s="104"/>
      <c r="AL23424" s="104"/>
      <c r="AO23424" s="104"/>
      <c r="AP23424" s="104"/>
    </row>
    <row r="23425" spans="21:42" ht="15" customHeight="1" x14ac:dyDescent="0.25">
      <c r="U23425" s="104"/>
      <c r="AB23425" s="104"/>
      <c r="AC23425" s="104"/>
      <c r="AF23425" s="104"/>
      <c r="AG23425" s="104"/>
      <c r="AK23425" s="104"/>
      <c r="AL23425" s="104"/>
      <c r="AO23425" s="104"/>
      <c r="AP23425" s="104"/>
    </row>
    <row r="23426" spans="21:42" ht="15" customHeight="1" x14ac:dyDescent="0.25">
      <c r="U23426" s="104"/>
      <c r="AB23426" s="104"/>
      <c r="AC23426" s="104"/>
      <c r="AF23426" s="104"/>
      <c r="AG23426" s="104"/>
      <c r="AK23426" s="104"/>
      <c r="AL23426" s="104"/>
      <c r="AO23426" s="104"/>
      <c r="AP23426" s="104"/>
    </row>
    <row r="23427" spans="21:42" ht="15" customHeight="1" x14ac:dyDescent="0.25">
      <c r="U23427" s="104"/>
      <c r="AB23427" s="104"/>
      <c r="AC23427" s="104"/>
      <c r="AF23427" s="104"/>
      <c r="AG23427" s="104"/>
      <c r="AK23427" s="104"/>
      <c r="AL23427" s="104"/>
      <c r="AO23427" s="104"/>
      <c r="AP23427" s="104"/>
    </row>
    <row r="23428" spans="21:42" ht="15" customHeight="1" x14ac:dyDescent="0.25">
      <c r="U23428" s="104"/>
      <c r="AB23428" s="104"/>
      <c r="AC23428" s="104"/>
      <c r="AF23428" s="104"/>
      <c r="AG23428" s="104"/>
      <c r="AK23428" s="104"/>
      <c r="AL23428" s="104"/>
      <c r="AO23428" s="104"/>
      <c r="AP23428" s="104"/>
    </row>
    <row r="23429" spans="21:42" ht="15" customHeight="1" x14ac:dyDescent="0.25">
      <c r="U23429" s="104"/>
      <c r="AB23429" s="104"/>
      <c r="AC23429" s="104"/>
      <c r="AF23429" s="104"/>
      <c r="AG23429" s="104"/>
      <c r="AK23429" s="104"/>
      <c r="AL23429" s="104"/>
      <c r="AO23429" s="104"/>
      <c r="AP23429" s="104"/>
    </row>
    <row r="23430" spans="21:42" ht="15" customHeight="1" x14ac:dyDescent="0.25">
      <c r="U23430" s="104"/>
      <c r="AB23430" s="104"/>
      <c r="AC23430" s="104"/>
      <c r="AF23430" s="104"/>
      <c r="AG23430" s="104"/>
      <c r="AK23430" s="104"/>
      <c r="AL23430" s="104"/>
      <c r="AO23430" s="104"/>
      <c r="AP23430" s="104"/>
    </row>
    <row r="23431" spans="21:42" ht="15" customHeight="1" x14ac:dyDescent="0.25">
      <c r="U23431" s="104"/>
      <c r="AB23431" s="104"/>
      <c r="AC23431" s="104"/>
      <c r="AF23431" s="104"/>
      <c r="AG23431" s="104"/>
      <c r="AK23431" s="104"/>
      <c r="AL23431" s="104"/>
      <c r="AO23431" s="104"/>
      <c r="AP23431" s="104"/>
    </row>
    <row r="23432" spans="21:42" ht="15" customHeight="1" x14ac:dyDescent="0.25">
      <c r="U23432" s="104"/>
      <c r="AB23432" s="104"/>
      <c r="AC23432" s="104"/>
      <c r="AF23432" s="104"/>
      <c r="AG23432" s="104"/>
      <c r="AK23432" s="104"/>
      <c r="AL23432" s="104"/>
      <c r="AO23432" s="104"/>
      <c r="AP23432" s="104"/>
    </row>
    <row r="23433" spans="21:42" ht="15" customHeight="1" x14ac:dyDescent="0.25">
      <c r="U23433" s="104"/>
      <c r="AB23433" s="104"/>
      <c r="AC23433" s="104"/>
      <c r="AF23433" s="104"/>
      <c r="AG23433" s="104"/>
      <c r="AK23433" s="104"/>
      <c r="AL23433" s="104"/>
      <c r="AO23433" s="104"/>
      <c r="AP23433" s="104"/>
    </row>
    <row r="23434" spans="21:42" ht="15" customHeight="1" x14ac:dyDescent="0.25">
      <c r="U23434" s="104"/>
      <c r="AB23434" s="104"/>
      <c r="AC23434" s="104"/>
      <c r="AF23434" s="104"/>
      <c r="AG23434" s="104"/>
      <c r="AK23434" s="104"/>
      <c r="AL23434" s="104"/>
      <c r="AO23434" s="104"/>
      <c r="AP23434" s="104"/>
    </row>
    <row r="23435" spans="21:42" ht="15" customHeight="1" x14ac:dyDescent="0.25">
      <c r="U23435" s="104"/>
      <c r="AB23435" s="104"/>
      <c r="AC23435" s="104"/>
      <c r="AF23435" s="104"/>
      <c r="AG23435" s="104"/>
      <c r="AK23435" s="104"/>
      <c r="AL23435" s="104"/>
      <c r="AO23435" s="104"/>
      <c r="AP23435" s="104"/>
    </row>
    <row r="23436" spans="21:42" ht="15" customHeight="1" x14ac:dyDescent="0.25">
      <c r="U23436" s="104"/>
      <c r="AB23436" s="104"/>
      <c r="AC23436" s="104"/>
      <c r="AF23436" s="104"/>
      <c r="AG23436" s="104"/>
      <c r="AK23436" s="104"/>
      <c r="AL23436" s="104"/>
      <c r="AO23436" s="104"/>
      <c r="AP23436" s="104"/>
    </row>
    <row r="23437" spans="21:42" ht="15" customHeight="1" x14ac:dyDescent="0.25">
      <c r="U23437" s="104"/>
      <c r="AB23437" s="104"/>
      <c r="AC23437" s="104"/>
      <c r="AF23437" s="104"/>
      <c r="AG23437" s="104"/>
      <c r="AK23437" s="104"/>
      <c r="AL23437" s="104"/>
      <c r="AO23437" s="104"/>
      <c r="AP23437" s="104"/>
    </row>
    <row r="23438" spans="21:42" ht="15" customHeight="1" x14ac:dyDescent="0.25">
      <c r="U23438" s="104"/>
      <c r="AB23438" s="104"/>
      <c r="AC23438" s="104"/>
      <c r="AF23438" s="104"/>
      <c r="AG23438" s="104"/>
      <c r="AK23438" s="104"/>
      <c r="AL23438" s="104"/>
      <c r="AO23438" s="104"/>
      <c r="AP23438" s="104"/>
    </row>
    <row r="23439" spans="21:42" ht="15" customHeight="1" x14ac:dyDescent="0.25">
      <c r="U23439" s="104"/>
      <c r="AB23439" s="104"/>
      <c r="AC23439" s="104"/>
      <c r="AF23439" s="104"/>
      <c r="AG23439" s="104"/>
      <c r="AK23439" s="104"/>
      <c r="AL23439" s="104"/>
      <c r="AO23439" s="104"/>
      <c r="AP23439" s="104"/>
    </row>
    <row r="23440" spans="21:42" ht="15" customHeight="1" x14ac:dyDescent="0.25">
      <c r="U23440" s="104"/>
      <c r="AB23440" s="104"/>
      <c r="AC23440" s="104"/>
      <c r="AF23440" s="104"/>
      <c r="AG23440" s="104"/>
      <c r="AK23440" s="104"/>
      <c r="AL23440" s="104"/>
      <c r="AO23440" s="104"/>
      <c r="AP23440" s="104"/>
    </row>
    <row r="23441" spans="21:42" ht="15" customHeight="1" x14ac:dyDescent="0.25">
      <c r="U23441" s="104"/>
      <c r="AB23441" s="104"/>
      <c r="AC23441" s="104"/>
      <c r="AF23441" s="104"/>
      <c r="AG23441" s="104"/>
      <c r="AK23441" s="104"/>
      <c r="AL23441" s="104"/>
      <c r="AO23441" s="104"/>
      <c r="AP23441" s="104"/>
    </row>
    <row r="23442" spans="21:42" ht="15" customHeight="1" x14ac:dyDescent="0.25">
      <c r="U23442" s="104"/>
      <c r="AB23442" s="104"/>
      <c r="AC23442" s="104"/>
      <c r="AF23442" s="104"/>
      <c r="AG23442" s="104"/>
      <c r="AK23442" s="104"/>
      <c r="AL23442" s="104"/>
      <c r="AO23442" s="104"/>
      <c r="AP23442" s="104"/>
    </row>
    <row r="23443" spans="21:42" ht="15" customHeight="1" x14ac:dyDescent="0.25">
      <c r="U23443" s="104"/>
      <c r="AB23443" s="104"/>
      <c r="AC23443" s="104"/>
      <c r="AF23443" s="104"/>
      <c r="AG23443" s="104"/>
      <c r="AK23443" s="104"/>
      <c r="AL23443" s="104"/>
      <c r="AO23443" s="104"/>
      <c r="AP23443" s="104"/>
    </row>
    <row r="23444" spans="21:42" ht="15" customHeight="1" x14ac:dyDescent="0.25">
      <c r="U23444" s="104"/>
      <c r="AB23444" s="104"/>
      <c r="AC23444" s="104"/>
      <c r="AF23444" s="104"/>
      <c r="AG23444" s="104"/>
      <c r="AK23444" s="104"/>
      <c r="AL23444" s="104"/>
      <c r="AO23444" s="104"/>
      <c r="AP23444" s="104"/>
    </row>
    <row r="23445" spans="21:42" ht="15" customHeight="1" x14ac:dyDescent="0.25">
      <c r="U23445" s="104"/>
      <c r="AB23445" s="104"/>
      <c r="AC23445" s="104"/>
      <c r="AF23445" s="104"/>
      <c r="AG23445" s="104"/>
      <c r="AK23445" s="104"/>
      <c r="AL23445" s="104"/>
      <c r="AO23445" s="104"/>
      <c r="AP23445" s="104"/>
    </row>
    <row r="23446" spans="21:42" ht="15" customHeight="1" x14ac:dyDescent="0.25">
      <c r="U23446" s="104"/>
      <c r="AB23446" s="104"/>
      <c r="AC23446" s="104"/>
      <c r="AF23446" s="104"/>
      <c r="AG23446" s="104"/>
      <c r="AK23446" s="104"/>
      <c r="AL23446" s="104"/>
      <c r="AO23446" s="104"/>
      <c r="AP23446" s="104"/>
    </row>
    <row r="23447" spans="21:42" ht="15" customHeight="1" x14ac:dyDescent="0.25">
      <c r="U23447" s="104"/>
      <c r="AB23447" s="104"/>
      <c r="AC23447" s="104"/>
      <c r="AF23447" s="104"/>
      <c r="AG23447" s="104"/>
      <c r="AK23447" s="104"/>
      <c r="AL23447" s="104"/>
      <c r="AO23447" s="104"/>
      <c r="AP23447" s="104"/>
    </row>
    <row r="23448" spans="21:42" ht="15" customHeight="1" x14ac:dyDescent="0.25">
      <c r="U23448" s="104"/>
      <c r="AB23448" s="104"/>
      <c r="AC23448" s="104"/>
      <c r="AF23448" s="104"/>
      <c r="AG23448" s="104"/>
      <c r="AK23448" s="104"/>
      <c r="AL23448" s="104"/>
      <c r="AO23448" s="104"/>
      <c r="AP23448" s="104"/>
    </row>
    <row r="23449" spans="21:42" ht="15" customHeight="1" x14ac:dyDescent="0.25">
      <c r="U23449" s="104"/>
      <c r="AB23449" s="104"/>
      <c r="AC23449" s="104"/>
      <c r="AF23449" s="104"/>
      <c r="AG23449" s="104"/>
      <c r="AK23449" s="104"/>
      <c r="AL23449" s="104"/>
      <c r="AO23449" s="104"/>
      <c r="AP23449" s="104"/>
    </row>
    <row r="23450" spans="21:42" ht="15" customHeight="1" x14ac:dyDescent="0.25">
      <c r="U23450" s="104"/>
      <c r="AB23450" s="104"/>
      <c r="AC23450" s="104"/>
      <c r="AF23450" s="104"/>
      <c r="AG23450" s="104"/>
      <c r="AK23450" s="104"/>
      <c r="AL23450" s="104"/>
      <c r="AO23450" s="104"/>
      <c r="AP23450" s="104"/>
    </row>
    <row r="23451" spans="21:42" ht="15" customHeight="1" x14ac:dyDescent="0.25">
      <c r="U23451" s="104"/>
      <c r="AB23451" s="104"/>
      <c r="AC23451" s="104"/>
      <c r="AF23451" s="104"/>
      <c r="AG23451" s="104"/>
      <c r="AK23451" s="104"/>
      <c r="AL23451" s="104"/>
      <c r="AO23451" s="104"/>
      <c r="AP23451" s="104"/>
    </row>
    <row r="23452" spans="21:42" ht="15" customHeight="1" x14ac:dyDescent="0.25">
      <c r="U23452" s="104"/>
      <c r="AB23452" s="104"/>
      <c r="AC23452" s="104"/>
      <c r="AF23452" s="104"/>
      <c r="AG23452" s="104"/>
      <c r="AK23452" s="104"/>
      <c r="AL23452" s="104"/>
      <c r="AO23452" s="104"/>
      <c r="AP23452" s="104"/>
    </row>
    <row r="23453" spans="21:42" ht="15" customHeight="1" x14ac:dyDescent="0.25">
      <c r="U23453" s="104"/>
      <c r="AB23453" s="104"/>
      <c r="AC23453" s="104"/>
      <c r="AF23453" s="104"/>
      <c r="AG23453" s="104"/>
      <c r="AK23453" s="104"/>
      <c r="AL23453" s="104"/>
      <c r="AO23453" s="104"/>
      <c r="AP23453" s="104"/>
    </row>
    <row r="23454" spans="21:42" ht="15" customHeight="1" x14ac:dyDescent="0.25">
      <c r="U23454" s="104"/>
      <c r="AB23454" s="104"/>
      <c r="AC23454" s="104"/>
      <c r="AF23454" s="104"/>
      <c r="AG23454" s="104"/>
      <c r="AK23454" s="104"/>
      <c r="AL23454" s="104"/>
      <c r="AO23454" s="104"/>
      <c r="AP23454" s="104"/>
    </row>
    <row r="23455" spans="21:42" ht="15" customHeight="1" x14ac:dyDescent="0.25">
      <c r="U23455" s="104"/>
      <c r="AB23455" s="104"/>
      <c r="AC23455" s="104"/>
      <c r="AF23455" s="104"/>
      <c r="AG23455" s="104"/>
      <c r="AK23455" s="104"/>
      <c r="AL23455" s="104"/>
      <c r="AO23455" s="104"/>
      <c r="AP23455" s="104"/>
    </row>
    <row r="23456" spans="21:42" ht="15" customHeight="1" x14ac:dyDescent="0.25">
      <c r="U23456" s="104"/>
      <c r="AB23456" s="104"/>
      <c r="AC23456" s="104"/>
      <c r="AF23456" s="104"/>
      <c r="AG23456" s="104"/>
      <c r="AK23456" s="104"/>
      <c r="AL23456" s="104"/>
      <c r="AO23456" s="104"/>
      <c r="AP23456" s="104"/>
    </row>
    <row r="23457" spans="21:42" ht="15" customHeight="1" x14ac:dyDescent="0.25">
      <c r="U23457" s="104"/>
      <c r="AB23457" s="104"/>
      <c r="AC23457" s="104"/>
      <c r="AF23457" s="104"/>
      <c r="AG23457" s="104"/>
      <c r="AK23457" s="104"/>
      <c r="AL23457" s="104"/>
      <c r="AO23457" s="104"/>
      <c r="AP23457" s="104"/>
    </row>
    <row r="23458" spans="21:42" ht="15" customHeight="1" x14ac:dyDescent="0.25">
      <c r="U23458" s="104"/>
      <c r="AB23458" s="104"/>
      <c r="AC23458" s="104"/>
      <c r="AF23458" s="104"/>
      <c r="AG23458" s="104"/>
      <c r="AK23458" s="104"/>
      <c r="AL23458" s="104"/>
      <c r="AO23458" s="104"/>
      <c r="AP23458" s="104"/>
    </row>
    <row r="23459" spans="21:42" ht="15" customHeight="1" x14ac:dyDescent="0.25">
      <c r="U23459" s="104"/>
      <c r="AB23459" s="104"/>
      <c r="AC23459" s="104"/>
      <c r="AF23459" s="104"/>
      <c r="AG23459" s="104"/>
      <c r="AK23459" s="104"/>
      <c r="AL23459" s="104"/>
      <c r="AO23459" s="104"/>
      <c r="AP23459" s="104"/>
    </row>
    <row r="23460" spans="21:42" ht="15" customHeight="1" x14ac:dyDescent="0.25">
      <c r="U23460" s="104"/>
      <c r="AB23460" s="104"/>
      <c r="AC23460" s="104"/>
      <c r="AF23460" s="104"/>
      <c r="AG23460" s="104"/>
      <c r="AK23460" s="104"/>
      <c r="AL23460" s="104"/>
      <c r="AO23460" s="104"/>
      <c r="AP23460" s="104"/>
    </row>
    <row r="23461" spans="21:42" ht="15" customHeight="1" x14ac:dyDescent="0.25">
      <c r="U23461" s="104"/>
      <c r="AB23461" s="104"/>
      <c r="AC23461" s="104"/>
      <c r="AF23461" s="104"/>
      <c r="AG23461" s="104"/>
      <c r="AK23461" s="104"/>
      <c r="AL23461" s="104"/>
      <c r="AO23461" s="104"/>
      <c r="AP23461" s="104"/>
    </row>
    <row r="23462" spans="21:42" ht="15" customHeight="1" x14ac:dyDescent="0.25">
      <c r="U23462" s="104"/>
      <c r="AB23462" s="104"/>
      <c r="AC23462" s="104"/>
      <c r="AF23462" s="104"/>
      <c r="AG23462" s="104"/>
      <c r="AK23462" s="104"/>
      <c r="AL23462" s="104"/>
      <c r="AO23462" s="104"/>
      <c r="AP23462" s="104"/>
    </row>
    <row r="23463" spans="21:42" ht="15" customHeight="1" x14ac:dyDescent="0.25">
      <c r="U23463" s="104"/>
      <c r="AB23463" s="104"/>
      <c r="AC23463" s="104"/>
      <c r="AF23463" s="104"/>
      <c r="AG23463" s="104"/>
      <c r="AK23463" s="104"/>
      <c r="AL23463" s="104"/>
      <c r="AO23463" s="104"/>
      <c r="AP23463" s="104"/>
    </row>
    <row r="23464" spans="21:42" ht="15" customHeight="1" x14ac:dyDescent="0.25">
      <c r="U23464" s="104"/>
      <c r="AB23464" s="104"/>
      <c r="AC23464" s="104"/>
      <c r="AF23464" s="104"/>
      <c r="AG23464" s="104"/>
      <c r="AK23464" s="104"/>
      <c r="AL23464" s="104"/>
      <c r="AO23464" s="104"/>
      <c r="AP23464" s="104"/>
    </row>
    <row r="23465" spans="21:42" ht="15" customHeight="1" x14ac:dyDescent="0.25">
      <c r="U23465" s="104"/>
      <c r="AB23465" s="104"/>
      <c r="AC23465" s="104"/>
      <c r="AF23465" s="104"/>
      <c r="AG23465" s="104"/>
      <c r="AK23465" s="104"/>
      <c r="AL23465" s="104"/>
      <c r="AO23465" s="104"/>
      <c r="AP23465" s="104"/>
    </row>
    <row r="23466" spans="21:42" ht="15" customHeight="1" x14ac:dyDescent="0.25">
      <c r="U23466" s="104"/>
      <c r="AB23466" s="104"/>
      <c r="AC23466" s="104"/>
      <c r="AF23466" s="104"/>
      <c r="AG23466" s="104"/>
      <c r="AK23466" s="104"/>
      <c r="AL23466" s="104"/>
      <c r="AO23466" s="104"/>
      <c r="AP23466" s="104"/>
    </row>
    <row r="23467" spans="21:42" ht="15" customHeight="1" x14ac:dyDescent="0.25">
      <c r="U23467" s="104"/>
      <c r="AB23467" s="104"/>
      <c r="AC23467" s="104"/>
      <c r="AF23467" s="104"/>
      <c r="AG23467" s="104"/>
      <c r="AK23467" s="104"/>
      <c r="AL23467" s="104"/>
      <c r="AO23467" s="104"/>
      <c r="AP23467" s="104"/>
    </row>
    <row r="23468" spans="21:42" ht="15" customHeight="1" x14ac:dyDescent="0.25">
      <c r="U23468" s="104"/>
      <c r="AB23468" s="104"/>
      <c r="AC23468" s="104"/>
      <c r="AF23468" s="104"/>
      <c r="AG23468" s="104"/>
      <c r="AK23468" s="104"/>
      <c r="AL23468" s="104"/>
      <c r="AO23468" s="104"/>
      <c r="AP23468" s="104"/>
    </row>
    <row r="23469" spans="21:42" ht="15" customHeight="1" x14ac:dyDescent="0.25">
      <c r="U23469" s="104"/>
      <c r="AB23469" s="104"/>
      <c r="AC23469" s="104"/>
      <c r="AF23469" s="104"/>
      <c r="AG23469" s="104"/>
      <c r="AK23469" s="104"/>
      <c r="AL23469" s="104"/>
      <c r="AO23469" s="104"/>
      <c r="AP23469" s="104"/>
    </row>
    <row r="23470" spans="21:42" ht="15" customHeight="1" x14ac:dyDescent="0.25">
      <c r="U23470" s="104"/>
      <c r="AB23470" s="104"/>
      <c r="AC23470" s="104"/>
      <c r="AF23470" s="104"/>
      <c r="AG23470" s="104"/>
      <c r="AK23470" s="104"/>
      <c r="AL23470" s="104"/>
      <c r="AO23470" s="104"/>
      <c r="AP23470" s="104"/>
    </row>
    <row r="23471" spans="21:42" ht="15" customHeight="1" x14ac:dyDescent="0.25">
      <c r="U23471" s="104"/>
      <c r="AB23471" s="104"/>
      <c r="AC23471" s="104"/>
      <c r="AF23471" s="104"/>
      <c r="AG23471" s="104"/>
      <c r="AK23471" s="104"/>
      <c r="AL23471" s="104"/>
      <c r="AO23471" s="104"/>
      <c r="AP23471" s="104"/>
    </row>
    <row r="23472" spans="21:42" ht="15" customHeight="1" x14ac:dyDescent="0.25">
      <c r="U23472" s="104"/>
      <c r="AB23472" s="104"/>
      <c r="AC23472" s="104"/>
      <c r="AF23472" s="104"/>
      <c r="AG23472" s="104"/>
      <c r="AK23472" s="104"/>
      <c r="AL23472" s="104"/>
      <c r="AO23472" s="104"/>
      <c r="AP23472" s="104"/>
    </row>
    <row r="23473" spans="21:42" ht="15" customHeight="1" x14ac:dyDescent="0.25">
      <c r="U23473" s="104"/>
      <c r="AB23473" s="104"/>
      <c r="AC23473" s="104"/>
      <c r="AF23473" s="104"/>
      <c r="AG23473" s="104"/>
      <c r="AK23473" s="104"/>
      <c r="AL23473" s="104"/>
      <c r="AO23473" s="104"/>
      <c r="AP23473" s="104"/>
    </row>
    <row r="23474" spans="21:42" ht="15" customHeight="1" x14ac:dyDescent="0.25">
      <c r="U23474" s="104"/>
      <c r="AB23474" s="104"/>
      <c r="AC23474" s="104"/>
      <c r="AF23474" s="104"/>
      <c r="AG23474" s="104"/>
      <c r="AK23474" s="104"/>
      <c r="AL23474" s="104"/>
      <c r="AO23474" s="104"/>
      <c r="AP23474" s="104"/>
    </row>
    <row r="23475" spans="21:42" ht="15" customHeight="1" x14ac:dyDescent="0.25">
      <c r="U23475" s="104"/>
      <c r="AB23475" s="104"/>
      <c r="AC23475" s="104"/>
      <c r="AF23475" s="104"/>
      <c r="AG23475" s="104"/>
      <c r="AK23475" s="104"/>
      <c r="AL23475" s="104"/>
      <c r="AO23475" s="104"/>
      <c r="AP23475" s="104"/>
    </row>
    <row r="23476" spans="21:42" ht="15" customHeight="1" x14ac:dyDescent="0.25">
      <c r="U23476" s="104"/>
      <c r="AB23476" s="104"/>
      <c r="AC23476" s="104"/>
      <c r="AF23476" s="104"/>
      <c r="AG23476" s="104"/>
      <c r="AK23476" s="104"/>
      <c r="AL23476" s="104"/>
      <c r="AO23476" s="104"/>
      <c r="AP23476" s="104"/>
    </row>
    <row r="23477" spans="21:42" ht="15" customHeight="1" x14ac:dyDescent="0.25">
      <c r="U23477" s="104"/>
      <c r="AB23477" s="104"/>
      <c r="AC23477" s="104"/>
      <c r="AF23477" s="104"/>
      <c r="AG23477" s="104"/>
      <c r="AK23477" s="104"/>
      <c r="AL23477" s="104"/>
      <c r="AO23477" s="104"/>
      <c r="AP23477" s="104"/>
    </row>
    <row r="23478" spans="21:42" ht="15" customHeight="1" x14ac:dyDescent="0.25">
      <c r="U23478" s="104"/>
      <c r="AB23478" s="104"/>
      <c r="AC23478" s="104"/>
      <c r="AF23478" s="104"/>
      <c r="AG23478" s="104"/>
      <c r="AK23478" s="104"/>
      <c r="AL23478" s="104"/>
      <c r="AO23478" s="104"/>
      <c r="AP23478" s="104"/>
    </row>
    <row r="23479" spans="21:42" ht="15" customHeight="1" x14ac:dyDescent="0.25">
      <c r="U23479" s="104"/>
      <c r="AB23479" s="104"/>
      <c r="AC23479" s="104"/>
      <c r="AF23479" s="104"/>
      <c r="AG23479" s="104"/>
      <c r="AK23479" s="104"/>
      <c r="AL23479" s="104"/>
      <c r="AO23479" s="104"/>
      <c r="AP23479" s="104"/>
    </row>
    <row r="23480" spans="21:42" ht="15" customHeight="1" x14ac:dyDescent="0.25">
      <c r="U23480" s="104"/>
      <c r="AB23480" s="104"/>
      <c r="AC23480" s="104"/>
      <c r="AF23480" s="104"/>
      <c r="AG23480" s="104"/>
      <c r="AK23480" s="104"/>
      <c r="AL23480" s="104"/>
      <c r="AO23480" s="104"/>
      <c r="AP23480" s="104"/>
    </row>
    <row r="23481" spans="21:42" ht="15" customHeight="1" x14ac:dyDescent="0.25">
      <c r="U23481" s="104"/>
      <c r="AB23481" s="104"/>
      <c r="AC23481" s="104"/>
      <c r="AF23481" s="104"/>
      <c r="AG23481" s="104"/>
      <c r="AK23481" s="104"/>
      <c r="AL23481" s="104"/>
      <c r="AO23481" s="104"/>
      <c r="AP23481" s="104"/>
    </row>
    <row r="23482" spans="21:42" ht="15" customHeight="1" x14ac:dyDescent="0.25">
      <c r="U23482" s="104"/>
      <c r="AB23482" s="104"/>
      <c r="AC23482" s="104"/>
      <c r="AF23482" s="104"/>
      <c r="AG23482" s="104"/>
      <c r="AK23482" s="104"/>
      <c r="AL23482" s="104"/>
      <c r="AO23482" s="104"/>
      <c r="AP23482" s="104"/>
    </row>
    <row r="23483" spans="21:42" ht="15" customHeight="1" x14ac:dyDescent="0.25">
      <c r="U23483" s="104"/>
      <c r="AB23483" s="104"/>
      <c r="AC23483" s="104"/>
      <c r="AF23483" s="104"/>
      <c r="AG23483" s="104"/>
      <c r="AK23483" s="104"/>
      <c r="AL23483" s="104"/>
      <c r="AO23483" s="104"/>
      <c r="AP23483" s="104"/>
    </row>
    <row r="23484" spans="21:42" ht="15" customHeight="1" x14ac:dyDescent="0.25">
      <c r="U23484" s="104"/>
      <c r="AB23484" s="104"/>
      <c r="AC23484" s="104"/>
      <c r="AF23484" s="104"/>
      <c r="AG23484" s="104"/>
      <c r="AK23484" s="104"/>
      <c r="AL23484" s="104"/>
      <c r="AO23484" s="104"/>
      <c r="AP23484" s="104"/>
    </row>
    <row r="23485" spans="21:42" ht="15" customHeight="1" x14ac:dyDescent="0.25">
      <c r="U23485" s="104"/>
      <c r="AB23485" s="104"/>
      <c r="AC23485" s="104"/>
      <c r="AF23485" s="104"/>
      <c r="AG23485" s="104"/>
      <c r="AK23485" s="104"/>
      <c r="AL23485" s="104"/>
      <c r="AO23485" s="104"/>
      <c r="AP23485" s="104"/>
    </row>
    <row r="23486" spans="21:42" ht="15" customHeight="1" x14ac:dyDescent="0.25">
      <c r="U23486" s="104"/>
      <c r="AB23486" s="104"/>
      <c r="AC23486" s="104"/>
      <c r="AF23486" s="104"/>
      <c r="AG23486" s="104"/>
      <c r="AK23486" s="104"/>
      <c r="AL23486" s="104"/>
      <c r="AO23486" s="104"/>
      <c r="AP23486" s="104"/>
    </row>
    <row r="23487" spans="21:42" ht="15" customHeight="1" x14ac:dyDescent="0.25">
      <c r="U23487" s="104"/>
      <c r="AB23487" s="104"/>
      <c r="AC23487" s="104"/>
      <c r="AF23487" s="104"/>
      <c r="AG23487" s="104"/>
      <c r="AK23487" s="104"/>
      <c r="AL23487" s="104"/>
      <c r="AO23487" s="104"/>
      <c r="AP23487" s="104"/>
    </row>
    <row r="23488" spans="21:42" ht="15" customHeight="1" x14ac:dyDescent="0.25">
      <c r="U23488" s="104"/>
      <c r="AB23488" s="104"/>
      <c r="AC23488" s="104"/>
      <c r="AF23488" s="104"/>
      <c r="AG23488" s="104"/>
      <c r="AK23488" s="104"/>
      <c r="AL23488" s="104"/>
      <c r="AO23488" s="104"/>
      <c r="AP23488" s="104"/>
    </row>
    <row r="23489" spans="21:42" ht="15" customHeight="1" x14ac:dyDescent="0.25">
      <c r="U23489" s="104"/>
      <c r="AB23489" s="104"/>
      <c r="AC23489" s="104"/>
      <c r="AF23489" s="104"/>
      <c r="AG23489" s="104"/>
      <c r="AK23489" s="104"/>
      <c r="AL23489" s="104"/>
      <c r="AO23489" s="104"/>
      <c r="AP23489" s="104"/>
    </row>
    <row r="23490" spans="21:42" ht="15" customHeight="1" x14ac:dyDescent="0.25">
      <c r="U23490" s="104"/>
      <c r="AB23490" s="104"/>
      <c r="AC23490" s="104"/>
      <c r="AF23490" s="104"/>
      <c r="AG23490" s="104"/>
      <c r="AK23490" s="104"/>
      <c r="AL23490" s="104"/>
      <c r="AO23490" s="104"/>
      <c r="AP23490" s="104"/>
    </row>
    <row r="23491" spans="21:42" ht="15" customHeight="1" x14ac:dyDescent="0.25">
      <c r="U23491" s="104"/>
      <c r="AB23491" s="104"/>
      <c r="AC23491" s="104"/>
      <c r="AF23491" s="104"/>
      <c r="AG23491" s="104"/>
      <c r="AK23491" s="104"/>
      <c r="AL23491" s="104"/>
      <c r="AO23491" s="104"/>
      <c r="AP23491" s="104"/>
    </row>
    <row r="23492" spans="21:42" ht="15" customHeight="1" x14ac:dyDescent="0.25">
      <c r="U23492" s="104"/>
      <c r="AB23492" s="104"/>
      <c r="AC23492" s="104"/>
      <c r="AF23492" s="104"/>
      <c r="AG23492" s="104"/>
      <c r="AK23492" s="104"/>
      <c r="AL23492" s="104"/>
      <c r="AO23492" s="104"/>
      <c r="AP23492" s="104"/>
    </row>
    <row r="23493" spans="21:42" ht="15" customHeight="1" x14ac:dyDescent="0.25">
      <c r="U23493" s="104"/>
      <c r="AB23493" s="104"/>
      <c r="AC23493" s="104"/>
      <c r="AF23493" s="104"/>
      <c r="AG23493" s="104"/>
      <c r="AK23493" s="104"/>
      <c r="AL23493" s="104"/>
      <c r="AO23493" s="104"/>
      <c r="AP23493" s="104"/>
    </row>
    <row r="23494" spans="21:42" ht="15" customHeight="1" x14ac:dyDescent="0.25">
      <c r="U23494" s="104"/>
      <c r="AB23494" s="104"/>
      <c r="AC23494" s="104"/>
      <c r="AF23494" s="104"/>
      <c r="AG23494" s="104"/>
      <c r="AK23494" s="104"/>
      <c r="AL23494" s="104"/>
      <c r="AO23494" s="104"/>
      <c r="AP23494" s="104"/>
    </row>
    <row r="23495" spans="21:42" ht="15" customHeight="1" x14ac:dyDescent="0.25">
      <c r="U23495" s="104"/>
      <c r="AB23495" s="104"/>
      <c r="AC23495" s="104"/>
      <c r="AF23495" s="104"/>
      <c r="AG23495" s="104"/>
      <c r="AK23495" s="104"/>
      <c r="AL23495" s="104"/>
      <c r="AO23495" s="104"/>
      <c r="AP23495" s="104"/>
    </row>
    <row r="23496" spans="21:42" ht="15" customHeight="1" x14ac:dyDescent="0.25">
      <c r="U23496" s="104"/>
      <c r="AB23496" s="104"/>
      <c r="AC23496" s="104"/>
      <c r="AF23496" s="104"/>
      <c r="AG23496" s="104"/>
      <c r="AK23496" s="104"/>
      <c r="AL23496" s="104"/>
      <c r="AO23496" s="104"/>
      <c r="AP23496" s="104"/>
    </row>
    <row r="23497" spans="21:42" ht="15" customHeight="1" x14ac:dyDescent="0.25">
      <c r="U23497" s="104"/>
      <c r="AB23497" s="104"/>
      <c r="AC23497" s="104"/>
      <c r="AF23497" s="104"/>
      <c r="AG23497" s="104"/>
      <c r="AK23497" s="104"/>
      <c r="AL23497" s="104"/>
      <c r="AO23497" s="104"/>
      <c r="AP23497" s="104"/>
    </row>
    <row r="23498" spans="21:42" ht="15" customHeight="1" x14ac:dyDescent="0.25">
      <c r="U23498" s="104"/>
      <c r="AB23498" s="104"/>
      <c r="AC23498" s="104"/>
      <c r="AF23498" s="104"/>
      <c r="AG23498" s="104"/>
      <c r="AK23498" s="104"/>
      <c r="AL23498" s="104"/>
      <c r="AO23498" s="104"/>
      <c r="AP23498" s="104"/>
    </row>
    <row r="23499" spans="21:42" ht="15" customHeight="1" x14ac:dyDescent="0.25">
      <c r="U23499" s="104"/>
      <c r="AB23499" s="104"/>
      <c r="AC23499" s="104"/>
      <c r="AF23499" s="104"/>
      <c r="AG23499" s="104"/>
      <c r="AK23499" s="104"/>
      <c r="AL23499" s="104"/>
      <c r="AO23499" s="104"/>
      <c r="AP23499" s="104"/>
    </row>
    <row r="23500" spans="21:42" ht="15" customHeight="1" x14ac:dyDescent="0.25">
      <c r="U23500" s="104"/>
      <c r="AB23500" s="104"/>
      <c r="AC23500" s="104"/>
      <c r="AF23500" s="104"/>
      <c r="AG23500" s="104"/>
      <c r="AK23500" s="104"/>
      <c r="AL23500" s="104"/>
      <c r="AO23500" s="104"/>
      <c r="AP23500" s="104"/>
    </row>
    <row r="23501" spans="21:42" ht="15" customHeight="1" x14ac:dyDescent="0.25">
      <c r="U23501" s="104"/>
      <c r="AB23501" s="104"/>
      <c r="AC23501" s="104"/>
      <c r="AF23501" s="104"/>
      <c r="AG23501" s="104"/>
      <c r="AK23501" s="104"/>
      <c r="AL23501" s="104"/>
      <c r="AO23501" s="104"/>
      <c r="AP23501" s="104"/>
    </row>
    <row r="23502" spans="21:42" ht="15" customHeight="1" x14ac:dyDescent="0.25">
      <c r="U23502" s="104"/>
      <c r="AB23502" s="104"/>
      <c r="AC23502" s="104"/>
      <c r="AF23502" s="104"/>
      <c r="AG23502" s="104"/>
      <c r="AK23502" s="104"/>
      <c r="AL23502" s="104"/>
      <c r="AO23502" s="104"/>
      <c r="AP23502" s="104"/>
    </row>
    <row r="23503" spans="21:42" ht="15" customHeight="1" x14ac:dyDescent="0.25">
      <c r="U23503" s="104"/>
      <c r="AB23503" s="104"/>
      <c r="AC23503" s="104"/>
      <c r="AF23503" s="104"/>
      <c r="AG23503" s="104"/>
      <c r="AK23503" s="104"/>
      <c r="AL23503" s="104"/>
      <c r="AO23503" s="104"/>
      <c r="AP23503" s="104"/>
    </row>
    <row r="23504" spans="21:42" ht="15" customHeight="1" x14ac:dyDescent="0.25">
      <c r="U23504" s="104"/>
      <c r="AB23504" s="104"/>
      <c r="AC23504" s="104"/>
      <c r="AF23504" s="104"/>
      <c r="AG23504" s="104"/>
      <c r="AK23504" s="104"/>
      <c r="AL23504" s="104"/>
      <c r="AO23504" s="104"/>
      <c r="AP23504" s="104"/>
    </row>
    <row r="23505" spans="21:42" ht="15" customHeight="1" x14ac:dyDescent="0.25">
      <c r="U23505" s="104"/>
      <c r="AB23505" s="104"/>
      <c r="AC23505" s="104"/>
      <c r="AF23505" s="104"/>
      <c r="AG23505" s="104"/>
      <c r="AK23505" s="104"/>
      <c r="AL23505" s="104"/>
      <c r="AO23505" s="104"/>
      <c r="AP23505" s="104"/>
    </row>
    <row r="23506" spans="21:42" ht="15" customHeight="1" x14ac:dyDescent="0.25">
      <c r="U23506" s="104"/>
      <c r="AB23506" s="104"/>
      <c r="AC23506" s="104"/>
      <c r="AF23506" s="104"/>
      <c r="AG23506" s="104"/>
      <c r="AK23506" s="104"/>
      <c r="AL23506" s="104"/>
      <c r="AO23506" s="104"/>
      <c r="AP23506" s="104"/>
    </row>
    <row r="23507" spans="21:42" ht="15" customHeight="1" x14ac:dyDescent="0.25">
      <c r="U23507" s="104"/>
      <c r="AB23507" s="104"/>
      <c r="AC23507" s="104"/>
      <c r="AF23507" s="104"/>
      <c r="AG23507" s="104"/>
      <c r="AK23507" s="104"/>
      <c r="AL23507" s="104"/>
      <c r="AO23507" s="104"/>
      <c r="AP23507" s="104"/>
    </row>
    <row r="23508" spans="21:42" ht="15" customHeight="1" x14ac:dyDescent="0.25">
      <c r="U23508" s="104"/>
      <c r="AB23508" s="104"/>
      <c r="AC23508" s="104"/>
      <c r="AF23508" s="104"/>
      <c r="AG23508" s="104"/>
      <c r="AK23508" s="104"/>
      <c r="AL23508" s="104"/>
      <c r="AO23508" s="104"/>
      <c r="AP23508" s="104"/>
    </row>
    <row r="23509" spans="21:42" ht="15" customHeight="1" x14ac:dyDescent="0.25">
      <c r="U23509" s="104"/>
      <c r="AB23509" s="104"/>
      <c r="AC23509" s="104"/>
      <c r="AF23509" s="104"/>
      <c r="AG23509" s="104"/>
      <c r="AK23509" s="104"/>
      <c r="AL23509" s="104"/>
      <c r="AO23509" s="104"/>
      <c r="AP23509" s="104"/>
    </row>
    <row r="23510" spans="21:42" ht="15" customHeight="1" x14ac:dyDescent="0.25">
      <c r="U23510" s="104"/>
      <c r="AB23510" s="104"/>
      <c r="AC23510" s="104"/>
      <c r="AF23510" s="104"/>
      <c r="AG23510" s="104"/>
      <c r="AK23510" s="104"/>
      <c r="AL23510" s="104"/>
      <c r="AO23510" s="104"/>
      <c r="AP23510" s="104"/>
    </row>
    <row r="23511" spans="21:42" ht="15" customHeight="1" x14ac:dyDescent="0.25">
      <c r="U23511" s="104"/>
      <c r="AB23511" s="104"/>
      <c r="AC23511" s="104"/>
      <c r="AF23511" s="104"/>
      <c r="AG23511" s="104"/>
      <c r="AK23511" s="104"/>
      <c r="AL23511" s="104"/>
      <c r="AO23511" s="104"/>
      <c r="AP23511" s="104"/>
    </row>
    <row r="23512" spans="21:42" ht="15" customHeight="1" x14ac:dyDescent="0.25">
      <c r="U23512" s="104"/>
      <c r="AB23512" s="104"/>
      <c r="AC23512" s="104"/>
      <c r="AF23512" s="104"/>
      <c r="AG23512" s="104"/>
      <c r="AK23512" s="104"/>
      <c r="AL23512" s="104"/>
      <c r="AO23512" s="104"/>
      <c r="AP23512" s="104"/>
    </row>
    <row r="23513" spans="21:42" ht="15" customHeight="1" x14ac:dyDescent="0.25">
      <c r="U23513" s="104"/>
      <c r="AB23513" s="104"/>
      <c r="AC23513" s="104"/>
      <c r="AF23513" s="104"/>
      <c r="AG23513" s="104"/>
      <c r="AK23513" s="104"/>
      <c r="AL23513" s="104"/>
      <c r="AO23513" s="104"/>
      <c r="AP23513" s="104"/>
    </row>
    <row r="23514" spans="21:42" ht="15" customHeight="1" x14ac:dyDescent="0.25">
      <c r="U23514" s="104"/>
      <c r="AB23514" s="104"/>
      <c r="AC23514" s="104"/>
      <c r="AF23514" s="104"/>
      <c r="AG23514" s="104"/>
      <c r="AK23514" s="104"/>
      <c r="AL23514" s="104"/>
      <c r="AO23514" s="104"/>
      <c r="AP23514" s="104"/>
    </row>
    <row r="23515" spans="21:42" ht="15" customHeight="1" x14ac:dyDescent="0.25">
      <c r="U23515" s="104"/>
      <c r="AB23515" s="104"/>
      <c r="AC23515" s="104"/>
      <c r="AF23515" s="104"/>
      <c r="AG23515" s="104"/>
      <c r="AK23515" s="104"/>
      <c r="AL23515" s="104"/>
      <c r="AO23515" s="104"/>
      <c r="AP23515" s="104"/>
    </row>
    <row r="23516" spans="21:42" ht="15" customHeight="1" x14ac:dyDescent="0.25">
      <c r="U23516" s="104"/>
      <c r="AB23516" s="104"/>
      <c r="AC23516" s="104"/>
      <c r="AF23516" s="104"/>
      <c r="AG23516" s="104"/>
      <c r="AK23516" s="104"/>
      <c r="AL23516" s="104"/>
      <c r="AO23516" s="104"/>
      <c r="AP23516" s="104"/>
    </row>
    <row r="23517" spans="21:42" ht="15" customHeight="1" x14ac:dyDescent="0.25">
      <c r="U23517" s="104"/>
      <c r="AB23517" s="104"/>
      <c r="AC23517" s="104"/>
      <c r="AF23517" s="104"/>
      <c r="AG23517" s="104"/>
      <c r="AK23517" s="104"/>
      <c r="AL23517" s="104"/>
      <c r="AO23517" s="104"/>
      <c r="AP23517" s="104"/>
    </row>
    <row r="23518" spans="21:42" ht="15" customHeight="1" x14ac:dyDescent="0.25">
      <c r="U23518" s="104"/>
      <c r="AB23518" s="104"/>
      <c r="AC23518" s="104"/>
      <c r="AF23518" s="104"/>
      <c r="AG23518" s="104"/>
      <c r="AK23518" s="104"/>
      <c r="AL23518" s="104"/>
      <c r="AO23518" s="104"/>
      <c r="AP23518" s="104"/>
    </row>
    <row r="23519" spans="21:42" ht="15" customHeight="1" x14ac:dyDescent="0.25">
      <c r="U23519" s="104"/>
      <c r="AB23519" s="104"/>
      <c r="AC23519" s="104"/>
      <c r="AF23519" s="104"/>
      <c r="AG23519" s="104"/>
      <c r="AK23519" s="104"/>
      <c r="AL23519" s="104"/>
      <c r="AO23519" s="104"/>
      <c r="AP23519" s="104"/>
    </row>
    <row r="23520" spans="21:42" ht="15" customHeight="1" x14ac:dyDescent="0.25">
      <c r="U23520" s="104"/>
      <c r="AB23520" s="104"/>
      <c r="AC23520" s="104"/>
      <c r="AF23520" s="104"/>
      <c r="AG23520" s="104"/>
      <c r="AK23520" s="104"/>
      <c r="AL23520" s="104"/>
      <c r="AO23520" s="104"/>
      <c r="AP23520" s="104"/>
    </row>
    <row r="23521" spans="21:42" ht="15" customHeight="1" x14ac:dyDescent="0.25">
      <c r="U23521" s="104"/>
      <c r="AB23521" s="104"/>
      <c r="AC23521" s="104"/>
      <c r="AF23521" s="104"/>
      <c r="AG23521" s="104"/>
      <c r="AK23521" s="104"/>
      <c r="AL23521" s="104"/>
      <c r="AO23521" s="104"/>
      <c r="AP23521" s="104"/>
    </row>
    <row r="23522" spans="21:42" ht="15" customHeight="1" x14ac:dyDescent="0.25">
      <c r="U23522" s="104"/>
      <c r="AB23522" s="104"/>
      <c r="AC23522" s="104"/>
      <c r="AF23522" s="104"/>
      <c r="AG23522" s="104"/>
      <c r="AK23522" s="104"/>
      <c r="AL23522" s="104"/>
      <c r="AO23522" s="104"/>
      <c r="AP23522" s="104"/>
    </row>
    <row r="23523" spans="21:42" ht="15" customHeight="1" x14ac:dyDescent="0.25">
      <c r="U23523" s="104"/>
      <c r="AB23523" s="104"/>
      <c r="AC23523" s="104"/>
      <c r="AF23523" s="104"/>
      <c r="AG23523" s="104"/>
      <c r="AK23523" s="104"/>
      <c r="AL23523" s="104"/>
      <c r="AO23523" s="104"/>
      <c r="AP23523" s="104"/>
    </row>
    <row r="23524" spans="21:42" ht="15" customHeight="1" x14ac:dyDescent="0.25">
      <c r="U23524" s="104"/>
      <c r="AB23524" s="104"/>
      <c r="AC23524" s="104"/>
      <c r="AF23524" s="104"/>
      <c r="AG23524" s="104"/>
      <c r="AK23524" s="104"/>
      <c r="AL23524" s="104"/>
      <c r="AO23524" s="104"/>
      <c r="AP23524" s="104"/>
    </row>
    <row r="23525" spans="21:42" ht="15" customHeight="1" x14ac:dyDescent="0.25">
      <c r="U23525" s="104"/>
      <c r="AB23525" s="104"/>
      <c r="AC23525" s="104"/>
      <c r="AF23525" s="104"/>
      <c r="AG23525" s="104"/>
      <c r="AK23525" s="104"/>
      <c r="AL23525" s="104"/>
      <c r="AO23525" s="104"/>
      <c r="AP23525" s="104"/>
    </row>
    <row r="23526" spans="21:42" ht="15" customHeight="1" x14ac:dyDescent="0.25">
      <c r="U23526" s="104"/>
      <c r="AB23526" s="104"/>
      <c r="AC23526" s="104"/>
      <c r="AF23526" s="104"/>
      <c r="AG23526" s="104"/>
      <c r="AK23526" s="104"/>
      <c r="AL23526" s="104"/>
      <c r="AO23526" s="104"/>
      <c r="AP23526" s="104"/>
    </row>
    <row r="23527" spans="21:42" ht="15" customHeight="1" x14ac:dyDescent="0.25">
      <c r="U23527" s="104"/>
      <c r="AB23527" s="104"/>
      <c r="AC23527" s="104"/>
      <c r="AF23527" s="104"/>
      <c r="AG23527" s="104"/>
      <c r="AK23527" s="104"/>
      <c r="AL23527" s="104"/>
      <c r="AO23527" s="104"/>
      <c r="AP23527" s="104"/>
    </row>
    <row r="23528" spans="21:42" ht="15" customHeight="1" x14ac:dyDescent="0.25">
      <c r="U23528" s="104"/>
      <c r="AB23528" s="104"/>
      <c r="AC23528" s="104"/>
      <c r="AF23528" s="104"/>
      <c r="AG23528" s="104"/>
      <c r="AK23528" s="104"/>
      <c r="AL23528" s="104"/>
      <c r="AO23528" s="104"/>
      <c r="AP23528" s="104"/>
    </row>
    <row r="23529" spans="21:42" ht="15" customHeight="1" x14ac:dyDescent="0.25">
      <c r="U23529" s="104"/>
      <c r="AB23529" s="104"/>
      <c r="AC23529" s="104"/>
      <c r="AF23529" s="104"/>
      <c r="AG23529" s="104"/>
      <c r="AK23529" s="104"/>
      <c r="AL23529" s="104"/>
      <c r="AO23529" s="104"/>
      <c r="AP23529" s="104"/>
    </row>
    <row r="23530" spans="21:42" ht="15" customHeight="1" x14ac:dyDescent="0.25">
      <c r="U23530" s="104"/>
      <c r="AB23530" s="104"/>
      <c r="AC23530" s="104"/>
      <c r="AF23530" s="104"/>
      <c r="AG23530" s="104"/>
      <c r="AK23530" s="104"/>
      <c r="AL23530" s="104"/>
      <c r="AO23530" s="104"/>
      <c r="AP23530" s="104"/>
    </row>
    <row r="23531" spans="21:42" ht="15" customHeight="1" x14ac:dyDescent="0.25">
      <c r="U23531" s="104"/>
      <c r="AB23531" s="104"/>
      <c r="AC23531" s="104"/>
      <c r="AF23531" s="104"/>
      <c r="AG23531" s="104"/>
      <c r="AK23531" s="104"/>
      <c r="AL23531" s="104"/>
      <c r="AO23531" s="104"/>
      <c r="AP23531" s="104"/>
    </row>
    <row r="23532" spans="21:42" ht="15" customHeight="1" x14ac:dyDescent="0.25">
      <c r="U23532" s="104"/>
      <c r="AB23532" s="104"/>
      <c r="AC23532" s="104"/>
      <c r="AF23532" s="104"/>
      <c r="AG23532" s="104"/>
      <c r="AK23532" s="104"/>
      <c r="AL23532" s="104"/>
      <c r="AO23532" s="104"/>
      <c r="AP23532" s="104"/>
    </row>
    <row r="23533" spans="21:42" ht="15" customHeight="1" x14ac:dyDescent="0.25">
      <c r="U23533" s="104"/>
      <c r="AB23533" s="104"/>
      <c r="AC23533" s="104"/>
      <c r="AF23533" s="104"/>
      <c r="AG23533" s="104"/>
      <c r="AK23533" s="104"/>
      <c r="AL23533" s="104"/>
      <c r="AO23533" s="104"/>
      <c r="AP23533" s="104"/>
    </row>
    <row r="23534" spans="21:42" ht="15" customHeight="1" x14ac:dyDescent="0.25">
      <c r="U23534" s="104"/>
      <c r="AB23534" s="104"/>
      <c r="AC23534" s="104"/>
      <c r="AF23534" s="104"/>
      <c r="AG23534" s="104"/>
      <c r="AK23534" s="104"/>
      <c r="AL23534" s="104"/>
      <c r="AO23534" s="104"/>
      <c r="AP23534" s="104"/>
    </row>
    <row r="23535" spans="21:42" ht="15" customHeight="1" x14ac:dyDescent="0.25">
      <c r="U23535" s="104"/>
      <c r="AB23535" s="104"/>
      <c r="AC23535" s="104"/>
      <c r="AF23535" s="104"/>
      <c r="AG23535" s="104"/>
      <c r="AK23535" s="104"/>
      <c r="AL23535" s="104"/>
      <c r="AO23535" s="104"/>
      <c r="AP23535" s="104"/>
    </row>
    <row r="23536" spans="21:42" ht="15" customHeight="1" x14ac:dyDescent="0.25">
      <c r="U23536" s="104"/>
      <c r="AB23536" s="104"/>
      <c r="AC23536" s="104"/>
      <c r="AF23536" s="104"/>
      <c r="AG23536" s="104"/>
      <c r="AK23536" s="104"/>
      <c r="AL23536" s="104"/>
      <c r="AO23536" s="104"/>
      <c r="AP23536" s="104"/>
    </row>
    <row r="23537" spans="21:42" ht="15" customHeight="1" x14ac:dyDescent="0.25">
      <c r="U23537" s="104"/>
      <c r="AB23537" s="104"/>
      <c r="AC23537" s="104"/>
      <c r="AF23537" s="104"/>
      <c r="AG23537" s="104"/>
      <c r="AK23537" s="104"/>
      <c r="AL23537" s="104"/>
      <c r="AO23537" s="104"/>
      <c r="AP23537" s="104"/>
    </row>
    <row r="23538" spans="21:42" ht="15" customHeight="1" x14ac:dyDescent="0.25">
      <c r="U23538" s="104"/>
      <c r="AB23538" s="104"/>
      <c r="AC23538" s="104"/>
      <c r="AF23538" s="104"/>
      <c r="AG23538" s="104"/>
      <c r="AK23538" s="104"/>
      <c r="AL23538" s="104"/>
      <c r="AO23538" s="104"/>
      <c r="AP23538" s="104"/>
    </row>
    <row r="23539" spans="21:42" ht="15" customHeight="1" x14ac:dyDescent="0.25">
      <c r="U23539" s="104"/>
      <c r="AB23539" s="104"/>
      <c r="AC23539" s="104"/>
      <c r="AF23539" s="104"/>
      <c r="AG23539" s="104"/>
      <c r="AK23539" s="104"/>
      <c r="AL23539" s="104"/>
      <c r="AO23539" s="104"/>
      <c r="AP23539" s="104"/>
    </row>
    <row r="23540" spans="21:42" ht="15" customHeight="1" x14ac:dyDescent="0.25">
      <c r="U23540" s="104"/>
      <c r="AB23540" s="104"/>
      <c r="AC23540" s="104"/>
      <c r="AF23540" s="104"/>
      <c r="AG23540" s="104"/>
      <c r="AK23540" s="104"/>
      <c r="AL23540" s="104"/>
      <c r="AO23540" s="104"/>
      <c r="AP23540" s="104"/>
    </row>
    <row r="23541" spans="21:42" ht="15" customHeight="1" x14ac:dyDescent="0.25">
      <c r="U23541" s="104"/>
      <c r="AB23541" s="104"/>
      <c r="AC23541" s="104"/>
      <c r="AF23541" s="104"/>
      <c r="AG23541" s="104"/>
      <c r="AK23541" s="104"/>
      <c r="AL23541" s="104"/>
      <c r="AO23541" s="104"/>
      <c r="AP23541" s="104"/>
    </row>
    <row r="23542" spans="21:42" ht="15" customHeight="1" x14ac:dyDescent="0.25">
      <c r="U23542" s="104"/>
      <c r="AB23542" s="104"/>
      <c r="AC23542" s="104"/>
      <c r="AF23542" s="104"/>
      <c r="AG23542" s="104"/>
      <c r="AK23542" s="104"/>
      <c r="AL23542" s="104"/>
      <c r="AO23542" s="104"/>
      <c r="AP23542" s="104"/>
    </row>
    <row r="23543" spans="21:42" ht="15" customHeight="1" x14ac:dyDescent="0.25">
      <c r="U23543" s="104"/>
      <c r="AB23543" s="104"/>
      <c r="AC23543" s="104"/>
      <c r="AF23543" s="104"/>
      <c r="AG23543" s="104"/>
      <c r="AK23543" s="104"/>
      <c r="AL23543" s="104"/>
      <c r="AO23543" s="104"/>
      <c r="AP23543" s="104"/>
    </row>
    <row r="23544" spans="21:42" ht="15" customHeight="1" x14ac:dyDescent="0.25">
      <c r="U23544" s="104"/>
      <c r="AB23544" s="104"/>
      <c r="AC23544" s="104"/>
      <c r="AF23544" s="104"/>
      <c r="AG23544" s="104"/>
      <c r="AK23544" s="104"/>
      <c r="AL23544" s="104"/>
      <c r="AO23544" s="104"/>
      <c r="AP23544" s="104"/>
    </row>
    <row r="23545" spans="21:42" ht="15" customHeight="1" x14ac:dyDescent="0.25">
      <c r="U23545" s="104"/>
      <c r="AB23545" s="104"/>
      <c r="AC23545" s="104"/>
      <c r="AF23545" s="104"/>
      <c r="AG23545" s="104"/>
      <c r="AK23545" s="104"/>
      <c r="AL23545" s="104"/>
      <c r="AO23545" s="104"/>
      <c r="AP23545" s="104"/>
    </row>
    <row r="23546" spans="21:42" ht="15" customHeight="1" x14ac:dyDescent="0.25">
      <c r="U23546" s="104"/>
      <c r="AB23546" s="104"/>
      <c r="AC23546" s="104"/>
      <c r="AF23546" s="104"/>
      <c r="AG23546" s="104"/>
      <c r="AK23546" s="104"/>
      <c r="AL23546" s="104"/>
      <c r="AO23546" s="104"/>
      <c r="AP23546" s="104"/>
    </row>
    <row r="23547" spans="21:42" ht="15" customHeight="1" x14ac:dyDescent="0.25">
      <c r="U23547" s="104"/>
      <c r="AB23547" s="104"/>
      <c r="AC23547" s="104"/>
      <c r="AF23547" s="104"/>
      <c r="AG23547" s="104"/>
      <c r="AK23547" s="104"/>
      <c r="AL23547" s="104"/>
      <c r="AO23547" s="104"/>
      <c r="AP23547" s="104"/>
    </row>
    <row r="23548" spans="21:42" ht="15" customHeight="1" x14ac:dyDescent="0.25">
      <c r="U23548" s="104"/>
      <c r="AB23548" s="104"/>
      <c r="AC23548" s="104"/>
      <c r="AF23548" s="104"/>
      <c r="AG23548" s="104"/>
      <c r="AK23548" s="104"/>
      <c r="AL23548" s="104"/>
      <c r="AO23548" s="104"/>
      <c r="AP23548" s="104"/>
    </row>
    <row r="23549" spans="21:42" ht="15" customHeight="1" x14ac:dyDescent="0.25">
      <c r="U23549" s="104"/>
      <c r="AB23549" s="104"/>
      <c r="AC23549" s="104"/>
      <c r="AF23549" s="104"/>
      <c r="AG23549" s="104"/>
      <c r="AK23549" s="104"/>
      <c r="AL23549" s="104"/>
      <c r="AO23549" s="104"/>
      <c r="AP23549" s="104"/>
    </row>
    <row r="23550" spans="21:42" ht="15" customHeight="1" x14ac:dyDescent="0.25">
      <c r="U23550" s="104"/>
      <c r="AB23550" s="104"/>
      <c r="AC23550" s="104"/>
      <c r="AF23550" s="104"/>
      <c r="AG23550" s="104"/>
      <c r="AK23550" s="104"/>
      <c r="AL23550" s="104"/>
      <c r="AO23550" s="104"/>
      <c r="AP23550" s="104"/>
    </row>
    <row r="23551" spans="21:42" ht="15" customHeight="1" x14ac:dyDescent="0.25">
      <c r="U23551" s="104"/>
      <c r="AB23551" s="104"/>
      <c r="AC23551" s="104"/>
      <c r="AF23551" s="104"/>
      <c r="AG23551" s="104"/>
      <c r="AK23551" s="104"/>
      <c r="AL23551" s="104"/>
      <c r="AO23551" s="104"/>
      <c r="AP23551" s="104"/>
    </row>
    <row r="23552" spans="21:42" ht="15" customHeight="1" x14ac:dyDescent="0.25">
      <c r="U23552" s="104"/>
      <c r="AB23552" s="104"/>
      <c r="AC23552" s="104"/>
      <c r="AF23552" s="104"/>
      <c r="AG23552" s="104"/>
      <c r="AK23552" s="104"/>
      <c r="AL23552" s="104"/>
      <c r="AO23552" s="104"/>
      <c r="AP23552" s="104"/>
    </row>
    <row r="23553" spans="21:42" ht="15" customHeight="1" x14ac:dyDescent="0.25">
      <c r="U23553" s="104"/>
      <c r="AB23553" s="104"/>
      <c r="AC23553" s="104"/>
      <c r="AF23553" s="104"/>
      <c r="AG23553" s="104"/>
      <c r="AK23553" s="104"/>
      <c r="AL23553" s="104"/>
      <c r="AO23553" s="104"/>
      <c r="AP23553" s="104"/>
    </row>
    <row r="23554" spans="21:42" ht="15" customHeight="1" x14ac:dyDescent="0.25">
      <c r="U23554" s="104"/>
      <c r="AB23554" s="104"/>
      <c r="AC23554" s="104"/>
      <c r="AF23554" s="104"/>
      <c r="AG23554" s="104"/>
      <c r="AK23554" s="104"/>
      <c r="AL23554" s="104"/>
      <c r="AO23554" s="104"/>
      <c r="AP23554" s="104"/>
    </row>
    <row r="23555" spans="21:42" ht="15" customHeight="1" x14ac:dyDescent="0.25">
      <c r="U23555" s="104"/>
      <c r="AB23555" s="104"/>
      <c r="AC23555" s="104"/>
      <c r="AF23555" s="104"/>
      <c r="AG23555" s="104"/>
      <c r="AK23555" s="104"/>
      <c r="AL23555" s="104"/>
      <c r="AO23555" s="104"/>
      <c r="AP23555" s="104"/>
    </row>
    <row r="23556" spans="21:42" ht="15" customHeight="1" x14ac:dyDescent="0.25">
      <c r="U23556" s="104"/>
      <c r="AB23556" s="104"/>
      <c r="AC23556" s="104"/>
      <c r="AF23556" s="104"/>
      <c r="AG23556" s="104"/>
      <c r="AK23556" s="104"/>
      <c r="AL23556" s="104"/>
      <c r="AO23556" s="104"/>
      <c r="AP23556" s="104"/>
    </row>
    <row r="23557" spans="21:42" ht="15" customHeight="1" x14ac:dyDescent="0.25">
      <c r="U23557" s="104"/>
      <c r="AB23557" s="104"/>
      <c r="AC23557" s="104"/>
      <c r="AF23557" s="104"/>
      <c r="AG23557" s="104"/>
      <c r="AK23557" s="104"/>
      <c r="AL23557" s="104"/>
      <c r="AO23557" s="104"/>
      <c r="AP23557" s="104"/>
    </row>
    <row r="23558" spans="21:42" ht="15" customHeight="1" x14ac:dyDescent="0.25">
      <c r="U23558" s="104"/>
      <c r="AB23558" s="104"/>
      <c r="AC23558" s="104"/>
      <c r="AF23558" s="104"/>
      <c r="AG23558" s="104"/>
      <c r="AK23558" s="104"/>
      <c r="AL23558" s="104"/>
      <c r="AO23558" s="104"/>
      <c r="AP23558" s="104"/>
    </row>
    <row r="23559" spans="21:42" ht="15" customHeight="1" x14ac:dyDescent="0.25">
      <c r="U23559" s="104"/>
      <c r="AB23559" s="104"/>
      <c r="AC23559" s="104"/>
      <c r="AF23559" s="104"/>
      <c r="AG23559" s="104"/>
      <c r="AK23559" s="104"/>
      <c r="AL23559" s="104"/>
      <c r="AO23559" s="104"/>
      <c r="AP23559" s="104"/>
    </row>
    <row r="23560" spans="21:42" ht="15" customHeight="1" x14ac:dyDescent="0.25">
      <c r="U23560" s="104"/>
      <c r="AB23560" s="104"/>
      <c r="AC23560" s="104"/>
      <c r="AF23560" s="104"/>
      <c r="AG23560" s="104"/>
      <c r="AK23560" s="104"/>
      <c r="AL23560" s="104"/>
      <c r="AO23560" s="104"/>
      <c r="AP23560" s="104"/>
    </row>
    <row r="23561" spans="21:42" ht="15" customHeight="1" x14ac:dyDescent="0.25">
      <c r="U23561" s="104"/>
      <c r="AB23561" s="104"/>
      <c r="AC23561" s="104"/>
      <c r="AF23561" s="104"/>
      <c r="AG23561" s="104"/>
      <c r="AK23561" s="104"/>
      <c r="AL23561" s="104"/>
      <c r="AO23561" s="104"/>
      <c r="AP23561" s="104"/>
    </row>
    <row r="23562" spans="21:42" ht="15" customHeight="1" x14ac:dyDescent="0.25">
      <c r="U23562" s="104"/>
      <c r="AB23562" s="104"/>
      <c r="AC23562" s="104"/>
      <c r="AF23562" s="104"/>
      <c r="AG23562" s="104"/>
      <c r="AK23562" s="104"/>
      <c r="AL23562" s="104"/>
      <c r="AO23562" s="104"/>
      <c r="AP23562" s="104"/>
    </row>
    <row r="23563" spans="21:42" ht="15" customHeight="1" x14ac:dyDescent="0.25">
      <c r="U23563" s="104"/>
      <c r="AB23563" s="104"/>
      <c r="AC23563" s="104"/>
      <c r="AF23563" s="104"/>
      <c r="AG23563" s="104"/>
      <c r="AK23563" s="104"/>
      <c r="AL23563" s="104"/>
      <c r="AO23563" s="104"/>
      <c r="AP23563" s="104"/>
    </row>
    <row r="23564" spans="21:42" ht="15" customHeight="1" x14ac:dyDescent="0.25">
      <c r="U23564" s="104"/>
      <c r="AB23564" s="104"/>
      <c r="AC23564" s="104"/>
      <c r="AF23564" s="104"/>
      <c r="AG23564" s="104"/>
      <c r="AK23564" s="104"/>
      <c r="AL23564" s="104"/>
      <c r="AO23564" s="104"/>
      <c r="AP23564" s="104"/>
    </row>
    <row r="23565" spans="21:42" ht="15" customHeight="1" x14ac:dyDescent="0.25">
      <c r="U23565" s="104"/>
      <c r="AB23565" s="104"/>
      <c r="AC23565" s="104"/>
      <c r="AF23565" s="104"/>
      <c r="AG23565" s="104"/>
      <c r="AK23565" s="104"/>
      <c r="AL23565" s="104"/>
      <c r="AO23565" s="104"/>
      <c r="AP23565" s="104"/>
    </row>
    <row r="23566" spans="21:42" ht="15" customHeight="1" x14ac:dyDescent="0.25">
      <c r="U23566" s="104"/>
      <c r="AB23566" s="104"/>
      <c r="AC23566" s="104"/>
      <c r="AF23566" s="104"/>
      <c r="AG23566" s="104"/>
      <c r="AK23566" s="104"/>
      <c r="AL23566" s="104"/>
      <c r="AO23566" s="104"/>
      <c r="AP23566" s="104"/>
    </row>
    <row r="23567" spans="21:42" ht="15" customHeight="1" x14ac:dyDescent="0.25">
      <c r="U23567" s="104"/>
      <c r="AB23567" s="104"/>
      <c r="AC23567" s="104"/>
      <c r="AF23567" s="104"/>
      <c r="AG23567" s="104"/>
      <c r="AK23567" s="104"/>
      <c r="AL23567" s="104"/>
      <c r="AO23567" s="104"/>
      <c r="AP23567" s="104"/>
    </row>
    <row r="23568" spans="21:42" ht="15" customHeight="1" x14ac:dyDescent="0.25">
      <c r="U23568" s="104"/>
      <c r="AB23568" s="104"/>
      <c r="AC23568" s="104"/>
      <c r="AF23568" s="104"/>
      <c r="AG23568" s="104"/>
      <c r="AK23568" s="104"/>
      <c r="AL23568" s="104"/>
      <c r="AO23568" s="104"/>
      <c r="AP23568" s="104"/>
    </row>
    <row r="23569" spans="21:42" ht="15" customHeight="1" x14ac:dyDescent="0.25">
      <c r="U23569" s="104"/>
      <c r="AB23569" s="104"/>
      <c r="AC23569" s="104"/>
      <c r="AF23569" s="104"/>
      <c r="AG23569" s="104"/>
      <c r="AK23569" s="104"/>
      <c r="AL23569" s="104"/>
      <c r="AO23569" s="104"/>
      <c r="AP23569" s="104"/>
    </row>
    <row r="23570" spans="21:42" ht="15" customHeight="1" x14ac:dyDescent="0.25">
      <c r="U23570" s="104"/>
      <c r="AB23570" s="104"/>
      <c r="AC23570" s="104"/>
      <c r="AF23570" s="104"/>
      <c r="AG23570" s="104"/>
      <c r="AK23570" s="104"/>
      <c r="AL23570" s="104"/>
      <c r="AO23570" s="104"/>
      <c r="AP23570" s="104"/>
    </row>
    <row r="23571" spans="21:42" ht="15" customHeight="1" x14ac:dyDescent="0.25">
      <c r="U23571" s="104"/>
      <c r="AB23571" s="104"/>
      <c r="AC23571" s="104"/>
      <c r="AF23571" s="104"/>
      <c r="AG23571" s="104"/>
      <c r="AK23571" s="104"/>
      <c r="AL23571" s="104"/>
      <c r="AO23571" s="104"/>
      <c r="AP23571" s="104"/>
    </row>
    <row r="23572" spans="21:42" ht="15" customHeight="1" x14ac:dyDescent="0.25">
      <c r="U23572" s="104"/>
      <c r="AB23572" s="104"/>
      <c r="AC23572" s="104"/>
      <c r="AF23572" s="104"/>
      <c r="AG23572" s="104"/>
      <c r="AK23572" s="104"/>
      <c r="AL23572" s="104"/>
      <c r="AO23572" s="104"/>
      <c r="AP23572" s="104"/>
    </row>
    <row r="23573" spans="21:42" ht="15" customHeight="1" x14ac:dyDescent="0.25">
      <c r="U23573" s="104"/>
      <c r="AB23573" s="104"/>
      <c r="AC23573" s="104"/>
      <c r="AF23573" s="104"/>
      <c r="AG23573" s="104"/>
      <c r="AK23573" s="104"/>
      <c r="AL23573" s="104"/>
      <c r="AO23573" s="104"/>
      <c r="AP23573" s="104"/>
    </row>
    <row r="23574" spans="21:42" ht="15" customHeight="1" x14ac:dyDescent="0.25">
      <c r="U23574" s="104"/>
      <c r="AB23574" s="104"/>
      <c r="AC23574" s="104"/>
      <c r="AF23574" s="104"/>
      <c r="AG23574" s="104"/>
      <c r="AK23574" s="104"/>
      <c r="AL23574" s="104"/>
      <c r="AO23574" s="104"/>
      <c r="AP23574" s="104"/>
    </row>
    <row r="23575" spans="21:42" ht="15" customHeight="1" x14ac:dyDescent="0.25">
      <c r="U23575" s="104"/>
      <c r="AB23575" s="104"/>
      <c r="AC23575" s="104"/>
      <c r="AF23575" s="104"/>
      <c r="AG23575" s="104"/>
      <c r="AK23575" s="104"/>
      <c r="AL23575" s="104"/>
      <c r="AO23575" s="104"/>
      <c r="AP23575" s="104"/>
    </row>
    <row r="23576" spans="21:42" ht="15" customHeight="1" x14ac:dyDescent="0.25">
      <c r="U23576" s="104"/>
      <c r="AB23576" s="104"/>
      <c r="AC23576" s="104"/>
      <c r="AF23576" s="104"/>
      <c r="AG23576" s="104"/>
      <c r="AK23576" s="104"/>
      <c r="AL23576" s="104"/>
      <c r="AO23576" s="104"/>
      <c r="AP23576" s="104"/>
    </row>
    <row r="23577" spans="21:42" ht="15" customHeight="1" x14ac:dyDescent="0.25">
      <c r="U23577" s="104"/>
      <c r="AB23577" s="104"/>
      <c r="AC23577" s="104"/>
      <c r="AF23577" s="104"/>
      <c r="AG23577" s="104"/>
      <c r="AK23577" s="104"/>
      <c r="AL23577" s="104"/>
      <c r="AO23577" s="104"/>
      <c r="AP23577" s="104"/>
    </row>
    <row r="23578" spans="21:42" ht="15" customHeight="1" x14ac:dyDescent="0.25">
      <c r="U23578" s="104"/>
      <c r="AB23578" s="104"/>
      <c r="AC23578" s="104"/>
      <c r="AF23578" s="104"/>
      <c r="AG23578" s="104"/>
      <c r="AK23578" s="104"/>
      <c r="AL23578" s="104"/>
      <c r="AO23578" s="104"/>
      <c r="AP23578" s="104"/>
    </row>
    <row r="23579" spans="21:42" ht="15" customHeight="1" x14ac:dyDescent="0.25">
      <c r="U23579" s="104"/>
      <c r="AB23579" s="104"/>
      <c r="AC23579" s="104"/>
      <c r="AF23579" s="104"/>
      <c r="AG23579" s="104"/>
      <c r="AK23579" s="104"/>
      <c r="AL23579" s="104"/>
      <c r="AO23579" s="104"/>
      <c r="AP23579" s="104"/>
    </row>
    <row r="23580" spans="21:42" ht="15" customHeight="1" x14ac:dyDescent="0.25">
      <c r="U23580" s="104"/>
      <c r="AB23580" s="104"/>
      <c r="AC23580" s="104"/>
      <c r="AF23580" s="104"/>
      <c r="AG23580" s="104"/>
      <c r="AK23580" s="104"/>
      <c r="AL23580" s="104"/>
      <c r="AO23580" s="104"/>
      <c r="AP23580" s="104"/>
    </row>
    <row r="23581" spans="21:42" ht="15" customHeight="1" x14ac:dyDescent="0.25">
      <c r="U23581" s="104"/>
      <c r="AB23581" s="104"/>
      <c r="AC23581" s="104"/>
      <c r="AF23581" s="104"/>
      <c r="AG23581" s="104"/>
      <c r="AK23581" s="104"/>
      <c r="AL23581" s="104"/>
      <c r="AO23581" s="104"/>
      <c r="AP23581" s="104"/>
    </row>
    <row r="23582" spans="21:42" ht="15" customHeight="1" x14ac:dyDescent="0.25">
      <c r="U23582" s="104"/>
      <c r="AB23582" s="104"/>
      <c r="AC23582" s="104"/>
      <c r="AF23582" s="104"/>
      <c r="AG23582" s="104"/>
      <c r="AK23582" s="104"/>
      <c r="AL23582" s="104"/>
      <c r="AO23582" s="104"/>
      <c r="AP23582" s="104"/>
    </row>
    <row r="23583" spans="21:42" ht="15" customHeight="1" x14ac:dyDescent="0.25">
      <c r="U23583" s="104"/>
      <c r="AB23583" s="104"/>
      <c r="AC23583" s="104"/>
      <c r="AF23583" s="104"/>
      <c r="AG23583" s="104"/>
      <c r="AK23583" s="104"/>
      <c r="AL23583" s="104"/>
      <c r="AO23583" s="104"/>
      <c r="AP23583" s="104"/>
    </row>
    <row r="23584" spans="21:42" ht="15" customHeight="1" x14ac:dyDescent="0.25">
      <c r="U23584" s="104"/>
      <c r="AB23584" s="104"/>
      <c r="AC23584" s="104"/>
      <c r="AF23584" s="104"/>
      <c r="AG23584" s="104"/>
      <c r="AK23584" s="104"/>
      <c r="AL23584" s="104"/>
      <c r="AO23584" s="104"/>
      <c r="AP23584" s="104"/>
    </row>
    <row r="23585" spans="21:42" ht="15" customHeight="1" x14ac:dyDescent="0.25">
      <c r="U23585" s="104"/>
      <c r="AB23585" s="104"/>
      <c r="AC23585" s="104"/>
      <c r="AF23585" s="104"/>
      <c r="AG23585" s="104"/>
      <c r="AK23585" s="104"/>
      <c r="AL23585" s="104"/>
      <c r="AO23585" s="104"/>
      <c r="AP23585" s="104"/>
    </row>
    <row r="23586" spans="21:42" ht="15" customHeight="1" x14ac:dyDescent="0.25">
      <c r="U23586" s="104"/>
      <c r="AB23586" s="104"/>
      <c r="AC23586" s="104"/>
      <c r="AF23586" s="104"/>
      <c r="AG23586" s="104"/>
      <c r="AK23586" s="104"/>
      <c r="AL23586" s="104"/>
      <c r="AO23586" s="104"/>
      <c r="AP23586" s="104"/>
    </row>
    <row r="23587" spans="21:42" ht="15" customHeight="1" x14ac:dyDescent="0.25">
      <c r="U23587" s="104"/>
      <c r="AB23587" s="104"/>
      <c r="AC23587" s="104"/>
      <c r="AF23587" s="104"/>
      <c r="AG23587" s="104"/>
      <c r="AK23587" s="104"/>
      <c r="AL23587" s="104"/>
      <c r="AO23587" s="104"/>
      <c r="AP23587" s="104"/>
    </row>
    <row r="23588" spans="21:42" ht="15" customHeight="1" x14ac:dyDescent="0.25">
      <c r="U23588" s="104"/>
      <c r="AB23588" s="104"/>
      <c r="AC23588" s="104"/>
      <c r="AF23588" s="104"/>
      <c r="AG23588" s="104"/>
      <c r="AK23588" s="104"/>
      <c r="AL23588" s="104"/>
      <c r="AO23588" s="104"/>
      <c r="AP23588" s="104"/>
    </row>
    <row r="23589" spans="21:42" ht="15" customHeight="1" x14ac:dyDescent="0.25">
      <c r="U23589" s="104"/>
      <c r="AB23589" s="104"/>
      <c r="AC23589" s="104"/>
      <c r="AF23589" s="104"/>
      <c r="AG23589" s="104"/>
      <c r="AK23589" s="104"/>
      <c r="AL23589" s="104"/>
      <c r="AO23589" s="104"/>
      <c r="AP23589" s="104"/>
    </row>
    <row r="23590" spans="21:42" ht="15" customHeight="1" x14ac:dyDescent="0.25">
      <c r="U23590" s="104"/>
      <c r="AB23590" s="104"/>
      <c r="AC23590" s="104"/>
      <c r="AF23590" s="104"/>
      <c r="AG23590" s="104"/>
      <c r="AK23590" s="104"/>
      <c r="AL23590" s="104"/>
      <c r="AO23590" s="104"/>
      <c r="AP23590" s="104"/>
    </row>
    <row r="23591" spans="21:42" ht="15" customHeight="1" x14ac:dyDescent="0.25">
      <c r="U23591" s="104"/>
      <c r="AB23591" s="104"/>
      <c r="AC23591" s="104"/>
      <c r="AF23591" s="104"/>
      <c r="AG23591" s="104"/>
      <c r="AK23591" s="104"/>
      <c r="AL23591" s="104"/>
      <c r="AO23591" s="104"/>
      <c r="AP23591" s="104"/>
    </row>
    <row r="23592" spans="21:42" ht="15" customHeight="1" x14ac:dyDescent="0.25">
      <c r="U23592" s="104"/>
      <c r="AB23592" s="104"/>
      <c r="AC23592" s="104"/>
      <c r="AF23592" s="104"/>
      <c r="AG23592" s="104"/>
      <c r="AK23592" s="104"/>
      <c r="AL23592" s="104"/>
      <c r="AO23592" s="104"/>
      <c r="AP23592" s="104"/>
    </row>
    <row r="23593" spans="21:42" ht="15" customHeight="1" x14ac:dyDescent="0.25">
      <c r="U23593" s="104"/>
      <c r="AB23593" s="104"/>
      <c r="AC23593" s="104"/>
      <c r="AF23593" s="104"/>
      <c r="AG23593" s="104"/>
      <c r="AK23593" s="104"/>
      <c r="AL23593" s="104"/>
      <c r="AO23593" s="104"/>
      <c r="AP23593" s="104"/>
    </row>
    <row r="23594" spans="21:42" ht="15" customHeight="1" x14ac:dyDescent="0.25">
      <c r="U23594" s="104"/>
      <c r="AB23594" s="104"/>
      <c r="AC23594" s="104"/>
      <c r="AF23594" s="104"/>
      <c r="AG23594" s="104"/>
      <c r="AK23594" s="104"/>
      <c r="AL23594" s="104"/>
      <c r="AO23594" s="104"/>
      <c r="AP23594" s="104"/>
    </row>
    <row r="23595" spans="21:42" ht="15" customHeight="1" x14ac:dyDescent="0.25">
      <c r="U23595" s="104"/>
      <c r="AB23595" s="104"/>
      <c r="AC23595" s="104"/>
      <c r="AF23595" s="104"/>
      <c r="AG23595" s="104"/>
      <c r="AK23595" s="104"/>
      <c r="AL23595" s="104"/>
      <c r="AO23595" s="104"/>
      <c r="AP23595" s="104"/>
    </row>
    <row r="23596" spans="21:42" ht="15" customHeight="1" x14ac:dyDescent="0.25">
      <c r="U23596" s="104"/>
      <c r="AB23596" s="104"/>
      <c r="AC23596" s="104"/>
      <c r="AF23596" s="104"/>
      <c r="AG23596" s="104"/>
      <c r="AK23596" s="104"/>
      <c r="AL23596" s="104"/>
      <c r="AO23596" s="104"/>
      <c r="AP23596" s="104"/>
    </row>
    <row r="23597" spans="21:42" ht="15" customHeight="1" x14ac:dyDescent="0.25">
      <c r="U23597" s="104"/>
      <c r="AB23597" s="104"/>
      <c r="AC23597" s="104"/>
      <c r="AF23597" s="104"/>
      <c r="AG23597" s="104"/>
      <c r="AK23597" s="104"/>
      <c r="AL23597" s="104"/>
      <c r="AO23597" s="104"/>
      <c r="AP23597" s="104"/>
    </row>
    <row r="23598" spans="21:42" ht="15" customHeight="1" x14ac:dyDescent="0.25">
      <c r="U23598" s="104"/>
      <c r="AB23598" s="104"/>
      <c r="AC23598" s="104"/>
      <c r="AF23598" s="104"/>
      <c r="AG23598" s="104"/>
      <c r="AK23598" s="104"/>
      <c r="AL23598" s="104"/>
      <c r="AO23598" s="104"/>
      <c r="AP23598" s="104"/>
    </row>
    <row r="23599" spans="21:42" ht="15" customHeight="1" x14ac:dyDescent="0.25">
      <c r="U23599" s="104"/>
      <c r="AB23599" s="104"/>
      <c r="AC23599" s="104"/>
      <c r="AF23599" s="104"/>
      <c r="AG23599" s="104"/>
      <c r="AK23599" s="104"/>
      <c r="AL23599" s="104"/>
      <c r="AO23599" s="104"/>
      <c r="AP23599" s="104"/>
    </row>
    <row r="23600" spans="21:42" ht="15" customHeight="1" x14ac:dyDescent="0.25">
      <c r="U23600" s="104"/>
      <c r="AB23600" s="104"/>
      <c r="AC23600" s="104"/>
      <c r="AF23600" s="104"/>
      <c r="AG23600" s="104"/>
      <c r="AK23600" s="104"/>
      <c r="AL23600" s="104"/>
      <c r="AO23600" s="104"/>
      <c r="AP23600" s="104"/>
    </row>
    <row r="23601" spans="21:42" ht="15" customHeight="1" x14ac:dyDescent="0.25">
      <c r="U23601" s="104"/>
      <c r="AB23601" s="104"/>
      <c r="AC23601" s="104"/>
      <c r="AF23601" s="104"/>
      <c r="AG23601" s="104"/>
      <c r="AK23601" s="104"/>
      <c r="AL23601" s="104"/>
      <c r="AO23601" s="104"/>
      <c r="AP23601" s="104"/>
    </row>
    <row r="23602" spans="21:42" ht="15" customHeight="1" x14ac:dyDescent="0.25">
      <c r="U23602" s="104"/>
      <c r="AB23602" s="104"/>
      <c r="AC23602" s="104"/>
      <c r="AF23602" s="104"/>
      <c r="AG23602" s="104"/>
      <c r="AK23602" s="104"/>
      <c r="AL23602" s="104"/>
      <c r="AO23602" s="104"/>
      <c r="AP23602" s="104"/>
    </row>
    <row r="23603" spans="21:42" ht="15" customHeight="1" x14ac:dyDescent="0.25">
      <c r="U23603" s="104"/>
      <c r="AB23603" s="104"/>
      <c r="AC23603" s="104"/>
      <c r="AF23603" s="104"/>
      <c r="AG23603" s="104"/>
      <c r="AK23603" s="104"/>
      <c r="AL23603" s="104"/>
      <c r="AO23603" s="104"/>
      <c r="AP23603" s="104"/>
    </row>
    <row r="23604" spans="21:42" ht="15" customHeight="1" x14ac:dyDescent="0.25">
      <c r="U23604" s="104"/>
      <c r="AB23604" s="104"/>
      <c r="AC23604" s="104"/>
      <c r="AF23604" s="104"/>
      <c r="AG23604" s="104"/>
      <c r="AK23604" s="104"/>
      <c r="AL23604" s="104"/>
      <c r="AO23604" s="104"/>
      <c r="AP23604" s="104"/>
    </row>
    <row r="23605" spans="21:42" ht="15" customHeight="1" x14ac:dyDescent="0.25">
      <c r="U23605" s="104"/>
      <c r="AB23605" s="104"/>
      <c r="AC23605" s="104"/>
      <c r="AF23605" s="104"/>
      <c r="AG23605" s="104"/>
      <c r="AK23605" s="104"/>
      <c r="AL23605" s="104"/>
      <c r="AO23605" s="104"/>
      <c r="AP23605" s="104"/>
    </row>
    <row r="23606" spans="21:42" ht="15" customHeight="1" x14ac:dyDescent="0.25">
      <c r="U23606" s="104"/>
      <c r="AB23606" s="104"/>
      <c r="AC23606" s="104"/>
      <c r="AF23606" s="104"/>
      <c r="AG23606" s="104"/>
      <c r="AK23606" s="104"/>
      <c r="AL23606" s="104"/>
      <c r="AO23606" s="104"/>
      <c r="AP23606" s="104"/>
    </row>
    <row r="23607" spans="21:42" ht="15" customHeight="1" x14ac:dyDescent="0.25">
      <c r="U23607" s="104"/>
      <c r="AB23607" s="104"/>
      <c r="AC23607" s="104"/>
      <c r="AF23607" s="104"/>
      <c r="AG23607" s="104"/>
      <c r="AK23607" s="104"/>
      <c r="AL23607" s="104"/>
      <c r="AO23607" s="104"/>
      <c r="AP23607" s="104"/>
    </row>
    <row r="23608" spans="21:42" ht="15" customHeight="1" x14ac:dyDescent="0.25">
      <c r="U23608" s="104"/>
      <c r="AB23608" s="104"/>
      <c r="AC23608" s="104"/>
      <c r="AF23608" s="104"/>
      <c r="AG23608" s="104"/>
      <c r="AK23608" s="104"/>
      <c r="AL23608" s="104"/>
      <c r="AO23608" s="104"/>
      <c r="AP23608" s="104"/>
    </row>
    <row r="23609" spans="21:42" ht="15" customHeight="1" x14ac:dyDescent="0.25">
      <c r="U23609" s="104"/>
      <c r="AB23609" s="104"/>
      <c r="AC23609" s="104"/>
      <c r="AF23609" s="104"/>
      <c r="AG23609" s="104"/>
      <c r="AK23609" s="104"/>
      <c r="AL23609" s="104"/>
      <c r="AO23609" s="104"/>
      <c r="AP23609" s="104"/>
    </row>
    <row r="23610" spans="21:42" ht="15" customHeight="1" x14ac:dyDescent="0.25">
      <c r="U23610" s="104"/>
      <c r="AB23610" s="104"/>
      <c r="AC23610" s="104"/>
      <c r="AF23610" s="104"/>
      <c r="AG23610" s="104"/>
      <c r="AK23610" s="104"/>
      <c r="AL23610" s="104"/>
      <c r="AO23610" s="104"/>
      <c r="AP23610" s="104"/>
    </row>
    <row r="23611" spans="21:42" ht="15" customHeight="1" x14ac:dyDescent="0.25">
      <c r="U23611" s="104"/>
      <c r="AB23611" s="104"/>
      <c r="AC23611" s="104"/>
      <c r="AF23611" s="104"/>
      <c r="AG23611" s="104"/>
      <c r="AK23611" s="104"/>
      <c r="AL23611" s="104"/>
      <c r="AO23611" s="104"/>
      <c r="AP23611" s="104"/>
    </row>
    <row r="23612" spans="21:42" ht="15" customHeight="1" x14ac:dyDescent="0.25">
      <c r="U23612" s="104"/>
      <c r="AB23612" s="104"/>
      <c r="AC23612" s="104"/>
      <c r="AF23612" s="104"/>
      <c r="AG23612" s="104"/>
      <c r="AK23612" s="104"/>
      <c r="AL23612" s="104"/>
      <c r="AO23612" s="104"/>
      <c r="AP23612" s="104"/>
    </row>
    <row r="23613" spans="21:42" ht="15" customHeight="1" x14ac:dyDescent="0.25">
      <c r="U23613" s="104"/>
      <c r="AB23613" s="104"/>
      <c r="AC23613" s="104"/>
      <c r="AF23613" s="104"/>
      <c r="AG23613" s="104"/>
      <c r="AK23613" s="104"/>
      <c r="AL23613" s="104"/>
      <c r="AO23613" s="104"/>
      <c r="AP23613" s="104"/>
    </row>
    <row r="23614" spans="21:42" ht="15" customHeight="1" x14ac:dyDescent="0.25">
      <c r="U23614" s="104"/>
      <c r="AB23614" s="104"/>
      <c r="AC23614" s="104"/>
      <c r="AF23614" s="104"/>
      <c r="AG23614" s="104"/>
      <c r="AK23614" s="104"/>
      <c r="AL23614" s="104"/>
      <c r="AO23614" s="104"/>
      <c r="AP23614" s="104"/>
    </row>
    <row r="23615" spans="21:42" ht="15" customHeight="1" x14ac:dyDescent="0.25">
      <c r="U23615" s="104"/>
      <c r="AB23615" s="104"/>
      <c r="AC23615" s="104"/>
      <c r="AF23615" s="104"/>
      <c r="AG23615" s="104"/>
      <c r="AK23615" s="104"/>
      <c r="AL23615" s="104"/>
      <c r="AO23615" s="104"/>
      <c r="AP23615" s="104"/>
    </row>
    <row r="23616" spans="21:42" ht="15" customHeight="1" x14ac:dyDescent="0.25">
      <c r="U23616" s="104"/>
      <c r="AB23616" s="104"/>
      <c r="AC23616" s="104"/>
      <c r="AF23616" s="104"/>
      <c r="AG23616" s="104"/>
      <c r="AK23616" s="104"/>
      <c r="AL23616" s="104"/>
      <c r="AO23616" s="104"/>
      <c r="AP23616" s="104"/>
    </row>
    <row r="23617" spans="21:42" ht="15" customHeight="1" x14ac:dyDescent="0.25">
      <c r="U23617" s="104"/>
      <c r="AB23617" s="104"/>
      <c r="AC23617" s="104"/>
      <c r="AF23617" s="104"/>
      <c r="AG23617" s="104"/>
      <c r="AK23617" s="104"/>
      <c r="AL23617" s="104"/>
      <c r="AO23617" s="104"/>
      <c r="AP23617" s="104"/>
    </row>
    <row r="23618" spans="21:42" ht="15" customHeight="1" x14ac:dyDescent="0.25">
      <c r="U23618" s="104"/>
      <c r="AB23618" s="104"/>
      <c r="AC23618" s="104"/>
      <c r="AF23618" s="104"/>
      <c r="AG23618" s="104"/>
      <c r="AK23618" s="104"/>
      <c r="AL23618" s="104"/>
      <c r="AO23618" s="104"/>
      <c r="AP23618" s="104"/>
    </row>
    <row r="23619" spans="21:42" ht="15" customHeight="1" x14ac:dyDescent="0.25">
      <c r="U23619" s="104"/>
      <c r="AB23619" s="104"/>
      <c r="AC23619" s="104"/>
      <c r="AF23619" s="104"/>
      <c r="AG23619" s="104"/>
      <c r="AK23619" s="104"/>
      <c r="AL23619" s="104"/>
      <c r="AO23619" s="104"/>
      <c r="AP23619" s="104"/>
    </row>
    <row r="23620" spans="21:42" ht="15" customHeight="1" x14ac:dyDescent="0.25">
      <c r="U23620" s="104"/>
      <c r="AB23620" s="104"/>
      <c r="AC23620" s="104"/>
      <c r="AF23620" s="104"/>
      <c r="AG23620" s="104"/>
      <c r="AK23620" s="104"/>
      <c r="AL23620" s="104"/>
      <c r="AO23620" s="104"/>
      <c r="AP23620" s="104"/>
    </row>
    <row r="23621" spans="21:42" ht="15" customHeight="1" x14ac:dyDescent="0.25">
      <c r="U23621" s="104"/>
      <c r="AB23621" s="104"/>
      <c r="AC23621" s="104"/>
      <c r="AF23621" s="104"/>
      <c r="AG23621" s="104"/>
      <c r="AK23621" s="104"/>
      <c r="AL23621" s="104"/>
      <c r="AO23621" s="104"/>
      <c r="AP23621" s="104"/>
    </row>
    <row r="23622" spans="21:42" ht="15" customHeight="1" x14ac:dyDescent="0.25">
      <c r="U23622" s="104"/>
      <c r="AB23622" s="104"/>
      <c r="AC23622" s="104"/>
      <c r="AF23622" s="104"/>
      <c r="AG23622" s="104"/>
      <c r="AK23622" s="104"/>
      <c r="AL23622" s="104"/>
      <c r="AO23622" s="104"/>
      <c r="AP23622" s="104"/>
    </row>
    <row r="23623" spans="21:42" ht="15" customHeight="1" x14ac:dyDescent="0.25">
      <c r="U23623" s="104"/>
      <c r="AB23623" s="104"/>
      <c r="AC23623" s="104"/>
      <c r="AF23623" s="104"/>
      <c r="AG23623" s="104"/>
      <c r="AK23623" s="104"/>
      <c r="AL23623" s="104"/>
      <c r="AO23623" s="104"/>
      <c r="AP23623" s="104"/>
    </row>
    <row r="23624" spans="21:42" ht="15" customHeight="1" x14ac:dyDescent="0.25">
      <c r="U23624" s="104"/>
      <c r="AB23624" s="104"/>
      <c r="AC23624" s="104"/>
      <c r="AF23624" s="104"/>
      <c r="AG23624" s="104"/>
      <c r="AK23624" s="104"/>
      <c r="AL23624" s="104"/>
      <c r="AO23624" s="104"/>
      <c r="AP23624" s="104"/>
    </row>
    <row r="23625" spans="21:42" ht="15" customHeight="1" x14ac:dyDescent="0.25">
      <c r="U23625" s="104"/>
      <c r="AB23625" s="104"/>
      <c r="AC23625" s="104"/>
      <c r="AF23625" s="104"/>
      <c r="AG23625" s="104"/>
      <c r="AK23625" s="104"/>
      <c r="AL23625" s="104"/>
      <c r="AO23625" s="104"/>
      <c r="AP23625" s="104"/>
    </row>
    <row r="23626" spans="21:42" ht="15" customHeight="1" x14ac:dyDescent="0.25">
      <c r="U23626" s="104"/>
      <c r="AB23626" s="104"/>
      <c r="AC23626" s="104"/>
      <c r="AF23626" s="104"/>
      <c r="AG23626" s="104"/>
      <c r="AK23626" s="104"/>
      <c r="AL23626" s="104"/>
      <c r="AO23626" s="104"/>
      <c r="AP23626" s="104"/>
    </row>
    <row r="23627" spans="21:42" ht="15" customHeight="1" x14ac:dyDescent="0.25">
      <c r="U23627" s="104"/>
      <c r="AB23627" s="104"/>
      <c r="AC23627" s="104"/>
      <c r="AF23627" s="104"/>
      <c r="AG23627" s="104"/>
      <c r="AK23627" s="104"/>
      <c r="AL23627" s="104"/>
      <c r="AO23627" s="104"/>
      <c r="AP23627" s="104"/>
    </row>
    <row r="23628" spans="21:42" ht="15" customHeight="1" x14ac:dyDescent="0.25">
      <c r="U23628" s="104"/>
      <c r="AB23628" s="104"/>
      <c r="AC23628" s="104"/>
      <c r="AF23628" s="104"/>
      <c r="AG23628" s="104"/>
      <c r="AK23628" s="104"/>
      <c r="AL23628" s="104"/>
      <c r="AO23628" s="104"/>
      <c r="AP23628" s="104"/>
    </row>
    <row r="23629" spans="21:42" ht="15" customHeight="1" x14ac:dyDescent="0.25">
      <c r="U23629" s="104"/>
      <c r="AB23629" s="104"/>
      <c r="AC23629" s="104"/>
      <c r="AF23629" s="104"/>
      <c r="AG23629" s="104"/>
      <c r="AK23629" s="104"/>
      <c r="AL23629" s="104"/>
      <c r="AO23629" s="104"/>
      <c r="AP23629" s="104"/>
    </row>
    <row r="23630" spans="21:42" ht="15" customHeight="1" x14ac:dyDescent="0.25">
      <c r="U23630" s="104"/>
      <c r="AB23630" s="104"/>
      <c r="AC23630" s="104"/>
      <c r="AF23630" s="104"/>
      <c r="AG23630" s="104"/>
      <c r="AK23630" s="104"/>
      <c r="AL23630" s="104"/>
      <c r="AO23630" s="104"/>
      <c r="AP23630" s="104"/>
    </row>
    <row r="23631" spans="21:42" ht="15" customHeight="1" x14ac:dyDescent="0.25">
      <c r="U23631" s="104"/>
      <c r="AB23631" s="104"/>
      <c r="AC23631" s="104"/>
      <c r="AF23631" s="104"/>
      <c r="AG23631" s="104"/>
      <c r="AK23631" s="104"/>
      <c r="AL23631" s="104"/>
      <c r="AO23631" s="104"/>
      <c r="AP23631" s="104"/>
    </row>
    <row r="23632" spans="21:42" ht="15" customHeight="1" x14ac:dyDescent="0.25">
      <c r="U23632" s="104"/>
      <c r="AB23632" s="104"/>
      <c r="AC23632" s="104"/>
      <c r="AF23632" s="104"/>
      <c r="AG23632" s="104"/>
      <c r="AK23632" s="104"/>
      <c r="AL23632" s="104"/>
      <c r="AO23632" s="104"/>
      <c r="AP23632" s="104"/>
    </row>
    <row r="23633" spans="21:42" ht="15" customHeight="1" x14ac:dyDescent="0.25">
      <c r="U23633" s="104"/>
      <c r="AB23633" s="104"/>
      <c r="AC23633" s="104"/>
      <c r="AF23633" s="104"/>
      <c r="AG23633" s="104"/>
      <c r="AK23633" s="104"/>
      <c r="AL23633" s="104"/>
      <c r="AO23633" s="104"/>
      <c r="AP23633" s="104"/>
    </row>
    <row r="23634" spans="21:42" ht="15" customHeight="1" x14ac:dyDescent="0.25">
      <c r="U23634" s="104"/>
      <c r="AB23634" s="104"/>
      <c r="AC23634" s="104"/>
      <c r="AF23634" s="104"/>
      <c r="AG23634" s="104"/>
      <c r="AK23634" s="104"/>
      <c r="AL23634" s="104"/>
      <c r="AO23634" s="104"/>
      <c r="AP23634" s="104"/>
    </row>
    <row r="23635" spans="21:42" ht="15" customHeight="1" x14ac:dyDescent="0.25">
      <c r="U23635" s="104"/>
      <c r="AB23635" s="104"/>
      <c r="AC23635" s="104"/>
      <c r="AF23635" s="104"/>
      <c r="AG23635" s="104"/>
      <c r="AK23635" s="104"/>
      <c r="AL23635" s="104"/>
      <c r="AO23635" s="104"/>
      <c r="AP23635" s="104"/>
    </row>
    <row r="23636" spans="21:42" ht="15" customHeight="1" x14ac:dyDescent="0.25">
      <c r="U23636" s="104"/>
      <c r="AB23636" s="104"/>
      <c r="AC23636" s="104"/>
      <c r="AF23636" s="104"/>
      <c r="AG23636" s="104"/>
      <c r="AK23636" s="104"/>
      <c r="AL23636" s="104"/>
      <c r="AO23636" s="104"/>
      <c r="AP23636" s="104"/>
    </row>
    <row r="23637" spans="21:42" ht="15" customHeight="1" x14ac:dyDescent="0.25">
      <c r="U23637" s="104"/>
      <c r="AB23637" s="104"/>
      <c r="AC23637" s="104"/>
      <c r="AF23637" s="104"/>
      <c r="AG23637" s="104"/>
      <c r="AK23637" s="104"/>
      <c r="AL23637" s="104"/>
      <c r="AO23637" s="104"/>
      <c r="AP23637" s="104"/>
    </row>
    <row r="23638" spans="21:42" ht="15" customHeight="1" x14ac:dyDescent="0.25">
      <c r="U23638" s="104"/>
      <c r="AB23638" s="104"/>
      <c r="AC23638" s="104"/>
      <c r="AF23638" s="104"/>
      <c r="AG23638" s="104"/>
      <c r="AK23638" s="104"/>
      <c r="AL23638" s="104"/>
      <c r="AO23638" s="104"/>
      <c r="AP23638" s="104"/>
    </row>
    <row r="23639" spans="21:42" ht="15" customHeight="1" x14ac:dyDescent="0.25">
      <c r="U23639" s="104"/>
      <c r="AB23639" s="104"/>
      <c r="AC23639" s="104"/>
      <c r="AF23639" s="104"/>
      <c r="AG23639" s="104"/>
      <c r="AK23639" s="104"/>
      <c r="AL23639" s="104"/>
      <c r="AO23639" s="104"/>
      <c r="AP23639" s="104"/>
    </row>
    <row r="23640" spans="21:42" ht="15" customHeight="1" x14ac:dyDescent="0.25">
      <c r="U23640" s="104"/>
      <c r="AB23640" s="104"/>
      <c r="AC23640" s="104"/>
      <c r="AF23640" s="104"/>
      <c r="AG23640" s="104"/>
      <c r="AK23640" s="104"/>
      <c r="AL23640" s="104"/>
      <c r="AO23640" s="104"/>
      <c r="AP23640" s="104"/>
    </row>
    <row r="23641" spans="21:42" ht="15" customHeight="1" x14ac:dyDescent="0.25">
      <c r="U23641" s="104"/>
      <c r="AB23641" s="104"/>
      <c r="AC23641" s="104"/>
      <c r="AF23641" s="104"/>
      <c r="AG23641" s="104"/>
      <c r="AK23641" s="104"/>
      <c r="AL23641" s="104"/>
      <c r="AO23641" s="104"/>
      <c r="AP23641" s="104"/>
    </row>
    <row r="23642" spans="21:42" ht="15" customHeight="1" x14ac:dyDescent="0.25">
      <c r="U23642" s="104"/>
      <c r="AB23642" s="104"/>
      <c r="AC23642" s="104"/>
      <c r="AF23642" s="104"/>
      <c r="AG23642" s="104"/>
      <c r="AK23642" s="104"/>
      <c r="AL23642" s="104"/>
      <c r="AO23642" s="104"/>
      <c r="AP23642" s="104"/>
    </row>
    <row r="23643" spans="21:42" ht="15" customHeight="1" x14ac:dyDescent="0.25">
      <c r="U23643" s="104"/>
      <c r="AB23643" s="104"/>
      <c r="AC23643" s="104"/>
      <c r="AF23643" s="104"/>
      <c r="AG23643" s="104"/>
      <c r="AK23643" s="104"/>
      <c r="AL23643" s="104"/>
      <c r="AO23643" s="104"/>
      <c r="AP23643" s="104"/>
    </row>
    <row r="23644" spans="21:42" ht="15" customHeight="1" x14ac:dyDescent="0.25">
      <c r="U23644" s="104"/>
      <c r="AB23644" s="104"/>
      <c r="AC23644" s="104"/>
      <c r="AF23644" s="104"/>
      <c r="AG23644" s="104"/>
      <c r="AK23644" s="104"/>
      <c r="AL23644" s="104"/>
      <c r="AO23644" s="104"/>
      <c r="AP23644" s="104"/>
    </row>
    <row r="23645" spans="21:42" ht="15" customHeight="1" x14ac:dyDescent="0.25">
      <c r="U23645" s="104"/>
      <c r="AB23645" s="104"/>
      <c r="AC23645" s="104"/>
      <c r="AF23645" s="104"/>
      <c r="AG23645" s="104"/>
      <c r="AK23645" s="104"/>
      <c r="AL23645" s="104"/>
      <c r="AO23645" s="104"/>
      <c r="AP23645" s="104"/>
    </row>
    <row r="23646" spans="21:42" ht="15" customHeight="1" x14ac:dyDescent="0.25">
      <c r="U23646" s="104"/>
      <c r="AB23646" s="104"/>
      <c r="AC23646" s="104"/>
      <c r="AF23646" s="104"/>
      <c r="AG23646" s="104"/>
      <c r="AK23646" s="104"/>
      <c r="AL23646" s="104"/>
      <c r="AO23646" s="104"/>
      <c r="AP23646" s="104"/>
    </row>
    <row r="23647" spans="21:42" ht="15" customHeight="1" x14ac:dyDescent="0.25">
      <c r="U23647" s="104"/>
      <c r="AB23647" s="104"/>
      <c r="AC23647" s="104"/>
      <c r="AF23647" s="104"/>
      <c r="AG23647" s="104"/>
      <c r="AK23647" s="104"/>
      <c r="AL23647" s="104"/>
      <c r="AO23647" s="104"/>
      <c r="AP23647" s="104"/>
    </row>
    <row r="23648" spans="21:42" ht="15" customHeight="1" x14ac:dyDescent="0.25">
      <c r="U23648" s="104"/>
      <c r="AB23648" s="104"/>
      <c r="AC23648" s="104"/>
      <c r="AF23648" s="104"/>
      <c r="AG23648" s="104"/>
      <c r="AK23648" s="104"/>
      <c r="AL23648" s="104"/>
      <c r="AO23648" s="104"/>
      <c r="AP23648" s="104"/>
    </row>
    <row r="23649" spans="21:42" ht="15" customHeight="1" x14ac:dyDescent="0.25">
      <c r="U23649" s="104"/>
      <c r="AB23649" s="104"/>
      <c r="AC23649" s="104"/>
      <c r="AF23649" s="104"/>
      <c r="AG23649" s="104"/>
      <c r="AK23649" s="104"/>
      <c r="AL23649" s="104"/>
      <c r="AO23649" s="104"/>
      <c r="AP23649" s="104"/>
    </row>
    <row r="23650" spans="21:42" ht="15" customHeight="1" x14ac:dyDescent="0.25">
      <c r="U23650" s="104"/>
      <c r="AB23650" s="104"/>
      <c r="AC23650" s="104"/>
      <c r="AF23650" s="104"/>
      <c r="AG23650" s="104"/>
      <c r="AK23650" s="104"/>
      <c r="AL23650" s="104"/>
      <c r="AO23650" s="104"/>
      <c r="AP23650" s="104"/>
    </row>
    <row r="23651" spans="21:42" ht="15" customHeight="1" x14ac:dyDescent="0.25">
      <c r="U23651" s="104"/>
      <c r="AB23651" s="104"/>
      <c r="AC23651" s="104"/>
      <c r="AF23651" s="104"/>
      <c r="AG23651" s="104"/>
      <c r="AK23651" s="104"/>
      <c r="AL23651" s="104"/>
      <c r="AO23651" s="104"/>
      <c r="AP23651" s="104"/>
    </row>
    <row r="23652" spans="21:42" ht="15" customHeight="1" x14ac:dyDescent="0.25">
      <c r="U23652" s="104"/>
      <c r="AB23652" s="104"/>
      <c r="AC23652" s="104"/>
      <c r="AF23652" s="104"/>
      <c r="AG23652" s="104"/>
      <c r="AK23652" s="104"/>
      <c r="AL23652" s="104"/>
      <c r="AO23652" s="104"/>
      <c r="AP23652" s="104"/>
    </row>
    <row r="23653" spans="21:42" ht="15" customHeight="1" x14ac:dyDescent="0.25">
      <c r="U23653" s="104"/>
      <c r="AB23653" s="104"/>
      <c r="AC23653" s="104"/>
      <c r="AF23653" s="104"/>
      <c r="AG23653" s="104"/>
      <c r="AK23653" s="104"/>
      <c r="AL23653" s="104"/>
      <c r="AO23653" s="104"/>
      <c r="AP23653" s="104"/>
    </row>
    <row r="23654" spans="21:42" ht="15" customHeight="1" x14ac:dyDescent="0.25">
      <c r="U23654" s="104"/>
      <c r="AB23654" s="104"/>
      <c r="AC23654" s="104"/>
      <c r="AF23654" s="104"/>
      <c r="AG23654" s="104"/>
      <c r="AK23654" s="104"/>
      <c r="AL23654" s="104"/>
      <c r="AO23654" s="104"/>
      <c r="AP23654" s="104"/>
    </row>
    <row r="23655" spans="21:42" ht="15" customHeight="1" x14ac:dyDescent="0.25">
      <c r="U23655" s="104"/>
      <c r="AB23655" s="104"/>
      <c r="AC23655" s="104"/>
      <c r="AF23655" s="104"/>
      <c r="AG23655" s="104"/>
      <c r="AK23655" s="104"/>
      <c r="AL23655" s="104"/>
      <c r="AO23655" s="104"/>
      <c r="AP23655" s="104"/>
    </row>
    <row r="23656" spans="21:42" ht="15" customHeight="1" x14ac:dyDescent="0.25">
      <c r="U23656" s="104"/>
      <c r="AB23656" s="104"/>
      <c r="AC23656" s="104"/>
      <c r="AF23656" s="104"/>
      <c r="AG23656" s="104"/>
      <c r="AK23656" s="104"/>
      <c r="AL23656" s="104"/>
      <c r="AO23656" s="104"/>
      <c r="AP23656" s="104"/>
    </row>
    <row r="23657" spans="21:42" ht="15" customHeight="1" x14ac:dyDescent="0.25">
      <c r="U23657" s="104"/>
      <c r="AB23657" s="104"/>
      <c r="AC23657" s="104"/>
      <c r="AF23657" s="104"/>
      <c r="AG23657" s="104"/>
      <c r="AK23657" s="104"/>
      <c r="AL23657" s="104"/>
      <c r="AO23657" s="104"/>
      <c r="AP23657" s="104"/>
    </row>
    <row r="23658" spans="21:42" ht="15" customHeight="1" x14ac:dyDescent="0.25">
      <c r="U23658" s="104"/>
      <c r="AB23658" s="104"/>
      <c r="AC23658" s="104"/>
      <c r="AF23658" s="104"/>
      <c r="AG23658" s="104"/>
      <c r="AK23658" s="104"/>
      <c r="AL23658" s="104"/>
      <c r="AO23658" s="104"/>
      <c r="AP23658" s="104"/>
    </row>
    <row r="23659" spans="21:42" ht="15" customHeight="1" x14ac:dyDescent="0.25">
      <c r="U23659" s="104"/>
      <c r="AB23659" s="104"/>
      <c r="AC23659" s="104"/>
      <c r="AF23659" s="104"/>
      <c r="AG23659" s="104"/>
      <c r="AK23659" s="104"/>
      <c r="AL23659" s="104"/>
      <c r="AO23659" s="104"/>
      <c r="AP23659" s="104"/>
    </row>
    <row r="23660" spans="21:42" ht="15" customHeight="1" x14ac:dyDescent="0.25">
      <c r="U23660" s="104"/>
      <c r="AB23660" s="104"/>
      <c r="AC23660" s="104"/>
      <c r="AF23660" s="104"/>
      <c r="AG23660" s="104"/>
      <c r="AK23660" s="104"/>
      <c r="AL23660" s="104"/>
      <c r="AO23660" s="104"/>
      <c r="AP23660" s="104"/>
    </row>
    <row r="23661" spans="21:42" ht="15" customHeight="1" x14ac:dyDescent="0.25">
      <c r="U23661" s="104"/>
      <c r="AB23661" s="104"/>
      <c r="AC23661" s="104"/>
      <c r="AF23661" s="104"/>
      <c r="AG23661" s="104"/>
      <c r="AK23661" s="104"/>
      <c r="AL23661" s="104"/>
      <c r="AO23661" s="104"/>
      <c r="AP23661" s="104"/>
    </row>
    <row r="23662" spans="21:42" ht="15" customHeight="1" x14ac:dyDescent="0.25">
      <c r="U23662" s="104"/>
      <c r="AB23662" s="104"/>
      <c r="AC23662" s="104"/>
      <c r="AF23662" s="104"/>
      <c r="AG23662" s="104"/>
      <c r="AK23662" s="104"/>
      <c r="AL23662" s="104"/>
      <c r="AO23662" s="104"/>
      <c r="AP23662" s="104"/>
    </row>
    <row r="23663" spans="21:42" ht="15" customHeight="1" x14ac:dyDescent="0.25">
      <c r="U23663" s="104"/>
      <c r="AB23663" s="104"/>
      <c r="AC23663" s="104"/>
      <c r="AF23663" s="104"/>
      <c r="AG23663" s="104"/>
      <c r="AK23663" s="104"/>
      <c r="AL23663" s="104"/>
      <c r="AO23663" s="104"/>
      <c r="AP23663" s="104"/>
    </row>
    <row r="23664" spans="21:42" ht="15" customHeight="1" x14ac:dyDescent="0.25">
      <c r="U23664" s="104"/>
      <c r="AB23664" s="104"/>
      <c r="AC23664" s="104"/>
      <c r="AF23664" s="104"/>
      <c r="AG23664" s="104"/>
      <c r="AK23664" s="104"/>
      <c r="AL23664" s="104"/>
      <c r="AO23664" s="104"/>
      <c r="AP23664" s="104"/>
    </row>
    <row r="23665" spans="21:42" ht="15" customHeight="1" x14ac:dyDescent="0.25">
      <c r="U23665" s="104"/>
      <c r="AB23665" s="104"/>
      <c r="AC23665" s="104"/>
      <c r="AF23665" s="104"/>
      <c r="AG23665" s="104"/>
      <c r="AK23665" s="104"/>
      <c r="AL23665" s="104"/>
      <c r="AO23665" s="104"/>
      <c r="AP23665" s="104"/>
    </row>
    <row r="23666" spans="21:42" ht="15" customHeight="1" x14ac:dyDescent="0.25">
      <c r="U23666" s="104"/>
      <c r="AB23666" s="104"/>
      <c r="AC23666" s="104"/>
      <c r="AF23666" s="104"/>
      <c r="AG23666" s="104"/>
      <c r="AK23666" s="104"/>
      <c r="AL23666" s="104"/>
      <c r="AO23666" s="104"/>
      <c r="AP23666" s="104"/>
    </row>
    <row r="23667" spans="21:42" ht="15" customHeight="1" x14ac:dyDescent="0.25">
      <c r="U23667" s="104"/>
      <c r="AB23667" s="104"/>
      <c r="AC23667" s="104"/>
      <c r="AF23667" s="104"/>
      <c r="AG23667" s="104"/>
      <c r="AK23667" s="104"/>
      <c r="AL23667" s="104"/>
      <c r="AO23667" s="104"/>
      <c r="AP23667" s="104"/>
    </row>
    <row r="23668" spans="21:42" ht="15" customHeight="1" x14ac:dyDescent="0.25">
      <c r="U23668" s="104"/>
      <c r="AB23668" s="104"/>
      <c r="AC23668" s="104"/>
      <c r="AF23668" s="104"/>
      <c r="AG23668" s="104"/>
      <c r="AK23668" s="104"/>
      <c r="AL23668" s="104"/>
      <c r="AO23668" s="104"/>
      <c r="AP23668" s="104"/>
    </row>
    <row r="23669" spans="21:42" ht="15" customHeight="1" x14ac:dyDescent="0.25">
      <c r="U23669" s="104"/>
      <c r="AB23669" s="104"/>
      <c r="AC23669" s="104"/>
      <c r="AF23669" s="104"/>
      <c r="AG23669" s="104"/>
      <c r="AK23669" s="104"/>
      <c r="AL23669" s="104"/>
      <c r="AO23669" s="104"/>
      <c r="AP23669" s="104"/>
    </row>
    <row r="23670" spans="21:42" ht="15" customHeight="1" x14ac:dyDescent="0.25">
      <c r="U23670" s="104"/>
      <c r="AB23670" s="104"/>
      <c r="AC23670" s="104"/>
      <c r="AF23670" s="104"/>
      <c r="AG23670" s="104"/>
      <c r="AK23670" s="104"/>
      <c r="AL23670" s="104"/>
      <c r="AO23670" s="104"/>
      <c r="AP23670" s="104"/>
    </row>
    <row r="23671" spans="21:42" ht="15" customHeight="1" x14ac:dyDescent="0.25">
      <c r="U23671" s="104"/>
      <c r="AB23671" s="104"/>
      <c r="AC23671" s="104"/>
      <c r="AF23671" s="104"/>
      <c r="AG23671" s="104"/>
      <c r="AK23671" s="104"/>
      <c r="AL23671" s="104"/>
      <c r="AO23671" s="104"/>
      <c r="AP23671" s="104"/>
    </row>
    <row r="23672" spans="21:42" ht="15" customHeight="1" x14ac:dyDescent="0.25">
      <c r="U23672" s="104"/>
      <c r="AB23672" s="104"/>
      <c r="AC23672" s="104"/>
      <c r="AF23672" s="104"/>
      <c r="AG23672" s="104"/>
      <c r="AK23672" s="104"/>
      <c r="AL23672" s="104"/>
      <c r="AO23672" s="104"/>
      <c r="AP23672" s="104"/>
    </row>
    <row r="23673" spans="21:42" ht="15" customHeight="1" x14ac:dyDescent="0.25">
      <c r="U23673" s="104"/>
      <c r="AB23673" s="104"/>
      <c r="AC23673" s="104"/>
      <c r="AF23673" s="104"/>
      <c r="AG23673" s="104"/>
      <c r="AK23673" s="104"/>
      <c r="AL23673" s="104"/>
      <c r="AO23673" s="104"/>
      <c r="AP23673" s="104"/>
    </row>
    <row r="23674" spans="21:42" ht="15" customHeight="1" x14ac:dyDescent="0.25">
      <c r="U23674" s="104"/>
      <c r="AB23674" s="104"/>
      <c r="AC23674" s="104"/>
      <c r="AF23674" s="104"/>
      <c r="AG23674" s="104"/>
      <c r="AK23674" s="104"/>
      <c r="AL23674" s="104"/>
      <c r="AO23674" s="104"/>
      <c r="AP23674" s="104"/>
    </row>
    <row r="23675" spans="21:42" ht="15" customHeight="1" x14ac:dyDescent="0.25">
      <c r="U23675" s="104"/>
      <c r="AB23675" s="104"/>
      <c r="AC23675" s="104"/>
      <c r="AF23675" s="104"/>
      <c r="AG23675" s="104"/>
      <c r="AK23675" s="104"/>
      <c r="AL23675" s="104"/>
      <c r="AO23675" s="104"/>
      <c r="AP23675" s="104"/>
    </row>
    <row r="23676" spans="21:42" ht="15" customHeight="1" x14ac:dyDescent="0.25">
      <c r="U23676" s="104"/>
      <c r="AB23676" s="104"/>
      <c r="AC23676" s="104"/>
      <c r="AF23676" s="104"/>
      <c r="AG23676" s="104"/>
      <c r="AK23676" s="104"/>
      <c r="AL23676" s="104"/>
      <c r="AO23676" s="104"/>
      <c r="AP23676" s="104"/>
    </row>
    <row r="23677" spans="21:42" ht="15" customHeight="1" x14ac:dyDescent="0.25">
      <c r="U23677" s="104"/>
      <c r="AB23677" s="104"/>
      <c r="AC23677" s="104"/>
      <c r="AF23677" s="104"/>
      <c r="AG23677" s="104"/>
      <c r="AK23677" s="104"/>
      <c r="AL23677" s="104"/>
      <c r="AO23677" s="104"/>
      <c r="AP23677" s="104"/>
    </row>
    <row r="23678" spans="21:42" ht="15" customHeight="1" x14ac:dyDescent="0.25">
      <c r="U23678" s="104"/>
      <c r="AB23678" s="104"/>
      <c r="AC23678" s="104"/>
      <c r="AF23678" s="104"/>
      <c r="AG23678" s="104"/>
      <c r="AK23678" s="104"/>
      <c r="AL23678" s="104"/>
      <c r="AO23678" s="104"/>
      <c r="AP23678" s="104"/>
    </row>
    <row r="23679" spans="21:42" ht="15" customHeight="1" x14ac:dyDescent="0.25">
      <c r="U23679" s="104"/>
      <c r="AB23679" s="104"/>
      <c r="AC23679" s="104"/>
      <c r="AF23679" s="104"/>
      <c r="AG23679" s="104"/>
      <c r="AK23679" s="104"/>
      <c r="AL23679" s="104"/>
      <c r="AO23679" s="104"/>
      <c r="AP23679" s="104"/>
    </row>
    <row r="23680" spans="21:42" ht="15" customHeight="1" x14ac:dyDescent="0.25">
      <c r="U23680" s="104"/>
      <c r="AB23680" s="104"/>
      <c r="AC23680" s="104"/>
      <c r="AF23680" s="104"/>
      <c r="AG23680" s="104"/>
      <c r="AK23680" s="104"/>
      <c r="AL23680" s="104"/>
      <c r="AO23680" s="104"/>
      <c r="AP23680" s="104"/>
    </row>
    <row r="23681" spans="21:42" ht="15" customHeight="1" x14ac:dyDescent="0.25">
      <c r="U23681" s="104"/>
      <c r="AB23681" s="104"/>
      <c r="AC23681" s="104"/>
      <c r="AF23681" s="104"/>
      <c r="AG23681" s="104"/>
      <c r="AK23681" s="104"/>
      <c r="AL23681" s="104"/>
      <c r="AO23681" s="104"/>
      <c r="AP23681" s="104"/>
    </row>
    <row r="23682" spans="21:42" ht="15" customHeight="1" x14ac:dyDescent="0.25">
      <c r="U23682" s="104"/>
      <c r="AB23682" s="104"/>
      <c r="AC23682" s="104"/>
      <c r="AF23682" s="104"/>
      <c r="AG23682" s="104"/>
      <c r="AK23682" s="104"/>
      <c r="AL23682" s="104"/>
      <c r="AO23682" s="104"/>
      <c r="AP23682" s="104"/>
    </row>
    <row r="23683" spans="21:42" ht="15" customHeight="1" x14ac:dyDescent="0.25">
      <c r="U23683" s="104"/>
      <c r="AB23683" s="104"/>
      <c r="AC23683" s="104"/>
      <c r="AF23683" s="104"/>
      <c r="AG23683" s="104"/>
      <c r="AK23683" s="104"/>
      <c r="AL23683" s="104"/>
      <c r="AO23683" s="104"/>
      <c r="AP23683" s="104"/>
    </row>
    <row r="23684" spans="21:42" ht="15" customHeight="1" x14ac:dyDescent="0.25">
      <c r="U23684" s="104"/>
      <c r="AB23684" s="104"/>
      <c r="AC23684" s="104"/>
      <c r="AF23684" s="104"/>
      <c r="AG23684" s="104"/>
      <c r="AK23684" s="104"/>
      <c r="AL23684" s="104"/>
      <c r="AO23684" s="104"/>
      <c r="AP23684" s="104"/>
    </row>
    <row r="23685" spans="21:42" ht="15" customHeight="1" x14ac:dyDescent="0.25">
      <c r="U23685" s="104"/>
      <c r="AB23685" s="104"/>
      <c r="AC23685" s="104"/>
      <c r="AF23685" s="104"/>
      <c r="AG23685" s="104"/>
      <c r="AK23685" s="104"/>
      <c r="AL23685" s="104"/>
      <c r="AO23685" s="104"/>
      <c r="AP23685" s="104"/>
    </row>
    <row r="23686" spans="21:42" ht="15" customHeight="1" x14ac:dyDescent="0.25">
      <c r="U23686" s="104"/>
      <c r="AB23686" s="104"/>
      <c r="AC23686" s="104"/>
      <c r="AF23686" s="104"/>
      <c r="AG23686" s="104"/>
      <c r="AK23686" s="104"/>
      <c r="AL23686" s="104"/>
      <c r="AO23686" s="104"/>
      <c r="AP23686" s="104"/>
    </row>
    <row r="23687" spans="21:42" ht="15" customHeight="1" x14ac:dyDescent="0.25">
      <c r="U23687" s="104"/>
      <c r="AB23687" s="104"/>
      <c r="AC23687" s="104"/>
      <c r="AF23687" s="104"/>
      <c r="AG23687" s="104"/>
      <c r="AK23687" s="104"/>
      <c r="AL23687" s="104"/>
      <c r="AO23687" s="104"/>
      <c r="AP23687" s="104"/>
    </row>
    <row r="23688" spans="21:42" ht="15" customHeight="1" x14ac:dyDescent="0.25">
      <c r="U23688" s="104"/>
      <c r="AB23688" s="104"/>
      <c r="AC23688" s="104"/>
      <c r="AF23688" s="104"/>
      <c r="AG23688" s="104"/>
      <c r="AK23688" s="104"/>
      <c r="AL23688" s="104"/>
      <c r="AO23688" s="104"/>
      <c r="AP23688" s="104"/>
    </row>
    <row r="23689" spans="21:42" ht="15" customHeight="1" x14ac:dyDescent="0.25">
      <c r="U23689" s="104"/>
      <c r="AB23689" s="104"/>
      <c r="AC23689" s="104"/>
      <c r="AF23689" s="104"/>
      <c r="AG23689" s="104"/>
      <c r="AK23689" s="104"/>
      <c r="AL23689" s="104"/>
      <c r="AO23689" s="104"/>
      <c r="AP23689" s="104"/>
    </row>
    <row r="23690" spans="21:42" ht="15" customHeight="1" x14ac:dyDescent="0.25">
      <c r="U23690" s="104"/>
      <c r="AB23690" s="104"/>
      <c r="AC23690" s="104"/>
      <c r="AF23690" s="104"/>
      <c r="AG23690" s="104"/>
      <c r="AK23690" s="104"/>
      <c r="AL23690" s="104"/>
      <c r="AO23690" s="104"/>
      <c r="AP23690" s="104"/>
    </row>
    <row r="23691" spans="21:42" ht="15" customHeight="1" x14ac:dyDescent="0.25">
      <c r="U23691" s="104"/>
      <c r="AB23691" s="104"/>
      <c r="AC23691" s="104"/>
      <c r="AF23691" s="104"/>
      <c r="AG23691" s="104"/>
      <c r="AK23691" s="104"/>
      <c r="AL23691" s="104"/>
      <c r="AO23691" s="104"/>
      <c r="AP23691" s="104"/>
    </row>
    <row r="23692" spans="21:42" ht="15" customHeight="1" x14ac:dyDescent="0.25">
      <c r="U23692" s="104"/>
      <c r="AB23692" s="104"/>
      <c r="AC23692" s="104"/>
      <c r="AF23692" s="104"/>
      <c r="AG23692" s="104"/>
      <c r="AK23692" s="104"/>
      <c r="AL23692" s="104"/>
      <c r="AO23692" s="104"/>
      <c r="AP23692" s="104"/>
    </row>
    <row r="23693" spans="21:42" ht="15" customHeight="1" x14ac:dyDescent="0.25">
      <c r="U23693" s="104"/>
      <c r="AB23693" s="104"/>
      <c r="AC23693" s="104"/>
      <c r="AF23693" s="104"/>
      <c r="AG23693" s="104"/>
      <c r="AK23693" s="104"/>
      <c r="AL23693" s="104"/>
      <c r="AO23693" s="104"/>
      <c r="AP23693" s="104"/>
    </row>
    <row r="23694" spans="21:42" ht="15" customHeight="1" x14ac:dyDescent="0.25">
      <c r="U23694" s="104"/>
      <c r="AB23694" s="104"/>
      <c r="AC23694" s="104"/>
      <c r="AF23694" s="104"/>
      <c r="AG23694" s="104"/>
      <c r="AK23694" s="104"/>
      <c r="AL23694" s="104"/>
      <c r="AO23694" s="104"/>
      <c r="AP23694" s="104"/>
    </row>
    <row r="23695" spans="21:42" ht="15" customHeight="1" x14ac:dyDescent="0.25">
      <c r="U23695" s="104"/>
      <c r="AB23695" s="104"/>
      <c r="AC23695" s="104"/>
      <c r="AF23695" s="104"/>
      <c r="AG23695" s="104"/>
      <c r="AK23695" s="104"/>
      <c r="AL23695" s="104"/>
      <c r="AO23695" s="104"/>
      <c r="AP23695" s="104"/>
    </row>
    <row r="23696" spans="21:42" ht="15" customHeight="1" x14ac:dyDescent="0.25">
      <c r="U23696" s="104"/>
      <c r="AB23696" s="104"/>
      <c r="AC23696" s="104"/>
      <c r="AF23696" s="104"/>
      <c r="AG23696" s="104"/>
      <c r="AK23696" s="104"/>
      <c r="AL23696" s="104"/>
      <c r="AO23696" s="104"/>
      <c r="AP23696" s="104"/>
    </row>
    <row r="23697" spans="21:42" ht="15" customHeight="1" x14ac:dyDescent="0.25">
      <c r="U23697" s="104"/>
      <c r="AB23697" s="104"/>
      <c r="AC23697" s="104"/>
      <c r="AF23697" s="104"/>
      <c r="AG23697" s="104"/>
      <c r="AK23697" s="104"/>
      <c r="AL23697" s="104"/>
      <c r="AO23697" s="104"/>
      <c r="AP23697" s="104"/>
    </row>
    <row r="23698" spans="21:42" ht="15" customHeight="1" x14ac:dyDescent="0.25">
      <c r="U23698" s="104"/>
      <c r="AB23698" s="104"/>
      <c r="AC23698" s="104"/>
      <c r="AF23698" s="104"/>
      <c r="AG23698" s="104"/>
      <c r="AK23698" s="104"/>
      <c r="AL23698" s="104"/>
      <c r="AO23698" s="104"/>
      <c r="AP23698" s="104"/>
    </row>
    <row r="23699" spans="21:42" ht="15" customHeight="1" x14ac:dyDescent="0.25">
      <c r="U23699" s="104"/>
      <c r="AB23699" s="104"/>
      <c r="AC23699" s="104"/>
      <c r="AF23699" s="104"/>
      <c r="AG23699" s="104"/>
      <c r="AK23699" s="104"/>
      <c r="AL23699" s="104"/>
      <c r="AO23699" s="104"/>
      <c r="AP23699" s="104"/>
    </row>
    <row r="23700" spans="21:42" ht="15" customHeight="1" x14ac:dyDescent="0.25">
      <c r="U23700" s="104"/>
      <c r="AB23700" s="104"/>
      <c r="AC23700" s="104"/>
      <c r="AF23700" s="104"/>
      <c r="AG23700" s="104"/>
      <c r="AK23700" s="104"/>
      <c r="AL23700" s="104"/>
      <c r="AO23700" s="104"/>
      <c r="AP23700" s="104"/>
    </row>
    <row r="23701" spans="21:42" ht="15" customHeight="1" x14ac:dyDescent="0.25">
      <c r="U23701" s="104"/>
      <c r="AB23701" s="104"/>
      <c r="AC23701" s="104"/>
      <c r="AF23701" s="104"/>
      <c r="AG23701" s="104"/>
      <c r="AK23701" s="104"/>
      <c r="AL23701" s="104"/>
      <c r="AO23701" s="104"/>
      <c r="AP23701" s="104"/>
    </row>
    <row r="23702" spans="21:42" ht="15" customHeight="1" x14ac:dyDescent="0.25">
      <c r="U23702" s="104"/>
      <c r="AB23702" s="104"/>
      <c r="AC23702" s="104"/>
      <c r="AF23702" s="104"/>
      <c r="AG23702" s="104"/>
      <c r="AK23702" s="104"/>
      <c r="AL23702" s="104"/>
      <c r="AO23702" s="104"/>
      <c r="AP23702" s="104"/>
    </row>
    <row r="23703" spans="21:42" ht="15" customHeight="1" x14ac:dyDescent="0.25">
      <c r="U23703" s="104"/>
      <c r="AB23703" s="104"/>
      <c r="AC23703" s="104"/>
      <c r="AF23703" s="104"/>
      <c r="AG23703" s="104"/>
      <c r="AK23703" s="104"/>
      <c r="AL23703" s="104"/>
      <c r="AO23703" s="104"/>
      <c r="AP23703" s="104"/>
    </row>
    <row r="23704" spans="21:42" ht="15" customHeight="1" x14ac:dyDescent="0.25">
      <c r="U23704" s="104"/>
      <c r="AB23704" s="104"/>
      <c r="AC23704" s="104"/>
      <c r="AF23704" s="104"/>
      <c r="AG23704" s="104"/>
      <c r="AK23704" s="104"/>
      <c r="AL23704" s="104"/>
      <c r="AO23704" s="104"/>
      <c r="AP23704" s="104"/>
    </row>
    <row r="23705" spans="21:42" ht="15" customHeight="1" x14ac:dyDescent="0.25">
      <c r="U23705" s="104"/>
      <c r="AB23705" s="104"/>
      <c r="AC23705" s="104"/>
      <c r="AF23705" s="104"/>
      <c r="AG23705" s="104"/>
      <c r="AK23705" s="104"/>
      <c r="AL23705" s="104"/>
      <c r="AO23705" s="104"/>
      <c r="AP23705" s="104"/>
    </row>
    <row r="23706" spans="21:42" ht="15" customHeight="1" x14ac:dyDescent="0.25">
      <c r="U23706" s="104"/>
      <c r="AB23706" s="104"/>
      <c r="AC23706" s="104"/>
      <c r="AF23706" s="104"/>
      <c r="AG23706" s="104"/>
      <c r="AK23706" s="104"/>
      <c r="AL23706" s="104"/>
      <c r="AO23706" s="104"/>
      <c r="AP23706" s="104"/>
    </row>
    <row r="23707" spans="21:42" ht="15" customHeight="1" x14ac:dyDescent="0.25">
      <c r="U23707" s="104"/>
      <c r="AB23707" s="104"/>
      <c r="AC23707" s="104"/>
      <c r="AF23707" s="104"/>
      <c r="AG23707" s="104"/>
      <c r="AK23707" s="104"/>
      <c r="AL23707" s="104"/>
      <c r="AO23707" s="104"/>
      <c r="AP23707" s="104"/>
    </row>
    <row r="23708" spans="21:42" ht="15" customHeight="1" x14ac:dyDescent="0.25">
      <c r="U23708" s="104"/>
      <c r="AB23708" s="104"/>
      <c r="AC23708" s="104"/>
      <c r="AF23708" s="104"/>
      <c r="AG23708" s="104"/>
      <c r="AK23708" s="104"/>
      <c r="AL23708" s="104"/>
      <c r="AO23708" s="104"/>
      <c r="AP23708" s="104"/>
    </row>
    <row r="23709" spans="21:42" ht="15" customHeight="1" x14ac:dyDescent="0.25">
      <c r="U23709" s="104"/>
      <c r="AB23709" s="104"/>
      <c r="AC23709" s="104"/>
      <c r="AF23709" s="104"/>
      <c r="AG23709" s="104"/>
      <c r="AK23709" s="104"/>
      <c r="AL23709" s="104"/>
      <c r="AO23709" s="104"/>
      <c r="AP23709" s="104"/>
    </row>
    <row r="23710" spans="21:42" ht="15" customHeight="1" x14ac:dyDescent="0.25">
      <c r="U23710" s="104"/>
      <c r="AB23710" s="104"/>
      <c r="AC23710" s="104"/>
      <c r="AF23710" s="104"/>
      <c r="AG23710" s="104"/>
      <c r="AK23710" s="104"/>
      <c r="AL23710" s="104"/>
      <c r="AO23710" s="104"/>
      <c r="AP23710" s="104"/>
    </row>
    <row r="23711" spans="21:42" ht="15" customHeight="1" x14ac:dyDescent="0.25">
      <c r="U23711" s="104"/>
      <c r="AB23711" s="104"/>
      <c r="AC23711" s="104"/>
      <c r="AF23711" s="104"/>
      <c r="AG23711" s="104"/>
      <c r="AK23711" s="104"/>
      <c r="AL23711" s="104"/>
      <c r="AO23711" s="104"/>
      <c r="AP23711" s="104"/>
    </row>
    <row r="23712" spans="21:42" ht="15" customHeight="1" x14ac:dyDescent="0.25">
      <c r="U23712" s="104"/>
      <c r="AB23712" s="104"/>
      <c r="AC23712" s="104"/>
      <c r="AF23712" s="104"/>
      <c r="AG23712" s="104"/>
      <c r="AK23712" s="104"/>
      <c r="AL23712" s="104"/>
      <c r="AO23712" s="104"/>
      <c r="AP23712" s="104"/>
    </row>
    <row r="23713" spans="21:42" ht="15" customHeight="1" x14ac:dyDescent="0.25">
      <c r="U23713" s="104"/>
      <c r="AB23713" s="104"/>
      <c r="AC23713" s="104"/>
      <c r="AF23713" s="104"/>
      <c r="AG23713" s="104"/>
      <c r="AK23713" s="104"/>
      <c r="AL23713" s="104"/>
      <c r="AO23713" s="104"/>
      <c r="AP23713" s="104"/>
    </row>
    <row r="23714" spans="21:42" ht="15" customHeight="1" x14ac:dyDescent="0.25">
      <c r="U23714" s="104"/>
      <c r="AB23714" s="104"/>
      <c r="AC23714" s="104"/>
      <c r="AF23714" s="104"/>
      <c r="AG23714" s="104"/>
      <c r="AK23714" s="104"/>
      <c r="AL23714" s="104"/>
      <c r="AO23714" s="104"/>
      <c r="AP23714" s="104"/>
    </row>
    <row r="23715" spans="21:42" ht="15" customHeight="1" x14ac:dyDescent="0.25">
      <c r="U23715" s="104"/>
      <c r="AB23715" s="104"/>
      <c r="AC23715" s="104"/>
      <c r="AF23715" s="104"/>
      <c r="AG23715" s="104"/>
      <c r="AK23715" s="104"/>
      <c r="AL23715" s="104"/>
      <c r="AO23715" s="104"/>
      <c r="AP23715" s="104"/>
    </row>
    <row r="23716" spans="21:42" ht="15" customHeight="1" x14ac:dyDescent="0.25">
      <c r="U23716" s="104"/>
      <c r="AB23716" s="104"/>
      <c r="AC23716" s="104"/>
      <c r="AF23716" s="104"/>
      <c r="AG23716" s="104"/>
      <c r="AK23716" s="104"/>
      <c r="AL23716" s="104"/>
      <c r="AO23716" s="104"/>
      <c r="AP23716" s="104"/>
    </row>
    <row r="23717" spans="21:42" ht="15" customHeight="1" x14ac:dyDescent="0.25">
      <c r="U23717" s="104"/>
      <c r="AB23717" s="104"/>
      <c r="AC23717" s="104"/>
      <c r="AF23717" s="104"/>
      <c r="AG23717" s="104"/>
      <c r="AK23717" s="104"/>
      <c r="AL23717" s="104"/>
      <c r="AO23717" s="104"/>
      <c r="AP23717" s="104"/>
    </row>
    <row r="23718" spans="21:42" ht="15" customHeight="1" x14ac:dyDescent="0.25">
      <c r="U23718" s="104"/>
      <c r="AB23718" s="104"/>
      <c r="AC23718" s="104"/>
      <c r="AF23718" s="104"/>
      <c r="AG23718" s="104"/>
      <c r="AK23718" s="104"/>
      <c r="AL23718" s="104"/>
      <c r="AO23718" s="104"/>
      <c r="AP23718" s="104"/>
    </row>
    <row r="23719" spans="21:42" ht="15" customHeight="1" x14ac:dyDescent="0.25">
      <c r="U23719" s="104"/>
      <c r="AB23719" s="104"/>
      <c r="AC23719" s="104"/>
      <c r="AF23719" s="104"/>
      <c r="AG23719" s="104"/>
      <c r="AK23719" s="104"/>
      <c r="AL23719" s="104"/>
      <c r="AO23719" s="104"/>
      <c r="AP23719" s="104"/>
    </row>
    <row r="23720" spans="21:42" ht="15" customHeight="1" x14ac:dyDescent="0.25">
      <c r="U23720" s="104"/>
      <c r="AB23720" s="104"/>
      <c r="AC23720" s="104"/>
      <c r="AF23720" s="104"/>
      <c r="AG23720" s="104"/>
      <c r="AK23720" s="104"/>
      <c r="AL23720" s="104"/>
      <c r="AO23720" s="104"/>
      <c r="AP23720" s="104"/>
    </row>
    <row r="23721" spans="21:42" ht="15" customHeight="1" x14ac:dyDescent="0.25">
      <c r="U23721" s="104"/>
      <c r="AB23721" s="104"/>
      <c r="AC23721" s="104"/>
      <c r="AF23721" s="104"/>
      <c r="AG23721" s="104"/>
      <c r="AK23721" s="104"/>
      <c r="AL23721" s="104"/>
      <c r="AO23721" s="104"/>
      <c r="AP23721" s="104"/>
    </row>
    <row r="23722" spans="21:42" ht="15" customHeight="1" x14ac:dyDescent="0.25">
      <c r="U23722" s="104"/>
      <c r="AB23722" s="104"/>
      <c r="AC23722" s="104"/>
      <c r="AF23722" s="104"/>
      <c r="AG23722" s="104"/>
      <c r="AK23722" s="104"/>
      <c r="AL23722" s="104"/>
      <c r="AO23722" s="104"/>
      <c r="AP23722" s="104"/>
    </row>
    <row r="23723" spans="21:42" ht="15" customHeight="1" x14ac:dyDescent="0.25">
      <c r="U23723" s="104"/>
      <c r="AB23723" s="104"/>
      <c r="AC23723" s="104"/>
      <c r="AF23723" s="104"/>
      <c r="AG23723" s="104"/>
      <c r="AK23723" s="104"/>
      <c r="AL23723" s="104"/>
      <c r="AO23723" s="104"/>
      <c r="AP23723" s="104"/>
    </row>
    <row r="23724" spans="21:42" ht="15" customHeight="1" x14ac:dyDescent="0.25">
      <c r="U23724" s="104"/>
      <c r="AB23724" s="104"/>
      <c r="AC23724" s="104"/>
      <c r="AF23724" s="104"/>
      <c r="AG23724" s="104"/>
      <c r="AK23724" s="104"/>
      <c r="AL23724" s="104"/>
      <c r="AO23724" s="104"/>
      <c r="AP23724" s="104"/>
    </row>
    <row r="23725" spans="21:42" ht="15" customHeight="1" x14ac:dyDescent="0.25">
      <c r="U23725" s="104"/>
      <c r="AB23725" s="104"/>
      <c r="AC23725" s="104"/>
      <c r="AF23725" s="104"/>
      <c r="AG23725" s="104"/>
      <c r="AK23725" s="104"/>
      <c r="AL23725" s="104"/>
      <c r="AO23725" s="104"/>
      <c r="AP23725" s="104"/>
    </row>
    <row r="23726" spans="21:42" ht="15" customHeight="1" x14ac:dyDescent="0.25">
      <c r="U23726" s="104"/>
      <c r="AB23726" s="104"/>
      <c r="AC23726" s="104"/>
      <c r="AF23726" s="104"/>
      <c r="AG23726" s="104"/>
      <c r="AK23726" s="104"/>
      <c r="AL23726" s="104"/>
      <c r="AO23726" s="104"/>
      <c r="AP23726" s="104"/>
    </row>
    <row r="23727" spans="21:42" ht="15" customHeight="1" x14ac:dyDescent="0.25">
      <c r="U23727" s="104"/>
      <c r="AB23727" s="104"/>
      <c r="AC23727" s="104"/>
      <c r="AF23727" s="104"/>
      <c r="AG23727" s="104"/>
      <c r="AK23727" s="104"/>
      <c r="AL23727" s="104"/>
      <c r="AO23727" s="104"/>
      <c r="AP23727" s="104"/>
    </row>
    <row r="23728" spans="21:42" ht="15" customHeight="1" x14ac:dyDescent="0.25">
      <c r="U23728" s="104"/>
      <c r="AB23728" s="104"/>
      <c r="AC23728" s="104"/>
      <c r="AF23728" s="104"/>
      <c r="AG23728" s="104"/>
      <c r="AK23728" s="104"/>
      <c r="AL23728" s="104"/>
      <c r="AO23728" s="104"/>
      <c r="AP23728" s="104"/>
    </row>
    <row r="23729" spans="21:42" ht="15" customHeight="1" x14ac:dyDescent="0.25">
      <c r="U23729" s="104"/>
      <c r="AB23729" s="104"/>
      <c r="AC23729" s="104"/>
      <c r="AF23729" s="104"/>
      <c r="AG23729" s="104"/>
      <c r="AK23729" s="104"/>
      <c r="AL23729" s="104"/>
      <c r="AO23729" s="104"/>
      <c r="AP23729" s="104"/>
    </row>
    <row r="23730" spans="21:42" ht="15" customHeight="1" x14ac:dyDescent="0.25">
      <c r="U23730" s="104"/>
      <c r="AB23730" s="104"/>
      <c r="AC23730" s="104"/>
      <c r="AF23730" s="104"/>
      <c r="AG23730" s="104"/>
      <c r="AK23730" s="104"/>
      <c r="AL23730" s="104"/>
      <c r="AO23730" s="104"/>
      <c r="AP23730" s="104"/>
    </row>
    <row r="23731" spans="21:42" ht="15" customHeight="1" x14ac:dyDescent="0.25">
      <c r="U23731" s="104"/>
      <c r="AB23731" s="104"/>
      <c r="AC23731" s="104"/>
      <c r="AF23731" s="104"/>
      <c r="AG23731" s="104"/>
      <c r="AK23731" s="104"/>
      <c r="AL23731" s="104"/>
      <c r="AO23731" s="104"/>
      <c r="AP23731" s="104"/>
    </row>
    <row r="23732" spans="21:42" ht="15" customHeight="1" x14ac:dyDescent="0.25">
      <c r="U23732" s="104"/>
      <c r="AB23732" s="104"/>
      <c r="AC23732" s="104"/>
      <c r="AF23732" s="104"/>
      <c r="AG23732" s="104"/>
      <c r="AK23732" s="104"/>
      <c r="AL23732" s="104"/>
      <c r="AO23732" s="104"/>
      <c r="AP23732" s="104"/>
    </row>
    <row r="23733" spans="21:42" ht="15" customHeight="1" x14ac:dyDescent="0.25">
      <c r="U23733" s="104"/>
      <c r="AB23733" s="104"/>
      <c r="AC23733" s="104"/>
      <c r="AF23733" s="104"/>
      <c r="AG23733" s="104"/>
      <c r="AK23733" s="104"/>
      <c r="AL23733" s="104"/>
      <c r="AO23733" s="104"/>
      <c r="AP23733" s="104"/>
    </row>
    <row r="23734" spans="21:42" ht="15" customHeight="1" x14ac:dyDescent="0.25">
      <c r="U23734" s="104"/>
      <c r="AB23734" s="104"/>
      <c r="AC23734" s="104"/>
      <c r="AF23734" s="104"/>
      <c r="AG23734" s="104"/>
      <c r="AK23734" s="104"/>
      <c r="AL23734" s="104"/>
      <c r="AO23734" s="104"/>
      <c r="AP23734" s="104"/>
    </row>
    <row r="23735" spans="21:42" ht="15" customHeight="1" x14ac:dyDescent="0.25">
      <c r="U23735" s="104"/>
      <c r="AB23735" s="104"/>
      <c r="AC23735" s="104"/>
      <c r="AF23735" s="104"/>
      <c r="AG23735" s="104"/>
      <c r="AK23735" s="104"/>
      <c r="AL23735" s="104"/>
      <c r="AO23735" s="104"/>
      <c r="AP23735" s="104"/>
    </row>
    <row r="23736" spans="21:42" ht="15" customHeight="1" x14ac:dyDescent="0.25">
      <c r="U23736" s="104"/>
      <c r="AB23736" s="104"/>
      <c r="AC23736" s="104"/>
      <c r="AF23736" s="104"/>
      <c r="AG23736" s="104"/>
      <c r="AK23736" s="104"/>
      <c r="AL23736" s="104"/>
      <c r="AO23736" s="104"/>
      <c r="AP23736" s="104"/>
    </row>
    <row r="23737" spans="21:42" ht="15" customHeight="1" x14ac:dyDescent="0.25">
      <c r="U23737" s="104"/>
      <c r="AB23737" s="104"/>
      <c r="AC23737" s="104"/>
      <c r="AF23737" s="104"/>
      <c r="AG23737" s="104"/>
      <c r="AK23737" s="104"/>
      <c r="AL23737" s="104"/>
      <c r="AO23737" s="104"/>
      <c r="AP23737" s="104"/>
    </row>
    <row r="23738" spans="21:42" ht="15" customHeight="1" x14ac:dyDescent="0.25">
      <c r="U23738" s="104"/>
      <c r="AB23738" s="104"/>
      <c r="AC23738" s="104"/>
      <c r="AF23738" s="104"/>
      <c r="AG23738" s="104"/>
      <c r="AK23738" s="104"/>
      <c r="AL23738" s="104"/>
      <c r="AO23738" s="104"/>
      <c r="AP23738" s="104"/>
    </row>
    <row r="23739" spans="21:42" ht="15" customHeight="1" x14ac:dyDescent="0.25">
      <c r="U23739" s="104"/>
      <c r="AB23739" s="104"/>
      <c r="AC23739" s="104"/>
      <c r="AF23739" s="104"/>
      <c r="AG23739" s="104"/>
      <c r="AK23739" s="104"/>
      <c r="AL23739" s="104"/>
      <c r="AO23739" s="104"/>
      <c r="AP23739" s="104"/>
    </row>
    <row r="23740" spans="21:42" ht="15" customHeight="1" x14ac:dyDescent="0.25">
      <c r="U23740" s="104"/>
      <c r="AB23740" s="104"/>
      <c r="AC23740" s="104"/>
      <c r="AF23740" s="104"/>
      <c r="AG23740" s="104"/>
      <c r="AK23740" s="104"/>
      <c r="AL23740" s="104"/>
      <c r="AO23740" s="104"/>
      <c r="AP23740" s="104"/>
    </row>
    <row r="23741" spans="21:42" ht="15" customHeight="1" x14ac:dyDescent="0.25">
      <c r="U23741" s="104"/>
      <c r="AB23741" s="104"/>
      <c r="AC23741" s="104"/>
      <c r="AF23741" s="104"/>
      <c r="AG23741" s="104"/>
      <c r="AK23741" s="104"/>
      <c r="AL23741" s="104"/>
      <c r="AO23741" s="104"/>
      <c r="AP23741" s="104"/>
    </row>
    <row r="23742" spans="21:42" ht="15" customHeight="1" x14ac:dyDescent="0.25">
      <c r="U23742" s="104"/>
      <c r="AB23742" s="104"/>
      <c r="AC23742" s="104"/>
      <c r="AF23742" s="104"/>
      <c r="AG23742" s="104"/>
      <c r="AK23742" s="104"/>
      <c r="AL23742" s="104"/>
      <c r="AO23742" s="104"/>
      <c r="AP23742" s="104"/>
    </row>
    <row r="23743" spans="21:42" ht="15" customHeight="1" x14ac:dyDescent="0.25">
      <c r="U23743" s="104"/>
      <c r="AB23743" s="104"/>
      <c r="AC23743" s="104"/>
      <c r="AF23743" s="104"/>
      <c r="AG23743" s="104"/>
      <c r="AK23743" s="104"/>
      <c r="AL23743" s="104"/>
      <c r="AO23743" s="104"/>
      <c r="AP23743" s="104"/>
    </row>
    <row r="23744" spans="21:42" ht="15" customHeight="1" x14ac:dyDescent="0.25">
      <c r="U23744" s="104"/>
      <c r="AB23744" s="104"/>
      <c r="AC23744" s="104"/>
      <c r="AF23744" s="104"/>
      <c r="AG23744" s="104"/>
      <c r="AK23744" s="104"/>
      <c r="AL23744" s="104"/>
      <c r="AO23744" s="104"/>
      <c r="AP23744" s="104"/>
    </row>
    <row r="23745" spans="21:42" ht="15" customHeight="1" x14ac:dyDescent="0.25">
      <c r="U23745" s="104"/>
      <c r="AB23745" s="104"/>
      <c r="AC23745" s="104"/>
      <c r="AF23745" s="104"/>
      <c r="AG23745" s="104"/>
      <c r="AK23745" s="104"/>
      <c r="AL23745" s="104"/>
      <c r="AO23745" s="104"/>
      <c r="AP23745" s="104"/>
    </row>
    <row r="23746" spans="21:42" ht="15" customHeight="1" x14ac:dyDescent="0.25">
      <c r="U23746" s="104"/>
      <c r="AB23746" s="104"/>
      <c r="AC23746" s="104"/>
      <c r="AF23746" s="104"/>
      <c r="AG23746" s="104"/>
      <c r="AK23746" s="104"/>
      <c r="AL23746" s="104"/>
      <c r="AO23746" s="104"/>
      <c r="AP23746" s="104"/>
    </row>
    <row r="23747" spans="21:42" ht="15" customHeight="1" x14ac:dyDescent="0.25">
      <c r="U23747" s="104"/>
      <c r="AB23747" s="104"/>
      <c r="AC23747" s="104"/>
      <c r="AF23747" s="104"/>
      <c r="AG23747" s="104"/>
      <c r="AK23747" s="104"/>
      <c r="AL23747" s="104"/>
      <c r="AO23747" s="104"/>
      <c r="AP23747" s="104"/>
    </row>
    <row r="23748" spans="21:42" ht="15" customHeight="1" x14ac:dyDescent="0.25">
      <c r="U23748" s="104"/>
      <c r="AB23748" s="104"/>
      <c r="AC23748" s="104"/>
      <c r="AF23748" s="104"/>
      <c r="AG23748" s="104"/>
      <c r="AK23748" s="104"/>
      <c r="AL23748" s="104"/>
      <c r="AO23748" s="104"/>
      <c r="AP23748" s="104"/>
    </row>
    <row r="23749" spans="21:42" ht="15" customHeight="1" x14ac:dyDescent="0.25">
      <c r="U23749" s="104"/>
      <c r="AB23749" s="104"/>
      <c r="AC23749" s="104"/>
      <c r="AF23749" s="104"/>
      <c r="AG23749" s="104"/>
      <c r="AK23749" s="104"/>
      <c r="AL23749" s="104"/>
      <c r="AO23749" s="104"/>
      <c r="AP23749" s="104"/>
    </row>
    <row r="23750" spans="21:42" ht="15" customHeight="1" x14ac:dyDescent="0.25">
      <c r="U23750" s="104"/>
      <c r="AB23750" s="104"/>
      <c r="AC23750" s="104"/>
      <c r="AF23750" s="104"/>
      <c r="AG23750" s="104"/>
      <c r="AK23750" s="104"/>
      <c r="AL23750" s="104"/>
      <c r="AO23750" s="104"/>
      <c r="AP23750" s="104"/>
    </row>
    <row r="23751" spans="21:42" ht="15" customHeight="1" x14ac:dyDescent="0.25">
      <c r="U23751" s="104"/>
      <c r="AB23751" s="104"/>
      <c r="AC23751" s="104"/>
      <c r="AF23751" s="104"/>
      <c r="AG23751" s="104"/>
      <c r="AK23751" s="104"/>
      <c r="AL23751" s="104"/>
      <c r="AO23751" s="104"/>
      <c r="AP23751" s="104"/>
    </row>
    <row r="23752" spans="21:42" ht="15" customHeight="1" x14ac:dyDescent="0.25">
      <c r="U23752" s="104"/>
      <c r="AB23752" s="104"/>
      <c r="AC23752" s="104"/>
      <c r="AF23752" s="104"/>
      <c r="AG23752" s="104"/>
      <c r="AK23752" s="104"/>
      <c r="AL23752" s="104"/>
      <c r="AO23752" s="104"/>
      <c r="AP23752" s="104"/>
    </row>
    <row r="23753" spans="21:42" ht="15" customHeight="1" x14ac:dyDescent="0.25">
      <c r="U23753" s="104"/>
      <c r="AB23753" s="104"/>
      <c r="AC23753" s="104"/>
      <c r="AF23753" s="104"/>
      <c r="AG23753" s="104"/>
      <c r="AK23753" s="104"/>
      <c r="AL23753" s="104"/>
      <c r="AO23753" s="104"/>
      <c r="AP23753" s="104"/>
    </row>
    <row r="23754" spans="21:42" ht="15" customHeight="1" x14ac:dyDescent="0.25">
      <c r="U23754" s="104"/>
      <c r="AB23754" s="104"/>
      <c r="AC23754" s="104"/>
      <c r="AF23754" s="104"/>
      <c r="AG23754" s="104"/>
      <c r="AK23754" s="104"/>
      <c r="AL23754" s="104"/>
      <c r="AO23754" s="104"/>
      <c r="AP23754" s="104"/>
    </row>
    <row r="23755" spans="21:42" ht="15" customHeight="1" x14ac:dyDescent="0.25">
      <c r="U23755" s="104"/>
      <c r="AB23755" s="104"/>
      <c r="AC23755" s="104"/>
      <c r="AF23755" s="104"/>
      <c r="AG23755" s="104"/>
      <c r="AK23755" s="104"/>
      <c r="AL23755" s="104"/>
      <c r="AO23755" s="104"/>
      <c r="AP23755" s="104"/>
    </row>
    <row r="23756" spans="21:42" ht="15" customHeight="1" x14ac:dyDescent="0.25">
      <c r="U23756" s="104"/>
      <c r="AB23756" s="104"/>
      <c r="AC23756" s="104"/>
      <c r="AF23756" s="104"/>
      <c r="AG23756" s="104"/>
      <c r="AK23756" s="104"/>
      <c r="AL23756" s="104"/>
      <c r="AO23756" s="104"/>
      <c r="AP23756" s="104"/>
    </row>
    <row r="23757" spans="21:42" ht="15" customHeight="1" x14ac:dyDescent="0.25">
      <c r="U23757" s="104"/>
      <c r="AB23757" s="104"/>
      <c r="AC23757" s="104"/>
      <c r="AF23757" s="104"/>
      <c r="AG23757" s="104"/>
      <c r="AK23757" s="104"/>
      <c r="AL23757" s="104"/>
      <c r="AO23757" s="104"/>
      <c r="AP23757" s="104"/>
    </row>
    <row r="23758" spans="21:42" ht="15" customHeight="1" x14ac:dyDescent="0.25">
      <c r="U23758" s="104"/>
      <c r="AB23758" s="104"/>
      <c r="AC23758" s="104"/>
      <c r="AF23758" s="104"/>
      <c r="AG23758" s="104"/>
      <c r="AK23758" s="104"/>
      <c r="AL23758" s="104"/>
      <c r="AO23758" s="104"/>
      <c r="AP23758" s="104"/>
    </row>
    <row r="23759" spans="21:42" ht="15" customHeight="1" x14ac:dyDescent="0.25">
      <c r="U23759" s="104"/>
      <c r="AB23759" s="104"/>
      <c r="AC23759" s="104"/>
      <c r="AF23759" s="104"/>
      <c r="AG23759" s="104"/>
      <c r="AK23759" s="104"/>
      <c r="AL23759" s="104"/>
      <c r="AO23759" s="104"/>
      <c r="AP23759" s="104"/>
    </row>
    <row r="23760" spans="21:42" ht="15" customHeight="1" x14ac:dyDescent="0.25">
      <c r="U23760" s="104"/>
      <c r="AB23760" s="104"/>
      <c r="AC23760" s="104"/>
      <c r="AF23760" s="104"/>
      <c r="AG23760" s="104"/>
      <c r="AK23760" s="104"/>
      <c r="AL23760" s="104"/>
      <c r="AO23760" s="104"/>
      <c r="AP23760" s="104"/>
    </row>
    <row r="23761" spans="21:42" ht="15" customHeight="1" x14ac:dyDescent="0.25">
      <c r="U23761" s="104"/>
      <c r="AB23761" s="104"/>
      <c r="AC23761" s="104"/>
      <c r="AF23761" s="104"/>
      <c r="AG23761" s="104"/>
      <c r="AK23761" s="104"/>
      <c r="AL23761" s="104"/>
      <c r="AO23761" s="104"/>
      <c r="AP23761" s="104"/>
    </row>
    <row r="23762" spans="21:42" ht="15" customHeight="1" x14ac:dyDescent="0.25">
      <c r="U23762" s="104"/>
      <c r="AB23762" s="104"/>
      <c r="AC23762" s="104"/>
      <c r="AF23762" s="104"/>
      <c r="AG23762" s="104"/>
      <c r="AK23762" s="104"/>
      <c r="AL23762" s="104"/>
      <c r="AO23762" s="104"/>
      <c r="AP23762" s="104"/>
    </row>
    <row r="23763" spans="21:42" ht="15" customHeight="1" x14ac:dyDescent="0.25">
      <c r="U23763" s="104"/>
      <c r="AB23763" s="104"/>
      <c r="AC23763" s="104"/>
      <c r="AF23763" s="104"/>
      <c r="AG23763" s="104"/>
      <c r="AK23763" s="104"/>
      <c r="AL23763" s="104"/>
      <c r="AO23763" s="104"/>
      <c r="AP23763" s="104"/>
    </row>
    <row r="23764" spans="21:42" ht="15" customHeight="1" x14ac:dyDescent="0.25">
      <c r="U23764" s="104"/>
      <c r="AB23764" s="104"/>
      <c r="AC23764" s="104"/>
      <c r="AF23764" s="104"/>
      <c r="AG23764" s="104"/>
      <c r="AK23764" s="104"/>
      <c r="AL23764" s="104"/>
      <c r="AO23764" s="104"/>
      <c r="AP23764" s="104"/>
    </row>
    <row r="23765" spans="21:42" ht="15" customHeight="1" x14ac:dyDescent="0.25">
      <c r="U23765" s="104"/>
      <c r="AB23765" s="104"/>
      <c r="AC23765" s="104"/>
      <c r="AF23765" s="104"/>
      <c r="AG23765" s="104"/>
      <c r="AK23765" s="104"/>
      <c r="AL23765" s="104"/>
      <c r="AO23765" s="104"/>
      <c r="AP23765" s="104"/>
    </row>
    <row r="23766" spans="21:42" ht="15" customHeight="1" x14ac:dyDescent="0.25">
      <c r="U23766" s="104"/>
      <c r="AB23766" s="104"/>
      <c r="AC23766" s="104"/>
      <c r="AF23766" s="104"/>
      <c r="AG23766" s="104"/>
      <c r="AK23766" s="104"/>
      <c r="AL23766" s="104"/>
      <c r="AO23766" s="104"/>
      <c r="AP23766" s="104"/>
    </row>
    <row r="23767" spans="21:42" ht="15" customHeight="1" x14ac:dyDescent="0.25">
      <c r="U23767" s="104"/>
      <c r="AB23767" s="104"/>
      <c r="AC23767" s="104"/>
      <c r="AF23767" s="104"/>
      <c r="AG23767" s="104"/>
      <c r="AK23767" s="104"/>
      <c r="AL23767" s="104"/>
      <c r="AO23767" s="104"/>
      <c r="AP23767" s="104"/>
    </row>
    <row r="23768" spans="21:42" ht="15" customHeight="1" x14ac:dyDescent="0.25">
      <c r="U23768" s="104"/>
      <c r="AB23768" s="104"/>
      <c r="AC23768" s="104"/>
      <c r="AF23768" s="104"/>
      <c r="AG23768" s="104"/>
      <c r="AK23768" s="104"/>
      <c r="AL23768" s="104"/>
      <c r="AO23768" s="104"/>
      <c r="AP23768" s="104"/>
    </row>
    <row r="23769" spans="21:42" ht="15" customHeight="1" x14ac:dyDescent="0.25">
      <c r="U23769" s="104"/>
      <c r="AB23769" s="104"/>
      <c r="AC23769" s="104"/>
      <c r="AF23769" s="104"/>
      <c r="AG23769" s="104"/>
      <c r="AK23769" s="104"/>
      <c r="AL23769" s="104"/>
      <c r="AO23769" s="104"/>
      <c r="AP23769" s="104"/>
    </row>
    <row r="23770" spans="21:42" ht="15" customHeight="1" x14ac:dyDescent="0.25">
      <c r="U23770" s="104"/>
      <c r="AB23770" s="104"/>
      <c r="AC23770" s="104"/>
      <c r="AF23770" s="104"/>
      <c r="AG23770" s="104"/>
      <c r="AK23770" s="104"/>
      <c r="AL23770" s="104"/>
      <c r="AO23770" s="104"/>
      <c r="AP23770" s="104"/>
    </row>
    <row r="23771" spans="21:42" ht="15" customHeight="1" x14ac:dyDescent="0.25">
      <c r="U23771" s="104"/>
      <c r="AB23771" s="104"/>
      <c r="AC23771" s="104"/>
      <c r="AF23771" s="104"/>
      <c r="AG23771" s="104"/>
      <c r="AK23771" s="104"/>
      <c r="AL23771" s="104"/>
      <c r="AO23771" s="104"/>
      <c r="AP23771" s="104"/>
    </row>
    <row r="23772" spans="21:42" ht="15" customHeight="1" x14ac:dyDescent="0.25">
      <c r="U23772" s="104"/>
      <c r="AB23772" s="104"/>
      <c r="AC23772" s="104"/>
      <c r="AF23772" s="104"/>
      <c r="AG23772" s="104"/>
      <c r="AK23772" s="104"/>
      <c r="AL23772" s="104"/>
      <c r="AO23772" s="104"/>
      <c r="AP23772" s="104"/>
    </row>
    <row r="23773" spans="21:42" ht="15" customHeight="1" x14ac:dyDescent="0.25">
      <c r="U23773" s="104"/>
      <c r="AB23773" s="104"/>
      <c r="AC23773" s="104"/>
      <c r="AF23773" s="104"/>
      <c r="AG23773" s="104"/>
      <c r="AK23773" s="104"/>
      <c r="AL23773" s="104"/>
      <c r="AO23773" s="104"/>
      <c r="AP23773" s="104"/>
    </row>
    <row r="23774" spans="21:42" ht="15" customHeight="1" x14ac:dyDescent="0.25">
      <c r="U23774" s="104"/>
      <c r="AB23774" s="104"/>
      <c r="AC23774" s="104"/>
      <c r="AF23774" s="104"/>
      <c r="AG23774" s="104"/>
      <c r="AK23774" s="104"/>
      <c r="AL23774" s="104"/>
      <c r="AO23774" s="104"/>
      <c r="AP23774" s="104"/>
    </row>
    <row r="23775" spans="21:42" ht="15" customHeight="1" x14ac:dyDescent="0.25">
      <c r="U23775" s="104"/>
      <c r="AB23775" s="104"/>
      <c r="AC23775" s="104"/>
      <c r="AF23775" s="104"/>
      <c r="AG23775" s="104"/>
      <c r="AK23775" s="104"/>
      <c r="AL23775" s="104"/>
      <c r="AO23775" s="104"/>
      <c r="AP23775" s="104"/>
    </row>
    <row r="23776" spans="21:42" ht="15" customHeight="1" x14ac:dyDescent="0.25">
      <c r="U23776" s="104"/>
      <c r="AB23776" s="104"/>
      <c r="AC23776" s="104"/>
      <c r="AF23776" s="104"/>
      <c r="AG23776" s="104"/>
      <c r="AK23776" s="104"/>
      <c r="AL23776" s="104"/>
      <c r="AO23776" s="104"/>
      <c r="AP23776" s="104"/>
    </row>
    <row r="23777" spans="21:42" ht="15" customHeight="1" x14ac:dyDescent="0.25">
      <c r="U23777" s="104"/>
      <c r="AB23777" s="104"/>
      <c r="AC23777" s="104"/>
      <c r="AF23777" s="104"/>
      <c r="AG23777" s="104"/>
      <c r="AK23777" s="104"/>
      <c r="AL23777" s="104"/>
      <c r="AO23777" s="104"/>
      <c r="AP23777" s="104"/>
    </row>
    <row r="23778" spans="21:42" ht="15" customHeight="1" x14ac:dyDescent="0.25">
      <c r="U23778" s="104"/>
      <c r="AB23778" s="104"/>
      <c r="AC23778" s="104"/>
      <c r="AF23778" s="104"/>
      <c r="AG23778" s="104"/>
      <c r="AK23778" s="104"/>
      <c r="AL23778" s="104"/>
      <c r="AO23778" s="104"/>
      <c r="AP23778" s="104"/>
    </row>
    <row r="23779" spans="21:42" ht="15" customHeight="1" x14ac:dyDescent="0.25">
      <c r="U23779" s="104"/>
      <c r="AB23779" s="104"/>
      <c r="AC23779" s="104"/>
      <c r="AF23779" s="104"/>
      <c r="AG23779" s="104"/>
      <c r="AK23779" s="104"/>
      <c r="AL23779" s="104"/>
      <c r="AO23779" s="104"/>
      <c r="AP23779" s="104"/>
    </row>
    <row r="23780" spans="21:42" ht="15" customHeight="1" x14ac:dyDescent="0.25">
      <c r="U23780" s="104"/>
      <c r="AB23780" s="104"/>
      <c r="AC23780" s="104"/>
      <c r="AF23780" s="104"/>
      <c r="AG23780" s="104"/>
      <c r="AK23780" s="104"/>
      <c r="AL23780" s="104"/>
      <c r="AO23780" s="104"/>
      <c r="AP23780" s="104"/>
    </row>
    <row r="23781" spans="21:42" ht="15" customHeight="1" x14ac:dyDescent="0.25">
      <c r="U23781" s="104"/>
      <c r="AB23781" s="104"/>
      <c r="AC23781" s="104"/>
      <c r="AF23781" s="104"/>
      <c r="AG23781" s="104"/>
      <c r="AK23781" s="104"/>
      <c r="AL23781" s="104"/>
      <c r="AO23781" s="104"/>
      <c r="AP23781" s="104"/>
    </row>
    <row r="23782" spans="21:42" ht="15" customHeight="1" x14ac:dyDescent="0.25">
      <c r="U23782" s="104"/>
      <c r="AB23782" s="104"/>
      <c r="AC23782" s="104"/>
      <c r="AF23782" s="104"/>
      <c r="AG23782" s="104"/>
      <c r="AK23782" s="104"/>
      <c r="AL23782" s="104"/>
      <c r="AO23782" s="104"/>
      <c r="AP23782" s="104"/>
    </row>
    <row r="23783" spans="21:42" ht="15" customHeight="1" x14ac:dyDescent="0.25">
      <c r="U23783" s="104"/>
      <c r="AB23783" s="104"/>
      <c r="AC23783" s="104"/>
      <c r="AF23783" s="104"/>
      <c r="AG23783" s="104"/>
      <c r="AK23783" s="104"/>
      <c r="AL23783" s="104"/>
      <c r="AO23783" s="104"/>
      <c r="AP23783" s="104"/>
    </row>
    <row r="23784" spans="21:42" ht="15" customHeight="1" x14ac:dyDescent="0.25">
      <c r="U23784" s="104"/>
      <c r="AB23784" s="104"/>
      <c r="AC23784" s="104"/>
      <c r="AF23784" s="104"/>
      <c r="AG23784" s="104"/>
      <c r="AK23784" s="104"/>
      <c r="AL23784" s="104"/>
      <c r="AO23784" s="104"/>
      <c r="AP23784" s="104"/>
    </row>
    <row r="23785" spans="21:42" ht="15" customHeight="1" x14ac:dyDescent="0.25">
      <c r="U23785" s="104"/>
      <c r="AB23785" s="104"/>
      <c r="AC23785" s="104"/>
      <c r="AF23785" s="104"/>
      <c r="AG23785" s="104"/>
      <c r="AK23785" s="104"/>
      <c r="AL23785" s="104"/>
      <c r="AO23785" s="104"/>
      <c r="AP23785" s="104"/>
    </row>
    <row r="23786" spans="21:42" ht="15" customHeight="1" x14ac:dyDescent="0.25">
      <c r="U23786" s="104"/>
      <c r="AB23786" s="104"/>
      <c r="AC23786" s="104"/>
      <c r="AF23786" s="104"/>
      <c r="AG23786" s="104"/>
      <c r="AK23786" s="104"/>
      <c r="AL23786" s="104"/>
      <c r="AO23786" s="104"/>
      <c r="AP23786" s="104"/>
    </row>
    <row r="23787" spans="21:42" ht="15" customHeight="1" x14ac:dyDescent="0.25">
      <c r="U23787" s="104"/>
      <c r="AB23787" s="104"/>
      <c r="AC23787" s="104"/>
      <c r="AF23787" s="104"/>
      <c r="AG23787" s="104"/>
      <c r="AK23787" s="104"/>
      <c r="AL23787" s="104"/>
      <c r="AO23787" s="104"/>
      <c r="AP23787" s="104"/>
    </row>
    <row r="23788" spans="21:42" ht="15" customHeight="1" x14ac:dyDescent="0.25">
      <c r="U23788" s="104"/>
      <c r="AB23788" s="104"/>
      <c r="AC23788" s="104"/>
      <c r="AF23788" s="104"/>
      <c r="AG23788" s="104"/>
      <c r="AK23788" s="104"/>
      <c r="AL23788" s="104"/>
      <c r="AO23788" s="104"/>
      <c r="AP23788" s="104"/>
    </row>
    <row r="23789" spans="21:42" ht="15" customHeight="1" x14ac:dyDescent="0.25">
      <c r="U23789" s="104"/>
      <c r="AB23789" s="104"/>
      <c r="AC23789" s="104"/>
      <c r="AF23789" s="104"/>
      <c r="AG23789" s="104"/>
      <c r="AK23789" s="104"/>
      <c r="AL23789" s="104"/>
      <c r="AO23789" s="104"/>
      <c r="AP23789" s="104"/>
    </row>
    <row r="23790" spans="21:42" ht="15" customHeight="1" x14ac:dyDescent="0.25">
      <c r="U23790" s="104"/>
      <c r="AB23790" s="104"/>
      <c r="AC23790" s="104"/>
      <c r="AF23790" s="104"/>
      <c r="AG23790" s="104"/>
      <c r="AK23790" s="104"/>
      <c r="AL23790" s="104"/>
      <c r="AO23790" s="104"/>
      <c r="AP23790" s="104"/>
    </row>
    <row r="23791" spans="21:42" ht="15" customHeight="1" x14ac:dyDescent="0.25">
      <c r="U23791" s="104"/>
      <c r="AB23791" s="104"/>
      <c r="AC23791" s="104"/>
      <c r="AF23791" s="104"/>
      <c r="AG23791" s="104"/>
      <c r="AK23791" s="104"/>
      <c r="AL23791" s="104"/>
      <c r="AO23791" s="104"/>
      <c r="AP23791" s="104"/>
    </row>
    <row r="23792" spans="21:42" ht="15" customHeight="1" x14ac:dyDescent="0.25">
      <c r="U23792" s="104"/>
      <c r="AB23792" s="104"/>
      <c r="AC23792" s="104"/>
      <c r="AF23792" s="104"/>
      <c r="AG23792" s="104"/>
      <c r="AK23792" s="104"/>
      <c r="AL23792" s="104"/>
      <c r="AO23792" s="104"/>
      <c r="AP23792" s="104"/>
    </row>
    <row r="23793" spans="21:42" ht="15" customHeight="1" x14ac:dyDescent="0.25">
      <c r="U23793" s="104"/>
      <c r="AB23793" s="104"/>
      <c r="AC23793" s="104"/>
      <c r="AF23793" s="104"/>
      <c r="AG23793" s="104"/>
      <c r="AK23793" s="104"/>
      <c r="AL23793" s="104"/>
      <c r="AO23793" s="104"/>
      <c r="AP23793" s="104"/>
    </row>
    <row r="23794" spans="21:42" ht="15" customHeight="1" x14ac:dyDescent="0.25">
      <c r="U23794" s="104"/>
      <c r="AB23794" s="104"/>
      <c r="AC23794" s="104"/>
      <c r="AF23794" s="104"/>
      <c r="AG23794" s="104"/>
      <c r="AK23794" s="104"/>
      <c r="AL23794" s="104"/>
      <c r="AO23794" s="104"/>
      <c r="AP23794" s="104"/>
    </row>
    <row r="23795" spans="21:42" ht="15" customHeight="1" x14ac:dyDescent="0.25">
      <c r="U23795" s="104"/>
      <c r="AB23795" s="104"/>
      <c r="AC23795" s="104"/>
      <c r="AF23795" s="104"/>
      <c r="AG23795" s="104"/>
      <c r="AK23795" s="104"/>
      <c r="AL23795" s="104"/>
      <c r="AO23795" s="104"/>
      <c r="AP23795" s="104"/>
    </row>
    <row r="23796" spans="21:42" ht="15" customHeight="1" x14ac:dyDescent="0.25">
      <c r="U23796" s="104"/>
      <c r="AB23796" s="104"/>
      <c r="AC23796" s="104"/>
      <c r="AF23796" s="104"/>
      <c r="AG23796" s="104"/>
      <c r="AK23796" s="104"/>
      <c r="AL23796" s="104"/>
      <c r="AO23796" s="104"/>
      <c r="AP23796" s="104"/>
    </row>
    <row r="23797" spans="21:42" ht="15" customHeight="1" x14ac:dyDescent="0.25">
      <c r="U23797" s="104"/>
      <c r="AB23797" s="104"/>
      <c r="AC23797" s="104"/>
      <c r="AF23797" s="104"/>
      <c r="AG23797" s="104"/>
      <c r="AK23797" s="104"/>
      <c r="AL23797" s="104"/>
      <c r="AO23797" s="104"/>
      <c r="AP23797" s="104"/>
    </row>
    <row r="23798" spans="21:42" ht="15" customHeight="1" x14ac:dyDescent="0.25">
      <c r="U23798" s="104"/>
      <c r="AB23798" s="104"/>
      <c r="AC23798" s="104"/>
      <c r="AF23798" s="104"/>
      <c r="AG23798" s="104"/>
      <c r="AK23798" s="104"/>
      <c r="AL23798" s="104"/>
      <c r="AO23798" s="104"/>
      <c r="AP23798" s="104"/>
    </row>
    <row r="23799" spans="21:42" ht="15" customHeight="1" x14ac:dyDescent="0.25">
      <c r="U23799" s="104"/>
      <c r="AB23799" s="104"/>
      <c r="AC23799" s="104"/>
      <c r="AF23799" s="104"/>
      <c r="AG23799" s="104"/>
      <c r="AK23799" s="104"/>
      <c r="AL23799" s="104"/>
      <c r="AO23799" s="104"/>
      <c r="AP23799" s="104"/>
    </row>
    <row r="23800" spans="21:42" ht="15" customHeight="1" x14ac:dyDescent="0.25">
      <c r="U23800" s="104"/>
      <c r="AB23800" s="104"/>
      <c r="AC23800" s="104"/>
      <c r="AF23800" s="104"/>
      <c r="AG23800" s="104"/>
      <c r="AK23800" s="104"/>
      <c r="AL23800" s="104"/>
      <c r="AO23800" s="104"/>
      <c r="AP23800" s="104"/>
    </row>
    <row r="23801" spans="21:42" ht="15" customHeight="1" x14ac:dyDescent="0.25">
      <c r="U23801" s="104"/>
      <c r="AB23801" s="104"/>
      <c r="AC23801" s="104"/>
      <c r="AF23801" s="104"/>
      <c r="AG23801" s="104"/>
      <c r="AK23801" s="104"/>
      <c r="AL23801" s="104"/>
      <c r="AO23801" s="104"/>
      <c r="AP23801" s="104"/>
    </row>
    <row r="23802" spans="21:42" ht="15" customHeight="1" x14ac:dyDescent="0.25">
      <c r="U23802" s="104"/>
      <c r="AB23802" s="104"/>
      <c r="AC23802" s="104"/>
      <c r="AF23802" s="104"/>
      <c r="AG23802" s="104"/>
      <c r="AK23802" s="104"/>
      <c r="AL23802" s="104"/>
      <c r="AO23802" s="104"/>
      <c r="AP23802" s="104"/>
    </row>
    <row r="23803" spans="21:42" ht="15" customHeight="1" x14ac:dyDescent="0.25">
      <c r="U23803" s="104"/>
      <c r="AB23803" s="104"/>
      <c r="AC23803" s="104"/>
      <c r="AF23803" s="104"/>
      <c r="AG23803" s="104"/>
      <c r="AK23803" s="104"/>
      <c r="AL23803" s="104"/>
      <c r="AO23803" s="104"/>
      <c r="AP23803" s="104"/>
    </row>
    <row r="23804" spans="21:42" ht="15" customHeight="1" x14ac:dyDescent="0.25">
      <c r="U23804" s="104"/>
      <c r="AB23804" s="104"/>
      <c r="AC23804" s="104"/>
      <c r="AF23804" s="104"/>
      <c r="AG23804" s="104"/>
      <c r="AK23804" s="104"/>
      <c r="AL23804" s="104"/>
      <c r="AO23804" s="104"/>
      <c r="AP23804" s="104"/>
    </row>
    <row r="23805" spans="21:42" ht="15" customHeight="1" x14ac:dyDescent="0.25">
      <c r="U23805" s="104"/>
      <c r="AB23805" s="104"/>
      <c r="AC23805" s="104"/>
      <c r="AF23805" s="104"/>
      <c r="AG23805" s="104"/>
      <c r="AK23805" s="104"/>
      <c r="AL23805" s="104"/>
      <c r="AO23805" s="104"/>
      <c r="AP23805" s="104"/>
    </row>
    <row r="23806" spans="21:42" ht="15" customHeight="1" x14ac:dyDescent="0.25">
      <c r="U23806" s="104"/>
      <c r="AB23806" s="104"/>
      <c r="AC23806" s="104"/>
      <c r="AF23806" s="104"/>
      <c r="AG23806" s="104"/>
      <c r="AK23806" s="104"/>
      <c r="AL23806" s="104"/>
      <c r="AO23806" s="104"/>
      <c r="AP23806" s="104"/>
    </row>
    <row r="23807" spans="21:42" ht="15" customHeight="1" x14ac:dyDescent="0.25">
      <c r="U23807" s="104"/>
      <c r="AB23807" s="104"/>
      <c r="AC23807" s="104"/>
      <c r="AF23807" s="104"/>
      <c r="AG23807" s="104"/>
      <c r="AK23807" s="104"/>
      <c r="AL23807" s="104"/>
      <c r="AO23807" s="104"/>
      <c r="AP23807" s="104"/>
    </row>
    <row r="23808" spans="21:42" ht="15" customHeight="1" x14ac:dyDescent="0.25">
      <c r="U23808" s="104"/>
      <c r="AB23808" s="104"/>
      <c r="AC23808" s="104"/>
      <c r="AF23808" s="104"/>
      <c r="AG23808" s="104"/>
      <c r="AK23808" s="104"/>
      <c r="AL23808" s="104"/>
      <c r="AO23808" s="104"/>
      <c r="AP23808" s="104"/>
    </row>
    <row r="23809" spans="21:42" ht="15" customHeight="1" x14ac:dyDescent="0.25">
      <c r="U23809" s="104"/>
      <c r="AB23809" s="104"/>
      <c r="AC23809" s="104"/>
      <c r="AF23809" s="104"/>
      <c r="AG23809" s="104"/>
      <c r="AK23809" s="104"/>
      <c r="AL23809" s="104"/>
      <c r="AO23809" s="104"/>
      <c r="AP23809" s="104"/>
    </row>
    <row r="23810" spans="21:42" ht="15" customHeight="1" x14ac:dyDescent="0.25">
      <c r="U23810" s="104"/>
      <c r="AB23810" s="104"/>
      <c r="AC23810" s="104"/>
      <c r="AF23810" s="104"/>
      <c r="AG23810" s="104"/>
      <c r="AK23810" s="104"/>
      <c r="AL23810" s="104"/>
      <c r="AO23810" s="104"/>
      <c r="AP23810" s="104"/>
    </row>
    <row r="23811" spans="21:42" ht="15" customHeight="1" x14ac:dyDescent="0.25">
      <c r="U23811" s="104"/>
      <c r="AB23811" s="104"/>
      <c r="AC23811" s="104"/>
      <c r="AF23811" s="104"/>
      <c r="AG23811" s="104"/>
      <c r="AK23811" s="104"/>
      <c r="AL23811" s="104"/>
      <c r="AO23811" s="104"/>
      <c r="AP23811" s="104"/>
    </row>
    <row r="23812" spans="21:42" ht="15" customHeight="1" x14ac:dyDescent="0.25">
      <c r="U23812" s="104"/>
      <c r="AB23812" s="104"/>
      <c r="AC23812" s="104"/>
      <c r="AF23812" s="104"/>
      <c r="AG23812" s="104"/>
      <c r="AK23812" s="104"/>
      <c r="AL23812" s="104"/>
      <c r="AO23812" s="104"/>
      <c r="AP23812" s="104"/>
    </row>
    <row r="23813" spans="21:42" ht="15" customHeight="1" x14ac:dyDescent="0.25">
      <c r="U23813" s="104"/>
      <c r="AB23813" s="104"/>
      <c r="AC23813" s="104"/>
      <c r="AF23813" s="104"/>
      <c r="AG23813" s="104"/>
      <c r="AK23813" s="104"/>
      <c r="AL23813" s="104"/>
      <c r="AO23813" s="104"/>
      <c r="AP23813" s="104"/>
    </row>
    <row r="23814" spans="21:42" ht="15" customHeight="1" x14ac:dyDescent="0.25">
      <c r="U23814" s="104"/>
      <c r="AB23814" s="104"/>
      <c r="AC23814" s="104"/>
      <c r="AF23814" s="104"/>
      <c r="AG23814" s="104"/>
      <c r="AK23814" s="104"/>
      <c r="AL23814" s="104"/>
      <c r="AO23814" s="104"/>
      <c r="AP23814" s="104"/>
    </row>
    <row r="23815" spans="21:42" ht="15" customHeight="1" x14ac:dyDescent="0.25">
      <c r="U23815" s="104"/>
      <c r="AB23815" s="104"/>
      <c r="AC23815" s="104"/>
      <c r="AF23815" s="104"/>
      <c r="AG23815" s="104"/>
      <c r="AK23815" s="104"/>
      <c r="AL23815" s="104"/>
      <c r="AO23815" s="104"/>
      <c r="AP23815" s="104"/>
    </row>
    <row r="23816" spans="21:42" ht="15" customHeight="1" x14ac:dyDescent="0.25">
      <c r="U23816" s="104"/>
      <c r="AB23816" s="104"/>
      <c r="AC23816" s="104"/>
      <c r="AF23816" s="104"/>
      <c r="AG23816" s="104"/>
      <c r="AK23816" s="104"/>
      <c r="AL23816" s="104"/>
      <c r="AO23816" s="104"/>
      <c r="AP23816" s="104"/>
    </row>
    <row r="23817" spans="21:42" ht="15" customHeight="1" x14ac:dyDescent="0.25">
      <c r="U23817" s="104"/>
      <c r="AB23817" s="104"/>
      <c r="AC23817" s="104"/>
      <c r="AF23817" s="104"/>
      <c r="AG23817" s="104"/>
      <c r="AK23817" s="104"/>
      <c r="AL23817" s="104"/>
      <c r="AO23817" s="104"/>
      <c r="AP23817" s="104"/>
    </row>
    <row r="23818" spans="21:42" ht="15" customHeight="1" x14ac:dyDescent="0.25">
      <c r="U23818" s="104"/>
      <c r="AB23818" s="104"/>
      <c r="AC23818" s="104"/>
      <c r="AF23818" s="104"/>
      <c r="AG23818" s="104"/>
      <c r="AK23818" s="104"/>
      <c r="AL23818" s="104"/>
      <c r="AO23818" s="104"/>
      <c r="AP23818" s="104"/>
    </row>
    <row r="23819" spans="21:42" ht="15" customHeight="1" x14ac:dyDescent="0.25">
      <c r="U23819" s="104"/>
      <c r="AB23819" s="104"/>
      <c r="AC23819" s="104"/>
      <c r="AF23819" s="104"/>
      <c r="AG23819" s="104"/>
      <c r="AK23819" s="104"/>
      <c r="AL23819" s="104"/>
      <c r="AO23819" s="104"/>
      <c r="AP23819" s="104"/>
    </row>
    <row r="23820" spans="21:42" ht="15" customHeight="1" x14ac:dyDescent="0.25">
      <c r="U23820" s="104"/>
      <c r="AB23820" s="104"/>
      <c r="AC23820" s="104"/>
      <c r="AF23820" s="104"/>
      <c r="AG23820" s="104"/>
      <c r="AK23820" s="104"/>
      <c r="AL23820" s="104"/>
      <c r="AO23820" s="104"/>
      <c r="AP23820" s="104"/>
    </row>
    <row r="23821" spans="21:42" ht="15" customHeight="1" x14ac:dyDescent="0.25">
      <c r="U23821" s="104"/>
      <c r="AB23821" s="104"/>
      <c r="AC23821" s="104"/>
      <c r="AF23821" s="104"/>
      <c r="AG23821" s="104"/>
      <c r="AK23821" s="104"/>
      <c r="AL23821" s="104"/>
      <c r="AO23821" s="104"/>
      <c r="AP23821" s="104"/>
    </row>
    <row r="23822" spans="21:42" ht="15" customHeight="1" x14ac:dyDescent="0.25">
      <c r="U23822" s="104"/>
      <c r="AB23822" s="104"/>
      <c r="AC23822" s="104"/>
      <c r="AF23822" s="104"/>
      <c r="AG23822" s="104"/>
      <c r="AK23822" s="104"/>
      <c r="AL23822" s="104"/>
      <c r="AO23822" s="104"/>
      <c r="AP23822" s="104"/>
    </row>
    <row r="23823" spans="21:42" ht="15" customHeight="1" x14ac:dyDescent="0.25">
      <c r="U23823" s="104"/>
      <c r="AB23823" s="104"/>
      <c r="AC23823" s="104"/>
      <c r="AF23823" s="104"/>
      <c r="AG23823" s="104"/>
      <c r="AK23823" s="104"/>
      <c r="AL23823" s="104"/>
      <c r="AO23823" s="104"/>
      <c r="AP23823" s="104"/>
    </row>
    <row r="23824" spans="21:42" ht="15" customHeight="1" x14ac:dyDescent="0.25">
      <c r="U23824" s="104"/>
      <c r="AB23824" s="104"/>
      <c r="AC23824" s="104"/>
      <c r="AF23824" s="104"/>
      <c r="AG23824" s="104"/>
      <c r="AK23824" s="104"/>
      <c r="AL23824" s="104"/>
      <c r="AO23824" s="104"/>
      <c r="AP23824" s="104"/>
    </row>
    <row r="23825" spans="21:42" ht="15" customHeight="1" x14ac:dyDescent="0.25">
      <c r="U23825" s="104"/>
      <c r="AB23825" s="104"/>
      <c r="AC23825" s="104"/>
      <c r="AF23825" s="104"/>
      <c r="AG23825" s="104"/>
      <c r="AK23825" s="104"/>
      <c r="AL23825" s="104"/>
      <c r="AO23825" s="104"/>
      <c r="AP23825" s="104"/>
    </row>
    <row r="23826" spans="21:42" ht="15" customHeight="1" x14ac:dyDescent="0.25">
      <c r="U23826" s="104"/>
      <c r="AB23826" s="104"/>
      <c r="AC23826" s="104"/>
      <c r="AF23826" s="104"/>
      <c r="AG23826" s="104"/>
      <c r="AK23826" s="104"/>
      <c r="AL23826" s="104"/>
      <c r="AO23826" s="104"/>
      <c r="AP23826" s="104"/>
    </row>
    <row r="23827" spans="21:42" ht="15" customHeight="1" x14ac:dyDescent="0.25">
      <c r="U23827" s="104"/>
      <c r="AB23827" s="104"/>
      <c r="AC23827" s="104"/>
      <c r="AF23827" s="104"/>
      <c r="AG23827" s="104"/>
      <c r="AK23827" s="104"/>
      <c r="AL23827" s="104"/>
      <c r="AO23827" s="104"/>
      <c r="AP23827" s="104"/>
    </row>
    <row r="23828" spans="21:42" ht="15" customHeight="1" x14ac:dyDescent="0.25">
      <c r="U23828" s="104"/>
      <c r="AB23828" s="104"/>
      <c r="AC23828" s="104"/>
      <c r="AF23828" s="104"/>
      <c r="AG23828" s="104"/>
      <c r="AK23828" s="104"/>
      <c r="AL23828" s="104"/>
      <c r="AO23828" s="104"/>
      <c r="AP23828" s="104"/>
    </row>
    <row r="23829" spans="21:42" ht="15" customHeight="1" x14ac:dyDescent="0.25">
      <c r="U23829" s="104"/>
      <c r="AB23829" s="104"/>
      <c r="AC23829" s="104"/>
      <c r="AF23829" s="104"/>
      <c r="AG23829" s="104"/>
      <c r="AK23829" s="104"/>
      <c r="AL23829" s="104"/>
      <c r="AO23829" s="104"/>
      <c r="AP23829" s="104"/>
    </row>
    <row r="23830" spans="21:42" ht="15" customHeight="1" x14ac:dyDescent="0.25">
      <c r="U23830" s="104"/>
      <c r="AB23830" s="104"/>
      <c r="AC23830" s="104"/>
      <c r="AF23830" s="104"/>
      <c r="AG23830" s="104"/>
      <c r="AK23830" s="104"/>
      <c r="AL23830" s="104"/>
      <c r="AO23830" s="104"/>
      <c r="AP23830" s="104"/>
    </row>
    <row r="23831" spans="21:42" ht="15" customHeight="1" x14ac:dyDescent="0.25">
      <c r="U23831" s="104"/>
      <c r="AB23831" s="104"/>
      <c r="AC23831" s="104"/>
      <c r="AF23831" s="104"/>
      <c r="AG23831" s="104"/>
      <c r="AK23831" s="104"/>
      <c r="AL23831" s="104"/>
      <c r="AO23831" s="104"/>
      <c r="AP23831" s="104"/>
    </row>
    <row r="23832" spans="21:42" ht="15" customHeight="1" x14ac:dyDescent="0.25">
      <c r="U23832" s="104"/>
      <c r="AB23832" s="104"/>
      <c r="AC23832" s="104"/>
      <c r="AF23832" s="104"/>
      <c r="AG23832" s="104"/>
      <c r="AK23832" s="104"/>
      <c r="AL23832" s="104"/>
      <c r="AO23832" s="104"/>
      <c r="AP23832" s="104"/>
    </row>
    <row r="23833" spans="21:42" ht="15" customHeight="1" x14ac:dyDescent="0.25">
      <c r="U23833" s="104"/>
      <c r="AB23833" s="104"/>
      <c r="AC23833" s="104"/>
      <c r="AF23833" s="104"/>
      <c r="AG23833" s="104"/>
      <c r="AK23833" s="104"/>
      <c r="AL23833" s="104"/>
      <c r="AO23833" s="104"/>
      <c r="AP23833" s="104"/>
    </row>
    <row r="23834" spans="21:42" ht="15" customHeight="1" x14ac:dyDescent="0.25">
      <c r="U23834" s="104"/>
      <c r="AB23834" s="104"/>
      <c r="AC23834" s="104"/>
      <c r="AF23834" s="104"/>
      <c r="AG23834" s="104"/>
      <c r="AK23834" s="104"/>
      <c r="AL23834" s="104"/>
      <c r="AO23834" s="104"/>
      <c r="AP23834" s="104"/>
    </row>
    <row r="23835" spans="21:42" ht="15" customHeight="1" x14ac:dyDescent="0.25">
      <c r="U23835" s="104"/>
      <c r="AB23835" s="104"/>
      <c r="AC23835" s="104"/>
      <c r="AF23835" s="104"/>
      <c r="AG23835" s="104"/>
      <c r="AK23835" s="104"/>
      <c r="AL23835" s="104"/>
      <c r="AO23835" s="104"/>
      <c r="AP23835" s="104"/>
    </row>
    <row r="23836" spans="21:42" ht="15" customHeight="1" x14ac:dyDescent="0.25">
      <c r="U23836" s="104"/>
      <c r="AB23836" s="104"/>
      <c r="AC23836" s="104"/>
      <c r="AF23836" s="104"/>
      <c r="AG23836" s="104"/>
      <c r="AK23836" s="104"/>
      <c r="AL23836" s="104"/>
      <c r="AO23836" s="104"/>
      <c r="AP23836" s="104"/>
    </row>
    <row r="23837" spans="21:42" ht="15" customHeight="1" x14ac:dyDescent="0.25">
      <c r="U23837" s="104"/>
      <c r="AB23837" s="104"/>
      <c r="AC23837" s="104"/>
      <c r="AF23837" s="104"/>
      <c r="AG23837" s="104"/>
      <c r="AK23837" s="104"/>
      <c r="AL23837" s="104"/>
      <c r="AO23837" s="104"/>
      <c r="AP23837" s="104"/>
    </row>
    <row r="23838" spans="21:42" ht="15" customHeight="1" x14ac:dyDescent="0.25">
      <c r="U23838" s="104"/>
      <c r="AB23838" s="104"/>
      <c r="AC23838" s="104"/>
      <c r="AF23838" s="104"/>
      <c r="AG23838" s="104"/>
      <c r="AK23838" s="104"/>
      <c r="AL23838" s="104"/>
      <c r="AO23838" s="104"/>
      <c r="AP23838" s="104"/>
    </row>
    <row r="23839" spans="21:42" ht="15" customHeight="1" x14ac:dyDescent="0.25">
      <c r="U23839" s="104"/>
      <c r="AB23839" s="104"/>
      <c r="AC23839" s="104"/>
      <c r="AF23839" s="104"/>
      <c r="AG23839" s="104"/>
      <c r="AK23839" s="104"/>
      <c r="AL23839" s="104"/>
      <c r="AO23839" s="104"/>
      <c r="AP23839" s="104"/>
    </row>
    <row r="23840" spans="21:42" ht="15" customHeight="1" x14ac:dyDescent="0.25">
      <c r="U23840" s="104"/>
      <c r="AB23840" s="104"/>
      <c r="AC23840" s="104"/>
      <c r="AF23840" s="104"/>
      <c r="AG23840" s="104"/>
      <c r="AK23840" s="104"/>
      <c r="AL23840" s="104"/>
      <c r="AO23840" s="104"/>
      <c r="AP23840" s="104"/>
    </row>
    <row r="23841" spans="21:42" ht="15" customHeight="1" x14ac:dyDescent="0.25">
      <c r="U23841" s="104"/>
      <c r="AB23841" s="104"/>
      <c r="AC23841" s="104"/>
      <c r="AF23841" s="104"/>
      <c r="AG23841" s="104"/>
      <c r="AK23841" s="104"/>
      <c r="AL23841" s="104"/>
      <c r="AO23841" s="104"/>
      <c r="AP23841" s="104"/>
    </row>
    <row r="23842" spans="21:42" ht="15" customHeight="1" x14ac:dyDescent="0.25">
      <c r="U23842" s="104"/>
      <c r="AB23842" s="104"/>
      <c r="AC23842" s="104"/>
      <c r="AF23842" s="104"/>
      <c r="AG23842" s="104"/>
      <c r="AK23842" s="104"/>
      <c r="AL23842" s="104"/>
      <c r="AO23842" s="104"/>
      <c r="AP23842" s="104"/>
    </row>
    <row r="23843" spans="21:42" ht="15" customHeight="1" x14ac:dyDescent="0.25">
      <c r="U23843" s="104"/>
      <c r="AB23843" s="104"/>
      <c r="AC23843" s="104"/>
      <c r="AF23843" s="104"/>
      <c r="AG23843" s="104"/>
      <c r="AK23843" s="104"/>
      <c r="AL23843" s="104"/>
      <c r="AO23843" s="104"/>
      <c r="AP23843" s="104"/>
    </row>
    <row r="23844" spans="21:42" ht="15" customHeight="1" x14ac:dyDescent="0.25">
      <c r="U23844" s="104"/>
      <c r="AB23844" s="104"/>
      <c r="AC23844" s="104"/>
      <c r="AF23844" s="104"/>
      <c r="AG23844" s="104"/>
      <c r="AK23844" s="104"/>
      <c r="AL23844" s="104"/>
      <c r="AO23844" s="104"/>
      <c r="AP23844" s="104"/>
    </row>
    <row r="23845" spans="21:42" ht="15" customHeight="1" x14ac:dyDescent="0.25">
      <c r="U23845" s="104"/>
      <c r="AB23845" s="104"/>
      <c r="AC23845" s="104"/>
      <c r="AF23845" s="104"/>
      <c r="AG23845" s="104"/>
      <c r="AK23845" s="104"/>
      <c r="AL23845" s="104"/>
      <c r="AO23845" s="104"/>
      <c r="AP23845" s="104"/>
    </row>
    <row r="23846" spans="21:42" ht="15" customHeight="1" x14ac:dyDescent="0.25">
      <c r="U23846" s="104"/>
      <c r="AB23846" s="104"/>
      <c r="AC23846" s="104"/>
      <c r="AF23846" s="104"/>
      <c r="AG23846" s="104"/>
      <c r="AK23846" s="104"/>
      <c r="AL23846" s="104"/>
      <c r="AO23846" s="104"/>
      <c r="AP23846" s="104"/>
    </row>
    <row r="23847" spans="21:42" ht="15" customHeight="1" x14ac:dyDescent="0.25">
      <c r="U23847" s="104"/>
      <c r="AB23847" s="104"/>
      <c r="AC23847" s="104"/>
      <c r="AF23847" s="104"/>
      <c r="AG23847" s="104"/>
      <c r="AK23847" s="104"/>
      <c r="AL23847" s="104"/>
      <c r="AO23847" s="104"/>
      <c r="AP23847" s="104"/>
    </row>
    <row r="23848" spans="21:42" ht="15" customHeight="1" x14ac:dyDescent="0.25">
      <c r="U23848" s="104"/>
      <c r="AB23848" s="104"/>
      <c r="AC23848" s="104"/>
      <c r="AF23848" s="104"/>
      <c r="AG23848" s="104"/>
      <c r="AK23848" s="104"/>
      <c r="AL23848" s="104"/>
      <c r="AO23848" s="104"/>
      <c r="AP23848" s="104"/>
    </row>
    <row r="23849" spans="21:42" ht="15" customHeight="1" x14ac:dyDescent="0.25">
      <c r="U23849" s="104"/>
      <c r="AB23849" s="104"/>
      <c r="AC23849" s="104"/>
      <c r="AF23849" s="104"/>
      <c r="AG23849" s="104"/>
      <c r="AK23849" s="104"/>
      <c r="AL23849" s="104"/>
      <c r="AO23849" s="104"/>
      <c r="AP23849" s="104"/>
    </row>
    <row r="23850" spans="21:42" ht="15" customHeight="1" x14ac:dyDescent="0.25">
      <c r="U23850" s="104"/>
      <c r="AB23850" s="104"/>
      <c r="AC23850" s="104"/>
      <c r="AF23850" s="104"/>
      <c r="AG23850" s="104"/>
      <c r="AK23850" s="104"/>
      <c r="AL23850" s="104"/>
      <c r="AO23850" s="104"/>
      <c r="AP23850" s="104"/>
    </row>
    <row r="23851" spans="21:42" ht="15" customHeight="1" x14ac:dyDescent="0.25">
      <c r="U23851" s="104"/>
      <c r="AB23851" s="104"/>
      <c r="AC23851" s="104"/>
      <c r="AF23851" s="104"/>
      <c r="AG23851" s="104"/>
      <c r="AK23851" s="104"/>
      <c r="AL23851" s="104"/>
      <c r="AO23851" s="104"/>
      <c r="AP23851" s="104"/>
    </row>
    <row r="23852" spans="21:42" ht="15" customHeight="1" x14ac:dyDescent="0.25">
      <c r="U23852" s="104"/>
      <c r="AB23852" s="104"/>
      <c r="AC23852" s="104"/>
      <c r="AF23852" s="104"/>
      <c r="AG23852" s="104"/>
      <c r="AK23852" s="104"/>
      <c r="AL23852" s="104"/>
      <c r="AO23852" s="104"/>
      <c r="AP23852" s="104"/>
    </row>
    <row r="23853" spans="21:42" ht="15" customHeight="1" x14ac:dyDescent="0.25">
      <c r="U23853" s="104"/>
      <c r="AB23853" s="104"/>
      <c r="AC23853" s="104"/>
      <c r="AF23853" s="104"/>
      <c r="AG23853" s="104"/>
      <c r="AK23853" s="104"/>
      <c r="AL23853" s="104"/>
      <c r="AO23853" s="104"/>
      <c r="AP23853" s="104"/>
    </row>
    <row r="23854" spans="21:42" ht="15" customHeight="1" x14ac:dyDescent="0.25">
      <c r="U23854" s="104"/>
      <c r="AB23854" s="104"/>
      <c r="AC23854" s="104"/>
      <c r="AF23854" s="104"/>
      <c r="AG23854" s="104"/>
      <c r="AK23854" s="104"/>
      <c r="AL23854" s="104"/>
      <c r="AO23854" s="104"/>
      <c r="AP23854" s="104"/>
    </row>
    <row r="23855" spans="21:42" ht="15" customHeight="1" x14ac:dyDescent="0.25">
      <c r="U23855" s="104"/>
      <c r="AB23855" s="104"/>
      <c r="AC23855" s="104"/>
      <c r="AF23855" s="104"/>
      <c r="AG23855" s="104"/>
      <c r="AK23855" s="104"/>
      <c r="AL23855" s="104"/>
      <c r="AO23855" s="104"/>
      <c r="AP23855" s="104"/>
    </row>
    <row r="23856" spans="21:42" ht="15" customHeight="1" x14ac:dyDescent="0.25">
      <c r="U23856" s="104"/>
      <c r="AB23856" s="104"/>
      <c r="AC23856" s="104"/>
      <c r="AF23856" s="104"/>
      <c r="AG23856" s="104"/>
      <c r="AK23856" s="104"/>
      <c r="AL23856" s="104"/>
      <c r="AO23856" s="104"/>
      <c r="AP23856" s="104"/>
    </row>
    <row r="23857" spans="21:42" ht="15" customHeight="1" x14ac:dyDescent="0.25">
      <c r="U23857" s="104"/>
      <c r="AB23857" s="104"/>
      <c r="AC23857" s="104"/>
      <c r="AF23857" s="104"/>
      <c r="AG23857" s="104"/>
      <c r="AK23857" s="104"/>
      <c r="AL23857" s="104"/>
      <c r="AO23857" s="104"/>
      <c r="AP23857" s="104"/>
    </row>
    <row r="23858" spans="21:42" ht="15" customHeight="1" x14ac:dyDescent="0.25">
      <c r="U23858" s="104"/>
      <c r="AB23858" s="104"/>
      <c r="AC23858" s="104"/>
      <c r="AF23858" s="104"/>
      <c r="AG23858" s="104"/>
      <c r="AK23858" s="104"/>
      <c r="AL23858" s="104"/>
      <c r="AO23858" s="104"/>
      <c r="AP23858" s="104"/>
    </row>
    <row r="23859" spans="21:42" ht="15" customHeight="1" x14ac:dyDescent="0.25">
      <c r="U23859" s="104"/>
      <c r="AB23859" s="104"/>
      <c r="AC23859" s="104"/>
      <c r="AF23859" s="104"/>
      <c r="AG23859" s="104"/>
      <c r="AK23859" s="104"/>
      <c r="AL23859" s="104"/>
      <c r="AO23859" s="104"/>
      <c r="AP23859" s="104"/>
    </row>
    <row r="23860" spans="21:42" ht="15" customHeight="1" x14ac:dyDescent="0.25">
      <c r="U23860" s="104"/>
      <c r="AB23860" s="104"/>
      <c r="AC23860" s="104"/>
      <c r="AF23860" s="104"/>
      <c r="AG23860" s="104"/>
      <c r="AK23860" s="104"/>
      <c r="AL23860" s="104"/>
      <c r="AO23860" s="104"/>
      <c r="AP23860" s="104"/>
    </row>
    <row r="23861" spans="21:42" ht="15" customHeight="1" x14ac:dyDescent="0.25">
      <c r="U23861" s="104"/>
      <c r="AB23861" s="104"/>
      <c r="AC23861" s="104"/>
      <c r="AF23861" s="104"/>
      <c r="AG23861" s="104"/>
      <c r="AK23861" s="104"/>
      <c r="AL23861" s="104"/>
      <c r="AO23861" s="104"/>
      <c r="AP23861" s="104"/>
    </row>
    <row r="23862" spans="21:42" ht="15" customHeight="1" x14ac:dyDescent="0.25">
      <c r="U23862" s="104"/>
      <c r="AB23862" s="104"/>
      <c r="AC23862" s="104"/>
      <c r="AF23862" s="104"/>
      <c r="AG23862" s="104"/>
      <c r="AK23862" s="104"/>
      <c r="AL23862" s="104"/>
      <c r="AO23862" s="104"/>
      <c r="AP23862" s="104"/>
    </row>
    <row r="23863" spans="21:42" ht="15" customHeight="1" x14ac:dyDescent="0.25">
      <c r="U23863" s="104"/>
      <c r="AB23863" s="104"/>
      <c r="AC23863" s="104"/>
      <c r="AF23863" s="104"/>
      <c r="AG23863" s="104"/>
      <c r="AK23863" s="104"/>
      <c r="AL23863" s="104"/>
      <c r="AO23863" s="104"/>
      <c r="AP23863" s="104"/>
    </row>
    <row r="23864" spans="21:42" ht="15" customHeight="1" x14ac:dyDescent="0.25">
      <c r="U23864" s="104"/>
      <c r="AB23864" s="104"/>
      <c r="AC23864" s="104"/>
      <c r="AF23864" s="104"/>
      <c r="AG23864" s="104"/>
      <c r="AK23864" s="104"/>
      <c r="AL23864" s="104"/>
      <c r="AO23864" s="104"/>
      <c r="AP23864" s="104"/>
    </row>
    <row r="23865" spans="21:42" ht="15" customHeight="1" x14ac:dyDescent="0.25">
      <c r="U23865" s="104"/>
      <c r="AB23865" s="104"/>
      <c r="AC23865" s="104"/>
      <c r="AF23865" s="104"/>
      <c r="AG23865" s="104"/>
      <c r="AK23865" s="104"/>
      <c r="AL23865" s="104"/>
      <c r="AO23865" s="104"/>
      <c r="AP23865" s="104"/>
    </row>
    <row r="23866" spans="21:42" ht="15" customHeight="1" x14ac:dyDescent="0.25">
      <c r="U23866" s="104"/>
      <c r="AB23866" s="104"/>
      <c r="AC23866" s="104"/>
      <c r="AF23866" s="104"/>
      <c r="AG23866" s="104"/>
      <c r="AK23866" s="104"/>
      <c r="AL23866" s="104"/>
      <c r="AO23866" s="104"/>
      <c r="AP23866" s="104"/>
    </row>
    <row r="23867" spans="21:42" ht="15" customHeight="1" x14ac:dyDescent="0.25">
      <c r="U23867" s="104"/>
      <c r="AB23867" s="104"/>
      <c r="AC23867" s="104"/>
      <c r="AF23867" s="104"/>
      <c r="AG23867" s="104"/>
      <c r="AK23867" s="104"/>
      <c r="AL23867" s="104"/>
      <c r="AO23867" s="104"/>
      <c r="AP23867" s="104"/>
    </row>
    <row r="23868" spans="21:42" ht="15" customHeight="1" x14ac:dyDescent="0.25">
      <c r="U23868" s="104"/>
      <c r="AB23868" s="104"/>
      <c r="AC23868" s="104"/>
      <c r="AF23868" s="104"/>
      <c r="AG23868" s="104"/>
      <c r="AK23868" s="104"/>
      <c r="AL23868" s="104"/>
      <c r="AO23868" s="104"/>
      <c r="AP23868" s="104"/>
    </row>
    <row r="23869" spans="21:42" ht="15" customHeight="1" x14ac:dyDescent="0.25">
      <c r="U23869" s="104"/>
      <c r="AB23869" s="104"/>
      <c r="AC23869" s="104"/>
      <c r="AF23869" s="104"/>
      <c r="AG23869" s="104"/>
      <c r="AK23869" s="104"/>
      <c r="AL23869" s="104"/>
      <c r="AO23869" s="104"/>
      <c r="AP23869" s="104"/>
    </row>
    <row r="23870" spans="21:42" ht="15" customHeight="1" x14ac:dyDescent="0.25">
      <c r="U23870" s="104"/>
      <c r="AB23870" s="104"/>
      <c r="AC23870" s="104"/>
      <c r="AF23870" s="104"/>
      <c r="AG23870" s="104"/>
      <c r="AK23870" s="104"/>
      <c r="AL23870" s="104"/>
      <c r="AO23870" s="104"/>
      <c r="AP23870" s="104"/>
    </row>
    <row r="23871" spans="21:42" ht="15" customHeight="1" x14ac:dyDescent="0.25">
      <c r="U23871" s="104"/>
      <c r="AB23871" s="104"/>
      <c r="AC23871" s="104"/>
      <c r="AF23871" s="104"/>
      <c r="AG23871" s="104"/>
      <c r="AK23871" s="104"/>
      <c r="AL23871" s="104"/>
      <c r="AO23871" s="104"/>
      <c r="AP23871" s="104"/>
    </row>
    <row r="23872" spans="21:42" ht="15" customHeight="1" x14ac:dyDescent="0.25">
      <c r="U23872" s="104"/>
      <c r="AB23872" s="104"/>
      <c r="AC23872" s="104"/>
      <c r="AF23872" s="104"/>
      <c r="AG23872" s="104"/>
      <c r="AK23872" s="104"/>
      <c r="AL23872" s="104"/>
      <c r="AO23872" s="104"/>
      <c r="AP23872" s="104"/>
    </row>
    <row r="23873" spans="21:42" ht="15" customHeight="1" x14ac:dyDescent="0.25">
      <c r="U23873" s="104"/>
      <c r="AB23873" s="104"/>
      <c r="AC23873" s="104"/>
      <c r="AF23873" s="104"/>
      <c r="AG23873" s="104"/>
      <c r="AK23873" s="104"/>
      <c r="AL23873" s="104"/>
      <c r="AO23873" s="104"/>
      <c r="AP23873" s="104"/>
    </row>
    <row r="23874" spans="21:42" ht="15" customHeight="1" x14ac:dyDescent="0.25">
      <c r="U23874" s="104"/>
      <c r="AB23874" s="104"/>
      <c r="AC23874" s="104"/>
      <c r="AF23874" s="104"/>
      <c r="AG23874" s="104"/>
      <c r="AK23874" s="104"/>
      <c r="AL23874" s="104"/>
      <c r="AO23874" s="104"/>
      <c r="AP23874" s="104"/>
    </row>
    <row r="23875" spans="21:42" ht="15" customHeight="1" x14ac:dyDescent="0.25">
      <c r="U23875" s="104"/>
      <c r="AB23875" s="104"/>
      <c r="AC23875" s="104"/>
      <c r="AF23875" s="104"/>
      <c r="AG23875" s="104"/>
      <c r="AK23875" s="104"/>
      <c r="AL23875" s="104"/>
      <c r="AO23875" s="104"/>
      <c r="AP23875" s="104"/>
    </row>
    <row r="23876" spans="21:42" ht="15" customHeight="1" x14ac:dyDescent="0.25">
      <c r="U23876" s="104"/>
      <c r="AB23876" s="104"/>
      <c r="AC23876" s="104"/>
      <c r="AF23876" s="104"/>
      <c r="AG23876" s="104"/>
      <c r="AK23876" s="104"/>
      <c r="AL23876" s="104"/>
      <c r="AO23876" s="104"/>
      <c r="AP23876" s="104"/>
    </row>
    <row r="23877" spans="21:42" ht="15" customHeight="1" x14ac:dyDescent="0.25">
      <c r="U23877" s="104"/>
      <c r="AB23877" s="104"/>
      <c r="AC23877" s="104"/>
      <c r="AF23877" s="104"/>
      <c r="AG23877" s="104"/>
      <c r="AK23877" s="104"/>
      <c r="AL23877" s="104"/>
      <c r="AO23877" s="104"/>
      <c r="AP23877" s="104"/>
    </row>
    <row r="23878" spans="21:42" ht="15" customHeight="1" x14ac:dyDescent="0.25">
      <c r="U23878" s="104"/>
      <c r="AB23878" s="104"/>
      <c r="AC23878" s="104"/>
      <c r="AF23878" s="104"/>
      <c r="AG23878" s="104"/>
      <c r="AK23878" s="104"/>
      <c r="AL23878" s="104"/>
      <c r="AO23878" s="104"/>
      <c r="AP23878" s="104"/>
    </row>
    <row r="23879" spans="21:42" ht="15" customHeight="1" x14ac:dyDescent="0.25">
      <c r="U23879" s="104"/>
      <c r="AB23879" s="104"/>
      <c r="AC23879" s="104"/>
      <c r="AF23879" s="104"/>
      <c r="AG23879" s="104"/>
      <c r="AK23879" s="104"/>
      <c r="AL23879" s="104"/>
      <c r="AO23879" s="104"/>
      <c r="AP23879" s="104"/>
    </row>
    <row r="23880" spans="21:42" ht="15" customHeight="1" x14ac:dyDescent="0.25">
      <c r="U23880" s="104"/>
      <c r="AB23880" s="104"/>
      <c r="AC23880" s="104"/>
      <c r="AF23880" s="104"/>
      <c r="AG23880" s="104"/>
      <c r="AK23880" s="104"/>
      <c r="AL23880" s="104"/>
      <c r="AO23880" s="104"/>
      <c r="AP23880" s="104"/>
    </row>
    <row r="23881" spans="21:42" ht="15" customHeight="1" x14ac:dyDescent="0.25">
      <c r="U23881" s="104"/>
      <c r="AB23881" s="104"/>
      <c r="AC23881" s="104"/>
      <c r="AF23881" s="104"/>
      <c r="AG23881" s="104"/>
      <c r="AK23881" s="104"/>
      <c r="AL23881" s="104"/>
      <c r="AO23881" s="104"/>
      <c r="AP23881" s="104"/>
    </row>
    <row r="23882" spans="21:42" ht="15" customHeight="1" x14ac:dyDescent="0.25">
      <c r="U23882" s="104"/>
      <c r="AB23882" s="104"/>
      <c r="AC23882" s="104"/>
      <c r="AF23882" s="104"/>
      <c r="AG23882" s="104"/>
      <c r="AK23882" s="104"/>
      <c r="AL23882" s="104"/>
      <c r="AO23882" s="104"/>
      <c r="AP23882" s="104"/>
    </row>
    <row r="23883" spans="21:42" ht="15" customHeight="1" x14ac:dyDescent="0.25">
      <c r="U23883" s="104"/>
      <c r="AB23883" s="104"/>
      <c r="AC23883" s="104"/>
      <c r="AF23883" s="104"/>
      <c r="AG23883" s="104"/>
      <c r="AK23883" s="104"/>
      <c r="AL23883" s="104"/>
      <c r="AO23883" s="104"/>
      <c r="AP23883" s="104"/>
    </row>
    <row r="23884" spans="21:42" ht="15" customHeight="1" x14ac:dyDescent="0.25">
      <c r="U23884" s="104"/>
      <c r="AB23884" s="104"/>
      <c r="AC23884" s="104"/>
      <c r="AF23884" s="104"/>
      <c r="AG23884" s="104"/>
      <c r="AK23884" s="104"/>
      <c r="AL23884" s="104"/>
      <c r="AO23884" s="104"/>
      <c r="AP23884" s="104"/>
    </row>
    <row r="23885" spans="21:42" ht="15" customHeight="1" x14ac:dyDescent="0.25">
      <c r="U23885" s="104"/>
      <c r="AB23885" s="104"/>
      <c r="AC23885" s="104"/>
      <c r="AF23885" s="104"/>
      <c r="AG23885" s="104"/>
      <c r="AK23885" s="104"/>
      <c r="AL23885" s="104"/>
      <c r="AO23885" s="104"/>
      <c r="AP23885" s="104"/>
    </row>
    <row r="23886" spans="21:42" ht="15" customHeight="1" x14ac:dyDescent="0.25">
      <c r="U23886" s="104"/>
      <c r="AB23886" s="104"/>
      <c r="AC23886" s="104"/>
      <c r="AF23886" s="104"/>
      <c r="AG23886" s="104"/>
      <c r="AK23886" s="104"/>
      <c r="AL23886" s="104"/>
      <c r="AO23886" s="104"/>
      <c r="AP23886" s="104"/>
    </row>
    <row r="23887" spans="21:42" ht="15" customHeight="1" x14ac:dyDescent="0.25">
      <c r="U23887" s="104"/>
      <c r="AB23887" s="104"/>
      <c r="AC23887" s="104"/>
      <c r="AF23887" s="104"/>
      <c r="AG23887" s="104"/>
      <c r="AK23887" s="104"/>
      <c r="AL23887" s="104"/>
      <c r="AO23887" s="104"/>
      <c r="AP23887" s="104"/>
    </row>
    <row r="23888" spans="21:42" ht="15" customHeight="1" x14ac:dyDescent="0.25">
      <c r="U23888" s="104"/>
      <c r="AB23888" s="104"/>
      <c r="AC23888" s="104"/>
      <c r="AF23888" s="104"/>
      <c r="AG23888" s="104"/>
      <c r="AK23888" s="104"/>
      <c r="AL23888" s="104"/>
      <c r="AO23888" s="104"/>
      <c r="AP23888" s="104"/>
    </row>
    <row r="23889" spans="21:42" ht="15" customHeight="1" x14ac:dyDescent="0.25">
      <c r="U23889" s="104"/>
      <c r="AB23889" s="104"/>
      <c r="AC23889" s="104"/>
      <c r="AF23889" s="104"/>
      <c r="AG23889" s="104"/>
      <c r="AK23889" s="104"/>
      <c r="AL23889" s="104"/>
      <c r="AO23889" s="104"/>
      <c r="AP23889" s="104"/>
    </row>
    <row r="23890" spans="21:42" ht="15" customHeight="1" x14ac:dyDescent="0.25">
      <c r="U23890" s="104"/>
      <c r="AB23890" s="104"/>
      <c r="AC23890" s="104"/>
      <c r="AF23890" s="104"/>
      <c r="AG23890" s="104"/>
      <c r="AK23890" s="104"/>
      <c r="AL23890" s="104"/>
      <c r="AO23890" s="104"/>
      <c r="AP23890" s="104"/>
    </row>
    <row r="23891" spans="21:42" ht="15" customHeight="1" x14ac:dyDescent="0.25">
      <c r="U23891" s="104"/>
      <c r="AB23891" s="104"/>
      <c r="AC23891" s="104"/>
      <c r="AF23891" s="104"/>
      <c r="AG23891" s="104"/>
      <c r="AK23891" s="104"/>
      <c r="AL23891" s="104"/>
      <c r="AO23891" s="104"/>
      <c r="AP23891" s="104"/>
    </row>
    <row r="23892" spans="21:42" ht="15" customHeight="1" x14ac:dyDescent="0.25">
      <c r="U23892" s="104"/>
      <c r="AB23892" s="104"/>
      <c r="AC23892" s="104"/>
      <c r="AF23892" s="104"/>
      <c r="AG23892" s="104"/>
      <c r="AK23892" s="104"/>
      <c r="AL23892" s="104"/>
      <c r="AO23892" s="104"/>
      <c r="AP23892" s="104"/>
    </row>
    <row r="23893" spans="21:42" ht="15" customHeight="1" x14ac:dyDescent="0.25">
      <c r="U23893" s="104"/>
      <c r="AB23893" s="104"/>
      <c r="AC23893" s="104"/>
      <c r="AF23893" s="104"/>
      <c r="AG23893" s="104"/>
      <c r="AK23893" s="104"/>
      <c r="AL23893" s="104"/>
      <c r="AO23893" s="104"/>
      <c r="AP23893" s="104"/>
    </row>
    <row r="23894" spans="21:42" ht="15" customHeight="1" x14ac:dyDescent="0.25">
      <c r="U23894" s="104"/>
      <c r="AB23894" s="104"/>
      <c r="AC23894" s="104"/>
      <c r="AF23894" s="104"/>
      <c r="AG23894" s="104"/>
      <c r="AK23894" s="104"/>
      <c r="AL23894" s="104"/>
      <c r="AO23894" s="104"/>
      <c r="AP23894" s="104"/>
    </row>
    <row r="23895" spans="21:42" ht="15" customHeight="1" x14ac:dyDescent="0.25">
      <c r="U23895" s="104"/>
      <c r="AB23895" s="104"/>
      <c r="AC23895" s="104"/>
      <c r="AF23895" s="104"/>
      <c r="AG23895" s="104"/>
      <c r="AK23895" s="104"/>
      <c r="AL23895" s="104"/>
      <c r="AO23895" s="104"/>
      <c r="AP23895" s="104"/>
    </row>
    <row r="23896" spans="21:42" ht="15" customHeight="1" x14ac:dyDescent="0.25">
      <c r="U23896" s="104"/>
      <c r="AB23896" s="104"/>
      <c r="AC23896" s="104"/>
      <c r="AF23896" s="104"/>
      <c r="AG23896" s="104"/>
      <c r="AK23896" s="104"/>
      <c r="AL23896" s="104"/>
      <c r="AO23896" s="104"/>
      <c r="AP23896" s="104"/>
    </row>
    <row r="23897" spans="21:42" ht="15" customHeight="1" x14ac:dyDescent="0.25">
      <c r="U23897" s="104"/>
      <c r="AB23897" s="104"/>
      <c r="AC23897" s="104"/>
      <c r="AF23897" s="104"/>
      <c r="AG23897" s="104"/>
      <c r="AK23897" s="104"/>
      <c r="AL23897" s="104"/>
      <c r="AO23897" s="104"/>
      <c r="AP23897" s="104"/>
    </row>
    <row r="23898" spans="21:42" ht="15" customHeight="1" x14ac:dyDescent="0.25">
      <c r="U23898" s="104"/>
      <c r="AB23898" s="104"/>
      <c r="AC23898" s="104"/>
      <c r="AF23898" s="104"/>
      <c r="AG23898" s="104"/>
      <c r="AK23898" s="104"/>
      <c r="AL23898" s="104"/>
      <c r="AO23898" s="104"/>
      <c r="AP23898" s="104"/>
    </row>
    <row r="23899" spans="21:42" ht="15" customHeight="1" x14ac:dyDescent="0.25">
      <c r="U23899" s="104"/>
      <c r="AB23899" s="104"/>
      <c r="AC23899" s="104"/>
      <c r="AF23899" s="104"/>
      <c r="AG23899" s="104"/>
      <c r="AK23899" s="104"/>
      <c r="AL23899" s="104"/>
      <c r="AO23899" s="104"/>
      <c r="AP23899" s="104"/>
    </row>
    <row r="23900" spans="21:42" ht="15" customHeight="1" x14ac:dyDescent="0.25">
      <c r="U23900" s="104"/>
      <c r="AB23900" s="104"/>
      <c r="AC23900" s="104"/>
      <c r="AF23900" s="104"/>
      <c r="AG23900" s="104"/>
      <c r="AK23900" s="104"/>
      <c r="AL23900" s="104"/>
      <c r="AO23900" s="104"/>
      <c r="AP23900" s="104"/>
    </row>
    <row r="23901" spans="21:42" ht="15" customHeight="1" x14ac:dyDescent="0.25">
      <c r="U23901" s="104"/>
      <c r="AB23901" s="104"/>
      <c r="AC23901" s="104"/>
      <c r="AF23901" s="104"/>
      <c r="AG23901" s="104"/>
      <c r="AK23901" s="104"/>
      <c r="AL23901" s="104"/>
      <c r="AO23901" s="104"/>
      <c r="AP23901" s="104"/>
    </row>
    <row r="23902" spans="21:42" ht="15" customHeight="1" x14ac:dyDescent="0.25">
      <c r="U23902" s="104"/>
      <c r="AB23902" s="104"/>
      <c r="AC23902" s="104"/>
      <c r="AF23902" s="104"/>
      <c r="AG23902" s="104"/>
      <c r="AK23902" s="104"/>
      <c r="AL23902" s="104"/>
      <c r="AO23902" s="104"/>
      <c r="AP23902" s="104"/>
    </row>
    <row r="23903" spans="21:42" ht="15" customHeight="1" x14ac:dyDescent="0.25">
      <c r="U23903" s="104"/>
      <c r="AB23903" s="104"/>
      <c r="AC23903" s="104"/>
      <c r="AF23903" s="104"/>
      <c r="AG23903" s="104"/>
      <c r="AK23903" s="104"/>
      <c r="AL23903" s="104"/>
      <c r="AO23903" s="104"/>
      <c r="AP23903" s="104"/>
    </row>
    <row r="23904" spans="21:42" ht="15" customHeight="1" x14ac:dyDescent="0.25">
      <c r="U23904" s="104"/>
      <c r="AB23904" s="104"/>
      <c r="AC23904" s="104"/>
      <c r="AF23904" s="104"/>
      <c r="AG23904" s="104"/>
      <c r="AK23904" s="104"/>
      <c r="AL23904" s="104"/>
      <c r="AO23904" s="104"/>
      <c r="AP23904" s="104"/>
    </row>
    <row r="23905" spans="21:42" ht="15" customHeight="1" x14ac:dyDescent="0.25">
      <c r="U23905" s="104"/>
      <c r="AB23905" s="104"/>
      <c r="AC23905" s="104"/>
      <c r="AF23905" s="104"/>
      <c r="AG23905" s="104"/>
      <c r="AK23905" s="104"/>
      <c r="AL23905" s="104"/>
      <c r="AO23905" s="104"/>
      <c r="AP23905" s="104"/>
    </row>
    <row r="23906" spans="21:42" ht="15" customHeight="1" x14ac:dyDescent="0.25">
      <c r="U23906" s="104"/>
      <c r="AB23906" s="104"/>
      <c r="AC23906" s="104"/>
      <c r="AF23906" s="104"/>
      <c r="AG23906" s="104"/>
      <c r="AK23906" s="104"/>
      <c r="AL23906" s="104"/>
      <c r="AO23906" s="104"/>
      <c r="AP23906" s="104"/>
    </row>
    <row r="23907" spans="21:42" ht="15" customHeight="1" x14ac:dyDescent="0.25">
      <c r="U23907" s="104"/>
      <c r="AB23907" s="104"/>
      <c r="AC23907" s="104"/>
      <c r="AF23907" s="104"/>
      <c r="AG23907" s="104"/>
      <c r="AK23907" s="104"/>
      <c r="AL23907" s="104"/>
      <c r="AO23907" s="104"/>
      <c r="AP23907" s="104"/>
    </row>
    <row r="23908" spans="21:42" ht="15" customHeight="1" x14ac:dyDescent="0.25">
      <c r="U23908" s="104"/>
      <c r="AB23908" s="104"/>
      <c r="AC23908" s="104"/>
      <c r="AF23908" s="104"/>
      <c r="AG23908" s="104"/>
      <c r="AK23908" s="104"/>
      <c r="AL23908" s="104"/>
      <c r="AO23908" s="104"/>
      <c r="AP23908" s="104"/>
    </row>
    <row r="23909" spans="21:42" ht="15" customHeight="1" x14ac:dyDescent="0.25">
      <c r="U23909" s="104"/>
      <c r="AB23909" s="104"/>
      <c r="AC23909" s="104"/>
      <c r="AF23909" s="104"/>
      <c r="AG23909" s="104"/>
      <c r="AK23909" s="104"/>
      <c r="AL23909" s="104"/>
      <c r="AO23909" s="104"/>
      <c r="AP23909" s="104"/>
    </row>
    <row r="23910" spans="21:42" ht="15" customHeight="1" x14ac:dyDescent="0.25">
      <c r="U23910" s="104"/>
      <c r="AB23910" s="104"/>
      <c r="AC23910" s="104"/>
      <c r="AF23910" s="104"/>
      <c r="AG23910" s="104"/>
      <c r="AK23910" s="104"/>
      <c r="AL23910" s="104"/>
      <c r="AO23910" s="104"/>
      <c r="AP23910" s="104"/>
    </row>
    <row r="23911" spans="21:42" ht="15" customHeight="1" x14ac:dyDescent="0.25">
      <c r="U23911" s="104"/>
      <c r="AB23911" s="104"/>
      <c r="AC23911" s="104"/>
      <c r="AF23911" s="104"/>
      <c r="AG23911" s="104"/>
      <c r="AK23911" s="104"/>
      <c r="AL23911" s="104"/>
      <c r="AO23911" s="104"/>
      <c r="AP23911" s="104"/>
    </row>
    <row r="23912" spans="21:42" ht="15" customHeight="1" x14ac:dyDescent="0.25">
      <c r="U23912" s="104"/>
      <c r="AB23912" s="104"/>
      <c r="AC23912" s="104"/>
      <c r="AF23912" s="104"/>
      <c r="AG23912" s="104"/>
      <c r="AK23912" s="104"/>
      <c r="AL23912" s="104"/>
      <c r="AO23912" s="104"/>
      <c r="AP23912" s="104"/>
    </row>
    <row r="23913" spans="21:42" ht="15" customHeight="1" x14ac:dyDescent="0.25">
      <c r="U23913" s="104"/>
      <c r="AB23913" s="104"/>
      <c r="AC23913" s="104"/>
      <c r="AF23913" s="104"/>
      <c r="AG23913" s="104"/>
      <c r="AK23913" s="104"/>
      <c r="AL23913" s="104"/>
      <c r="AO23913" s="104"/>
      <c r="AP23913" s="104"/>
    </row>
    <row r="23914" spans="21:42" ht="15" customHeight="1" x14ac:dyDescent="0.25">
      <c r="U23914" s="104"/>
      <c r="AB23914" s="104"/>
      <c r="AC23914" s="104"/>
      <c r="AF23914" s="104"/>
      <c r="AG23914" s="104"/>
      <c r="AK23914" s="104"/>
      <c r="AL23914" s="104"/>
      <c r="AO23914" s="104"/>
      <c r="AP23914" s="104"/>
    </row>
    <row r="23915" spans="21:42" ht="15" customHeight="1" x14ac:dyDescent="0.25">
      <c r="U23915" s="104"/>
      <c r="AB23915" s="104"/>
      <c r="AC23915" s="104"/>
      <c r="AF23915" s="104"/>
      <c r="AG23915" s="104"/>
      <c r="AK23915" s="104"/>
      <c r="AL23915" s="104"/>
      <c r="AO23915" s="104"/>
      <c r="AP23915" s="104"/>
    </row>
    <row r="23916" spans="21:42" ht="15" customHeight="1" x14ac:dyDescent="0.25">
      <c r="U23916" s="104"/>
      <c r="AB23916" s="104"/>
      <c r="AC23916" s="104"/>
      <c r="AF23916" s="104"/>
      <c r="AG23916" s="104"/>
      <c r="AK23916" s="104"/>
      <c r="AL23916" s="104"/>
      <c r="AO23916" s="104"/>
      <c r="AP23916" s="104"/>
    </row>
    <row r="23917" spans="21:42" ht="15" customHeight="1" x14ac:dyDescent="0.25">
      <c r="U23917" s="104"/>
      <c r="AB23917" s="104"/>
      <c r="AC23917" s="104"/>
      <c r="AF23917" s="104"/>
      <c r="AG23917" s="104"/>
      <c r="AK23917" s="104"/>
      <c r="AL23917" s="104"/>
      <c r="AO23917" s="104"/>
      <c r="AP23917" s="104"/>
    </row>
    <row r="23918" spans="21:42" ht="15" customHeight="1" x14ac:dyDescent="0.25">
      <c r="U23918" s="104"/>
      <c r="AB23918" s="104"/>
      <c r="AC23918" s="104"/>
      <c r="AF23918" s="104"/>
      <c r="AG23918" s="104"/>
      <c r="AK23918" s="104"/>
      <c r="AL23918" s="104"/>
      <c r="AO23918" s="104"/>
      <c r="AP23918" s="104"/>
    </row>
    <row r="23919" spans="21:42" ht="15" customHeight="1" x14ac:dyDescent="0.25">
      <c r="U23919" s="104"/>
      <c r="AB23919" s="104"/>
      <c r="AC23919" s="104"/>
      <c r="AF23919" s="104"/>
      <c r="AG23919" s="104"/>
      <c r="AK23919" s="104"/>
      <c r="AL23919" s="104"/>
      <c r="AO23919" s="104"/>
      <c r="AP23919" s="104"/>
    </row>
    <row r="23920" spans="21:42" ht="15" customHeight="1" x14ac:dyDescent="0.25">
      <c r="U23920" s="104"/>
      <c r="AB23920" s="104"/>
      <c r="AC23920" s="104"/>
      <c r="AF23920" s="104"/>
      <c r="AG23920" s="104"/>
      <c r="AK23920" s="104"/>
      <c r="AL23920" s="104"/>
      <c r="AO23920" s="104"/>
      <c r="AP23920" s="104"/>
    </row>
    <row r="23921" spans="21:42" ht="15" customHeight="1" x14ac:dyDescent="0.25">
      <c r="U23921" s="104"/>
      <c r="AB23921" s="104"/>
      <c r="AC23921" s="104"/>
      <c r="AF23921" s="104"/>
      <c r="AG23921" s="104"/>
      <c r="AK23921" s="104"/>
      <c r="AL23921" s="104"/>
      <c r="AO23921" s="104"/>
      <c r="AP23921" s="104"/>
    </row>
    <row r="23922" spans="21:42" ht="15" customHeight="1" x14ac:dyDescent="0.25">
      <c r="U23922" s="104"/>
      <c r="AB23922" s="104"/>
      <c r="AC23922" s="104"/>
      <c r="AF23922" s="104"/>
      <c r="AG23922" s="104"/>
      <c r="AK23922" s="104"/>
      <c r="AL23922" s="104"/>
      <c r="AO23922" s="104"/>
      <c r="AP23922" s="104"/>
    </row>
    <row r="23923" spans="21:42" ht="15" customHeight="1" x14ac:dyDescent="0.25">
      <c r="U23923" s="104"/>
      <c r="AB23923" s="104"/>
      <c r="AC23923" s="104"/>
      <c r="AF23923" s="104"/>
      <c r="AG23923" s="104"/>
      <c r="AK23923" s="104"/>
      <c r="AL23923" s="104"/>
      <c r="AO23923" s="104"/>
      <c r="AP23923" s="104"/>
    </row>
    <row r="23924" spans="21:42" ht="15" customHeight="1" x14ac:dyDescent="0.25">
      <c r="U23924" s="104"/>
      <c r="AB23924" s="104"/>
      <c r="AC23924" s="104"/>
      <c r="AF23924" s="104"/>
      <c r="AG23924" s="104"/>
      <c r="AK23924" s="104"/>
      <c r="AL23924" s="104"/>
      <c r="AO23924" s="104"/>
      <c r="AP23924" s="104"/>
    </row>
    <row r="23925" spans="21:42" ht="15" customHeight="1" x14ac:dyDescent="0.25">
      <c r="U23925" s="104"/>
      <c r="AB23925" s="104"/>
      <c r="AC23925" s="104"/>
      <c r="AF23925" s="104"/>
      <c r="AG23925" s="104"/>
      <c r="AK23925" s="104"/>
      <c r="AL23925" s="104"/>
      <c r="AO23925" s="104"/>
      <c r="AP23925" s="104"/>
    </row>
    <row r="23926" spans="21:42" ht="15" customHeight="1" x14ac:dyDescent="0.25">
      <c r="U23926" s="104"/>
      <c r="AB23926" s="104"/>
      <c r="AC23926" s="104"/>
      <c r="AF23926" s="104"/>
      <c r="AG23926" s="104"/>
      <c r="AK23926" s="104"/>
      <c r="AL23926" s="104"/>
      <c r="AO23926" s="104"/>
      <c r="AP23926" s="104"/>
    </row>
    <row r="23927" spans="21:42" ht="15" customHeight="1" x14ac:dyDescent="0.25">
      <c r="U23927" s="104"/>
      <c r="AB23927" s="104"/>
      <c r="AC23927" s="104"/>
      <c r="AF23927" s="104"/>
      <c r="AG23927" s="104"/>
      <c r="AK23927" s="104"/>
      <c r="AL23927" s="104"/>
      <c r="AO23927" s="104"/>
      <c r="AP23927" s="104"/>
    </row>
    <row r="23928" spans="21:42" ht="15" customHeight="1" x14ac:dyDescent="0.25">
      <c r="U23928" s="104"/>
      <c r="AB23928" s="104"/>
      <c r="AC23928" s="104"/>
      <c r="AF23928" s="104"/>
      <c r="AG23928" s="104"/>
      <c r="AK23928" s="104"/>
      <c r="AL23928" s="104"/>
      <c r="AO23928" s="104"/>
      <c r="AP23928" s="104"/>
    </row>
    <row r="23929" spans="21:42" ht="15" customHeight="1" x14ac:dyDescent="0.25">
      <c r="U23929" s="104"/>
      <c r="AB23929" s="104"/>
      <c r="AC23929" s="104"/>
      <c r="AF23929" s="104"/>
      <c r="AG23929" s="104"/>
      <c r="AK23929" s="104"/>
      <c r="AL23929" s="104"/>
      <c r="AO23929" s="104"/>
      <c r="AP23929" s="104"/>
    </row>
    <row r="23930" spans="21:42" ht="15" customHeight="1" x14ac:dyDescent="0.25">
      <c r="U23930" s="104"/>
      <c r="AB23930" s="104"/>
      <c r="AC23930" s="104"/>
      <c r="AF23930" s="104"/>
      <c r="AG23930" s="104"/>
      <c r="AK23930" s="104"/>
      <c r="AL23930" s="104"/>
      <c r="AO23930" s="104"/>
      <c r="AP23930" s="104"/>
    </row>
    <row r="23931" spans="21:42" ht="15" customHeight="1" x14ac:dyDescent="0.25">
      <c r="U23931" s="104"/>
      <c r="AB23931" s="104"/>
      <c r="AC23931" s="104"/>
      <c r="AF23931" s="104"/>
      <c r="AG23931" s="104"/>
      <c r="AK23931" s="104"/>
      <c r="AL23931" s="104"/>
      <c r="AO23931" s="104"/>
      <c r="AP23931" s="104"/>
    </row>
    <row r="23932" spans="21:42" ht="15" customHeight="1" x14ac:dyDescent="0.25">
      <c r="U23932" s="104"/>
      <c r="AB23932" s="104"/>
      <c r="AC23932" s="104"/>
      <c r="AF23932" s="104"/>
      <c r="AG23932" s="104"/>
      <c r="AK23932" s="104"/>
      <c r="AL23932" s="104"/>
      <c r="AO23932" s="104"/>
      <c r="AP23932" s="104"/>
    </row>
    <row r="23933" spans="21:42" ht="15" customHeight="1" x14ac:dyDescent="0.25">
      <c r="U23933" s="104"/>
      <c r="AB23933" s="104"/>
      <c r="AC23933" s="104"/>
      <c r="AF23933" s="104"/>
      <c r="AG23933" s="104"/>
      <c r="AK23933" s="104"/>
      <c r="AL23933" s="104"/>
      <c r="AO23933" s="104"/>
      <c r="AP23933" s="104"/>
    </row>
    <row r="23934" spans="21:42" ht="15" customHeight="1" x14ac:dyDescent="0.25">
      <c r="U23934" s="104"/>
      <c r="AB23934" s="104"/>
      <c r="AC23934" s="104"/>
      <c r="AF23934" s="104"/>
      <c r="AG23934" s="104"/>
      <c r="AK23934" s="104"/>
      <c r="AL23934" s="104"/>
      <c r="AO23934" s="104"/>
      <c r="AP23934" s="104"/>
    </row>
    <row r="23935" spans="21:42" ht="15" customHeight="1" x14ac:dyDescent="0.25">
      <c r="U23935" s="104"/>
      <c r="AB23935" s="104"/>
      <c r="AC23935" s="104"/>
      <c r="AF23935" s="104"/>
      <c r="AG23935" s="104"/>
      <c r="AK23935" s="104"/>
      <c r="AL23935" s="104"/>
      <c r="AO23935" s="104"/>
      <c r="AP23935" s="104"/>
    </row>
    <row r="23936" spans="21:42" ht="15" customHeight="1" x14ac:dyDescent="0.25">
      <c r="U23936" s="104"/>
      <c r="AB23936" s="104"/>
      <c r="AC23936" s="104"/>
      <c r="AF23936" s="104"/>
      <c r="AG23936" s="104"/>
      <c r="AK23936" s="104"/>
      <c r="AL23936" s="104"/>
      <c r="AO23936" s="104"/>
      <c r="AP23936" s="104"/>
    </row>
    <row r="23937" spans="21:42" ht="15" customHeight="1" x14ac:dyDescent="0.25">
      <c r="U23937" s="104"/>
      <c r="AB23937" s="104"/>
      <c r="AC23937" s="104"/>
      <c r="AF23937" s="104"/>
      <c r="AG23937" s="104"/>
      <c r="AK23937" s="104"/>
      <c r="AL23937" s="104"/>
      <c r="AO23937" s="104"/>
      <c r="AP23937" s="104"/>
    </row>
    <row r="23938" spans="21:42" ht="15" customHeight="1" x14ac:dyDescent="0.25">
      <c r="U23938" s="104"/>
      <c r="AB23938" s="104"/>
      <c r="AC23938" s="104"/>
      <c r="AF23938" s="104"/>
      <c r="AG23938" s="104"/>
      <c r="AK23938" s="104"/>
      <c r="AL23938" s="104"/>
      <c r="AO23938" s="104"/>
      <c r="AP23938" s="104"/>
    </row>
    <row r="23939" spans="21:42" ht="15" customHeight="1" x14ac:dyDescent="0.25">
      <c r="U23939" s="104"/>
      <c r="AB23939" s="104"/>
      <c r="AC23939" s="104"/>
      <c r="AF23939" s="104"/>
      <c r="AG23939" s="104"/>
      <c r="AK23939" s="104"/>
      <c r="AL23939" s="104"/>
      <c r="AO23939" s="104"/>
      <c r="AP23939" s="104"/>
    </row>
    <row r="23940" spans="21:42" ht="15" customHeight="1" x14ac:dyDescent="0.25">
      <c r="U23940" s="104"/>
      <c r="AB23940" s="104"/>
      <c r="AC23940" s="104"/>
      <c r="AF23940" s="104"/>
      <c r="AG23940" s="104"/>
      <c r="AK23940" s="104"/>
      <c r="AL23940" s="104"/>
      <c r="AO23940" s="104"/>
      <c r="AP23940" s="104"/>
    </row>
    <row r="23941" spans="21:42" ht="15" customHeight="1" x14ac:dyDescent="0.25">
      <c r="U23941" s="104"/>
      <c r="AB23941" s="104"/>
      <c r="AC23941" s="104"/>
      <c r="AF23941" s="104"/>
      <c r="AG23941" s="104"/>
      <c r="AK23941" s="104"/>
      <c r="AL23941" s="104"/>
      <c r="AO23941" s="104"/>
      <c r="AP23941" s="104"/>
    </row>
    <row r="23942" spans="21:42" ht="15" customHeight="1" x14ac:dyDescent="0.25">
      <c r="U23942" s="104"/>
      <c r="AB23942" s="104"/>
      <c r="AC23942" s="104"/>
      <c r="AF23942" s="104"/>
      <c r="AG23942" s="104"/>
      <c r="AK23942" s="104"/>
      <c r="AL23942" s="104"/>
      <c r="AO23942" s="104"/>
      <c r="AP23942" s="104"/>
    </row>
    <row r="23943" spans="21:42" ht="15" customHeight="1" x14ac:dyDescent="0.25">
      <c r="U23943" s="104"/>
      <c r="AB23943" s="104"/>
      <c r="AC23943" s="104"/>
      <c r="AF23943" s="104"/>
      <c r="AG23943" s="104"/>
      <c r="AK23943" s="104"/>
      <c r="AL23943" s="104"/>
      <c r="AO23943" s="104"/>
      <c r="AP23943" s="104"/>
    </row>
    <row r="23944" spans="21:42" ht="15" customHeight="1" x14ac:dyDescent="0.25">
      <c r="U23944" s="104"/>
      <c r="AB23944" s="104"/>
      <c r="AC23944" s="104"/>
      <c r="AF23944" s="104"/>
      <c r="AG23944" s="104"/>
      <c r="AK23944" s="104"/>
      <c r="AL23944" s="104"/>
      <c r="AO23944" s="104"/>
      <c r="AP23944" s="104"/>
    </row>
    <row r="23945" spans="21:42" ht="15" customHeight="1" x14ac:dyDescent="0.25">
      <c r="U23945" s="104"/>
      <c r="AB23945" s="104"/>
      <c r="AC23945" s="104"/>
      <c r="AF23945" s="104"/>
      <c r="AG23945" s="104"/>
      <c r="AK23945" s="104"/>
      <c r="AL23945" s="104"/>
      <c r="AO23945" s="104"/>
      <c r="AP23945" s="104"/>
    </row>
    <row r="23946" spans="21:42" ht="15" customHeight="1" x14ac:dyDescent="0.25">
      <c r="U23946" s="104"/>
      <c r="AB23946" s="104"/>
      <c r="AC23946" s="104"/>
      <c r="AF23946" s="104"/>
      <c r="AG23946" s="104"/>
      <c r="AK23946" s="104"/>
      <c r="AL23946" s="104"/>
      <c r="AO23946" s="104"/>
      <c r="AP23946" s="104"/>
    </row>
    <row r="23947" spans="21:42" ht="15" customHeight="1" x14ac:dyDescent="0.25">
      <c r="U23947" s="104"/>
      <c r="AB23947" s="104"/>
      <c r="AC23947" s="104"/>
      <c r="AF23947" s="104"/>
      <c r="AG23947" s="104"/>
      <c r="AK23947" s="104"/>
      <c r="AL23947" s="104"/>
      <c r="AO23947" s="104"/>
      <c r="AP23947" s="104"/>
    </row>
    <row r="23948" spans="21:42" ht="15" customHeight="1" x14ac:dyDescent="0.25">
      <c r="U23948" s="104"/>
      <c r="AB23948" s="104"/>
      <c r="AC23948" s="104"/>
      <c r="AF23948" s="104"/>
      <c r="AG23948" s="104"/>
      <c r="AK23948" s="104"/>
      <c r="AL23948" s="104"/>
      <c r="AO23948" s="104"/>
      <c r="AP23948" s="104"/>
    </row>
    <row r="23949" spans="21:42" ht="15" customHeight="1" x14ac:dyDescent="0.25">
      <c r="U23949" s="104"/>
      <c r="AB23949" s="104"/>
      <c r="AC23949" s="104"/>
      <c r="AF23949" s="104"/>
      <c r="AG23949" s="104"/>
      <c r="AK23949" s="104"/>
      <c r="AL23949" s="104"/>
      <c r="AO23949" s="104"/>
      <c r="AP23949" s="104"/>
    </row>
    <row r="23950" spans="21:42" ht="15" customHeight="1" x14ac:dyDescent="0.25">
      <c r="U23950" s="104"/>
      <c r="AB23950" s="104"/>
      <c r="AC23950" s="104"/>
      <c r="AF23950" s="104"/>
      <c r="AG23950" s="104"/>
      <c r="AK23950" s="104"/>
      <c r="AL23950" s="104"/>
      <c r="AO23950" s="104"/>
      <c r="AP23950" s="104"/>
    </row>
    <row r="23951" spans="21:42" ht="15" customHeight="1" x14ac:dyDescent="0.25">
      <c r="U23951" s="104"/>
      <c r="AB23951" s="104"/>
      <c r="AC23951" s="104"/>
      <c r="AF23951" s="104"/>
      <c r="AG23951" s="104"/>
      <c r="AK23951" s="104"/>
      <c r="AL23951" s="104"/>
      <c r="AO23951" s="104"/>
      <c r="AP23951" s="104"/>
    </row>
    <row r="23952" spans="21:42" ht="15" customHeight="1" x14ac:dyDescent="0.25">
      <c r="U23952" s="104"/>
      <c r="AB23952" s="104"/>
      <c r="AC23952" s="104"/>
      <c r="AF23952" s="104"/>
      <c r="AG23952" s="104"/>
      <c r="AK23952" s="104"/>
      <c r="AL23952" s="104"/>
      <c r="AO23952" s="104"/>
      <c r="AP23952" s="104"/>
    </row>
    <row r="23953" spans="21:42" ht="15" customHeight="1" x14ac:dyDescent="0.25">
      <c r="U23953" s="104"/>
      <c r="AB23953" s="104"/>
      <c r="AC23953" s="104"/>
      <c r="AF23953" s="104"/>
      <c r="AG23953" s="104"/>
      <c r="AK23953" s="104"/>
      <c r="AL23953" s="104"/>
      <c r="AO23953" s="104"/>
      <c r="AP23953" s="104"/>
    </row>
    <row r="23954" spans="21:42" ht="15" customHeight="1" x14ac:dyDescent="0.25">
      <c r="U23954" s="104"/>
      <c r="AB23954" s="104"/>
      <c r="AC23954" s="104"/>
      <c r="AF23954" s="104"/>
      <c r="AG23954" s="104"/>
      <c r="AK23954" s="104"/>
      <c r="AL23954" s="104"/>
      <c r="AO23954" s="104"/>
      <c r="AP23954" s="104"/>
    </row>
    <row r="23955" spans="21:42" ht="15" customHeight="1" x14ac:dyDescent="0.25">
      <c r="U23955" s="104"/>
      <c r="AB23955" s="104"/>
      <c r="AC23955" s="104"/>
      <c r="AF23955" s="104"/>
      <c r="AG23955" s="104"/>
      <c r="AK23955" s="104"/>
      <c r="AL23955" s="104"/>
      <c r="AO23955" s="104"/>
      <c r="AP23955" s="104"/>
    </row>
    <row r="23956" spans="21:42" ht="15" customHeight="1" x14ac:dyDescent="0.25">
      <c r="U23956" s="104"/>
      <c r="AB23956" s="104"/>
      <c r="AC23956" s="104"/>
      <c r="AF23956" s="104"/>
      <c r="AG23956" s="104"/>
      <c r="AK23956" s="104"/>
      <c r="AL23956" s="104"/>
      <c r="AO23956" s="104"/>
      <c r="AP23956" s="104"/>
    </row>
    <row r="23957" spans="21:42" ht="15" customHeight="1" x14ac:dyDescent="0.25">
      <c r="U23957" s="104"/>
      <c r="AB23957" s="104"/>
      <c r="AC23957" s="104"/>
      <c r="AF23957" s="104"/>
      <c r="AG23957" s="104"/>
      <c r="AK23957" s="104"/>
      <c r="AL23957" s="104"/>
      <c r="AO23957" s="104"/>
      <c r="AP23957" s="104"/>
    </row>
    <row r="23958" spans="21:42" ht="15" customHeight="1" x14ac:dyDescent="0.25">
      <c r="U23958" s="104"/>
      <c r="AB23958" s="104"/>
      <c r="AC23958" s="104"/>
      <c r="AF23958" s="104"/>
      <c r="AG23958" s="104"/>
      <c r="AK23958" s="104"/>
      <c r="AL23958" s="104"/>
      <c r="AO23958" s="104"/>
      <c r="AP23958" s="104"/>
    </row>
    <row r="23959" spans="21:42" ht="15" customHeight="1" x14ac:dyDescent="0.25">
      <c r="U23959" s="104"/>
      <c r="AB23959" s="104"/>
      <c r="AC23959" s="104"/>
      <c r="AF23959" s="104"/>
      <c r="AG23959" s="104"/>
      <c r="AK23959" s="104"/>
      <c r="AL23959" s="104"/>
      <c r="AO23959" s="104"/>
      <c r="AP23959" s="104"/>
    </row>
    <row r="23960" spans="21:42" ht="15" customHeight="1" x14ac:dyDescent="0.25">
      <c r="U23960" s="104"/>
      <c r="AB23960" s="104"/>
      <c r="AC23960" s="104"/>
      <c r="AF23960" s="104"/>
      <c r="AG23960" s="104"/>
      <c r="AK23960" s="104"/>
      <c r="AL23960" s="104"/>
      <c r="AO23960" s="104"/>
      <c r="AP23960" s="104"/>
    </row>
    <row r="23961" spans="21:42" ht="15" customHeight="1" x14ac:dyDescent="0.25">
      <c r="U23961" s="104"/>
      <c r="AB23961" s="104"/>
      <c r="AC23961" s="104"/>
      <c r="AF23961" s="104"/>
      <c r="AG23961" s="104"/>
      <c r="AK23961" s="104"/>
      <c r="AL23961" s="104"/>
      <c r="AO23961" s="104"/>
      <c r="AP23961" s="104"/>
    </row>
    <row r="23962" spans="21:42" ht="15" customHeight="1" x14ac:dyDescent="0.25">
      <c r="U23962" s="104"/>
      <c r="AB23962" s="104"/>
      <c r="AC23962" s="104"/>
      <c r="AF23962" s="104"/>
      <c r="AG23962" s="104"/>
      <c r="AK23962" s="104"/>
      <c r="AL23962" s="104"/>
      <c r="AO23962" s="104"/>
      <c r="AP23962" s="104"/>
    </row>
    <row r="23963" spans="21:42" ht="15" customHeight="1" x14ac:dyDescent="0.25">
      <c r="U23963" s="104"/>
      <c r="AB23963" s="104"/>
      <c r="AC23963" s="104"/>
      <c r="AF23963" s="104"/>
      <c r="AG23963" s="104"/>
      <c r="AK23963" s="104"/>
      <c r="AL23963" s="104"/>
      <c r="AO23963" s="104"/>
      <c r="AP23963" s="104"/>
    </row>
    <row r="23964" spans="21:42" ht="15" customHeight="1" x14ac:dyDescent="0.25">
      <c r="U23964" s="104"/>
      <c r="AB23964" s="104"/>
      <c r="AC23964" s="104"/>
      <c r="AF23964" s="104"/>
      <c r="AG23964" s="104"/>
      <c r="AK23964" s="104"/>
      <c r="AL23964" s="104"/>
      <c r="AO23964" s="104"/>
      <c r="AP23964" s="104"/>
    </row>
    <row r="23965" spans="21:42" ht="15" customHeight="1" x14ac:dyDescent="0.25">
      <c r="U23965" s="104"/>
      <c r="AB23965" s="104"/>
      <c r="AC23965" s="104"/>
      <c r="AF23965" s="104"/>
      <c r="AG23965" s="104"/>
      <c r="AK23965" s="104"/>
      <c r="AL23965" s="104"/>
      <c r="AO23965" s="104"/>
      <c r="AP23965" s="104"/>
    </row>
    <row r="23966" spans="21:42" ht="15" customHeight="1" x14ac:dyDescent="0.25">
      <c r="U23966" s="104"/>
      <c r="AB23966" s="104"/>
      <c r="AC23966" s="104"/>
      <c r="AF23966" s="104"/>
      <c r="AG23966" s="104"/>
      <c r="AK23966" s="104"/>
      <c r="AL23966" s="104"/>
      <c r="AO23966" s="104"/>
      <c r="AP23966" s="104"/>
    </row>
    <row r="23967" spans="21:42" ht="15" customHeight="1" x14ac:dyDescent="0.25">
      <c r="U23967" s="104"/>
      <c r="AB23967" s="104"/>
      <c r="AC23967" s="104"/>
      <c r="AF23967" s="104"/>
      <c r="AG23967" s="104"/>
      <c r="AK23967" s="104"/>
      <c r="AL23967" s="104"/>
      <c r="AO23967" s="104"/>
      <c r="AP23967" s="104"/>
    </row>
    <row r="23968" spans="21:42" ht="15" customHeight="1" x14ac:dyDescent="0.25">
      <c r="U23968" s="104"/>
      <c r="AB23968" s="104"/>
      <c r="AC23968" s="104"/>
      <c r="AF23968" s="104"/>
      <c r="AG23968" s="104"/>
      <c r="AK23968" s="104"/>
      <c r="AL23968" s="104"/>
      <c r="AO23968" s="104"/>
      <c r="AP23968" s="104"/>
    </row>
    <row r="23969" spans="21:42" ht="15" customHeight="1" x14ac:dyDescent="0.25">
      <c r="U23969" s="104"/>
      <c r="AB23969" s="104"/>
      <c r="AC23969" s="104"/>
      <c r="AF23969" s="104"/>
      <c r="AG23969" s="104"/>
      <c r="AK23969" s="104"/>
      <c r="AL23969" s="104"/>
      <c r="AO23969" s="104"/>
      <c r="AP23969" s="104"/>
    </row>
    <row r="23970" spans="21:42" ht="15" customHeight="1" x14ac:dyDescent="0.25">
      <c r="U23970" s="104"/>
      <c r="AB23970" s="104"/>
      <c r="AC23970" s="104"/>
      <c r="AF23970" s="104"/>
      <c r="AG23970" s="104"/>
      <c r="AK23970" s="104"/>
      <c r="AL23970" s="104"/>
      <c r="AO23970" s="104"/>
      <c r="AP23970" s="104"/>
    </row>
    <row r="23971" spans="21:42" ht="15" customHeight="1" x14ac:dyDescent="0.25">
      <c r="U23971" s="104"/>
      <c r="AB23971" s="104"/>
      <c r="AC23971" s="104"/>
      <c r="AF23971" s="104"/>
      <c r="AG23971" s="104"/>
      <c r="AK23971" s="104"/>
      <c r="AL23971" s="104"/>
      <c r="AO23971" s="104"/>
      <c r="AP23971" s="104"/>
    </row>
    <row r="23972" spans="21:42" ht="15" customHeight="1" x14ac:dyDescent="0.25">
      <c r="U23972" s="104"/>
      <c r="AB23972" s="104"/>
      <c r="AC23972" s="104"/>
      <c r="AF23972" s="104"/>
      <c r="AG23972" s="104"/>
      <c r="AK23972" s="104"/>
      <c r="AL23972" s="104"/>
      <c r="AO23972" s="104"/>
      <c r="AP23972" s="104"/>
    </row>
    <row r="23973" spans="21:42" ht="15" customHeight="1" x14ac:dyDescent="0.25">
      <c r="U23973" s="104"/>
      <c r="AB23973" s="104"/>
      <c r="AC23973" s="104"/>
      <c r="AF23973" s="104"/>
      <c r="AG23973" s="104"/>
      <c r="AK23973" s="104"/>
      <c r="AL23973" s="104"/>
      <c r="AO23973" s="104"/>
      <c r="AP23973" s="104"/>
    </row>
    <row r="23974" spans="21:42" ht="15" customHeight="1" x14ac:dyDescent="0.25">
      <c r="U23974" s="104"/>
      <c r="AB23974" s="104"/>
      <c r="AC23974" s="104"/>
      <c r="AF23974" s="104"/>
      <c r="AG23974" s="104"/>
      <c r="AK23974" s="104"/>
      <c r="AL23974" s="104"/>
      <c r="AO23974" s="104"/>
      <c r="AP23974" s="104"/>
    </row>
    <row r="23975" spans="21:42" ht="15" customHeight="1" x14ac:dyDescent="0.25">
      <c r="U23975" s="104"/>
      <c r="AB23975" s="104"/>
      <c r="AC23975" s="104"/>
      <c r="AF23975" s="104"/>
      <c r="AG23975" s="104"/>
      <c r="AK23975" s="104"/>
      <c r="AL23975" s="104"/>
      <c r="AO23975" s="104"/>
      <c r="AP23975" s="104"/>
    </row>
    <row r="23976" spans="21:42" ht="15" customHeight="1" x14ac:dyDescent="0.25">
      <c r="U23976" s="104"/>
      <c r="AB23976" s="104"/>
      <c r="AC23976" s="104"/>
      <c r="AF23976" s="104"/>
      <c r="AG23976" s="104"/>
      <c r="AK23976" s="104"/>
      <c r="AL23976" s="104"/>
      <c r="AO23976" s="104"/>
      <c r="AP23976" s="104"/>
    </row>
    <row r="23977" spans="21:42" ht="15" customHeight="1" x14ac:dyDescent="0.25">
      <c r="U23977" s="104"/>
      <c r="AB23977" s="104"/>
      <c r="AC23977" s="104"/>
      <c r="AF23977" s="104"/>
      <c r="AG23977" s="104"/>
      <c r="AK23977" s="104"/>
      <c r="AL23977" s="104"/>
      <c r="AO23977" s="104"/>
      <c r="AP23977" s="104"/>
    </row>
    <row r="23978" spans="21:42" ht="15" customHeight="1" x14ac:dyDescent="0.25">
      <c r="U23978" s="104"/>
      <c r="AB23978" s="104"/>
      <c r="AC23978" s="104"/>
      <c r="AF23978" s="104"/>
      <c r="AG23978" s="104"/>
      <c r="AK23978" s="104"/>
      <c r="AL23978" s="104"/>
      <c r="AO23978" s="104"/>
      <c r="AP23978" s="104"/>
    </row>
    <row r="23979" spans="21:42" ht="15" customHeight="1" x14ac:dyDescent="0.25">
      <c r="U23979" s="104"/>
      <c r="AB23979" s="104"/>
      <c r="AC23979" s="104"/>
      <c r="AF23979" s="104"/>
      <c r="AG23979" s="104"/>
      <c r="AK23979" s="104"/>
      <c r="AL23979" s="104"/>
      <c r="AO23979" s="104"/>
      <c r="AP23979" s="104"/>
    </row>
    <row r="23980" spans="21:42" ht="15" customHeight="1" x14ac:dyDescent="0.25">
      <c r="U23980" s="104"/>
      <c r="AB23980" s="104"/>
      <c r="AC23980" s="104"/>
      <c r="AF23980" s="104"/>
      <c r="AG23980" s="104"/>
      <c r="AK23980" s="104"/>
      <c r="AL23980" s="104"/>
      <c r="AO23980" s="104"/>
      <c r="AP23980" s="104"/>
    </row>
    <row r="23981" spans="21:42" ht="15" customHeight="1" x14ac:dyDescent="0.25">
      <c r="U23981" s="104"/>
      <c r="AB23981" s="104"/>
      <c r="AC23981" s="104"/>
      <c r="AF23981" s="104"/>
      <c r="AG23981" s="104"/>
      <c r="AK23981" s="104"/>
      <c r="AL23981" s="104"/>
      <c r="AO23981" s="104"/>
      <c r="AP23981" s="104"/>
    </row>
    <row r="23982" spans="21:42" ht="15" customHeight="1" x14ac:dyDescent="0.25">
      <c r="U23982" s="104"/>
      <c r="AB23982" s="104"/>
      <c r="AC23982" s="104"/>
      <c r="AF23982" s="104"/>
      <c r="AG23982" s="104"/>
      <c r="AK23982" s="104"/>
      <c r="AL23982" s="104"/>
      <c r="AO23982" s="104"/>
      <c r="AP23982" s="104"/>
    </row>
    <row r="23983" spans="21:42" ht="15" customHeight="1" x14ac:dyDescent="0.25">
      <c r="U23983" s="104"/>
      <c r="AB23983" s="104"/>
      <c r="AC23983" s="104"/>
      <c r="AF23983" s="104"/>
      <c r="AG23983" s="104"/>
      <c r="AK23983" s="104"/>
      <c r="AL23983" s="104"/>
      <c r="AO23983" s="104"/>
      <c r="AP23983" s="104"/>
    </row>
    <row r="23984" spans="21:42" ht="15" customHeight="1" x14ac:dyDescent="0.25">
      <c r="U23984" s="104"/>
      <c r="AB23984" s="104"/>
      <c r="AC23984" s="104"/>
      <c r="AF23984" s="104"/>
      <c r="AG23984" s="104"/>
      <c r="AK23984" s="104"/>
      <c r="AL23984" s="104"/>
      <c r="AO23984" s="104"/>
      <c r="AP23984" s="104"/>
    </row>
    <row r="23985" spans="21:42" ht="15" customHeight="1" x14ac:dyDescent="0.25">
      <c r="U23985" s="104"/>
      <c r="AB23985" s="104"/>
      <c r="AC23985" s="104"/>
      <c r="AF23985" s="104"/>
      <c r="AG23985" s="104"/>
      <c r="AK23985" s="104"/>
      <c r="AL23985" s="104"/>
      <c r="AO23985" s="104"/>
      <c r="AP23985" s="104"/>
    </row>
    <row r="23986" spans="21:42" ht="15" customHeight="1" x14ac:dyDescent="0.25">
      <c r="U23986" s="104"/>
      <c r="AB23986" s="104"/>
      <c r="AC23986" s="104"/>
      <c r="AF23986" s="104"/>
      <c r="AG23986" s="104"/>
      <c r="AK23986" s="104"/>
      <c r="AL23986" s="104"/>
      <c r="AO23986" s="104"/>
      <c r="AP23986" s="104"/>
    </row>
    <row r="23987" spans="21:42" ht="15" customHeight="1" x14ac:dyDescent="0.25">
      <c r="U23987" s="104"/>
      <c r="AB23987" s="104"/>
      <c r="AC23987" s="104"/>
      <c r="AF23987" s="104"/>
      <c r="AG23987" s="104"/>
      <c r="AK23987" s="104"/>
      <c r="AL23987" s="104"/>
      <c r="AO23987" s="104"/>
      <c r="AP23987" s="104"/>
    </row>
    <row r="23988" spans="21:42" ht="15" customHeight="1" x14ac:dyDescent="0.25">
      <c r="U23988" s="104"/>
      <c r="AB23988" s="104"/>
      <c r="AC23988" s="104"/>
      <c r="AF23988" s="104"/>
      <c r="AG23988" s="104"/>
      <c r="AK23988" s="104"/>
      <c r="AL23988" s="104"/>
      <c r="AO23988" s="104"/>
      <c r="AP23988" s="104"/>
    </row>
    <row r="23989" spans="21:42" ht="15" customHeight="1" x14ac:dyDescent="0.25">
      <c r="U23989" s="104"/>
      <c r="AB23989" s="104"/>
      <c r="AC23989" s="104"/>
      <c r="AF23989" s="104"/>
      <c r="AG23989" s="104"/>
      <c r="AK23989" s="104"/>
      <c r="AL23989" s="104"/>
      <c r="AO23989" s="104"/>
      <c r="AP23989" s="104"/>
    </row>
    <row r="23990" spans="21:42" ht="15" customHeight="1" x14ac:dyDescent="0.25">
      <c r="U23990" s="104"/>
      <c r="AB23990" s="104"/>
      <c r="AC23990" s="104"/>
      <c r="AF23990" s="104"/>
      <c r="AG23990" s="104"/>
      <c r="AK23990" s="104"/>
      <c r="AL23990" s="104"/>
      <c r="AO23990" s="104"/>
      <c r="AP23990" s="104"/>
    </row>
    <row r="23991" spans="21:42" ht="15" customHeight="1" x14ac:dyDescent="0.25">
      <c r="U23991" s="104"/>
      <c r="AB23991" s="104"/>
      <c r="AC23991" s="104"/>
      <c r="AF23991" s="104"/>
      <c r="AG23991" s="104"/>
      <c r="AK23991" s="104"/>
      <c r="AL23991" s="104"/>
      <c r="AO23991" s="104"/>
      <c r="AP23991" s="104"/>
    </row>
    <row r="23992" spans="21:42" ht="15" customHeight="1" x14ac:dyDescent="0.25">
      <c r="U23992" s="104"/>
      <c r="AB23992" s="104"/>
      <c r="AC23992" s="104"/>
      <c r="AF23992" s="104"/>
      <c r="AG23992" s="104"/>
      <c r="AK23992" s="104"/>
      <c r="AL23992" s="104"/>
      <c r="AO23992" s="104"/>
      <c r="AP23992" s="104"/>
    </row>
    <row r="23993" spans="21:42" ht="15" customHeight="1" x14ac:dyDescent="0.25">
      <c r="U23993" s="104"/>
      <c r="AB23993" s="104"/>
      <c r="AC23993" s="104"/>
      <c r="AF23993" s="104"/>
      <c r="AG23993" s="104"/>
      <c r="AK23993" s="104"/>
      <c r="AL23993" s="104"/>
      <c r="AO23993" s="104"/>
      <c r="AP23993" s="104"/>
    </row>
    <row r="23994" spans="21:42" ht="15" customHeight="1" x14ac:dyDescent="0.25">
      <c r="U23994" s="104"/>
      <c r="AB23994" s="104"/>
      <c r="AC23994" s="104"/>
      <c r="AF23994" s="104"/>
      <c r="AG23994" s="104"/>
      <c r="AK23994" s="104"/>
      <c r="AL23994" s="104"/>
      <c r="AO23994" s="104"/>
      <c r="AP23994" s="104"/>
    </row>
    <row r="23995" spans="21:42" ht="15" customHeight="1" x14ac:dyDescent="0.25">
      <c r="U23995" s="104"/>
      <c r="AB23995" s="104"/>
      <c r="AC23995" s="104"/>
      <c r="AF23995" s="104"/>
      <c r="AG23995" s="104"/>
      <c r="AK23995" s="104"/>
      <c r="AL23995" s="104"/>
      <c r="AO23995" s="104"/>
      <c r="AP23995" s="104"/>
    </row>
    <row r="23996" spans="21:42" ht="15" customHeight="1" x14ac:dyDescent="0.25">
      <c r="U23996" s="104"/>
      <c r="AB23996" s="104"/>
      <c r="AC23996" s="104"/>
      <c r="AF23996" s="104"/>
      <c r="AG23996" s="104"/>
      <c r="AK23996" s="104"/>
      <c r="AL23996" s="104"/>
      <c r="AO23996" s="104"/>
      <c r="AP23996" s="104"/>
    </row>
    <row r="23997" spans="21:42" ht="15" customHeight="1" x14ac:dyDescent="0.25">
      <c r="U23997" s="104"/>
      <c r="AB23997" s="104"/>
      <c r="AC23997" s="104"/>
      <c r="AF23997" s="104"/>
      <c r="AG23997" s="104"/>
      <c r="AK23997" s="104"/>
      <c r="AL23997" s="104"/>
      <c r="AO23997" s="104"/>
      <c r="AP23997" s="104"/>
    </row>
    <row r="23998" spans="21:42" ht="15" customHeight="1" x14ac:dyDescent="0.25">
      <c r="U23998" s="104"/>
      <c r="AB23998" s="104"/>
      <c r="AC23998" s="104"/>
      <c r="AF23998" s="104"/>
      <c r="AG23998" s="104"/>
      <c r="AK23998" s="104"/>
      <c r="AL23998" s="104"/>
      <c r="AO23998" s="104"/>
      <c r="AP23998" s="104"/>
    </row>
    <row r="23999" spans="21:42" ht="15" customHeight="1" x14ac:dyDescent="0.25">
      <c r="U23999" s="104"/>
      <c r="AB23999" s="104"/>
      <c r="AC23999" s="104"/>
      <c r="AF23999" s="104"/>
      <c r="AG23999" s="104"/>
      <c r="AK23999" s="104"/>
      <c r="AL23999" s="104"/>
      <c r="AO23999" s="104"/>
      <c r="AP23999" s="104"/>
    </row>
    <row r="24000" spans="21:42" ht="15" customHeight="1" x14ac:dyDescent="0.25">
      <c r="U24000" s="104"/>
      <c r="AB24000" s="104"/>
      <c r="AC24000" s="104"/>
      <c r="AF24000" s="104"/>
      <c r="AG24000" s="104"/>
      <c r="AK24000" s="104"/>
      <c r="AL24000" s="104"/>
      <c r="AO24000" s="104"/>
      <c r="AP24000" s="104"/>
    </row>
    <row r="24001" spans="21:42" ht="15" customHeight="1" x14ac:dyDescent="0.25">
      <c r="U24001" s="104"/>
      <c r="AB24001" s="104"/>
      <c r="AC24001" s="104"/>
      <c r="AF24001" s="104"/>
      <c r="AG24001" s="104"/>
      <c r="AK24001" s="104"/>
      <c r="AL24001" s="104"/>
      <c r="AO24001" s="104"/>
      <c r="AP24001" s="104"/>
    </row>
    <row r="24002" spans="21:42" ht="15" customHeight="1" x14ac:dyDescent="0.25">
      <c r="U24002" s="104"/>
      <c r="AB24002" s="104"/>
      <c r="AC24002" s="104"/>
      <c r="AF24002" s="104"/>
      <c r="AG24002" s="104"/>
      <c r="AK24002" s="104"/>
      <c r="AL24002" s="104"/>
      <c r="AO24002" s="104"/>
      <c r="AP24002" s="104"/>
    </row>
    <row r="24003" spans="21:42" ht="15" customHeight="1" x14ac:dyDescent="0.25">
      <c r="U24003" s="104"/>
      <c r="AB24003" s="104"/>
      <c r="AC24003" s="104"/>
      <c r="AF24003" s="104"/>
      <c r="AG24003" s="104"/>
      <c r="AK24003" s="104"/>
      <c r="AL24003" s="104"/>
      <c r="AO24003" s="104"/>
      <c r="AP24003" s="104"/>
    </row>
    <row r="24004" spans="21:42" ht="15" customHeight="1" x14ac:dyDescent="0.25">
      <c r="U24004" s="104"/>
      <c r="AB24004" s="104"/>
      <c r="AC24004" s="104"/>
      <c r="AF24004" s="104"/>
      <c r="AG24004" s="104"/>
      <c r="AK24004" s="104"/>
      <c r="AL24004" s="104"/>
      <c r="AO24004" s="104"/>
      <c r="AP24004" s="104"/>
    </row>
    <row r="24005" spans="21:42" ht="15" customHeight="1" x14ac:dyDescent="0.25">
      <c r="U24005" s="104"/>
      <c r="AB24005" s="104"/>
      <c r="AC24005" s="104"/>
      <c r="AF24005" s="104"/>
      <c r="AG24005" s="104"/>
      <c r="AK24005" s="104"/>
      <c r="AL24005" s="104"/>
      <c r="AO24005" s="104"/>
      <c r="AP24005" s="104"/>
    </row>
    <row r="24006" spans="21:42" ht="15" customHeight="1" x14ac:dyDescent="0.25">
      <c r="U24006" s="104"/>
      <c r="AB24006" s="104"/>
      <c r="AC24006" s="104"/>
      <c r="AF24006" s="104"/>
      <c r="AG24006" s="104"/>
      <c r="AK24006" s="104"/>
      <c r="AL24006" s="104"/>
      <c r="AO24006" s="104"/>
      <c r="AP24006" s="104"/>
    </row>
    <row r="24007" spans="21:42" ht="15" customHeight="1" x14ac:dyDescent="0.25">
      <c r="U24007" s="104"/>
      <c r="AB24007" s="104"/>
      <c r="AC24007" s="104"/>
      <c r="AF24007" s="104"/>
      <c r="AG24007" s="104"/>
      <c r="AK24007" s="104"/>
      <c r="AL24007" s="104"/>
      <c r="AO24007" s="104"/>
      <c r="AP24007" s="104"/>
    </row>
    <row r="24008" spans="21:42" ht="15" customHeight="1" x14ac:dyDescent="0.25">
      <c r="U24008" s="104"/>
      <c r="AB24008" s="104"/>
      <c r="AC24008" s="104"/>
      <c r="AF24008" s="104"/>
      <c r="AG24008" s="104"/>
      <c r="AK24008" s="104"/>
      <c r="AL24008" s="104"/>
      <c r="AO24008" s="104"/>
      <c r="AP24008" s="104"/>
    </row>
    <row r="24009" spans="21:42" ht="15" customHeight="1" x14ac:dyDescent="0.25">
      <c r="U24009" s="104"/>
      <c r="AB24009" s="104"/>
      <c r="AC24009" s="104"/>
      <c r="AF24009" s="104"/>
      <c r="AG24009" s="104"/>
      <c r="AK24009" s="104"/>
      <c r="AL24009" s="104"/>
      <c r="AO24009" s="104"/>
      <c r="AP24009" s="104"/>
    </row>
    <row r="24010" spans="21:42" ht="15" customHeight="1" x14ac:dyDescent="0.25">
      <c r="U24010" s="104"/>
      <c r="AB24010" s="104"/>
      <c r="AC24010" s="104"/>
      <c r="AF24010" s="104"/>
      <c r="AG24010" s="104"/>
      <c r="AK24010" s="104"/>
      <c r="AL24010" s="104"/>
      <c r="AO24010" s="104"/>
      <c r="AP24010" s="104"/>
    </row>
    <row r="24011" spans="21:42" ht="15" customHeight="1" x14ac:dyDescent="0.25">
      <c r="U24011" s="104"/>
      <c r="AB24011" s="104"/>
      <c r="AC24011" s="104"/>
      <c r="AF24011" s="104"/>
      <c r="AG24011" s="104"/>
      <c r="AK24011" s="104"/>
      <c r="AL24011" s="104"/>
      <c r="AO24011" s="104"/>
      <c r="AP24011" s="104"/>
    </row>
    <row r="24012" spans="21:42" ht="15" customHeight="1" x14ac:dyDescent="0.25">
      <c r="U24012" s="104"/>
      <c r="AB24012" s="104"/>
      <c r="AC24012" s="104"/>
      <c r="AF24012" s="104"/>
      <c r="AG24012" s="104"/>
      <c r="AK24012" s="104"/>
      <c r="AL24012" s="104"/>
      <c r="AO24012" s="104"/>
      <c r="AP24012" s="104"/>
    </row>
    <row r="24013" spans="21:42" ht="15" customHeight="1" x14ac:dyDescent="0.25">
      <c r="U24013" s="104"/>
      <c r="AB24013" s="104"/>
      <c r="AC24013" s="104"/>
      <c r="AF24013" s="104"/>
      <c r="AG24013" s="104"/>
      <c r="AK24013" s="104"/>
      <c r="AL24013" s="104"/>
      <c r="AO24013" s="104"/>
      <c r="AP24013" s="104"/>
    </row>
    <row r="24014" spans="21:42" ht="15" customHeight="1" x14ac:dyDescent="0.25">
      <c r="U24014" s="104"/>
      <c r="AB24014" s="104"/>
      <c r="AC24014" s="104"/>
      <c r="AF24014" s="104"/>
      <c r="AG24014" s="104"/>
      <c r="AK24014" s="104"/>
      <c r="AL24014" s="104"/>
      <c r="AO24014" s="104"/>
      <c r="AP24014" s="104"/>
    </row>
    <row r="24015" spans="21:42" ht="15" customHeight="1" x14ac:dyDescent="0.25">
      <c r="U24015" s="104"/>
      <c r="AB24015" s="104"/>
      <c r="AC24015" s="104"/>
      <c r="AF24015" s="104"/>
      <c r="AG24015" s="104"/>
      <c r="AK24015" s="104"/>
      <c r="AL24015" s="104"/>
      <c r="AO24015" s="104"/>
      <c r="AP24015" s="104"/>
    </row>
    <row r="24016" spans="21:42" ht="15" customHeight="1" x14ac:dyDescent="0.25">
      <c r="U24016" s="104"/>
      <c r="AB24016" s="104"/>
      <c r="AC24016" s="104"/>
      <c r="AF24016" s="104"/>
      <c r="AG24016" s="104"/>
      <c r="AK24016" s="104"/>
      <c r="AL24016" s="104"/>
      <c r="AO24016" s="104"/>
      <c r="AP24016" s="104"/>
    </row>
    <row r="24017" spans="21:42" ht="15" customHeight="1" x14ac:dyDescent="0.25">
      <c r="U24017" s="104"/>
      <c r="AB24017" s="104"/>
      <c r="AC24017" s="104"/>
      <c r="AF24017" s="104"/>
      <c r="AG24017" s="104"/>
      <c r="AK24017" s="104"/>
      <c r="AL24017" s="104"/>
      <c r="AO24017" s="104"/>
      <c r="AP24017" s="104"/>
    </row>
    <row r="24018" spans="21:42" ht="15" customHeight="1" x14ac:dyDescent="0.25">
      <c r="U24018" s="104"/>
      <c r="AB24018" s="104"/>
      <c r="AC24018" s="104"/>
      <c r="AF24018" s="104"/>
      <c r="AG24018" s="104"/>
      <c r="AK24018" s="104"/>
      <c r="AL24018" s="104"/>
      <c r="AO24018" s="104"/>
      <c r="AP24018" s="104"/>
    </row>
    <row r="24019" spans="21:42" ht="15" customHeight="1" x14ac:dyDescent="0.25">
      <c r="U24019" s="104"/>
      <c r="AB24019" s="104"/>
      <c r="AC24019" s="104"/>
      <c r="AF24019" s="104"/>
      <c r="AG24019" s="104"/>
      <c r="AK24019" s="104"/>
      <c r="AL24019" s="104"/>
      <c r="AO24019" s="104"/>
      <c r="AP24019" s="104"/>
    </row>
    <row r="24020" spans="21:42" ht="15" customHeight="1" x14ac:dyDescent="0.25">
      <c r="U24020" s="104"/>
      <c r="AB24020" s="104"/>
      <c r="AC24020" s="104"/>
      <c r="AF24020" s="104"/>
      <c r="AG24020" s="104"/>
      <c r="AK24020" s="104"/>
      <c r="AL24020" s="104"/>
      <c r="AO24020" s="104"/>
      <c r="AP24020" s="104"/>
    </row>
    <row r="24021" spans="21:42" ht="15" customHeight="1" x14ac:dyDescent="0.25">
      <c r="U24021" s="104"/>
      <c r="AB24021" s="104"/>
      <c r="AC24021" s="104"/>
      <c r="AF24021" s="104"/>
      <c r="AG24021" s="104"/>
      <c r="AK24021" s="104"/>
      <c r="AL24021" s="104"/>
      <c r="AO24021" s="104"/>
      <c r="AP24021" s="104"/>
    </row>
    <row r="24022" spans="21:42" ht="15" customHeight="1" x14ac:dyDescent="0.25">
      <c r="U24022" s="104"/>
      <c r="AB24022" s="104"/>
      <c r="AC24022" s="104"/>
      <c r="AF24022" s="104"/>
      <c r="AG24022" s="104"/>
      <c r="AK24022" s="104"/>
      <c r="AL24022" s="104"/>
      <c r="AO24022" s="104"/>
      <c r="AP24022" s="104"/>
    </row>
    <row r="24023" spans="21:42" ht="15" customHeight="1" x14ac:dyDescent="0.25">
      <c r="U24023" s="104"/>
      <c r="AB24023" s="104"/>
      <c r="AC24023" s="104"/>
      <c r="AF24023" s="104"/>
      <c r="AG24023" s="104"/>
      <c r="AK24023" s="104"/>
      <c r="AL24023" s="104"/>
      <c r="AO24023" s="104"/>
      <c r="AP24023" s="104"/>
    </row>
    <row r="24024" spans="21:42" ht="15" customHeight="1" x14ac:dyDescent="0.25">
      <c r="U24024" s="104"/>
      <c r="AB24024" s="104"/>
      <c r="AC24024" s="104"/>
      <c r="AF24024" s="104"/>
      <c r="AG24024" s="104"/>
      <c r="AK24024" s="104"/>
      <c r="AL24024" s="104"/>
      <c r="AO24024" s="104"/>
      <c r="AP24024" s="104"/>
    </row>
    <row r="24025" spans="21:42" ht="15" customHeight="1" x14ac:dyDescent="0.25">
      <c r="U24025" s="104"/>
      <c r="AB24025" s="104"/>
      <c r="AC24025" s="104"/>
      <c r="AF24025" s="104"/>
      <c r="AG24025" s="104"/>
      <c r="AK24025" s="104"/>
      <c r="AL24025" s="104"/>
      <c r="AO24025" s="104"/>
      <c r="AP24025" s="104"/>
    </row>
    <row r="24026" spans="21:42" ht="15" customHeight="1" x14ac:dyDescent="0.25">
      <c r="U24026" s="104"/>
      <c r="AB24026" s="104"/>
      <c r="AC24026" s="104"/>
      <c r="AF24026" s="104"/>
      <c r="AG24026" s="104"/>
      <c r="AK24026" s="104"/>
      <c r="AL24026" s="104"/>
      <c r="AO24026" s="104"/>
      <c r="AP24026" s="104"/>
    </row>
    <row r="24027" spans="21:42" ht="15" customHeight="1" x14ac:dyDescent="0.25">
      <c r="U24027" s="104"/>
      <c r="AB24027" s="104"/>
      <c r="AC24027" s="104"/>
      <c r="AF24027" s="104"/>
      <c r="AG24027" s="104"/>
      <c r="AK24027" s="104"/>
      <c r="AL24027" s="104"/>
      <c r="AO24027" s="104"/>
      <c r="AP24027" s="104"/>
    </row>
    <row r="24028" spans="21:42" ht="15" customHeight="1" x14ac:dyDescent="0.25">
      <c r="U24028" s="104"/>
      <c r="AB24028" s="104"/>
      <c r="AC24028" s="104"/>
      <c r="AF24028" s="104"/>
      <c r="AG24028" s="104"/>
      <c r="AK24028" s="104"/>
      <c r="AL24028" s="104"/>
      <c r="AO24028" s="104"/>
      <c r="AP24028" s="104"/>
    </row>
    <row r="24029" spans="21:42" ht="15" customHeight="1" x14ac:dyDescent="0.25">
      <c r="U24029" s="104"/>
      <c r="AB24029" s="104"/>
      <c r="AC24029" s="104"/>
      <c r="AF24029" s="104"/>
      <c r="AG24029" s="104"/>
      <c r="AK24029" s="104"/>
      <c r="AL24029" s="104"/>
      <c r="AO24029" s="104"/>
      <c r="AP24029" s="104"/>
    </row>
    <row r="24030" spans="21:42" ht="15" customHeight="1" x14ac:dyDescent="0.25">
      <c r="U24030" s="104"/>
      <c r="AB24030" s="104"/>
      <c r="AC24030" s="104"/>
      <c r="AF24030" s="104"/>
      <c r="AG24030" s="104"/>
      <c r="AK24030" s="104"/>
      <c r="AL24030" s="104"/>
      <c r="AO24030" s="104"/>
      <c r="AP24030" s="104"/>
    </row>
    <row r="24031" spans="21:42" ht="15" customHeight="1" x14ac:dyDescent="0.25">
      <c r="U24031" s="104"/>
      <c r="AB24031" s="104"/>
      <c r="AC24031" s="104"/>
      <c r="AF24031" s="104"/>
      <c r="AG24031" s="104"/>
      <c r="AK24031" s="104"/>
      <c r="AL24031" s="104"/>
      <c r="AO24031" s="104"/>
      <c r="AP24031" s="104"/>
    </row>
    <row r="24032" spans="21:42" ht="15" customHeight="1" x14ac:dyDescent="0.25">
      <c r="U24032" s="104"/>
      <c r="AB24032" s="104"/>
      <c r="AC24032" s="104"/>
      <c r="AF24032" s="104"/>
      <c r="AG24032" s="104"/>
      <c r="AK24032" s="104"/>
      <c r="AL24032" s="104"/>
      <c r="AO24032" s="104"/>
      <c r="AP24032" s="104"/>
    </row>
    <row r="24033" spans="21:42" ht="15" customHeight="1" x14ac:dyDescent="0.25">
      <c r="U24033" s="104"/>
      <c r="AB24033" s="104"/>
      <c r="AC24033" s="104"/>
      <c r="AF24033" s="104"/>
      <c r="AG24033" s="104"/>
      <c r="AK24033" s="104"/>
      <c r="AL24033" s="104"/>
      <c r="AO24033" s="104"/>
      <c r="AP24033" s="104"/>
    </row>
    <row r="24034" spans="21:42" ht="15" customHeight="1" x14ac:dyDescent="0.25">
      <c r="U24034" s="104"/>
      <c r="AB24034" s="104"/>
      <c r="AC24034" s="104"/>
      <c r="AF24034" s="104"/>
      <c r="AG24034" s="104"/>
      <c r="AK24034" s="104"/>
      <c r="AL24034" s="104"/>
      <c r="AO24034" s="104"/>
      <c r="AP24034" s="104"/>
    </row>
    <row r="24035" spans="21:42" ht="15" customHeight="1" x14ac:dyDescent="0.25">
      <c r="U24035" s="104"/>
      <c r="AB24035" s="104"/>
      <c r="AC24035" s="104"/>
      <c r="AF24035" s="104"/>
      <c r="AG24035" s="104"/>
      <c r="AK24035" s="104"/>
      <c r="AL24035" s="104"/>
      <c r="AO24035" s="104"/>
      <c r="AP24035" s="104"/>
    </row>
    <row r="24036" spans="21:42" ht="15" customHeight="1" x14ac:dyDescent="0.25">
      <c r="U24036" s="104"/>
      <c r="AB24036" s="104"/>
      <c r="AC24036" s="104"/>
      <c r="AF24036" s="104"/>
      <c r="AG24036" s="104"/>
      <c r="AK24036" s="104"/>
      <c r="AL24036" s="104"/>
      <c r="AO24036" s="104"/>
      <c r="AP24036" s="104"/>
    </row>
    <row r="24037" spans="21:42" ht="15" customHeight="1" x14ac:dyDescent="0.25">
      <c r="U24037" s="104"/>
      <c r="AB24037" s="104"/>
      <c r="AC24037" s="104"/>
      <c r="AF24037" s="104"/>
      <c r="AG24037" s="104"/>
      <c r="AK24037" s="104"/>
      <c r="AL24037" s="104"/>
      <c r="AO24037" s="104"/>
      <c r="AP24037" s="104"/>
    </row>
    <row r="24038" spans="21:42" ht="15" customHeight="1" x14ac:dyDescent="0.25">
      <c r="U24038" s="104"/>
      <c r="AB24038" s="104"/>
      <c r="AC24038" s="104"/>
      <c r="AF24038" s="104"/>
      <c r="AG24038" s="104"/>
      <c r="AK24038" s="104"/>
      <c r="AL24038" s="104"/>
      <c r="AO24038" s="104"/>
      <c r="AP24038" s="104"/>
    </row>
    <row r="24039" spans="21:42" ht="15" customHeight="1" x14ac:dyDescent="0.25">
      <c r="U24039" s="104"/>
      <c r="AB24039" s="104"/>
      <c r="AC24039" s="104"/>
      <c r="AF24039" s="104"/>
      <c r="AG24039" s="104"/>
      <c r="AK24039" s="104"/>
      <c r="AL24039" s="104"/>
      <c r="AO24039" s="104"/>
      <c r="AP24039" s="104"/>
    </row>
    <row r="24040" spans="21:42" ht="15" customHeight="1" x14ac:dyDescent="0.25">
      <c r="U24040" s="104"/>
      <c r="AB24040" s="104"/>
      <c r="AC24040" s="104"/>
      <c r="AF24040" s="104"/>
      <c r="AG24040" s="104"/>
      <c r="AK24040" s="104"/>
      <c r="AL24040" s="104"/>
      <c r="AO24040" s="104"/>
      <c r="AP24040" s="104"/>
    </row>
    <row r="24041" spans="21:42" ht="15" customHeight="1" x14ac:dyDescent="0.25">
      <c r="U24041" s="104"/>
      <c r="AB24041" s="104"/>
      <c r="AC24041" s="104"/>
      <c r="AF24041" s="104"/>
      <c r="AG24041" s="104"/>
      <c r="AK24041" s="104"/>
      <c r="AL24041" s="104"/>
      <c r="AO24041" s="104"/>
      <c r="AP24041" s="104"/>
    </row>
    <row r="24042" spans="21:42" ht="15" customHeight="1" x14ac:dyDescent="0.25">
      <c r="U24042" s="104"/>
      <c r="AB24042" s="104"/>
      <c r="AC24042" s="104"/>
      <c r="AF24042" s="104"/>
      <c r="AG24042" s="104"/>
      <c r="AK24042" s="104"/>
      <c r="AL24042" s="104"/>
      <c r="AO24042" s="104"/>
      <c r="AP24042" s="104"/>
    </row>
    <row r="24043" spans="21:42" ht="15" customHeight="1" x14ac:dyDescent="0.25">
      <c r="U24043" s="104"/>
      <c r="AB24043" s="104"/>
      <c r="AC24043" s="104"/>
      <c r="AF24043" s="104"/>
      <c r="AG24043" s="104"/>
      <c r="AK24043" s="104"/>
      <c r="AL24043" s="104"/>
      <c r="AO24043" s="104"/>
      <c r="AP24043" s="104"/>
    </row>
    <row r="24044" spans="21:42" ht="15" customHeight="1" x14ac:dyDescent="0.25">
      <c r="U24044" s="104"/>
      <c r="AB24044" s="104"/>
      <c r="AC24044" s="104"/>
      <c r="AF24044" s="104"/>
      <c r="AG24044" s="104"/>
      <c r="AK24044" s="104"/>
      <c r="AL24044" s="104"/>
      <c r="AO24044" s="104"/>
      <c r="AP24044" s="104"/>
    </row>
    <row r="24045" spans="21:42" ht="15" customHeight="1" x14ac:dyDescent="0.25">
      <c r="U24045" s="104"/>
      <c r="AB24045" s="104"/>
      <c r="AC24045" s="104"/>
      <c r="AF24045" s="104"/>
      <c r="AG24045" s="104"/>
      <c r="AK24045" s="104"/>
      <c r="AL24045" s="104"/>
      <c r="AO24045" s="104"/>
      <c r="AP24045" s="104"/>
    </row>
    <row r="24046" spans="21:42" ht="15" customHeight="1" x14ac:dyDescent="0.25">
      <c r="U24046" s="104"/>
      <c r="AB24046" s="104"/>
      <c r="AC24046" s="104"/>
      <c r="AF24046" s="104"/>
      <c r="AG24046" s="104"/>
      <c r="AK24046" s="104"/>
      <c r="AL24046" s="104"/>
      <c r="AO24046" s="104"/>
      <c r="AP24046" s="104"/>
    </row>
    <row r="24047" spans="21:42" ht="15" customHeight="1" x14ac:dyDescent="0.25">
      <c r="U24047" s="104"/>
      <c r="AB24047" s="104"/>
      <c r="AC24047" s="104"/>
      <c r="AF24047" s="104"/>
      <c r="AG24047" s="104"/>
      <c r="AK24047" s="104"/>
      <c r="AL24047" s="104"/>
      <c r="AO24047" s="104"/>
      <c r="AP24047" s="104"/>
    </row>
    <row r="24048" spans="21:42" ht="15" customHeight="1" x14ac:dyDescent="0.25">
      <c r="U24048" s="104"/>
      <c r="AB24048" s="104"/>
      <c r="AC24048" s="104"/>
      <c r="AF24048" s="104"/>
      <c r="AG24048" s="104"/>
      <c r="AK24048" s="104"/>
      <c r="AL24048" s="104"/>
      <c r="AO24048" s="104"/>
      <c r="AP24048" s="104"/>
    </row>
    <row r="24049" spans="21:42" ht="15" customHeight="1" x14ac:dyDescent="0.25">
      <c r="U24049" s="104"/>
      <c r="AB24049" s="104"/>
      <c r="AC24049" s="104"/>
      <c r="AF24049" s="104"/>
      <c r="AG24049" s="104"/>
      <c r="AK24049" s="104"/>
      <c r="AL24049" s="104"/>
      <c r="AO24049" s="104"/>
      <c r="AP24049" s="104"/>
    </row>
    <row r="24050" spans="21:42" ht="15" customHeight="1" x14ac:dyDescent="0.25">
      <c r="U24050" s="104"/>
      <c r="AB24050" s="104"/>
      <c r="AC24050" s="104"/>
      <c r="AF24050" s="104"/>
      <c r="AG24050" s="104"/>
      <c r="AK24050" s="104"/>
      <c r="AL24050" s="104"/>
      <c r="AO24050" s="104"/>
      <c r="AP24050" s="104"/>
    </row>
    <row r="24051" spans="21:42" ht="15" customHeight="1" x14ac:dyDescent="0.25">
      <c r="U24051" s="104"/>
      <c r="AB24051" s="104"/>
      <c r="AC24051" s="104"/>
      <c r="AF24051" s="104"/>
      <c r="AG24051" s="104"/>
      <c r="AK24051" s="104"/>
      <c r="AL24051" s="104"/>
      <c r="AO24051" s="104"/>
      <c r="AP24051" s="104"/>
    </row>
    <row r="24052" spans="21:42" ht="15" customHeight="1" x14ac:dyDescent="0.25">
      <c r="U24052" s="104"/>
      <c r="AB24052" s="104"/>
      <c r="AC24052" s="104"/>
      <c r="AF24052" s="104"/>
      <c r="AG24052" s="104"/>
      <c r="AK24052" s="104"/>
      <c r="AL24052" s="104"/>
      <c r="AO24052" s="104"/>
      <c r="AP24052" s="104"/>
    </row>
    <row r="24053" spans="21:42" ht="15" customHeight="1" x14ac:dyDescent="0.25">
      <c r="U24053" s="104"/>
      <c r="AB24053" s="104"/>
      <c r="AC24053" s="104"/>
      <c r="AF24053" s="104"/>
      <c r="AG24053" s="104"/>
      <c r="AK24053" s="104"/>
      <c r="AL24053" s="104"/>
      <c r="AO24053" s="104"/>
      <c r="AP24053" s="104"/>
    </row>
    <row r="24054" spans="21:42" ht="15" customHeight="1" x14ac:dyDescent="0.25">
      <c r="U24054" s="104"/>
      <c r="AB24054" s="104"/>
      <c r="AC24054" s="104"/>
      <c r="AF24054" s="104"/>
      <c r="AG24054" s="104"/>
      <c r="AK24054" s="104"/>
      <c r="AL24054" s="104"/>
      <c r="AO24054" s="104"/>
      <c r="AP24054" s="104"/>
    </row>
    <row r="24055" spans="21:42" ht="15" customHeight="1" x14ac:dyDescent="0.25">
      <c r="U24055" s="104"/>
      <c r="AB24055" s="104"/>
      <c r="AC24055" s="104"/>
      <c r="AF24055" s="104"/>
      <c r="AG24055" s="104"/>
      <c r="AK24055" s="104"/>
      <c r="AL24055" s="104"/>
      <c r="AO24055" s="104"/>
      <c r="AP24055" s="104"/>
    </row>
    <row r="24056" spans="21:42" ht="15" customHeight="1" x14ac:dyDescent="0.25">
      <c r="U24056" s="104"/>
      <c r="AB24056" s="104"/>
      <c r="AC24056" s="104"/>
      <c r="AF24056" s="104"/>
      <c r="AG24056" s="104"/>
      <c r="AK24056" s="104"/>
      <c r="AL24056" s="104"/>
      <c r="AO24056" s="104"/>
      <c r="AP24056" s="104"/>
    </row>
    <row r="24057" spans="21:42" ht="15" customHeight="1" x14ac:dyDescent="0.25">
      <c r="U24057" s="104"/>
      <c r="AB24057" s="104"/>
      <c r="AC24057" s="104"/>
      <c r="AF24057" s="104"/>
      <c r="AG24057" s="104"/>
      <c r="AK24057" s="104"/>
      <c r="AL24057" s="104"/>
      <c r="AO24057" s="104"/>
      <c r="AP24057" s="104"/>
    </row>
    <row r="24058" spans="21:42" ht="15" customHeight="1" x14ac:dyDescent="0.25">
      <c r="U24058" s="104"/>
      <c r="AB24058" s="104"/>
      <c r="AC24058" s="104"/>
      <c r="AF24058" s="104"/>
      <c r="AG24058" s="104"/>
      <c r="AK24058" s="104"/>
      <c r="AL24058" s="104"/>
      <c r="AO24058" s="104"/>
      <c r="AP24058" s="104"/>
    </row>
    <row r="24059" spans="21:42" ht="15" customHeight="1" x14ac:dyDescent="0.25">
      <c r="U24059" s="104"/>
      <c r="AB24059" s="104"/>
      <c r="AC24059" s="104"/>
      <c r="AF24059" s="104"/>
      <c r="AG24059" s="104"/>
      <c r="AK24059" s="104"/>
      <c r="AL24059" s="104"/>
      <c r="AO24059" s="104"/>
      <c r="AP24059" s="104"/>
    </row>
    <row r="24060" spans="21:42" ht="15" customHeight="1" x14ac:dyDescent="0.25">
      <c r="U24060" s="104"/>
      <c r="AB24060" s="104"/>
      <c r="AC24060" s="104"/>
      <c r="AF24060" s="104"/>
      <c r="AG24060" s="104"/>
      <c r="AK24060" s="104"/>
      <c r="AL24060" s="104"/>
      <c r="AO24060" s="104"/>
      <c r="AP24060" s="104"/>
    </row>
    <row r="24061" spans="21:42" ht="15" customHeight="1" x14ac:dyDescent="0.25">
      <c r="U24061" s="104"/>
      <c r="AB24061" s="104"/>
      <c r="AC24061" s="104"/>
      <c r="AF24061" s="104"/>
      <c r="AG24061" s="104"/>
      <c r="AK24061" s="104"/>
      <c r="AL24061" s="104"/>
      <c r="AO24061" s="104"/>
      <c r="AP24061" s="104"/>
    </row>
    <row r="24062" spans="21:42" ht="15" customHeight="1" x14ac:dyDescent="0.25">
      <c r="U24062" s="104"/>
      <c r="AB24062" s="104"/>
      <c r="AC24062" s="104"/>
      <c r="AF24062" s="104"/>
      <c r="AG24062" s="104"/>
      <c r="AK24062" s="104"/>
      <c r="AL24062" s="104"/>
      <c r="AO24062" s="104"/>
      <c r="AP24062" s="104"/>
    </row>
    <row r="24063" spans="21:42" ht="15" customHeight="1" x14ac:dyDescent="0.25">
      <c r="U24063" s="104"/>
      <c r="AB24063" s="104"/>
      <c r="AC24063" s="104"/>
      <c r="AF24063" s="104"/>
      <c r="AG24063" s="104"/>
      <c r="AK24063" s="104"/>
      <c r="AL24063" s="104"/>
      <c r="AO24063" s="104"/>
      <c r="AP24063" s="104"/>
    </row>
    <row r="24064" spans="21:42" ht="15" customHeight="1" x14ac:dyDescent="0.25">
      <c r="U24064" s="104"/>
      <c r="AB24064" s="104"/>
      <c r="AC24064" s="104"/>
      <c r="AF24064" s="104"/>
      <c r="AG24064" s="104"/>
      <c r="AK24064" s="104"/>
      <c r="AL24064" s="104"/>
      <c r="AO24064" s="104"/>
      <c r="AP24064" s="104"/>
    </row>
    <row r="24065" spans="21:42" ht="15" customHeight="1" x14ac:dyDescent="0.25">
      <c r="U24065" s="104"/>
      <c r="AB24065" s="104"/>
      <c r="AC24065" s="104"/>
      <c r="AF24065" s="104"/>
      <c r="AG24065" s="104"/>
      <c r="AK24065" s="104"/>
      <c r="AL24065" s="104"/>
      <c r="AO24065" s="104"/>
      <c r="AP24065" s="104"/>
    </row>
    <row r="24066" spans="21:42" ht="15" customHeight="1" x14ac:dyDescent="0.25">
      <c r="U24066" s="104"/>
      <c r="AB24066" s="104"/>
      <c r="AC24066" s="104"/>
      <c r="AF24066" s="104"/>
      <c r="AG24066" s="104"/>
      <c r="AK24066" s="104"/>
      <c r="AL24066" s="104"/>
      <c r="AO24066" s="104"/>
      <c r="AP24066" s="104"/>
    </row>
    <row r="24067" spans="21:42" ht="15" customHeight="1" x14ac:dyDescent="0.25">
      <c r="U24067" s="104"/>
      <c r="AB24067" s="104"/>
      <c r="AC24067" s="104"/>
      <c r="AF24067" s="104"/>
      <c r="AG24067" s="104"/>
      <c r="AK24067" s="104"/>
      <c r="AL24067" s="104"/>
      <c r="AO24067" s="104"/>
      <c r="AP24067" s="104"/>
    </row>
    <row r="24068" spans="21:42" ht="15" customHeight="1" x14ac:dyDescent="0.25">
      <c r="U24068" s="104"/>
      <c r="AB24068" s="104"/>
      <c r="AC24068" s="104"/>
      <c r="AF24068" s="104"/>
      <c r="AG24068" s="104"/>
      <c r="AK24068" s="104"/>
      <c r="AL24068" s="104"/>
      <c r="AO24068" s="104"/>
      <c r="AP24068" s="104"/>
    </row>
    <row r="24069" spans="21:42" ht="15" customHeight="1" x14ac:dyDescent="0.25">
      <c r="U24069" s="104"/>
      <c r="AB24069" s="104"/>
      <c r="AC24069" s="104"/>
      <c r="AF24069" s="104"/>
      <c r="AG24069" s="104"/>
      <c r="AK24069" s="104"/>
      <c r="AL24069" s="104"/>
      <c r="AO24069" s="104"/>
      <c r="AP24069" s="104"/>
    </row>
    <row r="24070" spans="21:42" ht="15" customHeight="1" x14ac:dyDescent="0.25">
      <c r="U24070" s="104"/>
      <c r="AB24070" s="104"/>
      <c r="AC24070" s="104"/>
      <c r="AF24070" s="104"/>
      <c r="AG24070" s="104"/>
      <c r="AK24070" s="104"/>
      <c r="AL24070" s="104"/>
      <c r="AO24070" s="104"/>
      <c r="AP24070" s="104"/>
    </row>
    <row r="24071" spans="21:42" ht="15" customHeight="1" x14ac:dyDescent="0.25">
      <c r="U24071" s="104"/>
      <c r="AB24071" s="104"/>
      <c r="AC24071" s="104"/>
      <c r="AF24071" s="104"/>
      <c r="AG24071" s="104"/>
      <c r="AK24071" s="104"/>
      <c r="AL24071" s="104"/>
      <c r="AO24071" s="104"/>
      <c r="AP24071" s="104"/>
    </row>
    <row r="24072" spans="21:42" ht="15" customHeight="1" x14ac:dyDescent="0.25">
      <c r="U24072" s="104"/>
      <c r="AB24072" s="104"/>
      <c r="AC24072" s="104"/>
      <c r="AF24072" s="104"/>
      <c r="AG24072" s="104"/>
      <c r="AK24072" s="104"/>
      <c r="AL24072" s="104"/>
      <c r="AO24072" s="104"/>
      <c r="AP24072" s="104"/>
    </row>
    <row r="24073" spans="21:42" ht="15" customHeight="1" x14ac:dyDescent="0.25">
      <c r="U24073" s="104"/>
      <c r="AB24073" s="104"/>
      <c r="AC24073" s="104"/>
      <c r="AF24073" s="104"/>
      <c r="AG24073" s="104"/>
      <c r="AK24073" s="104"/>
      <c r="AL24073" s="104"/>
      <c r="AO24073" s="104"/>
      <c r="AP24073" s="104"/>
    </row>
    <row r="24074" spans="21:42" ht="15" customHeight="1" x14ac:dyDescent="0.25">
      <c r="U24074" s="104"/>
      <c r="AB24074" s="104"/>
      <c r="AC24074" s="104"/>
      <c r="AF24074" s="104"/>
      <c r="AG24074" s="104"/>
      <c r="AK24074" s="104"/>
      <c r="AL24074" s="104"/>
      <c r="AO24074" s="104"/>
      <c r="AP24074" s="104"/>
    </row>
    <row r="24075" spans="21:42" ht="15" customHeight="1" x14ac:dyDescent="0.25">
      <c r="U24075" s="104"/>
      <c r="AB24075" s="104"/>
      <c r="AC24075" s="104"/>
      <c r="AF24075" s="104"/>
      <c r="AG24075" s="104"/>
      <c r="AK24075" s="104"/>
      <c r="AL24075" s="104"/>
      <c r="AO24075" s="104"/>
      <c r="AP24075" s="104"/>
    </row>
    <row r="24076" spans="21:42" ht="15" customHeight="1" x14ac:dyDescent="0.25">
      <c r="U24076" s="104"/>
      <c r="AB24076" s="104"/>
      <c r="AC24076" s="104"/>
      <c r="AF24076" s="104"/>
      <c r="AG24076" s="104"/>
      <c r="AK24076" s="104"/>
      <c r="AL24076" s="104"/>
      <c r="AO24076" s="104"/>
      <c r="AP24076" s="104"/>
    </row>
    <row r="24077" spans="21:42" ht="15" customHeight="1" x14ac:dyDescent="0.25">
      <c r="U24077" s="104"/>
      <c r="AB24077" s="104"/>
      <c r="AC24077" s="104"/>
      <c r="AF24077" s="104"/>
      <c r="AG24077" s="104"/>
      <c r="AK24077" s="104"/>
      <c r="AL24077" s="104"/>
      <c r="AO24077" s="104"/>
      <c r="AP24077" s="104"/>
    </row>
    <row r="24078" spans="21:42" ht="15" customHeight="1" x14ac:dyDescent="0.25">
      <c r="U24078" s="104"/>
      <c r="AB24078" s="104"/>
      <c r="AC24078" s="104"/>
      <c r="AF24078" s="104"/>
      <c r="AG24078" s="104"/>
      <c r="AK24078" s="104"/>
      <c r="AL24078" s="104"/>
      <c r="AO24078" s="104"/>
      <c r="AP24078" s="104"/>
    </row>
    <row r="24079" spans="21:42" ht="15" customHeight="1" x14ac:dyDescent="0.25">
      <c r="U24079" s="104"/>
      <c r="AB24079" s="104"/>
      <c r="AC24079" s="104"/>
      <c r="AF24079" s="104"/>
      <c r="AG24079" s="104"/>
      <c r="AK24079" s="104"/>
      <c r="AL24079" s="104"/>
      <c r="AO24079" s="104"/>
      <c r="AP24079" s="104"/>
    </row>
    <row r="24080" spans="21:42" ht="15" customHeight="1" x14ac:dyDescent="0.25">
      <c r="U24080" s="104"/>
      <c r="AB24080" s="104"/>
      <c r="AC24080" s="104"/>
      <c r="AF24080" s="104"/>
      <c r="AG24080" s="104"/>
      <c r="AK24080" s="104"/>
      <c r="AL24080" s="104"/>
      <c r="AO24080" s="104"/>
      <c r="AP24080" s="104"/>
    </row>
    <row r="24081" spans="21:42" ht="15" customHeight="1" x14ac:dyDescent="0.25">
      <c r="U24081" s="104"/>
      <c r="AB24081" s="104"/>
      <c r="AC24081" s="104"/>
      <c r="AF24081" s="104"/>
      <c r="AG24081" s="104"/>
      <c r="AK24081" s="104"/>
      <c r="AL24081" s="104"/>
      <c r="AO24081" s="104"/>
      <c r="AP24081" s="104"/>
    </row>
    <row r="24082" spans="21:42" ht="15" customHeight="1" x14ac:dyDescent="0.25">
      <c r="U24082" s="104"/>
      <c r="AB24082" s="104"/>
      <c r="AC24082" s="104"/>
      <c r="AF24082" s="104"/>
      <c r="AG24082" s="104"/>
      <c r="AK24082" s="104"/>
      <c r="AL24082" s="104"/>
      <c r="AO24082" s="104"/>
      <c r="AP24082" s="104"/>
    </row>
    <row r="24083" spans="21:42" ht="15" customHeight="1" x14ac:dyDescent="0.25">
      <c r="U24083" s="104"/>
      <c r="AB24083" s="104"/>
      <c r="AC24083" s="104"/>
      <c r="AF24083" s="104"/>
      <c r="AG24083" s="104"/>
      <c r="AK24083" s="104"/>
      <c r="AL24083" s="104"/>
      <c r="AO24083" s="104"/>
      <c r="AP24083" s="104"/>
    </row>
    <row r="24084" spans="21:42" ht="15" customHeight="1" x14ac:dyDescent="0.25">
      <c r="U24084" s="104"/>
      <c r="AB24084" s="104"/>
      <c r="AC24084" s="104"/>
      <c r="AF24084" s="104"/>
      <c r="AG24084" s="104"/>
      <c r="AK24084" s="104"/>
      <c r="AL24084" s="104"/>
      <c r="AO24084" s="104"/>
      <c r="AP24084" s="104"/>
    </row>
    <row r="24085" spans="21:42" ht="15" customHeight="1" x14ac:dyDescent="0.25">
      <c r="U24085" s="104"/>
      <c r="AB24085" s="104"/>
      <c r="AC24085" s="104"/>
      <c r="AF24085" s="104"/>
      <c r="AG24085" s="104"/>
      <c r="AK24085" s="104"/>
      <c r="AL24085" s="104"/>
      <c r="AO24085" s="104"/>
      <c r="AP24085" s="104"/>
    </row>
    <row r="24086" spans="21:42" ht="15" customHeight="1" x14ac:dyDescent="0.25">
      <c r="U24086" s="104"/>
      <c r="AB24086" s="104"/>
      <c r="AC24086" s="104"/>
      <c r="AF24086" s="104"/>
      <c r="AG24086" s="104"/>
      <c r="AK24086" s="104"/>
      <c r="AL24086" s="104"/>
      <c r="AO24086" s="104"/>
      <c r="AP24086" s="104"/>
    </row>
    <row r="24087" spans="21:42" ht="15" customHeight="1" x14ac:dyDescent="0.25">
      <c r="U24087" s="104"/>
      <c r="AB24087" s="104"/>
      <c r="AC24087" s="104"/>
      <c r="AF24087" s="104"/>
      <c r="AG24087" s="104"/>
      <c r="AK24087" s="104"/>
      <c r="AL24087" s="104"/>
      <c r="AO24087" s="104"/>
      <c r="AP24087" s="104"/>
    </row>
    <row r="24088" spans="21:42" ht="15" customHeight="1" x14ac:dyDescent="0.25">
      <c r="U24088" s="104"/>
      <c r="AB24088" s="104"/>
      <c r="AC24088" s="104"/>
      <c r="AF24088" s="104"/>
      <c r="AG24088" s="104"/>
      <c r="AK24088" s="104"/>
      <c r="AL24088" s="104"/>
      <c r="AO24088" s="104"/>
      <c r="AP24088" s="104"/>
    </row>
    <row r="24089" spans="21:42" ht="15" customHeight="1" x14ac:dyDescent="0.25">
      <c r="U24089" s="104"/>
      <c r="AB24089" s="104"/>
      <c r="AC24089" s="104"/>
      <c r="AF24089" s="104"/>
      <c r="AG24089" s="104"/>
      <c r="AK24089" s="104"/>
      <c r="AL24089" s="104"/>
      <c r="AO24089" s="104"/>
      <c r="AP24089" s="104"/>
    </row>
    <row r="24090" spans="21:42" ht="15" customHeight="1" x14ac:dyDescent="0.25">
      <c r="U24090" s="104"/>
      <c r="AB24090" s="104"/>
      <c r="AC24090" s="104"/>
      <c r="AF24090" s="104"/>
      <c r="AG24090" s="104"/>
      <c r="AK24090" s="104"/>
      <c r="AL24090" s="104"/>
      <c r="AO24090" s="104"/>
      <c r="AP24090" s="104"/>
    </row>
    <row r="24091" spans="21:42" ht="15" customHeight="1" x14ac:dyDescent="0.25">
      <c r="U24091" s="104"/>
      <c r="AB24091" s="104"/>
      <c r="AC24091" s="104"/>
      <c r="AF24091" s="104"/>
      <c r="AG24091" s="104"/>
      <c r="AK24091" s="104"/>
      <c r="AL24091" s="104"/>
      <c r="AO24091" s="104"/>
      <c r="AP24091" s="104"/>
    </row>
    <row r="24092" spans="21:42" ht="15" customHeight="1" x14ac:dyDescent="0.25">
      <c r="U24092" s="104"/>
      <c r="AB24092" s="104"/>
      <c r="AC24092" s="104"/>
      <c r="AF24092" s="104"/>
      <c r="AG24092" s="104"/>
      <c r="AK24092" s="104"/>
      <c r="AL24092" s="104"/>
      <c r="AO24092" s="104"/>
      <c r="AP24092" s="104"/>
    </row>
    <row r="24093" spans="21:42" ht="15" customHeight="1" x14ac:dyDescent="0.25">
      <c r="U24093" s="104"/>
      <c r="AB24093" s="104"/>
      <c r="AC24093" s="104"/>
      <c r="AF24093" s="104"/>
      <c r="AG24093" s="104"/>
      <c r="AK24093" s="104"/>
      <c r="AL24093" s="104"/>
      <c r="AO24093" s="104"/>
      <c r="AP24093" s="104"/>
    </row>
    <row r="24094" spans="21:42" ht="15" customHeight="1" x14ac:dyDescent="0.25">
      <c r="U24094" s="104"/>
      <c r="AB24094" s="104"/>
      <c r="AC24094" s="104"/>
      <c r="AF24094" s="104"/>
      <c r="AG24094" s="104"/>
      <c r="AK24094" s="104"/>
      <c r="AL24094" s="104"/>
      <c r="AO24094" s="104"/>
      <c r="AP24094" s="104"/>
    </row>
    <row r="24095" spans="21:42" ht="15" customHeight="1" x14ac:dyDescent="0.25">
      <c r="U24095" s="104"/>
      <c r="AB24095" s="104"/>
      <c r="AC24095" s="104"/>
      <c r="AF24095" s="104"/>
      <c r="AG24095" s="104"/>
      <c r="AK24095" s="104"/>
      <c r="AL24095" s="104"/>
      <c r="AO24095" s="104"/>
      <c r="AP24095" s="104"/>
    </row>
    <row r="24096" spans="21:42" ht="15" customHeight="1" x14ac:dyDescent="0.25">
      <c r="U24096" s="104"/>
      <c r="AB24096" s="104"/>
      <c r="AC24096" s="104"/>
      <c r="AF24096" s="104"/>
      <c r="AG24096" s="104"/>
      <c r="AK24096" s="104"/>
      <c r="AL24096" s="104"/>
      <c r="AO24096" s="104"/>
      <c r="AP24096" s="104"/>
    </row>
    <row r="24097" spans="21:42" ht="15" customHeight="1" x14ac:dyDescent="0.25">
      <c r="U24097" s="104"/>
      <c r="AB24097" s="104"/>
      <c r="AC24097" s="104"/>
      <c r="AF24097" s="104"/>
      <c r="AG24097" s="104"/>
      <c r="AK24097" s="104"/>
      <c r="AL24097" s="104"/>
      <c r="AO24097" s="104"/>
      <c r="AP24097" s="104"/>
    </row>
    <row r="24098" spans="21:42" ht="15" customHeight="1" x14ac:dyDescent="0.25">
      <c r="U24098" s="104"/>
      <c r="AB24098" s="104"/>
      <c r="AC24098" s="104"/>
      <c r="AF24098" s="104"/>
      <c r="AG24098" s="104"/>
      <c r="AK24098" s="104"/>
      <c r="AL24098" s="104"/>
      <c r="AO24098" s="104"/>
      <c r="AP24098" s="104"/>
    </row>
    <row r="24099" spans="21:42" ht="15" customHeight="1" x14ac:dyDescent="0.25">
      <c r="U24099" s="104"/>
      <c r="AB24099" s="104"/>
      <c r="AC24099" s="104"/>
      <c r="AF24099" s="104"/>
      <c r="AG24099" s="104"/>
      <c r="AK24099" s="104"/>
      <c r="AL24099" s="104"/>
      <c r="AO24099" s="104"/>
      <c r="AP24099" s="104"/>
    </row>
    <row r="24100" spans="21:42" ht="15" customHeight="1" x14ac:dyDescent="0.25">
      <c r="U24100" s="104"/>
      <c r="AB24100" s="104"/>
      <c r="AC24100" s="104"/>
      <c r="AF24100" s="104"/>
      <c r="AG24100" s="104"/>
      <c r="AK24100" s="104"/>
      <c r="AL24100" s="104"/>
      <c r="AO24100" s="104"/>
      <c r="AP24100" s="104"/>
    </row>
    <row r="24101" spans="21:42" ht="15" customHeight="1" x14ac:dyDescent="0.25">
      <c r="U24101" s="104"/>
      <c r="AB24101" s="104"/>
      <c r="AC24101" s="104"/>
      <c r="AF24101" s="104"/>
      <c r="AG24101" s="104"/>
      <c r="AK24101" s="104"/>
      <c r="AL24101" s="104"/>
      <c r="AO24101" s="104"/>
      <c r="AP24101" s="104"/>
    </row>
    <row r="24102" spans="21:42" ht="15" customHeight="1" x14ac:dyDescent="0.25">
      <c r="U24102" s="104"/>
      <c r="AB24102" s="104"/>
      <c r="AC24102" s="104"/>
      <c r="AF24102" s="104"/>
      <c r="AG24102" s="104"/>
      <c r="AK24102" s="104"/>
      <c r="AL24102" s="104"/>
      <c r="AO24102" s="104"/>
      <c r="AP24102" s="104"/>
    </row>
    <row r="24103" spans="21:42" ht="15" customHeight="1" x14ac:dyDescent="0.25">
      <c r="U24103" s="104"/>
      <c r="AB24103" s="104"/>
      <c r="AC24103" s="104"/>
      <c r="AF24103" s="104"/>
      <c r="AG24103" s="104"/>
      <c r="AK24103" s="104"/>
      <c r="AL24103" s="104"/>
      <c r="AO24103" s="104"/>
      <c r="AP24103" s="104"/>
    </row>
    <row r="24104" spans="21:42" ht="15" customHeight="1" x14ac:dyDescent="0.25">
      <c r="U24104" s="104"/>
      <c r="AB24104" s="104"/>
      <c r="AC24104" s="104"/>
      <c r="AF24104" s="104"/>
      <c r="AG24104" s="104"/>
      <c r="AK24104" s="104"/>
      <c r="AL24104" s="104"/>
      <c r="AO24104" s="104"/>
      <c r="AP24104" s="104"/>
    </row>
    <row r="24105" spans="21:42" ht="15" customHeight="1" x14ac:dyDescent="0.25">
      <c r="U24105" s="104"/>
      <c r="AB24105" s="104"/>
      <c r="AC24105" s="104"/>
      <c r="AF24105" s="104"/>
      <c r="AG24105" s="104"/>
      <c r="AK24105" s="104"/>
      <c r="AL24105" s="104"/>
      <c r="AO24105" s="104"/>
      <c r="AP24105" s="104"/>
    </row>
    <row r="24106" spans="21:42" ht="15" customHeight="1" x14ac:dyDescent="0.25">
      <c r="U24106" s="104"/>
      <c r="AB24106" s="104"/>
      <c r="AC24106" s="104"/>
      <c r="AF24106" s="104"/>
      <c r="AG24106" s="104"/>
      <c r="AK24106" s="104"/>
      <c r="AL24106" s="104"/>
      <c r="AO24106" s="104"/>
      <c r="AP24106" s="104"/>
    </row>
    <row r="24107" spans="21:42" ht="15" customHeight="1" x14ac:dyDescent="0.25">
      <c r="U24107" s="104"/>
      <c r="AB24107" s="104"/>
      <c r="AC24107" s="104"/>
      <c r="AF24107" s="104"/>
      <c r="AG24107" s="104"/>
      <c r="AK24107" s="104"/>
      <c r="AL24107" s="104"/>
      <c r="AO24107" s="104"/>
      <c r="AP24107" s="104"/>
    </row>
    <row r="24108" spans="21:42" ht="15" customHeight="1" x14ac:dyDescent="0.25">
      <c r="U24108" s="104"/>
      <c r="AB24108" s="104"/>
      <c r="AC24108" s="104"/>
      <c r="AF24108" s="104"/>
      <c r="AG24108" s="104"/>
      <c r="AK24108" s="104"/>
      <c r="AL24108" s="104"/>
      <c r="AO24108" s="104"/>
      <c r="AP24108" s="104"/>
    </row>
    <row r="24109" spans="21:42" ht="15" customHeight="1" x14ac:dyDescent="0.25">
      <c r="U24109" s="104"/>
      <c r="AB24109" s="104"/>
      <c r="AC24109" s="104"/>
      <c r="AF24109" s="104"/>
      <c r="AG24109" s="104"/>
      <c r="AK24109" s="104"/>
      <c r="AL24109" s="104"/>
      <c r="AO24109" s="104"/>
      <c r="AP24109" s="104"/>
    </row>
    <row r="24110" spans="21:42" ht="15" customHeight="1" x14ac:dyDescent="0.25">
      <c r="U24110" s="104"/>
      <c r="AB24110" s="104"/>
      <c r="AC24110" s="104"/>
      <c r="AF24110" s="104"/>
      <c r="AG24110" s="104"/>
      <c r="AK24110" s="104"/>
      <c r="AL24110" s="104"/>
      <c r="AO24110" s="104"/>
      <c r="AP24110" s="104"/>
    </row>
    <row r="24111" spans="21:42" ht="15" customHeight="1" x14ac:dyDescent="0.25">
      <c r="U24111" s="104"/>
      <c r="AB24111" s="104"/>
      <c r="AC24111" s="104"/>
      <c r="AF24111" s="104"/>
      <c r="AG24111" s="104"/>
      <c r="AK24111" s="104"/>
      <c r="AL24111" s="104"/>
      <c r="AO24111" s="104"/>
      <c r="AP24111" s="104"/>
    </row>
    <row r="24112" spans="21:42" ht="15" customHeight="1" x14ac:dyDescent="0.25">
      <c r="U24112" s="104"/>
      <c r="AB24112" s="104"/>
      <c r="AC24112" s="104"/>
      <c r="AF24112" s="104"/>
      <c r="AG24112" s="104"/>
      <c r="AK24112" s="104"/>
      <c r="AL24112" s="104"/>
      <c r="AO24112" s="104"/>
      <c r="AP24112" s="104"/>
    </row>
    <row r="24113" spans="21:42" ht="15" customHeight="1" x14ac:dyDescent="0.25">
      <c r="U24113" s="104"/>
      <c r="AB24113" s="104"/>
      <c r="AC24113" s="104"/>
      <c r="AF24113" s="104"/>
      <c r="AG24113" s="104"/>
      <c r="AK24113" s="104"/>
      <c r="AL24113" s="104"/>
      <c r="AO24113" s="104"/>
      <c r="AP24113" s="104"/>
    </row>
    <row r="24114" spans="21:42" ht="15" customHeight="1" x14ac:dyDescent="0.25">
      <c r="U24114" s="104"/>
      <c r="AB24114" s="104"/>
      <c r="AC24114" s="104"/>
      <c r="AF24114" s="104"/>
      <c r="AG24114" s="104"/>
      <c r="AK24114" s="104"/>
      <c r="AL24114" s="104"/>
      <c r="AO24114" s="104"/>
      <c r="AP24114" s="104"/>
    </row>
    <row r="24115" spans="21:42" ht="15" customHeight="1" x14ac:dyDescent="0.25">
      <c r="U24115" s="104"/>
      <c r="AB24115" s="104"/>
      <c r="AC24115" s="104"/>
      <c r="AF24115" s="104"/>
      <c r="AG24115" s="104"/>
      <c r="AK24115" s="104"/>
      <c r="AL24115" s="104"/>
      <c r="AO24115" s="104"/>
      <c r="AP24115" s="104"/>
    </row>
    <row r="24116" spans="21:42" ht="15" customHeight="1" x14ac:dyDescent="0.25">
      <c r="U24116" s="104"/>
      <c r="AB24116" s="104"/>
      <c r="AC24116" s="104"/>
      <c r="AF24116" s="104"/>
      <c r="AG24116" s="104"/>
      <c r="AK24116" s="104"/>
      <c r="AL24116" s="104"/>
      <c r="AO24116" s="104"/>
      <c r="AP24116" s="104"/>
    </row>
    <row r="24117" spans="21:42" ht="15" customHeight="1" x14ac:dyDescent="0.25">
      <c r="U24117" s="104"/>
      <c r="AB24117" s="104"/>
      <c r="AC24117" s="104"/>
      <c r="AF24117" s="104"/>
      <c r="AG24117" s="104"/>
      <c r="AK24117" s="104"/>
      <c r="AL24117" s="104"/>
      <c r="AO24117" s="104"/>
      <c r="AP24117" s="104"/>
    </row>
    <row r="24118" spans="21:42" ht="15" customHeight="1" x14ac:dyDescent="0.25">
      <c r="U24118" s="104"/>
      <c r="AB24118" s="104"/>
      <c r="AC24118" s="104"/>
      <c r="AF24118" s="104"/>
      <c r="AG24118" s="104"/>
      <c r="AK24118" s="104"/>
      <c r="AL24118" s="104"/>
      <c r="AO24118" s="104"/>
      <c r="AP24118" s="104"/>
    </row>
    <row r="24119" spans="21:42" ht="15" customHeight="1" x14ac:dyDescent="0.25">
      <c r="U24119" s="104"/>
      <c r="AB24119" s="104"/>
      <c r="AC24119" s="104"/>
      <c r="AF24119" s="104"/>
      <c r="AG24119" s="104"/>
      <c r="AK24119" s="104"/>
      <c r="AL24119" s="104"/>
      <c r="AO24119" s="104"/>
      <c r="AP24119" s="104"/>
    </row>
    <row r="24120" spans="21:42" ht="15" customHeight="1" x14ac:dyDescent="0.25">
      <c r="U24120" s="104"/>
      <c r="AB24120" s="104"/>
      <c r="AC24120" s="104"/>
      <c r="AF24120" s="104"/>
      <c r="AG24120" s="104"/>
      <c r="AK24120" s="104"/>
      <c r="AL24120" s="104"/>
      <c r="AO24120" s="104"/>
      <c r="AP24120" s="104"/>
    </row>
    <row r="24121" spans="21:42" ht="15" customHeight="1" x14ac:dyDescent="0.25">
      <c r="U24121" s="104"/>
      <c r="AB24121" s="104"/>
      <c r="AC24121" s="104"/>
      <c r="AF24121" s="104"/>
      <c r="AG24121" s="104"/>
      <c r="AK24121" s="104"/>
      <c r="AL24121" s="104"/>
      <c r="AO24121" s="104"/>
      <c r="AP24121" s="104"/>
    </row>
    <row r="24122" spans="21:42" ht="15" customHeight="1" x14ac:dyDescent="0.25">
      <c r="U24122" s="104"/>
      <c r="AB24122" s="104"/>
      <c r="AC24122" s="104"/>
      <c r="AF24122" s="104"/>
      <c r="AG24122" s="104"/>
      <c r="AK24122" s="104"/>
      <c r="AL24122" s="104"/>
      <c r="AO24122" s="104"/>
      <c r="AP24122" s="104"/>
    </row>
    <row r="24123" spans="21:42" ht="15" customHeight="1" x14ac:dyDescent="0.25">
      <c r="U24123" s="104"/>
      <c r="AB24123" s="104"/>
      <c r="AC24123" s="104"/>
      <c r="AF24123" s="104"/>
      <c r="AG24123" s="104"/>
      <c r="AK24123" s="104"/>
      <c r="AL24123" s="104"/>
      <c r="AO24123" s="104"/>
      <c r="AP24123" s="104"/>
    </row>
    <row r="24124" spans="21:42" ht="15" customHeight="1" x14ac:dyDescent="0.25">
      <c r="U24124" s="104"/>
      <c r="AB24124" s="104"/>
      <c r="AC24124" s="104"/>
      <c r="AF24124" s="104"/>
      <c r="AG24124" s="104"/>
      <c r="AK24124" s="104"/>
      <c r="AL24124" s="104"/>
      <c r="AO24124" s="104"/>
      <c r="AP24124" s="104"/>
    </row>
    <row r="24125" spans="21:42" ht="15" customHeight="1" x14ac:dyDescent="0.25">
      <c r="U24125" s="104"/>
      <c r="AB24125" s="104"/>
      <c r="AC24125" s="104"/>
      <c r="AF24125" s="104"/>
      <c r="AG24125" s="104"/>
      <c r="AK24125" s="104"/>
      <c r="AL24125" s="104"/>
      <c r="AO24125" s="104"/>
      <c r="AP24125" s="104"/>
    </row>
    <row r="24126" spans="21:42" ht="15" customHeight="1" x14ac:dyDescent="0.25">
      <c r="U24126" s="104"/>
      <c r="AB24126" s="104"/>
      <c r="AC24126" s="104"/>
      <c r="AF24126" s="104"/>
      <c r="AG24126" s="104"/>
      <c r="AK24126" s="104"/>
      <c r="AL24126" s="104"/>
      <c r="AO24126" s="104"/>
      <c r="AP24126" s="104"/>
    </row>
    <row r="24127" spans="21:42" ht="15" customHeight="1" x14ac:dyDescent="0.25">
      <c r="U24127" s="104"/>
      <c r="AB24127" s="104"/>
      <c r="AC24127" s="104"/>
      <c r="AF24127" s="104"/>
      <c r="AG24127" s="104"/>
      <c r="AK24127" s="104"/>
      <c r="AL24127" s="104"/>
      <c r="AO24127" s="104"/>
      <c r="AP24127" s="104"/>
    </row>
    <row r="24128" spans="21:42" ht="15" customHeight="1" x14ac:dyDescent="0.25">
      <c r="U24128" s="104"/>
      <c r="AB24128" s="104"/>
      <c r="AC24128" s="104"/>
      <c r="AF24128" s="104"/>
      <c r="AG24128" s="104"/>
      <c r="AK24128" s="104"/>
      <c r="AL24128" s="104"/>
      <c r="AO24128" s="104"/>
      <c r="AP24128" s="104"/>
    </row>
    <row r="24129" spans="21:42" ht="15" customHeight="1" x14ac:dyDescent="0.25">
      <c r="U24129" s="104"/>
      <c r="AB24129" s="104"/>
      <c r="AC24129" s="104"/>
      <c r="AF24129" s="104"/>
      <c r="AG24129" s="104"/>
      <c r="AK24129" s="104"/>
      <c r="AL24129" s="104"/>
      <c r="AO24129" s="104"/>
      <c r="AP24129" s="104"/>
    </row>
    <row r="24130" spans="21:42" ht="15" customHeight="1" x14ac:dyDescent="0.25">
      <c r="U24130" s="104"/>
      <c r="AB24130" s="104"/>
      <c r="AC24130" s="104"/>
      <c r="AF24130" s="104"/>
      <c r="AG24130" s="104"/>
      <c r="AK24130" s="104"/>
      <c r="AL24130" s="104"/>
      <c r="AO24130" s="104"/>
      <c r="AP24130" s="104"/>
    </row>
    <row r="24131" spans="21:42" ht="15" customHeight="1" x14ac:dyDescent="0.25">
      <c r="U24131" s="104"/>
      <c r="AB24131" s="104"/>
      <c r="AC24131" s="104"/>
      <c r="AF24131" s="104"/>
      <c r="AG24131" s="104"/>
      <c r="AK24131" s="104"/>
      <c r="AL24131" s="104"/>
      <c r="AO24131" s="104"/>
      <c r="AP24131" s="104"/>
    </row>
    <row r="24132" spans="21:42" ht="15" customHeight="1" x14ac:dyDescent="0.25">
      <c r="U24132" s="104"/>
      <c r="AB24132" s="104"/>
      <c r="AC24132" s="104"/>
      <c r="AF24132" s="104"/>
      <c r="AG24132" s="104"/>
      <c r="AK24132" s="104"/>
      <c r="AL24132" s="104"/>
      <c r="AO24132" s="104"/>
      <c r="AP24132" s="104"/>
    </row>
    <row r="24133" spans="21:42" ht="15" customHeight="1" x14ac:dyDescent="0.25">
      <c r="U24133" s="104"/>
      <c r="AB24133" s="104"/>
      <c r="AC24133" s="104"/>
      <c r="AF24133" s="104"/>
      <c r="AG24133" s="104"/>
      <c r="AK24133" s="104"/>
      <c r="AL24133" s="104"/>
      <c r="AO24133" s="104"/>
      <c r="AP24133" s="104"/>
    </row>
    <row r="24134" spans="21:42" ht="15" customHeight="1" x14ac:dyDescent="0.25">
      <c r="U24134" s="104"/>
      <c r="AB24134" s="104"/>
      <c r="AC24134" s="104"/>
      <c r="AF24134" s="104"/>
      <c r="AG24134" s="104"/>
      <c r="AK24134" s="104"/>
      <c r="AL24134" s="104"/>
      <c r="AO24134" s="104"/>
      <c r="AP24134" s="104"/>
    </row>
    <row r="24135" spans="21:42" ht="15" customHeight="1" x14ac:dyDescent="0.25">
      <c r="U24135" s="104"/>
      <c r="AB24135" s="104"/>
      <c r="AC24135" s="104"/>
      <c r="AF24135" s="104"/>
      <c r="AG24135" s="104"/>
      <c r="AK24135" s="104"/>
      <c r="AL24135" s="104"/>
      <c r="AO24135" s="104"/>
      <c r="AP24135" s="104"/>
    </row>
    <row r="24136" spans="21:42" ht="15" customHeight="1" x14ac:dyDescent="0.25">
      <c r="U24136" s="104"/>
      <c r="AB24136" s="104"/>
      <c r="AC24136" s="104"/>
      <c r="AF24136" s="104"/>
      <c r="AG24136" s="104"/>
      <c r="AK24136" s="104"/>
      <c r="AL24136" s="104"/>
      <c r="AO24136" s="104"/>
      <c r="AP24136" s="104"/>
    </row>
    <row r="24137" spans="21:42" ht="15" customHeight="1" x14ac:dyDescent="0.25">
      <c r="U24137" s="104"/>
      <c r="AB24137" s="104"/>
      <c r="AC24137" s="104"/>
      <c r="AF24137" s="104"/>
      <c r="AG24137" s="104"/>
      <c r="AK24137" s="104"/>
      <c r="AL24137" s="104"/>
      <c r="AO24137" s="104"/>
      <c r="AP24137" s="104"/>
    </row>
    <row r="24138" spans="21:42" ht="15" customHeight="1" x14ac:dyDescent="0.25">
      <c r="U24138" s="104"/>
      <c r="AB24138" s="104"/>
      <c r="AC24138" s="104"/>
      <c r="AF24138" s="104"/>
      <c r="AG24138" s="104"/>
      <c r="AK24138" s="104"/>
      <c r="AL24138" s="104"/>
      <c r="AO24138" s="104"/>
      <c r="AP24138" s="104"/>
    </row>
    <row r="24139" spans="21:42" ht="15" customHeight="1" x14ac:dyDescent="0.25">
      <c r="U24139" s="104"/>
      <c r="AB24139" s="104"/>
      <c r="AC24139" s="104"/>
      <c r="AF24139" s="104"/>
      <c r="AG24139" s="104"/>
      <c r="AK24139" s="104"/>
      <c r="AL24139" s="104"/>
      <c r="AO24139" s="104"/>
      <c r="AP24139" s="104"/>
    </row>
    <row r="24140" spans="21:42" ht="15" customHeight="1" x14ac:dyDescent="0.25">
      <c r="U24140" s="104"/>
      <c r="AB24140" s="104"/>
      <c r="AC24140" s="104"/>
      <c r="AF24140" s="104"/>
      <c r="AG24140" s="104"/>
      <c r="AK24140" s="104"/>
      <c r="AL24140" s="104"/>
      <c r="AO24140" s="104"/>
      <c r="AP24140" s="104"/>
    </row>
    <row r="24141" spans="21:42" ht="15" customHeight="1" x14ac:dyDescent="0.25">
      <c r="U24141" s="104"/>
      <c r="AB24141" s="104"/>
      <c r="AC24141" s="104"/>
      <c r="AF24141" s="104"/>
      <c r="AG24141" s="104"/>
      <c r="AK24141" s="104"/>
      <c r="AL24141" s="104"/>
      <c r="AO24141" s="104"/>
      <c r="AP24141" s="104"/>
    </row>
    <row r="24142" spans="21:42" ht="15" customHeight="1" x14ac:dyDescent="0.25">
      <c r="U24142" s="104"/>
      <c r="AB24142" s="104"/>
      <c r="AC24142" s="104"/>
      <c r="AF24142" s="104"/>
      <c r="AG24142" s="104"/>
      <c r="AK24142" s="104"/>
      <c r="AL24142" s="104"/>
      <c r="AO24142" s="104"/>
      <c r="AP24142" s="104"/>
    </row>
    <row r="24143" spans="21:42" ht="15" customHeight="1" x14ac:dyDescent="0.25">
      <c r="U24143" s="104"/>
      <c r="AB24143" s="104"/>
      <c r="AC24143" s="104"/>
      <c r="AF24143" s="104"/>
      <c r="AG24143" s="104"/>
      <c r="AK24143" s="104"/>
      <c r="AL24143" s="104"/>
      <c r="AO24143" s="104"/>
      <c r="AP24143" s="104"/>
    </row>
    <row r="24144" spans="21:42" ht="15" customHeight="1" x14ac:dyDescent="0.25">
      <c r="U24144" s="104"/>
      <c r="AB24144" s="104"/>
      <c r="AC24144" s="104"/>
      <c r="AF24144" s="104"/>
      <c r="AG24144" s="104"/>
      <c r="AK24144" s="104"/>
      <c r="AL24144" s="104"/>
      <c r="AO24144" s="104"/>
      <c r="AP24144" s="104"/>
    </row>
    <row r="24145" spans="21:42" ht="15" customHeight="1" x14ac:dyDescent="0.25">
      <c r="U24145" s="104"/>
      <c r="AB24145" s="104"/>
      <c r="AC24145" s="104"/>
      <c r="AF24145" s="104"/>
      <c r="AG24145" s="104"/>
      <c r="AK24145" s="104"/>
      <c r="AL24145" s="104"/>
      <c r="AO24145" s="104"/>
      <c r="AP24145" s="104"/>
    </row>
    <row r="24146" spans="21:42" ht="15" customHeight="1" x14ac:dyDescent="0.25">
      <c r="U24146" s="104"/>
      <c r="AB24146" s="104"/>
      <c r="AC24146" s="104"/>
      <c r="AF24146" s="104"/>
      <c r="AG24146" s="104"/>
      <c r="AK24146" s="104"/>
      <c r="AL24146" s="104"/>
      <c r="AO24146" s="104"/>
      <c r="AP24146" s="104"/>
    </row>
    <row r="24147" spans="21:42" ht="15" customHeight="1" x14ac:dyDescent="0.25">
      <c r="U24147" s="104"/>
      <c r="AB24147" s="104"/>
      <c r="AC24147" s="104"/>
      <c r="AF24147" s="104"/>
      <c r="AG24147" s="104"/>
      <c r="AK24147" s="104"/>
      <c r="AL24147" s="104"/>
      <c r="AO24147" s="104"/>
      <c r="AP24147" s="104"/>
    </row>
    <row r="24148" spans="21:42" ht="15" customHeight="1" x14ac:dyDescent="0.25">
      <c r="U24148" s="104"/>
      <c r="AB24148" s="104"/>
      <c r="AC24148" s="104"/>
      <c r="AF24148" s="104"/>
      <c r="AG24148" s="104"/>
      <c r="AK24148" s="104"/>
      <c r="AL24148" s="104"/>
      <c r="AO24148" s="104"/>
      <c r="AP24148" s="104"/>
    </row>
    <row r="24149" spans="21:42" ht="15" customHeight="1" x14ac:dyDescent="0.25">
      <c r="U24149" s="104"/>
      <c r="AB24149" s="104"/>
      <c r="AC24149" s="104"/>
      <c r="AF24149" s="104"/>
      <c r="AG24149" s="104"/>
      <c r="AK24149" s="104"/>
      <c r="AL24149" s="104"/>
      <c r="AO24149" s="104"/>
      <c r="AP24149" s="104"/>
    </row>
    <row r="24150" spans="21:42" ht="15" customHeight="1" x14ac:dyDescent="0.25">
      <c r="U24150" s="104"/>
      <c r="AB24150" s="104"/>
      <c r="AC24150" s="104"/>
      <c r="AF24150" s="104"/>
      <c r="AG24150" s="104"/>
      <c r="AK24150" s="104"/>
      <c r="AL24150" s="104"/>
      <c r="AO24150" s="104"/>
      <c r="AP24150" s="104"/>
    </row>
    <row r="24151" spans="21:42" ht="15" customHeight="1" x14ac:dyDescent="0.25">
      <c r="U24151" s="104"/>
      <c r="AB24151" s="104"/>
      <c r="AC24151" s="104"/>
      <c r="AF24151" s="104"/>
      <c r="AG24151" s="104"/>
      <c r="AK24151" s="104"/>
      <c r="AL24151" s="104"/>
      <c r="AO24151" s="104"/>
      <c r="AP24151" s="104"/>
    </row>
    <row r="24152" spans="21:42" ht="15" customHeight="1" x14ac:dyDescent="0.25">
      <c r="U24152" s="104"/>
      <c r="AB24152" s="104"/>
      <c r="AC24152" s="104"/>
      <c r="AF24152" s="104"/>
      <c r="AG24152" s="104"/>
      <c r="AK24152" s="104"/>
      <c r="AL24152" s="104"/>
      <c r="AO24152" s="104"/>
      <c r="AP24152" s="104"/>
    </row>
    <row r="24153" spans="21:42" ht="15" customHeight="1" x14ac:dyDescent="0.25">
      <c r="U24153" s="104"/>
      <c r="AB24153" s="104"/>
      <c r="AC24153" s="104"/>
      <c r="AF24153" s="104"/>
      <c r="AG24153" s="104"/>
      <c r="AK24153" s="104"/>
      <c r="AL24153" s="104"/>
      <c r="AO24153" s="104"/>
      <c r="AP24153" s="104"/>
    </row>
    <row r="24154" spans="21:42" ht="15" customHeight="1" x14ac:dyDescent="0.25">
      <c r="U24154" s="104"/>
      <c r="AB24154" s="104"/>
      <c r="AC24154" s="104"/>
      <c r="AF24154" s="104"/>
      <c r="AG24154" s="104"/>
      <c r="AK24154" s="104"/>
      <c r="AL24154" s="104"/>
      <c r="AO24154" s="104"/>
      <c r="AP24154" s="104"/>
    </row>
    <row r="24155" spans="21:42" ht="15" customHeight="1" x14ac:dyDescent="0.25">
      <c r="U24155" s="104"/>
      <c r="AB24155" s="104"/>
      <c r="AC24155" s="104"/>
      <c r="AF24155" s="104"/>
      <c r="AG24155" s="104"/>
      <c r="AK24155" s="104"/>
      <c r="AL24155" s="104"/>
      <c r="AO24155" s="104"/>
      <c r="AP24155" s="104"/>
    </row>
    <row r="24156" spans="21:42" ht="15" customHeight="1" x14ac:dyDescent="0.25">
      <c r="U24156" s="104"/>
      <c r="AB24156" s="104"/>
      <c r="AC24156" s="104"/>
      <c r="AF24156" s="104"/>
      <c r="AG24156" s="104"/>
      <c r="AK24156" s="104"/>
      <c r="AL24156" s="104"/>
      <c r="AO24156" s="104"/>
      <c r="AP24156" s="104"/>
    </row>
    <row r="24157" spans="21:42" ht="15" customHeight="1" x14ac:dyDescent="0.25">
      <c r="U24157" s="104"/>
      <c r="AB24157" s="104"/>
      <c r="AC24157" s="104"/>
      <c r="AF24157" s="104"/>
      <c r="AG24157" s="104"/>
      <c r="AK24157" s="104"/>
      <c r="AL24157" s="104"/>
      <c r="AO24157" s="104"/>
      <c r="AP24157" s="104"/>
    </row>
    <row r="24158" spans="21:42" ht="15" customHeight="1" x14ac:dyDescent="0.25">
      <c r="U24158" s="104"/>
      <c r="AB24158" s="104"/>
      <c r="AC24158" s="104"/>
      <c r="AF24158" s="104"/>
      <c r="AG24158" s="104"/>
      <c r="AK24158" s="104"/>
      <c r="AL24158" s="104"/>
      <c r="AO24158" s="104"/>
      <c r="AP24158" s="104"/>
    </row>
    <row r="24159" spans="21:42" ht="15" customHeight="1" x14ac:dyDescent="0.25">
      <c r="U24159" s="104"/>
      <c r="AB24159" s="104"/>
      <c r="AC24159" s="104"/>
      <c r="AF24159" s="104"/>
      <c r="AG24159" s="104"/>
      <c r="AK24159" s="104"/>
      <c r="AL24159" s="104"/>
      <c r="AO24159" s="104"/>
      <c r="AP24159" s="104"/>
    </row>
    <row r="24160" spans="21:42" ht="15" customHeight="1" x14ac:dyDescent="0.25">
      <c r="U24160" s="104"/>
      <c r="AB24160" s="104"/>
      <c r="AC24160" s="104"/>
      <c r="AF24160" s="104"/>
      <c r="AG24160" s="104"/>
      <c r="AK24160" s="104"/>
      <c r="AL24160" s="104"/>
      <c r="AO24160" s="104"/>
      <c r="AP24160" s="104"/>
    </row>
    <row r="24161" spans="21:42" ht="15" customHeight="1" x14ac:dyDescent="0.25">
      <c r="U24161" s="104"/>
      <c r="AB24161" s="104"/>
      <c r="AC24161" s="104"/>
      <c r="AF24161" s="104"/>
      <c r="AG24161" s="104"/>
      <c r="AK24161" s="104"/>
      <c r="AL24161" s="104"/>
      <c r="AO24161" s="104"/>
      <c r="AP24161" s="104"/>
    </row>
    <row r="24162" spans="21:42" ht="15" customHeight="1" x14ac:dyDescent="0.25">
      <c r="U24162" s="104"/>
      <c r="AB24162" s="104"/>
      <c r="AC24162" s="104"/>
      <c r="AF24162" s="104"/>
      <c r="AG24162" s="104"/>
      <c r="AK24162" s="104"/>
      <c r="AL24162" s="104"/>
      <c r="AO24162" s="104"/>
      <c r="AP24162" s="104"/>
    </row>
    <row r="24163" spans="21:42" ht="15" customHeight="1" x14ac:dyDescent="0.25">
      <c r="U24163" s="104"/>
      <c r="AB24163" s="104"/>
      <c r="AC24163" s="104"/>
      <c r="AF24163" s="104"/>
      <c r="AG24163" s="104"/>
      <c r="AK24163" s="104"/>
      <c r="AL24163" s="104"/>
      <c r="AO24163" s="104"/>
      <c r="AP24163" s="104"/>
    </row>
    <row r="24164" spans="21:42" ht="15" customHeight="1" x14ac:dyDescent="0.25">
      <c r="U24164" s="104"/>
      <c r="AB24164" s="104"/>
      <c r="AC24164" s="104"/>
      <c r="AF24164" s="104"/>
      <c r="AG24164" s="104"/>
      <c r="AK24164" s="104"/>
      <c r="AL24164" s="104"/>
      <c r="AO24164" s="104"/>
      <c r="AP24164" s="104"/>
    </row>
    <row r="24165" spans="21:42" ht="15" customHeight="1" x14ac:dyDescent="0.25">
      <c r="U24165" s="104"/>
      <c r="AB24165" s="104"/>
      <c r="AC24165" s="104"/>
      <c r="AF24165" s="104"/>
      <c r="AG24165" s="104"/>
      <c r="AK24165" s="104"/>
      <c r="AL24165" s="104"/>
      <c r="AO24165" s="104"/>
      <c r="AP24165" s="104"/>
    </row>
    <row r="24166" spans="21:42" ht="15" customHeight="1" x14ac:dyDescent="0.25">
      <c r="U24166" s="104"/>
      <c r="AB24166" s="104"/>
      <c r="AC24166" s="104"/>
      <c r="AF24166" s="104"/>
      <c r="AG24166" s="104"/>
      <c r="AK24166" s="104"/>
      <c r="AL24166" s="104"/>
      <c r="AO24166" s="104"/>
      <c r="AP24166" s="104"/>
    </row>
    <row r="24167" spans="21:42" ht="15" customHeight="1" x14ac:dyDescent="0.25">
      <c r="U24167" s="104"/>
      <c r="AB24167" s="104"/>
      <c r="AC24167" s="104"/>
      <c r="AF24167" s="104"/>
      <c r="AG24167" s="104"/>
      <c r="AK24167" s="104"/>
      <c r="AL24167" s="104"/>
      <c r="AO24167" s="104"/>
      <c r="AP24167" s="104"/>
    </row>
    <row r="24168" spans="21:42" ht="15" customHeight="1" x14ac:dyDescent="0.25">
      <c r="U24168" s="104"/>
      <c r="AB24168" s="104"/>
      <c r="AC24168" s="104"/>
      <c r="AF24168" s="104"/>
      <c r="AG24168" s="104"/>
      <c r="AK24168" s="104"/>
      <c r="AL24168" s="104"/>
      <c r="AO24168" s="104"/>
      <c r="AP24168" s="104"/>
    </row>
    <row r="24169" spans="21:42" ht="15" customHeight="1" x14ac:dyDescent="0.25">
      <c r="U24169" s="104"/>
      <c r="AB24169" s="104"/>
      <c r="AC24169" s="104"/>
      <c r="AF24169" s="104"/>
      <c r="AG24169" s="104"/>
      <c r="AK24169" s="104"/>
      <c r="AL24169" s="104"/>
      <c r="AO24169" s="104"/>
      <c r="AP24169" s="104"/>
    </row>
    <row r="24170" spans="21:42" ht="15" customHeight="1" x14ac:dyDescent="0.25">
      <c r="U24170" s="104"/>
      <c r="AB24170" s="104"/>
      <c r="AC24170" s="104"/>
      <c r="AF24170" s="104"/>
      <c r="AG24170" s="104"/>
      <c r="AK24170" s="104"/>
      <c r="AL24170" s="104"/>
      <c r="AO24170" s="104"/>
      <c r="AP24170" s="104"/>
    </row>
    <row r="24171" spans="21:42" ht="15" customHeight="1" x14ac:dyDescent="0.25">
      <c r="U24171" s="104"/>
      <c r="AB24171" s="104"/>
      <c r="AC24171" s="104"/>
      <c r="AF24171" s="104"/>
      <c r="AG24171" s="104"/>
      <c r="AK24171" s="104"/>
      <c r="AL24171" s="104"/>
      <c r="AO24171" s="104"/>
      <c r="AP24171" s="104"/>
    </row>
    <row r="24172" spans="21:42" ht="15" customHeight="1" x14ac:dyDescent="0.25">
      <c r="U24172" s="104"/>
      <c r="AB24172" s="104"/>
      <c r="AC24172" s="104"/>
      <c r="AF24172" s="104"/>
      <c r="AG24172" s="104"/>
      <c r="AK24172" s="104"/>
      <c r="AL24172" s="104"/>
      <c r="AO24172" s="104"/>
      <c r="AP24172" s="104"/>
    </row>
    <row r="24173" spans="21:42" ht="15" customHeight="1" x14ac:dyDescent="0.25">
      <c r="U24173" s="104"/>
      <c r="AB24173" s="104"/>
      <c r="AC24173" s="104"/>
      <c r="AF24173" s="104"/>
      <c r="AG24173" s="104"/>
      <c r="AK24173" s="104"/>
      <c r="AL24173" s="104"/>
      <c r="AO24173" s="104"/>
      <c r="AP24173" s="104"/>
    </row>
    <row r="24174" spans="21:42" ht="15" customHeight="1" x14ac:dyDescent="0.25">
      <c r="U24174" s="104"/>
      <c r="AB24174" s="104"/>
      <c r="AC24174" s="104"/>
      <c r="AF24174" s="104"/>
      <c r="AG24174" s="104"/>
      <c r="AK24174" s="104"/>
      <c r="AL24174" s="104"/>
      <c r="AO24174" s="104"/>
      <c r="AP24174" s="104"/>
    </row>
    <row r="24175" spans="21:42" ht="15" customHeight="1" x14ac:dyDescent="0.25">
      <c r="U24175" s="104"/>
      <c r="AB24175" s="104"/>
      <c r="AC24175" s="104"/>
      <c r="AF24175" s="104"/>
      <c r="AG24175" s="104"/>
      <c r="AK24175" s="104"/>
      <c r="AL24175" s="104"/>
      <c r="AO24175" s="104"/>
      <c r="AP24175" s="104"/>
    </row>
    <row r="24176" spans="21:42" ht="15" customHeight="1" x14ac:dyDescent="0.25">
      <c r="U24176" s="104"/>
      <c r="AB24176" s="104"/>
      <c r="AC24176" s="104"/>
      <c r="AF24176" s="104"/>
      <c r="AG24176" s="104"/>
      <c r="AK24176" s="104"/>
      <c r="AL24176" s="104"/>
      <c r="AO24176" s="104"/>
      <c r="AP24176" s="104"/>
    </row>
    <row r="24177" spans="21:42" ht="15" customHeight="1" x14ac:dyDescent="0.25">
      <c r="U24177" s="104"/>
      <c r="AB24177" s="104"/>
      <c r="AC24177" s="104"/>
      <c r="AF24177" s="104"/>
      <c r="AG24177" s="104"/>
      <c r="AK24177" s="104"/>
      <c r="AL24177" s="104"/>
      <c r="AO24177" s="104"/>
      <c r="AP24177" s="104"/>
    </row>
    <row r="24178" spans="21:42" ht="15" customHeight="1" x14ac:dyDescent="0.25">
      <c r="U24178" s="104"/>
      <c r="AB24178" s="104"/>
      <c r="AC24178" s="104"/>
      <c r="AF24178" s="104"/>
      <c r="AG24178" s="104"/>
      <c r="AK24178" s="104"/>
      <c r="AL24178" s="104"/>
      <c r="AO24178" s="104"/>
      <c r="AP24178" s="104"/>
    </row>
    <row r="24179" spans="21:42" ht="15" customHeight="1" x14ac:dyDescent="0.25">
      <c r="U24179" s="104"/>
      <c r="AB24179" s="104"/>
      <c r="AC24179" s="104"/>
      <c r="AF24179" s="104"/>
      <c r="AG24179" s="104"/>
      <c r="AK24179" s="104"/>
      <c r="AL24179" s="104"/>
      <c r="AO24179" s="104"/>
      <c r="AP24179" s="104"/>
    </row>
    <row r="24180" spans="21:42" ht="15" customHeight="1" x14ac:dyDescent="0.25">
      <c r="U24180" s="104"/>
      <c r="AB24180" s="104"/>
      <c r="AC24180" s="104"/>
      <c r="AF24180" s="104"/>
      <c r="AG24180" s="104"/>
      <c r="AK24180" s="104"/>
      <c r="AL24180" s="104"/>
      <c r="AO24180" s="104"/>
      <c r="AP24180" s="104"/>
    </row>
    <row r="24181" spans="21:42" ht="15" customHeight="1" x14ac:dyDescent="0.25">
      <c r="U24181" s="104"/>
      <c r="AB24181" s="104"/>
      <c r="AC24181" s="104"/>
      <c r="AF24181" s="104"/>
      <c r="AG24181" s="104"/>
      <c r="AK24181" s="104"/>
      <c r="AL24181" s="104"/>
      <c r="AO24181" s="104"/>
      <c r="AP24181" s="104"/>
    </row>
    <row r="24182" spans="21:42" ht="15" customHeight="1" x14ac:dyDescent="0.25">
      <c r="U24182" s="104"/>
      <c r="AB24182" s="104"/>
      <c r="AC24182" s="104"/>
      <c r="AF24182" s="104"/>
      <c r="AG24182" s="104"/>
      <c r="AK24182" s="104"/>
      <c r="AL24182" s="104"/>
      <c r="AO24182" s="104"/>
      <c r="AP24182" s="104"/>
    </row>
    <row r="24183" spans="21:42" ht="15" customHeight="1" x14ac:dyDescent="0.25">
      <c r="U24183" s="104"/>
      <c r="AB24183" s="104"/>
      <c r="AC24183" s="104"/>
      <c r="AF24183" s="104"/>
      <c r="AG24183" s="104"/>
      <c r="AK24183" s="104"/>
      <c r="AL24183" s="104"/>
      <c r="AO24183" s="104"/>
      <c r="AP24183" s="104"/>
    </row>
    <row r="24184" spans="21:42" ht="15" customHeight="1" x14ac:dyDescent="0.25">
      <c r="U24184" s="104"/>
      <c r="AB24184" s="104"/>
      <c r="AC24184" s="104"/>
      <c r="AF24184" s="104"/>
      <c r="AG24184" s="104"/>
      <c r="AK24184" s="104"/>
      <c r="AL24184" s="104"/>
      <c r="AO24184" s="104"/>
      <c r="AP24184" s="104"/>
    </row>
    <row r="24185" spans="21:42" ht="15" customHeight="1" x14ac:dyDescent="0.25">
      <c r="U24185" s="104"/>
      <c r="AB24185" s="104"/>
      <c r="AC24185" s="104"/>
      <c r="AF24185" s="104"/>
      <c r="AG24185" s="104"/>
      <c r="AK24185" s="104"/>
      <c r="AL24185" s="104"/>
      <c r="AO24185" s="104"/>
      <c r="AP24185" s="104"/>
    </row>
    <row r="24186" spans="21:42" ht="15" customHeight="1" x14ac:dyDescent="0.25">
      <c r="U24186" s="104"/>
      <c r="AB24186" s="104"/>
      <c r="AC24186" s="104"/>
      <c r="AF24186" s="104"/>
      <c r="AG24186" s="104"/>
      <c r="AK24186" s="104"/>
      <c r="AL24186" s="104"/>
      <c r="AO24186" s="104"/>
      <c r="AP24186" s="104"/>
    </row>
    <row r="24187" spans="21:42" ht="15" customHeight="1" x14ac:dyDescent="0.25">
      <c r="U24187" s="104"/>
      <c r="AB24187" s="104"/>
      <c r="AC24187" s="104"/>
      <c r="AF24187" s="104"/>
      <c r="AG24187" s="104"/>
      <c r="AK24187" s="104"/>
      <c r="AL24187" s="104"/>
      <c r="AO24187" s="104"/>
      <c r="AP24187" s="104"/>
    </row>
    <row r="24188" spans="21:42" ht="15" customHeight="1" x14ac:dyDescent="0.25">
      <c r="U24188" s="104"/>
      <c r="AB24188" s="104"/>
      <c r="AC24188" s="104"/>
      <c r="AF24188" s="104"/>
      <c r="AG24188" s="104"/>
      <c r="AK24188" s="104"/>
      <c r="AL24188" s="104"/>
      <c r="AO24188" s="104"/>
      <c r="AP24188" s="104"/>
    </row>
    <row r="24189" spans="21:42" ht="15" customHeight="1" x14ac:dyDescent="0.25">
      <c r="U24189" s="104"/>
      <c r="AB24189" s="104"/>
      <c r="AC24189" s="104"/>
      <c r="AF24189" s="104"/>
      <c r="AG24189" s="104"/>
      <c r="AK24189" s="104"/>
      <c r="AL24189" s="104"/>
      <c r="AO24189" s="104"/>
      <c r="AP24189" s="104"/>
    </row>
    <row r="24190" spans="21:42" ht="15" customHeight="1" x14ac:dyDescent="0.25">
      <c r="U24190" s="104"/>
      <c r="AB24190" s="104"/>
      <c r="AC24190" s="104"/>
      <c r="AF24190" s="104"/>
      <c r="AG24190" s="104"/>
      <c r="AK24190" s="104"/>
      <c r="AL24190" s="104"/>
      <c r="AO24190" s="104"/>
      <c r="AP24190" s="104"/>
    </row>
    <row r="24191" spans="21:42" ht="15" customHeight="1" x14ac:dyDescent="0.25">
      <c r="U24191" s="104"/>
      <c r="AB24191" s="104"/>
      <c r="AC24191" s="104"/>
      <c r="AF24191" s="104"/>
      <c r="AG24191" s="104"/>
      <c r="AK24191" s="104"/>
      <c r="AL24191" s="104"/>
      <c r="AO24191" s="104"/>
      <c r="AP24191" s="104"/>
    </row>
    <row r="24192" spans="21:42" ht="15" customHeight="1" x14ac:dyDescent="0.25">
      <c r="U24192" s="104"/>
      <c r="AB24192" s="104"/>
      <c r="AC24192" s="104"/>
      <c r="AF24192" s="104"/>
      <c r="AG24192" s="104"/>
      <c r="AK24192" s="104"/>
      <c r="AL24192" s="104"/>
      <c r="AO24192" s="104"/>
      <c r="AP24192" s="104"/>
    </row>
    <row r="24193" spans="21:42" ht="15" customHeight="1" x14ac:dyDescent="0.25">
      <c r="U24193" s="104"/>
      <c r="AB24193" s="104"/>
      <c r="AC24193" s="104"/>
      <c r="AF24193" s="104"/>
      <c r="AG24193" s="104"/>
      <c r="AK24193" s="104"/>
      <c r="AL24193" s="104"/>
      <c r="AO24193" s="104"/>
      <c r="AP24193" s="104"/>
    </row>
    <row r="24194" spans="21:42" ht="15" customHeight="1" x14ac:dyDescent="0.25">
      <c r="U24194" s="104"/>
      <c r="AB24194" s="104"/>
      <c r="AC24194" s="104"/>
      <c r="AF24194" s="104"/>
      <c r="AG24194" s="104"/>
      <c r="AK24194" s="104"/>
      <c r="AL24194" s="104"/>
      <c r="AO24194" s="104"/>
      <c r="AP24194" s="104"/>
    </row>
    <row r="24195" spans="21:42" ht="15" customHeight="1" x14ac:dyDescent="0.25">
      <c r="U24195" s="104"/>
      <c r="AB24195" s="104"/>
      <c r="AC24195" s="104"/>
      <c r="AF24195" s="104"/>
      <c r="AG24195" s="104"/>
      <c r="AK24195" s="104"/>
      <c r="AL24195" s="104"/>
      <c r="AO24195" s="104"/>
      <c r="AP24195" s="104"/>
    </row>
    <row r="24196" spans="21:42" ht="15" customHeight="1" x14ac:dyDescent="0.25">
      <c r="U24196" s="104"/>
      <c r="AB24196" s="104"/>
      <c r="AC24196" s="104"/>
      <c r="AF24196" s="104"/>
      <c r="AG24196" s="104"/>
      <c r="AK24196" s="104"/>
      <c r="AL24196" s="104"/>
      <c r="AO24196" s="104"/>
      <c r="AP24196" s="104"/>
    </row>
    <row r="24197" spans="21:42" ht="15" customHeight="1" x14ac:dyDescent="0.25">
      <c r="U24197" s="104"/>
      <c r="AB24197" s="104"/>
      <c r="AC24197" s="104"/>
      <c r="AF24197" s="104"/>
      <c r="AG24197" s="104"/>
      <c r="AK24197" s="104"/>
      <c r="AL24197" s="104"/>
      <c r="AO24197" s="104"/>
      <c r="AP24197" s="104"/>
    </row>
    <row r="24198" spans="21:42" ht="15" customHeight="1" x14ac:dyDescent="0.25">
      <c r="U24198" s="104"/>
      <c r="AB24198" s="104"/>
      <c r="AC24198" s="104"/>
      <c r="AF24198" s="104"/>
      <c r="AG24198" s="104"/>
      <c r="AK24198" s="104"/>
      <c r="AL24198" s="104"/>
      <c r="AO24198" s="104"/>
      <c r="AP24198" s="104"/>
    </row>
    <row r="24199" spans="21:42" ht="15" customHeight="1" x14ac:dyDescent="0.25">
      <c r="U24199" s="104"/>
      <c r="AB24199" s="104"/>
      <c r="AC24199" s="104"/>
      <c r="AF24199" s="104"/>
      <c r="AG24199" s="104"/>
      <c r="AK24199" s="104"/>
      <c r="AL24199" s="104"/>
      <c r="AO24199" s="104"/>
      <c r="AP24199" s="104"/>
    </row>
    <row r="24200" spans="21:42" ht="15" customHeight="1" x14ac:dyDescent="0.25">
      <c r="U24200" s="104"/>
      <c r="AB24200" s="104"/>
      <c r="AC24200" s="104"/>
      <c r="AF24200" s="104"/>
      <c r="AG24200" s="104"/>
      <c r="AK24200" s="104"/>
      <c r="AL24200" s="104"/>
      <c r="AO24200" s="104"/>
      <c r="AP24200" s="104"/>
    </row>
    <row r="24201" spans="21:42" ht="15" customHeight="1" x14ac:dyDescent="0.25">
      <c r="U24201" s="104"/>
      <c r="AB24201" s="104"/>
      <c r="AC24201" s="104"/>
      <c r="AF24201" s="104"/>
      <c r="AG24201" s="104"/>
      <c r="AK24201" s="104"/>
      <c r="AL24201" s="104"/>
      <c r="AO24201" s="104"/>
      <c r="AP24201" s="104"/>
    </row>
    <row r="24202" spans="21:42" ht="15" customHeight="1" x14ac:dyDescent="0.25">
      <c r="U24202" s="104"/>
      <c r="AB24202" s="104"/>
      <c r="AC24202" s="104"/>
      <c r="AF24202" s="104"/>
      <c r="AG24202" s="104"/>
      <c r="AK24202" s="104"/>
      <c r="AL24202" s="104"/>
      <c r="AO24202" s="104"/>
      <c r="AP24202" s="104"/>
    </row>
    <row r="24203" spans="21:42" ht="15" customHeight="1" x14ac:dyDescent="0.25">
      <c r="U24203" s="104"/>
      <c r="AB24203" s="104"/>
      <c r="AC24203" s="104"/>
      <c r="AF24203" s="104"/>
      <c r="AG24203" s="104"/>
      <c r="AK24203" s="104"/>
      <c r="AL24203" s="104"/>
      <c r="AO24203" s="104"/>
      <c r="AP24203" s="104"/>
    </row>
    <row r="24204" spans="21:42" ht="15" customHeight="1" x14ac:dyDescent="0.25">
      <c r="U24204" s="104"/>
      <c r="AB24204" s="104"/>
      <c r="AC24204" s="104"/>
      <c r="AF24204" s="104"/>
      <c r="AG24204" s="104"/>
      <c r="AK24204" s="104"/>
      <c r="AL24204" s="104"/>
      <c r="AO24204" s="104"/>
      <c r="AP24204" s="104"/>
    </row>
    <row r="24205" spans="21:42" ht="15" customHeight="1" x14ac:dyDescent="0.25">
      <c r="U24205" s="104"/>
      <c r="AB24205" s="104"/>
      <c r="AC24205" s="104"/>
      <c r="AF24205" s="104"/>
      <c r="AG24205" s="104"/>
      <c r="AK24205" s="104"/>
      <c r="AL24205" s="104"/>
      <c r="AO24205" s="104"/>
      <c r="AP24205" s="104"/>
    </row>
    <row r="24206" spans="21:42" ht="15" customHeight="1" x14ac:dyDescent="0.25">
      <c r="U24206" s="104"/>
      <c r="AB24206" s="104"/>
      <c r="AC24206" s="104"/>
      <c r="AF24206" s="104"/>
      <c r="AG24206" s="104"/>
      <c r="AK24206" s="104"/>
      <c r="AL24206" s="104"/>
      <c r="AO24206" s="104"/>
      <c r="AP24206" s="104"/>
    </row>
    <row r="24207" spans="21:42" ht="15" customHeight="1" x14ac:dyDescent="0.25">
      <c r="U24207" s="104"/>
      <c r="AB24207" s="104"/>
      <c r="AC24207" s="104"/>
      <c r="AF24207" s="104"/>
      <c r="AG24207" s="104"/>
      <c r="AK24207" s="104"/>
      <c r="AL24207" s="104"/>
      <c r="AO24207" s="104"/>
      <c r="AP24207" s="104"/>
    </row>
    <row r="24208" spans="21:42" ht="15" customHeight="1" x14ac:dyDescent="0.25">
      <c r="U24208" s="104"/>
      <c r="AB24208" s="104"/>
      <c r="AC24208" s="104"/>
      <c r="AF24208" s="104"/>
      <c r="AG24208" s="104"/>
      <c r="AK24208" s="104"/>
      <c r="AL24208" s="104"/>
      <c r="AO24208" s="104"/>
      <c r="AP24208" s="104"/>
    </row>
    <row r="24209" spans="21:42" ht="15" customHeight="1" x14ac:dyDescent="0.25">
      <c r="U24209" s="104"/>
      <c r="AB24209" s="104"/>
      <c r="AC24209" s="104"/>
      <c r="AF24209" s="104"/>
      <c r="AG24209" s="104"/>
      <c r="AK24209" s="104"/>
      <c r="AL24209" s="104"/>
      <c r="AO24209" s="104"/>
      <c r="AP24209" s="104"/>
    </row>
    <row r="24210" spans="21:42" ht="15" customHeight="1" x14ac:dyDescent="0.25">
      <c r="U24210" s="104"/>
      <c r="AB24210" s="104"/>
      <c r="AC24210" s="104"/>
      <c r="AF24210" s="104"/>
      <c r="AG24210" s="104"/>
      <c r="AK24210" s="104"/>
      <c r="AL24210" s="104"/>
      <c r="AO24210" s="104"/>
      <c r="AP24210" s="104"/>
    </row>
    <row r="24211" spans="21:42" ht="15" customHeight="1" x14ac:dyDescent="0.25">
      <c r="U24211" s="104"/>
      <c r="AB24211" s="104"/>
      <c r="AC24211" s="104"/>
      <c r="AF24211" s="104"/>
      <c r="AG24211" s="104"/>
      <c r="AK24211" s="104"/>
      <c r="AL24211" s="104"/>
      <c r="AO24211" s="104"/>
      <c r="AP24211" s="104"/>
    </row>
    <row r="24212" spans="21:42" ht="15" customHeight="1" x14ac:dyDescent="0.25">
      <c r="U24212" s="104"/>
      <c r="AB24212" s="104"/>
      <c r="AC24212" s="104"/>
      <c r="AF24212" s="104"/>
      <c r="AG24212" s="104"/>
      <c r="AK24212" s="104"/>
      <c r="AL24212" s="104"/>
      <c r="AO24212" s="104"/>
      <c r="AP24212" s="104"/>
    </row>
    <row r="24213" spans="21:42" ht="15" customHeight="1" x14ac:dyDescent="0.25">
      <c r="U24213" s="104"/>
      <c r="AB24213" s="104"/>
      <c r="AC24213" s="104"/>
      <c r="AF24213" s="104"/>
      <c r="AG24213" s="104"/>
      <c r="AK24213" s="104"/>
      <c r="AL24213" s="104"/>
      <c r="AO24213" s="104"/>
      <c r="AP24213" s="104"/>
    </row>
    <row r="24214" spans="21:42" ht="15" customHeight="1" x14ac:dyDescent="0.25">
      <c r="U24214" s="104"/>
      <c r="AB24214" s="104"/>
      <c r="AC24214" s="104"/>
      <c r="AF24214" s="104"/>
      <c r="AG24214" s="104"/>
      <c r="AK24214" s="104"/>
      <c r="AL24214" s="104"/>
      <c r="AO24214" s="104"/>
      <c r="AP24214" s="104"/>
    </row>
    <row r="24215" spans="21:42" ht="15" customHeight="1" x14ac:dyDescent="0.25">
      <c r="U24215" s="104"/>
      <c r="AB24215" s="104"/>
      <c r="AC24215" s="104"/>
      <c r="AF24215" s="104"/>
      <c r="AG24215" s="104"/>
      <c r="AK24215" s="104"/>
      <c r="AL24215" s="104"/>
      <c r="AO24215" s="104"/>
      <c r="AP24215" s="104"/>
    </row>
    <row r="24216" spans="21:42" ht="15" customHeight="1" x14ac:dyDescent="0.25">
      <c r="U24216" s="104"/>
      <c r="AB24216" s="104"/>
      <c r="AC24216" s="104"/>
      <c r="AF24216" s="104"/>
      <c r="AG24216" s="104"/>
      <c r="AK24216" s="104"/>
      <c r="AL24216" s="104"/>
      <c r="AO24216" s="104"/>
      <c r="AP24216" s="104"/>
    </row>
    <row r="24217" spans="21:42" ht="15" customHeight="1" x14ac:dyDescent="0.25">
      <c r="U24217" s="104"/>
      <c r="AB24217" s="104"/>
      <c r="AC24217" s="104"/>
      <c r="AF24217" s="104"/>
      <c r="AG24217" s="104"/>
      <c r="AK24217" s="104"/>
      <c r="AL24217" s="104"/>
      <c r="AO24217" s="104"/>
      <c r="AP24217" s="104"/>
    </row>
    <row r="24218" spans="21:42" ht="15" customHeight="1" x14ac:dyDescent="0.25">
      <c r="U24218" s="104"/>
      <c r="AB24218" s="104"/>
      <c r="AC24218" s="104"/>
      <c r="AF24218" s="104"/>
      <c r="AG24218" s="104"/>
      <c r="AK24218" s="104"/>
      <c r="AL24218" s="104"/>
      <c r="AO24218" s="104"/>
      <c r="AP24218" s="104"/>
    </row>
    <row r="24219" spans="21:42" ht="15" customHeight="1" x14ac:dyDescent="0.25">
      <c r="U24219" s="104"/>
      <c r="AB24219" s="104"/>
      <c r="AC24219" s="104"/>
      <c r="AF24219" s="104"/>
      <c r="AG24219" s="104"/>
      <c r="AK24219" s="104"/>
      <c r="AL24219" s="104"/>
      <c r="AO24219" s="104"/>
      <c r="AP24219" s="104"/>
    </row>
    <row r="24220" spans="21:42" ht="15" customHeight="1" x14ac:dyDescent="0.25">
      <c r="U24220" s="104"/>
      <c r="AB24220" s="104"/>
      <c r="AC24220" s="104"/>
      <c r="AF24220" s="104"/>
      <c r="AG24220" s="104"/>
      <c r="AK24220" s="104"/>
      <c r="AL24220" s="104"/>
      <c r="AO24220" s="104"/>
      <c r="AP24220" s="104"/>
    </row>
    <row r="24221" spans="21:42" ht="15" customHeight="1" x14ac:dyDescent="0.25">
      <c r="U24221" s="104"/>
      <c r="AB24221" s="104"/>
      <c r="AC24221" s="104"/>
      <c r="AF24221" s="104"/>
      <c r="AG24221" s="104"/>
      <c r="AK24221" s="104"/>
      <c r="AL24221" s="104"/>
      <c r="AO24221" s="104"/>
      <c r="AP24221" s="104"/>
    </row>
    <row r="24222" spans="21:42" ht="15" customHeight="1" x14ac:dyDescent="0.25">
      <c r="U24222" s="104"/>
      <c r="AB24222" s="104"/>
      <c r="AC24222" s="104"/>
      <c r="AF24222" s="104"/>
      <c r="AG24222" s="104"/>
      <c r="AK24222" s="104"/>
      <c r="AL24222" s="104"/>
      <c r="AO24222" s="104"/>
      <c r="AP24222" s="104"/>
    </row>
    <row r="24223" spans="21:42" ht="15" customHeight="1" x14ac:dyDescent="0.25">
      <c r="U24223" s="104"/>
      <c r="AB24223" s="104"/>
      <c r="AC24223" s="104"/>
      <c r="AF24223" s="104"/>
      <c r="AG24223" s="104"/>
      <c r="AK24223" s="104"/>
      <c r="AL24223" s="104"/>
      <c r="AO24223" s="104"/>
      <c r="AP24223" s="104"/>
    </row>
    <row r="24224" spans="21:42" ht="15" customHeight="1" x14ac:dyDescent="0.25">
      <c r="U24224" s="104"/>
      <c r="AB24224" s="104"/>
      <c r="AC24224" s="104"/>
      <c r="AF24224" s="104"/>
      <c r="AG24224" s="104"/>
      <c r="AK24224" s="104"/>
      <c r="AL24224" s="104"/>
      <c r="AO24224" s="104"/>
      <c r="AP24224" s="104"/>
    </row>
    <row r="24225" spans="21:42" ht="15" customHeight="1" x14ac:dyDescent="0.25">
      <c r="U24225" s="104"/>
      <c r="AB24225" s="104"/>
      <c r="AC24225" s="104"/>
      <c r="AF24225" s="104"/>
      <c r="AG24225" s="104"/>
      <c r="AK24225" s="104"/>
      <c r="AL24225" s="104"/>
      <c r="AO24225" s="104"/>
      <c r="AP24225" s="104"/>
    </row>
    <row r="24226" spans="21:42" ht="15" customHeight="1" x14ac:dyDescent="0.25">
      <c r="U24226" s="104"/>
      <c r="AB24226" s="104"/>
      <c r="AC24226" s="104"/>
      <c r="AF24226" s="104"/>
      <c r="AG24226" s="104"/>
      <c r="AK24226" s="104"/>
      <c r="AL24226" s="104"/>
      <c r="AO24226" s="104"/>
      <c r="AP24226" s="104"/>
    </row>
    <row r="24227" spans="21:42" ht="15" customHeight="1" x14ac:dyDescent="0.25">
      <c r="U24227" s="104"/>
      <c r="AB24227" s="104"/>
      <c r="AC24227" s="104"/>
      <c r="AF24227" s="104"/>
      <c r="AG24227" s="104"/>
      <c r="AK24227" s="104"/>
      <c r="AL24227" s="104"/>
      <c r="AO24227" s="104"/>
      <c r="AP24227" s="104"/>
    </row>
    <row r="24228" spans="21:42" ht="15" customHeight="1" x14ac:dyDescent="0.25">
      <c r="U24228" s="104"/>
      <c r="AB24228" s="104"/>
      <c r="AC24228" s="104"/>
      <c r="AF24228" s="104"/>
      <c r="AG24228" s="104"/>
      <c r="AK24228" s="104"/>
      <c r="AL24228" s="104"/>
      <c r="AO24228" s="104"/>
      <c r="AP24228" s="104"/>
    </row>
    <row r="24229" spans="21:42" ht="15" customHeight="1" x14ac:dyDescent="0.25">
      <c r="U24229" s="104"/>
      <c r="AB24229" s="104"/>
      <c r="AC24229" s="104"/>
      <c r="AF24229" s="104"/>
      <c r="AG24229" s="104"/>
      <c r="AK24229" s="104"/>
      <c r="AL24229" s="104"/>
      <c r="AO24229" s="104"/>
      <c r="AP24229" s="104"/>
    </row>
    <row r="24230" spans="21:42" ht="15" customHeight="1" x14ac:dyDescent="0.25">
      <c r="U24230" s="104"/>
      <c r="AB24230" s="104"/>
      <c r="AC24230" s="104"/>
      <c r="AF24230" s="104"/>
      <c r="AG24230" s="104"/>
      <c r="AK24230" s="104"/>
      <c r="AL24230" s="104"/>
      <c r="AO24230" s="104"/>
      <c r="AP24230" s="104"/>
    </row>
    <row r="24231" spans="21:42" ht="15" customHeight="1" x14ac:dyDescent="0.25">
      <c r="U24231" s="104"/>
      <c r="AB24231" s="104"/>
      <c r="AC24231" s="104"/>
      <c r="AF24231" s="104"/>
      <c r="AG24231" s="104"/>
      <c r="AK24231" s="104"/>
      <c r="AL24231" s="104"/>
      <c r="AO24231" s="104"/>
      <c r="AP24231" s="104"/>
    </row>
    <row r="24232" spans="21:42" ht="15" customHeight="1" x14ac:dyDescent="0.25">
      <c r="U24232" s="104"/>
      <c r="AB24232" s="104"/>
      <c r="AC24232" s="104"/>
      <c r="AF24232" s="104"/>
      <c r="AG24232" s="104"/>
      <c r="AK24232" s="104"/>
      <c r="AL24232" s="104"/>
      <c r="AO24232" s="104"/>
      <c r="AP24232" s="104"/>
    </row>
    <row r="24233" spans="21:42" ht="15" customHeight="1" x14ac:dyDescent="0.25">
      <c r="U24233" s="104"/>
      <c r="AB24233" s="104"/>
      <c r="AC24233" s="104"/>
      <c r="AF24233" s="104"/>
      <c r="AG24233" s="104"/>
      <c r="AK24233" s="104"/>
      <c r="AL24233" s="104"/>
      <c r="AO24233" s="104"/>
      <c r="AP24233" s="104"/>
    </row>
    <row r="24234" spans="21:42" ht="15" customHeight="1" x14ac:dyDescent="0.25">
      <c r="U24234" s="104"/>
      <c r="AB24234" s="104"/>
      <c r="AC24234" s="104"/>
      <c r="AF24234" s="104"/>
      <c r="AG24234" s="104"/>
      <c r="AK24234" s="104"/>
      <c r="AL24234" s="104"/>
      <c r="AO24234" s="104"/>
      <c r="AP24234" s="104"/>
    </row>
    <row r="24235" spans="21:42" ht="15" customHeight="1" x14ac:dyDescent="0.25">
      <c r="U24235" s="104"/>
      <c r="AB24235" s="104"/>
      <c r="AC24235" s="104"/>
      <c r="AF24235" s="104"/>
      <c r="AG24235" s="104"/>
      <c r="AK24235" s="104"/>
      <c r="AL24235" s="104"/>
      <c r="AO24235" s="104"/>
      <c r="AP24235" s="104"/>
    </row>
    <row r="24236" spans="21:42" ht="15" customHeight="1" x14ac:dyDescent="0.25">
      <c r="U24236" s="104"/>
      <c r="AB24236" s="104"/>
      <c r="AC24236" s="104"/>
      <c r="AF24236" s="104"/>
      <c r="AG24236" s="104"/>
      <c r="AK24236" s="104"/>
      <c r="AL24236" s="104"/>
      <c r="AO24236" s="104"/>
      <c r="AP24236" s="104"/>
    </row>
    <row r="24237" spans="21:42" ht="15" customHeight="1" x14ac:dyDescent="0.25">
      <c r="U24237" s="104"/>
      <c r="AB24237" s="104"/>
      <c r="AC24237" s="104"/>
      <c r="AF24237" s="104"/>
      <c r="AG24237" s="104"/>
      <c r="AK24237" s="104"/>
      <c r="AL24237" s="104"/>
      <c r="AO24237" s="104"/>
      <c r="AP24237" s="104"/>
    </row>
    <row r="24238" spans="21:42" ht="15" customHeight="1" x14ac:dyDescent="0.25">
      <c r="U24238" s="104"/>
      <c r="AB24238" s="104"/>
      <c r="AC24238" s="104"/>
      <c r="AF24238" s="104"/>
      <c r="AG24238" s="104"/>
      <c r="AK24238" s="104"/>
      <c r="AL24238" s="104"/>
      <c r="AO24238" s="104"/>
      <c r="AP24238" s="104"/>
    </row>
    <row r="24239" spans="21:42" ht="15" customHeight="1" x14ac:dyDescent="0.25">
      <c r="U24239" s="104"/>
      <c r="AB24239" s="104"/>
      <c r="AC24239" s="104"/>
      <c r="AF24239" s="104"/>
      <c r="AG24239" s="104"/>
      <c r="AK24239" s="104"/>
      <c r="AL24239" s="104"/>
      <c r="AO24239" s="104"/>
      <c r="AP24239" s="104"/>
    </row>
    <row r="24240" spans="21:42" ht="15" customHeight="1" x14ac:dyDescent="0.25">
      <c r="U24240" s="104"/>
      <c r="AB24240" s="104"/>
      <c r="AC24240" s="104"/>
      <c r="AF24240" s="104"/>
      <c r="AG24240" s="104"/>
      <c r="AK24240" s="104"/>
      <c r="AL24240" s="104"/>
      <c r="AO24240" s="104"/>
      <c r="AP24240" s="104"/>
    </row>
    <row r="24241" spans="21:42" ht="15" customHeight="1" x14ac:dyDescent="0.25">
      <c r="U24241" s="104"/>
      <c r="AB24241" s="104"/>
      <c r="AC24241" s="104"/>
      <c r="AF24241" s="104"/>
      <c r="AG24241" s="104"/>
      <c r="AK24241" s="104"/>
      <c r="AL24241" s="104"/>
      <c r="AO24241" s="104"/>
      <c r="AP24241" s="104"/>
    </row>
    <row r="24242" spans="21:42" ht="15" customHeight="1" x14ac:dyDescent="0.25">
      <c r="U24242" s="104"/>
      <c r="AB24242" s="104"/>
      <c r="AC24242" s="104"/>
      <c r="AF24242" s="104"/>
      <c r="AG24242" s="104"/>
      <c r="AK24242" s="104"/>
      <c r="AL24242" s="104"/>
      <c r="AO24242" s="104"/>
      <c r="AP24242" s="104"/>
    </row>
    <row r="24243" spans="21:42" ht="15" customHeight="1" x14ac:dyDescent="0.25">
      <c r="U24243" s="104"/>
      <c r="AB24243" s="104"/>
      <c r="AC24243" s="104"/>
      <c r="AF24243" s="104"/>
      <c r="AG24243" s="104"/>
      <c r="AK24243" s="104"/>
      <c r="AL24243" s="104"/>
      <c r="AO24243" s="104"/>
      <c r="AP24243" s="104"/>
    </row>
    <row r="24244" spans="21:42" ht="15" customHeight="1" x14ac:dyDescent="0.25">
      <c r="U24244" s="104"/>
      <c r="AB24244" s="104"/>
      <c r="AC24244" s="104"/>
      <c r="AF24244" s="104"/>
      <c r="AG24244" s="104"/>
      <c r="AK24244" s="104"/>
      <c r="AL24244" s="104"/>
      <c r="AO24244" s="104"/>
      <c r="AP24244" s="104"/>
    </row>
    <row r="24245" spans="21:42" ht="15" customHeight="1" x14ac:dyDescent="0.25">
      <c r="U24245" s="104"/>
      <c r="AB24245" s="104"/>
      <c r="AC24245" s="104"/>
      <c r="AF24245" s="104"/>
      <c r="AG24245" s="104"/>
      <c r="AK24245" s="104"/>
      <c r="AL24245" s="104"/>
      <c r="AO24245" s="104"/>
      <c r="AP24245" s="104"/>
    </row>
    <row r="24246" spans="21:42" ht="15" customHeight="1" x14ac:dyDescent="0.25">
      <c r="U24246" s="104"/>
      <c r="AB24246" s="104"/>
      <c r="AC24246" s="104"/>
      <c r="AF24246" s="104"/>
      <c r="AG24246" s="104"/>
      <c r="AK24246" s="104"/>
      <c r="AL24246" s="104"/>
      <c r="AO24246" s="104"/>
      <c r="AP24246" s="104"/>
    </row>
    <row r="24247" spans="21:42" ht="15" customHeight="1" x14ac:dyDescent="0.25">
      <c r="U24247" s="104"/>
      <c r="AB24247" s="104"/>
      <c r="AC24247" s="104"/>
      <c r="AF24247" s="104"/>
      <c r="AG24247" s="104"/>
      <c r="AK24247" s="104"/>
      <c r="AL24247" s="104"/>
      <c r="AO24247" s="104"/>
      <c r="AP24247" s="104"/>
    </row>
    <row r="24248" spans="21:42" ht="15" customHeight="1" x14ac:dyDescent="0.25">
      <c r="U24248" s="104"/>
      <c r="AB24248" s="104"/>
      <c r="AC24248" s="104"/>
      <c r="AF24248" s="104"/>
      <c r="AG24248" s="104"/>
      <c r="AK24248" s="104"/>
      <c r="AL24248" s="104"/>
      <c r="AO24248" s="104"/>
      <c r="AP24248" s="104"/>
    </row>
    <row r="24249" spans="21:42" ht="15" customHeight="1" x14ac:dyDescent="0.25">
      <c r="U24249" s="104"/>
      <c r="AB24249" s="104"/>
      <c r="AC24249" s="104"/>
      <c r="AF24249" s="104"/>
      <c r="AG24249" s="104"/>
      <c r="AK24249" s="104"/>
      <c r="AL24249" s="104"/>
      <c r="AO24249" s="104"/>
      <c r="AP24249" s="104"/>
    </row>
    <row r="24250" spans="21:42" ht="15" customHeight="1" x14ac:dyDescent="0.25">
      <c r="U24250" s="104"/>
      <c r="AB24250" s="104"/>
      <c r="AC24250" s="104"/>
      <c r="AF24250" s="104"/>
      <c r="AG24250" s="104"/>
      <c r="AK24250" s="104"/>
      <c r="AL24250" s="104"/>
      <c r="AO24250" s="104"/>
      <c r="AP24250" s="104"/>
    </row>
    <row r="24251" spans="21:42" ht="15" customHeight="1" x14ac:dyDescent="0.25">
      <c r="U24251" s="104"/>
      <c r="AB24251" s="104"/>
      <c r="AC24251" s="104"/>
      <c r="AF24251" s="104"/>
      <c r="AG24251" s="104"/>
      <c r="AK24251" s="104"/>
      <c r="AL24251" s="104"/>
      <c r="AO24251" s="104"/>
      <c r="AP24251" s="104"/>
    </row>
    <row r="24252" spans="21:42" ht="15" customHeight="1" x14ac:dyDescent="0.25">
      <c r="U24252" s="104"/>
      <c r="AB24252" s="104"/>
      <c r="AC24252" s="104"/>
      <c r="AF24252" s="104"/>
      <c r="AG24252" s="104"/>
      <c r="AK24252" s="104"/>
      <c r="AL24252" s="104"/>
      <c r="AO24252" s="104"/>
      <c r="AP24252" s="104"/>
    </row>
    <row r="24253" spans="21:42" ht="15" customHeight="1" x14ac:dyDescent="0.25">
      <c r="U24253" s="104"/>
      <c r="AB24253" s="104"/>
      <c r="AC24253" s="104"/>
      <c r="AF24253" s="104"/>
      <c r="AG24253" s="104"/>
      <c r="AK24253" s="104"/>
      <c r="AL24253" s="104"/>
      <c r="AO24253" s="104"/>
      <c r="AP24253" s="104"/>
    </row>
    <row r="24254" spans="21:42" ht="15" customHeight="1" x14ac:dyDescent="0.25">
      <c r="U24254" s="104"/>
      <c r="AB24254" s="104"/>
      <c r="AC24254" s="104"/>
      <c r="AF24254" s="104"/>
      <c r="AG24254" s="104"/>
      <c r="AK24254" s="104"/>
      <c r="AL24254" s="104"/>
      <c r="AO24254" s="104"/>
      <c r="AP24254" s="104"/>
    </row>
    <row r="24255" spans="21:42" ht="15" customHeight="1" x14ac:dyDescent="0.25">
      <c r="U24255" s="104"/>
      <c r="AB24255" s="104"/>
      <c r="AC24255" s="104"/>
      <c r="AF24255" s="104"/>
      <c r="AG24255" s="104"/>
      <c r="AK24255" s="104"/>
      <c r="AL24255" s="104"/>
      <c r="AO24255" s="104"/>
      <c r="AP24255" s="104"/>
    </row>
    <row r="24256" spans="21:42" ht="15" customHeight="1" x14ac:dyDescent="0.25">
      <c r="U24256" s="104"/>
      <c r="AB24256" s="104"/>
      <c r="AC24256" s="104"/>
      <c r="AF24256" s="104"/>
      <c r="AG24256" s="104"/>
      <c r="AK24256" s="104"/>
      <c r="AL24256" s="104"/>
      <c r="AO24256" s="104"/>
      <c r="AP24256" s="104"/>
    </row>
    <row r="24257" spans="21:42" ht="15" customHeight="1" x14ac:dyDescent="0.25">
      <c r="U24257" s="104"/>
      <c r="AB24257" s="104"/>
      <c r="AC24257" s="104"/>
      <c r="AF24257" s="104"/>
      <c r="AG24257" s="104"/>
      <c r="AK24257" s="104"/>
      <c r="AL24257" s="104"/>
      <c r="AO24257" s="104"/>
      <c r="AP24257" s="104"/>
    </row>
    <row r="24258" spans="21:42" ht="15" customHeight="1" x14ac:dyDescent="0.25">
      <c r="U24258" s="104"/>
      <c r="AB24258" s="104"/>
      <c r="AC24258" s="104"/>
      <c r="AF24258" s="104"/>
      <c r="AG24258" s="104"/>
      <c r="AK24258" s="104"/>
      <c r="AL24258" s="104"/>
      <c r="AO24258" s="104"/>
      <c r="AP24258" s="104"/>
    </row>
    <row r="24259" spans="21:42" ht="15" customHeight="1" x14ac:dyDescent="0.25">
      <c r="U24259" s="104"/>
      <c r="AB24259" s="104"/>
      <c r="AC24259" s="104"/>
      <c r="AF24259" s="104"/>
      <c r="AG24259" s="104"/>
      <c r="AK24259" s="104"/>
      <c r="AL24259" s="104"/>
      <c r="AO24259" s="104"/>
      <c r="AP24259" s="104"/>
    </row>
    <row r="24260" spans="21:42" ht="15" customHeight="1" x14ac:dyDescent="0.25">
      <c r="U24260" s="104"/>
      <c r="AB24260" s="104"/>
      <c r="AC24260" s="104"/>
      <c r="AF24260" s="104"/>
      <c r="AG24260" s="104"/>
      <c r="AK24260" s="104"/>
      <c r="AL24260" s="104"/>
      <c r="AO24260" s="104"/>
      <c r="AP24260" s="104"/>
    </row>
    <row r="24261" spans="21:42" ht="15" customHeight="1" x14ac:dyDescent="0.25">
      <c r="U24261" s="104"/>
      <c r="AB24261" s="104"/>
      <c r="AC24261" s="104"/>
      <c r="AF24261" s="104"/>
      <c r="AG24261" s="104"/>
      <c r="AK24261" s="104"/>
      <c r="AL24261" s="104"/>
      <c r="AO24261" s="104"/>
      <c r="AP24261" s="104"/>
    </row>
    <row r="24262" spans="21:42" ht="15" customHeight="1" x14ac:dyDescent="0.25">
      <c r="U24262" s="104"/>
      <c r="AB24262" s="104"/>
      <c r="AC24262" s="104"/>
      <c r="AF24262" s="104"/>
      <c r="AG24262" s="104"/>
      <c r="AK24262" s="104"/>
      <c r="AL24262" s="104"/>
      <c r="AO24262" s="104"/>
      <c r="AP24262" s="104"/>
    </row>
    <row r="24263" spans="21:42" ht="15" customHeight="1" x14ac:dyDescent="0.25">
      <c r="U24263" s="104"/>
      <c r="AB24263" s="104"/>
      <c r="AC24263" s="104"/>
      <c r="AF24263" s="104"/>
      <c r="AG24263" s="104"/>
      <c r="AK24263" s="104"/>
      <c r="AL24263" s="104"/>
      <c r="AO24263" s="104"/>
      <c r="AP24263" s="104"/>
    </row>
    <row r="24264" spans="21:42" ht="15" customHeight="1" x14ac:dyDescent="0.25">
      <c r="U24264" s="104"/>
      <c r="AB24264" s="104"/>
      <c r="AC24264" s="104"/>
      <c r="AF24264" s="104"/>
      <c r="AG24264" s="104"/>
      <c r="AK24264" s="104"/>
      <c r="AL24264" s="104"/>
      <c r="AO24264" s="104"/>
      <c r="AP24264" s="104"/>
    </row>
    <row r="24265" spans="21:42" ht="15" customHeight="1" x14ac:dyDescent="0.25">
      <c r="U24265" s="104"/>
      <c r="AB24265" s="104"/>
      <c r="AC24265" s="104"/>
      <c r="AF24265" s="104"/>
      <c r="AG24265" s="104"/>
      <c r="AK24265" s="104"/>
      <c r="AL24265" s="104"/>
      <c r="AO24265" s="104"/>
      <c r="AP24265" s="104"/>
    </row>
    <row r="24266" spans="21:42" ht="15" customHeight="1" x14ac:dyDescent="0.25">
      <c r="U24266" s="104"/>
      <c r="AB24266" s="104"/>
      <c r="AC24266" s="104"/>
      <c r="AF24266" s="104"/>
      <c r="AG24266" s="104"/>
      <c r="AK24266" s="104"/>
      <c r="AL24266" s="104"/>
      <c r="AO24266" s="104"/>
      <c r="AP24266" s="104"/>
    </row>
    <row r="24267" spans="21:42" ht="15" customHeight="1" x14ac:dyDescent="0.25">
      <c r="U24267" s="104"/>
      <c r="AB24267" s="104"/>
      <c r="AC24267" s="104"/>
      <c r="AF24267" s="104"/>
      <c r="AG24267" s="104"/>
      <c r="AK24267" s="104"/>
      <c r="AL24267" s="104"/>
      <c r="AO24267" s="104"/>
      <c r="AP24267" s="104"/>
    </row>
    <row r="24268" spans="21:42" ht="15" customHeight="1" x14ac:dyDescent="0.25">
      <c r="U24268" s="104"/>
      <c r="AB24268" s="104"/>
      <c r="AC24268" s="104"/>
      <c r="AF24268" s="104"/>
      <c r="AG24268" s="104"/>
      <c r="AK24268" s="104"/>
      <c r="AL24268" s="104"/>
      <c r="AO24268" s="104"/>
      <c r="AP24268" s="104"/>
    </row>
    <row r="24269" spans="21:42" ht="15" customHeight="1" x14ac:dyDescent="0.25">
      <c r="U24269" s="104"/>
      <c r="AB24269" s="104"/>
      <c r="AC24269" s="104"/>
      <c r="AF24269" s="104"/>
      <c r="AG24269" s="104"/>
      <c r="AK24269" s="104"/>
      <c r="AL24269" s="104"/>
      <c r="AO24269" s="104"/>
      <c r="AP24269" s="104"/>
    </row>
    <row r="24270" spans="21:42" ht="15" customHeight="1" x14ac:dyDescent="0.25">
      <c r="U24270" s="104"/>
      <c r="AB24270" s="104"/>
      <c r="AC24270" s="104"/>
      <c r="AF24270" s="104"/>
      <c r="AG24270" s="104"/>
      <c r="AK24270" s="104"/>
      <c r="AL24270" s="104"/>
      <c r="AO24270" s="104"/>
      <c r="AP24270" s="104"/>
    </row>
    <row r="24271" spans="21:42" ht="15" customHeight="1" x14ac:dyDescent="0.25">
      <c r="U24271" s="104"/>
      <c r="AB24271" s="104"/>
      <c r="AC24271" s="104"/>
      <c r="AF24271" s="104"/>
      <c r="AG24271" s="104"/>
      <c r="AK24271" s="104"/>
      <c r="AL24271" s="104"/>
      <c r="AO24271" s="104"/>
      <c r="AP24271" s="104"/>
    </row>
    <row r="24272" spans="21:42" ht="15" customHeight="1" x14ac:dyDescent="0.25">
      <c r="U24272" s="104"/>
      <c r="AB24272" s="104"/>
      <c r="AC24272" s="104"/>
      <c r="AF24272" s="104"/>
      <c r="AG24272" s="104"/>
      <c r="AK24272" s="104"/>
      <c r="AL24272" s="104"/>
      <c r="AO24272" s="104"/>
      <c r="AP24272" s="104"/>
    </row>
    <row r="24273" spans="21:42" ht="15" customHeight="1" x14ac:dyDescent="0.25">
      <c r="U24273" s="104"/>
      <c r="AB24273" s="104"/>
      <c r="AC24273" s="104"/>
      <c r="AF24273" s="104"/>
      <c r="AG24273" s="104"/>
      <c r="AK24273" s="104"/>
      <c r="AL24273" s="104"/>
      <c r="AO24273" s="104"/>
      <c r="AP24273" s="104"/>
    </row>
    <row r="24274" spans="21:42" ht="15" customHeight="1" x14ac:dyDescent="0.25">
      <c r="U24274" s="104"/>
      <c r="AB24274" s="104"/>
      <c r="AC24274" s="104"/>
      <c r="AF24274" s="104"/>
      <c r="AG24274" s="104"/>
      <c r="AK24274" s="104"/>
      <c r="AL24274" s="104"/>
      <c r="AO24274" s="104"/>
      <c r="AP24274" s="104"/>
    </row>
    <row r="24275" spans="21:42" ht="15" customHeight="1" x14ac:dyDescent="0.25">
      <c r="U24275" s="104"/>
      <c r="AB24275" s="104"/>
      <c r="AC24275" s="104"/>
      <c r="AF24275" s="104"/>
      <c r="AG24275" s="104"/>
      <c r="AK24275" s="104"/>
      <c r="AL24275" s="104"/>
      <c r="AO24275" s="104"/>
      <c r="AP24275" s="104"/>
    </row>
    <row r="24276" spans="21:42" ht="15" customHeight="1" x14ac:dyDescent="0.25">
      <c r="U24276" s="104"/>
      <c r="AB24276" s="104"/>
      <c r="AC24276" s="104"/>
      <c r="AF24276" s="104"/>
      <c r="AG24276" s="104"/>
      <c r="AK24276" s="104"/>
      <c r="AL24276" s="104"/>
      <c r="AO24276" s="104"/>
      <c r="AP24276" s="104"/>
    </row>
    <row r="24277" spans="21:42" ht="15" customHeight="1" x14ac:dyDescent="0.25">
      <c r="U24277" s="104"/>
      <c r="AB24277" s="104"/>
      <c r="AC24277" s="104"/>
      <c r="AF24277" s="104"/>
      <c r="AG24277" s="104"/>
      <c r="AK24277" s="104"/>
      <c r="AL24277" s="104"/>
      <c r="AO24277" s="104"/>
      <c r="AP24277" s="104"/>
    </row>
    <row r="24278" spans="21:42" ht="15" customHeight="1" x14ac:dyDescent="0.25">
      <c r="U24278" s="104"/>
      <c r="AB24278" s="104"/>
      <c r="AC24278" s="104"/>
      <c r="AF24278" s="104"/>
      <c r="AG24278" s="104"/>
      <c r="AK24278" s="104"/>
      <c r="AL24278" s="104"/>
      <c r="AO24278" s="104"/>
      <c r="AP24278" s="104"/>
    </row>
    <row r="24279" spans="21:42" ht="15" customHeight="1" x14ac:dyDescent="0.25">
      <c r="U24279" s="104"/>
      <c r="AB24279" s="104"/>
      <c r="AC24279" s="104"/>
      <c r="AF24279" s="104"/>
      <c r="AG24279" s="104"/>
      <c r="AK24279" s="104"/>
      <c r="AL24279" s="104"/>
      <c r="AO24279" s="104"/>
      <c r="AP24279" s="104"/>
    </row>
    <row r="24280" spans="21:42" ht="15" customHeight="1" x14ac:dyDescent="0.25">
      <c r="U24280" s="104"/>
      <c r="AB24280" s="104"/>
      <c r="AC24280" s="104"/>
      <c r="AF24280" s="104"/>
      <c r="AG24280" s="104"/>
      <c r="AK24280" s="104"/>
      <c r="AL24280" s="104"/>
      <c r="AO24280" s="104"/>
      <c r="AP24280" s="104"/>
    </row>
    <row r="24281" spans="21:42" ht="15" customHeight="1" x14ac:dyDescent="0.25">
      <c r="U24281" s="104"/>
      <c r="AB24281" s="104"/>
      <c r="AC24281" s="104"/>
      <c r="AF24281" s="104"/>
      <c r="AG24281" s="104"/>
      <c r="AK24281" s="104"/>
      <c r="AL24281" s="104"/>
      <c r="AO24281" s="104"/>
      <c r="AP24281" s="104"/>
    </row>
    <row r="24282" spans="21:42" ht="15" customHeight="1" x14ac:dyDescent="0.25">
      <c r="U24282" s="104"/>
      <c r="AB24282" s="104"/>
      <c r="AC24282" s="104"/>
      <c r="AF24282" s="104"/>
      <c r="AG24282" s="104"/>
      <c r="AK24282" s="104"/>
      <c r="AL24282" s="104"/>
      <c r="AO24282" s="104"/>
      <c r="AP24282" s="104"/>
    </row>
    <row r="24283" spans="21:42" ht="15" customHeight="1" x14ac:dyDescent="0.25">
      <c r="U24283" s="104"/>
      <c r="AB24283" s="104"/>
      <c r="AC24283" s="104"/>
      <c r="AF24283" s="104"/>
      <c r="AG24283" s="104"/>
      <c r="AK24283" s="104"/>
      <c r="AL24283" s="104"/>
      <c r="AO24283" s="104"/>
      <c r="AP24283" s="104"/>
    </row>
    <row r="24284" spans="21:42" ht="15" customHeight="1" x14ac:dyDescent="0.25">
      <c r="U24284" s="104"/>
      <c r="AB24284" s="104"/>
      <c r="AC24284" s="104"/>
      <c r="AF24284" s="104"/>
      <c r="AG24284" s="104"/>
      <c r="AK24284" s="104"/>
      <c r="AL24284" s="104"/>
      <c r="AO24284" s="104"/>
      <c r="AP24284" s="104"/>
    </row>
    <row r="24285" spans="21:42" ht="15" customHeight="1" x14ac:dyDescent="0.25">
      <c r="U24285" s="104"/>
      <c r="AB24285" s="104"/>
      <c r="AC24285" s="104"/>
      <c r="AF24285" s="104"/>
      <c r="AG24285" s="104"/>
      <c r="AK24285" s="104"/>
      <c r="AL24285" s="104"/>
      <c r="AO24285" s="104"/>
      <c r="AP24285" s="104"/>
    </row>
    <row r="24286" spans="21:42" ht="15" customHeight="1" x14ac:dyDescent="0.25">
      <c r="U24286" s="104"/>
      <c r="AB24286" s="104"/>
      <c r="AC24286" s="104"/>
      <c r="AF24286" s="104"/>
      <c r="AG24286" s="104"/>
      <c r="AK24286" s="104"/>
      <c r="AL24286" s="104"/>
      <c r="AO24286" s="104"/>
      <c r="AP24286" s="104"/>
    </row>
    <row r="24287" spans="21:42" ht="15" customHeight="1" x14ac:dyDescent="0.25">
      <c r="U24287" s="104"/>
      <c r="AB24287" s="104"/>
      <c r="AC24287" s="104"/>
      <c r="AF24287" s="104"/>
      <c r="AG24287" s="104"/>
      <c r="AK24287" s="104"/>
      <c r="AL24287" s="104"/>
      <c r="AO24287" s="104"/>
      <c r="AP24287" s="104"/>
    </row>
    <row r="24288" spans="21:42" ht="15" customHeight="1" x14ac:dyDescent="0.25">
      <c r="U24288" s="104"/>
      <c r="AB24288" s="104"/>
      <c r="AC24288" s="104"/>
      <c r="AF24288" s="104"/>
      <c r="AG24288" s="104"/>
      <c r="AK24288" s="104"/>
      <c r="AL24288" s="104"/>
      <c r="AO24288" s="104"/>
      <c r="AP24288" s="104"/>
    </row>
    <row r="24289" spans="21:42" ht="15" customHeight="1" x14ac:dyDescent="0.25">
      <c r="U24289" s="104"/>
      <c r="AB24289" s="104"/>
      <c r="AC24289" s="104"/>
      <c r="AF24289" s="104"/>
      <c r="AG24289" s="104"/>
      <c r="AK24289" s="104"/>
      <c r="AL24289" s="104"/>
      <c r="AO24289" s="104"/>
      <c r="AP24289" s="104"/>
    </row>
    <row r="24290" spans="21:42" ht="15" customHeight="1" x14ac:dyDescent="0.25">
      <c r="U24290" s="104"/>
      <c r="AB24290" s="104"/>
      <c r="AC24290" s="104"/>
      <c r="AF24290" s="104"/>
      <c r="AG24290" s="104"/>
      <c r="AK24290" s="104"/>
      <c r="AL24290" s="104"/>
      <c r="AO24290" s="104"/>
      <c r="AP24290" s="104"/>
    </row>
    <row r="24291" spans="21:42" ht="15" customHeight="1" x14ac:dyDescent="0.25">
      <c r="U24291" s="104"/>
      <c r="AB24291" s="104"/>
      <c r="AC24291" s="104"/>
      <c r="AF24291" s="104"/>
      <c r="AG24291" s="104"/>
      <c r="AK24291" s="104"/>
      <c r="AL24291" s="104"/>
      <c r="AO24291" s="104"/>
      <c r="AP24291" s="104"/>
    </row>
    <row r="24292" spans="21:42" ht="15" customHeight="1" x14ac:dyDescent="0.25">
      <c r="U24292" s="104"/>
      <c r="AB24292" s="104"/>
      <c r="AC24292" s="104"/>
      <c r="AF24292" s="104"/>
      <c r="AG24292" s="104"/>
      <c r="AK24292" s="104"/>
      <c r="AL24292" s="104"/>
      <c r="AO24292" s="104"/>
      <c r="AP24292" s="104"/>
    </row>
    <row r="24293" spans="21:42" ht="15" customHeight="1" x14ac:dyDescent="0.25">
      <c r="U24293" s="104"/>
      <c r="AB24293" s="104"/>
      <c r="AC24293" s="104"/>
      <c r="AF24293" s="104"/>
      <c r="AG24293" s="104"/>
      <c r="AK24293" s="104"/>
      <c r="AL24293" s="104"/>
      <c r="AO24293" s="104"/>
      <c r="AP24293" s="104"/>
    </row>
    <row r="24294" spans="21:42" ht="15" customHeight="1" x14ac:dyDescent="0.25">
      <c r="U24294" s="104"/>
      <c r="AB24294" s="104"/>
      <c r="AC24294" s="104"/>
      <c r="AF24294" s="104"/>
      <c r="AG24294" s="104"/>
      <c r="AK24294" s="104"/>
      <c r="AL24294" s="104"/>
      <c r="AO24294" s="104"/>
      <c r="AP24294" s="104"/>
    </row>
    <row r="24295" spans="21:42" ht="15" customHeight="1" x14ac:dyDescent="0.25">
      <c r="U24295" s="104"/>
      <c r="AB24295" s="104"/>
      <c r="AC24295" s="104"/>
      <c r="AF24295" s="104"/>
      <c r="AG24295" s="104"/>
      <c r="AK24295" s="104"/>
      <c r="AL24295" s="104"/>
      <c r="AO24295" s="104"/>
      <c r="AP24295" s="104"/>
    </row>
    <row r="24296" spans="21:42" ht="15" customHeight="1" x14ac:dyDescent="0.25">
      <c r="U24296" s="104"/>
      <c r="AB24296" s="104"/>
      <c r="AC24296" s="104"/>
      <c r="AF24296" s="104"/>
      <c r="AG24296" s="104"/>
      <c r="AK24296" s="104"/>
      <c r="AL24296" s="104"/>
      <c r="AO24296" s="104"/>
      <c r="AP24296" s="104"/>
    </row>
    <row r="24297" spans="21:42" ht="15" customHeight="1" x14ac:dyDescent="0.25">
      <c r="U24297" s="104"/>
      <c r="AB24297" s="104"/>
      <c r="AC24297" s="104"/>
      <c r="AF24297" s="104"/>
      <c r="AG24297" s="104"/>
      <c r="AK24297" s="104"/>
      <c r="AL24297" s="104"/>
      <c r="AO24297" s="104"/>
      <c r="AP24297" s="104"/>
    </row>
    <row r="24298" spans="21:42" ht="15" customHeight="1" x14ac:dyDescent="0.25">
      <c r="U24298" s="104"/>
      <c r="AB24298" s="104"/>
      <c r="AC24298" s="104"/>
      <c r="AF24298" s="104"/>
      <c r="AG24298" s="104"/>
      <c r="AK24298" s="104"/>
      <c r="AL24298" s="104"/>
      <c r="AO24298" s="104"/>
      <c r="AP24298" s="104"/>
    </row>
    <row r="24299" spans="21:42" ht="15" customHeight="1" x14ac:dyDescent="0.25">
      <c r="U24299" s="104"/>
      <c r="AB24299" s="104"/>
      <c r="AC24299" s="104"/>
      <c r="AF24299" s="104"/>
      <c r="AG24299" s="104"/>
      <c r="AK24299" s="104"/>
      <c r="AL24299" s="104"/>
      <c r="AO24299" s="104"/>
      <c r="AP24299" s="104"/>
    </row>
    <row r="24300" spans="21:42" ht="15" customHeight="1" x14ac:dyDescent="0.25">
      <c r="U24300" s="104"/>
      <c r="AB24300" s="104"/>
      <c r="AC24300" s="104"/>
      <c r="AF24300" s="104"/>
      <c r="AG24300" s="104"/>
      <c r="AK24300" s="104"/>
      <c r="AL24300" s="104"/>
      <c r="AO24300" s="104"/>
      <c r="AP24300" s="104"/>
    </row>
    <row r="24301" spans="21:42" ht="15" customHeight="1" x14ac:dyDescent="0.25">
      <c r="U24301" s="104"/>
      <c r="AB24301" s="104"/>
      <c r="AC24301" s="104"/>
      <c r="AF24301" s="104"/>
      <c r="AG24301" s="104"/>
      <c r="AK24301" s="104"/>
      <c r="AL24301" s="104"/>
      <c r="AO24301" s="104"/>
      <c r="AP24301" s="104"/>
    </row>
    <row r="24302" spans="21:42" ht="15" customHeight="1" x14ac:dyDescent="0.25">
      <c r="U24302" s="104"/>
      <c r="AB24302" s="104"/>
      <c r="AC24302" s="104"/>
      <c r="AF24302" s="104"/>
      <c r="AG24302" s="104"/>
      <c r="AK24302" s="104"/>
      <c r="AL24302" s="104"/>
      <c r="AO24302" s="104"/>
      <c r="AP24302" s="104"/>
    </row>
    <row r="24303" spans="21:42" ht="15" customHeight="1" x14ac:dyDescent="0.25">
      <c r="U24303" s="104"/>
      <c r="AB24303" s="104"/>
      <c r="AC24303" s="104"/>
      <c r="AF24303" s="104"/>
      <c r="AG24303" s="104"/>
      <c r="AK24303" s="104"/>
      <c r="AL24303" s="104"/>
      <c r="AO24303" s="104"/>
      <c r="AP24303" s="104"/>
    </row>
    <row r="24304" spans="21:42" ht="15" customHeight="1" x14ac:dyDescent="0.25">
      <c r="U24304" s="104"/>
      <c r="AB24304" s="104"/>
      <c r="AC24304" s="104"/>
      <c r="AF24304" s="104"/>
      <c r="AG24304" s="104"/>
      <c r="AK24304" s="104"/>
      <c r="AL24304" s="104"/>
      <c r="AO24304" s="104"/>
      <c r="AP24304" s="104"/>
    </row>
    <row r="24305" spans="21:42" ht="15" customHeight="1" x14ac:dyDescent="0.25">
      <c r="U24305" s="104"/>
      <c r="AB24305" s="104"/>
      <c r="AC24305" s="104"/>
      <c r="AF24305" s="104"/>
      <c r="AG24305" s="104"/>
      <c r="AK24305" s="104"/>
      <c r="AL24305" s="104"/>
      <c r="AO24305" s="104"/>
      <c r="AP24305" s="104"/>
    </row>
    <row r="24306" spans="21:42" ht="15" customHeight="1" x14ac:dyDescent="0.25">
      <c r="U24306" s="104"/>
      <c r="AB24306" s="104"/>
      <c r="AC24306" s="104"/>
      <c r="AF24306" s="104"/>
      <c r="AG24306" s="104"/>
      <c r="AK24306" s="104"/>
      <c r="AL24306" s="104"/>
      <c r="AO24306" s="104"/>
      <c r="AP24306" s="104"/>
    </row>
    <row r="24307" spans="21:42" ht="15" customHeight="1" x14ac:dyDescent="0.25">
      <c r="U24307" s="104"/>
      <c r="AB24307" s="104"/>
      <c r="AC24307" s="104"/>
      <c r="AF24307" s="104"/>
      <c r="AG24307" s="104"/>
      <c r="AK24307" s="104"/>
      <c r="AL24307" s="104"/>
      <c r="AO24307" s="104"/>
      <c r="AP24307" s="104"/>
    </row>
    <row r="24308" spans="21:42" ht="15" customHeight="1" x14ac:dyDescent="0.25">
      <c r="U24308" s="104"/>
      <c r="AB24308" s="104"/>
      <c r="AC24308" s="104"/>
      <c r="AF24308" s="104"/>
      <c r="AG24308" s="104"/>
      <c r="AK24308" s="104"/>
      <c r="AL24308" s="104"/>
      <c r="AO24308" s="104"/>
      <c r="AP24308" s="104"/>
    </row>
    <row r="24309" spans="21:42" ht="15" customHeight="1" x14ac:dyDescent="0.25">
      <c r="U24309" s="104"/>
      <c r="AB24309" s="104"/>
      <c r="AC24309" s="104"/>
      <c r="AF24309" s="104"/>
      <c r="AG24309" s="104"/>
      <c r="AK24309" s="104"/>
      <c r="AL24309" s="104"/>
      <c r="AO24309" s="104"/>
      <c r="AP24309" s="104"/>
    </row>
    <row r="24310" spans="21:42" ht="15" customHeight="1" x14ac:dyDescent="0.25">
      <c r="U24310" s="104"/>
      <c r="AB24310" s="104"/>
      <c r="AC24310" s="104"/>
      <c r="AF24310" s="104"/>
      <c r="AG24310" s="104"/>
      <c r="AK24310" s="104"/>
      <c r="AL24310" s="104"/>
      <c r="AO24310" s="104"/>
      <c r="AP24310" s="104"/>
    </row>
    <row r="24311" spans="21:42" ht="15" customHeight="1" x14ac:dyDescent="0.25">
      <c r="U24311" s="104"/>
      <c r="AB24311" s="104"/>
      <c r="AC24311" s="104"/>
      <c r="AF24311" s="104"/>
      <c r="AG24311" s="104"/>
      <c r="AK24311" s="104"/>
      <c r="AL24311" s="104"/>
      <c r="AO24311" s="104"/>
      <c r="AP24311" s="104"/>
    </row>
    <row r="24312" spans="21:42" ht="15" customHeight="1" x14ac:dyDescent="0.25">
      <c r="U24312" s="104"/>
      <c r="AB24312" s="104"/>
      <c r="AC24312" s="104"/>
      <c r="AF24312" s="104"/>
      <c r="AG24312" s="104"/>
      <c r="AK24312" s="104"/>
      <c r="AL24312" s="104"/>
      <c r="AO24312" s="104"/>
      <c r="AP24312" s="104"/>
    </row>
    <row r="24313" spans="21:42" ht="15" customHeight="1" x14ac:dyDescent="0.25">
      <c r="U24313" s="104"/>
      <c r="AB24313" s="104"/>
      <c r="AC24313" s="104"/>
      <c r="AF24313" s="104"/>
      <c r="AG24313" s="104"/>
      <c r="AK24313" s="104"/>
      <c r="AL24313" s="104"/>
      <c r="AO24313" s="104"/>
      <c r="AP24313" s="104"/>
    </row>
    <row r="24314" spans="21:42" ht="15" customHeight="1" x14ac:dyDescent="0.25">
      <c r="U24314" s="104"/>
      <c r="AB24314" s="104"/>
      <c r="AC24314" s="104"/>
      <c r="AF24314" s="104"/>
      <c r="AG24314" s="104"/>
      <c r="AK24314" s="104"/>
      <c r="AL24314" s="104"/>
      <c r="AO24314" s="104"/>
      <c r="AP24314" s="104"/>
    </row>
    <row r="24315" spans="21:42" ht="15" customHeight="1" x14ac:dyDescent="0.25">
      <c r="U24315" s="104"/>
      <c r="AB24315" s="104"/>
      <c r="AC24315" s="104"/>
      <c r="AF24315" s="104"/>
      <c r="AG24315" s="104"/>
      <c r="AK24315" s="104"/>
      <c r="AL24315" s="104"/>
      <c r="AO24315" s="104"/>
      <c r="AP24315" s="104"/>
    </row>
    <row r="24316" spans="21:42" ht="15" customHeight="1" x14ac:dyDescent="0.25">
      <c r="U24316" s="104"/>
      <c r="AB24316" s="104"/>
      <c r="AC24316" s="104"/>
      <c r="AF24316" s="104"/>
      <c r="AG24316" s="104"/>
      <c r="AK24316" s="104"/>
      <c r="AL24316" s="104"/>
      <c r="AO24316" s="104"/>
      <c r="AP24316" s="104"/>
    </row>
    <row r="24317" spans="21:42" ht="15" customHeight="1" x14ac:dyDescent="0.25">
      <c r="U24317" s="104"/>
      <c r="AB24317" s="104"/>
      <c r="AC24317" s="104"/>
      <c r="AF24317" s="104"/>
      <c r="AG24317" s="104"/>
      <c r="AK24317" s="104"/>
      <c r="AL24317" s="104"/>
      <c r="AO24317" s="104"/>
      <c r="AP24317" s="104"/>
    </row>
    <row r="24318" spans="21:42" ht="15" customHeight="1" x14ac:dyDescent="0.25">
      <c r="U24318" s="104"/>
      <c r="AB24318" s="104"/>
      <c r="AC24318" s="104"/>
      <c r="AF24318" s="104"/>
      <c r="AG24318" s="104"/>
      <c r="AK24318" s="104"/>
      <c r="AL24318" s="104"/>
      <c r="AO24318" s="104"/>
      <c r="AP24318" s="104"/>
    </row>
    <row r="24319" spans="21:42" ht="15" customHeight="1" x14ac:dyDescent="0.25">
      <c r="U24319" s="104"/>
      <c r="AB24319" s="104"/>
      <c r="AC24319" s="104"/>
      <c r="AF24319" s="104"/>
      <c r="AG24319" s="104"/>
      <c r="AK24319" s="104"/>
      <c r="AL24319" s="104"/>
      <c r="AO24319" s="104"/>
      <c r="AP24319" s="104"/>
    </row>
    <row r="24320" spans="21:42" ht="15" customHeight="1" x14ac:dyDescent="0.25">
      <c r="U24320" s="104"/>
      <c r="AB24320" s="104"/>
      <c r="AC24320" s="104"/>
      <c r="AF24320" s="104"/>
      <c r="AG24320" s="104"/>
      <c r="AK24320" s="104"/>
      <c r="AL24320" s="104"/>
      <c r="AO24320" s="104"/>
      <c r="AP24320" s="104"/>
    </row>
    <row r="24321" spans="21:42" ht="15" customHeight="1" x14ac:dyDescent="0.25">
      <c r="U24321" s="104"/>
      <c r="AB24321" s="104"/>
      <c r="AC24321" s="104"/>
      <c r="AF24321" s="104"/>
      <c r="AG24321" s="104"/>
      <c r="AK24321" s="104"/>
      <c r="AL24321" s="104"/>
      <c r="AO24321" s="104"/>
      <c r="AP24321" s="104"/>
    </row>
    <row r="24322" spans="21:42" ht="15" customHeight="1" x14ac:dyDescent="0.25">
      <c r="U24322" s="104"/>
      <c r="AB24322" s="104"/>
      <c r="AC24322" s="104"/>
      <c r="AF24322" s="104"/>
      <c r="AG24322" s="104"/>
      <c r="AK24322" s="104"/>
      <c r="AL24322" s="104"/>
      <c r="AO24322" s="104"/>
      <c r="AP24322" s="104"/>
    </row>
    <row r="24323" spans="21:42" ht="15" customHeight="1" x14ac:dyDescent="0.25">
      <c r="U24323" s="104"/>
      <c r="AB24323" s="104"/>
      <c r="AC24323" s="104"/>
      <c r="AF24323" s="104"/>
      <c r="AG24323" s="104"/>
      <c r="AK24323" s="104"/>
      <c r="AL24323" s="104"/>
      <c r="AO24323" s="104"/>
      <c r="AP24323" s="104"/>
    </row>
    <row r="24324" spans="21:42" ht="15" customHeight="1" x14ac:dyDescent="0.25">
      <c r="U24324" s="104"/>
      <c r="AB24324" s="104"/>
      <c r="AC24324" s="104"/>
      <c r="AF24324" s="104"/>
      <c r="AG24324" s="104"/>
      <c r="AK24324" s="104"/>
      <c r="AL24324" s="104"/>
      <c r="AO24324" s="104"/>
      <c r="AP24324" s="104"/>
    </row>
    <row r="24325" spans="21:42" ht="15" customHeight="1" x14ac:dyDescent="0.25">
      <c r="U24325" s="104"/>
      <c r="AB24325" s="104"/>
      <c r="AC24325" s="104"/>
      <c r="AF24325" s="104"/>
      <c r="AG24325" s="104"/>
      <c r="AK24325" s="104"/>
      <c r="AL24325" s="104"/>
      <c r="AO24325" s="104"/>
      <c r="AP24325" s="104"/>
    </row>
    <row r="24326" spans="21:42" ht="15" customHeight="1" x14ac:dyDescent="0.25">
      <c r="U24326" s="104"/>
      <c r="AB24326" s="104"/>
      <c r="AC24326" s="104"/>
      <c r="AF24326" s="104"/>
      <c r="AG24326" s="104"/>
      <c r="AK24326" s="104"/>
      <c r="AL24326" s="104"/>
      <c r="AO24326" s="104"/>
      <c r="AP24326" s="104"/>
    </row>
    <row r="24327" spans="21:42" ht="15" customHeight="1" x14ac:dyDescent="0.25">
      <c r="U24327" s="104"/>
      <c r="AB24327" s="104"/>
      <c r="AC24327" s="104"/>
      <c r="AF24327" s="104"/>
      <c r="AG24327" s="104"/>
      <c r="AK24327" s="104"/>
      <c r="AL24327" s="104"/>
      <c r="AO24327" s="104"/>
      <c r="AP24327" s="104"/>
    </row>
    <row r="24328" spans="21:42" ht="15" customHeight="1" x14ac:dyDescent="0.25">
      <c r="U24328" s="104"/>
      <c r="AB24328" s="104"/>
      <c r="AC24328" s="104"/>
      <c r="AF24328" s="104"/>
      <c r="AG24328" s="104"/>
      <c r="AK24328" s="104"/>
      <c r="AL24328" s="104"/>
      <c r="AO24328" s="104"/>
      <c r="AP24328" s="104"/>
    </row>
    <row r="24329" spans="21:42" ht="15" customHeight="1" x14ac:dyDescent="0.25">
      <c r="U24329" s="104"/>
      <c r="AB24329" s="104"/>
      <c r="AC24329" s="104"/>
      <c r="AF24329" s="104"/>
      <c r="AG24329" s="104"/>
      <c r="AK24329" s="104"/>
      <c r="AL24329" s="104"/>
      <c r="AO24329" s="104"/>
      <c r="AP24329" s="104"/>
    </row>
    <row r="24330" spans="21:42" ht="15" customHeight="1" x14ac:dyDescent="0.25">
      <c r="U24330" s="104"/>
      <c r="AB24330" s="104"/>
      <c r="AC24330" s="104"/>
      <c r="AF24330" s="104"/>
      <c r="AG24330" s="104"/>
      <c r="AK24330" s="104"/>
      <c r="AL24330" s="104"/>
      <c r="AO24330" s="104"/>
      <c r="AP24330" s="104"/>
    </row>
    <row r="24331" spans="21:42" ht="15" customHeight="1" x14ac:dyDescent="0.25">
      <c r="U24331" s="104"/>
      <c r="AB24331" s="104"/>
      <c r="AC24331" s="104"/>
      <c r="AF24331" s="104"/>
      <c r="AG24331" s="104"/>
      <c r="AK24331" s="104"/>
      <c r="AL24331" s="104"/>
      <c r="AO24331" s="104"/>
      <c r="AP24331" s="104"/>
    </row>
    <row r="24332" spans="21:42" ht="15" customHeight="1" x14ac:dyDescent="0.25">
      <c r="U24332" s="104"/>
      <c r="AB24332" s="104"/>
      <c r="AC24332" s="104"/>
      <c r="AF24332" s="104"/>
      <c r="AG24332" s="104"/>
      <c r="AK24332" s="104"/>
      <c r="AL24332" s="104"/>
      <c r="AO24332" s="104"/>
      <c r="AP24332" s="104"/>
    </row>
    <row r="24333" spans="21:42" ht="15" customHeight="1" x14ac:dyDescent="0.25">
      <c r="U24333" s="104"/>
      <c r="AB24333" s="104"/>
      <c r="AC24333" s="104"/>
      <c r="AF24333" s="104"/>
      <c r="AG24333" s="104"/>
      <c r="AK24333" s="104"/>
      <c r="AL24333" s="104"/>
      <c r="AO24333" s="104"/>
      <c r="AP24333" s="104"/>
    </row>
    <row r="24334" spans="21:42" ht="15" customHeight="1" x14ac:dyDescent="0.25">
      <c r="U24334" s="104"/>
      <c r="AB24334" s="104"/>
      <c r="AC24334" s="104"/>
      <c r="AF24334" s="104"/>
      <c r="AG24334" s="104"/>
      <c r="AK24334" s="104"/>
      <c r="AL24334" s="104"/>
      <c r="AO24334" s="104"/>
      <c r="AP24334" s="104"/>
    </row>
    <row r="24335" spans="21:42" ht="15" customHeight="1" x14ac:dyDescent="0.25">
      <c r="U24335" s="104"/>
      <c r="AB24335" s="104"/>
      <c r="AC24335" s="104"/>
      <c r="AF24335" s="104"/>
      <c r="AG24335" s="104"/>
      <c r="AK24335" s="104"/>
      <c r="AL24335" s="104"/>
      <c r="AO24335" s="104"/>
      <c r="AP24335" s="104"/>
    </row>
    <row r="24336" spans="21:42" ht="15" customHeight="1" x14ac:dyDescent="0.25">
      <c r="U24336" s="104"/>
      <c r="AB24336" s="104"/>
      <c r="AC24336" s="104"/>
      <c r="AF24336" s="104"/>
      <c r="AG24336" s="104"/>
      <c r="AK24336" s="104"/>
      <c r="AL24336" s="104"/>
      <c r="AO24336" s="104"/>
      <c r="AP24336" s="104"/>
    </row>
    <row r="24337" spans="21:42" ht="15" customHeight="1" x14ac:dyDescent="0.25">
      <c r="U24337" s="104"/>
      <c r="AB24337" s="104"/>
      <c r="AC24337" s="104"/>
      <c r="AF24337" s="104"/>
      <c r="AG24337" s="104"/>
      <c r="AK24337" s="104"/>
      <c r="AL24337" s="104"/>
      <c r="AO24337" s="104"/>
      <c r="AP24337" s="104"/>
    </row>
    <row r="24338" spans="21:42" ht="15" customHeight="1" x14ac:dyDescent="0.25">
      <c r="U24338" s="104"/>
      <c r="AB24338" s="104"/>
      <c r="AC24338" s="104"/>
      <c r="AF24338" s="104"/>
      <c r="AG24338" s="104"/>
      <c r="AK24338" s="104"/>
      <c r="AL24338" s="104"/>
      <c r="AO24338" s="104"/>
      <c r="AP24338" s="104"/>
    </row>
    <row r="24339" spans="21:42" ht="15" customHeight="1" x14ac:dyDescent="0.25">
      <c r="U24339" s="104"/>
      <c r="AB24339" s="104"/>
      <c r="AC24339" s="104"/>
      <c r="AF24339" s="104"/>
      <c r="AG24339" s="104"/>
      <c r="AK24339" s="104"/>
      <c r="AL24339" s="104"/>
      <c r="AO24339" s="104"/>
      <c r="AP24339" s="104"/>
    </row>
    <row r="24340" spans="21:42" ht="15" customHeight="1" x14ac:dyDescent="0.25">
      <c r="U24340" s="104"/>
      <c r="AB24340" s="104"/>
      <c r="AC24340" s="104"/>
      <c r="AF24340" s="104"/>
      <c r="AG24340" s="104"/>
      <c r="AK24340" s="104"/>
      <c r="AL24340" s="104"/>
      <c r="AO24340" s="104"/>
      <c r="AP24340" s="104"/>
    </row>
    <row r="24341" spans="21:42" ht="15" customHeight="1" x14ac:dyDescent="0.25">
      <c r="U24341" s="104"/>
      <c r="AB24341" s="104"/>
      <c r="AC24341" s="104"/>
      <c r="AF24341" s="104"/>
      <c r="AG24341" s="104"/>
      <c r="AK24341" s="104"/>
      <c r="AL24341" s="104"/>
      <c r="AO24341" s="104"/>
      <c r="AP24341" s="104"/>
    </row>
    <row r="24342" spans="21:42" ht="15" customHeight="1" x14ac:dyDescent="0.25">
      <c r="U24342" s="104"/>
      <c r="AB24342" s="104"/>
      <c r="AC24342" s="104"/>
      <c r="AF24342" s="104"/>
      <c r="AG24342" s="104"/>
      <c r="AK24342" s="104"/>
      <c r="AL24342" s="104"/>
      <c r="AO24342" s="104"/>
      <c r="AP24342" s="104"/>
    </row>
    <row r="24343" spans="21:42" ht="15" customHeight="1" x14ac:dyDescent="0.25">
      <c r="U24343" s="104"/>
      <c r="AB24343" s="104"/>
      <c r="AC24343" s="104"/>
      <c r="AF24343" s="104"/>
      <c r="AG24343" s="104"/>
      <c r="AK24343" s="104"/>
      <c r="AL24343" s="104"/>
      <c r="AO24343" s="104"/>
      <c r="AP24343" s="104"/>
    </row>
    <row r="24344" spans="21:42" ht="15" customHeight="1" x14ac:dyDescent="0.25">
      <c r="U24344" s="104"/>
      <c r="AB24344" s="104"/>
      <c r="AC24344" s="104"/>
      <c r="AF24344" s="104"/>
      <c r="AG24344" s="104"/>
      <c r="AK24344" s="104"/>
      <c r="AL24344" s="104"/>
      <c r="AO24344" s="104"/>
      <c r="AP24344" s="104"/>
    </row>
    <row r="24345" spans="21:42" ht="15" customHeight="1" x14ac:dyDescent="0.25">
      <c r="U24345" s="104"/>
      <c r="AB24345" s="104"/>
      <c r="AC24345" s="104"/>
      <c r="AF24345" s="104"/>
      <c r="AG24345" s="104"/>
      <c r="AK24345" s="104"/>
      <c r="AL24345" s="104"/>
      <c r="AO24345" s="104"/>
      <c r="AP24345" s="104"/>
    </row>
    <row r="24346" spans="21:42" ht="15" customHeight="1" x14ac:dyDescent="0.25">
      <c r="U24346" s="104"/>
      <c r="AB24346" s="104"/>
      <c r="AC24346" s="104"/>
      <c r="AF24346" s="104"/>
      <c r="AG24346" s="104"/>
      <c r="AK24346" s="104"/>
      <c r="AL24346" s="104"/>
      <c r="AO24346" s="104"/>
      <c r="AP24346" s="104"/>
    </row>
    <row r="24347" spans="21:42" ht="15" customHeight="1" x14ac:dyDescent="0.25">
      <c r="U24347" s="104"/>
      <c r="AB24347" s="104"/>
      <c r="AC24347" s="104"/>
      <c r="AF24347" s="104"/>
      <c r="AG24347" s="104"/>
      <c r="AK24347" s="104"/>
      <c r="AL24347" s="104"/>
      <c r="AO24347" s="104"/>
      <c r="AP24347" s="104"/>
    </row>
    <row r="24348" spans="21:42" ht="15" customHeight="1" x14ac:dyDescent="0.25">
      <c r="U24348" s="104"/>
      <c r="AB24348" s="104"/>
      <c r="AC24348" s="104"/>
      <c r="AF24348" s="104"/>
      <c r="AG24348" s="104"/>
      <c r="AK24348" s="104"/>
      <c r="AL24348" s="104"/>
      <c r="AO24348" s="104"/>
      <c r="AP24348" s="104"/>
    </row>
    <row r="24349" spans="21:42" ht="15" customHeight="1" x14ac:dyDescent="0.25">
      <c r="U24349" s="104"/>
      <c r="AB24349" s="104"/>
      <c r="AC24349" s="104"/>
      <c r="AF24349" s="104"/>
      <c r="AG24349" s="104"/>
      <c r="AK24349" s="104"/>
      <c r="AL24349" s="104"/>
      <c r="AO24349" s="104"/>
      <c r="AP24349" s="104"/>
    </row>
    <row r="24350" spans="21:42" ht="15" customHeight="1" x14ac:dyDescent="0.25">
      <c r="U24350" s="104"/>
      <c r="AB24350" s="104"/>
      <c r="AC24350" s="104"/>
      <c r="AF24350" s="104"/>
      <c r="AG24350" s="104"/>
      <c r="AK24350" s="104"/>
      <c r="AL24350" s="104"/>
      <c r="AO24350" s="104"/>
      <c r="AP24350" s="104"/>
    </row>
    <row r="24351" spans="21:42" ht="15" customHeight="1" x14ac:dyDescent="0.25">
      <c r="U24351" s="104"/>
      <c r="AB24351" s="104"/>
      <c r="AC24351" s="104"/>
      <c r="AF24351" s="104"/>
      <c r="AG24351" s="104"/>
      <c r="AK24351" s="104"/>
      <c r="AL24351" s="104"/>
      <c r="AO24351" s="104"/>
      <c r="AP24351" s="104"/>
    </row>
    <row r="24352" spans="21:42" ht="15" customHeight="1" x14ac:dyDescent="0.25">
      <c r="U24352" s="104"/>
      <c r="AB24352" s="104"/>
      <c r="AC24352" s="104"/>
      <c r="AF24352" s="104"/>
      <c r="AG24352" s="104"/>
      <c r="AK24352" s="104"/>
      <c r="AL24352" s="104"/>
      <c r="AO24352" s="104"/>
      <c r="AP24352" s="104"/>
    </row>
    <row r="24353" spans="21:42" ht="15" customHeight="1" x14ac:dyDescent="0.25">
      <c r="U24353" s="104"/>
      <c r="AB24353" s="104"/>
      <c r="AC24353" s="104"/>
      <c r="AF24353" s="104"/>
      <c r="AG24353" s="104"/>
      <c r="AK24353" s="104"/>
      <c r="AL24353" s="104"/>
      <c r="AO24353" s="104"/>
      <c r="AP24353" s="104"/>
    </row>
    <row r="24354" spans="21:42" ht="15" customHeight="1" x14ac:dyDescent="0.25">
      <c r="U24354" s="104"/>
      <c r="AB24354" s="104"/>
      <c r="AC24354" s="104"/>
      <c r="AF24354" s="104"/>
      <c r="AG24354" s="104"/>
      <c r="AK24354" s="104"/>
      <c r="AL24354" s="104"/>
      <c r="AO24354" s="104"/>
      <c r="AP24354" s="104"/>
    </row>
    <row r="24355" spans="21:42" ht="15" customHeight="1" x14ac:dyDescent="0.25">
      <c r="U24355" s="104"/>
      <c r="AB24355" s="104"/>
      <c r="AC24355" s="104"/>
      <c r="AF24355" s="104"/>
      <c r="AG24355" s="104"/>
      <c r="AK24355" s="104"/>
      <c r="AL24355" s="104"/>
      <c r="AO24355" s="104"/>
      <c r="AP24355" s="104"/>
    </row>
    <row r="24356" spans="21:42" ht="15" customHeight="1" x14ac:dyDescent="0.25">
      <c r="U24356" s="104"/>
      <c r="AB24356" s="104"/>
      <c r="AC24356" s="104"/>
      <c r="AF24356" s="104"/>
      <c r="AG24356" s="104"/>
      <c r="AK24356" s="104"/>
      <c r="AL24356" s="104"/>
      <c r="AO24356" s="104"/>
      <c r="AP24356" s="104"/>
    </row>
    <row r="24357" spans="21:42" ht="15" customHeight="1" x14ac:dyDescent="0.25">
      <c r="U24357" s="104"/>
      <c r="AB24357" s="104"/>
      <c r="AC24357" s="104"/>
      <c r="AF24357" s="104"/>
      <c r="AG24357" s="104"/>
      <c r="AK24357" s="104"/>
      <c r="AL24357" s="104"/>
      <c r="AO24357" s="104"/>
      <c r="AP24357" s="104"/>
    </row>
    <row r="24358" spans="21:42" ht="15" customHeight="1" x14ac:dyDescent="0.25">
      <c r="U24358" s="104"/>
      <c r="AB24358" s="104"/>
      <c r="AC24358" s="104"/>
      <c r="AF24358" s="104"/>
      <c r="AG24358" s="104"/>
      <c r="AK24358" s="104"/>
      <c r="AL24358" s="104"/>
      <c r="AO24358" s="104"/>
      <c r="AP24358" s="104"/>
    </row>
    <row r="24359" spans="21:42" ht="15" customHeight="1" x14ac:dyDescent="0.25">
      <c r="U24359" s="104"/>
      <c r="AB24359" s="104"/>
      <c r="AC24359" s="104"/>
      <c r="AF24359" s="104"/>
      <c r="AG24359" s="104"/>
      <c r="AK24359" s="104"/>
      <c r="AL24359" s="104"/>
      <c r="AO24359" s="104"/>
      <c r="AP24359" s="104"/>
    </row>
    <row r="24360" spans="21:42" ht="15" customHeight="1" x14ac:dyDescent="0.25">
      <c r="U24360" s="104"/>
      <c r="AB24360" s="104"/>
      <c r="AC24360" s="104"/>
      <c r="AF24360" s="104"/>
      <c r="AG24360" s="104"/>
      <c r="AK24360" s="104"/>
      <c r="AL24360" s="104"/>
      <c r="AO24360" s="104"/>
      <c r="AP24360" s="104"/>
    </row>
    <row r="24361" spans="21:42" ht="15" customHeight="1" x14ac:dyDescent="0.25">
      <c r="U24361" s="104"/>
      <c r="AB24361" s="104"/>
      <c r="AC24361" s="104"/>
      <c r="AF24361" s="104"/>
      <c r="AG24361" s="104"/>
      <c r="AK24361" s="104"/>
      <c r="AL24361" s="104"/>
      <c r="AO24361" s="104"/>
      <c r="AP24361" s="104"/>
    </row>
    <row r="24362" spans="21:42" ht="15" customHeight="1" x14ac:dyDescent="0.25">
      <c r="U24362" s="104"/>
      <c r="AB24362" s="104"/>
      <c r="AC24362" s="104"/>
      <c r="AF24362" s="104"/>
      <c r="AG24362" s="104"/>
      <c r="AK24362" s="104"/>
      <c r="AL24362" s="104"/>
      <c r="AO24362" s="104"/>
      <c r="AP24362" s="104"/>
    </row>
    <row r="24363" spans="21:42" ht="15" customHeight="1" x14ac:dyDescent="0.25">
      <c r="U24363" s="104"/>
      <c r="AB24363" s="104"/>
      <c r="AC24363" s="104"/>
      <c r="AF24363" s="104"/>
      <c r="AG24363" s="104"/>
      <c r="AK24363" s="104"/>
      <c r="AL24363" s="104"/>
      <c r="AO24363" s="104"/>
      <c r="AP24363" s="104"/>
    </row>
    <row r="24364" spans="21:42" ht="15" customHeight="1" x14ac:dyDescent="0.25">
      <c r="U24364" s="104"/>
      <c r="AB24364" s="104"/>
      <c r="AC24364" s="104"/>
      <c r="AF24364" s="104"/>
      <c r="AG24364" s="104"/>
      <c r="AK24364" s="104"/>
      <c r="AL24364" s="104"/>
      <c r="AO24364" s="104"/>
      <c r="AP24364" s="104"/>
    </row>
    <row r="24365" spans="21:42" ht="15" customHeight="1" x14ac:dyDescent="0.25">
      <c r="U24365" s="104"/>
      <c r="AB24365" s="104"/>
      <c r="AC24365" s="104"/>
      <c r="AF24365" s="104"/>
      <c r="AG24365" s="104"/>
      <c r="AK24365" s="104"/>
      <c r="AL24365" s="104"/>
      <c r="AO24365" s="104"/>
      <c r="AP24365" s="104"/>
    </row>
    <row r="24366" spans="21:42" ht="15" customHeight="1" x14ac:dyDescent="0.25">
      <c r="U24366" s="104"/>
      <c r="AB24366" s="104"/>
      <c r="AC24366" s="104"/>
      <c r="AF24366" s="104"/>
      <c r="AG24366" s="104"/>
      <c r="AK24366" s="104"/>
      <c r="AL24366" s="104"/>
      <c r="AO24366" s="104"/>
      <c r="AP24366" s="104"/>
    </row>
    <row r="24367" spans="21:42" ht="15" customHeight="1" x14ac:dyDescent="0.25">
      <c r="U24367" s="104"/>
      <c r="AB24367" s="104"/>
      <c r="AC24367" s="104"/>
      <c r="AF24367" s="104"/>
      <c r="AG24367" s="104"/>
      <c r="AK24367" s="104"/>
      <c r="AL24367" s="104"/>
      <c r="AO24367" s="104"/>
      <c r="AP24367" s="104"/>
    </row>
    <row r="24368" spans="21:42" ht="15" customHeight="1" x14ac:dyDescent="0.25">
      <c r="U24368" s="104"/>
      <c r="AB24368" s="104"/>
      <c r="AC24368" s="104"/>
      <c r="AF24368" s="104"/>
      <c r="AG24368" s="104"/>
      <c r="AK24368" s="104"/>
      <c r="AL24368" s="104"/>
      <c r="AO24368" s="104"/>
      <c r="AP24368" s="104"/>
    </row>
    <row r="24369" spans="21:42" ht="15" customHeight="1" x14ac:dyDescent="0.25">
      <c r="U24369" s="104"/>
      <c r="AB24369" s="104"/>
      <c r="AC24369" s="104"/>
      <c r="AF24369" s="104"/>
      <c r="AG24369" s="104"/>
      <c r="AK24369" s="104"/>
      <c r="AL24369" s="104"/>
      <c r="AO24369" s="104"/>
      <c r="AP24369" s="104"/>
    </row>
    <row r="24370" spans="21:42" ht="15" customHeight="1" x14ac:dyDescent="0.25">
      <c r="U24370" s="104"/>
      <c r="AB24370" s="104"/>
      <c r="AC24370" s="104"/>
      <c r="AF24370" s="104"/>
      <c r="AG24370" s="104"/>
      <c r="AK24370" s="104"/>
      <c r="AL24370" s="104"/>
      <c r="AO24370" s="104"/>
      <c r="AP24370" s="104"/>
    </row>
    <row r="24371" spans="21:42" ht="15" customHeight="1" x14ac:dyDescent="0.25">
      <c r="U24371" s="104"/>
      <c r="AB24371" s="104"/>
      <c r="AC24371" s="104"/>
      <c r="AF24371" s="104"/>
      <c r="AG24371" s="104"/>
      <c r="AK24371" s="104"/>
      <c r="AL24371" s="104"/>
      <c r="AO24371" s="104"/>
      <c r="AP24371" s="104"/>
    </row>
    <row r="24372" spans="21:42" ht="15" customHeight="1" x14ac:dyDescent="0.25">
      <c r="U24372" s="104"/>
      <c r="AB24372" s="104"/>
      <c r="AC24372" s="104"/>
      <c r="AF24372" s="104"/>
      <c r="AG24372" s="104"/>
      <c r="AK24372" s="104"/>
      <c r="AL24372" s="104"/>
      <c r="AO24372" s="104"/>
      <c r="AP24372" s="104"/>
    </row>
    <row r="24373" spans="21:42" ht="15" customHeight="1" x14ac:dyDescent="0.25">
      <c r="U24373" s="104"/>
      <c r="AB24373" s="104"/>
      <c r="AC24373" s="104"/>
      <c r="AF24373" s="104"/>
      <c r="AG24373" s="104"/>
      <c r="AK24373" s="104"/>
      <c r="AL24373" s="104"/>
      <c r="AO24373" s="104"/>
      <c r="AP24373" s="104"/>
    </row>
    <row r="24374" spans="21:42" ht="15" customHeight="1" x14ac:dyDescent="0.25">
      <c r="U24374" s="104"/>
      <c r="AB24374" s="104"/>
      <c r="AC24374" s="104"/>
      <c r="AF24374" s="104"/>
      <c r="AG24374" s="104"/>
      <c r="AK24374" s="104"/>
      <c r="AL24374" s="104"/>
      <c r="AO24374" s="104"/>
      <c r="AP24374" s="104"/>
    </row>
    <row r="24375" spans="21:42" ht="15" customHeight="1" x14ac:dyDescent="0.25">
      <c r="U24375" s="104"/>
      <c r="AB24375" s="104"/>
      <c r="AC24375" s="104"/>
      <c r="AF24375" s="104"/>
      <c r="AG24375" s="104"/>
      <c r="AK24375" s="104"/>
      <c r="AL24375" s="104"/>
      <c r="AO24375" s="104"/>
      <c r="AP24375" s="104"/>
    </row>
    <row r="24376" spans="21:42" ht="15" customHeight="1" x14ac:dyDescent="0.25">
      <c r="U24376" s="104"/>
      <c r="AB24376" s="104"/>
      <c r="AC24376" s="104"/>
      <c r="AF24376" s="104"/>
      <c r="AG24376" s="104"/>
      <c r="AK24376" s="104"/>
      <c r="AL24376" s="104"/>
      <c r="AO24376" s="104"/>
      <c r="AP24376" s="104"/>
    </row>
    <row r="24377" spans="21:42" ht="15" customHeight="1" x14ac:dyDescent="0.25">
      <c r="U24377" s="104"/>
      <c r="AB24377" s="104"/>
      <c r="AC24377" s="104"/>
      <c r="AF24377" s="104"/>
      <c r="AG24377" s="104"/>
      <c r="AK24377" s="104"/>
      <c r="AL24377" s="104"/>
      <c r="AO24377" s="104"/>
      <c r="AP24377" s="104"/>
    </row>
    <row r="24378" spans="21:42" ht="15" customHeight="1" x14ac:dyDescent="0.25">
      <c r="U24378" s="104"/>
      <c r="AB24378" s="104"/>
      <c r="AC24378" s="104"/>
      <c r="AF24378" s="104"/>
      <c r="AG24378" s="104"/>
      <c r="AK24378" s="104"/>
      <c r="AL24378" s="104"/>
      <c r="AO24378" s="104"/>
      <c r="AP24378" s="104"/>
    </row>
    <row r="24379" spans="21:42" ht="15" customHeight="1" x14ac:dyDescent="0.25">
      <c r="U24379" s="104"/>
      <c r="AB24379" s="104"/>
      <c r="AC24379" s="104"/>
      <c r="AF24379" s="104"/>
      <c r="AG24379" s="104"/>
      <c r="AK24379" s="104"/>
      <c r="AL24379" s="104"/>
      <c r="AO24379" s="104"/>
      <c r="AP24379" s="104"/>
    </row>
    <row r="24380" spans="21:42" ht="15" customHeight="1" x14ac:dyDescent="0.25">
      <c r="U24380" s="104"/>
      <c r="AB24380" s="104"/>
      <c r="AC24380" s="104"/>
      <c r="AF24380" s="104"/>
      <c r="AG24380" s="104"/>
      <c r="AK24380" s="104"/>
      <c r="AL24380" s="104"/>
      <c r="AO24380" s="104"/>
      <c r="AP24380" s="104"/>
    </row>
    <row r="24381" spans="21:42" ht="15" customHeight="1" x14ac:dyDescent="0.25">
      <c r="U24381" s="104"/>
      <c r="AB24381" s="104"/>
      <c r="AC24381" s="104"/>
      <c r="AF24381" s="104"/>
      <c r="AG24381" s="104"/>
      <c r="AK24381" s="104"/>
      <c r="AL24381" s="104"/>
      <c r="AO24381" s="104"/>
      <c r="AP24381" s="104"/>
    </row>
    <row r="24382" spans="21:42" ht="15" customHeight="1" x14ac:dyDescent="0.25">
      <c r="U24382" s="104"/>
      <c r="AB24382" s="104"/>
      <c r="AC24382" s="104"/>
      <c r="AF24382" s="104"/>
      <c r="AG24382" s="104"/>
      <c r="AK24382" s="104"/>
      <c r="AL24382" s="104"/>
      <c r="AO24382" s="104"/>
      <c r="AP24382" s="104"/>
    </row>
    <row r="24383" spans="21:42" ht="15" customHeight="1" x14ac:dyDescent="0.25">
      <c r="U24383" s="104"/>
      <c r="AB24383" s="104"/>
      <c r="AC24383" s="104"/>
      <c r="AF24383" s="104"/>
      <c r="AG24383" s="104"/>
      <c r="AK24383" s="104"/>
      <c r="AL24383" s="104"/>
      <c r="AO24383" s="104"/>
      <c r="AP24383" s="104"/>
    </row>
    <row r="24384" spans="21:42" ht="15" customHeight="1" x14ac:dyDescent="0.25">
      <c r="U24384" s="104"/>
      <c r="AB24384" s="104"/>
      <c r="AC24384" s="104"/>
      <c r="AF24384" s="104"/>
      <c r="AG24384" s="104"/>
      <c r="AK24384" s="104"/>
      <c r="AL24384" s="104"/>
      <c r="AO24384" s="104"/>
      <c r="AP24384" s="104"/>
    </row>
    <row r="24385" spans="21:42" ht="15" customHeight="1" x14ac:dyDescent="0.25">
      <c r="U24385" s="104"/>
      <c r="AB24385" s="104"/>
      <c r="AC24385" s="104"/>
      <c r="AF24385" s="104"/>
      <c r="AG24385" s="104"/>
      <c r="AK24385" s="104"/>
      <c r="AL24385" s="104"/>
      <c r="AO24385" s="104"/>
      <c r="AP24385" s="104"/>
    </row>
    <row r="24386" spans="21:42" ht="15" customHeight="1" x14ac:dyDescent="0.25">
      <c r="U24386" s="104"/>
      <c r="AB24386" s="104"/>
      <c r="AC24386" s="104"/>
      <c r="AF24386" s="104"/>
      <c r="AG24386" s="104"/>
      <c r="AK24386" s="104"/>
      <c r="AL24386" s="104"/>
      <c r="AO24386" s="104"/>
      <c r="AP24386" s="104"/>
    </row>
    <row r="24387" spans="21:42" ht="15" customHeight="1" x14ac:dyDescent="0.25">
      <c r="U24387" s="104"/>
      <c r="AB24387" s="104"/>
      <c r="AC24387" s="104"/>
      <c r="AF24387" s="104"/>
      <c r="AG24387" s="104"/>
      <c r="AK24387" s="104"/>
      <c r="AL24387" s="104"/>
      <c r="AO24387" s="104"/>
      <c r="AP24387" s="104"/>
    </row>
    <row r="24388" spans="21:42" ht="15" customHeight="1" x14ac:dyDescent="0.25">
      <c r="U24388" s="104"/>
      <c r="AB24388" s="104"/>
      <c r="AC24388" s="104"/>
      <c r="AF24388" s="104"/>
      <c r="AG24388" s="104"/>
      <c r="AK24388" s="104"/>
      <c r="AL24388" s="104"/>
      <c r="AO24388" s="104"/>
      <c r="AP24388" s="104"/>
    </row>
    <row r="24389" spans="21:42" ht="15" customHeight="1" x14ac:dyDescent="0.25">
      <c r="U24389" s="104"/>
      <c r="AB24389" s="104"/>
      <c r="AC24389" s="104"/>
      <c r="AF24389" s="104"/>
      <c r="AG24389" s="104"/>
      <c r="AK24389" s="104"/>
      <c r="AL24389" s="104"/>
      <c r="AO24389" s="104"/>
      <c r="AP24389" s="104"/>
    </row>
    <row r="24390" spans="21:42" ht="15" customHeight="1" x14ac:dyDescent="0.25">
      <c r="U24390" s="104"/>
      <c r="AB24390" s="104"/>
      <c r="AC24390" s="104"/>
      <c r="AF24390" s="104"/>
      <c r="AG24390" s="104"/>
      <c r="AK24390" s="104"/>
      <c r="AL24390" s="104"/>
      <c r="AO24390" s="104"/>
      <c r="AP24390" s="104"/>
    </row>
    <row r="24391" spans="21:42" ht="15" customHeight="1" x14ac:dyDescent="0.25">
      <c r="U24391" s="104"/>
      <c r="AB24391" s="104"/>
      <c r="AC24391" s="104"/>
      <c r="AF24391" s="104"/>
      <c r="AG24391" s="104"/>
      <c r="AK24391" s="104"/>
      <c r="AL24391" s="104"/>
      <c r="AO24391" s="104"/>
      <c r="AP24391" s="104"/>
    </row>
    <row r="24392" spans="21:42" ht="15" customHeight="1" x14ac:dyDescent="0.25">
      <c r="U24392" s="104"/>
      <c r="AB24392" s="104"/>
      <c r="AC24392" s="104"/>
      <c r="AF24392" s="104"/>
      <c r="AG24392" s="104"/>
      <c r="AK24392" s="104"/>
      <c r="AL24392" s="104"/>
      <c r="AO24392" s="104"/>
      <c r="AP24392" s="104"/>
    </row>
    <row r="24393" spans="21:42" ht="15" customHeight="1" x14ac:dyDescent="0.25">
      <c r="U24393" s="104"/>
      <c r="AB24393" s="104"/>
      <c r="AC24393" s="104"/>
      <c r="AF24393" s="104"/>
      <c r="AG24393" s="104"/>
      <c r="AK24393" s="104"/>
      <c r="AL24393" s="104"/>
      <c r="AO24393" s="104"/>
      <c r="AP24393" s="104"/>
    </row>
    <row r="24394" spans="21:42" ht="15" customHeight="1" x14ac:dyDescent="0.25">
      <c r="U24394" s="104"/>
      <c r="AB24394" s="104"/>
      <c r="AC24394" s="104"/>
      <c r="AF24394" s="104"/>
      <c r="AG24394" s="104"/>
      <c r="AK24394" s="104"/>
      <c r="AL24394" s="104"/>
      <c r="AO24394" s="104"/>
      <c r="AP24394" s="104"/>
    </row>
    <row r="24395" spans="21:42" ht="15" customHeight="1" x14ac:dyDescent="0.25">
      <c r="U24395" s="104"/>
      <c r="AB24395" s="104"/>
      <c r="AC24395" s="104"/>
      <c r="AF24395" s="104"/>
      <c r="AG24395" s="104"/>
      <c r="AK24395" s="104"/>
      <c r="AL24395" s="104"/>
      <c r="AO24395" s="104"/>
      <c r="AP24395" s="104"/>
    </row>
    <row r="24396" spans="21:42" ht="15" customHeight="1" x14ac:dyDescent="0.25">
      <c r="U24396" s="104"/>
      <c r="AB24396" s="104"/>
      <c r="AC24396" s="104"/>
      <c r="AF24396" s="104"/>
      <c r="AG24396" s="104"/>
      <c r="AK24396" s="104"/>
      <c r="AL24396" s="104"/>
      <c r="AO24396" s="104"/>
      <c r="AP24396" s="104"/>
    </row>
    <row r="24397" spans="21:42" ht="15" customHeight="1" x14ac:dyDescent="0.25">
      <c r="U24397" s="104"/>
      <c r="AB24397" s="104"/>
      <c r="AC24397" s="104"/>
      <c r="AF24397" s="104"/>
      <c r="AG24397" s="104"/>
      <c r="AK24397" s="104"/>
      <c r="AL24397" s="104"/>
      <c r="AO24397" s="104"/>
      <c r="AP24397" s="104"/>
    </row>
    <row r="24398" spans="21:42" ht="15" customHeight="1" x14ac:dyDescent="0.25">
      <c r="U24398" s="104"/>
      <c r="AB24398" s="104"/>
      <c r="AC24398" s="104"/>
      <c r="AF24398" s="104"/>
      <c r="AG24398" s="104"/>
      <c r="AK24398" s="104"/>
      <c r="AL24398" s="104"/>
      <c r="AO24398" s="104"/>
      <c r="AP24398" s="104"/>
    </row>
    <row r="24399" spans="21:42" ht="15" customHeight="1" x14ac:dyDescent="0.25">
      <c r="U24399" s="104"/>
      <c r="AB24399" s="104"/>
      <c r="AC24399" s="104"/>
      <c r="AF24399" s="104"/>
      <c r="AG24399" s="104"/>
      <c r="AK24399" s="104"/>
      <c r="AL24399" s="104"/>
      <c r="AO24399" s="104"/>
      <c r="AP24399" s="104"/>
    </row>
    <row r="24400" spans="21:42" ht="15" customHeight="1" x14ac:dyDescent="0.25">
      <c r="U24400" s="104"/>
      <c r="AB24400" s="104"/>
      <c r="AC24400" s="104"/>
      <c r="AF24400" s="104"/>
      <c r="AG24400" s="104"/>
      <c r="AK24400" s="104"/>
      <c r="AL24400" s="104"/>
      <c r="AO24400" s="104"/>
      <c r="AP24400" s="104"/>
    </row>
    <row r="24401" spans="21:42" ht="15" customHeight="1" x14ac:dyDescent="0.25">
      <c r="U24401" s="104"/>
      <c r="AB24401" s="104"/>
      <c r="AC24401" s="104"/>
      <c r="AF24401" s="104"/>
      <c r="AG24401" s="104"/>
      <c r="AK24401" s="104"/>
      <c r="AL24401" s="104"/>
      <c r="AO24401" s="104"/>
      <c r="AP24401" s="104"/>
    </row>
    <row r="24402" spans="21:42" ht="15" customHeight="1" x14ac:dyDescent="0.25">
      <c r="U24402" s="104"/>
      <c r="AB24402" s="104"/>
      <c r="AC24402" s="104"/>
      <c r="AF24402" s="104"/>
      <c r="AG24402" s="104"/>
      <c r="AK24402" s="104"/>
      <c r="AL24402" s="104"/>
      <c r="AO24402" s="104"/>
      <c r="AP24402" s="104"/>
    </row>
    <row r="24403" spans="21:42" ht="15" customHeight="1" x14ac:dyDescent="0.25">
      <c r="U24403" s="104"/>
      <c r="AB24403" s="104"/>
      <c r="AC24403" s="104"/>
      <c r="AF24403" s="104"/>
      <c r="AG24403" s="104"/>
      <c r="AK24403" s="104"/>
      <c r="AL24403" s="104"/>
      <c r="AO24403" s="104"/>
      <c r="AP24403" s="104"/>
    </row>
    <row r="24404" spans="21:42" ht="15" customHeight="1" x14ac:dyDescent="0.25">
      <c r="U24404" s="104"/>
      <c r="AB24404" s="104"/>
      <c r="AC24404" s="104"/>
      <c r="AF24404" s="104"/>
      <c r="AG24404" s="104"/>
      <c r="AK24404" s="104"/>
      <c r="AL24404" s="104"/>
      <c r="AO24404" s="104"/>
      <c r="AP24404" s="104"/>
    </row>
    <row r="24405" spans="21:42" ht="15" customHeight="1" x14ac:dyDescent="0.25">
      <c r="U24405" s="104"/>
      <c r="AB24405" s="104"/>
      <c r="AC24405" s="104"/>
      <c r="AF24405" s="104"/>
      <c r="AG24405" s="104"/>
      <c r="AK24405" s="104"/>
      <c r="AL24405" s="104"/>
      <c r="AO24405" s="104"/>
      <c r="AP24405" s="104"/>
    </row>
    <row r="24406" spans="21:42" ht="15" customHeight="1" x14ac:dyDescent="0.25">
      <c r="U24406" s="104"/>
      <c r="AB24406" s="104"/>
      <c r="AC24406" s="104"/>
      <c r="AF24406" s="104"/>
      <c r="AG24406" s="104"/>
      <c r="AK24406" s="104"/>
      <c r="AL24406" s="104"/>
      <c r="AO24406" s="104"/>
      <c r="AP24406" s="104"/>
    </row>
    <row r="24407" spans="21:42" ht="15" customHeight="1" x14ac:dyDescent="0.25">
      <c r="U24407" s="104"/>
      <c r="AB24407" s="104"/>
      <c r="AC24407" s="104"/>
      <c r="AF24407" s="104"/>
      <c r="AG24407" s="104"/>
      <c r="AK24407" s="104"/>
      <c r="AL24407" s="104"/>
      <c r="AO24407" s="104"/>
      <c r="AP24407" s="104"/>
    </row>
    <row r="24408" spans="21:42" ht="15" customHeight="1" x14ac:dyDescent="0.25">
      <c r="U24408" s="104"/>
      <c r="AB24408" s="104"/>
      <c r="AC24408" s="104"/>
      <c r="AF24408" s="104"/>
      <c r="AG24408" s="104"/>
      <c r="AK24408" s="104"/>
      <c r="AL24408" s="104"/>
      <c r="AO24408" s="104"/>
      <c r="AP24408" s="104"/>
    </row>
    <row r="24409" spans="21:42" ht="15" customHeight="1" x14ac:dyDescent="0.25">
      <c r="U24409" s="104"/>
      <c r="AB24409" s="104"/>
      <c r="AC24409" s="104"/>
      <c r="AF24409" s="104"/>
      <c r="AG24409" s="104"/>
      <c r="AK24409" s="104"/>
      <c r="AL24409" s="104"/>
      <c r="AO24409" s="104"/>
      <c r="AP24409" s="104"/>
    </row>
    <row r="24410" spans="21:42" ht="15" customHeight="1" x14ac:dyDescent="0.25">
      <c r="U24410" s="104"/>
      <c r="AB24410" s="104"/>
      <c r="AC24410" s="104"/>
      <c r="AF24410" s="104"/>
      <c r="AG24410" s="104"/>
      <c r="AK24410" s="104"/>
      <c r="AL24410" s="104"/>
      <c r="AO24410" s="104"/>
      <c r="AP24410" s="104"/>
    </row>
    <row r="24411" spans="21:42" ht="15" customHeight="1" x14ac:dyDescent="0.25">
      <c r="U24411" s="104"/>
      <c r="AB24411" s="104"/>
      <c r="AC24411" s="104"/>
      <c r="AF24411" s="104"/>
      <c r="AG24411" s="104"/>
      <c r="AK24411" s="104"/>
      <c r="AL24411" s="104"/>
      <c r="AO24411" s="104"/>
      <c r="AP24411" s="104"/>
    </row>
    <row r="24412" spans="21:42" ht="15" customHeight="1" x14ac:dyDescent="0.25">
      <c r="U24412" s="104"/>
      <c r="AB24412" s="104"/>
      <c r="AC24412" s="104"/>
      <c r="AF24412" s="104"/>
      <c r="AG24412" s="104"/>
      <c r="AK24412" s="104"/>
      <c r="AL24412" s="104"/>
      <c r="AO24412" s="104"/>
      <c r="AP24412" s="104"/>
    </row>
    <row r="24413" spans="21:42" ht="15" customHeight="1" x14ac:dyDescent="0.25">
      <c r="U24413" s="104"/>
      <c r="AB24413" s="104"/>
      <c r="AC24413" s="104"/>
      <c r="AF24413" s="104"/>
      <c r="AG24413" s="104"/>
      <c r="AK24413" s="104"/>
      <c r="AL24413" s="104"/>
      <c r="AO24413" s="104"/>
      <c r="AP24413" s="104"/>
    </row>
    <row r="24414" spans="21:42" ht="15" customHeight="1" x14ac:dyDescent="0.25">
      <c r="U24414" s="104"/>
      <c r="AB24414" s="104"/>
      <c r="AC24414" s="104"/>
      <c r="AF24414" s="104"/>
      <c r="AG24414" s="104"/>
      <c r="AK24414" s="104"/>
      <c r="AL24414" s="104"/>
      <c r="AO24414" s="104"/>
      <c r="AP24414" s="104"/>
    </row>
    <row r="24415" spans="21:42" ht="15" customHeight="1" x14ac:dyDescent="0.25">
      <c r="U24415" s="104"/>
      <c r="AB24415" s="104"/>
      <c r="AC24415" s="104"/>
      <c r="AF24415" s="104"/>
      <c r="AG24415" s="104"/>
      <c r="AK24415" s="104"/>
      <c r="AL24415" s="104"/>
      <c r="AO24415" s="104"/>
      <c r="AP24415" s="104"/>
    </row>
    <row r="24416" spans="21:42" ht="15" customHeight="1" x14ac:dyDescent="0.25">
      <c r="U24416" s="104"/>
      <c r="AB24416" s="104"/>
      <c r="AC24416" s="104"/>
      <c r="AF24416" s="104"/>
      <c r="AG24416" s="104"/>
      <c r="AK24416" s="104"/>
      <c r="AL24416" s="104"/>
      <c r="AO24416" s="104"/>
      <c r="AP24416" s="104"/>
    </row>
    <row r="24417" spans="21:42" ht="15" customHeight="1" x14ac:dyDescent="0.25">
      <c r="U24417" s="104"/>
      <c r="AB24417" s="104"/>
      <c r="AC24417" s="104"/>
      <c r="AF24417" s="104"/>
      <c r="AG24417" s="104"/>
      <c r="AK24417" s="104"/>
      <c r="AL24417" s="104"/>
      <c r="AO24417" s="104"/>
      <c r="AP24417" s="104"/>
    </row>
    <row r="24418" spans="21:42" ht="15" customHeight="1" x14ac:dyDescent="0.25">
      <c r="U24418" s="104"/>
      <c r="AB24418" s="104"/>
      <c r="AC24418" s="104"/>
      <c r="AF24418" s="104"/>
      <c r="AG24418" s="104"/>
      <c r="AK24418" s="104"/>
      <c r="AL24418" s="104"/>
      <c r="AO24418" s="104"/>
      <c r="AP24418" s="104"/>
    </row>
    <row r="24419" spans="21:42" ht="15" customHeight="1" x14ac:dyDescent="0.25">
      <c r="U24419" s="104"/>
      <c r="AB24419" s="104"/>
      <c r="AC24419" s="104"/>
      <c r="AF24419" s="104"/>
      <c r="AG24419" s="104"/>
      <c r="AK24419" s="104"/>
      <c r="AL24419" s="104"/>
      <c r="AO24419" s="104"/>
      <c r="AP24419" s="104"/>
    </row>
    <row r="24420" spans="21:42" ht="15" customHeight="1" x14ac:dyDescent="0.25">
      <c r="U24420" s="104"/>
      <c r="AB24420" s="104"/>
      <c r="AC24420" s="104"/>
      <c r="AF24420" s="104"/>
      <c r="AG24420" s="104"/>
      <c r="AK24420" s="104"/>
      <c r="AL24420" s="104"/>
      <c r="AO24420" s="104"/>
      <c r="AP24420" s="104"/>
    </row>
    <row r="24421" spans="21:42" ht="15" customHeight="1" x14ac:dyDescent="0.25">
      <c r="U24421" s="104"/>
      <c r="AB24421" s="104"/>
      <c r="AC24421" s="104"/>
      <c r="AF24421" s="104"/>
      <c r="AG24421" s="104"/>
      <c r="AK24421" s="104"/>
      <c r="AL24421" s="104"/>
      <c r="AO24421" s="104"/>
      <c r="AP24421" s="104"/>
    </row>
    <row r="24422" spans="21:42" ht="15" customHeight="1" x14ac:dyDescent="0.25">
      <c r="U24422" s="104"/>
      <c r="AB24422" s="104"/>
      <c r="AC24422" s="104"/>
      <c r="AF24422" s="104"/>
      <c r="AG24422" s="104"/>
      <c r="AK24422" s="104"/>
      <c r="AL24422" s="104"/>
      <c r="AO24422" s="104"/>
      <c r="AP24422" s="104"/>
    </row>
    <row r="24423" spans="21:42" ht="15" customHeight="1" x14ac:dyDescent="0.25">
      <c r="U24423" s="104"/>
      <c r="AB24423" s="104"/>
      <c r="AC24423" s="104"/>
      <c r="AF24423" s="104"/>
      <c r="AG24423" s="104"/>
      <c r="AK24423" s="104"/>
      <c r="AL24423" s="104"/>
      <c r="AO24423" s="104"/>
      <c r="AP24423" s="104"/>
    </row>
    <row r="24424" spans="21:42" ht="15" customHeight="1" x14ac:dyDescent="0.25">
      <c r="U24424" s="104"/>
      <c r="AB24424" s="104"/>
      <c r="AC24424" s="104"/>
      <c r="AF24424" s="104"/>
      <c r="AG24424" s="104"/>
      <c r="AK24424" s="104"/>
      <c r="AL24424" s="104"/>
      <c r="AO24424" s="104"/>
      <c r="AP24424" s="104"/>
    </row>
    <row r="24425" spans="21:42" ht="15" customHeight="1" x14ac:dyDescent="0.25">
      <c r="U24425" s="104"/>
      <c r="AB24425" s="104"/>
      <c r="AC24425" s="104"/>
      <c r="AF24425" s="104"/>
      <c r="AG24425" s="104"/>
      <c r="AK24425" s="104"/>
      <c r="AL24425" s="104"/>
      <c r="AO24425" s="104"/>
      <c r="AP24425" s="104"/>
    </row>
    <row r="24426" spans="21:42" ht="15" customHeight="1" x14ac:dyDescent="0.25">
      <c r="U24426" s="104"/>
      <c r="AB24426" s="104"/>
      <c r="AC24426" s="104"/>
      <c r="AF24426" s="104"/>
      <c r="AG24426" s="104"/>
      <c r="AK24426" s="104"/>
      <c r="AL24426" s="104"/>
      <c r="AO24426" s="104"/>
      <c r="AP24426" s="104"/>
    </row>
    <row r="24427" spans="21:42" ht="15" customHeight="1" x14ac:dyDescent="0.25">
      <c r="U24427" s="104"/>
      <c r="AB24427" s="104"/>
      <c r="AC24427" s="104"/>
      <c r="AF24427" s="104"/>
      <c r="AG24427" s="104"/>
      <c r="AK24427" s="104"/>
      <c r="AL24427" s="104"/>
      <c r="AO24427" s="104"/>
      <c r="AP24427" s="104"/>
    </row>
    <row r="24428" spans="21:42" ht="15" customHeight="1" x14ac:dyDescent="0.25">
      <c r="U24428" s="104"/>
      <c r="AB24428" s="104"/>
      <c r="AC24428" s="104"/>
      <c r="AF24428" s="104"/>
      <c r="AG24428" s="104"/>
      <c r="AK24428" s="104"/>
      <c r="AL24428" s="104"/>
      <c r="AO24428" s="104"/>
      <c r="AP24428" s="104"/>
    </row>
    <row r="24429" spans="21:42" ht="15" customHeight="1" x14ac:dyDescent="0.25">
      <c r="U24429" s="104"/>
      <c r="AB24429" s="104"/>
      <c r="AC24429" s="104"/>
      <c r="AF24429" s="104"/>
      <c r="AG24429" s="104"/>
      <c r="AK24429" s="104"/>
      <c r="AL24429" s="104"/>
      <c r="AO24429" s="104"/>
      <c r="AP24429" s="104"/>
    </row>
    <row r="24430" spans="21:42" ht="15" customHeight="1" x14ac:dyDescent="0.25">
      <c r="U24430" s="104"/>
      <c r="AB24430" s="104"/>
      <c r="AC24430" s="104"/>
      <c r="AF24430" s="104"/>
      <c r="AG24430" s="104"/>
      <c r="AK24430" s="104"/>
      <c r="AL24430" s="104"/>
      <c r="AO24430" s="104"/>
      <c r="AP24430" s="104"/>
    </row>
    <row r="24431" spans="21:42" ht="15" customHeight="1" x14ac:dyDescent="0.25">
      <c r="U24431" s="104"/>
      <c r="AB24431" s="104"/>
      <c r="AC24431" s="104"/>
      <c r="AF24431" s="104"/>
      <c r="AG24431" s="104"/>
      <c r="AK24431" s="104"/>
      <c r="AL24431" s="104"/>
      <c r="AO24431" s="104"/>
      <c r="AP24431" s="104"/>
    </row>
    <row r="24432" spans="21:42" ht="15" customHeight="1" x14ac:dyDescent="0.25">
      <c r="U24432" s="104"/>
      <c r="AB24432" s="104"/>
      <c r="AC24432" s="104"/>
      <c r="AF24432" s="104"/>
      <c r="AG24432" s="104"/>
      <c r="AK24432" s="104"/>
      <c r="AL24432" s="104"/>
      <c r="AO24432" s="104"/>
      <c r="AP24432" s="104"/>
    </row>
    <row r="24433" spans="21:42" ht="15" customHeight="1" x14ac:dyDescent="0.25">
      <c r="U24433" s="104"/>
      <c r="AB24433" s="104"/>
      <c r="AC24433" s="104"/>
      <c r="AF24433" s="104"/>
      <c r="AG24433" s="104"/>
      <c r="AK24433" s="104"/>
      <c r="AL24433" s="104"/>
      <c r="AO24433" s="104"/>
      <c r="AP24433" s="104"/>
    </row>
    <row r="24434" spans="21:42" ht="15" customHeight="1" x14ac:dyDescent="0.25">
      <c r="U24434" s="104"/>
      <c r="AB24434" s="104"/>
      <c r="AC24434" s="104"/>
      <c r="AF24434" s="104"/>
      <c r="AG24434" s="104"/>
      <c r="AK24434" s="104"/>
      <c r="AL24434" s="104"/>
      <c r="AO24434" s="104"/>
      <c r="AP24434" s="104"/>
    </row>
    <row r="24435" spans="21:42" ht="15" customHeight="1" x14ac:dyDescent="0.25">
      <c r="U24435" s="104"/>
      <c r="AB24435" s="104"/>
      <c r="AC24435" s="104"/>
      <c r="AF24435" s="104"/>
      <c r="AG24435" s="104"/>
      <c r="AK24435" s="104"/>
      <c r="AL24435" s="104"/>
      <c r="AO24435" s="104"/>
      <c r="AP24435" s="104"/>
    </row>
    <row r="24436" spans="21:42" ht="15" customHeight="1" x14ac:dyDescent="0.25">
      <c r="U24436" s="104"/>
      <c r="AB24436" s="104"/>
      <c r="AC24436" s="104"/>
      <c r="AF24436" s="104"/>
      <c r="AG24436" s="104"/>
      <c r="AK24436" s="104"/>
      <c r="AL24436" s="104"/>
      <c r="AO24436" s="104"/>
      <c r="AP24436" s="104"/>
    </row>
    <row r="24437" spans="21:42" ht="15" customHeight="1" x14ac:dyDescent="0.25">
      <c r="U24437" s="104"/>
      <c r="AB24437" s="104"/>
      <c r="AC24437" s="104"/>
      <c r="AF24437" s="104"/>
      <c r="AG24437" s="104"/>
      <c r="AK24437" s="104"/>
      <c r="AL24437" s="104"/>
      <c r="AO24437" s="104"/>
      <c r="AP24437" s="104"/>
    </row>
    <row r="24438" spans="21:42" ht="15" customHeight="1" x14ac:dyDescent="0.25">
      <c r="U24438" s="104"/>
      <c r="AB24438" s="104"/>
      <c r="AC24438" s="104"/>
      <c r="AF24438" s="104"/>
      <c r="AG24438" s="104"/>
      <c r="AK24438" s="104"/>
      <c r="AL24438" s="104"/>
      <c r="AO24438" s="104"/>
      <c r="AP24438" s="104"/>
    </row>
    <row r="24439" spans="21:42" ht="15" customHeight="1" x14ac:dyDescent="0.25">
      <c r="U24439" s="104"/>
      <c r="AB24439" s="104"/>
      <c r="AC24439" s="104"/>
      <c r="AF24439" s="104"/>
      <c r="AG24439" s="104"/>
      <c r="AK24439" s="104"/>
      <c r="AL24439" s="104"/>
      <c r="AO24439" s="104"/>
      <c r="AP24439" s="104"/>
    </row>
    <row r="24440" spans="21:42" ht="15" customHeight="1" x14ac:dyDescent="0.25">
      <c r="U24440" s="104"/>
      <c r="AB24440" s="104"/>
      <c r="AC24440" s="104"/>
      <c r="AF24440" s="104"/>
      <c r="AG24440" s="104"/>
      <c r="AK24440" s="104"/>
      <c r="AL24440" s="104"/>
      <c r="AO24440" s="104"/>
      <c r="AP24440" s="104"/>
    </row>
    <row r="24441" spans="21:42" ht="15" customHeight="1" x14ac:dyDescent="0.25">
      <c r="U24441" s="104"/>
      <c r="AB24441" s="104"/>
      <c r="AC24441" s="104"/>
      <c r="AF24441" s="104"/>
      <c r="AG24441" s="104"/>
      <c r="AK24441" s="104"/>
      <c r="AL24441" s="104"/>
      <c r="AO24441" s="104"/>
      <c r="AP24441" s="104"/>
    </row>
    <row r="24442" spans="21:42" ht="15" customHeight="1" x14ac:dyDescent="0.25">
      <c r="U24442" s="104"/>
      <c r="AB24442" s="104"/>
      <c r="AC24442" s="104"/>
      <c r="AF24442" s="104"/>
      <c r="AG24442" s="104"/>
      <c r="AK24442" s="104"/>
      <c r="AL24442" s="104"/>
      <c r="AO24442" s="104"/>
      <c r="AP24442" s="104"/>
    </row>
    <row r="24443" spans="21:42" ht="15" customHeight="1" x14ac:dyDescent="0.25">
      <c r="U24443" s="104"/>
      <c r="AB24443" s="104"/>
      <c r="AC24443" s="104"/>
      <c r="AF24443" s="104"/>
      <c r="AG24443" s="104"/>
      <c r="AK24443" s="104"/>
      <c r="AL24443" s="104"/>
      <c r="AO24443" s="104"/>
      <c r="AP24443" s="104"/>
    </row>
    <row r="24444" spans="21:42" ht="15" customHeight="1" x14ac:dyDescent="0.25">
      <c r="U24444" s="104"/>
      <c r="AB24444" s="104"/>
      <c r="AC24444" s="104"/>
      <c r="AF24444" s="104"/>
      <c r="AG24444" s="104"/>
      <c r="AK24444" s="104"/>
      <c r="AL24444" s="104"/>
      <c r="AO24444" s="104"/>
      <c r="AP24444" s="104"/>
    </row>
    <row r="24445" spans="21:42" ht="15" customHeight="1" x14ac:dyDescent="0.25">
      <c r="U24445" s="104"/>
      <c r="AB24445" s="104"/>
      <c r="AC24445" s="104"/>
      <c r="AF24445" s="104"/>
      <c r="AG24445" s="104"/>
      <c r="AK24445" s="104"/>
      <c r="AL24445" s="104"/>
      <c r="AO24445" s="104"/>
      <c r="AP24445" s="104"/>
    </row>
    <row r="24446" spans="21:42" ht="15" customHeight="1" x14ac:dyDescent="0.25">
      <c r="U24446" s="104"/>
      <c r="AB24446" s="104"/>
      <c r="AC24446" s="104"/>
      <c r="AF24446" s="104"/>
      <c r="AG24446" s="104"/>
      <c r="AK24446" s="104"/>
      <c r="AL24446" s="104"/>
      <c r="AO24446" s="104"/>
      <c r="AP24446" s="104"/>
    </row>
    <row r="24447" spans="21:42" ht="15" customHeight="1" x14ac:dyDescent="0.25">
      <c r="U24447" s="104"/>
      <c r="AB24447" s="104"/>
      <c r="AC24447" s="104"/>
      <c r="AF24447" s="104"/>
      <c r="AG24447" s="104"/>
      <c r="AK24447" s="104"/>
      <c r="AL24447" s="104"/>
      <c r="AO24447" s="104"/>
      <c r="AP24447" s="104"/>
    </row>
    <row r="24448" spans="21:42" ht="15" customHeight="1" x14ac:dyDescent="0.25">
      <c r="U24448" s="104"/>
      <c r="AB24448" s="104"/>
      <c r="AC24448" s="104"/>
      <c r="AF24448" s="104"/>
      <c r="AG24448" s="104"/>
      <c r="AK24448" s="104"/>
      <c r="AL24448" s="104"/>
      <c r="AO24448" s="104"/>
      <c r="AP24448" s="104"/>
    </row>
    <row r="24449" spans="21:42" ht="15" customHeight="1" x14ac:dyDescent="0.25">
      <c r="U24449" s="104"/>
      <c r="AB24449" s="104"/>
      <c r="AC24449" s="104"/>
      <c r="AF24449" s="104"/>
      <c r="AG24449" s="104"/>
      <c r="AK24449" s="104"/>
      <c r="AL24449" s="104"/>
      <c r="AO24449" s="104"/>
      <c r="AP24449" s="104"/>
    </row>
    <row r="24450" spans="21:42" ht="15" customHeight="1" x14ac:dyDescent="0.25">
      <c r="U24450" s="104"/>
      <c r="AB24450" s="104"/>
      <c r="AC24450" s="104"/>
      <c r="AF24450" s="104"/>
      <c r="AG24450" s="104"/>
      <c r="AK24450" s="104"/>
      <c r="AL24450" s="104"/>
      <c r="AO24450" s="104"/>
      <c r="AP24450" s="104"/>
    </row>
    <row r="24451" spans="21:42" ht="15" customHeight="1" x14ac:dyDescent="0.25">
      <c r="U24451" s="104"/>
      <c r="AB24451" s="104"/>
      <c r="AC24451" s="104"/>
      <c r="AF24451" s="104"/>
      <c r="AG24451" s="104"/>
      <c r="AK24451" s="104"/>
      <c r="AL24451" s="104"/>
      <c r="AO24451" s="104"/>
      <c r="AP24451" s="104"/>
    </row>
    <row r="24452" spans="21:42" ht="15" customHeight="1" x14ac:dyDescent="0.25">
      <c r="U24452" s="104"/>
      <c r="AB24452" s="104"/>
      <c r="AC24452" s="104"/>
      <c r="AF24452" s="104"/>
      <c r="AG24452" s="104"/>
      <c r="AK24452" s="104"/>
      <c r="AL24452" s="104"/>
      <c r="AO24452" s="104"/>
      <c r="AP24452" s="104"/>
    </row>
    <row r="24453" spans="21:42" ht="15" customHeight="1" x14ac:dyDescent="0.25">
      <c r="U24453" s="104"/>
      <c r="AB24453" s="104"/>
      <c r="AC24453" s="104"/>
      <c r="AF24453" s="104"/>
      <c r="AG24453" s="104"/>
      <c r="AK24453" s="104"/>
      <c r="AL24453" s="104"/>
      <c r="AO24453" s="104"/>
      <c r="AP24453" s="104"/>
    </row>
    <row r="24454" spans="21:42" ht="15" customHeight="1" x14ac:dyDescent="0.25">
      <c r="U24454" s="104"/>
      <c r="AB24454" s="104"/>
      <c r="AC24454" s="104"/>
      <c r="AF24454" s="104"/>
      <c r="AG24454" s="104"/>
      <c r="AK24454" s="104"/>
      <c r="AL24454" s="104"/>
      <c r="AO24454" s="104"/>
      <c r="AP24454" s="104"/>
    </row>
    <row r="24455" spans="21:42" ht="15" customHeight="1" x14ac:dyDescent="0.25">
      <c r="U24455" s="104"/>
      <c r="AB24455" s="104"/>
      <c r="AC24455" s="104"/>
      <c r="AF24455" s="104"/>
      <c r="AG24455" s="104"/>
      <c r="AK24455" s="104"/>
      <c r="AL24455" s="104"/>
      <c r="AO24455" s="104"/>
      <c r="AP24455" s="104"/>
    </row>
    <row r="24456" spans="21:42" ht="15" customHeight="1" x14ac:dyDescent="0.25">
      <c r="U24456" s="104"/>
      <c r="AB24456" s="104"/>
      <c r="AC24456" s="104"/>
      <c r="AF24456" s="104"/>
      <c r="AG24456" s="104"/>
      <c r="AK24456" s="104"/>
      <c r="AL24456" s="104"/>
      <c r="AO24456" s="104"/>
      <c r="AP24456" s="104"/>
    </row>
    <row r="24457" spans="21:42" ht="15" customHeight="1" x14ac:dyDescent="0.25">
      <c r="U24457" s="104"/>
      <c r="AB24457" s="104"/>
      <c r="AC24457" s="104"/>
      <c r="AF24457" s="104"/>
      <c r="AG24457" s="104"/>
      <c r="AK24457" s="104"/>
      <c r="AL24457" s="104"/>
      <c r="AO24457" s="104"/>
      <c r="AP24457" s="104"/>
    </row>
    <row r="24458" spans="21:42" ht="15" customHeight="1" x14ac:dyDescent="0.25">
      <c r="U24458" s="104"/>
      <c r="AB24458" s="104"/>
      <c r="AC24458" s="104"/>
      <c r="AF24458" s="104"/>
      <c r="AG24458" s="104"/>
      <c r="AK24458" s="104"/>
      <c r="AL24458" s="104"/>
      <c r="AO24458" s="104"/>
      <c r="AP24458" s="104"/>
    </row>
    <row r="24459" spans="21:42" ht="15" customHeight="1" x14ac:dyDescent="0.25">
      <c r="U24459" s="104"/>
      <c r="AB24459" s="104"/>
      <c r="AC24459" s="104"/>
      <c r="AF24459" s="104"/>
      <c r="AG24459" s="104"/>
      <c r="AK24459" s="104"/>
      <c r="AL24459" s="104"/>
      <c r="AO24459" s="104"/>
      <c r="AP24459" s="104"/>
    </row>
    <row r="24460" spans="21:42" ht="15" customHeight="1" x14ac:dyDescent="0.25">
      <c r="U24460" s="104"/>
      <c r="AB24460" s="104"/>
      <c r="AC24460" s="104"/>
      <c r="AF24460" s="104"/>
      <c r="AG24460" s="104"/>
      <c r="AK24460" s="104"/>
      <c r="AL24460" s="104"/>
      <c r="AO24460" s="104"/>
      <c r="AP24460" s="104"/>
    </row>
    <row r="24461" spans="21:42" ht="15" customHeight="1" x14ac:dyDescent="0.25">
      <c r="U24461" s="104"/>
      <c r="AB24461" s="104"/>
      <c r="AC24461" s="104"/>
      <c r="AF24461" s="104"/>
      <c r="AG24461" s="104"/>
      <c r="AK24461" s="104"/>
      <c r="AL24461" s="104"/>
      <c r="AO24461" s="104"/>
      <c r="AP24461" s="104"/>
    </row>
    <row r="24462" spans="21:42" ht="15" customHeight="1" x14ac:dyDescent="0.25">
      <c r="U24462" s="104"/>
      <c r="AB24462" s="104"/>
      <c r="AC24462" s="104"/>
      <c r="AF24462" s="104"/>
      <c r="AG24462" s="104"/>
      <c r="AK24462" s="104"/>
      <c r="AL24462" s="104"/>
      <c r="AO24462" s="104"/>
      <c r="AP24462" s="104"/>
    </row>
    <row r="24463" spans="21:42" ht="15" customHeight="1" x14ac:dyDescent="0.25">
      <c r="U24463" s="104"/>
      <c r="AB24463" s="104"/>
      <c r="AC24463" s="104"/>
      <c r="AF24463" s="104"/>
      <c r="AG24463" s="104"/>
      <c r="AK24463" s="104"/>
      <c r="AL24463" s="104"/>
      <c r="AO24463" s="104"/>
      <c r="AP24463" s="104"/>
    </row>
    <row r="24464" spans="21:42" ht="15" customHeight="1" x14ac:dyDescent="0.25">
      <c r="U24464" s="104"/>
      <c r="AB24464" s="104"/>
      <c r="AC24464" s="104"/>
      <c r="AF24464" s="104"/>
      <c r="AG24464" s="104"/>
      <c r="AK24464" s="104"/>
      <c r="AL24464" s="104"/>
      <c r="AO24464" s="104"/>
      <c r="AP24464" s="104"/>
    </row>
    <row r="24465" spans="21:42" ht="15" customHeight="1" x14ac:dyDescent="0.25">
      <c r="U24465" s="104"/>
      <c r="AB24465" s="104"/>
      <c r="AC24465" s="104"/>
      <c r="AF24465" s="104"/>
      <c r="AG24465" s="104"/>
      <c r="AK24465" s="104"/>
      <c r="AL24465" s="104"/>
      <c r="AO24465" s="104"/>
      <c r="AP24465" s="104"/>
    </row>
    <row r="24466" spans="21:42" ht="15" customHeight="1" x14ac:dyDescent="0.25">
      <c r="U24466" s="104"/>
      <c r="AB24466" s="104"/>
      <c r="AC24466" s="104"/>
      <c r="AF24466" s="104"/>
      <c r="AG24466" s="104"/>
      <c r="AK24466" s="104"/>
      <c r="AL24466" s="104"/>
      <c r="AO24466" s="104"/>
      <c r="AP24466" s="104"/>
    </row>
    <row r="24467" spans="21:42" ht="15" customHeight="1" x14ac:dyDescent="0.25">
      <c r="U24467" s="104"/>
      <c r="AB24467" s="104"/>
      <c r="AC24467" s="104"/>
      <c r="AF24467" s="104"/>
      <c r="AG24467" s="104"/>
      <c r="AK24467" s="104"/>
      <c r="AL24467" s="104"/>
      <c r="AO24467" s="104"/>
      <c r="AP24467" s="104"/>
    </row>
    <row r="24468" spans="21:42" ht="15" customHeight="1" x14ac:dyDescent="0.25">
      <c r="U24468" s="104"/>
      <c r="AB24468" s="104"/>
      <c r="AC24468" s="104"/>
      <c r="AF24468" s="104"/>
      <c r="AG24468" s="104"/>
      <c r="AK24468" s="104"/>
      <c r="AL24468" s="104"/>
      <c r="AO24468" s="104"/>
      <c r="AP24468" s="104"/>
    </row>
    <row r="24469" spans="21:42" ht="15" customHeight="1" x14ac:dyDescent="0.25">
      <c r="U24469" s="104"/>
      <c r="AB24469" s="104"/>
      <c r="AC24469" s="104"/>
      <c r="AF24469" s="104"/>
      <c r="AG24469" s="104"/>
      <c r="AK24469" s="104"/>
      <c r="AL24469" s="104"/>
      <c r="AO24469" s="104"/>
      <c r="AP24469" s="104"/>
    </row>
    <row r="24470" spans="21:42" ht="15" customHeight="1" x14ac:dyDescent="0.25">
      <c r="U24470" s="104"/>
      <c r="AB24470" s="104"/>
      <c r="AC24470" s="104"/>
      <c r="AF24470" s="104"/>
      <c r="AG24470" s="104"/>
      <c r="AK24470" s="104"/>
      <c r="AL24470" s="104"/>
      <c r="AO24470" s="104"/>
      <c r="AP24470" s="104"/>
    </row>
    <row r="24471" spans="21:42" ht="15" customHeight="1" x14ac:dyDescent="0.25">
      <c r="U24471" s="104"/>
      <c r="AB24471" s="104"/>
      <c r="AC24471" s="104"/>
      <c r="AF24471" s="104"/>
      <c r="AG24471" s="104"/>
      <c r="AK24471" s="104"/>
      <c r="AL24471" s="104"/>
      <c r="AO24471" s="104"/>
      <c r="AP24471" s="104"/>
    </row>
    <row r="24472" spans="21:42" ht="15" customHeight="1" x14ac:dyDescent="0.25">
      <c r="U24472" s="104"/>
      <c r="AB24472" s="104"/>
      <c r="AC24472" s="104"/>
      <c r="AF24472" s="104"/>
      <c r="AG24472" s="104"/>
      <c r="AK24472" s="104"/>
      <c r="AL24472" s="104"/>
      <c r="AO24472" s="104"/>
      <c r="AP24472" s="104"/>
    </row>
    <row r="24473" spans="21:42" ht="15" customHeight="1" x14ac:dyDescent="0.25">
      <c r="U24473" s="104"/>
      <c r="AB24473" s="104"/>
      <c r="AC24473" s="104"/>
      <c r="AF24473" s="104"/>
      <c r="AG24473" s="104"/>
      <c r="AK24473" s="104"/>
      <c r="AL24473" s="104"/>
      <c r="AO24473" s="104"/>
      <c r="AP24473" s="104"/>
    </row>
    <row r="24474" spans="21:42" ht="15" customHeight="1" x14ac:dyDescent="0.25">
      <c r="U24474" s="104"/>
      <c r="AB24474" s="104"/>
      <c r="AC24474" s="104"/>
      <c r="AF24474" s="104"/>
      <c r="AG24474" s="104"/>
      <c r="AK24474" s="104"/>
      <c r="AL24474" s="104"/>
      <c r="AO24474" s="104"/>
      <c r="AP24474" s="104"/>
    </row>
    <row r="24475" spans="21:42" ht="15" customHeight="1" x14ac:dyDescent="0.25">
      <c r="U24475" s="104"/>
      <c r="AB24475" s="104"/>
      <c r="AC24475" s="104"/>
      <c r="AF24475" s="104"/>
      <c r="AG24475" s="104"/>
      <c r="AK24475" s="104"/>
      <c r="AL24475" s="104"/>
      <c r="AO24475" s="104"/>
      <c r="AP24475" s="104"/>
    </row>
    <row r="24476" spans="21:42" ht="15" customHeight="1" x14ac:dyDescent="0.25">
      <c r="U24476" s="104"/>
      <c r="AB24476" s="104"/>
      <c r="AC24476" s="104"/>
      <c r="AF24476" s="104"/>
      <c r="AG24476" s="104"/>
      <c r="AK24476" s="104"/>
      <c r="AL24476" s="104"/>
      <c r="AO24476" s="104"/>
      <c r="AP24476" s="104"/>
    </row>
    <row r="24477" spans="21:42" ht="15" customHeight="1" x14ac:dyDescent="0.25">
      <c r="U24477" s="104"/>
      <c r="AB24477" s="104"/>
      <c r="AC24477" s="104"/>
      <c r="AF24477" s="104"/>
      <c r="AG24477" s="104"/>
      <c r="AK24477" s="104"/>
      <c r="AL24477" s="104"/>
      <c r="AO24477" s="104"/>
      <c r="AP24477" s="104"/>
    </row>
    <row r="24478" spans="21:42" ht="15" customHeight="1" x14ac:dyDescent="0.25">
      <c r="U24478" s="104"/>
      <c r="AB24478" s="104"/>
      <c r="AC24478" s="104"/>
      <c r="AF24478" s="104"/>
      <c r="AG24478" s="104"/>
      <c r="AK24478" s="104"/>
      <c r="AL24478" s="104"/>
      <c r="AO24478" s="104"/>
      <c r="AP24478" s="104"/>
    </row>
    <row r="24479" spans="21:42" ht="15" customHeight="1" x14ac:dyDescent="0.25">
      <c r="U24479" s="104"/>
      <c r="AB24479" s="104"/>
      <c r="AC24479" s="104"/>
      <c r="AF24479" s="104"/>
      <c r="AG24479" s="104"/>
      <c r="AK24479" s="104"/>
      <c r="AL24479" s="104"/>
      <c r="AO24479" s="104"/>
      <c r="AP24479" s="104"/>
    </row>
    <row r="24480" spans="21:42" ht="15" customHeight="1" x14ac:dyDescent="0.25">
      <c r="U24480" s="104"/>
      <c r="AB24480" s="104"/>
      <c r="AC24480" s="104"/>
      <c r="AF24480" s="104"/>
      <c r="AG24480" s="104"/>
      <c r="AK24480" s="104"/>
      <c r="AL24480" s="104"/>
      <c r="AO24480" s="104"/>
      <c r="AP24480" s="104"/>
    </row>
    <row r="24481" spans="21:42" ht="15" customHeight="1" x14ac:dyDescent="0.25">
      <c r="U24481" s="104"/>
      <c r="AB24481" s="104"/>
      <c r="AC24481" s="104"/>
      <c r="AF24481" s="104"/>
      <c r="AG24481" s="104"/>
      <c r="AK24481" s="104"/>
      <c r="AL24481" s="104"/>
      <c r="AO24481" s="104"/>
      <c r="AP24481" s="104"/>
    </row>
    <row r="24482" spans="21:42" ht="15" customHeight="1" x14ac:dyDescent="0.25">
      <c r="U24482" s="104"/>
      <c r="AB24482" s="104"/>
      <c r="AC24482" s="104"/>
      <c r="AF24482" s="104"/>
      <c r="AG24482" s="104"/>
      <c r="AK24482" s="104"/>
      <c r="AL24482" s="104"/>
      <c r="AO24482" s="104"/>
      <c r="AP24482" s="104"/>
    </row>
    <row r="24483" spans="21:42" ht="15" customHeight="1" x14ac:dyDescent="0.25">
      <c r="U24483" s="104"/>
      <c r="AB24483" s="104"/>
      <c r="AC24483" s="104"/>
      <c r="AF24483" s="104"/>
      <c r="AG24483" s="104"/>
      <c r="AK24483" s="104"/>
      <c r="AL24483" s="104"/>
      <c r="AO24483" s="104"/>
      <c r="AP24483" s="104"/>
    </row>
    <row r="24484" spans="21:42" ht="15" customHeight="1" x14ac:dyDescent="0.25">
      <c r="U24484" s="104"/>
      <c r="AB24484" s="104"/>
      <c r="AC24484" s="104"/>
      <c r="AF24484" s="104"/>
      <c r="AG24484" s="104"/>
      <c r="AK24484" s="104"/>
      <c r="AL24484" s="104"/>
      <c r="AO24484" s="104"/>
      <c r="AP24484" s="104"/>
    </row>
    <row r="24485" spans="21:42" ht="15" customHeight="1" x14ac:dyDescent="0.25">
      <c r="U24485" s="104"/>
      <c r="AB24485" s="104"/>
      <c r="AC24485" s="104"/>
      <c r="AF24485" s="104"/>
      <c r="AG24485" s="104"/>
      <c r="AK24485" s="104"/>
      <c r="AL24485" s="104"/>
      <c r="AO24485" s="104"/>
      <c r="AP24485" s="104"/>
    </row>
    <row r="24486" spans="21:42" ht="15" customHeight="1" x14ac:dyDescent="0.25">
      <c r="U24486" s="104"/>
      <c r="AB24486" s="104"/>
      <c r="AC24486" s="104"/>
      <c r="AF24486" s="104"/>
      <c r="AG24486" s="104"/>
      <c r="AK24486" s="104"/>
      <c r="AL24486" s="104"/>
      <c r="AO24486" s="104"/>
      <c r="AP24486" s="104"/>
    </row>
    <row r="24487" spans="21:42" ht="15" customHeight="1" x14ac:dyDescent="0.25">
      <c r="U24487" s="104"/>
      <c r="AB24487" s="104"/>
      <c r="AC24487" s="104"/>
      <c r="AF24487" s="104"/>
      <c r="AG24487" s="104"/>
      <c r="AK24487" s="104"/>
      <c r="AL24487" s="104"/>
      <c r="AO24487" s="104"/>
      <c r="AP24487" s="104"/>
    </row>
    <row r="24488" spans="21:42" ht="15" customHeight="1" x14ac:dyDescent="0.25">
      <c r="U24488" s="104"/>
      <c r="AB24488" s="104"/>
      <c r="AC24488" s="104"/>
      <c r="AF24488" s="104"/>
      <c r="AG24488" s="104"/>
      <c r="AK24488" s="104"/>
      <c r="AL24488" s="104"/>
      <c r="AO24488" s="104"/>
      <c r="AP24488" s="104"/>
    </row>
    <row r="24489" spans="21:42" ht="15" customHeight="1" x14ac:dyDescent="0.25">
      <c r="U24489" s="104"/>
      <c r="AB24489" s="104"/>
      <c r="AC24489" s="104"/>
      <c r="AF24489" s="104"/>
      <c r="AG24489" s="104"/>
      <c r="AK24489" s="104"/>
      <c r="AL24489" s="104"/>
      <c r="AO24489" s="104"/>
      <c r="AP24489" s="104"/>
    </row>
    <row r="24490" spans="21:42" ht="15" customHeight="1" x14ac:dyDescent="0.25">
      <c r="U24490" s="104"/>
      <c r="AB24490" s="104"/>
      <c r="AC24490" s="104"/>
      <c r="AF24490" s="104"/>
      <c r="AG24490" s="104"/>
      <c r="AK24490" s="104"/>
      <c r="AL24490" s="104"/>
      <c r="AO24490" s="104"/>
      <c r="AP24490" s="104"/>
    </row>
    <row r="24491" spans="21:42" ht="15" customHeight="1" x14ac:dyDescent="0.25">
      <c r="U24491" s="104"/>
      <c r="AB24491" s="104"/>
      <c r="AC24491" s="104"/>
      <c r="AF24491" s="104"/>
      <c r="AG24491" s="104"/>
      <c r="AK24491" s="104"/>
      <c r="AL24491" s="104"/>
      <c r="AO24491" s="104"/>
      <c r="AP24491" s="104"/>
    </row>
    <row r="24492" spans="21:42" ht="15" customHeight="1" x14ac:dyDescent="0.25">
      <c r="U24492" s="104"/>
      <c r="AB24492" s="104"/>
      <c r="AC24492" s="104"/>
      <c r="AF24492" s="104"/>
      <c r="AG24492" s="104"/>
      <c r="AK24492" s="104"/>
      <c r="AL24492" s="104"/>
      <c r="AO24492" s="104"/>
      <c r="AP24492" s="104"/>
    </row>
    <row r="24493" spans="21:42" ht="15" customHeight="1" x14ac:dyDescent="0.25">
      <c r="U24493" s="104"/>
      <c r="AB24493" s="104"/>
      <c r="AC24493" s="104"/>
      <c r="AF24493" s="104"/>
      <c r="AG24493" s="104"/>
      <c r="AK24493" s="104"/>
      <c r="AL24493" s="104"/>
      <c r="AO24493" s="104"/>
      <c r="AP24493" s="104"/>
    </row>
    <row r="24494" spans="21:42" ht="15" customHeight="1" x14ac:dyDescent="0.25">
      <c r="U24494" s="104"/>
      <c r="AB24494" s="104"/>
      <c r="AC24494" s="104"/>
      <c r="AF24494" s="104"/>
      <c r="AG24494" s="104"/>
      <c r="AK24494" s="104"/>
      <c r="AL24494" s="104"/>
      <c r="AO24494" s="104"/>
      <c r="AP24494" s="104"/>
    </row>
    <row r="24495" spans="21:42" ht="15" customHeight="1" x14ac:dyDescent="0.25">
      <c r="U24495" s="104"/>
      <c r="AB24495" s="104"/>
      <c r="AC24495" s="104"/>
      <c r="AF24495" s="104"/>
      <c r="AG24495" s="104"/>
      <c r="AK24495" s="104"/>
      <c r="AL24495" s="104"/>
      <c r="AO24495" s="104"/>
      <c r="AP24495" s="104"/>
    </row>
    <row r="24496" spans="21:42" ht="15" customHeight="1" x14ac:dyDescent="0.25">
      <c r="U24496" s="104"/>
      <c r="AB24496" s="104"/>
      <c r="AC24496" s="104"/>
      <c r="AF24496" s="104"/>
      <c r="AG24496" s="104"/>
      <c r="AK24496" s="104"/>
      <c r="AL24496" s="104"/>
      <c r="AO24496" s="104"/>
      <c r="AP24496" s="104"/>
    </row>
    <row r="24497" spans="21:42" ht="15" customHeight="1" x14ac:dyDescent="0.25">
      <c r="U24497" s="104"/>
      <c r="AB24497" s="104"/>
      <c r="AC24497" s="104"/>
      <c r="AF24497" s="104"/>
      <c r="AG24497" s="104"/>
      <c r="AK24497" s="104"/>
      <c r="AL24497" s="104"/>
      <c r="AO24497" s="104"/>
      <c r="AP24497" s="104"/>
    </row>
    <row r="24498" spans="21:42" ht="15" customHeight="1" x14ac:dyDescent="0.25">
      <c r="U24498" s="104"/>
      <c r="AB24498" s="104"/>
      <c r="AC24498" s="104"/>
      <c r="AF24498" s="104"/>
      <c r="AG24498" s="104"/>
      <c r="AK24498" s="104"/>
      <c r="AL24498" s="104"/>
      <c r="AO24498" s="104"/>
      <c r="AP24498" s="104"/>
    </row>
    <row r="24499" spans="21:42" ht="15" customHeight="1" x14ac:dyDescent="0.25">
      <c r="U24499" s="104"/>
      <c r="AB24499" s="104"/>
      <c r="AC24499" s="104"/>
      <c r="AF24499" s="104"/>
      <c r="AG24499" s="104"/>
      <c r="AK24499" s="104"/>
      <c r="AL24499" s="104"/>
      <c r="AO24499" s="104"/>
      <c r="AP24499" s="104"/>
    </row>
    <row r="24500" spans="21:42" ht="15" customHeight="1" x14ac:dyDescent="0.25">
      <c r="U24500" s="104"/>
      <c r="AB24500" s="104"/>
      <c r="AC24500" s="104"/>
      <c r="AF24500" s="104"/>
      <c r="AG24500" s="104"/>
      <c r="AK24500" s="104"/>
      <c r="AL24500" s="104"/>
      <c r="AO24500" s="104"/>
      <c r="AP24500" s="104"/>
    </row>
    <row r="24501" spans="21:42" ht="15" customHeight="1" x14ac:dyDescent="0.25">
      <c r="U24501" s="104"/>
      <c r="AB24501" s="104"/>
      <c r="AC24501" s="104"/>
      <c r="AF24501" s="104"/>
      <c r="AG24501" s="104"/>
      <c r="AK24501" s="104"/>
      <c r="AL24501" s="104"/>
      <c r="AO24501" s="104"/>
      <c r="AP24501" s="104"/>
    </row>
    <row r="24502" spans="21:42" ht="15" customHeight="1" x14ac:dyDescent="0.25">
      <c r="U24502" s="104"/>
      <c r="AB24502" s="104"/>
      <c r="AC24502" s="104"/>
      <c r="AF24502" s="104"/>
      <c r="AG24502" s="104"/>
      <c r="AK24502" s="104"/>
      <c r="AL24502" s="104"/>
      <c r="AO24502" s="104"/>
      <c r="AP24502" s="104"/>
    </row>
    <row r="24503" spans="21:42" ht="15" customHeight="1" x14ac:dyDescent="0.25">
      <c r="U24503" s="104"/>
      <c r="AB24503" s="104"/>
      <c r="AC24503" s="104"/>
      <c r="AF24503" s="104"/>
      <c r="AG24503" s="104"/>
      <c r="AK24503" s="104"/>
      <c r="AL24503" s="104"/>
      <c r="AO24503" s="104"/>
      <c r="AP24503" s="104"/>
    </row>
    <row r="24504" spans="21:42" ht="15" customHeight="1" x14ac:dyDescent="0.25">
      <c r="U24504" s="104"/>
      <c r="AB24504" s="104"/>
      <c r="AC24504" s="104"/>
      <c r="AF24504" s="104"/>
      <c r="AG24504" s="104"/>
      <c r="AK24504" s="104"/>
      <c r="AL24504" s="104"/>
      <c r="AO24504" s="104"/>
      <c r="AP24504" s="104"/>
    </row>
    <row r="24505" spans="21:42" ht="15" customHeight="1" x14ac:dyDescent="0.25">
      <c r="U24505" s="104"/>
      <c r="AB24505" s="104"/>
      <c r="AC24505" s="104"/>
      <c r="AF24505" s="104"/>
      <c r="AG24505" s="104"/>
      <c r="AK24505" s="104"/>
      <c r="AL24505" s="104"/>
      <c r="AO24505" s="104"/>
      <c r="AP24505" s="104"/>
    </row>
    <row r="24506" spans="21:42" ht="15" customHeight="1" x14ac:dyDescent="0.25">
      <c r="U24506" s="104"/>
      <c r="AB24506" s="104"/>
      <c r="AC24506" s="104"/>
      <c r="AF24506" s="104"/>
      <c r="AG24506" s="104"/>
      <c r="AK24506" s="104"/>
      <c r="AL24506" s="104"/>
      <c r="AO24506" s="104"/>
      <c r="AP24506" s="104"/>
    </row>
    <row r="24507" spans="21:42" ht="15" customHeight="1" x14ac:dyDescent="0.25">
      <c r="U24507" s="104"/>
      <c r="AB24507" s="104"/>
      <c r="AC24507" s="104"/>
      <c r="AF24507" s="104"/>
      <c r="AG24507" s="104"/>
      <c r="AK24507" s="104"/>
      <c r="AL24507" s="104"/>
      <c r="AO24507" s="104"/>
      <c r="AP24507" s="104"/>
    </row>
    <row r="24508" spans="21:42" ht="15" customHeight="1" x14ac:dyDescent="0.25">
      <c r="U24508" s="104"/>
      <c r="AB24508" s="104"/>
      <c r="AC24508" s="104"/>
      <c r="AF24508" s="104"/>
      <c r="AG24508" s="104"/>
      <c r="AK24508" s="104"/>
      <c r="AL24508" s="104"/>
      <c r="AO24508" s="104"/>
      <c r="AP24508" s="104"/>
    </row>
    <row r="24509" spans="21:42" ht="15" customHeight="1" x14ac:dyDescent="0.25">
      <c r="U24509" s="104"/>
      <c r="AB24509" s="104"/>
      <c r="AC24509" s="104"/>
      <c r="AF24509" s="104"/>
      <c r="AG24509" s="104"/>
      <c r="AK24509" s="104"/>
      <c r="AL24509" s="104"/>
      <c r="AO24509" s="104"/>
      <c r="AP24509" s="104"/>
    </row>
    <row r="24510" spans="21:42" ht="15" customHeight="1" x14ac:dyDescent="0.25">
      <c r="U24510" s="104"/>
      <c r="AB24510" s="104"/>
      <c r="AC24510" s="104"/>
      <c r="AF24510" s="104"/>
      <c r="AG24510" s="104"/>
      <c r="AK24510" s="104"/>
      <c r="AL24510" s="104"/>
      <c r="AO24510" s="104"/>
      <c r="AP24510" s="104"/>
    </row>
    <row r="24511" spans="21:42" ht="15" customHeight="1" x14ac:dyDescent="0.25">
      <c r="U24511" s="104"/>
      <c r="AB24511" s="104"/>
      <c r="AC24511" s="104"/>
      <c r="AF24511" s="104"/>
      <c r="AG24511" s="104"/>
      <c r="AK24511" s="104"/>
      <c r="AL24511" s="104"/>
      <c r="AO24511" s="104"/>
      <c r="AP24511" s="104"/>
    </row>
    <row r="24512" spans="21:42" ht="15" customHeight="1" x14ac:dyDescent="0.25">
      <c r="U24512" s="104"/>
      <c r="AB24512" s="104"/>
      <c r="AC24512" s="104"/>
      <c r="AF24512" s="104"/>
      <c r="AG24512" s="104"/>
      <c r="AK24512" s="104"/>
      <c r="AL24512" s="104"/>
      <c r="AO24512" s="104"/>
      <c r="AP24512" s="104"/>
    </row>
    <row r="24513" spans="21:42" ht="15" customHeight="1" x14ac:dyDescent="0.25">
      <c r="U24513" s="104"/>
      <c r="AB24513" s="104"/>
      <c r="AC24513" s="104"/>
      <c r="AF24513" s="104"/>
      <c r="AG24513" s="104"/>
      <c r="AK24513" s="104"/>
      <c r="AL24513" s="104"/>
      <c r="AO24513" s="104"/>
      <c r="AP24513" s="104"/>
    </row>
    <row r="24514" spans="21:42" ht="15" customHeight="1" x14ac:dyDescent="0.25">
      <c r="U24514" s="104"/>
      <c r="AB24514" s="104"/>
      <c r="AC24514" s="104"/>
      <c r="AF24514" s="104"/>
      <c r="AG24514" s="104"/>
      <c r="AK24514" s="104"/>
      <c r="AL24514" s="104"/>
      <c r="AO24514" s="104"/>
      <c r="AP24514" s="104"/>
    </row>
    <row r="24515" spans="21:42" ht="15" customHeight="1" x14ac:dyDescent="0.25">
      <c r="U24515" s="104"/>
      <c r="AB24515" s="104"/>
      <c r="AC24515" s="104"/>
      <c r="AF24515" s="104"/>
      <c r="AG24515" s="104"/>
      <c r="AK24515" s="104"/>
      <c r="AL24515" s="104"/>
      <c r="AO24515" s="104"/>
      <c r="AP24515" s="104"/>
    </row>
    <row r="24516" spans="21:42" ht="15" customHeight="1" x14ac:dyDescent="0.25">
      <c r="U24516" s="104"/>
      <c r="AB24516" s="104"/>
      <c r="AC24516" s="104"/>
      <c r="AF24516" s="104"/>
      <c r="AG24516" s="104"/>
      <c r="AK24516" s="104"/>
      <c r="AL24516" s="104"/>
      <c r="AO24516" s="104"/>
      <c r="AP24516" s="104"/>
    </row>
    <row r="24517" spans="21:42" ht="15" customHeight="1" x14ac:dyDescent="0.25">
      <c r="U24517" s="104"/>
      <c r="AB24517" s="104"/>
      <c r="AC24517" s="104"/>
      <c r="AF24517" s="104"/>
      <c r="AG24517" s="104"/>
      <c r="AK24517" s="104"/>
      <c r="AL24517" s="104"/>
      <c r="AO24517" s="104"/>
      <c r="AP24517" s="104"/>
    </row>
    <row r="24518" spans="21:42" ht="15" customHeight="1" x14ac:dyDescent="0.25">
      <c r="U24518" s="104"/>
      <c r="AB24518" s="104"/>
      <c r="AC24518" s="104"/>
      <c r="AF24518" s="104"/>
      <c r="AG24518" s="104"/>
      <c r="AK24518" s="104"/>
      <c r="AL24518" s="104"/>
      <c r="AO24518" s="104"/>
      <c r="AP24518" s="104"/>
    </row>
    <row r="24519" spans="21:42" ht="15" customHeight="1" x14ac:dyDescent="0.25">
      <c r="U24519" s="104"/>
      <c r="AB24519" s="104"/>
      <c r="AC24519" s="104"/>
      <c r="AF24519" s="104"/>
      <c r="AG24519" s="104"/>
      <c r="AK24519" s="104"/>
      <c r="AL24519" s="104"/>
      <c r="AO24519" s="104"/>
      <c r="AP24519" s="104"/>
    </row>
    <row r="24520" spans="21:42" ht="15" customHeight="1" x14ac:dyDescent="0.25">
      <c r="U24520" s="104"/>
      <c r="AB24520" s="104"/>
      <c r="AC24520" s="104"/>
      <c r="AF24520" s="104"/>
      <c r="AG24520" s="104"/>
      <c r="AK24520" s="104"/>
      <c r="AL24520" s="104"/>
      <c r="AO24520" s="104"/>
      <c r="AP24520" s="104"/>
    </row>
    <row r="24521" spans="21:42" ht="15" customHeight="1" x14ac:dyDescent="0.25">
      <c r="U24521" s="104"/>
      <c r="AB24521" s="104"/>
      <c r="AC24521" s="104"/>
      <c r="AF24521" s="104"/>
      <c r="AG24521" s="104"/>
      <c r="AK24521" s="104"/>
      <c r="AL24521" s="104"/>
      <c r="AO24521" s="104"/>
      <c r="AP24521" s="104"/>
    </row>
    <row r="24522" spans="21:42" ht="15" customHeight="1" x14ac:dyDescent="0.25">
      <c r="U24522" s="104"/>
      <c r="AB24522" s="104"/>
      <c r="AC24522" s="104"/>
      <c r="AF24522" s="104"/>
      <c r="AG24522" s="104"/>
      <c r="AK24522" s="104"/>
      <c r="AL24522" s="104"/>
      <c r="AO24522" s="104"/>
      <c r="AP24522" s="104"/>
    </row>
    <row r="24523" spans="21:42" ht="15" customHeight="1" x14ac:dyDescent="0.25">
      <c r="U24523" s="104"/>
      <c r="AB24523" s="104"/>
      <c r="AC24523" s="104"/>
      <c r="AF24523" s="104"/>
      <c r="AG24523" s="104"/>
      <c r="AK24523" s="104"/>
      <c r="AL24523" s="104"/>
      <c r="AO24523" s="104"/>
      <c r="AP24523" s="104"/>
    </row>
    <row r="24524" spans="21:42" ht="15" customHeight="1" x14ac:dyDescent="0.25">
      <c r="U24524" s="104"/>
      <c r="AB24524" s="104"/>
      <c r="AC24524" s="104"/>
      <c r="AF24524" s="104"/>
      <c r="AG24524" s="104"/>
      <c r="AK24524" s="104"/>
      <c r="AL24524" s="104"/>
      <c r="AO24524" s="104"/>
      <c r="AP24524" s="104"/>
    </row>
    <row r="24525" spans="21:42" ht="15" customHeight="1" x14ac:dyDescent="0.25">
      <c r="U24525" s="104"/>
      <c r="AB24525" s="104"/>
      <c r="AC24525" s="104"/>
      <c r="AF24525" s="104"/>
      <c r="AG24525" s="104"/>
      <c r="AK24525" s="104"/>
      <c r="AL24525" s="104"/>
      <c r="AO24525" s="104"/>
      <c r="AP24525" s="104"/>
    </row>
    <row r="24526" spans="21:42" ht="15" customHeight="1" x14ac:dyDescent="0.25">
      <c r="U24526" s="104"/>
      <c r="AB24526" s="104"/>
      <c r="AC24526" s="104"/>
      <c r="AF24526" s="104"/>
      <c r="AG24526" s="104"/>
      <c r="AK24526" s="104"/>
      <c r="AL24526" s="104"/>
      <c r="AO24526" s="104"/>
      <c r="AP24526" s="104"/>
    </row>
    <row r="24527" spans="21:42" ht="15" customHeight="1" x14ac:dyDescent="0.25">
      <c r="U24527" s="104"/>
      <c r="AB24527" s="104"/>
      <c r="AC24527" s="104"/>
      <c r="AF24527" s="104"/>
      <c r="AG24527" s="104"/>
      <c r="AK24527" s="104"/>
      <c r="AL24527" s="104"/>
      <c r="AO24527" s="104"/>
      <c r="AP24527" s="104"/>
    </row>
    <row r="24528" spans="21:42" ht="15" customHeight="1" x14ac:dyDescent="0.25">
      <c r="U24528" s="104"/>
      <c r="AB24528" s="104"/>
      <c r="AC24528" s="104"/>
      <c r="AF24528" s="104"/>
      <c r="AG24528" s="104"/>
      <c r="AK24528" s="104"/>
      <c r="AL24528" s="104"/>
      <c r="AO24528" s="104"/>
      <c r="AP24528" s="104"/>
    </row>
    <row r="24529" spans="21:42" ht="15" customHeight="1" x14ac:dyDescent="0.25">
      <c r="U24529" s="104"/>
      <c r="AB24529" s="104"/>
      <c r="AC24529" s="104"/>
      <c r="AF24529" s="104"/>
      <c r="AG24529" s="104"/>
      <c r="AK24529" s="104"/>
      <c r="AL24529" s="104"/>
      <c r="AO24529" s="104"/>
      <c r="AP24529" s="104"/>
    </row>
    <row r="24530" spans="21:42" ht="15" customHeight="1" x14ac:dyDescent="0.25">
      <c r="U24530" s="104"/>
      <c r="AB24530" s="104"/>
      <c r="AC24530" s="104"/>
      <c r="AF24530" s="104"/>
      <c r="AG24530" s="104"/>
      <c r="AK24530" s="104"/>
      <c r="AL24530" s="104"/>
      <c r="AO24530" s="104"/>
      <c r="AP24530" s="104"/>
    </row>
    <row r="24531" spans="21:42" ht="15" customHeight="1" x14ac:dyDescent="0.25">
      <c r="U24531" s="104"/>
      <c r="AB24531" s="104"/>
      <c r="AC24531" s="104"/>
      <c r="AF24531" s="104"/>
      <c r="AG24531" s="104"/>
      <c r="AK24531" s="104"/>
      <c r="AL24531" s="104"/>
      <c r="AO24531" s="104"/>
      <c r="AP24531" s="104"/>
    </row>
    <row r="24532" spans="21:42" ht="15" customHeight="1" x14ac:dyDescent="0.25">
      <c r="U24532" s="104"/>
      <c r="AB24532" s="104"/>
      <c r="AC24532" s="104"/>
      <c r="AF24532" s="104"/>
      <c r="AG24532" s="104"/>
      <c r="AK24532" s="104"/>
      <c r="AL24532" s="104"/>
      <c r="AO24532" s="104"/>
      <c r="AP24532" s="104"/>
    </row>
    <row r="24533" spans="21:42" ht="15" customHeight="1" x14ac:dyDescent="0.25">
      <c r="U24533" s="104"/>
      <c r="AB24533" s="104"/>
      <c r="AC24533" s="104"/>
      <c r="AF24533" s="104"/>
      <c r="AG24533" s="104"/>
      <c r="AK24533" s="104"/>
      <c r="AL24533" s="104"/>
      <c r="AO24533" s="104"/>
      <c r="AP24533" s="104"/>
    </row>
    <row r="24534" spans="21:42" ht="15" customHeight="1" x14ac:dyDescent="0.25">
      <c r="U24534" s="104"/>
      <c r="AB24534" s="104"/>
      <c r="AC24534" s="104"/>
      <c r="AF24534" s="104"/>
      <c r="AG24534" s="104"/>
      <c r="AK24534" s="104"/>
      <c r="AL24534" s="104"/>
      <c r="AO24534" s="104"/>
      <c r="AP24534" s="104"/>
    </row>
    <row r="24535" spans="21:42" ht="15" customHeight="1" x14ac:dyDescent="0.25">
      <c r="U24535" s="104"/>
      <c r="AB24535" s="104"/>
      <c r="AC24535" s="104"/>
      <c r="AF24535" s="104"/>
      <c r="AG24535" s="104"/>
      <c r="AK24535" s="104"/>
      <c r="AL24535" s="104"/>
      <c r="AO24535" s="104"/>
      <c r="AP24535" s="104"/>
    </row>
    <row r="24536" spans="21:42" ht="15" customHeight="1" x14ac:dyDescent="0.25">
      <c r="U24536" s="104"/>
      <c r="AB24536" s="104"/>
      <c r="AC24536" s="104"/>
      <c r="AF24536" s="104"/>
      <c r="AG24536" s="104"/>
      <c r="AK24536" s="104"/>
      <c r="AL24536" s="104"/>
      <c r="AO24536" s="104"/>
      <c r="AP24536" s="104"/>
    </row>
    <row r="24537" spans="21:42" ht="15" customHeight="1" x14ac:dyDescent="0.25">
      <c r="U24537" s="104"/>
      <c r="AB24537" s="104"/>
      <c r="AC24537" s="104"/>
      <c r="AF24537" s="104"/>
      <c r="AG24537" s="104"/>
      <c r="AK24537" s="104"/>
      <c r="AL24537" s="104"/>
      <c r="AO24537" s="104"/>
      <c r="AP24537" s="104"/>
    </row>
    <row r="24538" spans="21:42" ht="15" customHeight="1" x14ac:dyDescent="0.25">
      <c r="U24538" s="104"/>
      <c r="AB24538" s="104"/>
      <c r="AC24538" s="104"/>
      <c r="AF24538" s="104"/>
      <c r="AG24538" s="104"/>
      <c r="AK24538" s="104"/>
      <c r="AL24538" s="104"/>
      <c r="AO24538" s="104"/>
      <c r="AP24538" s="104"/>
    </row>
    <row r="24539" spans="21:42" ht="15" customHeight="1" x14ac:dyDescent="0.25">
      <c r="U24539" s="104"/>
      <c r="AB24539" s="104"/>
      <c r="AC24539" s="104"/>
      <c r="AF24539" s="104"/>
      <c r="AG24539" s="104"/>
      <c r="AK24539" s="104"/>
      <c r="AL24539" s="104"/>
      <c r="AO24539" s="104"/>
      <c r="AP24539" s="104"/>
    </row>
    <row r="24540" spans="21:42" ht="15" customHeight="1" x14ac:dyDescent="0.25">
      <c r="U24540" s="104"/>
      <c r="AB24540" s="104"/>
      <c r="AC24540" s="104"/>
      <c r="AF24540" s="104"/>
      <c r="AG24540" s="104"/>
      <c r="AK24540" s="104"/>
      <c r="AL24540" s="104"/>
      <c r="AO24540" s="104"/>
      <c r="AP24540" s="104"/>
    </row>
    <row r="24541" spans="21:42" ht="15" customHeight="1" x14ac:dyDescent="0.25">
      <c r="U24541" s="104"/>
      <c r="AB24541" s="104"/>
      <c r="AC24541" s="104"/>
      <c r="AF24541" s="104"/>
      <c r="AG24541" s="104"/>
      <c r="AK24541" s="104"/>
      <c r="AL24541" s="104"/>
      <c r="AO24541" s="104"/>
      <c r="AP24541" s="104"/>
    </row>
    <row r="24542" spans="21:42" ht="15" customHeight="1" x14ac:dyDescent="0.25">
      <c r="U24542" s="104"/>
      <c r="AB24542" s="104"/>
      <c r="AC24542" s="104"/>
      <c r="AF24542" s="104"/>
      <c r="AG24542" s="104"/>
      <c r="AK24542" s="104"/>
      <c r="AL24542" s="104"/>
      <c r="AO24542" s="104"/>
      <c r="AP24542" s="104"/>
    </row>
    <row r="24543" spans="21:42" ht="15" customHeight="1" x14ac:dyDescent="0.25">
      <c r="U24543" s="104"/>
      <c r="AB24543" s="104"/>
      <c r="AC24543" s="104"/>
      <c r="AF24543" s="104"/>
      <c r="AG24543" s="104"/>
      <c r="AK24543" s="104"/>
      <c r="AL24543" s="104"/>
      <c r="AO24543" s="104"/>
      <c r="AP24543" s="104"/>
    </row>
    <row r="24544" spans="21:42" ht="15" customHeight="1" x14ac:dyDescent="0.25">
      <c r="U24544" s="104"/>
      <c r="AB24544" s="104"/>
      <c r="AC24544" s="104"/>
      <c r="AF24544" s="104"/>
      <c r="AG24544" s="104"/>
      <c r="AK24544" s="104"/>
      <c r="AL24544" s="104"/>
      <c r="AO24544" s="104"/>
      <c r="AP24544" s="104"/>
    </row>
    <row r="24545" spans="21:42" ht="15" customHeight="1" x14ac:dyDescent="0.25">
      <c r="U24545" s="104"/>
      <c r="AB24545" s="104"/>
      <c r="AC24545" s="104"/>
      <c r="AF24545" s="104"/>
      <c r="AG24545" s="104"/>
      <c r="AK24545" s="104"/>
      <c r="AL24545" s="104"/>
      <c r="AO24545" s="104"/>
      <c r="AP24545" s="104"/>
    </row>
    <row r="24546" spans="21:42" ht="15" customHeight="1" x14ac:dyDescent="0.25">
      <c r="U24546" s="104"/>
      <c r="AB24546" s="104"/>
      <c r="AC24546" s="104"/>
      <c r="AF24546" s="104"/>
      <c r="AG24546" s="104"/>
      <c r="AK24546" s="104"/>
      <c r="AL24546" s="104"/>
      <c r="AO24546" s="104"/>
      <c r="AP24546" s="104"/>
    </row>
    <row r="24547" spans="21:42" ht="15" customHeight="1" x14ac:dyDescent="0.25">
      <c r="U24547" s="104"/>
      <c r="AB24547" s="104"/>
      <c r="AC24547" s="104"/>
      <c r="AF24547" s="104"/>
      <c r="AG24547" s="104"/>
      <c r="AK24547" s="104"/>
      <c r="AL24547" s="104"/>
      <c r="AO24547" s="104"/>
      <c r="AP24547" s="104"/>
    </row>
    <row r="24548" spans="21:42" ht="15" customHeight="1" x14ac:dyDescent="0.25">
      <c r="U24548" s="104"/>
      <c r="AB24548" s="104"/>
      <c r="AC24548" s="104"/>
      <c r="AF24548" s="104"/>
      <c r="AG24548" s="104"/>
      <c r="AK24548" s="104"/>
      <c r="AL24548" s="104"/>
      <c r="AO24548" s="104"/>
      <c r="AP24548" s="104"/>
    </row>
    <row r="24549" spans="21:42" ht="15" customHeight="1" x14ac:dyDescent="0.25">
      <c r="U24549" s="104"/>
      <c r="AB24549" s="104"/>
      <c r="AC24549" s="104"/>
      <c r="AF24549" s="104"/>
      <c r="AG24549" s="104"/>
      <c r="AK24549" s="104"/>
      <c r="AL24549" s="104"/>
      <c r="AO24549" s="104"/>
      <c r="AP24549" s="104"/>
    </row>
    <row r="24550" spans="21:42" ht="15" customHeight="1" x14ac:dyDescent="0.25">
      <c r="U24550" s="104"/>
      <c r="AB24550" s="104"/>
      <c r="AC24550" s="104"/>
      <c r="AF24550" s="104"/>
      <c r="AG24550" s="104"/>
      <c r="AK24550" s="104"/>
      <c r="AL24550" s="104"/>
      <c r="AO24550" s="104"/>
      <c r="AP24550" s="104"/>
    </row>
    <row r="24551" spans="21:42" ht="15" customHeight="1" x14ac:dyDescent="0.25">
      <c r="U24551" s="104"/>
      <c r="AB24551" s="104"/>
      <c r="AC24551" s="104"/>
      <c r="AF24551" s="104"/>
      <c r="AG24551" s="104"/>
      <c r="AK24551" s="104"/>
      <c r="AL24551" s="104"/>
      <c r="AO24551" s="104"/>
      <c r="AP24551" s="104"/>
    </row>
    <row r="24552" spans="21:42" ht="15" customHeight="1" x14ac:dyDescent="0.25">
      <c r="U24552" s="104"/>
      <c r="AB24552" s="104"/>
      <c r="AC24552" s="104"/>
      <c r="AF24552" s="104"/>
      <c r="AG24552" s="104"/>
      <c r="AK24552" s="104"/>
      <c r="AL24552" s="104"/>
      <c r="AO24552" s="104"/>
      <c r="AP24552" s="104"/>
    </row>
    <row r="24553" spans="21:42" ht="15" customHeight="1" x14ac:dyDescent="0.25">
      <c r="U24553" s="104"/>
      <c r="AB24553" s="104"/>
      <c r="AC24553" s="104"/>
      <c r="AF24553" s="104"/>
      <c r="AG24553" s="104"/>
      <c r="AK24553" s="104"/>
      <c r="AL24553" s="104"/>
      <c r="AO24553" s="104"/>
      <c r="AP24553" s="104"/>
    </row>
    <row r="24554" spans="21:42" ht="15" customHeight="1" x14ac:dyDescent="0.25">
      <c r="U24554" s="104"/>
      <c r="AB24554" s="104"/>
      <c r="AC24554" s="104"/>
      <c r="AF24554" s="104"/>
      <c r="AG24554" s="104"/>
      <c r="AK24554" s="104"/>
      <c r="AL24554" s="104"/>
      <c r="AO24554" s="104"/>
      <c r="AP24554" s="104"/>
    </row>
    <row r="24555" spans="21:42" ht="15" customHeight="1" x14ac:dyDescent="0.25">
      <c r="U24555" s="104"/>
      <c r="AB24555" s="104"/>
      <c r="AC24555" s="104"/>
      <c r="AF24555" s="104"/>
      <c r="AG24555" s="104"/>
      <c r="AK24555" s="104"/>
      <c r="AL24555" s="104"/>
      <c r="AO24555" s="104"/>
      <c r="AP24555" s="104"/>
    </row>
    <row r="24556" spans="21:42" ht="15" customHeight="1" x14ac:dyDescent="0.25">
      <c r="U24556" s="104"/>
      <c r="AB24556" s="104"/>
      <c r="AC24556" s="104"/>
      <c r="AF24556" s="104"/>
      <c r="AG24556" s="104"/>
      <c r="AK24556" s="104"/>
      <c r="AL24556" s="104"/>
      <c r="AO24556" s="104"/>
      <c r="AP24556" s="104"/>
    </row>
    <row r="24557" spans="21:42" ht="15" customHeight="1" x14ac:dyDescent="0.25">
      <c r="U24557" s="104"/>
      <c r="AB24557" s="104"/>
      <c r="AC24557" s="104"/>
      <c r="AF24557" s="104"/>
      <c r="AG24557" s="104"/>
      <c r="AK24557" s="104"/>
      <c r="AL24557" s="104"/>
      <c r="AO24557" s="104"/>
      <c r="AP24557" s="104"/>
    </row>
    <row r="24558" spans="21:42" ht="15" customHeight="1" x14ac:dyDescent="0.25">
      <c r="U24558" s="104"/>
      <c r="AB24558" s="104"/>
      <c r="AC24558" s="104"/>
      <c r="AF24558" s="104"/>
      <c r="AG24558" s="104"/>
      <c r="AK24558" s="104"/>
      <c r="AL24558" s="104"/>
      <c r="AO24558" s="104"/>
      <c r="AP24558" s="104"/>
    </row>
    <row r="24559" spans="21:42" ht="15" customHeight="1" x14ac:dyDescent="0.25">
      <c r="U24559" s="104"/>
      <c r="AB24559" s="104"/>
      <c r="AC24559" s="104"/>
      <c r="AF24559" s="104"/>
      <c r="AG24559" s="104"/>
      <c r="AK24559" s="104"/>
      <c r="AL24559" s="104"/>
      <c r="AO24559" s="104"/>
      <c r="AP24559" s="104"/>
    </row>
    <row r="24560" spans="21:42" ht="15" customHeight="1" x14ac:dyDescent="0.25">
      <c r="U24560" s="104"/>
      <c r="AB24560" s="104"/>
      <c r="AC24560" s="104"/>
      <c r="AF24560" s="104"/>
      <c r="AG24560" s="104"/>
      <c r="AK24560" s="104"/>
      <c r="AL24560" s="104"/>
      <c r="AO24560" s="104"/>
      <c r="AP24560" s="104"/>
    </row>
    <row r="24561" spans="21:42" ht="15" customHeight="1" x14ac:dyDescent="0.25">
      <c r="U24561" s="104"/>
      <c r="AB24561" s="104"/>
      <c r="AC24561" s="104"/>
      <c r="AF24561" s="104"/>
      <c r="AG24561" s="104"/>
      <c r="AK24561" s="104"/>
      <c r="AL24561" s="104"/>
      <c r="AO24561" s="104"/>
      <c r="AP24561" s="104"/>
    </row>
    <row r="24562" spans="21:42" ht="15" customHeight="1" x14ac:dyDescent="0.25">
      <c r="U24562" s="104"/>
      <c r="AB24562" s="104"/>
      <c r="AC24562" s="104"/>
      <c r="AF24562" s="104"/>
      <c r="AG24562" s="104"/>
      <c r="AK24562" s="104"/>
      <c r="AL24562" s="104"/>
      <c r="AO24562" s="104"/>
      <c r="AP24562" s="104"/>
    </row>
    <row r="24563" spans="21:42" ht="15" customHeight="1" x14ac:dyDescent="0.25">
      <c r="U24563" s="104"/>
      <c r="AB24563" s="104"/>
      <c r="AC24563" s="104"/>
      <c r="AF24563" s="104"/>
      <c r="AG24563" s="104"/>
      <c r="AK24563" s="104"/>
      <c r="AL24563" s="104"/>
      <c r="AO24563" s="104"/>
      <c r="AP24563" s="104"/>
    </row>
    <row r="24564" spans="21:42" ht="15" customHeight="1" x14ac:dyDescent="0.25">
      <c r="U24564" s="104"/>
      <c r="AB24564" s="104"/>
      <c r="AC24564" s="104"/>
      <c r="AF24564" s="104"/>
      <c r="AG24564" s="104"/>
      <c r="AK24564" s="104"/>
      <c r="AL24564" s="104"/>
      <c r="AO24564" s="104"/>
      <c r="AP24564" s="104"/>
    </row>
    <row r="24565" spans="21:42" ht="15" customHeight="1" x14ac:dyDescent="0.25">
      <c r="U24565" s="104"/>
      <c r="AB24565" s="104"/>
      <c r="AC24565" s="104"/>
      <c r="AF24565" s="104"/>
      <c r="AG24565" s="104"/>
      <c r="AK24565" s="104"/>
      <c r="AL24565" s="104"/>
      <c r="AO24565" s="104"/>
      <c r="AP24565" s="104"/>
    </row>
    <row r="24566" spans="21:42" ht="15" customHeight="1" x14ac:dyDescent="0.25">
      <c r="U24566" s="104"/>
      <c r="AB24566" s="104"/>
      <c r="AC24566" s="104"/>
      <c r="AF24566" s="104"/>
      <c r="AG24566" s="104"/>
      <c r="AK24566" s="104"/>
      <c r="AL24566" s="104"/>
      <c r="AO24566" s="104"/>
      <c r="AP24566" s="104"/>
    </row>
    <row r="24567" spans="21:42" ht="15" customHeight="1" x14ac:dyDescent="0.25">
      <c r="U24567" s="104"/>
      <c r="AB24567" s="104"/>
      <c r="AC24567" s="104"/>
      <c r="AF24567" s="104"/>
      <c r="AG24567" s="104"/>
      <c r="AK24567" s="104"/>
      <c r="AL24567" s="104"/>
      <c r="AO24567" s="104"/>
      <c r="AP24567" s="104"/>
    </row>
    <row r="24568" spans="21:42" ht="15" customHeight="1" x14ac:dyDescent="0.25">
      <c r="U24568" s="104"/>
      <c r="AB24568" s="104"/>
      <c r="AC24568" s="104"/>
      <c r="AF24568" s="104"/>
      <c r="AG24568" s="104"/>
      <c r="AK24568" s="104"/>
      <c r="AL24568" s="104"/>
      <c r="AO24568" s="104"/>
      <c r="AP24568" s="104"/>
    </row>
    <row r="24569" spans="21:42" ht="15" customHeight="1" x14ac:dyDescent="0.25">
      <c r="U24569" s="104"/>
      <c r="AB24569" s="104"/>
      <c r="AC24569" s="104"/>
      <c r="AF24569" s="104"/>
      <c r="AG24569" s="104"/>
      <c r="AK24569" s="104"/>
      <c r="AL24569" s="104"/>
      <c r="AO24569" s="104"/>
      <c r="AP24569" s="104"/>
    </row>
    <row r="24570" spans="21:42" ht="15" customHeight="1" x14ac:dyDescent="0.25">
      <c r="U24570" s="104"/>
      <c r="AB24570" s="104"/>
      <c r="AC24570" s="104"/>
      <c r="AF24570" s="104"/>
      <c r="AG24570" s="104"/>
      <c r="AK24570" s="104"/>
      <c r="AL24570" s="104"/>
      <c r="AO24570" s="104"/>
      <c r="AP24570" s="104"/>
    </row>
    <row r="24571" spans="21:42" ht="15" customHeight="1" x14ac:dyDescent="0.25">
      <c r="U24571" s="104"/>
      <c r="AB24571" s="104"/>
      <c r="AC24571" s="104"/>
      <c r="AF24571" s="104"/>
      <c r="AG24571" s="104"/>
      <c r="AK24571" s="104"/>
      <c r="AL24571" s="104"/>
      <c r="AO24571" s="104"/>
      <c r="AP24571" s="104"/>
    </row>
    <row r="24572" spans="21:42" ht="15" customHeight="1" x14ac:dyDescent="0.25">
      <c r="U24572" s="104"/>
      <c r="AB24572" s="104"/>
      <c r="AC24572" s="104"/>
      <c r="AF24572" s="104"/>
      <c r="AG24572" s="104"/>
      <c r="AK24572" s="104"/>
      <c r="AL24572" s="104"/>
      <c r="AO24572" s="104"/>
      <c r="AP24572" s="104"/>
    </row>
    <row r="24573" spans="21:42" ht="15" customHeight="1" x14ac:dyDescent="0.25">
      <c r="U24573" s="104"/>
      <c r="AB24573" s="104"/>
      <c r="AC24573" s="104"/>
      <c r="AF24573" s="104"/>
      <c r="AG24573" s="104"/>
      <c r="AK24573" s="104"/>
      <c r="AL24573" s="104"/>
      <c r="AO24573" s="104"/>
      <c r="AP24573" s="104"/>
    </row>
    <row r="24574" spans="21:42" ht="15" customHeight="1" x14ac:dyDescent="0.25">
      <c r="U24574" s="104"/>
      <c r="AB24574" s="104"/>
      <c r="AC24574" s="104"/>
      <c r="AF24574" s="104"/>
      <c r="AG24574" s="104"/>
      <c r="AK24574" s="104"/>
      <c r="AL24574" s="104"/>
      <c r="AO24574" s="104"/>
      <c r="AP24574" s="104"/>
    </row>
    <row r="24575" spans="21:42" ht="15" customHeight="1" x14ac:dyDescent="0.25">
      <c r="U24575" s="104"/>
      <c r="AB24575" s="104"/>
      <c r="AC24575" s="104"/>
      <c r="AF24575" s="104"/>
      <c r="AG24575" s="104"/>
      <c r="AK24575" s="104"/>
      <c r="AL24575" s="104"/>
      <c r="AO24575" s="104"/>
      <c r="AP24575" s="104"/>
    </row>
    <row r="24576" spans="21:42" ht="15" customHeight="1" x14ac:dyDescent="0.25">
      <c r="U24576" s="104"/>
      <c r="AB24576" s="104"/>
      <c r="AC24576" s="104"/>
      <c r="AF24576" s="104"/>
      <c r="AG24576" s="104"/>
      <c r="AK24576" s="104"/>
      <c r="AL24576" s="104"/>
      <c r="AO24576" s="104"/>
      <c r="AP24576" s="104"/>
    </row>
    <row r="24577" spans="21:42" ht="15" customHeight="1" x14ac:dyDescent="0.25">
      <c r="U24577" s="104"/>
      <c r="AB24577" s="104"/>
      <c r="AC24577" s="104"/>
      <c r="AF24577" s="104"/>
      <c r="AG24577" s="104"/>
      <c r="AK24577" s="104"/>
      <c r="AL24577" s="104"/>
      <c r="AO24577" s="104"/>
      <c r="AP24577" s="104"/>
    </row>
    <row r="24578" spans="21:42" ht="15" customHeight="1" x14ac:dyDescent="0.25">
      <c r="U24578" s="104"/>
      <c r="AB24578" s="104"/>
      <c r="AC24578" s="104"/>
      <c r="AF24578" s="104"/>
      <c r="AG24578" s="104"/>
      <c r="AK24578" s="104"/>
      <c r="AL24578" s="104"/>
      <c r="AO24578" s="104"/>
      <c r="AP24578" s="104"/>
    </row>
    <row r="24579" spans="21:42" ht="15" customHeight="1" x14ac:dyDescent="0.25">
      <c r="U24579" s="104"/>
      <c r="AB24579" s="104"/>
      <c r="AC24579" s="104"/>
      <c r="AF24579" s="104"/>
      <c r="AG24579" s="104"/>
      <c r="AK24579" s="104"/>
      <c r="AL24579" s="104"/>
      <c r="AO24579" s="104"/>
      <c r="AP24579" s="104"/>
    </row>
    <row r="24580" spans="21:42" ht="15" customHeight="1" x14ac:dyDescent="0.25">
      <c r="U24580" s="104"/>
      <c r="AB24580" s="104"/>
      <c r="AC24580" s="104"/>
      <c r="AF24580" s="104"/>
      <c r="AG24580" s="104"/>
      <c r="AK24580" s="104"/>
      <c r="AL24580" s="104"/>
      <c r="AO24580" s="104"/>
      <c r="AP24580" s="104"/>
    </row>
    <row r="24581" spans="21:42" ht="15" customHeight="1" x14ac:dyDescent="0.25">
      <c r="U24581" s="104"/>
      <c r="AB24581" s="104"/>
      <c r="AC24581" s="104"/>
      <c r="AF24581" s="104"/>
      <c r="AG24581" s="104"/>
      <c r="AK24581" s="104"/>
      <c r="AL24581" s="104"/>
      <c r="AO24581" s="104"/>
      <c r="AP24581" s="104"/>
    </row>
    <row r="24582" spans="21:42" ht="15" customHeight="1" x14ac:dyDescent="0.25">
      <c r="U24582" s="104"/>
      <c r="AB24582" s="104"/>
      <c r="AC24582" s="104"/>
      <c r="AF24582" s="104"/>
      <c r="AG24582" s="104"/>
      <c r="AK24582" s="104"/>
      <c r="AL24582" s="104"/>
      <c r="AO24582" s="104"/>
      <c r="AP24582" s="104"/>
    </row>
    <row r="24583" spans="21:42" ht="15" customHeight="1" x14ac:dyDescent="0.25">
      <c r="U24583" s="104"/>
      <c r="AB24583" s="104"/>
      <c r="AC24583" s="104"/>
      <c r="AF24583" s="104"/>
      <c r="AG24583" s="104"/>
      <c r="AK24583" s="104"/>
      <c r="AL24583" s="104"/>
      <c r="AO24583" s="104"/>
      <c r="AP24583" s="104"/>
    </row>
    <row r="24584" spans="21:42" ht="15" customHeight="1" x14ac:dyDescent="0.25">
      <c r="U24584" s="104"/>
      <c r="AB24584" s="104"/>
      <c r="AC24584" s="104"/>
      <c r="AF24584" s="104"/>
      <c r="AG24584" s="104"/>
      <c r="AK24584" s="104"/>
      <c r="AL24584" s="104"/>
      <c r="AO24584" s="104"/>
      <c r="AP24584" s="104"/>
    </row>
    <row r="24585" spans="21:42" ht="15" customHeight="1" x14ac:dyDescent="0.25">
      <c r="U24585" s="104"/>
      <c r="AB24585" s="104"/>
      <c r="AC24585" s="104"/>
      <c r="AF24585" s="104"/>
      <c r="AG24585" s="104"/>
      <c r="AK24585" s="104"/>
      <c r="AL24585" s="104"/>
      <c r="AO24585" s="104"/>
      <c r="AP24585" s="104"/>
    </row>
    <row r="24586" spans="21:42" ht="15" customHeight="1" x14ac:dyDescent="0.25">
      <c r="U24586" s="104"/>
      <c r="AB24586" s="104"/>
      <c r="AC24586" s="104"/>
      <c r="AF24586" s="104"/>
      <c r="AG24586" s="104"/>
      <c r="AK24586" s="104"/>
      <c r="AL24586" s="104"/>
      <c r="AO24586" s="104"/>
      <c r="AP24586" s="104"/>
    </row>
    <row r="24587" spans="21:42" ht="15" customHeight="1" x14ac:dyDescent="0.25">
      <c r="U24587" s="104"/>
      <c r="AB24587" s="104"/>
      <c r="AC24587" s="104"/>
      <c r="AF24587" s="104"/>
      <c r="AG24587" s="104"/>
      <c r="AK24587" s="104"/>
      <c r="AL24587" s="104"/>
      <c r="AO24587" s="104"/>
      <c r="AP24587" s="104"/>
    </row>
    <row r="24588" spans="21:42" ht="15" customHeight="1" x14ac:dyDescent="0.25">
      <c r="U24588" s="104"/>
      <c r="AB24588" s="104"/>
      <c r="AC24588" s="104"/>
      <c r="AF24588" s="104"/>
      <c r="AG24588" s="104"/>
      <c r="AK24588" s="104"/>
      <c r="AL24588" s="104"/>
      <c r="AO24588" s="104"/>
      <c r="AP24588" s="104"/>
    </row>
    <row r="24589" spans="21:42" ht="15" customHeight="1" x14ac:dyDescent="0.25">
      <c r="U24589" s="104"/>
      <c r="AB24589" s="104"/>
      <c r="AC24589" s="104"/>
      <c r="AF24589" s="104"/>
      <c r="AG24589" s="104"/>
      <c r="AK24589" s="104"/>
      <c r="AL24589" s="104"/>
      <c r="AO24589" s="104"/>
      <c r="AP24589" s="104"/>
    </row>
    <row r="24590" spans="21:42" ht="15" customHeight="1" x14ac:dyDescent="0.25">
      <c r="U24590" s="104"/>
      <c r="AB24590" s="104"/>
      <c r="AC24590" s="104"/>
      <c r="AF24590" s="104"/>
      <c r="AG24590" s="104"/>
      <c r="AK24590" s="104"/>
      <c r="AL24590" s="104"/>
      <c r="AO24590" s="104"/>
      <c r="AP24590" s="104"/>
    </row>
    <row r="24591" spans="21:42" ht="15" customHeight="1" x14ac:dyDescent="0.25">
      <c r="U24591" s="104"/>
      <c r="AB24591" s="104"/>
      <c r="AC24591" s="104"/>
      <c r="AF24591" s="104"/>
      <c r="AG24591" s="104"/>
      <c r="AK24591" s="104"/>
      <c r="AL24591" s="104"/>
      <c r="AO24591" s="104"/>
      <c r="AP24591" s="104"/>
    </row>
    <row r="24592" spans="21:42" ht="15" customHeight="1" x14ac:dyDescent="0.25">
      <c r="U24592" s="104"/>
      <c r="AB24592" s="104"/>
      <c r="AC24592" s="104"/>
      <c r="AF24592" s="104"/>
      <c r="AG24592" s="104"/>
      <c r="AK24592" s="104"/>
      <c r="AL24592" s="104"/>
      <c r="AO24592" s="104"/>
      <c r="AP24592" s="104"/>
    </row>
    <row r="24593" spans="21:42" ht="15" customHeight="1" x14ac:dyDescent="0.25">
      <c r="U24593" s="104"/>
      <c r="AB24593" s="104"/>
      <c r="AC24593" s="104"/>
      <c r="AF24593" s="104"/>
      <c r="AG24593" s="104"/>
      <c r="AK24593" s="104"/>
      <c r="AL24593" s="104"/>
      <c r="AO24593" s="104"/>
      <c r="AP24593" s="104"/>
    </row>
    <row r="24594" spans="21:42" ht="15" customHeight="1" x14ac:dyDescent="0.25">
      <c r="U24594" s="104"/>
      <c r="AB24594" s="104"/>
      <c r="AC24594" s="104"/>
      <c r="AF24594" s="104"/>
      <c r="AG24594" s="104"/>
      <c r="AK24594" s="104"/>
      <c r="AL24594" s="104"/>
      <c r="AO24594" s="104"/>
      <c r="AP24594" s="104"/>
    </row>
    <row r="24595" spans="21:42" ht="15" customHeight="1" x14ac:dyDescent="0.25">
      <c r="U24595" s="104"/>
      <c r="AB24595" s="104"/>
      <c r="AC24595" s="104"/>
      <c r="AF24595" s="104"/>
      <c r="AG24595" s="104"/>
      <c r="AK24595" s="104"/>
      <c r="AL24595" s="104"/>
      <c r="AO24595" s="104"/>
      <c r="AP24595" s="104"/>
    </row>
    <row r="24596" spans="21:42" ht="15" customHeight="1" x14ac:dyDescent="0.25">
      <c r="U24596" s="104"/>
      <c r="AB24596" s="104"/>
      <c r="AC24596" s="104"/>
      <c r="AF24596" s="104"/>
      <c r="AG24596" s="104"/>
      <c r="AK24596" s="104"/>
      <c r="AL24596" s="104"/>
      <c r="AO24596" s="104"/>
      <c r="AP24596" s="104"/>
    </row>
    <row r="24597" spans="21:42" ht="15" customHeight="1" x14ac:dyDescent="0.25">
      <c r="U24597" s="104"/>
      <c r="AB24597" s="104"/>
      <c r="AC24597" s="104"/>
      <c r="AF24597" s="104"/>
      <c r="AG24597" s="104"/>
      <c r="AK24597" s="104"/>
      <c r="AL24597" s="104"/>
      <c r="AO24597" s="104"/>
      <c r="AP24597" s="104"/>
    </row>
    <row r="24598" spans="21:42" ht="15" customHeight="1" x14ac:dyDescent="0.25">
      <c r="U24598" s="104"/>
      <c r="AB24598" s="104"/>
      <c r="AC24598" s="104"/>
      <c r="AF24598" s="104"/>
      <c r="AG24598" s="104"/>
      <c r="AK24598" s="104"/>
      <c r="AL24598" s="104"/>
      <c r="AO24598" s="104"/>
      <c r="AP24598" s="104"/>
    </row>
    <row r="24599" spans="21:42" ht="15" customHeight="1" x14ac:dyDescent="0.25">
      <c r="U24599" s="104"/>
      <c r="AB24599" s="104"/>
      <c r="AC24599" s="104"/>
      <c r="AF24599" s="104"/>
      <c r="AG24599" s="104"/>
      <c r="AK24599" s="104"/>
      <c r="AL24599" s="104"/>
      <c r="AO24599" s="104"/>
      <c r="AP24599" s="104"/>
    </row>
    <row r="24600" spans="21:42" ht="15" customHeight="1" x14ac:dyDescent="0.25">
      <c r="U24600" s="104"/>
      <c r="AB24600" s="104"/>
      <c r="AC24600" s="104"/>
      <c r="AF24600" s="104"/>
      <c r="AG24600" s="104"/>
      <c r="AK24600" s="104"/>
      <c r="AL24600" s="104"/>
      <c r="AO24600" s="104"/>
      <c r="AP24600" s="104"/>
    </row>
    <row r="24601" spans="21:42" ht="15" customHeight="1" x14ac:dyDescent="0.25">
      <c r="U24601" s="104"/>
      <c r="AB24601" s="104"/>
      <c r="AC24601" s="104"/>
      <c r="AF24601" s="104"/>
      <c r="AG24601" s="104"/>
      <c r="AK24601" s="104"/>
      <c r="AL24601" s="104"/>
      <c r="AO24601" s="104"/>
      <c r="AP24601" s="104"/>
    </row>
    <row r="24602" spans="21:42" ht="15" customHeight="1" x14ac:dyDescent="0.25">
      <c r="U24602" s="104"/>
      <c r="AB24602" s="104"/>
      <c r="AC24602" s="104"/>
      <c r="AF24602" s="104"/>
      <c r="AG24602" s="104"/>
      <c r="AK24602" s="104"/>
      <c r="AL24602" s="104"/>
      <c r="AO24602" s="104"/>
      <c r="AP24602" s="104"/>
    </row>
    <row r="24603" spans="21:42" ht="15" customHeight="1" x14ac:dyDescent="0.25">
      <c r="U24603" s="104"/>
      <c r="AB24603" s="104"/>
      <c r="AC24603" s="104"/>
      <c r="AF24603" s="104"/>
      <c r="AG24603" s="104"/>
      <c r="AK24603" s="104"/>
      <c r="AL24603" s="104"/>
      <c r="AO24603" s="104"/>
      <c r="AP24603" s="104"/>
    </row>
    <row r="24604" spans="21:42" ht="15" customHeight="1" x14ac:dyDescent="0.25">
      <c r="U24604" s="104"/>
      <c r="AB24604" s="104"/>
      <c r="AC24604" s="104"/>
      <c r="AF24604" s="104"/>
      <c r="AG24604" s="104"/>
      <c r="AK24604" s="104"/>
      <c r="AL24604" s="104"/>
      <c r="AO24604" s="104"/>
      <c r="AP24604" s="104"/>
    </row>
    <row r="24605" spans="21:42" ht="15" customHeight="1" x14ac:dyDescent="0.25">
      <c r="U24605" s="104"/>
      <c r="AB24605" s="104"/>
      <c r="AC24605" s="104"/>
      <c r="AF24605" s="104"/>
      <c r="AG24605" s="104"/>
      <c r="AK24605" s="104"/>
      <c r="AL24605" s="104"/>
      <c r="AO24605" s="104"/>
      <c r="AP24605" s="104"/>
    </row>
    <row r="24606" spans="21:42" ht="15" customHeight="1" x14ac:dyDescent="0.25">
      <c r="U24606" s="104"/>
      <c r="AB24606" s="104"/>
      <c r="AC24606" s="104"/>
      <c r="AF24606" s="104"/>
      <c r="AG24606" s="104"/>
      <c r="AK24606" s="104"/>
      <c r="AL24606" s="104"/>
      <c r="AO24606" s="104"/>
      <c r="AP24606" s="104"/>
    </row>
    <row r="24607" spans="21:42" ht="15" customHeight="1" x14ac:dyDescent="0.25">
      <c r="U24607" s="104"/>
      <c r="AB24607" s="104"/>
      <c r="AC24607" s="104"/>
      <c r="AF24607" s="104"/>
      <c r="AG24607" s="104"/>
      <c r="AK24607" s="104"/>
      <c r="AL24607" s="104"/>
      <c r="AO24607" s="104"/>
      <c r="AP24607" s="104"/>
    </row>
    <row r="24608" spans="21:42" ht="15" customHeight="1" x14ac:dyDescent="0.25">
      <c r="U24608" s="104"/>
      <c r="AB24608" s="104"/>
      <c r="AC24608" s="104"/>
      <c r="AF24608" s="104"/>
      <c r="AG24608" s="104"/>
      <c r="AK24608" s="104"/>
      <c r="AL24608" s="104"/>
      <c r="AO24608" s="104"/>
      <c r="AP24608" s="104"/>
    </row>
    <row r="24609" spans="21:42" ht="15" customHeight="1" x14ac:dyDescent="0.25">
      <c r="U24609" s="104"/>
      <c r="AB24609" s="104"/>
      <c r="AC24609" s="104"/>
      <c r="AF24609" s="104"/>
      <c r="AG24609" s="104"/>
      <c r="AK24609" s="104"/>
      <c r="AL24609" s="104"/>
      <c r="AO24609" s="104"/>
      <c r="AP24609" s="104"/>
    </row>
    <row r="24610" spans="21:42" ht="15" customHeight="1" x14ac:dyDescent="0.25">
      <c r="U24610" s="104"/>
      <c r="AB24610" s="104"/>
      <c r="AC24610" s="104"/>
      <c r="AF24610" s="104"/>
      <c r="AG24610" s="104"/>
      <c r="AK24610" s="104"/>
      <c r="AL24610" s="104"/>
      <c r="AO24610" s="104"/>
      <c r="AP24610" s="104"/>
    </row>
    <row r="24611" spans="21:42" ht="15" customHeight="1" x14ac:dyDescent="0.25">
      <c r="U24611" s="104"/>
      <c r="AB24611" s="104"/>
      <c r="AC24611" s="104"/>
      <c r="AF24611" s="104"/>
      <c r="AG24611" s="104"/>
      <c r="AK24611" s="104"/>
      <c r="AL24611" s="104"/>
      <c r="AO24611" s="104"/>
      <c r="AP24611" s="104"/>
    </row>
    <row r="24612" spans="21:42" ht="15" customHeight="1" x14ac:dyDescent="0.25">
      <c r="U24612" s="104"/>
      <c r="AB24612" s="104"/>
      <c r="AC24612" s="104"/>
      <c r="AF24612" s="104"/>
      <c r="AG24612" s="104"/>
      <c r="AK24612" s="104"/>
      <c r="AL24612" s="104"/>
      <c r="AO24612" s="104"/>
      <c r="AP24612" s="104"/>
    </row>
    <row r="24613" spans="21:42" ht="15" customHeight="1" x14ac:dyDescent="0.25">
      <c r="U24613" s="104"/>
      <c r="AB24613" s="104"/>
      <c r="AC24613" s="104"/>
      <c r="AF24613" s="104"/>
      <c r="AG24613" s="104"/>
      <c r="AK24613" s="104"/>
      <c r="AL24613" s="104"/>
      <c r="AO24613" s="104"/>
      <c r="AP24613" s="104"/>
    </row>
    <row r="24614" spans="21:42" ht="15" customHeight="1" x14ac:dyDescent="0.25">
      <c r="U24614" s="104"/>
      <c r="AB24614" s="104"/>
      <c r="AC24614" s="104"/>
      <c r="AF24614" s="104"/>
      <c r="AG24614" s="104"/>
      <c r="AK24614" s="104"/>
      <c r="AL24614" s="104"/>
      <c r="AO24614" s="104"/>
      <c r="AP24614" s="104"/>
    </row>
    <row r="24615" spans="21:42" ht="15" customHeight="1" x14ac:dyDescent="0.25">
      <c r="U24615" s="104"/>
      <c r="AB24615" s="104"/>
      <c r="AC24615" s="104"/>
      <c r="AF24615" s="104"/>
      <c r="AG24615" s="104"/>
      <c r="AK24615" s="104"/>
      <c r="AL24615" s="104"/>
      <c r="AO24615" s="104"/>
      <c r="AP24615" s="104"/>
    </row>
    <row r="24616" spans="21:42" ht="15" customHeight="1" x14ac:dyDescent="0.25">
      <c r="U24616" s="104"/>
      <c r="AB24616" s="104"/>
      <c r="AC24616" s="104"/>
      <c r="AF24616" s="104"/>
      <c r="AG24616" s="104"/>
      <c r="AK24616" s="104"/>
      <c r="AL24616" s="104"/>
      <c r="AO24616" s="104"/>
      <c r="AP24616" s="104"/>
    </row>
    <row r="24617" spans="21:42" ht="15" customHeight="1" x14ac:dyDescent="0.25">
      <c r="U24617" s="104"/>
      <c r="AB24617" s="104"/>
      <c r="AC24617" s="104"/>
      <c r="AF24617" s="104"/>
      <c r="AG24617" s="104"/>
      <c r="AK24617" s="104"/>
      <c r="AL24617" s="104"/>
      <c r="AO24617" s="104"/>
      <c r="AP24617" s="104"/>
    </row>
    <row r="24618" spans="21:42" ht="15" customHeight="1" x14ac:dyDescent="0.25">
      <c r="U24618" s="104"/>
      <c r="AB24618" s="104"/>
      <c r="AC24618" s="104"/>
      <c r="AF24618" s="104"/>
      <c r="AG24618" s="104"/>
      <c r="AK24618" s="104"/>
      <c r="AL24618" s="104"/>
      <c r="AO24618" s="104"/>
      <c r="AP24618" s="104"/>
    </row>
    <row r="24619" spans="21:42" ht="15" customHeight="1" x14ac:dyDescent="0.25">
      <c r="U24619" s="104"/>
      <c r="AB24619" s="104"/>
      <c r="AC24619" s="104"/>
      <c r="AF24619" s="104"/>
      <c r="AG24619" s="104"/>
      <c r="AK24619" s="104"/>
      <c r="AL24619" s="104"/>
      <c r="AO24619" s="104"/>
      <c r="AP24619" s="104"/>
    </row>
    <row r="24620" spans="21:42" ht="15" customHeight="1" x14ac:dyDescent="0.25">
      <c r="U24620" s="104"/>
      <c r="AB24620" s="104"/>
      <c r="AC24620" s="104"/>
      <c r="AF24620" s="104"/>
      <c r="AG24620" s="104"/>
      <c r="AK24620" s="104"/>
      <c r="AL24620" s="104"/>
      <c r="AO24620" s="104"/>
      <c r="AP24620" s="104"/>
    </row>
    <row r="24621" spans="21:42" ht="15" customHeight="1" x14ac:dyDescent="0.25">
      <c r="U24621" s="104"/>
      <c r="AB24621" s="104"/>
      <c r="AC24621" s="104"/>
      <c r="AF24621" s="104"/>
      <c r="AG24621" s="104"/>
      <c r="AK24621" s="104"/>
      <c r="AL24621" s="104"/>
      <c r="AO24621" s="104"/>
      <c r="AP24621" s="104"/>
    </row>
    <row r="24622" spans="21:42" ht="15" customHeight="1" x14ac:dyDescent="0.25">
      <c r="U24622" s="104"/>
      <c r="AB24622" s="104"/>
      <c r="AC24622" s="104"/>
      <c r="AF24622" s="104"/>
      <c r="AG24622" s="104"/>
      <c r="AK24622" s="104"/>
      <c r="AL24622" s="104"/>
      <c r="AO24622" s="104"/>
      <c r="AP24622" s="104"/>
    </row>
    <row r="24623" spans="21:42" ht="15" customHeight="1" x14ac:dyDescent="0.25">
      <c r="U24623" s="104"/>
      <c r="AB24623" s="104"/>
      <c r="AC24623" s="104"/>
      <c r="AF24623" s="104"/>
      <c r="AG24623" s="104"/>
      <c r="AK24623" s="104"/>
      <c r="AL24623" s="104"/>
      <c r="AO24623" s="104"/>
      <c r="AP24623" s="104"/>
    </row>
    <row r="24624" spans="21:42" ht="15" customHeight="1" x14ac:dyDescent="0.25">
      <c r="U24624" s="104"/>
      <c r="AB24624" s="104"/>
      <c r="AC24624" s="104"/>
      <c r="AF24624" s="104"/>
      <c r="AG24624" s="104"/>
      <c r="AK24624" s="104"/>
      <c r="AL24624" s="104"/>
      <c r="AO24624" s="104"/>
      <c r="AP24624" s="104"/>
    </row>
    <row r="24625" spans="21:42" ht="15" customHeight="1" x14ac:dyDescent="0.25">
      <c r="U24625" s="104"/>
      <c r="AB24625" s="104"/>
      <c r="AC24625" s="104"/>
      <c r="AF24625" s="104"/>
      <c r="AG24625" s="104"/>
      <c r="AK24625" s="104"/>
      <c r="AL24625" s="104"/>
      <c r="AO24625" s="104"/>
      <c r="AP24625" s="104"/>
    </row>
    <row r="24626" spans="21:42" ht="15" customHeight="1" x14ac:dyDescent="0.25">
      <c r="U24626" s="104"/>
      <c r="AB24626" s="104"/>
      <c r="AC24626" s="104"/>
      <c r="AF24626" s="104"/>
      <c r="AG24626" s="104"/>
      <c r="AK24626" s="104"/>
      <c r="AL24626" s="104"/>
      <c r="AO24626" s="104"/>
      <c r="AP24626" s="104"/>
    </row>
    <row r="24627" spans="21:42" ht="15" customHeight="1" x14ac:dyDescent="0.25">
      <c r="U24627" s="104"/>
      <c r="AB24627" s="104"/>
      <c r="AC24627" s="104"/>
      <c r="AF24627" s="104"/>
      <c r="AG24627" s="104"/>
      <c r="AK24627" s="104"/>
      <c r="AL24627" s="104"/>
      <c r="AO24627" s="104"/>
      <c r="AP24627" s="104"/>
    </row>
    <row r="24628" spans="21:42" ht="15" customHeight="1" x14ac:dyDescent="0.25">
      <c r="U24628" s="104"/>
      <c r="AB24628" s="104"/>
      <c r="AC24628" s="104"/>
      <c r="AF24628" s="104"/>
      <c r="AG24628" s="104"/>
      <c r="AK24628" s="104"/>
      <c r="AL24628" s="104"/>
      <c r="AO24628" s="104"/>
      <c r="AP24628" s="104"/>
    </row>
    <row r="24629" spans="21:42" ht="15" customHeight="1" x14ac:dyDescent="0.25">
      <c r="U24629" s="104"/>
      <c r="AB24629" s="104"/>
      <c r="AC24629" s="104"/>
      <c r="AF24629" s="104"/>
      <c r="AG24629" s="104"/>
      <c r="AK24629" s="104"/>
      <c r="AL24629" s="104"/>
      <c r="AO24629" s="104"/>
      <c r="AP24629" s="104"/>
    </row>
    <row r="24630" spans="21:42" ht="15" customHeight="1" x14ac:dyDescent="0.25">
      <c r="U24630" s="104"/>
      <c r="AB24630" s="104"/>
      <c r="AC24630" s="104"/>
      <c r="AF24630" s="104"/>
      <c r="AG24630" s="104"/>
      <c r="AK24630" s="104"/>
      <c r="AL24630" s="104"/>
      <c r="AO24630" s="104"/>
      <c r="AP24630" s="104"/>
    </row>
    <row r="24631" spans="21:42" ht="15" customHeight="1" x14ac:dyDescent="0.25">
      <c r="U24631" s="104"/>
      <c r="AB24631" s="104"/>
      <c r="AC24631" s="104"/>
      <c r="AF24631" s="104"/>
      <c r="AG24631" s="104"/>
      <c r="AK24631" s="104"/>
      <c r="AL24631" s="104"/>
      <c r="AO24631" s="104"/>
      <c r="AP24631" s="104"/>
    </row>
    <row r="24632" spans="21:42" ht="15" customHeight="1" x14ac:dyDescent="0.25">
      <c r="U24632" s="104"/>
      <c r="AB24632" s="104"/>
      <c r="AC24632" s="104"/>
      <c r="AF24632" s="104"/>
      <c r="AG24632" s="104"/>
      <c r="AK24632" s="104"/>
      <c r="AL24632" s="104"/>
      <c r="AO24632" s="104"/>
      <c r="AP24632" s="104"/>
    </row>
    <row r="24633" spans="21:42" ht="15" customHeight="1" x14ac:dyDescent="0.25">
      <c r="U24633" s="104"/>
      <c r="AB24633" s="104"/>
      <c r="AC24633" s="104"/>
      <c r="AF24633" s="104"/>
      <c r="AG24633" s="104"/>
      <c r="AK24633" s="104"/>
      <c r="AL24633" s="104"/>
      <c r="AO24633" s="104"/>
      <c r="AP24633" s="104"/>
    </row>
    <row r="24634" spans="21:42" ht="15" customHeight="1" x14ac:dyDescent="0.25">
      <c r="U24634" s="104"/>
      <c r="AB24634" s="104"/>
      <c r="AC24634" s="104"/>
      <c r="AF24634" s="104"/>
      <c r="AG24634" s="104"/>
      <c r="AK24634" s="104"/>
      <c r="AL24634" s="104"/>
      <c r="AO24634" s="104"/>
      <c r="AP24634" s="104"/>
    </row>
    <row r="24635" spans="21:42" ht="15" customHeight="1" x14ac:dyDescent="0.25">
      <c r="U24635" s="104"/>
      <c r="AB24635" s="104"/>
      <c r="AC24635" s="104"/>
      <c r="AF24635" s="104"/>
      <c r="AG24635" s="104"/>
      <c r="AK24635" s="104"/>
      <c r="AL24635" s="104"/>
      <c r="AO24635" s="104"/>
      <c r="AP24635" s="104"/>
    </row>
    <row r="24636" spans="21:42" ht="15" customHeight="1" x14ac:dyDescent="0.25">
      <c r="U24636" s="104"/>
      <c r="AB24636" s="104"/>
      <c r="AC24636" s="104"/>
      <c r="AF24636" s="104"/>
      <c r="AG24636" s="104"/>
      <c r="AK24636" s="104"/>
      <c r="AL24636" s="104"/>
      <c r="AO24636" s="104"/>
      <c r="AP24636" s="104"/>
    </row>
    <row r="24637" spans="21:42" ht="15" customHeight="1" x14ac:dyDescent="0.25">
      <c r="U24637" s="104"/>
      <c r="AB24637" s="104"/>
      <c r="AC24637" s="104"/>
      <c r="AF24637" s="104"/>
      <c r="AG24637" s="104"/>
      <c r="AK24637" s="104"/>
      <c r="AL24637" s="104"/>
      <c r="AO24637" s="104"/>
      <c r="AP24637" s="104"/>
    </row>
    <row r="24638" spans="21:42" ht="15" customHeight="1" x14ac:dyDescent="0.25">
      <c r="U24638" s="104"/>
      <c r="AB24638" s="104"/>
      <c r="AC24638" s="104"/>
      <c r="AF24638" s="104"/>
      <c r="AG24638" s="104"/>
      <c r="AK24638" s="104"/>
      <c r="AL24638" s="104"/>
      <c r="AO24638" s="104"/>
      <c r="AP24638" s="104"/>
    </row>
    <row r="24639" spans="21:42" ht="15" customHeight="1" x14ac:dyDescent="0.25">
      <c r="U24639" s="104"/>
      <c r="AB24639" s="104"/>
      <c r="AC24639" s="104"/>
      <c r="AF24639" s="104"/>
      <c r="AG24639" s="104"/>
      <c r="AK24639" s="104"/>
      <c r="AL24639" s="104"/>
      <c r="AO24639" s="104"/>
      <c r="AP24639" s="104"/>
    </row>
    <row r="24640" spans="21:42" ht="15" customHeight="1" x14ac:dyDescent="0.25">
      <c r="U24640" s="104"/>
      <c r="AB24640" s="104"/>
      <c r="AC24640" s="104"/>
      <c r="AF24640" s="104"/>
      <c r="AG24640" s="104"/>
      <c r="AK24640" s="104"/>
      <c r="AL24640" s="104"/>
      <c r="AO24640" s="104"/>
      <c r="AP24640" s="104"/>
    </row>
    <row r="24641" spans="21:42" ht="15" customHeight="1" x14ac:dyDescent="0.25">
      <c r="U24641" s="104"/>
      <c r="AB24641" s="104"/>
      <c r="AC24641" s="104"/>
      <c r="AF24641" s="104"/>
      <c r="AG24641" s="104"/>
      <c r="AK24641" s="104"/>
      <c r="AL24641" s="104"/>
      <c r="AO24641" s="104"/>
      <c r="AP24641" s="104"/>
    </row>
    <row r="24642" spans="21:42" ht="15" customHeight="1" x14ac:dyDescent="0.25">
      <c r="U24642" s="104"/>
      <c r="AB24642" s="104"/>
      <c r="AC24642" s="104"/>
      <c r="AF24642" s="104"/>
      <c r="AG24642" s="104"/>
      <c r="AK24642" s="104"/>
      <c r="AL24642" s="104"/>
      <c r="AO24642" s="104"/>
      <c r="AP24642" s="104"/>
    </row>
    <row r="24643" spans="21:42" ht="15" customHeight="1" x14ac:dyDescent="0.25">
      <c r="U24643" s="104"/>
      <c r="AB24643" s="104"/>
      <c r="AC24643" s="104"/>
      <c r="AF24643" s="104"/>
      <c r="AG24643" s="104"/>
      <c r="AK24643" s="104"/>
      <c r="AL24643" s="104"/>
      <c r="AO24643" s="104"/>
      <c r="AP24643" s="104"/>
    </row>
    <row r="24644" spans="21:42" ht="15" customHeight="1" x14ac:dyDescent="0.25">
      <c r="U24644" s="104"/>
      <c r="AB24644" s="104"/>
      <c r="AC24644" s="104"/>
      <c r="AF24644" s="104"/>
      <c r="AG24644" s="104"/>
      <c r="AK24644" s="104"/>
      <c r="AL24644" s="104"/>
      <c r="AO24644" s="104"/>
      <c r="AP24644" s="104"/>
    </row>
    <row r="24645" spans="21:42" ht="15" customHeight="1" x14ac:dyDescent="0.25">
      <c r="U24645" s="104"/>
      <c r="AB24645" s="104"/>
      <c r="AC24645" s="104"/>
      <c r="AF24645" s="104"/>
      <c r="AG24645" s="104"/>
      <c r="AK24645" s="104"/>
      <c r="AL24645" s="104"/>
      <c r="AO24645" s="104"/>
      <c r="AP24645" s="104"/>
    </row>
    <row r="24646" spans="21:42" ht="15" customHeight="1" x14ac:dyDescent="0.25">
      <c r="U24646" s="104"/>
      <c r="AB24646" s="104"/>
      <c r="AC24646" s="104"/>
      <c r="AF24646" s="104"/>
      <c r="AG24646" s="104"/>
      <c r="AK24646" s="104"/>
      <c r="AL24646" s="104"/>
      <c r="AO24646" s="104"/>
      <c r="AP24646" s="104"/>
    </row>
    <row r="24647" spans="21:42" ht="15" customHeight="1" x14ac:dyDescent="0.25">
      <c r="U24647" s="104"/>
      <c r="AB24647" s="104"/>
      <c r="AC24647" s="104"/>
      <c r="AF24647" s="104"/>
      <c r="AG24647" s="104"/>
      <c r="AK24647" s="104"/>
      <c r="AL24647" s="104"/>
      <c r="AO24647" s="104"/>
      <c r="AP24647" s="104"/>
    </row>
    <row r="24648" spans="21:42" ht="15" customHeight="1" x14ac:dyDescent="0.25">
      <c r="U24648" s="104"/>
      <c r="AB24648" s="104"/>
      <c r="AC24648" s="104"/>
      <c r="AF24648" s="104"/>
      <c r="AG24648" s="104"/>
      <c r="AK24648" s="104"/>
      <c r="AL24648" s="104"/>
      <c r="AO24648" s="104"/>
      <c r="AP24648" s="104"/>
    </row>
    <row r="24649" spans="21:42" ht="15" customHeight="1" x14ac:dyDescent="0.25">
      <c r="U24649" s="104"/>
      <c r="AB24649" s="104"/>
      <c r="AC24649" s="104"/>
      <c r="AF24649" s="104"/>
      <c r="AG24649" s="104"/>
      <c r="AK24649" s="104"/>
      <c r="AL24649" s="104"/>
      <c r="AO24649" s="104"/>
      <c r="AP24649" s="104"/>
    </row>
    <row r="24650" spans="21:42" ht="15" customHeight="1" x14ac:dyDescent="0.25">
      <c r="U24650" s="104"/>
      <c r="AB24650" s="104"/>
      <c r="AC24650" s="104"/>
      <c r="AF24650" s="104"/>
      <c r="AG24650" s="104"/>
      <c r="AK24650" s="104"/>
      <c r="AL24650" s="104"/>
      <c r="AO24650" s="104"/>
      <c r="AP24650" s="104"/>
    </row>
    <row r="24651" spans="21:42" ht="15" customHeight="1" x14ac:dyDescent="0.25">
      <c r="U24651" s="104"/>
      <c r="AB24651" s="104"/>
      <c r="AC24651" s="104"/>
      <c r="AF24651" s="104"/>
      <c r="AG24651" s="104"/>
      <c r="AK24651" s="104"/>
      <c r="AL24651" s="104"/>
      <c r="AO24651" s="104"/>
      <c r="AP24651" s="104"/>
    </row>
    <row r="24652" spans="21:42" ht="15" customHeight="1" x14ac:dyDescent="0.25">
      <c r="U24652" s="104"/>
      <c r="AB24652" s="104"/>
      <c r="AC24652" s="104"/>
      <c r="AF24652" s="104"/>
      <c r="AG24652" s="104"/>
      <c r="AK24652" s="104"/>
      <c r="AL24652" s="104"/>
      <c r="AO24652" s="104"/>
      <c r="AP24652" s="104"/>
    </row>
    <row r="24653" spans="21:42" ht="15" customHeight="1" x14ac:dyDescent="0.25">
      <c r="U24653" s="104"/>
      <c r="AB24653" s="104"/>
      <c r="AC24653" s="104"/>
      <c r="AF24653" s="104"/>
      <c r="AG24653" s="104"/>
      <c r="AK24653" s="104"/>
      <c r="AL24653" s="104"/>
      <c r="AO24653" s="104"/>
      <c r="AP24653" s="104"/>
    </row>
    <row r="24654" spans="21:42" ht="15" customHeight="1" x14ac:dyDescent="0.25">
      <c r="U24654" s="104"/>
      <c r="AB24654" s="104"/>
      <c r="AC24654" s="104"/>
      <c r="AF24654" s="104"/>
      <c r="AG24654" s="104"/>
      <c r="AK24654" s="104"/>
      <c r="AL24654" s="104"/>
      <c r="AO24654" s="104"/>
      <c r="AP24654" s="104"/>
    </row>
    <row r="24655" spans="21:42" ht="15" customHeight="1" x14ac:dyDescent="0.25">
      <c r="U24655" s="104"/>
      <c r="AB24655" s="104"/>
      <c r="AC24655" s="104"/>
      <c r="AF24655" s="104"/>
      <c r="AG24655" s="104"/>
      <c r="AK24655" s="104"/>
      <c r="AL24655" s="104"/>
      <c r="AO24655" s="104"/>
      <c r="AP24655" s="104"/>
    </row>
    <row r="24656" spans="21:42" ht="15" customHeight="1" x14ac:dyDescent="0.25">
      <c r="U24656" s="104"/>
      <c r="AB24656" s="104"/>
      <c r="AC24656" s="104"/>
      <c r="AF24656" s="104"/>
      <c r="AG24656" s="104"/>
      <c r="AK24656" s="104"/>
      <c r="AL24656" s="104"/>
      <c r="AO24656" s="104"/>
      <c r="AP24656" s="104"/>
    </row>
    <row r="24657" spans="21:42" ht="15" customHeight="1" x14ac:dyDescent="0.25">
      <c r="U24657" s="104"/>
      <c r="AB24657" s="104"/>
      <c r="AC24657" s="104"/>
      <c r="AF24657" s="104"/>
      <c r="AG24657" s="104"/>
      <c r="AK24657" s="104"/>
      <c r="AL24657" s="104"/>
      <c r="AO24657" s="104"/>
      <c r="AP24657" s="104"/>
    </row>
    <row r="24658" spans="21:42" ht="15" customHeight="1" x14ac:dyDescent="0.25">
      <c r="U24658" s="104"/>
      <c r="AB24658" s="104"/>
      <c r="AC24658" s="104"/>
      <c r="AF24658" s="104"/>
      <c r="AG24658" s="104"/>
      <c r="AK24658" s="104"/>
      <c r="AL24658" s="104"/>
      <c r="AO24658" s="104"/>
      <c r="AP24658" s="104"/>
    </row>
    <row r="24659" spans="21:42" ht="15" customHeight="1" x14ac:dyDescent="0.25">
      <c r="U24659" s="104"/>
      <c r="AB24659" s="104"/>
      <c r="AC24659" s="104"/>
      <c r="AF24659" s="104"/>
      <c r="AG24659" s="104"/>
      <c r="AK24659" s="104"/>
      <c r="AL24659" s="104"/>
      <c r="AO24659" s="104"/>
      <c r="AP24659" s="104"/>
    </row>
    <row r="24660" spans="21:42" ht="15" customHeight="1" x14ac:dyDescent="0.25">
      <c r="U24660" s="104"/>
      <c r="AB24660" s="104"/>
      <c r="AC24660" s="104"/>
      <c r="AF24660" s="104"/>
      <c r="AG24660" s="104"/>
      <c r="AK24660" s="104"/>
      <c r="AL24660" s="104"/>
      <c r="AO24660" s="104"/>
      <c r="AP24660" s="104"/>
    </row>
    <row r="24661" spans="21:42" ht="15" customHeight="1" x14ac:dyDescent="0.25">
      <c r="U24661" s="104"/>
      <c r="AB24661" s="104"/>
      <c r="AC24661" s="104"/>
      <c r="AF24661" s="104"/>
      <c r="AG24661" s="104"/>
      <c r="AK24661" s="104"/>
      <c r="AL24661" s="104"/>
      <c r="AO24661" s="104"/>
      <c r="AP24661" s="104"/>
    </row>
    <row r="24662" spans="21:42" ht="15" customHeight="1" x14ac:dyDescent="0.25">
      <c r="U24662" s="104"/>
      <c r="AB24662" s="104"/>
      <c r="AC24662" s="104"/>
      <c r="AF24662" s="104"/>
      <c r="AG24662" s="104"/>
      <c r="AK24662" s="104"/>
      <c r="AL24662" s="104"/>
      <c r="AO24662" s="104"/>
      <c r="AP24662" s="104"/>
    </row>
    <row r="24663" spans="21:42" ht="15" customHeight="1" x14ac:dyDescent="0.25">
      <c r="U24663" s="104"/>
      <c r="AB24663" s="104"/>
      <c r="AC24663" s="104"/>
      <c r="AF24663" s="104"/>
      <c r="AG24663" s="104"/>
      <c r="AK24663" s="104"/>
      <c r="AL24663" s="104"/>
      <c r="AO24663" s="104"/>
      <c r="AP24663" s="104"/>
    </row>
    <row r="24664" spans="21:42" ht="15" customHeight="1" x14ac:dyDescent="0.25">
      <c r="U24664" s="104"/>
      <c r="AB24664" s="104"/>
      <c r="AC24664" s="104"/>
      <c r="AF24664" s="104"/>
      <c r="AG24664" s="104"/>
      <c r="AK24664" s="104"/>
      <c r="AL24664" s="104"/>
      <c r="AO24664" s="104"/>
      <c r="AP24664" s="104"/>
    </row>
    <row r="24665" spans="21:42" ht="15" customHeight="1" x14ac:dyDescent="0.25">
      <c r="U24665" s="104"/>
      <c r="AB24665" s="104"/>
      <c r="AC24665" s="104"/>
      <c r="AF24665" s="104"/>
      <c r="AG24665" s="104"/>
      <c r="AK24665" s="104"/>
      <c r="AL24665" s="104"/>
      <c r="AO24665" s="104"/>
      <c r="AP24665" s="104"/>
    </row>
    <row r="24666" spans="21:42" ht="15" customHeight="1" x14ac:dyDescent="0.25">
      <c r="U24666" s="104"/>
      <c r="AB24666" s="104"/>
      <c r="AC24666" s="104"/>
      <c r="AF24666" s="104"/>
      <c r="AG24666" s="104"/>
      <c r="AK24666" s="104"/>
      <c r="AL24666" s="104"/>
      <c r="AO24666" s="104"/>
      <c r="AP24666" s="104"/>
    </row>
    <row r="24667" spans="21:42" ht="15" customHeight="1" x14ac:dyDescent="0.25">
      <c r="U24667" s="104"/>
      <c r="AB24667" s="104"/>
      <c r="AC24667" s="104"/>
      <c r="AF24667" s="104"/>
      <c r="AG24667" s="104"/>
      <c r="AK24667" s="104"/>
      <c r="AL24667" s="104"/>
      <c r="AO24667" s="104"/>
      <c r="AP24667" s="104"/>
    </row>
    <row r="24668" spans="21:42" ht="15" customHeight="1" x14ac:dyDescent="0.25">
      <c r="U24668" s="104"/>
      <c r="AB24668" s="104"/>
      <c r="AC24668" s="104"/>
      <c r="AF24668" s="104"/>
      <c r="AG24668" s="104"/>
      <c r="AK24668" s="104"/>
      <c r="AL24668" s="104"/>
      <c r="AO24668" s="104"/>
      <c r="AP24668" s="104"/>
    </row>
    <row r="24669" spans="21:42" ht="15" customHeight="1" x14ac:dyDescent="0.25">
      <c r="U24669" s="104"/>
      <c r="AB24669" s="104"/>
      <c r="AC24669" s="104"/>
      <c r="AF24669" s="104"/>
      <c r="AG24669" s="104"/>
      <c r="AK24669" s="104"/>
      <c r="AL24669" s="104"/>
      <c r="AO24669" s="104"/>
      <c r="AP24669" s="104"/>
    </row>
    <row r="24670" spans="21:42" ht="15" customHeight="1" x14ac:dyDescent="0.25">
      <c r="U24670" s="104"/>
      <c r="AB24670" s="104"/>
      <c r="AC24670" s="104"/>
      <c r="AF24670" s="104"/>
      <c r="AG24670" s="104"/>
      <c r="AK24670" s="104"/>
      <c r="AL24670" s="104"/>
      <c r="AO24670" s="104"/>
      <c r="AP24670" s="104"/>
    </row>
    <row r="24671" spans="21:42" ht="15" customHeight="1" x14ac:dyDescent="0.25">
      <c r="U24671" s="104"/>
      <c r="AB24671" s="104"/>
      <c r="AC24671" s="104"/>
      <c r="AF24671" s="104"/>
      <c r="AG24671" s="104"/>
      <c r="AK24671" s="104"/>
      <c r="AL24671" s="104"/>
      <c r="AO24671" s="104"/>
      <c r="AP24671" s="104"/>
    </row>
    <row r="24672" spans="21:42" ht="15" customHeight="1" x14ac:dyDescent="0.25">
      <c r="U24672" s="104"/>
      <c r="AB24672" s="104"/>
      <c r="AC24672" s="104"/>
      <c r="AF24672" s="104"/>
      <c r="AG24672" s="104"/>
      <c r="AK24672" s="104"/>
      <c r="AL24672" s="104"/>
      <c r="AO24672" s="104"/>
      <c r="AP24672" s="104"/>
    </row>
    <row r="24673" spans="21:42" ht="15" customHeight="1" x14ac:dyDescent="0.25">
      <c r="U24673" s="104"/>
      <c r="AB24673" s="104"/>
      <c r="AC24673" s="104"/>
      <c r="AF24673" s="104"/>
      <c r="AG24673" s="104"/>
      <c r="AK24673" s="104"/>
      <c r="AL24673" s="104"/>
      <c r="AO24673" s="104"/>
      <c r="AP24673" s="104"/>
    </row>
    <row r="24674" spans="21:42" ht="15" customHeight="1" x14ac:dyDescent="0.25">
      <c r="U24674" s="104"/>
      <c r="AB24674" s="104"/>
      <c r="AC24674" s="104"/>
      <c r="AF24674" s="104"/>
      <c r="AG24674" s="104"/>
      <c r="AK24674" s="104"/>
      <c r="AL24674" s="104"/>
      <c r="AO24674" s="104"/>
      <c r="AP24674" s="104"/>
    </row>
    <row r="24675" spans="21:42" ht="15" customHeight="1" x14ac:dyDescent="0.25">
      <c r="U24675" s="104"/>
      <c r="AB24675" s="104"/>
      <c r="AC24675" s="104"/>
      <c r="AF24675" s="104"/>
      <c r="AG24675" s="104"/>
      <c r="AK24675" s="104"/>
      <c r="AL24675" s="104"/>
      <c r="AO24675" s="104"/>
      <c r="AP24675" s="104"/>
    </row>
    <row r="24676" spans="21:42" ht="15" customHeight="1" x14ac:dyDescent="0.25">
      <c r="U24676" s="104"/>
      <c r="AB24676" s="104"/>
      <c r="AC24676" s="104"/>
      <c r="AF24676" s="104"/>
      <c r="AG24676" s="104"/>
      <c r="AK24676" s="104"/>
      <c r="AL24676" s="104"/>
      <c r="AO24676" s="104"/>
      <c r="AP24676" s="104"/>
    </row>
    <row r="24677" spans="21:42" ht="15" customHeight="1" x14ac:dyDescent="0.25">
      <c r="U24677" s="104"/>
      <c r="AB24677" s="104"/>
      <c r="AC24677" s="104"/>
      <c r="AF24677" s="104"/>
      <c r="AG24677" s="104"/>
      <c r="AK24677" s="104"/>
      <c r="AL24677" s="104"/>
      <c r="AO24677" s="104"/>
      <c r="AP24677" s="104"/>
    </row>
    <row r="24678" spans="21:42" ht="15" customHeight="1" x14ac:dyDescent="0.25">
      <c r="U24678" s="104"/>
      <c r="AB24678" s="104"/>
      <c r="AC24678" s="104"/>
      <c r="AF24678" s="104"/>
      <c r="AG24678" s="104"/>
      <c r="AK24678" s="104"/>
      <c r="AL24678" s="104"/>
      <c r="AO24678" s="104"/>
      <c r="AP24678" s="104"/>
    </row>
    <row r="24679" spans="21:42" ht="15" customHeight="1" x14ac:dyDescent="0.25">
      <c r="U24679" s="104"/>
      <c r="AB24679" s="104"/>
      <c r="AC24679" s="104"/>
      <c r="AF24679" s="104"/>
      <c r="AG24679" s="104"/>
      <c r="AK24679" s="104"/>
      <c r="AL24679" s="104"/>
      <c r="AO24679" s="104"/>
      <c r="AP24679" s="104"/>
    </row>
    <row r="24680" spans="21:42" ht="15" customHeight="1" x14ac:dyDescent="0.25">
      <c r="U24680" s="104"/>
      <c r="AB24680" s="104"/>
      <c r="AC24680" s="104"/>
      <c r="AF24680" s="104"/>
      <c r="AG24680" s="104"/>
      <c r="AK24680" s="104"/>
      <c r="AL24680" s="104"/>
      <c r="AO24680" s="104"/>
      <c r="AP24680" s="104"/>
    </row>
    <row r="24681" spans="21:42" ht="15" customHeight="1" x14ac:dyDescent="0.25">
      <c r="U24681" s="104"/>
      <c r="AB24681" s="104"/>
      <c r="AC24681" s="104"/>
      <c r="AF24681" s="104"/>
      <c r="AG24681" s="104"/>
      <c r="AK24681" s="104"/>
      <c r="AL24681" s="104"/>
      <c r="AO24681" s="104"/>
      <c r="AP24681" s="104"/>
    </row>
    <row r="24682" spans="21:42" ht="15" customHeight="1" x14ac:dyDescent="0.25">
      <c r="U24682" s="104"/>
      <c r="AB24682" s="104"/>
      <c r="AC24682" s="104"/>
      <c r="AF24682" s="104"/>
      <c r="AG24682" s="104"/>
      <c r="AK24682" s="104"/>
      <c r="AL24682" s="104"/>
      <c r="AO24682" s="104"/>
      <c r="AP24682" s="104"/>
    </row>
    <row r="24683" spans="21:42" ht="15" customHeight="1" x14ac:dyDescent="0.25">
      <c r="U24683" s="104"/>
      <c r="AB24683" s="104"/>
      <c r="AC24683" s="104"/>
      <c r="AF24683" s="104"/>
      <c r="AG24683" s="104"/>
      <c r="AK24683" s="104"/>
      <c r="AL24683" s="104"/>
      <c r="AO24683" s="104"/>
      <c r="AP24683" s="104"/>
    </row>
    <row r="24684" spans="21:42" ht="15" customHeight="1" x14ac:dyDescent="0.25">
      <c r="U24684" s="104"/>
      <c r="AB24684" s="104"/>
      <c r="AC24684" s="104"/>
      <c r="AF24684" s="104"/>
      <c r="AG24684" s="104"/>
      <c r="AK24684" s="104"/>
      <c r="AL24684" s="104"/>
      <c r="AO24684" s="104"/>
      <c r="AP24684" s="104"/>
    </row>
    <row r="24685" spans="21:42" ht="15" customHeight="1" x14ac:dyDescent="0.25">
      <c r="U24685" s="104"/>
      <c r="AB24685" s="104"/>
      <c r="AC24685" s="104"/>
      <c r="AF24685" s="104"/>
      <c r="AG24685" s="104"/>
      <c r="AK24685" s="104"/>
      <c r="AL24685" s="104"/>
      <c r="AO24685" s="104"/>
      <c r="AP24685" s="104"/>
    </row>
    <row r="24686" spans="21:42" ht="15" customHeight="1" x14ac:dyDescent="0.25">
      <c r="U24686" s="104"/>
      <c r="AB24686" s="104"/>
      <c r="AC24686" s="104"/>
      <c r="AF24686" s="104"/>
      <c r="AG24686" s="104"/>
      <c r="AK24686" s="104"/>
      <c r="AL24686" s="104"/>
      <c r="AO24686" s="104"/>
      <c r="AP24686" s="104"/>
    </row>
    <row r="24687" spans="21:42" ht="15" customHeight="1" x14ac:dyDescent="0.25">
      <c r="U24687" s="104"/>
      <c r="AB24687" s="104"/>
      <c r="AC24687" s="104"/>
      <c r="AF24687" s="104"/>
      <c r="AG24687" s="104"/>
      <c r="AK24687" s="104"/>
      <c r="AL24687" s="104"/>
      <c r="AO24687" s="104"/>
      <c r="AP24687" s="104"/>
    </row>
    <row r="24688" spans="21:42" ht="15" customHeight="1" x14ac:dyDescent="0.25">
      <c r="U24688" s="104"/>
      <c r="AB24688" s="104"/>
      <c r="AC24688" s="104"/>
      <c r="AF24688" s="104"/>
      <c r="AG24688" s="104"/>
      <c r="AK24688" s="104"/>
      <c r="AL24688" s="104"/>
      <c r="AO24688" s="104"/>
      <c r="AP24688" s="104"/>
    </row>
    <row r="24689" spans="21:42" ht="15" customHeight="1" x14ac:dyDescent="0.25">
      <c r="U24689" s="104"/>
      <c r="AB24689" s="104"/>
      <c r="AC24689" s="104"/>
      <c r="AF24689" s="104"/>
      <c r="AG24689" s="104"/>
      <c r="AK24689" s="104"/>
      <c r="AL24689" s="104"/>
      <c r="AO24689" s="104"/>
      <c r="AP24689" s="104"/>
    </row>
    <row r="24690" spans="21:42" ht="15" customHeight="1" x14ac:dyDescent="0.25">
      <c r="U24690" s="104"/>
      <c r="AB24690" s="104"/>
      <c r="AC24690" s="104"/>
      <c r="AF24690" s="104"/>
      <c r="AG24690" s="104"/>
      <c r="AK24690" s="104"/>
      <c r="AL24690" s="104"/>
      <c r="AO24690" s="104"/>
      <c r="AP24690" s="104"/>
    </row>
    <row r="24691" spans="21:42" ht="15" customHeight="1" x14ac:dyDescent="0.25">
      <c r="U24691" s="104"/>
      <c r="AB24691" s="104"/>
      <c r="AC24691" s="104"/>
      <c r="AF24691" s="104"/>
      <c r="AG24691" s="104"/>
      <c r="AK24691" s="104"/>
      <c r="AL24691" s="104"/>
      <c r="AO24691" s="104"/>
      <c r="AP24691" s="104"/>
    </row>
    <row r="24692" spans="21:42" ht="15" customHeight="1" x14ac:dyDescent="0.25">
      <c r="U24692" s="104"/>
      <c r="AB24692" s="104"/>
      <c r="AC24692" s="104"/>
      <c r="AF24692" s="104"/>
      <c r="AG24692" s="104"/>
      <c r="AK24692" s="104"/>
      <c r="AL24692" s="104"/>
      <c r="AO24692" s="104"/>
      <c r="AP24692" s="104"/>
    </row>
    <row r="24693" spans="21:42" ht="15" customHeight="1" x14ac:dyDescent="0.25">
      <c r="U24693" s="104"/>
      <c r="AB24693" s="104"/>
      <c r="AC24693" s="104"/>
      <c r="AF24693" s="104"/>
      <c r="AG24693" s="104"/>
      <c r="AK24693" s="104"/>
      <c r="AL24693" s="104"/>
      <c r="AO24693" s="104"/>
      <c r="AP24693" s="104"/>
    </row>
    <row r="24694" spans="21:42" ht="15" customHeight="1" x14ac:dyDescent="0.25">
      <c r="U24694" s="104"/>
      <c r="AB24694" s="104"/>
      <c r="AC24694" s="104"/>
      <c r="AF24694" s="104"/>
      <c r="AG24694" s="104"/>
      <c r="AK24694" s="104"/>
      <c r="AL24694" s="104"/>
      <c r="AO24694" s="104"/>
      <c r="AP24694" s="104"/>
    </row>
    <row r="24695" spans="21:42" ht="15" customHeight="1" x14ac:dyDescent="0.25">
      <c r="U24695" s="104"/>
      <c r="AB24695" s="104"/>
      <c r="AC24695" s="104"/>
      <c r="AF24695" s="104"/>
      <c r="AG24695" s="104"/>
      <c r="AK24695" s="104"/>
      <c r="AL24695" s="104"/>
      <c r="AO24695" s="104"/>
      <c r="AP24695" s="104"/>
    </row>
    <row r="24696" spans="21:42" ht="15" customHeight="1" x14ac:dyDescent="0.25">
      <c r="U24696" s="104"/>
      <c r="AB24696" s="104"/>
      <c r="AC24696" s="104"/>
      <c r="AF24696" s="104"/>
      <c r="AG24696" s="104"/>
      <c r="AK24696" s="104"/>
      <c r="AL24696" s="104"/>
      <c r="AO24696" s="104"/>
      <c r="AP24696" s="104"/>
    </row>
    <row r="24697" spans="21:42" ht="15" customHeight="1" x14ac:dyDescent="0.25">
      <c r="U24697" s="104"/>
      <c r="AB24697" s="104"/>
      <c r="AC24697" s="104"/>
      <c r="AF24697" s="104"/>
      <c r="AG24697" s="104"/>
      <c r="AK24697" s="104"/>
      <c r="AL24697" s="104"/>
      <c r="AO24697" s="104"/>
      <c r="AP24697" s="104"/>
    </row>
    <row r="24698" spans="21:42" ht="15" customHeight="1" x14ac:dyDescent="0.25">
      <c r="U24698" s="104"/>
      <c r="AB24698" s="104"/>
      <c r="AC24698" s="104"/>
      <c r="AF24698" s="104"/>
      <c r="AG24698" s="104"/>
      <c r="AK24698" s="104"/>
      <c r="AL24698" s="104"/>
      <c r="AO24698" s="104"/>
      <c r="AP24698" s="104"/>
    </row>
    <row r="24699" spans="21:42" ht="15" customHeight="1" x14ac:dyDescent="0.25">
      <c r="U24699" s="104"/>
      <c r="AB24699" s="104"/>
      <c r="AC24699" s="104"/>
      <c r="AF24699" s="104"/>
      <c r="AG24699" s="104"/>
      <c r="AK24699" s="104"/>
      <c r="AL24699" s="104"/>
      <c r="AO24699" s="104"/>
      <c r="AP24699" s="104"/>
    </row>
    <row r="24700" spans="21:42" ht="15" customHeight="1" x14ac:dyDescent="0.25">
      <c r="U24700" s="104"/>
      <c r="AB24700" s="104"/>
      <c r="AC24700" s="104"/>
      <c r="AF24700" s="104"/>
      <c r="AG24700" s="104"/>
      <c r="AK24700" s="104"/>
      <c r="AL24700" s="104"/>
      <c r="AO24700" s="104"/>
      <c r="AP24700" s="104"/>
    </row>
    <row r="24701" spans="21:42" ht="15" customHeight="1" x14ac:dyDescent="0.25">
      <c r="U24701" s="104"/>
      <c r="AB24701" s="104"/>
      <c r="AC24701" s="104"/>
      <c r="AF24701" s="104"/>
      <c r="AG24701" s="104"/>
      <c r="AK24701" s="104"/>
      <c r="AL24701" s="104"/>
      <c r="AO24701" s="104"/>
      <c r="AP24701" s="104"/>
    </row>
    <row r="24702" spans="21:42" ht="15" customHeight="1" x14ac:dyDescent="0.25">
      <c r="U24702" s="104"/>
      <c r="AB24702" s="104"/>
      <c r="AC24702" s="104"/>
      <c r="AF24702" s="104"/>
      <c r="AG24702" s="104"/>
      <c r="AK24702" s="104"/>
      <c r="AL24702" s="104"/>
      <c r="AO24702" s="104"/>
      <c r="AP24702" s="104"/>
    </row>
    <row r="24703" spans="21:42" ht="15" customHeight="1" x14ac:dyDescent="0.25">
      <c r="U24703" s="104"/>
      <c r="AB24703" s="104"/>
      <c r="AC24703" s="104"/>
      <c r="AF24703" s="104"/>
      <c r="AG24703" s="104"/>
      <c r="AK24703" s="104"/>
      <c r="AL24703" s="104"/>
      <c r="AO24703" s="104"/>
      <c r="AP24703" s="104"/>
    </row>
    <row r="24704" spans="21:42" ht="15" customHeight="1" x14ac:dyDescent="0.25">
      <c r="U24704" s="104"/>
      <c r="AB24704" s="104"/>
      <c r="AC24704" s="104"/>
      <c r="AF24704" s="104"/>
      <c r="AG24704" s="104"/>
      <c r="AK24704" s="104"/>
      <c r="AL24704" s="104"/>
      <c r="AO24704" s="104"/>
      <c r="AP24704" s="104"/>
    </row>
    <row r="24705" spans="21:42" ht="15" customHeight="1" x14ac:dyDescent="0.25">
      <c r="U24705" s="104"/>
      <c r="AB24705" s="104"/>
      <c r="AC24705" s="104"/>
      <c r="AF24705" s="104"/>
      <c r="AG24705" s="104"/>
      <c r="AK24705" s="104"/>
      <c r="AL24705" s="104"/>
      <c r="AO24705" s="104"/>
      <c r="AP24705" s="104"/>
    </row>
    <row r="24706" spans="21:42" ht="15" customHeight="1" x14ac:dyDescent="0.25">
      <c r="U24706" s="104"/>
      <c r="AB24706" s="104"/>
      <c r="AC24706" s="104"/>
      <c r="AF24706" s="104"/>
      <c r="AG24706" s="104"/>
      <c r="AK24706" s="104"/>
      <c r="AL24706" s="104"/>
      <c r="AO24706" s="104"/>
      <c r="AP24706" s="104"/>
    </row>
    <row r="24707" spans="21:42" ht="15" customHeight="1" x14ac:dyDescent="0.25">
      <c r="U24707" s="104"/>
      <c r="AB24707" s="104"/>
      <c r="AC24707" s="104"/>
      <c r="AF24707" s="104"/>
      <c r="AG24707" s="104"/>
      <c r="AK24707" s="104"/>
      <c r="AL24707" s="104"/>
      <c r="AO24707" s="104"/>
      <c r="AP24707" s="104"/>
    </row>
    <row r="24708" spans="21:42" ht="15" customHeight="1" x14ac:dyDescent="0.25">
      <c r="U24708" s="104"/>
      <c r="AB24708" s="104"/>
      <c r="AC24708" s="104"/>
      <c r="AF24708" s="104"/>
      <c r="AG24708" s="104"/>
      <c r="AK24708" s="104"/>
      <c r="AL24708" s="104"/>
      <c r="AO24708" s="104"/>
      <c r="AP24708" s="104"/>
    </row>
    <row r="24709" spans="21:42" ht="15" customHeight="1" x14ac:dyDescent="0.25">
      <c r="U24709" s="104"/>
      <c r="AB24709" s="104"/>
      <c r="AC24709" s="104"/>
      <c r="AF24709" s="104"/>
      <c r="AG24709" s="104"/>
      <c r="AK24709" s="104"/>
      <c r="AL24709" s="104"/>
      <c r="AO24709" s="104"/>
      <c r="AP24709" s="104"/>
    </row>
    <row r="24710" spans="21:42" ht="15" customHeight="1" x14ac:dyDescent="0.25">
      <c r="U24710" s="104"/>
      <c r="AB24710" s="104"/>
      <c r="AC24710" s="104"/>
      <c r="AF24710" s="104"/>
      <c r="AG24710" s="104"/>
      <c r="AK24710" s="104"/>
      <c r="AL24710" s="104"/>
      <c r="AO24710" s="104"/>
      <c r="AP24710" s="104"/>
    </row>
    <row r="24711" spans="21:42" ht="15" customHeight="1" x14ac:dyDescent="0.25">
      <c r="U24711" s="104"/>
      <c r="AB24711" s="104"/>
      <c r="AC24711" s="104"/>
      <c r="AF24711" s="104"/>
      <c r="AG24711" s="104"/>
      <c r="AK24711" s="104"/>
      <c r="AL24711" s="104"/>
      <c r="AO24711" s="104"/>
      <c r="AP24711" s="104"/>
    </row>
    <row r="24712" spans="21:42" ht="15" customHeight="1" x14ac:dyDescent="0.25">
      <c r="U24712" s="104"/>
      <c r="AB24712" s="104"/>
      <c r="AC24712" s="104"/>
      <c r="AF24712" s="104"/>
      <c r="AG24712" s="104"/>
      <c r="AK24712" s="104"/>
      <c r="AL24712" s="104"/>
      <c r="AO24712" s="104"/>
      <c r="AP24712" s="104"/>
    </row>
    <row r="24713" spans="21:42" ht="15" customHeight="1" x14ac:dyDescent="0.25">
      <c r="U24713" s="104"/>
      <c r="AB24713" s="104"/>
      <c r="AC24713" s="104"/>
      <c r="AF24713" s="104"/>
      <c r="AG24713" s="104"/>
      <c r="AK24713" s="104"/>
      <c r="AL24713" s="104"/>
      <c r="AO24713" s="104"/>
      <c r="AP24713" s="104"/>
    </row>
    <row r="24714" spans="21:42" ht="15" customHeight="1" x14ac:dyDescent="0.25">
      <c r="U24714" s="104"/>
      <c r="AB24714" s="104"/>
      <c r="AC24714" s="104"/>
      <c r="AF24714" s="104"/>
      <c r="AG24714" s="104"/>
      <c r="AK24714" s="104"/>
      <c r="AL24714" s="104"/>
      <c r="AO24714" s="104"/>
      <c r="AP24714" s="104"/>
    </row>
    <row r="24715" spans="21:42" ht="15" customHeight="1" x14ac:dyDescent="0.25">
      <c r="U24715" s="104"/>
      <c r="AB24715" s="104"/>
      <c r="AC24715" s="104"/>
      <c r="AF24715" s="104"/>
      <c r="AG24715" s="104"/>
      <c r="AK24715" s="104"/>
      <c r="AL24715" s="104"/>
      <c r="AO24715" s="104"/>
      <c r="AP24715" s="104"/>
    </row>
    <row r="24716" spans="21:42" ht="15" customHeight="1" x14ac:dyDescent="0.25">
      <c r="U24716" s="104"/>
      <c r="AB24716" s="104"/>
      <c r="AC24716" s="104"/>
      <c r="AF24716" s="104"/>
      <c r="AG24716" s="104"/>
      <c r="AK24716" s="104"/>
      <c r="AL24716" s="104"/>
      <c r="AO24716" s="104"/>
      <c r="AP24716" s="104"/>
    </row>
    <row r="24717" spans="21:42" ht="15" customHeight="1" x14ac:dyDescent="0.25">
      <c r="U24717" s="104"/>
      <c r="AB24717" s="104"/>
      <c r="AC24717" s="104"/>
      <c r="AF24717" s="104"/>
      <c r="AG24717" s="104"/>
      <c r="AK24717" s="104"/>
      <c r="AL24717" s="104"/>
      <c r="AO24717" s="104"/>
      <c r="AP24717" s="104"/>
    </row>
    <row r="24718" spans="21:42" ht="15" customHeight="1" x14ac:dyDescent="0.25">
      <c r="U24718" s="104"/>
      <c r="AB24718" s="104"/>
      <c r="AC24718" s="104"/>
      <c r="AF24718" s="104"/>
      <c r="AG24718" s="104"/>
      <c r="AK24718" s="104"/>
      <c r="AL24718" s="104"/>
      <c r="AO24718" s="104"/>
      <c r="AP24718" s="104"/>
    </row>
    <row r="24719" spans="21:42" ht="15" customHeight="1" x14ac:dyDescent="0.25">
      <c r="U24719" s="104"/>
      <c r="AB24719" s="104"/>
      <c r="AC24719" s="104"/>
      <c r="AF24719" s="104"/>
      <c r="AG24719" s="104"/>
      <c r="AK24719" s="104"/>
      <c r="AL24719" s="104"/>
      <c r="AO24719" s="104"/>
      <c r="AP24719" s="104"/>
    </row>
    <row r="24720" spans="21:42" ht="15" customHeight="1" x14ac:dyDescent="0.25">
      <c r="U24720" s="104"/>
      <c r="AB24720" s="104"/>
      <c r="AC24720" s="104"/>
      <c r="AF24720" s="104"/>
      <c r="AG24720" s="104"/>
      <c r="AK24720" s="104"/>
      <c r="AL24720" s="104"/>
      <c r="AO24720" s="104"/>
      <c r="AP24720" s="104"/>
    </row>
    <row r="24721" spans="21:42" ht="15" customHeight="1" x14ac:dyDescent="0.25">
      <c r="U24721" s="104"/>
      <c r="AB24721" s="104"/>
      <c r="AC24721" s="104"/>
      <c r="AF24721" s="104"/>
      <c r="AG24721" s="104"/>
      <c r="AK24721" s="104"/>
      <c r="AL24721" s="104"/>
      <c r="AO24721" s="104"/>
      <c r="AP24721" s="104"/>
    </row>
    <row r="24722" spans="21:42" ht="15" customHeight="1" x14ac:dyDescent="0.25">
      <c r="U24722" s="104"/>
      <c r="AB24722" s="104"/>
      <c r="AC24722" s="104"/>
      <c r="AF24722" s="104"/>
      <c r="AG24722" s="104"/>
      <c r="AK24722" s="104"/>
      <c r="AL24722" s="104"/>
      <c r="AO24722" s="104"/>
      <c r="AP24722" s="104"/>
    </row>
    <row r="24723" spans="21:42" ht="15" customHeight="1" x14ac:dyDescent="0.25">
      <c r="U24723" s="104"/>
      <c r="AB24723" s="104"/>
      <c r="AC24723" s="104"/>
      <c r="AF24723" s="104"/>
      <c r="AG24723" s="104"/>
      <c r="AK24723" s="104"/>
      <c r="AL24723" s="104"/>
      <c r="AO24723" s="104"/>
      <c r="AP24723" s="104"/>
    </row>
    <row r="24724" spans="21:42" ht="15" customHeight="1" x14ac:dyDescent="0.25">
      <c r="U24724" s="104"/>
      <c r="AB24724" s="104"/>
      <c r="AC24724" s="104"/>
      <c r="AF24724" s="104"/>
      <c r="AG24724" s="104"/>
      <c r="AK24724" s="104"/>
      <c r="AL24724" s="104"/>
      <c r="AO24724" s="104"/>
      <c r="AP24724" s="104"/>
    </row>
    <row r="24725" spans="21:42" ht="15" customHeight="1" x14ac:dyDescent="0.25">
      <c r="U24725" s="104"/>
      <c r="AB24725" s="104"/>
      <c r="AC24725" s="104"/>
      <c r="AF24725" s="104"/>
      <c r="AG24725" s="104"/>
      <c r="AK24725" s="104"/>
      <c r="AL24725" s="104"/>
      <c r="AO24725" s="104"/>
      <c r="AP24725" s="104"/>
    </row>
    <row r="24726" spans="21:42" ht="15" customHeight="1" x14ac:dyDescent="0.25">
      <c r="U24726" s="104"/>
      <c r="AB24726" s="104"/>
      <c r="AC24726" s="104"/>
      <c r="AF24726" s="104"/>
      <c r="AG24726" s="104"/>
      <c r="AK24726" s="104"/>
      <c r="AL24726" s="104"/>
      <c r="AO24726" s="104"/>
      <c r="AP24726" s="104"/>
    </row>
    <row r="24727" spans="21:42" ht="15" customHeight="1" x14ac:dyDescent="0.25">
      <c r="U24727" s="104"/>
      <c r="AB24727" s="104"/>
      <c r="AC24727" s="104"/>
      <c r="AF24727" s="104"/>
      <c r="AG24727" s="104"/>
      <c r="AK24727" s="104"/>
      <c r="AL24727" s="104"/>
      <c r="AO24727" s="104"/>
      <c r="AP24727" s="104"/>
    </row>
    <row r="24728" spans="21:42" ht="15" customHeight="1" x14ac:dyDescent="0.25">
      <c r="U24728" s="104"/>
      <c r="AB24728" s="104"/>
      <c r="AC24728" s="104"/>
      <c r="AF24728" s="104"/>
      <c r="AG24728" s="104"/>
      <c r="AK24728" s="104"/>
      <c r="AL24728" s="104"/>
      <c r="AO24728" s="104"/>
      <c r="AP24728" s="104"/>
    </row>
    <row r="24729" spans="21:42" ht="15" customHeight="1" x14ac:dyDescent="0.25">
      <c r="U24729" s="104"/>
      <c r="AB24729" s="104"/>
      <c r="AC24729" s="104"/>
      <c r="AF24729" s="104"/>
      <c r="AG24729" s="104"/>
      <c r="AK24729" s="104"/>
      <c r="AL24729" s="104"/>
      <c r="AO24729" s="104"/>
      <c r="AP24729" s="104"/>
    </row>
    <row r="24730" spans="21:42" ht="15" customHeight="1" x14ac:dyDescent="0.25">
      <c r="U24730" s="104"/>
      <c r="AB24730" s="104"/>
      <c r="AC24730" s="104"/>
      <c r="AF24730" s="104"/>
      <c r="AG24730" s="104"/>
      <c r="AK24730" s="104"/>
      <c r="AL24730" s="104"/>
      <c r="AO24730" s="104"/>
      <c r="AP24730" s="104"/>
    </row>
    <row r="24731" spans="21:42" ht="15" customHeight="1" x14ac:dyDescent="0.25">
      <c r="U24731" s="104"/>
      <c r="AB24731" s="104"/>
      <c r="AC24731" s="104"/>
      <c r="AF24731" s="104"/>
      <c r="AG24731" s="104"/>
      <c r="AK24731" s="104"/>
      <c r="AL24731" s="104"/>
      <c r="AO24731" s="104"/>
      <c r="AP24731" s="104"/>
    </row>
    <row r="24732" spans="21:42" ht="15" customHeight="1" x14ac:dyDescent="0.25">
      <c r="U24732" s="104"/>
      <c r="AB24732" s="104"/>
      <c r="AC24732" s="104"/>
      <c r="AF24732" s="104"/>
      <c r="AG24732" s="104"/>
      <c r="AK24732" s="104"/>
      <c r="AL24732" s="104"/>
      <c r="AO24732" s="104"/>
      <c r="AP24732" s="104"/>
    </row>
    <row r="24733" spans="21:42" ht="15" customHeight="1" x14ac:dyDescent="0.25">
      <c r="U24733" s="104"/>
      <c r="AB24733" s="104"/>
      <c r="AC24733" s="104"/>
      <c r="AF24733" s="104"/>
      <c r="AG24733" s="104"/>
      <c r="AK24733" s="104"/>
      <c r="AL24733" s="104"/>
      <c r="AO24733" s="104"/>
      <c r="AP24733" s="104"/>
    </row>
    <row r="24734" spans="21:42" ht="15" customHeight="1" x14ac:dyDescent="0.25">
      <c r="U24734" s="104"/>
      <c r="AB24734" s="104"/>
      <c r="AC24734" s="104"/>
      <c r="AF24734" s="104"/>
      <c r="AG24734" s="104"/>
      <c r="AK24734" s="104"/>
      <c r="AL24734" s="104"/>
      <c r="AO24734" s="104"/>
      <c r="AP24734" s="104"/>
    </row>
    <row r="24735" spans="21:42" ht="15" customHeight="1" x14ac:dyDescent="0.25">
      <c r="U24735" s="104"/>
      <c r="AB24735" s="104"/>
      <c r="AC24735" s="104"/>
      <c r="AF24735" s="104"/>
      <c r="AG24735" s="104"/>
      <c r="AK24735" s="104"/>
      <c r="AL24735" s="104"/>
      <c r="AO24735" s="104"/>
      <c r="AP24735" s="104"/>
    </row>
    <row r="24736" spans="21:42" ht="15" customHeight="1" x14ac:dyDescent="0.25">
      <c r="U24736" s="104"/>
      <c r="AB24736" s="104"/>
      <c r="AC24736" s="104"/>
      <c r="AF24736" s="104"/>
      <c r="AG24736" s="104"/>
      <c r="AK24736" s="104"/>
      <c r="AL24736" s="104"/>
      <c r="AO24736" s="104"/>
      <c r="AP24736" s="104"/>
    </row>
    <row r="24737" spans="21:42" ht="15" customHeight="1" x14ac:dyDescent="0.25">
      <c r="U24737" s="104"/>
      <c r="AB24737" s="104"/>
      <c r="AC24737" s="104"/>
      <c r="AF24737" s="104"/>
      <c r="AG24737" s="104"/>
      <c r="AK24737" s="104"/>
      <c r="AL24737" s="104"/>
      <c r="AO24737" s="104"/>
      <c r="AP24737" s="104"/>
    </row>
    <row r="24738" spans="21:42" ht="15" customHeight="1" x14ac:dyDescent="0.25">
      <c r="U24738" s="104"/>
      <c r="AB24738" s="104"/>
      <c r="AC24738" s="104"/>
      <c r="AF24738" s="104"/>
      <c r="AG24738" s="104"/>
      <c r="AK24738" s="104"/>
      <c r="AL24738" s="104"/>
      <c r="AO24738" s="104"/>
      <c r="AP24738" s="104"/>
    </row>
    <row r="24739" spans="21:42" ht="15" customHeight="1" x14ac:dyDescent="0.25">
      <c r="U24739" s="104"/>
      <c r="AB24739" s="104"/>
      <c r="AC24739" s="104"/>
      <c r="AF24739" s="104"/>
      <c r="AG24739" s="104"/>
      <c r="AK24739" s="104"/>
      <c r="AL24739" s="104"/>
      <c r="AO24739" s="104"/>
      <c r="AP24739" s="104"/>
    </row>
    <row r="24740" spans="21:42" ht="15" customHeight="1" x14ac:dyDescent="0.25">
      <c r="U24740" s="104"/>
      <c r="AB24740" s="104"/>
      <c r="AC24740" s="104"/>
      <c r="AF24740" s="104"/>
      <c r="AG24740" s="104"/>
      <c r="AK24740" s="104"/>
      <c r="AL24740" s="104"/>
      <c r="AO24740" s="104"/>
      <c r="AP24740" s="104"/>
    </row>
    <row r="24741" spans="21:42" ht="15" customHeight="1" x14ac:dyDescent="0.25">
      <c r="U24741" s="104"/>
      <c r="AB24741" s="104"/>
      <c r="AC24741" s="104"/>
      <c r="AF24741" s="104"/>
      <c r="AG24741" s="104"/>
      <c r="AK24741" s="104"/>
      <c r="AL24741" s="104"/>
      <c r="AO24741" s="104"/>
      <c r="AP24741" s="104"/>
    </row>
    <row r="24742" spans="21:42" ht="15" customHeight="1" x14ac:dyDescent="0.25">
      <c r="U24742" s="104"/>
      <c r="AB24742" s="104"/>
      <c r="AC24742" s="104"/>
      <c r="AF24742" s="104"/>
      <c r="AG24742" s="104"/>
      <c r="AK24742" s="104"/>
      <c r="AL24742" s="104"/>
      <c r="AO24742" s="104"/>
      <c r="AP24742" s="104"/>
    </row>
    <row r="24743" spans="21:42" ht="15" customHeight="1" x14ac:dyDescent="0.25">
      <c r="U24743" s="104"/>
      <c r="AB24743" s="104"/>
      <c r="AC24743" s="104"/>
      <c r="AF24743" s="104"/>
      <c r="AG24743" s="104"/>
      <c r="AK24743" s="104"/>
      <c r="AL24743" s="104"/>
      <c r="AO24743" s="104"/>
      <c r="AP24743" s="104"/>
    </row>
    <row r="24744" spans="21:42" ht="15" customHeight="1" x14ac:dyDescent="0.25">
      <c r="U24744" s="104"/>
      <c r="AB24744" s="104"/>
      <c r="AC24744" s="104"/>
      <c r="AF24744" s="104"/>
      <c r="AG24744" s="104"/>
      <c r="AK24744" s="104"/>
      <c r="AL24744" s="104"/>
      <c r="AO24744" s="104"/>
      <c r="AP24744" s="104"/>
    </row>
    <row r="24745" spans="21:42" ht="15" customHeight="1" x14ac:dyDescent="0.25">
      <c r="U24745" s="104"/>
      <c r="AB24745" s="104"/>
      <c r="AC24745" s="104"/>
      <c r="AF24745" s="104"/>
      <c r="AG24745" s="104"/>
      <c r="AK24745" s="104"/>
      <c r="AL24745" s="104"/>
      <c r="AO24745" s="104"/>
      <c r="AP24745" s="104"/>
    </row>
    <row r="24746" spans="21:42" ht="15" customHeight="1" x14ac:dyDescent="0.25">
      <c r="U24746" s="104"/>
      <c r="AB24746" s="104"/>
      <c r="AC24746" s="104"/>
      <c r="AF24746" s="104"/>
      <c r="AG24746" s="104"/>
      <c r="AK24746" s="104"/>
      <c r="AL24746" s="104"/>
      <c r="AO24746" s="104"/>
      <c r="AP24746" s="104"/>
    </row>
    <row r="24747" spans="21:42" ht="15" customHeight="1" x14ac:dyDescent="0.25">
      <c r="U24747" s="104"/>
      <c r="AB24747" s="104"/>
      <c r="AC24747" s="104"/>
      <c r="AF24747" s="104"/>
      <c r="AG24747" s="104"/>
      <c r="AK24747" s="104"/>
      <c r="AL24747" s="104"/>
      <c r="AO24747" s="104"/>
      <c r="AP24747" s="104"/>
    </row>
    <row r="24748" spans="21:42" ht="15" customHeight="1" x14ac:dyDescent="0.25">
      <c r="U24748" s="104"/>
      <c r="AB24748" s="104"/>
      <c r="AC24748" s="104"/>
      <c r="AF24748" s="104"/>
      <c r="AG24748" s="104"/>
      <c r="AK24748" s="104"/>
      <c r="AL24748" s="104"/>
      <c r="AO24748" s="104"/>
      <c r="AP24748" s="104"/>
    </row>
    <row r="24749" spans="21:42" ht="15" customHeight="1" x14ac:dyDescent="0.25">
      <c r="U24749" s="104"/>
      <c r="AB24749" s="104"/>
      <c r="AC24749" s="104"/>
      <c r="AF24749" s="104"/>
      <c r="AG24749" s="104"/>
      <c r="AK24749" s="104"/>
      <c r="AL24749" s="104"/>
      <c r="AO24749" s="104"/>
      <c r="AP24749" s="104"/>
    </row>
    <row r="24750" spans="21:42" ht="15" customHeight="1" x14ac:dyDescent="0.25">
      <c r="U24750" s="104"/>
      <c r="AB24750" s="104"/>
      <c r="AC24750" s="104"/>
      <c r="AF24750" s="104"/>
      <c r="AG24750" s="104"/>
      <c r="AK24750" s="104"/>
      <c r="AL24750" s="104"/>
      <c r="AO24750" s="104"/>
      <c r="AP24750" s="104"/>
    </row>
    <row r="24751" spans="21:42" ht="15" customHeight="1" x14ac:dyDescent="0.25">
      <c r="U24751" s="104"/>
      <c r="AB24751" s="104"/>
      <c r="AC24751" s="104"/>
      <c r="AF24751" s="104"/>
      <c r="AG24751" s="104"/>
      <c r="AK24751" s="104"/>
      <c r="AL24751" s="104"/>
      <c r="AO24751" s="104"/>
      <c r="AP24751" s="104"/>
    </row>
    <row r="24752" spans="21:42" ht="15" customHeight="1" x14ac:dyDescent="0.25">
      <c r="U24752" s="104"/>
      <c r="AB24752" s="104"/>
      <c r="AC24752" s="104"/>
      <c r="AF24752" s="104"/>
      <c r="AG24752" s="104"/>
      <c r="AK24752" s="104"/>
      <c r="AL24752" s="104"/>
      <c r="AO24752" s="104"/>
      <c r="AP24752" s="104"/>
    </row>
    <row r="24753" spans="21:42" ht="15" customHeight="1" x14ac:dyDescent="0.25">
      <c r="U24753" s="104"/>
      <c r="AB24753" s="104"/>
      <c r="AC24753" s="104"/>
      <c r="AF24753" s="104"/>
      <c r="AG24753" s="104"/>
      <c r="AK24753" s="104"/>
      <c r="AL24753" s="104"/>
      <c r="AO24753" s="104"/>
      <c r="AP24753" s="104"/>
    </row>
    <row r="24754" spans="21:42" ht="15" customHeight="1" x14ac:dyDescent="0.25">
      <c r="U24754" s="104"/>
      <c r="AB24754" s="104"/>
      <c r="AC24754" s="104"/>
      <c r="AF24754" s="104"/>
      <c r="AG24754" s="104"/>
      <c r="AK24754" s="104"/>
      <c r="AL24754" s="104"/>
      <c r="AO24754" s="104"/>
      <c r="AP24754" s="104"/>
    </row>
    <row r="24755" spans="21:42" ht="15" customHeight="1" x14ac:dyDescent="0.25">
      <c r="U24755" s="104"/>
      <c r="AB24755" s="104"/>
      <c r="AC24755" s="104"/>
      <c r="AF24755" s="104"/>
      <c r="AG24755" s="104"/>
      <c r="AK24755" s="104"/>
      <c r="AL24755" s="104"/>
      <c r="AO24755" s="104"/>
      <c r="AP24755" s="104"/>
    </row>
    <row r="24756" spans="21:42" ht="15" customHeight="1" x14ac:dyDescent="0.25">
      <c r="U24756" s="104"/>
      <c r="AB24756" s="104"/>
      <c r="AC24756" s="104"/>
      <c r="AF24756" s="104"/>
      <c r="AG24756" s="104"/>
      <c r="AK24756" s="104"/>
      <c r="AL24756" s="104"/>
      <c r="AO24756" s="104"/>
      <c r="AP24756" s="104"/>
    </row>
    <row r="24757" spans="21:42" ht="15" customHeight="1" x14ac:dyDescent="0.25">
      <c r="U24757" s="104"/>
      <c r="AB24757" s="104"/>
      <c r="AC24757" s="104"/>
      <c r="AF24757" s="104"/>
      <c r="AG24757" s="104"/>
      <c r="AK24757" s="104"/>
      <c r="AL24757" s="104"/>
      <c r="AO24757" s="104"/>
      <c r="AP24757" s="104"/>
    </row>
    <row r="24758" spans="21:42" ht="15" customHeight="1" x14ac:dyDescent="0.25">
      <c r="U24758" s="104"/>
      <c r="AB24758" s="104"/>
      <c r="AC24758" s="104"/>
      <c r="AF24758" s="104"/>
      <c r="AG24758" s="104"/>
      <c r="AK24758" s="104"/>
      <c r="AL24758" s="104"/>
      <c r="AO24758" s="104"/>
      <c r="AP24758" s="104"/>
    </row>
    <row r="24759" spans="21:42" ht="15" customHeight="1" x14ac:dyDescent="0.25">
      <c r="U24759" s="104"/>
      <c r="AB24759" s="104"/>
      <c r="AC24759" s="104"/>
      <c r="AF24759" s="104"/>
      <c r="AG24759" s="104"/>
      <c r="AK24759" s="104"/>
      <c r="AL24759" s="104"/>
      <c r="AO24759" s="104"/>
      <c r="AP24759" s="104"/>
    </row>
    <row r="24760" spans="21:42" ht="15" customHeight="1" x14ac:dyDescent="0.25">
      <c r="U24760" s="104"/>
      <c r="AB24760" s="104"/>
      <c r="AC24760" s="104"/>
      <c r="AF24760" s="104"/>
      <c r="AG24760" s="104"/>
      <c r="AK24760" s="104"/>
      <c r="AL24760" s="104"/>
      <c r="AO24760" s="104"/>
      <c r="AP24760" s="104"/>
    </row>
    <row r="24761" spans="21:42" ht="15" customHeight="1" x14ac:dyDescent="0.25">
      <c r="U24761" s="104"/>
      <c r="AB24761" s="104"/>
      <c r="AC24761" s="104"/>
      <c r="AF24761" s="104"/>
      <c r="AG24761" s="104"/>
      <c r="AK24761" s="104"/>
      <c r="AL24761" s="104"/>
      <c r="AO24761" s="104"/>
      <c r="AP24761" s="104"/>
    </row>
    <row r="24762" spans="21:42" ht="15" customHeight="1" x14ac:dyDescent="0.25">
      <c r="U24762" s="104"/>
      <c r="AB24762" s="104"/>
      <c r="AC24762" s="104"/>
      <c r="AF24762" s="104"/>
      <c r="AG24762" s="104"/>
      <c r="AK24762" s="104"/>
      <c r="AL24762" s="104"/>
      <c r="AO24762" s="104"/>
      <c r="AP24762" s="104"/>
    </row>
    <row r="24763" spans="21:42" ht="15" customHeight="1" x14ac:dyDescent="0.25">
      <c r="U24763" s="104"/>
      <c r="AB24763" s="104"/>
      <c r="AC24763" s="104"/>
      <c r="AF24763" s="104"/>
      <c r="AG24763" s="104"/>
      <c r="AK24763" s="104"/>
      <c r="AL24763" s="104"/>
      <c r="AO24763" s="104"/>
      <c r="AP24763" s="104"/>
    </row>
    <row r="24764" spans="21:42" ht="15" customHeight="1" x14ac:dyDescent="0.25">
      <c r="U24764" s="104"/>
      <c r="AB24764" s="104"/>
      <c r="AC24764" s="104"/>
      <c r="AF24764" s="104"/>
      <c r="AG24764" s="104"/>
      <c r="AK24764" s="104"/>
      <c r="AL24764" s="104"/>
      <c r="AO24764" s="104"/>
      <c r="AP24764" s="104"/>
    </row>
    <row r="24765" spans="21:42" ht="15" customHeight="1" x14ac:dyDescent="0.25">
      <c r="U24765" s="104"/>
      <c r="AB24765" s="104"/>
      <c r="AC24765" s="104"/>
      <c r="AF24765" s="104"/>
      <c r="AG24765" s="104"/>
      <c r="AK24765" s="104"/>
      <c r="AL24765" s="104"/>
      <c r="AO24765" s="104"/>
      <c r="AP24765" s="104"/>
    </row>
    <row r="24766" spans="21:42" ht="15" customHeight="1" x14ac:dyDescent="0.25">
      <c r="U24766" s="104"/>
      <c r="AB24766" s="104"/>
      <c r="AC24766" s="104"/>
      <c r="AF24766" s="104"/>
      <c r="AG24766" s="104"/>
      <c r="AK24766" s="104"/>
      <c r="AL24766" s="104"/>
      <c r="AO24766" s="104"/>
      <c r="AP24766" s="104"/>
    </row>
    <row r="24767" spans="21:42" ht="15" customHeight="1" x14ac:dyDescent="0.25">
      <c r="U24767" s="104"/>
      <c r="AB24767" s="104"/>
      <c r="AC24767" s="104"/>
      <c r="AF24767" s="104"/>
      <c r="AG24767" s="104"/>
      <c r="AK24767" s="104"/>
      <c r="AL24767" s="104"/>
      <c r="AO24767" s="104"/>
      <c r="AP24767" s="104"/>
    </row>
    <row r="24768" spans="21:42" ht="15" customHeight="1" x14ac:dyDescent="0.25">
      <c r="U24768" s="104"/>
      <c r="AB24768" s="104"/>
      <c r="AC24768" s="104"/>
      <c r="AF24768" s="104"/>
      <c r="AG24768" s="104"/>
      <c r="AK24768" s="104"/>
      <c r="AL24768" s="104"/>
      <c r="AO24768" s="104"/>
      <c r="AP24768" s="104"/>
    </row>
    <row r="24769" spans="21:42" ht="15" customHeight="1" x14ac:dyDescent="0.25">
      <c r="U24769" s="104"/>
      <c r="AB24769" s="104"/>
      <c r="AC24769" s="104"/>
      <c r="AF24769" s="104"/>
      <c r="AG24769" s="104"/>
      <c r="AK24769" s="104"/>
      <c r="AL24769" s="104"/>
      <c r="AO24769" s="104"/>
      <c r="AP24769" s="104"/>
    </row>
    <row r="24770" spans="21:42" ht="15" customHeight="1" x14ac:dyDescent="0.25">
      <c r="U24770" s="104"/>
      <c r="AB24770" s="104"/>
      <c r="AC24770" s="104"/>
      <c r="AF24770" s="104"/>
      <c r="AG24770" s="104"/>
      <c r="AK24770" s="104"/>
      <c r="AL24770" s="104"/>
      <c r="AO24770" s="104"/>
      <c r="AP24770" s="104"/>
    </row>
    <row r="24771" spans="21:42" ht="15" customHeight="1" x14ac:dyDescent="0.25">
      <c r="U24771" s="104"/>
      <c r="AB24771" s="104"/>
      <c r="AC24771" s="104"/>
      <c r="AF24771" s="104"/>
      <c r="AG24771" s="104"/>
      <c r="AK24771" s="104"/>
      <c r="AL24771" s="104"/>
      <c r="AO24771" s="104"/>
      <c r="AP24771" s="104"/>
    </row>
    <row r="24772" spans="21:42" ht="15" customHeight="1" x14ac:dyDescent="0.25">
      <c r="U24772" s="104"/>
      <c r="AB24772" s="104"/>
      <c r="AC24772" s="104"/>
      <c r="AF24772" s="104"/>
      <c r="AG24772" s="104"/>
      <c r="AK24772" s="104"/>
      <c r="AL24772" s="104"/>
      <c r="AO24772" s="104"/>
      <c r="AP24772" s="104"/>
    </row>
    <row r="24773" spans="21:42" ht="15" customHeight="1" x14ac:dyDescent="0.25">
      <c r="U24773" s="104"/>
      <c r="AB24773" s="104"/>
      <c r="AC24773" s="104"/>
      <c r="AF24773" s="104"/>
      <c r="AG24773" s="104"/>
      <c r="AK24773" s="104"/>
      <c r="AL24773" s="104"/>
      <c r="AO24773" s="104"/>
      <c r="AP24773" s="104"/>
    </row>
    <row r="24774" spans="21:42" ht="15" customHeight="1" x14ac:dyDescent="0.25">
      <c r="U24774" s="104"/>
      <c r="AB24774" s="104"/>
      <c r="AC24774" s="104"/>
      <c r="AF24774" s="104"/>
      <c r="AG24774" s="104"/>
      <c r="AK24774" s="104"/>
      <c r="AL24774" s="104"/>
      <c r="AO24774" s="104"/>
      <c r="AP24774" s="104"/>
    </row>
    <row r="24775" spans="21:42" ht="15" customHeight="1" x14ac:dyDescent="0.25">
      <c r="U24775" s="104"/>
      <c r="AB24775" s="104"/>
      <c r="AC24775" s="104"/>
      <c r="AF24775" s="104"/>
      <c r="AG24775" s="104"/>
      <c r="AK24775" s="104"/>
      <c r="AL24775" s="104"/>
      <c r="AO24775" s="104"/>
      <c r="AP24775" s="104"/>
    </row>
    <row r="24776" spans="21:42" ht="15" customHeight="1" x14ac:dyDescent="0.25">
      <c r="U24776" s="104"/>
      <c r="AB24776" s="104"/>
      <c r="AC24776" s="104"/>
      <c r="AF24776" s="104"/>
      <c r="AG24776" s="104"/>
      <c r="AK24776" s="104"/>
      <c r="AL24776" s="104"/>
      <c r="AO24776" s="104"/>
      <c r="AP24776" s="104"/>
    </row>
    <row r="24777" spans="21:42" ht="15" customHeight="1" x14ac:dyDescent="0.25">
      <c r="U24777" s="104"/>
      <c r="AB24777" s="104"/>
      <c r="AC24777" s="104"/>
      <c r="AF24777" s="104"/>
      <c r="AG24777" s="104"/>
      <c r="AK24777" s="104"/>
      <c r="AL24777" s="104"/>
      <c r="AO24777" s="104"/>
      <c r="AP24777" s="104"/>
    </row>
    <row r="24778" spans="21:42" ht="15" customHeight="1" x14ac:dyDescent="0.25">
      <c r="U24778" s="104"/>
      <c r="AB24778" s="104"/>
      <c r="AC24778" s="104"/>
      <c r="AF24778" s="104"/>
      <c r="AG24778" s="104"/>
      <c r="AK24778" s="104"/>
      <c r="AL24778" s="104"/>
      <c r="AO24778" s="104"/>
      <c r="AP24778" s="104"/>
    </row>
    <row r="24779" spans="21:42" ht="15" customHeight="1" x14ac:dyDescent="0.25">
      <c r="U24779" s="104"/>
      <c r="AB24779" s="104"/>
      <c r="AC24779" s="104"/>
      <c r="AF24779" s="104"/>
      <c r="AG24779" s="104"/>
      <c r="AK24779" s="104"/>
      <c r="AL24779" s="104"/>
      <c r="AO24779" s="104"/>
      <c r="AP24779" s="104"/>
    </row>
    <row r="24780" spans="21:42" ht="15" customHeight="1" x14ac:dyDescent="0.25">
      <c r="U24780" s="104"/>
      <c r="AB24780" s="104"/>
      <c r="AC24780" s="104"/>
      <c r="AF24780" s="104"/>
      <c r="AG24780" s="104"/>
      <c r="AK24780" s="104"/>
      <c r="AL24780" s="104"/>
      <c r="AO24780" s="104"/>
      <c r="AP24780" s="104"/>
    </row>
    <row r="24781" spans="21:42" ht="15" customHeight="1" x14ac:dyDescent="0.25">
      <c r="U24781" s="104"/>
      <c r="AB24781" s="104"/>
      <c r="AC24781" s="104"/>
      <c r="AF24781" s="104"/>
      <c r="AG24781" s="104"/>
      <c r="AK24781" s="104"/>
      <c r="AL24781" s="104"/>
      <c r="AO24781" s="104"/>
      <c r="AP24781" s="104"/>
    </row>
    <row r="24782" spans="21:42" ht="15" customHeight="1" x14ac:dyDescent="0.25">
      <c r="U24782" s="104"/>
      <c r="AB24782" s="104"/>
      <c r="AC24782" s="104"/>
      <c r="AF24782" s="104"/>
      <c r="AG24782" s="104"/>
      <c r="AK24782" s="104"/>
      <c r="AL24782" s="104"/>
      <c r="AO24782" s="104"/>
      <c r="AP24782" s="104"/>
    </row>
    <row r="24783" spans="21:42" ht="15" customHeight="1" x14ac:dyDescent="0.25">
      <c r="U24783" s="104"/>
      <c r="AB24783" s="104"/>
      <c r="AC24783" s="104"/>
      <c r="AF24783" s="104"/>
      <c r="AG24783" s="104"/>
      <c r="AK24783" s="104"/>
      <c r="AL24783" s="104"/>
      <c r="AO24783" s="104"/>
      <c r="AP24783" s="104"/>
    </row>
    <row r="24784" spans="21:42" ht="15" customHeight="1" x14ac:dyDescent="0.25">
      <c r="U24784" s="104"/>
      <c r="AB24784" s="104"/>
      <c r="AC24784" s="104"/>
      <c r="AF24784" s="104"/>
      <c r="AG24784" s="104"/>
      <c r="AK24784" s="104"/>
      <c r="AL24784" s="104"/>
      <c r="AO24784" s="104"/>
      <c r="AP24784" s="104"/>
    </row>
    <row r="24785" spans="21:42" ht="15" customHeight="1" x14ac:dyDescent="0.25">
      <c r="U24785" s="104"/>
      <c r="AB24785" s="104"/>
      <c r="AC24785" s="104"/>
      <c r="AF24785" s="104"/>
      <c r="AG24785" s="104"/>
      <c r="AK24785" s="104"/>
      <c r="AL24785" s="104"/>
      <c r="AO24785" s="104"/>
      <c r="AP24785" s="104"/>
    </row>
    <row r="24786" spans="21:42" ht="15" customHeight="1" x14ac:dyDescent="0.25">
      <c r="U24786" s="104"/>
      <c r="AB24786" s="104"/>
      <c r="AC24786" s="104"/>
      <c r="AF24786" s="104"/>
      <c r="AG24786" s="104"/>
      <c r="AK24786" s="104"/>
      <c r="AL24786" s="104"/>
      <c r="AO24786" s="104"/>
      <c r="AP24786" s="104"/>
    </row>
    <row r="24787" spans="21:42" ht="15" customHeight="1" x14ac:dyDescent="0.25">
      <c r="U24787" s="104"/>
      <c r="AB24787" s="104"/>
      <c r="AC24787" s="104"/>
      <c r="AF24787" s="104"/>
      <c r="AG24787" s="104"/>
      <c r="AK24787" s="104"/>
      <c r="AL24787" s="104"/>
      <c r="AO24787" s="104"/>
      <c r="AP24787" s="104"/>
    </row>
    <row r="24788" spans="21:42" ht="15" customHeight="1" x14ac:dyDescent="0.25">
      <c r="U24788" s="104"/>
      <c r="AB24788" s="104"/>
      <c r="AC24788" s="104"/>
      <c r="AF24788" s="104"/>
      <c r="AG24788" s="104"/>
      <c r="AK24788" s="104"/>
      <c r="AL24788" s="104"/>
      <c r="AO24788" s="104"/>
      <c r="AP24788" s="104"/>
    </row>
    <row r="24789" spans="21:42" ht="15" customHeight="1" x14ac:dyDescent="0.25">
      <c r="U24789" s="104"/>
      <c r="AB24789" s="104"/>
      <c r="AC24789" s="104"/>
      <c r="AF24789" s="104"/>
      <c r="AG24789" s="104"/>
      <c r="AK24789" s="104"/>
      <c r="AL24789" s="104"/>
      <c r="AO24789" s="104"/>
      <c r="AP24789" s="104"/>
    </row>
    <row r="24790" spans="21:42" ht="15" customHeight="1" x14ac:dyDescent="0.25">
      <c r="U24790" s="104"/>
      <c r="AB24790" s="104"/>
      <c r="AC24790" s="104"/>
      <c r="AF24790" s="104"/>
      <c r="AG24790" s="104"/>
      <c r="AK24790" s="104"/>
      <c r="AL24790" s="104"/>
      <c r="AO24790" s="104"/>
      <c r="AP24790" s="104"/>
    </row>
    <row r="24791" spans="21:42" ht="15" customHeight="1" x14ac:dyDescent="0.25">
      <c r="U24791" s="104"/>
      <c r="AB24791" s="104"/>
      <c r="AC24791" s="104"/>
      <c r="AF24791" s="104"/>
      <c r="AG24791" s="104"/>
      <c r="AK24791" s="104"/>
      <c r="AL24791" s="104"/>
      <c r="AO24791" s="104"/>
      <c r="AP24791" s="104"/>
    </row>
    <row r="24792" spans="21:42" ht="15" customHeight="1" x14ac:dyDescent="0.25">
      <c r="U24792" s="104"/>
      <c r="AB24792" s="104"/>
      <c r="AC24792" s="104"/>
      <c r="AF24792" s="104"/>
      <c r="AG24792" s="104"/>
      <c r="AK24792" s="104"/>
      <c r="AL24792" s="104"/>
      <c r="AO24792" s="104"/>
      <c r="AP24792" s="104"/>
    </row>
    <row r="24793" spans="21:42" ht="15" customHeight="1" x14ac:dyDescent="0.25">
      <c r="U24793" s="104"/>
      <c r="AB24793" s="104"/>
      <c r="AC24793" s="104"/>
      <c r="AF24793" s="104"/>
      <c r="AG24793" s="104"/>
      <c r="AK24793" s="104"/>
      <c r="AL24793" s="104"/>
      <c r="AO24793" s="104"/>
      <c r="AP24793" s="104"/>
    </row>
    <row r="24794" spans="21:42" ht="15" customHeight="1" x14ac:dyDescent="0.25">
      <c r="U24794" s="104"/>
      <c r="AB24794" s="104"/>
      <c r="AC24794" s="104"/>
      <c r="AF24794" s="104"/>
      <c r="AG24794" s="104"/>
      <c r="AK24794" s="104"/>
      <c r="AL24794" s="104"/>
      <c r="AO24794" s="104"/>
      <c r="AP24794" s="104"/>
    </row>
    <row r="24795" spans="21:42" ht="15" customHeight="1" x14ac:dyDescent="0.25">
      <c r="U24795" s="104"/>
      <c r="AB24795" s="104"/>
      <c r="AC24795" s="104"/>
      <c r="AF24795" s="104"/>
      <c r="AG24795" s="104"/>
      <c r="AK24795" s="104"/>
      <c r="AL24795" s="104"/>
      <c r="AO24795" s="104"/>
      <c r="AP24795" s="104"/>
    </row>
    <row r="24796" spans="21:42" ht="15" customHeight="1" x14ac:dyDescent="0.25">
      <c r="U24796" s="104"/>
      <c r="AB24796" s="104"/>
      <c r="AC24796" s="104"/>
      <c r="AF24796" s="104"/>
      <c r="AG24796" s="104"/>
      <c r="AK24796" s="104"/>
      <c r="AL24796" s="104"/>
      <c r="AO24796" s="104"/>
      <c r="AP24796" s="104"/>
    </row>
    <row r="24797" spans="21:42" ht="15" customHeight="1" x14ac:dyDescent="0.25">
      <c r="U24797" s="104"/>
      <c r="AB24797" s="104"/>
      <c r="AC24797" s="104"/>
      <c r="AF24797" s="104"/>
      <c r="AG24797" s="104"/>
      <c r="AK24797" s="104"/>
      <c r="AL24797" s="104"/>
      <c r="AO24797" s="104"/>
      <c r="AP24797" s="104"/>
    </row>
    <row r="24798" spans="21:42" ht="15" customHeight="1" x14ac:dyDescent="0.25">
      <c r="U24798" s="104"/>
      <c r="AB24798" s="104"/>
      <c r="AC24798" s="104"/>
      <c r="AF24798" s="104"/>
      <c r="AG24798" s="104"/>
      <c r="AK24798" s="104"/>
      <c r="AL24798" s="104"/>
      <c r="AO24798" s="104"/>
      <c r="AP24798" s="104"/>
    </row>
    <row r="24799" spans="21:42" ht="15" customHeight="1" x14ac:dyDescent="0.25">
      <c r="U24799" s="104"/>
      <c r="AB24799" s="104"/>
      <c r="AC24799" s="104"/>
      <c r="AF24799" s="104"/>
      <c r="AG24799" s="104"/>
      <c r="AK24799" s="104"/>
      <c r="AL24799" s="104"/>
      <c r="AO24799" s="104"/>
      <c r="AP24799" s="104"/>
    </row>
    <row r="24800" spans="21:42" ht="15" customHeight="1" x14ac:dyDescent="0.25">
      <c r="U24800" s="104"/>
      <c r="AB24800" s="104"/>
      <c r="AC24800" s="104"/>
      <c r="AF24800" s="104"/>
      <c r="AG24800" s="104"/>
      <c r="AK24800" s="104"/>
      <c r="AL24800" s="104"/>
      <c r="AO24800" s="104"/>
      <c r="AP24800" s="104"/>
    </row>
    <row r="24801" spans="21:42" ht="15" customHeight="1" x14ac:dyDescent="0.25">
      <c r="U24801" s="104"/>
      <c r="AB24801" s="104"/>
      <c r="AC24801" s="104"/>
      <c r="AF24801" s="104"/>
      <c r="AG24801" s="104"/>
      <c r="AK24801" s="104"/>
      <c r="AL24801" s="104"/>
      <c r="AO24801" s="104"/>
      <c r="AP24801" s="104"/>
    </row>
    <row r="24802" spans="21:42" ht="15" customHeight="1" x14ac:dyDescent="0.25">
      <c r="U24802" s="104"/>
      <c r="AB24802" s="104"/>
      <c r="AC24802" s="104"/>
      <c r="AF24802" s="104"/>
      <c r="AG24802" s="104"/>
      <c r="AK24802" s="104"/>
      <c r="AL24802" s="104"/>
      <c r="AO24802" s="104"/>
      <c r="AP24802" s="104"/>
    </row>
    <row r="24803" spans="21:42" ht="15" customHeight="1" x14ac:dyDescent="0.25">
      <c r="U24803" s="104"/>
      <c r="AB24803" s="104"/>
      <c r="AC24803" s="104"/>
      <c r="AF24803" s="104"/>
      <c r="AG24803" s="104"/>
      <c r="AK24803" s="104"/>
      <c r="AL24803" s="104"/>
      <c r="AO24803" s="104"/>
      <c r="AP24803" s="104"/>
    </row>
    <row r="24804" spans="21:42" ht="15" customHeight="1" x14ac:dyDescent="0.25">
      <c r="U24804" s="104"/>
      <c r="AB24804" s="104"/>
      <c r="AC24804" s="104"/>
      <c r="AF24804" s="104"/>
      <c r="AG24804" s="104"/>
      <c r="AK24804" s="104"/>
      <c r="AL24804" s="104"/>
      <c r="AO24804" s="104"/>
      <c r="AP24804" s="104"/>
    </row>
    <row r="24805" spans="21:42" ht="15" customHeight="1" x14ac:dyDescent="0.25">
      <c r="U24805" s="104"/>
      <c r="AB24805" s="104"/>
      <c r="AC24805" s="104"/>
      <c r="AF24805" s="104"/>
      <c r="AG24805" s="104"/>
      <c r="AK24805" s="104"/>
      <c r="AL24805" s="104"/>
      <c r="AO24805" s="104"/>
      <c r="AP24805" s="104"/>
    </row>
    <row r="24806" spans="21:42" ht="15" customHeight="1" x14ac:dyDescent="0.25">
      <c r="U24806" s="104"/>
      <c r="AB24806" s="104"/>
      <c r="AC24806" s="104"/>
      <c r="AF24806" s="104"/>
      <c r="AG24806" s="104"/>
      <c r="AK24806" s="104"/>
      <c r="AL24806" s="104"/>
      <c r="AO24806" s="104"/>
      <c r="AP24806" s="104"/>
    </row>
    <row r="24807" spans="21:42" ht="15" customHeight="1" x14ac:dyDescent="0.25">
      <c r="U24807" s="104"/>
      <c r="AB24807" s="104"/>
      <c r="AC24807" s="104"/>
      <c r="AF24807" s="104"/>
      <c r="AG24807" s="104"/>
      <c r="AK24807" s="104"/>
      <c r="AL24807" s="104"/>
      <c r="AO24807" s="104"/>
      <c r="AP24807" s="104"/>
    </row>
    <row r="24808" spans="21:42" ht="15" customHeight="1" x14ac:dyDescent="0.25">
      <c r="U24808" s="104"/>
      <c r="AB24808" s="104"/>
      <c r="AC24808" s="104"/>
      <c r="AF24808" s="104"/>
      <c r="AG24808" s="104"/>
      <c r="AK24808" s="104"/>
      <c r="AL24808" s="104"/>
      <c r="AO24808" s="104"/>
      <c r="AP24808" s="104"/>
    </row>
    <row r="24809" spans="21:42" ht="15" customHeight="1" x14ac:dyDescent="0.25">
      <c r="U24809" s="104"/>
      <c r="AB24809" s="104"/>
      <c r="AC24809" s="104"/>
      <c r="AF24809" s="104"/>
      <c r="AG24809" s="104"/>
      <c r="AK24809" s="104"/>
      <c r="AL24809" s="104"/>
      <c r="AO24809" s="104"/>
      <c r="AP24809" s="104"/>
    </row>
    <row r="24810" spans="21:42" ht="15" customHeight="1" x14ac:dyDescent="0.25">
      <c r="U24810" s="104"/>
      <c r="AB24810" s="104"/>
      <c r="AC24810" s="104"/>
      <c r="AF24810" s="104"/>
      <c r="AG24810" s="104"/>
      <c r="AK24810" s="104"/>
      <c r="AL24810" s="104"/>
      <c r="AO24810" s="104"/>
      <c r="AP24810" s="104"/>
    </row>
    <row r="24811" spans="21:42" ht="15" customHeight="1" x14ac:dyDescent="0.25">
      <c r="U24811" s="104"/>
      <c r="AB24811" s="104"/>
      <c r="AC24811" s="104"/>
      <c r="AF24811" s="104"/>
      <c r="AG24811" s="104"/>
      <c r="AK24811" s="104"/>
      <c r="AL24811" s="104"/>
      <c r="AO24811" s="104"/>
      <c r="AP24811" s="104"/>
    </row>
    <row r="24812" spans="21:42" ht="15" customHeight="1" x14ac:dyDescent="0.25">
      <c r="U24812" s="104"/>
      <c r="AB24812" s="104"/>
      <c r="AC24812" s="104"/>
      <c r="AF24812" s="104"/>
      <c r="AG24812" s="104"/>
      <c r="AK24812" s="104"/>
      <c r="AL24812" s="104"/>
      <c r="AO24812" s="104"/>
      <c r="AP24812" s="104"/>
    </row>
    <row r="24813" spans="21:42" ht="15" customHeight="1" x14ac:dyDescent="0.25">
      <c r="U24813" s="104"/>
      <c r="AB24813" s="104"/>
      <c r="AC24813" s="104"/>
      <c r="AF24813" s="104"/>
      <c r="AG24813" s="104"/>
      <c r="AK24813" s="104"/>
      <c r="AL24813" s="104"/>
      <c r="AO24813" s="104"/>
      <c r="AP24813" s="104"/>
    </row>
    <row r="24814" spans="21:42" ht="15" customHeight="1" x14ac:dyDescent="0.25">
      <c r="U24814" s="104"/>
      <c r="AB24814" s="104"/>
      <c r="AC24814" s="104"/>
      <c r="AF24814" s="104"/>
      <c r="AG24814" s="104"/>
      <c r="AK24814" s="104"/>
      <c r="AL24814" s="104"/>
      <c r="AO24814" s="104"/>
      <c r="AP24814" s="104"/>
    </row>
    <row r="24815" spans="21:42" ht="15" customHeight="1" x14ac:dyDescent="0.25">
      <c r="U24815" s="104"/>
      <c r="AB24815" s="104"/>
      <c r="AC24815" s="104"/>
      <c r="AF24815" s="104"/>
      <c r="AG24815" s="104"/>
      <c r="AK24815" s="104"/>
      <c r="AL24815" s="104"/>
      <c r="AO24815" s="104"/>
      <c r="AP24815" s="104"/>
    </row>
    <row r="24816" spans="21:42" ht="15" customHeight="1" x14ac:dyDescent="0.25">
      <c r="U24816" s="104"/>
      <c r="AB24816" s="104"/>
      <c r="AC24816" s="104"/>
      <c r="AF24816" s="104"/>
      <c r="AG24816" s="104"/>
      <c r="AK24816" s="104"/>
      <c r="AL24816" s="104"/>
      <c r="AO24816" s="104"/>
      <c r="AP24816" s="104"/>
    </row>
    <row r="24817" spans="21:42" ht="15" customHeight="1" x14ac:dyDescent="0.25">
      <c r="U24817" s="104"/>
      <c r="AB24817" s="104"/>
      <c r="AC24817" s="104"/>
      <c r="AF24817" s="104"/>
      <c r="AG24817" s="104"/>
      <c r="AK24817" s="104"/>
      <c r="AL24817" s="104"/>
      <c r="AO24817" s="104"/>
      <c r="AP24817" s="104"/>
    </row>
    <row r="24818" spans="21:42" ht="15" customHeight="1" x14ac:dyDescent="0.25">
      <c r="U24818" s="104"/>
      <c r="AB24818" s="104"/>
      <c r="AC24818" s="104"/>
      <c r="AF24818" s="104"/>
      <c r="AG24818" s="104"/>
      <c r="AK24818" s="104"/>
      <c r="AL24818" s="104"/>
      <c r="AO24818" s="104"/>
      <c r="AP24818" s="104"/>
    </row>
    <row r="24819" spans="21:42" ht="15" customHeight="1" x14ac:dyDescent="0.25">
      <c r="U24819" s="104"/>
      <c r="AB24819" s="104"/>
      <c r="AC24819" s="104"/>
      <c r="AF24819" s="104"/>
      <c r="AG24819" s="104"/>
      <c r="AK24819" s="104"/>
      <c r="AL24819" s="104"/>
      <c r="AO24819" s="104"/>
      <c r="AP24819" s="104"/>
    </row>
    <row r="24820" spans="21:42" ht="15" customHeight="1" x14ac:dyDescent="0.25">
      <c r="U24820" s="104"/>
      <c r="AB24820" s="104"/>
      <c r="AC24820" s="104"/>
      <c r="AF24820" s="104"/>
      <c r="AG24820" s="104"/>
      <c r="AK24820" s="104"/>
      <c r="AL24820" s="104"/>
      <c r="AO24820" s="104"/>
      <c r="AP24820" s="104"/>
    </row>
    <row r="24821" spans="21:42" ht="15" customHeight="1" x14ac:dyDescent="0.25">
      <c r="U24821" s="104"/>
      <c r="AB24821" s="104"/>
      <c r="AC24821" s="104"/>
      <c r="AF24821" s="104"/>
      <c r="AG24821" s="104"/>
      <c r="AK24821" s="104"/>
      <c r="AL24821" s="104"/>
      <c r="AO24821" s="104"/>
      <c r="AP24821" s="104"/>
    </row>
    <row r="24822" spans="21:42" ht="15" customHeight="1" x14ac:dyDescent="0.25">
      <c r="U24822" s="104"/>
      <c r="AB24822" s="104"/>
      <c r="AC24822" s="104"/>
      <c r="AF24822" s="104"/>
      <c r="AG24822" s="104"/>
      <c r="AK24822" s="104"/>
      <c r="AL24822" s="104"/>
      <c r="AO24822" s="104"/>
      <c r="AP24822" s="104"/>
    </row>
    <row r="24823" spans="21:42" ht="15" customHeight="1" x14ac:dyDescent="0.25">
      <c r="U24823" s="104"/>
      <c r="AB24823" s="104"/>
      <c r="AC24823" s="104"/>
      <c r="AF24823" s="104"/>
      <c r="AG24823" s="104"/>
      <c r="AK24823" s="104"/>
      <c r="AL24823" s="104"/>
      <c r="AO24823" s="104"/>
      <c r="AP24823" s="104"/>
    </row>
    <row r="24824" spans="21:42" ht="15" customHeight="1" x14ac:dyDescent="0.25">
      <c r="U24824" s="104"/>
      <c r="AB24824" s="104"/>
      <c r="AC24824" s="104"/>
      <c r="AF24824" s="104"/>
      <c r="AG24824" s="104"/>
      <c r="AK24824" s="104"/>
      <c r="AL24824" s="104"/>
      <c r="AO24824" s="104"/>
      <c r="AP24824" s="104"/>
    </row>
    <row r="24825" spans="21:42" ht="15" customHeight="1" x14ac:dyDescent="0.25">
      <c r="U24825" s="104"/>
      <c r="AB24825" s="104"/>
      <c r="AC24825" s="104"/>
      <c r="AF24825" s="104"/>
      <c r="AG24825" s="104"/>
      <c r="AK24825" s="104"/>
      <c r="AL24825" s="104"/>
      <c r="AO24825" s="104"/>
      <c r="AP24825" s="104"/>
    </row>
    <row r="24826" spans="21:42" ht="15" customHeight="1" x14ac:dyDescent="0.25">
      <c r="U24826" s="104"/>
      <c r="AB24826" s="104"/>
      <c r="AC24826" s="104"/>
      <c r="AF24826" s="104"/>
      <c r="AG24826" s="104"/>
      <c r="AK24826" s="104"/>
      <c r="AL24826" s="104"/>
      <c r="AO24826" s="104"/>
      <c r="AP24826" s="104"/>
    </row>
    <row r="24827" spans="21:42" ht="15" customHeight="1" x14ac:dyDescent="0.25">
      <c r="U24827" s="104"/>
      <c r="AB24827" s="104"/>
      <c r="AC24827" s="104"/>
      <c r="AF24827" s="104"/>
      <c r="AG24827" s="104"/>
      <c r="AK24827" s="104"/>
      <c r="AL24827" s="104"/>
      <c r="AO24827" s="104"/>
      <c r="AP24827" s="104"/>
    </row>
    <row r="24828" spans="21:42" ht="15" customHeight="1" x14ac:dyDescent="0.25">
      <c r="U24828" s="104"/>
      <c r="AB24828" s="104"/>
      <c r="AC24828" s="104"/>
      <c r="AF24828" s="104"/>
      <c r="AG24828" s="104"/>
      <c r="AK24828" s="104"/>
      <c r="AL24828" s="104"/>
      <c r="AO24828" s="104"/>
      <c r="AP24828" s="104"/>
    </row>
    <row r="24829" spans="21:42" ht="15" customHeight="1" x14ac:dyDescent="0.25">
      <c r="U24829" s="104"/>
      <c r="AB24829" s="104"/>
      <c r="AC24829" s="104"/>
      <c r="AF24829" s="104"/>
      <c r="AG24829" s="104"/>
      <c r="AK24829" s="104"/>
      <c r="AL24829" s="104"/>
      <c r="AO24829" s="104"/>
      <c r="AP24829" s="104"/>
    </row>
    <row r="24830" spans="21:42" ht="15" customHeight="1" x14ac:dyDescent="0.25">
      <c r="U24830" s="104"/>
      <c r="AB24830" s="104"/>
      <c r="AC24830" s="104"/>
      <c r="AF24830" s="104"/>
      <c r="AG24830" s="104"/>
      <c r="AK24830" s="104"/>
      <c r="AL24830" s="104"/>
      <c r="AO24830" s="104"/>
      <c r="AP24830" s="104"/>
    </row>
    <row r="24831" spans="21:42" ht="15" customHeight="1" x14ac:dyDescent="0.25">
      <c r="U24831" s="104"/>
      <c r="AB24831" s="104"/>
      <c r="AC24831" s="104"/>
      <c r="AF24831" s="104"/>
      <c r="AG24831" s="104"/>
      <c r="AK24831" s="104"/>
      <c r="AL24831" s="104"/>
      <c r="AO24831" s="104"/>
      <c r="AP24831" s="104"/>
    </row>
    <row r="24832" spans="21:42" ht="15" customHeight="1" x14ac:dyDescent="0.25">
      <c r="U24832" s="104"/>
      <c r="AB24832" s="104"/>
      <c r="AC24832" s="104"/>
      <c r="AF24832" s="104"/>
      <c r="AG24832" s="104"/>
      <c r="AK24832" s="104"/>
      <c r="AL24832" s="104"/>
      <c r="AO24832" s="104"/>
      <c r="AP24832" s="104"/>
    </row>
    <row r="24833" spans="21:42" ht="15" customHeight="1" x14ac:dyDescent="0.25">
      <c r="U24833" s="104"/>
      <c r="AB24833" s="104"/>
      <c r="AC24833" s="104"/>
      <c r="AF24833" s="104"/>
      <c r="AG24833" s="104"/>
      <c r="AK24833" s="104"/>
      <c r="AL24833" s="104"/>
      <c r="AO24833" s="104"/>
      <c r="AP24833" s="104"/>
    </row>
    <row r="24834" spans="21:42" ht="15" customHeight="1" x14ac:dyDescent="0.25">
      <c r="U24834" s="104"/>
      <c r="AB24834" s="104"/>
      <c r="AC24834" s="104"/>
      <c r="AF24834" s="104"/>
      <c r="AG24834" s="104"/>
      <c r="AK24834" s="104"/>
      <c r="AL24834" s="104"/>
      <c r="AO24834" s="104"/>
      <c r="AP24834" s="104"/>
    </row>
    <row r="24835" spans="21:42" ht="15" customHeight="1" x14ac:dyDescent="0.25">
      <c r="U24835" s="104"/>
      <c r="AB24835" s="104"/>
      <c r="AC24835" s="104"/>
      <c r="AF24835" s="104"/>
      <c r="AG24835" s="104"/>
      <c r="AK24835" s="104"/>
      <c r="AL24835" s="104"/>
      <c r="AO24835" s="104"/>
      <c r="AP24835" s="104"/>
    </row>
    <row r="24836" spans="21:42" ht="15" customHeight="1" x14ac:dyDescent="0.25">
      <c r="U24836" s="104"/>
      <c r="AB24836" s="104"/>
      <c r="AC24836" s="104"/>
      <c r="AF24836" s="104"/>
      <c r="AG24836" s="104"/>
      <c r="AK24836" s="104"/>
      <c r="AL24836" s="104"/>
      <c r="AO24836" s="104"/>
      <c r="AP24836" s="104"/>
    </row>
    <row r="24837" spans="21:42" ht="15" customHeight="1" x14ac:dyDescent="0.25">
      <c r="U24837" s="104"/>
      <c r="AB24837" s="104"/>
      <c r="AC24837" s="104"/>
      <c r="AF24837" s="104"/>
      <c r="AG24837" s="104"/>
      <c r="AK24837" s="104"/>
      <c r="AL24837" s="104"/>
      <c r="AO24837" s="104"/>
      <c r="AP24837" s="104"/>
    </row>
    <row r="24838" spans="21:42" ht="15" customHeight="1" x14ac:dyDescent="0.25">
      <c r="U24838" s="104"/>
      <c r="AB24838" s="104"/>
      <c r="AC24838" s="104"/>
      <c r="AF24838" s="104"/>
      <c r="AG24838" s="104"/>
      <c r="AK24838" s="104"/>
      <c r="AL24838" s="104"/>
      <c r="AO24838" s="104"/>
      <c r="AP24838" s="104"/>
    </row>
    <row r="24839" spans="21:42" ht="15" customHeight="1" x14ac:dyDescent="0.25">
      <c r="U24839" s="104"/>
      <c r="AB24839" s="104"/>
      <c r="AC24839" s="104"/>
      <c r="AF24839" s="104"/>
      <c r="AG24839" s="104"/>
      <c r="AK24839" s="104"/>
      <c r="AL24839" s="104"/>
      <c r="AO24839" s="104"/>
      <c r="AP24839" s="104"/>
    </row>
    <row r="24840" spans="21:42" ht="15" customHeight="1" x14ac:dyDescent="0.25">
      <c r="U24840" s="104"/>
      <c r="AB24840" s="104"/>
      <c r="AC24840" s="104"/>
      <c r="AF24840" s="104"/>
      <c r="AG24840" s="104"/>
      <c r="AK24840" s="104"/>
      <c r="AL24840" s="104"/>
      <c r="AO24840" s="104"/>
      <c r="AP24840" s="104"/>
    </row>
    <row r="24841" spans="21:42" ht="15" customHeight="1" x14ac:dyDescent="0.25">
      <c r="U24841" s="104"/>
      <c r="AB24841" s="104"/>
      <c r="AC24841" s="104"/>
      <c r="AF24841" s="104"/>
      <c r="AG24841" s="104"/>
      <c r="AK24841" s="104"/>
      <c r="AL24841" s="104"/>
      <c r="AO24841" s="104"/>
      <c r="AP24841" s="104"/>
    </row>
    <row r="24842" spans="21:42" ht="15" customHeight="1" x14ac:dyDescent="0.25">
      <c r="U24842" s="104"/>
      <c r="AB24842" s="104"/>
      <c r="AC24842" s="104"/>
      <c r="AF24842" s="104"/>
      <c r="AG24842" s="104"/>
      <c r="AK24842" s="104"/>
      <c r="AL24842" s="104"/>
      <c r="AO24842" s="104"/>
      <c r="AP24842" s="104"/>
    </row>
    <row r="24843" spans="21:42" ht="15" customHeight="1" x14ac:dyDescent="0.25">
      <c r="U24843" s="104"/>
      <c r="AB24843" s="104"/>
      <c r="AC24843" s="104"/>
      <c r="AF24843" s="104"/>
      <c r="AG24843" s="104"/>
      <c r="AK24843" s="104"/>
      <c r="AL24843" s="104"/>
      <c r="AO24843" s="104"/>
      <c r="AP24843" s="104"/>
    </row>
    <row r="24844" spans="21:42" ht="15" customHeight="1" x14ac:dyDescent="0.25">
      <c r="U24844" s="104"/>
      <c r="AB24844" s="104"/>
      <c r="AC24844" s="104"/>
      <c r="AF24844" s="104"/>
      <c r="AG24844" s="104"/>
      <c r="AK24844" s="104"/>
      <c r="AL24844" s="104"/>
      <c r="AO24844" s="104"/>
      <c r="AP24844" s="104"/>
    </row>
    <row r="24845" spans="21:42" ht="15" customHeight="1" x14ac:dyDescent="0.25">
      <c r="U24845" s="104"/>
      <c r="AB24845" s="104"/>
      <c r="AC24845" s="104"/>
      <c r="AF24845" s="104"/>
      <c r="AG24845" s="104"/>
      <c r="AK24845" s="104"/>
      <c r="AL24845" s="104"/>
      <c r="AO24845" s="104"/>
      <c r="AP24845" s="104"/>
    </row>
    <row r="24846" spans="21:42" ht="15" customHeight="1" x14ac:dyDescent="0.25">
      <c r="U24846" s="104"/>
      <c r="AB24846" s="104"/>
      <c r="AC24846" s="104"/>
      <c r="AF24846" s="104"/>
      <c r="AG24846" s="104"/>
      <c r="AK24846" s="104"/>
      <c r="AL24846" s="104"/>
      <c r="AO24846" s="104"/>
      <c r="AP24846" s="104"/>
    </row>
    <row r="24847" spans="21:42" ht="15" customHeight="1" x14ac:dyDescent="0.25">
      <c r="U24847" s="104"/>
      <c r="AB24847" s="104"/>
      <c r="AC24847" s="104"/>
      <c r="AF24847" s="104"/>
      <c r="AG24847" s="104"/>
      <c r="AK24847" s="104"/>
      <c r="AL24847" s="104"/>
      <c r="AO24847" s="104"/>
      <c r="AP24847" s="104"/>
    </row>
    <row r="24848" spans="21:42" ht="15" customHeight="1" x14ac:dyDescent="0.25">
      <c r="U24848" s="104"/>
      <c r="AB24848" s="104"/>
      <c r="AC24848" s="104"/>
      <c r="AF24848" s="104"/>
      <c r="AG24848" s="104"/>
      <c r="AK24848" s="104"/>
      <c r="AL24848" s="104"/>
      <c r="AO24848" s="104"/>
      <c r="AP24848" s="104"/>
    </row>
    <row r="24849" spans="21:42" ht="15" customHeight="1" x14ac:dyDescent="0.25">
      <c r="U24849" s="104"/>
      <c r="AB24849" s="104"/>
      <c r="AC24849" s="104"/>
      <c r="AF24849" s="104"/>
      <c r="AG24849" s="104"/>
      <c r="AK24849" s="104"/>
      <c r="AL24849" s="104"/>
      <c r="AO24849" s="104"/>
      <c r="AP24849" s="104"/>
    </row>
    <row r="24850" spans="21:42" ht="15" customHeight="1" x14ac:dyDescent="0.25">
      <c r="U24850" s="104"/>
      <c r="AB24850" s="104"/>
      <c r="AC24850" s="104"/>
      <c r="AF24850" s="104"/>
      <c r="AG24850" s="104"/>
      <c r="AK24850" s="104"/>
      <c r="AL24850" s="104"/>
      <c r="AO24850" s="104"/>
      <c r="AP24850" s="104"/>
    </row>
    <row r="24851" spans="21:42" ht="15" customHeight="1" x14ac:dyDescent="0.25">
      <c r="U24851" s="104"/>
      <c r="AB24851" s="104"/>
      <c r="AC24851" s="104"/>
      <c r="AF24851" s="104"/>
      <c r="AG24851" s="104"/>
      <c r="AK24851" s="104"/>
      <c r="AL24851" s="104"/>
      <c r="AO24851" s="104"/>
      <c r="AP24851" s="104"/>
    </row>
    <row r="24852" spans="21:42" ht="15" customHeight="1" x14ac:dyDescent="0.25">
      <c r="U24852" s="104"/>
      <c r="AB24852" s="104"/>
      <c r="AC24852" s="104"/>
      <c r="AF24852" s="104"/>
      <c r="AG24852" s="104"/>
      <c r="AK24852" s="104"/>
      <c r="AL24852" s="104"/>
      <c r="AO24852" s="104"/>
      <c r="AP24852" s="104"/>
    </row>
    <row r="24853" spans="21:42" ht="15" customHeight="1" x14ac:dyDescent="0.25">
      <c r="U24853" s="104"/>
      <c r="AB24853" s="104"/>
      <c r="AC24853" s="104"/>
      <c r="AF24853" s="104"/>
      <c r="AG24853" s="104"/>
      <c r="AK24853" s="104"/>
      <c r="AL24853" s="104"/>
      <c r="AO24853" s="104"/>
      <c r="AP24853" s="104"/>
    </row>
    <row r="24854" spans="21:42" ht="15" customHeight="1" x14ac:dyDescent="0.25">
      <c r="U24854" s="104"/>
      <c r="AB24854" s="104"/>
      <c r="AC24854" s="104"/>
      <c r="AF24854" s="104"/>
      <c r="AG24854" s="104"/>
      <c r="AK24854" s="104"/>
      <c r="AL24854" s="104"/>
      <c r="AO24854" s="104"/>
      <c r="AP24854" s="104"/>
    </row>
    <row r="24855" spans="21:42" ht="15" customHeight="1" x14ac:dyDescent="0.25">
      <c r="U24855" s="104"/>
      <c r="AB24855" s="104"/>
      <c r="AC24855" s="104"/>
      <c r="AF24855" s="104"/>
      <c r="AG24855" s="104"/>
      <c r="AK24855" s="104"/>
      <c r="AL24855" s="104"/>
      <c r="AO24855" s="104"/>
      <c r="AP24855" s="104"/>
    </row>
    <row r="24856" spans="21:42" ht="15" customHeight="1" x14ac:dyDescent="0.25">
      <c r="U24856" s="104"/>
      <c r="AB24856" s="104"/>
      <c r="AC24856" s="104"/>
      <c r="AF24856" s="104"/>
      <c r="AG24856" s="104"/>
      <c r="AK24856" s="104"/>
      <c r="AL24856" s="104"/>
      <c r="AO24856" s="104"/>
      <c r="AP24856" s="104"/>
    </row>
    <row r="24857" spans="21:42" ht="15" customHeight="1" x14ac:dyDescent="0.25">
      <c r="U24857" s="104"/>
      <c r="AB24857" s="104"/>
      <c r="AC24857" s="104"/>
      <c r="AF24857" s="104"/>
      <c r="AG24857" s="104"/>
      <c r="AK24857" s="104"/>
      <c r="AL24857" s="104"/>
      <c r="AO24857" s="104"/>
      <c r="AP24857" s="104"/>
    </row>
    <row r="24858" spans="21:42" ht="15" customHeight="1" x14ac:dyDescent="0.25">
      <c r="U24858" s="104"/>
      <c r="AB24858" s="104"/>
      <c r="AC24858" s="104"/>
      <c r="AF24858" s="104"/>
      <c r="AG24858" s="104"/>
      <c r="AK24858" s="104"/>
      <c r="AL24858" s="104"/>
      <c r="AO24858" s="104"/>
      <c r="AP24858" s="104"/>
    </row>
    <row r="24859" spans="21:42" ht="15" customHeight="1" x14ac:dyDescent="0.25">
      <c r="U24859" s="104"/>
      <c r="AB24859" s="104"/>
      <c r="AC24859" s="104"/>
      <c r="AF24859" s="104"/>
      <c r="AG24859" s="104"/>
      <c r="AK24859" s="104"/>
      <c r="AL24859" s="104"/>
      <c r="AO24859" s="104"/>
      <c r="AP24859" s="104"/>
    </row>
    <row r="24860" spans="21:42" ht="15" customHeight="1" x14ac:dyDescent="0.25">
      <c r="U24860" s="104"/>
      <c r="AB24860" s="104"/>
      <c r="AC24860" s="104"/>
      <c r="AF24860" s="104"/>
      <c r="AG24860" s="104"/>
      <c r="AK24860" s="104"/>
      <c r="AL24860" s="104"/>
      <c r="AO24860" s="104"/>
      <c r="AP24860" s="104"/>
    </row>
    <row r="24861" spans="21:42" ht="15" customHeight="1" x14ac:dyDescent="0.25">
      <c r="U24861" s="104"/>
      <c r="AB24861" s="104"/>
      <c r="AC24861" s="104"/>
      <c r="AF24861" s="104"/>
      <c r="AG24861" s="104"/>
      <c r="AK24861" s="104"/>
      <c r="AL24861" s="104"/>
      <c r="AO24861" s="104"/>
      <c r="AP24861" s="104"/>
    </row>
    <row r="24862" spans="21:42" ht="15" customHeight="1" x14ac:dyDescent="0.25">
      <c r="U24862" s="104"/>
      <c r="AB24862" s="104"/>
      <c r="AC24862" s="104"/>
      <c r="AF24862" s="104"/>
      <c r="AG24862" s="104"/>
      <c r="AK24862" s="104"/>
      <c r="AL24862" s="104"/>
      <c r="AO24862" s="104"/>
      <c r="AP24862" s="104"/>
    </row>
    <row r="24863" spans="21:42" ht="15" customHeight="1" x14ac:dyDescent="0.25">
      <c r="U24863" s="104"/>
      <c r="AB24863" s="104"/>
      <c r="AC24863" s="104"/>
      <c r="AF24863" s="104"/>
      <c r="AG24863" s="104"/>
      <c r="AK24863" s="104"/>
      <c r="AL24863" s="104"/>
      <c r="AO24863" s="104"/>
      <c r="AP24863" s="104"/>
    </row>
    <row r="24864" spans="21:42" ht="15" customHeight="1" x14ac:dyDescent="0.25">
      <c r="U24864" s="104"/>
      <c r="AB24864" s="104"/>
      <c r="AC24864" s="104"/>
      <c r="AF24864" s="104"/>
      <c r="AG24864" s="104"/>
      <c r="AK24864" s="104"/>
      <c r="AL24864" s="104"/>
      <c r="AO24864" s="104"/>
      <c r="AP24864" s="104"/>
    </row>
    <row r="24865" spans="21:42" ht="15" customHeight="1" x14ac:dyDescent="0.25">
      <c r="U24865" s="104"/>
      <c r="AB24865" s="104"/>
      <c r="AC24865" s="104"/>
      <c r="AF24865" s="104"/>
      <c r="AG24865" s="104"/>
      <c r="AK24865" s="104"/>
      <c r="AL24865" s="104"/>
      <c r="AO24865" s="104"/>
      <c r="AP24865" s="104"/>
    </row>
    <row r="24866" spans="21:42" ht="15" customHeight="1" x14ac:dyDescent="0.25">
      <c r="U24866" s="104"/>
      <c r="AB24866" s="104"/>
      <c r="AC24866" s="104"/>
      <c r="AF24866" s="104"/>
      <c r="AG24866" s="104"/>
      <c r="AK24866" s="104"/>
      <c r="AL24866" s="104"/>
      <c r="AO24866" s="104"/>
      <c r="AP24866" s="104"/>
    </row>
    <row r="24867" spans="21:42" ht="15" customHeight="1" x14ac:dyDescent="0.25">
      <c r="U24867" s="104"/>
      <c r="AB24867" s="104"/>
      <c r="AC24867" s="104"/>
      <c r="AF24867" s="104"/>
      <c r="AG24867" s="104"/>
      <c r="AK24867" s="104"/>
      <c r="AL24867" s="104"/>
      <c r="AO24867" s="104"/>
      <c r="AP24867" s="104"/>
    </row>
    <row r="24868" spans="21:42" ht="15" customHeight="1" x14ac:dyDescent="0.25">
      <c r="U24868" s="104"/>
      <c r="AB24868" s="104"/>
      <c r="AC24868" s="104"/>
      <c r="AF24868" s="104"/>
      <c r="AG24868" s="104"/>
      <c r="AK24868" s="104"/>
      <c r="AL24868" s="104"/>
      <c r="AO24868" s="104"/>
      <c r="AP24868" s="104"/>
    </row>
    <row r="24869" spans="21:42" ht="15" customHeight="1" x14ac:dyDescent="0.25">
      <c r="U24869" s="104"/>
      <c r="AB24869" s="104"/>
      <c r="AC24869" s="104"/>
      <c r="AF24869" s="104"/>
      <c r="AG24869" s="104"/>
      <c r="AK24869" s="104"/>
      <c r="AL24869" s="104"/>
      <c r="AO24869" s="104"/>
      <c r="AP24869" s="104"/>
    </row>
    <row r="24870" spans="21:42" ht="15" customHeight="1" x14ac:dyDescent="0.25">
      <c r="U24870" s="104"/>
      <c r="AB24870" s="104"/>
      <c r="AC24870" s="104"/>
      <c r="AF24870" s="104"/>
      <c r="AG24870" s="104"/>
      <c r="AK24870" s="104"/>
      <c r="AL24870" s="104"/>
      <c r="AO24870" s="104"/>
      <c r="AP24870" s="104"/>
    </row>
    <row r="24871" spans="21:42" ht="15" customHeight="1" x14ac:dyDescent="0.25">
      <c r="U24871" s="104"/>
      <c r="AB24871" s="104"/>
      <c r="AC24871" s="104"/>
      <c r="AF24871" s="104"/>
      <c r="AG24871" s="104"/>
      <c r="AK24871" s="104"/>
      <c r="AL24871" s="104"/>
      <c r="AO24871" s="104"/>
      <c r="AP24871" s="104"/>
    </row>
    <row r="24872" spans="21:42" ht="15" customHeight="1" x14ac:dyDescent="0.25">
      <c r="U24872" s="104"/>
      <c r="AB24872" s="104"/>
      <c r="AC24872" s="104"/>
      <c r="AF24872" s="104"/>
      <c r="AG24872" s="104"/>
      <c r="AK24872" s="104"/>
      <c r="AL24872" s="104"/>
      <c r="AO24872" s="104"/>
      <c r="AP24872" s="104"/>
    </row>
    <row r="24873" spans="21:42" ht="15" customHeight="1" x14ac:dyDescent="0.25">
      <c r="U24873" s="104"/>
      <c r="AB24873" s="104"/>
      <c r="AC24873" s="104"/>
      <c r="AF24873" s="104"/>
      <c r="AG24873" s="104"/>
      <c r="AK24873" s="104"/>
      <c r="AL24873" s="104"/>
      <c r="AO24873" s="104"/>
      <c r="AP24873" s="104"/>
    </row>
    <row r="24874" spans="21:42" ht="15" customHeight="1" x14ac:dyDescent="0.25">
      <c r="U24874" s="104"/>
      <c r="AB24874" s="104"/>
      <c r="AC24874" s="104"/>
      <c r="AF24874" s="104"/>
      <c r="AG24874" s="104"/>
      <c r="AK24874" s="104"/>
      <c r="AL24874" s="104"/>
      <c r="AO24874" s="104"/>
      <c r="AP24874" s="104"/>
    </row>
    <row r="24875" spans="21:42" ht="15" customHeight="1" x14ac:dyDescent="0.25">
      <c r="U24875" s="104"/>
      <c r="AB24875" s="104"/>
      <c r="AC24875" s="104"/>
      <c r="AF24875" s="104"/>
      <c r="AG24875" s="104"/>
      <c r="AK24875" s="104"/>
      <c r="AL24875" s="104"/>
      <c r="AO24875" s="104"/>
      <c r="AP24875" s="104"/>
    </row>
    <row r="24876" spans="21:42" ht="15" customHeight="1" x14ac:dyDescent="0.25">
      <c r="U24876" s="104"/>
      <c r="AB24876" s="104"/>
      <c r="AC24876" s="104"/>
      <c r="AF24876" s="104"/>
      <c r="AG24876" s="104"/>
      <c r="AK24876" s="104"/>
      <c r="AL24876" s="104"/>
      <c r="AO24876" s="104"/>
      <c r="AP24876" s="104"/>
    </row>
    <row r="24877" spans="21:42" ht="15" customHeight="1" x14ac:dyDescent="0.25">
      <c r="U24877" s="104"/>
      <c r="AB24877" s="104"/>
      <c r="AC24877" s="104"/>
      <c r="AF24877" s="104"/>
      <c r="AG24877" s="104"/>
      <c r="AK24877" s="104"/>
      <c r="AL24877" s="104"/>
      <c r="AO24877" s="104"/>
      <c r="AP24877" s="104"/>
    </row>
    <row r="24878" spans="21:42" ht="15" customHeight="1" x14ac:dyDescent="0.25">
      <c r="U24878" s="104"/>
      <c r="AB24878" s="104"/>
      <c r="AC24878" s="104"/>
      <c r="AF24878" s="104"/>
      <c r="AG24878" s="104"/>
      <c r="AK24878" s="104"/>
      <c r="AL24878" s="104"/>
      <c r="AO24878" s="104"/>
      <c r="AP24878" s="104"/>
    </row>
    <row r="24879" spans="21:42" ht="15" customHeight="1" x14ac:dyDescent="0.25">
      <c r="U24879" s="104"/>
      <c r="AB24879" s="104"/>
      <c r="AC24879" s="104"/>
      <c r="AF24879" s="104"/>
      <c r="AG24879" s="104"/>
      <c r="AK24879" s="104"/>
      <c r="AL24879" s="104"/>
      <c r="AO24879" s="104"/>
      <c r="AP24879" s="104"/>
    </row>
    <row r="24880" spans="21:42" ht="15" customHeight="1" x14ac:dyDescent="0.25">
      <c r="U24880" s="104"/>
      <c r="AB24880" s="104"/>
      <c r="AC24880" s="104"/>
      <c r="AF24880" s="104"/>
      <c r="AG24880" s="104"/>
      <c r="AK24880" s="104"/>
      <c r="AL24880" s="104"/>
      <c r="AO24880" s="104"/>
      <c r="AP24880" s="104"/>
    </row>
    <row r="24881" spans="21:42" ht="15" customHeight="1" x14ac:dyDescent="0.25">
      <c r="U24881" s="104"/>
      <c r="AB24881" s="104"/>
      <c r="AC24881" s="104"/>
      <c r="AF24881" s="104"/>
      <c r="AG24881" s="104"/>
      <c r="AK24881" s="104"/>
      <c r="AL24881" s="104"/>
      <c r="AO24881" s="104"/>
      <c r="AP24881" s="104"/>
    </row>
    <row r="24882" spans="21:42" ht="15" customHeight="1" x14ac:dyDescent="0.25">
      <c r="U24882" s="104"/>
      <c r="AB24882" s="104"/>
      <c r="AC24882" s="104"/>
      <c r="AF24882" s="104"/>
      <c r="AG24882" s="104"/>
      <c r="AK24882" s="104"/>
      <c r="AL24882" s="104"/>
      <c r="AO24882" s="104"/>
      <c r="AP24882" s="104"/>
    </row>
    <row r="24883" spans="21:42" ht="15" customHeight="1" x14ac:dyDescent="0.25">
      <c r="U24883" s="104"/>
      <c r="AB24883" s="104"/>
      <c r="AC24883" s="104"/>
      <c r="AF24883" s="104"/>
      <c r="AG24883" s="104"/>
      <c r="AK24883" s="104"/>
      <c r="AL24883" s="104"/>
      <c r="AO24883" s="104"/>
      <c r="AP24883" s="104"/>
    </row>
    <row r="24884" spans="21:42" ht="15" customHeight="1" x14ac:dyDescent="0.25">
      <c r="U24884" s="104"/>
      <c r="AB24884" s="104"/>
      <c r="AC24884" s="104"/>
      <c r="AF24884" s="104"/>
      <c r="AG24884" s="104"/>
      <c r="AK24884" s="104"/>
      <c r="AL24884" s="104"/>
      <c r="AO24884" s="104"/>
      <c r="AP24884" s="104"/>
    </row>
    <row r="24885" spans="21:42" ht="15" customHeight="1" x14ac:dyDescent="0.25">
      <c r="U24885" s="104"/>
      <c r="AB24885" s="104"/>
      <c r="AC24885" s="104"/>
      <c r="AF24885" s="104"/>
      <c r="AG24885" s="104"/>
      <c r="AK24885" s="104"/>
      <c r="AL24885" s="104"/>
      <c r="AO24885" s="104"/>
      <c r="AP24885" s="104"/>
    </row>
    <row r="24886" spans="21:42" ht="15" customHeight="1" x14ac:dyDescent="0.25">
      <c r="U24886" s="104"/>
      <c r="AB24886" s="104"/>
      <c r="AC24886" s="104"/>
      <c r="AF24886" s="104"/>
      <c r="AG24886" s="104"/>
      <c r="AK24886" s="104"/>
      <c r="AL24886" s="104"/>
      <c r="AO24886" s="104"/>
      <c r="AP24886" s="104"/>
    </row>
    <row r="24887" spans="21:42" ht="15" customHeight="1" x14ac:dyDescent="0.25">
      <c r="U24887" s="104"/>
      <c r="AB24887" s="104"/>
      <c r="AC24887" s="104"/>
      <c r="AF24887" s="104"/>
      <c r="AG24887" s="104"/>
      <c r="AK24887" s="104"/>
      <c r="AL24887" s="104"/>
      <c r="AO24887" s="104"/>
      <c r="AP24887" s="104"/>
    </row>
    <row r="24888" spans="21:42" ht="15" customHeight="1" x14ac:dyDescent="0.25">
      <c r="U24888" s="104"/>
      <c r="AB24888" s="104"/>
      <c r="AC24888" s="104"/>
      <c r="AF24888" s="104"/>
      <c r="AG24888" s="104"/>
      <c r="AK24888" s="104"/>
      <c r="AL24888" s="104"/>
      <c r="AO24888" s="104"/>
      <c r="AP24888" s="104"/>
    </row>
    <row r="24889" spans="21:42" ht="15" customHeight="1" x14ac:dyDescent="0.25">
      <c r="U24889" s="104"/>
      <c r="AB24889" s="104"/>
      <c r="AC24889" s="104"/>
      <c r="AF24889" s="104"/>
      <c r="AG24889" s="104"/>
      <c r="AK24889" s="104"/>
      <c r="AL24889" s="104"/>
      <c r="AO24889" s="104"/>
      <c r="AP24889" s="104"/>
    </row>
    <row r="24890" spans="21:42" ht="15" customHeight="1" x14ac:dyDescent="0.25">
      <c r="U24890" s="104"/>
      <c r="AB24890" s="104"/>
      <c r="AC24890" s="104"/>
      <c r="AF24890" s="104"/>
      <c r="AG24890" s="104"/>
      <c r="AK24890" s="104"/>
      <c r="AL24890" s="104"/>
      <c r="AO24890" s="104"/>
      <c r="AP24890" s="104"/>
    </row>
    <row r="24891" spans="21:42" ht="15" customHeight="1" x14ac:dyDescent="0.25">
      <c r="U24891" s="104"/>
      <c r="AB24891" s="104"/>
      <c r="AC24891" s="104"/>
      <c r="AF24891" s="104"/>
      <c r="AG24891" s="104"/>
      <c r="AK24891" s="104"/>
      <c r="AL24891" s="104"/>
      <c r="AO24891" s="104"/>
      <c r="AP24891" s="104"/>
    </row>
    <row r="24892" spans="21:42" ht="15" customHeight="1" x14ac:dyDescent="0.25">
      <c r="U24892" s="104"/>
      <c r="AB24892" s="104"/>
      <c r="AC24892" s="104"/>
      <c r="AF24892" s="104"/>
      <c r="AG24892" s="104"/>
      <c r="AK24892" s="104"/>
      <c r="AL24892" s="104"/>
      <c r="AO24892" s="104"/>
      <c r="AP24892" s="104"/>
    </row>
    <row r="24893" spans="21:42" ht="15" customHeight="1" x14ac:dyDescent="0.25">
      <c r="U24893" s="104"/>
      <c r="AB24893" s="104"/>
      <c r="AC24893" s="104"/>
      <c r="AF24893" s="104"/>
      <c r="AG24893" s="104"/>
      <c r="AK24893" s="104"/>
      <c r="AL24893" s="104"/>
      <c r="AO24893" s="104"/>
      <c r="AP24893" s="104"/>
    </row>
    <row r="24894" spans="21:42" ht="15" customHeight="1" x14ac:dyDescent="0.25">
      <c r="U24894" s="104"/>
      <c r="AB24894" s="104"/>
      <c r="AC24894" s="104"/>
      <c r="AF24894" s="104"/>
      <c r="AG24894" s="104"/>
      <c r="AK24894" s="104"/>
      <c r="AL24894" s="104"/>
      <c r="AO24894" s="104"/>
      <c r="AP24894" s="104"/>
    </row>
    <row r="24895" spans="21:42" ht="15" customHeight="1" x14ac:dyDescent="0.25">
      <c r="U24895" s="104"/>
      <c r="AB24895" s="104"/>
      <c r="AC24895" s="104"/>
      <c r="AF24895" s="104"/>
      <c r="AG24895" s="104"/>
      <c r="AK24895" s="104"/>
      <c r="AL24895" s="104"/>
      <c r="AO24895" s="104"/>
      <c r="AP24895" s="104"/>
    </row>
    <row r="24896" spans="21:42" ht="15" customHeight="1" x14ac:dyDescent="0.25">
      <c r="U24896" s="104"/>
      <c r="AB24896" s="104"/>
      <c r="AC24896" s="104"/>
      <c r="AF24896" s="104"/>
      <c r="AG24896" s="104"/>
      <c r="AK24896" s="104"/>
      <c r="AL24896" s="104"/>
      <c r="AO24896" s="104"/>
      <c r="AP24896" s="104"/>
    </row>
    <row r="24897" spans="21:42" ht="15" customHeight="1" x14ac:dyDescent="0.25">
      <c r="U24897" s="104"/>
      <c r="AB24897" s="104"/>
      <c r="AC24897" s="104"/>
      <c r="AF24897" s="104"/>
      <c r="AG24897" s="104"/>
      <c r="AK24897" s="104"/>
      <c r="AL24897" s="104"/>
      <c r="AO24897" s="104"/>
      <c r="AP24897" s="104"/>
    </row>
    <row r="24898" spans="21:42" ht="15" customHeight="1" x14ac:dyDescent="0.25">
      <c r="U24898" s="104"/>
      <c r="AB24898" s="104"/>
      <c r="AC24898" s="104"/>
      <c r="AF24898" s="104"/>
      <c r="AG24898" s="104"/>
      <c r="AK24898" s="104"/>
      <c r="AL24898" s="104"/>
      <c r="AO24898" s="104"/>
      <c r="AP24898" s="104"/>
    </row>
    <row r="24899" spans="21:42" ht="15" customHeight="1" x14ac:dyDescent="0.25">
      <c r="U24899" s="104"/>
      <c r="AB24899" s="104"/>
      <c r="AC24899" s="104"/>
      <c r="AF24899" s="104"/>
      <c r="AG24899" s="104"/>
      <c r="AK24899" s="104"/>
      <c r="AL24899" s="104"/>
      <c r="AO24899" s="104"/>
      <c r="AP24899" s="104"/>
    </row>
    <row r="24900" spans="21:42" ht="15" customHeight="1" x14ac:dyDescent="0.25">
      <c r="U24900" s="104"/>
      <c r="AB24900" s="104"/>
      <c r="AC24900" s="104"/>
      <c r="AF24900" s="104"/>
      <c r="AG24900" s="104"/>
      <c r="AK24900" s="104"/>
      <c r="AL24900" s="104"/>
      <c r="AO24900" s="104"/>
      <c r="AP24900" s="104"/>
    </row>
    <row r="24901" spans="21:42" ht="15" customHeight="1" x14ac:dyDescent="0.25">
      <c r="U24901" s="104"/>
      <c r="AB24901" s="104"/>
      <c r="AC24901" s="104"/>
      <c r="AF24901" s="104"/>
      <c r="AG24901" s="104"/>
      <c r="AK24901" s="104"/>
      <c r="AL24901" s="104"/>
      <c r="AO24901" s="104"/>
      <c r="AP24901" s="104"/>
    </row>
    <row r="24902" spans="21:42" ht="15" customHeight="1" x14ac:dyDescent="0.25">
      <c r="U24902" s="104"/>
      <c r="AB24902" s="104"/>
      <c r="AC24902" s="104"/>
      <c r="AF24902" s="104"/>
      <c r="AG24902" s="104"/>
      <c r="AK24902" s="104"/>
      <c r="AL24902" s="104"/>
      <c r="AO24902" s="104"/>
      <c r="AP24902" s="104"/>
    </row>
    <row r="24903" spans="21:42" ht="15" customHeight="1" x14ac:dyDescent="0.25">
      <c r="U24903" s="104"/>
      <c r="AB24903" s="104"/>
      <c r="AC24903" s="104"/>
      <c r="AF24903" s="104"/>
      <c r="AG24903" s="104"/>
      <c r="AK24903" s="104"/>
      <c r="AL24903" s="104"/>
      <c r="AO24903" s="104"/>
      <c r="AP24903" s="104"/>
    </row>
    <row r="24904" spans="21:42" ht="15" customHeight="1" x14ac:dyDescent="0.25">
      <c r="U24904" s="104"/>
      <c r="AB24904" s="104"/>
      <c r="AC24904" s="104"/>
      <c r="AF24904" s="104"/>
      <c r="AG24904" s="104"/>
      <c r="AK24904" s="104"/>
      <c r="AL24904" s="104"/>
      <c r="AO24904" s="104"/>
      <c r="AP24904" s="104"/>
    </row>
    <row r="24905" spans="21:42" ht="15" customHeight="1" x14ac:dyDescent="0.25">
      <c r="U24905" s="104"/>
      <c r="AB24905" s="104"/>
      <c r="AC24905" s="104"/>
      <c r="AF24905" s="104"/>
      <c r="AG24905" s="104"/>
      <c r="AK24905" s="104"/>
      <c r="AL24905" s="104"/>
      <c r="AO24905" s="104"/>
      <c r="AP24905" s="104"/>
    </row>
    <row r="24906" spans="21:42" ht="15" customHeight="1" x14ac:dyDescent="0.25">
      <c r="U24906" s="104"/>
      <c r="AB24906" s="104"/>
      <c r="AC24906" s="104"/>
      <c r="AF24906" s="104"/>
      <c r="AG24906" s="104"/>
      <c r="AK24906" s="104"/>
      <c r="AL24906" s="104"/>
      <c r="AO24906" s="104"/>
      <c r="AP24906" s="104"/>
    </row>
    <row r="24907" spans="21:42" ht="15" customHeight="1" x14ac:dyDescent="0.25">
      <c r="U24907" s="104"/>
      <c r="AB24907" s="104"/>
      <c r="AC24907" s="104"/>
      <c r="AF24907" s="104"/>
      <c r="AG24907" s="104"/>
      <c r="AK24907" s="104"/>
      <c r="AL24907" s="104"/>
      <c r="AO24907" s="104"/>
      <c r="AP24907" s="104"/>
    </row>
    <row r="24908" spans="21:42" ht="15" customHeight="1" x14ac:dyDescent="0.25">
      <c r="U24908" s="104"/>
      <c r="AB24908" s="104"/>
      <c r="AC24908" s="104"/>
      <c r="AF24908" s="104"/>
      <c r="AG24908" s="104"/>
      <c r="AK24908" s="104"/>
      <c r="AL24908" s="104"/>
      <c r="AO24908" s="104"/>
      <c r="AP24908" s="104"/>
    </row>
    <row r="24909" spans="21:42" ht="15" customHeight="1" x14ac:dyDescent="0.25">
      <c r="U24909" s="104"/>
      <c r="AB24909" s="104"/>
      <c r="AC24909" s="104"/>
      <c r="AF24909" s="104"/>
      <c r="AG24909" s="104"/>
      <c r="AK24909" s="104"/>
      <c r="AL24909" s="104"/>
      <c r="AO24909" s="104"/>
      <c r="AP24909" s="104"/>
    </row>
    <row r="24910" spans="21:42" ht="15" customHeight="1" x14ac:dyDescent="0.25">
      <c r="U24910" s="104"/>
      <c r="AB24910" s="104"/>
      <c r="AC24910" s="104"/>
      <c r="AF24910" s="104"/>
      <c r="AG24910" s="104"/>
      <c r="AK24910" s="104"/>
      <c r="AL24910" s="104"/>
      <c r="AO24910" s="104"/>
      <c r="AP24910" s="104"/>
    </row>
    <row r="24911" spans="21:42" ht="15" customHeight="1" x14ac:dyDescent="0.25">
      <c r="U24911" s="104"/>
      <c r="AB24911" s="104"/>
      <c r="AC24911" s="104"/>
      <c r="AF24911" s="104"/>
      <c r="AG24911" s="104"/>
      <c r="AK24911" s="104"/>
      <c r="AL24911" s="104"/>
      <c r="AO24911" s="104"/>
      <c r="AP24911" s="104"/>
    </row>
    <row r="24912" spans="21:42" ht="15" customHeight="1" x14ac:dyDescent="0.25">
      <c r="U24912" s="104"/>
      <c r="AB24912" s="104"/>
      <c r="AC24912" s="104"/>
      <c r="AF24912" s="104"/>
      <c r="AG24912" s="104"/>
      <c r="AK24912" s="104"/>
      <c r="AL24912" s="104"/>
      <c r="AO24912" s="104"/>
      <c r="AP24912" s="104"/>
    </row>
    <row r="24913" spans="21:42" ht="15" customHeight="1" x14ac:dyDescent="0.25">
      <c r="U24913" s="104"/>
      <c r="AB24913" s="104"/>
      <c r="AC24913" s="104"/>
      <c r="AF24913" s="104"/>
      <c r="AG24913" s="104"/>
      <c r="AK24913" s="104"/>
      <c r="AL24913" s="104"/>
      <c r="AO24913" s="104"/>
      <c r="AP24913" s="104"/>
    </row>
    <row r="24914" spans="21:42" ht="15" customHeight="1" x14ac:dyDescent="0.25">
      <c r="U24914" s="104"/>
      <c r="AB24914" s="104"/>
      <c r="AC24914" s="104"/>
      <c r="AF24914" s="104"/>
      <c r="AG24914" s="104"/>
      <c r="AK24914" s="104"/>
      <c r="AL24914" s="104"/>
      <c r="AO24914" s="104"/>
      <c r="AP24914" s="104"/>
    </row>
    <row r="24915" spans="21:42" ht="15" customHeight="1" x14ac:dyDescent="0.25">
      <c r="U24915" s="104"/>
      <c r="AB24915" s="104"/>
      <c r="AC24915" s="104"/>
      <c r="AF24915" s="104"/>
      <c r="AG24915" s="104"/>
      <c r="AK24915" s="104"/>
      <c r="AL24915" s="104"/>
      <c r="AO24915" s="104"/>
      <c r="AP24915" s="104"/>
    </row>
    <row r="24916" spans="21:42" ht="15" customHeight="1" x14ac:dyDescent="0.25">
      <c r="U24916" s="104"/>
      <c r="AB24916" s="104"/>
      <c r="AC24916" s="104"/>
      <c r="AF24916" s="104"/>
      <c r="AG24916" s="104"/>
      <c r="AK24916" s="104"/>
      <c r="AL24916" s="104"/>
      <c r="AO24916" s="104"/>
      <c r="AP24916" s="104"/>
    </row>
    <row r="24917" spans="21:42" ht="15" customHeight="1" x14ac:dyDescent="0.25">
      <c r="U24917" s="104"/>
      <c r="AB24917" s="104"/>
      <c r="AC24917" s="104"/>
      <c r="AF24917" s="104"/>
      <c r="AG24917" s="104"/>
      <c r="AK24917" s="104"/>
      <c r="AL24917" s="104"/>
      <c r="AO24917" s="104"/>
      <c r="AP24917" s="104"/>
    </row>
    <row r="24918" spans="21:42" ht="15" customHeight="1" x14ac:dyDescent="0.25">
      <c r="U24918" s="104"/>
      <c r="AB24918" s="104"/>
      <c r="AC24918" s="104"/>
      <c r="AF24918" s="104"/>
      <c r="AG24918" s="104"/>
      <c r="AK24918" s="104"/>
      <c r="AL24918" s="104"/>
      <c r="AO24918" s="104"/>
      <c r="AP24918" s="104"/>
    </row>
    <row r="24919" spans="21:42" ht="15" customHeight="1" x14ac:dyDescent="0.25">
      <c r="U24919" s="104"/>
      <c r="AB24919" s="104"/>
      <c r="AC24919" s="104"/>
      <c r="AF24919" s="104"/>
      <c r="AG24919" s="104"/>
      <c r="AK24919" s="104"/>
      <c r="AL24919" s="104"/>
      <c r="AO24919" s="104"/>
      <c r="AP24919" s="104"/>
    </row>
    <row r="24920" spans="21:42" ht="15" customHeight="1" x14ac:dyDescent="0.25">
      <c r="U24920" s="104"/>
      <c r="AB24920" s="104"/>
      <c r="AC24920" s="104"/>
      <c r="AF24920" s="104"/>
      <c r="AG24920" s="104"/>
      <c r="AK24920" s="104"/>
      <c r="AL24920" s="104"/>
      <c r="AO24920" s="104"/>
      <c r="AP24920" s="104"/>
    </row>
    <row r="24921" spans="21:42" ht="15" customHeight="1" x14ac:dyDescent="0.25">
      <c r="U24921" s="104"/>
      <c r="AB24921" s="104"/>
      <c r="AC24921" s="104"/>
      <c r="AF24921" s="104"/>
      <c r="AG24921" s="104"/>
      <c r="AK24921" s="104"/>
      <c r="AL24921" s="104"/>
      <c r="AO24921" s="104"/>
      <c r="AP24921" s="104"/>
    </row>
    <row r="24922" spans="21:42" ht="15" customHeight="1" x14ac:dyDescent="0.25">
      <c r="U24922" s="104"/>
      <c r="AB24922" s="104"/>
      <c r="AC24922" s="104"/>
      <c r="AF24922" s="104"/>
      <c r="AG24922" s="104"/>
      <c r="AK24922" s="104"/>
      <c r="AL24922" s="104"/>
      <c r="AO24922" s="104"/>
      <c r="AP24922" s="104"/>
    </row>
    <row r="24923" spans="21:42" ht="15" customHeight="1" x14ac:dyDescent="0.25">
      <c r="U24923" s="104"/>
      <c r="AB24923" s="104"/>
      <c r="AC24923" s="104"/>
      <c r="AF24923" s="104"/>
      <c r="AG24923" s="104"/>
      <c r="AK24923" s="104"/>
      <c r="AL24923" s="104"/>
      <c r="AO24923" s="104"/>
      <c r="AP24923" s="104"/>
    </row>
    <row r="24924" spans="21:42" ht="15" customHeight="1" x14ac:dyDescent="0.25">
      <c r="U24924" s="104"/>
      <c r="AB24924" s="104"/>
      <c r="AC24924" s="104"/>
      <c r="AF24924" s="104"/>
      <c r="AG24924" s="104"/>
      <c r="AK24924" s="104"/>
      <c r="AL24924" s="104"/>
      <c r="AO24924" s="104"/>
      <c r="AP24924" s="104"/>
    </row>
    <row r="24925" spans="21:42" ht="15" customHeight="1" x14ac:dyDescent="0.25">
      <c r="U24925" s="104"/>
      <c r="AB24925" s="104"/>
      <c r="AC24925" s="104"/>
      <c r="AF24925" s="104"/>
      <c r="AG24925" s="104"/>
      <c r="AK24925" s="104"/>
      <c r="AL24925" s="104"/>
      <c r="AO24925" s="104"/>
      <c r="AP24925" s="104"/>
    </row>
    <row r="24926" spans="21:42" ht="15" customHeight="1" x14ac:dyDescent="0.25">
      <c r="U24926" s="104"/>
      <c r="AB24926" s="104"/>
      <c r="AC24926" s="104"/>
      <c r="AF24926" s="104"/>
      <c r="AG24926" s="104"/>
      <c r="AK24926" s="104"/>
      <c r="AL24926" s="104"/>
      <c r="AO24926" s="104"/>
      <c r="AP24926" s="104"/>
    </row>
    <row r="24927" spans="21:42" ht="15" customHeight="1" x14ac:dyDescent="0.25">
      <c r="U24927" s="104"/>
      <c r="AB24927" s="104"/>
      <c r="AC24927" s="104"/>
      <c r="AF24927" s="104"/>
      <c r="AG24927" s="104"/>
      <c r="AK24927" s="104"/>
      <c r="AL24927" s="104"/>
      <c r="AO24927" s="104"/>
      <c r="AP24927" s="104"/>
    </row>
    <row r="24928" spans="21:42" ht="15" customHeight="1" x14ac:dyDescent="0.25">
      <c r="U24928" s="104"/>
      <c r="AB24928" s="104"/>
      <c r="AC24928" s="104"/>
      <c r="AF24928" s="104"/>
      <c r="AG24928" s="104"/>
      <c r="AK24928" s="104"/>
      <c r="AL24928" s="104"/>
      <c r="AO24928" s="104"/>
      <c r="AP24928" s="104"/>
    </row>
    <row r="24929" spans="21:42" ht="15" customHeight="1" x14ac:dyDescent="0.25">
      <c r="U24929" s="104"/>
      <c r="AB24929" s="104"/>
      <c r="AC24929" s="104"/>
      <c r="AF24929" s="104"/>
      <c r="AG24929" s="104"/>
      <c r="AK24929" s="104"/>
      <c r="AL24929" s="104"/>
      <c r="AO24929" s="104"/>
      <c r="AP24929" s="104"/>
    </row>
    <row r="24930" spans="21:42" ht="15" customHeight="1" x14ac:dyDescent="0.25">
      <c r="U24930" s="104"/>
      <c r="AB24930" s="104"/>
      <c r="AC24930" s="104"/>
      <c r="AF24930" s="104"/>
      <c r="AG24930" s="104"/>
      <c r="AK24930" s="104"/>
      <c r="AL24930" s="104"/>
      <c r="AO24930" s="104"/>
      <c r="AP24930" s="104"/>
    </row>
    <row r="24931" spans="21:42" ht="15" customHeight="1" x14ac:dyDescent="0.25">
      <c r="U24931" s="104"/>
      <c r="AB24931" s="104"/>
      <c r="AC24931" s="104"/>
      <c r="AF24931" s="104"/>
      <c r="AG24931" s="104"/>
      <c r="AK24931" s="104"/>
      <c r="AL24931" s="104"/>
      <c r="AO24931" s="104"/>
      <c r="AP24931" s="104"/>
    </row>
    <row r="24932" spans="21:42" ht="15" customHeight="1" x14ac:dyDescent="0.25">
      <c r="U24932" s="104"/>
      <c r="AB24932" s="104"/>
      <c r="AC24932" s="104"/>
      <c r="AF24932" s="104"/>
      <c r="AG24932" s="104"/>
      <c r="AK24932" s="104"/>
      <c r="AL24932" s="104"/>
      <c r="AO24932" s="104"/>
      <c r="AP24932" s="104"/>
    </row>
    <row r="24933" spans="21:42" ht="15" customHeight="1" x14ac:dyDescent="0.25">
      <c r="U24933" s="104"/>
      <c r="AB24933" s="104"/>
      <c r="AC24933" s="104"/>
      <c r="AF24933" s="104"/>
      <c r="AG24933" s="104"/>
      <c r="AK24933" s="104"/>
      <c r="AL24933" s="104"/>
      <c r="AO24933" s="104"/>
      <c r="AP24933" s="104"/>
    </row>
    <row r="24934" spans="21:42" ht="15" customHeight="1" x14ac:dyDescent="0.25">
      <c r="U24934" s="104"/>
      <c r="AB24934" s="104"/>
      <c r="AC24934" s="104"/>
      <c r="AF24934" s="104"/>
      <c r="AG24934" s="104"/>
      <c r="AK24934" s="104"/>
      <c r="AL24934" s="104"/>
      <c r="AO24934" s="104"/>
      <c r="AP24934" s="104"/>
    </row>
    <row r="24935" spans="21:42" ht="15" customHeight="1" x14ac:dyDescent="0.25">
      <c r="U24935" s="104"/>
      <c r="AB24935" s="104"/>
      <c r="AC24935" s="104"/>
      <c r="AF24935" s="104"/>
      <c r="AG24935" s="104"/>
      <c r="AK24935" s="104"/>
      <c r="AL24935" s="104"/>
      <c r="AO24935" s="104"/>
      <c r="AP24935" s="104"/>
    </row>
    <row r="24936" spans="21:42" ht="15" customHeight="1" x14ac:dyDescent="0.25">
      <c r="U24936" s="104"/>
      <c r="AB24936" s="104"/>
      <c r="AC24936" s="104"/>
      <c r="AF24936" s="104"/>
      <c r="AG24936" s="104"/>
      <c r="AK24936" s="104"/>
      <c r="AL24936" s="104"/>
      <c r="AO24936" s="104"/>
      <c r="AP24936" s="104"/>
    </row>
    <row r="24937" spans="21:42" ht="15" customHeight="1" x14ac:dyDescent="0.25">
      <c r="U24937" s="104"/>
      <c r="AB24937" s="104"/>
      <c r="AC24937" s="104"/>
      <c r="AF24937" s="104"/>
      <c r="AG24937" s="104"/>
      <c r="AK24937" s="104"/>
      <c r="AL24937" s="104"/>
      <c r="AO24937" s="104"/>
      <c r="AP24937" s="104"/>
    </row>
    <row r="24938" spans="21:42" ht="15" customHeight="1" x14ac:dyDescent="0.25">
      <c r="U24938" s="104"/>
      <c r="AB24938" s="104"/>
      <c r="AC24938" s="104"/>
      <c r="AF24938" s="104"/>
      <c r="AG24938" s="104"/>
      <c r="AK24938" s="104"/>
      <c r="AL24938" s="104"/>
      <c r="AO24938" s="104"/>
      <c r="AP24938" s="104"/>
    </row>
    <row r="24939" spans="21:42" ht="15" customHeight="1" x14ac:dyDescent="0.25">
      <c r="U24939" s="104"/>
      <c r="AB24939" s="104"/>
      <c r="AC24939" s="104"/>
      <c r="AF24939" s="104"/>
      <c r="AG24939" s="104"/>
      <c r="AK24939" s="104"/>
      <c r="AL24939" s="104"/>
      <c r="AO24939" s="104"/>
      <c r="AP24939" s="104"/>
    </row>
    <row r="24940" spans="21:42" ht="15" customHeight="1" x14ac:dyDescent="0.25">
      <c r="U24940" s="104"/>
      <c r="AB24940" s="104"/>
      <c r="AC24940" s="104"/>
      <c r="AF24940" s="104"/>
      <c r="AG24940" s="104"/>
      <c r="AK24940" s="104"/>
      <c r="AL24940" s="104"/>
      <c r="AO24940" s="104"/>
      <c r="AP24940" s="104"/>
    </row>
    <row r="24941" spans="21:42" ht="15" customHeight="1" x14ac:dyDescent="0.25">
      <c r="U24941" s="104"/>
      <c r="AB24941" s="104"/>
      <c r="AC24941" s="104"/>
      <c r="AF24941" s="104"/>
      <c r="AG24941" s="104"/>
      <c r="AK24941" s="104"/>
      <c r="AL24941" s="104"/>
      <c r="AO24941" s="104"/>
      <c r="AP24941" s="104"/>
    </row>
    <row r="24942" spans="21:42" ht="15" customHeight="1" x14ac:dyDescent="0.25">
      <c r="U24942" s="104"/>
      <c r="AB24942" s="104"/>
      <c r="AC24942" s="104"/>
      <c r="AF24942" s="104"/>
      <c r="AG24942" s="104"/>
      <c r="AK24942" s="104"/>
      <c r="AL24942" s="104"/>
      <c r="AO24942" s="104"/>
      <c r="AP24942" s="104"/>
    </row>
    <row r="24943" spans="21:42" ht="15" customHeight="1" x14ac:dyDescent="0.25">
      <c r="U24943" s="104"/>
      <c r="AB24943" s="104"/>
      <c r="AC24943" s="104"/>
      <c r="AF24943" s="104"/>
      <c r="AG24943" s="104"/>
      <c r="AK24943" s="104"/>
      <c r="AL24943" s="104"/>
      <c r="AO24943" s="104"/>
      <c r="AP24943" s="104"/>
    </row>
    <row r="24944" spans="21:42" ht="15" customHeight="1" x14ac:dyDescent="0.25">
      <c r="U24944" s="104"/>
      <c r="AB24944" s="104"/>
      <c r="AC24944" s="104"/>
      <c r="AF24944" s="104"/>
      <c r="AG24944" s="104"/>
      <c r="AK24944" s="104"/>
      <c r="AL24944" s="104"/>
      <c r="AO24944" s="104"/>
      <c r="AP24944" s="104"/>
    </row>
    <row r="24945" spans="21:42" ht="15" customHeight="1" x14ac:dyDescent="0.25">
      <c r="U24945" s="104"/>
      <c r="AB24945" s="104"/>
      <c r="AC24945" s="104"/>
      <c r="AF24945" s="104"/>
      <c r="AG24945" s="104"/>
      <c r="AK24945" s="104"/>
      <c r="AL24945" s="104"/>
      <c r="AO24945" s="104"/>
      <c r="AP24945" s="104"/>
    </row>
    <row r="24946" spans="21:42" ht="15" customHeight="1" x14ac:dyDescent="0.25">
      <c r="U24946" s="104"/>
      <c r="AB24946" s="104"/>
      <c r="AC24946" s="104"/>
      <c r="AF24946" s="104"/>
      <c r="AG24946" s="104"/>
      <c r="AK24946" s="104"/>
      <c r="AL24946" s="104"/>
      <c r="AO24946" s="104"/>
      <c r="AP24946" s="104"/>
    </row>
    <row r="24947" spans="21:42" ht="15" customHeight="1" x14ac:dyDescent="0.25">
      <c r="U24947" s="104"/>
      <c r="AB24947" s="104"/>
      <c r="AC24947" s="104"/>
      <c r="AF24947" s="104"/>
      <c r="AG24947" s="104"/>
      <c r="AK24947" s="104"/>
      <c r="AL24947" s="104"/>
      <c r="AO24947" s="104"/>
      <c r="AP24947" s="104"/>
    </row>
    <row r="24948" spans="21:42" ht="15" customHeight="1" x14ac:dyDescent="0.25">
      <c r="U24948" s="104"/>
      <c r="AB24948" s="104"/>
      <c r="AC24948" s="104"/>
      <c r="AF24948" s="104"/>
      <c r="AG24948" s="104"/>
      <c r="AK24948" s="104"/>
      <c r="AL24948" s="104"/>
      <c r="AO24948" s="104"/>
      <c r="AP24948" s="104"/>
    </row>
    <row r="24949" spans="21:42" ht="15" customHeight="1" x14ac:dyDescent="0.25">
      <c r="U24949" s="104"/>
      <c r="AB24949" s="104"/>
      <c r="AC24949" s="104"/>
      <c r="AF24949" s="104"/>
      <c r="AG24949" s="104"/>
      <c r="AK24949" s="104"/>
      <c r="AL24949" s="104"/>
      <c r="AO24949" s="104"/>
      <c r="AP24949" s="104"/>
    </row>
    <row r="24950" spans="21:42" ht="15" customHeight="1" x14ac:dyDescent="0.25">
      <c r="U24950" s="104"/>
      <c r="AB24950" s="104"/>
      <c r="AC24950" s="104"/>
      <c r="AF24950" s="104"/>
      <c r="AG24950" s="104"/>
      <c r="AK24950" s="104"/>
      <c r="AL24950" s="104"/>
      <c r="AO24950" s="104"/>
      <c r="AP24950" s="104"/>
    </row>
    <row r="24951" spans="21:42" ht="15" customHeight="1" x14ac:dyDescent="0.25">
      <c r="U24951" s="104"/>
      <c r="AB24951" s="104"/>
      <c r="AC24951" s="104"/>
      <c r="AF24951" s="104"/>
      <c r="AG24951" s="104"/>
      <c r="AK24951" s="104"/>
      <c r="AL24951" s="104"/>
      <c r="AO24951" s="104"/>
      <c r="AP24951" s="104"/>
    </row>
    <row r="24952" spans="21:42" ht="15" customHeight="1" x14ac:dyDescent="0.25">
      <c r="U24952" s="104"/>
      <c r="AB24952" s="104"/>
      <c r="AC24952" s="104"/>
      <c r="AF24952" s="104"/>
      <c r="AG24952" s="104"/>
      <c r="AK24952" s="104"/>
      <c r="AL24952" s="104"/>
      <c r="AO24952" s="104"/>
      <c r="AP24952" s="104"/>
    </row>
    <row r="24953" spans="21:42" ht="15" customHeight="1" x14ac:dyDescent="0.25">
      <c r="U24953" s="104"/>
      <c r="AB24953" s="104"/>
      <c r="AC24953" s="104"/>
      <c r="AF24953" s="104"/>
      <c r="AG24953" s="104"/>
      <c r="AK24953" s="104"/>
      <c r="AL24953" s="104"/>
      <c r="AO24953" s="104"/>
      <c r="AP24953" s="104"/>
    </row>
    <row r="24954" spans="21:42" ht="15" customHeight="1" x14ac:dyDescent="0.25">
      <c r="U24954" s="104"/>
      <c r="AB24954" s="104"/>
      <c r="AC24954" s="104"/>
      <c r="AF24954" s="104"/>
      <c r="AG24954" s="104"/>
      <c r="AK24954" s="104"/>
      <c r="AL24954" s="104"/>
      <c r="AO24954" s="104"/>
      <c r="AP24954" s="104"/>
    </row>
    <row r="24955" spans="21:42" ht="15" customHeight="1" x14ac:dyDescent="0.25">
      <c r="U24955" s="104"/>
      <c r="AB24955" s="104"/>
      <c r="AC24955" s="104"/>
      <c r="AF24955" s="104"/>
      <c r="AG24955" s="104"/>
      <c r="AK24955" s="104"/>
      <c r="AL24955" s="104"/>
      <c r="AO24955" s="104"/>
      <c r="AP24955" s="104"/>
    </row>
    <row r="24956" spans="21:42" ht="15" customHeight="1" x14ac:dyDescent="0.25">
      <c r="U24956" s="104"/>
      <c r="AB24956" s="104"/>
      <c r="AC24956" s="104"/>
      <c r="AF24956" s="104"/>
      <c r="AG24956" s="104"/>
      <c r="AK24956" s="104"/>
      <c r="AL24956" s="104"/>
      <c r="AO24956" s="104"/>
      <c r="AP24956" s="104"/>
    </row>
    <row r="24957" spans="21:42" ht="15" customHeight="1" x14ac:dyDescent="0.25">
      <c r="U24957" s="104"/>
      <c r="AB24957" s="104"/>
      <c r="AC24957" s="104"/>
      <c r="AF24957" s="104"/>
      <c r="AG24957" s="104"/>
      <c r="AK24957" s="104"/>
      <c r="AL24957" s="104"/>
      <c r="AO24957" s="104"/>
      <c r="AP24957" s="104"/>
    </row>
    <row r="24958" spans="21:42" ht="15" customHeight="1" x14ac:dyDescent="0.25">
      <c r="U24958" s="104"/>
      <c r="AB24958" s="104"/>
      <c r="AC24958" s="104"/>
      <c r="AF24958" s="104"/>
      <c r="AG24958" s="104"/>
      <c r="AK24958" s="104"/>
      <c r="AL24958" s="104"/>
      <c r="AO24958" s="104"/>
      <c r="AP24958" s="104"/>
    </row>
    <row r="24959" spans="21:42" ht="15" customHeight="1" x14ac:dyDescent="0.25">
      <c r="U24959" s="104"/>
      <c r="AB24959" s="104"/>
      <c r="AC24959" s="104"/>
      <c r="AF24959" s="104"/>
      <c r="AG24959" s="104"/>
      <c r="AK24959" s="104"/>
      <c r="AL24959" s="104"/>
      <c r="AO24959" s="104"/>
      <c r="AP24959" s="104"/>
    </row>
    <row r="24960" spans="21:42" ht="15" customHeight="1" x14ac:dyDescent="0.25">
      <c r="U24960" s="104"/>
      <c r="AB24960" s="104"/>
      <c r="AC24960" s="104"/>
      <c r="AF24960" s="104"/>
      <c r="AG24960" s="104"/>
      <c r="AK24960" s="104"/>
      <c r="AL24960" s="104"/>
      <c r="AO24960" s="104"/>
      <c r="AP24960" s="104"/>
    </row>
    <row r="24961" spans="21:42" ht="15" customHeight="1" x14ac:dyDescent="0.25">
      <c r="U24961" s="104"/>
      <c r="AB24961" s="104"/>
      <c r="AC24961" s="104"/>
      <c r="AF24961" s="104"/>
      <c r="AG24961" s="104"/>
      <c r="AK24961" s="104"/>
      <c r="AL24961" s="104"/>
      <c r="AO24961" s="104"/>
      <c r="AP24961" s="104"/>
    </row>
    <row r="24962" spans="21:42" ht="15" customHeight="1" x14ac:dyDescent="0.25">
      <c r="U24962" s="104"/>
      <c r="AB24962" s="104"/>
      <c r="AC24962" s="104"/>
      <c r="AF24962" s="104"/>
      <c r="AG24962" s="104"/>
      <c r="AK24962" s="104"/>
      <c r="AL24962" s="104"/>
      <c r="AO24962" s="104"/>
      <c r="AP24962" s="104"/>
    </row>
    <row r="24963" spans="21:42" ht="15" customHeight="1" x14ac:dyDescent="0.25">
      <c r="U24963" s="104"/>
      <c r="AB24963" s="104"/>
      <c r="AC24963" s="104"/>
      <c r="AF24963" s="104"/>
      <c r="AG24963" s="104"/>
      <c r="AK24963" s="104"/>
      <c r="AL24963" s="104"/>
      <c r="AO24963" s="104"/>
      <c r="AP24963" s="104"/>
    </row>
    <row r="24964" spans="21:42" ht="15" customHeight="1" x14ac:dyDescent="0.25">
      <c r="U24964" s="104"/>
      <c r="AB24964" s="104"/>
      <c r="AC24964" s="104"/>
      <c r="AF24964" s="104"/>
      <c r="AG24964" s="104"/>
      <c r="AK24964" s="104"/>
      <c r="AL24964" s="104"/>
      <c r="AO24964" s="104"/>
      <c r="AP24964" s="104"/>
    </row>
    <row r="24965" spans="21:42" ht="15" customHeight="1" x14ac:dyDescent="0.25">
      <c r="U24965" s="104"/>
      <c r="AB24965" s="104"/>
      <c r="AC24965" s="104"/>
      <c r="AF24965" s="104"/>
      <c r="AG24965" s="104"/>
      <c r="AK24965" s="104"/>
      <c r="AL24965" s="104"/>
      <c r="AO24965" s="104"/>
      <c r="AP24965" s="104"/>
    </row>
    <row r="24966" spans="21:42" ht="15" customHeight="1" x14ac:dyDescent="0.25">
      <c r="U24966" s="104"/>
      <c r="AB24966" s="104"/>
      <c r="AC24966" s="104"/>
      <c r="AF24966" s="104"/>
      <c r="AG24966" s="104"/>
      <c r="AK24966" s="104"/>
      <c r="AL24966" s="104"/>
      <c r="AO24966" s="104"/>
      <c r="AP24966" s="104"/>
    </row>
    <row r="24967" spans="21:42" ht="15" customHeight="1" x14ac:dyDescent="0.25">
      <c r="U24967" s="104"/>
      <c r="AB24967" s="104"/>
      <c r="AC24967" s="104"/>
      <c r="AF24967" s="104"/>
      <c r="AG24967" s="104"/>
      <c r="AK24967" s="104"/>
      <c r="AL24967" s="104"/>
      <c r="AO24967" s="104"/>
      <c r="AP24967" s="104"/>
    </row>
    <row r="24968" spans="21:42" ht="15" customHeight="1" x14ac:dyDescent="0.25">
      <c r="U24968" s="104"/>
      <c r="AB24968" s="104"/>
      <c r="AC24968" s="104"/>
      <c r="AF24968" s="104"/>
      <c r="AG24968" s="104"/>
      <c r="AK24968" s="104"/>
      <c r="AL24968" s="104"/>
      <c r="AO24968" s="104"/>
      <c r="AP24968" s="104"/>
    </row>
    <row r="24969" spans="21:42" ht="15" customHeight="1" x14ac:dyDescent="0.25">
      <c r="U24969" s="104"/>
      <c r="AB24969" s="104"/>
      <c r="AC24969" s="104"/>
      <c r="AF24969" s="104"/>
      <c r="AG24969" s="104"/>
      <c r="AK24969" s="104"/>
      <c r="AL24969" s="104"/>
      <c r="AO24969" s="104"/>
      <c r="AP24969" s="104"/>
    </row>
    <row r="24970" spans="21:42" ht="15" customHeight="1" x14ac:dyDescent="0.25">
      <c r="U24970" s="104"/>
      <c r="AB24970" s="104"/>
      <c r="AC24970" s="104"/>
      <c r="AF24970" s="104"/>
      <c r="AG24970" s="104"/>
      <c r="AK24970" s="104"/>
      <c r="AL24970" s="104"/>
      <c r="AO24970" s="104"/>
      <c r="AP24970" s="104"/>
    </row>
    <row r="24971" spans="21:42" ht="15" customHeight="1" x14ac:dyDescent="0.25">
      <c r="U24971" s="104"/>
      <c r="AB24971" s="104"/>
      <c r="AC24971" s="104"/>
      <c r="AF24971" s="104"/>
      <c r="AG24971" s="104"/>
      <c r="AK24971" s="104"/>
      <c r="AL24971" s="104"/>
      <c r="AO24971" s="104"/>
      <c r="AP24971" s="104"/>
    </row>
    <row r="24972" spans="21:42" ht="15" customHeight="1" x14ac:dyDescent="0.25">
      <c r="U24972" s="104"/>
      <c r="AB24972" s="104"/>
      <c r="AC24972" s="104"/>
      <c r="AF24972" s="104"/>
      <c r="AG24972" s="104"/>
      <c r="AK24972" s="104"/>
      <c r="AL24972" s="104"/>
      <c r="AO24972" s="104"/>
      <c r="AP24972" s="104"/>
    </row>
    <row r="24973" spans="21:42" ht="15" customHeight="1" x14ac:dyDescent="0.25">
      <c r="U24973" s="104"/>
      <c r="AB24973" s="104"/>
      <c r="AC24973" s="104"/>
      <c r="AF24973" s="104"/>
      <c r="AG24973" s="104"/>
      <c r="AK24973" s="104"/>
      <c r="AL24973" s="104"/>
      <c r="AO24973" s="104"/>
      <c r="AP24973" s="104"/>
    </row>
    <row r="24974" spans="21:42" ht="15" customHeight="1" x14ac:dyDescent="0.25">
      <c r="U24974" s="104"/>
      <c r="AB24974" s="104"/>
      <c r="AC24974" s="104"/>
      <c r="AF24974" s="104"/>
      <c r="AG24974" s="104"/>
      <c r="AK24974" s="104"/>
      <c r="AL24974" s="104"/>
      <c r="AO24974" s="104"/>
      <c r="AP24974" s="104"/>
    </row>
    <row r="24975" spans="21:42" ht="15" customHeight="1" x14ac:dyDescent="0.25">
      <c r="U24975" s="104"/>
      <c r="AB24975" s="104"/>
      <c r="AC24975" s="104"/>
      <c r="AF24975" s="104"/>
      <c r="AG24975" s="104"/>
      <c r="AK24975" s="104"/>
      <c r="AL24975" s="104"/>
      <c r="AO24975" s="104"/>
      <c r="AP24975" s="104"/>
    </row>
    <row r="24976" spans="21:42" ht="15" customHeight="1" x14ac:dyDescent="0.25">
      <c r="U24976" s="104"/>
      <c r="AB24976" s="104"/>
      <c r="AC24976" s="104"/>
      <c r="AF24976" s="104"/>
      <c r="AG24976" s="104"/>
      <c r="AK24976" s="104"/>
      <c r="AL24976" s="104"/>
      <c r="AO24976" s="104"/>
      <c r="AP24976" s="104"/>
    </row>
    <row r="24977" spans="21:42" ht="15" customHeight="1" x14ac:dyDescent="0.25">
      <c r="U24977" s="104"/>
      <c r="AB24977" s="104"/>
      <c r="AC24977" s="104"/>
      <c r="AF24977" s="104"/>
      <c r="AG24977" s="104"/>
      <c r="AK24977" s="104"/>
      <c r="AL24977" s="104"/>
      <c r="AO24977" s="104"/>
      <c r="AP24977" s="104"/>
    </row>
    <row r="24978" spans="21:42" ht="15" customHeight="1" x14ac:dyDescent="0.25">
      <c r="U24978" s="104"/>
      <c r="AB24978" s="104"/>
      <c r="AC24978" s="104"/>
      <c r="AF24978" s="104"/>
      <c r="AG24978" s="104"/>
      <c r="AK24978" s="104"/>
      <c r="AL24978" s="104"/>
      <c r="AO24978" s="104"/>
      <c r="AP24978" s="104"/>
    </row>
    <row r="24979" spans="21:42" ht="15" customHeight="1" x14ac:dyDescent="0.25">
      <c r="U24979" s="104"/>
      <c r="AB24979" s="104"/>
      <c r="AC24979" s="104"/>
      <c r="AF24979" s="104"/>
      <c r="AG24979" s="104"/>
      <c r="AK24979" s="104"/>
      <c r="AL24979" s="104"/>
      <c r="AO24979" s="104"/>
      <c r="AP24979" s="104"/>
    </row>
    <row r="24980" spans="21:42" ht="15" customHeight="1" x14ac:dyDescent="0.25">
      <c r="U24980" s="104"/>
      <c r="AB24980" s="104"/>
      <c r="AC24980" s="104"/>
      <c r="AF24980" s="104"/>
      <c r="AG24980" s="104"/>
      <c r="AK24980" s="104"/>
      <c r="AL24980" s="104"/>
      <c r="AO24980" s="104"/>
      <c r="AP24980" s="104"/>
    </row>
    <row r="24981" spans="21:42" ht="15" customHeight="1" x14ac:dyDescent="0.25">
      <c r="U24981" s="104"/>
      <c r="AB24981" s="104"/>
      <c r="AC24981" s="104"/>
      <c r="AF24981" s="104"/>
      <c r="AG24981" s="104"/>
      <c r="AK24981" s="104"/>
      <c r="AL24981" s="104"/>
      <c r="AO24981" s="104"/>
      <c r="AP24981" s="104"/>
    </row>
    <row r="24982" spans="21:42" ht="15" customHeight="1" x14ac:dyDescent="0.25">
      <c r="U24982" s="104"/>
      <c r="AB24982" s="104"/>
      <c r="AC24982" s="104"/>
      <c r="AF24982" s="104"/>
      <c r="AG24982" s="104"/>
      <c r="AK24982" s="104"/>
      <c r="AL24982" s="104"/>
      <c r="AO24982" s="104"/>
      <c r="AP24982" s="104"/>
    </row>
    <row r="24983" spans="21:42" ht="15" customHeight="1" x14ac:dyDescent="0.25">
      <c r="U24983" s="104"/>
      <c r="AB24983" s="104"/>
      <c r="AC24983" s="104"/>
      <c r="AF24983" s="104"/>
      <c r="AG24983" s="104"/>
      <c r="AK24983" s="104"/>
      <c r="AL24983" s="104"/>
      <c r="AO24983" s="104"/>
      <c r="AP24983" s="104"/>
    </row>
    <row r="24984" spans="21:42" ht="15" customHeight="1" x14ac:dyDescent="0.25">
      <c r="U24984" s="104"/>
      <c r="AB24984" s="104"/>
      <c r="AC24984" s="104"/>
      <c r="AF24984" s="104"/>
      <c r="AG24984" s="104"/>
      <c r="AK24984" s="104"/>
      <c r="AL24984" s="104"/>
      <c r="AO24984" s="104"/>
      <c r="AP24984" s="104"/>
    </row>
    <row r="24985" spans="21:42" ht="15" customHeight="1" x14ac:dyDescent="0.25">
      <c r="U24985" s="104"/>
      <c r="AB24985" s="104"/>
      <c r="AC24985" s="104"/>
      <c r="AF24985" s="104"/>
      <c r="AG24985" s="104"/>
      <c r="AK24985" s="104"/>
      <c r="AL24985" s="104"/>
      <c r="AO24985" s="104"/>
      <c r="AP24985" s="104"/>
    </row>
    <row r="24986" spans="21:42" ht="15" customHeight="1" x14ac:dyDescent="0.25">
      <c r="U24986" s="104"/>
      <c r="AB24986" s="104"/>
      <c r="AC24986" s="104"/>
      <c r="AF24986" s="104"/>
      <c r="AG24986" s="104"/>
      <c r="AK24986" s="104"/>
      <c r="AL24986" s="104"/>
      <c r="AO24986" s="104"/>
      <c r="AP24986" s="104"/>
    </row>
    <row r="24987" spans="21:42" ht="15" customHeight="1" x14ac:dyDescent="0.25">
      <c r="U24987" s="104"/>
      <c r="AB24987" s="104"/>
      <c r="AC24987" s="104"/>
      <c r="AF24987" s="104"/>
      <c r="AG24987" s="104"/>
      <c r="AK24987" s="104"/>
      <c r="AL24987" s="104"/>
      <c r="AO24987" s="104"/>
      <c r="AP24987" s="104"/>
    </row>
    <row r="24988" spans="21:42" ht="15" customHeight="1" x14ac:dyDescent="0.25">
      <c r="U24988" s="104"/>
      <c r="AB24988" s="104"/>
      <c r="AC24988" s="104"/>
      <c r="AF24988" s="104"/>
      <c r="AG24988" s="104"/>
      <c r="AK24988" s="104"/>
      <c r="AL24988" s="104"/>
      <c r="AO24988" s="104"/>
      <c r="AP24988" s="104"/>
    </row>
    <row r="24989" spans="21:42" ht="15" customHeight="1" x14ac:dyDescent="0.25">
      <c r="U24989" s="104"/>
      <c r="AB24989" s="104"/>
      <c r="AC24989" s="104"/>
      <c r="AF24989" s="104"/>
      <c r="AG24989" s="104"/>
      <c r="AK24989" s="104"/>
      <c r="AL24989" s="104"/>
      <c r="AO24989" s="104"/>
      <c r="AP24989" s="104"/>
    </row>
    <row r="24990" spans="21:42" ht="15" customHeight="1" x14ac:dyDescent="0.25">
      <c r="U24990" s="104"/>
      <c r="AB24990" s="104"/>
      <c r="AC24990" s="104"/>
      <c r="AF24990" s="104"/>
      <c r="AG24990" s="104"/>
      <c r="AK24990" s="104"/>
      <c r="AL24990" s="104"/>
      <c r="AO24990" s="104"/>
      <c r="AP24990" s="104"/>
    </row>
    <row r="24991" spans="21:42" ht="15" customHeight="1" x14ac:dyDescent="0.25">
      <c r="U24991" s="104"/>
      <c r="AB24991" s="104"/>
      <c r="AC24991" s="104"/>
      <c r="AF24991" s="104"/>
      <c r="AG24991" s="104"/>
      <c r="AK24991" s="104"/>
      <c r="AL24991" s="104"/>
      <c r="AO24991" s="104"/>
      <c r="AP24991" s="104"/>
    </row>
    <row r="24992" spans="21:42" ht="15" customHeight="1" x14ac:dyDescent="0.25">
      <c r="U24992" s="104"/>
      <c r="AB24992" s="104"/>
      <c r="AC24992" s="104"/>
      <c r="AF24992" s="104"/>
      <c r="AG24992" s="104"/>
      <c r="AK24992" s="104"/>
      <c r="AL24992" s="104"/>
      <c r="AO24992" s="104"/>
      <c r="AP24992" s="104"/>
    </row>
    <row r="24993" spans="21:42" ht="15" customHeight="1" x14ac:dyDescent="0.25">
      <c r="U24993" s="104"/>
      <c r="AB24993" s="104"/>
      <c r="AC24993" s="104"/>
      <c r="AF24993" s="104"/>
      <c r="AG24993" s="104"/>
      <c r="AK24993" s="104"/>
      <c r="AL24993" s="104"/>
      <c r="AO24993" s="104"/>
      <c r="AP24993" s="104"/>
    </row>
    <row r="24994" spans="21:42" ht="15" customHeight="1" x14ac:dyDescent="0.25">
      <c r="U24994" s="104"/>
      <c r="AB24994" s="104"/>
      <c r="AC24994" s="104"/>
      <c r="AF24994" s="104"/>
      <c r="AG24994" s="104"/>
      <c r="AK24994" s="104"/>
      <c r="AL24994" s="104"/>
      <c r="AO24994" s="104"/>
      <c r="AP24994" s="104"/>
    </row>
    <row r="24995" spans="21:42" ht="15" customHeight="1" x14ac:dyDescent="0.25">
      <c r="U24995" s="104"/>
      <c r="AB24995" s="104"/>
      <c r="AC24995" s="104"/>
      <c r="AF24995" s="104"/>
      <c r="AG24995" s="104"/>
      <c r="AK24995" s="104"/>
      <c r="AL24995" s="104"/>
      <c r="AO24995" s="104"/>
      <c r="AP24995" s="104"/>
    </row>
    <row r="24996" spans="21:42" ht="15" customHeight="1" x14ac:dyDescent="0.25">
      <c r="U24996" s="104"/>
      <c r="AB24996" s="104"/>
      <c r="AC24996" s="104"/>
      <c r="AF24996" s="104"/>
      <c r="AG24996" s="104"/>
      <c r="AK24996" s="104"/>
      <c r="AL24996" s="104"/>
      <c r="AO24996" s="104"/>
      <c r="AP24996" s="104"/>
    </row>
    <row r="24997" spans="21:42" ht="15" customHeight="1" x14ac:dyDescent="0.25">
      <c r="U24997" s="104"/>
      <c r="AB24997" s="104"/>
      <c r="AC24997" s="104"/>
      <c r="AF24997" s="104"/>
      <c r="AG24997" s="104"/>
      <c r="AK24997" s="104"/>
      <c r="AL24997" s="104"/>
      <c r="AO24997" s="104"/>
      <c r="AP24997" s="104"/>
    </row>
    <row r="24998" spans="21:42" ht="15" customHeight="1" x14ac:dyDescent="0.25">
      <c r="U24998" s="104"/>
      <c r="AB24998" s="104"/>
      <c r="AC24998" s="104"/>
      <c r="AF24998" s="104"/>
      <c r="AG24998" s="104"/>
      <c r="AK24998" s="104"/>
      <c r="AL24998" s="104"/>
      <c r="AO24998" s="104"/>
      <c r="AP24998" s="104"/>
    </row>
    <row r="24999" spans="21:42" ht="15" customHeight="1" x14ac:dyDescent="0.25">
      <c r="U24999" s="104"/>
      <c r="AB24999" s="104"/>
      <c r="AC24999" s="104"/>
      <c r="AF24999" s="104"/>
      <c r="AG24999" s="104"/>
      <c r="AK24999" s="104"/>
      <c r="AL24999" s="104"/>
      <c r="AO24999" s="104"/>
      <c r="AP24999" s="104"/>
    </row>
    <row r="25000" spans="21:42" ht="15" customHeight="1" x14ac:dyDescent="0.25">
      <c r="U25000" s="104"/>
      <c r="AB25000" s="104"/>
      <c r="AC25000" s="104"/>
      <c r="AF25000" s="104"/>
      <c r="AG25000" s="104"/>
      <c r="AK25000" s="104"/>
      <c r="AL25000" s="104"/>
      <c r="AO25000" s="104"/>
      <c r="AP25000" s="104"/>
    </row>
    <row r="25001" spans="21:42" ht="15" customHeight="1" x14ac:dyDescent="0.25">
      <c r="U25001" s="104"/>
      <c r="AB25001" s="104"/>
      <c r="AC25001" s="104"/>
      <c r="AF25001" s="104"/>
      <c r="AG25001" s="104"/>
      <c r="AK25001" s="104"/>
      <c r="AL25001" s="104"/>
      <c r="AO25001" s="104"/>
      <c r="AP25001" s="104"/>
    </row>
    <row r="25002" spans="21:42" ht="15" customHeight="1" x14ac:dyDescent="0.25">
      <c r="U25002" s="104"/>
      <c r="AB25002" s="104"/>
      <c r="AC25002" s="104"/>
      <c r="AF25002" s="104"/>
      <c r="AG25002" s="104"/>
      <c r="AK25002" s="104"/>
      <c r="AL25002" s="104"/>
      <c r="AO25002" s="104"/>
      <c r="AP25002" s="104"/>
    </row>
    <row r="25003" spans="21:42" ht="15" customHeight="1" x14ac:dyDescent="0.25">
      <c r="U25003" s="104"/>
      <c r="AB25003" s="104"/>
      <c r="AC25003" s="104"/>
      <c r="AF25003" s="104"/>
      <c r="AG25003" s="104"/>
      <c r="AK25003" s="104"/>
      <c r="AL25003" s="104"/>
      <c r="AO25003" s="104"/>
      <c r="AP25003" s="104"/>
    </row>
    <row r="25004" spans="21:42" ht="15" customHeight="1" x14ac:dyDescent="0.25">
      <c r="U25004" s="104"/>
      <c r="AB25004" s="104"/>
      <c r="AC25004" s="104"/>
      <c r="AF25004" s="104"/>
      <c r="AG25004" s="104"/>
      <c r="AK25004" s="104"/>
      <c r="AL25004" s="104"/>
      <c r="AO25004" s="104"/>
      <c r="AP25004" s="104"/>
    </row>
    <row r="25005" spans="21:42" ht="15" customHeight="1" x14ac:dyDescent="0.25">
      <c r="U25005" s="104"/>
      <c r="AB25005" s="104"/>
      <c r="AC25005" s="104"/>
      <c r="AF25005" s="104"/>
      <c r="AG25005" s="104"/>
      <c r="AK25005" s="104"/>
      <c r="AL25005" s="104"/>
      <c r="AO25005" s="104"/>
      <c r="AP25005" s="104"/>
    </row>
    <row r="25006" spans="21:42" ht="15" customHeight="1" x14ac:dyDescent="0.25">
      <c r="U25006" s="104"/>
      <c r="AB25006" s="104"/>
      <c r="AC25006" s="104"/>
      <c r="AF25006" s="104"/>
      <c r="AG25006" s="104"/>
      <c r="AK25006" s="104"/>
      <c r="AL25006" s="104"/>
      <c r="AO25006" s="104"/>
      <c r="AP25006" s="104"/>
    </row>
    <row r="25007" spans="21:42" ht="15" customHeight="1" x14ac:dyDescent="0.25">
      <c r="U25007" s="104"/>
      <c r="AB25007" s="104"/>
      <c r="AC25007" s="104"/>
      <c r="AF25007" s="104"/>
      <c r="AG25007" s="104"/>
      <c r="AK25007" s="104"/>
      <c r="AL25007" s="104"/>
      <c r="AO25007" s="104"/>
      <c r="AP25007" s="104"/>
    </row>
    <row r="25008" spans="21:42" ht="15" customHeight="1" x14ac:dyDescent="0.25">
      <c r="U25008" s="104"/>
      <c r="AB25008" s="104"/>
      <c r="AC25008" s="104"/>
      <c r="AF25008" s="104"/>
      <c r="AG25008" s="104"/>
      <c r="AK25008" s="104"/>
      <c r="AL25008" s="104"/>
      <c r="AO25008" s="104"/>
      <c r="AP25008" s="104"/>
    </row>
    <row r="25009" spans="21:42" ht="15" customHeight="1" x14ac:dyDescent="0.25">
      <c r="U25009" s="104"/>
      <c r="AB25009" s="104"/>
      <c r="AC25009" s="104"/>
      <c r="AF25009" s="104"/>
      <c r="AG25009" s="104"/>
      <c r="AK25009" s="104"/>
      <c r="AL25009" s="104"/>
      <c r="AO25009" s="104"/>
      <c r="AP25009" s="104"/>
    </row>
    <row r="25010" spans="21:42" ht="15" customHeight="1" x14ac:dyDescent="0.25">
      <c r="U25010" s="104"/>
      <c r="AB25010" s="104"/>
      <c r="AC25010" s="104"/>
      <c r="AF25010" s="104"/>
      <c r="AG25010" s="104"/>
      <c r="AK25010" s="104"/>
      <c r="AL25010" s="104"/>
      <c r="AO25010" s="104"/>
      <c r="AP25010" s="104"/>
    </row>
    <row r="25011" spans="21:42" ht="15" customHeight="1" x14ac:dyDescent="0.25">
      <c r="U25011" s="104"/>
      <c r="AB25011" s="104"/>
      <c r="AC25011" s="104"/>
      <c r="AF25011" s="104"/>
      <c r="AG25011" s="104"/>
      <c r="AK25011" s="104"/>
      <c r="AL25011" s="104"/>
      <c r="AO25011" s="104"/>
      <c r="AP25011" s="104"/>
    </row>
    <row r="25012" spans="21:42" ht="15" customHeight="1" x14ac:dyDescent="0.25">
      <c r="U25012" s="104"/>
      <c r="AB25012" s="104"/>
      <c r="AC25012" s="104"/>
      <c r="AF25012" s="104"/>
      <c r="AG25012" s="104"/>
      <c r="AK25012" s="104"/>
      <c r="AL25012" s="104"/>
      <c r="AO25012" s="104"/>
      <c r="AP25012" s="104"/>
    </row>
    <row r="25013" spans="21:42" ht="15" customHeight="1" x14ac:dyDescent="0.25">
      <c r="U25013" s="104"/>
      <c r="AB25013" s="104"/>
      <c r="AC25013" s="104"/>
      <c r="AF25013" s="104"/>
      <c r="AG25013" s="104"/>
      <c r="AK25013" s="104"/>
      <c r="AL25013" s="104"/>
      <c r="AO25013" s="104"/>
      <c r="AP25013" s="104"/>
    </row>
    <row r="25014" spans="21:42" ht="15" customHeight="1" x14ac:dyDescent="0.25">
      <c r="U25014" s="104"/>
      <c r="AB25014" s="104"/>
      <c r="AC25014" s="104"/>
      <c r="AF25014" s="104"/>
      <c r="AG25014" s="104"/>
      <c r="AK25014" s="104"/>
      <c r="AL25014" s="104"/>
      <c r="AO25014" s="104"/>
      <c r="AP25014" s="104"/>
    </row>
    <row r="25015" spans="21:42" ht="15" customHeight="1" x14ac:dyDescent="0.25">
      <c r="U25015" s="104"/>
      <c r="AB25015" s="104"/>
      <c r="AC25015" s="104"/>
      <c r="AF25015" s="104"/>
      <c r="AG25015" s="104"/>
      <c r="AK25015" s="104"/>
      <c r="AL25015" s="104"/>
      <c r="AO25015" s="104"/>
      <c r="AP25015" s="104"/>
    </row>
    <row r="25016" spans="21:42" ht="15" customHeight="1" x14ac:dyDescent="0.25">
      <c r="U25016" s="104"/>
      <c r="AB25016" s="104"/>
      <c r="AC25016" s="104"/>
      <c r="AF25016" s="104"/>
      <c r="AG25016" s="104"/>
      <c r="AK25016" s="104"/>
      <c r="AL25016" s="104"/>
      <c r="AO25016" s="104"/>
      <c r="AP25016" s="104"/>
    </row>
    <row r="25017" spans="21:42" ht="15" customHeight="1" x14ac:dyDescent="0.25">
      <c r="U25017" s="104"/>
      <c r="AB25017" s="104"/>
      <c r="AC25017" s="104"/>
      <c r="AF25017" s="104"/>
      <c r="AG25017" s="104"/>
      <c r="AK25017" s="104"/>
      <c r="AL25017" s="104"/>
      <c r="AO25017" s="104"/>
      <c r="AP25017" s="104"/>
    </row>
    <row r="25018" spans="21:42" ht="15" customHeight="1" x14ac:dyDescent="0.25">
      <c r="U25018" s="104"/>
      <c r="AB25018" s="104"/>
      <c r="AC25018" s="104"/>
      <c r="AF25018" s="104"/>
      <c r="AG25018" s="104"/>
      <c r="AK25018" s="104"/>
      <c r="AL25018" s="104"/>
      <c r="AO25018" s="104"/>
      <c r="AP25018" s="104"/>
    </row>
    <row r="25019" spans="21:42" ht="15" customHeight="1" x14ac:dyDescent="0.25">
      <c r="U25019" s="104"/>
      <c r="AB25019" s="104"/>
      <c r="AC25019" s="104"/>
      <c r="AF25019" s="104"/>
      <c r="AG25019" s="104"/>
      <c r="AK25019" s="104"/>
      <c r="AL25019" s="104"/>
      <c r="AO25019" s="104"/>
      <c r="AP25019" s="104"/>
    </row>
    <row r="25020" spans="21:42" ht="15" customHeight="1" x14ac:dyDescent="0.25">
      <c r="U25020" s="104"/>
      <c r="AB25020" s="104"/>
      <c r="AC25020" s="104"/>
      <c r="AF25020" s="104"/>
      <c r="AG25020" s="104"/>
      <c r="AK25020" s="104"/>
      <c r="AL25020" s="104"/>
      <c r="AO25020" s="104"/>
      <c r="AP25020" s="104"/>
    </row>
    <row r="25021" spans="21:42" ht="15" customHeight="1" x14ac:dyDescent="0.25">
      <c r="U25021" s="104"/>
      <c r="AB25021" s="104"/>
      <c r="AC25021" s="104"/>
      <c r="AF25021" s="104"/>
      <c r="AG25021" s="104"/>
      <c r="AK25021" s="104"/>
      <c r="AL25021" s="104"/>
      <c r="AO25021" s="104"/>
      <c r="AP25021" s="104"/>
    </row>
    <row r="25022" spans="21:42" ht="15" customHeight="1" x14ac:dyDescent="0.25">
      <c r="U25022" s="104"/>
      <c r="AB25022" s="104"/>
      <c r="AC25022" s="104"/>
      <c r="AF25022" s="104"/>
      <c r="AG25022" s="104"/>
      <c r="AK25022" s="104"/>
      <c r="AL25022" s="104"/>
      <c r="AO25022" s="104"/>
      <c r="AP25022" s="104"/>
    </row>
    <row r="25023" spans="21:42" ht="15" customHeight="1" x14ac:dyDescent="0.25">
      <c r="U25023" s="104"/>
      <c r="AB25023" s="104"/>
      <c r="AC25023" s="104"/>
      <c r="AF25023" s="104"/>
      <c r="AG25023" s="104"/>
      <c r="AK25023" s="104"/>
      <c r="AL25023" s="104"/>
      <c r="AO25023" s="104"/>
      <c r="AP25023" s="104"/>
    </row>
    <row r="25024" spans="21:42" ht="15" customHeight="1" x14ac:dyDescent="0.25">
      <c r="U25024" s="104"/>
      <c r="AB25024" s="104"/>
      <c r="AC25024" s="104"/>
      <c r="AF25024" s="104"/>
      <c r="AG25024" s="104"/>
      <c r="AK25024" s="104"/>
      <c r="AL25024" s="104"/>
      <c r="AO25024" s="104"/>
      <c r="AP25024" s="104"/>
    </row>
    <row r="25025" spans="21:42" ht="15" customHeight="1" x14ac:dyDescent="0.25">
      <c r="U25025" s="104"/>
      <c r="AB25025" s="104"/>
      <c r="AC25025" s="104"/>
      <c r="AF25025" s="104"/>
      <c r="AG25025" s="104"/>
      <c r="AK25025" s="104"/>
      <c r="AL25025" s="104"/>
      <c r="AO25025" s="104"/>
      <c r="AP25025" s="104"/>
    </row>
    <row r="25026" spans="21:42" ht="15" customHeight="1" x14ac:dyDescent="0.25">
      <c r="U25026" s="104"/>
      <c r="AB25026" s="104"/>
      <c r="AC25026" s="104"/>
      <c r="AF25026" s="104"/>
      <c r="AG25026" s="104"/>
      <c r="AK25026" s="104"/>
      <c r="AL25026" s="104"/>
      <c r="AO25026" s="104"/>
      <c r="AP25026" s="104"/>
    </row>
    <row r="25027" spans="21:42" ht="15" customHeight="1" x14ac:dyDescent="0.25">
      <c r="U25027" s="104"/>
      <c r="AB25027" s="104"/>
      <c r="AC25027" s="104"/>
      <c r="AF25027" s="104"/>
      <c r="AG25027" s="104"/>
      <c r="AK25027" s="104"/>
      <c r="AL25027" s="104"/>
      <c r="AO25027" s="104"/>
      <c r="AP25027" s="104"/>
    </row>
    <row r="25028" spans="21:42" ht="15" customHeight="1" x14ac:dyDescent="0.25">
      <c r="U25028" s="104"/>
      <c r="AB25028" s="104"/>
      <c r="AC25028" s="104"/>
      <c r="AF25028" s="104"/>
      <c r="AG25028" s="104"/>
      <c r="AK25028" s="104"/>
      <c r="AL25028" s="104"/>
      <c r="AO25028" s="104"/>
      <c r="AP25028" s="104"/>
    </row>
    <row r="25029" spans="21:42" ht="15" customHeight="1" x14ac:dyDescent="0.25">
      <c r="U25029" s="104"/>
      <c r="AB25029" s="104"/>
      <c r="AC25029" s="104"/>
      <c r="AF25029" s="104"/>
      <c r="AG25029" s="104"/>
      <c r="AK25029" s="104"/>
      <c r="AL25029" s="104"/>
      <c r="AO25029" s="104"/>
      <c r="AP25029" s="104"/>
    </row>
    <row r="25030" spans="21:42" ht="15" customHeight="1" x14ac:dyDescent="0.25">
      <c r="U25030" s="104"/>
      <c r="AB25030" s="104"/>
      <c r="AC25030" s="104"/>
      <c r="AF25030" s="104"/>
      <c r="AG25030" s="104"/>
      <c r="AK25030" s="104"/>
      <c r="AL25030" s="104"/>
      <c r="AO25030" s="104"/>
      <c r="AP25030" s="104"/>
    </row>
    <row r="25031" spans="21:42" ht="15" customHeight="1" x14ac:dyDescent="0.25">
      <c r="U25031" s="104"/>
      <c r="AB25031" s="104"/>
      <c r="AC25031" s="104"/>
      <c r="AF25031" s="104"/>
      <c r="AG25031" s="104"/>
      <c r="AK25031" s="104"/>
      <c r="AL25031" s="104"/>
      <c r="AO25031" s="104"/>
      <c r="AP25031" s="104"/>
    </row>
    <row r="25032" spans="21:42" ht="15" customHeight="1" x14ac:dyDescent="0.25">
      <c r="U25032" s="104"/>
      <c r="AB25032" s="104"/>
      <c r="AC25032" s="104"/>
      <c r="AF25032" s="104"/>
      <c r="AG25032" s="104"/>
      <c r="AK25032" s="104"/>
      <c r="AL25032" s="104"/>
      <c r="AO25032" s="104"/>
      <c r="AP25032" s="104"/>
    </row>
    <row r="25033" spans="21:42" ht="15" customHeight="1" x14ac:dyDescent="0.25">
      <c r="U25033" s="104"/>
      <c r="AB25033" s="104"/>
      <c r="AC25033" s="104"/>
      <c r="AF25033" s="104"/>
      <c r="AG25033" s="104"/>
      <c r="AK25033" s="104"/>
      <c r="AL25033" s="104"/>
      <c r="AO25033" s="104"/>
      <c r="AP25033" s="104"/>
    </row>
    <row r="25034" spans="21:42" ht="15" customHeight="1" x14ac:dyDescent="0.25">
      <c r="U25034" s="104"/>
      <c r="AB25034" s="104"/>
      <c r="AC25034" s="104"/>
      <c r="AF25034" s="104"/>
      <c r="AG25034" s="104"/>
      <c r="AK25034" s="104"/>
      <c r="AL25034" s="104"/>
      <c r="AO25034" s="104"/>
      <c r="AP25034" s="104"/>
    </row>
    <row r="25035" spans="21:42" ht="15" customHeight="1" x14ac:dyDescent="0.25">
      <c r="U25035" s="104"/>
      <c r="AB25035" s="104"/>
      <c r="AC25035" s="104"/>
      <c r="AF25035" s="104"/>
      <c r="AG25035" s="104"/>
      <c r="AK25035" s="104"/>
      <c r="AL25035" s="104"/>
      <c r="AO25035" s="104"/>
      <c r="AP25035" s="104"/>
    </row>
    <row r="25036" spans="21:42" ht="15" customHeight="1" x14ac:dyDescent="0.25">
      <c r="U25036" s="104"/>
      <c r="AB25036" s="104"/>
      <c r="AC25036" s="104"/>
      <c r="AF25036" s="104"/>
      <c r="AG25036" s="104"/>
      <c r="AK25036" s="104"/>
      <c r="AL25036" s="104"/>
      <c r="AO25036" s="104"/>
      <c r="AP25036" s="104"/>
    </row>
    <row r="25037" spans="21:42" ht="15" customHeight="1" x14ac:dyDescent="0.25">
      <c r="U25037" s="104"/>
      <c r="AB25037" s="104"/>
      <c r="AC25037" s="104"/>
      <c r="AF25037" s="104"/>
      <c r="AG25037" s="104"/>
      <c r="AK25037" s="104"/>
      <c r="AL25037" s="104"/>
      <c r="AO25037" s="104"/>
      <c r="AP25037" s="104"/>
    </row>
    <row r="25038" spans="21:42" ht="15" customHeight="1" x14ac:dyDescent="0.25">
      <c r="U25038" s="104"/>
      <c r="AB25038" s="104"/>
      <c r="AC25038" s="104"/>
      <c r="AF25038" s="104"/>
      <c r="AG25038" s="104"/>
      <c r="AK25038" s="104"/>
      <c r="AL25038" s="104"/>
      <c r="AO25038" s="104"/>
      <c r="AP25038" s="104"/>
    </row>
    <row r="25039" spans="21:42" ht="15" customHeight="1" x14ac:dyDescent="0.25">
      <c r="U25039" s="104"/>
      <c r="AB25039" s="104"/>
      <c r="AC25039" s="104"/>
      <c r="AF25039" s="104"/>
      <c r="AG25039" s="104"/>
      <c r="AK25039" s="104"/>
      <c r="AL25039" s="104"/>
      <c r="AO25039" s="104"/>
      <c r="AP25039" s="104"/>
    </row>
    <row r="25040" spans="21:42" ht="15" customHeight="1" x14ac:dyDescent="0.25">
      <c r="U25040" s="104"/>
      <c r="AB25040" s="104"/>
      <c r="AC25040" s="104"/>
      <c r="AF25040" s="104"/>
      <c r="AG25040" s="104"/>
      <c r="AK25040" s="104"/>
      <c r="AL25040" s="104"/>
      <c r="AO25040" s="104"/>
      <c r="AP25040" s="104"/>
    </row>
    <row r="25041" spans="21:42" ht="15" customHeight="1" x14ac:dyDescent="0.25">
      <c r="U25041" s="104"/>
      <c r="AB25041" s="104"/>
      <c r="AC25041" s="104"/>
      <c r="AF25041" s="104"/>
      <c r="AG25041" s="104"/>
      <c r="AK25041" s="104"/>
      <c r="AL25041" s="104"/>
      <c r="AO25041" s="104"/>
      <c r="AP25041" s="104"/>
    </row>
    <row r="25042" spans="21:42" ht="15" customHeight="1" x14ac:dyDescent="0.25">
      <c r="U25042" s="104"/>
      <c r="AB25042" s="104"/>
      <c r="AC25042" s="104"/>
      <c r="AF25042" s="104"/>
      <c r="AG25042" s="104"/>
      <c r="AK25042" s="104"/>
      <c r="AL25042" s="104"/>
      <c r="AO25042" s="104"/>
      <c r="AP25042" s="104"/>
    </row>
    <row r="25043" spans="21:42" ht="15" customHeight="1" x14ac:dyDescent="0.25">
      <c r="U25043" s="104"/>
      <c r="AB25043" s="104"/>
      <c r="AC25043" s="104"/>
      <c r="AF25043" s="104"/>
      <c r="AG25043" s="104"/>
      <c r="AK25043" s="104"/>
      <c r="AL25043" s="104"/>
      <c r="AO25043" s="104"/>
      <c r="AP25043" s="104"/>
    </row>
    <row r="25044" spans="21:42" ht="15" customHeight="1" x14ac:dyDescent="0.25">
      <c r="U25044" s="104"/>
      <c r="AB25044" s="104"/>
      <c r="AC25044" s="104"/>
      <c r="AF25044" s="104"/>
      <c r="AG25044" s="104"/>
      <c r="AK25044" s="104"/>
      <c r="AL25044" s="104"/>
      <c r="AO25044" s="104"/>
      <c r="AP25044" s="104"/>
    </row>
    <row r="25045" spans="21:42" ht="15" customHeight="1" x14ac:dyDescent="0.25">
      <c r="U25045" s="104"/>
      <c r="AB25045" s="104"/>
      <c r="AC25045" s="104"/>
      <c r="AF25045" s="104"/>
      <c r="AG25045" s="104"/>
      <c r="AK25045" s="104"/>
      <c r="AL25045" s="104"/>
      <c r="AO25045" s="104"/>
      <c r="AP25045" s="104"/>
    </row>
    <row r="25046" spans="21:42" ht="15" customHeight="1" x14ac:dyDescent="0.25">
      <c r="U25046" s="104"/>
      <c r="AB25046" s="104"/>
      <c r="AC25046" s="104"/>
      <c r="AF25046" s="104"/>
      <c r="AG25046" s="104"/>
      <c r="AK25046" s="104"/>
      <c r="AL25046" s="104"/>
      <c r="AO25046" s="104"/>
      <c r="AP25046" s="104"/>
    </row>
    <row r="25047" spans="21:42" ht="15" customHeight="1" x14ac:dyDescent="0.25">
      <c r="U25047" s="104"/>
      <c r="AB25047" s="104"/>
      <c r="AC25047" s="104"/>
      <c r="AF25047" s="104"/>
      <c r="AG25047" s="104"/>
      <c r="AK25047" s="104"/>
      <c r="AL25047" s="104"/>
      <c r="AO25047" s="104"/>
      <c r="AP25047" s="104"/>
    </row>
    <row r="25048" spans="21:42" ht="15" customHeight="1" x14ac:dyDescent="0.25">
      <c r="U25048" s="104"/>
      <c r="AB25048" s="104"/>
      <c r="AC25048" s="104"/>
      <c r="AF25048" s="104"/>
      <c r="AG25048" s="104"/>
      <c r="AK25048" s="104"/>
      <c r="AL25048" s="104"/>
      <c r="AO25048" s="104"/>
      <c r="AP25048" s="104"/>
    </row>
    <row r="25049" spans="21:42" ht="15" customHeight="1" x14ac:dyDescent="0.25">
      <c r="U25049" s="104"/>
      <c r="AB25049" s="104"/>
      <c r="AC25049" s="104"/>
      <c r="AF25049" s="104"/>
      <c r="AG25049" s="104"/>
      <c r="AK25049" s="104"/>
      <c r="AL25049" s="104"/>
      <c r="AO25049" s="104"/>
      <c r="AP25049" s="104"/>
    </row>
    <row r="25050" spans="21:42" ht="15" customHeight="1" x14ac:dyDescent="0.25">
      <c r="U25050" s="104"/>
      <c r="AB25050" s="104"/>
      <c r="AC25050" s="104"/>
      <c r="AF25050" s="104"/>
      <c r="AG25050" s="104"/>
      <c r="AK25050" s="104"/>
      <c r="AL25050" s="104"/>
      <c r="AO25050" s="104"/>
      <c r="AP25050" s="104"/>
    </row>
    <row r="25051" spans="21:42" ht="15" customHeight="1" x14ac:dyDescent="0.25">
      <c r="U25051" s="104"/>
      <c r="AB25051" s="104"/>
      <c r="AC25051" s="104"/>
      <c r="AF25051" s="104"/>
      <c r="AG25051" s="104"/>
      <c r="AK25051" s="104"/>
      <c r="AL25051" s="104"/>
      <c r="AO25051" s="104"/>
      <c r="AP25051" s="104"/>
    </row>
    <row r="25052" spans="21:42" ht="15" customHeight="1" x14ac:dyDescent="0.25">
      <c r="U25052" s="104"/>
      <c r="AB25052" s="104"/>
      <c r="AC25052" s="104"/>
      <c r="AF25052" s="104"/>
      <c r="AG25052" s="104"/>
      <c r="AK25052" s="104"/>
      <c r="AL25052" s="104"/>
      <c r="AO25052" s="104"/>
      <c r="AP25052" s="104"/>
    </row>
    <row r="25053" spans="21:42" ht="15" customHeight="1" x14ac:dyDescent="0.25">
      <c r="U25053" s="104"/>
      <c r="AB25053" s="104"/>
      <c r="AC25053" s="104"/>
      <c r="AF25053" s="104"/>
      <c r="AG25053" s="104"/>
      <c r="AK25053" s="104"/>
      <c r="AL25053" s="104"/>
      <c r="AO25053" s="104"/>
      <c r="AP25053" s="104"/>
    </row>
    <row r="25054" spans="21:42" ht="15" customHeight="1" x14ac:dyDescent="0.25">
      <c r="U25054" s="104"/>
      <c r="AB25054" s="104"/>
      <c r="AC25054" s="104"/>
      <c r="AF25054" s="104"/>
      <c r="AG25054" s="104"/>
      <c r="AK25054" s="104"/>
      <c r="AL25054" s="104"/>
      <c r="AO25054" s="104"/>
      <c r="AP25054" s="104"/>
    </row>
    <row r="25055" spans="21:42" ht="15" customHeight="1" x14ac:dyDescent="0.25">
      <c r="U25055" s="104"/>
      <c r="AB25055" s="104"/>
      <c r="AC25055" s="104"/>
      <c r="AF25055" s="104"/>
      <c r="AG25055" s="104"/>
      <c r="AK25055" s="104"/>
      <c r="AL25055" s="104"/>
      <c r="AO25055" s="104"/>
      <c r="AP25055" s="104"/>
    </row>
    <row r="25056" spans="21:42" ht="15" customHeight="1" x14ac:dyDescent="0.25">
      <c r="U25056" s="104"/>
      <c r="AB25056" s="104"/>
      <c r="AC25056" s="104"/>
      <c r="AF25056" s="104"/>
      <c r="AG25056" s="104"/>
      <c r="AK25056" s="104"/>
      <c r="AL25056" s="104"/>
      <c r="AO25056" s="104"/>
      <c r="AP25056" s="104"/>
    </row>
    <row r="25057" spans="21:42" ht="15" customHeight="1" x14ac:dyDescent="0.25">
      <c r="U25057" s="104"/>
      <c r="AB25057" s="104"/>
      <c r="AC25057" s="104"/>
      <c r="AF25057" s="104"/>
      <c r="AG25057" s="104"/>
      <c r="AK25057" s="104"/>
      <c r="AL25057" s="104"/>
      <c r="AO25057" s="104"/>
      <c r="AP25057" s="104"/>
    </row>
    <row r="25058" spans="21:42" ht="15" customHeight="1" x14ac:dyDescent="0.25">
      <c r="U25058" s="104"/>
      <c r="AB25058" s="104"/>
      <c r="AC25058" s="104"/>
      <c r="AF25058" s="104"/>
      <c r="AG25058" s="104"/>
      <c r="AK25058" s="104"/>
      <c r="AL25058" s="104"/>
      <c r="AO25058" s="104"/>
      <c r="AP25058" s="104"/>
    </row>
    <row r="25059" spans="21:42" ht="15" customHeight="1" x14ac:dyDescent="0.25">
      <c r="U25059" s="104"/>
      <c r="AB25059" s="104"/>
      <c r="AC25059" s="104"/>
      <c r="AF25059" s="104"/>
      <c r="AG25059" s="104"/>
      <c r="AK25059" s="104"/>
      <c r="AL25059" s="104"/>
      <c r="AO25059" s="104"/>
      <c r="AP25059" s="104"/>
    </row>
    <row r="25060" spans="21:42" ht="15" customHeight="1" x14ac:dyDescent="0.25">
      <c r="U25060" s="104"/>
      <c r="AB25060" s="104"/>
      <c r="AC25060" s="104"/>
      <c r="AF25060" s="104"/>
      <c r="AG25060" s="104"/>
      <c r="AK25060" s="104"/>
      <c r="AL25060" s="104"/>
      <c r="AO25060" s="104"/>
      <c r="AP25060" s="104"/>
    </row>
    <row r="25061" spans="21:42" ht="15" customHeight="1" x14ac:dyDescent="0.25">
      <c r="U25061" s="104"/>
      <c r="AB25061" s="104"/>
      <c r="AC25061" s="104"/>
      <c r="AF25061" s="104"/>
      <c r="AG25061" s="104"/>
      <c r="AK25061" s="104"/>
      <c r="AL25061" s="104"/>
      <c r="AO25061" s="104"/>
      <c r="AP25061" s="104"/>
    </row>
    <row r="25062" spans="21:42" ht="15" customHeight="1" x14ac:dyDescent="0.25">
      <c r="U25062" s="104"/>
      <c r="AB25062" s="104"/>
      <c r="AC25062" s="104"/>
      <c r="AF25062" s="104"/>
      <c r="AG25062" s="104"/>
      <c r="AK25062" s="104"/>
      <c r="AL25062" s="104"/>
      <c r="AO25062" s="104"/>
      <c r="AP25062" s="104"/>
    </row>
    <row r="25063" spans="21:42" ht="15" customHeight="1" x14ac:dyDescent="0.25">
      <c r="U25063" s="104"/>
      <c r="AB25063" s="104"/>
      <c r="AC25063" s="104"/>
      <c r="AF25063" s="104"/>
      <c r="AG25063" s="104"/>
      <c r="AK25063" s="104"/>
      <c r="AL25063" s="104"/>
      <c r="AO25063" s="104"/>
      <c r="AP25063" s="104"/>
    </row>
    <row r="25064" spans="21:42" ht="15" customHeight="1" x14ac:dyDescent="0.25">
      <c r="U25064" s="104"/>
      <c r="AB25064" s="104"/>
      <c r="AC25064" s="104"/>
      <c r="AF25064" s="104"/>
      <c r="AG25064" s="104"/>
      <c r="AK25064" s="104"/>
      <c r="AL25064" s="104"/>
      <c r="AO25064" s="104"/>
      <c r="AP25064" s="104"/>
    </row>
    <row r="25065" spans="21:42" ht="15" customHeight="1" x14ac:dyDescent="0.25">
      <c r="U25065" s="104"/>
      <c r="AB25065" s="104"/>
      <c r="AC25065" s="104"/>
      <c r="AF25065" s="104"/>
      <c r="AG25065" s="104"/>
      <c r="AK25065" s="104"/>
      <c r="AL25065" s="104"/>
      <c r="AO25065" s="104"/>
      <c r="AP25065" s="104"/>
    </row>
    <row r="25066" spans="21:42" ht="15" customHeight="1" x14ac:dyDescent="0.25">
      <c r="U25066" s="104"/>
      <c r="AB25066" s="104"/>
      <c r="AC25066" s="104"/>
      <c r="AF25066" s="104"/>
      <c r="AG25066" s="104"/>
      <c r="AK25066" s="104"/>
      <c r="AL25066" s="104"/>
      <c r="AO25066" s="104"/>
      <c r="AP25066" s="104"/>
    </row>
    <row r="25067" spans="21:42" ht="15" customHeight="1" x14ac:dyDescent="0.25">
      <c r="U25067" s="104"/>
      <c r="AB25067" s="104"/>
      <c r="AC25067" s="104"/>
      <c r="AF25067" s="104"/>
      <c r="AG25067" s="104"/>
      <c r="AK25067" s="104"/>
      <c r="AL25067" s="104"/>
      <c r="AO25067" s="104"/>
      <c r="AP25067" s="104"/>
    </row>
    <row r="25068" spans="21:42" ht="15" customHeight="1" x14ac:dyDescent="0.25">
      <c r="U25068" s="104"/>
      <c r="AB25068" s="104"/>
      <c r="AC25068" s="104"/>
      <c r="AF25068" s="104"/>
      <c r="AG25068" s="104"/>
      <c r="AK25068" s="104"/>
      <c r="AL25068" s="104"/>
      <c r="AO25068" s="104"/>
      <c r="AP25068" s="104"/>
    </row>
    <row r="25069" spans="21:42" ht="15" customHeight="1" x14ac:dyDescent="0.25">
      <c r="U25069" s="104"/>
      <c r="AB25069" s="104"/>
      <c r="AC25069" s="104"/>
      <c r="AF25069" s="104"/>
      <c r="AG25069" s="104"/>
      <c r="AK25069" s="104"/>
      <c r="AL25069" s="104"/>
      <c r="AO25069" s="104"/>
      <c r="AP25069" s="104"/>
    </row>
    <row r="25070" spans="21:42" ht="15" customHeight="1" x14ac:dyDescent="0.25">
      <c r="U25070" s="104"/>
      <c r="AB25070" s="104"/>
      <c r="AC25070" s="104"/>
      <c r="AF25070" s="104"/>
      <c r="AG25070" s="104"/>
      <c r="AK25070" s="104"/>
      <c r="AL25070" s="104"/>
      <c r="AO25070" s="104"/>
      <c r="AP25070" s="104"/>
    </row>
    <row r="25071" spans="21:42" ht="15" customHeight="1" x14ac:dyDescent="0.25">
      <c r="U25071" s="104"/>
      <c r="AB25071" s="104"/>
      <c r="AC25071" s="104"/>
      <c r="AF25071" s="104"/>
      <c r="AG25071" s="104"/>
      <c r="AK25071" s="104"/>
      <c r="AL25071" s="104"/>
      <c r="AO25071" s="104"/>
      <c r="AP25071" s="104"/>
    </row>
    <row r="25072" spans="21:42" ht="15" customHeight="1" x14ac:dyDescent="0.25">
      <c r="U25072" s="104"/>
      <c r="AB25072" s="104"/>
      <c r="AC25072" s="104"/>
      <c r="AF25072" s="104"/>
      <c r="AG25072" s="104"/>
      <c r="AK25072" s="104"/>
      <c r="AL25072" s="104"/>
      <c r="AO25072" s="104"/>
      <c r="AP25072" s="104"/>
    </row>
    <row r="25073" spans="21:42" ht="15" customHeight="1" x14ac:dyDescent="0.25">
      <c r="U25073" s="104"/>
      <c r="AB25073" s="104"/>
      <c r="AC25073" s="104"/>
      <c r="AF25073" s="104"/>
      <c r="AG25073" s="104"/>
      <c r="AK25073" s="104"/>
      <c r="AL25073" s="104"/>
      <c r="AO25073" s="104"/>
      <c r="AP25073" s="104"/>
    </row>
    <row r="25074" spans="21:42" ht="15" customHeight="1" x14ac:dyDescent="0.25">
      <c r="U25074" s="104"/>
      <c r="AB25074" s="104"/>
      <c r="AC25074" s="104"/>
      <c r="AF25074" s="104"/>
      <c r="AG25074" s="104"/>
      <c r="AK25074" s="104"/>
      <c r="AL25074" s="104"/>
      <c r="AO25074" s="104"/>
      <c r="AP25074" s="104"/>
    </row>
    <row r="25075" spans="21:42" ht="15" customHeight="1" x14ac:dyDescent="0.25">
      <c r="U25075" s="104"/>
      <c r="AB25075" s="104"/>
      <c r="AC25075" s="104"/>
      <c r="AF25075" s="104"/>
      <c r="AG25075" s="104"/>
      <c r="AK25075" s="104"/>
      <c r="AL25075" s="104"/>
      <c r="AO25075" s="104"/>
      <c r="AP25075" s="104"/>
    </row>
    <row r="25076" spans="21:42" ht="15" customHeight="1" x14ac:dyDescent="0.25">
      <c r="U25076" s="104"/>
      <c r="AB25076" s="104"/>
      <c r="AC25076" s="104"/>
      <c r="AF25076" s="104"/>
      <c r="AG25076" s="104"/>
      <c r="AK25076" s="104"/>
      <c r="AL25076" s="104"/>
      <c r="AO25076" s="104"/>
      <c r="AP25076" s="104"/>
    </row>
    <row r="25077" spans="21:42" ht="15" customHeight="1" x14ac:dyDescent="0.25">
      <c r="U25077" s="104"/>
      <c r="AB25077" s="104"/>
      <c r="AC25077" s="104"/>
      <c r="AF25077" s="104"/>
      <c r="AG25077" s="104"/>
      <c r="AK25077" s="104"/>
      <c r="AL25077" s="104"/>
      <c r="AO25077" s="104"/>
      <c r="AP25077" s="104"/>
    </row>
    <row r="25078" spans="21:42" ht="15" customHeight="1" x14ac:dyDescent="0.25">
      <c r="U25078" s="104"/>
      <c r="AB25078" s="104"/>
      <c r="AC25078" s="104"/>
      <c r="AF25078" s="104"/>
      <c r="AG25078" s="104"/>
      <c r="AK25078" s="104"/>
      <c r="AL25078" s="104"/>
      <c r="AO25078" s="104"/>
      <c r="AP25078" s="104"/>
    </row>
    <row r="25079" spans="21:42" ht="15" customHeight="1" x14ac:dyDescent="0.25">
      <c r="U25079" s="104"/>
      <c r="AB25079" s="104"/>
      <c r="AC25079" s="104"/>
      <c r="AF25079" s="104"/>
      <c r="AG25079" s="104"/>
      <c r="AK25079" s="104"/>
      <c r="AL25079" s="104"/>
      <c r="AO25079" s="104"/>
      <c r="AP25079" s="104"/>
    </row>
    <row r="25080" spans="21:42" ht="15" customHeight="1" x14ac:dyDescent="0.25">
      <c r="U25080" s="104"/>
      <c r="AB25080" s="104"/>
      <c r="AC25080" s="104"/>
      <c r="AF25080" s="104"/>
      <c r="AG25080" s="104"/>
      <c r="AK25080" s="104"/>
      <c r="AL25080" s="104"/>
      <c r="AO25080" s="104"/>
      <c r="AP25080" s="104"/>
    </row>
    <row r="25081" spans="21:42" ht="15" customHeight="1" x14ac:dyDescent="0.25">
      <c r="U25081" s="104"/>
      <c r="AB25081" s="104"/>
      <c r="AC25081" s="104"/>
      <c r="AF25081" s="104"/>
      <c r="AG25081" s="104"/>
      <c r="AK25081" s="104"/>
      <c r="AL25081" s="104"/>
      <c r="AO25081" s="104"/>
      <c r="AP25081" s="104"/>
    </row>
    <row r="25082" spans="21:42" ht="15" customHeight="1" x14ac:dyDescent="0.25">
      <c r="U25082" s="104"/>
      <c r="AB25082" s="104"/>
      <c r="AC25082" s="104"/>
      <c r="AF25082" s="104"/>
      <c r="AG25082" s="104"/>
      <c r="AK25082" s="104"/>
      <c r="AL25082" s="104"/>
      <c r="AO25082" s="104"/>
      <c r="AP25082" s="104"/>
    </row>
    <row r="25083" spans="21:42" ht="15" customHeight="1" x14ac:dyDescent="0.25">
      <c r="U25083" s="104"/>
      <c r="AB25083" s="104"/>
      <c r="AC25083" s="104"/>
      <c r="AF25083" s="104"/>
      <c r="AG25083" s="104"/>
      <c r="AK25083" s="104"/>
      <c r="AL25083" s="104"/>
      <c r="AO25083" s="104"/>
      <c r="AP25083" s="104"/>
    </row>
    <row r="25084" spans="21:42" ht="15" customHeight="1" x14ac:dyDescent="0.25">
      <c r="U25084" s="104"/>
      <c r="AB25084" s="104"/>
      <c r="AC25084" s="104"/>
      <c r="AF25084" s="104"/>
      <c r="AG25084" s="104"/>
      <c r="AK25084" s="104"/>
      <c r="AL25084" s="104"/>
      <c r="AO25084" s="104"/>
      <c r="AP25084" s="104"/>
    </row>
    <row r="25085" spans="21:42" ht="15" customHeight="1" x14ac:dyDescent="0.25">
      <c r="U25085" s="104"/>
      <c r="AB25085" s="104"/>
      <c r="AC25085" s="104"/>
      <c r="AF25085" s="104"/>
      <c r="AG25085" s="104"/>
      <c r="AK25085" s="104"/>
      <c r="AL25085" s="104"/>
      <c r="AO25085" s="104"/>
      <c r="AP25085" s="104"/>
    </row>
    <row r="25086" spans="21:42" ht="15" customHeight="1" x14ac:dyDescent="0.25">
      <c r="U25086" s="104"/>
      <c r="AB25086" s="104"/>
      <c r="AC25086" s="104"/>
      <c r="AF25086" s="104"/>
      <c r="AG25086" s="104"/>
      <c r="AK25086" s="104"/>
      <c r="AL25086" s="104"/>
      <c r="AO25086" s="104"/>
      <c r="AP25086" s="104"/>
    </row>
    <row r="25087" spans="21:42" ht="15" customHeight="1" x14ac:dyDescent="0.25">
      <c r="U25087" s="104"/>
      <c r="AB25087" s="104"/>
      <c r="AC25087" s="104"/>
      <c r="AF25087" s="104"/>
      <c r="AG25087" s="104"/>
      <c r="AK25087" s="104"/>
      <c r="AL25087" s="104"/>
      <c r="AO25087" s="104"/>
      <c r="AP25087" s="104"/>
    </row>
    <row r="25088" spans="21:42" ht="15" customHeight="1" x14ac:dyDescent="0.25">
      <c r="U25088" s="104"/>
      <c r="AB25088" s="104"/>
      <c r="AC25088" s="104"/>
      <c r="AF25088" s="104"/>
      <c r="AG25088" s="104"/>
      <c r="AK25088" s="104"/>
      <c r="AL25088" s="104"/>
      <c r="AO25088" s="104"/>
      <c r="AP25088" s="104"/>
    </row>
    <row r="25089" spans="21:42" ht="15" customHeight="1" x14ac:dyDescent="0.25">
      <c r="U25089" s="104"/>
      <c r="AB25089" s="104"/>
      <c r="AC25089" s="104"/>
      <c r="AF25089" s="104"/>
      <c r="AG25089" s="104"/>
      <c r="AK25089" s="104"/>
      <c r="AL25089" s="104"/>
      <c r="AO25089" s="104"/>
      <c r="AP25089" s="104"/>
    </row>
    <row r="25090" spans="21:42" ht="15" customHeight="1" x14ac:dyDescent="0.25">
      <c r="U25090" s="104"/>
      <c r="AB25090" s="104"/>
      <c r="AC25090" s="104"/>
      <c r="AF25090" s="104"/>
      <c r="AG25090" s="104"/>
      <c r="AK25090" s="104"/>
      <c r="AL25090" s="104"/>
      <c r="AO25090" s="104"/>
      <c r="AP25090" s="104"/>
    </row>
    <row r="25091" spans="21:42" ht="15" customHeight="1" x14ac:dyDescent="0.25">
      <c r="U25091" s="104"/>
      <c r="AB25091" s="104"/>
      <c r="AC25091" s="104"/>
      <c r="AF25091" s="104"/>
      <c r="AG25091" s="104"/>
      <c r="AK25091" s="104"/>
      <c r="AL25091" s="104"/>
      <c r="AO25091" s="104"/>
      <c r="AP25091" s="104"/>
    </row>
    <row r="25092" spans="21:42" ht="15" customHeight="1" x14ac:dyDescent="0.25">
      <c r="U25092" s="104"/>
      <c r="AB25092" s="104"/>
      <c r="AC25092" s="104"/>
      <c r="AF25092" s="104"/>
      <c r="AG25092" s="104"/>
      <c r="AK25092" s="104"/>
      <c r="AL25092" s="104"/>
      <c r="AO25092" s="104"/>
      <c r="AP25092" s="104"/>
    </row>
    <row r="25093" spans="21:42" ht="15" customHeight="1" x14ac:dyDescent="0.25">
      <c r="U25093" s="104"/>
      <c r="AB25093" s="104"/>
      <c r="AC25093" s="104"/>
      <c r="AF25093" s="104"/>
      <c r="AG25093" s="104"/>
      <c r="AK25093" s="104"/>
      <c r="AL25093" s="104"/>
      <c r="AO25093" s="104"/>
      <c r="AP25093" s="104"/>
    </row>
    <row r="25094" spans="21:42" ht="15" customHeight="1" x14ac:dyDescent="0.25">
      <c r="U25094" s="104"/>
      <c r="AB25094" s="104"/>
      <c r="AC25094" s="104"/>
      <c r="AF25094" s="104"/>
      <c r="AG25094" s="104"/>
      <c r="AK25094" s="104"/>
      <c r="AL25094" s="104"/>
      <c r="AO25094" s="104"/>
      <c r="AP25094" s="104"/>
    </row>
    <row r="25095" spans="21:42" ht="15" customHeight="1" x14ac:dyDescent="0.25">
      <c r="U25095" s="104"/>
      <c r="AB25095" s="104"/>
      <c r="AC25095" s="104"/>
      <c r="AF25095" s="104"/>
      <c r="AG25095" s="104"/>
      <c r="AK25095" s="104"/>
      <c r="AL25095" s="104"/>
      <c r="AO25095" s="104"/>
      <c r="AP25095" s="104"/>
    </row>
    <row r="25096" spans="21:42" ht="15" customHeight="1" x14ac:dyDescent="0.25">
      <c r="U25096" s="104"/>
      <c r="AB25096" s="104"/>
      <c r="AC25096" s="104"/>
      <c r="AF25096" s="104"/>
      <c r="AG25096" s="104"/>
      <c r="AK25096" s="104"/>
      <c r="AL25096" s="104"/>
      <c r="AO25096" s="104"/>
      <c r="AP25096" s="104"/>
    </row>
    <row r="25097" spans="21:42" ht="15" customHeight="1" x14ac:dyDescent="0.25">
      <c r="U25097" s="104"/>
      <c r="AB25097" s="104"/>
      <c r="AC25097" s="104"/>
      <c r="AF25097" s="104"/>
      <c r="AG25097" s="104"/>
      <c r="AK25097" s="104"/>
      <c r="AL25097" s="104"/>
      <c r="AO25097" s="104"/>
      <c r="AP25097" s="104"/>
    </row>
    <row r="25098" spans="21:42" ht="15" customHeight="1" x14ac:dyDescent="0.25">
      <c r="U25098" s="104"/>
      <c r="AB25098" s="104"/>
      <c r="AC25098" s="104"/>
      <c r="AF25098" s="104"/>
      <c r="AG25098" s="104"/>
      <c r="AK25098" s="104"/>
      <c r="AL25098" s="104"/>
      <c r="AO25098" s="104"/>
      <c r="AP25098" s="104"/>
    </row>
    <row r="25099" spans="21:42" ht="15" customHeight="1" x14ac:dyDescent="0.25">
      <c r="U25099" s="104"/>
      <c r="AB25099" s="104"/>
      <c r="AC25099" s="104"/>
      <c r="AF25099" s="104"/>
      <c r="AG25099" s="104"/>
      <c r="AK25099" s="104"/>
      <c r="AL25099" s="104"/>
      <c r="AO25099" s="104"/>
      <c r="AP25099" s="104"/>
    </row>
    <row r="25100" spans="21:42" ht="15" customHeight="1" x14ac:dyDescent="0.25">
      <c r="U25100" s="104"/>
      <c r="AB25100" s="104"/>
      <c r="AC25100" s="104"/>
      <c r="AF25100" s="104"/>
      <c r="AG25100" s="104"/>
      <c r="AK25100" s="104"/>
      <c r="AL25100" s="104"/>
      <c r="AO25100" s="104"/>
      <c r="AP25100" s="104"/>
    </row>
    <row r="25101" spans="21:42" ht="15" customHeight="1" x14ac:dyDescent="0.25">
      <c r="U25101" s="104"/>
      <c r="AB25101" s="104"/>
      <c r="AC25101" s="104"/>
      <c r="AF25101" s="104"/>
      <c r="AG25101" s="104"/>
      <c r="AK25101" s="104"/>
      <c r="AL25101" s="104"/>
      <c r="AO25101" s="104"/>
      <c r="AP25101" s="104"/>
    </row>
    <row r="25102" spans="21:42" ht="15" customHeight="1" x14ac:dyDescent="0.25">
      <c r="U25102" s="104"/>
      <c r="AB25102" s="104"/>
      <c r="AC25102" s="104"/>
      <c r="AF25102" s="104"/>
      <c r="AG25102" s="104"/>
      <c r="AK25102" s="104"/>
      <c r="AL25102" s="104"/>
      <c r="AO25102" s="104"/>
      <c r="AP25102" s="104"/>
    </row>
    <row r="25103" spans="21:42" ht="15" customHeight="1" x14ac:dyDescent="0.25">
      <c r="U25103" s="104"/>
      <c r="AB25103" s="104"/>
      <c r="AC25103" s="104"/>
      <c r="AF25103" s="104"/>
      <c r="AG25103" s="104"/>
      <c r="AK25103" s="104"/>
      <c r="AL25103" s="104"/>
      <c r="AO25103" s="104"/>
      <c r="AP25103" s="104"/>
    </row>
    <row r="25104" spans="21:42" ht="15" customHeight="1" x14ac:dyDescent="0.25">
      <c r="U25104" s="104"/>
      <c r="AB25104" s="104"/>
      <c r="AC25104" s="104"/>
      <c r="AF25104" s="104"/>
      <c r="AG25104" s="104"/>
      <c r="AK25104" s="104"/>
      <c r="AL25104" s="104"/>
      <c r="AO25104" s="104"/>
      <c r="AP25104" s="104"/>
    </row>
    <row r="25105" spans="21:42" ht="15" customHeight="1" x14ac:dyDescent="0.25">
      <c r="U25105" s="104"/>
      <c r="AB25105" s="104"/>
      <c r="AC25105" s="104"/>
      <c r="AF25105" s="104"/>
      <c r="AG25105" s="104"/>
      <c r="AK25105" s="104"/>
      <c r="AL25105" s="104"/>
      <c r="AO25105" s="104"/>
      <c r="AP25105" s="104"/>
    </row>
    <row r="25106" spans="21:42" ht="15" customHeight="1" x14ac:dyDescent="0.25">
      <c r="U25106" s="104"/>
      <c r="AB25106" s="104"/>
      <c r="AC25106" s="104"/>
      <c r="AF25106" s="104"/>
      <c r="AG25106" s="104"/>
      <c r="AK25106" s="104"/>
      <c r="AL25106" s="104"/>
      <c r="AO25106" s="104"/>
      <c r="AP25106" s="104"/>
    </row>
    <row r="25107" spans="21:42" ht="15" customHeight="1" x14ac:dyDescent="0.25">
      <c r="U25107" s="104"/>
      <c r="AB25107" s="104"/>
      <c r="AC25107" s="104"/>
      <c r="AF25107" s="104"/>
      <c r="AG25107" s="104"/>
      <c r="AK25107" s="104"/>
      <c r="AL25107" s="104"/>
      <c r="AO25107" s="104"/>
      <c r="AP25107" s="104"/>
    </row>
    <row r="25108" spans="21:42" ht="15" customHeight="1" x14ac:dyDescent="0.25">
      <c r="U25108" s="104"/>
      <c r="AB25108" s="104"/>
      <c r="AC25108" s="104"/>
      <c r="AF25108" s="104"/>
      <c r="AG25108" s="104"/>
      <c r="AK25108" s="104"/>
      <c r="AL25108" s="104"/>
      <c r="AO25108" s="104"/>
      <c r="AP25108" s="104"/>
    </row>
    <row r="25109" spans="21:42" ht="15" customHeight="1" x14ac:dyDescent="0.25">
      <c r="U25109" s="104"/>
      <c r="AB25109" s="104"/>
      <c r="AC25109" s="104"/>
      <c r="AF25109" s="104"/>
      <c r="AG25109" s="104"/>
      <c r="AK25109" s="104"/>
      <c r="AL25109" s="104"/>
      <c r="AO25109" s="104"/>
      <c r="AP25109" s="104"/>
    </row>
    <row r="25110" spans="21:42" ht="15" customHeight="1" x14ac:dyDescent="0.25">
      <c r="U25110" s="104"/>
      <c r="AB25110" s="104"/>
      <c r="AC25110" s="104"/>
      <c r="AF25110" s="104"/>
      <c r="AG25110" s="104"/>
      <c r="AK25110" s="104"/>
      <c r="AL25110" s="104"/>
      <c r="AO25110" s="104"/>
      <c r="AP25110" s="104"/>
    </row>
    <row r="25111" spans="21:42" ht="15" customHeight="1" x14ac:dyDescent="0.25">
      <c r="U25111" s="104"/>
      <c r="AB25111" s="104"/>
      <c r="AC25111" s="104"/>
      <c r="AF25111" s="104"/>
      <c r="AG25111" s="104"/>
      <c r="AK25111" s="104"/>
      <c r="AL25111" s="104"/>
      <c r="AO25111" s="104"/>
      <c r="AP25111" s="104"/>
    </row>
    <row r="25112" spans="21:42" ht="15" customHeight="1" x14ac:dyDescent="0.25">
      <c r="U25112" s="104"/>
      <c r="AB25112" s="104"/>
      <c r="AC25112" s="104"/>
      <c r="AF25112" s="104"/>
      <c r="AG25112" s="104"/>
      <c r="AK25112" s="104"/>
      <c r="AL25112" s="104"/>
      <c r="AO25112" s="104"/>
      <c r="AP25112" s="104"/>
    </row>
    <row r="25113" spans="21:42" ht="15" customHeight="1" x14ac:dyDescent="0.25">
      <c r="U25113" s="104"/>
      <c r="AB25113" s="104"/>
      <c r="AC25113" s="104"/>
      <c r="AF25113" s="104"/>
      <c r="AG25113" s="104"/>
      <c r="AK25113" s="104"/>
      <c r="AL25113" s="104"/>
      <c r="AO25113" s="104"/>
      <c r="AP25113" s="104"/>
    </row>
    <row r="25114" spans="21:42" ht="15" customHeight="1" x14ac:dyDescent="0.25">
      <c r="U25114" s="104"/>
      <c r="AB25114" s="104"/>
      <c r="AC25114" s="104"/>
      <c r="AF25114" s="104"/>
      <c r="AG25114" s="104"/>
      <c r="AK25114" s="104"/>
      <c r="AL25114" s="104"/>
      <c r="AO25114" s="104"/>
      <c r="AP25114" s="104"/>
    </row>
    <row r="25115" spans="21:42" ht="15" customHeight="1" x14ac:dyDescent="0.25">
      <c r="U25115" s="104"/>
      <c r="AB25115" s="104"/>
      <c r="AC25115" s="104"/>
      <c r="AF25115" s="104"/>
      <c r="AG25115" s="104"/>
      <c r="AK25115" s="104"/>
      <c r="AL25115" s="104"/>
      <c r="AO25115" s="104"/>
      <c r="AP25115" s="104"/>
    </row>
    <row r="25116" spans="21:42" ht="15" customHeight="1" x14ac:dyDescent="0.25">
      <c r="U25116" s="104"/>
      <c r="AB25116" s="104"/>
      <c r="AC25116" s="104"/>
      <c r="AF25116" s="104"/>
      <c r="AG25116" s="104"/>
      <c r="AK25116" s="104"/>
      <c r="AL25116" s="104"/>
      <c r="AO25116" s="104"/>
      <c r="AP25116" s="104"/>
    </row>
    <row r="25117" spans="21:42" ht="15" customHeight="1" x14ac:dyDescent="0.25">
      <c r="U25117" s="104"/>
      <c r="AB25117" s="104"/>
      <c r="AC25117" s="104"/>
      <c r="AF25117" s="104"/>
      <c r="AG25117" s="104"/>
      <c r="AK25117" s="104"/>
      <c r="AL25117" s="104"/>
      <c r="AO25117" s="104"/>
      <c r="AP25117" s="104"/>
    </row>
    <row r="25118" spans="21:42" ht="15" customHeight="1" x14ac:dyDescent="0.25">
      <c r="U25118" s="104"/>
      <c r="AB25118" s="104"/>
      <c r="AC25118" s="104"/>
      <c r="AF25118" s="104"/>
      <c r="AG25118" s="104"/>
      <c r="AK25118" s="104"/>
      <c r="AL25118" s="104"/>
      <c r="AO25118" s="104"/>
      <c r="AP25118" s="104"/>
    </row>
    <row r="25119" spans="21:42" ht="15" customHeight="1" x14ac:dyDescent="0.25">
      <c r="U25119" s="104"/>
      <c r="AB25119" s="104"/>
      <c r="AC25119" s="104"/>
      <c r="AF25119" s="104"/>
      <c r="AG25119" s="104"/>
      <c r="AK25119" s="104"/>
      <c r="AL25119" s="104"/>
      <c r="AO25119" s="104"/>
      <c r="AP25119" s="104"/>
    </row>
    <row r="25120" spans="21:42" ht="15" customHeight="1" x14ac:dyDescent="0.25">
      <c r="U25120" s="104"/>
      <c r="AB25120" s="104"/>
      <c r="AC25120" s="104"/>
      <c r="AF25120" s="104"/>
      <c r="AG25120" s="104"/>
      <c r="AK25120" s="104"/>
      <c r="AL25120" s="104"/>
      <c r="AO25120" s="104"/>
      <c r="AP25120" s="104"/>
    </row>
    <row r="25121" spans="21:42" ht="15" customHeight="1" x14ac:dyDescent="0.25">
      <c r="U25121" s="104"/>
      <c r="AB25121" s="104"/>
      <c r="AC25121" s="104"/>
      <c r="AF25121" s="104"/>
      <c r="AG25121" s="104"/>
      <c r="AK25121" s="104"/>
      <c r="AL25121" s="104"/>
      <c r="AO25121" s="104"/>
      <c r="AP25121" s="104"/>
    </row>
    <row r="25122" spans="21:42" ht="15" customHeight="1" x14ac:dyDescent="0.25">
      <c r="U25122" s="104"/>
      <c r="AB25122" s="104"/>
      <c r="AC25122" s="104"/>
      <c r="AF25122" s="104"/>
      <c r="AG25122" s="104"/>
      <c r="AK25122" s="104"/>
      <c r="AL25122" s="104"/>
      <c r="AO25122" s="104"/>
      <c r="AP25122" s="104"/>
    </row>
    <row r="25123" spans="21:42" ht="15" customHeight="1" x14ac:dyDescent="0.25">
      <c r="U25123" s="104"/>
      <c r="AB25123" s="104"/>
      <c r="AC25123" s="104"/>
      <c r="AF25123" s="104"/>
      <c r="AG25123" s="104"/>
      <c r="AK25123" s="104"/>
      <c r="AL25123" s="104"/>
      <c r="AO25123" s="104"/>
      <c r="AP25123" s="104"/>
    </row>
    <row r="25124" spans="21:42" ht="15" customHeight="1" x14ac:dyDescent="0.25">
      <c r="U25124" s="104"/>
      <c r="AB25124" s="104"/>
      <c r="AC25124" s="104"/>
      <c r="AF25124" s="104"/>
      <c r="AG25124" s="104"/>
      <c r="AK25124" s="104"/>
      <c r="AL25124" s="104"/>
      <c r="AO25124" s="104"/>
      <c r="AP25124" s="104"/>
    </row>
    <row r="25125" spans="21:42" ht="15" customHeight="1" x14ac:dyDescent="0.25">
      <c r="U25125" s="104"/>
      <c r="AB25125" s="104"/>
      <c r="AC25125" s="104"/>
      <c r="AF25125" s="104"/>
      <c r="AG25125" s="104"/>
      <c r="AK25125" s="104"/>
      <c r="AL25125" s="104"/>
      <c r="AO25125" s="104"/>
      <c r="AP25125" s="104"/>
    </row>
    <row r="25126" spans="21:42" ht="15" customHeight="1" x14ac:dyDescent="0.25">
      <c r="U25126" s="104"/>
      <c r="AB25126" s="104"/>
      <c r="AC25126" s="104"/>
      <c r="AF25126" s="104"/>
      <c r="AG25126" s="104"/>
      <c r="AK25126" s="104"/>
      <c r="AL25126" s="104"/>
      <c r="AO25126" s="104"/>
      <c r="AP25126" s="104"/>
    </row>
    <row r="25127" spans="21:42" ht="15" customHeight="1" x14ac:dyDescent="0.25">
      <c r="U25127" s="104"/>
      <c r="AB25127" s="104"/>
      <c r="AC25127" s="104"/>
      <c r="AF25127" s="104"/>
      <c r="AG25127" s="104"/>
      <c r="AK25127" s="104"/>
      <c r="AL25127" s="104"/>
      <c r="AO25127" s="104"/>
      <c r="AP25127" s="104"/>
    </row>
    <row r="25128" spans="21:42" ht="15" customHeight="1" x14ac:dyDescent="0.25">
      <c r="U25128" s="104"/>
      <c r="AB25128" s="104"/>
      <c r="AC25128" s="104"/>
      <c r="AF25128" s="104"/>
      <c r="AG25128" s="104"/>
      <c r="AK25128" s="104"/>
      <c r="AL25128" s="104"/>
      <c r="AO25128" s="104"/>
      <c r="AP25128" s="104"/>
    </row>
    <row r="25129" spans="21:42" ht="15" customHeight="1" x14ac:dyDescent="0.25">
      <c r="U25129" s="104"/>
      <c r="AB25129" s="104"/>
      <c r="AC25129" s="104"/>
      <c r="AF25129" s="104"/>
      <c r="AG25129" s="104"/>
      <c r="AK25129" s="104"/>
      <c r="AL25129" s="104"/>
      <c r="AO25129" s="104"/>
      <c r="AP25129" s="104"/>
    </row>
    <row r="25130" spans="21:42" ht="15" customHeight="1" x14ac:dyDescent="0.25">
      <c r="U25130" s="104"/>
      <c r="AB25130" s="104"/>
      <c r="AC25130" s="104"/>
      <c r="AF25130" s="104"/>
      <c r="AG25130" s="104"/>
      <c r="AK25130" s="104"/>
      <c r="AL25130" s="104"/>
      <c r="AO25130" s="104"/>
      <c r="AP25130" s="104"/>
    </row>
    <row r="25131" spans="21:42" ht="15" customHeight="1" x14ac:dyDescent="0.25">
      <c r="U25131" s="104"/>
      <c r="AB25131" s="104"/>
      <c r="AC25131" s="104"/>
      <c r="AF25131" s="104"/>
      <c r="AG25131" s="104"/>
      <c r="AK25131" s="104"/>
      <c r="AL25131" s="104"/>
      <c r="AO25131" s="104"/>
      <c r="AP25131" s="104"/>
    </row>
    <row r="25132" spans="21:42" ht="15" customHeight="1" x14ac:dyDescent="0.25">
      <c r="U25132" s="104"/>
      <c r="AB25132" s="104"/>
      <c r="AC25132" s="104"/>
      <c r="AF25132" s="104"/>
      <c r="AG25132" s="104"/>
      <c r="AK25132" s="104"/>
      <c r="AL25132" s="104"/>
      <c r="AO25132" s="104"/>
      <c r="AP25132" s="104"/>
    </row>
    <row r="25133" spans="21:42" ht="15" customHeight="1" x14ac:dyDescent="0.25">
      <c r="U25133" s="104"/>
      <c r="AB25133" s="104"/>
      <c r="AC25133" s="104"/>
      <c r="AF25133" s="104"/>
      <c r="AG25133" s="104"/>
      <c r="AK25133" s="104"/>
      <c r="AL25133" s="104"/>
      <c r="AO25133" s="104"/>
      <c r="AP25133" s="104"/>
    </row>
    <row r="25134" spans="21:42" ht="15" customHeight="1" x14ac:dyDescent="0.25">
      <c r="U25134" s="104"/>
      <c r="AB25134" s="104"/>
      <c r="AC25134" s="104"/>
      <c r="AF25134" s="104"/>
      <c r="AG25134" s="104"/>
      <c r="AK25134" s="104"/>
      <c r="AL25134" s="104"/>
      <c r="AO25134" s="104"/>
      <c r="AP25134" s="104"/>
    </row>
    <row r="25135" spans="21:42" ht="15" customHeight="1" x14ac:dyDescent="0.25">
      <c r="U25135" s="104"/>
      <c r="AB25135" s="104"/>
      <c r="AC25135" s="104"/>
      <c r="AF25135" s="104"/>
      <c r="AG25135" s="104"/>
      <c r="AK25135" s="104"/>
      <c r="AL25135" s="104"/>
      <c r="AO25135" s="104"/>
      <c r="AP25135" s="104"/>
    </row>
    <row r="25136" spans="21:42" ht="15" customHeight="1" x14ac:dyDescent="0.25">
      <c r="U25136" s="104"/>
      <c r="AB25136" s="104"/>
      <c r="AC25136" s="104"/>
      <c r="AF25136" s="104"/>
      <c r="AG25136" s="104"/>
      <c r="AK25136" s="104"/>
      <c r="AL25136" s="104"/>
      <c r="AO25136" s="104"/>
      <c r="AP25136" s="104"/>
    </row>
    <row r="25137" spans="21:42" ht="15" customHeight="1" x14ac:dyDescent="0.25">
      <c r="U25137" s="104"/>
      <c r="AB25137" s="104"/>
      <c r="AC25137" s="104"/>
      <c r="AF25137" s="104"/>
      <c r="AG25137" s="104"/>
      <c r="AK25137" s="104"/>
      <c r="AL25137" s="104"/>
      <c r="AO25137" s="104"/>
      <c r="AP25137" s="104"/>
    </row>
    <row r="25138" spans="21:42" ht="15" customHeight="1" x14ac:dyDescent="0.25">
      <c r="U25138" s="104"/>
      <c r="AB25138" s="104"/>
      <c r="AC25138" s="104"/>
      <c r="AF25138" s="104"/>
      <c r="AG25138" s="104"/>
      <c r="AK25138" s="104"/>
      <c r="AL25138" s="104"/>
      <c r="AO25138" s="104"/>
      <c r="AP25138" s="104"/>
    </row>
    <row r="25139" spans="21:42" ht="15" customHeight="1" x14ac:dyDescent="0.25">
      <c r="U25139" s="104"/>
      <c r="AB25139" s="104"/>
      <c r="AC25139" s="104"/>
      <c r="AF25139" s="104"/>
      <c r="AG25139" s="104"/>
      <c r="AK25139" s="104"/>
      <c r="AL25139" s="104"/>
      <c r="AO25139" s="104"/>
      <c r="AP25139" s="104"/>
    </row>
    <row r="25140" spans="21:42" ht="15" customHeight="1" x14ac:dyDescent="0.25">
      <c r="U25140" s="104"/>
      <c r="AB25140" s="104"/>
      <c r="AC25140" s="104"/>
      <c r="AF25140" s="104"/>
      <c r="AG25140" s="104"/>
      <c r="AK25140" s="104"/>
      <c r="AL25140" s="104"/>
      <c r="AO25140" s="104"/>
      <c r="AP25140" s="104"/>
    </row>
    <row r="25141" spans="21:42" ht="15" customHeight="1" x14ac:dyDescent="0.25">
      <c r="U25141" s="104"/>
      <c r="AB25141" s="104"/>
      <c r="AC25141" s="104"/>
      <c r="AF25141" s="104"/>
      <c r="AG25141" s="104"/>
      <c r="AK25141" s="104"/>
      <c r="AL25141" s="104"/>
      <c r="AO25141" s="104"/>
      <c r="AP25141" s="104"/>
    </row>
    <row r="25142" spans="21:42" ht="15" customHeight="1" x14ac:dyDescent="0.25">
      <c r="U25142" s="104"/>
      <c r="AB25142" s="104"/>
      <c r="AC25142" s="104"/>
      <c r="AF25142" s="104"/>
      <c r="AG25142" s="104"/>
      <c r="AK25142" s="104"/>
      <c r="AL25142" s="104"/>
      <c r="AO25142" s="104"/>
      <c r="AP25142" s="104"/>
    </row>
    <row r="25143" spans="21:42" ht="15" customHeight="1" x14ac:dyDescent="0.25">
      <c r="U25143" s="104"/>
      <c r="AB25143" s="104"/>
      <c r="AC25143" s="104"/>
      <c r="AF25143" s="104"/>
      <c r="AG25143" s="104"/>
      <c r="AK25143" s="104"/>
      <c r="AL25143" s="104"/>
      <c r="AO25143" s="104"/>
      <c r="AP25143" s="104"/>
    </row>
    <row r="25144" spans="21:42" ht="15" customHeight="1" x14ac:dyDescent="0.25">
      <c r="U25144" s="104"/>
      <c r="AB25144" s="104"/>
      <c r="AC25144" s="104"/>
      <c r="AF25144" s="104"/>
      <c r="AG25144" s="104"/>
      <c r="AK25144" s="104"/>
      <c r="AL25144" s="104"/>
      <c r="AO25144" s="104"/>
      <c r="AP25144" s="104"/>
    </row>
    <row r="25145" spans="21:42" ht="15" customHeight="1" x14ac:dyDescent="0.25">
      <c r="U25145" s="104"/>
      <c r="AB25145" s="104"/>
      <c r="AC25145" s="104"/>
      <c r="AF25145" s="104"/>
      <c r="AG25145" s="104"/>
      <c r="AK25145" s="104"/>
      <c r="AL25145" s="104"/>
      <c r="AO25145" s="104"/>
      <c r="AP25145" s="104"/>
    </row>
    <row r="25146" spans="21:42" ht="15" customHeight="1" x14ac:dyDescent="0.25">
      <c r="U25146" s="104"/>
      <c r="AB25146" s="104"/>
      <c r="AC25146" s="104"/>
      <c r="AF25146" s="104"/>
      <c r="AG25146" s="104"/>
      <c r="AK25146" s="104"/>
      <c r="AL25146" s="104"/>
      <c r="AO25146" s="104"/>
      <c r="AP25146" s="104"/>
    </row>
    <row r="25147" spans="21:42" ht="15" customHeight="1" x14ac:dyDescent="0.25">
      <c r="U25147" s="104"/>
      <c r="AB25147" s="104"/>
      <c r="AC25147" s="104"/>
      <c r="AF25147" s="104"/>
      <c r="AG25147" s="104"/>
      <c r="AK25147" s="104"/>
      <c r="AL25147" s="104"/>
      <c r="AO25147" s="104"/>
      <c r="AP25147" s="104"/>
    </row>
    <row r="25148" spans="21:42" ht="15" customHeight="1" x14ac:dyDescent="0.25">
      <c r="U25148" s="104"/>
      <c r="AB25148" s="104"/>
      <c r="AC25148" s="104"/>
      <c r="AF25148" s="104"/>
      <c r="AG25148" s="104"/>
      <c r="AK25148" s="104"/>
      <c r="AL25148" s="104"/>
      <c r="AO25148" s="104"/>
      <c r="AP25148" s="104"/>
    </row>
    <row r="25149" spans="21:42" ht="15" customHeight="1" x14ac:dyDescent="0.25">
      <c r="U25149" s="104"/>
      <c r="AB25149" s="104"/>
      <c r="AC25149" s="104"/>
      <c r="AF25149" s="104"/>
      <c r="AG25149" s="104"/>
      <c r="AK25149" s="104"/>
      <c r="AL25149" s="104"/>
      <c r="AO25149" s="104"/>
      <c r="AP25149" s="104"/>
    </row>
    <row r="25150" spans="21:42" ht="15" customHeight="1" x14ac:dyDescent="0.25">
      <c r="U25150" s="104"/>
      <c r="AB25150" s="104"/>
      <c r="AC25150" s="104"/>
      <c r="AF25150" s="104"/>
      <c r="AG25150" s="104"/>
      <c r="AK25150" s="104"/>
      <c r="AL25150" s="104"/>
      <c r="AO25150" s="104"/>
      <c r="AP25150" s="104"/>
    </row>
    <row r="25151" spans="21:42" ht="15" customHeight="1" x14ac:dyDescent="0.25">
      <c r="U25151" s="104"/>
      <c r="AB25151" s="104"/>
      <c r="AC25151" s="104"/>
      <c r="AF25151" s="104"/>
      <c r="AG25151" s="104"/>
      <c r="AK25151" s="104"/>
      <c r="AL25151" s="104"/>
      <c r="AO25151" s="104"/>
      <c r="AP25151" s="104"/>
    </row>
    <row r="25152" spans="21:42" ht="15" customHeight="1" x14ac:dyDescent="0.25">
      <c r="U25152" s="104"/>
      <c r="AB25152" s="104"/>
      <c r="AC25152" s="104"/>
      <c r="AF25152" s="104"/>
      <c r="AG25152" s="104"/>
      <c r="AK25152" s="104"/>
      <c r="AL25152" s="104"/>
      <c r="AO25152" s="104"/>
      <c r="AP25152" s="104"/>
    </row>
    <row r="25153" spans="21:42" ht="15" customHeight="1" x14ac:dyDescent="0.25">
      <c r="U25153" s="104"/>
      <c r="AB25153" s="104"/>
      <c r="AC25153" s="104"/>
      <c r="AF25153" s="104"/>
      <c r="AG25153" s="104"/>
      <c r="AK25153" s="104"/>
      <c r="AL25153" s="104"/>
      <c r="AO25153" s="104"/>
      <c r="AP25153" s="104"/>
    </row>
    <row r="25154" spans="21:42" ht="15" customHeight="1" x14ac:dyDescent="0.25">
      <c r="U25154" s="104"/>
      <c r="AB25154" s="104"/>
      <c r="AC25154" s="104"/>
      <c r="AF25154" s="104"/>
      <c r="AG25154" s="104"/>
      <c r="AK25154" s="104"/>
      <c r="AL25154" s="104"/>
      <c r="AO25154" s="104"/>
      <c r="AP25154" s="104"/>
    </row>
    <row r="25155" spans="21:42" ht="15" customHeight="1" x14ac:dyDescent="0.25">
      <c r="U25155" s="104"/>
      <c r="AB25155" s="104"/>
      <c r="AC25155" s="104"/>
      <c r="AF25155" s="104"/>
      <c r="AG25155" s="104"/>
      <c r="AK25155" s="104"/>
      <c r="AL25155" s="104"/>
      <c r="AO25155" s="104"/>
      <c r="AP25155" s="104"/>
    </row>
    <row r="25156" spans="21:42" ht="15" customHeight="1" x14ac:dyDescent="0.25">
      <c r="U25156" s="104"/>
      <c r="AB25156" s="104"/>
      <c r="AC25156" s="104"/>
      <c r="AF25156" s="104"/>
      <c r="AG25156" s="104"/>
      <c r="AK25156" s="104"/>
      <c r="AL25156" s="104"/>
      <c r="AO25156" s="104"/>
      <c r="AP25156" s="104"/>
    </row>
    <row r="25157" spans="21:42" ht="15" customHeight="1" x14ac:dyDescent="0.25">
      <c r="U25157" s="104"/>
      <c r="AB25157" s="104"/>
      <c r="AC25157" s="104"/>
      <c r="AF25157" s="104"/>
      <c r="AG25157" s="104"/>
      <c r="AK25157" s="104"/>
      <c r="AL25157" s="104"/>
      <c r="AO25157" s="104"/>
      <c r="AP25157" s="104"/>
    </row>
    <row r="25158" spans="21:42" ht="15" customHeight="1" x14ac:dyDescent="0.25">
      <c r="U25158" s="104"/>
      <c r="AB25158" s="104"/>
      <c r="AC25158" s="104"/>
      <c r="AF25158" s="104"/>
      <c r="AG25158" s="104"/>
      <c r="AK25158" s="104"/>
      <c r="AL25158" s="104"/>
      <c r="AO25158" s="104"/>
      <c r="AP25158" s="104"/>
    </row>
    <row r="25159" spans="21:42" ht="15" customHeight="1" x14ac:dyDescent="0.25">
      <c r="U25159" s="104"/>
      <c r="AB25159" s="104"/>
      <c r="AC25159" s="104"/>
      <c r="AF25159" s="104"/>
      <c r="AG25159" s="104"/>
      <c r="AK25159" s="104"/>
      <c r="AL25159" s="104"/>
      <c r="AO25159" s="104"/>
      <c r="AP25159" s="104"/>
    </row>
    <row r="25160" spans="21:42" ht="15" customHeight="1" x14ac:dyDescent="0.25">
      <c r="U25160" s="104"/>
      <c r="AB25160" s="104"/>
      <c r="AC25160" s="104"/>
      <c r="AF25160" s="104"/>
      <c r="AG25160" s="104"/>
      <c r="AK25160" s="104"/>
      <c r="AL25160" s="104"/>
      <c r="AO25160" s="104"/>
      <c r="AP25160" s="104"/>
    </row>
    <row r="25161" spans="21:42" ht="15" customHeight="1" x14ac:dyDescent="0.25">
      <c r="U25161" s="104"/>
      <c r="AB25161" s="104"/>
      <c r="AC25161" s="104"/>
      <c r="AF25161" s="104"/>
      <c r="AG25161" s="104"/>
      <c r="AK25161" s="104"/>
      <c r="AL25161" s="104"/>
      <c r="AO25161" s="104"/>
      <c r="AP25161" s="104"/>
    </row>
    <row r="25162" spans="21:42" ht="15" customHeight="1" x14ac:dyDescent="0.25">
      <c r="U25162" s="104"/>
      <c r="AB25162" s="104"/>
      <c r="AC25162" s="104"/>
      <c r="AF25162" s="104"/>
      <c r="AG25162" s="104"/>
      <c r="AK25162" s="104"/>
      <c r="AL25162" s="104"/>
      <c r="AO25162" s="104"/>
      <c r="AP25162" s="104"/>
    </row>
    <row r="25163" spans="21:42" ht="15" customHeight="1" x14ac:dyDescent="0.25">
      <c r="U25163" s="104"/>
      <c r="AB25163" s="104"/>
      <c r="AC25163" s="104"/>
      <c r="AF25163" s="104"/>
      <c r="AG25163" s="104"/>
      <c r="AK25163" s="104"/>
      <c r="AL25163" s="104"/>
      <c r="AO25163" s="104"/>
      <c r="AP25163" s="104"/>
    </row>
    <row r="25164" spans="21:42" ht="15" customHeight="1" x14ac:dyDescent="0.25">
      <c r="U25164" s="104"/>
      <c r="AB25164" s="104"/>
      <c r="AC25164" s="104"/>
      <c r="AF25164" s="104"/>
      <c r="AG25164" s="104"/>
      <c r="AK25164" s="104"/>
      <c r="AL25164" s="104"/>
      <c r="AO25164" s="104"/>
      <c r="AP25164" s="104"/>
    </row>
    <row r="25165" spans="21:42" ht="15" customHeight="1" x14ac:dyDescent="0.25">
      <c r="U25165" s="104"/>
      <c r="AB25165" s="104"/>
      <c r="AC25165" s="104"/>
      <c r="AF25165" s="104"/>
      <c r="AG25165" s="104"/>
      <c r="AK25165" s="104"/>
      <c r="AL25165" s="104"/>
      <c r="AO25165" s="104"/>
      <c r="AP25165" s="104"/>
    </row>
    <row r="25166" spans="21:42" ht="15" customHeight="1" x14ac:dyDescent="0.25">
      <c r="U25166" s="104"/>
      <c r="AB25166" s="104"/>
      <c r="AC25166" s="104"/>
      <c r="AF25166" s="104"/>
      <c r="AG25166" s="104"/>
      <c r="AK25166" s="104"/>
      <c r="AL25166" s="104"/>
      <c r="AO25166" s="104"/>
      <c r="AP25166" s="104"/>
    </row>
    <row r="25167" spans="21:42" ht="15" customHeight="1" x14ac:dyDescent="0.25">
      <c r="U25167" s="104"/>
      <c r="AB25167" s="104"/>
      <c r="AC25167" s="104"/>
      <c r="AF25167" s="104"/>
      <c r="AG25167" s="104"/>
      <c r="AK25167" s="104"/>
      <c r="AL25167" s="104"/>
      <c r="AO25167" s="104"/>
      <c r="AP25167" s="104"/>
    </row>
    <row r="25168" spans="21:42" ht="15" customHeight="1" x14ac:dyDescent="0.25">
      <c r="U25168" s="104"/>
      <c r="AB25168" s="104"/>
      <c r="AC25168" s="104"/>
      <c r="AF25168" s="104"/>
      <c r="AG25168" s="104"/>
      <c r="AK25168" s="104"/>
      <c r="AL25168" s="104"/>
      <c r="AO25168" s="104"/>
      <c r="AP25168" s="104"/>
    </row>
    <row r="25169" spans="21:42" ht="15" customHeight="1" x14ac:dyDescent="0.25">
      <c r="U25169" s="104"/>
      <c r="AB25169" s="104"/>
      <c r="AC25169" s="104"/>
      <c r="AF25169" s="104"/>
      <c r="AG25169" s="104"/>
      <c r="AK25169" s="104"/>
      <c r="AL25169" s="104"/>
      <c r="AO25169" s="104"/>
      <c r="AP25169" s="104"/>
    </row>
    <row r="25170" spans="21:42" ht="15" customHeight="1" x14ac:dyDescent="0.25">
      <c r="U25170" s="104"/>
      <c r="AB25170" s="104"/>
      <c r="AC25170" s="104"/>
      <c r="AF25170" s="104"/>
      <c r="AG25170" s="104"/>
      <c r="AK25170" s="104"/>
      <c r="AL25170" s="104"/>
      <c r="AO25170" s="104"/>
      <c r="AP25170" s="104"/>
    </row>
    <row r="25171" spans="21:42" ht="15" customHeight="1" x14ac:dyDescent="0.25">
      <c r="U25171" s="104"/>
      <c r="AB25171" s="104"/>
      <c r="AC25171" s="104"/>
      <c r="AF25171" s="104"/>
      <c r="AG25171" s="104"/>
      <c r="AK25171" s="104"/>
      <c r="AL25171" s="104"/>
      <c r="AO25171" s="104"/>
      <c r="AP25171" s="104"/>
    </row>
    <row r="25172" spans="21:42" ht="15" customHeight="1" x14ac:dyDescent="0.25">
      <c r="U25172" s="104"/>
      <c r="AB25172" s="104"/>
      <c r="AC25172" s="104"/>
      <c r="AF25172" s="104"/>
      <c r="AG25172" s="104"/>
      <c r="AK25172" s="104"/>
      <c r="AL25172" s="104"/>
      <c r="AO25172" s="104"/>
      <c r="AP25172" s="104"/>
    </row>
    <row r="25173" spans="21:42" ht="15" customHeight="1" x14ac:dyDescent="0.25">
      <c r="U25173" s="104"/>
      <c r="AB25173" s="104"/>
      <c r="AC25173" s="104"/>
      <c r="AF25173" s="104"/>
      <c r="AG25173" s="104"/>
      <c r="AK25173" s="104"/>
      <c r="AL25173" s="104"/>
      <c r="AO25173" s="104"/>
      <c r="AP25173" s="104"/>
    </row>
    <row r="25174" spans="21:42" ht="15" customHeight="1" x14ac:dyDescent="0.25">
      <c r="U25174" s="104"/>
      <c r="AB25174" s="104"/>
      <c r="AC25174" s="104"/>
      <c r="AF25174" s="104"/>
      <c r="AG25174" s="104"/>
      <c r="AK25174" s="104"/>
      <c r="AL25174" s="104"/>
      <c r="AO25174" s="104"/>
      <c r="AP25174" s="104"/>
    </row>
    <row r="25175" spans="21:42" ht="15" customHeight="1" x14ac:dyDescent="0.25">
      <c r="U25175" s="104"/>
      <c r="AB25175" s="104"/>
      <c r="AC25175" s="104"/>
      <c r="AF25175" s="104"/>
      <c r="AG25175" s="104"/>
      <c r="AK25175" s="104"/>
      <c r="AL25175" s="104"/>
      <c r="AO25175" s="104"/>
      <c r="AP25175" s="104"/>
    </row>
    <row r="25176" spans="21:42" ht="15" customHeight="1" x14ac:dyDescent="0.25">
      <c r="U25176" s="104"/>
      <c r="AB25176" s="104"/>
      <c r="AC25176" s="104"/>
      <c r="AF25176" s="104"/>
      <c r="AG25176" s="104"/>
      <c r="AK25176" s="104"/>
      <c r="AL25176" s="104"/>
      <c r="AO25176" s="104"/>
      <c r="AP25176" s="104"/>
    </row>
    <row r="25177" spans="21:42" ht="15" customHeight="1" x14ac:dyDescent="0.25">
      <c r="U25177" s="104"/>
      <c r="AB25177" s="104"/>
      <c r="AC25177" s="104"/>
      <c r="AF25177" s="104"/>
      <c r="AG25177" s="104"/>
      <c r="AK25177" s="104"/>
      <c r="AL25177" s="104"/>
      <c r="AO25177" s="104"/>
      <c r="AP25177" s="104"/>
    </row>
    <row r="25178" spans="21:42" ht="15" customHeight="1" x14ac:dyDescent="0.25">
      <c r="U25178" s="104"/>
      <c r="AB25178" s="104"/>
      <c r="AC25178" s="104"/>
      <c r="AF25178" s="104"/>
      <c r="AG25178" s="104"/>
      <c r="AK25178" s="104"/>
      <c r="AL25178" s="104"/>
      <c r="AO25178" s="104"/>
      <c r="AP25178" s="104"/>
    </row>
    <row r="25179" spans="21:42" ht="15" customHeight="1" x14ac:dyDescent="0.25">
      <c r="U25179" s="104"/>
      <c r="AB25179" s="104"/>
      <c r="AC25179" s="104"/>
      <c r="AF25179" s="104"/>
      <c r="AG25179" s="104"/>
      <c r="AK25179" s="104"/>
      <c r="AL25179" s="104"/>
      <c r="AO25179" s="104"/>
      <c r="AP25179" s="104"/>
    </row>
    <row r="25180" spans="21:42" ht="15" customHeight="1" x14ac:dyDescent="0.25">
      <c r="U25180" s="104"/>
      <c r="AB25180" s="104"/>
      <c r="AC25180" s="104"/>
      <c r="AF25180" s="104"/>
      <c r="AG25180" s="104"/>
      <c r="AK25180" s="104"/>
      <c r="AL25180" s="104"/>
      <c r="AO25180" s="104"/>
      <c r="AP25180" s="104"/>
    </row>
    <row r="25181" spans="21:42" ht="15" customHeight="1" x14ac:dyDescent="0.25">
      <c r="U25181" s="104"/>
      <c r="AB25181" s="104"/>
      <c r="AC25181" s="104"/>
      <c r="AF25181" s="104"/>
      <c r="AG25181" s="104"/>
      <c r="AK25181" s="104"/>
      <c r="AL25181" s="104"/>
      <c r="AO25181" s="104"/>
      <c r="AP25181" s="104"/>
    </row>
    <row r="25182" spans="21:42" ht="15" customHeight="1" x14ac:dyDescent="0.25">
      <c r="U25182" s="104"/>
      <c r="AB25182" s="104"/>
      <c r="AC25182" s="104"/>
      <c r="AF25182" s="104"/>
      <c r="AG25182" s="104"/>
      <c r="AK25182" s="104"/>
      <c r="AL25182" s="104"/>
      <c r="AO25182" s="104"/>
      <c r="AP25182" s="104"/>
    </row>
    <row r="25183" spans="21:42" ht="15" customHeight="1" x14ac:dyDescent="0.25">
      <c r="U25183" s="104"/>
      <c r="AB25183" s="104"/>
      <c r="AC25183" s="104"/>
      <c r="AF25183" s="104"/>
      <c r="AG25183" s="104"/>
      <c r="AK25183" s="104"/>
      <c r="AL25183" s="104"/>
      <c r="AO25183" s="104"/>
      <c r="AP25183" s="104"/>
    </row>
    <row r="25184" spans="21:42" ht="15" customHeight="1" x14ac:dyDescent="0.25">
      <c r="U25184" s="104"/>
      <c r="AB25184" s="104"/>
      <c r="AC25184" s="104"/>
      <c r="AF25184" s="104"/>
      <c r="AG25184" s="104"/>
      <c r="AK25184" s="104"/>
      <c r="AL25184" s="104"/>
      <c r="AO25184" s="104"/>
      <c r="AP25184" s="104"/>
    </row>
    <row r="25185" spans="21:42" ht="15" customHeight="1" x14ac:dyDescent="0.25">
      <c r="U25185" s="104"/>
      <c r="AB25185" s="104"/>
      <c r="AC25185" s="104"/>
      <c r="AF25185" s="104"/>
      <c r="AG25185" s="104"/>
      <c r="AK25185" s="104"/>
      <c r="AL25185" s="104"/>
      <c r="AO25185" s="104"/>
      <c r="AP25185" s="104"/>
    </row>
    <row r="25186" spans="21:42" ht="15" customHeight="1" x14ac:dyDescent="0.25">
      <c r="U25186" s="104"/>
      <c r="AB25186" s="104"/>
      <c r="AC25186" s="104"/>
      <c r="AF25186" s="104"/>
      <c r="AG25186" s="104"/>
      <c r="AK25186" s="104"/>
      <c r="AL25186" s="104"/>
      <c r="AO25186" s="104"/>
      <c r="AP25186" s="104"/>
    </row>
    <row r="25187" spans="21:42" ht="15" customHeight="1" x14ac:dyDescent="0.25">
      <c r="U25187" s="104"/>
      <c r="AB25187" s="104"/>
      <c r="AC25187" s="104"/>
      <c r="AF25187" s="104"/>
      <c r="AG25187" s="104"/>
      <c r="AK25187" s="104"/>
      <c r="AL25187" s="104"/>
      <c r="AO25187" s="104"/>
      <c r="AP25187" s="104"/>
    </row>
    <row r="25188" spans="21:42" ht="15" customHeight="1" x14ac:dyDescent="0.25">
      <c r="U25188" s="104"/>
      <c r="AB25188" s="104"/>
      <c r="AC25188" s="104"/>
      <c r="AF25188" s="104"/>
      <c r="AG25188" s="104"/>
      <c r="AK25188" s="104"/>
      <c r="AL25188" s="104"/>
      <c r="AO25188" s="104"/>
      <c r="AP25188" s="104"/>
    </row>
    <row r="25189" spans="21:42" ht="15" customHeight="1" x14ac:dyDescent="0.25">
      <c r="U25189" s="104"/>
      <c r="AB25189" s="104"/>
      <c r="AC25189" s="104"/>
      <c r="AF25189" s="104"/>
      <c r="AG25189" s="104"/>
      <c r="AK25189" s="104"/>
      <c r="AL25189" s="104"/>
      <c r="AO25189" s="104"/>
      <c r="AP25189" s="104"/>
    </row>
    <row r="25190" spans="21:42" ht="15" customHeight="1" x14ac:dyDescent="0.25">
      <c r="U25190" s="104"/>
      <c r="AB25190" s="104"/>
      <c r="AC25190" s="104"/>
      <c r="AF25190" s="104"/>
      <c r="AG25190" s="104"/>
      <c r="AK25190" s="104"/>
      <c r="AL25190" s="104"/>
      <c r="AO25190" s="104"/>
      <c r="AP25190" s="104"/>
    </row>
    <row r="25191" spans="21:42" ht="15" customHeight="1" x14ac:dyDescent="0.25">
      <c r="U25191" s="104"/>
      <c r="AB25191" s="104"/>
      <c r="AC25191" s="104"/>
      <c r="AF25191" s="104"/>
      <c r="AG25191" s="104"/>
      <c r="AK25191" s="104"/>
      <c r="AL25191" s="104"/>
      <c r="AO25191" s="104"/>
      <c r="AP25191" s="104"/>
    </row>
    <row r="25192" spans="21:42" ht="15" customHeight="1" x14ac:dyDescent="0.25">
      <c r="U25192" s="104"/>
      <c r="AB25192" s="104"/>
      <c r="AC25192" s="104"/>
      <c r="AF25192" s="104"/>
      <c r="AG25192" s="104"/>
      <c r="AK25192" s="104"/>
      <c r="AL25192" s="104"/>
      <c r="AO25192" s="104"/>
      <c r="AP25192" s="104"/>
    </row>
    <row r="25193" spans="21:42" ht="15" customHeight="1" x14ac:dyDescent="0.25">
      <c r="U25193" s="104"/>
      <c r="AB25193" s="104"/>
      <c r="AC25193" s="104"/>
      <c r="AF25193" s="104"/>
      <c r="AG25193" s="104"/>
      <c r="AK25193" s="104"/>
      <c r="AL25193" s="104"/>
      <c r="AO25193" s="104"/>
      <c r="AP25193" s="104"/>
    </row>
    <row r="25194" spans="21:42" ht="15" customHeight="1" x14ac:dyDescent="0.25">
      <c r="U25194" s="104"/>
      <c r="AB25194" s="104"/>
      <c r="AC25194" s="104"/>
      <c r="AF25194" s="104"/>
      <c r="AG25194" s="104"/>
      <c r="AK25194" s="104"/>
      <c r="AL25194" s="104"/>
      <c r="AO25194" s="104"/>
      <c r="AP25194" s="104"/>
    </row>
    <row r="25195" spans="21:42" ht="15" customHeight="1" x14ac:dyDescent="0.25">
      <c r="U25195" s="104"/>
      <c r="AB25195" s="104"/>
      <c r="AC25195" s="104"/>
      <c r="AF25195" s="104"/>
      <c r="AG25195" s="104"/>
      <c r="AK25195" s="104"/>
      <c r="AL25195" s="104"/>
      <c r="AO25195" s="104"/>
      <c r="AP25195" s="104"/>
    </row>
    <row r="25196" spans="21:42" ht="15" customHeight="1" x14ac:dyDescent="0.25">
      <c r="U25196" s="104"/>
      <c r="AB25196" s="104"/>
      <c r="AC25196" s="104"/>
      <c r="AF25196" s="104"/>
      <c r="AG25196" s="104"/>
      <c r="AK25196" s="104"/>
      <c r="AL25196" s="104"/>
      <c r="AO25196" s="104"/>
      <c r="AP25196" s="104"/>
    </row>
    <row r="25197" spans="21:42" ht="15" customHeight="1" x14ac:dyDescent="0.25">
      <c r="U25197" s="104"/>
      <c r="AB25197" s="104"/>
      <c r="AC25197" s="104"/>
      <c r="AF25197" s="104"/>
      <c r="AG25197" s="104"/>
      <c r="AK25197" s="104"/>
      <c r="AL25197" s="104"/>
      <c r="AO25197" s="104"/>
      <c r="AP25197" s="104"/>
    </row>
    <row r="25198" spans="21:42" ht="15" customHeight="1" x14ac:dyDescent="0.25">
      <c r="U25198" s="104"/>
      <c r="AB25198" s="104"/>
      <c r="AC25198" s="104"/>
      <c r="AF25198" s="104"/>
      <c r="AG25198" s="104"/>
      <c r="AK25198" s="104"/>
      <c r="AL25198" s="104"/>
      <c r="AO25198" s="104"/>
      <c r="AP25198" s="104"/>
    </row>
    <row r="25199" spans="21:42" ht="15" customHeight="1" x14ac:dyDescent="0.25">
      <c r="U25199" s="104"/>
      <c r="AB25199" s="104"/>
      <c r="AC25199" s="104"/>
      <c r="AF25199" s="104"/>
      <c r="AG25199" s="104"/>
      <c r="AK25199" s="104"/>
      <c r="AL25199" s="104"/>
      <c r="AO25199" s="104"/>
      <c r="AP25199" s="104"/>
    </row>
    <row r="25200" spans="21:42" ht="15" customHeight="1" x14ac:dyDescent="0.25">
      <c r="U25200" s="104"/>
      <c r="AB25200" s="104"/>
      <c r="AC25200" s="104"/>
      <c r="AF25200" s="104"/>
      <c r="AG25200" s="104"/>
      <c r="AK25200" s="104"/>
      <c r="AL25200" s="104"/>
      <c r="AO25200" s="104"/>
      <c r="AP25200" s="104"/>
    </row>
    <row r="25201" spans="21:42" ht="15" customHeight="1" x14ac:dyDescent="0.25">
      <c r="U25201" s="104"/>
      <c r="AB25201" s="104"/>
      <c r="AC25201" s="104"/>
      <c r="AF25201" s="104"/>
      <c r="AG25201" s="104"/>
      <c r="AK25201" s="104"/>
      <c r="AL25201" s="104"/>
      <c r="AO25201" s="104"/>
      <c r="AP25201" s="104"/>
    </row>
    <row r="25202" spans="21:42" ht="15" customHeight="1" x14ac:dyDescent="0.25">
      <c r="U25202" s="104"/>
      <c r="AB25202" s="104"/>
      <c r="AC25202" s="104"/>
      <c r="AF25202" s="104"/>
      <c r="AG25202" s="104"/>
      <c r="AK25202" s="104"/>
      <c r="AL25202" s="104"/>
      <c r="AO25202" s="104"/>
      <c r="AP25202" s="104"/>
    </row>
    <row r="25203" spans="21:42" ht="15" customHeight="1" x14ac:dyDescent="0.25">
      <c r="U25203" s="104"/>
      <c r="AB25203" s="104"/>
      <c r="AC25203" s="104"/>
      <c r="AF25203" s="104"/>
      <c r="AG25203" s="104"/>
      <c r="AK25203" s="104"/>
      <c r="AL25203" s="104"/>
      <c r="AO25203" s="104"/>
      <c r="AP25203" s="104"/>
    </row>
    <row r="25204" spans="21:42" ht="15" customHeight="1" x14ac:dyDescent="0.25">
      <c r="U25204" s="104"/>
      <c r="AB25204" s="104"/>
      <c r="AC25204" s="104"/>
      <c r="AF25204" s="104"/>
      <c r="AG25204" s="104"/>
      <c r="AK25204" s="104"/>
      <c r="AL25204" s="104"/>
      <c r="AO25204" s="104"/>
      <c r="AP25204" s="104"/>
    </row>
    <row r="25205" spans="21:42" ht="15" customHeight="1" x14ac:dyDescent="0.25">
      <c r="U25205" s="104"/>
      <c r="AB25205" s="104"/>
      <c r="AC25205" s="104"/>
      <c r="AF25205" s="104"/>
      <c r="AG25205" s="104"/>
      <c r="AK25205" s="104"/>
      <c r="AL25205" s="104"/>
      <c r="AO25205" s="104"/>
      <c r="AP25205" s="104"/>
    </row>
    <row r="25206" spans="21:42" ht="15" customHeight="1" x14ac:dyDescent="0.25">
      <c r="U25206" s="104"/>
      <c r="AB25206" s="104"/>
      <c r="AC25206" s="104"/>
      <c r="AF25206" s="104"/>
      <c r="AG25206" s="104"/>
      <c r="AK25206" s="104"/>
      <c r="AL25206" s="104"/>
      <c r="AO25206" s="104"/>
      <c r="AP25206" s="104"/>
    </row>
    <row r="25207" spans="21:42" ht="15" customHeight="1" x14ac:dyDescent="0.25">
      <c r="U25207" s="104"/>
      <c r="AB25207" s="104"/>
      <c r="AC25207" s="104"/>
      <c r="AF25207" s="104"/>
      <c r="AG25207" s="104"/>
      <c r="AK25207" s="104"/>
      <c r="AL25207" s="104"/>
      <c r="AO25207" s="104"/>
      <c r="AP25207" s="104"/>
    </row>
    <row r="25208" spans="21:42" ht="15" customHeight="1" x14ac:dyDescent="0.25">
      <c r="U25208" s="104"/>
      <c r="AB25208" s="104"/>
      <c r="AC25208" s="104"/>
      <c r="AF25208" s="104"/>
      <c r="AG25208" s="104"/>
      <c r="AK25208" s="104"/>
      <c r="AL25208" s="104"/>
      <c r="AO25208" s="104"/>
      <c r="AP25208" s="104"/>
    </row>
    <row r="25209" spans="21:42" ht="15" customHeight="1" x14ac:dyDescent="0.25">
      <c r="U25209" s="104"/>
      <c r="AB25209" s="104"/>
      <c r="AC25209" s="104"/>
      <c r="AF25209" s="104"/>
      <c r="AG25209" s="104"/>
      <c r="AK25209" s="104"/>
      <c r="AL25209" s="104"/>
      <c r="AO25209" s="104"/>
      <c r="AP25209" s="104"/>
    </row>
    <row r="25210" spans="21:42" ht="15" customHeight="1" x14ac:dyDescent="0.25">
      <c r="U25210" s="104"/>
      <c r="AB25210" s="104"/>
      <c r="AC25210" s="104"/>
      <c r="AF25210" s="104"/>
      <c r="AG25210" s="104"/>
      <c r="AK25210" s="104"/>
      <c r="AL25210" s="104"/>
      <c r="AO25210" s="104"/>
      <c r="AP25210" s="104"/>
    </row>
    <row r="25211" spans="21:42" ht="15" customHeight="1" x14ac:dyDescent="0.25">
      <c r="U25211" s="104"/>
      <c r="AB25211" s="104"/>
      <c r="AC25211" s="104"/>
      <c r="AF25211" s="104"/>
      <c r="AG25211" s="104"/>
      <c r="AK25211" s="104"/>
      <c r="AL25211" s="104"/>
      <c r="AO25211" s="104"/>
      <c r="AP25211" s="104"/>
    </row>
    <row r="25212" spans="21:42" ht="15" customHeight="1" x14ac:dyDescent="0.25">
      <c r="U25212" s="104"/>
      <c r="AB25212" s="104"/>
      <c r="AC25212" s="104"/>
      <c r="AF25212" s="104"/>
      <c r="AG25212" s="104"/>
      <c r="AK25212" s="104"/>
      <c r="AL25212" s="104"/>
      <c r="AO25212" s="104"/>
      <c r="AP25212" s="104"/>
    </row>
    <row r="25213" spans="21:42" ht="15" customHeight="1" x14ac:dyDescent="0.25">
      <c r="U25213" s="104"/>
      <c r="AB25213" s="104"/>
      <c r="AC25213" s="104"/>
      <c r="AF25213" s="104"/>
      <c r="AG25213" s="104"/>
      <c r="AK25213" s="104"/>
      <c r="AL25213" s="104"/>
      <c r="AO25213" s="104"/>
      <c r="AP25213" s="104"/>
    </row>
    <row r="25214" spans="21:42" ht="15" customHeight="1" x14ac:dyDescent="0.25">
      <c r="U25214" s="104"/>
      <c r="AB25214" s="104"/>
      <c r="AC25214" s="104"/>
      <c r="AF25214" s="104"/>
      <c r="AG25214" s="104"/>
      <c r="AK25214" s="104"/>
      <c r="AL25214" s="104"/>
      <c r="AO25214" s="104"/>
      <c r="AP25214" s="104"/>
    </row>
    <row r="25215" spans="21:42" ht="15" customHeight="1" x14ac:dyDescent="0.25">
      <c r="U25215" s="104"/>
      <c r="AB25215" s="104"/>
      <c r="AC25215" s="104"/>
      <c r="AF25215" s="104"/>
      <c r="AG25215" s="104"/>
      <c r="AK25215" s="104"/>
      <c r="AL25215" s="104"/>
      <c r="AO25215" s="104"/>
      <c r="AP25215" s="104"/>
    </row>
    <row r="25216" spans="21:42" ht="15" customHeight="1" x14ac:dyDescent="0.25">
      <c r="U25216" s="104"/>
      <c r="AB25216" s="104"/>
      <c r="AC25216" s="104"/>
      <c r="AF25216" s="104"/>
      <c r="AG25216" s="104"/>
      <c r="AK25216" s="104"/>
      <c r="AL25216" s="104"/>
      <c r="AO25216" s="104"/>
      <c r="AP25216" s="104"/>
    </row>
    <row r="25217" spans="21:42" ht="15" customHeight="1" x14ac:dyDescent="0.25">
      <c r="U25217" s="104"/>
      <c r="AB25217" s="104"/>
      <c r="AC25217" s="104"/>
      <c r="AF25217" s="104"/>
      <c r="AG25217" s="104"/>
      <c r="AK25217" s="104"/>
      <c r="AL25217" s="104"/>
      <c r="AO25217" s="104"/>
      <c r="AP25217" s="104"/>
    </row>
    <row r="25218" spans="21:42" ht="15" customHeight="1" x14ac:dyDescent="0.25">
      <c r="U25218" s="104"/>
      <c r="AB25218" s="104"/>
      <c r="AC25218" s="104"/>
      <c r="AF25218" s="104"/>
      <c r="AG25218" s="104"/>
      <c r="AK25218" s="104"/>
      <c r="AL25218" s="104"/>
      <c r="AO25218" s="104"/>
      <c r="AP25218" s="104"/>
    </row>
    <row r="25219" spans="21:42" ht="15" customHeight="1" x14ac:dyDescent="0.25">
      <c r="U25219" s="104"/>
      <c r="AB25219" s="104"/>
      <c r="AC25219" s="104"/>
      <c r="AF25219" s="104"/>
      <c r="AG25219" s="104"/>
      <c r="AK25219" s="104"/>
      <c r="AL25219" s="104"/>
      <c r="AO25219" s="104"/>
      <c r="AP25219" s="104"/>
    </row>
    <row r="25220" spans="21:42" ht="15" customHeight="1" x14ac:dyDescent="0.25">
      <c r="U25220" s="104"/>
      <c r="AB25220" s="104"/>
      <c r="AC25220" s="104"/>
      <c r="AF25220" s="104"/>
      <c r="AG25220" s="104"/>
      <c r="AK25220" s="104"/>
      <c r="AL25220" s="104"/>
      <c r="AO25220" s="104"/>
      <c r="AP25220" s="104"/>
    </row>
    <row r="25221" spans="21:42" ht="15" customHeight="1" x14ac:dyDescent="0.25">
      <c r="U25221" s="104"/>
      <c r="AB25221" s="104"/>
      <c r="AC25221" s="104"/>
      <c r="AF25221" s="104"/>
      <c r="AG25221" s="104"/>
      <c r="AK25221" s="104"/>
      <c r="AL25221" s="104"/>
      <c r="AO25221" s="104"/>
      <c r="AP25221" s="104"/>
    </row>
    <row r="25222" spans="21:42" ht="15" customHeight="1" x14ac:dyDescent="0.25">
      <c r="U25222" s="104"/>
      <c r="AB25222" s="104"/>
      <c r="AC25222" s="104"/>
      <c r="AF25222" s="104"/>
      <c r="AG25222" s="104"/>
      <c r="AK25222" s="104"/>
      <c r="AL25222" s="104"/>
      <c r="AO25222" s="104"/>
      <c r="AP25222" s="104"/>
    </row>
    <row r="25223" spans="21:42" ht="15" customHeight="1" x14ac:dyDescent="0.25">
      <c r="U25223" s="104"/>
      <c r="AB25223" s="104"/>
      <c r="AC25223" s="104"/>
      <c r="AF25223" s="104"/>
      <c r="AG25223" s="104"/>
      <c r="AK25223" s="104"/>
      <c r="AL25223" s="104"/>
      <c r="AO25223" s="104"/>
      <c r="AP25223" s="104"/>
    </row>
    <row r="25224" spans="21:42" ht="15" customHeight="1" x14ac:dyDescent="0.25">
      <c r="U25224" s="104"/>
      <c r="AB25224" s="104"/>
      <c r="AC25224" s="104"/>
      <c r="AF25224" s="104"/>
      <c r="AG25224" s="104"/>
      <c r="AK25224" s="104"/>
      <c r="AL25224" s="104"/>
      <c r="AO25224" s="104"/>
      <c r="AP25224" s="104"/>
    </row>
    <row r="25225" spans="21:42" ht="15" customHeight="1" x14ac:dyDescent="0.25">
      <c r="U25225" s="104"/>
      <c r="AB25225" s="104"/>
      <c r="AC25225" s="104"/>
      <c r="AF25225" s="104"/>
      <c r="AG25225" s="104"/>
      <c r="AK25225" s="104"/>
      <c r="AL25225" s="104"/>
      <c r="AO25225" s="104"/>
      <c r="AP25225" s="104"/>
    </row>
    <row r="25226" spans="21:42" ht="15" customHeight="1" x14ac:dyDescent="0.25">
      <c r="U25226" s="104"/>
      <c r="AB25226" s="104"/>
      <c r="AC25226" s="104"/>
      <c r="AF25226" s="104"/>
      <c r="AG25226" s="104"/>
      <c r="AK25226" s="104"/>
      <c r="AL25226" s="104"/>
      <c r="AO25226" s="104"/>
      <c r="AP25226" s="104"/>
    </row>
    <row r="25227" spans="21:42" ht="15" customHeight="1" x14ac:dyDescent="0.25">
      <c r="U25227" s="104"/>
      <c r="AB25227" s="104"/>
      <c r="AC25227" s="104"/>
      <c r="AF25227" s="104"/>
      <c r="AG25227" s="104"/>
      <c r="AK25227" s="104"/>
      <c r="AL25227" s="104"/>
      <c r="AO25227" s="104"/>
      <c r="AP25227" s="104"/>
    </row>
    <row r="25228" spans="21:42" ht="15" customHeight="1" x14ac:dyDescent="0.25">
      <c r="U25228" s="104"/>
      <c r="AB25228" s="104"/>
      <c r="AC25228" s="104"/>
      <c r="AF25228" s="104"/>
      <c r="AG25228" s="104"/>
      <c r="AK25228" s="104"/>
      <c r="AL25228" s="104"/>
      <c r="AO25228" s="104"/>
      <c r="AP25228" s="104"/>
    </row>
    <row r="25229" spans="21:42" ht="15" customHeight="1" x14ac:dyDescent="0.25">
      <c r="U25229" s="104"/>
      <c r="AB25229" s="104"/>
      <c r="AC25229" s="104"/>
      <c r="AF25229" s="104"/>
      <c r="AG25229" s="104"/>
      <c r="AK25229" s="104"/>
      <c r="AL25229" s="104"/>
      <c r="AO25229" s="104"/>
      <c r="AP25229" s="104"/>
    </row>
    <row r="25230" spans="21:42" ht="15" customHeight="1" x14ac:dyDescent="0.25">
      <c r="U25230" s="104"/>
      <c r="AB25230" s="104"/>
      <c r="AC25230" s="104"/>
      <c r="AF25230" s="104"/>
      <c r="AG25230" s="104"/>
      <c r="AK25230" s="104"/>
      <c r="AL25230" s="104"/>
      <c r="AO25230" s="104"/>
      <c r="AP25230" s="104"/>
    </row>
    <row r="25231" spans="21:42" ht="15" customHeight="1" x14ac:dyDescent="0.25">
      <c r="U25231" s="104"/>
      <c r="AB25231" s="104"/>
      <c r="AC25231" s="104"/>
      <c r="AF25231" s="104"/>
      <c r="AG25231" s="104"/>
      <c r="AK25231" s="104"/>
      <c r="AL25231" s="104"/>
      <c r="AO25231" s="104"/>
      <c r="AP25231" s="104"/>
    </row>
    <row r="25232" spans="21:42" ht="15" customHeight="1" x14ac:dyDescent="0.25">
      <c r="U25232" s="104"/>
      <c r="AB25232" s="104"/>
      <c r="AC25232" s="104"/>
      <c r="AF25232" s="104"/>
      <c r="AG25232" s="104"/>
      <c r="AK25232" s="104"/>
      <c r="AL25232" s="104"/>
      <c r="AO25232" s="104"/>
      <c r="AP25232" s="104"/>
    </row>
    <row r="25233" spans="21:42" ht="15" customHeight="1" x14ac:dyDescent="0.25">
      <c r="U25233" s="104"/>
      <c r="AB25233" s="104"/>
      <c r="AC25233" s="104"/>
      <c r="AF25233" s="104"/>
      <c r="AG25233" s="104"/>
      <c r="AK25233" s="104"/>
      <c r="AL25233" s="104"/>
      <c r="AO25233" s="104"/>
      <c r="AP25233" s="104"/>
    </row>
    <row r="25234" spans="21:42" ht="15" customHeight="1" x14ac:dyDescent="0.25">
      <c r="U25234" s="104"/>
      <c r="AB25234" s="104"/>
      <c r="AC25234" s="104"/>
      <c r="AF25234" s="104"/>
      <c r="AG25234" s="104"/>
      <c r="AK25234" s="104"/>
      <c r="AL25234" s="104"/>
      <c r="AO25234" s="104"/>
      <c r="AP25234" s="104"/>
    </row>
    <row r="25235" spans="21:42" ht="15" customHeight="1" x14ac:dyDescent="0.25">
      <c r="U25235" s="104"/>
      <c r="AB25235" s="104"/>
      <c r="AC25235" s="104"/>
      <c r="AF25235" s="104"/>
      <c r="AG25235" s="104"/>
      <c r="AK25235" s="104"/>
      <c r="AL25235" s="104"/>
      <c r="AO25235" s="104"/>
      <c r="AP25235" s="104"/>
    </row>
    <row r="25236" spans="21:42" ht="15" customHeight="1" x14ac:dyDescent="0.25">
      <c r="U25236" s="104"/>
      <c r="AB25236" s="104"/>
      <c r="AC25236" s="104"/>
      <c r="AF25236" s="104"/>
      <c r="AG25236" s="104"/>
      <c r="AK25236" s="104"/>
      <c r="AL25236" s="104"/>
      <c r="AO25236" s="104"/>
      <c r="AP25236" s="104"/>
    </row>
    <row r="25237" spans="21:42" ht="15" customHeight="1" x14ac:dyDescent="0.25">
      <c r="U25237" s="104"/>
      <c r="AB25237" s="104"/>
      <c r="AC25237" s="104"/>
      <c r="AF25237" s="104"/>
      <c r="AG25237" s="104"/>
      <c r="AK25237" s="104"/>
      <c r="AL25237" s="104"/>
      <c r="AO25237" s="104"/>
      <c r="AP25237" s="104"/>
    </row>
    <row r="25238" spans="21:42" ht="15" customHeight="1" x14ac:dyDescent="0.25">
      <c r="U25238" s="104"/>
      <c r="AB25238" s="104"/>
      <c r="AC25238" s="104"/>
      <c r="AF25238" s="104"/>
      <c r="AG25238" s="104"/>
      <c r="AK25238" s="104"/>
      <c r="AL25238" s="104"/>
      <c r="AO25238" s="104"/>
      <c r="AP25238" s="104"/>
    </row>
    <row r="25239" spans="21:42" ht="15" customHeight="1" x14ac:dyDescent="0.25">
      <c r="U25239" s="104"/>
      <c r="AB25239" s="104"/>
      <c r="AC25239" s="104"/>
      <c r="AF25239" s="104"/>
      <c r="AG25239" s="104"/>
      <c r="AK25239" s="104"/>
      <c r="AL25239" s="104"/>
      <c r="AO25239" s="104"/>
      <c r="AP25239" s="104"/>
    </row>
    <row r="25240" spans="21:42" ht="15" customHeight="1" x14ac:dyDescent="0.25">
      <c r="U25240" s="104"/>
      <c r="AB25240" s="104"/>
      <c r="AC25240" s="104"/>
      <c r="AF25240" s="104"/>
      <c r="AG25240" s="104"/>
      <c r="AK25240" s="104"/>
      <c r="AL25240" s="104"/>
      <c r="AO25240" s="104"/>
      <c r="AP25240" s="104"/>
    </row>
    <row r="25241" spans="21:42" ht="15" customHeight="1" x14ac:dyDescent="0.25">
      <c r="U25241" s="104"/>
      <c r="AB25241" s="104"/>
      <c r="AC25241" s="104"/>
      <c r="AF25241" s="104"/>
      <c r="AG25241" s="104"/>
      <c r="AK25241" s="104"/>
      <c r="AL25241" s="104"/>
      <c r="AO25241" s="104"/>
      <c r="AP25241" s="104"/>
    </row>
    <row r="25242" spans="21:42" ht="15" customHeight="1" x14ac:dyDescent="0.25">
      <c r="U25242" s="104"/>
      <c r="AB25242" s="104"/>
      <c r="AC25242" s="104"/>
      <c r="AF25242" s="104"/>
      <c r="AG25242" s="104"/>
      <c r="AK25242" s="104"/>
      <c r="AL25242" s="104"/>
      <c r="AO25242" s="104"/>
      <c r="AP25242" s="104"/>
    </row>
    <row r="25243" spans="21:42" ht="15" customHeight="1" x14ac:dyDescent="0.25">
      <c r="U25243" s="104"/>
      <c r="AB25243" s="104"/>
      <c r="AC25243" s="104"/>
      <c r="AF25243" s="104"/>
      <c r="AG25243" s="104"/>
      <c r="AK25243" s="104"/>
      <c r="AL25243" s="104"/>
      <c r="AO25243" s="104"/>
      <c r="AP25243" s="104"/>
    </row>
    <row r="25244" spans="21:42" ht="15" customHeight="1" x14ac:dyDescent="0.25">
      <c r="U25244" s="104"/>
      <c r="AB25244" s="104"/>
      <c r="AC25244" s="104"/>
      <c r="AF25244" s="104"/>
      <c r="AG25244" s="104"/>
      <c r="AK25244" s="104"/>
      <c r="AL25244" s="104"/>
      <c r="AO25244" s="104"/>
      <c r="AP25244" s="104"/>
    </row>
    <row r="25245" spans="21:42" ht="15" customHeight="1" x14ac:dyDescent="0.25">
      <c r="U25245" s="104"/>
      <c r="AB25245" s="104"/>
      <c r="AC25245" s="104"/>
      <c r="AF25245" s="104"/>
      <c r="AG25245" s="104"/>
      <c r="AK25245" s="104"/>
      <c r="AL25245" s="104"/>
      <c r="AO25245" s="104"/>
      <c r="AP25245" s="104"/>
    </row>
    <row r="25246" spans="21:42" ht="15" customHeight="1" x14ac:dyDescent="0.25">
      <c r="U25246" s="104"/>
      <c r="AB25246" s="104"/>
      <c r="AC25246" s="104"/>
      <c r="AF25246" s="104"/>
      <c r="AG25246" s="104"/>
      <c r="AK25246" s="104"/>
      <c r="AL25246" s="104"/>
      <c r="AO25246" s="104"/>
      <c r="AP25246" s="104"/>
    </row>
    <row r="25247" spans="21:42" ht="15" customHeight="1" x14ac:dyDescent="0.25">
      <c r="U25247" s="104"/>
      <c r="AB25247" s="104"/>
      <c r="AC25247" s="104"/>
      <c r="AF25247" s="104"/>
      <c r="AG25247" s="104"/>
      <c r="AK25247" s="104"/>
      <c r="AL25247" s="104"/>
      <c r="AO25247" s="104"/>
      <c r="AP25247" s="104"/>
    </row>
    <row r="25248" spans="21:42" ht="15" customHeight="1" x14ac:dyDescent="0.25">
      <c r="U25248" s="104"/>
      <c r="AB25248" s="104"/>
      <c r="AC25248" s="104"/>
      <c r="AF25248" s="104"/>
      <c r="AG25248" s="104"/>
      <c r="AK25248" s="104"/>
      <c r="AL25248" s="104"/>
      <c r="AO25248" s="104"/>
      <c r="AP25248" s="104"/>
    </row>
    <row r="25249" spans="21:42" ht="15" customHeight="1" x14ac:dyDescent="0.25">
      <c r="U25249" s="104"/>
      <c r="AB25249" s="104"/>
      <c r="AC25249" s="104"/>
      <c r="AF25249" s="104"/>
      <c r="AG25249" s="104"/>
      <c r="AK25249" s="104"/>
      <c r="AL25249" s="104"/>
      <c r="AO25249" s="104"/>
      <c r="AP25249" s="104"/>
    </row>
    <row r="25250" spans="21:42" ht="15" customHeight="1" x14ac:dyDescent="0.25">
      <c r="U25250" s="104"/>
      <c r="AB25250" s="104"/>
      <c r="AC25250" s="104"/>
      <c r="AF25250" s="104"/>
      <c r="AG25250" s="104"/>
      <c r="AK25250" s="104"/>
      <c r="AL25250" s="104"/>
      <c r="AO25250" s="104"/>
      <c r="AP25250" s="104"/>
    </row>
    <row r="25251" spans="21:42" ht="15" customHeight="1" x14ac:dyDescent="0.25">
      <c r="U25251" s="104"/>
      <c r="AB25251" s="104"/>
      <c r="AC25251" s="104"/>
      <c r="AF25251" s="104"/>
      <c r="AG25251" s="104"/>
      <c r="AK25251" s="104"/>
      <c r="AL25251" s="104"/>
      <c r="AO25251" s="104"/>
      <c r="AP25251" s="104"/>
    </row>
    <row r="25252" spans="21:42" ht="15" customHeight="1" x14ac:dyDescent="0.25">
      <c r="U25252" s="104"/>
      <c r="AB25252" s="104"/>
      <c r="AC25252" s="104"/>
      <c r="AF25252" s="104"/>
      <c r="AG25252" s="104"/>
      <c r="AK25252" s="104"/>
      <c r="AL25252" s="104"/>
      <c r="AO25252" s="104"/>
      <c r="AP25252" s="104"/>
    </row>
    <row r="25253" spans="21:42" ht="15" customHeight="1" x14ac:dyDescent="0.25">
      <c r="U25253" s="104"/>
      <c r="AB25253" s="104"/>
      <c r="AC25253" s="104"/>
      <c r="AF25253" s="104"/>
      <c r="AG25253" s="104"/>
      <c r="AK25253" s="104"/>
      <c r="AL25253" s="104"/>
      <c r="AO25253" s="104"/>
      <c r="AP25253" s="104"/>
    </row>
    <row r="25254" spans="21:42" ht="15" customHeight="1" x14ac:dyDescent="0.25">
      <c r="U25254" s="104"/>
      <c r="AB25254" s="104"/>
      <c r="AC25254" s="104"/>
      <c r="AF25254" s="104"/>
      <c r="AG25254" s="104"/>
      <c r="AK25254" s="104"/>
      <c r="AL25254" s="104"/>
      <c r="AO25254" s="104"/>
      <c r="AP25254" s="104"/>
    </row>
    <row r="25255" spans="21:42" ht="15" customHeight="1" x14ac:dyDescent="0.25">
      <c r="U25255" s="104"/>
      <c r="AB25255" s="104"/>
      <c r="AC25255" s="104"/>
      <c r="AF25255" s="104"/>
      <c r="AG25255" s="104"/>
      <c r="AK25255" s="104"/>
      <c r="AL25255" s="104"/>
      <c r="AO25255" s="104"/>
      <c r="AP25255" s="104"/>
    </row>
    <row r="25256" spans="21:42" ht="15" customHeight="1" x14ac:dyDescent="0.25">
      <c r="U25256" s="104"/>
      <c r="AB25256" s="104"/>
      <c r="AC25256" s="104"/>
      <c r="AF25256" s="104"/>
      <c r="AG25256" s="104"/>
      <c r="AK25256" s="104"/>
      <c r="AL25256" s="104"/>
      <c r="AO25256" s="104"/>
      <c r="AP25256" s="104"/>
    </row>
    <row r="25257" spans="21:42" ht="15" customHeight="1" x14ac:dyDescent="0.25">
      <c r="U25257" s="104"/>
      <c r="AB25257" s="104"/>
      <c r="AC25257" s="104"/>
      <c r="AF25257" s="104"/>
      <c r="AG25257" s="104"/>
      <c r="AK25257" s="104"/>
      <c r="AL25257" s="104"/>
      <c r="AO25257" s="104"/>
      <c r="AP25257" s="104"/>
    </row>
    <row r="25258" spans="21:42" ht="15" customHeight="1" x14ac:dyDescent="0.25">
      <c r="U25258" s="104"/>
      <c r="AB25258" s="104"/>
      <c r="AC25258" s="104"/>
      <c r="AF25258" s="104"/>
      <c r="AG25258" s="104"/>
      <c r="AK25258" s="104"/>
      <c r="AL25258" s="104"/>
      <c r="AO25258" s="104"/>
      <c r="AP25258" s="104"/>
    </row>
    <row r="25259" spans="21:42" ht="15" customHeight="1" x14ac:dyDescent="0.25">
      <c r="U25259" s="104"/>
      <c r="AB25259" s="104"/>
      <c r="AC25259" s="104"/>
      <c r="AF25259" s="104"/>
      <c r="AG25259" s="104"/>
      <c r="AK25259" s="104"/>
      <c r="AL25259" s="104"/>
      <c r="AO25259" s="104"/>
      <c r="AP25259" s="104"/>
    </row>
    <row r="25260" spans="21:42" ht="15" customHeight="1" x14ac:dyDescent="0.25">
      <c r="U25260" s="104"/>
      <c r="AB25260" s="104"/>
      <c r="AC25260" s="104"/>
      <c r="AF25260" s="104"/>
      <c r="AG25260" s="104"/>
      <c r="AK25260" s="104"/>
      <c r="AL25260" s="104"/>
      <c r="AO25260" s="104"/>
      <c r="AP25260" s="104"/>
    </row>
    <row r="25261" spans="21:42" ht="15" customHeight="1" x14ac:dyDescent="0.25">
      <c r="U25261" s="104"/>
      <c r="AB25261" s="104"/>
      <c r="AC25261" s="104"/>
      <c r="AF25261" s="104"/>
      <c r="AG25261" s="104"/>
      <c r="AK25261" s="104"/>
      <c r="AL25261" s="104"/>
      <c r="AO25261" s="104"/>
      <c r="AP25261" s="104"/>
    </row>
    <row r="25262" spans="21:42" ht="15" customHeight="1" x14ac:dyDescent="0.25">
      <c r="U25262" s="104"/>
      <c r="AB25262" s="104"/>
      <c r="AC25262" s="104"/>
      <c r="AF25262" s="104"/>
      <c r="AG25262" s="104"/>
      <c r="AK25262" s="104"/>
      <c r="AL25262" s="104"/>
      <c r="AO25262" s="104"/>
      <c r="AP25262" s="104"/>
    </row>
    <row r="25263" spans="21:42" ht="15" customHeight="1" x14ac:dyDescent="0.25">
      <c r="U25263" s="104"/>
      <c r="AB25263" s="104"/>
      <c r="AC25263" s="104"/>
      <c r="AF25263" s="104"/>
      <c r="AG25263" s="104"/>
      <c r="AK25263" s="104"/>
      <c r="AL25263" s="104"/>
      <c r="AO25263" s="104"/>
      <c r="AP25263" s="104"/>
    </row>
    <row r="25264" spans="21:42" ht="15" customHeight="1" x14ac:dyDescent="0.25">
      <c r="U25264" s="104"/>
      <c r="AB25264" s="104"/>
      <c r="AC25264" s="104"/>
      <c r="AF25264" s="104"/>
      <c r="AG25264" s="104"/>
      <c r="AK25264" s="104"/>
      <c r="AL25264" s="104"/>
      <c r="AO25264" s="104"/>
      <c r="AP25264" s="104"/>
    </row>
    <row r="25265" spans="21:42" ht="15" customHeight="1" x14ac:dyDescent="0.25">
      <c r="U25265" s="104"/>
      <c r="AB25265" s="104"/>
      <c r="AC25265" s="104"/>
      <c r="AF25265" s="104"/>
      <c r="AG25265" s="104"/>
      <c r="AK25265" s="104"/>
      <c r="AL25265" s="104"/>
      <c r="AO25265" s="104"/>
      <c r="AP25265" s="104"/>
    </row>
    <row r="25266" spans="21:42" ht="15" customHeight="1" x14ac:dyDescent="0.25">
      <c r="U25266" s="104"/>
      <c r="AB25266" s="104"/>
      <c r="AC25266" s="104"/>
      <c r="AF25266" s="104"/>
      <c r="AG25266" s="104"/>
      <c r="AK25266" s="104"/>
      <c r="AL25266" s="104"/>
      <c r="AO25266" s="104"/>
      <c r="AP25266" s="104"/>
    </row>
    <row r="25267" spans="21:42" ht="15" customHeight="1" x14ac:dyDescent="0.25">
      <c r="U25267" s="104"/>
      <c r="AB25267" s="104"/>
      <c r="AC25267" s="104"/>
      <c r="AF25267" s="104"/>
      <c r="AG25267" s="104"/>
      <c r="AK25267" s="104"/>
      <c r="AL25267" s="104"/>
      <c r="AO25267" s="104"/>
      <c r="AP25267" s="104"/>
    </row>
    <row r="25268" spans="21:42" ht="15" customHeight="1" x14ac:dyDescent="0.25">
      <c r="U25268" s="104"/>
      <c r="AB25268" s="104"/>
      <c r="AC25268" s="104"/>
      <c r="AF25268" s="104"/>
      <c r="AG25268" s="104"/>
      <c r="AK25268" s="104"/>
      <c r="AL25268" s="104"/>
      <c r="AO25268" s="104"/>
      <c r="AP25268" s="104"/>
    </row>
    <row r="25269" spans="21:42" ht="15" customHeight="1" x14ac:dyDescent="0.25">
      <c r="U25269" s="104"/>
      <c r="AB25269" s="104"/>
      <c r="AC25269" s="104"/>
      <c r="AF25269" s="104"/>
      <c r="AG25269" s="104"/>
      <c r="AK25269" s="104"/>
      <c r="AL25269" s="104"/>
      <c r="AO25269" s="104"/>
      <c r="AP25269" s="104"/>
    </row>
    <row r="25270" spans="21:42" ht="15" customHeight="1" x14ac:dyDescent="0.25">
      <c r="U25270" s="104"/>
      <c r="AB25270" s="104"/>
      <c r="AC25270" s="104"/>
      <c r="AF25270" s="104"/>
      <c r="AG25270" s="104"/>
      <c r="AK25270" s="104"/>
      <c r="AL25270" s="104"/>
      <c r="AO25270" s="104"/>
      <c r="AP25270" s="104"/>
    </row>
    <row r="25271" spans="21:42" ht="15" customHeight="1" x14ac:dyDescent="0.25">
      <c r="U25271" s="104"/>
      <c r="AB25271" s="104"/>
      <c r="AC25271" s="104"/>
      <c r="AF25271" s="104"/>
      <c r="AG25271" s="104"/>
      <c r="AK25271" s="104"/>
      <c r="AL25271" s="104"/>
      <c r="AO25271" s="104"/>
      <c r="AP25271" s="104"/>
    </row>
    <row r="25272" spans="21:42" ht="15" customHeight="1" x14ac:dyDescent="0.25">
      <c r="U25272" s="104"/>
      <c r="AB25272" s="104"/>
      <c r="AC25272" s="104"/>
      <c r="AF25272" s="104"/>
      <c r="AG25272" s="104"/>
      <c r="AK25272" s="104"/>
      <c r="AL25272" s="104"/>
      <c r="AO25272" s="104"/>
      <c r="AP25272" s="104"/>
    </row>
    <row r="25273" spans="21:42" ht="15" customHeight="1" x14ac:dyDescent="0.25">
      <c r="U25273" s="104"/>
      <c r="AB25273" s="104"/>
      <c r="AC25273" s="104"/>
      <c r="AF25273" s="104"/>
      <c r="AG25273" s="104"/>
      <c r="AK25273" s="104"/>
      <c r="AL25273" s="104"/>
      <c r="AO25273" s="104"/>
      <c r="AP25273" s="104"/>
    </row>
    <row r="25274" spans="21:42" ht="15" customHeight="1" x14ac:dyDescent="0.25">
      <c r="U25274" s="104"/>
      <c r="AB25274" s="104"/>
      <c r="AC25274" s="104"/>
      <c r="AF25274" s="104"/>
      <c r="AG25274" s="104"/>
      <c r="AK25274" s="104"/>
      <c r="AL25274" s="104"/>
      <c r="AO25274" s="104"/>
      <c r="AP25274" s="104"/>
    </row>
    <row r="25275" spans="21:42" ht="15" customHeight="1" x14ac:dyDescent="0.25">
      <c r="U25275" s="104"/>
      <c r="AB25275" s="104"/>
      <c r="AC25275" s="104"/>
      <c r="AF25275" s="104"/>
      <c r="AG25275" s="104"/>
      <c r="AK25275" s="104"/>
      <c r="AL25275" s="104"/>
      <c r="AO25275" s="104"/>
      <c r="AP25275" s="104"/>
    </row>
    <row r="25276" spans="21:42" ht="15" customHeight="1" x14ac:dyDescent="0.25">
      <c r="U25276" s="104"/>
      <c r="AB25276" s="104"/>
      <c r="AC25276" s="104"/>
      <c r="AF25276" s="104"/>
      <c r="AG25276" s="104"/>
      <c r="AK25276" s="104"/>
      <c r="AL25276" s="104"/>
      <c r="AO25276" s="104"/>
      <c r="AP25276" s="104"/>
    </row>
    <row r="25277" spans="21:42" ht="15" customHeight="1" x14ac:dyDescent="0.25">
      <c r="U25277" s="104"/>
      <c r="AB25277" s="104"/>
      <c r="AC25277" s="104"/>
      <c r="AF25277" s="104"/>
      <c r="AG25277" s="104"/>
      <c r="AK25277" s="104"/>
      <c r="AL25277" s="104"/>
      <c r="AO25277" s="104"/>
      <c r="AP25277" s="104"/>
    </row>
    <row r="25278" spans="21:42" ht="15" customHeight="1" x14ac:dyDescent="0.25">
      <c r="U25278" s="104"/>
      <c r="AB25278" s="104"/>
      <c r="AC25278" s="104"/>
      <c r="AF25278" s="104"/>
      <c r="AG25278" s="104"/>
      <c r="AK25278" s="104"/>
      <c r="AL25278" s="104"/>
      <c r="AO25278" s="104"/>
      <c r="AP25278" s="104"/>
    </row>
    <row r="25279" spans="21:42" ht="15" customHeight="1" x14ac:dyDescent="0.25">
      <c r="U25279" s="104"/>
      <c r="AB25279" s="104"/>
      <c r="AC25279" s="104"/>
      <c r="AF25279" s="104"/>
      <c r="AG25279" s="104"/>
      <c r="AK25279" s="104"/>
      <c r="AL25279" s="104"/>
      <c r="AO25279" s="104"/>
      <c r="AP25279" s="104"/>
    </row>
    <row r="25280" spans="21:42" ht="15" customHeight="1" x14ac:dyDescent="0.25">
      <c r="U25280" s="104"/>
      <c r="AB25280" s="104"/>
      <c r="AC25280" s="104"/>
      <c r="AF25280" s="104"/>
      <c r="AG25280" s="104"/>
      <c r="AK25280" s="104"/>
      <c r="AL25280" s="104"/>
      <c r="AO25280" s="104"/>
      <c r="AP25280" s="104"/>
    </row>
    <row r="25281" spans="21:42" ht="15" customHeight="1" x14ac:dyDescent="0.25">
      <c r="U25281" s="104"/>
      <c r="AB25281" s="104"/>
      <c r="AC25281" s="104"/>
      <c r="AF25281" s="104"/>
      <c r="AG25281" s="104"/>
      <c r="AK25281" s="104"/>
      <c r="AL25281" s="104"/>
      <c r="AO25281" s="104"/>
      <c r="AP25281" s="104"/>
    </row>
    <row r="25282" spans="21:42" ht="15" customHeight="1" x14ac:dyDescent="0.25">
      <c r="U25282" s="104"/>
      <c r="AB25282" s="104"/>
      <c r="AC25282" s="104"/>
      <c r="AF25282" s="104"/>
      <c r="AG25282" s="104"/>
      <c r="AK25282" s="104"/>
      <c r="AL25282" s="104"/>
      <c r="AO25282" s="104"/>
      <c r="AP25282" s="104"/>
    </row>
    <row r="25283" spans="21:42" ht="15" customHeight="1" x14ac:dyDescent="0.25">
      <c r="U25283" s="104"/>
      <c r="AB25283" s="104"/>
      <c r="AC25283" s="104"/>
      <c r="AF25283" s="104"/>
      <c r="AG25283" s="104"/>
      <c r="AK25283" s="104"/>
      <c r="AL25283" s="104"/>
      <c r="AO25283" s="104"/>
      <c r="AP25283" s="104"/>
    </row>
    <row r="25284" spans="21:42" ht="15" customHeight="1" x14ac:dyDescent="0.25">
      <c r="U25284" s="104"/>
      <c r="AB25284" s="104"/>
      <c r="AC25284" s="104"/>
      <c r="AF25284" s="104"/>
      <c r="AG25284" s="104"/>
      <c r="AK25284" s="104"/>
      <c r="AL25284" s="104"/>
      <c r="AO25284" s="104"/>
      <c r="AP25284" s="104"/>
    </row>
    <row r="25285" spans="21:42" ht="15" customHeight="1" x14ac:dyDescent="0.25">
      <c r="U25285" s="104"/>
      <c r="AB25285" s="104"/>
      <c r="AC25285" s="104"/>
      <c r="AF25285" s="104"/>
      <c r="AG25285" s="104"/>
      <c r="AK25285" s="104"/>
      <c r="AL25285" s="104"/>
      <c r="AO25285" s="104"/>
      <c r="AP25285" s="104"/>
    </row>
    <row r="25286" spans="21:42" ht="15" customHeight="1" x14ac:dyDescent="0.25">
      <c r="U25286" s="104"/>
      <c r="AB25286" s="104"/>
      <c r="AC25286" s="104"/>
      <c r="AF25286" s="104"/>
      <c r="AG25286" s="104"/>
      <c r="AK25286" s="104"/>
      <c r="AL25286" s="104"/>
      <c r="AO25286" s="104"/>
      <c r="AP25286" s="104"/>
    </row>
    <row r="25287" spans="21:42" ht="15" customHeight="1" x14ac:dyDescent="0.25">
      <c r="U25287" s="104"/>
      <c r="AB25287" s="104"/>
      <c r="AC25287" s="104"/>
      <c r="AF25287" s="104"/>
      <c r="AG25287" s="104"/>
      <c r="AK25287" s="104"/>
      <c r="AL25287" s="104"/>
      <c r="AO25287" s="104"/>
      <c r="AP25287" s="104"/>
    </row>
    <row r="25288" spans="21:42" ht="15" customHeight="1" x14ac:dyDescent="0.25">
      <c r="U25288" s="104"/>
      <c r="AB25288" s="104"/>
      <c r="AC25288" s="104"/>
      <c r="AF25288" s="104"/>
      <c r="AG25288" s="104"/>
      <c r="AK25288" s="104"/>
      <c r="AL25288" s="104"/>
      <c r="AO25288" s="104"/>
      <c r="AP25288" s="104"/>
    </row>
    <row r="25289" spans="21:42" ht="15" customHeight="1" x14ac:dyDescent="0.25">
      <c r="U25289" s="104"/>
      <c r="AB25289" s="104"/>
      <c r="AC25289" s="104"/>
      <c r="AF25289" s="104"/>
      <c r="AG25289" s="104"/>
      <c r="AK25289" s="104"/>
      <c r="AL25289" s="104"/>
      <c r="AO25289" s="104"/>
      <c r="AP25289" s="104"/>
    </row>
    <row r="25290" spans="21:42" ht="15" customHeight="1" x14ac:dyDescent="0.25">
      <c r="U25290" s="104"/>
      <c r="AB25290" s="104"/>
      <c r="AC25290" s="104"/>
      <c r="AF25290" s="104"/>
      <c r="AG25290" s="104"/>
      <c r="AK25290" s="104"/>
      <c r="AL25290" s="104"/>
      <c r="AO25290" s="104"/>
      <c r="AP25290" s="104"/>
    </row>
    <row r="25291" spans="21:42" ht="15" customHeight="1" x14ac:dyDescent="0.25">
      <c r="U25291" s="104"/>
      <c r="AB25291" s="104"/>
      <c r="AC25291" s="104"/>
      <c r="AF25291" s="104"/>
      <c r="AG25291" s="104"/>
      <c r="AK25291" s="104"/>
      <c r="AL25291" s="104"/>
      <c r="AO25291" s="104"/>
      <c r="AP25291" s="104"/>
    </row>
    <row r="25292" spans="21:42" ht="15" customHeight="1" x14ac:dyDescent="0.25">
      <c r="U25292" s="104"/>
      <c r="AB25292" s="104"/>
      <c r="AC25292" s="104"/>
      <c r="AF25292" s="104"/>
      <c r="AG25292" s="104"/>
      <c r="AK25292" s="104"/>
      <c r="AL25292" s="104"/>
      <c r="AO25292" s="104"/>
      <c r="AP25292" s="104"/>
    </row>
    <row r="25293" spans="21:42" ht="15" customHeight="1" x14ac:dyDescent="0.25">
      <c r="U25293" s="104"/>
      <c r="AB25293" s="104"/>
      <c r="AC25293" s="104"/>
      <c r="AF25293" s="104"/>
      <c r="AG25293" s="104"/>
      <c r="AK25293" s="104"/>
      <c r="AL25293" s="104"/>
      <c r="AO25293" s="104"/>
      <c r="AP25293" s="104"/>
    </row>
    <row r="25294" spans="21:42" ht="15" customHeight="1" x14ac:dyDescent="0.25">
      <c r="U25294" s="104"/>
      <c r="AB25294" s="104"/>
      <c r="AC25294" s="104"/>
      <c r="AF25294" s="104"/>
      <c r="AG25294" s="104"/>
      <c r="AK25294" s="104"/>
      <c r="AL25294" s="104"/>
      <c r="AO25294" s="104"/>
      <c r="AP25294" s="104"/>
    </row>
    <row r="25295" spans="21:42" ht="15" customHeight="1" x14ac:dyDescent="0.25">
      <c r="U25295" s="104"/>
      <c r="AB25295" s="104"/>
      <c r="AC25295" s="104"/>
      <c r="AF25295" s="104"/>
      <c r="AG25295" s="104"/>
      <c r="AK25295" s="104"/>
      <c r="AL25295" s="104"/>
      <c r="AO25295" s="104"/>
      <c r="AP25295" s="104"/>
    </row>
    <row r="25296" spans="21:42" ht="15" customHeight="1" x14ac:dyDescent="0.25">
      <c r="U25296" s="104"/>
      <c r="AB25296" s="104"/>
      <c r="AC25296" s="104"/>
      <c r="AF25296" s="104"/>
      <c r="AG25296" s="104"/>
      <c r="AK25296" s="104"/>
      <c r="AL25296" s="104"/>
      <c r="AO25296" s="104"/>
      <c r="AP25296" s="104"/>
    </row>
    <row r="25297" spans="21:42" ht="15" customHeight="1" x14ac:dyDescent="0.25">
      <c r="U25297" s="104"/>
      <c r="AB25297" s="104"/>
      <c r="AC25297" s="104"/>
      <c r="AF25297" s="104"/>
      <c r="AG25297" s="104"/>
      <c r="AK25297" s="104"/>
      <c r="AL25297" s="104"/>
      <c r="AO25297" s="104"/>
      <c r="AP25297" s="104"/>
    </row>
    <row r="25298" spans="21:42" ht="15" customHeight="1" x14ac:dyDescent="0.25">
      <c r="U25298" s="104"/>
      <c r="AB25298" s="104"/>
      <c r="AC25298" s="104"/>
      <c r="AF25298" s="104"/>
      <c r="AG25298" s="104"/>
      <c r="AK25298" s="104"/>
      <c r="AL25298" s="104"/>
      <c r="AO25298" s="104"/>
      <c r="AP25298" s="104"/>
    </row>
    <row r="25299" spans="21:42" ht="15" customHeight="1" x14ac:dyDescent="0.25">
      <c r="U25299" s="104"/>
      <c r="AB25299" s="104"/>
      <c r="AC25299" s="104"/>
      <c r="AF25299" s="104"/>
      <c r="AG25299" s="104"/>
      <c r="AK25299" s="104"/>
      <c r="AL25299" s="104"/>
      <c r="AO25299" s="104"/>
      <c r="AP25299" s="104"/>
    </row>
    <row r="25300" spans="21:42" ht="15" customHeight="1" x14ac:dyDescent="0.25">
      <c r="U25300" s="104"/>
      <c r="AB25300" s="104"/>
      <c r="AC25300" s="104"/>
      <c r="AF25300" s="104"/>
      <c r="AG25300" s="104"/>
      <c r="AK25300" s="104"/>
      <c r="AL25300" s="104"/>
      <c r="AO25300" s="104"/>
      <c r="AP25300" s="104"/>
    </row>
    <row r="25301" spans="21:42" ht="15" customHeight="1" x14ac:dyDescent="0.25">
      <c r="U25301" s="104"/>
      <c r="AB25301" s="104"/>
      <c r="AC25301" s="104"/>
      <c r="AF25301" s="104"/>
      <c r="AG25301" s="104"/>
      <c r="AK25301" s="104"/>
      <c r="AL25301" s="104"/>
      <c r="AO25301" s="104"/>
      <c r="AP25301" s="104"/>
    </row>
    <row r="25302" spans="21:42" ht="15" customHeight="1" x14ac:dyDescent="0.25">
      <c r="U25302" s="104"/>
      <c r="AB25302" s="104"/>
      <c r="AC25302" s="104"/>
      <c r="AF25302" s="104"/>
      <c r="AG25302" s="104"/>
      <c r="AK25302" s="104"/>
      <c r="AL25302" s="104"/>
      <c r="AO25302" s="104"/>
      <c r="AP25302" s="104"/>
    </row>
    <row r="25303" spans="21:42" ht="15" customHeight="1" x14ac:dyDescent="0.25">
      <c r="U25303" s="104"/>
      <c r="AB25303" s="104"/>
      <c r="AC25303" s="104"/>
      <c r="AF25303" s="104"/>
      <c r="AG25303" s="104"/>
      <c r="AK25303" s="104"/>
      <c r="AL25303" s="104"/>
      <c r="AO25303" s="104"/>
      <c r="AP25303" s="104"/>
    </row>
    <row r="25304" spans="21:42" ht="15" customHeight="1" x14ac:dyDescent="0.25">
      <c r="U25304" s="104"/>
      <c r="AB25304" s="104"/>
      <c r="AC25304" s="104"/>
      <c r="AF25304" s="104"/>
      <c r="AG25304" s="104"/>
      <c r="AK25304" s="104"/>
      <c r="AL25304" s="104"/>
      <c r="AO25304" s="104"/>
      <c r="AP25304" s="104"/>
    </row>
    <row r="25305" spans="21:42" ht="15" customHeight="1" x14ac:dyDescent="0.25">
      <c r="U25305" s="104"/>
      <c r="AB25305" s="104"/>
      <c r="AC25305" s="104"/>
      <c r="AF25305" s="104"/>
      <c r="AG25305" s="104"/>
      <c r="AK25305" s="104"/>
      <c r="AL25305" s="104"/>
      <c r="AO25305" s="104"/>
      <c r="AP25305" s="104"/>
    </row>
    <row r="25306" spans="21:42" ht="15" customHeight="1" x14ac:dyDescent="0.25">
      <c r="U25306" s="104"/>
      <c r="AB25306" s="104"/>
      <c r="AC25306" s="104"/>
      <c r="AF25306" s="104"/>
      <c r="AG25306" s="104"/>
      <c r="AK25306" s="104"/>
      <c r="AL25306" s="104"/>
      <c r="AO25306" s="104"/>
      <c r="AP25306" s="104"/>
    </row>
    <row r="25307" spans="21:42" ht="15" customHeight="1" x14ac:dyDescent="0.25">
      <c r="U25307" s="104"/>
      <c r="AB25307" s="104"/>
      <c r="AC25307" s="104"/>
      <c r="AF25307" s="104"/>
      <c r="AG25307" s="104"/>
      <c r="AK25307" s="104"/>
      <c r="AL25307" s="104"/>
      <c r="AO25307" s="104"/>
      <c r="AP25307" s="104"/>
    </row>
    <row r="25308" spans="21:42" ht="15" customHeight="1" x14ac:dyDescent="0.25">
      <c r="U25308" s="104"/>
      <c r="AB25308" s="104"/>
      <c r="AC25308" s="104"/>
      <c r="AF25308" s="104"/>
      <c r="AG25308" s="104"/>
      <c r="AK25308" s="104"/>
      <c r="AL25308" s="104"/>
      <c r="AO25308" s="104"/>
      <c r="AP25308" s="104"/>
    </row>
    <row r="25309" spans="21:42" ht="15" customHeight="1" x14ac:dyDescent="0.25">
      <c r="U25309" s="104"/>
      <c r="AB25309" s="104"/>
      <c r="AC25309" s="104"/>
      <c r="AF25309" s="104"/>
      <c r="AG25309" s="104"/>
      <c r="AK25309" s="104"/>
      <c r="AL25309" s="104"/>
      <c r="AO25309" s="104"/>
      <c r="AP25309" s="104"/>
    </row>
    <row r="25310" spans="21:42" ht="15" customHeight="1" x14ac:dyDescent="0.25">
      <c r="U25310" s="104"/>
      <c r="AB25310" s="104"/>
      <c r="AC25310" s="104"/>
      <c r="AF25310" s="104"/>
      <c r="AG25310" s="104"/>
      <c r="AK25310" s="104"/>
      <c r="AL25310" s="104"/>
      <c r="AO25310" s="104"/>
      <c r="AP25310" s="104"/>
    </row>
    <row r="25311" spans="21:42" ht="15" customHeight="1" x14ac:dyDescent="0.25">
      <c r="U25311" s="104"/>
      <c r="AB25311" s="104"/>
      <c r="AC25311" s="104"/>
      <c r="AF25311" s="104"/>
      <c r="AG25311" s="104"/>
      <c r="AK25311" s="104"/>
      <c r="AL25311" s="104"/>
      <c r="AO25311" s="104"/>
      <c r="AP25311" s="104"/>
    </row>
    <row r="25312" spans="21:42" ht="15" customHeight="1" x14ac:dyDescent="0.25">
      <c r="U25312" s="104"/>
      <c r="AB25312" s="104"/>
      <c r="AC25312" s="104"/>
      <c r="AF25312" s="104"/>
      <c r="AG25312" s="104"/>
      <c r="AK25312" s="104"/>
      <c r="AL25312" s="104"/>
      <c r="AO25312" s="104"/>
      <c r="AP25312" s="104"/>
    </row>
    <row r="25313" spans="21:42" ht="15" customHeight="1" x14ac:dyDescent="0.25">
      <c r="U25313" s="104"/>
      <c r="AB25313" s="104"/>
      <c r="AC25313" s="104"/>
      <c r="AF25313" s="104"/>
      <c r="AG25313" s="104"/>
      <c r="AK25313" s="104"/>
      <c r="AL25313" s="104"/>
      <c r="AO25313" s="104"/>
      <c r="AP25313" s="104"/>
    </row>
    <row r="25314" spans="21:42" ht="15" customHeight="1" x14ac:dyDescent="0.25">
      <c r="U25314" s="104"/>
      <c r="AB25314" s="104"/>
      <c r="AC25314" s="104"/>
      <c r="AF25314" s="104"/>
      <c r="AG25314" s="104"/>
      <c r="AK25314" s="104"/>
      <c r="AL25314" s="104"/>
      <c r="AO25314" s="104"/>
      <c r="AP25314" s="104"/>
    </row>
    <row r="25315" spans="21:42" ht="15" customHeight="1" x14ac:dyDescent="0.25">
      <c r="U25315" s="104"/>
      <c r="AB25315" s="104"/>
      <c r="AC25315" s="104"/>
      <c r="AF25315" s="104"/>
      <c r="AG25315" s="104"/>
      <c r="AK25315" s="104"/>
      <c r="AL25315" s="104"/>
      <c r="AO25315" s="104"/>
      <c r="AP25315" s="104"/>
    </row>
    <row r="25316" spans="21:42" ht="15" customHeight="1" x14ac:dyDescent="0.25">
      <c r="U25316" s="104"/>
      <c r="AB25316" s="104"/>
      <c r="AC25316" s="104"/>
      <c r="AF25316" s="104"/>
      <c r="AG25316" s="104"/>
      <c r="AK25316" s="104"/>
      <c r="AL25316" s="104"/>
      <c r="AO25316" s="104"/>
      <c r="AP25316" s="104"/>
    </row>
    <row r="25317" spans="21:42" ht="15" customHeight="1" x14ac:dyDescent="0.25">
      <c r="U25317" s="104"/>
      <c r="AB25317" s="104"/>
      <c r="AC25317" s="104"/>
      <c r="AF25317" s="104"/>
      <c r="AG25317" s="104"/>
      <c r="AK25317" s="104"/>
      <c r="AL25317" s="104"/>
      <c r="AO25317" s="104"/>
      <c r="AP25317" s="104"/>
    </row>
    <row r="25318" spans="21:42" ht="15" customHeight="1" x14ac:dyDescent="0.25">
      <c r="U25318" s="104"/>
      <c r="AB25318" s="104"/>
      <c r="AC25318" s="104"/>
      <c r="AF25318" s="104"/>
      <c r="AG25318" s="104"/>
      <c r="AK25318" s="104"/>
      <c r="AL25318" s="104"/>
      <c r="AO25318" s="104"/>
      <c r="AP25318" s="104"/>
    </row>
    <row r="25319" spans="21:42" ht="15" customHeight="1" x14ac:dyDescent="0.25">
      <c r="U25319" s="104"/>
      <c r="AB25319" s="104"/>
      <c r="AC25319" s="104"/>
      <c r="AF25319" s="104"/>
      <c r="AG25319" s="104"/>
      <c r="AK25319" s="104"/>
      <c r="AL25319" s="104"/>
      <c r="AO25319" s="104"/>
      <c r="AP25319" s="104"/>
    </row>
    <row r="25320" spans="21:42" ht="15" customHeight="1" x14ac:dyDescent="0.25">
      <c r="U25320" s="104"/>
      <c r="AB25320" s="104"/>
      <c r="AC25320" s="104"/>
      <c r="AF25320" s="104"/>
      <c r="AG25320" s="104"/>
      <c r="AK25320" s="104"/>
      <c r="AL25320" s="104"/>
      <c r="AO25320" s="104"/>
      <c r="AP25320" s="104"/>
    </row>
    <row r="25321" spans="21:42" ht="15" customHeight="1" x14ac:dyDescent="0.25">
      <c r="U25321" s="104"/>
      <c r="AB25321" s="104"/>
      <c r="AC25321" s="104"/>
      <c r="AF25321" s="104"/>
      <c r="AG25321" s="104"/>
      <c r="AK25321" s="104"/>
      <c r="AL25321" s="104"/>
      <c r="AO25321" s="104"/>
      <c r="AP25321" s="104"/>
    </row>
    <row r="25322" spans="21:42" ht="15" customHeight="1" x14ac:dyDescent="0.25">
      <c r="U25322" s="104"/>
      <c r="AB25322" s="104"/>
      <c r="AC25322" s="104"/>
      <c r="AF25322" s="104"/>
      <c r="AG25322" s="104"/>
      <c r="AK25322" s="104"/>
      <c r="AL25322" s="104"/>
      <c r="AO25322" s="104"/>
      <c r="AP25322" s="104"/>
    </row>
    <row r="25323" spans="21:42" ht="15" customHeight="1" x14ac:dyDescent="0.25">
      <c r="U25323" s="104"/>
      <c r="AB25323" s="104"/>
      <c r="AC25323" s="104"/>
      <c r="AF25323" s="104"/>
      <c r="AG25323" s="104"/>
      <c r="AK25323" s="104"/>
      <c r="AL25323" s="104"/>
      <c r="AO25323" s="104"/>
      <c r="AP25323" s="104"/>
    </row>
    <row r="25324" spans="21:42" ht="15" customHeight="1" x14ac:dyDescent="0.25">
      <c r="U25324" s="104"/>
      <c r="AB25324" s="104"/>
      <c r="AC25324" s="104"/>
      <c r="AF25324" s="104"/>
      <c r="AG25324" s="104"/>
      <c r="AK25324" s="104"/>
      <c r="AL25324" s="104"/>
      <c r="AO25324" s="104"/>
      <c r="AP25324" s="104"/>
    </row>
    <row r="25325" spans="21:42" ht="15" customHeight="1" x14ac:dyDescent="0.25">
      <c r="U25325" s="104"/>
      <c r="AB25325" s="104"/>
      <c r="AC25325" s="104"/>
      <c r="AF25325" s="104"/>
      <c r="AG25325" s="104"/>
      <c r="AK25325" s="104"/>
      <c r="AL25325" s="104"/>
      <c r="AO25325" s="104"/>
      <c r="AP25325" s="104"/>
    </row>
    <row r="25326" spans="21:42" ht="15" customHeight="1" x14ac:dyDescent="0.25">
      <c r="U25326" s="104"/>
      <c r="AB25326" s="104"/>
      <c r="AC25326" s="104"/>
      <c r="AF25326" s="104"/>
      <c r="AG25326" s="104"/>
      <c r="AK25326" s="104"/>
      <c r="AL25326" s="104"/>
      <c r="AO25326" s="104"/>
      <c r="AP25326" s="104"/>
    </row>
    <row r="25327" spans="21:42" ht="15" customHeight="1" x14ac:dyDescent="0.25">
      <c r="U25327" s="104"/>
      <c r="AB25327" s="104"/>
      <c r="AC25327" s="104"/>
      <c r="AF25327" s="104"/>
      <c r="AG25327" s="104"/>
      <c r="AK25327" s="104"/>
      <c r="AL25327" s="104"/>
      <c r="AO25327" s="104"/>
      <c r="AP25327" s="104"/>
    </row>
    <row r="25328" spans="21:42" ht="15" customHeight="1" x14ac:dyDescent="0.25">
      <c r="U25328" s="104"/>
      <c r="AB25328" s="104"/>
      <c r="AC25328" s="104"/>
      <c r="AF25328" s="104"/>
      <c r="AG25328" s="104"/>
      <c r="AK25328" s="104"/>
      <c r="AL25328" s="104"/>
      <c r="AO25328" s="104"/>
      <c r="AP25328" s="104"/>
    </row>
    <row r="25329" spans="21:42" ht="15" customHeight="1" x14ac:dyDescent="0.25">
      <c r="U25329" s="104"/>
      <c r="AB25329" s="104"/>
      <c r="AC25329" s="104"/>
      <c r="AF25329" s="104"/>
      <c r="AG25329" s="104"/>
      <c r="AK25329" s="104"/>
      <c r="AL25329" s="104"/>
      <c r="AO25329" s="104"/>
      <c r="AP25329" s="104"/>
    </row>
    <row r="25330" spans="21:42" ht="15" customHeight="1" x14ac:dyDescent="0.25">
      <c r="U25330" s="104"/>
      <c r="AB25330" s="104"/>
      <c r="AC25330" s="104"/>
      <c r="AF25330" s="104"/>
      <c r="AG25330" s="104"/>
      <c r="AK25330" s="104"/>
      <c r="AL25330" s="104"/>
      <c r="AO25330" s="104"/>
      <c r="AP25330" s="104"/>
    </row>
    <row r="25331" spans="21:42" ht="15" customHeight="1" x14ac:dyDescent="0.25">
      <c r="U25331" s="104"/>
      <c r="AB25331" s="104"/>
      <c r="AC25331" s="104"/>
      <c r="AF25331" s="104"/>
      <c r="AG25331" s="104"/>
      <c r="AK25331" s="104"/>
      <c r="AL25331" s="104"/>
      <c r="AO25331" s="104"/>
      <c r="AP25331" s="104"/>
    </row>
    <row r="25332" spans="21:42" ht="15" customHeight="1" x14ac:dyDescent="0.25">
      <c r="U25332" s="104"/>
      <c r="AB25332" s="104"/>
      <c r="AC25332" s="104"/>
      <c r="AF25332" s="104"/>
      <c r="AG25332" s="104"/>
      <c r="AK25332" s="104"/>
      <c r="AL25332" s="104"/>
      <c r="AO25332" s="104"/>
      <c r="AP25332" s="104"/>
    </row>
    <row r="25333" spans="21:42" ht="15" customHeight="1" x14ac:dyDescent="0.25">
      <c r="U25333" s="104"/>
      <c r="AB25333" s="104"/>
      <c r="AC25333" s="104"/>
      <c r="AF25333" s="104"/>
      <c r="AG25333" s="104"/>
      <c r="AK25333" s="104"/>
      <c r="AL25333" s="104"/>
      <c r="AO25333" s="104"/>
      <c r="AP25333" s="104"/>
    </row>
    <row r="25334" spans="21:42" ht="15" customHeight="1" x14ac:dyDescent="0.25">
      <c r="U25334" s="104"/>
      <c r="AB25334" s="104"/>
      <c r="AC25334" s="104"/>
      <c r="AF25334" s="104"/>
      <c r="AG25334" s="104"/>
      <c r="AK25334" s="104"/>
      <c r="AL25334" s="104"/>
      <c r="AO25334" s="104"/>
      <c r="AP25334" s="104"/>
    </row>
    <row r="25335" spans="21:42" ht="15" customHeight="1" x14ac:dyDescent="0.25">
      <c r="U25335" s="104"/>
      <c r="AB25335" s="104"/>
      <c r="AC25335" s="104"/>
      <c r="AF25335" s="104"/>
      <c r="AG25335" s="104"/>
      <c r="AK25335" s="104"/>
      <c r="AL25335" s="104"/>
      <c r="AO25335" s="104"/>
      <c r="AP25335" s="104"/>
    </row>
    <row r="25336" spans="21:42" ht="15" customHeight="1" x14ac:dyDescent="0.25">
      <c r="U25336" s="104"/>
      <c r="AB25336" s="104"/>
      <c r="AC25336" s="104"/>
      <c r="AF25336" s="104"/>
      <c r="AG25336" s="104"/>
      <c r="AK25336" s="104"/>
      <c r="AL25336" s="104"/>
      <c r="AO25336" s="104"/>
      <c r="AP25336" s="104"/>
    </row>
    <row r="25337" spans="21:42" ht="15" customHeight="1" x14ac:dyDescent="0.25">
      <c r="U25337" s="104"/>
      <c r="AB25337" s="104"/>
      <c r="AC25337" s="104"/>
      <c r="AF25337" s="104"/>
      <c r="AG25337" s="104"/>
      <c r="AK25337" s="104"/>
      <c r="AL25337" s="104"/>
      <c r="AO25337" s="104"/>
      <c r="AP25337" s="104"/>
    </row>
    <row r="25338" spans="21:42" ht="15" customHeight="1" x14ac:dyDescent="0.25">
      <c r="U25338" s="104"/>
      <c r="AB25338" s="104"/>
      <c r="AC25338" s="104"/>
      <c r="AF25338" s="104"/>
      <c r="AG25338" s="104"/>
      <c r="AK25338" s="104"/>
      <c r="AL25338" s="104"/>
      <c r="AO25338" s="104"/>
      <c r="AP25338" s="104"/>
    </row>
    <row r="25339" spans="21:42" ht="15" customHeight="1" x14ac:dyDescent="0.25">
      <c r="U25339" s="104"/>
      <c r="AB25339" s="104"/>
      <c r="AC25339" s="104"/>
      <c r="AF25339" s="104"/>
      <c r="AG25339" s="104"/>
      <c r="AK25339" s="104"/>
      <c r="AL25339" s="104"/>
      <c r="AO25339" s="104"/>
      <c r="AP25339" s="104"/>
    </row>
    <row r="25340" spans="21:42" ht="15" customHeight="1" x14ac:dyDescent="0.25">
      <c r="U25340" s="104"/>
      <c r="AB25340" s="104"/>
      <c r="AC25340" s="104"/>
      <c r="AF25340" s="104"/>
      <c r="AG25340" s="104"/>
      <c r="AK25340" s="104"/>
      <c r="AL25340" s="104"/>
      <c r="AO25340" s="104"/>
      <c r="AP25340" s="104"/>
    </row>
    <row r="25341" spans="21:42" ht="15" customHeight="1" x14ac:dyDescent="0.25">
      <c r="U25341" s="104"/>
      <c r="AB25341" s="104"/>
      <c r="AC25341" s="104"/>
      <c r="AF25341" s="104"/>
      <c r="AG25341" s="104"/>
      <c r="AK25341" s="104"/>
      <c r="AL25341" s="104"/>
      <c r="AO25341" s="104"/>
      <c r="AP25341" s="104"/>
    </row>
    <row r="25342" spans="21:42" ht="15" customHeight="1" x14ac:dyDescent="0.25">
      <c r="U25342" s="104"/>
      <c r="AB25342" s="104"/>
      <c r="AC25342" s="104"/>
      <c r="AF25342" s="104"/>
      <c r="AG25342" s="104"/>
      <c r="AK25342" s="104"/>
      <c r="AL25342" s="104"/>
      <c r="AO25342" s="104"/>
      <c r="AP25342" s="104"/>
    </row>
    <row r="25343" spans="21:42" ht="15" customHeight="1" x14ac:dyDescent="0.25">
      <c r="U25343" s="104"/>
      <c r="AB25343" s="104"/>
      <c r="AC25343" s="104"/>
      <c r="AF25343" s="104"/>
      <c r="AG25343" s="104"/>
      <c r="AK25343" s="104"/>
      <c r="AL25343" s="104"/>
      <c r="AO25343" s="104"/>
      <c r="AP25343" s="104"/>
    </row>
    <row r="25344" spans="21:42" ht="15" customHeight="1" x14ac:dyDescent="0.25">
      <c r="U25344" s="104"/>
      <c r="AB25344" s="104"/>
      <c r="AC25344" s="104"/>
      <c r="AF25344" s="104"/>
      <c r="AG25344" s="104"/>
      <c r="AK25344" s="104"/>
      <c r="AL25344" s="104"/>
      <c r="AO25344" s="104"/>
      <c r="AP25344" s="104"/>
    </row>
    <row r="25345" spans="21:42" ht="15" customHeight="1" x14ac:dyDescent="0.25">
      <c r="U25345" s="104"/>
      <c r="AB25345" s="104"/>
      <c r="AC25345" s="104"/>
      <c r="AF25345" s="104"/>
      <c r="AG25345" s="104"/>
      <c r="AK25345" s="104"/>
      <c r="AL25345" s="104"/>
      <c r="AO25345" s="104"/>
      <c r="AP25345" s="104"/>
    </row>
    <row r="25346" spans="21:42" ht="15" customHeight="1" x14ac:dyDescent="0.25">
      <c r="U25346" s="104"/>
      <c r="AB25346" s="104"/>
      <c r="AC25346" s="104"/>
      <c r="AF25346" s="104"/>
      <c r="AG25346" s="104"/>
      <c r="AK25346" s="104"/>
      <c r="AL25346" s="104"/>
      <c r="AO25346" s="104"/>
      <c r="AP25346" s="104"/>
    </row>
    <row r="25347" spans="21:42" ht="15" customHeight="1" x14ac:dyDescent="0.25">
      <c r="U25347" s="104"/>
      <c r="AB25347" s="104"/>
      <c r="AC25347" s="104"/>
      <c r="AF25347" s="104"/>
      <c r="AG25347" s="104"/>
      <c r="AK25347" s="104"/>
      <c r="AL25347" s="104"/>
      <c r="AO25347" s="104"/>
      <c r="AP25347" s="104"/>
    </row>
    <row r="25348" spans="21:42" ht="15" customHeight="1" x14ac:dyDescent="0.25">
      <c r="U25348" s="104"/>
      <c r="AB25348" s="104"/>
      <c r="AC25348" s="104"/>
      <c r="AF25348" s="104"/>
      <c r="AG25348" s="104"/>
      <c r="AK25348" s="104"/>
      <c r="AL25348" s="104"/>
      <c r="AO25348" s="104"/>
      <c r="AP25348" s="104"/>
    </row>
    <row r="25349" spans="21:42" ht="15" customHeight="1" x14ac:dyDescent="0.25">
      <c r="U25349" s="104"/>
      <c r="AB25349" s="104"/>
      <c r="AC25349" s="104"/>
      <c r="AF25349" s="104"/>
      <c r="AG25349" s="104"/>
      <c r="AK25349" s="104"/>
      <c r="AL25349" s="104"/>
      <c r="AO25349" s="104"/>
      <c r="AP25349" s="104"/>
    </row>
    <row r="25350" spans="21:42" ht="15" customHeight="1" x14ac:dyDescent="0.25">
      <c r="U25350" s="104"/>
      <c r="AB25350" s="104"/>
      <c r="AC25350" s="104"/>
      <c r="AF25350" s="104"/>
      <c r="AG25350" s="104"/>
      <c r="AK25350" s="104"/>
      <c r="AL25350" s="104"/>
      <c r="AO25350" s="104"/>
      <c r="AP25350" s="104"/>
    </row>
    <row r="25351" spans="21:42" ht="15" customHeight="1" x14ac:dyDescent="0.25">
      <c r="U25351" s="104"/>
      <c r="AB25351" s="104"/>
      <c r="AC25351" s="104"/>
      <c r="AF25351" s="104"/>
      <c r="AG25351" s="104"/>
      <c r="AK25351" s="104"/>
      <c r="AL25351" s="104"/>
      <c r="AO25351" s="104"/>
      <c r="AP25351" s="104"/>
    </row>
    <row r="25352" spans="21:42" ht="15" customHeight="1" x14ac:dyDescent="0.25">
      <c r="U25352" s="104"/>
      <c r="AB25352" s="104"/>
      <c r="AC25352" s="104"/>
      <c r="AF25352" s="104"/>
      <c r="AG25352" s="104"/>
      <c r="AK25352" s="104"/>
      <c r="AL25352" s="104"/>
      <c r="AO25352" s="104"/>
      <c r="AP25352" s="104"/>
    </row>
    <row r="25353" spans="21:42" ht="15" customHeight="1" x14ac:dyDescent="0.25">
      <c r="U25353" s="104"/>
      <c r="AB25353" s="104"/>
      <c r="AC25353" s="104"/>
      <c r="AF25353" s="104"/>
      <c r="AG25353" s="104"/>
      <c r="AK25353" s="104"/>
      <c r="AL25353" s="104"/>
      <c r="AO25353" s="104"/>
      <c r="AP25353" s="104"/>
    </row>
    <row r="25354" spans="21:42" ht="15" customHeight="1" x14ac:dyDescent="0.25">
      <c r="U25354" s="104"/>
      <c r="AB25354" s="104"/>
      <c r="AC25354" s="104"/>
      <c r="AF25354" s="104"/>
      <c r="AG25354" s="104"/>
      <c r="AK25354" s="104"/>
      <c r="AL25354" s="104"/>
      <c r="AO25354" s="104"/>
      <c r="AP25354" s="104"/>
    </row>
    <row r="25355" spans="21:42" ht="15" customHeight="1" x14ac:dyDescent="0.25">
      <c r="U25355" s="104"/>
      <c r="AB25355" s="104"/>
      <c r="AC25355" s="104"/>
      <c r="AF25355" s="104"/>
      <c r="AG25355" s="104"/>
      <c r="AK25355" s="104"/>
      <c r="AL25355" s="104"/>
      <c r="AO25355" s="104"/>
      <c r="AP25355" s="104"/>
    </row>
    <row r="25356" spans="21:42" ht="15" customHeight="1" x14ac:dyDescent="0.25">
      <c r="U25356" s="104"/>
      <c r="AB25356" s="104"/>
      <c r="AC25356" s="104"/>
      <c r="AF25356" s="104"/>
      <c r="AG25356" s="104"/>
      <c r="AK25356" s="104"/>
      <c r="AL25356" s="104"/>
      <c r="AO25356" s="104"/>
      <c r="AP25356" s="104"/>
    </row>
    <row r="25357" spans="21:42" ht="15" customHeight="1" x14ac:dyDescent="0.25">
      <c r="U25357" s="104"/>
      <c r="AB25357" s="104"/>
      <c r="AC25357" s="104"/>
      <c r="AF25357" s="104"/>
      <c r="AG25357" s="104"/>
      <c r="AK25357" s="104"/>
      <c r="AL25357" s="104"/>
      <c r="AO25357" s="104"/>
      <c r="AP25357" s="104"/>
    </row>
    <row r="25358" spans="21:42" ht="15" customHeight="1" x14ac:dyDescent="0.25">
      <c r="U25358" s="104"/>
      <c r="AB25358" s="104"/>
      <c r="AC25358" s="104"/>
      <c r="AF25358" s="104"/>
      <c r="AG25358" s="104"/>
      <c r="AK25358" s="104"/>
      <c r="AL25358" s="104"/>
      <c r="AO25358" s="104"/>
      <c r="AP25358" s="104"/>
    </row>
    <row r="25359" spans="21:42" ht="15" customHeight="1" x14ac:dyDescent="0.25">
      <c r="U25359" s="104"/>
      <c r="AB25359" s="104"/>
      <c r="AC25359" s="104"/>
      <c r="AF25359" s="104"/>
      <c r="AG25359" s="104"/>
      <c r="AK25359" s="104"/>
      <c r="AL25359" s="104"/>
      <c r="AO25359" s="104"/>
      <c r="AP25359" s="104"/>
    </row>
    <row r="25360" spans="21:42" ht="15" customHeight="1" x14ac:dyDescent="0.25">
      <c r="U25360" s="104"/>
      <c r="AB25360" s="104"/>
      <c r="AC25360" s="104"/>
      <c r="AF25360" s="104"/>
      <c r="AG25360" s="104"/>
      <c r="AK25360" s="104"/>
      <c r="AL25360" s="104"/>
      <c r="AO25360" s="104"/>
      <c r="AP25360" s="104"/>
    </row>
    <row r="25361" spans="21:42" ht="15" customHeight="1" x14ac:dyDescent="0.25">
      <c r="U25361" s="104"/>
      <c r="AB25361" s="104"/>
      <c r="AC25361" s="104"/>
      <c r="AF25361" s="104"/>
      <c r="AG25361" s="104"/>
      <c r="AK25361" s="104"/>
      <c r="AL25361" s="104"/>
      <c r="AO25361" s="104"/>
      <c r="AP25361" s="104"/>
    </row>
    <row r="25362" spans="21:42" ht="15" customHeight="1" x14ac:dyDescent="0.25">
      <c r="U25362" s="104"/>
      <c r="AB25362" s="104"/>
      <c r="AC25362" s="104"/>
      <c r="AF25362" s="104"/>
      <c r="AG25362" s="104"/>
      <c r="AK25362" s="104"/>
      <c r="AL25362" s="104"/>
      <c r="AO25362" s="104"/>
      <c r="AP25362" s="104"/>
    </row>
    <row r="25363" spans="21:42" ht="15" customHeight="1" x14ac:dyDescent="0.25">
      <c r="U25363" s="104"/>
      <c r="AB25363" s="104"/>
      <c r="AC25363" s="104"/>
      <c r="AF25363" s="104"/>
      <c r="AG25363" s="104"/>
      <c r="AK25363" s="104"/>
      <c r="AL25363" s="104"/>
      <c r="AO25363" s="104"/>
      <c r="AP25363" s="104"/>
    </row>
    <row r="25364" spans="21:42" ht="15" customHeight="1" x14ac:dyDescent="0.25">
      <c r="U25364" s="104"/>
      <c r="AB25364" s="104"/>
      <c r="AC25364" s="104"/>
      <c r="AF25364" s="104"/>
      <c r="AG25364" s="104"/>
      <c r="AK25364" s="104"/>
      <c r="AL25364" s="104"/>
      <c r="AO25364" s="104"/>
      <c r="AP25364" s="104"/>
    </row>
    <row r="25365" spans="21:42" ht="15" customHeight="1" x14ac:dyDescent="0.25">
      <c r="U25365" s="104"/>
      <c r="AB25365" s="104"/>
      <c r="AC25365" s="104"/>
      <c r="AF25365" s="104"/>
      <c r="AG25365" s="104"/>
      <c r="AK25365" s="104"/>
      <c r="AL25365" s="104"/>
      <c r="AO25365" s="104"/>
      <c r="AP25365" s="104"/>
    </row>
    <row r="25366" spans="21:42" ht="15" customHeight="1" x14ac:dyDescent="0.25">
      <c r="U25366" s="104"/>
      <c r="AB25366" s="104"/>
      <c r="AC25366" s="104"/>
      <c r="AF25366" s="104"/>
      <c r="AG25366" s="104"/>
      <c r="AK25366" s="104"/>
      <c r="AL25366" s="104"/>
      <c r="AO25366" s="104"/>
      <c r="AP25366" s="104"/>
    </row>
    <row r="25367" spans="21:42" ht="15" customHeight="1" x14ac:dyDescent="0.25">
      <c r="U25367" s="104"/>
      <c r="AB25367" s="104"/>
      <c r="AC25367" s="104"/>
      <c r="AF25367" s="104"/>
      <c r="AG25367" s="104"/>
      <c r="AK25367" s="104"/>
      <c r="AL25367" s="104"/>
      <c r="AO25367" s="104"/>
      <c r="AP25367" s="104"/>
    </row>
    <row r="25368" spans="21:42" ht="15" customHeight="1" x14ac:dyDescent="0.25">
      <c r="U25368" s="104"/>
      <c r="AB25368" s="104"/>
      <c r="AC25368" s="104"/>
      <c r="AF25368" s="104"/>
      <c r="AG25368" s="104"/>
      <c r="AK25368" s="104"/>
      <c r="AL25368" s="104"/>
      <c r="AO25368" s="104"/>
      <c r="AP25368" s="104"/>
    </row>
    <row r="25369" spans="21:42" ht="15" customHeight="1" x14ac:dyDescent="0.25">
      <c r="U25369" s="104"/>
      <c r="AB25369" s="104"/>
      <c r="AC25369" s="104"/>
      <c r="AF25369" s="104"/>
      <c r="AG25369" s="104"/>
      <c r="AK25369" s="104"/>
      <c r="AL25369" s="104"/>
      <c r="AO25369" s="104"/>
      <c r="AP25369" s="104"/>
    </row>
    <row r="25370" spans="21:42" ht="15" customHeight="1" x14ac:dyDescent="0.25">
      <c r="U25370" s="104"/>
      <c r="AB25370" s="104"/>
      <c r="AC25370" s="104"/>
      <c r="AF25370" s="104"/>
      <c r="AG25370" s="104"/>
      <c r="AK25370" s="104"/>
      <c r="AL25370" s="104"/>
      <c r="AO25370" s="104"/>
      <c r="AP25370" s="104"/>
    </row>
    <row r="25371" spans="21:42" ht="15" customHeight="1" x14ac:dyDescent="0.25">
      <c r="U25371" s="104"/>
      <c r="AB25371" s="104"/>
      <c r="AC25371" s="104"/>
      <c r="AF25371" s="104"/>
      <c r="AG25371" s="104"/>
      <c r="AK25371" s="104"/>
      <c r="AL25371" s="104"/>
      <c r="AO25371" s="104"/>
      <c r="AP25371" s="104"/>
    </row>
    <row r="25372" spans="21:42" ht="15" customHeight="1" x14ac:dyDescent="0.25">
      <c r="U25372" s="104"/>
      <c r="AB25372" s="104"/>
      <c r="AC25372" s="104"/>
      <c r="AF25372" s="104"/>
      <c r="AG25372" s="104"/>
      <c r="AK25372" s="104"/>
      <c r="AL25372" s="104"/>
      <c r="AO25372" s="104"/>
      <c r="AP25372" s="104"/>
    </row>
    <row r="25373" spans="21:42" ht="15" customHeight="1" x14ac:dyDescent="0.25">
      <c r="U25373" s="104"/>
      <c r="AB25373" s="104"/>
      <c r="AC25373" s="104"/>
      <c r="AF25373" s="104"/>
      <c r="AG25373" s="104"/>
      <c r="AK25373" s="104"/>
      <c r="AL25373" s="104"/>
      <c r="AO25373" s="104"/>
      <c r="AP25373" s="104"/>
    </row>
    <row r="25374" spans="21:42" ht="15" customHeight="1" x14ac:dyDescent="0.25">
      <c r="U25374" s="104"/>
      <c r="AB25374" s="104"/>
      <c r="AC25374" s="104"/>
      <c r="AF25374" s="104"/>
      <c r="AG25374" s="104"/>
      <c r="AK25374" s="104"/>
      <c r="AL25374" s="104"/>
      <c r="AO25374" s="104"/>
      <c r="AP25374" s="104"/>
    </row>
    <row r="25375" spans="21:42" ht="15" customHeight="1" x14ac:dyDescent="0.25">
      <c r="U25375" s="104"/>
      <c r="AB25375" s="104"/>
      <c r="AC25375" s="104"/>
      <c r="AF25375" s="104"/>
      <c r="AG25375" s="104"/>
      <c r="AK25375" s="104"/>
      <c r="AL25375" s="104"/>
      <c r="AO25375" s="104"/>
      <c r="AP25375" s="104"/>
    </row>
    <row r="25376" spans="21:42" ht="15" customHeight="1" x14ac:dyDescent="0.25">
      <c r="U25376" s="104"/>
      <c r="AB25376" s="104"/>
      <c r="AC25376" s="104"/>
      <c r="AF25376" s="104"/>
      <c r="AG25376" s="104"/>
      <c r="AK25376" s="104"/>
      <c r="AL25376" s="104"/>
      <c r="AO25376" s="104"/>
      <c r="AP25376" s="104"/>
    </row>
    <row r="25377" spans="21:42" ht="15" customHeight="1" x14ac:dyDescent="0.25">
      <c r="U25377" s="104"/>
      <c r="AB25377" s="104"/>
      <c r="AC25377" s="104"/>
      <c r="AF25377" s="104"/>
      <c r="AG25377" s="104"/>
      <c r="AK25377" s="104"/>
      <c r="AL25377" s="104"/>
      <c r="AO25377" s="104"/>
      <c r="AP25377" s="104"/>
    </row>
    <row r="25378" spans="21:42" ht="15" customHeight="1" x14ac:dyDescent="0.25">
      <c r="U25378" s="104"/>
      <c r="AB25378" s="104"/>
      <c r="AC25378" s="104"/>
      <c r="AF25378" s="104"/>
      <c r="AG25378" s="104"/>
      <c r="AK25378" s="104"/>
      <c r="AL25378" s="104"/>
      <c r="AO25378" s="104"/>
      <c r="AP25378" s="104"/>
    </row>
    <row r="25379" spans="21:42" ht="15" customHeight="1" x14ac:dyDescent="0.25">
      <c r="U25379" s="104"/>
      <c r="AB25379" s="104"/>
      <c r="AC25379" s="104"/>
      <c r="AF25379" s="104"/>
      <c r="AG25379" s="104"/>
      <c r="AK25379" s="104"/>
      <c r="AL25379" s="104"/>
      <c r="AO25379" s="104"/>
      <c r="AP25379" s="104"/>
    </row>
    <row r="25380" spans="21:42" ht="15" customHeight="1" x14ac:dyDescent="0.25">
      <c r="U25380" s="104"/>
      <c r="AB25380" s="104"/>
      <c r="AC25380" s="104"/>
      <c r="AF25380" s="104"/>
      <c r="AG25380" s="104"/>
      <c r="AK25380" s="104"/>
      <c r="AL25380" s="104"/>
      <c r="AO25380" s="104"/>
      <c r="AP25380" s="104"/>
    </row>
    <row r="25381" spans="21:42" ht="15" customHeight="1" x14ac:dyDescent="0.25">
      <c r="U25381" s="104"/>
      <c r="AB25381" s="104"/>
      <c r="AC25381" s="104"/>
      <c r="AF25381" s="104"/>
      <c r="AG25381" s="104"/>
      <c r="AK25381" s="104"/>
      <c r="AL25381" s="104"/>
      <c r="AO25381" s="104"/>
      <c r="AP25381" s="104"/>
    </row>
    <row r="25382" spans="21:42" ht="15" customHeight="1" x14ac:dyDescent="0.25">
      <c r="U25382" s="104"/>
      <c r="AB25382" s="104"/>
      <c r="AC25382" s="104"/>
      <c r="AF25382" s="104"/>
      <c r="AG25382" s="104"/>
      <c r="AK25382" s="104"/>
      <c r="AL25382" s="104"/>
      <c r="AO25382" s="104"/>
      <c r="AP25382" s="104"/>
    </row>
    <row r="25383" spans="21:42" ht="15" customHeight="1" x14ac:dyDescent="0.25">
      <c r="U25383" s="104"/>
      <c r="AB25383" s="104"/>
      <c r="AC25383" s="104"/>
      <c r="AF25383" s="104"/>
      <c r="AG25383" s="104"/>
      <c r="AK25383" s="104"/>
      <c r="AL25383" s="104"/>
      <c r="AO25383" s="104"/>
      <c r="AP25383" s="104"/>
    </row>
    <row r="25384" spans="21:42" ht="15" customHeight="1" x14ac:dyDescent="0.25">
      <c r="U25384" s="104"/>
      <c r="AB25384" s="104"/>
      <c r="AC25384" s="104"/>
      <c r="AF25384" s="104"/>
      <c r="AG25384" s="104"/>
      <c r="AK25384" s="104"/>
      <c r="AL25384" s="104"/>
      <c r="AO25384" s="104"/>
      <c r="AP25384" s="104"/>
    </row>
    <row r="25385" spans="21:42" ht="15" customHeight="1" x14ac:dyDescent="0.25">
      <c r="U25385" s="104"/>
      <c r="AB25385" s="104"/>
      <c r="AC25385" s="104"/>
      <c r="AF25385" s="104"/>
      <c r="AG25385" s="104"/>
      <c r="AK25385" s="104"/>
      <c r="AL25385" s="104"/>
      <c r="AO25385" s="104"/>
      <c r="AP25385" s="104"/>
    </row>
    <row r="25386" spans="21:42" ht="15" customHeight="1" x14ac:dyDescent="0.25">
      <c r="U25386" s="104"/>
      <c r="AB25386" s="104"/>
      <c r="AC25386" s="104"/>
      <c r="AF25386" s="104"/>
      <c r="AG25386" s="104"/>
      <c r="AK25386" s="104"/>
      <c r="AL25386" s="104"/>
      <c r="AO25386" s="104"/>
      <c r="AP25386" s="104"/>
    </row>
    <row r="25387" spans="21:42" ht="15" customHeight="1" x14ac:dyDescent="0.25">
      <c r="U25387" s="104"/>
      <c r="AB25387" s="104"/>
      <c r="AC25387" s="104"/>
      <c r="AF25387" s="104"/>
      <c r="AG25387" s="104"/>
      <c r="AK25387" s="104"/>
      <c r="AL25387" s="104"/>
      <c r="AO25387" s="104"/>
      <c r="AP25387" s="104"/>
    </row>
    <row r="25388" spans="21:42" ht="15" customHeight="1" x14ac:dyDescent="0.25">
      <c r="U25388" s="104"/>
      <c r="AB25388" s="104"/>
      <c r="AC25388" s="104"/>
      <c r="AF25388" s="104"/>
      <c r="AG25388" s="104"/>
      <c r="AK25388" s="104"/>
      <c r="AL25388" s="104"/>
      <c r="AO25388" s="104"/>
      <c r="AP25388" s="104"/>
    </row>
    <row r="25389" spans="21:42" ht="15" customHeight="1" x14ac:dyDescent="0.25">
      <c r="U25389" s="104"/>
      <c r="AB25389" s="104"/>
      <c r="AC25389" s="104"/>
      <c r="AF25389" s="104"/>
      <c r="AG25389" s="104"/>
      <c r="AK25389" s="104"/>
      <c r="AL25389" s="104"/>
      <c r="AO25389" s="104"/>
      <c r="AP25389" s="104"/>
    </row>
    <row r="25390" spans="21:42" ht="15" customHeight="1" x14ac:dyDescent="0.25">
      <c r="U25390" s="104"/>
      <c r="AB25390" s="104"/>
      <c r="AC25390" s="104"/>
      <c r="AF25390" s="104"/>
      <c r="AG25390" s="104"/>
      <c r="AK25390" s="104"/>
      <c r="AL25390" s="104"/>
      <c r="AO25390" s="104"/>
      <c r="AP25390" s="104"/>
    </row>
    <row r="25391" spans="21:42" ht="15" customHeight="1" x14ac:dyDescent="0.25">
      <c r="U25391" s="104"/>
      <c r="AB25391" s="104"/>
      <c r="AC25391" s="104"/>
      <c r="AF25391" s="104"/>
      <c r="AG25391" s="104"/>
      <c r="AK25391" s="104"/>
      <c r="AL25391" s="104"/>
      <c r="AO25391" s="104"/>
      <c r="AP25391" s="104"/>
    </row>
    <row r="25392" spans="21:42" ht="15" customHeight="1" x14ac:dyDescent="0.25">
      <c r="U25392" s="104"/>
      <c r="AB25392" s="104"/>
      <c r="AC25392" s="104"/>
      <c r="AF25392" s="104"/>
      <c r="AG25392" s="104"/>
      <c r="AK25392" s="104"/>
      <c r="AL25392" s="104"/>
      <c r="AO25392" s="104"/>
      <c r="AP25392" s="104"/>
    </row>
    <row r="25393" spans="21:42" ht="15" customHeight="1" x14ac:dyDescent="0.25">
      <c r="U25393" s="104"/>
      <c r="AB25393" s="104"/>
      <c r="AC25393" s="104"/>
      <c r="AF25393" s="104"/>
      <c r="AG25393" s="104"/>
      <c r="AK25393" s="104"/>
      <c r="AL25393" s="104"/>
      <c r="AO25393" s="104"/>
      <c r="AP25393" s="104"/>
    </row>
    <row r="25394" spans="21:42" ht="15" customHeight="1" x14ac:dyDescent="0.25">
      <c r="U25394" s="104"/>
      <c r="AB25394" s="104"/>
      <c r="AC25394" s="104"/>
      <c r="AF25394" s="104"/>
      <c r="AG25394" s="104"/>
      <c r="AK25394" s="104"/>
      <c r="AL25394" s="104"/>
      <c r="AO25394" s="104"/>
      <c r="AP25394" s="104"/>
    </row>
    <row r="25395" spans="21:42" ht="15" customHeight="1" x14ac:dyDescent="0.25">
      <c r="U25395" s="104"/>
      <c r="AB25395" s="104"/>
      <c r="AC25395" s="104"/>
      <c r="AF25395" s="104"/>
      <c r="AG25395" s="104"/>
      <c r="AK25395" s="104"/>
      <c r="AL25395" s="104"/>
      <c r="AO25395" s="104"/>
      <c r="AP25395" s="104"/>
    </row>
    <row r="25396" spans="21:42" ht="15" customHeight="1" x14ac:dyDescent="0.25">
      <c r="U25396" s="104"/>
      <c r="AB25396" s="104"/>
      <c r="AC25396" s="104"/>
      <c r="AF25396" s="104"/>
      <c r="AG25396" s="104"/>
      <c r="AK25396" s="104"/>
      <c r="AL25396" s="104"/>
      <c r="AO25396" s="104"/>
      <c r="AP25396" s="104"/>
    </row>
    <row r="25397" spans="21:42" ht="15" customHeight="1" x14ac:dyDescent="0.25">
      <c r="U25397" s="104"/>
      <c r="AB25397" s="104"/>
      <c r="AC25397" s="104"/>
      <c r="AF25397" s="104"/>
      <c r="AG25397" s="104"/>
      <c r="AK25397" s="104"/>
      <c r="AL25397" s="104"/>
      <c r="AO25397" s="104"/>
      <c r="AP25397" s="104"/>
    </row>
    <row r="25398" spans="21:42" ht="15" customHeight="1" x14ac:dyDescent="0.25">
      <c r="U25398" s="104"/>
      <c r="AB25398" s="104"/>
      <c r="AC25398" s="104"/>
      <c r="AF25398" s="104"/>
      <c r="AG25398" s="104"/>
      <c r="AK25398" s="104"/>
      <c r="AL25398" s="104"/>
      <c r="AO25398" s="104"/>
      <c r="AP25398" s="104"/>
    </row>
    <row r="25399" spans="21:42" ht="15" customHeight="1" x14ac:dyDescent="0.25">
      <c r="U25399" s="104"/>
      <c r="AB25399" s="104"/>
      <c r="AC25399" s="104"/>
      <c r="AF25399" s="104"/>
      <c r="AG25399" s="104"/>
      <c r="AK25399" s="104"/>
      <c r="AL25399" s="104"/>
      <c r="AO25399" s="104"/>
      <c r="AP25399" s="104"/>
    </row>
    <row r="25400" spans="21:42" ht="15" customHeight="1" x14ac:dyDescent="0.25">
      <c r="U25400" s="104"/>
      <c r="AB25400" s="104"/>
      <c r="AC25400" s="104"/>
      <c r="AF25400" s="104"/>
      <c r="AG25400" s="104"/>
      <c r="AK25400" s="104"/>
      <c r="AL25400" s="104"/>
      <c r="AO25400" s="104"/>
      <c r="AP25400" s="104"/>
    </row>
    <row r="25401" spans="21:42" ht="15" customHeight="1" x14ac:dyDescent="0.25">
      <c r="U25401" s="104"/>
      <c r="AB25401" s="104"/>
      <c r="AC25401" s="104"/>
      <c r="AF25401" s="104"/>
      <c r="AG25401" s="104"/>
      <c r="AK25401" s="104"/>
      <c r="AL25401" s="104"/>
      <c r="AO25401" s="104"/>
      <c r="AP25401" s="104"/>
    </row>
    <row r="25402" spans="21:42" ht="15" customHeight="1" x14ac:dyDescent="0.25">
      <c r="U25402" s="104"/>
      <c r="AB25402" s="104"/>
      <c r="AC25402" s="104"/>
      <c r="AF25402" s="104"/>
      <c r="AG25402" s="104"/>
      <c r="AK25402" s="104"/>
      <c r="AL25402" s="104"/>
      <c r="AO25402" s="104"/>
      <c r="AP25402" s="104"/>
    </row>
    <row r="25403" spans="21:42" ht="15" customHeight="1" x14ac:dyDescent="0.25">
      <c r="U25403" s="104"/>
      <c r="AB25403" s="104"/>
      <c r="AC25403" s="104"/>
      <c r="AF25403" s="104"/>
      <c r="AG25403" s="104"/>
      <c r="AK25403" s="104"/>
      <c r="AL25403" s="104"/>
      <c r="AO25403" s="104"/>
      <c r="AP25403" s="104"/>
    </row>
    <row r="25404" spans="21:42" ht="15" customHeight="1" x14ac:dyDescent="0.25">
      <c r="U25404" s="104"/>
      <c r="AB25404" s="104"/>
      <c r="AC25404" s="104"/>
      <c r="AF25404" s="104"/>
      <c r="AG25404" s="104"/>
      <c r="AK25404" s="104"/>
      <c r="AL25404" s="104"/>
      <c r="AO25404" s="104"/>
      <c r="AP25404" s="104"/>
    </row>
    <row r="25405" spans="21:42" ht="15" customHeight="1" x14ac:dyDescent="0.25">
      <c r="U25405" s="104"/>
      <c r="AB25405" s="104"/>
      <c r="AC25405" s="104"/>
      <c r="AF25405" s="104"/>
      <c r="AG25405" s="104"/>
      <c r="AK25405" s="104"/>
      <c r="AL25405" s="104"/>
      <c r="AO25405" s="104"/>
      <c r="AP25405" s="104"/>
    </row>
    <row r="25406" spans="21:42" ht="15" customHeight="1" x14ac:dyDescent="0.25">
      <c r="U25406" s="104"/>
      <c r="AB25406" s="104"/>
      <c r="AC25406" s="104"/>
      <c r="AF25406" s="104"/>
      <c r="AG25406" s="104"/>
      <c r="AK25406" s="104"/>
      <c r="AL25406" s="104"/>
      <c r="AO25406" s="104"/>
      <c r="AP25406" s="104"/>
    </row>
    <row r="25407" spans="21:42" ht="15" customHeight="1" x14ac:dyDescent="0.25">
      <c r="U25407" s="104"/>
      <c r="AB25407" s="104"/>
      <c r="AC25407" s="104"/>
      <c r="AF25407" s="104"/>
      <c r="AG25407" s="104"/>
      <c r="AK25407" s="104"/>
      <c r="AL25407" s="104"/>
      <c r="AO25407" s="104"/>
      <c r="AP25407" s="104"/>
    </row>
    <row r="25408" spans="21:42" ht="15" customHeight="1" x14ac:dyDescent="0.25">
      <c r="U25408" s="104"/>
      <c r="AB25408" s="104"/>
      <c r="AC25408" s="104"/>
      <c r="AF25408" s="104"/>
      <c r="AG25408" s="104"/>
      <c r="AK25408" s="104"/>
      <c r="AL25408" s="104"/>
      <c r="AO25408" s="104"/>
      <c r="AP25408" s="104"/>
    </row>
    <row r="25409" spans="21:42" ht="15" customHeight="1" x14ac:dyDescent="0.25">
      <c r="U25409" s="104"/>
      <c r="AB25409" s="104"/>
      <c r="AC25409" s="104"/>
      <c r="AF25409" s="104"/>
      <c r="AG25409" s="104"/>
      <c r="AK25409" s="104"/>
      <c r="AL25409" s="104"/>
      <c r="AO25409" s="104"/>
      <c r="AP25409" s="104"/>
    </row>
    <row r="25410" spans="21:42" ht="15" customHeight="1" x14ac:dyDescent="0.25">
      <c r="U25410" s="104"/>
      <c r="AB25410" s="104"/>
      <c r="AC25410" s="104"/>
      <c r="AF25410" s="104"/>
      <c r="AG25410" s="104"/>
      <c r="AK25410" s="104"/>
      <c r="AL25410" s="104"/>
      <c r="AO25410" s="104"/>
      <c r="AP25410" s="104"/>
    </row>
    <row r="25411" spans="21:42" ht="15" customHeight="1" x14ac:dyDescent="0.25">
      <c r="U25411" s="104"/>
      <c r="AB25411" s="104"/>
      <c r="AC25411" s="104"/>
      <c r="AF25411" s="104"/>
      <c r="AG25411" s="104"/>
      <c r="AK25411" s="104"/>
      <c r="AL25411" s="104"/>
      <c r="AO25411" s="104"/>
      <c r="AP25411" s="104"/>
    </row>
    <row r="25412" spans="21:42" ht="15" customHeight="1" x14ac:dyDescent="0.25">
      <c r="U25412" s="104"/>
      <c r="AB25412" s="104"/>
      <c r="AC25412" s="104"/>
      <c r="AF25412" s="104"/>
      <c r="AG25412" s="104"/>
      <c r="AK25412" s="104"/>
      <c r="AL25412" s="104"/>
      <c r="AO25412" s="104"/>
      <c r="AP25412" s="104"/>
    </row>
    <row r="25413" spans="21:42" ht="15" customHeight="1" x14ac:dyDescent="0.25">
      <c r="U25413" s="104"/>
      <c r="AB25413" s="104"/>
      <c r="AC25413" s="104"/>
      <c r="AF25413" s="104"/>
      <c r="AG25413" s="104"/>
      <c r="AK25413" s="104"/>
      <c r="AL25413" s="104"/>
      <c r="AO25413" s="104"/>
      <c r="AP25413" s="104"/>
    </row>
    <row r="25414" spans="21:42" ht="15" customHeight="1" x14ac:dyDescent="0.25">
      <c r="U25414" s="104"/>
      <c r="AB25414" s="104"/>
      <c r="AC25414" s="104"/>
      <c r="AF25414" s="104"/>
      <c r="AG25414" s="104"/>
      <c r="AK25414" s="104"/>
      <c r="AL25414" s="104"/>
      <c r="AO25414" s="104"/>
      <c r="AP25414" s="104"/>
    </row>
    <row r="25415" spans="21:42" ht="15" customHeight="1" x14ac:dyDescent="0.25">
      <c r="U25415" s="104"/>
      <c r="AB25415" s="104"/>
      <c r="AC25415" s="104"/>
      <c r="AF25415" s="104"/>
      <c r="AG25415" s="104"/>
      <c r="AK25415" s="104"/>
      <c r="AL25415" s="104"/>
      <c r="AO25415" s="104"/>
      <c r="AP25415" s="104"/>
    </row>
    <row r="25416" spans="21:42" ht="15" customHeight="1" x14ac:dyDescent="0.25">
      <c r="U25416" s="104"/>
      <c r="AB25416" s="104"/>
      <c r="AC25416" s="104"/>
      <c r="AF25416" s="104"/>
      <c r="AG25416" s="104"/>
      <c r="AK25416" s="104"/>
      <c r="AL25416" s="104"/>
      <c r="AO25416" s="104"/>
      <c r="AP25416" s="104"/>
    </row>
    <row r="25417" spans="21:42" ht="15" customHeight="1" x14ac:dyDescent="0.25">
      <c r="U25417" s="104"/>
      <c r="AB25417" s="104"/>
      <c r="AC25417" s="104"/>
      <c r="AF25417" s="104"/>
      <c r="AG25417" s="104"/>
      <c r="AK25417" s="104"/>
      <c r="AL25417" s="104"/>
      <c r="AO25417" s="104"/>
      <c r="AP25417" s="104"/>
    </row>
    <row r="25418" spans="21:42" ht="15" customHeight="1" x14ac:dyDescent="0.25">
      <c r="U25418" s="104"/>
      <c r="AB25418" s="104"/>
      <c r="AC25418" s="104"/>
      <c r="AF25418" s="104"/>
      <c r="AG25418" s="104"/>
      <c r="AK25418" s="104"/>
      <c r="AL25418" s="104"/>
      <c r="AO25418" s="104"/>
      <c r="AP25418" s="104"/>
    </row>
    <row r="25419" spans="21:42" ht="15" customHeight="1" x14ac:dyDescent="0.25">
      <c r="U25419" s="104"/>
      <c r="AB25419" s="104"/>
      <c r="AC25419" s="104"/>
      <c r="AF25419" s="104"/>
      <c r="AG25419" s="104"/>
      <c r="AK25419" s="104"/>
      <c r="AL25419" s="104"/>
      <c r="AO25419" s="104"/>
      <c r="AP25419" s="104"/>
    </row>
    <row r="25420" spans="21:42" ht="15" customHeight="1" x14ac:dyDescent="0.25">
      <c r="U25420" s="104"/>
      <c r="AB25420" s="104"/>
      <c r="AC25420" s="104"/>
      <c r="AF25420" s="104"/>
      <c r="AG25420" s="104"/>
      <c r="AK25420" s="104"/>
      <c r="AL25420" s="104"/>
      <c r="AO25420" s="104"/>
      <c r="AP25420" s="104"/>
    </row>
    <row r="25421" spans="21:42" ht="15" customHeight="1" x14ac:dyDescent="0.25">
      <c r="U25421" s="104"/>
      <c r="AB25421" s="104"/>
      <c r="AC25421" s="104"/>
      <c r="AF25421" s="104"/>
      <c r="AG25421" s="104"/>
      <c r="AK25421" s="104"/>
      <c r="AL25421" s="104"/>
      <c r="AO25421" s="104"/>
      <c r="AP25421" s="104"/>
    </row>
    <row r="25422" spans="21:42" ht="15" customHeight="1" x14ac:dyDescent="0.25">
      <c r="U25422" s="104"/>
      <c r="AB25422" s="104"/>
      <c r="AC25422" s="104"/>
      <c r="AF25422" s="104"/>
      <c r="AG25422" s="104"/>
      <c r="AK25422" s="104"/>
      <c r="AL25422" s="104"/>
      <c r="AO25422" s="104"/>
      <c r="AP25422" s="104"/>
    </row>
    <row r="25423" spans="21:42" ht="15" customHeight="1" x14ac:dyDescent="0.25">
      <c r="U25423" s="104"/>
      <c r="AB25423" s="104"/>
      <c r="AC25423" s="104"/>
      <c r="AF25423" s="104"/>
      <c r="AG25423" s="104"/>
      <c r="AK25423" s="104"/>
      <c r="AL25423" s="104"/>
      <c r="AO25423" s="104"/>
      <c r="AP25423" s="104"/>
    </row>
    <row r="25424" spans="21:42" ht="15" customHeight="1" x14ac:dyDescent="0.25">
      <c r="U25424" s="104"/>
      <c r="AB25424" s="104"/>
      <c r="AC25424" s="104"/>
      <c r="AF25424" s="104"/>
      <c r="AG25424" s="104"/>
      <c r="AK25424" s="104"/>
      <c r="AL25424" s="104"/>
      <c r="AO25424" s="104"/>
      <c r="AP25424" s="104"/>
    </row>
    <row r="25425" spans="21:42" ht="15" customHeight="1" x14ac:dyDescent="0.25">
      <c r="U25425" s="104"/>
      <c r="AB25425" s="104"/>
      <c r="AC25425" s="104"/>
      <c r="AF25425" s="104"/>
      <c r="AG25425" s="104"/>
      <c r="AK25425" s="104"/>
      <c r="AL25425" s="104"/>
      <c r="AO25425" s="104"/>
      <c r="AP25425" s="104"/>
    </row>
    <row r="25426" spans="21:42" ht="15" customHeight="1" x14ac:dyDescent="0.25">
      <c r="U25426" s="104"/>
      <c r="AB25426" s="104"/>
      <c r="AC25426" s="104"/>
      <c r="AF25426" s="104"/>
      <c r="AG25426" s="104"/>
      <c r="AK25426" s="104"/>
      <c r="AL25426" s="104"/>
      <c r="AO25426" s="104"/>
      <c r="AP25426" s="104"/>
    </row>
    <row r="25427" spans="21:42" ht="15" customHeight="1" x14ac:dyDescent="0.25">
      <c r="U25427" s="104"/>
      <c r="AB25427" s="104"/>
      <c r="AC25427" s="104"/>
      <c r="AF25427" s="104"/>
      <c r="AG25427" s="104"/>
      <c r="AK25427" s="104"/>
      <c r="AL25427" s="104"/>
      <c r="AO25427" s="104"/>
      <c r="AP25427" s="104"/>
    </row>
    <row r="25428" spans="21:42" ht="15" customHeight="1" x14ac:dyDescent="0.25">
      <c r="U25428" s="104"/>
      <c r="AB25428" s="104"/>
      <c r="AC25428" s="104"/>
      <c r="AF25428" s="104"/>
      <c r="AG25428" s="104"/>
      <c r="AK25428" s="104"/>
      <c r="AL25428" s="104"/>
      <c r="AO25428" s="104"/>
      <c r="AP25428" s="104"/>
    </row>
    <row r="25429" spans="21:42" ht="15" customHeight="1" x14ac:dyDescent="0.25">
      <c r="U25429" s="104"/>
      <c r="AB25429" s="104"/>
      <c r="AC25429" s="104"/>
      <c r="AF25429" s="104"/>
      <c r="AG25429" s="104"/>
      <c r="AK25429" s="104"/>
      <c r="AL25429" s="104"/>
      <c r="AO25429" s="104"/>
      <c r="AP25429" s="104"/>
    </row>
    <row r="25430" spans="21:42" ht="15" customHeight="1" x14ac:dyDescent="0.25">
      <c r="U25430" s="104"/>
      <c r="AB25430" s="104"/>
      <c r="AC25430" s="104"/>
      <c r="AF25430" s="104"/>
      <c r="AG25430" s="104"/>
      <c r="AK25430" s="104"/>
      <c r="AL25430" s="104"/>
      <c r="AO25430" s="104"/>
      <c r="AP25430" s="104"/>
    </row>
    <row r="25431" spans="21:42" ht="15" customHeight="1" x14ac:dyDescent="0.25">
      <c r="U25431" s="104"/>
      <c r="AB25431" s="104"/>
      <c r="AC25431" s="104"/>
      <c r="AF25431" s="104"/>
      <c r="AG25431" s="104"/>
      <c r="AK25431" s="104"/>
      <c r="AL25431" s="104"/>
      <c r="AO25431" s="104"/>
      <c r="AP25431" s="104"/>
    </row>
    <row r="25432" spans="21:42" ht="15" customHeight="1" x14ac:dyDescent="0.25">
      <c r="U25432" s="104"/>
      <c r="AB25432" s="104"/>
      <c r="AC25432" s="104"/>
      <c r="AF25432" s="104"/>
      <c r="AG25432" s="104"/>
      <c r="AK25432" s="104"/>
      <c r="AL25432" s="104"/>
      <c r="AO25432" s="104"/>
      <c r="AP25432" s="104"/>
    </row>
    <row r="25433" spans="21:42" ht="15" customHeight="1" x14ac:dyDescent="0.25">
      <c r="U25433" s="104"/>
      <c r="AB25433" s="104"/>
      <c r="AC25433" s="104"/>
      <c r="AF25433" s="104"/>
      <c r="AG25433" s="104"/>
      <c r="AK25433" s="104"/>
      <c r="AL25433" s="104"/>
      <c r="AO25433" s="104"/>
      <c r="AP25433" s="104"/>
    </row>
    <row r="25434" spans="21:42" ht="15" customHeight="1" x14ac:dyDescent="0.25">
      <c r="U25434" s="104"/>
      <c r="AB25434" s="104"/>
      <c r="AC25434" s="104"/>
      <c r="AF25434" s="104"/>
      <c r="AG25434" s="104"/>
      <c r="AK25434" s="104"/>
      <c r="AL25434" s="104"/>
      <c r="AO25434" s="104"/>
      <c r="AP25434" s="104"/>
    </row>
    <row r="25435" spans="21:42" ht="15" customHeight="1" x14ac:dyDescent="0.25">
      <c r="U25435" s="104"/>
      <c r="AB25435" s="104"/>
      <c r="AC25435" s="104"/>
      <c r="AF25435" s="104"/>
      <c r="AG25435" s="104"/>
      <c r="AK25435" s="104"/>
      <c r="AL25435" s="104"/>
      <c r="AO25435" s="104"/>
      <c r="AP25435" s="104"/>
    </row>
    <row r="25436" spans="21:42" ht="15" customHeight="1" x14ac:dyDescent="0.25">
      <c r="U25436" s="104"/>
      <c r="AB25436" s="104"/>
      <c r="AC25436" s="104"/>
      <c r="AF25436" s="104"/>
      <c r="AG25436" s="104"/>
      <c r="AK25436" s="104"/>
      <c r="AL25436" s="104"/>
      <c r="AO25436" s="104"/>
      <c r="AP25436" s="104"/>
    </row>
    <row r="25437" spans="21:42" ht="15" customHeight="1" x14ac:dyDescent="0.25">
      <c r="U25437" s="104"/>
      <c r="AB25437" s="104"/>
      <c r="AC25437" s="104"/>
      <c r="AF25437" s="104"/>
      <c r="AG25437" s="104"/>
      <c r="AK25437" s="104"/>
      <c r="AL25437" s="104"/>
      <c r="AO25437" s="104"/>
      <c r="AP25437" s="104"/>
    </row>
    <row r="25438" spans="21:42" ht="15" customHeight="1" x14ac:dyDescent="0.25">
      <c r="U25438" s="104"/>
      <c r="AB25438" s="104"/>
      <c r="AC25438" s="104"/>
      <c r="AF25438" s="104"/>
      <c r="AG25438" s="104"/>
      <c r="AK25438" s="104"/>
      <c r="AL25438" s="104"/>
      <c r="AO25438" s="104"/>
      <c r="AP25438" s="104"/>
    </row>
    <row r="25439" spans="21:42" ht="15" customHeight="1" x14ac:dyDescent="0.25">
      <c r="U25439" s="104"/>
      <c r="AB25439" s="104"/>
      <c r="AC25439" s="104"/>
      <c r="AF25439" s="104"/>
      <c r="AG25439" s="104"/>
      <c r="AK25439" s="104"/>
      <c r="AL25439" s="104"/>
      <c r="AO25439" s="104"/>
      <c r="AP25439" s="104"/>
    </row>
    <row r="25440" spans="21:42" ht="15" customHeight="1" x14ac:dyDescent="0.25">
      <c r="U25440" s="104"/>
      <c r="AB25440" s="104"/>
      <c r="AC25440" s="104"/>
      <c r="AF25440" s="104"/>
      <c r="AG25440" s="104"/>
      <c r="AK25440" s="104"/>
      <c r="AL25440" s="104"/>
      <c r="AO25440" s="104"/>
      <c r="AP25440" s="104"/>
    </row>
    <row r="25441" spans="21:42" ht="15" customHeight="1" x14ac:dyDescent="0.25">
      <c r="U25441" s="104"/>
      <c r="AB25441" s="104"/>
      <c r="AC25441" s="104"/>
      <c r="AF25441" s="104"/>
      <c r="AG25441" s="104"/>
      <c r="AK25441" s="104"/>
      <c r="AL25441" s="104"/>
      <c r="AO25441" s="104"/>
      <c r="AP25441" s="104"/>
    </row>
    <row r="25442" spans="21:42" ht="15" customHeight="1" x14ac:dyDescent="0.25">
      <c r="U25442" s="104"/>
      <c r="AB25442" s="104"/>
      <c r="AC25442" s="104"/>
      <c r="AF25442" s="104"/>
      <c r="AG25442" s="104"/>
      <c r="AK25442" s="104"/>
      <c r="AL25442" s="104"/>
      <c r="AO25442" s="104"/>
      <c r="AP25442" s="104"/>
    </row>
    <row r="25443" spans="21:42" ht="15" customHeight="1" x14ac:dyDescent="0.25">
      <c r="U25443" s="104"/>
      <c r="AB25443" s="104"/>
      <c r="AC25443" s="104"/>
      <c r="AF25443" s="104"/>
      <c r="AG25443" s="104"/>
      <c r="AK25443" s="104"/>
      <c r="AL25443" s="104"/>
      <c r="AO25443" s="104"/>
      <c r="AP25443" s="104"/>
    </row>
    <row r="25444" spans="21:42" ht="15" customHeight="1" x14ac:dyDescent="0.25">
      <c r="U25444" s="104"/>
      <c r="AB25444" s="104"/>
      <c r="AC25444" s="104"/>
      <c r="AF25444" s="104"/>
      <c r="AG25444" s="104"/>
      <c r="AK25444" s="104"/>
      <c r="AL25444" s="104"/>
      <c r="AO25444" s="104"/>
      <c r="AP25444" s="104"/>
    </row>
    <row r="25445" spans="21:42" ht="15" customHeight="1" x14ac:dyDescent="0.25">
      <c r="U25445" s="104"/>
      <c r="AB25445" s="104"/>
      <c r="AC25445" s="104"/>
      <c r="AF25445" s="104"/>
      <c r="AG25445" s="104"/>
      <c r="AK25445" s="104"/>
      <c r="AL25445" s="104"/>
      <c r="AO25445" s="104"/>
      <c r="AP25445" s="104"/>
    </row>
    <row r="25446" spans="21:42" ht="15" customHeight="1" x14ac:dyDescent="0.25">
      <c r="U25446" s="104"/>
      <c r="AB25446" s="104"/>
      <c r="AC25446" s="104"/>
      <c r="AF25446" s="104"/>
      <c r="AG25446" s="104"/>
      <c r="AK25446" s="104"/>
      <c r="AL25446" s="104"/>
      <c r="AO25446" s="104"/>
      <c r="AP25446" s="104"/>
    </row>
    <row r="25447" spans="21:42" ht="15" customHeight="1" x14ac:dyDescent="0.25">
      <c r="U25447" s="104"/>
      <c r="AB25447" s="104"/>
      <c r="AC25447" s="104"/>
      <c r="AF25447" s="104"/>
      <c r="AG25447" s="104"/>
      <c r="AK25447" s="104"/>
      <c r="AL25447" s="104"/>
      <c r="AO25447" s="104"/>
      <c r="AP25447" s="104"/>
    </row>
    <row r="25448" spans="21:42" ht="15" customHeight="1" x14ac:dyDescent="0.25">
      <c r="U25448" s="104"/>
      <c r="AB25448" s="104"/>
      <c r="AC25448" s="104"/>
      <c r="AF25448" s="104"/>
      <c r="AG25448" s="104"/>
      <c r="AK25448" s="104"/>
      <c r="AL25448" s="104"/>
      <c r="AO25448" s="104"/>
      <c r="AP25448" s="104"/>
    </row>
    <row r="25449" spans="21:42" ht="15" customHeight="1" x14ac:dyDescent="0.25">
      <c r="U25449" s="104"/>
      <c r="AB25449" s="104"/>
      <c r="AC25449" s="104"/>
      <c r="AF25449" s="104"/>
      <c r="AG25449" s="104"/>
      <c r="AK25449" s="104"/>
      <c r="AL25449" s="104"/>
      <c r="AO25449" s="104"/>
      <c r="AP25449" s="104"/>
    </row>
    <row r="25450" spans="21:42" ht="15" customHeight="1" x14ac:dyDescent="0.25">
      <c r="U25450" s="104"/>
      <c r="AB25450" s="104"/>
      <c r="AC25450" s="104"/>
      <c r="AF25450" s="104"/>
      <c r="AG25450" s="104"/>
      <c r="AK25450" s="104"/>
      <c r="AL25450" s="104"/>
      <c r="AO25450" s="104"/>
      <c r="AP25450" s="104"/>
    </row>
    <row r="25451" spans="21:42" ht="15" customHeight="1" x14ac:dyDescent="0.25">
      <c r="U25451" s="104"/>
      <c r="AB25451" s="104"/>
      <c r="AC25451" s="104"/>
      <c r="AF25451" s="104"/>
      <c r="AG25451" s="104"/>
      <c r="AK25451" s="104"/>
      <c r="AL25451" s="104"/>
      <c r="AO25451" s="104"/>
      <c r="AP25451" s="104"/>
    </row>
    <row r="25452" spans="21:42" ht="15" customHeight="1" x14ac:dyDescent="0.25">
      <c r="U25452" s="104"/>
      <c r="AB25452" s="104"/>
      <c r="AC25452" s="104"/>
      <c r="AF25452" s="104"/>
      <c r="AG25452" s="104"/>
      <c r="AK25452" s="104"/>
      <c r="AL25452" s="104"/>
      <c r="AO25452" s="104"/>
      <c r="AP25452" s="104"/>
    </row>
    <row r="25453" spans="21:42" ht="15" customHeight="1" x14ac:dyDescent="0.25">
      <c r="U25453" s="104"/>
      <c r="AB25453" s="104"/>
      <c r="AC25453" s="104"/>
      <c r="AF25453" s="104"/>
      <c r="AG25453" s="104"/>
      <c r="AK25453" s="104"/>
      <c r="AL25453" s="104"/>
      <c r="AO25453" s="104"/>
      <c r="AP25453" s="104"/>
    </row>
    <row r="25454" spans="21:42" ht="15" customHeight="1" x14ac:dyDescent="0.25">
      <c r="U25454" s="104"/>
      <c r="AB25454" s="104"/>
      <c r="AC25454" s="104"/>
      <c r="AF25454" s="104"/>
      <c r="AG25454" s="104"/>
      <c r="AK25454" s="104"/>
      <c r="AL25454" s="104"/>
      <c r="AO25454" s="104"/>
      <c r="AP25454" s="104"/>
    </row>
    <row r="25455" spans="21:42" ht="15" customHeight="1" x14ac:dyDescent="0.25">
      <c r="U25455" s="104"/>
      <c r="AB25455" s="104"/>
      <c r="AC25455" s="104"/>
      <c r="AF25455" s="104"/>
      <c r="AG25455" s="104"/>
      <c r="AK25455" s="104"/>
      <c r="AL25455" s="104"/>
      <c r="AO25455" s="104"/>
      <c r="AP25455" s="104"/>
    </row>
    <row r="25456" spans="21:42" ht="15" customHeight="1" x14ac:dyDescent="0.25">
      <c r="U25456" s="104"/>
      <c r="AB25456" s="104"/>
      <c r="AC25456" s="104"/>
      <c r="AF25456" s="104"/>
      <c r="AG25456" s="104"/>
      <c r="AK25456" s="104"/>
      <c r="AL25456" s="104"/>
      <c r="AO25456" s="104"/>
      <c r="AP25456" s="104"/>
    </row>
    <row r="25457" spans="21:42" ht="15" customHeight="1" x14ac:dyDescent="0.25">
      <c r="U25457" s="104"/>
      <c r="AB25457" s="104"/>
      <c r="AC25457" s="104"/>
      <c r="AF25457" s="104"/>
      <c r="AG25457" s="104"/>
      <c r="AK25457" s="104"/>
      <c r="AL25457" s="104"/>
      <c r="AO25457" s="104"/>
      <c r="AP25457" s="104"/>
    </row>
    <row r="25458" spans="21:42" ht="15" customHeight="1" x14ac:dyDescent="0.25">
      <c r="U25458" s="104"/>
      <c r="AB25458" s="104"/>
      <c r="AC25458" s="104"/>
      <c r="AF25458" s="104"/>
      <c r="AG25458" s="104"/>
      <c r="AK25458" s="104"/>
      <c r="AL25458" s="104"/>
      <c r="AO25458" s="104"/>
      <c r="AP25458" s="104"/>
    </row>
    <row r="25459" spans="21:42" ht="15" customHeight="1" x14ac:dyDescent="0.25">
      <c r="U25459" s="104"/>
      <c r="AB25459" s="104"/>
      <c r="AC25459" s="104"/>
      <c r="AF25459" s="104"/>
      <c r="AG25459" s="104"/>
      <c r="AK25459" s="104"/>
      <c r="AL25459" s="104"/>
      <c r="AO25459" s="104"/>
      <c r="AP25459" s="104"/>
    </row>
    <row r="25460" spans="21:42" ht="15" customHeight="1" x14ac:dyDescent="0.25">
      <c r="U25460" s="104"/>
      <c r="AB25460" s="104"/>
      <c r="AC25460" s="104"/>
      <c r="AF25460" s="104"/>
      <c r="AG25460" s="104"/>
      <c r="AK25460" s="104"/>
      <c r="AL25460" s="104"/>
      <c r="AO25460" s="104"/>
      <c r="AP25460" s="104"/>
    </row>
    <row r="25461" spans="21:42" ht="15" customHeight="1" x14ac:dyDescent="0.25">
      <c r="U25461" s="104"/>
      <c r="AB25461" s="104"/>
      <c r="AC25461" s="104"/>
      <c r="AF25461" s="104"/>
      <c r="AG25461" s="104"/>
      <c r="AK25461" s="104"/>
      <c r="AL25461" s="104"/>
      <c r="AO25461" s="104"/>
      <c r="AP25461" s="104"/>
    </row>
    <row r="25462" spans="21:42" ht="15" customHeight="1" x14ac:dyDescent="0.25">
      <c r="U25462" s="104"/>
      <c r="AB25462" s="104"/>
      <c r="AC25462" s="104"/>
      <c r="AF25462" s="104"/>
      <c r="AG25462" s="104"/>
      <c r="AK25462" s="104"/>
      <c r="AL25462" s="104"/>
      <c r="AO25462" s="104"/>
      <c r="AP25462" s="104"/>
    </row>
    <row r="25463" spans="21:42" ht="15" customHeight="1" x14ac:dyDescent="0.25">
      <c r="U25463" s="104"/>
      <c r="AB25463" s="104"/>
      <c r="AC25463" s="104"/>
      <c r="AF25463" s="104"/>
      <c r="AG25463" s="104"/>
      <c r="AK25463" s="104"/>
      <c r="AL25463" s="104"/>
      <c r="AO25463" s="104"/>
      <c r="AP25463" s="104"/>
    </row>
    <row r="25464" spans="21:42" ht="15" customHeight="1" x14ac:dyDescent="0.25">
      <c r="U25464" s="104"/>
      <c r="AB25464" s="104"/>
      <c r="AC25464" s="104"/>
      <c r="AF25464" s="104"/>
      <c r="AG25464" s="104"/>
      <c r="AK25464" s="104"/>
      <c r="AL25464" s="104"/>
      <c r="AO25464" s="104"/>
      <c r="AP25464" s="104"/>
    </row>
    <row r="25465" spans="21:42" ht="15" customHeight="1" x14ac:dyDescent="0.25">
      <c r="U25465" s="104"/>
      <c r="AB25465" s="104"/>
      <c r="AC25465" s="104"/>
      <c r="AF25465" s="104"/>
      <c r="AG25465" s="104"/>
      <c r="AK25465" s="104"/>
      <c r="AL25465" s="104"/>
      <c r="AO25465" s="104"/>
      <c r="AP25465" s="104"/>
    </row>
    <row r="25466" spans="21:42" ht="15" customHeight="1" x14ac:dyDescent="0.25">
      <c r="U25466" s="104"/>
      <c r="AB25466" s="104"/>
      <c r="AC25466" s="104"/>
      <c r="AF25466" s="104"/>
      <c r="AG25466" s="104"/>
      <c r="AK25466" s="104"/>
      <c r="AL25466" s="104"/>
      <c r="AO25466" s="104"/>
      <c r="AP25466" s="104"/>
    </row>
    <row r="25467" spans="21:42" ht="15" customHeight="1" x14ac:dyDescent="0.25">
      <c r="U25467" s="104"/>
      <c r="AB25467" s="104"/>
      <c r="AC25467" s="104"/>
      <c r="AF25467" s="104"/>
      <c r="AG25467" s="104"/>
      <c r="AK25467" s="104"/>
      <c r="AL25467" s="104"/>
      <c r="AO25467" s="104"/>
      <c r="AP25467" s="104"/>
    </row>
    <row r="25468" spans="21:42" ht="15" customHeight="1" x14ac:dyDescent="0.25">
      <c r="U25468" s="104"/>
      <c r="AB25468" s="104"/>
      <c r="AC25468" s="104"/>
      <c r="AF25468" s="104"/>
      <c r="AG25468" s="104"/>
      <c r="AK25468" s="104"/>
      <c r="AL25468" s="104"/>
      <c r="AO25468" s="104"/>
      <c r="AP25468" s="104"/>
    </row>
    <row r="25469" spans="21:42" ht="15" customHeight="1" x14ac:dyDescent="0.25">
      <c r="U25469" s="104"/>
      <c r="AB25469" s="104"/>
      <c r="AC25469" s="104"/>
      <c r="AF25469" s="104"/>
      <c r="AG25469" s="104"/>
      <c r="AK25469" s="104"/>
      <c r="AL25469" s="104"/>
      <c r="AO25469" s="104"/>
      <c r="AP25469" s="104"/>
    </row>
    <row r="25470" spans="21:42" ht="15" customHeight="1" x14ac:dyDescent="0.25">
      <c r="U25470" s="104"/>
      <c r="AB25470" s="104"/>
      <c r="AC25470" s="104"/>
      <c r="AF25470" s="104"/>
      <c r="AG25470" s="104"/>
      <c r="AK25470" s="104"/>
      <c r="AL25470" s="104"/>
      <c r="AO25470" s="104"/>
      <c r="AP25470" s="104"/>
    </row>
    <row r="25471" spans="21:42" ht="15" customHeight="1" x14ac:dyDescent="0.25">
      <c r="U25471" s="104"/>
      <c r="AB25471" s="104"/>
      <c r="AC25471" s="104"/>
      <c r="AF25471" s="104"/>
      <c r="AG25471" s="104"/>
      <c r="AK25471" s="104"/>
      <c r="AL25471" s="104"/>
      <c r="AO25471" s="104"/>
      <c r="AP25471" s="104"/>
    </row>
    <row r="25472" spans="21:42" ht="15" customHeight="1" x14ac:dyDescent="0.25">
      <c r="U25472" s="104"/>
      <c r="AB25472" s="104"/>
      <c r="AC25472" s="104"/>
      <c r="AF25472" s="104"/>
      <c r="AG25472" s="104"/>
      <c r="AK25472" s="104"/>
      <c r="AL25472" s="104"/>
      <c r="AO25472" s="104"/>
      <c r="AP25472" s="104"/>
    </row>
    <row r="25473" spans="21:42" ht="15" customHeight="1" x14ac:dyDescent="0.25">
      <c r="U25473" s="104"/>
      <c r="AB25473" s="104"/>
      <c r="AC25473" s="104"/>
      <c r="AF25473" s="104"/>
      <c r="AG25473" s="104"/>
      <c r="AK25473" s="104"/>
      <c r="AL25473" s="104"/>
      <c r="AO25473" s="104"/>
      <c r="AP25473" s="104"/>
    </row>
    <row r="25474" spans="21:42" ht="15" customHeight="1" x14ac:dyDescent="0.25">
      <c r="U25474" s="104"/>
      <c r="AB25474" s="104"/>
      <c r="AC25474" s="104"/>
      <c r="AF25474" s="104"/>
      <c r="AG25474" s="104"/>
      <c r="AK25474" s="104"/>
      <c r="AL25474" s="104"/>
      <c r="AO25474" s="104"/>
      <c r="AP25474" s="104"/>
    </row>
    <row r="25475" spans="21:42" ht="15" customHeight="1" x14ac:dyDescent="0.25">
      <c r="U25475" s="104"/>
      <c r="AB25475" s="104"/>
      <c r="AC25475" s="104"/>
      <c r="AF25475" s="104"/>
      <c r="AG25475" s="104"/>
      <c r="AK25475" s="104"/>
      <c r="AL25475" s="104"/>
      <c r="AO25475" s="104"/>
      <c r="AP25475" s="104"/>
    </row>
    <row r="25476" spans="21:42" ht="15" customHeight="1" x14ac:dyDescent="0.25">
      <c r="U25476" s="104"/>
      <c r="AB25476" s="104"/>
      <c r="AC25476" s="104"/>
      <c r="AF25476" s="104"/>
      <c r="AG25476" s="104"/>
      <c r="AK25476" s="104"/>
      <c r="AL25476" s="104"/>
      <c r="AO25476" s="104"/>
      <c r="AP25476" s="104"/>
    </row>
    <row r="25477" spans="21:42" ht="15" customHeight="1" x14ac:dyDescent="0.25">
      <c r="U25477" s="104"/>
      <c r="AB25477" s="104"/>
      <c r="AC25477" s="104"/>
      <c r="AF25477" s="104"/>
      <c r="AG25477" s="104"/>
      <c r="AK25477" s="104"/>
      <c r="AL25477" s="104"/>
      <c r="AO25477" s="104"/>
      <c r="AP25477" s="104"/>
    </row>
    <row r="25478" spans="21:42" ht="15" customHeight="1" x14ac:dyDescent="0.25">
      <c r="U25478" s="104"/>
      <c r="AB25478" s="104"/>
      <c r="AC25478" s="104"/>
      <c r="AF25478" s="104"/>
      <c r="AG25478" s="104"/>
      <c r="AK25478" s="104"/>
      <c r="AL25478" s="104"/>
      <c r="AO25478" s="104"/>
      <c r="AP25478" s="104"/>
    </row>
    <row r="25479" spans="21:42" ht="15" customHeight="1" x14ac:dyDescent="0.25">
      <c r="U25479" s="104"/>
      <c r="AB25479" s="104"/>
      <c r="AC25479" s="104"/>
      <c r="AF25479" s="104"/>
      <c r="AG25479" s="104"/>
      <c r="AK25479" s="104"/>
      <c r="AL25479" s="104"/>
      <c r="AO25479" s="104"/>
      <c r="AP25479" s="104"/>
    </row>
    <row r="25480" spans="21:42" ht="15" customHeight="1" x14ac:dyDescent="0.25">
      <c r="U25480" s="104"/>
      <c r="AB25480" s="104"/>
      <c r="AC25480" s="104"/>
      <c r="AF25480" s="104"/>
      <c r="AG25480" s="104"/>
      <c r="AK25480" s="104"/>
      <c r="AL25480" s="104"/>
      <c r="AO25480" s="104"/>
      <c r="AP25480" s="104"/>
    </row>
    <row r="25481" spans="21:42" ht="15" customHeight="1" x14ac:dyDescent="0.25">
      <c r="U25481" s="104"/>
      <c r="AB25481" s="104"/>
      <c r="AC25481" s="104"/>
      <c r="AF25481" s="104"/>
      <c r="AG25481" s="104"/>
      <c r="AK25481" s="104"/>
      <c r="AL25481" s="104"/>
      <c r="AO25481" s="104"/>
      <c r="AP25481" s="104"/>
    </row>
    <row r="25482" spans="21:42" ht="15" customHeight="1" x14ac:dyDescent="0.25">
      <c r="U25482" s="104"/>
      <c r="AB25482" s="104"/>
      <c r="AC25482" s="104"/>
      <c r="AF25482" s="104"/>
      <c r="AG25482" s="104"/>
      <c r="AK25482" s="104"/>
      <c r="AL25482" s="104"/>
      <c r="AO25482" s="104"/>
      <c r="AP25482" s="104"/>
    </row>
    <row r="25483" spans="21:42" ht="15" customHeight="1" x14ac:dyDescent="0.25">
      <c r="U25483" s="104"/>
      <c r="AB25483" s="104"/>
      <c r="AC25483" s="104"/>
      <c r="AF25483" s="104"/>
      <c r="AG25483" s="104"/>
      <c r="AK25483" s="104"/>
      <c r="AL25483" s="104"/>
      <c r="AO25483" s="104"/>
      <c r="AP25483" s="104"/>
    </row>
    <row r="25484" spans="21:42" ht="15" customHeight="1" x14ac:dyDescent="0.25">
      <c r="U25484" s="104"/>
      <c r="AB25484" s="104"/>
      <c r="AC25484" s="104"/>
      <c r="AF25484" s="104"/>
      <c r="AG25484" s="104"/>
      <c r="AK25484" s="104"/>
      <c r="AL25484" s="104"/>
      <c r="AO25484" s="104"/>
      <c r="AP25484" s="104"/>
    </row>
    <row r="25485" spans="21:42" ht="15" customHeight="1" x14ac:dyDescent="0.25">
      <c r="U25485" s="104"/>
      <c r="AB25485" s="104"/>
      <c r="AC25485" s="104"/>
      <c r="AF25485" s="104"/>
      <c r="AG25485" s="104"/>
      <c r="AK25485" s="104"/>
      <c r="AL25485" s="104"/>
      <c r="AO25485" s="104"/>
      <c r="AP25485" s="104"/>
    </row>
    <row r="25486" spans="21:42" ht="15" customHeight="1" x14ac:dyDescent="0.25">
      <c r="U25486" s="104"/>
      <c r="AB25486" s="104"/>
      <c r="AC25486" s="104"/>
      <c r="AF25486" s="104"/>
      <c r="AG25486" s="104"/>
      <c r="AK25486" s="104"/>
      <c r="AL25486" s="104"/>
      <c r="AO25486" s="104"/>
      <c r="AP25486" s="104"/>
    </row>
    <row r="25487" spans="21:42" ht="15" customHeight="1" x14ac:dyDescent="0.25">
      <c r="U25487" s="104"/>
      <c r="AB25487" s="104"/>
      <c r="AC25487" s="104"/>
      <c r="AF25487" s="104"/>
      <c r="AG25487" s="104"/>
      <c r="AK25487" s="104"/>
      <c r="AL25487" s="104"/>
      <c r="AO25487" s="104"/>
      <c r="AP25487" s="104"/>
    </row>
    <row r="25488" spans="21:42" ht="15" customHeight="1" x14ac:dyDescent="0.25">
      <c r="U25488" s="104"/>
      <c r="AB25488" s="104"/>
      <c r="AC25488" s="104"/>
      <c r="AF25488" s="104"/>
      <c r="AG25488" s="104"/>
      <c r="AK25488" s="104"/>
      <c r="AL25488" s="104"/>
      <c r="AO25488" s="104"/>
      <c r="AP25488" s="104"/>
    </row>
    <row r="25489" spans="21:42" ht="15" customHeight="1" x14ac:dyDescent="0.25">
      <c r="U25489" s="104"/>
      <c r="AB25489" s="104"/>
      <c r="AC25489" s="104"/>
      <c r="AF25489" s="104"/>
      <c r="AG25489" s="104"/>
      <c r="AK25489" s="104"/>
      <c r="AL25489" s="104"/>
      <c r="AO25489" s="104"/>
      <c r="AP25489" s="104"/>
    </row>
    <row r="25490" spans="21:42" ht="15" customHeight="1" x14ac:dyDescent="0.25">
      <c r="U25490" s="104"/>
      <c r="AB25490" s="104"/>
      <c r="AC25490" s="104"/>
      <c r="AF25490" s="104"/>
      <c r="AG25490" s="104"/>
      <c r="AK25490" s="104"/>
      <c r="AL25490" s="104"/>
      <c r="AO25490" s="104"/>
      <c r="AP25490" s="104"/>
    </row>
    <row r="25491" spans="21:42" ht="15" customHeight="1" x14ac:dyDescent="0.25">
      <c r="U25491" s="104"/>
      <c r="AB25491" s="104"/>
      <c r="AC25491" s="104"/>
      <c r="AF25491" s="104"/>
      <c r="AG25491" s="104"/>
      <c r="AK25491" s="104"/>
      <c r="AL25491" s="104"/>
      <c r="AO25491" s="104"/>
      <c r="AP25491" s="104"/>
    </row>
    <row r="25492" spans="21:42" ht="15" customHeight="1" x14ac:dyDescent="0.25">
      <c r="U25492" s="104"/>
      <c r="AB25492" s="104"/>
      <c r="AC25492" s="104"/>
      <c r="AF25492" s="104"/>
      <c r="AG25492" s="104"/>
      <c r="AK25492" s="104"/>
      <c r="AL25492" s="104"/>
      <c r="AO25492" s="104"/>
      <c r="AP25492" s="104"/>
    </row>
    <row r="25493" spans="21:42" ht="15" customHeight="1" x14ac:dyDescent="0.25">
      <c r="U25493" s="104"/>
      <c r="AB25493" s="104"/>
      <c r="AC25493" s="104"/>
      <c r="AF25493" s="104"/>
      <c r="AG25493" s="104"/>
      <c r="AK25493" s="104"/>
      <c r="AL25493" s="104"/>
      <c r="AO25493" s="104"/>
      <c r="AP25493" s="104"/>
    </row>
    <row r="25494" spans="21:42" ht="15" customHeight="1" x14ac:dyDescent="0.25">
      <c r="U25494" s="104"/>
      <c r="AB25494" s="104"/>
      <c r="AC25494" s="104"/>
      <c r="AF25494" s="104"/>
      <c r="AG25494" s="104"/>
      <c r="AK25494" s="104"/>
      <c r="AL25494" s="104"/>
      <c r="AO25494" s="104"/>
      <c r="AP25494" s="104"/>
    </row>
    <row r="25495" spans="21:42" ht="15" customHeight="1" x14ac:dyDescent="0.25">
      <c r="U25495" s="104"/>
      <c r="AB25495" s="104"/>
      <c r="AC25495" s="104"/>
      <c r="AF25495" s="104"/>
      <c r="AG25495" s="104"/>
      <c r="AK25495" s="104"/>
      <c r="AL25495" s="104"/>
      <c r="AO25495" s="104"/>
      <c r="AP25495" s="104"/>
    </row>
    <row r="25496" spans="21:42" ht="15" customHeight="1" x14ac:dyDescent="0.25">
      <c r="U25496" s="104"/>
      <c r="AB25496" s="104"/>
      <c r="AC25496" s="104"/>
      <c r="AF25496" s="104"/>
      <c r="AG25496" s="104"/>
      <c r="AK25496" s="104"/>
      <c r="AL25496" s="104"/>
      <c r="AO25496" s="104"/>
      <c r="AP25496" s="104"/>
    </row>
    <row r="25497" spans="21:42" ht="15" customHeight="1" x14ac:dyDescent="0.25">
      <c r="U25497" s="104"/>
      <c r="AB25497" s="104"/>
      <c r="AC25497" s="104"/>
      <c r="AF25497" s="104"/>
      <c r="AG25497" s="104"/>
      <c r="AK25497" s="104"/>
      <c r="AL25497" s="104"/>
      <c r="AO25497" s="104"/>
      <c r="AP25497" s="104"/>
    </row>
    <row r="25498" spans="21:42" ht="15" customHeight="1" x14ac:dyDescent="0.25">
      <c r="U25498" s="104"/>
      <c r="AB25498" s="104"/>
      <c r="AC25498" s="104"/>
      <c r="AF25498" s="104"/>
      <c r="AG25498" s="104"/>
      <c r="AK25498" s="104"/>
      <c r="AL25498" s="104"/>
      <c r="AO25498" s="104"/>
      <c r="AP25498" s="104"/>
    </row>
    <row r="25499" spans="21:42" ht="15" customHeight="1" x14ac:dyDescent="0.25">
      <c r="U25499" s="104"/>
      <c r="AB25499" s="104"/>
      <c r="AC25499" s="104"/>
      <c r="AF25499" s="104"/>
      <c r="AG25499" s="104"/>
      <c r="AK25499" s="104"/>
      <c r="AL25499" s="104"/>
      <c r="AO25499" s="104"/>
      <c r="AP25499" s="104"/>
    </row>
    <row r="25500" spans="21:42" ht="15" customHeight="1" x14ac:dyDescent="0.25">
      <c r="U25500" s="104"/>
      <c r="AB25500" s="104"/>
      <c r="AC25500" s="104"/>
      <c r="AF25500" s="104"/>
      <c r="AG25500" s="104"/>
      <c r="AK25500" s="104"/>
      <c r="AL25500" s="104"/>
      <c r="AO25500" s="104"/>
      <c r="AP25500" s="104"/>
    </row>
    <row r="25501" spans="21:42" ht="15" customHeight="1" x14ac:dyDescent="0.25">
      <c r="U25501" s="104"/>
      <c r="AB25501" s="104"/>
      <c r="AC25501" s="104"/>
      <c r="AF25501" s="104"/>
      <c r="AG25501" s="104"/>
      <c r="AK25501" s="104"/>
      <c r="AL25501" s="104"/>
      <c r="AO25501" s="104"/>
      <c r="AP25501" s="104"/>
    </row>
    <row r="25502" spans="21:42" ht="15" customHeight="1" x14ac:dyDescent="0.25">
      <c r="U25502" s="104"/>
      <c r="AB25502" s="104"/>
      <c r="AC25502" s="104"/>
      <c r="AF25502" s="104"/>
      <c r="AG25502" s="104"/>
      <c r="AK25502" s="104"/>
      <c r="AL25502" s="104"/>
      <c r="AO25502" s="104"/>
      <c r="AP25502" s="104"/>
    </row>
    <row r="25503" spans="21:42" ht="15" customHeight="1" x14ac:dyDescent="0.25">
      <c r="U25503" s="104"/>
      <c r="AB25503" s="104"/>
      <c r="AC25503" s="104"/>
      <c r="AF25503" s="104"/>
      <c r="AG25503" s="104"/>
      <c r="AK25503" s="104"/>
      <c r="AL25503" s="104"/>
      <c r="AO25503" s="104"/>
      <c r="AP25503" s="104"/>
    </row>
    <row r="25504" spans="21:42" ht="15" customHeight="1" x14ac:dyDescent="0.25">
      <c r="U25504" s="104"/>
      <c r="AB25504" s="104"/>
      <c r="AC25504" s="104"/>
      <c r="AF25504" s="104"/>
      <c r="AG25504" s="104"/>
      <c r="AK25504" s="104"/>
      <c r="AL25504" s="104"/>
      <c r="AO25504" s="104"/>
      <c r="AP25504" s="104"/>
    </row>
    <row r="25505" spans="21:42" ht="15" customHeight="1" x14ac:dyDescent="0.25">
      <c r="U25505" s="104"/>
      <c r="AB25505" s="104"/>
      <c r="AC25505" s="104"/>
      <c r="AF25505" s="104"/>
      <c r="AG25505" s="104"/>
      <c r="AK25505" s="104"/>
      <c r="AL25505" s="104"/>
      <c r="AO25505" s="104"/>
      <c r="AP25505" s="104"/>
    </row>
    <row r="25506" spans="21:42" ht="15" customHeight="1" x14ac:dyDescent="0.25">
      <c r="U25506" s="104"/>
      <c r="AB25506" s="104"/>
      <c r="AC25506" s="104"/>
      <c r="AF25506" s="104"/>
      <c r="AG25506" s="104"/>
      <c r="AK25506" s="104"/>
      <c r="AL25506" s="104"/>
      <c r="AO25506" s="104"/>
      <c r="AP25506" s="104"/>
    </row>
    <row r="25507" spans="21:42" ht="15" customHeight="1" x14ac:dyDescent="0.25">
      <c r="U25507" s="104"/>
      <c r="AB25507" s="104"/>
      <c r="AC25507" s="104"/>
      <c r="AF25507" s="104"/>
      <c r="AG25507" s="104"/>
      <c r="AK25507" s="104"/>
      <c r="AL25507" s="104"/>
      <c r="AO25507" s="104"/>
      <c r="AP25507" s="104"/>
    </row>
    <row r="25508" spans="21:42" ht="15" customHeight="1" x14ac:dyDescent="0.25">
      <c r="U25508" s="104"/>
      <c r="AB25508" s="104"/>
      <c r="AC25508" s="104"/>
      <c r="AF25508" s="104"/>
      <c r="AG25508" s="104"/>
      <c r="AK25508" s="104"/>
      <c r="AL25508" s="104"/>
      <c r="AO25508" s="104"/>
      <c r="AP25508" s="104"/>
    </row>
    <row r="25509" spans="21:42" ht="15" customHeight="1" x14ac:dyDescent="0.25">
      <c r="U25509" s="104"/>
      <c r="AB25509" s="104"/>
      <c r="AC25509" s="104"/>
      <c r="AF25509" s="104"/>
      <c r="AG25509" s="104"/>
      <c r="AK25509" s="104"/>
      <c r="AL25509" s="104"/>
      <c r="AO25509" s="104"/>
      <c r="AP25509" s="104"/>
    </row>
    <row r="25510" spans="21:42" ht="15" customHeight="1" x14ac:dyDescent="0.25">
      <c r="U25510" s="104"/>
      <c r="AB25510" s="104"/>
      <c r="AC25510" s="104"/>
      <c r="AF25510" s="104"/>
      <c r="AG25510" s="104"/>
      <c r="AK25510" s="104"/>
      <c r="AL25510" s="104"/>
      <c r="AO25510" s="104"/>
      <c r="AP25510" s="104"/>
    </row>
    <row r="25511" spans="21:42" ht="15" customHeight="1" x14ac:dyDescent="0.25">
      <c r="U25511" s="104"/>
      <c r="AB25511" s="104"/>
      <c r="AC25511" s="104"/>
      <c r="AF25511" s="104"/>
      <c r="AG25511" s="104"/>
      <c r="AK25511" s="104"/>
      <c r="AL25511" s="104"/>
      <c r="AO25511" s="104"/>
      <c r="AP25511" s="104"/>
    </row>
    <row r="25512" spans="21:42" ht="15" customHeight="1" x14ac:dyDescent="0.25">
      <c r="U25512" s="104"/>
      <c r="AB25512" s="104"/>
      <c r="AC25512" s="104"/>
      <c r="AF25512" s="104"/>
      <c r="AG25512" s="104"/>
      <c r="AK25512" s="104"/>
      <c r="AL25512" s="104"/>
      <c r="AO25512" s="104"/>
      <c r="AP25512" s="104"/>
    </row>
    <row r="25513" spans="21:42" ht="15" customHeight="1" x14ac:dyDescent="0.25">
      <c r="U25513" s="104"/>
      <c r="AB25513" s="104"/>
      <c r="AC25513" s="104"/>
      <c r="AF25513" s="104"/>
      <c r="AG25513" s="104"/>
      <c r="AK25513" s="104"/>
      <c r="AL25513" s="104"/>
      <c r="AO25513" s="104"/>
      <c r="AP25513" s="104"/>
    </row>
    <row r="25514" spans="21:42" ht="15" customHeight="1" x14ac:dyDescent="0.25">
      <c r="U25514" s="104"/>
      <c r="AB25514" s="104"/>
      <c r="AC25514" s="104"/>
      <c r="AF25514" s="104"/>
      <c r="AG25514" s="104"/>
      <c r="AK25514" s="104"/>
      <c r="AL25514" s="104"/>
      <c r="AO25514" s="104"/>
      <c r="AP25514" s="104"/>
    </row>
    <row r="25515" spans="21:42" ht="15" customHeight="1" x14ac:dyDescent="0.25">
      <c r="U25515" s="104"/>
      <c r="AB25515" s="104"/>
      <c r="AC25515" s="104"/>
      <c r="AF25515" s="104"/>
      <c r="AG25515" s="104"/>
      <c r="AK25515" s="104"/>
      <c r="AL25515" s="104"/>
      <c r="AO25515" s="104"/>
      <c r="AP25515" s="104"/>
    </row>
    <row r="25516" spans="21:42" ht="15" customHeight="1" x14ac:dyDescent="0.25">
      <c r="U25516" s="104"/>
      <c r="AB25516" s="104"/>
      <c r="AC25516" s="104"/>
      <c r="AF25516" s="104"/>
      <c r="AG25516" s="104"/>
      <c r="AK25516" s="104"/>
      <c r="AL25516" s="104"/>
      <c r="AO25516" s="104"/>
      <c r="AP25516" s="104"/>
    </row>
    <row r="25517" spans="21:42" ht="15" customHeight="1" x14ac:dyDescent="0.25">
      <c r="U25517" s="104"/>
      <c r="AB25517" s="104"/>
      <c r="AC25517" s="104"/>
      <c r="AF25517" s="104"/>
      <c r="AG25517" s="104"/>
      <c r="AK25517" s="104"/>
      <c r="AL25517" s="104"/>
      <c r="AO25517" s="104"/>
      <c r="AP25517" s="104"/>
    </row>
    <row r="25518" spans="21:42" ht="15" customHeight="1" x14ac:dyDescent="0.25">
      <c r="U25518" s="104"/>
      <c r="AB25518" s="104"/>
      <c r="AC25518" s="104"/>
      <c r="AF25518" s="104"/>
      <c r="AG25518" s="104"/>
      <c r="AK25518" s="104"/>
      <c r="AL25518" s="104"/>
      <c r="AO25518" s="104"/>
      <c r="AP25518" s="104"/>
    </row>
    <row r="25519" spans="21:42" ht="15" customHeight="1" x14ac:dyDescent="0.25">
      <c r="U25519" s="104"/>
      <c r="AB25519" s="104"/>
      <c r="AC25519" s="104"/>
      <c r="AF25519" s="104"/>
      <c r="AG25519" s="104"/>
      <c r="AK25519" s="104"/>
      <c r="AL25519" s="104"/>
      <c r="AO25519" s="104"/>
      <c r="AP25519" s="104"/>
    </row>
    <row r="25520" spans="21:42" ht="15" customHeight="1" x14ac:dyDescent="0.25">
      <c r="U25520" s="104"/>
      <c r="AB25520" s="104"/>
      <c r="AC25520" s="104"/>
      <c r="AF25520" s="104"/>
      <c r="AG25520" s="104"/>
      <c r="AK25520" s="104"/>
      <c r="AL25520" s="104"/>
      <c r="AO25520" s="104"/>
      <c r="AP25520" s="104"/>
    </row>
    <row r="25521" spans="21:42" ht="15" customHeight="1" x14ac:dyDescent="0.25">
      <c r="U25521" s="104"/>
      <c r="AB25521" s="104"/>
      <c r="AC25521" s="104"/>
      <c r="AF25521" s="104"/>
      <c r="AG25521" s="104"/>
      <c r="AK25521" s="104"/>
      <c r="AL25521" s="104"/>
      <c r="AO25521" s="104"/>
      <c r="AP25521" s="104"/>
    </row>
    <row r="25522" spans="21:42" ht="15" customHeight="1" x14ac:dyDescent="0.25">
      <c r="U25522" s="104"/>
      <c r="AB25522" s="104"/>
      <c r="AC25522" s="104"/>
      <c r="AF25522" s="104"/>
      <c r="AG25522" s="104"/>
      <c r="AK25522" s="104"/>
      <c r="AL25522" s="104"/>
      <c r="AO25522" s="104"/>
      <c r="AP25522" s="104"/>
    </row>
    <row r="25523" spans="21:42" ht="15" customHeight="1" x14ac:dyDescent="0.25">
      <c r="U25523" s="104"/>
      <c r="AB25523" s="104"/>
      <c r="AC25523" s="104"/>
      <c r="AF25523" s="104"/>
      <c r="AG25523" s="104"/>
      <c r="AK25523" s="104"/>
      <c r="AL25523" s="104"/>
      <c r="AO25523" s="104"/>
      <c r="AP25523" s="104"/>
    </row>
    <row r="25524" spans="21:42" ht="15" customHeight="1" x14ac:dyDescent="0.25">
      <c r="U25524" s="104"/>
      <c r="AB25524" s="104"/>
      <c r="AC25524" s="104"/>
      <c r="AF25524" s="104"/>
      <c r="AG25524" s="104"/>
      <c r="AK25524" s="104"/>
      <c r="AL25524" s="104"/>
      <c r="AO25524" s="104"/>
      <c r="AP25524" s="104"/>
    </row>
    <row r="25525" spans="21:42" ht="15" customHeight="1" x14ac:dyDescent="0.25">
      <c r="U25525" s="104"/>
      <c r="AB25525" s="104"/>
      <c r="AC25525" s="104"/>
      <c r="AF25525" s="104"/>
      <c r="AG25525" s="104"/>
      <c r="AK25525" s="104"/>
      <c r="AL25525" s="104"/>
      <c r="AO25525" s="104"/>
      <c r="AP25525" s="104"/>
    </row>
    <row r="25526" spans="21:42" ht="15" customHeight="1" x14ac:dyDescent="0.25">
      <c r="U25526" s="104"/>
      <c r="AB25526" s="104"/>
      <c r="AC25526" s="104"/>
      <c r="AF25526" s="104"/>
      <c r="AG25526" s="104"/>
      <c r="AK25526" s="104"/>
      <c r="AL25526" s="104"/>
      <c r="AO25526" s="104"/>
      <c r="AP25526" s="104"/>
    </row>
    <row r="25527" spans="21:42" ht="15" customHeight="1" x14ac:dyDescent="0.25">
      <c r="U25527" s="104"/>
      <c r="AB25527" s="104"/>
      <c r="AC25527" s="104"/>
      <c r="AF25527" s="104"/>
      <c r="AG25527" s="104"/>
      <c r="AK25527" s="104"/>
      <c r="AL25527" s="104"/>
      <c r="AO25527" s="104"/>
      <c r="AP25527" s="104"/>
    </row>
    <row r="25528" spans="21:42" ht="15" customHeight="1" x14ac:dyDescent="0.25">
      <c r="U25528" s="104"/>
      <c r="AB25528" s="104"/>
      <c r="AC25528" s="104"/>
      <c r="AF25528" s="104"/>
      <c r="AG25528" s="104"/>
      <c r="AK25528" s="104"/>
      <c r="AL25528" s="104"/>
      <c r="AO25528" s="104"/>
      <c r="AP25528" s="104"/>
    </row>
    <row r="25529" spans="21:42" ht="15" customHeight="1" x14ac:dyDescent="0.25">
      <c r="U25529" s="104"/>
      <c r="AB25529" s="104"/>
      <c r="AC25529" s="104"/>
      <c r="AF25529" s="104"/>
      <c r="AG25529" s="104"/>
      <c r="AK25529" s="104"/>
      <c r="AL25529" s="104"/>
      <c r="AO25529" s="104"/>
      <c r="AP25529" s="104"/>
    </row>
    <row r="25530" spans="21:42" ht="15" customHeight="1" x14ac:dyDescent="0.25">
      <c r="U25530" s="104"/>
      <c r="AB25530" s="104"/>
      <c r="AC25530" s="104"/>
      <c r="AF25530" s="104"/>
      <c r="AG25530" s="104"/>
      <c r="AK25530" s="104"/>
      <c r="AL25530" s="104"/>
      <c r="AO25530" s="104"/>
      <c r="AP25530" s="104"/>
    </row>
    <row r="25531" spans="21:42" ht="15" customHeight="1" x14ac:dyDescent="0.25">
      <c r="U25531" s="104"/>
      <c r="AB25531" s="104"/>
      <c r="AC25531" s="104"/>
      <c r="AF25531" s="104"/>
      <c r="AG25531" s="104"/>
      <c r="AK25531" s="104"/>
      <c r="AL25531" s="104"/>
      <c r="AO25531" s="104"/>
      <c r="AP25531" s="104"/>
    </row>
    <row r="25532" spans="21:42" ht="15" customHeight="1" x14ac:dyDescent="0.25">
      <c r="U25532" s="104"/>
      <c r="AB25532" s="104"/>
      <c r="AC25532" s="104"/>
      <c r="AF25532" s="104"/>
      <c r="AG25532" s="104"/>
      <c r="AK25532" s="104"/>
      <c r="AL25532" s="104"/>
      <c r="AO25532" s="104"/>
      <c r="AP25532" s="104"/>
    </row>
    <row r="25533" spans="21:42" ht="15" customHeight="1" x14ac:dyDescent="0.25">
      <c r="U25533" s="104"/>
      <c r="AB25533" s="104"/>
      <c r="AC25533" s="104"/>
      <c r="AF25533" s="104"/>
      <c r="AG25533" s="104"/>
      <c r="AK25533" s="104"/>
      <c r="AL25533" s="104"/>
      <c r="AO25533" s="104"/>
      <c r="AP25533" s="104"/>
    </row>
    <row r="25534" spans="21:42" ht="15" customHeight="1" x14ac:dyDescent="0.25">
      <c r="U25534" s="104"/>
      <c r="AB25534" s="104"/>
      <c r="AC25534" s="104"/>
      <c r="AF25534" s="104"/>
      <c r="AG25534" s="104"/>
      <c r="AK25534" s="104"/>
      <c r="AL25534" s="104"/>
      <c r="AO25534" s="104"/>
      <c r="AP25534" s="104"/>
    </row>
    <row r="25535" spans="21:42" ht="15" customHeight="1" x14ac:dyDescent="0.25">
      <c r="U25535" s="104"/>
      <c r="AB25535" s="104"/>
      <c r="AC25535" s="104"/>
      <c r="AF25535" s="104"/>
      <c r="AG25535" s="104"/>
      <c r="AK25535" s="104"/>
      <c r="AL25535" s="104"/>
      <c r="AO25535" s="104"/>
      <c r="AP25535" s="104"/>
    </row>
    <row r="25536" spans="21:42" ht="15" customHeight="1" x14ac:dyDescent="0.25">
      <c r="U25536" s="104"/>
      <c r="AB25536" s="104"/>
      <c r="AC25536" s="104"/>
      <c r="AF25536" s="104"/>
      <c r="AG25536" s="104"/>
      <c r="AK25536" s="104"/>
      <c r="AL25536" s="104"/>
      <c r="AO25536" s="104"/>
      <c r="AP25536" s="104"/>
    </row>
    <row r="25537" spans="21:42" ht="15" customHeight="1" x14ac:dyDescent="0.25">
      <c r="U25537" s="104"/>
      <c r="AB25537" s="104"/>
      <c r="AC25537" s="104"/>
      <c r="AF25537" s="104"/>
      <c r="AG25537" s="104"/>
      <c r="AK25537" s="104"/>
      <c r="AL25537" s="104"/>
      <c r="AO25537" s="104"/>
      <c r="AP25537" s="104"/>
    </row>
    <row r="25538" spans="21:42" ht="15" customHeight="1" x14ac:dyDescent="0.25">
      <c r="U25538" s="104"/>
      <c r="AB25538" s="104"/>
      <c r="AC25538" s="104"/>
      <c r="AF25538" s="104"/>
      <c r="AG25538" s="104"/>
      <c r="AK25538" s="104"/>
      <c r="AL25538" s="104"/>
      <c r="AO25538" s="104"/>
      <c r="AP25538" s="104"/>
    </row>
    <row r="25539" spans="21:42" ht="15" customHeight="1" x14ac:dyDescent="0.25">
      <c r="U25539" s="104"/>
      <c r="AB25539" s="104"/>
      <c r="AC25539" s="104"/>
      <c r="AF25539" s="104"/>
      <c r="AG25539" s="104"/>
      <c r="AK25539" s="104"/>
      <c r="AL25539" s="104"/>
      <c r="AO25539" s="104"/>
      <c r="AP25539" s="104"/>
    </row>
    <row r="25540" spans="21:42" ht="15" customHeight="1" x14ac:dyDescent="0.25">
      <c r="U25540" s="104"/>
      <c r="AB25540" s="104"/>
      <c r="AC25540" s="104"/>
      <c r="AF25540" s="104"/>
      <c r="AG25540" s="104"/>
      <c r="AK25540" s="104"/>
      <c r="AL25540" s="104"/>
      <c r="AO25540" s="104"/>
      <c r="AP25540" s="104"/>
    </row>
    <row r="25541" spans="21:42" ht="15" customHeight="1" x14ac:dyDescent="0.25">
      <c r="U25541" s="104"/>
      <c r="AB25541" s="104"/>
      <c r="AC25541" s="104"/>
      <c r="AF25541" s="104"/>
      <c r="AG25541" s="104"/>
      <c r="AK25541" s="104"/>
      <c r="AL25541" s="104"/>
      <c r="AO25541" s="104"/>
      <c r="AP25541" s="104"/>
    </row>
    <row r="25542" spans="21:42" ht="15" customHeight="1" x14ac:dyDescent="0.25">
      <c r="U25542" s="104"/>
      <c r="AB25542" s="104"/>
      <c r="AC25542" s="104"/>
      <c r="AF25542" s="104"/>
      <c r="AG25542" s="104"/>
      <c r="AK25542" s="104"/>
      <c r="AL25542" s="104"/>
      <c r="AO25542" s="104"/>
      <c r="AP25542" s="104"/>
    </row>
    <row r="25543" spans="21:42" ht="15" customHeight="1" x14ac:dyDescent="0.25">
      <c r="U25543" s="104"/>
      <c r="AB25543" s="104"/>
      <c r="AC25543" s="104"/>
      <c r="AF25543" s="104"/>
      <c r="AG25543" s="104"/>
      <c r="AK25543" s="104"/>
      <c r="AL25543" s="104"/>
      <c r="AO25543" s="104"/>
      <c r="AP25543" s="104"/>
    </row>
    <row r="25544" spans="21:42" ht="15" customHeight="1" x14ac:dyDescent="0.25">
      <c r="U25544" s="104"/>
      <c r="AB25544" s="104"/>
      <c r="AC25544" s="104"/>
      <c r="AF25544" s="104"/>
      <c r="AG25544" s="104"/>
      <c r="AK25544" s="104"/>
      <c r="AL25544" s="104"/>
      <c r="AO25544" s="104"/>
      <c r="AP25544" s="104"/>
    </row>
    <row r="25545" spans="21:42" ht="15" customHeight="1" x14ac:dyDescent="0.25">
      <c r="U25545" s="104"/>
      <c r="AB25545" s="104"/>
      <c r="AC25545" s="104"/>
      <c r="AF25545" s="104"/>
      <c r="AG25545" s="104"/>
      <c r="AK25545" s="104"/>
      <c r="AL25545" s="104"/>
      <c r="AO25545" s="104"/>
      <c r="AP25545" s="104"/>
    </row>
    <row r="25546" spans="21:42" ht="15" customHeight="1" x14ac:dyDescent="0.25">
      <c r="U25546" s="104"/>
      <c r="AB25546" s="104"/>
      <c r="AC25546" s="104"/>
      <c r="AF25546" s="104"/>
      <c r="AG25546" s="104"/>
      <c r="AK25546" s="104"/>
      <c r="AL25546" s="104"/>
      <c r="AO25546" s="104"/>
      <c r="AP25546" s="104"/>
    </row>
    <row r="25547" spans="21:42" ht="15" customHeight="1" x14ac:dyDescent="0.25">
      <c r="U25547" s="104"/>
      <c r="AB25547" s="104"/>
      <c r="AC25547" s="104"/>
      <c r="AF25547" s="104"/>
      <c r="AG25547" s="104"/>
      <c r="AK25547" s="104"/>
      <c r="AL25547" s="104"/>
      <c r="AO25547" s="104"/>
      <c r="AP25547" s="104"/>
    </row>
    <row r="25548" spans="21:42" ht="15" customHeight="1" x14ac:dyDescent="0.25">
      <c r="U25548" s="104"/>
      <c r="AB25548" s="104"/>
      <c r="AC25548" s="104"/>
      <c r="AF25548" s="104"/>
      <c r="AG25548" s="104"/>
      <c r="AK25548" s="104"/>
      <c r="AL25548" s="104"/>
      <c r="AO25548" s="104"/>
      <c r="AP25548" s="104"/>
    </row>
    <row r="25549" spans="21:42" ht="15" customHeight="1" x14ac:dyDescent="0.25">
      <c r="U25549" s="104"/>
      <c r="AB25549" s="104"/>
      <c r="AC25549" s="104"/>
      <c r="AF25549" s="104"/>
      <c r="AG25549" s="104"/>
      <c r="AK25549" s="104"/>
      <c r="AL25549" s="104"/>
      <c r="AO25549" s="104"/>
      <c r="AP25549" s="104"/>
    </row>
    <row r="25550" spans="21:42" ht="15" customHeight="1" x14ac:dyDescent="0.25">
      <c r="U25550" s="104"/>
      <c r="AB25550" s="104"/>
      <c r="AC25550" s="104"/>
      <c r="AF25550" s="104"/>
      <c r="AG25550" s="104"/>
      <c r="AK25550" s="104"/>
      <c r="AL25550" s="104"/>
      <c r="AO25550" s="104"/>
      <c r="AP25550" s="104"/>
    </row>
    <row r="25551" spans="21:42" ht="15" customHeight="1" x14ac:dyDescent="0.25">
      <c r="U25551" s="104"/>
      <c r="AB25551" s="104"/>
      <c r="AC25551" s="104"/>
      <c r="AF25551" s="104"/>
      <c r="AG25551" s="104"/>
      <c r="AK25551" s="104"/>
      <c r="AL25551" s="104"/>
      <c r="AO25551" s="104"/>
      <c r="AP25551" s="104"/>
    </row>
    <row r="25552" spans="21:42" ht="15" customHeight="1" x14ac:dyDescent="0.25">
      <c r="U25552" s="104"/>
      <c r="AB25552" s="104"/>
      <c r="AC25552" s="104"/>
      <c r="AF25552" s="104"/>
      <c r="AG25552" s="104"/>
      <c r="AK25552" s="104"/>
      <c r="AL25552" s="104"/>
      <c r="AO25552" s="104"/>
      <c r="AP25552" s="104"/>
    </row>
    <row r="25553" spans="21:42" ht="15" customHeight="1" x14ac:dyDescent="0.25">
      <c r="U25553" s="104"/>
      <c r="AB25553" s="104"/>
      <c r="AC25553" s="104"/>
      <c r="AF25553" s="104"/>
      <c r="AG25553" s="104"/>
      <c r="AK25553" s="104"/>
      <c r="AL25553" s="104"/>
      <c r="AO25553" s="104"/>
      <c r="AP25553" s="104"/>
    </row>
    <row r="25554" spans="21:42" ht="15" customHeight="1" x14ac:dyDescent="0.25">
      <c r="U25554" s="104"/>
      <c r="AB25554" s="104"/>
      <c r="AC25554" s="104"/>
      <c r="AF25554" s="104"/>
      <c r="AG25554" s="104"/>
      <c r="AK25554" s="104"/>
      <c r="AL25554" s="104"/>
      <c r="AO25554" s="104"/>
      <c r="AP25554" s="104"/>
    </row>
    <row r="25555" spans="21:42" ht="15" customHeight="1" x14ac:dyDescent="0.25">
      <c r="U25555" s="104"/>
      <c r="AB25555" s="104"/>
      <c r="AC25555" s="104"/>
      <c r="AF25555" s="104"/>
      <c r="AG25555" s="104"/>
      <c r="AK25555" s="104"/>
      <c r="AL25555" s="104"/>
      <c r="AO25555" s="104"/>
      <c r="AP25555" s="104"/>
    </row>
    <row r="25556" spans="21:42" ht="15" customHeight="1" x14ac:dyDescent="0.25">
      <c r="U25556" s="104"/>
      <c r="AB25556" s="104"/>
      <c r="AC25556" s="104"/>
      <c r="AF25556" s="104"/>
      <c r="AG25556" s="104"/>
      <c r="AK25556" s="104"/>
      <c r="AL25556" s="104"/>
      <c r="AO25556" s="104"/>
      <c r="AP25556" s="104"/>
    </row>
    <row r="25557" spans="21:42" ht="15" customHeight="1" x14ac:dyDescent="0.25">
      <c r="U25557" s="104"/>
      <c r="AB25557" s="104"/>
      <c r="AC25557" s="104"/>
      <c r="AF25557" s="104"/>
      <c r="AG25557" s="104"/>
      <c r="AK25557" s="104"/>
      <c r="AL25557" s="104"/>
      <c r="AO25557" s="104"/>
      <c r="AP25557" s="104"/>
    </row>
    <row r="25558" spans="21:42" ht="15" customHeight="1" x14ac:dyDescent="0.25">
      <c r="U25558" s="104"/>
      <c r="AB25558" s="104"/>
      <c r="AC25558" s="104"/>
      <c r="AF25558" s="104"/>
      <c r="AG25558" s="104"/>
      <c r="AK25558" s="104"/>
      <c r="AL25558" s="104"/>
      <c r="AO25558" s="104"/>
      <c r="AP25558" s="104"/>
    </row>
    <row r="25559" spans="21:42" ht="15" customHeight="1" x14ac:dyDescent="0.25">
      <c r="U25559" s="104"/>
      <c r="AB25559" s="104"/>
      <c r="AC25559" s="104"/>
      <c r="AF25559" s="104"/>
      <c r="AG25559" s="104"/>
      <c r="AK25559" s="104"/>
      <c r="AL25559" s="104"/>
      <c r="AO25559" s="104"/>
      <c r="AP25559" s="104"/>
    </row>
    <row r="25560" spans="21:42" ht="15" customHeight="1" x14ac:dyDescent="0.25">
      <c r="U25560" s="104"/>
      <c r="AB25560" s="104"/>
      <c r="AC25560" s="104"/>
      <c r="AF25560" s="104"/>
      <c r="AG25560" s="104"/>
      <c r="AK25560" s="104"/>
      <c r="AL25560" s="104"/>
      <c r="AO25560" s="104"/>
      <c r="AP25560" s="104"/>
    </row>
    <row r="25561" spans="21:42" ht="15" customHeight="1" x14ac:dyDescent="0.25">
      <c r="U25561" s="104"/>
      <c r="AB25561" s="104"/>
      <c r="AC25561" s="104"/>
      <c r="AF25561" s="104"/>
      <c r="AG25561" s="104"/>
      <c r="AK25561" s="104"/>
      <c r="AL25561" s="104"/>
      <c r="AO25561" s="104"/>
      <c r="AP25561" s="104"/>
    </row>
    <row r="25562" spans="21:42" ht="15" customHeight="1" x14ac:dyDescent="0.25">
      <c r="U25562" s="104"/>
      <c r="AB25562" s="104"/>
      <c r="AC25562" s="104"/>
      <c r="AF25562" s="104"/>
      <c r="AG25562" s="104"/>
      <c r="AK25562" s="104"/>
      <c r="AL25562" s="104"/>
      <c r="AO25562" s="104"/>
      <c r="AP25562" s="104"/>
    </row>
    <row r="25563" spans="21:42" ht="15" customHeight="1" x14ac:dyDescent="0.25">
      <c r="U25563" s="104"/>
      <c r="AB25563" s="104"/>
      <c r="AC25563" s="104"/>
      <c r="AF25563" s="104"/>
      <c r="AG25563" s="104"/>
      <c r="AK25563" s="104"/>
      <c r="AL25563" s="104"/>
      <c r="AO25563" s="104"/>
      <c r="AP25563" s="104"/>
    </row>
    <row r="25564" spans="21:42" ht="15" customHeight="1" x14ac:dyDescent="0.25">
      <c r="U25564" s="104"/>
      <c r="AB25564" s="104"/>
      <c r="AC25564" s="104"/>
      <c r="AF25564" s="104"/>
      <c r="AG25564" s="104"/>
      <c r="AK25564" s="104"/>
      <c r="AL25564" s="104"/>
      <c r="AO25564" s="104"/>
      <c r="AP25564" s="104"/>
    </row>
    <row r="25565" spans="21:42" ht="15" customHeight="1" x14ac:dyDescent="0.25">
      <c r="U25565" s="104"/>
      <c r="AB25565" s="104"/>
      <c r="AC25565" s="104"/>
      <c r="AF25565" s="104"/>
      <c r="AG25565" s="104"/>
      <c r="AK25565" s="104"/>
      <c r="AL25565" s="104"/>
      <c r="AO25565" s="104"/>
      <c r="AP25565" s="104"/>
    </row>
    <row r="25566" spans="21:42" ht="15" customHeight="1" x14ac:dyDescent="0.25">
      <c r="U25566" s="104"/>
      <c r="AB25566" s="104"/>
      <c r="AC25566" s="104"/>
      <c r="AF25566" s="104"/>
      <c r="AG25566" s="104"/>
      <c r="AK25566" s="104"/>
      <c r="AL25566" s="104"/>
      <c r="AO25566" s="104"/>
      <c r="AP25566" s="104"/>
    </row>
    <row r="25567" spans="21:42" ht="15" customHeight="1" x14ac:dyDescent="0.25">
      <c r="U25567" s="104"/>
      <c r="AB25567" s="104"/>
      <c r="AC25567" s="104"/>
      <c r="AF25567" s="104"/>
      <c r="AG25567" s="104"/>
      <c r="AK25567" s="104"/>
      <c r="AL25567" s="104"/>
      <c r="AO25567" s="104"/>
      <c r="AP25567" s="104"/>
    </row>
    <row r="25568" spans="21:42" ht="15" customHeight="1" x14ac:dyDescent="0.25">
      <c r="U25568" s="104"/>
      <c r="AB25568" s="104"/>
      <c r="AC25568" s="104"/>
      <c r="AF25568" s="104"/>
      <c r="AG25568" s="104"/>
      <c r="AK25568" s="104"/>
      <c r="AL25568" s="104"/>
      <c r="AO25568" s="104"/>
      <c r="AP25568" s="104"/>
    </row>
    <row r="25569" spans="21:42" ht="15" customHeight="1" x14ac:dyDescent="0.25">
      <c r="U25569" s="104"/>
      <c r="AB25569" s="104"/>
      <c r="AC25569" s="104"/>
      <c r="AF25569" s="104"/>
      <c r="AG25569" s="104"/>
      <c r="AK25569" s="104"/>
      <c r="AL25569" s="104"/>
      <c r="AO25569" s="104"/>
      <c r="AP25569" s="104"/>
    </row>
    <row r="25570" spans="21:42" ht="15" customHeight="1" x14ac:dyDescent="0.25">
      <c r="U25570" s="104"/>
      <c r="AB25570" s="104"/>
      <c r="AC25570" s="104"/>
      <c r="AF25570" s="104"/>
      <c r="AG25570" s="104"/>
      <c r="AK25570" s="104"/>
      <c r="AL25570" s="104"/>
      <c r="AO25570" s="104"/>
      <c r="AP25570" s="104"/>
    </row>
    <row r="25571" spans="21:42" ht="15" customHeight="1" x14ac:dyDescent="0.25">
      <c r="U25571" s="104"/>
      <c r="AB25571" s="104"/>
      <c r="AC25571" s="104"/>
      <c r="AF25571" s="104"/>
      <c r="AG25571" s="104"/>
      <c r="AK25571" s="104"/>
      <c r="AL25571" s="104"/>
      <c r="AO25571" s="104"/>
      <c r="AP25571" s="104"/>
    </row>
    <row r="25572" spans="21:42" ht="15" customHeight="1" x14ac:dyDescent="0.25">
      <c r="U25572" s="104"/>
      <c r="AB25572" s="104"/>
      <c r="AC25572" s="104"/>
      <c r="AF25572" s="104"/>
      <c r="AG25572" s="104"/>
      <c r="AK25572" s="104"/>
      <c r="AL25572" s="104"/>
      <c r="AO25572" s="104"/>
      <c r="AP25572" s="104"/>
    </row>
    <row r="25573" spans="21:42" ht="15" customHeight="1" x14ac:dyDescent="0.25">
      <c r="U25573" s="104"/>
      <c r="AB25573" s="104"/>
      <c r="AC25573" s="104"/>
      <c r="AF25573" s="104"/>
      <c r="AG25573" s="104"/>
      <c r="AK25573" s="104"/>
      <c r="AL25573" s="104"/>
      <c r="AO25573" s="104"/>
      <c r="AP25573" s="104"/>
    </row>
    <row r="25574" spans="21:42" ht="15" customHeight="1" x14ac:dyDescent="0.25">
      <c r="U25574" s="104"/>
      <c r="AB25574" s="104"/>
      <c r="AC25574" s="104"/>
      <c r="AF25574" s="104"/>
      <c r="AG25574" s="104"/>
      <c r="AK25574" s="104"/>
      <c r="AL25574" s="104"/>
      <c r="AO25574" s="104"/>
      <c r="AP25574" s="104"/>
    </row>
    <row r="25575" spans="21:42" ht="15" customHeight="1" x14ac:dyDescent="0.25">
      <c r="U25575" s="104"/>
      <c r="AB25575" s="104"/>
      <c r="AC25575" s="104"/>
      <c r="AF25575" s="104"/>
      <c r="AG25575" s="104"/>
      <c r="AK25575" s="104"/>
      <c r="AL25575" s="104"/>
      <c r="AO25575" s="104"/>
      <c r="AP25575" s="104"/>
    </row>
    <row r="25576" spans="21:42" ht="15" customHeight="1" x14ac:dyDescent="0.25">
      <c r="U25576" s="104"/>
      <c r="AB25576" s="104"/>
      <c r="AC25576" s="104"/>
      <c r="AF25576" s="104"/>
      <c r="AG25576" s="104"/>
      <c r="AK25576" s="104"/>
      <c r="AL25576" s="104"/>
      <c r="AO25576" s="104"/>
      <c r="AP25576" s="104"/>
    </row>
    <row r="25577" spans="21:42" ht="15" customHeight="1" x14ac:dyDescent="0.25">
      <c r="U25577" s="104"/>
      <c r="AB25577" s="104"/>
      <c r="AC25577" s="104"/>
      <c r="AF25577" s="104"/>
      <c r="AG25577" s="104"/>
      <c r="AK25577" s="104"/>
      <c r="AL25577" s="104"/>
      <c r="AO25577" s="104"/>
      <c r="AP25577" s="104"/>
    </row>
    <row r="25578" spans="21:42" ht="15" customHeight="1" x14ac:dyDescent="0.25">
      <c r="U25578" s="104"/>
      <c r="AB25578" s="104"/>
      <c r="AC25578" s="104"/>
      <c r="AF25578" s="104"/>
      <c r="AG25578" s="104"/>
      <c r="AK25578" s="104"/>
      <c r="AL25578" s="104"/>
      <c r="AO25578" s="104"/>
      <c r="AP25578" s="104"/>
    </row>
    <row r="25579" spans="21:42" ht="15" customHeight="1" x14ac:dyDescent="0.25">
      <c r="U25579" s="104"/>
      <c r="AB25579" s="104"/>
      <c r="AC25579" s="104"/>
      <c r="AF25579" s="104"/>
      <c r="AG25579" s="104"/>
      <c r="AK25579" s="104"/>
      <c r="AL25579" s="104"/>
      <c r="AO25579" s="104"/>
      <c r="AP25579" s="104"/>
    </row>
    <row r="25580" spans="21:42" ht="15" customHeight="1" x14ac:dyDescent="0.25">
      <c r="U25580" s="104"/>
      <c r="AB25580" s="104"/>
      <c r="AC25580" s="104"/>
      <c r="AF25580" s="104"/>
      <c r="AG25580" s="104"/>
      <c r="AK25580" s="104"/>
      <c r="AL25580" s="104"/>
      <c r="AO25580" s="104"/>
      <c r="AP25580" s="104"/>
    </row>
    <row r="25581" spans="21:42" ht="15" customHeight="1" x14ac:dyDescent="0.25">
      <c r="U25581" s="104"/>
      <c r="AB25581" s="104"/>
      <c r="AC25581" s="104"/>
      <c r="AF25581" s="104"/>
      <c r="AG25581" s="104"/>
      <c r="AK25581" s="104"/>
      <c r="AL25581" s="104"/>
      <c r="AO25581" s="104"/>
      <c r="AP25581" s="104"/>
    </row>
    <row r="25582" spans="21:42" ht="15" customHeight="1" x14ac:dyDescent="0.25">
      <c r="U25582" s="104"/>
      <c r="AB25582" s="104"/>
      <c r="AC25582" s="104"/>
      <c r="AF25582" s="104"/>
      <c r="AG25582" s="104"/>
      <c r="AK25582" s="104"/>
      <c r="AL25582" s="104"/>
      <c r="AO25582" s="104"/>
      <c r="AP25582" s="104"/>
    </row>
    <row r="25583" spans="21:42" ht="15" customHeight="1" x14ac:dyDescent="0.25">
      <c r="U25583" s="104"/>
      <c r="AB25583" s="104"/>
      <c r="AC25583" s="104"/>
      <c r="AF25583" s="104"/>
      <c r="AG25583" s="104"/>
      <c r="AK25583" s="104"/>
      <c r="AL25583" s="104"/>
      <c r="AO25583" s="104"/>
      <c r="AP25583" s="104"/>
    </row>
    <row r="25584" spans="21:42" ht="15" customHeight="1" x14ac:dyDescent="0.25">
      <c r="U25584" s="104"/>
      <c r="AB25584" s="104"/>
      <c r="AC25584" s="104"/>
      <c r="AF25584" s="104"/>
      <c r="AG25584" s="104"/>
      <c r="AK25584" s="104"/>
      <c r="AL25584" s="104"/>
      <c r="AO25584" s="104"/>
      <c r="AP25584" s="104"/>
    </row>
    <row r="25585" spans="21:42" ht="15" customHeight="1" x14ac:dyDescent="0.25">
      <c r="U25585" s="104"/>
      <c r="AB25585" s="104"/>
      <c r="AC25585" s="104"/>
      <c r="AF25585" s="104"/>
      <c r="AG25585" s="104"/>
      <c r="AK25585" s="104"/>
      <c r="AL25585" s="104"/>
      <c r="AO25585" s="104"/>
      <c r="AP25585" s="104"/>
    </row>
    <row r="25586" spans="21:42" ht="15" customHeight="1" x14ac:dyDescent="0.25">
      <c r="U25586" s="104"/>
      <c r="AB25586" s="104"/>
      <c r="AC25586" s="104"/>
      <c r="AF25586" s="104"/>
      <c r="AG25586" s="104"/>
      <c r="AK25586" s="104"/>
      <c r="AL25586" s="104"/>
      <c r="AO25586" s="104"/>
      <c r="AP25586" s="104"/>
    </row>
    <row r="25587" spans="21:42" ht="15" customHeight="1" x14ac:dyDescent="0.25">
      <c r="U25587" s="104"/>
      <c r="AB25587" s="104"/>
      <c r="AC25587" s="104"/>
      <c r="AF25587" s="104"/>
      <c r="AG25587" s="104"/>
      <c r="AK25587" s="104"/>
      <c r="AL25587" s="104"/>
      <c r="AO25587" s="104"/>
      <c r="AP25587" s="104"/>
    </row>
    <row r="25588" spans="21:42" ht="15" customHeight="1" x14ac:dyDescent="0.25">
      <c r="U25588" s="104"/>
      <c r="AB25588" s="104"/>
      <c r="AC25588" s="104"/>
      <c r="AF25588" s="104"/>
      <c r="AG25588" s="104"/>
      <c r="AK25588" s="104"/>
      <c r="AL25588" s="104"/>
      <c r="AO25588" s="104"/>
      <c r="AP25588" s="104"/>
    </row>
    <row r="25589" spans="21:42" ht="15" customHeight="1" x14ac:dyDescent="0.25">
      <c r="U25589" s="104"/>
      <c r="AB25589" s="104"/>
      <c r="AC25589" s="104"/>
      <c r="AF25589" s="104"/>
      <c r="AG25589" s="104"/>
      <c r="AK25589" s="104"/>
      <c r="AL25589" s="104"/>
      <c r="AO25589" s="104"/>
      <c r="AP25589" s="104"/>
    </row>
    <row r="25590" spans="21:42" ht="15" customHeight="1" x14ac:dyDescent="0.25">
      <c r="U25590" s="104"/>
      <c r="AB25590" s="104"/>
      <c r="AC25590" s="104"/>
      <c r="AF25590" s="104"/>
      <c r="AG25590" s="104"/>
      <c r="AK25590" s="104"/>
      <c r="AL25590" s="104"/>
      <c r="AO25590" s="104"/>
      <c r="AP25590" s="104"/>
    </row>
    <row r="25591" spans="21:42" ht="15" customHeight="1" x14ac:dyDescent="0.25">
      <c r="U25591" s="104"/>
      <c r="AB25591" s="104"/>
      <c r="AC25591" s="104"/>
      <c r="AF25591" s="104"/>
      <c r="AG25591" s="104"/>
      <c r="AK25591" s="104"/>
      <c r="AL25591" s="104"/>
      <c r="AO25591" s="104"/>
      <c r="AP25591" s="104"/>
    </row>
    <row r="25592" spans="21:42" ht="15" customHeight="1" x14ac:dyDescent="0.25">
      <c r="U25592" s="104"/>
      <c r="AB25592" s="104"/>
      <c r="AC25592" s="104"/>
      <c r="AF25592" s="104"/>
      <c r="AG25592" s="104"/>
      <c r="AK25592" s="104"/>
      <c r="AL25592" s="104"/>
      <c r="AO25592" s="104"/>
      <c r="AP25592" s="104"/>
    </row>
    <row r="25593" spans="21:42" ht="15" customHeight="1" x14ac:dyDescent="0.25">
      <c r="U25593" s="104"/>
      <c r="AB25593" s="104"/>
      <c r="AC25593" s="104"/>
      <c r="AF25593" s="104"/>
      <c r="AG25593" s="104"/>
      <c r="AK25593" s="104"/>
      <c r="AL25593" s="104"/>
      <c r="AO25593" s="104"/>
      <c r="AP25593" s="104"/>
    </row>
    <row r="25594" spans="21:42" ht="15" customHeight="1" x14ac:dyDescent="0.25">
      <c r="U25594" s="104"/>
      <c r="AB25594" s="104"/>
      <c r="AC25594" s="104"/>
      <c r="AF25594" s="104"/>
      <c r="AG25594" s="104"/>
      <c r="AK25594" s="104"/>
      <c r="AL25594" s="104"/>
      <c r="AO25594" s="104"/>
      <c r="AP25594" s="104"/>
    </row>
    <row r="25595" spans="21:42" ht="15" customHeight="1" x14ac:dyDescent="0.25">
      <c r="U25595" s="104"/>
      <c r="AB25595" s="104"/>
      <c r="AC25595" s="104"/>
      <c r="AF25595" s="104"/>
      <c r="AG25595" s="104"/>
      <c r="AK25595" s="104"/>
      <c r="AL25595" s="104"/>
      <c r="AO25595" s="104"/>
      <c r="AP25595" s="104"/>
    </row>
    <row r="25596" spans="21:42" ht="15" customHeight="1" x14ac:dyDescent="0.25">
      <c r="U25596" s="104"/>
      <c r="AB25596" s="104"/>
      <c r="AC25596" s="104"/>
      <c r="AF25596" s="104"/>
      <c r="AG25596" s="104"/>
      <c r="AK25596" s="104"/>
      <c r="AL25596" s="104"/>
      <c r="AO25596" s="104"/>
      <c r="AP25596" s="104"/>
    </row>
    <row r="25597" spans="21:42" ht="15" customHeight="1" x14ac:dyDescent="0.25">
      <c r="U25597" s="104"/>
      <c r="AB25597" s="104"/>
      <c r="AC25597" s="104"/>
      <c r="AF25597" s="104"/>
      <c r="AG25597" s="104"/>
      <c r="AK25597" s="104"/>
      <c r="AL25597" s="104"/>
      <c r="AO25597" s="104"/>
      <c r="AP25597" s="104"/>
    </row>
    <row r="25598" spans="21:42" ht="15" customHeight="1" x14ac:dyDescent="0.25">
      <c r="U25598" s="104"/>
      <c r="AB25598" s="104"/>
      <c r="AC25598" s="104"/>
      <c r="AF25598" s="104"/>
      <c r="AG25598" s="104"/>
      <c r="AK25598" s="104"/>
      <c r="AL25598" s="104"/>
      <c r="AO25598" s="104"/>
      <c r="AP25598" s="104"/>
    </row>
    <row r="25599" spans="21:42" ht="15" customHeight="1" x14ac:dyDescent="0.25">
      <c r="U25599" s="104"/>
      <c r="AB25599" s="104"/>
      <c r="AC25599" s="104"/>
      <c r="AF25599" s="104"/>
      <c r="AG25599" s="104"/>
      <c r="AK25599" s="104"/>
      <c r="AL25599" s="104"/>
      <c r="AO25599" s="104"/>
      <c r="AP25599" s="104"/>
    </row>
    <row r="25600" spans="21:42" ht="15" customHeight="1" x14ac:dyDescent="0.25">
      <c r="U25600" s="104"/>
      <c r="AB25600" s="104"/>
      <c r="AC25600" s="104"/>
      <c r="AF25600" s="104"/>
      <c r="AG25600" s="104"/>
      <c r="AK25600" s="104"/>
      <c r="AL25600" s="104"/>
      <c r="AO25600" s="104"/>
      <c r="AP25600" s="104"/>
    </row>
    <row r="25601" spans="21:42" ht="15" customHeight="1" x14ac:dyDescent="0.25">
      <c r="U25601" s="104"/>
      <c r="AB25601" s="104"/>
      <c r="AC25601" s="104"/>
      <c r="AF25601" s="104"/>
      <c r="AG25601" s="104"/>
      <c r="AK25601" s="104"/>
      <c r="AL25601" s="104"/>
      <c r="AO25601" s="104"/>
      <c r="AP25601" s="104"/>
    </row>
    <row r="25602" spans="21:42" ht="15" customHeight="1" x14ac:dyDescent="0.25">
      <c r="U25602" s="104"/>
      <c r="AB25602" s="104"/>
      <c r="AC25602" s="104"/>
      <c r="AF25602" s="104"/>
      <c r="AG25602" s="104"/>
      <c r="AK25602" s="104"/>
      <c r="AL25602" s="104"/>
      <c r="AO25602" s="104"/>
      <c r="AP25602" s="104"/>
    </row>
    <row r="25603" spans="21:42" ht="15" customHeight="1" x14ac:dyDescent="0.25">
      <c r="U25603" s="104"/>
      <c r="AB25603" s="104"/>
      <c r="AC25603" s="104"/>
      <c r="AF25603" s="104"/>
      <c r="AG25603" s="104"/>
      <c r="AK25603" s="104"/>
      <c r="AL25603" s="104"/>
      <c r="AO25603" s="104"/>
      <c r="AP25603" s="104"/>
    </row>
    <row r="25604" spans="21:42" ht="15" customHeight="1" x14ac:dyDescent="0.25">
      <c r="U25604" s="104"/>
      <c r="AB25604" s="104"/>
      <c r="AC25604" s="104"/>
      <c r="AF25604" s="104"/>
      <c r="AG25604" s="104"/>
      <c r="AK25604" s="104"/>
      <c r="AL25604" s="104"/>
      <c r="AO25604" s="104"/>
      <c r="AP25604" s="104"/>
    </row>
    <row r="25605" spans="21:42" ht="15" customHeight="1" x14ac:dyDescent="0.25">
      <c r="U25605" s="104"/>
      <c r="AB25605" s="104"/>
      <c r="AC25605" s="104"/>
      <c r="AF25605" s="104"/>
      <c r="AG25605" s="104"/>
      <c r="AK25605" s="104"/>
      <c r="AL25605" s="104"/>
      <c r="AO25605" s="104"/>
      <c r="AP25605" s="104"/>
    </row>
    <row r="25606" spans="21:42" ht="15" customHeight="1" x14ac:dyDescent="0.25">
      <c r="U25606" s="104"/>
      <c r="AB25606" s="104"/>
      <c r="AC25606" s="104"/>
      <c r="AF25606" s="104"/>
      <c r="AG25606" s="104"/>
      <c r="AK25606" s="104"/>
      <c r="AL25606" s="104"/>
      <c r="AO25606" s="104"/>
      <c r="AP25606" s="104"/>
    </row>
    <row r="25607" spans="21:42" ht="15" customHeight="1" x14ac:dyDescent="0.25">
      <c r="U25607" s="104"/>
      <c r="AB25607" s="104"/>
      <c r="AC25607" s="104"/>
      <c r="AF25607" s="104"/>
      <c r="AG25607" s="104"/>
      <c r="AK25607" s="104"/>
      <c r="AL25607" s="104"/>
      <c r="AO25607" s="104"/>
      <c r="AP25607" s="104"/>
    </row>
    <row r="25608" spans="21:42" ht="15" customHeight="1" x14ac:dyDescent="0.25">
      <c r="U25608" s="104"/>
      <c r="AB25608" s="104"/>
      <c r="AC25608" s="104"/>
      <c r="AF25608" s="104"/>
      <c r="AG25608" s="104"/>
      <c r="AK25608" s="104"/>
      <c r="AL25608" s="104"/>
      <c r="AO25608" s="104"/>
      <c r="AP25608" s="104"/>
    </row>
    <row r="25609" spans="21:42" ht="15" customHeight="1" x14ac:dyDescent="0.25">
      <c r="U25609" s="104"/>
      <c r="AB25609" s="104"/>
      <c r="AC25609" s="104"/>
      <c r="AF25609" s="104"/>
      <c r="AG25609" s="104"/>
      <c r="AK25609" s="104"/>
      <c r="AL25609" s="104"/>
      <c r="AO25609" s="104"/>
      <c r="AP25609" s="104"/>
    </row>
    <row r="25610" spans="21:42" ht="15" customHeight="1" x14ac:dyDescent="0.25">
      <c r="U25610" s="104"/>
      <c r="AB25610" s="104"/>
      <c r="AC25610" s="104"/>
      <c r="AF25610" s="104"/>
      <c r="AG25610" s="104"/>
      <c r="AK25610" s="104"/>
      <c r="AL25610" s="104"/>
      <c r="AO25610" s="104"/>
      <c r="AP25610" s="104"/>
    </row>
    <row r="25611" spans="21:42" ht="15" customHeight="1" x14ac:dyDescent="0.25">
      <c r="U25611" s="104"/>
      <c r="AB25611" s="104"/>
      <c r="AC25611" s="104"/>
      <c r="AF25611" s="104"/>
      <c r="AG25611" s="104"/>
      <c r="AK25611" s="104"/>
      <c r="AL25611" s="104"/>
      <c r="AO25611" s="104"/>
      <c r="AP25611" s="104"/>
    </row>
    <row r="25612" spans="21:42" ht="15" customHeight="1" x14ac:dyDescent="0.25">
      <c r="U25612" s="104"/>
      <c r="AB25612" s="104"/>
      <c r="AC25612" s="104"/>
      <c r="AF25612" s="104"/>
      <c r="AG25612" s="104"/>
      <c r="AK25612" s="104"/>
      <c r="AL25612" s="104"/>
      <c r="AO25612" s="104"/>
      <c r="AP25612" s="104"/>
    </row>
    <row r="25613" spans="21:42" ht="15" customHeight="1" x14ac:dyDescent="0.25">
      <c r="U25613" s="104"/>
      <c r="AB25613" s="104"/>
      <c r="AC25613" s="104"/>
      <c r="AF25613" s="104"/>
      <c r="AG25613" s="104"/>
      <c r="AK25613" s="104"/>
      <c r="AL25613" s="104"/>
      <c r="AO25613" s="104"/>
      <c r="AP25613" s="104"/>
    </row>
    <row r="25614" spans="21:42" ht="15" customHeight="1" x14ac:dyDescent="0.25">
      <c r="U25614" s="104"/>
      <c r="AB25614" s="104"/>
      <c r="AC25614" s="104"/>
      <c r="AF25614" s="104"/>
      <c r="AG25614" s="104"/>
      <c r="AK25614" s="104"/>
      <c r="AL25614" s="104"/>
      <c r="AO25614" s="104"/>
      <c r="AP25614" s="104"/>
    </row>
    <row r="25615" spans="21:42" ht="15" customHeight="1" x14ac:dyDescent="0.25">
      <c r="U25615" s="104"/>
      <c r="AB25615" s="104"/>
      <c r="AC25615" s="104"/>
      <c r="AF25615" s="104"/>
      <c r="AG25615" s="104"/>
      <c r="AK25615" s="104"/>
      <c r="AL25615" s="104"/>
      <c r="AO25615" s="104"/>
      <c r="AP25615" s="104"/>
    </row>
    <row r="25616" spans="21:42" ht="15" customHeight="1" x14ac:dyDescent="0.25">
      <c r="U25616" s="104"/>
      <c r="AB25616" s="104"/>
      <c r="AC25616" s="104"/>
      <c r="AF25616" s="104"/>
      <c r="AG25616" s="104"/>
      <c r="AK25616" s="104"/>
      <c r="AL25616" s="104"/>
      <c r="AO25616" s="104"/>
      <c r="AP25616" s="104"/>
    </row>
    <row r="25617" spans="21:42" ht="15" customHeight="1" x14ac:dyDescent="0.25">
      <c r="U25617" s="104"/>
      <c r="AB25617" s="104"/>
      <c r="AC25617" s="104"/>
      <c r="AF25617" s="104"/>
      <c r="AG25617" s="104"/>
      <c r="AK25617" s="104"/>
      <c r="AL25617" s="104"/>
      <c r="AO25617" s="104"/>
      <c r="AP25617" s="104"/>
    </row>
    <row r="25618" spans="21:42" ht="15" customHeight="1" x14ac:dyDescent="0.25">
      <c r="U25618" s="104"/>
      <c r="AB25618" s="104"/>
      <c r="AC25618" s="104"/>
      <c r="AF25618" s="104"/>
      <c r="AG25618" s="104"/>
      <c r="AK25618" s="104"/>
      <c r="AL25618" s="104"/>
      <c r="AO25618" s="104"/>
      <c r="AP25618" s="104"/>
    </row>
    <row r="25619" spans="21:42" ht="15" customHeight="1" x14ac:dyDescent="0.25">
      <c r="U25619" s="104"/>
      <c r="AB25619" s="104"/>
      <c r="AC25619" s="104"/>
      <c r="AF25619" s="104"/>
      <c r="AG25619" s="104"/>
      <c r="AK25619" s="104"/>
      <c r="AL25619" s="104"/>
      <c r="AO25619" s="104"/>
      <c r="AP25619" s="104"/>
    </row>
    <row r="25620" spans="21:42" ht="15" customHeight="1" x14ac:dyDescent="0.25">
      <c r="U25620" s="104"/>
      <c r="AB25620" s="104"/>
      <c r="AC25620" s="104"/>
      <c r="AF25620" s="104"/>
      <c r="AG25620" s="104"/>
      <c r="AK25620" s="104"/>
      <c r="AL25620" s="104"/>
      <c r="AO25620" s="104"/>
      <c r="AP25620" s="104"/>
    </row>
    <row r="25621" spans="21:42" ht="15" customHeight="1" x14ac:dyDescent="0.25">
      <c r="U25621" s="104"/>
      <c r="AB25621" s="104"/>
      <c r="AC25621" s="104"/>
      <c r="AF25621" s="104"/>
      <c r="AG25621" s="104"/>
      <c r="AK25621" s="104"/>
      <c r="AL25621" s="104"/>
      <c r="AO25621" s="104"/>
      <c r="AP25621" s="104"/>
    </row>
    <row r="25622" spans="21:42" ht="15" customHeight="1" x14ac:dyDescent="0.25">
      <c r="U25622" s="104"/>
      <c r="AB25622" s="104"/>
      <c r="AC25622" s="104"/>
      <c r="AF25622" s="104"/>
      <c r="AG25622" s="104"/>
      <c r="AK25622" s="104"/>
      <c r="AL25622" s="104"/>
      <c r="AO25622" s="104"/>
      <c r="AP25622" s="104"/>
    </row>
    <row r="25623" spans="21:42" ht="15" customHeight="1" x14ac:dyDescent="0.25">
      <c r="U25623" s="104"/>
      <c r="AB25623" s="104"/>
      <c r="AC25623" s="104"/>
      <c r="AF25623" s="104"/>
      <c r="AG25623" s="104"/>
      <c r="AK25623" s="104"/>
      <c r="AL25623" s="104"/>
      <c r="AO25623" s="104"/>
      <c r="AP25623" s="104"/>
    </row>
    <row r="25624" spans="21:42" ht="15" customHeight="1" x14ac:dyDescent="0.25">
      <c r="U25624" s="104"/>
      <c r="AB25624" s="104"/>
      <c r="AC25624" s="104"/>
      <c r="AF25624" s="104"/>
      <c r="AG25624" s="104"/>
      <c r="AK25624" s="104"/>
      <c r="AL25624" s="104"/>
      <c r="AO25624" s="104"/>
      <c r="AP25624" s="104"/>
    </row>
    <row r="25625" spans="21:42" ht="15" customHeight="1" x14ac:dyDescent="0.25">
      <c r="U25625" s="104"/>
      <c r="AB25625" s="104"/>
      <c r="AC25625" s="104"/>
      <c r="AF25625" s="104"/>
      <c r="AG25625" s="104"/>
      <c r="AK25625" s="104"/>
      <c r="AL25625" s="104"/>
      <c r="AO25625" s="104"/>
      <c r="AP25625" s="104"/>
    </row>
    <row r="25626" spans="21:42" ht="15" customHeight="1" x14ac:dyDescent="0.25">
      <c r="U25626" s="104"/>
      <c r="AB25626" s="104"/>
      <c r="AC25626" s="104"/>
      <c r="AF25626" s="104"/>
      <c r="AG25626" s="104"/>
      <c r="AK25626" s="104"/>
      <c r="AL25626" s="104"/>
      <c r="AO25626" s="104"/>
      <c r="AP25626" s="104"/>
    </row>
    <row r="25627" spans="21:42" ht="15" customHeight="1" x14ac:dyDescent="0.25">
      <c r="U25627" s="104"/>
      <c r="AB25627" s="104"/>
      <c r="AC25627" s="104"/>
      <c r="AF25627" s="104"/>
      <c r="AG25627" s="104"/>
      <c r="AK25627" s="104"/>
      <c r="AL25627" s="104"/>
      <c r="AO25627" s="104"/>
      <c r="AP25627" s="104"/>
    </row>
    <row r="25628" spans="21:42" ht="15" customHeight="1" x14ac:dyDescent="0.25">
      <c r="U25628" s="104"/>
      <c r="AB25628" s="104"/>
      <c r="AC25628" s="104"/>
      <c r="AF25628" s="104"/>
      <c r="AG25628" s="104"/>
      <c r="AK25628" s="104"/>
      <c r="AL25628" s="104"/>
      <c r="AO25628" s="104"/>
      <c r="AP25628" s="104"/>
    </row>
    <row r="25629" spans="21:42" ht="15" customHeight="1" x14ac:dyDescent="0.25">
      <c r="U25629" s="104"/>
      <c r="AB25629" s="104"/>
      <c r="AC25629" s="104"/>
      <c r="AF25629" s="104"/>
      <c r="AG25629" s="104"/>
      <c r="AK25629" s="104"/>
      <c r="AL25629" s="104"/>
      <c r="AO25629" s="104"/>
      <c r="AP25629" s="104"/>
    </row>
    <row r="25630" spans="21:42" ht="15" customHeight="1" x14ac:dyDescent="0.25">
      <c r="U25630" s="104"/>
      <c r="AB25630" s="104"/>
      <c r="AC25630" s="104"/>
      <c r="AF25630" s="104"/>
      <c r="AG25630" s="104"/>
      <c r="AK25630" s="104"/>
      <c r="AL25630" s="104"/>
      <c r="AO25630" s="104"/>
      <c r="AP25630" s="104"/>
    </row>
    <row r="25631" spans="21:42" ht="15" customHeight="1" x14ac:dyDescent="0.25">
      <c r="U25631" s="104"/>
      <c r="AB25631" s="104"/>
      <c r="AC25631" s="104"/>
      <c r="AF25631" s="104"/>
      <c r="AG25631" s="104"/>
      <c r="AK25631" s="104"/>
      <c r="AL25631" s="104"/>
      <c r="AO25631" s="104"/>
      <c r="AP25631" s="104"/>
    </row>
    <row r="25632" spans="21:42" ht="15" customHeight="1" x14ac:dyDescent="0.25">
      <c r="U25632" s="104"/>
      <c r="AB25632" s="104"/>
      <c r="AC25632" s="104"/>
      <c r="AF25632" s="104"/>
      <c r="AG25632" s="104"/>
      <c r="AK25632" s="104"/>
      <c r="AL25632" s="104"/>
      <c r="AO25632" s="104"/>
      <c r="AP25632" s="104"/>
    </row>
    <row r="25633" spans="21:42" ht="15" customHeight="1" x14ac:dyDescent="0.25">
      <c r="U25633" s="104"/>
      <c r="AB25633" s="104"/>
      <c r="AC25633" s="104"/>
      <c r="AF25633" s="104"/>
      <c r="AG25633" s="104"/>
      <c r="AK25633" s="104"/>
      <c r="AL25633" s="104"/>
      <c r="AO25633" s="104"/>
      <c r="AP25633" s="104"/>
    </row>
    <row r="25634" spans="21:42" ht="15" customHeight="1" x14ac:dyDescent="0.25">
      <c r="U25634" s="104"/>
      <c r="AB25634" s="104"/>
      <c r="AC25634" s="104"/>
      <c r="AF25634" s="104"/>
      <c r="AG25634" s="104"/>
      <c r="AK25634" s="104"/>
      <c r="AL25634" s="104"/>
      <c r="AO25634" s="104"/>
      <c r="AP25634" s="104"/>
    </row>
    <row r="25635" spans="21:42" ht="15" customHeight="1" x14ac:dyDescent="0.25">
      <c r="U25635" s="104"/>
      <c r="AB25635" s="104"/>
      <c r="AC25635" s="104"/>
      <c r="AF25635" s="104"/>
      <c r="AG25635" s="104"/>
      <c r="AK25635" s="104"/>
      <c r="AL25635" s="104"/>
      <c r="AO25635" s="104"/>
      <c r="AP25635" s="104"/>
    </row>
    <row r="25636" spans="21:42" ht="15" customHeight="1" x14ac:dyDescent="0.25">
      <c r="U25636" s="104"/>
      <c r="AB25636" s="104"/>
      <c r="AC25636" s="104"/>
      <c r="AF25636" s="104"/>
      <c r="AG25636" s="104"/>
      <c r="AK25636" s="104"/>
      <c r="AL25636" s="104"/>
      <c r="AO25636" s="104"/>
      <c r="AP25636" s="104"/>
    </row>
    <row r="25637" spans="21:42" ht="15" customHeight="1" x14ac:dyDescent="0.25">
      <c r="U25637" s="104"/>
      <c r="AB25637" s="104"/>
      <c r="AC25637" s="104"/>
      <c r="AF25637" s="104"/>
      <c r="AG25637" s="104"/>
      <c r="AK25637" s="104"/>
      <c r="AL25637" s="104"/>
      <c r="AO25637" s="104"/>
      <c r="AP25637" s="104"/>
    </row>
    <row r="25638" spans="21:42" ht="15" customHeight="1" x14ac:dyDescent="0.25">
      <c r="U25638" s="104"/>
      <c r="AB25638" s="104"/>
      <c r="AC25638" s="104"/>
      <c r="AF25638" s="104"/>
      <c r="AG25638" s="104"/>
      <c r="AK25638" s="104"/>
      <c r="AL25638" s="104"/>
      <c r="AO25638" s="104"/>
      <c r="AP25638" s="104"/>
    </row>
    <row r="25639" spans="21:42" ht="15" customHeight="1" x14ac:dyDescent="0.25">
      <c r="U25639" s="104"/>
      <c r="AB25639" s="104"/>
      <c r="AC25639" s="104"/>
      <c r="AF25639" s="104"/>
      <c r="AG25639" s="104"/>
      <c r="AK25639" s="104"/>
      <c r="AL25639" s="104"/>
      <c r="AO25639" s="104"/>
      <c r="AP25639" s="104"/>
    </row>
    <row r="25640" spans="21:42" ht="15" customHeight="1" x14ac:dyDescent="0.25">
      <c r="U25640" s="104"/>
      <c r="AB25640" s="104"/>
      <c r="AC25640" s="104"/>
      <c r="AF25640" s="104"/>
      <c r="AG25640" s="104"/>
      <c r="AK25640" s="104"/>
      <c r="AL25640" s="104"/>
      <c r="AO25640" s="104"/>
      <c r="AP25640" s="104"/>
    </row>
    <row r="25641" spans="21:42" ht="15" customHeight="1" x14ac:dyDescent="0.25">
      <c r="U25641" s="104"/>
      <c r="AB25641" s="104"/>
      <c r="AC25641" s="104"/>
      <c r="AF25641" s="104"/>
      <c r="AG25641" s="104"/>
      <c r="AK25641" s="104"/>
      <c r="AL25641" s="104"/>
      <c r="AO25641" s="104"/>
      <c r="AP25641" s="104"/>
    </row>
    <row r="25642" spans="21:42" ht="15" customHeight="1" x14ac:dyDescent="0.25">
      <c r="U25642" s="104"/>
      <c r="AB25642" s="104"/>
      <c r="AC25642" s="104"/>
      <c r="AF25642" s="104"/>
      <c r="AG25642" s="104"/>
      <c r="AK25642" s="104"/>
      <c r="AL25642" s="104"/>
      <c r="AO25642" s="104"/>
      <c r="AP25642" s="104"/>
    </row>
    <row r="25643" spans="21:42" ht="15" customHeight="1" x14ac:dyDescent="0.25">
      <c r="U25643" s="104"/>
      <c r="AB25643" s="104"/>
      <c r="AC25643" s="104"/>
      <c r="AF25643" s="104"/>
      <c r="AG25643" s="104"/>
      <c r="AK25643" s="104"/>
      <c r="AL25643" s="104"/>
      <c r="AO25643" s="104"/>
      <c r="AP25643" s="104"/>
    </row>
    <row r="25644" spans="21:42" ht="15" customHeight="1" x14ac:dyDescent="0.25">
      <c r="U25644" s="104"/>
      <c r="AB25644" s="104"/>
      <c r="AC25644" s="104"/>
      <c r="AF25644" s="104"/>
      <c r="AG25644" s="104"/>
      <c r="AK25644" s="104"/>
      <c r="AL25644" s="104"/>
      <c r="AO25644" s="104"/>
      <c r="AP25644" s="104"/>
    </row>
    <row r="25645" spans="21:42" ht="15" customHeight="1" x14ac:dyDescent="0.25">
      <c r="U25645" s="104"/>
      <c r="AB25645" s="104"/>
      <c r="AC25645" s="104"/>
      <c r="AF25645" s="104"/>
      <c r="AG25645" s="104"/>
      <c r="AK25645" s="104"/>
      <c r="AL25645" s="104"/>
      <c r="AO25645" s="104"/>
      <c r="AP25645" s="104"/>
    </row>
    <row r="25646" spans="21:42" ht="15" customHeight="1" x14ac:dyDescent="0.25">
      <c r="U25646" s="104"/>
      <c r="AB25646" s="104"/>
      <c r="AC25646" s="104"/>
      <c r="AF25646" s="104"/>
      <c r="AG25646" s="104"/>
      <c r="AK25646" s="104"/>
      <c r="AL25646" s="104"/>
      <c r="AO25646" s="104"/>
      <c r="AP25646" s="104"/>
    </row>
    <row r="25647" spans="21:42" ht="15" customHeight="1" x14ac:dyDescent="0.25">
      <c r="U25647" s="104"/>
      <c r="AB25647" s="104"/>
      <c r="AC25647" s="104"/>
      <c r="AF25647" s="104"/>
      <c r="AG25647" s="104"/>
      <c r="AK25647" s="104"/>
      <c r="AL25647" s="104"/>
      <c r="AO25647" s="104"/>
      <c r="AP25647" s="104"/>
    </row>
    <row r="25648" spans="21:42" ht="15" customHeight="1" x14ac:dyDescent="0.25">
      <c r="U25648" s="104"/>
      <c r="AB25648" s="104"/>
      <c r="AC25648" s="104"/>
      <c r="AF25648" s="104"/>
      <c r="AG25648" s="104"/>
      <c r="AK25648" s="104"/>
      <c r="AL25648" s="104"/>
      <c r="AO25648" s="104"/>
      <c r="AP25648" s="104"/>
    </row>
    <row r="25649" spans="21:42" ht="15" customHeight="1" x14ac:dyDescent="0.25">
      <c r="U25649" s="104"/>
      <c r="AB25649" s="104"/>
      <c r="AC25649" s="104"/>
      <c r="AF25649" s="104"/>
      <c r="AG25649" s="104"/>
      <c r="AK25649" s="104"/>
      <c r="AL25649" s="104"/>
      <c r="AO25649" s="104"/>
      <c r="AP25649" s="104"/>
    </row>
    <row r="25650" spans="21:42" ht="15" customHeight="1" x14ac:dyDescent="0.25">
      <c r="U25650" s="104"/>
      <c r="AB25650" s="104"/>
      <c r="AC25650" s="104"/>
      <c r="AF25650" s="104"/>
      <c r="AG25650" s="104"/>
      <c r="AK25650" s="104"/>
      <c r="AL25650" s="104"/>
      <c r="AO25650" s="104"/>
      <c r="AP25650" s="104"/>
    </row>
    <row r="25651" spans="21:42" ht="15" customHeight="1" x14ac:dyDescent="0.25">
      <c r="U25651" s="104"/>
      <c r="AB25651" s="104"/>
      <c r="AC25651" s="104"/>
      <c r="AF25651" s="104"/>
      <c r="AG25651" s="104"/>
      <c r="AK25651" s="104"/>
      <c r="AL25651" s="104"/>
      <c r="AO25651" s="104"/>
      <c r="AP25651" s="104"/>
    </row>
    <row r="25652" spans="21:42" ht="15" customHeight="1" x14ac:dyDescent="0.25">
      <c r="U25652" s="104"/>
      <c r="AB25652" s="104"/>
      <c r="AC25652" s="104"/>
      <c r="AF25652" s="104"/>
      <c r="AG25652" s="104"/>
      <c r="AK25652" s="104"/>
      <c r="AL25652" s="104"/>
      <c r="AO25652" s="104"/>
      <c r="AP25652" s="104"/>
    </row>
    <row r="25653" spans="21:42" ht="15" customHeight="1" x14ac:dyDescent="0.25">
      <c r="U25653" s="104"/>
      <c r="AB25653" s="104"/>
      <c r="AC25653" s="104"/>
      <c r="AF25653" s="104"/>
      <c r="AG25653" s="104"/>
      <c r="AK25653" s="104"/>
      <c r="AL25653" s="104"/>
      <c r="AO25653" s="104"/>
      <c r="AP25653" s="104"/>
    </row>
    <row r="25654" spans="21:42" ht="15" customHeight="1" x14ac:dyDescent="0.25">
      <c r="U25654" s="104"/>
      <c r="AB25654" s="104"/>
      <c r="AC25654" s="104"/>
      <c r="AF25654" s="104"/>
      <c r="AG25654" s="104"/>
      <c r="AK25654" s="104"/>
      <c r="AL25654" s="104"/>
      <c r="AO25654" s="104"/>
      <c r="AP25654" s="104"/>
    </row>
    <row r="25655" spans="21:42" ht="15" customHeight="1" x14ac:dyDescent="0.25">
      <c r="U25655" s="104"/>
      <c r="AB25655" s="104"/>
      <c r="AC25655" s="104"/>
      <c r="AF25655" s="104"/>
      <c r="AG25655" s="104"/>
      <c r="AK25655" s="104"/>
      <c r="AL25655" s="104"/>
      <c r="AO25655" s="104"/>
      <c r="AP25655" s="104"/>
    </row>
    <row r="25656" spans="21:42" ht="15" customHeight="1" x14ac:dyDescent="0.25">
      <c r="U25656" s="104"/>
      <c r="AB25656" s="104"/>
      <c r="AC25656" s="104"/>
      <c r="AF25656" s="104"/>
      <c r="AG25656" s="104"/>
      <c r="AK25656" s="104"/>
      <c r="AL25656" s="104"/>
      <c r="AO25656" s="104"/>
      <c r="AP25656" s="104"/>
    </row>
    <row r="25657" spans="21:42" ht="15" customHeight="1" x14ac:dyDescent="0.25">
      <c r="U25657" s="104"/>
      <c r="AB25657" s="104"/>
      <c r="AC25657" s="104"/>
      <c r="AF25657" s="104"/>
      <c r="AG25657" s="104"/>
      <c r="AK25657" s="104"/>
      <c r="AL25657" s="104"/>
      <c r="AO25657" s="104"/>
      <c r="AP25657" s="104"/>
    </row>
    <row r="25658" spans="21:42" ht="15" customHeight="1" x14ac:dyDescent="0.25">
      <c r="U25658" s="104"/>
      <c r="AB25658" s="104"/>
      <c r="AC25658" s="104"/>
      <c r="AF25658" s="104"/>
      <c r="AG25658" s="104"/>
      <c r="AK25658" s="104"/>
      <c r="AL25658" s="104"/>
      <c r="AO25658" s="104"/>
      <c r="AP25658" s="104"/>
    </row>
    <row r="25659" spans="21:42" ht="15" customHeight="1" x14ac:dyDescent="0.25">
      <c r="U25659" s="104"/>
      <c r="AB25659" s="104"/>
      <c r="AC25659" s="104"/>
      <c r="AF25659" s="104"/>
      <c r="AG25659" s="104"/>
      <c r="AK25659" s="104"/>
      <c r="AL25659" s="104"/>
      <c r="AO25659" s="104"/>
      <c r="AP25659" s="104"/>
    </row>
    <row r="25660" spans="21:42" ht="15" customHeight="1" x14ac:dyDescent="0.25">
      <c r="U25660" s="104"/>
      <c r="AB25660" s="104"/>
      <c r="AC25660" s="104"/>
      <c r="AF25660" s="104"/>
      <c r="AG25660" s="104"/>
      <c r="AK25660" s="104"/>
      <c r="AL25660" s="104"/>
      <c r="AO25660" s="104"/>
      <c r="AP25660" s="104"/>
    </row>
    <row r="25661" spans="21:42" ht="15" customHeight="1" x14ac:dyDescent="0.25">
      <c r="U25661" s="104"/>
      <c r="AB25661" s="104"/>
      <c r="AC25661" s="104"/>
      <c r="AF25661" s="104"/>
      <c r="AG25661" s="104"/>
      <c r="AK25661" s="104"/>
      <c r="AL25661" s="104"/>
      <c r="AO25661" s="104"/>
      <c r="AP25661" s="104"/>
    </row>
    <row r="25662" spans="21:42" ht="15" customHeight="1" x14ac:dyDescent="0.25">
      <c r="U25662" s="104"/>
      <c r="AB25662" s="104"/>
      <c r="AC25662" s="104"/>
      <c r="AF25662" s="104"/>
      <c r="AG25662" s="104"/>
      <c r="AK25662" s="104"/>
      <c r="AL25662" s="104"/>
      <c r="AO25662" s="104"/>
      <c r="AP25662" s="104"/>
    </row>
    <row r="25663" spans="21:42" ht="15" customHeight="1" x14ac:dyDescent="0.25">
      <c r="U25663" s="104"/>
      <c r="AB25663" s="104"/>
      <c r="AC25663" s="104"/>
      <c r="AF25663" s="104"/>
      <c r="AG25663" s="104"/>
      <c r="AK25663" s="104"/>
      <c r="AL25663" s="104"/>
      <c r="AO25663" s="104"/>
      <c r="AP25663" s="104"/>
    </row>
    <row r="25664" spans="21:42" ht="15" customHeight="1" x14ac:dyDescent="0.25">
      <c r="U25664" s="104"/>
      <c r="AB25664" s="104"/>
      <c r="AC25664" s="104"/>
      <c r="AF25664" s="104"/>
      <c r="AG25664" s="104"/>
      <c r="AK25664" s="104"/>
      <c r="AL25664" s="104"/>
      <c r="AO25664" s="104"/>
      <c r="AP25664" s="104"/>
    </row>
    <row r="25665" spans="21:42" ht="15" customHeight="1" x14ac:dyDescent="0.25">
      <c r="U25665" s="104"/>
      <c r="AB25665" s="104"/>
      <c r="AC25665" s="104"/>
      <c r="AF25665" s="104"/>
      <c r="AG25665" s="104"/>
      <c r="AK25665" s="104"/>
      <c r="AL25665" s="104"/>
      <c r="AO25665" s="104"/>
      <c r="AP25665" s="104"/>
    </row>
    <row r="25666" spans="21:42" ht="15" customHeight="1" x14ac:dyDescent="0.25">
      <c r="U25666" s="104"/>
      <c r="AB25666" s="104"/>
      <c r="AC25666" s="104"/>
      <c r="AF25666" s="104"/>
      <c r="AG25666" s="104"/>
      <c r="AK25666" s="104"/>
      <c r="AL25666" s="104"/>
      <c r="AO25666" s="104"/>
      <c r="AP25666" s="104"/>
    </row>
    <row r="25667" spans="21:42" ht="15" customHeight="1" x14ac:dyDescent="0.25">
      <c r="U25667" s="104"/>
      <c r="AB25667" s="104"/>
      <c r="AC25667" s="104"/>
      <c r="AF25667" s="104"/>
      <c r="AG25667" s="104"/>
      <c r="AK25667" s="104"/>
      <c r="AL25667" s="104"/>
      <c r="AO25667" s="104"/>
      <c r="AP25667" s="104"/>
    </row>
    <row r="25668" spans="21:42" ht="15" customHeight="1" x14ac:dyDescent="0.25">
      <c r="U25668" s="104"/>
      <c r="AB25668" s="104"/>
      <c r="AC25668" s="104"/>
      <c r="AF25668" s="104"/>
      <c r="AG25668" s="104"/>
      <c r="AK25668" s="104"/>
      <c r="AL25668" s="104"/>
      <c r="AO25668" s="104"/>
      <c r="AP25668" s="104"/>
    </row>
    <row r="25669" spans="21:42" ht="15" customHeight="1" x14ac:dyDescent="0.25">
      <c r="U25669" s="104"/>
      <c r="AB25669" s="104"/>
      <c r="AC25669" s="104"/>
      <c r="AF25669" s="104"/>
      <c r="AG25669" s="104"/>
      <c r="AK25669" s="104"/>
      <c r="AL25669" s="104"/>
      <c r="AO25669" s="104"/>
      <c r="AP25669" s="104"/>
    </row>
    <row r="25670" spans="21:42" ht="15" customHeight="1" x14ac:dyDescent="0.25">
      <c r="U25670" s="104"/>
      <c r="AB25670" s="104"/>
      <c r="AC25670" s="104"/>
      <c r="AF25670" s="104"/>
      <c r="AG25670" s="104"/>
      <c r="AK25670" s="104"/>
      <c r="AL25670" s="104"/>
      <c r="AO25670" s="104"/>
      <c r="AP25670" s="104"/>
    </row>
    <row r="25671" spans="21:42" ht="15" customHeight="1" x14ac:dyDescent="0.25">
      <c r="U25671" s="104"/>
      <c r="AB25671" s="104"/>
      <c r="AC25671" s="104"/>
      <c r="AF25671" s="104"/>
      <c r="AG25671" s="104"/>
      <c r="AK25671" s="104"/>
      <c r="AL25671" s="104"/>
      <c r="AO25671" s="104"/>
      <c r="AP25671" s="104"/>
    </row>
    <row r="25672" spans="21:42" ht="15" customHeight="1" x14ac:dyDescent="0.25">
      <c r="U25672" s="104"/>
      <c r="AB25672" s="104"/>
      <c r="AC25672" s="104"/>
      <c r="AF25672" s="104"/>
      <c r="AG25672" s="104"/>
      <c r="AK25672" s="104"/>
      <c r="AL25672" s="104"/>
      <c r="AO25672" s="104"/>
      <c r="AP25672" s="104"/>
    </row>
    <row r="25673" spans="21:42" ht="15" customHeight="1" x14ac:dyDescent="0.25">
      <c r="U25673" s="104"/>
      <c r="AB25673" s="104"/>
      <c r="AC25673" s="104"/>
      <c r="AF25673" s="104"/>
      <c r="AG25673" s="104"/>
      <c r="AK25673" s="104"/>
      <c r="AL25673" s="104"/>
      <c r="AO25673" s="104"/>
      <c r="AP25673" s="104"/>
    </row>
    <row r="25674" spans="21:42" ht="15" customHeight="1" x14ac:dyDescent="0.25">
      <c r="U25674" s="104"/>
      <c r="AB25674" s="104"/>
      <c r="AC25674" s="104"/>
      <c r="AF25674" s="104"/>
      <c r="AG25674" s="104"/>
      <c r="AK25674" s="104"/>
      <c r="AL25674" s="104"/>
      <c r="AO25674" s="104"/>
      <c r="AP25674" s="104"/>
    </row>
    <row r="25675" spans="21:42" ht="15" customHeight="1" x14ac:dyDescent="0.25">
      <c r="U25675" s="104"/>
      <c r="AB25675" s="104"/>
      <c r="AC25675" s="104"/>
      <c r="AF25675" s="104"/>
      <c r="AG25675" s="104"/>
      <c r="AK25675" s="104"/>
      <c r="AL25675" s="104"/>
      <c r="AO25675" s="104"/>
      <c r="AP25675" s="104"/>
    </row>
    <row r="25676" spans="21:42" ht="15" customHeight="1" x14ac:dyDescent="0.25">
      <c r="U25676" s="104"/>
      <c r="AB25676" s="104"/>
      <c r="AC25676" s="104"/>
      <c r="AF25676" s="104"/>
      <c r="AG25676" s="104"/>
      <c r="AK25676" s="104"/>
      <c r="AL25676" s="104"/>
      <c r="AO25676" s="104"/>
      <c r="AP25676" s="104"/>
    </row>
    <row r="25677" spans="21:42" ht="15" customHeight="1" x14ac:dyDescent="0.25">
      <c r="U25677" s="104"/>
      <c r="AB25677" s="104"/>
      <c r="AC25677" s="104"/>
      <c r="AF25677" s="104"/>
      <c r="AG25677" s="104"/>
      <c r="AK25677" s="104"/>
      <c r="AL25677" s="104"/>
      <c r="AO25677" s="104"/>
      <c r="AP25677" s="104"/>
    </row>
    <row r="25678" spans="21:42" ht="15" customHeight="1" x14ac:dyDescent="0.25">
      <c r="U25678" s="104"/>
      <c r="AB25678" s="104"/>
      <c r="AC25678" s="104"/>
      <c r="AF25678" s="104"/>
      <c r="AG25678" s="104"/>
      <c r="AK25678" s="104"/>
      <c r="AL25678" s="104"/>
      <c r="AO25678" s="104"/>
      <c r="AP25678" s="104"/>
    </row>
    <row r="25679" spans="21:42" ht="15" customHeight="1" x14ac:dyDescent="0.25">
      <c r="U25679" s="104"/>
      <c r="AB25679" s="104"/>
      <c r="AC25679" s="104"/>
      <c r="AF25679" s="104"/>
      <c r="AG25679" s="104"/>
      <c r="AK25679" s="104"/>
      <c r="AL25679" s="104"/>
      <c r="AO25679" s="104"/>
      <c r="AP25679" s="104"/>
    </row>
    <row r="25680" spans="21:42" ht="15" customHeight="1" x14ac:dyDescent="0.25">
      <c r="U25680" s="104"/>
      <c r="AB25680" s="104"/>
      <c r="AC25680" s="104"/>
      <c r="AF25680" s="104"/>
      <c r="AG25680" s="104"/>
      <c r="AK25680" s="104"/>
      <c r="AL25680" s="104"/>
      <c r="AO25680" s="104"/>
      <c r="AP25680" s="104"/>
    </row>
    <row r="25681" spans="21:42" ht="15" customHeight="1" x14ac:dyDescent="0.25">
      <c r="U25681" s="104"/>
      <c r="AB25681" s="104"/>
      <c r="AC25681" s="104"/>
      <c r="AF25681" s="104"/>
      <c r="AG25681" s="104"/>
      <c r="AK25681" s="104"/>
      <c r="AL25681" s="104"/>
      <c r="AO25681" s="104"/>
      <c r="AP25681" s="104"/>
    </row>
    <row r="25682" spans="21:42" ht="15" customHeight="1" x14ac:dyDescent="0.25">
      <c r="U25682" s="104"/>
      <c r="AB25682" s="104"/>
      <c r="AC25682" s="104"/>
      <c r="AF25682" s="104"/>
      <c r="AG25682" s="104"/>
      <c r="AK25682" s="104"/>
      <c r="AL25682" s="104"/>
      <c r="AO25682" s="104"/>
      <c r="AP25682" s="104"/>
    </row>
    <row r="25683" spans="21:42" ht="15" customHeight="1" x14ac:dyDescent="0.25">
      <c r="U25683" s="104"/>
      <c r="AB25683" s="104"/>
      <c r="AC25683" s="104"/>
      <c r="AF25683" s="104"/>
      <c r="AG25683" s="104"/>
      <c r="AK25683" s="104"/>
      <c r="AL25683" s="104"/>
      <c r="AO25683" s="104"/>
      <c r="AP25683" s="104"/>
    </row>
    <row r="25684" spans="21:42" ht="15" customHeight="1" x14ac:dyDescent="0.25">
      <c r="U25684" s="104"/>
      <c r="AB25684" s="104"/>
      <c r="AC25684" s="104"/>
      <c r="AF25684" s="104"/>
      <c r="AG25684" s="104"/>
      <c r="AK25684" s="104"/>
      <c r="AL25684" s="104"/>
      <c r="AO25684" s="104"/>
      <c r="AP25684" s="104"/>
    </row>
    <row r="25685" spans="21:42" ht="15" customHeight="1" x14ac:dyDescent="0.25">
      <c r="U25685" s="104"/>
      <c r="AB25685" s="104"/>
      <c r="AC25685" s="104"/>
      <c r="AF25685" s="104"/>
      <c r="AG25685" s="104"/>
      <c r="AK25685" s="104"/>
      <c r="AL25685" s="104"/>
      <c r="AO25685" s="104"/>
      <c r="AP25685" s="104"/>
    </row>
    <row r="25686" spans="21:42" ht="15" customHeight="1" x14ac:dyDescent="0.25">
      <c r="U25686" s="104"/>
      <c r="AB25686" s="104"/>
      <c r="AC25686" s="104"/>
      <c r="AF25686" s="104"/>
      <c r="AG25686" s="104"/>
      <c r="AK25686" s="104"/>
      <c r="AL25686" s="104"/>
      <c r="AO25686" s="104"/>
      <c r="AP25686" s="104"/>
    </row>
    <row r="25687" spans="21:42" ht="15" customHeight="1" x14ac:dyDescent="0.25">
      <c r="U25687" s="104"/>
      <c r="AB25687" s="104"/>
      <c r="AC25687" s="104"/>
      <c r="AF25687" s="104"/>
      <c r="AG25687" s="104"/>
      <c r="AK25687" s="104"/>
      <c r="AL25687" s="104"/>
      <c r="AO25687" s="104"/>
      <c r="AP25687" s="104"/>
    </row>
    <row r="25688" spans="21:42" ht="15" customHeight="1" x14ac:dyDescent="0.25">
      <c r="U25688" s="104"/>
      <c r="AB25688" s="104"/>
      <c r="AC25688" s="104"/>
      <c r="AF25688" s="104"/>
      <c r="AG25688" s="104"/>
      <c r="AK25688" s="104"/>
      <c r="AL25688" s="104"/>
      <c r="AO25688" s="104"/>
      <c r="AP25688" s="104"/>
    </row>
    <row r="25689" spans="21:42" ht="15" customHeight="1" x14ac:dyDescent="0.25">
      <c r="U25689" s="104"/>
      <c r="AB25689" s="104"/>
      <c r="AC25689" s="104"/>
      <c r="AF25689" s="104"/>
      <c r="AG25689" s="104"/>
      <c r="AK25689" s="104"/>
      <c r="AL25689" s="104"/>
      <c r="AO25689" s="104"/>
      <c r="AP25689" s="104"/>
    </row>
    <row r="25690" spans="21:42" ht="15" customHeight="1" x14ac:dyDescent="0.25">
      <c r="U25690" s="104"/>
      <c r="AB25690" s="104"/>
      <c r="AC25690" s="104"/>
      <c r="AF25690" s="104"/>
      <c r="AG25690" s="104"/>
      <c r="AK25690" s="104"/>
      <c r="AL25690" s="104"/>
      <c r="AO25690" s="104"/>
      <c r="AP25690" s="104"/>
    </row>
    <row r="25691" spans="21:42" ht="15" customHeight="1" x14ac:dyDescent="0.25">
      <c r="U25691" s="104"/>
      <c r="AB25691" s="104"/>
      <c r="AC25691" s="104"/>
      <c r="AF25691" s="104"/>
      <c r="AG25691" s="104"/>
      <c r="AK25691" s="104"/>
      <c r="AL25691" s="104"/>
      <c r="AO25691" s="104"/>
      <c r="AP25691" s="104"/>
    </row>
    <row r="25692" spans="21:42" ht="15" customHeight="1" x14ac:dyDescent="0.25">
      <c r="U25692" s="104"/>
      <c r="AB25692" s="104"/>
      <c r="AC25692" s="104"/>
      <c r="AF25692" s="104"/>
      <c r="AG25692" s="104"/>
      <c r="AK25692" s="104"/>
      <c r="AL25692" s="104"/>
      <c r="AO25692" s="104"/>
      <c r="AP25692" s="104"/>
    </row>
    <row r="25693" spans="21:42" ht="15" customHeight="1" x14ac:dyDescent="0.25">
      <c r="U25693" s="104"/>
      <c r="AB25693" s="104"/>
      <c r="AC25693" s="104"/>
      <c r="AF25693" s="104"/>
      <c r="AG25693" s="104"/>
      <c r="AK25693" s="104"/>
      <c r="AL25693" s="104"/>
      <c r="AO25693" s="104"/>
      <c r="AP25693" s="104"/>
    </row>
    <row r="25694" spans="21:42" ht="15" customHeight="1" x14ac:dyDescent="0.25">
      <c r="U25694" s="104"/>
      <c r="AB25694" s="104"/>
      <c r="AC25694" s="104"/>
      <c r="AF25694" s="104"/>
      <c r="AG25694" s="104"/>
      <c r="AK25694" s="104"/>
      <c r="AL25694" s="104"/>
      <c r="AO25694" s="104"/>
      <c r="AP25694" s="104"/>
    </row>
    <row r="25695" spans="21:42" ht="15" customHeight="1" x14ac:dyDescent="0.25">
      <c r="U25695" s="104"/>
      <c r="AB25695" s="104"/>
      <c r="AC25695" s="104"/>
      <c r="AF25695" s="104"/>
      <c r="AG25695" s="104"/>
      <c r="AK25695" s="104"/>
      <c r="AL25695" s="104"/>
      <c r="AO25695" s="104"/>
      <c r="AP25695" s="104"/>
    </row>
    <row r="25696" spans="21:42" ht="15" customHeight="1" x14ac:dyDescent="0.25">
      <c r="U25696" s="104"/>
      <c r="AB25696" s="104"/>
      <c r="AC25696" s="104"/>
      <c r="AF25696" s="104"/>
      <c r="AG25696" s="104"/>
      <c r="AK25696" s="104"/>
      <c r="AL25696" s="104"/>
      <c r="AO25696" s="104"/>
      <c r="AP25696" s="104"/>
    </row>
    <row r="25697" spans="21:42" ht="15" customHeight="1" x14ac:dyDescent="0.25">
      <c r="U25697" s="104"/>
      <c r="AB25697" s="104"/>
      <c r="AC25697" s="104"/>
      <c r="AF25697" s="104"/>
      <c r="AG25697" s="104"/>
      <c r="AK25697" s="104"/>
      <c r="AL25697" s="104"/>
      <c r="AO25697" s="104"/>
      <c r="AP25697" s="104"/>
    </row>
    <row r="25698" spans="21:42" ht="15" customHeight="1" x14ac:dyDescent="0.25">
      <c r="U25698" s="104"/>
      <c r="AB25698" s="104"/>
      <c r="AC25698" s="104"/>
      <c r="AF25698" s="104"/>
      <c r="AG25698" s="104"/>
      <c r="AK25698" s="104"/>
      <c r="AL25698" s="104"/>
      <c r="AO25698" s="104"/>
      <c r="AP25698" s="104"/>
    </row>
    <row r="25699" spans="21:42" ht="15" customHeight="1" x14ac:dyDescent="0.25">
      <c r="U25699" s="104"/>
      <c r="AB25699" s="104"/>
      <c r="AC25699" s="104"/>
      <c r="AF25699" s="104"/>
      <c r="AG25699" s="104"/>
      <c r="AK25699" s="104"/>
      <c r="AL25699" s="104"/>
      <c r="AO25699" s="104"/>
      <c r="AP25699" s="104"/>
    </row>
    <row r="25700" spans="21:42" ht="15" customHeight="1" x14ac:dyDescent="0.25">
      <c r="U25700" s="104"/>
      <c r="AB25700" s="104"/>
      <c r="AC25700" s="104"/>
      <c r="AF25700" s="104"/>
      <c r="AG25700" s="104"/>
      <c r="AK25700" s="104"/>
      <c r="AL25700" s="104"/>
      <c r="AO25700" s="104"/>
      <c r="AP25700" s="104"/>
    </row>
    <row r="25701" spans="21:42" ht="15" customHeight="1" x14ac:dyDescent="0.25">
      <c r="U25701" s="104"/>
      <c r="AB25701" s="104"/>
      <c r="AC25701" s="104"/>
      <c r="AF25701" s="104"/>
      <c r="AG25701" s="104"/>
      <c r="AK25701" s="104"/>
      <c r="AL25701" s="104"/>
      <c r="AO25701" s="104"/>
      <c r="AP25701" s="104"/>
    </row>
    <row r="25702" spans="21:42" ht="15" customHeight="1" x14ac:dyDescent="0.25">
      <c r="U25702" s="104"/>
      <c r="AB25702" s="104"/>
      <c r="AC25702" s="104"/>
      <c r="AF25702" s="104"/>
      <c r="AG25702" s="104"/>
      <c r="AK25702" s="104"/>
      <c r="AL25702" s="104"/>
      <c r="AO25702" s="104"/>
      <c r="AP25702" s="104"/>
    </row>
    <row r="25703" spans="21:42" ht="15" customHeight="1" x14ac:dyDescent="0.25">
      <c r="U25703" s="104"/>
      <c r="AB25703" s="104"/>
      <c r="AC25703" s="104"/>
      <c r="AF25703" s="104"/>
      <c r="AG25703" s="104"/>
      <c r="AK25703" s="104"/>
      <c r="AL25703" s="104"/>
      <c r="AO25703" s="104"/>
      <c r="AP25703" s="104"/>
    </row>
    <row r="25704" spans="21:42" ht="15" customHeight="1" x14ac:dyDescent="0.25">
      <c r="U25704" s="104"/>
      <c r="AB25704" s="104"/>
      <c r="AC25704" s="104"/>
      <c r="AF25704" s="104"/>
      <c r="AG25704" s="104"/>
      <c r="AK25704" s="104"/>
      <c r="AL25704" s="104"/>
      <c r="AO25704" s="104"/>
      <c r="AP25704" s="104"/>
    </row>
    <row r="25705" spans="21:42" ht="15" customHeight="1" x14ac:dyDescent="0.25">
      <c r="U25705" s="104"/>
      <c r="AB25705" s="104"/>
      <c r="AC25705" s="104"/>
      <c r="AF25705" s="104"/>
      <c r="AG25705" s="104"/>
      <c r="AK25705" s="104"/>
      <c r="AL25705" s="104"/>
      <c r="AO25705" s="104"/>
      <c r="AP25705" s="104"/>
    </row>
    <row r="25706" spans="21:42" ht="15" customHeight="1" x14ac:dyDescent="0.25">
      <c r="U25706" s="104"/>
      <c r="AB25706" s="104"/>
      <c r="AC25706" s="104"/>
      <c r="AF25706" s="104"/>
      <c r="AG25706" s="104"/>
      <c r="AK25706" s="104"/>
      <c r="AL25706" s="104"/>
      <c r="AO25706" s="104"/>
      <c r="AP25706" s="104"/>
    </row>
    <row r="25707" spans="21:42" ht="15" customHeight="1" x14ac:dyDescent="0.25">
      <c r="U25707" s="104"/>
      <c r="AB25707" s="104"/>
      <c r="AC25707" s="104"/>
      <c r="AF25707" s="104"/>
      <c r="AG25707" s="104"/>
      <c r="AK25707" s="104"/>
      <c r="AL25707" s="104"/>
      <c r="AO25707" s="104"/>
      <c r="AP25707" s="104"/>
    </row>
    <row r="25708" spans="21:42" ht="15" customHeight="1" x14ac:dyDescent="0.25">
      <c r="U25708" s="104"/>
      <c r="AB25708" s="104"/>
      <c r="AC25708" s="104"/>
      <c r="AF25708" s="104"/>
      <c r="AG25708" s="104"/>
      <c r="AK25708" s="104"/>
      <c r="AL25708" s="104"/>
      <c r="AO25708" s="104"/>
      <c r="AP25708" s="104"/>
    </row>
    <row r="25709" spans="21:42" ht="15" customHeight="1" x14ac:dyDescent="0.25">
      <c r="U25709" s="104"/>
      <c r="AB25709" s="104"/>
      <c r="AC25709" s="104"/>
      <c r="AF25709" s="104"/>
      <c r="AG25709" s="104"/>
      <c r="AK25709" s="104"/>
      <c r="AL25709" s="104"/>
      <c r="AO25709" s="104"/>
      <c r="AP25709" s="104"/>
    </row>
    <row r="25710" spans="21:42" ht="15" customHeight="1" x14ac:dyDescent="0.25">
      <c r="U25710" s="104"/>
      <c r="AB25710" s="104"/>
      <c r="AC25710" s="104"/>
      <c r="AF25710" s="104"/>
      <c r="AG25710" s="104"/>
      <c r="AK25710" s="104"/>
      <c r="AL25710" s="104"/>
      <c r="AO25710" s="104"/>
      <c r="AP25710" s="104"/>
    </row>
    <row r="25711" spans="21:42" ht="15" customHeight="1" x14ac:dyDescent="0.25">
      <c r="U25711" s="104"/>
      <c r="AB25711" s="104"/>
      <c r="AC25711" s="104"/>
      <c r="AF25711" s="104"/>
      <c r="AG25711" s="104"/>
      <c r="AK25711" s="104"/>
      <c r="AL25711" s="104"/>
      <c r="AO25711" s="104"/>
      <c r="AP25711" s="104"/>
    </row>
    <row r="25712" spans="21:42" ht="15" customHeight="1" x14ac:dyDescent="0.25">
      <c r="U25712" s="104"/>
      <c r="AB25712" s="104"/>
      <c r="AC25712" s="104"/>
      <c r="AF25712" s="104"/>
      <c r="AG25712" s="104"/>
      <c r="AK25712" s="104"/>
      <c r="AL25712" s="104"/>
      <c r="AO25712" s="104"/>
      <c r="AP25712" s="104"/>
    </row>
    <row r="25713" spans="21:42" ht="15" customHeight="1" x14ac:dyDescent="0.25">
      <c r="U25713" s="104"/>
      <c r="AB25713" s="104"/>
      <c r="AC25713" s="104"/>
      <c r="AF25713" s="104"/>
      <c r="AG25713" s="104"/>
      <c r="AK25713" s="104"/>
      <c r="AL25713" s="104"/>
      <c r="AO25713" s="104"/>
      <c r="AP25713" s="104"/>
    </row>
    <row r="25714" spans="21:42" ht="15" customHeight="1" x14ac:dyDescent="0.25">
      <c r="U25714" s="104"/>
      <c r="AB25714" s="104"/>
      <c r="AC25714" s="104"/>
      <c r="AF25714" s="104"/>
      <c r="AG25714" s="104"/>
      <c r="AK25714" s="104"/>
      <c r="AL25714" s="104"/>
      <c r="AO25714" s="104"/>
      <c r="AP25714" s="104"/>
    </row>
    <row r="25715" spans="21:42" ht="15" customHeight="1" x14ac:dyDescent="0.25">
      <c r="U25715" s="104"/>
      <c r="AB25715" s="104"/>
      <c r="AC25715" s="104"/>
      <c r="AF25715" s="104"/>
      <c r="AG25715" s="104"/>
      <c r="AK25715" s="104"/>
      <c r="AL25715" s="104"/>
      <c r="AO25715" s="104"/>
      <c r="AP25715" s="104"/>
    </row>
    <row r="25716" spans="21:42" ht="15" customHeight="1" x14ac:dyDescent="0.25">
      <c r="U25716" s="104"/>
      <c r="AB25716" s="104"/>
      <c r="AC25716" s="104"/>
      <c r="AF25716" s="104"/>
      <c r="AG25716" s="104"/>
      <c r="AK25716" s="104"/>
      <c r="AL25716" s="104"/>
      <c r="AO25716" s="104"/>
      <c r="AP25716" s="104"/>
    </row>
    <row r="25717" spans="21:42" ht="15" customHeight="1" x14ac:dyDescent="0.25">
      <c r="U25717" s="104"/>
      <c r="AB25717" s="104"/>
      <c r="AC25717" s="104"/>
      <c r="AF25717" s="104"/>
      <c r="AG25717" s="104"/>
      <c r="AK25717" s="104"/>
      <c r="AL25717" s="104"/>
      <c r="AO25717" s="104"/>
      <c r="AP25717" s="104"/>
    </row>
    <row r="25718" spans="21:42" ht="15" customHeight="1" x14ac:dyDescent="0.25">
      <c r="U25718" s="104"/>
      <c r="AB25718" s="104"/>
      <c r="AC25718" s="104"/>
      <c r="AF25718" s="104"/>
      <c r="AG25718" s="104"/>
      <c r="AK25718" s="104"/>
      <c r="AL25718" s="104"/>
      <c r="AO25718" s="104"/>
      <c r="AP25718" s="104"/>
    </row>
    <row r="25719" spans="21:42" ht="15" customHeight="1" x14ac:dyDescent="0.25">
      <c r="U25719" s="104"/>
      <c r="AB25719" s="104"/>
      <c r="AC25719" s="104"/>
      <c r="AF25719" s="104"/>
      <c r="AG25719" s="104"/>
      <c r="AK25719" s="104"/>
      <c r="AL25719" s="104"/>
      <c r="AO25719" s="104"/>
      <c r="AP25719" s="104"/>
    </row>
    <row r="25720" spans="21:42" ht="15" customHeight="1" x14ac:dyDescent="0.25">
      <c r="U25720" s="104"/>
      <c r="AB25720" s="104"/>
      <c r="AC25720" s="104"/>
      <c r="AF25720" s="104"/>
      <c r="AG25720" s="104"/>
      <c r="AK25720" s="104"/>
      <c r="AL25720" s="104"/>
      <c r="AO25720" s="104"/>
      <c r="AP25720" s="104"/>
    </row>
    <row r="25721" spans="21:42" ht="15" customHeight="1" x14ac:dyDescent="0.25">
      <c r="U25721" s="104"/>
      <c r="AB25721" s="104"/>
      <c r="AC25721" s="104"/>
      <c r="AF25721" s="104"/>
      <c r="AG25721" s="104"/>
      <c r="AK25721" s="104"/>
      <c r="AL25721" s="104"/>
      <c r="AO25721" s="104"/>
      <c r="AP25721" s="104"/>
    </row>
    <row r="25722" spans="21:42" ht="15" customHeight="1" x14ac:dyDescent="0.25">
      <c r="U25722" s="104"/>
      <c r="AB25722" s="104"/>
      <c r="AC25722" s="104"/>
      <c r="AF25722" s="104"/>
      <c r="AG25722" s="104"/>
      <c r="AK25722" s="104"/>
      <c r="AL25722" s="104"/>
      <c r="AO25722" s="104"/>
      <c r="AP25722" s="104"/>
    </row>
    <row r="25723" spans="21:42" ht="15" customHeight="1" x14ac:dyDescent="0.25">
      <c r="U25723" s="104"/>
      <c r="AB25723" s="104"/>
      <c r="AC25723" s="104"/>
      <c r="AF25723" s="104"/>
      <c r="AG25723" s="104"/>
      <c r="AK25723" s="104"/>
      <c r="AL25723" s="104"/>
      <c r="AO25723" s="104"/>
      <c r="AP25723" s="104"/>
    </row>
    <row r="25724" spans="21:42" ht="15" customHeight="1" x14ac:dyDescent="0.25">
      <c r="U25724" s="104"/>
      <c r="AB25724" s="104"/>
      <c r="AC25724" s="104"/>
      <c r="AF25724" s="104"/>
      <c r="AG25724" s="104"/>
      <c r="AK25724" s="104"/>
      <c r="AL25724" s="104"/>
      <c r="AO25724" s="104"/>
      <c r="AP25724" s="104"/>
    </row>
    <row r="25725" spans="21:42" ht="15" customHeight="1" x14ac:dyDescent="0.25">
      <c r="U25725" s="104"/>
      <c r="AB25725" s="104"/>
      <c r="AC25725" s="104"/>
      <c r="AF25725" s="104"/>
      <c r="AG25725" s="104"/>
      <c r="AK25725" s="104"/>
      <c r="AL25725" s="104"/>
      <c r="AO25725" s="104"/>
      <c r="AP25725" s="104"/>
    </row>
    <row r="25726" spans="21:42" ht="15" customHeight="1" x14ac:dyDescent="0.25">
      <c r="U25726" s="104"/>
      <c r="AB25726" s="104"/>
      <c r="AC25726" s="104"/>
      <c r="AF25726" s="104"/>
      <c r="AG25726" s="104"/>
      <c r="AK25726" s="104"/>
      <c r="AL25726" s="104"/>
      <c r="AO25726" s="104"/>
      <c r="AP25726" s="104"/>
    </row>
    <row r="25727" spans="21:42" ht="15" customHeight="1" x14ac:dyDescent="0.25">
      <c r="U25727" s="104"/>
      <c r="AB25727" s="104"/>
      <c r="AC25727" s="104"/>
      <c r="AF25727" s="104"/>
      <c r="AG25727" s="104"/>
      <c r="AK25727" s="104"/>
      <c r="AL25727" s="104"/>
      <c r="AO25727" s="104"/>
      <c r="AP25727" s="104"/>
    </row>
    <row r="25728" spans="21:42" ht="15" customHeight="1" x14ac:dyDescent="0.25">
      <c r="U25728" s="104"/>
      <c r="AB25728" s="104"/>
      <c r="AC25728" s="104"/>
      <c r="AF25728" s="104"/>
      <c r="AG25728" s="104"/>
      <c r="AK25728" s="104"/>
      <c r="AL25728" s="104"/>
      <c r="AO25728" s="104"/>
      <c r="AP25728" s="104"/>
    </row>
    <row r="25729" spans="21:42" ht="15" customHeight="1" x14ac:dyDescent="0.25">
      <c r="U25729" s="104"/>
      <c r="AB25729" s="104"/>
      <c r="AC25729" s="104"/>
      <c r="AF25729" s="104"/>
      <c r="AG25729" s="104"/>
      <c r="AK25729" s="104"/>
      <c r="AL25729" s="104"/>
      <c r="AO25729" s="104"/>
      <c r="AP25729" s="104"/>
    </row>
    <row r="25730" spans="21:42" ht="15" customHeight="1" x14ac:dyDescent="0.25">
      <c r="U25730" s="104"/>
      <c r="AB25730" s="104"/>
      <c r="AC25730" s="104"/>
      <c r="AF25730" s="104"/>
      <c r="AG25730" s="104"/>
      <c r="AK25730" s="104"/>
      <c r="AL25730" s="104"/>
      <c r="AO25730" s="104"/>
      <c r="AP25730" s="104"/>
    </row>
    <row r="25731" spans="21:42" ht="15" customHeight="1" x14ac:dyDescent="0.25">
      <c r="U25731" s="104"/>
      <c r="AB25731" s="104"/>
      <c r="AC25731" s="104"/>
      <c r="AF25731" s="104"/>
      <c r="AG25731" s="104"/>
      <c r="AK25731" s="104"/>
      <c r="AL25731" s="104"/>
      <c r="AO25731" s="104"/>
      <c r="AP25731" s="104"/>
    </row>
    <row r="25732" spans="21:42" ht="15" customHeight="1" x14ac:dyDescent="0.25">
      <c r="U25732" s="104"/>
      <c r="AB25732" s="104"/>
      <c r="AC25732" s="104"/>
      <c r="AF25732" s="104"/>
      <c r="AG25732" s="104"/>
      <c r="AK25732" s="104"/>
      <c r="AL25732" s="104"/>
      <c r="AO25732" s="104"/>
      <c r="AP25732" s="104"/>
    </row>
    <row r="25733" spans="21:42" ht="15" customHeight="1" x14ac:dyDescent="0.25">
      <c r="U25733" s="104"/>
      <c r="AB25733" s="104"/>
      <c r="AC25733" s="104"/>
      <c r="AF25733" s="104"/>
      <c r="AG25733" s="104"/>
      <c r="AK25733" s="104"/>
      <c r="AL25733" s="104"/>
      <c r="AO25733" s="104"/>
      <c r="AP25733" s="104"/>
    </row>
    <row r="25734" spans="21:42" ht="15" customHeight="1" x14ac:dyDescent="0.25">
      <c r="U25734" s="104"/>
      <c r="AB25734" s="104"/>
      <c r="AC25734" s="104"/>
      <c r="AF25734" s="104"/>
      <c r="AG25734" s="104"/>
      <c r="AK25734" s="104"/>
      <c r="AL25734" s="104"/>
      <c r="AO25734" s="104"/>
      <c r="AP25734" s="104"/>
    </row>
    <row r="25735" spans="21:42" ht="15" customHeight="1" x14ac:dyDescent="0.25">
      <c r="U25735" s="104"/>
      <c r="AB25735" s="104"/>
      <c r="AC25735" s="104"/>
      <c r="AF25735" s="104"/>
      <c r="AG25735" s="104"/>
      <c r="AK25735" s="104"/>
      <c r="AL25735" s="104"/>
      <c r="AO25735" s="104"/>
      <c r="AP25735" s="104"/>
    </row>
    <row r="25736" spans="21:42" ht="15" customHeight="1" x14ac:dyDescent="0.25">
      <c r="U25736" s="104"/>
      <c r="AB25736" s="104"/>
      <c r="AC25736" s="104"/>
      <c r="AF25736" s="104"/>
      <c r="AG25736" s="104"/>
      <c r="AK25736" s="104"/>
      <c r="AL25736" s="104"/>
      <c r="AO25736" s="104"/>
      <c r="AP25736" s="104"/>
    </row>
    <row r="25737" spans="21:42" ht="15" customHeight="1" x14ac:dyDescent="0.25">
      <c r="U25737" s="104"/>
      <c r="AB25737" s="104"/>
      <c r="AC25737" s="104"/>
      <c r="AF25737" s="104"/>
      <c r="AG25737" s="104"/>
      <c r="AK25737" s="104"/>
      <c r="AL25737" s="104"/>
      <c r="AO25737" s="104"/>
      <c r="AP25737" s="104"/>
    </row>
    <row r="25738" spans="21:42" ht="15" customHeight="1" x14ac:dyDescent="0.25">
      <c r="U25738" s="104"/>
      <c r="AB25738" s="104"/>
      <c r="AC25738" s="104"/>
      <c r="AF25738" s="104"/>
      <c r="AG25738" s="104"/>
      <c r="AK25738" s="104"/>
      <c r="AL25738" s="104"/>
      <c r="AO25738" s="104"/>
      <c r="AP25738" s="104"/>
    </row>
    <row r="25739" spans="21:42" ht="15" customHeight="1" x14ac:dyDescent="0.25">
      <c r="U25739" s="104"/>
      <c r="AB25739" s="104"/>
      <c r="AC25739" s="104"/>
      <c r="AF25739" s="104"/>
      <c r="AG25739" s="104"/>
      <c r="AK25739" s="104"/>
      <c r="AL25739" s="104"/>
      <c r="AO25739" s="104"/>
      <c r="AP25739" s="104"/>
    </row>
    <row r="25740" spans="21:42" ht="15" customHeight="1" x14ac:dyDescent="0.25">
      <c r="U25740" s="104"/>
      <c r="AB25740" s="104"/>
      <c r="AC25740" s="104"/>
      <c r="AF25740" s="104"/>
      <c r="AG25740" s="104"/>
      <c r="AK25740" s="104"/>
      <c r="AL25740" s="104"/>
      <c r="AO25740" s="104"/>
      <c r="AP25740" s="104"/>
    </row>
    <row r="25741" spans="21:42" ht="15" customHeight="1" x14ac:dyDescent="0.25">
      <c r="U25741" s="104"/>
      <c r="AB25741" s="104"/>
      <c r="AC25741" s="104"/>
      <c r="AF25741" s="104"/>
      <c r="AG25741" s="104"/>
      <c r="AK25741" s="104"/>
      <c r="AL25741" s="104"/>
      <c r="AO25741" s="104"/>
      <c r="AP25741" s="104"/>
    </row>
    <row r="25742" spans="21:42" ht="15" customHeight="1" x14ac:dyDescent="0.25">
      <c r="U25742" s="104"/>
      <c r="AB25742" s="104"/>
      <c r="AC25742" s="104"/>
      <c r="AF25742" s="104"/>
      <c r="AG25742" s="104"/>
      <c r="AK25742" s="104"/>
      <c r="AL25742" s="104"/>
      <c r="AO25742" s="104"/>
      <c r="AP25742" s="104"/>
    </row>
    <row r="25743" spans="21:42" ht="15" customHeight="1" x14ac:dyDescent="0.25">
      <c r="U25743" s="104"/>
      <c r="AB25743" s="104"/>
      <c r="AC25743" s="104"/>
      <c r="AF25743" s="104"/>
      <c r="AG25743" s="104"/>
      <c r="AK25743" s="104"/>
      <c r="AL25743" s="104"/>
      <c r="AO25743" s="104"/>
      <c r="AP25743" s="104"/>
    </row>
    <row r="25744" spans="21:42" ht="15" customHeight="1" x14ac:dyDescent="0.25">
      <c r="U25744" s="104"/>
      <c r="AB25744" s="104"/>
      <c r="AC25744" s="104"/>
      <c r="AF25744" s="104"/>
      <c r="AG25744" s="104"/>
      <c r="AK25744" s="104"/>
      <c r="AL25744" s="104"/>
      <c r="AO25744" s="104"/>
      <c r="AP25744" s="104"/>
    </row>
    <row r="25745" spans="21:42" ht="15" customHeight="1" x14ac:dyDescent="0.25">
      <c r="U25745" s="104"/>
      <c r="AB25745" s="104"/>
      <c r="AC25745" s="104"/>
      <c r="AF25745" s="104"/>
      <c r="AG25745" s="104"/>
      <c r="AK25745" s="104"/>
      <c r="AL25745" s="104"/>
      <c r="AO25745" s="104"/>
      <c r="AP25745" s="104"/>
    </row>
    <row r="25746" spans="21:42" ht="15" customHeight="1" x14ac:dyDescent="0.25">
      <c r="U25746" s="104"/>
      <c r="AB25746" s="104"/>
      <c r="AC25746" s="104"/>
      <c r="AF25746" s="104"/>
      <c r="AG25746" s="104"/>
      <c r="AK25746" s="104"/>
      <c r="AL25746" s="104"/>
      <c r="AO25746" s="104"/>
      <c r="AP25746" s="104"/>
    </row>
    <row r="25747" spans="21:42" ht="15" customHeight="1" x14ac:dyDescent="0.25">
      <c r="U25747" s="104"/>
      <c r="AB25747" s="104"/>
      <c r="AC25747" s="104"/>
      <c r="AF25747" s="104"/>
      <c r="AG25747" s="104"/>
      <c r="AK25747" s="104"/>
      <c r="AL25747" s="104"/>
      <c r="AO25747" s="104"/>
      <c r="AP25747" s="104"/>
    </row>
    <row r="25748" spans="21:42" ht="15" customHeight="1" x14ac:dyDescent="0.25">
      <c r="U25748" s="104"/>
      <c r="AB25748" s="104"/>
      <c r="AC25748" s="104"/>
      <c r="AF25748" s="104"/>
      <c r="AG25748" s="104"/>
      <c r="AK25748" s="104"/>
      <c r="AL25748" s="104"/>
      <c r="AO25748" s="104"/>
      <c r="AP25748" s="104"/>
    </row>
    <row r="25749" spans="21:42" ht="15" customHeight="1" x14ac:dyDescent="0.25">
      <c r="U25749" s="104"/>
      <c r="AB25749" s="104"/>
      <c r="AC25749" s="104"/>
      <c r="AF25749" s="104"/>
      <c r="AG25749" s="104"/>
      <c r="AK25749" s="104"/>
      <c r="AL25749" s="104"/>
      <c r="AO25749" s="104"/>
      <c r="AP25749" s="104"/>
    </row>
    <row r="25750" spans="21:42" ht="15" customHeight="1" x14ac:dyDescent="0.25">
      <c r="U25750" s="104"/>
      <c r="AB25750" s="104"/>
      <c r="AC25750" s="104"/>
      <c r="AF25750" s="104"/>
      <c r="AG25750" s="104"/>
      <c r="AK25750" s="104"/>
      <c r="AL25750" s="104"/>
      <c r="AO25750" s="104"/>
      <c r="AP25750" s="104"/>
    </row>
    <row r="25751" spans="21:42" ht="15" customHeight="1" x14ac:dyDescent="0.25">
      <c r="U25751" s="104"/>
      <c r="AB25751" s="104"/>
      <c r="AC25751" s="104"/>
      <c r="AF25751" s="104"/>
      <c r="AG25751" s="104"/>
      <c r="AK25751" s="104"/>
      <c r="AL25751" s="104"/>
      <c r="AO25751" s="104"/>
      <c r="AP25751" s="104"/>
    </row>
    <row r="25752" spans="21:42" ht="15" customHeight="1" x14ac:dyDescent="0.25">
      <c r="U25752" s="104"/>
      <c r="AB25752" s="104"/>
      <c r="AC25752" s="104"/>
      <c r="AF25752" s="104"/>
      <c r="AG25752" s="104"/>
      <c r="AK25752" s="104"/>
      <c r="AL25752" s="104"/>
      <c r="AO25752" s="104"/>
      <c r="AP25752" s="104"/>
    </row>
    <row r="25753" spans="21:42" ht="15" customHeight="1" x14ac:dyDescent="0.25">
      <c r="U25753" s="104"/>
      <c r="AB25753" s="104"/>
      <c r="AC25753" s="104"/>
      <c r="AF25753" s="104"/>
      <c r="AG25753" s="104"/>
      <c r="AK25753" s="104"/>
      <c r="AL25753" s="104"/>
      <c r="AO25753" s="104"/>
      <c r="AP25753" s="104"/>
    </row>
    <row r="25754" spans="21:42" ht="15" customHeight="1" x14ac:dyDescent="0.25">
      <c r="U25754" s="104"/>
      <c r="AB25754" s="104"/>
      <c r="AC25754" s="104"/>
      <c r="AF25754" s="104"/>
      <c r="AG25754" s="104"/>
      <c r="AK25754" s="104"/>
      <c r="AL25754" s="104"/>
      <c r="AO25754" s="104"/>
      <c r="AP25754" s="104"/>
    </row>
    <row r="25755" spans="21:42" ht="15" customHeight="1" x14ac:dyDescent="0.25">
      <c r="U25755" s="104"/>
      <c r="AB25755" s="104"/>
      <c r="AC25755" s="104"/>
      <c r="AF25755" s="104"/>
      <c r="AG25755" s="104"/>
      <c r="AK25755" s="104"/>
      <c r="AL25755" s="104"/>
      <c r="AO25755" s="104"/>
      <c r="AP25755" s="104"/>
    </row>
    <row r="25756" spans="21:42" ht="15" customHeight="1" x14ac:dyDescent="0.25">
      <c r="U25756" s="104"/>
      <c r="AB25756" s="104"/>
      <c r="AC25756" s="104"/>
      <c r="AF25756" s="104"/>
      <c r="AG25756" s="104"/>
      <c r="AK25756" s="104"/>
      <c r="AL25756" s="104"/>
      <c r="AO25756" s="104"/>
      <c r="AP25756" s="104"/>
    </row>
    <row r="25757" spans="21:42" ht="15" customHeight="1" x14ac:dyDescent="0.25">
      <c r="U25757" s="104"/>
      <c r="AB25757" s="104"/>
      <c r="AC25757" s="104"/>
      <c r="AF25757" s="104"/>
      <c r="AG25757" s="104"/>
      <c r="AK25757" s="104"/>
      <c r="AL25757" s="104"/>
      <c r="AO25757" s="104"/>
      <c r="AP25757" s="104"/>
    </row>
    <row r="25758" spans="21:42" ht="15" customHeight="1" x14ac:dyDescent="0.25">
      <c r="U25758" s="104"/>
      <c r="AB25758" s="104"/>
      <c r="AC25758" s="104"/>
      <c r="AF25758" s="104"/>
      <c r="AG25758" s="104"/>
      <c r="AK25758" s="104"/>
      <c r="AL25758" s="104"/>
      <c r="AO25758" s="104"/>
      <c r="AP25758" s="104"/>
    </row>
    <row r="25759" spans="21:42" ht="15" customHeight="1" x14ac:dyDescent="0.25">
      <c r="U25759" s="104"/>
      <c r="AB25759" s="104"/>
      <c r="AC25759" s="104"/>
      <c r="AF25759" s="104"/>
      <c r="AG25759" s="104"/>
      <c r="AK25759" s="104"/>
      <c r="AL25759" s="104"/>
      <c r="AO25759" s="104"/>
      <c r="AP25759" s="104"/>
    </row>
    <row r="25760" spans="21:42" ht="15" customHeight="1" x14ac:dyDescent="0.25">
      <c r="U25760" s="104"/>
      <c r="AB25760" s="104"/>
      <c r="AC25760" s="104"/>
      <c r="AF25760" s="104"/>
      <c r="AG25760" s="104"/>
      <c r="AK25760" s="104"/>
      <c r="AL25760" s="104"/>
      <c r="AO25760" s="104"/>
      <c r="AP25760" s="104"/>
    </row>
    <row r="25761" spans="21:42" ht="15" customHeight="1" x14ac:dyDescent="0.25">
      <c r="U25761" s="104"/>
      <c r="AB25761" s="104"/>
      <c r="AC25761" s="104"/>
      <c r="AF25761" s="104"/>
      <c r="AG25761" s="104"/>
      <c r="AK25761" s="104"/>
      <c r="AL25761" s="104"/>
      <c r="AO25761" s="104"/>
      <c r="AP25761" s="104"/>
    </row>
    <row r="25762" spans="21:42" ht="15" customHeight="1" x14ac:dyDescent="0.25">
      <c r="U25762" s="104"/>
      <c r="AB25762" s="104"/>
      <c r="AC25762" s="104"/>
      <c r="AF25762" s="104"/>
      <c r="AG25762" s="104"/>
      <c r="AK25762" s="104"/>
      <c r="AL25762" s="104"/>
      <c r="AO25762" s="104"/>
      <c r="AP25762" s="104"/>
    </row>
    <row r="25763" spans="21:42" ht="15" customHeight="1" x14ac:dyDescent="0.25">
      <c r="U25763" s="104"/>
      <c r="AB25763" s="104"/>
      <c r="AC25763" s="104"/>
      <c r="AF25763" s="104"/>
      <c r="AG25763" s="104"/>
      <c r="AK25763" s="104"/>
      <c r="AL25763" s="104"/>
      <c r="AO25763" s="104"/>
      <c r="AP25763" s="104"/>
    </row>
    <row r="25764" spans="21:42" ht="15" customHeight="1" x14ac:dyDescent="0.25">
      <c r="U25764" s="104"/>
      <c r="AB25764" s="104"/>
      <c r="AC25764" s="104"/>
      <c r="AF25764" s="104"/>
      <c r="AG25764" s="104"/>
      <c r="AK25764" s="104"/>
      <c r="AL25764" s="104"/>
      <c r="AO25764" s="104"/>
      <c r="AP25764" s="104"/>
    </row>
    <row r="25765" spans="21:42" ht="15" customHeight="1" x14ac:dyDescent="0.25">
      <c r="U25765" s="104"/>
      <c r="AB25765" s="104"/>
      <c r="AC25765" s="104"/>
      <c r="AF25765" s="104"/>
      <c r="AG25765" s="104"/>
      <c r="AK25765" s="104"/>
      <c r="AL25765" s="104"/>
      <c r="AO25765" s="104"/>
      <c r="AP25765" s="104"/>
    </row>
    <row r="25766" spans="21:42" ht="15" customHeight="1" x14ac:dyDescent="0.25">
      <c r="U25766" s="104"/>
      <c r="AB25766" s="104"/>
      <c r="AC25766" s="104"/>
      <c r="AF25766" s="104"/>
      <c r="AG25766" s="104"/>
      <c r="AK25766" s="104"/>
      <c r="AL25766" s="104"/>
      <c r="AO25766" s="104"/>
      <c r="AP25766" s="104"/>
    </row>
    <row r="25767" spans="21:42" ht="15" customHeight="1" x14ac:dyDescent="0.25">
      <c r="U25767" s="104"/>
      <c r="AB25767" s="104"/>
      <c r="AC25767" s="104"/>
      <c r="AF25767" s="104"/>
      <c r="AG25767" s="104"/>
      <c r="AK25767" s="104"/>
      <c r="AL25767" s="104"/>
      <c r="AO25767" s="104"/>
      <c r="AP25767" s="104"/>
    </row>
    <row r="25768" spans="21:42" ht="15" customHeight="1" x14ac:dyDescent="0.25">
      <c r="U25768" s="104"/>
      <c r="AB25768" s="104"/>
      <c r="AC25768" s="104"/>
      <c r="AF25768" s="104"/>
      <c r="AG25768" s="104"/>
      <c r="AK25768" s="104"/>
      <c r="AL25768" s="104"/>
      <c r="AO25768" s="104"/>
      <c r="AP25768" s="104"/>
    </row>
    <row r="25769" spans="21:42" ht="15" customHeight="1" x14ac:dyDescent="0.25">
      <c r="U25769" s="104"/>
      <c r="AB25769" s="104"/>
      <c r="AC25769" s="104"/>
      <c r="AF25769" s="104"/>
      <c r="AG25769" s="104"/>
      <c r="AK25769" s="104"/>
      <c r="AL25769" s="104"/>
      <c r="AO25769" s="104"/>
      <c r="AP25769" s="104"/>
    </row>
    <row r="25770" spans="21:42" ht="15" customHeight="1" x14ac:dyDescent="0.25">
      <c r="U25770" s="104"/>
      <c r="AB25770" s="104"/>
      <c r="AC25770" s="104"/>
      <c r="AF25770" s="104"/>
      <c r="AG25770" s="104"/>
      <c r="AK25770" s="104"/>
      <c r="AL25770" s="104"/>
      <c r="AO25770" s="104"/>
      <c r="AP25770" s="104"/>
    </row>
    <row r="25771" spans="21:42" ht="15" customHeight="1" x14ac:dyDescent="0.25">
      <c r="U25771" s="104"/>
      <c r="AB25771" s="104"/>
      <c r="AC25771" s="104"/>
      <c r="AF25771" s="104"/>
      <c r="AG25771" s="104"/>
      <c r="AK25771" s="104"/>
      <c r="AL25771" s="104"/>
      <c r="AO25771" s="104"/>
      <c r="AP25771" s="104"/>
    </row>
    <row r="25772" spans="21:42" ht="15" customHeight="1" x14ac:dyDescent="0.25">
      <c r="U25772" s="104"/>
      <c r="AB25772" s="104"/>
      <c r="AC25772" s="104"/>
      <c r="AF25772" s="104"/>
      <c r="AG25772" s="104"/>
      <c r="AK25772" s="104"/>
      <c r="AL25772" s="104"/>
      <c r="AO25772" s="104"/>
      <c r="AP25772" s="104"/>
    </row>
    <row r="25773" spans="21:42" ht="15" customHeight="1" x14ac:dyDescent="0.25">
      <c r="U25773" s="104"/>
      <c r="AB25773" s="104"/>
      <c r="AC25773" s="104"/>
      <c r="AF25773" s="104"/>
      <c r="AG25773" s="104"/>
      <c r="AK25773" s="104"/>
      <c r="AL25773" s="104"/>
      <c r="AO25773" s="104"/>
      <c r="AP25773" s="104"/>
    </row>
    <row r="25774" spans="21:42" ht="15" customHeight="1" x14ac:dyDescent="0.25">
      <c r="U25774" s="104"/>
      <c r="AB25774" s="104"/>
      <c r="AC25774" s="104"/>
      <c r="AF25774" s="104"/>
      <c r="AG25774" s="104"/>
      <c r="AK25774" s="104"/>
      <c r="AL25774" s="104"/>
      <c r="AO25774" s="104"/>
      <c r="AP25774" s="104"/>
    </row>
    <row r="25775" spans="21:42" ht="15" customHeight="1" x14ac:dyDescent="0.25">
      <c r="U25775" s="104"/>
      <c r="AB25775" s="104"/>
      <c r="AC25775" s="104"/>
      <c r="AF25775" s="104"/>
      <c r="AG25775" s="104"/>
      <c r="AK25775" s="104"/>
      <c r="AL25775" s="104"/>
      <c r="AO25775" s="104"/>
      <c r="AP25775" s="104"/>
    </row>
    <row r="25776" spans="21:42" ht="15" customHeight="1" x14ac:dyDescent="0.25">
      <c r="U25776" s="104"/>
      <c r="AB25776" s="104"/>
      <c r="AC25776" s="104"/>
      <c r="AF25776" s="104"/>
      <c r="AG25776" s="104"/>
      <c r="AK25776" s="104"/>
      <c r="AL25776" s="104"/>
      <c r="AO25776" s="104"/>
      <c r="AP25776" s="104"/>
    </row>
    <row r="25777" spans="21:42" ht="15" customHeight="1" x14ac:dyDescent="0.25">
      <c r="U25777" s="104"/>
      <c r="AB25777" s="104"/>
      <c r="AC25777" s="104"/>
      <c r="AF25777" s="104"/>
      <c r="AG25777" s="104"/>
      <c r="AK25777" s="104"/>
      <c r="AL25777" s="104"/>
      <c r="AO25777" s="104"/>
      <c r="AP25777" s="104"/>
    </row>
    <row r="25778" spans="21:42" ht="15" customHeight="1" x14ac:dyDescent="0.25">
      <c r="U25778" s="104"/>
      <c r="AB25778" s="104"/>
      <c r="AC25778" s="104"/>
      <c r="AF25778" s="104"/>
      <c r="AG25778" s="104"/>
      <c r="AK25778" s="104"/>
      <c r="AL25778" s="104"/>
      <c r="AO25778" s="104"/>
      <c r="AP25778" s="104"/>
    </row>
    <row r="25779" spans="21:42" ht="15" customHeight="1" x14ac:dyDescent="0.25">
      <c r="U25779" s="104"/>
      <c r="AB25779" s="104"/>
      <c r="AC25779" s="104"/>
      <c r="AF25779" s="104"/>
      <c r="AG25779" s="104"/>
      <c r="AK25779" s="104"/>
      <c r="AL25779" s="104"/>
      <c r="AO25779" s="104"/>
      <c r="AP25779" s="104"/>
    </row>
    <row r="25780" spans="21:42" ht="15" customHeight="1" x14ac:dyDescent="0.25">
      <c r="U25780" s="104"/>
      <c r="AB25780" s="104"/>
      <c r="AC25780" s="104"/>
      <c r="AF25780" s="104"/>
      <c r="AG25780" s="104"/>
      <c r="AK25780" s="104"/>
      <c r="AL25780" s="104"/>
      <c r="AO25780" s="104"/>
      <c r="AP25780" s="104"/>
    </row>
    <row r="25781" spans="21:42" ht="15" customHeight="1" x14ac:dyDescent="0.25">
      <c r="U25781" s="104"/>
      <c r="AB25781" s="104"/>
      <c r="AC25781" s="104"/>
      <c r="AF25781" s="104"/>
      <c r="AG25781" s="104"/>
      <c r="AK25781" s="104"/>
      <c r="AL25781" s="104"/>
      <c r="AO25781" s="104"/>
      <c r="AP25781" s="104"/>
    </row>
    <row r="25782" spans="21:42" ht="15" customHeight="1" x14ac:dyDescent="0.25">
      <c r="U25782" s="104"/>
      <c r="AB25782" s="104"/>
      <c r="AC25782" s="104"/>
      <c r="AF25782" s="104"/>
      <c r="AG25782" s="104"/>
      <c r="AK25782" s="104"/>
      <c r="AL25782" s="104"/>
      <c r="AO25782" s="104"/>
      <c r="AP25782" s="104"/>
    </row>
    <row r="25783" spans="21:42" ht="15" customHeight="1" x14ac:dyDescent="0.25">
      <c r="U25783" s="104"/>
      <c r="AB25783" s="104"/>
      <c r="AC25783" s="104"/>
      <c r="AF25783" s="104"/>
      <c r="AG25783" s="104"/>
      <c r="AK25783" s="104"/>
      <c r="AL25783" s="104"/>
      <c r="AO25783" s="104"/>
      <c r="AP25783" s="104"/>
    </row>
    <row r="25784" spans="21:42" ht="15" customHeight="1" x14ac:dyDescent="0.25">
      <c r="U25784" s="104"/>
      <c r="AB25784" s="104"/>
      <c r="AC25784" s="104"/>
      <c r="AF25784" s="104"/>
      <c r="AG25784" s="104"/>
      <c r="AK25784" s="104"/>
      <c r="AL25784" s="104"/>
      <c r="AO25784" s="104"/>
      <c r="AP25784" s="104"/>
    </row>
    <row r="25785" spans="21:42" ht="15" customHeight="1" x14ac:dyDescent="0.25">
      <c r="U25785" s="104"/>
      <c r="AB25785" s="104"/>
      <c r="AC25785" s="104"/>
      <c r="AF25785" s="104"/>
      <c r="AG25785" s="104"/>
      <c r="AK25785" s="104"/>
      <c r="AL25785" s="104"/>
      <c r="AO25785" s="104"/>
      <c r="AP25785" s="104"/>
    </row>
    <row r="25786" spans="21:42" ht="15" customHeight="1" x14ac:dyDescent="0.25">
      <c r="U25786" s="104"/>
      <c r="AB25786" s="104"/>
      <c r="AC25786" s="104"/>
      <c r="AF25786" s="104"/>
      <c r="AG25786" s="104"/>
      <c r="AK25786" s="104"/>
      <c r="AL25786" s="104"/>
      <c r="AO25786" s="104"/>
      <c r="AP25786" s="104"/>
    </row>
    <row r="25787" spans="21:42" ht="15" customHeight="1" x14ac:dyDescent="0.25">
      <c r="U25787" s="104"/>
      <c r="AB25787" s="104"/>
      <c r="AC25787" s="104"/>
      <c r="AF25787" s="104"/>
      <c r="AG25787" s="104"/>
      <c r="AK25787" s="104"/>
      <c r="AL25787" s="104"/>
      <c r="AO25787" s="104"/>
      <c r="AP25787" s="104"/>
    </row>
    <row r="25788" spans="21:42" ht="15" customHeight="1" x14ac:dyDescent="0.25">
      <c r="U25788" s="104"/>
      <c r="AB25788" s="104"/>
      <c r="AC25788" s="104"/>
      <c r="AF25788" s="104"/>
      <c r="AG25788" s="104"/>
      <c r="AK25788" s="104"/>
      <c r="AL25788" s="104"/>
      <c r="AO25788" s="104"/>
      <c r="AP25788" s="104"/>
    </row>
    <row r="25789" spans="21:42" ht="15" customHeight="1" x14ac:dyDescent="0.25">
      <c r="U25789" s="104"/>
      <c r="AB25789" s="104"/>
      <c r="AC25789" s="104"/>
      <c r="AF25789" s="104"/>
      <c r="AG25789" s="104"/>
      <c r="AK25789" s="104"/>
      <c r="AL25789" s="104"/>
      <c r="AO25789" s="104"/>
      <c r="AP25789" s="104"/>
    </row>
    <row r="25790" spans="21:42" ht="15" customHeight="1" x14ac:dyDescent="0.25">
      <c r="U25790" s="104"/>
      <c r="AB25790" s="104"/>
      <c r="AC25790" s="104"/>
      <c r="AF25790" s="104"/>
      <c r="AG25790" s="104"/>
      <c r="AK25790" s="104"/>
      <c r="AL25790" s="104"/>
      <c r="AO25790" s="104"/>
      <c r="AP25790" s="104"/>
    </row>
    <row r="25791" spans="21:42" ht="15" customHeight="1" x14ac:dyDescent="0.25">
      <c r="U25791" s="104"/>
      <c r="AB25791" s="104"/>
      <c r="AC25791" s="104"/>
      <c r="AF25791" s="104"/>
      <c r="AG25791" s="104"/>
      <c r="AK25791" s="104"/>
      <c r="AL25791" s="104"/>
      <c r="AO25791" s="104"/>
      <c r="AP25791" s="104"/>
    </row>
    <row r="25792" spans="21:42" ht="15" customHeight="1" x14ac:dyDescent="0.25">
      <c r="U25792" s="104"/>
      <c r="AB25792" s="104"/>
      <c r="AC25792" s="104"/>
      <c r="AF25792" s="104"/>
      <c r="AG25792" s="104"/>
      <c r="AK25792" s="104"/>
      <c r="AL25792" s="104"/>
      <c r="AO25792" s="104"/>
      <c r="AP25792" s="104"/>
    </row>
    <row r="25793" spans="21:42" ht="15" customHeight="1" x14ac:dyDescent="0.25">
      <c r="U25793" s="104"/>
      <c r="AB25793" s="104"/>
      <c r="AC25793" s="104"/>
      <c r="AF25793" s="104"/>
      <c r="AG25793" s="104"/>
      <c r="AK25793" s="104"/>
      <c r="AL25793" s="104"/>
      <c r="AO25793" s="104"/>
      <c r="AP25793" s="104"/>
    </row>
    <row r="25794" spans="21:42" ht="15" customHeight="1" x14ac:dyDescent="0.25">
      <c r="U25794" s="104"/>
      <c r="AB25794" s="104"/>
      <c r="AC25794" s="104"/>
      <c r="AF25794" s="104"/>
      <c r="AG25794" s="104"/>
      <c r="AK25794" s="104"/>
      <c r="AL25794" s="104"/>
      <c r="AO25794" s="104"/>
      <c r="AP25794" s="104"/>
    </row>
    <row r="25795" spans="21:42" ht="15" customHeight="1" x14ac:dyDescent="0.25">
      <c r="U25795" s="104"/>
      <c r="AB25795" s="104"/>
      <c r="AC25795" s="104"/>
      <c r="AF25795" s="104"/>
      <c r="AG25795" s="104"/>
      <c r="AK25795" s="104"/>
      <c r="AL25795" s="104"/>
      <c r="AO25795" s="104"/>
      <c r="AP25795" s="104"/>
    </row>
    <row r="25796" spans="21:42" ht="15" customHeight="1" x14ac:dyDescent="0.25">
      <c r="U25796" s="104"/>
      <c r="AB25796" s="104"/>
      <c r="AC25796" s="104"/>
      <c r="AF25796" s="104"/>
      <c r="AG25796" s="104"/>
      <c r="AK25796" s="104"/>
      <c r="AL25796" s="104"/>
      <c r="AO25796" s="104"/>
      <c r="AP25796" s="104"/>
    </row>
    <row r="25797" spans="21:42" ht="15" customHeight="1" x14ac:dyDescent="0.25">
      <c r="U25797" s="104"/>
      <c r="AB25797" s="104"/>
      <c r="AC25797" s="104"/>
      <c r="AF25797" s="104"/>
      <c r="AG25797" s="104"/>
      <c r="AK25797" s="104"/>
      <c r="AL25797" s="104"/>
      <c r="AO25797" s="104"/>
      <c r="AP25797" s="104"/>
    </row>
    <row r="25798" spans="21:42" ht="15" customHeight="1" x14ac:dyDescent="0.25">
      <c r="U25798" s="104"/>
      <c r="AB25798" s="104"/>
      <c r="AC25798" s="104"/>
      <c r="AF25798" s="104"/>
      <c r="AG25798" s="104"/>
      <c r="AK25798" s="104"/>
      <c r="AL25798" s="104"/>
      <c r="AO25798" s="104"/>
      <c r="AP25798" s="104"/>
    </row>
    <row r="25799" spans="21:42" ht="15" customHeight="1" x14ac:dyDescent="0.25">
      <c r="U25799" s="104"/>
      <c r="AB25799" s="104"/>
      <c r="AC25799" s="104"/>
      <c r="AF25799" s="104"/>
      <c r="AG25799" s="104"/>
      <c r="AK25799" s="104"/>
      <c r="AL25799" s="104"/>
      <c r="AO25799" s="104"/>
      <c r="AP25799" s="104"/>
    </row>
    <row r="25800" spans="21:42" ht="15" customHeight="1" x14ac:dyDescent="0.25">
      <c r="U25800" s="104"/>
      <c r="AB25800" s="104"/>
      <c r="AC25800" s="104"/>
      <c r="AF25800" s="104"/>
      <c r="AG25800" s="104"/>
      <c r="AK25800" s="104"/>
      <c r="AL25800" s="104"/>
      <c r="AO25800" s="104"/>
      <c r="AP25800" s="104"/>
    </row>
    <row r="25801" spans="21:42" ht="15" customHeight="1" x14ac:dyDescent="0.25">
      <c r="U25801" s="104"/>
      <c r="AB25801" s="104"/>
      <c r="AC25801" s="104"/>
      <c r="AF25801" s="104"/>
      <c r="AG25801" s="104"/>
      <c r="AK25801" s="104"/>
      <c r="AL25801" s="104"/>
      <c r="AO25801" s="104"/>
      <c r="AP25801" s="104"/>
    </row>
    <row r="25802" spans="21:42" ht="15" customHeight="1" x14ac:dyDescent="0.25">
      <c r="U25802" s="104"/>
      <c r="AB25802" s="104"/>
      <c r="AC25802" s="104"/>
      <c r="AF25802" s="104"/>
      <c r="AG25802" s="104"/>
      <c r="AK25802" s="104"/>
      <c r="AL25802" s="104"/>
      <c r="AO25802" s="104"/>
      <c r="AP25802" s="104"/>
    </row>
    <row r="25803" spans="21:42" ht="15" customHeight="1" x14ac:dyDescent="0.25">
      <c r="U25803" s="104"/>
      <c r="AB25803" s="104"/>
      <c r="AC25803" s="104"/>
      <c r="AF25803" s="104"/>
      <c r="AG25803" s="104"/>
      <c r="AK25803" s="104"/>
      <c r="AL25803" s="104"/>
      <c r="AO25803" s="104"/>
      <c r="AP25803" s="104"/>
    </row>
    <row r="25804" spans="21:42" ht="15" customHeight="1" x14ac:dyDescent="0.25">
      <c r="U25804" s="104"/>
      <c r="AB25804" s="104"/>
      <c r="AC25804" s="104"/>
      <c r="AF25804" s="104"/>
      <c r="AG25804" s="104"/>
      <c r="AK25804" s="104"/>
      <c r="AL25804" s="104"/>
      <c r="AO25804" s="104"/>
      <c r="AP25804" s="104"/>
    </row>
    <row r="25805" spans="21:42" ht="15" customHeight="1" x14ac:dyDescent="0.25">
      <c r="U25805" s="104"/>
      <c r="AB25805" s="104"/>
      <c r="AC25805" s="104"/>
      <c r="AF25805" s="104"/>
      <c r="AG25805" s="104"/>
      <c r="AK25805" s="104"/>
      <c r="AL25805" s="104"/>
      <c r="AO25805" s="104"/>
      <c r="AP25805" s="104"/>
    </row>
    <row r="25806" spans="21:42" ht="15" customHeight="1" x14ac:dyDescent="0.25">
      <c r="U25806" s="104"/>
      <c r="AB25806" s="104"/>
      <c r="AC25806" s="104"/>
      <c r="AF25806" s="104"/>
      <c r="AG25806" s="104"/>
      <c r="AK25806" s="104"/>
      <c r="AL25806" s="104"/>
      <c r="AO25806" s="104"/>
      <c r="AP25806" s="104"/>
    </row>
    <row r="25807" spans="21:42" ht="15" customHeight="1" x14ac:dyDescent="0.25">
      <c r="U25807" s="104"/>
      <c r="AB25807" s="104"/>
      <c r="AC25807" s="104"/>
      <c r="AF25807" s="104"/>
      <c r="AG25807" s="104"/>
      <c r="AK25807" s="104"/>
      <c r="AL25807" s="104"/>
      <c r="AO25807" s="104"/>
      <c r="AP25807" s="104"/>
    </row>
    <row r="25808" spans="21:42" ht="15" customHeight="1" x14ac:dyDescent="0.25">
      <c r="U25808" s="104"/>
      <c r="AB25808" s="104"/>
      <c r="AC25808" s="104"/>
      <c r="AF25808" s="104"/>
      <c r="AG25808" s="104"/>
      <c r="AK25808" s="104"/>
      <c r="AL25808" s="104"/>
      <c r="AO25808" s="104"/>
      <c r="AP25808" s="104"/>
    </row>
    <row r="25809" spans="21:42" ht="15" customHeight="1" x14ac:dyDescent="0.25">
      <c r="U25809" s="104"/>
      <c r="AB25809" s="104"/>
      <c r="AC25809" s="104"/>
      <c r="AF25809" s="104"/>
      <c r="AG25809" s="104"/>
      <c r="AK25809" s="104"/>
      <c r="AL25809" s="104"/>
      <c r="AO25809" s="104"/>
      <c r="AP25809" s="104"/>
    </row>
    <row r="25810" spans="21:42" ht="15" customHeight="1" x14ac:dyDescent="0.25">
      <c r="U25810" s="104"/>
      <c r="AB25810" s="104"/>
      <c r="AC25810" s="104"/>
      <c r="AF25810" s="104"/>
      <c r="AG25810" s="104"/>
      <c r="AK25810" s="104"/>
      <c r="AL25810" s="104"/>
      <c r="AO25810" s="104"/>
      <c r="AP25810" s="104"/>
    </row>
    <row r="25811" spans="21:42" ht="15" customHeight="1" x14ac:dyDescent="0.25">
      <c r="U25811" s="104"/>
      <c r="AB25811" s="104"/>
      <c r="AC25811" s="104"/>
      <c r="AF25811" s="104"/>
      <c r="AG25811" s="104"/>
      <c r="AK25811" s="104"/>
      <c r="AL25811" s="104"/>
      <c r="AO25811" s="104"/>
      <c r="AP25811" s="104"/>
    </row>
    <row r="25812" spans="21:42" ht="15" customHeight="1" x14ac:dyDescent="0.25">
      <c r="U25812" s="104"/>
      <c r="AB25812" s="104"/>
      <c r="AC25812" s="104"/>
      <c r="AF25812" s="104"/>
      <c r="AG25812" s="104"/>
      <c r="AK25812" s="104"/>
      <c r="AL25812" s="104"/>
      <c r="AO25812" s="104"/>
      <c r="AP25812" s="104"/>
    </row>
    <row r="25813" spans="21:42" ht="15" customHeight="1" x14ac:dyDescent="0.25">
      <c r="U25813" s="104"/>
      <c r="AB25813" s="104"/>
      <c r="AC25813" s="104"/>
      <c r="AF25813" s="104"/>
      <c r="AG25813" s="104"/>
      <c r="AK25813" s="104"/>
      <c r="AL25813" s="104"/>
      <c r="AO25813" s="104"/>
      <c r="AP25813" s="104"/>
    </row>
    <row r="25814" spans="21:42" ht="15" customHeight="1" x14ac:dyDescent="0.25">
      <c r="U25814" s="104"/>
      <c r="AB25814" s="104"/>
      <c r="AC25814" s="104"/>
      <c r="AF25814" s="104"/>
      <c r="AG25814" s="104"/>
      <c r="AK25814" s="104"/>
      <c r="AL25814" s="104"/>
      <c r="AO25814" s="104"/>
      <c r="AP25814" s="104"/>
    </row>
    <row r="25815" spans="21:42" ht="15" customHeight="1" x14ac:dyDescent="0.25">
      <c r="U25815" s="104"/>
      <c r="AB25815" s="104"/>
      <c r="AC25815" s="104"/>
      <c r="AF25815" s="104"/>
      <c r="AG25815" s="104"/>
      <c r="AK25815" s="104"/>
      <c r="AL25815" s="104"/>
      <c r="AO25815" s="104"/>
      <c r="AP25815" s="104"/>
    </row>
    <row r="25816" spans="21:42" ht="15" customHeight="1" x14ac:dyDescent="0.25">
      <c r="U25816" s="104"/>
      <c r="AB25816" s="104"/>
      <c r="AC25816" s="104"/>
      <c r="AF25816" s="104"/>
      <c r="AG25816" s="104"/>
      <c r="AK25816" s="104"/>
      <c r="AL25816" s="104"/>
      <c r="AO25816" s="104"/>
      <c r="AP25816" s="104"/>
    </row>
    <row r="25817" spans="21:42" ht="15" customHeight="1" x14ac:dyDescent="0.25">
      <c r="U25817" s="104"/>
      <c r="AB25817" s="104"/>
      <c r="AC25817" s="104"/>
      <c r="AF25817" s="104"/>
      <c r="AG25817" s="104"/>
      <c r="AK25817" s="104"/>
      <c r="AL25817" s="104"/>
      <c r="AO25817" s="104"/>
      <c r="AP25817" s="104"/>
    </row>
    <row r="25818" spans="21:42" ht="15" customHeight="1" x14ac:dyDescent="0.25">
      <c r="U25818" s="104"/>
      <c r="AB25818" s="104"/>
      <c r="AC25818" s="104"/>
      <c r="AF25818" s="104"/>
      <c r="AG25818" s="104"/>
      <c r="AK25818" s="104"/>
      <c r="AL25818" s="104"/>
      <c r="AO25818" s="104"/>
      <c r="AP25818" s="104"/>
    </row>
    <row r="25819" spans="21:42" ht="15" customHeight="1" x14ac:dyDescent="0.25">
      <c r="U25819" s="104"/>
      <c r="AB25819" s="104"/>
      <c r="AC25819" s="104"/>
      <c r="AF25819" s="104"/>
      <c r="AG25819" s="104"/>
      <c r="AK25819" s="104"/>
      <c r="AL25819" s="104"/>
      <c r="AO25819" s="104"/>
      <c r="AP25819" s="104"/>
    </row>
    <row r="25820" spans="21:42" ht="15" customHeight="1" x14ac:dyDescent="0.25">
      <c r="U25820" s="104"/>
      <c r="AB25820" s="104"/>
      <c r="AC25820" s="104"/>
      <c r="AF25820" s="104"/>
      <c r="AG25820" s="104"/>
      <c r="AK25820" s="104"/>
      <c r="AL25820" s="104"/>
      <c r="AO25820" s="104"/>
      <c r="AP25820" s="104"/>
    </row>
    <row r="25821" spans="21:42" ht="15" customHeight="1" x14ac:dyDescent="0.25">
      <c r="U25821" s="104"/>
      <c r="AB25821" s="104"/>
      <c r="AC25821" s="104"/>
      <c r="AF25821" s="104"/>
      <c r="AG25821" s="104"/>
      <c r="AK25821" s="104"/>
      <c r="AL25821" s="104"/>
      <c r="AO25821" s="104"/>
      <c r="AP25821" s="104"/>
    </row>
    <row r="25822" spans="21:42" ht="15" customHeight="1" x14ac:dyDescent="0.25">
      <c r="U25822" s="104"/>
      <c r="AB25822" s="104"/>
      <c r="AC25822" s="104"/>
      <c r="AF25822" s="104"/>
      <c r="AG25822" s="104"/>
      <c r="AK25822" s="104"/>
      <c r="AL25822" s="104"/>
      <c r="AO25822" s="104"/>
      <c r="AP25822" s="104"/>
    </row>
    <row r="25823" spans="21:42" ht="15" customHeight="1" x14ac:dyDescent="0.25">
      <c r="U25823" s="104"/>
      <c r="AB25823" s="104"/>
      <c r="AC25823" s="104"/>
      <c r="AF25823" s="104"/>
      <c r="AG25823" s="104"/>
      <c r="AK25823" s="104"/>
      <c r="AL25823" s="104"/>
      <c r="AO25823" s="104"/>
      <c r="AP25823" s="104"/>
    </row>
    <row r="25824" spans="21:42" ht="15" customHeight="1" x14ac:dyDescent="0.25">
      <c r="U25824" s="104"/>
      <c r="AB25824" s="104"/>
      <c r="AC25824" s="104"/>
      <c r="AF25824" s="104"/>
      <c r="AG25824" s="104"/>
      <c r="AK25824" s="104"/>
      <c r="AL25824" s="104"/>
      <c r="AO25824" s="104"/>
      <c r="AP25824" s="104"/>
    </row>
    <row r="25825" spans="21:42" ht="15" customHeight="1" x14ac:dyDescent="0.25">
      <c r="U25825" s="104"/>
      <c r="AB25825" s="104"/>
      <c r="AC25825" s="104"/>
      <c r="AF25825" s="104"/>
      <c r="AG25825" s="104"/>
      <c r="AK25825" s="104"/>
      <c r="AL25825" s="104"/>
      <c r="AO25825" s="104"/>
      <c r="AP25825" s="104"/>
    </row>
    <row r="25826" spans="21:42" ht="15" customHeight="1" x14ac:dyDescent="0.25">
      <c r="U25826" s="104"/>
      <c r="AB25826" s="104"/>
      <c r="AC25826" s="104"/>
      <c r="AF25826" s="104"/>
      <c r="AG25826" s="104"/>
      <c r="AK25826" s="104"/>
      <c r="AL25826" s="104"/>
      <c r="AO25826" s="104"/>
      <c r="AP25826" s="104"/>
    </row>
    <row r="25827" spans="21:42" ht="15" customHeight="1" x14ac:dyDescent="0.25">
      <c r="U25827" s="104"/>
      <c r="AB25827" s="104"/>
      <c r="AC25827" s="104"/>
      <c r="AF25827" s="104"/>
      <c r="AG25827" s="104"/>
      <c r="AK25827" s="104"/>
      <c r="AL25827" s="104"/>
      <c r="AO25827" s="104"/>
      <c r="AP25827" s="104"/>
    </row>
    <row r="25828" spans="21:42" ht="15" customHeight="1" x14ac:dyDescent="0.25">
      <c r="U25828" s="104"/>
      <c r="AB25828" s="104"/>
      <c r="AC25828" s="104"/>
      <c r="AF25828" s="104"/>
      <c r="AG25828" s="104"/>
      <c r="AK25828" s="104"/>
      <c r="AL25828" s="104"/>
      <c r="AO25828" s="104"/>
      <c r="AP25828" s="104"/>
    </row>
    <row r="25829" spans="21:42" ht="15" customHeight="1" x14ac:dyDescent="0.25">
      <c r="U25829" s="104"/>
      <c r="AB25829" s="104"/>
      <c r="AC25829" s="104"/>
      <c r="AF25829" s="104"/>
      <c r="AG25829" s="104"/>
      <c r="AK25829" s="104"/>
      <c r="AL25829" s="104"/>
      <c r="AO25829" s="104"/>
      <c r="AP25829" s="104"/>
    </row>
    <row r="25830" spans="21:42" ht="15" customHeight="1" x14ac:dyDescent="0.25">
      <c r="U25830" s="104"/>
      <c r="AB25830" s="104"/>
      <c r="AC25830" s="104"/>
      <c r="AF25830" s="104"/>
      <c r="AG25830" s="104"/>
      <c r="AK25830" s="104"/>
      <c r="AL25830" s="104"/>
      <c r="AO25830" s="104"/>
      <c r="AP25830" s="104"/>
    </row>
    <row r="25831" spans="21:42" ht="15" customHeight="1" x14ac:dyDescent="0.25">
      <c r="U25831" s="104"/>
      <c r="AB25831" s="104"/>
      <c r="AC25831" s="104"/>
      <c r="AF25831" s="104"/>
      <c r="AG25831" s="104"/>
      <c r="AK25831" s="104"/>
      <c r="AL25831" s="104"/>
      <c r="AO25831" s="104"/>
      <c r="AP25831" s="104"/>
    </row>
    <row r="25832" spans="21:42" ht="15" customHeight="1" x14ac:dyDescent="0.25">
      <c r="U25832" s="104"/>
      <c r="AB25832" s="104"/>
      <c r="AC25832" s="104"/>
      <c r="AF25832" s="104"/>
      <c r="AG25832" s="104"/>
      <c r="AK25832" s="104"/>
      <c r="AL25832" s="104"/>
      <c r="AO25832" s="104"/>
      <c r="AP25832" s="104"/>
    </row>
    <row r="25833" spans="21:42" ht="15" customHeight="1" x14ac:dyDescent="0.25">
      <c r="U25833" s="104"/>
      <c r="AB25833" s="104"/>
      <c r="AC25833" s="104"/>
      <c r="AF25833" s="104"/>
      <c r="AG25833" s="104"/>
      <c r="AK25833" s="104"/>
      <c r="AL25833" s="104"/>
      <c r="AO25833" s="104"/>
      <c r="AP25833" s="104"/>
    </row>
    <row r="25834" spans="21:42" ht="15" customHeight="1" x14ac:dyDescent="0.25">
      <c r="U25834" s="104"/>
      <c r="AB25834" s="104"/>
      <c r="AC25834" s="104"/>
      <c r="AF25834" s="104"/>
      <c r="AG25834" s="104"/>
      <c r="AK25834" s="104"/>
      <c r="AL25834" s="104"/>
      <c r="AO25834" s="104"/>
      <c r="AP25834" s="104"/>
    </row>
    <row r="25835" spans="21:42" ht="15" customHeight="1" x14ac:dyDescent="0.25">
      <c r="U25835" s="104"/>
      <c r="AB25835" s="104"/>
      <c r="AC25835" s="104"/>
      <c r="AF25835" s="104"/>
      <c r="AG25835" s="104"/>
      <c r="AK25835" s="104"/>
      <c r="AL25835" s="104"/>
      <c r="AO25835" s="104"/>
      <c r="AP25835" s="104"/>
    </row>
    <row r="25836" spans="21:42" ht="15" customHeight="1" x14ac:dyDescent="0.25">
      <c r="U25836" s="104"/>
      <c r="AB25836" s="104"/>
      <c r="AC25836" s="104"/>
      <c r="AF25836" s="104"/>
      <c r="AG25836" s="104"/>
      <c r="AK25836" s="104"/>
      <c r="AL25836" s="104"/>
      <c r="AO25836" s="104"/>
      <c r="AP25836" s="104"/>
    </row>
    <row r="25837" spans="21:42" ht="15" customHeight="1" x14ac:dyDescent="0.25">
      <c r="U25837" s="104"/>
      <c r="AB25837" s="104"/>
      <c r="AC25837" s="104"/>
      <c r="AF25837" s="104"/>
      <c r="AG25837" s="104"/>
      <c r="AK25837" s="104"/>
      <c r="AL25837" s="104"/>
      <c r="AO25837" s="104"/>
      <c r="AP25837" s="104"/>
    </row>
    <row r="25838" spans="21:42" ht="15" customHeight="1" x14ac:dyDescent="0.25">
      <c r="U25838" s="104"/>
      <c r="AB25838" s="104"/>
      <c r="AC25838" s="104"/>
      <c r="AF25838" s="104"/>
      <c r="AG25838" s="104"/>
      <c r="AK25838" s="104"/>
      <c r="AL25838" s="104"/>
      <c r="AO25838" s="104"/>
      <c r="AP25838" s="104"/>
    </row>
    <row r="25839" spans="21:42" ht="15" customHeight="1" x14ac:dyDescent="0.25">
      <c r="U25839" s="104"/>
      <c r="AB25839" s="104"/>
      <c r="AC25839" s="104"/>
      <c r="AF25839" s="104"/>
      <c r="AG25839" s="104"/>
      <c r="AK25839" s="104"/>
      <c r="AL25839" s="104"/>
      <c r="AO25839" s="104"/>
      <c r="AP25839" s="104"/>
    </row>
    <row r="25840" spans="21:42" ht="15" customHeight="1" x14ac:dyDescent="0.25">
      <c r="U25840" s="104"/>
      <c r="AB25840" s="104"/>
      <c r="AC25840" s="104"/>
      <c r="AF25840" s="104"/>
      <c r="AG25840" s="104"/>
      <c r="AK25840" s="104"/>
      <c r="AL25840" s="104"/>
      <c r="AO25840" s="104"/>
      <c r="AP25840" s="104"/>
    </row>
    <row r="25841" spans="21:42" ht="15" customHeight="1" x14ac:dyDescent="0.25">
      <c r="U25841" s="104"/>
      <c r="AB25841" s="104"/>
      <c r="AC25841" s="104"/>
      <c r="AF25841" s="104"/>
      <c r="AG25841" s="104"/>
      <c r="AK25841" s="104"/>
      <c r="AL25841" s="104"/>
      <c r="AO25841" s="104"/>
      <c r="AP25841" s="104"/>
    </row>
    <row r="25842" spans="21:42" ht="15" customHeight="1" x14ac:dyDescent="0.25">
      <c r="U25842" s="104"/>
      <c r="AB25842" s="104"/>
      <c r="AC25842" s="104"/>
      <c r="AF25842" s="104"/>
      <c r="AG25842" s="104"/>
      <c r="AK25842" s="104"/>
      <c r="AL25842" s="104"/>
      <c r="AO25842" s="104"/>
      <c r="AP25842" s="104"/>
    </row>
    <row r="25843" spans="21:42" ht="15" customHeight="1" x14ac:dyDescent="0.25">
      <c r="U25843" s="104"/>
      <c r="AB25843" s="104"/>
      <c r="AC25843" s="104"/>
      <c r="AF25843" s="104"/>
      <c r="AG25843" s="104"/>
      <c r="AK25843" s="104"/>
      <c r="AL25843" s="104"/>
      <c r="AO25843" s="104"/>
      <c r="AP25843" s="104"/>
    </row>
    <row r="25844" spans="21:42" ht="15" customHeight="1" x14ac:dyDescent="0.25">
      <c r="U25844" s="104"/>
      <c r="AB25844" s="104"/>
      <c r="AC25844" s="104"/>
      <c r="AF25844" s="104"/>
      <c r="AG25844" s="104"/>
      <c r="AK25844" s="104"/>
      <c r="AL25844" s="104"/>
      <c r="AO25844" s="104"/>
      <c r="AP25844" s="104"/>
    </row>
    <row r="25845" spans="21:42" ht="15" customHeight="1" x14ac:dyDescent="0.25">
      <c r="U25845" s="104"/>
      <c r="AB25845" s="104"/>
      <c r="AC25845" s="104"/>
      <c r="AF25845" s="104"/>
      <c r="AG25845" s="104"/>
      <c r="AK25845" s="104"/>
      <c r="AL25845" s="104"/>
      <c r="AO25845" s="104"/>
      <c r="AP25845" s="104"/>
    </row>
    <row r="25846" spans="21:42" ht="15" customHeight="1" x14ac:dyDescent="0.25">
      <c r="U25846" s="104"/>
      <c r="AB25846" s="104"/>
      <c r="AC25846" s="104"/>
      <c r="AF25846" s="104"/>
      <c r="AG25846" s="104"/>
      <c r="AK25846" s="104"/>
      <c r="AL25846" s="104"/>
      <c r="AO25846" s="104"/>
      <c r="AP25846" s="104"/>
    </row>
    <row r="25847" spans="21:42" ht="15" customHeight="1" x14ac:dyDescent="0.25">
      <c r="U25847" s="104"/>
      <c r="AB25847" s="104"/>
      <c r="AC25847" s="104"/>
      <c r="AF25847" s="104"/>
      <c r="AG25847" s="104"/>
      <c r="AK25847" s="104"/>
      <c r="AL25847" s="104"/>
      <c r="AO25847" s="104"/>
      <c r="AP25847" s="104"/>
    </row>
    <row r="25848" spans="21:42" ht="15" customHeight="1" x14ac:dyDescent="0.25">
      <c r="U25848" s="104"/>
      <c r="AB25848" s="104"/>
      <c r="AC25848" s="104"/>
      <c r="AF25848" s="104"/>
      <c r="AG25848" s="104"/>
      <c r="AK25848" s="104"/>
      <c r="AL25848" s="104"/>
      <c r="AO25848" s="104"/>
      <c r="AP25848" s="104"/>
    </row>
    <row r="25849" spans="21:42" ht="15" customHeight="1" x14ac:dyDescent="0.25">
      <c r="U25849" s="104"/>
      <c r="AB25849" s="104"/>
      <c r="AC25849" s="104"/>
      <c r="AF25849" s="104"/>
      <c r="AG25849" s="104"/>
      <c r="AK25849" s="104"/>
      <c r="AL25849" s="104"/>
      <c r="AO25849" s="104"/>
      <c r="AP25849" s="104"/>
    </row>
    <row r="25850" spans="21:42" ht="15" customHeight="1" x14ac:dyDescent="0.25">
      <c r="U25850" s="104"/>
      <c r="AB25850" s="104"/>
      <c r="AC25850" s="104"/>
      <c r="AF25850" s="104"/>
      <c r="AG25850" s="104"/>
      <c r="AK25850" s="104"/>
      <c r="AL25850" s="104"/>
      <c r="AO25850" s="104"/>
      <c r="AP25850" s="104"/>
    </row>
    <row r="25851" spans="21:42" ht="15" customHeight="1" x14ac:dyDescent="0.25">
      <c r="U25851" s="104"/>
      <c r="AB25851" s="104"/>
      <c r="AC25851" s="104"/>
      <c r="AF25851" s="104"/>
      <c r="AG25851" s="104"/>
      <c r="AK25851" s="104"/>
      <c r="AL25851" s="104"/>
      <c r="AO25851" s="104"/>
      <c r="AP25851" s="104"/>
    </row>
    <row r="25852" spans="21:42" ht="15" customHeight="1" x14ac:dyDescent="0.25">
      <c r="U25852" s="104"/>
      <c r="AB25852" s="104"/>
      <c r="AC25852" s="104"/>
      <c r="AF25852" s="104"/>
      <c r="AG25852" s="104"/>
      <c r="AK25852" s="104"/>
      <c r="AL25852" s="104"/>
      <c r="AO25852" s="104"/>
      <c r="AP25852" s="104"/>
    </row>
    <row r="25853" spans="21:42" ht="15" customHeight="1" x14ac:dyDescent="0.25">
      <c r="U25853" s="104"/>
      <c r="AB25853" s="104"/>
      <c r="AC25853" s="104"/>
      <c r="AF25853" s="104"/>
      <c r="AG25853" s="104"/>
      <c r="AK25853" s="104"/>
      <c r="AL25853" s="104"/>
      <c r="AO25853" s="104"/>
      <c r="AP25853" s="104"/>
    </row>
    <row r="25854" spans="21:42" ht="15" customHeight="1" x14ac:dyDescent="0.25">
      <c r="U25854" s="104"/>
      <c r="AB25854" s="104"/>
      <c r="AC25854" s="104"/>
      <c r="AF25854" s="104"/>
      <c r="AG25854" s="104"/>
      <c r="AK25854" s="104"/>
      <c r="AL25854" s="104"/>
      <c r="AO25854" s="104"/>
      <c r="AP25854" s="104"/>
    </row>
    <row r="25855" spans="21:42" ht="15" customHeight="1" x14ac:dyDescent="0.25">
      <c r="U25855" s="104"/>
      <c r="AB25855" s="104"/>
      <c r="AC25855" s="104"/>
      <c r="AF25855" s="104"/>
      <c r="AG25855" s="104"/>
      <c r="AK25855" s="104"/>
      <c r="AL25855" s="104"/>
      <c r="AO25855" s="104"/>
      <c r="AP25855" s="104"/>
    </row>
    <row r="25856" spans="21:42" ht="15" customHeight="1" x14ac:dyDescent="0.25">
      <c r="U25856" s="104"/>
      <c r="AB25856" s="104"/>
      <c r="AC25856" s="104"/>
      <c r="AF25856" s="104"/>
      <c r="AG25856" s="104"/>
      <c r="AK25856" s="104"/>
      <c r="AL25856" s="104"/>
      <c r="AO25856" s="104"/>
      <c r="AP25856" s="104"/>
    </row>
    <row r="25857" spans="21:42" ht="15" customHeight="1" x14ac:dyDescent="0.25">
      <c r="U25857" s="104"/>
      <c r="AB25857" s="104"/>
      <c r="AC25857" s="104"/>
      <c r="AF25857" s="104"/>
      <c r="AG25857" s="104"/>
      <c r="AK25857" s="104"/>
      <c r="AL25857" s="104"/>
      <c r="AO25857" s="104"/>
      <c r="AP25857" s="104"/>
    </row>
    <row r="25858" spans="21:42" ht="15" customHeight="1" x14ac:dyDescent="0.25">
      <c r="U25858" s="104"/>
      <c r="AB25858" s="104"/>
      <c r="AC25858" s="104"/>
      <c r="AF25858" s="104"/>
      <c r="AG25858" s="104"/>
      <c r="AK25858" s="104"/>
      <c r="AL25858" s="104"/>
      <c r="AO25858" s="104"/>
      <c r="AP25858" s="104"/>
    </row>
    <row r="25859" spans="21:42" ht="15" customHeight="1" x14ac:dyDescent="0.25">
      <c r="U25859" s="104"/>
      <c r="AB25859" s="104"/>
      <c r="AC25859" s="104"/>
      <c r="AF25859" s="104"/>
      <c r="AG25859" s="104"/>
      <c r="AK25859" s="104"/>
      <c r="AL25859" s="104"/>
      <c r="AO25859" s="104"/>
      <c r="AP25859" s="104"/>
    </row>
    <row r="25860" spans="21:42" ht="15" customHeight="1" x14ac:dyDescent="0.25">
      <c r="U25860" s="104"/>
      <c r="AB25860" s="104"/>
      <c r="AC25860" s="104"/>
      <c r="AF25860" s="104"/>
      <c r="AG25860" s="104"/>
      <c r="AK25860" s="104"/>
      <c r="AL25860" s="104"/>
      <c r="AO25860" s="104"/>
      <c r="AP25860" s="104"/>
    </row>
    <row r="25861" spans="21:42" ht="15" customHeight="1" x14ac:dyDescent="0.25">
      <c r="U25861" s="104"/>
      <c r="AB25861" s="104"/>
      <c r="AC25861" s="104"/>
      <c r="AF25861" s="104"/>
      <c r="AG25861" s="104"/>
      <c r="AK25861" s="104"/>
      <c r="AL25861" s="104"/>
      <c r="AO25861" s="104"/>
      <c r="AP25861" s="104"/>
    </row>
    <row r="25862" spans="21:42" ht="15" customHeight="1" x14ac:dyDescent="0.25">
      <c r="U25862" s="104"/>
      <c r="AB25862" s="104"/>
      <c r="AC25862" s="104"/>
      <c r="AF25862" s="104"/>
      <c r="AG25862" s="104"/>
      <c r="AK25862" s="104"/>
      <c r="AL25862" s="104"/>
      <c r="AO25862" s="104"/>
      <c r="AP25862" s="104"/>
    </row>
    <row r="25863" spans="21:42" ht="15" customHeight="1" x14ac:dyDescent="0.25">
      <c r="U25863" s="104"/>
      <c r="AB25863" s="104"/>
      <c r="AC25863" s="104"/>
      <c r="AF25863" s="104"/>
      <c r="AG25863" s="104"/>
      <c r="AK25863" s="104"/>
      <c r="AL25863" s="104"/>
      <c r="AO25863" s="104"/>
      <c r="AP25863" s="104"/>
    </row>
    <row r="25864" spans="21:42" ht="15" customHeight="1" x14ac:dyDescent="0.25">
      <c r="U25864" s="104"/>
      <c r="AB25864" s="104"/>
      <c r="AC25864" s="104"/>
      <c r="AF25864" s="104"/>
      <c r="AG25864" s="104"/>
      <c r="AK25864" s="104"/>
      <c r="AL25864" s="104"/>
      <c r="AO25864" s="104"/>
      <c r="AP25864" s="104"/>
    </row>
    <row r="25865" spans="21:42" ht="15" customHeight="1" x14ac:dyDescent="0.25">
      <c r="U25865" s="104"/>
      <c r="AB25865" s="104"/>
      <c r="AC25865" s="104"/>
      <c r="AF25865" s="104"/>
      <c r="AG25865" s="104"/>
      <c r="AK25865" s="104"/>
      <c r="AL25865" s="104"/>
      <c r="AO25865" s="104"/>
      <c r="AP25865" s="104"/>
    </row>
    <row r="25866" spans="21:42" ht="15" customHeight="1" x14ac:dyDescent="0.25">
      <c r="U25866" s="104"/>
      <c r="AB25866" s="104"/>
      <c r="AC25866" s="104"/>
      <c r="AF25866" s="104"/>
      <c r="AG25866" s="104"/>
      <c r="AK25866" s="104"/>
      <c r="AL25866" s="104"/>
      <c r="AO25866" s="104"/>
      <c r="AP25866" s="104"/>
    </row>
    <row r="25867" spans="21:42" ht="15" customHeight="1" x14ac:dyDescent="0.25">
      <c r="U25867" s="104"/>
      <c r="AB25867" s="104"/>
      <c r="AC25867" s="104"/>
      <c r="AF25867" s="104"/>
      <c r="AG25867" s="104"/>
      <c r="AK25867" s="104"/>
      <c r="AL25867" s="104"/>
      <c r="AO25867" s="104"/>
      <c r="AP25867" s="104"/>
    </row>
    <row r="25868" spans="21:42" ht="15" customHeight="1" x14ac:dyDescent="0.25">
      <c r="U25868" s="104"/>
      <c r="AB25868" s="104"/>
      <c r="AC25868" s="104"/>
      <c r="AF25868" s="104"/>
      <c r="AG25868" s="104"/>
      <c r="AK25868" s="104"/>
      <c r="AL25868" s="104"/>
      <c r="AO25868" s="104"/>
      <c r="AP25868" s="104"/>
    </row>
    <row r="25869" spans="21:42" ht="15" customHeight="1" x14ac:dyDescent="0.25">
      <c r="U25869" s="104"/>
      <c r="AB25869" s="104"/>
      <c r="AC25869" s="104"/>
      <c r="AF25869" s="104"/>
      <c r="AG25869" s="104"/>
      <c r="AK25869" s="104"/>
      <c r="AL25869" s="104"/>
      <c r="AO25869" s="104"/>
      <c r="AP25869" s="104"/>
    </row>
    <row r="25870" spans="21:42" ht="15" customHeight="1" x14ac:dyDescent="0.25">
      <c r="U25870" s="104"/>
      <c r="AB25870" s="104"/>
      <c r="AC25870" s="104"/>
      <c r="AF25870" s="104"/>
      <c r="AG25870" s="104"/>
      <c r="AK25870" s="104"/>
      <c r="AL25870" s="104"/>
      <c r="AO25870" s="104"/>
      <c r="AP25870" s="104"/>
    </row>
    <row r="25871" spans="21:42" ht="15" customHeight="1" x14ac:dyDescent="0.25">
      <c r="U25871" s="104"/>
      <c r="AB25871" s="104"/>
      <c r="AC25871" s="104"/>
      <c r="AF25871" s="104"/>
      <c r="AG25871" s="104"/>
      <c r="AK25871" s="104"/>
      <c r="AL25871" s="104"/>
      <c r="AO25871" s="104"/>
      <c r="AP25871" s="104"/>
    </row>
    <row r="25872" spans="21:42" ht="15" customHeight="1" x14ac:dyDescent="0.25">
      <c r="U25872" s="104"/>
      <c r="AB25872" s="104"/>
      <c r="AC25872" s="104"/>
      <c r="AF25872" s="104"/>
      <c r="AG25872" s="104"/>
      <c r="AK25872" s="104"/>
      <c r="AL25872" s="104"/>
      <c r="AO25872" s="104"/>
      <c r="AP25872" s="104"/>
    </row>
    <row r="25873" spans="21:42" ht="15" customHeight="1" x14ac:dyDescent="0.25">
      <c r="U25873" s="104"/>
      <c r="AB25873" s="104"/>
      <c r="AC25873" s="104"/>
      <c r="AF25873" s="104"/>
      <c r="AG25873" s="104"/>
      <c r="AK25873" s="104"/>
      <c r="AL25873" s="104"/>
      <c r="AO25873" s="104"/>
      <c r="AP25873" s="104"/>
    </row>
    <row r="25874" spans="21:42" ht="15" customHeight="1" x14ac:dyDescent="0.25">
      <c r="U25874" s="104"/>
      <c r="AB25874" s="104"/>
      <c r="AC25874" s="104"/>
      <c r="AF25874" s="104"/>
      <c r="AG25874" s="104"/>
      <c r="AK25874" s="104"/>
      <c r="AL25874" s="104"/>
      <c r="AO25874" s="104"/>
      <c r="AP25874" s="104"/>
    </row>
    <row r="25875" spans="21:42" ht="15" customHeight="1" x14ac:dyDescent="0.25">
      <c r="U25875" s="104"/>
      <c r="AB25875" s="104"/>
      <c r="AC25875" s="104"/>
      <c r="AF25875" s="104"/>
      <c r="AG25875" s="104"/>
      <c r="AK25875" s="104"/>
      <c r="AL25875" s="104"/>
      <c r="AO25875" s="104"/>
      <c r="AP25875" s="104"/>
    </row>
    <row r="25876" spans="21:42" ht="15" customHeight="1" x14ac:dyDescent="0.25">
      <c r="U25876" s="104"/>
      <c r="AB25876" s="104"/>
      <c r="AC25876" s="104"/>
      <c r="AF25876" s="104"/>
      <c r="AG25876" s="104"/>
      <c r="AK25876" s="104"/>
      <c r="AL25876" s="104"/>
      <c r="AO25876" s="104"/>
      <c r="AP25876" s="104"/>
    </row>
    <row r="25877" spans="21:42" ht="15" customHeight="1" x14ac:dyDescent="0.25">
      <c r="U25877" s="104"/>
      <c r="AB25877" s="104"/>
      <c r="AC25877" s="104"/>
      <c r="AF25877" s="104"/>
      <c r="AG25877" s="104"/>
      <c r="AK25877" s="104"/>
      <c r="AL25877" s="104"/>
      <c r="AO25877" s="104"/>
      <c r="AP25877" s="104"/>
    </row>
    <row r="25878" spans="21:42" ht="15" customHeight="1" x14ac:dyDescent="0.25">
      <c r="U25878" s="104"/>
      <c r="AB25878" s="104"/>
      <c r="AC25878" s="104"/>
      <c r="AF25878" s="104"/>
      <c r="AG25878" s="104"/>
      <c r="AK25878" s="104"/>
      <c r="AL25878" s="104"/>
      <c r="AO25878" s="104"/>
      <c r="AP25878" s="104"/>
    </row>
    <row r="25879" spans="21:42" ht="15" customHeight="1" x14ac:dyDescent="0.25">
      <c r="U25879" s="104"/>
      <c r="AB25879" s="104"/>
      <c r="AC25879" s="104"/>
      <c r="AF25879" s="104"/>
      <c r="AG25879" s="104"/>
      <c r="AK25879" s="104"/>
      <c r="AL25879" s="104"/>
      <c r="AO25879" s="104"/>
      <c r="AP25879" s="104"/>
    </row>
    <row r="25880" spans="21:42" ht="15" customHeight="1" x14ac:dyDescent="0.25">
      <c r="U25880" s="104"/>
      <c r="AB25880" s="104"/>
      <c r="AC25880" s="104"/>
      <c r="AF25880" s="104"/>
      <c r="AG25880" s="104"/>
      <c r="AK25880" s="104"/>
      <c r="AL25880" s="104"/>
      <c r="AO25880" s="104"/>
      <c r="AP25880" s="104"/>
    </row>
    <row r="25881" spans="21:42" ht="15" customHeight="1" x14ac:dyDescent="0.25">
      <c r="U25881" s="104"/>
      <c r="AB25881" s="104"/>
      <c r="AC25881" s="104"/>
      <c r="AF25881" s="104"/>
      <c r="AG25881" s="104"/>
      <c r="AK25881" s="104"/>
      <c r="AL25881" s="104"/>
      <c r="AO25881" s="104"/>
      <c r="AP25881" s="104"/>
    </row>
    <row r="25882" spans="21:42" ht="15" customHeight="1" x14ac:dyDescent="0.25">
      <c r="U25882" s="104"/>
      <c r="AB25882" s="104"/>
      <c r="AC25882" s="104"/>
      <c r="AF25882" s="104"/>
      <c r="AG25882" s="104"/>
      <c r="AK25882" s="104"/>
      <c r="AL25882" s="104"/>
      <c r="AO25882" s="104"/>
      <c r="AP25882" s="104"/>
    </row>
    <row r="25883" spans="21:42" ht="15" customHeight="1" x14ac:dyDescent="0.25">
      <c r="U25883" s="104"/>
      <c r="AB25883" s="104"/>
      <c r="AC25883" s="104"/>
      <c r="AF25883" s="104"/>
      <c r="AG25883" s="104"/>
      <c r="AK25883" s="104"/>
      <c r="AL25883" s="104"/>
      <c r="AO25883" s="104"/>
      <c r="AP25883" s="104"/>
    </row>
    <row r="25884" spans="21:42" ht="15" customHeight="1" x14ac:dyDescent="0.25">
      <c r="U25884" s="104"/>
      <c r="AB25884" s="104"/>
      <c r="AC25884" s="104"/>
      <c r="AF25884" s="104"/>
      <c r="AG25884" s="104"/>
      <c r="AK25884" s="104"/>
      <c r="AL25884" s="104"/>
      <c r="AO25884" s="104"/>
      <c r="AP25884" s="104"/>
    </row>
    <row r="25885" spans="21:42" ht="15" customHeight="1" x14ac:dyDescent="0.25">
      <c r="U25885" s="104"/>
      <c r="AB25885" s="104"/>
      <c r="AC25885" s="104"/>
      <c r="AF25885" s="104"/>
      <c r="AG25885" s="104"/>
      <c r="AK25885" s="104"/>
      <c r="AL25885" s="104"/>
      <c r="AO25885" s="104"/>
      <c r="AP25885" s="104"/>
    </row>
    <row r="25886" spans="21:42" ht="15" customHeight="1" x14ac:dyDescent="0.25">
      <c r="U25886" s="104"/>
      <c r="AB25886" s="104"/>
      <c r="AC25886" s="104"/>
      <c r="AF25886" s="104"/>
      <c r="AG25886" s="104"/>
      <c r="AK25886" s="104"/>
      <c r="AL25886" s="104"/>
      <c r="AO25886" s="104"/>
      <c r="AP25886" s="104"/>
    </row>
    <row r="25887" spans="21:42" ht="15" customHeight="1" x14ac:dyDescent="0.25">
      <c r="U25887" s="104"/>
      <c r="AB25887" s="104"/>
      <c r="AC25887" s="104"/>
      <c r="AF25887" s="104"/>
      <c r="AG25887" s="104"/>
      <c r="AK25887" s="104"/>
      <c r="AL25887" s="104"/>
      <c r="AO25887" s="104"/>
      <c r="AP25887" s="104"/>
    </row>
    <row r="25888" spans="21:42" ht="15" customHeight="1" x14ac:dyDescent="0.25">
      <c r="U25888" s="104"/>
      <c r="AB25888" s="104"/>
      <c r="AC25888" s="104"/>
      <c r="AF25888" s="104"/>
      <c r="AG25888" s="104"/>
      <c r="AK25888" s="104"/>
      <c r="AL25888" s="104"/>
      <c r="AO25888" s="104"/>
      <c r="AP25888" s="104"/>
    </row>
    <row r="25889" spans="21:42" ht="15" customHeight="1" x14ac:dyDescent="0.25">
      <c r="U25889" s="104"/>
      <c r="AB25889" s="104"/>
      <c r="AC25889" s="104"/>
      <c r="AF25889" s="104"/>
      <c r="AG25889" s="104"/>
      <c r="AK25889" s="104"/>
      <c r="AL25889" s="104"/>
      <c r="AO25889" s="104"/>
      <c r="AP25889" s="104"/>
    </row>
    <row r="25890" spans="21:42" ht="15" customHeight="1" x14ac:dyDescent="0.25">
      <c r="U25890" s="104"/>
      <c r="AB25890" s="104"/>
      <c r="AC25890" s="104"/>
      <c r="AF25890" s="104"/>
      <c r="AG25890" s="104"/>
      <c r="AK25890" s="104"/>
      <c r="AL25890" s="104"/>
      <c r="AO25890" s="104"/>
      <c r="AP25890" s="104"/>
    </row>
    <row r="25891" spans="21:42" ht="15" customHeight="1" x14ac:dyDescent="0.25">
      <c r="U25891" s="104"/>
      <c r="AB25891" s="104"/>
      <c r="AC25891" s="104"/>
      <c r="AF25891" s="104"/>
      <c r="AG25891" s="104"/>
      <c r="AK25891" s="104"/>
      <c r="AL25891" s="104"/>
      <c r="AO25891" s="104"/>
      <c r="AP25891" s="104"/>
    </row>
    <row r="25892" spans="21:42" ht="15" customHeight="1" x14ac:dyDescent="0.25">
      <c r="U25892" s="104"/>
      <c r="AB25892" s="104"/>
      <c r="AC25892" s="104"/>
      <c r="AF25892" s="104"/>
      <c r="AG25892" s="104"/>
      <c r="AK25892" s="104"/>
      <c r="AL25892" s="104"/>
      <c r="AO25892" s="104"/>
      <c r="AP25892" s="104"/>
    </row>
    <row r="25893" spans="21:42" ht="15" customHeight="1" x14ac:dyDescent="0.25">
      <c r="U25893" s="104"/>
      <c r="AB25893" s="104"/>
      <c r="AC25893" s="104"/>
      <c r="AF25893" s="104"/>
      <c r="AG25893" s="104"/>
      <c r="AK25893" s="104"/>
      <c r="AL25893" s="104"/>
      <c r="AO25893" s="104"/>
      <c r="AP25893" s="104"/>
    </row>
    <row r="25894" spans="21:42" ht="15" customHeight="1" x14ac:dyDescent="0.25">
      <c r="U25894" s="104"/>
      <c r="AB25894" s="104"/>
      <c r="AC25894" s="104"/>
      <c r="AF25894" s="104"/>
      <c r="AG25894" s="104"/>
      <c r="AK25894" s="104"/>
      <c r="AL25894" s="104"/>
      <c r="AO25894" s="104"/>
      <c r="AP25894" s="104"/>
    </row>
    <row r="25895" spans="21:42" ht="15" customHeight="1" x14ac:dyDescent="0.25">
      <c r="U25895" s="104"/>
      <c r="AB25895" s="104"/>
      <c r="AC25895" s="104"/>
      <c r="AF25895" s="104"/>
      <c r="AG25895" s="104"/>
      <c r="AK25895" s="104"/>
      <c r="AL25895" s="104"/>
      <c r="AO25895" s="104"/>
      <c r="AP25895" s="104"/>
    </row>
    <row r="25896" spans="21:42" ht="15" customHeight="1" x14ac:dyDescent="0.25">
      <c r="U25896" s="104"/>
      <c r="AB25896" s="104"/>
      <c r="AC25896" s="104"/>
      <c r="AF25896" s="104"/>
      <c r="AG25896" s="104"/>
      <c r="AK25896" s="104"/>
      <c r="AL25896" s="104"/>
      <c r="AO25896" s="104"/>
      <c r="AP25896" s="104"/>
    </row>
    <row r="25897" spans="21:42" ht="15" customHeight="1" x14ac:dyDescent="0.25">
      <c r="U25897" s="104"/>
      <c r="AB25897" s="104"/>
      <c r="AC25897" s="104"/>
      <c r="AF25897" s="104"/>
      <c r="AG25897" s="104"/>
      <c r="AK25897" s="104"/>
      <c r="AL25897" s="104"/>
      <c r="AO25897" s="104"/>
      <c r="AP25897" s="104"/>
    </row>
    <row r="25898" spans="21:42" ht="15" customHeight="1" x14ac:dyDescent="0.25">
      <c r="U25898" s="104"/>
      <c r="AB25898" s="104"/>
      <c r="AC25898" s="104"/>
      <c r="AF25898" s="104"/>
      <c r="AG25898" s="104"/>
      <c r="AK25898" s="104"/>
      <c r="AL25898" s="104"/>
      <c r="AO25898" s="104"/>
      <c r="AP25898" s="104"/>
    </row>
    <row r="25899" spans="21:42" ht="15" customHeight="1" x14ac:dyDescent="0.25">
      <c r="U25899" s="104"/>
      <c r="AB25899" s="104"/>
      <c r="AC25899" s="104"/>
      <c r="AF25899" s="104"/>
      <c r="AG25899" s="104"/>
      <c r="AK25899" s="104"/>
      <c r="AL25899" s="104"/>
      <c r="AO25899" s="104"/>
      <c r="AP25899" s="104"/>
    </row>
    <row r="25900" spans="21:42" ht="15" customHeight="1" x14ac:dyDescent="0.25">
      <c r="U25900" s="104"/>
      <c r="AB25900" s="104"/>
      <c r="AC25900" s="104"/>
      <c r="AF25900" s="104"/>
      <c r="AG25900" s="104"/>
      <c r="AK25900" s="104"/>
      <c r="AL25900" s="104"/>
      <c r="AO25900" s="104"/>
      <c r="AP25900" s="104"/>
    </row>
    <row r="25901" spans="21:42" ht="15" customHeight="1" x14ac:dyDescent="0.25">
      <c r="U25901" s="104"/>
      <c r="AB25901" s="104"/>
      <c r="AC25901" s="104"/>
      <c r="AF25901" s="104"/>
      <c r="AG25901" s="104"/>
      <c r="AK25901" s="104"/>
      <c r="AL25901" s="104"/>
      <c r="AO25901" s="104"/>
      <c r="AP25901" s="104"/>
    </row>
    <row r="25902" spans="21:42" ht="15" customHeight="1" x14ac:dyDescent="0.25">
      <c r="U25902" s="104"/>
      <c r="AB25902" s="104"/>
      <c r="AC25902" s="104"/>
      <c r="AF25902" s="104"/>
      <c r="AG25902" s="104"/>
      <c r="AK25902" s="104"/>
      <c r="AL25902" s="104"/>
      <c r="AO25902" s="104"/>
      <c r="AP25902" s="104"/>
    </row>
    <row r="25903" spans="21:42" ht="15" customHeight="1" x14ac:dyDescent="0.25">
      <c r="U25903" s="104"/>
      <c r="AB25903" s="104"/>
      <c r="AC25903" s="104"/>
      <c r="AF25903" s="104"/>
      <c r="AG25903" s="104"/>
      <c r="AK25903" s="104"/>
      <c r="AL25903" s="104"/>
      <c r="AO25903" s="104"/>
      <c r="AP25903" s="104"/>
    </row>
    <row r="25904" spans="21:42" ht="15" customHeight="1" x14ac:dyDescent="0.25">
      <c r="U25904" s="104"/>
      <c r="AB25904" s="104"/>
      <c r="AC25904" s="104"/>
      <c r="AF25904" s="104"/>
      <c r="AG25904" s="104"/>
      <c r="AK25904" s="104"/>
      <c r="AL25904" s="104"/>
      <c r="AO25904" s="104"/>
      <c r="AP25904" s="104"/>
    </row>
    <row r="25905" spans="21:42" ht="15" customHeight="1" x14ac:dyDescent="0.25">
      <c r="U25905" s="104"/>
      <c r="AB25905" s="104"/>
      <c r="AC25905" s="104"/>
      <c r="AF25905" s="104"/>
      <c r="AG25905" s="104"/>
      <c r="AK25905" s="104"/>
      <c r="AL25905" s="104"/>
      <c r="AO25905" s="104"/>
      <c r="AP25905" s="104"/>
    </row>
    <row r="25906" spans="21:42" ht="15" customHeight="1" x14ac:dyDescent="0.25">
      <c r="U25906" s="104"/>
      <c r="AB25906" s="104"/>
      <c r="AC25906" s="104"/>
      <c r="AF25906" s="104"/>
      <c r="AG25906" s="104"/>
      <c r="AK25906" s="104"/>
      <c r="AL25906" s="104"/>
      <c r="AO25906" s="104"/>
      <c r="AP25906" s="104"/>
    </row>
    <row r="25907" spans="21:42" ht="15" customHeight="1" x14ac:dyDescent="0.25">
      <c r="U25907" s="104"/>
      <c r="AB25907" s="104"/>
      <c r="AC25907" s="104"/>
      <c r="AF25907" s="104"/>
      <c r="AG25907" s="104"/>
      <c r="AK25907" s="104"/>
      <c r="AL25907" s="104"/>
      <c r="AO25907" s="104"/>
      <c r="AP25907" s="104"/>
    </row>
    <row r="25908" spans="21:42" ht="15" customHeight="1" x14ac:dyDescent="0.25">
      <c r="U25908" s="104"/>
      <c r="AB25908" s="104"/>
      <c r="AC25908" s="104"/>
      <c r="AF25908" s="104"/>
      <c r="AG25908" s="104"/>
      <c r="AK25908" s="104"/>
      <c r="AL25908" s="104"/>
      <c r="AO25908" s="104"/>
      <c r="AP25908" s="104"/>
    </row>
    <row r="25909" spans="21:42" ht="15" customHeight="1" x14ac:dyDescent="0.25">
      <c r="U25909" s="104"/>
      <c r="AB25909" s="104"/>
      <c r="AC25909" s="104"/>
      <c r="AF25909" s="104"/>
      <c r="AG25909" s="104"/>
      <c r="AK25909" s="104"/>
      <c r="AL25909" s="104"/>
      <c r="AO25909" s="104"/>
      <c r="AP25909" s="104"/>
    </row>
    <row r="25910" spans="21:42" ht="15" customHeight="1" x14ac:dyDescent="0.25">
      <c r="U25910" s="104"/>
      <c r="AB25910" s="104"/>
      <c r="AC25910" s="104"/>
      <c r="AF25910" s="104"/>
      <c r="AG25910" s="104"/>
      <c r="AK25910" s="104"/>
      <c r="AL25910" s="104"/>
      <c r="AO25910" s="104"/>
      <c r="AP25910" s="104"/>
    </row>
    <row r="25911" spans="21:42" ht="15" customHeight="1" x14ac:dyDescent="0.25">
      <c r="U25911" s="104"/>
      <c r="AB25911" s="104"/>
      <c r="AC25911" s="104"/>
      <c r="AF25911" s="104"/>
      <c r="AG25911" s="104"/>
      <c r="AK25911" s="104"/>
      <c r="AL25911" s="104"/>
      <c r="AO25911" s="104"/>
      <c r="AP25911" s="104"/>
    </row>
    <row r="25912" spans="21:42" ht="15" customHeight="1" x14ac:dyDescent="0.25">
      <c r="U25912" s="104"/>
      <c r="AB25912" s="104"/>
      <c r="AC25912" s="104"/>
      <c r="AF25912" s="104"/>
      <c r="AG25912" s="104"/>
      <c r="AK25912" s="104"/>
      <c r="AL25912" s="104"/>
      <c r="AO25912" s="104"/>
      <c r="AP25912" s="104"/>
    </row>
    <row r="25913" spans="21:42" ht="15" customHeight="1" x14ac:dyDescent="0.25">
      <c r="U25913" s="104"/>
      <c r="AB25913" s="104"/>
      <c r="AC25913" s="104"/>
      <c r="AF25913" s="104"/>
      <c r="AG25913" s="104"/>
      <c r="AK25913" s="104"/>
      <c r="AL25913" s="104"/>
      <c r="AO25913" s="104"/>
      <c r="AP25913" s="104"/>
    </row>
    <row r="25914" spans="21:42" ht="15" customHeight="1" x14ac:dyDescent="0.25">
      <c r="U25914" s="104"/>
      <c r="AB25914" s="104"/>
      <c r="AC25914" s="104"/>
      <c r="AF25914" s="104"/>
      <c r="AG25914" s="104"/>
      <c r="AK25914" s="104"/>
      <c r="AL25914" s="104"/>
      <c r="AO25914" s="104"/>
      <c r="AP25914" s="104"/>
    </row>
    <row r="25915" spans="21:42" ht="15" customHeight="1" x14ac:dyDescent="0.25">
      <c r="U25915" s="104"/>
      <c r="AB25915" s="104"/>
      <c r="AC25915" s="104"/>
      <c r="AF25915" s="104"/>
      <c r="AG25915" s="104"/>
      <c r="AK25915" s="104"/>
      <c r="AL25915" s="104"/>
      <c r="AO25915" s="104"/>
      <c r="AP25915" s="104"/>
    </row>
    <row r="25916" spans="21:42" ht="15" customHeight="1" x14ac:dyDescent="0.25">
      <c r="U25916" s="104"/>
      <c r="AB25916" s="104"/>
      <c r="AC25916" s="104"/>
      <c r="AF25916" s="104"/>
      <c r="AG25916" s="104"/>
      <c r="AK25916" s="104"/>
      <c r="AL25916" s="104"/>
      <c r="AO25916" s="104"/>
      <c r="AP25916" s="104"/>
    </row>
    <row r="25917" spans="21:42" ht="15" customHeight="1" x14ac:dyDescent="0.25">
      <c r="U25917" s="104"/>
      <c r="AB25917" s="104"/>
      <c r="AC25917" s="104"/>
      <c r="AF25917" s="104"/>
      <c r="AG25917" s="104"/>
      <c r="AK25917" s="104"/>
      <c r="AL25917" s="104"/>
      <c r="AO25917" s="104"/>
      <c r="AP25917" s="104"/>
    </row>
    <row r="25918" spans="21:42" ht="15" customHeight="1" x14ac:dyDescent="0.25">
      <c r="U25918" s="104"/>
      <c r="AB25918" s="104"/>
      <c r="AC25918" s="104"/>
      <c r="AF25918" s="104"/>
      <c r="AG25918" s="104"/>
      <c r="AK25918" s="104"/>
      <c r="AL25918" s="104"/>
      <c r="AO25918" s="104"/>
      <c r="AP25918" s="104"/>
    </row>
    <row r="25919" spans="21:42" ht="15" customHeight="1" x14ac:dyDescent="0.25">
      <c r="U25919" s="104"/>
      <c r="AB25919" s="104"/>
      <c r="AC25919" s="104"/>
      <c r="AF25919" s="104"/>
      <c r="AG25919" s="104"/>
      <c r="AK25919" s="104"/>
      <c r="AL25919" s="104"/>
      <c r="AO25919" s="104"/>
      <c r="AP25919" s="104"/>
    </row>
    <row r="25920" spans="21:42" ht="15" customHeight="1" x14ac:dyDescent="0.25">
      <c r="U25920" s="104"/>
      <c r="AB25920" s="104"/>
      <c r="AC25920" s="104"/>
      <c r="AF25920" s="104"/>
      <c r="AG25920" s="104"/>
      <c r="AK25920" s="104"/>
      <c r="AL25920" s="104"/>
      <c r="AO25920" s="104"/>
      <c r="AP25920" s="104"/>
    </row>
    <row r="25921" spans="21:42" ht="15" customHeight="1" x14ac:dyDescent="0.25">
      <c r="U25921" s="104"/>
      <c r="AB25921" s="104"/>
      <c r="AC25921" s="104"/>
      <c r="AF25921" s="104"/>
      <c r="AG25921" s="104"/>
      <c r="AK25921" s="104"/>
      <c r="AL25921" s="104"/>
      <c r="AO25921" s="104"/>
      <c r="AP25921" s="104"/>
    </row>
    <row r="25922" spans="21:42" ht="15" customHeight="1" x14ac:dyDescent="0.25">
      <c r="U25922" s="104"/>
      <c r="AB25922" s="104"/>
      <c r="AC25922" s="104"/>
      <c r="AF25922" s="104"/>
      <c r="AG25922" s="104"/>
      <c r="AK25922" s="104"/>
      <c r="AL25922" s="104"/>
      <c r="AO25922" s="104"/>
      <c r="AP25922" s="104"/>
    </row>
    <row r="25923" spans="21:42" ht="15" customHeight="1" x14ac:dyDescent="0.25">
      <c r="U25923" s="104"/>
      <c r="AB25923" s="104"/>
      <c r="AC25923" s="104"/>
      <c r="AF25923" s="104"/>
      <c r="AG25923" s="104"/>
      <c r="AK25923" s="104"/>
      <c r="AL25923" s="104"/>
      <c r="AO25923" s="104"/>
      <c r="AP25923" s="104"/>
    </row>
    <row r="25924" spans="21:42" ht="15" customHeight="1" x14ac:dyDescent="0.25">
      <c r="U25924" s="104"/>
      <c r="AB25924" s="104"/>
      <c r="AC25924" s="104"/>
      <c r="AF25924" s="104"/>
      <c r="AG25924" s="104"/>
      <c r="AK25924" s="104"/>
      <c r="AL25924" s="104"/>
      <c r="AO25924" s="104"/>
      <c r="AP25924" s="104"/>
    </row>
    <row r="25925" spans="21:42" ht="15" customHeight="1" x14ac:dyDescent="0.25">
      <c r="U25925" s="104"/>
      <c r="AB25925" s="104"/>
      <c r="AC25925" s="104"/>
      <c r="AF25925" s="104"/>
      <c r="AG25925" s="104"/>
      <c r="AK25925" s="104"/>
      <c r="AL25925" s="104"/>
      <c r="AO25925" s="104"/>
      <c r="AP25925" s="104"/>
    </row>
    <row r="25926" spans="21:42" ht="15" customHeight="1" x14ac:dyDescent="0.25">
      <c r="U25926" s="104"/>
      <c r="AB25926" s="104"/>
      <c r="AC25926" s="104"/>
      <c r="AF25926" s="104"/>
      <c r="AG25926" s="104"/>
      <c r="AK25926" s="104"/>
      <c r="AL25926" s="104"/>
      <c r="AO25926" s="104"/>
      <c r="AP25926" s="104"/>
    </row>
    <row r="25927" spans="21:42" ht="15" customHeight="1" x14ac:dyDescent="0.25">
      <c r="U25927" s="104"/>
      <c r="AB25927" s="104"/>
      <c r="AC25927" s="104"/>
      <c r="AF25927" s="104"/>
      <c r="AG25927" s="104"/>
      <c r="AK25927" s="104"/>
      <c r="AL25927" s="104"/>
      <c r="AO25927" s="104"/>
      <c r="AP25927" s="104"/>
    </row>
    <row r="25928" spans="21:42" ht="15" customHeight="1" x14ac:dyDescent="0.25">
      <c r="U25928" s="104"/>
      <c r="AB25928" s="104"/>
      <c r="AC25928" s="104"/>
      <c r="AF25928" s="104"/>
      <c r="AG25928" s="104"/>
      <c r="AK25928" s="104"/>
      <c r="AL25928" s="104"/>
      <c r="AO25928" s="104"/>
      <c r="AP25928" s="104"/>
    </row>
    <row r="25929" spans="21:42" ht="15" customHeight="1" x14ac:dyDescent="0.25">
      <c r="U25929" s="104"/>
      <c r="AB25929" s="104"/>
      <c r="AC25929" s="104"/>
      <c r="AF25929" s="104"/>
      <c r="AG25929" s="104"/>
      <c r="AK25929" s="104"/>
      <c r="AL25929" s="104"/>
      <c r="AO25929" s="104"/>
      <c r="AP25929" s="104"/>
    </row>
    <row r="25930" spans="21:42" ht="15" customHeight="1" x14ac:dyDescent="0.25">
      <c r="U25930" s="104"/>
      <c r="AB25930" s="104"/>
      <c r="AC25930" s="104"/>
      <c r="AF25930" s="104"/>
      <c r="AG25930" s="104"/>
      <c r="AK25930" s="104"/>
      <c r="AL25930" s="104"/>
      <c r="AO25930" s="104"/>
      <c r="AP25930" s="104"/>
    </row>
    <row r="25931" spans="21:42" ht="15" customHeight="1" x14ac:dyDescent="0.25">
      <c r="U25931" s="104"/>
      <c r="AB25931" s="104"/>
      <c r="AC25931" s="104"/>
      <c r="AF25931" s="104"/>
      <c r="AG25931" s="104"/>
      <c r="AK25931" s="104"/>
      <c r="AL25931" s="104"/>
      <c r="AO25931" s="104"/>
      <c r="AP25931" s="104"/>
    </row>
    <row r="25932" spans="21:42" ht="15" customHeight="1" x14ac:dyDescent="0.25">
      <c r="U25932" s="104"/>
      <c r="AB25932" s="104"/>
      <c r="AC25932" s="104"/>
      <c r="AF25932" s="104"/>
      <c r="AG25932" s="104"/>
      <c r="AK25932" s="104"/>
      <c r="AL25932" s="104"/>
      <c r="AO25932" s="104"/>
      <c r="AP25932" s="104"/>
    </row>
    <row r="25933" spans="21:42" ht="15" customHeight="1" x14ac:dyDescent="0.25">
      <c r="U25933" s="104"/>
      <c r="AB25933" s="104"/>
      <c r="AC25933" s="104"/>
      <c r="AF25933" s="104"/>
      <c r="AG25933" s="104"/>
      <c r="AK25933" s="104"/>
      <c r="AL25933" s="104"/>
      <c r="AO25933" s="104"/>
      <c r="AP25933" s="104"/>
    </row>
    <row r="25934" spans="21:42" ht="15" customHeight="1" x14ac:dyDescent="0.25">
      <c r="U25934" s="104"/>
      <c r="AB25934" s="104"/>
      <c r="AC25934" s="104"/>
      <c r="AF25934" s="104"/>
      <c r="AG25934" s="104"/>
      <c r="AK25934" s="104"/>
      <c r="AL25934" s="104"/>
      <c r="AO25934" s="104"/>
      <c r="AP25934" s="104"/>
    </row>
    <row r="25935" spans="21:42" ht="15" customHeight="1" x14ac:dyDescent="0.25">
      <c r="U25935" s="104"/>
      <c r="AB25935" s="104"/>
      <c r="AC25935" s="104"/>
      <c r="AF25935" s="104"/>
      <c r="AG25935" s="104"/>
      <c r="AK25935" s="104"/>
      <c r="AL25935" s="104"/>
      <c r="AO25935" s="104"/>
      <c r="AP25935" s="104"/>
    </row>
    <row r="25936" spans="21:42" ht="15" customHeight="1" x14ac:dyDescent="0.25">
      <c r="U25936" s="104"/>
      <c r="AB25936" s="104"/>
      <c r="AC25936" s="104"/>
      <c r="AF25936" s="104"/>
      <c r="AG25936" s="104"/>
      <c r="AK25936" s="104"/>
      <c r="AL25936" s="104"/>
      <c r="AO25936" s="104"/>
      <c r="AP25936" s="104"/>
    </row>
    <row r="25937" spans="21:42" ht="15" customHeight="1" x14ac:dyDescent="0.25">
      <c r="U25937" s="104"/>
      <c r="AB25937" s="104"/>
      <c r="AC25937" s="104"/>
      <c r="AF25937" s="104"/>
      <c r="AG25937" s="104"/>
      <c r="AK25937" s="104"/>
      <c r="AL25937" s="104"/>
      <c r="AO25937" s="104"/>
      <c r="AP25937" s="104"/>
    </row>
    <row r="25938" spans="21:42" ht="15" customHeight="1" x14ac:dyDescent="0.25">
      <c r="U25938" s="104"/>
      <c r="AB25938" s="104"/>
      <c r="AC25938" s="104"/>
      <c r="AF25938" s="104"/>
      <c r="AG25938" s="104"/>
      <c r="AK25938" s="104"/>
      <c r="AL25938" s="104"/>
      <c r="AO25938" s="104"/>
      <c r="AP25938" s="104"/>
    </row>
    <row r="25939" spans="21:42" ht="15" customHeight="1" x14ac:dyDescent="0.25">
      <c r="U25939" s="104"/>
      <c r="AB25939" s="104"/>
      <c r="AC25939" s="104"/>
      <c r="AF25939" s="104"/>
      <c r="AG25939" s="104"/>
      <c r="AK25939" s="104"/>
      <c r="AL25939" s="104"/>
      <c r="AO25939" s="104"/>
      <c r="AP25939" s="104"/>
    </row>
    <row r="25940" spans="21:42" ht="15" customHeight="1" x14ac:dyDescent="0.25">
      <c r="U25940" s="104"/>
      <c r="AB25940" s="104"/>
      <c r="AC25940" s="104"/>
      <c r="AF25940" s="104"/>
      <c r="AG25940" s="104"/>
      <c r="AK25940" s="104"/>
      <c r="AL25940" s="104"/>
      <c r="AO25940" s="104"/>
      <c r="AP25940" s="104"/>
    </row>
    <row r="25941" spans="21:42" ht="15" customHeight="1" x14ac:dyDescent="0.25">
      <c r="U25941" s="104"/>
      <c r="AB25941" s="104"/>
      <c r="AC25941" s="104"/>
      <c r="AF25941" s="104"/>
      <c r="AG25941" s="104"/>
      <c r="AK25941" s="104"/>
      <c r="AL25941" s="104"/>
      <c r="AO25941" s="104"/>
      <c r="AP25941" s="104"/>
    </row>
    <row r="25942" spans="21:42" ht="15" customHeight="1" x14ac:dyDescent="0.25">
      <c r="U25942" s="104"/>
      <c r="AB25942" s="104"/>
      <c r="AC25942" s="104"/>
      <c r="AF25942" s="104"/>
      <c r="AG25942" s="104"/>
      <c r="AK25942" s="104"/>
      <c r="AL25942" s="104"/>
      <c r="AO25942" s="104"/>
      <c r="AP25942" s="104"/>
    </row>
    <row r="25943" spans="21:42" ht="15" customHeight="1" x14ac:dyDescent="0.25">
      <c r="U25943" s="104"/>
      <c r="AB25943" s="104"/>
      <c r="AC25943" s="104"/>
      <c r="AF25943" s="104"/>
      <c r="AG25943" s="104"/>
      <c r="AK25943" s="104"/>
      <c r="AL25943" s="104"/>
      <c r="AO25943" s="104"/>
      <c r="AP25943" s="104"/>
    </row>
    <row r="25944" spans="21:42" ht="15" customHeight="1" x14ac:dyDescent="0.25">
      <c r="U25944" s="104"/>
      <c r="AB25944" s="104"/>
      <c r="AC25944" s="104"/>
      <c r="AF25944" s="104"/>
      <c r="AG25944" s="104"/>
      <c r="AK25944" s="104"/>
      <c r="AL25944" s="104"/>
      <c r="AO25944" s="104"/>
      <c r="AP25944" s="104"/>
    </row>
    <row r="25945" spans="21:42" ht="15" customHeight="1" x14ac:dyDescent="0.25">
      <c r="U25945" s="104"/>
      <c r="AB25945" s="104"/>
      <c r="AC25945" s="104"/>
      <c r="AF25945" s="104"/>
      <c r="AG25945" s="104"/>
      <c r="AK25945" s="104"/>
      <c r="AL25945" s="104"/>
      <c r="AO25945" s="104"/>
      <c r="AP25945" s="104"/>
    </row>
    <row r="25946" spans="21:42" ht="15" customHeight="1" x14ac:dyDescent="0.25">
      <c r="U25946" s="104"/>
      <c r="AB25946" s="104"/>
      <c r="AC25946" s="104"/>
      <c r="AF25946" s="104"/>
      <c r="AG25946" s="104"/>
      <c r="AK25946" s="104"/>
      <c r="AL25946" s="104"/>
      <c r="AO25946" s="104"/>
      <c r="AP25946" s="104"/>
    </row>
    <row r="25947" spans="21:42" ht="15" customHeight="1" x14ac:dyDescent="0.25">
      <c r="U25947" s="104"/>
      <c r="AB25947" s="104"/>
      <c r="AC25947" s="104"/>
      <c r="AF25947" s="104"/>
      <c r="AG25947" s="104"/>
      <c r="AK25947" s="104"/>
      <c r="AL25947" s="104"/>
      <c r="AO25947" s="104"/>
      <c r="AP25947" s="104"/>
    </row>
    <row r="25948" spans="21:42" ht="15" customHeight="1" x14ac:dyDescent="0.25">
      <c r="U25948" s="104"/>
      <c r="AB25948" s="104"/>
      <c r="AC25948" s="104"/>
      <c r="AF25948" s="104"/>
      <c r="AG25948" s="104"/>
      <c r="AK25948" s="104"/>
      <c r="AL25948" s="104"/>
      <c r="AO25948" s="104"/>
      <c r="AP25948" s="104"/>
    </row>
    <row r="25949" spans="21:42" ht="15" customHeight="1" x14ac:dyDescent="0.25">
      <c r="U25949" s="104"/>
      <c r="AB25949" s="104"/>
      <c r="AC25949" s="104"/>
      <c r="AF25949" s="104"/>
      <c r="AG25949" s="104"/>
      <c r="AK25949" s="104"/>
      <c r="AL25949" s="104"/>
      <c r="AO25949" s="104"/>
      <c r="AP25949" s="104"/>
    </row>
    <row r="25950" spans="21:42" ht="15" customHeight="1" x14ac:dyDescent="0.25">
      <c r="U25950" s="104"/>
      <c r="AB25950" s="104"/>
      <c r="AC25950" s="104"/>
      <c r="AF25950" s="104"/>
      <c r="AG25950" s="104"/>
      <c r="AK25950" s="104"/>
      <c r="AL25950" s="104"/>
      <c r="AO25950" s="104"/>
      <c r="AP25950" s="104"/>
    </row>
    <row r="25951" spans="21:42" ht="15" customHeight="1" x14ac:dyDescent="0.25">
      <c r="U25951" s="104"/>
      <c r="AB25951" s="104"/>
      <c r="AC25951" s="104"/>
      <c r="AF25951" s="104"/>
      <c r="AG25951" s="104"/>
      <c r="AK25951" s="104"/>
      <c r="AL25951" s="104"/>
      <c r="AO25951" s="104"/>
      <c r="AP25951" s="104"/>
    </row>
    <row r="25952" spans="21:42" ht="15" customHeight="1" x14ac:dyDescent="0.25">
      <c r="U25952" s="104"/>
      <c r="AB25952" s="104"/>
      <c r="AC25952" s="104"/>
      <c r="AF25952" s="104"/>
      <c r="AG25952" s="104"/>
      <c r="AK25952" s="104"/>
      <c r="AL25952" s="104"/>
      <c r="AO25952" s="104"/>
      <c r="AP25952" s="104"/>
    </row>
    <row r="25953" spans="21:42" ht="15" customHeight="1" x14ac:dyDescent="0.25">
      <c r="U25953" s="104"/>
      <c r="AB25953" s="104"/>
      <c r="AC25953" s="104"/>
      <c r="AF25953" s="104"/>
      <c r="AG25953" s="104"/>
      <c r="AK25953" s="104"/>
      <c r="AL25953" s="104"/>
      <c r="AO25953" s="104"/>
      <c r="AP25953" s="104"/>
    </row>
    <row r="25954" spans="21:42" ht="15" customHeight="1" x14ac:dyDescent="0.25">
      <c r="U25954" s="104"/>
      <c r="AB25954" s="104"/>
      <c r="AC25954" s="104"/>
      <c r="AF25954" s="104"/>
      <c r="AG25954" s="104"/>
      <c r="AK25954" s="104"/>
      <c r="AL25954" s="104"/>
      <c r="AO25954" s="104"/>
      <c r="AP25954" s="104"/>
    </row>
    <row r="25955" spans="21:42" ht="15" customHeight="1" x14ac:dyDescent="0.25">
      <c r="U25955" s="104"/>
      <c r="AB25955" s="104"/>
      <c r="AC25955" s="104"/>
      <c r="AF25955" s="104"/>
      <c r="AG25955" s="104"/>
      <c r="AK25955" s="104"/>
      <c r="AL25955" s="104"/>
      <c r="AO25955" s="104"/>
      <c r="AP25955" s="104"/>
    </row>
    <row r="25956" spans="21:42" ht="15" customHeight="1" x14ac:dyDescent="0.25">
      <c r="U25956" s="104"/>
      <c r="AB25956" s="104"/>
      <c r="AC25956" s="104"/>
      <c r="AF25956" s="104"/>
      <c r="AG25956" s="104"/>
      <c r="AK25956" s="104"/>
      <c r="AL25956" s="104"/>
      <c r="AO25956" s="104"/>
      <c r="AP25956" s="104"/>
    </row>
    <row r="25957" spans="21:42" ht="15" customHeight="1" x14ac:dyDescent="0.25">
      <c r="U25957" s="104"/>
      <c r="AB25957" s="104"/>
      <c r="AC25957" s="104"/>
      <c r="AF25957" s="104"/>
      <c r="AG25957" s="104"/>
      <c r="AK25957" s="104"/>
      <c r="AL25957" s="104"/>
      <c r="AO25957" s="104"/>
      <c r="AP25957" s="104"/>
    </row>
    <row r="25958" spans="21:42" ht="15" customHeight="1" x14ac:dyDescent="0.25">
      <c r="U25958" s="104"/>
      <c r="AB25958" s="104"/>
      <c r="AC25958" s="104"/>
      <c r="AF25958" s="104"/>
      <c r="AG25958" s="104"/>
      <c r="AK25958" s="104"/>
      <c r="AL25958" s="104"/>
      <c r="AO25958" s="104"/>
      <c r="AP25958" s="104"/>
    </row>
    <row r="25959" spans="21:42" ht="15" customHeight="1" x14ac:dyDescent="0.25">
      <c r="U25959" s="104"/>
      <c r="AB25959" s="104"/>
      <c r="AC25959" s="104"/>
      <c r="AF25959" s="104"/>
      <c r="AG25959" s="104"/>
      <c r="AK25959" s="104"/>
      <c r="AL25959" s="104"/>
      <c r="AO25959" s="104"/>
      <c r="AP25959" s="104"/>
    </row>
    <row r="25960" spans="21:42" ht="15" customHeight="1" x14ac:dyDescent="0.25">
      <c r="U25960" s="104"/>
      <c r="AB25960" s="104"/>
      <c r="AC25960" s="104"/>
      <c r="AF25960" s="104"/>
      <c r="AG25960" s="104"/>
      <c r="AK25960" s="104"/>
      <c r="AL25960" s="104"/>
      <c r="AO25960" s="104"/>
      <c r="AP25960" s="104"/>
    </row>
    <row r="25961" spans="21:42" ht="15" customHeight="1" x14ac:dyDescent="0.25">
      <c r="U25961" s="104"/>
      <c r="AB25961" s="104"/>
      <c r="AC25961" s="104"/>
      <c r="AF25961" s="104"/>
      <c r="AG25961" s="104"/>
      <c r="AK25961" s="104"/>
      <c r="AL25961" s="104"/>
      <c r="AO25961" s="104"/>
      <c r="AP25961" s="104"/>
    </row>
    <row r="25962" spans="21:42" ht="15" customHeight="1" x14ac:dyDescent="0.25">
      <c r="U25962" s="104"/>
      <c r="AB25962" s="104"/>
      <c r="AC25962" s="104"/>
      <c r="AF25962" s="104"/>
      <c r="AG25962" s="104"/>
      <c r="AK25962" s="104"/>
      <c r="AL25962" s="104"/>
      <c r="AO25962" s="104"/>
      <c r="AP25962" s="104"/>
    </row>
    <row r="25963" spans="21:42" ht="15" customHeight="1" x14ac:dyDescent="0.25">
      <c r="U25963" s="104"/>
      <c r="AB25963" s="104"/>
      <c r="AC25963" s="104"/>
      <c r="AF25963" s="104"/>
      <c r="AG25963" s="104"/>
      <c r="AK25963" s="104"/>
      <c r="AL25963" s="104"/>
      <c r="AO25963" s="104"/>
      <c r="AP25963" s="104"/>
    </row>
    <row r="25964" spans="21:42" ht="15" customHeight="1" x14ac:dyDescent="0.25">
      <c r="U25964" s="104"/>
      <c r="AB25964" s="104"/>
      <c r="AC25964" s="104"/>
      <c r="AF25964" s="104"/>
      <c r="AG25964" s="104"/>
      <c r="AK25964" s="104"/>
      <c r="AL25964" s="104"/>
      <c r="AO25964" s="104"/>
      <c r="AP25964" s="104"/>
    </row>
    <row r="25965" spans="21:42" ht="15" customHeight="1" x14ac:dyDescent="0.25">
      <c r="U25965" s="104"/>
      <c r="AB25965" s="104"/>
      <c r="AC25965" s="104"/>
      <c r="AF25965" s="104"/>
      <c r="AG25965" s="104"/>
      <c r="AK25965" s="104"/>
      <c r="AL25965" s="104"/>
      <c r="AO25965" s="104"/>
      <c r="AP25965" s="104"/>
    </row>
    <row r="25966" spans="21:42" ht="15" customHeight="1" x14ac:dyDescent="0.25">
      <c r="U25966" s="104"/>
      <c r="AB25966" s="104"/>
      <c r="AC25966" s="104"/>
      <c r="AF25966" s="104"/>
      <c r="AG25966" s="104"/>
      <c r="AK25966" s="104"/>
      <c r="AL25966" s="104"/>
      <c r="AO25966" s="104"/>
      <c r="AP25966" s="104"/>
    </row>
    <row r="25967" spans="21:42" ht="15" customHeight="1" x14ac:dyDescent="0.25">
      <c r="U25967" s="104"/>
      <c r="AB25967" s="104"/>
      <c r="AC25967" s="104"/>
      <c r="AF25967" s="104"/>
      <c r="AG25967" s="104"/>
      <c r="AK25967" s="104"/>
      <c r="AL25967" s="104"/>
      <c r="AO25967" s="104"/>
      <c r="AP25967" s="104"/>
    </row>
    <row r="25968" spans="21:42" ht="15" customHeight="1" x14ac:dyDescent="0.25">
      <c r="U25968" s="104"/>
      <c r="AB25968" s="104"/>
      <c r="AC25968" s="104"/>
      <c r="AF25968" s="104"/>
      <c r="AG25968" s="104"/>
      <c r="AK25968" s="104"/>
      <c r="AL25968" s="104"/>
      <c r="AO25968" s="104"/>
      <c r="AP25968" s="104"/>
    </row>
    <row r="25969" spans="21:42" ht="15" customHeight="1" x14ac:dyDescent="0.25">
      <c r="U25969" s="104"/>
      <c r="AB25969" s="104"/>
      <c r="AC25969" s="104"/>
      <c r="AF25969" s="104"/>
      <c r="AG25969" s="104"/>
      <c r="AK25969" s="104"/>
      <c r="AL25969" s="104"/>
      <c r="AO25969" s="104"/>
      <c r="AP25969" s="104"/>
    </row>
    <row r="25970" spans="21:42" ht="15" customHeight="1" x14ac:dyDescent="0.25">
      <c r="U25970" s="104"/>
      <c r="AB25970" s="104"/>
      <c r="AC25970" s="104"/>
      <c r="AF25970" s="104"/>
      <c r="AG25970" s="104"/>
      <c r="AK25970" s="104"/>
      <c r="AL25970" s="104"/>
      <c r="AO25970" s="104"/>
      <c r="AP25970" s="104"/>
    </row>
    <row r="25971" spans="21:42" ht="15" customHeight="1" x14ac:dyDescent="0.25">
      <c r="U25971" s="104"/>
      <c r="AB25971" s="104"/>
      <c r="AC25971" s="104"/>
      <c r="AF25971" s="104"/>
      <c r="AG25971" s="104"/>
      <c r="AK25971" s="104"/>
      <c r="AL25971" s="104"/>
      <c r="AO25971" s="104"/>
      <c r="AP25971" s="104"/>
    </row>
    <row r="25972" spans="21:42" ht="15" customHeight="1" x14ac:dyDescent="0.25">
      <c r="U25972" s="104"/>
      <c r="AB25972" s="104"/>
      <c r="AC25972" s="104"/>
      <c r="AF25972" s="104"/>
      <c r="AG25972" s="104"/>
      <c r="AK25972" s="104"/>
      <c r="AL25972" s="104"/>
      <c r="AO25972" s="104"/>
      <c r="AP25972" s="104"/>
    </row>
    <row r="25973" spans="21:42" ht="15" customHeight="1" x14ac:dyDescent="0.25">
      <c r="U25973" s="104"/>
      <c r="AB25973" s="104"/>
      <c r="AC25973" s="104"/>
      <c r="AF25973" s="104"/>
      <c r="AG25973" s="104"/>
      <c r="AK25973" s="104"/>
      <c r="AL25973" s="104"/>
      <c r="AO25973" s="104"/>
      <c r="AP25973" s="104"/>
    </row>
    <row r="25974" spans="21:42" ht="15" customHeight="1" x14ac:dyDescent="0.25">
      <c r="U25974" s="104"/>
      <c r="AB25974" s="104"/>
      <c r="AC25974" s="104"/>
      <c r="AF25974" s="104"/>
      <c r="AG25974" s="104"/>
      <c r="AK25974" s="104"/>
      <c r="AL25974" s="104"/>
      <c r="AO25974" s="104"/>
      <c r="AP25974" s="104"/>
    </row>
    <row r="25975" spans="21:42" ht="15" customHeight="1" x14ac:dyDescent="0.25">
      <c r="U25975" s="104"/>
      <c r="AB25975" s="104"/>
      <c r="AC25975" s="104"/>
      <c r="AF25975" s="104"/>
      <c r="AG25975" s="104"/>
      <c r="AK25975" s="104"/>
      <c r="AL25975" s="104"/>
      <c r="AO25975" s="104"/>
      <c r="AP25975" s="104"/>
    </row>
    <row r="25976" spans="21:42" ht="15" customHeight="1" x14ac:dyDescent="0.25">
      <c r="U25976" s="104"/>
      <c r="AB25976" s="104"/>
      <c r="AC25976" s="104"/>
      <c r="AF25976" s="104"/>
      <c r="AG25976" s="104"/>
      <c r="AK25976" s="104"/>
      <c r="AL25976" s="104"/>
      <c r="AO25976" s="104"/>
      <c r="AP25976" s="104"/>
    </row>
    <row r="25977" spans="21:42" ht="15" customHeight="1" x14ac:dyDescent="0.25">
      <c r="U25977" s="104"/>
      <c r="AB25977" s="104"/>
      <c r="AC25977" s="104"/>
      <c r="AF25977" s="104"/>
      <c r="AG25977" s="104"/>
      <c r="AK25977" s="104"/>
      <c r="AL25977" s="104"/>
      <c r="AO25977" s="104"/>
      <c r="AP25977" s="104"/>
    </row>
    <row r="25978" spans="21:42" ht="15" customHeight="1" x14ac:dyDescent="0.25">
      <c r="U25978" s="104"/>
      <c r="AB25978" s="104"/>
      <c r="AC25978" s="104"/>
      <c r="AF25978" s="104"/>
      <c r="AG25978" s="104"/>
      <c r="AK25978" s="104"/>
      <c r="AL25978" s="104"/>
      <c r="AO25978" s="104"/>
      <c r="AP25978" s="104"/>
    </row>
    <row r="25979" spans="21:42" ht="15" customHeight="1" x14ac:dyDescent="0.25">
      <c r="U25979" s="104"/>
      <c r="AB25979" s="104"/>
      <c r="AC25979" s="104"/>
      <c r="AF25979" s="104"/>
      <c r="AG25979" s="104"/>
      <c r="AK25979" s="104"/>
      <c r="AL25979" s="104"/>
      <c r="AO25979" s="104"/>
      <c r="AP25979" s="104"/>
    </row>
    <row r="25980" spans="21:42" ht="15" customHeight="1" x14ac:dyDescent="0.25">
      <c r="U25980" s="104"/>
      <c r="AB25980" s="104"/>
      <c r="AC25980" s="104"/>
      <c r="AF25980" s="104"/>
      <c r="AG25980" s="104"/>
      <c r="AK25980" s="104"/>
      <c r="AL25980" s="104"/>
      <c r="AO25980" s="104"/>
      <c r="AP25980" s="104"/>
    </row>
    <row r="25981" spans="21:42" ht="15" customHeight="1" x14ac:dyDescent="0.25">
      <c r="U25981" s="104"/>
      <c r="AB25981" s="104"/>
      <c r="AC25981" s="104"/>
      <c r="AF25981" s="104"/>
      <c r="AG25981" s="104"/>
      <c r="AK25981" s="104"/>
      <c r="AL25981" s="104"/>
      <c r="AO25981" s="104"/>
      <c r="AP25981" s="104"/>
    </row>
    <row r="25982" spans="21:42" ht="15" customHeight="1" x14ac:dyDescent="0.25">
      <c r="U25982" s="104"/>
      <c r="AB25982" s="104"/>
      <c r="AC25982" s="104"/>
      <c r="AF25982" s="104"/>
      <c r="AG25982" s="104"/>
      <c r="AK25982" s="104"/>
      <c r="AL25982" s="104"/>
      <c r="AO25982" s="104"/>
      <c r="AP25982" s="104"/>
    </row>
    <row r="25983" spans="21:42" ht="15" customHeight="1" x14ac:dyDescent="0.25">
      <c r="U25983" s="104"/>
      <c r="AB25983" s="104"/>
      <c r="AC25983" s="104"/>
      <c r="AF25983" s="104"/>
      <c r="AG25983" s="104"/>
      <c r="AK25983" s="104"/>
      <c r="AL25983" s="104"/>
      <c r="AO25983" s="104"/>
      <c r="AP25983" s="104"/>
    </row>
    <row r="25984" spans="21:42" ht="15" customHeight="1" x14ac:dyDescent="0.25">
      <c r="U25984" s="104"/>
      <c r="AB25984" s="104"/>
      <c r="AC25984" s="104"/>
      <c r="AF25984" s="104"/>
      <c r="AG25984" s="104"/>
      <c r="AK25984" s="104"/>
      <c r="AL25984" s="104"/>
      <c r="AO25984" s="104"/>
      <c r="AP25984" s="104"/>
    </row>
    <row r="25985" spans="21:42" ht="15" customHeight="1" x14ac:dyDescent="0.25">
      <c r="U25985" s="104"/>
      <c r="AB25985" s="104"/>
      <c r="AC25985" s="104"/>
      <c r="AF25985" s="104"/>
      <c r="AG25985" s="104"/>
      <c r="AK25985" s="104"/>
      <c r="AL25985" s="104"/>
      <c r="AO25985" s="104"/>
      <c r="AP25985" s="104"/>
    </row>
    <row r="25986" spans="21:42" ht="15" customHeight="1" x14ac:dyDescent="0.25">
      <c r="U25986" s="104"/>
      <c r="AB25986" s="104"/>
      <c r="AC25986" s="104"/>
      <c r="AF25986" s="104"/>
      <c r="AG25986" s="104"/>
      <c r="AK25986" s="104"/>
      <c r="AL25986" s="104"/>
      <c r="AO25986" s="104"/>
      <c r="AP25986" s="104"/>
    </row>
    <row r="25987" spans="21:42" ht="15" customHeight="1" x14ac:dyDescent="0.25">
      <c r="U25987" s="104"/>
      <c r="AB25987" s="104"/>
      <c r="AC25987" s="104"/>
      <c r="AF25987" s="104"/>
      <c r="AG25987" s="104"/>
      <c r="AK25987" s="104"/>
      <c r="AL25987" s="104"/>
      <c r="AO25987" s="104"/>
      <c r="AP25987" s="104"/>
    </row>
    <row r="25988" spans="21:42" ht="15" customHeight="1" x14ac:dyDescent="0.25">
      <c r="U25988" s="104"/>
      <c r="AB25988" s="104"/>
      <c r="AC25988" s="104"/>
      <c r="AF25988" s="104"/>
      <c r="AG25988" s="104"/>
      <c r="AK25988" s="104"/>
      <c r="AL25988" s="104"/>
      <c r="AO25988" s="104"/>
      <c r="AP25988" s="104"/>
    </row>
    <row r="25989" spans="21:42" ht="15" customHeight="1" x14ac:dyDescent="0.25">
      <c r="U25989" s="104"/>
      <c r="AB25989" s="104"/>
      <c r="AC25989" s="104"/>
      <c r="AF25989" s="104"/>
      <c r="AG25989" s="104"/>
      <c r="AK25989" s="104"/>
      <c r="AL25989" s="104"/>
      <c r="AO25989" s="104"/>
      <c r="AP25989" s="104"/>
    </row>
    <row r="25990" spans="21:42" ht="15" customHeight="1" x14ac:dyDescent="0.25">
      <c r="U25990" s="104"/>
      <c r="AB25990" s="104"/>
      <c r="AC25990" s="104"/>
      <c r="AF25990" s="104"/>
      <c r="AG25990" s="104"/>
      <c r="AK25990" s="104"/>
      <c r="AL25990" s="104"/>
      <c r="AO25990" s="104"/>
      <c r="AP25990" s="104"/>
    </row>
    <row r="25991" spans="21:42" ht="15" customHeight="1" x14ac:dyDescent="0.25">
      <c r="U25991" s="104"/>
      <c r="AB25991" s="104"/>
      <c r="AC25991" s="104"/>
      <c r="AF25991" s="104"/>
      <c r="AG25991" s="104"/>
      <c r="AK25991" s="104"/>
      <c r="AL25991" s="104"/>
      <c r="AO25991" s="104"/>
      <c r="AP25991" s="104"/>
    </row>
    <row r="25992" spans="21:42" ht="15" customHeight="1" x14ac:dyDescent="0.25">
      <c r="U25992" s="104"/>
      <c r="AB25992" s="104"/>
      <c r="AC25992" s="104"/>
      <c r="AF25992" s="104"/>
      <c r="AG25992" s="104"/>
      <c r="AK25992" s="104"/>
      <c r="AL25992" s="104"/>
      <c r="AO25992" s="104"/>
      <c r="AP25992" s="104"/>
    </row>
    <row r="25993" spans="21:42" ht="15" customHeight="1" x14ac:dyDescent="0.25">
      <c r="U25993" s="104"/>
      <c r="AB25993" s="104"/>
      <c r="AC25993" s="104"/>
      <c r="AF25993" s="104"/>
      <c r="AG25993" s="104"/>
      <c r="AK25993" s="104"/>
      <c r="AL25993" s="104"/>
      <c r="AO25993" s="104"/>
      <c r="AP25993" s="104"/>
    </row>
    <row r="25994" spans="21:42" ht="15" customHeight="1" x14ac:dyDescent="0.25">
      <c r="U25994" s="104"/>
      <c r="AB25994" s="104"/>
      <c r="AC25994" s="104"/>
      <c r="AF25994" s="104"/>
      <c r="AG25994" s="104"/>
      <c r="AK25994" s="104"/>
      <c r="AL25994" s="104"/>
      <c r="AO25994" s="104"/>
      <c r="AP25994" s="104"/>
    </row>
    <row r="25995" spans="21:42" ht="15" customHeight="1" x14ac:dyDescent="0.25">
      <c r="U25995" s="104"/>
      <c r="AB25995" s="104"/>
      <c r="AC25995" s="104"/>
      <c r="AF25995" s="104"/>
      <c r="AG25995" s="104"/>
      <c r="AK25995" s="104"/>
      <c r="AL25995" s="104"/>
      <c r="AO25995" s="104"/>
      <c r="AP25995" s="104"/>
    </row>
    <row r="25996" spans="21:42" ht="15" customHeight="1" x14ac:dyDescent="0.25">
      <c r="U25996" s="104"/>
      <c r="AB25996" s="104"/>
      <c r="AC25996" s="104"/>
      <c r="AF25996" s="104"/>
      <c r="AG25996" s="104"/>
      <c r="AK25996" s="104"/>
      <c r="AL25996" s="104"/>
      <c r="AO25996" s="104"/>
      <c r="AP25996" s="104"/>
    </row>
    <row r="25997" spans="21:42" ht="15" customHeight="1" x14ac:dyDescent="0.25">
      <c r="U25997" s="104"/>
      <c r="AB25997" s="104"/>
      <c r="AC25997" s="104"/>
      <c r="AF25997" s="104"/>
      <c r="AG25997" s="104"/>
      <c r="AK25997" s="104"/>
      <c r="AL25997" s="104"/>
      <c r="AO25997" s="104"/>
      <c r="AP25997" s="104"/>
    </row>
    <row r="25998" spans="21:42" ht="15" customHeight="1" x14ac:dyDescent="0.25">
      <c r="U25998" s="104"/>
      <c r="AB25998" s="104"/>
      <c r="AC25998" s="104"/>
      <c r="AF25998" s="104"/>
      <c r="AG25998" s="104"/>
      <c r="AK25998" s="104"/>
      <c r="AL25998" s="104"/>
      <c r="AO25998" s="104"/>
      <c r="AP25998" s="104"/>
    </row>
    <row r="25999" spans="21:42" ht="15" customHeight="1" x14ac:dyDescent="0.25">
      <c r="U25999" s="104"/>
      <c r="AB25999" s="104"/>
      <c r="AC25999" s="104"/>
      <c r="AF25999" s="104"/>
      <c r="AG25999" s="104"/>
      <c r="AK25999" s="104"/>
      <c r="AL25999" s="104"/>
      <c r="AO25999" s="104"/>
      <c r="AP25999" s="104"/>
    </row>
    <row r="26000" spans="21:42" ht="15" customHeight="1" x14ac:dyDescent="0.25">
      <c r="U26000" s="104"/>
      <c r="AB26000" s="104"/>
      <c r="AC26000" s="104"/>
      <c r="AF26000" s="104"/>
      <c r="AG26000" s="104"/>
      <c r="AK26000" s="104"/>
      <c r="AL26000" s="104"/>
      <c r="AO26000" s="104"/>
      <c r="AP26000" s="104"/>
    </row>
    <row r="26001" spans="21:42" ht="15" customHeight="1" x14ac:dyDescent="0.25">
      <c r="U26001" s="104"/>
      <c r="AB26001" s="104"/>
      <c r="AC26001" s="104"/>
      <c r="AF26001" s="104"/>
      <c r="AG26001" s="104"/>
      <c r="AK26001" s="104"/>
      <c r="AL26001" s="104"/>
      <c r="AO26001" s="104"/>
      <c r="AP26001" s="104"/>
    </row>
    <row r="26002" spans="21:42" ht="15" customHeight="1" x14ac:dyDescent="0.25">
      <c r="U26002" s="104"/>
      <c r="AB26002" s="104"/>
      <c r="AC26002" s="104"/>
      <c r="AF26002" s="104"/>
      <c r="AG26002" s="104"/>
      <c r="AK26002" s="104"/>
      <c r="AL26002" s="104"/>
      <c r="AO26002" s="104"/>
      <c r="AP26002" s="104"/>
    </row>
    <row r="26003" spans="21:42" ht="15" customHeight="1" x14ac:dyDescent="0.25">
      <c r="U26003" s="104"/>
      <c r="AB26003" s="104"/>
      <c r="AC26003" s="104"/>
      <c r="AF26003" s="104"/>
      <c r="AG26003" s="104"/>
      <c r="AK26003" s="104"/>
      <c r="AL26003" s="104"/>
      <c r="AO26003" s="104"/>
      <c r="AP26003" s="104"/>
    </row>
    <row r="26004" spans="21:42" ht="15" customHeight="1" x14ac:dyDescent="0.25">
      <c r="U26004" s="104"/>
      <c r="AB26004" s="104"/>
      <c r="AC26004" s="104"/>
      <c r="AF26004" s="104"/>
      <c r="AG26004" s="104"/>
      <c r="AK26004" s="104"/>
      <c r="AL26004" s="104"/>
      <c r="AO26004" s="104"/>
      <c r="AP26004" s="104"/>
    </row>
    <row r="26005" spans="21:42" ht="15" customHeight="1" x14ac:dyDescent="0.25">
      <c r="U26005" s="104"/>
      <c r="AB26005" s="104"/>
      <c r="AC26005" s="104"/>
      <c r="AF26005" s="104"/>
      <c r="AG26005" s="104"/>
      <c r="AK26005" s="104"/>
      <c r="AL26005" s="104"/>
      <c r="AO26005" s="104"/>
      <c r="AP26005" s="104"/>
    </row>
    <row r="26006" spans="21:42" ht="15" customHeight="1" x14ac:dyDescent="0.25">
      <c r="U26006" s="104"/>
      <c r="AB26006" s="104"/>
      <c r="AC26006" s="104"/>
      <c r="AF26006" s="104"/>
      <c r="AG26006" s="104"/>
      <c r="AK26006" s="104"/>
      <c r="AL26006" s="104"/>
      <c r="AO26006" s="104"/>
      <c r="AP26006" s="104"/>
    </row>
    <row r="26007" spans="21:42" ht="15" customHeight="1" x14ac:dyDescent="0.25">
      <c r="U26007" s="104"/>
      <c r="AB26007" s="104"/>
      <c r="AC26007" s="104"/>
      <c r="AF26007" s="104"/>
      <c r="AG26007" s="104"/>
      <c r="AK26007" s="104"/>
      <c r="AL26007" s="104"/>
      <c r="AO26007" s="104"/>
      <c r="AP26007" s="104"/>
    </row>
    <row r="26008" spans="21:42" ht="15" customHeight="1" x14ac:dyDescent="0.25">
      <c r="U26008" s="104"/>
      <c r="AB26008" s="104"/>
      <c r="AC26008" s="104"/>
      <c r="AF26008" s="104"/>
      <c r="AG26008" s="104"/>
      <c r="AK26008" s="104"/>
      <c r="AL26008" s="104"/>
      <c r="AO26008" s="104"/>
      <c r="AP26008" s="104"/>
    </row>
    <row r="26009" spans="21:42" ht="15" customHeight="1" x14ac:dyDescent="0.25">
      <c r="U26009" s="104"/>
      <c r="AB26009" s="104"/>
      <c r="AC26009" s="104"/>
      <c r="AF26009" s="104"/>
      <c r="AG26009" s="104"/>
      <c r="AK26009" s="104"/>
      <c r="AL26009" s="104"/>
      <c r="AO26009" s="104"/>
      <c r="AP26009" s="104"/>
    </row>
    <row r="26010" spans="21:42" ht="15" customHeight="1" x14ac:dyDescent="0.25">
      <c r="U26010" s="104"/>
      <c r="AB26010" s="104"/>
      <c r="AC26010" s="104"/>
      <c r="AF26010" s="104"/>
      <c r="AG26010" s="104"/>
      <c r="AK26010" s="104"/>
      <c r="AL26010" s="104"/>
      <c r="AO26010" s="104"/>
      <c r="AP26010" s="104"/>
    </row>
    <row r="26011" spans="21:42" ht="15" customHeight="1" x14ac:dyDescent="0.25">
      <c r="U26011" s="104"/>
      <c r="AB26011" s="104"/>
      <c r="AC26011" s="104"/>
      <c r="AF26011" s="104"/>
      <c r="AG26011" s="104"/>
      <c r="AK26011" s="104"/>
      <c r="AL26011" s="104"/>
      <c r="AO26011" s="104"/>
      <c r="AP26011" s="104"/>
    </row>
    <row r="26012" spans="21:42" ht="15" customHeight="1" x14ac:dyDescent="0.25">
      <c r="U26012" s="104"/>
      <c r="AB26012" s="104"/>
      <c r="AC26012" s="104"/>
      <c r="AF26012" s="104"/>
      <c r="AG26012" s="104"/>
      <c r="AK26012" s="104"/>
      <c r="AL26012" s="104"/>
      <c r="AO26012" s="104"/>
      <c r="AP26012" s="104"/>
    </row>
    <row r="26013" spans="21:42" ht="15" customHeight="1" x14ac:dyDescent="0.25">
      <c r="U26013" s="104"/>
      <c r="AB26013" s="104"/>
      <c r="AC26013" s="104"/>
      <c r="AF26013" s="104"/>
      <c r="AG26013" s="104"/>
      <c r="AK26013" s="104"/>
      <c r="AL26013" s="104"/>
      <c r="AO26013" s="104"/>
      <c r="AP26013" s="104"/>
    </row>
    <row r="26014" spans="21:42" ht="15" customHeight="1" x14ac:dyDescent="0.25">
      <c r="U26014" s="104"/>
      <c r="AB26014" s="104"/>
      <c r="AC26014" s="104"/>
      <c r="AF26014" s="104"/>
      <c r="AG26014" s="104"/>
      <c r="AK26014" s="104"/>
      <c r="AL26014" s="104"/>
      <c r="AO26014" s="104"/>
      <c r="AP26014" s="104"/>
    </row>
    <row r="26015" spans="21:42" ht="15" customHeight="1" x14ac:dyDescent="0.25">
      <c r="U26015" s="104"/>
      <c r="AB26015" s="104"/>
      <c r="AC26015" s="104"/>
      <c r="AF26015" s="104"/>
      <c r="AG26015" s="104"/>
      <c r="AK26015" s="104"/>
      <c r="AL26015" s="104"/>
      <c r="AO26015" s="104"/>
      <c r="AP26015" s="104"/>
    </row>
    <row r="26016" spans="21:42" ht="15" customHeight="1" x14ac:dyDescent="0.25">
      <c r="U26016" s="104"/>
      <c r="AB26016" s="104"/>
      <c r="AC26016" s="104"/>
      <c r="AF26016" s="104"/>
      <c r="AG26016" s="104"/>
      <c r="AK26016" s="104"/>
      <c r="AL26016" s="104"/>
      <c r="AO26016" s="104"/>
      <c r="AP26016" s="104"/>
    </row>
    <row r="26017" spans="21:42" ht="15" customHeight="1" x14ac:dyDescent="0.25">
      <c r="U26017" s="104"/>
      <c r="AB26017" s="104"/>
      <c r="AC26017" s="104"/>
      <c r="AF26017" s="104"/>
      <c r="AG26017" s="104"/>
      <c r="AK26017" s="104"/>
      <c r="AL26017" s="104"/>
      <c r="AO26017" s="104"/>
      <c r="AP26017" s="104"/>
    </row>
    <row r="26018" spans="21:42" ht="15" customHeight="1" x14ac:dyDescent="0.25">
      <c r="U26018" s="104"/>
      <c r="AB26018" s="104"/>
      <c r="AC26018" s="104"/>
      <c r="AF26018" s="104"/>
      <c r="AG26018" s="104"/>
      <c r="AK26018" s="104"/>
      <c r="AL26018" s="104"/>
      <c r="AO26018" s="104"/>
      <c r="AP26018" s="104"/>
    </row>
    <row r="26019" spans="21:42" ht="15" customHeight="1" x14ac:dyDescent="0.25">
      <c r="U26019" s="104"/>
      <c r="AB26019" s="104"/>
      <c r="AC26019" s="104"/>
      <c r="AF26019" s="104"/>
      <c r="AG26019" s="104"/>
      <c r="AK26019" s="104"/>
      <c r="AL26019" s="104"/>
      <c r="AO26019" s="104"/>
      <c r="AP26019" s="104"/>
    </row>
    <row r="26020" spans="21:42" ht="15" customHeight="1" x14ac:dyDescent="0.25">
      <c r="U26020" s="104"/>
      <c r="AB26020" s="104"/>
      <c r="AC26020" s="104"/>
      <c r="AF26020" s="104"/>
      <c r="AG26020" s="104"/>
      <c r="AK26020" s="104"/>
      <c r="AL26020" s="104"/>
      <c r="AO26020" s="104"/>
      <c r="AP26020" s="104"/>
    </row>
    <row r="26021" spans="21:42" ht="15" customHeight="1" x14ac:dyDescent="0.25">
      <c r="U26021" s="104"/>
      <c r="AB26021" s="104"/>
      <c r="AC26021" s="104"/>
      <c r="AF26021" s="104"/>
      <c r="AG26021" s="104"/>
      <c r="AK26021" s="104"/>
      <c r="AL26021" s="104"/>
      <c r="AO26021" s="104"/>
      <c r="AP26021" s="104"/>
    </row>
    <row r="26022" spans="21:42" ht="15" customHeight="1" x14ac:dyDescent="0.25">
      <c r="U26022" s="104"/>
      <c r="AB26022" s="104"/>
      <c r="AC26022" s="104"/>
      <c r="AF26022" s="104"/>
      <c r="AG26022" s="104"/>
      <c r="AK26022" s="104"/>
      <c r="AL26022" s="104"/>
      <c r="AO26022" s="104"/>
      <c r="AP26022" s="104"/>
    </row>
    <row r="26023" spans="21:42" ht="15" customHeight="1" x14ac:dyDescent="0.25">
      <c r="U26023" s="104"/>
      <c r="AB26023" s="104"/>
      <c r="AC26023" s="104"/>
      <c r="AF26023" s="104"/>
      <c r="AG26023" s="104"/>
      <c r="AK26023" s="104"/>
      <c r="AL26023" s="104"/>
      <c r="AO26023" s="104"/>
      <c r="AP26023" s="104"/>
    </row>
    <row r="26024" spans="21:42" ht="15" customHeight="1" x14ac:dyDescent="0.25">
      <c r="U26024" s="104"/>
      <c r="AB26024" s="104"/>
      <c r="AC26024" s="104"/>
      <c r="AF26024" s="104"/>
      <c r="AG26024" s="104"/>
      <c r="AK26024" s="104"/>
      <c r="AL26024" s="104"/>
      <c r="AO26024" s="104"/>
      <c r="AP26024" s="104"/>
    </row>
    <row r="26025" spans="21:42" ht="15" customHeight="1" x14ac:dyDescent="0.25">
      <c r="U26025" s="104"/>
      <c r="AB26025" s="104"/>
      <c r="AC26025" s="104"/>
      <c r="AF26025" s="104"/>
      <c r="AG26025" s="104"/>
      <c r="AK26025" s="104"/>
      <c r="AL26025" s="104"/>
      <c r="AO26025" s="104"/>
      <c r="AP26025" s="104"/>
    </row>
    <row r="26026" spans="21:42" ht="15" customHeight="1" x14ac:dyDescent="0.25">
      <c r="U26026" s="104"/>
      <c r="AB26026" s="104"/>
      <c r="AC26026" s="104"/>
      <c r="AF26026" s="104"/>
      <c r="AG26026" s="104"/>
      <c r="AK26026" s="104"/>
      <c r="AL26026" s="104"/>
      <c r="AO26026" s="104"/>
      <c r="AP26026" s="104"/>
    </row>
    <row r="26027" spans="21:42" ht="15" customHeight="1" x14ac:dyDescent="0.25">
      <c r="U26027" s="104"/>
      <c r="AB26027" s="104"/>
      <c r="AC26027" s="104"/>
      <c r="AF26027" s="104"/>
      <c r="AG26027" s="104"/>
      <c r="AK26027" s="104"/>
      <c r="AL26027" s="104"/>
      <c r="AO26027" s="104"/>
      <c r="AP26027" s="104"/>
    </row>
    <row r="26028" spans="21:42" ht="15" customHeight="1" x14ac:dyDescent="0.25">
      <c r="U26028" s="104"/>
      <c r="AB26028" s="104"/>
      <c r="AC26028" s="104"/>
      <c r="AF26028" s="104"/>
      <c r="AG26028" s="104"/>
      <c r="AK26028" s="104"/>
      <c r="AL26028" s="104"/>
      <c r="AO26028" s="104"/>
      <c r="AP26028" s="104"/>
    </row>
    <row r="26029" spans="21:42" ht="15" customHeight="1" x14ac:dyDescent="0.25">
      <c r="U26029" s="104"/>
      <c r="AB26029" s="104"/>
      <c r="AC26029" s="104"/>
      <c r="AF26029" s="104"/>
      <c r="AG26029" s="104"/>
      <c r="AK26029" s="104"/>
      <c r="AL26029" s="104"/>
      <c r="AO26029" s="104"/>
      <c r="AP26029" s="104"/>
    </row>
    <row r="26030" spans="21:42" ht="15" customHeight="1" x14ac:dyDescent="0.25">
      <c r="U26030" s="104"/>
      <c r="AB26030" s="104"/>
      <c r="AC26030" s="104"/>
      <c r="AF26030" s="104"/>
      <c r="AG26030" s="104"/>
      <c r="AK26030" s="104"/>
      <c r="AL26030" s="104"/>
      <c r="AO26030" s="104"/>
      <c r="AP26030" s="104"/>
    </row>
    <row r="26031" spans="21:42" ht="15" customHeight="1" x14ac:dyDescent="0.25">
      <c r="U26031" s="104"/>
      <c r="AB26031" s="104"/>
      <c r="AC26031" s="104"/>
      <c r="AF26031" s="104"/>
      <c r="AG26031" s="104"/>
      <c r="AK26031" s="104"/>
      <c r="AL26031" s="104"/>
      <c r="AO26031" s="104"/>
      <c r="AP26031" s="104"/>
    </row>
    <row r="26032" spans="21:42" ht="15" customHeight="1" x14ac:dyDescent="0.25">
      <c r="U26032" s="104"/>
      <c r="AB26032" s="104"/>
      <c r="AC26032" s="104"/>
      <c r="AF26032" s="104"/>
      <c r="AG26032" s="104"/>
      <c r="AK26032" s="104"/>
      <c r="AL26032" s="104"/>
      <c r="AO26032" s="104"/>
      <c r="AP26032" s="104"/>
    </row>
    <row r="26033" spans="21:42" ht="15" customHeight="1" x14ac:dyDescent="0.25">
      <c r="U26033" s="104"/>
      <c r="AB26033" s="104"/>
      <c r="AC26033" s="104"/>
      <c r="AF26033" s="104"/>
      <c r="AG26033" s="104"/>
      <c r="AK26033" s="104"/>
      <c r="AL26033" s="104"/>
      <c r="AO26033" s="104"/>
      <c r="AP26033" s="104"/>
    </row>
    <row r="26034" spans="21:42" ht="15" customHeight="1" x14ac:dyDescent="0.25">
      <c r="U26034" s="104"/>
      <c r="AB26034" s="104"/>
      <c r="AC26034" s="104"/>
      <c r="AF26034" s="104"/>
      <c r="AG26034" s="104"/>
      <c r="AK26034" s="104"/>
      <c r="AL26034" s="104"/>
      <c r="AO26034" s="104"/>
      <c r="AP26034" s="104"/>
    </row>
    <row r="26035" spans="21:42" ht="15" customHeight="1" x14ac:dyDescent="0.25">
      <c r="U26035" s="104"/>
      <c r="AB26035" s="104"/>
      <c r="AC26035" s="104"/>
      <c r="AF26035" s="104"/>
      <c r="AG26035" s="104"/>
      <c r="AK26035" s="104"/>
      <c r="AL26035" s="104"/>
      <c r="AO26035" s="104"/>
      <c r="AP26035" s="104"/>
    </row>
    <row r="26036" spans="21:42" ht="15" customHeight="1" x14ac:dyDescent="0.25">
      <c r="U26036" s="104"/>
      <c r="AB26036" s="104"/>
      <c r="AC26036" s="104"/>
      <c r="AF26036" s="104"/>
      <c r="AG26036" s="104"/>
      <c r="AK26036" s="104"/>
      <c r="AL26036" s="104"/>
      <c r="AO26036" s="104"/>
      <c r="AP26036" s="104"/>
    </row>
    <row r="26037" spans="21:42" ht="15" customHeight="1" x14ac:dyDescent="0.25">
      <c r="U26037" s="104"/>
      <c r="AB26037" s="104"/>
      <c r="AC26037" s="104"/>
      <c r="AF26037" s="104"/>
      <c r="AG26037" s="104"/>
      <c r="AK26037" s="104"/>
      <c r="AL26037" s="104"/>
      <c r="AO26037" s="104"/>
      <c r="AP26037" s="104"/>
    </row>
    <row r="26038" spans="21:42" ht="15" customHeight="1" x14ac:dyDescent="0.25">
      <c r="U26038" s="104"/>
      <c r="AB26038" s="104"/>
      <c r="AC26038" s="104"/>
      <c r="AF26038" s="104"/>
      <c r="AG26038" s="104"/>
      <c r="AK26038" s="104"/>
      <c r="AL26038" s="104"/>
      <c r="AO26038" s="104"/>
      <c r="AP26038" s="104"/>
    </row>
    <row r="26039" spans="21:42" ht="15" customHeight="1" x14ac:dyDescent="0.25">
      <c r="U26039" s="104"/>
      <c r="AB26039" s="104"/>
      <c r="AC26039" s="104"/>
      <c r="AF26039" s="104"/>
      <c r="AG26039" s="104"/>
      <c r="AK26039" s="104"/>
      <c r="AL26039" s="104"/>
      <c r="AO26039" s="104"/>
      <c r="AP26039" s="104"/>
    </row>
    <row r="26040" spans="21:42" ht="15" customHeight="1" x14ac:dyDescent="0.25">
      <c r="U26040" s="104"/>
      <c r="AB26040" s="104"/>
      <c r="AC26040" s="104"/>
      <c r="AF26040" s="104"/>
      <c r="AG26040" s="104"/>
      <c r="AK26040" s="104"/>
      <c r="AL26040" s="104"/>
      <c r="AO26040" s="104"/>
      <c r="AP26040" s="104"/>
    </row>
    <row r="26041" spans="21:42" ht="15" customHeight="1" x14ac:dyDescent="0.25">
      <c r="U26041" s="104"/>
      <c r="AB26041" s="104"/>
      <c r="AC26041" s="104"/>
      <c r="AF26041" s="104"/>
      <c r="AG26041" s="104"/>
      <c r="AK26041" s="104"/>
      <c r="AL26041" s="104"/>
      <c r="AO26041" s="104"/>
      <c r="AP26041" s="104"/>
    </row>
    <row r="26042" spans="21:42" ht="15" customHeight="1" x14ac:dyDescent="0.25">
      <c r="U26042" s="104"/>
      <c r="AB26042" s="104"/>
      <c r="AC26042" s="104"/>
      <c r="AF26042" s="104"/>
      <c r="AG26042" s="104"/>
      <c r="AK26042" s="104"/>
      <c r="AL26042" s="104"/>
      <c r="AO26042" s="104"/>
      <c r="AP26042" s="104"/>
    </row>
    <row r="26043" spans="21:42" ht="15" customHeight="1" x14ac:dyDescent="0.25">
      <c r="U26043" s="104"/>
      <c r="AB26043" s="104"/>
      <c r="AC26043" s="104"/>
      <c r="AF26043" s="104"/>
      <c r="AG26043" s="104"/>
      <c r="AK26043" s="104"/>
      <c r="AL26043" s="104"/>
      <c r="AO26043" s="104"/>
      <c r="AP26043" s="104"/>
    </row>
    <row r="26044" spans="21:42" ht="15" customHeight="1" x14ac:dyDescent="0.25">
      <c r="U26044" s="104"/>
      <c r="AB26044" s="104"/>
      <c r="AC26044" s="104"/>
      <c r="AF26044" s="104"/>
      <c r="AG26044" s="104"/>
      <c r="AK26044" s="104"/>
      <c r="AL26044" s="104"/>
      <c r="AO26044" s="104"/>
      <c r="AP26044" s="104"/>
    </row>
    <row r="26045" spans="21:42" ht="15" customHeight="1" x14ac:dyDescent="0.25">
      <c r="U26045" s="104"/>
      <c r="AB26045" s="104"/>
      <c r="AC26045" s="104"/>
      <c r="AF26045" s="104"/>
      <c r="AG26045" s="104"/>
      <c r="AK26045" s="104"/>
      <c r="AL26045" s="104"/>
      <c r="AO26045" s="104"/>
      <c r="AP26045" s="104"/>
    </row>
    <row r="26046" spans="21:42" ht="15" customHeight="1" x14ac:dyDescent="0.25">
      <c r="U26046" s="104"/>
      <c r="AB26046" s="104"/>
      <c r="AC26046" s="104"/>
      <c r="AF26046" s="104"/>
      <c r="AG26046" s="104"/>
      <c r="AK26046" s="104"/>
      <c r="AL26046" s="104"/>
      <c r="AO26046" s="104"/>
      <c r="AP26046" s="104"/>
    </row>
    <row r="26047" spans="21:42" ht="15" customHeight="1" x14ac:dyDescent="0.25">
      <c r="U26047" s="104"/>
      <c r="AB26047" s="104"/>
      <c r="AC26047" s="104"/>
      <c r="AF26047" s="104"/>
      <c r="AG26047" s="104"/>
      <c r="AK26047" s="104"/>
      <c r="AL26047" s="104"/>
      <c r="AO26047" s="104"/>
      <c r="AP26047" s="104"/>
    </row>
    <row r="26048" spans="21:42" ht="15" customHeight="1" x14ac:dyDescent="0.25">
      <c r="U26048" s="104"/>
      <c r="AB26048" s="104"/>
      <c r="AC26048" s="104"/>
      <c r="AF26048" s="104"/>
      <c r="AG26048" s="104"/>
      <c r="AK26048" s="104"/>
      <c r="AL26048" s="104"/>
      <c r="AO26048" s="104"/>
      <c r="AP26048" s="104"/>
    </row>
    <row r="26049" spans="21:42" ht="15" customHeight="1" x14ac:dyDescent="0.25">
      <c r="U26049" s="104"/>
      <c r="AB26049" s="104"/>
      <c r="AC26049" s="104"/>
      <c r="AF26049" s="104"/>
      <c r="AG26049" s="104"/>
      <c r="AK26049" s="104"/>
      <c r="AL26049" s="104"/>
      <c r="AO26049" s="104"/>
      <c r="AP26049" s="104"/>
    </row>
    <row r="26050" spans="21:42" ht="15" customHeight="1" x14ac:dyDescent="0.25">
      <c r="U26050" s="104"/>
      <c r="AB26050" s="104"/>
      <c r="AC26050" s="104"/>
      <c r="AF26050" s="104"/>
      <c r="AG26050" s="104"/>
      <c r="AK26050" s="104"/>
      <c r="AL26050" s="104"/>
      <c r="AO26050" s="104"/>
      <c r="AP26050" s="104"/>
    </row>
    <row r="26051" spans="21:42" ht="15" customHeight="1" x14ac:dyDescent="0.25">
      <c r="U26051" s="104"/>
      <c r="AB26051" s="104"/>
      <c r="AC26051" s="104"/>
      <c r="AF26051" s="104"/>
      <c r="AG26051" s="104"/>
      <c r="AK26051" s="104"/>
      <c r="AL26051" s="104"/>
      <c r="AO26051" s="104"/>
      <c r="AP26051" s="104"/>
    </row>
    <row r="26052" spans="21:42" ht="15" customHeight="1" x14ac:dyDescent="0.25">
      <c r="U26052" s="104"/>
      <c r="AB26052" s="104"/>
      <c r="AC26052" s="104"/>
      <c r="AF26052" s="104"/>
      <c r="AG26052" s="104"/>
      <c r="AK26052" s="104"/>
      <c r="AL26052" s="104"/>
      <c r="AO26052" s="104"/>
      <c r="AP26052" s="104"/>
    </row>
    <row r="26053" spans="21:42" ht="15" customHeight="1" x14ac:dyDescent="0.25">
      <c r="U26053" s="104"/>
      <c r="AB26053" s="104"/>
      <c r="AC26053" s="104"/>
      <c r="AF26053" s="104"/>
      <c r="AG26053" s="104"/>
      <c r="AK26053" s="104"/>
      <c r="AL26053" s="104"/>
      <c r="AO26053" s="104"/>
      <c r="AP26053" s="104"/>
    </row>
    <row r="26054" spans="21:42" ht="15" customHeight="1" x14ac:dyDescent="0.25">
      <c r="U26054" s="104"/>
      <c r="AB26054" s="104"/>
      <c r="AC26054" s="104"/>
      <c r="AF26054" s="104"/>
      <c r="AG26054" s="104"/>
      <c r="AK26054" s="104"/>
      <c r="AL26054" s="104"/>
      <c r="AO26054" s="104"/>
      <c r="AP26054" s="104"/>
    </row>
    <row r="26055" spans="21:42" ht="15" customHeight="1" x14ac:dyDescent="0.25">
      <c r="U26055" s="104"/>
      <c r="AB26055" s="104"/>
      <c r="AC26055" s="104"/>
      <c r="AF26055" s="104"/>
      <c r="AG26055" s="104"/>
      <c r="AK26055" s="104"/>
      <c r="AL26055" s="104"/>
      <c r="AO26055" s="104"/>
      <c r="AP26055" s="104"/>
    </row>
    <row r="26056" spans="21:42" ht="15" customHeight="1" x14ac:dyDescent="0.25">
      <c r="U26056" s="104"/>
      <c r="AB26056" s="104"/>
      <c r="AC26056" s="104"/>
      <c r="AF26056" s="104"/>
      <c r="AG26056" s="104"/>
      <c r="AK26056" s="104"/>
      <c r="AL26056" s="104"/>
      <c r="AO26056" s="104"/>
      <c r="AP26056" s="104"/>
    </row>
    <row r="26057" spans="21:42" ht="15" customHeight="1" x14ac:dyDescent="0.25">
      <c r="U26057" s="104"/>
      <c r="AB26057" s="104"/>
      <c r="AC26057" s="104"/>
      <c r="AF26057" s="104"/>
      <c r="AG26057" s="104"/>
      <c r="AK26057" s="104"/>
      <c r="AL26057" s="104"/>
      <c r="AO26057" s="104"/>
      <c r="AP26057" s="104"/>
    </row>
    <row r="26058" spans="21:42" ht="15" customHeight="1" x14ac:dyDescent="0.25">
      <c r="U26058" s="104"/>
      <c r="AB26058" s="104"/>
      <c r="AC26058" s="104"/>
      <c r="AF26058" s="104"/>
      <c r="AG26058" s="104"/>
      <c r="AK26058" s="104"/>
      <c r="AL26058" s="104"/>
      <c r="AO26058" s="104"/>
      <c r="AP26058" s="104"/>
    </row>
    <row r="26059" spans="21:42" ht="15" customHeight="1" x14ac:dyDescent="0.25">
      <c r="U26059" s="104"/>
      <c r="AB26059" s="104"/>
      <c r="AC26059" s="104"/>
      <c r="AF26059" s="104"/>
      <c r="AG26059" s="104"/>
      <c r="AK26059" s="104"/>
      <c r="AL26059" s="104"/>
      <c r="AO26059" s="104"/>
      <c r="AP26059" s="104"/>
    </row>
    <row r="26060" spans="21:42" ht="15" customHeight="1" x14ac:dyDescent="0.25">
      <c r="U26060" s="104"/>
      <c r="AB26060" s="104"/>
      <c r="AC26060" s="104"/>
      <c r="AF26060" s="104"/>
      <c r="AG26060" s="104"/>
      <c r="AK26060" s="104"/>
      <c r="AL26060" s="104"/>
      <c r="AO26060" s="104"/>
      <c r="AP26060" s="104"/>
    </row>
    <row r="26061" spans="21:42" ht="15" customHeight="1" x14ac:dyDescent="0.25">
      <c r="U26061" s="104"/>
      <c r="AB26061" s="104"/>
      <c r="AC26061" s="104"/>
      <c r="AF26061" s="104"/>
      <c r="AG26061" s="104"/>
      <c r="AK26061" s="104"/>
      <c r="AL26061" s="104"/>
      <c r="AO26061" s="104"/>
      <c r="AP26061" s="104"/>
    </row>
    <row r="26062" spans="21:42" ht="15" customHeight="1" x14ac:dyDescent="0.25">
      <c r="U26062" s="104"/>
      <c r="AB26062" s="104"/>
      <c r="AC26062" s="104"/>
      <c r="AF26062" s="104"/>
      <c r="AG26062" s="104"/>
      <c r="AK26062" s="104"/>
      <c r="AL26062" s="104"/>
      <c r="AO26062" s="104"/>
      <c r="AP26062" s="104"/>
    </row>
    <row r="26063" spans="21:42" ht="15" customHeight="1" x14ac:dyDescent="0.25">
      <c r="U26063" s="104"/>
      <c r="AB26063" s="104"/>
      <c r="AC26063" s="104"/>
      <c r="AF26063" s="104"/>
      <c r="AG26063" s="104"/>
      <c r="AK26063" s="104"/>
      <c r="AL26063" s="104"/>
      <c r="AO26063" s="104"/>
      <c r="AP26063" s="104"/>
    </row>
    <row r="26064" spans="21:42" ht="15" customHeight="1" x14ac:dyDescent="0.25">
      <c r="U26064" s="104"/>
      <c r="AB26064" s="104"/>
      <c r="AC26064" s="104"/>
      <c r="AF26064" s="104"/>
      <c r="AG26064" s="104"/>
      <c r="AK26064" s="104"/>
      <c r="AL26064" s="104"/>
      <c r="AO26064" s="104"/>
      <c r="AP26064" s="104"/>
    </row>
    <row r="26065" spans="21:42" ht="15" customHeight="1" x14ac:dyDescent="0.25">
      <c r="U26065" s="104"/>
      <c r="AB26065" s="104"/>
      <c r="AC26065" s="104"/>
      <c r="AF26065" s="104"/>
      <c r="AG26065" s="104"/>
      <c r="AK26065" s="104"/>
      <c r="AL26065" s="104"/>
      <c r="AO26065" s="104"/>
      <c r="AP26065" s="104"/>
    </row>
    <row r="26066" spans="21:42" ht="15" customHeight="1" x14ac:dyDescent="0.25">
      <c r="U26066" s="104"/>
      <c r="AB26066" s="104"/>
      <c r="AC26066" s="104"/>
      <c r="AF26066" s="104"/>
      <c r="AG26066" s="104"/>
      <c r="AK26066" s="104"/>
      <c r="AL26066" s="104"/>
      <c r="AO26066" s="104"/>
      <c r="AP26066" s="104"/>
    </row>
    <row r="26067" spans="21:42" ht="15" customHeight="1" x14ac:dyDescent="0.25">
      <c r="U26067" s="104"/>
      <c r="AB26067" s="104"/>
      <c r="AC26067" s="104"/>
      <c r="AF26067" s="104"/>
      <c r="AG26067" s="104"/>
      <c r="AK26067" s="104"/>
      <c r="AL26067" s="104"/>
      <c r="AO26067" s="104"/>
      <c r="AP26067" s="104"/>
    </row>
    <row r="26068" spans="21:42" ht="15" customHeight="1" x14ac:dyDescent="0.25">
      <c r="U26068" s="104"/>
      <c r="AB26068" s="104"/>
      <c r="AC26068" s="104"/>
      <c r="AF26068" s="104"/>
      <c r="AG26068" s="104"/>
      <c r="AK26068" s="104"/>
      <c r="AL26068" s="104"/>
      <c r="AO26068" s="104"/>
      <c r="AP26068" s="104"/>
    </row>
    <row r="26069" spans="21:42" ht="15" customHeight="1" x14ac:dyDescent="0.25">
      <c r="U26069" s="104"/>
      <c r="AB26069" s="104"/>
      <c r="AC26069" s="104"/>
      <c r="AF26069" s="104"/>
      <c r="AG26069" s="104"/>
      <c r="AK26069" s="104"/>
      <c r="AL26069" s="104"/>
      <c r="AO26069" s="104"/>
      <c r="AP26069" s="104"/>
    </row>
    <row r="26070" spans="21:42" ht="15" customHeight="1" x14ac:dyDescent="0.25">
      <c r="U26070" s="104"/>
      <c r="AB26070" s="104"/>
      <c r="AC26070" s="104"/>
      <c r="AF26070" s="104"/>
      <c r="AG26070" s="104"/>
      <c r="AK26070" s="104"/>
      <c r="AL26070" s="104"/>
      <c r="AO26070" s="104"/>
      <c r="AP26070" s="104"/>
    </row>
    <row r="26071" spans="21:42" ht="15" customHeight="1" x14ac:dyDescent="0.25">
      <c r="U26071" s="104"/>
      <c r="AB26071" s="104"/>
      <c r="AC26071" s="104"/>
      <c r="AF26071" s="104"/>
      <c r="AG26071" s="104"/>
      <c r="AK26071" s="104"/>
      <c r="AL26071" s="104"/>
      <c r="AO26071" s="104"/>
      <c r="AP26071" s="104"/>
    </row>
    <row r="26072" spans="21:42" ht="15" customHeight="1" x14ac:dyDescent="0.25">
      <c r="U26072" s="104"/>
      <c r="AB26072" s="104"/>
      <c r="AC26072" s="104"/>
      <c r="AF26072" s="104"/>
      <c r="AG26072" s="104"/>
      <c r="AK26072" s="104"/>
      <c r="AL26072" s="104"/>
      <c r="AO26072" s="104"/>
      <c r="AP26072" s="104"/>
    </row>
    <row r="26073" spans="21:42" ht="15" customHeight="1" x14ac:dyDescent="0.25">
      <c r="U26073" s="104"/>
      <c r="AB26073" s="104"/>
      <c r="AC26073" s="104"/>
      <c r="AF26073" s="104"/>
      <c r="AG26073" s="104"/>
      <c r="AK26073" s="104"/>
      <c r="AL26073" s="104"/>
      <c r="AO26073" s="104"/>
      <c r="AP26073" s="104"/>
    </row>
    <row r="26074" spans="21:42" ht="15" customHeight="1" x14ac:dyDescent="0.25">
      <c r="U26074" s="104"/>
      <c r="AB26074" s="104"/>
      <c r="AC26074" s="104"/>
      <c r="AF26074" s="104"/>
      <c r="AG26074" s="104"/>
      <c r="AK26074" s="104"/>
      <c r="AL26074" s="104"/>
      <c r="AO26074" s="104"/>
      <c r="AP26074" s="104"/>
    </row>
    <row r="26075" spans="21:42" ht="15" customHeight="1" x14ac:dyDescent="0.25">
      <c r="U26075" s="104"/>
      <c r="AB26075" s="104"/>
      <c r="AC26075" s="104"/>
      <c r="AF26075" s="104"/>
      <c r="AG26075" s="104"/>
      <c r="AK26075" s="104"/>
      <c r="AL26075" s="104"/>
      <c r="AO26075" s="104"/>
      <c r="AP26075" s="104"/>
    </row>
    <row r="26076" spans="21:42" ht="15" customHeight="1" x14ac:dyDescent="0.25">
      <c r="U26076" s="104"/>
      <c r="AB26076" s="104"/>
      <c r="AC26076" s="104"/>
      <c r="AF26076" s="104"/>
      <c r="AG26076" s="104"/>
      <c r="AK26076" s="104"/>
      <c r="AL26076" s="104"/>
      <c r="AO26076" s="104"/>
      <c r="AP26076" s="104"/>
    </row>
    <row r="26077" spans="21:42" ht="15" customHeight="1" x14ac:dyDescent="0.25">
      <c r="U26077" s="104"/>
      <c r="AB26077" s="104"/>
      <c r="AC26077" s="104"/>
      <c r="AF26077" s="104"/>
      <c r="AG26077" s="104"/>
      <c r="AK26077" s="104"/>
      <c r="AL26077" s="104"/>
      <c r="AO26077" s="104"/>
      <c r="AP26077" s="104"/>
    </row>
    <row r="26078" spans="21:42" ht="15" customHeight="1" x14ac:dyDescent="0.25">
      <c r="U26078" s="104"/>
      <c r="AB26078" s="104"/>
      <c r="AC26078" s="104"/>
      <c r="AF26078" s="104"/>
      <c r="AG26078" s="104"/>
      <c r="AK26078" s="104"/>
      <c r="AL26078" s="104"/>
      <c r="AO26078" s="104"/>
      <c r="AP26078" s="104"/>
    </row>
    <row r="26079" spans="21:42" ht="15" customHeight="1" x14ac:dyDescent="0.25">
      <c r="U26079" s="104"/>
      <c r="AB26079" s="104"/>
      <c r="AC26079" s="104"/>
      <c r="AF26079" s="104"/>
      <c r="AG26079" s="104"/>
      <c r="AK26079" s="104"/>
      <c r="AL26079" s="104"/>
      <c r="AO26079" s="104"/>
      <c r="AP26079" s="104"/>
    </row>
    <row r="26080" spans="21:42" ht="15" customHeight="1" x14ac:dyDescent="0.25">
      <c r="U26080" s="104"/>
      <c r="AB26080" s="104"/>
      <c r="AC26080" s="104"/>
      <c r="AF26080" s="104"/>
      <c r="AG26080" s="104"/>
      <c r="AK26080" s="104"/>
      <c r="AL26080" s="104"/>
      <c r="AO26080" s="104"/>
      <c r="AP26080" s="104"/>
    </row>
    <row r="26081" spans="21:42" ht="15" customHeight="1" x14ac:dyDescent="0.25">
      <c r="U26081" s="104"/>
      <c r="AB26081" s="104"/>
      <c r="AC26081" s="104"/>
      <c r="AF26081" s="104"/>
      <c r="AG26081" s="104"/>
      <c r="AK26081" s="104"/>
      <c r="AL26081" s="104"/>
      <c r="AO26081" s="104"/>
      <c r="AP26081" s="104"/>
    </row>
    <row r="26082" spans="21:42" ht="15" customHeight="1" x14ac:dyDescent="0.25">
      <c r="U26082" s="104"/>
      <c r="AB26082" s="104"/>
      <c r="AC26082" s="104"/>
      <c r="AF26082" s="104"/>
      <c r="AG26082" s="104"/>
      <c r="AK26082" s="104"/>
      <c r="AL26082" s="104"/>
      <c r="AO26082" s="104"/>
      <c r="AP26082" s="104"/>
    </row>
    <row r="26083" spans="21:42" ht="15" customHeight="1" x14ac:dyDescent="0.25">
      <c r="U26083" s="104"/>
      <c r="AB26083" s="104"/>
      <c r="AC26083" s="104"/>
      <c r="AF26083" s="104"/>
      <c r="AG26083" s="104"/>
      <c r="AK26083" s="104"/>
      <c r="AL26083" s="104"/>
      <c r="AO26083" s="104"/>
      <c r="AP26083" s="104"/>
    </row>
    <row r="26084" spans="21:42" ht="15" customHeight="1" x14ac:dyDescent="0.25">
      <c r="U26084" s="104"/>
      <c r="AB26084" s="104"/>
      <c r="AC26084" s="104"/>
      <c r="AF26084" s="104"/>
      <c r="AG26084" s="104"/>
      <c r="AK26084" s="104"/>
      <c r="AL26084" s="104"/>
      <c r="AO26084" s="104"/>
      <c r="AP26084" s="104"/>
    </row>
    <row r="26085" spans="21:42" ht="15" customHeight="1" x14ac:dyDescent="0.25">
      <c r="U26085" s="104"/>
      <c r="AB26085" s="104"/>
      <c r="AC26085" s="104"/>
      <c r="AF26085" s="104"/>
      <c r="AG26085" s="104"/>
      <c r="AK26085" s="104"/>
      <c r="AL26085" s="104"/>
      <c r="AO26085" s="104"/>
      <c r="AP26085" s="104"/>
    </row>
    <row r="26086" spans="21:42" ht="15" customHeight="1" x14ac:dyDescent="0.25">
      <c r="U26086" s="104"/>
      <c r="AB26086" s="104"/>
      <c r="AC26086" s="104"/>
      <c r="AF26086" s="104"/>
      <c r="AG26086" s="104"/>
      <c r="AK26086" s="104"/>
      <c r="AL26086" s="104"/>
      <c r="AO26086" s="104"/>
      <c r="AP26086" s="104"/>
    </row>
    <row r="26087" spans="21:42" ht="15" customHeight="1" x14ac:dyDescent="0.25">
      <c r="U26087" s="104"/>
      <c r="AB26087" s="104"/>
      <c r="AC26087" s="104"/>
      <c r="AF26087" s="104"/>
      <c r="AG26087" s="104"/>
      <c r="AK26087" s="104"/>
      <c r="AL26087" s="104"/>
      <c r="AO26087" s="104"/>
      <c r="AP26087" s="104"/>
    </row>
    <row r="26088" spans="21:42" ht="15" customHeight="1" x14ac:dyDescent="0.25">
      <c r="U26088" s="104"/>
      <c r="AB26088" s="104"/>
      <c r="AC26088" s="104"/>
      <c r="AF26088" s="104"/>
      <c r="AG26088" s="104"/>
      <c r="AK26088" s="104"/>
      <c r="AL26088" s="104"/>
      <c r="AO26088" s="104"/>
      <c r="AP26088" s="104"/>
    </row>
    <row r="26089" spans="21:42" ht="15" customHeight="1" x14ac:dyDescent="0.25">
      <c r="U26089" s="104"/>
      <c r="AB26089" s="104"/>
      <c r="AC26089" s="104"/>
      <c r="AF26089" s="104"/>
      <c r="AG26089" s="104"/>
      <c r="AK26089" s="104"/>
      <c r="AL26089" s="104"/>
      <c r="AO26089" s="104"/>
      <c r="AP26089" s="104"/>
    </row>
    <row r="26090" spans="21:42" ht="15" customHeight="1" x14ac:dyDescent="0.25">
      <c r="U26090" s="104"/>
      <c r="AB26090" s="104"/>
      <c r="AC26090" s="104"/>
      <c r="AF26090" s="104"/>
      <c r="AG26090" s="104"/>
      <c r="AK26090" s="104"/>
      <c r="AL26090" s="104"/>
      <c r="AO26090" s="104"/>
      <c r="AP26090" s="104"/>
    </row>
    <row r="26091" spans="21:42" ht="15" customHeight="1" x14ac:dyDescent="0.25">
      <c r="U26091" s="104"/>
      <c r="AB26091" s="104"/>
      <c r="AC26091" s="104"/>
      <c r="AF26091" s="104"/>
      <c r="AG26091" s="104"/>
      <c r="AK26091" s="104"/>
      <c r="AL26091" s="104"/>
      <c r="AO26091" s="104"/>
      <c r="AP26091" s="104"/>
    </row>
    <row r="26092" spans="21:42" ht="15" customHeight="1" x14ac:dyDescent="0.25">
      <c r="U26092" s="104"/>
      <c r="AB26092" s="104"/>
      <c r="AC26092" s="104"/>
      <c r="AF26092" s="104"/>
      <c r="AG26092" s="104"/>
      <c r="AK26092" s="104"/>
      <c r="AL26092" s="104"/>
      <c r="AO26092" s="104"/>
      <c r="AP26092" s="104"/>
    </row>
    <row r="26093" spans="21:42" ht="15" customHeight="1" x14ac:dyDescent="0.25">
      <c r="U26093" s="104"/>
      <c r="AB26093" s="104"/>
      <c r="AC26093" s="104"/>
      <c r="AF26093" s="104"/>
      <c r="AG26093" s="104"/>
      <c r="AK26093" s="104"/>
      <c r="AL26093" s="104"/>
      <c r="AO26093" s="104"/>
      <c r="AP26093" s="104"/>
    </row>
    <row r="26094" spans="21:42" ht="15" customHeight="1" x14ac:dyDescent="0.25">
      <c r="U26094" s="104"/>
      <c r="AB26094" s="104"/>
      <c r="AC26094" s="104"/>
      <c r="AF26094" s="104"/>
      <c r="AG26094" s="104"/>
      <c r="AK26094" s="104"/>
      <c r="AL26094" s="104"/>
      <c r="AO26094" s="104"/>
      <c r="AP26094" s="104"/>
    </row>
    <row r="26095" spans="21:42" ht="15" customHeight="1" x14ac:dyDescent="0.25">
      <c r="U26095" s="104"/>
      <c r="AB26095" s="104"/>
      <c r="AC26095" s="104"/>
      <c r="AF26095" s="104"/>
      <c r="AG26095" s="104"/>
      <c r="AK26095" s="104"/>
      <c r="AL26095" s="104"/>
      <c r="AO26095" s="104"/>
      <c r="AP26095" s="104"/>
    </row>
    <row r="26096" spans="21:42" ht="15" customHeight="1" x14ac:dyDescent="0.25">
      <c r="U26096" s="104"/>
      <c r="AB26096" s="104"/>
      <c r="AC26096" s="104"/>
      <c r="AF26096" s="104"/>
      <c r="AG26096" s="104"/>
      <c r="AK26096" s="104"/>
      <c r="AL26096" s="104"/>
      <c r="AO26096" s="104"/>
      <c r="AP26096" s="104"/>
    </row>
    <row r="26097" spans="21:42" ht="15" customHeight="1" x14ac:dyDescent="0.25">
      <c r="U26097" s="104"/>
      <c r="AB26097" s="104"/>
      <c r="AC26097" s="104"/>
      <c r="AF26097" s="104"/>
      <c r="AG26097" s="104"/>
      <c r="AK26097" s="104"/>
      <c r="AL26097" s="104"/>
      <c r="AO26097" s="104"/>
      <c r="AP26097" s="104"/>
    </row>
    <row r="26098" spans="21:42" ht="15" customHeight="1" x14ac:dyDescent="0.25">
      <c r="U26098" s="104"/>
      <c r="AB26098" s="104"/>
      <c r="AC26098" s="104"/>
      <c r="AF26098" s="104"/>
      <c r="AG26098" s="104"/>
      <c r="AK26098" s="104"/>
      <c r="AL26098" s="104"/>
      <c r="AO26098" s="104"/>
      <c r="AP26098" s="104"/>
    </row>
    <row r="26099" spans="21:42" ht="15" customHeight="1" x14ac:dyDescent="0.25">
      <c r="U26099" s="104"/>
      <c r="AB26099" s="104"/>
      <c r="AC26099" s="104"/>
      <c r="AF26099" s="104"/>
      <c r="AG26099" s="104"/>
      <c r="AK26099" s="104"/>
      <c r="AL26099" s="104"/>
      <c r="AO26099" s="104"/>
      <c r="AP26099" s="104"/>
    </row>
    <row r="26100" spans="21:42" ht="15" customHeight="1" x14ac:dyDescent="0.25">
      <c r="U26100" s="104"/>
      <c r="AB26100" s="104"/>
      <c r="AC26100" s="104"/>
      <c r="AF26100" s="104"/>
      <c r="AG26100" s="104"/>
      <c r="AK26100" s="104"/>
      <c r="AL26100" s="104"/>
      <c r="AO26100" s="104"/>
      <c r="AP26100" s="104"/>
    </row>
    <row r="26101" spans="21:42" ht="15" customHeight="1" x14ac:dyDescent="0.25">
      <c r="U26101" s="104"/>
      <c r="AB26101" s="104"/>
      <c r="AC26101" s="104"/>
      <c r="AF26101" s="104"/>
      <c r="AG26101" s="104"/>
      <c r="AK26101" s="104"/>
      <c r="AL26101" s="104"/>
      <c r="AO26101" s="104"/>
      <c r="AP26101" s="104"/>
    </row>
    <row r="26102" spans="21:42" ht="15" customHeight="1" x14ac:dyDescent="0.25">
      <c r="U26102" s="104"/>
      <c r="AB26102" s="104"/>
      <c r="AC26102" s="104"/>
      <c r="AF26102" s="104"/>
      <c r="AG26102" s="104"/>
      <c r="AK26102" s="104"/>
      <c r="AL26102" s="104"/>
      <c r="AO26102" s="104"/>
      <c r="AP26102" s="104"/>
    </row>
    <row r="26103" spans="21:42" ht="15" customHeight="1" x14ac:dyDescent="0.25">
      <c r="U26103" s="104"/>
      <c r="AB26103" s="104"/>
      <c r="AC26103" s="104"/>
      <c r="AF26103" s="104"/>
      <c r="AG26103" s="104"/>
      <c r="AK26103" s="104"/>
      <c r="AL26103" s="104"/>
      <c r="AO26103" s="104"/>
      <c r="AP26103" s="104"/>
    </row>
    <row r="26104" spans="21:42" ht="15" customHeight="1" x14ac:dyDescent="0.25">
      <c r="U26104" s="104"/>
      <c r="AB26104" s="104"/>
      <c r="AC26104" s="104"/>
      <c r="AF26104" s="104"/>
      <c r="AG26104" s="104"/>
      <c r="AK26104" s="104"/>
      <c r="AL26104" s="104"/>
      <c r="AO26104" s="104"/>
      <c r="AP26104" s="104"/>
    </row>
    <row r="26105" spans="21:42" ht="15" customHeight="1" x14ac:dyDescent="0.25">
      <c r="U26105" s="104"/>
      <c r="AB26105" s="104"/>
      <c r="AC26105" s="104"/>
      <c r="AF26105" s="104"/>
      <c r="AG26105" s="104"/>
      <c r="AK26105" s="104"/>
      <c r="AL26105" s="104"/>
      <c r="AO26105" s="104"/>
      <c r="AP26105" s="104"/>
    </row>
    <row r="26106" spans="21:42" ht="15" customHeight="1" x14ac:dyDescent="0.25">
      <c r="U26106" s="104"/>
      <c r="AB26106" s="104"/>
      <c r="AC26106" s="104"/>
      <c r="AF26106" s="104"/>
      <c r="AG26106" s="104"/>
      <c r="AK26106" s="104"/>
      <c r="AL26106" s="104"/>
      <c r="AO26106" s="104"/>
      <c r="AP26106" s="104"/>
    </row>
    <row r="26107" spans="21:42" ht="15" customHeight="1" x14ac:dyDescent="0.25">
      <c r="U26107" s="104"/>
      <c r="AB26107" s="104"/>
      <c r="AC26107" s="104"/>
      <c r="AF26107" s="104"/>
      <c r="AG26107" s="104"/>
      <c r="AK26107" s="104"/>
      <c r="AL26107" s="104"/>
      <c r="AO26107" s="104"/>
      <c r="AP26107" s="104"/>
    </row>
    <row r="26108" spans="21:42" ht="15" customHeight="1" x14ac:dyDescent="0.25">
      <c r="U26108" s="104"/>
      <c r="AB26108" s="104"/>
      <c r="AC26108" s="104"/>
      <c r="AF26108" s="104"/>
      <c r="AG26108" s="104"/>
      <c r="AK26108" s="104"/>
      <c r="AL26108" s="104"/>
      <c r="AO26108" s="104"/>
      <c r="AP26108" s="104"/>
    </row>
    <row r="26109" spans="21:42" ht="15" customHeight="1" x14ac:dyDescent="0.25">
      <c r="U26109" s="104"/>
      <c r="AB26109" s="104"/>
      <c r="AC26109" s="104"/>
      <c r="AF26109" s="104"/>
      <c r="AG26109" s="104"/>
      <c r="AK26109" s="104"/>
      <c r="AL26109" s="104"/>
      <c r="AO26109" s="104"/>
      <c r="AP26109" s="104"/>
    </row>
    <row r="26110" spans="21:42" ht="15" customHeight="1" x14ac:dyDescent="0.25">
      <c r="U26110" s="104"/>
      <c r="AB26110" s="104"/>
      <c r="AC26110" s="104"/>
      <c r="AF26110" s="104"/>
      <c r="AG26110" s="104"/>
      <c r="AK26110" s="104"/>
      <c r="AL26110" s="104"/>
      <c r="AO26110" s="104"/>
      <c r="AP26110" s="104"/>
    </row>
    <row r="26111" spans="21:42" ht="15" customHeight="1" x14ac:dyDescent="0.25">
      <c r="U26111" s="104"/>
      <c r="AB26111" s="104"/>
      <c r="AC26111" s="104"/>
      <c r="AF26111" s="104"/>
      <c r="AG26111" s="104"/>
      <c r="AK26111" s="104"/>
      <c r="AL26111" s="104"/>
      <c r="AO26111" s="104"/>
      <c r="AP26111" s="104"/>
    </row>
    <row r="26112" spans="21:42" ht="15" customHeight="1" x14ac:dyDescent="0.25">
      <c r="U26112" s="104"/>
      <c r="AB26112" s="104"/>
      <c r="AC26112" s="104"/>
      <c r="AF26112" s="104"/>
      <c r="AG26112" s="104"/>
      <c r="AK26112" s="104"/>
      <c r="AL26112" s="104"/>
      <c r="AO26112" s="104"/>
      <c r="AP26112" s="104"/>
    </row>
    <row r="26113" spans="21:42" ht="15" customHeight="1" x14ac:dyDescent="0.25">
      <c r="U26113" s="104"/>
      <c r="AB26113" s="104"/>
      <c r="AC26113" s="104"/>
      <c r="AF26113" s="104"/>
      <c r="AG26113" s="104"/>
      <c r="AK26113" s="104"/>
      <c r="AL26113" s="104"/>
      <c r="AO26113" s="104"/>
      <c r="AP26113" s="104"/>
    </row>
    <row r="26114" spans="21:42" ht="15" customHeight="1" x14ac:dyDescent="0.25">
      <c r="U26114" s="104"/>
      <c r="AB26114" s="104"/>
      <c r="AC26114" s="104"/>
      <c r="AF26114" s="104"/>
      <c r="AG26114" s="104"/>
      <c r="AK26114" s="104"/>
      <c r="AL26114" s="104"/>
      <c r="AO26114" s="104"/>
      <c r="AP26114" s="104"/>
    </row>
    <row r="26115" spans="21:42" ht="15" customHeight="1" x14ac:dyDescent="0.25">
      <c r="U26115" s="104"/>
      <c r="AB26115" s="104"/>
      <c r="AC26115" s="104"/>
      <c r="AF26115" s="104"/>
      <c r="AG26115" s="104"/>
      <c r="AK26115" s="104"/>
      <c r="AL26115" s="104"/>
      <c r="AO26115" s="104"/>
      <c r="AP26115" s="104"/>
    </row>
    <row r="26116" spans="21:42" ht="15" customHeight="1" x14ac:dyDescent="0.25">
      <c r="U26116" s="104"/>
      <c r="AB26116" s="104"/>
      <c r="AC26116" s="104"/>
      <c r="AF26116" s="104"/>
      <c r="AG26116" s="104"/>
      <c r="AK26116" s="104"/>
      <c r="AL26116" s="104"/>
      <c r="AO26116" s="104"/>
      <c r="AP26116" s="104"/>
    </row>
    <row r="26117" spans="21:42" ht="15" customHeight="1" x14ac:dyDescent="0.25">
      <c r="U26117" s="104"/>
      <c r="AB26117" s="104"/>
      <c r="AC26117" s="104"/>
      <c r="AF26117" s="104"/>
      <c r="AG26117" s="104"/>
      <c r="AK26117" s="104"/>
      <c r="AL26117" s="104"/>
      <c r="AO26117" s="104"/>
      <c r="AP26117" s="104"/>
    </row>
    <row r="26118" spans="21:42" ht="15" customHeight="1" x14ac:dyDescent="0.25">
      <c r="U26118" s="104"/>
      <c r="AB26118" s="104"/>
      <c r="AC26118" s="104"/>
      <c r="AF26118" s="104"/>
      <c r="AG26118" s="104"/>
      <c r="AK26118" s="104"/>
      <c r="AL26118" s="104"/>
      <c r="AO26118" s="104"/>
      <c r="AP26118" s="104"/>
    </row>
    <row r="26119" spans="21:42" ht="15" customHeight="1" x14ac:dyDescent="0.25">
      <c r="U26119" s="104"/>
      <c r="AB26119" s="104"/>
      <c r="AC26119" s="104"/>
      <c r="AF26119" s="104"/>
      <c r="AG26119" s="104"/>
      <c r="AK26119" s="104"/>
      <c r="AL26119" s="104"/>
      <c r="AO26119" s="104"/>
      <c r="AP26119" s="104"/>
    </row>
    <row r="26120" spans="21:42" ht="15" customHeight="1" x14ac:dyDescent="0.25">
      <c r="U26120" s="104"/>
      <c r="AB26120" s="104"/>
      <c r="AC26120" s="104"/>
      <c r="AF26120" s="104"/>
      <c r="AG26120" s="104"/>
      <c r="AK26120" s="104"/>
      <c r="AL26120" s="104"/>
      <c r="AO26120" s="104"/>
      <c r="AP26120" s="104"/>
    </row>
    <row r="26121" spans="21:42" ht="15" customHeight="1" x14ac:dyDescent="0.25">
      <c r="U26121" s="104"/>
      <c r="AB26121" s="104"/>
      <c r="AC26121" s="104"/>
      <c r="AF26121" s="104"/>
      <c r="AG26121" s="104"/>
      <c r="AK26121" s="104"/>
      <c r="AL26121" s="104"/>
      <c r="AO26121" s="104"/>
      <c r="AP26121" s="104"/>
    </row>
    <row r="26122" spans="21:42" ht="15" customHeight="1" x14ac:dyDescent="0.25">
      <c r="U26122" s="104"/>
      <c r="AB26122" s="104"/>
      <c r="AC26122" s="104"/>
      <c r="AF26122" s="104"/>
      <c r="AG26122" s="104"/>
      <c r="AK26122" s="104"/>
      <c r="AL26122" s="104"/>
      <c r="AO26122" s="104"/>
      <c r="AP26122" s="104"/>
    </row>
    <row r="26123" spans="21:42" ht="15" customHeight="1" x14ac:dyDescent="0.25">
      <c r="U26123" s="104"/>
      <c r="AB26123" s="104"/>
      <c r="AC26123" s="104"/>
      <c r="AF26123" s="104"/>
      <c r="AG26123" s="104"/>
      <c r="AK26123" s="104"/>
      <c r="AL26123" s="104"/>
      <c r="AO26123" s="104"/>
      <c r="AP26123" s="104"/>
    </row>
    <row r="26124" spans="21:42" ht="15" customHeight="1" x14ac:dyDescent="0.25">
      <c r="U26124" s="104"/>
      <c r="AB26124" s="104"/>
      <c r="AC26124" s="104"/>
      <c r="AF26124" s="104"/>
      <c r="AG26124" s="104"/>
      <c r="AK26124" s="104"/>
      <c r="AL26124" s="104"/>
      <c r="AO26124" s="104"/>
      <c r="AP26124" s="104"/>
    </row>
    <row r="26125" spans="21:42" ht="15" customHeight="1" x14ac:dyDescent="0.25">
      <c r="U26125" s="104"/>
      <c r="AB26125" s="104"/>
      <c r="AC26125" s="104"/>
      <c r="AF26125" s="104"/>
      <c r="AG26125" s="104"/>
      <c r="AK26125" s="104"/>
      <c r="AL26125" s="104"/>
      <c r="AO26125" s="104"/>
      <c r="AP26125" s="104"/>
    </row>
    <row r="26126" spans="21:42" ht="15" customHeight="1" x14ac:dyDescent="0.25">
      <c r="U26126" s="104"/>
      <c r="AB26126" s="104"/>
      <c r="AC26126" s="104"/>
      <c r="AF26126" s="104"/>
      <c r="AG26126" s="104"/>
      <c r="AK26126" s="104"/>
      <c r="AL26126" s="104"/>
      <c r="AO26126" s="104"/>
      <c r="AP26126" s="104"/>
    </row>
    <row r="26127" spans="21:42" ht="15" customHeight="1" x14ac:dyDescent="0.25">
      <c r="U26127" s="104"/>
      <c r="AB26127" s="104"/>
      <c r="AC26127" s="104"/>
      <c r="AF26127" s="104"/>
      <c r="AG26127" s="104"/>
      <c r="AK26127" s="104"/>
      <c r="AL26127" s="104"/>
      <c r="AO26127" s="104"/>
      <c r="AP26127" s="104"/>
    </row>
    <row r="26128" spans="21:42" ht="15" customHeight="1" x14ac:dyDescent="0.25">
      <c r="U26128" s="104"/>
      <c r="AB26128" s="104"/>
      <c r="AC26128" s="104"/>
      <c r="AF26128" s="104"/>
      <c r="AG26128" s="104"/>
      <c r="AK26128" s="104"/>
      <c r="AL26128" s="104"/>
      <c r="AO26128" s="104"/>
      <c r="AP26128" s="104"/>
    </row>
    <row r="26129" spans="21:42" ht="15" customHeight="1" x14ac:dyDescent="0.25">
      <c r="U26129" s="104"/>
      <c r="AB26129" s="104"/>
      <c r="AC26129" s="104"/>
      <c r="AF26129" s="104"/>
      <c r="AG26129" s="104"/>
      <c r="AK26129" s="104"/>
      <c r="AL26129" s="104"/>
      <c r="AO26129" s="104"/>
      <c r="AP26129" s="104"/>
    </row>
    <row r="26130" spans="21:42" ht="15" customHeight="1" x14ac:dyDescent="0.25">
      <c r="U26130" s="104"/>
      <c r="AB26130" s="104"/>
      <c r="AC26130" s="104"/>
      <c r="AF26130" s="104"/>
      <c r="AG26130" s="104"/>
      <c r="AK26130" s="104"/>
      <c r="AL26130" s="104"/>
      <c r="AO26130" s="104"/>
      <c r="AP26130" s="104"/>
    </row>
    <row r="26131" spans="21:42" ht="15" customHeight="1" x14ac:dyDescent="0.25">
      <c r="U26131" s="104"/>
      <c r="AB26131" s="104"/>
      <c r="AC26131" s="104"/>
      <c r="AF26131" s="104"/>
      <c r="AG26131" s="104"/>
      <c r="AK26131" s="104"/>
      <c r="AL26131" s="104"/>
      <c r="AO26131" s="104"/>
      <c r="AP26131" s="104"/>
    </row>
    <row r="26132" spans="21:42" ht="15" customHeight="1" x14ac:dyDescent="0.25">
      <c r="U26132" s="104"/>
      <c r="AB26132" s="104"/>
      <c r="AC26132" s="104"/>
      <c r="AF26132" s="104"/>
      <c r="AG26132" s="104"/>
      <c r="AK26132" s="104"/>
      <c r="AL26132" s="104"/>
      <c r="AO26132" s="104"/>
      <c r="AP26132" s="104"/>
    </row>
    <row r="26133" spans="21:42" ht="15" customHeight="1" x14ac:dyDescent="0.25">
      <c r="U26133" s="104"/>
      <c r="AB26133" s="104"/>
      <c r="AC26133" s="104"/>
      <c r="AF26133" s="104"/>
      <c r="AG26133" s="104"/>
      <c r="AK26133" s="104"/>
      <c r="AL26133" s="104"/>
      <c r="AO26133" s="104"/>
      <c r="AP26133" s="104"/>
    </row>
    <row r="26134" spans="21:42" ht="15" customHeight="1" x14ac:dyDescent="0.25">
      <c r="U26134" s="104"/>
      <c r="AB26134" s="104"/>
      <c r="AC26134" s="104"/>
      <c r="AF26134" s="104"/>
      <c r="AG26134" s="104"/>
      <c r="AK26134" s="104"/>
      <c r="AL26134" s="104"/>
      <c r="AO26134" s="104"/>
      <c r="AP26134" s="104"/>
    </row>
    <row r="26135" spans="21:42" ht="15" customHeight="1" x14ac:dyDescent="0.25">
      <c r="U26135" s="104"/>
      <c r="AB26135" s="104"/>
      <c r="AC26135" s="104"/>
      <c r="AF26135" s="104"/>
      <c r="AG26135" s="104"/>
      <c r="AK26135" s="104"/>
      <c r="AL26135" s="104"/>
      <c r="AO26135" s="104"/>
      <c r="AP26135" s="104"/>
    </row>
    <row r="26136" spans="21:42" ht="15" customHeight="1" x14ac:dyDescent="0.25">
      <c r="U26136" s="104"/>
      <c r="AB26136" s="104"/>
      <c r="AC26136" s="104"/>
      <c r="AF26136" s="104"/>
      <c r="AG26136" s="104"/>
      <c r="AK26136" s="104"/>
      <c r="AL26136" s="104"/>
      <c r="AO26136" s="104"/>
      <c r="AP26136" s="104"/>
    </row>
    <row r="26137" spans="21:42" ht="15" customHeight="1" x14ac:dyDescent="0.25">
      <c r="U26137" s="104"/>
      <c r="AB26137" s="104"/>
      <c r="AC26137" s="104"/>
      <c r="AF26137" s="104"/>
      <c r="AG26137" s="104"/>
      <c r="AK26137" s="104"/>
      <c r="AL26137" s="104"/>
      <c r="AO26137" s="104"/>
      <c r="AP26137" s="104"/>
    </row>
    <row r="26138" spans="21:42" ht="15" customHeight="1" x14ac:dyDescent="0.25">
      <c r="U26138" s="104"/>
      <c r="AB26138" s="104"/>
      <c r="AC26138" s="104"/>
      <c r="AF26138" s="104"/>
      <c r="AG26138" s="104"/>
      <c r="AK26138" s="104"/>
      <c r="AL26138" s="104"/>
      <c r="AO26138" s="104"/>
      <c r="AP26138" s="104"/>
    </row>
    <row r="26139" spans="21:42" ht="15" customHeight="1" x14ac:dyDescent="0.25">
      <c r="U26139" s="104"/>
      <c r="AB26139" s="104"/>
      <c r="AC26139" s="104"/>
      <c r="AF26139" s="104"/>
      <c r="AG26139" s="104"/>
      <c r="AK26139" s="104"/>
      <c r="AL26139" s="104"/>
      <c r="AO26139" s="104"/>
      <c r="AP26139" s="104"/>
    </row>
    <row r="26140" spans="21:42" ht="15" customHeight="1" x14ac:dyDescent="0.25">
      <c r="U26140" s="104"/>
      <c r="AB26140" s="104"/>
      <c r="AC26140" s="104"/>
      <c r="AF26140" s="104"/>
      <c r="AG26140" s="104"/>
      <c r="AK26140" s="104"/>
      <c r="AL26140" s="104"/>
      <c r="AO26140" s="104"/>
      <c r="AP26140" s="104"/>
    </row>
    <row r="26141" spans="21:42" ht="15" customHeight="1" x14ac:dyDescent="0.25">
      <c r="U26141" s="104"/>
      <c r="AB26141" s="104"/>
      <c r="AC26141" s="104"/>
      <c r="AF26141" s="104"/>
      <c r="AG26141" s="104"/>
      <c r="AK26141" s="104"/>
      <c r="AL26141" s="104"/>
      <c r="AO26141" s="104"/>
      <c r="AP26141" s="104"/>
    </row>
    <row r="26142" spans="21:42" ht="15" customHeight="1" x14ac:dyDescent="0.25">
      <c r="U26142" s="104"/>
      <c r="AB26142" s="104"/>
      <c r="AC26142" s="104"/>
      <c r="AF26142" s="104"/>
      <c r="AG26142" s="104"/>
      <c r="AK26142" s="104"/>
      <c r="AL26142" s="104"/>
      <c r="AO26142" s="104"/>
      <c r="AP26142" s="104"/>
    </row>
    <row r="26143" spans="21:42" ht="15" customHeight="1" x14ac:dyDescent="0.25">
      <c r="U26143" s="104"/>
      <c r="AB26143" s="104"/>
      <c r="AC26143" s="104"/>
      <c r="AF26143" s="104"/>
      <c r="AG26143" s="104"/>
      <c r="AK26143" s="104"/>
      <c r="AL26143" s="104"/>
      <c r="AO26143" s="104"/>
      <c r="AP26143" s="104"/>
    </row>
    <row r="26144" spans="21:42" ht="15" customHeight="1" x14ac:dyDescent="0.25">
      <c r="U26144" s="104"/>
      <c r="AB26144" s="104"/>
      <c r="AC26144" s="104"/>
      <c r="AF26144" s="104"/>
      <c r="AG26144" s="104"/>
      <c r="AK26144" s="104"/>
      <c r="AL26144" s="104"/>
      <c r="AO26144" s="104"/>
      <c r="AP26144" s="104"/>
    </row>
    <row r="26145" spans="21:42" ht="15" customHeight="1" x14ac:dyDescent="0.25">
      <c r="U26145" s="104"/>
      <c r="AB26145" s="104"/>
      <c r="AC26145" s="104"/>
      <c r="AF26145" s="104"/>
      <c r="AG26145" s="104"/>
      <c r="AK26145" s="104"/>
      <c r="AL26145" s="104"/>
      <c r="AO26145" s="104"/>
      <c r="AP26145" s="104"/>
    </row>
    <row r="26146" spans="21:42" ht="15" customHeight="1" x14ac:dyDescent="0.25">
      <c r="U26146" s="104"/>
      <c r="AB26146" s="104"/>
      <c r="AC26146" s="104"/>
      <c r="AF26146" s="104"/>
      <c r="AG26146" s="104"/>
      <c r="AK26146" s="104"/>
      <c r="AL26146" s="104"/>
      <c r="AO26146" s="104"/>
      <c r="AP26146" s="104"/>
    </row>
    <row r="26147" spans="21:42" ht="15" customHeight="1" x14ac:dyDescent="0.25">
      <c r="U26147" s="104"/>
      <c r="AB26147" s="104"/>
      <c r="AC26147" s="104"/>
      <c r="AF26147" s="104"/>
      <c r="AG26147" s="104"/>
      <c r="AK26147" s="104"/>
      <c r="AL26147" s="104"/>
      <c r="AO26147" s="104"/>
      <c r="AP26147" s="104"/>
    </row>
    <row r="26148" spans="21:42" ht="15" customHeight="1" x14ac:dyDescent="0.25">
      <c r="U26148" s="104"/>
      <c r="AB26148" s="104"/>
      <c r="AC26148" s="104"/>
      <c r="AF26148" s="104"/>
      <c r="AG26148" s="104"/>
      <c r="AK26148" s="104"/>
      <c r="AL26148" s="104"/>
      <c r="AO26148" s="104"/>
      <c r="AP26148" s="104"/>
    </row>
    <row r="26149" spans="21:42" ht="15" customHeight="1" x14ac:dyDescent="0.25">
      <c r="U26149" s="104"/>
      <c r="AB26149" s="104"/>
      <c r="AC26149" s="104"/>
      <c r="AF26149" s="104"/>
      <c r="AG26149" s="104"/>
      <c r="AK26149" s="104"/>
      <c r="AL26149" s="104"/>
      <c r="AO26149" s="104"/>
      <c r="AP26149" s="104"/>
    </row>
    <row r="26150" spans="21:42" ht="15" customHeight="1" x14ac:dyDescent="0.25">
      <c r="U26150" s="104"/>
      <c r="AB26150" s="104"/>
      <c r="AC26150" s="104"/>
      <c r="AF26150" s="104"/>
      <c r="AG26150" s="104"/>
      <c r="AK26150" s="104"/>
      <c r="AL26150" s="104"/>
      <c r="AO26150" s="104"/>
      <c r="AP26150" s="104"/>
    </row>
    <row r="26151" spans="21:42" ht="15" customHeight="1" x14ac:dyDescent="0.25">
      <c r="U26151" s="104"/>
      <c r="AB26151" s="104"/>
      <c r="AC26151" s="104"/>
      <c r="AF26151" s="104"/>
      <c r="AG26151" s="104"/>
      <c r="AK26151" s="104"/>
      <c r="AL26151" s="104"/>
      <c r="AO26151" s="104"/>
      <c r="AP26151" s="104"/>
    </row>
    <row r="26152" spans="21:42" ht="15" customHeight="1" x14ac:dyDescent="0.25">
      <c r="U26152" s="104"/>
      <c r="AB26152" s="104"/>
      <c r="AC26152" s="104"/>
      <c r="AF26152" s="104"/>
      <c r="AG26152" s="104"/>
      <c r="AK26152" s="104"/>
      <c r="AL26152" s="104"/>
      <c r="AO26152" s="104"/>
      <c r="AP26152" s="104"/>
    </row>
    <row r="26153" spans="21:42" ht="15" customHeight="1" x14ac:dyDescent="0.25">
      <c r="U26153" s="104"/>
      <c r="AB26153" s="104"/>
      <c r="AC26153" s="104"/>
      <c r="AF26153" s="104"/>
      <c r="AG26153" s="104"/>
      <c r="AK26153" s="104"/>
      <c r="AL26153" s="104"/>
      <c r="AO26153" s="104"/>
      <c r="AP26153" s="104"/>
    </row>
    <row r="26154" spans="21:42" ht="15" customHeight="1" x14ac:dyDescent="0.25">
      <c r="U26154" s="104"/>
      <c r="AB26154" s="104"/>
      <c r="AC26154" s="104"/>
      <c r="AF26154" s="104"/>
      <c r="AG26154" s="104"/>
      <c r="AK26154" s="104"/>
      <c r="AL26154" s="104"/>
      <c r="AO26154" s="104"/>
      <c r="AP26154" s="104"/>
    </row>
    <row r="26155" spans="21:42" ht="15" customHeight="1" x14ac:dyDescent="0.25">
      <c r="U26155" s="104"/>
      <c r="AB26155" s="104"/>
      <c r="AC26155" s="104"/>
      <c r="AF26155" s="104"/>
      <c r="AG26155" s="104"/>
      <c r="AK26155" s="104"/>
      <c r="AL26155" s="104"/>
      <c r="AO26155" s="104"/>
      <c r="AP26155" s="104"/>
    </row>
    <row r="26156" spans="21:42" ht="15" customHeight="1" x14ac:dyDescent="0.25">
      <c r="U26156" s="104"/>
      <c r="AB26156" s="104"/>
      <c r="AC26156" s="104"/>
      <c r="AF26156" s="104"/>
      <c r="AG26156" s="104"/>
      <c r="AK26156" s="104"/>
      <c r="AL26156" s="104"/>
      <c r="AO26156" s="104"/>
      <c r="AP26156" s="104"/>
    </row>
    <row r="26157" spans="21:42" ht="15" customHeight="1" x14ac:dyDescent="0.25">
      <c r="U26157" s="104"/>
      <c r="AB26157" s="104"/>
      <c r="AC26157" s="104"/>
      <c r="AF26157" s="104"/>
      <c r="AG26157" s="104"/>
      <c r="AK26157" s="104"/>
      <c r="AL26157" s="104"/>
      <c r="AO26157" s="104"/>
      <c r="AP26157" s="104"/>
    </row>
    <row r="26158" spans="21:42" ht="15" customHeight="1" x14ac:dyDescent="0.25">
      <c r="U26158" s="104"/>
      <c r="AB26158" s="104"/>
      <c r="AC26158" s="104"/>
      <c r="AF26158" s="104"/>
      <c r="AG26158" s="104"/>
      <c r="AK26158" s="104"/>
      <c r="AL26158" s="104"/>
      <c r="AO26158" s="104"/>
      <c r="AP26158" s="104"/>
    </row>
    <row r="26159" spans="21:42" ht="15" customHeight="1" x14ac:dyDescent="0.25">
      <c r="U26159" s="104"/>
      <c r="AB26159" s="104"/>
      <c r="AC26159" s="104"/>
      <c r="AF26159" s="104"/>
      <c r="AG26159" s="104"/>
      <c r="AK26159" s="104"/>
      <c r="AL26159" s="104"/>
      <c r="AO26159" s="104"/>
      <c r="AP26159" s="104"/>
    </row>
    <row r="26160" spans="21:42" ht="15" customHeight="1" x14ac:dyDescent="0.25">
      <c r="U26160" s="104"/>
      <c r="AB26160" s="104"/>
      <c r="AC26160" s="104"/>
      <c r="AF26160" s="104"/>
      <c r="AG26160" s="104"/>
      <c r="AK26160" s="104"/>
      <c r="AL26160" s="104"/>
      <c r="AO26160" s="104"/>
      <c r="AP26160" s="104"/>
    </row>
    <row r="26161" spans="21:42" ht="15" customHeight="1" x14ac:dyDescent="0.25">
      <c r="U26161" s="104"/>
      <c r="AB26161" s="104"/>
      <c r="AC26161" s="104"/>
      <c r="AF26161" s="104"/>
      <c r="AG26161" s="104"/>
      <c r="AK26161" s="104"/>
      <c r="AL26161" s="104"/>
      <c r="AO26161" s="104"/>
      <c r="AP26161" s="104"/>
    </row>
    <row r="26162" spans="21:42" ht="15" customHeight="1" x14ac:dyDescent="0.25">
      <c r="U26162" s="104"/>
      <c r="AB26162" s="104"/>
      <c r="AC26162" s="104"/>
      <c r="AF26162" s="104"/>
      <c r="AG26162" s="104"/>
      <c r="AK26162" s="104"/>
      <c r="AL26162" s="104"/>
      <c r="AO26162" s="104"/>
      <c r="AP26162" s="104"/>
    </row>
    <row r="26163" spans="21:42" ht="15" customHeight="1" x14ac:dyDescent="0.25">
      <c r="U26163" s="104"/>
      <c r="AB26163" s="104"/>
      <c r="AC26163" s="104"/>
      <c r="AF26163" s="104"/>
      <c r="AG26163" s="104"/>
      <c r="AK26163" s="104"/>
      <c r="AL26163" s="104"/>
      <c r="AO26163" s="104"/>
      <c r="AP26163" s="104"/>
    </row>
    <row r="26164" spans="21:42" ht="15" customHeight="1" x14ac:dyDescent="0.25">
      <c r="U26164" s="104"/>
      <c r="AB26164" s="104"/>
      <c r="AC26164" s="104"/>
      <c r="AF26164" s="104"/>
      <c r="AG26164" s="104"/>
      <c r="AK26164" s="104"/>
      <c r="AL26164" s="104"/>
      <c r="AO26164" s="104"/>
      <c r="AP26164" s="104"/>
    </row>
    <row r="26165" spans="21:42" ht="15" customHeight="1" x14ac:dyDescent="0.25">
      <c r="U26165" s="104"/>
      <c r="AB26165" s="104"/>
      <c r="AC26165" s="104"/>
      <c r="AF26165" s="104"/>
      <c r="AG26165" s="104"/>
      <c r="AK26165" s="104"/>
      <c r="AL26165" s="104"/>
      <c r="AO26165" s="104"/>
      <c r="AP26165" s="104"/>
    </row>
    <row r="26166" spans="21:42" ht="15" customHeight="1" x14ac:dyDescent="0.25">
      <c r="U26166" s="104"/>
      <c r="AB26166" s="104"/>
      <c r="AC26166" s="104"/>
      <c r="AF26166" s="104"/>
      <c r="AG26166" s="104"/>
      <c r="AK26166" s="104"/>
      <c r="AL26166" s="104"/>
      <c r="AO26166" s="104"/>
      <c r="AP26166" s="104"/>
    </row>
    <row r="26167" spans="21:42" ht="15" customHeight="1" x14ac:dyDescent="0.25">
      <c r="U26167" s="104"/>
      <c r="AB26167" s="104"/>
      <c r="AC26167" s="104"/>
      <c r="AF26167" s="104"/>
      <c r="AG26167" s="104"/>
      <c r="AK26167" s="104"/>
      <c r="AL26167" s="104"/>
      <c r="AO26167" s="104"/>
      <c r="AP26167" s="104"/>
    </row>
    <row r="26168" spans="21:42" ht="15" customHeight="1" x14ac:dyDescent="0.25">
      <c r="U26168" s="104"/>
      <c r="AB26168" s="104"/>
      <c r="AC26168" s="104"/>
      <c r="AF26168" s="104"/>
      <c r="AG26168" s="104"/>
      <c r="AK26168" s="104"/>
      <c r="AL26168" s="104"/>
      <c r="AO26168" s="104"/>
      <c r="AP26168" s="104"/>
    </row>
    <row r="26169" spans="21:42" ht="15" customHeight="1" x14ac:dyDescent="0.25">
      <c r="U26169" s="104"/>
      <c r="AB26169" s="104"/>
      <c r="AC26169" s="104"/>
      <c r="AF26169" s="104"/>
      <c r="AG26169" s="104"/>
      <c r="AK26169" s="104"/>
      <c r="AL26169" s="104"/>
      <c r="AO26169" s="104"/>
      <c r="AP26169" s="104"/>
    </row>
    <row r="26170" spans="21:42" ht="15" customHeight="1" x14ac:dyDescent="0.25">
      <c r="U26170" s="104"/>
      <c r="AB26170" s="104"/>
      <c r="AC26170" s="104"/>
      <c r="AF26170" s="104"/>
      <c r="AG26170" s="104"/>
      <c r="AK26170" s="104"/>
      <c r="AL26170" s="104"/>
      <c r="AO26170" s="104"/>
      <c r="AP26170" s="104"/>
    </row>
    <row r="26171" spans="21:42" ht="15" customHeight="1" x14ac:dyDescent="0.25">
      <c r="U26171" s="104"/>
      <c r="AB26171" s="104"/>
      <c r="AC26171" s="104"/>
      <c r="AF26171" s="104"/>
      <c r="AG26171" s="104"/>
      <c r="AK26171" s="104"/>
      <c r="AL26171" s="104"/>
      <c r="AO26171" s="104"/>
      <c r="AP26171" s="104"/>
    </row>
    <row r="26172" spans="21:42" ht="15" customHeight="1" x14ac:dyDescent="0.25">
      <c r="U26172" s="104"/>
      <c r="AB26172" s="104"/>
      <c r="AC26172" s="104"/>
      <c r="AF26172" s="104"/>
      <c r="AG26172" s="104"/>
      <c r="AK26172" s="104"/>
      <c r="AL26172" s="104"/>
      <c r="AO26172" s="104"/>
      <c r="AP26172" s="104"/>
    </row>
    <row r="26173" spans="21:42" ht="15" customHeight="1" x14ac:dyDescent="0.25">
      <c r="U26173" s="104"/>
      <c r="AB26173" s="104"/>
      <c r="AC26173" s="104"/>
      <c r="AF26173" s="104"/>
      <c r="AG26173" s="104"/>
      <c r="AK26173" s="104"/>
      <c r="AL26173" s="104"/>
      <c r="AO26173" s="104"/>
      <c r="AP26173" s="104"/>
    </row>
    <row r="26174" spans="21:42" ht="15" customHeight="1" x14ac:dyDescent="0.25">
      <c r="U26174" s="104"/>
      <c r="AB26174" s="104"/>
      <c r="AC26174" s="104"/>
      <c r="AF26174" s="104"/>
      <c r="AG26174" s="104"/>
      <c r="AK26174" s="104"/>
      <c r="AL26174" s="104"/>
      <c r="AO26174" s="104"/>
      <c r="AP26174" s="104"/>
    </row>
    <row r="26175" spans="21:42" ht="15" customHeight="1" x14ac:dyDescent="0.25">
      <c r="U26175" s="104"/>
      <c r="AB26175" s="104"/>
      <c r="AC26175" s="104"/>
      <c r="AF26175" s="104"/>
      <c r="AG26175" s="104"/>
      <c r="AK26175" s="104"/>
      <c r="AL26175" s="104"/>
      <c r="AO26175" s="104"/>
      <c r="AP26175" s="104"/>
    </row>
    <row r="26176" spans="21:42" ht="15" customHeight="1" x14ac:dyDescent="0.25">
      <c r="U26176" s="104"/>
      <c r="AB26176" s="104"/>
      <c r="AC26176" s="104"/>
      <c r="AF26176" s="104"/>
      <c r="AG26176" s="104"/>
      <c r="AK26176" s="104"/>
      <c r="AL26176" s="104"/>
      <c r="AO26176" s="104"/>
      <c r="AP26176" s="104"/>
    </row>
    <row r="26177" spans="21:42" ht="15" customHeight="1" x14ac:dyDescent="0.25">
      <c r="U26177" s="104"/>
      <c r="AB26177" s="104"/>
      <c r="AC26177" s="104"/>
      <c r="AF26177" s="104"/>
      <c r="AG26177" s="104"/>
      <c r="AK26177" s="104"/>
      <c r="AL26177" s="104"/>
      <c r="AO26177" s="104"/>
      <c r="AP26177" s="104"/>
    </row>
    <row r="26178" spans="21:42" ht="15" customHeight="1" x14ac:dyDescent="0.25">
      <c r="U26178" s="104"/>
      <c r="AB26178" s="104"/>
      <c r="AC26178" s="104"/>
      <c r="AF26178" s="104"/>
      <c r="AG26178" s="104"/>
      <c r="AK26178" s="104"/>
      <c r="AL26178" s="104"/>
      <c r="AO26178" s="104"/>
      <c r="AP26178" s="104"/>
    </row>
    <row r="26179" spans="21:42" ht="15" customHeight="1" x14ac:dyDescent="0.25">
      <c r="U26179" s="104"/>
      <c r="AB26179" s="104"/>
      <c r="AC26179" s="104"/>
      <c r="AF26179" s="104"/>
      <c r="AG26179" s="104"/>
      <c r="AK26179" s="104"/>
      <c r="AL26179" s="104"/>
      <c r="AO26179" s="104"/>
      <c r="AP26179" s="104"/>
    </row>
    <row r="26180" spans="21:42" ht="15" customHeight="1" x14ac:dyDescent="0.25">
      <c r="U26180" s="104"/>
      <c r="AB26180" s="104"/>
      <c r="AC26180" s="104"/>
      <c r="AF26180" s="104"/>
      <c r="AG26180" s="104"/>
      <c r="AK26180" s="104"/>
      <c r="AL26180" s="104"/>
      <c r="AO26180" s="104"/>
      <c r="AP26180" s="104"/>
    </row>
    <row r="26181" spans="21:42" ht="15" customHeight="1" x14ac:dyDescent="0.25">
      <c r="U26181" s="104"/>
      <c r="AB26181" s="104"/>
      <c r="AC26181" s="104"/>
      <c r="AF26181" s="104"/>
      <c r="AG26181" s="104"/>
      <c r="AK26181" s="104"/>
      <c r="AL26181" s="104"/>
      <c r="AO26181" s="104"/>
      <c r="AP26181" s="104"/>
    </row>
    <row r="26182" spans="21:42" ht="15" customHeight="1" x14ac:dyDescent="0.25">
      <c r="U26182" s="104"/>
      <c r="AB26182" s="104"/>
      <c r="AC26182" s="104"/>
      <c r="AF26182" s="104"/>
      <c r="AG26182" s="104"/>
      <c r="AK26182" s="104"/>
      <c r="AL26182" s="104"/>
      <c r="AO26182" s="104"/>
      <c r="AP26182" s="104"/>
    </row>
    <row r="26183" spans="21:42" ht="15" customHeight="1" x14ac:dyDescent="0.25">
      <c r="U26183" s="104"/>
      <c r="AB26183" s="104"/>
      <c r="AC26183" s="104"/>
      <c r="AF26183" s="104"/>
      <c r="AG26183" s="104"/>
      <c r="AK26183" s="104"/>
      <c r="AL26183" s="104"/>
      <c r="AO26183" s="104"/>
      <c r="AP26183" s="104"/>
    </row>
    <row r="26184" spans="21:42" ht="15" customHeight="1" x14ac:dyDescent="0.25">
      <c r="U26184" s="104"/>
      <c r="AB26184" s="104"/>
      <c r="AC26184" s="104"/>
      <c r="AF26184" s="104"/>
      <c r="AG26184" s="104"/>
      <c r="AK26184" s="104"/>
      <c r="AL26184" s="104"/>
      <c r="AO26184" s="104"/>
      <c r="AP26184" s="104"/>
    </row>
    <row r="26185" spans="21:42" ht="15" customHeight="1" x14ac:dyDescent="0.25">
      <c r="U26185" s="104"/>
      <c r="AB26185" s="104"/>
      <c r="AC26185" s="104"/>
      <c r="AF26185" s="104"/>
      <c r="AG26185" s="104"/>
      <c r="AK26185" s="104"/>
      <c r="AL26185" s="104"/>
      <c r="AO26185" s="104"/>
      <c r="AP26185" s="104"/>
    </row>
    <row r="26186" spans="21:42" ht="15" customHeight="1" x14ac:dyDescent="0.25">
      <c r="U26186" s="104"/>
      <c r="AB26186" s="104"/>
      <c r="AC26186" s="104"/>
      <c r="AF26186" s="104"/>
      <c r="AG26186" s="104"/>
      <c r="AK26186" s="104"/>
      <c r="AL26186" s="104"/>
      <c r="AO26186" s="104"/>
      <c r="AP26186" s="104"/>
    </row>
    <row r="26187" spans="21:42" ht="15" customHeight="1" x14ac:dyDescent="0.25">
      <c r="U26187" s="104"/>
      <c r="AB26187" s="104"/>
      <c r="AC26187" s="104"/>
      <c r="AF26187" s="104"/>
      <c r="AG26187" s="104"/>
      <c r="AK26187" s="104"/>
      <c r="AL26187" s="104"/>
      <c r="AO26187" s="104"/>
      <c r="AP26187" s="104"/>
    </row>
    <row r="26188" spans="21:42" ht="15" customHeight="1" x14ac:dyDescent="0.25">
      <c r="U26188" s="104"/>
      <c r="AB26188" s="104"/>
      <c r="AC26188" s="104"/>
      <c r="AF26188" s="104"/>
      <c r="AG26188" s="104"/>
      <c r="AK26188" s="104"/>
      <c r="AL26188" s="104"/>
      <c r="AO26188" s="104"/>
      <c r="AP26188" s="104"/>
    </row>
    <row r="26189" spans="21:42" ht="15" customHeight="1" x14ac:dyDescent="0.25">
      <c r="U26189" s="104"/>
      <c r="AB26189" s="104"/>
      <c r="AC26189" s="104"/>
      <c r="AF26189" s="104"/>
      <c r="AG26189" s="104"/>
      <c r="AK26189" s="104"/>
      <c r="AL26189" s="104"/>
      <c r="AO26189" s="104"/>
      <c r="AP26189" s="104"/>
    </row>
    <row r="26190" spans="21:42" ht="15" customHeight="1" x14ac:dyDescent="0.25">
      <c r="U26190" s="104"/>
      <c r="AB26190" s="104"/>
      <c r="AC26190" s="104"/>
      <c r="AF26190" s="104"/>
      <c r="AG26190" s="104"/>
      <c r="AK26190" s="104"/>
      <c r="AL26190" s="104"/>
      <c r="AO26190" s="104"/>
      <c r="AP26190" s="104"/>
    </row>
    <row r="26191" spans="21:42" ht="15" customHeight="1" x14ac:dyDescent="0.25">
      <c r="U26191" s="104"/>
      <c r="AB26191" s="104"/>
      <c r="AC26191" s="104"/>
      <c r="AF26191" s="104"/>
      <c r="AG26191" s="104"/>
      <c r="AK26191" s="104"/>
      <c r="AL26191" s="104"/>
      <c r="AO26191" s="104"/>
      <c r="AP26191" s="104"/>
    </row>
    <row r="26192" spans="21:42" ht="15" customHeight="1" x14ac:dyDescent="0.25">
      <c r="U26192" s="104"/>
      <c r="AB26192" s="104"/>
      <c r="AC26192" s="104"/>
      <c r="AF26192" s="104"/>
      <c r="AG26192" s="104"/>
      <c r="AK26192" s="104"/>
      <c r="AL26192" s="104"/>
      <c r="AO26192" s="104"/>
      <c r="AP26192" s="104"/>
    </row>
    <row r="26193" spans="21:42" ht="15" customHeight="1" x14ac:dyDescent="0.25">
      <c r="U26193" s="104"/>
      <c r="AB26193" s="104"/>
      <c r="AC26193" s="104"/>
      <c r="AF26193" s="104"/>
      <c r="AG26193" s="104"/>
      <c r="AK26193" s="104"/>
      <c r="AL26193" s="104"/>
      <c r="AO26193" s="104"/>
      <c r="AP26193" s="104"/>
    </row>
    <row r="26194" spans="21:42" ht="15" customHeight="1" x14ac:dyDescent="0.25">
      <c r="U26194" s="104"/>
      <c r="AB26194" s="104"/>
      <c r="AC26194" s="104"/>
      <c r="AF26194" s="104"/>
      <c r="AG26194" s="104"/>
      <c r="AK26194" s="104"/>
      <c r="AL26194" s="104"/>
      <c r="AO26194" s="104"/>
      <c r="AP26194" s="104"/>
    </row>
    <row r="26195" spans="21:42" ht="15" customHeight="1" x14ac:dyDescent="0.25">
      <c r="U26195" s="104"/>
      <c r="AB26195" s="104"/>
      <c r="AC26195" s="104"/>
      <c r="AF26195" s="104"/>
      <c r="AG26195" s="104"/>
      <c r="AK26195" s="104"/>
      <c r="AL26195" s="104"/>
      <c r="AO26195" s="104"/>
      <c r="AP26195" s="104"/>
    </row>
    <row r="26196" spans="21:42" ht="15" customHeight="1" x14ac:dyDescent="0.25">
      <c r="U26196" s="104"/>
      <c r="AB26196" s="104"/>
      <c r="AC26196" s="104"/>
      <c r="AF26196" s="104"/>
      <c r="AG26196" s="104"/>
      <c r="AK26196" s="104"/>
      <c r="AL26196" s="104"/>
      <c r="AO26196" s="104"/>
      <c r="AP26196" s="104"/>
    </row>
    <row r="26197" spans="21:42" ht="15" customHeight="1" x14ac:dyDescent="0.25">
      <c r="U26197" s="104"/>
      <c r="AB26197" s="104"/>
      <c r="AC26197" s="104"/>
      <c r="AF26197" s="104"/>
      <c r="AG26197" s="104"/>
      <c r="AK26197" s="104"/>
      <c r="AL26197" s="104"/>
      <c r="AO26197" s="104"/>
      <c r="AP26197" s="104"/>
    </row>
    <row r="26198" spans="21:42" ht="15" customHeight="1" x14ac:dyDescent="0.25">
      <c r="U26198" s="104"/>
      <c r="AB26198" s="104"/>
      <c r="AC26198" s="104"/>
      <c r="AF26198" s="104"/>
      <c r="AG26198" s="104"/>
      <c r="AK26198" s="104"/>
      <c r="AL26198" s="104"/>
      <c r="AO26198" s="104"/>
      <c r="AP26198" s="104"/>
    </row>
    <row r="26199" spans="21:42" ht="15" customHeight="1" x14ac:dyDescent="0.25">
      <c r="U26199" s="104"/>
      <c r="AB26199" s="104"/>
      <c r="AC26199" s="104"/>
      <c r="AF26199" s="104"/>
      <c r="AG26199" s="104"/>
      <c r="AK26199" s="104"/>
      <c r="AL26199" s="104"/>
      <c r="AO26199" s="104"/>
      <c r="AP26199" s="104"/>
    </row>
    <row r="26200" spans="21:42" ht="15" customHeight="1" x14ac:dyDescent="0.25">
      <c r="U26200" s="104"/>
      <c r="AB26200" s="104"/>
      <c r="AC26200" s="104"/>
      <c r="AF26200" s="104"/>
      <c r="AG26200" s="104"/>
      <c r="AK26200" s="104"/>
      <c r="AL26200" s="104"/>
      <c r="AO26200" s="104"/>
      <c r="AP26200" s="104"/>
    </row>
    <row r="26201" spans="21:42" ht="15" customHeight="1" x14ac:dyDescent="0.25">
      <c r="U26201" s="104"/>
      <c r="AB26201" s="104"/>
      <c r="AC26201" s="104"/>
      <c r="AF26201" s="104"/>
      <c r="AG26201" s="104"/>
      <c r="AK26201" s="104"/>
      <c r="AL26201" s="104"/>
      <c r="AO26201" s="104"/>
      <c r="AP26201" s="104"/>
    </row>
    <row r="26202" spans="21:42" ht="15" customHeight="1" x14ac:dyDescent="0.25">
      <c r="U26202" s="104"/>
      <c r="AB26202" s="104"/>
      <c r="AC26202" s="104"/>
      <c r="AF26202" s="104"/>
      <c r="AG26202" s="104"/>
      <c r="AK26202" s="104"/>
      <c r="AL26202" s="104"/>
      <c r="AO26202" s="104"/>
      <c r="AP26202" s="104"/>
    </row>
    <row r="26203" spans="21:42" ht="15" customHeight="1" x14ac:dyDescent="0.25">
      <c r="U26203" s="104"/>
      <c r="AB26203" s="104"/>
      <c r="AC26203" s="104"/>
      <c r="AF26203" s="104"/>
      <c r="AG26203" s="104"/>
      <c r="AK26203" s="104"/>
      <c r="AL26203" s="104"/>
      <c r="AO26203" s="104"/>
      <c r="AP26203" s="104"/>
    </row>
    <row r="26204" spans="21:42" ht="15" customHeight="1" x14ac:dyDescent="0.25">
      <c r="U26204" s="104"/>
      <c r="AB26204" s="104"/>
      <c r="AC26204" s="104"/>
      <c r="AF26204" s="104"/>
      <c r="AG26204" s="104"/>
      <c r="AK26204" s="104"/>
      <c r="AL26204" s="104"/>
      <c r="AO26204" s="104"/>
      <c r="AP26204" s="104"/>
    </row>
    <row r="26205" spans="21:42" ht="15" customHeight="1" x14ac:dyDescent="0.25">
      <c r="U26205" s="104"/>
      <c r="AB26205" s="104"/>
      <c r="AC26205" s="104"/>
      <c r="AF26205" s="104"/>
      <c r="AG26205" s="104"/>
      <c r="AK26205" s="104"/>
      <c r="AL26205" s="104"/>
      <c r="AO26205" s="104"/>
      <c r="AP26205" s="104"/>
    </row>
    <row r="26206" spans="21:42" ht="15" customHeight="1" x14ac:dyDescent="0.25">
      <c r="U26206" s="104"/>
      <c r="AB26206" s="104"/>
      <c r="AC26206" s="104"/>
      <c r="AF26206" s="104"/>
      <c r="AG26206" s="104"/>
      <c r="AK26206" s="104"/>
      <c r="AL26206" s="104"/>
      <c r="AO26206" s="104"/>
      <c r="AP26206" s="104"/>
    </row>
    <row r="26207" spans="21:42" ht="15" customHeight="1" x14ac:dyDescent="0.25">
      <c r="U26207" s="104"/>
      <c r="AB26207" s="104"/>
      <c r="AC26207" s="104"/>
      <c r="AF26207" s="104"/>
      <c r="AG26207" s="104"/>
      <c r="AK26207" s="104"/>
      <c r="AL26207" s="104"/>
      <c r="AO26207" s="104"/>
      <c r="AP26207" s="104"/>
    </row>
    <row r="26208" spans="21:42" ht="15" customHeight="1" x14ac:dyDescent="0.25">
      <c r="U26208" s="104"/>
      <c r="AB26208" s="104"/>
      <c r="AC26208" s="104"/>
      <c r="AF26208" s="104"/>
      <c r="AG26208" s="104"/>
      <c r="AK26208" s="104"/>
      <c r="AL26208" s="104"/>
      <c r="AO26208" s="104"/>
      <c r="AP26208" s="104"/>
    </row>
    <row r="26209" spans="21:42" ht="15" customHeight="1" x14ac:dyDescent="0.25">
      <c r="U26209" s="104"/>
      <c r="AB26209" s="104"/>
      <c r="AC26209" s="104"/>
      <c r="AF26209" s="104"/>
      <c r="AG26209" s="104"/>
      <c r="AK26209" s="104"/>
      <c r="AL26209" s="104"/>
      <c r="AO26209" s="104"/>
      <c r="AP26209" s="104"/>
    </row>
    <row r="26210" spans="21:42" ht="15" customHeight="1" x14ac:dyDescent="0.25">
      <c r="U26210" s="104"/>
      <c r="AB26210" s="104"/>
      <c r="AC26210" s="104"/>
      <c r="AF26210" s="104"/>
      <c r="AG26210" s="104"/>
      <c r="AK26210" s="104"/>
      <c r="AL26210" s="104"/>
      <c r="AO26210" s="104"/>
      <c r="AP26210" s="104"/>
    </row>
    <row r="26211" spans="21:42" ht="15" customHeight="1" x14ac:dyDescent="0.25">
      <c r="U26211" s="104"/>
      <c r="AB26211" s="104"/>
      <c r="AC26211" s="104"/>
      <c r="AF26211" s="104"/>
      <c r="AG26211" s="104"/>
      <c r="AK26211" s="104"/>
      <c r="AL26211" s="104"/>
      <c r="AO26211" s="104"/>
      <c r="AP26211" s="104"/>
    </row>
    <row r="26212" spans="21:42" ht="15" customHeight="1" x14ac:dyDescent="0.25">
      <c r="U26212" s="104"/>
      <c r="AB26212" s="104"/>
      <c r="AC26212" s="104"/>
      <c r="AF26212" s="104"/>
      <c r="AG26212" s="104"/>
      <c r="AK26212" s="104"/>
      <c r="AL26212" s="104"/>
      <c r="AO26212" s="104"/>
      <c r="AP26212" s="104"/>
    </row>
    <row r="26213" spans="21:42" ht="15" customHeight="1" x14ac:dyDescent="0.25">
      <c r="U26213" s="104"/>
      <c r="AB26213" s="104"/>
      <c r="AC26213" s="104"/>
      <c r="AF26213" s="104"/>
      <c r="AG26213" s="104"/>
      <c r="AK26213" s="104"/>
      <c r="AL26213" s="104"/>
      <c r="AO26213" s="104"/>
      <c r="AP26213" s="104"/>
    </row>
    <row r="26214" spans="21:42" ht="15" customHeight="1" x14ac:dyDescent="0.25">
      <c r="U26214" s="104"/>
      <c r="AB26214" s="104"/>
      <c r="AC26214" s="104"/>
      <c r="AF26214" s="104"/>
      <c r="AG26214" s="104"/>
      <c r="AK26214" s="104"/>
      <c r="AL26214" s="104"/>
      <c r="AO26214" s="104"/>
      <c r="AP26214" s="104"/>
    </row>
    <row r="26215" spans="21:42" ht="15" customHeight="1" x14ac:dyDescent="0.25">
      <c r="U26215" s="104"/>
      <c r="AB26215" s="104"/>
      <c r="AC26215" s="104"/>
      <c r="AF26215" s="104"/>
      <c r="AG26215" s="104"/>
      <c r="AK26215" s="104"/>
      <c r="AL26215" s="104"/>
      <c r="AO26215" s="104"/>
      <c r="AP26215" s="104"/>
    </row>
    <row r="26216" spans="21:42" ht="15" customHeight="1" x14ac:dyDescent="0.25">
      <c r="U26216" s="104"/>
      <c r="AB26216" s="104"/>
      <c r="AC26216" s="104"/>
      <c r="AF26216" s="104"/>
      <c r="AG26216" s="104"/>
      <c r="AK26216" s="104"/>
      <c r="AL26216" s="104"/>
      <c r="AO26216" s="104"/>
      <c r="AP26216" s="104"/>
    </row>
    <row r="26217" spans="21:42" ht="15" customHeight="1" x14ac:dyDescent="0.25">
      <c r="U26217" s="104"/>
      <c r="AB26217" s="104"/>
      <c r="AC26217" s="104"/>
      <c r="AF26217" s="104"/>
      <c r="AG26217" s="104"/>
      <c r="AK26217" s="104"/>
      <c r="AL26217" s="104"/>
      <c r="AO26217" s="104"/>
      <c r="AP26217" s="104"/>
    </row>
    <row r="26218" spans="21:42" ht="15" customHeight="1" x14ac:dyDescent="0.25">
      <c r="U26218" s="104"/>
      <c r="AB26218" s="104"/>
      <c r="AC26218" s="104"/>
      <c r="AF26218" s="104"/>
      <c r="AG26218" s="104"/>
      <c r="AK26218" s="104"/>
      <c r="AL26218" s="104"/>
      <c r="AO26218" s="104"/>
      <c r="AP26218" s="104"/>
    </row>
    <row r="26219" spans="21:42" ht="15" customHeight="1" x14ac:dyDescent="0.25">
      <c r="U26219" s="104"/>
      <c r="AB26219" s="104"/>
      <c r="AC26219" s="104"/>
      <c r="AF26219" s="104"/>
      <c r="AG26219" s="104"/>
      <c r="AK26219" s="104"/>
      <c r="AL26219" s="104"/>
      <c r="AO26219" s="104"/>
      <c r="AP26219" s="104"/>
    </row>
    <row r="26220" spans="21:42" ht="15" customHeight="1" x14ac:dyDescent="0.25">
      <c r="U26220" s="104"/>
      <c r="AB26220" s="104"/>
      <c r="AC26220" s="104"/>
      <c r="AF26220" s="104"/>
      <c r="AG26220" s="104"/>
      <c r="AK26220" s="104"/>
      <c r="AL26220" s="104"/>
      <c r="AO26220" s="104"/>
      <c r="AP26220" s="104"/>
    </row>
    <row r="26221" spans="21:42" ht="15" customHeight="1" x14ac:dyDescent="0.25">
      <c r="U26221" s="104"/>
      <c r="AB26221" s="104"/>
      <c r="AC26221" s="104"/>
      <c r="AF26221" s="104"/>
      <c r="AG26221" s="104"/>
      <c r="AK26221" s="104"/>
      <c r="AL26221" s="104"/>
      <c r="AO26221" s="104"/>
      <c r="AP26221" s="104"/>
    </row>
    <row r="26222" spans="21:42" ht="15" customHeight="1" x14ac:dyDescent="0.25">
      <c r="U26222" s="104"/>
      <c r="AB26222" s="104"/>
      <c r="AC26222" s="104"/>
      <c r="AF26222" s="104"/>
      <c r="AG26222" s="104"/>
      <c r="AK26222" s="104"/>
      <c r="AL26222" s="104"/>
      <c r="AO26222" s="104"/>
      <c r="AP26222" s="104"/>
    </row>
    <row r="26223" spans="21:42" ht="15" customHeight="1" x14ac:dyDescent="0.25">
      <c r="U26223" s="104"/>
      <c r="AB26223" s="104"/>
      <c r="AC26223" s="104"/>
      <c r="AF26223" s="104"/>
      <c r="AG26223" s="104"/>
      <c r="AK26223" s="104"/>
      <c r="AL26223" s="104"/>
      <c r="AO26223" s="104"/>
      <c r="AP26223" s="104"/>
    </row>
    <row r="26224" spans="21:42" ht="15" customHeight="1" x14ac:dyDescent="0.25">
      <c r="U26224" s="104"/>
      <c r="AB26224" s="104"/>
      <c r="AC26224" s="104"/>
      <c r="AF26224" s="104"/>
      <c r="AG26224" s="104"/>
      <c r="AK26224" s="104"/>
      <c r="AL26224" s="104"/>
      <c r="AO26224" s="104"/>
      <c r="AP26224" s="104"/>
    </row>
    <row r="26225" spans="21:42" ht="15" customHeight="1" x14ac:dyDescent="0.25">
      <c r="U26225" s="104"/>
      <c r="AB26225" s="104"/>
      <c r="AC26225" s="104"/>
      <c r="AF26225" s="104"/>
      <c r="AG26225" s="104"/>
      <c r="AK26225" s="104"/>
      <c r="AL26225" s="104"/>
      <c r="AO26225" s="104"/>
      <c r="AP26225" s="104"/>
    </row>
    <row r="26226" spans="21:42" ht="15" customHeight="1" x14ac:dyDescent="0.25">
      <c r="U26226" s="104"/>
      <c r="AB26226" s="104"/>
      <c r="AC26226" s="104"/>
      <c r="AF26226" s="104"/>
      <c r="AG26226" s="104"/>
      <c r="AK26226" s="104"/>
      <c r="AL26226" s="104"/>
      <c r="AO26226" s="104"/>
      <c r="AP26226" s="104"/>
    </row>
    <row r="26227" spans="21:42" ht="15" customHeight="1" x14ac:dyDescent="0.25">
      <c r="U26227" s="104"/>
      <c r="AB26227" s="104"/>
      <c r="AC26227" s="104"/>
      <c r="AF26227" s="104"/>
      <c r="AG26227" s="104"/>
      <c r="AK26227" s="104"/>
      <c r="AL26227" s="104"/>
      <c r="AO26227" s="104"/>
      <c r="AP26227" s="104"/>
    </row>
    <row r="26228" spans="21:42" ht="15" customHeight="1" x14ac:dyDescent="0.25">
      <c r="U26228" s="104"/>
      <c r="AB26228" s="104"/>
      <c r="AC26228" s="104"/>
      <c r="AF26228" s="104"/>
      <c r="AG26228" s="104"/>
      <c r="AK26228" s="104"/>
      <c r="AL26228" s="104"/>
      <c r="AO26228" s="104"/>
      <c r="AP26228" s="104"/>
    </row>
    <row r="26229" spans="21:42" ht="15" customHeight="1" x14ac:dyDescent="0.25">
      <c r="U26229" s="104"/>
      <c r="AB26229" s="104"/>
      <c r="AC26229" s="104"/>
      <c r="AF26229" s="104"/>
      <c r="AG26229" s="104"/>
      <c r="AK26229" s="104"/>
      <c r="AL26229" s="104"/>
      <c r="AO26229" s="104"/>
      <c r="AP26229" s="104"/>
    </row>
    <row r="26230" spans="21:42" ht="15" customHeight="1" x14ac:dyDescent="0.25">
      <c r="U26230" s="104"/>
      <c r="AB26230" s="104"/>
      <c r="AC26230" s="104"/>
      <c r="AF26230" s="104"/>
      <c r="AG26230" s="104"/>
      <c r="AK26230" s="104"/>
      <c r="AL26230" s="104"/>
      <c r="AO26230" s="104"/>
      <c r="AP26230" s="104"/>
    </row>
    <row r="26231" spans="21:42" ht="15" customHeight="1" x14ac:dyDescent="0.25">
      <c r="U26231" s="104"/>
      <c r="AB26231" s="104"/>
      <c r="AC26231" s="104"/>
      <c r="AF26231" s="104"/>
      <c r="AG26231" s="104"/>
      <c r="AK26231" s="104"/>
      <c r="AL26231" s="104"/>
      <c r="AO26231" s="104"/>
      <c r="AP26231" s="104"/>
    </row>
    <row r="26232" spans="21:42" ht="15" customHeight="1" x14ac:dyDescent="0.25">
      <c r="U26232" s="104"/>
      <c r="AB26232" s="104"/>
      <c r="AC26232" s="104"/>
      <c r="AF26232" s="104"/>
      <c r="AG26232" s="104"/>
      <c r="AK26232" s="104"/>
      <c r="AL26232" s="104"/>
      <c r="AO26232" s="104"/>
      <c r="AP26232" s="104"/>
    </row>
    <row r="26233" spans="21:42" ht="15" customHeight="1" x14ac:dyDescent="0.25">
      <c r="U26233" s="104"/>
      <c r="AB26233" s="104"/>
      <c r="AC26233" s="104"/>
      <c r="AF26233" s="104"/>
      <c r="AG26233" s="104"/>
      <c r="AK26233" s="104"/>
      <c r="AL26233" s="104"/>
      <c r="AO26233" s="104"/>
      <c r="AP26233" s="104"/>
    </row>
    <row r="26234" spans="21:42" ht="15" customHeight="1" x14ac:dyDescent="0.25">
      <c r="U26234" s="104"/>
      <c r="AB26234" s="104"/>
      <c r="AC26234" s="104"/>
      <c r="AF26234" s="104"/>
      <c r="AG26234" s="104"/>
      <c r="AK26234" s="104"/>
      <c r="AL26234" s="104"/>
      <c r="AO26234" s="104"/>
      <c r="AP26234" s="104"/>
    </row>
    <row r="26235" spans="21:42" ht="15" customHeight="1" x14ac:dyDescent="0.25">
      <c r="U26235" s="104"/>
      <c r="AB26235" s="104"/>
      <c r="AC26235" s="104"/>
      <c r="AF26235" s="104"/>
      <c r="AG26235" s="104"/>
      <c r="AK26235" s="104"/>
      <c r="AL26235" s="104"/>
      <c r="AO26235" s="104"/>
      <c r="AP26235" s="104"/>
    </row>
    <row r="26236" spans="21:42" ht="15" customHeight="1" x14ac:dyDescent="0.25">
      <c r="U26236" s="104"/>
      <c r="AB26236" s="104"/>
      <c r="AC26236" s="104"/>
      <c r="AF26236" s="104"/>
      <c r="AG26236" s="104"/>
      <c r="AK26236" s="104"/>
      <c r="AL26236" s="104"/>
      <c r="AO26236" s="104"/>
      <c r="AP26236" s="104"/>
    </row>
    <row r="26237" spans="21:42" ht="15" customHeight="1" x14ac:dyDescent="0.25">
      <c r="U26237" s="104"/>
      <c r="AB26237" s="104"/>
      <c r="AC26237" s="104"/>
      <c r="AF26237" s="104"/>
      <c r="AG26237" s="104"/>
      <c r="AK26237" s="104"/>
      <c r="AL26237" s="104"/>
      <c r="AO26237" s="104"/>
      <c r="AP26237" s="104"/>
    </row>
    <row r="26238" spans="21:42" ht="15" customHeight="1" x14ac:dyDescent="0.25">
      <c r="U26238" s="104"/>
      <c r="AB26238" s="104"/>
      <c r="AC26238" s="104"/>
      <c r="AF26238" s="104"/>
      <c r="AG26238" s="104"/>
      <c r="AK26238" s="104"/>
      <c r="AL26238" s="104"/>
      <c r="AO26238" s="104"/>
      <c r="AP26238" s="104"/>
    </row>
    <row r="26239" spans="21:42" ht="15" customHeight="1" x14ac:dyDescent="0.25">
      <c r="U26239" s="104"/>
      <c r="AB26239" s="104"/>
      <c r="AC26239" s="104"/>
      <c r="AF26239" s="104"/>
      <c r="AG26239" s="104"/>
      <c r="AK26239" s="104"/>
      <c r="AL26239" s="104"/>
      <c r="AO26239" s="104"/>
      <c r="AP26239" s="104"/>
    </row>
    <row r="26240" spans="21:42" ht="15" customHeight="1" x14ac:dyDescent="0.25">
      <c r="U26240" s="104"/>
      <c r="AB26240" s="104"/>
      <c r="AC26240" s="104"/>
      <c r="AF26240" s="104"/>
      <c r="AG26240" s="104"/>
      <c r="AK26240" s="104"/>
      <c r="AL26240" s="104"/>
      <c r="AO26240" s="104"/>
      <c r="AP26240" s="104"/>
    </row>
    <row r="26241" spans="21:42" ht="15" customHeight="1" x14ac:dyDescent="0.25">
      <c r="U26241" s="104"/>
      <c r="AB26241" s="104"/>
      <c r="AC26241" s="104"/>
      <c r="AF26241" s="104"/>
      <c r="AG26241" s="104"/>
      <c r="AK26241" s="104"/>
      <c r="AL26241" s="104"/>
      <c r="AO26241" s="104"/>
      <c r="AP26241" s="104"/>
    </row>
    <row r="26242" spans="21:42" ht="15" customHeight="1" x14ac:dyDescent="0.25">
      <c r="U26242" s="104"/>
      <c r="AB26242" s="104"/>
      <c r="AC26242" s="104"/>
      <c r="AF26242" s="104"/>
      <c r="AG26242" s="104"/>
      <c r="AK26242" s="104"/>
      <c r="AL26242" s="104"/>
      <c r="AO26242" s="104"/>
      <c r="AP26242" s="104"/>
    </row>
    <row r="26243" spans="21:42" ht="15" customHeight="1" x14ac:dyDescent="0.25">
      <c r="U26243" s="104"/>
      <c r="AB26243" s="104"/>
      <c r="AC26243" s="104"/>
      <c r="AF26243" s="104"/>
      <c r="AG26243" s="104"/>
      <c r="AK26243" s="104"/>
      <c r="AL26243" s="104"/>
      <c r="AO26243" s="104"/>
      <c r="AP26243" s="104"/>
    </row>
    <row r="26244" spans="21:42" ht="15" customHeight="1" x14ac:dyDescent="0.25">
      <c r="U26244" s="104"/>
      <c r="AB26244" s="104"/>
      <c r="AC26244" s="104"/>
      <c r="AF26244" s="104"/>
      <c r="AG26244" s="104"/>
      <c r="AK26244" s="104"/>
      <c r="AL26244" s="104"/>
      <c r="AO26244" s="104"/>
      <c r="AP26244" s="104"/>
    </row>
    <row r="26245" spans="21:42" ht="15" customHeight="1" x14ac:dyDescent="0.25">
      <c r="U26245" s="104"/>
      <c r="AB26245" s="104"/>
      <c r="AC26245" s="104"/>
      <c r="AF26245" s="104"/>
      <c r="AG26245" s="104"/>
      <c r="AK26245" s="104"/>
      <c r="AL26245" s="104"/>
      <c r="AO26245" s="104"/>
      <c r="AP26245" s="104"/>
    </row>
    <row r="26246" spans="21:42" ht="15" customHeight="1" x14ac:dyDescent="0.25">
      <c r="U26246" s="104"/>
      <c r="AB26246" s="104"/>
      <c r="AC26246" s="104"/>
      <c r="AF26246" s="104"/>
      <c r="AG26246" s="104"/>
      <c r="AK26246" s="104"/>
      <c r="AL26246" s="104"/>
      <c r="AO26246" s="104"/>
      <c r="AP26246" s="104"/>
    </row>
    <row r="26247" spans="21:42" ht="15" customHeight="1" x14ac:dyDescent="0.25">
      <c r="U26247" s="104"/>
      <c r="AB26247" s="104"/>
      <c r="AC26247" s="104"/>
      <c r="AF26247" s="104"/>
      <c r="AG26247" s="104"/>
      <c r="AK26247" s="104"/>
      <c r="AL26247" s="104"/>
      <c r="AO26247" s="104"/>
      <c r="AP26247" s="104"/>
    </row>
    <row r="26248" spans="21:42" ht="15" customHeight="1" x14ac:dyDescent="0.25">
      <c r="U26248" s="104"/>
      <c r="AB26248" s="104"/>
      <c r="AC26248" s="104"/>
      <c r="AF26248" s="104"/>
      <c r="AG26248" s="104"/>
      <c r="AK26248" s="104"/>
      <c r="AL26248" s="104"/>
      <c r="AO26248" s="104"/>
      <c r="AP26248" s="104"/>
    </row>
    <row r="26249" spans="21:42" ht="15" customHeight="1" x14ac:dyDescent="0.25">
      <c r="U26249" s="104"/>
      <c r="AB26249" s="104"/>
      <c r="AC26249" s="104"/>
      <c r="AF26249" s="104"/>
      <c r="AG26249" s="104"/>
      <c r="AK26249" s="104"/>
      <c r="AL26249" s="104"/>
      <c r="AO26249" s="104"/>
      <c r="AP26249" s="104"/>
    </row>
    <row r="26250" spans="21:42" ht="15" customHeight="1" x14ac:dyDescent="0.25">
      <c r="U26250" s="104"/>
      <c r="AB26250" s="104"/>
      <c r="AC26250" s="104"/>
      <c r="AF26250" s="104"/>
      <c r="AG26250" s="104"/>
      <c r="AK26250" s="104"/>
      <c r="AL26250" s="104"/>
      <c r="AO26250" s="104"/>
      <c r="AP26250" s="104"/>
    </row>
    <row r="26251" spans="21:42" ht="15" customHeight="1" x14ac:dyDescent="0.25">
      <c r="U26251" s="104"/>
      <c r="AB26251" s="104"/>
      <c r="AC26251" s="104"/>
      <c r="AF26251" s="104"/>
      <c r="AG26251" s="104"/>
      <c r="AK26251" s="104"/>
      <c r="AL26251" s="104"/>
      <c r="AO26251" s="104"/>
      <c r="AP26251" s="104"/>
    </row>
    <row r="26252" spans="21:42" ht="15" customHeight="1" x14ac:dyDescent="0.25">
      <c r="U26252" s="104"/>
      <c r="AB26252" s="104"/>
      <c r="AC26252" s="104"/>
      <c r="AF26252" s="104"/>
      <c r="AG26252" s="104"/>
      <c r="AK26252" s="104"/>
      <c r="AL26252" s="104"/>
      <c r="AO26252" s="104"/>
      <c r="AP26252" s="104"/>
    </row>
    <row r="26253" spans="21:42" ht="15" customHeight="1" x14ac:dyDescent="0.25">
      <c r="U26253" s="104"/>
      <c r="AB26253" s="104"/>
      <c r="AC26253" s="104"/>
      <c r="AF26253" s="104"/>
      <c r="AG26253" s="104"/>
      <c r="AK26253" s="104"/>
      <c r="AL26253" s="104"/>
      <c r="AO26253" s="104"/>
      <c r="AP26253" s="104"/>
    </row>
    <row r="26254" spans="21:42" ht="15" customHeight="1" x14ac:dyDescent="0.25">
      <c r="U26254" s="104"/>
      <c r="AB26254" s="104"/>
      <c r="AC26254" s="104"/>
      <c r="AF26254" s="104"/>
      <c r="AG26254" s="104"/>
      <c r="AK26254" s="104"/>
      <c r="AL26254" s="104"/>
      <c r="AO26254" s="104"/>
      <c r="AP26254" s="104"/>
    </row>
    <row r="26255" spans="21:42" ht="15" customHeight="1" x14ac:dyDescent="0.25">
      <c r="U26255" s="104"/>
      <c r="AB26255" s="104"/>
      <c r="AC26255" s="104"/>
      <c r="AF26255" s="104"/>
      <c r="AG26255" s="104"/>
      <c r="AK26255" s="104"/>
      <c r="AL26255" s="104"/>
      <c r="AO26255" s="104"/>
      <c r="AP26255" s="104"/>
    </row>
    <row r="26256" spans="21:42" ht="15" customHeight="1" x14ac:dyDescent="0.25">
      <c r="U26256" s="104"/>
      <c r="AB26256" s="104"/>
      <c r="AC26256" s="104"/>
      <c r="AF26256" s="104"/>
      <c r="AG26256" s="104"/>
      <c r="AK26256" s="104"/>
      <c r="AL26256" s="104"/>
      <c r="AO26256" s="104"/>
      <c r="AP26256" s="104"/>
    </row>
    <row r="26257" spans="21:42" ht="15" customHeight="1" x14ac:dyDescent="0.25">
      <c r="U26257" s="104"/>
      <c r="AB26257" s="104"/>
      <c r="AC26257" s="104"/>
      <c r="AF26257" s="104"/>
      <c r="AG26257" s="104"/>
      <c r="AK26257" s="104"/>
      <c r="AL26257" s="104"/>
      <c r="AO26257" s="104"/>
      <c r="AP26257" s="104"/>
    </row>
    <row r="26258" spans="21:42" ht="15" customHeight="1" x14ac:dyDescent="0.25">
      <c r="U26258" s="104"/>
      <c r="AB26258" s="104"/>
      <c r="AC26258" s="104"/>
      <c r="AF26258" s="104"/>
      <c r="AG26258" s="104"/>
      <c r="AK26258" s="104"/>
      <c r="AL26258" s="104"/>
      <c r="AO26258" s="104"/>
      <c r="AP26258" s="104"/>
    </row>
    <row r="26259" spans="21:42" ht="15" customHeight="1" x14ac:dyDescent="0.25">
      <c r="U26259" s="104"/>
      <c r="AB26259" s="104"/>
      <c r="AC26259" s="104"/>
      <c r="AF26259" s="104"/>
      <c r="AG26259" s="104"/>
      <c r="AK26259" s="104"/>
      <c r="AL26259" s="104"/>
      <c r="AO26259" s="104"/>
      <c r="AP26259" s="104"/>
    </row>
    <row r="26260" spans="21:42" ht="15" customHeight="1" x14ac:dyDescent="0.25">
      <c r="U26260" s="104"/>
      <c r="AB26260" s="104"/>
      <c r="AC26260" s="104"/>
      <c r="AF26260" s="104"/>
      <c r="AG26260" s="104"/>
      <c r="AK26260" s="104"/>
      <c r="AL26260" s="104"/>
      <c r="AO26260" s="104"/>
      <c r="AP26260" s="104"/>
    </row>
    <row r="26261" spans="21:42" ht="15" customHeight="1" x14ac:dyDescent="0.25">
      <c r="U26261" s="104"/>
      <c r="AB26261" s="104"/>
      <c r="AC26261" s="104"/>
      <c r="AF26261" s="104"/>
      <c r="AG26261" s="104"/>
      <c r="AK26261" s="104"/>
      <c r="AL26261" s="104"/>
      <c r="AO26261" s="104"/>
      <c r="AP26261" s="104"/>
    </row>
    <row r="26262" spans="21:42" ht="15" customHeight="1" x14ac:dyDescent="0.25">
      <c r="U26262" s="104"/>
      <c r="AB26262" s="104"/>
      <c r="AC26262" s="104"/>
      <c r="AF26262" s="104"/>
      <c r="AG26262" s="104"/>
      <c r="AK26262" s="104"/>
      <c r="AL26262" s="104"/>
      <c r="AO26262" s="104"/>
      <c r="AP26262" s="104"/>
    </row>
    <row r="26263" spans="21:42" ht="15" customHeight="1" x14ac:dyDescent="0.25">
      <c r="U26263" s="104"/>
      <c r="AB26263" s="104"/>
      <c r="AC26263" s="104"/>
      <c r="AF26263" s="104"/>
      <c r="AG26263" s="104"/>
      <c r="AK26263" s="104"/>
      <c r="AL26263" s="104"/>
      <c r="AO26263" s="104"/>
      <c r="AP26263" s="104"/>
    </row>
    <row r="26264" spans="21:42" ht="15" customHeight="1" x14ac:dyDescent="0.25">
      <c r="U26264" s="104"/>
      <c r="AB26264" s="104"/>
      <c r="AC26264" s="104"/>
      <c r="AF26264" s="104"/>
      <c r="AG26264" s="104"/>
      <c r="AK26264" s="104"/>
      <c r="AL26264" s="104"/>
      <c r="AO26264" s="104"/>
      <c r="AP26264" s="104"/>
    </row>
    <row r="26265" spans="21:42" ht="15" customHeight="1" x14ac:dyDescent="0.25">
      <c r="U26265" s="104"/>
      <c r="AB26265" s="104"/>
      <c r="AC26265" s="104"/>
      <c r="AF26265" s="104"/>
      <c r="AG26265" s="104"/>
      <c r="AK26265" s="104"/>
      <c r="AL26265" s="104"/>
      <c r="AO26265" s="104"/>
      <c r="AP26265" s="104"/>
    </row>
    <row r="26266" spans="21:42" ht="15" customHeight="1" x14ac:dyDescent="0.25">
      <c r="U26266" s="104"/>
      <c r="AB26266" s="104"/>
      <c r="AC26266" s="104"/>
      <c r="AF26266" s="104"/>
      <c r="AG26266" s="104"/>
      <c r="AK26266" s="104"/>
      <c r="AL26266" s="104"/>
      <c r="AO26266" s="104"/>
      <c r="AP26266" s="104"/>
    </row>
    <row r="26267" spans="21:42" ht="15" customHeight="1" x14ac:dyDescent="0.25">
      <c r="U26267" s="104"/>
      <c r="AB26267" s="104"/>
      <c r="AC26267" s="104"/>
      <c r="AF26267" s="104"/>
      <c r="AG26267" s="104"/>
      <c r="AK26267" s="104"/>
      <c r="AL26267" s="104"/>
      <c r="AO26267" s="104"/>
      <c r="AP26267" s="104"/>
    </row>
    <row r="26268" spans="21:42" ht="15" customHeight="1" x14ac:dyDescent="0.25">
      <c r="U26268" s="104"/>
      <c r="AB26268" s="104"/>
      <c r="AC26268" s="104"/>
      <c r="AF26268" s="104"/>
      <c r="AG26268" s="104"/>
      <c r="AK26268" s="104"/>
      <c r="AL26268" s="104"/>
      <c r="AO26268" s="104"/>
      <c r="AP26268" s="104"/>
    </row>
    <row r="26269" spans="21:42" ht="15" customHeight="1" x14ac:dyDescent="0.25">
      <c r="U26269" s="104"/>
      <c r="AB26269" s="104"/>
      <c r="AC26269" s="104"/>
      <c r="AF26269" s="104"/>
      <c r="AG26269" s="104"/>
      <c r="AK26269" s="104"/>
      <c r="AL26269" s="104"/>
      <c r="AO26269" s="104"/>
      <c r="AP26269" s="104"/>
    </row>
    <row r="26270" spans="21:42" ht="15" customHeight="1" x14ac:dyDescent="0.25">
      <c r="U26270" s="104"/>
      <c r="AB26270" s="104"/>
      <c r="AC26270" s="104"/>
      <c r="AF26270" s="104"/>
      <c r="AG26270" s="104"/>
      <c r="AK26270" s="104"/>
      <c r="AL26270" s="104"/>
      <c r="AO26270" s="104"/>
      <c r="AP26270" s="104"/>
    </row>
    <row r="26271" spans="21:42" ht="15" customHeight="1" x14ac:dyDescent="0.25">
      <c r="U26271" s="104"/>
      <c r="AB26271" s="104"/>
      <c r="AC26271" s="104"/>
      <c r="AF26271" s="104"/>
      <c r="AG26271" s="104"/>
      <c r="AK26271" s="104"/>
      <c r="AL26271" s="104"/>
      <c r="AO26271" s="104"/>
      <c r="AP26271" s="104"/>
    </row>
    <row r="26272" spans="21:42" ht="15" customHeight="1" x14ac:dyDescent="0.25">
      <c r="U26272" s="104"/>
      <c r="AB26272" s="104"/>
      <c r="AC26272" s="104"/>
      <c r="AF26272" s="104"/>
      <c r="AG26272" s="104"/>
      <c r="AK26272" s="104"/>
      <c r="AL26272" s="104"/>
      <c r="AO26272" s="104"/>
      <c r="AP26272" s="104"/>
    </row>
    <row r="26273" spans="21:42" ht="15" customHeight="1" x14ac:dyDescent="0.25">
      <c r="U26273" s="104"/>
      <c r="AB26273" s="104"/>
      <c r="AC26273" s="104"/>
      <c r="AF26273" s="104"/>
      <c r="AG26273" s="104"/>
      <c r="AK26273" s="104"/>
      <c r="AL26273" s="104"/>
      <c r="AO26273" s="104"/>
      <c r="AP26273" s="104"/>
    </row>
    <row r="26274" spans="21:42" ht="15" customHeight="1" x14ac:dyDescent="0.25">
      <c r="U26274" s="104"/>
      <c r="AB26274" s="104"/>
      <c r="AC26274" s="104"/>
      <c r="AF26274" s="104"/>
      <c r="AG26274" s="104"/>
      <c r="AK26274" s="104"/>
      <c r="AL26274" s="104"/>
      <c r="AO26274" s="104"/>
      <c r="AP26274" s="104"/>
    </row>
    <row r="26275" spans="21:42" ht="15" customHeight="1" x14ac:dyDescent="0.25">
      <c r="U26275" s="104"/>
      <c r="AB26275" s="104"/>
      <c r="AC26275" s="104"/>
      <c r="AF26275" s="104"/>
      <c r="AG26275" s="104"/>
      <c r="AK26275" s="104"/>
      <c r="AL26275" s="104"/>
      <c r="AO26275" s="104"/>
      <c r="AP26275" s="104"/>
    </row>
    <row r="26276" spans="21:42" ht="15" customHeight="1" x14ac:dyDescent="0.25">
      <c r="U26276" s="104"/>
      <c r="AB26276" s="104"/>
      <c r="AC26276" s="104"/>
      <c r="AF26276" s="104"/>
      <c r="AG26276" s="104"/>
      <c r="AK26276" s="104"/>
      <c r="AL26276" s="104"/>
      <c r="AO26276" s="104"/>
      <c r="AP26276" s="104"/>
    </row>
    <row r="26277" spans="21:42" ht="15" customHeight="1" x14ac:dyDescent="0.25">
      <c r="U26277" s="104"/>
      <c r="AB26277" s="104"/>
      <c r="AC26277" s="104"/>
      <c r="AF26277" s="104"/>
      <c r="AG26277" s="104"/>
      <c r="AK26277" s="104"/>
      <c r="AL26277" s="104"/>
      <c r="AO26277" s="104"/>
      <c r="AP26277" s="104"/>
    </row>
    <row r="26278" spans="21:42" ht="15" customHeight="1" x14ac:dyDescent="0.25">
      <c r="U26278" s="104"/>
      <c r="AB26278" s="104"/>
      <c r="AC26278" s="104"/>
      <c r="AF26278" s="104"/>
      <c r="AG26278" s="104"/>
      <c r="AK26278" s="104"/>
      <c r="AL26278" s="104"/>
      <c r="AO26278" s="104"/>
      <c r="AP26278" s="104"/>
    </row>
    <row r="26279" spans="21:42" ht="15" customHeight="1" x14ac:dyDescent="0.25">
      <c r="U26279" s="104"/>
      <c r="AB26279" s="104"/>
      <c r="AC26279" s="104"/>
      <c r="AF26279" s="104"/>
      <c r="AG26279" s="104"/>
      <c r="AK26279" s="104"/>
      <c r="AL26279" s="104"/>
      <c r="AO26279" s="104"/>
      <c r="AP26279" s="104"/>
    </row>
    <row r="26280" spans="21:42" ht="15" customHeight="1" x14ac:dyDescent="0.25">
      <c r="U26280" s="104"/>
      <c r="AB26280" s="104"/>
      <c r="AC26280" s="104"/>
      <c r="AF26280" s="104"/>
      <c r="AG26280" s="104"/>
      <c r="AK26280" s="104"/>
      <c r="AL26280" s="104"/>
      <c r="AO26280" s="104"/>
      <c r="AP26280" s="104"/>
    </row>
    <row r="26281" spans="21:42" ht="15" customHeight="1" x14ac:dyDescent="0.25">
      <c r="U26281" s="104"/>
      <c r="AB26281" s="104"/>
      <c r="AC26281" s="104"/>
      <c r="AF26281" s="104"/>
      <c r="AG26281" s="104"/>
      <c r="AK26281" s="104"/>
      <c r="AL26281" s="104"/>
      <c r="AO26281" s="104"/>
      <c r="AP26281" s="104"/>
    </row>
    <row r="26282" spans="21:42" ht="15" customHeight="1" x14ac:dyDescent="0.25">
      <c r="U26282" s="104"/>
      <c r="AB26282" s="104"/>
      <c r="AC26282" s="104"/>
      <c r="AF26282" s="104"/>
      <c r="AG26282" s="104"/>
      <c r="AK26282" s="104"/>
      <c r="AL26282" s="104"/>
      <c r="AO26282" s="104"/>
      <c r="AP26282" s="104"/>
    </row>
    <row r="26283" spans="21:42" ht="15" customHeight="1" x14ac:dyDescent="0.25">
      <c r="U26283" s="104"/>
      <c r="AB26283" s="104"/>
      <c r="AC26283" s="104"/>
      <c r="AF26283" s="104"/>
      <c r="AG26283" s="104"/>
      <c r="AK26283" s="104"/>
      <c r="AL26283" s="104"/>
      <c r="AO26283" s="104"/>
      <c r="AP26283" s="104"/>
    </row>
    <row r="26284" spans="21:42" ht="15" customHeight="1" x14ac:dyDescent="0.25">
      <c r="U26284" s="104"/>
      <c r="AB26284" s="104"/>
      <c r="AC26284" s="104"/>
      <c r="AF26284" s="104"/>
      <c r="AG26284" s="104"/>
      <c r="AK26284" s="104"/>
      <c r="AL26284" s="104"/>
      <c r="AO26284" s="104"/>
      <c r="AP26284" s="104"/>
    </row>
    <row r="26285" spans="21:42" ht="15" customHeight="1" x14ac:dyDescent="0.25">
      <c r="U26285" s="104"/>
      <c r="AB26285" s="104"/>
      <c r="AC26285" s="104"/>
      <c r="AF26285" s="104"/>
      <c r="AG26285" s="104"/>
      <c r="AK26285" s="104"/>
      <c r="AL26285" s="104"/>
      <c r="AO26285" s="104"/>
      <c r="AP26285" s="104"/>
    </row>
    <row r="26286" spans="21:42" ht="15" customHeight="1" x14ac:dyDescent="0.25">
      <c r="U26286" s="104"/>
      <c r="AB26286" s="104"/>
      <c r="AC26286" s="104"/>
      <c r="AF26286" s="104"/>
      <c r="AG26286" s="104"/>
      <c r="AK26286" s="104"/>
      <c r="AL26286" s="104"/>
      <c r="AO26286" s="104"/>
      <c r="AP26286" s="104"/>
    </row>
    <row r="26287" spans="21:42" ht="15" customHeight="1" x14ac:dyDescent="0.25">
      <c r="U26287" s="104"/>
      <c r="AB26287" s="104"/>
      <c r="AC26287" s="104"/>
      <c r="AF26287" s="104"/>
      <c r="AG26287" s="104"/>
      <c r="AK26287" s="104"/>
      <c r="AL26287" s="104"/>
      <c r="AO26287" s="104"/>
      <c r="AP26287" s="104"/>
    </row>
    <row r="26288" spans="21:42" ht="15" customHeight="1" x14ac:dyDescent="0.25">
      <c r="U26288" s="104"/>
      <c r="AB26288" s="104"/>
      <c r="AC26288" s="104"/>
      <c r="AF26288" s="104"/>
      <c r="AG26288" s="104"/>
      <c r="AK26288" s="104"/>
      <c r="AL26288" s="104"/>
      <c r="AO26288" s="104"/>
      <c r="AP26288" s="104"/>
    </row>
    <row r="26289" spans="21:42" ht="15" customHeight="1" x14ac:dyDescent="0.25">
      <c r="U26289" s="104"/>
      <c r="AB26289" s="104"/>
      <c r="AC26289" s="104"/>
      <c r="AF26289" s="104"/>
      <c r="AG26289" s="104"/>
      <c r="AK26289" s="104"/>
      <c r="AL26289" s="104"/>
      <c r="AO26289" s="104"/>
      <c r="AP26289" s="104"/>
    </row>
    <row r="26290" spans="21:42" ht="15" customHeight="1" x14ac:dyDescent="0.25">
      <c r="U26290" s="104"/>
      <c r="AB26290" s="104"/>
      <c r="AC26290" s="104"/>
      <c r="AF26290" s="104"/>
      <c r="AG26290" s="104"/>
      <c r="AK26290" s="104"/>
      <c r="AL26290" s="104"/>
      <c r="AO26290" s="104"/>
      <c r="AP26290" s="104"/>
    </row>
    <row r="26291" spans="21:42" ht="15" customHeight="1" x14ac:dyDescent="0.25">
      <c r="U26291" s="104"/>
      <c r="AB26291" s="104"/>
      <c r="AC26291" s="104"/>
      <c r="AF26291" s="104"/>
      <c r="AG26291" s="104"/>
      <c r="AK26291" s="104"/>
      <c r="AL26291" s="104"/>
      <c r="AO26291" s="104"/>
      <c r="AP26291" s="104"/>
    </row>
    <row r="26292" spans="21:42" ht="15" customHeight="1" x14ac:dyDescent="0.25">
      <c r="U26292" s="104"/>
      <c r="AB26292" s="104"/>
      <c r="AC26292" s="104"/>
      <c r="AF26292" s="104"/>
      <c r="AG26292" s="104"/>
      <c r="AK26292" s="104"/>
      <c r="AL26292" s="104"/>
      <c r="AO26292" s="104"/>
      <c r="AP26292" s="104"/>
    </row>
    <row r="26293" spans="21:42" ht="15" customHeight="1" x14ac:dyDescent="0.25">
      <c r="U26293" s="104"/>
      <c r="AB26293" s="104"/>
      <c r="AC26293" s="104"/>
      <c r="AF26293" s="104"/>
      <c r="AG26293" s="104"/>
      <c r="AK26293" s="104"/>
      <c r="AL26293" s="104"/>
      <c r="AO26293" s="104"/>
      <c r="AP26293" s="104"/>
    </row>
    <row r="26294" spans="21:42" ht="15" customHeight="1" x14ac:dyDescent="0.25">
      <c r="U26294" s="104"/>
      <c r="AB26294" s="104"/>
      <c r="AC26294" s="104"/>
      <c r="AF26294" s="104"/>
      <c r="AG26294" s="104"/>
      <c r="AK26294" s="104"/>
      <c r="AL26294" s="104"/>
      <c r="AO26294" s="104"/>
      <c r="AP26294" s="104"/>
    </row>
    <row r="26295" spans="21:42" ht="15" customHeight="1" x14ac:dyDescent="0.25">
      <c r="U26295" s="104"/>
      <c r="AB26295" s="104"/>
      <c r="AC26295" s="104"/>
      <c r="AF26295" s="104"/>
      <c r="AG26295" s="104"/>
      <c r="AK26295" s="104"/>
      <c r="AL26295" s="104"/>
      <c r="AO26295" s="104"/>
      <c r="AP26295" s="104"/>
    </row>
    <row r="26296" spans="21:42" ht="15" customHeight="1" x14ac:dyDescent="0.25">
      <c r="U26296" s="104"/>
      <c r="AB26296" s="104"/>
      <c r="AC26296" s="104"/>
      <c r="AF26296" s="104"/>
      <c r="AG26296" s="104"/>
      <c r="AK26296" s="104"/>
      <c r="AL26296" s="104"/>
      <c r="AO26296" s="104"/>
      <c r="AP26296" s="104"/>
    </row>
    <row r="26297" spans="21:42" ht="15" customHeight="1" x14ac:dyDescent="0.25">
      <c r="U26297" s="104"/>
      <c r="AB26297" s="104"/>
      <c r="AC26297" s="104"/>
      <c r="AF26297" s="104"/>
      <c r="AG26297" s="104"/>
      <c r="AK26297" s="104"/>
      <c r="AL26297" s="104"/>
      <c r="AO26297" s="104"/>
      <c r="AP26297" s="104"/>
    </row>
    <row r="26298" spans="21:42" ht="15" customHeight="1" x14ac:dyDescent="0.25">
      <c r="U26298" s="104"/>
      <c r="AB26298" s="104"/>
      <c r="AC26298" s="104"/>
      <c r="AF26298" s="104"/>
      <c r="AG26298" s="104"/>
      <c r="AK26298" s="104"/>
      <c r="AL26298" s="104"/>
      <c r="AO26298" s="104"/>
      <c r="AP26298" s="104"/>
    </row>
    <row r="26299" spans="21:42" ht="15" customHeight="1" x14ac:dyDescent="0.25">
      <c r="U26299" s="104"/>
      <c r="AB26299" s="104"/>
      <c r="AC26299" s="104"/>
      <c r="AF26299" s="104"/>
      <c r="AG26299" s="104"/>
      <c r="AK26299" s="104"/>
      <c r="AL26299" s="104"/>
      <c r="AO26299" s="104"/>
      <c r="AP26299" s="104"/>
    </row>
    <row r="26300" spans="21:42" ht="15" customHeight="1" x14ac:dyDescent="0.25">
      <c r="U26300" s="104"/>
      <c r="AB26300" s="104"/>
      <c r="AC26300" s="104"/>
      <c r="AF26300" s="104"/>
      <c r="AG26300" s="104"/>
      <c r="AK26300" s="104"/>
      <c r="AL26300" s="104"/>
      <c r="AO26300" s="104"/>
      <c r="AP26300" s="104"/>
    </row>
    <row r="26301" spans="21:42" ht="15" customHeight="1" x14ac:dyDescent="0.25">
      <c r="U26301" s="104"/>
      <c r="AB26301" s="104"/>
      <c r="AC26301" s="104"/>
      <c r="AF26301" s="104"/>
      <c r="AG26301" s="104"/>
      <c r="AK26301" s="104"/>
      <c r="AL26301" s="104"/>
      <c r="AO26301" s="104"/>
      <c r="AP26301" s="104"/>
    </row>
    <row r="26302" spans="21:42" ht="15" customHeight="1" x14ac:dyDescent="0.25">
      <c r="U26302" s="104"/>
      <c r="AB26302" s="104"/>
      <c r="AC26302" s="104"/>
      <c r="AF26302" s="104"/>
      <c r="AG26302" s="104"/>
      <c r="AK26302" s="104"/>
      <c r="AL26302" s="104"/>
      <c r="AO26302" s="104"/>
      <c r="AP26302" s="104"/>
    </row>
    <row r="26303" spans="21:42" ht="15" customHeight="1" x14ac:dyDescent="0.25">
      <c r="U26303" s="104"/>
      <c r="AB26303" s="104"/>
      <c r="AC26303" s="104"/>
      <c r="AF26303" s="104"/>
      <c r="AG26303" s="104"/>
      <c r="AK26303" s="104"/>
      <c r="AL26303" s="104"/>
      <c r="AO26303" s="104"/>
      <c r="AP26303" s="104"/>
    </row>
    <row r="26304" spans="21:42" ht="15" customHeight="1" x14ac:dyDescent="0.25">
      <c r="U26304" s="104"/>
      <c r="AB26304" s="104"/>
      <c r="AC26304" s="104"/>
      <c r="AF26304" s="104"/>
      <c r="AG26304" s="104"/>
      <c r="AK26304" s="104"/>
      <c r="AL26304" s="104"/>
      <c r="AO26304" s="104"/>
      <c r="AP26304" s="104"/>
    </row>
    <row r="26305" spans="21:42" ht="15" customHeight="1" x14ac:dyDescent="0.25">
      <c r="U26305" s="104"/>
      <c r="AB26305" s="104"/>
      <c r="AC26305" s="104"/>
      <c r="AF26305" s="104"/>
      <c r="AG26305" s="104"/>
      <c r="AK26305" s="104"/>
      <c r="AL26305" s="104"/>
      <c r="AO26305" s="104"/>
      <c r="AP26305" s="104"/>
    </row>
    <row r="26306" spans="21:42" ht="15" customHeight="1" x14ac:dyDescent="0.25">
      <c r="U26306" s="104"/>
      <c r="AB26306" s="104"/>
      <c r="AC26306" s="104"/>
      <c r="AF26306" s="104"/>
      <c r="AG26306" s="104"/>
      <c r="AK26306" s="104"/>
      <c r="AL26306" s="104"/>
      <c r="AO26306" s="104"/>
      <c r="AP26306" s="104"/>
    </row>
    <row r="26307" spans="21:42" ht="15" customHeight="1" x14ac:dyDescent="0.25">
      <c r="U26307" s="104"/>
      <c r="AB26307" s="104"/>
      <c r="AC26307" s="104"/>
      <c r="AF26307" s="104"/>
      <c r="AG26307" s="104"/>
      <c r="AK26307" s="104"/>
      <c r="AL26307" s="104"/>
      <c r="AO26307" s="104"/>
      <c r="AP26307" s="104"/>
    </row>
    <row r="26308" spans="21:42" ht="15" customHeight="1" x14ac:dyDescent="0.25">
      <c r="U26308" s="104"/>
      <c r="AB26308" s="104"/>
      <c r="AC26308" s="104"/>
      <c r="AF26308" s="104"/>
      <c r="AG26308" s="104"/>
      <c r="AK26308" s="104"/>
      <c r="AL26308" s="104"/>
      <c r="AO26308" s="104"/>
      <c r="AP26308" s="104"/>
    </row>
    <row r="26309" spans="21:42" ht="15" customHeight="1" x14ac:dyDescent="0.25">
      <c r="U26309" s="104"/>
      <c r="AB26309" s="104"/>
      <c r="AC26309" s="104"/>
      <c r="AF26309" s="104"/>
      <c r="AG26309" s="104"/>
      <c r="AK26309" s="104"/>
      <c r="AL26309" s="104"/>
      <c r="AO26309" s="104"/>
      <c r="AP26309" s="104"/>
    </row>
    <row r="26310" spans="21:42" ht="15" customHeight="1" x14ac:dyDescent="0.25">
      <c r="U26310" s="104"/>
      <c r="AB26310" s="104"/>
      <c r="AC26310" s="104"/>
      <c r="AF26310" s="104"/>
      <c r="AG26310" s="104"/>
      <c r="AK26310" s="104"/>
      <c r="AL26310" s="104"/>
      <c r="AO26310" s="104"/>
      <c r="AP26310" s="104"/>
    </row>
    <row r="26311" spans="21:42" ht="15" customHeight="1" x14ac:dyDescent="0.25">
      <c r="U26311" s="104"/>
      <c r="AB26311" s="104"/>
      <c r="AC26311" s="104"/>
      <c r="AF26311" s="104"/>
      <c r="AG26311" s="104"/>
      <c r="AK26311" s="104"/>
      <c r="AL26311" s="104"/>
      <c r="AO26311" s="104"/>
      <c r="AP26311" s="104"/>
    </row>
    <row r="26312" spans="21:42" ht="15" customHeight="1" x14ac:dyDescent="0.25">
      <c r="U26312" s="104"/>
      <c r="AB26312" s="104"/>
      <c r="AC26312" s="104"/>
      <c r="AF26312" s="104"/>
      <c r="AG26312" s="104"/>
      <c r="AK26312" s="104"/>
      <c r="AL26312" s="104"/>
      <c r="AO26312" s="104"/>
      <c r="AP26312" s="104"/>
    </row>
    <row r="26313" spans="21:42" ht="15" customHeight="1" x14ac:dyDescent="0.25">
      <c r="U26313" s="104"/>
      <c r="AB26313" s="104"/>
      <c r="AC26313" s="104"/>
      <c r="AF26313" s="104"/>
      <c r="AG26313" s="104"/>
      <c r="AK26313" s="104"/>
      <c r="AL26313" s="104"/>
      <c r="AO26313" s="104"/>
      <c r="AP26313" s="104"/>
    </row>
    <row r="26314" spans="21:42" ht="15" customHeight="1" x14ac:dyDescent="0.25">
      <c r="U26314" s="104"/>
      <c r="AB26314" s="104"/>
      <c r="AC26314" s="104"/>
      <c r="AF26314" s="104"/>
      <c r="AG26314" s="104"/>
      <c r="AK26314" s="104"/>
      <c r="AL26314" s="104"/>
      <c r="AO26314" s="104"/>
      <c r="AP26314" s="104"/>
    </row>
    <row r="26315" spans="21:42" ht="15" customHeight="1" x14ac:dyDescent="0.25">
      <c r="U26315" s="104"/>
      <c r="AB26315" s="104"/>
      <c r="AC26315" s="104"/>
      <c r="AF26315" s="104"/>
      <c r="AG26315" s="104"/>
      <c r="AK26315" s="104"/>
      <c r="AL26315" s="104"/>
      <c r="AO26315" s="104"/>
      <c r="AP26315" s="104"/>
    </row>
    <row r="26316" spans="21:42" ht="15" customHeight="1" x14ac:dyDescent="0.25">
      <c r="U26316" s="104"/>
      <c r="AB26316" s="104"/>
      <c r="AC26316" s="104"/>
      <c r="AF26316" s="104"/>
      <c r="AG26316" s="104"/>
      <c r="AK26316" s="104"/>
      <c r="AL26316" s="104"/>
      <c r="AO26316" s="104"/>
      <c r="AP26316" s="104"/>
    </row>
    <row r="26317" spans="21:42" ht="15" customHeight="1" x14ac:dyDescent="0.25">
      <c r="U26317" s="104"/>
      <c r="AB26317" s="104"/>
      <c r="AC26317" s="104"/>
      <c r="AF26317" s="104"/>
      <c r="AG26317" s="104"/>
      <c r="AK26317" s="104"/>
      <c r="AL26317" s="104"/>
      <c r="AO26317" s="104"/>
      <c r="AP26317" s="104"/>
    </row>
    <row r="26318" spans="21:42" ht="15" customHeight="1" x14ac:dyDescent="0.25">
      <c r="U26318" s="104"/>
      <c r="AB26318" s="104"/>
      <c r="AC26318" s="104"/>
      <c r="AF26318" s="104"/>
      <c r="AG26318" s="104"/>
      <c r="AK26318" s="104"/>
      <c r="AL26318" s="104"/>
      <c r="AO26318" s="104"/>
      <c r="AP26318" s="104"/>
    </row>
    <row r="26319" spans="21:42" ht="15" customHeight="1" x14ac:dyDescent="0.25">
      <c r="U26319" s="104"/>
      <c r="AB26319" s="104"/>
      <c r="AC26319" s="104"/>
      <c r="AF26319" s="104"/>
      <c r="AG26319" s="104"/>
      <c r="AK26319" s="104"/>
      <c r="AL26319" s="104"/>
      <c r="AO26319" s="104"/>
      <c r="AP26319" s="104"/>
    </row>
    <row r="26320" spans="21:42" ht="15" customHeight="1" x14ac:dyDescent="0.25">
      <c r="U26320" s="104"/>
      <c r="AB26320" s="104"/>
      <c r="AC26320" s="104"/>
      <c r="AF26320" s="104"/>
      <c r="AG26320" s="104"/>
      <c r="AK26320" s="104"/>
      <c r="AL26320" s="104"/>
      <c r="AO26320" s="104"/>
      <c r="AP26320" s="104"/>
    </row>
    <row r="26321" spans="21:42" ht="15" customHeight="1" x14ac:dyDescent="0.25">
      <c r="U26321" s="104"/>
      <c r="AB26321" s="104"/>
      <c r="AC26321" s="104"/>
      <c r="AF26321" s="104"/>
      <c r="AG26321" s="104"/>
      <c r="AK26321" s="104"/>
      <c r="AL26321" s="104"/>
      <c r="AO26321" s="104"/>
      <c r="AP26321" s="104"/>
    </row>
    <row r="26322" spans="21:42" ht="15" customHeight="1" x14ac:dyDescent="0.25">
      <c r="U26322" s="104"/>
      <c r="AB26322" s="104"/>
      <c r="AC26322" s="104"/>
      <c r="AF26322" s="104"/>
      <c r="AG26322" s="104"/>
      <c r="AK26322" s="104"/>
      <c r="AL26322" s="104"/>
      <c r="AO26322" s="104"/>
      <c r="AP26322" s="104"/>
    </row>
    <row r="26323" spans="21:42" ht="15" customHeight="1" x14ac:dyDescent="0.25">
      <c r="U26323" s="104"/>
      <c r="AB26323" s="104"/>
      <c r="AC26323" s="104"/>
      <c r="AF26323" s="104"/>
      <c r="AG26323" s="104"/>
      <c r="AK26323" s="104"/>
      <c r="AL26323" s="104"/>
      <c r="AO26323" s="104"/>
      <c r="AP26323" s="104"/>
    </row>
    <row r="26324" spans="21:42" ht="15" customHeight="1" x14ac:dyDescent="0.25">
      <c r="U26324" s="104"/>
      <c r="AB26324" s="104"/>
      <c r="AC26324" s="104"/>
      <c r="AF26324" s="104"/>
      <c r="AG26324" s="104"/>
      <c r="AK26324" s="104"/>
      <c r="AL26324" s="104"/>
      <c r="AO26324" s="104"/>
      <c r="AP26324" s="104"/>
    </row>
    <row r="26325" spans="21:42" ht="15" customHeight="1" x14ac:dyDescent="0.25">
      <c r="U26325" s="104"/>
      <c r="AB26325" s="104"/>
      <c r="AC26325" s="104"/>
      <c r="AF26325" s="104"/>
      <c r="AG26325" s="104"/>
      <c r="AK26325" s="104"/>
      <c r="AL26325" s="104"/>
      <c r="AO26325" s="104"/>
      <c r="AP26325" s="104"/>
    </row>
    <row r="26326" spans="21:42" ht="15" customHeight="1" x14ac:dyDescent="0.25">
      <c r="U26326" s="104"/>
      <c r="AB26326" s="104"/>
      <c r="AC26326" s="104"/>
      <c r="AF26326" s="104"/>
      <c r="AG26326" s="104"/>
      <c r="AK26326" s="104"/>
      <c r="AL26326" s="104"/>
      <c r="AO26326" s="104"/>
      <c r="AP26326" s="104"/>
    </row>
    <row r="26327" spans="21:42" ht="15" customHeight="1" x14ac:dyDescent="0.25">
      <c r="U26327" s="104"/>
      <c r="AB26327" s="104"/>
      <c r="AC26327" s="104"/>
      <c r="AF26327" s="104"/>
      <c r="AG26327" s="104"/>
      <c r="AK26327" s="104"/>
      <c r="AL26327" s="104"/>
      <c r="AO26327" s="104"/>
      <c r="AP26327" s="104"/>
    </row>
    <row r="26328" spans="21:42" ht="15" customHeight="1" x14ac:dyDescent="0.25">
      <c r="U26328" s="104"/>
      <c r="AB26328" s="104"/>
      <c r="AC26328" s="104"/>
      <c r="AF26328" s="104"/>
      <c r="AG26328" s="104"/>
      <c r="AK26328" s="104"/>
      <c r="AL26328" s="104"/>
      <c r="AO26328" s="104"/>
      <c r="AP26328" s="104"/>
    </row>
    <row r="26329" spans="21:42" ht="15" customHeight="1" x14ac:dyDescent="0.25">
      <c r="U26329" s="104"/>
      <c r="AB26329" s="104"/>
      <c r="AC26329" s="104"/>
      <c r="AF26329" s="104"/>
      <c r="AG26329" s="104"/>
      <c r="AK26329" s="104"/>
      <c r="AL26329" s="104"/>
      <c r="AO26329" s="104"/>
      <c r="AP26329" s="104"/>
    </row>
    <row r="26330" spans="21:42" ht="15" customHeight="1" x14ac:dyDescent="0.25">
      <c r="U26330" s="104"/>
      <c r="AB26330" s="104"/>
      <c r="AC26330" s="104"/>
      <c r="AF26330" s="104"/>
      <c r="AG26330" s="104"/>
      <c r="AK26330" s="104"/>
      <c r="AL26330" s="104"/>
      <c r="AO26330" s="104"/>
      <c r="AP26330" s="104"/>
    </row>
    <row r="26331" spans="21:42" ht="15" customHeight="1" x14ac:dyDescent="0.25">
      <c r="U26331" s="104"/>
      <c r="AB26331" s="104"/>
      <c r="AC26331" s="104"/>
      <c r="AF26331" s="104"/>
      <c r="AG26331" s="104"/>
      <c r="AK26331" s="104"/>
      <c r="AL26331" s="104"/>
      <c r="AO26331" s="104"/>
      <c r="AP26331" s="104"/>
    </row>
    <row r="26332" spans="21:42" ht="15" customHeight="1" x14ac:dyDescent="0.25">
      <c r="U26332" s="104"/>
      <c r="AB26332" s="104"/>
      <c r="AC26332" s="104"/>
      <c r="AF26332" s="104"/>
      <c r="AG26332" s="104"/>
      <c r="AK26332" s="104"/>
      <c r="AL26332" s="104"/>
      <c r="AO26332" s="104"/>
      <c r="AP26332" s="104"/>
    </row>
    <row r="26333" spans="21:42" ht="15" customHeight="1" x14ac:dyDescent="0.25">
      <c r="U26333" s="104"/>
      <c r="AB26333" s="104"/>
      <c r="AC26333" s="104"/>
      <c r="AF26333" s="104"/>
      <c r="AG26333" s="104"/>
      <c r="AK26333" s="104"/>
      <c r="AL26333" s="104"/>
      <c r="AO26333" s="104"/>
      <c r="AP26333" s="104"/>
    </row>
    <row r="26334" spans="21:42" ht="15" customHeight="1" x14ac:dyDescent="0.25">
      <c r="U26334" s="104"/>
      <c r="AB26334" s="104"/>
      <c r="AC26334" s="104"/>
      <c r="AF26334" s="104"/>
      <c r="AG26334" s="104"/>
      <c r="AK26334" s="104"/>
      <c r="AL26334" s="104"/>
      <c r="AO26334" s="104"/>
      <c r="AP26334" s="104"/>
    </row>
    <row r="26335" spans="21:42" ht="15" customHeight="1" x14ac:dyDescent="0.25">
      <c r="U26335" s="104"/>
      <c r="AB26335" s="104"/>
      <c r="AC26335" s="104"/>
      <c r="AF26335" s="104"/>
      <c r="AG26335" s="104"/>
      <c r="AK26335" s="104"/>
      <c r="AL26335" s="104"/>
      <c r="AO26335" s="104"/>
      <c r="AP26335" s="104"/>
    </row>
    <row r="26336" spans="21:42" ht="15" customHeight="1" x14ac:dyDescent="0.25">
      <c r="U26336" s="104"/>
      <c r="AB26336" s="104"/>
      <c r="AC26336" s="104"/>
      <c r="AF26336" s="104"/>
      <c r="AG26336" s="104"/>
      <c r="AK26336" s="104"/>
      <c r="AL26336" s="104"/>
      <c r="AO26336" s="104"/>
      <c r="AP26336" s="104"/>
    </row>
    <row r="26337" spans="21:42" ht="15" customHeight="1" x14ac:dyDescent="0.25">
      <c r="U26337" s="104"/>
      <c r="AB26337" s="104"/>
      <c r="AC26337" s="104"/>
      <c r="AF26337" s="104"/>
      <c r="AG26337" s="104"/>
      <c r="AK26337" s="104"/>
      <c r="AL26337" s="104"/>
      <c r="AO26337" s="104"/>
      <c r="AP26337" s="104"/>
    </row>
    <row r="26338" spans="21:42" ht="15" customHeight="1" x14ac:dyDescent="0.25">
      <c r="U26338" s="104"/>
      <c r="AB26338" s="104"/>
      <c r="AC26338" s="104"/>
      <c r="AF26338" s="104"/>
      <c r="AG26338" s="104"/>
      <c r="AK26338" s="104"/>
      <c r="AL26338" s="104"/>
      <c r="AO26338" s="104"/>
      <c r="AP26338" s="104"/>
    </row>
    <row r="26339" spans="21:42" ht="15" customHeight="1" x14ac:dyDescent="0.25">
      <c r="U26339" s="104"/>
      <c r="AB26339" s="104"/>
      <c r="AC26339" s="104"/>
      <c r="AF26339" s="104"/>
      <c r="AG26339" s="104"/>
      <c r="AK26339" s="104"/>
      <c r="AL26339" s="104"/>
      <c r="AO26339" s="104"/>
      <c r="AP26339" s="104"/>
    </row>
    <row r="26340" spans="21:42" ht="15" customHeight="1" x14ac:dyDescent="0.25">
      <c r="U26340" s="104"/>
      <c r="AB26340" s="104"/>
      <c r="AC26340" s="104"/>
      <c r="AF26340" s="104"/>
      <c r="AG26340" s="104"/>
      <c r="AK26340" s="104"/>
      <c r="AL26340" s="104"/>
      <c r="AO26340" s="104"/>
      <c r="AP26340" s="104"/>
    </row>
    <row r="26341" spans="21:42" ht="15" customHeight="1" x14ac:dyDescent="0.25">
      <c r="U26341" s="104"/>
      <c r="AB26341" s="104"/>
      <c r="AC26341" s="104"/>
      <c r="AF26341" s="104"/>
      <c r="AG26341" s="104"/>
      <c r="AK26341" s="104"/>
      <c r="AL26341" s="104"/>
      <c r="AO26341" s="104"/>
      <c r="AP26341" s="104"/>
    </row>
    <row r="26342" spans="21:42" ht="15" customHeight="1" x14ac:dyDescent="0.25">
      <c r="U26342" s="104"/>
      <c r="AB26342" s="104"/>
      <c r="AC26342" s="104"/>
      <c r="AF26342" s="104"/>
      <c r="AG26342" s="104"/>
      <c r="AK26342" s="104"/>
      <c r="AL26342" s="104"/>
      <c r="AO26342" s="104"/>
      <c r="AP26342" s="104"/>
    </row>
    <row r="26343" spans="21:42" ht="15" customHeight="1" x14ac:dyDescent="0.25">
      <c r="U26343" s="104"/>
      <c r="AB26343" s="104"/>
      <c r="AC26343" s="104"/>
      <c r="AF26343" s="104"/>
      <c r="AG26343" s="104"/>
      <c r="AK26343" s="104"/>
      <c r="AL26343" s="104"/>
      <c r="AO26343" s="104"/>
      <c r="AP26343" s="104"/>
    </row>
    <row r="26344" spans="21:42" ht="15" customHeight="1" x14ac:dyDescent="0.25">
      <c r="U26344" s="104"/>
      <c r="AB26344" s="104"/>
      <c r="AC26344" s="104"/>
      <c r="AF26344" s="104"/>
      <c r="AG26344" s="104"/>
      <c r="AK26344" s="104"/>
      <c r="AL26344" s="104"/>
      <c r="AO26344" s="104"/>
      <c r="AP26344" s="104"/>
    </row>
    <row r="26345" spans="21:42" ht="15" customHeight="1" x14ac:dyDescent="0.25">
      <c r="U26345" s="104"/>
      <c r="AB26345" s="104"/>
      <c r="AC26345" s="104"/>
      <c r="AF26345" s="104"/>
      <c r="AG26345" s="104"/>
      <c r="AK26345" s="104"/>
      <c r="AL26345" s="104"/>
      <c r="AO26345" s="104"/>
      <c r="AP26345" s="104"/>
    </row>
    <row r="26346" spans="21:42" ht="15" customHeight="1" x14ac:dyDescent="0.25">
      <c r="U26346" s="104"/>
      <c r="AB26346" s="104"/>
      <c r="AC26346" s="104"/>
      <c r="AF26346" s="104"/>
      <c r="AG26346" s="104"/>
      <c r="AK26346" s="104"/>
      <c r="AL26346" s="104"/>
      <c r="AO26346" s="104"/>
      <c r="AP26346" s="104"/>
    </row>
    <row r="26347" spans="21:42" ht="15" customHeight="1" x14ac:dyDescent="0.25">
      <c r="U26347" s="104"/>
      <c r="AB26347" s="104"/>
      <c r="AC26347" s="104"/>
      <c r="AF26347" s="104"/>
      <c r="AG26347" s="104"/>
      <c r="AK26347" s="104"/>
      <c r="AL26347" s="104"/>
      <c r="AO26347" s="104"/>
      <c r="AP26347" s="104"/>
    </row>
    <row r="26348" spans="21:42" ht="15" customHeight="1" x14ac:dyDescent="0.25">
      <c r="U26348" s="104"/>
      <c r="AB26348" s="104"/>
      <c r="AC26348" s="104"/>
      <c r="AF26348" s="104"/>
      <c r="AG26348" s="104"/>
      <c r="AK26348" s="104"/>
      <c r="AL26348" s="104"/>
      <c r="AO26348" s="104"/>
      <c r="AP26348" s="104"/>
    </row>
    <row r="26349" spans="21:42" ht="15" customHeight="1" x14ac:dyDescent="0.25">
      <c r="U26349" s="104"/>
      <c r="AB26349" s="104"/>
      <c r="AC26349" s="104"/>
      <c r="AF26349" s="104"/>
      <c r="AG26349" s="104"/>
      <c r="AK26349" s="104"/>
      <c r="AL26349" s="104"/>
      <c r="AO26349" s="104"/>
      <c r="AP26349" s="104"/>
    </row>
    <row r="26350" spans="21:42" ht="15" customHeight="1" x14ac:dyDescent="0.25">
      <c r="U26350" s="104"/>
      <c r="AB26350" s="104"/>
      <c r="AC26350" s="104"/>
      <c r="AF26350" s="104"/>
      <c r="AG26350" s="104"/>
      <c r="AK26350" s="104"/>
      <c r="AL26350" s="104"/>
      <c r="AO26350" s="104"/>
      <c r="AP26350" s="104"/>
    </row>
    <row r="26351" spans="21:42" ht="15" customHeight="1" x14ac:dyDescent="0.25">
      <c r="U26351" s="104"/>
      <c r="AB26351" s="104"/>
      <c r="AC26351" s="104"/>
      <c r="AF26351" s="104"/>
      <c r="AG26351" s="104"/>
      <c r="AK26351" s="104"/>
      <c r="AL26351" s="104"/>
      <c r="AO26351" s="104"/>
      <c r="AP26351" s="104"/>
    </row>
    <row r="26352" spans="21:42" ht="15" customHeight="1" x14ac:dyDescent="0.25">
      <c r="U26352" s="104"/>
      <c r="AB26352" s="104"/>
      <c r="AC26352" s="104"/>
      <c r="AF26352" s="104"/>
      <c r="AG26352" s="104"/>
      <c r="AK26352" s="104"/>
      <c r="AL26352" s="104"/>
      <c r="AO26352" s="104"/>
      <c r="AP26352" s="104"/>
    </row>
    <row r="26353" spans="21:42" ht="15" customHeight="1" x14ac:dyDescent="0.25">
      <c r="U26353" s="104"/>
      <c r="AB26353" s="104"/>
      <c r="AC26353" s="104"/>
      <c r="AF26353" s="104"/>
      <c r="AG26353" s="104"/>
      <c r="AK26353" s="104"/>
      <c r="AL26353" s="104"/>
      <c r="AO26353" s="104"/>
      <c r="AP26353" s="104"/>
    </row>
    <row r="26354" spans="21:42" ht="15" customHeight="1" x14ac:dyDescent="0.25">
      <c r="U26354" s="104"/>
      <c r="AB26354" s="104"/>
      <c r="AC26354" s="104"/>
      <c r="AF26354" s="104"/>
      <c r="AG26354" s="104"/>
      <c r="AK26354" s="104"/>
      <c r="AL26354" s="104"/>
      <c r="AO26354" s="104"/>
      <c r="AP26354" s="104"/>
    </row>
    <row r="26355" spans="21:42" ht="15" customHeight="1" x14ac:dyDescent="0.25">
      <c r="U26355" s="104"/>
      <c r="AB26355" s="104"/>
      <c r="AC26355" s="104"/>
      <c r="AF26355" s="104"/>
      <c r="AG26355" s="104"/>
      <c r="AK26355" s="104"/>
      <c r="AL26355" s="104"/>
      <c r="AO26355" s="104"/>
      <c r="AP26355" s="104"/>
    </row>
    <row r="26356" spans="21:42" ht="15" customHeight="1" x14ac:dyDescent="0.25">
      <c r="U26356" s="104"/>
      <c r="AB26356" s="104"/>
      <c r="AC26356" s="104"/>
      <c r="AF26356" s="104"/>
      <c r="AG26356" s="104"/>
      <c r="AK26356" s="104"/>
      <c r="AL26356" s="104"/>
      <c r="AO26356" s="104"/>
      <c r="AP26356" s="104"/>
    </row>
    <row r="26357" spans="21:42" ht="15" customHeight="1" x14ac:dyDescent="0.25">
      <c r="U26357" s="104"/>
      <c r="AB26357" s="104"/>
      <c r="AC26357" s="104"/>
      <c r="AF26357" s="104"/>
      <c r="AG26357" s="104"/>
      <c r="AK26357" s="104"/>
      <c r="AL26357" s="104"/>
      <c r="AO26357" s="104"/>
      <c r="AP26357" s="104"/>
    </row>
    <row r="26358" spans="21:42" ht="15" customHeight="1" x14ac:dyDescent="0.25">
      <c r="U26358" s="104"/>
      <c r="AB26358" s="104"/>
      <c r="AC26358" s="104"/>
      <c r="AF26358" s="104"/>
      <c r="AG26358" s="104"/>
      <c r="AK26358" s="104"/>
      <c r="AL26358" s="104"/>
      <c r="AO26358" s="104"/>
      <c r="AP26358" s="104"/>
    </row>
    <row r="26359" spans="21:42" ht="15" customHeight="1" x14ac:dyDescent="0.25">
      <c r="U26359" s="104"/>
      <c r="AB26359" s="104"/>
      <c r="AC26359" s="104"/>
      <c r="AF26359" s="104"/>
      <c r="AG26359" s="104"/>
      <c r="AK26359" s="104"/>
      <c r="AL26359" s="104"/>
      <c r="AO26359" s="104"/>
      <c r="AP26359" s="104"/>
    </row>
    <row r="26360" spans="21:42" ht="15" customHeight="1" x14ac:dyDescent="0.25">
      <c r="U26360" s="104"/>
      <c r="AB26360" s="104"/>
      <c r="AC26360" s="104"/>
      <c r="AF26360" s="104"/>
      <c r="AG26360" s="104"/>
      <c r="AK26360" s="104"/>
      <c r="AL26360" s="104"/>
      <c r="AO26360" s="104"/>
      <c r="AP26360" s="104"/>
    </row>
    <row r="26361" spans="21:42" ht="15" customHeight="1" x14ac:dyDescent="0.25">
      <c r="U26361" s="104"/>
      <c r="AB26361" s="104"/>
      <c r="AC26361" s="104"/>
      <c r="AF26361" s="104"/>
      <c r="AG26361" s="104"/>
      <c r="AK26361" s="104"/>
      <c r="AL26361" s="104"/>
      <c r="AO26361" s="104"/>
      <c r="AP26361" s="104"/>
    </row>
    <row r="26362" spans="21:42" ht="15" customHeight="1" x14ac:dyDescent="0.25">
      <c r="U26362" s="104"/>
      <c r="AB26362" s="104"/>
      <c r="AC26362" s="104"/>
      <c r="AF26362" s="104"/>
      <c r="AG26362" s="104"/>
      <c r="AK26362" s="104"/>
      <c r="AL26362" s="104"/>
      <c r="AO26362" s="104"/>
      <c r="AP26362" s="104"/>
    </row>
    <row r="26363" spans="21:42" ht="15" customHeight="1" x14ac:dyDescent="0.25">
      <c r="U26363" s="104"/>
      <c r="AB26363" s="104"/>
      <c r="AC26363" s="104"/>
      <c r="AF26363" s="104"/>
      <c r="AG26363" s="104"/>
      <c r="AK26363" s="104"/>
      <c r="AL26363" s="104"/>
      <c r="AO26363" s="104"/>
      <c r="AP26363" s="104"/>
    </row>
    <row r="26364" spans="21:42" ht="15" customHeight="1" x14ac:dyDescent="0.25">
      <c r="U26364" s="104"/>
      <c r="AB26364" s="104"/>
      <c r="AC26364" s="104"/>
      <c r="AF26364" s="104"/>
      <c r="AG26364" s="104"/>
      <c r="AK26364" s="104"/>
      <c r="AL26364" s="104"/>
      <c r="AO26364" s="104"/>
      <c r="AP26364" s="104"/>
    </row>
    <row r="26365" spans="21:42" ht="15" customHeight="1" x14ac:dyDescent="0.25">
      <c r="U26365" s="104"/>
      <c r="AB26365" s="104"/>
      <c r="AC26365" s="104"/>
      <c r="AF26365" s="104"/>
      <c r="AG26365" s="104"/>
      <c r="AK26365" s="104"/>
      <c r="AL26365" s="104"/>
      <c r="AO26365" s="104"/>
      <c r="AP26365" s="104"/>
    </row>
    <row r="26366" spans="21:42" ht="15" customHeight="1" x14ac:dyDescent="0.25">
      <c r="U26366" s="104"/>
      <c r="AB26366" s="104"/>
      <c r="AC26366" s="104"/>
      <c r="AF26366" s="104"/>
      <c r="AG26366" s="104"/>
      <c r="AK26366" s="104"/>
      <c r="AL26366" s="104"/>
      <c r="AO26366" s="104"/>
      <c r="AP26366" s="104"/>
    </row>
    <row r="26367" spans="21:42" ht="15" customHeight="1" x14ac:dyDescent="0.25">
      <c r="U26367" s="104"/>
      <c r="AB26367" s="104"/>
      <c r="AC26367" s="104"/>
      <c r="AF26367" s="104"/>
      <c r="AG26367" s="104"/>
      <c r="AK26367" s="104"/>
      <c r="AL26367" s="104"/>
      <c r="AO26367" s="104"/>
      <c r="AP26367" s="104"/>
    </row>
    <row r="26368" spans="21:42" ht="15" customHeight="1" x14ac:dyDescent="0.25">
      <c r="U26368" s="104"/>
      <c r="AB26368" s="104"/>
      <c r="AC26368" s="104"/>
      <c r="AF26368" s="104"/>
      <c r="AG26368" s="104"/>
      <c r="AK26368" s="104"/>
      <c r="AL26368" s="104"/>
      <c r="AO26368" s="104"/>
      <c r="AP26368" s="104"/>
    </row>
    <row r="26369" spans="21:42" ht="15" customHeight="1" x14ac:dyDescent="0.25">
      <c r="U26369" s="104"/>
      <c r="AB26369" s="104"/>
      <c r="AC26369" s="104"/>
      <c r="AF26369" s="104"/>
      <c r="AG26369" s="104"/>
      <c r="AK26369" s="104"/>
      <c r="AL26369" s="104"/>
      <c r="AO26369" s="104"/>
      <c r="AP26369" s="104"/>
    </row>
    <row r="26370" spans="21:42" ht="15" customHeight="1" x14ac:dyDescent="0.25">
      <c r="U26370" s="104"/>
      <c r="AB26370" s="104"/>
      <c r="AC26370" s="104"/>
      <c r="AF26370" s="104"/>
      <c r="AG26370" s="104"/>
      <c r="AK26370" s="104"/>
      <c r="AL26370" s="104"/>
      <c r="AO26370" s="104"/>
      <c r="AP26370" s="104"/>
    </row>
    <row r="26371" spans="21:42" ht="15" customHeight="1" x14ac:dyDescent="0.25">
      <c r="U26371" s="104"/>
      <c r="AB26371" s="104"/>
      <c r="AC26371" s="104"/>
      <c r="AF26371" s="104"/>
      <c r="AG26371" s="104"/>
      <c r="AK26371" s="104"/>
      <c r="AL26371" s="104"/>
      <c r="AO26371" s="104"/>
      <c r="AP26371" s="104"/>
    </row>
    <row r="26372" spans="21:42" ht="15" customHeight="1" x14ac:dyDescent="0.25">
      <c r="U26372" s="104"/>
      <c r="AB26372" s="104"/>
      <c r="AC26372" s="104"/>
      <c r="AF26372" s="104"/>
      <c r="AG26372" s="104"/>
      <c r="AK26372" s="104"/>
      <c r="AL26372" s="104"/>
      <c r="AO26372" s="104"/>
      <c r="AP26372" s="104"/>
    </row>
    <row r="26373" spans="21:42" ht="15" customHeight="1" x14ac:dyDescent="0.25">
      <c r="U26373" s="104"/>
      <c r="AB26373" s="104"/>
      <c r="AC26373" s="104"/>
      <c r="AF26373" s="104"/>
      <c r="AG26373" s="104"/>
      <c r="AK26373" s="104"/>
      <c r="AL26373" s="104"/>
      <c r="AO26373" s="104"/>
      <c r="AP26373" s="104"/>
    </row>
    <row r="26374" spans="21:42" ht="15" customHeight="1" x14ac:dyDescent="0.25">
      <c r="U26374" s="104"/>
      <c r="AB26374" s="104"/>
      <c r="AC26374" s="104"/>
      <c r="AF26374" s="104"/>
      <c r="AG26374" s="104"/>
      <c r="AK26374" s="104"/>
      <c r="AL26374" s="104"/>
      <c r="AO26374" s="104"/>
      <c r="AP26374" s="104"/>
    </row>
    <row r="26375" spans="21:42" ht="15" customHeight="1" x14ac:dyDescent="0.25">
      <c r="U26375" s="104"/>
      <c r="AB26375" s="104"/>
      <c r="AC26375" s="104"/>
      <c r="AF26375" s="104"/>
      <c r="AG26375" s="104"/>
      <c r="AK26375" s="104"/>
      <c r="AL26375" s="104"/>
      <c r="AO26375" s="104"/>
      <c r="AP26375" s="104"/>
    </row>
    <row r="26376" spans="21:42" ht="15" customHeight="1" x14ac:dyDescent="0.25">
      <c r="U26376" s="104"/>
      <c r="AB26376" s="104"/>
      <c r="AC26376" s="104"/>
      <c r="AF26376" s="104"/>
      <c r="AG26376" s="104"/>
      <c r="AK26376" s="104"/>
      <c r="AL26376" s="104"/>
      <c r="AO26376" s="104"/>
      <c r="AP26376" s="104"/>
    </row>
    <row r="26377" spans="21:42" ht="15" customHeight="1" x14ac:dyDescent="0.25">
      <c r="U26377" s="104"/>
      <c r="AB26377" s="104"/>
      <c r="AC26377" s="104"/>
      <c r="AF26377" s="104"/>
      <c r="AG26377" s="104"/>
      <c r="AK26377" s="104"/>
      <c r="AL26377" s="104"/>
      <c r="AO26377" s="104"/>
      <c r="AP26377" s="104"/>
    </row>
    <row r="26378" spans="21:42" ht="15" customHeight="1" x14ac:dyDescent="0.25">
      <c r="U26378" s="104"/>
      <c r="AB26378" s="104"/>
      <c r="AC26378" s="104"/>
      <c r="AF26378" s="104"/>
      <c r="AG26378" s="104"/>
      <c r="AK26378" s="104"/>
      <c r="AL26378" s="104"/>
      <c r="AO26378" s="104"/>
      <c r="AP26378" s="104"/>
    </row>
    <row r="26379" spans="21:42" ht="15" customHeight="1" x14ac:dyDescent="0.25">
      <c r="U26379" s="104"/>
      <c r="AB26379" s="104"/>
      <c r="AC26379" s="104"/>
      <c r="AF26379" s="104"/>
      <c r="AG26379" s="104"/>
      <c r="AK26379" s="104"/>
      <c r="AL26379" s="104"/>
      <c r="AO26379" s="104"/>
      <c r="AP26379" s="104"/>
    </row>
    <row r="26380" spans="21:42" ht="15" customHeight="1" x14ac:dyDescent="0.25">
      <c r="U26380" s="104"/>
      <c r="AB26380" s="104"/>
      <c r="AC26380" s="104"/>
      <c r="AF26380" s="104"/>
      <c r="AG26380" s="104"/>
      <c r="AK26380" s="104"/>
      <c r="AL26380" s="104"/>
      <c r="AO26380" s="104"/>
      <c r="AP26380" s="104"/>
    </row>
    <row r="26381" spans="21:42" ht="15" customHeight="1" x14ac:dyDescent="0.25">
      <c r="U26381" s="104"/>
      <c r="AB26381" s="104"/>
      <c r="AC26381" s="104"/>
      <c r="AF26381" s="104"/>
      <c r="AG26381" s="104"/>
      <c r="AK26381" s="104"/>
      <c r="AL26381" s="104"/>
      <c r="AO26381" s="104"/>
      <c r="AP26381" s="104"/>
    </row>
    <row r="26382" spans="21:42" ht="15" customHeight="1" x14ac:dyDescent="0.25">
      <c r="U26382" s="104"/>
      <c r="AB26382" s="104"/>
      <c r="AC26382" s="104"/>
      <c r="AF26382" s="104"/>
      <c r="AG26382" s="104"/>
      <c r="AK26382" s="104"/>
      <c r="AL26382" s="104"/>
      <c r="AO26382" s="104"/>
      <c r="AP26382" s="104"/>
    </row>
    <row r="26383" spans="21:42" ht="15" customHeight="1" x14ac:dyDescent="0.25">
      <c r="U26383" s="104"/>
      <c r="AB26383" s="104"/>
      <c r="AC26383" s="104"/>
      <c r="AF26383" s="104"/>
      <c r="AG26383" s="104"/>
      <c r="AK26383" s="104"/>
      <c r="AL26383" s="104"/>
      <c r="AO26383" s="104"/>
      <c r="AP26383" s="104"/>
    </row>
    <row r="26384" spans="21:42" ht="15" customHeight="1" x14ac:dyDescent="0.25">
      <c r="U26384" s="104"/>
      <c r="AB26384" s="104"/>
      <c r="AC26384" s="104"/>
      <c r="AF26384" s="104"/>
      <c r="AG26384" s="104"/>
      <c r="AK26384" s="104"/>
      <c r="AL26384" s="104"/>
      <c r="AO26384" s="104"/>
      <c r="AP26384" s="104"/>
    </row>
    <row r="26385" spans="21:42" ht="15" customHeight="1" x14ac:dyDescent="0.25">
      <c r="U26385" s="104"/>
      <c r="AB26385" s="104"/>
      <c r="AC26385" s="104"/>
      <c r="AF26385" s="104"/>
      <c r="AG26385" s="104"/>
      <c r="AK26385" s="104"/>
      <c r="AL26385" s="104"/>
      <c r="AO26385" s="104"/>
      <c r="AP26385" s="104"/>
    </row>
    <row r="26386" spans="21:42" ht="15" customHeight="1" x14ac:dyDescent="0.25">
      <c r="U26386" s="104"/>
      <c r="AB26386" s="104"/>
      <c r="AC26386" s="104"/>
      <c r="AF26386" s="104"/>
      <c r="AG26386" s="104"/>
      <c r="AK26386" s="104"/>
      <c r="AL26386" s="104"/>
      <c r="AO26386" s="104"/>
      <c r="AP26386" s="104"/>
    </row>
    <row r="26387" spans="21:42" ht="15" customHeight="1" x14ac:dyDescent="0.25">
      <c r="U26387" s="104"/>
      <c r="AB26387" s="104"/>
      <c r="AC26387" s="104"/>
      <c r="AF26387" s="104"/>
      <c r="AG26387" s="104"/>
      <c r="AK26387" s="104"/>
      <c r="AL26387" s="104"/>
      <c r="AO26387" s="104"/>
      <c r="AP26387" s="104"/>
    </row>
    <row r="26388" spans="21:42" ht="15" customHeight="1" x14ac:dyDescent="0.25">
      <c r="U26388" s="104"/>
      <c r="AB26388" s="104"/>
      <c r="AC26388" s="104"/>
      <c r="AF26388" s="104"/>
      <c r="AG26388" s="104"/>
      <c r="AK26388" s="104"/>
      <c r="AL26388" s="104"/>
      <c r="AO26388" s="104"/>
      <c r="AP26388" s="104"/>
    </row>
    <row r="26389" spans="21:42" ht="15" customHeight="1" x14ac:dyDescent="0.25">
      <c r="U26389" s="104"/>
      <c r="AB26389" s="104"/>
      <c r="AC26389" s="104"/>
      <c r="AF26389" s="104"/>
      <c r="AG26389" s="104"/>
      <c r="AK26389" s="104"/>
      <c r="AL26389" s="104"/>
      <c r="AO26389" s="104"/>
      <c r="AP26389" s="104"/>
    </row>
    <row r="26390" spans="21:42" ht="15" customHeight="1" x14ac:dyDescent="0.25">
      <c r="U26390" s="104"/>
      <c r="AB26390" s="104"/>
      <c r="AC26390" s="104"/>
      <c r="AF26390" s="104"/>
      <c r="AG26390" s="104"/>
      <c r="AK26390" s="104"/>
      <c r="AL26390" s="104"/>
      <c r="AO26390" s="104"/>
      <c r="AP26390" s="104"/>
    </row>
    <row r="26391" spans="21:42" ht="15" customHeight="1" x14ac:dyDescent="0.25">
      <c r="U26391" s="104"/>
      <c r="AB26391" s="104"/>
      <c r="AC26391" s="104"/>
      <c r="AF26391" s="104"/>
      <c r="AG26391" s="104"/>
      <c r="AK26391" s="104"/>
      <c r="AL26391" s="104"/>
      <c r="AO26391" s="104"/>
      <c r="AP26391" s="104"/>
    </row>
    <row r="26392" spans="21:42" ht="15" customHeight="1" x14ac:dyDescent="0.25">
      <c r="U26392" s="104"/>
      <c r="AB26392" s="104"/>
      <c r="AC26392" s="104"/>
      <c r="AF26392" s="104"/>
      <c r="AG26392" s="104"/>
      <c r="AK26392" s="104"/>
      <c r="AL26392" s="104"/>
      <c r="AO26392" s="104"/>
      <c r="AP26392" s="104"/>
    </row>
    <row r="26393" spans="21:42" ht="15" customHeight="1" x14ac:dyDescent="0.25">
      <c r="U26393" s="104"/>
      <c r="AB26393" s="104"/>
      <c r="AC26393" s="104"/>
      <c r="AF26393" s="104"/>
      <c r="AG26393" s="104"/>
      <c r="AK26393" s="104"/>
      <c r="AL26393" s="104"/>
      <c r="AO26393" s="104"/>
      <c r="AP26393" s="104"/>
    </row>
    <row r="26394" spans="21:42" ht="15" customHeight="1" x14ac:dyDescent="0.25">
      <c r="U26394" s="104"/>
      <c r="AB26394" s="104"/>
      <c r="AC26394" s="104"/>
      <c r="AF26394" s="104"/>
      <c r="AG26394" s="104"/>
      <c r="AK26394" s="104"/>
      <c r="AL26394" s="104"/>
      <c r="AO26394" s="104"/>
      <c r="AP26394" s="104"/>
    </row>
    <row r="26395" spans="21:42" ht="15" customHeight="1" x14ac:dyDescent="0.25">
      <c r="U26395" s="104"/>
      <c r="AB26395" s="104"/>
      <c r="AC26395" s="104"/>
      <c r="AF26395" s="104"/>
      <c r="AG26395" s="104"/>
      <c r="AK26395" s="104"/>
      <c r="AL26395" s="104"/>
      <c r="AO26395" s="104"/>
      <c r="AP26395" s="104"/>
    </row>
    <row r="26396" spans="21:42" ht="15" customHeight="1" x14ac:dyDescent="0.25">
      <c r="U26396" s="104"/>
      <c r="AB26396" s="104"/>
      <c r="AC26396" s="104"/>
      <c r="AF26396" s="104"/>
      <c r="AG26396" s="104"/>
      <c r="AK26396" s="104"/>
      <c r="AL26396" s="104"/>
      <c r="AO26396" s="104"/>
      <c r="AP26396" s="104"/>
    </row>
    <row r="26397" spans="21:42" ht="15" customHeight="1" x14ac:dyDescent="0.25">
      <c r="U26397" s="104"/>
      <c r="AB26397" s="104"/>
      <c r="AC26397" s="104"/>
      <c r="AF26397" s="104"/>
      <c r="AG26397" s="104"/>
      <c r="AK26397" s="104"/>
      <c r="AL26397" s="104"/>
      <c r="AO26397" s="104"/>
      <c r="AP26397" s="104"/>
    </row>
    <row r="26398" spans="21:42" ht="15" customHeight="1" x14ac:dyDescent="0.25">
      <c r="U26398" s="104"/>
      <c r="AB26398" s="104"/>
      <c r="AC26398" s="104"/>
      <c r="AF26398" s="104"/>
      <c r="AG26398" s="104"/>
      <c r="AK26398" s="104"/>
      <c r="AL26398" s="104"/>
      <c r="AO26398" s="104"/>
      <c r="AP26398" s="104"/>
    </row>
    <row r="26399" spans="21:42" ht="15" customHeight="1" x14ac:dyDescent="0.25">
      <c r="U26399" s="104"/>
      <c r="AB26399" s="104"/>
      <c r="AC26399" s="104"/>
      <c r="AF26399" s="104"/>
      <c r="AG26399" s="104"/>
      <c r="AK26399" s="104"/>
      <c r="AL26399" s="104"/>
      <c r="AO26399" s="104"/>
      <c r="AP26399" s="104"/>
    </row>
    <row r="26400" spans="21:42" ht="15" customHeight="1" x14ac:dyDescent="0.25">
      <c r="U26400" s="104"/>
      <c r="AB26400" s="104"/>
      <c r="AC26400" s="104"/>
      <c r="AF26400" s="104"/>
      <c r="AG26400" s="104"/>
      <c r="AK26400" s="104"/>
      <c r="AL26400" s="104"/>
      <c r="AO26400" s="104"/>
      <c r="AP26400" s="104"/>
    </row>
    <row r="26401" spans="21:42" ht="15" customHeight="1" x14ac:dyDescent="0.25">
      <c r="U26401" s="104"/>
      <c r="AB26401" s="104"/>
      <c r="AC26401" s="104"/>
      <c r="AF26401" s="104"/>
      <c r="AG26401" s="104"/>
      <c r="AK26401" s="104"/>
      <c r="AL26401" s="104"/>
      <c r="AO26401" s="104"/>
      <c r="AP26401" s="104"/>
    </row>
    <row r="26402" spans="21:42" ht="15" customHeight="1" x14ac:dyDescent="0.25">
      <c r="U26402" s="104"/>
      <c r="AB26402" s="104"/>
      <c r="AC26402" s="104"/>
      <c r="AF26402" s="104"/>
      <c r="AG26402" s="104"/>
      <c r="AK26402" s="104"/>
      <c r="AL26402" s="104"/>
      <c r="AO26402" s="104"/>
      <c r="AP26402" s="104"/>
    </row>
    <row r="26403" spans="21:42" ht="15" customHeight="1" x14ac:dyDescent="0.25">
      <c r="U26403" s="104"/>
      <c r="AB26403" s="104"/>
      <c r="AC26403" s="104"/>
      <c r="AF26403" s="104"/>
      <c r="AG26403" s="104"/>
      <c r="AK26403" s="104"/>
      <c r="AL26403" s="104"/>
      <c r="AO26403" s="104"/>
      <c r="AP26403" s="104"/>
    </row>
    <row r="26404" spans="21:42" ht="15" customHeight="1" x14ac:dyDescent="0.25">
      <c r="U26404" s="104"/>
      <c r="AB26404" s="104"/>
      <c r="AC26404" s="104"/>
      <c r="AF26404" s="104"/>
      <c r="AG26404" s="104"/>
      <c r="AK26404" s="104"/>
      <c r="AL26404" s="104"/>
      <c r="AO26404" s="104"/>
      <c r="AP26404" s="104"/>
    </row>
    <row r="26405" spans="21:42" ht="15" customHeight="1" x14ac:dyDescent="0.25">
      <c r="U26405" s="104"/>
      <c r="AB26405" s="104"/>
      <c r="AC26405" s="104"/>
      <c r="AF26405" s="104"/>
      <c r="AG26405" s="104"/>
      <c r="AK26405" s="104"/>
      <c r="AL26405" s="104"/>
      <c r="AO26405" s="104"/>
      <c r="AP26405" s="104"/>
    </row>
    <row r="26406" spans="21:42" ht="15" customHeight="1" x14ac:dyDescent="0.25">
      <c r="U26406" s="104"/>
      <c r="AB26406" s="104"/>
      <c r="AC26406" s="104"/>
      <c r="AF26406" s="104"/>
      <c r="AG26406" s="104"/>
      <c r="AK26406" s="104"/>
      <c r="AL26406" s="104"/>
      <c r="AO26406" s="104"/>
      <c r="AP26406" s="104"/>
    </row>
    <row r="26407" spans="21:42" ht="15" customHeight="1" x14ac:dyDescent="0.25">
      <c r="U26407" s="104"/>
      <c r="AB26407" s="104"/>
      <c r="AC26407" s="104"/>
      <c r="AF26407" s="104"/>
      <c r="AG26407" s="104"/>
      <c r="AK26407" s="104"/>
      <c r="AL26407" s="104"/>
      <c r="AO26407" s="104"/>
      <c r="AP26407" s="104"/>
    </row>
    <row r="26408" spans="21:42" ht="15" customHeight="1" x14ac:dyDescent="0.25">
      <c r="U26408" s="104"/>
      <c r="AB26408" s="104"/>
      <c r="AC26408" s="104"/>
      <c r="AF26408" s="104"/>
      <c r="AG26408" s="104"/>
      <c r="AK26408" s="104"/>
      <c r="AL26408" s="104"/>
      <c r="AO26408" s="104"/>
      <c r="AP26408" s="104"/>
    </row>
    <row r="26409" spans="21:42" ht="15" customHeight="1" x14ac:dyDescent="0.25">
      <c r="U26409" s="104"/>
      <c r="AB26409" s="104"/>
      <c r="AC26409" s="104"/>
      <c r="AF26409" s="104"/>
      <c r="AG26409" s="104"/>
      <c r="AK26409" s="104"/>
      <c r="AL26409" s="104"/>
      <c r="AO26409" s="104"/>
      <c r="AP26409" s="104"/>
    </row>
    <row r="26410" spans="21:42" ht="15" customHeight="1" x14ac:dyDescent="0.25">
      <c r="U26410" s="104"/>
      <c r="AB26410" s="104"/>
      <c r="AC26410" s="104"/>
      <c r="AF26410" s="104"/>
      <c r="AG26410" s="104"/>
      <c r="AK26410" s="104"/>
      <c r="AL26410" s="104"/>
      <c r="AO26410" s="104"/>
      <c r="AP26410" s="104"/>
    </row>
    <row r="26411" spans="21:42" ht="15" customHeight="1" x14ac:dyDescent="0.25">
      <c r="U26411" s="104"/>
      <c r="AB26411" s="104"/>
      <c r="AC26411" s="104"/>
      <c r="AF26411" s="104"/>
      <c r="AG26411" s="104"/>
      <c r="AK26411" s="104"/>
      <c r="AL26411" s="104"/>
      <c r="AO26411" s="104"/>
      <c r="AP26411" s="104"/>
    </row>
    <row r="26412" spans="21:42" ht="15" customHeight="1" x14ac:dyDescent="0.25">
      <c r="U26412" s="104"/>
      <c r="AB26412" s="104"/>
      <c r="AC26412" s="104"/>
      <c r="AF26412" s="104"/>
      <c r="AG26412" s="104"/>
      <c r="AK26412" s="104"/>
      <c r="AL26412" s="104"/>
      <c r="AO26412" s="104"/>
      <c r="AP26412" s="104"/>
    </row>
    <row r="26413" spans="21:42" ht="15" customHeight="1" x14ac:dyDescent="0.25">
      <c r="U26413" s="104"/>
      <c r="AB26413" s="104"/>
      <c r="AC26413" s="104"/>
      <c r="AF26413" s="104"/>
      <c r="AG26413" s="104"/>
      <c r="AK26413" s="104"/>
      <c r="AL26413" s="104"/>
      <c r="AO26413" s="104"/>
      <c r="AP26413" s="104"/>
    </row>
    <row r="26414" spans="21:42" ht="15" customHeight="1" x14ac:dyDescent="0.25">
      <c r="U26414" s="104"/>
      <c r="AB26414" s="104"/>
      <c r="AC26414" s="104"/>
      <c r="AF26414" s="104"/>
      <c r="AG26414" s="104"/>
      <c r="AK26414" s="104"/>
      <c r="AL26414" s="104"/>
      <c r="AO26414" s="104"/>
      <c r="AP26414" s="104"/>
    </row>
    <row r="26415" spans="21:42" ht="15" customHeight="1" x14ac:dyDescent="0.25">
      <c r="U26415" s="104"/>
      <c r="AB26415" s="104"/>
      <c r="AC26415" s="104"/>
      <c r="AF26415" s="104"/>
      <c r="AG26415" s="104"/>
      <c r="AK26415" s="104"/>
      <c r="AL26415" s="104"/>
      <c r="AO26415" s="104"/>
      <c r="AP26415" s="104"/>
    </row>
    <row r="26416" spans="21:42" ht="15" customHeight="1" x14ac:dyDescent="0.25">
      <c r="U26416" s="104"/>
      <c r="AB26416" s="104"/>
      <c r="AC26416" s="104"/>
      <c r="AF26416" s="104"/>
      <c r="AG26416" s="104"/>
      <c r="AK26416" s="104"/>
      <c r="AL26416" s="104"/>
      <c r="AO26416" s="104"/>
      <c r="AP26416" s="104"/>
    </row>
    <row r="26417" spans="21:42" ht="15" customHeight="1" x14ac:dyDescent="0.25">
      <c r="U26417" s="104"/>
      <c r="AB26417" s="104"/>
      <c r="AC26417" s="104"/>
      <c r="AF26417" s="104"/>
      <c r="AG26417" s="104"/>
      <c r="AK26417" s="104"/>
      <c r="AL26417" s="104"/>
      <c r="AO26417" s="104"/>
      <c r="AP26417" s="104"/>
    </row>
    <row r="26418" spans="21:42" ht="15" customHeight="1" x14ac:dyDescent="0.25">
      <c r="U26418" s="104"/>
      <c r="AB26418" s="104"/>
      <c r="AC26418" s="104"/>
      <c r="AF26418" s="104"/>
      <c r="AG26418" s="104"/>
      <c r="AK26418" s="104"/>
      <c r="AL26418" s="104"/>
      <c r="AO26418" s="104"/>
      <c r="AP26418" s="104"/>
    </row>
    <row r="26419" spans="21:42" ht="15" customHeight="1" x14ac:dyDescent="0.25">
      <c r="U26419" s="104"/>
      <c r="AB26419" s="104"/>
      <c r="AC26419" s="104"/>
      <c r="AF26419" s="104"/>
      <c r="AG26419" s="104"/>
      <c r="AK26419" s="104"/>
      <c r="AL26419" s="104"/>
      <c r="AO26419" s="104"/>
      <c r="AP26419" s="104"/>
    </row>
    <row r="26420" spans="21:42" ht="15" customHeight="1" x14ac:dyDescent="0.25">
      <c r="U26420" s="104"/>
      <c r="AB26420" s="104"/>
      <c r="AC26420" s="104"/>
      <c r="AF26420" s="104"/>
      <c r="AG26420" s="104"/>
      <c r="AK26420" s="104"/>
      <c r="AL26420" s="104"/>
      <c r="AO26420" s="104"/>
      <c r="AP26420" s="104"/>
    </row>
    <row r="26421" spans="21:42" ht="15" customHeight="1" x14ac:dyDescent="0.25">
      <c r="U26421" s="104"/>
      <c r="AB26421" s="104"/>
      <c r="AC26421" s="104"/>
      <c r="AF26421" s="104"/>
      <c r="AG26421" s="104"/>
      <c r="AK26421" s="104"/>
      <c r="AL26421" s="104"/>
      <c r="AO26421" s="104"/>
      <c r="AP26421" s="104"/>
    </row>
    <row r="26422" spans="21:42" ht="15" customHeight="1" x14ac:dyDescent="0.25">
      <c r="U26422" s="104"/>
      <c r="AB26422" s="104"/>
      <c r="AC26422" s="104"/>
      <c r="AF26422" s="104"/>
      <c r="AG26422" s="104"/>
      <c r="AK26422" s="104"/>
      <c r="AL26422" s="104"/>
      <c r="AO26422" s="104"/>
      <c r="AP26422" s="104"/>
    </row>
    <row r="26423" spans="21:42" ht="15" customHeight="1" x14ac:dyDescent="0.25">
      <c r="U26423" s="104"/>
      <c r="AB26423" s="104"/>
      <c r="AC26423" s="104"/>
      <c r="AF26423" s="104"/>
      <c r="AG26423" s="104"/>
      <c r="AK26423" s="104"/>
      <c r="AL26423" s="104"/>
      <c r="AO26423" s="104"/>
      <c r="AP26423" s="104"/>
    </row>
    <row r="26424" spans="21:42" ht="15" customHeight="1" x14ac:dyDescent="0.25">
      <c r="U26424" s="104"/>
      <c r="AB26424" s="104"/>
      <c r="AC26424" s="104"/>
      <c r="AF26424" s="104"/>
      <c r="AG26424" s="104"/>
      <c r="AK26424" s="104"/>
      <c r="AL26424" s="104"/>
      <c r="AO26424" s="104"/>
      <c r="AP26424" s="104"/>
    </row>
    <row r="26425" spans="21:42" ht="15" customHeight="1" x14ac:dyDescent="0.25">
      <c r="U26425" s="104"/>
      <c r="AB26425" s="104"/>
      <c r="AC26425" s="104"/>
      <c r="AF26425" s="104"/>
      <c r="AG26425" s="104"/>
      <c r="AK26425" s="104"/>
      <c r="AL26425" s="104"/>
      <c r="AO26425" s="104"/>
      <c r="AP26425" s="104"/>
    </row>
    <row r="26426" spans="21:42" ht="15" customHeight="1" x14ac:dyDescent="0.25">
      <c r="U26426" s="104"/>
      <c r="AB26426" s="104"/>
      <c r="AC26426" s="104"/>
      <c r="AF26426" s="104"/>
      <c r="AG26426" s="104"/>
      <c r="AK26426" s="104"/>
      <c r="AL26426" s="104"/>
      <c r="AO26426" s="104"/>
      <c r="AP26426" s="104"/>
    </row>
    <row r="26427" spans="21:42" ht="15" customHeight="1" x14ac:dyDescent="0.25">
      <c r="U26427" s="104"/>
      <c r="AB26427" s="104"/>
      <c r="AC26427" s="104"/>
      <c r="AF26427" s="104"/>
      <c r="AG26427" s="104"/>
      <c r="AK26427" s="104"/>
      <c r="AL26427" s="104"/>
      <c r="AO26427" s="104"/>
      <c r="AP26427" s="104"/>
    </row>
    <row r="26428" spans="21:42" ht="15" customHeight="1" x14ac:dyDescent="0.25">
      <c r="U26428" s="104"/>
      <c r="AB26428" s="104"/>
      <c r="AC26428" s="104"/>
      <c r="AF26428" s="104"/>
      <c r="AG26428" s="104"/>
      <c r="AK26428" s="104"/>
      <c r="AL26428" s="104"/>
      <c r="AO26428" s="104"/>
      <c r="AP26428" s="104"/>
    </row>
    <row r="26429" spans="21:42" ht="15" customHeight="1" x14ac:dyDescent="0.25">
      <c r="U26429" s="104"/>
      <c r="AB26429" s="104"/>
      <c r="AC26429" s="104"/>
      <c r="AF26429" s="104"/>
      <c r="AG26429" s="104"/>
      <c r="AK26429" s="104"/>
      <c r="AL26429" s="104"/>
      <c r="AO26429" s="104"/>
      <c r="AP26429" s="104"/>
    </row>
    <row r="26430" spans="21:42" ht="15" customHeight="1" x14ac:dyDescent="0.25">
      <c r="U26430" s="104"/>
      <c r="AB26430" s="104"/>
      <c r="AC26430" s="104"/>
      <c r="AF26430" s="104"/>
      <c r="AG26430" s="104"/>
      <c r="AK26430" s="104"/>
      <c r="AL26430" s="104"/>
      <c r="AO26430" s="104"/>
      <c r="AP26430" s="104"/>
    </row>
    <row r="26431" spans="21:42" ht="15" customHeight="1" x14ac:dyDescent="0.25">
      <c r="U26431" s="104"/>
      <c r="AB26431" s="104"/>
      <c r="AC26431" s="104"/>
      <c r="AF26431" s="104"/>
      <c r="AG26431" s="104"/>
      <c r="AK26431" s="104"/>
      <c r="AL26431" s="104"/>
      <c r="AO26431" s="104"/>
      <c r="AP26431" s="104"/>
    </row>
    <row r="26432" spans="21:42" ht="15" customHeight="1" x14ac:dyDescent="0.25">
      <c r="U26432" s="104"/>
      <c r="AB26432" s="104"/>
      <c r="AC26432" s="104"/>
      <c r="AF26432" s="104"/>
      <c r="AG26432" s="104"/>
      <c r="AK26432" s="104"/>
      <c r="AL26432" s="104"/>
      <c r="AO26432" s="104"/>
      <c r="AP26432" s="104"/>
    </row>
    <row r="26433" spans="21:42" ht="15" customHeight="1" x14ac:dyDescent="0.25">
      <c r="U26433" s="104"/>
      <c r="AB26433" s="104"/>
      <c r="AC26433" s="104"/>
      <c r="AF26433" s="104"/>
      <c r="AG26433" s="104"/>
      <c r="AK26433" s="104"/>
      <c r="AL26433" s="104"/>
      <c r="AO26433" s="104"/>
      <c r="AP26433" s="104"/>
    </row>
    <row r="26434" spans="21:42" ht="15" customHeight="1" x14ac:dyDescent="0.25">
      <c r="U26434" s="104"/>
      <c r="AB26434" s="104"/>
      <c r="AC26434" s="104"/>
      <c r="AF26434" s="104"/>
      <c r="AG26434" s="104"/>
      <c r="AK26434" s="104"/>
      <c r="AL26434" s="104"/>
      <c r="AO26434" s="104"/>
      <c r="AP26434" s="104"/>
    </row>
    <row r="26435" spans="21:42" ht="15" customHeight="1" x14ac:dyDescent="0.25">
      <c r="U26435" s="104"/>
      <c r="AB26435" s="104"/>
      <c r="AC26435" s="104"/>
      <c r="AF26435" s="104"/>
      <c r="AG26435" s="104"/>
      <c r="AK26435" s="104"/>
      <c r="AL26435" s="104"/>
      <c r="AO26435" s="104"/>
      <c r="AP26435" s="104"/>
    </row>
    <row r="26436" spans="21:42" ht="15" customHeight="1" x14ac:dyDescent="0.25">
      <c r="U26436" s="104"/>
      <c r="AB26436" s="104"/>
      <c r="AC26436" s="104"/>
      <c r="AF26436" s="104"/>
      <c r="AG26436" s="104"/>
      <c r="AK26436" s="104"/>
      <c r="AL26436" s="104"/>
      <c r="AO26436" s="104"/>
      <c r="AP26436" s="104"/>
    </row>
    <row r="26437" spans="21:42" ht="15" customHeight="1" x14ac:dyDescent="0.25">
      <c r="U26437" s="104"/>
      <c r="AB26437" s="104"/>
      <c r="AC26437" s="104"/>
      <c r="AF26437" s="104"/>
      <c r="AG26437" s="104"/>
      <c r="AK26437" s="104"/>
      <c r="AL26437" s="104"/>
      <c r="AO26437" s="104"/>
      <c r="AP26437" s="104"/>
    </row>
    <row r="26438" spans="21:42" ht="15" customHeight="1" x14ac:dyDescent="0.25">
      <c r="U26438" s="104"/>
      <c r="AB26438" s="104"/>
      <c r="AC26438" s="104"/>
      <c r="AF26438" s="104"/>
      <c r="AG26438" s="104"/>
      <c r="AK26438" s="104"/>
      <c r="AL26438" s="104"/>
      <c r="AO26438" s="104"/>
      <c r="AP26438" s="104"/>
    </row>
    <row r="26439" spans="21:42" ht="15" customHeight="1" x14ac:dyDescent="0.25">
      <c r="U26439" s="104"/>
      <c r="AB26439" s="104"/>
      <c r="AC26439" s="104"/>
      <c r="AF26439" s="104"/>
      <c r="AG26439" s="104"/>
      <c r="AK26439" s="104"/>
      <c r="AL26439" s="104"/>
      <c r="AO26439" s="104"/>
      <c r="AP26439" s="104"/>
    </row>
    <row r="26440" spans="21:42" ht="15" customHeight="1" x14ac:dyDescent="0.25">
      <c r="U26440" s="104"/>
      <c r="AB26440" s="104"/>
      <c r="AC26440" s="104"/>
      <c r="AF26440" s="104"/>
      <c r="AG26440" s="104"/>
      <c r="AK26440" s="104"/>
      <c r="AL26440" s="104"/>
      <c r="AO26440" s="104"/>
      <c r="AP26440" s="104"/>
    </row>
    <row r="26441" spans="21:42" ht="15" customHeight="1" x14ac:dyDescent="0.25">
      <c r="U26441" s="104"/>
      <c r="AB26441" s="104"/>
      <c r="AC26441" s="104"/>
      <c r="AF26441" s="104"/>
      <c r="AG26441" s="104"/>
      <c r="AK26441" s="104"/>
      <c r="AL26441" s="104"/>
      <c r="AO26441" s="104"/>
      <c r="AP26441" s="104"/>
    </row>
    <row r="26442" spans="21:42" ht="15" customHeight="1" x14ac:dyDescent="0.25">
      <c r="U26442" s="104"/>
      <c r="AB26442" s="104"/>
      <c r="AC26442" s="104"/>
      <c r="AF26442" s="104"/>
      <c r="AG26442" s="104"/>
      <c r="AK26442" s="104"/>
      <c r="AL26442" s="104"/>
      <c r="AO26442" s="104"/>
      <c r="AP26442" s="104"/>
    </row>
    <row r="26443" spans="21:42" ht="15" customHeight="1" x14ac:dyDescent="0.25">
      <c r="U26443" s="104"/>
      <c r="AB26443" s="104"/>
      <c r="AC26443" s="104"/>
      <c r="AF26443" s="104"/>
      <c r="AG26443" s="104"/>
      <c r="AK26443" s="104"/>
      <c r="AL26443" s="104"/>
      <c r="AO26443" s="104"/>
      <c r="AP26443" s="104"/>
    </row>
    <row r="26444" spans="21:42" ht="15" customHeight="1" x14ac:dyDescent="0.25">
      <c r="U26444" s="104"/>
      <c r="AB26444" s="104"/>
      <c r="AC26444" s="104"/>
      <c r="AF26444" s="104"/>
      <c r="AG26444" s="104"/>
      <c r="AK26444" s="104"/>
      <c r="AL26444" s="104"/>
      <c r="AO26444" s="104"/>
      <c r="AP26444" s="104"/>
    </row>
    <row r="26445" spans="21:42" ht="15" customHeight="1" x14ac:dyDescent="0.25">
      <c r="U26445" s="104"/>
      <c r="AB26445" s="104"/>
      <c r="AC26445" s="104"/>
      <c r="AF26445" s="104"/>
      <c r="AG26445" s="104"/>
      <c r="AK26445" s="104"/>
      <c r="AL26445" s="104"/>
      <c r="AO26445" s="104"/>
      <c r="AP26445" s="104"/>
    </row>
    <row r="26446" spans="21:42" ht="15" customHeight="1" x14ac:dyDescent="0.25">
      <c r="U26446" s="104"/>
      <c r="AB26446" s="104"/>
      <c r="AC26446" s="104"/>
      <c r="AF26446" s="104"/>
      <c r="AG26446" s="104"/>
      <c r="AK26446" s="104"/>
      <c r="AL26446" s="104"/>
      <c r="AO26446" s="104"/>
      <c r="AP26446" s="104"/>
    </row>
    <row r="26447" spans="21:42" ht="15" customHeight="1" x14ac:dyDescent="0.25">
      <c r="U26447" s="104"/>
      <c r="AB26447" s="104"/>
      <c r="AC26447" s="104"/>
      <c r="AF26447" s="104"/>
      <c r="AG26447" s="104"/>
      <c r="AK26447" s="104"/>
      <c r="AL26447" s="104"/>
      <c r="AO26447" s="104"/>
      <c r="AP26447" s="104"/>
    </row>
    <row r="26448" spans="21:42" ht="15" customHeight="1" x14ac:dyDescent="0.25">
      <c r="U26448" s="104"/>
      <c r="AB26448" s="104"/>
      <c r="AC26448" s="104"/>
      <c r="AF26448" s="104"/>
      <c r="AG26448" s="104"/>
      <c r="AK26448" s="104"/>
      <c r="AL26448" s="104"/>
      <c r="AO26448" s="104"/>
      <c r="AP26448" s="104"/>
    </row>
    <row r="26449" spans="21:42" ht="15" customHeight="1" x14ac:dyDescent="0.25">
      <c r="U26449" s="104"/>
      <c r="AB26449" s="104"/>
      <c r="AC26449" s="104"/>
      <c r="AF26449" s="104"/>
      <c r="AG26449" s="104"/>
      <c r="AK26449" s="104"/>
      <c r="AL26449" s="104"/>
      <c r="AO26449" s="104"/>
      <c r="AP26449" s="104"/>
    </row>
    <row r="26450" spans="21:42" ht="15" customHeight="1" x14ac:dyDescent="0.25">
      <c r="U26450" s="104"/>
      <c r="AB26450" s="104"/>
      <c r="AC26450" s="104"/>
      <c r="AF26450" s="104"/>
      <c r="AG26450" s="104"/>
      <c r="AK26450" s="104"/>
      <c r="AL26450" s="104"/>
      <c r="AO26450" s="104"/>
      <c r="AP26450" s="104"/>
    </row>
    <row r="26451" spans="21:42" ht="15" customHeight="1" x14ac:dyDescent="0.25">
      <c r="U26451" s="104"/>
      <c r="AB26451" s="104"/>
      <c r="AC26451" s="104"/>
      <c r="AF26451" s="104"/>
      <c r="AG26451" s="104"/>
      <c r="AK26451" s="104"/>
      <c r="AL26451" s="104"/>
      <c r="AO26451" s="104"/>
      <c r="AP26451" s="104"/>
    </row>
    <row r="26452" spans="21:42" ht="15" customHeight="1" x14ac:dyDescent="0.25">
      <c r="U26452" s="104"/>
      <c r="AB26452" s="104"/>
      <c r="AC26452" s="104"/>
      <c r="AF26452" s="104"/>
      <c r="AG26452" s="104"/>
      <c r="AK26452" s="104"/>
      <c r="AL26452" s="104"/>
      <c r="AO26452" s="104"/>
      <c r="AP26452" s="104"/>
    </row>
    <row r="26453" spans="21:42" ht="15" customHeight="1" x14ac:dyDescent="0.25">
      <c r="U26453" s="104"/>
      <c r="AB26453" s="104"/>
      <c r="AC26453" s="104"/>
      <c r="AF26453" s="104"/>
      <c r="AG26453" s="104"/>
      <c r="AK26453" s="104"/>
      <c r="AL26453" s="104"/>
      <c r="AO26453" s="104"/>
      <c r="AP26453" s="104"/>
    </row>
    <row r="26454" spans="21:42" ht="15" customHeight="1" x14ac:dyDescent="0.25">
      <c r="U26454" s="104"/>
      <c r="AB26454" s="104"/>
      <c r="AC26454" s="104"/>
      <c r="AF26454" s="104"/>
      <c r="AG26454" s="104"/>
      <c r="AK26454" s="104"/>
      <c r="AL26454" s="104"/>
      <c r="AO26454" s="104"/>
      <c r="AP26454" s="104"/>
    </row>
    <row r="26455" spans="21:42" ht="15" customHeight="1" x14ac:dyDescent="0.25">
      <c r="U26455" s="104"/>
      <c r="AB26455" s="104"/>
      <c r="AC26455" s="104"/>
      <c r="AF26455" s="104"/>
      <c r="AG26455" s="104"/>
      <c r="AK26455" s="104"/>
      <c r="AL26455" s="104"/>
      <c r="AO26455" s="104"/>
      <c r="AP26455" s="104"/>
    </row>
    <row r="26456" spans="21:42" ht="15" customHeight="1" x14ac:dyDescent="0.25">
      <c r="U26456" s="104"/>
      <c r="AB26456" s="104"/>
      <c r="AC26456" s="104"/>
      <c r="AF26456" s="104"/>
      <c r="AG26456" s="104"/>
      <c r="AK26456" s="104"/>
      <c r="AL26456" s="104"/>
      <c r="AO26456" s="104"/>
      <c r="AP26456" s="104"/>
    </row>
    <row r="26457" spans="21:42" ht="15" customHeight="1" x14ac:dyDescent="0.25">
      <c r="U26457" s="104"/>
      <c r="AB26457" s="104"/>
      <c r="AC26457" s="104"/>
      <c r="AF26457" s="104"/>
      <c r="AG26457" s="104"/>
      <c r="AK26457" s="104"/>
      <c r="AL26457" s="104"/>
      <c r="AO26457" s="104"/>
      <c r="AP26457" s="104"/>
    </row>
    <row r="26458" spans="21:42" ht="15" customHeight="1" x14ac:dyDescent="0.25">
      <c r="U26458" s="104"/>
      <c r="AB26458" s="104"/>
      <c r="AC26458" s="104"/>
      <c r="AF26458" s="104"/>
      <c r="AG26458" s="104"/>
      <c r="AK26458" s="104"/>
      <c r="AL26458" s="104"/>
      <c r="AO26458" s="104"/>
      <c r="AP26458" s="104"/>
    </row>
    <row r="26459" spans="21:42" ht="15" customHeight="1" x14ac:dyDescent="0.25">
      <c r="U26459" s="104"/>
      <c r="AB26459" s="104"/>
      <c r="AC26459" s="104"/>
      <c r="AF26459" s="104"/>
      <c r="AG26459" s="104"/>
      <c r="AK26459" s="104"/>
      <c r="AL26459" s="104"/>
      <c r="AO26459" s="104"/>
      <c r="AP26459" s="104"/>
    </row>
    <row r="26460" spans="21:42" ht="15" customHeight="1" x14ac:dyDescent="0.25">
      <c r="U26460" s="104"/>
      <c r="AB26460" s="104"/>
      <c r="AC26460" s="104"/>
      <c r="AF26460" s="104"/>
      <c r="AG26460" s="104"/>
      <c r="AK26460" s="104"/>
      <c r="AL26460" s="104"/>
      <c r="AO26460" s="104"/>
      <c r="AP26460" s="104"/>
    </row>
    <row r="26461" spans="21:42" ht="15" customHeight="1" x14ac:dyDescent="0.25">
      <c r="U26461" s="104"/>
      <c r="AB26461" s="104"/>
      <c r="AC26461" s="104"/>
      <c r="AF26461" s="104"/>
      <c r="AG26461" s="104"/>
      <c r="AK26461" s="104"/>
      <c r="AL26461" s="104"/>
      <c r="AO26461" s="104"/>
      <c r="AP26461" s="104"/>
    </row>
    <row r="26462" spans="21:42" ht="15" customHeight="1" x14ac:dyDescent="0.25">
      <c r="U26462" s="104"/>
      <c r="AB26462" s="104"/>
      <c r="AC26462" s="104"/>
      <c r="AF26462" s="104"/>
      <c r="AG26462" s="104"/>
      <c r="AK26462" s="104"/>
      <c r="AL26462" s="104"/>
      <c r="AO26462" s="104"/>
      <c r="AP26462" s="104"/>
    </row>
    <row r="26463" spans="21:42" ht="15" customHeight="1" x14ac:dyDescent="0.25">
      <c r="U26463" s="104"/>
      <c r="AB26463" s="104"/>
      <c r="AC26463" s="104"/>
      <c r="AF26463" s="104"/>
      <c r="AG26463" s="104"/>
      <c r="AK26463" s="104"/>
      <c r="AL26463" s="104"/>
      <c r="AO26463" s="104"/>
      <c r="AP26463" s="104"/>
    </row>
    <row r="26464" spans="21:42" ht="15" customHeight="1" x14ac:dyDescent="0.25">
      <c r="U26464" s="104"/>
      <c r="AB26464" s="104"/>
      <c r="AC26464" s="104"/>
      <c r="AF26464" s="104"/>
      <c r="AG26464" s="104"/>
      <c r="AK26464" s="104"/>
      <c r="AL26464" s="104"/>
      <c r="AO26464" s="104"/>
      <c r="AP26464" s="104"/>
    </row>
    <row r="26465" spans="21:42" ht="15" customHeight="1" x14ac:dyDescent="0.25">
      <c r="U26465" s="104"/>
      <c r="AB26465" s="104"/>
      <c r="AC26465" s="104"/>
      <c r="AF26465" s="104"/>
      <c r="AG26465" s="104"/>
      <c r="AK26465" s="104"/>
      <c r="AL26465" s="104"/>
      <c r="AO26465" s="104"/>
      <c r="AP26465" s="104"/>
    </row>
    <row r="26466" spans="21:42" ht="15" customHeight="1" x14ac:dyDescent="0.25">
      <c r="U26466" s="104"/>
      <c r="AB26466" s="104"/>
      <c r="AC26466" s="104"/>
      <c r="AF26466" s="104"/>
      <c r="AG26466" s="104"/>
      <c r="AK26466" s="104"/>
      <c r="AL26466" s="104"/>
      <c r="AO26466" s="104"/>
      <c r="AP26466" s="104"/>
    </row>
    <row r="26467" spans="21:42" ht="15" customHeight="1" x14ac:dyDescent="0.25">
      <c r="U26467" s="104"/>
      <c r="AB26467" s="104"/>
      <c r="AC26467" s="104"/>
      <c r="AF26467" s="104"/>
      <c r="AG26467" s="104"/>
      <c r="AK26467" s="104"/>
      <c r="AL26467" s="104"/>
      <c r="AO26467" s="104"/>
      <c r="AP26467" s="104"/>
    </row>
    <row r="26468" spans="21:42" ht="15" customHeight="1" x14ac:dyDescent="0.25">
      <c r="U26468" s="104"/>
      <c r="AB26468" s="104"/>
      <c r="AC26468" s="104"/>
      <c r="AF26468" s="104"/>
      <c r="AG26468" s="104"/>
      <c r="AK26468" s="104"/>
      <c r="AL26468" s="104"/>
      <c r="AO26468" s="104"/>
      <c r="AP26468" s="104"/>
    </row>
    <row r="26469" spans="21:42" ht="15" customHeight="1" x14ac:dyDescent="0.25">
      <c r="U26469" s="104"/>
      <c r="AB26469" s="104"/>
      <c r="AC26469" s="104"/>
      <c r="AF26469" s="104"/>
      <c r="AG26469" s="104"/>
      <c r="AK26469" s="104"/>
      <c r="AL26469" s="104"/>
      <c r="AO26469" s="104"/>
      <c r="AP26469" s="104"/>
    </row>
    <row r="26470" spans="21:42" ht="15" customHeight="1" x14ac:dyDescent="0.25">
      <c r="U26470" s="104"/>
      <c r="AB26470" s="104"/>
      <c r="AC26470" s="104"/>
      <c r="AF26470" s="104"/>
      <c r="AG26470" s="104"/>
      <c r="AK26470" s="104"/>
      <c r="AL26470" s="104"/>
      <c r="AO26470" s="104"/>
      <c r="AP26470" s="104"/>
    </row>
    <row r="26471" spans="21:42" ht="15" customHeight="1" x14ac:dyDescent="0.25">
      <c r="U26471" s="104"/>
      <c r="AB26471" s="104"/>
      <c r="AC26471" s="104"/>
      <c r="AF26471" s="104"/>
      <c r="AG26471" s="104"/>
      <c r="AK26471" s="104"/>
      <c r="AL26471" s="104"/>
      <c r="AO26471" s="104"/>
      <c r="AP26471" s="104"/>
    </row>
    <row r="26472" spans="21:42" ht="15" customHeight="1" x14ac:dyDescent="0.25">
      <c r="U26472" s="104"/>
      <c r="AB26472" s="104"/>
      <c r="AC26472" s="104"/>
      <c r="AF26472" s="104"/>
      <c r="AG26472" s="104"/>
      <c r="AK26472" s="104"/>
      <c r="AL26472" s="104"/>
      <c r="AO26472" s="104"/>
      <c r="AP26472" s="104"/>
    </row>
    <row r="26473" spans="21:42" ht="15" customHeight="1" x14ac:dyDescent="0.25">
      <c r="U26473" s="104"/>
      <c r="AB26473" s="104"/>
      <c r="AC26473" s="104"/>
      <c r="AF26473" s="104"/>
      <c r="AG26473" s="104"/>
      <c r="AK26473" s="104"/>
      <c r="AL26473" s="104"/>
      <c r="AO26473" s="104"/>
      <c r="AP26473" s="104"/>
    </row>
    <row r="26474" spans="21:42" ht="15" customHeight="1" x14ac:dyDescent="0.25">
      <c r="U26474" s="104"/>
      <c r="AB26474" s="104"/>
      <c r="AC26474" s="104"/>
      <c r="AF26474" s="104"/>
      <c r="AG26474" s="104"/>
      <c r="AK26474" s="104"/>
      <c r="AL26474" s="104"/>
      <c r="AO26474" s="104"/>
      <c r="AP26474" s="104"/>
    </row>
    <row r="26475" spans="21:42" ht="15" customHeight="1" x14ac:dyDescent="0.25">
      <c r="U26475" s="104"/>
      <c r="AB26475" s="104"/>
      <c r="AC26475" s="104"/>
      <c r="AF26475" s="104"/>
      <c r="AG26475" s="104"/>
      <c r="AK26475" s="104"/>
      <c r="AL26475" s="104"/>
      <c r="AO26475" s="104"/>
      <c r="AP26475" s="104"/>
    </row>
    <row r="26476" spans="21:42" ht="15" customHeight="1" x14ac:dyDescent="0.25">
      <c r="U26476" s="104"/>
      <c r="AB26476" s="104"/>
      <c r="AC26476" s="104"/>
      <c r="AF26476" s="104"/>
      <c r="AG26476" s="104"/>
      <c r="AK26476" s="104"/>
      <c r="AL26476" s="104"/>
      <c r="AO26476" s="104"/>
      <c r="AP26476" s="104"/>
    </row>
    <row r="26477" spans="21:42" ht="15" customHeight="1" x14ac:dyDescent="0.25">
      <c r="U26477" s="104"/>
      <c r="AB26477" s="104"/>
      <c r="AC26477" s="104"/>
      <c r="AF26477" s="104"/>
      <c r="AG26477" s="104"/>
      <c r="AK26477" s="104"/>
      <c r="AL26477" s="104"/>
      <c r="AO26477" s="104"/>
      <c r="AP26477" s="104"/>
    </row>
    <row r="26478" spans="21:42" ht="15" customHeight="1" x14ac:dyDescent="0.25">
      <c r="U26478" s="104"/>
      <c r="AB26478" s="104"/>
      <c r="AC26478" s="104"/>
      <c r="AF26478" s="104"/>
      <c r="AG26478" s="104"/>
      <c r="AK26478" s="104"/>
      <c r="AL26478" s="104"/>
      <c r="AO26478" s="104"/>
      <c r="AP26478" s="104"/>
    </row>
    <row r="26479" spans="21:42" ht="15" customHeight="1" x14ac:dyDescent="0.25">
      <c r="U26479" s="104"/>
      <c r="AB26479" s="104"/>
      <c r="AC26479" s="104"/>
      <c r="AF26479" s="104"/>
      <c r="AG26479" s="104"/>
      <c r="AK26479" s="104"/>
      <c r="AL26479" s="104"/>
      <c r="AO26479" s="104"/>
      <c r="AP26479" s="104"/>
    </row>
    <row r="26480" spans="21:42" ht="15" customHeight="1" x14ac:dyDescent="0.25">
      <c r="U26480" s="104"/>
      <c r="AB26480" s="104"/>
      <c r="AC26480" s="104"/>
      <c r="AF26480" s="104"/>
      <c r="AG26480" s="104"/>
      <c r="AK26480" s="104"/>
      <c r="AL26480" s="104"/>
      <c r="AO26480" s="104"/>
      <c r="AP26480" s="104"/>
    </row>
    <row r="26481" spans="21:42" ht="15" customHeight="1" x14ac:dyDescent="0.25">
      <c r="U26481" s="104"/>
      <c r="AB26481" s="104"/>
      <c r="AC26481" s="104"/>
      <c r="AF26481" s="104"/>
      <c r="AG26481" s="104"/>
      <c r="AK26481" s="104"/>
      <c r="AL26481" s="104"/>
      <c r="AO26481" s="104"/>
      <c r="AP26481" s="104"/>
    </row>
    <row r="26482" spans="21:42" ht="15" customHeight="1" x14ac:dyDescent="0.25">
      <c r="U26482" s="104"/>
      <c r="AB26482" s="104"/>
      <c r="AC26482" s="104"/>
      <c r="AF26482" s="104"/>
      <c r="AG26482" s="104"/>
      <c r="AK26482" s="104"/>
      <c r="AL26482" s="104"/>
      <c r="AO26482" s="104"/>
      <c r="AP26482" s="104"/>
    </row>
    <row r="26483" spans="21:42" ht="15" customHeight="1" x14ac:dyDescent="0.25">
      <c r="U26483" s="104"/>
      <c r="AB26483" s="104"/>
      <c r="AC26483" s="104"/>
      <c r="AF26483" s="104"/>
      <c r="AG26483" s="104"/>
      <c r="AK26483" s="104"/>
      <c r="AL26483" s="104"/>
      <c r="AO26483" s="104"/>
      <c r="AP26483" s="104"/>
    </row>
    <row r="26484" spans="21:42" ht="15" customHeight="1" x14ac:dyDescent="0.25">
      <c r="U26484" s="104"/>
      <c r="AB26484" s="104"/>
      <c r="AC26484" s="104"/>
      <c r="AF26484" s="104"/>
      <c r="AG26484" s="104"/>
      <c r="AK26484" s="104"/>
      <c r="AL26484" s="104"/>
      <c r="AO26484" s="104"/>
      <c r="AP26484" s="104"/>
    </row>
    <row r="26485" spans="21:42" ht="15" customHeight="1" x14ac:dyDescent="0.25">
      <c r="U26485" s="104"/>
      <c r="AB26485" s="104"/>
      <c r="AC26485" s="104"/>
      <c r="AF26485" s="104"/>
      <c r="AG26485" s="104"/>
      <c r="AK26485" s="104"/>
      <c r="AL26485" s="104"/>
      <c r="AO26485" s="104"/>
      <c r="AP26485" s="104"/>
    </row>
    <row r="26486" spans="21:42" ht="15" customHeight="1" x14ac:dyDescent="0.25">
      <c r="U26486" s="104"/>
      <c r="AB26486" s="104"/>
      <c r="AC26486" s="104"/>
      <c r="AF26486" s="104"/>
      <c r="AG26486" s="104"/>
      <c r="AK26486" s="104"/>
      <c r="AL26486" s="104"/>
      <c r="AO26486" s="104"/>
      <c r="AP26486" s="104"/>
    </row>
    <row r="26487" spans="21:42" ht="15" customHeight="1" x14ac:dyDescent="0.25">
      <c r="U26487" s="104"/>
      <c r="AB26487" s="104"/>
      <c r="AC26487" s="104"/>
      <c r="AF26487" s="104"/>
      <c r="AG26487" s="104"/>
      <c r="AK26487" s="104"/>
      <c r="AL26487" s="104"/>
      <c r="AO26487" s="104"/>
      <c r="AP26487" s="104"/>
    </row>
    <row r="26488" spans="21:42" ht="15" customHeight="1" x14ac:dyDescent="0.25">
      <c r="U26488" s="104"/>
      <c r="AB26488" s="104"/>
      <c r="AC26488" s="104"/>
      <c r="AF26488" s="104"/>
      <c r="AG26488" s="104"/>
      <c r="AK26488" s="104"/>
      <c r="AL26488" s="104"/>
      <c r="AO26488" s="104"/>
      <c r="AP26488" s="104"/>
    </row>
    <row r="26489" spans="21:42" ht="15" customHeight="1" x14ac:dyDescent="0.25">
      <c r="U26489" s="104"/>
      <c r="AB26489" s="104"/>
      <c r="AC26489" s="104"/>
      <c r="AF26489" s="104"/>
      <c r="AG26489" s="104"/>
      <c r="AK26489" s="104"/>
      <c r="AL26489" s="104"/>
      <c r="AO26489" s="104"/>
      <c r="AP26489" s="104"/>
    </row>
    <row r="26490" spans="21:42" ht="15" customHeight="1" x14ac:dyDescent="0.25">
      <c r="U26490" s="104"/>
      <c r="AB26490" s="104"/>
      <c r="AC26490" s="104"/>
      <c r="AF26490" s="104"/>
      <c r="AG26490" s="104"/>
      <c r="AK26490" s="104"/>
      <c r="AL26490" s="104"/>
      <c r="AO26490" s="104"/>
      <c r="AP26490" s="104"/>
    </row>
    <row r="26491" spans="21:42" ht="15" customHeight="1" x14ac:dyDescent="0.25">
      <c r="U26491" s="104"/>
      <c r="AB26491" s="104"/>
      <c r="AC26491" s="104"/>
      <c r="AF26491" s="104"/>
      <c r="AG26491" s="104"/>
      <c r="AK26491" s="104"/>
      <c r="AL26491" s="104"/>
      <c r="AO26491" s="104"/>
      <c r="AP26491" s="104"/>
    </row>
    <row r="26492" spans="21:42" ht="15" customHeight="1" x14ac:dyDescent="0.25">
      <c r="U26492" s="104"/>
      <c r="AB26492" s="104"/>
      <c r="AC26492" s="104"/>
      <c r="AF26492" s="104"/>
      <c r="AG26492" s="104"/>
      <c r="AK26492" s="104"/>
      <c r="AL26492" s="104"/>
      <c r="AO26492" s="104"/>
      <c r="AP26492" s="104"/>
    </row>
    <row r="26493" spans="21:42" ht="15" customHeight="1" x14ac:dyDescent="0.25">
      <c r="U26493" s="104"/>
      <c r="AB26493" s="104"/>
      <c r="AC26493" s="104"/>
      <c r="AF26493" s="104"/>
      <c r="AG26493" s="104"/>
      <c r="AK26493" s="104"/>
      <c r="AL26493" s="104"/>
      <c r="AO26493" s="104"/>
      <c r="AP26493" s="104"/>
    </row>
    <row r="26494" spans="21:42" ht="15" customHeight="1" x14ac:dyDescent="0.25">
      <c r="U26494" s="104"/>
      <c r="AB26494" s="104"/>
      <c r="AC26494" s="104"/>
      <c r="AF26494" s="104"/>
      <c r="AG26494" s="104"/>
      <c r="AK26494" s="104"/>
      <c r="AL26494" s="104"/>
      <c r="AO26494" s="104"/>
      <c r="AP26494" s="104"/>
    </row>
    <row r="26495" spans="21:42" ht="15" customHeight="1" x14ac:dyDescent="0.25">
      <c r="U26495" s="104"/>
      <c r="AB26495" s="104"/>
      <c r="AC26495" s="104"/>
      <c r="AF26495" s="104"/>
      <c r="AG26495" s="104"/>
      <c r="AK26495" s="104"/>
      <c r="AL26495" s="104"/>
      <c r="AO26495" s="104"/>
      <c r="AP26495" s="104"/>
    </row>
    <row r="26496" spans="21:42" ht="15" customHeight="1" x14ac:dyDescent="0.25">
      <c r="U26496" s="104"/>
      <c r="AB26496" s="104"/>
      <c r="AC26496" s="104"/>
      <c r="AF26496" s="104"/>
      <c r="AG26496" s="104"/>
      <c r="AK26496" s="104"/>
      <c r="AL26496" s="104"/>
      <c r="AO26496" s="104"/>
      <c r="AP26496" s="104"/>
    </row>
    <row r="26497" spans="21:42" ht="15" customHeight="1" x14ac:dyDescent="0.25">
      <c r="U26497" s="104"/>
      <c r="AB26497" s="104"/>
      <c r="AC26497" s="104"/>
      <c r="AF26497" s="104"/>
      <c r="AG26497" s="104"/>
      <c r="AK26497" s="104"/>
      <c r="AL26497" s="104"/>
      <c r="AO26497" s="104"/>
      <c r="AP26497" s="104"/>
    </row>
    <row r="26498" spans="21:42" ht="15" customHeight="1" x14ac:dyDescent="0.25">
      <c r="U26498" s="104"/>
      <c r="AB26498" s="104"/>
      <c r="AC26498" s="104"/>
      <c r="AF26498" s="104"/>
      <c r="AG26498" s="104"/>
      <c r="AK26498" s="104"/>
      <c r="AL26498" s="104"/>
      <c r="AO26498" s="104"/>
      <c r="AP26498" s="104"/>
    </row>
    <row r="26499" spans="21:42" ht="15" customHeight="1" x14ac:dyDescent="0.25">
      <c r="U26499" s="104"/>
      <c r="AB26499" s="104"/>
      <c r="AC26499" s="104"/>
      <c r="AF26499" s="104"/>
      <c r="AG26499" s="104"/>
      <c r="AK26499" s="104"/>
      <c r="AL26499" s="104"/>
      <c r="AO26499" s="104"/>
      <c r="AP26499" s="104"/>
    </row>
    <row r="26500" spans="21:42" ht="15" customHeight="1" x14ac:dyDescent="0.25">
      <c r="U26500" s="104"/>
      <c r="AB26500" s="104"/>
      <c r="AC26500" s="104"/>
      <c r="AF26500" s="104"/>
      <c r="AG26500" s="104"/>
      <c r="AK26500" s="104"/>
      <c r="AL26500" s="104"/>
      <c r="AO26500" s="104"/>
      <c r="AP26500" s="104"/>
    </row>
    <row r="26501" spans="21:42" ht="15" customHeight="1" x14ac:dyDescent="0.25">
      <c r="U26501" s="104"/>
      <c r="AB26501" s="104"/>
      <c r="AC26501" s="104"/>
      <c r="AF26501" s="104"/>
      <c r="AG26501" s="104"/>
      <c r="AK26501" s="104"/>
      <c r="AL26501" s="104"/>
      <c r="AO26501" s="104"/>
      <c r="AP26501" s="104"/>
    </row>
    <row r="26502" spans="21:42" ht="15" customHeight="1" x14ac:dyDescent="0.25">
      <c r="U26502" s="104"/>
      <c r="AB26502" s="104"/>
      <c r="AC26502" s="104"/>
      <c r="AF26502" s="104"/>
      <c r="AG26502" s="104"/>
      <c r="AK26502" s="104"/>
      <c r="AL26502" s="104"/>
      <c r="AO26502" s="104"/>
      <c r="AP26502" s="104"/>
    </row>
    <row r="26503" spans="21:42" ht="15" customHeight="1" x14ac:dyDescent="0.25">
      <c r="U26503" s="104"/>
      <c r="AB26503" s="104"/>
      <c r="AC26503" s="104"/>
      <c r="AF26503" s="104"/>
      <c r="AG26503" s="104"/>
      <c r="AK26503" s="104"/>
      <c r="AL26503" s="104"/>
      <c r="AO26503" s="104"/>
      <c r="AP26503" s="104"/>
    </row>
    <row r="26504" spans="21:42" ht="15" customHeight="1" x14ac:dyDescent="0.25">
      <c r="U26504" s="104"/>
      <c r="AB26504" s="104"/>
      <c r="AC26504" s="104"/>
      <c r="AF26504" s="104"/>
      <c r="AG26504" s="104"/>
      <c r="AK26504" s="104"/>
      <c r="AL26504" s="104"/>
      <c r="AO26504" s="104"/>
      <c r="AP26504" s="104"/>
    </row>
    <row r="26505" spans="21:42" ht="15" customHeight="1" x14ac:dyDescent="0.25">
      <c r="U26505" s="104"/>
      <c r="AB26505" s="104"/>
      <c r="AC26505" s="104"/>
      <c r="AF26505" s="104"/>
      <c r="AG26505" s="104"/>
      <c r="AK26505" s="104"/>
      <c r="AL26505" s="104"/>
      <c r="AO26505" s="104"/>
      <c r="AP26505" s="104"/>
    </row>
    <row r="26506" spans="21:42" ht="15" customHeight="1" x14ac:dyDescent="0.25">
      <c r="U26506" s="104"/>
      <c r="AB26506" s="104"/>
      <c r="AC26506" s="104"/>
      <c r="AF26506" s="104"/>
      <c r="AG26506" s="104"/>
      <c r="AK26506" s="104"/>
      <c r="AL26506" s="104"/>
      <c r="AO26506" s="104"/>
      <c r="AP26506" s="104"/>
    </row>
    <row r="26507" spans="21:42" ht="15" customHeight="1" x14ac:dyDescent="0.25">
      <c r="U26507" s="104"/>
      <c r="AB26507" s="104"/>
      <c r="AC26507" s="104"/>
      <c r="AF26507" s="104"/>
      <c r="AG26507" s="104"/>
      <c r="AK26507" s="104"/>
      <c r="AL26507" s="104"/>
      <c r="AO26507" s="104"/>
      <c r="AP26507" s="104"/>
    </row>
    <row r="26508" spans="21:42" ht="15" customHeight="1" x14ac:dyDescent="0.25">
      <c r="U26508" s="104"/>
      <c r="AB26508" s="104"/>
      <c r="AC26508" s="104"/>
      <c r="AF26508" s="104"/>
      <c r="AG26508" s="104"/>
      <c r="AK26508" s="104"/>
      <c r="AL26508" s="104"/>
      <c r="AO26508" s="104"/>
      <c r="AP26508" s="104"/>
    </row>
    <row r="26509" spans="21:42" ht="15" customHeight="1" x14ac:dyDescent="0.25">
      <c r="U26509" s="104"/>
      <c r="AB26509" s="104"/>
      <c r="AC26509" s="104"/>
      <c r="AF26509" s="104"/>
      <c r="AG26509" s="104"/>
      <c r="AK26509" s="104"/>
      <c r="AL26509" s="104"/>
      <c r="AO26509" s="104"/>
      <c r="AP26509" s="104"/>
    </row>
    <row r="26510" spans="21:42" ht="15" customHeight="1" x14ac:dyDescent="0.25">
      <c r="U26510" s="104"/>
      <c r="AB26510" s="104"/>
      <c r="AC26510" s="104"/>
      <c r="AF26510" s="104"/>
      <c r="AG26510" s="104"/>
      <c r="AK26510" s="104"/>
      <c r="AL26510" s="104"/>
      <c r="AO26510" s="104"/>
      <c r="AP26510" s="104"/>
    </row>
    <row r="26511" spans="21:42" ht="15" customHeight="1" x14ac:dyDescent="0.25">
      <c r="U26511" s="104"/>
      <c r="AB26511" s="104"/>
      <c r="AC26511" s="104"/>
      <c r="AF26511" s="104"/>
      <c r="AG26511" s="104"/>
      <c r="AK26511" s="104"/>
      <c r="AL26511" s="104"/>
      <c r="AO26511" s="104"/>
      <c r="AP26511" s="104"/>
    </row>
    <row r="26512" spans="21:42" ht="15" customHeight="1" x14ac:dyDescent="0.25">
      <c r="U26512" s="104"/>
      <c r="AB26512" s="104"/>
      <c r="AC26512" s="104"/>
      <c r="AF26512" s="104"/>
      <c r="AG26512" s="104"/>
      <c r="AK26512" s="104"/>
      <c r="AL26512" s="104"/>
      <c r="AO26512" s="104"/>
      <c r="AP26512" s="104"/>
    </row>
    <row r="26513" spans="21:42" ht="15" customHeight="1" x14ac:dyDescent="0.25">
      <c r="U26513" s="104"/>
      <c r="AB26513" s="104"/>
      <c r="AC26513" s="104"/>
      <c r="AF26513" s="104"/>
      <c r="AG26513" s="104"/>
      <c r="AK26513" s="104"/>
      <c r="AL26513" s="104"/>
      <c r="AO26513" s="104"/>
      <c r="AP26513" s="104"/>
    </row>
    <row r="26514" spans="21:42" ht="15" customHeight="1" x14ac:dyDescent="0.25">
      <c r="U26514" s="104"/>
      <c r="AB26514" s="104"/>
      <c r="AC26514" s="104"/>
      <c r="AF26514" s="104"/>
      <c r="AG26514" s="104"/>
      <c r="AK26514" s="104"/>
      <c r="AL26514" s="104"/>
      <c r="AO26514" s="104"/>
      <c r="AP26514" s="104"/>
    </row>
    <row r="26515" spans="21:42" ht="15" customHeight="1" x14ac:dyDescent="0.25">
      <c r="U26515" s="104"/>
      <c r="AB26515" s="104"/>
      <c r="AC26515" s="104"/>
      <c r="AF26515" s="104"/>
      <c r="AG26515" s="104"/>
      <c r="AK26515" s="104"/>
      <c r="AL26515" s="104"/>
      <c r="AO26515" s="104"/>
      <c r="AP26515" s="104"/>
    </row>
    <row r="26516" spans="21:42" ht="15" customHeight="1" x14ac:dyDescent="0.25">
      <c r="U26516" s="104"/>
      <c r="AB26516" s="104"/>
      <c r="AC26516" s="104"/>
      <c r="AF26516" s="104"/>
      <c r="AG26516" s="104"/>
      <c r="AK26516" s="104"/>
      <c r="AL26516" s="104"/>
      <c r="AO26516" s="104"/>
      <c r="AP26516" s="104"/>
    </row>
    <row r="26517" spans="21:42" ht="15" customHeight="1" x14ac:dyDescent="0.25">
      <c r="U26517" s="104"/>
      <c r="AB26517" s="104"/>
      <c r="AC26517" s="104"/>
      <c r="AF26517" s="104"/>
      <c r="AG26517" s="104"/>
      <c r="AK26517" s="104"/>
      <c r="AL26517" s="104"/>
      <c r="AO26517" s="104"/>
      <c r="AP26517" s="104"/>
    </row>
    <row r="26518" spans="21:42" ht="15" customHeight="1" x14ac:dyDescent="0.25">
      <c r="U26518" s="104"/>
      <c r="AB26518" s="104"/>
      <c r="AC26518" s="104"/>
      <c r="AF26518" s="104"/>
      <c r="AG26518" s="104"/>
      <c r="AK26518" s="104"/>
      <c r="AL26518" s="104"/>
      <c r="AO26518" s="104"/>
      <c r="AP26518" s="104"/>
    </row>
    <row r="26519" spans="21:42" ht="15" customHeight="1" x14ac:dyDescent="0.25">
      <c r="U26519" s="104"/>
      <c r="AB26519" s="104"/>
      <c r="AC26519" s="104"/>
      <c r="AF26519" s="104"/>
      <c r="AG26519" s="104"/>
      <c r="AK26519" s="104"/>
      <c r="AL26519" s="104"/>
      <c r="AO26519" s="104"/>
      <c r="AP26519" s="104"/>
    </row>
    <row r="26520" spans="21:42" ht="15" customHeight="1" x14ac:dyDescent="0.25">
      <c r="U26520" s="104"/>
      <c r="AB26520" s="104"/>
      <c r="AC26520" s="104"/>
      <c r="AF26520" s="104"/>
      <c r="AG26520" s="104"/>
      <c r="AK26520" s="104"/>
      <c r="AL26520" s="104"/>
      <c r="AO26520" s="104"/>
      <c r="AP26520" s="104"/>
    </row>
    <row r="26521" spans="21:42" ht="15" customHeight="1" x14ac:dyDescent="0.25">
      <c r="U26521" s="104"/>
      <c r="AB26521" s="104"/>
      <c r="AC26521" s="104"/>
      <c r="AF26521" s="104"/>
      <c r="AG26521" s="104"/>
      <c r="AK26521" s="104"/>
      <c r="AL26521" s="104"/>
      <c r="AO26521" s="104"/>
      <c r="AP26521" s="104"/>
    </row>
    <row r="26522" spans="21:42" ht="15" customHeight="1" x14ac:dyDescent="0.25">
      <c r="U26522" s="104"/>
      <c r="AB26522" s="104"/>
      <c r="AC26522" s="104"/>
      <c r="AF26522" s="104"/>
      <c r="AG26522" s="104"/>
      <c r="AK26522" s="104"/>
      <c r="AL26522" s="104"/>
      <c r="AO26522" s="104"/>
      <c r="AP26522" s="104"/>
    </row>
    <row r="26523" spans="21:42" ht="15" customHeight="1" x14ac:dyDescent="0.25">
      <c r="U26523" s="104"/>
      <c r="AB26523" s="104"/>
      <c r="AC26523" s="104"/>
      <c r="AF26523" s="104"/>
      <c r="AG26523" s="104"/>
      <c r="AK26523" s="104"/>
      <c r="AL26523" s="104"/>
      <c r="AO26523" s="104"/>
      <c r="AP26523" s="104"/>
    </row>
    <row r="26524" spans="21:42" ht="15" customHeight="1" x14ac:dyDescent="0.25">
      <c r="U26524" s="104"/>
      <c r="AB26524" s="104"/>
      <c r="AC26524" s="104"/>
      <c r="AF26524" s="104"/>
      <c r="AG26524" s="104"/>
      <c r="AK26524" s="104"/>
      <c r="AL26524" s="104"/>
      <c r="AO26524" s="104"/>
      <c r="AP26524" s="104"/>
    </row>
    <row r="26525" spans="21:42" ht="15" customHeight="1" x14ac:dyDescent="0.25">
      <c r="U26525" s="104"/>
      <c r="AB26525" s="104"/>
      <c r="AC26525" s="104"/>
      <c r="AF26525" s="104"/>
      <c r="AG26525" s="104"/>
      <c r="AK26525" s="104"/>
      <c r="AL26525" s="104"/>
      <c r="AO26525" s="104"/>
      <c r="AP26525" s="104"/>
    </row>
    <row r="26526" spans="21:42" ht="15" customHeight="1" x14ac:dyDescent="0.25">
      <c r="U26526" s="104"/>
      <c r="AB26526" s="104"/>
      <c r="AC26526" s="104"/>
      <c r="AF26526" s="104"/>
      <c r="AG26526" s="104"/>
      <c r="AK26526" s="104"/>
      <c r="AL26526" s="104"/>
      <c r="AO26526" s="104"/>
      <c r="AP26526" s="104"/>
    </row>
    <row r="26527" spans="21:42" ht="15" customHeight="1" x14ac:dyDescent="0.25">
      <c r="U26527" s="104"/>
      <c r="AB26527" s="104"/>
      <c r="AC26527" s="104"/>
      <c r="AF26527" s="104"/>
      <c r="AG26527" s="104"/>
      <c r="AK26527" s="104"/>
      <c r="AL26527" s="104"/>
      <c r="AO26527" s="104"/>
      <c r="AP26527" s="104"/>
    </row>
    <row r="26528" spans="21:42" ht="15" customHeight="1" x14ac:dyDescent="0.25">
      <c r="U26528" s="104"/>
      <c r="AB26528" s="104"/>
      <c r="AC26528" s="104"/>
      <c r="AF26528" s="104"/>
      <c r="AG26528" s="104"/>
      <c r="AK26528" s="104"/>
      <c r="AL26528" s="104"/>
      <c r="AO26528" s="104"/>
      <c r="AP26528" s="104"/>
    </row>
    <row r="26529" spans="21:42" ht="15" customHeight="1" x14ac:dyDescent="0.25">
      <c r="U26529" s="104"/>
      <c r="AB26529" s="104"/>
      <c r="AC26529" s="104"/>
      <c r="AF26529" s="104"/>
      <c r="AG26529" s="104"/>
      <c r="AK26529" s="104"/>
      <c r="AL26529" s="104"/>
      <c r="AO26529" s="104"/>
      <c r="AP26529" s="104"/>
    </row>
    <row r="26530" spans="21:42" ht="15" customHeight="1" x14ac:dyDescent="0.25">
      <c r="U26530" s="104"/>
      <c r="AB26530" s="104"/>
      <c r="AC26530" s="104"/>
      <c r="AF26530" s="104"/>
      <c r="AG26530" s="104"/>
      <c r="AK26530" s="104"/>
      <c r="AL26530" s="104"/>
      <c r="AO26530" s="104"/>
      <c r="AP26530" s="104"/>
    </row>
    <row r="26531" spans="21:42" ht="15" customHeight="1" x14ac:dyDescent="0.25">
      <c r="U26531" s="104"/>
      <c r="AB26531" s="104"/>
      <c r="AC26531" s="104"/>
      <c r="AF26531" s="104"/>
      <c r="AG26531" s="104"/>
      <c r="AK26531" s="104"/>
      <c r="AL26531" s="104"/>
      <c r="AO26531" s="104"/>
      <c r="AP26531" s="104"/>
    </row>
    <row r="26532" spans="21:42" ht="15" customHeight="1" x14ac:dyDescent="0.25">
      <c r="U26532" s="104"/>
      <c r="AB26532" s="104"/>
      <c r="AC26532" s="104"/>
      <c r="AF26532" s="104"/>
      <c r="AG26532" s="104"/>
      <c r="AK26532" s="104"/>
      <c r="AL26532" s="104"/>
      <c r="AO26532" s="104"/>
      <c r="AP26532" s="104"/>
    </row>
    <row r="26533" spans="21:42" ht="15" customHeight="1" x14ac:dyDescent="0.25">
      <c r="U26533" s="104"/>
      <c r="AB26533" s="104"/>
      <c r="AC26533" s="104"/>
      <c r="AF26533" s="104"/>
      <c r="AG26533" s="104"/>
      <c r="AK26533" s="104"/>
      <c r="AL26533" s="104"/>
      <c r="AO26533" s="104"/>
      <c r="AP26533" s="104"/>
    </row>
    <row r="26534" spans="21:42" ht="15" customHeight="1" x14ac:dyDescent="0.25">
      <c r="U26534" s="104"/>
      <c r="AB26534" s="104"/>
      <c r="AC26534" s="104"/>
      <c r="AF26534" s="104"/>
      <c r="AG26534" s="104"/>
      <c r="AK26534" s="104"/>
      <c r="AL26534" s="104"/>
      <c r="AO26534" s="104"/>
      <c r="AP26534" s="104"/>
    </row>
    <row r="26535" spans="21:42" ht="15" customHeight="1" x14ac:dyDescent="0.25">
      <c r="U26535" s="104"/>
      <c r="AB26535" s="104"/>
      <c r="AC26535" s="104"/>
      <c r="AF26535" s="104"/>
      <c r="AG26535" s="104"/>
      <c r="AK26535" s="104"/>
      <c r="AL26535" s="104"/>
      <c r="AO26535" s="104"/>
      <c r="AP26535" s="104"/>
    </row>
    <row r="26536" spans="21:42" ht="15" customHeight="1" x14ac:dyDescent="0.25">
      <c r="U26536" s="104"/>
      <c r="AB26536" s="104"/>
      <c r="AC26536" s="104"/>
      <c r="AF26536" s="104"/>
      <c r="AG26536" s="104"/>
      <c r="AK26536" s="104"/>
      <c r="AL26536" s="104"/>
      <c r="AO26536" s="104"/>
      <c r="AP26536" s="104"/>
    </row>
    <row r="26537" spans="21:42" ht="15" customHeight="1" x14ac:dyDescent="0.25">
      <c r="U26537" s="104"/>
      <c r="AB26537" s="104"/>
      <c r="AC26537" s="104"/>
      <c r="AF26537" s="104"/>
      <c r="AG26537" s="104"/>
      <c r="AK26537" s="104"/>
      <c r="AL26537" s="104"/>
      <c r="AO26537" s="104"/>
      <c r="AP26537" s="104"/>
    </row>
    <row r="26538" spans="21:42" ht="15" customHeight="1" x14ac:dyDescent="0.25">
      <c r="U26538" s="104"/>
      <c r="AB26538" s="104"/>
      <c r="AC26538" s="104"/>
      <c r="AF26538" s="104"/>
      <c r="AG26538" s="104"/>
      <c r="AK26538" s="104"/>
      <c r="AL26538" s="104"/>
      <c r="AO26538" s="104"/>
      <c r="AP26538" s="104"/>
    </row>
    <row r="26539" spans="21:42" ht="15" customHeight="1" x14ac:dyDescent="0.25">
      <c r="U26539" s="104"/>
      <c r="AB26539" s="104"/>
      <c r="AC26539" s="104"/>
      <c r="AF26539" s="104"/>
      <c r="AG26539" s="104"/>
      <c r="AK26539" s="104"/>
      <c r="AL26539" s="104"/>
      <c r="AO26539" s="104"/>
      <c r="AP26539" s="104"/>
    </row>
    <row r="26540" spans="21:42" ht="15" customHeight="1" x14ac:dyDescent="0.25">
      <c r="U26540" s="104"/>
      <c r="AB26540" s="104"/>
      <c r="AC26540" s="104"/>
      <c r="AF26540" s="104"/>
      <c r="AG26540" s="104"/>
      <c r="AK26540" s="104"/>
      <c r="AL26540" s="104"/>
      <c r="AO26540" s="104"/>
      <c r="AP26540" s="104"/>
    </row>
    <row r="26541" spans="21:42" ht="15" customHeight="1" x14ac:dyDescent="0.25">
      <c r="U26541" s="104"/>
      <c r="AB26541" s="104"/>
      <c r="AC26541" s="104"/>
      <c r="AF26541" s="104"/>
      <c r="AG26541" s="104"/>
      <c r="AK26541" s="104"/>
      <c r="AL26541" s="104"/>
      <c r="AO26541" s="104"/>
      <c r="AP26541" s="104"/>
    </row>
    <row r="26542" spans="21:42" ht="15" customHeight="1" x14ac:dyDescent="0.25">
      <c r="U26542" s="104"/>
      <c r="AB26542" s="104"/>
      <c r="AC26542" s="104"/>
      <c r="AF26542" s="104"/>
      <c r="AG26542" s="104"/>
      <c r="AK26542" s="104"/>
      <c r="AL26542" s="104"/>
      <c r="AO26542" s="104"/>
      <c r="AP26542" s="104"/>
    </row>
    <row r="26543" spans="21:42" ht="15" customHeight="1" x14ac:dyDescent="0.25">
      <c r="U26543" s="104"/>
      <c r="AB26543" s="104"/>
      <c r="AC26543" s="104"/>
      <c r="AF26543" s="104"/>
      <c r="AG26543" s="104"/>
      <c r="AK26543" s="104"/>
      <c r="AL26543" s="104"/>
      <c r="AO26543" s="104"/>
      <c r="AP26543" s="104"/>
    </row>
    <row r="26544" spans="21:42" ht="15" customHeight="1" x14ac:dyDescent="0.25">
      <c r="U26544" s="104"/>
      <c r="AB26544" s="104"/>
      <c r="AC26544" s="104"/>
      <c r="AF26544" s="104"/>
      <c r="AG26544" s="104"/>
      <c r="AK26544" s="104"/>
      <c r="AL26544" s="104"/>
      <c r="AO26544" s="104"/>
      <c r="AP26544" s="104"/>
    </row>
    <row r="26545" spans="21:42" ht="15" customHeight="1" x14ac:dyDescent="0.25">
      <c r="U26545" s="104"/>
      <c r="AB26545" s="104"/>
      <c r="AC26545" s="104"/>
      <c r="AF26545" s="104"/>
      <c r="AG26545" s="104"/>
      <c r="AK26545" s="104"/>
      <c r="AL26545" s="104"/>
      <c r="AO26545" s="104"/>
      <c r="AP26545" s="104"/>
    </row>
    <row r="26546" spans="21:42" ht="15" customHeight="1" x14ac:dyDescent="0.25">
      <c r="U26546" s="104"/>
      <c r="AB26546" s="104"/>
      <c r="AC26546" s="104"/>
      <c r="AF26546" s="104"/>
      <c r="AG26546" s="104"/>
      <c r="AK26546" s="104"/>
      <c r="AL26546" s="104"/>
      <c r="AO26546" s="104"/>
      <c r="AP26546" s="104"/>
    </row>
    <row r="26547" spans="21:42" ht="15" customHeight="1" x14ac:dyDescent="0.25">
      <c r="U26547" s="104"/>
      <c r="AB26547" s="104"/>
      <c r="AC26547" s="104"/>
      <c r="AF26547" s="104"/>
      <c r="AG26547" s="104"/>
      <c r="AK26547" s="104"/>
      <c r="AL26547" s="104"/>
      <c r="AO26547" s="104"/>
      <c r="AP26547" s="104"/>
    </row>
    <row r="26548" spans="21:42" ht="15" customHeight="1" x14ac:dyDescent="0.25">
      <c r="U26548" s="104"/>
      <c r="AB26548" s="104"/>
      <c r="AC26548" s="104"/>
      <c r="AF26548" s="104"/>
      <c r="AG26548" s="104"/>
      <c r="AK26548" s="104"/>
      <c r="AL26548" s="104"/>
      <c r="AO26548" s="104"/>
      <c r="AP26548" s="104"/>
    </row>
    <row r="26549" spans="21:42" ht="15" customHeight="1" x14ac:dyDescent="0.25">
      <c r="U26549" s="104"/>
      <c r="AB26549" s="104"/>
      <c r="AC26549" s="104"/>
      <c r="AF26549" s="104"/>
      <c r="AG26549" s="104"/>
      <c r="AK26549" s="104"/>
      <c r="AL26549" s="104"/>
      <c r="AO26549" s="104"/>
      <c r="AP26549" s="104"/>
    </row>
    <row r="26550" spans="21:42" ht="15" customHeight="1" x14ac:dyDescent="0.25">
      <c r="U26550" s="104"/>
      <c r="AB26550" s="104"/>
      <c r="AC26550" s="104"/>
      <c r="AF26550" s="104"/>
      <c r="AG26550" s="104"/>
      <c r="AK26550" s="104"/>
      <c r="AL26550" s="104"/>
      <c r="AO26550" s="104"/>
      <c r="AP26550" s="104"/>
    </row>
    <row r="26551" spans="21:42" ht="15" customHeight="1" x14ac:dyDescent="0.25">
      <c r="U26551" s="104"/>
      <c r="AB26551" s="104"/>
      <c r="AC26551" s="104"/>
      <c r="AF26551" s="104"/>
      <c r="AG26551" s="104"/>
      <c r="AK26551" s="104"/>
      <c r="AL26551" s="104"/>
      <c r="AO26551" s="104"/>
      <c r="AP26551" s="104"/>
    </row>
    <row r="26552" spans="21:42" ht="15" customHeight="1" x14ac:dyDescent="0.25">
      <c r="U26552" s="104"/>
      <c r="AB26552" s="104"/>
      <c r="AC26552" s="104"/>
      <c r="AF26552" s="104"/>
      <c r="AG26552" s="104"/>
      <c r="AK26552" s="104"/>
      <c r="AL26552" s="104"/>
      <c r="AO26552" s="104"/>
      <c r="AP26552" s="104"/>
    </row>
    <row r="26553" spans="21:42" ht="15" customHeight="1" x14ac:dyDescent="0.25">
      <c r="U26553" s="104"/>
      <c r="AB26553" s="104"/>
      <c r="AC26553" s="104"/>
      <c r="AF26553" s="104"/>
      <c r="AG26553" s="104"/>
      <c r="AK26553" s="104"/>
      <c r="AL26553" s="104"/>
      <c r="AO26553" s="104"/>
      <c r="AP26553" s="104"/>
    </row>
    <row r="26554" spans="21:42" ht="15" customHeight="1" x14ac:dyDescent="0.25">
      <c r="U26554" s="104"/>
      <c r="AB26554" s="104"/>
      <c r="AC26554" s="104"/>
      <c r="AF26554" s="104"/>
      <c r="AG26554" s="104"/>
      <c r="AK26554" s="104"/>
      <c r="AL26554" s="104"/>
      <c r="AO26554" s="104"/>
      <c r="AP26554" s="104"/>
    </row>
    <row r="26555" spans="21:42" ht="15" customHeight="1" x14ac:dyDescent="0.25">
      <c r="U26555" s="104"/>
      <c r="AB26555" s="104"/>
      <c r="AC26555" s="104"/>
      <c r="AF26555" s="104"/>
      <c r="AG26555" s="104"/>
      <c r="AK26555" s="104"/>
      <c r="AL26555" s="104"/>
      <c r="AO26555" s="104"/>
      <c r="AP26555" s="104"/>
    </row>
    <row r="26556" spans="21:42" ht="15" customHeight="1" x14ac:dyDescent="0.25">
      <c r="U26556" s="104"/>
      <c r="AB26556" s="104"/>
      <c r="AC26556" s="104"/>
      <c r="AF26556" s="104"/>
      <c r="AG26556" s="104"/>
      <c r="AK26556" s="104"/>
      <c r="AL26556" s="104"/>
      <c r="AO26556" s="104"/>
      <c r="AP26556" s="104"/>
    </row>
    <row r="26557" spans="21:42" ht="15" customHeight="1" x14ac:dyDescent="0.25">
      <c r="U26557" s="104"/>
      <c r="AB26557" s="104"/>
      <c r="AC26557" s="104"/>
      <c r="AF26557" s="104"/>
      <c r="AG26557" s="104"/>
      <c r="AK26557" s="104"/>
      <c r="AL26557" s="104"/>
      <c r="AO26557" s="104"/>
      <c r="AP26557" s="104"/>
    </row>
    <row r="26558" spans="21:42" ht="15" customHeight="1" x14ac:dyDescent="0.25">
      <c r="U26558" s="104"/>
      <c r="AB26558" s="104"/>
      <c r="AC26558" s="104"/>
      <c r="AF26558" s="104"/>
      <c r="AG26558" s="104"/>
      <c r="AK26558" s="104"/>
      <c r="AL26558" s="104"/>
      <c r="AO26558" s="104"/>
      <c r="AP26558" s="104"/>
    </row>
    <row r="26559" spans="21:42" ht="15" customHeight="1" x14ac:dyDescent="0.25">
      <c r="U26559" s="104"/>
      <c r="AB26559" s="104"/>
      <c r="AC26559" s="104"/>
      <c r="AF26559" s="104"/>
      <c r="AG26559" s="104"/>
      <c r="AK26559" s="104"/>
      <c r="AL26559" s="104"/>
      <c r="AO26559" s="104"/>
      <c r="AP26559" s="104"/>
    </row>
    <row r="26560" spans="21:42" ht="15" customHeight="1" x14ac:dyDescent="0.25">
      <c r="U26560" s="104"/>
      <c r="AB26560" s="104"/>
      <c r="AC26560" s="104"/>
      <c r="AF26560" s="104"/>
      <c r="AG26560" s="104"/>
      <c r="AK26560" s="104"/>
      <c r="AL26560" s="104"/>
      <c r="AO26560" s="104"/>
      <c r="AP26560" s="104"/>
    </row>
    <row r="26561" spans="21:42" ht="15" customHeight="1" x14ac:dyDescent="0.25">
      <c r="U26561" s="104"/>
      <c r="AB26561" s="104"/>
      <c r="AC26561" s="104"/>
      <c r="AF26561" s="104"/>
      <c r="AG26561" s="104"/>
      <c r="AK26561" s="104"/>
      <c r="AL26561" s="104"/>
      <c r="AO26561" s="104"/>
      <c r="AP26561" s="104"/>
    </row>
    <row r="26562" spans="21:42" ht="15" customHeight="1" x14ac:dyDescent="0.25">
      <c r="U26562" s="104"/>
      <c r="AB26562" s="104"/>
      <c r="AC26562" s="104"/>
      <c r="AF26562" s="104"/>
      <c r="AG26562" s="104"/>
      <c r="AK26562" s="104"/>
      <c r="AL26562" s="104"/>
      <c r="AO26562" s="104"/>
      <c r="AP26562" s="104"/>
    </row>
    <row r="26563" spans="21:42" ht="15" customHeight="1" x14ac:dyDescent="0.25">
      <c r="U26563" s="104"/>
      <c r="AB26563" s="104"/>
      <c r="AC26563" s="104"/>
      <c r="AF26563" s="104"/>
      <c r="AG26563" s="104"/>
      <c r="AK26563" s="104"/>
      <c r="AL26563" s="104"/>
      <c r="AO26563" s="104"/>
      <c r="AP26563" s="104"/>
    </row>
    <row r="26564" spans="21:42" ht="15" customHeight="1" x14ac:dyDescent="0.25">
      <c r="U26564" s="104"/>
      <c r="AB26564" s="104"/>
      <c r="AC26564" s="104"/>
      <c r="AF26564" s="104"/>
      <c r="AG26564" s="104"/>
      <c r="AK26564" s="104"/>
      <c r="AL26564" s="104"/>
      <c r="AO26564" s="104"/>
      <c r="AP26564" s="104"/>
    </row>
    <row r="26565" spans="21:42" ht="15" customHeight="1" x14ac:dyDescent="0.25">
      <c r="U26565" s="104"/>
      <c r="AB26565" s="104"/>
      <c r="AC26565" s="104"/>
      <c r="AF26565" s="104"/>
      <c r="AG26565" s="104"/>
      <c r="AK26565" s="104"/>
      <c r="AL26565" s="104"/>
      <c r="AO26565" s="104"/>
      <c r="AP26565" s="104"/>
    </row>
    <row r="26566" spans="21:42" ht="15" customHeight="1" x14ac:dyDescent="0.25">
      <c r="U26566" s="104"/>
      <c r="AB26566" s="104"/>
      <c r="AC26566" s="104"/>
      <c r="AF26566" s="104"/>
      <c r="AG26566" s="104"/>
      <c r="AK26566" s="104"/>
      <c r="AL26566" s="104"/>
      <c r="AO26566" s="104"/>
      <c r="AP26566" s="104"/>
    </row>
    <row r="26567" spans="21:42" ht="15" customHeight="1" x14ac:dyDescent="0.25">
      <c r="U26567" s="104"/>
      <c r="AB26567" s="104"/>
      <c r="AC26567" s="104"/>
      <c r="AF26567" s="104"/>
      <c r="AG26567" s="104"/>
      <c r="AK26567" s="104"/>
      <c r="AL26567" s="104"/>
      <c r="AO26567" s="104"/>
      <c r="AP26567" s="104"/>
    </row>
    <row r="26568" spans="21:42" ht="15" customHeight="1" x14ac:dyDescent="0.25">
      <c r="U26568" s="104"/>
      <c r="AB26568" s="104"/>
      <c r="AC26568" s="104"/>
      <c r="AF26568" s="104"/>
      <c r="AG26568" s="104"/>
      <c r="AK26568" s="104"/>
      <c r="AL26568" s="104"/>
      <c r="AO26568" s="104"/>
      <c r="AP26568" s="104"/>
    </row>
    <row r="26569" spans="21:42" ht="15" customHeight="1" x14ac:dyDescent="0.25">
      <c r="U26569" s="104"/>
      <c r="AB26569" s="104"/>
      <c r="AC26569" s="104"/>
      <c r="AF26569" s="104"/>
      <c r="AG26569" s="104"/>
      <c r="AK26569" s="104"/>
      <c r="AL26569" s="104"/>
      <c r="AO26569" s="104"/>
      <c r="AP26569" s="104"/>
    </row>
    <row r="26570" spans="21:42" ht="15" customHeight="1" x14ac:dyDescent="0.25">
      <c r="U26570" s="104"/>
      <c r="AB26570" s="104"/>
      <c r="AC26570" s="104"/>
      <c r="AF26570" s="104"/>
      <c r="AG26570" s="104"/>
      <c r="AK26570" s="104"/>
      <c r="AL26570" s="104"/>
      <c r="AO26570" s="104"/>
      <c r="AP26570" s="104"/>
    </row>
    <row r="26571" spans="21:42" ht="15" customHeight="1" x14ac:dyDescent="0.25">
      <c r="U26571" s="104"/>
      <c r="AB26571" s="104"/>
      <c r="AC26571" s="104"/>
      <c r="AF26571" s="104"/>
      <c r="AG26571" s="104"/>
      <c r="AK26571" s="104"/>
      <c r="AL26571" s="104"/>
      <c r="AO26571" s="104"/>
      <c r="AP26571" s="104"/>
    </row>
    <row r="26572" spans="21:42" ht="15" customHeight="1" x14ac:dyDescent="0.25">
      <c r="U26572" s="104"/>
      <c r="AB26572" s="104"/>
      <c r="AC26572" s="104"/>
      <c r="AF26572" s="104"/>
      <c r="AG26572" s="104"/>
      <c r="AK26572" s="104"/>
      <c r="AL26572" s="104"/>
      <c r="AO26572" s="104"/>
      <c r="AP26572" s="104"/>
    </row>
    <row r="26573" spans="21:42" ht="15" customHeight="1" x14ac:dyDescent="0.25">
      <c r="U26573" s="104"/>
      <c r="AB26573" s="104"/>
      <c r="AC26573" s="104"/>
      <c r="AF26573" s="104"/>
      <c r="AG26573" s="104"/>
      <c r="AK26573" s="104"/>
      <c r="AL26573" s="104"/>
      <c r="AO26573" s="104"/>
      <c r="AP26573" s="104"/>
    </row>
    <row r="26574" spans="21:42" ht="15" customHeight="1" x14ac:dyDescent="0.25">
      <c r="U26574" s="104"/>
      <c r="AB26574" s="104"/>
      <c r="AC26574" s="104"/>
      <c r="AF26574" s="104"/>
      <c r="AG26574" s="104"/>
      <c r="AK26574" s="104"/>
      <c r="AL26574" s="104"/>
      <c r="AO26574" s="104"/>
      <c r="AP26574" s="104"/>
    </row>
    <row r="26575" spans="21:42" ht="15" customHeight="1" x14ac:dyDescent="0.25">
      <c r="U26575" s="104"/>
      <c r="AB26575" s="104"/>
      <c r="AC26575" s="104"/>
      <c r="AF26575" s="104"/>
      <c r="AG26575" s="104"/>
      <c r="AK26575" s="104"/>
      <c r="AL26575" s="104"/>
      <c r="AO26575" s="104"/>
      <c r="AP26575" s="104"/>
    </row>
    <row r="26576" spans="21:42" ht="15" customHeight="1" x14ac:dyDescent="0.25">
      <c r="U26576" s="104"/>
      <c r="AB26576" s="104"/>
      <c r="AC26576" s="104"/>
      <c r="AF26576" s="104"/>
      <c r="AG26576" s="104"/>
      <c r="AK26576" s="104"/>
      <c r="AL26576" s="104"/>
      <c r="AO26576" s="104"/>
      <c r="AP26576" s="104"/>
    </row>
    <row r="26577" spans="21:42" ht="15" customHeight="1" x14ac:dyDescent="0.25">
      <c r="U26577" s="104"/>
      <c r="AB26577" s="104"/>
      <c r="AC26577" s="104"/>
      <c r="AF26577" s="104"/>
      <c r="AG26577" s="104"/>
      <c r="AK26577" s="104"/>
      <c r="AL26577" s="104"/>
      <c r="AO26577" s="104"/>
      <c r="AP26577" s="104"/>
    </row>
    <row r="26578" spans="21:42" ht="15" customHeight="1" x14ac:dyDescent="0.25">
      <c r="U26578" s="104"/>
      <c r="AB26578" s="104"/>
      <c r="AC26578" s="104"/>
      <c r="AF26578" s="104"/>
      <c r="AG26578" s="104"/>
      <c r="AK26578" s="104"/>
      <c r="AL26578" s="104"/>
      <c r="AO26578" s="104"/>
      <c r="AP26578" s="104"/>
    </row>
    <row r="26579" spans="21:42" ht="15" customHeight="1" x14ac:dyDescent="0.25">
      <c r="U26579" s="104"/>
      <c r="AB26579" s="104"/>
      <c r="AC26579" s="104"/>
      <c r="AF26579" s="104"/>
      <c r="AG26579" s="104"/>
      <c r="AK26579" s="104"/>
      <c r="AL26579" s="104"/>
      <c r="AO26579" s="104"/>
      <c r="AP26579" s="104"/>
    </row>
    <row r="26580" spans="21:42" ht="15" customHeight="1" x14ac:dyDescent="0.25">
      <c r="U26580" s="104"/>
      <c r="AB26580" s="104"/>
      <c r="AC26580" s="104"/>
      <c r="AF26580" s="104"/>
      <c r="AG26580" s="104"/>
      <c r="AK26580" s="104"/>
      <c r="AL26580" s="104"/>
      <c r="AO26580" s="104"/>
      <c r="AP26580" s="104"/>
    </row>
    <row r="26581" spans="21:42" ht="15" customHeight="1" x14ac:dyDescent="0.25">
      <c r="U26581" s="104"/>
      <c r="AB26581" s="104"/>
      <c r="AC26581" s="104"/>
      <c r="AF26581" s="104"/>
      <c r="AG26581" s="104"/>
      <c r="AK26581" s="104"/>
      <c r="AL26581" s="104"/>
      <c r="AO26581" s="104"/>
      <c r="AP26581" s="104"/>
    </row>
    <row r="26582" spans="21:42" ht="15" customHeight="1" x14ac:dyDescent="0.25">
      <c r="U26582" s="104"/>
      <c r="AB26582" s="104"/>
      <c r="AC26582" s="104"/>
      <c r="AF26582" s="104"/>
      <c r="AG26582" s="104"/>
      <c r="AK26582" s="104"/>
      <c r="AL26582" s="104"/>
      <c r="AO26582" s="104"/>
      <c r="AP26582" s="104"/>
    </row>
    <row r="26583" spans="21:42" ht="15" customHeight="1" x14ac:dyDescent="0.25">
      <c r="U26583" s="104"/>
      <c r="AB26583" s="104"/>
      <c r="AC26583" s="104"/>
      <c r="AF26583" s="104"/>
      <c r="AG26583" s="104"/>
      <c r="AK26583" s="104"/>
      <c r="AL26583" s="104"/>
      <c r="AO26583" s="104"/>
      <c r="AP26583" s="104"/>
    </row>
    <row r="26584" spans="21:42" ht="15" customHeight="1" x14ac:dyDescent="0.25">
      <c r="U26584" s="104"/>
      <c r="AB26584" s="104"/>
      <c r="AC26584" s="104"/>
      <c r="AF26584" s="104"/>
      <c r="AG26584" s="104"/>
      <c r="AK26584" s="104"/>
      <c r="AL26584" s="104"/>
      <c r="AO26584" s="104"/>
      <c r="AP26584" s="104"/>
    </row>
    <row r="26585" spans="21:42" ht="15" customHeight="1" x14ac:dyDescent="0.25">
      <c r="U26585" s="104"/>
      <c r="AB26585" s="104"/>
      <c r="AC26585" s="104"/>
      <c r="AF26585" s="104"/>
      <c r="AG26585" s="104"/>
      <c r="AK26585" s="104"/>
      <c r="AL26585" s="104"/>
      <c r="AO26585" s="104"/>
      <c r="AP26585" s="104"/>
    </row>
    <row r="26586" spans="21:42" ht="15" customHeight="1" x14ac:dyDescent="0.25">
      <c r="U26586" s="104"/>
      <c r="AB26586" s="104"/>
      <c r="AC26586" s="104"/>
      <c r="AF26586" s="104"/>
      <c r="AG26586" s="104"/>
      <c r="AK26586" s="104"/>
      <c r="AL26586" s="104"/>
      <c r="AO26586" s="104"/>
      <c r="AP26586" s="104"/>
    </row>
    <row r="26587" spans="21:42" ht="15" customHeight="1" x14ac:dyDescent="0.25">
      <c r="U26587" s="104"/>
      <c r="AB26587" s="104"/>
      <c r="AC26587" s="104"/>
      <c r="AF26587" s="104"/>
      <c r="AG26587" s="104"/>
      <c r="AK26587" s="104"/>
      <c r="AL26587" s="104"/>
      <c r="AO26587" s="104"/>
      <c r="AP26587" s="104"/>
    </row>
    <row r="26588" spans="21:42" ht="15" customHeight="1" x14ac:dyDescent="0.25">
      <c r="U26588" s="104"/>
      <c r="AB26588" s="104"/>
      <c r="AC26588" s="104"/>
      <c r="AF26588" s="104"/>
      <c r="AG26588" s="104"/>
      <c r="AK26588" s="104"/>
      <c r="AL26588" s="104"/>
      <c r="AO26588" s="104"/>
      <c r="AP26588" s="104"/>
    </row>
    <row r="26589" spans="21:42" ht="15" customHeight="1" x14ac:dyDescent="0.25">
      <c r="U26589" s="104"/>
      <c r="AB26589" s="104"/>
      <c r="AC26589" s="104"/>
      <c r="AF26589" s="104"/>
      <c r="AG26589" s="104"/>
      <c r="AK26589" s="104"/>
      <c r="AL26589" s="104"/>
      <c r="AO26589" s="104"/>
      <c r="AP26589" s="104"/>
    </row>
    <row r="26590" spans="21:42" ht="15" customHeight="1" x14ac:dyDescent="0.25">
      <c r="U26590" s="104"/>
      <c r="AB26590" s="104"/>
      <c r="AC26590" s="104"/>
      <c r="AF26590" s="104"/>
      <c r="AG26590" s="104"/>
      <c r="AK26590" s="104"/>
      <c r="AL26590" s="104"/>
      <c r="AO26590" s="104"/>
      <c r="AP26590" s="104"/>
    </row>
    <row r="26591" spans="21:42" ht="15" customHeight="1" x14ac:dyDescent="0.25">
      <c r="U26591" s="104"/>
      <c r="AB26591" s="104"/>
      <c r="AC26591" s="104"/>
      <c r="AF26591" s="104"/>
      <c r="AG26591" s="104"/>
      <c r="AK26591" s="104"/>
      <c r="AL26591" s="104"/>
      <c r="AO26591" s="104"/>
      <c r="AP26591" s="104"/>
    </row>
    <row r="26592" spans="21:42" ht="15" customHeight="1" x14ac:dyDescent="0.25">
      <c r="U26592" s="104"/>
      <c r="AB26592" s="104"/>
      <c r="AC26592" s="104"/>
      <c r="AF26592" s="104"/>
      <c r="AG26592" s="104"/>
      <c r="AK26592" s="104"/>
      <c r="AL26592" s="104"/>
      <c r="AO26592" s="104"/>
      <c r="AP26592" s="104"/>
    </row>
    <row r="26593" spans="21:42" ht="15" customHeight="1" x14ac:dyDescent="0.25">
      <c r="U26593" s="104"/>
      <c r="AB26593" s="104"/>
      <c r="AC26593" s="104"/>
      <c r="AF26593" s="104"/>
      <c r="AG26593" s="104"/>
      <c r="AK26593" s="104"/>
      <c r="AL26593" s="104"/>
      <c r="AO26593" s="104"/>
      <c r="AP26593" s="104"/>
    </row>
    <row r="26594" spans="21:42" ht="15" customHeight="1" x14ac:dyDescent="0.25">
      <c r="U26594" s="104"/>
      <c r="AB26594" s="104"/>
      <c r="AC26594" s="104"/>
      <c r="AF26594" s="104"/>
      <c r="AG26594" s="104"/>
      <c r="AK26594" s="104"/>
      <c r="AL26594" s="104"/>
      <c r="AO26594" s="104"/>
      <c r="AP26594" s="104"/>
    </row>
    <row r="26595" spans="21:42" ht="15" customHeight="1" x14ac:dyDescent="0.25">
      <c r="U26595" s="104"/>
      <c r="AB26595" s="104"/>
      <c r="AC26595" s="104"/>
      <c r="AF26595" s="104"/>
      <c r="AG26595" s="104"/>
      <c r="AK26595" s="104"/>
      <c r="AL26595" s="104"/>
      <c r="AO26595" s="104"/>
      <c r="AP26595" s="104"/>
    </row>
    <row r="26596" spans="21:42" ht="15" customHeight="1" x14ac:dyDescent="0.25">
      <c r="U26596" s="104"/>
      <c r="AB26596" s="104"/>
      <c r="AC26596" s="104"/>
      <c r="AF26596" s="104"/>
      <c r="AG26596" s="104"/>
      <c r="AK26596" s="104"/>
      <c r="AL26596" s="104"/>
      <c r="AO26596" s="104"/>
      <c r="AP26596" s="104"/>
    </row>
    <row r="26597" spans="21:42" ht="15" customHeight="1" x14ac:dyDescent="0.25">
      <c r="U26597" s="104"/>
      <c r="AB26597" s="104"/>
      <c r="AC26597" s="104"/>
      <c r="AF26597" s="104"/>
      <c r="AG26597" s="104"/>
      <c r="AK26597" s="104"/>
      <c r="AL26597" s="104"/>
      <c r="AO26597" s="104"/>
      <c r="AP26597" s="104"/>
    </row>
    <row r="26598" spans="21:42" ht="15" customHeight="1" x14ac:dyDescent="0.25">
      <c r="U26598" s="104"/>
      <c r="AB26598" s="104"/>
      <c r="AC26598" s="104"/>
      <c r="AF26598" s="104"/>
      <c r="AG26598" s="104"/>
      <c r="AK26598" s="104"/>
      <c r="AL26598" s="104"/>
      <c r="AO26598" s="104"/>
      <c r="AP26598" s="104"/>
    </row>
    <row r="26599" spans="21:42" ht="15" customHeight="1" x14ac:dyDescent="0.25">
      <c r="U26599" s="104"/>
      <c r="AB26599" s="104"/>
      <c r="AC26599" s="104"/>
      <c r="AF26599" s="104"/>
      <c r="AG26599" s="104"/>
      <c r="AK26599" s="104"/>
      <c r="AL26599" s="104"/>
      <c r="AO26599" s="104"/>
      <c r="AP26599" s="104"/>
    </row>
    <row r="26600" spans="21:42" ht="15" customHeight="1" x14ac:dyDescent="0.25">
      <c r="U26600" s="104"/>
      <c r="AB26600" s="104"/>
      <c r="AC26600" s="104"/>
      <c r="AF26600" s="104"/>
      <c r="AG26600" s="104"/>
      <c r="AK26600" s="104"/>
      <c r="AL26600" s="104"/>
      <c r="AO26600" s="104"/>
      <c r="AP26600" s="104"/>
    </row>
    <row r="26601" spans="21:42" ht="15" customHeight="1" x14ac:dyDescent="0.25">
      <c r="U26601" s="104"/>
      <c r="AB26601" s="104"/>
      <c r="AC26601" s="104"/>
      <c r="AF26601" s="104"/>
      <c r="AG26601" s="104"/>
      <c r="AK26601" s="104"/>
      <c r="AL26601" s="104"/>
      <c r="AO26601" s="104"/>
      <c r="AP26601" s="104"/>
    </row>
    <row r="26602" spans="21:42" ht="15" customHeight="1" x14ac:dyDescent="0.25">
      <c r="U26602" s="104"/>
      <c r="AB26602" s="104"/>
      <c r="AC26602" s="104"/>
      <c r="AF26602" s="104"/>
      <c r="AG26602" s="104"/>
      <c r="AK26602" s="104"/>
      <c r="AL26602" s="104"/>
      <c r="AO26602" s="104"/>
      <c r="AP26602" s="104"/>
    </row>
    <row r="26603" spans="21:42" ht="15" customHeight="1" x14ac:dyDescent="0.25">
      <c r="U26603" s="104"/>
      <c r="AB26603" s="104"/>
      <c r="AC26603" s="104"/>
      <c r="AF26603" s="104"/>
      <c r="AG26603" s="104"/>
      <c r="AK26603" s="104"/>
      <c r="AL26603" s="104"/>
      <c r="AO26603" s="104"/>
      <c r="AP26603" s="104"/>
    </row>
    <row r="26604" spans="21:42" ht="15" customHeight="1" x14ac:dyDescent="0.25">
      <c r="U26604" s="104"/>
      <c r="AB26604" s="104"/>
      <c r="AC26604" s="104"/>
      <c r="AF26604" s="104"/>
      <c r="AG26604" s="104"/>
      <c r="AK26604" s="104"/>
      <c r="AL26604" s="104"/>
      <c r="AO26604" s="104"/>
      <c r="AP26604" s="104"/>
    </row>
    <row r="26605" spans="21:42" ht="15" customHeight="1" x14ac:dyDescent="0.25">
      <c r="U26605" s="104"/>
      <c r="AB26605" s="104"/>
      <c r="AC26605" s="104"/>
      <c r="AF26605" s="104"/>
      <c r="AG26605" s="104"/>
      <c r="AK26605" s="104"/>
      <c r="AL26605" s="104"/>
      <c r="AO26605" s="104"/>
      <c r="AP26605" s="104"/>
    </row>
    <row r="26606" spans="21:42" ht="15" customHeight="1" x14ac:dyDescent="0.25">
      <c r="U26606" s="104"/>
      <c r="AB26606" s="104"/>
      <c r="AC26606" s="104"/>
      <c r="AF26606" s="104"/>
      <c r="AG26606" s="104"/>
      <c r="AK26606" s="104"/>
      <c r="AL26606" s="104"/>
      <c r="AO26606" s="104"/>
      <c r="AP26606" s="104"/>
    </row>
    <row r="26607" spans="21:42" ht="15" customHeight="1" x14ac:dyDescent="0.25">
      <c r="U26607" s="104"/>
      <c r="AB26607" s="104"/>
      <c r="AC26607" s="104"/>
      <c r="AF26607" s="104"/>
      <c r="AG26607" s="104"/>
      <c r="AK26607" s="104"/>
      <c r="AL26607" s="104"/>
      <c r="AO26607" s="104"/>
      <c r="AP26607" s="104"/>
    </row>
    <row r="26608" spans="21:42" ht="15" customHeight="1" x14ac:dyDescent="0.25">
      <c r="U26608" s="104"/>
      <c r="AB26608" s="104"/>
      <c r="AC26608" s="104"/>
      <c r="AF26608" s="104"/>
      <c r="AG26608" s="104"/>
      <c r="AK26608" s="104"/>
      <c r="AL26608" s="104"/>
      <c r="AO26608" s="104"/>
      <c r="AP26608" s="104"/>
    </row>
    <row r="26609" spans="21:42" ht="15" customHeight="1" x14ac:dyDescent="0.25">
      <c r="U26609" s="104"/>
      <c r="AB26609" s="104"/>
      <c r="AC26609" s="104"/>
      <c r="AF26609" s="104"/>
      <c r="AG26609" s="104"/>
      <c r="AK26609" s="104"/>
      <c r="AL26609" s="104"/>
      <c r="AO26609" s="104"/>
      <c r="AP26609" s="104"/>
    </row>
    <row r="26610" spans="21:42" ht="15" customHeight="1" x14ac:dyDescent="0.25">
      <c r="U26610" s="104"/>
      <c r="AB26610" s="104"/>
      <c r="AC26610" s="104"/>
      <c r="AF26610" s="104"/>
      <c r="AG26610" s="104"/>
      <c r="AK26610" s="104"/>
      <c r="AL26610" s="104"/>
      <c r="AO26610" s="104"/>
      <c r="AP26610" s="104"/>
    </row>
    <row r="26611" spans="21:42" ht="15" customHeight="1" x14ac:dyDescent="0.25">
      <c r="U26611" s="104"/>
      <c r="AB26611" s="104"/>
      <c r="AC26611" s="104"/>
      <c r="AF26611" s="104"/>
      <c r="AG26611" s="104"/>
      <c r="AK26611" s="104"/>
      <c r="AL26611" s="104"/>
      <c r="AO26611" s="104"/>
      <c r="AP26611" s="104"/>
    </row>
    <row r="26612" spans="21:42" ht="15" customHeight="1" x14ac:dyDescent="0.25">
      <c r="U26612" s="104"/>
      <c r="AB26612" s="104"/>
      <c r="AC26612" s="104"/>
      <c r="AF26612" s="104"/>
      <c r="AG26612" s="104"/>
      <c r="AK26612" s="104"/>
      <c r="AL26612" s="104"/>
      <c r="AO26612" s="104"/>
      <c r="AP26612" s="104"/>
    </row>
    <row r="26613" spans="21:42" ht="15" customHeight="1" x14ac:dyDescent="0.25">
      <c r="U26613" s="104"/>
      <c r="AB26613" s="104"/>
      <c r="AC26613" s="104"/>
      <c r="AF26613" s="104"/>
      <c r="AG26613" s="104"/>
      <c r="AK26613" s="104"/>
      <c r="AL26613" s="104"/>
      <c r="AO26613" s="104"/>
      <c r="AP26613" s="104"/>
    </row>
    <row r="26614" spans="21:42" ht="15" customHeight="1" x14ac:dyDescent="0.25">
      <c r="U26614" s="104"/>
      <c r="AB26614" s="104"/>
      <c r="AC26614" s="104"/>
      <c r="AF26614" s="104"/>
      <c r="AG26614" s="104"/>
      <c r="AK26614" s="104"/>
      <c r="AL26614" s="104"/>
      <c r="AO26614" s="104"/>
      <c r="AP26614" s="104"/>
    </row>
    <row r="26615" spans="21:42" ht="15" customHeight="1" x14ac:dyDescent="0.25">
      <c r="U26615" s="104"/>
      <c r="AB26615" s="104"/>
      <c r="AC26615" s="104"/>
      <c r="AF26615" s="104"/>
      <c r="AG26615" s="104"/>
      <c r="AK26615" s="104"/>
      <c r="AL26615" s="104"/>
      <c r="AO26615" s="104"/>
      <c r="AP26615" s="104"/>
    </row>
    <row r="26616" spans="21:42" ht="15" customHeight="1" x14ac:dyDescent="0.25">
      <c r="U26616" s="104"/>
      <c r="AB26616" s="104"/>
      <c r="AC26616" s="104"/>
      <c r="AF26616" s="104"/>
      <c r="AG26616" s="104"/>
      <c r="AK26616" s="104"/>
      <c r="AL26616" s="104"/>
      <c r="AO26616" s="104"/>
      <c r="AP26616" s="104"/>
    </row>
    <row r="26617" spans="21:42" ht="15" customHeight="1" x14ac:dyDescent="0.25">
      <c r="U26617" s="104"/>
      <c r="AB26617" s="104"/>
      <c r="AC26617" s="104"/>
      <c r="AF26617" s="104"/>
      <c r="AG26617" s="104"/>
      <c r="AK26617" s="104"/>
      <c r="AL26617" s="104"/>
      <c r="AO26617" s="104"/>
      <c r="AP26617" s="104"/>
    </row>
    <row r="26618" spans="21:42" ht="15" customHeight="1" x14ac:dyDescent="0.25">
      <c r="U26618" s="104"/>
      <c r="AB26618" s="104"/>
      <c r="AC26618" s="104"/>
      <c r="AF26618" s="104"/>
      <c r="AG26618" s="104"/>
      <c r="AK26618" s="104"/>
      <c r="AL26618" s="104"/>
      <c r="AO26618" s="104"/>
      <c r="AP26618" s="104"/>
    </row>
    <row r="26619" spans="21:42" ht="15" customHeight="1" x14ac:dyDescent="0.25">
      <c r="U26619" s="104"/>
      <c r="AB26619" s="104"/>
      <c r="AC26619" s="104"/>
      <c r="AF26619" s="104"/>
      <c r="AG26619" s="104"/>
      <c r="AK26619" s="104"/>
      <c r="AL26619" s="104"/>
      <c r="AO26619" s="104"/>
      <c r="AP26619" s="104"/>
    </row>
    <row r="26620" spans="21:42" ht="15" customHeight="1" x14ac:dyDescent="0.25">
      <c r="U26620" s="104"/>
      <c r="AB26620" s="104"/>
      <c r="AC26620" s="104"/>
      <c r="AF26620" s="104"/>
      <c r="AG26620" s="104"/>
      <c r="AK26620" s="104"/>
      <c r="AL26620" s="104"/>
      <c r="AO26620" s="104"/>
      <c r="AP26620" s="104"/>
    </row>
    <row r="26621" spans="21:42" ht="15" customHeight="1" x14ac:dyDescent="0.25">
      <c r="U26621" s="104"/>
      <c r="AB26621" s="104"/>
      <c r="AC26621" s="104"/>
      <c r="AF26621" s="104"/>
      <c r="AG26621" s="104"/>
      <c r="AK26621" s="104"/>
      <c r="AL26621" s="104"/>
      <c r="AO26621" s="104"/>
      <c r="AP26621" s="104"/>
    </row>
    <row r="26622" spans="21:42" ht="15" customHeight="1" x14ac:dyDescent="0.25">
      <c r="U26622" s="104"/>
      <c r="AB26622" s="104"/>
      <c r="AC26622" s="104"/>
      <c r="AF26622" s="104"/>
      <c r="AG26622" s="104"/>
      <c r="AK26622" s="104"/>
      <c r="AL26622" s="104"/>
      <c r="AO26622" s="104"/>
      <c r="AP26622" s="104"/>
    </row>
    <row r="26623" spans="21:42" ht="15" customHeight="1" x14ac:dyDescent="0.25">
      <c r="U26623" s="104"/>
      <c r="AB26623" s="104"/>
      <c r="AC26623" s="104"/>
      <c r="AF26623" s="104"/>
      <c r="AG26623" s="104"/>
      <c r="AK26623" s="104"/>
      <c r="AL26623" s="104"/>
      <c r="AO26623" s="104"/>
      <c r="AP26623" s="104"/>
    </row>
    <row r="26624" spans="21:42" ht="15" customHeight="1" x14ac:dyDescent="0.25">
      <c r="U26624" s="104"/>
      <c r="AB26624" s="104"/>
      <c r="AC26624" s="104"/>
      <c r="AF26624" s="104"/>
      <c r="AG26624" s="104"/>
      <c r="AK26624" s="104"/>
      <c r="AL26624" s="104"/>
      <c r="AO26624" s="104"/>
      <c r="AP26624" s="104"/>
    </row>
    <row r="26625" spans="21:42" ht="15" customHeight="1" x14ac:dyDescent="0.25">
      <c r="U26625" s="104"/>
      <c r="AB26625" s="104"/>
      <c r="AC26625" s="104"/>
      <c r="AF26625" s="104"/>
      <c r="AG26625" s="104"/>
      <c r="AK26625" s="104"/>
      <c r="AL26625" s="104"/>
      <c r="AO26625" s="104"/>
      <c r="AP26625" s="104"/>
    </row>
    <row r="26626" spans="21:42" ht="15" customHeight="1" x14ac:dyDescent="0.25">
      <c r="U26626" s="104"/>
      <c r="AB26626" s="104"/>
      <c r="AC26626" s="104"/>
      <c r="AF26626" s="104"/>
      <c r="AG26626" s="104"/>
      <c r="AK26626" s="104"/>
      <c r="AL26626" s="104"/>
      <c r="AO26626" s="104"/>
      <c r="AP26626" s="104"/>
    </row>
    <row r="26627" spans="21:42" ht="15" customHeight="1" x14ac:dyDescent="0.25">
      <c r="U26627" s="104"/>
      <c r="AB26627" s="104"/>
      <c r="AC26627" s="104"/>
      <c r="AF26627" s="104"/>
      <c r="AG26627" s="104"/>
      <c r="AK26627" s="104"/>
      <c r="AL26627" s="104"/>
      <c r="AO26627" s="104"/>
      <c r="AP26627" s="104"/>
    </row>
    <row r="26628" spans="21:42" ht="15" customHeight="1" x14ac:dyDescent="0.25">
      <c r="U26628" s="104"/>
      <c r="AB26628" s="104"/>
      <c r="AC26628" s="104"/>
      <c r="AF26628" s="104"/>
      <c r="AG26628" s="104"/>
      <c r="AK26628" s="104"/>
      <c r="AL26628" s="104"/>
      <c r="AO26628" s="104"/>
      <c r="AP26628" s="104"/>
    </row>
    <row r="26629" spans="21:42" ht="15" customHeight="1" x14ac:dyDescent="0.25">
      <c r="U26629" s="104"/>
      <c r="AB26629" s="104"/>
      <c r="AC26629" s="104"/>
      <c r="AF26629" s="104"/>
      <c r="AG26629" s="104"/>
      <c r="AK26629" s="104"/>
      <c r="AL26629" s="104"/>
      <c r="AO26629" s="104"/>
      <c r="AP26629" s="104"/>
    </row>
    <row r="26630" spans="21:42" ht="15" customHeight="1" x14ac:dyDescent="0.25">
      <c r="U26630" s="104"/>
      <c r="AB26630" s="104"/>
      <c r="AC26630" s="104"/>
      <c r="AF26630" s="104"/>
      <c r="AG26630" s="104"/>
      <c r="AK26630" s="104"/>
      <c r="AL26630" s="104"/>
      <c r="AO26630" s="104"/>
      <c r="AP26630" s="104"/>
    </row>
    <row r="26631" spans="21:42" ht="15" customHeight="1" x14ac:dyDescent="0.25">
      <c r="U26631" s="104"/>
      <c r="AB26631" s="104"/>
      <c r="AC26631" s="104"/>
      <c r="AF26631" s="104"/>
      <c r="AG26631" s="104"/>
      <c r="AK26631" s="104"/>
      <c r="AL26631" s="104"/>
      <c r="AO26631" s="104"/>
      <c r="AP26631" s="104"/>
    </row>
    <row r="26632" spans="21:42" ht="15" customHeight="1" x14ac:dyDescent="0.25">
      <c r="U26632" s="104"/>
      <c r="AB26632" s="104"/>
      <c r="AC26632" s="104"/>
      <c r="AF26632" s="104"/>
      <c r="AG26632" s="104"/>
      <c r="AK26632" s="104"/>
      <c r="AL26632" s="104"/>
      <c r="AO26632" s="104"/>
      <c r="AP26632" s="104"/>
    </row>
    <row r="26633" spans="21:42" ht="15" customHeight="1" x14ac:dyDescent="0.25">
      <c r="U26633" s="104"/>
      <c r="AB26633" s="104"/>
      <c r="AC26633" s="104"/>
      <c r="AF26633" s="104"/>
      <c r="AG26633" s="104"/>
      <c r="AK26633" s="104"/>
      <c r="AL26633" s="104"/>
      <c r="AO26633" s="104"/>
      <c r="AP26633" s="104"/>
    </row>
    <row r="26634" spans="21:42" ht="15" customHeight="1" x14ac:dyDescent="0.25">
      <c r="U26634" s="104"/>
      <c r="AB26634" s="104"/>
      <c r="AC26634" s="104"/>
      <c r="AF26634" s="104"/>
      <c r="AG26634" s="104"/>
      <c r="AK26634" s="104"/>
      <c r="AL26634" s="104"/>
      <c r="AO26634" s="104"/>
      <c r="AP26634" s="104"/>
    </row>
    <row r="26635" spans="21:42" ht="15" customHeight="1" x14ac:dyDescent="0.25">
      <c r="U26635" s="104"/>
      <c r="AB26635" s="104"/>
      <c r="AC26635" s="104"/>
      <c r="AF26635" s="104"/>
      <c r="AG26635" s="104"/>
      <c r="AK26635" s="104"/>
      <c r="AL26635" s="104"/>
      <c r="AO26635" s="104"/>
      <c r="AP26635" s="104"/>
    </row>
    <row r="26636" spans="21:42" ht="15" customHeight="1" x14ac:dyDescent="0.25">
      <c r="U26636" s="104"/>
      <c r="AB26636" s="104"/>
      <c r="AC26636" s="104"/>
      <c r="AF26636" s="104"/>
      <c r="AG26636" s="104"/>
      <c r="AK26636" s="104"/>
      <c r="AL26636" s="104"/>
      <c r="AO26636" s="104"/>
      <c r="AP26636" s="104"/>
    </row>
    <row r="26637" spans="21:42" ht="15" customHeight="1" x14ac:dyDescent="0.25">
      <c r="U26637" s="104"/>
      <c r="AB26637" s="104"/>
      <c r="AC26637" s="104"/>
      <c r="AF26637" s="104"/>
      <c r="AG26637" s="104"/>
      <c r="AK26637" s="104"/>
      <c r="AL26637" s="104"/>
      <c r="AO26637" s="104"/>
      <c r="AP26637" s="104"/>
    </row>
    <row r="26638" spans="21:42" ht="15" customHeight="1" x14ac:dyDescent="0.25">
      <c r="U26638" s="104"/>
      <c r="AB26638" s="104"/>
      <c r="AC26638" s="104"/>
      <c r="AF26638" s="104"/>
      <c r="AG26638" s="104"/>
      <c r="AK26638" s="104"/>
      <c r="AL26638" s="104"/>
      <c r="AO26638" s="104"/>
      <c r="AP26638" s="104"/>
    </row>
    <row r="26639" spans="21:42" ht="15" customHeight="1" x14ac:dyDescent="0.25">
      <c r="U26639" s="104"/>
      <c r="AB26639" s="104"/>
      <c r="AC26639" s="104"/>
      <c r="AF26639" s="104"/>
      <c r="AG26639" s="104"/>
      <c r="AK26639" s="104"/>
      <c r="AL26639" s="104"/>
      <c r="AO26639" s="104"/>
      <c r="AP26639" s="104"/>
    </row>
    <row r="26640" spans="21:42" ht="15" customHeight="1" x14ac:dyDescent="0.25">
      <c r="U26640" s="104"/>
      <c r="AB26640" s="104"/>
      <c r="AC26640" s="104"/>
      <c r="AF26640" s="104"/>
      <c r="AG26640" s="104"/>
      <c r="AK26640" s="104"/>
      <c r="AL26640" s="104"/>
      <c r="AO26640" s="104"/>
      <c r="AP26640" s="104"/>
    </row>
    <row r="26641" spans="21:42" ht="15" customHeight="1" x14ac:dyDescent="0.25">
      <c r="U26641" s="104"/>
      <c r="AB26641" s="104"/>
      <c r="AC26641" s="104"/>
      <c r="AF26641" s="104"/>
      <c r="AG26641" s="104"/>
      <c r="AK26641" s="104"/>
      <c r="AL26641" s="104"/>
      <c r="AO26641" s="104"/>
      <c r="AP26641" s="104"/>
    </row>
    <row r="26642" spans="21:42" ht="15" customHeight="1" x14ac:dyDescent="0.25">
      <c r="U26642" s="104"/>
      <c r="AB26642" s="104"/>
      <c r="AC26642" s="104"/>
      <c r="AF26642" s="104"/>
      <c r="AG26642" s="104"/>
      <c r="AK26642" s="104"/>
      <c r="AL26642" s="104"/>
      <c r="AO26642" s="104"/>
      <c r="AP26642" s="104"/>
    </row>
    <row r="26643" spans="21:42" ht="15" customHeight="1" x14ac:dyDescent="0.25">
      <c r="U26643" s="104"/>
      <c r="AB26643" s="104"/>
      <c r="AC26643" s="104"/>
      <c r="AF26643" s="104"/>
      <c r="AG26643" s="104"/>
      <c r="AK26643" s="104"/>
      <c r="AL26643" s="104"/>
      <c r="AO26643" s="104"/>
      <c r="AP26643" s="104"/>
    </row>
    <row r="26644" spans="21:42" ht="15" customHeight="1" x14ac:dyDescent="0.25">
      <c r="U26644" s="104"/>
      <c r="AB26644" s="104"/>
      <c r="AC26644" s="104"/>
      <c r="AF26644" s="104"/>
      <c r="AG26644" s="104"/>
      <c r="AK26644" s="104"/>
      <c r="AL26644" s="104"/>
      <c r="AO26644" s="104"/>
      <c r="AP26644" s="104"/>
    </row>
    <row r="26645" spans="21:42" ht="15" customHeight="1" x14ac:dyDescent="0.25">
      <c r="U26645" s="104"/>
      <c r="AB26645" s="104"/>
      <c r="AC26645" s="104"/>
      <c r="AF26645" s="104"/>
      <c r="AG26645" s="104"/>
      <c r="AK26645" s="104"/>
      <c r="AL26645" s="104"/>
      <c r="AO26645" s="104"/>
      <c r="AP26645" s="104"/>
    </row>
    <row r="26646" spans="21:42" ht="15" customHeight="1" x14ac:dyDescent="0.25">
      <c r="U26646" s="104"/>
      <c r="AB26646" s="104"/>
      <c r="AC26646" s="104"/>
      <c r="AF26646" s="104"/>
      <c r="AG26646" s="104"/>
      <c r="AK26646" s="104"/>
      <c r="AL26646" s="104"/>
      <c r="AO26646" s="104"/>
      <c r="AP26646" s="104"/>
    </row>
    <row r="26647" spans="21:42" ht="15" customHeight="1" x14ac:dyDescent="0.25">
      <c r="U26647" s="104"/>
      <c r="AB26647" s="104"/>
      <c r="AC26647" s="104"/>
      <c r="AF26647" s="104"/>
      <c r="AG26647" s="104"/>
      <c r="AK26647" s="104"/>
      <c r="AL26647" s="104"/>
      <c r="AO26647" s="104"/>
      <c r="AP26647" s="104"/>
    </row>
    <row r="26648" spans="21:42" ht="15" customHeight="1" x14ac:dyDescent="0.25">
      <c r="U26648" s="104"/>
      <c r="AB26648" s="104"/>
      <c r="AC26648" s="104"/>
      <c r="AF26648" s="104"/>
      <c r="AG26648" s="104"/>
      <c r="AK26648" s="104"/>
      <c r="AL26648" s="104"/>
      <c r="AO26648" s="104"/>
      <c r="AP26648" s="104"/>
    </row>
    <row r="26649" spans="21:42" ht="15" customHeight="1" x14ac:dyDescent="0.25">
      <c r="U26649" s="104"/>
      <c r="AB26649" s="104"/>
      <c r="AC26649" s="104"/>
      <c r="AF26649" s="104"/>
      <c r="AG26649" s="104"/>
      <c r="AK26649" s="104"/>
      <c r="AL26649" s="104"/>
      <c r="AO26649" s="104"/>
      <c r="AP26649" s="104"/>
    </row>
    <row r="26650" spans="21:42" ht="15" customHeight="1" x14ac:dyDescent="0.25">
      <c r="U26650" s="104"/>
      <c r="AB26650" s="104"/>
      <c r="AC26650" s="104"/>
      <c r="AF26650" s="104"/>
      <c r="AG26650" s="104"/>
      <c r="AK26650" s="104"/>
      <c r="AL26650" s="104"/>
      <c r="AO26650" s="104"/>
      <c r="AP26650" s="104"/>
    </row>
    <row r="26651" spans="21:42" ht="15" customHeight="1" x14ac:dyDescent="0.25">
      <c r="U26651" s="104"/>
      <c r="AB26651" s="104"/>
      <c r="AC26651" s="104"/>
      <c r="AF26651" s="104"/>
      <c r="AG26651" s="104"/>
      <c r="AK26651" s="104"/>
      <c r="AL26651" s="104"/>
      <c r="AO26651" s="104"/>
      <c r="AP26651" s="104"/>
    </row>
    <row r="26652" spans="21:42" ht="15" customHeight="1" x14ac:dyDescent="0.25">
      <c r="U26652" s="104"/>
      <c r="AB26652" s="104"/>
      <c r="AC26652" s="104"/>
      <c r="AF26652" s="104"/>
      <c r="AG26652" s="104"/>
      <c r="AK26652" s="104"/>
      <c r="AL26652" s="104"/>
      <c r="AO26652" s="104"/>
      <c r="AP26652" s="104"/>
    </row>
    <row r="26653" spans="21:42" ht="15" customHeight="1" x14ac:dyDescent="0.25">
      <c r="U26653" s="104"/>
      <c r="AB26653" s="104"/>
      <c r="AC26653" s="104"/>
      <c r="AF26653" s="104"/>
      <c r="AG26653" s="104"/>
      <c r="AK26653" s="104"/>
      <c r="AL26653" s="104"/>
      <c r="AO26653" s="104"/>
      <c r="AP26653" s="104"/>
    </row>
    <row r="26654" spans="21:42" ht="15" customHeight="1" x14ac:dyDescent="0.25">
      <c r="U26654" s="104"/>
      <c r="AB26654" s="104"/>
      <c r="AC26654" s="104"/>
      <c r="AF26654" s="104"/>
      <c r="AG26654" s="104"/>
      <c r="AK26654" s="104"/>
      <c r="AL26654" s="104"/>
      <c r="AO26654" s="104"/>
      <c r="AP26654" s="104"/>
    </row>
    <row r="26655" spans="21:42" ht="15" customHeight="1" x14ac:dyDescent="0.25">
      <c r="U26655" s="104"/>
      <c r="AB26655" s="104"/>
      <c r="AC26655" s="104"/>
      <c r="AF26655" s="104"/>
      <c r="AG26655" s="104"/>
      <c r="AK26655" s="104"/>
      <c r="AL26655" s="104"/>
      <c r="AO26655" s="104"/>
      <c r="AP26655" s="104"/>
    </row>
    <row r="26656" spans="21:42" ht="15" customHeight="1" x14ac:dyDescent="0.25">
      <c r="U26656" s="104"/>
      <c r="AB26656" s="104"/>
      <c r="AC26656" s="104"/>
      <c r="AF26656" s="104"/>
      <c r="AG26656" s="104"/>
      <c r="AK26656" s="104"/>
      <c r="AL26656" s="104"/>
      <c r="AO26656" s="104"/>
      <c r="AP26656" s="104"/>
    </row>
    <row r="26657" spans="21:42" ht="15" customHeight="1" x14ac:dyDescent="0.25">
      <c r="U26657" s="104"/>
      <c r="AB26657" s="104"/>
      <c r="AC26657" s="104"/>
      <c r="AF26657" s="104"/>
      <c r="AG26657" s="104"/>
      <c r="AK26657" s="104"/>
      <c r="AL26657" s="104"/>
      <c r="AO26657" s="104"/>
      <c r="AP26657" s="104"/>
    </row>
    <row r="26658" spans="21:42" ht="15" customHeight="1" x14ac:dyDescent="0.25">
      <c r="U26658" s="104"/>
      <c r="AB26658" s="104"/>
      <c r="AC26658" s="104"/>
      <c r="AF26658" s="104"/>
      <c r="AG26658" s="104"/>
      <c r="AK26658" s="104"/>
      <c r="AL26658" s="104"/>
      <c r="AO26658" s="104"/>
      <c r="AP26658" s="104"/>
    </row>
    <row r="26659" spans="21:42" ht="15" customHeight="1" x14ac:dyDescent="0.25">
      <c r="U26659" s="104"/>
      <c r="AB26659" s="104"/>
      <c r="AC26659" s="104"/>
      <c r="AF26659" s="104"/>
      <c r="AG26659" s="104"/>
      <c r="AK26659" s="104"/>
      <c r="AL26659" s="104"/>
      <c r="AO26659" s="104"/>
      <c r="AP26659" s="104"/>
    </row>
    <row r="26660" spans="21:42" ht="15" customHeight="1" x14ac:dyDescent="0.25">
      <c r="U26660" s="104"/>
      <c r="AB26660" s="104"/>
      <c r="AC26660" s="104"/>
      <c r="AF26660" s="104"/>
      <c r="AG26660" s="104"/>
      <c r="AK26660" s="104"/>
      <c r="AL26660" s="104"/>
      <c r="AO26660" s="104"/>
      <c r="AP26660" s="104"/>
    </row>
    <row r="26661" spans="21:42" ht="15" customHeight="1" x14ac:dyDescent="0.25">
      <c r="U26661" s="104"/>
      <c r="AB26661" s="104"/>
      <c r="AC26661" s="104"/>
      <c r="AF26661" s="104"/>
      <c r="AG26661" s="104"/>
      <c r="AK26661" s="104"/>
      <c r="AL26661" s="104"/>
      <c r="AO26661" s="104"/>
      <c r="AP26661" s="104"/>
    </row>
    <row r="26662" spans="21:42" ht="15" customHeight="1" x14ac:dyDescent="0.25">
      <c r="U26662" s="104"/>
      <c r="AB26662" s="104"/>
      <c r="AC26662" s="104"/>
      <c r="AF26662" s="104"/>
      <c r="AG26662" s="104"/>
      <c r="AK26662" s="104"/>
      <c r="AL26662" s="104"/>
      <c r="AO26662" s="104"/>
      <c r="AP26662" s="104"/>
    </row>
    <row r="26663" spans="21:42" ht="15" customHeight="1" x14ac:dyDescent="0.25">
      <c r="U26663" s="104"/>
      <c r="AB26663" s="104"/>
      <c r="AC26663" s="104"/>
      <c r="AF26663" s="104"/>
      <c r="AG26663" s="104"/>
      <c r="AK26663" s="104"/>
      <c r="AL26663" s="104"/>
      <c r="AO26663" s="104"/>
      <c r="AP26663" s="104"/>
    </row>
    <row r="26664" spans="21:42" ht="15" customHeight="1" x14ac:dyDescent="0.25">
      <c r="U26664" s="104"/>
      <c r="AB26664" s="104"/>
      <c r="AC26664" s="104"/>
      <c r="AF26664" s="104"/>
      <c r="AG26664" s="104"/>
      <c r="AK26664" s="104"/>
      <c r="AL26664" s="104"/>
      <c r="AO26664" s="104"/>
      <c r="AP26664" s="104"/>
    </row>
    <row r="26665" spans="21:42" ht="15" customHeight="1" x14ac:dyDescent="0.25">
      <c r="U26665" s="104"/>
      <c r="AB26665" s="104"/>
      <c r="AC26665" s="104"/>
      <c r="AF26665" s="104"/>
      <c r="AG26665" s="104"/>
      <c r="AK26665" s="104"/>
      <c r="AL26665" s="104"/>
      <c r="AO26665" s="104"/>
      <c r="AP26665" s="104"/>
    </row>
    <row r="26666" spans="21:42" ht="15" customHeight="1" x14ac:dyDescent="0.25">
      <c r="U26666" s="104"/>
      <c r="AB26666" s="104"/>
      <c r="AC26666" s="104"/>
      <c r="AF26666" s="104"/>
      <c r="AG26666" s="104"/>
      <c r="AK26666" s="104"/>
      <c r="AL26666" s="104"/>
      <c r="AO26666" s="104"/>
      <c r="AP26666" s="104"/>
    </row>
    <row r="26667" spans="21:42" ht="15" customHeight="1" x14ac:dyDescent="0.25">
      <c r="U26667" s="104"/>
      <c r="AB26667" s="104"/>
      <c r="AC26667" s="104"/>
      <c r="AF26667" s="104"/>
      <c r="AG26667" s="104"/>
      <c r="AK26667" s="104"/>
      <c r="AL26667" s="104"/>
      <c r="AO26667" s="104"/>
      <c r="AP26667" s="104"/>
    </row>
    <row r="26668" spans="21:42" ht="15" customHeight="1" x14ac:dyDescent="0.25">
      <c r="U26668" s="104"/>
      <c r="AB26668" s="104"/>
      <c r="AC26668" s="104"/>
      <c r="AF26668" s="104"/>
      <c r="AG26668" s="104"/>
      <c r="AK26668" s="104"/>
      <c r="AL26668" s="104"/>
      <c r="AO26668" s="104"/>
      <c r="AP26668" s="104"/>
    </row>
    <row r="26669" spans="21:42" ht="15" customHeight="1" x14ac:dyDescent="0.25">
      <c r="U26669" s="104"/>
      <c r="AB26669" s="104"/>
      <c r="AC26669" s="104"/>
      <c r="AF26669" s="104"/>
      <c r="AG26669" s="104"/>
      <c r="AK26669" s="104"/>
      <c r="AL26669" s="104"/>
      <c r="AO26669" s="104"/>
      <c r="AP26669" s="104"/>
    </row>
    <row r="26670" spans="21:42" ht="15" customHeight="1" x14ac:dyDescent="0.25">
      <c r="U26670" s="104"/>
      <c r="AB26670" s="104"/>
      <c r="AC26670" s="104"/>
      <c r="AF26670" s="104"/>
      <c r="AG26670" s="104"/>
      <c r="AK26670" s="104"/>
      <c r="AL26670" s="104"/>
      <c r="AO26670" s="104"/>
      <c r="AP26670" s="104"/>
    </row>
    <row r="26671" spans="21:42" ht="15" customHeight="1" x14ac:dyDescent="0.25">
      <c r="U26671" s="104"/>
      <c r="AB26671" s="104"/>
      <c r="AC26671" s="104"/>
      <c r="AF26671" s="104"/>
      <c r="AG26671" s="104"/>
      <c r="AK26671" s="104"/>
      <c r="AL26671" s="104"/>
      <c r="AO26671" s="104"/>
      <c r="AP26671" s="104"/>
    </row>
    <row r="26672" spans="21:42" ht="15" customHeight="1" x14ac:dyDescent="0.25">
      <c r="U26672" s="104"/>
      <c r="AB26672" s="104"/>
      <c r="AC26672" s="104"/>
      <c r="AF26672" s="104"/>
      <c r="AG26672" s="104"/>
      <c r="AK26672" s="104"/>
      <c r="AL26672" s="104"/>
      <c r="AO26672" s="104"/>
      <c r="AP26672" s="104"/>
    </row>
    <row r="26673" spans="21:42" ht="15" customHeight="1" x14ac:dyDescent="0.25">
      <c r="U26673" s="104"/>
      <c r="AB26673" s="104"/>
      <c r="AC26673" s="104"/>
      <c r="AF26673" s="104"/>
      <c r="AG26673" s="104"/>
      <c r="AK26673" s="104"/>
      <c r="AL26673" s="104"/>
      <c r="AO26673" s="104"/>
      <c r="AP26673" s="104"/>
    </row>
    <row r="26674" spans="21:42" ht="15" customHeight="1" x14ac:dyDescent="0.25">
      <c r="U26674" s="104"/>
      <c r="AB26674" s="104"/>
      <c r="AC26674" s="104"/>
      <c r="AF26674" s="104"/>
      <c r="AG26674" s="104"/>
      <c r="AK26674" s="104"/>
      <c r="AL26674" s="104"/>
      <c r="AO26674" s="104"/>
      <c r="AP26674" s="104"/>
    </row>
    <row r="26675" spans="21:42" ht="15" customHeight="1" x14ac:dyDescent="0.25">
      <c r="U26675" s="104"/>
      <c r="AB26675" s="104"/>
      <c r="AC26675" s="104"/>
      <c r="AF26675" s="104"/>
      <c r="AG26675" s="104"/>
      <c r="AK26675" s="104"/>
      <c r="AL26675" s="104"/>
      <c r="AO26675" s="104"/>
      <c r="AP26675" s="104"/>
    </row>
    <row r="26676" spans="21:42" ht="15" customHeight="1" x14ac:dyDescent="0.25">
      <c r="U26676" s="104"/>
      <c r="AB26676" s="104"/>
      <c r="AC26676" s="104"/>
      <c r="AF26676" s="104"/>
      <c r="AG26676" s="104"/>
      <c r="AK26676" s="104"/>
      <c r="AL26676" s="104"/>
      <c r="AO26676" s="104"/>
      <c r="AP26676" s="104"/>
    </row>
    <row r="26677" spans="21:42" ht="15" customHeight="1" x14ac:dyDescent="0.25">
      <c r="U26677" s="104"/>
      <c r="AB26677" s="104"/>
      <c r="AC26677" s="104"/>
      <c r="AF26677" s="104"/>
      <c r="AG26677" s="104"/>
      <c r="AK26677" s="104"/>
      <c r="AL26677" s="104"/>
      <c r="AO26677" s="104"/>
      <c r="AP26677" s="104"/>
    </row>
    <row r="26678" spans="21:42" ht="15" customHeight="1" x14ac:dyDescent="0.25">
      <c r="U26678" s="104"/>
      <c r="AB26678" s="104"/>
      <c r="AC26678" s="104"/>
      <c r="AF26678" s="104"/>
      <c r="AG26678" s="104"/>
      <c r="AK26678" s="104"/>
      <c r="AL26678" s="104"/>
      <c r="AO26678" s="104"/>
      <c r="AP26678" s="104"/>
    </row>
    <row r="26679" spans="21:42" ht="15" customHeight="1" x14ac:dyDescent="0.25">
      <c r="U26679" s="104"/>
      <c r="AB26679" s="104"/>
      <c r="AC26679" s="104"/>
      <c r="AF26679" s="104"/>
      <c r="AG26679" s="104"/>
      <c r="AK26679" s="104"/>
      <c r="AL26679" s="104"/>
      <c r="AO26679" s="104"/>
      <c r="AP26679" s="104"/>
    </row>
    <row r="26680" spans="21:42" ht="15" customHeight="1" x14ac:dyDescent="0.25">
      <c r="U26680" s="104"/>
      <c r="AB26680" s="104"/>
      <c r="AC26680" s="104"/>
      <c r="AF26680" s="104"/>
      <c r="AG26680" s="104"/>
      <c r="AK26680" s="104"/>
      <c r="AL26680" s="104"/>
      <c r="AO26680" s="104"/>
      <c r="AP26680" s="104"/>
    </row>
    <row r="26681" spans="21:42" ht="15" customHeight="1" x14ac:dyDescent="0.25">
      <c r="U26681" s="104"/>
      <c r="AB26681" s="104"/>
      <c r="AC26681" s="104"/>
      <c r="AF26681" s="104"/>
      <c r="AG26681" s="104"/>
      <c r="AK26681" s="104"/>
      <c r="AL26681" s="104"/>
      <c r="AO26681" s="104"/>
      <c r="AP26681" s="104"/>
    </row>
    <row r="26682" spans="21:42" ht="15" customHeight="1" x14ac:dyDescent="0.25">
      <c r="U26682" s="104"/>
      <c r="AB26682" s="104"/>
      <c r="AC26682" s="104"/>
      <c r="AF26682" s="104"/>
      <c r="AG26682" s="104"/>
      <c r="AK26682" s="104"/>
      <c r="AL26682" s="104"/>
      <c r="AO26682" s="104"/>
      <c r="AP26682" s="104"/>
    </row>
    <row r="26683" spans="21:42" ht="15" customHeight="1" x14ac:dyDescent="0.25">
      <c r="U26683" s="104"/>
      <c r="AB26683" s="104"/>
      <c r="AC26683" s="104"/>
      <c r="AF26683" s="104"/>
      <c r="AG26683" s="104"/>
      <c r="AK26683" s="104"/>
      <c r="AL26683" s="104"/>
      <c r="AO26683" s="104"/>
      <c r="AP26683" s="104"/>
    </row>
    <row r="26684" spans="21:42" ht="15" customHeight="1" x14ac:dyDescent="0.25">
      <c r="U26684" s="104"/>
      <c r="AB26684" s="104"/>
      <c r="AC26684" s="104"/>
      <c r="AF26684" s="104"/>
      <c r="AG26684" s="104"/>
      <c r="AK26684" s="104"/>
      <c r="AL26684" s="104"/>
      <c r="AO26684" s="104"/>
      <c r="AP26684" s="104"/>
    </row>
    <row r="26685" spans="21:42" ht="15" customHeight="1" x14ac:dyDescent="0.25">
      <c r="U26685" s="104"/>
      <c r="AB26685" s="104"/>
      <c r="AC26685" s="104"/>
      <c r="AF26685" s="104"/>
      <c r="AG26685" s="104"/>
      <c r="AK26685" s="104"/>
      <c r="AL26685" s="104"/>
      <c r="AO26685" s="104"/>
      <c r="AP26685" s="104"/>
    </row>
    <row r="26686" spans="21:42" ht="15" customHeight="1" x14ac:dyDescent="0.25">
      <c r="U26686" s="104"/>
      <c r="AB26686" s="104"/>
      <c r="AC26686" s="104"/>
      <c r="AF26686" s="104"/>
      <c r="AG26686" s="104"/>
      <c r="AK26686" s="104"/>
      <c r="AL26686" s="104"/>
      <c r="AO26686" s="104"/>
      <c r="AP26686" s="104"/>
    </row>
    <row r="26687" spans="21:42" ht="15" customHeight="1" x14ac:dyDescent="0.25">
      <c r="U26687" s="104"/>
      <c r="AB26687" s="104"/>
      <c r="AC26687" s="104"/>
      <c r="AF26687" s="104"/>
      <c r="AG26687" s="104"/>
      <c r="AK26687" s="104"/>
      <c r="AL26687" s="104"/>
      <c r="AO26687" s="104"/>
      <c r="AP26687" s="104"/>
    </row>
    <row r="26688" spans="21:42" ht="15" customHeight="1" x14ac:dyDescent="0.25">
      <c r="U26688" s="104"/>
      <c r="AB26688" s="104"/>
      <c r="AC26688" s="104"/>
      <c r="AF26688" s="104"/>
      <c r="AG26688" s="104"/>
      <c r="AK26688" s="104"/>
      <c r="AL26688" s="104"/>
      <c r="AO26688" s="104"/>
      <c r="AP26688" s="104"/>
    </row>
    <row r="26689" spans="21:42" ht="15" customHeight="1" x14ac:dyDescent="0.25">
      <c r="U26689" s="104"/>
      <c r="AB26689" s="104"/>
      <c r="AC26689" s="104"/>
      <c r="AF26689" s="104"/>
      <c r="AG26689" s="104"/>
      <c r="AK26689" s="104"/>
      <c r="AL26689" s="104"/>
      <c r="AO26689" s="104"/>
      <c r="AP26689" s="104"/>
    </row>
    <row r="26690" spans="21:42" ht="15" customHeight="1" x14ac:dyDescent="0.25">
      <c r="U26690" s="104"/>
      <c r="AB26690" s="104"/>
      <c r="AC26690" s="104"/>
      <c r="AF26690" s="104"/>
      <c r="AG26690" s="104"/>
      <c r="AK26690" s="104"/>
      <c r="AL26690" s="104"/>
      <c r="AO26690" s="104"/>
      <c r="AP26690" s="104"/>
    </row>
    <row r="26691" spans="21:42" ht="15" customHeight="1" x14ac:dyDescent="0.25">
      <c r="U26691" s="104"/>
      <c r="AB26691" s="104"/>
      <c r="AC26691" s="104"/>
      <c r="AF26691" s="104"/>
      <c r="AG26691" s="104"/>
      <c r="AK26691" s="104"/>
      <c r="AL26691" s="104"/>
      <c r="AO26691" s="104"/>
      <c r="AP26691" s="104"/>
    </row>
    <row r="26692" spans="21:42" ht="15" customHeight="1" x14ac:dyDescent="0.25">
      <c r="U26692" s="104"/>
      <c r="AB26692" s="104"/>
      <c r="AC26692" s="104"/>
      <c r="AF26692" s="104"/>
      <c r="AG26692" s="104"/>
      <c r="AK26692" s="104"/>
      <c r="AL26692" s="104"/>
      <c r="AO26692" s="104"/>
      <c r="AP26692" s="104"/>
    </row>
    <row r="26693" spans="21:42" ht="15" customHeight="1" x14ac:dyDescent="0.25">
      <c r="U26693" s="104"/>
      <c r="AB26693" s="104"/>
      <c r="AC26693" s="104"/>
      <c r="AF26693" s="104"/>
      <c r="AG26693" s="104"/>
      <c r="AK26693" s="104"/>
      <c r="AL26693" s="104"/>
      <c r="AO26693" s="104"/>
      <c r="AP26693" s="104"/>
    </row>
    <row r="26694" spans="21:42" ht="15" customHeight="1" x14ac:dyDescent="0.25">
      <c r="U26694" s="104"/>
      <c r="AB26694" s="104"/>
      <c r="AC26694" s="104"/>
      <c r="AF26694" s="104"/>
      <c r="AG26694" s="104"/>
      <c r="AK26694" s="104"/>
      <c r="AL26694" s="104"/>
      <c r="AO26694" s="104"/>
      <c r="AP26694" s="104"/>
    </row>
    <row r="26695" spans="21:42" ht="15" customHeight="1" x14ac:dyDescent="0.25">
      <c r="U26695" s="104"/>
      <c r="AB26695" s="104"/>
      <c r="AC26695" s="104"/>
      <c r="AF26695" s="104"/>
      <c r="AG26695" s="104"/>
      <c r="AK26695" s="104"/>
      <c r="AL26695" s="104"/>
      <c r="AO26695" s="104"/>
      <c r="AP26695" s="104"/>
    </row>
    <row r="26696" spans="21:42" ht="15" customHeight="1" x14ac:dyDescent="0.25">
      <c r="U26696" s="104"/>
      <c r="AB26696" s="104"/>
      <c r="AC26696" s="104"/>
      <c r="AF26696" s="104"/>
      <c r="AG26696" s="104"/>
      <c r="AK26696" s="104"/>
      <c r="AL26696" s="104"/>
      <c r="AO26696" s="104"/>
      <c r="AP26696" s="104"/>
    </row>
    <row r="26697" spans="21:42" ht="15" customHeight="1" x14ac:dyDescent="0.25">
      <c r="U26697" s="104"/>
      <c r="AB26697" s="104"/>
      <c r="AC26697" s="104"/>
      <c r="AF26697" s="104"/>
      <c r="AG26697" s="104"/>
      <c r="AK26697" s="104"/>
      <c r="AL26697" s="104"/>
      <c r="AO26697" s="104"/>
      <c r="AP26697" s="104"/>
    </row>
    <row r="26698" spans="21:42" ht="15" customHeight="1" x14ac:dyDescent="0.25">
      <c r="U26698" s="104"/>
      <c r="AB26698" s="104"/>
      <c r="AC26698" s="104"/>
      <c r="AF26698" s="104"/>
      <c r="AG26698" s="104"/>
      <c r="AK26698" s="104"/>
      <c r="AL26698" s="104"/>
      <c r="AO26698" s="104"/>
      <c r="AP26698" s="104"/>
    </row>
    <row r="26699" spans="21:42" ht="15" customHeight="1" x14ac:dyDescent="0.25">
      <c r="U26699" s="104"/>
      <c r="AB26699" s="104"/>
      <c r="AC26699" s="104"/>
      <c r="AF26699" s="104"/>
      <c r="AG26699" s="104"/>
      <c r="AK26699" s="104"/>
      <c r="AL26699" s="104"/>
      <c r="AO26699" s="104"/>
      <c r="AP26699" s="104"/>
    </row>
    <row r="26700" spans="21:42" ht="15" customHeight="1" x14ac:dyDescent="0.25">
      <c r="U26700" s="104"/>
      <c r="AB26700" s="104"/>
      <c r="AC26700" s="104"/>
      <c r="AF26700" s="104"/>
      <c r="AG26700" s="104"/>
      <c r="AK26700" s="104"/>
      <c r="AL26700" s="104"/>
      <c r="AO26700" s="104"/>
      <c r="AP26700" s="104"/>
    </row>
    <row r="26701" spans="21:42" ht="15" customHeight="1" x14ac:dyDescent="0.25">
      <c r="U26701" s="104"/>
      <c r="AB26701" s="104"/>
      <c r="AC26701" s="104"/>
      <c r="AF26701" s="104"/>
      <c r="AG26701" s="104"/>
      <c r="AK26701" s="104"/>
      <c r="AL26701" s="104"/>
      <c r="AO26701" s="104"/>
      <c r="AP26701" s="104"/>
    </row>
    <row r="26702" spans="21:42" ht="15" customHeight="1" x14ac:dyDescent="0.25">
      <c r="U26702" s="104"/>
      <c r="AB26702" s="104"/>
      <c r="AC26702" s="104"/>
      <c r="AF26702" s="104"/>
      <c r="AG26702" s="104"/>
      <c r="AK26702" s="104"/>
      <c r="AL26702" s="104"/>
      <c r="AO26702" s="104"/>
      <c r="AP26702" s="104"/>
    </row>
    <row r="26703" spans="21:42" ht="15" customHeight="1" x14ac:dyDescent="0.25">
      <c r="U26703" s="104"/>
      <c r="AB26703" s="104"/>
      <c r="AC26703" s="104"/>
      <c r="AF26703" s="104"/>
      <c r="AG26703" s="104"/>
      <c r="AK26703" s="104"/>
      <c r="AL26703" s="104"/>
      <c r="AO26703" s="104"/>
      <c r="AP26703" s="104"/>
    </row>
    <row r="26704" spans="21:42" ht="15" customHeight="1" x14ac:dyDescent="0.25">
      <c r="U26704" s="104"/>
      <c r="AB26704" s="104"/>
      <c r="AC26704" s="104"/>
      <c r="AF26704" s="104"/>
      <c r="AG26704" s="104"/>
      <c r="AK26704" s="104"/>
      <c r="AL26704" s="104"/>
      <c r="AO26704" s="104"/>
      <c r="AP26704" s="104"/>
    </row>
    <row r="26705" spans="21:42" ht="15" customHeight="1" x14ac:dyDescent="0.25">
      <c r="U26705" s="104"/>
      <c r="AB26705" s="104"/>
      <c r="AC26705" s="104"/>
      <c r="AF26705" s="104"/>
      <c r="AG26705" s="104"/>
      <c r="AK26705" s="104"/>
      <c r="AL26705" s="104"/>
      <c r="AO26705" s="104"/>
      <c r="AP26705" s="104"/>
    </row>
    <row r="26706" spans="21:42" ht="15" customHeight="1" x14ac:dyDescent="0.25">
      <c r="U26706" s="104"/>
      <c r="AB26706" s="104"/>
      <c r="AC26706" s="104"/>
      <c r="AF26706" s="104"/>
      <c r="AG26706" s="104"/>
      <c r="AK26706" s="104"/>
      <c r="AL26706" s="104"/>
      <c r="AO26706" s="104"/>
      <c r="AP26706" s="104"/>
    </row>
    <row r="26707" spans="21:42" ht="15" customHeight="1" x14ac:dyDescent="0.25">
      <c r="U26707" s="104"/>
      <c r="AB26707" s="104"/>
      <c r="AC26707" s="104"/>
      <c r="AF26707" s="104"/>
      <c r="AG26707" s="104"/>
      <c r="AK26707" s="104"/>
      <c r="AL26707" s="104"/>
      <c r="AO26707" s="104"/>
      <c r="AP26707" s="104"/>
    </row>
    <row r="26708" spans="21:42" ht="15" customHeight="1" x14ac:dyDescent="0.25">
      <c r="U26708" s="104"/>
      <c r="AB26708" s="104"/>
      <c r="AC26708" s="104"/>
      <c r="AF26708" s="104"/>
      <c r="AG26708" s="104"/>
      <c r="AK26708" s="104"/>
      <c r="AL26708" s="104"/>
      <c r="AO26708" s="104"/>
      <c r="AP26708" s="104"/>
    </row>
    <row r="26709" spans="21:42" ht="15" customHeight="1" x14ac:dyDescent="0.25">
      <c r="U26709" s="104"/>
      <c r="AB26709" s="104"/>
      <c r="AC26709" s="104"/>
      <c r="AF26709" s="104"/>
      <c r="AG26709" s="104"/>
      <c r="AK26709" s="104"/>
      <c r="AL26709" s="104"/>
      <c r="AO26709" s="104"/>
      <c r="AP26709" s="104"/>
    </row>
    <row r="26710" spans="21:42" ht="15" customHeight="1" x14ac:dyDescent="0.25">
      <c r="U26710" s="104"/>
      <c r="AB26710" s="104"/>
      <c r="AC26710" s="104"/>
      <c r="AF26710" s="104"/>
      <c r="AG26710" s="104"/>
      <c r="AK26710" s="104"/>
      <c r="AL26710" s="104"/>
      <c r="AO26710" s="104"/>
      <c r="AP26710" s="104"/>
    </row>
    <row r="26711" spans="21:42" ht="15" customHeight="1" x14ac:dyDescent="0.25">
      <c r="U26711" s="104"/>
      <c r="AB26711" s="104"/>
      <c r="AC26711" s="104"/>
      <c r="AF26711" s="104"/>
      <c r="AG26711" s="104"/>
      <c r="AK26711" s="104"/>
      <c r="AL26711" s="104"/>
      <c r="AO26711" s="104"/>
      <c r="AP26711" s="104"/>
    </row>
    <row r="26712" spans="21:42" ht="15" customHeight="1" x14ac:dyDescent="0.25">
      <c r="U26712" s="104"/>
      <c r="AB26712" s="104"/>
      <c r="AC26712" s="104"/>
      <c r="AF26712" s="104"/>
      <c r="AG26712" s="104"/>
      <c r="AK26712" s="104"/>
      <c r="AL26712" s="104"/>
      <c r="AO26712" s="104"/>
      <c r="AP26712" s="104"/>
    </row>
    <row r="26713" spans="21:42" ht="15" customHeight="1" x14ac:dyDescent="0.25">
      <c r="U26713" s="104"/>
      <c r="AB26713" s="104"/>
      <c r="AC26713" s="104"/>
      <c r="AF26713" s="104"/>
      <c r="AG26713" s="104"/>
      <c r="AK26713" s="104"/>
      <c r="AL26713" s="104"/>
      <c r="AO26713" s="104"/>
      <c r="AP26713" s="104"/>
    </row>
    <row r="26714" spans="21:42" ht="15" customHeight="1" x14ac:dyDescent="0.25">
      <c r="U26714" s="104"/>
      <c r="AB26714" s="104"/>
      <c r="AC26714" s="104"/>
      <c r="AF26714" s="104"/>
      <c r="AG26714" s="104"/>
      <c r="AK26714" s="104"/>
      <c r="AL26714" s="104"/>
      <c r="AO26714" s="104"/>
      <c r="AP26714" s="104"/>
    </row>
    <row r="26715" spans="21:42" ht="15" customHeight="1" x14ac:dyDescent="0.25">
      <c r="U26715" s="104"/>
      <c r="AB26715" s="104"/>
      <c r="AC26715" s="104"/>
      <c r="AF26715" s="104"/>
      <c r="AG26715" s="104"/>
      <c r="AK26715" s="104"/>
      <c r="AL26715" s="104"/>
      <c r="AO26715" s="104"/>
      <c r="AP26715" s="104"/>
    </row>
    <row r="26716" spans="21:42" ht="15" customHeight="1" x14ac:dyDescent="0.25">
      <c r="U26716" s="104"/>
      <c r="AB26716" s="104"/>
      <c r="AC26716" s="104"/>
      <c r="AF26716" s="104"/>
      <c r="AG26716" s="104"/>
      <c r="AK26716" s="104"/>
      <c r="AL26716" s="104"/>
      <c r="AO26716" s="104"/>
      <c r="AP26716" s="104"/>
    </row>
    <row r="26717" spans="21:42" ht="15" customHeight="1" x14ac:dyDescent="0.25">
      <c r="U26717" s="104"/>
      <c r="AB26717" s="104"/>
      <c r="AC26717" s="104"/>
      <c r="AF26717" s="104"/>
      <c r="AG26717" s="104"/>
      <c r="AK26717" s="104"/>
      <c r="AL26717" s="104"/>
      <c r="AO26717" s="104"/>
      <c r="AP26717" s="104"/>
    </row>
    <row r="26718" spans="21:42" ht="15" customHeight="1" x14ac:dyDescent="0.25">
      <c r="U26718" s="104"/>
      <c r="AB26718" s="104"/>
      <c r="AC26718" s="104"/>
      <c r="AF26718" s="104"/>
      <c r="AG26718" s="104"/>
      <c r="AK26718" s="104"/>
      <c r="AL26718" s="104"/>
      <c r="AO26718" s="104"/>
      <c r="AP26718" s="104"/>
    </row>
    <row r="26719" spans="21:42" ht="15" customHeight="1" x14ac:dyDescent="0.25">
      <c r="U26719" s="104"/>
      <c r="AB26719" s="104"/>
      <c r="AC26719" s="104"/>
      <c r="AF26719" s="104"/>
      <c r="AG26719" s="104"/>
      <c r="AK26719" s="104"/>
      <c r="AL26719" s="104"/>
      <c r="AO26719" s="104"/>
      <c r="AP26719" s="104"/>
    </row>
    <row r="26720" spans="21:42" ht="15" customHeight="1" x14ac:dyDescent="0.25">
      <c r="U26720" s="104"/>
      <c r="AB26720" s="104"/>
      <c r="AC26720" s="104"/>
      <c r="AF26720" s="104"/>
      <c r="AG26720" s="104"/>
      <c r="AK26720" s="104"/>
      <c r="AL26720" s="104"/>
      <c r="AO26720" s="104"/>
      <c r="AP26720" s="104"/>
    </row>
    <row r="26721" spans="21:42" ht="15" customHeight="1" x14ac:dyDescent="0.25">
      <c r="U26721" s="104"/>
      <c r="AB26721" s="104"/>
      <c r="AC26721" s="104"/>
      <c r="AF26721" s="104"/>
      <c r="AG26721" s="104"/>
      <c r="AK26721" s="104"/>
      <c r="AL26721" s="104"/>
      <c r="AO26721" s="104"/>
      <c r="AP26721" s="104"/>
    </row>
    <row r="26722" spans="21:42" ht="15" customHeight="1" x14ac:dyDescent="0.25">
      <c r="U26722" s="104"/>
      <c r="AB26722" s="104"/>
      <c r="AC26722" s="104"/>
      <c r="AF26722" s="104"/>
      <c r="AG26722" s="104"/>
      <c r="AK26722" s="104"/>
      <c r="AL26722" s="104"/>
      <c r="AO26722" s="104"/>
      <c r="AP26722" s="104"/>
    </row>
    <row r="26723" spans="21:42" ht="15" customHeight="1" x14ac:dyDescent="0.25">
      <c r="U26723" s="104"/>
      <c r="AB26723" s="104"/>
      <c r="AC26723" s="104"/>
      <c r="AF26723" s="104"/>
      <c r="AG26723" s="104"/>
      <c r="AK26723" s="104"/>
      <c r="AL26723" s="104"/>
      <c r="AO26723" s="104"/>
      <c r="AP26723" s="104"/>
    </row>
    <row r="26724" spans="21:42" ht="15" customHeight="1" x14ac:dyDescent="0.25">
      <c r="U26724" s="104"/>
      <c r="AB26724" s="104"/>
      <c r="AC26724" s="104"/>
      <c r="AF26724" s="104"/>
      <c r="AG26724" s="104"/>
      <c r="AK26724" s="104"/>
      <c r="AL26724" s="104"/>
      <c r="AO26724" s="104"/>
      <c r="AP26724" s="104"/>
    </row>
    <row r="26725" spans="21:42" ht="15" customHeight="1" x14ac:dyDescent="0.25">
      <c r="U26725" s="104"/>
      <c r="AB26725" s="104"/>
      <c r="AC26725" s="104"/>
      <c r="AF26725" s="104"/>
      <c r="AG26725" s="104"/>
      <c r="AK26725" s="104"/>
      <c r="AL26725" s="104"/>
      <c r="AO26725" s="104"/>
      <c r="AP26725" s="104"/>
    </row>
    <row r="26726" spans="21:42" ht="15" customHeight="1" x14ac:dyDescent="0.25">
      <c r="U26726" s="104"/>
      <c r="AB26726" s="104"/>
      <c r="AC26726" s="104"/>
      <c r="AF26726" s="104"/>
      <c r="AG26726" s="104"/>
      <c r="AK26726" s="104"/>
      <c r="AL26726" s="104"/>
      <c r="AO26726" s="104"/>
      <c r="AP26726" s="104"/>
    </row>
    <row r="26727" spans="21:42" ht="15" customHeight="1" x14ac:dyDescent="0.25">
      <c r="U26727" s="104"/>
      <c r="AB26727" s="104"/>
      <c r="AC26727" s="104"/>
      <c r="AF26727" s="104"/>
      <c r="AG26727" s="104"/>
      <c r="AK26727" s="104"/>
      <c r="AL26727" s="104"/>
      <c r="AO26727" s="104"/>
      <c r="AP26727" s="104"/>
    </row>
    <row r="26728" spans="21:42" ht="15" customHeight="1" x14ac:dyDescent="0.25">
      <c r="U26728" s="104"/>
      <c r="AB26728" s="104"/>
      <c r="AC26728" s="104"/>
      <c r="AF26728" s="104"/>
      <c r="AG26728" s="104"/>
      <c r="AK26728" s="104"/>
      <c r="AL26728" s="104"/>
      <c r="AO26728" s="104"/>
      <c r="AP26728" s="104"/>
    </row>
    <row r="26729" spans="21:42" ht="15" customHeight="1" x14ac:dyDescent="0.25">
      <c r="U26729" s="104"/>
      <c r="AB26729" s="104"/>
      <c r="AC26729" s="104"/>
      <c r="AF26729" s="104"/>
      <c r="AG26729" s="104"/>
      <c r="AK26729" s="104"/>
      <c r="AL26729" s="104"/>
      <c r="AO26729" s="104"/>
      <c r="AP26729" s="104"/>
    </row>
    <row r="26730" spans="21:42" ht="15" customHeight="1" x14ac:dyDescent="0.25">
      <c r="U26730" s="104"/>
      <c r="AB26730" s="104"/>
      <c r="AC26730" s="104"/>
      <c r="AF26730" s="104"/>
      <c r="AG26730" s="104"/>
      <c r="AK26730" s="104"/>
      <c r="AL26730" s="104"/>
      <c r="AO26730" s="104"/>
      <c r="AP26730" s="104"/>
    </row>
    <row r="26731" spans="21:42" ht="15" customHeight="1" x14ac:dyDescent="0.25">
      <c r="U26731" s="104"/>
      <c r="AB26731" s="104"/>
      <c r="AC26731" s="104"/>
      <c r="AF26731" s="104"/>
      <c r="AG26731" s="104"/>
      <c r="AK26731" s="104"/>
      <c r="AL26731" s="104"/>
      <c r="AO26731" s="104"/>
      <c r="AP26731" s="104"/>
    </row>
    <row r="26732" spans="21:42" ht="15" customHeight="1" x14ac:dyDescent="0.25">
      <c r="U26732" s="104"/>
      <c r="AB26732" s="104"/>
      <c r="AC26732" s="104"/>
      <c r="AF26732" s="104"/>
      <c r="AG26732" s="104"/>
      <c r="AK26732" s="104"/>
      <c r="AL26732" s="104"/>
      <c r="AO26732" s="104"/>
      <c r="AP26732" s="104"/>
    </row>
    <row r="26733" spans="21:42" ht="15" customHeight="1" x14ac:dyDescent="0.25">
      <c r="U26733" s="104"/>
      <c r="AB26733" s="104"/>
      <c r="AC26733" s="104"/>
      <c r="AF26733" s="104"/>
      <c r="AG26733" s="104"/>
      <c r="AK26733" s="104"/>
      <c r="AL26733" s="104"/>
      <c r="AO26733" s="104"/>
      <c r="AP26733" s="104"/>
    </row>
    <row r="26734" spans="21:42" ht="15" customHeight="1" x14ac:dyDescent="0.25">
      <c r="U26734" s="104"/>
      <c r="AB26734" s="104"/>
      <c r="AC26734" s="104"/>
      <c r="AF26734" s="104"/>
      <c r="AG26734" s="104"/>
      <c r="AK26734" s="104"/>
      <c r="AL26734" s="104"/>
      <c r="AO26734" s="104"/>
      <c r="AP26734" s="104"/>
    </row>
    <row r="26735" spans="21:42" ht="15" customHeight="1" x14ac:dyDescent="0.25">
      <c r="U26735" s="104"/>
      <c r="AB26735" s="104"/>
      <c r="AC26735" s="104"/>
      <c r="AF26735" s="104"/>
      <c r="AG26735" s="104"/>
      <c r="AK26735" s="104"/>
      <c r="AL26735" s="104"/>
      <c r="AO26735" s="104"/>
      <c r="AP26735" s="104"/>
    </row>
    <row r="26736" spans="21:42" ht="15" customHeight="1" x14ac:dyDescent="0.25">
      <c r="U26736" s="104"/>
      <c r="AB26736" s="104"/>
      <c r="AC26736" s="104"/>
      <c r="AF26736" s="104"/>
      <c r="AG26736" s="104"/>
      <c r="AK26736" s="104"/>
      <c r="AL26736" s="104"/>
      <c r="AO26736" s="104"/>
      <c r="AP26736" s="104"/>
    </row>
    <row r="26737" spans="21:42" ht="15" customHeight="1" x14ac:dyDescent="0.25">
      <c r="U26737" s="104"/>
      <c r="AB26737" s="104"/>
      <c r="AC26737" s="104"/>
      <c r="AF26737" s="104"/>
      <c r="AG26737" s="104"/>
      <c r="AK26737" s="104"/>
      <c r="AL26737" s="104"/>
      <c r="AO26737" s="104"/>
      <c r="AP26737" s="104"/>
    </row>
    <row r="26738" spans="21:42" ht="15" customHeight="1" x14ac:dyDescent="0.25">
      <c r="U26738" s="104"/>
      <c r="AB26738" s="104"/>
      <c r="AC26738" s="104"/>
      <c r="AF26738" s="104"/>
      <c r="AG26738" s="104"/>
      <c r="AK26738" s="104"/>
      <c r="AL26738" s="104"/>
      <c r="AO26738" s="104"/>
      <c r="AP26738" s="104"/>
    </row>
    <row r="26739" spans="21:42" ht="15" customHeight="1" x14ac:dyDescent="0.25">
      <c r="U26739" s="104"/>
      <c r="AB26739" s="104"/>
      <c r="AC26739" s="104"/>
      <c r="AF26739" s="104"/>
      <c r="AG26739" s="104"/>
      <c r="AK26739" s="104"/>
      <c r="AL26739" s="104"/>
      <c r="AO26739" s="104"/>
      <c r="AP26739" s="104"/>
    </row>
    <row r="26740" spans="21:42" ht="15" customHeight="1" x14ac:dyDescent="0.25">
      <c r="U26740" s="104"/>
      <c r="AB26740" s="104"/>
      <c r="AC26740" s="104"/>
      <c r="AF26740" s="104"/>
      <c r="AG26740" s="104"/>
      <c r="AK26740" s="104"/>
      <c r="AL26740" s="104"/>
      <c r="AO26740" s="104"/>
      <c r="AP26740" s="104"/>
    </row>
    <row r="26741" spans="21:42" ht="15" customHeight="1" x14ac:dyDescent="0.25">
      <c r="U26741" s="104"/>
      <c r="AB26741" s="104"/>
      <c r="AC26741" s="104"/>
      <c r="AF26741" s="104"/>
      <c r="AG26741" s="104"/>
      <c r="AK26741" s="104"/>
      <c r="AL26741" s="104"/>
      <c r="AO26741" s="104"/>
      <c r="AP26741" s="104"/>
    </row>
    <row r="26742" spans="21:42" ht="15" customHeight="1" x14ac:dyDescent="0.25">
      <c r="U26742" s="104"/>
      <c r="AB26742" s="104"/>
      <c r="AC26742" s="104"/>
      <c r="AF26742" s="104"/>
      <c r="AG26742" s="104"/>
      <c r="AK26742" s="104"/>
      <c r="AL26742" s="104"/>
      <c r="AO26742" s="104"/>
      <c r="AP26742" s="104"/>
    </row>
    <row r="26743" spans="21:42" ht="15" customHeight="1" x14ac:dyDescent="0.25">
      <c r="U26743" s="104"/>
      <c r="AB26743" s="104"/>
      <c r="AC26743" s="104"/>
      <c r="AF26743" s="104"/>
      <c r="AG26743" s="104"/>
      <c r="AK26743" s="104"/>
      <c r="AL26743" s="104"/>
      <c r="AO26743" s="104"/>
      <c r="AP26743" s="104"/>
    </row>
    <row r="26744" spans="21:42" ht="15" customHeight="1" x14ac:dyDescent="0.25">
      <c r="U26744" s="104"/>
      <c r="AB26744" s="104"/>
      <c r="AC26744" s="104"/>
      <c r="AF26744" s="104"/>
      <c r="AG26744" s="104"/>
      <c r="AK26744" s="104"/>
      <c r="AL26744" s="104"/>
      <c r="AO26744" s="104"/>
      <c r="AP26744" s="104"/>
    </row>
    <row r="26745" spans="21:42" ht="15" customHeight="1" x14ac:dyDescent="0.25">
      <c r="U26745" s="104"/>
      <c r="AB26745" s="104"/>
      <c r="AC26745" s="104"/>
      <c r="AF26745" s="104"/>
      <c r="AG26745" s="104"/>
      <c r="AK26745" s="104"/>
      <c r="AL26745" s="104"/>
      <c r="AO26745" s="104"/>
      <c r="AP26745" s="104"/>
    </row>
    <row r="26746" spans="21:42" ht="15" customHeight="1" x14ac:dyDescent="0.25">
      <c r="U26746" s="104"/>
      <c r="AB26746" s="104"/>
      <c r="AC26746" s="104"/>
      <c r="AF26746" s="104"/>
      <c r="AG26746" s="104"/>
      <c r="AK26746" s="104"/>
      <c r="AL26746" s="104"/>
      <c r="AO26746" s="104"/>
      <c r="AP26746" s="104"/>
    </row>
    <row r="26747" spans="21:42" ht="15" customHeight="1" x14ac:dyDescent="0.25">
      <c r="U26747" s="104"/>
      <c r="AB26747" s="104"/>
      <c r="AC26747" s="104"/>
      <c r="AF26747" s="104"/>
      <c r="AG26747" s="104"/>
      <c r="AK26747" s="104"/>
      <c r="AL26747" s="104"/>
      <c r="AO26747" s="104"/>
      <c r="AP26747" s="104"/>
    </row>
    <row r="26748" spans="21:42" ht="15" customHeight="1" x14ac:dyDescent="0.25">
      <c r="U26748" s="104"/>
      <c r="AB26748" s="104"/>
      <c r="AC26748" s="104"/>
      <c r="AF26748" s="104"/>
      <c r="AG26748" s="104"/>
      <c r="AK26748" s="104"/>
      <c r="AL26748" s="104"/>
      <c r="AO26748" s="104"/>
      <c r="AP26748" s="104"/>
    </row>
    <row r="26749" spans="21:42" ht="15" customHeight="1" x14ac:dyDescent="0.25">
      <c r="U26749" s="104"/>
      <c r="AB26749" s="104"/>
      <c r="AC26749" s="104"/>
      <c r="AF26749" s="104"/>
      <c r="AG26749" s="104"/>
      <c r="AK26749" s="104"/>
      <c r="AL26749" s="104"/>
      <c r="AO26749" s="104"/>
      <c r="AP26749" s="104"/>
    </row>
    <row r="26750" spans="21:42" ht="15" customHeight="1" x14ac:dyDescent="0.25">
      <c r="U26750" s="104"/>
      <c r="AB26750" s="104"/>
      <c r="AC26750" s="104"/>
      <c r="AF26750" s="104"/>
      <c r="AG26750" s="104"/>
      <c r="AK26750" s="104"/>
      <c r="AL26750" s="104"/>
      <c r="AO26750" s="104"/>
      <c r="AP26750" s="104"/>
    </row>
    <row r="26751" spans="21:42" ht="15" customHeight="1" x14ac:dyDescent="0.25">
      <c r="U26751" s="104"/>
      <c r="AB26751" s="104"/>
      <c r="AC26751" s="104"/>
      <c r="AF26751" s="104"/>
      <c r="AG26751" s="104"/>
      <c r="AK26751" s="104"/>
      <c r="AL26751" s="104"/>
      <c r="AO26751" s="104"/>
      <c r="AP26751" s="104"/>
    </row>
    <row r="26752" spans="21:42" ht="15" customHeight="1" x14ac:dyDescent="0.25">
      <c r="U26752" s="104"/>
      <c r="AB26752" s="104"/>
      <c r="AC26752" s="104"/>
      <c r="AF26752" s="104"/>
      <c r="AG26752" s="104"/>
      <c r="AK26752" s="104"/>
      <c r="AL26752" s="104"/>
      <c r="AO26752" s="104"/>
      <c r="AP26752" s="104"/>
    </row>
    <row r="26753" spans="21:42" ht="15" customHeight="1" x14ac:dyDescent="0.25">
      <c r="U26753" s="104"/>
      <c r="AB26753" s="104"/>
      <c r="AC26753" s="104"/>
      <c r="AF26753" s="104"/>
      <c r="AG26753" s="104"/>
      <c r="AK26753" s="104"/>
      <c r="AL26753" s="104"/>
      <c r="AO26753" s="104"/>
      <c r="AP26753" s="104"/>
    </row>
    <row r="26754" spans="21:42" ht="15" customHeight="1" x14ac:dyDescent="0.25">
      <c r="U26754" s="104"/>
      <c r="AB26754" s="104"/>
      <c r="AC26754" s="104"/>
      <c r="AF26754" s="104"/>
      <c r="AG26754" s="104"/>
      <c r="AK26754" s="104"/>
      <c r="AL26754" s="104"/>
      <c r="AO26754" s="104"/>
      <c r="AP26754" s="104"/>
    </row>
    <row r="26755" spans="21:42" ht="15" customHeight="1" x14ac:dyDescent="0.25">
      <c r="U26755" s="104"/>
      <c r="AB26755" s="104"/>
      <c r="AC26755" s="104"/>
      <c r="AF26755" s="104"/>
      <c r="AG26755" s="104"/>
      <c r="AK26755" s="104"/>
      <c r="AL26755" s="104"/>
      <c r="AO26755" s="104"/>
      <c r="AP26755" s="104"/>
    </row>
    <row r="26756" spans="21:42" ht="15" customHeight="1" x14ac:dyDescent="0.25">
      <c r="U26756" s="104"/>
      <c r="AB26756" s="104"/>
      <c r="AC26756" s="104"/>
      <c r="AF26756" s="104"/>
      <c r="AG26756" s="104"/>
      <c r="AK26756" s="104"/>
      <c r="AL26756" s="104"/>
      <c r="AO26756" s="104"/>
      <c r="AP26756" s="104"/>
    </row>
    <row r="26757" spans="21:42" ht="15" customHeight="1" x14ac:dyDescent="0.25">
      <c r="U26757" s="104"/>
      <c r="AB26757" s="104"/>
      <c r="AC26757" s="104"/>
      <c r="AF26757" s="104"/>
      <c r="AG26757" s="104"/>
      <c r="AK26757" s="104"/>
      <c r="AL26757" s="104"/>
      <c r="AO26757" s="104"/>
      <c r="AP26757" s="104"/>
    </row>
    <row r="26758" spans="21:42" ht="15" customHeight="1" x14ac:dyDescent="0.25">
      <c r="U26758" s="104"/>
      <c r="AB26758" s="104"/>
      <c r="AC26758" s="104"/>
      <c r="AF26758" s="104"/>
      <c r="AG26758" s="104"/>
      <c r="AK26758" s="104"/>
      <c r="AL26758" s="104"/>
      <c r="AO26758" s="104"/>
      <c r="AP26758" s="104"/>
    </row>
    <row r="26759" spans="21:42" ht="15" customHeight="1" x14ac:dyDescent="0.25">
      <c r="U26759" s="104"/>
      <c r="AB26759" s="104"/>
      <c r="AC26759" s="104"/>
      <c r="AF26759" s="104"/>
      <c r="AG26759" s="104"/>
      <c r="AK26759" s="104"/>
      <c r="AL26759" s="104"/>
      <c r="AO26759" s="104"/>
      <c r="AP26759" s="104"/>
    </row>
    <row r="26760" spans="21:42" ht="15" customHeight="1" x14ac:dyDescent="0.25">
      <c r="U26760" s="104"/>
      <c r="AB26760" s="104"/>
      <c r="AC26760" s="104"/>
      <c r="AF26760" s="104"/>
      <c r="AG26760" s="104"/>
      <c r="AK26760" s="104"/>
      <c r="AL26760" s="104"/>
      <c r="AO26760" s="104"/>
      <c r="AP26760" s="104"/>
    </row>
    <row r="26761" spans="21:42" ht="15" customHeight="1" x14ac:dyDescent="0.25">
      <c r="U26761" s="104"/>
      <c r="AB26761" s="104"/>
      <c r="AC26761" s="104"/>
      <c r="AF26761" s="104"/>
      <c r="AG26761" s="104"/>
      <c r="AK26761" s="104"/>
      <c r="AL26761" s="104"/>
      <c r="AO26761" s="104"/>
      <c r="AP26761" s="104"/>
    </row>
    <row r="26762" spans="21:42" ht="15" customHeight="1" x14ac:dyDescent="0.25">
      <c r="U26762" s="104"/>
      <c r="AB26762" s="104"/>
      <c r="AC26762" s="104"/>
      <c r="AF26762" s="104"/>
      <c r="AG26762" s="104"/>
      <c r="AK26762" s="104"/>
      <c r="AL26762" s="104"/>
      <c r="AO26762" s="104"/>
      <c r="AP26762" s="104"/>
    </row>
    <row r="26763" spans="21:42" ht="15" customHeight="1" x14ac:dyDescent="0.25">
      <c r="U26763" s="104"/>
      <c r="AB26763" s="104"/>
      <c r="AC26763" s="104"/>
      <c r="AF26763" s="104"/>
      <c r="AG26763" s="104"/>
      <c r="AK26763" s="104"/>
      <c r="AL26763" s="104"/>
      <c r="AO26763" s="104"/>
      <c r="AP26763" s="104"/>
    </row>
    <row r="26764" spans="21:42" ht="15" customHeight="1" x14ac:dyDescent="0.25">
      <c r="U26764" s="104"/>
      <c r="AB26764" s="104"/>
      <c r="AC26764" s="104"/>
      <c r="AF26764" s="104"/>
      <c r="AG26764" s="104"/>
      <c r="AK26764" s="104"/>
      <c r="AL26764" s="104"/>
      <c r="AO26764" s="104"/>
      <c r="AP26764" s="104"/>
    </row>
    <row r="26765" spans="21:42" ht="15" customHeight="1" x14ac:dyDescent="0.25">
      <c r="U26765" s="104"/>
      <c r="AB26765" s="104"/>
      <c r="AC26765" s="104"/>
      <c r="AF26765" s="104"/>
      <c r="AG26765" s="104"/>
      <c r="AK26765" s="104"/>
      <c r="AL26765" s="104"/>
      <c r="AO26765" s="104"/>
      <c r="AP26765" s="104"/>
    </row>
    <row r="26766" spans="21:42" ht="15" customHeight="1" x14ac:dyDescent="0.25">
      <c r="U26766" s="104"/>
      <c r="AB26766" s="104"/>
      <c r="AC26766" s="104"/>
      <c r="AF26766" s="104"/>
      <c r="AG26766" s="104"/>
      <c r="AK26766" s="104"/>
      <c r="AL26766" s="104"/>
      <c r="AO26766" s="104"/>
      <c r="AP26766" s="104"/>
    </row>
    <row r="26767" spans="21:42" ht="15" customHeight="1" x14ac:dyDescent="0.25">
      <c r="U26767" s="104"/>
      <c r="AB26767" s="104"/>
      <c r="AC26767" s="104"/>
      <c r="AF26767" s="104"/>
      <c r="AG26767" s="104"/>
      <c r="AK26767" s="104"/>
      <c r="AL26767" s="104"/>
      <c r="AO26767" s="104"/>
      <c r="AP26767" s="104"/>
    </row>
    <row r="26768" spans="21:42" ht="15" customHeight="1" x14ac:dyDescent="0.25">
      <c r="U26768" s="104"/>
      <c r="AB26768" s="104"/>
      <c r="AC26768" s="104"/>
      <c r="AF26768" s="104"/>
      <c r="AG26768" s="104"/>
      <c r="AK26768" s="104"/>
      <c r="AL26768" s="104"/>
      <c r="AO26768" s="104"/>
      <c r="AP26768" s="104"/>
    </row>
    <row r="26769" spans="21:42" ht="15" customHeight="1" x14ac:dyDescent="0.25">
      <c r="U26769" s="104"/>
      <c r="AB26769" s="104"/>
      <c r="AC26769" s="104"/>
      <c r="AF26769" s="104"/>
      <c r="AG26769" s="104"/>
      <c r="AK26769" s="104"/>
      <c r="AL26769" s="104"/>
      <c r="AO26769" s="104"/>
      <c r="AP26769" s="104"/>
    </row>
    <row r="26770" spans="21:42" ht="15" customHeight="1" x14ac:dyDescent="0.25">
      <c r="U26770" s="104"/>
      <c r="AB26770" s="104"/>
      <c r="AC26770" s="104"/>
      <c r="AF26770" s="104"/>
      <c r="AG26770" s="104"/>
      <c r="AK26770" s="104"/>
      <c r="AL26770" s="104"/>
      <c r="AO26770" s="104"/>
      <c r="AP26770" s="104"/>
    </row>
    <row r="26771" spans="21:42" ht="15" customHeight="1" x14ac:dyDescent="0.25">
      <c r="U26771" s="104"/>
      <c r="AB26771" s="104"/>
      <c r="AC26771" s="104"/>
      <c r="AF26771" s="104"/>
      <c r="AG26771" s="104"/>
      <c r="AK26771" s="104"/>
      <c r="AL26771" s="104"/>
      <c r="AO26771" s="104"/>
      <c r="AP26771" s="104"/>
    </row>
    <row r="26772" spans="21:42" ht="15" customHeight="1" x14ac:dyDescent="0.25">
      <c r="U26772" s="104"/>
      <c r="AB26772" s="104"/>
      <c r="AC26772" s="104"/>
      <c r="AF26772" s="104"/>
      <c r="AG26772" s="104"/>
      <c r="AK26772" s="104"/>
      <c r="AL26772" s="104"/>
      <c r="AO26772" s="104"/>
      <c r="AP26772" s="104"/>
    </row>
    <row r="26773" spans="21:42" ht="15" customHeight="1" x14ac:dyDescent="0.25">
      <c r="U26773" s="104"/>
      <c r="AB26773" s="104"/>
      <c r="AC26773" s="104"/>
      <c r="AF26773" s="104"/>
      <c r="AG26773" s="104"/>
      <c r="AK26773" s="104"/>
      <c r="AL26773" s="104"/>
      <c r="AO26773" s="104"/>
      <c r="AP26773" s="104"/>
    </row>
    <row r="26774" spans="21:42" ht="15" customHeight="1" x14ac:dyDescent="0.25">
      <c r="U26774" s="104"/>
      <c r="AB26774" s="104"/>
      <c r="AC26774" s="104"/>
      <c r="AF26774" s="104"/>
      <c r="AG26774" s="104"/>
      <c r="AK26774" s="104"/>
      <c r="AL26774" s="104"/>
      <c r="AO26774" s="104"/>
      <c r="AP26774" s="104"/>
    </row>
    <row r="26775" spans="21:42" ht="15" customHeight="1" x14ac:dyDescent="0.25">
      <c r="U26775" s="104"/>
      <c r="AB26775" s="104"/>
      <c r="AC26775" s="104"/>
      <c r="AF26775" s="104"/>
      <c r="AG26775" s="104"/>
      <c r="AK26775" s="104"/>
      <c r="AL26775" s="104"/>
      <c r="AO26775" s="104"/>
      <c r="AP26775" s="104"/>
    </row>
    <row r="26776" spans="21:42" ht="15" customHeight="1" x14ac:dyDescent="0.25">
      <c r="U26776" s="104"/>
      <c r="AB26776" s="104"/>
      <c r="AC26776" s="104"/>
      <c r="AF26776" s="104"/>
      <c r="AG26776" s="104"/>
      <c r="AK26776" s="104"/>
      <c r="AL26776" s="104"/>
      <c r="AO26776" s="104"/>
      <c r="AP26776" s="104"/>
    </row>
    <row r="26777" spans="21:42" ht="15" customHeight="1" x14ac:dyDescent="0.25">
      <c r="U26777" s="104"/>
      <c r="AB26777" s="104"/>
      <c r="AC26777" s="104"/>
      <c r="AF26777" s="104"/>
      <c r="AG26777" s="104"/>
      <c r="AK26777" s="104"/>
      <c r="AL26777" s="104"/>
      <c r="AO26777" s="104"/>
      <c r="AP26777" s="104"/>
    </row>
    <row r="26778" spans="21:42" ht="15" customHeight="1" x14ac:dyDescent="0.25">
      <c r="U26778" s="104"/>
      <c r="AB26778" s="104"/>
      <c r="AC26778" s="104"/>
      <c r="AF26778" s="104"/>
      <c r="AG26778" s="104"/>
      <c r="AK26778" s="104"/>
      <c r="AL26778" s="104"/>
      <c r="AO26778" s="104"/>
      <c r="AP26778" s="104"/>
    </row>
    <row r="26779" spans="21:42" ht="15" customHeight="1" x14ac:dyDescent="0.25">
      <c r="U26779" s="104"/>
      <c r="AB26779" s="104"/>
      <c r="AC26779" s="104"/>
      <c r="AF26779" s="104"/>
      <c r="AG26779" s="104"/>
      <c r="AK26779" s="104"/>
      <c r="AL26779" s="104"/>
      <c r="AO26779" s="104"/>
      <c r="AP26779" s="104"/>
    </row>
    <row r="26780" spans="21:42" ht="15" customHeight="1" x14ac:dyDescent="0.25">
      <c r="U26780" s="104"/>
      <c r="AB26780" s="104"/>
      <c r="AC26780" s="104"/>
      <c r="AF26780" s="104"/>
      <c r="AG26780" s="104"/>
      <c r="AK26780" s="104"/>
      <c r="AL26780" s="104"/>
      <c r="AO26780" s="104"/>
      <c r="AP26780" s="104"/>
    </row>
    <row r="26781" spans="21:42" ht="15" customHeight="1" x14ac:dyDescent="0.25">
      <c r="U26781" s="104"/>
      <c r="AB26781" s="104"/>
      <c r="AC26781" s="104"/>
      <c r="AF26781" s="104"/>
      <c r="AG26781" s="104"/>
      <c r="AK26781" s="104"/>
      <c r="AL26781" s="104"/>
      <c r="AO26781" s="104"/>
      <c r="AP26781" s="104"/>
    </row>
    <row r="26782" spans="21:42" ht="15" customHeight="1" x14ac:dyDescent="0.25">
      <c r="U26782" s="104"/>
      <c r="AB26782" s="104"/>
      <c r="AC26782" s="104"/>
      <c r="AF26782" s="104"/>
      <c r="AG26782" s="104"/>
      <c r="AK26782" s="104"/>
      <c r="AL26782" s="104"/>
      <c r="AO26782" s="104"/>
      <c r="AP26782" s="104"/>
    </row>
    <row r="26783" spans="21:42" ht="15" customHeight="1" x14ac:dyDescent="0.25">
      <c r="U26783" s="104"/>
      <c r="AB26783" s="104"/>
      <c r="AC26783" s="104"/>
      <c r="AF26783" s="104"/>
      <c r="AG26783" s="104"/>
      <c r="AK26783" s="104"/>
      <c r="AL26783" s="104"/>
      <c r="AO26783" s="104"/>
      <c r="AP26783" s="104"/>
    </row>
    <row r="26784" spans="21:42" ht="15" customHeight="1" x14ac:dyDescent="0.25">
      <c r="U26784" s="104"/>
      <c r="AB26784" s="104"/>
      <c r="AC26784" s="104"/>
      <c r="AF26784" s="104"/>
      <c r="AG26784" s="104"/>
      <c r="AK26784" s="104"/>
      <c r="AL26784" s="104"/>
      <c r="AO26784" s="104"/>
      <c r="AP26784" s="104"/>
    </row>
    <row r="26785" spans="21:42" ht="15" customHeight="1" x14ac:dyDescent="0.25">
      <c r="U26785" s="104"/>
      <c r="AB26785" s="104"/>
      <c r="AC26785" s="104"/>
      <c r="AF26785" s="104"/>
      <c r="AG26785" s="104"/>
      <c r="AK26785" s="104"/>
      <c r="AL26785" s="104"/>
      <c r="AO26785" s="104"/>
      <c r="AP26785" s="104"/>
    </row>
    <row r="26786" spans="21:42" ht="15" customHeight="1" x14ac:dyDescent="0.25">
      <c r="U26786" s="104"/>
      <c r="AB26786" s="104"/>
      <c r="AC26786" s="104"/>
      <c r="AF26786" s="104"/>
      <c r="AG26786" s="104"/>
      <c r="AK26786" s="104"/>
      <c r="AL26786" s="104"/>
      <c r="AO26786" s="104"/>
      <c r="AP26786" s="104"/>
    </row>
    <row r="26787" spans="21:42" ht="15" customHeight="1" x14ac:dyDescent="0.25">
      <c r="U26787" s="104"/>
      <c r="AB26787" s="104"/>
      <c r="AC26787" s="104"/>
      <c r="AF26787" s="104"/>
      <c r="AG26787" s="104"/>
      <c r="AK26787" s="104"/>
      <c r="AL26787" s="104"/>
      <c r="AO26787" s="104"/>
      <c r="AP26787" s="104"/>
    </row>
    <row r="26788" spans="21:42" ht="15" customHeight="1" x14ac:dyDescent="0.25">
      <c r="U26788" s="104"/>
      <c r="AB26788" s="104"/>
      <c r="AC26788" s="104"/>
      <c r="AF26788" s="104"/>
      <c r="AG26788" s="104"/>
      <c r="AK26788" s="104"/>
      <c r="AL26788" s="104"/>
      <c r="AO26788" s="104"/>
      <c r="AP26788" s="104"/>
    </row>
    <row r="26789" spans="21:42" ht="15" customHeight="1" x14ac:dyDescent="0.25">
      <c r="U26789" s="104"/>
      <c r="AB26789" s="104"/>
      <c r="AC26789" s="104"/>
      <c r="AF26789" s="104"/>
      <c r="AG26789" s="104"/>
      <c r="AK26789" s="104"/>
      <c r="AL26789" s="104"/>
      <c r="AO26789" s="104"/>
      <c r="AP26789" s="104"/>
    </row>
    <row r="26790" spans="21:42" ht="15" customHeight="1" x14ac:dyDescent="0.25">
      <c r="U26790" s="104"/>
      <c r="AB26790" s="104"/>
      <c r="AC26790" s="104"/>
      <c r="AF26790" s="104"/>
      <c r="AG26790" s="104"/>
      <c r="AK26790" s="104"/>
      <c r="AL26790" s="104"/>
      <c r="AO26790" s="104"/>
      <c r="AP26790" s="104"/>
    </row>
    <row r="26791" spans="21:42" ht="15" customHeight="1" x14ac:dyDescent="0.25">
      <c r="U26791" s="104"/>
      <c r="AB26791" s="104"/>
      <c r="AC26791" s="104"/>
      <c r="AF26791" s="104"/>
      <c r="AG26791" s="104"/>
      <c r="AK26791" s="104"/>
      <c r="AL26791" s="104"/>
      <c r="AO26791" s="104"/>
      <c r="AP26791" s="104"/>
    </row>
    <row r="26792" spans="21:42" ht="15" customHeight="1" x14ac:dyDescent="0.25">
      <c r="U26792" s="104"/>
      <c r="AB26792" s="104"/>
      <c r="AC26792" s="104"/>
      <c r="AF26792" s="104"/>
      <c r="AG26792" s="104"/>
      <c r="AK26792" s="104"/>
      <c r="AL26792" s="104"/>
      <c r="AO26792" s="104"/>
      <c r="AP26792" s="104"/>
    </row>
    <row r="26793" spans="21:42" ht="15" customHeight="1" x14ac:dyDescent="0.25">
      <c r="U26793" s="104"/>
      <c r="AB26793" s="104"/>
      <c r="AC26793" s="104"/>
      <c r="AF26793" s="104"/>
      <c r="AG26793" s="104"/>
      <c r="AK26793" s="104"/>
      <c r="AL26793" s="104"/>
      <c r="AO26793" s="104"/>
      <c r="AP26793" s="104"/>
    </row>
    <row r="26794" spans="21:42" ht="15" customHeight="1" x14ac:dyDescent="0.25">
      <c r="U26794" s="104"/>
      <c r="AB26794" s="104"/>
      <c r="AC26794" s="104"/>
      <c r="AF26794" s="104"/>
      <c r="AG26794" s="104"/>
      <c r="AK26794" s="104"/>
      <c r="AL26794" s="104"/>
      <c r="AO26794" s="104"/>
      <c r="AP26794" s="104"/>
    </row>
    <row r="26795" spans="21:42" ht="15" customHeight="1" x14ac:dyDescent="0.25">
      <c r="U26795" s="104"/>
      <c r="AB26795" s="104"/>
      <c r="AC26795" s="104"/>
      <c r="AF26795" s="104"/>
      <c r="AG26795" s="104"/>
      <c r="AK26795" s="104"/>
      <c r="AL26795" s="104"/>
      <c r="AO26795" s="104"/>
      <c r="AP26795" s="104"/>
    </row>
    <row r="26796" spans="21:42" ht="15" customHeight="1" x14ac:dyDescent="0.25">
      <c r="U26796" s="104"/>
      <c r="AB26796" s="104"/>
      <c r="AC26796" s="104"/>
      <c r="AF26796" s="104"/>
      <c r="AG26796" s="104"/>
      <c r="AK26796" s="104"/>
      <c r="AL26796" s="104"/>
      <c r="AO26796" s="104"/>
      <c r="AP26796" s="104"/>
    </row>
    <row r="26797" spans="21:42" ht="15" customHeight="1" x14ac:dyDescent="0.25">
      <c r="U26797" s="104"/>
      <c r="AB26797" s="104"/>
      <c r="AC26797" s="104"/>
      <c r="AF26797" s="104"/>
      <c r="AG26797" s="104"/>
      <c r="AK26797" s="104"/>
      <c r="AL26797" s="104"/>
      <c r="AO26797" s="104"/>
      <c r="AP26797" s="104"/>
    </row>
    <row r="26798" spans="21:42" ht="15" customHeight="1" x14ac:dyDescent="0.25">
      <c r="U26798" s="104"/>
      <c r="AB26798" s="104"/>
      <c r="AC26798" s="104"/>
      <c r="AF26798" s="104"/>
      <c r="AG26798" s="104"/>
      <c r="AK26798" s="104"/>
      <c r="AL26798" s="104"/>
      <c r="AO26798" s="104"/>
      <c r="AP26798" s="104"/>
    </row>
    <row r="26799" spans="21:42" ht="15" customHeight="1" x14ac:dyDescent="0.25">
      <c r="U26799" s="104"/>
      <c r="AB26799" s="104"/>
      <c r="AC26799" s="104"/>
      <c r="AF26799" s="104"/>
      <c r="AG26799" s="104"/>
      <c r="AK26799" s="104"/>
      <c r="AL26799" s="104"/>
      <c r="AO26799" s="104"/>
      <c r="AP26799" s="104"/>
    </row>
    <row r="26800" spans="21:42" ht="15" customHeight="1" x14ac:dyDescent="0.25">
      <c r="U26800" s="104"/>
      <c r="AB26800" s="104"/>
      <c r="AC26800" s="104"/>
      <c r="AF26800" s="104"/>
      <c r="AG26800" s="104"/>
      <c r="AK26800" s="104"/>
      <c r="AL26800" s="104"/>
      <c r="AO26800" s="104"/>
      <c r="AP26800" s="104"/>
    </row>
    <row r="26801" spans="21:42" ht="15" customHeight="1" x14ac:dyDescent="0.25">
      <c r="U26801" s="104"/>
      <c r="AB26801" s="104"/>
      <c r="AC26801" s="104"/>
      <c r="AF26801" s="104"/>
      <c r="AG26801" s="104"/>
      <c r="AK26801" s="104"/>
      <c r="AL26801" s="104"/>
      <c r="AO26801" s="104"/>
      <c r="AP26801" s="104"/>
    </row>
    <row r="26802" spans="21:42" ht="15" customHeight="1" x14ac:dyDescent="0.25">
      <c r="U26802" s="104"/>
      <c r="AB26802" s="104"/>
      <c r="AC26802" s="104"/>
      <c r="AF26802" s="104"/>
      <c r="AG26802" s="104"/>
      <c r="AK26802" s="104"/>
      <c r="AL26802" s="104"/>
      <c r="AO26802" s="104"/>
      <c r="AP26802" s="104"/>
    </row>
    <row r="26803" spans="21:42" ht="15" customHeight="1" x14ac:dyDescent="0.25">
      <c r="U26803" s="104"/>
      <c r="AB26803" s="104"/>
      <c r="AC26803" s="104"/>
      <c r="AF26803" s="104"/>
      <c r="AG26803" s="104"/>
      <c r="AK26803" s="104"/>
      <c r="AL26803" s="104"/>
      <c r="AO26803" s="104"/>
      <c r="AP26803" s="104"/>
    </row>
    <row r="26804" spans="21:42" ht="15" customHeight="1" x14ac:dyDescent="0.25">
      <c r="U26804" s="104"/>
      <c r="AB26804" s="104"/>
      <c r="AC26804" s="104"/>
      <c r="AF26804" s="104"/>
      <c r="AG26804" s="104"/>
      <c r="AK26804" s="104"/>
      <c r="AL26804" s="104"/>
      <c r="AO26804" s="104"/>
      <c r="AP26804" s="104"/>
    </row>
    <row r="26805" spans="21:42" ht="15" customHeight="1" x14ac:dyDescent="0.25">
      <c r="U26805" s="104"/>
      <c r="AB26805" s="104"/>
      <c r="AC26805" s="104"/>
      <c r="AF26805" s="104"/>
      <c r="AG26805" s="104"/>
      <c r="AK26805" s="104"/>
      <c r="AL26805" s="104"/>
      <c r="AO26805" s="104"/>
      <c r="AP26805" s="104"/>
    </row>
    <row r="26806" spans="21:42" ht="15" customHeight="1" x14ac:dyDescent="0.25">
      <c r="U26806" s="104"/>
      <c r="AB26806" s="104"/>
      <c r="AC26806" s="104"/>
      <c r="AF26806" s="104"/>
      <c r="AG26806" s="104"/>
      <c r="AK26806" s="104"/>
      <c r="AL26806" s="104"/>
      <c r="AO26806" s="104"/>
      <c r="AP26806" s="104"/>
    </row>
    <row r="26807" spans="21:42" ht="15" customHeight="1" x14ac:dyDescent="0.25">
      <c r="U26807" s="104"/>
      <c r="AB26807" s="104"/>
      <c r="AC26807" s="104"/>
      <c r="AF26807" s="104"/>
      <c r="AG26807" s="104"/>
      <c r="AK26807" s="104"/>
      <c r="AL26807" s="104"/>
      <c r="AO26807" s="104"/>
      <c r="AP26807" s="104"/>
    </row>
    <row r="26808" spans="21:42" ht="15" customHeight="1" x14ac:dyDescent="0.25">
      <c r="U26808" s="104"/>
      <c r="AB26808" s="104"/>
      <c r="AC26808" s="104"/>
      <c r="AF26808" s="104"/>
      <c r="AG26808" s="104"/>
      <c r="AK26808" s="104"/>
      <c r="AL26808" s="104"/>
      <c r="AO26808" s="104"/>
      <c r="AP26808" s="104"/>
    </row>
    <row r="26809" spans="21:42" ht="15" customHeight="1" x14ac:dyDescent="0.25">
      <c r="U26809" s="104"/>
      <c r="AB26809" s="104"/>
      <c r="AC26809" s="104"/>
      <c r="AF26809" s="104"/>
      <c r="AG26809" s="104"/>
      <c r="AK26809" s="104"/>
      <c r="AL26809" s="104"/>
      <c r="AO26809" s="104"/>
      <c r="AP26809" s="104"/>
    </row>
    <row r="26810" spans="21:42" ht="15" customHeight="1" x14ac:dyDescent="0.25">
      <c r="U26810" s="104"/>
      <c r="AB26810" s="104"/>
      <c r="AC26810" s="104"/>
      <c r="AF26810" s="104"/>
      <c r="AG26810" s="104"/>
      <c r="AK26810" s="104"/>
      <c r="AL26810" s="104"/>
      <c r="AO26810" s="104"/>
      <c r="AP26810" s="104"/>
    </row>
    <row r="26811" spans="21:42" ht="15" customHeight="1" x14ac:dyDescent="0.25">
      <c r="U26811" s="104"/>
      <c r="AB26811" s="104"/>
      <c r="AC26811" s="104"/>
      <c r="AF26811" s="104"/>
      <c r="AG26811" s="104"/>
      <c r="AK26811" s="104"/>
      <c r="AL26811" s="104"/>
      <c r="AO26811" s="104"/>
      <c r="AP26811" s="104"/>
    </row>
    <row r="26812" spans="21:42" ht="15" customHeight="1" x14ac:dyDescent="0.25">
      <c r="U26812" s="104"/>
      <c r="AB26812" s="104"/>
      <c r="AC26812" s="104"/>
      <c r="AF26812" s="104"/>
      <c r="AG26812" s="104"/>
      <c r="AK26812" s="104"/>
      <c r="AL26812" s="104"/>
      <c r="AO26812" s="104"/>
      <c r="AP26812" s="104"/>
    </row>
    <row r="26813" spans="21:42" ht="15" customHeight="1" x14ac:dyDescent="0.25">
      <c r="U26813" s="104"/>
      <c r="AB26813" s="104"/>
      <c r="AC26813" s="104"/>
      <c r="AF26813" s="104"/>
      <c r="AG26813" s="104"/>
      <c r="AK26813" s="104"/>
      <c r="AL26813" s="104"/>
      <c r="AO26813" s="104"/>
      <c r="AP26813" s="104"/>
    </row>
    <row r="26814" spans="21:42" ht="15" customHeight="1" x14ac:dyDescent="0.25">
      <c r="U26814" s="104"/>
      <c r="AB26814" s="104"/>
      <c r="AC26814" s="104"/>
      <c r="AF26814" s="104"/>
      <c r="AG26814" s="104"/>
      <c r="AK26814" s="104"/>
      <c r="AL26814" s="104"/>
      <c r="AO26814" s="104"/>
      <c r="AP26814" s="104"/>
    </row>
    <row r="26815" spans="21:42" ht="15" customHeight="1" x14ac:dyDescent="0.25">
      <c r="U26815" s="104"/>
      <c r="AB26815" s="104"/>
      <c r="AC26815" s="104"/>
      <c r="AF26815" s="104"/>
      <c r="AG26815" s="104"/>
      <c r="AK26815" s="104"/>
      <c r="AL26815" s="104"/>
      <c r="AO26815" s="104"/>
      <c r="AP26815" s="104"/>
    </row>
    <row r="26816" spans="21:42" ht="15" customHeight="1" x14ac:dyDescent="0.25">
      <c r="U26816" s="104"/>
      <c r="AB26816" s="104"/>
      <c r="AC26816" s="104"/>
      <c r="AF26816" s="104"/>
      <c r="AG26816" s="104"/>
      <c r="AK26816" s="104"/>
      <c r="AL26816" s="104"/>
      <c r="AO26816" s="104"/>
      <c r="AP26816" s="104"/>
    </row>
    <row r="26817" spans="21:42" ht="15" customHeight="1" x14ac:dyDescent="0.25">
      <c r="U26817" s="104"/>
      <c r="AB26817" s="104"/>
      <c r="AC26817" s="104"/>
      <c r="AF26817" s="104"/>
      <c r="AG26817" s="104"/>
      <c r="AK26817" s="104"/>
      <c r="AL26817" s="104"/>
      <c r="AO26817" s="104"/>
      <c r="AP26817" s="104"/>
    </row>
    <row r="26818" spans="21:42" ht="15" customHeight="1" x14ac:dyDescent="0.25">
      <c r="U26818" s="104"/>
      <c r="AB26818" s="104"/>
      <c r="AC26818" s="104"/>
      <c r="AF26818" s="104"/>
      <c r="AG26818" s="104"/>
      <c r="AK26818" s="104"/>
      <c r="AL26818" s="104"/>
      <c r="AO26818" s="104"/>
      <c r="AP26818" s="104"/>
    </row>
    <row r="26819" spans="21:42" ht="15" customHeight="1" x14ac:dyDescent="0.25">
      <c r="U26819" s="104"/>
      <c r="AB26819" s="104"/>
      <c r="AC26819" s="104"/>
      <c r="AF26819" s="104"/>
      <c r="AG26819" s="104"/>
      <c r="AK26819" s="104"/>
      <c r="AL26819" s="104"/>
      <c r="AO26819" s="104"/>
      <c r="AP26819" s="104"/>
    </row>
    <row r="26820" spans="21:42" ht="15" customHeight="1" x14ac:dyDescent="0.25">
      <c r="U26820" s="104"/>
      <c r="AB26820" s="104"/>
      <c r="AC26820" s="104"/>
      <c r="AF26820" s="104"/>
      <c r="AG26820" s="104"/>
      <c r="AK26820" s="104"/>
      <c r="AL26820" s="104"/>
      <c r="AO26820" s="104"/>
      <c r="AP26820" s="104"/>
    </row>
    <row r="26821" spans="21:42" ht="15" customHeight="1" x14ac:dyDescent="0.25">
      <c r="U26821" s="104"/>
      <c r="AB26821" s="104"/>
      <c r="AC26821" s="104"/>
      <c r="AF26821" s="104"/>
      <c r="AG26821" s="104"/>
      <c r="AK26821" s="104"/>
      <c r="AL26821" s="104"/>
      <c r="AO26821" s="104"/>
      <c r="AP26821" s="104"/>
    </row>
    <row r="26822" spans="21:42" ht="15" customHeight="1" x14ac:dyDescent="0.25">
      <c r="U26822" s="104"/>
      <c r="AB26822" s="104"/>
      <c r="AC26822" s="104"/>
      <c r="AF26822" s="104"/>
      <c r="AG26822" s="104"/>
      <c r="AK26822" s="104"/>
      <c r="AL26822" s="104"/>
      <c r="AO26822" s="104"/>
      <c r="AP26822" s="104"/>
    </row>
    <row r="26823" spans="21:42" ht="15" customHeight="1" x14ac:dyDescent="0.25">
      <c r="U26823" s="104"/>
      <c r="AB26823" s="104"/>
      <c r="AC26823" s="104"/>
      <c r="AF26823" s="104"/>
      <c r="AG26823" s="104"/>
      <c r="AK26823" s="104"/>
      <c r="AL26823" s="104"/>
      <c r="AO26823" s="104"/>
      <c r="AP26823" s="104"/>
    </row>
    <row r="26824" spans="21:42" ht="15" customHeight="1" x14ac:dyDescent="0.25">
      <c r="U26824" s="104"/>
      <c r="AB26824" s="104"/>
      <c r="AC26824" s="104"/>
      <c r="AF26824" s="104"/>
      <c r="AG26824" s="104"/>
      <c r="AK26824" s="104"/>
      <c r="AL26824" s="104"/>
      <c r="AO26824" s="104"/>
      <c r="AP26824" s="104"/>
    </row>
    <row r="26825" spans="21:42" ht="15" customHeight="1" x14ac:dyDescent="0.25">
      <c r="U26825" s="104"/>
      <c r="AB26825" s="104"/>
      <c r="AC26825" s="104"/>
      <c r="AF26825" s="104"/>
      <c r="AG26825" s="104"/>
      <c r="AK26825" s="104"/>
      <c r="AL26825" s="104"/>
      <c r="AO26825" s="104"/>
      <c r="AP26825" s="104"/>
    </row>
    <row r="26826" spans="21:42" ht="15" customHeight="1" x14ac:dyDescent="0.25">
      <c r="U26826" s="104"/>
      <c r="AB26826" s="104"/>
      <c r="AC26826" s="104"/>
      <c r="AF26826" s="104"/>
      <c r="AG26826" s="104"/>
      <c r="AK26826" s="104"/>
      <c r="AL26826" s="104"/>
      <c r="AO26826" s="104"/>
      <c r="AP26826" s="104"/>
    </row>
    <row r="26827" spans="21:42" ht="15" customHeight="1" x14ac:dyDescent="0.25">
      <c r="U26827" s="104"/>
      <c r="AB26827" s="104"/>
      <c r="AC26827" s="104"/>
      <c r="AF26827" s="104"/>
      <c r="AG26827" s="104"/>
      <c r="AK26827" s="104"/>
      <c r="AL26827" s="104"/>
      <c r="AO26827" s="104"/>
      <c r="AP26827" s="104"/>
    </row>
    <row r="26828" spans="21:42" ht="15" customHeight="1" x14ac:dyDescent="0.25">
      <c r="U26828" s="104"/>
      <c r="AB26828" s="104"/>
      <c r="AC26828" s="104"/>
      <c r="AF26828" s="104"/>
      <c r="AG26828" s="104"/>
      <c r="AK26828" s="104"/>
      <c r="AL26828" s="104"/>
      <c r="AO26828" s="104"/>
      <c r="AP26828" s="104"/>
    </row>
    <row r="26829" spans="21:42" ht="15" customHeight="1" x14ac:dyDescent="0.25">
      <c r="U26829" s="104"/>
      <c r="AB26829" s="104"/>
      <c r="AC26829" s="104"/>
      <c r="AF26829" s="104"/>
      <c r="AG26829" s="104"/>
      <c r="AK26829" s="104"/>
      <c r="AL26829" s="104"/>
      <c r="AO26829" s="104"/>
      <c r="AP26829" s="104"/>
    </row>
    <row r="26830" spans="21:42" ht="15" customHeight="1" x14ac:dyDescent="0.25">
      <c r="U26830" s="104"/>
      <c r="AB26830" s="104"/>
      <c r="AC26830" s="104"/>
      <c r="AF26830" s="104"/>
      <c r="AG26830" s="104"/>
      <c r="AK26830" s="104"/>
      <c r="AL26830" s="104"/>
      <c r="AO26830" s="104"/>
      <c r="AP26830" s="104"/>
    </row>
    <row r="26831" spans="21:42" ht="15" customHeight="1" x14ac:dyDescent="0.25">
      <c r="U26831" s="104"/>
      <c r="AB26831" s="104"/>
      <c r="AC26831" s="104"/>
      <c r="AF26831" s="104"/>
      <c r="AG26831" s="104"/>
      <c r="AK26831" s="104"/>
      <c r="AL26831" s="104"/>
      <c r="AO26831" s="104"/>
      <c r="AP26831" s="104"/>
    </row>
    <row r="26832" spans="21:42" ht="15" customHeight="1" x14ac:dyDescent="0.25">
      <c r="U26832" s="104"/>
      <c r="AB26832" s="104"/>
      <c r="AC26832" s="104"/>
      <c r="AF26832" s="104"/>
      <c r="AG26832" s="104"/>
      <c r="AK26832" s="104"/>
      <c r="AL26832" s="104"/>
      <c r="AO26832" s="104"/>
      <c r="AP26832" s="104"/>
    </row>
    <row r="26833" spans="21:42" ht="15" customHeight="1" x14ac:dyDescent="0.25">
      <c r="U26833" s="104"/>
      <c r="AB26833" s="104"/>
      <c r="AC26833" s="104"/>
      <c r="AF26833" s="104"/>
      <c r="AG26833" s="104"/>
      <c r="AK26833" s="104"/>
      <c r="AL26833" s="104"/>
      <c r="AO26833" s="104"/>
      <c r="AP26833" s="104"/>
    </row>
    <row r="26834" spans="21:42" ht="15" customHeight="1" x14ac:dyDescent="0.25">
      <c r="U26834" s="104"/>
      <c r="AB26834" s="104"/>
      <c r="AC26834" s="104"/>
      <c r="AF26834" s="104"/>
      <c r="AG26834" s="104"/>
      <c r="AK26834" s="104"/>
      <c r="AL26834" s="104"/>
      <c r="AO26834" s="104"/>
      <c r="AP26834" s="104"/>
    </row>
    <row r="26835" spans="21:42" ht="15" customHeight="1" x14ac:dyDescent="0.25">
      <c r="U26835" s="104"/>
      <c r="AB26835" s="104"/>
      <c r="AC26835" s="104"/>
      <c r="AF26835" s="104"/>
      <c r="AG26835" s="104"/>
      <c r="AK26835" s="104"/>
      <c r="AL26835" s="104"/>
      <c r="AO26835" s="104"/>
      <c r="AP26835" s="104"/>
    </row>
    <row r="26836" spans="21:42" ht="15" customHeight="1" x14ac:dyDescent="0.25">
      <c r="U26836" s="104"/>
      <c r="AB26836" s="104"/>
      <c r="AC26836" s="104"/>
      <c r="AF26836" s="104"/>
      <c r="AG26836" s="104"/>
      <c r="AK26836" s="104"/>
      <c r="AL26836" s="104"/>
      <c r="AO26836" s="104"/>
      <c r="AP26836" s="104"/>
    </row>
    <row r="26837" spans="21:42" ht="15" customHeight="1" x14ac:dyDescent="0.25">
      <c r="U26837" s="104"/>
      <c r="AB26837" s="104"/>
      <c r="AC26837" s="104"/>
      <c r="AF26837" s="104"/>
      <c r="AG26837" s="104"/>
      <c r="AK26837" s="104"/>
      <c r="AL26837" s="104"/>
      <c r="AO26837" s="104"/>
      <c r="AP26837" s="104"/>
    </row>
    <row r="26838" spans="21:42" ht="15" customHeight="1" x14ac:dyDescent="0.25">
      <c r="U26838" s="104"/>
      <c r="AB26838" s="104"/>
      <c r="AC26838" s="104"/>
      <c r="AF26838" s="104"/>
      <c r="AG26838" s="104"/>
      <c r="AK26838" s="104"/>
      <c r="AL26838" s="104"/>
      <c r="AO26838" s="104"/>
      <c r="AP26838" s="104"/>
    </row>
    <row r="26839" spans="21:42" ht="15" customHeight="1" x14ac:dyDescent="0.25">
      <c r="U26839" s="104"/>
      <c r="AB26839" s="104"/>
      <c r="AC26839" s="104"/>
      <c r="AF26839" s="104"/>
      <c r="AG26839" s="104"/>
      <c r="AK26839" s="104"/>
      <c r="AL26839" s="104"/>
      <c r="AO26839" s="104"/>
      <c r="AP26839" s="104"/>
    </row>
    <row r="26840" spans="21:42" ht="15" customHeight="1" x14ac:dyDescent="0.25">
      <c r="U26840" s="104"/>
      <c r="AB26840" s="104"/>
      <c r="AC26840" s="104"/>
      <c r="AF26840" s="104"/>
      <c r="AG26840" s="104"/>
      <c r="AK26840" s="104"/>
      <c r="AL26840" s="104"/>
      <c r="AO26840" s="104"/>
      <c r="AP26840" s="104"/>
    </row>
    <row r="26841" spans="21:42" ht="15" customHeight="1" x14ac:dyDescent="0.25">
      <c r="U26841" s="104"/>
      <c r="AB26841" s="104"/>
      <c r="AC26841" s="104"/>
      <c r="AF26841" s="104"/>
      <c r="AG26841" s="104"/>
      <c r="AK26841" s="104"/>
      <c r="AL26841" s="104"/>
      <c r="AO26841" s="104"/>
      <c r="AP26841" s="104"/>
    </row>
    <row r="26842" spans="21:42" ht="15" customHeight="1" x14ac:dyDescent="0.25">
      <c r="U26842" s="104"/>
      <c r="AB26842" s="104"/>
      <c r="AC26842" s="104"/>
      <c r="AF26842" s="104"/>
      <c r="AG26842" s="104"/>
      <c r="AK26842" s="104"/>
      <c r="AL26842" s="104"/>
      <c r="AO26842" s="104"/>
      <c r="AP26842" s="104"/>
    </row>
    <row r="26843" spans="21:42" ht="15" customHeight="1" x14ac:dyDescent="0.25">
      <c r="U26843" s="104"/>
      <c r="AB26843" s="104"/>
      <c r="AC26843" s="104"/>
      <c r="AF26843" s="104"/>
      <c r="AG26843" s="104"/>
      <c r="AK26843" s="104"/>
      <c r="AL26843" s="104"/>
      <c r="AO26843" s="104"/>
      <c r="AP26843" s="104"/>
    </row>
    <row r="26844" spans="21:42" ht="15" customHeight="1" x14ac:dyDescent="0.25">
      <c r="U26844" s="104"/>
      <c r="AB26844" s="104"/>
      <c r="AC26844" s="104"/>
      <c r="AF26844" s="104"/>
      <c r="AG26844" s="104"/>
      <c r="AK26844" s="104"/>
      <c r="AL26844" s="104"/>
      <c r="AO26844" s="104"/>
      <c r="AP26844" s="104"/>
    </row>
    <row r="26845" spans="21:42" ht="15" customHeight="1" x14ac:dyDescent="0.25">
      <c r="U26845" s="104"/>
      <c r="AB26845" s="104"/>
      <c r="AC26845" s="104"/>
      <c r="AF26845" s="104"/>
      <c r="AG26845" s="104"/>
      <c r="AK26845" s="104"/>
      <c r="AL26845" s="104"/>
      <c r="AO26845" s="104"/>
      <c r="AP26845" s="104"/>
    </row>
    <row r="26846" spans="21:42" ht="15" customHeight="1" x14ac:dyDescent="0.25">
      <c r="U26846" s="104"/>
      <c r="AB26846" s="104"/>
      <c r="AC26846" s="104"/>
      <c r="AF26846" s="104"/>
      <c r="AG26846" s="104"/>
      <c r="AK26846" s="104"/>
      <c r="AL26846" s="104"/>
      <c r="AO26846" s="104"/>
      <c r="AP26846" s="104"/>
    </row>
    <row r="26847" spans="21:42" ht="15" customHeight="1" x14ac:dyDescent="0.25">
      <c r="U26847" s="104"/>
      <c r="AB26847" s="104"/>
      <c r="AC26847" s="104"/>
      <c r="AF26847" s="104"/>
      <c r="AG26847" s="104"/>
      <c r="AK26847" s="104"/>
      <c r="AL26847" s="104"/>
      <c r="AO26847" s="104"/>
      <c r="AP26847" s="104"/>
    </row>
    <row r="26848" spans="21:42" ht="15" customHeight="1" x14ac:dyDescent="0.25">
      <c r="U26848" s="104"/>
      <c r="AB26848" s="104"/>
      <c r="AC26848" s="104"/>
      <c r="AF26848" s="104"/>
      <c r="AG26848" s="104"/>
      <c r="AK26848" s="104"/>
      <c r="AL26848" s="104"/>
      <c r="AO26848" s="104"/>
      <c r="AP26848" s="104"/>
    </row>
    <row r="26849" spans="21:42" ht="15" customHeight="1" x14ac:dyDescent="0.25">
      <c r="U26849" s="104"/>
      <c r="AB26849" s="104"/>
      <c r="AC26849" s="104"/>
      <c r="AF26849" s="104"/>
      <c r="AG26849" s="104"/>
      <c r="AK26849" s="104"/>
      <c r="AL26849" s="104"/>
      <c r="AO26849" s="104"/>
      <c r="AP26849" s="104"/>
    </row>
    <row r="26850" spans="21:42" ht="15" customHeight="1" x14ac:dyDescent="0.25">
      <c r="U26850" s="104"/>
      <c r="AB26850" s="104"/>
      <c r="AC26850" s="104"/>
      <c r="AF26850" s="104"/>
      <c r="AG26850" s="104"/>
      <c r="AK26850" s="104"/>
      <c r="AL26850" s="104"/>
      <c r="AO26850" s="104"/>
      <c r="AP26850" s="104"/>
    </row>
    <row r="26851" spans="21:42" ht="15" customHeight="1" x14ac:dyDescent="0.25">
      <c r="U26851" s="104"/>
      <c r="AB26851" s="104"/>
      <c r="AC26851" s="104"/>
      <c r="AF26851" s="104"/>
      <c r="AG26851" s="104"/>
      <c r="AK26851" s="104"/>
      <c r="AL26851" s="104"/>
      <c r="AO26851" s="104"/>
      <c r="AP26851" s="104"/>
    </row>
    <row r="26852" spans="21:42" ht="15" customHeight="1" x14ac:dyDescent="0.25">
      <c r="U26852" s="104"/>
      <c r="AB26852" s="104"/>
      <c r="AC26852" s="104"/>
      <c r="AF26852" s="104"/>
      <c r="AG26852" s="104"/>
      <c r="AK26852" s="104"/>
      <c r="AL26852" s="104"/>
      <c r="AO26852" s="104"/>
      <c r="AP26852" s="104"/>
    </row>
    <row r="26853" spans="21:42" ht="15" customHeight="1" x14ac:dyDescent="0.25">
      <c r="U26853" s="104"/>
      <c r="AB26853" s="104"/>
      <c r="AC26853" s="104"/>
      <c r="AF26853" s="104"/>
      <c r="AG26853" s="104"/>
      <c r="AK26853" s="104"/>
      <c r="AL26853" s="104"/>
      <c r="AO26853" s="104"/>
      <c r="AP26853" s="104"/>
    </row>
    <row r="26854" spans="21:42" ht="15" customHeight="1" x14ac:dyDescent="0.25">
      <c r="U26854" s="104"/>
      <c r="AB26854" s="104"/>
      <c r="AC26854" s="104"/>
      <c r="AF26854" s="104"/>
      <c r="AG26854" s="104"/>
      <c r="AK26854" s="104"/>
      <c r="AL26854" s="104"/>
      <c r="AO26854" s="104"/>
      <c r="AP26854" s="104"/>
    </row>
    <row r="26855" spans="21:42" ht="15" customHeight="1" x14ac:dyDescent="0.25">
      <c r="U26855" s="104"/>
      <c r="AB26855" s="104"/>
      <c r="AC26855" s="104"/>
      <c r="AF26855" s="104"/>
      <c r="AG26855" s="104"/>
      <c r="AK26855" s="104"/>
      <c r="AL26855" s="104"/>
      <c r="AO26855" s="104"/>
      <c r="AP26855" s="104"/>
    </row>
    <row r="26856" spans="21:42" ht="15" customHeight="1" x14ac:dyDescent="0.25">
      <c r="U26856" s="104"/>
      <c r="AB26856" s="104"/>
      <c r="AC26856" s="104"/>
      <c r="AF26856" s="104"/>
      <c r="AG26856" s="104"/>
      <c r="AK26856" s="104"/>
      <c r="AL26856" s="104"/>
      <c r="AO26856" s="104"/>
      <c r="AP26856" s="104"/>
    </row>
    <row r="26857" spans="21:42" ht="15" customHeight="1" x14ac:dyDescent="0.25">
      <c r="U26857" s="104"/>
      <c r="AB26857" s="104"/>
      <c r="AC26857" s="104"/>
      <c r="AF26857" s="104"/>
      <c r="AG26857" s="104"/>
      <c r="AK26857" s="104"/>
      <c r="AL26857" s="104"/>
      <c r="AO26857" s="104"/>
      <c r="AP26857" s="104"/>
    </row>
    <row r="26858" spans="21:42" ht="15" customHeight="1" x14ac:dyDescent="0.25">
      <c r="U26858" s="104"/>
      <c r="AB26858" s="104"/>
      <c r="AC26858" s="104"/>
      <c r="AF26858" s="104"/>
      <c r="AG26858" s="104"/>
      <c r="AK26858" s="104"/>
      <c r="AL26858" s="104"/>
      <c r="AO26858" s="104"/>
      <c r="AP26858" s="104"/>
    </row>
    <row r="26859" spans="21:42" ht="15" customHeight="1" x14ac:dyDescent="0.25">
      <c r="U26859" s="104"/>
      <c r="AB26859" s="104"/>
      <c r="AC26859" s="104"/>
      <c r="AF26859" s="104"/>
      <c r="AG26859" s="104"/>
      <c r="AK26859" s="104"/>
      <c r="AL26859" s="104"/>
      <c r="AO26859" s="104"/>
      <c r="AP26859" s="104"/>
    </row>
    <row r="26860" spans="21:42" ht="15" customHeight="1" x14ac:dyDescent="0.25">
      <c r="U26860" s="104"/>
      <c r="AB26860" s="104"/>
      <c r="AC26860" s="104"/>
      <c r="AF26860" s="104"/>
      <c r="AG26860" s="104"/>
      <c r="AK26860" s="104"/>
      <c r="AL26860" s="104"/>
      <c r="AO26860" s="104"/>
      <c r="AP26860" s="104"/>
    </row>
    <row r="26861" spans="21:42" ht="15" customHeight="1" x14ac:dyDescent="0.25">
      <c r="U26861" s="104"/>
      <c r="AB26861" s="104"/>
      <c r="AC26861" s="104"/>
      <c r="AF26861" s="104"/>
      <c r="AG26861" s="104"/>
      <c r="AK26861" s="104"/>
      <c r="AL26861" s="104"/>
      <c r="AO26861" s="104"/>
      <c r="AP26861" s="104"/>
    </row>
    <row r="26862" spans="21:42" ht="15" customHeight="1" x14ac:dyDescent="0.25">
      <c r="U26862" s="104"/>
      <c r="AB26862" s="104"/>
      <c r="AC26862" s="104"/>
      <c r="AF26862" s="104"/>
      <c r="AG26862" s="104"/>
      <c r="AK26862" s="104"/>
      <c r="AL26862" s="104"/>
      <c r="AO26862" s="104"/>
      <c r="AP26862" s="104"/>
    </row>
    <row r="26863" spans="21:42" ht="15" customHeight="1" x14ac:dyDescent="0.25">
      <c r="U26863" s="104"/>
      <c r="AB26863" s="104"/>
      <c r="AC26863" s="104"/>
      <c r="AF26863" s="104"/>
      <c r="AG26863" s="104"/>
      <c r="AK26863" s="104"/>
      <c r="AL26863" s="104"/>
      <c r="AO26863" s="104"/>
      <c r="AP26863" s="104"/>
    </row>
    <row r="26864" spans="21:42" ht="15" customHeight="1" x14ac:dyDescent="0.25">
      <c r="U26864" s="104"/>
      <c r="AB26864" s="104"/>
      <c r="AC26864" s="104"/>
      <c r="AF26864" s="104"/>
      <c r="AG26864" s="104"/>
      <c r="AK26864" s="104"/>
      <c r="AL26864" s="104"/>
      <c r="AO26864" s="104"/>
      <c r="AP26864" s="104"/>
    </row>
    <row r="26865" spans="21:42" ht="15" customHeight="1" x14ac:dyDescent="0.25">
      <c r="U26865" s="104"/>
      <c r="AB26865" s="104"/>
      <c r="AC26865" s="104"/>
      <c r="AF26865" s="104"/>
      <c r="AG26865" s="104"/>
      <c r="AK26865" s="104"/>
      <c r="AL26865" s="104"/>
      <c r="AO26865" s="104"/>
      <c r="AP26865" s="104"/>
    </row>
    <row r="26866" spans="21:42" ht="15" customHeight="1" x14ac:dyDescent="0.25">
      <c r="U26866" s="104"/>
      <c r="AB26866" s="104"/>
      <c r="AC26866" s="104"/>
      <c r="AF26866" s="104"/>
      <c r="AG26866" s="104"/>
      <c r="AK26866" s="104"/>
      <c r="AL26866" s="104"/>
      <c r="AO26866" s="104"/>
      <c r="AP26866" s="104"/>
    </row>
    <row r="26867" spans="21:42" ht="15" customHeight="1" x14ac:dyDescent="0.25">
      <c r="U26867" s="104"/>
      <c r="AB26867" s="104"/>
      <c r="AC26867" s="104"/>
      <c r="AF26867" s="104"/>
      <c r="AG26867" s="104"/>
      <c r="AK26867" s="104"/>
      <c r="AL26867" s="104"/>
      <c r="AO26867" s="104"/>
      <c r="AP26867" s="104"/>
    </row>
    <row r="26868" spans="21:42" ht="15" customHeight="1" x14ac:dyDescent="0.25">
      <c r="U26868" s="104"/>
      <c r="AB26868" s="104"/>
      <c r="AC26868" s="104"/>
      <c r="AF26868" s="104"/>
      <c r="AG26868" s="104"/>
      <c r="AK26868" s="104"/>
      <c r="AL26868" s="104"/>
      <c r="AO26868" s="104"/>
      <c r="AP26868" s="104"/>
    </row>
    <row r="26869" spans="21:42" ht="15" customHeight="1" x14ac:dyDescent="0.25">
      <c r="U26869" s="104"/>
      <c r="AB26869" s="104"/>
      <c r="AC26869" s="104"/>
      <c r="AF26869" s="104"/>
      <c r="AG26869" s="104"/>
      <c r="AK26869" s="104"/>
      <c r="AL26869" s="104"/>
      <c r="AO26869" s="104"/>
      <c r="AP26869" s="104"/>
    </row>
    <row r="26870" spans="21:42" ht="15" customHeight="1" x14ac:dyDescent="0.25">
      <c r="U26870" s="104"/>
      <c r="AB26870" s="104"/>
      <c r="AC26870" s="104"/>
      <c r="AF26870" s="104"/>
      <c r="AG26870" s="104"/>
      <c r="AK26870" s="104"/>
      <c r="AL26870" s="104"/>
      <c r="AO26870" s="104"/>
      <c r="AP26870" s="104"/>
    </row>
    <row r="26871" spans="21:42" ht="15" customHeight="1" x14ac:dyDescent="0.25">
      <c r="U26871" s="104"/>
      <c r="AB26871" s="104"/>
      <c r="AC26871" s="104"/>
      <c r="AF26871" s="104"/>
      <c r="AG26871" s="104"/>
      <c r="AK26871" s="104"/>
      <c r="AL26871" s="104"/>
      <c r="AO26871" s="104"/>
      <c r="AP26871" s="104"/>
    </row>
    <row r="26872" spans="21:42" ht="15" customHeight="1" x14ac:dyDescent="0.25">
      <c r="U26872" s="104"/>
      <c r="AB26872" s="104"/>
      <c r="AC26872" s="104"/>
      <c r="AF26872" s="104"/>
      <c r="AG26872" s="104"/>
      <c r="AK26872" s="104"/>
      <c r="AL26872" s="104"/>
      <c r="AO26872" s="104"/>
      <c r="AP26872" s="104"/>
    </row>
    <row r="26873" spans="21:42" ht="15" customHeight="1" x14ac:dyDescent="0.25">
      <c r="U26873" s="104"/>
      <c r="AB26873" s="104"/>
      <c r="AC26873" s="104"/>
      <c r="AF26873" s="104"/>
      <c r="AG26873" s="104"/>
      <c r="AK26873" s="104"/>
      <c r="AL26873" s="104"/>
      <c r="AO26873" s="104"/>
      <c r="AP26873" s="104"/>
    </row>
    <row r="26874" spans="21:42" ht="15" customHeight="1" x14ac:dyDescent="0.25">
      <c r="U26874" s="104"/>
      <c r="AB26874" s="104"/>
      <c r="AC26874" s="104"/>
      <c r="AF26874" s="104"/>
      <c r="AG26874" s="104"/>
      <c r="AK26874" s="104"/>
      <c r="AL26874" s="104"/>
      <c r="AO26874" s="104"/>
      <c r="AP26874" s="104"/>
    </row>
    <row r="26875" spans="21:42" ht="15" customHeight="1" x14ac:dyDescent="0.25">
      <c r="U26875" s="104"/>
      <c r="AB26875" s="104"/>
      <c r="AC26875" s="104"/>
      <c r="AF26875" s="104"/>
      <c r="AG26875" s="104"/>
      <c r="AK26875" s="104"/>
      <c r="AL26875" s="104"/>
      <c r="AO26875" s="104"/>
      <c r="AP26875" s="104"/>
    </row>
    <row r="26876" spans="21:42" ht="15" customHeight="1" x14ac:dyDescent="0.25">
      <c r="U26876" s="104"/>
      <c r="AB26876" s="104"/>
      <c r="AC26876" s="104"/>
      <c r="AF26876" s="104"/>
      <c r="AG26876" s="104"/>
      <c r="AK26876" s="104"/>
      <c r="AL26876" s="104"/>
      <c r="AO26876" s="104"/>
      <c r="AP26876" s="104"/>
    </row>
    <row r="26877" spans="21:42" ht="15" customHeight="1" x14ac:dyDescent="0.25">
      <c r="U26877" s="104"/>
      <c r="AB26877" s="104"/>
      <c r="AC26877" s="104"/>
      <c r="AF26877" s="104"/>
      <c r="AG26877" s="104"/>
      <c r="AK26877" s="104"/>
      <c r="AL26877" s="104"/>
      <c r="AO26877" s="104"/>
      <c r="AP26877" s="104"/>
    </row>
    <row r="26878" spans="21:42" ht="15" customHeight="1" x14ac:dyDescent="0.25">
      <c r="U26878" s="104"/>
      <c r="AB26878" s="104"/>
      <c r="AC26878" s="104"/>
      <c r="AF26878" s="104"/>
      <c r="AG26878" s="104"/>
      <c r="AK26878" s="104"/>
      <c r="AL26878" s="104"/>
      <c r="AO26878" s="104"/>
      <c r="AP26878" s="104"/>
    </row>
    <row r="26879" spans="21:42" ht="15" customHeight="1" x14ac:dyDescent="0.25">
      <c r="U26879" s="104"/>
      <c r="AB26879" s="104"/>
      <c r="AC26879" s="104"/>
      <c r="AF26879" s="104"/>
      <c r="AG26879" s="104"/>
      <c r="AK26879" s="104"/>
      <c r="AL26879" s="104"/>
      <c r="AO26879" s="104"/>
      <c r="AP26879" s="104"/>
    </row>
    <row r="26880" spans="21:42" ht="15" customHeight="1" x14ac:dyDescent="0.25">
      <c r="U26880" s="104"/>
      <c r="AB26880" s="104"/>
      <c r="AC26880" s="104"/>
      <c r="AF26880" s="104"/>
      <c r="AG26880" s="104"/>
      <c r="AK26880" s="104"/>
      <c r="AL26880" s="104"/>
      <c r="AO26880" s="104"/>
      <c r="AP26880" s="104"/>
    </row>
    <row r="26881" spans="21:42" ht="15" customHeight="1" x14ac:dyDescent="0.25">
      <c r="U26881" s="104"/>
      <c r="AB26881" s="104"/>
      <c r="AC26881" s="104"/>
      <c r="AF26881" s="104"/>
      <c r="AG26881" s="104"/>
      <c r="AK26881" s="104"/>
      <c r="AL26881" s="104"/>
      <c r="AO26881" s="104"/>
      <c r="AP26881" s="104"/>
    </row>
    <row r="26882" spans="21:42" ht="15" customHeight="1" x14ac:dyDescent="0.25">
      <c r="U26882" s="104"/>
      <c r="AB26882" s="104"/>
      <c r="AC26882" s="104"/>
      <c r="AF26882" s="104"/>
      <c r="AG26882" s="104"/>
      <c r="AK26882" s="104"/>
      <c r="AL26882" s="104"/>
      <c r="AO26882" s="104"/>
      <c r="AP26882" s="104"/>
    </row>
    <row r="26883" spans="21:42" ht="15" customHeight="1" x14ac:dyDescent="0.25">
      <c r="U26883" s="104"/>
      <c r="AB26883" s="104"/>
      <c r="AC26883" s="104"/>
      <c r="AF26883" s="104"/>
      <c r="AG26883" s="104"/>
      <c r="AK26883" s="104"/>
      <c r="AL26883" s="104"/>
      <c r="AO26883" s="104"/>
      <c r="AP26883" s="104"/>
    </row>
    <row r="26884" spans="21:42" ht="15" customHeight="1" x14ac:dyDescent="0.25">
      <c r="U26884" s="104"/>
      <c r="AB26884" s="104"/>
      <c r="AC26884" s="104"/>
      <c r="AF26884" s="104"/>
      <c r="AG26884" s="104"/>
      <c r="AK26884" s="104"/>
      <c r="AL26884" s="104"/>
      <c r="AO26884" s="104"/>
      <c r="AP26884" s="104"/>
    </row>
    <row r="26885" spans="21:42" ht="15" customHeight="1" x14ac:dyDescent="0.25">
      <c r="U26885" s="104"/>
      <c r="AB26885" s="104"/>
      <c r="AC26885" s="104"/>
      <c r="AF26885" s="104"/>
      <c r="AG26885" s="104"/>
      <c r="AK26885" s="104"/>
      <c r="AL26885" s="104"/>
      <c r="AO26885" s="104"/>
      <c r="AP26885" s="104"/>
    </row>
    <row r="26886" spans="21:42" ht="15" customHeight="1" x14ac:dyDescent="0.25">
      <c r="U26886" s="104"/>
      <c r="AB26886" s="104"/>
      <c r="AC26886" s="104"/>
      <c r="AF26886" s="104"/>
      <c r="AG26886" s="104"/>
      <c r="AK26886" s="104"/>
      <c r="AL26886" s="104"/>
      <c r="AO26886" s="104"/>
      <c r="AP26886" s="104"/>
    </row>
    <row r="26887" spans="21:42" ht="15" customHeight="1" x14ac:dyDescent="0.25">
      <c r="U26887" s="104"/>
      <c r="AB26887" s="104"/>
      <c r="AC26887" s="104"/>
      <c r="AF26887" s="104"/>
      <c r="AG26887" s="104"/>
      <c r="AK26887" s="104"/>
      <c r="AL26887" s="104"/>
      <c r="AO26887" s="104"/>
      <c r="AP26887" s="104"/>
    </row>
    <row r="26888" spans="21:42" ht="15" customHeight="1" x14ac:dyDescent="0.25">
      <c r="U26888" s="104"/>
      <c r="AB26888" s="104"/>
      <c r="AC26888" s="104"/>
      <c r="AF26888" s="104"/>
      <c r="AG26888" s="104"/>
      <c r="AK26888" s="104"/>
      <c r="AL26888" s="104"/>
      <c r="AO26888" s="104"/>
      <c r="AP26888" s="104"/>
    </row>
    <row r="26889" spans="21:42" ht="15" customHeight="1" x14ac:dyDescent="0.25">
      <c r="U26889" s="104"/>
      <c r="AB26889" s="104"/>
      <c r="AC26889" s="104"/>
      <c r="AF26889" s="104"/>
      <c r="AG26889" s="104"/>
      <c r="AK26889" s="104"/>
      <c r="AL26889" s="104"/>
      <c r="AO26889" s="104"/>
      <c r="AP26889" s="104"/>
    </row>
    <row r="26890" spans="21:42" ht="15" customHeight="1" x14ac:dyDescent="0.25">
      <c r="U26890" s="104"/>
      <c r="AB26890" s="104"/>
      <c r="AC26890" s="104"/>
      <c r="AF26890" s="104"/>
      <c r="AG26890" s="104"/>
      <c r="AK26890" s="104"/>
      <c r="AL26890" s="104"/>
      <c r="AO26890" s="104"/>
      <c r="AP26890" s="104"/>
    </row>
    <row r="26891" spans="21:42" ht="15" customHeight="1" x14ac:dyDescent="0.25">
      <c r="U26891" s="104"/>
      <c r="AB26891" s="104"/>
      <c r="AC26891" s="104"/>
      <c r="AF26891" s="104"/>
      <c r="AG26891" s="104"/>
      <c r="AK26891" s="104"/>
      <c r="AL26891" s="104"/>
      <c r="AO26891" s="104"/>
      <c r="AP26891" s="104"/>
    </row>
    <row r="26892" spans="21:42" ht="15" customHeight="1" x14ac:dyDescent="0.25">
      <c r="U26892" s="104"/>
      <c r="AB26892" s="104"/>
      <c r="AC26892" s="104"/>
      <c r="AF26892" s="104"/>
      <c r="AG26892" s="104"/>
      <c r="AK26892" s="104"/>
      <c r="AL26892" s="104"/>
      <c r="AO26892" s="104"/>
      <c r="AP26892" s="104"/>
    </row>
    <row r="26893" spans="21:42" ht="15" customHeight="1" x14ac:dyDescent="0.25">
      <c r="U26893" s="104"/>
      <c r="AB26893" s="104"/>
      <c r="AC26893" s="104"/>
      <c r="AF26893" s="104"/>
      <c r="AG26893" s="104"/>
      <c r="AK26893" s="104"/>
      <c r="AL26893" s="104"/>
      <c r="AO26893" s="104"/>
      <c r="AP26893" s="104"/>
    </row>
    <row r="26894" spans="21:42" ht="15" customHeight="1" x14ac:dyDescent="0.25">
      <c r="U26894" s="104"/>
      <c r="AB26894" s="104"/>
      <c r="AC26894" s="104"/>
      <c r="AF26894" s="104"/>
      <c r="AG26894" s="104"/>
      <c r="AK26894" s="104"/>
      <c r="AL26894" s="104"/>
      <c r="AO26894" s="104"/>
      <c r="AP26894" s="104"/>
    </row>
    <row r="26895" spans="21:42" ht="15" customHeight="1" x14ac:dyDescent="0.25">
      <c r="U26895" s="104"/>
      <c r="AB26895" s="104"/>
      <c r="AC26895" s="104"/>
      <c r="AF26895" s="104"/>
      <c r="AG26895" s="104"/>
      <c r="AK26895" s="104"/>
      <c r="AL26895" s="104"/>
      <c r="AO26895" s="104"/>
      <c r="AP26895" s="104"/>
    </row>
    <row r="26896" spans="21:42" ht="15" customHeight="1" x14ac:dyDescent="0.25">
      <c r="U26896" s="104"/>
      <c r="AB26896" s="104"/>
      <c r="AC26896" s="104"/>
      <c r="AF26896" s="104"/>
      <c r="AG26896" s="104"/>
      <c r="AK26896" s="104"/>
      <c r="AL26896" s="104"/>
      <c r="AO26896" s="104"/>
      <c r="AP26896" s="104"/>
    </row>
    <row r="26897" spans="21:42" ht="15" customHeight="1" x14ac:dyDescent="0.25">
      <c r="U26897" s="104"/>
      <c r="AB26897" s="104"/>
      <c r="AC26897" s="104"/>
      <c r="AF26897" s="104"/>
      <c r="AG26897" s="104"/>
      <c r="AK26897" s="104"/>
      <c r="AL26897" s="104"/>
      <c r="AO26897" s="104"/>
      <c r="AP26897" s="104"/>
    </row>
    <row r="26898" spans="21:42" ht="15" customHeight="1" x14ac:dyDescent="0.25">
      <c r="U26898" s="104"/>
      <c r="AB26898" s="104"/>
      <c r="AC26898" s="104"/>
      <c r="AF26898" s="104"/>
      <c r="AG26898" s="104"/>
      <c r="AK26898" s="104"/>
      <c r="AL26898" s="104"/>
      <c r="AO26898" s="104"/>
      <c r="AP26898" s="104"/>
    </row>
    <row r="26899" spans="21:42" ht="15" customHeight="1" x14ac:dyDescent="0.25">
      <c r="U26899" s="104"/>
      <c r="AB26899" s="104"/>
      <c r="AC26899" s="104"/>
      <c r="AF26899" s="104"/>
      <c r="AG26899" s="104"/>
      <c r="AK26899" s="104"/>
      <c r="AL26899" s="104"/>
      <c r="AO26899" s="104"/>
      <c r="AP26899" s="104"/>
    </row>
    <row r="26900" spans="21:42" ht="15" customHeight="1" x14ac:dyDescent="0.25">
      <c r="U26900" s="104"/>
      <c r="AB26900" s="104"/>
      <c r="AC26900" s="104"/>
      <c r="AF26900" s="104"/>
      <c r="AG26900" s="104"/>
      <c r="AK26900" s="104"/>
      <c r="AL26900" s="104"/>
      <c r="AO26900" s="104"/>
      <c r="AP26900" s="104"/>
    </row>
    <row r="26901" spans="21:42" ht="15" customHeight="1" x14ac:dyDescent="0.25">
      <c r="U26901" s="104"/>
      <c r="AB26901" s="104"/>
      <c r="AC26901" s="104"/>
      <c r="AF26901" s="104"/>
      <c r="AG26901" s="104"/>
      <c r="AK26901" s="104"/>
      <c r="AL26901" s="104"/>
      <c r="AO26901" s="104"/>
      <c r="AP26901" s="104"/>
    </row>
    <row r="26902" spans="21:42" ht="15" customHeight="1" x14ac:dyDescent="0.25">
      <c r="U26902" s="104"/>
      <c r="AB26902" s="104"/>
      <c r="AC26902" s="104"/>
      <c r="AF26902" s="104"/>
      <c r="AG26902" s="104"/>
      <c r="AK26902" s="104"/>
      <c r="AL26902" s="104"/>
      <c r="AO26902" s="104"/>
      <c r="AP26902" s="104"/>
    </row>
    <row r="26903" spans="21:42" ht="15" customHeight="1" x14ac:dyDescent="0.25">
      <c r="U26903" s="104"/>
      <c r="AB26903" s="104"/>
      <c r="AC26903" s="104"/>
      <c r="AF26903" s="104"/>
      <c r="AG26903" s="104"/>
      <c r="AK26903" s="104"/>
      <c r="AL26903" s="104"/>
      <c r="AO26903" s="104"/>
      <c r="AP26903" s="104"/>
    </row>
    <row r="26904" spans="21:42" ht="15" customHeight="1" x14ac:dyDescent="0.25">
      <c r="U26904" s="104"/>
      <c r="AB26904" s="104"/>
      <c r="AC26904" s="104"/>
      <c r="AF26904" s="104"/>
      <c r="AG26904" s="104"/>
      <c r="AK26904" s="104"/>
      <c r="AL26904" s="104"/>
      <c r="AO26904" s="104"/>
      <c r="AP26904" s="104"/>
    </row>
    <row r="26905" spans="21:42" ht="15" customHeight="1" x14ac:dyDescent="0.25">
      <c r="U26905" s="104"/>
      <c r="AB26905" s="104"/>
      <c r="AC26905" s="104"/>
      <c r="AF26905" s="104"/>
      <c r="AG26905" s="104"/>
      <c r="AK26905" s="104"/>
      <c r="AL26905" s="104"/>
      <c r="AO26905" s="104"/>
      <c r="AP26905" s="104"/>
    </row>
    <row r="26906" spans="21:42" ht="15" customHeight="1" x14ac:dyDescent="0.25">
      <c r="U26906" s="104"/>
      <c r="AB26906" s="104"/>
      <c r="AC26906" s="104"/>
      <c r="AF26906" s="104"/>
      <c r="AG26906" s="104"/>
      <c r="AK26906" s="104"/>
      <c r="AL26906" s="104"/>
      <c r="AO26906" s="104"/>
      <c r="AP26906" s="104"/>
    </row>
    <row r="26907" spans="21:42" ht="15" customHeight="1" x14ac:dyDescent="0.25">
      <c r="U26907" s="104"/>
      <c r="AB26907" s="104"/>
      <c r="AC26907" s="104"/>
      <c r="AF26907" s="104"/>
      <c r="AG26907" s="104"/>
      <c r="AK26907" s="104"/>
      <c r="AL26907" s="104"/>
      <c r="AO26907" s="104"/>
      <c r="AP26907" s="104"/>
    </row>
    <row r="26908" spans="21:42" ht="15" customHeight="1" x14ac:dyDescent="0.25">
      <c r="U26908" s="104"/>
      <c r="AB26908" s="104"/>
      <c r="AC26908" s="104"/>
      <c r="AF26908" s="104"/>
      <c r="AG26908" s="104"/>
      <c r="AK26908" s="104"/>
      <c r="AL26908" s="104"/>
      <c r="AO26908" s="104"/>
      <c r="AP26908" s="104"/>
    </row>
    <row r="26909" spans="21:42" ht="15" customHeight="1" x14ac:dyDescent="0.25">
      <c r="U26909" s="104"/>
      <c r="AB26909" s="104"/>
      <c r="AC26909" s="104"/>
      <c r="AF26909" s="104"/>
      <c r="AG26909" s="104"/>
      <c r="AK26909" s="104"/>
      <c r="AL26909" s="104"/>
      <c r="AO26909" s="104"/>
      <c r="AP26909" s="104"/>
    </row>
    <row r="26910" spans="21:42" ht="15" customHeight="1" x14ac:dyDescent="0.25">
      <c r="U26910" s="104"/>
      <c r="AB26910" s="104"/>
      <c r="AC26910" s="104"/>
      <c r="AF26910" s="104"/>
      <c r="AG26910" s="104"/>
      <c r="AK26910" s="104"/>
      <c r="AL26910" s="104"/>
      <c r="AO26910" s="104"/>
      <c r="AP26910" s="104"/>
    </row>
    <row r="26911" spans="21:42" ht="15" customHeight="1" x14ac:dyDescent="0.25">
      <c r="U26911" s="104"/>
      <c r="AB26911" s="104"/>
      <c r="AC26911" s="104"/>
      <c r="AF26911" s="104"/>
      <c r="AG26911" s="104"/>
      <c r="AK26911" s="104"/>
      <c r="AL26911" s="104"/>
      <c r="AO26911" s="104"/>
      <c r="AP26911" s="104"/>
    </row>
    <row r="26912" spans="21:42" ht="15" customHeight="1" x14ac:dyDescent="0.25">
      <c r="U26912" s="104"/>
      <c r="AB26912" s="104"/>
      <c r="AC26912" s="104"/>
      <c r="AF26912" s="104"/>
      <c r="AG26912" s="104"/>
      <c r="AK26912" s="104"/>
      <c r="AL26912" s="104"/>
      <c r="AO26912" s="104"/>
      <c r="AP26912" s="104"/>
    </row>
    <row r="26913" spans="21:42" ht="15" customHeight="1" x14ac:dyDescent="0.25">
      <c r="U26913" s="104"/>
      <c r="AB26913" s="104"/>
      <c r="AC26913" s="104"/>
      <c r="AF26913" s="104"/>
      <c r="AG26913" s="104"/>
      <c r="AK26913" s="104"/>
      <c r="AL26913" s="104"/>
      <c r="AO26913" s="104"/>
      <c r="AP26913" s="104"/>
    </row>
    <row r="26914" spans="21:42" ht="15" customHeight="1" x14ac:dyDescent="0.25">
      <c r="U26914" s="104"/>
      <c r="AB26914" s="104"/>
      <c r="AC26914" s="104"/>
      <c r="AF26914" s="104"/>
      <c r="AG26914" s="104"/>
      <c r="AK26914" s="104"/>
      <c r="AL26914" s="104"/>
      <c r="AO26914" s="104"/>
      <c r="AP26914" s="104"/>
    </row>
    <row r="26915" spans="21:42" ht="15" customHeight="1" x14ac:dyDescent="0.25">
      <c r="U26915" s="104"/>
      <c r="AB26915" s="104"/>
      <c r="AC26915" s="104"/>
      <c r="AF26915" s="104"/>
      <c r="AG26915" s="104"/>
      <c r="AK26915" s="104"/>
      <c r="AL26915" s="104"/>
      <c r="AO26915" s="104"/>
      <c r="AP26915" s="104"/>
    </row>
    <row r="26916" spans="21:42" ht="15" customHeight="1" x14ac:dyDescent="0.25">
      <c r="U26916" s="104"/>
      <c r="AB26916" s="104"/>
      <c r="AC26916" s="104"/>
      <c r="AF26916" s="104"/>
      <c r="AG26916" s="104"/>
      <c r="AK26916" s="104"/>
      <c r="AL26916" s="104"/>
      <c r="AO26916" s="104"/>
      <c r="AP26916" s="104"/>
    </row>
    <row r="26917" spans="21:42" ht="15" customHeight="1" x14ac:dyDescent="0.25">
      <c r="U26917" s="104"/>
      <c r="AB26917" s="104"/>
      <c r="AC26917" s="104"/>
      <c r="AF26917" s="104"/>
      <c r="AG26917" s="104"/>
      <c r="AK26917" s="104"/>
      <c r="AL26917" s="104"/>
      <c r="AO26917" s="104"/>
      <c r="AP26917" s="104"/>
    </row>
    <row r="26918" spans="21:42" ht="15" customHeight="1" x14ac:dyDescent="0.25">
      <c r="U26918" s="104"/>
      <c r="AB26918" s="104"/>
      <c r="AC26918" s="104"/>
      <c r="AF26918" s="104"/>
      <c r="AG26918" s="104"/>
      <c r="AK26918" s="104"/>
      <c r="AL26918" s="104"/>
      <c r="AO26918" s="104"/>
      <c r="AP26918" s="104"/>
    </row>
    <row r="26919" spans="21:42" ht="15" customHeight="1" x14ac:dyDescent="0.25">
      <c r="U26919" s="104"/>
      <c r="AB26919" s="104"/>
      <c r="AC26919" s="104"/>
      <c r="AF26919" s="104"/>
      <c r="AG26919" s="104"/>
      <c r="AK26919" s="104"/>
      <c r="AL26919" s="104"/>
      <c r="AO26919" s="104"/>
      <c r="AP26919" s="104"/>
    </row>
    <row r="26920" spans="21:42" ht="15" customHeight="1" x14ac:dyDescent="0.25">
      <c r="U26920" s="104"/>
      <c r="AB26920" s="104"/>
      <c r="AC26920" s="104"/>
      <c r="AF26920" s="104"/>
      <c r="AG26920" s="104"/>
      <c r="AK26920" s="104"/>
      <c r="AL26920" s="104"/>
      <c r="AO26920" s="104"/>
      <c r="AP26920" s="104"/>
    </row>
    <row r="26921" spans="21:42" ht="15" customHeight="1" x14ac:dyDescent="0.25">
      <c r="U26921" s="104"/>
      <c r="AB26921" s="104"/>
      <c r="AC26921" s="104"/>
      <c r="AF26921" s="104"/>
      <c r="AG26921" s="104"/>
      <c r="AK26921" s="104"/>
      <c r="AL26921" s="104"/>
      <c r="AO26921" s="104"/>
      <c r="AP26921" s="104"/>
    </row>
    <row r="26922" spans="21:42" ht="15" customHeight="1" x14ac:dyDescent="0.25">
      <c r="U26922" s="104"/>
      <c r="AB26922" s="104"/>
      <c r="AC26922" s="104"/>
      <c r="AF26922" s="104"/>
      <c r="AG26922" s="104"/>
      <c r="AK26922" s="104"/>
      <c r="AL26922" s="104"/>
      <c r="AO26922" s="104"/>
      <c r="AP26922" s="104"/>
    </row>
    <row r="26923" spans="21:42" ht="15" customHeight="1" x14ac:dyDescent="0.25">
      <c r="U26923" s="104"/>
      <c r="AB26923" s="104"/>
      <c r="AC26923" s="104"/>
      <c r="AF26923" s="104"/>
      <c r="AG26923" s="104"/>
      <c r="AK26923" s="104"/>
      <c r="AL26923" s="104"/>
      <c r="AO26923" s="104"/>
      <c r="AP26923" s="104"/>
    </row>
    <row r="26924" spans="21:42" ht="15" customHeight="1" x14ac:dyDescent="0.25">
      <c r="U26924" s="104"/>
      <c r="AB26924" s="104"/>
      <c r="AC26924" s="104"/>
      <c r="AF26924" s="104"/>
      <c r="AG26924" s="104"/>
      <c r="AK26924" s="104"/>
      <c r="AL26924" s="104"/>
      <c r="AO26924" s="104"/>
      <c r="AP26924" s="104"/>
    </row>
    <row r="26925" spans="21:42" ht="15" customHeight="1" x14ac:dyDescent="0.25">
      <c r="U26925" s="104"/>
      <c r="AB26925" s="104"/>
      <c r="AC26925" s="104"/>
      <c r="AF26925" s="104"/>
      <c r="AG26925" s="104"/>
      <c r="AK26925" s="104"/>
      <c r="AL26925" s="104"/>
      <c r="AO26925" s="104"/>
      <c r="AP26925" s="104"/>
    </row>
    <row r="26926" spans="21:42" ht="15" customHeight="1" x14ac:dyDescent="0.25">
      <c r="U26926" s="104"/>
      <c r="AB26926" s="104"/>
      <c r="AC26926" s="104"/>
      <c r="AF26926" s="104"/>
      <c r="AG26926" s="104"/>
      <c r="AK26926" s="104"/>
      <c r="AL26926" s="104"/>
      <c r="AO26926" s="104"/>
      <c r="AP26926" s="104"/>
    </row>
    <row r="26927" spans="21:42" ht="15" customHeight="1" x14ac:dyDescent="0.25">
      <c r="U26927" s="104"/>
      <c r="AB26927" s="104"/>
      <c r="AC26927" s="104"/>
      <c r="AF26927" s="104"/>
      <c r="AG26927" s="104"/>
      <c r="AK26927" s="104"/>
      <c r="AL26927" s="104"/>
      <c r="AO26927" s="104"/>
      <c r="AP26927" s="104"/>
    </row>
    <row r="26928" spans="21:42" ht="15" customHeight="1" x14ac:dyDescent="0.25">
      <c r="U26928" s="104"/>
      <c r="AB26928" s="104"/>
      <c r="AC26928" s="104"/>
      <c r="AF26928" s="104"/>
      <c r="AG26928" s="104"/>
      <c r="AK26928" s="104"/>
      <c r="AL26928" s="104"/>
      <c r="AO26928" s="104"/>
      <c r="AP26928" s="104"/>
    </row>
    <row r="26929" spans="21:42" ht="15" customHeight="1" x14ac:dyDescent="0.25">
      <c r="U26929" s="104"/>
      <c r="AB26929" s="104"/>
      <c r="AC26929" s="104"/>
      <c r="AF26929" s="104"/>
      <c r="AG26929" s="104"/>
      <c r="AK26929" s="104"/>
      <c r="AL26929" s="104"/>
      <c r="AO26929" s="104"/>
      <c r="AP26929" s="104"/>
    </row>
    <row r="26930" spans="21:42" ht="15" customHeight="1" x14ac:dyDescent="0.25">
      <c r="U26930" s="104"/>
      <c r="AB26930" s="104"/>
      <c r="AC26930" s="104"/>
      <c r="AF26930" s="104"/>
      <c r="AG26930" s="104"/>
      <c r="AK26930" s="104"/>
      <c r="AL26930" s="104"/>
      <c r="AO26930" s="104"/>
      <c r="AP26930" s="104"/>
    </row>
    <row r="26931" spans="21:42" ht="15" customHeight="1" x14ac:dyDescent="0.25">
      <c r="U26931" s="104"/>
      <c r="AB26931" s="104"/>
      <c r="AC26931" s="104"/>
      <c r="AF26931" s="104"/>
      <c r="AG26931" s="104"/>
      <c r="AK26931" s="104"/>
      <c r="AL26931" s="104"/>
      <c r="AO26931" s="104"/>
      <c r="AP26931" s="104"/>
    </row>
    <row r="26932" spans="21:42" ht="15" customHeight="1" x14ac:dyDescent="0.25">
      <c r="U26932" s="104"/>
      <c r="AB26932" s="104"/>
      <c r="AC26932" s="104"/>
      <c r="AF26932" s="104"/>
      <c r="AG26932" s="104"/>
      <c r="AK26932" s="104"/>
      <c r="AL26932" s="104"/>
      <c r="AO26932" s="104"/>
      <c r="AP26932" s="104"/>
    </row>
    <row r="26933" spans="21:42" ht="15" customHeight="1" x14ac:dyDescent="0.25">
      <c r="U26933" s="104"/>
      <c r="AB26933" s="104"/>
      <c r="AC26933" s="104"/>
      <c r="AF26933" s="104"/>
      <c r="AG26933" s="104"/>
      <c r="AK26933" s="104"/>
      <c r="AL26933" s="104"/>
      <c r="AO26933" s="104"/>
      <c r="AP26933" s="104"/>
    </row>
    <row r="26934" spans="21:42" ht="15" customHeight="1" x14ac:dyDescent="0.25">
      <c r="U26934" s="104"/>
      <c r="AB26934" s="104"/>
      <c r="AC26934" s="104"/>
      <c r="AF26934" s="104"/>
      <c r="AG26934" s="104"/>
      <c r="AK26934" s="104"/>
      <c r="AL26934" s="104"/>
      <c r="AO26934" s="104"/>
      <c r="AP26934" s="104"/>
    </row>
    <row r="26935" spans="21:42" ht="15" customHeight="1" x14ac:dyDescent="0.25">
      <c r="U26935" s="104"/>
      <c r="AB26935" s="104"/>
      <c r="AC26935" s="104"/>
      <c r="AF26935" s="104"/>
      <c r="AG26935" s="104"/>
      <c r="AK26935" s="104"/>
      <c r="AL26935" s="104"/>
      <c r="AO26935" s="104"/>
      <c r="AP26935" s="104"/>
    </row>
    <row r="26936" spans="21:42" ht="15" customHeight="1" x14ac:dyDescent="0.25">
      <c r="U26936" s="104"/>
      <c r="AB26936" s="104"/>
      <c r="AC26936" s="104"/>
      <c r="AF26936" s="104"/>
      <c r="AG26936" s="104"/>
      <c r="AK26936" s="104"/>
      <c r="AL26936" s="104"/>
      <c r="AO26936" s="104"/>
      <c r="AP26936" s="104"/>
    </row>
    <row r="26937" spans="21:42" ht="15" customHeight="1" x14ac:dyDescent="0.25">
      <c r="U26937" s="104"/>
      <c r="AB26937" s="104"/>
      <c r="AC26937" s="104"/>
      <c r="AF26937" s="104"/>
      <c r="AG26937" s="104"/>
      <c r="AK26937" s="104"/>
      <c r="AL26937" s="104"/>
      <c r="AO26937" s="104"/>
      <c r="AP26937" s="104"/>
    </row>
    <row r="26938" spans="21:42" ht="15" customHeight="1" x14ac:dyDescent="0.25">
      <c r="U26938" s="104"/>
      <c r="AB26938" s="104"/>
      <c r="AC26938" s="104"/>
      <c r="AF26938" s="104"/>
      <c r="AG26938" s="104"/>
      <c r="AK26938" s="104"/>
      <c r="AL26938" s="104"/>
      <c r="AO26938" s="104"/>
      <c r="AP26938" s="104"/>
    </row>
    <row r="26939" spans="21:42" ht="15" customHeight="1" x14ac:dyDescent="0.25">
      <c r="U26939" s="104"/>
      <c r="AB26939" s="104"/>
      <c r="AC26939" s="104"/>
      <c r="AF26939" s="104"/>
      <c r="AG26939" s="104"/>
      <c r="AK26939" s="104"/>
      <c r="AL26939" s="104"/>
      <c r="AO26939" s="104"/>
      <c r="AP26939" s="104"/>
    </row>
    <row r="26940" spans="21:42" ht="15" customHeight="1" x14ac:dyDescent="0.25">
      <c r="U26940" s="104"/>
      <c r="AB26940" s="104"/>
      <c r="AC26940" s="104"/>
      <c r="AF26940" s="104"/>
      <c r="AG26940" s="104"/>
      <c r="AK26940" s="104"/>
      <c r="AL26940" s="104"/>
      <c r="AO26940" s="104"/>
      <c r="AP26940" s="104"/>
    </row>
    <row r="26941" spans="21:42" ht="15" customHeight="1" x14ac:dyDescent="0.25">
      <c r="U26941" s="104"/>
      <c r="AB26941" s="104"/>
      <c r="AC26941" s="104"/>
      <c r="AF26941" s="104"/>
      <c r="AG26941" s="104"/>
      <c r="AK26941" s="104"/>
      <c r="AL26941" s="104"/>
      <c r="AO26941" s="104"/>
      <c r="AP26941" s="104"/>
    </row>
    <row r="26942" spans="21:42" ht="15" customHeight="1" x14ac:dyDescent="0.25">
      <c r="U26942" s="104"/>
      <c r="AB26942" s="104"/>
      <c r="AC26942" s="104"/>
      <c r="AF26942" s="104"/>
      <c r="AG26942" s="104"/>
      <c r="AK26942" s="104"/>
      <c r="AL26942" s="104"/>
      <c r="AO26942" s="104"/>
      <c r="AP26942" s="104"/>
    </row>
    <row r="26943" spans="21:42" ht="15" customHeight="1" x14ac:dyDescent="0.25">
      <c r="U26943" s="104"/>
      <c r="AB26943" s="104"/>
      <c r="AC26943" s="104"/>
      <c r="AF26943" s="104"/>
      <c r="AG26943" s="104"/>
      <c r="AK26943" s="104"/>
      <c r="AL26943" s="104"/>
      <c r="AO26943" s="104"/>
      <c r="AP26943" s="104"/>
    </row>
    <row r="26944" spans="21:42" ht="15" customHeight="1" x14ac:dyDescent="0.25">
      <c r="U26944" s="104"/>
      <c r="AB26944" s="104"/>
      <c r="AC26944" s="104"/>
      <c r="AF26944" s="104"/>
      <c r="AG26944" s="104"/>
      <c r="AK26944" s="104"/>
      <c r="AL26944" s="104"/>
      <c r="AO26944" s="104"/>
      <c r="AP26944" s="104"/>
    </row>
    <row r="26945" spans="21:42" ht="15" customHeight="1" x14ac:dyDescent="0.25">
      <c r="U26945" s="104"/>
      <c r="AB26945" s="104"/>
      <c r="AC26945" s="104"/>
      <c r="AF26945" s="104"/>
      <c r="AG26945" s="104"/>
      <c r="AK26945" s="104"/>
      <c r="AL26945" s="104"/>
      <c r="AO26945" s="104"/>
      <c r="AP26945" s="104"/>
    </row>
    <row r="26946" spans="21:42" ht="15" customHeight="1" x14ac:dyDescent="0.25">
      <c r="U26946" s="104"/>
      <c r="AB26946" s="104"/>
      <c r="AC26946" s="104"/>
      <c r="AF26946" s="104"/>
      <c r="AG26946" s="104"/>
      <c r="AK26946" s="104"/>
      <c r="AL26946" s="104"/>
      <c r="AO26946" s="104"/>
      <c r="AP26946" s="104"/>
    </row>
    <row r="26947" spans="21:42" ht="15" customHeight="1" x14ac:dyDescent="0.25">
      <c r="U26947" s="104"/>
      <c r="AB26947" s="104"/>
      <c r="AC26947" s="104"/>
      <c r="AF26947" s="104"/>
      <c r="AG26947" s="104"/>
      <c r="AK26947" s="104"/>
      <c r="AL26947" s="104"/>
      <c r="AO26947" s="104"/>
      <c r="AP26947" s="104"/>
    </row>
    <row r="26948" spans="21:42" ht="15" customHeight="1" x14ac:dyDescent="0.25">
      <c r="U26948" s="104"/>
      <c r="AB26948" s="104"/>
      <c r="AC26948" s="104"/>
      <c r="AF26948" s="104"/>
      <c r="AG26948" s="104"/>
      <c r="AK26948" s="104"/>
      <c r="AL26948" s="104"/>
      <c r="AO26948" s="104"/>
      <c r="AP26948" s="104"/>
    </row>
    <row r="26949" spans="21:42" ht="15" customHeight="1" x14ac:dyDescent="0.25">
      <c r="U26949" s="104"/>
      <c r="AB26949" s="104"/>
      <c r="AC26949" s="104"/>
      <c r="AF26949" s="104"/>
      <c r="AG26949" s="104"/>
      <c r="AK26949" s="104"/>
      <c r="AL26949" s="104"/>
      <c r="AO26949" s="104"/>
      <c r="AP26949" s="104"/>
    </row>
    <row r="26950" spans="21:42" ht="15" customHeight="1" x14ac:dyDescent="0.25">
      <c r="U26950" s="104"/>
      <c r="AB26950" s="104"/>
      <c r="AC26950" s="104"/>
      <c r="AF26950" s="104"/>
      <c r="AG26950" s="104"/>
      <c r="AK26950" s="104"/>
      <c r="AL26950" s="104"/>
      <c r="AO26950" s="104"/>
      <c r="AP26950" s="104"/>
    </row>
    <row r="26951" spans="21:42" ht="15" customHeight="1" x14ac:dyDescent="0.25">
      <c r="U26951" s="104"/>
      <c r="AB26951" s="104"/>
      <c r="AC26951" s="104"/>
      <c r="AF26951" s="104"/>
      <c r="AG26951" s="104"/>
      <c r="AK26951" s="104"/>
      <c r="AL26951" s="104"/>
      <c r="AO26951" s="104"/>
      <c r="AP26951" s="104"/>
    </row>
    <row r="26952" spans="21:42" ht="15" customHeight="1" x14ac:dyDescent="0.25">
      <c r="U26952" s="104"/>
      <c r="AB26952" s="104"/>
      <c r="AC26952" s="104"/>
      <c r="AF26952" s="104"/>
      <c r="AG26952" s="104"/>
      <c r="AK26952" s="104"/>
      <c r="AL26952" s="104"/>
      <c r="AO26952" s="104"/>
      <c r="AP26952" s="104"/>
    </row>
    <row r="26953" spans="21:42" ht="15" customHeight="1" x14ac:dyDescent="0.25">
      <c r="U26953" s="104"/>
      <c r="AB26953" s="104"/>
      <c r="AC26953" s="104"/>
      <c r="AF26953" s="104"/>
      <c r="AG26953" s="104"/>
      <c r="AK26953" s="104"/>
      <c r="AL26953" s="104"/>
      <c r="AO26953" s="104"/>
      <c r="AP26953" s="104"/>
    </row>
    <row r="26954" spans="21:42" ht="15" customHeight="1" x14ac:dyDescent="0.25">
      <c r="U26954" s="104"/>
      <c r="AB26954" s="104"/>
      <c r="AC26954" s="104"/>
      <c r="AF26954" s="104"/>
      <c r="AG26954" s="104"/>
      <c r="AK26954" s="104"/>
      <c r="AL26954" s="104"/>
      <c r="AO26954" s="104"/>
      <c r="AP26954" s="104"/>
    </row>
    <row r="26955" spans="21:42" ht="15" customHeight="1" x14ac:dyDescent="0.25">
      <c r="U26955" s="104"/>
      <c r="AB26955" s="104"/>
      <c r="AC26955" s="104"/>
      <c r="AF26955" s="104"/>
      <c r="AG26955" s="104"/>
      <c r="AK26955" s="104"/>
      <c r="AL26955" s="104"/>
      <c r="AO26955" s="104"/>
      <c r="AP26955" s="104"/>
    </row>
    <row r="26956" spans="21:42" ht="15" customHeight="1" x14ac:dyDescent="0.25">
      <c r="U26956" s="104"/>
      <c r="AB26956" s="104"/>
      <c r="AC26956" s="104"/>
      <c r="AF26956" s="104"/>
      <c r="AG26956" s="104"/>
      <c r="AK26956" s="104"/>
      <c r="AL26956" s="104"/>
      <c r="AO26956" s="104"/>
      <c r="AP26956" s="104"/>
    </row>
    <row r="26957" spans="21:42" ht="15" customHeight="1" x14ac:dyDescent="0.25">
      <c r="U26957" s="104"/>
      <c r="AB26957" s="104"/>
      <c r="AC26957" s="104"/>
      <c r="AF26957" s="104"/>
      <c r="AG26957" s="104"/>
      <c r="AK26957" s="104"/>
      <c r="AL26957" s="104"/>
      <c r="AO26957" s="104"/>
      <c r="AP26957" s="104"/>
    </row>
    <row r="26958" spans="21:42" ht="15" customHeight="1" x14ac:dyDescent="0.25">
      <c r="U26958" s="104"/>
      <c r="AB26958" s="104"/>
      <c r="AC26958" s="104"/>
      <c r="AF26958" s="104"/>
      <c r="AG26958" s="104"/>
      <c r="AK26958" s="104"/>
      <c r="AL26958" s="104"/>
      <c r="AO26958" s="104"/>
      <c r="AP26958" s="104"/>
    </row>
    <row r="26959" spans="21:42" ht="15" customHeight="1" x14ac:dyDescent="0.25">
      <c r="U26959" s="104"/>
      <c r="AB26959" s="104"/>
      <c r="AC26959" s="104"/>
      <c r="AF26959" s="104"/>
      <c r="AG26959" s="104"/>
      <c r="AK26959" s="104"/>
      <c r="AL26959" s="104"/>
      <c r="AO26959" s="104"/>
      <c r="AP26959" s="104"/>
    </row>
    <row r="26960" spans="21:42" ht="15" customHeight="1" x14ac:dyDescent="0.25">
      <c r="U26960" s="104"/>
      <c r="AB26960" s="104"/>
      <c r="AC26960" s="104"/>
      <c r="AF26960" s="104"/>
      <c r="AG26960" s="104"/>
      <c r="AK26960" s="104"/>
      <c r="AL26960" s="104"/>
      <c r="AO26960" s="104"/>
      <c r="AP26960" s="104"/>
    </row>
    <row r="26961" spans="21:42" ht="15" customHeight="1" x14ac:dyDescent="0.25">
      <c r="U26961" s="104"/>
      <c r="AB26961" s="104"/>
      <c r="AC26961" s="104"/>
      <c r="AF26961" s="104"/>
      <c r="AG26961" s="104"/>
      <c r="AK26961" s="104"/>
      <c r="AL26961" s="104"/>
      <c r="AO26961" s="104"/>
      <c r="AP26961" s="104"/>
    </row>
    <row r="26962" spans="21:42" ht="15" customHeight="1" x14ac:dyDescent="0.25">
      <c r="U26962" s="104"/>
      <c r="AB26962" s="104"/>
      <c r="AC26962" s="104"/>
      <c r="AF26962" s="104"/>
      <c r="AG26962" s="104"/>
      <c r="AK26962" s="104"/>
      <c r="AL26962" s="104"/>
      <c r="AO26962" s="104"/>
      <c r="AP26962" s="104"/>
    </row>
    <row r="26963" spans="21:42" ht="15" customHeight="1" x14ac:dyDescent="0.25">
      <c r="U26963" s="104"/>
      <c r="AB26963" s="104"/>
      <c r="AC26963" s="104"/>
      <c r="AF26963" s="104"/>
      <c r="AG26963" s="104"/>
      <c r="AK26963" s="104"/>
      <c r="AL26963" s="104"/>
      <c r="AO26963" s="104"/>
      <c r="AP26963" s="104"/>
    </row>
    <row r="26964" spans="21:42" ht="15" customHeight="1" x14ac:dyDescent="0.25">
      <c r="U26964" s="104"/>
      <c r="AB26964" s="104"/>
      <c r="AC26964" s="104"/>
      <c r="AF26964" s="104"/>
      <c r="AG26964" s="104"/>
      <c r="AK26964" s="104"/>
      <c r="AL26964" s="104"/>
      <c r="AO26964" s="104"/>
      <c r="AP26964" s="104"/>
    </row>
    <row r="26965" spans="21:42" ht="15" customHeight="1" x14ac:dyDescent="0.25">
      <c r="U26965" s="104"/>
      <c r="AB26965" s="104"/>
      <c r="AC26965" s="104"/>
      <c r="AF26965" s="104"/>
      <c r="AG26965" s="104"/>
      <c r="AK26965" s="104"/>
      <c r="AL26965" s="104"/>
      <c r="AO26965" s="104"/>
      <c r="AP26965" s="104"/>
    </row>
    <row r="26966" spans="21:42" ht="15" customHeight="1" x14ac:dyDescent="0.25">
      <c r="U26966" s="104"/>
      <c r="AB26966" s="104"/>
      <c r="AC26966" s="104"/>
      <c r="AF26966" s="104"/>
      <c r="AG26966" s="104"/>
      <c r="AK26966" s="104"/>
      <c r="AL26966" s="104"/>
      <c r="AO26966" s="104"/>
      <c r="AP26966" s="104"/>
    </row>
    <row r="26967" spans="21:42" ht="15" customHeight="1" x14ac:dyDescent="0.25">
      <c r="U26967" s="104"/>
      <c r="AB26967" s="104"/>
      <c r="AC26967" s="104"/>
      <c r="AF26967" s="104"/>
      <c r="AG26967" s="104"/>
      <c r="AK26967" s="104"/>
      <c r="AL26967" s="104"/>
      <c r="AO26967" s="104"/>
      <c r="AP26967" s="104"/>
    </row>
    <row r="26968" spans="21:42" ht="15" customHeight="1" x14ac:dyDescent="0.25">
      <c r="U26968" s="104"/>
      <c r="AB26968" s="104"/>
      <c r="AC26968" s="104"/>
      <c r="AF26968" s="104"/>
      <c r="AG26968" s="104"/>
      <c r="AK26968" s="104"/>
      <c r="AL26968" s="104"/>
      <c r="AO26968" s="104"/>
      <c r="AP26968" s="104"/>
    </row>
    <row r="26969" spans="21:42" ht="15" customHeight="1" x14ac:dyDescent="0.25">
      <c r="U26969" s="104"/>
      <c r="AB26969" s="104"/>
      <c r="AC26969" s="104"/>
      <c r="AF26969" s="104"/>
      <c r="AG26969" s="104"/>
      <c r="AK26969" s="104"/>
      <c r="AL26969" s="104"/>
      <c r="AO26969" s="104"/>
      <c r="AP26969" s="104"/>
    </row>
    <row r="26970" spans="21:42" ht="15" customHeight="1" x14ac:dyDescent="0.25">
      <c r="U26970" s="104"/>
      <c r="AB26970" s="104"/>
      <c r="AC26970" s="104"/>
      <c r="AF26970" s="104"/>
      <c r="AG26970" s="104"/>
      <c r="AK26970" s="104"/>
      <c r="AL26970" s="104"/>
      <c r="AO26970" s="104"/>
      <c r="AP26970" s="104"/>
    </row>
    <row r="26971" spans="21:42" ht="15" customHeight="1" x14ac:dyDescent="0.25">
      <c r="U26971" s="104"/>
      <c r="AB26971" s="104"/>
      <c r="AC26971" s="104"/>
      <c r="AF26971" s="104"/>
      <c r="AG26971" s="104"/>
      <c r="AK26971" s="104"/>
      <c r="AL26971" s="104"/>
      <c r="AO26971" s="104"/>
      <c r="AP26971" s="104"/>
    </row>
    <row r="26972" spans="21:42" ht="15" customHeight="1" x14ac:dyDescent="0.25">
      <c r="U26972" s="104"/>
      <c r="AB26972" s="104"/>
      <c r="AC26972" s="104"/>
      <c r="AF26972" s="104"/>
      <c r="AG26972" s="104"/>
      <c r="AK26972" s="104"/>
      <c r="AL26972" s="104"/>
      <c r="AO26972" s="104"/>
      <c r="AP26972" s="104"/>
    </row>
    <row r="26973" spans="21:42" ht="15" customHeight="1" x14ac:dyDescent="0.25">
      <c r="U26973" s="104"/>
      <c r="AB26973" s="104"/>
      <c r="AC26973" s="104"/>
      <c r="AF26973" s="104"/>
      <c r="AG26973" s="104"/>
      <c r="AK26973" s="104"/>
      <c r="AL26973" s="104"/>
      <c r="AO26973" s="104"/>
      <c r="AP26973" s="104"/>
    </row>
    <row r="26974" spans="21:42" ht="15" customHeight="1" x14ac:dyDescent="0.25">
      <c r="U26974" s="104"/>
      <c r="AB26974" s="104"/>
      <c r="AC26974" s="104"/>
      <c r="AF26974" s="104"/>
      <c r="AG26974" s="104"/>
      <c r="AK26974" s="104"/>
      <c r="AL26974" s="104"/>
      <c r="AO26974" s="104"/>
      <c r="AP26974" s="104"/>
    </row>
    <row r="26975" spans="21:42" ht="15" customHeight="1" x14ac:dyDescent="0.25">
      <c r="U26975" s="104"/>
      <c r="AB26975" s="104"/>
      <c r="AC26975" s="104"/>
      <c r="AF26975" s="104"/>
      <c r="AG26975" s="104"/>
      <c r="AK26975" s="104"/>
      <c r="AL26975" s="104"/>
      <c r="AO26975" s="104"/>
      <c r="AP26975" s="104"/>
    </row>
    <row r="26976" spans="21:42" ht="15" customHeight="1" x14ac:dyDescent="0.25">
      <c r="U26976" s="104"/>
      <c r="AB26976" s="104"/>
      <c r="AC26976" s="104"/>
      <c r="AF26976" s="104"/>
      <c r="AG26976" s="104"/>
      <c r="AK26976" s="104"/>
      <c r="AL26976" s="104"/>
      <c r="AO26976" s="104"/>
      <c r="AP26976" s="104"/>
    </row>
    <row r="26977" spans="21:42" ht="15" customHeight="1" x14ac:dyDescent="0.25">
      <c r="U26977" s="104"/>
      <c r="AB26977" s="104"/>
      <c r="AC26977" s="104"/>
      <c r="AF26977" s="104"/>
      <c r="AG26977" s="104"/>
      <c r="AK26977" s="104"/>
      <c r="AL26977" s="104"/>
      <c r="AO26977" s="104"/>
      <c r="AP26977" s="104"/>
    </row>
    <row r="26978" spans="21:42" ht="15" customHeight="1" x14ac:dyDescent="0.25">
      <c r="U26978" s="104"/>
      <c r="AB26978" s="104"/>
      <c r="AC26978" s="104"/>
      <c r="AF26978" s="104"/>
      <c r="AG26978" s="104"/>
      <c r="AK26978" s="104"/>
      <c r="AL26978" s="104"/>
      <c r="AO26978" s="104"/>
      <c r="AP26978" s="104"/>
    </row>
    <row r="26979" spans="21:42" ht="15" customHeight="1" x14ac:dyDescent="0.25">
      <c r="U26979" s="104"/>
      <c r="AB26979" s="104"/>
      <c r="AC26979" s="104"/>
      <c r="AF26979" s="104"/>
      <c r="AG26979" s="104"/>
      <c r="AK26979" s="104"/>
      <c r="AL26979" s="104"/>
      <c r="AO26979" s="104"/>
      <c r="AP26979" s="104"/>
    </row>
    <row r="26980" spans="21:42" ht="15" customHeight="1" x14ac:dyDescent="0.25">
      <c r="U26980" s="104"/>
      <c r="AB26980" s="104"/>
      <c r="AC26980" s="104"/>
      <c r="AF26980" s="104"/>
      <c r="AG26980" s="104"/>
      <c r="AK26980" s="104"/>
      <c r="AL26980" s="104"/>
      <c r="AO26980" s="104"/>
      <c r="AP26980" s="104"/>
    </row>
    <row r="26981" spans="21:42" ht="15" customHeight="1" x14ac:dyDescent="0.25">
      <c r="U26981" s="104"/>
      <c r="AB26981" s="104"/>
      <c r="AC26981" s="104"/>
      <c r="AF26981" s="104"/>
      <c r="AG26981" s="104"/>
      <c r="AK26981" s="104"/>
      <c r="AL26981" s="104"/>
      <c r="AO26981" s="104"/>
      <c r="AP26981" s="104"/>
    </row>
    <row r="26982" spans="21:42" ht="15" customHeight="1" x14ac:dyDescent="0.25">
      <c r="U26982" s="104"/>
      <c r="AB26982" s="104"/>
      <c r="AC26982" s="104"/>
      <c r="AF26982" s="104"/>
      <c r="AG26982" s="104"/>
      <c r="AK26982" s="104"/>
      <c r="AL26982" s="104"/>
      <c r="AO26982" s="104"/>
      <c r="AP26982" s="104"/>
    </row>
    <row r="26983" spans="21:42" ht="15" customHeight="1" x14ac:dyDescent="0.25">
      <c r="U26983" s="104"/>
      <c r="AB26983" s="104"/>
      <c r="AC26983" s="104"/>
      <c r="AF26983" s="104"/>
      <c r="AG26983" s="104"/>
      <c r="AK26983" s="104"/>
      <c r="AL26983" s="104"/>
      <c r="AO26983" s="104"/>
      <c r="AP26983" s="104"/>
    </row>
    <row r="26984" spans="21:42" ht="15" customHeight="1" x14ac:dyDescent="0.25">
      <c r="U26984" s="104"/>
      <c r="AB26984" s="104"/>
      <c r="AC26984" s="104"/>
      <c r="AF26984" s="104"/>
      <c r="AG26984" s="104"/>
      <c r="AK26984" s="104"/>
      <c r="AL26984" s="104"/>
      <c r="AO26984" s="104"/>
      <c r="AP26984" s="104"/>
    </row>
    <row r="26985" spans="21:42" ht="15" customHeight="1" x14ac:dyDescent="0.25">
      <c r="U26985" s="104"/>
      <c r="AB26985" s="104"/>
      <c r="AC26985" s="104"/>
      <c r="AF26985" s="104"/>
      <c r="AG26985" s="104"/>
      <c r="AK26985" s="104"/>
      <c r="AL26985" s="104"/>
      <c r="AO26985" s="104"/>
      <c r="AP26985" s="104"/>
    </row>
    <row r="26986" spans="21:42" ht="15" customHeight="1" x14ac:dyDescent="0.25">
      <c r="U26986" s="104"/>
      <c r="AB26986" s="104"/>
      <c r="AC26986" s="104"/>
      <c r="AF26986" s="104"/>
      <c r="AG26986" s="104"/>
      <c r="AK26986" s="104"/>
      <c r="AL26986" s="104"/>
      <c r="AO26986" s="104"/>
      <c r="AP26986" s="104"/>
    </row>
    <row r="26987" spans="21:42" ht="15" customHeight="1" x14ac:dyDescent="0.25">
      <c r="U26987" s="104"/>
      <c r="AB26987" s="104"/>
      <c r="AC26987" s="104"/>
      <c r="AF26987" s="104"/>
      <c r="AG26987" s="104"/>
      <c r="AK26987" s="104"/>
      <c r="AL26987" s="104"/>
      <c r="AO26987" s="104"/>
      <c r="AP26987" s="104"/>
    </row>
    <row r="26988" spans="21:42" ht="15" customHeight="1" x14ac:dyDescent="0.25">
      <c r="U26988" s="104"/>
      <c r="AB26988" s="104"/>
      <c r="AC26988" s="104"/>
      <c r="AF26988" s="104"/>
      <c r="AG26988" s="104"/>
      <c r="AK26988" s="104"/>
      <c r="AL26988" s="104"/>
      <c r="AO26988" s="104"/>
      <c r="AP26988" s="104"/>
    </row>
    <row r="26989" spans="21:42" ht="15" customHeight="1" x14ac:dyDescent="0.25">
      <c r="U26989" s="104"/>
      <c r="AB26989" s="104"/>
      <c r="AC26989" s="104"/>
      <c r="AF26989" s="104"/>
      <c r="AG26989" s="104"/>
      <c r="AK26989" s="104"/>
      <c r="AL26989" s="104"/>
      <c r="AO26989" s="104"/>
      <c r="AP26989" s="104"/>
    </row>
    <row r="26990" spans="21:42" ht="15" customHeight="1" x14ac:dyDescent="0.25">
      <c r="U26990" s="104"/>
      <c r="AB26990" s="104"/>
      <c r="AC26990" s="104"/>
      <c r="AF26990" s="104"/>
      <c r="AG26990" s="104"/>
      <c r="AK26990" s="104"/>
      <c r="AL26990" s="104"/>
      <c r="AO26990" s="104"/>
      <c r="AP26990" s="104"/>
    </row>
    <row r="26991" spans="21:42" ht="15" customHeight="1" x14ac:dyDescent="0.25">
      <c r="U26991" s="104"/>
      <c r="AB26991" s="104"/>
      <c r="AC26991" s="104"/>
      <c r="AF26991" s="104"/>
      <c r="AG26991" s="104"/>
      <c r="AK26991" s="104"/>
      <c r="AL26991" s="104"/>
      <c r="AO26991" s="104"/>
      <c r="AP26991" s="104"/>
    </row>
    <row r="26992" spans="21:42" ht="15" customHeight="1" x14ac:dyDescent="0.25">
      <c r="U26992" s="104"/>
      <c r="AB26992" s="104"/>
      <c r="AC26992" s="104"/>
      <c r="AF26992" s="104"/>
      <c r="AG26992" s="104"/>
      <c r="AK26992" s="104"/>
      <c r="AL26992" s="104"/>
      <c r="AO26992" s="104"/>
      <c r="AP26992" s="104"/>
    </row>
    <row r="26993" spans="21:42" ht="15" customHeight="1" x14ac:dyDescent="0.25">
      <c r="U26993" s="104"/>
      <c r="AB26993" s="104"/>
      <c r="AC26993" s="104"/>
      <c r="AF26993" s="104"/>
      <c r="AG26993" s="104"/>
      <c r="AK26993" s="104"/>
      <c r="AL26993" s="104"/>
      <c r="AO26993" s="104"/>
      <c r="AP26993" s="104"/>
    </row>
    <row r="26994" spans="21:42" ht="15" customHeight="1" x14ac:dyDescent="0.25">
      <c r="U26994" s="104"/>
      <c r="AB26994" s="104"/>
      <c r="AC26994" s="104"/>
      <c r="AF26994" s="104"/>
      <c r="AG26994" s="104"/>
      <c r="AK26994" s="104"/>
      <c r="AL26994" s="104"/>
      <c r="AO26994" s="104"/>
      <c r="AP26994" s="104"/>
    </row>
    <row r="26995" spans="21:42" ht="15" customHeight="1" x14ac:dyDescent="0.25">
      <c r="U26995" s="104"/>
      <c r="AB26995" s="104"/>
      <c r="AC26995" s="104"/>
      <c r="AF26995" s="104"/>
      <c r="AG26995" s="104"/>
      <c r="AK26995" s="104"/>
      <c r="AL26995" s="104"/>
      <c r="AO26995" s="104"/>
      <c r="AP26995" s="104"/>
    </row>
    <row r="26996" spans="21:42" ht="15" customHeight="1" x14ac:dyDescent="0.25">
      <c r="U26996" s="104"/>
      <c r="AB26996" s="104"/>
      <c r="AC26996" s="104"/>
      <c r="AF26996" s="104"/>
      <c r="AG26996" s="104"/>
      <c r="AK26996" s="104"/>
      <c r="AL26996" s="104"/>
      <c r="AO26996" s="104"/>
      <c r="AP26996" s="104"/>
    </row>
    <row r="26997" spans="21:42" ht="15" customHeight="1" x14ac:dyDescent="0.25">
      <c r="U26997" s="104"/>
      <c r="AB26997" s="104"/>
      <c r="AC26997" s="104"/>
      <c r="AF26997" s="104"/>
      <c r="AG26997" s="104"/>
      <c r="AK26997" s="104"/>
      <c r="AL26997" s="104"/>
      <c r="AO26997" s="104"/>
      <c r="AP26997" s="104"/>
    </row>
    <row r="26998" spans="21:42" ht="15" customHeight="1" x14ac:dyDescent="0.25">
      <c r="U26998" s="104"/>
      <c r="AB26998" s="104"/>
      <c r="AC26998" s="104"/>
      <c r="AF26998" s="104"/>
      <c r="AG26998" s="104"/>
      <c r="AK26998" s="104"/>
      <c r="AL26998" s="104"/>
      <c r="AO26998" s="104"/>
      <c r="AP26998" s="104"/>
    </row>
    <row r="26999" spans="21:42" ht="15" customHeight="1" x14ac:dyDescent="0.25">
      <c r="U26999" s="104"/>
      <c r="AB26999" s="104"/>
      <c r="AC26999" s="104"/>
      <c r="AF26999" s="104"/>
      <c r="AG26999" s="104"/>
      <c r="AK26999" s="104"/>
      <c r="AL26999" s="104"/>
      <c r="AO26999" s="104"/>
      <c r="AP26999" s="104"/>
    </row>
    <row r="27000" spans="21:42" ht="15" customHeight="1" x14ac:dyDescent="0.25">
      <c r="U27000" s="104"/>
      <c r="AB27000" s="104"/>
      <c r="AC27000" s="104"/>
      <c r="AF27000" s="104"/>
      <c r="AG27000" s="104"/>
      <c r="AK27000" s="104"/>
      <c r="AL27000" s="104"/>
      <c r="AO27000" s="104"/>
      <c r="AP27000" s="104"/>
    </row>
    <row r="27001" spans="21:42" ht="15" customHeight="1" x14ac:dyDescent="0.25">
      <c r="U27001" s="104"/>
      <c r="AB27001" s="104"/>
      <c r="AC27001" s="104"/>
      <c r="AF27001" s="104"/>
      <c r="AG27001" s="104"/>
      <c r="AK27001" s="104"/>
      <c r="AL27001" s="104"/>
      <c r="AO27001" s="104"/>
      <c r="AP27001" s="104"/>
    </row>
    <row r="27002" spans="21:42" ht="15" customHeight="1" x14ac:dyDescent="0.25">
      <c r="U27002" s="104"/>
      <c r="AB27002" s="104"/>
      <c r="AC27002" s="104"/>
      <c r="AF27002" s="104"/>
      <c r="AG27002" s="104"/>
      <c r="AK27002" s="104"/>
      <c r="AL27002" s="104"/>
      <c r="AO27002" s="104"/>
      <c r="AP27002" s="104"/>
    </row>
    <row r="27003" spans="21:42" ht="15" customHeight="1" x14ac:dyDescent="0.25">
      <c r="U27003" s="104"/>
      <c r="AB27003" s="104"/>
      <c r="AC27003" s="104"/>
      <c r="AF27003" s="104"/>
      <c r="AG27003" s="104"/>
      <c r="AK27003" s="104"/>
      <c r="AL27003" s="104"/>
      <c r="AO27003" s="104"/>
      <c r="AP27003" s="104"/>
    </row>
    <row r="27004" spans="21:42" ht="15" customHeight="1" x14ac:dyDescent="0.25">
      <c r="U27004" s="104"/>
      <c r="AB27004" s="104"/>
      <c r="AC27004" s="104"/>
      <c r="AF27004" s="104"/>
      <c r="AG27004" s="104"/>
      <c r="AK27004" s="104"/>
      <c r="AL27004" s="104"/>
      <c r="AO27004" s="104"/>
      <c r="AP27004" s="104"/>
    </row>
    <row r="27005" spans="21:42" ht="15" customHeight="1" x14ac:dyDescent="0.25">
      <c r="U27005" s="104"/>
      <c r="AB27005" s="104"/>
      <c r="AC27005" s="104"/>
      <c r="AF27005" s="104"/>
      <c r="AG27005" s="104"/>
      <c r="AK27005" s="104"/>
      <c r="AL27005" s="104"/>
      <c r="AO27005" s="104"/>
      <c r="AP27005" s="104"/>
    </row>
    <row r="27006" spans="21:42" ht="15" customHeight="1" x14ac:dyDescent="0.25">
      <c r="U27006" s="104"/>
      <c r="AB27006" s="104"/>
      <c r="AC27006" s="104"/>
      <c r="AF27006" s="104"/>
      <c r="AG27006" s="104"/>
      <c r="AK27006" s="104"/>
      <c r="AL27006" s="104"/>
      <c r="AO27006" s="104"/>
      <c r="AP27006" s="104"/>
    </row>
    <row r="27007" spans="21:42" ht="15" customHeight="1" x14ac:dyDescent="0.25">
      <c r="U27007" s="104"/>
      <c r="AB27007" s="104"/>
      <c r="AC27007" s="104"/>
      <c r="AF27007" s="104"/>
      <c r="AG27007" s="104"/>
      <c r="AK27007" s="104"/>
      <c r="AL27007" s="104"/>
      <c r="AO27007" s="104"/>
      <c r="AP27007" s="104"/>
    </row>
    <row r="27008" spans="21:42" ht="15" customHeight="1" x14ac:dyDescent="0.25">
      <c r="U27008" s="104"/>
      <c r="AB27008" s="104"/>
      <c r="AC27008" s="104"/>
      <c r="AF27008" s="104"/>
      <c r="AG27008" s="104"/>
      <c r="AK27008" s="104"/>
      <c r="AL27008" s="104"/>
      <c r="AO27008" s="104"/>
      <c r="AP27008" s="104"/>
    </row>
    <row r="27009" spans="21:42" ht="15" customHeight="1" x14ac:dyDescent="0.25">
      <c r="U27009" s="104"/>
      <c r="AB27009" s="104"/>
      <c r="AC27009" s="104"/>
      <c r="AF27009" s="104"/>
      <c r="AG27009" s="104"/>
      <c r="AK27009" s="104"/>
      <c r="AL27009" s="104"/>
      <c r="AO27009" s="104"/>
      <c r="AP27009" s="104"/>
    </row>
    <row r="27010" spans="21:42" ht="15" customHeight="1" x14ac:dyDescent="0.25">
      <c r="U27010" s="104"/>
      <c r="AB27010" s="104"/>
      <c r="AC27010" s="104"/>
      <c r="AF27010" s="104"/>
      <c r="AG27010" s="104"/>
      <c r="AK27010" s="104"/>
      <c r="AL27010" s="104"/>
      <c r="AO27010" s="104"/>
      <c r="AP27010" s="104"/>
    </row>
    <row r="27011" spans="21:42" ht="15" customHeight="1" x14ac:dyDescent="0.25">
      <c r="U27011" s="104"/>
      <c r="AB27011" s="104"/>
      <c r="AC27011" s="104"/>
      <c r="AF27011" s="104"/>
      <c r="AG27011" s="104"/>
      <c r="AK27011" s="104"/>
      <c r="AL27011" s="104"/>
      <c r="AO27011" s="104"/>
      <c r="AP27011" s="104"/>
    </row>
    <row r="27012" spans="21:42" ht="15" customHeight="1" x14ac:dyDescent="0.25">
      <c r="U27012" s="104"/>
      <c r="AB27012" s="104"/>
      <c r="AC27012" s="104"/>
      <c r="AF27012" s="104"/>
      <c r="AG27012" s="104"/>
      <c r="AK27012" s="104"/>
      <c r="AL27012" s="104"/>
      <c r="AO27012" s="104"/>
      <c r="AP27012" s="104"/>
    </row>
    <row r="27013" spans="21:42" ht="15" customHeight="1" x14ac:dyDescent="0.25">
      <c r="U27013" s="104"/>
      <c r="AB27013" s="104"/>
      <c r="AC27013" s="104"/>
      <c r="AF27013" s="104"/>
      <c r="AG27013" s="104"/>
      <c r="AK27013" s="104"/>
      <c r="AL27013" s="104"/>
      <c r="AO27013" s="104"/>
      <c r="AP27013" s="104"/>
    </row>
    <row r="27014" spans="21:42" ht="15" customHeight="1" x14ac:dyDescent="0.25">
      <c r="U27014" s="104"/>
      <c r="AB27014" s="104"/>
      <c r="AC27014" s="104"/>
      <c r="AF27014" s="104"/>
      <c r="AG27014" s="104"/>
      <c r="AK27014" s="104"/>
      <c r="AL27014" s="104"/>
      <c r="AO27014" s="104"/>
      <c r="AP27014" s="104"/>
    </row>
    <row r="27015" spans="21:42" ht="15" customHeight="1" x14ac:dyDescent="0.25">
      <c r="U27015" s="104"/>
      <c r="AB27015" s="104"/>
      <c r="AC27015" s="104"/>
      <c r="AF27015" s="104"/>
      <c r="AG27015" s="104"/>
      <c r="AK27015" s="104"/>
      <c r="AL27015" s="104"/>
      <c r="AO27015" s="104"/>
      <c r="AP27015" s="104"/>
    </row>
    <row r="27016" spans="21:42" ht="15" customHeight="1" x14ac:dyDescent="0.25">
      <c r="U27016" s="104"/>
      <c r="AB27016" s="104"/>
      <c r="AC27016" s="104"/>
      <c r="AF27016" s="104"/>
      <c r="AG27016" s="104"/>
      <c r="AK27016" s="104"/>
      <c r="AL27016" s="104"/>
      <c r="AO27016" s="104"/>
      <c r="AP27016" s="104"/>
    </row>
    <row r="27017" spans="21:42" ht="15" customHeight="1" x14ac:dyDescent="0.25">
      <c r="U27017" s="104"/>
      <c r="AB27017" s="104"/>
      <c r="AC27017" s="104"/>
      <c r="AF27017" s="104"/>
      <c r="AG27017" s="104"/>
      <c r="AK27017" s="104"/>
      <c r="AL27017" s="104"/>
      <c r="AO27017" s="104"/>
      <c r="AP27017" s="104"/>
    </row>
    <row r="27018" spans="21:42" ht="15" customHeight="1" x14ac:dyDescent="0.25">
      <c r="U27018" s="104"/>
      <c r="AB27018" s="104"/>
      <c r="AC27018" s="104"/>
      <c r="AF27018" s="104"/>
      <c r="AG27018" s="104"/>
      <c r="AK27018" s="104"/>
      <c r="AL27018" s="104"/>
      <c r="AO27018" s="104"/>
      <c r="AP27018" s="104"/>
    </row>
    <row r="27019" spans="21:42" ht="15" customHeight="1" x14ac:dyDescent="0.25">
      <c r="U27019" s="104"/>
      <c r="AB27019" s="104"/>
      <c r="AC27019" s="104"/>
      <c r="AF27019" s="104"/>
      <c r="AG27019" s="104"/>
      <c r="AK27019" s="104"/>
      <c r="AL27019" s="104"/>
      <c r="AO27019" s="104"/>
      <c r="AP27019" s="104"/>
    </row>
    <row r="27020" spans="21:42" ht="15" customHeight="1" x14ac:dyDescent="0.25">
      <c r="U27020" s="104"/>
      <c r="AB27020" s="104"/>
      <c r="AC27020" s="104"/>
      <c r="AF27020" s="104"/>
      <c r="AG27020" s="104"/>
      <c r="AK27020" s="104"/>
      <c r="AL27020" s="104"/>
      <c r="AO27020" s="104"/>
      <c r="AP27020" s="104"/>
    </row>
    <row r="27021" spans="21:42" ht="15" customHeight="1" x14ac:dyDescent="0.25">
      <c r="U27021" s="104"/>
      <c r="AB27021" s="104"/>
      <c r="AC27021" s="104"/>
      <c r="AF27021" s="104"/>
      <c r="AG27021" s="104"/>
      <c r="AK27021" s="104"/>
      <c r="AL27021" s="104"/>
      <c r="AO27021" s="104"/>
      <c r="AP27021" s="104"/>
    </row>
    <row r="27022" spans="21:42" ht="15" customHeight="1" x14ac:dyDescent="0.25">
      <c r="U27022" s="104"/>
      <c r="AB27022" s="104"/>
      <c r="AC27022" s="104"/>
      <c r="AF27022" s="104"/>
      <c r="AG27022" s="104"/>
      <c r="AK27022" s="104"/>
      <c r="AL27022" s="104"/>
      <c r="AO27022" s="104"/>
      <c r="AP27022" s="104"/>
    </row>
    <row r="27023" spans="21:42" ht="15" customHeight="1" x14ac:dyDescent="0.25">
      <c r="U27023" s="104"/>
      <c r="AB27023" s="104"/>
      <c r="AC27023" s="104"/>
      <c r="AF27023" s="104"/>
      <c r="AG27023" s="104"/>
      <c r="AK27023" s="104"/>
      <c r="AL27023" s="104"/>
      <c r="AO27023" s="104"/>
      <c r="AP27023" s="104"/>
    </row>
    <row r="27024" spans="21:42" ht="15" customHeight="1" x14ac:dyDescent="0.25">
      <c r="U27024" s="104"/>
      <c r="AB27024" s="104"/>
      <c r="AC27024" s="104"/>
      <c r="AF27024" s="104"/>
      <c r="AG27024" s="104"/>
      <c r="AK27024" s="104"/>
      <c r="AL27024" s="104"/>
      <c r="AO27024" s="104"/>
      <c r="AP27024" s="104"/>
    </row>
    <row r="27025" spans="21:42" ht="15" customHeight="1" x14ac:dyDescent="0.25">
      <c r="U27025" s="104"/>
      <c r="AB27025" s="104"/>
      <c r="AC27025" s="104"/>
      <c r="AF27025" s="104"/>
      <c r="AG27025" s="104"/>
      <c r="AK27025" s="104"/>
      <c r="AL27025" s="104"/>
      <c r="AO27025" s="104"/>
      <c r="AP27025" s="104"/>
    </row>
    <row r="27026" spans="21:42" ht="15" customHeight="1" x14ac:dyDescent="0.25">
      <c r="U27026" s="104"/>
      <c r="AB27026" s="104"/>
      <c r="AC27026" s="104"/>
      <c r="AF27026" s="104"/>
      <c r="AG27026" s="104"/>
      <c r="AK27026" s="104"/>
      <c r="AL27026" s="104"/>
      <c r="AO27026" s="104"/>
      <c r="AP27026" s="104"/>
    </row>
    <row r="27027" spans="21:42" ht="15" customHeight="1" x14ac:dyDescent="0.25">
      <c r="U27027" s="104"/>
      <c r="AB27027" s="104"/>
      <c r="AC27027" s="104"/>
      <c r="AF27027" s="104"/>
      <c r="AG27027" s="104"/>
      <c r="AK27027" s="104"/>
      <c r="AL27027" s="104"/>
      <c r="AO27027" s="104"/>
      <c r="AP27027" s="104"/>
    </row>
    <row r="27028" spans="21:42" ht="15" customHeight="1" x14ac:dyDescent="0.25">
      <c r="U27028" s="104"/>
      <c r="AB27028" s="104"/>
      <c r="AC27028" s="104"/>
      <c r="AF27028" s="104"/>
      <c r="AG27028" s="104"/>
      <c r="AK27028" s="104"/>
      <c r="AL27028" s="104"/>
      <c r="AO27028" s="104"/>
      <c r="AP27028" s="104"/>
    </row>
    <row r="27029" spans="21:42" ht="15" customHeight="1" x14ac:dyDescent="0.25">
      <c r="U27029" s="104"/>
      <c r="AB27029" s="104"/>
      <c r="AC27029" s="104"/>
      <c r="AF27029" s="104"/>
      <c r="AG27029" s="104"/>
      <c r="AK27029" s="104"/>
      <c r="AL27029" s="104"/>
      <c r="AO27029" s="104"/>
      <c r="AP27029" s="104"/>
    </row>
    <row r="27030" spans="21:42" ht="15" customHeight="1" x14ac:dyDescent="0.25">
      <c r="U27030" s="104"/>
      <c r="AB27030" s="104"/>
      <c r="AC27030" s="104"/>
      <c r="AF27030" s="104"/>
      <c r="AG27030" s="104"/>
      <c r="AK27030" s="104"/>
      <c r="AL27030" s="104"/>
      <c r="AO27030" s="104"/>
      <c r="AP27030" s="104"/>
    </row>
    <row r="27031" spans="21:42" ht="15" customHeight="1" x14ac:dyDescent="0.25">
      <c r="U27031" s="104"/>
      <c r="AB27031" s="104"/>
      <c r="AC27031" s="104"/>
      <c r="AF27031" s="104"/>
      <c r="AG27031" s="104"/>
      <c r="AK27031" s="104"/>
      <c r="AL27031" s="104"/>
      <c r="AO27031" s="104"/>
      <c r="AP27031" s="104"/>
    </row>
    <row r="27032" spans="21:42" ht="15" customHeight="1" x14ac:dyDescent="0.25">
      <c r="U27032" s="104"/>
      <c r="AB27032" s="104"/>
      <c r="AC27032" s="104"/>
      <c r="AF27032" s="104"/>
      <c r="AG27032" s="104"/>
      <c r="AK27032" s="104"/>
      <c r="AL27032" s="104"/>
      <c r="AO27032" s="104"/>
      <c r="AP27032" s="104"/>
    </row>
    <row r="27033" spans="21:42" ht="15" customHeight="1" x14ac:dyDescent="0.25">
      <c r="U27033" s="104"/>
      <c r="AB27033" s="104"/>
      <c r="AC27033" s="104"/>
      <c r="AF27033" s="104"/>
      <c r="AG27033" s="104"/>
      <c r="AK27033" s="104"/>
      <c r="AL27033" s="104"/>
      <c r="AO27033" s="104"/>
      <c r="AP27033" s="104"/>
    </row>
    <row r="27034" spans="21:42" ht="15" customHeight="1" x14ac:dyDescent="0.25">
      <c r="U27034" s="104"/>
      <c r="AB27034" s="104"/>
      <c r="AC27034" s="104"/>
      <c r="AF27034" s="104"/>
      <c r="AG27034" s="104"/>
      <c r="AK27034" s="104"/>
      <c r="AL27034" s="104"/>
      <c r="AO27034" s="104"/>
      <c r="AP27034" s="104"/>
    </row>
    <row r="27035" spans="21:42" ht="15" customHeight="1" x14ac:dyDescent="0.25">
      <c r="U27035" s="104"/>
      <c r="AB27035" s="104"/>
      <c r="AC27035" s="104"/>
      <c r="AF27035" s="104"/>
      <c r="AG27035" s="104"/>
      <c r="AK27035" s="104"/>
      <c r="AL27035" s="104"/>
      <c r="AO27035" s="104"/>
      <c r="AP27035" s="104"/>
    </row>
    <row r="27036" spans="21:42" ht="15" customHeight="1" x14ac:dyDescent="0.25">
      <c r="U27036" s="104"/>
      <c r="AB27036" s="104"/>
      <c r="AC27036" s="104"/>
      <c r="AF27036" s="104"/>
      <c r="AG27036" s="104"/>
      <c r="AK27036" s="104"/>
      <c r="AL27036" s="104"/>
      <c r="AO27036" s="104"/>
      <c r="AP27036" s="104"/>
    </row>
    <row r="27037" spans="21:42" ht="15" customHeight="1" x14ac:dyDescent="0.25">
      <c r="U27037" s="104"/>
      <c r="AB27037" s="104"/>
      <c r="AC27037" s="104"/>
      <c r="AF27037" s="104"/>
      <c r="AG27037" s="104"/>
      <c r="AK27037" s="104"/>
      <c r="AL27037" s="104"/>
      <c r="AO27037" s="104"/>
      <c r="AP27037" s="104"/>
    </row>
    <row r="27038" spans="21:42" ht="15" customHeight="1" x14ac:dyDescent="0.25">
      <c r="U27038" s="104"/>
      <c r="AB27038" s="104"/>
      <c r="AC27038" s="104"/>
      <c r="AF27038" s="104"/>
      <c r="AG27038" s="104"/>
      <c r="AK27038" s="104"/>
      <c r="AL27038" s="104"/>
      <c r="AO27038" s="104"/>
      <c r="AP27038" s="104"/>
    </row>
    <row r="27039" spans="21:42" ht="15" customHeight="1" x14ac:dyDescent="0.25">
      <c r="U27039" s="104"/>
      <c r="AB27039" s="104"/>
      <c r="AC27039" s="104"/>
      <c r="AF27039" s="104"/>
      <c r="AG27039" s="104"/>
      <c r="AK27039" s="104"/>
      <c r="AL27039" s="104"/>
      <c r="AO27039" s="104"/>
      <c r="AP27039" s="104"/>
    </row>
    <row r="27040" spans="21:42" ht="15" customHeight="1" x14ac:dyDescent="0.25">
      <c r="U27040" s="104"/>
      <c r="AB27040" s="104"/>
      <c r="AC27040" s="104"/>
      <c r="AF27040" s="104"/>
      <c r="AG27040" s="104"/>
      <c r="AK27040" s="104"/>
      <c r="AL27040" s="104"/>
      <c r="AO27040" s="104"/>
      <c r="AP27040" s="104"/>
    </row>
    <row r="27041" spans="21:42" ht="15" customHeight="1" x14ac:dyDescent="0.25">
      <c r="U27041" s="104"/>
      <c r="AB27041" s="104"/>
      <c r="AC27041" s="104"/>
      <c r="AF27041" s="104"/>
      <c r="AG27041" s="104"/>
      <c r="AK27041" s="104"/>
      <c r="AL27041" s="104"/>
      <c r="AO27041" s="104"/>
      <c r="AP27041" s="104"/>
    </row>
    <row r="27042" spans="21:42" ht="15" customHeight="1" x14ac:dyDescent="0.25">
      <c r="U27042" s="104"/>
      <c r="AB27042" s="104"/>
      <c r="AC27042" s="104"/>
      <c r="AF27042" s="104"/>
      <c r="AG27042" s="104"/>
      <c r="AK27042" s="104"/>
      <c r="AL27042" s="104"/>
      <c r="AO27042" s="104"/>
      <c r="AP27042" s="104"/>
    </row>
    <row r="27043" spans="21:42" ht="15" customHeight="1" x14ac:dyDescent="0.25">
      <c r="U27043" s="104"/>
      <c r="AB27043" s="104"/>
      <c r="AC27043" s="104"/>
      <c r="AF27043" s="104"/>
      <c r="AG27043" s="104"/>
      <c r="AK27043" s="104"/>
      <c r="AL27043" s="104"/>
      <c r="AO27043" s="104"/>
      <c r="AP27043" s="104"/>
    </row>
    <row r="27044" spans="21:42" ht="15" customHeight="1" x14ac:dyDescent="0.25">
      <c r="U27044" s="104"/>
      <c r="AB27044" s="104"/>
      <c r="AC27044" s="104"/>
      <c r="AF27044" s="104"/>
      <c r="AG27044" s="104"/>
      <c r="AK27044" s="104"/>
      <c r="AL27044" s="104"/>
      <c r="AO27044" s="104"/>
      <c r="AP27044" s="104"/>
    </row>
    <row r="27045" spans="21:42" ht="15" customHeight="1" x14ac:dyDescent="0.25">
      <c r="U27045" s="104"/>
      <c r="AB27045" s="104"/>
      <c r="AC27045" s="104"/>
      <c r="AF27045" s="104"/>
      <c r="AG27045" s="104"/>
      <c r="AK27045" s="104"/>
      <c r="AL27045" s="104"/>
      <c r="AO27045" s="104"/>
      <c r="AP27045" s="104"/>
    </row>
    <row r="27046" spans="21:42" ht="15" customHeight="1" x14ac:dyDescent="0.25">
      <c r="U27046" s="104"/>
      <c r="AB27046" s="104"/>
      <c r="AC27046" s="104"/>
      <c r="AF27046" s="104"/>
      <c r="AG27046" s="104"/>
      <c r="AK27046" s="104"/>
      <c r="AL27046" s="104"/>
      <c r="AO27046" s="104"/>
      <c r="AP27046" s="104"/>
    </row>
    <row r="27047" spans="21:42" ht="15" customHeight="1" x14ac:dyDescent="0.25">
      <c r="U27047" s="104"/>
      <c r="AB27047" s="104"/>
      <c r="AC27047" s="104"/>
      <c r="AF27047" s="104"/>
      <c r="AG27047" s="104"/>
      <c r="AK27047" s="104"/>
      <c r="AL27047" s="104"/>
      <c r="AO27047" s="104"/>
      <c r="AP27047" s="104"/>
    </row>
    <row r="27048" spans="21:42" ht="15" customHeight="1" x14ac:dyDescent="0.25">
      <c r="U27048" s="104"/>
      <c r="AB27048" s="104"/>
      <c r="AC27048" s="104"/>
      <c r="AF27048" s="104"/>
      <c r="AG27048" s="104"/>
      <c r="AK27048" s="104"/>
      <c r="AL27048" s="104"/>
      <c r="AO27048" s="104"/>
      <c r="AP27048" s="104"/>
    </row>
    <row r="27049" spans="21:42" ht="15" customHeight="1" x14ac:dyDescent="0.25">
      <c r="U27049" s="104"/>
      <c r="AB27049" s="104"/>
      <c r="AC27049" s="104"/>
      <c r="AF27049" s="104"/>
      <c r="AG27049" s="104"/>
      <c r="AK27049" s="104"/>
      <c r="AL27049" s="104"/>
      <c r="AO27049" s="104"/>
      <c r="AP27049" s="104"/>
    </row>
    <row r="27050" spans="21:42" ht="15" customHeight="1" x14ac:dyDescent="0.25">
      <c r="U27050" s="104"/>
      <c r="AB27050" s="104"/>
      <c r="AC27050" s="104"/>
      <c r="AF27050" s="104"/>
      <c r="AG27050" s="104"/>
      <c r="AK27050" s="104"/>
      <c r="AL27050" s="104"/>
      <c r="AO27050" s="104"/>
      <c r="AP27050" s="104"/>
    </row>
    <row r="27051" spans="21:42" ht="15" customHeight="1" x14ac:dyDescent="0.25">
      <c r="U27051" s="104"/>
      <c r="AB27051" s="104"/>
      <c r="AC27051" s="104"/>
      <c r="AF27051" s="104"/>
      <c r="AG27051" s="104"/>
      <c r="AK27051" s="104"/>
      <c r="AL27051" s="104"/>
      <c r="AO27051" s="104"/>
      <c r="AP27051" s="104"/>
    </row>
    <row r="27052" spans="21:42" ht="15" customHeight="1" x14ac:dyDescent="0.25">
      <c r="U27052" s="104"/>
      <c r="AB27052" s="104"/>
      <c r="AC27052" s="104"/>
      <c r="AF27052" s="104"/>
      <c r="AG27052" s="104"/>
      <c r="AK27052" s="104"/>
      <c r="AL27052" s="104"/>
      <c r="AO27052" s="104"/>
      <c r="AP27052" s="104"/>
    </row>
    <row r="27053" spans="21:42" ht="15" customHeight="1" x14ac:dyDescent="0.25">
      <c r="U27053" s="104"/>
      <c r="AB27053" s="104"/>
      <c r="AC27053" s="104"/>
      <c r="AF27053" s="104"/>
      <c r="AG27053" s="104"/>
      <c r="AK27053" s="104"/>
      <c r="AL27053" s="104"/>
      <c r="AO27053" s="104"/>
      <c r="AP27053" s="104"/>
    </row>
    <row r="27054" spans="21:42" ht="15" customHeight="1" x14ac:dyDescent="0.25">
      <c r="U27054" s="104"/>
      <c r="AB27054" s="104"/>
      <c r="AC27054" s="104"/>
      <c r="AF27054" s="104"/>
      <c r="AG27054" s="104"/>
      <c r="AK27054" s="104"/>
      <c r="AL27054" s="104"/>
      <c r="AO27054" s="104"/>
      <c r="AP27054" s="104"/>
    </row>
    <row r="27055" spans="21:42" ht="15" customHeight="1" x14ac:dyDescent="0.25">
      <c r="U27055" s="104"/>
      <c r="AB27055" s="104"/>
      <c r="AC27055" s="104"/>
      <c r="AF27055" s="104"/>
      <c r="AG27055" s="104"/>
      <c r="AK27055" s="104"/>
      <c r="AL27055" s="104"/>
      <c r="AO27055" s="104"/>
      <c r="AP27055" s="104"/>
    </row>
    <row r="27056" spans="21:42" ht="15" customHeight="1" x14ac:dyDescent="0.25">
      <c r="U27056" s="104"/>
      <c r="AB27056" s="104"/>
      <c r="AC27056" s="104"/>
      <c r="AF27056" s="104"/>
      <c r="AG27056" s="104"/>
      <c r="AK27056" s="104"/>
      <c r="AL27056" s="104"/>
      <c r="AO27056" s="104"/>
      <c r="AP27056" s="104"/>
    </row>
    <row r="27057" spans="21:42" ht="15" customHeight="1" x14ac:dyDescent="0.25">
      <c r="U27057" s="104"/>
      <c r="AB27057" s="104"/>
      <c r="AC27057" s="104"/>
      <c r="AF27057" s="104"/>
      <c r="AG27057" s="104"/>
      <c r="AK27057" s="104"/>
      <c r="AL27057" s="104"/>
      <c r="AO27057" s="104"/>
      <c r="AP27057" s="104"/>
    </row>
    <row r="27058" spans="21:42" ht="15" customHeight="1" x14ac:dyDescent="0.25">
      <c r="U27058" s="104"/>
      <c r="AB27058" s="104"/>
      <c r="AC27058" s="104"/>
      <c r="AF27058" s="104"/>
      <c r="AG27058" s="104"/>
      <c r="AK27058" s="104"/>
      <c r="AL27058" s="104"/>
      <c r="AO27058" s="104"/>
      <c r="AP27058" s="104"/>
    </row>
    <row r="27059" spans="21:42" ht="15" customHeight="1" x14ac:dyDescent="0.25">
      <c r="U27059" s="104"/>
      <c r="AB27059" s="104"/>
      <c r="AC27059" s="104"/>
      <c r="AF27059" s="104"/>
      <c r="AG27059" s="104"/>
      <c r="AK27059" s="104"/>
      <c r="AL27059" s="104"/>
      <c r="AO27059" s="104"/>
      <c r="AP27059" s="104"/>
    </row>
    <row r="27060" spans="21:42" ht="15" customHeight="1" x14ac:dyDescent="0.25">
      <c r="U27060" s="104"/>
      <c r="AB27060" s="104"/>
      <c r="AC27060" s="104"/>
      <c r="AF27060" s="104"/>
      <c r="AG27060" s="104"/>
      <c r="AK27060" s="104"/>
      <c r="AL27060" s="104"/>
      <c r="AO27060" s="104"/>
      <c r="AP27060" s="104"/>
    </row>
    <row r="27061" spans="21:42" ht="15" customHeight="1" x14ac:dyDescent="0.25">
      <c r="U27061" s="104"/>
      <c r="AB27061" s="104"/>
      <c r="AC27061" s="104"/>
      <c r="AF27061" s="104"/>
      <c r="AG27061" s="104"/>
      <c r="AK27061" s="104"/>
      <c r="AL27061" s="104"/>
      <c r="AO27061" s="104"/>
      <c r="AP27061" s="104"/>
    </row>
    <row r="27062" spans="21:42" ht="15" customHeight="1" x14ac:dyDescent="0.25">
      <c r="U27062" s="104"/>
      <c r="AB27062" s="104"/>
      <c r="AC27062" s="104"/>
      <c r="AF27062" s="104"/>
      <c r="AG27062" s="104"/>
      <c r="AK27062" s="104"/>
      <c r="AL27062" s="104"/>
      <c r="AO27062" s="104"/>
      <c r="AP27062" s="104"/>
    </row>
    <row r="27063" spans="21:42" ht="15" customHeight="1" x14ac:dyDescent="0.25">
      <c r="U27063" s="104"/>
      <c r="AB27063" s="104"/>
      <c r="AC27063" s="104"/>
      <c r="AF27063" s="104"/>
      <c r="AG27063" s="104"/>
      <c r="AK27063" s="104"/>
      <c r="AL27063" s="104"/>
      <c r="AO27063" s="104"/>
      <c r="AP27063" s="104"/>
    </row>
    <row r="27064" spans="21:42" ht="15" customHeight="1" x14ac:dyDescent="0.25">
      <c r="U27064" s="104"/>
      <c r="AB27064" s="104"/>
      <c r="AC27064" s="104"/>
      <c r="AF27064" s="104"/>
      <c r="AG27064" s="104"/>
      <c r="AK27064" s="104"/>
      <c r="AL27064" s="104"/>
      <c r="AO27064" s="104"/>
      <c r="AP27064" s="104"/>
    </row>
    <row r="27065" spans="21:42" ht="15" customHeight="1" x14ac:dyDescent="0.25">
      <c r="U27065" s="104"/>
      <c r="AB27065" s="104"/>
      <c r="AC27065" s="104"/>
      <c r="AF27065" s="104"/>
      <c r="AG27065" s="104"/>
      <c r="AK27065" s="104"/>
      <c r="AL27065" s="104"/>
      <c r="AO27065" s="104"/>
      <c r="AP27065" s="104"/>
    </row>
    <row r="27066" spans="21:42" ht="15" customHeight="1" x14ac:dyDescent="0.25">
      <c r="U27066" s="104"/>
      <c r="AB27066" s="104"/>
      <c r="AC27066" s="104"/>
      <c r="AF27066" s="104"/>
      <c r="AG27066" s="104"/>
      <c r="AK27066" s="104"/>
      <c r="AL27066" s="104"/>
      <c r="AO27066" s="104"/>
      <c r="AP27066" s="104"/>
    </row>
    <row r="27067" spans="21:42" ht="15" customHeight="1" x14ac:dyDescent="0.25">
      <c r="U27067" s="104"/>
      <c r="AB27067" s="104"/>
      <c r="AC27067" s="104"/>
      <c r="AF27067" s="104"/>
      <c r="AG27067" s="104"/>
      <c r="AK27067" s="104"/>
      <c r="AL27067" s="104"/>
      <c r="AO27067" s="104"/>
      <c r="AP27067" s="104"/>
    </row>
    <row r="27068" spans="21:42" ht="15" customHeight="1" x14ac:dyDescent="0.25">
      <c r="U27068" s="104"/>
      <c r="AB27068" s="104"/>
      <c r="AC27068" s="104"/>
      <c r="AF27068" s="104"/>
      <c r="AG27068" s="104"/>
      <c r="AK27068" s="104"/>
      <c r="AL27068" s="104"/>
      <c r="AO27068" s="104"/>
      <c r="AP27068" s="104"/>
    </row>
    <row r="27069" spans="21:42" ht="15" customHeight="1" x14ac:dyDescent="0.25">
      <c r="U27069" s="104"/>
      <c r="AB27069" s="104"/>
      <c r="AC27069" s="104"/>
      <c r="AF27069" s="104"/>
      <c r="AG27069" s="104"/>
      <c r="AK27069" s="104"/>
      <c r="AL27069" s="104"/>
      <c r="AO27069" s="104"/>
      <c r="AP27069" s="104"/>
    </row>
    <row r="27070" spans="21:42" ht="15" customHeight="1" x14ac:dyDescent="0.25">
      <c r="U27070" s="104"/>
      <c r="AB27070" s="104"/>
      <c r="AC27070" s="104"/>
      <c r="AF27070" s="104"/>
      <c r="AG27070" s="104"/>
      <c r="AK27070" s="104"/>
      <c r="AL27070" s="104"/>
      <c r="AO27070" s="104"/>
      <c r="AP27070" s="104"/>
    </row>
    <row r="27071" spans="21:42" ht="15" customHeight="1" x14ac:dyDescent="0.25">
      <c r="U27071" s="104"/>
      <c r="AB27071" s="104"/>
      <c r="AC27071" s="104"/>
      <c r="AF27071" s="104"/>
      <c r="AG27071" s="104"/>
      <c r="AK27071" s="104"/>
      <c r="AL27071" s="104"/>
      <c r="AO27071" s="104"/>
      <c r="AP27071" s="104"/>
    </row>
    <row r="27072" spans="21:42" ht="15" customHeight="1" x14ac:dyDescent="0.25">
      <c r="U27072" s="104"/>
      <c r="AB27072" s="104"/>
      <c r="AC27072" s="104"/>
      <c r="AF27072" s="104"/>
      <c r="AG27072" s="104"/>
      <c r="AK27072" s="104"/>
      <c r="AL27072" s="104"/>
      <c r="AO27072" s="104"/>
      <c r="AP27072" s="104"/>
    </row>
    <row r="27073" spans="21:42" ht="15" customHeight="1" x14ac:dyDescent="0.25">
      <c r="U27073" s="104"/>
      <c r="AB27073" s="104"/>
      <c r="AC27073" s="104"/>
      <c r="AF27073" s="104"/>
      <c r="AG27073" s="104"/>
      <c r="AK27073" s="104"/>
      <c r="AL27073" s="104"/>
      <c r="AO27073" s="104"/>
      <c r="AP27073" s="104"/>
    </row>
    <row r="27074" spans="21:42" ht="15" customHeight="1" x14ac:dyDescent="0.25">
      <c r="U27074" s="104"/>
      <c r="AB27074" s="104"/>
      <c r="AC27074" s="104"/>
      <c r="AF27074" s="104"/>
      <c r="AG27074" s="104"/>
      <c r="AK27074" s="104"/>
      <c r="AL27074" s="104"/>
      <c r="AO27074" s="104"/>
      <c r="AP27074" s="104"/>
    </row>
    <row r="27075" spans="21:42" ht="15" customHeight="1" x14ac:dyDescent="0.25">
      <c r="U27075" s="104"/>
      <c r="AB27075" s="104"/>
      <c r="AC27075" s="104"/>
      <c r="AF27075" s="104"/>
      <c r="AG27075" s="104"/>
      <c r="AK27075" s="104"/>
      <c r="AL27075" s="104"/>
      <c r="AO27075" s="104"/>
      <c r="AP27075" s="104"/>
    </row>
    <row r="27076" spans="21:42" ht="15" customHeight="1" x14ac:dyDescent="0.25">
      <c r="U27076" s="104"/>
      <c r="AB27076" s="104"/>
      <c r="AC27076" s="104"/>
      <c r="AF27076" s="104"/>
      <c r="AG27076" s="104"/>
      <c r="AK27076" s="104"/>
      <c r="AL27076" s="104"/>
      <c r="AO27076" s="104"/>
      <c r="AP27076" s="104"/>
    </row>
    <row r="27077" spans="21:42" ht="15" customHeight="1" x14ac:dyDescent="0.25">
      <c r="U27077" s="104"/>
      <c r="AB27077" s="104"/>
      <c r="AC27077" s="104"/>
      <c r="AF27077" s="104"/>
      <c r="AG27077" s="104"/>
      <c r="AK27077" s="104"/>
      <c r="AL27077" s="104"/>
      <c r="AO27077" s="104"/>
      <c r="AP27077" s="104"/>
    </row>
    <row r="27078" spans="21:42" ht="15" customHeight="1" x14ac:dyDescent="0.25">
      <c r="U27078" s="104"/>
      <c r="AB27078" s="104"/>
      <c r="AC27078" s="104"/>
      <c r="AF27078" s="104"/>
      <c r="AG27078" s="104"/>
      <c r="AK27078" s="104"/>
      <c r="AL27078" s="104"/>
      <c r="AO27078" s="104"/>
      <c r="AP27078" s="104"/>
    </row>
    <row r="27079" spans="21:42" ht="15" customHeight="1" x14ac:dyDescent="0.25">
      <c r="U27079" s="104"/>
      <c r="AB27079" s="104"/>
      <c r="AC27079" s="104"/>
      <c r="AF27079" s="104"/>
      <c r="AG27079" s="104"/>
      <c r="AK27079" s="104"/>
      <c r="AL27079" s="104"/>
      <c r="AO27079" s="104"/>
      <c r="AP27079" s="104"/>
    </row>
    <row r="27080" spans="21:42" ht="15" customHeight="1" x14ac:dyDescent="0.25">
      <c r="U27080" s="104"/>
      <c r="AB27080" s="104"/>
      <c r="AC27080" s="104"/>
      <c r="AF27080" s="104"/>
      <c r="AG27080" s="104"/>
      <c r="AK27080" s="104"/>
      <c r="AL27080" s="104"/>
      <c r="AO27080" s="104"/>
      <c r="AP27080" s="104"/>
    </row>
    <row r="27081" spans="21:42" ht="15" customHeight="1" x14ac:dyDescent="0.25">
      <c r="U27081" s="104"/>
      <c r="AB27081" s="104"/>
      <c r="AC27081" s="104"/>
      <c r="AF27081" s="104"/>
      <c r="AG27081" s="104"/>
      <c r="AK27081" s="104"/>
      <c r="AL27081" s="104"/>
      <c r="AO27081" s="104"/>
      <c r="AP27081" s="104"/>
    </row>
    <row r="27082" spans="21:42" ht="15" customHeight="1" x14ac:dyDescent="0.25">
      <c r="U27082" s="104"/>
      <c r="AB27082" s="104"/>
      <c r="AC27082" s="104"/>
      <c r="AF27082" s="104"/>
      <c r="AG27082" s="104"/>
      <c r="AK27082" s="104"/>
      <c r="AL27082" s="104"/>
      <c r="AO27082" s="104"/>
      <c r="AP27082" s="104"/>
    </row>
    <row r="27083" spans="21:42" ht="15" customHeight="1" x14ac:dyDescent="0.25">
      <c r="U27083" s="104"/>
      <c r="AB27083" s="104"/>
      <c r="AC27083" s="104"/>
      <c r="AF27083" s="104"/>
      <c r="AG27083" s="104"/>
      <c r="AK27083" s="104"/>
      <c r="AL27083" s="104"/>
      <c r="AO27083" s="104"/>
      <c r="AP27083" s="104"/>
    </row>
    <row r="27084" spans="21:42" ht="15" customHeight="1" x14ac:dyDescent="0.25">
      <c r="U27084" s="104"/>
      <c r="AB27084" s="104"/>
      <c r="AC27084" s="104"/>
      <c r="AF27084" s="104"/>
      <c r="AG27084" s="104"/>
      <c r="AK27084" s="104"/>
      <c r="AL27084" s="104"/>
      <c r="AO27084" s="104"/>
      <c r="AP27084" s="104"/>
    </row>
    <row r="27085" spans="21:42" ht="15" customHeight="1" x14ac:dyDescent="0.25">
      <c r="U27085" s="104"/>
      <c r="AB27085" s="104"/>
      <c r="AC27085" s="104"/>
      <c r="AF27085" s="104"/>
      <c r="AG27085" s="104"/>
      <c r="AK27085" s="104"/>
      <c r="AL27085" s="104"/>
      <c r="AO27085" s="104"/>
      <c r="AP27085" s="104"/>
    </row>
    <row r="27086" spans="21:42" ht="15" customHeight="1" x14ac:dyDescent="0.25">
      <c r="U27086" s="104"/>
      <c r="AB27086" s="104"/>
      <c r="AC27086" s="104"/>
      <c r="AF27086" s="104"/>
      <c r="AG27086" s="104"/>
      <c r="AK27086" s="104"/>
      <c r="AL27086" s="104"/>
      <c r="AO27086" s="104"/>
      <c r="AP27086" s="104"/>
    </row>
    <row r="27087" spans="21:42" ht="15" customHeight="1" x14ac:dyDescent="0.25">
      <c r="U27087" s="104"/>
      <c r="AB27087" s="104"/>
      <c r="AC27087" s="104"/>
      <c r="AF27087" s="104"/>
      <c r="AG27087" s="104"/>
      <c r="AK27087" s="104"/>
      <c r="AL27087" s="104"/>
      <c r="AO27087" s="104"/>
      <c r="AP27087" s="104"/>
    </row>
    <row r="27088" spans="21:42" ht="15" customHeight="1" x14ac:dyDescent="0.25">
      <c r="U27088" s="104"/>
      <c r="AB27088" s="104"/>
      <c r="AC27088" s="104"/>
      <c r="AF27088" s="104"/>
      <c r="AG27088" s="104"/>
      <c r="AK27088" s="104"/>
      <c r="AL27088" s="104"/>
      <c r="AO27088" s="104"/>
      <c r="AP27088" s="104"/>
    </row>
    <row r="27089" spans="21:42" ht="15" customHeight="1" x14ac:dyDescent="0.25">
      <c r="U27089" s="104"/>
      <c r="AB27089" s="104"/>
      <c r="AC27089" s="104"/>
      <c r="AF27089" s="104"/>
      <c r="AG27089" s="104"/>
      <c r="AK27089" s="104"/>
      <c r="AL27089" s="104"/>
      <c r="AO27089" s="104"/>
      <c r="AP27089" s="104"/>
    </row>
    <row r="27090" spans="21:42" ht="15" customHeight="1" x14ac:dyDescent="0.25">
      <c r="U27090" s="104"/>
      <c r="AB27090" s="104"/>
      <c r="AC27090" s="104"/>
      <c r="AF27090" s="104"/>
      <c r="AG27090" s="104"/>
      <c r="AK27090" s="104"/>
      <c r="AL27090" s="104"/>
      <c r="AO27090" s="104"/>
      <c r="AP27090" s="104"/>
    </row>
    <row r="27091" spans="21:42" ht="15" customHeight="1" x14ac:dyDescent="0.25">
      <c r="U27091" s="104"/>
      <c r="AB27091" s="104"/>
      <c r="AC27091" s="104"/>
      <c r="AF27091" s="104"/>
      <c r="AG27091" s="104"/>
      <c r="AK27091" s="104"/>
      <c r="AL27091" s="104"/>
      <c r="AO27091" s="104"/>
      <c r="AP27091" s="104"/>
    </row>
    <row r="27092" spans="21:42" ht="15" customHeight="1" x14ac:dyDescent="0.25">
      <c r="U27092" s="104"/>
      <c r="AB27092" s="104"/>
      <c r="AC27092" s="104"/>
      <c r="AF27092" s="104"/>
      <c r="AG27092" s="104"/>
      <c r="AK27092" s="104"/>
      <c r="AL27092" s="104"/>
      <c r="AO27092" s="104"/>
      <c r="AP27092" s="104"/>
    </row>
    <row r="27093" spans="21:42" ht="15" customHeight="1" x14ac:dyDescent="0.25">
      <c r="U27093" s="104"/>
      <c r="AB27093" s="104"/>
      <c r="AC27093" s="104"/>
      <c r="AF27093" s="104"/>
      <c r="AG27093" s="104"/>
      <c r="AK27093" s="104"/>
      <c r="AL27093" s="104"/>
      <c r="AO27093" s="104"/>
      <c r="AP27093" s="104"/>
    </row>
    <row r="27094" spans="21:42" ht="15" customHeight="1" x14ac:dyDescent="0.25">
      <c r="U27094" s="104"/>
      <c r="AB27094" s="104"/>
      <c r="AC27094" s="104"/>
      <c r="AF27094" s="104"/>
      <c r="AG27094" s="104"/>
      <c r="AK27094" s="104"/>
      <c r="AL27094" s="104"/>
      <c r="AO27094" s="104"/>
      <c r="AP27094" s="104"/>
    </row>
    <row r="27095" spans="21:42" ht="15" customHeight="1" x14ac:dyDescent="0.25">
      <c r="U27095" s="104"/>
      <c r="AB27095" s="104"/>
      <c r="AC27095" s="104"/>
      <c r="AF27095" s="104"/>
      <c r="AG27095" s="104"/>
      <c r="AK27095" s="104"/>
      <c r="AL27095" s="104"/>
      <c r="AO27095" s="104"/>
      <c r="AP27095" s="104"/>
    </row>
    <row r="27096" spans="21:42" ht="15" customHeight="1" x14ac:dyDescent="0.25">
      <c r="U27096" s="104"/>
      <c r="AB27096" s="104"/>
      <c r="AC27096" s="104"/>
      <c r="AF27096" s="104"/>
      <c r="AG27096" s="104"/>
      <c r="AK27096" s="104"/>
      <c r="AL27096" s="104"/>
      <c r="AO27096" s="104"/>
      <c r="AP27096" s="104"/>
    </row>
    <row r="27097" spans="21:42" ht="15" customHeight="1" x14ac:dyDescent="0.25">
      <c r="U27097" s="104"/>
      <c r="AB27097" s="104"/>
      <c r="AC27097" s="104"/>
      <c r="AF27097" s="104"/>
      <c r="AG27097" s="104"/>
      <c r="AK27097" s="104"/>
      <c r="AL27097" s="104"/>
      <c r="AO27097" s="104"/>
      <c r="AP27097" s="104"/>
    </row>
    <row r="27098" spans="21:42" ht="15" customHeight="1" x14ac:dyDescent="0.25">
      <c r="U27098" s="104"/>
      <c r="AB27098" s="104"/>
      <c r="AC27098" s="104"/>
      <c r="AF27098" s="104"/>
      <c r="AG27098" s="104"/>
      <c r="AK27098" s="104"/>
      <c r="AL27098" s="104"/>
      <c r="AO27098" s="104"/>
      <c r="AP27098" s="104"/>
    </row>
    <row r="27099" spans="21:42" ht="15" customHeight="1" x14ac:dyDescent="0.25">
      <c r="U27099" s="104"/>
      <c r="AB27099" s="104"/>
      <c r="AC27099" s="104"/>
      <c r="AF27099" s="104"/>
      <c r="AG27099" s="104"/>
      <c r="AK27099" s="104"/>
      <c r="AL27099" s="104"/>
      <c r="AO27099" s="104"/>
      <c r="AP27099" s="104"/>
    </row>
    <row r="27100" spans="21:42" ht="15" customHeight="1" x14ac:dyDescent="0.25">
      <c r="U27100" s="104"/>
      <c r="AB27100" s="104"/>
      <c r="AC27100" s="104"/>
      <c r="AF27100" s="104"/>
      <c r="AG27100" s="104"/>
      <c r="AK27100" s="104"/>
      <c r="AL27100" s="104"/>
      <c r="AO27100" s="104"/>
      <c r="AP27100" s="104"/>
    </row>
    <row r="27101" spans="21:42" ht="15" customHeight="1" x14ac:dyDescent="0.25">
      <c r="U27101" s="104"/>
      <c r="AB27101" s="104"/>
      <c r="AC27101" s="104"/>
      <c r="AF27101" s="104"/>
      <c r="AG27101" s="104"/>
      <c r="AK27101" s="104"/>
      <c r="AL27101" s="104"/>
      <c r="AO27101" s="104"/>
      <c r="AP27101" s="104"/>
    </row>
    <row r="27102" spans="21:42" ht="15" customHeight="1" x14ac:dyDescent="0.25">
      <c r="U27102" s="104"/>
      <c r="AB27102" s="104"/>
      <c r="AC27102" s="104"/>
      <c r="AF27102" s="104"/>
      <c r="AG27102" s="104"/>
      <c r="AK27102" s="104"/>
      <c r="AL27102" s="104"/>
      <c r="AO27102" s="104"/>
      <c r="AP27102" s="104"/>
    </row>
    <row r="27103" spans="21:42" ht="15" customHeight="1" x14ac:dyDescent="0.25">
      <c r="U27103" s="104"/>
      <c r="AB27103" s="104"/>
      <c r="AC27103" s="104"/>
      <c r="AF27103" s="104"/>
      <c r="AG27103" s="104"/>
      <c r="AK27103" s="104"/>
      <c r="AL27103" s="104"/>
      <c r="AO27103" s="104"/>
      <c r="AP27103" s="104"/>
    </row>
    <row r="27104" spans="21:42" ht="15" customHeight="1" x14ac:dyDescent="0.25">
      <c r="U27104" s="104"/>
      <c r="AB27104" s="104"/>
      <c r="AC27104" s="104"/>
      <c r="AF27104" s="104"/>
      <c r="AG27104" s="104"/>
      <c r="AK27104" s="104"/>
      <c r="AL27104" s="104"/>
      <c r="AO27104" s="104"/>
      <c r="AP27104" s="104"/>
    </row>
    <row r="27105" spans="21:42" ht="15" customHeight="1" x14ac:dyDescent="0.25">
      <c r="U27105" s="104"/>
      <c r="AB27105" s="104"/>
      <c r="AC27105" s="104"/>
      <c r="AF27105" s="104"/>
      <c r="AG27105" s="104"/>
      <c r="AK27105" s="104"/>
      <c r="AL27105" s="104"/>
      <c r="AO27105" s="104"/>
      <c r="AP27105" s="104"/>
    </row>
    <row r="27106" spans="21:42" ht="15" customHeight="1" x14ac:dyDescent="0.25">
      <c r="U27106" s="104"/>
      <c r="AB27106" s="104"/>
      <c r="AC27106" s="104"/>
      <c r="AF27106" s="104"/>
      <c r="AG27106" s="104"/>
      <c r="AK27106" s="104"/>
      <c r="AL27106" s="104"/>
      <c r="AO27106" s="104"/>
      <c r="AP27106" s="104"/>
    </row>
    <row r="27107" spans="21:42" ht="15" customHeight="1" x14ac:dyDescent="0.25">
      <c r="U27107" s="104"/>
      <c r="AB27107" s="104"/>
      <c r="AC27107" s="104"/>
      <c r="AF27107" s="104"/>
      <c r="AG27107" s="104"/>
      <c r="AK27107" s="104"/>
      <c r="AL27107" s="104"/>
      <c r="AO27107" s="104"/>
      <c r="AP27107" s="104"/>
    </row>
    <row r="27108" spans="21:42" ht="15" customHeight="1" x14ac:dyDescent="0.25">
      <c r="U27108" s="104"/>
      <c r="AB27108" s="104"/>
      <c r="AC27108" s="104"/>
      <c r="AF27108" s="104"/>
      <c r="AG27108" s="104"/>
      <c r="AK27108" s="104"/>
      <c r="AL27108" s="104"/>
      <c r="AO27108" s="104"/>
      <c r="AP27108" s="104"/>
    </row>
    <row r="27109" spans="21:42" ht="15" customHeight="1" x14ac:dyDescent="0.25">
      <c r="U27109" s="104"/>
      <c r="AB27109" s="104"/>
      <c r="AC27109" s="104"/>
      <c r="AF27109" s="104"/>
      <c r="AG27109" s="104"/>
      <c r="AK27109" s="104"/>
      <c r="AL27109" s="104"/>
      <c r="AO27109" s="104"/>
      <c r="AP27109" s="104"/>
    </row>
    <row r="27110" spans="21:42" ht="15" customHeight="1" x14ac:dyDescent="0.25">
      <c r="U27110" s="104"/>
      <c r="AB27110" s="104"/>
      <c r="AC27110" s="104"/>
      <c r="AF27110" s="104"/>
      <c r="AG27110" s="104"/>
      <c r="AK27110" s="104"/>
      <c r="AL27110" s="104"/>
      <c r="AO27110" s="104"/>
      <c r="AP27110" s="104"/>
    </row>
    <row r="27111" spans="21:42" ht="15" customHeight="1" x14ac:dyDescent="0.25">
      <c r="U27111" s="104"/>
      <c r="AB27111" s="104"/>
      <c r="AC27111" s="104"/>
      <c r="AF27111" s="104"/>
      <c r="AG27111" s="104"/>
      <c r="AK27111" s="104"/>
      <c r="AL27111" s="104"/>
      <c r="AO27111" s="104"/>
      <c r="AP27111" s="104"/>
    </row>
    <row r="27112" spans="21:42" ht="15" customHeight="1" x14ac:dyDescent="0.25">
      <c r="U27112" s="104"/>
      <c r="AB27112" s="104"/>
      <c r="AC27112" s="104"/>
      <c r="AF27112" s="104"/>
      <c r="AG27112" s="104"/>
      <c r="AK27112" s="104"/>
      <c r="AL27112" s="104"/>
      <c r="AO27112" s="104"/>
      <c r="AP27112" s="104"/>
    </row>
    <row r="27113" spans="21:42" ht="15" customHeight="1" x14ac:dyDescent="0.25">
      <c r="U27113" s="104"/>
      <c r="AB27113" s="104"/>
      <c r="AC27113" s="104"/>
      <c r="AF27113" s="104"/>
      <c r="AG27113" s="104"/>
      <c r="AK27113" s="104"/>
      <c r="AL27113" s="104"/>
      <c r="AO27113" s="104"/>
      <c r="AP27113" s="104"/>
    </row>
    <row r="27114" spans="21:42" ht="15" customHeight="1" x14ac:dyDescent="0.25">
      <c r="U27114" s="104"/>
      <c r="AB27114" s="104"/>
      <c r="AC27114" s="104"/>
      <c r="AF27114" s="104"/>
      <c r="AG27114" s="104"/>
      <c r="AK27114" s="104"/>
      <c r="AL27114" s="104"/>
      <c r="AO27114" s="104"/>
      <c r="AP27114" s="104"/>
    </row>
    <row r="27115" spans="21:42" ht="15" customHeight="1" x14ac:dyDescent="0.25">
      <c r="U27115" s="104"/>
      <c r="AB27115" s="104"/>
      <c r="AC27115" s="104"/>
      <c r="AF27115" s="104"/>
      <c r="AG27115" s="104"/>
      <c r="AK27115" s="104"/>
      <c r="AL27115" s="104"/>
      <c r="AO27115" s="104"/>
      <c r="AP27115" s="104"/>
    </row>
    <row r="27116" spans="21:42" ht="15" customHeight="1" x14ac:dyDescent="0.25">
      <c r="U27116" s="104"/>
      <c r="AB27116" s="104"/>
      <c r="AC27116" s="104"/>
      <c r="AF27116" s="104"/>
      <c r="AG27116" s="104"/>
      <c r="AK27116" s="104"/>
      <c r="AL27116" s="104"/>
      <c r="AO27116" s="104"/>
      <c r="AP27116" s="104"/>
    </row>
    <row r="27117" spans="21:42" ht="15" customHeight="1" x14ac:dyDescent="0.25">
      <c r="U27117" s="104"/>
      <c r="AB27117" s="104"/>
      <c r="AC27117" s="104"/>
      <c r="AF27117" s="104"/>
      <c r="AG27117" s="104"/>
      <c r="AK27117" s="104"/>
      <c r="AL27117" s="104"/>
      <c r="AO27117" s="104"/>
      <c r="AP27117" s="104"/>
    </row>
    <row r="27118" spans="21:42" ht="15" customHeight="1" x14ac:dyDescent="0.25">
      <c r="U27118" s="104"/>
      <c r="AB27118" s="104"/>
      <c r="AC27118" s="104"/>
      <c r="AF27118" s="104"/>
      <c r="AG27118" s="104"/>
      <c r="AK27118" s="104"/>
      <c r="AL27118" s="104"/>
      <c r="AO27118" s="104"/>
      <c r="AP27118" s="104"/>
    </row>
    <row r="27119" spans="21:42" ht="15" customHeight="1" x14ac:dyDescent="0.25">
      <c r="U27119" s="104"/>
      <c r="AB27119" s="104"/>
      <c r="AC27119" s="104"/>
      <c r="AF27119" s="104"/>
      <c r="AG27119" s="104"/>
      <c r="AK27119" s="104"/>
      <c r="AL27119" s="104"/>
      <c r="AO27119" s="104"/>
      <c r="AP27119" s="104"/>
    </row>
    <row r="27120" spans="21:42" ht="15" customHeight="1" x14ac:dyDescent="0.25">
      <c r="U27120" s="104"/>
      <c r="AB27120" s="104"/>
      <c r="AC27120" s="104"/>
      <c r="AF27120" s="104"/>
      <c r="AG27120" s="104"/>
      <c r="AK27120" s="104"/>
      <c r="AL27120" s="104"/>
      <c r="AO27120" s="104"/>
      <c r="AP27120" s="104"/>
    </row>
    <row r="27121" spans="21:42" ht="15" customHeight="1" x14ac:dyDescent="0.25">
      <c r="U27121" s="104"/>
      <c r="AB27121" s="104"/>
      <c r="AC27121" s="104"/>
      <c r="AF27121" s="104"/>
      <c r="AG27121" s="104"/>
      <c r="AK27121" s="104"/>
      <c r="AL27121" s="104"/>
      <c r="AO27121" s="104"/>
      <c r="AP27121" s="104"/>
    </row>
    <row r="27122" spans="21:42" ht="15" customHeight="1" x14ac:dyDescent="0.25">
      <c r="U27122" s="104"/>
      <c r="AB27122" s="104"/>
      <c r="AC27122" s="104"/>
      <c r="AF27122" s="104"/>
      <c r="AG27122" s="104"/>
      <c r="AK27122" s="104"/>
      <c r="AL27122" s="104"/>
      <c r="AO27122" s="104"/>
      <c r="AP27122" s="104"/>
    </row>
    <row r="27123" spans="21:42" ht="15" customHeight="1" x14ac:dyDescent="0.25">
      <c r="U27123" s="104"/>
      <c r="AB27123" s="104"/>
      <c r="AC27123" s="104"/>
      <c r="AF27123" s="104"/>
      <c r="AG27123" s="104"/>
      <c r="AK27123" s="104"/>
      <c r="AL27123" s="104"/>
      <c r="AO27123" s="104"/>
      <c r="AP27123" s="104"/>
    </row>
    <row r="27124" spans="21:42" ht="15" customHeight="1" x14ac:dyDescent="0.25">
      <c r="U27124" s="104"/>
      <c r="AB27124" s="104"/>
      <c r="AC27124" s="104"/>
      <c r="AF27124" s="104"/>
      <c r="AG27124" s="104"/>
      <c r="AK27124" s="104"/>
      <c r="AL27124" s="104"/>
      <c r="AO27124" s="104"/>
      <c r="AP27124" s="104"/>
    </row>
    <row r="27125" spans="21:42" ht="15" customHeight="1" x14ac:dyDescent="0.25">
      <c r="U27125" s="104"/>
      <c r="AB27125" s="104"/>
      <c r="AC27125" s="104"/>
      <c r="AF27125" s="104"/>
      <c r="AG27125" s="104"/>
      <c r="AK27125" s="104"/>
      <c r="AL27125" s="104"/>
      <c r="AO27125" s="104"/>
      <c r="AP27125" s="104"/>
    </row>
    <row r="27126" spans="21:42" ht="15" customHeight="1" x14ac:dyDescent="0.25">
      <c r="U27126" s="104"/>
      <c r="AB27126" s="104"/>
      <c r="AC27126" s="104"/>
      <c r="AF27126" s="104"/>
      <c r="AG27126" s="104"/>
      <c r="AK27126" s="104"/>
      <c r="AL27126" s="104"/>
      <c r="AO27126" s="104"/>
      <c r="AP27126" s="104"/>
    </row>
    <row r="27127" spans="21:42" ht="15" customHeight="1" x14ac:dyDescent="0.25">
      <c r="U27127" s="104"/>
      <c r="AB27127" s="104"/>
      <c r="AC27127" s="104"/>
      <c r="AF27127" s="104"/>
      <c r="AG27127" s="104"/>
      <c r="AK27127" s="104"/>
      <c r="AL27127" s="104"/>
      <c r="AO27127" s="104"/>
      <c r="AP27127" s="104"/>
    </row>
    <row r="27128" spans="21:42" ht="15" customHeight="1" x14ac:dyDescent="0.25">
      <c r="U27128" s="104"/>
      <c r="AB27128" s="104"/>
      <c r="AC27128" s="104"/>
      <c r="AF27128" s="104"/>
      <c r="AG27128" s="104"/>
      <c r="AK27128" s="104"/>
      <c r="AL27128" s="104"/>
      <c r="AO27128" s="104"/>
      <c r="AP27128" s="104"/>
    </row>
    <row r="27129" spans="21:42" ht="15" customHeight="1" x14ac:dyDescent="0.25">
      <c r="U27129" s="104"/>
      <c r="AB27129" s="104"/>
      <c r="AC27129" s="104"/>
      <c r="AF27129" s="104"/>
      <c r="AG27129" s="104"/>
      <c r="AK27129" s="104"/>
      <c r="AL27129" s="104"/>
      <c r="AO27129" s="104"/>
      <c r="AP27129" s="104"/>
    </row>
    <row r="27130" spans="21:42" ht="15" customHeight="1" x14ac:dyDescent="0.25">
      <c r="U27130" s="104"/>
      <c r="AB27130" s="104"/>
      <c r="AC27130" s="104"/>
      <c r="AF27130" s="104"/>
      <c r="AG27130" s="104"/>
      <c r="AK27130" s="104"/>
      <c r="AL27130" s="104"/>
      <c r="AO27130" s="104"/>
      <c r="AP27130" s="104"/>
    </row>
    <row r="27131" spans="21:42" ht="15" customHeight="1" x14ac:dyDescent="0.25">
      <c r="U27131" s="104"/>
      <c r="AB27131" s="104"/>
      <c r="AC27131" s="104"/>
      <c r="AF27131" s="104"/>
      <c r="AG27131" s="104"/>
      <c r="AK27131" s="104"/>
      <c r="AL27131" s="104"/>
      <c r="AO27131" s="104"/>
      <c r="AP27131" s="104"/>
    </row>
    <row r="27132" spans="21:42" ht="15" customHeight="1" x14ac:dyDescent="0.25">
      <c r="U27132" s="104"/>
      <c r="AB27132" s="104"/>
      <c r="AC27132" s="104"/>
      <c r="AF27132" s="104"/>
      <c r="AG27132" s="104"/>
      <c r="AK27132" s="104"/>
      <c r="AL27132" s="104"/>
      <c r="AO27132" s="104"/>
      <c r="AP27132" s="104"/>
    </row>
    <row r="27133" spans="21:42" ht="15" customHeight="1" x14ac:dyDescent="0.25">
      <c r="U27133" s="104"/>
      <c r="AB27133" s="104"/>
      <c r="AC27133" s="104"/>
      <c r="AF27133" s="104"/>
      <c r="AG27133" s="104"/>
      <c r="AK27133" s="104"/>
      <c r="AL27133" s="104"/>
      <c r="AO27133" s="104"/>
      <c r="AP27133" s="104"/>
    </row>
    <row r="27134" spans="21:42" ht="15" customHeight="1" x14ac:dyDescent="0.25">
      <c r="U27134" s="104"/>
      <c r="AB27134" s="104"/>
      <c r="AC27134" s="104"/>
      <c r="AF27134" s="104"/>
      <c r="AG27134" s="104"/>
      <c r="AK27134" s="104"/>
      <c r="AL27134" s="104"/>
      <c r="AO27134" s="104"/>
      <c r="AP27134" s="104"/>
    </row>
    <row r="27135" spans="21:42" ht="15" customHeight="1" x14ac:dyDescent="0.25">
      <c r="U27135" s="104"/>
      <c r="AB27135" s="104"/>
      <c r="AC27135" s="104"/>
      <c r="AF27135" s="104"/>
      <c r="AG27135" s="104"/>
      <c r="AK27135" s="104"/>
      <c r="AL27135" s="104"/>
      <c r="AO27135" s="104"/>
      <c r="AP27135" s="104"/>
    </row>
    <row r="27136" spans="21:42" ht="15" customHeight="1" x14ac:dyDescent="0.25">
      <c r="U27136" s="104"/>
      <c r="AB27136" s="104"/>
      <c r="AC27136" s="104"/>
      <c r="AF27136" s="104"/>
      <c r="AG27136" s="104"/>
      <c r="AK27136" s="104"/>
      <c r="AL27136" s="104"/>
      <c r="AO27136" s="104"/>
      <c r="AP27136" s="104"/>
    </row>
    <row r="27137" spans="21:42" ht="15" customHeight="1" x14ac:dyDescent="0.25">
      <c r="U27137" s="104"/>
      <c r="AB27137" s="104"/>
      <c r="AC27137" s="104"/>
      <c r="AF27137" s="104"/>
      <c r="AG27137" s="104"/>
      <c r="AK27137" s="104"/>
      <c r="AL27137" s="104"/>
      <c r="AO27137" s="104"/>
      <c r="AP27137" s="104"/>
    </row>
    <row r="27138" spans="21:42" ht="15" customHeight="1" x14ac:dyDescent="0.25">
      <c r="U27138" s="104"/>
      <c r="AB27138" s="104"/>
      <c r="AC27138" s="104"/>
      <c r="AF27138" s="104"/>
      <c r="AG27138" s="104"/>
      <c r="AK27138" s="104"/>
      <c r="AL27138" s="104"/>
      <c r="AO27138" s="104"/>
      <c r="AP27138" s="104"/>
    </row>
    <row r="27139" spans="21:42" ht="15" customHeight="1" x14ac:dyDescent="0.25">
      <c r="U27139" s="104"/>
      <c r="AB27139" s="104"/>
      <c r="AC27139" s="104"/>
      <c r="AF27139" s="104"/>
      <c r="AG27139" s="104"/>
      <c r="AK27139" s="104"/>
      <c r="AL27139" s="104"/>
      <c r="AO27139" s="104"/>
      <c r="AP27139" s="104"/>
    </row>
    <row r="27140" spans="21:42" ht="15" customHeight="1" x14ac:dyDescent="0.25">
      <c r="U27140" s="104"/>
      <c r="AB27140" s="104"/>
      <c r="AC27140" s="104"/>
      <c r="AF27140" s="104"/>
      <c r="AG27140" s="104"/>
      <c r="AK27140" s="104"/>
      <c r="AL27140" s="104"/>
      <c r="AO27140" s="104"/>
      <c r="AP27140" s="104"/>
    </row>
    <row r="27141" spans="21:42" ht="15" customHeight="1" x14ac:dyDescent="0.25">
      <c r="U27141" s="104"/>
      <c r="AB27141" s="104"/>
      <c r="AC27141" s="104"/>
      <c r="AF27141" s="104"/>
      <c r="AG27141" s="104"/>
      <c r="AK27141" s="104"/>
      <c r="AL27141" s="104"/>
      <c r="AO27141" s="104"/>
      <c r="AP27141" s="104"/>
    </row>
    <row r="27142" spans="21:42" ht="15" customHeight="1" x14ac:dyDescent="0.25">
      <c r="U27142" s="104"/>
      <c r="AB27142" s="104"/>
      <c r="AC27142" s="104"/>
      <c r="AF27142" s="104"/>
      <c r="AG27142" s="104"/>
      <c r="AK27142" s="104"/>
      <c r="AL27142" s="104"/>
      <c r="AO27142" s="104"/>
      <c r="AP27142" s="104"/>
    </row>
    <row r="27143" spans="21:42" ht="15" customHeight="1" x14ac:dyDescent="0.25">
      <c r="U27143" s="104"/>
      <c r="AB27143" s="104"/>
      <c r="AC27143" s="104"/>
      <c r="AF27143" s="104"/>
      <c r="AG27143" s="104"/>
      <c r="AK27143" s="104"/>
      <c r="AL27143" s="104"/>
      <c r="AO27143" s="104"/>
      <c r="AP27143" s="104"/>
    </row>
    <row r="27144" spans="21:42" ht="15" customHeight="1" x14ac:dyDescent="0.25">
      <c r="U27144" s="104"/>
      <c r="AB27144" s="104"/>
      <c r="AC27144" s="104"/>
      <c r="AF27144" s="104"/>
      <c r="AG27144" s="104"/>
      <c r="AK27144" s="104"/>
      <c r="AL27144" s="104"/>
      <c r="AO27144" s="104"/>
      <c r="AP27144" s="104"/>
    </row>
    <row r="27145" spans="21:42" ht="15" customHeight="1" x14ac:dyDescent="0.25">
      <c r="U27145" s="104"/>
      <c r="AB27145" s="104"/>
      <c r="AC27145" s="104"/>
      <c r="AF27145" s="104"/>
      <c r="AG27145" s="104"/>
      <c r="AK27145" s="104"/>
      <c r="AL27145" s="104"/>
      <c r="AO27145" s="104"/>
      <c r="AP27145" s="104"/>
    </row>
    <row r="27146" spans="21:42" ht="15" customHeight="1" x14ac:dyDescent="0.25">
      <c r="U27146" s="104"/>
      <c r="AB27146" s="104"/>
      <c r="AC27146" s="104"/>
      <c r="AF27146" s="104"/>
      <c r="AG27146" s="104"/>
      <c r="AK27146" s="104"/>
      <c r="AL27146" s="104"/>
      <c r="AO27146" s="104"/>
      <c r="AP27146" s="104"/>
    </row>
    <row r="27147" spans="21:42" ht="15" customHeight="1" x14ac:dyDescent="0.25">
      <c r="U27147" s="104"/>
      <c r="AB27147" s="104"/>
      <c r="AC27147" s="104"/>
      <c r="AF27147" s="104"/>
      <c r="AG27147" s="104"/>
      <c r="AK27147" s="104"/>
      <c r="AL27147" s="104"/>
      <c r="AO27147" s="104"/>
      <c r="AP27147" s="104"/>
    </row>
    <row r="27148" spans="21:42" ht="15" customHeight="1" x14ac:dyDescent="0.25">
      <c r="U27148" s="104"/>
      <c r="AB27148" s="104"/>
      <c r="AC27148" s="104"/>
      <c r="AF27148" s="104"/>
      <c r="AG27148" s="104"/>
      <c r="AK27148" s="104"/>
      <c r="AL27148" s="104"/>
      <c r="AO27148" s="104"/>
      <c r="AP27148" s="104"/>
    </row>
    <row r="27149" spans="21:42" ht="15" customHeight="1" x14ac:dyDescent="0.25">
      <c r="U27149" s="104"/>
      <c r="AB27149" s="104"/>
      <c r="AC27149" s="104"/>
      <c r="AF27149" s="104"/>
      <c r="AG27149" s="104"/>
      <c r="AK27149" s="104"/>
      <c r="AL27149" s="104"/>
      <c r="AO27149" s="104"/>
      <c r="AP27149" s="104"/>
    </row>
    <row r="27150" spans="21:42" ht="15" customHeight="1" x14ac:dyDescent="0.25">
      <c r="U27150" s="104"/>
      <c r="AB27150" s="104"/>
      <c r="AC27150" s="104"/>
      <c r="AF27150" s="104"/>
      <c r="AG27150" s="104"/>
      <c r="AK27150" s="104"/>
      <c r="AL27150" s="104"/>
      <c r="AO27150" s="104"/>
      <c r="AP27150" s="104"/>
    </row>
    <row r="27151" spans="21:42" ht="15" customHeight="1" x14ac:dyDescent="0.25">
      <c r="U27151" s="104"/>
      <c r="AB27151" s="104"/>
      <c r="AC27151" s="104"/>
      <c r="AF27151" s="104"/>
      <c r="AG27151" s="104"/>
      <c r="AK27151" s="104"/>
      <c r="AL27151" s="104"/>
      <c r="AO27151" s="104"/>
      <c r="AP27151" s="104"/>
    </row>
    <row r="27152" spans="21:42" ht="15" customHeight="1" x14ac:dyDescent="0.25">
      <c r="U27152" s="104"/>
      <c r="AB27152" s="104"/>
      <c r="AC27152" s="104"/>
      <c r="AF27152" s="104"/>
      <c r="AG27152" s="104"/>
      <c r="AK27152" s="104"/>
      <c r="AL27152" s="104"/>
      <c r="AO27152" s="104"/>
      <c r="AP27152" s="104"/>
    </row>
    <row r="27153" spans="21:42" ht="15" customHeight="1" x14ac:dyDescent="0.25">
      <c r="U27153" s="104"/>
      <c r="AB27153" s="104"/>
      <c r="AC27153" s="104"/>
      <c r="AF27153" s="104"/>
      <c r="AG27153" s="104"/>
      <c r="AK27153" s="104"/>
      <c r="AL27153" s="104"/>
      <c r="AO27153" s="104"/>
      <c r="AP27153" s="104"/>
    </row>
    <row r="27154" spans="21:42" ht="15" customHeight="1" x14ac:dyDescent="0.25">
      <c r="U27154" s="104"/>
      <c r="AB27154" s="104"/>
      <c r="AC27154" s="104"/>
      <c r="AF27154" s="104"/>
      <c r="AG27154" s="104"/>
      <c r="AK27154" s="104"/>
      <c r="AL27154" s="104"/>
      <c r="AO27154" s="104"/>
      <c r="AP27154" s="104"/>
    </row>
    <row r="27155" spans="21:42" ht="15" customHeight="1" x14ac:dyDescent="0.25">
      <c r="U27155" s="104"/>
      <c r="AB27155" s="104"/>
      <c r="AC27155" s="104"/>
      <c r="AF27155" s="104"/>
      <c r="AG27155" s="104"/>
      <c r="AK27155" s="104"/>
      <c r="AL27155" s="104"/>
      <c r="AO27155" s="104"/>
      <c r="AP27155" s="104"/>
    </row>
    <row r="27156" spans="21:42" ht="15" customHeight="1" x14ac:dyDescent="0.25">
      <c r="U27156" s="104"/>
      <c r="AB27156" s="104"/>
      <c r="AC27156" s="104"/>
      <c r="AF27156" s="104"/>
      <c r="AG27156" s="104"/>
      <c r="AK27156" s="104"/>
      <c r="AL27156" s="104"/>
      <c r="AO27156" s="104"/>
      <c r="AP27156" s="104"/>
    </row>
    <row r="27157" spans="21:42" ht="15" customHeight="1" x14ac:dyDescent="0.25">
      <c r="U27157" s="104"/>
      <c r="AB27157" s="104"/>
      <c r="AC27157" s="104"/>
      <c r="AF27157" s="104"/>
      <c r="AG27157" s="104"/>
      <c r="AK27157" s="104"/>
      <c r="AL27157" s="104"/>
      <c r="AO27157" s="104"/>
      <c r="AP27157" s="104"/>
    </row>
    <row r="27158" spans="21:42" ht="15" customHeight="1" x14ac:dyDescent="0.25">
      <c r="U27158" s="104"/>
      <c r="AB27158" s="104"/>
      <c r="AC27158" s="104"/>
      <c r="AF27158" s="104"/>
      <c r="AG27158" s="104"/>
      <c r="AK27158" s="104"/>
      <c r="AL27158" s="104"/>
      <c r="AO27158" s="104"/>
      <c r="AP27158" s="104"/>
    </row>
    <row r="27159" spans="21:42" ht="15" customHeight="1" x14ac:dyDescent="0.25">
      <c r="U27159" s="104"/>
      <c r="AB27159" s="104"/>
      <c r="AC27159" s="104"/>
      <c r="AF27159" s="104"/>
      <c r="AG27159" s="104"/>
      <c r="AK27159" s="104"/>
      <c r="AL27159" s="104"/>
      <c r="AO27159" s="104"/>
      <c r="AP27159" s="104"/>
    </row>
    <row r="27160" spans="21:42" ht="15" customHeight="1" x14ac:dyDescent="0.25">
      <c r="U27160" s="104"/>
      <c r="AB27160" s="104"/>
      <c r="AC27160" s="104"/>
      <c r="AF27160" s="104"/>
      <c r="AG27160" s="104"/>
      <c r="AK27160" s="104"/>
      <c r="AL27160" s="104"/>
      <c r="AO27160" s="104"/>
      <c r="AP27160" s="104"/>
    </row>
    <row r="27161" spans="21:42" ht="15" customHeight="1" x14ac:dyDescent="0.25">
      <c r="U27161" s="104"/>
      <c r="AB27161" s="104"/>
      <c r="AC27161" s="104"/>
      <c r="AF27161" s="104"/>
      <c r="AG27161" s="104"/>
      <c r="AK27161" s="104"/>
      <c r="AL27161" s="104"/>
      <c r="AO27161" s="104"/>
      <c r="AP27161" s="104"/>
    </row>
    <row r="27162" spans="21:42" ht="15" customHeight="1" x14ac:dyDescent="0.25">
      <c r="U27162" s="104"/>
      <c r="AB27162" s="104"/>
      <c r="AC27162" s="104"/>
      <c r="AF27162" s="104"/>
      <c r="AG27162" s="104"/>
      <c r="AK27162" s="104"/>
      <c r="AL27162" s="104"/>
      <c r="AO27162" s="104"/>
      <c r="AP27162" s="104"/>
    </row>
    <row r="27163" spans="21:42" ht="15" customHeight="1" x14ac:dyDescent="0.25">
      <c r="U27163" s="104"/>
      <c r="AB27163" s="104"/>
      <c r="AC27163" s="104"/>
      <c r="AF27163" s="104"/>
      <c r="AG27163" s="104"/>
      <c r="AK27163" s="104"/>
      <c r="AL27163" s="104"/>
      <c r="AO27163" s="104"/>
      <c r="AP27163" s="104"/>
    </row>
    <row r="27164" spans="21:42" ht="15" customHeight="1" x14ac:dyDescent="0.25">
      <c r="U27164" s="104"/>
      <c r="AB27164" s="104"/>
      <c r="AC27164" s="104"/>
      <c r="AF27164" s="104"/>
      <c r="AG27164" s="104"/>
      <c r="AK27164" s="104"/>
      <c r="AL27164" s="104"/>
      <c r="AO27164" s="104"/>
      <c r="AP27164" s="104"/>
    </row>
    <row r="27165" spans="21:42" ht="15" customHeight="1" x14ac:dyDescent="0.25">
      <c r="U27165" s="104"/>
      <c r="AB27165" s="104"/>
      <c r="AC27165" s="104"/>
      <c r="AF27165" s="104"/>
      <c r="AG27165" s="104"/>
      <c r="AK27165" s="104"/>
      <c r="AL27165" s="104"/>
      <c r="AO27165" s="104"/>
      <c r="AP27165" s="104"/>
    </row>
    <row r="27166" spans="21:42" ht="15" customHeight="1" x14ac:dyDescent="0.25">
      <c r="U27166" s="104"/>
      <c r="AB27166" s="104"/>
      <c r="AC27166" s="104"/>
      <c r="AF27166" s="104"/>
      <c r="AG27166" s="104"/>
      <c r="AK27166" s="104"/>
      <c r="AL27166" s="104"/>
      <c r="AO27166" s="104"/>
      <c r="AP27166" s="104"/>
    </row>
    <row r="27167" spans="21:42" ht="15" customHeight="1" x14ac:dyDescent="0.25">
      <c r="U27167" s="104"/>
      <c r="AB27167" s="104"/>
      <c r="AC27167" s="104"/>
      <c r="AF27167" s="104"/>
      <c r="AG27167" s="104"/>
      <c r="AK27167" s="104"/>
      <c r="AL27167" s="104"/>
      <c r="AO27167" s="104"/>
      <c r="AP27167" s="104"/>
    </row>
    <row r="27168" spans="21:42" ht="15" customHeight="1" x14ac:dyDescent="0.25">
      <c r="U27168" s="104"/>
      <c r="AB27168" s="104"/>
      <c r="AC27168" s="104"/>
      <c r="AF27168" s="104"/>
      <c r="AG27168" s="104"/>
      <c r="AK27168" s="104"/>
      <c r="AL27168" s="104"/>
      <c r="AO27168" s="104"/>
      <c r="AP27168" s="104"/>
    </row>
    <row r="27169" spans="21:42" ht="15" customHeight="1" x14ac:dyDescent="0.25">
      <c r="U27169" s="104"/>
      <c r="AB27169" s="104"/>
      <c r="AC27169" s="104"/>
      <c r="AF27169" s="104"/>
      <c r="AG27169" s="104"/>
      <c r="AK27169" s="104"/>
      <c r="AL27169" s="104"/>
      <c r="AO27169" s="104"/>
      <c r="AP27169" s="104"/>
    </row>
    <row r="27170" spans="21:42" ht="15" customHeight="1" x14ac:dyDescent="0.25">
      <c r="U27170" s="104"/>
      <c r="AB27170" s="104"/>
      <c r="AC27170" s="104"/>
      <c r="AF27170" s="104"/>
      <c r="AG27170" s="104"/>
      <c r="AK27170" s="104"/>
      <c r="AL27170" s="104"/>
      <c r="AO27170" s="104"/>
      <c r="AP27170" s="104"/>
    </row>
    <row r="27171" spans="21:42" ht="15" customHeight="1" x14ac:dyDescent="0.25">
      <c r="U27171" s="104"/>
      <c r="AB27171" s="104"/>
      <c r="AC27171" s="104"/>
      <c r="AF27171" s="104"/>
      <c r="AG27171" s="104"/>
      <c r="AK27171" s="104"/>
      <c r="AL27171" s="104"/>
      <c r="AO27171" s="104"/>
      <c r="AP27171" s="104"/>
    </row>
    <row r="27172" spans="21:42" ht="15" customHeight="1" x14ac:dyDescent="0.25">
      <c r="U27172" s="104"/>
      <c r="AB27172" s="104"/>
      <c r="AC27172" s="104"/>
      <c r="AF27172" s="104"/>
      <c r="AG27172" s="104"/>
      <c r="AK27172" s="104"/>
      <c r="AL27172" s="104"/>
      <c r="AO27172" s="104"/>
      <c r="AP27172" s="104"/>
    </row>
    <row r="27173" spans="21:42" ht="15" customHeight="1" x14ac:dyDescent="0.25">
      <c r="U27173" s="104"/>
      <c r="AB27173" s="104"/>
      <c r="AC27173" s="104"/>
      <c r="AF27173" s="104"/>
      <c r="AG27173" s="104"/>
      <c r="AK27173" s="104"/>
      <c r="AL27173" s="104"/>
      <c r="AO27173" s="104"/>
      <c r="AP27173" s="104"/>
    </row>
    <row r="27174" spans="21:42" ht="15" customHeight="1" x14ac:dyDescent="0.25">
      <c r="U27174" s="104"/>
      <c r="AB27174" s="104"/>
      <c r="AC27174" s="104"/>
      <c r="AF27174" s="104"/>
      <c r="AG27174" s="104"/>
      <c r="AK27174" s="104"/>
      <c r="AL27174" s="104"/>
      <c r="AO27174" s="104"/>
      <c r="AP27174" s="104"/>
    </row>
    <row r="27175" spans="21:42" ht="15" customHeight="1" x14ac:dyDescent="0.25">
      <c r="U27175" s="104"/>
      <c r="AB27175" s="104"/>
      <c r="AC27175" s="104"/>
      <c r="AF27175" s="104"/>
      <c r="AG27175" s="104"/>
      <c r="AK27175" s="104"/>
      <c r="AL27175" s="104"/>
      <c r="AO27175" s="104"/>
      <c r="AP27175" s="104"/>
    </row>
    <row r="27176" spans="21:42" ht="15" customHeight="1" x14ac:dyDescent="0.25">
      <c r="U27176" s="104"/>
      <c r="AB27176" s="104"/>
      <c r="AC27176" s="104"/>
      <c r="AF27176" s="104"/>
      <c r="AG27176" s="104"/>
      <c r="AK27176" s="104"/>
      <c r="AL27176" s="104"/>
      <c r="AO27176" s="104"/>
      <c r="AP27176" s="104"/>
    </row>
    <row r="27177" spans="21:42" ht="15" customHeight="1" x14ac:dyDescent="0.25">
      <c r="U27177" s="104"/>
      <c r="AB27177" s="104"/>
      <c r="AC27177" s="104"/>
      <c r="AF27177" s="104"/>
      <c r="AG27177" s="104"/>
      <c r="AK27177" s="104"/>
      <c r="AL27177" s="104"/>
      <c r="AO27177" s="104"/>
      <c r="AP27177" s="104"/>
    </row>
    <row r="27178" spans="21:42" ht="15" customHeight="1" x14ac:dyDescent="0.25">
      <c r="U27178" s="104"/>
      <c r="AB27178" s="104"/>
      <c r="AC27178" s="104"/>
      <c r="AF27178" s="104"/>
      <c r="AG27178" s="104"/>
      <c r="AK27178" s="104"/>
      <c r="AL27178" s="104"/>
      <c r="AO27178" s="104"/>
      <c r="AP27178" s="104"/>
    </row>
    <row r="27179" spans="21:42" ht="15" customHeight="1" x14ac:dyDescent="0.25">
      <c r="U27179" s="104"/>
      <c r="AB27179" s="104"/>
      <c r="AC27179" s="104"/>
      <c r="AF27179" s="104"/>
      <c r="AG27179" s="104"/>
      <c r="AK27179" s="104"/>
      <c r="AL27179" s="104"/>
      <c r="AO27179" s="104"/>
      <c r="AP27179" s="104"/>
    </row>
    <row r="27180" spans="21:42" ht="15" customHeight="1" x14ac:dyDescent="0.25">
      <c r="U27180" s="104"/>
      <c r="AB27180" s="104"/>
      <c r="AC27180" s="104"/>
      <c r="AF27180" s="104"/>
      <c r="AG27180" s="104"/>
      <c r="AK27180" s="104"/>
      <c r="AL27180" s="104"/>
      <c r="AO27180" s="104"/>
      <c r="AP27180" s="104"/>
    </row>
    <row r="27181" spans="21:42" ht="15" customHeight="1" x14ac:dyDescent="0.25">
      <c r="U27181" s="104"/>
      <c r="AB27181" s="104"/>
      <c r="AC27181" s="104"/>
      <c r="AF27181" s="104"/>
      <c r="AG27181" s="104"/>
      <c r="AK27181" s="104"/>
      <c r="AL27181" s="104"/>
      <c r="AO27181" s="104"/>
      <c r="AP27181" s="104"/>
    </row>
    <row r="27182" spans="21:42" ht="15" customHeight="1" x14ac:dyDescent="0.25">
      <c r="U27182" s="104"/>
      <c r="AB27182" s="104"/>
      <c r="AC27182" s="104"/>
      <c r="AF27182" s="104"/>
      <c r="AG27182" s="104"/>
      <c r="AK27182" s="104"/>
      <c r="AL27182" s="104"/>
      <c r="AO27182" s="104"/>
      <c r="AP27182" s="104"/>
    </row>
    <row r="27183" spans="21:42" ht="15" customHeight="1" x14ac:dyDescent="0.25">
      <c r="U27183" s="104"/>
      <c r="AB27183" s="104"/>
      <c r="AC27183" s="104"/>
      <c r="AF27183" s="104"/>
      <c r="AG27183" s="104"/>
      <c r="AK27183" s="104"/>
      <c r="AL27183" s="104"/>
      <c r="AO27183" s="104"/>
      <c r="AP27183" s="104"/>
    </row>
    <row r="27184" spans="21:42" ht="15" customHeight="1" x14ac:dyDescent="0.25">
      <c r="U27184" s="104"/>
      <c r="AB27184" s="104"/>
      <c r="AC27184" s="104"/>
      <c r="AF27184" s="104"/>
      <c r="AG27184" s="104"/>
      <c r="AK27184" s="104"/>
      <c r="AL27184" s="104"/>
      <c r="AO27184" s="104"/>
      <c r="AP27184" s="104"/>
    </row>
    <row r="27185" spans="21:42" ht="15" customHeight="1" x14ac:dyDescent="0.25">
      <c r="U27185" s="104"/>
      <c r="AB27185" s="104"/>
      <c r="AC27185" s="104"/>
      <c r="AF27185" s="104"/>
      <c r="AG27185" s="104"/>
      <c r="AK27185" s="104"/>
      <c r="AL27185" s="104"/>
      <c r="AO27185" s="104"/>
      <c r="AP27185" s="104"/>
    </row>
    <row r="27186" spans="21:42" ht="15" customHeight="1" x14ac:dyDescent="0.25">
      <c r="U27186" s="104"/>
      <c r="AB27186" s="104"/>
      <c r="AC27186" s="104"/>
      <c r="AF27186" s="104"/>
      <c r="AG27186" s="104"/>
      <c r="AK27186" s="104"/>
      <c r="AL27186" s="104"/>
      <c r="AO27186" s="104"/>
      <c r="AP27186" s="104"/>
    </row>
    <row r="27187" spans="21:42" ht="15" customHeight="1" x14ac:dyDescent="0.25">
      <c r="U27187" s="104"/>
      <c r="AB27187" s="104"/>
      <c r="AC27187" s="104"/>
      <c r="AF27187" s="104"/>
      <c r="AG27187" s="104"/>
      <c r="AK27187" s="104"/>
      <c r="AL27187" s="104"/>
      <c r="AO27187" s="104"/>
      <c r="AP27187" s="104"/>
    </row>
    <row r="27188" spans="21:42" ht="15" customHeight="1" x14ac:dyDescent="0.25">
      <c r="U27188" s="104"/>
      <c r="AB27188" s="104"/>
      <c r="AC27188" s="104"/>
      <c r="AF27188" s="104"/>
      <c r="AG27188" s="104"/>
      <c r="AK27188" s="104"/>
      <c r="AL27188" s="104"/>
      <c r="AO27188" s="104"/>
      <c r="AP27188" s="104"/>
    </row>
    <row r="27189" spans="21:42" ht="15" customHeight="1" x14ac:dyDescent="0.25">
      <c r="U27189" s="104"/>
      <c r="AB27189" s="104"/>
      <c r="AC27189" s="104"/>
      <c r="AF27189" s="104"/>
      <c r="AG27189" s="104"/>
      <c r="AK27189" s="104"/>
      <c r="AL27189" s="104"/>
      <c r="AO27189" s="104"/>
      <c r="AP27189" s="104"/>
    </row>
    <row r="27190" spans="21:42" ht="15" customHeight="1" x14ac:dyDescent="0.25">
      <c r="U27190" s="104"/>
      <c r="AB27190" s="104"/>
      <c r="AC27190" s="104"/>
      <c r="AF27190" s="104"/>
      <c r="AG27190" s="104"/>
      <c r="AK27190" s="104"/>
      <c r="AL27190" s="104"/>
      <c r="AO27190" s="104"/>
      <c r="AP27190" s="104"/>
    </row>
    <row r="27191" spans="21:42" ht="15" customHeight="1" x14ac:dyDescent="0.25">
      <c r="U27191" s="104"/>
      <c r="AB27191" s="104"/>
      <c r="AC27191" s="104"/>
      <c r="AF27191" s="104"/>
      <c r="AG27191" s="104"/>
      <c r="AK27191" s="104"/>
      <c r="AL27191" s="104"/>
      <c r="AO27191" s="104"/>
      <c r="AP27191" s="104"/>
    </row>
    <row r="27192" spans="21:42" ht="15" customHeight="1" x14ac:dyDescent="0.25">
      <c r="U27192" s="104"/>
      <c r="AB27192" s="104"/>
      <c r="AC27192" s="104"/>
      <c r="AF27192" s="104"/>
      <c r="AG27192" s="104"/>
      <c r="AK27192" s="104"/>
      <c r="AL27192" s="104"/>
      <c r="AO27192" s="104"/>
      <c r="AP27192" s="104"/>
    </row>
    <row r="27193" spans="21:42" ht="15" customHeight="1" x14ac:dyDescent="0.25">
      <c r="U27193" s="104"/>
      <c r="AB27193" s="104"/>
      <c r="AC27193" s="104"/>
      <c r="AF27193" s="104"/>
      <c r="AG27193" s="104"/>
      <c r="AK27193" s="104"/>
      <c r="AL27193" s="104"/>
      <c r="AO27193" s="104"/>
      <c r="AP27193" s="104"/>
    </row>
    <row r="27194" spans="21:42" ht="15" customHeight="1" x14ac:dyDescent="0.25">
      <c r="U27194" s="104"/>
      <c r="AB27194" s="104"/>
      <c r="AC27194" s="104"/>
      <c r="AF27194" s="104"/>
      <c r="AG27194" s="104"/>
      <c r="AK27194" s="104"/>
      <c r="AL27194" s="104"/>
      <c r="AO27194" s="104"/>
      <c r="AP27194" s="104"/>
    </row>
    <row r="27195" spans="21:42" ht="15" customHeight="1" x14ac:dyDescent="0.25">
      <c r="U27195" s="104"/>
      <c r="AB27195" s="104"/>
      <c r="AC27195" s="104"/>
      <c r="AF27195" s="104"/>
      <c r="AG27195" s="104"/>
      <c r="AK27195" s="104"/>
      <c r="AL27195" s="104"/>
      <c r="AO27195" s="104"/>
      <c r="AP27195" s="104"/>
    </row>
    <row r="27196" spans="21:42" ht="15" customHeight="1" x14ac:dyDescent="0.25">
      <c r="U27196" s="104"/>
      <c r="AB27196" s="104"/>
      <c r="AC27196" s="104"/>
      <c r="AF27196" s="104"/>
      <c r="AG27196" s="104"/>
      <c r="AK27196" s="104"/>
      <c r="AL27196" s="104"/>
      <c r="AO27196" s="104"/>
      <c r="AP27196" s="104"/>
    </row>
    <row r="27197" spans="21:42" ht="15" customHeight="1" x14ac:dyDescent="0.25">
      <c r="U27197" s="104"/>
      <c r="AB27197" s="104"/>
      <c r="AC27197" s="104"/>
      <c r="AF27197" s="104"/>
      <c r="AG27197" s="104"/>
      <c r="AK27197" s="104"/>
      <c r="AL27197" s="104"/>
      <c r="AO27197" s="104"/>
      <c r="AP27197" s="104"/>
    </row>
    <row r="27198" spans="21:42" ht="15" customHeight="1" x14ac:dyDescent="0.25">
      <c r="U27198" s="104"/>
      <c r="AB27198" s="104"/>
      <c r="AC27198" s="104"/>
      <c r="AF27198" s="104"/>
      <c r="AG27198" s="104"/>
      <c r="AK27198" s="104"/>
      <c r="AL27198" s="104"/>
      <c r="AO27198" s="104"/>
      <c r="AP27198" s="104"/>
    </row>
    <row r="27199" spans="21:42" ht="15" customHeight="1" x14ac:dyDescent="0.25">
      <c r="U27199" s="104"/>
      <c r="AB27199" s="104"/>
      <c r="AC27199" s="104"/>
      <c r="AF27199" s="104"/>
      <c r="AG27199" s="104"/>
      <c r="AK27199" s="104"/>
      <c r="AL27199" s="104"/>
      <c r="AO27199" s="104"/>
      <c r="AP27199" s="104"/>
    </row>
    <row r="27200" spans="21:42" ht="15" customHeight="1" x14ac:dyDescent="0.25">
      <c r="U27200" s="104"/>
      <c r="AB27200" s="104"/>
      <c r="AC27200" s="104"/>
      <c r="AF27200" s="104"/>
      <c r="AG27200" s="104"/>
      <c r="AK27200" s="104"/>
      <c r="AL27200" s="104"/>
      <c r="AO27200" s="104"/>
      <c r="AP27200" s="104"/>
    </row>
    <row r="27201" spans="21:42" ht="15" customHeight="1" x14ac:dyDescent="0.25">
      <c r="U27201" s="104"/>
      <c r="AB27201" s="104"/>
      <c r="AC27201" s="104"/>
      <c r="AF27201" s="104"/>
      <c r="AG27201" s="104"/>
      <c r="AK27201" s="104"/>
      <c r="AL27201" s="104"/>
      <c r="AO27201" s="104"/>
      <c r="AP27201" s="104"/>
    </row>
    <row r="27202" spans="21:42" ht="15" customHeight="1" x14ac:dyDescent="0.25">
      <c r="U27202" s="104"/>
      <c r="AB27202" s="104"/>
      <c r="AC27202" s="104"/>
      <c r="AF27202" s="104"/>
      <c r="AG27202" s="104"/>
      <c r="AK27202" s="104"/>
      <c r="AL27202" s="104"/>
      <c r="AO27202" s="104"/>
      <c r="AP27202" s="104"/>
    </row>
    <row r="27203" spans="21:42" ht="15" customHeight="1" x14ac:dyDescent="0.25">
      <c r="U27203" s="104"/>
      <c r="AB27203" s="104"/>
      <c r="AC27203" s="104"/>
      <c r="AF27203" s="104"/>
      <c r="AG27203" s="104"/>
      <c r="AK27203" s="104"/>
      <c r="AL27203" s="104"/>
      <c r="AO27203" s="104"/>
      <c r="AP27203" s="104"/>
    </row>
    <row r="27204" spans="21:42" ht="15" customHeight="1" x14ac:dyDescent="0.25">
      <c r="U27204" s="104"/>
      <c r="AB27204" s="104"/>
      <c r="AC27204" s="104"/>
      <c r="AF27204" s="104"/>
      <c r="AG27204" s="104"/>
      <c r="AK27204" s="104"/>
      <c r="AL27204" s="104"/>
      <c r="AO27204" s="104"/>
      <c r="AP27204" s="104"/>
    </row>
    <row r="27205" spans="21:42" ht="15" customHeight="1" x14ac:dyDescent="0.25">
      <c r="U27205" s="104"/>
      <c r="AB27205" s="104"/>
      <c r="AC27205" s="104"/>
      <c r="AF27205" s="104"/>
      <c r="AG27205" s="104"/>
      <c r="AK27205" s="104"/>
      <c r="AL27205" s="104"/>
      <c r="AO27205" s="104"/>
      <c r="AP27205" s="104"/>
    </row>
    <row r="27206" spans="21:42" ht="15" customHeight="1" x14ac:dyDescent="0.25">
      <c r="U27206" s="104"/>
      <c r="AB27206" s="104"/>
      <c r="AC27206" s="104"/>
      <c r="AF27206" s="104"/>
      <c r="AG27206" s="104"/>
      <c r="AK27206" s="104"/>
      <c r="AL27206" s="104"/>
      <c r="AO27206" s="104"/>
      <c r="AP27206" s="104"/>
    </row>
    <row r="27207" spans="21:42" ht="15" customHeight="1" x14ac:dyDescent="0.25">
      <c r="U27207" s="104"/>
      <c r="AB27207" s="104"/>
      <c r="AC27207" s="104"/>
      <c r="AF27207" s="104"/>
      <c r="AG27207" s="104"/>
      <c r="AK27207" s="104"/>
      <c r="AL27207" s="104"/>
      <c r="AO27207" s="104"/>
      <c r="AP27207" s="104"/>
    </row>
    <row r="27208" spans="21:42" ht="15" customHeight="1" x14ac:dyDescent="0.25">
      <c r="U27208" s="104"/>
      <c r="AB27208" s="104"/>
      <c r="AC27208" s="104"/>
      <c r="AF27208" s="104"/>
      <c r="AG27208" s="104"/>
      <c r="AK27208" s="104"/>
      <c r="AL27208" s="104"/>
      <c r="AO27208" s="104"/>
      <c r="AP27208" s="104"/>
    </row>
    <row r="27209" spans="21:42" ht="15" customHeight="1" x14ac:dyDescent="0.25">
      <c r="U27209" s="104"/>
      <c r="AB27209" s="104"/>
      <c r="AC27209" s="104"/>
      <c r="AF27209" s="104"/>
      <c r="AG27209" s="104"/>
      <c r="AK27209" s="104"/>
      <c r="AL27209" s="104"/>
      <c r="AO27209" s="104"/>
      <c r="AP27209" s="104"/>
    </row>
    <row r="27210" spans="21:42" ht="15" customHeight="1" x14ac:dyDescent="0.25">
      <c r="U27210" s="104"/>
      <c r="AB27210" s="104"/>
      <c r="AC27210" s="104"/>
      <c r="AF27210" s="104"/>
      <c r="AG27210" s="104"/>
      <c r="AK27210" s="104"/>
      <c r="AL27210" s="104"/>
      <c r="AO27210" s="104"/>
      <c r="AP27210" s="104"/>
    </row>
    <row r="27211" spans="21:42" ht="15" customHeight="1" x14ac:dyDescent="0.25">
      <c r="U27211" s="104"/>
      <c r="AB27211" s="104"/>
      <c r="AC27211" s="104"/>
      <c r="AF27211" s="104"/>
      <c r="AG27211" s="104"/>
      <c r="AK27211" s="104"/>
      <c r="AL27211" s="104"/>
      <c r="AO27211" s="104"/>
      <c r="AP27211" s="104"/>
    </row>
    <row r="27212" spans="21:42" ht="15" customHeight="1" x14ac:dyDescent="0.25">
      <c r="U27212" s="104"/>
      <c r="AB27212" s="104"/>
      <c r="AC27212" s="104"/>
      <c r="AF27212" s="104"/>
      <c r="AG27212" s="104"/>
      <c r="AK27212" s="104"/>
      <c r="AL27212" s="104"/>
      <c r="AO27212" s="104"/>
      <c r="AP27212" s="104"/>
    </row>
    <row r="27213" spans="21:42" ht="15" customHeight="1" x14ac:dyDescent="0.25">
      <c r="U27213" s="104"/>
      <c r="AB27213" s="104"/>
      <c r="AC27213" s="104"/>
      <c r="AF27213" s="104"/>
      <c r="AG27213" s="104"/>
      <c r="AK27213" s="104"/>
      <c r="AL27213" s="104"/>
      <c r="AO27213" s="104"/>
      <c r="AP27213" s="104"/>
    </row>
    <row r="27214" spans="21:42" ht="15" customHeight="1" x14ac:dyDescent="0.25">
      <c r="U27214" s="104"/>
      <c r="AB27214" s="104"/>
      <c r="AC27214" s="104"/>
      <c r="AF27214" s="104"/>
      <c r="AG27214" s="104"/>
      <c r="AK27214" s="104"/>
      <c r="AL27214" s="104"/>
      <c r="AO27214" s="104"/>
      <c r="AP27214" s="104"/>
    </row>
    <row r="27215" spans="21:42" ht="15" customHeight="1" x14ac:dyDescent="0.25">
      <c r="U27215" s="104"/>
      <c r="AB27215" s="104"/>
      <c r="AC27215" s="104"/>
      <c r="AF27215" s="104"/>
      <c r="AG27215" s="104"/>
      <c r="AK27215" s="104"/>
      <c r="AL27215" s="104"/>
      <c r="AO27215" s="104"/>
      <c r="AP27215" s="104"/>
    </row>
    <row r="27216" spans="21:42" ht="15" customHeight="1" x14ac:dyDescent="0.25">
      <c r="U27216" s="104"/>
      <c r="AB27216" s="104"/>
      <c r="AC27216" s="104"/>
      <c r="AF27216" s="104"/>
      <c r="AG27216" s="104"/>
      <c r="AK27216" s="104"/>
      <c r="AL27216" s="104"/>
      <c r="AO27216" s="104"/>
      <c r="AP27216" s="104"/>
    </row>
    <row r="27217" spans="21:42" ht="15" customHeight="1" x14ac:dyDescent="0.25">
      <c r="U27217" s="104"/>
      <c r="AB27217" s="104"/>
      <c r="AC27217" s="104"/>
      <c r="AF27217" s="104"/>
      <c r="AG27217" s="104"/>
      <c r="AK27217" s="104"/>
      <c r="AL27217" s="104"/>
      <c r="AO27217" s="104"/>
      <c r="AP27217" s="104"/>
    </row>
    <row r="27218" spans="21:42" ht="15" customHeight="1" x14ac:dyDescent="0.25">
      <c r="U27218" s="104"/>
      <c r="AB27218" s="104"/>
      <c r="AC27218" s="104"/>
      <c r="AF27218" s="104"/>
      <c r="AG27218" s="104"/>
      <c r="AK27218" s="104"/>
      <c r="AL27218" s="104"/>
      <c r="AO27218" s="104"/>
      <c r="AP27218" s="104"/>
    </row>
    <row r="27219" spans="21:42" ht="15" customHeight="1" x14ac:dyDescent="0.25">
      <c r="U27219" s="104"/>
      <c r="AB27219" s="104"/>
      <c r="AC27219" s="104"/>
      <c r="AF27219" s="104"/>
      <c r="AG27219" s="104"/>
      <c r="AK27219" s="104"/>
      <c r="AL27219" s="104"/>
      <c r="AO27219" s="104"/>
      <c r="AP27219" s="104"/>
    </row>
    <row r="27220" spans="21:42" ht="15" customHeight="1" x14ac:dyDescent="0.25">
      <c r="U27220" s="104"/>
      <c r="AB27220" s="104"/>
      <c r="AC27220" s="104"/>
      <c r="AF27220" s="104"/>
      <c r="AG27220" s="104"/>
      <c r="AK27220" s="104"/>
      <c r="AL27220" s="104"/>
      <c r="AO27220" s="104"/>
      <c r="AP27220" s="104"/>
    </row>
    <row r="27221" spans="21:42" ht="15" customHeight="1" x14ac:dyDescent="0.25">
      <c r="U27221" s="104"/>
      <c r="AB27221" s="104"/>
      <c r="AC27221" s="104"/>
      <c r="AF27221" s="104"/>
      <c r="AG27221" s="104"/>
      <c r="AK27221" s="104"/>
      <c r="AL27221" s="104"/>
      <c r="AO27221" s="104"/>
      <c r="AP27221" s="104"/>
    </row>
    <row r="27222" spans="21:42" ht="15" customHeight="1" x14ac:dyDescent="0.25">
      <c r="U27222" s="104"/>
      <c r="AB27222" s="104"/>
      <c r="AC27222" s="104"/>
      <c r="AF27222" s="104"/>
      <c r="AG27222" s="104"/>
      <c r="AK27222" s="104"/>
      <c r="AL27222" s="104"/>
      <c r="AO27222" s="104"/>
      <c r="AP27222" s="104"/>
    </row>
    <row r="27223" spans="21:42" ht="15" customHeight="1" x14ac:dyDescent="0.25">
      <c r="U27223" s="104"/>
      <c r="AB27223" s="104"/>
      <c r="AC27223" s="104"/>
      <c r="AF27223" s="104"/>
      <c r="AG27223" s="104"/>
      <c r="AK27223" s="104"/>
      <c r="AL27223" s="104"/>
      <c r="AO27223" s="104"/>
      <c r="AP27223" s="104"/>
    </row>
    <row r="27224" spans="21:42" ht="15" customHeight="1" x14ac:dyDescent="0.25">
      <c r="U27224" s="104"/>
      <c r="AB27224" s="104"/>
      <c r="AC27224" s="104"/>
      <c r="AF27224" s="104"/>
      <c r="AG27224" s="104"/>
      <c r="AK27224" s="104"/>
      <c r="AL27224" s="104"/>
      <c r="AO27224" s="104"/>
      <c r="AP27224" s="104"/>
    </row>
    <row r="27225" spans="21:42" ht="15" customHeight="1" x14ac:dyDescent="0.25">
      <c r="U27225" s="104"/>
      <c r="AB27225" s="104"/>
      <c r="AC27225" s="104"/>
      <c r="AF27225" s="104"/>
      <c r="AG27225" s="104"/>
      <c r="AK27225" s="104"/>
      <c r="AL27225" s="104"/>
      <c r="AO27225" s="104"/>
      <c r="AP27225" s="104"/>
    </row>
    <row r="27226" spans="21:42" ht="15" customHeight="1" x14ac:dyDescent="0.25">
      <c r="U27226" s="104"/>
      <c r="AB27226" s="104"/>
      <c r="AC27226" s="104"/>
      <c r="AF27226" s="104"/>
      <c r="AG27226" s="104"/>
      <c r="AK27226" s="104"/>
      <c r="AL27226" s="104"/>
      <c r="AO27226" s="104"/>
      <c r="AP27226" s="104"/>
    </row>
    <row r="27227" spans="21:42" ht="15" customHeight="1" x14ac:dyDescent="0.25">
      <c r="U27227" s="104"/>
      <c r="AB27227" s="104"/>
      <c r="AC27227" s="104"/>
      <c r="AF27227" s="104"/>
      <c r="AG27227" s="104"/>
      <c r="AK27227" s="104"/>
      <c r="AL27227" s="104"/>
      <c r="AO27227" s="104"/>
      <c r="AP27227" s="104"/>
    </row>
    <row r="27228" spans="21:42" ht="15" customHeight="1" x14ac:dyDescent="0.25">
      <c r="U27228" s="104"/>
      <c r="AB27228" s="104"/>
      <c r="AC27228" s="104"/>
      <c r="AF27228" s="104"/>
      <c r="AG27228" s="104"/>
      <c r="AK27228" s="104"/>
      <c r="AL27228" s="104"/>
      <c r="AO27228" s="104"/>
      <c r="AP27228" s="104"/>
    </row>
    <row r="27229" spans="21:42" ht="15" customHeight="1" x14ac:dyDescent="0.25">
      <c r="U27229" s="104"/>
      <c r="AB27229" s="104"/>
      <c r="AC27229" s="104"/>
      <c r="AF27229" s="104"/>
      <c r="AG27229" s="104"/>
      <c r="AK27229" s="104"/>
      <c r="AL27229" s="104"/>
      <c r="AO27229" s="104"/>
      <c r="AP27229" s="104"/>
    </row>
    <row r="27230" spans="21:42" ht="15" customHeight="1" x14ac:dyDescent="0.25">
      <c r="U27230" s="104"/>
      <c r="AB27230" s="104"/>
      <c r="AC27230" s="104"/>
      <c r="AF27230" s="104"/>
      <c r="AG27230" s="104"/>
      <c r="AK27230" s="104"/>
      <c r="AL27230" s="104"/>
      <c r="AO27230" s="104"/>
      <c r="AP27230" s="104"/>
    </row>
    <row r="27231" spans="21:42" ht="15" customHeight="1" x14ac:dyDescent="0.25">
      <c r="U27231" s="104"/>
      <c r="AB27231" s="104"/>
      <c r="AC27231" s="104"/>
      <c r="AF27231" s="104"/>
      <c r="AG27231" s="104"/>
      <c r="AK27231" s="104"/>
      <c r="AL27231" s="104"/>
      <c r="AO27231" s="104"/>
      <c r="AP27231" s="104"/>
    </row>
    <row r="27232" spans="21:42" ht="15" customHeight="1" x14ac:dyDescent="0.25">
      <c r="U27232" s="104"/>
      <c r="AB27232" s="104"/>
      <c r="AC27232" s="104"/>
      <c r="AF27232" s="104"/>
      <c r="AG27232" s="104"/>
      <c r="AK27232" s="104"/>
      <c r="AL27232" s="104"/>
      <c r="AO27232" s="104"/>
      <c r="AP27232" s="104"/>
    </row>
    <row r="27233" spans="21:42" ht="15" customHeight="1" x14ac:dyDescent="0.25">
      <c r="U27233" s="104"/>
      <c r="AB27233" s="104"/>
      <c r="AC27233" s="104"/>
      <c r="AF27233" s="104"/>
      <c r="AG27233" s="104"/>
      <c r="AK27233" s="104"/>
      <c r="AL27233" s="104"/>
      <c r="AO27233" s="104"/>
      <c r="AP27233" s="104"/>
    </row>
    <row r="27234" spans="21:42" ht="15" customHeight="1" x14ac:dyDescent="0.25">
      <c r="U27234" s="104"/>
      <c r="AB27234" s="104"/>
      <c r="AC27234" s="104"/>
      <c r="AF27234" s="104"/>
      <c r="AG27234" s="104"/>
      <c r="AK27234" s="104"/>
      <c r="AL27234" s="104"/>
      <c r="AO27234" s="104"/>
      <c r="AP27234" s="104"/>
    </row>
    <row r="27235" spans="21:42" ht="15" customHeight="1" x14ac:dyDescent="0.25">
      <c r="U27235" s="104"/>
      <c r="AB27235" s="104"/>
      <c r="AC27235" s="104"/>
      <c r="AF27235" s="104"/>
      <c r="AG27235" s="104"/>
      <c r="AK27235" s="104"/>
      <c r="AL27235" s="104"/>
      <c r="AO27235" s="104"/>
      <c r="AP27235" s="104"/>
    </row>
    <row r="27236" spans="21:42" ht="15" customHeight="1" x14ac:dyDescent="0.25">
      <c r="U27236" s="104"/>
      <c r="AB27236" s="104"/>
      <c r="AC27236" s="104"/>
      <c r="AF27236" s="104"/>
      <c r="AG27236" s="104"/>
      <c r="AK27236" s="104"/>
      <c r="AL27236" s="104"/>
      <c r="AO27236" s="104"/>
      <c r="AP27236" s="104"/>
    </row>
    <row r="27237" spans="21:42" ht="15" customHeight="1" x14ac:dyDescent="0.25">
      <c r="U27237" s="104"/>
      <c r="AB27237" s="104"/>
      <c r="AC27237" s="104"/>
      <c r="AF27237" s="104"/>
      <c r="AG27237" s="104"/>
      <c r="AK27237" s="104"/>
      <c r="AL27237" s="104"/>
      <c r="AO27237" s="104"/>
      <c r="AP27237" s="104"/>
    </row>
    <row r="27238" spans="21:42" ht="15" customHeight="1" x14ac:dyDescent="0.25">
      <c r="U27238" s="104"/>
      <c r="AB27238" s="104"/>
      <c r="AC27238" s="104"/>
      <c r="AF27238" s="104"/>
      <c r="AG27238" s="104"/>
      <c r="AK27238" s="104"/>
      <c r="AL27238" s="104"/>
      <c r="AO27238" s="104"/>
      <c r="AP27238" s="104"/>
    </row>
    <row r="27239" spans="21:42" ht="15" customHeight="1" x14ac:dyDescent="0.25">
      <c r="U27239" s="104"/>
      <c r="AB27239" s="104"/>
      <c r="AC27239" s="104"/>
      <c r="AF27239" s="104"/>
      <c r="AG27239" s="104"/>
      <c r="AK27239" s="104"/>
      <c r="AL27239" s="104"/>
      <c r="AO27239" s="104"/>
      <c r="AP27239" s="104"/>
    </row>
    <row r="27240" spans="21:42" ht="15" customHeight="1" x14ac:dyDescent="0.25">
      <c r="U27240" s="104"/>
      <c r="AB27240" s="104"/>
      <c r="AC27240" s="104"/>
      <c r="AF27240" s="104"/>
      <c r="AG27240" s="104"/>
      <c r="AK27240" s="104"/>
      <c r="AL27240" s="104"/>
      <c r="AO27240" s="104"/>
      <c r="AP27240" s="104"/>
    </row>
    <row r="27241" spans="21:42" ht="15" customHeight="1" x14ac:dyDescent="0.25">
      <c r="U27241" s="104"/>
      <c r="AB27241" s="104"/>
      <c r="AC27241" s="104"/>
      <c r="AF27241" s="104"/>
      <c r="AG27241" s="104"/>
      <c r="AK27241" s="104"/>
      <c r="AL27241" s="104"/>
      <c r="AO27241" s="104"/>
      <c r="AP27241" s="104"/>
    </row>
    <row r="27242" spans="21:42" ht="15" customHeight="1" x14ac:dyDescent="0.25">
      <c r="U27242" s="104"/>
      <c r="AB27242" s="104"/>
      <c r="AC27242" s="104"/>
      <c r="AF27242" s="104"/>
      <c r="AG27242" s="104"/>
      <c r="AK27242" s="104"/>
      <c r="AL27242" s="104"/>
      <c r="AO27242" s="104"/>
      <c r="AP27242" s="104"/>
    </row>
    <row r="27243" spans="21:42" ht="15" customHeight="1" x14ac:dyDescent="0.25">
      <c r="U27243" s="104"/>
      <c r="AB27243" s="104"/>
      <c r="AC27243" s="104"/>
      <c r="AF27243" s="104"/>
      <c r="AG27243" s="104"/>
      <c r="AK27243" s="104"/>
      <c r="AL27243" s="104"/>
      <c r="AO27243" s="104"/>
      <c r="AP27243" s="104"/>
    </row>
    <row r="27244" spans="21:42" ht="15" customHeight="1" x14ac:dyDescent="0.25">
      <c r="U27244" s="104"/>
      <c r="AB27244" s="104"/>
      <c r="AC27244" s="104"/>
      <c r="AF27244" s="104"/>
      <c r="AG27244" s="104"/>
      <c r="AK27244" s="104"/>
      <c r="AL27244" s="104"/>
      <c r="AO27244" s="104"/>
      <c r="AP27244" s="104"/>
    </row>
    <row r="27245" spans="21:42" ht="15" customHeight="1" x14ac:dyDescent="0.25">
      <c r="U27245" s="104"/>
      <c r="AB27245" s="104"/>
      <c r="AC27245" s="104"/>
      <c r="AF27245" s="104"/>
      <c r="AG27245" s="104"/>
      <c r="AK27245" s="104"/>
      <c r="AL27245" s="104"/>
      <c r="AO27245" s="104"/>
      <c r="AP27245" s="104"/>
    </row>
    <row r="27246" spans="21:42" ht="15" customHeight="1" x14ac:dyDescent="0.25">
      <c r="U27246" s="104"/>
      <c r="AB27246" s="104"/>
      <c r="AC27246" s="104"/>
      <c r="AF27246" s="104"/>
      <c r="AG27246" s="104"/>
      <c r="AK27246" s="104"/>
      <c r="AL27246" s="104"/>
      <c r="AO27246" s="104"/>
      <c r="AP27246" s="104"/>
    </row>
    <row r="27247" spans="21:42" ht="15" customHeight="1" x14ac:dyDescent="0.25">
      <c r="U27247" s="104"/>
      <c r="AB27247" s="104"/>
      <c r="AC27247" s="104"/>
      <c r="AF27247" s="104"/>
      <c r="AG27247" s="104"/>
      <c r="AK27247" s="104"/>
      <c r="AL27247" s="104"/>
      <c r="AO27247" s="104"/>
      <c r="AP27247" s="104"/>
    </row>
    <row r="27248" spans="21:42" ht="15" customHeight="1" x14ac:dyDescent="0.25">
      <c r="U27248" s="104"/>
      <c r="AB27248" s="104"/>
      <c r="AC27248" s="104"/>
      <c r="AF27248" s="104"/>
      <c r="AG27248" s="104"/>
      <c r="AK27248" s="104"/>
      <c r="AL27248" s="104"/>
      <c r="AO27248" s="104"/>
      <c r="AP27248" s="104"/>
    </row>
    <row r="27249" spans="21:42" ht="15" customHeight="1" x14ac:dyDescent="0.25">
      <c r="U27249" s="104"/>
      <c r="AB27249" s="104"/>
      <c r="AC27249" s="104"/>
      <c r="AF27249" s="104"/>
      <c r="AG27249" s="104"/>
      <c r="AK27249" s="104"/>
      <c r="AL27249" s="104"/>
      <c r="AO27249" s="104"/>
      <c r="AP27249" s="104"/>
    </row>
    <row r="27250" spans="21:42" ht="15" customHeight="1" x14ac:dyDescent="0.25">
      <c r="U27250" s="104"/>
      <c r="AB27250" s="104"/>
      <c r="AC27250" s="104"/>
      <c r="AF27250" s="104"/>
      <c r="AG27250" s="104"/>
      <c r="AK27250" s="104"/>
      <c r="AL27250" s="104"/>
      <c r="AO27250" s="104"/>
      <c r="AP27250" s="104"/>
    </row>
    <row r="27251" spans="21:42" ht="15" customHeight="1" x14ac:dyDescent="0.25">
      <c r="U27251" s="104"/>
      <c r="AB27251" s="104"/>
      <c r="AC27251" s="104"/>
      <c r="AF27251" s="104"/>
      <c r="AG27251" s="104"/>
      <c r="AK27251" s="104"/>
      <c r="AL27251" s="104"/>
      <c r="AO27251" s="104"/>
      <c r="AP27251" s="104"/>
    </row>
    <row r="27252" spans="21:42" ht="15" customHeight="1" x14ac:dyDescent="0.25">
      <c r="U27252" s="104"/>
      <c r="AB27252" s="104"/>
      <c r="AC27252" s="104"/>
      <c r="AF27252" s="104"/>
      <c r="AG27252" s="104"/>
      <c r="AK27252" s="104"/>
      <c r="AL27252" s="104"/>
      <c r="AO27252" s="104"/>
      <c r="AP27252" s="104"/>
    </row>
    <row r="27253" spans="21:42" ht="15" customHeight="1" x14ac:dyDescent="0.25">
      <c r="U27253" s="104"/>
      <c r="AB27253" s="104"/>
      <c r="AC27253" s="104"/>
      <c r="AF27253" s="104"/>
      <c r="AG27253" s="104"/>
      <c r="AK27253" s="104"/>
      <c r="AL27253" s="104"/>
      <c r="AO27253" s="104"/>
      <c r="AP27253" s="104"/>
    </row>
    <row r="27254" spans="21:42" ht="15" customHeight="1" x14ac:dyDescent="0.25">
      <c r="U27254" s="104"/>
      <c r="AB27254" s="104"/>
      <c r="AC27254" s="104"/>
      <c r="AF27254" s="104"/>
      <c r="AG27254" s="104"/>
      <c r="AK27254" s="104"/>
      <c r="AL27254" s="104"/>
      <c r="AO27254" s="104"/>
      <c r="AP27254" s="104"/>
    </row>
    <row r="27255" spans="21:42" ht="15" customHeight="1" x14ac:dyDescent="0.25">
      <c r="U27255" s="104"/>
      <c r="AB27255" s="104"/>
      <c r="AC27255" s="104"/>
      <c r="AF27255" s="104"/>
      <c r="AG27255" s="104"/>
      <c r="AK27255" s="104"/>
      <c r="AL27255" s="104"/>
      <c r="AO27255" s="104"/>
      <c r="AP27255" s="104"/>
    </row>
    <row r="27256" spans="21:42" ht="15" customHeight="1" x14ac:dyDescent="0.25">
      <c r="U27256" s="104"/>
      <c r="AB27256" s="104"/>
      <c r="AC27256" s="104"/>
      <c r="AF27256" s="104"/>
      <c r="AG27256" s="104"/>
      <c r="AK27256" s="104"/>
      <c r="AL27256" s="104"/>
      <c r="AO27256" s="104"/>
      <c r="AP27256" s="104"/>
    </row>
    <row r="27257" spans="21:42" ht="15" customHeight="1" x14ac:dyDescent="0.25">
      <c r="U27257" s="104"/>
      <c r="AB27257" s="104"/>
      <c r="AC27257" s="104"/>
      <c r="AF27257" s="104"/>
      <c r="AG27257" s="104"/>
      <c r="AK27257" s="104"/>
      <c r="AL27257" s="104"/>
      <c r="AO27257" s="104"/>
      <c r="AP27257" s="104"/>
    </row>
    <row r="27258" spans="21:42" ht="15" customHeight="1" x14ac:dyDescent="0.25">
      <c r="U27258" s="104"/>
      <c r="AB27258" s="104"/>
      <c r="AC27258" s="104"/>
      <c r="AF27258" s="104"/>
      <c r="AG27258" s="104"/>
      <c r="AK27258" s="104"/>
      <c r="AL27258" s="104"/>
      <c r="AO27258" s="104"/>
      <c r="AP27258" s="104"/>
    </row>
    <row r="27259" spans="21:42" ht="15" customHeight="1" x14ac:dyDescent="0.25">
      <c r="U27259" s="104"/>
      <c r="AB27259" s="104"/>
      <c r="AC27259" s="104"/>
      <c r="AF27259" s="104"/>
      <c r="AG27259" s="104"/>
      <c r="AK27259" s="104"/>
      <c r="AL27259" s="104"/>
      <c r="AO27259" s="104"/>
      <c r="AP27259" s="104"/>
    </row>
    <row r="27260" spans="21:42" ht="15" customHeight="1" x14ac:dyDescent="0.25">
      <c r="U27260" s="104"/>
      <c r="AB27260" s="104"/>
      <c r="AC27260" s="104"/>
      <c r="AF27260" s="104"/>
      <c r="AG27260" s="104"/>
      <c r="AK27260" s="104"/>
      <c r="AL27260" s="104"/>
      <c r="AO27260" s="104"/>
      <c r="AP27260" s="104"/>
    </row>
    <row r="27261" spans="21:42" ht="15" customHeight="1" x14ac:dyDescent="0.25">
      <c r="U27261" s="104"/>
      <c r="AB27261" s="104"/>
      <c r="AC27261" s="104"/>
      <c r="AF27261" s="104"/>
      <c r="AG27261" s="104"/>
      <c r="AK27261" s="104"/>
      <c r="AL27261" s="104"/>
      <c r="AO27261" s="104"/>
      <c r="AP27261" s="104"/>
    </row>
    <row r="27262" spans="21:42" ht="15" customHeight="1" x14ac:dyDescent="0.25">
      <c r="U27262" s="104"/>
      <c r="AB27262" s="104"/>
      <c r="AC27262" s="104"/>
      <c r="AF27262" s="104"/>
      <c r="AG27262" s="104"/>
      <c r="AK27262" s="104"/>
      <c r="AL27262" s="104"/>
      <c r="AO27262" s="104"/>
      <c r="AP27262" s="104"/>
    </row>
    <row r="27263" spans="21:42" ht="15" customHeight="1" x14ac:dyDescent="0.25">
      <c r="U27263" s="104"/>
      <c r="AB27263" s="104"/>
      <c r="AC27263" s="104"/>
      <c r="AF27263" s="104"/>
      <c r="AG27263" s="104"/>
      <c r="AK27263" s="104"/>
      <c r="AL27263" s="104"/>
      <c r="AO27263" s="104"/>
      <c r="AP27263" s="104"/>
    </row>
    <row r="27264" spans="21:42" ht="15" customHeight="1" x14ac:dyDescent="0.25">
      <c r="U27264" s="104"/>
      <c r="AB27264" s="104"/>
      <c r="AC27264" s="104"/>
      <c r="AF27264" s="104"/>
      <c r="AG27264" s="104"/>
      <c r="AK27264" s="104"/>
      <c r="AL27264" s="104"/>
      <c r="AO27264" s="104"/>
      <c r="AP27264" s="104"/>
    </row>
    <row r="27265" spans="21:42" ht="15" customHeight="1" x14ac:dyDescent="0.25">
      <c r="U27265" s="104"/>
      <c r="AB27265" s="104"/>
      <c r="AC27265" s="104"/>
      <c r="AF27265" s="104"/>
      <c r="AG27265" s="104"/>
      <c r="AK27265" s="104"/>
      <c r="AL27265" s="104"/>
      <c r="AO27265" s="104"/>
      <c r="AP27265" s="104"/>
    </row>
    <row r="27266" spans="21:42" ht="15" customHeight="1" x14ac:dyDescent="0.25">
      <c r="U27266" s="104"/>
      <c r="AB27266" s="104"/>
      <c r="AC27266" s="104"/>
      <c r="AF27266" s="104"/>
      <c r="AG27266" s="104"/>
      <c r="AK27266" s="104"/>
      <c r="AL27266" s="104"/>
      <c r="AO27266" s="104"/>
      <c r="AP27266" s="104"/>
    </row>
    <row r="27267" spans="21:42" ht="15" customHeight="1" x14ac:dyDescent="0.25">
      <c r="U27267" s="104"/>
      <c r="AB27267" s="104"/>
      <c r="AC27267" s="104"/>
      <c r="AF27267" s="104"/>
      <c r="AG27267" s="104"/>
      <c r="AK27267" s="104"/>
      <c r="AL27267" s="104"/>
      <c r="AO27267" s="104"/>
      <c r="AP27267" s="104"/>
    </row>
    <row r="27268" spans="21:42" ht="15" customHeight="1" x14ac:dyDescent="0.25">
      <c r="U27268" s="104"/>
      <c r="AB27268" s="104"/>
      <c r="AC27268" s="104"/>
      <c r="AF27268" s="104"/>
      <c r="AG27268" s="104"/>
      <c r="AK27268" s="104"/>
      <c r="AL27268" s="104"/>
      <c r="AO27268" s="104"/>
      <c r="AP27268" s="104"/>
    </row>
    <row r="27269" spans="21:42" ht="15" customHeight="1" x14ac:dyDescent="0.25">
      <c r="U27269" s="104"/>
      <c r="AB27269" s="104"/>
      <c r="AC27269" s="104"/>
      <c r="AF27269" s="104"/>
      <c r="AG27269" s="104"/>
      <c r="AK27269" s="104"/>
      <c r="AL27269" s="104"/>
      <c r="AO27269" s="104"/>
      <c r="AP27269" s="104"/>
    </row>
    <row r="27270" spans="21:42" ht="15" customHeight="1" x14ac:dyDescent="0.25">
      <c r="U27270" s="104"/>
      <c r="AB27270" s="104"/>
      <c r="AC27270" s="104"/>
      <c r="AF27270" s="104"/>
      <c r="AG27270" s="104"/>
      <c r="AK27270" s="104"/>
      <c r="AL27270" s="104"/>
      <c r="AO27270" s="104"/>
      <c r="AP27270" s="104"/>
    </row>
    <row r="27271" spans="21:42" ht="15" customHeight="1" x14ac:dyDescent="0.25">
      <c r="U27271" s="104"/>
      <c r="AB27271" s="104"/>
      <c r="AC27271" s="104"/>
      <c r="AF27271" s="104"/>
      <c r="AG27271" s="104"/>
      <c r="AK27271" s="104"/>
      <c r="AL27271" s="104"/>
      <c r="AO27271" s="104"/>
      <c r="AP27271" s="104"/>
    </row>
    <row r="27272" spans="21:42" ht="15" customHeight="1" x14ac:dyDescent="0.25">
      <c r="U27272" s="104"/>
      <c r="AB27272" s="104"/>
      <c r="AC27272" s="104"/>
      <c r="AF27272" s="104"/>
      <c r="AG27272" s="104"/>
      <c r="AK27272" s="104"/>
      <c r="AL27272" s="104"/>
      <c r="AO27272" s="104"/>
      <c r="AP27272" s="104"/>
    </row>
    <row r="27273" spans="21:42" ht="15" customHeight="1" x14ac:dyDescent="0.25">
      <c r="U27273" s="104"/>
      <c r="AB27273" s="104"/>
      <c r="AC27273" s="104"/>
      <c r="AF27273" s="104"/>
      <c r="AG27273" s="104"/>
      <c r="AK27273" s="104"/>
      <c r="AL27273" s="104"/>
      <c r="AO27273" s="104"/>
      <c r="AP27273" s="104"/>
    </row>
    <row r="27274" spans="21:42" ht="15" customHeight="1" x14ac:dyDescent="0.25">
      <c r="U27274" s="104"/>
      <c r="AB27274" s="104"/>
      <c r="AC27274" s="104"/>
      <c r="AF27274" s="104"/>
      <c r="AG27274" s="104"/>
      <c r="AK27274" s="104"/>
      <c r="AL27274" s="104"/>
      <c r="AO27274" s="104"/>
      <c r="AP27274" s="104"/>
    </row>
    <row r="27275" spans="21:42" ht="15" customHeight="1" x14ac:dyDescent="0.25">
      <c r="U27275" s="104"/>
      <c r="AB27275" s="104"/>
      <c r="AC27275" s="104"/>
      <c r="AF27275" s="104"/>
      <c r="AG27275" s="104"/>
      <c r="AK27275" s="104"/>
      <c r="AL27275" s="104"/>
      <c r="AO27275" s="104"/>
      <c r="AP27275" s="104"/>
    </row>
    <row r="27276" spans="21:42" ht="15" customHeight="1" x14ac:dyDescent="0.25">
      <c r="U27276" s="104"/>
      <c r="AB27276" s="104"/>
      <c r="AC27276" s="104"/>
      <c r="AF27276" s="104"/>
      <c r="AG27276" s="104"/>
      <c r="AK27276" s="104"/>
      <c r="AL27276" s="104"/>
      <c r="AO27276" s="104"/>
      <c r="AP27276" s="104"/>
    </row>
    <row r="27277" spans="21:42" ht="15" customHeight="1" x14ac:dyDescent="0.25">
      <c r="U27277" s="104"/>
      <c r="AB27277" s="104"/>
      <c r="AC27277" s="104"/>
      <c r="AF27277" s="104"/>
      <c r="AG27277" s="104"/>
      <c r="AK27277" s="104"/>
      <c r="AL27277" s="104"/>
      <c r="AO27277" s="104"/>
      <c r="AP27277" s="104"/>
    </row>
    <row r="27278" spans="21:42" ht="15" customHeight="1" x14ac:dyDescent="0.25">
      <c r="U27278" s="104"/>
      <c r="AB27278" s="104"/>
      <c r="AC27278" s="104"/>
      <c r="AF27278" s="104"/>
      <c r="AG27278" s="104"/>
      <c r="AK27278" s="104"/>
      <c r="AL27278" s="104"/>
      <c r="AO27278" s="104"/>
      <c r="AP27278" s="104"/>
    </row>
    <row r="27279" spans="21:42" ht="15" customHeight="1" x14ac:dyDescent="0.25">
      <c r="U27279" s="104"/>
      <c r="AB27279" s="104"/>
      <c r="AC27279" s="104"/>
      <c r="AF27279" s="104"/>
      <c r="AG27279" s="104"/>
      <c r="AK27279" s="104"/>
      <c r="AL27279" s="104"/>
      <c r="AO27279" s="104"/>
      <c r="AP27279" s="104"/>
    </row>
    <row r="27280" spans="21:42" ht="15" customHeight="1" x14ac:dyDescent="0.25">
      <c r="U27280" s="104"/>
      <c r="AB27280" s="104"/>
      <c r="AC27280" s="104"/>
      <c r="AF27280" s="104"/>
      <c r="AG27280" s="104"/>
      <c r="AK27280" s="104"/>
      <c r="AL27280" s="104"/>
      <c r="AO27280" s="104"/>
      <c r="AP27280" s="104"/>
    </row>
    <row r="27281" spans="21:42" ht="15" customHeight="1" x14ac:dyDescent="0.25">
      <c r="U27281" s="104"/>
      <c r="AB27281" s="104"/>
      <c r="AC27281" s="104"/>
      <c r="AF27281" s="104"/>
      <c r="AG27281" s="104"/>
      <c r="AK27281" s="104"/>
      <c r="AL27281" s="104"/>
      <c r="AO27281" s="104"/>
      <c r="AP27281" s="104"/>
    </row>
    <row r="27282" spans="21:42" ht="15" customHeight="1" x14ac:dyDescent="0.25">
      <c r="U27282" s="104"/>
      <c r="AB27282" s="104"/>
      <c r="AC27282" s="104"/>
      <c r="AF27282" s="104"/>
      <c r="AG27282" s="104"/>
      <c r="AK27282" s="104"/>
      <c r="AL27282" s="104"/>
      <c r="AO27282" s="104"/>
      <c r="AP27282" s="104"/>
    </row>
    <row r="27283" spans="21:42" ht="15" customHeight="1" x14ac:dyDescent="0.25">
      <c r="U27283" s="104"/>
      <c r="AB27283" s="104"/>
      <c r="AC27283" s="104"/>
      <c r="AF27283" s="104"/>
      <c r="AG27283" s="104"/>
      <c r="AK27283" s="104"/>
      <c r="AL27283" s="104"/>
      <c r="AO27283" s="104"/>
      <c r="AP27283" s="104"/>
    </row>
    <row r="27284" spans="21:42" ht="15" customHeight="1" x14ac:dyDescent="0.25">
      <c r="U27284" s="104"/>
      <c r="AB27284" s="104"/>
      <c r="AC27284" s="104"/>
      <c r="AF27284" s="104"/>
      <c r="AG27284" s="104"/>
      <c r="AK27284" s="104"/>
      <c r="AL27284" s="104"/>
      <c r="AO27284" s="104"/>
      <c r="AP27284" s="104"/>
    </row>
    <row r="27285" spans="21:42" ht="15" customHeight="1" x14ac:dyDescent="0.25">
      <c r="U27285" s="104"/>
      <c r="AB27285" s="104"/>
      <c r="AC27285" s="104"/>
      <c r="AF27285" s="104"/>
      <c r="AG27285" s="104"/>
      <c r="AK27285" s="104"/>
      <c r="AL27285" s="104"/>
      <c r="AO27285" s="104"/>
      <c r="AP27285" s="104"/>
    </row>
    <row r="27286" spans="21:42" ht="15" customHeight="1" x14ac:dyDescent="0.25">
      <c r="U27286" s="104"/>
      <c r="AB27286" s="104"/>
      <c r="AC27286" s="104"/>
      <c r="AF27286" s="104"/>
      <c r="AG27286" s="104"/>
      <c r="AK27286" s="104"/>
      <c r="AL27286" s="104"/>
      <c r="AO27286" s="104"/>
      <c r="AP27286" s="104"/>
    </row>
    <row r="27287" spans="21:42" ht="15" customHeight="1" x14ac:dyDescent="0.25">
      <c r="U27287" s="104"/>
      <c r="AB27287" s="104"/>
      <c r="AC27287" s="104"/>
      <c r="AF27287" s="104"/>
      <c r="AG27287" s="104"/>
      <c r="AK27287" s="104"/>
      <c r="AL27287" s="104"/>
      <c r="AO27287" s="104"/>
      <c r="AP27287" s="104"/>
    </row>
    <row r="27288" spans="21:42" ht="15" customHeight="1" x14ac:dyDescent="0.25">
      <c r="U27288" s="104"/>
      <c r="AB27288" s="104"/>
      <c r="AC27288" s="104"/>
      <c r="AF27288" s="104"/>
      <c r="AG27288" s="104"/>
      <c r="AK27288" s="104"/>
      <c r="AL27288" s="104"/>
      <c r="AO27288" s="104"/>
      <c r="AP27288" s="104"/>
    </row>
    <row r="27289" spans="21:42" ht="15" customHeight="1" x14ac:dyDescent="0.25">
      <c r="U27289" s="104"/>
      <c r="AB27289" s="104"/>
      <c r="AC27289" s="104"/>
      <c r="AF27289" s="104"/>
      <c r="AG27289" s="104"/>
      <c r="AK27289" s="104"/>
      <c r="AL27289" s="104"/>
      <c r="AO27289" s="104"/>
      <c r="AP27289" s="104"/>
    </row>
    <row r="27290" spans="21:42" ht="15" customHeight="1" x14ac:dyDescent="0.25">
      <c r="U27290" s="104"/>
      <c r="AB27290" s="104"/>
      <c r="AC27290" s="104"/>
      <c r="AF27290" s="104"/>
      <c r="AG27290" s="104"/>
      <c r="AK27290" s="104"/>
      <c r="AL27290" s="104"/>
      <c r="AO27290" s="104"/>
      <c r="AP27290" s="104"/>
    </row>
    <row r="27291" spans="21:42" ht="15" customHeight="1" x14ac:dyDescent="0.25">
      <c r="U27291" s="104"/>
      <c r="AB27291" s="104"/>
      <c r="AC27291" s="104"/>
      <c r="AF27291" s="104"/>
      <c r="AG27291" s="104"/>
      <c r="AK27291" s="104"/>
      <c r="AL27291" s="104"/>
      <c r="AO27291" s="104"/>
      <c r="AP27291" s="104"/>
    </row>
    <row r="27292" spans="21:42" ht="15" customHeight="1" x14ac:dyDescent="0.25">
      <c r="U27292" s="104"/>
      <c r="AB27292" s="104"/>
      <c r="AC27292" s="104"/>
      <c r="AF27292" s="104"/>
      <c r="AG27292" s="104"/>
      <c r="AK27292" s="104"/>
      <c r="AL27292" s="104"/>
      <c r="AO27292" s="104"/>
      <c r="AP27292" s="104"/>
    </row>
    <row r="27293" spans="21:42" ht="15" customHeight="1" x14ac:dyDescent="0.25">
      <c r="U27293" s="104"/>
      <c r="AB27293" s="104"/>
      <c r="AC27293" s="104"/>
      <c r="AF27293" s="104"/>
      <c r="AG27293" s="104"/>
      <c r="AK27293" s="104"/>
      <c r="AL27293" s="104"/>
      <c r="AO27293" s="104"/>
      <c r="AP27293" s="104"/>
    </row>
    <row r="27294" spans="21:42" ht="15" customHeight="1" x14ac:dyDescent="0.25">
      <c r="U27294" s="104"/>
      <c r="AB27294" s="104"/>
      <c r="AC27294" s="104"/>
      <c r="AF27294" s="104"/>
      <c r="AG27294" s="104"/>
      <c r="AK27294" s="104"/>
      <c r="AL27294" s="104"/>
      <c r="AO27294" s="104"/>
      <c r="AP27294" s="104"/>
    </row>
    <row r="27295" spans="21:42" ht="15" customHeight="1" x14ac:dyDescent="0.25">
      <c r="U27295" s="104"/>
      <c r="AB27295" s="104"/>
      <c r="AC27295" s="104"/>
      <c r="AF27295" s="104"/>
      <c r="AG27295" s="104"/>
      <c r="AK27295" s="104"/>
      <c r="AL27295" s="104"/>
      <c r="AO27295" s="104"/>
      <c r="AP27295" s="104"/>
    </row>
    <row r="27296" spans="21:42" ht="15" customHeight="1" x14ac:dyDescent="0.25">
      <c r="U27296" s="104"/>
      <c r="AB27296" s="104"/>
      <c r="AC27296" s="104"/>
      <c r="AF27296" s="104"/>
      <c r="AG27296" s="104"/>
      <c r="AK27296" s="104"/>
      <c r="AL27296" s="104"/>
      <c r="AO27296" s="104"/>
      <c r="AP27296" s="104"/>
    </row>
    <row r="27297" spans="21:42" ht="15" customHeight="1" x14ac:dyDescent="0.25">
      <c r="U27297" s="104"/>
      <c r="AB27297" s="104"/>
      <c r="AC27297" s="104"/>
      <c r="AF27297" s="104"/>
      <c r="AG27297" s="104"/>
      <c r="AK27297" s="104"/>
      <c r="AL27297" s="104"/>
      <c r="AO27297" s="104"/>
      <c r="AP27297" s="104"/>
    </row>
    <row r="27298" spans="21:42" ht="15" customHeight="1" x14ac:dyDescent="0.25">
      <c r="U27298" s="104"/>
      <c r="AB27298" s="104"/>
      <c r="AC27298" s="104"/>
      <c r="AF27298" s="104"/>
      <c r="AG27298" s="104"/>
      <c r="AK27298" s="104"/>
      <c r="AL27298" s="104"/>
      <c r="AO27298" s="104"/>
      <c r="AP27298" s="104"/>
    </row>
    <row r="27299" spans="21:42" ht="15" customHeight="1" x14ac:dyDescent="0.25">
      <c r="U27299" s="104"/>
      <c r="AB27299" s="104"/>
      <c r="AC27299" s="104"/>
      <c r="AF27299" s="104"/>
      <c r="AG27299" s="104"/>
      <c r="AK27299" s="104"/>
      <c r="AL27299" s="104"/>
      <c r="AO27299" s="104"/>
      <c r="AP27299" s="104"/>
    </row>
    <row r="27300" spans="21:42" ht="15" customHeight="1" x14ac:dyDescent="0.25">
      <c r="U27300" s="104"/>
      <c r="AB27300" s="104"/>
      <c r="AC27300" s="104"/>
      <c r="AF27300" s="104"/>
      <c r="AG27300" s="104"/>
      <c r="AK27300" s="104"/>
      <c r="AL27300" s="104"/>
      <c r="AO27300" s="104"/>
      <c r="AP27300" s="104"/>
    </row>
    <row r="27301" spans="21:42" ht="15" customHeight="1" x14ac:dyDescent="0.25">
      <c r="U27301" s="104"/>
      <c r="AB27301" s="104"/>
      <c r="AC27301" s="104"/>
      <c r="AF27301" s="104"/>
      <c r="AG27301" s="104"/>
      <c r="AK27301" s="104"/>
      <c r="AL27301" s="104"/>
      <c r="AO27301" s="104"/>
      <c r="AP27301" s="104"/>
    </row>
    <row r="27302" spans="21:42" ht="15" customHeight="1" x14ac:dyDescent="0.25">
      <c r="U27302" s="104"/>
      <c r="AB27302" s="104"/>
      <c r="AC27302" s="104"/>
      <c r="AF27302" s="104"/>
      <c r="AG27302" s="104"/>
      <c r="AK27302" s="104"/>
      <c r="AL27302" s="104"/>
      <c r="AO27302" s="104"/>
      <c r="AP27302" s="104"/>
    </row>
    <row r="27303" spans="21:42" ht="15" customHeight="1" x14ac:dyDescent="0.25">
      <c r="U27303" s="104"/>
      <c r="AB27303" s="104"/>
      <c r="AC27303" s="104"/>
      <c r="AF27303" s="104"/>
      <c r="AG27303" s="104"/>
      <c r="AK27303" s="104"/>
      <c r="AL27303" s="104"/>
      <c r="AO27303" s="104"/>
      <c r="AP27303" s="104"/>
    </row>
    <row r="27304" spans="21:42" ht="15" customHeight="1" x14ac:dyDescent="0.25">
      <c r="U27304" s="104"/>
      <c r="AB27304" s="104"/>
      <c r="AC27304" s="104"/>
      <c r="AF27304" s="104"/>
      <c r="AG27304" s="104"/>
      <c r="AK27304" s="104"/>
      <c r="AL27304" s="104"/>
      <c r="AO27304" s="104"/>
      <c r="AP27304" s="104"/>
    </row>
    <row r="27305" spans="21:42" ht="15" customHeight="1" x14ac:dyDescent="0.25">
      <c r="U27305" s="104"/>
      <c r="AB27305" s="104"/>
      <c r="AC27305" s="104"/>
      <c r="AF27305" s="104"/>
      <c r="AG27305" s="104"/>
      <c r="AK27305" s="104"/>
      <c r="AL27305" s="104"/>
      <c r="AO27305" s="104"/>
      <c r="AP27305" s="104"/>
    </row>
    <row r="27306" spans="21:42" ht="15" customHeight="1" x14ac:dyDescent="0.25">
      <c r="U27306" s="104"/>
      <c r="AB27306" s="104"/>
      <c r="AC27306" s="104"/>
      <c r="AF27306" s="104"/>
      <c r="AG27306" s="104"/>
      <c r="AK27306" s="104"/>
      <c r="AL27306" s="104"/>
      <c r="AO27306" s="104"/>
      <c r="AP27306" s="104"/>
    </row>
    <row r="27307" spans="21:42" ht="15" customHeight="1" x14ac:dyDescent="0.25">
      <c r="U27307" s="104"/>
      <c r="AB27307" s="104"/>
      <c r="AC27307" s="104"/>
      <c r="AF27307" s="104"/>
      <c r="AG27307" s="104"/>
      <c r="AK27307" s="104"/>
      <c r="AL27307" s="104"/>
      <c r="AO27307" s="104"/>
      <c r="AP27307" s="104"/>
    </row>
    <row r="27308" spans="21:42" ht="15" customHeight="1" x14ac:dyDescent="0.25">
      <c r="U27308" s="104"/>
      <c r="AB27308" s="104"/>
      <c r="AC27308" s="104"/>
      <c r="AF27308" s="104"/>
      <c r="AG27308" s="104"/>
      <c r="AK27308" s="104"/>
      <c r="AL27308" s="104"/>
      <c r="AO27308" s="104"/>
      <c r="AP27308" s="104"/>
    </row>
    <row r="27309" spans="21:42" ht="15" customHeight="1" x14ac:dyDescent="0.25">
      <c r="U27309" s="104"/>
      <c r="AB27309" s="104"/>
      <c r="AC27309" s="104"/>
      <c r="AF27309" s="104"/>
      <c r="AG27309" s="104"/>
      <c r="AK27309" s="104"/>
      <c r="AL27309" s="104"/>
      <c r="AO27309" s="104"/>
      <c r="AP27309" s="104"/>
    </row>
    <row r="27310" spans="21:42" ht="15" customHeight="1" x14ac:dyDescent="0.25">
      <c r="U27310" s="104"/>
      <c r="AB27310" s="104"/>
      <c r="AC27310" s="104"/>
      <c r="AF27310" s="104"/>
      <c r="AG27310" s="104"/>
      <c r="AK27310" s="104"/>
      <c r="AL27310" s="104"/>
      <c r="AO27310" s="104"/>
      <c r="AP27310" s="104"/>
    </row>
    <row r="27311" spans="21:42" ht="15" customHeight="1" x14ac:dyDescent="0.25">
      <c r="U27311" s="104"/>
      <c r="AB27311" s="104"/>
      <c r="AC27311" s="104"/>
      <c r="AF27311" s="104"/>
      <c r="AG27311" s="104"/>
      <c r="AK27311" s="104"/>
      <c r="AL27311" s="104"/>
      <c r="AO27311" s="104"/>
      <c r="AP27311" s="104"/>
    </row>
    <row r="27312" spans="21:42" ht="15" customHeight="1" x14ac:dyDescent="0.25">
      <c r="U27312" s="104"/>
      <c r="AB27312" s="104"/>
      <c r="AC27312" s="104"/>
      <c r="AF27312" s="104"/>
      <c r="AG27312" s="104"/>
      <c r="AK27312" s="104"/>
      <c r="AL27312" s="104"/>
      <c r="AO27312" s="104"/>
      <c r="AP27312" s="104"/>
    </row>
    <row r="27313" spans="21:42" ht="15" customHeight="1" x14ac:dyDescent="0.25">
      <c r="U27313" s="104"/>
      <c r="AB27313" s="104"/>
      <c r="AC27313" s="104"/>
      <c r="AF27313" s="104"/>
      <c r="AG27313" s="104"/>
      <c r="AK27313" s="104"/>
      <c r="AL27313" s="104"/>
      <c r="AO27313" s="104"/>
      <c r="AP27313" s="104"/>
    </row>
    <row r="27314" spans="21:42" ht="15" customHeight="1" x14ac:dyDescent="0.25">
      <c r="U27314" s="104"/>
      <c r="AB27314" s="104"/>
      <c r="AC27314" s="104"/>
      <c r="AF27314" s="104"/>
      <c r="AG27314" s="104"/>
      <c r="AK27314" s="104"/>
      <c r="AL27314" s="104"/>
      <c r="AO27314" s="104"/>
      <c r="AP27314" s="104"/>
    </row>
    <row r="27315" spans="21:42" ht="15" customHeight="1" x14ac:dyDescent="0.25">
      <c r="U27315" s="104"/>
      <c r="AB27315" s="104"/>
      <c r="AC27315" s="104"/>
      <c r="AF27315" s="104"/>
      <c r="AG27315" s="104"/>
      <c r="AK27315" s="104"/>
      <c r="AL27315" s="104"/>
      <c r="AO27315" s="104"/>
      <c r="AP27315" s="104"/>
    </row>
    <row r="27316" spans="21:42" ht="15" customHeight="1" x14ac:dyDescent="0.25">
      <c r="U27316" s="104"/>
      <c r="AB27316" s="104"/>
      <c r="AC27316" s="104"/>
      <c r="AF27316" s="104"/>
      <c r="AG27316" s="104"/>
      <c r="AK27316" s="104"/>
      <c r="AL27316" s="104"/>
      <c r="AO27316" s="104"/>
      <c r="AP27316" s="104"/>
    </row>
    <row r="27317" spans="21:42" ht="15" customHeight="1" x14ac:dyDescent="0.25">
      <c r="U27317" s="104"/>
      <c r="AB27317" s="104"/>
      <c r="AC27317" s="104"/>
      <c r="AF27317" s="104"/>
      <c r="AG27317" s="104"/>
      <c r="AK27317" s="104"/>
      <c r="AL27317" s="104"/>
      <c r="AO27317" s="104"/>
      <c r="AP27317" s="104"/>
    </row>
    <row r="27318" spans="21:42" ht="15" customHeight="1" x14ac:dyDescent="0.25">
      <c r="U27318" s="104"/>
      <c r="AB27318" s="104"/>
      <c r="AC27318" s="104"/>
      <c r="AF27318" s="104"/>
      <c r="AG27318" s="104"/>
      <c r="AK27318" s="104"/>
      <c r="AL27318" s="104"/>
      <c r="AO27318" s="104"/>
      <c r="AP27318" s="104"/>
    </row>
    <row r="27319" spans="21:42" ht="15" customHeight="1" x14ac:dyDescent="0.25">
      <c r="U27319" s="104"/>
      <c r="AB27319" s="104"/>
      <c r="AC27319" s="104"/>
      <c r="AF27319" s="104"/>
      <c r="AG27319" s="104"/>
      <c r="AK27319" s="104"/>
      <c r="AL27319" s="104"/>
      <c r="AO27319" s="104"/>
      <c r="AP27319" s="104"/>
    </row>
    <row r="27320" spans="21:42" ht="15" customHeight="1" x14ac:dyDescent="0.25">
      <c r="U27320" s="104"/>
      <c r="AB27320" s="104"/>
      <c r="AC27320" s="104"/>
      <c r="AF27320" s="104"/>
      <c r="AG27320" s="104"/>
      <c r="AK27320" s="104"/>
      <c r="AL27320" s="104"/>
      <c r="AO27320" s="104"/>
      <c r="AP27320" s="104"/>
    </row>
    <row r="27321" spans="21:42" ht="15" customHeight="1" x14ac:dyDescent="0.25">
      <c r="U27321" s="104"/>
      <c r="AB27321" s="104"/>
      <c r="AC27321" s="104"/>
      <c r="AF27321" s="104"/>
      <c r="AG27321" s="104"/>
      <c r="AK27321" s="104"/>
      <c r="AL27321" s="104"/>
      <c r="AO27321" s="104"/>
      <c r="AP27321" s="104"/>
    </row>
    <row r="27322" spans="21:42" ht="15" customHeight="1" x14ac:dyDescent="0.25">
      <c r="U27322" s="104"/>
      <c r="AB27322" s="104"/>
      <c r="AC27322" s="104"/>
      <c r="AF27322" s="104"/>
      <c r="AG27322" s="104"/>
      <c r="AK27322" s="104"/>
      <c r="AL27322" s="104"/>
      <c r="AO27322" s="104"/>
      <c r="AP27322" s="104"/>
    </row>
    <row r="27323" spans="21:42" ht="15" customHeight="1" x14ac:dyDescent="0.25">
      <c r="U27323" s="104"/>
      <c r="AB27323" s="104"/>
      <c r="AC27323" s="104"/>
      <c r="AF27323" s="104"/>
      <c r="AG27323" s="104"/>
      <c r="AK27323" s="104"/>
      <c r="AL27323" s="104"/>
      <c r="AO27323" s="104"/>
      <c r="AP27323" s="104"/>
    </row>
    <row r="27324" spans="21:42" ht="15" customHeight="1" x14ac:dyDescent="0.25">
      <c r="U27324" s="104"/>
      <c r="AB27324" s="104"/>
      <c r="AC27324" s="104"/>
      <c r="AF27324" s="104"/>
      <c r="AG27324" s="104"/>
      <c r="AK27324" s="104"/>
      <c r="AL27324" s="104"/>
      <c r="AO27324" s="104"/>
      <c r="AP27324" s="104"/>
    </row>
    <row r="27325" spans="21:42" ht="15" customHeight="1" x14ac:dyDescent="0.25">
      <c r="U27325" s="104"/>
      <c r="AB27325" s="104"/>
      <c r="AC27325" s="104"/>
      <c r="AF27325" s="104"/>
      <c r="AG27325" s="104"/>
      <c r="AK27325" s="104"/>
      <c r="AL27325" s="104"/>
      <c r="AO27325" s="104"/>
      <c r="AP27325" s="104"/>
    </row>
    <row r="27326" spans="21:42" ht="15" customHeight="1" x14ac:dyDescent="0.25">
      <c r="U27326" s="104"/>
      <c r="AB27326" s="104"/>
      <c r="AC27326" s="104"/>
      <c r="AF27326" s="104"/>
      <c r="AG27326" s="104"/>
      <c r="AK27326" s="104"/>
      <c r="AL27326" s="104"/>
      <c r="AO27326" s="104"/>
      <c r="AP27326" s="104"/>
    </row>
    <row r="27327" spans="21:42" ht="15" customHeight="1" x14ac:dyDescent="0.25">
      <c r="U27327" s="104"/>
      <c r="AB27327" s="104"/>
      <c r="AC27327" s="104"/>
      <c r="AF27327" s="104"/>
      <c r="AG27327" s="104"/>
      <c r="AK27327" s="104"/>
      <c r="AL27327" s="104"/>
      <c r="AO27327" s="104"/>
      <c r="AP27327" s="104"/>
    </row>
    <row r="27328" spans="21:42" ht="15" customHeight="1" x14ac:dyDescent="0.25">
      <c r="U27328" s="104"/>
      <c r="AB27328" s="104"/>
      <c r="AC27328" s="104"/>
      <c r="AF27328" s="104"/>
      <c r="AG27328" s="104"/>
      <c r="AK27328" s="104"/>
      <c r="AL27328" s="104"/>
      <c r="AO27328" s="104"/>
      <c r="AP27328" s="104"/>
    </row>
    <row r="27329" spans="21:42" ht="15" customHeight="1" x14ac:dyDescent="0.25">
      <c r="U27329" s="104"/>
      <c r="AB27329" s="104"/>
      <c r="AC27329" s="104"/>
      <c r="AF27329" s="104"/>
      <c r="AG27329" s="104"/>
      <c r="AK27329" s="104"/>
      <c r="AL27329" s="104"/>
      <c r="AO27329" s="104"/>
      <c r="AP27329" s="104"/>
    </row>
    <row r="27330" spans="21:42" ht="15" customHeight="1" x14ac:dyDescent="0.25">
      <c r="U27330" s="104"/>
      <c r="AB27330" s="104"/>
      <c r="AC27330" s="104"/>
      <c r="AF27330" s="104"/>
      <c r="AG27330" s="104"/>
      <c r="AK27330" s="104"/>
      <c r="AL27330" s="104"/>
      <c r="AO27330" s="104"/>
      <c r="AP27330" s="104"/>
    </row>
    <row r="27331" spans="21:42" ht="15" customHeight="1" x14ac:dyDescent="0.25">
      <c r="U27331" s="104"/>
      <c r="AB27331" s="104"/>
      <c r="AC27331" s="104"/>
      <c r="AF27331" s="104"/>
      <c r="AG27331" s="104"/>
      <c r="AK27331" s="104"/>
      <c r="AL27331" s="104"/>
      <c r="AO27331" s="104"/>
      <c r="AP27331" s="104"/>
    </row>
    <row r="27332" spans="21:42" ht="15" customHeight="1" x14ac:dyDescent="0.25">
      <c r="U27332" s="104"/>
      <c r="AB27332" s="104"/>
      <c r="AC27332" s="104"/>
      <c r="AF27332" s="104"/>
      <c r="AG27332" s="104"/>
      <c r="AK27332" s="104"/>
      <c r="AL27332" s="104"/>
      <c r="AO27332" s="104"/>
      <c r="AP27332" s="104"/>
    </row>
    <row r="27333" spans="21:42" ht="15" customHeight="1" x14ac:dyDescent="0.25">
      <c r="U27333" s="104"/>
      <c r="AB27333" s="104"/>
      <c r="AC27333" s="104"/>
      <c r="AF27333" s="104"/>
      <c r="AG27333" s="104"/>
      <c r="AK27333" s="104"/>
      <c r="AL27333" s="104"/>
      <c r="AO27333" s="104"/>
      <c r="AP27333" s="104"/>
    </row>
    <row r="27334" spans="21:42" ht="15" customHeight="1" x14ac:dyDescent="0.25">
      <c r="U27334" s="104"/>
      <c r="AB27334" s="104"/>
      <c r="AC27334" s="104"/>
      <c r="AF27334" s="104"/>
      <c r="AG27334" s="104"/>
      <c r="AK27334" s="104"/>
      <c r="AL27334" s="104"/>
      <c r="AO27334" s="104"/>
      <c r="AP27334" s="104"/>
    </row>
    <row r="27335" spans="21:42" ht="15" customHeight="1" x14ac:dyDescent="0.25">
      <c r="U27335" s="104"/>
      <c r="AB27335" s="104"/>
      <c r="AC27335" s="104"/>
      <c r="AF27335" s="104"/>
      <c r="AG27335" s="104"/>
      <c r="AK27335" s="104"/>
      <c r="AL27335" s="104"/>
      <c r="AO27335" s="104"/>
      <c r="AP27335" s="104"/>
    </row>
    <row r="27336" spans="21:42" ht="15" customHeight="1" x14ac:dyDescent="0.25">
      <c r="U27336" s="104"/>
      <c r="AB27336" s="104"/>
      <c r="AC27336" s="104"/>
      <c r="AF27336" s="104"/>
      <c r="AG27336" s="104"/>
      <c r="AK27336" s="104"/>
      <c r="AL27336" s="104"/>
      <c r="AO27336" s="104"/>
      <c r="AP27336" s="104"/>
    </row>
    <row r="27337" spans="21:42" ht="15" customHeight="1" x14ac:dyDescent="0.25">
      <c r="U27337" s="104"/>
      <c r="AB27337" s="104"/>
      <c r="AC27337" s="104"/>
      <c r="AF27337" s="104"/>
      <c r="AG27337" s="104"/>
      <c r="AK27337" s="104"/>
      <c r="AL27337" s="104"/>
      <c r="AO27337" s="104"/>
      <c r="AP27337" s="104"/>
    </row>
    <row r="27338" spans="21:42" ht="15" customHeight="1" x14ac:dyDescent="0.25">
      <c r="U27338" s="104"/>
      <c r="AB27338" s="104"/>
      <c r="AC27338" s="104"/>
      <c r="AF27338" s="104"/>
      <c r="AG27338" s="104"/>
      <c r="AK27338" s="104"/>
      <c r="AL27338" s="104"/>
      <c r="AO27338" s="104"/>
      <c r="AP27338" s="104"/>
    </row>
    <row r="27339" spans="21:42" ht="15" customHeight="1" x14ac:dyDescent="0.25">
      <c r="U27339" s="104"/>
      <c r="AB27339" s="104"/>
      <c r="AC27339" s="104"/>
      <c r="AF27339" s="104"/>
      <c r="AG27339" s="104"/>
      <c r="AK27339" s="104"/>
      <c r="AL27339" s="104"/>
      <c r="AO27339" s="104"/>
      <c r="AP27339" s="104"/>
    </row>
    <row r="27340" spans="21:42" ht="15" customHeight="1" x14ac:dyDescent="0.25">
      <c r="U27340" s="104"/>
      <c r="AB27340" s="104"/>
      <c r="AC27340" s="104"/>
      <c r="AF27340" s="104"/>
      <c r="AG27340" s="104"/>
      <c r="AK27340" s="104"/>
      <c r="AL27340" s="104"/>
      <c r="AO27340" s="104"/>
      <c r="AP27340" s="104"/>
    </row>
    <row r="27341" spans="21:42" ht="15" customHeight="1" x14ac:dyDescent="0.25">
      <c r="U27341" s="104"/>
      <c r="AB27341" s="104"/>
      <c r="AC27341" s="104"/>
      <c r="AF27341" s="104"/>
      <c r="AG27341" s="104"/>
      <c r="AK27341" s="104"/>
      <c r="AL27341" s="104"/>
      <c r="AO27341" s="104"/>
      <c r="AP27341" s="104"/>
    </row>
    <row r="27342" spans="21:42" ht="15" customHeight="1" x14ac:dyDescent="0.25">
      <c r="U27342" s="104"/>
      <c r="AB27342" s="104"/>
      <c r="AC27342" s="104"/>
      <c r="AF27342" s="104"/>
      <c r="AG27342" s="104"/>
      <c r="AK27342" s="104"/>
      <c r="AL27342" s="104"/>
      <c r="AO27342" s="104"/>
      <c r="AP27342" s="104"/>
    </row>
    <row r="27343" spans="21:42" ht="15" customHeight="1" x14ac:dyDescent="0.25">
      <c r="U27343" s="104"/>
      <c r="AB27343" s="104"/>
      <c r="AC27343" s="104"/>
      <c r="AF27343" s="104"/>
      <c r="AG27343" s="104"/>
      <c r="AK27343" s="104"/>
      <c r="AL27343" s="104"/>
      <c r="AO27343" s="104"/>
      <c r="AP27343" s="104"/>
    </row>
    <row r="27344" spans="21:42" ht="15" customHeight="1" x14ac:dyDescent="0.25">
      <c r="U27344" s="104"/>
      <c r="AB27344" s="104"/>
      <c r="AC27344" s="104"/>
      <c r="AF27344" s="104"/>
      <c r="AG27344" s="104"/>
      <c r="AK27344" s="104"/>
      <c r="AL27344" s="104"/>
      <c r="AO27344" s="104"/>
      <c r="AP27344" s="104"/>
    </row>
    <row r="27345" spans="21:42" ht="15" customHeight="1" x14ac:dyDescent="0.25">
      <c r="U27345" s="104"/>
      <c r="AB27345" s="104"/>
      <c r="AC27345" s="104"/>
      <c r="AF27345" s="104"/>
      <c r="AG27345" s="104"/>
      <c r="AK27345" s="104"/>
      <c r="AL27345" s="104"/>
      <c r="AO27345" s="104"/>
      <c r="AP27345" s="104"/>
    </row>
    <row r="27346" spans="21:42" ht="15" customHeight="1" x14ac:dyDescent="0.25">
      <c r="U27346" s="104"/>
      <c r="AB27346" s="104"/>
      <c r="AC27346" s="104"/>
      <c r="AF27346" s="104"/>
      <c r="AG27346" s="104"/>
      <c r="AK27346" s="104"/>
      <c r="AL27346" s="104"/>
      <c r="AO27346" s="104"/>
      <c r="AP27346" s="104"/>
    </row>
    <row r="27347" spans="21:42" ht="15" customHeight="1" x14ac:dyDescent="0.25">
      <c r="U27347" s="104"/>
      <c r="AB27347" s="104"/>
      <c r="AC27347" s="104"/>
      <c r="AF27347" s="104"/>
      <c r="AG27347" s="104"/>
      <c r="AK27347" s="104"/>
      <c r="AL27347" s="104"/>
      <c r="AO27347" s="104"/>
      <c r="AP27347" s="104"/>
    </row>
    <row r="27348" spans="21:42" ht="15" customHeight="1" x14ac:dyDescent="0.25">
      <c r="U27348" s="104"/>
      <c r="AB27348" s="104"/>
      <c r="AC27348" s="104"/>
      <c r="AF27348" s="104"/>
      <c r="AG27348" s="104"/>
      <c r="AK27348" s="104"/>
      <c r="AL27348" s="104"/>
      <c r="AO27348" s="104"/>
      <c r="AP27348" s="104"/>
    </row>
    <row r="27349" spans="21:42" ht="15" customHeight="1" x14ac:dyDescent="0.25">
      <c r="U27349" s="104"/>
      <c r="AB27349" s="104"/>
      <c r="AC27349" s="104"/>
      <c r="AF27349" s="104"/>
      <c r="AG27349" s="104"/>
      <c r="AK27349" s="104"/>
      <c r="AL27349" s="104"/>
      <c r="AO27349" s="104"/>
      <c r="AP27349" s="104"/>
    </row>
    <row r="27350" spans="21:42" ht="15" customHeight="1" x14ac:dyDescent="0.25">
      <c r="U27350" s="104"/>
      <c r="AB27350" s="104"/>
      <c r="AC27350" s="104"/>
      <c r="AF27350" s="104"/>
      <c r="AG27350" s="104"/>
      <c r="AK27350" s="104"/>
      <c r="AL27350" s="104"/>
      <c r="AO27350" s="104"/>
      <c r="AP27350" s="104"/>
    </row>
    <row r="27351" spans="21:42" ht="15" customHeight="1" x14ac:dyDescent="0.25">
      <c r="U27351" s="104"/>
      <c r="AB27351" s="104"/>
      <c r="AC27351" s="104"/>
      <c r="AF27351" s="104"/>
      <c r="AG27351" s="104"/>
      <c r="AK27351" s="104"/>
      <c r="AL27351" s="104"/>
      <c r="AO27351" s="104"/>
      <c r="AP27351" s="104"/>
    </row>
    <row r="27352" spans="21:42" ht="15" customHeight="1" x14ac:dyDescent="0.25">
      <c r="U27352" s="104"/>
      <c r="AB27352" s="104"/>
      <c r="AC27352" s="104"/>
      <c r="AF27352" s="104"/>
      <c r="AG27352" s="104"/>
      <c r="AK27352" s="104"/>
      <c r="AL27352" s="104"/>
      <c r="AO27352" s="104"/>
      <c r="AP27352" s="104"/>
    </row>
    <row r="27353" spans="21:42" ht="15" customHeight="1" x14ac:dyDescent="0.25">
      <c r="U27353" s="104"/>
      <c r="AB27353" s="104"/>
      <c r="AC27353" s="104"/>
      <c r="AF27353" s="104"/>
      <c r="AG27353" s="104"/>
      <c r="AK27353" s="104"/>
      <c r="AL27353" s="104"/>
      <c r="AO27353" s="104"/>
      <c r="AP27353" s="104"/>
    </row>
    <row r="27354" spans="21:42" ht="15" customHeight="1" x14ac:dyDescent="0.25">
      <c r="U27354" s="104"/>
      <c r="AB27354" s="104"/>
      <c r="AC27354" s="104"/>
      <c r="AF27354" s="104"/>
      <c r="AG27354" s="104"/>
      <c r="AK27354" s="104"/>
      <c r="AL27354" s="104"/>
      <c r="AO27354" s="104"/>
      <c r="AP27354" s="104"/>
    </row>
    <row r="27355" spans="21:42" ht="15" customHeight="1" x14ac:dyDescent="0.25">
      <c r="U27355" s="104"/>
      <c r="AB27355" s="104"/>
      <c r="AC27355" s="104"/>
      <c r="AF27355" s="104"/>
      <c r="AG27355" s="104"/>
      <c r="AK27355" s="104"/>
      <c r="AL27355" s="104"/>
      <c r="AO27355" s="104"/>
      <c r="AP27355" s="104"/>
    </row>
    <row r="27356" spans="21:42" ht="15" customHeight="1" x14ac:dyDescent="0.25">
      <c r="U27356" s="104"/>
      <c r="AB27356" s="104"/>
      <c r="AC27356" s="104"/>
      <c r="AF27356" s="104"/>
      <c r="AG27356" s="104"/>
      <c r="AK27356" s="104"/>
      <c r="AL27356" s="104"/>
      <c r="AO27356" s="104"/>
      <c r="AP27356" s="104"/>
    </row>
    <row r="27357" spans="21:42" ht="15" customHeight="1" x14ac:dyDescent="0.25">
      <c r="U27357" s="104"/>
      <c r="AB27357" s="104"/>
      <c r="AC27357" s="104"/>
      <c r="AF27357" s="104"/>
      <c r="AG27357" s="104"/>
      <c r="AK27357" s="104"/>
      <c r="AL27357" s="104"/>
      <c r="AO27357" s="104"/>
      <c r="AP27357" s="104"/>
    </row>
    <row r="27358" spans="21:42" ht="15" customHeight="1" x14ac:dyDescent="0.25">
      <c r="U27358" s="104"/>
      <c r="AB27358" s="104"/>
      <c r="AC27358" s="104"/>
      <c r="AF27358" s="104"/>
      <c r="AG27358" s="104"/>
      <c r="AK27358" s="104"/>
      <c r="AL27358" s="104"/>
      <c r="AO27358" s="104"/>
      <c r="AP27358" s="104"/>
    </row>
    <row r="27359" spans="21:42" ht="15" customHeight="1" x14ac:dyDescent="0.25">
      <c r="U27359" s="104"/>
      <c r="AB27359" s="104"/>
      <c r="AC27359" s="104"/>
      <c r="AF27359" s="104"/>
      <c r="AG27359" s="104"/>
      <c r="AK27359" s="104"/>
      <c r="AL27359" s="104"/>
      <c r="AO27359" s="104"/>
      <c r="AP27359" s="104"/>
    </row>
    <row r="27360" spans="21:42" ht="15" customHeight="1" x14ac:dyDescent="0.25">
      <c r="U27360" s="104"/>
      <c r="AB27360" s="104"/>
      <c r="AC27360" s="104"/>
      <c r="AF27360" s="104"/>
      <c r="AG27360" s="104"/>
      <c r="AK27360" s="104"/>
      <c r="AL27360" s="104"/>
      <c r="AO27360" s="104"/>
      <c r="AP27360" s="104"/>
    </row>
    <row r="27361" spans="21:42" ht="15" customHeight="1" x14ac:dyDescent="0.25">
      <c r="U27361" s="104"/>
      <c r="AB27361" s="104"/>
      <c r="AC27361" s="104"/>
      <c r="AF27361" s="104"/>
      <c r="AG27361" s="104"/>
      <c r="AK27361" s="104"/>
      <c r="AL27361" s="104"/>
      <c r="AO27361" s="104"/>
      <c r="AP27361" s="104"/>
    </row>
    <row r="27362" spans="21:42" ht="15" customHeight="1" x14ac:dyDescent="0.25">
      <c r="U27362" s="104"/>
      <c r="AB27362" s="104"/>
      <c r="AC27362" s="104"/>
      <c r="AF27362" s="104"/>
      <c r="AG27362" s="104"/>
      <c r="AK27362" s="104"/>
      <c r="AL27362" s="104"/>
      <c r="AO27362" s="104"/>
      <c r="AP27362" s="104"/>
    </row>
    <row r="27363" spans="21:42" ht="15" customHeight="1" x14ac:dyDescent="0.25">
      <c r="U27363" s="104"/>
      <c r="AB27363" s="104"/>
      <c r="AC27363" s="104"/>
      <c r="AF27363" s="104"/>
      <c r="AG27363" s="104"/>
      <c r="AK27363" s="104"/>
      <c r="AL27363" s="104"/>
      <c r="AO27363" s="104"/>
      <c r="AP27363" s="104"/>
    </row>
    <row r="27364" spans="21:42" ht="15" customHeight="1" x14ac:dyDescent="0.25">
      <c r="U27364" s="104"/>
      <c r="AB27364" s="104"/>
      <c r="AC27364" s="104"/>
      <c r="AF27364" s="104"/>
      <c r="AG27364" s="104"/>
      <c r="AK27364" s="104"/>
      <c r="AL27364" s="104"/>
      <c r="AO27364" s="104"/>
      <c r="AP27364" s="104"/>
    </row>
    <row r="27365" spans="21:42" ht="15" customHeight="1" x14ac:dyDescent="0.25">
      <c r="U27365" s="104"/>
      <c r="AB27365" s="104"/>
      <c r="AC27365" s="104"/>
      <c r="AF27365" s="104"/>
      <c r="AG27365" s="104"/>
      <c r="AK27365" s="104"/>
      <c r="AL27365" s="104"/>
      <c r="AO27365" s="104"/>
      <c r="AP27365" s="104"/>
    </row>
    <row r="27366" spans="21:42" ht="15" customHeight="1" x14ac:dyDescent="0.25">
      <c r="U27366" s="104"/>
      <c r="AB27366" s="104"/>
      <c r="AC27366" s="104"/>
      <c r="AF27366" s="104"/>
      <c r="AG27366" s="104"/>
      <c r="AK27366" s="104"/>
      <c r="AL27366" s="104"/>
      <c r="AO27366" s="104"/>
      <c r="AP27366" s="104"/>
    </row>
    <row r="27367" spans="21:42" ht="15" customHeight="1" x14ac:dyDescent="0.25">
      <c r="U27367" s="104"/>
      <c r="AB27367" s="104"/>
      <c r="AC27367" s="104"/>
      <c r="AF27367" s="104"/>
      <c r="AG27367" s="104"/>
      <c r="AK27367" s="104"/>
      <c r="AL27367" s="104"/>
      <c r="AO27367" s="104"/>
      <c r="AP27367" s="104"/>
    </row>
    <row r="27368" spans="21:42" ht="15" customHeight="1" x14ac:dyDescent="0.25">
      <c r="U27368" s="104"/>
      <c r="AB27368" s="104"/>
      <c r="AC27368" s="104"/>
      <c r="AF27368" s="104"/>
      <c r="AG27368" s="104"/>
      <c r="AK27368" s="104"/>
      <c r="AL27368" s="104"/>
      <c r="AO27368" s="104"/>
      <c r="AP27368" s="104"/>
    </row>
    <row r="27369" spans="21:42" ht="15" customHeight="1" x14ac:dyDescent="0.25">
      <c r="U27369" s="104"/>
      <c r="AB27369" s="104"/>
      <c r="AC27369" s="104"/>
      <c r="AF27369" s="104"/>
      <c r="AG27369" s="104"/>
      <c r="AK27369" s="104"/>
      <c r="AL27369" s="104"/>
      <c r="AO27369" s="104"/>
      <c r="AP27369" s="104"/>
    </row>
    <row r="27370" spans="21:42" ht="15" customHeight="1" x14ac:dyDescent="0.25">
      <c r="U27370" s="104"/>
      <c r="AB27370" s="104"/>
      <c r="AC27370" s="104"/>
      <c r="AF27370" s="104"/>
      <c r="AG27370" s="104"/>
      <c r="AK27370" s="104"/>
      <c r="AL27370" s="104"/>
      <c r="AO27370" s="104"/>
      <c r="AP27370" s="104"/>
    </row>
    <row r="27371" spans="21:42" ht="15" customHeight="1" x14ac:dyDescent="0.25">
      <c r="U27371" s="104"/>
      <c r="AB27371" s="104"/>
      <c r="AC27371" s="104"/>
      <c r="AF27371" s="104"/>
      <c r="AG27371" s="104"/>
      <c r="AK27371" s="104"/>
      <c r="AL27371" s="104"/>
      <c r="AO27371" s="104"/>
      <c r="AP27371" s="104"/>
    </row>
    <row r="27372" spans="21:42" ht="15" customHeight="1" x14ac:dyDescent="0.25">
      <c r="U27372" s="104"/>
      <c r="AB27372" s="104"/>
      <c r="AC27372" s="104"/>
      <c r="AF27372" s="104"/>
      <c r="AG27372" s="104"/>
      <c r="AK27372" s="104"/>
      <c r="AL27372" s="104"/>
      <c r="AO27372" s="104"/>
      <c r="AP27372" s="104"/>
    </row>
    <row r="27373" spans="21:42" ht="15" customHeight="1" x14ac:dyDescent="0.25">
      <c r="U27373" s="104"/>
      <c r="AB27373" s="104"/>
      <c r="AC27373" s="104"/>
      <c r="AF27373" s="104"/>
      <c r="AG27373" s="104"/>
      <c r="AK27373" s="104"/>
      <c r="AL27373" s="104"/>
      <c r="AO27373" s="104"/>
      <c r="AP27373" s="104"/>
    </row>
    <row r="27374" spans="21:42" ht="15" customHeight="1" x14ac:dyDescent="0.25">
      <c r="U27374" s="104"/>
      <c r="AB27374" s="104"/>
      <c r="AC27374" s="104"/>
      <c r="AF27374" s="104"/>
      <c r="AG27374" s="104"/>
      <c r="AK27374" s="104"/>
      <c r="AL27374" s="104"/>
      <c r="AO27374" s="104"/>
      <c r="AP27374" s="104"/>
    </row>
    <row r="27375" spans="21:42" ht="15" customHeight="1" x14ac:dyDescent="0.25">
      <c r="U27375" s="104"/>
      <c r="AB27375" s="104"/>
      <c r="AC27375" s="104"/>
      <c r="AF27375" s="104"/>
      <c r="AG27375" s="104"/>
      <c r="AK27375" s="104"/>
      <c r="AL27375" s="104"/>
      <c r="AO27375" s="104"/>
      <c r="AP27375" s="104"/>
    </row>
    <row r="27376" spans="21:42" ht="15" customHeight="1" x14ac:dyDescent="0.25">
      <c r="U27376" s="104"/>
      <c r="AB27376" s="104"/>
      <c r="AC27376" s="104"/>
      <c r="AF27376" s="104"/>
      <c r="AG27376" s="104"/>
      <c r="AK27376" s="104"/>
      <c r="AL27376" s="104"/>
      <c r="AO27376" s="104"/>
      <c r="AP27376" s="104"/>
    </row>
    <row r="27377" spans="21:42" ht="15" customHeight="1" x14ac:dyDescent="0.25">
      <c r="U27377" s="104"/>
      <c r="AB27377" s="104"/>
      <c r="AC27377" s="104"/>
      <c r="AF27377" s="104"/>
      <c r="AG27377" s="104"/>
      <c r="AK27377" s="104"/>
      <c r="AL27377" s="104"/>
      <c r="AO27377" s="104"/>
      <c r="AP27377" s="104"/>
    </row>
    <row r="27378" spans="21:42" ht="15" customHeight="1" x14ac:dyDescent="0.25">
      <c r="U27378" s="104"/>
      <c r="AB27378" s="104"/>
      <c r="AC27378" s="104"/>
      <c r="AF27378" s="104"/>
      <c r="AG27378" s="104"/>
      <c r="AK27378" s="104"/>
      <c r="AL27378" s="104"/>
      <c r="AO27378" s="104"/>
      <c r="AP27378" s="104"/>
    </row>
    <row r="27379" spans="21:42" ht="15" customHeight="1" x14ac:dyDescent="0.25">
      <c r="U27379" s="104"/>
      <c r="AB27379" s="104"/>
      <c r="AC27379" s="104"/>
      <c r="AF27379" s="104"/>
      <c r="AG27379" s="104"/>
      <c r="AK27379" s="104"/>
      <c r="AL27379" s="104"/>
      <c r="AO27379" s="104"/>
      <c r="AP27379" s="104"/>
    </row>
    <row r="27380" spans="21:42" ht="15" customHeight="1" x14ac:dyDescent="0.25">
      <c r="U27380" s="104"/>
      <c r="AB27380" s="104"/>
      <c r="AC27380" s="104"/>
      <c r="AF27380" s="104"/>
      <c r="AG27380" s="104"/>
      <c r="AK27380" s="104"/>
      <c r="AL27380" s="104"/>
      <c r="AO27380" s="104"/>
      <c r="AP27380" s="104"/>
    </row>
    <row r="27381" spans="21:42" ht="15" customHeight="1" x14ac:dyDescent="0.25">
      <c r="U27381" s="104"/>
      <c r="AB27381" s="104"/>
      <c r="AC27381" s="104"/>
      <c r="AF27381" s="104"/>
      <c r="AG27381" s="104"/>
      <c r="AK27381" s="104"/>
      <c r="AL27381" s="104"/>
      <c r="AO27381" s="104"/>
      <c r="AP27381" s="104"/>
    </row>
    <row r="27382" spans="21:42" ht="15" customHeight="1" x14ac:dyDescent="0.25">
      <c r="U27382" s="104"/>
      <c r="AB27382" s="104"/>
      <c r="AC27382" s="104"/>
      <c r="AF27382" s="104"/>
      <c r="AG27382" s="104"/>
      <c r="AK27382" s="104"/>
      <c r="AL27382" s="104"/>
      <c r="AO27382" s="104"/>
      <c r="AP27382" s="104"/>
    </row>
    <row r="27383" spans="21:42" ht="15" customHeight="1" x14ac:dyDescent="0.25">
      <c r="U27383" s="104"/>
      <c r="AB27383" s="104"/>
      <c r="AC27383" s="104"/>
      <c r="AF27383" s="104"/>
      <c r="AG27383" s="104"/>
      <c r="AK27383" s="104"/>
      <c r="AL27383" s="104"/>
      <c r="AO27383" s="104"/>
      <c r="AP27383" s="104"/>
    </row>
    <row r="27384" spans="21:42" ht="15" customHeight="1" x14ac:dyDescent="0.25">
      <c r="U27384" s="104"/>
      <c r="AB27384" s="104"/>
      <c r="AC27384" s="104"/>
      <c r="AF27384" s="104"/>
      <c r="AG27384" s="104"/>
      <c r="AK27384" s="104"/>
      <c r="AL27384" s="104"/>
      <c r="AO27384" s="104"/>
      <c r="AP27384" s="104"/>
    </row>
    <row r="27385" spans="21:42" ht="15" customHeight="1" x14ac:dyDescent="0.25">
      <c r="U27385" s="104"/>
      <c r="AB27385" s="104"/>
      <c r="AC27385" s="104"/>
      <c r="AF27385" s="104"/>
      <c r="AG27385" s="104"/>
      <c r="AK27385" s="104"/>
      <c r="AL27385" s="104"/>
      <c r="AO27385" s="104"/>
      <c r="AP27385" s="104"/>
    </row>
    <row r="27386" spans="21:42" ht="15" customHeight="1" x14ac:dyDescent="0.25">
      <c r="U27386" s="104"/>
      <c r="AB27386" s="104"/>
      <c r="AC27386" s="104"/>
      <c r="AF27386" s="104"/>
      <c r="AG27386" s="104"/>
      <c r="AK27386" s="104"/>
      <c r="AL27386" s="104"/>
      <c r="AO27386" s="104"/>
      <c r="AP27386" s="104"/>
    </row>
    <row r="27387" spans="21:42" ht="15" customHeight="1" x14ac:dyDescent="0.25">
      <c r="U27387" s="104"/>
      <c r="AB27387" s="104"/>
      <c r="AC27387" s="104"/>
      <c r="AF27387" s="104"/>
      <c r="AG27387" s="104"/>
      <c r="AK27387" s="104"/>
      <c r="AL27387" s="104"/>
      <c r="AO27387" s="104"/>
      <c r="AP27387" s="104"/>
    </row>
    <row r="27388" spans="21:42" ht="15" customHeight="1" x14ac:dyDescent="0.25">
      <c r="U27388" s="104"/>
      <c r="AB27388" s="104"/>
      <c r="AC27388" s="104"/>
      <c r="AF27388" s="104"/>
      <c r="AG27388" s="104"/>
      <c r="AK27388" s="104"/>
      <c r="AL27388" s="104"/>
      <c r="AO27388" s="104"/>
      <c r="AP27388" s="104"/>
    </row>
    <row r="27389" spans="21:42" ht="15" customHeight="1" x14ac:dyDescent="0.25">
      <c r="U27389" s="104"/>
      <c r="AB27389" s="104"/>
      <c r="AC27389" s="104"/>
      <c r="AF27389" s="104"/>
      <c r="AG27389" s="104"/>
      <c r="AK27389" s="104"/>
      <c r="AL27389" s="104"/>
      <c r="AO27389" s="104"/>
      <c r="AP27389" s="104"/>
    </row>
    <row r="27390" spans="21:42" ht="15" customHeight="1" x14ac:dyDescent="0.25">
      <c r="U27390" s="104"/>
      <c r="AB27390" s="104"/>
      <c r="AC27390" s="104"/>
      <c r="AF27390" s="104"/>
      <c r="AG27390" s="104"/>
      <c r="AK27390" s="104"/>
      <c r="AL27390" s="104"/>
      <c r="AO27390" s="104"/>
      <c r="AP27390" s="104"/>
    </row>
    <row r="27391" spans="21:42" ht="15" customHeight="1" x14ac:dyDescent="0.25">
      <c r="U27391" s="104"/>
      <c r="AB27391" s="104"/>
      <c r="AC27391" s="104"/>
      <c r="AF27391" s="104"/>
      <c r="AG27391" s="104"/>
      <c r="AK27391" s="104"/>
      <c r="AL27391" s="104"/>
      <c r="AO27391" s="104"/>
      <c r="AP27391" s="104"/>
    </row>
    <row r="27392" spans="21:42" ht="15" customHeight="1" x14ac:dyDescent="0.25">
      <c r="U27392" s="104"/>
      <c r="AB27392" s="104"/>
      <c r="AC27392" s="104"/>
      <c r="AF27392" s="104"/>
      <c r="AG27392" s="104"/>
      <c r="AK27392" s="104"/>
      <c r="AL27392" s="104"/>
      <c r="AO27392" s="104"/>
      <c r="AP27392" s="104"/>
    </row>
    <row r="27393" spans="21:42" ht="15" customHeight="1" x14ac:dyDescent="0.25">
      <c r="U27393" s="104"/>
      <c r="AB27393" s="104"/>
      <c r="AC27393" s="104"/>
      <c r="AF27393" s="104"/>
      <c r="AG27393" s="104"/>
      <c r="AK27393" s="104"/>
      <c r="AL27393" s="104"/>
      <c r="AO27393" s="104"/>
      <c r="AP27393" s="104"/>
    </row>
    <row r="27394" spans="21:42" ht="15" customHeight="1" x14ac:dyDescent="0.25">
      <c r="U27394" s="104"/>
      <c r="AB27394" s="104"/>
      <c r="AC27394" s="104"/>
      <c r="AF27394" s="104"/>
      <c r="AG27394" s="104"/>
      <c r="AK27394" s="104"/>
      <c r="AL27394" s="104"/>
      <c r="AO27394" s="104"/>
      <c r="AP27394" s="104"/>
    </row>
    <row r="27395" spans="21:42" ht="15" customHeight="1" x14ac:dyDescent="0.25">
      <c r="U27395" s="104"/>
      <c r="AB27395" s="104"/>
      <c r="AC27395" s="104"/>
      <c r="AF27395" s="104"/>
      <c r="AG27395" s="104"/>
      <c r="AK27395" s="104"/>
      <c r="AL27395" s="104"/>
      <c r="AO27395" s="104"/>
      <c r="AP27395" s="104"/>
    </row>
    <row r="27396" spans="21:42" ht="15" customHeight="1" x14ac:dyDescent="0.25">
      <c r="U27396" s="104"/>
      <c r="AB27396" s="104"/>
      <c r="AC27396" s="104"/>
      <c r="AF27396" s="104"/>
      <c r="AG27396" s="104"/>
      <c r="AK27396" s="104"/>
      <c r="AL27396" s="104"/>
      <c r="AO27396" s="104"/>
      <c r="AP27396" s="104"/>
    </row>
    <row r="27397" spans="21:42" ht="15" customHeight="1" x14ac:dyDescent="0.25">
      <c r="U27397" s="104"/>
      <c r="AB27397" s="104"/>
      <c r="AC27397" s="104"/>
      <c r="AF27397" s="104"/>
      <c r="AG27397" s="104"/>
      <c r="AK27397" s="104"/>
      <c r="AL27397" s="104"/>
      <c r="AO27397" s="104"/>
      <c r="AP27397" s="104"/>
    </row>
    <row r="27398" spans="21:42" ht="15" customHeight="1" x14ac:dyDescent="0.25">
      <c r="U27398" s="104"/>
      <c r="AB27398" s="104"/>
      <c r="AC27398" s="104"/>
      <c r="AF27398" s="104"/>
      <c r="AG27398" s="104"/>
      <c r="AK27398" s="104"/>
      <c r="AL27398" s="104"/>
      <c r="AO27398" s="104"/>
      <c r="AP27398" s="104"/>
    </row>
    <row r="27399" spans="21:42" ht="15" customHeight="1" x14ac:dyDescent="0.25">
      <c r="U27399" s="104"/>
      <c r="AB27399" s="104"/>
      <c r="AC27399" s="104"/>
      <c r="AF27399" s="104"/>
      <c r="AG27399" s="104"/>
      <c r="AK27399" s="104"/>
      <c r="AL27399" s="104"/>
      <c r="AO27399" s="104"/>
      <c r="AP27399" s="104"/>
    </row>
    <row r="27400" spans="21:42" ht="15" customHeight="1" x14ac:dyDescent="0.25">
      <c r="U27400" s="104"/>
      <c r="AB27400" s="104"/>
      <c r="AC27400" s="104"/>
      <c r="AF27400" s="104"/>
      <c r="AG27400" s="104"/>
      <c r="AK27400" s="104"/>
      <c r="AL27400" s="104"/>
      <c r="AO27400" s="104"/>
      <c r="AP27400" s="104"/>
    </row>
    <row r="27401" spans="21:42" ht="15" customHeight="1" x14ac:dyDescent="0.25">
      <c r="U27401" s="104"/>
      <c r="AB27401" s="104"/>
      <c r="AC27401" s="104"/>
      <c r="AF27401" s="104"/>
      <c r="AG27401" s="104"/>
      <c r="AK27401" s="104"/>
      <c r="AL27401" s="104"/>
      <c r="AO27401" s="104"/>
      <c r="AP27401" s="104"/>
    </row>
    <row r="27402" spans="21:42" ht="15" customHeight="1" x14ac:dyDescent="0.25">
      <c r="U27402" s="104"/>
      <c r="AB27402" s="104"/>
      <c r="AC27402" s="104"/>
      <c r="AF27402" s="104"/>
      <c r="AG27402" s="104"/>
      <c r="AK27402" s="104"/>
      <c r="AL27402" s="104"/>
      <c r="AO27402" s="104"/>
      <c r="AP27402" s="104"/>
    </row>
    <row r="27403" spans="21:42" ht="15" customHeight="1" x14ac:dyDescent="0.25">
      <c r="U27403" s="104"/>
      <c r="AB27403" s="104"/>
      <c r="AC27403" s="104"/>
      <c r="AF27403" s="104"/>
      <c r="AG27403" s="104"/>
      <c r="AK27403" s="104"/>
      <c r="AL27403" s="104"/>
      <c r="AO27403" s="104"/>
      <c r="AP27403" s="104"/>
    </row>
    <row r="27404" spans="21:42" ht="15" customHeight="1" x14ac:dyDescent="0.25">
      <c r="U27404" s="104"/>
      <c r="AB27404" s="104"/>
      <c r="AC27404" s="104"/>
      <c r="AF27404" s="104"/>
      <c r="AG27404" s="104"/>
      <c r="AK27404" s="104"/>
      <c r="AL27404" s="104"/>
      <c r="AO27404" s="104"/>
      <c r="AP27404" s="104"/>
    </row>
    <row r="27405" spans="21:42" ht="15" customHeight="1" x14ac:dyDescent="0.25">
      <c r="U27405" s="104"/>
      <c r="AB27405" s="104"/>
      <c r="AC27405" s="104"/>
      <c r="AF27405" s="104"/>
      <c r="AG27405" s="104"/>
      <c r="AK27405" s="104"/>
      <c r="AL27405" s="104"/>
      <c r="AO27405" s="104"/>
      <c r="AP27405" s="104"/>
    </row>
    <row r="27406" spans="21:42" ht="15" customHeight="1" x14ac:dyDescent="0.25">
      <c r="U27406" s="104"/>
      <c r="AB27406" s="104"/>
      <c r="AC27406" s="104"/>
      <c r="AF27406" s="104"/>
      <c r="AG27406" s="104"/>
      <c r="AK27406" s="104"/>
      <c r="AL27406" s="104"/>
      <c r="AO27406" s="104"/>
      <c r="AP27406" s="104"/>
    </row>
    <row r="27407" spans="21:42" ht="15" customHeight="1" x14ac:dyDescent="0.25">
      <c r="U27407" s="104"/>
      <c r="AB27407" s="104"/>
      <c r="AC27407" s="104"/>
      <c r="AF27407" s="104"/>
      <c r="AG27407" s="104"/>
      <c r="AK27407" s="104"/>
      <c r="AL27407" s="104"/>
      <c r="AO27407" s="104"/>
      <c r="AP27407" s="104"/>
    </row>
    <row r="27408" spans="21:42" ht="15" customHeight="1" x14ac:dyDescent="0.25">
      <c r="U27408" s="104"/>
      <c r="AB27408" s="104"/>
      <c r="AC27408" s="104"/>
      <c r="AF27408" s="104"/>
      <c r="AG27408" s="104"/>
      <c r="AK27408" s="104"/>
      <c r="AL27408" s="104"/>
      <c r="AO27408" s="104"/>
      <c r="AP27408" s="104"/>
    </row>
    <row r="27409" spans="21:42" ht="15" customHeight="1" x14ac:dyDescent="0.25">
      <c r="U27409" s="104"/>
      <c r="AB27409" s="104"/>
      <c r="AC27409" s="104"/>
      <c r="AF27409" s="104"/>
      <c r="AG27409" s="104"/>
      <c r="AK27409" s="104"/>
      <c r="AL27409" s="104"/>
      <c r="AO27409" s="104"/>
      <c r="AP27409" s="104"/>
    </row>
    <row r="27410" spans="21:42" ht="15" customHeight="1" x14ac:dyDescent="0.25">
      <c r="U27410" s="104"/>
      <c r="AB27410" s="104"/>
      <c r="AC27410" s="104"/>
      <c r="AF27410" s="104"/>
      <c r="AG27410" s="104"/>
      <c r="AK27410" s="104"/>
      <c r="AL27410" s="104"/>
      <c r="AO27410" s="104"/>
      <c r="AP27410" s="104"/>
    </row>
    <row r="27411" spans="21:42" ht="15" customHeight="1" x14ac:dyDescent="0.25">
      <c r="U27411" s="104"/>
      <c r="AB27411" s="104"/>
      <c r="AC27411" s="104"/>
      <c r="AF27411" s="104"/>
      <c r="AG27411" s="104"/>
      <c r="AK27411" s="104"/>
      <c r="AL27411" s="104"/>
      <c r="AO27411" s="104"/>
      <c r="AP27411" s="104"/>
    </row>
    <row r="27412" spans="21:42" ht="15" customHeight="1" x14ac:dyDescent="0.25">
      <c r="U27412" s="104"/>
      <c r="AB27412" s="104"/>
      <c r="AC27412" s="104"/>
      <c r="AF27412" s="104"/>
      <c r="AG27412" s="104"/>
      <c r="AK27412" s="104"/>
      <c r="AL27412" s="104"/>
      <c r="AO27412" s="104"/>
      <c r="AP27412" s="104"/>
    </row>
    <row r="27413" spans="21:42" ht="15" customHeight="1" x14ac:dyDescent="0.25">
      <c r="U27413" s="104"/>
      <c r="AB27413" s="104"/>
      <c r="AC27413" s="104"/>
      <c r="AF27413" s="104"/>
      <c r="AG27413" s="104"/>
      <c r="AK27413" s="104"/>
      <c r="AL27413" s="104"/>
      <c r="AO27413" s="104"/>
      <c r="AP27413" s="104"/>
    </row>
    <row r="27414" spans="21:42" ht="15" customHeight="1" x14ac:dyDescent="0.25">
      <c r="U27414" s="104"/>
      <c r="AB27414" s="104"/>
      <c r="AC27414" s="104"/>
      <c r="AF27414" s="104"/>
      <c r="AG27414" s="104"/>
      <c r="AK27414" s="104"/>
      <c r="AL27414" s="104"/>
      <c r="AO27414" s="104"/>
      <c r="AP27414" s="104"/>
    </row>
    <row r="27415" spans="21:42" ht="15" customHeight="1" x14ac:dyDescent="0.25">
      <c r="U27415" s="104"/>
      <c r="AB27415" s="104"/>
      <c r="AC27415" s="104"/>
      <c r="AF27415" s="104"/>
      <c r="AG27415" s="104"/>
      <c r="AK27415" s="104"/>
      <c r="AL27415" s="104"/>
      <c r="AO27415" s="104"/>
      <c r="AP27415" s="104"/>
    </row>
    <row r="27416" spans="21:42" ht="15" customHeight="1" x14ac:dyDescent="0.25">
      <c r="U27416" s="104"/>
      <c r="AB27416" s="104"/>
      <c r="AC27416" s="104"/>
      <c r="AF27416" s="104"/>
      <c r="AG27416" s="104"/>
      <c r="AK27416" s="104"/>
      <c r="AL27416" s="104"/>
      <c r="AO27416" s="104"/>
      <c r="AP27416" s="104"/>
    </row>
    <row r="27417" spans="21:42" ht="15" customHeight="1" x14ac:dyDescent="0.25">
      <c r="U27417" s="104"/>
      <c r="AB27417" s="104"/>
      <c r="AC27417" s="104"/>
      <c r="AF27417" s="104"/>
      <c r="AG27417" s="104"/>
      <c r="AK27417" s="104"/>
      <c r="AL27417" s="104"/>
      <c r="AO27417" s="104"/>
      <c r="AP27417" s="104"/>
    </row>
    <row r="27418" spans="21:42" ht="15" customHeight="1" x14ac:dyDescent="0.25">
      <c r="U27418" s="104"/>
      <c r="AB27418" s="104"/>
      <c r="AC27418" s="104"/>
      <c r="AF27418" s="104"/>
      <c r="AG27418" s="104"/>
      <c r="AK27418" s="104"/>
      <c r="AL27418" s="104"/>
      <c r="AO27418" s="104"/>
      <c r="AP27418" s="104"/>
    </row>
    <row r="27419" spans="21:42" ht="15" customHeight="1" x14ac:dyDescent="0.25">
      <c r="U27419" s="104"/>
      <c r="AB27419" s="104"/>
      <c r="AC27419" s="104"/>
      <c r="AF27419" s="104"/>
      <c r="AG27419" s="104"/>
      <c r="AK27419" s="104"/>
      <c r="AL27419" s="104"/>
      <c r="AO27419" s="104"/>
      <c r="AP27419" s="104"/>
    </row>
    <row r="27420" spans="21:42" ht="15" customHeight="1" x14ac:dyDescent="0.25">
      <c r="U27420" s="104"/>
      <c r="AB27420" s="104"/>
      <c r="AC27420" s="104"/>
      <c r="AF27420" s="104"/>
      <c r="AG27420" s="104"/>
      <c r="AK27420" s="104"/>
      <c r="AL27420" s="104"/>
      <c r="AO27420" s="104"/>
      <c r="AP27420" s="104"/>
    </row>
    <row r="27421" spans="21:42" ht="15" customHeight="1" x14ac:dyDescent="0.25">
      <c r="U27421" s="104"/>
      <c r="AB27421" s="104"/>
      <c r="AC27421" s="104"/>
      <c r="AF27421" s="104"/>
      <c r="AG27421" s="104"/>
      <c r="AK27421" s="104"/>
      <c r="AL27421" s="104"/>
      <c r="AO27421" s="104"/>
      <c r="AP27421" s="104"/>
    </row>
    <row r="27422" spans="21:42" ht="15" customHeight="1" x14ac:dyDescent="0.25">
      <c r="U27422" s="104"/>
      <c r="AB27422" s="104"/>
      <c r="AC27422" s="104"/>
      <c r="AF27422" s="104"/>
      <c r="AG27422" s="104"/>
      <c r="AK27422" s="104"/>
      <c r="AL27422" s="104"/>
      <c r="AO27422" s="104"/>
      <c r="AP27422" s="104"/>
    </row>
    <row r="27423" spans="21:42" ht="15" customHeight="1" x14ac:dyDescent="0.25">
      <c r="U27423" s="104"/>
      <c r="AB27423" s="104"/>
      <c r="AC27423" s="104"/>
      <c r="AF27423" s="104"/>
      <c r="AG27423" s="104"/>
      <c r="AK27423" s="104"/>
      <c r="AL27423" s="104"/>
      <c r="AO27423" s="104"/>
      <c r="AP27423" s="104"/>
    </row>
    <row r="27424" spans="21:42" ht="15" customHeight="1" x14ac:dyDescent="0.25">
      <c r="U27424" s="104"/>
      <c r="AB27424" s="104"/>
      <c r="AC27424" s="104"/>
      <c r="AF27424" s="104"/>
      <c r="AG27424" s="104"/>
      <c r="AK27424" s="104"/>
      <c r="AL27424" s="104"/>
      <c r="AO27424" s="104"/>
      <c r="AP27424" s="104"/>
    </row>
    <row r="27425" spans="21:42" ht="15" customHeight="1" x14ac:dyDescent="0.25">
      <c r="U27425" s="104"/>
      <c r="AB27425" s="104"/>
      <c r="AC27425" s="104"/>
      <c r="AF27425" s="104"/>
      <c r="AG27425" s="104"/>
      <c r="AK27425" s="104"/>
      <c r="AL27425" s="104"/>
      <c r="AO27425" s="104"/>
      <c r="AP27425" s="104"/>
    </row>
    <row r="27426" spans="21:42" ht="15" customHeight="1" x14ac:dyDescent="0.25">
      <c r="U27426" s="104"/>
      <c r="AB27426" s="104"/>
      <c r="AC27426" s="104"/>
      <c r="AF27426" s="104"/>
      <c r="AG27426" s="104"/>
      <c r="AK27426" s="104"/>
      <c r="AL27426" s="104"/>
      <c r="AO27426" s="104"/>
      <c r="AP27426" s="104"/>
    </row>
    <row r="27427" spans="21:42" ht="15" customHeight="1" x14ac:dyDescent="0.25">
      <c r="U27427" s="104"/>
      <c r="AB27427" s="104"/>
      <c r="AC27427" s="104"/>
      <c r="AF27427" s="104"/>
      <c r="AG27427" s="104"/>
      <c r="AK27427" s="104"/>
      <c r="AL27427" s="104"/>
      <c r="AO27427" s="104"/>
      <c r="AP27427" s="104"/>
    </row>
    <row r="27428" spans="21:42" ht="15" customHeight="1" x14ac:dyDescent="0.25">
      <c r="U27428" s="104"/>
      <c r="AB27428" s="104"/>
      <c r="AC27428" s="104"/>
      <c r="AF27428" s="104"/>
      <c r="AG27428" s="104"/>
      <c r="AK27428" s="104"/>
      <c r="AL27428" s="104"/>
      <c r="AO27428" s="104"/>
      <c r="AP27428" s="104"/>
    </row>
    <row r="27429" spans="21:42" ht="15" customHeight="1" x14ac:dyDescent="0.25">
      <c r="U27429" s="104"/>
      <c r="AB27429" s="104"/>
      <c r="AC27429" s="104"/>
      <c r="AF27429" s="104"/>
      <c r="AG27429" s="104"/>
      <c r="AK27429" s="104"/>
      <c r="AL27429" s="104"/>
      <c r="AO27429" s="104"/>
      <c r="AP27429" s="104"/>
    </row>
    <row r="27430" spans="21:42" ht="15" customHeight="1" x14ac:dyDescent="0.25">
      <c r="U27430" s="104"/>
      <c r="AB27430" s="104"/>
      <c r="AC27430" s="104"/>
      <c r="AF27430" s="104"/>
      <c r="AG27430" s="104"/>
      <c r="AK27430" s="104"/>
      <c r="AL27430" s="104"/>
      <c r="AO27430" s="104"/>
      <c r="AP27430" s="104"/>
    </row>
    <row r="27431" spans="21:42" ht="15" customHeight="1" x14ac:dyDescent="0.25">
      <c r="U27431" s="104"/>
      <c r="AB27431" s="104"/>
      <c r="AC27431" s="104"/>
      <c r="AF27431" s="104"/>
      <c r="AG27431" s="104"/>
      <c r="AK27431" s="104"/>
      <c r="AL27431" s="104"/>
      <c r="AO27431" s="104"/>
      <c r="AP27431" s="104"/>
    </row>
    <row r="27432" spans="21:42" ht="15" customHeight="1" x14ac:dyDescent="0.25">
      <c r="U27432" s="104"/>
      <c r="AB27432" s="104"/>
      <c r="AC27432" s="104"/>
      <c r="AF27432" s="104"/>
      <c r="AG27432" s="104"/>
      <c r="AK27432" s="104"/>
      <c r="AL27432" s="104"/>
      <c r="AO27432" s="104"/>
      <c r="AP27432" s="104"/>
    </row>
    <row r="27433" spans="21:42" ht="15" customHeight="1" x14ac:dyDescent="0.25">
      <c r="U27433" s="104"/>
      <c r="AB27433" s="104"/>
      <c r="AC27433" s="104"/>
      <c r="AF27433" s="104"/>
      <c r="AG27433" s="104"/>
      <c r="AK27433" s="104"/>
      <c r="AL27433" s="104"/>
      <c r="AO27433" s="104"/>
      <c r="AP27433" s="104"/>
    </row>
    <row r="27434" spans="21:42" ht="15" customHeight="1" x14ac:dyDescent="0.25">
      <c r="U27434" s="104"/>
      <c r="AB27434" s="104"/>
      <c r="AC27434" s="104"/>
      <c r="AF27434" s="104"/>
      <c r="AG27434" s="104"/>
      <c r="AK27434" s="104"/>
      <c r="AL27434" s="104"/>
      <c r="AO27434" s="104"/>
      <c r="AP27434" s="104"/>
    </row>
    <row r="27435" spans="21:42" ht="15" customHeight="1" x14ac:dyDescent="0.25">
      <c r="U27435" s="104"/>
      <c r="AB27435" s="104"/>
      <c r="AC27435" s="104"/>
      <c r="AF27435" s="104"/>
      <c r="AG27435" s="104"/>
      <c r="AK27435" s="104"/>
      <c r="AL27435" s="104"/>
      <c r="AO27435" s="104"/>
      <c r="AP27435" s="104"/>
    </row>
    <row r="27436" spans="21:42" ht="15" customHeight="1" x14ac:dyDescent="0.25">
      <c r="U27436" s="104"/>
      <c r="AB27436" s="104"/>
      <c r="AC27436" s="104"/>
      <c r="AF27436" s="104"/>
      <c r="AG27436" s="104"/>
      <c r="AK27436" s="104"/>
      <c r="AL27436" s="104"/>
      <c r="AO27436" s="104"/>
      <c r="AP27436" s="104"/>
    </row>
    <row r="27437" spans="21:42" ht="15" customHeight="1" x14ac:dyDescent="0.25">
      <c r="U27437" s="104"/>
      <c r="AB27437" s="104"/>
      <c r="AC27437" s="104"/>
      <c r="AF27437" s="104"/>
      <c r="AG27437" s="104"/>
      <c r="AK27437" s="104"/>
      <c r="AL27437" s="104"/>
      <c r="AO27437" s="104"/>
      <c r="AP27437" s="104"/>
    </row>
    <row r="27438" spans="21:42" ht="15" customHeight="1" x14ac:dyDescent="0.25">
      <c r="U27438" s="104"/>
      <c r="AB27438" s="104"/>
      <c r="AC27438" s="104"/>
      <c r="AF27438" s="104"/>
      <c r="AG27438" s="104"/>
      <c r="AK27438" s="104"/>
      <c r="AL27438" s="104"/>
      <c r="AO27438" s="104"/>
      <c r="AP27438" s="104"/>
    </row>
    <row r="27439" spans="21:42" ht="15" customHeight="1" x14ac:dyDescent="0.25">
      <c r="U27439" s="104"/>
      <c r="AB27439" s="104"/>
      <c r="AC27439" s="104"/>
      <c r="AF27439" s="104"/>
      <c r="AG27439" s="104"/>
      <c r="AK27439" s="104"/>
      <c r="AL27439" s="104"/>
      <c r="AO27439" s="104"/>
      <c r="AP27439" s="104"/>
    </row>
    <row r="27440" spans="21:42" ht="15" customHeight="1" x14ac:dyDescent="0.25">
      <c r="U27440" s="104"/>
      <c r="AB27440" s="104"/>
      <c r="AC27440" s="104"/>
      <c r="AF27440" s="104"/>
      <c r="AG27440" s="104"/>
      <c r="AK27440" s="104"/>
      <c r="AL27440" s="104"/>
      <c r="AO27440" s="104"/>
      <c r="AP27440" s="104"/>
    </row>
    <row r="27441" spans="21:42" ht="15" customHeight="1" x14ac:dyDescent="0.25">
      <c r="U27441" s="104"/>
      <c r="AB27441" s="104"/>
      <c r="AC27441" s="104"/>
      <c r="AF27441" s="104"/>
      <c r="AG27441" s="104"/>
      <c r="AK27441" s="104"/>
      <c r="AL27441" s="104"/>
      <c r="AO27441" s="104"/>
      <c r="AP27441" s="104"/>
    </row>
    <row r="27442" spans="21:42" ht="15" customHeight="1" x14ac:dyDescent="0.25">
      <c r="U27442" s="104"/>
      <c r="AB27442" s="104"/>
      <c r="AC27442" s="104"/>
      <c r="AF27442" s="104"/>
      <c r="AG27442" s="104"/>
      <c r="AK27442" s="104"/>
      <c r="AL27442" s="104"/>
      <c r="AO27442" s="104"/>
      <c r="AP27442" s="104"/>
    </row>
    <row r="27443" spans="21:42" ht="15" customHeight="1" x14ac:dyDescent="0.25">
      <c r="U27443" s="104"/>
      <c r="AB27443" s="104"/>
      <c r="AC27443" s="104"/>
      <c r="AF27443" s="104"/>
      <c r="AG27443" s="104"/>
      <c r="AK27443" s="104"/>
      <c r="AL27443" s="104"/>
      <c r="AO27443" s="104"/>
      <c r="AP27443" s="104"/>
    </row>
    <row r="27444" spans="21:42" ht="15" customHeight="1" x14ac:dyDescent="0.25">
      <c r="U27444" s="104"/>
      <c r="AB27444" s="104"/>
      <c r="AC27444" s="104"/>
      <c r="AF27444" s="104"/>
      <c r="AG27444" s="104"/>
      <c r="AK27444" s="104"/>
      <c r="AL27444" s="104"/>
      <c r="AO27444" s="104"/>
      <c r="AP27444" s="104"/>
    </row>
    <row r="27445" spans="21:42" ht="15" customHeight="1" x14ac:dyDescent="0.25">
      <c r="U27445" s="104"/>
      <c r="AB27445" s="104"/>
      <c r="AC27445" s="104"/>
      <c r="AF27445" s="104"/>
      <c r="AG27445" s="104"/>
      <c r="AK27445" s="104"/>
      <c r="AL27445" s="104"/>
      <c r="AO27445" s="104"/>
      <c r="AP27445" s="104"/>
    </row>
    <row r="27446" spans="21:42" ht="15" customHeight="1" x14ac:dyDescent="0.25">
      <c r="U27446" s="104"/>
      <c r="AB27446" s="104"/>
      <c r="AC27446" s="104"/>
      <c r="AF27446" s="104"/>
      <c r="AG27446" s="104"/>
      <c r="AK27446" s="104"/>
      <c r="AL27446" s="104"/>
      <c r="AO27446" s="104"/>
      <c r="AP27446" s="104"/>
    </row>
    <row r="27447" spans="21:42" ht="15" customHeight="1" x14ac:dyDescent="0.25">
      <c r="U27447" s="104"/>
      <c r="AB27447" s="104"/>
      <c r="AC27447" s="104"/>
      <c r="AF27447" s="104"/>
      <c r="AG27447" s="104"/>
      <c r="AK27447" s="104"/>
      <c r="AL27447" s="104"/>
      <c r="AO27447" s="104"/>
      <c r="AP27447" s="104"/>
    </row>
    <row r="27448" spans="21:42" ht="15" customHeight="1" x14ac:dyDescent="0.25">
      <c r="U27448" s="104"/>
      <c r="AB27448" s="104"/>
      <c r="AC27448" s="104"/>
      <c r="AF27448" s="104"/>
      <c r="AG27448" s="104"/>
      <c r="AK27448" s="104"/>
      <c r="AL27448" s="104"/>
      <c r="AO27448" s="104"/>
      <c r="AP27448" s="104"/>
    </row>
    <row r="27449" spans="21:42" ht="15" customHeight="1" x14ac:dyDescent="0.25">
      <c r="U27449" s="104"/>
      <c r="AB27449" s="104"/>
      <c r="AC27449" s="104"/>
      <c r="AF27449" s="104"/>
      <c r="AG27449" s="104"/>
      <c r="AK27449" s="104"/>
      <c r="AL27449" s="104"/>
      <c r="AO27449" s="104"/>
      <c r="AP27449" s="104"/>
    </row>
    <row r="27450" spans="21:42" ht="15" customHeight="1" x14ac:dyDescent="0.25">
      <c r="U27450" s="104"/>
      <c r="AB27450" s="104"/>
      <c r="AC27450" s="104"/>
      <c r="AF27450" s="104"/>
      <c r="AG27450" s="104"/>
      <c r="AK27450" s="104"/>
      <c r="AL27450" s="104"/>
      <c r="AO27450" s="104"/>
      <c r="AP27450" s="104"/>
    </row>
    <row r="27451" spans="21:42" ht="15" customHeight="1" x14ac:dyDescent="0.25">
      <c r="U27451" s="104"/>
      <c r="AB27451" s="104"/>
      <c r="AC27451" s="104"/>
      <c r="AF27451" s="104"/>
      <c r="AG27451" s="104"/>
      <c r="AK27451" s="104"/>
      <c r="AL27451" s="104"/>
      <c r="AO27451" s="104"/>
      <c r="AP27451" s="104"/>
    </row>
    <row r="27452" spans="21:42" ht="15" customHeight="1" x14ac:dyDescent="0.25">
      <c r="U27452" s="104"/>
      <c r="AB27452" s="104"/>
      <c r="AC27452" s="104"/>
      <c r="AF27452" s="104"/>
      <c r="AG27452" s="104"/>
      <c r="AK27452" s="104"/>
      <c r="AL27452" s="104"/>
      <c r="AO27452" s="104"/>
      <c r="AP27452" s="104"/>
    </row>
    <row r="27453" spans="21:42" ht="15" customHeight="1" x14ac:dyDescent="0.25">
      <c r="U27453" s="104"/>
      <c r="AB27453" s="104"/>
      <c r="AC27453" s="104"/>
      <c r="AF27453" s="104"/>
      <c r="AG27453" s="104"/>
      <c r="AK27453" s="104"/>
      <c r="AL27453" s="104"/>
      <c r="AO27453" s="104"/>
      <c r="AP27453" s="104"/>
    </row>
    <row r="27454" spans="21:42" ht="15" customHeight="1" x14ac:dyDescent="0.25">
      <c r="U27454" s="104"/>
      <c r="AB27454" s="104"/>
      <c r="AC27454" s="104"/>
      <c r="AF27454" s="104"/>
      <c r="AG27454" s="104"/>
      <c r="AK27454" s="104"/>
      <c r="AL27454" s="104"/>
      <c r="AO27454" s="104"/>
      <c r="AP27454" s="104"/>
    </row>
    <row r="27455" spans="21:42" ht="15" customHeight="1" x14ac:dyDescent="0.25">
      <c r="U27455" s="104"/>
      <c r="AB27455" s="104"/>
      <c r="AC27455" s="104"/>
      <c r="AF27455" s="104"/>
      <c r="AG27455" s="104"/>
      <c r="AK27455" s="104"/>
      <c r="AL27455" s="104"/>
      <c r="AO27455" s="104"/>
      <c r="AP27455" s="104"/>
    </row>
    <row r="27456" spans="21:42" ht="15" customHeight="1" x14ac:dyDescent="0.25">
      <c r="U27456" s="104"/>
      <c r="AB27456" s="104"/>
      <c r="AC27456" s="104"/>
      <c r="AF27456" s="104"/>
      <c r="AG27456" s="104"/>
      <c r="AK27456" s="104"/>
      <c r="AL27456" s="104"/>
      <c r="AO27456" s="104"/>
      <c r="AP27456" s="104"/>
    </row>
    <row r="27457" spans="21:42" ht="15" customHeight="1" x14ac:dyDescent="0.25">
      <c r="U27457" s="104"/>
      <c r="AB27457" s="104"/>
      <c r="AC27457" s="104"/>
      <c r="AF27457" s="104"/>
      <c r="AG27457" s="104"/>
      <c r="AK27457" s="104"/>
      <c r="AL27457" s="104"/>
      <c r="AO27457" s="104"/>
      <c r="AP27457" s="104"/>
    </row>
    <row r="27458" spans="21:42" ht="15" customHeight="1" x14ac:dyDescent="0.25">
      <c r="U27458" s="104"/>
      <c r="AB27458" s="104"/>
      <c r="AC27458" s="104"/>
      <c r="AF27458" s="104"/>
      <c r="AG27458" s="104"/>
      <c r="AK27458" s="104"/>
      <c r="AL27458" s="104"/>
      <c r="AO27458" s="104"/>
      <c r="AP27458" s="104"/>
    </row>
    <row r="27459" spans="21:42" ht="15" customHeight="1" x14ac:dyDescent="0.25">
      <c r="U27459" s="104"/>
      <c r="AB27459" s="104"/>
      <c r="AC27459" s="104"/>
      <c r="AF27459" s="104"/>
      <c r="AG27459" s="104"/>
      <c r="AK27459" s="104"/>
      <c r="AL27459" s="104"/>
      <c r="AO27459" s="104"/>
      <c r="AP27459" s="104"/>
    </row>
    <row r="27460" spans="21:42" ht="15" customHeight="1" x14ac:dyDescent="0.25">
      <c r="U27460" s="104"/>
      <c r="AB27460" s="104"/>
      <c r="AC27460" s="104"/>
      <c r="AF27460" s="104"/>
      <c r="AG27460" s="104"/>
      <c r="AK27460" s="104"/>
      <c r="AL27460" s="104"/>
      <c r="AO27460" s="104"/>
      <c r="AP27460" s="104"/>
    </row>
    <row r="27461" spans="21:42" ht="15" customHeight="1" x14ac:dyDescent="0.25">
      <c r="U27461" s="104"/>
      <c r="AB27461" s="104"/>
      <c r="AC27461" s="104"/>
      <c r="AF27461" s="104"/>
      <c r="AG27461" s="104"/>
      <c r="AK27461" s="104"/>
      <c r="AL27461" s="104"/>
      <c r="AO27461" s="104"/>
      <c r="AP27461" s="104"/>
    </row>
    <row r="27462" spans="21:42" ht="15" customHeight="1" x14ac:dyDescent="0.25">
      <c r="U27462" s="104"/>
      <c r="AB27462" s="104"/>
      <c r="AC27462" s="104"/>
      <c r="AF27462" s="104"/>
      <c r="AG27462" s="104"/>
      <c r="AK27462" s="104"/>
      <c r="AL27462" s="104"/>
      <c r="AO27462" s="104"/>
      <c r="AP27462" s="104"/>
    </row>
    <row r="27463" spans="21:42" ht="15" customHeight="1" x14ac:dyDescent="0.25">
      <c r="U27463" s="104"/>
      <c r="AB27463" s="104"/>
      <c r="AC27463" s="104"/>
      <c r="AF27463" s="104"/>
      <c r="AG27463" s="104"/>
      <c r="AK27463" s="104"/>
      <c r="AL27463" s="104"/>
      <c r="AO27463" s="104"/>
      <c r="AP27463" s="104"/>
    </row>
    <row r="27464" spans="21:42" ht="15" customHeight="1" x14ac:dyDescent="0.25">
      <c r="U27464" s="104"/>
      <c r="AB27464" s="104"/>
      <c r="AC27464" s="104"/>
      <c r="AF27464" s="104"/>
      <c r="AG27464" s="104"/>
      <c r="AK27464" s="104"/>
      <c r="AL27464" s="104"/>
      <c r="AO27464" s="104"/>
      <c r="AP27464" s="104"/>
    </row>
    <row r="27465" spans="21:42" ht="15" customHeight="1" x14ac:dyDescent="0.25">
      <c r="U27465" s="104"/>
      <c r="AB27465" s="104"/>
      <c r="AC27465" s="104"/>
      <c r="AF27465" s="104"/>
      <c r="AG27465" s="104"/>
      <c r="AK27465" s="104"/>
      <c r="AL27465" s="104"/>
      <c r="AO27465" s="104"/>
      <c r="AP27465" s="104"/>
    </row>
    <row r="27466" spans="21:42" ht="15" customHeight="1" x14ac:dyDescent="0.25">
      <c r="U27466" s="104"/>
      <c r="AB27466" s="104"/>
      <c r="AC27466" s="104"/>
      <c r="AF27466" s="104"/>
      <c r="AG27466" s="104"/>
      <c r="AK27466" s="104"/>
      <c r="AL27466" s="104"/>
      <c r="AO27466" s="104"/>
      <c r="AP27466" s="104"/>
    </row>
    <row r="27467" spans="21:42" ht="15" customHeight="1" x14ac:dyDescent="0.25">
      <c r="U27467" s="104"/>
      <c r="AB27467" s="104"/>
      <c r="AC27467" s="104"/>
      <c r="AF27467" s="104"/>
      <c r="AG27467" s="104"/>
      <c r="AK27467" s="104"/>
      <c r="AL27467" s="104"/>
      <c r="AO27467" s="104"/>
      <c r="AP27467" s="104"/>
    </row>
    <row r="27468" spans="21:42" ht="15" customHeight="1" x14ac:dyDescent="0.25">
      <c r="U27468" s="104"/>
      <c r="AB27468" s="104"/>
      <c r="AC27468" s="104"/>
      <c r="AF27468" s="104"/>
      <c r="AG27468" s="104"/>
      <c r="AK27468" s="104"/>
      <c r="AL27468" s="104"/>
      <c r="AO27468" s="104"/>
      <c r="AP27468" s="104"/>
    </row>
    <row r="27469" spans="21:42" ht="15" customHeight="1" x14ac:dyDescent="0.25">
      <c r="U27469" s="104"/>
      <c r="AB27469" s="104"/>
      <c r="AC27469" s="104"/>
      <c r="AF27469" s="104"/>
      <c r="AG27469" s="104"/>
      <c r="AK27469" s="104"/>
      <c r="AL27469" s="104"/>
      <c r="AO27469" s="104"/>
      <c r="AP27469" s="104"/>
    </row>
    <row r="27470" spans="21:42" ht="15" customHeight="1" x14ac:dyDescent="0.25">
      <c r="U27470" s="104"/>
      <c r="AB27470" s="104"/>
      <c r="AC27470" s="104"/>
      <c r="AF27470" s="104"/>
      <c r="AG27470" s="104"/>
      <c r="AK27470" s="104"/>
      <c r="AL27470" s="104"/>
      <c r="AO27470" s="104"/>
      <c r="AP27470" s="104"/>
    </row>
    <row r="27471" spans="21:42" ht="15" customHeight="1" x14ac:dyDescent="0.25">
      <c r="U27471" s="104"/>
      <c r="AB27471" s="104"/>
      <c r="AC27471" s="104"/>
      <c r="AF27471" s="104"/>
      <c r="AG27471" s="104"/>
      <c r="AK27471" s="104"/>
      <c r="AL27471" s="104"/>
      <c r="AO27471" s="104"/>
      <c r="AP27471" s="104"/>
    </row>
    <row r="27472" spans="21:42" ht="15" customHeight="1" x14ac:dyDescent="0.25">
      <c r="U27472" s="104"/>
      <c r="AB27472" s="104"/>
      <c r="AC27472" s="104"/>
      <c r="AF27472" s="104"/>
      <c r="AG27472" s="104"/>
      <c r="AK27472" s="104"/>
      <c r="AL27472" s="104"/>
      <c r="AO27472" s="104"/>
      <c r="AP27472" s="104"/>
    </row>
    <row r="27473" spans="21:42" ht="15" customHeight="1" x14ac:dyDescent="0.25">
      <c r="U27473" s="104"/>
      <c r="AB27473" s="104"/>
      <c r="AC27473" s="104"/>
      <c r="AF27473" s="104"/>
      <c r="AG27473" s="104"/>
      <c r="AK27473" s="104"/>
      <c r="AL27473" s="104"/>
      <c r="AO27473" s="104"/>
      <c r="AP27473" s="104"/>
    </row>
    <row r="27474" spans="21:42" ht="15" customHeight="1" x14ac:dyDescent="0.25">
      <c r="U27474" s="104"/>
      <c r="AB27474" s="104"/>
      <c r="AC27474" s="104"/>
      <c r="AF27474" s="104"/>
      <c r="AG27474" s="104"/>
      <c r="AK27474" s="104"/>
      <c r="AL27474" s="104"/>
      <c r="AO27474" s="104"/>
      <c r="AP27474" s="104"/>
    </row>
    <row r="27475" spans="21:42" ht="15" customHeight="1" x14ac:dyDescent="0.25">
      <c r="U27475" s="104"/>
      <c r="AB27475" s="104"/>
      <c r="AC27475" s="104"/>
      <c r="AF27475" s="104"/>
      <c r="AG27475" s="104"/>
      <c r="AK27475" s="104"/>
      <c r="AL27475" s="104"/>
      <c r="AO27475" s="104"/>
      <c r="AP27475" s="104"/>
    </row>
    <row r="27476" spans="21:42" ht="15" customHeight="1" x14ac:dyDescent="0.25">
      <c r="U27476" s="104"/>
      <c r="AB27476" s="104"/>
      <c r="AC27476" s="104"/>
      <c r="AF27476" s="104"/>
      <c r="AG27476" s="104"/>
      <c r="AK27476" s="104"/>
      <c r="AL27476" s="104"/>
      <c r="AO27476" s="104"/>
      <c r="AP27476" s="104"/>
    </row>
    <row r="27477" spans="21:42" ht="15" customHeight="1" x14ac:dyDescent="0.25">
      <c r="U27477" s="104"/>
      <c r="AB27477" s="104"/>
      <c r="AC27477" s="104"/>
      <c r="AF27477" s="104"/>
      <c r="AG27477" s="104"/>
      <c r="AK27477" s="104"/>
      <c r="AL27477" s="104"/>
      <c r="AO27477" s="104"/>
      <c r="AP27477" s="104"/>
    </row>
    <row r="27478" spans="21:42" ht="15" customHeight="1" x14ac:dyDescent="0.25">
      <c r="U27478" s="104"/>
      <c r="AB27478" s="104"/>
      <c r="AC27478" s="104"/>
      <c r="AF27478" s="104"/>
      <c r="AG27478" s="104"/>
      <c r="AK27478" s="104"/>
      <c r="AL27478" s="104"/>
      <c r="AO27478" s="104"/>
      <c r="AP27478" s="104"/>
    </row>
    <row r="27479" spans="21:42" ht="15" customHeight="1" x14ac:dyDescent="0.25">
      <c r="U27479" s="104"/>
      <c r="AB27479" s="104"/>
      <c r="AC27479" s="104"/>
      <c r="AF27479" s="104"/>
      <c r="AG27479" s="104"/>
      <c r="AK27479" s="104"/>
      <c r="AL27479" s="104"/>
      <c r="AO27479" s="104"/>
      <c r="AP27479" s="104"/>
    </row>
    <row r="27480" spans="21:42" ht="15" customHeight="1" x14ac:dyDescent="0.25">
      <c r="U27480" s="104"/>
      <c r="AB27480" s="104"/>
      <c r="AC27480" s="104"/>
      <c r="AF27480" s="104"/>
      <c r="AG27480" s="104"/>
      <c r="AK27480" s="104"/>
      <c r="AL27480" s="104"/>
      <c r="AO27480" s="104"/>
      <c r="AP27480" s="104"/>
    </row>
    <row r="27481" spans="21:42" ht="15" customHeight="1" x14ac:dyDescent="0.25">
      <c r="U27481" s="104"/>
      <c r="AB27481" s="104"/>
      <c r="AC27481" s="104"/>
      <c r="AF27481" s="104"/>
      <c r="AG27481" s="104"/>
      <c r="AK27481" s="104"/>
      <c r="AL27481" s="104"/>
      <c r="AO27481" s="104"/>
      <c r="AP27481" s="104"/>
    </row>
    <row r="27482" spans="21:42" ht="15" customHeight="1" x14ac:dyDescent="0.25">
      <c r="U27482" s="104"/>
      <c r="AB27482" s="104"/>
      <c r="AC27482" s="104"/>
      <c r="AF27482" s="104"/>
      <c r="AG27482" s="104"/>
      <c r="AK27482" s="104"/>
      <c r="AL27482" s="104"/>
      <c r="AO27482" s="104"/>
      <c r="AP27482" s="104"/>
    </row>
    <row r="27483" spans="21:42" ht="15" customHeight="1" x14ac:dyDescent="0.25">
      <c r="U27483" s="104"/>
      <c r="AB27483" s="104"/>
      <c r="AC27483" s="104"/>
      <c r="AF27483" s="104"/>
      <c r="AG27483" s="104"/>
      <c r="AK27483" s="104"/>
      <c r="AL27483" s="104"/>
      <c r="AO27483" s="104"/>
      <c r="AP27483" s="104"/>
    </row>
    <row r="27484" spans="21:42" ht="15" customHeight="1" x14ac:dyDescent="0.25">
      <c r="U27484" s="104"/>
      <c r="AB27484" s="104"/>
      <c r="AC27484" s="104"/>
      <c r="AF27484" s="104"/>
      <c r="AG27484" s="104"/>
      <c r="AK27484" s="104"/>
      <c r="AL27484" s="104"/>
      <c r="AO27484" s="104"/>
      <c r="AP27484" s="104"/>
    </row>
    <row r="27485" spans="21:42" ht="15" customHeight="1" x14ac:dyDescent="0.25">
      <c r="U27485" s="104"/>
      <c r="AB27485" s="104"/>
      <c r="AC27485" s="104"/>
      <c r="AF27485" s="104"/>
      <c r="AG27485" s="104"/>
      <c r="AK27485" s="104"/>
      <c r="AL27485" s="104"/>
      <c r="AO27485" s="104"/>
      <c r="AP27485" s="104"/>
    </row>
    <row r="27486" spans="21:42" ht="15" customHeight="1" x14ac:dyDescent="0.25">
      <c r="U27486" s="104"/>
      <c r="AB27486" s="104"/>
      <c r="AC27486" s="104"/>
      <c r="AF27486" s="104"/>
      <c r="AG27486" s="104"/>
      <c r="AK27486" s="104"/>
      <c r="AL27486" s="104"/>
      <c r="AO27486" s="104"/>
      <c r="AP27486" s="104"/>
    </row>
    <row r="27487" spans="21:42" ht="15" customHeight="1" x14ac:dyDescent="0.25">
      <c r="U27487" s="104"/>
      <c r="AB27487" s="104"/>
      <c r="AC27487" s="104"/>
      <c r="AF27487" s="104"/>
      <c r="AG27487" s="104"/>
      <c r="AK27487" s="104"/>
      <c r="AL27487" s="104"/>
      <c r="AO27487" s="104"/>
      <c r="AP27487" s="104"/>
    </row>
    <row r="27488" spans="21:42" ht="15" customHeight="1" x14ac:dyDescent="0.25">
      <c r="U27488" s="104"/>
      <c r="AB27488" s="104"/>
      <c r="AC27488" s="104"/>
      <c r="AF27488" s="104"/>
      <c r="AG27488" s="104"/>
      <c r="AK27488" s="104"/>
      <c r="AL27488" s="104"/>
      <c r="AO27488" s="104"/>
      <c r="AP27488" s="104"/>
    </row>
    <row r="27489" spans="21:42" ht="15" customHeight="1" x14ac:dyDescent="0.25">
      <c r="U27489" s="104"/>
      <c r="AB27489" s="104"/>
      <c r="AC27489" s="104"/>
      <c r="AF27489" s="104"/>
      <c r="AG27489" s="104"/>
      <c r="AK27489" s="104"/>
      <c r="AL27489" s="104"/>
      <c r="AO27489" s="104"/>
      <c r="AP27489" s="104"/>
    </row>
    <row r="27490" spans="21:42" ht="15" customHeight="1" x14ac:dyDescent="0.25">
      <c r="U27490" s="104"/>
      <c r="AB27490" s="104"/>
      <c r="AC27490" s="104"/>
      <c r="AF27490" s="104"/>
      <c r="AG27490" s="104"/>
      <c r="AK27490" s="104"/>
      <c r="AL27490" s="104"/>
      <c r="AO27490" s="104"/>
      <c r="AP27490" s="104"/>
    </row>
    <row r="27491" spans="21:42" ht="15" customHeight="1" x14ac:dyDescent="0.25">
      <c r="U27491" s="104"/>
      <c r="AB27491" s="104"/>
      <c r="AC27491" s="104"/>
      <c r="AF27491" s="104"/>
      <c r="AG27491" s="104"/>
      <c r="AK27491" s="104"/>
      <c r="AL27491" s="104"/>
      <c r="AO27491" s="104"/>
      <c r="AP27491" s="104"/>
    </row>
    <row r="27492" spans="21:42" ht="15" customHeight="1" x14ac:dyDescent="0.25">
      <c r="U27492" s="104"/>
      <c r="AB27492" s="104"/>
      <c r="AC27492" s="104"/>
      <c r="AF27492" s="104"/>
      <c r="AG27492" s="104"/>
      <c r="AK27492" s="104"/>
      <c r="AL27492" s="104"/>
      <c r="AO27492" s="104"/>
      <c r="AP27492" s="104"/>
    </row>
    <row r="27493" spans="21:42" ht="15" customHeight="1" x14ac:dyDescent="0.25">
      <c r="U27493" s="104"/>
      <c r="AB27493" s="104"/>
      <c r="AC27493" s="104"/>
      <c r="AF27493" s="104"/>
      <c r="AG27493" s="104"/>
      <c r="AK27493" s="104"/>
      <c r="AL27493" s="104"/>
      <c r="AO27493" s="104"/>
      <c r="AP27493" s="104"/>
    </row>
    <row r="27494" spans="21:42" ht="15" customHeight="1" x14ac:dyDescent="0.25">
      <c r="U27494" s="104"/>
      <c r="AB27494" s="104"/>
      <c r="AC27494" s="104"/>
      <c r="AF27494" s="104"/>
      <c r="AG27494" s="104"/>
      <c r="AK27494" s="104"/>
      <c r="AL27494" s="104"/>
      <c r="AO27494" s="104"/>
      <c r="AP27494" s="104"/>
    </row>
    <row r="27495" spans="21:42" ht="15" customHeight="1" x14ac:dyDescent="0.25">
      <c r="U27495" s="104"/>
      <c r="AB27495" s="104"/>
      <c r="AC27495" s="104"/>
      <c r="AF27495" s="104"/>
      <c r="AG27495" s="104"/>
      <c r="AK27495" s="104"/>
      <c r="AL27495" s="104"/>
      <c r="AO27495" s="104"/>
      <c r="AP27495" s="104"/>
    </row>
    <row r="27496" spans="21:42" ht="15" customHeight="1" x14ac:dyDescent="0.25">
      <c r="U27496" s="104"/>
      <c r="AB27496" s="104"/>
      <c r="AC27496" s="104"/>
      <c r="AF27496" s="104"/>
      <c r="AG27496" s="104"/>
      <c r="AK27496" s="104"/>
      <c r="AL27496" s="104"/>
      <c r="AO27496" s="104"/>
      <c r="AP27496" s="104"/>
    </row>
    <row r="27497" spans="21:42" ht="15" customHeight="1" x14ac:dyDescent="0.25">
      <c r="U27497" s="104"/>
      <c r="AB27497" s="104"/>
      <c r="AC27497" s="104"/>
      <c r="AF27497" s="104"/>
      <c r="AG27497" s="104"/>
      <c r="AK27497" s="104"/>
      <c r="AL27497" s="104"/>
      <c r="AO27497" s="104"/>
      <c r="AP27497" s="104"/>
    </row>
    <row r="27498" spans="21:42" ht="15" customHeight="1" x14ac:dyDescent="0.25">
      <c r="U27498" s="104"/>
      <c r="AB27498" s="104"/>
      <c r="AC27498" s="104"/>
      <c r="AF27498" s="104"/>
      <c r="AG27498" s="104"/>
      <c r="AK27498" s="104"/>
      <c r="AL27498" s="104"/>
      <c r="AO27498" s="104"/>
      <c r="AP27498" s="104"/>
    </row>
    <row r="27499" spans="21:42" ht="15" customHeight="1" x14ac:dyDescent="0.25">
      <c r="U27499" s="104"/>
      <c r="AB27499" s="104"/>
      <c r="AC27499" s="104"/>
      <c r="AF27499" s="104"/>
      <c r="AG27499" s="104"/>
      <c r="AK27499" s="104"/>
      <c r="AL27499" s="104"/>
      <c r="AO27499" s="104"/>
      <c r="AP27499" s="104"/>
    </row>
    <row r="27500" spans="21:42" ht="15" customHeight="1" x14ac:dyDescent="0.25">
      <c r="U27500" s="104"/>
      <c r="AB27500" s="104"/>
      <c r="AC27500" s="104"/>
      <c r="AF27500" s="104"/>
      <c r="AG27500" s="104"/>
      <c r="AK27500" s="104"/>
      <c r="AL27500" s="104"/>
      <c r="AO27500" s="104"/>
      <c r="AP27500" s="104"/>
    </row>
    <row r="27501" spans="21:42" ht="15" customHeight="1" x14ac:dyDescent="0.25">
      <c r="U27501" s="104"/>
      <c r="AB27501" s="104"/>
      <c r="AC27501" s="104"/>
      <c r="AF27501" s="104"/>
      <c r="AG27501" s="104"/>
      <c r="AK27501" s="104"/>
      <c r="AL27501" s="104"/>
      <c r="AO27501" s="104"/>
      <c r="AP27501" s="104"/>
    </row>
    <row r="27502" spans="21:42" ht="15" customHeight="1" x14ac:dyDescent="0.25">
      <c r="U27502" s="104"/>
      <c r="AB27502" s="104"/>
      <c r="AC27502" s="104"/>
      <c r="AF27502" s="104"/>
      <c r="AG27502" s="104"/>
      <c r="AK27502" s="104"/>
      <c r="AL27502" s="104"/>
      <c r="AO27502" s="104"/>
      <c r="AP27502" s="104"/>
    </row>
    <row r="27503" spans="21:42" ht="15" customHeight="1" x14ac:dyDescent="0.25">
      <c r="U27503" s="104"/>
      <c r="AB27503" s="104"/>
      <c r="AC27503" s="104"/>
      <c r="AF27503" s="104"/>
      <c r="AG27503" s="104"/>
      <c r="AK27503" s="104"/>
      <c r="AL27503" s="104"/>
      <c r="AO27503" s="104"/>
      <c r="AP27503" s="104"/>
    </row>
    <row r="27504" spans="21:42" ht="15" customHeight="1" x14ac:dyDescent="0.25">
      <c r="U27504" s="104"/>
      <c r="AB27504" s="104"/>
      <c r="AC27504" s="104"/>
      <c r="AF27504" s="104"/>
      <c r="AG27504" s="104"/>
      <c r="AK27504" s="104"/>
      <c r="AL27504" s="104"/>
      <c r="AO27504" s="104"/>
      <c r="AP27504" s="104"/>
    </row>
    <row r="27505" spans="21:42" ht="15" customHeight="1" x14ac:dyDescent="0.25">
      <c r="U27505" s="104"/>
      <c r="AB27505" s="104"/>
      <c r="AC27505" s="104"/>
      <c r="AF27505" s="104"/>
      <c r="AG27505" s="104"/>
      <c r="AK27505" s="104"/>
      <c r="AL27505" s="104"/>
      <c r="AO27505" s="104"/>
      <c r="AP27505" s="104"/>
    </row>
    <row r="27506" spans="21:42" ht="15" customHeight="1" x14ac:dyDescent="0.25">
      <c r="U27506" s="104"/>
      <c r="AB27506" s="104"/>
      <c r="AC27506" s="104"/>
      <c r="AF27506" s="104"/>
      <c r="AG27506" s="104"/>
      <c r="AK27506" s="104"/>
      <c r="AL27506" s="104"/>
      <c r="AO27506" s="104"/>
      <c r="AP27506" s="104"/>
    </row>
    <row r="27507" spans="21:42" ht="15" customHeight="1" x14ac:dyDescent="0.25">
      <c r="U27507" s="104"/>
      <c r="AB27507" s="104"/>
      <c r="AC27507" s="104"/>
      <c r="AF27507" s="104"/>
      <c r="AG27507" s="104"/>
      <c r="AK27507" s="104"/>
      <c r="AL27507" s="104"/>
      <c r="AO27507" s="104"/>
      <c r="AP27507" s="104"/>
    </row>
    <row r="27508" spans="21:42" ht="15" customHeight="1" x14ac:dyDescent="0.25">
      <c r="U27508" s="104"/>
      <c r="AB27508" s="104"/>
      <c r="AC27508" s="104"/>
      <c r="AF27508" s="104"/>
      <c r="AG27508" s="104"/>
      <c r="AK27508" s="104"/>
      <c r="AL27508" s="104"/>
      <c r="AO27508" s="104"/>
      <c r="AP27508" s="104"/>
    </row>
    <row r="27509" spans="21:42" ht="15" customHeight="1" x14ac:dyDescent="0.25">
      <c r="U27509" s="104"/>
      <c r="AB27509" s="104"/>
      <c r="AC27509" s="104"/>
      <c r="AF27509" s="104"/>
      <c r="AG27509" s="104"/>
      <c r="AK27509" s="104"/>
      <c r="AL27509" s="104"/>
      <c r="AO27509" s="104"/>
      <c r="AP27509" s="104"/>
    </row>
    <row r="27510" spans="21:42" ht="15" customHeight="1" x14ac:dyDescent="0.25">
      <c r="U27510" s="104"/>
      <c r="AB27510" s="104"/>
      <c r="AC27510" s="104"/>
      <c r="AF27510" s="104"/>
      <c r="AG27510" s="104"/>
      <c r="AK27510" s="104"/>
      <c r="AL27510" s="104"/>
      <c r="AO27510" s="104"/>
      <c r="AP27510" s="104"/>
    </row>
    <row r="27511" spans="21:42" ht="15" customHeight="1" x14ac:dyDescent="0.25">
      <c r="U27511" s="104"/>
      <c r="AB27511" s="104"/>
      <c r="AC27511" s="104"/>
      <c r="AF27511" s="104"/>
      <c r="AG27511" s="104"/>
      <c r="AK27511" s="104"/>
      <c r="AL27511" s="104"/>
      <c r="AO27511" s="104"/>
      <c r="AP27511" s="104"/>
    </row>
    <row r="27512" spans="21:42" ht="15" customHeight="1" x14ac:dyDescent="0.25">
      <c r="U27512" s="104"/>
      <c r="AB27512" s="104"/>
      <c r="AC27512" s="104"/>
      <c r="AF27512" s="104"/>
      <c r="AG27512" s="104"/>
      <c r="AK27512" s="104"/>
      <c r="AL27512" s="104"/>
      <c r="AO27512" s="104"/>
      <c r="AP27512" s="104"/>
    </row>
    <row r="27513" spans="21:42" ht="15" customHeight="1" x14ac:dyDescent="0.25">
      <c r="U27513" s="104"/>
      <c r="AB27513" s="104"/>
      <c r="AC27513" s="104"/>
      <c r="AF27513" s="104"/>
      <c r="AG27513" s="104"/>
      <c r="AK27513" s="104"/>
      <c r="AL27513" s="104"/>
      <c r="AO27513" s="104"/>
      <c r="AP27513" s="104"/>
    </row>
    <row r="27514" spans="21:42" ht="15" customHeight="1" x14ac:dyDescent="0.25">
      <c r="U27514" s="104"/>
      <c r="AB27514" s="104"/>
      <c r="AC27514" s="104"/>
      <c r="AF27514" s="104"/>
      <c r="AG27514" s="104"/>
      <c r="AK27514" s="104"/>
      <c r="AL27514" s="104"/>
      <c r="AO27514" s="104"/>
      <c r="AP27514" s="104"/>
    </row>
    <row r="27515" spans="21:42" ht="15" customHeight="1" x14ac:dyDescent="0.25">
      <c r="U27515" s="104"/>
      <c r="AB27515" s="104"/>
      <c r="AC27515" s="104"/>
      <c r="AF27515" s="104"/>
      <c r="AG27515" s="104"/>
      <c r="AK27515" s="104"/>
      <c r="AL27515" s="104"/>
      <c r="AO27515" s="104"/>
      <c r="AP27515" s="104"/>
    </row>
    <row r="27516" spans="21:42" ht="15" customHeight="1" x14ac:dyDescent="0.25">
      <c r="U27516" s="104"/>
      <c r="AB27516" s="104"/>
      <c r="AC27516" s="104"/>
      <c r="AF27516" s="104"/>
      <c r="AG27516" s="104"/>
      <c r="AK27516" s="104"/>
      <c r="AL27516" s="104"/>
      <c r="AO27516" s="104"/>
      <c r="AP27516" s="104"/>
    </row>
    <row r="27517" spans="21:42" ht="15" customHeight="1" x14ac:dyDescent="0.25">
      <c r="U27517" s="104"/>
      <c r="AB27517" s="104"/>
      <c r="AC27517" s="104"/>
      <c r="AF27517" s="104"/>
      <c r="AG27517" s="104"/>
      <c r="AK27517" s="104"/>
      <c r="AL27517" s="104"/>
      <c r="AO27517" s="104"/>
      <c r="AP27517" s="104"/>
    </row>
    <row r="27518" spans="21:42" ht="15" customHeight="1" x14ac:dyDescent="0.25">
      <c r="U27518" s="104"/>
      <c r="AB27518" s="104"/>
      <c r="AC27518" s="104"/>
      <c r="AF27518" s="104"/>
      <c r="AG27518" s="104"/>
      <c r="AK27518" s="104"/>
      <c r="AL27518" s="104"/>
      <c r="AO27518" s="104"/>
      <c r="AP27518" s="104"/>
    </row>
    <row r="27519" spans="21:42" ht="15" customHeight="1" x14ac:dyDescent="0.25">
      <c r="U27519" s="104"/>
      <c r="AB27519" s="104"/>
      <c r="AC27519" s="104"/>
      <c r="AF27519" s="104"/>
      <c r="AG27519" s="104"/>
      <c r="AK27519" s="104"/>
      <c r="AL27519" s="104"/>
      <c r="AO27519" s="104"/>
      <c r="AP27519" s="104"/>
    </row>
    <row r="27520" spans="21:42" ht="15" customHeight="1" x14ac:dyDescent="0.25">
      <c r="U27520" s="104"/>
      <c r="AB27520" s="104"/>
      <c r="AC27520" s="104"/>
      <c r="AF27520" s="104"/>
      <c r="AG27520" s="104"/>
      <c r="AK27520" s="104"/>
      <c r="AL27520" s="104"/>
      <c r="AO27520" s="104"/>
      <c r="AP27520" s="104"/>
    </row>
    <row r="27521" spans="21:42" ht="15" customHeight="1" x14ac:dyDescent="0.25">
      <c r="U27521" s="104"/>
      <c r="AB27521" s="104"/>
      <c r="AC27521" s="104"/>
      <c r="AF27521" s="104"/>
      <c r="AG27521" s="104"/>
      <c r="AK27521" s="104"/>
      <c r="AL27521" s="104"/>
      <c r="AO27521" s="104"/>
      <c r="AP27521" s="104"/>
    </row>
    <row r="27522" spans="21:42" ht="15" customHeight="1" x14ac:dyDescent="0.25">
      <c r="U27522" s="104"/>
      <c r="AB27522" s="104"/>
      <c r="AC27522" s="104"/>
      <c r="AF27522" s="104"/>
      <c r="AG27522" s="104"/>
      <c r="AK27522" s="104"/>
      <c r="AL27522" s="104"/>
      <c r="AO27522" s="104"/>
      <c r="AP27522" s="104"/>
    </row>
    <row r="27523" spans="21:42" ht="15" customHeight="1" x14ac:dyDescent="0.25">
      <c r="U27523" s="104"/>
      <c r="AB27523" s="104"/>
      <c r="AC27523" s="104"/>
      <c r="AF27523" s="104"/>
      <c r="AG27523" s="104"/>
      <c r="AK27523" s="104"/>
      <c r="AL27523" s="104"/>
      <c r="AO27523" s="104"/>
      <c r="AP27523" s="104"/>
    </row>
    <row r="27524" spans="21:42" ht="15" customHeight="1" x14ac:dyDescent="0.25">
      <c r="U27524" s="104"/>
      <c r="AB27524" s="104"/>
      <c r="AC27524" s="104"/>
      <c r="AF27524" s="104"/>
      <c r="AG27524" s="104"/>
      <c r="AK27524" s="104"/>
      <c r="AL27524" s="104"/>
      <c r="AO27524" s="104"/>
      <c r="AP27524" s="104"/>
    </row>
    <row r="27525" spans="21:42" ht="15" customHeight="1" x14ac:dyDescent="0.25">
      <c r="U27525" s="104"/>
      <c r="AB27525" s="104"/>
      <c r="AC27525" s="104"/>
      <c r="AF27525" s="104"/>
      <c r="AG27525" s="104"/>
      <c r="AK27525" s="104"/>
      <c r="AL27525" s="104"/>
      <c r="AO27525" s="104"/>
      <c r="AP27525" s="104"/>
    </row>
    <row r="27526" spans="21:42" ht="15" customHeight="1" x14ac:dyDescent="0.25">
      <c r="U27526" s="104"/>
      <c r="AB27526" s="104"/>
      <c r="AC27526" s="104"/>
      <c r="AF27526" s="104"/>
      <c r="AG27526" s="104"/>
      <c r="AK27526" s="104"/>
      <c r="AL27526" s="104"/>
      <c r="AO27526" s="104"/>
      <c r="AP27526" s="104"/>
    </row>
    <row r="27527" spans="21:42" ht="15" customHeight="1" x14ac:dyDescent="0.25">
      <c r="U27527" s="104"/>
      <c r="AB27527" s="104"/>
      <c r="AC27527" s="104"/>
      <c r="AF27527" s="104"/>
      <c r="AG27527" s="104"/>
      <c r="AK27527" s="104"/>
      <c r="AL27527" s="104"/>
      <c r="AO27527" s="104"/>
      <c r="AP27527" s="104"/>
    </row>
    <row r="27528" spans="21:42" ht="15" customHeight="1" x14ac:dyDescent="0.25">
      <c r="U27528" s="104"/>
      <c r="AB27528" s="104"/>
      <c r="AC27528" s="104"/>
      <c r="AF27528" s="104"/>
      <c r="AG27528" s="104"/>
      <c r="AK27528" s="104"/>
      <c r="AL27528" s="104"/>
      <c r="AO27528" s="104"/>
      <c r="AP27528" s="104"/>
    </row>
    <row r="27529" spans="21:42" ht="15" customHeight="1" x14ac:dyDescent="0.25">
      <c r="U27529" s="104"/>
      <c r="AB27529" s="104"/>
      <c r="AC27529" s="104"/>
      <c r="AF27529" s="104"/>
      <c r="AG27529" s="104"/>
      <c r="AK27529" s="104"/>
      <c r="AL27529" s="104"/>
      <c r="AO27529" s="104"/>
      <c r="AP27529" s="104"/>
    </row>
    <row r="27530" spans="21:42" ht="15" customHeight="1" x14ac:dyDescent="0.25">
      <c r="U27530" s="104"/>
      <c r="AB27530" s="104"/>
      <c r="AC27530" s="104"/>
      <c r="AF27530" s="104"/>
      <c r="AG27530" s="104"/>
      <c r="AK27530" s="104"/>
      <c r="AL27530" s="104"/>
      <c r="AO27530" s="104"/>
      <c r="AP27530" s="104"/>
    </row>
    <row r="27531" spans="21:42" ht="15" customHeight="1" x14ac:dyDescent="0.25">
      <c r="U27531" s="104"/>
      <c r="AB27531" s="104"/>
      <c r="AC27531" s="104"/>
      <c r="AF27531" s="104"/>
      <c r="AG27531" s="104"/>
      <c r="AK27531" s="104"/>
      <c r="AL27531" s="104"/>
      <c r="AO27531" s="104"/>
      <c r="AP27531" s="104"/>
    </row>
    <row r="27532" spans="21:42" ht="15" customHeight="1" x14ac:dyDescent="0.25">
      <c r="U27532" s="104"/>
      <c r="AB27532" s="104"/>
      <c r="AC27532" s="104"/>
      <c r="AF27532" s="104"/>
      <c r="AG27532" s="104"/>
      <c r="AK27532" s="104"/>
      <c r="AL27532" s="104"/>
      <c r="AO27532" s="104"/>
      <c r="AP27532" s="104"/>
    </row>
    <row r="27533" spans="21:42" ht="15" customHeight="1" x14ac:dyDescent="0.25">
      <c r="U27533" s="104"/>
      <c r="AB27533" s="104"/>
      <c r="AC27533" s="104"/>
      <c r="AF27533" s="104"/>
      <c r="AG27533" s="104"/>
      <c r="AK27533" s="104"/>
      <c r="AL27533" s="104"/>
      <c r="AO27533" s="104"/>
      <c r="AP27533" s="104"/>
    </row>
    <row r="27534" spans="21:42" ht="15" customHeight="1" x14ac:dyDescent="0.25">
      <c r="U27534" s="104"/>
      <c r="AB27534" s="104"/>
      <c r="AC27534" s="104"/>
      <c r="AF27534" s="104"/>
      <c r="AG27534" s="104"/>
      <c r="AK27534" s="104"/>
      <c r="AL27534" s="104"/>
      <c r="AO27534" s="104"/>
      <c r="AP27534" s="104"/>
    </row>
    <row r="27535" spans="21:42" ht="15" customHeight="1" x14ac:dyDescent="0.25">
      <c r="U27535" s="104"/>
      <c r="AB27535" s="104"/>
      <c r="AC27535" s="104"/>
      <c r="AF27535" s="104"/>
      <c r="AG27535" s="104"/>
      <c r="AK27535" s="104"/>
      <c r="AL27535" s="104"/>
      <c r="AO27535" s="104"/>
      <c r="AP27535" s="104"/>
    </row>
    <row r="27536" spans="21:42" ht="15" customHeight="1" x14ac:dyDescent="0.25">
      <c r="U27536" s="104"/>
      <c r="AB27536" s="104"/>
      <c r="AC27536" s="104"/>
      <c r="AF27536" s="104"/>
      <c r="AG27536" s="104"/>
      <c r="AK27536" s="104"/>
      <c r="AL27536" s="104"/>
      <c r="AO27536" s="104"/>
      <c r="AP27536" s="104"/>
    </row>
    <row r="27537" spans="21:42" ht="15" customHeight="1" x14ac:dyDescent="0.25">
      <c r="U27537" s="104"/>
      <c r="AB27537" s="104"/>
      <c r="AC27537" s="104"/>
      <c r="AF27537" s="104"/>
      <c r="AG27537" s="104"/>
      <c r="AK27537" s="104"/>
      <c r="AL27537" s="104"/>
      <c r="AO27537" s="104"/>
      <c r="AP27537" s="104"/>
    </row>
    <row r="27538" spans="21:42" ht="15" customHeight="1" x14ac:dyDescent="0.25">
      <c r="U27538" s="104"/>
      <c r="AB27538" s="104"/>
      <c r="AC27538" s="104"/>
      <c r="AF27538" s="104"/>
      <c r="AG27538" s="104"/>
      <c r="AK27538" s="104"/>
      <c r="AL27538" s="104"/>
      <c r="AO27538" s="104"/>
      <c r="AP27538" s="104"/>
    </row>
    <row r="27539" spans="21:42" ht="15" customHeight="1" x14ac:dyDescent="0.25">
      <c r="U27539" s="104"/>
      <c r="AB27539" s="104"/>
      <c r="AC27539" s="104"/>
      <c r="AF27539" s="104"/>
      <c r="AG27539" s="104"/>
      <c r="AK27539" s="104"/>
      <c r="AL27539" s="104"/>
      <c r="AO27539" s="104"/>
      <c r="AP27539" s="104"/>
    </row>
    <row r="27540" spans="21:42" ht="15" customHeight="1" x14ac:dyDescent="0.25">
      <c r="U27540" s="104"/>
      <c r="AB27540" s="104"/>
      <c r="AC27540" s="104"/>
      <c r="AF27540" s="104"/>
      <c r="AG27540" s="104"/>
      <c r="AK27540" s="104"/>
      <c r="AL27540" s="104"/>
      <c r="AO27540" s="104"/>
      <c r="AP27540" s="104"/>
    </row>
    <row r="27541" spans="21:42" ht="15" customHeight="1" x14ac:dyDescent="0.25">
      <c r="U27541" s="104"/>
      <c r="AB27541" s="104"/>
      <c r="AC27541" s="104"/>
      <c r="AF27541" s="104"/>
      <c r="AG27541" s="104"/>
      <c r="AK27541" s="104"/>
      <c r="AL27541" s="104"/>
      <c r="AO27541" s="104"/>
      <c r="AP27541" s="104"/>
    </row>
    <row r="27542" spans="21:42" ht="15" customHeight="1" x14ac:dyDescent="0.25">
      <c r="U27542" s="104"/>
      <c r="AB27542" s="104"/>
      <c r="AC27542" s="104"/>
      <c r="AF27542" s="104"/>
      <c r="AG27542" s="104"/>
      <c r="AK27542" s="104"/>
      <c r="AL27542" s="104"/>
      <c r="AO27542" s="104"/>
      <c r="AP27542" s="104"/>
    </row>
    <row r="27543" spans="21:42" ht="15" customHeight="1" x14ac:dyDescent="0.25">
      <c r="U27543" s="104"/>
      <c r="AB27543" s="104"/>
      <c r="AC27543" s="104"/>
      <c r="AF27543" s="104"/>
      <c r="AG27543" s="104"/>
      <c r="AK27543" s="104"/>
      <c r="AL27543" s="104"/>
      <c r="AO27543" s="104"/>
      <c r="AP27543" s="104"/>
    </row>
    <row r="27544" spans="21:42" ht="15" customHeight="1" x14ac:dyDescent="0.25">
      <c r="U27544" s="104"/>
      <c r="AB27544" s="104"/>
      <c r="AC27544" s="104"/>
      <c r="AF27544" s="104"/>
      <c r="AG27544" s="104"/>
      <c r="AK27544" s="104"/>
      <c r="AL27544" s="104"/>
      <c r="AO27544" s="104"/>
      <c r="AP27544" s="104"/>
    </row>
    <row r="27545" spans="21:42" ht="15" customHeight="1" x14ac:dyDescent="0.25">
      <c r="U27545" s="104"/>
      <c r="AB27545" s="104"/>
      <c r="AC27545" s="104"/>
      <c r="AF27545" s="104"/>
      <c r="AG27545" s="104"/>
      <c r="AK27545" s="104"/>
      <c r="AL27545" s="104"/>
      <c r="AO27545" s="104"/>
      <c r="AP27545" s="104"/>
    </row>
    <row r="27546" spans="21:42" ht="15" customHeight="1" x14ac:dyDescent="0.25">
      <c r="U27546" s="104"/>
      <c r="AB27546" s="104"/>
      <c r="AC27546" s="104"/>
      <c r="AF27546" s="104"/>
      <c r="AG27546" s="104"/>
      <c r="AK27546" s="104"/>
      <c r="AL27546" s="104"/>
      <c r="AO27546" s="104"/>
      <c r="AP27546" s="104"/>
    </row>
    <row r="27547" spans="21:42" ht="15" customHeight="1" x14ac:dyDescent="0.25">
      <c r="U27547" s="104"/>
      <c r="AB27547" s="104"/>
      <c r="AC27547" s="104"/>
      <c r="AF27547" s="104"/>
      <c r="AG27547" s="104"/>
      <c r="AK27547" s="104"/>
      <c r="AL27547" s="104"/>
      <c r="AO27547" s="104"/>
      <c r="AP27547" s="104"/>
    </row>
    <row r="27548" spans="21:42" ht="15" customHeight="1" x14ac:dyDescent="0.25">
      <c r="U27548" s="104"/>
      <c r="AB27548" s="104"/>
      <c r="AC27548" s="104"/>
      <c r="AF27548" s="104"/>
      <c r="AG27548" s="104"/>
      <c r="AK27548" s="104"/>
      <c r="AL27548" s="104"/>
      <c r="AO27548" s="104"/>
      <c r="AP27548" s="104"/>
    </row>
    <row r="27549" spans="21:42" ht="15" customHeight="1" x14ac:dyDescent="0.25">
      <c r="U27549" s="104"/>
      <c r="AB27549" s="104"/>
      <c r="AC27549" s="104"/>
      <c r="AF27549" s="104"/>
      <c r="AG27549" s="104"/>
      <c r="AK27549" s="104"/>
      <c r="AL27549" s="104"/>
      <c r="AO27549" s="104"/>
      <c r="AP27549" s="104"/>
    </row>
    <row r="27550" spans="21:42" ht="15" customHeight="1" x14ac:dyDescent="0.25">
      <c r="U27550" s="104"/>
      <c r="AB27550" s="104"/>
      <c r="AC27550" s="104"/>
      <c r="AF27550" s="104"/>
      <c r="AG27550" s="104"/>
      <c r="AK27550" s="104"/>
      <c r="AL27550" s="104"/>
      <c r="AO27550" s="104"/>
      <c r="AP27550" s="104"/>
    </row>
    <row r="27551" spans="21:42" ht="15" customHeight="1" x14ac:dyDescent="0.25">
      <c r="U27551" s="104"/>
      <c r="AB27551" s="104"/>
      <c r="AC27551" s="104"/>
      <c r="AF27551" s="104"/>
      <c r="AG27551" s="104"/>
      <c r="AK27551" s="104"/>
      <c r="AL27551" s="104"/>
      <c r="AO27551" s="104"/>
      <c r="AP27551" s="104"/>
    </row>
    <row r="27552" spans="21:42" ht="15" customHeight="1" x14ac:dyDescent="0.25">
      <c r="U27552" s="104"/>
      <c r="AB27552" s="104"/>
      <c r="AC27552" s="104"/>
      <c r="AF27552" s="104"/>
      <c r="AG27552" s="104"/>
      <c r="AK27552" s="104"/>
      <c r="AL27552" s="104"/>
      <c r="AO27552" s="104"/>
      <c r="AP27552" s="104"/>
    </row>
    <row r="27553" spans="21:42" ht="15" customHeight="1" x14ac:dyDescent="0.25">
      <c r="U27553" s="104"/>
      <c r="AB27553" s="104"/>
      <c r="AC27553" s="104"/>
      <c r="AF27553" s="104"/>
      <c r="AG27553" s="104"/>
      <c r="AK27553" s="104"/>
      <c r="AL27553" s="104"/>
      <c r="AO27553" s="104"/>
      <c r="AP27553" s="104"/>
    </row>
    <row r="27554" spans="21:42" ht="15" customHeight="1" x14ac:dyDescent="0.25">
      <c r="U27554" s="104"/>
      <c r="AB27554" s="104"/>
      <c r="AC27554" s="104"/>
      <c r="AF27554" s="104"/>
      <c r="AG27554" s="104"/>
      <c r="AK27554" s="104"/>
      <c r="AL27554" s="104"/>
      <c r="AO27554" s="104"/>
      <c r="AP27554" s="104"/>
    </row>
    <row r="27555" spans="21:42" ht="15" customHeight="1" x14ac:dyDescent="0.25">
      <c r="U27555" s="104"/>
      <c r="AB27555" s="104"/>
      <c r="AC27555" s="104"/>
      <c r="AF27555" s="104"/>
      <c r="AG27555" s="104"/>
      <c r="AK27555" s="104"/>
      <c r="AL27555" s="104"/>
      <c r="AO27555" s="104"/>
      <c r="AP27555" s="104"/>
    </row>
    <row r="27556" spans="21:42" ht="15" customHeight="1" x14ac:dyDescent="0.25">
      <c r="U27556" s="104"/>
      <c r="AB27556" s="104"/>
      <c r="AC27556" s="104"/>
      <c r="AF27556" s="104"/>
      <c r="AG27556" s="104"/>
      <c r="AK27556" s="104"/>
      <c r="AL27556" s="104"/>
      <c r="AO27556" s="104"/>
      <c r="AP27556" s="104"/>
    </row>
    <row r="27557" spans="21:42" ht="15" customHeight="1" x14ac:dyDescent="0.25">
      <c r="U27557" s="104"/>
      <c r="AB27557" s="104"/>
      <c r="AC27557" s="104"/>
      <c r="AF27557" s="104"/>
      <c r="AG27557" s="104"/>
      <c r="AK27557" s="104"/>
      <c r="AL27557" s="104"/>
      <c r="AO27557" s="104"/>
      <c r="AP27557" s="104"/>
    </row>
    <row r="27558" spans="21:42" ht="15" customHeight="1" x14ac:dyDescent="0.25">
      <c r="U27558" s="104"/>
      <c r="AB27558" s="104"/>
      <c r="AC27558" s="104"/>
      <c r="AF27558" s="104"/>
      <c r="AG27558" s="104"/>
      <c r="AK27558" s="104"/>
      <c r="AL27558" s="104"/>
      <c r="AO27558" s="104"/>
      <c r="AP27558" s="104"/>
    </row>
    <row r="27559" spans="21:42" ht="15" customHeight="1" x14ac:dyDescent="0.25">
      <c r="U27559" s="104"/>
      <c r="AB27559" s="104"/>
      <c r="AC27559" s="104"/>
      <c r="AF27559" s="104"/>
      <c r="AG27559" s="104"/>
      <c r="AK27559" s="104"/>
      <c r="AL27559" s="104"/>
      <c r="AO27559" s="104"/>
      <c r="AP27559" s="104"/>
    </row>
    <row r="27560" spans="21:42" ht="15" customHeight="1" x14ac:dyDescent="0.25">
      <c r="U27560" s="104"/>
      <c r="AB27560" s="104"/>
      <c r="AC27560" s="104"/>
      <c r="AF27560" s="104"/>
      <c r="AG27560" s="104"/>
      <c r="AK27560" s="104"/>
      <c r="AL27560" s="104"/>
      <c r="AO27560" s="104"/>
      <c r="AP27560" s="104"/>
    </row>
    <row r="27561" spans="21:42" ht="15" customHeight="1" x14ac:dyDescent="0.25">
      <c r="U27561" s="104"/>
      <c r="AB27561" s="104"/>
      <c r="AC27561" s="104"/>
      <c r="AF27561" s="104"/>
      <c r="AG27561" s="104"/>
      <c r="AK27561" s="104"/>
      <c r="AL27561" s="104"/>
      <c r="AO27561" s="104"/>
      <c r="AP27561" s="104"/>
    </row>
    <row r="27562" spans="21:42" ht="15" customHeight="1" x14ac:dyDescent="0.25">
      <c r="U27562" s="104"/>
      <c r="AB27562" s="104"/>
      <c r="AC27562" s="104"/>
      <c r="AF27562" s="104"/>
      <c r="AG27562" s="104"/>
      <c r="AK27562" s="104"/>
      <c r="AL27562" s="104"/>
      <c r="AO27562" s="104"/>
      <c r="AP27562" s="104"/>
    </row>
    <row r="27563" spans="21:42" ht="15" customHeight="1" x14ac:dyDescent="0.25">
      <c r="U27563" s="104"/>
      <c r="AB27563" s="104"/>
      <c r="AC27563" s="104"/>
      <c r="AF27563" s="104"/>
      <c r="AG27563" s="104"/>
      <c r="AK27563" s="104"/>
      <c r="AL27563" s="104"/>
      <c r="AO27563" s="104"/>
      <c r="AP27563" s="104"/>
    </row>
    <row r="27564" spans="21:42" ht="15" customHeight="1" x14ac:dyDescent="0.25">
      <c r="U27564" s="104"/>
      <c r="AB27564" s="104"/>
      <c r="AC27564" s="104"/>
      <c r="AF27564" s="104"/>
      <c r="AG27564" s="104"/>
      <c r="AK27564" s="104"/>
      <c r="AL27564" s="104"/>
      <c r="AO27564" s="104"/>
      <c r="AP27564" s="104"/>
    </row>
    <row r="27565" spans="21:42" ht="15" customHeight="1" x14ac:dyDescent="0.25">
      <c r="U27565" s="104"/>
      <c r="AB27565" s="104"/>
      <c r="AC27565" s="104"/>
      <c r="AF27565" s="104"/>
      <c r="AG27565" s="104"/>
      <c r="AK27565" s="104"/>
      <c r="AL27565" s="104"/>
      <c r="AO27565" s="104"/>
      <c r="AP27565" s="104"/>
    </row>
    <row r="27566" spans="21:42" ht="15" customHeight="1" x14ac:dyDescent="0.25">
      <c r="U27566" s="104"/>
      <c r="AB27566" s="104"/>
      <c r="AC27566" s="104"/>
      <c r="AF27566" s="104"/>
      <c r="AG27566" s="104"/>
      <c r="AK27566" s="104"/>
      <c r="AL27566" s="104"/>
      <c r="AO27566" s="104"/>
      <c r="AP27566" s="104"/>
    </row>
    <row r="27567" spans="21:42" ht="15" customHeight="1" x14ac:dyDescent="0.25">
      <c r="U27567" s="104"/>
      <c r="AB27567" s="104"/>
      <c r="AC27567" s="104"/>
      <c r="AF27567" s="104"/>
      <c r="AG27567" s="104"/>
      <c r="AK27567" s="104"/>
      <c r="AL27567" s="104"/>
      <c r="AO27567" s="104"/>
      <c r="AP27567" s="104"/>
    </row>
    <row r="27568" spans="21:42" ht="15" customHeight="1" x14ac:dyDescent="0.25">
      <c r="U27568" s="104"/>
      <c r="AB27568" s="104"/>
      <c r="AC27568" s="104"/>
      <c r="AF27568" s="104"/>
      <c r="AG27568" s="104"/>
      <c r="AK27568" s="104"/>
      <c r="AL27568" s="104"/>
      <c r="AO27568" s="104"/>
      <c r="AP27568" s="104"/>
    </row>
    <row r="27569" spans="21:42" ht="15" customHeight="1" x14ac:dyDescent="0.25">
      <c r="U27569" s="104"/>
      <c r="AB27569" s="104"/>
      <c r="AC27569" s="104"/>
      <c r="AF27569" s="104"/>
      <c r="AG27569" s="104"/>
      <c r="AK27569" s="104"/>
      <c r="AL27569" s="104"/>
      <c r="AO27569" s="104"/>
      <c r="AP27569" s="104"/>
    </row>
    <row r="27570" spans="21:42" ht="15" customHeight="1" x14ac:dyDescent="0.25">
      <c r="U27570" s="104"/>
      <c r="AB27570" s="104"/>
      <c r="AC27570" s="104"/>
      <c r="AF27570" s="104"/>
      <c r="AG27570" s="104"/>
      <c r="AK27570" s="104"/>
      <c r="AL27570" s="104"/>
      <c r="AO27570" s="104"/>
      <c r="AP27570" s="104"/>
    </row>
    <row r="27571" spans="21:42" ht="15" customHeight="1" x14ac:dyDescent="0.25">
      <c r="U27571" s="104"/>
      <c r="AB27571" s="104"/>
      <c r="AC27571" s="104"/>
      <c r="AF27571" s="104"/>
      <c r="AG27571" s="104"/>
      <c r="AK27571" s="104"/>
      <c r="AL27571" s="104"/>
      <c r="AO27571" s="104"/>
      <c r="AP27571" s="104"/>
    </row>
    <row r="27572" spans="21:42" ht="15" customHeight="1" x14ac:dyDescent="0.25">
      <c r="U27572" s="104"/>
      <c r="AB27572" s="104"/>
      <c r="AC27572" s="104"/>
      <c r="AF27572" s="104"/>
      <c r="AG27572" s="104"/>
      <c r="AK27572" s="104"/>
      <c r="AL27572" s="104"/>
      <c r="AO27572" s="104"/>
      <c r="AP27572" s="104"/>
    </row>
    <row r="27573" spans="21:42" ht="15" customHeight="1" x14ac:dyDescent="0.25">
      <c r="U27573" s="104"/>
      <c r="AB27573" s="104"/>
      <c r="AC27573" s="104"/>
      <c r="AF27573" s="104"/>
      <c r="AG27573" s="104"/>
      <c r="AK27573" s="104"/>
      <c r="AL27573" s="104"/>
      <c r="AO27573" s="104"/>
      <c r="AP27573" s="104"/>
    </row>
    <row r="27574" spans="21:42" ht="15" customHeight="1" x14ac:dyDescent="0.25">
      <c r="U27574" s="104"/>
      <c r="AB27574" s="104"/>
      <c r="AC27574" s="104"/>
      <c r="AF27574" s="104"/>
      <c r="AG27574" s="104"/>
      <c r="AK27574" s="104"/>
      <c r="AL27574" s="104"/>
      <c r="AO27574" s="104"/>
      <c r="AP27574" s="104"/>
    </row>
    <row r="27575" spans="21:42" ht="15" customHeight="1" x14ac:dyDescent="0.25">
      <c r="U27575" s="104"/>
      <c r="AB27575" s="104"/>
      <c r="AC27575" s="104"/>
      <c r="AF27575" s="104"/>
      <c r="AG27575" s="104"/>
      <c r="AK27575" s="104"/>
      <c r="AL27575" s="104"/>
      <c r="AO27575" s="104"/>
      <c r="AP27575" s="104"/>
    </row>
    <row r="27576" spans="21:42" ht="15" customHeight="1" x14ac:dyDescent="0.25">
      <c r="U27576" s="104"/>
      <c r="AB27576" s="104"/>
      <c r="AC27576" s="104"/>
      <c r="AF27576" s="104"/>
      <c r="AG27576" s="104"/>
      <c r="AK27576" s="104"/>
      <c r="AL27576" s="104"/>
      <c r="AO27576" s="104"/>
      <c r="AP27576" s="104"/>
    </row>
    <row r="27577" spans="21:42" ht="15" customHeight="1" x14ac:dyDescent="0.25">
      <c r="U27577" s="104"/>
      <c r="AB27577" s="104"/>
      <c r="AC27577" s="104"/>
      <c r="AF27577" s="104"/>
      <c r="AG27577" s="104"/>
      <c r="AK27577" s="104"/>
      <c r="AL27577" s="104"/>
      <c r="AO27577" s="104"/>
      <c r="AP27577" s="104"/>
    </row>
    <row r="27578" spans="21:42" ht="15" customHeight="1" x14ac:dyDescent="0.25">
      <c r="U27578" s="104"/>
      <c r="AB27578" s="104"/>
      <c r="AC27578" s="104"/>
      <c r="AF27578" s="104"/>
      <c r="AG27578" s="104"/>
      <c r="AK27578" s="104"/>
      <c r="AL27578" s="104"/>
      <c r="AO27578" s="104"/>
      <c r="AP27578" s="104"/>
    </row>
    <row r="27579" spans="21:42" ht="15" customHeight="1" x14ac:dyDescent="0.25">
      <c r="U27579" s="104"/>
      <c r="AB27579" s="104"/>
      <c r="AC27579" s="104"/>
      <c r="AF27579" s="104"/>
      <c r="AG27579" s="104"/>
      <c r="AK27579" s="104"/>
      <c r="AL27579" s="104"/>
      <c r="AO27579" s="104"/>
      <c r="AP27579" s="104"/>
    </row>
    <row r="27580" spans="21:42" ht="15" customHeight="1" x14ac:dyDescent="0.25">
      <c r="U27580" s="104"/>
      <c r="AB27580" s="104"/>
      <c r="AC27580" s="104"/>
      <c r="AF27580" s="104"/>
      <c r="AG27580" s="104"/>
      <c r="AK27580" s="104"/>
      <c r="AL27580" s="104"/>
      <c r="AO27580" s="104"/>
      <c r="AP27580" s="104"/>
    </row>
    <row r="27581" spans="21:42" ht="15" customHeight="1" x14ac:dyDescent="0.25">
      <c r="U27581" s="104"/>
      <c r="AB27581" s="104"/>
      <c r="AC27581" s="104"/>
      <c r="AF27581" s="104"/>
      <c r="AG27581" s="104"/>
      <c r="AK27581" s="104"/>
      <c r="AL27581" s="104"/>
      <c r="AO27581" s="104"/>
      <c r="AP27581" s="104"/>
    </row>
    <row r="27582" spans="21:42" ht="15" customHeight="1" x14ac:dyDescent="0.25">
      <c r="U27582" s="104"/>
      <c r="AB27582" s="104"/>
      <c r="AC27582" s="104"/>
      <c r="AF27582" s="104"/>
      <c r="AG27582" s="104"/>
      <c r="AK27582" s="104"/>
      <c r="AL27582" s="104"/>
      <c r="AO27582" s="104"/>
      <c r="AP27582" s="104"/>
    </row>
    <row r="27583" spans="21:42" ht="15" customHeight="1" x14ac:dyDescent="0.25">
      <c r="U27583" s="104"/>
      <c r="AB27583" s="104"/>
      <c r="AC27583" s="104"/>
      <c r="AF27583" s="104"/>
      <c r="AG27583" s="104"/>
      <c r="AK27583" s="104"/>
      <c r="AL27583" s="104"/>
      <c r="AO27583" s="104"/>
      <c r="AP27583" s="104"/>
    </row>
    <row r="27584" spans="21:42" ht="15" customHeight="1" x14ac:dyDescent="0.25">
      <c r="U27584" s="104"/>
      <c r="AB27584" s="104"/>
      <c r="AC27584" s="104"/>
      <c r="AF27584" s="104"/>
      <c r="AG27584" s="104"/>
      <c r="AK27584" s="104"/>
      <c r="AL27584" s="104"/>
      <c r="AO27584" s="104"/>
      <c r="AP27584" s="104"/>
    </row>
    <row r="27585" spans="21:42" ht="15" customHeight="1" x14ac:dyDescent="0.25">
      <c r="U27585" s="104"/>
      <c r="AB27585" s="104"/>
      <c r="AC27585" s="104"/>
      <c r="AF27585" s="104"/>
      <c r="AG27585" s="104"/>
      <c r="AK27585" s="104"/>
      <c r="AL27585" s="104"/>
      <c r="AO27585" s="104"/>
      <c r="AP27585" s="104"/>
    </row>
    <row r="27586" spans="21:42" ht="15" customHeight="1" x14ac:dyDescent="0.25">
      <c r="U27586" s="104"/>
      <c r="AB27586" s="104"/>
      <c r="AC27586" s="104"/>
      <c r="AF27586" s="104"/>
      <c r="AG27586" s="104"/>
      <c r="AK27586" s="104"/>
      <c r="AL27586" s="104"/>
      <c r="AO27586" s="104"/>
      <c r="AP27586" s="104"/>
    </row>
    <row r="27587" spans="21:42" ht="15" customHeight="1" x14ac:dyDescent="0.25">
      <c r="U27587" s="104"/>
      <c r="AB27587" s="104"/>
      <c r="AC27587" s="104"/>
      <c r="AF27587" s="104"/>
      <c r="AG27587" s="104"/>
      <c r="AK27587" s="104"/>
      <c r="AL27587" s="104"/>
      <c r="AO27587" s="104"/>
      <c r="AP27587" s="104"/>
    </row>
    <row r="27588" spans="21:42" ht="15" customHeight="1" x14ac:dyDescent="0.25">
      <c r="U27588" s="104"/>
      <c r="AB27588" s="104"/>
      <c r="AC27588" s="104"/>
      <c r="AF27588" s="104"/>
      <c r="AG27588" s="104"/>
      <c r="AK27588" s="104"/>
      <c r="AL27588" s="104"/>
      <c r="AO27588" s="104"/>
      <c r="AP27588" s="104"/>
    </row>
    <row r="27589" spans="21:42" ht="15" customHeight="1" x14ac:dyDescent="0.25">
      <c r="U27589" s="104"/>
      <c r="AB27589" s="104"/>
      <c r="AC27589" s="104"/>
      <c r="AF27589" s="104"/>
      <c r="AG27589" s="104"/>
      <c r="AK27589" s="104"/>
      <c r="AL27589" s="104"/>
      <c r="AO27589" s="104"/>
      <c r="AP27589" s="104"/>
    </row>
    <row r="27590" spans="21:42" ht="15" customHeight="1" x14ac:dyDescent="0.25">
      <c r="U27590" s="104"/>
      <c r="AB27590" s="104"/>
      <c r="AC27590" s="104"/>
      <c r="AF27590" s="104"/>
      <c r="AG27590" s="104"/>
      <c r="AK27590" s="104"/>
      <c r="AL27590" s="104"/>
      <c r="AO27590" s="104"/>
      <c r="AP27590" s="104"/>
    </row>
    <row r="27591" spans="21:42" ht="15" customHeight="1" x14ac:dyDescent="0.25">
      <c r="U27591" s="104"/>
      <c r="AB27591" s="104"/>
      <c r="AC27591" s="104"/>
      <c r="AF27591" s="104"/>
      <c r="AG27591" s="104"/>
      <c r="AK27591" s="104"/>
      <c r="AL27591" s="104"/>
      <c r="AO27591" s="104"/>
      <c r="AP27591" s="104"/>
    </row>
    <row r="27592" spans="21:42" ht="15" customHeight="1" x14ac:dyDescent="0.25">
      <c r="U27592" s="104"/>
      <c r="AB27592" s="104"/>
      <c r="AC27592" s="104"/>
      <c r="AF27592" s="104"/>
      <c r="AG27592" s="104"/>
      <c r="AK27592" s="104"/>
      <c r="AL27592" s="104"/>
      <c r="AO27592" s="104"/>
      <c r="AP27592" s="104"/>
    </row>
    <row r="27593" spans="21:42" ht="15" customHeight="1" x14ac:dyDescent="0.25">
      <c r="U27593" s="104"/>
      <c r="AB27593" s="104"/>
      <c r="AC27593" s="104"/>
      <c r="AF27593" s="104"/>
      <c r="AG27593" s="104"/>
      <c r="AK27593" s="104"/>
      <c r="AL27593" s="104"/>
      <c r="AO27593" s="104"/>
      <c r="AP27593" s="104"/>
    </row>
    <row r="27594" spans="21:42" ht="15" customHeight="1" x14ac:dyDescent="0.25">
      <c r="U27594" s="104"/>
      <c r="AB27594" s="104"/>
      <c r="AC27594" s="104"/>
      <c r="AF27594" s="104"/>
      <c r="AG27594" s="104"/>
      <c r="AK27594" s="104"/>
      <c r="AL27594" s="104"/>
      <c r="AO27594" s="104"/>
      <c r="AP27594" s="104"/>
    </row>
    <row r="27595" spans="21:42" ht="15" customHeight="1" x14ac:dyDescent="0.25">
      <c r="U27595" s="104"/>
      <c r="AB27595" s="104"/>
      <c r="AC27595" s="104"/>
      <c r="AF27595" s="104"/>
      <c r="AG27595" s="104"/>
      <c r="AK27595" s="104"/>
      <c r="AL27595" s="104"/>
      <c r="AO27595" s="104"/>
      <c r="AP27595" s="104"/>
    </row>
    <row r="27596" spans="21:42" ht="15" customHeight="1" x14ac:dyDescent="0.25">
      <c r="U27596" s="104"/>
      <c r="AB27596" s="104"/>
      <c r="AC27596" s="104"/>
      <c r="AF27596" s="104"/>
      <c r="AG27596" s="104"/>
      <c r="AK27596" s="104"/>
      <c r="AL27596" s="104"/>
      <c r="AO27596" s="104"/>
      <c r="AP27596" s="104"/>
    </row>
    <row r="27597" spans="21:42" ht="15" customHeight="1" x14ac:dyDescent="0.25">
      <c r="U27597" s="104"/>
      <c r="AB27597" s="104"/>
      <c r="AC27597" s="104"/>
      <c r="AF27597" s="104"/>
      <c r="AG27597" s="104"/>
      <c r="AK27597" s="104"/>
      <c r="AL27597" s="104"/>
      <c r="AO27597" s="104"/>
      <c r="AP27597" s="104"/>
    </row>
    <row r="27598" spans="21:42" ht="15" customHeight="1" x14ac:dyDescent="0.25">
      <c r="U27598" s="104"/>
      <c r="AB27598" s="104"/>
      <c r="AC27598" s="104"/>
      <c r="AF27598" s="104"/>
      <c r="AG27598" s="104"/>
      <c r="AK27598" s="104"/>
      <c r="AL27598" s="104"/>
      <c r="AO27598" s="104"/>
      <c r="AP27598" s="104"/>
    </row>
    <row r="27599" spans="21:42" ht="15" customHeight="1" x14ac:dyDescent="0.25">
      <c r="U27599" s="104"/>
      <c r="AB27599" s="104"/>
      <c r="AC27599" s="104"/>
      <c r="AF27599" s="104"/>
      <c r="AG27599" s="104"/>
      <c r="AK27599" s="104"/>
      <c r="AL27599" s="104"/>
      <c r="AO27599" s="104"/>
      <c r="AP27599" s="104"/>
    </row>
    <row r="27600" spans="21:42" ht="15" customHeight="1" x14ac:dyDescent="0.25">
      <c r="U27600" s="104"/>
      <c r="AB27600" s="104"/>
      <c r="AC27600" s="104"/>
      <c r="AF27600" s="104"/>
      <c r="AG27600" s="104"/>
      <c r="AK27600" s="104"/>
      <c r="AL27600" s="104"/>
      <c r="AO27600" s="104"/>
      <c r="AP27600" s="104"/>
    </row>
    <row r="27601" spans="21:42" ht="15" customHeight="1" x14ac:dyDescent="0.25">
      <c r="U27601" s="104"/>
      <c r="AB27601" s="104"/>
      <c r="AC27601" s="104"/>
      <c r="AF27601" s="104"/>
      <c r="AG27601" s="104"/>
      <c r="AK27601" s="104"/>
      <c r="AL27601" s="104"/>
      <c r="AO27601" s="104"/>
      <c r="AP27601" s="104"/>
    </row>
    <row r="27602" spans="21:42" ht="15" customHeight="1" x14ac:dyDescent="0.25">
      <c r="U27602" s="104"/>
      <c r="AB27602" s="104"/>
      <c r="AC27602" s="104"/>
      <c r="AF27602" s="104"/>
      <c r="AG27602" s="104"/>
      <c r="AK27602" s="104"/>
      <c r="AL27602" s="104"/>
      <c r="AO27602" s="104"/>
      <c r="AP27602" s="104"/>
    </row>
    <row r="27603" spans="21:42" ht="15" customHeight="1" x14ac:dyDescent="0.25">
      <c r="U27603" s="104"/>
      <c r="AB27603" s="104"/>
      <c r="AC27603" s="104"/>
      <c r="AF27603" s="104"/>
      <c r="AG27603" s="104"/>
      <c r="AK27603" s="104"/>
      <c r="AL27603" s="104"/>
      <c r="AO27603" s="104"/>
      <c r="AP27603" s="104"/>
    </row>
    <row r="27604" spans="21:42" ht="15" customHeight="1" x14ac:dyDescent="0.25">
      <c r="U27604" s="104"/>
      <c r="AB27604" s="104"/>
      <c r="AC27604" s="104"/>
      <c r="AF27604" s="104"/>
      <c r="AG27604" s="104"/>
      <c r="AK27604" s="104"/>
      <c r="AL27604" s="104"/>
      <c r="AO27604" s="104"/>
      <c r="AP27604" s="104"/>
    </row>
    <row r="27605" spans="21:42" ht="15" customHeight="1" x14ac:dyDescent="0.25">
      <c r="U27605" s="104"/>
      <c r="AB27605" s="104"/>
      <c r="AC27605" s="104"/>
      <c r="AF27605" s="104"/>
      <c r="AG27605" s="104"/>
      <c r="AK27605" s="104"/>
      <c r="AL27605" s="104"/>
      <c r="AO27605" s="104"/>
      <c r="AP27605" s="104"/>
    </row>
    <row r="27606" spans="21:42" ht="15" customHeight="1" x14ac:dyDescent="0.25">
      <c r="U27606" s="104"/>
      <c r="AB27606" s="104"/>
      <c r="AC27606" s="104"/>
      <c r="AF27606" s="104"/>
      <c r="AG27606" s="104"/>
      <c r="AK27606" s="104"/>
      <c r="AL27606" s="104"/>
      <c r="AO27606" s="104"/>
      <c r="AP27606" s="104"/>
    </row>
    <row r="27607" spans="21:42" ht="15" customHeight="1" x14ac:dyDescent="0.25">
      <c r="U27607" s="104"/>
      <c r="AB27607" s="104"/>
      <c r="AC27607" s="104"/>
      <c r="AF27607" s="104"/>
      <c r="AG27607" s="104"/>
      <c r="AK27607" s="104"/>
      <c r="AL27607" s="104"/>
      <c r="AO27607" s="104"/>
      <c r="AP27607" s="104"/>
    </row>
    <row r="27608" spans="21:42" ht="15" customHeight="1" x14ac:dyDescent="0.25">
      <c r="U27608" s="104"/>
      <c r="AB27608" s="104"/>
      <c r="AC27608" s="104"/>
      <c r="AF27608" s="104"/>
      <c r="AG27608" s="104"/>
      <c r="AK27608" s="104"/>
      <c r="AL27608" s="104"/>
      <c r="AO27608" s="104"/>
      <c r="AP27608" s="104"/>
    </row>
    <row r="27609" spans="21:42" ht="15" customHeight="1" x14ac:dyDescent="0.25">
      <c r="U27609" s="104"/>
      <c r="AB27609" s="104"/>
      <c r="AC27609" s="104"/>
      <c r="AF27609" s="104"/>
      <c r="AG27609" s="104"/>
      <c r="AK27609" s="104"/>
      <c r="AL27609" s="104"/>
      <c r="AO27609" s="104"/>
      <c r="AP27609" s="104"/>
    </row>
    <row r="27610" spans="21:42" ht="15" customHeight="1" x14ac:dyDescent="0.25">
      <c r="U27610" s="104"/>
      <c r="AB27610" s="104"/>
      <c r="AC27610" s="104"/>
      <c r="AF27610" s="104"/>
      <c r="AG27610" s="104"/>
      <c r="AK27610" s="104"/>
      <c r="AL27610" s="104"/>
      <c r="AO27610" s="104"/>
      <c r="AP27610" s="104"/>
    </row>
    <row r="27611" spans="21:42" ht="15" customHeight="1" x14ac:dyDescent="0.25">
      <c r="U27611" s="104"/>
      <c r="AB27611" s="104"/>
      <c r="AC27611" s="104"/>
      <c r="AF27611" s="104"/>
      <c r="AG27611" s="104"/>
      <c r="AK27611" s="104"/>
      <c r="AL27611" s="104"/>
      <c r="AO27611" s="104"/>
      <c r="AP27611" s="104"/>
    </row>
    <row r="27612" spans="21:42" ht="15" customHeight="1" x14ac:dyDescent="0.25">
      <c r="U27612" s="104"/>
      <c r="AB27612" s="104"/>
      <c r="AC27612" s="104"/>
      <c r="AF27612" s="104"/>
      <c r="AG27612" s="104"/>
      <c r="AK27612" s="104"/>
      <c r="AL27612" s="104"/>
      <c r="AO27612" s="104"/>
      <c r="AP27612" s="104"/>
    </row>
    <row r="27613" spans="21:42" ht="15" customHeight="1" x14ac:dyDescent="0.25">
      <c r="U27613" s="104"/>
      <c r="AB27613" s="104"/>
      <c r="AC27613" s="104"/>
      <c r="AF27613" s="104"/>
      <c r="AG27613" s="104"/>
      <c r="AK27613" s="104"/>
      <c r="AL27613" s="104"/>
      <c r="AO27613" s="104"/>
      <c r="AP27613" s="104"/>
    </row>
    <row r="27614" spans="21:42" ht="15" customHeight="1" x14ac:dyDescent="0.25">
      <c r="U27614" s="104"/>
      <c r="AB27614" s="104"/>
      <c r="AC27614" s="104"/>
      <c r="AF27614" s="104"/>
      <c r="AG27614" s="104"/>
      <c r="AK27614" s="104"/>
      <c r="AL27614" s="104"/>
      <c r="AO27614" s="104"/>
      <c r="AP27614" s="104"/>
    </row>
    <row r="27615" spans="21:42" ht="15" customHeight="1" x14ac:dyDescent="0.25">
      <c r="U27615" s="104"/>
      <c r="AB27615" s="104"/>
      <c r="AC27615" s="104"/>
      <c r="AF27615" s="104"/>
      <c r="AG27615" s="104"/>
      <c r="AK27615" s="104"/>
      <c r="AL27615" s="104"/>
      <c r="AO27615" s="104"/>
      <c r="AP27615" s="104"/>
    </row>
    <row r="27616" spans="21:42" ht="15" customHeight="1" x14ac:dyDescent="0.25">
      <c r="U27616" s="104"/>
      <c r="AB27616" s="104"/>
      <c r="AC27616" s="104"/>
      <c r="AF27616" s="104"/>
      <c r="AG27616" s="104"/>
      <c r="AK27616" s="104"/>
      <c r="AL27616" s="104"/>
      <c r="AO27616" s="104"/>
      <c r="AP27616" s="104"/>
    </row>
    <row r="27617" spans="21:42" ht="15" customHeight="1" x14ac:dyDescent="0.25">
      <c r="U27617" s="104"/>
      <c r="AB27617" s="104"/>
      <c r="AC27617" s="104"/>
      <c r="AF27617" s="104"/>
      <c r="AG27617" s="104"/>
      <c r="AK27617" s="104"/>
      <c r="AL27617" s="104"/>
      <c r="AO27617" s="104"/>
      <c r="AP27617" s="104"/>
    </row>
    <row r="27618" spans="21:42" ht="15" customHeight="1" x14ac:dyDescent="0.25">
      <c r="U27618" s="104"/>
      <c r="AB27618" s="104"/>
      <c r="AC27618" s="104"/>
      <c r="AF27618" s="104"/>
      <c r="AG27618" s="104"/>
      <c r="AK27618" s="104"/>
      <c r="AL27618" s="104"/>
      <c r="AO27618" s="104"/>
      <c r="AP27618" s="104"/>
    </row>
    <row r="27619" spans="21:42" ht="15" customHeight="1" x14ac:dyDescent="0.25">
      <c r="U27619" s="104"/>
      <c r="AB27619" s="104"/>
      <c r="AC27619" s="104"/>
      <c r="AF27619" s="104"/>
      <c r="AG27619" s="104"/>
      <c r="AK27619" s="104"/>
      <c r="AL27619" s="104"/>
      <c r="AO27619" s="104"/>
      <c r="AP27619" s="104"/>
    </row>
    <row r="27620" spans="21:42" ht="15" customHeight="1" x14ac:dyDescent="0.25">
      <c r="U27620" s="104"/>
      <c r="AB27620" s="104"/>
      <c r="AC27620" s="104"/>
      <c r="AF27620" s="104"/>
      <c r="AG27620" s="104"/>
      <c r="AK27620" s="104"/>
      <c r="AL27620" s="104"/>
      <c r="AO27620" s="104"/>
      <c r="AP27620" s="104"/>
    </row>
    <row r="27621" spans="21:42" ht="15" customHeight="1" x14ac:dyDescent="0.25">
      <c r="U27621" s="104"/>
      <c r="AB27621" s="104"/>
      <c r="AC27621" s="104"/>
      <c r="AF27621" s="104"/>
      <c r="AG27621" s="104"/>
      <c r="AK27621" s="104"/>
      <c r="AL27621" s="104"/>
      <c r="AO27621" s="104"/>
      <c r="AP27621" s="104"/>
    </row>
    <row r="27622" spans="21:42" ht="15" customHeight="1" x14ac:dyDescent="0.25">
      <c r="U27622" s="104"/>
      <c r="AB27622" s="104"/>
      <c r="AC27622" s="104"/>
      <c r="AF27622" s="104"/>
      <c r="AG27622" s="104"/>
      <c r="AK27622" s="104"/>
      <c r="AL27622" s="104"/>
      <c r="AO27622" s="104"/>
      <c r="AP27622" s="104"/>
    </row>
    <row r="27623" spans="21:42" ht="15" customHeight="1" x14ac:dyDescent="0.25">
      <c r="U27623" s="104"/>
      <c r="AB27623" s="104"/>
      <c r="AC27623" s="104"/>
      <c r="AF27623" s="104"/>
      <c r="AG27623" s="104"/>
      <c r="AK27623" s="104"/>
      <c r="AL27623" s="104"/>
      <c r="AO27623" s="104"/>
      <c r="AP27623" s="104"/>
    </row>
    <row r="27624" spans="21:42" ht="15" customHeight="1" x14ac:dyDescent="0.25">
      <c r="U27624" s="104"/>
      <c r="AB27624" s="104"/>
      <c r="AC27624" s="104"/>
      <c r="AF27624" s="104"/>
      <c r="AG27624" s="104"/>
      <c r="AK27624" s="104"/>
      <c r="AL27624" s="104"/>
      <c r="AO27624" s="104"/>
      <c r="AP27624" s="104"/>
    </row>
    <row r="27625" spans="21:42" ht="15" customHeight="1" x14ac:dyDescent="0.25">
      <c r="U27625" s="104"/>
      <c r="AB27625" s="104"/>
      <c r="AC27625" s="104"/>
      <c r="AF27625" s="104"/>
      <c r="AG27625" s="104"/>
      <c r="AK27625" s="104"/>
      <c r="AL27625" s="104"/>
      <c r="AO27625" s="104"/>
      <c r="AP27625" s="104"/>
    </row>
    <row r="27626" spans="21:42" ht="15" customHeight="1" x14ac:dyDescent="0.25">
      <c r="U27626" s="104"/>
      <c r="AB27626" s="104"/>
      <c r="AC27626" s="104"/>
      <c r="AF27626" s="104"/>
      <c r="AG27626" s="104"/>
      <c r="AK27626" s="104"/>
      <c r="AL27626" s="104"/>
      <c r="AO27626" s="104"/>
      <c r="AP27626" s="104"/>
    </row>
    <row r="27627" spans="21:42" ht="15" customHeight="1" x14ac:dyDescent="0.25">
      <c r="U27627" s="104"/>
      <c r="AB27627" s="104"/>
      <c r="AC27627" s="104"/>
      <c r="AF27627" s="104"/>
      <c r="AG27627" s="104"/>
      <c r="AK27627" s="104"/>
      <c r="AL27627" s="104"/>
      <c r="AO27627" s="104"/>
      <c r="AP27627" s="104"/>
    </row>
    <row r="27628" spans="21:42" ht="15" customHeight="1" x14ac:dyDescent="0.25">
      <c r="U27628" s="104"/>
      <c r="AB27628" s="104"/>
      <c r="AC27628" s="104"/>
      <c r="AF27628" s="104"/>
      <c r="AG27628" s="104"/>
      <c r="AK27628" s="104"/>
      <c r="AL27628" s="104"/>
      <c r="AO27628" s="104"/>
      <c r="AP27628" s="104"/>
    </row>
    <row r="27629" spans="21:42" ht="15" customHeight="1" x14ac:dyDescent="0.25">
      <c r="U27629" s="104"/>
      <c r="AB27629" s="104"/>
      <c r="AC27629" s="104"/>
      <c r="AF27629" s="104"/>
      <c r="AG27629" s="104"/>
      <c r="AK27629" s="104"/>
      <c r="AL27629" s="104"/>
      <c r="AO27629" s="104"/>
      <c r="AP27629" s="104"/>
    </row>
    <row r="27630" spans="21:42" ht="15" customHeight="1" x14ac:dyDescent="0.25">
      <c r="U27630" s="104"/>
      <c r="AB27630" s="104"/>
      <c r="AC27630" s="104"/>
      <c r="AF27630" s="104"/>
      <c r="AG27630" s="104"/>
      <c r="AK27630" s="104"/>
      <c r="AL27630" s="104"/>
      <c r="AO27630" s="104"/>
      <c r="AP27630" s="104"/>
    </row>
    <row r="27631" spans="21:42" ht="15" customHeight="1" x14ac:dyDescent="0.25">
      <c r="U27631" s="104"/>
      <c r="AB27631" s="104"/>
      <c r="AC27631" s="104"/>
      <c r="AF27631" s="104"/>
      <c r="AG27631" s="104"/>
      <c r="AK27631" s="104"/>
      <c r="AL27631" s="104"/>
      <c r="AO27631" s="104"/>
      <c r="AP27631" s="104"/>
    </row>
    <row r="27632" spans="21:42" ht="15" customHeight="1" x14ac:dyDescent="0.25">
      <c r="U27632" s="104"/>
      <c r="AB27632" s="104"/>
      <c r="AC27632" s="104"/>
      <c r="AF27632" s="104"/>
      <c r="AG27632" s="104"/>
      <c r="AK27632" s="104"/>
      <c r="AL27632" s="104"/>
      <c r="AO27632" s="104"/>
      <c r="AP27632" s="104"/>
    </row>
    <row r="27633" spans="21:42" ht="15" customHeight="1" x14ac:dyDescent="0.25">
      <c r="U27633" s="104"/>
      <c r="AB27633" s="104"/>
      <c r="AC27633" s="104"/>
      <c r="AF27633" s="104"/>
      <c r="AG27633" s="104"/>
      <c r="AK27633" s="104"/>
      <c r="AL27633" s="104"/>
      <c r="AO27633" s="104"/>
      <c r="AP27633" s="104"/>
    </row>
    <row r="27634" spans="21:42" ht="15" customHeight="1" x14ac:dyDescent="0.25">
      <c r="U27634" s="104"/>
      <c r="AB27634" s="104"/>
      <c r="AC27634" s="104"/>
      <c r="AF27634" s="104"/>
      <c r="AG27634" s="104"/>
      <c r="AK27634" s="104"/>
      <c r="AL27634" s="104"/>
      <c r="AO27634" s="104"/>
      <c r="AP27634" s="104"/>
    </row>
    <row r="27635" spans="21:42" ht="15" customHeight="1" x14ac:dyDescent="0.25">
      <c r="U27635" s="104"/>
      <c r="AB27635" s="104"/>
      <c r="AC27635" s="104"/>
      <c r="AF27635" s="104"/>
      <c r="AG27635" s="104"/>
      <c r="AK27635" s="104"/>
      <c r="AL27635" s="104"/>
      <c r="AO27635" s="104"/>
      <c r="AP27635" s="104"/>
    </row>
    <row r="27636" spans="21:42" ht="15" customHeight="1" x14ac:dyDescent="0.25">
      <c r="U27636" s="104"/>
      <c r="AB27636" s="104"/>
      <c r="AC27636" s="104"/>
      <c r="AF27636" s="104"/>
      <c r="AG27636" s="104"/>
      <c r="AK27636" s="104"/>
      <c r="AL27636" s="104"/>
      <c r="AO27636" s="104"/>
      <c r="AP27636" s="104"/>
    </row>
    <row r="27637" spans="21:42" ht="15" customHeight="1" x14ac:dyDescent="0.25">
      <c r="U27637" s="104"/>
      <c r="AB27637" s="104"/>
      <c r="AC27637" s="104"/>
      <c r="AF27637" s="104"/>
      <c r="AG27637" s="104"/>
      <c r="AK27637" s="104"/>
      <c r="AL27637" s="104"/>
      <c r="AO27637" s="104"/>
      <c r="AP27637" s="104"/>
    </row>
    <row r="27638" spans="21:42" ht="15" customHeight="1" x14ac:dyDescent="0.25">
      <c r="U27638" s="104"/>
      <c r="AB27638" s="104"/>
      <c r="AC27638" s="104"/>
      <c r="AF27638" s="104"/>
      <c r="AG27638" s="104"/>
      <c r="AK27638" s="104"/>
      <c r="AL27638" s="104"/>
      <c r="AO27638" s="104"/>
      <c r="AP27638" s="104"/>
    </row>
    <row r="27639" spans="21:42" ht="15" customHeight="1" x14ac:dyDescent="0.25">
      <c r="U27639" s="104"/>
      <c r="AB27639" s="104"/>
      <c r="AC27639" s="104"/>
      <c r="AF27639" s="104"/>
      <c r="AG27639" s="104"/>
      <c r="AK27639" s="104"/>
      <c r="AL27639" s="104"/>
      <c r="AO27639" s="104"/>
      <c r="AP27639" s="104"/>
    </row>
    <row r="27640" spans="21:42" ht="15" customHeight="1" x14ac:dyDescent="0.25">
      <c r="U27640" s="104"/>
      <c r="AB27640" s="104"/>
      <c r="AC27640" s="104"/>
      <c r="AF27640" s="104"/>
      <c r="AG27640" s="104"/>
      <c r="AK27640" s="104"/>
      <c r="AL27640" s="104"/>
      <c r="AO27640" s="104"/>
      <c r="AP27640" s="104"/>
    </row>
    <row r="27641" spans="21:42" ht="15" customHeight="1" x14ac:dyDescent="0.25">
      <c r="U27641" s="104"/>
      <c r="AB27641" s="104"/>
      <c r="AC27641" s="104"/>
      <c r="AF27641" s="104"/>
      <c r="AG27641" s="104"/>
      <c r="AK27641" s="104"/>
      <c r="AL27641" s="104"/>
      <c r="AO27641" s="104"/>
      <c r="AP27641" s="104"/>
    </row>
    <row r="27642" spans="21:42" ht="15" customHeight="1" x14ac:dyDescent="0.25">
      <c r="U27642" s="104"/>
      <c r="AB27642" s="104"/>
      <c r="AC27642" s="104"/>
      <c r="AF27642" s="104"/>
      <c r="AG27642" s="104"/>
      <c r="AK27642" s="104"/>
      <c r="AL27642" s="104"/>
      <c r="AO27642" s="104"/>
      <c r="AP27642" s="104"/>
    </row>
    <row r="27643" spans="21:42" ht="15" customHeight="1" x14ac:dyDescent="0.25">
      <c r="U27643" s="104"/>
      <c r="AB27643" s="104"/>
      <c r="AC27643" s="104"/>
      <c r="AF27643" s="104"/>
      <c r="AG27643" s="104"/>
      <c r="AK27643" s="104"/>
      <c r="AL27643" s="104"/>
      <c r="AO27643" s="104"/>
      <c r="AP27643" s="104"/>
    </row>
    <row r="27644" spans="21:42" ht="15" customHeight="1" x14ac:dyDescent="0.25">
      <c r="U27644" s="104"/>
      <c r="AB27644" s="104"/>
      <c r="AC27644" s="104"/>
      <c r="AF27644" s="104"/>
      <c r="AG27644" s="104"/>
      <c r="AK27644" s="104"/>
      <c r="AL27644" s="104"/>
      <c r="AO27644" s="104"/>
      <c r="AP27644" s="104"/>
    </row>
    <row r="27645" spans="21:42" ht="15" customHeight="1" x14ac:dyDescent="0.25">
      <c r="U27645" s="104"/>
      <c r="AB27645" s="104"/>
      <c r="AC27645" s="104"/>
      <c r="AF27645" s="104"/>
      <c r="AG27645" s="104"/>
      <c r="AK27645" s="104"/>
      <c r="AL27645" s="104"/>
      <c r="AO27645" s="104"/>
      <c r="AP27645" s="104"/>
    </row>
    <row r="27646" spans="21:42" ht="15" customHeight="1" x14ac:dyDescent="0.25">
      <c r="U27646" s="104"/>
      <c r="AB27646" s="104"/>
      <c r="AC27646" s="104"/>
      <c r="AF27646" s="104"/>
      <c r="AG27646" s="104"/>
      <c r="AK27646" s="104"/>
      <c r="AL27646" s="104"/>
      <c r="AO27646" s="104"/>
      <c r="AP27646" s="104"/>
    </row>
    <row r="27647" spans="21:42" ht="15" customHeight="1" x14ac:dyDescent="0.25">
      <c r="U27647" s="104"/>
      <c r="AB27647" s="104"/>
      <c r="AC27647" s="104"/>
      <c r="AF27647" s="104"/>
      <c r="AG27647" s="104"/>
      <c r="AK27647" s="104"/>
      <c r="AL27647" s="104"/>
      <c r="AO27647" s="104"/>
      <c r="AP27647" s="104"/>
    </row>
    <row r="27648" spans="21:42" ht="15" customHeight="1" x14ac:dyDescent="0.25">
      <c r="U27648" s="104"/>
      <c r="AB27648" s="104"/>
      <c r="AC27648" s="104"/>
      <c r="AF27648" s="104"/>
      <c r="AG27648" s="104"/>
      <c r="AK27648" s="104"/>
      <c r="AL27648" s="104"/>
      <c r="AO27648" s="104"/>
      <c r="AP27648" s="104"/>
    </row>
    <row r="27649" spans="21:42" ht="15" customHeight="1" x14ac:dyDescent="0.25">
      <c r="U27649" s="104"/>
      <c r="AB27649" s="104"/>
      <c r="AC27649" s="104"/>
      <c r="AF27649" s="104"/>
      <c r="AG27649" s="104"/>
      <c r="AK27649" s="104"/>
      <c r="AL27649" s="104"/>
      <c r="AO27649" s="104"/>
      <c r="AP27649" s="104"/>
    </row>
    <row r="27650" spans="21:42" ht="15" customHeight="1" x14ac:dyDescent="0.25">
      <c r="U27650" s="104"/>
      <c r="AB27650" s="104"/>
      <c r="AC27650" s="104"/>
      <c r="AF27650" s="104"/>
      <c r="AG27650" s="104"/>
      <c r="AK27650" s="104"/>
      <c r="AL27650" s="104"/>
      <c r="AO27650" s="104"/>
      <c r="AP27650" s="104"/>
    </row>
    <row r="27651" spans="21:42" ht="15" customHeight="1" x14ac:dyDescent="0.25">
      <c r="U27651" s="104"/>
      <c r="AB27651" s="104"/>
      <c r="AC27651" s="104"/>
      <c r="AF27651" s="104"/>
      <c r="AG27651" s="104"/>
      <c r="AK27651" s="104"/>
      <c r="AL27651" s="104"/>
      <c r="AO27651" s="104"/>
      <c r="AP27651" s="104"/>
    </row>
    <row r="27652" spans="21:42" ht="15" customHeight="1" x14ac:dyDescent="0.25">
      <c r="U27652" s="104"/>
      <c r="AB27652" s="104"/>
      <c r="AC27652" s="104"/>
      <c r="AF27652" s="104"/>
      <c r="AG27652" s="104"/>
      <c r="AK27652" s="104"/>
      <c r="AL27652" s="104"/>
      <c r="AO27652" s="104"/>
      <c r="AP27652" s="104"/>
    </row>
    <row r="27653" spans="21:42" ht="15" customHeight="1" x14ac:dyDescent="0.25">
      <c r="U27653" s="104"/>
      <c r="AB27653" s="104"/>
      <c r="AC27653" s="104"/>
      <c r="AF27653" s="104"/>
      <c r="AG27653" s="104"/>
      <c r="AK27653" s="104"/>
      <c r="AL27653" s="104"/>
      <c r="AO27653" s="104"/>
      <c r="AP27653" s="104"/>
    </row>
    <row r="27654" spans="21:42" ht="15" customHeight="1" x14ac:dyDescent="0.25">
      <c r="U27654" s="104"/>
      <c r="AB27654" s="104"/>
      <c r="AC27654" s="104"/>
      <c r="AF27654" s="104"/>
      <c r="AG27654" s="104"/>
      <c r="AK27654" s="104"/>
      <c r="AL27654" s="104"/>
      <c r="AO27654" s="104"/>
      <c r="AP27654" s="104"/>
    </row>
    <row r="27655" spans="21:42" ht="15" customHeight="1" x14ac:dyDescent="0.25">
      <c r="U27655" s="104"/>
      <c r="AB27655" s="104"/>
      <c r="AC27655" s="104"/>
      <c r="AF27655" s="104"/>
      <c r="AG27655" s="104"/>
      <c r="AK27655" s="104"/>
      <c r="AL27655" s="104"/>
      <c r="AO27655" s="104"/>
      <c r="AP27655" s="104"/>
    </row>
    <row r="27656" spans="21:42" ht="15" customHeight="1" x14ac:dyDescent="0.25">
      <c r="U27656" s="104"/>
      <c r="AB27656" s="104"/>
      <c r="AC27656" s="104"/>
      <c r="AF27656" s="104"/>
      <c r="AG27656" s="104"/>
      <c r="AK27656" s="104"/>
      <c r="AL27656" s="104"/>
      <c r="AO27656" s="104"/>
      <c r="AP27656" s="104"/>
    </row>
    <row r="27657" spans="21:42" ht="15" customHeight="1" x14ac:dyDescent="0.25">
      <c r="U27657" s="104"/>
      <c r="AB27657" s="104"/>
      <c r="AC27657" s="104"/>
      <c r="AF27657" s="104"/>
      <c r="AG27657" s="104"/>
      <c r="AK27657" s="104"/>
      <c r="AL27657" s="104"/>
      <c r="AO27657" s="104"/>
      <c r="AP27657" s="104"/>
    </row>
    <row r="27658" spans="21:42" ht="15" customHeight="1" x14ac:dyDescent="0.25">
      <c r="U27658" s="104"/>
      <c r="AB27658" s="104"/>
      <c r="AC27658" s="104"/>
      <c r="AF27658" s="104"/>
      <c r="AG27658" s="104"/>
      <c r="AK27658" s="104"/>
      <c r="AL27658" s="104"/>
      <c r="AO27658" s="104"/>
      <c r="AP27658" s="104"/>
    </row>
    <row r="27659" spans="21:42" ht="15" customHeight="1" x14ac:dyDescent="0.25">
      <c r="U27659" s="104"/>
      <c r="AB27659" s="104"/>
      <c r="AC27659" s="104"/>
      <c r="AF27659" s="104"/>
      <c r="AG27659" s="104"/>
      <c r="AK27659" s="104"/>
      <c r="AL27659" s="104"/>
      <c r="AO27659" s="104"/>
      <c r="AP27659" s="104"/>
    </row>
    <row r="27660" spans="21:42" ht="15" customHeight="1" x14ac:dyDescent="0.25">
      <c r="U27660" s="104"/>
      <c r="AB27660" s="104"/>
      <c r="AC27660" s="104"/>
      <c r="AF27660" s="104"/>
      <c r="AG27660" s="104"/>
      <c r="AK27660" s="104"/>
      <c r="AL27660" s="104"/>
      <c r="AO27660" s="104"/>
      <c r="AP27660" s="104"/>
    </row>
    <row r="27661" spans="21:42" ht="15" customHeight="1" x14ac:dyDescent="0.25">
      <c r="U27661" s="104"/>
      <c r="AB27661" s="104"/>
      <c r="AC27661" s="104"/>
      <c r="AF27661" s="104"/>
      <c r="AG27661" s="104"/>
      <c r="AK27661" s="104"/>
      <c r="AL27661" s="104"/>
      <c r="AO27661" s="104"/>
      <c r="AP27661" s="104"/>
    </row>
    <row r="27662" spans="21:42" ht="15" customHeight="1" x14ac:dyDescent="0.25">
      <c r="U27662" s="104"/>
      <c r="AB27662" s="104"/>
      <c r="AC27662" s="104"/>
      <c r="AF27662" s="104"/>
      <c r="AG27662" s="104"/>
      <c r="AK27662" s="104"/>
      <c r="AL27662" s="104"/>
      <c r="AO27662" s="104"/>
      <c r="AP27662" s="104"/>
    </row>
    <row r="27663" spans="21:42" ht="15" customHeight="1" x14ac:dyDescent="0.25">
      <c r="U27663" s="104"/>
      <c r="AB27663" s="104"/>
      <c r="AC27663" s="104"/>
      <c r="AF27663" s="104"/>
      <c r="AG27663" s="104"/>
      <c r="AK27663" s="104"/>
      <c r="AL27663" s="104"/>
      <c r="AO27663" s="104"/>
      <c r="AP27663" s="104"/>
    </row>
    <row r="27664" spans="21:42" ht="15" customHeight="1" x14ac:dyDescent="0.25">
      <c r="U27664" s="104"/>
      <c r="AB27664" s="104"/>
      <c r="AC27664" s="104"/>
      <c r="AF27664" s="104"/>
      <c r="AG27664" s="104"/>
      <c r="AK27664" s="104"/>
      <c r="AL27664" s="104"/>
      <c r="AO27664" s="104"/>
      <c r="AP27664" s="104"/>
    </row>
    <row r="27665" spans="21:42" ht="15" customHeight="1" x14ac:dyDescent="0.25">
      <c r="U27665" s="104"/>
      <c r="AB27665" s="104"/>
      <c r="AC27665" s="104"/>
      <c r="AF27665" s="104"/>
      <c r="AG27665" s="104"/>
      <c r="AK27665" s="104"/>
      <c r="AL27665" s="104"/>
      <c r="AO27665" s="104"/>
      <c r="AP27665" s="104"/>
    </row>
    <row r="27666" spans="21:42" ht="15" customHeight="1" x14ac:dyDescent="0.25">
      <c r="U27666" s="104"/>
      <c r="AB27666" s="104"/>
      <c r="AC27666" s="104"/>
      <c r="AF27666" s="104"/>
      <c r="AG27666" s="104"/>
      <c r="AK27666" s="104"/>
      <c r="AL27666" s="104"/>
      <c r="AO27666" s="104"/>
      <c r="AP27666" s="104"/>
    </row>
    <row r="27667" spans="21:42" ht="15" customHeight="1" x14ac:dyDescent="0.25">
      <c r="U27667" s="104"/>
      <c r="AB27667" s="104"/>
      <c r="AC27667" s="104"/>
      <c r="AF27667" s="104"/>
      <c r="AG27667" s="104"/>
      <c r="AK27667" s="104"/>
      <c r="AL27667" s="104"/>
      <c r="AO27667" s="104"/>
      <c r="AP27667" s="104"/>
    </row>
    <row r="27668" spans="21:42" ht="15" customHeight="1" x14ac:dyDescent="0.25">
      <c r="U27668" s="104"/>
      <c r="AB27668" s="104"/>
      <c r="AC27668" s="104"/>
      <c r="AF27668" s="104"/>
      <c r="AG27668" s="104"/>
      <c r="AK27668" s="104"/>
      <c r="AL27668" s="104"/>
      <c r="AO27668" s="104"/>
      <c r="AP27668" s="104"/>
    </row>
    <row r="27669" spans="21:42" ht="15" customHeight="1" x14ac:dyDescent="0.25">
      <c r="U27669" s="104"/>
      <c r="AB27669" s="104"/>
      <c r="AC27669" s="104"/>
      <c r="AF27669" s="104"/>
      <c r="AG27669" s="104"/>
      <c r="AK27669" s="104"/>
      <c r="AL27669" s="104"/>
      <c r="AO27669" s="104"/>
      <c r="AP27669" s="104"/>
    </row>
    <row r="27670" spans="21:42" ht="15" customHeight="1" x14ac:dyDescent="0.25">
      <c r="U27670" s="104"/>
      <c r="AB27670" s="104"/>
      <c r="AC27670" s="104"/>
      <c r="AF27670" s="104"/>
      <c r="AG27670" s="104"/>
      <c r="AK27670" s="104"/>
      <c r="AL27670" s="104"/>
      <c r="AO27670" s="104"/>
      <c r="AP27670" s="104"/>
    </row>
    <row r="27671" spans="21:42" ht="15" customHeight="1" x14ac:dyDescent="0.25">
      <c r="U27671" s="104"/>
      <c r="AB27671" s="104"/>
      <c r="AC27671" s="104"/>
      <c r="AF27671" s="104"/>
      <c r="AG27671" s="104"/>
      <c r="AK27671" s="104"/>
      <c r="AL27671" s="104"/>
      <c r="AO27671" s="104"/>
      <c r="AP27671" s="104"/>
    </row>
    <row r="27672" spans="21:42" ht="15" customHeight="1" x14ac:dyDescent="0.25">
      <c r="U27672" s="104"/>
      <c r="AB27672" s="104"/>
      <c r="AC27672" s="104"/>
      <c r="AF27672" s="104"/>
      <c r="AG27672" s="104"/>
      <c r="AK27672" s="104"/>
      <c r="AL27672" s="104"/>
      <c r="AO27672" s="104"/>
      <c r="AP27672" s="104"/>
    </row>
    <row r="27673" spans="21:42" ht="15" customHeight="1" x14ac:dyDescent="0.25">
      <c r="U27673" s="104"/>
      <c r="AB27673" s="104"/>
      <c r="AC27673" s="104"/>
      <c r="AF27673" s="104"/>
      <c r="AG27673" s="104"/>
      <c r="AK27673" s="104"/>
      <c r="AL27673" s="104"/>
      <c r="AO27673" s="104"/>
      <c r="AP27673" s="104"/>
    </row>
    <row r="27674" spans="21:42" ht="15" customHeight="1" x14ac:dyDescent="0.25">
      <c r="U27674" s="104"/>
      <c r="AB27674" s="104"/>
      <c r="AC27674" s="104"/>
      <c r="AF27674" s="104"/>
      <c r="AG27674" s="104"/>
      <c r="AK27674" s="104"/>
      <c r="AL27674" s="104"/>
      <c r="AO27674" s="104"/>
      <c r="AP27674" s="104"/>
    </row>
    <row r="27675" spans="21:42" ht="15" customHeight="1" x14ac:dyDescent="0.25">
      <c r="U27675" s="104"/>
      <c r="AB27675" s="104"/>
      <c r="AC27675" s="104"/>
      <c r="AF27675" s="104"/>
      <c r="AG27675" s="104"/>
      <c r="AK27675" s="104"/>
      <c r="AL27675" s="104"/>
      <c r="AO27675" s="104"/>
      <c r="AP27675" s="104"/>
    </row>
    <row r="27676" spans="21:42" ht="15" customHeight="1" x14ac:dyDescent="0.25">
      <c r="U27676" s="104"/>
      <c r="AB27676" s="104"/>
      <c r="AC27676" s="104"/>
      <c r="AF27676" s="104"/>
      <c r="AG27676" s="104"/>
      <c r="AK27676" s="104"/>
      <c r="AL27676" s="104"/>
      <c r="AO27676" s="104"/>
      <c r="AP27676" s="104"/>
    </row>
    <row r="27677" spans="21:42" ht="15" customHeight="1" x14ac:dyDescent="0.25">
      <c r="U27677" s="104"/>
      <c r="AB27677" s="104"/>
      <c r="AC27677" s="104"/>
      <c r="AF27677" s="104"/>
      <c r="AG27677" s="104"/>
      <c r="AK27677" s="104"/>
      <c r="AL27677" s="104"/>
      <c r="AO27677" s="104"/>
      <c r="AP27677" s="104"/>
    </row>
    <row r="27678" spans="21:42" ht="15" customHeight="1" x14ac:dyDescent="0.25">
      <c r="U27678" s="104"/>
      <c r="AB27678" s="104"/>
      <c r="AC27678" s="104"/>
      <c r="AF27678" s="104"/>
      <c r="AG27678" s="104"/>
      <c r="AK27678" s="104"/>
      <c r="AL27678" s="104"/>
      <c r="AO27678" s="104"/>
      <c r="AP27678" s="104"/>
    </row>
    <row r="27679" spans="21:42" ht="15" customHeight="1" x14ac:dyDescent="0.25">
      <c r="U27679" s="104"/>
      <c r="AB27679" s="104"/>
      <c r="AC27679" s="104"/>
      <c r="AF27679" s="104"/>
      <c r="AG27679" s="104"/>
      <c r="AK27679" s="104"/>
      <c r="AL27679" s="104"/>
      <c r="AO27679" s="104"/>
      <c r="AP27679" s="104"/>
    </row>
    <row r="27680" spans="21:42" ht="15" customHeight="1" x14ac:dyDescent="0.25">
      <c r="U27680" s="104"/>
      <c r="AB27680" s="104"/>
      <c r="AC27680" s="104"/>
      <c r="AF27680" s="104"/>
      <c r="AG27680" s="104"/>
      <c r="AK27680" s="104"/>
      <c r="AL27680" s="104"/>
      <c r="AO27680" s="104"/>
      <c r="AP27680" s="104"/>
    </row>
    <row r="27681" spans="21:42" ht="15" customHeight="1" x14ac:dyDescent="0.25">
      <c r="U27681" s="104"/>
      <c r="AB27681" s="104"/>
      <c r="AC27681" s="104"/>
      <c r="AF27681" s="104"/>
      <c r="AG27681" s="104"/>
      <c r="AK27681" s="104"/>
      <c r="AL27681" s="104"/>
      <c r="AO27681" s="104"/>
      <c r="AP27681" s="104"/>
    </row>
    <row r="27682" spans="21:42" ht="15" customHeight="1" x14ac:dyDescent="0.25">
      <c r="U27682" s="104"/>
      <c r="AB27682" s="104"/>
      <c r="AC27682" s="104"/>
      <c r="AF27682" s="104"/>
      <c r="AG27682" s="104"/>
      <c r="AK27682" s="104"/>
      <c r="AL27682" s="104"/>
      <c r="AO27682" s="104"/>
      <c r="AP27682" s="104"/>
    </row>
    <row r="27683" spans="21:42" ht="15" customHeight="1" x14ac:dyDescent="0.25">
      <c r="U27683" s="104"/>
      <c r="AB27683" s="104"/>
      <c r="AC27683" s="104"/>
      <c r="AF27683" s="104"/>
      <c r="AG27683" s="104"/>
      <c r="AK27683" s="104"/>
      <c r="AL27683" s="104"/>
      <c r="AO27683" s="104"/>
      <c r="AP27683" s="104"/>
    </row>
    <row r="27684" spans="21:42" ht="15" customHeight="1" x14ac:dyDescent="0.25">
      <c r="U27684" s="104"/>
      <c r="AB27684" s="104"/>
      <c r="AC27684" s="104"/>
      <c r="AF27684" s="104"/>
      <c r="AG27684" s="104"/>
      <c r="AK27684" s="104"/>
      <c r="AL27684" s="104"/>
      <c r="AO27684" s="104"/>
      <c r="AP27684" s="104"/>
    </row>
    <row r="27685" spans="21:42" ht="15" customHeight="1" x14ac:dyDescent="0.25">
      <c r="U27685" s="104"/>
      <c r="AB27685" s="104"/>
      <c r="AC27685" s="104"/>
      <c r="AF27685" s="104"/>
      <c r="AG27685" s="104"/>
      <c r="AK27685" s="104"/>
      <c r="AL27685" s="104"/>
      <c r="AO27685" s="104"/>
      <c r="AP27685" s="104"/>
    </row>
    <row r="27686" spans="21:42" ht="15" customHeight="1" x14ac:dyDescent="0.25">
      <c r="U27686" s="104"/>
      <c r="AB27686" s="104"/>
      <c r="AC27686" s="104"/>
      <c r="AF27686" s="104"/>
      <c r="AG27686" s="104"/>
      <c r="AK27686" s="104"/>
      <c r="AL27686" s="104"/>
      <c r="AO27686" s="104"/>
      <c r="AP27686" s="104"/>
    </row>
    <row r="27687" spans="21:42" ht="15" customHeight="1" x14ac:dyDescent="0.25">
      <c r="U27687" s="104"/>
      <c r="AB27687" s="104"/>
      <c r="AC27687" s="104"/>
      <c r="AF27687" s="104"/>
      <c r="AG27687" s="104"/>
      <c r="AK27687" s="104"/>
      <c r="AL27687" s="104"/>
      <c r="AO27687" s="104"/>
      <c r="AP27687" s="104"/>
    </row>
    <row r="27688" spans="21:42" ht="15" customHeight="1" x14ac:dyDescent="0.25">
      <c r="U27688" s="104"/>
      <c r="AB27688" s="104"/>
      <c r="AC27688" s="104"/>
      <c r="AF27688" s="104"/>
      <c r="AG27688" s="104"/>
      <c r="AK27688" s="104"/>
      <c r="AL27688" s="104"/>
      <c r="AO27688" s="104"/>
      <c r="AP27688" s="104"/>
    </row>
    <row r="27689" spans="21:42" ht="15" customHeight="1" x14ac:dyDescent="0.25">
      <c r="U27689" s="104"/>
      <c r="AB27689" s="104"/>
      <c r="AC27689" s="104"/>
      <c r="AF27689" s="104"/>
      <c r="AG27689" s="104"/>
      <c r="AK27689" s="104"/>
      <c r="AL27689" s="104"/>
      <c r="AO27689" s="104"/>
      <c r="AP27689" s="104"/>
    </row>
    <row r="27690" spans="21:42" ht="15" customHeight="1" x14ac:dyDescent="0.25">
      <c r="U27690" s="104"/>
      <c r="AB27690" s="104"/>
      <c r="AC27690" s="104"/>
      <c r="AF27690" s="104"/>
      <c r="AG27690" s="104"/>
      <c r="AK27690" s="104"/>
      <c r="AL27690" s="104"/>
      <c r="AO27690" s="104"/>
      <c r="AP27690" s="104"/>
    </row>
    <row r="27691" spans="21:42" ht="15" customHeight="1" x14ac:dyDescent="0.25">
      <c r="U27691" s="104"/>
      <c r="AB27691" s="104"/>
      <c r="AC27691" s="104"/>
      <c r="AF27691" s="104"/>
      <c r="AG27691" s="104"/>
      <c r="AK27691" s="104"/>
      <c r="AL27691" s="104"/>
      <c r="AO27691" s="104"/>
      <c r="AP27691" s="104"/>
    </row>
    <row r="27692" spans="21:42" ht="15" customHeight="1" x14ac:dyDescent="0.25">
      <c r="U27692" s="104"/>
      <c r="AB27692" s="104"/>
      <c r="AC27692" s="104"/>
      <c r="AF27692" s="104"/>
      <c r="AG27692" s="104"/>
      <c r="AK27692" s="104"/>
      <c r="AL27692" s="104"/>
      <c r="AO27692" s="104"/>
      <c r="AP27692" s="104"/>
    </row>
    <row r="27693" spans="21:42" ht="15" customHeight="1" x14ac:dyDescent="0.25">
      <c r="U27693" s="104"/>
      <c r="AB27693" s="104"/>
      <c r="AC27693" s="104"/>
      <c r="AF27693" s="104"/>
      <c r="AG27693" s="104"/>
      <c r="AK27693" s="104"/>
      <c r="AL27693" s="104"/>
      <c r="AO27693" s="104"/>
      <c r="AP27693" s="104"/>
    </row>
    <row r="27694" spans="21:42" ht="15" customHeight="1" x14ac:dyDescent="0.25">
      <c r="U27694" s="104"/>
      <c r="AB27694" s="104"/>
      <c r="AC27694" s="104"/>
      <c r="AF27694" s="104"/>
      <c r="AG27694" s="104"/>
      <c r="AK27694" s="104"/>
      <c r="AL27694" s="104"/>
      <c r="AO27694" s="104"/>
      <c r="AP27694" s="104"/>
    </row>
    <row r="27695" spans="21:42" ht="15" customHeight="1" x14ac:dyDescent="0.25">
      <c r="U27695" s="104"/>
      <c r="AB27695" s="104"/>
      <c r="AC27695" s="104"/>
      <c r="AF27695" s="104"/>
      <c r="AG27695" s="104"/>
      <c r="AK27695" s="104"/>
      <c r="AL27695" s="104"/>
      <c r="AO27695" s="104"/>
      <c r="AP27695" s="104"/>
    </row>
    <row r="27696" spans="21:42" ht="15" customHeight="1" x14ac:dyDescent="0.25">
      <c r="U27696" s="104"/>
      <c r="AB27696" s="104"/>
      <c r="AC27696" s="104"/>
      <c r="AF27696" s="104"/>
      <c r="AG27696" s="104"/>
      <c r="AK27696" s="104"/>
      <c r="AL27696" s="104"/>
      <c r="AO27696" s="104"/>
      <c r="AP27696" s="104"/>
    </row>
    <row r="27697" spans="21:42" ht="15" customHeight="1" x14ac:dyDescent="0.25">
      <c r="U27697" s="104"/>
      <c r="AB27697" s="104"/>
      <c r="AC27697" s="104"/>
      <c r="AF27697" s="104"/>
      <c r="AG27697" s="104"/>
      <c r="AK27697" s="104"/>
      <c r="AL27697" s="104"/>
      <c r="AO27697" s="104"/>
      <c r="AP27697" s="104"/>
    </row>
    <row r="27698" spans="21:42" ht="15" customHeight="1" x14ac:dyDescent="0.25">
      <c r="U27698" s="104"/>
      <c r="AB27698" s="104"/>
      <c r="AC27698" s="104"/>
      <c r="AF27698" s="104"/>
      <c r="AG27698" s="104"/>
      <c r="AK27698" s="104"/>
      <c r="AL27698" s="104"/>
      <c r="AO27698" s="104"/>
      <c r="AP27698" s="104"/>
    </row>
    <row r="27699" spans="21:42" ht="15" customHeight="1" x14ac:dyDescent="0.25">
      <c r="U27699" s="104"/>
      <c r="AB27699" s="104"/>
      <c r="AC27699" s="104"/>
      <c r="AF27699" s="104"/>
      <c r="AG27699" s="104"/>
      <c r="AK27699" s="104"/>
      <c r="AL27699" s="104"/>
      <c r="AO27699" s="104"/>
      <c r="AP27699" s="104"/>
    </row>
    <row r="27700" spans="21:42" ht="15" customHeight="1" x14ac:dyDescent="0.25">
      <c r="U27700" s="104"/>
      <c r="AB27700" s="104"/>
      <c r="AC27700" s="104"/>
      <c r="AF27700" s="104"/>
      <c r="AG27700" s="104"/>
      <c r="AK27700" s="104"/>
      <c r="AL27700" s="104"/>
      <c r="AO27700" s="104"/>
      <c r="AP27700" s="104"/>
    </row>
    <row r="27701" spans="21:42" ht="15" customHeight="1" x14ac:dyDescent="0.25">
      <c r="U27701" s="104"/>
      <c r="AB27701" s="104"/>
      <c r="AC27701" s="104"/>
      <c r="AF27701" s="104"/>
      <c r="AG27701" s="104"/>
      <c r="AK27701" s="104"/>
      <c r="AL27701" s="104"/>
      <c r="AO27701" s="104"/>
      <c r="AP27701" s="104"/>
    </row>
    <row r="27702" spans="21:42" ht="15" customHeight="1" x14ac:dyDescent="0.25">
      <c r="U27702" s="104"/>
      <c r="AB27702" s="104"/>
      <c r="AC27702" s="104"/>
      <c r="AF27702" s="104"/>
      <c r="AG27702" s="104"/>
      <c r="AK27702" s="104"/>
      <c r="AL27702" s="104"/>
      <c r="AO27702" s="104"/>
      <c r="AP27702" s="104"/>
    </row>
    <row r="27703" spans="21:42" ht="15" customHeight="1" x14ac:dyDescent="0.25">
      <c r="U27703" s="104"/>
      <c r="AB27703" s="104"/>
      <c r="AC27703" s="104"/>
      <c r="AF27703" s="104"/>
      <c r="AG27703" s="104"/>
      <c r="AK27703" s="104"/>
      <c r="AL27703" s="104"/>
      <c r="AO27703" s="104"/>
      <c r="AP27703" s="104"/>
    </row>
    <row r="27704" spans="21:42" ht="15" customHeight="1" x14ac:dyDescent="0.25">
      <c r="U27704" s="104"/>
      <c r="AB27704" s="104"/>
      <c r="AC27704" s="104"/>
      <c r="AF27704" s="104"/>
      <c r="AG27704" s="104"/>
      <c r="AK27704" s="104"/>
      <c r="AL27704" s="104"/>
      <c r="AO27704" s="104"/>
      <c r="AP27704" s="104"/>
    </row>
    <row r="27705" spans="21:42" ht="15" customHeight="1" x14ac:dyDescent="0.25">
      <c r="U27705" s="104"/>
      <c r="AB27705" s="104"/>
      <c r="AC27705" s="104"/>
      <c r="AF27705" s="104"/>
      <c r="AG27705" s="104"/>
      <c r="AK27705" s="104"/>
      <c r="AL27705" s="104"/>
      <c r="AO27705" s="104"/>
      <c r="AP27705" s="104"/>
    </row>
    <row r="27706" spans="21:42" ht="15" customHeight="1" x14ac:dyDescent="0.25">
      <c r="U27706" s="104"/>
      <c r="AB27706" s="104"/>
      <c r="AC27706" s="104"/>
      <c r="AF27706" s="104"/>
      <c r="AG27706" s="104"/>
      <c r="AK27706" s="104"/>
      <c r="AL27706" s="104"/>
      <c r="AO27706" s="104"/>
      <c r="AP27706" s="104"/>
    </row>
    <row r="27707" spans="21:42" ht="15" customHeight="1" x14ac:dyDescent="0.25">
      <c r="U27707" s="104"/>
      <c r="AB27707" s="104"/>
      <c r="AC27707" s="104"/>
      <c r="AF27707" s="104"/>
      <c r="AG27707" s="104"/>
      <c r="AK27707" s="104"/>
      <c r="AL27707" s="104"/>
      <c r="AO27707" s="104"/>
      <c r="AP27707" s="104"/>
    </row>
    <row r="27708" spans="21:42" ht="15" customHeight="1" x14ac:dyDescent="0.25">
      <c r="U27708" s="104"/>
      <c r="AB27708" s="104"/>
      <c r="AC27708" s="104"/>
      <c r="AF27708" s="104"/>
      <c r="AG27708" s="104"/>
      <c r="AK27708" s="104"/>
      <c r="AL27708" s="104"/>
      <c r="AO27708" s="104"/>
      <c r="AP27708" s="104"/>
    </row>
    <row r="27709" spans="21:42" ht="15" customHeight="1" x14ac:dyDescent="0.25">
      <c r="U27709" s="104"/>
      <c r="AB27709" s="104"/>
      <c r="AC27709" s="104"/>
      <c r="AF27709" s="104"/>
      <c r="AG27709" s="104"/>
      <c r="AK27709" s="104"/>
      <c r="AL27709" s="104"/>
      <c r="AO27709" s="104"/>
      <c r="AP27709" s="104"/>
    </row>
    <row r="27710" spans="21:42" ht="15" customHeight="1" x14ac:dyDescent="0.25">
      <c r="U27710" s="104"/>
      <c r="AB27710" s="104"/>
      <c r="AC27710" s="104"/>
      <c r="AF27710" s="104"/>
      <c r="AG27710" s="104"/>
      <c r="AK27710" s="104"/>
      <c r="AL27710" s="104"/>
      <c r="AO27710" s="104"/>
      <c r="AP27710" s="104"/>
    </row>
    <row r="27711" spans="21:42" ht="15" customHeight="1" x14ac:dyDescent="0.25">
      <c r="U27711" s="104"/>
      <c r="AB27711" s="104"/>
      <c r="AC27711" s="104"/>
      <c r="AF27711" s="104"/>
      <c r="AG27711" s="104"/>
      <c r="AK27711" s="104"/>
      <c r="AL27711" s="104"/>
      <c r="AO27711" s="104"/>
      <c r="AP27711" s="104"/>
    </row>
    <row r="27712" spans="21:42" ht="15" customHeight="1" x14ac:dyDescent="0.25">
      <c r="U27712" s="104"/>
      <c r="AB27712" s="104"/>
      <c r="AC27712" s="104"/>
      <c r="AF27712" s="104"/>
      <c r="AG27712" s="104"/>
      <c r="AK27712" s="104"/>
      <c r="AL27712" s="104"/>
      <c r="AO27712" s="104"/>
      <c r="AP27712" s="104"/>
    </row>
    <row r="27713" spans="21:42" ht="15" customHeight="1" x14ac:dyDescent="0.25">
      <c r="U27713" s="104"/>
      <c r="AB27713" s="104"/>
      <c r="AC27713" s="104"/>
      <c r="AF27713" s="104"/>
      <c r="AG27713" s="104"/>
      <c r="AK27713" s="104"/>
      <c r="AL27713" s="104"/>
      <c r="AO27713" s="104"/>
      <c r="AP27713" s="104"/>
    </row>
    <row r="27714" spans="21:42" ht="15" customHeight="1" x14ac:dyDescent="0.25">
      <c r="U27714" s="104"/>
      <c r="AB27714" s="104"/>
      <c r="AC27714" s="104"/>
      <c r="AF27714" s="104"/>
      <c r="AG27714" s="104"/>
      <c r="AK27714" s="104"/>
      <c r="AL27714" s="104"/>
      <c r="AO27714" s="104"/>
      <c r="AP27714" s="104"/>
    </row>
    <row r="27715" spans="21:42" ht="15" customHeight="1" x14ac:dyDescent="0.25">
      <c r="U27715" s="104"/>
      <c r="AB27715" s="104"/>
      <c r="AC27715" s="104"/>
      <c r="AF27715" s="104"/>
      <c r="AG27715" s="104"/>
      <c r="AK27715" s="104"/>
      <c r="AL27715" s="104"/>
      <c r="AO27715" s="104"/>
      <c r="AP27715" s="104"/>
    </row>
    <row r="27716" spans="21:42" ht="15" customHeight="1" x14ac:dyDescent="0.25">
      <c r="U27716" s="104"/>
      <c r="AB27716" s="104"/>
      <c r="AC27716" s="104"/>
      <c r="AF27716" s="104"/>
      <c r="AG27716" s="104"/>
      <c r="AK27716" s="104"/>
      <c r="AL27716" s="104"/>
      <c r="AO27716" s="104"/>
      <c r="AP27716" s="104"/>
    </row>
    <row r="27717" spans="21:42" ht="15" customHeight="1" x14ac:dyDescent="0.25">
      <c r="U27717" s="104"/>
      <c r="AB27717" s="104"/>
      <c r="AC27717" s="104"/>
      <c r="AF27717" s="104"/>
      <c r="AG27717" s="104"/>
      <c r="AK27717" s="104"/>
      <c r="AL27717" s="104"/>
      <c r="AO27717" s="104"/>
      <c r="AP27717" s="104"/>
    </row>
    <row r="27718" spans="21:42" ht="15" customHeight="1" x14ac:dyDescent="0.25">
      <c r="U27718" s="104"/>
      <c r="AB27718" s="104"/>
      <c r="AC27718" s="104"/>
      <c r="AF27718" s="104"/>
      <c r="AG27718" s="104"/>
      <c r="AK27718" s="104"/>
      <c r="AL27718" s="104"/>
      <c r="AO27718" s="104"/>
      <c r="AP27718" s="104"/>
    </row>
    <row r="27719" spans="21:42" ht="15" customHeight="1" x14ac:dyDescent="0.25">
      <c r="U27719" s="104"/>
      <c r="AB27719" s="104"/>
      <c r="AC27719" s="104"/>
      <c r="AF27719" s="104"/>
      <c r="AG27719" s="104"/>
      <c r="AK27719" s="104"/>
      <c r="AL27719" s="104"/>
      <c r="AO27719" s="104"/>
      <c r="AP27719" s="104"/>
    </row>
    <row r="27720" spans="21:42" ht="15" customHeight="1" x14ac:dyDescent="0.25">
      <c r="U27720" s="104"/>
      <c r="AB27720" s="104"/>
      <c r="AC27720" s="104"/>
      <c r="AF27720" s="104"/>
      <c r="AG27720" s="104"/>
      <c r="AK27720" s="104"/>
      <c r="AL27720" s="104"/>
      <c r="AO27720" s="104"/>
      <c r="AP27720" s="104"/>
    </row>
    <row r="27721" spans="21:42" ht="15" customHeight="1" x14ac:dyDescent="0.25">
      <c r="U27721" s="104"/>
      <c r="AB27721" s="104"/>
      <c r="AC27721" s="104"/>
      <c r="AF27721" s="104"/>
      <c r="AG27721" s="104"/>
      <c r="AK27721" s="104"/>
      <c r="AL27721" s="104"/>
      <c r="AO27721" s="104"/>
      <c r="AP27721" s="104"/>
    </row>
    <row r="27722" spans="21:42" ht="15" customHeight="1" x14ac:dyDescent="0.25">
      <c r="U27722" s="104"/>
      <c r="AB27722" s="104"/>
      <c r="AC27722" s="104"/>
      <c r="AF27722" s="104"/>
      <c r="AG27722" s="104"/>
      <c r="AK27722" s="104"/>
      <c r="AL27722" s="104"/>
      <c r="AO27722" s="104"/>
      <c r="AP27722" s="104"/>
    </row>
    <row r="27723" spans="21:42" ht="15" customHeight="1" x14ac:dyDescent="0.25">
      <c r="U27723" s="104"/>
      <c r="AB27723" s="104"/>
      <c r="AC27723" s="104"/>
      <c r="AF27723" s="104"/>
      <c r="AG27723" s="104"/>
      <c r="AK27723" s="104"/>
      <c r="AL27723" s="104"/>
      <c r="AO27723" s="104"/>
      <c r="AP27723" s="104"/>
    </row>
    <row r="27724" spans="21:42" ht="15" customHeight="1" x14ac:dyDescent="0.25">
      <c r="U27724" s="104"/>
      <c r="AB27724" s="104"/>
      <c r="AC27724" s="104"/>
      <c r="AF27724" s="104"/>
      <c r="AG27724" s="104"/>
      <c r="AK27724" s="104"/>
      <c r="AL27724" s="104"/>
      <c r="AO27724" s="104"/>
      <c r="AP27724" s="104"/>
    </row>
    <row r="27725" spans="21:42" ht="15" customHeight="1" x14ac:dyDescent="0.25">
      <c r="U27725" s="104"/>
      <c r="AB27725" s="104"/>
      <c r="AC27725" s="104"/>
      <c r="AF27725" s="104"/>
      <c r="AG27725" s="104"/>
      <c r="AK27725" s="104"/>
      <c r="AL27725" s="104"/>
      <c r="AO27725" s="104"/>
      <c r="AP27725" s="104"/>
    </row>
    <row r="27726" spans="21:42" ht="15" customHeight="1" x14ac:dyDescent="0.25">
      <c r="U27726" s="104"/>
      <c r="AB27726" s="104"/>
      <c r="AC27726" s="104"/>
      <c r="AF27726" s="104"/>
      <c r="AG27726" s="104"/>
      <c r="AK27726" s="104"/>
      <c r="AL27726" s="104"/>
      <c r="AO27726" s="104"/>
      <c r="AP27726" s="104"/>
    </row>
    <row r="27727" spans="21:42" ht="15" customHeight="1" x14ac:dyDescent="0.25">
      <c r="U27727" s="104"/>
      <c r="AB27727" s="104"/>
      <c r="AC27727" s="104"/>
      <c r="AF27727" s="104"/>
      <c r="AG27727" s="104"/>
      <c r="AK27727" s="104"/>
      <c r="AL27727" s="104"/>
      <c r="AO27727" s="104"/>
      <c r="AP27727" s="104"/>
    </row>
    <row r="27728" spans="21:42" ht="15" customHeight="1" x14ac:dyDescent="0.25">
      <c r="U27728" s="104"/>
      <c r="AB27728" s="104"/>
      <c r="AC27728" s="104"/>
      <c r="AF27728" s="104"/>
      <c r="AG27728" s="104"/>
      <c r="AK27728" s="104"/>
      <c r="AL27728" s="104"/>
      <c r="AO27728" s="104"/>
      <c r="AP27728" s="104"/>
    </row>
    <row r="27729" spans="21:42" ht="15" customHeight="1" x14ac:dyDescent="0.25">
      <c r="U27729" s="104"/>
      <c r="AB27729" s="104"/>
      <c r="AC27729" s="104"/>
      <c r="AF27729" s="104"/>
      <c r="AG27729" s="104"/>
      <c r="AK27729" s="104"/>
      <c r="AL27729" s="104"/>
      <c r="AO27729" s="104"/>
      <c r="AP27729" s="104"/>
    </row>
    <row r="27730" spans="21:42" ht="15" customHeight="1" x14ac:dyDescent="0.25">
      <c r="U27730" s="104"/>
      <c r="AB27730" s="104"/>
      <c r="AC27730" s="104"/>
      <c r="AF27730" s="104"/>
      <c r="AG27730" s="104"/>
      <c r="AK27730" s="104"/>
      <c r="AL27730" s="104"/>
      <c r="AO27730" s="104"/>
      <c r="AP27730" s="104"/>
    </row>
    <row r="27731" spans="21:42" ht="15" customHeight="1" x14ac:dyDescent="0.25">
      <c r="U27731" s="104"/>
      <c r="AB27731" s="104"/>
      <c r="AC27731" s="104"/>
      <c r="AF27731" s="104"/>
      <c r="AG27731" s="104"/>
      <c r="AK27731" s="104"/>
      <c r="AL27731" s="104"/>
      <c r="AO27731" s="104"/>
      <c r="AP27731" s="104"/>
    </row>
    <row r="27732" spans="21:42" ht="15" customHeight="1" x14ac:dyDescent="0.25">
      <c r="U27732" s="104"/>
      <c r="AB27732" s="104"/>
      <c r="AC27732" s="104"/>
      <c r="AF27732" s="104"/>
      <c r="AG27732" s="104"/>
      <c r="AK27732" s="104"/>
      <c r="AL27732" s="104"/>
      <c r="AO27732" s="104"/>
      <c r="AP27732" s="104"/>
    </row>
    <row r="27733" spans="21:42" ht="15" customHeight="1" x14ac:dyDescent="0.25">
      <c r="U27733" s="104"/>
      <c r="AB27733" s="104"/>
      <c r="AC27733" s="104"/>
      <c r="AF27733" s="104"/>
      <c r="AG27733" s="104"/>
      <c r="AK27733" s="104"/>
      <c r="AL27733" s="104"/>
      <c r="AO27733" s="104"/>
      <c r="AP27733" s="104"/>
    </row>
    <row r="27734" spans="21:42" ht="15" customHeight="1" x14ac:dyDescent="0.25">
      <c r="U27734" s="104"/>
      <c r="AB27734" s="104"/>
      <c r="AC27734" s="104"/>
      <c r="AF27734" s="104"/>
      <c r="AG27734" s="104"/>
      <c r="AK27734" s="104"/>
      <c r="AL27734" s="104"/>
      <c r="AO27734" s="104"/>
      <c r="AP27734" s="104"/>
    </row>
    <row r="27735" spans="21:42" ht="15" customHeight="1" x14ac:dyDescent="0.25">
      <c r="U27735" s="104"/>
      <c r="AB27735" s="104"/>
      <c r="AC27735" s="104"/>
      <c r="AF27735" s="104"/>
      <c r="AG27735" s="104"/>
      <c r="AK27735" s="104"/>
      <c r="AL27735" s="104"/>
      <c r="AO27735" s="104"/>
      <c r="AP27735" s="104"/>
    </row>
    <row r="27736" spans="21:42" ht="15" customHeight="1" x14ac:dyDescent="0.25">
      <c r="U27736" s="104"/>
      <c r="AB27736" s="104"/>
      <c r="AC27736" s="104"/>
      <c r="AF27736" s="104"/>
      <c r="AG27736" s="104"/>
      <c r="AK27736" s="104"/>
      <c r="AL27736" s="104"/>
      <c r="AO27736" s="104"/>
      <c r="AP27736" s="104"/>
    </row>
    <row r="27737" spans="21:42" ht="15" customHeight="1" x14ac:dyDescent="0.25">
      <c r="U27737" s="104"/>
      <c r="AB27737" s="104"/>
      <c r="AC27737" s="104"/>
      <c r="AF27737" s="104"/>
      <c r="AG27737" s="104"/>
      <c r="AK27737" s="104"/>
      <c r="AL27737" s="104"/>
      <c r="AO27737" s="104"/>
      <c r="AP27737" s="104"/>
    </row>
    <row r="27738" spans="21:42" ht="15" customHeight="1" x14ac:dyDescent="0.25">
      <c r="U27738" s="104"/>
      <c r="AB27738" s="104"/>
      <c r="AC27738" s="104"/>
      <c r="AF27738" s="104"/>
      <c r="AG27738" s="104"/>
      <c r="AK27738" s="104"/>
      <c r="AL27738" s="104"/>
      <c r="AO27738" s="104"/>
      <c r="AP27738" s="104"/>
    </row>
    <row r="27739" spans="21:42" ht="15" customHeight="1" x14ac:dyDescent="0.25">
      <c r="U27739" s="104"/>
      <c r="AB27739" s="104"/>
      <c r="AC27739" s="104"/>
      <c r="AF27739" s="104"/>
      <c r="AG27739" s="104"/>
      <c r="AK27739" s="104"/>
      <c r="AL27739" s="104"/>
      <c r="AO27739" s="104"/>
      <c r="AP27739" s="104"/>
    </row>
    <row r="27740" spans="21:42" ht="15" customHeight="1" x14ac:dyDescent="0.25">
      <c r="U27740" s="104"/>
      <c r="AB27740" s="104"/>
      <c r="AC27740" s="104"/>
      <c r="AF27740" s="104"/>
      <c r="AG27740" s="104"/>
      <c r="AK27740" s="104"/>
      <c r="AL27740" s="104"/>
      <c r="AO27740" s="104"/>
      <c r="AP27740" s="104"/>
    </row>
    <row r="27741" spans="21:42" ht="15" customHeight="1" x14ac:dyDescent="0.25">
      <c r="U27741" s="104"/>
      <c r="AB27741" s="104"/>
      <c r="AC27741" s="104"/>
      <c r="AF27741" s="104"/>
      <c r="AG27741" s="104"/>
      <c r="AK27741" s="104"/>
      <c r="AL27741" s="104"/>
      <c r="AO27741" s="104"/>
      <c r="AP27741" s="104"/>
    </row>
    <row r="27742" spans="21:42" ht="15" customHeight="1" x14ac:dyDescent="0.25">
      <c r="U27742" s="104"/>
      <c r="AB27742" s="104"/>
      <c r="AC27742" s="104"/>
      <c r="AF27742" s="104"/>
      <c r="AG27742" s="104"/>
      <c r="AK27742" s="104"/>
      <c r="AL27742" s="104"/>
      <c r="AO27742" s="104"/>
      <c r="AP27742" s="104"/>
    </row>
    <row r="27743" spans="21:42" ht="15" customHeight="1" x14ac:dyDescent="0.25">
      <c r="U27743" s="104"/>
      <c r="AB27743" s="104"/>
      <c r="AC27743" s="104"/>
      <c r="AF27743" s="104"/>
      <c r="AG27743" s="104"/>
      <c r="AK27743" s="104"/>
      <c r="AL27743" s="104"/>
      <c r="AO27743" s="104"/>
      <c r="AP27743" s="104"/>
    </row>
    <row r="27744" spans="21:42" ht="15" customHeight="1" x14ac:dyDescent="0.25">
      <c r="U27744" s="104"/>
      <c r="AB27744" s="104"/>
      <c r="AC27744" s="104"/>
      <c r="AF27744" s="104"/>
      <c r="AG27744" s="104"/>
      <c r="AK27744" s="104"/>
      <c r="AL27744" s="104"/>
      <c r="AO27744" s="104"/>
      <c r="AP27744" s="104"/>
    </row>
    <row r="27745" spans="21:42" ht="15" customHeight="1" x14ac:dyDescent="0.25">
      <c r="U27745" s="104"/>
      <c r="AB27745" s="104"/>
      <c r="AC27745" s="104"/>
      <c r="AF27745" s="104"/>
      <c r="AG27745" s="104"/>
      <c r="AK27745" s="104"/>
      <c r="AL27745" s="104"/>
      <c r="AO27745" s="104"/>
      <c r="AP27745" s="104"/>
    </row>
    <row r="27746" spans="21:42" ht="15" customHeight="1" x14ac:dyDescent="0.25">
      <c r="U27746" s="104"/>
      <c r="AB27746" s="104"/>
      <c r="AC27746" s="104"/>
      <c r="AF27746" s="104"/>
      <c r="AG27746" s="104"/>
      <c r="AK27746" s="104"/>
      <c r="AL27746" s="104"/>
      <c r="AO27746" s="104"/>
      <c r="AP27746" s="104"/>
    </row>
    <row r="27747" spans="21:42" ht="15" customHeight="1" x14ac:dyDescent="0.25">
      <c r="U27747" s="104"/>
      <c r="AB27747" s="104"/>
      <c r="AC27747" s="104"/>
      <c r="AF27747" s="104"/>
      <c r="AG27747" s="104"/>
      <c r="AK27747" s="104"/>
      <c r="AL27747" s="104"/>
      <c r="AO27747" s="104"/>
      <c r="AP27747" s="104"/>
    </row>
    <row r="27748" spans="21:42" ht="15" customHeight="1" x14ac:dyDescent="0.25">
      <c r="U27748" s="104"/>
      <c r="AB27748" s="104"/>
      <c r="AC27748" s="104"/>
      <c r="AF27748" s="104"/>
      <c r="AG27748" s="104"/>
      <c r="AK27748" s="104"/>
      <c r="AL27748" s="104"/>
      <c r="AO27748" s="104"/>
      <c r="AP27748" s="104"/>
    </row>
    <row r="27749" spans="21:42" ht="15" customHeight="1" x14ac:dyDescent="0.25">
      <c r="U27749" s="104"/>
      <c r="AB27749" s="104"/>
      <c r="AC27749" s="104"/>
      <c r="AF27749" s="104"/>
      <c r="AG27749" s="104"/>
      <c r="AK27749" s="104"/>
      <c r="AL27749" s="104"/>
      <c r="AO27749" s="104"/>
      <c r="AP27749" s="104"/>
    </row>
    <row r="27750" spans="21:42" ht="15" customHeight="1" x14ac:dyDescent="0.25">
      <c r="U27750" s="104"/>
      <c r="AB27750" s="104"/>
      <c r="AC27750" s="104"/>
      <c r="AF27750" s="104"/>
      <c r="AG27750" s="104"/>
      <c r="AK27750" s="104"/>
      <c r="AL27750" s="104"/>
      <c r="AO27750" s="104"/>
      <c r="AP27750" s="104"/>
    </row>
    <row r="27751" spans="21:42" ht="15" customHeight="1" x14ac:dyDescent="0.25">
      <c r="U27751" s="104"/>
      <c r="AB27751" s="104"/>
      <c r="AC27751" s="104"/>
      <c r="AF27751" s="104"/>
      <c r="AG27751" s="104"/>
      <c r="AK27751" s="104"/>
      <c r="AL27751" s="104"/>
      <c r="AO27751" s="104"/>
      <c r="AP27751" s="104"/>
    </row>
    <row r="27752" spans="21:42" ht="15" customHeight="1" x14ac:dyDescent="0.25">
      <c r="U27752" s="104"/>
      <c r="AB27752" s="104"/>
      <c r="AC27752" s="104"/>
      <c r="AF27752" s="104"/>
      <c r="AG27752" s="104"/>
      <c r="AK27752" s="104"/>
      <c r="AL27752" s="104"/>
      <c r="AO27752" s="104"/>
      <c r="AP27752" s="104"/>
    </row>
    <row r="27753" spans="21:42" ht="15" customHeight="1" x14ac:dyDescent="0.25">
      <c r="U27753" s="104"/>
      <c r="AB27753" s="104"/>
      <c r="AC27753" s="104"/>
      <c r="AF27753" s="104"/>
      <c r="AG27753" s="104"/>
      <c r="AK27753" s="104"/>
      <c r="AL27753" s="104"/>
      <c r="AO27753" s="104"/>
      <c r="AP27753" s="104"/>
    </row>
    <row r="27754" spans="21:42" ht="15" customHeight="1" x14ac:dyDescent="0.25">
      <c r="U27754" s="104"/>
      <c r="AB27754" s="104"/>
      <c r="AC27754" s="104"/>
      <c r="AF27754" s="104"/>
      <c r="AG27754" s="104"/>
      <c r="AK27754" s="104"/>
      <c r="AL27754" s="104"/>
      <c r="AO27754" s="104"/>
      <c r="AP27754" s="104"/>
    </row>
    <row r="27755" spans="21:42" ht="15" customHeight="1" x14ac:dyDescent="0.25">
      <c r="U27755" s="104"/>
      <c r="AB27755" s="104"/>
      <c r="AC27755" s="104"/>
      <c r="AF27755" s="104"/>
      <c r="AG27755" s="104"/>
      <c r="AK27755" s="104"/>
      <c r="AL27755" s="104"/>
      <c r="AO27755" s="104"/>
      <c r="AP27755" s="104"/>
    </row>
    <row r="27756" spans="21:42" ht="15" customHeight="1" x14ac:dyDescent="0.25">
      <c r="U27756" s="104"/>
      <c r="AB27756" s="104"/>
      <c r="AC27756" s="104"/>
      <c r="AF27756" s="104"/>
      <c r="AG27756" s="104"/>
      <c r="AK27756" s="104"/>
      <c r="AL27756" s="104"/>
      <c r="AO27756" s="104"/>
      <c r="AP27756" s="104"/>
    </row>
    <row r="27757" spans="21:42" ht="15" customHeight="1" x14ac:dyDescent="0.25">
      <c r="U27757" s="104"/>
      <c r="AB27757" s="104"/>
      <c r="AC27757" s="104"/>
      <c r="AF27757" s="104"/>
      <c r="AG27757" s="104"/>
      <c r="AK27757" s="104"/>
      <c r="AL27757" s="104"/>
      <c r="AO27757" s="104"/>
      <c r="AP27757" s="104"/>
    </row>
    <row r="27758" spans="21:42" ht="15" customHeight="1" x14ac:dyDescent="0.25">
      <c r="U27758" s="104"/>
      <c r="AB27758" s="104"/>
      <c r="AC27758" s="104"/>
      <c r="AF27758" s="104"/>
      <c r="AG27758" s="104"/>
      <c r="AK27758" s="104"/>
      <c r="AL27758" s="104"/>
      <c r="AO27758" s="104"/>
      <c r="AP27758" s="104"/>
    </row>
    <row r="27759" spans="21:42" ht="15" customHeight="1" x14ac:dyDescent="0.25">
      <c r="U27759" s="104"/>
      <c r="AB27759" s="104"/>
      <c r="AC27759" s="104"/>
      <c r="AF27759" s="104"/>
      <c r="AG27759" s="104"/>
      <c r="AK27759" s="104"/>
      <c r="AL27759" s="104"/>
      <c r="AO27759" s="104"/>
      <c r="AP27759" s="104"/>
    </row>
    <row r="27760" spans="21:42" ht="15" customHeight="1" x14ac:dyDescent="0.25">
      <c r="U27760" s="104"/>
      <c r="AB27760" s="104"/>
      <c r="AC27760" s="104"/>
      <c r="AF27760" s="104"/>
      <c r="AG27760" s="104"/>
      <c r="AK27760" s="104"/>
      <c r="AL27760" s="104"/>
      <c r="AO27760" s="104"/>
      <c r="AP27760" s="104"/>
    </row>
    <row r="27761" spans="21:42" ht="15" customHeight="1" x14ac:dyDescent="0.25">
      <c r="U27761" s="104"/>
      <c r="AB27761" s="104"/>
      <c r="AC27761" s="104"/>
      <c r="AF27761" s="104"/>
      <c r="AG27761" s="104"/>
      <c r="AK27761" s="104"/>
      <c r="AL27761" s="104"/>
      <c r="AO27761" s="104"/>
      <c r="AP27761" s="104"/>
    </row>
    <row r="27762" spans="21:42" ht="15" customHeight="1" x14ac:dyDescent="0.25">
      <c r="U27762" s="104"/>
      <c r="AB27762" s="104"/>
      <c r="AC27762" s="104"/>
      <c r="AF27762" s="104"/>
      <c r="AG27762" s="104"/>
      <c r="AK27762" s="104"/>
      <c r="AL27762" s="104"/>
      <c r="AO27762" s="104"/>
      <c r="AP27762" s="104"/>
    </row>
    <row r="27763" spans="21:42" ht="15" customHeight="1" x14ac:dyDescent="0.25">
      <c r="U27763" s="104"/>
      <c r="AB27763" s="104"/>
      <c r="AC27763" s="104"/>
      <c r="AF27763" s="104"/>
      <c r="AG27763" s="104"/>
      <c r="AK27763" s="104"/>
      <c r="AL27763" s="104"/>
      <c r="AO27763" s="104"/>
      <c r="AP27763" s="104"/>
    </row>
    <row r="27764" spans="21:42" ht="15" customHeight="1" x14ac:dyDescent="0.25">
      <c r="U27764" s="104"/>
      <c r="AB27764" s="104"/>
      <c r="AC27764" s="104"/>
      <c r="AF27764" s="104"/>
      <c r="AG27764" s="104"/>
      <c r="AK27764" s="104"/>
      <c r="AL27764" s="104"/>
      <c r="AO27764" s="104"/>
      <c r="AP27764" s="104"/>
    </row>
    <row r="27765" spans="21:42" ht="15" customHeight="1" x14ac:dyDescent="0.25">
      <c r="U27765" s="104"/>
      <c r="AB27765" s="104"/>
      <c r="AC27765" s="104"/>
      <c r="AF27765" s="104"/>
      <c r="AG27765" s="104"/>
      <c r="AK27765" s="104"/>
      <c r="AL27765" s="104"/>
      <c r="AO27765" s="104"/>
      <c r="AP27765" s="104"/>
    </row>
    <row r="27766" spans="21:42" ht="15" customHeight="1" x14ac:dyDescent="0.25">
      <c r="U27766" s="104"/>
      <c r="AB27766" s="104"/>
      <c r="AC27766" s="104"/>
      <c r="AF27766" s="104"/>
      <c r="AG27766" s="104"/>
      <c r="AK27766" s="104"/>
      <c r="AL27766" s="104"/>
      <c r="AO27766" s="104"/>
      <c r="AP27766" s="104"/>
    </row>
    <row r="27767" spans="21:42" ht="15" customHeight="1" x14ac:dyDescent="0.25">
      <c r="U27767" s="104"/>
      <c r="AB27767" s="104"/>
      <c r="AC27767" s="104"/>
      <c r="AF27767" s="104"/>
      <c r="AG27767" s="104"/>
      <c r="AK27767" s="104"/>
      <c r="AL27767" s="104"/>
      <c r="AO27767" s="104"/>
      <c r="AP27767" s="104"/>
    </row>
    <row r="27768" spans="21:42" ht="15" customHeight="1" x14ac:dyDescent="0.25">
      <c r="U27768" s="104"/>
      <c r="AB27768" s="104"/>
      <c r="AC27768" s="104"/>
      <c r="AF27768" s="104"/>
      <c r="AG27768" s="104"/>
      <c r="AK27768" s="104"/>
      <c r="AL27768" s="104"/>
      <c r="AO27768" s="104"/>
      <c r="AP27768" s="104"/>
    </row>
    <row r="27769" spans="21:42" ht="15" customHeight="1" x14ac:dyDescent="0.25">
      <c r="U27769" s="104"/>
      <c r="AB27769" s="104"/>
      <c r="AC27769" s="104"/>
      <c r="AF27769" s="104"/>
      <c r="AG27769" s="104"/>
      <c r="AK27769" s="104"/>
      <c r="AL27769" s="104"/>
      <c r="AO27769" s="104"/>
      <c r="AP27769" s="104"/>
    </row>
    <row r="27770" spans="21:42" ht="15" customHeight="1" x14ac:dyDescent="0.25">
      <c r="U27770" s="104"/>
      <c r="AB27770" s="104"/>
      <c r="AC27770" s="104"/>
      <c r="AF27770" s="104"/>
      <c r="AG27770" s="104"/>
      <c r="AK27770" s="104"/>
      <c r="AL27770" s="104"/>
      <c r="AO27770" s="104"/>
      <c r="AP27770" s="104"/>
    </row>
    <row r="27771" spans="21:42" ht="15" customHeight="1" x14ac:dyDescent="0.25">
      <c r="U27771" s="104"/>
      <c r="AB27771" s="104"/>
      <c r="AC27771" s="104"/>
      <c r="AF27771" s="104"/>
      <c r="AG27771" s="104"/>
      <c r="AK27771" s="104"/>
      <c r="AL27771" s="104"/>
      <c r="AO27771" s="104"/>
      <c r="AP27771" s="104"/>
    </row>
    <row r="27772" spans="21:42" ht="15" customHeight="1" x14ac:dyDescent="0.25">
      <c r="U27772" s="104"/>
      <c r="AB27772" s="104"/>
      <c r="AC27772" s="104"/>
      <c r="AF27772" s="104"/>
      <c r="AG27772" s="104"/>
      <c r="AK27772" s="104"/>
      <c r="AL27772" s="104"/>
      <c r="AO27772" s="104"/>
      <c r="AP27772" s="104"/>
    </row>
    <row r="27773" spans="21:42" ht="15" customHeight="1" x14ac:dyDescent="0.25">
      <c r="U27773" s="104"/>
      <c r="AB27773" s="104"/>
      <c r="AC27773" s="104"/>
      <c r="AF27773" s="104"/>
      <c r="AG27773" s="104"/>
      <c r="AK27773" s="104"/>
      <c r="AL27773" s="104"/>
      <c r="AO27773" s="104"/>
      <c r="AP27773" s="104"/>
    </row>
    <row r="27774" spans="21:42" ht="15" customHeight="1" x14ac:dyDescent="0.25">
      <c r="U27774" s="104"/>
      <c r="AB27774" s="104"/>
      <c r="AC27774" s="104"/>
      <c r="AF27774" s="104"/>
      <c r="AG27774" s="104"/>
      <c r="AK27774" s="104"/>
      <c r="AL27774" s="104"/>
      <c r="AO27774" s="104"/>
      <c r="AP27774" s="104"/>
    </row>
    <row r="27775" spans="21:42" ht="15" customHeight="1" x14ac:dyDescent="0.25">
      <c r="U27775" s="104"/>
      <c r="AB27775" s="104"/>
      <c r="AC27775" s="104"/>
      <c r="AF27775" s="104"/>
      <c r="AG27775" s="104"/>
      <c r="AK27775" s="104"/>
      <c r="AL27775" s="104"/>
      <c r="AO27775" s="104"/>
      <c r="AP27775" s="104"/>
    </row>
    <row r="27776" spans="21:42" ht="15" customHeight="1" x14ac:dyDescent="0.25">
      <c r="U27776" s="104"/>
      <c r="AB27776" s="104"/>
      <c r="AC27776" s="104"/>
      <c r="AF27776" s="104"/>
      <c r="AG27776" s="104"/>
      <c r="AK27776" s="104"/>
      <c r="AL27776" s="104"/>
      <c r="AO27776" s="104"/>
      <c r="AP27776" s="104"/>
    </row>
    <row r="27777" spans="21:42" ht="15" customHeight="1" x14ac:dyDescent="0.25">
      <c r="U27777" s="104"/>
      <c r="AB27777" s="104"/>
      <c r="AC27777" s="104"/>
      <c r="AF27777" s="104"/>
      <c r="AG27777" s="104"/>
      <c r="AK27777" s="104"/>
      <c r="AL27777" s="104"/>
      <c r="AO27777" s="104"/>
      <c r="AP27777" s="104"/>
    </row>
    <row r="27778" spans="21:42" ht="15" customHeight="1" x14ac:dyDescent="0.25">
      <c r="U27778" s="104"/>
      <c r="AB27778" s="104"/>
      <c r="AC27778" s="104"/>
      <c r="AF27778" s="104"/>
      <c r="AG27778" s="104"/>
      <c r="AK27778" s="104"/>
      <c r="AL27778" s="104"/>
      <c r="AO27778" s="104"/>
      <c r="AP27778" s="104"/>
    </row>
    <row r="27779" spans="21:42" ht="15" customHeight="1" x14ac:dyDescent="0.25">
      <c r="U27779" s="104"/>
      <c r="AB27779" s="104"/>
      <c r="AC27779" s="104"/>
      <c r="AF27779" s="104"/>
      <c r="AG27779" s="104"/>
      <c r="AK27779" s="104"/>
      <c r="AL27779" s="104"/>
      <c r="AO27779" s="104"/>
      <c r="AP27779" s="104"/>
    </row>
    <row r="27780" spans="21:42" ht="15" customHeight="1" x14ac:dyDescent="0.25">
      <c r="U27780" s="104"/>
      <c r="AB27780" s="104"/>
      <c r="AC27780" s="104"/>
      <c r="AF27780" s="104"/>
      <c r="AG27780" s="104"/>
      <c r="AK27780" s="104"/>
      <c r="AL27780" s="104"/>
      <c r="AO27780" s="104"/>
      <c r="AP27780" s="104"/>
    </row>
    <row r="27781" spans="21:42" ht="15" customHeight="1" x14ac:dyDescent="0.25">
      <c r="U27781" s="104"/>
      <c r="AB27781" s="104"/>
      <c r="AC27781" s="104"/>
      <c r="AF27781" s="104"/>
      <c r="AG27781" s="104"/>
      <c r="AK27781" s="104"/>
      <c r="AL27781" s="104"/>
      <c r="AO27781" s="104"/>
      <c r="AP27781" s="104"/>
    </row>
    <row r="27782" spans="21:42" ht="15" customHeight="1" x14ac:dyDescent="0.25">
      <c r="U27782" s="104"/>
      <c r="AB27782" s="104"/>
      <c r="AC27782" s="104"/>
      <c r="AF27782" s="104"/>
      <c r="AG27782" s="104"/>
      <c r="AK27782" s="104"/>
      <c r="AL27782" s="104"/>
      <c r="AO27782" s="104"/>
      <c r="AP27782" s="104"/>
    </row>
    <row r="27783" spans="21:42" ht="15" customHeight="1" x14ac:dyDescent="0.25">
      <c r="U27783" s="104"/>
      <c r="AB27783" s="104"/>
      <c r="AC27783" s="104"/>
      <c r="AF27783" s="104"/>
      <c r="AG27783" s="104"/>
      <c r="AK27783" s="104"/>
      <c r="AL27783" s="104"/>
      <c r="AO27783" s="104"/>
      <c r="AP27783" s="104"/>
    </row>
    <row r="27784" spans="21:42" ht="15" customHeight="1" x14ac:dyDescent="0.25">
      <c r="U27784" s="104"/>
      <c r="AB27784" s="104"/>
      <c r="AC27784" s="104"/>
      <c r="AF27784" s="104"/>
      <c r="AG27784" s="104"/>
      <c r="AK27784" s="104"/>
      <c r="AL27784" s="104"/>
      <c r="AO27784" s="104"/>
      <c r="AP27784" s="104"/>
    </row>
    <row r="27785" spans="21:42" ht="15" customHeight="1" x14ac:dyDescent="0.25">
      <c r="U27785" s="104"/>
      <c r="AB27785" s="104"/>
      <c r="AC27785" s="104"/>
      <c r="AF27785" s="104"/>
      <c r="AG27785" s="104"/>
      <c r="AK27785" s="104"/>
      <c r="AL27785" s="104"/>
      <c r="AO27785" s="104"/>
      <c r="AP27785" s="104"/>
    </row>
    <row r="27786" spans="21:42" ht="15" customHeight="1" x14ac:dyDescent="0.25">
      <c r="U27786" s="104"/>
      <c r="AB27786" s="104"/>
      <c r="AC27786" s="104"/>
      <c r="AF27786" s="104"/>
      <c r="AG27786" s="104"/>
      <c r="AK27786" s="104"/>
      <c r="AL27786" s="104"/>
      <c r="AO27786" s="104"/>
      <c r="AP27786" s="104"/>
    </row>
    <row r="27787" spans="21:42" ht="15" customHeight="1" x14ac:dyDescent="0.25">
      <c r="U27787" s="104"/>
      <c r="AB27787" s="104"/>
      <c r="AC27787" s="104"/>
      <c r="AF27787" s="104"/>
      <c r="AG27787" s="104"/>
      <c r="AK27787" s="104"/>
      <c r="AL27787" s="104"/>
      <c r="AO27787" s="104"/>
      <c r="AP27787" s="104"/>
    </row>
    <row r="27788" spans="21:42" ht="15" customHeight="1" x14ac:dyDescent="0.25">
      <c r="U27788" s="104"/>
      <c r="AB27788" s="104"/>
      <c r="AC27788" s="104"/>
      <c r="AF27788" s="104"/>
      <c r="AG27788" s="104"/>
      <c r="AK27788" s="104"/>
      <c r="AL27788" s="104"/>
      <c r="AO27788" s="104"/>
      <c r="AP27788" s="104"/>
    </row>
    <row r="27789" spans="21:42" ht="15" customHeight="1" x14ac:dyDescent="0.25">
      <c r="U27789" s="104"/>
      <c r="AB27789" s="104"/>
      <c r="AC27789" s="104"/>
      <c r="AF27789" s="104"/>
      <c r="AG27789" s="104"/>
      <c r="AK27789" s="104"/>
      <c r="AL27789" s="104"/>
      <c r="AO27789" s="104"/>
      <c r="AP27789" s="104"/>
    </row>
    <row r="27790" spans="21:42" ht="15" customHeight="1" x14ac:dyDescent="0.25">
      <c r="U27790" s="104"/>
      <c r="AB27790" s="104"/>
      <c r="AC27790" s="104"/>
      <c r="AF27790" s="104"/>
      <c r="AG27790" s="104"/>
      <c r="AK27790" s="104"/>
      <c r="AL27790" s="104"/>
      <c r="AO27790" s="104"/>
      <c r="AP27790" s="104"/>
    </row>
    <row r="27791" spans="21:42" ht="15" customHeight="1" x14ac:dyDescent="0.25">
      <c r="U27791" s="104"/>
      <c r="AB27791" s="104"/>
      <c r="AC27791" s="104"/>
      <c r="AF27791" s="104"/>
      <c r="AG27791" s="104"/>
      <c r="AK27791" s="104"/>
      <c r="AL27791" s="104"/>
      <c r="AO27791" s="104"/>
      <c r="AP27791" s="104"/>
    </row>
    <row r="27792" spans="21:42" ht="15" customHeight="1" x14ac:dyDescent="0.25">
      <c r="U27792" s="104"/>
      <c r="AB27792" s="104"/>
      <c r="AC27792" s="104"/>
      <c r="AF27792" s="104"/>
      <c r="AG27792" s="104"/>
      <c r="AK27792" s="104"/>
      <c r="AL27792" s="104"/>
      <c r="AO27792" s="104"/>
      <c r="AP27792" s="104"/>
    </row>
    <row r="27793" spans="21:42" ht="15" customHeight="1" x14ac:dyDescent="0.25">
      <c r="U27793" s="104"/>
      <c r="AB27793" s="104"/>
      <c r="AC27793" s="104"/>
      <c r="AF27793" s="104"/>
      <c r="AG27793" s="104"/>
      <c r="AK27793" s="104"/>
      <c r="AL27793" s="104"/>
      <c r="AO27793" s="104"/>
      <c r="AP27793" s="104"/>
    </row>
    <row r="27794" spans="21:42" ht="15" customHeight="1" x14ac:dyDescent="0.25">
      <c r="U27794" s="104"/>
      <c r="AB27794" s="104"/>
      <c r="AC27794" s="104"/>
      <c r="AF27794" s="104"/>
      <c r="AG27794" s="104"/>
      <c r="AK27794" s="104"/>
      <c r="AL27794" s="104"/>
      <c r="AO27794" s="104"/>
      <c r="AP27794" s="104"/>
    </row>
    <row r="27795" spans="21:42" ht="15" customHeight="1" x14ac:dyDescent="0.25">
      <c r="U27795" s="104"/>
      <c r="AB27795" s="104"/>
      <c r="AC27795" s="104"/>
      <c r="AF27795" s="104"/>
      <c r="AG27795" s="104"/>
      <c r="AK27795" s="104"/>
      <c r="AL27795" s="104"/>
      <c r="AO27795" s="104"/>
      <c r="AP27795" s="104"/>
    </row>
    <row r="27796" spans="21:42" ht="15" customHeight="1" x14ac:dyDescent="0.25">
      <c r="U27796" s="104"/>
      <c r="AB27796" s="104"/>
      <c r="AC27796" s="104"/>
      <c r="AF27796" s="104"/>
      <c r="AG27796" s="104"/>
      <c r="AK27796" s="104"/>
      <c r="AL27796" s="104"/>
      <c r="AO27796" s="104"/>
      <c r="AP27796" s="104"/>
    </row>
    <row r="27797" spans="21:42" ht="15" customHeight="1" x14ac:dyDescent="0.25">
      <c r="U27797" s="104"/>
      <c r="AB27797" s="104"/>
      <c r="AC27797" s="104"/>
      <c r="AF27797" s="104"/>
      <c r="AG27797" s="104"/>
      <c r="AK27797" s="104"/>
      <c r="AL27797" s="104"/>
      <c r="AO27797" s="104"/>
      <c r="AP27797" s="104"/>
    </row>
    <row r="27798" spans="21:42" ht="15" customHeight="1" x14ac:dyDescent="0.25">
      <c r="U27798" s="104"/>
      <c r="AB27798" s="104"/>
      <c r="AC27798" s="104"/>
      <c r="AF27798" s="104"/>
      <c r="AG27798" s="104"/>
      <c r="AK27798" s="104"/>
      <c r="AL27798" s="104"/>
      <c r="AO27798" s="104"/>
      <c r="AP27798" s="104"/>
    </row>
    <row r="27799" spans="21:42" ht="15" customHeight="1" x14ac:dyDescent="0.25">
      <c r="U27799" s="104"/>
      <c r="AB27799" s="104"/>
      <c r="AC27799" s="104"/>
      <c r="AF27799" s="104"/>
      <c r="AG27799" s="104"/>
      <c r="AK27799" s="104"/>
      <c r="AL27799" s="104"/>
      <c r="AO27799" s="104"/>
      <c r="AP27799" s="104"/>
    </row>
    <row r="27800" spans="21:42" ht="15" customHeight="1" x14ac:dyDescent="0.25">
      <c r="U27800" s="104"/>
      <c r="AB27800" s="104"/>
      <c r="AC27800" s="104"/>
      <c r="AF27800" s="104"/>
      <c r="AG27800" s="104"/>
      <c r="AK27800" s="104"/>
      <c r="AL27800" s="104"/>
      <c r="AO27800" s="104"/>
      <c r="AP27800" s="104"/>
    </row>
    <row r="27801" spans="21:42" ht="15" customHeight="1" x14ac:dyDescent="0.25">
      <c r="U27801" s="104"/>
      <c r="AB27801" s="104"/>
      <c r="AC27801" s="104"/>
      <c r="AF27801" s="104"/>
      <c r="AG27801" s="104"/>
      <c r="AK27801" s="104"/>
      <c r="AL27801" s="104"/>
      <c r="AO27801" s="104"/>
      <c r="AP27801" s="104"/>
    </row>
    <row r="27802" spans="21:42" ht="15" customHeight="1" x14ac:dyDescent="0.25">
      <c r="U27802" s="104"/>
      <c r="AB27802" s="104"/>
      <c r="AC27802" s="104"/>
      <c r="AF27802" s="104"/>
      <c r="AG27802" s="104"/>
      <c r="AK27802" s="104"/>
      <c r="AL27802" s="104"/>
      <c r="AO27802" s="104"/>
      <c r="AP27802" s="104"/>
    </row>
    <row r="27803" spans="21:42" ht="15" customHeight="1" x14ac:dyDescent="0.25">
      <c r="U27803" s="104"/>
      <c r="AB27803" s="104"/>
      <c r="AC27803" s="104"/>
      <c r="AF27803" s="104"/>
      <c r="AG27803" s="104"/>
      <c r="AK27803" s="104"/>
      <c r="AL27803" s="104"/>
      <c r="AO27803" s="104"/>
      <c r="AP27803" s="104"/>
    </row>
    <row r="27804" spans="21:42" ht="15" customHeight="1" x14ac:dyDescent="0.25">
      <c r="U27804" s="104"/>
      <c r="AB27804" s="104"/>
      <c r="AC27804" s="104"/>
      <c r="AF27804" s="104"/>
      <c r="AG27804" s="104"/>
      <c r="AK27804" s="104"/>
      <c r="AL27804" s="104"/>
      <c r="AO27804" s="104"/>
      <c r="AP27804" s="104"/>
    </row>
    <row r="27805" spans="21:42" ht="15" customHeight="1" x14ac:dyDescent="0.25">
      <c r="U27805" s="104"/>
      <c r="AB27805" s="104"/>
      <c r="AC27805" s="104"/>
      <c r="AF27805" s="104"/>
      <c r="AG27805" s="104"/>
      <c r="AK27805" s="104"/>
      <c r="AL27805" s="104"/>
      <c r="AO27805" s="104"/>
      <c r="AP27805" s="104"/>
    </row>
    <row r="27806" spans="21:42" ht="15" customHeight="1" x14ac:dyDescent="0.25">
      <c r="U27806" s="104"/>
      <c r="AB27806" s="104"/>
      <c r="AC27806" s="104"/>
      <c r="AF27806" s="104"/>
      <c r="AG27806" s="104"/>
      <c r="AK27806" s="104"/>
      <c r="AL27806" s="104"/>
      <c r="AO27806" s="104"/>
      <c r="AP27806" s="104"/>
    </row>
    <row r="27807" spans="21:42" ht="15" customHeight="1" x14ac:dyDescent="0.25">
      <c r="U27807" s="104"/>
      <c r="AB27807" s="104"/>
      <c r="AC27807" s="104"/>
      <c r="AF27807" s="104"/>
      <c r="AG27807" s="104"/>
      <c r="AK27807" s="104"/>
      <c r="AL27807" s="104"/>
      <c r="AO27807" s="104"/>
      <c r="AP27807" s="104"/>
    </row>
    <row r="27808" spans="21:42" ht="15" customHeight="1" x14ac:dyDescent="0.25">
      <c r="U27808" s="104"/>
      <c r="AB27808" s="104"/>
      <c r="AC27808" s="104"/>
      <c r="AF27808" s="104"/>
      <c r="AG27808" s="104"/>
      <c r="AK27808" s="104"/>
      <c r="AL27808" s="104"/>
      <c r="AO27808" s="104"/>
      <c r="AP27808" s="104"/>
    </row>
    <row r="27809" spans="21:42" ht="15" customHeight="1" x14ac:dyDescent="0.25">
      <c r="U27809" s="104"/>
      <c r="AB27809" s="104"/>
      <c r="AC27809" s="104"/>
      <c r="AF27809" s="104"/>
      <c r="AG27809" s="104"/>
      <c r="AK27809" s="104"/>
      <c r="AL27809" s="104"/>
      <c r="AO27809" s="104"/>
      <c r="AP27809" s="104"/>
    </row>
    <row r="27810" spans="21:42" ht="15" customHeight="1" x14ac:dyDescent="0.25">
      <c r="U27810" s="104"/>
      <c r="AB27810" s="104"/>
      <c r="AC27810" s="104"/>
      <c r="AF27810" s="104"/>
      <c r="AG27810" s="104"/>
      <c r="AK27810" s="104"/>
      <c r="AL27810" s="104"/>
      <c r="AO27810" s="104"/>
      <c r="AP27810" s="104"/>
    </row>
    <row r="27811" spans="21:42" ht="15" customHeight="1" x14ac:dyDescent="0.25">
      <c r="U27811" s="104"/>
      <c r="AB27811" s="104"/>
      <c r="AC27811" s="104"/>
      <c r="AF27811" s="104"/>
      <c r="AG27811" s="104"/>
      <c r="AK27811" s="104"/>
      <c r="AL27811" s="104"/>
      <c r="AO27811" s="104"/>
      <c r="AP27811" s="104"/>
    </row>
    <row r="27812" spans="21:42" ht="15" customHeight="1" x14ac:dyDescent="0.25">
      <c r="U27812" s="104"/>
      <c r="AB27812" s="104"/>
      <c r="AC27812" s="104"/>
      <c r="AF27812" s="104"/>
      <c r="AG27812" s="104"/>
      <c r="AK27812" s="104"/>
      <c r="AL27812" s="104"/>
      <c r="AO27812" s="104"/>
      <c r="AP27812" s="104"/>
    </row>
    <row r="27813" spans="21:42" ht="15" customHeight="1" x14ac:dyDescent="0.25">
      <c r="U27813" s="104"/>
      <c r="AB27813" s="104"/>
      <c r="AC27813" s="104"/>
      <c r="AF27813" s="104"/>
      <c r="AG27813" s="104"/>
      <c r="AK27813" s="104"/>
      <c r="AL27813" s="104"/>
      <c r="AO27813" s="104"/>
      <c r="AP27813" s="104"/>
    </row>
    <row r="27814" spans="21:42" ht="15" customHeight="1" x14ac:dyDescent="0.25">
      <c r="U27814" s="104"/>
      <c r="AB27814" s="104"/>
      <c r="AC27814" s="104"/>
      <c r="AF27814" s="104"/>
      <c r="AG27814" s="104"/>
      <c r="AK27814" s="104"/>
      <c r="AL27814" s="104"/>
      <c r="AO27814" s="104"/>
      <c r="AP27814" s="104"/>
    </row>
    <row r="27815" spans="21:42" ht="15" customHeight="1" x14ac:dyDescent="0.25">
      <c r="U27815" s="104"/>
      <c r="AB27815" s="104"/>
      <c r="AC27815" s="104"/>
      <c r="AF27815" s="104"/>
      <c r="AG27815" s="104"/>
      <c r="AK27815" s="104"/>
      <c r="AL27815" s="104"/>
      <c r="AO27815" s="104"/>
      <c r="AP27815" s="104"/>
    </row>
    <row r="27816" spans="21:42" ht="15" customHeight="1" x14ac:dyDescent="0.25">
      <c r="U27816" s="104"/>
      <c r="AB27816" s="104"/>
      <c r="AC27816" s="104"/>
      <c r="AF27816" s="104"/>
      <c r="AG27816" s="104"/>
      <c r="AK27816" s="104"/>
      <c r="AL27816" s="104"/>
      <c r="AO27816" s="104"/>
      <c r="AP27816" s="104"/>
    </row>
    <row r="27817" spans="21:42" ht="15" customHeight="1" x14ac:dyDescent="0.25">
      <c r="U27817" s="104"/>
      <c r="AB27817" s="104"/>
      <c r="AC27817" s="104"/>
      <c r="AF27817" s="104"/>
      <c r="AG27817" s="104"/>
      <c r="AK27817" s="104"/>
      <c r="AL27817" s="104"/>
      <c r="AO27817" s="104"/>
      <c r="AP27817" s="104"/>
    </row>
    <row r="27818" spans="21:42" ht="15" customHeight="1" x14ac:dyDescent="0.25">
      <c r="U27818" s="104"/>
      <c r="AB27818" s="104"/>
      <c r="AC27818" s="104"/>
      <c r="AF27818" s="104"/>
      <c r="AG27818" s="104"/>
      <c r="AK27818" s="104"/>
      <c r="AL27818" s="104"/>
      <c r="AO27818" s="104"/>
      <c r="AP27818" s="104"/>
    </row>
    <row r="27819" spans="21:42" ht="15" customHeight="1" x14ac:dyDescent="0.25">
      <c r="U27819" s="104"/>
      <c r="AB27819" s="104"/>
      <c r="AC27819" s="104"/>
      <c r="AF27819" s="104"/>
      <c r="AG27819" s="104"/>
      <c r="AK27819" s="104"/>
      <c r="AL27819" s="104"/>
      <c r="AO27819" s="104"/>
      <c r="AP27819" s="104"/>
    </row>
    <row r="27820" spans="21:42" ht="15" customHeight="1" x14ac:dyDescent="0.25">
      <c r="U27820" s="104"/>
      <c r="AB27820" s="104"/>
      <c r="AC27820" s="104"/>
      <c r="AF27820" s="104"/>
      <c r="AG27820" s="104"/>
      <c r="AK27820" s="104"/>
      <c r="AL27820" s="104"/>
      <c r="AO27820" s="104"/>
      <c r="AP27820" s="104"/>
    </row>
    <row r="27821" spans="21:42" ht="15" customHeight="1" x14ac:dyDescent="0.25">
      <c r="U27821" s="104"/>
      <c r="AB27821" s="104"/>
      <c r="AC27821" s="104"/>
      <c r="AF27821" s="104"/>
      <c r="AG27821" s="104"/>
      <c r="AK27821" s="104"/>
      <c r="AL27821" s="104"/>
      <c r="AO27821" s="104"/>
      <c r="AP27821" s="104"/>
    </row>
    <row r="27822" spans="21:42" ht="15" customHeight="1" x14ac:dyDescent="0.25">
      <c r="U27822" s="104"/>
      <c r="AB27822" s="104"/>
      <c r="AC27822" s="104"/>
      <c r="AF27822" s="104"/>
      <c r="AG27822" s="104"/>
      <c r="AK27822" s="104"/>
      <c r="AL27822" s="104"/>
      <c r="AO27822" s="104"/>
      <c r="AP27822" s="104"/>
    </row>
    <row r="27823" spans="21:42" ht="15" customHeight="1" x14ac:dyDescent="0.25">
      <c r="U27823" s="104"/>
      <c r="AB27823" s="104"/>
      <c r="AC27823" s="104"/>
      <c r="AF27823" s="104"/>
      <c r="AG27823" s="104"/>
      <c r="AK27823" s="104"/>
      <c r="AL27823" s="104"/>
      <c r="AO27823" s="104"/>
      <c r="AP27823" s="104"/>
    </row>
    <row r="27824" spans="21:42" ht="15" customHeight="1" x14ac:dyDescent="0.25">
      <c r="U27824" s="104"/>
      <c r="AB27824" s="104"/>
      <c r="AC27824" s="104"/>
      <c r="AF27824" s="104"/>
      <c r="AG27824" s="104"/>
      <c r="AK27824" s="104"/>
      <c r="AL27824" s="104"/>
      <c r="AO27824" s="104"/>
      <c r="AP27824" s="104"/>
    </row>
    <row r="27825" spans="21:42" ht="15" customHeight="1" x14ac:dyDescent="0.25">
      <c r="U27825" s="104"/>
      <c r="AB27825" s="104"/>
      <c r="AC27825" s="104"/>
      <c r="AF27825" s="104"/>
      <c r="AG27825" s="104"/>
      <c r="AK27825" s="104"/>
      <c r="AL27825" s="104"/>
      <c r="AO27825" s="104"/>
      <c r="AP27825" s="104"/>
    </row>
    <row r="27826" spans="21:42" ht="15" customHeight="1" x14ac:dyDescent="0.25">
      <c r="U27826" s="104"/>
      <c r="AB27826" s="104"/>
      <c r="AC27826" s="104"/>
      <c r="AF27826" s="104"/>
      <c r="AG27826" s="104"/>
      <c r="AK27826" s="104"/>
      <c r="AL27826" s="104"/>
      <c r="AO27826" s="104"/>
      <c r="AP27826" s="104"/>
    </row>
    <row r="27827" spans="21:42" ht="15" customHeight="1" x14ac:dyDescent="0.25">
      <c r="U27827" s="104"/>
      <c r="AB27827" s="104"/>
      <c r="AC27827" s="104"/>
      <c r="AF27827" s="104"/>
      <c r="AG27827" s="104"/>
      <c r="AK27827" s="104"/>
      <c r="AL27827" s="104"/>
      <c r="AO27827" s="104"/>
      <c r="AP27827" s="104"/>
    </row>
    <row r="27828" spans="21:42" ht="15" customHeight="1" x14ac:dyDescent="0.25">
      <c r="U27828" s="104"/>
      <c r="AB27828" s="104"/>
      <c r="AC27828" s="104"/>
      <c r="AF27828" s="104"/>
      <c r="AG27828" s="104"/>
      <c r="AK27828" s="104"/>
      <c r="AL27828" s="104"/>
      <c r="AO27828" s="104"/>
      <c r="AP27828" s="104"/>
    </row>
    <row r="27829" spans="21:42" ht="15" customHeight="1" x14ac:dyDescent="0.25">
      <c r="U27829" s="104"/>
      <c r="AB27829" s="104"/>
      <c r="AC27829" s="104"/>
      <c r="AF27829" s="104"/>
      <c r="AG27829" s="104"/>
      <c r="AK27829" s="104"/>
      <c r="AL27829" s="104"/>
      <c r="AO27829" s="104"/>
      <c r="AP27829" s="104"/>
    </row>
    <row r="27830" spans="21:42" ht="15" customHeight="1" x14ac:dyDescent="0.25">
      <c r="U27830" s="104"/>
      <c r="AB27830" s="104"/>
      <c r="AC27830" s="104"/>
      <c r="AF27830" s="104"/>
      <c r="AG27830" s="104"/>
      <c r="AK27830" s="104"/>
      <c r="AL27830" s="104"/>
      <c r="AO27830" s="104"/>
      <c r="AP27830" s="104"/>
    </row>
    <row r="27831" spans="21:42" ht="15" customHeight="1" x14ac:dyDescent="0.25">
      <c r="U27831" s="104"/>
      <c r="AB27831" s="104"/>
      <c r="AC27831" s="104"/>
      <c r="AF27831" s="104"/>
      <c r="AG27831" s="104"/>
      <c r="AK27831" s="104"/>
      <c r="AL27831" s="104"/>
      <c r="AO27831" s="104"/>
      <c r="AP27831" s="104"/>
    </row>
    <row r="27832" spans="21:42" ht="15" customHeight="1" x14ac:dyDescent="0.25">
      <c r="U27832" s="104"/>
      <c r="AB27832" s="104"/>
      <c r="AC27832" s="104"/>
      <c r="AF27832" s="104"/>
      <c r="AG27832" s="104"/>
      <c r="AK27832" s="104"/>
      <c r="AL27832" s="104"/>
      <c r="AO27832" s="104"/>
      <c r="AP27832" s="104"/>
    </row>
    <row r="27833" spans="21:42" ht="15" customHeight="1" x14ac:dyDescent="0.25">
      <c r="U27833" s="104"/>
      <c r="AB27833" s="104"/>
      <c r="AC27833" s="104"/>
      <c r="AF27833" s="104"/>
      <c r="AG27833" s="104"/>
      <c r="AK27833" s="104"/>
      <c r="AL27833" s="104"/>
      <c r="AO27833" s="104"/>
      <c r="AP27833" s="104"/>
    </row>
    <row r="27834" spans="21:42" ht="15" customHeight="1" x14ac:dyDescent="0.25">
      <c r="U27834" s="104"/>
      <c r="AB27834" s="104"/>
      <c r="AC27834" s="104"/>
      <c r="AF27834" s="104"/>
      <c r="AG27834" s="104"/>
      <c r="AK27834" s="104"/>
      <c r="AL27834" s="104"/>
      <c r="AO27834" s="104"/>
      <c r="AP27834" s="104"/>
    </row>
    <row r="27835" spans="21:42" ht="15" customHeight="1" x14ac:dyDescent="0.25">
      <c r="U27835" s="104"/>
      <c r="AB27835" s="104"/>
      <c r="AC27835" s="104"/>
      <c r="AF27835" s="104"/>
      <c r="AG27835" s="104"/>
      <c r="AK27835" s="104"/>
      <c r="AL27835" s="104"/>
      <c r="AO27835" s="104"/>
      <c r="AP27835" s="104"/>
    </row>
    <row r="27836" spans="21:42" ht="15" customHeight="1" x14ac:dyDescent="0.25">
      <c r="U27836" s="104"/>
      <c r="AB27836" s="104"/>
      <c r="AC27836" s="104"/>
      <c r="AF27836" s="104"/>
      <c r="AG27836" s="104"/>
      <c r="AK27836" s="104"/>
      <c r="AL27836" s="104"/>
      <c r="AO27836" s="104"/>
      <c r="AP27836" s="104"/>
    </row>
    <row r="27837" spans="21:42" ht="15" customHeight="1" x14ac:dyDescent="0.25">
      <c r="U27837" s="104"/>
      <c r="AB27837" s="104"/>
      <c r="AC27837" s="104"/>
      <c r="AF27837" s="104"/>
      <c r="AG27837" s="104"/>
      <c r="AK27837" s="104"/>
      <c r="AL27837" s="104"/>
      <c r="AO27837" s="104"/>
      <c r="AP27837" s="104"/>
    </row>
    <row r="27838" spans="21:42" ht="15" customHeight="1" x14ac:dyDescent="0.25">
      <c r="U27838" s="104"/>
      <c r="AB27838" s="104"/>
      <c r="AC27838" s="104"/>
      <c r="AF27838" s="104"/>
      <c r="AG27838" s="104"/>
      <c r="AK27838" s="104"/>
      <c r="AL27838" s="104"/>
      <c r="AO27838" s="104"/>
      <c r="AP27838" s="104"/>
    </row>
    <row r="27839" spans="21:42" ht="15" customHeight="1" x14ac:dyDescent="0.25">
      <c r="U27839" s="104"/>
      <c r="AB27839" s="104"/>
      <c r="AC27839" s="104"/>
      <c r="AF27839" s="104"/>
      <c r="AG27839" s="104"/>
      <c r="AK27839" s="104"/>
      <c r="AL27839" s="104"/>
      <c r="AO27839" s="104"/>
      <c r="AP27839" s="104"/>
    </row>
    <row r="27840" spans="21:42" ht="15" customHeight="1" x14ac:dyDescent="0.25">
      <c r="U27840" s="104"/>
      <c r="AB27840" s="104"/>
      <c r="AC27840" s="104"/>
      <c r="AF27840" s="104"/>
      <c r="AG27840" s="104"/>
      <c r="AK27840" s="104"/>
      <c r="AL27840" s="104"/>
      <c r="AO27840" s="104"/>
      <c r="AP27840" s="104"/>
    </row>
    <row r="27841" spans="21:42" ht="15" customHeight="1" x14ac:dyDescent="0.25">
      <c r="U27841" s="104"/>
      <c r="AB27841" s="104"/>
      <c r="AC27841" s="104"/>
      <c r="AF27841" s="104"/>
      <c r="AG27841" s="104"/>
      <c r="AK27841" s="104"/>
      <c r="AL27841" s="104"/>
      <c r="AO27841" s="104"/>
      <c r="AP27841" s="104"/>
    </row>
    <row r="27842" spans="21:42" ht="15" customHeight="1" x14ac:dyDescent="0.25">
      <c r="U27842" s="104"/>
      <c r="AB27842" s="104"/>
      <c r="AC27842" s="104"/>
      <c r="AF27842" s="104"/>
      <c r="AG27842" s="104"/>
      <c r="AK27842" s="104"/>
      <c r="AL27842" s="104"/>
      <c r="AO27842" s="104"/>
      <c r="AP27842" s="104"/>
    </row>
    <row r="27843" spans="21:42" ht="15" customHeight="1" x14ac:dyDescent="0.25">
      <c r="U27843" s="104"/>
      <c r="AB27843" s="104"/>
      <c r="AC27843" s="104"/>
      <c r="AF27843" s="104"/>
      <c r="AG27843" s="104"/>
      <c r="AK27843" s="104"/>
      <c r="AL27843" s="104"/>
      <c r="AO27843" s="104"/>
      <c r="AP27843" s="104"/>
    </row>
    <row r="27844" spans="21:42" ht="15" customHeight="1" x14ac:dyDescent="0.25">
      <c r="U27844" s="104"/>
      <c r="AB27844" s="104"/>
      <c r="AC27844" s="104"/>
      <c r="AF27844" s="104"/>
      <c r="AG27844" s="104"/>
      <c r="AK27844" s="104"/>
      <c r="AL27844" s="104"/>
      <c r="AO27844" s="104"/>
      <c r="AP27844" s="104"/>
    </row>
    <row r="27845" spans="21:42" ht="15" customHeight="1" x14ac:dyDescent="0.25">
      <c r="U27845" s="104"/>
      <c r="AB27845" s="104"/>
      <c r="AC27845" s="104"/>
      <c r="AF27845" s="104"/>
      <c r="AG27845" s="104"/>
      <c r="AK27845" s="104"/>
      <c r="AL27845" s="104"/>
      <c r="AO27845" s="104"/>
      <c r="AP27845" s="104"/>
    </row>
    <row r="27846" spans="21:42" ht="15" customHeight="1" x14ac:dyDescent="0.25">
      <c r="U27846" s="104"/>
      <c r="AB27846" s="104"/>
      <c r="AC27846" s="104"/>
      <c r="AF27846" s="104"/>
      <c r="AG27846" s="104"/>
      <c r="AK27846" s="104"/>
      <c r="AL27846" s="104"/>
      <c r="AO27846" s="104"/>
      <c r="AP27846" s="104"/>
    </row>
    <row r="27847" spans="21:42" ht="15" customHeight="1" x14ac:dyDescent="0.25">
      <c r="U27847" s="104"/>
      <c r="AB27847" s="104"/>
      <c r="AC27847" s="104"/>
      <c r="AF27847" s="104"/>
      <c r="AG27847" s="104"/>
      <c r="AK27847" s="104"/>
      <c r="AL27847" s="104"/>
      <c r="AO27847" s="104"/>
      <c r="AP27847" s="104"/>
    </row>
    <row r="27848" spans="21:42" ht="15" customHeight="1" x14ac:dyDescent="0.25">
      <c r="U27848" s="104"/>
      <c r="AB27848" s="104"/>
      <c r="AC27848" s="104"/>
      <c r="AF27848" s="104"/>
      <c r="AG27848" s="104"/>
      <c r="AK27848" s="104"/>
      <c r="AL27848" s="104"/>
      <c r="AO27848" s="104"/>
      <c r="AP27848" s="104"/>
    </row>
    <row r="27849" spans="21:42" ht="15" customHeight="1" x14ac:dyDescent="0.25">
      <c r="U27849" s="104"/>
      <c r="AB27849" s="104"/>
      <c r="AC27849" s="104"/>
      <c r="AF27849" s="104"/>
      <c r="AG27849" s="104"/>
      <c r="AK27849" s="104"/>
      <c r="AL27849" s="104"/>
      <c r="AO27849" s="104"/>
      <c r="AP27849" s="104"/>
    </row>
    <row r="27850" spans="21:42" ht="15" customHeight="1" x14ac:dyDescent="0.25">
      <c r="U27850" s="104"/>
      <c r="AB27850" s="104"/>
      <c r="AC27850" s="104"/>
      <c r="AF27850" s="104"/>
      <c r="AG27850" s="104"/>
      <c r="AK27850" s="104"/>
      <c r="AL27850" s="104"/>
      <c r="AO27850" s="104"/>
      <c r="AP27850" s="104"/>
    </row>
    <row r="27851" spans="21:42" ht="15" customHeight="1" x14ac:dyDescent="0.25">
      <c r="U27851" s="104"/>
      <c r="AB27851" s="104"/>
      <c r="AC27851" s="104"/>
      <c r="AF27851" s="104"/>
      <c r="AG27851" s="104"/>
      <c r="AK27851" s="104"/>
      <c r="AL27851" s="104"/>
      <c r="AO27851" s="104"/>
      <c r="AP27851" s="104"/>
    </row>
    <row r="27852" spans="21:42" ht="15" customHeight="1" x14ac:dyDescent="0.25">
      <c r="U27852" s="104"/>
      <c r="AB27852" s="104"/>
      <c r="AC27852" s="104"/>
      <c r="AF27852" s="104"/>
      <c r="AG27852" s="104"/>
      <c r="AK27852" s="104"/>
      <c r="AL27852" s="104"/>
      <c r="AO27852" s="104"/>
      <c r="AP27852" s="104"/>
    </row>
    <row r="27853" spans="21:42" ht="15" customHeight="1" x14ac:dyDescent="0.25">
      <c r="U27853" s="104"/>
      <c r="AB27853" s="104"/>
      <c r="AC27853" s="104"/>
      <c r="AF27853" s="104"/>
      <c r="AG27853" s="104"/>
      <c r="AK27853" s="104"/>
      <c r="AL27853" s="104"/>
      <c r="AO27853" s="104"/>
      <c r="AP27853" s="104"/>
    </row>
    <row r="27854" spans="21:42" ht="15" customHeight="1" x14ac:dyDescent="0.25">
      <c r="U27854" s="104"/>
      <c r="AB27854" s="104"/>
      <c r="AC27854" s="104"/>
      <c r="AF27854" s="104"/>
      <c r="AG27854" s="104"/>
      <c r="AK27854" s="104"/>
      <c r="AL27854" s="104"/>
      <c r="AO27854" s="104"/>
      <c r="AP27854" s="104"/>
    </row>
    <row r="27855" spans="21:42" ht="15" customHeight="1" x14ac:dyDescent="0.25">
      <c r="U27855" s="104"/>
      <c r="AB27855" s="104"/>
      <c r="AC27855" s="104"/>
      <c r="AF27855" s="104"/>
      <c r="AG27855" s="104"/>
      <c r="AK27855" s="104"/>
      <c r="AL27855" s="104"/>
      <c r="AO27855" s="104"/>
      <c r="AP27855" s="104"/>
    </row>
    <row r="27856" spans="21:42" ht="15" customHeight="1" x14ac:dyDescent="0.25">
      <c r="U27856" s="104"/>
      <c r="AB27856" s="104"/>
      <c r="AC27856" s="104"/>
      <c r="AF27856" s="104"/>
      <c r="AG27856" s="104"/>
      <c r="AK27856" s="104"/>
      <c r="AL27856" s="104"/>
      <c r="AO27856" s="104"/>
      <c r="AP27856" s="104"/>
    </row>
    <row r="27857" spans="21:42" ht="15" customHeight="1" x14ac:dyDescent="0.25">
      <c r="U27857" s="104"/>
      <c r="AB27857" s="104"/>
      <c r="AC27857" s="104"/>
      <c r="AF27857" s="104"/>
      <c r="AG27857" s="104"/>
      <c r="AK27857" s="104"/>
      <c r="AL27857" s="104"/>
      <c r="AO27857" s="104"/>
      <c r="AP27857" s="104"/>
    </row>
    <row r="27858" spans="21:42" ht="15" customHeight="1" x14ac:dyDescent="0.25">
      <c r="U27858" s="104"/>
      <c r="AB27858" s="104"/>
      <c r="AC27858" s="104"/>
      <c r="AF27858" s="104"/>
      <c r="AG27858" s="104"/>
      <c r="AK27858" s="104"/>
      <c r="AL27858" s="104"/>
      <c r="AO27858" s="104"/>
      <c r="AP27858" s="104"/>
    </row>
    <row r="27859" spans="21:42" ht="15" customHeight="1" x14ac:dyDescent="0.25">
      <c r="U27859" s="104"/>
      <c r="AB27859" s="104"/>
      <c r="AC27859" s="104"/>
      <c r="AF27859" s="104"/>
      <c r="AG27859" s="104"/>
      <c r="AK27859" s="104"/>
      <c r="AL27859" s="104"/>
      <c r="AO27859" s="104"/>
      <c r="AP27859" s="104"/>
    </row>
    <row r="27860" spans="21:42" ht="15" customHeight="1" x14ac:dyDescent="0.25">
      <c r="U27860" s="104"/>
      <c r="AB27860" s="104"/>
      <c r="AC27860" s="104"/>
      <c r="AF27860" s="104"/>
      <c r="AG27860" s="104"/>
      <c r="AK27860" s="104"/>
      <c r="AL27860" s="104"/>
      <c r="AO27860" s="104"/>
      <c r="AP27860" s="104"/>
    </row>
    <row r="27861" spans="21:42" ht="15" customHeight="1" x14ac:dyDescent="0.25">
      <c r="U27861" s="104"/>
      <c r="AB27861" s="104"/>
      <c r="AC27861" s="104"/>
      <c r="AF27861" s="104"/>
      <c r="AG27861" s="104"/>
      <c r="AK27861" s="104"/>
      <c r="AL27861" s="104"/>
      <c r="AO27861" s="104"/>
      <c r="AP27861" s="104"/>
    </row>
    <row r="27862" spans="21:42" ht="15" customHeight="1" x14ac:dyDescent="0.25">
      <c r="U27862" s="104"/>
      <c r="AB27862" s="104"/>
      <c r="AC27862" s="104"/>
      <c r="AF27862" s="104"/>
      <c r="AG27862" s="104"/>
      <c r="AK27862" s="104"/>
      <c r="AL27862" s="104"/>
      <c r="AO27862" s="104"/>
      <c r="AP27862" s="104"/>
    </row>
    <row r="27863" spans="21:42" ht="15" customHeight="1" x14ac:dyDescent="0.25">
      <c r="U27863" s="104"/>
      <c r="AB27863" s="104"/>
      <c r="AC27863" s="104"/>
      <c r="AF27863" s="104"/>
      <c r="AG27863" s="104"/>
      <c r="AK27863" s="104"/>
      <c r="AL27863" s="104"/>
      <c r="AO27863" s="104"/>
      <c r="AP27863" s="104"/>
    </row>
    <row r="27864" spans="21:42" ht="15" customHeight="1" x14ac:dyDescent="0.25">
      <c r="U27864" s="104"/>
      <c r="AB27864" s="104"/>
      <c r="AC27864" s="104"/>
      <c r="AF27864" s="104"/>
      <c r="AG27864" s="104"/>
      <c r="AK27864" s="104"/>
      <c r="AL27864" s="104"/>
      <c r="AO27864" s="104"/>
      <c r="AP27864" s="104"/>
    </row>
    <row r="27865" spans="21:42" ht="15" customHeight="1" x14ac:dyDescent="0.25">
      <c r="U27865" s="104"/>
      <c r="AB27865" s="104"/>
      <c r="AC27865" s="104"/>
      <c r="AF27865" s="104"/>
      <c r="AG27865" s="104"/>
      <c r="AK27865" s="104"/>
      <c r="AL27865" s="104"/>
      <c r="AO27865" s="104"/>
      <c r="AP27865" s="104"/>
    </row>
    <row r="27866" spans="21:42" ht="15" customHeight="1" x14ac:dyDescent="0.25">
      <c r="U27866" s="104"/>
      <c r="AB27866" s="104"/>
      <c r="AC27866" s="104"/>
      <c r="AF27866" s="104"/>
      <c r="AG27866" s="104"/>
      <c r="AK27866" s="104"/>
      <c r="AL27866" s="104"/>
      <c r="AO27866" s="104"/>
      <c r="AP27866" s="104"/>
    </row>
    <row r="27867" spans="21:42" ht="15" customHeight="1" x14ac:dyDescent="0.25">
      <c r="U27867" s="104"/>
      <c r="AB27867" s="104"/>
      <c r="AC27867" s="104"/>
      <c r="AF27867" s="104"/>
      <c r="AG27867" s="104"/>
      <c r="AK27867" s="104"/>
      <c r="AL27867" s="104"/>
      <c r="AO27867" s="104"/>
      <c r="AP27867" s="104"/>
    </row>
    <row r="27868" spans="21:42" ht="15" customHeight="1" x14ac:dyDescent="0.25">
      <c r="U27868" s="104"/>
      <c r="AB27868" s="104"/>
      <c r="AC27868" s="104"/>
      <c r="AF27868" s="104"/>
      <c r="AG27868" s="104"/>
      <c r="AK27868" s="104"/>
      <c r="AL27868" s="104"/>
      <c r="AO27868" s="104"/>
      <c r="AP27868" s="104"/>
    </row>
    <row r="27869" spans="21:42" ht="15" customHeight="1" x14ac:dyDescent="0.25">
      <c r="U27869" s="104"/>
      <c r="AB27869" s="104"/>
      <c r="AC27869" s="104"/>
      <c r="AF27869" s="104"/>
      <c r="AG27869" s="104"/>
      <c r="AK27869" s="104"/>
      <c r="AL27869" s="104"/>
      <c r="AO27869" s="104"/>
      <c r="AP27869" s="104"/>
    </row>
    <row r="27870" spans="21:42" ht="15" customHeight="1" x14ac:dyDescent="0.25">
      <c r="U27870" s="104"/>
      <c r="AB27870" s="104"/>
      <c r="AC27870" s="104"/>
      <c r="AF27870" s="104"/>
      <c r="AG27870" s="104"/>
      <c r="AK27870" s="104"/>
      <c r="AL27870" s="104"/>
      <c r="AO27870" s="104"/>
      <c r="AP27870" s="104"/>
    </row>
    <row r="27871" spans="21:42" ht="15" customHeight="1" x14ac:dyDescent="0.25">
      <c r="U27871" s="104"/>
      <c r="AB27871" s="104"/>
      <c r="AC27871" s="104"/>
      <c r="AF27871" s="104"/>
      <c r="AG27871" s="104"/>
      <c r="AK27871" s="104"/>
      <c r="AL27871" s="104"/>
      <c r="AO27871" s="104"/>
      <c r="AP27871" s="104"/>
    </row>
    <row r="27872" spans="21:42" ht="15" customHeight="1" x14ac:dyDescent="0.25">
      <c r="U27872" s="104"/>
      <c r="AB27872" s="104"/>
      <c r="AC27872" s="104"/>
      <c r="AF27872" s="104"/>
      <c r="AG27872" s="104"/>
      <c r="AK27872" s="104"/>
      <c r="AL27872" s="104"/>
      <c r="AO27872" s="104"/>
      <c r="AP27872" s="104"/>
    </row>
    <row r="27873" spans="21:42" ht="15" customHeight="1" x14ac:dyDescent="0.25">
      <c r="U27873" s="104"/>
      <c r="AB27873" s="104"/>
      <c r="AC27873" s="104"/>
      <c r="AF27873" s="104"/>
      <c r="AG27873" s="104"/>
      <c r="AK27873" s="104"/>
      <c r="AL27873" s="104"/>
      <c r="AO27873" s="104"/>
      <c r="AP27873" s="104"/>
    </row>
    <row r="27874" spans="21:42" ht="15" customHeight="1" x14ac:dyDescent="0.25">
      <c r="U27874" s="104"/>
      <c r="AB27874" s="104"/>
      <c r="AC27874" s="104"/>
      <c r="AF27874" s="104"/>
      <c r="AG27874" s="104"/>
      <c r="AK27874" s="104"/>
      <c r="AL27874" s="104"/>
      <c r="AO27874" s="104"/>
      <c r="AP27874" s="104"/>
    </row>
    <row r="27875" spans="21:42" ht="15" customHeight="1" x14ac:dyDescent="0.25">
      <c r="U27875" s="104"/>
      <c r="AB27875" s="104"/>
      <c r="AC27875" s="104"/>
      <c r="AF27875" s="104"/>
      <c r="AG27875" s="104"/>
      <c r="AK27875" s="104"/>
      <c r="AL27875" s="104"/>
      <c r="AO27875" s="104"/>
      <c r="AP27875" s="104"/>
    </row>
    <row r="27876" spans="21:42" ht="15" customHeight="1" x14ac:dyDescent="0.25">
      <c r="U27876" s="104"/>
      <c r="AB27876" s="104"/>
      <c r="AC27876" s="104"/>
      <c r="AF27876" s="104"/>
      <c r="AG27876" s="104"/>
      <c r="AK27876" s="104"/>
      <c r="AL27876" s="104"/>
      <c r="AO27876" s="104"/>
      <c r="AP27876" s="104"/>
    </row>
    <row r="27877" spans="21:42" ht="15" customHeight="1" x14ac:dyDescent="0.25">
      <c r="U27877" s="104"/>
      <c r="AB27877" s="104"/>
      <c r="AC27877" s="104"/>
      <c r="AF27877" s="104"/>
      <c r="AG27877" s="104"/>
      <c r="AK27877" s="104"/>
      <c r="AL27877" s="104"/>
      <c r="AO27877" s="104"/>
      <c r="AP27877" s="104"/>
    </row>
    <row r="27878" spans="21:42" ht="15" customHeight="1" x14ac:dyDescent="0.25">
      <c r="U27878" s="104"/>
      <c r="AB27878" s="104"/>
      <c r="AC27878" s="104"/>
      <c r="AF27878" s="104"/>
      <c r="AG27878" s="104"/>
      <c r="AK27878" s="104"/>
      <c r="AL27878" s="104"/>
      <c r="AO27878" s="104"/>
      <c r="AP27878" s="104"/>
    </row>
    <row r="27879" spans="21:42" ht="15" customHeight="1" x14ac:dyDescent="0.25">
      <c r="U27879" s="104"/>
      <c r="AB27879" s="104"/>
      <c r="AC27879" s="104"/>
      <c r="AF27879" s="104"/>
      <c r="AG27879" s="104"/>
      <c r="AK27879" s="104"/>
      <c r="AL27879" s="104"/>
      <c r="AO27879" s="104"/>
      <c r="AP27879" s="104"/>
    </row>
    <row r="27880" spans="21:42" ht="15" customHeight="1" x14ac:dyDescent="0.25">
      <c r="U27880" s="104"/>
      <c r="AB27880" s="104"/>
      <c r="AC27880" s="104"/>
      <c r="AF27880" s="104"/>
      <c r="AG27880" s="104"/>
      <c r="AK27880" s="104"/>
      <c r="AL27880" s="104"/>
      <c r="AO27880" s="104"/>
      <c r="AP27880" s="104"/>
    </row>
    <row r="27881" spans="21:42" ht="15" customHeight="1" x14ac:dyDescent="0.25">
      <c r="U27881" s="104"/>
      <c r="AB27881" s="104"/>
      <c r="AC27881" s="104"/>
      <c r="AF27881" s="104"/>
      <c r="AG27881" s="104"/>
      <c r="AK27881" s="104"/>
      <c r="AL27881" s="104"/>
      <c r="AO27881" s="104"/>
      <c r="AP27881" s="104"/>
    </row>
    <row r="27882" spans="21:42" ht="15" customHeight="1" x14ac:dyDescent="0.25">
      <c r="U27882" s="104"/>
      <c r="AB27882" s="104"/>
      <c r="AC27882" s="104"/>
      <c r="AF27882" s="104"/>
      <c r="AG27882" s="104"/>
      <c r="AK27882" s="104"/>
      <c r="AL27882" s="104"/>
      <c r="AO27882" s="104"/>
      <c r="AP27882" s="104"/>
    </row>
    <row r="27883" spans="21:42" ht="15" customHeight="1" x14ac:dyDescent="0.25">
      <c r="U27883" s="104"/>
      <c r="AB27883" s="104"/>
      <c r="AC27883" s="104"/>
      <c r="AF27883" s="104"/>
      <c r="AG27883" s="104"/>
      <c r="AK27883" s="104"/>
      <c r="AL27883" s="104"/>
      <c r="AO27883" s="104"/>
      <c r="AP27883" s="104"/>
    </row>
    <row r="27884" spans="21:42" ht="15" customHeight="1" x14ac:dyDescent="0.25">
      <c r="U27884" s="104"/>
      <c r="AB27884" s="104"/>
      <c r="AC27884" s="104"/>
      <c r="AF27884" s="104"/>
      <c r="AG27884" s="104"/>
      <c r="AK27884" s="104"/>
      <c r="AL27884" s="104"/>
      <c r="AO27884" s="104"/>
      <c r="AP27884" s="104"/>
    </row>
    <row r="27885" spans="21:42" ht="15" customHeight="1" x14ac:dyDescent="0.25">
      <c r="U27885" s="104"/>
      <c r="AB27885" s="104"/>
      <c r="AC27885" s="104"/>
      <c r="AF27885" s="104"/>
      <c r="AG27885" s="104"/>
      <c r="AK27885" s="104"/>
      <c r="AL27885" s="104"/>
      <c r="AO27885" s="104"/>
      <c r="AP27885" s="104"/>
    </row>
    <row r="27886" spans="21:42" ht="15" customHeight="1" x14ac:dyDescent="0.25">
      <c r="U27886" s="104"/>
      <c r="AB27886" s="104"/>
      <c r="AC27886" s="104"/>
      <c r="AF27886" s="104"/>
      <c r="AG27886" s="104"/>
      <c r="AK27886" s="104"/>
      <c r="AL27886" s="104"/>
      <c r="AO27886" s="104"/>
      <c r="AP27886" s="104"/>
    </row>
    <row r="27887" spans="21:42" ht="15" customHeight="1" x14ac:dyDescent="0.25">
      <c r="U27887" s="104"/>
      <c r="AB27887" s="104"/>
      <c r="AC27887" s="104"/>
      <c r="AF27887" s="104"/>
      <c r="AG27887" s="104"/>
      <c r="AK27887" s="104"/>
      <c r="AL27887" s="104"/>
      <c r="AO27887" s="104"/>
      <c r="AP27887" s="104"/>
    </row>
    <row r="27888" spans="21:42" ht="15" customHeight="1" x14ac:dyDescent="0.25">
      <c r="U27888" s="104"/>
      <c r="AB27888" s="104"/>
      <c r="AC27888" s="104"/>
      <c r="AF27888" s="104"/>
      <c r="AG27888" s="104"/>
      <c r="AK27888" s="104"/>
      <c r="AL27888" s="104"/>
      <c r="AO27888" s="104"/>
      <c r="AP27888" s="104"/>
    </row>
    <row r="27889" spans="21:42" ht="15" customHeight="1" x14ac:dyDescent="0.25">
      <c r="U27889" s="104"/>
      <c r="AB27889" s="104"/>
      <c r="AC27889" s="104"/>
      <c r="AF27889" s="104"/>
      <c r="AG27889" s="104"/>
      <c r="AK27889" s="104"/>
      <c r="AL27889" s="104"/>
      <c r="AO27889" s="104"/>
      <c r="AP27889" s="104"/>
    </row>
    <row r="27890" spans="21:42" ht="15" customHeight="1" x14ac:dyDescent="0.25">
      <c r="U27890" s="104"/>
      <c r="AB27890" s="104"/>
      <c r="AC27890" s="104"/>
      <c r="AF27890" s="104"/>
      <c r="AG27890" s="104"/>
      <c r="AK27890" s="104"/>
      <c r="AL27890" s="104"/>
      <c r="AO27890" s="104"/>
      <c r="AP27890" s="104"/>
    </row>
    <row r="27891" spans="21:42" ht="15" customHeight="1" x14ac:dyDescent="0.25">
      <c r="U27891" s="104"/>
      <c r="AB27891" s="104"/>
      <c r="AC27891" s="104"/>
      <c r="AF27891" s="104"/>
      <c r="AG27891" s="104"/>
      <c r="AK27891" s="104"/>
      <c r="AL27891" s="104"/>
      <c r="AO27891" s="104"/>
      <c r="AP27891" s="104"/>
    </row>
    <row r="27892" spans="21:42" ht="15" customHeight="1" x14ac:dyDescent="0.25">
      <c r="U27892" s="104"/>
      <c r="AB27892" s="104"/>
      <c r="AC27892" s="104"/>
      <c r="AF27892" s="104"/>
      <c r="AG27892" s="104"/>
      <c r="AK27892" s="104"/>
      <c r="AL27892" s="104"/>
      <c r="AO27892" s="104"/>
      <c r="AP27892" s="104"/>
    </row>
    <row r="27893" spans="21:42" ht="15" customHeight="1" x14ac:dyDescent="0.25">
      <c r="U27893" s="104"/>
      <c r="AB27893" s="104"/>
      <c r="AC27893" s="104"/>
      <c r="AF27893" s="104"/>
      <c r="AG27893" s="104"/>
      <c r="AK27893" s="104"/>
      <c r="AL27893" s="104"/>
      <c r="AO27893" s="104"/>
      <c r="AP27893" s="104"/>
    </row>
    <row r="27894" spans="21:42" ht="15" customHeight="1" x14ac:dyDescent="0.25">
      <c r="U27894" s="104"/>
      <c r="AB27894" s="104"/>
      <c r="AC27894" s="104"/>
      <c r="AF27894" s="104"/>
      <c r="AG27894" s="104"/>
      <c r="AK27894" s="104"/>
      <c r="AL27894" s="104"/>
      <c r="AO27894" s="104"/>
      <c r="AP27894" s="104"/>
    </row>
    <row r="27895" spans="21:42" ht="15" customHeight="1" x14ac:dyDescent="0.25">
      <c r="U27895" s="104"/>
      <c r="AB27895" s="104"/>
      <c r="AC27895" s="104"/>
      <c r="AF27895" s="104"/>
      <c r="AG27895" s="104"/>
      <c r="AK27895" s="104"/>
      <c r="AL27895" s="104"/>
      <c r="AO27895" s="104"/>
      <c r="AP27895" s="104"/>
    </row>
    <row r="27896" spans="21:42" ht="15" customHeight="1" x14ac:dyDescent="0.25">
      <c r="U27896" s="104"/>
      <c r="AB27896" s="104"/>
      <c r="AC27896" s="104"/>
      <c r="AF27896" s="104"/>
      <c r="AG27896" s="104"/>
      <c r="AK27896" s="104"/>
      <c r="AL27896" s="104"/>
      <c r="AO27896" s="104"/>
      <c r="AP27896" s="104"/>
    </row>
    <row r="27897" spans="21:42" ht="15" customHeight="1" x14ac:dyDescent="0.25">
      <c r="U27897" s="104"/>
      <c r="AB27897" s="104"/>
      <c r="AC27897" s="104"/>
      <c r="AF27897" s="104"/>
      <c r="AG27897" s="104"/>
      <c r="AK27897" s="104"/>
      <c r="AL27897" s="104"/>
      <c r="AO27897" s="104"/>
      <c r="AP27897" s="104"/>
    </row>
    <row r="27898" spans="21:42" ht="15" customHeight="1" x14ac:dyDescent="0.25">
      <c r="U27898" s="104"/>
      <c r="AB27898" s="104"/>
      <c r="AC27898" s="104"/>
      <c r="AF27898" s="104"/>
      <c r="AG27898" s="104"/>
      <c r="AK27898" s="104"/>
      <c r="AL27898" s="104"/>
      <c r="AO27898" s="104"/>
      <c r="AP27898" s="104"/>
    </row>
    <row r="27899" spans="21:42" ht="15" customHeight="1" x14ac:dyDescent="0.25">
      <c r="U27899" s="104"/>
      <c r="AB27899" s="104"/>
      <c r="AC27899" s="104"/>
      <c r="AF27899" s="104"/>
      <c r="AG27899" s="104"/>
      <c r="AK27899" s="104"/>
      <c r="AL27899" s="104"/>
      <c r="AO27899" s="104"/>
      <c r="AP27899" s="104"/>
    </row>
    <row r="27900" spans="21:42" ht="15" customHeight="1" x14ac:dyDescent="0.25">
      <c r="U27900" s="104"/>
      <c r="AB27900" s="104"/>
      <c r="AC27900" s="104"/>
      <c r="AF27900" s="104"/>
      <c r="AG27900" s="104"/>
      <c r="AK27900" s="104"/>
      <c r="AL27900" s="104"/>
      <c r="AO27900" s="104"/>
      <c r="AP27900" s="104"/>
    </row>
    <row r="27901" spans="21:42" ht="15" customHeight="1" x14ac:dyDescent="0.25">
      <c r="U27901" s="104"/>
      <c r="AB27901" s="104"/>
      <c r="AC27901" s="104"/>
      <c r="AF27901" s="104"/>
      <c r="AG27901" s="104"/>
      <c r="AK27901" s="104"/>
      <c r="AL27901" s="104"/>
      <c r="AO27901" s="104"/>
      <c r="AP27901" s="104"/>
    </row>
    <row r="27902" spans="21:42" ht="15" customHeight="1" x14ac:dyDescent="0.25">
      <c r="U27902" s="104"/>
      <c r="AB27902" s="104"/>
      <c r="AC27902" s="104"/>
      <c r="AF27902" s="104"/>
      <c r="AG27902" s="104"/>
      <c r="AK27902" s="104"/>
      <c r="AL27902" s="104"/>
      <c r="AO27902" s="104"/>
      <c r="AP27902" s="104"/>
    </row>
    <row r="27903" spans="21:42" ht="15" customHeight="1" x14ac:dyDescent="0.25">
      <c r="U27903" s="104"/>
      <c r="AB27903" s="104"/>
      <c r="AC27903" s="104"/>
      <c r="AF27903" s="104"/>
      <c r="AG27903" s="104"/>
      <c r="AK27903" s="104"/>
      <c r="AL27903" s="104"/>
      <c r="AO27903" s="104"/>
      <c r="AP27903" s="104"/>
    </row>
    <row r="27904" spans="21:42" ht="15" customHeight="1" x14ac:dyDescent="0.25">
      <c r="U27904" s="104"/>
      <c r="AB27904" s="104"/>
      <c r="AC27904" s="104"/>
      <c r="AF27904" s="104"/>
      <c r="AG27904" s="104"/>
      <c r="AK27904" s="104"/>
      <c r="AL27904" s="104"/>
      <c r="AO27904" s="104"/>
      <c r="AP27904" s="104"/>
    </row>
    <row r="27905" spans="21:42" ht="15" customHeight="1" x14ac:dyDescent="0.25">
      <c r="U27905" s="104"/>
      <c r="AB27905" s="104"/>
      <c r="AC27905" s="104"/>
      <c r="AF27905" s="104"/>
      <c r="AG27905" s="104"/>
      <c r="AK27905" s="104"/>
      <c r="AL27905" s="104"/>
      <c r="AO27905" s="104"/>
      <c r="AP27905" s="104"/>
    </row>
    <row r="27906" spans="21:42" ht="15" customHeight="1" x14ac:dyDescent="0.25">
      <c r="U27906" s="104"/>
      <c r="AB27906" s="104"/>
      <c r="AC27906" s="104"/>
      <c r="AF27906" s="104"/>
      <c r="AG27906" s="104"/>
      <c r="AK27906" s="104"/>
      <c r="AL27906" s="104"/>
      <c r="AO27906" s="104"/>
      <c r="AP27906" s="104"/>
    </row>
    <row r="27907" spans="21:42" ht="15" customHeight="1" x14ac:dyDescent="0.25">
      <c r="U27907" s="104"/>
      <c r="AB27907" s="104"/>
      <c r="AC27907" s="104"/>
      <c r="AF27907" s="104"/>
      <c r="AG27907" s="104"/>
      <c r="AK27907" s="104"/>
      <c r="AL27907" s="104"/>
      <c r="AO27907" s="104"/>
      <c r="AP27907" s="104"/>
    </row>
    <row r="27908" spans="21:42" ht="15" customHeight="1" x14ac:dyDescent="0.25">
      <c r="U27908" s="104"/>
      <c r="AB27908" s="104"/>
      <c r="AC27908" s="104"/>
      <c r="AF27908" s="104"/>
      <c r="AG27908" s="104"/>
      <c r="AK27908" s="104"/>
      <c r="AL27908" s="104"/>
      <c r="AO27908" s="104"/>
      <c r="AP27908" s="104"/>
    </row>
    <row r="27909" spans="21:42" ht="15" customHeight="1" x14ac:dyDescent="0.25">
      <c r="U27909" s="104"/>
      <c r="AB27909" s="104"/>
      <c r="AC27909" s="104"/>
      <c r="AF27909" s="104"/>
      <c r="AG27909" s="104"/>
      <c r="AK27909" s="104"/>
      <c r="AL27909" s="104"/>
      <c r="AO27909" s="104"/>
      <c r="AP27909" s="104"/>
    </row>
    <row r="27910" spans="21:42" ht="15" customHeight="1" x14ac:dyDescent="0.25">
      <c r="U27910" s="104"/>
      <c r="AB27910" s="104"/>
      <c r="AC27910" s="104"/>
      <c r="AF27910" s="104"/>
      <c r="AG27910" s="104"/>
      <c r="AK27910" s="104"/>
      <c r="AL27910" s="104"/>
      <c r="AO27910" s="104"/>
      <c r="AP27910" s="104"/>
    </row>
    <row r="27911" spans="21:42" ht="15" customHeight="1" x14ac:dyDescent="0.25">
      <c r="U27911" s="104"/>
      <c r="AB27911" s="104"/>
      <c r="AC27911" s="104"/>
      <c r="AF27911" s="104"/>
      <c r="AG27911" s="104"/>
      <c r="AK27911" s="104"/>
      <c r="AL27911" s="104"/>
      <c r="AO27911" s="104"/>
      <c r="AP27911" s="104"/>
    </row>
    <row r="27912" spans="21:42" ht="15" customHeight="1" x14ac:dyDescent="0.25">
      <c r="U27912" s="104"/>
      <c r="AB27912" s="104"/>
      <c r="AC27912" s="104"/>
      <c r="AF27912" s="104"/>
      <c r="AG27912" s="104"/>
      <c r="AK27912" s="104"/>
      <c r="AL27912" s="104"/>
      <c r="AO27912" s="104"/>
      <c r="AP27912" s="104"/>
    </row>
    <row r="27913" spans="21:42" ht="15" customHeight="1" x14ac:dyDescent="0.25">
      <c r="U27913" s="104"/>
      <c r="AB27913" s="104"/>
      <c r="AC27913" s="104"/>
      <c r="AF27913" s="104"/>
      <c r="AG27913" s="104"/>
      <c r="AK27913" s="104"/>
      <c r="AL27913" s="104"/>
      <c r="AO27913" s="104"/>
      <c r="AP27913" s="104"/>
    </row>
    <row r="27914" spans="21:42" ht="15" customHeight="1" x14ac:dyDescent="0.25">
      <c r="U27914" s="104"/>
      <c r="AB27914" s="104"/>
      <c r="AC27914" s="104"/>
      <c r="AF27914" s="104"/>
      <c r="AG27914" s="104"/>
      <c r="AK27914" s="104"/>
      <c r="AL27914" s="104"/>
      <c r="AO27914" s="104"/>
      <c r="AP27914" s="104"/>
    </row>
    <row r="27915" spans="21:42" ht="15" customHeight="1" x14ac:dyDescent="0.25">
      <c r="U27915" s="104"/>
      <c r="AB27915" s="104"/>
      <c r="AC27915" s="104"/>
      <c r="AF27915" s="104"/>
      <c r="AG27915" s="104"/>
      <c r="AK27915" s="104"/>
      <c r="AL27915" s="104"/>
      <c r="AO27915" s="104"/>
      <c r="AP27915" s="104"/>
    </row>
    <row r="27916" spans="21:42" ht="15" customHeight="1" x14ac:dyDescent="0.25">
      <c r="U27916" s="104"/>
      <c r="AB27916" s="104"/>
      <c r="AC27916" s="104"/>
      <c r="AF27916" s="104"/>
      <c r="AG27916" s="104"/>
      <c r="AK27916" s="104"/>
      <c r="AL27916" s="104"/>
      <c r="AO27916" s="104"/>
      <c r="AP27916" s="104"/>
    </row>
    <row r="27917" spans="21:42" ht="15" customHeight="1" x14ac:dyDescent="0.25">
      <c r="U27917" s="104"/>
      <c r="AB27917" s="104"/>
      <c r="AC27917" s="104"/>
      <c r="AF27917" s="104"/>
      <c r="AG27917" s="104"/>
      <c r="AK27917" s="104"/>
      <c r="AL27917" s="104"/>
      <c r="AO27917" s="104"/>
      <c r="AP27917" s="104"/>
    </row>
    <row r="27918" spans="21:42" ht="15" customHeight="1" x14ac:dyDescent="0.25">
      <c r="U27918" s="104"/>
      <c r="AB27918" s="104"/>
      <c r="AC27918" s="104"/>
      <c r="AF27918" s="104"/>
      <c r="AG27918" s="104"/>
      <c r="AK27918" s="104"/>
      <c r="AL27918" s="104"/>
      <c r="AO27918" s="104"/>
      <c r="AP27918" s="104"/>
    </row>
    <row r="27919" spans="21:42" ht="15" customHeight="1" x14ac:dyDescent="0.25">
      <c r="U27919" s="104"/>
      <c r="AB27919" s="104"/>
      <c r="AC27919" s="104"/>
      <c r="AF27919" s="104"/>
      <c r="AG27919" s="104"/>
      <c r="AK27919" s="104"/>
      <c r="AL27919" s="104"/>
      <c r="AO27919" s="104"/>
      <c r="AP27919" s="104"/>
    </row>
    <row r="27920" spans="21:42" ht="15" customHeight="1" x14ac:dyDescent="0.25">
      <c r="U27920" s="104"/>
      <c r="AB27920" s="104"/>
      <c r="AC27920" s="104"/>
      <c r="AF27920" s="104"/>
      <c r="AG27920" s="104"/>
      <c r="AK27920" s="104"/>
      <c r="AL27920" s="104"/>
      <c r="AO27920" s="104"/>
      <c r="AP27920" s="104"/>
    </row>
    <row r="27921" spans="21:42" ht="15" customHeight="1" x14ac:dyDescent="0.25">
      <c r="U27921" s="104"/>
      <c r="AB27921" s="104"/>
      <c r="AC27921" s="104"/>
      <c r="AF27921" s="104"/>
      <c r="AG27921" s="104"/>
      <c r="AK27921" s="104"/>
      <c r="AL27921" s="104"/>
      <c r="AO27921" s="104"/>
      <c r="AP27921" s="104"/>
    </row>
    <row r="27922" spans="21:42" ht="15" customHeight="1" x14ac:dyDescent="0.25">
      <c r="U27922" s="104"/>
      <c r="AB27922" s="104"/>
      <c r="AC27922" s="104"/>
      <c r="AF27922" s="104"/>
      <c r="AG27922" s="104"/>
      <c r="AK27922" s="104"/>
      <c r="AL27922" s="104"/>
      <c r="AO27922" s="104"/>
      <c r="AP27922" s="104"/>
    </row>
    <row r="27923" spans="21:42" ht="15" customHeight="1" x14ac:dyDescent="0.25">
      <c r="U27923" s="104"/>
      <c r="AB27923" s="104"/>
      <c r="AC27923" s="104"/>
      <c r="AF27923" s="104"/>
      <c r="AG27923" s="104"/>
      <c r="AK27923" s="104"/>
      <c r="AL27923" s="104"/>
      <c r="AO27923" s="104"/>
      <c r="AP27923" s="104"/>
    </row>
    <row r="27924" spans="21:42" ht="15" customHeight="1" x14ac:dyDescent="0.25">
      <c r="U27924" s="104"/>
      <c r="AB27924" s="104"/>
      <c r="AC27924" s="104"/>
      <c r="AF27924" s="104"/>
      <c r="AG27924" s="104"/>
      <c r="AK27924" s="104"/>
      <c r="AL27924" s="104"/>
      <c r="AO27924" s="104"/>
      <c r="AP27924" s="104"/>
    </row>
    <row r="27925" spans="21:42" ht="15" customHeight="1" x14ac:dyDescent="0.25">
      <c r="U27925" s="104"/>
      <c r="AB27925" s="104"/>
      <c r="AC27925" s="104"/>
      <c r="AF27925" s="104"/>
      <c r="AG27925" s="104"/>
      <c r="AK27925" s="104"/>
      <c r="AL27925" s="104"/>
      <c r="AO27925" s="104"/>
      <c r="AP27925" s="104"/>
    </row>
    <row r="27926" spans="21:42" ht="15" customHeight="1" x14ac:dyDescent="0.25">
      <c r="U27926" s="104"/>
      <c r="AB27926" s="104"/>
      <c r="AC27926" s="104"/>
      <c r="AF27926" s="104"/>
      <c r="AG27926" s="104"/>
      <c r="AK27926" s="104"/>
      <c r="AL27926" s="104"/>
      <c r="AO27926" s="104"/>
      <c r="AP27926" s="104"/>
    </row>
    <row r="27927" spans="21:42" ht="15" customHeight="1" x14ac:dyDescent="0.25">
      <c r="U27927" s="104"/>
      <c r="AB27927" s="104"/>
      <c r="AC27927" s="104"/>
      <c r="AF27927" s="104"/>
      <c r="AG27927" s="104"/>
      <c r="AK27927" s="104"/>
      <c r="AL27927" s="104"/>
      <c r="AO27927" s="104"/>
      <c r="AP27927" s="104"/>
    </row>
    <row r="27928" spans="21:42" ht="15" customHeight="1" x14ac:dyDescent="0.25">
      <c r="U27928" s="104"/>
      <c r="AB27928" s="104"/>
      <c r="AC27928" s="104"/>
      <c r="AF27928" s="104"/>
      <c r="AG27928" s="104"/>
      <c r="AK27928" s="104"/>
      <c r="AL27928" s="104"/>
      <c r="AO27928" s="104"/>
      <c r="AP27928" s="104"/>
    </row>
    <row r="27929" spans="21:42" ht="15" customHeight="1" x14ac:dyDescent="0.25">
      <c r="U27929" s="104"/>
      <c r="AB27929" s="104"/>
      <c r="AC27929" s="104"/>
      <c r="AF27929" s="104"/>
      <c r="AG27929" s="104"/>
      <c r="AK27929" s="104"/>
      <c r="AL27929" s="104"/>
      <c r="AO27929" s="104"/>
      <c r="AP27929" s="104"/>
    </row>
    <row r="27930" spans="21:42" ht="15" customHeight="1" x14ac:dyDescent="0.25">
      <c r="U27930" s="104"/>
      <c r="AB27930" s="104"/>
      <c r="AC27930" s="104"/>
      <c r="AF27930" s="104"/>
      <c r="AG27930" s="104"/>
      <c r="AK27930" s="104"/>
      <c r="AL27930" s="104"/>
      <c r="AO27930" s="104"/>
      <c r="AP27930" s="104"/>
    </row>
    <row r="27931" spans="21:42" ht="15" customHeight="1" x14ac:dyDescent="0.25">
      <c r="U27931" s="104"/>
      <c r="AB27931" s="104"/>
      <c r="AC27931" s="104"/>
      <c r="AF27931" s="104"/>
      <c r="AG27931" s="104"/>
      <c r="AK27931" s="104"/>
      <c r="AL27931" s="104"/>
      <c r="AO27931" s="104"/>
      <c r="AP27931" s="104"/>
    </row>
    <row r="27932" spans="21:42" ht="15" customHeight="1" x14ac:dyDescent="0.25">
      <c r="U27932" s="104"/>
      <c r="AB27932" s="104"/>
      <c r="AC27932" s="104"/>
      <c r="AF27932" s="104"/>
      <c r="AG27932" s="104"/>
      <c r="AK27932" s="104"/>
      <c r="AL27932" s="104"/>
      <c r="AO27932" s="104"/>
      <c r="AP27932" s="104"/>
    </row>
    <row r="27933" spans="21:42" ht="15" customHeight="1" x14ac:dyDescent="0.25">
      <c r="U27933" s="104"/>
      <c r="AB27933" s="104"/>
      <c r="AC27933" s="104"/>
      <c r="AF27933" s="104"/>
      <c r="AG27933" s="104"/>
      <c r="AK27933" s="104"/>
      <c r="AL27933" s="104"/>
      <c r="AO27933" s="104"/>
      <c r="AP27933" s="104"/>
    </row>
    <row r="27934" spans="21:42" ht="15" customHeight="1" x14ac:dyDescent="0.25">
      <c r="U27934" s="104"/>
      <c r="AB27934" s="104"/>
      <c r="AC27934" s="104"/>
      <c r="AF27934" s="104"/>
      <c r="AG27934" s="104"/>
      <c r="AK27934" s="104"/>
      <c r="AL27934" s="104"/>
      <c r="AO27934" s="104"/>
      <c r="AP27934" s="104"/>
    </row>
    <row r="27935" spans="21:42" ht="15" customHeight="1" x14ac:dyDescent="0.25">
      <c r="U27935" s="104"/>
      <c r="AB27935" s="104"/>
      <c r="AC27935" s="104"/>
      <c r="AF27935" s="104"/>
      <c r="AG27935" s="104"/>
      <c r="AK27935" s="104"/>
      <c r="AL27935" s="104"/>
      <c r="AO27935" s="104"/>
      <c r="AP27935" s="104"/>
    </row>
    <row r="27936" spans="21:42" ht="15" customHeight="1" x14ac:dyDescent="0.25">
      <c r="U27936" s="104"/>
      <c r="AB27936" s="104"/>
      <c r="AC27936" s="104"/>
      <c r="AF27936" s="104"/>
      <c r="AG27936" s="104"/>
      <c r="AK27936" s="104"/>
      <c r="AL27936" s="104"/>
      <c r="AO27936" s="104"/>
      <c r="AP27936" s="104"/>
    </row>
    <row r="27937" spans="21:42" ht="15" customHeight="1" x14ac:dyDescent="0.25">
      <c r="U27937" s="104"/>
      <c r="AB27937" s="104"/>
      <c r="AC27937" s="104"/>
      <c r="AF27937" s="104"/>
      <c r="AG27937" s="104"/>
      <c r="AK27937" s="104"/>
      <c r="AL27937" s="104"/>
      <c r="AO27937" s="104"/>
      <c r="AP27937" s="104"/>
    </row>
    <row r="27938" spans="21:42" ht="15" customHeight="1" x14ac:dyDescent="0.25">
      <c r="U27938" s="104"/>
      <c r="AB27938" s="104"/>
      <c r="AC27938" s="104"/>
      <c r="AF27938" s="104"/>
      <c r="AG27938" s="104"/>
      <c r="AK27938" s="104"/>
      <c r="AL27938" s="104"/>
      <c r="AO27938" s="104"/>
      <c r="AP27938" s="104"/>
    </row>
    <row r="27939" spans="21:42" ht="15" customHeight="1" x14ac:dyDescent="0.25">
      <c r="U27939" s="104"/>
      <c r="AB27939" s="104"/>
      <c r="AC27939" s="104"/>
      <c r="AF27939" s="104"/>
      <c r="AG27939" s="104"/>
      <c r="AK27939" s="104"/>
      <c r="AL27939" s="104"/>
      <c r="AO27939" s="104"/>
      <c r="AP27939" s="104"/>
    </row>
    <row r="27940" spans="21:42" ht="15" customHeight="1" x14ac:dyDescent="0.25">
      <c r="U27940" s="104"/>
      <c r="AB27940" s="104"/>
      <c r="AC27940" s="104"/>
      <c r="AF27940" s="104"/>
      <c r="AG27940" s="104"/>
      <c r="AK27940" s="104"/>
      <c r="AL27940" s="104"/>
      <c r="AO27940" s="104"/>
      <c r="AP27940" s="104"/>
    </row>
    <row r="27941" spans="21:42" ht="15" customHeight="1" x14ac:dyDescent="0.25">
      <c r="U27941" s="104"/>
      <c r="AB27941" s="104"/>
      <c r="AC27941" s="104"/>
      <c r="AF27941" s="104"/>
      <c r="AG27941" s="104"/>
      <c r="AK27941" s="104"/>
      <c r="AL27941" s="104"/>
      <c r="AO27941" s="104"/>
      <c r="AP27941" s="104"/>
    </row>
    <row r="27942" spans="21:42" ht="15" customHeight="1" x14ac:dyDescent="0.25">
      <c r="U27942" s="104"/>
      <c r="AB27942" s="104"/>
      <c r="AC27942" s="104"/>
      <c r="AF27942" s="104"/>
      <c r="AG27942" s="104"/>
      <c r="AK27942" s="104"/>
      <c r="AL27942" s="104"/>
      <c r="AO27942" s="104"/>
      <c r="AP27942" s="104"/>
    </row>
    <row r="27943" spans="21:42" ht="15" customHeight="1" x14ac:dyDescent="0.25">
      <c r="U27943" s="104"/>
      <c r="AB27943" s="104"/>
      <c r="AC27943" s="104"/>
      <c r="AF27943" s="104"/>
      <c r="AG27943" s="104"/>
      <c r="AK27943" s="104"/>
      <c r="AL27943" s="104"/>
      <c r="AO27943" s="104"/>
      <c r="AP27943" s="104"/>
    </row>
    <row r="27944" spans="21:42" ht="15" customHeight="1" x14ac:dyDescent="0.25">
      <c r="U27944" s="104"/>
      <c r="AB27944" s="104"/>
      <c r="AC27944" s="104"/>
      <c r="AF27944" s="104"/>
      <c r="AG27944" s="104"/>
      <c r="AK27944" s="104"/>
      <c r="AL27944" s="104"/>
      <c r="AO27944" s="104"/>
      <c r="AP27944" s="104"/>
    </row>
    <row r="27945" spans="21:42" ht="15" customHeight="1" x14ac:dyDescent="0.25">
      <c r="U27945" s="104"/>
      <c r="AB27945" s="104"/>
      <c r="AC27945" s="104"/>
      <c r="AF27945" s="104"/>
      <c r="AG27945" s="104"/>
      <c r="AK27945" s="104"/>
      <c r="AL27945" s="104"/>
      <c r="AO27945" s="104"/>
      <c r="AP27945" s="104"/>
    </row>
    <row r="27946" spans="21:42" ht="15" customHeight="1" x14ac:dyDescent="0.25">
      <c r="U27946" s="104"/>
      <c r="AB27946" s="104"/>
      <c r="AC27946" s="104"/>
      <c r="AF27946" s="104"/>
      <c r="AG27946" s="104"/>
      <c r="AK27946" s="104"/>
      <c r="AL27946" s="104"/>
      <c r="AO27946" s="104"/>
      <c r="AP27946" s="104"/>
    </row>
    <row r="27947" spans="21:42" ht="15" customHeight="1" x14ac:dyDescent="0.25">
      <c r="U27947" s="104"/>
      <c r="AB27947" s="104"/>
      <c r="AC27947" s="104"/>
      <c r="AF27947" s="104"/>
      <c r="AG27947" s="104"/>
      <c r="AK27947" s="104"/>
      <c r="AL27947" s="104"/>
      <c r="AO27947" s="104"/>
      <c r="AP27947" s="104"/>
    </row>
    <row r="27948" spans="21:42" ht="15" customHeight="1" x14ac:dyDescent="0.25">
      <c r="U27948" s="104"/>
      <c r="AB27948" s="104"/>
      <c r="AC27948" s="104"/>
      <c r="AF27948" s="104"/>
      <c r="AG27948" s="104"/>
      <c r="AK27948" s="104"/>
      <c r="AL27948" s="104"/>
      <c r="AO27948" s="104"/>
      <c r="AP27948" s="104"/>
    </row>
    <row r="27949" spans="21:42" ht="15" customHeight="1" x14ac:dyDescent="0.25">
      <c r="U27949" s="104"/>
      <c r="AB27949" s="104"/>
      <c r="AC27949" s="104"/>
      <c r="AF27949" s="104"/>
      <c r="AG27949" s="104"/>
      <c r="AK27949" s="104"/>
      <c r="AL27949" s="104"/>
      <c r="AO27949" s="104"/>
      <c r="AP27949" s="104"/>
    </row>
    <row r="27950" spans="21:42" ht="15" customHeight="1" x14ac:dyDescent="0.25">
      <c r="U27950" s="104"/>
      <c r="AB27950" s="104"/>
      <c r="AC27950" s="104"/>
      <c r="AF27950" s="104"/>
      <c r="AG27950" s="104"/>
      <c r="AK27950" s="104"/>
      <c r="AL27950" s="104"/>
      <c r="AO27950" s="104"/>
      <c r="AP27950" s="104"/>
    </row>
    <row r="27951" spans="21:42" ht="15" customHeight="1" x14ac:dyDescent="0.25">
      <c r="U27951" s="104"/>
      <c r="AB27951" s="104"/>
      <c r="AC27951" s="104"/>
      <c r="AF27951" s="104"/>
      <c r="AG27951" s="104"/>
      <c r="AK27951" s="104"/>
      <c r="AL27951" s="104"/>
      <c r="AO27951" s="104"/>
      <c r="AP27951" s="104"/>
    </row>
    <row r="27952" spans="21:42" ht="15" customHeight="1" x14ac:dyDescent="0.25">
      <c r="U27952" s="104"/>
      <c r="AB27952" s="104"/>
      <c r="AC27952" s="104"/>
      <c r="AF27952" s="104"/>
      <c r="AG27952" s="104"/>
      <c r="AK27952" s="104"/>
      <c r="AL27952" s="104"/>
      <c r="AO27952" s="104"/>
      <c r="AP27952" s="104"/>
    </row>
    <row r="27953" spans="21:42" ht="15" customHeight="1" x14ac:dyDescent="0.25">
      <c r="U27953" s="104"/>
      <c r="AB27953" s="104"/>
      <c r="AC27953" s="104"/>
      <c r="AF27953" s="104"/>
      <c r="AG27953" s="104"/>
      <c r="AK27953" s="104"/>
      <c r="AL27953" s="104"/>
      <c r="AO27953" s="104"/>
      <c r="AP27953" s="104"/>
    </row>
    <row r="27954" spans="21:42" ht="15" customHeight="1" x14ac:dyDescent="0.25">
      <c r="U27954" s="104"/>
      <c r="AB27954" s="104"/>
      <c r="AC27954" s="104"/>
      <c r="AF27954" s="104"/>
      <c r="AG27954" s="104"/>
      <c r="AK27954" s="104"/>
      <c r="AL27954" s="104"/>
      <c r="AO27954" s="104"/>
      <c r="AP27954" s="104"/>
    </row>
    <row r="27955" spans="21:42" ht="15" customHeight="1" x14ac:dyDescent="0.25">
      <c r="U27955" s="104"/>
      <c r="AB27955" s="104"/>
      <c r="AC27955" s="104"/>
      <c r="AF27955" s="104"/>
      <c r="AG27955" s="104"/>
      <c r="AK27955" s="104"/>
      <c r="AL27955" s="104"/>
      <c r="AO27955" s="104"/>
      <c r="AP27955" s="104"/>
    </row>
    <row r="27956" spans="21:42" ht="15" customHeight="1" x14ac:dyDescent="0.25">
      <c r="U27956" s="104"/>
      <c r="AB27956" s="104"/>
      <c r="AC27956" s="104"/>
      <c r="AF27956" s="104"/>
      <c r="AG27956" s="104"/>
      <c r="AK27956" s="104"/>
      <c r="AL27956" s="104"/>
      <c r="AO27956" s="104"/>
      <c r="AP27956" s="104"/>
    </row>
    <row r="27957" spans="21:42" ht="15" customHeight="1" x14ac:dyDescent="0.25">
      <c r="U27957" s="104"/>
      <c r="AB27957" s="104"/>
      <c r="AC27957" s="104"/>
      <c r="AF27957" s="104"/>
      <c r="AG27957" s="104"/>
      <c r="AK27957" s="104"/>
      <c r="AL27957" s="104"/>
      <c r="AO27957" s="104"/>
      <c r="AP27957" s="104"/>
    </row>
    <row r="27958" spans="21:42" ht="15" customHeight="1" x14ac:dyDescent="0.25">
      <c r="U27958" s="104"/>
      <c r="AB27958" s="104"/>
      <c r="AC27958" s="104"/>
      <c r="AF27958" s="104"/>
      <c r="AG27958" s="104"/>
      <c r="AK27958" s="104"/>
      <c r="AL27958" s="104"/>
      <c r="AO27958" s="104"/>
      <c r="AP27958" s="104"/>
    </row>
    <row r="27959" spans="21:42" ht="15" customHeight="1" x14ac:dyDescent="0.25">
      <c r="U27959" s="104"/>
      <c r="AB27959" s="104"/>
      <c r="AC27959" s="104"/>
      <c r="AF27959" s="104"/>
      <c r="AG27959" s="104"/>
      <c r="AK27959" s="104"/>
      <c r="AL27959" s="104"/>
      <c r="AO27959" s="104"/>
      <c r="AP27959" s="104"/>
    </row>
    <row r="27960" spans="21:42" ht="15" customHeight="1" x14ac:dyDescent="0.25">
      <c r="U27960" s="104"/>
      <c r="AB27960" s="104"/>
      <c r="AC27960" s="104"/>
      <c r="AF27960" s="104"/>
      <c r="AG27960" s="104"/>
      <c r="AK27960" s="104"/>
      <c r="AL27960" s="104"/>
      <c r="AO27960" s="104"/>
      <c r="AP27960" s="104"/>
    </row>
    <row r="27961" spans="21:42" ht="15" customHeight="1" x14ac:dyDescent="0.25">
      <c r="U27961" s="104"/>
      <c r="AB27961" s="104"/>
      <c r="AC27961" s="104"/>
      <c r="AF27961" s="104"/>
      <c r="AG27961" s="104"/>
      <c r="AK27961" s="104"/>
      <c r="AL27961" s="104"/>
      <c r="AO27961" s="104"/>
      <c r="AP27961" s="104"/>
    </row>
    <row r="27962" spans="21:42" ht="15" customHeight="1" x14ac:dyDescent="0.25">
      <c r="U27962" s="104"/>
      <c r="AB27962" s="104"/>
      <c r="AC27962" s="104"/>
      <c r="AF27962" s="104"/>
      <c r="AG27962" s="104"/>
      <c r="AK27962" s="104"/>
      <c r="AL27962" s="104"/>
      <c r="AO27962" s="104"/>
      <c r="AP27962" s="104"/>
    </row>
    <row r="27963" spans="21:42" ht="15" customHeight="1" x14ac:dyDescent="0.25">
      <c r="U27963" s="104"/>
      <c r="AB27963" s="104"/>
      <c r="AC27963" s="104"/>
      <c r="AF27963" s="104"/>
      <c r="AG27963" s="104"/>
      <c r="AK27963" s="104"/>
      <c r="AL27963" s="104"/>
      <c r="AO27963" s="104"/>
      <c r="AP27963" s="104"/>
    </row>
    <row r="27964" spans="21:42" ht="15" customHeight="1" x14ac:dyDescent="0.25">
      <c r="U27964" s="104"/>
      <c r="AB27964" s="104"/>
      <c r="AC27964" s="104"/>
      <c r="AF27964" s="104"/>
      <c r="AG27964" s="104"/>
      <c r="AK27964" s="104"/>
      <c r="AL27964" s="104"/>
      <c r="AO27964" s="104"/>
      <c r="AP27964" s="104"/>
    </row>
    <row r="27965" spans="21:42" ht="15" customHeight="1" x14ac:dyDescent="0.25">
      <c r="U27965" s="104"/>
      <c r="AB27965" s="104"/>
      <c r="AC27965" s="104"/>
      <c r="AF27965" s="104"/>
      <c r="AG27965" s="104"/>
      <c r="AK27965" s="104"/>
      <c r="AL27965" s="104"/>
      <c r="AO27965" s="104"/>
      <c r="AP27965" s="104"/>
    </row>
    <row r="27966" spans="21:42" ht="15" customHeight="1" x14ac:dyDescent="0.25">
      <c r="U27966" s="104"/>
      <c r="AB27966" s="104"/>
      <c r="AC27966" s="104"/>
      <c r="AF27966" s="104"/>
      <c r="AG27966" s="104"/>
      <c r="AK27966" s="104"/>
      <c r="AL27966" s="104"/>
      <c r="AO27966" s="104"/>
      <c r="AP27966" s="104"/>
    </row>
    <row r="27967" spans="21:42" ht="15" customHeight="1" x14ac:dyDescent="0.25">
      <c r="U27967" s="104"/>
      <c r="AB27967" s="104"/>
      <c r="AC27967" s="104"/>
      <c r="AF27967" s="104"/>
      <c r="AG27967" s="104"/>
      <c r="AK27967" s="104"/>
      <c r="AL27967" s="104"/>
      <c r="AO27967" s="104"/>
      <c r="AP27967" s="104"/>
    </row>
    <row r="27968" spans="21:42" ht="15" customHeight="1" x14ac:dyDescent="0.25">
      <c r="U27968" s="104"/>
      <c r="AB27968" s="104"/>
      <c r="AC27968" s="104"/>
      <c r="AF27968" s="104"/>
      <c r="AG27968" s="104"/>
      <c r="AK27968" s="104"/>
      <c r="AL27968" s="104"/>
      <c r="AO27968" s="104"/>
      <c r="AP27968" s="104"/>
    </row>
    <row r="27969" spans="21:42" ht="15" customHeight="1" x14ac:dyDescent="0.25">
      <c r="U27969" s="104"/>
      <c r="AB27969" s="104"/>
      <c r="AC27969" s="104"/>
      <c r="AF27969" s="104"/>
      <c r="AG27969" s="104"/>
      <c r="AK27969" s="104"/>
      <c r="AL27969" s="104"/>
      <c r="AO27969" s="104"/>
      <c r="AP27969" s="104"/>
    </row>
    <row r="27970" spans="21:42" ht="15" customHeight="1" x14ac:dyDescent="0.25">
      <c r="U27970" s="104"/>
      <c r="AB27970" s="104"/>
      <c r="AC27970" s="104"/>
      <c r="AF27970" s="104"/>
      <c r="AG27970" s="104"/>
      <c r="AK27970" s="104"/>
      <c r="AL27970" s="104"/>
      <c r="AO27970" s="104"/>
      <c r="AP27970" s="104"/>
    </row>
    <row r="27971" spans="21:42" ht="15" customHeight="1" x14ac:dyDescent="0.25">
      <c r="U27971" s="104"/>
      <c r="AB27971" s="104"/>
      <c r="AC27971" s="104"/>
      <c r="AF27971" s="104"/>
      <c r="AG27971" s="104"/>
      <c r="AK27971" s="104"/>
      <c r="AL27971" s="104"/>
      <c r="AO27971" s="104"/>
      <c r="AP27971" s="104"/>
    </row>
    <row r="27972" spans="21:42" ht="15" customHeight="1" x14ac:dyDescent="0.25">
      <c r="U27972" s="104"/>
      <c r="AB27972" s="104"/>
      <c r="AC27972" s="104"/>
      <c r="AF27972" s="104"/>
      <c r="AG27972" s="104"/>
      <c r="AK27972" s="104"/>
      <c r="AL27972" s="104"/>
      <c r="AO27972" s="104"/>
      <c r="AP27972" s="104"/>
    </row>
    <row r="27973" spans="21:42" ht="15" customHeight="1" x14ac:dyDescent="0.25">
      <c r="U27973" s="104"/>
      <c r="AB27973" s="104"/>
      <c r="AC27973" s="104"/>
      <c r="AF27973" s="104"/>
      <c r="AG27973" s="104"/>
      <c r="AK27973" s="104"/>
      <c r="AL27973" s="104"/>
      <c r="AO27973" s="104"/>
      <c r="AP27973" s="104"/>
    </row>
    <row r="27974" spans="21:42" ht="15" customHeight="1" x14ac:dyDescent="0.25">
      <c r="U27974" s="104"/>
      <c r="AB27974" s="104"/>
      <c r="AC27974" s="104"/>
      <c r="AF27974" s="104"/>
      <c r="AG27974" s="104"/>
      <c r="AK27974" s="104"/>
      <c r="AL27974" s="104"/>
      <c r="AO27974" s="104"/>
      <c r="AP27974" s="104"/>
    </row>
    <row r="27975" spans="21:42" ht="15" customHeight="1" x14ac:dyDescent="0.25">
      <c r="U27975" s="104"/>
      <c r="AB27975" s="104"/>
      <c r="AC27975" s="104"/>
      <c r="AF27975" s="104"/>
      <c r="AG27975" s="104"/>
      <c r="AK27975" s="104"/>
      <c r="AL27975" s="104"/>
      <c r="AO27975" s="104"/>
      <c r="AP27975" s="104"/>
    </row>
    <row r="27976" spans="21:42" ht="15" customHeight="1" x14ac:dyDescent="0.25">
      <c r="U27976" s="104"/>
      <c r="AB27976" s="104"/>
      <c r="AC27976" s="104"/>
      <c r="AF27976" s="104"/>
      <c r="AG27976" s="104"/>
      <c r="AK27976" s="104"/>
      <c r="AL27976" s="104"/>
      <c r="AO27976" s="104"/>
      <c r="AP27976" s="104"/>
    </row>
    <row r="27977" spans="21:42" ht="15" customHeight="1" x14ac:dyDescent="0.25">
      <c r="U27977" s="104"/>
      <c r="AB27977" s="104"/>
      <c r="AC27977" s="104"/>
      <c r="AF27977" s="104"/>
      <c r="AG27977" s="104"/>
      <c r="AK27977" s="104"/>
      <c r="AL27977" s="104"/>
      <c r="AO27977" s="104"/>
      <c r="AP27977" s="104"/>
    </row>
    <row r="27978" spans="21:42" ht="15" customHeight="1" x14ac:dyDescent="0.25">
      <c r="U27978" s="104"/>
      <c r="AB27978" s="104"/>
      <c r="AC27978" s="104"/>
      <c r="AF27978" s="104"/>
      <c r="AG27978" s="104"/>
      <c r="AK27978" s="104"/>
      <c r="AL27978" s="104"/>
      <c r="AO27978" s="104"/>
      <c r="AP27978" s="104"/>
    </row>
    <row r="27979" spans="21:42" ht="15" customHeight="1" x14ac:dyDescent="0.25">
      <c r="U27979" s="104"/>
      <c r="AB27979" s="104"/>
      <c r="AC27979" s="104"/>
      <c r="AF27979" s="104"/>
      <c r="AG27979" s="104"/>
      <c r="AK27979" s="104"/>
      <c r="AL27979" s="104"/>
      <c r="AO27979" s="104"/>
      <c r="AP27979" s="104"/>
    </row>
    <row r="27980" spans="21:42" ht="15" customHeight="1" x14ac:dyDescent="0.25">
      <c r="U27980" s="104"/>
      <c r="AB27980" s="104"/>
      <c r="AC27980" s="104"/>
      <c r="AF27980" s="104"/>
      <c r="AG27980" s="104"/>
      <c r="AK27980" s="104"/>
      <c r="AL27980" s="104"/>
      <c r="AO27980" s="104"/>
      <c r="AP27980" s="104"/>
    </row>
    <row r="27981" spans="21:42" ht="15" customHeight="1" x14ac:dyDescent="0.25">
      <c r="U27981" s="104"/>
      <c r="AB27981" s="104"/>
      <c r="AC27981" s="104"/>
      <c r="AF27981" s="104"/>
      <c r="AG27981" s="104"/>
      <c r="AK27981" s="104"/>
      <c r="AL27981" s="104"/>
      <c r="AO27981" s="104"/>
      <c r="AP27981" s="104"/>
    </row>
    <row r="27982" spans="21:42" ht="15" customHeight="1" x14ac:dyDescent="0.25">
      <c r="U27982" s="104"/>
      <c r="AB27982" s="104"/>
      <c r="AC27982" s="104"/>
      <c r="AF27982" s="104"/>
      <c r="AG27982" s="104"/>
      <c r="AK27982" s="104"/>
      <c r="AL27982" s="104"/>
      <c r="AO27982" s="104"/>
      <c r="AP27982" s="104"/>
    </row>
    <row r="27983" spans="21:42" ht="15" customHeight="1" x14ac:dyDescent="0.25">
      <c r="U27983" s="104"/>
      <c r="AB27983" s="104"/>
      <c r="AC27983" s="104"/>
      <c r="AF27983" s="104"/>
      <c r="AG27983" s="104"/>
      <c r="AK27983" s="104"/>
      <c r="AL27983" s="104"/>
      <c r="AO27983" s="104"/>
      <c r="AP27983" s="104"/>
    </row>
    <row r="27984" spans="21:42" ht="15" customHeight="1" x14ac:dyDescent="0.25">
      <c r="U27984" s="104"/>
      <c r="AB27984" s="104"/>
      <c r="AC27984" s="104"/>
      <c r="AF27984" s="104"/>
      <c r="AG27984" s="104"/>
      <c r="AK27984" s="104"/>
      <c r="AL27984" s="104"/>
      <c r="AO27984" s="104"/>
      <c r="AP27984" s="104"/>
    </row>
    <row r="27985" spans="21:42" ht="15" customHeight="1" x14ac:dyDescent="0.25">
      <c r="U27985" s="104"/>
      <c r="AB27985" s="104"/>
      <c r="AC27985" s="104"/>
      <c r="AF27985" s="104"/>
      <c r="AG27985" s="104"/>
      <c r="AK27985" s="104"/>
      <c r="AL27985" s="104"/>
      <c r="AO27985" s="104"/>
      <c r="AP27985" s="104"/>
    </row>
    <row r="27986" spans="21:42" ht="15" customHeight="1" x14ac:dyDescent="0.25">
      <c r="U27986" s="104"/>
      <c r="AB27986" s="104"/>
      <c r="AC27986" s="104"/>
      <c r="AF27986" s="104"/>
      <c r="AG27986" s="104"/>
      <c r="AK27986" s="104"/>
      <c r="AL27986" s="104"/>
      <c r="AO27986" s="104"/>
      <c r="AP27986" s="104"/>
    </row>
    <row r="27987" spans="21:42" ht="15" customHeight="1" x14ac:dyDescent="0.25">
      <c r="U27987" s="104"/>
      <c r="AB27987" s="104"/>
      <c r="AC27987" s="104"/>
      <c r="AF27987" s="104"/>
      <c r="AG27987" s="104"/>
      <c r="AK27987" s="104"/>
      <c r="AL27987" s="104"/>
      <c r="AO27987" s="104"/>
      <c r="AP27987" s="104"/>
    </row>
    <row r="27988" spans="21:42" ht="15" customHeight="1" x14ac:dyDescent="0.25">
      <c r="U27988" s="104"/>
      <c r="AB27988" s="104"/>
      <c r="AC27988" s="104"/>
      <c r="AF27988" s="104"/>
      <c r="AG27988" s="104"/>
      <c r="AK27988" s="104"/>
      <c r="AL27988" s="104"/>
      <c r="AO27988" s="104"/>
      <c r="AP27988" s="104"/>
    </row>
    <row r="27989" spans="21:42" ht="15" customHeight="1" x14ac:dyDescent="0.25">
      <c r="U27989" s="104"/>
      <c r="AB27989" s="104"/>
      <c r="AC27989" s="104"/>
      <c r="AF27989" s="104"/>
      <c r="AG27989" s="104"/>
      <c r="AK27989" s="104"/>
      <c r="AL27989" s="104"/>
      <c r="AO27989" s="104"/>
      <c r="AP27989" s="104"/>
    </row>
    <row r="27990" spans="21:42" ht="15" customHeight="1" x14ac:dyDescent="0.25">
      <c r="U27990" s="104"/>
      <c r="AB27990" s="104"/>
      <c r="AC27990" s="104"/>
      <c r="AF27990" s="104"/>
      <c r="AG27990" s="104"/>
      <c r="AK27990" s="104"/>
      <c r="AL27990" s="104"/>
      <c r="AO27990" s="104"/>
      <c r="AP27990" s="104"/>
    </row>
    <row r="27991" spans="21:42" ht="15" customHeight="1" x14ac:dyDescent="0.25">
      <c r="U27991" s="104"/>
      <c r="AB27991" s="104"/>
      <c r="AC27991" s="104"/>
      <c r="AF27991" s="104"/>
      <c r="AG27991" s="104"/>
      <c r="AK27991" s="104"/>
      <c r="AL27991" s="104"/>
      <c r="AO27991" s="104"/>
      <c r="AP27991" s="104"/>
    </row>
    <row r="27992" spans="21:42" ht="15" customHeight="1" x14ac:dyDescent="0.25">
      <c r="U27992" s="104"/>
      <c r="AB27992" s="104"/>
      <c r="AC27992" s="104"/>
      <c r="AF27992" s="104"/>
      <c r="AG27992" s="104"/>
      <c r="AK27992" s="104"/>
      <c r="AL27992" s="104"/>
      <c r="AO27992" s="104"/>
      <c r="AP27992" s="104"/>
    </row>
    <row r="27993" spans="21:42" ht="15" customHeight="1" x14ac:dyDescent="0.25">
      <c r="U27993" s="104"/>
      <c r="AB27993" s="104"/>
      <c r="AC27993" s="104"/>
      <c r="AF27993" s="104"/>
      <c r="AG27993" s="104"/>
      <c r="AK27993" s="104"/>
      <c r="AL27993" s="104"/>
      <c r="AO27993" s="104"/>
      <c r="AP27993" s="104"/>
    </row>
    <row r="27994" spans="21:42" ht="15" customHeight="1" x14ac:dyDescent="0.25">
      <c r="U27994" s="104"/>
      <c r="AB27994" s="104"/>
      <c r="AC27994" s="104"/>
      <c r="AF27994" s="104"/>
      <c r="AG27994" s="104"/>
      <c r="AK27994" s="104"/>
      <c r="AL27994" s="104"/>
      <c r="AO27994" s="104"/>
      <c r="AP27994" s="104"/>
    </row>
    <row r="27995" spans="21:42" ht="15" customHeight="1" x14ac:dyDescent="0.25">
      <c r="U27995" s="104"/>
      <c r="AB27995" s="104"/>
      <c r="AC27995" s="104"/>
      <c r="AF27995" s="104"/>
      <c r="AG27995" s="104"/>
      <c r="AK27995" s="104"/>
      <c r="AL27995" s="104"/>
      <c r="AO27995" s="104"/>
      <c r="AP27995" s="104"/>
    </row>
    <row r="27996" spans="21:42" ht="15" customHeight="1" x14ac:dyDescent="0.25">
      <c r="U27996" s="104"/>
      <c r="AB27996" s="104"/>
      <c r="AC27996" s="104"/>
      <c r="AF27996" s="104"/>
      <c r="AG27996" s="104"/>
      <c r="AK27996" s="104"/>
      <c r="AL27996" s="104"/>
      <c r="AO27996" s="104"/>
      <c r="AP27996" s="104"/>
    </row>
    <row r="27997" spans="21:42" ht="15" customHeight="1" x14ac:dyDescent="0.25">
      <c r="U27997" s="104"/>
      <c r="AB27997" s="104"/>
      <c r="AC27997" s="104"/>
      <c r="AF27997" s="104"/>
      <c r="AG27997" s="104"/>
      <c r="AK27997" s="104"/>
      <c r="AL27997" s="104"/>
      <c r="AO27997" s="104"/>
      <c r="AP27997" s="104"/>
    </row>
    <row r="27998" spans="21:42" ht="15" customHeight="1" x14ac:dyDescent="0.25">
      <c r="U27998" s="104"/>
      <c r="AB27998" s="104"/>
      <c r="AC27998" s="104"/>
      <c r="AF27998" s="104"/>
      <c r="AG27998" s="104"/>
      <c r="AK27998" s="104"/>
      <c r="AL27998" s="104"/>
      <c r="AO27998" s="104"/>
      <c r="AP27998" s="104"/>
    </row>
    <row r="27999" spans="21:42" ht="15" customHeight="1" x14ac:dyDescent="0.25">
      <c r="U27999" s="104"/>
      <c r="AB27999" s="104"/>
      <c r="AC27999" s="104"/>
      <c r="AF27999" s="104"/>
      <c r="AG27999" s="104"/>
      <c r="AK27999" s="104"/>
      <c r="AL27999" s="104"/>
      <c r="AO27999" s="104"/>
      <c r="AP27999" s="104"/>
    </row>
    <row r="28000" spans="21:42" ht="15" customHeight="1" x14ac:dyDescent="0.25">
      <c r="U28000" s="104"/>
      <c r="AB28000" s="104"/>
      <c r="AC28000" s="104"/>
      <c r="AF28000" s="104"/>
      <c r="AG28000" s="104"/>
      <c r="AK28000" s="104"/>
      <c r="AL28000" s="104"/>
      <c r="AO28000" s="104"/>
      <c r="AP28000" s="104"/>
    </row>
    <row r="28001" spans="21:42" ht="15" customHeight="1" x14ac:dyDescent="0.25">
      <c r="U28001" s="104"/>
      <c r="AB28001" s="104"/>
      <c r="AC28001" s="104"/>
      <c r="AF28001" s="104"/>
      <c r="AG28001" s="104"/>
      <c r="AK28001" s="104"/>
      <c r="AL28001" s="104"/>
      <c r="AO28001" s="104"/>
      <c r="AP28001" s="104"/>
    </row>
    <row r="28002" spans="21:42" ht="15" customHeight="1" x14ac:dyDescent="0.25">
      <c r="U28002" s="104"/>
      <c r="AB28002" s="104"/>
      <c r="AC28002" s="104"/>
      <c r="AF28002" s="104"/>
      <c r="AG28002" s="104"/>
      <c r="AK28002" s="104"/>
      <c r="AL28002" s="104"/>
      <c r="AO28002" s="104"/>
      <c r="AP28002" s="104"/>
    </row>
    <row r="28003" spans="21:42" ht="15" customHeight="1" x14ac:dyDescent="0.25">
      <c r="U28003" s="104"/>
      <c r="AB28003" s="104"/>
      <c r="AC28003" s="104"/>
      <c r="AF28003" s="104"/>
      <c r="AG28003" s="104"/>
      <c r="AK28003" s="104"/>
      <c r="AL28003" s="104"/>
      <c r="AO28003" s="104"/>
      <c r="AP28003" s="104"/>
    </row>
    <row r="28004" spans="21:42" ht="15" customHeight="1" x14ac:dyDescent="0.25">
      <c r="U28004" s="104"/>
      <c r="AB28004" s="104"/>
      <c r="AC28004" s="104"/>
      <c r="AF28004" s="104"/>
      <c r="AG28004" s="104"/>
      <c r="AK28004" s="104"/>
      <c r="AL28004" s="104"/>
      <c r="AO28004" s="104"/>
      <c r="AP28004" s="104"/>
    </row>
    <row r="28005" spans="21:42" ht="15" customHeight="1" x14ac:dyDescent="0.25">
      <c r="U28005" s="104"/>
      <c r="AB28005" s="104"/>
      <c r="AC28005" s="104"/>
      <c r="AF28005" s="104"/>
      <c r="AG28005" s="104"/>
      <c r="AK28005" s="104"/>
      <c r="AL28005" s="104"/>
      <c r="AO28005" s="104"/>
      <c r="AP28005" s="104"/>
    </row>
    <row r="28006" spans="21:42" ht="15" customHeight="1" x14ac:dyDescent="0.25">
      <c r="U28006" s="104"/>
      <c r="AB28006" s="104"/>
      <c r="AC28006" s="104"/>
      <c r="AF28006" s="104"/>
      <c r="AG28006" s="104"/>
      <c r="AK28006" s="104"/>
      <c r="AL28006" s="104"/>
      <c r="AO28006" s="104"/>
      <c r="AP28006" s="104"/>
    </row>
    <row r="28007" spans="21:42" ht="15" customHeight="1" x14ac:dyDescent="0.25">
      <c r="U28007" s="104"/>
      <c r="AB28007" s="104"/>
      <c r="AC28007" s="104"/>
      <c r="AF28007" s="104"/>
      <c r="AG28007" s="104"/>
      <c r="AK28007" s="104"/>
      <c r="AL28007" s="104"/>
      <c r="AO28007" s="104"/>
      <c r="AP28007" s="104"/>
    </row>
    <row r="28008" spans="21:42" ht="15" customHeight="1" x14ac:dyDescent="0.25">
      <c r="U28008" s="104"/>
      <c r="AB28008" s="104"/>
      <c r="AC28008" s="104"/>
      <c r="AF28008" s="104"/>
      <c r="AG28008" s="104"/>
      <c r="AK28008" s="104"/>
      <c r="AL28008" s="104"/>
      <c r="AO28008" s="104"/>
      <c r="AP28008" s="104"/>
    </row>
    <row r="28009" spans="21:42" ht="15" customHeight="1" x14ac:dyDescent="0.25">
      <c r="U28009" s="104"/>
      <c r="AB28009" s="104"/>
      <c r="AC28009" s="104"/>
      <c r="AF28009" s="104"/>
      <c r="AG28009" s="104"/>
      <c r="AK28009" s="104"/>
      <c r="AL28009" s="104"/>
      <c r="AO28009" s="104"/>
      <c r="AP28009" s="104"/>
    </row>
    <row r="28010" spans="21:42" ht="15" customHeight="1" x14ac:dyDescent="0.25">
      <c r="U28010" s="104"/>
      <c r="AB28010" s="104"/>
      <c r="AC28010" s="104"/>
      <c r="AF28010" s="104"/>
      <c r="AG28010" s="104"/>
      <c r="AK28010" s="104"/>
      <c r="AL28010" s="104"/>
      <c r="AO28010" s="104"/>
      <c r="AP28010" s="104"/>
    </row>
    <row r="28011" spans="21:42" ht="15" customHeight="1" x14ac:dyDescent="0.25">
      <c r="U28011" s="104"/>
      <c r="AB28011" s="104"/>
      <c r="AC28011" s="104"/>
      <c r="AF28011" s="104"/>
      <c r="AG28011" s="104"/>
      <c r="AK28011" s="104"/>
      <c r="AL28011" s="104"/>
      <c r="AO28011" s="104"/>
      <c r="AP28011" s="104"/>
    </row>
    <row r="28012" spans="21:42" ht="15" customHeight="1" x14ac:dyDescent="0.25">
      <c r="U28012" s="104"/>
      <c r="AB28012" s="104"/>
      <c r="AC28012" s="104"/>
      <c r="AF28012" s="104"/>
      <c r="AG28012" s="104"/>
      <c r="AK28012" s="104"/>
      <c r="AL28012" s="104"/>
      <c r="AO28012" s="104"/>
      <c r="AP28012" s="104"/>
    </row>
    <row r="28013" spans="21:42" ht="15" customHeight="1" x14ac:dyDescent="0.25">
      <c r="U28013" s="104"/>
      <c r="AB28013" s="104"/>
      <c r="AC28013" s="104"/>
      <c r="AF28013" s="104"/>
      <c r="AG28013" s="104"/>
      <c r="AK28013" s="104"/>
      <c r="AL28013" s="104"/>
      <c r="AO28013" s="104"/>
      <c r="AP28013" s="104"/>
    </row>
    <row r="28014" spans="21:42" ht="15" customHeight="1" x14ac:dyDescent="0.25">
      <c r="U28014" s="104"/>
      <c r="AB28014" s="104"/>
      <c r="AC28014" s="104"/>
      <c r="AF28014" s="104"/>
      <c r="AG28014" s="104"/>
      <c r="AK28014" s="104"/>
      <c r="AL28014" s="104"/>
      <c r="AO28014" s="104"/>
      <c r="AP28014" s="104"/>
    </row>
    <row r="28015" spans="21:42" ht="15" customHeight="1" x14ac:dyDescent="0.25">
      <c r="U28015" s="104"/>
      <c r="AB28015" s="104"/>
      <c r="AC28015" s="104"/>
      <c r="AF28015" s="104"/>
      <c r="AG28015" s="104"/>
      <c r="AK28015" s="104"/>
      <c r="AL28015" s="104"/>
      <c r="AO28015" s="104"/>
      <c r="AP28015" s="104"/>
    </row>
    <row r="28016" spans="21:42" ht="15" customHeight="1" x14ac:dyDescent="0.25">
      <c r="U28016" s="104"/>
      <c r="AB28016" s="104"/>
      <c r="AC28016" s="104"/>
      <c r="AF28016" s="104"/>
      <c r="AG28016" s="104"/>
      <c r="AK28016" s="104"/>
      <c r="AL28016" s="104"/>
      <c r="AO28016" s="104"/>
      <c r="AP28016" s="104"/>
    </row>
    <row r="28017" spans="21:42" ht="15" customHeight="1" x14ac:dyDescent="0.25">
      <c r="U28017" s="104"/>
      <c r="AB28017" s="104"/>
      <c r="AC28017" s="104"/>
      <c r="AF28017" s="104"/>
      <c r="AG28017" s="104"/>
      <c r="AK28017" s="104"/>
      <c r="AL28017" s="104"/>
      <c r="AO28017" s="104"/>
      <c r="AP28017" s="104"/>
    </row>
    <row r="28018" spans="21:42" ht="15" customHeight="1" x14ac:dyDescent="0.25">
      <c r="U28018" s="104"/>
      <c r="AB28018" s="104"/>
      <c r="AC28018" s="104"/>
      <c r="AF28018" s="104"/>
      <c r="AG28018" s="104"/>
      <c r="AK28018" s="104"/>
      <c r="AL28018" s="104"/>
      <c r="AO28018" s="104"/>
      <c r="AP28018" s="104"/>
    </row>
    <row r="28019" spans="21:42" ht="15" customHeight="1" x14ac:dyDescent="0.25">
      <c r="U28019" s="104"/>
      <c r="AB28019" s="104"/>
      <c r="AC28019" s="104"/>
      <c r="AF28019" s="104"/>
      <c r="AG28019" s="104"/>
      <c r="AK28019" s="104"/>
      <c r="AL28019" s="104"/>
      <c r="AO28019" s="104"/>
      <c r="AP28019" s="104"/>
    </row>
    <row r="28020" spans="21:42" ht="15" customHeight="1" x14ac:dyDescent="0.25">
      <c r="U28020" s="104"/>
      <c r="AB28020" s="104"/>
      <c r="AC28020" s="104"/>
      <c r="AF28020" s="104"/>
      <c r="AG28020" s="104"/>
      <c r="AK28020" s="104"/>
      <c r="AL28020" s="104"/>
      <c r="AO28020" s="104"/>
      <c r="AP28020" s="104"/>
    </row>
    <row r="28021" spans="21:42" ht="15" customHeight="1" x14ac:dyDescent="0.25">
      <c r="U28021" s="104"/>
      <c r="AB28021" s="104"/>
      <c r="AC28021" s="104"/>
      <c r="AF28021" s="104"/>
      <c r="AG28021" s="104"/>
      <c r="AK28021" s="104"/>
      <c r="AL28021" s="104"/>
      <c r="AO28021" s="104"/>
      <c r="AP28021" s="104"/>
    </row>
    <row r="28022" spans="21:42" ht="15" customHeight="1" x14ac:dyDescent="0.25">
      <c r="U28022" s="104"/>
      <c r="AB28022" s="104"/>
      <c r="AC28022" s="104"/>
      <c r="AF28022" s="104"/>
      <c r="AG28022" s="104"/>
      <c r="AK28022" s="104"/>
      <c r="AL28022" s="104"/>
      <c r="AO28022" s="104"/>
      <c r="AP28022" s="104"/>
    </row>
    <row r="28023" spans="21:42" ht="15" customHeight="1" x14ac:dyDescent="0.25">
      <c r="U28023" s="104"/>
      <c r="AB28023" s="104"/>
      <c r="AC28023" s="104"/>
      <c r="AF28023" s="104"/>
      <c r="AG28023" s="104"/>
      <c r="AK28023" s="104"/>
      <c r="AL28023" s="104"/>
      <c r="AO28023" s="104"/>
      <c r="AP28023" s="104"/>
    </row>
    <row r="28024" spans="21:42" ht="15" customHeight="1" x14ac:dyDescent="0.25">
      <c r="U28024" s="104"/>
      <c r="AB28024" s="104"/>
      <c r="AC28024" s="104"/>
      <c r="AF28024" s="104"/>
      <c r="AG28024" s="104"/>
      <c r="AK28024" s="104"/>
      <c r="AL28024" s="104"/>
      <c r="AO28024" s="104"/>
      <c r="AP28024" s="104"/>
    </row>
    <row r="28025" spans="21:42" ht="15" customHeight="1" x14ac:dyDescent="0.25">
      <c r="U28025" s="104"/>
      <c r="AB28025" s="104"/>
      <c r="AC28025" s="104"/>
      <c r="AF28025" s="104"/>
      <c r="AG28025" s="104"/>
      <c r="AK28025" s="104"/>
      <c r="AL28025" s="104"/>
      <c r="AO28025" s="104"/>
      <c r="AP28025" s="104"/>
    </row>
    <row r="28026" spans="21:42" ht="15" customHeight="1" x14ac:dyDescent="0.25">
      <c r="U28026" s="104"/>
      <c r="AB28026" s="104"/>
      <c r="AC28026" s="104"/>
      <c r="AF28026" s="104"/>
      <c r="AG28026" s="104"/>
      <c r="AK28026" s="104"/>
      <c r="AL28026" s="104"/>
      <c r="AO28026" s="104"/>
      <c r="AP28026" s="104"/>
    </row>
    <row r="28027" spans="21:42" ht="15" customHeight="1" x14ac:dyDescent="0.25">
      <c r="U28027" s="104"/>
      <c r="AB28027" s="104"/>
      <c r="AC28027" s="104"/>
      <c r="AF28027" s="104"/>
      <c r="AG28027" s="104"/>
      <c r="AK28027" s="104"/>
      <c r="AL28027" s="104"/>
      <c r="AO28027" s="104"/>
      <c r="AP28027" s="104"/>
    </row>
    <row r="28028" spans="21:42" ht="15" customHeight="1" x14ac:dyDescent="0.25">
      <c r="U28028" s="104"/>
      <c r="AB28028" s="104"/>
      <c r="AC28028" s="104"/>
      <c r="AF28028" s="104"/>
      <c r="AG28028" s="104"/>
      <c r="AK28028" s="104"/>
      <c r="AL28028" s="104"/>
      <c r="AO28028" s="104"/>
      <c r="AP28028" s="104"/>
    </row>
    <row r="28029" spans="21:42" ht="15" customHeight="1" x14ac:dyDescent="0.25">
      <c r="U28029" s="104"/>
      <c r="AB28029" s="104"/>
      <c r="AC28029" s="104"/>
      <c r="AF28029" s="104"/>
      <c r="AG28029" s="104"/>
      <c r="AK28029" s="104"/>
      <c r="AL28029" s="104"/>
      <c r="AO28029" s="104"/>
      <c r="AP28029" s="104"/>
    </row>
    <row r="28030" spans="21:42" ht="15" customHeight="1" x14ac:dyDescent="0.25">
      <c r="U28030" s="104"/>
      <c r="AB28030" s="104"/>
      <c r="AC28030" s="104"/>
      <c r="AF28030" s="104"/>
      <c r="AG28030" s="104"/>
      <c r="AK28030" s="104"/>
      <c r="AL28030" s="104"/>
      <c r="AO28030" s="104"/>
      <c r="AP28030" s="104"/>
    </row>
    <row r="28031" spans="21:42" ht="15" customHeight="1" x14ac:dyDescent="0.25">
      <c r="U28031" s="104"/>
      <c r="AB28031" s="104"/>
      <c r="AC28031" s="104"/>
      <c r="AF28031" s="104"/>
      <c r="AG28031" s="104"/>
      <c r="AK28031" s="104"/>
      <c r="AL28031" s="104"/>
      <c r="AO28031" s="104"/>
      <c r="AP28031" s="104"/>
    </row>
    <row r="28032" spans="21:42" ht="15" customHeight="1" x14ac:dyDescent="0.25">
      <c r="U28032" s="104"/>
      <c r="AB28032" s="104"/>
      <c r="AC28032" s="104"/>
      <c r="AF28032" s="104"/>
      <c r="AG28032" s="104"/>
      <c r="AK28032" s="104"/>
      <c r="AL28032" s="104"/>
      <c r="AO28032" s="104"/>
      <c r="AP28032" s="104"/>
    </row>
    <row r="28033" spans="21:42" ht="15" customHeight="1" x14ac:dyDescent="0.25">
      <c r="U28033" s="104"/>
      <c r="AB28033" s="104"/>
      <c r="AC28033" s="104"/>
      <c r="AF28033" s="104"/>
      <c r="AG28033" s="104"/>
      <c r="AK28033" s="104"/>
      <c r="AL28033" s="104"/>
      <c r="AO28033" s="104"/>
      <c r="AP28033" s="104"/>
    </row>
    <row r="28034" spans="21:42" ht="15" customHeight="1" x14ac:dyDescent="0.25">
      <c r="U28034" s="104"/>
      <c r="AB28034" s="104"/>
      <c r="AC28034" s="104"/>
      <c r="AF28034" s="104"/>
      <c r="AG28034" s="104"/>
      <c r="AK28034" s="104"/>
      <c r="AL28034" s="104"/>
      <c r="AO28034" s="104"/>
      <c r="AP28034" s="104"/>
    </row>
    <row r="28035" spans="21:42" ht="15" customHeight="1" x14ac:dyDescent="0.25">
      <c r="U28035" s="104"/>
      <c r="AB28035" s="104"/>
      <c r="AC28035" s="104"/>
      <c r="AF28035" s="104"/>
      <c r="AG28035" s="104"/>
      <c r="AK28035" s="104"/>
      <c r="AL28035" s="104"/>
      <c r="AO28035" s="104"/>
      <c r="AP28035" s="104"/>
    </row>
    <row r="28036" spans="21:42" ht="15" customHeight="1" x14ac:dyDescent="0.25">
      <c r="U28036" s="104"/>
      <c r="AB28036" s="104"/>
      <c r="AC28036" s="104"/>
      <c r="AF28036" s="104"/>
      <c r="AG28036" s="104"/>
      <c r="AK28036" s="104"/>
      <c r="AL28036" s="104"/>
      <c r="AO28036" s="104"/>
      <c r="AP28036" s="104"/>
    </row>
    <row r="28037" spans="21:42" ht="15" customHeight="1" x14ac:dyDescent="0.25">
      <c r="U28037" s="104"/>
      <c r="AB28037" s="104"/>
      <c r="AC28037" s="104"/>
      <c r="AF28037" s="104"/>
      <c r="AG28037" s="104"/>
      <c r="AK28037" s="104"/>
      <c r="AL28037" s="104"/>
      <c r="AO28037" s="104"/>
      <c r="AP28037" s="104"/>
    </row>
    <row r="28038" spans="21:42" ht="15" customHeight="1" x14ac:dyDescent="0.25">
      <c r="U28038" s="104"/>
      <c r="AB28038" s="104"/>
      <c r="AC28038" s="104"/>
      <c r="AF28038" s="104"/>
      <c r="AG28038" s="104"/>
      <c r="AK28038" s="104"/>
      <c r="AL28038" s="104"/>
      <c r="AO28038" s="104"/>
      <c r="AP28038" s="104"/>
    </row>
    <row r="28039" spans="21:42" ht="15" customHeight="1" x14ac:dyDescent="0.25">
      <c r="U28039" s="104"/>
      <c r="AB28039" s="104"/>
      <c r="AC28039" s="104"/>
      <c r="AF28039" s="104"/>
      <c r="AG28039" s="104"/>
      <c r="AK28039" s="104"/>
      <c r="AL28039" s="104"/>
      <c r="AO28039" s="104"/>
      <c r="AP28039" s="104"/>
    </row>
    <row r="28040" spans="21:42" ht="15" customHeight="1" x14ac:dyDescent="0.25">
      <c r="U28040" s="104"/>
      <c r="AB28040" s="104"/>
      <c r="AC28040" s="104"/>
      <c r="AF28040" s="104"/>
      <c r="AG28040" s="104"/>
      <c r="AK28040" s="104"/>
      <c r="AL28040" s="104"/>
      <c r="AO28040" s="104"/>
      <c r="AP28040" s="104"/>
    </row>
    <row r="28041" spans="21:42" ht="15" customHeight="1" x14ac:dyDescent="0.25">
      <c r="U28041" s="104"/>
      <c r="AB28041" s="104"/>
      <c r="AC28041" s="104"/>
      <c r="AF28041" s="104"/>
      <c r="AG28041" s="104"/>
      <c r="AK28041" s="104"/>
      <c r="AL28041" s="104"/>
      <c r="AO28041" s="104"/>
      <c r="AP28041" s="104"/>
    </row>
    <row r="28042" spans="21:42" ht="15" customHeight="1" x14ac:dyDescent="0.25">
      <c r="U28042" s="104"/>
      <c r="AB28042" s="104"/>
      <c r="AC28042" s="104"/>
      <c r="AF28042" s="104"/>
      <c r="AG28042" s="104"/>
      <c r="AK28042" s="104"/>
      <c r="AL28042" s="104"/>
      <c r="AO28042" s="104"/>
      <c r="AP28042" s="104"/>
    </row>
    <row r="28043" spans="21:42" ht="15" customHeight="1" x14ac:dyDescent="0.25">
      <c r="U28043" s="104"/>
      <c r="AB28043" s="104"/>
      <c r="AC28043" s="104"/>
      <c r="AF28043" s="104"/>
      <c r="AG28043" s="104"/>
      <c r="AK28043" s="104"/>
      <c r="AL28043" s="104"/>
      <c r="AO28043" s="104"/>
      <c r="AP28043" s="104"/>
    </row>
    <row r="28044" spans="21:42" ht="15" customHeight="1" x14ac:dyDescent="0.25">
      <c r="U28044" s="104"/>
      <c r="AB28044" s="104"/>
      <c r="AC28044" s="104"/>
      <c r="AF28044" s="104"/>
      <c r="AG28044" s="104"/>
      <c r="AK28044" s="104"/>
      <c r="AL28044" s="104"/>
      <c r="AO28044" s="104"/>
      <c r="AP28044" s="104"/>
    </row>
    <row r="28045" spans="21:42" ht="15" customHeight="1" x14ac:dyDescent="0.25">
      <c r="U28045" s="104"/>
      <c r="AB28045" s="104"/>
      <c r="AC28045" s="104"/>
      <c r="AF28045" s="104"/>
      <c r="AG28045" s="104"/>
      <c r="AK28045" s="104"/>
      <c r="AL28045" s="104"/>
      <c r="AO28045" s="104"/>
      <c r="AP28045" s="104"/>
    </row>
    <row r="28046" spans="21:42" ht="15" customHeight="1" x14ac:dyDescent="0.25">
      <c r="U28046" s="104"/>
      <c r="AB28046" s="104"/>
      <c r="AC28046" s="104"/>
      <c r="AF28046" s="104"/>
      <c r="AG28046" s="104"/>
      <c r="AK28046" s="104"/>
      <c r="AL28046" s="104"/>
      <c r="AO28046" s="104"/>
      <c r="AP28046" s="104"/>
    </row>
    <row r="28047" spans="21:42" ht="15" customHeight="1" x14ac:dyDescent="0.25">
      <c r="U28047" s="104"/>
      <c r="AB28047" s="104"/>
      <c r="AC28047" s="104"/>
      <c r="AF28047" s="104"/>
      <c r="AG28047" s="104"/>
      <c r="AK28047" s="104"/>
      <c r="AL28047" s="104"/>
      <c r="AO28047" s="104"/>
      <c r="AP28047" s="104"/>
    </row>
    <row r="28048" spans="21:42" ht="15" customHeight="1" x14ac:dyDescent="0.25">
      <c r="U28048" s="104"/>
      <c r="AB28048" s="104"/>
      <c r="AC28048" s="104"/>
      <c r="AF28048" s="104"/>
      <c r="AG28048" s="104"/>
      <c r="AK28048" s="104"/>
      <c r="AL28048" s="104"/>
      <c r="AO28048" s="104"/>
      <c r="AP28048" s="104"/>
    </row>
    <row r="28049" spans="21:42" ht="15" customHeight="1" x14ac:dyDescent="0.25">
      <c r="U28049" s="104"/>
      <c r="AB28049" s="104"/>
      <c r="AC28049" s="104"/>
      <c r="AF28049" s="104"/>
      <c r="AG28049" s="104"/>
      <c r="AK28049" s="104"/>
      <c r="AL28049" s="104"/>
      <c r="AO28049" s="104"/>
      <c r="AP28049" s="104"/>
    </row>
    <row r="28050" spans="21:42" ht="15" customHeight="1" x14ac:dyDescent="0.25">
      <c r="U28050" s="104"/>
      <c r="AB28050" s="104"/>
      <c r="AC28050" s="104"/>
      <c r="AF28050" s="104"/>
      <c r="AG28050" s="104"/>
      <c r="AK28050" s="104"/>
      <c r="AL28050" s="104"/>
      <c r="AO28050" s="104"/>
      <c r="AP28050" s="104"/>
    </row>
    <row r="28051" spans="21:42" ht="15" customHeight="1" x14ac:dyDescent="0.25">
      <c r="U28051" s="104"/>
      <c r="AB28051" s="104"/>
      <c r="AC28051" s="104"/>
      <c r="AF28051" s="104"/>
      <c r="AG28051" s="104"/>
      <c r="AK28051" s="104"/>
      <c r="AL28051" s="104"/>
      <c r="AO28051" s="104"/>
      <c r="AP28051" s="104"/>
    </row>
    <row r="28052" spans="21:42" ht="15" customHeight="1" x14ac:dyDescent="0.25">
      <c r="U28052" s="104"/>
      <c r="AB28052" s="104"/>
      <c r="AC28052" s="104"/>
      <c r="AF28052" s="104"/>
      <c r="AG28052" s="104"/>
      <c r="AK28052" s="104"/>
      <c r="AL28052" s="104"/>
      <c r="AO28052" s="104"/>
      <c r="AP28052" s="104"/>
    </row>
    <row r="28053" spans="21:42" ht="15" customHeight="1" x14ac:dyDescent="0.25">
      <c r="U28053" s="104"/>
      <c r="AB28053" s="104"/>
      <c r="AC28053" s="104"/>
      <c r="AF28053" s="104"/>
      <c r="AG28053" s="104"/>
      <c r="AK28053" s="104"/>
      <c r="AL28053" s="104"/>
      <c r="AO28053" s="104"/>
      <c r="AP28053" s="104"/>
    </row>
    <row r="28054" spans="21:42" ht="15" customHeight="1" x14ac:dyDescent="0.25">
      <c r="U28054" s="104"/>
      <c r="AB28054" s="104"/>
      <c r="AC28054" s="104"/>
      <c r="AF28054" s="104"/>
      <c r="AG28054" s="104"/>
      <c r="AK28054" s="104"/>
      <c r="AL28054" s="104"/>
      <c r="AO28054" s="104"/>
      <c r="AP28054" s="104"/>
    </row>
    <row r="28055" spans="21:42" ht="15" customHeight="1" x14ac:dyDescent="0.25">
      <c r="U28055" s="104"/>
      <c r="AB28055" s="104"/>
      <c r="AC28055" s="104"/>
      <c r="AF28055" s="104"/>
      <c r="AG28055" s="104"/>
      <c r="AK28055" s="104"/>
      <c r="AL28055" s="104"/>
      <c r="AO28055" s="104"/>
      <c r="AP28055" s="104"/>
    </row>
    <row r="28056" spans="21:42" ht="15" customHeight="1" x14ac:dyDescent="0.25">
      <c r="U28056" s="104"/>
      <c r="AB28056" s="104"/>
      <c r="AC28056" s="104"/>
      <c r="AF28056" s="104"/>
      <c r="AG28056" s="104"/>
      <c r="AK28056" s="104"/>
      <c r="AL28056" s="104"/>
      <c r="AO28056" s="104"/>
      <c r="AP28056" s="104"/>
    </row>
    <row r="28057" spans="21:42" ht="15" customHeight="1" x14ac:dyDescent="0.25">
      <c r="U28057" s="104"/>
      <c r="AB28057" s="104"/>
      <c r="AC28057" s="104"/>
      <c r="AF28057" s="104"/>
      <c r="AG28057" s="104"/>
      <c r="AK28057" s="104"/>
      <c r="AL28057" s="104"/>
      <c r="AO28057" s="104"/>
      <c r="AP28057" s="104"/>
    </row>
    <row r="28058" spans="21:42" ht="15" customHeight="1" x14ac:dyDescent="0.25">
      <c r="U28058" s="104"/>
      <c r="AB28058" s="104"/>
      <c r="AC28058" s="104"/>
      <c r="AF28058" s="104"/>
      <c r="AG28058" s="104"/>
      <c r="AK28058" s="104"/>
      <c r="AL28058" s="104"/>
      <c r="AO28058" s="104"/>
      <c r="AP28058" s="104"/>
    </row>
    <row r="28059" spans="21:42" ht="15" customHeight="1" x14ac:dyDescent="0.25">
      <c r="U28059" s="104"/>
      <c r="AB28059" s="104"/>
      <c r="AC28059" s="104"/>
      <c r="AF28059" s="104"/>
      <c r="AG28059" s="104"/>
      <c r="AK28059" s="104"/>
      <c r="AL28059" s="104"/>
      <c r="AO28059" s="104"/>
      <c r="AP28059" s="104"/>
    </row>
    <row r="28060" spans="21:42" ht="15" customHeight="1" x14ac:dyDescent="0.25">
      <c r="U28060" s="104"/>
      <c r="AB28060" s="104"/>
      <c r="AC28060" s="104"/>
      <c r="AF28060" s="104"/>
      <c r="AG28060" s="104"/>
      <c r="AK28060" s="104"/>
      <c r="AL28060" s="104"/>
      <c r="AO28060" s="104"/>
      <c r="AP28060" s="104"/>
    </row>
    <row r="28061" spans="21:42" ht="15" customHeight="1" x14ac:dyDescent="0.25">
      <c r="U28061" s="104"/>
      <c r="AB28061" s="104"/>
      <c r="AC28061" s="104"/>
      <c r="AF28061" s="104"/>
      <c r="AG28061" s="104"/>
      <c r="AK28061" s="104"/>
      <c r="AL28061" s="104"/>
      <c r="AO28061" s="104"/>
      <c r="AP28061" s="104"/>
    </row>
    <row r="28062" spans="21:42" ht="15" customHeight="1" x14ac:dyDescent="0.25">
      <c r="U28062" s="104"/>
      <c r="AB28062" s="104"/>
      <c r="AC28062" s="104"/>
      <c r="AF28062" s="104"/>
      <c r="AG28062" s="104"/>
      <c r="AK28062" s="104"/>
      <c r="AL28062" s="104"/>
      <c r="AO28062" s="104"/>
      <c r="AP28062" s="104"/>
    </row>
    <row r="28063" spans="21:42" ht="15" customHeight="1" x14ac:dyDescent="0.25">
      <c r="U28063" s="104"/>
      <c r="AB28063" s="104"/>
      <c r="AC28063" s="104"/>
      <c r="AF28063" s="104"/>
      <c r="AG28063" s="104"/>
      <c r="AK28063" s="104"/>
      <c r="AL28063" s="104"/>
      <c r="AO28063" s="104"/>
      <c r="AP28063" s="104"/>
    </row>
    <row r="28064" spans="21:42" ht="15" customHeight="1" x14ac:dyDescent="0.25">
      <c r="U28064" s="104"/>
      <c r="AB28064" s="104"/>
      <c r="AC28064" s="104"/>
      <c r="AF28064" s="104"/>
      <c r="AG28064" s="104"/>
      <c r="AK28064" s="104"/>
      <c r="AL28064" s="104"/>
      <c r="AO28064" s="104"/>
      <c r="AP28064" s="104"/>
    </row>
    <row r="28065" spans="21:42" ht="15" customHeight="1" x14ac:dyDescent="0.25">
      <c r="U28065" s="104"/>
      <c r="AB28065" s="104"/>
      <c r="AC28065" s="104"/>
      <c r="AF28065" s="104"/>
      <c r="AG28065" s="104"/>
      <c r="AK28065" s="104"/>
      <c r="AL28065" s="104"/>
      <c r="AO28065" s="104"/>
      <c r="AP28065" s="104"/>
    </row>
    <row r="28066" spans="21:42" ht="15" customHeight="1" x14ac:dyDescent="0.25">
      <c r="U28066" s="104"/>
      <c r="AB28066" s="104"/>
      <c r="AC28066" s="104"/>
      <c r="AF28066" s="104"/>
      <c r="AG28066" s="104"/>
      <c r="AK28066" s="104"/>
      <c r="AL28066" s="104"/>
      <c r="AO28066" s="104"/>
      <c r="AP28066" s="104"/>
    </row>
    <row r="28067" spans="21:42" ht="15" customHeight="1" x14ac:dyDescent="0.25">
      <c r="U28067" s="104"/>
      <c r="AB28067" s="104"/>
      <c r="AC28067" s="104"/>
      <c r="AF28067" s="104"/>
      <c r="AG28067" s="104"/>
      <c r="AK28067" s="104"/>
      <c r="AL28067" s="104"/>
      <c r="AO28067" s="104"/>
      <c r="AP28067" s="104"/>
    </row>
    <row r="28068" spans="21:42" ht="15" customHeight="1" x14ac:dyDescent="0.25">
      <c r="U28068" s="104"/>
      <c r="AB28068" s="104"/>
      <c r="AC28068" s="104"/>
      <c r="AF28068" s="104"/>
      <c r="AG28068" s="104"/>
      <c r="AK28068" s="104"/>
      <c r="AL28068" s="104"/>
      <c r="AO28068" s="104"/>
      <c r="AP28068" s="104"/>
    </row>
    <row r="28069" spans="21:42" ht="15" customHeight="1" x14ac:dyDescent="0.25">
      <c r="U28069" s="104"/>
      <c r="AB28069" s="104"/>
      <c r="AC28069" s="104"/>
      <c r="AF28069" s="104"/>
      <c r="AG28069" s="104"/>
      <c r="AK28069" s="104"/>
      <c r="AL28069" s="104"/>
      <c r="AO28069" s="104"/>
      <c r="AP28069" s="104"/>
    </row>
    <row r="28070" spans="21:42" ht="15" customHeight="1" x14ac:dyDescent="0.25">
      <c r="U28070" s="104"/>
      <c r="AB28070" s="104"/>
      <c r="AC28070" s="104"/>
      <c r="AF28070" s="104"/>
      <c r="AG28070" s="104"/>
      <c r="AK28070" s="104"/>
      <c r="AL28070" s="104"/>
      <c r="AO28070" s="104"/>
      <c r="AP28070" s="104"/>
    </row>
    <row r="28071" spans="21:42" ht="15" customHeight="1" x14ac:dyDescent="0.25">
      <c r="U28071" s="104"/>
      <c r="AB28071" s="104"/>
      <c r="AC28071" s="104"/>
      <c r="AF28071" s="104"/>
      <c r="AG28071" s="104"/>
      <c r="AK28071" s="104"/>
      <c r="AL28071" s="104"/>
      <c r="AO28071" s="104"/>
      <c r="AP28071" s="104"/>
    </row>
    <row r="28072" spans="21:42" ht="15" customHeight="1" x14ac:dyDescent="0.25">
      <c r="U28072" s="104"/>
      <c r="AB28072" s="104"/>
      <c r="AC28072" s="104"/>
      <c r="AF28072" s="104"/>
      <c r="AG28072" s="104"/>
      <c r="AK28072" s="104"/>
      <c r="AL28072" s="104"/>
      <c r="AO28072" s="104"/>
      <c r="AP28072" s="104"/>
    </row>
    <row r="28073" spans="21:42" ht="15" customHeight="1" x14ac:dyDescent="0.25">
      <c r="U28073" s="104"/>
      <c r="AB28073" s="104"/>
      <c r="AC28073" s="104"/>
      <c r="AF28073" s="104"/>
      <c r="AG28073" s="104"/>
      <c r="AK28073" s="104"/>
      <c r="AL28073" s="104"/>
      <c r="AO28073" s="104"/>
      <c r="AP28073" s="104"/>
    </row>
    <row r="28074" spans="21:42" ht="15" customHeight="1" x14ac:dyDescent="0.25">
      <c r="U28074" s="104"/>
      <c r="AB28074" s="104"/>
      <c r="AC28074" s="104"/>
      <c r="AF28074" s="104"/>
      <c r="AG28074" s="104"/>
      <c r="AK28074" s="104"/>
      <c r="AL28074" s="104"/>
      <c r="AO28074" s="104"/>
      <c r="AP28074" s="104"/>
    </row>
    <row r="28075" spans="21:42" ht="15" customHeight="1" x14ac:dyDescent="0.25">
      <c r="U28075" s="104"/>
      <c r="AB28075" s="104"/>
      <c r="AC28075" s="104"/>
      <c r="AF28075" s="104"/>
      <c r="AG28075" s="104"/>
      <c r="AK28075" s="104"/>
      <c r="AL28075" s="104"/>
      <c r="AO28075" s="104"/>
      <c r="AP28075" s="104"/>
    </row>
    <row r="28076" spans="21:42" ht="15" customHeight="1" x14ac:dyDescent="0.25">
      <c r="U28076" s="104"/>
      <c r="AB28076" s="104"/>
      <c r="AC28076" s="104"/>
      <c r="AF28076" s="104"/>
      <c r="AG28076" s="104"/>
      <c r="AK28076" s="104"/>
      <c r="AL28076" s="104"/>
      <c r="AO28076" s="104"/>
      <c r="AP28076" s="104"/>
    </row>
    <row r="28077" spans="21:42" ht="15" customHeight="1" x14ac:dyDescent="0.25">
      <c r="U28077" s="104"/>
      <c r="AB28077" s="104"/>
      <c r="AC28077" s="104"/>
      <c r="AF28077" s="104"/>
      <c r="AG28077" s="104"/>
      <c r="AK28077" s="104"/>
      <c r="AL28077" s="104"/>
      <c r="AO28077" s="104"/>
      <c r="AP28077" s="104"/>
    </row>
    <row r="28078" spans="21:42" ht="15" customHeight="1" x14ac:dyDescent="0.25">
      <c r="U28078" s="104"/>
      <c r="AB28078" s="104"/>
      <c r="AC28078" s="104"/>
      <c r="AF28078" s="104"/>
      <c r="AG28078" s="104"/>
      <c r="AK28078" s="104"/>
      <c r="AL28078" s="104"/>
      <c r="AO28078" s="104"/>
      <c r="AP28078" s="104"/>
    </row>
    <row r="28079" spans="21:42" ht="15" customHeight="1" x14ac:dyDescent="0.25">
      <c r="U28079" s="104"/>
      <c r="AB28079" s="104"/>
      <c r="AC28079" s="104"/>
      <c r="AF28079" s="104"/>
      <c r="AG28079" s="104"/>
      <c r="AK28079" s="104"/>
      <c r="AL28079" s="104"/>
      <c r="AO28079" s="104"/>
      <c r="AP28079" s="104"/>
    </row>
    <row r="28080" spans="21:42" ht="15" customHeight="1" x14ac:dyDescent="0.25">
      <c r="U28080" s="104"/>
      <c r="AB28080" s="104"/>
      <c r="AC28080" s="104"/>
      <c r="AF28080" s="104"/>
      <c r="AG28080" s="104"/>
      <c r="AK28080" s="104"/>
      <c r="AL28080" s="104"/>
      <c r="AO28080" s="104"/>
      <c r="AP28080" s="104"/>
    </row>
    <row r="28081" spans="21:42" ht="15" customHeight="1" x14ac:dyDescent="0.25">
      <c r="U28081" s="104"/>
      <c r="AB28081" s="104"/>
      <c r="AC28081" s="104"/>
      <c r="AF28081" s="104"/>
      <c r="AG28081" s="104"/>
      <c r="AK28081" s="104"/>
      <c r="AL28081" s="104"/>
      <c r="AO28081" s="104"/>
      <c r="AP28081" s="104"/>
    </row>
    <row r="28082" spans="21:42" ht="15" customHeight="1" x14ac:dyDescent="0.25">
      <c r="U28082" s="104"/>
      <c r="AB28082" s="104"/>
      <c r="AC28082" s="104"/>
      <c r="AF28082" s="104"/>
      <c r="AG28082" s="104"/>
      <c r="AK28082" s="104"/>
      <c r="AL28082" s="104"/>
      <c r="AO28082" s="104"/>
      <c r="AP28082" s="104"/>
    </row>
    <row r="28083" spans="21:42" ht="15" customHeight="1" x14ac:dyDescent="0.25">
      <c r="U28083" s="104"/>
      <c r="AB28083" s="104"/>
      <c r="AC28083" s="104"/>
      <c r="AF28083" s="104"/>
      <c r="AG28083" s="104"/>
      <c r="AK28083" s="104"/>
      <c r="AL28083" s="104"/>
      <c r="AO28083" s="104"/>
      <c r="AP28083" s="104"/>
    </row>
    <row r="28084" spans="21:42" ht="15" customHeight="1" x14ac:dyDescent="0.25">
      <c r="U28084" s="104"/>
      <c r="AB28084" s="104"/>
      <c r="AC28084" s="104"/>
      <c r="AF28084" s="104"/>
      <c r="AG28084" s="104"/>
      <c r="AK28084" s="104"/>
      <c r="AL28084" s="104"/>
      <c r="AO28084" s="104"/>
      <c r="AP28084" s="104"/>
    </row>
    <row r="28085" spans="21:42" ht="15" customHeight="1" x14ac:dyDescent="0.25">
      <c r="U28085" s="104"/>
      <c r="AB28085" s="104"/>
      <c r="AC28085" s="104"/>
      <c r="AF28085" s="104"/>
      <c r="AG28085" s="104"/>
      <c r="AK28085" s="104"/>
      <c r="AL28085" s="104"/>
      <c r="AO28085" s="104"/>
      <c r="AP28085" s="104"/>
    </row>
    <row r="28086" spans="21:42" ht="15" customHeight="1" x14ac:dyDescent="0.25">
      <c r="U28086" s="104"/>
      <c r="AB28086" s="104"/>
      <c r="AC28086" s="104"/>
      <c r="AF28086" s="104"/>
      <c r="AG28086" s="104"/>
      <c r="AK28086" s="104"/>
      <c r="AL28086" s="104"/>
      <c r="AO28086" s="104"/>
      <c r="AP28086" s="104"/>
    </row>
    <row r="28087" spans="21:42" ht="15" customHeight="1" x14ac:dyDescent="0.25">
      <c r="U28087" s="104"/>
      <c r="AB28087" s="104"/>
      <c r="AC28087" s="104"/>
      <c r="AF28087" s="104"/>
      <c r="AG28087" s="104"/>
      <c r="AK28087" s="104"/>
      <c r="AL28087" s="104"/>
      <c r="AO28087" s="104"/>
      <c r="AP28087" s="104"/>
    </row>
    <row r="28088" spans="21:42" ht="15" customHeight="1" x14ac:dyDescent="0.25">
      <c r="U28088" s="104"/>
      <c r="AB28088" s="104"/>
      <c r="AC28088" s="104"/>
      <c r="AF28088" s="104"/>
      <c r="AG28088" s="104"/>
      <c r="AK28088" s="104"/>
      <c r="AL28088" s="104"/>
      <c r="AO28088" s="104"/>
      <c r="AP28088" s="104"/>
    </row>
    <row r="28089" spans="21:42" ht="15" customHeight="1" x14ac:dyDescent="0.25">
      <c r="U28089" s="104"/>
      <c r="AB28089" s="104"/>
      <c r="AC28089" s="104"/>
      <c r="AF28089" s="104"/>
      <c r="AG28089" s="104"/>
      <c r="AK28089" s="104"/>
      <c r="AL28089" s="104"/>
      <c r="AO28089" s="104"/>
      <c r="AP28089" s="104"/>
    </row>
    <row r="28090" spans="21:42" ht="15" customHeight="1" x14ac:dyDescent="0.25">
      <c r="U28090" s="104"/>
      <c r="AB28090" s="104"/>
      <c r="AC28090" s="104"/>
      <c r="AF28090" s="104"/>
      <c r="AG28090" s="104"/>
      <c r="AK28090" s="104"/>
      <c r="AL28090" s="104"/>
      <c r="AO28090" s="104"/>
      <c r="AP28090" s="104"/>
    </row>
    <row r="28091" spans="21:42" ht="15" customHeight="1" x14ac:dyDescent="0.25">
      <c r="U28091" s="104"/>
      <c r="AB28091" s="104"/>
      <c r="AC28091" s="104"/>
      <c r="AF28091" s="104"/>
      <c r="AG28091" s="104"/>
      <c r="AK28091" s="104"/>
      <c r="AL28091" s="104"/>
      <c r="AO28091" s="104"/>
      <c r="AP28091" s="104"/>
    </row>
    <row r="28092" spans="21:42" ht="15" customHeight="1" x14ac:dyDescent="0.25">
      <c r="U28092" s="104"/>
      <c r="AB28092" s="104"/>
      <c r="AC28092" s="104"/>
      <c r="AF28092" s="104"/>
      <c r="AG28092" s="104"/>
      <c r="AK28092" s="104"/>
      <c r="AL28092" s="104"/>
      <c r="AO28092" s="104"/>
      <c r="AP28092" s="104"/>
    </row>
    <row r="28093" spans="21:42" ht="15" customHeight="1" x14ac:dyDescent="0.25">
      <c r="U28093" s="104"/>
      <c r="AB28093" s="104"/>
      <c r="AC28093" s="104"/>
      <c r="AF28093" s="104"/>
      <c r="AG28093" s="104"/>
      <c r="AK28093" s="104"/>
      <c r="AL28093" s="104"/>
      <c r="AO28093" s="104"/>
      <c r="AP28093" s="104"/>
    </row>
    <row r="28094" spans="21:42" ht="15" customHeight="1" x14ac:dyDescent="0.25">
      <c r="U28094" s="104"/>
      <c r="AB28094" s="104"/>
      <c r="AC28094" s="104"/>
      <c r="AF28094" s="104"/>
      <c r="AG28094" s="104"/>
      <c r="AK28094" s="104"/>
      <c r="AL28094" s="104"/>
      <c r="AO28094" s="104"/>
      <c r="AP28094" s="104"/>
    </row>
    <row r="28095" spans="21:42" ht="15" customHeight="1" x14ac:dyDescent="0.25">
      <c r="U28095" s="104"/>
      <c r="AB28095" s="104"/>
      <c r="AC28095" s="104"/>
      <c r="AF28095" s="104"/>
      <c r="AG28095" s="104"/>
      <c r="AK28095" s="104"/>
      <c r="AL28095" s="104"/>
      <c r="AO28095" s="104"/>
      <c r="AP28095" s="104"/>
    </row>
    <row r="28096" spans="21:42" ht="15" customHeight="1" x14ac:dyDescent="0.25">
      <c r="U28096" s="104"/>
      <c r="AB28096" s="104"/>
      <c r="AC28096" s="104"/>
      <c r="AF28096" s="104"/>
      <c r="AG28096" s="104"/>
      <c r="AK28096" s="104"/>
      <c r="AL28096" s="104"/>
      <c r="AO28096" s="104"/>
      <c r="AP28096" s="104"/>
    </row>
    <row r="28097" spans="21:42" ht="15" customHeight="1" x14ac:dyDescent="0.25">
      <c r="U28097" s="104"/>
      <c r="AB28097" s="104"/>
      <c r="AC28097" s="104"/>
      <c r="AF28097" s="104"/>
      <c r="AG28097" s="104"/>
      <c r="AK28097" s="104"/>
      <c r="AL28097" s="104"/>
      <c r="AO28097" s="104"/>
      <c r="AP28097" s="104"/>
    </row>
    <row r="28098" spans="21:42" ht="15" customHeight="1" x14ac:dyDescent="0.25">
      <c r="U28098" s="104"/>
      <c r="AB28098" s="104"/>
      <c r="AC28098" s="104"/>
      <c r="AF28098" s="104"/>
      <c r="AG28098" s="104"/>
      <c r="AK28098" s="104"/>
      <c r="AL28098" s="104"/>
      <c r="AO28098" s="104"/>
      <c r="AP28098" s="104"/>
    </row>
    <row r="28099" spans="21:42" ht="15" customHeight="1" x14ac:dyDescent="0.25">
      <c r="U28099" s="104"/>
      <c r="AB28099" s="104"/>
      <c r="AC28099" s="104"/>
      <c r="AF28099" s="104"/>
      <c r="AG28099" s="104"/>
      <c r="AK28099" s="104"/>
      <c r="AL28099" s="104"/>
      <c r="AO28099" s="104"/>
      <c r="AP28099" s="104"/>
    </row>
    <row r="28100" spans="21:42" ht="15" customHeight="1" x14ac:dyDescent="0.25">
      <c r="U28100" s="104"/>
      <c r="AB28100" s="104"/>
      <c r="AC28100" s="104"/>
      <c r="AF28100" s="104"/>
      <c r="AG28100" s="104"/>
      <c r="AK28100" s="104"/>
      <c r="AL28100" s="104"/>
      <c r="AO28100" s="104"/>
      <c r="AP28100" s="104"/>
    </row>
    <row r="28101" spans="21:42" ht="15" customHeight="1" x14ac:dyDescent="0.25">
      <c r="U28101" s="104"/>
      <c r="AB28101" s="104"/>
      <c r="AC28101" s="104"/>
      <c r="AF28101" s="104"/>
      <c r="AG28101" s="104"/>
      <c r="AK28101" s="104"/>
      <c r="AL28101" s="104"/>
      <c r="AO28101" s="104"/>
      <c r="AP28101" s="104"/>
    </row>
    <row r="28102" spans="21:42" ht="15" customHeight="1" x14ac:dyDescent="0.25">
      <c r="U28102" s="104"/>
      <c r="AB28102" s="104"/>
      <c r="AC28102" s="104"/>
      <c r="AF28102" s="104"/>
      <c r="AG28102" s="104"/>
      <c r="AK28102" s="104"/>
      <c r="AL28102" s="104"/>
      <c r="AO28102" s="104"/>
      <c r="AP28102" s="104"/>
    </row>
    <row r="28103" spans="21:42" ht="15" customHeight="1" x14ac:dyDescent="0.25">
      <c r="U28103" s="104"/>
      <c r="AB28103" s="104"/>
      <c r="AC28103" s="104"/>
      <c r="AF28103" s="104"/>
      <c r="AG28103" s="104"/>
      <c r="AK28103" s="104"/>
      <c r="AL28103" s="104"/>
      <c r="AO28103" s="104"/>
      <c r="AP28103" s="104"/>
    </row>
    <row r="28104" spans="21:42" ht="15" customHeight="1" x14ac:dyDescent="0.25">
      <c r="U28104" s="104"/>
      <c r="AB28104" s="104"/>
      <c r="AC28104" s="104"/>
      <c r="AF28104" s="104"/>
      <c r="AG28104" s="104"/>
      <c r="AK28104" s="104"/>
      <c r="AL28104" s="104"/>
      <c r="AO28104" s="104"/>
      <c r="AP28104" s="104"/>
    </row>
    <row r="28105" spans="21:42" ht="15" customHeight="1" x14ac:dyDescent="0.25">
      <c r="U28105" s="104"/>
      <c r="AB28105" s="104"/>
      <c r="AC28105" s="104"/>
      <c r="AF28105" s="104"/>
      <c r="AG28105" s="104"/>
      <c r="AK28105" s="104"/>
      <c r="AL28105" s="104"/>
      <c r="AO28105" s="104"/>
      <c r="AP28105" s="104"/>
    </row>
    <row r="28106" spans="21:42" ht="15" customHeight="1" x14ac:dyDescent="0.25">
      <c r="U28106" s="104"/>
      <c r="AB28106" s="104"/>
      <c r="AC28106" s="104"/>
      <c r="AF28106" s="104"/>
      <c r="AG28106" s="104"/>
      <c r="AK28106" s="104"/>
      <c r="AL28106" s="104"/>
      <c r="AO28106" s="104"/>
      <c r="AP28106" s="104"/>
    </row>
    <row r="28107" spans="21:42" ht="15" customHeight="1" x14ac:dyDescent="0.25">
      <c r="U28107" s="104"/>
      <c r="AB28107" s="104"/>
      <c r="AC28107" s="104"/>
      <c r="AF28107" s="104"/>
      <c r="AG28107" s="104"/>
      <c r="AK28107" s="104"/>
      <c r="AL28107" s="104"/>
      <c r="AO28107" s="104"/>
      <c r="AP28107" s="104"/>
    </row>
    <row r="28108" spans="21:42" ht="15" customHeight="1" x14ac:dyDescent="0.25">
      <c r="U28108" s="104"/>
      <c r="AB28108" s="104"/>
      <c r="AC28108" s="104"/>
      <c r="AF28108" s="104"/>
      <c r="AG28108" s="104"/>
      <c r="AK28108" s="104"/>
      <c r="AL28108" s="104"/>
      <c r="AO28108" s="104"/>
      <c r="AP28108" s="104"/>
    </row>
    <row r="28109" spans="21:42" ht="15" customHeight="1" x14ac:dyDescent="0.25">
      <c r="U28109" s="104"/>
      <c r="AB28109" s="104"/>
      <c r="AC28109" s="104"/>
      <c r="AF28109" s="104"/>
      <c r="AG28109" s="104"/>
      <c r="AK28109" s="104"/>
      <c r="AL28109" s="104"/>
      <c r="AO28109" s="104"/>
      <c r="AP28109" s="104"/>
    </row>
    <row r="28110" spans="21:42" ht="15" customHeight="1" x14ac:dyDescent="0.25">
      <c r="U28110" s="104"/>
      <c r="AB28110" s="104"/>
      <c r="AC28110" s="104"/>
      <c r="AF28110" s="104"/>
      <c r="AG28110" s="104"/>
      <c r="AK28110" s="104"/>
      <c r="AL28110" s="104"/>
      <c r="AO28110" s="104"/>
      <c r="AP28110" s="104"/>
    </row>
    <row r="28111" spans="21:42" ht="15" customHeight="1" x14ac:dyDescent="0.25">
      <c r="U28111" s="104"/>
      <c r="AB28111" s="104"/>
      <c r="AC28111" s="104"/>
      <c r="AF28111" s="104"/>
      <c r="AG28111" s="104"/>
      <c r="AK28111" s="104"/>
      <c r="AL28111" s="104"/>
      <c r="AO28111" s="104"/>
      <c r="AP28111" s="104"/>
    </row>
    <row r="28112" spans="21:42" ht="15" customHeight="1" x14ac:dyDescent="0.25">
      <c r="U28112" s="104"/>
      <c r="AB28112" s="104"/>
      <c r="AC28112" s="104"/>
      <c r="AF28112" s="104"/>
      <c r="AG28112" s="104"/>
      <c r="AK28112" s="104"/>
      <c r="AL28112" s="104"/>
      <c r="AO28112" s="104"/>
      <c r="AP28112" s="104"/>
    </row>
    <row r="28113" spans="21:42" ht="15" customHeight="1" x14ac:dyDescent="0.25">
      <c r="U28113" s="104"/>
      <c r="AB28113" s="104"/>
      <c r="AC28113" s="104"/>
      <c r="AF28113" s="104"/>
      <c r="AG28113" s="104"/>
      <c r="AK28113" s="104"/>
      <c r="AL28113" s="104"/>
      <c r="AO28113" s="104"/>
      <c r="AP28113" s="104"/>
    </row>
    <row r="28114" spans="21:42" ht="15" customHeight="1" x14ac:dyDescent="0.25">
      <c r="U28114" s="104"/>
      <c r="AB28114" s="104"/>
      <c r="AC28114" s="104"/>
      <c r="AF28114" s="104"/>
      <c r="AG28114" s="104"/>
      <c r="AK28114" s="104"/>
      <c r="AL28114" s="104"/>
      <c r="AO28114" s="104"/>
      <c r="AP28114" s="104"/>
    </row>
    <row r="28115" spans="21:42" ht="15" customHeight="1" x14ac:dyDescent="0.25">
      <c r="U28115" s="104"/>
      <c r="AB28115" s="104"/>
      <c r="AC28115" s="104"/>
      <c r="AF28115" s="104"/>
      <c r="AG28115" s="104"/>
      <c r="AK28115" s="104"/>
      <c r="AL28115" s="104"/>
      <c r="AO28115" s="104"/>
      <c r="AP28115" s="104"/>
    </row>
    <row r="28116" spans="21:42" ht="15" customHeight="1" x14ac:dyDescent="0.25">
      <c r="U28116" s="104"/>
      <c r="AB28116" s="104"/>
      <c r="AC28116" s="104"/>
      <c r="AF28116" s="104"/>
      <c r="AG28116" s="104"/>
      <c r="AK28116" s="104"/>
      <c r="AL28116" s="104"/>
      <c r="AO28116" s="104"/>
      <c r="AP28116" s="104"/>
    </row>
    <row r="28117" spans="21:42" ht="15" customHeight="1" x14ac:dyDescent="0.25">
      <c r="U28117" s="104"/>
      <c r="AB28117" s="104"/>
      <c r="AC28117" s="104"/>
      <c r="AF28117" s="104"/>
      <c r="AG28117" s="104"/>
      <c r="AK28117" s="104"/>
      <c r="AL28117" s="104"/>
      <c r="AO28117" s="104"/>
      <c r="AP28117" s="104"/>
    </row>
    <row r="28118" spans="21:42" ht="15" customHeight="1" x14ac:dyDescent="0.25">
      <c r="U28118" s="104"/>
      <c r="AB28118" s="104"/>
      <c r="AC28118" s="104"/>
      <c r="AF28118" s="104"/>
      <c r="AG28118" s="104"/>
      <c r="AK28118" s="104"/>
      <c r="AL28118" s="104"/>
      <c r="AO28118" s="104"/>
      <c r="AP28118" s="104"/>
    </row>
    <row r="28119" spans="21:42" ht="15" customHeight="1" x14ac:dyDescent="0.25">
      <c r="U28119" s="104"/>
      <c r="AB28119" s="104"/>
      <c r="AC28119" s="104"/>
      <c r="AF28119" s="104"/>
      <c r="AG28119" s="104"/>
      <c r="AK28119" s="104"/>
      <c r="AL28119" s="104"/>
      <c r="AO28119" s="104"/>
      <c r="AP28119" s="104"/>
    </row>
    <row r="28120" spans="21:42" ht="15" customHeight="1" x14ac:dyDescent="0.25">
      <c r="U28120" s="104"/>
      <c r="AB28120" s="104"/>
      <c r="AC28120" s="104"/>
      <c r="AF28120" s="104"/>
      <c r="AG28120" s="104"/>
      <c r="AK28120" s="104"/>
      <c r="AL28120" s="104"/>
      <c r="AO28120" s="104"/>
      <c r="AP28120" s="104"/>
    </row>
    <row r="28121" spans="21:42" ht="15" customHeight="1" x14ac:dyDescent="0.25">
      <c r="U28121" s="104"/>
      <c r="AB28121" s="104"/>
      <c r="AC28121" s="104"/>
      <c r="AF28121" s="104"/>
      <c r="AG28121" s="104"/>
      <c r="AK28121" s="104"/>
      <c r="AL28121" s="104"/>
      <c r="AO28121" s="104"/>
      <c r="AP28121" s="104"/>
    </row>
    <row r="28122" spans="21:42" ht="15" customHeight="1" x14ac:dyDescent="0.25">
      <c r="U28122" s="104"/>
      <c r="AB28122" s="104"/>
      <c r="AC28122" s="104"/>
      <c r="AF28122" s="104"/>
      <c r="AG28122" s="104"/>
      <c r="AK28122" s="104"/>
      <c r="AL28122" s="104"/>
      <c r="AO28122" s="104"/>
      <c r="AP28122" s="104"/>
    </row>
    <row r="28123" spans="21:42" ht="15" customHeight="1" x14ac:dyDescent="0.25">
      <c r="U28123" s="104"/>
      <c r="AB28123" s="104"/>
      <c r="AC28123" s="104"/>
      <c r="AF28123" s="104"/>
      <c r="AG28123" s="104"/>
      <c r="AK28123" s="104"/>
      <c r="AL28123" s="104"/>
      <c r="AO28123" s="104"/>
      <c r="AP28123" s="104"/>
    </row>
    <row r="28124" spans="21:42" ht="15" customHeight="1" x14ac:dyDescent="0.25">
      <c r="U28124" s="104"/>
      <c r="AB28124" s="104"/>
      <c r="AC28124" s="104"/>
      <c r="AF28124" s="104"/>
      <c r="AG28124" s="104"/>
      <c r="AK28124" s="104"/>
      <c r="AL28124" s="104"/>
      <c r="AO28124" s="104"/>
      <c r="AP28124" s="104"/>
    </row>
    <row r="28125" spans="21:42" ht="15" customHeight="1" x14ac:dyDescent="0.25">
      <c r="U28125" s="104"/>
      <c r="AB28125" s="104"/>
      <c r="AC28125" s="104"/>
      <c r="AF28125" s="104"/>
      <c r="AG28125" s="104"/>
      <c r="AK28125" s="104"/>
      <c r="AL28125" s="104"/>
      <c r="AO28125" s="104"/>
      <c r="AP28125" s="104"/>
    </row>
    <row r="28126" spans="21:42" ht="15" customHeight="1" x14ac:dyDescent="0.25">
      <c r="U28126" s="104"/>
      <c r="AB28126" s="104"/>
      <c r="AC28126" s="104"/>
      <c r="AF28126" s="104"/>
      <c r="AG28126" s="104"/>
      <c r="AK28126" s="104"/>
      <c r="AL28126" s="104"/>
      <c r="AO28126" s="104"/>
      <c r="AP28126" s="104"/>
    </row>
    <row r="28127" spans="21:42" ht="15" customHeight="1" x14ac:dyDescent="0.25">
      <c r="U28127" s="104"/>
      <c r="AB28127" s="104"/>
      <c r="AC28127" s="104"/>
      <c r="AF28127" s="104"/>
      <c r="AG28127" s="104"/>
      <c r="AK28127" s="104"/>
      <c r="AL28127" s="104"/>
      <c r="AO28127" s="104"/>
      <c r="AP28127" s="104"/>
    </row>
    <row r="28128" spans="21:42" ht="15" customHeight="1" x14ac:dyDescent="0.25">
      <c r="U28128" s="104"/>
      <c r="AB28128" s="104"/>
      <c r="AC28128" s="104"/>
      <c r="AF28128" s="104"/>
      <c r="AG28128" s="104"/>
      <c r="AK28128" s="104"/>
      <c r="AL28128" s="104"/>
      <c r="AO28128" s="104"/>
      <c r="AP28128" s="104"/>
    </row>
    <row r="28129" spans="21:42" ht="15" customHeight="1" x14ac:dyDescent="0.25">
      <c r="U28129" s="104"/>
      <c r="AB28129" s="104"/>
      <c r="AC28129" s="104"/>
      <c r="AF28129" s="104"/>
      <c r="AG28129" s="104"/>
      <c r="AK28129" s="104"/>
      <c r="AL28129" s="104"/>
      <c r="AO28129" s="104"/>
      <c r="AP28129" s="104"/>
    </row>
    <row r="28130" spans="21:42" ht="15" customHeight="1" x14ac:dyDescent="0.25">
      <c r="U28130" s="104"/>
      <c r="AB28130" s="104"/>
      <c r="AC28130" s="104"/>
      <c r="AF28130" s="104"/>
      <c r="AG28130" s="104"/>
      <c r="AK28130" s="104"/>
      <c r="AL28130" s="104"/>
      <c r="AO28130" s="104"/>
      <c r="AP28130" s="104"/>
    </row>
    <row r="28131" spans="21:42" ht="15" customHeight="1" x14ac:dyDescent="0.25">
      <c r="U28131" s="104"/>
      <c r="AB28131" s="104"/>
      <c r="AC28131" s="104"/>
      <c r="AF28131" s="104"/>
      <c r="AG28131" s="104"/>
      <c r="AK28131" s="104"/>
      <c r="AL28131" s="104"/>
      <c r="AO28131" s="104"/>
      <c r="AP28131" s="104"/>
    </row>
    <row r="28132" spans="21:42" ht="15" customHeight="1" x14ac:dyDescent="0.25">
      <c r="U28132" s="104"/>
      <c r="AB28132" s="104"/>
      <c r="AC28132" s="104"/>
      <c r="AF28132" s="104"/>
      <c r="AG28132" s="104"/>
      <c r="AK28132" s="104"/>
      <c r="AL28132" s="104"/>
      <c r="AO28132" s="104"/>
      <c r="AP28132" s="104"/>
    </row>
    <row r="28133" spans="21:42" ht="15" customHeight="1" x14ac:dyDescent="0.25">
      <c r="U28133" s="104"/>
      <c r="AB28133" s="104"/>
      <c r="AC28133" s="104"/>
      <c r="AF28133" s="104"/>
      <c r="AG28133" s="104"/>
      <c r="AK28133" s="104"/>
      <c r="AL28133" s="104"/>
      <c r="AO28133" s="104"/>
      <c r="AP28133" s="104"/>
    </row>
    <row r="28134" spans="21:42" ht="15" customHeight="1" x14ac:dyDescent="0.25">
      <c r="U28134" s="104"/>
      <c r="AB28134" s="104"/>
      <c r="AC28134" s="104"/>
      <c r="AF28134" s="104"/>
      <c r="AG28134" s="104"/>
      <c r="AK28134" s="104"/>
      <c r="AL28134" s="104"/>
      <c r="AO28134" s="104"/>
      <c r="AP28134" s="104"/>
    </row>
    <row r="28135" spans="21:42" ht="15" customHeight="1" x14ac:dyDescent="0.25">
      <c r="U28135" s="104"/>
      <c r="AB28135" s="104"/>
      <c r="AC28135" s="104"/>
      <c r="AF28135" s="104"/>
      <c r="AG28135" s="104"/>
      <c r="AK28135" s="104"/>
      <c r="AL28135" s="104"/>
      <c r="AO28135" s="104"/>
      <c r="AP28135" s="104"/>
    </row>
    <row r="28136" spans="21:42" ht="15" customHeight="1" x14ac:dyDescent="0.25">
      <c r="U28136" s="104"/>
      <c r="AB28136" s="104"/>
      <c r="AC28136" s="104"/>
      <c r="AF28136" s="104"/>
      <c r="AG28136" s="104"/>
      <c r="AK28136" s="104"/>
      <c r="AL28136" s="104"/>
      <c r="AO28136" s="104"/>
      <c r="AP28136" s="104"/>
    </row>
    <row r="28137" spans="21:42" ht="15" customHeight="1" x14ac:dyDescent="0.25">
      <c r="U28137" s="104"/>
      <c r="AB28137" s="104"/>
      <c r="AC28137" s="104"/>
      <c r="AF28137" s="104"/>
      <c r="AG28137" s="104"/>
      <c r="AK28137" s="104"/>
      <c r="AL28137" s="104"/>
      <c r="AO28137" s="104"/>
      <c r="AP28137" s="104"/>
    </row>
    <row r="28138" spans="21:42" ht="15" customHeight="1" x14ac:dyDescent="0.25">
      <c r="U28138" s="104"/>
      <c r="AB28138" s="104"/>
      <c r="AC28138" s="104"/>
      <c r="AF28138" s="104"/>
      <c r="AG28138" s="104"/>
      <c r="AK28138" s="104"/>
      <c r="AL28138" s="104"/>
      <c r="AO28138" s="104"/>
      <c r="AP28138" s="104"/>
    </row>
    <row r="28139" spans="21:42" ht="15" customHeight="1" x14ac:dyDescent="0.25">
      <c r="U28139" s="104"/>
      <c r="AB28139" s="104"/>
      <c r="AC28139" s="104"/>
      <c r="AF28139" s="104"/>
      <c r="AG28139" s="104"/>
      <c r="AK28139" s="104"/>
      <c r="AL28139" s="104"/>
      <c r="AO28139" s="104"/>
      <c r="AP28139" s="104"/>
    </row>
    <row r="28140" spans="21:42" ht="15" customHeight="1" x14ac:dyDescent="0.25">
      <c r="U28140" s="104"/>
      <c r="AB28140" s="104"/>
      <c r="AC28140" s="104"/>
      <c r="AF28140" s="104"/>
      <c r="AG28140" s="104"/>
      <c r="AK28140" s="104"/>
      <c r="AL28140" s="104"/>
      <c r="AO28140" s="104"/>
      <c r="AP28140" s="104"/>
    </row>
    <row r="28141" spans="21:42" ht="15" customHeight="1" x14ac:dyDescent="0.25">
      <c r="U28141" s="104"/>
      <c r="AB28141" s="104"/>
      <c r="AC28141" s="104"/>
      <c r="AF28141" s="104"/>
      <c r="AG28141" s="104"/>
      <c r="AK28141" s="104"/>
      <c r="AL28141" s="104"/>
      <c r="AO28141" s="104"/>
      <c r="AP28141" s="104"/>
    </row>
    <row r="28142" spans="21:42" ht="15" customHeight="1" x14ac:dyDescent="0.25">
      <c r="U28142" s="104"/>
      <c r="AB28142" s="104"/>
      <c r="AC28142" s="104"/>
      <c r="AF28142" s="104"/>
      <c r="AG28142" s="104"/>
      <c r="AK28142" s="104"/>
      <c r="AL28142" s="104"/>
      <c r="AO28142" s="104"/>
      <c r="AP28142" s="104"/>
    </row>
    <row r="28143" spans="21:42" ht="15" customHeight="1" x14ac:dyDescent="0.25">
      <c r="U28143" s="104"/>
      <c r="AB28143" s="104"/>
      <c r="AC28143" s="104"/>
      <c r="AF28143" s="104"/>
      <c r="AG28143" s="104"/>
      <c r="AK28143" s="104"/>
      <c r="AL28143" s="104"/>
      <c r="AO28143" s="104"/>
      <c r="AP28143" s="104"/>
    </row>
    <row r="28144" spans="21:42" ht="15" customHeight="1" x14ac:dyDescent="0.25">
      <c r="U28144" s="104"/>
      <c r="AB28144" s="104"/>
      <c r="AC28144" s="104"/>
      <c r="AF28144" s="104"/>
      <c r="AG28144" s="104"/>
      <c r="AK28144" s="104"/>
      <c r="AL28144" s="104"/>
      <c r="AO28144" s="104"/>
      <c r="AP28144" s="104"/>
    </row>
    <row r="28145" spans="21:42" ht="15" customHeight="1" x14ac:dyDescent="0.25">
      <c r="U28145" s="104"/>
      <c r="AB28145" s="104"/>
      <c r="AC28145" s="104"/>
      <c r="AF28145" s="104"/>
      <c r="AG28145" s="104"/>
      <c r="AK28145" s="104"/>
      <c r="AL28145" s="104"/>
      <c r="AO28145" s="104"/>
      <c r="AP28145" s="104"/>
    </row>
    <row r="28146" spans="21:42" ht="15" customHeight="1" x14ac:dyDescent="0.25">
      <c r="U28146" s="104"/>
      <c r="AB28146" s="104"/>
      <c r="AC28146" s="104"/>
      <c r="AF28146" s="104"/>
      <c r="AG28146" s="104"/>
      <c r="AK28146" s="104"/>
      <c r="AL28146" s="104"/>
      <c r="AO28146" s="104"/>
      <c r="AP28146" s="104"/>
    </row>
    <row r="28147" spans="21:42" ht="15" customHeight="1" x14ac:dyDescent="0.25">
      <c r="U28147" s="104"/>
      <c r="AB28147" s="104"/>
      <c r="AC28147" s="104"/>
      <c r="AF28147" s="104"/>
      <c r="AG28147" s="104"/>
      <c r="AK28147" s="104"/>
      <c r="AL28147" s="104"/>
      <c r="AO28147" s="104"/>
      <c r="AP28147" s="104"/>
    </row>
    <row r="28148" spans="21:42" ht="15" customHeight="1" x14ac:dyDescent="0.25">
      <c r="U28148" s="104"/>
      <c r="AB28148" s="104"/>
      <c r="AC28148" s="104"/>
      <c r="AF28148" s="104"/>
      <c r="AG28148" s="104"/>
      <c r="AK28148" s="104"/>
      <c r="AL28148" s="104"/>
      <c r="AO28148" s="104"/>
      <c r="AP28148" s="104"/>
    </row>
    <row r="28149" spans="21:42" ht="15" customHeight="1" x14ac:dyDescent="0.25">
      <c r="U28149" s="104"/>
      <c r="AB28149" s="104"/>
      <c r="AC28149" s="104"/>
      <c r="AF28149" s="104"/>
      <c r="AG28149" s="104"/>
      <c r="AK28149" s="104"/>
      <c r="AL28149" s="104"/>
      <c r="AO28149" s="104"/>
      <c r="AP28149" s="104"/>
    </row>
    <row r="28150" spans="21:42" ht="15" customHeight="1" x14ac:dyDescent="0.25">
      <c r="U28150" s="104"/>
      <c r="AB28150" s="104"/>
      <c r="AC28150" s="104"/>
      <c r="AF28150" s="104"/>
      <c r="AG28150" s="104"/>
      <c r="AK28150" s="104"/>
      <c r="AL28150" s="104"/>
      <c r="AO28150" s="104"/>
      <c r="AP28150" s="104"/>
    </row>
    <row r="28151" spans="21:42" ht="15" customHeight="1" x14ac:dyDescent="0.25">
      <c r="U28151" s="104"/>
      <c r="AB28151" s="104"/>
      <c r="AC28151" s="104"/>
      <c r="AF28151" s="104"/>
      <c r="AG28151" s="104"/>
      <c r="AK28151" s="104"/>
      <c r="AL28151" s="104"/>
      <c r="AO28151" s="104"/>
      <c r="AP28151" s="104"/>
    </row>
    <row r="28152" spans="21:42" ht="15" customHeight="1" x14ac:dyDescent="0.25">
      <c r="U28152" s="104"/>
      <c r="AB28152" s="104"/>
      <c r="AC28152" s="104"/>
      <c r="AF28152" s="104"/>
      <c r="AG28152" s="104"/>
      <c r="AK28152" s="104"/>
      <c r="AL28152" s="104"/>
      <c r="AO28152" s="104"/>
      <c r="AP28152" s="104"/>
    </row>
    <row r="28153" spans="21:42" ht="15" customHeight="1" x14ac:dyDescent="0.25">
      <c r="U28153" s="104"/>
      <c r="AB28153" s="104"/>
      <c r="AC28153" s="104"/>
      <c r="AF28153" s="104"/>
      <c r="AG28153" s="104"/>
      <c r="AK28153" s="104"/>
      <c r="AL28153" s="104"/>
      <c r="AO28153" s="104"/>
      <c r="AP28153" s="104"/>
    </row>
    <row r="28154" spans="21:42" ht="15" customHeight="1" x14ac:dyDescent="0.25">
      <c r="U28154" s="104"/>
      <c r="AB28154" s="104"/>
      <c r="AC28154" s="104"/>
      <c r="AF28154" s="104"/>
      <c r="AG28154" s="104"/>
      <c r="AK28154" s="104"/>
      <c r="AL28154" s="104"/>
      <c r="AO28154" s="104"/>
      <c r="AP28154" s="104"/>
    </row>
    <row r="28155" spans="21:42" ht="15" customHeight="1" x14ac:dyDescent="0.25">
      <c r="U28155" s="104"/>
      <c r="AB28155" s="104"/>
      <c r="AC28155" s="104"/>
      <c r="AF28155" s="104"/>
      <c r="AG28155" s="104"/>
      <c r="AK28155" s="104"/>
      <c r="AL28155" s="104"/>
      <c r="AO28155" s="104"/>
      <c r="AP28155" s="104"/>
    </row>
    <row r="28156" spans="21:42" ht="15" customHeight="1" x14ac:dyDescent="0.25">
      <c r="U28156" s="104"/>
      <c r="AB28156" s="104"/>
      <c r="AC28156" s="104"/>
      <c r="AF28156" s="104"/>
      <c r="AG28156" s="104"/>
      <c r="AK28156" s="104"/>
      <c r="AL28156" s="104"/>
      <c r="AO28156" s="104"/>
      <c r="AP28156" s="104"/>
    </row>
    <row r="28157" spans="21:42" ht="15" customHeight="1" x14ac:dyDescent="0.25">
      <c r="U28157" s="104"/>
      <c r="AB28157" s="104"/>
      <c r="AC28157" s="104"/>
      <c r="AF28157" s="104"/>
      <c r="AG28157" s="104"/>
      <c r="AK28157" s="104"/>
      <c r="AL28157" s="104"/>
      <c r="AO28157" s="104"/>
      <c r="AP28157" s="104"/>
    </row>
    <row r="28158" spans="21:42" ht="15" customHeight="1" x14ac:dyDescent="0.25">
      <c r="U28158" s="104"/>
      <c r="AB28158" s="104"/>
      <c r="AC28158" s="104"/>
      <c r="AF28158" s="104"/>
      <c r="AG28158" s="104"/>
      <c r="AK28158" s="104"/>
      <c r="AL28158" s="104"/>
      <c r="AO28158" s="104"/>
      <c r="AP28158" s="104"/>
    </row>
    <row r="28159" spans="21:42" ht="15" customHeight="1" x14ac:dyDescent="0.25">
      <c r="U28159" s="104"/>
      <c r="AB28159" s="104"/>
      <c r="AC28159" s="104"/>
      <c r="AF28159" s="104"/>
      <c r="AG28159" s="104"/>
      <c r="AK28159" s="104"/>
      <c r="AL28159" s="104"/>
      <c r="AO28159" s="104"/>
      <c r="AP28159" s="104"/>
    </row>
    <row r="28160" spans="21:42" ht="15" customHeight="1" x14ac:dyDescent="0.25">
      <c r="U28160" s="104"/>
      <c r="AB28160" s="104"/>
      <c r="AC28160" s="104"/>
      <c r="AF28160" s="104"/>
      <c r="AG28160" s="104"/>
      <c r="AK28160" s="104"/>
      <c r="AL28160" s="104"/>
      <c r="AO28160" s="104"/>
      <c r="AP28160" s="104"/>
    </row>
    <row r="28161" spans="21:42" ht="15" customHeight="1" x14ac:dyDescent="0.25">
      <c r="U28161" s="104"/>
      <c r="AB28161" s="104"/>
      <c r="AC28161" s="104"/>
      <c r="AF28161" s="104"/>
      <c r="AG28161" s="104"/>
      <c r="AK28161" s="104"/>
      <c r="AL28161" s="104"/>
      <c r="AO28161" s="104"/>
      <c r="AP28161" s="104"/>
    </row>
    <row r="28162" spans="21:42" ht="15" customHeight="1" x14ac:dyDescent="0.25">
      <c r="U28162" s="104"/>
      <c r="AB28162" s="104"/>
      <c r="AC28162" s="104"/>
      <c r="AF28162" s="104"/>
      <c r="AG28162" s="104"/>
      <c r="AK28162" s="104"/>
      <c r="AL28162" s="104"/>
      <c r="AO28162" s="104"/>
      <c r="AP28162" s="104"/>
    </row>
    <row r="28163" spans="21:42" ht="15" customHeight="1" x14ac:dyDescent="0.25">
      <c r="U28163" s="104"/>
      <c r="AB28163" s="104"/>
      <c r="AC28163" s="104"/>
      <c r="AF28163" s="104"/>
      <c r="AG28163" s="104"/>
      <c r="AK28163" s="104"/>
      <c r="AL28163" s="104"/>
      <c r="AO28163" s="104"/>
      <c r="AP28163" s="104"/>
    </row>
    <row r="28164" spans="21:42" ht="15" customHeight="1" x14ac:dyDescent="0.25">
      <c r="U28164" s="104"/>
      <c r="AB28164" s="104"/>
      <c r="AC28164" s="104"/>
      <c r="AF28164" s="104"/>
      <c r="AG28164" s="104"/>
      <c r="AK28164" s="104"/>
      <c r="AL28164" s="104"/>
      <c r="AO28164" s="104"/>
      <c r="AP28164" s="104"/>
    </row>
    <row r="28165" spans="21:42" ht="15" customHeight="1" x14ac:dyDescent="0.25">
      <c r="U28165" s="104"/>
      <c r="AB28165" s="104"/>
      <c r="AC28165" s="104"/>
      <c r="AF28165" s="104"/>
      <c r="AG28165" s="104"/>
      <c r="AK28165" s="104"/>
      <c r="AL28165" s="104"/>
      <c r="AO28165" s="104"/>
      <c r="AP28165" s="104"/>
    </row>
    <row r="28166" spans="21:42" ht="15" customHeight="1" x14ac:dyDescent="0.25">
      <c r="U28166" s="104"/>
      <c r="AB28166" s="104"/>
      <c r="AC28166" s="104"/>
      <c r="AF28166" s="104"/>
      <c r="AG28166" s="104"/>
      <c r="AK28166" s="104"/>
      <c r="AL28166" s="104"/>
      <c r="AO28166" s="104"/>
      <c r="AP28166" s="104"/>
    </row>
    <row r="28167" spans="21:42" ht="15" customHeight="1" x14ac:dyDescent="0.25">
      <c r="U28167" s="104"/>
      <c r="AB28167" s="104"/>
      <c r="AC28167" s="104"/>
      <c r="AF28167" s="104"/>
      <c r="AG28167" s="104"/>
      <c r="AK28167" s="104"/>
      <c r="AL28167" s="104"/>
      <c r="AO28167" s="104"/>
      <c r="AP28167" s="104"/>
    </row>
    <row r="28168" spans="21:42" ht="15" customHeight="1" x14ac:dyDescent="0.25">
      <c r="U28168" s="104"/>
      <c r="AB28168" s="104"/>
      <c r="AC28168" s="104"/>
      <c r="AF28168" s="104"/>
      <c r="AG28168" s="104"/>
      <c r="AK28168" s="104"/>
      <c r="AL28168" s="104"/>
      <c r="AO28168" s="104"/>
      <c r="AP28168" s="104"/>
    </row>
    <row r="28169" spans="21:42" ht="15" customHeight="1" x14ac:dyDescent="0.25">
      <c r="U28169" s="104"/>
      <c r="AB28169" s="104"/>
      <c r="AC28169" s="104"/>
      <c r="AF28169" s="104"/>
      <c r="AG28169" s="104"/>
      <c r="AK28169" s="104"/>
      <c r="AL28169" s="104"/>
      <c r="AO28169" s="104"/>
      <c r="AP28169" s="104"/>
    </row>
    <row r="28170" spans="21:42" ht="15" customHeight="1" x14ac:dyDescent="0.25">
      <c r="U28170" s="104"/>
      <c r="AB28170" s="104"/>
      <c r="AC28170" s="104"/>
      <c r="AF28170" s="104"/>
      <c r="AG28170" s="104"/>
      <c r="AK28170" s="104"/>
      <c r="AL28170" s="104"/>
      <c r="AO28170" s="104"/>
      <c r="AP28170" s="104"/>
    </row>
    <row r="28171" spans="21:42" ht="15" customHeight="1" x14ac:dyDescent="0.25">
      <c r="U28171" s="104"/>
      <c r="AB28171" s="104"/>
      <c r="AC28171" s="104"/>
      <c r="AF28171" s="104"/>
      <c r="AG28171" s="104"/>
      <c r="AK28171" s="104"/>
      <c r="AL28171" s="104"/>
      <c r="AO28171" s="104"/>
      <c r="AP28171" s="104"/>
    </row>
    <row r="28172" spans="21:42" ht="15" customHeight="1" x14ac:dyDescent="0.25">
      <c r="U28172" s="104"/>
      <c r="AB28172" s="104"/>
      <c r="AC28172" s="104"/>
      <c r="AF28172" s="104"/>
      <c r="AG28172" s="104"/>
      <c r="AK28172" s="104"/>
      <c r="AL28172" s="104"/>
      <c r="AO28172" s="104"/>
      <c r="AP28172" s="104"/>
    </row>
    <row r="28173" spans="21:42" ht="15" customHeight="1" x14ac:dyDescent="0.25">
      <c r="U28173" s="104"/>
      <c r="AB28173" s="104"/>
      <c r="AC28173" s="104"/>
      <c r="AF28173" s="104"/>
      <c r="AG28173" s="104"/>
      <c r="AK28173" s="104"/>
      <c r="AL28173" s="104"/>
      <c r="AO28173" s="104"/>
      <c r="AP28173" s="104"/>
    </row>
    <row r="28174" spans="21:42" ht="15" customHeight="1" x14ac:dyDescent="0.25">
      <c r="U28174" s="104"/>
      <c r="AB28174" s="104"/>
      <c r="AC28174" s="104"/>
      <c r="AF28174" s="104"/>
      <c r="AG28174" s="104"/>
      <c r="AK28174" s="104"/>
      <c r="AL28174" s="104"/>
      <c r="AO28174" s="104"/>
      <c r="AP28174" s="104"/>
    </row>
    <row r="28175" spans="21:42" ht="15" customHeight="1" x14ac:dyDescent="0.25">
      <c r="U28175" s="104"/>
      <c r="AB28175" s="104"/>
      <c r="AC28175" s="104"/>
      <c r="AF28175" s="104"/>
      <c r="AG28175" s="104"/>
      <c r="AK28175" s="104"/>
      <c r="AL28175" s="104"/>
      <c r="AO28175" s="104"/>
      <c r="AP28175" s="104"/>
    </row>
    <row r="28176" spans="21:42" ht="15" customHeight="1" x14ac:dyDescent="0.25">
      <c r="U28176" s="104"/>
      <c r="AB28176" s="104"/>
      <c r="AC28176" s="104"/>
      <c r="AF28176" s="104"/>
      <c r="AG28176" s="104"/>
      <c r="AK28176" s="104"/>
      <c r="AL28176" s="104"/>
      <c r="AO28176" s="104"/>
      <c r="AP28176" s="104"/>
    </row>
    <row r="28177" spans="21:42" ht="15" customHeight="1" x14ac:dyDescent="0.25">
      <c r="U28177" s="104"/>
      <c r="AB28177" s="104"/>
      <c r="AC28177" s="104"/>
      <c r="AF28177" s="104"/>
      <c r="AG28177" s="104"/>
      <c r="AK28177" s="104"/>
      <c r="AL28177" s="104"/>
      <c r="AO28177" s="104"/>
      <c r="AP28177" s="104"/>
    </row>
    <row r="28178" spans="21:42" ht="15" customHeight="1" x14ac:dyDescent="0.25">
      <c r="U28178" s="104"/>
      <c r="AB28178" s="104"/>
      <c r="AC28178" s="104"/>
      <c r="AF28178" s="104"/>
      <c r="AG28178" s="104"/>
      <c r="AK28178" s="104"/>
      <c r="AL28178" s="104"/>
      <c r="AO28178" s="104"/>
      <c r="AP28178" s="104"/>
    </row>
    <row r="28179" spans="21:42" ht="15" customHeight="1" x14ac:dyDescent="0.25">
      <c r="U28179" s="104"/>
      <c r="AB28179" s="104"/>
      <c r="AC28179" s="104"/>
      <c r="AF28179" s="104"/>
      <c r="AG28179" s="104"/>
      <c r="AK28179" s="104"/>
      <c r="AL28179" s="104"/>
      <c r="AO28179" s="104"/>
      <c r="AP28179" s="104"/>
    </row>
    <row r="28180" spans="21:42" ht="15" customHeight="1" x14ac:dyDescent="0.25">
      <c r="U28180" s="104"/>
      <c r="AB28180" s="104"/>
      <c r="AC28180" s="104"/>
      <c r="AF28180" s="104"/>
      <c r="AG28180" s="104"/>
      <c r="AK28180" s="104"/>
      <c r="AL28180" s="104"/>
      <c r="AO28180" s="104"/>
      <c r="AP28180" s="104"/>
    </row>
    <row r="28181" spans="21:42" ht="15" customHeight="1" x14ac:dyDescent="0.25">
      <c r="U28181" s="104"/>
      <c r="AB28181" s="104"/>
      <c r="AC28181" s="104"/>
      <c r="AF28181" s="104"/>
      <c r="AG28181" s="104"/>
      <c r="AK28181" s="104"/>
      <c r="AL28181" s="104"/>
      <c r="AO28181" s="104"/>
      <c r="AP28181" s="104"/>
    </row>
    <row r="28182" spans="21:42" ht="15" customHeight="1" x14ac:dyDescent="0.25">
      <c r="U28182" s="104"/>
      <c r="AB28182" s="104"/>
      <c r="AC28182" s="104"/>
      <c r="AF28182" s="104"/>
      <c r="AG28182" s="104"/>
      <c r="AK28182" s="104"/>
      <c r="AL28182" s="104"/>
      <c r="AO28182" s="104"/>
      <c r="AP28182" s="104"/>
    </row>
    <row r="28183" spans="21:42" ht="15" customHeight="1" x14ac:dyDescent="0.25">
      <c r="U28183" s="104"/>
      <c r="AB28183" s="104"/>
      <c r="AC28183" s="104"/>
      <c r="AF28183" s="104"/>
      <c r="AG28183" s="104"/>
      <c r="AK28183" s="104"/>
      <c r="AL28183" s="104"/>
      <c r="AO28183" s="104"/>
      <c r="AP28183" s="104"/>
    </row>
    <row r="28184" spans="21:42" ht="15" customHeight="1" x14ac:dyDescent="0.25">
      <c r="U28184" s="104"/>
      <c r="AB28184" s="104"/>
      <c r="AC28184" s="104"/>
      <c r="AF28184" s="104"/>
      <c r="AG28184" s="104"/>
      <c r="AK28184" s="104"/>
      <c r="AL28184" s="104"/>
      <c r="AO28184" s="104"/>
      <c r="AP28184" s="104"/>
    </row>
    <row r="28185" spans="21:42" ht="15" customHeight="1" x14ac:dyDescent="0.25">
      <c r="U28185" s="104"/>
      <c r="AB28185" s="104"/>
      <c r="AC28185" s="104"/>
      <c r="AF28185" s="104"/>
      <c r="AG28185" s="104"/>
      <c r="AK28185" s="104"/>
      <c r="AL28185" s="104"/>
      <c r="AO28185" s="104"/>
      <c r="AP28185" s="104"/>
    </row>
    <row r="28186" spans="21:42" ht="15" customHeight="1" x14ac:dyDescent="0.25">
      <c r="U28186" s="104"/>
      <c r="AB28186" s="104"/>
      <c r="AC28186" s="104"/>
      <c r="AF28186" s="104"/>
      <c r="AG28186" s="104"/>
      <c r="AK28186" s="104"/>
      <c r="AL28186" s="104"/>
      <c r="AO28186" s="104"/>
      <c r="AP28186" s="104"/>
    </row>
    <row r="28187" spans="21:42" ht="15" customHeight="1" x14ac:dyDescent="0.25">
      <c r="U28187" s="104"/>
      <c r="AB28187" s="104"/>
      <c r="AC28187" s="104"/>
      <c r="AF28187" s="104"/>
      <c r="AG28187" s="104"/>
      <c r="AK28187" s="104"/>
      <c r="AL28187" s="104"/>
      <c r="AO28187" s="104"/>
      <c r="AP28187" s="104"/>
    </row>
    <row r="28188" spans="21:42" ht="15" customHeight="1" x14ac:dyDescent="0.25">
      <c r="U28188" s="104"/>
      <c r="AB28188" s="104"/>
      <c r="AC28188" s="104"/>
      <c r="AF28188" s="104"/>
      <c r="AG28188" s="104"/>
      <c r="AK28188" s="104"/>
      <c r="AL28188" s="104"/>
      <c r="AO28188" s="104"/>
      <c r="AP28188" s="104"/>
    </row>
    <row r="28189" spans="21:42" ht="15" customHeight="1" x14ac:dyDescent="0.25">
      <c r="U28189" s="104"/>
      <c r="AB28189" s="104"/>
      <c r="AC28189" s="104"/>
      <c r="AF28189" s="104"/>
      <c r="AG28189" s="104"/>
      <c r="AK28189" s="104"/>
      <c r="AL28189" s="104"/>
      <c r="AO28189" s="104"/>
      <c r="AP28189" s="104"/>
    </row>
    <row r="28190" spans="21:42" ht="15" customHeight="1" x14ac:dyDescent="0.25">
      <c r="U28190" s="104"/>
      <c r="AB28190" s="104"/>
      <c r="AC28190" s="104"/>
      <c r="AF28190" s="104"/>
      <c r="AG28190" s="104"/>
      <c r="AK28190" s="104"/>
      <c r="AL28190" s="104"/>
      <c r="AO28190" s="104"/>
      <c r="AP28190" s="104"/>
    </row>
    <row r="28191" spans="21:42" ht="15" customHeight="1" x14ac:dyDescent="0.25">
      <c r="U28191" s="104"/>
      <c r="AB28191" s="104"/>
      <c r="AC28191" s="104"/>
      <c r="AF28191" s="104"/>
      <c r="AG28191" s="104"/>
      <c r="AK28191" s="104"/>
      <c r="AL28191" s="104"/>
      <c r="AO28191" s="104"/>
      <c r="AP28191" s="104"/>
    </row>
    <row r="28192" spans="21:42" ht="15" customHeight="1" x14ac:dyDescent="0.25">
      <c r="U28192" s="104"/>
      <c r="AB28192" s="104"/>
      <c r="AC28192" s="104"/>
      <c r="AF28192" s="104"/>
      <c r="AG28192" s="104"/>
      <c r="AK28192" s="104"/>
      <c r="AL28192" s="104"/>
      <c r="AO28192" s="104"/>
      <c r="AP28192" s="104"/>
    </row>
    <row r="28193" spans="21:42" ht="15" customHeight="1" x14ac:dyDescent="0.25">
      <c r="U28193" s="104"/>
      <c r="AB28193" s="104"/>
      <c r="AC28193" s="104"/>
      <c r="AF28193" s="104"/>
      <c r="AG28193" s="104"/>
      <c r="AK28193" s="104"/>
      <c r="AL28193" s="104"/>
      <c r="AO28193" s="104"/>
      <c r="AP28193" s="104"/>
    </row>
    <row r="28194" spans="21:42" ht="15" customHeight="1" x14ac:dyDescent="0.25">
      <c r="U28194" s="104"/>
      <c r="AB28194" s="104"/>
      <c r="AC28194" s="104"/>
      <c r="AF28194" s="104"/>
      <c r="AG28194" s="104"/>
      <c r="AK28194" s="104"/>
      <c r="AL28194" s="104"/>
      <c r="AO28194" s="104"/>
      <c r="AP28194" s="104"/>
    </row>
    <row r="28195" spans="21:42" ht="15" customHeight="1" x14ac:dyDescent="0.25">
      <c r="U28195" s="104"/>
      <c r="AB28195" s="104"/>
      <c r="AC28195" s="104"/>
      <c r="AF28195" s="104"/>
      <c r="AG28195" s="104"/>
      <c r="AK28195" s="104"/>
      <c r="AL28195" s="104"/>
      <c r="AO28195" s="104"/>
      <c r="AP28195" s="104"/>
    </row>
    <row r="28196" spans="21:42" ht="15" customHeight="1" x14ac:dyDescent="0.25">
      <c r="U28196" s="104"/>
      <c r="AB28196" s="104"/>
      <c r="AC28196" s="104"/>
      <c r="AF28196" s="104"/>
      <c r="AG28196" s="104"/>
      <c r="AK28196" s="104"/>
      <c r="AL28196" s="104"/>
      <c r="AO28196" s="104"/>
      <c r="AP28196" s="104"/>
    </row>
    <row r="28197" spans="21:42" ht="15" customHeight="1" x14ac:dyDescent="0.25">
      <c r="U28197" s="104"/>
      <c r="AB28197" s="104"/>
      <c r="AC28197" s="104"/>
      <c r="AF28197" s="104"/>
      <c r="AG28197" s="104"/>
      <c r="AK28197" s="104"/>
      <c r="AL28197" s="104"/>
      <c r="AO28197" s="104"/>
      <c r="AP28197" s="104"/>
    </row>
    <row r="28198" spans="21:42" ht="15" customHeight="1" x14ac:dyDescent="0.25">
      <c r="U28198" s="104"/>
      <c r="AB28198" s="104"/>
      <c r="AC28198" s="104"/>
      <c r="AF28198" s="104"/>
      <c r="AG28198" s="104"/>
      <c r="AK28198" s="104"/>
      <c r="AL28198" s="104"/>
      <c r="AO28198" s="104"/>
      <c r="AP28198" s="104"/>
    </row>
    <row r="28199" spans="21:42" ht="15" customHeight="1" x14ac:dyDescent="0.25">
      <c r="U28199" s="104"/>
      <c r="AB28199" s="104"/>
      <c r="AC28199" s="104"/>
      <c r="AF28199" s="104"/>
      <c r="AG28199" s="104"/>
      <c r="AK28199" s="104"/>
      <c r="AL28199" s="104"/>
      <c r="AO28199" s="104"/>
      <c r="AP28199" s="104"/>
    </row>
    <row r="28200" spans="21:42" ht="15" customHeight="1" x14ac:dyDescent="0.25">
      <c r="U28200" s="104"/>
      <c r="AB28200" s="104"/>
      <c r="AC28200" s="104"/>
      <c r="AF28200" s="104"/>
      <c r="AG28200" s="104"/>
      <c r="AK28200" s="104"/>
      <c r="AL28200" s="104"/>
      <c r="AO28200" s="104"/>
      <c r="AP28200" s="104"/>
    </row>
    <row r="28201" spans="21:42" ht="15" customHeight="1" x14ac:dyDescent="0.25">
      <c r="U28201" s="104"/>
      <c r="AB28201" s="104"/>
      <c r="AC28201" s="104"/>
      <c r="AF28201" s="104"/>
      <c r="AG28201" s="104"/>
      <c r="AK28201" s="104"/>
      <c r="AL28201" s="104"/>
      <c r="AO28201" s="104"/>
      <c r="AP28201" s="104"/>
    </row>
    <row r="28202" spans="21:42" ht="15" customHeight="1" x14ac:dyDescent="0.25">
      <c r="U28202" s="104"/>
      <c r="AB28202" s="104"/>
      <c r="AC28202" s="104"/>
      <c r="AF28202" s="104"/>
      <c r="AG28202" s="104"/>
      <c r="AK28202" s="104"/>
      <c r="AL28202" s="104"/>
      <c r="AO28202" s="104"/>
      <c r="AP28202" s="104"/>
    </row>
    <row r="28203" spans="21:42" ht="15" customHeight="1" x14ac:dyDescent="0.25">
      <c r="U28203" s="104"/>
      <c r="AB28203" s="104"/>
      <c r="AC28203" s="104"/>
      <c r="AF28203" s="104"/>
      <c r="AG28203" s="104"/>
      <c r="AK28203" s="104"/>
      <c r="AL28203" s="104"/>
      <c r="AO28203" s="104"/>
      <c r="AP28203" s="104"/>
    </row>
    <row r="28204" spans="21:42" ht="15" customHeight="1" x14ac:dyDescent="0.25">
      <c r="U28204" s="104"/>
      <c r="AB28204" s="104"/>
      <c r="AC28204" s="104"/>
      <c r="AF28204" s="104"/>
      <c r="AG28204" s="104"/>
      <c r="AK28204" s="104"/>
      <c r="AL28204" s="104"/>
      <c r="AO28204" s="104"/>
      <c r="AP28204" s="104"/>
    </row>
    <row r="28205" spans="21:42" ht="15" customHeight="1" x14ac:dyDescent="0.25">
      <c r="U28205" s="104"/>
      <c r="AB28205" s="104"/>
      <c r="AC28205" s="104"/>
      <c r="AF28205" s="104"/>
      <c r="AG28205" s="104"/>
      <c r="AK28205" s="104"/>
      <c r="AL28205" s="104"/>
      <c r="AO28205" s="104"/>
      <c r="AP28205" s="104"/>
    </row>
    <row r="28206" spans="21:42" ht="15" customHeight="1" x14ac:dyDescent="0.25">
      <c r="U28206" s="104"/>
      <c r="AB28206" s="104"/>
      <c r="AC28206" s="104"/>
      <c r="AF28206" s="104"/>
      <c r="AG28206" s="104"/>
      <c r="AK28206" s="104"/>
      <c r="AL28206" s="104"/>
      <c r="AO28206" s="104"/>
      <c r="AP28206" s="104"/>
    </row>
    <row r="28207" spans="21:42" ht="15" customHeight="1" x14ac:dyDescent="0.25">
      <c r="U28207" s="104"/>
      <c r="AB28207" s="104"/>
      <c r="AC28207" s="104"/>
      <c r="AF28207" s="104"/>
      <c r="AG28207" s="104"/>
      <c r="AK28207" s="104"/>
      <c r="AL28207" s="104"/>
      <c r="AO28207" s="104"/>
      <c r="AP28207" s="104"/>
    </row>
    <row r="28208" spans="21:42" ht="15" customHeight="1" x14ac:dyDescent="0.25">
      <c r="U28208" s="104"/>
      <c r="AB28208" s="104"/>
      <c r="AC28208" s="104"/>
      <c r="AF28208" s="104"/>
      <c r="AG28208" s="104"/>
      <c r="AK28208" s="104"/>
      <c r="AL28208" s="104"/>
      <c r="AO28208" s="104"/>
      <c r="AP28208" s="104"/>
    </row>
    <row r="28209" spans="21:42" ht="15" customHeight="1" x14ac:dyDescent="0.25">
      <c r="U28209" s="104"/>
      <c r="AB28209" s="104"/>
      <c r="AC28209" s="104"/>
      <c r="AF28209" s="104"/>
      <c r="AG28209" s="104"/>
      <c r="AK28209" s="104"/>
      <c r="AL28209" s="104"/>
      <c r="AO28209" s="104"/>
      <c r="AP28209" s="104"/>
    </row>
    <row r="28210" spans="21:42" ht="15" customHeight="1" x14ac:dyDescent="0.25">
      <c r="U28210" s="104"/>
      <c r="AB28210" s="104"/>
      <c r="AC28210" s="104"/>
      <c r="AF28210" s="104"/>
      <c r="AG28210" s="104"/>
      <c r="AK28210" s="104"/>
      <c r="AL28210" s="104"/>
      <c r="AO28210" s="104"/>
      <c r="AP28210" s="104"/>
    </row>
    <row r="28211" spans="21:42" ht="15" customHeight="1" x14ac:dyDescent="0.25">
      <c r="U28211" s="104"/>
      <c r="AB28211" s="104"/>
      <c r="AC28211" s="104"/>
      <c r="AF28211" s="104"/>
      <c r="AG28211" s="104"/>
      <c r="AK28211" s="104"/>
      <c r="AL28211" s="104"/>
      <c r="AO28211" s="104"/>
      <c r="AP28211" s="104"/>
    </row>
    <row r="28212" spans="21:42" ht="15" customHeight="1" x14ac:dyDescent="0.25">
      <c r="U28212" s="104"/>
      <c r="AB28212" s="104"/>
      <c r="AC28212" s="104"/>
      <c r="AF28212" s="104"/>
      <c r="AG28212" s="104"/>
      <c r="AK28212" s="104"/>
      <c r="AL28212" s="104"/>
      <c r="AO28212" s="104"/>
      <c r="AP28212" s="104"/>
    </row>
    <row r="28213" spans="21:42" ht="15" customHeight="1" x14ac:dyDescent="0.25">
      <c r="U28213" s="104"/>
      <c r="AB28213" s="104"/>
      <c r="AC28213" s="104"/>
      <c r="AF28213" s="104"/>
      <c r="AG28213" s="104"/>
      <c r="AK28213" s="104"/>
      <c r="AL28213" s="104"/>
      <c r="AO28213" s="104"/>
      <c r="AP28213" s="104"/>
    </row>
    <row r="28214" spans="21:42" ht="15" customHeight="1" x14ac:dyDescent="0.25">
      <c r="U28214" s="104"/>
      <c r="AB28214" s="104"/>
      <c r="AC28214" s="104"/>
      <c r="AF28214" s="104"/>
      <c r="AG28214" s="104"/>
      <c r="AK28214" s="104"/>
      <c r="AL28214" s="104"/>
      <c r="AO28214" s="104"/>
      <c r="AP28214" s="104"/>
    </row>
    <row r="28215" spans="21:42" ht="15" customHeight="1" x14ac:dyDescent="0.25">
      <c r="U28215" s="104"/>
      <c r="AB28215" s="104"/>
      <c r="AC28215" s="104"/>
      <c r="AF28215" s="104"/>
      <c r="AG28215" s="104"/>
      <c r="AK28215" s="104"/>
      <c r="AL28215" s="104"/>
      <c r="AO28215" s="104"/>
      <c r="AP28215" s="104"/>
    </row>
    <row r="28216" spans="21:42" ht="15" customHeight="1" x14ac:dyDescent="0.25">
      <c r="U28216" s="104"/>
      <c r="AB28216" s="104"/>
      <c r="AC28216" s="104"/>
      <c r="AF28216" s="104"/>
      <c r="AG28216" s="104"/>
      <c r="AK28216" s="104"/>
      <c r="AL28216" s="104"/>
      <c r="AO28216" s="104"/>
      <c r="AP28216" s="104"/>
    </row>
    <row r="28217" spans="21:42" ht="15" customHeight="1" x14ac:dyDescent="0.25">
      <c r="U28217" s="104"/>
      <c r="AB28217" s="104"/>
      <c r="AC28217" s="104"/>
      <c r="AF28217" s="104"/>
      <c r="AG28217" s="104"/>
      <c r="AK28217" s="104"/>
      <c r="AL28217" s="104"/>
      <c r="AO28217" s="104"/>
      <c r="AP28217" s="104"/>
    </row>
    <row r="28218" spans="21:42" ht="15" customHeight="1" x14ac:dyDescent="0.25">
      <c r="U28218" s="104"/>
      <c r="AB28218" s="104"/>
      <c r="AC28218" s="104"/>
      <c r="AF28218" s="104"/>
      <c r="AG28218" s="104"/>
      <c r="AK28218" s="104"/>
      <c r="AL28218" s="104"/>
      <c r="AO28218" s="104"/>
      <c r="AP28218" s="104"/>
    </row>
    <row r="28219" spans="21:42" ht="15" customHeight="1" x14ac:dyDescent="0.25">
      <c r="U28219" s="104"/>
      <c r="AB28219" s="104"/>
      <c r="AC28219" s="104"/>
      <c r="AF28219" s="104"/>
      <c r="AG28219" s="104"/>
      <c r="AK28219" s="104"/>
      <c r="AL28219" s="104"/>
      <c r="AO28219" s="104"/>
      <c r="AP28219" s="104"/>
    </row>
    <row r="28220" spans="21:42" ht="15" customHeight="1" x14ac:dyDescent="0.25">
      <c r="U28220" s="104"/>
      <c r="AB28220" s="104"/>
      <c r="AC28220" s="104"/>
      <c r="AF28220" s="104"/>
      <c r="AG28220" s="104"/>
      <c r="AK28220" s="104"/>
      <c r="AL28220" s="104"/>
      <c r="AO28220" s="104"/>
      <c r="AP28220" s="104"/>
    </row>
    <row r="28221" spans="21:42" ht="15" customHeight="1" x14ac:dyDescent="0.25">
      <c r="U28221" s="104"/>
      <c r="AB28221" s="104"/>
      <c r="AC28221" s="104"/>
      <c r="AF28221" s="104"/>
      <c r="AG28221" s="104"/>
      <c r="AK28221" s="104"/>
      <c r="AL28221" s="104"/>
      <c r="AO28221" s="104"/>
      <c r="AP28221" s="104"/>
    </row>
    <row r="28222" spans="21:42" ht="15" customHeight="1" x14ac:dyDescent="0.25">
      <c r="U28222" s="104"/>
      <c r="AB28222" s="104"/>
      <c r="AC28222" s="104"/>
      <c r="AF28222" s="104"/>
      <c r="AG28222" s="104"/>
      <c r="AK28222" s="104"/>
      <c r="AL28222" s="104"/>
      <c r="AO28222" s="104"/>
      <c r="AP28222" s="104"/>
    </row>
    <row r="28223" spans="21:42" ht="15" customHeight="1" x14ac:dyDescent="0.25">
      <c r="U28223" s="104"/>
      <c r="AB28223" s="104"/>
      <c r="AC28223" s="104"/>
      <c r="AF28223" s="104"/>
      <c r="AG28223" s="104"/>
      <c r="AK28223" s="104"/>
      <c r="AL28223" s="104"/>
      <c r="AO28223" s="104"/>
      <c r="AP28223" s="104"/>
    </row>
    <row r="28224" spans="21:42" ht="15" customHeight="1" x14ac:dyDescent="0.25">
      <c r="U28224" s="104"/>
      <c r="AB28224" s="104"/>
      <c r="AC28224" s="104"/>
      <c r="AF28224" s="104"/>
      <c r="AG28224" s="104"/>
      <c r="AK28224" s="104"/>
      <c r="AL28224" s="104"/>
      <c r="AO28224" s="104"/>
      <c r="AP28224" s="104"/>
    </row>
    <row r="28225" spans="21:42" ht="15" customHeight="1" x14ac:dyDescent="0.25">
      <c r="U28225" s="104"/>
      <c r="AB28225" s="104"/>
      <c r="AC28225" s="104"/>
      <c r="AF28225" s="104"/>
      <c r="AG28225" s="104"/>
      <c r="AK28225" s="104"/>
      <c r="AL28225" s="104"/>
      <c r="AO28225" s="104"/>
      <c r="AP28225" s="104"/>
    </row>
    <row r="28226" spans="21:42" ht="15" customHeight="1" x14ac:dyDescent="0.25">
      <c r="U28226" s="104"/>
      <c r="AB28226" s="104"/>
      <c r="AC28226" s="104"/>
      <c r="AF28226" s="104"/>
      <c r="AG28226" s="104"/>
      <c r="AK28226" s="104"/>
      <c r="AL28226" s="104"/>
      <c r="AO28226" s="104"/>
      <c r="AP28226" s="104"/>
    </row>
    <row r="28227" spans="21:42" ht="15" customHeight="1" x14ac:dyDescent="0.25">
      <c r="U28227" s="104"/>
      <c r="AB28227" s="104"/>
      <c r="AC28227" s="104"/>
      <c r="AF28227" s="104"/>
      <c r="AG28227" s="104"/>
      <c r="AK28227" s="104"/>
      <c r="AL28227" s="104"/>
      <c r="AO28227" s="104"/>
      <c r="AP28227" s="104"/>
    </row>
    <row r="28228" spans="21:42" ht="15" customHeight="1" x14ac:dyDescent="0.25">
      <c r="U28228" s="104"/>
      <c r="AB28228" s="104"/>
      <c r="AC28228" s="104"/>
      <c r="AF28228" s="104"/>
      <c r="AG28228" s="104"/>
      <c r="AK28228" s="104"/>
      <c r="AL28228" s="104"/>
      <c r="AO28228" s="104"/>
      <c r="AP28228" s="104"/>
    </row>
    <row r="28229" spans="21:42" ht="15" customHeight="1" x14ac:dyDescent="0.25">
      <c r="U28229" s="104"/>
      <c r="AB28229" s="104"/>
      <c r="AC28229" s="104"/>
      <c r="AF28229" s="104"/>
      <c r="AG28229" s="104"/>
      <c r="AK28229" s="104"/>
      <c r="AL28229" s="104"/>
      <c r="AO28229" s="104"/>
      <c r="AP28229" s="104"/>
    </row>
    <row r="28230" spans="21:42" ht="15" customHeight="1" x14ac:dyDescent="0.25">
      <c r="U28230" s="104"/>
      <c r="AB28230" s="104"/>
      <c r="AC28230" s="104"/>
      <c r="AF28230" s="104"/>
      <c r="AG28230" s="104"/>
      <c r="AK28230" s="104"/>
      <c r="AL28230" s="104"/>
      <c r="AO28230" s="104"/>
      <c r="AP28230" s="104"/>
    </row>
    <row r="28231" spans="21:42" ht="15" customHeight="1" x14ac:dyDescent="0.25">
      <c r="U28231" s="104"/>
      <c r="AB28231" s="104"/>
      <c r="AC28231" s="104"/>
      <c r="AF28231" s="104"/>
      <c r="AG28231" s="104"/>
      <c r="AK28231" s="104"/>
      <c r="AL28231" s="104"/>
      <c r="AO28231" s="104"/>
      <c r="AP28231" s="104"/>
    </row>
    <row r="28232" spans="21:42" ht="15" customHeight="1" x14ac:dyDescent="0.25">
      <c r="U28232" s="104"/>
      <c r="AB28232" s="104"/>
      <c r="AC28232" s="104"/>
      <c r="AF28232" s="104"/>
      <c r="AG28232" s="104"/>
      <c r="AK28232" s="104"/>
      <c r="AL28232" s="104"/>
      <c r="AO28232" s="104"/>
      <c r="AP28232" s="104"/>
    </row>
    <row r="28233" spans="21:42" ht="15" customHeight="1" x14ac:dyDescent="0.25">
      <c r="U28233" s="104"/>
      <c r="AB28233" s="104"/>
      <c r="AC28233" s="104"/>
      <c r="AF28233" s="104"/>
      <c r="AG28233" s="104"/>
      <c r="AK28233" s="104"/>
      <c r="AL28233" s="104"/>
      <c r="AO28233" s="104"/>
      <c r="AP28233" s="104"/>
    </row>
    <row r="28234" spans="21:42" ht="15" customHeight="1" x14ac:dyDescent="0.25">
      <c r="U28234" s="104"/>
      <c r="AB28234" s="104"/>
      <c r="AC28234" s="104"/>
      <c r="AF28234" s="104"/>
      <c r="AG28234" s="104"/>
      <c r="AK28234" s="104"/>
      <c r="AL28234" s="104"/>
      <c r="AO28234" s="104"/>
      <c r="AP28234" s="104"/>
    </row>
    <row r="28235" spans="21:42" ht="15" customHeight="1" x14ac:dyDescent="0.25">
      <c r="U28235" s="104"/>
      <c r="AB28235" s="104"/>
      <c r="AC28235" s="104"/>
      <c r="AF28235" s="104"/>
      <c r="AG28235" s="104"/>
      <c r="AK28235" s="104"/>
      <c r="AL28235" s="104"/>
      <c r="AO28235" s="104"/>
      <c r="AP28235" s="104"/>
    </row>
    <row r="28236" spans="21:42" ht="15" customHeight="1" x14ac:dyDescent="0.25">
      <c r="U28236" s="104"/>
      <c r="AB28236" s="104"/>
      <c r="AC28236" s="104"/>
      <c r="AF28236" s="104"/>
      <c r="AG28236" s="104"/>
      <c r="AK28236" s="104"/>
      <c r="AL28236" s="104"/>
      <c r="AO28236" s="104"/>
      <c r="AP28236" s="104"/>
    </row>
    <row r="28237" spans="21:42" ht="15" customHeight="1" x14ac:dyDescent="0.25">
      <c r="U28237" s="104"/>
      <c r="AB28237" s="104"/>
      <c r="AC28237" s="104"/>
      <c r="AF28237" s="104"/>
      <c r="AG28237" s="104"/>
      <c r="AK28237" s="104"/>
      <c r="AL28237" s="104"/>
      <c r="AO28237" s="104"/>
      <c r="AP28237" s="104"/>
    </row>
    <row r="28238" spans="21:42" ht="15" customHeight="1" x14ac:dyDescent="0.25">
      <c r="U28238" s="104"/>
      <c r="AB28238" s="104"/>
      <c r="AC28238" s="104"/>
      <c r="AF28238" s="104"/>
      <c r="AG28238" s="104"/>
      <c r="AK28238" s="104"/>
      <c r="AL28238" s="104"/>
      <c r="AO28238" s="104"/>
      <c r="AP28238" s="104"/>
    </row>
    <row r="28239" spans="21:42" ht="15" customHeight="1" x14ac:dyDescent="0.25">
      <c r="U28239" s="104"/>
      <c r="AB28239" s="104"/>
      <c r="AC28239" s="104"/>
      <c r="AF28239" s="104"/>
      <c r="AG28239" s="104"/>
      <c r="AK28239" s="104"/>
      <c r="AL28239" s="104"/>
      <c r="AO28239" s="104"/>
      <c r="AP28239" s="104"/>
    </row>
    <row r="28240" spans="21:42" ht="15" customHeight="1" x14ac:dyDescent="0.25">
      <c r="U28240" s="104"/>
      <c r="AB28240" s="104"/>
      <c r="AC28240" s="104"/>
      <c r="AF28240" s="104"/>
      <c r="AG28240" s="104"/>
      <c r="AK28240" s="104"/>
      <c r="AL28240" s="104"/>
      <c r="AO28240" s="104"/>
      <c r="AP28240" s="104"/>
    </row>
    <row r="28241" spans="21:42" ht="15" customHeight="1" x14ac:dyDescent="0.25">
      <c r="U28241" s="104"/>
      <c r="AB28241" s="104"/>
      <c r="AC28241" s="104"/>
      <c r="AF28241" s="104"/>
      <c r="AG28241" s="104"/>
      <c r="AK28241" s="104"/>
      <c r="AL28241" s="104"/>
      <c r="AO28241" s="104"/>
      <c r="AP28241" s="104"/>
    </row>
    <row r="28242" spans="21:42" ht="15" customHeight="1" x14ac:dyDescent="0.25">
      <c r="U28242" s="104"/>
      <c r="AB28242" s="104"/>
      <c r="AC28242" s="104"/>
      <c r="AF28242" s="104"/>
      <c r="AG28242" s="104"/>
      <c r="AK28242" s="104"/>
      <c r="AL28242" s="104"/>
      <c r="AO28242" s="104"/>
      <c r="AP28242" s="104"/>
    </row>
    <row r="28243" spans="21:42" ht="15" customHeight="1" x14ac:dyDescent="0.25">
      <c r="U28243" s="104"/>
      <c r="AB28243" s="104"/>
      <c r="AC28243" s="104"/>
      <c r="AF28243" s="104"/>
      <c r="AG28243" s="104"/>
      <c r="AK28243" s="104"/>
      <c r="AL28243" s="104"/>
      <c r="AO28243" s="104"/>
      <c r="AP28243" s="104"/>
    </row>
    <row r="28244" spans="21:42" ht="15" customHeight="1" x14ac:dyDescent="0.25">
      <c r="U28244" s="104"/>
      <c r="AB28244" s="104"/>
      <c r="AC28244" s="104"/>
      <c r="AF28244" s="104"/>
      <c r="AG28244" s="104"/>
      <c r="AK28244" s="104"/>
      <c r="AL28244" s="104"/>
      <c r="AO28244" s="104"/>
      <c r="AP28244" s="104"/>
    </row>
    <row r="28245" spans="21:42" ht="15" customHeight="1" x14ac:dyDescent="0.25">
      <c r="U28245" s="104"/>
      <c r="AB28245" s="104"/>
      <c r="AC28245" s="104"/>
      <c r="AF28245" s="104"/>
      <c r="AG28245" s="104"/>
      <c r="AK28245" s="104"/>
      <c r="AL28245" s="104"/>
      <c r="AO28245" s="104"/>
      <c r="AP28245" s="104"/>
    </row>
    <row r="28246" spans="21:42" ht="15" customHeight="1" x14ac:dyDescent="0.25">
      <c r="U28246" s="104"/>
      <c r="AB28246" s="104"/>
      <c r="AC28246" s="104"/>
      <c r="AF28246" s="104"/>
      <c r="AG28246" s="104"/>
      <c r="AK28246" s="104"/>
      <c r="AL28246" s="104"/>
      <c r="AO28246" s="104"/>
      <c r="AP28246" s="104"/>
    </row>
    <row r="28247" spans="21:42" ht="15" customHeight="1" x14ac:dyDescent="0.25">
      <c r="U28247" s="104"/>
      <c r="AB28247" s="104"/>
      <c r="AC28247" s="104"/>
      <c r="AF28247" s="104"/>
      <c r="AG28247" s="104"/>
      <c r="AK28247" s="104"/>
      <c r="AL28247" s="104"/>
      <c r="AO28247" s="104"/>
      <c r="AP28247" s="104"/>
    </row>
    <row r="28248" spans="21:42" ht="15" customHeight="1" x14ac:dyDescent="0.25">
      <c r="U28248" s="104"/>
      <c r="AB28248" s="104"/>
      <c r="AC28248" s="104"/>
      <c r="AF28248" s="104"/>
      <c r="AG28248" s="104"/>
      <c r="AK28248" s="104"/>
      <c r="AL28248" s="104"/>
      <c r="AO28248" s="104"/>
      <c r="AP28248" s="104"/>
    </row>
    <row r="28249" spans="21:42" ht="15" customHeight="1" x14ac:dyDescent="0.25">
      <c r="U28249" s="104"/>
      <c r="AB28249" s="104"/>
      <c r="AC28249" s="104"/>
      <c r="AF28249" s="104"/>
      <c r="AG28249" s="104"/>
      <c r="AK28249" s="104"/>
      <c r="AL28249" s="104"/>
      <c r="AO28249" s="104"/>
      <c r="AP28249" s="104"/>
    </row>
    <row r="28250" spans="21:42" ht="15" customHeight="1" x14ac:dyDescent="0.25">
      <c r="U28250" s="104"/>
      <c r="AB28250" s="104"/>
      <c r="AC28250" s="104"/>
      <c r="AF28250" s="104"/>
      <c r="AG28250" s="104"/>
      <c r="AK28250" s="104"/>
      <c r="AL28250" s="104"/>
      <c r="AO28250" s="104"/>
      <c r="AP28250" s="104"/>
    </row>
    <row r="28251" spans="21:42" ht="15" customHeight="1" x14ac:dyDescent="0.25">
      <c r="U28251" s="104"/>
      <c r="AB28251" s="104"/>
      <c r="AC28251" s="104"/>
      <c r="AF28251" s="104"/>
      <c r="AG28251" s="104"/>
      <c r="AK28251" s="104"/>
      <c r="AL28251" s="104"/>
      <c r="AO28251" s="104"/>
      <c r="AP28251" s="104"/>
    </row>
    <row r="28252" spans="21:42" ht="15" customHeight="1" x14ac:dyDescent="0.25">
      <c r="U28252" s="104"/>
      <c r="AB28252" s="104"/>
      <c r="AC28252" s="104"/>
      <c r="AF28252" s="104"/>
      <c r="AG28252" s="104"/>
      <c r="AK28252" s="104"/>
      <c r="AL28252" s="104"/>
      <c r="AO28252" s="104"/>
      <c r="AP28252" s="104"/>
    </row>
    <row r="28253" spans="21:42" ht="15" customHeight="1" x14ac:dyDescent="0.25">
      <c r="U28253" s="104"/>
      <c r="AB28253" s="104"/>
      <c r="AC28253" s="104"/>
      <c r="AF28253" s="104"/>
      <c r="AG28253" s="104"/>
      <c r="AK28253" s="104"/>
      <c r="AL28253" s="104"/>
      <c r="AO28253" s="104"/>
      <c r="AP28253" s="104"/>
    </row>
    <row r="28254" spans="21:42" ht="15" customHeight="1" x14ac:dyDescent="0.25">
      <c r="U28254" s="104"/>
      <c r="AB28254" s="104"/>
      <c r="AC28254" s="104"/>
      <c r="AF28254" s="104"/>
      <c r="AG28254" s="104"/>
      <c r="AK28254" s="104"/>
      <c r="AL28254" s="104"/>
      <c r="AO28254" s="104"/>
      <c r="AP28254" s="104"/>
    </row>
    <row r="28255" spans="21:42" ht="15" customHeight="1" x14ac:dyDescent="0.25">
      <c r="U28255" s="104"/>
      <c r="AB28255" s="104"/>
      <c r="AC28255" s="104"/>
      <c r="AF28255" s="104"/>
      <c r="AG28255" s="104"/>
      <c r="AK28255" s="104"/>
      <c r="AL28255" s="104"/>
      <c r="AO28255" s="104"/>
      <c r="AP28255" s="104"/>
    </row>
    <row r="28256" spans="21:42" ht="15" customHeight="1" x14ac:dyDescent="0.25">
      <c r="U28256" s="104"/>
      <c r="AB28256" s="104"/>
      <c r="AC28256" s="104"/>
      <c r="AF28256" s="104"/>
      <c r="AG28256" s="104"/>
      <c r="AK28256" s="104"/>
      <c r="AL28256" s="104"/>
      <c r="AO28256" s="104"/>
      <c r="AP28256" s="104"/>
    </row>
    <row r="28257" spans="21:42" ht="15" customHeight="1" x14ac:dyDescent="0.25">
      <c r="U28257" s="104"/>
      <c r="AB28257" s="104"/>
      <c r="AC28257" s="104"/>
      <c r="AF28257" s="104"/>
      <c r="AG28257" s="104"/>
      <c r="AK28257" s="104"/>
      <c r="AL28257" s="104"/>
      <c r="AO28257" s="104"/>
      <c r="AP28257" s="104"/>
    </row>
    <row r="28258" spans="21:42" ht="15" customHeight="1" x14ac:dyDescent="0.25">
      <c r="U28258" s="104"/>
      <c r="AB28258" s="104"/>
      <c r="AC28258" s="104"/>
      <c r="AF28258" s="104"/>
      <c r="AG28258" s="104"/>
      <c r="AK28258" s="104"/>
      <c r="AL28258" s="104"/>
      <c r="AO28258" s="104"/>
      <c r="AP28258" s="104"/>
    </row>
    <row r="28259" spans="21:42" ht="15" customHeight="1" x14ac:dyDescent="0.25">
      <c r="U28259" s="104"/>
      <c r="AB28259" s="104"/>
      <c r="AC28259" s="104"/>
      <c r="AF28259" s="104"/>
      <c r="AG28259" s="104"/>
      <c r="AK28259" s="104"/>
      <c r="AL28259" s="104"/>
      <c r="AO28259" s="104"/>
      <c r="AP28259" s="104"/>
    </row>
    <row r="28260" spans="21:42" ht="15" customHeight="1" x14ac:dyDescent="0.25">
      <c r="U28260" s="104"/>
      <c r="AB28260" s="104"/>
      <c r="AC28260" s="104"/>
      <c r="AF28260" s="104"/>
      <c r="AG28260" s="104"/>
      <c r="AK28260" s="104"/>
      <c r="AL28260" s="104"/>
      <c r="AO28260" s="104"/>
      <c r="AP28260" s="104"/>
    </row>
    <row r="28261" spans="21:42" ht="15" customHeight="1" x14ac:dyDescent="0.25">
      <c r="U28261" s="104"/>
      <c r="AB28261" s="104"/>
      <c r="AC28261" s="104"/>
      <c r="AF28261" s="104"/>
      <c r="AG28261" s="104"/>
      <c r="AK28261" s="104"/>
      <c r="AL28261" s="104"/>
      <c r="AO28261" s="104"/>
      <c r="AP28261" s="104"/>
    </row>
    <row r="28262" spans="21:42" ht="15" customHeight="1" x14ac:dyDescent="0.25">
      <c r="U28262" s="104"/>
      <c r="AB28262" s="104"/>
      <c r="AC28262" s="104"/>
      <c r="AF28262" s="104"/>
      <c r="AG28262" s="104"/>
      <c r="AK28262" s="104"/>
      <c r="AL28262" s="104"/>
      <c r="AO28262" s="104"/>
      <c r="AP28262" s="104"/>
    </row>
    <row r="28263" spans="21:42" ht="15" customHeight="1" x14ac:dyDescent="0.25">
      <c r="U28263" s="104"/>
      <c r="AB28263" s="104"/>
      <c r="AC28263" s="104"/>
      <c r="AF28263" s="104"/>
      <c r="AG28263" s="104"/>
      <c r="AK28263" s="104"/>
      <c r="AL28263" s="104"/>
      <c r="AO28263" s="104"/>
      <c r="AP28263" s="104"/>
    </row>
    <row r="28264" spans="21:42" ht="15" customHeight="1" x14ac:dyDescent="0.25">
      <c r="U28264" s="104"/>
      <c r="AB28264" s="104"/>
      <c r="AC28264" s="104"/>
      <c r="AF28264" s="104"/>
      <c r="AG28264" s="104"/>
      <c r="AK28264" s="104"/>
      <c r="AL28264" s="104"/>
      <c r="AO28264" s="104"/>
      <c r="AP28264" s="104"/>
    </row>
    <row r="28265" spans="21:42" ht="15" customHeight="1" x14ac:dyDescent="0.25">
      <c r="U28265" s="104"/>
      <c r="AB28265" s="104"/>
      <c r="AC28265" s="104"/>
      <c r="AF28265" s="104"/>
      <c r="AG28265" s="104"/>
      <c r="AK28265" s="104"/>
      <c r="AL28265" s="104"/>
      <c r="AO28265" s="104"/>
      <c r="AP28265" s="104"/>
    </row>
    <row r="28266" spans="21:42" ht="15" customHeight="1" x14ac:dyDescent="0.25">
      <c r="U28266" s="104"/>
      <c r="AB28266" s="104"/>
      <c r="AC28266" s="104"/>
      <c r="AF28266" s="104"/>
      <c r="AG28266" s="104"/>
      <c r="AK28266" s="104"/>
      <c r="AL28266" s="104"/>
      <c r="AO28266" s="104"/>
      <c r="AP28266" s="104"/>
    </row>
    <row r="28267" spans="21:42" ht="15" customHeight="1" x14ac:dyDescent="0.25">
      <c r="U28267" s="104"/>
      <c r="AB28267" s="104"/>
      <c r="AC28267" s="104"/>
      <c r="AF28267" s="104"/>
      <c r="AG28267" s="104"/>
      <c r="AK28267" s="104"/>
      <c r="AL28267" s="104"/>
      <c r="AO28267" s="104"/>
      <c r="AP28267" s="104"/>
    </row>
    <row r="28268" spans="21:42" ht="15" customHeight="1" x14ac:dyDescent="0.25">
      <c r="U28268" s="104"/>
      <c r="AB28268" s="104"/>
      <c r="AC28268" s="104"/>
      <c r="AF28268" s="104"/>
      <c r="AG28268" s="104"/>
      <c r="AK28268" s="104"/>
      <c r="AL28268" s="104"/>
      <c r="AO28268" s="104"/>
      <c r="AP28268" s="104"/>
    </row>
    <row r="28269" spans="21:42" ht="15" customHeight="1" x14ac:dyDescent="0.25">
      <c r="U28269" s="104"/>
      <c r="AB28269" s="104"/>
      <c r="AC28269" s="104"/>
      <c r="AF28269" s="104"/>
      <c r="AG28269" s="104"/>
      <c r="AK28269" s="104"/>
      <c r="AL28269" s="104"/>
      <c r="AO28269" s="104"/>
      <c r="AP28269" s="104"/>
    </row>
    <row r="28270" spans="21:42" ht="15" customHeight="1" x14ac:dyDescent="0.25">
      <c r="U28270" s="104"/>
      <c r="AB28270" s="104"/>
      <c r="AC28270" s="104"/>
      <c r="AF28270" s="104"/>
      <c r="AG28270" s="104"/>
      <c r="AK28270" s="104"/>
      <c r="AL28270" s="104"/>
      <c r="AO28270" s="104"/>
      <c r="AP28270" s="104"/>
    </row>
    <row r="28271" spans="21:42" ht="15" customHeight="1" x14ac:dyDescent="0.25">
      <c r="U28271" s="104"/>
      <c r="AB28271" s="104"/>
      <c r="AC28271" s="104"/>
      <c r="AF28271" s="104"/>
      <c r="AG28271" s="104"/>
      <c r="AK28271" s="104"/>
      <c r="AL28271" s="104"/>
      <c r="AO28271" s="104"/>
      <c r="AP28271" s="104"/>
    </row>
    <row r="28272" spans="21:42" ht="15" customHeight="1" x14ac:dyDescent="0.25">
      <c r="U28272" s="104"/>
      <c r="AB28272" s="104"/>
      <c r="AC28272" s="104"/>
      <c r="AF28272" s="104"/>
      <c r="AG28272" s="104"/>
      <c r="AK28272" s="104"/>
      <c r="AL28272" s="104"/>
      <c r="AO28272" s="104"/>
      <c r="AP28272" s="104"/>
    </row>
    <row r="28273" spans="21:42" ht="15" customHeight="1" x14ac:dyDescent="0.25">
      <c r="U28273" s="104"/>
      <c r="AB28273" s="104"/>
      <c r="AC28273" s="104"/>
      <c r="AF28273" s="104"/>
      <c r="AG28273" s="104"/>
      <c r="AK28273" s="104"/>
      <c r="AL28273" s="104"/>
      <c r="AO28273" s="104"/>
      <c r="AP28273" s="104"/>
    </row>
    <row r="28274" spans="21:42" ht="15" customHeight="1" x14ac:dyDescent="0.25">
      <c r="U28274" s="104"/>
      <c r="AB28274" s="104"/>
      <c r="AC28274" s="104"/>
      <c r="AF28274" s="104"/>
      <c r="AG28274" s="104"/>
      <c r="AK28274" s="104"/>
      <c r="AL28274" s="104"/>
      <c r="AO28274" s="104"/>
      <c r="AP28274" s="104"/>
    </row>
    <row r="28275" spans="21:42" ht="15" customHeight="1" x14ac:dyDescent="0.25">
      <c r="U28275" s="104"/>
      <c r="AB28275" s="104"/>
      <c r="AC28275" s="104"/>
      <c r="AF28275" s="104"/>
      <c r="AG28275" s="104"/>
      <c r="AK28275" s="104"/>
      <c r="AL28275" s="104"/>
      <c r="AO28275" s="104"/>
      <c r="AP28275" s="104"/>
    </row>
    <row r="28276" spans="21:42" ht="15" customHeight="1" x14ac:dyDescent="0.25">
      <c r="U28276" s="104"/>
      <c r="AB28276" s="104"/>
      <c r="AC28276" s="104"/>
      <c r="AF28276" s="104"/>
      <c r="AG28276" s="104"/>
      <c r="AK28276" s="104"/>
      <c r="AL28276" s="104"/>
      <c r="AO28276" s="104"/>
      <c r="AP28276" s="104"/>
    </row>
    <row r="28277" spans="21:42" ht="15" customHeight="1" x14ac:dyDescent="0.25">
      <c r="U28277" s="104"/>
      <c r="AB28277" s="104"/>
      <c r="AC28277" s="104"/>
      <c r="AF28277" s="104"/>
      <c r="AG28277" s="104"/>
      <c r="AK28277" s="104"/>
      <c r="AL28277" s="104"/>
      <c r="AO28277" s="104"/>
      <c r="AP28277" s="104"/>
    </row>
    <row r="28278" spans="21:42" ht="15" customHeight="1" x14ac:dyDescent="0.25">
      <c r="U28278" s="104"/>
      <c r="AB28278" s="104"/>
      <c r="AC28278" s="104"/>
      <c r="AF28278" s="104"/>
      <c r="AG28278" s="104"/>
      <c r="AK28278" s="104"/>
      <c r="AL28278" s="104"/>
      <c r="AO28278" s="104"/>
      <c r="AP28278" s="104"/>
    </row>
    <row r="28279" spans="21:42" ht="15" customHeight="1" x14ac:dyDescent="0.25">
      <c r="U28279" s="104"/>
      <c r="AB28279" s="104"/>
      <c r="AC28279" s="104"/>
      <c r="AF28279" s="104"/>
      <c r="AG28279" s="104"/>
      <c r="AK28279" s="104"/>
      <c r="AL28279" s="104"/>
      <c r="AO28279" s="104"/>
      <c r="AP28279" s="104"/>
    </row>
    <row r="28280" spans="21:42" ht="15" customHeight="1" x14ac:dyDescent="0.25">
      <c r="U28280" s="104"/>
      <c r="AB28280" s="104"/>
      <c r="AC28280" s="104"/>
      <c r="AF28280" s="104"/>
      <c r="AG28280" s="104"/>
      <c r="AK28280" s="104"/>
      <c r="AL28280" s="104"/>
      <c r="AO28280" s="104"/>
      <c r="AP28280" s="104"/>
    </row>
    <row r="28281" spans="21:42" ht="15" customHeight="1" x14ac:dyDescent="0.25">
      <c r="U28281" s="104"/>
      <c r="AB28281" s="104"/>
      <c r="AC28281" s="104"/>
      <c r="AF28281" s="104"/>
      <c r="AG28281" s="104"/>
      <c r="AK28281" s="104"/>
      <c r="AL28281" s="104"/>
      <c r="AO28281" s="104"/>
      <c r="AP28281" s="104"/>
    </row>
    <row r="28282" spans="21:42" ht="15" customHeight="1" x14ac:dyDescent="0.25">
      <c r="U28282" s="104"/>
      <c r="AB28282" s="104"/>
      <c r="AC28282" s="104"/>
      <c r="AF28282" s="104"/>
      <c r="AG28282" s="104"/>
      <c r="AK28282" s="104"/>
      <c r="AL28282" s="104"/>
      <c r="AO28282" s="104"/>
      <c r="AP28282" s="104"/>
    </row>
    <row r="28283" spans="21:42" ht="15" customHeight="1" x14ac:dyDescent="0.25">
      <c r="U28283" s="104"/>
      <c r="AB28283" s="104"/>
      <c r="AC28283" s="104"/>
      <c r="AF28283" s="104"/>
      <c r="AG28283" s="104"/>
      <c r="AK28283" s="104"/>
      <c r="AL28283" s="104"/>
      <c r="AO28283" s="104"/>
      <c r="AP28283" s="104"/>
    </row>
    <row r="28284" spans="21:42" ht="15" customHeight="1" x14ac:dyDescent="0.25">
      <c r="U28284" s="104"/>
      <c r="AB28284" s="104"/>
      <c r="AC28284" s="104"/>
      <c r="AF28284" s="104"/>
      <c r="AG28284" s="104"/>
      <c r="AK28284" s="104"/>
      <c r="AL28284" s="104"/>
      <c r="AO28284" s="104"/>
      <c r="AP28284" s="104"/>
    </row>
    <row r="28285" spans="21:42" ht="15" customHeight="1" x14ac:dyDescent="0.25">
      <c r="U28285" s="104"/>
      <c r="AB28285" s="104"/>
      <c r="AC28285" s="104"/>
      <c r="AF28285" s="104"/>
      <c r="AG28285" s="104"/>
      <c r="AK28285" s="104"/>
      <c r="AL28285" s="104"/>
      <c r="AO28285" s="104"/>
      <c r="AP28285" s="104"/>
    </row>
    <row r="28286" spans="21:42" ht="15" customHeight="1" x14ac:dyDescent="0.25">
      <c r="U28286" s="104"/>
      <c r="AB28286" s="104"/>
      <c r="AC28286" s="104"/>
      <c r="AF28286" s="104"/>
      <c r="AG28286" s="104"/>
      <c r="AK28286" s="104"/>
      <c r="AL28286" s="104"/>
      <c r="AO28286" s="104"/>
      <c r="AP28286" s="104"/>
    </row>
    <row r="28287" spans="21:42" ht="15" customHeight="1" x14ac:dyDescent="0.25">
      <c r="U28287" s="104"/>
      <c r="AB28287" s="104"/>
      <c r="AC28287" s="104"/>
      <c r="AF28287" s="104"/>
      <c r="AG28287" s="104"/>
      <c r="AK28287" s="104"/>
      <c r="AL28287" s="104"/>
      <c r="AO28287" s="104"/>
      <c r="AP28287" s="104"/>
    </row>
    <row r="28288" spans="21:42" ht="15" customHeight="1" x14ac:dyDescent="0.25">
      <c r="U28288" s="104"/>
      <c r="AB28288" s="104"/>
      <c r="AC28288" s="104"/>
      <c r="AF28288" s="104"/>
      <c r="AG28288" s="104"/>
      <c r="AK28288" s="104"/>
      <c r="AL28288" s="104"/>
      <c r="AO28288" s="104"/>
      <c r="AP28288" s="104"/>
    </row>
    <row r="28289" spans="21:42" ht="15" customHeight="1" x14ac:dyDescent="0.25">
      <c r="U28289" s="104"/>
      <c r="AB28289" s="104"/>
      <c r="AC28289" s="104"/>
      <c r="AF28289" s="104"/>
      <c r="AG28289" s="104"/>
      <c r="AK28289" s="104"/>
      <c r="AL28289" s="104"/>
      <c r="AO28289" s="104"/>
      <c r="AP28289" s="104"/>
    </row>
    <row r="28290" spans="21:42" ht="15" customHeight="1" x14ac:dyDescent="0.25">
      <c r="U28290" s="104"/>
      <c r="AB28290" s="104"/>
      <c r="AC28290" s="104"/>
      <c r="AF28290" s="104"/>
      <c r="AG28290" s="104"/>
      <c r="AK28290" s="104"/>
      <c r="AL28290" s="104"/>
      <c r="AO28290" s="104"/>
      <c r="AP28290" s="104"/>
    </row>
    <row r="28291" spans="21:42" ht="15" customHeight="1" x14ac:dyDescent="0.25">
      <c r="U28291" s="104"/>
      <c r="AB28291" s="104"/>
      <c r="AC28291" s="104"/>
      <c r="AF28291" s="104"/>
      <c r="AG28291" s="104"/>
      <c r="AK28291" s="104"/>
      <c r="AL28291" s="104"/>
      <c r="AO28291" s="104"/>
      <c r="AP28291" s="104"/>
    </row>
    <row r="28292" spans="21:42" ht="15" customHeight="1" x14ac:dyDescent="0.25">
      <c r="U28292" s="104"/>
      <c r="AB28292" s="104"/>
      <c r="AC28292" s="104"/>
      <c r="AF28292" s="104"/>
      <c r="AG28292" s="104"/>
      <c r="AK28292" s="104"/>
      <c r="AL28292" s="104"/>
      <c r="AO28292" s="104"/>
      <c r="AP28292" s="104"/>
    </row>
    <row r="28293" spans="21:42" ht="15" customHeight="1" x14ac:dyDescent="0.25">
      <c r="U28293" s="104"/>
      <c r="AB28293" s="104"/>
      <c r="AC28293" s="104"/>
      <c r="AF28293" s="104"/>
      <c r="AG28293" s="104"/>
      <c r="AK28293" s="104"/>
      <c r="AL28293" s="104"/>
      <c r="AO28293" s="104"/>
      <c r="AP28293" s="104"/>
    </row>
    <row r="28294" spans="21:42" ht="15" customHeight="1" x14ac:dyDescent="0.25">
      <c r="U28294" s="104"/>
      <c r="AB28294" s="104"/>
      <c r="AC28294" s="104"/>
      <c r="AF28294" s="104"/>
      <c r="AG28294" s="104"/>
      <c r="AK28294" s="104"/>
      <c r="AL28294" s="104"/>
      <c r="AO28294" s="104"/>
      <c r="AP28294" s="104"/>
    </row>
    <row r="28295" spans="21:42" ht="15" customHeight="1" x14ac:dyDescent="0.25">
      <c r="U28295" s="104"/>
      <c r="AB28295" s="104"/>
      <c r="AC28295" s="104"/>
      <c r="AF28295" s="104"/>
      <c r="AG28295" s="104"/>
      <c r="AK28295" s="104"/>
      <c r="AL28295" s="104"/>
      <c r="AO28295" s="104"/>
      <c r="AP28295" s="104"/>
    </row>
    <row r="28296" spans="21:42" ht="15" customHeight="1" x14ac:dyDescent="0.25">
      <c r="U28296" s="104"/>
      <c r="AB28296" s="104"/>
      <c r="AC28296" s="104"/>
      <c r="AF28296" s="104"/>
      <c r="AG28296" s="104"/>
      <c r="AK28296" s="104"/>
      <c r="AL28296" s="104"/>
      <c r="AO28296" s="104"/>
      <c r="AP28296" s="104"/>
    </row>
    <row r="28297" spans="21:42" ht="15" customHeight="1" x14ac:dyDescent="0.25">
      <c r="U28297" s="104"/>
      <c r="AB28297" s="104"/>
      <c r="AC28297" s="104"/>
      <c r="AF28297" s="104"/>
      <c r="AG28297" s="104"/>
      <c r="AK28297" s="104"/>
      <c r="AL28297" s="104"/>
      <c r="AO28297" s="104"/>
      <c r="AP28297" s="104"/>
    </row>
    <row r="28298" spans="21:42" ht="15" customHeight="1" x14ac:dyDescent="0.25">
      <c r="U28298" s="104"/>
      <c r="AB28298" s="104"/>
      <c r="AC28298" s="104"/>
      <c r="AF28298" s="104"/>
      <c r="AG28298" s="104"/>
      <c r="AK28298" s="104"/>
      <c r="AL28298" s="104"/>
      <c r="AO28298" s="104"/>
      <c r="AP28298" s="104"/>
    </row>
    <row r="28299" spans="21:42" ht="15" customHeight="1" x14ac:dyDescent="0.25">
      <c r="U28299" s="104"/>
      <c r="AB28299" s="104"/>
      <c r="AC28299" s="104"/>
      <c r="AF28299" s="104"/>
      <c r="AG28299" s="104"/>
      <c r="AK28299" s="104"/>
      <c r="AL28299" s="104"/>
      <c r="AO28299" s="104"/>
      <c r="AP28299" s="104"/>
    </row>
    <row r="28300" spans="21:42" ht="15" customHeight="1" x14ac:dyDescent="0.25">
      <c r="U28300" s="104"/>
      <c r="AB28300" s="104"/>
      <c r="AC28300" s="104"/>
      <c r="AF28300" s="104"/>
      <c r="AG28300" s="104"/>
      <c r="AK28300" s="104"/>
      <c r="AL28300" s="104"/>
      <c r="AO28300" s="104"/>
      <c r="AP28300" s="104"/>
    </row>
    <row r="28301" spans="21:42" ht="15" customHeight="1" x14ac:dyDescent="0.25">
      <c r="U28301" s="104"/>
      <c r="AB28301" s="104"/>
      <c r="AC28301" s="104"/>
      <c r="AF28301" s="104"/>
      <c r="AG28301" s="104"/>
      <c r="AK28301" s="104"/>
      <c r="AL28301" s="104"/>
      <c r="AO28301" s="104"/>
      <c r="AP28301" s="104"/>
    </row>
    <row r="28302" spans="21:42" ht="15" customHeight="1" x14ac:dyDescent="0.25">
      <c r="U28302" s="104"/>
      <c r="AB28302" s="104"/>
      <c r="AC28302" s="104"/>
      <c r="AF28302" s="104"/>
      <c r="AG28302" s="104"/>
      <c r="AK28302" s="104"/>
      <c r="AL28302" s="104"/>
      <c r="AO28302" s="104"/>
      <c r="AP28302" s="104"/>
    </row>
    <row r="28303" spans="21:42" ht="15" customHeight="1" x14ac:dyDescent="0.25">
      <c r="U28303" s="104"/>
      <c r="AB28303" s="104"/>
      <c r="AC28303" s="104"/>
      <c r="AF28303" s="104"/>
      <c r="AG28303" s="104"/>
      <c r="AK28303" s="104"/>
      <c r="AL28303" s="104"/>
      <c r="AO28303" s="104"/>
      <c r="AP28303" s="104"/>
    </row>
    <row r="28304" spans="21:42" ht="15" customHeight="1" x14ac:dyDescent="0.25">
      <c r="U28304" s="104"/>
      <c r="AB28304" s="104"/>
      <c r="AC28304" s="104"/>
      <c r="AF28304" s="104"/>
      <c r="AG28304" s="104"/>
      <c r="AK28304" s="104"/>
      <c r="AL28304" s="104"/>
      <c r="AO28304" s="104"/>
      <c r="AP28304" s="104"/>
    </row>
    <row r="28305" spans="21:42" ht="15" customHeight="1" x14ac:dyDescent="0.25">
      <c r="U28305" s="104"/>
      <c r="AB28305" s="104"/>
      <c r="AC28305" s="104"/>
      <c r="AF28305" s="104"/>
      <c r="AG28305" s="104"/>
      <c r="AK28305" s="104"/>
      <c r="AL28305" s="104"/>
      <c r="AO28305" s="104"/>
      <c r="AP28305" s="104"/>
    </row>
    <row r="28306" spans="21:42" ht="15" customHeight="1" x14ac:dyDescent="0.25">
      <c r="U28306" s="104"/>
      <c r="AB28306" s="104"/>
      <c r="AC28306" s="104"/>
      <c r="AF28306" s="104"/>
      <c r="AG28306" s="104"/>
      <c r="AK28306" s="104"/>
      <c r="AL28306" s="104"/>
      <c r="AO28306" s="104"/>
      <c r="AP28306" s="104"/>
    </row>
    <row r="28307" spans="21:42" ht="15" customHeight="1" x14ac:dyDescent="0.25">
      <c r="U28307" s="104"/>
      <c r="AB28307" s="104"/>
      <c r="AC28307" s="104"/>
      <c r="AF28307" s="104"/>
      <c r="AG28307" s="104"/>
      <c r="AK28307" s="104"/>
      <c r="AL28307" s="104"/>
      <c r="AO28307" s="104"/>
      <c r="AP28307" s="104"/>
    </row>
    <row r="28308" spans="21:42" ht="15" customHeight="1" x14ac:dyDescent="0.25">
      <c r="U28308" s="104"/>
      <c r="AB28308" s="104"/>
      <c r="AC28308" s="104"/>
      <c r="AF28308" s="104"/>
      <c r="AG28308" s="104"/>
      <c r="AK28308" s="104"/>
      <c r="AL28308" s="104"/>
      <c r="AO28308" s="104"/>
      <c r="AP28308" s="104"/>
    </row>
    <row r="28309" spans="21:42" ht="15" customHeight="1" x14ac:dyDescent="0.25">
      <c r="U28309" s="104"/>
      <c r="AB28309" s="104"/>
      <c r="AC28309" s="104"/>
      <c r="AF28309" s="104"/>
      <c r="AG28309" s="104"/>
      <c r="AK28309" s="104"/>
      <c r="AL28309" s="104"/>
      <c r="AO28309" s="104"/>
      <c r="AP28309" s="104"/>
    </row>
    <row r="28310" spans="21:42" ht="15" customHeight="1" x14ac:dyDescent="0.25">
      <c r="U28310" s="104"/>
      <c r="AB28310" s="104"/>
      <c r="AC28310" s="104"/>
      <c r="AF28310" s="104"/>
      <c r="AG28310" s="104"/>
      <c r="AK28310" s="104"/>
      <c r="AL28310" s="104"/>
      <c r="AO28310" s="104"/>
      <c r="AP28310" s="104"/>
    </row>
    <row r="28311" spans="21:42" ht="15" customHeight="1" x14ac:dyDescent="0.25">
      <c r="U28311" s="104"/>
      <c r="AB28311" s="104"/>
      <c r="AC28311" s="104"/>
      <c r="AF28311" s="104"/>
      <c r="AG28311" s="104"/>
      <c r="AK28311" s="104"/>
      <c r="AL28311" s="104"/>
      <c r="AO28311" s="104"/>
      <c r="AP28311" s="104"/>
    </row>
    <row r="28312" spans="21:42" ht="15" customHeight="1" x14ac:dyDescent="0.25">
      <c r="U28312" s="104"/>
      <c r="AB28312" s="104"/>
      <c r="AC28312" s="104"/>
      <c r="AF28312" s="104"/>
      <c r="AG28312" s="104"/>
      <c r="AK28312" s="104"/>
      <c r="AL28312" s="104"/>
      <c r="AO28312" s="104"/>
      <c r="AP28312" s="104"/>
    </row>
    <row r="28313" spans="21:42" ht="15" customHeight="1" x14ac:dyDescent="0.25">
      <c r="U28313" s="104"/>
      <c r="AB28313" s="104"/>
      <c r="AC28313" s="104"/>
      <c r="AF28313" s="104"/>
      <c r="AG28313" s="104"/>
      <c r="AK28313" s="104"/>
      <c r="AL28313" s="104"/>
      <c r="AO28313" s="104"/>
      <c r="AP28313" s="104"/>
    </row>
    <row r="28314" spans="21:42" ht="15" customHeight="1" x14ac:dyDescent="0.25">
      <c r="U28314" s="104"/>
      <c r="AB28314" s="104"/>
      <c r="AC28314" s="104"/>
      <c r="AF28314" s="104"/>
      <c r="AG28314" s="104"/>
      <c r="AK28314" s="104"/>
      <c r="AL28314" s="104"/>
      <c r="AO28314" s="104"/>
      <c r="AP28314" s="104"/>
    </row>
    <row r="28315" spans="21:42" ht="15" customHeight="1" x14ac:dyDescent="0.25">
      <c r="U28315" s="104"/>
      <c r="AB28315" s="104"/>
      <c r="AC28315" s="104"/>
      <c r="AF28315" s="104"/>
      <c r="AG28315" s="104"/>
      <c r="AK28315" s="104"/>
      <c r="AL28315" s="104"/>
      <c r="AO28315" s="104"/>
      <c r="AP28315" s="104"/>
    </row>
    <row r="28316" spans="21:42" ht="15" customHeight="1" x14ac:dyDescent="0.25">
      <c r="U28316" s="104"/>
      <c r="AB28316" s="104"/>
      <c r="AC28316" s="104"/>
      <c r="AF28316" s="104"/>
      <c r="AG28316" s="104"/>
      <c r="AK28316" s="104"/>
      <c r="AL28316" s="104"/>
      <c r="AO28316" s="104"/>
      <c r="AP28316" s="104"/>
    </row>
    <row r="28317" spans="21:42" ht="15" customHeight="1" x14ac:dyDescent="0.25">
      <c r="U28317" s="104"/>
      <c r="AB28317" s="104"/>
      <c r="AC28317" s="104"/>
      <c r="AF28317" s="104"/>
      <c r="AG28317" s="104"/>
      <c r="AK28317" s="104"/>
      <c r="AL28317" s="104"/>
      <c r="AO28317" s="104"/>
      <c r="AP28317" s="104"/>
    </row>
    <row r="28318" spans="21:42" ht="15" customHeight="1" x14ac:dyDescent="0.25">
      <c r="U28318" s="104"/>
      <c r="AB28318" s="104"/>
      <c r="AC28318" s="104"/>
      <c r="AF28318" s="104"/>
      <c r="AG28318" s="104"/>
      <c r="AK28318" s="104"/>
      <c r="AL28318" s="104"/>
      <c r="AO28318" s="104"/>
      <c r="AP28318" s="104"/>
    </row>
    <row r="28319" spans="21:42" ht="15" customHeight="1" x14ac:dyDescent="0.25">
      <c r="U28319" s="104"/>
      <c r="AB28319" s="104"/>
      <c r="AC28319" s="104"/>
      <c r="AF28319" s="104"/>
      <c r="AG28319" s="104"/>
      <c r="AK28319" s="104"/>
      <c r="AL28319" s="104"/>
      <c r="AO28319" s="104"/>
      <c r="AP28319" s="104"/>
    </row>
    <row r="28320" spans="21:42" ht="15" customHeight="1" x14ac:dyDescent="0.25">
      <c r="U28320" s="104"/>
      <c r="AB28320" s="104"/>
      <c r="AC28320" s="104"/>
      <c r="AF28320" s="104"/>
      <c r="AG28320" s="104"/>
      <c r="AK28320" s="104"/>
      <c r="AL28320" s="104"/>
      <c r="AO28320" s="104"/>
      <c r="AP28320" s="104"/>
    </row>
    <row r="28321" spans="21:42" ht="15" customHeight="1" x14ac:dyDescent="0.25">
      <c r="U28321" s="104"/>
      <c r="AB28321" s="104"/>
      <c r="AC28321" s="104"/>
      <c r="AF28321" s="104"/>
      <c r="AG28321" s="104"/>
      <c r="AK28321" s="104"/>
      <c r="AL28321" s="104"/>
      <c r="AO28321" s="104"/>
      <c r="AP28321" s="104"/>
    </row>
    <row r="28322" spans="21:42" ht="15" customHeight="1" x14ac:dyDescent="0.25">
      <c r="U28322" s="104"/>
      <c r="AB28322" s="104"/>
      <c r="AC28322" s="104"/>
      <c r="AF28322" s="104"/>
      <c r="AG28322" s="104"/>
      <c r="AK28322" s="104"/>
      <c r="AL28322" s="104"/>
      <c r="AO28322" s="104"/>
      <c r="AP28322" s="104"/>
    </row>
    <row r="28323" spans="21:42" ht="15" customHeight="1" x14ac:dyDescent="0.25">
      <c r="U28323" s="104"/>
      <c r="AB28323" s="104"/>
      <c r="AC28323" s="104"/>
      <c r="AF28323" s="104"/>
      <c r="AG28323" s="104"/>
      <c r="AK28323" s="104"/>
      <c r="AL28323" s="104"/>
      <c r="AO28323" s="104"/>
      <c r="AP28323" s="104"/>
    </row>
    <row r="28324" spans="21:42" ht="15" customHeight="1" x14ac:dyDescent="0.25">
      <c r="U28324" s="104"/>
      <c r="AB28324" s="104"/>
      <c r="AC28324" s="104"/>
      <c r="AF28324" s="104"/>
      <c r="AG28324" s="104"/>
      <c r="AK28324" s="104"/>
      <c r="AL28324" s="104"/>
      <c r="AO28324" s="104"/>
      <c r="AP28324" s="104"/>
    </row>
    <row r="28325" spans="21:42" ht="15" customHeight="1" x14ac:dyDescent="0.25">
      <c r="U28325" s="104"/>
      <c r="AB28325" s="104"/>
      <c r="AC28325" s="104"/>
      <c r="AF28325" s="104"/>
      <c r="AG28325" s="104"/>
      <c r="AK28325" s="104"/>
      <c r="AL28325" s="104"/>
      <c r="AO28325" s="104"/>
      <c r="AP28325" s="104"/>
    </row>
    <row r="28326" spans="21:42" ht="15" customHeight="1" x14ac:dyDescent="0.25">
      <c r="U28326" s="104"/>
      <c r="AB28326" s="104"/>
      <c r="AC28326" s="104"/>
      <c r="AF28326" s="104"/>
      <c r="AG28326" s="104"/>
      <c r="AK28326" s="104"/>
      <c r="AL28326" s="104"/>
      <c r="AO28326" s="104"/>
      <c r="AP28326" s="104"/>
    </row>
    <row r="28327" spans="21:42" ht="15" customHeight="1" x14ac:dyDescent="0.25">
      <c r="U28327" s="104"/>
      <c r="AB28327" s="104"/>
      <c r="AC28327" s="104"/>
      <c r="AF28327" s="104"/>
      <c r="AG28327" s="104"/>
      <c r="AK28327" s="104"/>
      <c r="AL28327" s="104"/>
      <c r="AO28327" s="104"/>
      <c r="AP28327" s="104"/>
    </row>
    <row r="28328" spans="21:42" ht="15" customHeight="1" x14ac:dyDescent="0.25">
      <c r="U28328" s="104"/>
      <c r="AB28328" s="104"/>
      <c r="AC28328" s="104"/>
      <c r="AF28328" s="104"/>
      <c r="AG28328" s="104"/>
      <c r="AK28328" s="104"/>
      <c r="AL28328" s="104"/>
      <c r="AO28328" s="104"/>
      <c r="AP28328" s="104"/>
    </row>
    <row r="28329" spans="21:42" ht="15" customHeight="1" x14ac:dyDescent="0.25">
      <c r="U28329" s="104"/>
      <c r="AB28329" s="104"/>
      <c r="AC28329" s="104"/>
      <c r="AF28329" s="104"/>
      <c r="AG28329" s="104"/>
      <c r="AK28329" s="104"/>
      <c r="AL28329" s="104"/>
      <c r="AO28329" s="104"/>
      <c r="AP28329" s="104"/>
    </row>
    <row r="28330" spans="21:42" ht="15" customHeight="1" x14ac:dyDescent="0.25">
      <c r="U28330" s="104"/>
      <c r="AB28330" s="104"/>
      <c r="AC28330" s="104"/>
      <c r="AF28330" s="104"/>
      <c r="AG28330" s="104"/>
      <c r="AK28330" s="104"/>
      <c r="AL28330" s="104"/>
      <c r="AO28330" s="104"/>
      <c r="AP28330" s="104"/>
    </row>
    <row r="28331" spans="21:42" ht="15" customHeight="1" x14ac:dyDescent="0.25">
      <c r="U28331" s="104"/>
      <c r="AB28331" s="104"/>
      <c r="AC28331" s="104"/>
      <c r="AF28331" s="104"/>
      <c r="AG28331" s="104"/>
      <c r="AK28331" s="104"/>
      <c r="AL28331" s="104"/>
      <c r="AO28331" s="104"/>
      <c r="AP28331" s="104"/>
    </row>
    <row r="28332" spans="21:42" ht="15" customHeight="1" x14ac:dyDescent="0.25">
      <c r="U28332" s="104"/>
      <c r="AB28332" s="104"/>
      <c r="AC28332" s="104"/>
      <c r="AF28332" s="104"/>
      <c r="AG28332" s="104"/>
      <c r="AK28332" s="104"/>
      <c r="AL28332" s="104"/>
      <c r="AO28332" s="104"/>
      <c r="AP28332" s="104"/>
    </row>
    <row r="28333" spans="21:42" ht="15" customHeight="1" x14ac:dyDescent="0.25">
      <c r="U28333" s="104"/>
      <c r="AB28333" s="104"/>
      <c r="AC28333" s="104"/>
      <c r="AF28333" s="104"/>
      <c r="AG28333" s="104"/>
      <c r="AK28333" s="104"/>
      <c r="AL28333" s="104"/>
      <c r="AO28333" s="104"/>
      <c r="AP28333" s="104"/>
    </row>
    <row r="28334" spans="21:42" ht="15" customHeight="1" x14ac:dyDescent="0.25">
      <c r="U28334" s="104"/>
      <c r="AB28334" s="104"/>
      <c r="AC28334" s="104"/>
      <c r="AF28334" s="104"/>
      <c r="AG28334" s="104"/>
      <c r="AK28334" s="104"/>
      <c r="AL28334" s="104"/>
      <c r="AO28334" s="104"/>
      <c r="AP28334" s="104"/>
    </row>
    <row r="28335" spans="21:42" ht="15" customHeight="1" x14ac:dyDescent="0.25">
      <c r="U28335" s="104"/>
      <c r="AB28335" s="104"/>
      <c r="AC28335" s="104"/>
      <c r="AF28335" s="104"/>
      <c r="AG28335" s="104"/>
      <c r="AK28335" s="104"/>
      <c r="AL28335" s="104"/>
      <c r="AO28335" s="104"/>
      <c r="AP28335" s="104"/>
    </row>
    <row r="28336" spans="21:42" ht="15" customHeight="1" x14ac:dyDescent="0.25">
      <c r="U28336" s="104"/>
      <c r="AB28336" s="104"/>
      <c r="AC28336" s="104"/>
      <c r="AF28336" s="104"/>
      <c r="AG28336" s="104"/>
      <c r="AK28336" s="104"/>
      <c r="AL28336" s="104"/>
      <c r="AO28336" s="104"/>
      <c r="AP28336" s="104"/>
    </row>
    <row r="28337" spans="21:42" ht="15" customHeight="1" x14ac:dyDescent="0.25">
      <c r="U28337" s="104"/>
      <c r="AB28337" s="104"/>
      <c r="AC28337" s="104"/>
      <c r="AF28337" s="104"/>
      <c r="AG28337" s="104"/>
      <c r="AK28337" s="104"/>
      <c r="AL28337" s="104"/>
      <c r="AO28337" s="104"/>
      <c r="AP28337" s="104"/>
    </row>
    <row r="28338" spans="21:42" ht="15" customHeight="1" x14ac:dyDescent="0.25">
      <c r="U28338" s="104"/>
      <c r="AB28338" s="104"/>
      <c r="AC28338" s="104"/>
      <c r="AF28338" s="104"/>
      <c r="AG28338" s="104"/>
      <c r="AK28338" s="104"/>
      <c r="AL28338" s="104"/>
      <c r="AO28338" s="104"/>
      <c r="AP28338" s="104"/>
    </row>
    <row r="28339" spans="21:42" ht="15" customHeight="1" x14ac:dyDescent="0.25">
      <c r="U28339" s="104"/>
      <c r="AB28339" s="104"/>
      <c r="AC28339" s="104"/>
      <c r="AF28339" s="104"/>
      <c r="AG28339" s="104"/>
      <c r="AK28339" s="104"/>
      <c r="AL28339" s="104"/>
      <c r="AO28339" s="104"/>
      <c r="AP28339" s="104"/>
    </row>
    <row r="28340" spans="21:42" ht="15" customHeight="1" x14ac:dyDescent="0.25">
      <c r="U28340" s="104"/>
      <c r="AB28340" s="104"/>
      <c r="AC28340" s="104"/>
      <c r="AF28340" s="104"/>
      <c r="AG28340" s="104"/>
      <c r="AK28340" s="104"/>
      <c r="AL28340" s="104"/>
      <c r="AO28340" s="104"/>
      <c r="AP28340" s="104"/>
    </row>
    <row r="28341" spans="21:42" ht="15" customHeight="1" x14ac:dyDescent="0.25">
      <c r="U28341" s="104"/>
      <c r="AB28341" s="104"/>
      <c r="AC28341" s="104"/>
      <c r="AF28341" s="104"/>
      <c r="AG28341" s="104"/>
      <c r="AK28341" s="104"/>
      <c r="AL28341" s="104"/>
      <c r="AO28341" s="104"/>
      <c r="AP28341" s="104"/>
    </row>
    <row r="28342" spans="21:42" ht="15" customHeight="1" x14ac:dyDescent="0.25">
      <c r="U28342" s="104"/>
      <c r="AB28342" s="104"/>
      <c r="AC28342" s="104"/>
      <c r="AF28342" s="104"/>
      <c r="AG28342" s="104"/>
      <c r="AK28342" s="104"/>
      <c r="AL28342" s="104"/>
      <c r="AO28342" s="104"/>
      <c r="AP28342" s="104"/>
    </row>
    <row r="28343" spans="21:42" ht="15" customHeight="1" x14ac:dyDescent="0.25">
      <c r="U28343" s="104"/>
      <c r="AB28343" s="104"/>
      <c r="AC28343" s="104"/>
      <c r="AF28343" s="104"/>
      <c r="AG28343" s="104"/>
      <c r="AK28343" s="104"/>
      <c r="AL28343" s="104"/>
      <c r="AO28343" s="104"/>
      <c r="AP28343" s="104"/>
    </row>
    <row r="28344" spans="21:42" ht="15" customHeight="1" x14ac:dyDescent="0.25">
      <c r="U28344" s="104"/>
      <c r="AB28344" s="104"/>
      <c r="AC28344" s="104"/>
      <c r="AF28344" s="104"/>
      <c r="AG28344" s="104"/>
      <c r="AK28344" s="104"/>
      <c r="AL28344" s="104"/>
      <c r="AO28344" s="104"/>
      <c r="AP28344" s="104"/>
    </row>
    <row r="28345" spans="21:42" ht="15" customHeight="1" x14ac:dyDescent="0.25">
      <c r="U28345" s="104"/>
      <c r="AB28345" s="104"/>
      <c r="AC28345" s="104"/>
      <c r="AF28345" s="104"/>
      <c r="AG28345" s="104"/>
      <c r="AK28345" s="104"/>
      <c r="AL28345" s="104"/>
      <c r="AO28345" s="104"/>
      <c r="AP28345" s="104"/>
    </row>
    <row r="28346" spans="21:42" ht="15" customHeight="1" x14ac:dyDescent="0.25">
      <c r="U28346" s="104"/>
      <c r="AB28346" s="104"/>
      <c r="AC28346" s="104"/>
      <c r="AF28346" s="104"/>
      <c r="AG28346" s="104"/>
      <c r="AK28346" s="104"/>
      <c r="AL28346" s="104"/>
      <c r="AO28346" s="104"/>
      <c r="AP28346" s="104"/>
    </row>
    <row r="28347" spans="21:42" ht="15" customHeight="1" x14ac:dyDescent="0.25">
      <c r="U28347" s="104"/>
      <c r="AB28347" s="104"/>
      <c r="AC28347" s="104"/>
      <c r="AF28347" s="104"/>
      <c r="AG28347" s="104"/>
      <c r="AK28347" s="104"/>
      <c r="AL28347" s="104"/>
      <c r="AO28347" s="104"/>
      <c r="AP28347" s="104"/>
    </row>
    <row r="28348" spans="21:42" ht="15" customHeight="1" x14ac:dyDescent="0.25">
      <c r="U28348" s="104"/>
      <c r="AB28348" s="104"/>
      <c r="AC28348" s="104"/>
      <c r="AF28348" s="104"/>
      <c r="AG28348" s="104"/>
      <c r="AK28348" s="104"/>
      <c r="AL28348" s="104"/>
      <c r="AO28348" s="104"/>
      <c r="AP28348" s="104"/>
    </row>
    <row r="28349" spans="21:42" ht="15" customHeight="1" x14ac:dyDescent="0.25">
      <c r="U28349" s="104"/>
      <c r="AB28349" s="104"/>
      <c r="AC28349" s="104"/>
      <c r="AF28349" s="104"/>
      <c r="AG28349" s="104"/>
      <c r="AK28349" s="104"/>
      <c r="AL28349" s="104"/>
      <c r="AO28349" s="104"/>
      <c r="AP28349" s="104"/>
    </row>
    <row r="28350" spans="21:42" ht="15" customHeight="1" x14ac:dyDescent="0.25">
      <c r="U28350" s="104"/>
      <c r="AB28350" s="104"/>
      <c r="AC28350" s="104"/>
      <c r="AF28350" s="104"/>
      <c r="AG28350" s="104"/>
      <c r="AK28350" s="104"/>
      <c r="AL28350" s="104"/>
      <c r="AO28350" s="104"/>
      <c r="AP28350" s="104"/>
    </row>
    <row r="28351" spans="21:42" ht="15" customHeight="1" x14ac:dyDescent="0.25">
      <c r="U28351" s="104"/>
      <c r="AB28351" s="104"/>
      <c r="AC28351" s="104"/>
      <c r="AF28351" s="104"/>
      <c r="AG28351" s="104"/>
      <c r="AK28351" s="104"/>
      <c r="AL28351" s="104"/>
      <c r="AO28351" s="104"/>
      <c r="AP28351" s="104"/>
    </row>
    <row r="28352" spans="21:42" ht="15" customHeight="1" x14ac:dyDescent="0.25">
      <c r="U28352" s="104"/>
      <c r="AB28352" s="104"/>
      <c r="AC28352" s="104"/>
      <c r="AF28352" s="104"/>
      <c r="AG28352" s="104"/>
      <c r="AK28352" s="104"/>
      <c r="AL28352" s="104"/>
      <c r="AO28352" s="104"/>
      <c r="AP28352" s="104"/>
    </row>
    <row r="28353" spans="21:42" ht="15" customHeight="1" x14ac:dyDescent="0.25">
      <c r="U28353" s="104"/>
      <c r="AB28353" s="104"/>
      <c r="AC28353" s="104"/>
      <c r="AF28353" s="104"/>
      <c r="AG28353" s="104"/>
      <c r="AK28353" s="104"/>
      <c r="AL28353" s="104"/>
      <c r="AO28353" s="104"/>
      <c r="AP28353" s="104"/>
    </row>
    <row r="28354" spans="21:42" ht="15" customHeight="1" x14ac:dyDescent="0.25">
      <c r="U28354" s="104"/>
      <c r="AB28354" s="104"/>
      <c r="AC28354" s="104"/>
      <c r="AF28354" s="104"/>
      <c r="AG28354" s="104"/>
      <c r="AK28354" s="104"/>
      <c r="AL28354" s="104"/>
      <c r="AO28354" s="104"/>
      <c r="AP28354" s="104"/>
    </row>
    <row r="28355" spans="21:42" ht="15" customHeight="1" x14ac:dyDescent="0.25">
      <c r="U28355" s="104"/>
      <c r="AB28355" s="104"/>
      <c r="AC28355" s="104"/>
      <c r="AF28355" s="104"/>
      <c r="AG28355" s="104"/>
      <c r="AK28355" s="104"/>
      <c r="AL28355" s="104"/>
      <c r="AO28355" s="104"/>
      <c r="AP28355" s="104"/>
    </row>
    <row r="28356" spans="21:42" ht="15" customHeight="1" x14ac:dyDescent="0.25">
      <c r="U28356" s="104"/>
      <c r="AB28356" s="104"/>
      <c r="AC28356" s="104"/>
      <c r="AF28356" s="104"/>
      <c r="AG28356" s="104"/>
      <c r="AK28356" s="104"/>
      <c r="AL28356" s="104"/>
      <c r="AO28356" s="104"/>
      <c r="AP28356" s="104"/>
    </row>
    <row r="28357" spans="21:42" ht="15" customHeight="1" x14ac:dyDescent="0.25">
      <c r="U28357" s="104"/>
      <c r="AB28357" s="104"/>
      <c r="AC28357" s="104"/>
      <c r="AF28357" s="104"/>
      <c r="AG28357" s="104"/>
      <c r="AK28357" s="104"/>
      <c r="AL28357" s="104"/>
      <c r="AO28357" s="104"/>
      <c r="AP28357" s="104"/>
    </row>
    <row r="28358" spans="21:42" ht="15" customHeight="1" x14ac:dyDescent="0.25">
      <c r="U28358" s="104"/>
      <c r="AB28358" s="104"/>
      <c r="AC28358" s="104"/>
      <c r="AF28358" s="104"/>
      <c r="AG28358" s="104"/>
      <c r="AK28358" s="104"/>
      <c r="AL28358" s="104"/>
      <c r="AO28358" s="104"/>
      <c r="AP28358" s="104"/>
    </row>
    <row r="28359" spans="21:42" ht="15" customHeight="1" x14ac:dyDescent="0.25">
      <c r="U28359" s="104"/>
      <c r="AB28359" s="104"/>
      <c r="AC28359" s="104"/>
      <c r="AF28359" s="104"/>
      <c r="AG28359" s="104"/>
      <c r="AK28359" s="104"/>
      <c r="AL28359" s="104"/>
      <c r="AO28359" s="104"/>
      <c r="AP28359" s="104"/>
    </row>
    <row r="28360" spans="21:42" ht="15" customHeight="1" x14ac:dyDescent="0.25">
      <c r="U28360" s="104"/>
      <c r="AB28360" s="104"/>
      <c r="AC28360" s="104"/>
      <c r="AF28360" s="104"/>
      <c r="AG28360" s="104"/>
      <c r="AK28360" s="104"/>
      <c r="AL28360" s="104"/>
      <c r="AO28360" s="104"/>
      <c r="AP28360" s="104"/>
    </row>
    <row r="28361" spans="21:42" ht="15" customHeight="1" x14ac:dyDescent="0.25">
      <c r="U28361" s="104"/>
      <c r="AB28361" s="104"/>
      <c r="AC28361" s="104"/>
      <c r="AF28361" s="104"/>
      <c r="AG28361" s="104"/>
      <c r="AK28361" s="104"/>
      <c r="AL28361" s="104"/>
      <c r="AO28361" s="104"/>
      <c r="AP28361" s="104"/>
    </row>
    <row r="28362" spans="21:42" ht="15" customHeight="1" x14ac:dyDescent="0.25">
      <c r="U28362" s="104"/>
      <c r="AB28362" s="104"/>
      <c r="AC28362" s="104"/>
      <c r="AF28362" s="104"/>
      <c r="AG28362" s="104"/>
      <c r="AK28362" s="104"/>
      <c r="AL28362" s="104"/>
      <c r="AO28362" s="104"/>
      <c r="AP28362" s="104"/>
    </row>
    <row r="28363" spans="21:42" ht="15" customHeight="1" x14ac:dyDescent="0.25">
      <c r="U28363" s="104"/>
      <c r="AB28363" s="104"/>
      <c r="AC28363" s="104"/>
      <c r="AF28363" s="104"/>
      <c r="AG28363" s="104"/>
      <c r="AK28363" s="104"/>
      <c r="AL28363" s="104"/>
      <c r="AO28363" s="104"/>
      <c r="AP28363" s="104"/>
    </row>
    <row r="28364" spans="21:42" ht="15" customHeight="1" x14ac:dyDescent="0.25">
      <c r="U28364" s="104"/>
      <c r="AB28364" s="104"/>
      <c r="AC28364" s="104"/>
      <c r="AF28364" s="104"/>
      <c r="AG28364" s="104"/>
      <c r="AK28364" s="104"/>
      <c r="AL28364" s="104"/>
      <c r="AO28364" s="104"/>
      <c r="AP28364" s="104"/>
    </row>
    <row r="28365" spans="21:42" ht="15" customHeight="1" x14ac:dyDescent="0.25">
      <c r="U28365" s="104"/>
      <c r="AB28365" s="104"/>
      <c r="AC28365" s="104"/>
      <c r="AF28365" s="104"/>
      <c r="AG28365" s="104"/>
      <c r="AK28365" s="104"/>
      <c r="AL28365" s="104"/>
      <c r="AO28365" s="104"/>
      <c r="AP28365" s="104"/>
    </row>
    <row r="28366" spans="21:42" ht="15" customHeight="1" x14ac:dyDescent="0.25">
      <c r="U28366" s="104"/>
      <c r="AB28366" s="104"/>
      <c r="AC28366" s="104"/>
      <c r="AF28366" s="104"/>
      <c r="AG28366" s="104"/>
      <c r="AK28366" s="104"/>
      <c r="AL28366" s="104"/>
      <c r="AO28366" s="104"/>
      <c r="AP28366" s="104"/>
    </row>
    <row r="28367" spans="21:42" ht="15" customHeight="1" x14ac:dyDescent="0.25">
      <c r="U28367" s="104"/>
      <c r="AB28367" s="104"/>
      <c r="AC28367" s="104"/>
      <c r="AF28367" s="104"/>
      <c r="AG28367" s="104"/>
      <c r="AK28367" s="104"/>
      <c r="AL28367" s="104"/>
      <c r="AO28367" s="104"/>
      <c r="AP28367" s="104"/>
    </row>
    <row r="28368" spans="21:42" ht="15" customHeight="1" x14ac:dyDescent="0.25">
      <c r="U28368" s="104"/>
      <c r="AB28368" s="104"/>
      <c r="AC28368" s="104"/>
      <c r="AF28368" s="104"/>
      <c r="AG28368" s="104"/>
      <c r="AK28368" s="104"/>
      <c r="AL28368" s="104"/>
      <c r="AO28368" s="104"/>
      <c r="AP28368" s="104"/>
    </row>
    <row r="28369" spans="21:42" ht="15" customHeight="1" x14ac:dyDescent="0.25">
      <c r="U28369" s="104"/>
      <c r="AB28369" s="104"/>
      <c r="AC28369" s="104"/>
      <c r="AF28369" s="104"/>
      <c r="AG28369" s="104"/>
      <c r="AK28369" s="104"/>
      <c r="AL28369" s="104"/>
      <c r="AO28369" s="104"/>
      <c r="AP28369" s="104"/>
    </row>
    <row r="28370" spans="21:42" ht="15" customHeight="1" x14ac:dyDescent="0.25">
      <c r="U28370" s="104"/>
      <c r="AB28370" s="104"/>
      <c r="AC28370" s="104"/>
      <c r="AF28370" s="104"/>
      <c r="AG28370" s="104"/>
      <c r="AK28370" s="104"/>
      <c r="AL28370" s="104"/>
      <c r="AO28370" s="104"/>
      <c r="AP28370" s="104"/>
    </row>
    <row r="28371" spans="21:42" ht="15" customHeight="1" x14ac:dyDescent="0.25">
      <c r="U28371" s="104"/>
      <c r="AB28371" s="104"/>
      <c r="AC28371" s="104"/>
      <c r="AF28371" s="104"/>
      <c r="AG28371" s="104"/>
      <c r="AK28371" s="104"/>
      <c r="AL28371" s="104"/>
      <c r="AO28371" s="104"/>
      <c r="AP28371" s="104"/>
    </row>
    <row r="28372" spans="21:42" ht="15" customHeight="1" x14ac:dyDescent="0.25">
      <c r="U28372" s="104"/>
      <c r="AB28372" s="104"/>
      <c r="AC28372" s="104"/>
      <c r="AF28372" s="104"/>
      <c r="AG28372" s="104"/>
      <c r="AK28372" s="104"/>
      <c r="AL28372" s="104"/>
      <c r="AO28372" s="104"/>
      <c r="AP28372" s="104"/>
    </row>
    <row r="28373" spans="21:42" ht="15" customHeight="1" x14ac:dyDescent="0.25">
      <c r="U28373" s="104"/>
      <c r="AB28373" s="104"/>
      <c r="AC28373" s="104"/>
      <c r="AF28373" s="104"/>
      <c r="AG28373" s="104"/>
      <c r="AK28373" s="104"/>
      <c r="AL28373" s="104"/>
      <c r="AO28373" s="104"/>
      <c r="AP28373" s="104"/>
    </row>
    <row r="28374" spans="21:42" ht="15" customHeight="1" x14ac:dyDescent="0.25">
      <c r="U28374" s="104"/>
      <c r="AB28374" s="104"/>
      <c r="AC28374" s="104"/>
      <c r="AF28374" s="104"/>
      <c r="AG28374" s="104"/>
      <c r="AK28374" s="104"/>
      <c r="AL28374" s="104"/>
      <c r="AO28374" s="104"/>
      <c r="AP28374" s="104"/>
    </row>
    <row r="28375" spans="21:42" ht="15" customHeight="1" x14ac:dyDescent="0.25">
      <c r="U28375" s="104"/>
      <c r="AB28375" s="104"/>
      <c r="AC28375" s="104"/>
      <c r="AF28375" s="104"/>
      <c r="AG28375" s="104"/>
      <c r="AK28375" s="104"/>
      <c r="AL28375" s="104"/>
      <c r="AO28375" s="104"/>
      <c r="AP28375" s="104"/>
    </row>
    <row r="28376" spans="21:42" ht="15" customHeight="1" x14ac:dyDescent="0.25">
      <c r="U28376" s="104"/>
      <c r="AB28376" s="104"/>
      <c r="AC28376" s="104"/>
      <c r="AF28376" s="104"/>
      <c r="AG28376" s="104"/>
      <c r="AK28376" s="104"/>
      <c r="AL28376" s="104"/>
      <c r="AO28376" s="104"/>
      <c r="AP28376" s="104"/>
    </row>
    <row r="28377" spans="21:42" ht="15" customHeight="1" x14ac:dyDescent="0.25">
      <c r="U28377" s="104"/>
      <c r="AB28377" s="104"/>
      <c r="AC28377" s="104"/>
      <c r="AF28377" s="104"/>
      <c r="AG28377" s="104"/>
      <c r="AK28377" s="104"/>
      <c r="AL28377" s="104"/>
      <c r="AO28377" s="104"/>
      <c r="AP28377" s="104"/>
    </row>
    <row r="28378" spans="21:42" ht="15" customHeight="1" x14ac:dyDescent="0.25">
      <c r="U28378" s="104"/>
      <c r="AB28378" s="104"/>
      <c r="AC28378" s="104"/>
      <c r="AF28378" s="104"/>
      <c r="AG28378" s="104"/>
      <c r="AK28378" s="104"/>
      <c r="AL28378" s="104"/>
      <c r="AO28378" s="104"/>
      <c r="AP28378" s="104"/>
    </row>
    <row r="28379" spans="21:42" ht="15" customHeight="1" x14ac:dyDescent="0.25">
      <c r="U28379" s="104"/>
      <c r="AB28379" s="104"/>
      <c r="AC28379" s="104"/>
      <c r="AF28379" s="104"/>
      <c r="AG28379" s="104"/>
      <c r="AK28379" s="104"/>
      <c r="AL28379" s="104"/>
      <c r="AO28379" s="104"/>
      <c r="AP28379" s="104"/>
    </row>
    <row r="28380" spans="21:42" ht="15" customHeight="1" x14ac:dyDescent="0.25">
      <c r="U28380" s="104"/>
      <c r="AB28380" s="104"/>
      <c r="AC28380" s="104"/>
      <c r="AF28380" s="104"/>
      <c r="AG28380" s="104"/>
      <c r="AK28380" s="104"/>
      <c r="AL28380" s="104"/>
      <c r="AO28380" s="104"/>
      <c r="AP28380" s="104"/>
    </row>
    <row r="28381" spans="21:42" ht="15" customHeight="1" x14ac:dyDescent="0.25">
      <c r="U28381" s="104"/>
      <c r="AB28381" s="104"/>
      <c r="AC28381" s="104"/>
      <c r="AF28381" s="104"/>
      <c r="AG28381" s="104"/>
      <c r="AK28381" s="104"/>
      <c r="AL28381" s="104"/>
      <c r="AO28381" s="104"/>
      <c r="AP28381" s="104"/>
    </row>
    <row r="28382" spans="21:42" ht="15" customHeight="1" x14ac:dyDescent="0.25">
      <c r="U28382" s="104"/>
      <c r="AB28382" s="104"/>
      <c r="AC28382" s="104"/>
      <c r="AF28382" s="104"/>
      <c r="AG28382" s="104"/>
      <c r="AK28382" s="104"/>
      <c r="AL28382" s="104"/>
      <c r="AO28382" s="104"/>
      <c r="AP28382" s="104"/>
    </row>
    <row r="28383" spans="21:42" ht="15" customHeight="1" x14ac:dyDescent="0.25">
      <c r="U28383" s="104"/>
      <c r="AB28383" s="104"/>
      <c r="AC28383" s="104"/>
      <c r="AF28383" s="104"/>
      <c r="AG28383" s="104"/>
      <c r="AK28383" s="104"/>
      <c r="AL28383" s="104"/>
      <c r="AO28383" s="104"/>
      <c r="AP28383" s="104"/>
    </row>
    <row r="28384" spans="21:42" ht="15" customHeight="1" x14ac:dyDescent="0.25">
      <c r="U28384" s="104"/>
      <c r="AB28384" s="104"/>
      <c r="AC28384" s="104"/>
      <c r="AF28384" s="104"/>
      <c r="AG28384" s="104"/>
      <c r="AK28384" s="104"/>
      <c r="AL28384" s="104"/>
      <c r="AO28384" s="104"/>
      <c r="AP28384" s="104"/>
    </row>
    <row r="28385" spans="21:42" ht="15" customHeight="1" x14ac:dyDescent="0.25">
      <c r="U28385" s="104"/>
      <c r="AB28385" s="104"/>
      <c r="AC28385" s="104"/>
      <c r="AF28385" s="104"/>
      <c r="AG28385" s="104"/>
      <c r="AK28385" s="104"/>
      <c r="AL28385" s="104"/>
      <c r="AO28385" s="104"/>
      <c r="AP28385" s="104"/>
    </row>
    <row r="28386" spans="21:42" ht="15" customHeight="1" x14ac:dyDescent="0.25">
      <c r="U28386" s="104"/>
      <c r="AB28386" s="104"/>
      <c r="AC28386" s="104"/>
      <c r="AF28386" s="104"/>
      <c r="AG28386" s="104"/>
      <c r="AK28386" s="104"/>
      <c r="AL28386" s="104"/>
      <c r="AO28386" s="104"/>
      <c r="AP28386" s="104"/>
    </row>
    <row r="28387" spans="21:42" ht="15" customHeight="1" x14ac:dyDescent="0.25">
      <c r="U28387" s="104"/>
      <c r="AB28387" s="104"/>
      <c r="AC28387" s="104"/>
      <c r="AF28387" s="104"/>
      <c r="AG28387" s="104"/>
      <c r="AK28387" s="104"/>
      <c r="AL28387" s="104"/>
      <c r="AO28387" s="104"/>
      <c r="AP28387" s="104"/>
    </row>
    <row r="28388" spans="21:42" ht="15" customHeight="1" x14ac:dyDescent="0.25">
      <c r="U28388" s="104"/>
      <c r="AB28388" s="104"/>
      <c r="AC28388" s="104"/>
      <c r="AF28388" s="104"/>
      <c r="AG28388" s="104"/>
      <c r="AK28388" s="104"/>
      <c r="AL28388" s="104"/>
      <c r="AO28388" s="104"/>
      <c r="AP28388" s="104"/>
    </row>
    <row r="28389" spans="21:42" ht="15" customHeight="1" x14ac:dyDescent="0.25">
      <c r="U28389" s="104"/>
      <c r="AB28389" s="104"/>
      <c r="AC28389" s="104"/>
      <c r="AF28389" s="104"/>
      <c r="AG28389" s="104"/>
      <c r="AK28389" s="104"/>
      <c r="AL28389" s="104"/>
      <c r="AO28389" s="104"/>
      <c r="AP28389" s="104"/>
    </row>
    <row r="28390" spans="21:42" ht="15" customHeight="1" x14ac:dyDescent="0.25">
      <c r="U28390" s="104"/>
      <c r="AB28390" s="104"/>
      <c r="AC28390" s="104"/>
      <c r="AF28390" s="104"/>
      <c r="AG28390" s="104"/>
      <c r="AK28390" s="104"/>
      <c r="AL28390" s="104"/>
      <c r="AO28390" s="104"/>
      <c r="AP28390" s="104"/>
    </row>
    <row r="28391" spans="21:42" ht="15" customHeight="1" x14ac:dyDescent="0.25">
      <c r="U28391" s="104"/>
      <c r="AB28391" s="104"/>
      <c r="AC28391" s="104"/>
      <c r="AF28391" s="104"/>
      <c r="AG28391" s="104"/>
      <c r="AK28391" s="104"/>
      <c r="AL28391" s="104"/>
      <c r="AO28391" s="104"/>
      <c r="AP28391" s="104"/>
    </row>
    <row r="28392" spans="21:42" ht="15" customHeight="1" x14ac:dyDescent="0.25">
      <c r="U28392" s="104"/>
      <c r="AB28392" s="104"/>
      <c r="AC28392" s="104"/>
      <c r="AF28392" s="104"/>
      <c r="AG28392" s="104"/>
      <c r="AK28392" s="104"/>
      <c r="AL28392" s="104"/>
      <c r="AO28392" s="104"/>
      <c r="AP28392" s="104"/>
    </row>
    <row r="28393" spans="21:42" ht="15" customHeight="1" x14ac:dyDescent="0.25">
      <c r="U28393" s="104"/>
      <c r="AB28393" s="104"/>
      <c r="AC28393" s="104"/>
      <c r="AF28393" s="104"/>
      <c r="AG28393" s="104"/>
      <c r="AK28393" s="104"/>
      <c r="AL28393" s="104"/>
      <c r="AO28393" s="104"/>
      <c r="AP28393" s="104"/>
    </row>
    <row r="28394" spans="21:42" ht="15" customHeight="1" x14ac:dyDescent="0.25">
      <c r="U28394" s="104"/>
      <c r="AB28394" s="104"/>
      <c r="AC28394" s="104"/>
      <c r="AF28394" s="104"/>
      <c r="AG28394" s="104"/>
      <c r="AK28394" s="104"/>
      <c r="AL28394" s="104"/>
      <c r="AO28394" s="104"/>
      <c r="AP28394" s="104"/>
    </row>
    <row r="28395" spans="21:42" ht="15" customHeight="1" x14ac:dyDescent="0.25">
      <c r="U28395" s="104"/>
      <c r="AB28395" s="104"/>
      <c r="AC28395" s="104"/>
      <c r="AF28395" s="104"/>
      <c r="AG28395" s="104"/>
      <c r="AK28395" s="104"/>
      <c r="AL28395" s="104"/>
      <c r="AO28395" s="104"/>
      <c r="AP28395" s="104"/>
    </row>
    <row r="28396" spans="21:42" ht="15" customHeight="1" x14ac:dyDescent="0.25">
      <c r="U28396" s="104"/>
      <c r="AB28396" s="104"/>
      <c r="AC28396" s="104"/>
      <c r="AF28396" s="104"/>
      <c r="AG28396" s="104"/>
      <c r="AK28396" s="104"/>
      <c r="AL28396" s="104"/>
      <c r="AO28396" s="104"/>
      <c r="AP28396" s="104"/>
    </row>
    <row r="28397" spans="21:42" ht="15" customHeight="1" x14ac:dyDescent="0.25">
      <c r="U28397" s="104"/>
      <c r="AB28397" s="104"/>
      <c r="AC28397" s="104"/>
      <c r="AF28397" s="104"/>
      <c r="AG28397" s="104"/>
      <c r="AK28397" s="104"/>
      <c r="AL28397" s="104"/>
      <c r="AO28397" s="104"/>
      <c r="AP28397" s="104"/>
    </row>
    <row r="28398" spans="21:42" ht="15" customHeight="1" x14ac:dyDescent="0.25">
      <c r="U28398" s="104"/>
      <c r="AB28398" s="104"/>
      <c r="AC28398" s="104"/>
      <c r="AF28398" s="104"/>
      <c r="AG28398" s="104"/>
      <c r="AK28398" s="104"/>
      <c r="AL28398" s="104"/>
      <c r="AO28398" s="104"/>
      <c r="AP28398" s="104"/>
    </row>
    <row r="28399" spans="21:42" ht="15" customHeight="1" x14ac:dyDescent="0.25">
      <c r="U28399" s="104"/>
      <c r="AB28399" s="104"/>
      <c r="AC28399" s="104"/>
      <c r="AF28399" s="104"/>
      <c r="AG28399" s="104"/>
      <c r="AK28399" s="104"/>
      <c r="AL28399" s="104"/>
      <c r="AO28399" s="104"/>
      <c r="AP28399" s="104"/>
    </row>
    <row r="28400" spans="21:42" ht="15" customHeight="1" x14ac:dyDescent="0.25">
      <c r="U28400" s="104"/>
      <c r="AB28400" s="104"/>
      <c r="AC28400" s="104"/>
      <c r="AF28400" s="104"/>
      <c r="AG28400" s="104"/>
      <c r="AK28400" s="104"/>
      <c r="AL28400" s="104"/>
      <c r="AO28400" s="104"/>
      <c r="AP28400" s="104"/>
    </row>
    <row r="28401" spans="21:42" ht="15" customHeight="1" x14ac:dyDescent="0.25">
      <c r="U28401" s="104"/>
      <c r="AB28401" s="104"/>
      <c r="AC28401" s="104"/>
      <c r="AF28401" s="104"/>
      <c r="AG28401" s="104"/>
      <c r="AK28401" s="104"/>
      <c r="AL28401" s="104"/>
      <c r="AO28401" s="104"/>
      <c r="AP28401" s="104"/>
    </row>
    <row r="28402" spans="21:42" ht="15" customHeight="1" x14ac:dyDescent="0.25">
      <c r="U28402" s="104"/>
      <c r="AB28402" s="104"/>
      <c r="AC28402" s="104"/>
      <c r="AF28402" s="104"/>
      <c r="AG28402" s="104"/>
      <c r="AK28402" s="104"/>
      <c r="AL28402" s="104"/>
      <c r="AO28402" s="104"/>
      <c r="AP28402" s="104"/>
    </row>
    <row r="28403" spans="21:42" ht="15" customHeight="1" x14ac:dyDescent="0.25">
      <c r="U28403" s="104"/>
      <c r="AB28403" s="104"/>
      <c r="AC28403" s="104"/>
      <c r="AF28403" s="104"/>
      <c r="AG28403" s="104"/>
      <c r="AK28403" s="104"/>
      <c r="AL28403" s="104"/>
      <c r="AO28403" s="104"/>
      <c r="AP28403" s="104"/>
    </row>
    <row r="28404" spans="21:42" ht="15" customHeight="1" x14ac:dyDescent="0.25">
      <c r="U28404" s="104"/>
      <c r="AB28404" s="104"/>
      <c r="AC28404" s="104"/>
      <c r="AF28404" s="104"/>
      <c r="AG28404" s="104"/>
      <c r="AK28404" s="104"/>
      <c r="AL28404" s="104"/>
      <c r="AO28404" s="104"/>
      <c r="AP28404" s="104"/>
    </row>
    <row r="28405" spans="21:42" ht="15" customHeight="1" x14ac:dyDescent="0.25">
      <c r="U28405" s="104"/>
      <c r="AB28405" s="104"/>
      <c r="AC28405" s="104"/>
      <c r="AF28405" s="104"/>
      <c r="AG28405" s="104"/>
      <c r="AK28405" s="104"/>
      <c r="AL28405" s="104"/>
      <c r="AO28405" s="104"/>
      <c r="AP28405" s="104"/>
    </row>
    <row r="28406" spans="21:42" ht="15" customHeight="1" x14ac:dyDescent="0.25">
      <c r="U28406" s="104"/>
      <c r="AB28406" s="104"/>
      <c r="AC28406" s="104"/>
      <c r="AF28406" s="104"/>
      <c r="AG28406" s="104"/>
      <c r="AK28406" s="104"/>
      <c r="AL28406" s="104"/>
      <c r="AO28406" s="104"/>
      <c r="AP28406" s="104"/>
    </row>
    <row r="28407" spans="21:42" ht="15" customHeight="1" x14ac:dyDescent="0.25">
      <c r="U28407" s="104"/>
      <c r="AB28407" s="104"/>
      <c r="AC28407" s="104"/>
      <c r="AF28407" s="104"/>
      <c r="AG28407" s="104"/>
      <c r="AK28407" s="104"/>
      <c r="AL28407" s="104"/>
      <c r="AO28407" s="104"/>
      <c r="AP28407" s="104"/>
    </row>
    <row r="28408" spans="21:42" ht="15" customHeight="1" x14ac:dyDescent="0.25">
      <c r="U28408" s="104"/>
      <c r="AB28408" s="104"/>
      <c r="AC28408" s="104"/>
      <c r="AF28408" s="104"/>
      <c r="AG28408" s="104"/>
      <c r="AK28408" s="104"/>
      <c r="AL28408" s="104"/>
      <c r="AO28408" s="104"/>
      <c r="AP28408" s="104"/>
    </row>
    <row r="28409" spans="21:42" ht="15" customHeight="1" x14ac:dyDescent="0.25">
      <c r="U28409" s="104"/>
      <c r="AB28409" s="104"/>
      <c r="AC28409" s="104"/>
      <c r="AF28409" s="104"/>
      <c r="AG28409" s="104"/>
      <c r="AK28409" s="104"/>
      <c r="AL28409" s="104"/>
      <c r="AO28409" s="104"/>
      <c r="AP28409" s="104"/>
    </row>
    <row r="28410" spans="21:42" ht="15" customHeight="1" x14ac:dyDescent="0.25">
      <c r="U28410" s="104"/>
      <c r="AB28410" s="104"/>
      <c r="AC28410" s="104"/>
      <c r="AF28410" s="104"/>
      <c r="AG28410" s="104"/>
      <c r="AK28410" s="104"/>
      <c r="AL28410" s="104"/>
      <c r="AO28410" s="104"/>
      <c r="AP28410" s="104"/>
    </row>
    <row r="28411" spans="21:42" ht="15" customHeight="1" x14ac:dyDescent="0.25">
      <c r="U28411" s="104"/>
      <c r="AB28411" s="104"/>
      <c r="AC28411" s="104"/>
      <c r="AF28411" s="104"/>
      <c r="AG28411" s="104"/>
      <c r="AK28411" s="104"/>
      <c r="AL28411" s="104"/>
      <c r="AO28411" s="104"/>
      <c r="AP28411" s="104"/>
    </row>
    <row r="28412" spans="21:42" ht="15" customHeight="1" x14ac:dyDescent="0.25">
      <c r="U28412" s="104"/>
      <c r="AB28412" s="104"/>
      <c r="AC28412" s="104"/>
      <c r="AF28412" s="104"/>
      <c r="AG28412" s="104"/>
      <c r="AK28412" s="104"/>
      <c r="AL28412" s="104"/>
      <c r="AO28412" s="104"/>
      <c r="AP28412" s="104"/>
    </row>
    <row r="28413" spans="21:42" ht="15" customHeight="1" x14ac:dyDescent="0.25">
      <c r="U28413" s="104"/>
      <c r="AB28413" s="104"/>
      <c r="AC28413" s="104"/>
      <c r="AF28413" s="104"/>
      <c r="AG28413" s="104"/>
      <c r="AK28413" s="104"/>
      <c r="AL28413" s="104"/>
      <c r="AO28413" s="104"/>
      <c r="AP28413" s="104"/>
    </row>
    <row r="28414" spans="21:42" ht="15" customHeight="1" x14ac:dyDescent="0.25">
      <c r="U28414" s="104"/>
      <c r="AB28414" s="104"/>
      <c r="AC28414" s="104"/>
      <c r="AF28414" s="104"/>
      <c r="AG28414" s="104"/>
      <c r="AK28414" s="104"/>
      <c r="AL28414" s="104"/>
      <c r="AO28414" s="104"/>
      <c r="AP28414" s="104"/>
    </row>
    <row r="28415" spans="21:42" ht="15" customHeight="1" x14ac:dyDescent="0.25">
      <c r="U28415" s="104"/>
      <c r="AB28415" s="104"/>
      <c r="AC28415" s="104"/>
      <c r="AF28415" s="104"/>
      <c r="AG28415" s="104"/>
      <c r="AK28415" s="104"/>
      <c r="AL28415" s="104"/>
      <c r="AO28415" s="104"/>
      <c r="AP28415" s="104"/>
    </row>
    <row r="28416" spans="21:42" ht="15" customHeight="1" x14ac:dyDescent="0.25">
      <c r="U28416" s="104"/>
      <c r="AB28416" s="104"/>
      <c r="AC28416" s="104"/>
      <c r="AF28416" s="104"/>
      <c r="AG28416" s="104"/>
      <c r="AK28416" s="104"/>
      <c r="AL28416" s="104"/>
      <c r="AO28416" s="104"/>
      <c r="AP28416" s="104"/>
    </row>
    <row r="28417" spans="21:42" ht="15" customHeight="1" x14ac:dyDescent="0.25">
      <c r="U28417" s="104"/>
      <c r="AB28417" s="104"/>
      <c r="AC28417" s="104"/>
      <c r="AF28417" s="104"/>
      <c r="AG28417" s="104"/>
      <c r="AK28417" s="104"/>
      <c r="AL28417" s="104"/>
      <c r="AO28417" s="104"/>
      <c r="AP28417" s="104"/>
    </row>
    <row r="28418" spans="21:42" ht="15" customHeight="1" x14ac:dyDescent="0.25">
      <c r="U28418" s="104"/>
      <c r="AB28418" s="104"/>
      <c r="AC28418" s="104"/>
      <c r="AF28418" s="104"/>
      <c r="AG28418" s="104"/>
      <c r="AK28418" s="104"/>
      <c r="AL28418" s="104"/>
      <c r="AO28418" s="104"/>
      <c r="AP28418" s="104"/>
    </row>
    <row r="28419" spans="21:42" ht="15" customHeight="1" x14ac:dyDescent="0.25">
      <c r="U28419" s="104"/>
      <c r="AB28419" s="104"/>
      <c r="AC28419" s="104"/>
      <c r="AF28419" s="104"/>
      <c r="AG28419" s="104"/>
      <c r="AK28419" s="104"/>
      <c r="AL28419" s="104"/>
      <c r="AO28419" s="104"/>
      <c r="AP28419" s="104"/>
    </row>
    <row r="28420" spans="21:42" ht="15" customHeight="1" x14ac:dyDescent="0.25">
      <c r="U28420" s="104"/>
      <c r="AB28420" s="104"/>
      <c r="AC28420" s="104"/>
      <c r="AF28420" s="104"/>
      <c r="AG28420" s="104"/>
      <c r="AK28420" s="104"/>
      <c r="AL28420" s="104"/>
      <c r="AO28420" s="104"/>
      <c r="AP28420" s="104"/>
    </row>
    <row r="28421" spans="21:42" ht="15" customHeight="1" x14ac:dyDescent="0.25">
      <c r="U28421" s="104"/>
      <c r="AB28421" s="104"/>
      <c r="AC28421" s="104"/>
      <c r="AF28421" s="104"/>
      <c r="AG28421" s="104"/>
      <c r="AK28421" s="104"/>
      <c r="AL28421" s="104"/>
      <c r="AO28421" s="104"/>
      <c r="AP28421" s="104"/>
    </row>
    <row r="28422" spans="21:42" ht="15" customHeight="1" x14ac:dyDescent="0.25">
      <c r="U28422" s="104"/>
      <c r="AB28422" s="104"/>
      <c r="AC28422" s="104"/>
      <c r="AF28422" s="104"/>
      <c r="AG28422" s="104"/>
      <c r="AK28422" s="104"/>
      <c r="AL28422" s="104"/>
      <c r="AO28422" s="104"/>
      <c r="AP28422" s="104"/>
    </row>
    <row r="28423" spans="21:42" ht="15" customHeight="1" x14ac:dyDescent="0.25">
      <c r="U28423" s="104"/>
      <c r="AB28423" s="104"/>
      <c r="AC28423" s="104"/>
      <c r="AF28423" s="104"/>
      <c r="AG28423" s="104"/>
      <c r="AK28423" s="104"/>
      <c r="AL28423" s="104"/>
      <c r="AO28423" s="104"/>
      <c r="AP28423" s="104"/>
    </row>
    <row r="28424" spans="21:42" ht="15" customHeight="1" x14ac:dyDescent="0.25">
      <c r="U28424" s="104"/>
      <c r="AB28424" s="104"/>
      <c r="AC28424" s="104"/>
      <c r="AF28424" s="104"/>
      <c r="AG28424" s="104"/>
      <c r="AK28424" s="104"/>
      <c r="AL28424" s="104"/>
      <c r="AO28424" s="104"/>
      <c r="AP28424" s="104"/>
    </row>
    <row r="28425" spans="21:42" ht="15" customHeight="1" x14ac:dyDescent="0.25">
      <c r="U28425" s="104"/>
      <c r="AB28425" s="104"/>
      <c r="AC28425" s="104"/>
      <c r="AF28425" s="104"/>
      <c r="AG28425" s="104"/>
      <c r="AK28425" s="104"/>
      <c r="AL28425" s="104"/>
      <c r="AO28425" s="104"/>
      <c r="AP28425" s="104"/>
    </row>
    <row r="28426" spans="21:42" ht="15" customHeight="1" x14ac:dyDescent="0.25">
      <c r="U28426" s="104"/>
      <c r="AB28426" s="104"/>
      <c r="AC28426" s="104"/>
      <c r="AF28426" s="104"/>
      <c r="AG28426" s="104"/>
      <c r="AK28426" s="104"/>
      <c r="AL28426" s="104"/>
      <c r="AO28426" s="104"/>
      <c r="AP28426" s="104"/>
    </row>
    <row r="28427" spans="21:42" ht="15" customHeight="1" x14ac:dyDescent="0.25">
      <c r="U28427" s="104"/>
      <c r="AB28427" s="104"/>
      <c r="AC28427" s="104"/>
      <c r="AF28427" s="104"/>
      <c r="AG28427" s="104"/>
      <c r="AK28427" s="104"/>
      <c r="AL28427" s="104"/>
      <c r="AO28427" s="104"/>
      <c r="AP28427" s="104"/>
    </row>
    <row r="28428" spans="21:42" ht="15" customHeight="1" x14ac:dyDescent="0.25">
      <c r="U28428" s="104"/>
      <c r="AB28428" s="104"/>
      <c r="AC28428" s="104"/>
      <c r="AF28428" s="104"/>
      <c r="AG28428" s="104"/>
      <c r="AK28428" s="104"/>
      <c r="AL28428" s="104"/>
      <c r="AO28428" s="104"/>
      <c r="AP28428" s="104"/>
    </row>
    <row r="28429" spans="21:42" ht="15" customHeight="1" x14ac:dyDescent="0.25">
      <c r="U28429" s="104"/>
      <c r="AB28429" s="104"/>
      <c r="AC28429" s="104"/>
      <c r="AF28429" s="104"/>
      <c r="AG28429" s="104"/>
      <c r="AK28429" s="104"/>
      <c r="AL28429" s="104"/>
      <c r="AO28429" s="104"/>
      <c r="AP28429" s="104"/>
    </row>
    <row r="28430" spans="21:42" ht="15" customHeight="1" x14ac:dyDescent="0.25">
      <c r="U28430" s="104"/>
      <c r="AB28430" s="104"/>
      <c r="AC28430" s="104"/>
      <c r="AF28430" s="104"/>
      <c r="AG28430" s="104"/>
      <c r="AK28430" s="104"/>
      <c r="AL28430" s="104"/>
      <c r="AO28430" s="104"/>
      <c r="AP28430" s="104"/>
    </row>
    <row r="28431" spans="21:42" ht="15" customHeight="1" x14ac:dyDescent="0.25">
      <c r="U28431" s="104"/>
      <c r="AB28431" s="104"/>
      <c r="AC28431" s="104"/>
      <c r="AF28431" s="104"/>
      <c r="AG28431" s="104"/>
      <c r="AK28431" s="104"/>
      <c r="AL28431" s="104"/>
      <c r="AO28431" s="104"/>
      <c r="AP28431" s="104"/>
    </row>
    <row r="28432" spans="21:42" ht="15" customHeight="1" x14ac:dyDescent="0.25">
      <c r="U28432" s="104"/>
      <c r="AB28432" s="104"/>
      <c r="AC28432" s="104"/>
      <c r="AF28432" s="104"/>
      <c r="AG28432" s="104"/>
      <c r="AK28432" s="104"/>
      <c r="AL28432" s="104"/>
      <c r="AO28432" s="104"/>
      <c r="AP28432" s="104"/>
    </row>
    <row r="28433" spans="21:42" ht="15" customHeight="1" x14ac:dyDescent="0.25">
      <c r="U28433" s="104"/>
      <c r="AB28433" s="104"/>
      <c r="AC28433" s="104"/>
      <c r="AF28433" s="104"/>
      <c r="AG28433" s="104"/>
      <c r="AK28433" s="104"/>
      <c r="AL28433" s="104"/>
      <c r="AO28433" s="104"/>
      <c r="AP28433" s="104"/>
    </row>
    <row r="28434" spans="21:42" ht="15" customHeight="1" x14ac:dyDescent="0.25">
      <c r="U28434" s="104"/>
      <c r="AB28434" s="104"/>
      <c r="AC28434" s="104"/>
      <c r="AF28434" s="104"/>
      <c r="AG28434" s="104"/>
      <c r="AK28434" s="104"/>
      <c r="AL28434" s="104"/>
      <c r="AO28434" s="104"/>
      <c r="AP28434" s="104"/>
    </row>
    <row r="28435" spans="21:42" ht="15" customHeight="1" x14ac:dyDescent="0.25">
      <c r="U28435" s="104"/>
      <c r="AB28435" s="104"/>
      <c r="AC28435" s="104"/>
      <c r="AF28435" s="104"/>
      <c r="AG28435" s="104"/>
      <c r="AK28435" s="104"/>
      <c r="AL28435" s="104"/>
      <c r="AO28435" s="104"/>
      <c r="AP28435" s="104"/>
    </row>
    <row r="28436" spans="21:42" ht="15" customHeight="1" x14ac:dyDescent="0.25">
      <c r="U28436" s="104"/>
      <c r="AB28436" s="104"/>
      <c r="AC28436" s="104"/>
      <c r="AF28436" s="104"/>
      <c r="AG28436" s="104"/>
      <c r="AK28436" s="104"/>
      <c r="AL28436" s="104"/>
      <c r="AO28436" s="104"/>
      <c r="AP28436" s="104"/>
    </row>
    <row r="28437" spans="21:42" ht="15" customHeight="1" x14ac:dyDescent="0.25">
      <c r="U28437" s="104"/>
      <c r="AB28437" s="104"/>
      <c r="AC28437" s="104"/>
      <c r="AF28437" s="104"/>
      <c r="AG28437" s="104"/>
      <c r="AK28437" s="104"/>
      <c r="AL28437" s="104"/>
      <c r="AO28437" s="104"/>
      <c r="AP28437" s="104"/>
    </row>
    <row r="28438" spans="21:42" ht="15" customHeight="1" x14ac:dyDescent="0.25">
      <c r="U28438" s="104"/>
      <c r="AB28438" s="104"/>
      <c r="AC28438" s="104"/>
      <c r="AF28438" s="104"/>
      <c r="AG28438" s="104"/>
      <c r="AK28438" s="104"/>
      <c r="AL28438" s="104"/>
      <c r="AO28438" s="104"/>
      <c r="AP28438" s="104"/>
    </row>
    <row r="28439" spans="21:42" ht="15" customHeight="1" x14ac:dyDescent="0.25">
      <c r="U28439" s="104"/>
      <c r="AB28439" s="104"/>
      <c r="AC28439" s="104"/>
      <c r="AF28439" s="104"/>
      <c r="AG28439" s="104"/>
      <c r="AK28439" s="104"/>
      <c r="AL28439" s="104"/>
      <c r="AO28439" s="104"/>
      <c r="AP28439" s="104"/>
    </row>
    <row r="28440" spans="21:42" ht="15" customHeight="1" x14ac:dyDescent="0.25">
      <c r="U28440" s="104"/>
      <c r="AB28440" s="104"/>
      <c r="AC28440" s="104"/>
      <c r="AF28440" s="104"/>
      <c r="AG28440" s="104"/>
      <c r="AK28440" s="104"/>
      <c r="AL28440" s="104"/>
      <c r="AO28440" s="104"/>
      <c r="AP28440" s="104"/>
    </row>
    <row r="28441" spans="21:42" ht="15" customHeight="1" x14ac:dyDescent="0.25">
      <c r="U28441" s="104"/>
      <c r="AB28441" s="104"/>
      <c r="AC28441" s="104"/>
      <c r="AF28441" s="104"/>
      <c r="AG28441" s="104"/>
      <c r="AK28441" s="104"/>
      <c r="AL28441" s="104"/>
      <c r="AO28441" s="104"/>
      <c r="AP28441" s="104"/>
    </row>
    <row r="28442" spans="21:42" ht="15" customHeight="1" x14ac:dyDescent="0.25">
      <c r="U28442" s="104"/>
      <c r="AB28442" s="104"/>
      <c r="AC28442" s="104"/>
      <c r="AF28442" s="104"/>
      <c r="AG28442" s="104"/>
      <c r="AK28442" s="104"/>
      <c r="AL28442" s="104"/>
      <c r="AO28442" s="104"/>
      <c r="AP28442" s="104"/>
    </row>
    <row r="28443" spans="21:42" ht="15" customHeight="1" x14ac:dyDescent="0.25">
      <c r="U28443" s="104"/>
      <c r="AB28443" s="104"/>
      <c r="AC28443" s="104"/>
      <c r="AF28443" s="104"/>
      <c r="AG28443" s="104"/>
      <c r="AK28443" s="104"/>
      <c r="AL28443" s="104"/>
      <c r="AO28443" s="104"/>
      <c r="AP28443" s="104"/>
    </row>
    <row r="28444" spans="21:42" ht="15" customHeight="1" x14ac:dyDescent="0.25">
      <c r="U28444" s="104"/>
      <c r="AB28444" s="104"/>
      <c r="AC28444" s="104"/>
      <c r="AF28444" s="104"/>
      <c r="AG28444" s="104"/>
      <c r="AK28444" s="104"/>
      <c r="AL28444" s="104"/>
      <c r="AO28444" s="104"/>
      <c r="AP28444" s="104"/>
    </row>
    <row r="28445" spans="21:42" ht="15" customHeight="1" x14ac:dyDescent="0.25">
      <c r="U28445" s="104"/>
      <c r="AB28445" s="104"/>
      <c r="AC28445" s="104"/>
      <c r="AF28445" s="104"/>
      <c r="AG28445" s="104"/>
      <c r="AK28445" s="104"/>
      <c r="AL28445" s="104"/>
      <c r="AO28445" s="104"/>
      <c r="AP28445" s="104"/>
    </row>
    <row r="28446" spans="21:42" ht="15" customHeight="1" x14ac:dyDescent="0.25">
      <c r="U28446" s="104"/>
      <c r="AB28446" s="104"/>
      <c r="AC28446" s="104"/>
      <c r="AF28446" s="104"/>
      <c r="AG28446" s="104"/>
      <c r="AK28446" s="104"/>
      <c r="AL28446" s="104"/>
      <c r="AO28446" s="104"/>
      <c r="AP28446" s="104"/>
    </row>
    <row r="28447" spans="21:42" ht="15" customHeight="1" x14ac:dyDescent="0.25">
      <c r="U28447" s="104"/>
      <c r="AB28447" s="104"/>
      <c r="AC28447" s="104"/>
      <c r="AF28447" s="104"/>
      <c r="AG28447" s="104"/>
      <c r="AK28447" s="104"/>
      <c r="AL28447" s="104"/>
      <c r="AO28447" s="104"/>
      <c r="AP28447" s="104"/>
    </row>
    <row r="28448" spans="21:42" ht="15" customHeight="1" x14ac:dyDescent="0.25">
      <c r="U28448" s="104"/>
      <c r="AB28448" s="104"/>
      <c r="AC28448" s="104"/>
      <c r="AF28448" s="104"/>
      <c r="AG28448" s="104"/>
      <c r="AK28448" s="104"/>
      <c r="AL28448" s="104"/>
      <c r="AO28448" s="104"/>
      <c r="AP28448" s="104"/>
    </row>
    <row r="28449" spans="21:42" ht="15" customHeight="1" x14ac:dyDescent="0.25">
      <c r="U28449" s="104"/>
      <c r="AB28449" s="104"/>
      <c r="AC28449" s="104"/>
      <c r="AF28449" s="104"/>
      <c r="AG28449" s="104"/>
      <c r="AK28449" s="104"/>
      <c r="AL28449" s="104"/>
      <c r="AO28449" s="104"/>
      <c r="AP28449" s="104"/>
    </row>
    <row r="28450" spans="21:42" ht="15" customHeight="1" x14ac:dyDescent="0.25">
      <c r="U28450" s="104"/>
      <c r="AB28450" s="104"/>
      <c r="AC28450" s="104"/>
      <c r="AF28450" s="104"/>
      <c r="AG28450" s="104"/>
      <c r="AK28450" s="104"/>
      <c r="AL28450" s="104"/>
      <c r="AO28450" s="104"/>
      <c r="AP28450" s="104"/>
    </row>
    <row r="28451" spans="21:42" ht="15" customHeight="1" x14ac:dyDescent="0.25">
      <c r="U28451" s="104"/>
      <c r="AB28451" s="104"/>
      <c r="AC28451" s="104"/>
      <c r="AF28451" s="104"/>
      <c r="AG28451" s="104"/>
      <c r="AK28451" s="104"/>
      <c r="AL28451" s="104"/>
      <c r="AO28451" s="104"/>
      <c r="AP28451" s="104"/>
    </row>
    <row r="28452" spans="21:42" ht="15" customHeight="1" x14ac:dyDescent="0.25">
      <c r="U28452" s="104"/>
      <c r="AB28452" s="104"/>
      <c r="AC28452" s="104"/>
      <c r="AF28452" s="104"/>
      <c r="AG28452" s="104"/>
      <c r="AK28452" s="104"/>
      <c r="AL28452" s="104"/>
      <c r="AO28452" s="104"/>
      <c r="AP28452" s="104"/>
    </row>
    <row r="28453" spans="21:42" ht="15" customHeight="1" x14ac:dyDescent="0.25">
      <c r="U28453" s="104"/>
      <c r="AB28453" s="104"/>
      <c r="AC28453" s="104"/>
      <c r="AF28453" s="104"/>
      <c r="AG28453" s="104"/>
      <c r="AK28453" s="104"/>
      <c r="AL28453" s="104"/>
      <c r="AO28453" s="104"/>
      <c r="AP28453" s="104"/>
    </row>
    <row r="28454" spans="21:42" ht="15" customHeight="1" x14ac:dyDescent="0.25">
      <c r="U28454" s="104"/>
      <c r="AB28454" s="104"/>
      <c r="AC28454" s="104"/>
      <c r="AF28454" s="104"/>
      <c r="AG28454" s="104"/>
      <c r="AK28454" s="104"/>
      <c r="AL28454" s="104"/>
      <c r="AO28454" s="104"/>
      <c r="AP28454" s="104"/>
    </row>
    <row r="28455" spans="21:42" ht="15" customHeight="1" x14ac:dyDescent="0.25">
      <c r="U28455" s="104"/>
      <c r="AB28455" s="104"/>
      <c r="AC28455" s="104"/>
      <c r="AF28455" s="104"/>
      <c r="AG28455" s="104"/>
      <c r="AK28455" s="104"/>
      <c r="AL28455" s="104"/>
      <c r="AO28455" s="104"/>
      <c r="AP28455" s="104"/>
    </row>
    <row r="28456" spans="21:42" ht="15" customHeight="1" x14ac:dyDescent="0.25">
      <c r="U28456" s="104"/>
      <c r="AB28456" s="104"/>
      <c r="AC28456" s="104"/>
      <c r="AF28456" s="104"/>
      <c r="AG28456" s="104"/>
      <c r="AK28456" s="104"/>
      <c r="AL28456" s="104"/>
      <c r="AO28456" s="104"/>
      <c r="AP28456" s="104"/>
    </row>
    <row r="28457" spans="21:42" ht="15" customHeight="1" x14ac:dyDescent="0.25">
      <c r="U28457" s="104"/>
      <c r="AB28457" s="104"/>
      <c r="AC28457" s="104"/>
      <c r="AF28457" s="104"/>
      <c r="AG28457" s="104"/>
      <c r="AK28457" s="104"/>
      <c r="AL28457" s="104"/>
      <c r="AO28457" s="104"/>
      <c r="AP28457" s="104"/>
    </row>
    <row r="28458" spans="21:42" ht="15" customHeight="1" x14ac:dyDescent="0.25">
      <c r="U28458" s="104"/>
      <c r="AB28458" s="104"/>
      <c r="AC28458" s="104"/>
      <c r="AF28458" s="104"/>
      <c r="AG28458" s="104"/>
      <c r="AK28458" s="104"/>
      <c r="AL28458" s="104"/>
      <c r="AO28458" s="104"/>
      <c r="AP28458" s="104"/>
    </row>
    <row r="28459" spans="21:42" ht="15" customHeight="1" x14ac:dyDescent="0.25">
      <c r="U28459" s="104"/>
      <c r="AB28459" s="104"/>
      <c r="AC28459" s="104"/>
      <c r="AF28459" s="104"/>
      <c r="AG28459" s="104"/>
      <c r="AK28459" s="104"/>
      <c r="AL28459" s="104"/>
      <c r="AO28459" s="104"/>
      <c r="AP28459" s="104"/>
    </row>
    <row r="28460" spans="21:42" ht="15" customHeight="1" x14ac:dyDescent="0.25">
      <c r="U28460" s="104"/>
      <c r="AB28460" s="104"/>
      <c r="AC28460" s="104"/>
      <c r="AF28460" s="104"/>
      <c r="AG28460" s="104"/>
      <c r="AK28460" s="104"/>
      <c r="AL28460" s="104"/>
      <c r="AO28460" s="104"/>
      <c r="AP28460" s="104"/>
    </row>
    <row r="28461" spans="21:42" ht="15" customHeight="1" x14ac:dyDescent="0.25">
      <c r="U28461" s="104"/>
      <c r="AB28461" s="104"/>
      <c r="AC28461" s="104"/>
      <c r="AF28461" s="104"/>
      <c r="AG28461" s="104"/>
      <c r="AK28461" s="104"/>
      <c r="AL28461" s="104"/>
      <c r="AO28461" s="104"/>
      <c r="AP28461" s="104"/>
    </row>
    <row r="28462" spans="21:42" ht="15" customHeight="1" x14ac:dyDescent="0.25">
      <c r="U28462" s="104"/>
      <c r="AB28462" s="104"/>
      <c r="AC28462" s="104"/>
      <c r="AF28462" s="104"/>
      <c r="AG28462" s="104"/>
      <c r="AK28462" s="104"/>
      <c r="AL28462" s="104"/>
      <c r="AO28462" s="104"/>
      <c r="AP28462" s="104"/>
    </row>
    <row r="28463" spans="21:42" ht="15" customHeight="1" x14ac:dyDescent="0.25">
      <c r="U28463" s="104"/>
      <c r="AB28463" s="104"/>
      <c r="AC28463" s="104"/>
      <c r="AF28463" s="104"/>
      <c r="AG28463" s="104"/>
      <c r="AK28463" s="104"/>
      <c r="AL28463" s="104"/>
      <c r="AO28463" s="104"/>
      <c r="AP28463" s="104"/>
    </row>
    <row r="28464" spans="21:42" ht="15" customHeight="1" x14ac:dyDescent="0.25">
      <c r="U28464" s="104"/>
      <c r="AB28464" s="104"/>
      <c r="AC28464" s="104"/>
      <c r="AF28464" s="104"/>
      <c r="AG28464" s="104"/>
      <c r="AK28464" s="104"/>
      <c r="AL28464" s="104"/>
      <c r="AO28464" s="104"/>
      <c r="AP28464" s="104"/>
    </row>
    <row r="28465" spans="21:42" ht="15" customHeight="1" x14ac:dyDescent="0.25">
      <c r="U28465" s="104"/>
      <c r="AB28465" s="104"/>
      <c r="AC28465" s="104"/>
      <c r="AF28465" s="104"/>
      <c r="AG28465" s="104"/>
      <c r="AK28465" s="104"/>
      <c r="AL28465" s="104"/>
      <c r="AO28465" s="104"/>
      <c r="AP28465" s="104"/>
    </row>
    <row r="28466" spans="21:42" ht="15" customHeight="1" x14ac:dyDescent="0.25">
      <c r="U28466" s="104"/>
      <c r="AB28466" s="104"/>
      <c r="AC28466" s="104"/>
      <c r="AF28466" s="104"/>
      <c r="AG28466" s="104"/>
      <c r="AK28466" s="104"/>
      <c r="AL28466" s="104"/>
      <c r="AO28466" s="104"/>
      <c r="AP28466" s="104"/>
    </row>
    <row r="28467" spans="21:42" ht="15" customHeight="1" x14ac:dyDescent="0.25">
      <c r="U28467" s="104"/>
      <c r="AB28467" s="104"/>
      <c r="AC28467" s="104"/>
      <c r="AF28467" s="104"/>
      <c r="AG28467" s="104"/>
      <c r="AK28467" s="104"/>
      <c r="AL28467" s="104"/>
      <c r="AO28467" s="104"/>
      <c r="AP28467" s="104"/>
    </row>
    <row r="28468" spans="21:42" ht="15" customHeight="1" x14ac:dyDescent="0.25">
      <c r="U28468" s="104"/>
      <c r="AB28468" s="104"/>
      <c r="AC28468" s="104"/>
      <c r="AF28468" s="104"/>
      <c r="AG28468" s="104"/>
      <c r="AK28468" s="104"/>
      <c r="AL28468" s="104"/>
      <c r="AO28468" s="104"/>
      <c r="AP28468" s="104"/>
    </row>
    <row r="28469" spans="21:42" ht="15" customHeight="1" x14ac:dyDescent="0.25">
      <c r="U28469" s="104"/>
      <c r="AB28469" s="104"/>
      <c r="AC28469" s="104"/>
      <c r="AF28469" s="104"/>
      <c r="AG28469" s="104"/>
      <c r="AK28469" s="104"/>
      <c r="AL28469" s="104"/>
      <c r="AO28469" s="104"/>
      <c r="AP28469" s="104"/>
    </row>
    <row r="28470" spans="21:42" ht="15" customHeight="1" x14ac:dyDescent="0.25">
      <c r="U28470" s="104"/>
      <c r="AB28470" s="104"/>
      <c r="AC28470" s="104"/>
      <c r="AF28470" s="104"/>
      <c r="AG28470" s="104"/>
      <c r="AK28470" s="104"/>
      <c r="AL28470" s="104"/>
      <c r="AO28470" s="104"/>
      <c r="AP28470" s="104"/>
    </row>
    <row r="28471" spans="21:42" ht="15" customHeight="1" x14ac:dyDescent="0.25">
      <c r="U28471" s="104"/>
      <c r="AB28471" s="104"/>
      <c r="AC28471" s="104"/>
      <c r="AF28471" s="104"/>
      <c r="AG28471" s="104"/>
      <c r="AK28471" s="104"/>
      <c r="AL28471" s="104"/>
      <c r="AO28471" s="104"/>
      <c r="AP28471" s="104"/>
    </row>
    <row r="28472" spans="21:42" ht="15" customHeight="1" x14ac:dyDescent="0.25">
      <c r="U28472" s="104"/>
      <c r="AB28472" s="104"/>
      <c r="AC28472" s="104"/>
      <c r="AF28472" s="104"/>
      <c r="AG28472" s="104"/>
      <c r="AK28472" s="104"/>
      <c r="AL28472" s="104"/>
      <c r="AO28472" s="104"/>
      <c r="AP28472" s="104"/>
    </row>
    <row r="28473" spans="21:42" ht="15" customHeight="1" x14ac:dyDescent="0.25">
      <c r="U28473" s="104"/>
      <c r="AB28473" s="104"/>
      <c r="AC28473" s="104"/>
      <c r="AF28473" s="104"/>
      <c r="AG28473" s="104"/>
      <c r="AK28473" s="104"/>
      <c r="AL28473" s="104"/>
      <c r="AO28473" s="104"/>
      <c r="AP28473" s="104"/>
    </row>
    <row r="28474" spans="21:42" ht="15" customHeight="1" x14ac:dyDescent="0.25">
      <c r="U28474" s="104"/>
      <c r="AB28474" s="104"/>
      <c r="AC28474" s="104"/>
      <c r="AF28474" s="104"/>
      <c r="AG28474" s="104"/>
      <c r="AK28474" s="104"/>
      <c r="AL28474" s="104"/>
      <c r="AO28474" s="104"/>
      <c r="AP28474" s="104"/>
    </row>
    <row r="28475" spans="21:42" ht="15" customHeight="1" x14ac:dyDescent="0.25">
      <c r="U28475" s="104"/>
      <c r="AB28475" s="104"/>
      <c r="AC28475" s="104"/>
      <c r="AF28475" s="104"/>
      <c r="AG28475" s="104"/>
      <c r="AK28475" s="104"/>
      <c r="AL28475" s="104"/>
      <c r="AO28475" s="104"/>
      <c r="AP28475" s="104"/>
    </row>
    <row r="28476" spans="21:42" ht="15" customHeight="1" x14ac:dyDescent="0.25">
      <c r="U28476" s="104"/>
      <c r="AB28476" s="104"/>
      <c r="AC28476" s="104"/>
      <c r="AF28476" s="104"/>
      <c r="AG28476" s="104"/>
      <c r="AK28476" s="104"/>
      <c r="AL28476" s="104"/>
      <c r="AO28476" s="104"/>
      <c r="AP28476" s="104"/>
    </row>
    <row r="28477" spans="21:42" ht="15" customHeight="1" x14ac:dyDescent="0.25">
      <c r="U28477" s="104"/>
      <c r="AB28477" s="104"/>
      <c r="AC28477" s="104"/>
      <c r="AF28477" s="104"/>
      <c r="AG28477" s="104"/>
      <c r="AK28477" s="104"/>
      <c r="AL28477" s="104"/>
      <c r="AO28477" s="104"/>
      <c r="AP28477" s="104"/>
    </row>
    <row r="28478" spans="21:42" ht="15" customHeight="1" x14ac:dyDescent="0.25">
      <c r="U28478" s="104"/>
      <c r="AB28478" s="104"/>
      <c r="AC28478" s="104"/>
      <c r="AF28478" s="104"/>
      <c r="AG28478" s="104"/>
      <c r="AK28478" s="104"/>
      <c r="AL28478" s="104"/>
      <c r="AO28478" s="104"/>
      <c r="AP28478" s="104"/>
    </row>
    <row r="28479" spans="21:42" ht="15" customHeight="1" x14ac:dyDescent="0.25">
      <c r="U28479" s="104"/>
      <c r="AB28479" s="104"/>
      <c r="AC28479" s="104"/>
      <c r="AF28479" s="104"/>
      <c r="AG28479" s="104"/>
      <c r="AK28479" s="104"/>
      <c r="AL28479" s="104"/>
      <c r="AO28479" s="104"/>
      <c r="AP28479" s="104"/>
    </row>
    <row r="28480" spans="21:42" ht="15" customHeight="1" x14ac:dyDescent="0.25">
      <c r="U28480" s="104"/>
      <c r="AB28480" s="104"/>
      <c r="AC28480" s="104"/>
      <c r="AF28480" s="104"/>
      <c r="AG28480" s="104"/>
      <c r="AK28480" s="104"/>
      <c r="AL28480" s="104"/>
      <c r="AO28480" s="104"/>
      <c r="AP28480" s="104"/>
    </row>
    <row r="28481" spans="21:42" ht="15" customHeight="1" x14ac:dyDescent="0.25">
      <c r="U28481" s="104"/>
      <c r="AB28481" s="104"/>
      <c r="AC28481" s="104"/>
      <c r="AF28481" s="104"/>
      <c r="AG28481" s="104"/>
      <c r="AK28481" s="104"/>
      <c r="AL28481" s="104"/>
      <c r="AO28481" s="104"/>
      <c r="AP28481" s="104"/>
    </row>
    <row r="28482" spans="21:42" ht="15" customHeight="1" x14ac:dyDescent="0.25">
      <c r="U28482" s="104"/>
      <c r="AB28482" s="104"/>
      <c r="AC28482" s="104"/>
      <c r="AF28482" s="104"/>
      <c r="AG28482" s="104"/>
      <c r="AK28482" s="104"/>
      <c r="AL28482" s="104"/>
      <c r="AO28482" s="104"/>
      <c r="AP28482" s="104"/>
    </row>
    <row r="28483" spans="21:42" ht="15" customHeight="1" x14ac:dyDescent="0.25">
      <c r="U28483" s="104"/>
      <c r="AB28483" s="104"/>
      <c r="AC28483" s="104"/>
      <c r="AF28483" s="104"/>
      <c r="AG28483" s="104"/>
      <c r="AK28483" s="104"/>
      <c r="AL28483" s="104"/>
      <c r="AO28483" s="104"/>
      <c r="AP28483" s="104"/>
    </row>
    <row r="28484" spans="21:42" ht="15" customHeight="1" x14ac:dyDescent="0.25">
      <c r="U28484" s="104"/>
      <c r="AB28484" s="104"/>
      <c r="AC28484" s="104"/>
      <c r="AF28484" s="104"/>
      <c r="AG28484" s="104"/>
      <c r="AK28484" s="104"/>
      <c r="AL28484" s="104"/>
      <c r="AO28484" s="104"/>
      <c r="AP28484" s="104"/>
    </row>
    <row r="28485" spans="21:42" ht="15" customHeight="1" x14ac:dyDescent="0.25">
      <c r="U28485" s="104"/>
      <c r="AB28485" s="104"/>
      <c r="AC28485" s="104"/>
      <c r="AF28485" s="104"/>
      <c r="AG28485" s="104"/>
      <c r="AK28485" s="104"/>
      <c r="AL28485" s="104"/>
      <c r="AO28485" s="104"/>
      <c r="AP28485" s="104"/>
    </row>
    <row r="28486" spans="21:42" ht="15" customHeight="1" x14ac:dyDescent="0.25">
      <c r="U28486" s="104"/>
      <c r="AB28486" s="104"/>
      <c r="AC28486" s="104"/>
      <c r="AF28486" s="104"/>
      <c r="AG28486" s="104"/>
      <c r="AK28486" s="104"/>
      <c r="AL28486" s="104"/>
      <c r="AO28486" s="104"/>
      <c r="AP28486" s="104"/>
    </row>
    <row r="28487" spans="21:42" ht="15" customHeight="1" x14ac:dyDescent="0.25">
      <c r="U28487" s="104"/>
      <c r="AB28487" s="104"/>
      <c r="AC28487" s="104"/>
      <c r="AF28487" s="104"/>
      <c r="AG28487" s="104"/>
      <c r="AK28487" s="104"/>
      <c r="AL28487" s="104"/>
      <c r="AO28487" s="104"/>
      <c r="AP28487" s="104"/>
    </row>
    <row r="28488" spans="21:42" ht="15" customHeight="1" x14ac:dyDescent="0.25">
      <c r="U28488" s="104"/>
      <c r="AB28488" s="104"/>
      <c r="AC28488" s="104"/>
      <c r="AF28488" s="104"/>
      <c r="AG28488" s="104"/>
      <c r="AK28488" s="104"/>
      <c r="AL28488" s="104"/>
      <c r="AO28488" s="104"/>
      <c r="AP28488" s="104"/>
    </row>
    <row r="28489" spans="21:42" ht="15" customHeight="1" x14ac:dyDescent="0.25">
      <c r="U28489" s="104"/>
      <c r="AB28489" s="104"/>
      <c r="AC28489" s="104"/>
      <c r="AF28489" s="104"/>
      <c r="AG28489" s="104"/>
      <c r="AK28489" s="104"/>
      <c r="AL28489" s="104"/>
      <c r="AO28489" s="104"/>
      <c r="AP28489" s="104"/>
    </row>
    <row r="28490" spans="21:42" ht="15" customHeight="1" x14ac:dyDescent="0.25">
      <c r="U28490" s="104"/>
      <c r="AB28490" s="104"/>
      <c r="AC28490" s="104"/>
      <c r="AF28490" s="104"/>
      <c r="AG28490" s="104"/>
      <c r="AK28490" s="104"/>
      <c r="AL28490" s="104"/>
      <c r="AO28490" s="104"/>
      <c r="AP28490" s="104"/>
    </row>
    <row r="28491" spans="21:42" ht="15" customHeight="1" x14ac:dyDescent="0.25">
      <c r="U28491" s="104"/>
      <c r="AB28491" s="104"/>
      <c r="AC28491" s="104"/>
      <c r="AF28491" s="104"/>
      <c r="AG28491" s="104"/>
      <c r="AK28491" s="104"/>
      <c r="AL28491" s="104"/>
      <c r="AO28491" s="104"/>
      <c r="AP28491" s="104"/>
    </row>
    <row r="28492" spans="21:42" ht="15" customHeight="1" x14ac:dyDescent="0.25">
      <c r="U28492" s="104"/>
      <c r="AB28492" s="104"/>
      <c r="AC28492" s="104"/>
      <c r="AF28492" s="104"/>
      <c r="AG28492" s="104"/>
      <c r="AK28492" s="104"/>
      <c r="AL28492" s="104"/>
      <c r="AO28492" s="104"/>
      <c r="AP28492" s="104"/>
    </row>
    <row r="28493" spans="21:42" ht="15" customHeight="1" x14ac:dyDescent="0.25">
      <c r="U28493" s="104"/>
      <c r="AB28493" s="104"/>
      <c r="AC28493" s="104"/>
      <c r="AF28493" s="104"/>
      <c r="AG28493" s="104"/>
      <c r="AK28493" s="104"/>
      <c r="AL28493" s="104"/>
      <c r="AO28493" s="104"/>
      <c r="AP28493" s="104"/>
    </row>
    <row r="28494" spans="21:42" ht="15" customHeight="1" x14ac:dyDescent="0.25">
      <c r="U28494" s="104"/>
      <c r="AB28494" s="104"/>
      <c r="AC28494" s="104"/>
      <c r="AF28494" s="104"/>
      <c r="AG28494" s="104"/>
      <c r="AK28494" s="104"/>
      <c r="AL28494" s="104"/>
      <c r="AO28494" s="104"/>
      <c r="AP28494" s="104"/>
    </row>
    <row r="28495" spans="21:42" ht="15" customHeight="1" x14ac:dyDescent="0.25">
      <c r="U28495" s="104"/>
      <c r="AB28495" s="104"/>
      <c r="AC28495" s="104"/>
      <c r="AF28495" s="104"/>
      <c r="AG28495" s="104"/>
      <c r="AK28495" s="104"/>
      <c r="AL28495" s="104"/>
      <c r="AO28495" s="104"/>
      <c r="AP28495" s="104"/>
    </row>
    <row r="28496" spans="21:42" ht="15" customHeight="1" x14ac:dyDescent="0.25">
      <c r="U28496" s="104"/>
      <c r="AB28496" s="104"/>
      <c r="AC28496" s="104"/>
      <c r="AF28496" s="104"/>
      <c r="AG28496" s="104"/>
      <c r="AK28496" s="104"/>
      <c r="AL28496" s="104"/>
      <c r="AO28496" s="104"/>
      <c r="AP28496" s="104"/>
    </row>
    <row r="28497" spans="21:42" ht="15" customHeight="1" x14ac:dyDescent="0.25">
      <c r="U28497" s="104"/>
      <c r="AB28497" s="104"/>
      <c r="AC28497" s="104"/>
      <c r="AF28497" s="104"/>
      <c r="AG28497" s="104"/>
      <c r="AK28497" s="104"/>
      <c r="AL28497" s="104"/>
      <c r="AO28497" s="104"/>
      <c r="AP28497" s="104"/>
    </row>
    <row r="28498" spans="21:42" ht="15" customHeight="1" x14ac:dyDescent="0.25">
      <c r="U28498" s="104"/>
      <c r="AB28498" s="104"/>
      <c r="AC28498" s="104"/>
      <c r="AF28498" s="104"/>
      <c r="AG28498" s="104"/>
      <c r="AK28498" s="104"/>
      <c r="AL28498" s="104"/>
      <c r="AO28498" s="104"/>
      <c r="AP28498" s="104"/>
    </row>
    <row r="28499" spans="21:42" ht="15" customHeight="1" x14ac:dyDescent="0.25">
      <c r="U28499" s="104"/>
      <c r="AB28499" s="104"/>
      <c r="AC28499" s="104"/>
      <c r="AF28499" s="104"/>
      <c r="AG28499" s="104"/>
      <c r="AK28499" s="104"/>
      <c r="AL28499" s="104"/>
      <c r="AO28499" s="104"/>
      <c r="AP28499" s="104"/>
    </row>
    <row r="28500" spans="21:42" ht="15" customHeight="1" x14ac:dyDescent="0.25">
      <c r="U28500" s="104"/>
      <c r="AB28500" s="104"/>
      <c r="AC28500" s="104"/>
      <c r="AF28500" s="104"/>
      <c r="AG28500" s="104"/>
      <c r="AK28500" s="104"/>
      <c r="AL28500" s="104"/>
      <c r="AO28500" s="104"/>
      <c r="AP28500" s="104"/>
    </row>
    <row r="28501" spans="21:42" ht="15" customHeight="1" x14ac:dyDescent="0.25">
      <c r="U28501" s="104"/>
      <c r="AB28501" s="104"/>
      <c r="AC28501" s="104"/>
      <c r="AF28501" s="104"/>
      <c r="AG28501" s="104"/>
      <c r="AK28501" s="104"/>
      <c r="AL28501" s="104"/>
      <c r="AO28501" s="104"/>
      <c r="AP28501" s="104"/>
    </row>
    <row r="28502" spans="21:42" ht="15" customHeight="1" x14ac:dyDescent="0.25">
      <c r="U28502" s="104"/>
      <c r="AB28502" s="104"/>
      <c r="AC28502" s="104"/>
      <c r="AF28502" s="104"/>
      <c r="AG28502" s="104"/>
      <c r="AK28502" s="104"/>
      <c r="AL28502" s="104"/>
      <c r="AO28502" s="104"/>
      <c r="AP28502" s="104"/>
    </row>
    <row r="28503" spans="21:42" ht="15" customHeight="1" x14ac:dyDescent="0.25">
      <c r="U28503" s="104"/>
      <c r="AB28503" s="104"/>
      <c r="AC28503" s="104"/>
      <c r="AF28503" s="104"/>
      <c r="AG28503" s="104"/>
      <c r="AK28503" s="104"/>
      <c r="AL28503" s="104"/>
      <c r="AO28503" s="104"/>
      <c r="AP28503" s="104"/>
    </row>
    <row r="28504" spans="21:42" ht="15" customHeight="1" x14ac:dyDescent="0.25">
      <c r="U28504" s="104"/>
      <c r="AB28504" s="104"/>
      <c r="AC28504" s="104"/>
      <c r="AF28504" s="104"/>
      <c r="AG28504" s="104"/>
      <c r="AK28504" s="104"/>
      <c r="AL28504" s="104"/>
      <c r="AO28504" s="104"/>
      <c r="AP28504" s="104"/>
    </row>
    <row r="28505" spans="21:42" ht="15" customHeight="1" x14ac:dyDescent="0.25">
      <c r="U28505" s="104"/>
      <c r="AB28505" s="104"/>
      <c r="AC28505" s="104"/>
      <c r="AF28505" s="104"/>
      <c r="AG28505" s="104"/>
      <c r="AK28505" s="104"/>
      <c r="AL28505" s="104"/>
      <c r="AO28505" s="104"/>
      <c r="AP28505" s="104"/>
    </row>
    <row r="28506" spans="21:42" ht="15" customHeight="1" x14ac:dyDescent="0.25">
      <c r="U28506" s="104"/>
      <c r="AB28506" s="104"/>
      <c r="AC28506" s="104"/>
      <c r="AF28506" s="104"/>
      <c r="AG28506" s="104"/>
      <c r="AK28506" s="104"/>
      <c r="AL28506" s="104"/>
      <c r="AO28506" s="104"/>
      <c r="AP28506" s="104"/>
    </row>
    <row r="28507" spans="21:42" ht="15" customHeight="1" x14ac:dyDescent="0.25">
      <c r="U28507" s="104"/>
      <c r="AB28507" s="104"/>
      <c r="AC28507" s="104"/>
      <c r="AF28507" s="104"/>
      <c r="AG28507" s="104"/>
      <c r="AK28507" s="104"/>
      <c r="AL28507" s="104"/>
      <c r="AO28507" s="104"/>
      <c r="AP28507" s="104"/>
    </row>
    <row r="28508" spans="21:42" ht="15" customHeight="1" x14ac:dyDescent="0.25">
      <c r="U28508" s="104"/>
      <c r="AB28508" s="104"/>
      <c r="AC28508" s="104"/>
      <c r="AF28508" s="104"/>
      <c r="AG28508" s="104"/>
      <c r="AK28508" s="104"/>
      <c r="AL28508" s="104"/>
      <c r="AO28508" s="104"/>
      <c r="AP28508" s="104"/>
    </row>
    <row r="28509" spans="21:42" ht="15" customHeight="1" x14ac:dyDescent="0.25">
      <c r="U28509" s="104"/>
      <c r="AB28509" s="104"/>
      <c r="AC28509" s="104"/>
      <c r="AF28509" s="104"/>
      <c r="AG28509" s="104"/>
      <c r="AK28509" s="104"/>
      <c r="AL28509" s="104"/>
      <c r="AO28509" s="104"/>
      <c r="AP28509" s="104"/>
    </row>
    <row r="28510" spans="21:42" ht="15" customHeight="1" x14ac:dyDescent="0.25">
      <c r="U28510" s="104"/>
      <c r="AB28510" s="104"/>
      <c r="AC28510" s="104"/>
      <c r="AF28510" s="104"/>
      <c r="AG28510" s="104"/>
      <c r="AK28510" s="104"/>
      <c r="AL28510" s="104"/>
      <c r="AO28510" s="104"/>
      <c r="AP28510" s="104"/>
    </row>
    <row r="28511" spans="21:42" ht="15" customHeight="1" x14ac:dyDescent="0.25">
      <c r="U28511" s="104"/>
      <c r="AB28511" s="104"/>
      <c r="AC28511" s="104"/>
      <c r="AF28511" s="104"/>
      <c r="AG28511" s="104"/>
      <c r="AK28511" s="104"/>
      <c r="AL28511" s="104"/>
      <c r="AO28511" s="104"/>
      <c r="AP28511" s="104"/>
    </row>
    <row r="28512" spans="21:42" ht="15" customHeight="1" x14ac:dyDescent="0.25">
      <c r="U28512" s="104"/>
      <c r="AB28512" s="104"/>
      <c r="AC28512" s="104"/>
      <c r="AF28512" s="104"/>
      <c r="AG28512" s="104"/>
      <c r="AK28512" s="104"/>
      <c r="AL28512" s="104"/>
      <c r="AO28512" s="104"/>
      <c r="AP28512" s="104"/>
    </row>
    <row r="28513" spans="21:42" ht="15" customHeight="1" x14ac:dyDescent="0.25">
      <c r="U28513" s="104"/>
      <c r="AB28513" s="104"/>
      <c r="AC28513" s="104"/>
      <c r="AF28513" s="104"/>
      <c r="AG28513" s="104"/>
      <c r="AK28513" s="104"/>
      <c r="AL28513" s="104"/>
      <c r="AO28513" s="104"/>
      <c r="AP28513" s="104"/>
    </row>
    <row r="28514" spans="21:42" ht="15" customHeight="1" x14ac:dyDescent="0.25">
      <c r="U28514" s="104"/>
      <c r="AB28514" s="104"/>
      <c r="AC28514" s="104"/>
      <c r="AF28514" s="104"/>
      <c r="AG28514" s="104"/>
      <c r="AK28514" s="104"/>
      <c r="AL28514" s="104"/>
      <c r="AO28514" s="104"/>
      <c r="AP28514" s="104"/>
    </row>
    <row r="28515" spans="21:42" ht="15" customHeight="1" x14ac:dyDescent="0.25">
      <c r="U28515" s="104"/>
      <c r="AB28515" s="104"/>
      <c r="AC28515" s="104"/>
      <c r="AF28515" s="104"/>
      <c r="AG28515" s="104"/>
      <c r="AK28515" s="104"/>
      <c r="AL28515" s="104"/>
      <c r="AO28515" s="104"/>
      <c r="AP28515" s="104"/>
    </row>
    <row r="28516" spans="21:42" ht="15" customHeight="1" x14ac:dyDescent="0.25">
      <c r="U28516" s="104"/>
      <c r="AB28516" s="104"/>
      <c r="AC28516" s="104"/>
      <c r="AF28516" s="104"/>
      <c r="AG28516" s="104"/>
      <c r="AK28516" s="104"/>
      <c r="AL28516" s="104"/>
      <c r="AO28516" s="104"/>
      <c r="AP28516" s="104"/>
    </row>
    <row r="28517" spans="21:42" ht="15" customHeight="1" x14ac:dyDescent="0.25">
      <c r="U28517" s="104"/>
      <c r="AB28517" s="104"/>
      <c r="AC28517" s="104"/>
      <c r="AF28517" s="104"/>
      <c r="AG28517" s="104"/>
      <c r="AK28517" s="104"/>
      <c r="AL28517" s="104"/>
      <c r="AO28517" s="104"/>
      <c r="AP28517" s="104"/>
    </row>
    <row r="28518" spans="21:42" ht="15" customHeight="1" x14ac:dyDescent="0.25">
      <c r="U28518" s="104"/>
      <c r="AB28518" s="104"/>
      <c r="AC28518" s="104"/>
      <c r="AF28518" s="104"/>
      <c r="AG28518" s="104"/>
      <c r="AK28518" s="104"/>
      <c r="AL28518" s="104"/>
      <c r="AO28518" s="104"/>
      <c r="AP28518" s="104"/>
    </row>
    <row r="28519" spans="21:42" ht="15" customHeight="1" x14ac:dyDescent="0.25">
      <c r="U28519" s="104"/>
      <c r="AB28519" s="104"/>
      <c r="AC28519" s="104"/>
      <c r="AF28519" s="104"/>
      <c r="AG28519" s="104"/>
      <c r="AK28519" s="104"/>
      <c r="AL28519" s="104"/>
      <c r="AO28519" s="104"/>
      <c r="AP28519" s="104"/>
    </row>
    <row r="28520" spans="21:42" ht="15" customHeight="1" x14ac:dyDescent="0.25">
      <c r="U28520" s="104"/>
      <c r="AB28520" s="104"/>
      <c r="AC28520" s="104"/>
      <c r="AF28520" s="104"/>
      <c r="AG28520" s="104"/>
      <c r="AK28520" s="104"/>
      <c r="AL28520" s="104"/>
      <c r="AO28520" s="104"/>
      <c r="AP28520" s="104"/>
    </row>
    <row r="28521" spans="21:42" ht="15" customHeight="1" x14ac:dyDescent="0.25">
      <c r="U28521" s="104"/>
      <c r="AB28521" s="104"/>
      <c r="AC28521" s="104"/>
      <c r="AF28521" s="104"/>
      <c r="AG28521" s="104"/>
      <c r="AK28521" s="104"/>
      <c r="AL28521" s="104"/>
      <c r="AO28521" s="104"/>
      <c r="AP28521" s="104"/>
    </row>
    <row r="28522" spans="21:42" ht="15" customHeight="1" x14ac:dyDescent="0.25">
      <c r="U28522" s="104"/>
      <c r="AB28522" s="104"/>
      <c r="AC28522" s="104"/>
      <c r="AF28522" s="104"/>
      <c r="AG28522" s="104"/>
      <c r="AK28522" s="104"/>
      <c r="AL28522" s="104"/>
      <c r="AO28522" s="104"/>
      <c r="AP28522" s="104"/>
    </row>
    <row r="28523" spans="21:42" ht="15" customHeight="1" x14ac:dyDescent="0.25">
      <c r="U28523" s="104"/>
      <c r="AB28523" s="104"/>
      <c r="AC28523" s="104"/>
      <c r="AF28523" s="104"/>
      <c r="AG28523" s="104"/>
      <c r="AK28523" s="104"/>
      <c r="AL28523" s="104"/>
      <c r="AO28523" s="104"/>
      <c r="AP28523" s="104"/>
    </row>
    <row r="28524" spans="21:42" ht="15" customHeight="1" x14ac:dyDescent="0.25">
      <c r="U28524" s="104"/>
      <c r="AB28524" s="104"/>
      <c r="AC28524" s="104"/>
      <c r="AF28524" s="104"/>
      <c r="AG28524" s="104"/>
      <c r="AK28524" s="104"/>
      <c r="AL28524" s="104"/>
      <c r="AO28524" s="104"/>
      <c r="AP28524" s="104"/>
    </row>
    <row r="28525" spans="21:42" ht="15" customHeight="1" x14ac:dyDescent="0.25">
      <c r="U28525" s="104"/>
      <c r="AB28525" s="104"/>
      <c r="AC28525" s="104"/>
      <c r="AF28525" s="104"/>
      <c r="AG28525" s="104"/>
      <c r="AK28525" s="104"/>
      <c r="AL28525" s="104"/>
      <c r="AO28525" s="104"/>
      <c r="AP28525" s="104"/>
    </row>
    <row r="28526" spans="21:42" ht="15" customHeight="1" x14ac:dyDescent="0.25">
      <c r="U28526" s="104"/>
      <c r="AB28526" s="104"/>
      <c r="AC28526" s="104"/>
      <c r="AF28526" s="104"/>
      <c r="AG28526" s="104"/>
      <c r="AK28526" s="104"/>
      <c r="AL28526" s="104"/>
      <c r="AO28526" s="104"/>
      <c r="AP28526" s="104"/>
    </row>
    <row r="28527" spans="21:42" ht="15" customHeight="1" x14ac:dyDescent="0.25">
      <c r="U28527" s="104"/>
      <c r="AB28527" s="104"/>
      <c r="AC28527" s="104"/>
      <c r="AF28527" s="104"/>
      <c r="AG28527" s="104"/>
      <c r="AK28527" s="104"/>
      <c r="AL28527" s="104"/>
      <c r="AO28527" s="104"/>
      <c r="AP28527" s="104"/>
    </row>
    <row r="28528" spans="21:42" ht="15" customHeight="1" x14ac:dyDescent="0.25">
      <c r="U28528" s="104"/>
      <c r="AB28528" s="104"/>
      <c r="AC28528" s="104"/>
      <c r="AF28528" s="104"/>
      <c r="AG28528" s="104"/>
      <c r="AK28528" s="104"/>
      <c r="AL28528" s="104"/>
      <c r="AO28528" s="104"/>
      <c r="AP28528" s="104"/>
    </row>
    <row r="28529" spans="21:42" ht="15" customHeight="1" x14ac:dyDescent="0.25">
      <c r="U28529" s="104"/>
      <c r="AB28529" s="104"/>
      <c r="AC28529" s="104"/>
      <c r="AF28529" s="104"/>
      <c r="AG28529" s="104"/>
      <c r="AK28529" s="104"/>
      <c r="AL28529" s="104"/>
      <c r="AO28529" s="104"/>
      <c r="AP28529" s="104"/>
    </row>
    <row r="28530" spans="21:42" ht="15" customHeight="1" x14ac:dyDescent="0.25">
      <c r="U28530" s="104"/>
      <c r="AB28530" s="104"/>
      <c r="AC28530" s="104"/>
      <c r="AF28530" s="104"/>
      <c r="AG28530" s="104"/>
      <c r="AK28530" s="104"/>
      <c r="AL28530" s="104"/>
      <c r="AO28530" s="104"/>
      <c r="AP28530" s="104"/>
    </row>
    <row r="28531" spans="21:42" ht="15" customHeight="1" x14ac:dyDescent="0.25">
      <c r="U28531" s="104"/>
      <c r="AB28531" s="104"/>
      <c r="AC28531" s="104"/>
      <c r="AF28531" s="104"/>
      <c r="AG28531" s="104"/>
      <c r="AK28531" s="104"/>
      <c r="AL28531" s="104"/>
      <c r="AO28531" s="104"/>
      <c r="AP28531" s="104"/>
    </row>
    <row r="28532" spans="21:42" ht="15" customHeight="1" x14ac:dyDescent="0.25">
      <c r="U28532" s="104"/>
      <c r="AB28532" s="104"/>
      <c r="AC28532" s="104"/>
      <c r="AF28532" s="104"/>
      <c r="AG28532" s="104"/>
      <c r="AK28532" s="104"/>
      <c r="AL28532" s="104"/>
      <c r="AO28532" s="104"/>
      <c r="AP28532" s="104"/>
    </row>
    <row r="28533" spans="21:42" ht="15" customHeight="1" x14ac:dyDescent="0.25">
      <c r="U28533" s="104"/>
      <c r="AB28533" s="104"/>
      <c r="AC28533" s="104"/>
      <c r="AF28533" s="104"/>
      <c r="AG28533" s="104"/>
      <c r="AK28533" s="104"/>
      <c r="AL28533" s="104"/>
      <c r="AO28533" s="104"/>
      <c r="AP28533" s="104"/>
    </row>
    <row r="28534" spans="21:42" ht="15" customHeight="1" x14ac:dyDescent="0.25">
      <c r="U28534" s="104"/>
      <c r="AB28534" s="104"/>
      <c r="AC28534" s="104"/>
      <c r="AF28534" s="104"/>
      <c r="AG28534" s="104"/>
      <c r="AK28534" s="104"/>
      <c r="AL28534" s="104"/>
      <c r="AO28534" s="104"/>
      <c r="AP28534" s="104"/>
    </row>
    <row r="28535" spans="21:42" ht="15" customHeight="1" x14ac:dyDescent="0.25">
      <c r="U28535" s="104"/>
      <c r="AB28535" s="104"/>
      <c r="AC28535" s="104"/>
      <c r="AF28535" s="104"/>
      <c r="AG28535" s="104"/>
      <c r="AK28535" s="104"/>
      <c r="AL28535" s="104"/>
      <c r="AO28535" s="104"/>
      <c r="AP28535" s="104"/>
    </row>
    <row r="28536" spans="21:42" ht="15" customHeight="1" x14ac:dyDescent="0.25">
      <c r="U28536" s="104"/>
      <c r="AB28536" s="104"/>
      <c r="AC28536" s="104"/>
      <c r="AF28536" s="104"/>
      <c r="AG28536" s="104"/>
      <c r="AK28536" s="104"/>
      <c r="AL28536" s="104"/>
      <c r="AO28536" s="104"/>
      <c r="AP28536" s="104"/>
    </row>
    <row r="28537" spans="21:42" ht="15" customHeight="1" x14ac:dyDescent="0.25">
      <c r="U28537" s="104"/>
      <c r="AB28537" s="104"/>
      <c r="AC28537" s="104"/>
      <c r="AF28537" s="104"/>
      <c r="AG28537" s="104"/>
      <c r="AK28537" s="104"/>
      <c r="AL28537" s="104"/>
      <c r="AO28537" s="104"/>
      <c r="AP28537" s="104"/>
    </row>
    <row r="28538" spans="21:42" ht="15" customHeight="1" x14ac:dyDescent="0.25">
      <c r="U28538" s="104"/>
      <c r="AB28538" s="104"/>
      <c r="AC28538" s="104"/>
      <c r="AF28538" s="104"/>
      <c r="AG28538" s="104"/>
      <c r="AK28538" s="104"/>
      <c r="AL28538" s="104"/>
      <c r="AO28538" s="104"/>
      <c r="AP28538" s="104"/>
    </row>
    <row r="28539" spans="21:42" ht="15" customHeight="1" x14ac:dyDescent="0.25">
      <c r="U28539" s="104"/>
      <c r="AB28539" s="104"/>
      <c r="AC28539" s="104"/>
      <c r="AF28539" s="104"/>
      <c r="AG28539" s="104"/>
      <c r="AK28539" s="104"/>
      <c r="AL28539" s="104"/>
      <c r="AO28539" s="104"/>
      <c r="AP28539" s="104"/>
    </row>
    <row r="28540" spans="21:42" ht="15" customHeight="1" x14ac:dyDescent="0.25">
      <c r="U28540" s="104"/>
      <c r="AB28540" s="104"/>
      <c r="AC28540" s="104"/>
      <c r="AF28540" s="104"/>
      <c r="AG28540" s="104"/>
      <c r="AK28540" s="104"/>
      <c r="AL28540" s="104"/>
      <c r="AO28540" s="104"/>
      <c r="AP28540" s="104"/>
    </row>
    <row r="28541" spans="21:42" ht="15" customHeight="1" x14ac:dyDescent="0.25">
      <c r="U28541" s="104"/>
      <c r="AB28541" s="104"/>
      <c r="AC28541" s="104"/>
      <c r="AF28541" s="104"/>
      <c r="AG28541" s="104"/>
      <c r="AK28541" s="104"/>
      <c r="AL28541" s="104"/>
      <c r="AO28541" s="104"/>
      <c r="AP28541" s="104"/>
    </row>
    <row r="28542" spans="21:42" ht="15" customHeight="1" x14ac:dyDescent="0.25">
      <c r="U28542" s="104"/>
      <c r="AB28542" s="104"/>
      <c r="AC28542" s="104"/>
      <c r="AF28542" s="104"/>
      <c r="AG28542" s="104"/>
      <c r="AK28542" s="104"/>
      <c r="AL28542" s="104"/>
      <c r="AO28542" s="104"/>
      <c r="AP28542" s="104"/>
    </row>
    <row r="28543" spans="21:42" ht="15" customHeight="1" x14ac:dyDescent="0.25">
      <c r="U28543" s="104"/>
      <c r="AB28543" s="104"/>
      <c r="AC28543" s="104"/>
      <c r="AF28543" s="104"/>
      <c r="AG28543" s="104"/>
      <c r="AK28543" s="104"/>
      <c r="AL28543" s="104"/>
      <c r="AO28543" s="104"/>
      <c r="AP28543" s="104"/>
    </row>
    <row r="28544" spans="21:42" ht="15" customHeight="1" x14ac:dyDescent="0.25">
      <c r="U28544" s="104"/>
      <c r="AB28544" s="104"/>
      <c r="AC28544" s="104"/>
      <c r="AF28544" s="104"/>
      <c r="AG28544" s="104"/>
      <c r="AK28544" s="104"/>
      <c r="AL28544" s="104"/>
      <c r="AO28544" s="104"/>
      <c r="AP28544" s="104"/>
    </row>
    <row r="28545" spans="21:42" ht="15" customHeight="1" x14ac:dyDescent="0.25">
      <c r="U28545" s="104"/>
      <c r="AB28545" s="104"/>
      <c r="AC28545" s="104"/>
      <c r="AF28545" s="104"/>
      <c r="AG28545" s="104"/>
      <c r="AK28545" s="104"/>
      <c r="AL28545" s="104"/>
      <c r="AO28545" s="104"/>
      <c r="AP28545" s="104"/>
    </row>
    <row r="28546" spans="21:42" ht="15" customHeight="1" x14ac:dyDescent="0.25">
      <c r="U28546" s="104"/>
      <c r="AB28546" s="104"/>
      <c r="AC28546" s="104"/>
      <c r="AF28546" s="104"/>
      <c r="AG28546" s="104"/>
      <c r="AK28546" s="104"/>
      <c r="AL28546" s="104"/>
      <c r="AO28546" s="104"/>
      <c r="AP28546" s="104"/>
    </row>
    <row r="28547" spans="21:42" ht="15" customHeight="1" x14ac:dyDescent="0.25">
      <c r="U28547" s="104"/>
      <c r="AB28547" s="104"/>
      <c r="AC28547" s="104"/>
      <c r="AF28547" s="104"/>
      <c r="AG28547" s="104"/>
      <c r="AK28547" s="104"/>
      <c r="AL28547" s="104"/>
      <c r="AO28547" s="104"/>
      <c r="AP28547" s="104"/>
    </row>
    <row r="28548" spans="21:42" ht="15" customHeight="1" x14ac:dyDescent="0.25">
      <c r="U28548" s="104"/>
      <c r="AB28548" s="104"/>
      <c r="AC28548" s="104"/>
      <c r="AF28548" s="104"/>
      <c r="AG28548" s="104"/>
      <c r="AK28548" s="104"/>
      <c r="AL28548" s="104"/>
      <c r="AO28548" s="104"/>
      <c r="AP28548" s="104"/>
    </row>
    <row r="28549" spans="21:42" ht="15" customHeight="1" x14ac:dyDescent="0.25">
      <c r="U28549" s="104"/>
      <c r="AB28549" s="104"/>
      <c r="AC28549" s="104"/>
      <c r="AF28549" s="104"/>
      <c r="AG28549" s="104"/>
      <c r="AK28549" s="104"/>
      <c r="AL28549" s="104"/>
      <c r="AO28549" s="104"/>
      <c r="AP28549" s="104"/>
    </row>
    <row r="28550" spans="21:42" ht="15" customHeight="1" x14ac:dyDescent="0.25">
      <c r="U28550" s="104"/>
      <c r="AB28550" s="104"/>
      <c r="AC28550" s="104"/>
      <c r="AF28550" s="104"/>
      <c r="AG28550" s="104"/>
      <c r="AK28550" s="104"/>
      <c r="AL28550" s="104"/>
      <c r="AO28550" s="104"/>
      <c r="AP28550" s="104"/>
    </row>
    <row r="28551" spans="21:42" ht="15" customHeight="1" x14ac:dyDescent="0.25">
      <c r="U28551" s="104"/>
      <c r="AB28551" s="104"/>
      <c r="AC28551" s="104"/>
      <c r="AF28551" s="104"/>
      <c r="AG28551" s="104"/>
      <c r="AK28551" s="104"/>
      <c r="AL28551" s="104"/>
      <c r="AO28551" s="104"/>
      <c r="AP28551" s="104"/>
    </row>
    <row r="28552" spans="21:42" ht="15" customHeight="1" x14ac:dyDescent="0.25">
      <c r="U28552" s="104"/>
      <c r="AB28552" s="104"/>
      <c r="AC28552" s="104"/>
      <c r="AF28552" s="104"/>
      <c r="AG28552" s="104"/>
      <c r="AK28552" s="104"/>
      <c r="AL28552" s="104"/>
      <c r="AO28552" s="104"/>
      <c r="AP28552" s="104"/>
    </row>
    <row r="28553" spans="21:42" ht="15" customHeight="1" x14ac:dyDescent="0.25">
      <c r="U28553" s="104"/>
      <c r="AB28553" s="104"/>
      <c r="AC28553" s="104"/>
      <c r="AF28553" s="104"/>
      <c r="AG28553" s="104"/>
      <c r="AK28553" s="104"/>
      <c r="AL28553" s="104"/>
      <c r="AO28553" s="104"/>
      <c r="AP28553" s="104"/>
    </row>
    <row r="28554" spans="21:42" ht="15" customHeight="1" x14ac:dyDescent="0.25">
      <c r="U28554" s="104"/>
      <c r="AB28554" s="104"/>
      <c r="AC28554" s="104"/>
      <c r="AF28554" s="104"/>
      <c r="AG28554" s="104"/>
      <c r="AK28554" s="104"/>
      <c r="AL28554" s="104"/>
      <c r="AO28554" s="104"/>
      <c r="AP28554" s="104"/>
    </row>
    <row r="28555" spans="21:42" ht="15" customHeight="1" x14ac:dyDescent="0.25">
      <c r="U28555" s="104"/>
      <c r="AB28555" s="104"/>
      <c r="AC28555" s="104"/>
      <c r="AF28555" s="104"/>
      <c r="AG28555" s="104"/>
      <c r="AK28555" s="104"/>
      <c r="AL28555" s="104"/>
      <c r="AO28555" s="104"/>
      <c r="AP28555" s="104"/>
    </row>
    <row r="28556" spans="21:42" ht="15" customHeight="1" x14ac:dyDescent="0.25">
      <c r="U28556" s="104"/>
      <c r="AB28556" s="104"/>
      <c r="AC28556" s="104"/>
      <c r="AF28556" s="104"/>
      <c r="AG28556" s="104"/>
      <c r="AK28556" s="104"/>
      <c r="AL28556" s="104"/>
      <c r="AO28556" s="104"/>
      <c r="AP28556" s="104"/>
    </row>
    <row r="28557" spans="21:42" ht="15" customHeight="1" x14ac:dyDescent="0.25">
      <c r="U28557" s="104"/>
      <c r="AB28557" s="104"/>
      <c r="AC28557" s="104"/>
      <c r="AF28557" s="104"/>
      <c r="AG28557" s="104"/>
      <c r="AK28557" s="104"/>
      <c r="AL28557" s="104"/>
      <c r="AO28557" s="104"/>
      <c r="AP28557" s="104"/>
    </row>
    <row r="28558" spans="21:42" ht="15" customHeight="1" x14ac:dyDescent="0.25">
      <c r="U28558" s="104"/>
      <c r="AB28558" s="104"/>
      <c r="AC28558" s="104"/>
      <c r="AF28558" s="104"/>
      <c r="AG28558" s="104"/>
      <c r="AK28558" s="104"/>
      <c r="AL28558" s="104"/>
      <c r="AO28558" s="104"/>
      <c r="AP28558" s="104"/>
    </row>
    <row r="28559" spans="21:42" ht="15" customHeight="1" x14ac:dyDescent="0.25">
      <c r="U28559" s="104"/>
      <c r="AB28559" s="104"/>
      <c r="AC28559" s="104"/>
      <c r="AF28559" s="104"/>
      <c r="AG28559" s="104"/>
      <c r="AK28559" s="104"/>
      <c r="AL28559" s="104"/>
      <c r="AO28559" s="104"/>
      <c r="AP28559" s="104"/>
    </row>
    <row r="28560" spans="21:42" ht="15" customHeight="1" x14ac:dyDescent="0.25">
      <c r="U28560" s="104"/>
      <c r="AB28560" s="104"/>
      <c r="AC28560" s="104"/>
      <c r="AF28560" s="104"/>
      <c r="AG28560" s="104"/>
      <c r="AK28560" s="104"/>
      <c r="AL28560" s="104"/>
      <c r="AO28560" s="104"/>
      <c r="AP28560" s="104"/>
    </row>
    <row r="28561" spans="21:42" ht="15" customHeight="1" x14ac:dyDescent="0.25">
      <c r="U28561" s="104"/>
      <c r="AB28561" s="104"/>
      <c r="AC28561" s="104"/>
      <c r="AF28561" s="104"/>
      <c r="AG28561" s="104"/>
      <c r="AK28561" s="104"/>
      <c r="AL28561" s="104"/>
      <c r="AO28561" s="104"/>
      <c r="AP28561" s="104"/>
    </row>
    <row r="28562" spans="21:42" ht="15" customHeight="1" x14ac:dyDescent="0.25">
      <c r="U28562" s="104"/>
      <c r="AB28562" s="104"/>
      <c r="AC28562" s="104"/>
      <c r="AF28562" s="104"/>
      <c r="AG28562" s="104"/>
      <c r="AK28562" s="104"/>
      <c r="AL28562" s="104"/>
      <c r="AO28562" s="104"/>
      <c r="AP28562" s="104"/>
    </row>
    <row r="28563" spans="21:42" ht="15" customHeight="1" x14ac:dyDescent="0.25">
      <c r="U28563" s="104"/>
      <c r="AB28563" s="104"/>
      <c r="AC28563" s="104"/>
      <c r="AF28563" s="104"/>
      <c r="AG28563" s="104"/>
      <c r="AK28563" s="104"/>
      <c r="AL28563" s="104"/>
      <c r="AO28563" s="104"/>
      <c r="AP28563" s="104"/>
    </row>
    <row r="28564" spans="21:42" ht="15" customHeight="1" x14ac:dyDescent="0.25">
      <c r="U28564" s="104"/>
      <c r="AB28564" s="104"/>
      <c r="AC28564" s="104"/>
      <c r="AF28564" s="104"/>
      <c r="AG28564" s="104"/>
      <c r="AK28564" s="104"/>
      <c r="AL28564" s="104"/>
      <c r="AO28564" s="104"/>
      <c r="AP28564" s="104"/>
    </row>
    <row r="28565" spans="21:42" ht="15" customHeight="1" x14ac:dyDescent="0.25">
      <c r="U28565" s="104"/>
      <c r="AB28565" s="104"/>
      <c r="AC28565" s="104"/>
      <c r="AF28565" s="104"/>
      <c r="AG28565" s="104"/>
      <c r="AK28565" s="104"/>
      <c r="AL28565" s="104"/>
      <c r="AO28565" s="104"/>
      <c r="AP28565" s="104"/>
    </row>
    <row r="28566" spans="21:42" ht="15" customHeight="1" x14ac:dyDescent="0.25">
      <c r="U28566" s="104"/>
      <c r="AB28566" s="104"/>
      <c r="AC28566" s="104"/>
      <c r="AF28566" s="104"/>
      <c r="AG28566" s="104"/>
      <c r="AK28566" s="104"/>
      <c r="AL28566" s="104"/>
      <c r="AO28566" s="104"/>
      <c r="AP28566" s="104"/>
    </row>
    <row r="28567" spans="21:42" ht="15" customHeight="1" x14ac:dyDescent="0.25">
      <c r="U28567" s="104"/>
      <c r="AB28567" s="104"/>
      <c r="AC28567" s="104"/>
      <c r="AF28567" s="104"/>
      <c r="AG28567" s="104"/>
      <c r="AK28567" s="104"/>
      <c r="AL28567" s="104"/>
      <c r="AO28567" s="104"/>
      <c r="AP28567" s="104"/>
    </row>
    <row r="28568" spans="21:42" ht="15" customHeight="1" x14ac:dyDescent="0.25">
      <c r="U28568" s="104"/>
      <c r="AB28568" s="104"/>
      <c r="AC28568" s="104"/>
      <c r="AF28568" s="104"/>
      <c r="AG28568" s="104"/>
      <c r="AK28568" s="104"/>
      <c r="AL28568" s="104"/>
      <c r="AO28568" s="104"/>
      <c r="AP28568" s="104"/>
    </row>
    <row r="28569" spans="21:42" ht="15" customHeight="1" x14ac:dyDescent="0.25">
      <c r="U28569" s="104"/>
      <c r="AB28569" s="104"/>
      <c r="AC28569" s="104"/>
      <c r="AF28569" s="104"/>
      <c r="AG28569" s="104"/>
      <c r="AK28569" s="104"/>
      <c r="AL28569" s="104"/>
      <c r="AO28569" s="104"/>
      <c r="AP28569" s="104"/>
    </row>
    <row r="28570" spans="21:42" ht="15" customHeight="1" x14ac:dyDescent="0.25">
      <c r="U28570" s="104"/>
      <c r="AB28570" s="104"/>
      <c r="AC28570" s="104"/>
      <c r="AF28570" s="104"/>
      <c r="AG28570" s="104"/>
      <c r="AK28570" s="104"/>
      <c r="AL28570" s="104"/>
      <c r="AO28570" s="104"/>
      <c r="AP28570" s="104"/>
    </row>
    <row r="28571" spans="21:42" ht="15" customHeight="1" x14ac:dyDescent="0.25">
      <c r="U28571" s="104"/>
      <c r="AB28571" s="104"/>
      <c r="AC28571" s="104"/>
      <c r="AF28571" s="104"/>
      <c r="AG28571" s="104"/>
      <c r="AK28571" s="104"/>
      <c r="AL28571" s="104"/>
      <c r="AO28571" s="104"/>
      <c r="AP28571" s="104"/>
    </row>
    <row r="28572" spans="21:42" ht="15" customHeight="1" x14ac:dyDescent="0.25">
      <c r="U28572" s="104"/>
      <c r="AB28572" s="104"/>
      <c r="AC28572" s="104"/>
      <c r="AF28572" s="104"/>
      <c r="AG28572" s="104"/>
      <c r="AK28572" s="104"/>
      <c r="AL28572" s="104"/>
      <c r="AO28572" s="104"/>
      <c r="AP28572" s="104"/>
    </row>
    <row r="28573" spans="21:42" ht="15" customHeight="1" x14ac:dyDescent="0.25">
      <c r="U28573" s="104"/>
      <c r="AB28573" s="104"/>
      <c r="AC28573" s="104"/>
      <c r="AF28573" s="104"/>
      <c r="AG28573" s="104"/>
      <c r="AK28573" s="104"/>
      <c r="AL28573" s="104"/>
      <c r="AO28573" s="104"/>
      <c r="AP28573" s="104"/>
    </row>
    <row r="28574" spans="21:42" ht="15" customHeight="1" x14ac:dyDescent="0.25">
      <c r="U28574" s="104"/>
      <c r="AB28574" s="104"/>
      <c r="AC28574" s="104"/>
      <c r="AF28574" s="104"/>
      <c r="AG28574" s="104"/>
      <c r="AK28574" s="104"/>
      <c r="AL28574" s="104"/>
      <c r="AO28574" s="104"/>
      <c r="AP28574" s="104"/>
    </row>
    <row r="28575" spans="21:42" ht="15" customHeight="1" x14ac:dyDescent="0.25">
      <c r="U28575" s="104"/>
      <c r="AB28575" s="104"/>
      <c r="AC28575" s="104"/>
      <c r="AF28575" s="104"/>
      <c r="AG28575" s="104"/>
      <c r="AK28575" s="104"/>
      <c r="AL28575" s="104"/>
      <c r="AO28575" s="104"/>
      <c r="AP28575" s="104"/>
    </row>
    <row r="28576" spans="21:42" ht="15" customHeight="1" x14ac:dyDescent="0.25">
      <c r="U28576" s="104"/>
      <c r="AB28576" s="104"/>
      <c r="AC28576" s="104"/>
      <c r="AF28576" s="104"/>
      <c r="AG28576" s="104"/>
      <c r="AK28576" s="104"/>
      <c r="AL28576" s="104"/>
      <c r="AO28576" s="104"/>
      <c r="AP28576" s="104"/>
    </row>
    <row r="28577" spans="21:42" ht="15" customHeight="1" x14ac:dyDescent="0.25">
      <c r="U28577" s="104"/>
      <c r="AB28577" s="104"/>
      <c r="AC28577" s="104"/>
      <c r="AF28577" s="104"/>
      <c r="AG28577" s="104"/>
      <c r="AK28577" s="104"/>
      <c r="AL28577" s="104"/>
      <c r="AO28577" s="104"/>
      <c r="AP28577" s="104"/>
    </row>
    <row r="28578" spans="21:42" ht="15" customHeight="1" x14ac:dyDescent="0.25">
      <c r="U28578" s="104"/>
      <c r="AB28578" s="104"/>
      <c r="AC28578" s="104"/>
      <c r="AF28578" s="104"/>
      <c r="AG28578" s="104"/>
      <c r="AK28578" s="104"/>
      <c r="AL28578" s="104"/>
      <c r="AO28578" s="104"/>
      <c r="AP28578" s="104"/>
    </row>
    <row r="28579" spans="21:42" ht="15" customHeight="1" x14ac:dyDescent="0.25">
      <c r="U28579" s="104"/>
      <c r="AB28579" s="104"/>
      <c r="AC28579" s="104"/>
      <c r="AF28579" s="104"/>
      <c r="AG28579" s="104"/>
      <c r="AK28579" s="104"/>
      <c r="AL28579" s="104"/>
      <c r="AO28579" s="104"/>
      <c r="AP28579" s="104"/>
    </row>
    <row r="28580" spans="21:42" ht="15" customHeight="1" x14ac:dyDescent="0.25">
      <c r="U28580" s="104"/>
      <c r="AB28580" s="104"/>
      <c r="AC28580" s="104"/>
      <c r="AF28580" s="104"/>
      <c r="AG28580" s="104"/>
      <c r="AK28580" s="104"/>
      <c r="AL28580" s="104"/>
      <c r="AO28580" s="104"/>
      <c r="AP28580" s="104"/>
    </row>
    <row r="28581" spans="21:42" ht="15" customHeight="1" x14ac:dyDescent="0.25">
      <c r="U28581" s="104"/>
      <c r="AB28581" s="104"/>
      <c r="AC28581" s="104"/>
      <c r="AF28581" s="104"/>
      <c r="AG28581" s="104"/>
      <c r="AK28581" s="104"/>
      <c r="AL28581" s="104"/>
      <c r="AO28581" s="104"/>
      <c r="AP28581" s="104"/>
    </row>
    <row r="28582" spans="21:42" ht="15" customHeight="1" x14ac:dyDescent="0.25">
      <c r="U28582" s="104"/>
      <c r="AB28582" s="104"/>
      <c r="AC28582" s="104"/>
      <c r="AF28582" s="104"/>
      <c r="AG28582" s="104"/>
      <c r="AK28582" s="104"/>
      <c r="AL28582" s="104"/>
      <c r="AO28582" s="104"/>
      <c r="AP28582" s="104"/>
    </row>
    <row r="28583" spans="21:42" ht="15" customHeight="1" x14ac:dyDescent="0.25">
      <c r="U28583" s="104"/>
      <c r="AB28583" s="104"/>
      <c r="AC28583" s="104"/>
      <c r="AF28583" s="104"/>
      <c r="AG28583" s="104"/>
      <c r="AK28583" s="104"/>
      <c r="AL28583" s="104"/>
      <c r="AO28583" s="104"/>
      <c r="AP28583" s="104"/>
    </row>
    <row r="28584" spans="21:42" ht="15" customHeight="1" x14ac:dyDescent="0.25">
      <c r="U28584" s="104"/>
      <c r="AB28584" s="104"/>
      <c r="AC28584" s="104"/>
      <c r="AF28584" s="104"/>
      <c r="AG28584" s="104"/>
      <c r="AK28584" s="104"/>
      <c r="AL28584" s="104"/>
      <c r="AO28584" s="104"/>
      <c r="AP28584" s="104"/>
    </row>
    <row r="28585" spans="21:42" ht="15" customHeight="1" x14ac:dyDescent="0.25">
      <c r="U28585" s="104"/>
      <c r="AB28585" s="104"/>
      <c r="AC28585" s="104"/>
      <c r="AF28585" s="104"/>
      <c r="AG28585" s="104"/>
      <c r="AK28585" s="104"/>
      <c r="AL28585" s="104"/>
      <c r="AO28585" s="104"/>
      <c r="AP28585" s="104"/>
    </row>
    <row r="28586" spans="21:42" ht="15" customHeight="1" x14ac:dyDescent="0.25">
      <c r="U28586" s="104"/>
      <c r="AB28586" s="104"/>
      <c r="AC28586" s="104"/>
      <c r="AF28586" s="104"/>
      <c r="AG28586" s="104"/>
      <c r="AK28586" s="104"/>
      <c r="AL28586" s="104"/>
      <c r="AO28586" s="104"/>
      <c r="AP28586" s="104"/>
    </row>
    <row r="28587" spans="21:42" ht="15" customHeight="1" x14ac:dyDescent="0.25">
      <c r="U28587" s="104"/>
      <c r="AB28587" s="104"/>
      <c r="AC28587" s="104"/>
      <c r="AF28587" s="104"/>
      <c r="AG28587" s="104"/>
      <c r="AK28587" s="104"/>
      <c r="AL28587" s="104"/>
      <c r="AO28587" s="104"/>
      <c r="AP28587" s="104"/>
    </row>
    <row r="28588" spans="21:42" ht="15" customHeight="1" x14ac:dyDescent="0.25">
      <c r="U28588" s="104"/>
      <c r="AB28588" s="104"/>
      <c r="AC28588" s="104"/>
      <c r="AF28588" s="104"/>
      <c r="AG28588" s="104"/>
      <c r="AK28588" s="104"/>
      <c r="AL28588" s="104"/>
      <c r="AO28588" s="104"/>
      <c r="AP28588" s="104"/>
    </row>
    <row r="28589" spans="21:42" ht="15" customHeight="1" x14ac:dyDescent="0.25">
      <c r="U28589" s="104"/>
      <c r="AB28589" s="104"/>
      <c r="AC28589" s="104"/>
      <c r="AF28589" s="104"/>
      <c r="AG28589" s="104"/>
      <c r="AK28589" s="104"/>
      <c r="AL28589" s="104"/>
      <c r="AO28589" s="104"/>
      <c r="AP28589" s="104"/>
    </row>
    <row r="28590" spans="21:42" ht="15" customHeight="1" x14ac:dyDescent="0.25">
      <c r="U28590" s="104"/>
      <c r="AB28590" s="104"/>
      <c r="AC28590" s="104"/>
      <c r="AF28590" s="104"/>
      <c r="AG28590" s="104"/>
      <c r="AK28590" s="104"/>
      <c r="AL28590" s="104"/>
      <c r="AO28590" s="104"/>
      <c r="AP28590" s="104"/>
    </row>
    <row r="28591" spans="21:42" ht="15" customHeight="1" x14ac:dyDescent="0.25">
      <c r="U28591" s="104"/>
      <c r="AB28591" s="104"/>
      <c r="AC28591" s="104"/>
      <c r="AF28591" s="104"/>
      <c r="AG28591" s="104"/>
      <c r="AK28591" s="104"/>
      <c r="AL28591" s="104"/>
      <c r="AO28591" s="104"/>
      <c r="AP28591" s="104"/>
    </row>
    <row r="28592" spans="21:42" ht="15" customHeight="1" x14ac:dyDescent="0.25">
      <c r="U28592" s="104"/>
      <c r="AB28592" s="104"/>
      <c r="AC28592" s="104"/>
      <c r="AF28592" s="104"/>
      <c r="AG28592" s="104"/>
      <c r="AK28592" s="104"/>
      <c r="AL28592" s="104"/>
      <c r="AO28592" s="104"/>
      <c r="AP28592" s="104"/>
    </row>
    <row r="28593" spans="21:42" ht="15" customHeight="1" x14ac:dyDescent="0.25">
      <c r="U28593" s="104"/>
      <c r="AB28593" s="104"/>
      <c r="AC28593" s="104"/>
      <c r="AF28593" s="104"/>
      <c r="AG28593" s="104"/>
      <c r="AK28593" s="104"/>
      <c r="AL28593" s="104"/>
      <c r="AO28593" s="104"/>
      <c r="AP28593" s="104"/>
    </row>
    <row r="28594" spans="21:42" ht="15" customHeight="1" x14ac:dyDescent="0.25">
      <c r="U28594" s="104"/>
      <c r="AB28594" s="104"/>
      <c r="AC28594" s="104"/>
      <c r="AF28594" s="104"/>
      <c r="AG28594" s="104"/>
      <c r="AK28594" s="104"/>
      <c r="AL28594" s="104"/>
      <c r="AO28594" s="104"/>
      <c r="AP28594" s="104"/>
    </row>
    <row r="28595" spans="21:42" ht="15" customHeight="1" x14ac:dyDescent="0.25">
      <c r="U28595" s="104"/>
      <c r="AB28595" s="104"/>
      <c r="AC28595" s="104"/>
      <c r="AF28595" s="104"/>
      <c r="AG28595" s="104"/>
      <c r="AK28595" s="104"/>
      <c r="AL28595" s="104"/>
      <c r="AO28595" s="104"/>
      <c r="AP28595" s="104"/>
    </row>
    <row r="28596" spans="21:42" ht="15" customHeight="1" x14ac:dyDescent="0.25">
      <c r="U28596" s="104"/>
      <c r="AB28596" s="104"/>
      <c r="AC28596" s="104"/>
      <c r="AF28596" s="104"/>
      <c r="AG28596" s="104"/>
      <c r="AK28596" s="104"/>
      <c r="AL28596" s="104"/>
      <c r="AO28596" s="104"/>
      <c r="AP28596" s="104"/>
    </row>
    <row r="28597" spans="21:42" ht="15" customHeight="1" x14ac:dyDescent="0.25">
      <c r="U28597" s="104"/>
      <c r="AB28597" s="104"/>
      <c r="AC28597" s="104"/>
      <c r="AF28597" s="104"/>
      <c r="AG28597" s="104"/>
      <c r="AK28597" s="104"/>
      <c r="AL28597" s="104"/>
      <c r="AO28597" s="104"/>
      <c r="AP28597" s="104"/>
    </row>
    <row r="28598" spans="21:42" ht="15" customHeight="1" x14ac:dyDescent="0.25">
      <c r="U28598" s="104"/>
      <c r="AB28598" s="104"/>
      <c r="AC28598" s="104"/>
      <c r="AF28598" s="104"/>
      <c r="AG28598" s="104"/>
      <c r="AK28598" s="104"/>
      <c r="AL28598" s="104"/>
      <c r="AO28598" s="104"/>
      <c r="AP28598" s="104"/>
    </row>
    <row r="28599" spans="21:42" ht="15" customHeight="1" x14ac:dyDescent="0.25">
      <c r="U28599" s="104"/>
      <c r="AB28599" s="104"/>
      <c r="AC28599" s="104"/>
      <c r="AF28599" s="104"/>
      <c r="AG28599" s="104"/>
      <c r="AK28599" s="104"/>
      <c r="AL28599" s="104"/>
      <c r="AO28599" s="104"/>
      <c r="AP28599" s="104"/>
    </row>
    <row r="28600" spans="21:42" ht="15" customHeight="1" x14ac:dyDescent="0.25">
      <c r="U28600" s="104"/>
      <c r="AB28600" s="104"/>
      <c r="AC28600" s="104"/>
      <c r="AF28600" s="104"/>
      <c r="AG28600" s="104"/>
      <c r="AK28600" s="104"/>
      <c r="AL28600" s="104"/>
      <c r="AO28600" s="104"/>
      <c r="AP28600" s="104"/>
    </row>
    <row r="28601" spans="21:42" ht="15" customHeight="1" x14ac:dyDescent="0.25">
      <c r="U28601" s="104"/>
      <c r="AB28601" s="104"/>
      <c r="AC28601" s="104"/>
      <c r="AF28601" s="104"/>
      <c r="AG28601" s="104"/>
      <c r="AK28601" s="104"/>
      <c r="AL28601" s="104"/>
      <c r="AO28601" s="104"/>
      <c r="AP28601" s="104"/>
    </row>
    <row r="28602" spans="21:42" ht="15" customHeight="1" x14ac:dyDescent="0.25">
      <c r="U28602" s="104"/>
      <c r="AB28602" s="104"/>
      <c r="AC28602" s="104"/>
      <c r="AF28602" s="104"/>
      <c r="AG28602" s="104"/>
      <c r="AK28602" s="104"/>
      <c r="AL28602" s="104"/>
      <c r="AO28602" s="104"/>
      <c r="AP28602" s="104"/>
    </row>
    <row r="28603" spans="21:42" ht="15" customHeight="1" x14ac:dyDescent="0.25">
      <c r="U28603" s="104"/>
      <c r="AB28603" s="104"/>
      <c r="AC28603" s="104"/>
      <c r="AF28603" s="104"/>
      <c r="AG28603" s="104"/>
      <c r="AK28603" s="104"/>
      <c r="AL28603" s="104"/>
      <c r="AO28603" s="104"/>
      <c r="AP28603" s="104"/>
    </row>
    <row r="28604" spans="21:42" ht="15" customHeight="1" x14ac:dyDescent="0.25">
      <c r="U28604" s="104"/>
      <c r="AB28604" s="104"/>
      <c r="AC28604" s="104"/>
      <c r="AF28604" s="104"/>
      <c r="AG28604" s="104"/>
      <c r="AK28604" s="104"/>
      <c r="AL28604" s="104"/>
      <c r="AO28604" s="104"/>
      <c r="AP28604" s="104"/>
    </row>
    <row r="28605" spans="21:42" ht="15" customHeight="1" x14ac:dyDescent="0.25">
      <c r="U28605" s="104"/>
      <c r="AB28605" s="104"/>
      <c r="AC28605" s="104"/>
      <c r="AF28605" s="104"/>
      <c r="AG28605" s="104"/>
      <c r="AK28605" s="104"/>
      <c r="AL28605" s="104"/>
      <c r="AO28605" s="104"/>
      <c r="AP28605" s="104"/>
    </row>
    <row r="28606" spans="21:42" ht="15" customHeight="1" x14ac:dyDescent="0.25">
      <c r="U28606" s="104"/>
      <c r="AB28606" s="104"/>
      <c r="AC28606" s="104"/>
      <c r="AF28606" s="104"/>
      <c r="AG28606" s="104"/>
      <c r="AK28606" s="104"/>
      <c r="AL28606" s="104"/>
      <c r="AO28606" s="104"/>
      <c r="AP28606" s="104"/>
    </row>
    <row r="28607" spans="21:42" ht="15" customHeight="1" x14ac:dyDescent="0.25">
      <c r="U28607" s="104"/>
      <c r="AB28607" s="104"/>
      <c r="AC28607" s="104"/>
      <c r="AF28607" s="104"/>
      <c r="AG28607" s="104"/>
      <c r="AK28607" s="104"/>
      <c r="AL28607" s="104"/>
      <c r="AO28607" s="104"/>
      <c r="AP28607" s="104"/>
    </row>
    <row r="28608" spans="21:42" ht="15" customHeight="1" x14ac:dyDescent="0.25">
      <c r="U28608" s="104"/>
      <c r="AB28608" s="104"/>
      <c r="AC28608" s="104"/>
      <c r="AF28608" s="104"/>
      <c r="AG28608" s="104"/>
      <c r="AK28608" s="104"/>
      <c r="AL28608" s="104"/>
      <c r="AO28608" s="104"/>
      <c r="AP28608" s="104"/>
    </row>
    <row r="28609" spans="21:42" ht="15" customHeight="1" x14ac:dyDescent="0.25">
      <c r="U28609" s="104"/>
      <c r="AB28609" s="104"/>
      <c r="AC28609" s="104"/>
      <c r="AF28609" s="104"/>
      <c r="AG28609" s="104"/>
      <c r="AK28609" s="104"/>
      <c r="AL28609" s="104"/>
      <c r="AO28609" s="104"/>
      <c r="AP28609" s="104"/>
    </row>
    <row r="28610" spans="21:42" ht="15" customHeight="1" x14ac:dyDescent="0.25">
      <c r="U28610" s="104"/>
      <c r="AB28610" s="104"/>
      <c r="AC28610" s="104"/>
      <c r="AF28610" s="104"/>
      <c r="AG28610" s="104"/>
      <c r="AK28610" s="104"/>
      <c r="AL28610" s="104"/>
      <c r="AO28610" s="104"/>
      <c r="AP28610" s="104"/>
    </row>
    <row r="28611" spans="21:42" ht="15" customHeight="1" x14ac:dyDescent="0.25">
      <c r="U28611" s="104"/>
      <c r="AB28611" s="104"/>
      <c r="AC28611" s="104"/>
      <c r="AF28611" s="104"/>
      <c r="AG28611" s="104"/>
      <c r="AK28611" s="104"/>
      <c r="AL28611" s="104"/>
      <c r="AO28611" s="104"/>
      <c r="AP28611" s="104"/>
    </row>
    <row r="28612" spans="21:42" ht="15" customHeight="1" x14ac:dyDescent="0.25">
      <c r="U28612" s="104"/>
      <c r="AB28612" s="104"/>
      <c r="AC28612" s="104"/>
      <c r="AF28612" s="104"/>
      <c r="AG28612" s="104"/>
      <c r="AK28612" s="104"/>
      <c r="AL28612" s="104"/>
      <c r="AO28612" s="104"/>
      <c r="AP28612" s="104"/>
    </row>
    <row r="28613" spans="21:42" ht="15" customHeight="1" x14ac:dyDescent="0.25">
      <c r="U28613" s="104"/>
      <c r="AB28613" s="104"/>
      <c r="AC28613" s="104"/>
      <c r="AF28613" s="104"/>
      <c r="AG28613" s="104"/>
      <c r="AK28613" s="104"/>
      <c r="AL28613" s="104"/>
      <c r="AO28613" s="104"/>
      <c r="AP28613" s="104"/>
    </row>
    <row r="28614" spans="21:42" ht="15" customHeight="1" x14ac:dyDescent="0.25">
      <c r="U28614" s="104"/>
      <c r="AB28614" s="104"/>
      <c r="AC28614" s="104"/>
      <c r="AF28614" s="104"/>
      <c r="AG28614" s="104"/>
      <c r="AK28614" s="104"/>
      <c r="AL28614" s="104"/>
      <c r="AO28614" s="104"/>
      <c r="AP28614" s="104"/>
    </row>
    <row r="28615" spans="21:42" ht="15" customHeight="1" x14ac:dyDescent="0.25">
      <c r="U28615" s="104"/>
      <c r="AB28615" s="104"/>
      <c r="AC28615" s="104"/>
      <c r="AF28615" s="104"/>
      <c r="AG28615" s="104"/>
      <c r="AK28615" s="104"/>
      <c r="AL28615" s="104"/>
      <c r="AO28615" s="104"/>
      <c r="AP28615" s="104"/>
    </row>
    <row r="28616" spans="21:42" ht="15" customHeight="1" x14ac:dyDescent="0.25">
      <c r="U28616" s="104"/>
      <c r="AB28616" s="104"/>
      <c r="AC28616" s="104"/>
      <c r="AF28616" s="104"/>
      <c r="AG28616" s="104"/>
      <c r="AK28616" s="104"/>
      <c r="AL28616" s="104"/>
      <c r="AO28616" s="104"/>
      <c r="AP28616" s="104"/>
    </row>
    <row r="28617" spans="21:42" ht="15" customHeight="1" x14ac:dyDescent="0.25">
      <c r="U28617" s="104"/>
      <c r="AB28617" s="104"/>
      <c r="AC28617" s="104"/>
      <c r="AF28617" s="104"/>
      <c r="AG28617" s="104"/>
      <c r="AK28617" s="104"/>
      <c r="AL28617" s="104"/>
      <c r="AO28617" s="104"/>
      <c r="AP28617" s="104"/>
    </row>
    <row r="28618" spans="21:42" ht="15" customHeight="1" x14ac:dyDescent="0.25">
      <c r="U28618" s="104"/>
      <c r="AB28618" s="104"/>
      <c r="AC28618" s="104"/>
      <c r="AF28618" s="104"/>
      <c r="AG28618" s="104"/>
      <c r="AK28618" s="104"/>
      <c r="AL28618" s="104"/>
      <c r="AO28618" s="104"/>
      <c r="AP28618" s="104"/>
    </row>
    <row r="28619" spans="21:42" ht="15" customHeight="1" x14ac:dyDescent="0.25">
      <c r="U28619" s="104"/>
      <c r="AB28619" s="104"/>
      <c r="AC28619" s="104"/>
      <c r="AF28619" s="104"/>
      <c r="AG28619" s="104"/>
      <c r="AK28619" s="104"/>
      <c r="AL28619" s="104"/>
      <c r="AO28619" s="104"/>
      <c r="AP28619" s="104"/>
    </row>
    <row r="28620" spans="21:42" ht="15" customHeight="1" x14ac:dyDescent="0.25">
      <c r="U28620" s="104"/>
      <c r="AB28620" s="104"/>
      <c r="AC28620" s="104"/>
      <c r="AF28620" s="104"/>
      <c r="AG28620" s="104"/>
      <c r="AK28620" s="104"/>
      <c r="AL28620" s="104"/>
      <c r="AO28620" s="104"/>
      <c r="AP28620" s="104"/>
    </row>
    <row r="28621" spans="21:42" ht="15" customHeight="1" x14ac:dyDescent="0.25">
      <c r="U28621" s="104"/>
      <c r="AB28621" s="104"/>
      <c r="AC28621" s="104"/>
      <c r="AF28621" s="104"/>
      <c r="AG28621" s="104"/>
      <c r="AK28621" s="104"/>
      <c r="AL28621" s="104"/>
      <c r="AO28621" s="104"/>
      <c r="AP28621" s="104"/>
    </row>
    <row r="28622" spans="21:42" ht="15" customHeight="1" x14ac:dyDescent="0.25">
      <c r="U28622" s="104"/>
      <c r="AB28622" s="104"/>
      <c r="AC28622" s="104"/>
      <c r="AF28622" s="104"/>
      <c r="AG28622" s="104"/>
      <c r="AK28622" s="104"/>
      <c r="AL28622" s="104"/>
      <c r="AO28622" s="104"/>
      <c r="AP28622" s="104"/>
    </row>
    <row r="28623" spans="21:42" ht="15" customHeight="1" x14ac:dyDescent="0.25">
      <c r="U28623" s="104"/>
      <c r="AB28623" s="104"/>
      <c r="AC28623" s="104"/>
      <c r="AF28623" s="104"/>
      <c r="AG28623" s="104"/>
      <c r="AK28623" s="104"/>
      <c r="AL28623" s="104"/>
      <c r="AO28623" s="104"/>
      <c r="AP28623" s="104"/>
    </row>
    <row r="28624" spans="21:42" ht="15" customHeight="1" x14ac:dyDescent="0.25">
      <c r="U28624" s="104"/>
      <c r="AB28624" s="104"/>
      <c r="AC28624" s="104"/>
      <c r="AF28624" s="104"/>
      <c r="AG28624" s="104"/>
      <c r="AK28624" s="104"/>
      <c r="AL28624" s="104"/>
      <c r="AO28624" s="104"/>
      <c r="AP28624" s="104"/>
    </row>
    <row r="28625" spans="21:42" ht="15" customHeight="1" x14ac:dyDescent="0.25">
      <c r="U28625" s="104"/>
      <c r="AB28625" s="104"/>
      <c r="AC28625" s="104"/>
      <c r="AF28625" s="104"/>
      <c r="AG28625" s="104"/>
      <c r="AK28625" s="104"/>
      <c r="AL28625" s="104"/>
      <c r="AO28625" s="104"/>
      <c r="AP28625" s="104"/>
    </row>
    <row r="28626" spans="21:42" ht="15" customHeight="1" x14ac:dyDescent="0.25">
      <c r="U28626" s="104"/>
      <c r="AB28626" s="104"/>
      <c r="AC28626" s="104"/>
      <c r="AF28626" s="104"/>
      <c r="AG28626" s="104"/>
      <c r="AK28626" s="104"/>
      <c r="AL28626" s="104"/>
      <c r="AO28626" s="104"/>
      <c r="AP28626" s="104"/>
    </row>
    <row r="28627" spans="21:42" ht="15" customHeight="1" x14ac:dyDescent="0.25">
      <c r="U28627" s="104"/>
      <c r="AB28627" s="104"/>
      <c r="AC28627" s="104"/>
      <c r="AF28627" s="104"/>
      <c r="AG28627" s="104"/>
      <c r="AK28627" s="104"/>
      <c r="AL28627" s="104"/>
      <c r="AO28627" s="104"/>
      <c r="AP28627" s="104"/>
    </row>
    <row r="28628" spans="21:42" ht="15" customHeight="1" x14ac:dyDescent="0.25">
      <c r="U28628" s="104"/>
      <c r="AB28628" s="104"/>
      <c r="AC28628" s="104"/>
      <c r="AF28628" s="104"/>
      <c r="AG28628" s="104"/>
      <c r="AK28628" s="104"/>
      <c r="AL28628" s="104"/>
      <c r="AO28628" s="104"/>
      <c r="AP28628" s="104"/>
    </row>
    <row r="28629" spans="21:42" ht="15" customHeight="1" x14ac:dyDescent="0.25">
      <c r="U28629" s="104"/>
      <c r="AB28629" s="104"/>
      <c r="AC28629" s="104"/>
      <c r="AF28629" s="104"/>
      <c r="AG28629" s="104"/>
      <c r="AK28629" s="104"/>
      <c r="AL28629" s="104"/>
      <c r="AO28629" s="104"/>
      <c r="AP28629" s="104"/>
    </row>
    <row r="28630" spans="21:42" ht="15" customHeight="1" x14ac:dyDescent="0.25">
      <c r="U28630" s="104"/>
      <c r="AB28630" s="104"/>
      <c r="AC28630" s="104"/>
      <c r="AF28630" s="104"/>
      <c r="AG28630" s="104"/>
      <c r="AK28630" s="104"/>
      <c r="AL28630" s="104"/>
      <c r="AO28630" s="104"/>
      <c r="AP28630" s="104"/>
    </row>
    <row r="28631" spans="21:42" ht="15" customHeight="1" x14ac:dyDescent="0.25">
      <c r="U28631" s="104"/>
      <c r="AB28631" s="104"/>
      <c r="AC28631" s="104"/>
      <c r="AF28631" s="104"/>
      <c r="AG28631" s="104"/>
      <c r="AK28631" s="104"/>
      <c r="AL28631" s="104"/>
      <c r="AO28631" s="104"/>
      <c r="AP28631" s="104"/>
    </row>
    <row r="28632" spans="21:42" ht="15" customHeight="1" x14ac:dyDescent="0.25">
      <c r="U28632" s="104"/>
      <c r="AB28632" s="104"/>
      <c r="AC28632" s="104"/>
      <c r="AF28632" s="104"/>
      <c r="AG28632" s="104"/>
      <c r="AK28632" s="104"/>
      <c r="AL28632" s="104"/>
      <c r="AO28632" s="104"/>
      <c r="AP28632" s="104"/>
    </row>
    <row r="28633" spans="21:42" ht="15" customHeight="1" x14ac:dyDescent="0.25">
      <c r="U28633" s="104"/>
      <c r="AB28633" s="104"/>
      <c r="AC28633" s="104"/>
      <c r="AF28633" s="104"/>
      <c r="AG28633" s="104"/>
      <c r="AK28633" s="104"/>
      <c r="AL28633" s="104"/>
      <c r="AO28633" s="104"/>
      <c r="AP28633" s="104"/>
    </row>
    <row r="28634" spans="21:42" ht="15" customHeight="1" x14ac:dyDescent="0.25">
      <c r="U28634" s="104"/>
      <c r="AB28634" s="104"/>
      <c r="AC28634" s="104"/>
      <c r="AF28634" s="104"/>
      <c r="AG28634" s="104"/>
      <c r="AK28634" s="104"/>
      <c r="AL28634" s="104"/>
      <c r="AO28634" s="104"/>
      <c r="AP28634" s="104"/>
    </row>
    <row r="28635" spans="21:42" ht="15" customHeight="1" x14ac:dyDescent="0.25">
      <c r="U28635" s="104"/>
      <c r="AB28635" s="104"/>
      <c r="AC28635" s="104"/>
      <c r="AF28635" s="104"/>
      <c r="AG28635" s="104"/>
      <c r="AK28635" s="104"/>
      <c r="AL28635" s="104"/>
      <c r="AO28635" s="104"/>
      <c r="AP28635" s="104"/>
    </row>
    <row r="28636" spans="21:42" ht="15" customHeight="1" x14ac:dyDescent="0.25">
      <c r="U28636" s="104"/>
      <c r="AB28636" s="104"/>
      <c r="AC28636" s="104"/>
      <c r="AF28636" s="104"/>
      <c r="AG28636" s="104"/>
      <c r="AK28636" s="104"/>
      <c r="AL28636" s="104"/>
      <c r="AO28636" s="104"/>
      <c r="AP28636" s="104"/>
    </row>
    <row r="28637" spans="21:42" ht="15" customHeight="1" x14ac:dyDescent="0.25">
      <c r="U28637" s="104"/>
      <c r="AB28637" s="104"/>
      <c r="AC28637" s="104"/>
      <c r="AF28637" s="104"/>
      <c r="AG28637" s="104"/>
      <c r="AK28637" s="104"/>
      <c r="AL28637" s="104"/>
      <c r="AO28637" s="104"/>
      <c r="AP28637" s="104"/>
    </row>
    <row r="28638" spans="21:42" ht="15" customHeight="1" x14ac:dyDescent="0.25">
      <c r="U28638" s="104"/>
      <c r="AB28638" s="104"/>
      <c r="AC28638" s="104"/>
      <c r="AF28638" s="104"/>
      <c r="AG28638" s="104"/>
      <c r="AK28638" s="104"/>
      <c r="AL28638" s="104"/>
      <c r="AO28638" s="104"/>
      <c r="AP28638" s="104"/>
    </row>
    <row r="28639" spans="21:42" ht="15" customHeight="1" x14ac:dyDescent="0.25">
      <c r="U28639" s="104"/>
      <c r="AB28639" s="104"/>
      <c r="AC28639" s="104"/>
      <c r="AF28639" s="104"/>
      <c r="AG28639" s="104"/>
      <c r="AK28639" s="104"/>
      <c r="AL28639" s="104"/>
      <c r="AO28639" s="104"/>
      <c r="AP28639" s="104"/>
    </row>
    <row r="28640" spans="21:42" ht="15" customHeight="1" x14ac:dyDescent="0.25">
      <c r="U28640" s="104"/>
      <c r="AB28640" s="104"/>
      <c r="AC28640" s="104"/>
      <c r="AF28640" s="104"/>
      <c r="AG28640" s="104"/>
      <c r="AK28640" s="104"/>
      <c r="AL28640" s="104"/>
      <c r="AO28640" s="104"/>
      <c r="AP28640" s="104"/>
    </row>
    <row r="28641" spans="21:42" ht="15" customHeight="1" x14ac:dyDescent="0.25">
      <c r="U28641" s="104"/>
      <c r="AB28641" s="104"/>
      <c r="AC28641" s="104"/>
      <c r="AF28641" s="104"/>
      <c r="AG28641" s="104"/>
      <c r="AK28641" s="104"/>
      <c r="AL28641" s="104"/>
      <c r="AO28641" s="104"/>
      <c r="AP28641" s="104"/>
    </row>
    <row r="28642" spans="21:42" ht="15" customHeight="1" x14ac:dyDescent="0.25">
      <c r="U28642" s="104"/>
      <c r="AB28642" s="104"/>
      <c r="AC28642" s="104"/>
      <c r="AF28642" s="104"/>
      <c r="AG28642" s="104"/>
      <c r="AK28642" s="104"/>
      <c r="AL28642" s="104"/>
      <c r="AO28642" s="104"/>
      <c r="AP28642" s="104"/>
    </row>
    <row r="28643" spans="21:42" ht="15" customHeight="1" x14ac:dyDescent="0.25">
      <c r="U28643" s="104"/>
      <c r="AB28643" s="104"/>
      <c r="AC28643" s="104"/>
      <c r="AF28643" s="104"/>
      <c r="AG28643" s="104"/>
      <c r="AK28643" s="104"/>
      <c r="AL28643" s="104"/>
      <c r="AO28643" s="104"/>
      <c r="AP28643" s="104"/>
    </row>
    <row r="28644" spans="21:42" ht="15" customHeight="1" x14ac:dyDescent="0.25">
      <c r="U28644" s="104"/>
      <c r="AB28644" s="104"/>
      <c r="AC28644" s="104"/>
      <c r="AF28644" s="104"/>
      <c r="AG28644" s="104"/>
      <c r="AK28644" s="104"/>
      <c r="AL28644" s="104"/>
      <c r="AO28644" s="104"/>
      <c r="AP28644" s="104"/>
    </row>
    <row r="28645" spans="21:42" ht="15" customHeight="1" x14ac:dyDescent="0.25">
      <c r="U28645" s="104"/>
      <c r="AB28645" s="104"/>
      <c r="AC28645" s="104"/>
      <c r="AF28645" s="104"/>
      <c r="AG28645" s="104"/>
      <c r="AK28645" s="104"/>
      <c r="AL28645" s="104"/>
      <c r="AO28645" s="104"/>
      <c r="AP28645" s="104"/>
    </row>
    <row r="28646" spans="21:42" ht="15" customHeight="1" x14ac:dyDescent="0.25">
      <c r="U28646" s="104"/>
      <c r="AB28646" s="104"/>
      <c r="AC28646" s="104"/>
      <c r="AF28646" s="104"/>
      <c r="AG28646" s="104"/>
      <c r="AK28646" s="104"/>
      <c r="AL28646" s="104"/>
      <c r="AO28646" s="104"/>
      <c r="AP28646" s="104"/>
    </row>
    <row r="28647" spans="21:42" ht="15" customHeight="1" x14ac:dyDescent="0.25">
      <c r="U28647" s="104"/>
      <c r="AB28647" s="104"/>
      <c r="AC28647" s="104"/>
      <c r="AF28647" s="104"/>
      <c r="AG28647" s="104"/>
      <c r="AK28647" s="104"/>
      <c r="AL28647" s="104"/>
      <c r="AO28647" s="104"/>
      <c r="AP28647" s="104"/>
    </row>
    <row r="28648" spans="21:42" ht="15" customHeight="1" x14ac:dyDescent="0.25">
      <c r="U28648" s="104"/>
      <c r="AB28648" s="104"/>
      <c r="AC28648" s="104"/>
      <c r="AF28648" s="104"/>
      <c r="AG28648" s="104"/>
      <c r="AK28648" s="104"/>
      <c r="AL28648" s="104"/>
      <c r="AO28648" s="104"/>
      <c r="AP28648" s="104"/>
    </row>
    <row r="28649" spans="21:42" ht="15" customHeight="1" x14ac:dyDescent="0.25">
      <c r="U28649" s="104"/>
      <c r="AB28649" s="104"/>
      <c r="AC28649" s="104"/>
      <c r="AF28649" s="104"/>
      <c r="AG28649" s="104"/>
      <c r="AK28649" s="104"/>
      <c r="AL28649" s="104"/>
      <c r="AO28649" s="104"/>
      <c r="AP28649" s="104"/>
    </row>
    <row r="28650" spans="21:42" ht="15" customHeight="1" x14ac:dyDescent="0.25">
      <c r="U28650" s="104"/>
      <c r="AB28650" s="104"/>
      <c r="AC28650" s="104"/>
      <c r="AF28650" s="104"/>
      <c r="AG28650" s="104"/>
      <c r="AK28650" s="104"/>
      <c r="AL28650" s="104"/>
      <c r="AO28650" s="104"/>
      <c r="AP28650" s="104"/>
    </row>
    <row r="28651" spans="21:42" ht="15" customHeight="1" x14ac:dyDescent="0.25">
      <c r="U28651" s="104"/>
      <c r="AB28651" s="104"/>
      <c r="AC28651" s="104"/>
      <c r="AF28651" s="104"/>
      <c r="AG28651" s="104"/>
      <c r="AK28651" s="104"/>
      <c r="AL28651" s="104"/>
      <c r="AO28651" s="104"/>
      <c r="AP28651" s="104"/>
    </row>
    <row r="28652" spans="21:42" ht="15" customHeight="1" x14ac:dyDescent="0.25">
      <c r="U28652" s="104"/>
      <c r="AB28652" s="104"/>
      <c r="AC28652" s="104"/>
      <c r="AF28652" s="104"/>
      <c r="AG28652" s="104"/>
      <c r="AK28652" s="104"/>
      <c r="AL28652" s="104"/>
      <c r="AO28652" s="104"/>
      <c r="AP28652" s="104"/>
    </row>
    <row r="28653" spans="21:42" ht="15" customHeight="1" x14ac:dyDescent="0.25">
      <c r="U28653" s="104"/>
      <c r="AB28653" s="104"/>
      <c r="AC28653" s="104"/>
      <c r="AF28653" s="104"/>
      <c r="AG28653" s="104"/>
      <c r="AK28653" s="104"/>
      <c r="AL28653" s="104"/>
      <c r="AO28653" s="104"/>
      <c r="AP28653" s="104"/>
    </row>
    <row r="28654" spans="21:42" ht="15" customHeight="1" x14ac:dyDescent="0.25">
      <c r="U28654" s="104"/>
      <c r="AB28654" s="104"/>
      <c r="AC28654" s="104"/>
      <c r="AF28654" s="104"/>
      <c r="AG28654" s="104"/>
      <c r="AK28654" s="104"/>
      <c r="AL28654" s="104"/>
      <c r="AO28654" s="104"/>
      <c r="AP28654" s="104"/>
    </row>
    <row r="28655" spans="21:42" ht="15" customHeight="1" x14ac:dyDescent="0.25">
      <c r="U28655" s="104"/>
      <c r="AB28655" s="104"/>
      <c r="AC28655" s="104"/>
      <c r="AF28655" s="104"/>
      <c r="AG28655" s="104"/>
      <c r="AK28655" s="104"/>
      <c r="AL28655" s="104"/>
      <c r="AO28655" s="104"/>
      <c r="AP28655" s="104"/>
    </row>
    <row r="28656" spans="21:42" ht="15" customHeight="1" x14ac:dyDescent="0.25">
      <c r="U28656" s="104"/>
      <c r="AB28656" s="104"/>
      <c r="AC28656" s="104"/>
      <c r="AF28656" s="104"/>
      <c r="AG28656" s="104"/>
      <c r="AK28656" s="104"/>
      <c r="AL28656" s="104"/>
      <c r="AO28656" s="104"/>
      <c r="AP28656" s="104"/>
    </row>
    <row r="28657" spans="21:42" ht="15" customHeight="1" x14ac:dyDescent="0.25">
      <c r="U28657" s="104"/>
      <c r="AB28657" s="104"/>
      <c r="AC28657" s="104"/>
      <c r="AF28657" s="104"/>
      <c r="AG28657" s="104"/>
      <c r="AK28657" s="104"/>
      <c r="AL28657" s="104"/>
      <c r="AO28657" s="104"/>
      <c r="AP28657" s="104"/>
    </row>
    <row r="28658" spans="21:42" ht="15" customHeight="1" x14ac:dyDescent="0.25">
      <c r="U28658" s="104"/>
      <c r="AB28658" s="104"/>
      <c r="AC28658" s="104"/>
      <c r="AF28658" s="104"/>
      <c r="AG28658" s="104"/>
      <c r="AK28658" s="104"/>
      <c r="AL28658" s="104"/>
      <c r="AO28658" s="104"/>
      <c r="AP28658" s="104"/>
    </row>
    <row r="28659" spans="21:42" ht="15" customHeight="1" x14ac:dyDescent="0.25">
      <c r="U28659" s="104"/>
      <c r="AB28659" s="104"/>
      <c r="AC28659" s="104"/>
      <c r="AF28659" s="104"/>
      <c r="AG28659" s="104"/>
      <c r="AK28659" s="104"/>
      <c r="AL28659" s="104"/>
      <c r="AO28659" s="104"/>
      <c r="AP28659" s="104"/>
    </row>
    <row r="28660" spans="21:42" ht="15" customHeight="1" x14ac:dyDescent="0.25">
      <c r="U28660" s="104"/>
      <c r="AB28660" s="104"/>
      <c r="AC28660" s="104"/>
      <c r="AF28660" s="104"/>
      <c r="AG28660" s="104"/>
      <c r="AK28660" s="104"/>
      <c r="AL28660" s="104"/>
      <c r="AO28660" s="104"/>
      <c r="AP28660" s="104"/>
    </row>
    <row r="28661" spans="21:42" ht="15" customHeight="1" x14ac:dyDescent="0.25">
      <c r="U28661" s="104"/>
      <c r="AB28661" s="104"/>
      <c r="AC28661" s="104"/>
      <c r="AF28661" s="104"/>
      <c r="AG28661" s="104"/>
      <c r="AK28661" s="104"/>
      <c r="AL28661" s="104"/>
      <c r="AO28661" s="104"/>
      <c r="AP28661" s="104"/>
    </row>
    <row r="28662" spans="21:42" ht="15" customHeight="1" x14ac:dyDescent="0.25">
      <c r="U28662" s="104"/>
      <c r="AB28662" s="104"/>
      <c r="AC28662" s="104"/>
      <c r="AF28662" s="104"/>
      <c r="AG28662" s="104"/>
      <c r="AK28662" s="104"/>
      <c r="AL28662" s="104"/>
      <c r="AO28662" s="104"/>
      <c r="AP28662" s="104"/>
    </row>
    <row r="28663" spans="21:42" ht="15" customHeight="1" x14ac:dyDescent="0.25">
      <c r="U28663" s="104"/>
      <c r="AB28663" s="104"/>
      <c r="AC28663" s="104"/>
      <c r="AF28663" s="104"/>
      <c r="AG28663" s="104"/>
      <c r="AK28663" s="104"/>
      <c r="AL28663" s="104"/>
      <c r="AO28663" s="104"/>
      <c r="AP28663" s="104"/>
    </row>
    <row r="28664" spans="21:42" ht="15" customHeight="1" x14ac:dyDescent="0.25">
      <c r="U28664" s="104"/>
      <c r="AB28664" s="104"/>
      <c r="AC28664" s="104"/>
      <c r="AF28664" s="104"/>
      <c r="AG28664" s="104"/>
      <c r="AK28664" s="104"/>
      <c r="AL28664" s="104"/>
      <c r="AO28664" s="104"/>
      <c r="AP28664" s="104"/>
    </row>
    <row r="28665" spans="21:42" ht="15" customHeight="1" x14ac:dyDescent="0.25">
      <c r="U28665" s="104"/>
      <c r="AB28665" s="104"/>
      <c r="AC28665" s="104"/>
      <c r="AF28665" s="104"/>
      <c r="AG28665" s="104"/>
      <c r="AK28665" s="104"/>
      <c r="AL28665" s="104"/>
      <c r="AO28665" s="104"/>
      <c r="AP28665" s="104"/>
    </row>
    <row r="28666" spans="21:42" ht="15" customHeight="1" x14ac:dyDescent="0.25">
      <c r="U28666" s="104"/>
      <c r="AB28666" s="104"/>
      <c r="AC28666" s="104"/>
      <c r="AF28666" s="104"/>
      <c r="AG28666" s="104"/>
      <c r="AK28666" s="104"/>
      <c r="AL28666" s="104"/>
      <c r="AO28666" s="104"/>
      <c r="AP28666" s="104"/>
    </row>
    <row r="28667" spans="21:42" ht="15" customHeight="1" x14ac:dyDescent="0.25">
      <c r="U28667" s="104"/>
      <c r="AB28667" s="104"/>
      <c r="AC28667" s="104"/>
      <c r="AF28667" s="104"/>
      <c r="AG28667" s="104"/>
      <c r="AK28667" s="104"/>
      <c r="AL28667" s="104"/>
      <c r="AO28667" s="104"/>
      <c r="AP28667" s="104"/>
    </row>
    <row r="28668" spans="21:42" ht="15" customHeight="1" x14ac:dyDescent="0.25">
      <c r="U28668" s="104"/>
      <c r="AB28668" s="104"/>
      <c r="AC28668" s="104"/>
      <c r="AF28668" s="104"/>
      <c r="AG28668" s="104"/>
      <c r="AK28668" s="104"/>
      <c r="AL28668" s="104"/>
      <c r="AO28668" s="104"/>
      <c r="AP28668" s="104"/>
    </row>
    <row r="28669" spans="21:42" ht="15" customHeight="1" x14ac:dyDescent="0.25">
      <c r="U28669" s="104"/>
      <c r="AB28669" s="104"/>
      <c r="AC28669" s="104"/>
      <c r="AF28669" s="104"/>
      <c r="AG28669" s="104"/>
      <c r="AK28669" s="104"/>
      <c r="AL28669" s="104"/>
      <c r="AO28669" s="104"/>
      <c r="AP28669" s="104"/>
    </row>
    <row r="28670" spans="21:42" ht="15" customHeight="1" x14ac:dyDescent="0.25">
      <c r="U28670" s="104"/>
      <c r="AB28670" s="104"/>
      <c r="AC28670" s="104"/>
      <c r="AF28670" s="104"/>
      <c r="AG28670" s="104"/>
      <c r="AK28670" s="104"/>
      <c r="AL28670" s="104"/>
      <c r="AO28670" s="104"/>
      <c r="AP28670" s="104"/>
    </row>
    <row r="28671" spans="21:42" ht="15" customHeight="1" x14ac:dyDescent="0.25">
      <c r="U28671" s="104"/>
      <c r="AB28671" s="104"/>
      <c r="AC28671" s="104"/>
      <c r="AF28671" s="104"/>
      <c r="AG28671" s="104"/>
      <c r="AK28671" s="104"/>
      <c r="AL28671" s="104"/>
      <c r="AO28671" s="104"/>
      <c r="AP28671" s="104"/>
    </row>
    <row r="28672" spans="21:42" ht="15" customHeight="1" x14ac:dyDescent="0.25">
      <c r="U28672" s="104"/>
      <c r="AB28672" s="104"/>
      <c r="AC28672" s="104"/>
      <c r="AF28672" s="104"/>
      <c r="AG28672" s="104"/>
      <c r="AK28672" s="104"/>
      <c r="AL28672" s="104"/>
      <c r="AO28672" s="104"/>
      <c r="AP28672" s="104"/>
    </row>
    <row r="28673" spans="21:42" ht="15" customHeight="1" x14ac:dyDescent="0.25">
      <c r="U28673" s="104"/>
      <c r="AB28673" s="104"/>
      <c r="AC28673" s="104"/>
      <c r="AF28673" s="104"/>
      <c r="AG28673" s="104"/>
      <c r="AK28673" s="104"/>
      <c r="AL28673" s="104"/>
      <c r="AO28673" s="104"/>
      <c r="AP28673" s="104"/>
    </row>
    <row r="28674" spans="21:42" ht="15" customHeight="1" x14ac:dyDescent="0.25">
      <c r="U28674" s="104"/>
      <c r="AB28674" s="104"/>
      <c r="AC28674" s="104"/>
      <c r="AF28674" s="104"/>
      <c r="AG28674" s="104"/>
      <c r="AK28674" s="104"/>
      <c r="AL28674" s="104"/>
      <c r="AO28674" s="104"/>
      <c r="AP28674" s="104"/>
    </row>
    <row r="28675" spans="21:42" ht="15" customHeight="1" x14ac:dyDescent="0.25">
      <c r="U28675" s="104"/>
      <c r="AB28675" s="104"/>
      <c r="AC28675" s="104"/>
      <c r="AF28675" s="104"/>
      <c r="AG28675" s="104"/>
      <c r="AK28675" s="104"/>
      <c r="AL28675" s="104"/>
      <c r="AO28675" s="104"/>
      <c r="AP28675" s="104"/>
    </row>
    <row r="28676" spans="21:42" ht="15" customHeight="1" x14ac:dyDescent="0.25">
      <c r="U28676" s="104"/>
      <c r="AB28676" s="104"/>
      <c r="AC28676" s="104"/>
      <c r="AF28676" s="104"/>
      <c r="AG28676" s="104"/>
      <c r="AK28676" s="104"/>
      <c r="AL28676" s="104"/>
      <c r="AO28676" s="104"/>
      <c r="AP28676" s="104"/>
    </row>
    <row r="28677" spans="21:42" ht="15" customHeight="1" x14ac:dyDescent="0.25">
      <c r="U28677" s="104"/>
      <c r="AB28677" s="104"/>
      <c r="AC28677" s="104"/>
      <c r="AF28677" s="104"/>
      <c r="AG28677" s="104"/>
      <c r="AK28677" s="104"/>
      <c r="AL28677" s="104"/>
      <c r="AO28677" s="104"/>
      <c r="AP28677" s="104"/>
    </row>
    <row r="28678" spans="21:42" ht="15" customHeight="1" x14ac:dyDescent="0.25">
      <c r="U28678" s="104"/>
      <c r="AB28678" s="104"/>
      <c r="AC28678" s="104"/>
      <c r="AF28678" s="104"/>
      <c r="AG28678" s="104"/>
      <c r="AK28678" s="104"/>
      <c r="AL28678" s="104"/>
      <c r="AO28678" s="104"/>
      <c r="AP28678" s="104"/>
    </row>
    <row r="28679" spans="21:42" ht="15" customHeight="1" x14ac:dyDescent="0.25">
      <c r="U28679" s="104"/>
      <c r="AB28679" s="104"/>
      <c r="AC28679" s="104"/>
      <c r="AF28679" s="104"/>
      <c r="AG28679" s="104"/>
      <c r="AK28679" s="104"/>
      <c r="AL28679" s="104"/>
      <c r="AO28679" s="104"/>
      <c r="AP28679" s="104"/>
    </row>
    <row r="28680" spans="21:42" ht="15" customHeight="1" x14ac:dyDescent="0.25">
      <c r="U28680" s="104"/>
      <c r="AB28680" s="104"/>
      <c r="AC28680" s="104"/>
      <c r="AF28680" s="104"/>
      <c r="AG28680" s="104"/>
      <c r="AK28680" s="104"/>
      <c r="AL28680" s="104"/>
      <c r="AO28680" s="104"/>
      <c r="AP28680" s="104"/>
    </row>
    <row r="28681" spans="21:42" ht="15" customHeight="1" x14ac:dyDescent="0.25">
      <c r="U28681" s="104"/>
      <c r="AB28681" s="104"/>
      <c r="AC28681" s="104"/>
      <c r="AF28681" s="104"/>
      <c r="AG28681" s="104"/>
      <c r="AK28681" s="104"/>
      <c r="AL28681" s="104"/>
      <c r="AO28681" s="104"/>
      <c r="AP28681" s="104"/>
    </row>
    <row r="28682" spans="21:42" ht="15" customHeight="1" x14ac:dyDescent="0.25">
      <c r="U28682" s="104"/>
      <c r="AB28682" s="104"/>
      <c r="AC28682" s="104"/>
      <c r="AF28682" s="104"/>
      <c r="AG28682" s="104"/>
      <c r="AK28682" s="104"/>
      <c r="AL28682" s="104"/>
      <c r="AO28682" s="104"/>
      <c r="AP28682" s="104"/>
    </row>
    <row r="28683" spans="21:42" ht="15" customHeight="1" x14ac:dyDescent="0.25">
      <c r="U28683" s="104"/>
      <c r="AB28683" s="104"/>
      <c r="AC28683" s="104"/>
      <c r="AF28683" s="104"/>
      <c r="AG28683" s="104"/>
      <c r="AK28683" s="104"/>
      <c r="AL28683" s="104"/>
      <c r="AO28683" s="104"/>
      <c r="AP28683" s="104"/>
    </row>
    <row r="28684" spans="21:42" ht="15" customHeight="1" x14ac:dyDescent="0.25">
      <c r="U28684" s="104"/>
      <c r="AB28684" s="104"/>
      <c r="AC28684" s="104"/>
      <c r="AF28684" s="104"/>
      <c r="AG28684" s="104"/>
      <c r="AK28684" s="104"/>
      <c r="AL28684" s="104"/>
      <c r="AO28684" s="104"/>
      <c r="AP28684" s="104"/>
    </row>
    <row r="28685" spans="21:42" ht="15" customHeight="1" x14ac:dyDescent="0.25">
      <c r="U28685" s="104"/>
      <c r="AB28685" s="104"/>
      <c r="AC28685" s="104"/>
      <c r="AF28685" s="104"/>
      <c r="AG28685" s="104"/>
      <c r="AK28685" s="104"/>
      <c r="AL28685" s="104"/>
      <c r="AO28685" s="104"/>
      <c r="AP28685" s="104"/>
    </row>
    <row r="28686" spans="21:42" ht="15" customHeight="1" x14ac:dyDescent="0.25">
      <c r="U28686" s="104"/>
      <c r="AB28686" s="104"/>
      <c r="AC28686" s="104"/>
      <c r="AF28686" s="104"/>
      <c r="AG28686" s="104"/>
      <c r="AK28686" s="104"/>
      <c r="AL28686" s="104"/>
      <c r="AO28686" s="104"/>
      <c r="AP28686" s="104"/>
    </row>
    <row r="28687" spans="21:42" ht="15" customHeight="1" x14ac:dyDescent="0.25">
      <c r="U28687" s="104"/>
      <c r="AB28687" s="104"/>
      <c r="AC28687" s="104"/>
      <c r="AF28687" s="104"/>
      <c r="AG28687" s="104"/>
      <c r="AK28687" s="104"/>
      <c r="AL28687" s="104"/>
      <c r="AO28687" s="104"/>
      <c r="AP28687" s="104"/>
    </row>
    <row r="28688" spans="21:42" ht="15" customHeight="1" x14ac:dyDescent="0.25">
      <c r="U28688" s="104"/>
      <c r="AB28688" s="104"/>
      <c r="AC28688" s="104"/>
      <c r="AF28688" s="104"/>
      <c r="AG28688" s="104"/>
      <c r="AK28688" s="104"/>
      <c r="AL28688" s="104"/>
      <c r="AO28688" s="104"/>
      <c r="AP28688" s="104"/>
    </row>
    <row r="28689" spans="21:42" ht="15" customHeight="1" x14ac:dyDescent="0.25">
      <c r="U28689" s="104"/>
      <c r="AB28689" s="104"/>
      <c r="AC28689" s="104"/>
      <c r="AF28689" s="104"/>
      <c r="AG28689" s="104"/>
      <c r="AK28689" s="104"/>
      <c r="AL28689" s="104"/>
      <c r="AO28689" s="104"/>
      <c r="AP28689" s="104"/>
    </row>
    <row r="28690" spans="21:42" ht="15" customHeight="1" x14ac:dyDescent="0.25">
      <c r="U28690" s="104"/>
      <c r="AB28690" s="104"/>
      <c r="AC28690" s="104"/>
      <c r="AF28690" s="104"/>
      <c r="AG28690" s="104"/>
      <c r="AK28690" s="104"/>
      <c r="AL28690" s="104"/>
      <c r="AO28690" s="104"/>
      <c r="AP28690" s="104"/>
    </row>
    <row r="28691" spans="21:42" ht="15" customHeight="1" x14ac:dyDescent="0.25">
      <c r="U28691" s="104"/>
      <c r="AB28691" s="104"/>
      <c r="AC28691" s="104"/>
      <c r="AF28691" s="104"/>
      <c r="AG28691" s="104"/>
      <c r="AK28691" s="104"/>
      <c r="AL28691" s="104"/>
      <c r="AO28691" s="104"/>
      <c r="AP28691" s="104"/>
    </row>
    <row r="28692" spans="21:42" ht="15" customHeight="1" x14ac:dyDescent="0.25">
      <c r="U28692" s="104"/>
      <c r="AB28692" s="104"/>
      <c r="AC28692" s="104"/>
      <c r="AF28692" s="104"/>
      <c r="AG28692" s="104"/>
      <c r="AK28692" s="104"/>
      <c r="AL28692" s="104"/>
      <c r="AO28692" s="104"/>
      <c r="AP28692" s="104"/>
    </row>
    <row r="28693" spans="21:42" ht="15" customHeight="1" x14ac:dyDescent="0.25">
      <c r="U28693" s="104"/>
      <c r="AB28693" s="104"/>
      <c r="AC28693" s="104"/>
      <c r="AF28693" s="104"/>
      <c r="AG28693" s="104"/>
      <c r="AK28693" s="104"/>
      <c r="AL28693" s="104"/>
      <c r="AO28693" s="104"/>
      <c r="AP28693" s="104"/>
    </row>
    <row r="28694" spans="21:42" ht="15" customHeight="1" x14ac:dyDescent="0.25">
      <c r="U28694" s="104"/>
      <c r="AB28694" s="104"/>
      <c r="AC28694" s="104"/>
      <c r="AF28694" s="104"/>
      <c r="AG28694" s="104"/>
      <c r="AK28694" s="104"/>
      <c r="AL28694" s="104"/>
      <c r="AO28694" s="104"/>
      <c r="AP28694" s="104"/>
    </row>
    <row r="28695" spans="21:42" ht="15" customHeight="1" x14ac:dyDescent="0.25">
      <c r="U28695" s="104"/>
      <c r="AB28695" s="104"/>
      <c r="AC28695" s="104"/>
      <c r="AF28695" s="104"/>
      <c r="AG28695" s="104"/>
      <c r="AK28695" s="104"/>
      <c r="AL28695" s="104"/>
      <c r="AO28695" s="104"/>
      <c r="AP28695" s="104"/>
    </row>
    <row r="28696" spans="21:42" ht="15" customHeight="1" x14ac:dyDescent="0.25">
      <c r="U28696" s="104"/>
      <c r="AB28696" s="104"/>
      <c r="AC28696" s="104"/>
      <c r="AF28696" s="104"/>
      <c r="AG28696" s="104"/>
      <c r="AK28696" s="104"/>
      <c r="AL28696" s="104"/>
      <c r="AO28696" s="104"/>
      <c r="AP28696" s="104"/>
    </row>
    <row r="28697" spans="21:42" ht="15" customHeight="1" x14ac:dyDescent="0.25">
      <c r="U28697" s="104"/>
      <c r="AB28697" s="104"/>
      <c r="AC28697" s="104"/>
      <c r="AF28697" s="104"/>
      <c r="AG28697" s="104"/>
      <c r="AK28697" s="104"/>
      <c r="AL28697" s="104"/>
      <c r="AO28697" s="104"/>
      <c r="AP28697" s="104"/>
    </row>
    <row r="28698" spans="21:42" ht="15" customHeight="1" x14ac:dyDescent="0.25">
      <c r="U28698" s="104"/>
      <c r="AB28698" s="104"/>
      <c r="AC28698" s="104"/>
      <c r="AF28698" s="104"/>
      <c r="AG28698" s="104"/>
      <c r="AK28698" s="104"/>
      <c r="AL28698" s="104"/>
      <c r="AO28698" s="104"/>
      <c r="AP28698" s="104"/>
    </row>
    <row r="28699" spans="21:42" ht="15" customHeight="1" x14ac:dyDescent="0.25">
      <c r="U28699" s="104"/>
      <c r="AB28699" s="104"/>
      <c r="AC28699" s="104"/>
      <c r="AF28699" s="104"/>
      <c r="AG28699" s="104"/>
      <c r="AK28699" s="104"/>
      <c r="AL28699" s="104"/>
      <c r="AO28699" s="104"/>
      <c r="AP28699" s="104"/>
    </row>
    <row r="28700" spans="21:42" ht="15" customHeight="1" x14ac:dyDescent="0.25">
      <c r="U28700" s="104"/>
      <c r="AB28700" s="104"/>
      <c r="AC28700" s="104"/>
      <c r="AF28700" s="104"/>
      <c r="AG28700" s="104"/>
      <c r="AK28700" s="104"/>
      <c r="AL28700" s="104"/>
      <c r="AO28700" s="104"/>
      <c r="AP28700" s="104"/>
    </row>
    <row r="28701" spans="21:42" ht="15" customHeight="1" x14ac:dyDescent="0.25">
      <c r="U28701" s="104"/>
      <c r="AB28701" s="104"/>
      <c r="AC28701" s="104"/>
      <c r="AF28701" s="104"/>
      <c r="AG28701" s="104"/>
      <c r="AK28701" s="104"/>
      <c r="AL28701" s="104"/>
      <c r="AO28701" s="104"/>
      <c r="AP28701" s="104"/>
    </row>
    <row r="28702" spans="21:42" ht="15" customHeight="1" x14ac:dyDescent="0.25">
      <c r="U28702" s="104"/>
      <c r="AB28702" s="104"/>
      <c r="AC28702" s="104"/>
      <c r="AF28702" s="104"/>
      <c r="AG28702" s="104"/>
      <c r="AK28702" s="104"/>
      <c r="AL28702" s="104"/>
      <c r="AO28702" s="104"/>
      <c r="AP28702" s="104"/>
    </row>
    <row r="28703" spans="21:42" ht="15" customHeight="1" x14ac:dyDescent="0.25">
      <c r="U28703" s="104"/>
      <c r="AB28703" s="104"/>
      <c r="AC28703" s="104"/>
      <c r="AF28703" s="104"/>
      <c r="AG28703" s="104"/>
      <c r="AK28703" s="104"/>
      <c r="AL28703" s="104"/>
      <c r="AO28703" s="104"/>
      <c r="AP28703" s="104"/>
    </row>
    <row r="28704" spans="21:42" ht="15" customHeight="1" x14ac:dyDescent="0.25">
      <c r="U28704" s="104"/>
      <c r="AB28704" s="104"/>
      <c r="AC28704" s="104"/>
      <c r="AF28704" s="104"/>
      <c r="AG28704" s="104"/>
      <c r="AK28704" s="104"/>
      <c r="AL28704" s="104"/>
      <c r="AO28704" s="104"/>
      <c r="AP28704" s="104"/>
    </row>
    <row r="28705" spans="21:42" ht="15" customHeight="1" x14ac:dyDescent="0.25">
      <c r="U28705" s="104"/>
      <c r="AB28705" s="104"/>
      <c r="AC28705" s="104"/>
      <c r="AF28705" s="104"/>
      <c r="AG28705" s="104"/>
      <c r="AK28705" s="104"/>
      <c r="AL28705" s="104"/>
      <c r="AO28705" s="104"/>
      <c r="AP28705" s="104"/>
    </row>
    <row r="28706" spans="21:42" ht="15" customHeight="1" x14ac:dyDescent="0.25">
      <c r="U28706" s="104"/>
      <c r="AB28706" s="104"/>
      <c r="AC28706" s="104"/>
      <c r="AF28706" s="104"/>
      <c r="AG28706" s="104"/>
      <c r="AK28706" s="104"/>
      <c r="AL28706" s="104"/>
      <c r="AO28706" s="104"/>
      <c r="AP28706" s="104"/>
    </row>
    <row r="28707" spans="21:42" ht="15" customHeight="1" x14ac:dyDescent="0.25">
      <c r="U28707" s="104"/>
      <c r="AB28707" s="104"/>
      <c r="AC28707" s="104"/>
      <c r="AF28707" s="104"/>
      <c r="AG28707" s="104"/>
      <c r="AK28707" s="104"/>
      <c r="AL28707" s="104"/>
      <c r="AO28707" s="104"/>
      <c r="AP28707" s="104"/>
    </row>
    <row r="28708" spans="21:42" ht="15" customHeight="1" x14ac:dyDescent="0.25">
      <c r="U28708" s="104"/>
      <c r="AB28708" s="104"/>
      <c r="AC28708" s="104"/>
      <c r="AF28708" s="104"/>
      <c r="AG28708" s="104"/>
      <c r="AK28708" s="104"/>
      <c r="AL28708" s="104"/>
      <c r="AO28708" s="104"/>
      <c r="AP28708" s="104"/>
    </row>
    <row r="28709" spans="21:42" ht="15" customHeight="1" x14ac:dyDescent="0.25">
      <c r="U28709" s="104"/>
      <c r="AB28709" s="104"/>
      <c r="AC28709" s="104"/>
      <c r="AF28709" s="104"/>
      <c r="AG28709" s="104"/>
      <c r="AK28709" s="104"/>
      <c r="AL28709" s="104"/>
      <c r="AO28709" s="104"/>
      <c r="AP28709" s="104"/>
    </row>
    <row r="28710" spans="21:42" ht="15" customHeight="1" x14ac:dyDescent="0.25">
      <c r="U28710" s="104"/>
      <c r="AB28710" s="104"/>
      <c r="AC28710" s="104"/>
      <c r="AF28710" s="104"/>
      <c r="AG28710" s="104"/>
      <c r="AK28710" s="104"/>
      <c r="AL28710" s="104"/>
      <c r="AO28710" s="104"/>
      <c r="AP28710" s="104"/>
    </row>
    <row r="28711" spans="21:42" ht="15" customHeight="1" x14ac:dyDescent="0.25">
      <c r="U28711" s="104"/>
      <c r="AB28711" s="104"/>
      <c r="AC28711" s="104"/>
      <c r="AF28711" s="104"/>
      <c r="AG28711" s="104"/>
      <c r="AK28711" s="104"/>
      <c r="AL28711" s="104"/>
      <c r="AO28711" s="104"/>
      <c r="AP28711" s="104"/>
    </row>
    <row r="28712" spans="21:42" ht="15" customHeight="1" x14ac:dyDescent="0.25">
      <c r="U28712" s="104"/>
      <c r="AB28712" s="104"/>
      <c r="AC28712" s="104"/>
      <c r="AF28712" s="104"/>
      <c r="AG28712" s="104"/>
      <c r="AK28712" s="104"/>
      <c r="AL28712" s="104"/>
      <c r="AO28712" s="104"/>
      <c r="AP28712" s="104"/>
    </row>
    <row r="28713" spans="21:42" ht="15" customHeight="1" x14ac:dyDescent="0.25">
      <c r="U28713" s="104"/>
      <c r="AB28713" s="104"/>
      <c r="AC28713" s="104"/>
      <c r="AF28713" s="104"/>
      <c r="AG28713" s="104"/>
      <c r="AK28713" s="104"/>
      <c r="AL28713" s="104"/>
      <c r="AO28713" s="104"/>
      <c r="AP28713" s="104"/>
    </row>
    <row r="28714" spans="21:42" ht="15" customHeight="1" x14ac:dyDescent="0.25">
      <c r="U28714" s="104"/>
      <c r="AB28714" s="104"/>
      <c r="AC28714" s="104"/>
      <c r="AF28714" s="104"/>
      <c r="AG28714" s="104"/>
      <c r="AK28714" s="104"/>
      <c r="AL28714" s="104"/>
      <c r="AO28714" s="104"/>
      <c r="AP28714" s="104"/>
    </row>
    <row r="28715" spans="21:42" ht="15" customHeight="1" x14ac:dyDescent="0.25">
      <c r="U28715" s="104"/>
      <c r="AB28715" s="104"/>
      <c r="AC28715" s="104"/>
      <c r="AF28715" s="104"/>
      <c r="AG28715" s="104"/>
      <c r="AK28715" s="104"/>
      <c r="AL28715" s="104"/>
      <c r="AO28715" s="104"/>
      <c r="AP28715" s="104"/>
    </row>
    <row r="28716" spans="21:42" ht="15" customHeight="1" x14ac:dyDescent="0.25">
      <c r="U28716" s="104"/>
      <c r="AB28716" s="104"/>
      <c r="AC28716" s="104"/>
      <c r="AF28716" s="104"/>
      <c r="AG28716" s="104"/>
      <c r="AK28716" s="104"/>
      <c r="AL28716" s="104"/>
      <c r="AO28716" s="104"/>
      <c r="AP28716" s="104"/>
    </row>
    <row r="28717" spans="21:42" ht="15" customHeight="1" x14ac:dyDescent="0.25">
      <c r="U28717" s="104"/>
      <c r="AB28717" s="104"/>
      <c r="AC28717" s="104"/>
      <c r="AF28717" s="104"/>
      <c r="AG28717" s="104"/>
      <c r="AK28717" s="104"/>
      <c r="AL28717" s="104"/>
      <c r="AO28717" s="104"/>
      <c r="AP28717" s="104"/>
    </row>
    <row r="28718" spans="21:42" ht="15" customHeight="1" x14ac:dyDescent="0.25">
      <c r="U28718" s="104"/>
      <c r="AB28718" s="104"/>
      <c r="AC28718" s="104"/>
      <c r="AF28718" s="104"/>
      <c r="AG28718" s="104"/>
      <c r="AK28718" s="104"/>
      <c r="AL28718" s="104"/>
      <c r="AO28718" s="104"/>
      <c r="AP28718" s="104"/>
    </row>
    <row r="28719" spans="21:42" ht="15" customHeight="1" x14ac:dyDescent="0.25">
      <c r="U28719" s="104"/>
      <c r="AB28719" s="104"/>
      <c r="AC28719" s="104"/>
      <c r="AF28719" s="104"/>
      <c r="AG28719" s="104"/>
      <c r="AK28719" s="104"/>
      <c r="AL28719" s="104"/>
      <c r="AO28719" s="104"/>
      <c r="AP28719" s="104"/>
    </row>
    <row r="28720" spans="21:42" ht="15" customHeight="1" x14ac:dyDescent="0.25">
      <c r="U28720" s="104"/>
      <c r="AB28720" s="104"/>
      <c r="AC28720" s="104"/>
      <c r="AF28720" s="104"/>
      <c r="AG28720" s="104"/>
      <c r="AK28720" s="104"/>
      <c r="AL28720" s="104"/>
      <c r="AO28720" s="104"/>
      <c r="AP28720" s="104"/>
    </row>
    <row r="28721" spans="21:42" ht="15" customHeight="1" x14ac:dyDescent="0.25">
      <c r="U28721" s="104"/>
      <c r="AB28721" s="104"/>
      <c r="AC28721" s="104"/>
      <c r="AF28721" s="104"/>
      <c r="AG28721" s="104"/>
      <c r="AK28721" s="104"/>
      <c r="AL28721" s="104"/>
      <c r="AO28721" s="104"/>
      <c r="AP28721" s="104"/>
    </row>
    <row r="28722" spans="21:42" ht="15" customHeight="1" x14ac:dyDescent="0.25">
      <c r="U28722" s="104"/>
      <c r="AB28722" s="104"/>
      <c r="AC28722" s="104"/>
      <c r="AF28722" s="104"/>
      <c r="AG28722" s="104"/>
      <c r="AK28722" s="104"/>
      <c r="AL28722" s="104"/>
      <c r="AO28722" s="104"/>
      <c r="AP28722" s="104"/>
    </row>
    <row r="28723" spans="21:42" ht="15" customHeight="1" x14ac:dyDescent="0.25">
      <c r="U28723" s="104"/>
      <c r="AB28723" s="104"/>
      <c r="AC28723" s="104"/>
      <c r="AF28723" s="104"/>
      <c r="AG28723" s="104"/>
      <c r="AK28723" s="104"/>
      <c r="AL28723" s="104"/>
      <c r="AO28723" s="104"/>
      <c r="AP28723" s="104"/>
    </row>
    <row r="28724" spans="21:42" ht="15" customHeight="1" x14ac:dyDescent="0.25">
      <c r="U28724" s="104"/>
      <c r="AB28724" s="104"/>
      <c r="AC28724" s="104"/>
      <c r="AF28724" s="104"/>
      <c r="AG28724" s="104"/>
      <c r="AK28724" s="104"/>
      <c r="AL28724" s="104"/>
      <c r="AO28724" s="104"/>
      <c r="AP28724" s="104"/>
    </row>
    <row r="28725" spans="21:42" ht="15" customHeight="1" x14ac:dyDescent="0.25">
      <c r="U28725" s="104"/>
      <c r="AB28725" s="104"/>
      <c r="AC28725" s="104"/>
      <c r="AF28725" s="104"/>
      <c r="AG28725" s="104"/>
      <c r="AK28725" s="104"/>
      <c r="AL28725" s="104"/>
      <c r="AO28725" s="104"/>
      <c r="AP28725" s="104"/>
    </row>
    <row r="28726" spans="21:42" ht="15" customHeight="1" x14ac:dyDescent="0.25">
      <c r="U28726" s="104"/>
      <c r="AB28726" s="104"/>
      <c r="AC28726" s="104"/>
      <c r="AF28726" s="104"/>
      <c r="AG28726" s="104"/>
      <c r="AK28726" s="104"/>
      <c r="AL28726" s="104"/>
      <c r="AO28726" s="104"/>
      <c r="AP28726" s="104"/>
    </row>
    <row r="28727" spans="21:42" ht="15" customHeight="1" x14ac:dyDescent="0.25">
      <c r="U28727" s="104"/>
      <c r="AB28727" s="104"/>
      <c r="AC28727" s="104"/>
      <c r="AF28727" s="104"/>
      <c r="AG28727" s="104"/>
      <c r="AK28727" s="104"/>
      <c r="AL28727" s="104"/>
      <c r="AO28727" s="104"/>
      <c r="AP28727" s="104"/>
    </row>
    <row r="28728" spans="21:42" ht="15" customHeight="1" x14ac:dyDescent="0.25">
      <c r="U28728" s="104"/>
      <c r="AB28728" s="104"/>
      <c r="AC28728" s="104"/>
      <c r="AF28728" s="104"/>
      <c r="AG28728" s="104"/>
      <c r="AK28728" s="104"/>
      <c r="AL28728" s="104"/>
      <c r="AO28728" s="104"/>
      <c r="AP28728" s="104"/>
    </row>
    <row r="28729" spans="21:42" ht="15" customHeight="1" x14ac:dyDescent="0.25">
      <c r="U28729" s="104"/>
      <c r="AB28729" s="104"/>
      <c r="AC28729" s="104"/>
      <c r="AF28729" s="104"/>
      <c r="AG28729" s="104"/>
      <c r="AK28729" s="104"/>
      <c r="AL28729" s="104"/>
      <c r="AO28729" s="104"/>
      <c r="AP28729" s="104"/>
    </row>
    <row r="28730" spans="21:42" ht="15" customHeight="1" x14ac:dyDescent="0.25">
      <c r="U28730" s="104"/>
      <c r="AB28730" s="104"/>
      <c r="AC28730" s="104"/>
      <c r="AF28730" s="104"/>
      <c r="AG28730" s="104"/>
      <c r="AK28730" s="104"/>
      <c r="AL28730" s="104"/>
      <c r="AO28730" s="104"/>
      <c r="AP28730" s="104"/>
    </row>
    <row r="28731" spans="21:42" ht="15" customHeight="1" x14ac:dyDescent="0.25">
      <c r="U28731" s="104"/>
      <c r="AB28731" s="104"/>
      <c r="AC28731" s="104"/>
      <c r="AF28731" s="104"/>
      <c r="AG28731" s="104"/>
      <c r="AK28731" s="104"/>
      <c r="AL28731" s="104"/>
      <c r="AO28731" s="104"/>
      <c r="AP28731" s="104"/>
    </row>
    <row r="28732" spans="21:42" ht="15" customHeight="1" x14ac:dyDescent="0.25">
      <c r="U28732" s="104"/>
      <c r="AB28732" s="104"/>
      <c r="AC28732" s="104"/>
      <c r="AF28732" s="104"/>
      <c r="AG28732" s="104"/>
      <c r="AK28732" s="104"/>
      <c r="AL28732" s="104"/>
      <c r="AO28732" s="104"/>
      <c r="AP28732" s="104"/>
    </row>
    <row r="28733" spans="21:42" ht="15" customHeight="1" x14ac:dyDescent="0.25">
      <c r="U28733" s="104"/>
      <c r="AB28733" s="104"/>
      <c r="AC28733" s="104"/>
      <c r="AF28733" s="104"/>
      <c r="AG28733" s="104"/>
      <c r="AK28733" s="104"/>
      <c r="AL28733" s="104"/>
      <c r="AO28733" s="104"/>
      <c r="AP28733" s="104"/>
    </row>
    <row r="28734" spans="21:42" ht="15" customHeight="1" x14ac:dyDescent="0.25">
      <c r="U28734" s="104"/>
      <c r="AB28734" s="104"/>
      <c r="AC28734" s="104"/>
      <c r="AF28734" s="104"/>
      <c r="AG28734" s="104"/>
      <c r="AK28734" s="104"/>
      <c r="AL28734" s="104"/>
      <c r="AO28734" s="104"/>
      <c r="AP28734" s="104"/>
    </row>
    <row r="28735" spans="21:42" ht="15" customHeight="1" x14ac:dyDescent="0.25">
      <c r="U28735" s="104"/>
      <c r="AB28735" s="104"/>
      <c r="AC28735" s="104"/>
      <c r="AF28735" s="104"/>
      <c r="AG28735" s="104"/>
      <c r="AK28735" s="104"/>
      <c r="AL28735" s="104"/>
      <c r="AO28735" s="104"/>
      <c r="AP28735" s="104"/>
    </row>
    <row r="28736" spans="21:42" ht="15" customHeight="1" x14ac:dyDescent="0.25">
      <c r="U28736" s="104"/>
      <c r="AB28736" s="104"/>
      <c r="AC28736" s="104"/>
      <c r="AF28736" s="104"/>
      <c r="AG28736" s="104"/>
      <c r="AK28736" s="104"/>
      <c r="AL28736" s="104"/>
      <c r="AO28736" s="104"/>
      <c r="AP28736" s="104"/>
    </row>
    <row r="28737" spans="21:42" ht="15" customHeight="1" x14ac:dyDescent="0.25">
      <c r="U28737" s="104"/>
      <c r="AB28737" s="104"/>
      <c r="AC28737" s="104"/>
      <c r="AF28737" s="104"/>
      <c r="AG28737" s="104"/>
      <c r="AK28737" s="104"/>
      <c r="AL28737" s="104"/>
      <c r="AO28737" s="104"/>
      <c r="AP28737" s="104"/>
    </row>
    <row r="28738" spans="21:42" ht="15" customHeight="1" x14ac:dyDescent="0.25">
      <c r="U28738" s="104"/>
      <c r="AB28738" s="104"/>
      <c r="AC28738" s="104"/>
      <c r="AF28738" s="104"/>
      <c r="AG28738" s="104"/>
      <c r="AK28738" s="104"/>
      <c r="AL28738" s="104"/>
      <c r="AO28738" s="104"/>
      <c r="AP28738" s="104"/>
    </row>
    <row r="28739" spans="21:42" ht="15" customHeight="1" x14ac:dyDescent="0.25">
      <c r="U28739" s="104"/>
      <c r="AB28739" s="104"/>
      <c r="AC28739" s="104"/>
      <c r="AF28739" s="104"/>
      <c r="AG28739" s="104"/>
      <c r="AK28739" s="104"/>
      <c r="AL28739" s="104"/>
      <c r="AO28739" s="104"/>
      <c r="AP28739" s="104"/>
    </row>
    <row r="28740" spans="21:42" ht="15" customHeight="1" x14ac:dyDescent="0.25">
      <c r="U28740" s="104"/>
      <c r="AB28740" s="104"/>
      <c r="AC28740" s="104"/>
      <c r="AF28740" s="104"/>
      <c r="AG28740" s="104"/>
      <c r="AK28740" s="104"/>
      <c r="AL28740" s="104"/>
      <c r="AO28740" s="104"/>
      <c r="AP28740" s="104"/>
    </row>
    <row r="28741" spans="21:42" ht="15" customHeight="1" x14ac:dyDescent="0.25">
      <c r="U28741" s="104"/>
      <c r="AB28741" s="104"/>
      <c r="AC28741" s="104"/>
      <c r="AF28741" s="104"/>
      <c r="AG28741" s="104"/>
      <c r="AK28741" s="104"/>
      <c r="AL28741" s="104"/>
      <c r="AO28741" s="104"/>
      <c r="AP28741" s="104"/>
    </row>
    <row r="28742" spans="21:42" ht="15" customHeight="1" x14ac:dyDescent="0.25">
      <c r="U28742" s="104"/>
      <c r="AB28742" s="104"/>
      <c r="AC28742" s="104"/>
      <c r="AF28742" s="104"/>
      <c r="AG28742" s="104"/>
      <c r="AK28742" s="104"/>
      <c r="AL28742" s="104"/>
      <c r="AO28742" s="104"/>
      <c r="AP28742" s="104"/>
    </row>
    <row r="28743" spans="21:42" ht="15" customHeight="1" x14ac:dyDescent="0.25">
      <c r="U28743" s="104"/>
      <c r="AB28743" s="104"/>
      <c r="AC28743" s="104"/>
      <c r="AF28743" s="104"/>
      <c r="AG28743" s="104"/>
      <c r="AK28743" s="104"/>
      <c r="AL28743" s="104"/>
      <c r="AO28743" s="104"/>
      <c r="AP28743" s="104"/>
    </row>
    <row r="28744" spans="21:42" ht="15" customHeight="1" x14ac:dyDescent="0.25">
      <c r="U28744" s="104"/>
      <c r="AB28744" s="104"/>
      <c r="AC28744" s="104"/>
      <c r="AF28744" s="104"/>
      <c r="AG28744" s="104"/>
      <c r="AK28744" s="104"/>
      <c r="AL28744" s="104"/>
      <c r="AO28744" s="104"/>
      <c r="AP28744" s="104"/>
    </row>
    <row r="28745" spans="21:42" ht="15" customHeight="1" x14ac:dyDescent="0.25">
      <c r="U28745" s="104"/>
      <c r="AB28745" s="104"/>
      <c r="AC28745" s="104"/>
      <c r="AF28745" s="104"/>
      <c r="AG28745" s="104"/>
      <c r="AK28745" s="104"/>
      <c r="AL28745" s="104"/>
      <c r="AO28745" s="104"/>
      <c r="AP28745" s="104"/>
    </row>
    <row r="28746" spans="21:42" ht="15" customHeight="1" x14ac:dyDescent="0.25">
      <c r="U28746" s="104"/>
      <c r="AB28746" s="104"/>
      <c r="AC28746" s="104"/>
      <c r="AF28746" s="104"/>
      <c r="AG28746" s="104"/>
      <c r="AK28746" s="104"/>
      <c r="AL28746" s="104"/>
      <c r="AO28746" s="104"/>
      <c r="AP28746" s="104"/>
    </row>
    <row r="28747" spans="21:42" ht="15" customHeight="1" x14ac:dyDescent="0.25">
      <c r="U28747" s="104"/>
      <c r="AB28747" s="104"/>
      <c r="AC28747" s="104"/>
      <c r="AF28747" s="104"/>
      <c r="AG28747" s="104"/>
      <c r="AK28747" s="104"/>
      <c r="AL28747" s="104"/>
      <c r="AO28747" s="104"/>
      <c r="AP28747" s="104"/>
    </row>
    <row r="28748" spans="21:42" ht="15" customHeight="1" x14ac:dyDescent="0.25">
      <c r="U28748" s="104"/>
      <c r="AB28748" s="104"/>
      <c r="AC28748" s="104"/>
      <c r="AF28748" s="104"/>
      <c r="AG28748" s="104"/>
      <c r="AK28748" s="104"/>
      <c r="AL28748" s="104"/>
      <c r="AO28748" s="104"/>
      <c r="AP28748" s="104"/>
    </row>
    <row r="28749" spans="21:42" ht="15" customHeight="1" x14ac:dyDescent="0.25">
      <c r="U28749" s="104"/>
      <c r="AB28749" s="104"/>
      <c r="AC28749" s="104"/>
      <c r="AF28749" s="104"/>
      <c r="AG28749" s="104"/>
      <c r="AK28749" s="104"/>
      <c r="AL28749" s="104"/>
      <c r="AO28749" s="104"/>
      <c r="AP28749" s="104"/>
    </row>
    <row r="28750" spans="21:42" ht="15" customHeight="1" x14ac:dyDescent="0.25">
      <c r="U28750" s="104"/>
      <c r="AB28750" s="104"/>
      <c r="AC28750" s="104"/>
      <c r="AF28750" s="104"/>
      <c r="AG28750" s="104"/>
      <c r="AK28750" s="104"/>
      <c r="AL28750" s="104"/>
      <c r="AO28750" s="104"/>
      <c r="AP28750" s="104"/>
    </row>
    <row r="28751" spans="21:42" ht="15" customHeight="1" x14ac:dyDescent="0.25">
      <c r="U28751" s="104"/>
      <c r="AB28751" s="104"/>
      <c r="AC28751" s="104"/>
      <c r="AF28751" s="104"/>
      <c r="AG28751" s="104"/>
      <c r="AK28751" s="104"/>
      <c r="AL28751" s="104"/>
      <c r="AO28751" s="104"/>
      <c r="AP28751" s="104"/>
    </row>
    <row r="28752" spans="21:42" ht="15" customHeight="1" x14ac:dyDescent="0.25">
      <c r="U28752" s="104"/>
      <c r="AB28752" s="104"/>
      <c r="AC28752" s="104"/>
      <c r="AF28752" s="104"/>
      <c r="AG28752" s="104"/>
      <c r="AK28752" s="104"/>
      <c r="AL28752" s="104"/>
      <c r="AO28752" s="104"/>
      <c r="AP28752" s="104"/>
    </row>
    <row r="28753" spans="21:42" ht="15" customHeight="1" x14ac:dyDescent="0.25">
      <c r="U28753" s="104"/>
      <c r="AB28753" s="104"/>
      <c r="AC28753" s="104"/>
      <c r="AF28753" s="104"/>
      <c r="AG28753" s="104"/>
      <c r="AK28753" s="104"/>
      <c r="AL28753" s="104"/>
      <c r="AO28753" s="104"/>
      <c r="AP28753" s="104"/>
    </row>
    <row r="28754" spans="21:42" ht="15" customHeight="1" x14ac:dyDescent="0.25">
      <c r="U28754" s="104"/>
      <c r="AB28754" s="104"/>
      <c r="AC28754" s="104"/>
      <c r="AF28754" s="104"/>
      <c r="AG28754" s="104"/>
      <c r="AK28754" s="104"/>
      <c r="AL28754" s="104"/>
      <c r="AO28754" s="104"/>
      <c r="AP28754" s="104"/>
    </row>
    <row r="28755" spans="21:42" ht="15" customHeight="1" x14ac:dyDescent="0.25">
      <c r="U28755" s="104"/>
      <c r="AB28755" s="104"/>
      <c r="AC28755" s="104"/>
      <c r="AF28755" s="104"/>
      <c r="AG28755" s="104"/>
      <c r="AK28755" s="104"/>
      <c r="AL28755" s="104"/>
      <c r="AO28755" s="104"/>
      <c r="AP28755" s="104"/>
    </row>
    <row r="28756" spans="21:42" ht="15" customHeight="1" x14ac:dyDescent="0.25">
      <c r="U28756" s="104"/>
      <c r="AB28756" s="104"/>
      <c r="AC28756" s="104"/>
      <c r="AF28756" s="104"/>
      <c r="AG28756" s="104"/>
      <c r="AK28756" s="104"/>
      <c r="AL28756" s="104"/>
      <c r="AO28756" s="104"/>
      <c r="AP28756" s="104"/>
    </row>
    <row r="28757" spans="21:42" ht="15" customHeight="1" x14ac:dyDescent="0.25">
      <c r="U28757" s="104"/>
      <c r="AB28757" s="104"/>
      <c r="AC28757" s="104"/>
      <c r="AF28757" s="104"/>
      <c r="AG28757" s="104"/>
      <c r="AK28757" s="104"/>
      <c r="AL28757" s="104"/>
      <c r="AO28757" s="104"/>
      <c r="AP28757" s="104"/>
    </row>
    <row r="28758" spans="21:42" ht="15" customHeight="1" x14ac:dyDescent="0.25">
      <c r="U28758" s="104"/>
      <c r="AB28758" s="104"/>
      <c r="AC28758" s="104"/>
      <c r="AF28758" s="104"/>
      <c r="AG28758" s="104"/>
      <c r="AK28758" s="104"/>
      <c r="AL28758" s="104"/>
      <c r="AO28758" s="104"/>
      <c r="AP28758" s="104"/>
    </row>
    <row r="28759" spans="21:42" ht="15" customHeight="1" x14ac:dyDescent="0.25">
      <c r="U28759" s="104"/>
      <c r="AB28759" s="104"/>
      <c r="AC28759" s="104"/>
      <c r="AF28759" s="104"/>
      <c r="AG28759" s="104"/>
      <c r="AK28759" s="104"/>
      <c r="AL28759" s="104"/>
      <c r="AO28759" s="104"/>
      <c r="AP28759" s="104"/>
    </row>
    <row r="28760" spans="21:42" ht="15" customHeight="1" x14ac:dyDescent="0.25">
      <c r="U28760" s="104"/>
      <c r="AB28760" s="104"/>
      <c r="AC28760" s="104"/>
      <c r="AF28760" s="104"/>
      <c r="AG28760" s="104"/>
      <c r="AK28760" s="104"/>
      <c r="AL28760" s="104"/>
      <c r="AO28760" s="104"/>
      <c r="AP28760" s="104"/>
    </row>
    <row r="28761" spans="21:42" ht="15" customHeight="1" x14ac:dyDescent="0.25">
      <c r="U28761" s="104"/>
      <c r="AB28761" s="104"/>
      <c r="AC28761" s="104"/>
      <c r="AF28761" s="104"/>
      <c r="AG28761" s="104"/>
      <c r="AK28761" s="104"/>
      <c r="AL28761" s="104"/>
      <c r="AO28761" s="104"/>
      <c r="AP28761" s="104"/>
    </row>
    <row r="28762" spans="21:42" ht="15" customHeight="1" x14ac:dyDescent="0.25">
      <c r="U28762" s="104"/>
      <c r="AB28762" s="104"/>
      <c r="AC28762" s="104"/>
      <c r="AF28762" s="104"/>
      <c r="AG28762" s="104"/>
      <c r="AK28762" s="104"/>
      <c r="AL28762" s="104"/>
      <c r="AO28762" s="104"/>
      <c r="AP28762" s="104"/>
    </row>
    <row r="28763" spans="21:42" ht="15" customHeight="1" x14ac:dyDescent="0.25">
      <c r="U28763" s="104"/>
      <c r="AB28763" s="104"/>
      <c r="AC28763" s="104"/>
      <c r="AF28763" s="104"/>
      <c r="AG28763" s="104"/>
      <c r="AK28763" s="104"/>
      <c r="AL28763" s="104"/>
      <c r="AO28763" s="104"/>
      <c r="AP28763" s="104"/>
    </row>
    <row r="28764" spans="21:42" ht="15" customHeight="1" x14ac:dyDescent="0.25">
      <c r="U28764" s="104"/>
      <c r="AB28764" s="104"/>
      <c r="AC28764" s="104"/>
      <c r="AF28764" s="104"/>
      <c r="AG28764" s="104"/>
      <c r="AK28764" s="104"/>
      <c r="AL28764" s="104"/>
      <c r="AO28764" s="104"/>
      <c r="AP28764" s="104"/>
    </row>
    <row r="28765" spans="21:42" ht="15" customHeight="1" x14ac:dyDescent="0.25">
      <c r="U28765" s="104"/>
      <c r="AB28765" s="104"/>
      <c r="AC28765" s="104"/>
      <c r="AF28765" s="104"/>
      <c r="AG28765" s="104"/>
      <c r="AK28765" s="104"/>
      <c r="AL28765" s="104"/>
      <c r="AO28765" s="104"/>
      <c r="AP28765" s="104"/>
    </row>
    <row r="28766" spans="21:42" ht="15" customHeight="1" x14ac:dyDescent="0.25">
      <c r="U28766" s="104"/>
      <c r="AB28766" s="104"/>
      <c r="AC28766" s="104"/>
      <c r="AF28766" s="104"/>
      <c r="AG28766" s="104"/>
      <c r="AK28766" s="104"/>
      <c r="AL28766" s="104"/>
      <c r="AO28766" s="104"/>
      <c r="AP28766" s="104"/>
    </row>
    <row r="28767" spans="21:42" ht="15" customHeight="1" x14ac:dyDescent="0.25">
      <c r="U28767" s="104"/>
      <c r="AB28767" s="104"/>
      <c r="AC28767" s="104"/>
      <c r="AF28767" s="104"/>
      <c r="AG28767" s="104"/>
      <c r="AK28767" s="104"/>
      <c r="AL28767" s="104"/>
      <c r="AO28767" s="104"/>
      <c r="AP28767" s="104"/>
    </row>
    <row r="28768" spans="21:42" ht="15" customHeight="1" x14ac:dyDescent="0.25">
      <c r="U28768" s="104"/>
      <c r="AB28768" s="104"/>
      <c r="AC28768" s="104"/>
      <c r="AF28768" s="104"/>
      <c r="AG28768" s="104"/>
      <c r="AK28768" s="104"/>
      <c r="AL28768" s="104"/>
      <c r="AO28768" s="104"/>
      <c r="AP28768" s="104"/>
    </row>
    <row r="28769" spans="21:42" ht="15" customHeight="1" x14ac:dyDescent="0.25">
      <c r="U28769" s="104"/>
      <c r="AB28769" s="104"/>
      <c r="AC28769" s="104"/>
      <c r="AF28769" s="104"/>
      <c r="AG28769" s="104"/>
      <c r="AK28769" s="104"/>
      <c r="AL28769" s="104"/>
      <c r="AO28769" s="104"/>
      <c r="AP28769" s="104"/>
    </row>
    <row r="28770" spans="21:42" ht="15" customHeight="1" x14ac:dyDescent="0.25">
      <c r="U28770" s="104"/>
      <c r="AB28770" s="104"/>
      <c r="AC28770" s="104"/>
      <c r="AF28770" s="104"/>
      <c r="AG28770" s="104"/>
      <c r="AK28770" s="104"/>
      <c r="AL28770" s="104"/>
      <c r="AO28770" s="104"/>
      <c r="AP28770" s="104"/>
    </row>
    <row r="28771" spans="21:42" ht="15" customHeight="1" x14ac:dyDescent="0.25">
      <c r="U28771" s="104"/>
      <c r="AB28771" s="104"/>
      <c r="AC28771" s="104"/>
      <c r="AF28771" s="104"/>
      <c r="AG28771" s="104"/>
      <c r="AK28771" s="104"/>
      <c r="AL28771" s="104"/>
      <c r="AO28771" s="104"/>
      <c r="AP28771" s="104"/>
    </row>
    <row r="28772" spans="21:42" ht="15" customHeight="1" x14ac:dyDescent="0.25">
      <c r="U28772" s="104"/>
      <c r="AB28772" s="104"/>
      <c r="AC28772" s="104"/>
      <c r="AF28772" s="104"/>
      <c r="AG28772" s="104"/>
      <c r="AK28772" s="104"/>
      <c r="AL28772" s="104"/>
      <c r="AO28772" s="104"/>
      <c r="AP28772" s="104"/>
    </row>
    <row r="28773" spans="21:42" ht="15" customHeight="1" x14ac:dyDescent="0.25">
      <c r="U28773" s="104"/>
      <c r="AB28773" s="104"/>
      <c r="AC28773" s="104"/>
      <c r="AF28773" s="104"/>
      <c r="AG28773" s="104"/>
      <c r="AK28773" s="104"/>
      <c r="AL28773" s="104"/>
      <c r="AO28773" s="104"/>
      <c r="AP28773" s="104"/>
    </row>
    <row r="28774" spans="21:42" ht="15" customHeight="1" x14ac:dyDescent="0.25">
      <c r="U28774" s="104"/>
      <c r="AB28774" s="104"/>
      <c r="AC28774" s="104"/>
      <c r="AF28774" s="104"/>
      <c r="AG28774" s="104"/>
      <c r="AK28774" s="104"/>
      <c r="AL28774" s="104"/>
      <c r="AO28774" s="104"/>
      <c r="AP28774" s="104"/>
    </row>
    <row r="28775" spans="21:42" ht="15" customHeight="1" x14ac:dyDescent="0.25">
      <c r="U28775" s="104"/>
      <c r="AB28775" s="104"/>
      <c r="AC28775" s="104"/>
      <c r="AF28775" s="104"/>
      <c r="AG28775" s="104"/>
      <c r="AK28775" s="104"/>
      <c r="AL28775" s="104"/>
      <c r="AO28775" s="104"/>
      <c r="AP28775" s="104"/>
    </row>
    <row r="28776" spans="21:42" ht="15" customHeight="1" x14ac:dyDescent="0.25">
      <c r="U28776" s="104"/>
      <c r="AB28776" s="104"/>
      <c r="AC28776" s="104"/>
      <c r="AF28776" s="104"/>
      <c r="AG28776" s="104"/>
      <c r="AK28776" s="104"/>
      <c r="AL28776" s="104"/>
      <c r="AO28776" s="104"/>
      <c r="AP28776" s="104"/>
    </row>
    <row r="28777" spans="21:42" ht="15" customHeight="1" x14ac:dyDescent="0.25">
      <c r="U28777" s="104"/>
      <c r="AB28777" s="104"/>
      <c r="AC28777" s="104"/>
      <c r="AF28777" s="104"/>
      <c r="AG28777" s="104"/>
      <c r="AK28777" s="104"/>
      <c r="AL28777" s="104"/>
      <c r="AO28777" s="104"/>
      <c r="AP28777" s="104"/>
    </row>
    <row r="28778" spans="21:42" ht="15" customHeight="1" x14ac:dyDescent="0.25">
      <c r="U28778" s="104"/>
      <c r="AB28778" s="104"/>
      <c r="AC28778" s="104"/>
      <c r="AF28778" s="104"/>
      <c r="AG28778" s="104"/>
      <c r="AK28778" s="104"/>
      <c r="AL28778" s="104"/>
      <c r="AO28778" s="104"/>
      <c r="AP28778" s="104"/>
    </row>
    <row r="28779" spans="21:42" ht="15" customHeight="1" x14ac:dyDescent="0.25">
      <c r="U28779" s="104"/>
      <c r="AB28779" s="104"/>
      <c r="AC28779" s="104"/>
      <c r="AF28779" s="104"/>
      <c r="AG28779" s="104"/>
      <c r="AK28779" s="104"/>
      <c r="AL28779" s="104"/>
      <c r="AO28779" s="104"/>
      <c r="AP28779" s="104"/>
    </row>
    <row r="28780" spans="21:42" ht="15" customHeight="1" x14ac:dyDescent="0.25">
      <c r="U28780" s="104"/>
      <c r="AB28780" s="104"/>
      <c r="AC28780" s="104"/>
      <c r="AF28780" s="104"/>
      <c r="AG28780" s="104"/>
      <c r="AK28780" s="104"/>
      <c r="AL28780" s="104"/>
      <c r="AO28780" s="104"/>
      <c r="AP28780" s="104"/>
    </row>
    <row r="28781" spans="21:42" ht="15" customHeight="1" x14ac:dyDescent="0.25">
      <c r="U28781" s="104"/>
      <c r="AB28781" s="104"/>
      <c r="AC28781" s="104"/>
      <c r="AF28781" s="104"/>
      <c r="AG28781" s="104"/>
      <c r="AK28781" s="104"/>
      <c r="AL28781" s="104"/>
      <c r="AO28781" s="104"/>
      <c r="AP28781" s="104"/>
    </row>
    <row r="28782" spans="21:42" ht="15" customHeight="1" x14ac:dyDescent="0.25">
      <c r="U28782" s="104"/>
      <c r="AB28782" s="104"/>
      <c r="AC28782" s="104"/>
      <c r="AF28782" s="104"/>
      <c r="AG28782" s="104"/>
      <c r="AK28782" s="104"/>
      <c r="AL28782" s="104"/>
      <c r="AO28782" s="104"/>
      <c r="AP28782" s="104"/>
    </row>
    <row r="28783" spans="21:42" ht="15" customHeight="1" x14ac:dyDescent="0.25">
      <c r="U28783" s="104"/>
      <c r="AB28783" s="104"/>
      <c r="AC28783" s="104"/>
      <c r="AF28783" s="104"/>
      <c r="AG28783" s="104"/>
      <c r="AK28783" s="104"/>
      <c r="AL28783" s="104"/>
      <c r="AO28783" s="104"/>
      <c r="AP28783" s="104"/>
    </row>
    <row r="28784" spans="21:42" ht="15" customHeight="1" x14ac:dyDescent="0.25">
      <c r="U28784" s="104"/>
      <c r="AB28784" s="104"/>
      <c r="AC28784" s="104"/>
      <c r="AF28784" s="104"/>
      <c r="AG28784" s="104"/>
      <c r="AK28784" s="104"/>
      <c r="AL28784" s="104"/>
      <c r="AO28784" s="104"/>
      <c r="AP28784" s="104"/>
    </row>
    <row r="28785" spans="21:42" ht="15" customHeight="1" x14ac:dyDescent="0.25">
      <c r="U28785" s="104"/>
      <c r="AB28785" s="104"/>
      <c r="AC28785" s="104"/>
      <c r="AF28785" s="104"/>
      <c r="AG28785" s="104"/>
      <c r="AK28785" s="104"/>
      <c r="AL28785" s="104"/>
      <c r="AO28785" s="104"/>
      <c r="AP28785" s="104"/>
    </row>
    <row r="28786" spans="21:42" ht="15" customHeight="1" x14ac:dyDescent="0.25">
      <c r="U28786" s="104"/>
      <c r="AB28786" s="104"/>
      <c r="AC28786" s="104"/>
      <c r="AF28786" s="104"/>
      <c r="AG28786" s="104"/>
      <c r="AK28786" s="104"/>
      <c r="AL28786" s="104"/>
      <c r="AO28786" s="104"/>
      <c r="AP28786" s="104"/>
    </row>
    <row r="28787" spans="21:42" ht="15" customHeight="1" x14ac:dyDescent="0.25">
      <c r="U28787" s="104"/>
      <c r="AB28787" s="104"/>
      <c r="AC28787" s="104"/>
      <c r="AF28787" s="104"/>
      <c r="AG28787" s="104"/>
      <c r="AK28787" s="104"/>
      <c r="AL28787" s="104"/>
      <c r="AO28787" s="104"/>
      <c r="AP28787" s="104"/>
    </row>
    <row r="28788" spans="21:42" ht="15" customHeight="1" x14ac:dyDescent="0.25">
      <c r="U28788" s="104"/>
      <c r="AB28788" s="104"/>
      <c r="AC28788" s="104"/>
      <c r="AF28788" s="104"/>
      <c r="AG28788" s="104"/>
      <c r="AK28788" s="104"/>
      <c r="AL28788" s="104"/>
      <c r="AO28788" s="104"/>
      <c r="AP28788" s="104"/>
    </row>
    <row r="28789" spans="21:42" ht="15" customHeight="1" x14ac:dyDescent="0.25">
      <c r="U28789" s="104"/>
      <c r="AB28789" s="104"/>
      <c r="AC28789" s="104"/>
      <c r="AF28789" s="104"/>
      <c r="AG28789" s="104"/>
      <c r="AK28789" s="104"/>
      <c r="AL28789" s="104"/>
      <c r="AO28789" s="104"/>
      <c r="AP28789" s="104"/>
    </row>
    <row r="28790" spans="21:42" ht="15" customHeight="1" x14ac:dyDescent="0.25">
      <c r="U28790" s="104"/>
      <c r="AB28790" s="104"/>
      <c r="AC28790" s="104"/>
      <c r="AF28790" s="104"/>
      <c r="AG28790" s="104"/>
      <c r="AK28790" s="104"/>
      <c r="AL28790" s="104"/>
      <c r="AO28790" s="104"/>
      <c r="AP28790" s="104"/>
    </row>
    <row r="28791" spans="21:42" ht="15" customHeight="1" x14ac:dyDescent="0.25">
      <c r="U28791" s="104"/>
      <c r="AB28791" s="104"/>
      <c r="AC28791" s="104"/>
      <c r="AF28791" s="104"/>
      <c r="AG28791" s="104"/>
      <c r="AK28791" s="104"/>
      <c r="AL28791" s="104"/>
      <c r="AO28791" s="104"/>
      <c r="AP28791" s="104"/>
    </row>
    <row r="28792" spans="21:42" ht="15" customHeight="1" x14ac:dyDescent="0.25">
      <c r="U28792" s="104"/>
      <c r="AB28792" s="104"/>
      <c r="AC28792" s="104"/>
      <c r="AF28792" s="104"/>
      <c r="AG28792" s="104"/>
      <c r="AK28792" s="104"/>
      <c r="AL28792" s="104"/>
      <c r="AO28792" s="104"/>
      <c r="AP28792" s="104"/>
    </row>
    <row r="28793" spans="21:42" ht="15" customHeight="1" x14ac:dyDescent="0.25">
      <c r="U28793" s="104"/>
      <c r="AB28793" s="104"/>
      <c r="AC28793" s="104"/>
      <c r="AF28793" s="104"/>
      <c r="AG28793" s="104"/>
      <c r="AK28793" s="104"/>
      <c r="AL28793" s="104"/>
      <c r="AO28793" s="104"/>
      <c r="AP28793" s="104"/>
    </row>
    <row r="28794" spans="21:42" ht="15" customHeight="1" x14ac:dyDescent="0.25">
      <c r="U28794" s="104"/>
      <c r="AB28794" s="104"/>
      <c r="AC28794" s="104"/>
      <c r="AF28794" s="104"/>
      <c r="AG28794" s="104"/>
      <c r="AK28794" s="104"/>
      <c r="AL28794" s="104"/>
      <c r="AO28794" s="104"/>
      <c r="AP28794" s="104"/>
    </row>
    <row r="28795" spans="21:42" ht="15" customHeight="1" x14ac:dyDescent="0.25">
      <c r="U28795" s="104"/>
      <c r="AB28795" s="104"/>
      <c r="AC28795" s="104"/>
      <c r="AF28795" s="104"/>
      <c r="AG28795" s="104"/>
      <c r="AK28795" s="104"/>
      <c r="AL28795" s="104"/>
      <c r="AO28795" s="104"/>
      <c r="AP28795" s="104"/>
    </row>
    <row r="28796" spans="21:42" ht="15" customHeight="1" x14ac:dyDescent="0.25">
      <c r="U28796" s="104"/>
      <c r="AB28796" s="104"/>
      <c r="AC28796" s="104"/>
      <c r="AF28796" s="104"/>
      <c r="AG28796" s="104"/>
      <c r="AK28796" s="104"/>
      <c r="AL28796" s="104"/>
      <c r="AO28796" s="104"/>
      <c r="AP28796" s="104"/>
    </row>
    <row r="28797" spans="21:42" ht="15" customHeight="1" x14ac:dyDescent="0.25">
      <c r="U28797" s="104"/>
      <c r="AB28797" s="104"/>
      <c r="AC28797" s="104"/>
      <c r="AF28797" s="104"/>
      <c r="AG28797" s="104"/>
      <c r="AK28797" s="104"/>
      <c r="AL28797" s="104"/>
      <c r="AO28797" s="104"/>
      <c r="AP28797" s="104"/>
    </row>
    <row r="28798" spans="21:42" ht="15" customHeight="1" x14ac:dyDescent="0.25">
      <c r="U28798" s="104"/>
      <c r="AB28798" s="104"/>
      <c r="AC28798" s="104"/>
      <c r="AF28798" s="104"/>
      <c r="AG28798" s="104"/>
      <c r="AK28798" s="104"/>
      <c r="AL28798" s="104"/>
      <c r="AO28798" s="104"/>
      <c r="AP28798" s="104"/>
    </row>
    <row r="28799" spans="21:42" ht="15" customHeight="1" x14ac:dyDescent="0.25">
      <c r="U28799" s="104"/>
      <c r="AB28799" s="104"/>
      <c r="AC28799" s="104"/>
      <c r="AF28799" s="104"/>
      <c r="AG28799" s="104"/>
      <c r="AK28799" s="104"/>
      <c r="AL28799" s="104"/>
      <c r="AO28799" s="104"/>
      <c r="AP28799" s="104"/>
    </row>
    <row r="28800" spans="21:42" ht="15" customHeight="1" x14ac:dyDescent="0.25">
      <c r="U28800" s="104"/>
      <c r="AB28800" s="104"/>
      <c r="AC28800" s="104"/>
      <c r="AF28800" s="104"/>
      <c r="AG28800" s="104"/>
      <c r="AK28800" s="104"/>
      <c r="AL28800" s="104"/>
      <c r="AO28800" s="104"/>
      <c r="AP28800" s="104"/>
    </row>
    <row r="28801" spans="21:42" ht="15" customHeight="1" x14ac:dyDescent="0.25">
      <c r="U28801" s="104"/>
      <c r="AB28801" s="104"/>
      <c r="AC28801" s="104"/>
      <c r="AF28801" s="104"/>
      <c r="AG28801" s="104"/>
      <c r="AK28801" s="104"/>
      <c r="AL28801" s="104"/>
      <c r="AO28801" s="104"/>
      <c r="AP28801" s="104"/>
    </row>
    <row r="28802" spans="21:42" ht="15" customHeight="1" x14ac:dyDescent="0.25">
      <c r="U28802" s="104"/>
      <c r="AB28802" s="104"/>
      <c r="AC28802" s="104"/>
      <c r="AF28802" s="104"/>
      <c r="AG28802" s="104"/>
      <c r="AK28802" s="104"/>
      <c r="AL28802" s="104"/>
      <c r="AO28802" s="104"/>
      <c r="AP28802" s="104"/>
    </row>
    <row r="28803" spans="21:42" ht="15" customHeight="1" x14ac:dyDescent="0.25">
      <c r="U28803" s="104"/>
      <c r="AB28803" s="104"/>
      <c r="AC28803" s="104"/>
      <c r="AF28803" s="104"/>
      <c r="AG28803" s="104"/>
      <c r="AK28803" s="104"/>
      <c r="AL28803" s="104"/>
      <c r="AO28803" s="104"/>
      <c r="AP28803" s="104"/>
    </row>
    <row r="28804" spans="21:42" ht="15" customHeight="1" x14ac:dyDescent="0.25">
      <c r="U28804" s="104"/>
      <c r="AB28804" s="104"/>
      <c r="AC28804" s="104"/>
      <c r="AF28804" s="104"/>
      <c r="AG28804" s="104"/>
      <c r="AK28804" s="104"/>
      <c r="AL28804" s="104"/>
      <c r="AO28804" s="104"/>
      <c r="AP28804" s="104"/>
    </row>
    <row r="28805" spans="21:42" ht="15" customHeight="1" x14ac:dyDescent="0.25">
      <c r="U28805" s="104"/>
      <c r="AB28805" s="104"/>
      <c r="AC28805" s="104"/>
      <c r="AF28805" s="104"/>
      <c r="AG28805" s="104"/>
      <c r="AK28805" s="104"/>
      <c r="AL28805" s="104"/>
      <c r="AO28805" s="104"/>
      <c r="AP28805" s="104"/>
    </row>
    <row r="28806" spans="21:42" ht="15" customHeight="1" x14ac:dyDescent="0.25">
      <c r="U28806" s="104"/>
      <c r="AB28806" s="104"/>
      <c r="AC28806" s="104"/>
      <c r="AF28806" s="104"/>
      <c r="AG28806" s="104"/>
      <c r="AK28806" s="104"/>
      <c r="AL28806" s="104"/>
      <c r="AO28806" s="104"/>
      <c r="AP28806" s="104"/>
    </row>
    <row r="28807" spans="21:42" ht="15" customHeight="1" x14ac:dyDescent="0.25">
      <c r="U28807" s="104"/>
      <c r="AB28807" s="104"/>
      <c r="AC28807" s="104"/>
      <c r="AF28807" s="104"/>
      <c r="AG28807" s="104"/>
      <c r="AK28807" s="104"/>
      <c r="AL28807" s="104"/>
      <c r="AO28807" s="104"/>
      <c r="AP28807" s="104"/>
    </row>
    <row r="28808" spans="21:42" ht="15" customHeight="1" x14ac:dyDescent="0.25">
      <c r="U28808" s="104"/>
      <c r="AB28808" s="104"/>
      <c r="AC28808" s="104"/>
      <c r="AF28808" s="104"/>
      <c r="AG28808" s="104"/>
      <c r="AK28808" s="104"/>
      <c r="AL28808" s="104"/>
      <c r="AO28808" s="104"/>
      <c r="AP28808" s="104"/>
    </row>
    <row r="28809" spans="21:42" ht="15" customHeight="1" x14ac:dyDescent="0.25">
      <c r="U28809" s="104"/>
      <c r="AB28809" s="104"/>
      <c r="AC28809" s="104"/>
      <c r="AF28809" s="104"/>
      <c r="AG28809" s="104"/>
      <c r="AK28809" s="104"/>
      <c r="AL28809" s="104"/>
      <c r="AO28809" s="104"/>
      <c r="AP28809" s="104"/>
    </row>
    <row r="28810" spans="21:42" ht="15" customHeight="1" x14ac:dyDescent="0.25">
      <c r="U28810" s="104"/>
      <c r="AB28810" s="104"/>
      <c r="AC28810" s="104"/>
      <c r="AF28810" s="104"/>
      <c r="AG28810" s="104"/>
      <c r="AK28810" s="104"/>
      <c r="AL28810" s="104"/>
      <c r="AO28810" s="104"/>
      <c r="AP28810" s="104"/>
    </row>
    <row r="28811" spans="21:42" ht="15" customHeight="1" x14ac:dyDescent="0.25">
      <c r="U28811" s="104"/>
      <c r="AB28811" s="104"/>
      <c r="AC28811" s="104"/>
      <c r="AF28811" s="104"/>
      <c r="AG28811" s="104"/>
      <c r="AK28811" s="104"/>
      <c r="AL28811" s="104"/>
      <c r="AO28811" s="104"/>
      <c r="AP28811" s="104"/>
    </row>
    <row r="28812" spans="21:42" ht="15" customHeight="1" x14ac:dyDescent="0.25">
      <c r="U28812" s="104"/>
      <c r="AB28812" s="104"/>
      <c r="AC28812" s="104"/>
      <c r="AF28812" s="104"/>
      <c r="AG28812" s="104"/>
      <c r="AK28812" s="104"/>
      <c r="AL28812" s="104"/>
      <c r="AO28812" s="104"/>
      <c r="AP28812" s="104"/>
    </row>
    <row r="28813" spans="21:42" ht="15" customHeight="1" x14ac:dyDescent="0.25">
      <c r="U28813" s="104"/>
      <c r="AB28813" s="104"/>
      <c r="AC28813" s="104"/>
      <c r="AF28813" s="104"/>
      <c r="AG28813" s="104"/>
      <c r="AK28813" s="104"/>
      <c r="AL28813" s="104"/>
      <c r="AO28813" s="104"/>
      <c r="AP28813" s="104"/>
    </row>
    <row r="28814" spans="21:42" ht="15" customHeight="1" x14ac:dyDescent="0.25">
      <c r="U28814" s="104"/>
      <c r="AB28814" s="104"/>
      <c r="AC28814" s="104"/>
      <c r="AF28814" s="104"/>
      <c r="AG28814" s="104"/>
      <c r="AK28814" s="104"/>
      <c r="AL28814" s="104"/>
      <c r="AO28814" s="104"/>
      <c r="AP28814" s="104"/>
    </row>
    <row r="28815" spans="21:42" ht="15" customHeight="1" x14ac:dyDescent="0.25">
      <c r="U28815" s="104"/>
      <c r="AB28815" s="104"/>
      <c r="AC28815" s="104"/>
      <c r="AF28815" s="104"/>
      <c r="AG28815" s="104"/>
      <c r="AK28815" s="104"/>
      <c r="AL28815" s="104"/>
      <c r="AO28815" s="104"/>
      <c r="AP28815" s="104"/>
    </row>
    <row r="28816" spans="21:42" ht="15" customHeight="1" x14ac:dyDescent="0.25">
      <c r="U28816" s="104"/>
      <c r="AB28816" s="104"/>
      <c r="AC28816" s="104"/>
      <c r="AF28816" s="104"/>
      <c r="AG28816" s="104"/>
      <c r="AK28816" s="104"/>
      <c r="AL28816" s="104"/>
      <c r="AO28816" s="104"/>
      <c r="AP28816" s="104"/>
    </row>
    <row r="28817" spans="21:42" ht="15" customHeight="1" x14ac:dyDescent="0.25">
      <c r="U28817" s="104"/>
      <c r="AB28817" s="104"/>
      <c r="AC28817" s="104"/>
      <c r="AF28817" s="104"/>
      <c r="AG28817" s="104"/>
      <c r="AK28817" s="104"/>
      <c r="AL28817" s="104"/>
      <c r="AO28817" s="104"/>
      <c r="AP28817" s="104"/>
    </row>
    <row r="28818" spans="21:42" ht="15" customHeight="1" x14ac:dyDescent="0.25">
      <c r="U28818" s="104"/>
      <c r="AB28818" s="104"/>
      <c r="AC28818" s="104"/>
      <c r="AF28818" s="104"/>
      <c r="AG28818" s="104"/>
      <c r="AK28818" s="104"/>
      <c r="AL28818" s="104"/>
      <c r="AO28818" s="104"/>
      <c r="AP28818" s="104"/>
    </row>
    <row r="28819" spans="21:42" ht="15" customHeight="1" x14ac:dyDescent="0.25">
      <c r="U28819" s="104"/>
      <c r="AB28819" s="104"/>
      <c r="AC28819" s="104"/>
      <c r="AF28819" s="104"/>
      <c r="AG28819" s="104"/>
      <c r="AK28819" s="104"/>
      <c r="AL28819" s="104"/>
      <c r="AO28819" s="104"/>
      <c r="AP28819" s="104"/>
    </row>
    <row r="28820" spans="21:42" ht="15" customHeight="1" x14ac:dyDescent="0.25">
      <c r="U28820" s="104"/>
      <c r="AB28820" s="104"/>
      <c r="AC28820" s="104"/>
      <c r="AF28820" s="104"/>
      <c r="AG28820" s="104"/>
      <c r="AK28820" s="104"/>
      <c r="AL28820" s="104"/>
      <c r="AO28820" s="104"/>
      <c r="AP28820" s="104"/>
    </row>
    <row r="28821" spans="21:42" ht="15" customHeight="1" x14ac:dyDescent="0.25">
      <c r="U28821" s="104"/>
      <c r="AB28821" s="104"/>
      <c r="AC28821" s="104"/>
      <c r="AF28821" s="104"/>
      <c r="AG28821" s="104"/>
      <c r="AK28821" s="104"/>
      <c r="AL28821" s="104"/>
      <c r="AO28821" s="104"/>
      <c r="AP28821" s="104"/>
    </row>
    <row r="28822" spans="21:42" ht="15" customHeight="1" x14ac:dyDescent="0.25">
      <c r="U28822" s="104"/>
      <c r="AB28822" s="104"/>
      <c r="AC28822" s="104"/>
      <c r="AF28822" s="104"/>
      <c r="AG28822" s="104"/>
      <c r="AK28822" s="104"/>
      <c r="AL28822" s="104"/>
      <c r="AO28822" s="104"/>
      <c r="AP28822" s="104"/>
    </row>
    <row r="28823" spans="21:42" ht="15" customHeight="1" x14ac:dyDescent="0.25">
      <c r="U28823" s="104"/>
      <c r="AB28823" s="104"/>
      <c r="AC28823" s="104"/>
      <c r="AF28823" s="104"/>
      <c r="AG28823" s="104"/>
      <c r="AK28823" s="104"/>
      <c r="AL28823" s="104"/>
      <c r="AO28823" s="104"/>
      <c r="AP28823" s="104"/>
    </row>
    <row r="28824" spans="21:42" ht="15" customHeight="1" x14ac:dyDescent="0.25">
      <c r="U28824" s="104"/>
      <c r="AB28824" s="104"/>
      <c r="AC28824" s="104"/>
      <c r="AF28824" s="104"/>
      <c r="AG28824" s="104"/>
      <c r="AK28824" s="104"/>
      <c r="AL28824" s="104"/>
      <c r="AO28824" s="104"/>
      <c r="AP28824" s="104"/>
    </row>
    <row r="28825" spans="21:42" ht="15" customHeight="1" x14ac:dyDescent="0.25">
      <c r="U28825" s="104"/>
      <c r="AB28825" s="104"/>
      <c r="AC28825" s="104"/>
      <c r="AF28825" s="104"/>
      <c r="AG28825" s="104"/>
      <c r="AK28825" s="104"/>
      <c r="AL28825" s="104"/>
      <c r="AO28825" s="104"/>
      <c r="AP28825" s="104"/>
    </row>
    <row r="28826" spans="21:42" ht="15" customHeight="1" x14ac:dyDescent="0.25">
      <c r="U28826" s="104"/>
      <c r="AB28826" s="104"/>
      <c r="AC28826" s="104"/>
      <c r="AF28826" s="104"/>
      <c r="AG28826" s="104"/>
      <c r="AK28826" s="104"/>
      <c r="AL28826" s="104"/>
      <c r="AO28826" s="104"/>
      <c r="AP28826" s="104"/>
    </row>
    <row r="28827" spans="21:42" ht="15" customHeight="1" x14ac:dyDescent="0.25">
      <c r="U28827" s="104"/>
      <c r="AB28827" s="104"/>
      <c r="AC28827" s="104"/>
      <c r="AF28827" s="104"/>
      <c r="AG28827" s="104"/>
      <c r="AK28827" s="104"/>
      <c r="AL28827" s="104"/>
      <c r="AO28827" s="104"/>
      <c r="AP28827" s="104"/>
    </row>
    <row r="28828" spans="21:42" ht="15" customHeight="1" x14ac:dyDescent="0.25">
      <c r="U28828" s="104"/>
      <c r="AB28828" s="104"/>
      <c r="AC28828" s="104"/>
      <c r="AF28828" s="104"/>
      <c r="AG28828" s="104"/>
      <c r="AK28828" s="104"/>
      <c r="AL28828" s="104"/>
      <c r="AO28828" s="104"/>
      <c r="AP28828" s="104"/>
    </row>
    <row r="28829" spans="21:42" ht="15" customHeight="1" x14ac:dyDescent="0.25">
      <c r="U28829" s="104"/>
      <c r="AB28829" s="104"/>
      <c r="AC28829" s="104"/>
      <c r="AF28829" s="104"/>
      <c r="AG28829" s="104"/>
      <c r="AK28829" s="104"/>
      <c r="AL28829" s="104"/>
      <c r="AO28829" s="104"/>
      <c r="AP28829" s="104"/>
    </row>
    <row r="28830" spans="21:42" ht="15" customHeight="1" x14ac:dyDescent="0.25">
      <c r="U28830" s="104"/>
      <c r="AB28830" s="104"/>
      <c r="AC28830" s="104"/>
      <c r="AF28830" s="104"/>
      <c r="AG28830" s="104"/>
      <c r="AK28830" s="104"/>
      <c r="AL28830" s="104"/>
      <c r="AO28830" s="104"/>
      <c r="AP28830" s="104"/>
    </row>
    <row r="28831" spans="21:42" ht="15" customHeight="1" x14ac:dyDescent="0.25">
      <c r="U28831" s="104"/>
      <c r="AB28831" s="104"/>
      <c r="AC28831" s="104"/>
      <c r="AF28831" s="104"/>
      <c r="AG28831" s="104"/>
      <c r="AK28831" s="104"/>
      <c r="AL28831" s="104"/>
      <c r="AO28831" s="104"/>
      <c r="AP28831" s="104"/>
    </row>
    <row r="28832" spans="21:42" ht="15" customHeight="1" x14ac:dyDescent="0.25">
      <c r="U28832" s="104"/>
      <c r="AB28832" s="104"/>
      <c r="AC28832" s="104"/>
      <c r="AF28832" s="104"/>
      <c r="AG28832" s="104"/>
      <c r="AK28832" s="104"/>
      <c r="AL28832" s="104"/>
      <c r="AO28832" s="104"/>
      <c r="AP28832" s="104"/>
    </row>
    <row r="28833" spans="21:42" ht="15" customHeight="1" x14ac:dyDescent="0.25">
      <c r="U28833" s="104"/>
      <c r="AB28833" s="104"/>
      <c r="AC28833" s="104"/>
      <c r="AF28833" s="104"/>
      <c r="AG28833" s="104"/>
      <c r="AK28833" s="104"/>
      <c r="AL28833" s="104"/>
      <c r="AO28833" s="104"/>
      <c r="AP28833" s="104"/>
    </row>
    <row r="28834" spans="21:42" ht="15" customHeight="1" x14ac:dyDescent="0.25">
      <c r="U28834" s="104"/>
      <c r="AB28834" s="104"/>
      <c r="AC28834" s="104"/>
      <c r="AF28834" s="104"/>
      <c r="AG28834" s="104"/>
      <c r="AK28834" s="104"/>
      <c r="AL28834" s="104"/>
      <c r="AO28834" s="104"/>
      <c r="AP28834" s="104"/>
    </row>
    <row r="28835" spans="21:42" ht="15" customHeight="1" x14ac:dyDescent="0.25">
      <c r="U28835" s="104"/>
      <c r="AB28835" s="104"/>
      <c r="AC28835" s="104"/>
      <c r="AF28835" s="104"/>
      <c r="AG28835" s="104"/>
      <c r="AK28835" s="104"/>
      <c r="AL28835" s="104"/>
      <c r="AO28835" s="104"/>
      <c r="AP28835" s="104"/>
    </row>
    <row r="28836" spans="21:42" ht="15" customHeight="1" x14ac:dyDescent="0.25">
      <c r="U28836" s="104"/>
      <c r="AB28836" s="104"/>
      <c r="AC28836" s="104"/>
      <c r="AF28836" s="104"/>
      <c r="AG28836" s="104"/>
      <c r="AK28836" s="104"/>
      <c r="AL28836" s="104"/>
      <c r="AO28836" s="104"/>
      <c r="AP28836" s="104"/>
    </row>
    <row r="28837" spans="21:42" ht="15" customHeight="1" x14ac:dyDescent="0.25">
      <c r="U28837" s="104"/>
      <c r="AB28837" s="104"/>
      <c r="AC28837" s="104"/>
      <c r="AF28837" s="104"/>
      <c r="AG28837" s="104"/>
      <c r="AK28837" s="104"/>
      <c r="AL28837" s="104"/>
      <c r="AO28837" s="104"/>
      <c r="AP28837" s="104"/>
    </row>
    <row r="28838" spans="21:42" ht="15" customHeight="1" x14ac:dyDescent="0.25">
      <c r="U28838" s="104"/>
      <c r="AB28838" s="104"/>
      <c r="AC28838" s="104"/>
      <c r="AF28838" s="104"/>
      <c r="AG28838" s="104"/>
      <c r="AK28838" s="104"/>
      <c r="AL28838" s="104"/>
      <c r="AO28838" s="104"/>
      <c r="AP28838" s="104"/>
    </row>
    <row r="28839" spans="21:42" ht="15" customHeight="1" x14ac:dyDescent="0.25">
      <c r="U28839" s="104"/>
      <c r="AB28839" s="104"/>
      <c r="AC28839" s="104"/>
      <c r="AF28839" s="104"/>
      <c r="AG28839" s="104"/>
      <c r="AK28839" s="104"/>
      <c r="AL28839" s="104"/>
      <c r="AO28839" s="104"/>
      <c r="AP28839" s="104"/>
    </row>
    <row r="28840" spans="21:42" ht="15" customHeight="1" x14ac:dyDescent="0.25">
      <c r="U28840" s="104"/>
      <c r="AB28840" s="104"/>
      <c r="AC28840" s="104"/>
      <c r="AF28840" s="104"/>
      <c r="AG28840" s="104"/>
      <c r="AK28840" s="104"/>
      <c r="AL28840" s="104"/>
      <c r="AO28840" s="104"/>
      <c r="AP28840" s="104"/>
    </row>
    <row r="28841" spans="21:42" ht="15" customHeight="1" x14ac:dyDescent="0.25">
      <c r="U28841" s="104"/>
      <c r="AB28841" s="104"/>
      <c r="AC28841" s="104"/>
      <c r="AF28841" s="104"/>
      <c r="AG28841" s="104"/>
      <c r="AK28841" s="104"/>
      <c r="AL28841" s="104"/>
      <c r="AO28841" s="104"/>
      <c r="AP28841" s="104"/>
    </row>
    <row r="28842" spans="21:42" ht="15" customHeight="1" x14ac:dyDescent="0.25">
      <c r="U28842" s="104"/>
      <c r="AB28842" s="104"/>
      <c r="AC28842" s="104"/>
      <c r="AF28842" s="104"/>
      <c r="AG28842" s="104"/>
      <c r="AK28842" s="104"/>
      <c r="AL28842" s="104"/>
      <c r="AO28842" s="104"/>
      <c r="AP28842" s="104"/>
    </row>
    <row r="28843" spans="21:42" ht="15" customHeight="1" x14ac:dyDescent="0.25">
      <c r="U28843" s="104"/>
      <c r="AB28843" s="104"/>
      <c r="AC28843" s="104"/>
      <c r="AF28843" s="104"/>
      <c r="AG28843" s="104"/>
      <c r="AK28843" s="104"/>
      <c r="AL28843" s="104"/>
      <c r="AO28843" s="104"/>
      <c r="AP28843" s="104"/>
    </row>
    <row r="28844" spans="21:42" ht="15" customHeight="1" x14ac:dyDescent="0.25">
      <c r="U28844" s="104"/>
      <c r="AB28844" s="104"/>
      <c r="AC28844" s="104"/>
      <c r="AF28844" s="104"/>
      <c r="AG28844" s="104"/>
      <c r="AK28844" s="104"/>
      <c r="AL28844" s="104"/>
      <c r="AO28844" s="104"/>
      <c r="AP28844" s="104"/>
    </row>
    <row r="28845" spans="21:42" ht="15" customHeight="1" x14ac:dyDescent="0.25">
      <c r="U28845" s="104"/>
      <c r="AB28845" s="104"/>
      <c r="AC28845" s="104"/>
      <c r="AF28845" s="104"/>
      <c r="AG28845" s="104"/>
      <c r="AK28845" s="104"/>
      <c r="AL28845" s="104"/>
      <c r="AO28845" s="104"/>
      <c r="AP28845" s="104"/>
    </row>
    <row r="28846" spans="21:42" ht="15" customHeight="1" x14ac:dyDescent="0.25">
      <c r="U28846" s="104"/>
      <c r="AB28846" s="104"/>
      <c r="AC28846" s="104"/>
      <c r="AF28846" s="104"/>
      <c r="AG28846" s="104"/>
      <c r="AK28846" s="104"/>
      <c r="AL28846" s="104"/>
      <c r="AO28846" s="104"/>
      <c r="AP28846" s="104"/>
    </row>
    <row r="28847" spans="21:42" ht="15" customHeight="1" x14ac:dyDescent="0.25">
      <c r="U28847" s="104"/>
      <c r="AB28847" s="104"/>
      <c r="AC28847" s="104"/>
      <c r="AF28847" s="104"/>
      <c r="AG28847" s="104"/>
      <c r="AK28847" s="104"/>
      <c r="AL28847" s="104"/>
      <c r="AO28847" s="104"/>
      <c r="AP28847" s="104"/>
    </row>
    <row r="28848" spans="21:42" ht="15" customHeight="1" x14ac:dyDescent="0.25">
      <c r="U28848" s="104"/>
      <c r="AB28848" s="104"/>
      <c r="AC28848" s="104"/>
      <c r="AF28848" s="104"/>
      <c r="AG28848" s="104"/>
      <c r="AK28848" s="104"/>
      <c r="AL28848" s="104"/>
      <c r="AO28848" s="104"/>
      <c r="AP28848" s="104"/>
    </row>
    <row r="28849" spans="21:42" ht="15" customHeight="1" x14ac:dyDescent="0.25">
      <c r="U28849" s="104"/>
      <c r="AB28849" s="104"/>
      <c r="AC28849" s="104"/>
      <c r="AF28849" s="104"/>
      <c r="AG28849" s="104"/>
      <c r="AK28849" s="104"/>
      <c r="AL28849" s="104"/>
      <c r="AO28849" s="104"/>
      <c r="AP28849" s="104"/>
    </row>
    <row r="28850" spans="21:42" ht="15" customHeight="1" x14ac:dyDescent="0.25">
      <c r="U28850" s="104"/>
      <c r="AB28850" s="104"/>
      <c r="AC28850" s="104"/>
      <c r="AF28850" s="104"/>
      <c r="AG28850" s="104"/>
      <c r="AK28850" s="104"/>
      <c r="AL28850" s="104"/>
      <c r="AO28850" s="104"/>
      <c r="AP28850" s="104"/>
    </row>
    <row r="28851" spans="21:42" ht="15" customHeight="1" x14ac:dyDescent="0.25">
      <c r="U28851" s="104"/>
      <c r="AB28851" s="104"/>
      <c r="AC28851" s="104"/>
      <c r="AF28851" s="104"/>
      <c r="AG28851" s="104"/>
      <c r="AK28851" s="104"/>
      <c r="AL28851" s="104"/>
      <c r="AO28851" s="104"/>
      <c r="AP28851" s="104"/>
    </row>
    <row r="28852" spans="21:42" ht="15" customHeight="1" x14ac:dyDescent="0.25">
      <c r="U28852" s="104"/>
      <c r="AB28852" s="104"/>
      <c r="AC28852" s="104"/>
      <c r="AF28852" s="104"/>
      <c r="AG28852" s="104"/>
      <c r="AK28852" s="104"/>
      <c r="AL28852" s="104"/>
      <c r="AO28852" s="104"/>
      <c r="AP28852" s="104"/>
    </row>
    <row r="28853" spans="21:42" ht="15" customHeight="1" x14ac:dyDescent="0.25">
      <c r="U28853" s="104"/>
      <c r="AB28853" s="104"/>
      <c r="AC28853" s="104"/>
      <c r="AF28853" s="104"/>
      <c r="AG28853" s="104"/>
      <c r="AK28853" s="104"/>
      <c r="AL28853" s="104"/>
      <c r="AO28853" s="104"/>
      <c r="AP28853" s="104"/>
    </row>
    <row r="28854" spans="21:42" ht="15" customHeight="1" x14ac:dyDescent="0.25">
      <c r="U28854" s="104"/>
      <c r="AB28854" s="104"/>
      <c r="AC28854" s="104"/>
      <c r="AF28854" s="104"/>
      <c r="AG28854" s="104"/>
      <c r="AK28854" s="104"/>
      <c r="AL28854" s="104"/>
      <c r="AO28854" s="104"/>
      <c r="AP28854" s="104"/>
    </row>
    <row r="28855" spans="21:42" ht="15" customHeight="1" x14ac:dyDescent="0.25">
      <c r="U28855" s="104"/>
      <c r="AB28855" s="104"/>
      <c r="AC28855" s="104"/>
      <c r="AF28855" s="104"/>
      <c r="AG28855" s="104"/>
      <c r="AK28855" s="104"/>
      <c r="AL28855" s="104"/>
      <c r="AO28855" s="104"/>
      <c r="AP28855" s="104"/>
    </row>
    <row r="28856" spans="21:42" ht="15" customHeight="1" x14ac:dyDescent="0.25">
      <c r="U28856" s="104"/>
      <c r="AB28856" s="104"/>
      <c r="AC28856" s="104"/>
      <c r="AF28856" s="104"/>
      <c r="AG28856" s="104"/>
      <c r="AK28856" s="104"/>
      <c r="AL28856" s="104"/>
      <c r="AO28856" s="104"/>
      <c r="AP28856" s="104"/>
    </row>
    <row r="28857" spans="21:42" ht="15" customHeight="1" x14ac:dyDescent="0.25">
      <c r="U28857" s="104"/>
      <c r="AB28857" s="104"/>
      <c r="AC28857" s="104"/>
      <c r="AF28857" s="104"/>
      <c r="AG28857" s="104"/>
      <c r="AK28857" s="104"/>
      <c r="AL28857" s="104"/>
      <c r="AO28857" s="104"/>
      <c r="AP28857" s="104"/>
    </row>
    <row r="28858" spans="21:42" ht="15" customHeight="1" x14ac:dyDescent="0.25">
      <c r="U28858" s="104"/>
      <c r="AB28858" s="104"/>
      <c r="AC28858" s="104"/>
      <c r="AF28858" s="104"/>
      <c r="AG28858" s="104"/>
      <c r="AK28858" s="104"/>
      <c r="AL28858" s="104"/>
      <c r="AO28858" s="104"/>
      <c r="AP28858" s="104"/>
    </row>
    <row r="28859" spans="21:42" ht="15" customHeight="1" x14ac:dyDescent="0.25">
      <c r="U28859" s="104"/>
      <c r="AB28859" s="104"/>
      <c r="AC28859" s="104"/>
      <c r="AF28859" s="104"/>
      <c r="AG28859" s="104"/>
      <c r="AK28859" s="104"/>
      <c r="AL28859" s="104"/>
      <c r="AO28859" s="104"/>
      <c r="AP28859" s="104"/>
    </row>
    <row r="28860" spans="21:42" ht="15" customHeight="1" x14ac:dyDescent="0.25">
      <c r="U28860" s="104"/>
      <c r="AB28860" s="104"/>
      <c r="AC28860" s="104"/>
      <c r="AF28860" s="104"/>
      <c r="AG28860" s="104"/>
      <c r="AK28860" s="104"/>
      <c r="AL28860" s="104"/>
      <c r="AO28860" s="104"/>
      <c r="AP28860" s="104"/>
    </row>
    <row r="28861" spans="21:42" ht="15" customHeight="1" x14ac:dyDescent="0.25">
      <c r="U28861" s="104"/>
      <c r="AB28861" s="104"/>
      <c r="AC28861" s="104"/>
      <c r="AF28861" s="104"/>
      <c r="AG28861" s="104"/>
      <c r="AK28861" s="104"/>
      <c r="AL28861" s="104"/>
      <c r="AO28861" s="104"/>
      <c r="AP28861" s="104"/>
    </row>
    <row r="28862" spans="21:42" ht="15" customHeight="1" x14ac:dyDescent="0.25">
      <c r="U28862" s="104"/>
      <c r="AB28862" s="104"/>
      <c r="AC28862" s="104"/>
      <c r="AF28862" s="104"/>
      <c r="AG28862" s="104"/>
      <c r="AK28862" s="104"/>
      <c r="AL28862" s="104"/>
      <c r="AO28862" s="104"/>
      <c r="AP28862" s="104"/>
    </row>
    <row r="28863" spans="21:42" ht="15" customHeight="1" x14ac:dyDescent="0.25">
      <c r="U28863" s="104"/>
      <c r="AB28863" s="104"/>
      <c r="AC28863" s="104"/>
      <c r="AF28863" s="104"/>
      <c r="AG28863" s="104"/>
      <c r="AK28863" s="104"/>
      <c r="AL28863" s="104"/>
      <c r="AO28863" s="104"/>
      <c r="AP28863" s="104"/>
    </row>
    <row r="28864" spans="21:42" ht="15" customHeight="1" x14ac:dyDescent="0.25">
      <c r="U28864" s="104"/>
      <c r="AB28864" s="104"/>
      <c r="AC28864" s="104"/>
      <c r="AF28864" s="104"/>
      <c r="AG28864" s="104"/>
      <c r="AK28864" s="104"/>
      <c r="AL28864" s="104"/>
      <c r="AO28864" s="104"/>
      <c r="AP28864" s="104"/>
    </row>
    <row r="28865" spans="21:42" ht="15" customHeight="1" x14ac:dyDescent="0.25">
      <c r="U28865" s="104"/>
      <c r="AB28865" s="104"/>
      <c r="AC28865" s="104"/>
      <c r="AF28865" s="104"/>
      <c r="AG28865" s="104"/>
      <c r="AK28865" s="104"/>
      <c r="AL28865" s="104"/>
      <c r="AO28865" s="104"/>
      <c r="AP28865" s="104"/>
    </row>
    <row r="28866" spans="21:42" ht="15" customHeight="1" x14ac:dyDescent="0.25">
      <c r="U28866" s="104"/>
      <c r="AB28866" s="104"/>
      <c r="AC28866" s="104"/>
      <c r="AF28866" s="104"/>
      <c r="AG28866" s="104"/>
      <c r="AK28866" s="104"/>
      <c r="AL28866" s="104"/>
      <c r="AO28866" s="104"/>
      <c r="AP28866" s="104"/>
    </row>
    <row r="28867" spans="21:42" ht="15" customHeight="1" x14ac:dyDescent="0.25">
      <c r="U28867" s="104"/>
      <c r="AB28867" s="104"/>
      <c r="AC28867" s="104"/>
      <c r="AF28867" s="104"/>
      <c r="AG28867" s="104"/>
      <c r="AK28867" s="104"/>
      <c r="AL28867" s="104"/>
      <c r="AO28867" s="104"/>
      <c r="AP28867" s="104"/>
    </row>
    <row r="28868" spans="21:42" ht="15" customHeight="1" x14ac:dyDescent="0.25">
      <c r="U28868" s="104"/>
      <c r="AB28868" s="104"/>
      <c r="AC28868" s="104"/>
      <c r="AF28868" s="104"/>
      <c r="AG28868" s="104"/>
      <c r="AK28868" s="104"/>
      <c r="AL28868" s="104"/>
      <c r="AO28868" s="104"/>
      <c r="AP28868" s="104"/>
    </row>
    <row r="28869" spans="21:42" ht="15" customHeight="1" x14ac:dyDescent="0.25">
      <c r="U28869" s="104"/>
      <c r="AB28869" s="104"/>
      <c r="AC28869" s="104"/>
      <c r="AF28869" s="104"/>
      <c r="AG28869" s="104"/>
      <c r="AK28869" s="104"/>
      <c r="AL28869" s="104"/>
      <c r="AO28869" s="104"/>
      <c r="AP28869" s="104"/>
    </row>
    <row r="28870" spans="21:42" ht="15" customHeight="1" x14ac:dyDescent="0.25">
      <c r="U28870" s="104"/>
      <c r="AB28870" s="104"/>
      <c r="AC28870" s="104"/>
      <c r="AF28870" s="104"/>
      <c r="AG28870" s="104"/>
      <c r="AK28870" s="104"/>
      <c r="AL28870" s="104"/>
      <c r="AO28870" s="104"/>
      <c r="AP28870" s="104"/>
    </row>
    <row r="28871" spans="21:42" ht="15" customHeight="1" x14ac:dyDescent="0.25">
      <c r="U28871" s="104"/>
      <c r="AB28871" s="104"/>
      <c r="AC28871" s="104"/>
      <c r="AF28871" s="104"/>
      <c r="AG28871" s="104"/>
      <c r="AK28871" s="104"/>
      <c r="AL28871" s="104"/>
      <c r="AO28871" s="104"/>
      <c r="AP28871" s="104"/>
    </row>
    <row r="28872" spans="21:42" ht="15" customHeight="1" x14ac:dyDescent="0.25">
      <c r="U28872" s="104"/>
      <c r="AB28872" s="104"/>
      <c r="AC28872" s="104"/>
      <c r="AF28872" s="104"/>
      <c r="AG28872" s="104"/>
      <c r="AK28872" s="104"/>
      <c r="AL28872" s="104"/>
      <c r="AO28872" s="104"/>
      <c r="AP28872" s="104"/>
    </row>
    <row r="28873" spans="21:42" ht="15" customHeight="1" x14ac:dyDescent="0.25">
      <c r="U28873" s="104"/>
      <c r="AB28873" s="104"/>
      <c r="AC28873" s="104"/>
      <c r="AF28873" s="104"/>
      <c r="AG28873" s="104"/>
      <c r="AK28873" s="104"/>
      <c r="AL28873" s="104"/>
      <c r="AO28873" s="104"/>
      <c r="AP28873" s="104"/>
    </row>
    <row r="28874" spans="21:42" ht="15" customHeight="1" x14ac:dyDescent="0.25">
      <c r="U28874" s="104"/>
      <c r="AB28874" s="104"/>
      <c r="AC28874" s="104"/>
      <c r="AF28874" s="104"/>
      <c r="AG28874" s="104"/>
      <c r="AK28874" s="104"/>
      <c r="AL28874" s="104"/>
      <c r="AO28874" s="104"/>
      <c r="AP28874" s="104"/>
    </row>
    <row r="28875" spans="21:42" ht="15" customHeight="1" x14ac:dyDescent="0.25">
      <c r="U28875" s="104"/>
      <c r="AB28875" s="104"/>
      <c r="AC28875" s="104"/>
      <c r="AF28875" s="104"/>
      <c r="AG28875" s="104"/>
      <c r="AK28875" s="104"/>
      <c r="AL28875" s="104"/>
      <c r="AO28875" s="104"/>
      <c r="AP28875" s="104"/>
    </row>
    <row r="28876" spans="21:42" ht="15" customHeight="1" x14ac:dyDescent="0.25">
      <c r="U28876" s="104"/>
      <c r="AB28876" s="104"/>
      <c r="AC28876" s="104"/>
      <c r="AF28876" s="104"/>
      <c r="AG28876" s="104"/>
      <c r="AK28876" s="104"/>
      <c r="AL28876" s="104"/>
      <c r="AO28876" s="104"/>
      <c r="AP28876" s="104"/>
    </row>
    <row r="28877" spans="21:42" ht="15" customHeight="1" x14ac:dyDescent="0.25">
      <c r="U28877" s="104"/>
      <c r="AB28877" s="104"/>
      <c r="AC28877" s="104"/>
      <c r="AF28877" s="104"/>
      <c r="AG28877" s="104"/>
      <c r="AK28877" s="104"/>
      <c r="AL28877" s="104"/>
      <c r="AO28877" s="104"/>
      <c r="AP28877" s="104"/>
    </row>
    <row r="28878" spans="21:42" ht="15" customHeight="1" x14ac:dyDescent="0.25">
      <c r="U28878" s="104"/>
      <c r="AB28878" s="104"/>
      <c r="AC28878" s="104"/>
      <c r="AF28878" s="104"/>
      <c r="AG28878" s="104"/>
      <c r="AK28878" s="104"/>
      <c r="AL28878" s="104"/>
      <c r="AO28878" s="104"/>
      <c r="AP28878" s="104"/>
    </row>
    <row r="28879" spans="21:42" ht="15" customHeight="1" x14ac:dyDescent="0.25">
      <c r="U28879" s="104"/>
      <c r="AB28879" s="104"/>
      <c r="AC28879" s="104"/>
      <c r="AF28879" s="104"/>
      <c r="AG28879" s="104"/>
      <c r="AK28879" s="104"/>
      <c r="AL28879" s="104"/>
      <c r="AO28879" s="104"/>
      <c r="AP28879" s="104"/>
    </row>
    <row r="28880" spans="21:42" ht="15" customHeight="1" x14ac:dyDescent="0.25">
      <c r="U28880" s="104"/>
      <c r="AB28880" s="104"/>
      <c r="AC28880" s="104"/>
      <c r="AF28880" s="104"/>
      <c r="AG28880" s="104"/>
      <c r="AK28880" s="104"/>
      <c r="AL28880" s="104"/>
      <c r="AO28880" s="104"/>
      <c r="AP28880" s="104"/>
    </row>
    <row r="28881" spans="21:42" ht="15" customHeight="1" x14ac:dyDescent="0.25">
      <c r="U28881" s="104"/>
      <c r="AB28881" s="104"/>
      <c r="AC28881" s="104"/>
      <c r="AF28881" s="104"/>
      <c r="AG28881" s="104"/>
      <c r="AK28881" s="104"/>
      <c r="AL28881" s="104"/>
      <c r="AO28881" s="104"/>
      <c r="AP28881" s="104"/>
    </row>
    <row r="28882" spans="21:42" ht="15" customHeight="1" x14ac:dyDescent="0.25">
      <c r="U28882" s="104"/>
      <c r="AB28882" s="104"/>
      <c r="AC28882" s="104"/>
      <c r="AF28882" s="104"/>
      <c r="AG28882" s="104"/>
      <c r="AK28882" s="104"/>
      <c r="AL28882" s="104"/>
      <c r="AO28882" s="104"/>
      <c r="AP28882" s="104"/>
    </row>
    <row r="28883" spans="21:42" ht="15" customHeight="1" x14ac:dyDescent="0.25">
      <c r="U28883" s="104"/>
      <c r="AB28883" s="104"/>
      <c r="AC28883" s="104"/>
      <c r="AF28883" s="104"/>
      <c r="AG28883" s="104"/>
      <c r="AK28883" s="104"/>
      <c r="AL28883" s="104"/>
      <c r="AO28883" s="104"/>
      <c r="AP28883" s="104"/>
    </row>
    <row r="28884" spans="21:42" ht="15" customHeight="1" x14ac:dyDescent="0.25">
      <c r="U28884" s="104"/>
      <c r="AB28884" s="104"/>
      <c r="AC28884" s="104"/>
      <c r="AF28884" s="104"/>
      <c r="AG28884" s="104"/>
      <c r="AK28884" s="104"/>
      <c r="AL28884" s="104"/>
      <c r="AO28884" s="104"/>
      <c r="AP28884" s="104"/>
    </row>
    <row r="28885" spans="21:42" ht="15" customHeight="1" x14ac:dyDescent="0.25">
      <c r="U28885" s="104"/>
      <c r="AB28885" s="104"/>
      <c r="AC28885" s="104"/>
      <c r="AF28885" s="104"/>
      <c r="AG28885" s="104"/>
      <c r="AK28885" s="104"/>
      <c r="AL28885" s="104"/>
      <c r="AO28885" s="104"/>
      <c r="AP28885" s="104"/>
    </row>
    <row r="28886" spans="21:42" ht="15" customHeight="1" x14ac:dyDescent="0.25">
      <c r="U28886" s="104"/>
      <c r="AB28886" s="104"/>
      <c r="AC28886" s="104"/>
      <c r="AF28886" s="104"/>
      <c r="AG28886" s="104"/>
      <c r="AK28886" s="104"/>
      <c r="AL28886" s="104"/>
      <c r="AO28886" s="104"/>
      <c r="AP28886" s="104"/>
    </row>
    <row r="28887" spans="21:42" ht="15" customHeight="1" x14ac:dyDescent="0.25">
      <c r="U28887" s="104"/>
      <c r="AB28887" s="104"/>
      <c r="AC28887" s="104"/>
      <c r="AF28887" s="104"/>
      <c r="AG28887" s="104"/>
      <c r="AK28887" s="104"/>
      <c r="AL28887" s="104"/>
      <c r="AO28887" s="104"/>
      <c r="AP28887" s="104"/>
    </row>
    <row r="28888" spans="21:42" ht="15" customHeight="1" x14ac:dyDescent="0.25">
      <c r="U28888" s="104"/>
      <c r="AB28888" s="104"/>
      <c r="AC28888" s="104"/>
      <c r="AF28888" s="104"/>
      <c r="AG28888" s="104"/>
      <c r="AK28888" s="104"/>
      <c r="AL28888" s="104"/>
      <c r="AO28888" s="104"/>
      <c r="AP28888" s="104"/>
    </row>
    <row r="28889" spans="21:42" ht="15" customHeight="1" x14ac:dyDescent="0.25">
      <c r="U28889" s="104"/>
      <c r="AB28889" s="104"/>
      <c r="AC28889" s="104"/>
      <c r="AF28889" s="104"/>
      <c r="AG28889" s="104"/>
      <c r="AK28889" s="104"/>
      <c r="AL28889" s="104"/>
      <c r="AO28889" s="104"/>
      <c r="AP28889" s="104"/>
    </row>
    <row r="28890" spans="21:42" ht="15" customHeight="1" x14ac:dyDescent="0.25">
      <c r="U28890" s="104"/>
      <c r="AB28890" s="104"/>
      <c r="AC28890" s="104"/>
      <c r="AF28890" s="104"/>
      <c r="AG28890" s="104"/>
      <c r="AK28890" s="104"/>
      <c r="AL28890" s="104"/>
      <c r="AO28890" s="104"/>
      <c r="AP28890" s="104"/>
    </row>
    <row r="28891" spans="21:42" ht="15" customHeight="1" x14ac:dyDescent="0.25">
      <c r="U28891" s="104"/>
      <c r="AB28891" s="104"/>
      <c r="AC28891" s="104"/>
      <c r="AF28891" s="104"/>
      <c r="AG28891" s="104"/>
      <c r="AK28891" s="104"/>
      <c r="AL28891" s="104"/>
      <c r="AO28891" s="104"/>
      <c r="AP28891" s="104"/>
    </row>
    <row r="28892" spans="21:42" ht="15" customHeight="1" x14ac:dyDescent="0.25">
      <c r="U28892" s="104"/>
      <c r="AB28892" s="104"/>
      <c r="AC28892" s="104"/>
      <c r="AF28892" s="104"/>
      <c r="AG28892" s="104"/>
      <c r="AK28892" s="104"/>
      <c r="AL28892" s="104"/>
      <c r="AO28892" s="104"/>
      <c r="AP28892" s="104"/>
    </row>
    <row r="28893" spans="21:42" ht="15" customHeight="1" x14ac:dyDescent="0.25">
      <c r="U28893" s="104"/>
      <c r="AB28893" s="104"/>
      <c r="AC28893" s="104"/>
      <c r="AF28893" s="104"/>
      <c r="AG28893" s="104"/>
      <c r="AK28893" s="104"/>
      <c r="AL28893" s="104"/>
      <c r="AO28893" s="104"/>
      <c r="AP28893" s="104"/>
    </row>
    <row r="28894" spans="21:42" ht="15" customHeight="1" x14ac:dyDescent="0.25">
      <c r="U28894" s="104"/>
      <c r="AB28894" s="104"/>
      <c r="AC28894" s="104"/>
      <c r="AF28894" s="104"/>
      <c r="AG28894" s="104"/>
      <c r="AK28894" s="104"/>
      <c r="AL28894" s="104"/>
      <c r="AO28894" s="104"/>
      <c r="AP28894" s="104"/>
    </row>
    <row r="28895" spans="21:42" ht="15" customHeight="1" x14ac:dyDescent="0.25">
      <c r="U28895" s="104"/>
      <c r="AB28895" s="104"/>
      <c r="AC28895" s="104"/>
      <c r="AF28895" s="104"/>
      <c r="AG28895" s="104"/>
      <c r="AK28895" s="104"/>
      <c r="AL28895" s="104"/>
      <c r="AO28895" s="104"/>
      <c r="AP28895" s="104"/>
    </row>
    <row r="28896" spans="21:42" ht="15" customHeight="1" x14ac:dyDescent="0.25">
      <c r="U28896" s="104"/>
      <c r="AB28896" s="104"/>
      <c r="AC28896" s="104"/>
      <c r="AF28896" s="104"/>
      <c r="AG28896" s="104"/>
      <c r="AK28896" s="104"/>
      <c r="AL28896" s="104"/>
      <c r="AO28896" s="104"/>
      <c r="AP28896" s="104"/>
    </row>
    <row r="28897" spans="21:42" ht="15" customHeight="1" x14ac:dyDescent="0.25">
      <c r="U28897" s="104"/>
      <c r="AB28897" s="104"/>
      <c r="AC28897" s="104"/>
      <c r="AF28897" s="104"/>
      <c r="AG28897" s="104"/>
      <c r="AK28897" s="104"/>
      <c r="AL28897" s="104"/>
      <c r="AO28897" s="104"/>
      <c r="AP28897" s="104"/>
    </row>
    <row r="28898" spans="21:42" ht="15" customHeight="1" x14ac:dyDescent="0.25">
      <c r="U28898" s="104"/>
      <c r="AB28898" s="104"/>
      <c r="AC28898" s="104"/>
      <c r="AF28898" s="104"/>
      <c r="AG28898" s="104"/>
      <c r="AK28898" s="104"/>
      <c r="AL28898" s="104"/>
      <c r="AO28898" s="104"/>
      <c r="AP28898" s="104"/>
    </row>
    <row r="28899" spans="21:42" ht="15" customHeight="1" x14ac:dyDescent="0.25">
      <c r="U28899" s="104"/>
      <c r="AB28899" s="104"/>
      <c r="AC28899" s="104"/>
      <c r="AF28899" s="104"/>
      <c r="AG28899" s="104"/>
      <c r="AK28899" s="104"/>
      <c r="AL28899" s="104"/>
      <c r="AO28899" s="104"/>
      <c r="AP28899" s="104"/>
    </row>
    <row r="28900" spans="21:42" ht="15" customHeight="1" x14ac:dyDescent="0.25">
      <c r="U28900" s="104"/>
      <c r="AB28900" s="104"/>
      <c r="AC28900" s="104"/>
      <c r="AF28900" s="104"/>
      <c r="AG28900" s="104"/>
      <c r="AK28900" s="104"/>
      <c r="AL28900" s="104"/>
      <c r="AO28900" s="104"/>
      <c r="AP28900" s="104"/>
    </row>
    <row r="28901" spans="21:42" ht="15" customHeight="1" x14ac:dyDescent="0.25">
      <c r="U28901" s="104"/>
      <c r="AB28901" s="104"/>
      <c r="AC28901" s="104"/>
      <c r="AF28901" s="104"/>
      <c r="AG28901" s="104"/>
      <c r="AK28901" s="104"/>
      <c r="AL28901" s="104"/>
      <c r="AO28901" s="104"/>
      <c r="AP28901" s="104"/>
    </row>
    <row r="28902" spans="21:42" ht="15" customHeight="1" x14ac:dyDescent="0.25">
      <c r="U28902" s="104"/>
      <c r="AB28902" s="104"/>
      <c r="AC28902" s="104"/>
      <c r="AF28902" s="104"/>
      <c r="AG28902" s="104"/>
      <c r="AK28902" s="104"/>
      <c r="AL28902" s="104"/>
      <c r="AO28902" s="104"/>
      <c r="AP28902" s="104"/>
    </row>
    <row r="28903" spans="21:42" ht="15" customHeight="1" x14ac:dyDescent="0.25">
      <c r="U28903" s="104"/>
      <c r="AB28903" s="104"/>
      <c r="AC28903" s="104"/>
      <c r="AF28903" s="104"/>
      <c r="AG28903" s="104"/>
      <c r="AK28903" s="104"/>
      <c r="AL28903" s="104"/>
      <c r="AO28903" s="104"/>
      <c r="AP28903" s="104"/>
    </row>
    <row r="28904" spans="21:42" ht="15" customHeight="1" x14ac:dyDescent="0.25">
      <c r="U28904" s="104"/>
      <c r="AB28904" s="104"/>
      <c r="AC28904" s="104"/>
      <c r="AF28904" s="104"/>
      <c r="AG28904" s="104"/>
      <c r="AK28904" s="104"/>
      <c r="AL28904" s="104"/>
      <c r="AO28904" s="104"/>
      <c r="AP28904" s="104"/>
    </row>
    <row r="28905" spans="21:42" ht="15" customHeight="1" x14ac:dyDescent="0.25">
      <c r="U28905" s="104"/>
      <c r="AB28905" s="104"/>
      <c r="AC28905" s="104"/>
      <c r="AF28905" s="104"/>
      <c r="AG28905" s="104"/>
      <c r="AK28905" s="104"/>
      <c r="AL28905" s="104"/>
      <c r="AO28905" s="104"/>
      <c r="AP28905" s="104"/>
    </row>
    <row r="28906" spans="21:42" ht="15" customHeight="1" x14ac:dyDescent="0.25">
      <c r="U28906" s="104"/>
      <c r="AB28906" s="104"/>
      <c r="AC28906" s="104"/>
      <c r="AF28906" s="104"/>
      <c r="AG28906" s="104"/>
      <c r="AK28906" s="104"/>
      <c r="AL28906" s="104"/>
      <c r="AO28906" s="104"/>
      <c r="AP28906" s="104"/>
    </row>
    <row r="28907" spans="21:42" ht="15" customHeight="1" x14ac:dyDescent="0.25">
      <c r="U28907" s="104"/>
      <c r="AB28907" s="104"/>
      <c r="AC28907" s="104"/>
      <c r="AF28907" s="104"/>
      <c r="AG28907" s="104"/>
      <c r="AK28907" s="104"/>
      <c r="AL28907" s="104"/>
      <c r="AO28907" s="104"/>
      <c r="AP28907" s="104"/>
    </row>
    <row r="28908" spans="21:42" ht="15" customHeight="1" x14ac:dyDescent="0.25">
      <c r="U28908" s="104"/>
      <c r="AB28908" s="104"/>
      <c r="AC28908" s="104"/>
      <c r="AF28908" s="104"/>
      <c r="AG28908" s="104"/>
      <c r="AK28908" s="104"/>
      <c r="AL28908" s="104"/>
      <c r="AO28908" s="104"/>
      <c r="AP28908" s="104"/>
    </row>
    <row r="28909" spans="21:42" ht="15" customHeight="1" x14ac:dyDescent="0.25">
      <c r="U28909" s="104"/>
      <c r="AB28909" s="104"/>
      <c r="AC28909" s="104"/>
      <c r="AF28909" s="104"/>
      <c r="AG28909" s="104"/>
      <c r="AK28909" s="104"/>
      <c r="AL28909" s="104"/>
      <c r="AO28909" s="104"/>
      <c r="AP28909" s="104"/>
    </row>
    <row r="28910" spans="21:42" ht="15" customHeight="1" x14ac:dyDescent="0.25">
      <c r="U28910" s="104"/>
      <c r="AB28910" s="104"/>
      <c r="AC28910" s="104"/>
      <c r="AF28910" s="104"/>
      <c r="AG28910" s="104"/>
      <c r="AK28910" s="104"/>
      <c r="AL28910" s="104"/>
      <c r="AO28910" s="104"/>
      <c r="AP28910" s="104"/>
    </row>
    <row r="28911" spans="21:42" ht="15" customHeight="1" x14ac:dyDescent="0.25">
      <c r="U28911" s="104"/>
      <c r="AB28911" s="104"/>
      <c r="AC28911" s="104"/>
      <c r="AF28911" s="104"/>
      <c r="AG28911" s="104"/>
      <c r="AK28911" s="104"/>
      <c r="AL28911" s="104"/>
      <c r="AO28911" s="104"/>
      <c r="AP28911" s="104"/>
    </row>
    <row r="28912" spans="21:42" ht="15" customHeight="1" x14ac:dyDescent="0.25">
      <c r="U28912" s="104"/>
      <c r="AB28912" s="104"/>
      <c r="AC28912" s="104"/>
      <c r="AF28912" s="104"/>
      <c r="AG28912" s="104"/>
      <c r="AK28912" s="104"/>
      <c r="AL28912" s="104"/>
      <c r="AO28912" s="104"/>
      <c r="AP28912" s="104"/>
    </row>
    <row r="28913" spans="21:42" ht="15" customHeight="1" x14ac:dyDescent="0.25">
      <c r="U28913" s="104"/>
      <c r="AB28913" s="104"/>
      <c r="AC28913" s="104"/>
      <c r="AF28913" s="104"/>
      <c r="AG28913" s="104"/>
      <c r="AK28913" s="104"/>
      <c r="AL28913" s="104"/>
      <c r="AO28913" s="104"/>
      <c r="AP28913" s="104"/>
    </row>
    <row r="28914" spans="21:42" ht="15" customHeight="1" x14ac:dyDescent="0.25">
      <c r="U28914" s="104"/>
      <c r="AB28914" s="104"/>
      <c r="AC28914" s="104"/>
      <c r="AF28914" s="104"/>
      <c r="AG28914" s="104"/>
      <c r="AK28914" s="104"/>
      <c r="AL28914" s="104"/>
      <c r="AO28914" s="104"/>
      <c r="AP28914" s="104"/>
    </row>
    <row r="28915" spans="21:42" ht="15" customHeight="1" x14ac:dyDescent="0.25">
      <c r="U28915" s="104"/>
      <c r="AB28915" s="104"/>
      <c r="AC28915" s="104"/>
      <c r="AF28915" s="104"/>
      <c r="AG28915" s="104"/>
      <c r="AK28915" s="104"/>
      <c r="AL28915" s="104"/>
      <c r="AO28915" s="104"/>
      <c r="AP28915" s="104"/>
    </row>
    <row r="28916" spans="21:42" ht="15" customHeight="1" x14ac:dyDescent="0.25">
      <c r="U28916" s="104"/>
      <c r="AB28916" s="104"/>
      <c r="AC28916" s="104"/>
      <c r="AF28916" s="104"/>
      <c r="AG28916" s="104"/>
      <c r="AK28916" s="104"/>
      <c r="AL28916" s="104"/>
      <c r="AO28916" s="104"/>
      <c r="AP28916" s="104"/>
    </row>
    <row r="28917" spans="21:42" ht="15" customHeight="1" x14ac:dyDescent="0.25">
      <c r="U28917" s="104"/>
      <c r="AB28917" s="104"/>
      <c r="AC28917" s="104"/>
      <c r="AF28917" s="104"/>
      <c r="AG28917" s="104"/>
      <c r="AK28917" s="104"/>
      <c r="AL28917" s="104"/>
      <c r="AO28917" s="104"/>
      <c r="AP28917" s="104"/>
    </row>
    <row r="28918" spans="21:42" ht="15" customHeight="1" x14ac:dyDescent="0.25">
      <c r="U28918" s="104"/>
      <c r="AB28918" s="104"/>
      <c r="AC28918" s="104"/>
      <c r="AF28918" s="104"/>
      <c r="AG28918" s="104"/>
      <c r="AK28918" s="104"/>
      <c r="AL28918" s="104"/>
      <c r="AO28918" s="104"/>
      <c r="AP28918" s="104"/>
    </row>
    <row r="28919" spans="21:42" ht="15" customHeight="1" x14ac:dyDescent="0.25">
      <c r="U28919" s="104"/>
      <c r="AB28919" s="104"/>
      <c r="AC28919" s="104"/>
      <c r="AF28919" s="104"/>
      <c r="AG28919" s="104"/>
      <c r="AK28919" s="104"/>
      <c r="AL28919" s="104"/>
      <c r="AO28919" s="104"/>
      <c r="AP28919" s="104"/>
    </row>
    <row r="28920" spans="21:42" ht="15" customHeight="1" x14ac:dyDescent="0.25">
      <c r="U28920" s="104"/>
      <c r="AB28920" s="104"/>
      <c r="AC28920" s="104"/>
      <c r="AF28920" s="104"/>
      <c r="AG28920" s="104"/>
      <c r="AK28920" s="104"/>
      <c r="AL28920" s="104"/>
      <c r="AO28920" s="104"/>
      <c r="AP28920" s="104"/>
    </row>
    <row r="28921" spans="21:42" ht="15" customHeight="1" x14ac:dyDescent="0.25">
      <c r="U28921" s="104"/>
      <c r="AB28921" s="104"/>
      <c r="AC28921" s="104"/>
      <c r="AF28921" s="104"/>
      <c r="AG28921" s="104"/>
      <c r="AK28921" s="104"/>
      <c r="AL28921" s="104"/>
      <c r="AO28921" s="104"/>
      <c r="AP28921" s="104"/>
    </row>
    <row r="28922" spans="21:42" ht="15" customHeight="1" x14ac:dyDescent="0.25">
      <c r="U28922" s="104"/>
      <c r="AB28922" s="104"/>
      <c r="AC28922" s="104"/>
      <c r="AF28922" s="104"/>
      <c r="AG28922" s="104"/>
      <c r="AK28922" s="104"/>
      <c r="AL28922" s="104"/>
      <c r="AO28922" s="104"/>
      <c r="AP28922" s="104"/>
    </row>
    <row r="28923" spans="21:42" ht="15" customHeight="1" x14ac:dyDescent="0.25">
      <c r="U28923" s="104"/>
      <c r="AB28923" s="104"/>
      <c r="AC28923" s="104"/>
      <c r="AF28923" s="104"/>
      <c r="AG28923" s="104"/>
      <c r="AK28923" s="104"/>
      <c r="AL28923" s="104"/>
      <c r="AO28923" s="104"/>
      <c r="AP28923" s="104"/>
    </row>
    <row r="28924" spans="21:42" ht="15" customHeight="1" x14ac:dyDescent="0.25">
      <c r="U28924" s="104"/>
      <c r="AB28924" s="104"/>
      <c r="AC28924" s="104"/>
      <c r="AF28924" s="104"/>
      <c r="AG28924" s="104"/>
      <c r="AK28924" s="104"/>
      <c r="AL28924" s="104"/>
      <c r="AO28924" s="104"/>
      <c r="AP28924" s="104"/>
    </row>
    <row r="28925" spans="21:42" ht="15" customHeight="1" x14ac:dyDescent="0.25">
      <c r="U28925" s="104"/>
      <c r="AB28925" s="104"/>
      <c r="AC28925" s="104"/>
      <c r="AF28925" s="104"/>
      <c r="AG28925" s="104"/>
      <c r="AK28925" s="104"/>
      <c r="AL28925" s="104"/>
      <c r="AO28925" s="104"/>
      <c r="AP28925" s="104"/>
    </row>
    <row r="28926" spans="21:42" ht="15" customHeight="1" x14ac:dyDescent="0.25">
      <c r="U28926" s="104"/>
      <c r="AB28926" s="104"/>
      <c r="AC28926" s="104"/>
      <c r="AF28926" s="104"/>
      <c r="AG28926" s="104"/>
      <c r="AK28926" s="104"/>
      <c r="AL28926" s="104"/>
      <c r="AO28926" s="104"/>
      <c r="AP28926" s="104"/>
    </row>
    <row r="28927" spans="21:42" ht="15" customHeight="1" x14ac:dyDescent="0.25">
      <c r="U28927" s="104"/>
      <c r="AB28927" s="104"/>
      <c r="AC28927" s="104"/>
      <c r="AF28927" s="104"/>
      <c r="AG28927" s="104"/>
      <c r="AK28927" s="104"/>
      <c r="AL28927" s="104"/>
      <c r="AO28927" s="104"/>
      <c r="AP28927" s="104"/>
    </row>
    <row r="28928" spans="21:42" ht="15" customHeight="1" x14ac:dyDescent="0.25">
      <c r="U28928" s="104"/>
      <c r="AB28928" s="104"/>
      <c r="AC28928" s="104"/>
      <c r="AF28928" s="104"/>
      <c r="AG28928" s="104"/>
      <c r="AK28928" s="104"/>
      <c r="AL28928" s="104"/>
      <c r="AO28928" s="104"/>
      <c r="AP28928" s="104"/>
    </row>
    <row r="28929" spans="21:42" ht="15" customHeight="1" x14ac:dyDescent="0.25">
      <c r="U28929" s="104"/>
      <c r="AB28929" s="104"/>
      <c r="AC28929" s="104"/>
      <c r="AF28929" s="104"/>
      <c r="AG28929" s="104"/>
      <c r="AK28929" s="104"/>
      <c r="AL28929" s="104"/>
      <c r="AO28929" s="104"/>
      <c r="AP28929" s="104"/>
    </row>
    <row r="28930" spans="21:42" ht="15" customHeight="1" x14ac:dyDescent="0.25">
      <c r="U28930" s="104"/>
      <c r="AB28930" s="104"/>
      <c r="AC28930" s="104"/>
      <c r="AF28930" s="104"/>
      <c r="AG28930" s="104"/>
      <c r="AK28930" s="104"/>
      <c r="AL28930" s="104"/>
      <c r="AO28930" s="104"/>
      <c r="AP28930" s="104"/>
    </row>
    <row r="28931" spans="21:42" ht="15" customHeight="1" x14ac:dyDescent="0.25">
      <c r="U28931" s="104"/>
      <c r="AB28931" s="104"/>
      <c r="AC28931" s="104"/>
      <c r="AF28931" s="104"/>
      <c r="AG28931" s="104"/>
      <c r="AK28931" s="104"/>
      <c r="AL28931" s="104"/>
      <c r="AO28931" s="104"/>
      <c r="AP28931" s="104"/>
    </row>
    <row r="28932" spans="21:42" ht="15" customHeight="1" x14ac:dyDescent="0.25">
      <c r="U28932" s="104"/>
      <c r="AB28932" s="104"/>
      <c r="AC28932" s="104"/>
      <c r="AF28932" s="104"/>
      <c r="AG28932" s="104"/>
      <c r="AK28932" s="104"/>
      <c r="AL28932" s="104"/>
      <c r="AO28932" s="104"/>
      <c r="AP28932" s="104"/>
    </row>
    <row r="28933" spans="21:42" ht="15" customHeight="1" x14ac:dyDescent="0.25">
      <c r="U28933" s="104"/>
      <c r="AB28933" s="104"/>
      <c r="AC28933" s="104"/>
      <c r="AF28933" s="104"/>
      <c r="AG28933" s="104"/>
      <c r="AK28933" s="104"/>
      <c r="AL28933" s="104"/>
      <c r="AO28933" s="104"/>
      <c r="AP28933" s="104"/>
    </row>
    <row r="28934" spans="21:42" ht="15" customHeight="1" x14ac:dyDescent="0.25">
      <c r="U28934" s="104"/>
      <c r="AB28934" s="104"/>
      <c r="AC28934" s="104"/>
      <c r="AF28934" s="104"/>
      <c r="AG28934" s="104"/>
      <c r="AK28934" s="104"/>
      <c r="AL28934" s="104"/>
      <c r="AO28934" s="104"/>
      <c r="AP28934" s="104"/>
    </row>
    <row r="28935" spans="21:42" ht="15" customHeight="1" x14ac:dyDescent="0.25">
      <c r="U28935" s="104"/>
      <c r="AB28935" s="104"/>
      <c r="AC28935" s="104"/>
      <c r="AF28935" s="104"/>
      <c r="AG28935" s="104"/>
      <c r="AK28935" s="104"/>
      <c r="AL28935" s="104"/>
      <c r="AO28935" s="104"/>
      <c r="AP28935" s="104"/>
    </row>
    <row r="28936" spans="21:42" ht="15" customHeight="1" x14ac:dyDescent="0.25">
      <c r="U28936" s="104"/>
      <c r="AB28936" s="104"/>
      <c r="AC28936" s="104"/>
      <c r="AF28936" s="104"/>
      <c r="AG28936" s="104"/>
      <c r="AK28936" s="104"/>
      <c r="AL28936" s="104"/>
      <c r="AO28936" s="104"/>
      <c r="AP28936" s="104"/>
    </row>
    <row r="28937" spans="21:42" ht="15" customHeight="1" x14ac:dyDescent="0.25">
      <c r="U28937" s="104"/>
      <c r="AB28937" s="104"/>
      <c r="AC28937" s="104"/>
      <c r="AF28937" s="104"/>
      <c r="AG28937" s="104"/>
      <c r="AK28937" s="104"/>
      <c r="AL28937" s="104"/>
      <c r="AO28937" s="104"/>
      <c r="AP28937" s="104"/>
    </row>
    <row r="28938" spans="21:42" ht="15" customHeight="1" x14ac:dyDescent="0.25">
      <c r="U28938" s="104"/>
      <c r="AB28938" s="104"/>
      <c r="AC28938" s="104"/>
      <c r="AF28938" s="104"/>
      <c r="AG28938" s="104"/>
      <c r="AK28938" s="104"/>
      <c r="AL28938" s="104"/>
      <c r="AO28938" s="104"/>
      <c r="AP28938" s="104"/>
    </row>
    <row r="28939" spans="21:42" ht="15" customHeight="1" x14ac:dyDescent="0.25">
      <c r="U28939" s="104"/>
      <c r="AB28939" s="104"/>
      <c r="AC28939" s="104"/>
      <c r="AF28939" s="104"/>
      <c r="AG28939" s="104"/>
      <c r="AK28939" s="104"/>
      <c r="AL28939" s="104"/>
      <c r="AO28939" s="104"/>
      <c r="AP28939" s="104"/>
    </row>
    <row r="28940" spans="21:42" ht="15" customHeight="1" x14ac:dyDescent="0.25">
      <c r="U28940" s="104"/>
      <c r="AB28940" s="104"/>
      <c r="AC28940" s="104"/>
      <c r="AF28940" s="104"/>
      <c r="AG28940" s="104"/>
      <c r="AK28940" s="104"/>
      <c r="AL28940" s="104"/>
      <c r="AO28940" s="104"/>
      <c r="AP28940" s="104"/>
    </row>
    <row r="28941" spans="21:42" ht="15" customHeight="1" x14ac:dyDescent="0.25">
      <c r="U28941" s="104"/>
      <c r="AB28941" s="104"/>
      <c r="AC28941" s="104"/>
      <c r="AF28941" s="104"/>
      <c r="AG28941" s="104"/>
      <c r="AK28941" s="104"/>
      <c r="AL28941" s="104"/>
      <c r="AO28941" s="104"/>
      <c r="AP28941" s="104"/>
    </row>
    <row r="28942" spans="21:42" ht="15" customHeight="1" x14ac:dyDescent="0.25">
      <c r="U28942" s="104"/>
      <c r="AB28942" s="104"/>
      <c r="AC28942" s="104"/>
      <c r="AF28942" s="104"/>
      <c r="AG28942" s="104"/>
      <c r="AK28942" s="104"/>
      <c r="AL28942" s="104"/>
      <c r="AO28942" s="104"/>
      <c r="AP28942" s="104"/>
    </row>
    <row r="28943" spans="21:42" ht="15" customHeight="1" x14ac:dyDescent="0.25">
      <c r="U28943" s="104"/>
      <c r="AB28943" s="104"/>
      <c r="AC28943" s="104"/>
      <c r="AF28943" s="104"/>
      <c r="AG28943" s="104"/>
      <c r="AK28943" s="104"/>
      <c r="AL28943" s="104"/>
      <c r="AO28943" s="104"/>
      <c r="AP28943" s="104"/>
    </row>
    <row r="28944" spans="21:42" ht="15" customHeight="1" x14ac:dyDescent="0.25">
      <c r="U28944" s="104"/>
      <c r="AB28944" s="104"/>
      <c r="AC28944" s="104"/>
      <c r="AF28944" s="104"/>
      <c r="AG28944" s="104"/>
      <c r="AK28944" s="104"/>
      <c r="AL28944" s="104"/>
      <c r="AO28944" s="104"/>
      <c r="AP28944" s="104"/>
    </row>
    <row r="28945" spans="21:42" ht="15" customHeight="1" x14ac:dyDescent="0.25">
      <c r="U28945" s="104"/>
      <c r="AB28945" s="104"/>
      <c r="AC28945" s="104"/>
      <c r="AF28945" s="104"/>
      <c r="AG28945" s="104"/>
      <c r="AK28945" s="104"/>
      <c r="AL28945" s="104"/>
      <c r="AO28945" s="104"/>
      <c r="AP28945" s="104"/>
    </row>
    <row r="28946" spans="21:42" ht="15" customHeight="1" x14ac:dyDescent="0.25">
      <c r="U28946" s="104"/>
      <c r="AB28946" s="104"/>
      <c r="AC28946" s="104"/>
      <c r="AF28946" s="104"/>
      <c r="AG28946" s="104"/>
      <c r="AK28946" s="104"/>
      <c r="AL28946" s="104"/>
      <c r="AO28946" s="104"/>
      <c r="AP28946" s="104"/>
    </row>
    <row r="28947" spans="21:42" ht="15" customHeight="1" x14ac:dyDescent="0.25">
      <c r="U28947" s="104"/>
      <c r="AB28947" s="104"/>
      <c r="AC28947" s="104"/>
      <c r="AF28947" s="104"/>
      <c r="AG28947" s="104"/>
      <c r="AK28947" s="104"/>
      <c r="AL28947" s="104"/>
      <c r="AO28947" s="104"/>
      <c r="AP28947" s="104"/>
    </row>
    <row r="28948" spans="21:42" ht="15" customHeight="1" x14ac:dyDescent="0.25">
      <c r="U28948" s="104"/>
      <c r="AB28948" s="104"/>
      <c r="AC28948" s="104"/>
      <c r="AF28948" s="104"/>
      <c r="AG28948" s="104"/>
      <c r="AK28948" s="104"/>
      <c r="AL28948" s="104"/>
      <c r="AO28948" s="104"/>
      <c r="AP28948" s="104"/>
    </row>
    <row r="28949" spans="21:42" ht="15" customHeight="1" x14ac:dyDescent="0.25">
      <c r="U28949" s="104"/>
      <c r="AB28949" s="104"/>
      <c r="AC28949" s="104"/>
      <c r="AF28949" s="104"/>
      <c r="AG28949" s="104"/>
      <c r="AK28949" s="104"/>
      <c r="AL28949" s="104"/>
      <c r="AO28949" s="104"/>
      <c r="AP28949" s="104"/>
    </row>
    <row r="28950" spans="21:42" ht="15" customHeight="1" x14ac:dyDescent="0.25">
      <c r="U28950" s="104"/>
      <c r="AB28950" s="104"/>
      <c r="AC28950" s="104"/>
      <c r="AF28950" s="104"/>
      <c r="AG28950" s="104"/>
      <c r="AK28950" s="104"/>
      <c r="AL28950" s="104"/>
      <c r="AO28950" s="104"/>
      <c r="AP28950" s="104"/>
    </row>
    <row r="28951" spans="21:42" ht="15" customHeight="1" x14ac:dyDescent="0.25">
      <c r="U28951" s="104"/>
      <c r="AB28951" s="104"/>
      <c r="AC28951" s="104"/>
      <c r="AF28951" s="104"/>
      <c r="AG28951" s="104"/>
      <c r="AK28951" s="104"/>
      <c r="AL28951" s="104"/>
      <c r="AO28951" s="104"/>
      <c r="AP28951" s="104"/>
    </row>
    <row r="28952" spans="21:42" ht="15" customHeight="1" x14ac:dyDescent="0.25">
      <c r="U28952" s="104"/>
      <c r="AB28952" s="104"/>
      <c r="AC28952" s="104"/>
      <c r="AF28952" s="104"/>
      <c r="AG28952" s="104"/>
      <c r="AK28952" s="104"/>
      <c r="AL28952" s="104"/>
      <c r="AO28952" s="104"/>
      <c r="AP28952" s="104"/>
    </row>
    <row r="28953" spans="21:42" ht="15" customHeight="1" x14ac:dyDescent="0.25">
      <c r="U28953" s="104"/>
      <c r="AB28953" s="104"/>
      <c r="AC28953" s="104"/>
      <c r="AF28953" s="104"/>
      <c r="AG28953" s="104"/>
      <c r="AK28953" s="104"/>
      <c r="AL28953" s="104"/>
      <c r="AO28953" s="104"/>
      <c r="AP28953" s="104"/>
    </row>
    <row r="28954" spans="21:42" ht="15" customHeight="1" x14ac:dyDescent="0.25">
      <c r="U28954" s="104"/>
      <c r="AB28954" s="104"/>
      <c r="AC28954" s="104"/>
      <c r="AF28954" s="104"/>
      <c r="AG28954" s="104"/>
      <c r="AK28954" s="104"/>
      <c r="AL28954" s="104"/>
      <c r="AO28954" s="104"/>
      <c r="AP28954" s="104"/>
    </row>
    <row r="28955" spans="21:42" ht="15" customHeight="1" x14ac:dyDescent="0.25">
      <c r="U28955" s="104"/>
      <c r="AB28955" s="104"/>
      <c r="AC28955" s="104"/>
      <c r="AF28955" s="104"/>
      <c r="AG28955" s="104"/>
      <c r="AK28955" s="104"/>
      <c r="AL28955" s="104"/>
      <c r="AO28955" s="104"/>
      <c r="AP28955" s="104"/>
    </row>
    <row r="28956" spans="21:42" ht="15" customHeight="1" x14ac:dyDescent="0.25">
      <c r="U28956" s="104"/>
      <c r="AB28956" s="104"/>
      <c r="AC28956" s="104"/>
      <c r="AF28956" s="104"/>
      <c r="AG28956" s="104"/>
      <c r="AK28956" s="104"/>
      <c r="AL28956" s="104"/>
      <c r="AO28956" s="104"/>
      <c r="AP28956" s="104"/>
    </row>
    <row r="28957" spans="21:42" ht="15" customHeight="1" x14ac:dyDescent="0.25">
      <c r="U28957" s="104"/>
      <c r="AB28957" s="104"/>
      <c r="AC28957" s="104"/>
      <c r="AF28957" s="104"/>
      <c r="AG28957" s="104"/>
      <c r="AK28957" s="104"/>
      <c r="AL28957" s="104"/>
      <c r="AO28957" s="104"/>
      <c r="AP28957" s="104"/>
    </row>
    <row r="28958" spans="21:42" ht="15" customHeight="1" x14ac:dyDescent="0.25">
      <c r="U28958" s="104"/>
      <c r="AB28958" s="104"/>
      <c r="AC28958" s="104"/>
      <c r="AF28958" s="104"/>
      <c r="AG28958" s="104"/>
      <c r="AK28958" s="104"/>
      <c r="AL28958" s="104"/>
      <c r="AO28958" s="104"/>
      <c r="AP28958" s="104"/>
    </row>
    <row r="28959" spans="21:42" ht="15" customHeight="1" x14ac:dyDescent="0.25">
      <c r="U28959" s="104"/>
      <c r="AB28959" s="104"/>
      <c r="AC28959" s="104"/>
      <c r="AF28959" s="104"/>
      <c r="AG28959" s="104"/>
      <c r="AK28959" s="104"/>
      <c r="AL28959" s="104"/>
      <c r="AO28959" s="104"/>
      <c r="AP28959" s="104"/>
    </row>
    <row r="28960" spans="21:42" ht="15" customHeight="1" x14ac:dyDescent="0.25">
      <c r="U28960" s="104"/>
      <c r="AB28960" s="104"/>
      <c r="AC28960" s="104"/>
      <c r="AF28960" s="104"/>
      <c r="AG28960" s="104"/>
      <c r="AK28960" s="104"/>
      <c r="AL28960" s="104"/>
      <c r="AO28960" s="104"/>
      <c r="AP28960" s="104"/>
    </row>
    <row r="28961" spans="21:42" ht="15" customHeight="1" x14ac:dyDescent="0.25">
      <c r="U28961" s="104"/>
      <c r="AB28961" s="104"/>
      <c r="AC28961" s="104"/>
      <c r="AF28961" s="104"/>
      <c r="AG28961" s="104"/>
      <c r="AK28961" s="104"/>
      <c r="AL28961" s="104"/>
      <c r="AO28961" s="104"/>
      <c r="AP28961" s="104"/>
    </row>
    <row r="28962" spans="21:42" ht="15" customHeight="1" x14ac:dyDescent="0.25">
      <c r="U28962" s="104"/>
      <c r="AB28962" s="104"/>
      <c r="AC28962" s="104"/>
      <c r="AF28962" s="104"/>
      <c r="AG28962" s="104"/>
      <c r="AK28962" s="104"/>
      <c r="AL28962" s="104"/>
      <c r="AO28962" s="104"/>
      <c r="AP28962" s="104"/>
    </row>
    <row r="28963" spans="21:42" ht="15" customHeight="1" x14ac:dyDescent="0.25">
      <c r="U28963" s="104"/>
      <c r="AB28963" s="104"/>
      <c r="AC28963" s="104"/>
      <c r="AF28963" s="104"/>
      <c r="AG28963" s="104"/>
      <c r="AK28963" s="104"/>
      <c r="AL28963" s="104"/>
      <c r="AO28963" s="104"/>
      <c r="AP28963" s="104"/>
    </row>
    <row r="28964" spans="21:42" ht="15" customHeight="1" x14ac:dyDescent="0.25">
      <c r="U28964" s="104"/>
      <c r="AB28964" s="104"/>
      <c r="AC28964" s="104"/>
      <c r="AF28964" s="104"/>
      <c r="AG28964" s="104"/>
      <c r="AK28964" s="104"/>
      <c r="AL28964" s="104"/>
      <c r="AO28964" s="104"/>
      <c r="AP28964" s="104"/>
    </row>
    <row r="28965" spans="21:42" ht="15" customHeight="1" x14ac:dyDescent="0.25">
      <c r="U28965" s="104"/>
      <c r="AB28965" s="104"/>
      <c r="AC28965" s="104"/>
      <c r="AF28965" s="104"/>
      <c r="AG28965" s="104"/>
      <c r="AK28965" s="104"/>
      <c r="AL28965" s="104"/>
      <c r="AO28965" s="104"/>
      <c r="AP28965" s="104"/>
    </row>
    <row r="28966" spans="21:42" ht="15" customHeight="1" x14ac:dyDescent="0.25">
      <c r="U28966" s="104"/>
      <c r="AB28966" s="104"/>
      <c r="AC28966" s="104"/>
      <c r="AF28966" s="104"/>
      <c r="AG28966" s="104"/>
      <c r="AK28966" s="104"/>
      <c r="AL28966" s="104"/>
      <c r="AO28966" s="104"/>
      <c r="AP28966" s="104"/>
    </row>
    <row r="28967" spans="21:42" ht="15" customHeight="1" x14ac:dyDescent="0.25">
      <c r="U28967" s="104"/>
      <c r="AB28967" s="104"/>
      <c r="AC28967" s="104"/>
      <c r="AF28967" s="104"/>
      <c r="AG28967" s="104"/>
      <c r="AK28967" s="104"/>
      <c r="AL28967" s="104"/>
      <c r="AO28967" s="104"/>
      <c r="AP28967" s="104"/>
    </row>
    <row r="28968" spans="21:42" ht="15" customHeight="1" x14ac:dyDescent="0.25">
      <c r="U28968" s="104"/>
      <c r="AB28968" s="104"/>
      <c r="AC28968" s="104"/>
      <c r="AF28968" s="104"/>
      <c r="AG28968" s="104"/>
      <c r="AK28968" s="104"/>
      <c r="AL28968" s="104"/>
      <c r="AO28968" s="104"/>
      <c r="AP28968" s="104"/>
    </row>
    <row r="28969" spans="21:42" ht="15" customHeight="1" x14ac:dyDescent="0.25">
      <c r="U28969" s="104"/>
      <c r="AB28969" s="104"/>
      <c r="AC28969" s="104"/>
      <c r="AF28969" s="104"/>
      <c r="AG28969" s="104"/>
      <c r="AK28969" s="104"/>
      <c r="AL28969" s="104"/>
      <c r="AO28969" s="104"/>
      <c r="AP28969" s="104"/>
    </row>
    <row r="28970" spans="21:42" ht="15" customHeight="1" x14ac:dyDescent="0.25">
      <c r="U28970" s="104"/>
      <c r="AB28970" s="104"/>
      <c r="AC28970" s="104"/>
      <c r="AF28970" s="104"/>
      <c r="AG28970" s="104"/>
      <c r="AK28970" s="104"/>
      <c r="AL28970" s="104"/>
      <c r="AO28970" s="104"/>
      <c r="AP28970" s="104"/>
    </row>
    <row r="28971" spans="21:42" ht="15" customHeight="1" x14ac:dyDescent="0.25">
      <c r="U28971" s="104"/>
      <c r="AB28971" s="104"/>
      <c r="AC28971" s="104"/>
      <c r="AF28971" s="104"/>
      <c r="AG28971" s="104"/>
      <c r="AK28971" s="104"/>
      <c r="AL28971" s="104"/>
      <c r="AO28971" s="104"/>
      <c r="AP28971" s="104"/>
    </row>
    <row r="28972" spans="21:42" ht="15" customHeight="1" x14ac:dyDescent="0.25">
      <c r="U28972" s="104"/>
      <c r="AB28972" s="104"/>
      <c r="AC28972" s="104"/>
      <c r="AF28972" s="104"/>
      <c r="AG28972" s="104"/>
      <c r="AK28972" s="104"/>
      <c r="AL28972" s="104"/>
      <c r="AO28972" s="104"/>
      <c r="AP28972" s="104"/>
    </row>
    <row r="28973" spans="21:42" ht="15" customHeight="1" x14ac:dyDescent="0.25">
      <c r="U28973" s="104"/>
      <c r="AB28973" s="104"/>
      <c r="AC28973" s="104"/>
      <c r="AF28973" s="104"/>
      <c r="AG28973" s="104"/>
      <c r="AK28973" s="104"/>
      <c r="AL28973" s="104"/>
      <c r="AO28973" s="104"/>
      <c r="AP28973" s="104"/>
    </row>
    <row r="28974" spans="21:42" ht="15" customHeight="1" x14ac:dyDescent="0.25">
      <c r="U28974" s="104"/>
      <c r="AB28974" s="104"/>
      <c r="AC28974" s="104"/>
      <c r="AF28974" s="104"/>
      <c r="AG28974" s="104"/>
      <c r="AK28974" s="104"/>
      <c r="AL28974" s="104"/>
      <c r="AO28974" s="104"/>
      <c r="AP28974" s="104"/>
    </row>
    <row r="28975" spans="21:42" ht="15" customHeight="1" x14ac:dyDescent="0.25">
      <c r="U28975" s="104"/>
      <c r="AB28975" s="104"/>
      <c r="AC28975" s="104"/>
      <c r="AF28975" s="104"/>
      <c r="AG28975" s="104"/>
      <c r="AK28975" s="104"/>
      <c r="AL28975" s="104"/>
      <c r="AO28975" s="104"/>
      <c r="AP28975" s="104"/>
    </row>
    <row r="28976" spans="21:42" ht="15" customHeight="1" x14ac:dyDescent="0.25">
      <c r="U28976" s="104"/>
      <c r="AB28976" s="104"/>
      <c r="AC28976" s="104"/>
      <c r="AF28976" s="104"/>
      <c r="AG28976" s="104"/>
      <c r="AK28976" s="104"/>
      <c r="AL28976" s="104"/>
      <c r="AO28976" s="104"/>
      <c r="AP28976" s="104"/>
    </row>
    <row r="28977" spans="21:42" ht="15" customHeight="1" x14ac:dyDescent="0.25">
      <c r="U28977" s="104"/>
      <c r="AB28977" s="104"/>
      <c r="AC28977" s="104"/>
      <c r="AF28977" s="104"/>
      <c r="AG28977" s="104"/>
      <c r="AK28977" s="104"/>
      <c r="AL28977" s="104"/>
      <c r="AO28977" s="104"/>
      <c r="AP28977" s="104"/>
    </row>
    <row r="28978" spans="21:42" ht="15" customHeight="1" x14ac:dyDescent="0.25">
      <c r="U28978" s="104"/>
      <c r="AB28978" s="104"/>
      <c r="AC28978" s="104"/>
      <c r="AF28978" s="104"/>
      <c r="AG28978" s="104"/>
      <c r="AK28978" s="104"/>
      <c r="AL28978" s="104"/>
      <c r="AO28978" s="104"/>
      <c r="AP28978" s="104"/>
    </row>
    <row r="28979" spans="21:42" ht="15" customHeight="1" x14ac:dyDescent="0.25">
      <c r="U28979" s="104"/>
      <c r="AB28979" s="104"/>
      <c r="AC28979" s="104"/>
      <c r="AF28979" s="104"/>
      <c r="AG28979" s="104"/>
      <c r="AK28979" s="104"/>
      <c r="AL28979" s="104"/>
      <c r="AO28979" s="104"/>
      <c r="AP28979" s="104"/>
    </row>
    <row r="28980" spans="21:42" ht="15" customHeight="1" x14ac:dyDescent="0.25">
      <c r="U28980" s="104"/>
      <c r="AB28980" s="104"/>
      <c r="AC28980" s="104"/>
      <c r="AF28980" s="104"/>
      <c r="AG28980" s="104"/>
      <c r="AK28980" s="104"/>
      <c r="AL28980" s="104"/>
      <c r="AO28980" s="104"/>
      <c r="AP28980" s="104"/>
    </row>
    <row r="28981" spans="21:42" ht="15" customHeight="1" x14ac:dyDescent="0.25">
      <c r="U28981" s="104"/>
      <c r="AB28981" s="104"/>
      <c r="AC28981" s="104"/>
      <c r="AF28981" s="104"/>
      <c r="AG28981" s="104"/>
      <c r="AK28981" s="104"/>
      <c r="AL28981" s="104"/>
      <c r="AO28981" s="104"/>
      <c r="AP28981" s="104"/>
    </row>
    <row r="28982" spans="21:42" ht="15" customHeight="1" x14ac:dyDescent="0.25">
      <c r="U28982" s="104"/>
      <c r="AB28982" s="104"/>
      <c r="AC28982" s="104"/>
      <c r="AF28982" s="104"/>
      <c r="AG28982" s="104"/>
      <c r="AK28982" s="104"/>
      <c r="AL28982" s="104"/>
      <c r="AO28982" s="104"/>
      <c r="AP28982" s="104"/>
    </row>
    <row r="28983" spans="21:42" ht="15" customHeight="1" x14ac:dyDescent="0.25">
      <c r="U28983" s="104"/>
      <c r="AB28983" s="104"/>
      <c r="AC28983" s="104"/>
      <c r="AF28983" s="104"/>
      <c r="AG28983" s="104"/>
      <c r="AK28983" s="104"/>
      <c r="AL28983" s="104"/>
      <c r="AO28983" s="104"/>
      <c r="AP28983" s="104"/>
    </row>
    <row r="28984" spans="21:42" ht="15" customHeight="1" x14ac:dyDescent="0.25">
      <c r="U28984" s="104"/>
      <c r="AB28984" s="104"/>
      <c r="AC28984" s="104"/>
      <c r="AF28984" s="104"/>
      <c r="AG28984" s="104"/>
      <c r="AK28984" s="104"/>
      <c r="AL28984" s="104"/>
      <c r="AO28984" s="104"/>
      <c r="AP28984" s="104"/>
    </row>
    <row r="28985" spans="21:42" ht="15" customHeight="1" x14ac:dyDescent="0.25">
      <c r="U28985" s="104"/>
      <c r="AB28985" s="104"/>
      <c r="AC28985" s="104"/>
      <c r="AF28985" s="104"/>
      <c r="AG28985" s="104"/>
      <c r="AK28985" s="104"/>
      <c r="AL28985" s="104"/>
      <c r="AO28985" s="104"/>
      <c r="AP28985" s="104"/>
    </row>
    <row r="28986" spans="21:42" ht="15" customHeight="1" x14ac:dyDescent="0.25">
      <c r="U28986" s="104"/>
      <c r="AB28986" s="104"/>
      <c r="AC28986" s="104"/>
      <c r="AF28986" s="104"/>
      <c r="AG28986" s="104"/>
      <c r="AK28986" s="104"/>
      <c r="AL28986" s="104"/>
      <c r="AO28986" s="104"/>
      <c r="AP28986" s="104"/>
    </row>
    <row r="28987" spans="21:42" ht="15" customHeight="1" x14ac:dyDescent="0.25">
      <c r="U28987" s="104"/>
      <c r="AB28987" s="104"/>
      <c r="AC28987" s="104"/>
      <c r="AF28987" s="104"/>
      <c r="AG28987" s="104"/>
      <c r="AK28987" s="104"/>
      <c r="AL28987" s="104"/>
      <c r="AO28987" s="104"/>
      <c r="AP28987" s="104"/>
    </row>
    <row r="28988" spans="21:42" ht="15" customHeight="1" x14ac:dyDescent="0.25">
      <c r="U28988" s="104"/>
      <c r="AB28988" s="104"/>
      <c r="AC28988" s="104"/>
      <c r="AF28988" s="104"/>
      <c r="AG28988" s="104"/>
      <c r="AK28988" s="104"/>
      <c r="AL28988" s="104"/>
      <c r="AO28988" s="104"/>
      <c r="AP28988" s="104"/>
    </row>
    <row r="28989" spans="21:42" ht="15" customHeight="1" x14ac:dyDescent="0.25">
      <c r="U28989" s="104"/>
      <c r="AB28989" s="104"/>
      <c r="AC28989" s="104"/>
      <c r="AF28989" s="104"/>
      <c r="AG28989" s="104"/>
      <c r="AK28989" s="104"/>
      <c r="AL28989" s="104"/>
      <c r="AO28989" s="104"/>
      <c r="AP28989" s="104"/>
    </row>
    <row r="28990" spans="21:42" ht="15" customHeight="1" x14ac:dyDescent="0.25">
      <c r="U28990" s="104"/>
      <c r="AB28990" s="104"/>
      <c r="AC28990" s="104"/>
      <c r="AF28990" s="104"/>
      <c r="AG28990" s="104"/>
      <c r="AK28990" s="104"/>
      <c r="AL28990" s="104"/>
      <c r="AO28990" s="104"/>
      <c r="AP28990" s="104"/>
    </row>
    <row r="28991" spans="21:42" ht="15" customHeight="1" x14ac:dyDescent="0.25">
      <c r="U28991" s="104"/>
      <c r="AB28991" s="104"/>
      <c r="AC28991" s="104"/>
      <c r="AF28991" s="104"/>
      <c r="AG28991" s="104"/>
      <c r="AK28991" s="104"/>
      <c r="AL28991" s="104"/>
      <c r="AO28991" s="104"/>
      <c r="AP28991" s="104"/>
    </row>
    <row r="28992" spans="21:42" ht="15" customHeight="1" x14ac:dyDescent="0.25">
      <c r="U28992" s="104"/>
      <c r="AB28992" s="104"/>
      <c r="AC28992" s="104"/>
      <c r="AF28992" s="104"/>
      <c r="AG28992" s="104"/>
      <c r="AK28992" s="104"/>
      <c r="AL28992" s="104"/>
      <c r="AO28992" s="104"/>
      <c r="AP28992" s="104"/>
    </row>
    <row r="28993" spans="21:42" ht="15" customHeight="1" x14ac:dyDescent="0.25">
      <c r="U28993" s="104"/>
      <c r="AB28993" s="104"/>
      <c r="AC28993" s="104"/>
      <c r="AF28993" s="104"/>
      <c r="AG28993" s="104"/>
      <c r="AK28993" s="104"/>
      <c r="AL28993" s="104"/>
      <c r="AO28993" s="104"/>
      <c r="AP28993" s="104"/>
    </row>
    <row r="28994" spans="21:42" ht="15" customHeight="1" x14ac:dyDescent="0.25">
      <c r="U28994" s="104"/>
      <c r="AB28994" s="104"/>
      <c r="AC28994" s="104"/>
      <c r="AF28994" s="104"/>
      <c r="AG28994" s="104"/>
      <c r="AK28994" s="104"/>
      <c r="AL28994" s="104"/>
      <c r="AO28994" s="104"/>
      <c r="AP28994" s="104"/>
    </row>
    <row r="28995" spans="21:42" ht="15" customHeight="1" x14ac:dyDescent="0.25">
      <c r="U28995" s="104"/>
      <c r="AB28995" s="104"/>
      <c r="AC28995" s="104"/>
      <c r="AF28995" s="104"/>
      <c r="AG28995" s="104"/>
      <c r="AK28995" s="104"/>
      <c r="AL28995" s="104"/>
      <c r="AO28995" s="104"/>
      <c r="AP28995" s="104"/>
    </row>
    <row r="28996" spans="21:42" ht="15" customHeight="1" x14ac:dyDescent="0.25">
      <c r="U28996" s="104"/>
      <c r="AB28996" s="104"/>
      <c r="AC28996" s="104"/>
      <c r="AF28996" s="104"/>
      <c r="AG28996" s="104"/>
      <c r="AK28996" s="104"/>
      <c r="AL28996" s="104"/>
      <c r="AO28996" s="104"/>
      <c r="AP28996" s="104"/>
    </row>
    <row r="28997" spans="21:42" ht="15" customHeight="1" x14ac:dyDescent="0.25">
      <c r="U28997" s="104"/>
      <c r="AB28997" s="104"/>
      <c r="AC28997" s="104"/>
      <c r="AF28997" s="104"/>
      <c r="AG28997" s="104"/>
      <c r="AK28997" s="104"/>
      <c r="AL28997" s="104"/>
      <c r="AO28997" s="104"/>
      <c r="AP28997" s="104"/>
    </row>
    <row r="28998" spans="21:42" ht="15" customHeight="1" x14ac:dyDescent="0.25">
      <c r="U28998" s="104"/>
      <c r="AB28998" s="104"/>
      <c r="AC28998" s="104"/>
      <c r="AF28998" s="104"/>
      <c r="AG28998" s="104"/>
      <c r="AK28998" s="104"/>
      <c r="AL28998" s="104"/>
      <c r="AO28998" s="104"/>
      <c r="AP28998" s="104"/>
    </row>
    <row r="28999" spans="21:42" ht="15" customHeight="1" x14ac:dyDescent="0.25">
      <c r="U28999" s="104"/>
      <c r="AB28999" s="104"/>
      <c r="AC28999" s="104"/>
      <c r="AF28999" s="104"/>
      <c r="AG28999" s="104"/>
      <c r="AK28999" s="104"/>
      <c r="AL28999" s="104"/>
      <c r="AO28999" s="104"/>
      <c r="AP28999" s="104"/>
    </row>
    <row r="29000" spans="21:42" ht="15" customHeight="1" x14ac:dyDescent="0.25">
      <c r="U29000" s="104"/>
      <c r="AB29000" s="104"/>
      <c r="AC29000" s="104"/>
      <c r="AF29000" s="104"/>
      <c r="AG29000" s="104"/>
      <c r="AK29000" s="104"/>
      <c r="AL29000" s="104"/>
      <c r="AO29000" s="104"/>
      <c r="AP29000" s="104"/>
    </row>
    <row r="29001" spans="21:42" ht="15" customHeight="1" x14ac:dyDescent="0.25">
      <c r="U29001" s="104"/>
      <c r="AB29001" s="104"/>
      <c r="AC29001" s="104"/>
      <c r="AF29001" s="104"/>
      <c r="AG29001" s="104"/>
      <c r="AK29001" s="104"/>
      <c r="AL29001" s="104"/>
      <c r="AO29001" s="104"/>
      <c r="AP29001" s="104"/>
    </row>
    <row r="29002" spans="21:42" ht="15" customHeight="1" x14ac:dyDescent="0.25">
      <c r="U29002" s="104"/>
      <c r="AB29002" s="104"/>
      <c r="AC29002" s="104"/>
      <c r="AF29002" s="104"/>
      <c r="AG29002" s="104"/>
      <c r="AK29002" s="104"/>
      <c r="AL29002" s="104"/>
      <c r="AO29002" s="104"/>
      <c r="AP29002" s="104"/>
    </row>
    <row r="29003" spans="21:42" ht="15" customHeight="1" x14ac:dyDescent="0.25">
      <c r="U29003" s="104"/>
      <c r="AB29003" s="104"/>
      <c r="AC29003" s="104"/>
      <c r="AF29003" s="104"/>
      <c r="AG29003" s="104"/>
      <c r="AK29003" s="104"/>
      <c r="AL29003" s="104"/>
      <c r="AO29003" s="104"/>
      <c r="AP29003" s="104"/>
    </row>
    <row r="29004" spans="21:42" ht="15" customHeight="1" x14ac:dyDescent="0.25">
      <c r="U29004" s="104"/>
      <c r="AB29004" s="104"/>
      <c r="AC29004" s="104"/>
      <c r="AF29004" s="104"/>
      <c r="AG29004" s="104"/>
      <c r="AK29004" s="104"/>
      <c r="AL29004" s="104"/>
      <c r="AO29004" s="104"/>
      <c r="AP29004" s="104"/>
    </row>
    <row r="29005" spans="21:42" ht="15" customHeight="1" x14ac:dyDescent="0.25">
      <c r="U29005" s="104"/>
      <c r="AB29005" s="104"/>
      <c r="AC29005" s="104"/>
      <c r="AF29005" s="104"/>
      <c r="AG29005" s="104"/>
      <c r="AK29005" s="104"/>
      <c r="AL29005" s="104"/>
      <c r="AO29005" s="104"/>
      <c r="AP29005" s="104"/>
    </row>
    <row r="29006" spans="21:42" ht="15" customHeight="1" x14ac:dyDescent="0.25">
      <c r="U29006" s="104"/>
      <c r="AB29006" s="104"/>
      <c r="AC29006" s="104"/>
      <c r="AF29006" s="104"/>
      <c r="AG29006" s="104"/>
      <c r="AK29006" s="104"/>
      <c r="AL29006" s="104"/>
      <c r="AO29006" s="104"/>
      <c r="AP29006" s="104"/>
    </row>
    <row r="29007" spans="21:42" ht="15" customHeight="1" x14ac:dyDescent="0.25">
      <c r="U29007" s="104"/>
      <c r="AB29007" s="104"/>
      <c r="AC29007" s="104"/>
      <c r="AF29007" s="104"/>
      <c r="AG29007" s="104"/>
      <c r="AK29007" s="104"/>
      <c r="AL29007" s="104"/>
      <c r="AO29007" s="104"/>
      <c r="AP29007" s="104"/>
    </row>
    <row r="29008" spans="21:42" ht="15" customHeight="1" x14ac:dyDescent="0.25">
      <c r="U29008" s="104"/>
      <c r="AB29008" s="104"/>
      <c r="AC29008" s="104"/>
      <c r="AF29008" s="104"/>
      <c r="AG29008" s="104"/>
      <c r="AK29008" s="104"/>
      <c r="AL29008" s="104"/>
      <c r="AO29008" s="104"/>
      <c r="AP29008" s="104"/>
    </row>
    <row r="29009" spans="21:42" ht="15" customHeight="1" x14ac:dyDescent="0.25">
      <c r="U29009" s="104"/>
      <c r="AB29009" s="104"/>
      <c r="AC29009" s="104"/>
      <c r="AF29009" s="104"/>
      <c r="AG29009" s="104"/>
      <c r="AK29009" s="104"/>
      <c r="AL29009" s="104"/>
      <c r="AO29009" s="104"/>
      <c r="AP29009" s="104"/>
    </row>
    <row r="29010" spans="21:42" ht="15" customHeight="1" x14ac:dyDescent="0.25">
      <c r="U29010" s="104"/>
      <c r="AB29010" s="104"/>
      <c r="AC29010" s="104"/>
      <c r="AF29010" s="104"/>
      <c r="AG29010" s="104"/>
      <c r="AK29010" s="104"/>
      <c r="AL29010" s="104"/>
      <c r="AO29010" s="104"/>
      <c r="AP29010" s="104"/>
    </row>
    <row r="29011" spans="21:42" ht="15" customHeight="1" x14ac:dyDescent="0.25">
      <c r="U29011" s="104"/>
      <c r="AB29011" s="104"/>
      <c r="AC29011" s="104"/>
      <c r="AF29011" s="104"/>
      <c r="AG29011" s="104"/>
      <c r="AK29011" s="104"/>
      <c r="AL29011" s="104"/>
      <c r="AO29011" s="104"/>
      <c r="AP29011" s="104"/>
    </row>
    <row r="29012" spans="21:42" ht="15" customHeight="1" x14ac:dyDescent="0.25">
      <c r="U29012" s="104"/>
      <c r="AB29012" s="104"/>
      <c r="AC29012" s="104"/>
      <c r="AF29012" s="104"/>
      <c r="AG29012" s="104"/>
      <c r="AK29012" s="104"/>
      <c r="AL29012" s="104"/>
      <c r="AO29012" s="104"/>
      <c r="AP29012" s="104"/>
    </row>
    <row r="29013" spans="21:42" ht="15" customHeight="1" x14ac:dyDescent="0.25">
      <c r="U29013" s="104"/>
      <c r="AB29013" s="104"/>
      <c r="AC29013" s="104"/>
      <c r="AF29013" s="104"/>
      <c r="AG29013" s="104"/>
      <c r="AK29013" s="104"/>
      <c r="AL29013" s="104"/>
      <c r="AO29013" s="104"/>
      <c r="AP29013" s="104"/>
    </row>
    <row r="29014" spans="21:42" ht="15" customHeight="1" x14ac:dyDescent="0.25">
      <c r="U29014" s="104"/>
      <c r="AB29014" s="104"/>
      <c r="AC29014" s="104"/>
      <c r="AF29014" s="104"/>
      <c r="AG29014" s="104"/>
      <c r="AK29014" s="104"/>
      <c r="AL29014" s="104"/>
      <c r="AO29014" s="104"/>
      <c r="AP29014" s="104"/>
    </row>
    <row r="29015" spans="21:42" ht="15" customHeight="1" x14ac:dyDescent="0.25">
      <c r="U29015" s="104"/>
      <c r="AB29015" s="104"/>
      <c r="AC29015" s="104"/>
      <c r="AF29015" s="104"/>
      <c r="AG29015" s="104"/>
      <c r="AK29015" s="104"/>
      <c r="AL29015" s="104"/>
      <c r="AO29015" s="104"/>
      <c r="AP29015" s="104"/>
    </row>
    <row r="29016" spans="21:42" ht="15" customHeight="1" x14ac:dyDescent="0.25">
      <c r="U29016" s="104"/>
      <c r="AB29016" s="104"/>
      <c r="AC29016" s="104"/>
      <c r="AF29016" s="104"/>
      <c r="AG29016" s="104"/>
      <c r="AK29016" s="104"/>
      <c r="AL29016" s="104"/>
      <c r="AO29016" s="104"/>
      <c r="AP29016" s="104"/>
    </row>
    <row r="29017" spans="21:42" ht="15" customHeight="1" x14ac:dyDescent="0.25">
      <c r="U29017" s="104"/>
      <c r="AB29017" s="104"/>
      <c r="AC29017" s="104"/>
      <c r="AF29017" s="104"/>
      <c r="AG29017" s="104"/>
      <c r="AK29017" s="104"/>
      <c r="AL29017" s="104"/>
      <c r="AO29017" s="104"/>
      <c r="AP29017" s="104"/>
    </row>
    <row r="29018" spans="21:42" ht="15" customHeight="1" x14ac:dyDescent="0.25">
      <c r="U29018" s="104"/>
      <c r="AB29018" s="104"/>
      <c r="AC29018" s="104"/>
      <c r="AF29018" s="104"/>
      <c r="AG29018" s="104"/>
      <c r="AK29018" s="104"/>
      <c r="AL29018" s="104"/>
      <c r="AO29018" s="104"/>
      <c r="AP29018" s="104"/>
    </row>
    <row r="29019" spans="21:42" ht="15" customHeight="1" x14ac:dyDescent="0.25">
      <c r="U29019" s="104"/>
      <c r="AB29019" s="104"/>
      <c r="AC29019" s="104"/>
      <c r="AF29019" s="104"/>
      <c r="AG29019" s="104"/>
      <c r="AK29019" s="104"/>
      <c r="AL29019" s="104"/>
      <c r="AO29019" s="104"/>
      <c r="AP29019" s="104"/>
    </row>
    <row r="29020" spans="21:42" ht="15" customHeight="1" x14ac:dyDescent="0.25">
      <c r="U29020" s="104"/>
      <c r="AB29020" s="104"/>
      <c r="AC29020" s="104"/>
      <c r="AF29020" s="104"/>
      <c r="AG29020" s="104"/>
      <c r="AK29020" s="104"/>
      <c r="AL29020" s="104"/>
      <c r="AO29020" s="104"/>
      <c r="AP29020" s="104"/>
    </row>
    <row r="29021" spans="21:42" ht="15" customHeight="1" x14ac:dyDescent="0.25">
      <c r="U29021" s="104"/>
      <c r="AB29021" s="104"/>
      <c r="AC29021" s="104"/>
      <c r="AF29021" s="104"/>
      <c r="AG29021" s="104"/>
      <c r="AK29021" s="104"/>
      <c r="AL29021" s="104"/>
      <c r="AO29021" s="104"/>
      <c r="AP29021" s="104"/>
    </row>
    <row r="29022" spans="21:42" ht="15" customHeight="1" x14ac:dyDescent="0.25">
      <c r="U29022" s="104"/>
      <c r="AB29022" s="104"/>
      <c r="AC29022" s="104"/>
      <c r="AF29022" s="104"/>
      <c r="AG29022" s="104"/>
      <c r="AK29022" s="104"/>
      <c r="AL29022" s="104"/>
      <c r="AO29022" s="104"/>
      <c r="AP29022" s="104"/>
    </row>
    <row r="29023" spans="21:42" ht="15" customHeight="1" x14ac:dyDescent="0.25">
      <c r="U29023" s="104"/>
      <c r="AB29023" s="104"/>
      <c r="AC29023" s="104"/>
      <c r="AF29023" s="104"/>
      <c r="AG29023" s="104"/>
      <c r="AK29023" s="104"/>
      <c r="AL29023" s="104"/>
      <c r="AO29023" s="104"/>
      <c r="AP29023" s="104"/>
    </row>
    <row r="29024" spans="21:42" ht="15" customHeight="1" x14ac:dyDescent="0.25">
      <c r="U29024" s="104"/>
      <c r="AB29024" s="104"/>
      <c r="AC29024" s="104"/>
      <c r="AF29024" s="104"/>
      <c r="AG29024" s="104"/>
      <c r="AK29024" s="104"/>
      <c r="AL29024" s="104"/>
      <c r="AO29024" s="104"/>
      <c r="AP29024" s="104"/>
    </row>
    <row r="29025" spans="21:42" ht="15" customHeight="1" x14ac:dyDescent="0.25">
      <c r="U29025" s="104"/>
      <c r="AB29025" s="104"/>
      <c r="AC29025" s="104"/>
      <c r="AF29025" s="104"/>
      <c r="AG29025" s="104"/>
      <c r="AK29025" s="104"/>
      <c r="AL29025" s="104"/>
      <c r="AO29025" s="104"/>
      <c r="AP29025" s="104"/>
    </row>
    <row r="29026" spans="21:42" ht="15" customHeight="1" x14ac:dyDescent="0.25">
      <c r="U29026" s="104"/>
      <c r="AB29026" s="104"/>
      <c r="AC29026" s="104"/>
      <c r="AF29026" s="104"/>
      <c r="AG29026" s="104"/>
      <c r="AK29026" s="104"/>
      <c r="AL29026" s="104"/>
      <c r="AO29026" s="104"/>
      <c r="AP29026" s="104"/>
    </row>
    <row r="29027" spans="21:42" ht="15" customHeight="1" x14ac:dyDescent="0.25">
      <c r="U29027" s="104"/>
      <c r="AB29027" s="104"/>
      <c r="AC29027" s="104"/>
      <c r="AF29027" s="104"/>
      <c r="AG29027" s="104"/>
      <c r="AK29027" s="104"/>
      <c r="AL29027" s="104"/>
      <c r="AO29027" s="104"/>
      <c r="AP29027" s="104"/>
    </row>
    <row r="29028" spans="21:42" ht="15" customHeight="1" x14ac:dyDescent="0.25">
      <c r="U29028" s="104"/>
      <c r="AB29028" s="104"/>
      <c r="AC29028" s="104"/>
      <c r="AF29028" s="104"/>
      <c r="AG29028" s="104"/>
      <c r="AK29028" s="104"/>
      <c r="AL29028" s="104"/>
      <c r="AO29028" s="104"/>
      <c r="AP29028" s="104"/>
    </row>
    <row r="29029" spans="21:42" ht="15" customHeight="1" x14ac:dyDescent="0.25">
      <c r="U29029" s="104"/>
      <c r="AB29029" s="104"/>
      <c r="AC29029" s="104"/>
      <c r="AF29029" s="104"/>
      <c r="AG29029" s="104"/>
      <c r="AK29029" s="104"/>
      <c r="AL29029" s="104"/>
      <c r="AO29029" s="104"/>
      <c r="AP29029" s="104"/>
    </row>
    <row r="29030" spans="21:42" ht="15" customHeight="1" x14ac:dyDescent="0.25">
      <c r="U29030" s="104"/>
      <c r="AB29030" s="104"/>
      <c r="AC29030" s="104"/>
      <c r="AF29030" s="104"/>
      <c r="AG29030" s="104"/>
      <c r="AK29030" s="104"/>
      <c r="AL29030" s="104"/>
      <c r="AO29030" s="104"/>
      <c r="AP29030" s="104"/>
    </row>
    <row r="29031" spans="21:42" ht="15" customHeight="1" x14ac:dyDescent="0.25">
      <c r="U29031" s="104"/>
      <c r="AB29031" s="104"/>
      <c r="AC29031" s="104"/>
      <c r="AF29031" s="104"/>
      <c r="AG29031" s="104"/>
      <c r="AK29031" s="104"/>
      <c r="AL29031" s="104"/>
      <c r="AO29031" s="104"/>
      <c r="AP29031" s="104"/>
    </row>
    <row r="29032" spans="21:42" ht="15" customHeight="1" x14ac:dyDescent="0.25">
      <c r="U29032" s="104"/>
      <c r="AB29032" s="104"/>
      <c r="AC29032" s="104"/>
      <c r="AF29032" s="104"/>
      <c r="AG29032" s="104"/>
      <c r="AK29032" s="104"/>
      <c r="AL29032" s="104"/>
      <c r="AO29032" s="104"/>
      <c r="AP29032" s="104"/>
    </row>
    <row r="29033" spans="21:42" ht="15" customHeight="1" x14ac:dyDescent="0.25">
      <c r="U29033" s="104"/>
      <c r="AB29033" s="104"/>
      <c r="AC29033" s="104"/>
      <c r="AF29033" s="104"/>
      <c r="AG29033" s="104"/>
      <c r="AK29033" s="104"/>
      <c r="AL29033" s="104"/>
      <c r="AO29033" s="104"/>
      <c r="AP29033" s="104"/>
    </row>
    <row r="29034" spans="21:42" ht="15" customHeight="1" x14ac:dyDescent="0.25">
      <c r="U29034" s="104"/>
      <c r="AB29034" s="104"/>
      <c r="AC29034" s="104"/>
      <c r="AF29034" s="104"/>
      <c r="AG29034" s="104"/>
      <c r="AK29034" s="104"/>
      <c r="AL29034" s="104"/>
      <c r="AO29034" s="104"/>
      <c r="AP29034" s="104"/>
    </row>
    <row r="29035" spans="21:42" ht="15" customHeight="1" x14ac:dyDescent="0.25">
      <c r="U29035" s="104"/>
      <c r="AB29035" s="104"/>
      <c r="AC29035" s="104"/>
      <c r="AF29035" s="104"/>
      <c r="AG29035" s="104"/>
      <c r="AK29035" s="104"/>
      <c r="AL29035" s="104"/>
      <c r="AO29035" s="104"/>
      <c r="AP29035" s="104"/>
    </row>
    <row r="29036" spans="21:42" ht="15" customHeight="1" x14ac:dyDescent="0.25">
      <c r="U29036" s="104"/>
      <c r="AB29036" s="104"/>
      <c r="AC29036" s="104"/>
      <c r="AF29036" s="104"/>
      <c r="AG29036" s="104"/>
      <c r="AK29036" s="104"/>
      <c r="AL29036" s="104"/>
      <c r="AO29036" s="104"/>
      <c r="AP29036" s="104"/>
    </row>
    <row r="29037" spans="21:42" ht="15" customHeight="1" x14ac:dyDescent="0.25">
      <c r="U29037" s="104"/>
      <c r="AB29037" s="104"/>
      <c r="AC29037" s="104"/>
      <c r="AF29037" s="104"/>
      <c r="AG29037" s="104"/>
      <c r="AK29037" s="104"/>
      <c r="AL29037" s="104"/>
      <c r="AO29037" s="104"/>
      <c r="AP29037" s="104"/>
    </row>
    <row r="29038" spans="21:42" ht="15" customHeight="1" x14ac:dyDescent="0.25">
      <c r="U29038" s="104"/>
      <c r="AB29038" s="104"/>
      <c r="AC29038" s="104"/>
      <c r="AF29038" s="104"/>
      <c r="AG29038" s="104"/>
      <c r="AK29038" s="104"/>
      <c r="AL29038" s="104"/>
      <c r="AO29038" s="104"/>
      <c r="AP29038" s="104"/>
    </row>
    <row r="29039" spans="21:42" ht="15" customHeight="1" x14ac:dyDescent="0.25">
      <c r="U29039" s="104"/>
      <c r="AB29039" s="104"/>
      <c r="AC29039" s="104"/>
      <c r="AF29039" s="104"/>
      <c r="AG29039" s="104"/>
      <c r="AK29039" s="104"/>
      <c r="AL29039" s="104"/>
      <c r="AO29039" s="104"/>
      <c r="AP29039" s="104"/>
    </row>
    <row r="29040" spans="21:42" ht="15" customHeight="1" x14ac:dyDescent="0.25">
      <c r="U29040" s="104"/>
      <c r="AB29040" s="104"/>
      <c r="AC29040" s="104"/>
      <c r="AF29040" s="104"/>
      <c r="AG29040" s="104"/>
      <c r="AK29040" s="104"/>
      <c r="AL29040" s="104"/>
      <c r="AO29040" s="104"/>
      <c r="AP29040" s="104"/>
    </row>
    <row r="29041" spans="21:42" ht="15" customHeight="1" x14ac:dyDescent="0.25">
      <c r="U29041" s="104"/>
      <c r="AB29041" s="104"/>
      <c r="AC29041" s="104"/>
      <c r="AF29041" s="104"/>
      <c r="AG29041" s="104"/>
      <c r="AK29041" s="104"/>
      <c r="AL29041" s="104"/>
      <c r="AO29041" s="104"/>
      <c r="AP29041" s="104"/>
    </row>
    <row r="29042" spans="21:42" ht="15" customHeight="1" x14ac:dyDescent="0.25">
      <c r="U29042" s="104"/>
      <c r="AB29042" s="104"/>
      <c r="AC29042" s="104"/>
      <c r="AF29042" s="104"/>
      <c r="AG29042" s="104"/>
      <c r="AK29042" s="104"/>
      <c r="AL29042" s="104"/>
      <c r="AO29042" s="104"/>
      <c r="AP29042" s="104"/>
    </row>
    <row r="29043" spans="21:42" ht="15" customHeight="1" x14ac:dyDescent="0.25">
      <c r="U29043" s="104"/>
      <c r="AB29043" s="104"/>
      <c r="AC29043" s="104"/>
      <c r="AF29043" s="104"/>
      <c r="AG29043" s="104"/>
      <c r="AK29043" s="104"/>
      <c r="AL29043" s="104"/>
      <c r="AO29043" s="104"/>
      <c r="AP29043" s="104"/>
    </row>
    <row r="29044" spans="21:42" ht="15" customHeight="1" x14ac:dyDescent="0.25">
      <c r="U29044" s="104"/>
      <c r="AB29044" s="104"/>
      <c r="AC29044" s="104"/>
      <c r="AF29044" s="104"/>
      <c r="AG29044" s="104"/>
      <c r="AK29044" s="104"/>
      <c r="AL29044" s="104"/>
      <c r="AO29044" s="104"/>
      <c r="AP29044" s="104"/>
    </row>
    <row r="29045" spans="21:42" ht="15" customHeight="1" x14ac:dyDescent="0.25">
      <c r="U29045" s="104"/>
      <c r="AB29045" s="104"/>
      <c r="AC29045" s="104"/>
      <c r="AF29045" s="104"/>
      <c r="AG29045" s="104"/>
      <c r="AK29045" s="104"/>
      <c r="AL29045" s="104"/>
      <c r="AO29045" s="104"/>
      <c r="AP29045" s="104"/>
    </row>
    <row r="29046" spans="21:42" ht="15" customHeight="1" x14ac:dyDescent="0.25">
      <c r="U29046" s="104"/>
      <c r="AB29046" s="104"/>
      <c r="AC29046" s="104"/>
      <c r="AF29046" s="104"/>
      <c r="AG29046" s="104"/>
      <c r="AK29046" s="104"/>
      <c r="AL29046" s="104"/>
      <c r="AO29046" s="104"/>
      <c r="AP29046" s="104"/>
    </row>
    <row r="29047" spans="21:42" ht="15" customHeight="1" x14ac:dyDescent="0.25">
      <c r="U29047" s="104"/>
      <c r="AB29047" s="104"/>
      <c r="AC29047" s="104"/>
      <c r="AF29047" s="104"/>
      <c r="AG29047" s="104"/>
      <c r="AK29047" s="104"/>
      <c r="AL29047" s="104"/>
      <c r="AO29047" s="104"/>
      <c r="AP29047" s="104"/>
    </row>
    <row r="29048" spans="21:42" ht="15" customHeight="1" x14ac:dyDescent="0.25">
      <c r="U29048" s="104"/>
      <c r="AB29048" s="104"/>
      <c r="AC29048" s="104"/>
      <c r="AF29048" s="104"/>
      <c r="AG29048" s="104"/>
      <c r="AK29048" s="104"/>
      <c r="AL29048" s="104"/>
      <c r="AO29048" s="104"/>
      <c r="AP29048" s="104"/>
    </row>
    <row r="29049" spans="21:42" ht="15" customHeight="1" x14ac:dyDescent="0.25">
      <c r="U29049" s="104"/>
      <c r="AB29049" s="104"/>
      <c r="AC29049" s="104"/>
      <c r="AF29049" s="104"/>
      <c r="AG29049" s="104"/>
      <c r="AK29049" s="104"/>
      <c r="AL29049" s="104"/>
      <c r="AO29049" s="104"/>
      <c r="AP29049" s="104"/>
    </row>
    <row r="29050" spans="21:42" ht="15" customHeight="1" x14ac:dyDescent="0.25">
      <c r="U29050" s="104"/>
      <c r="AB29050" s="104"/>
      <c r="AC29050" s="104"/>
      <c r="AF29050" s="104"/>
      <c r="AG29050" s="104"/>
      <c r="AK29050" s="104"/>
      <c r="AL29050" s="104"/>
      <c r="AO29050" s="104"/>
      <c r="AP29050" s="104"/>
    </row>
    <row r="29051" spans="21:42" ht="15" customHeight="1" x14ac:dyDescent="0.25">
      <c r="U29051" s="104"/>
      <c r="AB29051" s="104"/>
      <c r="AC29051" s="104"/>
      <c r="AF29051" s="104"/>
      <c r="AG29051" s="104"/>
      <c r="AK29051" s="104"/>
      <c r="AL29051" s="104"/>
      <c r="AO29051" s="104"/>
      <c r="AP29051" s="104"/>
    </row>
    <row r="29052" spans="21:42" ht="15" customHeight="1" x14ac:dyDescent="0.25">
      <c r="U29052" s="104"/>
      <c r="AB29052" s="104"/>
      <c r="AC29052" s="104"/>
      <c r="AF29052" s="104"/>
      <c r="AG29052" s="104"/>
      <c r="AK29052" s="104"/>
      <c r="AL29052" s="104"/>
      <c r="AO29052" s="104"/>
      <c r="AP29052" s="104"/>
    </row>
    <row r="29053" spans="21:42" ht="15" customHeight="1" x14ac:dyDescent="0.25">
      <c r="U29053" s="104"/>
      <c r="AB29053" s="104"/>
      <c r="AC29053" s="104"/>
      <c r="AF29053" s="104"/>
      <c r="AG29053" s="104"/>
      <c r="AK29053" s="104"/>
      <c r="AL29053" s="104"/>
      <c r="AO29053" s="104"/>
      <c r="AP29053" s="104"/>
    </row>
    <row r="29054" spans="21:42" ht="15" customHeight="1" x14ac:dyDescent="0.25">
      <c r="U29054" s="104"/>
      <c r="AB29054" s="104"/>
      <c r="AC29054" s="104"/>
      <c r="AF29054" s="104"/>
      <c r="AG29054" s="104"/>
      <c r="AK29054" s="104"/>
      <c r="AL29054" s="104"/>
      <c r="AO29054" s="104"/>
      <c r="AP29054" s="104"/>
    </row>
    <row r="29055" spans="21:42" ht="15" customHeight="1" x14ac:dyDescent="0.25">
      <c r="U29055" s="104"/>
      <c r="AB29055" s="104"/>
      <c r="AC29055" s="104"/>
      <c r="AF29055" s="104"/>
      <c r="AG29055" s="104"/>
      <c r="AK29055" s="104"/>
      <c r="AL29055" s="104"/>
      <c r="AO29055" s="104"/>
      <c r="AP29055" s="104"/>
    </row>
    <row r="29056" spans="21:42" ht="15" customHeight="1" x14ac:dyDescent="0.25">
      <c r="U29056" s="104"/>
      <c r="AB29056" s="104"/>
      <c r="AC29056" s="104"/>
      <c r="AF29056" s="104"/>
      <c r="AG29056" s="104"/>
      <c r="AK29056" s="104"/>
      <c r="AL29056" s="104"/>
      <c r="AO29056" s="104"/>
      <c r="AP29056" s="104"/>
    </row>
    <row r="29057" spans="21:42" ht="15" customHeight="1" x14ac:dyDescent="0.25">
      <c r="U29057" s="104"/>
      <c r="AB29057" s="104"/>
      <c r="AC29057" s="104"/>
      <c r="AF29057" s="104"/>
      <c r="AG29057" s="104"/>
      <c r="AK29057" s="104"/>
      <c r="AL29057" s="104"/>
      <c r="AO29057" s="104"/>
      <c r="AP29057" s="104"/>
    </row>
    <row r="29058" spans="21:42" ht="15" customHeight="1" x14ac:dyDescent="0.25">
      <c r="U29058" s="104"/>
      <c r="AB29058" s="104"/>
      <c r="AC29058" s="104"/>
      <c r="AF29058" s="104"/>
      <c r="AG29058" s="104"/>
      <c r="AK29058" s="104"/>
      <c r="AL29058" s="104"/>
      <c r="AO29058" s="104"/>
      <c r="AP29058" s="104"/>
    </row>
    <row r="29059" spans="21:42" ht="15" customHeight="1" x14ac:dyDescent="0.25">
      <c r="U29059" s="104"/>
      <c r="AB29059" s="104"/>
      <c r="AC29059" s="104"/>
      <c r="AF29059" s="104"/>
      <c r="AG29059" s="104"/>
      <c r="AK29059" s="104"/>
      <c r="AL29059" s="104"/>
      <c r="AO29059" s="104"/>
      <c r="AP29059" s="104"/>
    </row>
    <row r="29060" spans="21:42" ht="15" customHeight="1" x14ac:dyDescent="0.25">
      <c r="U29060" s="104"/>
      <c r="AB29060" s="104"/>
      <c r="AC29060" s="104"/>
      <c r="AF29060" s="104"/>
      <c r="AG29060" s="104"/>
      <c r="AK29060" s="104"/>
      <c r="AL29060" s="104"/>
      <c r="AO29060" s="104"/>
      <c r="AP29060" s="104"/>
    </row>
    <row r="29061" spans="21:42" ht="15" customHeight="1" x14ac:dyDescent="0.25">
      <c r="U29061" s="104"/>
      <c r="AB29061" s="104"/>
      <c r="AC29061" s="104"/>
      <c r="AF29061" s="104"/>
      <c r="AG29061" s="104"/>
      <c r="AK29061" s="104"/>
      <c r="AL29061" s="104"/>
      <c r="AO29061" s="104"/>
      <c r="AP29061" s="104"/>
    </row>
    <row r="29062" spans="21:42" ht="15" customHeight="1" x14ac:dyDescent="0.25">
      <c r="U29062" s="104"/>
      <c r="AB29062" s="104"/>
      <c r="AC29062" s="104"/>
      <c r="AF29062" s="104"/>
      <c r="AG29062" s="104"/>
      <c r="AK29062" s="104"/>
      <c r="AL29062" s="104"/>
      <c r="AO29062" s="104"/>
      <c r="AP29062" s="104"/>
    </row>
    <row r="29063" spans="21:42" ht="15" customHeight="1" x14ac:dyDescent="0.25">
      <c r="U29063" s="104"/>
      <c r="AB29063" s="104"/>
      <c r="AC29063" s="104"/>
      <c r="AF29063" s="104"/>
      <c r="AG29063" s="104"/>
      <c r="AK29063" s="104"/>
      <c r="AL29063" s="104"/>
      <c r="AO29063" s="104"/>
      <c r="AP29063" s="104"/>
    </row>
    <row r="29064" spans="21:42" ht="15" customHeight="1" x14ac:dyDescent="0.25">
      <c r="U29064" s="104"/>
      <c r="AB29064" s="104"/>
      <c r="AC29064" s="104"/>
      <c r="AF29064" s="104"/>
      <c r="AG29064" s="104"/>
      <c r="AK29064" s="104"/>
      <c r="AL29064" s="104"/>
      <c r="AO29064" s="104"/>
      <c r="AP29064" s="104"/>
    </row>
    <row r="29065" spans="21:42" ht="15" customHeight="1" x14ac:dyDescent="0.25">
      <c r="U29065" s="104"/>
      <c r="AB29065" s="104"/>
      <c r="AC29065" s="104"/>
      <c r="AF29065" s="104"/>
      <c r="AG29065" s="104"/>
      <c r="AK29065" s="104"/>
      <c r="AL29065" s="104"/>
      <c r="AO29065" s="104"/>
      <c r="AP29065" s="104"/>
    </row>
    <row r="29066" spans="21:42" ht="15" customHeight="1" x14ac:dyDescent="0.25">
      <c r="U29066" s="104"/>
      <c r="AB29066" s="104"/>
      <c r="AC29066" s="104"/>
      <c r="AF29066" s="104"/>
      <c r="AG29066" s="104"/>
      <c r="AK29066" s="104"/>
      <c r="AL29066" s="104"/>
      <c r="AO29066" s="104"/>
      <c r="AP29066" s="104"/>
    </row>
    <row r="29067" spans="21:42" ht="15" customHeight="1" x14ac:dyDescent="0.25">
      <c r="U29067" s="104"/>
      <c r="AB29067" s="104"/>
      <c r="AC29067" s="104"/>
      <c r="AF29067" s="104"/>
      <c r="AG29067" s="104"/>
      <c r="AK29067" s="104"/>
      <c r="AL29067" s="104"/>
      <c r="AO29067" s="104"/>
      <c r="AP29067" s="104"/>
    </row>
    <row r="29068" spans="21:42" ht="15" customHeight="1" x14ac:dyDescent="0.25">
      <c r="U29068" s="104"/>
      <c r="AB29068" s="104"/>
      <c r="AC29068" s="104"/>
      <c r="AF29068" s="104"/>
      <c r="AG29068" s="104"/>
      <c r="AK29068" s="104"/>
      <c r="AL29068" s="104"/>
      <c r="AO29068" s="104"/>
      <c r="AP29068" s="104"/>
    </row>
    <row r="29069" spans="21:42" ht="15" customHeight="1" x14ac:dyDescent="0.25">
      <c r="U29069" s="104"/>
      <c r="AB29069" s="104"/>
      <c r="AC29069" s="104"/>
      <c r="AF29069" s="104"/>
      <c r="AG29069" s="104"/>
      <c r="AK29069" s="104"/>
      <c r="AL29069" s="104"/>
      <c r="AO29069" s="104"/>
      <c r="AP29069" s="104"/>
    </row>
    <row r="29070" spans="21:42" ht="15" customHeight="1" x14ac:dyDescent="0.25">
      <c r="U29070" s="104"/>
      <c r="AB29070" s="104"/>
      <c r="AC29070" s="104"/>
      <c r="AF29070" s="104"/>
      <c r="AG29070" s="104"/>
      <c r="AK29070" s="104"/>
      <c r="AL29070" s="104"/>
      <c r="AO29070" s="104"/>
      <c r="AP29070" s="104"/>
    </row>
    <row r="29071" spans="21:42" ht="15" customHeight="1" x14ac:dyDescent="0.25">
      <c r="U29071" s="104"/>
      <c r="AB29071" s="104"/>
      <c r="AC29071" s="104"/>
      <c r="AF29071" s="104"/>
      <c r="AG29071" s="104"/>
      <c r="AK29071" s="104"/>
      <c r="AL29071" s="104"/>
      <c r="AO29071" s="104"/>
      <c r="AP29071" s="104"/>
    </row>
    <row r="29072" spans="21:42" ht="15" customHeight="1" x14ac:dyDescent="0.25">
      <c r="U29072" s="104"/>
      <c r="AB29072" s="104"/>
      <c r="AC29072" s="104"/>
      <c r="AF29072" s="104"/>
      <c r="AG29072" s="104"/>
      <c r="AK29072" s="104"/>
      <c r="AL29072" s="104"/>
      <c r="AO29072" s="104"/>
      <c r="AP29072" s="104"/>
    </row>
    <row r="29073" spans="21:42" ht="15" customHeight="1" x14ac:dyDescent="0.25">
      <c r="U29073" s="104"/>
      <c r="AB29073" s="104"/>
      <c r="AC29073" s="104"/>
      <c r="AF29073" s="104"/>
      <c r="AG29073" s="104"/>
      <c r="AK29073" s="104"/>
      <c r="AL29073" s="104"/>
      <c r="AO29073" s="104"/>
      <c r="AP29073" s="104"/>
    </row>
    <row r="29074" spans="21:42" ht="15" customHeight="1" x14ac:dyDescent="0.25">
      <c r="U29074" s="104"/>
      <c r="AB29074" s="104"/>
      <c r="AC29074" s="104"/>
      <c r="AF29074" s="104"/>
      <c r="AG29074" s="104"/>
      <c r="AK29074" s="104"/>
      <c r="AL29074" s="104"/>
      <c r="AO29074" s="104"/>
      <c r="AP29074" s="104"/>
    </row>
    <row r="29075" spans="21:42" ht="15" customHeight="1" x14ac:dyDescent="0.25">
      <c r="U29075" s="104"/>
      <c r="AB29075" s="104"/>
      <c r="AC29075" s="104"/>
      <c r="AF29075" s="104"/>
      <c r="AG29075" s="104"/>
      <c r="AK29075" s="104"/>
      <c r="AL29075" s="104"/>
      <c r="AO29075" s="104"/>
      <c r="AP29075" s="104"/>
    </row>
    <row r="29076" spans="21:42" ht="15" customHeight="1" x14ac:dyDescent="0.25">
      <c r="U29076" s="104"/>
      <c r="AB29076" s="104"/>
      <c r="AC29076" s="104"/>
      <c r="AF29076" s="104"/>
      <c r="AG29076" s="104"/>
      <c r="AK29076" s="104"/>
      <c r="AL29076" s="104"/>
      <c r="AO29076" s="104"/>
      <c r="AP29076" s="104"/>
    </row>
    <row r="29077" spans="21:42" ht="15" customHeight="1" x14ac:dyDescent="0.25">
      <c r="U29077" s="104"/>
      <c r="AB29077" s="104"/>
      <c r="AC29077" s="104"/>
      <c r="AF29077" s="104"/>
      <c r="AG29077" s="104"/>
      <c r="AK29077" s="104"/>
      <c r="AL29077" s="104"/>
      <c r="AO29077" s="104"/>
      <c r="AP29077" s="104"/>
    </row>
    <row r="29078" spans="21:42" ht="15" customHeight="1" x14ac:dyDescent="0.25">
      <c r="U29078" s="104"/>
      <c r="AB29078" s="104"/>
      <c r="AC29078" s="104"/>
      <c r="AF29078" s="104"/>
      <c r="AG29078" s="104"/>
      <c r="AK29078" s="104"/>
      <c r="AL29078" s="104"/>
      <c r="AO29078" s="104"/>
      <c r="AP29078" s="104"/>
    </row>
    <row r="29079" spans="21:42" ht="15" customHeight="1" x14ac:dyDescent="0.25">
      <c r="U29079" s="104"/>
      <c r="AB29079" s="104"/>
      <c r="AC29079" s="104"/>
      <c r="AF29079" s="104"/>
      <c r="AG29079" s="104"/>
      <c r="AK29079" s="104"/>
      <c r="AL29079" s="104"/>
      <c r="AO29079" s="104"/>
      <c r="AP29079" s="104"/>
    </row>
    <row r="29080" spans="21:42" ht="15" customHeight="1" x14ac:dyDescent="0.25">
      <c r="U29080" s="104"/>
      <c r="AB29080" s="104"/>
      <c r="AC29080" s="104"/>
      <c r="AF29080" s="104"/>
      <c r="AG29080" s="104"/>
      <c r="AK29080" s="104"/>
      <c r="AL29080" s="104"/>
      <c r="AO29080" s="104"/>
      <c r="AP29080" s="104"/>
    </row>
    <row r="29081" spans="21:42" ht="15" customHeight="1" x14ac:dyDescent="0.25">
      <c r="U29081" s="104"/>
      <c r="AB29081" s="104"/>
      <c r="AC29081" s="104"/>
      <c r="AF29081" s="104"/>
      <c r="AG29081" s="104"/>
      <c r="AK29081" s="104"/>
      <c r="AL29081" s="104"/>
      <c r="AO29081" s="104"/>
      <c r="AP29081" s="104"/>
    </row>
    <row r="29082" spans="21:42" ht="15" customHeight="1" x14ac:dyDescent="0.25">
      <c r="U29082" s="104"/>
      <c r="AB29082" s="104"/>
      <c r="AC29082" s="104"/>
      <c r="AF29082" s="104"/>
      <c r="AG29082" s="104"/>
      <c r="AK29082" s="104"/>
      <c r="AL29082" s="104"/>
      <c r="AO29082" s="104"/>
      <c r="AP29082" s="104"/>
    </row>
    <row r="29083" spans="21:42" ht="15" customHeight="1" x14ac:dyDescent="0.25">
      <c r="U29083" s="104"/>
      <c r="AB29083" s="104"/>
      <c r="AC29083" s="104"/>
      <c r="AF29083" s="104"/>
      <c r="AG29083" s="104"/>
      <c r="AK29083" s="104"/>
      <c r="AL29083" s="104"/>
      <c r="AO29083" s="104"/>
      <c r="AP29083" s="104"/>
    </row>
    <row r="29084" spans="21:42" ht="15" customHeight="1" x14ac:dyDescent="0.25">
      <c r="U29084" s="104"/>
      <c r="AB29084" s="104"/>
      <c r="AC29084" s="104"/>
      <c r="AF29084" s="104"/>
      <c r="AG29084" s="104"/>
      <c r="AK29084" s="104"/>
      <c r="AL29084" s="104"/>
      <c r="AO29084" s="104"/>
      <c r="AP29084" s="104"/>
    </row>
    <row r="29085" spans="21:42" ht="15" customHeight="1" x14ac:dyDescent="0.25">
      <c r="U29085" s="104"/>
      <c r="AB29085" s="104"/>
      <c r="AC29085" s="104"/>
      <c r="AF29085" s="104"/>
      <c r="AG29085" s="104"/>
      <c r="AK29085" s="104"/>
      <c r="AL29085" s="104"/>
      <c r="AO29085" s="104"/>
      <c r="AP29085" s="104"/>
    </row>
    <row r="29086" spans="21:42" ht="15" customHeight="1" x14ac:dyDescent="0.25">
      <c r="U29086" s="104"/>
      <c r="AB29086" s="104"/>
      <c r="AC29086" s="104"/>
      <c r="AF29086" s="104"/>
      <c r="AG29086" s="104"/>
      <c r="AK29086" s="104"/>
      <c r="AL29086" s="104"/>
      <c r="AO29086" s="104"/>
      <c r="AP29086" s="104"/>
    </row>
    <row r="29087" spans="21:42" ht="15" customHeight="1" x14ac:dyDescent="0.25">
      <c r="U29087" s="104"/>
      <c r="AB29087" s="104"/>
      <c r="AC29087" s="104"/>
      <c r="AF29087" s="104"/>
      <c r="AG29087" s="104"/>
      <c r="AK29087" s="104"/>
      <c r="AL29087" s="104"/>
      <c r="AO29087" s="104"/>
      <c r="AP29087" s="104"/>
    </row>
    <row r="29088" spans="21:42" ht="15" customHeight="1" x14ac:dyDescent="0.25">
      <c r="U29088" s="104"/>
      <c r="AB29088" s="104"/>
      <c r="AC29088" s="104"/>
      <c r="AF29088" s="104"/>
      <c r="AG29088" s="104"/>
      <c r="AK29088" s="104"/>
      <c r="AL29088" s="104"/>
      <c r="AO29088" s="104"/>
      <c r="AP29088" s="104"/>
    </row>
    <row r="29089" spans="21:42" ht="15" customHeight="1" x14ac:dyDescent="0.25">
      <c r="U29089" s="104"/>
      <c r="AB29089" s="104"/>
      <c r="AC29089" s="104"/>
      <c r="AF29089" s="104"/>
      <c r="AG29089" s="104"/>
      <c r="AK29089" s="104"/>
      <c r="AL29089" s="104"/>
      <c r="AO29089" s="104"/>
      <c r="AP29089" s="104"/>
    </row>
    <row r="29090" spans="21:42" ht="15" customHeight="1" x14ac:dyDescent="0.25">
      <c r="U29090" s="104"/>
      <c r="AB29090" s="104"/>
      <c r="AC29090" s="104"/>
      <c r="AF29090" s="104"/>
      <c r="AG29090" s="104"/>
      <c r="AK29090" s="104"/>
      <c r="AL29090" s="104"/>
      <c r="AO29090" s="104"/>
      <c r="AP29090" s="104"/>
    </row>
    <row r="29091" spans="21:42" ht="15" customHeight="1" x14ac:dyDescent="0.25">
      <c r="U29091" s="104"/>
      <c r="AB29091" s="104"/>
      <c r="AC29091" s="104"/>
      <c r="AF29091" s="104"/>
      <c r="AG29091" s="104"/>
      <c r="AK29091" s="104"/>
      <c r="AL29091" s="104"/>
      <c r="AO29091" s="104"/>
      <c r="AP29091" s="104"/>
    </row>
    <row r="29092" spans="21:42" ht="15" customHeight="1" x14ac:dyDescent="0.25">
      <c r="U29092" s="104"/>
      <c r="AB29092" s="104"/>
      <c r="AC29092" s="104"/>
      <c r="AF29092" s="104"/>
      <c r="AG29092" s="104"/>
      <c r="AK29092" s="104"/>
      <c r="AL29092" s="104"/>
      <c r="AO29092" s="104"/>
      <c r="AP29092" s="104"/>
    </row>
    <row r="29093" spans="21:42" ht="15" customHeight="1" x14ac:dyDescent="0.25">
      <c r="U29093" s="104"/>
      <c r="AB29093" s="104"/>
      <c r="AC29093" s="104"/>
      <c r="AF29093" s="104"/>
      <c r="AG29093" s="104"/>
      <c r="AK29093" s="104"/>
      <c r="AL29093" s="104"/>
      <c r="AO29093" s="104"/>
      <c r="AP29093" s="104"/>
    </row>
    <row r="29094" spans="21:42" ht="15" customHeight="1" x14ac:dyDescent="0.25">
      <c r="U29094" s="104"/>
      <c r="AB29094" s="104"/>
      <c r="AC29094" s="104"/>
      <c r="AF29094" s="104"/>
      <c r="AG29094" s="104"/>
      <c r="AK29094" s="104"/>
      <c r="AL29094" s="104"/>
      <c r="AO29094" s="104"/>
      <c r="AP29094" s="104"/>
    </row>
    <row r="29095" spans="21:42" ht="15" customHeight="1" x14ac:dyDescent="0.25">
      <c r="U29095" s="104"/>
      <c r="AB29095" s="104"/>
      <c r="AC29095" s="104"/>
      <c r="AF29095" s="104"/>
      <c r="AG29095" s="104"/>
      <c r="AK29095" s="104"/>
      <c r="AL29095" s="104"/>
      <c r="AO29095" s="104"/>
      <c r="AP29095" s="104"/>
    </row>
    <row r="29096" spans="21:42" ht="15" customHeight="1" x14ac:dyDescent="0.25">
      <c r="U29096" s="104"/>
      <c r="AB29096" s="104"/>
      <c r="AC29096" s="104"/>
      <c r="AF29096" s="104"/>
      <c r="AG29096" s="104"/>
      <c r="AK29096" s="104"/>
      <c r="AL29096" s="104"/>
      <c r="AO29096" s="104"/>
      <c r="AP29096" s="104"/>
    </row>
    <row r="29097" spans="21:42" ht="15" customHeight="1" x14ac:dyDescent="0.25">
      <c r="U29097" s="104"/>
      <c r="AB29097" s="104"/>
      <c r="AC29097" s="104"/>
      <c r="AF29097" s="104"/>
      <c r="AG29097" s="104"/>
      <c r="AK29097" s="104"/>
      <c r="AL29097" s="104"/>
      <c r="AO29097" s="104"/>
      <c r="AP29097" s="104"/>
    </row>
    <row r="29098" spans="21:42" ht="15" customHeight="1" x14ac:dyDescent="0.25">
      <c r="U29098" s="104"/>
      <c r="AB29098" s="104"/>
      <c r="AC29098" s="104"/>
      <c r="AF29098" s="104"/>
      <c r="AG29098" s="104"/>
      <c r="AK29098" s="104"/>
      <c r="AL29098" s="104"/>
      <c r="AO29098" s="104"/>
      <c r="AP29098" s="104"/>
    </row>
    <row r="29099" spans="21:42" ht="15" customHeight="1" x14ac:dyDescent="0.25">
      <c r="U29099" s="104"/>
      <c r="AB29099" s="104"/>
      <c r="AC29099" s="104"/>
      <c r="AF29099" s="104"/>
      <c r="AG29099" s="104"/>
      <c r="AK29099" s="104"/>
      <c r="AL29099" s="104"/>
      <c r="AO29099" s="104"/>
      <c r="AP29099" s="104"/>
    </row>
    <row r="29100" spans="21:42" ht="15" customHeight="1" x14ac:dyDescent="0.25">
      <c r="U29100" s="104"/>
      <c r="AB29100" s="104"/>
      <c r="AC29100" s="104"/>
      <c r="AF29100" s="104"/>
      <c r="AG29100" s="104"/>
      <c r="AK29100" s="104"/>
      <c r="AL29100" s="104"/>
      <c r="AO29100" s="104"/>
      <c r="AP29100" s="104"/>
    </row>
    <row r="29101" spans="21:42" ht="15" customHeight="1" x14ac:dyDescent="0.25">
      <c r="U29101" s="104"/>
      <c r="AB29101" s="104"/>
      <c r="AC29101" s="104"/>
      <c r="AF29101" s="104"/>
      <c r="AG29101" s="104"/>
      <c r="AK29101" s="104"/>
      <c r="AL29101" s="104"/>
      <c r="AO29101" s="104"/>
      <c r="AP29101" s="104"/>
    </row>
    <row r="29102" spans="21:42" ht="15" customHeight="1" x14ac:dyDescent="0.25">
      <c r="U29102" s="104"/>
      <c r="AB29102" s="104"/>
      <c r="AC29102" s="104"/>
      <c r="AF29102" s="104"/>
      <c r="AG29102" s="104"/>
      <c r="AK29102" s="104"/>
      <c r="AL29102" s="104"/>
      <c r="AO29102" s="104"/>
      <c r="AP29102" s="104"/>
    </row>
    <row r="29103" spans="21:42" ht="15" customHeight="1" x14ac:dyDescent="0.25">
      <c r="U29103" s="104"/>
      <c r="AB29103" s="104"/>
      <c r="AC29103" s="104"/>
      <c r="AF29103" s="104"/>
      <c r="AG29103" s="104"/>
      <c r="AK29103" s="104"/>
      <c r="AL29103" s="104"/>
      <c r="AO29103" s="104"/>
      <c r="AP29103" s="104"/>
    </row>
    <row r="29104" spans="21:42" ht="15" customHeight="1" x14ac:dyDescent="0.25">
      <c r="U29104" s="104"/>
      <c r="AB29104" s="104"/>
      <c r="AC29104" s="104"/>
      <c r="AF29104" s="104"/>
      <c r="AG29104" s="104"/>
      <c r="AK29104" s="104"/>
      <c r="AL29104" s="104"/>
      <c r="AO29104" s="104"/>
      <c r="AP29104" s="104"/>
    </row>
    <row r="29105" spans="21:42" ht="15" customHeight="1" x14ac:dyDescent="0.25">
      <c r="U29105" s="104"/>
      <c r="AB29105" s="104"/>
      <c r="AC29105" s="104"/>
      <c r="AF29105" s="104"/>
      <c r="AG29105" s="104"/>
      <c r="AK29105" s="104"/>
      <c r="AL29105" s="104"/>
      <c r="AO29105" s="104"/>
      <c r="AP29105" s="104"/>
    </row>
    <row r="29106" spans="21:42" ht="15" customHeight="1" x14ac:dyDescent="0.25">
      <c r="U29106" s="104"/>
      <c r="AB29106" s="104"/>
      <c r="AC29106" s="104"/>
      <c r="AF29106" s="104"/>
      <c r="AG29106" s="104"/>
      <c r="AK29106" s="104"/>
      <c r="AL29106" s="104"/>
      <c r="AO29106" s="104"/>
      <c r="AP29106" s="104"/>
    </row>
    <row r="29107" spans="21:42" ht="15" customHeight="1" x14ac:dyDescent="0.25">
      <c r="U29107" s="104"/>
      <c r="AB29107" s="104"/>
      <c r="AC29107" s="104"/>
      <c r="AF29107" s="104"/>
      <c r="AG29107" s="104"/>
      <c r="AK29107" s="104"/>
      <c r="AL29107" s="104"/>
      <c r="AO29107" s="104"/>
      <c r="AP29107" s="104"/>
    </row>
    <row r="29108" spans="21:42" ht="15" customHeight="1" x14ac:dyDescent="0.25">
      <c r="U29108" s="104"/>
      <c r="AB29108" s="104"/>
      <c r="AC29108" s="104"/>
      <c r="AF29108" s="104"/>
      <c r="AG29108" s="104"/>
      <c r="AK29108" s="104"/>
      <c r="AL29108" s="104"/>
      <c r="AO29108" s="104"/>
      <c r="AP29108" s="104"/>
    </row>
    <row r="29109" spans="21:42" ht="15" customHeight="1" x14ac:dyDescent="0.25">
      <c r="U29109" s="104"/>
      <c r="AB29109" s="104"/>
      <c r="AC29109" s="104"/>
      <c r="AF29109" s="104"/>
      <c r="AG29109" s="104"/>
      <c r="AK29109" s="104"/>
      <c r="AL29109" s="104"/>
      <c r="AO29109" s="104"/>
      <c r="AP29109" s="104"/>
    </row>
    <row r="29110" spans="21:42" ht="15" customHeight="1" x14ac:dyDescent="0.25">
      <c r="U29110" s="104"/>
      <c r="AB29110" s="104"/>
      <c r="AC29110" s="104"/>
      <c r="AF29110" s="104"/>
      <c r="AG29110" s="104"/>
      <c r="AK29110" s="104"/>
      <c r="AL29110" s="104"/>
      <c r="AO29110" s="104"/>
      <c r="AP29110" s="104"/>
    </row>
    <row r="29111" spans="21:42" ht="15" customHeight="1" x14ac:dyDescent="0.25">
      <c r="U29111" s="104"/>
      <c r="AB29111" s="104"/>
      <c r="AC29111" s="104"/>
      <c r="AF29111" s="104"/>
      <c r="AG29111" s="104"/>
      <c r="AK29111" s="104"/>
      <c r="AL29111" s="104"/>
      <c r="AO29111" s="104"/>
      <c r="AP29111" s="104"/>
    </row>
    <row r="29112" spans="21:42" ht="15" customHeight="1" x14ac:dyDescent="0.25">
      <c r="U29112" s="104"/>
      <c r="AB29112" s="104"/>
      <c r="AC29112" s="104"/>
      <c r="AF29112" s="104"/>
      <c r="AG29112" s="104"/>
      <c r="AK29112" s="104"/>
      <c r="AL29112" s="104"/>
      <c r="AO29112" s="104"/>
      <c r="AP29112" s="104"/>
    </row>
    <row r="29113" spans="21:42" ht="15" customHeight="1" x14ac:dyDescent="0.25">
      <c r="U29113" s="104"/>
      <c r="AB29113" s="104"/>
      <c r="AC29113" s="104"/>
      <c r="AF29113" s="104"/>
      <c r="AG29113" s="104"/>
      <c r="AK29113" s="104"/>
      <c r="AL29113" s="104"/>
      <c r="AO29113" s="104"/>
      <c r="AP29113" s="104"/>
    </row>
    <row r="29114" spans="21:42" ht="15" customHeight="1" x14ac:dyDescent="0.25">
      <c r="U29114" s="104"/>
      <c r="AB29114" s="104"/>
      <c r="AC29114" s="104"/>
      <c r="AF29114" s="104"/>
      <c r="AG29114" s="104"/>
      <c r="AK29114" s="104"/>
      <c r="AL29114" s="104"/>
      <c r="AO29114" s="104"/>
      <c r="AP29114" s="104"/>
    </row>
    <row r="29115" spans="21:42" ht="15" customHeight="1" x14ac:dyDescent="0.25">
      <c r="U29115" s="104"/>
      <c r="AB29115" s="104"/>
      <c r="AC29115" s="104"/>
      <c r="AF29115" s="104"/>
      <c r="AG29115" s="104"/>
      <c r="AK29115" s="104"/>
      <c r="AL29115" s="104"/>
      <c r="AO29115" s="104"/>
      <c r="AP29115" s="104"/>
    </row>
    <row r="29116" spans="21:42" ht="15" customHeight="1" x14ac:dyDescent="0.25">
      <c r="U29116" s="104"/>
      <c r="AB29116" s="104"/>
      <c r="AC29116" s="104"/>
      <c r="AF29116" s="104"/>
      <c r="AG29116" s="104"/>
      <c r="AK29116" s="104"/>
      <c r="AL29116" s="104"/>
      <c r="AO29116" s="104"/>
      <c r="AP29116" s="104"/>
    </row>
    <row r="29117" spans="21:42" ht="15" customHeight="1" x14ac:dyDescent="0.25">
      <c r="U29117" s="104"/>
      <c r="AB29117" s="104"/>
      <c r="AC29117" s="104"/>
      <c r="AF29117" s="104"/>
      <c r="AG29117" s="104"/>
      <c r="AK29117" s="104"/>
      <c r="AL29117" s="104"/>
      <c r="AO29117" s="104"/>
      <c r="AP29117" s="104"/>
    </row>
    <row r="29118" spans="21:42" ht="15" customHeight="1" x14ac:dyDescent="0.25">
      <c r="U29118" s="104"/>
      <c r="AB29118" s="104"/>
      <c r="AC29118" s="104"/>
      <c r="AF29118" s="104"/>
      <c r="AG29118" s="104"/>
      <c r="AK29118" s="104"/>
      <c r="AL29118" s="104"/>
      <c r="AO29118" s="104"/>
      <c r="AP29118" s="104"/>
    </row>
    <row r="29119" spans="21:42" ht="15" customHeight="1" x14ac:dyDescent="0.25">
      <c r="U29119" s="104"/>
      <c r="AB29119" s="104"/>
      <c r="AC29119" s="104"/>
      <c r="AF29119" s="104"/>
      <c r="AG29119" s="104"/>
      <c r="AK29119" s="104"/>
      <c r="AL29119" s="104"/>
      <c r="AO29119" s="104"/>
      <c r="AP29119" s="104"/>
    </row>
    <row r="29120" spans="21:42" ht="15" customHeight="1" x14ac:dyDescent="0.25">
      <c r="U29120" s="104"/>
      <c r="AB29120" s="104"/>
      <c r="AC29120" s="104"/>
      <c r="AF29120" s="104"/>
      <c r="AG29120" s="104"/>
      <c r="AK29120" s="104"/>
      <c r="AL29120" s="104"/>
      <c r="AO29120" s="104"/>
      <c r="AP29120" s="104"/>
    </row>
    <row r="29121" spans="21:42" ht="15" customHeight="1" x14ac:dyDescent="0.25">
      <c r="U29121" s="104"/>
      <c r="AB29121" s="104"/>
      <c r="AC29121" s="104"/>
      <c r="AF29121" s="104"/>
      <c r="AG29121" s="104"/>
      <c r="AK29121" s="104"/>
      <c r="AL29121" s="104"/>
      <c r="AO29121" s="104"/>
      <c r="AP29121" s="104"/>
    </row>
    <row r="29122" spans="21:42" ht="15" customHeight="1" x14ac:dyDescent="0.25">
      <c r="U29122" s="104"/>
      <c r="AB29122" s="104"/>
      <c r="AC29122" s="104"/>
      <c r="AF29122" s="104"/>
      <c r="AG29122" s="104"/>
      <c r="AK29122" s="104"/>
      <c r="AL29122" s="104"/>
      <c r="AO29122" s="104"/>
      <c r="AP29122" s="104"/>
    </row>
    <row r="29123" spans="21:42" ht="15" customHeight="1" x14ac:dyDescent="0.25">
      <c r="U29123" s="104"/>
      <c r="AB29123" s="104"/>
      <c r="AC29123" s="104"/>
      <c r="AF29123" s="104"/>
      <c r="AG29123" s="104"/>
      <c r="AK29123" s="104"/>
      <c r="AL29123" s="104"/>
      <c r="AO29123" s="104"/>
      <c r="AP29123" s="104"/>
    </row>
    <row r="29124" spans="21:42" ht="15" customHeight="1" x14ac:dyDescent="0.25">
      <c r="U29124" s="104"/>
      <c r="AB29124" s="104"/>
      <c r="AC29124" s="104"/>
      <c r="AF29124" s="104"/>
      <c r="AG29124" s="104"/>
      <c r="AK29124" s="104"/>
      <c r="AL29124" s="104"/>
      <c r="AO29124" s="104"/>
      <c r="AP29124" s="104"/>
    </row>
    <row r="29125" spans="21:42" ht="15" customHeight="1" x14ac:dyDescent="0.25">
      <c r="U29125" s="104"/>
      <c r="AB29125" s="104"/>
      <c r="AC29125" s="104"/>
      <c r="AF29125" s="104"/>
      <c r="AG29125" s="104"/>
      <c r="AK29125" s="104"/>
      <c r="AL29125" s="104"/>
      <c r="AO29125" s="104"/>
      <c r="AP29125" s="104"/>
    </row>
    <row r="29126" spans="21:42" ht="15" customHeight="1" x14ac:dyDescent="0.25">
      <c r="U29126" s="104"/>
      <c r="AB29126" s="104"/>
      <c r="AC29126" s="104"/>
      <c r="AF29126" s="104"/>
      <c r="AG29126" s="104"/>
      <c r="AK29126" s="104"/>
      <c r="AL29126" s="104"/>
      <c r="AO29126" s="104"/>
      <c r="AP29126" s="104"/>
    </row>
    <row r="29127" spans="21:42" ht="15" customHeight="1" x14ac:dyDescent="0.25">
      <c r="U29127" s="104"/>
      <c r="AB29127" s="104"/>
      <c r="AC29127" s="104"/>
      <c r="AF29127" s="104"/>
      <c r="AG29127" s="104"/>
      <c r="AK29127" s="104"/>
      <c r="AL29127" s="104"/>
      <c r="AO29127" s="104"/>
      <c r="AP29127" s="104"/>
    </row>
    <row r="29128" spans="21:42" ht="15" customHeight="1" x14ac:dyDescent="0.25">
      <c r="U29128" s="104"/>
      <c r="AB29128" s="104"/>
      <c r="AC29128" s="104"/>
      <c r="AF29128" s="104"/>
      <c r="AG29128" s="104"/>
      <c r="AK29128" s="104"/>
      <c r="AL29128" s="104"/>
      <c r="AO29128" s="104"/>
      <c r="AP29128" s="104"/>
    </row>
    <row r="29129" spans="21:42" ht="15" customHeight="1" x14ac:dyDescent="0.25">
      <c r="U29129" s="104"/>
      <c r="AB29129" s="104"/>
      <c r="AC29129" s="104"/>
      <c r="AF29129" s="104"/>
      <c r="AG29129" s="104"/>
      <c r="AK29129" s="104"/>
      <c r="AL29129" s="104"/>
      <c r="AO29129" s="104"/>
      <c r="AP29129" s="104"/>
    </row>
    <row r="29130" spans="21:42" ht="15" customHeight="1" x14ac:dyDescent="0.25">
      <c r="U29130" s="104"/>
      <c r="AB29130" s="104"/>
      <c r="AC29130" s="104"/>
      <c r="AF29130" s="104"/>
      <c r="AG29130" s="104"/>
      <c r="AK29130" s="104"/>
      <c r="AL29130" s="104"/>
      <c r="AO29130" s="104"/>
      <c r="AP29130" s="104"/>
    </row>
    <row r="29131" spans="21:42" ht="15" customHeight="1" x14ac:dyDescent="0.25">
      <c r="U29131" s="104"/>
      <c r="AB29131" s="104"/>
      <c r="AC29131" s="104"/>
      <c r="AF29131" s="104"/>
      <c r="AG29131" s="104"/>
      <c r="AK29131" s="104"/>
      <c r="AL29131" s="104"/>
      <c r="AO29131" s="104"/>
      <c r="AP29131" s="104"/>
    </row>
    <row r="29132" spans="21:42" ht="15" customHeight="1" x14ac:dyDescent="0.25">
      <c r="U29132" s="104"/>
      <c r="AB29132" s="104"/>
      <c r="AC29132" s="104"/>
      <c r="AF29132" s="104"/>
      <c r="AG29132" s="104"/>
      <c r="AK29132" s="104"/>
      <c r="AL29132" s="104"/>
      <c r="AO29132" s="104"/>
      <c r="AP29132" s="104"/>
    </row>
    <row r="29133" spans="21:42" ht="15" customHeight="1" x14ac:dyDescent="0.25">
      <c r="U29133" s="104"/>
      <c r="AB29133" s="104"/>
      <c r="AC29133" s="104"/>
      <c r="AF29133" s="104"/>
      <c r="AG29133" s="104"/>
      <c r="AK29133" s="104"/>
      <c r="AL29133" s="104"/>
      <c r="AO29133" s="104"/>
      <c r="AP29133" s="104"/>
    </row>
    <row r="29134" spans="21:42" ht="15" customHeight="1" x14ac:dyDescent="0.25">
      <c r="U29134" s="104"/>
      <c r="AB29134" s="104"/>
      <c r="AC29134" s="104"/>
      <c r="AF29134" s="104"/>
      <c r="AG29134" s="104"/>
      <c r="AK29134" s="104"/>
      <c r="AL29134" s="104"/>
      <c r="AO29134" s="104"/>
      <c r="AP29134" s="104"/>
    </row>
    <row r="29135" spans="21:42" ht="15" customHeight="1" x14ac:dyDescent="0.25">
      <c r="U29135" s="104"/>
      <c r="AB29135" s="104"/>
      <c r="AC29135" s="104"/>
      <c r="AF29135" s="104"/>
      <c r="AG29135" s="104"/>
      <c r="AK29135" s="104"/>
      <c r="AL29135" s="104"/>
      <c r="AO29135" s="104"/>
      <c r="AP29135" s="104"/>
    </row>
    <row r="29136" spans="21:42" ht="15" customHeight="1" x14ac:dyDescent="0.25">
      <c r="U29136" s="104"/>
      <c r="AB29136" s="104"/>
      <c r="AC29136" s="104"/>
      <c r="AF29136" s="104"/>
      <c r="AG29136" s="104"/>
      <c r="AK29136" s="104"/>
      <c r="AL29136" s="104"/>
      <c r="AO29136" s="104"/>
      <c r="AP29136" s="104"/>
    </row>
    <row r="29137" spans="21:42" ht="15" customHeight="1" x14ac:dyDescent="0.25">
      <c r="U29137" s="104"/>
      <c r="AB29137" s="104"/>
      <c r="AC29137" s="104"/>
      <c r="AF29137" s="104"/>
      <c r="AG29137" s="104"/>
      <c r="AK29137" s="104"/>
      <c r="AL29137" s="104"/>
      <c r="AO29137" s="104"/>
      <c r="AP29137" s="104"/>
    </row>
    <row r="29138" spans="21:42" ht="15" customHeight="1" x14ac:dyDescent="0.25">
      <c r="U29138" s="104"/>
      <c r="AB29138" s="104"/>
      <c r="AC29138" s="104"/>
      <c r="AF29138" s="104"/>
      <c r="AG29138" s="104"/>
      <c r="AK29138" s="104"/>
      <c r="AL29138" s="104"/>
      <c r="AO29138" s="104"/>
      <c r="AP29138" s="104"/>
    </row>
    <row r="29139" spans="21:42" ht="15" customHeight="1" x14ac:dyDescent="0.25">
      <c r="U29139" s="104"/>
      <c r="AB29139" s="104"/>
      <c r="AC29139" s="104"/>
      <c r="AF29139" s="104"/>
      <c r="AG29139" s="104"/>
      <c r="AK29139" s="104"/>
      <c r="AL29139" s="104"/>
      <c r="AO29139" s="104"/>
      <c r="AP29139" s="104"/>
    </row>
    <row r="29140" spans="21:42" ht="15" customHeight="1" x14ac:dyDescent="0.25">
      <c r="U29140" s="104"/>
      <c r="AB29140" s="104"/>
      <c r="AC29140" s="104"/>
      <c r="AF29140" s="104"/>
      <c r="AG29140" s="104"/>
      <c r="AK29140" s="104"/>
      <c r="AL29140" s="104"/>
      <c r="AO29140" s="104"/>
      <c r="AP29140" s="104"/>
    </row>
    <row r="29141" spans="21:42" ht="15" customHeight="1" x14ac:dyDescent="0.25">
      <c r="U29141" s="104"/>
      <c r="AB29141" s="104"/>
      <c r="AC29141" s="104"/>
      <c r="AF29141" s="104"/>
      <c r="AG29141" s="104"/>
      <c r="AK29141" s="104"/>
      <c r="AL29141" s="104"/>
      <c r="AO29141" s="104"/>
      <c r="AP29141" s="104"/>
    </row>
    <row r="29142" spans="21:42" ht="15" customHeight="1" x14ac:dyDescent="0.25">
      <c r="U29142" s="104"/>
      <c r="AB29142" s="104"/>
      <c r="AC29142" s="104"/>
      <c r="AF29142" s="104"/>
      <c r="AG29142" s="104"/>
      <c r="AK29142" s="104"/>
      <c r="AL29142" s="104"/>
      <c r="AO29142" s="104"/>
      <c r="AP29142" s="104"/>
    </row>
    <row r="29143" spans="21:42" ht="15" customHeight="1" x14ac:dyDescent="0.25">
      <c r="U29143" s="104"/>
      <c r="AB29143" s="104"/>
      <c r="AC29143" s="104"/>
      <c r="AF29143" s="104"/>
      <c r="AG29143" s="104"/>
      <c r="AK29143" s="104"/>
      <c r="AL29143" s="104"/>
      <c r="AO29143" s="104"/>
      <c r="AP29143" s="104"/>
    </row>
    <row r="29144" spans="21:42" ht="15" customHeight="1" x14ac:dyDescent="0.25">
      <c r="U29144" s="104"/>
      <c r="AB29144" s="104"/>
      <c r="AC29144" s="104"/>
      <c r="AF29144" s="104"/>
      <c r="AG29144" s="104"/>
      <c r="AK29144" s="104"/>
      <c r="AL29144" s="104"/>
      <c r="AO29144" s="104"/>
      <c r="AP29144" s="104"/>
    </row>
    <row r="29145" spans="21:42" ht="15" customHeight="1" x14ac:dyDescent="0.25">
      <c r="U29145" s="104"/>
      <c r="AB29145" s="104"/>
      <c r="AC29145" s="104"/>
      <c r="AF29145" s="104"/>
      <c r="AG29145" s="104"/>
      <c r="AK29145" s="104"/>
      <c r="AL29145" s="104"/>
      <c r="AO29145" s="104"/>
      <c r="AP29145" s="104"/>
    </row>
    <row r="29146" spans="21:42" ht="15" customHeight="1" x14ac:dyDescent="0.25">
      <c r="U29146" s="104"/>
      <c r="AB29146" s="104"/>
      <c r="AC29146" s="104"/>
      <c r="AF29146" s="104"/>
      <c r="AG29146" s="104"/>
      <c r="AK29146" s="104"/>
      <c r="AL29146" s="104"/>
      <c r="AO29146" s="104"/>
      <c r="AP29146" s="104"/>
    </row>
    <row r="29147" spans="21:42" ht="15" customHeight="1" x14ac:dyDescent="0.25">
      <c r="U29147" s="104"/>
      <c r="AB29147" s="104"/>
      <c r="AC29147" s="104"/>
      <c r="AF29147" s="104"/>
      <c r="AG29147" s="104"/>
      <c r="AK29147" s="104"/>
      <c r="AL29147" s="104"/>
      <c r="AO29147" s="104"/>
      <c r="AP29147" s="104"/>
    </row>
    <row r="29148" spans="21:42" ht="15" customHeight="1" x14ac:dyDescent="0.25">
      <c r="U29148" s="104"/>
      <c r="AB29148" s="104"/>
      <c r="AC29148" s="104"/>
      <c r="AF29148" s="104"/>
      <c r="AG29148" s="104"/>
      <c r="AK29148" s="104"/>
      <c r="AL29148" s="104"/>
      <c r="AO29148" s="104"/>
      <c r="AP29148" s="104"/>
    </row>
    <row r="29149" spans="21:42" ht="15" customHeight="1" x14ac:dyDescent="0.25">
      <c r="U29149" s="104"/>
      <c r="AB29149" s="104"/>
      <c r="AC29149" s="104"/>
      <c r="AF29149" s="104"/>
      <c r="AG29149" s="104"/>
      <c r="AK29149" s="104"/>
      <c r="AL29149" s="104"/>
      <c r="AO29149" s="104"/>
      <c r="AP29149" s="104"/>
    </row>
    <row r="29150" spans="21:42" ht="15" customHeight="1" x14ac:dyDescent="0.25">
      <c r="U29150" s="104"/>
      <c r="AB29150" s="104"/>
      <c r="AC29150" s="104"/>
      <c r="AF29150" s="104"/>
      <c r="AG29150" s="104"/>
      <c r="AK29150" s="104"/>
      <c r="AL29150" s="104"/>
      <c r="AO29150" s="104"/>
      <c r="AP29150" s="104"/>
    </row>
    <row r="29151" spans="21:42" ht="15" customHeight="1" x14ac:dyDescent="0.25">
      <c r="U29151" s="104"/>
      <c r="AB29151" s="104"/>
      <c r="AC29151" s="104"/>
      <c r="AF29151" s="104"/>
      <c r="AG29151" s="104"/>
      <c r="AK29151" s="104"/>
      <c r="AL29151" s="104"/>
      <c r="AO29151" s="104"/>
      <c r="AP29151" s="104"/>
    </row>
    <row r="29152" spans="21:42" ht="15" customHeight="1" x14ac:dyDescent="0.25">
      <c r="U29152" s="104"/>
      <c r="AB29152" s="104"/>
      <c r="AC29152" s="104"/>
      <c r="AF29152" s="104"/>
      <c r="AG29152" s="104"/>
      <c r="AK29152" s="104"/>
      <c r="AL29152" s="104"/>
      <c r="AO29152" s="104"/>
      <c r="AP29152" s="104"/>
    </row>
    <row r="29153" spans="21:42" ht="15" customHeight="1" x14ac:dyDescent="0.25">
      <c r="U29153" s="104"/>
      <c r="AB29153" s="104"/>
      <c r="AC29153" s="104"/>
      <c r="AF29153" s="104"/>
      <c r="AG29153" s="104"/>
      <c r="AK29153" s="104"/>
      <c r="AL29153" s="104"/>
      <c r="AO29153" s="104"/>
      <c r="AP29153" s="104"/>
    </row>
    <row r="29154" spans="21:42" ht="15" customHeight="1" x14ac:dyDescent="0.25">
      <c r="U29154" s="104"/>
      <c r="AB29154" s="104"/>
      <c r="AC29154" s="104"/>
      <c r="AF29154" s="104"/>
      <c r="AG29154" s="104"/>
      <c r="AK29154" s="104"/>
      <c r="AL29154" s="104"/>
      <c r="AO29154" s="104"/>
      <c r="AP29154" s="104"/>
    </row>
    <row r="29155" spans="21:42" ht="15" customHeight="1" x14ac:dyDescent="0.25">
      <c r="U29155" s="104"/>
      <c r="AB29155" s="104"/>
      <c r="AC29155" s="104"/>
      <c r="AF29155" s="104"/>
      <c r="AG29155" s="104"/>
      <c r="AK29155" s="104"/>
      <c r="AL29155" s="104"/>
      <c r="AO29155" s="104"/>
      <c r="AP29155" s="104"/>
    </row>
    <row r="29156" spans="21:42" ht="15" customHeight="1" x14ac:dyDescent="0.25">
      <c r="U29156" s="104"/>
      <c r="AB29156" s="104"/>
      <c r="AC29156" s="104"/>
      <c r="AF29156" s="104"/>
      <c r="AG29156" s="104"/>
      <c r="AK29156" s="104"/>
      <c r="AL29156" s="104"/>
      <c r="AO29156" s="104"/>
      <c r="AP29156" s="104"/>
    </row>
    <row r="29157" spans="21:42" ht="15" customHeight="1" x14ac:dyDescent="0.25">
      <c r="U29157" s="104"/>
      <c r="AB29157" s="104"/>
      <c r="AC29157" s="104"/>
      <c r="AF29157" s="104"/>
      <c r="AG29157" s="104"/>
      <c r="AK29157" s="104"/>
      <c r="AL29157" s="104"/>
      <c r="AO29157" s="104"/>
      <c r="AP29157" s="104"/>
    </row>
    <row r="29158" spans="21:42" ht="15" customHeight="1" x14ac:dyDescent="0.25">
      <c r="U29158" s="104"/>
      <c r="AB29158" s="104"/>
      <c r="AC29158" s="104"/>
      <c r="AF29158" s="104"/>
      <c r="AG29158" s="104"/>
      <c r="AK29158" s="104"/>
      <c r="AL29158" s="104"/>
      <c r="AO29158" s="104"/>
      <c r="AP29158" s="104"/>
    </row>
    <row r="29159" spans="21:42" ht="15" customHeight="1" x14ac:dyDescent="0.25">
      <c r="U29159" s="104"/>
      <c r="AB29159" s="104"/>
      <c r="AC29159" s="104"/>
      <c r="AF29159" s="104"/>
      <c r="AG29159" s="104"/>
      <c r="AK29159" s="104"/>
      <c r="AL29159" s="104"/>
      <c r="AO29159" s="104"/>
      <c r="AP29159" s="104"/>
    </row>
    <row r="29160" spans="21:42" ht="15" customHeight="1" x14ac:dyDescent="0.25">
      <c r="U29160" s="104"/>
      <c r="AB29160" s="104"/>
      <c r="AC29160" s="104"/>
      <c r="AF29160" s="104"/>
      <c r="AG29160" s="104"/>
      <c r="AK29160" s="104"/>
      <c r="AL29160" s="104"/>
      <c r="AO29160" s="104"/>
      <c r="AP29160" s="104"/>
    </row>
    <row r="29161" spans="21:42" ht="15" customHeight="1" x14ac:dyDescent="0.25">
      <c r="U29161" s="104"/>
      <c r="AB29161" s="104"/>
      <c r="AC29161" s="104"/>
      <c r="AF29161" s="104"/>
      <c r="AG29161" s="104"/>
      <c r="AK29161" s="104"/>
      <c r="AL29161" s="104"/>
      <c r="AO29161" s="104"/>
      <c r="AP29161" s="104"/>
    </row>
    <row r="29162" spans="21:42" ht="15" customHeight="1" x14ac:dyDescent="0.25">
      <c r="U29162" s="104"/>
      <c r="AB29162" s="104"/>
      <c r="AC29162" s="104"/>
      <c r="AF29162" s="104"/>
      <c r="AG29162" s="104"/>
      <c r="AK29162" s="104"/>
      <c r="AL29162" s="104"/>
      <c r="AO29162" s="104"/>
      <c r="AP29162" s="104"/>
    </row>
    <row r="29163" spans="21:42" ht="15" customHeight="1" x14ac:dyDescent="0.25">
      <c r="U29163" s="104"/>
      <c r="AB29163" s="104"/>
      <c r="AC29163" s="104"/>
      <c r="AF29163" s="104"/>
      <c r="AG29163" s="104"/>
      <c r="AK29163" s="104"/>
      <c r="AL29163" s="104"/>
      <c r="AO29163" s="104"/>
      <c r="AP29163" s="104"/>
    </row>
    <row r="29164" spans="21:42" ht="15" customHeight="1" x14ac:dyDescent="0.25">
      <c r="U29164" s="104"/>
      <c r="AB29164" s="104"/>
      <c r="AC29164" s="104"/>
      <c r="AF29164" s="104"/>
      <c r="AG29164" s="104"/>
      <c r="AK29164" s="104"/>
      <c r="AL29164" s="104"/>
      <c r="AO29164" s="104"/>
      <c r="AP29164" s="104"/>
    </row>
    <row r="29165" spans="21:42" ht="15" customHeight="1" x14ac:dyDescent="0.25">
      <c r="U29165" s="104"/>
      <c r="AB29165" s="104"/>
      <c r="AC29165" s="104"/>
      <c r="AF29165" s="104"/>
      <c r="AG29165" s="104"/>
      <c r="AK29165" s="104"/>
      <c r="AL29165" s="104"/>
      <c r="AO29165" s="104"/>
      <c r="AP29165" s="104"/>
    </row>
    <row r="29166" spans="21:42" ht="15" customHeight="1" x14ac:dyDescent="0.25">
      <c r="U29166" s="104"/>
      <c r="AB29166" s="104"/>
      <c r="AC29166" s="104"/>
      <c r="AF29166" s="104"/>
      <c r="AG29166" s="104"/>
      <c r="AK29166" s="104"/>
      <c r="AL29166" s="104"/>
      <c r="AO29166" s="104"/>
      <c r="AP29166" s="104"/>
    </row>
    <row r="29167" spans="21:42" ht="15" customHeight="1" x14ac:dyDescent="0.25">
      <c r="U29167" s="104"/>
      <c r="AB29167" s="104"/>
      <c r="AC29167" s="104"/>
      <c r="AF29167" s="104"/>
      <c r="AG29167" s="104"/>
      <c r="AK29167" s="104"/>
      <c r="AL29167" s="104"/>
      <c r="AO29167" s="104"/>
      <c r="AP29167" s="104"/>
    </row>
    <row r="29168" spans="21:42" ht="15" customHeight="1" x14ac:dyDescent="0.25">
      <c r="U29168" s="104"/>
      <c r="AB29168" s="104"/>
      <c r="AC29168" s="104"/>
      <c r="AF29168" s="104"/>
      <c r="AG29168" s="104"/>
      <c r="AK29168" s="104"/>
      <c r="AL29168" s="104"/>
      <c r="AO29168" s="104"/>
      <c r="AP29168" s="104"/>
    </row>
    <row r="29169" spans="21:42" ht="15" customHeight="1" x14ac:dyDescent="0.25">
      <c r="U29169" s="104"/>
      <c r="AB29169" s="104"/>
      <c r="AC29169" s="104"/>
      <c r="AF29169" s="104"/>
      <c r="AG29169" s="104"/>
      <c r="AK29169" s="104"/>
      <c r="AL29169" s="104"/>
      <c r="AO29169" s="104"/>
      <c r="AP29169" s="104"/>
    </row>
    <row r="29170" spans="21:42" ht="15" customHeight="1" x14ac:dyDescent="0.25">
      <c r="U29170" s="104"/>
      <c r="AB29170" s="104"/>
      <c r="AC29170" s="104"/>
      <c r="AF29170" s="104"/>
      <c r="AG29170" s="104"/>
      <c r="AK29170" s="104"/>
      <c r="AL29170" s="104"/>
      <c r="AO29170" s="104"/>
      <c r="AP29170" s="104"/>
    </row>
    <row r="29171" spans="21:42" ht="15" customHeight="1" x14ac:dyDescent="0.25">
      <c r="U29171" s="104"/>
      <c r="AB29171" s="104"/>
      <c r="AC29171" s="104"/>
      <c r="AF29171" s="104"/>
      <c r="AG29171" s="104"/>
      <c r="AK29171" s="104"/>
      <c r="AL29171" s="104"/>
      <c r="AO29171" s="104"/>
      <c r="AP29171" s="104"/>
    </row>
    <row r="29172" spans="21:42" ht="15" customHeight="1" x14ac:dyDescent="0.25">
      <c r="U29172" s="104"/>
      <c r="AB29172" s="104"/>
      <c r="AC29172" s="104"/>
      <c r="AF29172" s="104"/>
      <c r="AG29172" s="104"/>
      <c r="AK29172" s="104"/>
      <c r="AL29172" s="104"/>
      <c r="AO29172" s="104"/>
      <c r="AP29172" s="104"/>
    </row>
    <row r="29173" spans="21:42" ht="15" customHeight="1" x14ac:dyDescent="0.25">
      <c r="U29173" s="104"/>
      <c r="AB29173" s="104"/>
      <c r="AC29173" s="104"/>
      <c r="AF29173" s="104"/>
      <c r="AG29173" s="104"/>
      <c r="AK29173" s="104"/>
      <c r="AL29173" s="104"/>
      <c r="AO29173" s="104"/>
      <c r="AP29173" s="104"/>
    </row>
    <row r="29174" spans="21:42" ht="15" customHeight="1" x14ac:dyDescent="0.25">
      <c r="U29174" s="104"/>
      <c r="AB29174" s="104"/>
      <c r="AC29174" s="104"/>
      <c r="AF29174" s="104"/>
      <c r="AG29174" s="104"/>
      <c r="AK29174" s="104"/>
      <c r="AL29174" s="104"/>
      <c r="AO29174" s="104"/>
      <c r="AP29174" s="104"/>
    </row>
    <row r="29175" spans="21:42" ht="15" customHeight="1" x14ac:dyDescent="0.25">
      <c r="U29175" s="104"/>
      <c r="AB29175" s="104"/>
      <c r="AC29175" s="104"/>
      <c r="AF29175" s="104"/>
      <c r="AG29175" s="104"/>
      <c r="AK29175" s="104"/>
      <c r="AL29175" s="104"/>
      <c r="AO29175" s="104"/>
      <c r="AP29175" s="104"/>
    </row>
    <row r="29176" spans="21:42" ht="15" customHeight="1" x14ac:dyDescent="0.25">
      <c r="U29176" s="104"/>
      <c r="AB29176" s="104"/>
      <c r="AC29176" s="104"/>
      <c r="AF29176" s="104"/>
      <c r="AG29176" s="104"/>
      <c r="AK29176" s="104"/>
      <c r="AL29176" s="104"/>
      <c r="AO29176" s="104"/>
      <c r="AP29176" s="104"/>
    </row>
    <row r="29177" spans="21:42" ht="15" customHeight="1" x14ac:dyDescent="0.25">
      <c r="U29177" s="104"/>
      <c r="AB29177" s="104"/>
      <c r="AC29177" s="104"/>
      <c r="AF29177" s="104"/>
      <c r="AG29177" s="104"/>
      <c r="AK29177" s="104"/>
      <c r="AL29177" s="104"/>
      <c r="AO29177" s="104"/>
      <c r="AP29177" s="104"/>
    </row>
    <row r="29178" spans="21:42" ht="15" customHeight="1" x14ac:dyDescent="0.25">
      <c r="U29178" s="104"/>
      <c r="AB29178" s="104"/>
      <c r="AC29178" s="104"/>
      <c r="AF29178" s="104"/>
      <c r="AG29178" s="104"/>
      <c r="AK29178" s="104"/>
      <c r="AL29178" s="104"/>
      <c r="AO29178" s="104"/>
      <c r="AP29178" s="104"/>
    </row>
    <row r="29179" spans="21:42" ht="15" customHeight="1" x14ac:dyDescent="0.25">
      <c r="U29179" s="104"/>
      <c r="AB29179" s="104"/>
      <c r="AC29179" s="104"/>
      <c r="AF29179" s="104"/>
      <c r="AG29179" s="104"/>
      <c r="AK29179" s="104"/>
      <c r="AL29179" s="104"/>
      <c r="AO29179" s="104"/>
      <c r="AP29179" s="104"/>
    </row>
    <row r="29180" spans="21:42" ht="15" customHeight="1" x14ac:dyDescent="0.25">
      <c r="U29180" s="104"/>
      <c r="AB29180" s="104"/>
      <c r="AC29180" s="104"/>
      <c r="AF29180" s="104"/>
      <c r="AG29180" s="104"/>
      <c r="AK29180" s="104"/>
      <c r="AL29180" s="104"/>
      <c r="AO29180" s="104"/>
      <c r="AP29180" s="104"/>
    </row>
    <row r="29181" spans="21:42" ht="15" customHeight="1" x14ac:dyDescent="0.25">
      <c r="U29181" s="104"/>
      <c r="AB29181" s="104"/>
      <c r="AC29181" s="104"/>
      <c r="AF29181" s="104"/>
      <c r="AG29181" s="104"/>
      <c r="AK29181" s="104"/>
      <c r="AL29181" s="104"/>
      <c r="AO29181" s="104"/>
      <c r="AP29181" s="104"/>
    </row>
    <row r="29182" spans="21:42" ht="15" customHeight="1" x14ac:dyDescent="0.25">
      <c r="U29182" s="104"/>
      <c r="AB29182" s="104"/>
      <c r="AC29182" s="104"/>
      <c r="AF29182" s="104"/>
      <c r="AG29182" s="104"/>
      <c r="AK29182" s="104"/>
      <c r="AL29182" s="104"/>
      <c r="AO29182" s="104"/>
      <c r="AP29182" s="104"/>
    </row>
    <row r="29183" spans="21:42" ht="15" customHeight="1" x14ac:dyDescent="0.25">
      <c r="U29183" s="104"/>
      <c r="AB29183" s="104"/>
      <c r="AC29183" s="104"/>
      <c r="AF29183" s="104"/>
      <c r="AG29183" s="104"/>
      <c r="AK29183" s="104"/>
      <c r="AL29183" s="104"/>
      <c r="AO29183" s="104"/>
      <c r="AP29183" s="104"/>
    </row>
    <row r="29184" spans="21:42" ht="15" customHeight="1" x14ac:dyDescent="0.25">
      <c r="U29184" s="104"/>
      <c r="AB29184" s="104"/>
      <c r="AC29184" s="104"/>
      <c r="AF29184" s="104"/>
      <c r="AG29184" s="104"/>
      <c r="AK29184" s="104"/>
      <c r="AL29184" s="104"/>
      <c r="AO29184" s="104"/>
      <c r="AP29184" s="104"/>
    </row>
    <row r="29185" spans="21:42" ht="15" customHeight="1" x14ac:dyDescent="0.25">
      <c r="U29185" s="104"/>
      <c r="AB29185" s="104"/>
      <c r="AC29185" s="104"/>
      <c r="AF29185" s="104"/>
      <c r="AG29185" s="104"/>
      <c r="AK29185" s="104"/>
      <c r="AL29185" s="104"/>
      <c r="AO29185" s="104"/>
      <c r="AP29185" s="104"/>
    </row>
    <row r="29186" spans="21:42" ht="15" customHeight="1" x14ac:dyDescent="0.25">
      <c r="U29186" s="104"/>
      <c r="AB29186" s="104"/>
      <c r="AC29186" s="104"/>
      <c r="AF29186" s="104"/>
      <c r="AG29186" s="104"/>
      <c r="AK29186" s="104"/>
      <c r="AL29186" s="104"/>
      <c r="AO29186" s="104"/>
      <c r="AP29186" s="104"/>
    </row>
    <row r="29187" spans="21:42" ht="15" customHeight="1" x14ac:dyDescent="0.25">
      <c r="U29187" s="104"/>
      <c r="AB29187" s="104"/>
      <c r="AC29187" s="104"/>
      <c r="AF29187" s="104"/>
      <c r="AG29187" s="104"/>
      <c r="AK29187" s="104"/>
      <c r="AL29187" s="104"/>
      <c r="AO29187" s="104"/>
      <c r="AP29187" s="104"/>
    </row>
    <row r="29188" spans="21:42" ht="15" customHeight="1" x14ac:dyDescent="0.25">
      <c r="U29188" s="104"/>
      <c r="AB29188" s="104"/>
      <c r="AC29188" s="104"/>
      <c r="AF29188" s="104"/>
      <c r="AG29188" s="104"/>
      <c r="AK29188" s="104"/>
      <c r="AL29188" s="104"/>
      <c r="AO29188" s="104"/>
      <c r="AP29188" s="104"/>
    </row>
    <row r="29189" spans="21:42" ht="15" customHeight="1" x14ac:dyDescent="0.25">
      <c r="U29189" s="104"/>
      <c r="AB29189" s="104"/>
      <c r="AC29189" s="104"/>
      <c r="AF29189" s="104"/>
      <c r="AG29189" s="104"/>
      <c r="AK29189" s="104"/>
      <c r="AL29189" s="104"/>
      <c r="AO29189" s="104"/>
      <c r="AP29189" s="104"/>
    </row>
    <row r="29190" spans="21:42" ht="15" customHeight="1" x14ac:dyDescent="0.25">
      <c r="U29190" s="104"/>
      <c r="AB29190" s="104"/>
      <c r="AC29190" s="104"/>
      <c r="AF29190" s="104"/>
      <c r="AG29190" s="104"/>
      <c r="AK29190" s="104"/>
      <c r="AL29190" s="104"/>
      <c r="AO29190" s="104"/>
      <c r="AP29190" s="104"/>
    </row>
    <row r="29191" spans="21:42" ht="15" customHeight="1" x14ac:dyDescent="0.25">
      <c r="U29191" s="104"/>
      <c r="AB29191" s="104"/>
      <c r="AC29191" s="104"/>
      <c r="AF29191" s="104"/>
      <c r="AG29191" s="104"/>
      <c r="AK29191" s="104"/>
      <c r="AL29191" s="104"/>
      <c r="AO29191" s="104"/>
      <c r="AP29191" s="104"/>
    </row>
    <row r="29192" spans="21:42" ht="15" customHeight="1" x14ac:dyDescent="0.25">
      <c r="U29192" s="104"/>
      <c r="AB29192" s="104"/>
      <c r="AC29192" s="104"/>
      <c r="AF29192" s="104"/>
      <c r="AG29192" s="104"/>
      <c r="AK29192" s="104"/>
      <c r="AL29192" s="104"/>
      <c r="AO29192" s="104"/>
      <c r="AP29192" s="104"/>
    </row>
    <row r="29193" spans="21:42" ht="15" customHeight="1" x14ac:dyDescent="0.25">
      <c r="U29193" s="104"/>
      <c r="AB29193" s="104"/>
      <c r="AC29193" s="104"/>
      <c r="AF29193" s="104"/>
      <c r="AG29193" s="104"/>
      <c r="AK29193" s="104"/>
      <c r="AL29193" s="104"/>
      <c r="AO29193" s="104"/>
      <c r="AP29193" s="104"/>
    </row>
    <row r="29194" spans="21:42" ht="15" customHeight="1" x14ac:dyDescent="0.25">
      <c r="U29194" s="104"/>
      <c r="AB29194" s="104"/>
      <c r="AC29194" s="104"/>
      <c r="AF29194" s="104"/>
      <c r="AG29194" s="104"/>
      <c r="AK29194" s="104"/>
      <c r="AL29194" s="104"/>
      <c r="AO29194" s="104"/>
      <c r="AP29194" s="104"/>
    </row>
    <row r="29195" spans="21:42" ht="15" customHeight="1" x14ac:dyDescent="0.25">
      <c r="U29195" s="104"/>
      <c r="AB29195" s="104"/>
      <c r="AC29195" s="104"/>
      <c r="AF29195" s="104"/>
      <c r="AG29195" s="104"/>
      <c r="AK29195" s="104"/>
      <c r="AL29195" s="104"/>
      <c r="AO29195" s="104"/>
      <c r="AP29195" s="104"/>
    </row>
    <row r="29196" spans="21:42" ht="15" customHeight="1" x14ac:dyDescent="0.25">
      <c r="U29196" s="104"/>
      <c r="AB29196" s="104"/>
      <c r="AC29196" s="104"/>
      <c r="AF29196" s="104"/>
      <c r="AG29196" s="104"/>
      <c r="AK29196" s="104"/>
      <c r="AL29196" s="104"/>
      <c r="AO29196" s="104"/>
      <c r="AP29196" s="104"/>
    </row>
    <row r="29197" spans="21:42" ht="15" customHeight="1" x14ac:dyDescent="0.25">
      <c r="U29197" s="104"/>
      <c r="AB29197" s="104"/>
      <c r="AC29197" s="104"/>
      <c r="AF29197" s="104"/>
      <c r="AG29197" s="104"/>
      <c r="AK29197" s="104"/>
      <c r="AL29197" s="104"/>
      <c r="AO29197" s="104"/>
      <c r="AP29197" s="104"/>
    </row>
    <row r="29198" spans="21:42" ht="15" customHeight="1" x14ac:dyDescent="0.25">
      <c r="U29198" s="104"/>
      <c r="AB29198" s="104"/>
      <c r="AC29198" s="104"/>
      <c r="AF29198" s="104"/>
      <c r="AG29198" s="104"/>
      <c r="AK29198" s="104"/>
      <c r="AL29198" s="104"/>
      <c r="AO29198" s="104"/>
      <c r="AP29198" s="104"/>
    </row>
    <row r="29199" spans="21:42" ht="15" customHeight="1" x14ac:dyDescent="0.25">
      <c r="U29199" s="104"/>
      <c r="AB29199" s="104"/>
      <c r="AC29199" s="104"/>
      <c r="AF29199" s="104"/>
      <c r="AG29199" s="104"/>
      <c r="AK29199" s="104"/>
      <c r="AL29199" s="104"/>
      <c r="AO29199" s="104"/>
      <c r="AP29199" s="104"/>
    </row>
    <row r="29200" spans="21:42" ht="15" customHeight="1" x14ac:dyDescent="0.25">
      <c r="U29200" s="104"/>
      <c r="AB29200" s="104"/>
      <c r="AC29200" s="104"/>
      <c r="AF29200" s="104"/>
      <c r="AG29200" s="104"/>
      <c r="AK29200" s="104"/>
      <c r="AL29200" s="104"/>
      <c r="AO29200" s="104"/>
      <c r="AP29200" s="104"/>
    </row>
    <row r="29201" spans="21:42" ht="15" customHeight="1" x14ac:dyDescent="0.25">
      <c r="U29201" s="104"/>
      <c r="AB29201" s="104"/>
      <c r="AC29201" s="104"/>
      <c r="AF29201" s="104"/>
      <c r="AG29201" s="104"/>
      <c r="AK29201" s="104"/>
      <c r="AL29201" s="104"/>
      <c r="AO29201" s="104"/>
      <c r="AP29201" s="104"/>
    </row>
    <row r="29202" spans="21:42" ht="15" customHeight="1" x14ac:dyDescent="0.25">
      <c r="U29202" s="104"/>
      <c r="AB29202" s="104"/>
      <c r="AC29202" s="104"/>
      <c r="AF29202" s="104"/>
      <c r="AG29202" s="104"/>
      <c r="AK29202" s="104"/>
      <c r="AL29202" s="104"/>
      <c r="AO29202" s="104"/>
      <c r="AP29202" s="104"/>
    </row>
    <row r="29203" spans="21:42" ht="15" customHeight="1" x14ac:dyDescent="0.25">
      <c r="U29203" s="104"/>
      <c r="AB29203" s="104"/>
      <c r="AC29203" s="104"/>
      <c r="AF29203" s="104"/>
      <c r="AG29203" s="104"/>
      <c r="AK29203" s="104"/>
      <c r="AL29203" s="104"/>
      <c r="AO29203" s="104"/>
      <c r="AP29203" s="104"/>
    </row>
    <row r="29204" spans="21:42" ht="15" customHeight="1" x14ac:dyDescent="0.25">
      <c r="U29204" s="104"/>
      <c r="AB29204" s="104"/>
      <c r="AC29204" s="104"/>
      <c r="AF29204" s="104"/>
      <c r="AG29204" s="104"/>
      <c r="AK29204" s="104"/>
      <c r="AL29204" s="104"/>
      <c r="AO29204" s="104"/>
      <c r="AP29204" s="104"/>
    </row>
    <row r="29205" spans="21:42" ht="15" customHeight="1" x14ac:dyDescent="0.25">
      <c r="U29205" s="104"/>
      <c r="AB29205" s="104"/>
      <c r="AC29205" s="104"/>
      <c r="AF29205" s="104"/>
      <c r="AG29205" s="104"/>
      <c r="AK29205" s="104"/>
      <c r="AL29205" s="104"/>
      <c r="AO29205" s="104"/>
      <c r="AP29205" s="104"/>
    </row>
    <row r="29206" spans="21:42" ht="15" customHeight="1" x14ac:dyDescent="0.25">
      <c r="U29206" s="104"/>
      <c r="AB29206" s="104"/>
      <c r="AC29206" s="104"/>
      <c r="AF29206" s="104"/>
      <c r="AG29206" s="104"/>
      <c r="AK29206" s="104"/>
      <c r="AL29206" s="104"/>
      <c r="AO29206" s="104"/>
      <c r="AP29206" s="104"/>
    </row>
    <row r="29207" spans="21:42" ht="15" customHeight="1" x14ac:dyDescent="0.25">
      <c r="U29207" s="104"/>
      <c r="AB29207" s="104"/>
      <c r="AC29207" s="104"/>
      <c r="AF29207" s="104"/>
      <c r="AG29207" s="104"/>
      <c r="AK29207" s="104"/>
      <c r="AL29207" s="104"/>
      <c r="AO29207" s="104"/>
      <c r="AP29207" s="104"/>
    </row>
    <row r="29208" spans="21:42" ht="15" customHeight="1" x14ac:dyDescent="0.25">
      <c r="U29208" s="104"/>
      <c r="AB29208" s="104"/>
      <c r="AC29208" s="104"/>
      <c r="AF29208" s="104"/>
      <c r="AG29208" s="104"/>
      <c r="AK29208" s="104"/>
      <c r="AL29208" s="104"/>
      <c r="AO29208" s="104"/>
      <c r="AP29208" s="104"/>
    </row>
    <row r="29209" spans="21:42" ht="15" customHeight="1" x14ac:dyDescent="0.25">
      <c r="U29209" s="104"/>
      <c r="AB29209" s="104"/>
      <c r="AC29209" s="104"/>
      <c r="AF29209" s="104"/>
      <c r="AG29209" s="104"/>
      <c r="AK29209" s="104"/>
      <c r="AL29209" s="104"/>
      <c r="AO29209" s="104"/>
      <c r="AP29209" s="104"/>
    </row>
    <row r="29210" spans="21:42" ht="15" customHeight="1" x14ac:dyDescent="0.25">
      <c r="U29210" s="104"/>
      <c r="AB29210" s="104"/>
      <c r="AC29210" s="104"/>
      <c r="AF29210" s="104"/>
      <c r="AG29210" s="104"/>
      <c r="AK29210" s="104"/>
      <c r="AL29210" s="104"/>
      <c r="AO29210" s="104"/>
      <c r="AP29210" s="104"/>
    </row>
    <row r="29211" spans="21:42" ht="15" customHeight="1" x14ac:dyDescent="0.25">
      <c r="U29211" s="104"/>
      <c r="AB29211" s="104"/>
      <c r="AC29211" s="104"/>
      <c r="AF29211" s="104"/>
      <c r="AG29211" s="104"/>
      <c r="AK29211" s="104"/>
      <c r="AL29211" s="104"/>
      <c r="AO29211" s="104"/>
      <c r="AP29211" s="104"/>
    </row>
    <row r="29212" spans="21:42" ht="15" customHeight="1" x14ac:dyDescent="0.25">
      <c r="U29212" s="104"/>
      <c r="AB29212" s="104"/>
      <c r="AC29212" s="104"/>
      <c r="AF29212" s="104"/>
      <c r="AG29212" s="104"/>
      <c r="AK29212" s="104"/>
      <c r="AL29212" s="104"/>
      <c r="AO29212" s="104"/>
      <c r="AP29212" s="104"/>
    </row>
    <row r="29213" spans="21:42" ht="15" customHeight="1" x14ac:dyDescent="0.25">
      <c r="U29213" s="104"/>
      <c r="AB29213" s="104"/>
      <c r="AC29213" s="104"/>
      <c r="AF29213" s="104"/>
      <c r="AG29213" s="104"/>
      <c r="AK29213" s="104"/>
      <c r="AL29213" s="104"/>
      <c r="AO29213" s="104"/>
      <c r="AP29213" s="104"/>
    </row>
    <row r="29214" spans="21:42" ht="15" customHeight="1" x14ac:dyDescent="0.25">
      <c r="U29214" s="104"/>
      <c r="AB29214" s="104"/>
      <c r="AC29214" s="104"/>
      <c r="AF29214" s="104"/>
      <c r="AG29214" s="104"/>
      <c r="AK29214" s="104"/>
      <c r="AL29214" s="104"/>
      <c r="AO29214" s="104"/>
      <c r="AP29214" s="104"/>
    </row>
    <row r="29215" spans="21:42" ht="15" customHeight="1" x14ac:dyDescent="0.25">
      <c r="U29215" s="104"/>
      <c r="AB29215" s="104"/>
      <c r="AC29215" s="104"/>
      <c r="AF29215" s="104"/>
      <c r="AG29215" s="104"/>
      <c r="AK29215" s="104"/>
      <c r="AL29215" s="104"/>
      <c r="AO29215" s="104"/>
      <c r="AP29215" s="104"/>
    </row>
    <row r="29216" spans="21:42" ht="15" customHeight="1" x14ac:dyDescent="0.25">
      <c r="U29216" s="104"/>
      <c r="AB29216" s="104"/>
      <c r="AC29216" s="104"/>
      <c r="AF29216" s="104"/>
      <c r="AG29216" s="104"/>
      <c r="AK29216" s="104"/>
      <c r="AL29216" s="104"/>
      <c r="AO29216" s="104"/>
      <c r="AP29216" s="104"/>
    </row>
    <row r="29217" spans="21:42" ht="15" customHeight="1" x14ac:dyDescent="0.25">
      <c r="U29217" s="104"/>
      <c r="AB29217" s="104"/>
      <c r="AC29217" s="104"/>
      <c r="AF29217" s="104"/>
      <c r="AG29217" s="104"/>
      <c r="AK29217" s="104"/>
      <c r="AL29217" s="104"/>
      <c r="AO29217" s="104"/>
      <c r="AP29217" s="104"/>
    </row>
    <row r="29218" spans="21:42" ht="15" customHeight="1" x14ac:dyDescent="0.25">
      <c r="U29218" s="104"/>
      <c r="AB29218" s="104"/>
      <c r="AC29218" s="104"/>
      <c r="AF29218" s="104"/>
      <c r="AG29218" s="104"/>
      <c r="AK29218" s="104"/>
      <c r="AL29218" s="104"/>
      <c r="AO29218" s="104"/>
      <c r="AP29218" s="104"/>
    </row>
    <row r="29219" spans="21:42" ht="15" customHeight="1" x14ac:dyDescent="0.25">
      <c r="U29219" s="104"/>
      <c r="AB29219" s="104"/>
      <c r="AC29219" s="104"/>
      <c r="AF29219" s="104"/>
      <c r="AG29219" s="104"/>
      <c r="AK29219" s="104"/>
      <c r="AL29219" s="104"/>
      <c r="AO29219" s="104"/>
      <c r="AP29219" s="104"/>
    </row>
    <row r="29220" spans="21:42" ht="15" customHeight="1" x14ac:dyDescent="0.25">
      <c r="U29220" s="104"/>
      <c r="AB29220" s="104"/>
      <c r="AC29220" s="104"/>
      <c r="AF29220" s="104"/>
      <c r="AG29220" s="104"/>
      <c r="AK29220" s="104"/>
      <c r="AL29220" s="104"/>
      <c r="AO29220" s="104"/>
      <c r="AP29220" s="104"/>
    </row>
    <row r="29221" spans="21:42" ht="15" customHeight="1" x14ac:dyDescent="0.25">
      <c r="U29221" s="104"/>
      <c r="AB29221" s="104"/>
      <c r="AC29221" s="104"/>
      <c r="AF29221" s="104"/>
      <c r="AG29221" s="104"/>
      <c r="AK29221" s="104"/>
      <c r="AL29221" s="104"/>
      <c r="AO29221" s="104"/>
      <c r="AP29221" s="104"/>
    </row>
    <row r="29222" spans="21:42" ht="15" customHeight="1" x14ac:dyDescent="0.25">
      <c r="U29222" s="104"/>
      <c r="AB29222" s="104"/>
      <c r="AC29222" s="104"/>
      <c r="AF29222" s="104"/>
      <c r="AG29222" s="104"/>
      <c r="AK29222" s="104"/>
      <c r="AL29222" s="104"/>
      <c r="AO29222" s="104"/>
      <c r="AP29222" s="104"/>
    </row>
    <row r="29223" spans="21:42" ht="15" customHeight="1" x14ac:dyDescent="0.25">
      <c r="U29223" s="104"/>
      <c r="AB29223" s="104"/>
      <c r="AC29223" s="104"/>
      <c r="AF29223" s="104"/>
      <c r="AG29223" s="104"/>
      <c r="AK29223" s="104"/>
      <c r="AL29223" s="104"/>
      <c r="AO29223" s="104"/>
      <c r="AP29223" s="104"/>
    </row>
    <row r="29224" spans="21:42" ht="15" customHeight="1" x14ac:dyDescent="0.25">
      <c r="U29224" s="104"/>
      <c r="AB29224" s="104"/>
      <c r="AC29224" s="104"/>
      <c r="AF29224" s="104"/>
      <c r="AG29224" s="104"/>
      <c r="AK29224" s="104"/>
      <c r="AL29224" s="104"/>
      <c r="AO29224" s="104"/>
      <c r="AP29224" s="104"/>
    </row>
    <row r="29225" spans="21:42" ht="15" customHeight="1" x14ac:dyDescent="0.25">
      <c r="U29225" s="104"/>
      <c r="AB29225" s="104"/>
      <c r="AC29225" s="104"/>
      <c r="AF29225" s="104"/>
      <c r="AG29225" s="104"/>
      <c r="AK29225" s="104"/>
      <c r="AL29225" s="104"/>
      <c r="AO29225" s="104"/>
      <c r="AP29225" s="104"/>
    </row>
    <row r="29226" spans="21:42" ht="15" customHeight="1" x14ac:dyDescent="0.25">
      <c r="U29226" s="104"/>
      <c r="AB29226" s="104"/>
      <c r="AC29226" s="104"/>
      <c r="AF29226" s="104"/>
      <c r="AG29226" s="104"/>
      <c r="AK29226" s="104"/>
      <c r="AL29226" s="104"/>
      <c r="AO29226" s="104"/>
      <c r="AP29226" s="104"/>
    </row>
    <row r="29227" spans="21:42" ht="15" customHeight="1" x14ac:dyDescent="0.25">
      <c r="U29227" s="104"/>
      <c r="AB29227" s="104"/>
      <c r="AC29227" s="104"/>
      <c r="AF29227" s="104"/>
      <c r="AG29227" s="104"/>
      <c r="AK29227" s="104"/>
      <c r="AL29227" s="104"/>
      <c r="AO29227" s="104"/>
      <c r="AP29227" s="104"/>
    </row>
    <row r="29228" spans="21:42" ht="15" customHeight="1" x14ac:dyDescent="0.25">
      <c r="U29228" s="104"/>
      <c r="AB29228" s="104"/>
      <c r="AC29228" s="104"/>
      <c r="AF29228" s="104"/>
      <c r="AG29228" s="104"/>
      <c r="AK29228" s="104"/>
      <c r="AL29228" s="104"/>
      <c r="AO29228" s="104"/>
      <c r="AP29228" s="104"/>
    </row>
    <row r="29229" spans="21:42" ht="15" customHeight="1" x14ac:dyDescent="0.25">
      <c r="U29229" s="104"/>
      <c r="AB29229" s="104"/>
      <c r="AC29229" s="104"/>
      <c r="AF29229" s="104"/>
      <c r="AG29229" s="104"/>
      <c r="AK29229" s="104"/>
      <c r="AL29229" s="104"/>
      <c r="AO29229" s="104"/>
      <c r="AP29229" s="104"/>
    </row>
    <row r="29230" spans="21:42" ht="15" customHeight="1" x14ac:dyDescent="0.25">
      <c r="U29230" s="104"/>
      <c r="AB29230" s="104"/>
      <c r="AC29230" s="104"/>
      <c r="AF29230" s="104"/>
      <c r="AG29230" s="104"/>
      <c r="AK29230" s="104"/>
      <c r="AL29230" s="104"/>
      <c r="AO29230" s="104"/>
      <c r="AP29230" s="104"/>
    </row>
    <row r="29231" spans="21:42" ht="15" customHeight="1" x14ac:dyDescent="0.25">
      <c r="U29231" s="104"/>
      <c r="AB29231" s="104"/>
      <c r="AC29231" s="104"/>
      <c r="AF29231" s="104"/>
      <c r="AG29231" s="104"/>
      <c r="AK29231" s="104"/>
      <c r="AL29231" s="104"/>
      <c r="AO29231" s="104"/>
      <c r="AP29231" s="104"/>
    </row>
    <row r="29232" spans="21:42" ht="15" customHeight="1" x14ac:dyDescent="0.25">
      <c r="U29232" s="104"/>
      <c r="AB29232" s="104"/>
      <c r="AC29232" s="104"/>
      <c r="AF29232" s="104"/>
      <c r="AG29232" s="104"/>
      <c r="AK29232" s="104"/>
      <c r="AL29232" s="104"/>
      <c r="AO29232" s="104"/>
      <c r="AP29232" s="104"/>
    </row>
    <row r="29233" spans="21:42" ht="15" customHeight="1" x14ac:dyDescent="0.25">
      <c r="U29233" s="104"/>
      <c r="AB29233" s="104"/>
      <c r="AC29233" s="104"/>
      <c r="AF29233" s="104"/>
      <c r="AG29233" s="104"/>
      <c r="AK29233" s="104"/>
      <c r="AL29233" s="104"/>
      <c r="AO29233" s="104"/>
      <c r="AP29233" s="104"/>
    </row>
    <row r="29234" spans="21:42" ht="15" customHeight="1" x14ac:dyDescent="0.25">
      <c r="U29234" s="104"/>
      <c r="AB29234" s="104"/>
      <c r="AC29234" s="104"/>
      <c r="AF29234" s="104"/>
      <c r="AG29234" s="104"/>
      <c r="AK29234" s="104"/>
      <c r="AL29234" s="104"/>
      <c r="AO29234" s="104"/>
      <c r="AP29234" s="104"/>
    </row>
    <row r="29235" spans="21:42" ht="15" customHeight="1" x14ac:dyDescent="0.25">
      <c r="U29235" s="104"/>
      <c r="AB29235" s="104"/>
      <c r="AC29235" s="104"/>
      <c r="AF29235" s="104"/>
      <c r="AG29235" s="104"/>
      <c r="AK29235" s="104"/>
      <c r="AL29235" s="104"/>
      <c r="AO29235" s="104"/>
      <c r="AP29235" s="104"/>
    </row>
    <row r="29236" spans="21:42" ht="15" customHeight="1" x14ac:dyDescent="0.25">
      <c r="U29236" s="104"/>
      <c r="AB29236" s="104"/>
      <c r="AC29236" s="104"/>
      <c r="AF29236" s="104"/>
      <c r="AG29236" s="104"/>
      <c r="AK29236" s="104"/>
      <c r="AL29236" s="104"/>
      <c r="AO29236" s="104"/>
      <c r="AP29236" s="104"/>
    </row>
    <row r="29237" spans="21:42" ht="15" customHeight="1" x14ac:dyDescent="0.25">
      <c r="U29237" s="104"/>
      <c r="AB29237" s="104"/>
      <c r="AC29237" s="104"/>
      <c r="AF29237" s="104"/>
      <c r="AG29237" s="104"/>
      <c r="AK29237" s="104"/>
      <c r="AL29237" s="104"/>
      <c r="AO29237" s="104"/>
      <c r="AP29237" s="104"/>
    </row>
    <row r="29238" spans="21:42" ht="15" customHeight="1" x14ac:dyDescent="0.25">
      <c r="U29238" s="104"/>
      <c r="AB29238" s="104"/>
      <c r="AC29238" s="104"/>
      <c r="AF29238" s="104"/>
      <c r="AG29238" s="104"/>
      <c r="AK29238" s="104"/>
      <c r="AL29238" s="104"/>
      <c r="AO29238" s="104"/>
      <c r="AP29238" s="104"/>
    </row>
    <row r="29239" spans="21:42" ht="15" customHeight="1" x14ac:dyDescent="0.25">
      <c r="U29239" s="104"/>
      <c r="AB29239" s="104"/>
      <c r="AC29239" s="104"/>
      <c r="AF29239" s="104"/>
      <c r="AG29239" s="104"/>
      <c r="AK29239" s="104"/>
      <c r="AL29239" s="104"/>
      <c r="AO29239" s="104"/>
      <c r="AP29239" s="104"/>
    </row>
    <row r="29240" spans="21:42" ht="15" customHeight="1" x14ac:dyDescent="0.25">
      <c r="U29240" s="104"/>
      <c r="AB29240" s="104"/>
      <c r="AC29240" s="104"/>
      <c r="AF29240" s="104"/>
      <c r="AG29240" s="104"/>
      <c r="AK29240" s="104"/>
      <c r="AL29240" s="104"/>
      <c r="AO29240" s="104"/>
      <c r="AP29240" s="104"/>
    </row>
    <row r="29241" spans="21:42" ht="15" customHeight="1" x14ac:dyDescent="0.25">
      <c r="U29241" s="104"/>
      <c r="AB29241" s="104"/>
      <c r="AC29241" s="104"/>
      <c r="AF29241" s="104"/>
      <c r="AG29241" s="104"/>
      <c r="AK29241" s="104"/>
      <c r="AL29241" s="104"/>
      <c r="AO29241" s="104"/>
      <c r="AP29241" s="104"/>
    </row>
    <row r="29242" spans="21:42" ht="15" customHeight="1" x14ac:dyDescent="0.25">
      <c r="U29242" s="104"/>
      <c r="AB29242" s="104"/>
      <c r="AC29242" s="104"/>
      <c r="AF29242" s="104"/>
      <c r="AG29242" s="104"/>
      <c r="AK29242" s="104"/>
      <c r="AL29242" s="104"/>
      <c r="AO29242" s="104"/>
      <c r="AP29242" s="104"/>
    </row>
    <row r="29243" spans="21:42" ht="15" customHeight="1" x14ac:dyDescent="0.25">
      <c r="U29243" s="104"/>
      <c r="AB29243" s="104"/>
      <c r="AC29243" s="104"/>
      <c r="AF29243" s="104"/>
      <c r="AG29243" s="104"/>
      <c r="AK29243" s="104"/>
      <c r="AL29243" s="104"/>
      <c r="AO29243" s="104"/>
      <c r="AP29243" s="104"/>
    </row>
    <row r="29244" spans="21:42" ht="15" customHeight="1" x14ac:dyDescent="0.25">
      <c r="U29244" s="104"/>
      <c r="AB29244" s="104"/>
      <c r="AC29244" s="104"/>
      <c r="AF29244" s="104"/>
      <c r="AG29244" s="104"/>
      <c r="AK29244" s="104"/>
      <c r="AL29244" s="104"/>
      <c r="AO29244" s="104"/>
      <c r="AP29244" s="104"/>
    </row>
    <row r="29245" spans="21:42" ht="15" customHeight="1" x14ac:dyDescent="0.25">
      <c r="U29245" s="104"/>
      <c r="AB29245" s="104"/>
      <c r="AC29245" s="104"/>
      <c r="AF29245" s="104"/>
      <c r="AG29245" s="104"/>
      <c r="AK29245" s="104"/>
      <c r="AL29245" s="104"/>
      <c r="AO29245" s="104"/>
      <c r="AP29245" s="104"/>
    </row>
    <row r="29246" spans="21:42" ht="15" customHeight="1" x14ac:dyDescent="0.25">
      <c r="U29246" s="104"/>
      <c r="AB29246" s="104"/>
      <c r="AC29246" s="104"/>
      <c r="AF29246" s="104"/>
      <c r="AG29246" s="104"/>
      <c r="AK29246" s="104"/>
      <c r="AL29246" s="104"/>
      <c r="AO29246" s="104"/>
      <c r="AP29246" s="104"/>
    </row>
    <row r="29247" spans="21:42" ht="15" customHeight="1" x14ac:dyDescent="0.25">
      <c r="U29247" s="104"/>
      <c r="AB29247" s="104"/>
      <c r="AC29247" s="104"/>
      <c r="AF29247" s="104"/>
      <c r="AG29247" s="104"/>
      <c r="AK29247" s="104"/>
      <c r="AL29247" s="104"/>
      <c r="AO29247" s="104"/>
      <c r="AP29247" s="104"/>
    </row>
    <row r="29248" spans="21:42" ht="15" customHeight="1" x14ac:dyDescent="0.25">
      <c r="U29248" s="104"/>
      <c r="AB29248" s="104"/>
      <c r="AC29248" s="104"/>
      <c r="AF29248" s="104"/>
      <c r="AG29248" s="104"/>
      <c r="AK29248" s="104"/>
      <c r="AL29248" s="104"/>
      <c r="AO29248" s="104"/>
      <c r="AP29248" s="104"/>
    </row>
    <row r="29249" spans="21:42" ht="15" customHeight="1" x14ac:dyDescent="0.25">
      <c r="U29249" s="104"/>
      <c r="AB29249" s="104"/>
      <c r="AC29249" s="104"/>
      <c r="AF29249" s="104"/>
      <c r="AG29249" s="104"/>
      <c r="AK29249" s="104"/>
      <c r="AL29249" s="104"/>
      <c r="AO29249" s="104"/>
      <c r="AP29249" s="104"/>
    </row>
    <row r="29250" spans="21:42" ht="15" customHeight="1" x14ac:dyDescent="0.25">
      <c r="U29250" s="104"/>
      <c r="AB29250" s="104"/>
      <c r="AC29250" s="104"/>
      <c r="AF29250" s="104"/>
      <c r="AG29250" s="104"/>
      <c r="AK29250" s="104"/>
      <c r="AL29250" s="104"/>
      <c r="AO29250" s="104"/>
      <c r="AP29250" s="104"/>
    </row>
    <row r="29251" spans="21:42" ht="15" customHeight="1" x14ac:dyDescent="0.25">
      <c r="U29251" s="104"/>
      <c r="AB29251" s="104"/>
      <c r="AC29251" s="104"/>
      <c r="AF29251" s="104"/>
      <c r="AG29251" s="104"/>
      <c r="AK29251" s="104"/>
      <c r="AL29251" s="104"/>
      <c r="AO29251" s="104"/>
      <c r="AP29251" s="104"/>
    </row>
    <row r="29252" spans="21:42" ht="15" customHeight="1" x14ac:dyDescent="0.25">
      <c r="U29252" s="104"/>
      <c r="AB29252" s="104"/>
      <c r="AC29252" s="104"/>
      <c r="AF29252" s="104"/>
      <c r="AG29252" s="104"/>
      <c r="AK29252" s="104"/>
      <c r="AL29252" s="104"/>
      <c r="AO29252" s="104"/>
      <c r="AP29252" s="104"/>
    </row>
    <row r="29253" spans="21:42" ht="15" customHeight="1" x14ac:dyDescent="0.25">
      <c r="U29253" s="104"/>
      <c r="AB29253" s="104"/>
      <c r="AC29253" s="104"/>
      <c r="AF29253" s="104"/>
      <c r="AG29253" s="104"/>
      <c r="AK29253" s="104"/>
      <c r="AL29253" s="104"/>
      <c r="AO29253" s="104"/>
      <c r="AP29253" s="104"/>
    </row>
    <row r="29254" spans="21:42" ht="15" customHeight="1" x14ac:dyDescent="0.25">
      <c r="U29254" s="104"/>
      <c r="AB29254" s="104"/>
      <c r="AC29254" s="104"/>
      <c r="AF29254" s="104"/>
      <c r="AG29254" s="104"/>
      <c r="AK29254" s="104"/>
      <c r="AL29254" s="104"/>
      <c r="AO29254" s="104"/>
      <c r="AP29254" s="104"/>
    </row>
    <row r="29255" spans="21:42" ht="15" customHeight="1" x14ac:dyDescent="0.25">
      <c r="U29255" s="104"/>
      <c r="AB29255" s="104"/>
      <c r="AC29255" s="104"/>
      <c r="AF29255" s="104"/>
      <c r="AG29255" s="104"/>
      <c r="AK29255" s="104"/>
      <c r="AL29255" s="104"/>
      <c r="AO29255" s="104"/>
      <c r="AP29255" s="104"/>
    </row>
    <row r="29256" spans="21:42" ht="15" customHeight="1" x14ac:dyDescent="0.25">
      <c r="U29256" s="104"/>
      <c r="AB29256" s="104"/>
      <c r="AC29256" s="104"/>
      <c r="AF29256" s="104"/>
      <c r="AG29256" s="104"/>
      <c r="AK29256" s="104"/>
      <c r="AL29256" s="104"/>
      <c r="AO29256" s="104"/>
      <c r="AP29256" s="104"/>
    </row>
    <row r="29257" spans="21:42" ht="15" customHeight="1" x14ac:dyDescent="0.25">
      <c r="U29257" s="104"/>
      <c r="AB29257" s="104"/>
      <c r="AC29257" s="104"/>
      <c r="AF29257" s="104"/>
      <c r="AG29257" s="104"/>
      <c r="AK29257" s="104"/>
      <c r="AL29257" s="104"/>
      <c r="AO29257" s="104"/>
      <c r="AP29257" s="104"/>
    </row>
    <row r="29258" spans="21:42" ht="15" customHeight="1" x14ac:dyDescent="0.25">
      <c r="U29258" s="104"/>
      <c r="AB29258" s="104"/>
      <c r="AC29258" s="104"/>
      <c r="AF29258" s="104"/>
      <c r="AG29258" s="104"/>
      <c r="AK29258" s="104"/>
      <c r="AL29258" s="104"/>
      <c r="AO29258" s="104"/>
      <c r="AP29258" s="104"/>
    </row>
    <row r="29259" spans="21:42" ht="15" customHeight="1" x14ac:dyDescent="0.25">
      <c r="U29259" s="104"/>
      <c r="AB29259" s="104"/>
      <c r="AC29259" s="104"/>
      <c r="AF29259" s="104"/>
      <c r="AG29259" s="104"/>
      <c r="AK29259" s="104"/>
      <c r="AL29259" s="104"/>
      <c r="AO29259" s="104"/>
      <c r="AP29259" s="104"/>
    </row>
    <row r="29260" spans="21:42" ht="15" customHeight="1" x14ac:dyDescent="0.25">
      <c r="U29260" s="104"/>
      <c r="AB29260" s="104"/>
      <c r="AC29260" s="104"/>
      <c r="AF29260" s="104"/>
      <c r="AG29260" s="104"/>
      <c r="AK29260" s="104"/>
      <c r="AL29260" s="104"/>
      <c r="AO29260" s="104"/>
      <c r="AP29260" s="104"/>
    </row>
    <row r="29261" spans="21:42" ht="15" customHeight="1" x14ac:dyDescent="0.25">
      <c r="U29261" s="104"/>
      <c r="AB29261" s="104"/>
      <c r="AC29261" s="104"/>
      <c r="AF29261" s="104"/>
      <c r="AG29261" s="104"/>
      <c r="AK29261" s="104"/>
      <c r="AL29261" s="104"/>
      <c r="AO29261" s="104"/>
      <c r="AP29261" s="104"/>
    </row>
    <row r="29262" spans="21:42" ht="15" customHeight="1" x14ac:dyDescent="0.25">
      <c r="U29262" s="104"/>
      <c r="AB29262" s="104"/>
      <c r="AC29262" s="104"/>
      <c r="AF29262" s="104"/>
      <c r="AG29262" s="104"/>
      <c r="AK29262" s="104"/>
      <c r="AL29262" s="104"/>
      <c r="AO29262" s="104"/>
      <c r="AP29262" s="104"/>
    </row>
    <row r="29263" spans="21:42" ht="15" customHeight="1" x14ac:dyDescent="0.25">
      <c r="U29263" s="104"/>
      <c r="AB29263" s="104"/>
      <c r="AC29263" s="104"/>
      <c r="AF29263" s="104"/>
      <c r="AG29263" s="104"/>
      <c r="AK29263" s="104"/>
      <c r="AL29263" s="104"/>
      <c r="AO29263" s="104"/>
      <c r="AP29263" s="104"/>
    </row>
    <row r="29264" spans="21:42" ht="15" customHeight="1" x14ac:dyDescent="0.25">
      <c r="U29264" s="104"/>
      <c r="AB29264" s="104"/>
      <c r="AC29264" s="104"/>
      <c r="AF29264" s="104"/>
      <c r="AG29264" s="104"/>
      <c r="AK29264" s="104"/>
      <c r="AL29264" s="104"/>
      <c r="AO29264" s="104"/>
      <c r="AP29264" s="104"/>
    </row>
    <row r="29265" spans="21:42" ht="15" customHeight="1" x14ac:dyDescent="0.25">
      <c r="U29265" s="104"/>
      <c r="AB29265" s="104"/>
      <c r="AC29265" s="104"/>
      <c r="AF29265" s="104"/>
      <c r="AG29265" s="104"/>
      <c r="AK29265" s="104"/>
      <c r="AL29265" s="104"/>
      <c r="AO29265" s="104"/>
      <c r="AP29265" s="104"/>
    </row>
    <row r="29266" spans="21:42" ht="15" customHeight="1" x14ac:dyDescent="0.25">
      <c r="U29266" s="104"/>
      <c r="AB29266" s="104"/>
      <c r="AC29266" s="104"/>
      <c r="AF29266" s="104"/>
      <c r="AG29266" s="104"/>
      <c r="AK29266" s="104"/>
      <c r="AL29266" s="104"/>
      <c r="AO29266" s="104"/>
      <c r="AP29266" s="104"/>
    </row>
    <row r="29267" spans="21:42" ht="15" customHeight="1" x14ac:dyDescent="0.25">
      <c r="U29267" s="104"/>
      <c r="AB29267" s="104"/>
      <c r="AC29267" s="104"/>
      <c r="AF29267" s="104"/>
      <c r="AG29267" s="104"/>
      <c r="AK29267" s="104"/>
      <c r="AL29267" s="104"/>
      <c r="AO29267" s="104"/>
      <c r="AP29267" s="104"/>
    </row>
    <row r="29268" spans="21:42" ht="15" customHeight="1" x14ac:dyDescent="0.25">
      <c r="U29268" s="104"/>
      <c r="AB29268" s="104"/>
      <c r="AC29268" s="104"/>
      <c r="AF29268" s="104"/>
      <c r="AG29268" s="104"/>
      <c r="AK29268" s="104"/>
      <c r="AL29268" s="104"/>
      <c r="AO29268" s="104"/>
      <c r="AP29268" s="104"/>
    </row>
    <row r="29269" spans="21:42" ht="15" customHeight="1" x14ac:dyDescent="0.25">
      <c r="U29269" s="104"/>
      <c r="AB29269" s="104"/>
      <c r="AC29269" s="104"/>
      <c r="AF29269" s="104"/>
      <c r="AG29269" s="104"/>
      <c r="AK29269" s="104"/>
      <c r="AL29269" s="104"/>
      <c r="AO29269" s="104"/>
      <c r="AP29269" s="104"/>
    </row>
    <row r="29270" spans="21:42" ht="15" customHeight="1" x14ac:dyDescent="0.25">
      <c r="U29270" s="104"/>
      <c r="AB29270" s="104"/>
      <c r="AC29270" s="104"/>
      <c r="AF29270" s="104"/>
      <c r="AG29270" s="104"/>
      <c r="AK29270" s="104"/>
      <c r="AL29270" s="104"/>
      <c r="AO29270" s="104"/>
      <c r="AP29270" s="104"/>
    </row>
    <row r="29271" spans="21:42" ht="15" customHeight="1" x14ac:dyDescent="0.25">
      <c r="U29271" s="104"/>
      <c r="AB29271" s="104"/>
      <c r="AC29271" s="104"/>
      <c r="AF29271" s="104"/>
      <c r="AG29271" s="104"/>
      <c r="AK29271" s="104"/>
      <c r="AL29271" s="104"/>
      <c r="AO29271" s="104"/>
      <c r="AP29271" s="104"/>
    </row>
    <row r="29272" spans="21:42" ht="15" customHeight="1" x14ac:dyDescent="0.25">
      <c r="U29272" s="104"/>
      <c r="AB29272" s="104"/>
      <c r="AC29272" s="104"/>
      <c r="AF29272" s="104"/>
      <c r="AG29272" s="104"/>
      <c r="AK29272" s="104"/>
      <c r="AL29272" s="104"/>
      <c r="AO29272" s="104"/>
      <c r="AP29272" s="104"/>
    </row>
    <row r="29273" spans="21:42" ht="15" customHeight="1" x14ac:dyDescent="0.25">
      <c r="U29273" s="104"/>
      <c r="AB29273" s="104"/>
      <c r="AC29273" s="104"/>
      <c r="AF29273" s="104"/>
      <c r="AG29273" s="104"/>
      <c r="AK29273" s="104"/>
      <c r="AL29273" s="104"/>
      <c r="AO29273" s="104"/>
      <c r="AP29273" s="104"/>
    </row>
    <row r="29274" spans="21:42" ht="15" customHeight="1" x14ac:dyDescent="0.25">
      <c r="U29274" s="104"/>
      <c r="AB29274" s="104"/>
      <c r="AC29274" s="104"/>
      <c r="AF29274" s="104"/>
      <c r="AG29274" s="104"/>
      <c r="AK29274" s="104"/>
      <c r="AL29274" s="104"/>
      <c r="AO29274" s="104"/>
      <c r="AP29274" s="104"/>
    </row>
    <row r="29275" spans="21:42" ht="15" customHeight="1" x14ac:dyDescent="0.25">
      <c r="U29275" s="104"/>
      <c r="AB29275" s="104"/>
      <c r="AC29275" s="104"/>
      <c r="AF29275" s="104"/>
      <c r="AG29275" s="104"/>
      <c r="AK29275" s="104"/>
      <c r="AL29275" s="104"/>
      <c r="AO29275" s="104"/>
      <c r="AP29275" s="104"/>
    </row>
    <row r="29276" spans="21:42" ht="15" customHeight="1" x14ac:dyDescent="0.25">
      <c r="U29276" s="104"/>
      <c r="AB29276" s="104"/>
      <c r="AC29276" s="104"/>
      <c r="AF29276" s="104"/>
      <c r="AG29276" s="104"/>
      <c r="AK29276" s="104"/>
      <c r="AL29276" s="104"/>
      <c r="AO29276" s="104"/>
      <c r="AP29276" s="104"/>
    </row>
    <row r="29277" spans="21:42" ht="15" customHeight="1" x14ac:dyDescent="0.25">
      <c r="U29277" s="104"/>
      <c r="AB29277" s="104"/>
      <c r="AC29277" s="104"/>
      <c r="AF29277" s="104"/>
      <c r="AG29277" s="104"/>
      <c r="AK29277" s="104"/>
      <c r="AL29277" s="104"/>
      <c r="AO29277" s="104"/>
      <c r="AP29277" s="104"/>
    </row>
    <row r="29278" spans="21:42" ht="15" customHeight="1" x14ac:dyDescent="0.25">
      <c r="U29278" s="104"/>
      <c r="AB29278" s="104"/>
      <c r="AC29278" s="104"/>
      <c r="AF29278" s="104"/>
      <c r="AG29278" s="104"/>
      <c r="AK29278" s="104"/>
      <c r="AL29278" s="104"/>
      <c r="AO29278" s="104"/>
      <c r="AP29278" s="104"/>
    </row>
    <row r="29279" spans="21:42" ht="15" customHeight="1" x14ac:dyDescent="0.25">
      <c r="U29279" s="104"/>
      <c r="AB29279" s="104"/>
      <c r="AC29279" s="104"/>
      <c r="AF29279" s="104"/>
      <c r="AG29279" s="104"/>
      <c r="AK29279" s="104"/>
      <c r="AL29279" s="104"/>
      <c r="AO29279" s="104"/>
      <c r="AP29279" s="104"/>
    </row>
    <row r="29280" spans="21:42" ht="15" customHeight="1" x14ac:dyDescent="0.25">
      <c r="U29280" s="104"/>
      <c r="AB29280" s="104"/>
      <c r="AC29280" s="104"/>
      <c r="AF29280" s="104"/>
      <c r="AG29280" s="104"/>
      <c r="AK29280" s="104"/>
      <c r="AL29280" s="104"/>
      <c r="AO29280" s="104"/>
      <c r="AP29280" s="104"/>
    </row>
    <row r="29281" spans="21:42" ht="15" customHeight="1" x14ac:dyDescent="0.25">
      <c r="U29281" s="104"/>
      <c r="AB29281" s="104"/>
      <c r="AC29281" s="104"/>
      <c r="AF29281" s="104"/>
      <c r="AG29281" s="104"/>
      <c r="AK29281" s="104"/>
      <c r="AL29281" s="104"/>
      <c r="AO29281" s="104"/>
      <c r="AP29281" s="104"/>
    </row>
    <row r="29282" spans="21:42" ht="15" customHeight="1" x14ac:dyDescent="0.25">
      <c r="U29282" s="104"/>
      <c r="AB29282" s="104"/>
      <c r="AC29282" s="104"/>
      <c r="AF29282" s="104"/>
      <c r="AG29282" s="104"/>
      <c r="AK29282" s="104"/>
      <c r="AL29282" s="104"/>
      <c r="AO29282" s="104"/>
      <c r="AP29282" s="104"/>
    </row>
    <row r="29283" spans="21:42" ht="15" customHeight="1" x14ac:dyDescent="0.25">
      <c r="U29283" s="104"/>
      <c r="AB29283" s="104"/>
      <c r="AC29283" s="104"/>
      <c r="AF29283" s="104"/>
      <c r="AG29283" s="104"/>
      <c r="AK29283" s="104"/>
      <c r="AL29283" s="104"/>
      <c r="AO29283" s="104"/>
      <c r="AP29283" s="104"/>
    </row>
    <row r="29284" spans="21:42" ht="15" customHeight="1" x14ac:dyDescent="0.25">
      <c r="U29284" s="104"/>
      <c r="AB29284" s="104"/>
      <c r="AC29284" s="104"/>
      <c r="AF29284" s="104"/>
      <c r="AG29284" s="104"/>
      <c r="AK29284" s="104"/>
      <c r="AL29284" s="104"/>
      <c r="AO29284" s="104"/>
      <c r="AP29284" s="104"/>
    </row>
    <row r="29285" spans="21:42" ht="15" customHeight="1" x14ac:dyDescent="0.25">
      <c r="U29285" s="104"/>
      <c r="AB29285" s="104"/>
      <c r="AC29285" s="104"/>
      <c r="AF29285" s="104"/>
      <c r="AG29285" s="104"/>
      <c r="AK29285" s="104"/>
      <c r="AL29285" s="104"/>
      <c r="AO29285" s="104"/>
      <c r="AP29285" s="104"/>
    </row>
    <row r="29286" spans="21:42" ht="15" customHeight="1" x14ac:dyDescent="0.25">
      <c r="U29286" s="104"/>
      <c r="AB29286" s="104"/>
      <c r="AC29286" s="104"/>
      <c r="AF29286" s="104"/>
      <c r="AG29286" s="104"/>
      <c r="AK29286" s="104"/>
      <c r="AL29286" s="104"/>
      <c r="AO29286" s="104"/>
      <c r="AP29286" s="104"/>
    </row>
    <row r="29287" spans="21:42" ht="15" customHeight="1" x14ac:dyDescent="0.25">
      <c r="U29287" s="104"/>
      <c r="AB29287" s="104"/>
      <c r="AC29287" s="104"/>
      <c r="AF29287" s="104"/>
      <c r="AG29287" s="104"/>
      <c r="AK29287" s="104"/>
      <c r="AL29287" s="104"/>
      <c r="AO29287" s="104"/>
      <c r="AP29287" s="104"/>
    </row>
    <row r="29288" spans="21:42" ht="15" customHeight="1" x14ac:dyDescent="0.25">
      <c r="U29288" s="104"/>
      <c r="AB29288" s="104"/>
      <c r="AC29288" s="104"/>
      <c r="AF29288" s="104"/>
      <c r="AG29288" s="104"/>
      <c r="AK29288" s="104"/>
      <c r="AL29288" s="104"/>
      <c r="AO29288" s="104"/>
      <c r="AP29288" s="104"/>
    </row>
    <row r="29289" spans="21:42" ht="15" customHeight="1" x14ac:dyDescent="0.25">
      <c r="U29289" s="104"/>
      <c r="AB29289" s="104"/>
      <c r="AC29289" s="104"/>
      <c r="AF29289" s="104"/>
      <c r="AG29289" s="104"/>
      <c r="AK29289" s="104"/>
      <c r="AL29289" s="104"/>
      <c r="AO29289" s="104"/>
      <c r="AP29289" s="104"/>
    </row>
    <row r="29290" spans="21:42" ht="15" customHeight="1" x14ac:dyDescent="0.25">
      <c r="U29290" s="104"/>
      <c r="AB29290" s="104"/>
      <c r="AC29290" s="104"/>
      <c r="AF29290" s="104"/>
      <c r="AG29290" s="104"/>
      <c r="AK29290" s="104"/>
      <c r="AL29290" s="104"/>
      <c r="AO29290" s="104"/>
      <c r="AP29290" s="104"/>
    </row>
    <row r="29291" spans="21:42" ht="15" customHeight="1" x14ac:dyDescent="0.25">
      <c r="U29291" s="104"/>
      <c r="AB29291" s="104"/>
      <c r="AC29291" s="104"/>
      <c r="AF29291" s="104"/>
      <c r="AG29291" s="104"/>
      <c r="AK29291" s="104"/>
      <c r="AL29291" s="104"/>
      <c r="AO29291" s="104"/>
      <c r="AP29291" s="104"/>
    </row>
    <row r="29292" spans="21:42" ht="15" customHeight="1" x14ac:dyDescent="0.25">
      <c r="U29292" s="104"/>
      <c r="AB29292" s="104"/>
      <c r="AC29292" s="104"/>
      <c r="AF29292" s="104"/>
      <c r="AG29292" s="104"/>
      <c r="AK29292" s="104"/>
      <c r="AL29292" s="104"/>
      <c r="AO29292" s="104"/>
      <c r="AP29292" s="104"/>
    </row>
    <row r="29293" spans="21:42" ht="15" customHeight="1" x14ac:dyDescent="0.25">
      <c r="U29293" s="104"/>
      <c r="AB29293" s="104"/>
      <c r="AC29293" s="104"/>
      <c r="AF29293" s="104"/>
      <c r="AG29293" s="104"/>
      <c r="AK29293" s="104"/>
      <c r="AL29293" s="104"/>
      <c r="AO29293" s="104"/>
      <c r="AP29293" s="104"/>
    </row>
    <row r="29294" spans="21:42" ht="15" customHeight="1" x14ac:dyDescent="0.25">
      <c r="U29294" s="104"/>
      <c r="AB29294" s="104"/>
      <c r="AC29294" s="104"/>
      <c r="AF29294" s="104"/>
      <c r="AG29294" s="104"/>
      <c r="AK29294" s="104"/>
      <c r="AL29294" s="104"/>
      <c r="AO29294" s="104"/>
      <c r="AP29294" s="104"/>
    </row>
    <row r="29295" spans="21:42" ht="15" customHeight="1" x14ac:dyDescent="0.25">
      <c r="U29295" s="104"/>
      <c r="AB29295" s="104"/>
      <c r="AC29295" s="104"/>
      <c r="AF29295" s="104"/>
      <c r="AG29295" s="104"/>
      <c r="AK29295" s="104"/>
      <c r="AL29295" s="104"/>
      <c r="AO29295" s="104"/>
      <c r="AP29295" s="104"/>
    </row>
    <row r="29296" spans="21:42" ht="15" customHeight="1" x14ac:dyDescent="0.25">
      <c r="U29296" s="104"/>
      <c r="AB29296" s="104"/>
      <c r="AC29296" s="104"/>
      <c r="AF29296" s="104"/>
      <c r="AG29296" s="104"/>
      <c r="AK29296" s="104"/>
      <c r="AL29296" s="104"/>
      <c r="AO29296" s="104"/>
      <c r="AP29296" s="104"/>
    </row>
    <row r="29297" spans="21:42" ht="15" customHeight="1" x14ac:dyDescent="0.25">
      <c r="U29297" s="104"/>
      <c r="AB29297" s="104"/>
      <c r="AC29297" s="104"/>
      <c r="AF29297" s="104"/>
      <c r="AG29297" s="104"/>
      <c r="AK29297" s="104"/>
      <c r="AL29297" s="104"/>
      <c r="AO29297" s="104"/>
      <c r="AP29297" s="104"/>
    </row>
    <row r="29298" spans="21:42" ht="15" customHeight="1" x14ac:dyDescent="0.25">
      <c r="U29298" s="104"/>
      <c r="AB29298" s="104"/>
      <c r="AC29298" s="104"/>
      <c r="AF29298" s="104"/>
      <c r="AG29298" s="104"/>
      <c r="AK29298" s="104"/>
      <c r="AL29298" s="104"/>
      <c r="AO29298" s="104"/>
      <c r="AP29298" s="104"/>
    </row>
    <row r="29299" spans="21:42" ht="15" customHeight="1" x14ac:dyDescent="0.25">
      <c r="U29299" s="104"/>
      <c r="AB29299" s="104"/>
      <c r="AC29299" s="104"/>
      <c r="AF29299" s="104"/>
      <c r="AG29299" s="104"/>
      <c r="AK29299" s="104"/>
      <c r="AL29299" s="104"/>
      <c r="AO29299" s="104"/>
      <c r="AP29299" s="104"/>
    </row>
    <row r="29300" spans="21:42" ht="15" customHeight="1" x14ac:dyDescent="0.25">
      <c r="U29300" s="104"/>
      <c r="AB29300" s="104"/>
      <c r="AC29300" s="104"/>
      <c r="AF29300" s="104"/>
      <c r="AG29300" s="104"/>
      <c r="AK29300" s="104"/>
      <c r="AL29300" s="104"/>
      <c r="AO29300" s="104"/>
      <c r="AP29300" s="104"/>
    </row>
    <row r="29301" spans="21:42" ht="15" customHeight="1" x14ac:dyDescent="0.25">
      <c r="U29301" s="104"/>
      <c r="AB29301" s="104"/>
      <c r="AC29301" s="104"/>
      <c r="AF29301" s="104"/>
      <c r="AG29301" s="104"/>
      <c r="AK29301" s="104"/>
      <c r="AL29301" s="104"/>
      <c r="AO29301" s="104"/>
      <c r="AP29301" s="104"/>
    </row>
    <row r="29302" spans="21:42" ht="15" customHeight="1" x14ac:dyDescent="0.25">
      <c r="U29302" s="104"/>
      <c r="AB29302" s="104"/>
      <c r="AC29302" s="104"/>
      <c r="AF29302" s="104"/>
      <c r="AG29302" s="104"/>
      <c r="AK29302" s="104"/>
      <c r="AL29302" s="104"/>
      <c r="AO29302" s="104"/>
      <c r="AP29302" s="104"/>
    </row>
    <row r="29303" spans="21:42" ht="15" customHeight="1" x14ac:dyDescent="0.25">
      <c r="U29303" s="104"/>
      <c r="AB29303" s="104"/>
      <c r="AC29303" s="104"/>
      <c r="AF29303" s="104"/>
      <c r="AG29303" s="104"/>
      <c r="AK29303" s="104"/>
      <c r="AL29303" s="104"/>
      <c r="AO29303" s="104"/>
      <c r="AP29303" s="104"/>
    </row>
    <row r="29304" spans="21:42" ht="15" customHeight="1" x14ac:dyDescent="0.25">
      <c r="U29304" s="104"/>
      <c r="AB29304" s="104"/>
      <c r="AC29304" s="104"/>
      <c r="AF29304" s="104"/>
      <c r="AG29304" s="104"/>
      <c r="AK29304" s="104"/>
      <c r="AL29304" s="104"/>
      <c r="AO29304" s="104"/>
      <c r="AP29304" s="104"/>
    </row>
    <row r="29305" spans="21:42" ht="15" customHeight="1" x14ac:dyDescent="0.25">
      <c r="U29305" s="104"/>
      <c r="AB29305" s="104"/>
      <c r="AC29305" s="104"/>
      <c r="AF29305" s="104"/>
      <c r="AG29305" s="104"/>
      <c r="AK29305" s="104"/>
      <c r="AL29305" s="104"/>
      <c r="AO29305" s="104"/>
      <c r="AP29305" s="104"/>
    </row>
    <row r="29306" spans="21:42" ht="15" customHeight="1" x14ac:dyDescent="0.25">
      <c r="U29306" s="104"/>
      <c r="AB29306" s="104"/>
      <c r="AC29306" s="104"/>
      <c r="AF29306" s="104"/>
      <c r="AG29306" s="104"/>
      <c r="AK29306" s="104"/>
      <c r="AL29306" s="104"/>
      <c r="AO29306" s="104"/>
      <c r="AP29306" s="104"/>
    </row>
    <row r="29307" spans="21:42" ht="15" customHeight="1" x14ac:dyDescent="0.25">
      <c r="U29307" s="104"/>
      <c r="AB29307" s="104"/>
      <c r="AC29307" s="104"/>
      <c r="AF29307" s="104"/>
      <c r="AG29307" s="104"/>
      <c r="AK29307" s="104"/>
      <c r="AL29307" s="104"/>
      <c r="AO29307" s="104"/>
      <c r="AP29307" s="104"/>
    </row>
    <row r="29308" spans="21:42" ht="15" customHeight="1" x14ac:dyDescent="0.25">
      <c r="U29308" s="104"/>
      <c r="AB29308" s="104"/>
      <c r="AC29308" s="104"/>
      <c r="AF29308" s="104"/>
      <c r="AG29308" s="104"/>
      <c r="AK29308" s="104"/>
      <c r="AL29308" s="104"/>
      <c r="AO29308" s="104"/>
      <c r="AP29308" s="104"/>
    </row>
    <row r="29309" spans="21:42" ht="15" customHeight="1" x14ac:dyDescent="0.25">
      <c r="U29309" s="104"/>
      <c r="AB29309" s="104"/>
      <c r="AC29309" s="104"/>
      <c r="AF29309" s="104"/>
      <c r="AG29309" s="104"/>
      <c r="AK29309" s="104"/>
      <c r="AL29309" s="104"/>
      <c r="AO29309" s="104"/>
      <c r="AP29309" s="104"/>
    </row>
    <row r="29310" spans="21:42" ht="15" customHeight="1" x14ac:dyDescent="0.25">
      <c r="U29310" s="104"/>
      <c r="AB29310" s="104"/>
      <c r="AC29310" s="104"/>
      <c r="AF29310" s="104"/>
      <c r="AG29310" s="104"/>
      <c r="AK29310" s="104"/>
      <c r="AL29310" s="104"/>
      <c r="AO29310" s="104"/>
      <c r="AP29310" s="104"/>
    </row>
    <row r="29311" spans="21:42" ht="15" customHeight="1" x14ac:dyDescent="0.25">
      <c r="U29311" s="104"/>
      <c r="AB29311" s="104"/>
      <c r="AC29311" s="104"/>
      <c r="AF29311" s="104"/>
      <c r="AG29311" s="104"/>
      <c r="AK29311" s="104"/>
      <c r="AL29311" s="104"/>
      <c r="AO29311" s="104"/>
      <c r="AP29311" s="104"/>
    </row>
    <row r="29312" spans="21:42" ht="15" customHeight="1" x14ac:dyDescent="0.25">
      <c r="U29312" s="104"/>
      <c r="AB29312" s="104"/>
      <c r="AC29312" s="104"/>
      <c r="AF29312" s="104"/>
      <c r="AG29312" s="104"/>
      <c r="AK29312" s="104"/>
      <c r="AL29312" s="104"/>
      <c r="AO29312" s="104"/>
      <c r="AP29312" s="104"/>
    </row>
    <row r="29313" spans="21:42" ht="15" customHeight="1" x14ac:dyDescent="0.25">
      <c r="U29313" s="104"/>
      <c r="AB29313" s="104"/>
      <c r="AC29313" s="104"/>
      <c r="AF29313" s="104"/>
      <c r="AG29313" s="104"/>
      <c r="AK29313" s="104"/>
      <c r="AL29313" s="104"/>
      <c r="AO29313" s="104"/>
      <c r="AP29313" s="104"/>
    </row>
    <row r="29314" spans="21:42" ht="15" customHeight="1" x14ac:dyDescent="0.25">
      <c r="U29314" s="104"/>
      <c r="AB29314" s="104"/>
      <c r="AC29314" s="104"/>
      <c r="AF29314" s="104"/>
      <c r="AG29314" s="104"/>
      <c r="AK29314" s="104"/>
      <c r="AL29314" s="104"/>
      <c r="AO29314" s="104"/>
      <c r="AP29314" s="104"/>
    </row>
    <row r="29315" spans="21:42" ht="15" customHeight="1" x14ac:dyDescent="0.25">
      <c r="U29315" s="104"/>
      <c r="AB29315" s="104"/>
      <c r="AC29315" s="104"/>
      <c r="AF29315" s="104"/>
      <c r="AG29315" s="104"/>
      <c r="AK29315" s="104"/>
      <c r="AL29315" s="104"/>
      <c r="AO29315" s="104"/>
      <c r="AP29315" s="104"/>
    </row>
    <row r="29316" spans="21:42" ht="15" customHeight="1" x14ac:dyDescent="0.25">
      <c r="U29316" s="104"/>
      <c r="AB29316" s="104"/>
      <c r="AC29316" s="104"/>
      <c r="AF29316" s="104"/>
      <c r="AG29316" s="104"/>
      <c r="AK29316" s="104"/>
      <c r="AL29316" s="104"/>
      <c r="AO29316" s="104"/>
      <c r="AP29316" s="104"/>
    </row>
    <row r="29317" spans="21:42" ht="15" customHeight="1" x14ac:dyDescent="0.25">
      <c r="U29317" s="104"/>
      <c r="AB29317" s="104"/>
      <c r="AC29317" s="104"/>
      <c r="AF29317" s="104"/>
      <c r="AG29317" s="104"/>
      <c r="AK29317" s="104"/>
      <c r="AL29317" s="104"/>
      <c r="AO29317" s="104"/>
      <c r="AP29317" s="104"/>
    </row>
    <row r="29318" spans="21:42" ht="15" customHeight="1" x14ac:dyDescent="0.25">
      <c r="U29318" s="104"/>
      <c r="AB29318" s="104"/>
      <c r="AC29318" s="104"/>
      <c r="AF29318" s="104"/>
      <c r="AG29318" s="104"/>
      <c r="AK29318" s="104"/>
      <c r="AL29318" s="104"/>
      <c r="AO29318" s="104"/>
      <c r="AP29318" s="104"/>
    </row>
    <row r="29319" spans="21:42" ht="15" customHeight="1" x14ac:dyDescent="0.25">
      <c r="U29319" s="104"/>
      <c r="AB29319" s="104"/>
      <c r="AC29319" s="104"/>
      <c r="AF29319" s="104"/>
      <c r="AG29319" s="104"/>
      <c r="AK29319" s="104"/>
      <c r="AL29319" s="104"/>
      <c r="AO29319" s="104"/>
      <c r="AP29319" s="104"/>
    </row>
    <row r="29320" spans="21:42" ht="15" customHeight="1" x14ac:dyDescent="0.25">
      <c r="U29320" s="104"/>
      <c r="AB29320" s="104"/>
      <c r="AC29320" s="104"/>
      <c r="AF29320" s="104"/>
      <c r="AG29320" s="104"/>
      <c r="AK29320" s="104"/>
      <c r="AL29320" s="104"/>
      <c r="AO29320" s="104"/>
      <c r="AP29320" s="104"/>
    </row>
    <row r="29321" spans="21:42" ht="15" customHeight="1" x14ac:dyDescent="0.25">
      <c r="U29321" s="104"/>
      <c r="AB29321" s="104"/>
      <c r="AC29321" s="104"/>
      <c r="AF29321" s="104"/>
      <c r="AG29321" s="104"/>
      <c r="AK29321" s="104"/>
      <c r="AL29321" s="104"/>
      <c r="AO29321" s="104"/>
      <c r="AP29321" s="104"/>
    </row>
    <row r="29322" spans="21:42" ht="15" customHeight="1" x14ac:dyDescent="0.25">
      <c r="U29322" s="104"/>
      <c r="AB29322" s="104"/>
      <c r="AC29322" s="104"/>
      <c r="AF29322" s="104"/>
      <c r="AG29322" s="104"/>
      <c r="AK29322" s="104"/>
      <c r="AL29322" s="104"/>
      <c r="AO29322" s="104"/>
      <c r="AP29322" s="104"/>
    </row>
    <row r="29323" spans="21:42" ht="15" customHeight="1" x14ac:dyDescent="0.25">
      <c r="U29323" s="104"/>
      <c r="AB29323" s="104"/>
      <c r="AC29323" s="104"/>
      <c r="AF29323" s="104"/>
      <c r="AG29323" s="104"/>
      <c r="AK29323" s="104"/>
      <c r="AL29323" s="104"/>
      <c r="AO29323" s="104"/>
      <c r="AP29323" s="104"/>
    </row>
    <row r="29324" spans="21:42" ht="15" customHeight="1" x14ac:dyDescent="0.25">
      <c r="U29324" s="104"/>
      <c r="AB29324" s="104"/>
      <c r="AC29324" s="104"/>
      <c r="AF29324" s="104"/>
      <c r="AG29324" s="104"/>
      <c r="AK29324" s="104"/>
      <c r="AL29324" s="104"/>
      <c r="AO29324" s="104"/>
      <c r="AP29324" s="104"/>
    </row>
    <row r="29325" spans="21:42" ht="15" customHeight="1" x14ac:dyDescent="0.25">
      <c r="U29325" s="104"/>
      <c r="AB29325" s="104"/>
      <c r="AC29325" s="104"/>
      <c r="AF29325" s="104"/>
      <c r="AG29325" s="104"/>
      <c r="AK29325" s="104"/>
      <c r="AL29325" s="104"/>
      <c r="AO29325" s="104"/>
      <c r="AP29325" s="104"/>
    </row>
    <row r="29326" spans="21:42" ht="15" customHeight="1" x14ac:dyDescent="0.25">
      <c r="U29326" s="104"/>
      <c r="AB29326" s="104"/>
      <c r="AC29326" s="104"/>
      <c r="AF29326" s="104"/>
      <c r="AG29326" s="104"/>
      <c r="AK29326" s="104"/>
      <c r="AL29326" s="104"/>
      <c r="AO29326" s="104"/>
      <c r="AP29326" s="104"/>
    </row>
    <row r="29327" spans="21:42" ht="15" customHeight="1" x14ac:dyDescent="0.25">
      <c r="U29327" s="104"/>
      <c r="AB29327" s="104"/>
      <c r="AC29327" s="104"/>
      <c r="AF29327" s="104"/>
      <c r="AG29327" s="104"/>
      <c r="AK29327" s="104"/>
      <c r="AL29327" s="104"/>
      <c r="AO29327" s="104"/>
      <c r="AP29327" s="104"/>
    </row>
    <row r="29328" spans="21:42" ht="15" customHeight="1" x14ac:dyDescent="0.25">
      <c r="U29328" s="104"/>
      <c r="AB29328" s="104"/>
      <c r="AC29328" s="104"/>
      <c r="AF29328" s="104"/>
      <c r="AG29328" s="104"/>
      <c r="AK29328" s="104"/>
      <c r="AL29328" s="104"/>
      <c r="AO29328" s="104"/>
      <c r="AP29328" s="104"/>
    </row>
    <row r="29329" spans="21:42" ht="15" customHeight="1" x14ac:dyDescent="0.25">
      <c r="U29329" s="104"/>
      <c r="AB29329" s="104"/>
      <c r="AC29329" s="104"/>
      <c r="AF29329" s="104"/>
      <c r="AG29329" s="104"/>
      <c r="AK29329" s="104"/>
      <c r="AL29329" s="104"/>
      <c r="AO29329" s="104"/>
      <c r="AP29329" s="104"/>
    </row>
    <row r="29330" spans="21:42" ht="15" customHeight="1" x14ac:dyDescent="0.25">
      <c r="U29330" s="104"/>
      <c r="AB29330" s="104"/>
      <c r="AC29330" s="104"/>
      <c r="AF29330" s="104"/>
      <c r="AG29330" s="104"/>
      <c r="AK29330" s="104"/>
      <c r="AL29330" s="104"/>
      <c r="AO29330" s="104"/>
      <c r="AP29330" s="104"/>
    </row>
    <row r="29331" spans="21:42" ht="15" customHeight="1" x14ac:dyDescent="0.25">
      <c r="U29331" s="104"/>
      <c r="AB29331" s="104"/>
      <c r="AC29331" s="104"/>
      <c r="AF29331" s="104"/>
      <c r="AG29331" s="104"/>
      <c r="AK29331" s="104"/>
      <c r="AL29331" s="104"/>
      <c r="AO29331" s="104"/>
      <c r="AP29331" s="104"/>
    </row>
    <row r="29332" spans="21:42" ht="15" customHeight="1" x14ac:dyDescent="0.25">
      <c r="U29332" s="104"/>
      <c r="AB29332" s="104"/>
      <c r="AC29332" s="104"/>
      <c r="AF29332" s="104"/>
      <c r="AG29332" s="104"/>
      <c r="AK29332" s="104"/>
      <c r="AL29332" s="104"/>
      <c r="AO29332" s="104"/>
      <c r="AP29332" s="104"/>
    </row>
    <row r="29333" spans="21:42" ht="15" customHeight="1" x14ac:dyDescent="0.25">
      <c r="U29333" s="104"/>
      <c r="AB29333" s="104"/>
      <c r="AC29333" s="104"/>
      <c r="AF29333" s="104"/>
      <c r="AG29333" s="104"/>
      <c r="AK29333" s="104"/>
      <c r="AL29333" s="104"/>
      <c r="AO29333" s="104"/>
      <c r="AP29333" s="104"/>
    </row>
    <row r="29334" spans="21:42" ht="15" customHeight="1" x14ac:dyDescent="0.25">
      <c r="U29334" s="104"/>
      <c r="AB29334" s="104"/>
      <c r="AC29334" s="104"/>
      <c r="AF29334" s="104"/>
      <c r="AG29334" s="104"/>
      <c r="AK29334" s="104"/>
      <c r="AL29334" s="104"/>
      <c r="AO29334" s="104"/>
      <c r="AP29334" s="104"/>
    </row>
    <row r="29335" spans="21:42" ht="15" customHeight="1" x14ac:dyDescent="0.25">
      <c r="U29335" s="104"/>
      <c r="AB29335" s="104"/>
      <c r="AC29335" s="104"/>
      <c r="AF29335" s="104"/>
      <c r="AG29335" s="104"/>
      <c r="AK29335" s="104"/>
      <c r="AL29335" s="104"/>
      <c r="AO29335" s="104"/>
      <c r="AP29335" s="104"/>
    </row>
    <row r="29336" spans="21:42" ht="15" customHeight="1" x14ac:dyDescent="0.25">
      <c r="U29336" s="104"/>
      <c r="AB29336" s="104"/>
      <c r="AC29336" s="104"/>
      <c r="AF29336" s="104"/>
      <c r="AG29336" s="104"/>
      <c r="AK29336" s="104"/>
      <c r="AL29336" s="104"/>
      <c r="AO29336" s="104"/>
      <c r="AP29336" s="104"/>
    </row>
    <row r="29337" spans="21:42" ht="15" customHeight="1" x14ac:dyDescent="0.25">
      <c r="U29337" s="104"/>
      <c r="AB29337" s="104"/>
      <c r="AC29337" s="104"/>
      <c r="AF29337" s="104"/>
      <c r="AG29337" s="104"/>
      <c r="AK29337" s="104"/>
      <c r="AL29337" s="104"/>
      <c r="AO29337" s="104"/>
      <c r="AP29337" s="104"/>
    </row>
    <row r="29338" spans="21:42" ht="15" customHeight="1" x14ac:dyDescent="0.25">
      <c r="U29338" s="104"/>
      <c r="AB29338" s="104"/>
      <c r="AC29338" s="104"/>
      <c r="AF29338" s="104"/>
      <c r="AG29338" s="104"/>
      <c r="AK29338" s="104"/>
      <c r="AL29338" s="104"/>
      <c r="AO29338" s="104"/>
      <c r="AP29338" s="104"/>
    </row>
    <row r="29339" spans="21:42" ht="15" customHeight="1" x14ac:dyDescent="0.25">
      <c r="U29339" s="104"/>
      <c r="AB29339" s="104"/>
      <c r="AC29339" s="104"/>
      <c r="AF29339" s="104"/>
      <c r="AG29339" s="104"/>
      <c r="AK29339" s="104"/>
      <c r="AL29339" s="104"/>
      <c r="AO29339" s="104"/>
      <c r="AP29339" s="104"/>
    </row>
    <row r="29340" spans="21:42" ht="15" customHeight="1" x14ac:dyDescent="0.25">
      <c r="U29340" s="104"/>
      <c r="AB29340" s="104"/>
      <c r="AC29340" s="104"/>
      <c r="AF29340" s="104"/>
      <c r="AG29340" s="104"/>
      <c r="AK29340" s="104"/>
      <c r="AL29340" s="104"/>
      <c r="AO29340" s="104"/>
      <c r="AP29340" s="104"/>
    </row>
    <row r="29341" spans="21:42" ht="15" customHeight="1" x14ac:dyDescent="0.25">
      <c r="U29341" s="104"/>
      <c r="AB29341" s="104"/>
      <c r="AC29341" s="104"/>
      <c r="AF29341" s="104"/>
      <c r="AG29341" s="104"/>
      <c r="AK29341" s="104"/>
      <c r="AL29341" s="104"/>
      <c r="AO29341" s="104"/>
      <c r="AP29341" s="104"/>
    </row>
    <row r="29342" spans="21:42" ht="15" customHeight="1" x14ac:dyDescent="0.25">
      <c r="U29342" s="104"/>
      <c r="AB29342" s="104"/>
      <c r="AC29342" s="104"/>
      <c r="AF29342" s="104"/>
      <c r="AG29342" s="104"/>
      <c r="AK29342" s="104"/>
      <c r="AL29342" s="104"/>
      <c r="AO29342" s="104"/>
      <c r="AP29342" s="104"/>
    </row>
    <row r="29343" spans="21:42" ht="15" customHeight="1" x14ac:dyDescent="0.25">
      <c r="U29343" s="104"/>
      <c r="AB29343" s="104"/>
      <c r="AC29343" s="104"/>
      <c r="AF29343" s="104"/>
      <c r="AG29343" s="104"/>
      <c r="AK29343" s="104"/>
      <c r="AL29343" s="104"/>
      <c r="AO29343" s="104"/>
      <c r="AP29343" s="104"/>
    </row>
    <row r="29344" spans="21:42" ht="15" customHeight="1" x14ac:dyDescent="0.25">
      <c r="U29344" s="104"/>
      <c r="AB29344" s="104"/>
      <c r="AC29344" s="104"/>
      <c r="AF29344" s="104"/>
      <c r="AG29344" s="104"/>
      <c r="AK29344" s="104"/>
      <c r="AL29344" s="104"/>
      <c r="AO29344" s="104"/>
      <c r="AP29344" s="104"/>
    </row>
    <row r="29345" spans="21:42" ht="15" customHeight="1" x14ac:dyDescent="0.25">
      <c r="U29345" s="104"/>
      <c r="AB29345" s="104"/>
      <c r="AC29345" s="104"/>
      <c r="AF29345" s="104"/>
      <c r="AG29345" s="104"/>
      <c r="AK29345" s="104"/>
      <c r="AL29345" s="104"/>
      <c r="AO29345" s="104"/>
      <c r="AP29345" s="104"/>
    </row>
    <row r="29346" spans="21:42" ht="15" customHeight="1" x14ac:dyDescent="0.25">
      <c r="U29346" s="104"/>
      <c r="AB29346" s="104"/>
      <c r="AC29346" s="104"/>
      <c r="AF29346" s="104"/>
      <c r="AG29346" s="104"/>
      <c r="AK29346" s="104"/>
      <c r="AL29346" s="104"/>
      <c r="AO29346" s="104"/>
      <c r="AP29346" s="104"/>
    </row>
    <row r="29347" spans="21:42" ht="15" customHeight="1" x14ac:dyDescent="0.25">
      <c r="U29347" s="104"/>
      <c r="AB29347" s="104"/>
      <c r="AC29347" s="104"/>
      <c r="AF29347" s="104"/>
      <c r="AG29347" s="104"/>
      <c r="AK29347" s="104"/>
      <c r="AL29347" s="104"/>
      <c r="AO29347" s="104"/>
      <c r="AP29347" s="104"/>
    </row>
    <row r="29348" spans="21:42" ht="15" customHeight="1" x14ac:dyDescent="0.25">
      <c r="U29348" s="104"/>
      <c r="AB29348" s="104"/>
      <c r="AC29348" s="104"/>
      <c r="AF29348" s="104"/>
      <c r="AG29348" s="104"/>
      <c r="AK29348" s="104"/>
      <c r="AL29348" s="104"/>
      <c r="AO29348" s="104"/>
      <c r="AP29348" s="104"/>
    </row>
    <row r="29349" spans="21:42" ht="15" customHeight="1" x14ac:dyDescent="0.25">
      <c r="U29349" s="104"/>
      <c r="AB29349" s="104"/>
      <c r="AC29349" s="104"/>
      <c r="AF29349" s="104"/>
      <c r="AG29349" s="104"/>
      <c r="AK29349" s="104"/>
      <c r="AL29349" s="104"/>
      <c r="AO29349" s="104"/>
      <c r="AP29349" s="104"/>
    </row>
    <row r="29350" spans="21:42" ht="15" customHeight="1" x14ac:dyDescent="0.25">
      <c r="U29350" s="104"/>
      <c r="AB29350" s="104"/>
      <c r="AC29350" s="104"/>
      <c r="AF29350" s="104"/>
      <c r="AG29350" s="104"/>
      <c r="AK29350" s="104"/>
      <c r="AL29350" s="104"/>
      <c r="AO29350" s="104"/>
      <c r="AP29350" s="104"/>
    </row>
    <row r="29351" spans="21:42" ht="15" customHeight="1" x14ac:dyDescent="0.25">
      <c r="U29351" s="104"/>
      <c r="AB29351" s="104"/>
      <c r="AC29351" s="104"/>
      <c r="AF29351" s="104"/>
      <c r="AG29351" s="104"/>
      <c r="AK29351" s="104"/>
      <c r="AL29351" s="104"/>
      <c r="AO29351" s="104"/>
      <c r="AP29351" s="104"/>
    </row>
    <row r="29352" spans="21:42" ht="15" customHeight="1" x14ac:dyDescent="0.25">
      <c r="U29352" s="104"/>
      <c r="AB29352" s="104"/>
      <c r="AC29352" s="104"/>
      <c r="AF29352" s="104"/>
      <c r="AG29352" s="104"/>
      <c r="AK29352" s="104"/>
      <c r="AL29352" s="104"/>
      <c r="AO29352" s="104"/>
      <c r="AP29352" s="104"/>
    </row>
    <row r="29353" spans="21:42" ht="15" customHeight="1" x14ac:dyDescent="0.25">
      <c r="U29353" s="104"/>
      <c r="AB29353" s="104"/>
      <c r="AC29353" s="104"/>
      <c r="AF29353" s="104"/>
      <c r="AG29353" s="104"/>
      <c r="AK29353" s="104"/>
      <c r="AL29353" s="104"/>
      <c r="AO29353" s="104"/>
      <c r="AP29353" s="104"/>
    </row>
    <row r="29354" spans="21:42" ht="15" customHeight="1" x14ac:dyDescent="0.25">
      <c r="U29354" s="104"/>
      <c r="AB29354" s="104"/>
      <c r="AC29354" s="104"/>
      <c r="AF29354" s="104"/>
      <c r="AG29354" s="104"/>
      <c r="AK29354" s="104"/>
      <c r="AL29354" s="104"/>
      <c r="AO29354" s="104"/>
      <c r="AP29354" s="104"/>
    </row>
    <row r="29355" spans="21:42" ht="15" customHeight="1" x14ac:dyDescent="0.25">
      <c r="U29355" s="104"/>
      <c r="AB29355" s="104"/>
      <c r="AC29355" s="104"/>
      <c r="AF29355" s="104"/>
      <c r="AG29355" s="104"/>
      <c r="AK29355" s="104"/>
      <c r="AL29355" s="104"/>
      <c r="AO29355" s="104"/>
      <c r="AP29355" s="104"/>
    </row>
    <row r="29356" spans="21:42" ht="15" customHeight="1" x14ac:dyDescent="0.25">
      <c r="U29356" s="104"/>
      <c r="AB29356" s="104"/>
      <c r="AC29356" s="104"/>
      <c r="AF29356" s="104"/>
      <c r="AG29356" s="104"/>
      <c r="AK29356" s="104"/>
      <c r="AL29356" s="104"/>
      <c r="AO29356" s="104"/>
      <c r="AP29356" s="104"/>
    </row>
    <row r="29357" spans="21:42" ht="15" customHeight="1" x14ac:dyDescent="0.25">
      <c r="U29357" s="104"/>
      <c r="AB29357" s="104"/>
      <c r="AC29357" s="104"/>
      <c r="AF29357" s="104"/>
      <c r="AG29357" s="104"/>
      <c r="AK29357" s="104"/>
      <c r="AL29357" s="104"/>
      <c r="AO29357" s="104"/>
      <c r="AP29357" s="104"/>
    </row>
    <row r="29358" spans="21:42" ht="15" customHeight="1" x14ac:dyDescent="0.25">
      <c r="U29358" s="104"/>
      <c r="AB29358" s="104"/>
      <c r="AC29358" s="104"/>
      <c r="AF29358" s="104"/>
      <c r="AG29358" s="104"/>
      <c r="AK29358" s="104"/>
      <c r="AL29358" s="104"/>
      <c r="AO29358" s="104"/>
      <c r="AP29358" s="104"/>
    </row>
    <row r="29359" spans="21:42" ht="15" customHeight="1" x14ac:dyDescent="0.25">
      <c r="U29359" s="104"/>
      <c r="AB29359" s="104"/>
      <c r="AC29359" s="104"/>
      <c r="AF29359" s="104"/>
      <c r="AG29359" s="104"/>
      <c r="AK29359" s="104"/>
      <c r="AL29359" s="104"/>
      <c r="AO29359" s="104"/>
      <c r="AP29359" s="104"/>
    </row>
    <row r="29360" spans="21:42" ht="15" customHeight="1" x14ac:dyDescent="0.25">
      <c r="U29360" s="104"/>
      <c r="AB29360" s="104"/>
      <c r="AC29360" s="104"/>
      <c r="AF29360" s="104"/>
      <c r="AG29360" s="104"/>
      <c r="AK29360" s="104"/>
      <c r="AL29360" s="104"/>
      <c r="AO29360" s="104"/>
      <c r="AP29360" s="104"/>
    </row>
    <row r="29361" spans="21:42" ht="15" customHeight="1" x14ac:dyDescent="0.25">
      <c r="U29361" s="104"/>
      <c r="AB29361" s="104"/>
      <c r="AC29361" s="104"/>
      <c r="AF29361" s="104"/>
      <c r="AG29361" s="104"/>
      <c r="AK29361" s="104"/>
      <c r="AL29361" s="104"/>
      <c r="AO29361" s="104"/>
      <c r="AP29361" s="104"/>
    </row>
    <row r="29362" spans="21:42" ht="15" customHeight="1" x14ac:dyDescent="0.25">
      <c r="U29362" s="104"/>
      <c r="AB29362" s="104"/>
      <c r="AC29362" s="104"/>
      <c r="AF29362" s="104"/>
      <c r="AG29362" s="104"/>
      <c r="AK29362" s="104"/>
      <c r="AL29362" s="104"/>
      <c r="AO29362" s="104"/>
      <c r="AP29362" s="104"/>
    </row>
    <row r="29363" spans="21:42" ht="15" customHeight="1" x14ac:dyDescent="0.25">
      <c r="U29363" s="104"/>
      <c r="AB29363" s="104"/>
      <c r="AC29363" s="104"/>
      <c r="AF29363" s="104"/>
      <c r="AG29363" s="104"/>
      <c r="AK29363" s="104"/>
      <c r="AL29363" s="104"/>
      <c r="AO29363" s="104"/>
      <c r="AP29363" s="104"/>
    </row>
    <row r="29364" spans="21:42" ht="15" customHeight="1" x14ac:dyDescent="0.25">
      <c r="U29364" s="104"/>
      <c r="AB29364" s="104"/>
      <c r="AC29364" s="104"/>
      <c r="AF29364" s="104"/>
      <c r="AG29364" s="104"/>
      <c r="AK29364" s="104"/>
      <c r="AL29364" s="104"/>
      <c r="AO29364" s="104"/>
      <c r="AP29364" s="104"/>
    </row>
    <row r="29365" spans="21:42" ht="15" customHeight="1" x14ac:dyDescent="0.25">
      <c r="U29365" s="104"/>
      <c r="AB29365" s="104"/>
      <c r="AC29365" s="104"/>
      <c r="AF29365" s="104"/>
      <c r="AG29365" s="104"/>
      <c r="AK29365" s="104"/>
      <c r="AL29365" s="104"/>
      <c r="AO29365" s="104"/>
      <c r="AP29365" s="104"/>
    </row>
    <row r="29366" spans="21:42" ht="15" customHeight="1" x14ac:dyDescent="0.25">
      <c r="U29366" s="104"/>
      <c r="AB29366" s="104"/>
      <c r="AC29366" s="104"/>
      <c r="AF29366" s="104"/>
      <c r="AG29366" s="104"/>
      <c r="AK29366" s="104"/>
      <c r="AL29366" s="104"/>
      <c r="AO29366" s="104"/>
      <c r="AP29366" s="104"/>
    </row>
    <row r="29367" spans="21:42" ht="15" customHeight="1" x14ac:dyDescent="0.25">
      <c r="U29367" s="104"/>
      <c r="AB29367" s="104"/>
      <c r="AC29367" s="104"/>
      <c r="AF29367" s="104"/>
      <c r="AG29367" s="104"/>
      <c r="AK29367" s="104"/>
      <c r="AL29367" s="104"/>
      <c r="AO29367" s="104"/>
      <c r="AP29367" s="104"/>
    </row>
    <row r="29368" spans="21:42" ht="15" customHeight="1" x14ac:dyDescent="0.25">
      <c r="U29368" s="104"/>
      <c r="AB29368" s="104"/>
      <c r="AC29368" s="104"/>
      <c r="AF29368" s="104"/>
      <c r="AG29368" s="104"/>
      <c r="AK29368" s="104"/>
      <c r="AL29368" s="104"/>
      <c r="AO29368" s="104"/>
      <c r="AP29368" s="104"/>
    </row>
    <row r="29369" spans="21:42" ht="15" customHeight="1" x14ac:dyDescent="0.25">
      <c r="U29369" s="104"/>
      <c r="AB29369" s="104"/>
      <c r="AC29369" s="104"/>
      <c r="AF29369" s="104"/>
      <c r="AG29369" s="104"/>
      <c r="AK29369" s="104"/>
      <c r="AL29369" s="104"/>
      <c r="AO29369" s="104"/>
      <c r="AP29369" s="104"/>
    </row>
    <row r="29370" spans="21:42" ht="15" customHeight="1" x14ac:dyDescent="0.25">
      <c r="U29370" s="104"/>
      <c r="AB29370" s="104"/>
      <c r="AC29370" s="104"/>
      <c r="AF29370" s="104"/>
      <c r="AG29370" s="104"/>
      <c r="AK29370" s="104"/>
      <c r="AL29370" s="104"/>
      <c r="AO29370" s="104"/>
      <c r="AP29370" s="104"/>
    </row>
    <row r="29371" spans="21:42" ht="15" customHeight="1" x14ac:dyDescent="0.25">
      <c r="U29371" s="104"/>
      <c r="AB29371" s="104"/>
      <c r="AC29371" s="104"/>
      <c r="AF29371" s="104"/>
      <c r="AG29371" s="104"/>
      <c r="AK29371" s="104"/>
      <c r="AL29371" s="104"/>
      <c r="AO29371" s="104"/>
      <c r="AP29371" s="104"/>
    </row>
    <row r="29372" spans="21:42" ht="15" customHeight="1" x14ac:dyDescent="0.25">
      <c r="U29372" s="104"/>
      <c r="AB29372" s="104"/>
      <c r="AC29372" s="104"/>
      <c r="AF29372" s="104"/>
      <c r="AG29372" s="104"/>
      <c r="AK29372" s="104"/>
      <c r="AL29372" s="104"/>
      <c r="AO29372" s="104"/>
      <c r="AP29372" s="104"/>
    </row>
    <row r="29373" spans="21:42" ht="15" customHeight="1" x14ac:dyDescent="0.25">
      <c r="U29373" s="104"/>
      <c r="AB29373" s="104"/>
      <c r="AC29373" s="104"/>
      <c r="AF29373" s="104"/>
      <c r="AG29373" s="104"/>
      <c r="AK29373" s="104"/>
      <c r="AL29373" s="104"/>
      <c r="AO29373" s="104"/>
      <c r="AP29373" s="104"/>
    </row>
    <row r="29374" spans="21:42" ht="15" customHeight="1" x14ac:dyDescent="0.25">
      <c r="U29374" s="104"/>
      <c r="AB29374" s="104"/>
      <c r="AC29374" s="104"/>
      <c r="AF29374" s="104"/>
      <c r="AG29374" s="104"/>
      <c r="AK29374" s="104"/>
      <c r="AL29374" s="104"/>
      <c r="AO29374" s="104"/>
      <c r="AP29374" s="104"/>
    </row>
    <row r="29375" spans="21:42" ht="15" customHeight="1" x14ac:dyDescent="0.25">
      <c r="U29375" s="104"/>
      <c r="AB29375" s="104"/>
      <c r="AC29375" s="104"/>
      <c r="AF29375" s="104"/>
      <c r="AG29375" s="104"/>
      <c r="AK29375" s="104"/>
      <c r="AL29375" s="104"/>
      <c r="AO29375" s="104"/>
      <c r="AP29375" s="104"/>
    </row>
    <row r="29376" spans="21:42" ht="15" customHeight="1" x14ac:dyDescent="0.25">
      <c r="U29376" s="104"/>
      <c r="AB29376" s="104"/>
      <c r="AC29376" s="104"/>
      <c r="AF29376" s="104"/>
      <c r="AG29376" s="104"/>
      <c r="AK29376" s="104"/>
      <c r="AL29376" s="104"/>
      <c r="AO29376" s="104"/>
      <c r="AP29376" s="104"/>
    </row>
    <row r="29377" spans="21:42" ht="15" customHeight="1" x14ac:dyDescent="0.25">
      <c r="U29377" s="104"/>
      <c r="AB29377" s="104"/>
      <c r="AC29377" s="104"/>
      <c r="AF29377" s="104"/>
      <c r="AG29377" s="104"/>
      <c r="AK29377" s="104"/>
      <c r="AL29377" s="104"/>
      <c r="AO29377" s="104"/>
      <c r="AP29377" s="104"/>
    </row>
    <row r="29378" spans="21:42" ht="15" customHeight="1" x14ac:dyDescent="0.25">
      <c r="U29378" s="104"/>
      <c r="AB29378" s="104"/>
      <c r="AC29378" s="104"/>
      <c r="AF29378" s="104"/>
      <c r="AG29378" s="104"/>
      <c r="AK29378" s="104"/>
      <c r="AL29378" s="104"/>
      <c r="AO29378" s="104"/>
      <c r="AP29378" s="104"/>
    </row>
    <row r="29379" spans="21:42" ht="15" customHeight="1" x14ac:dyDescent="0.25">
      <c r="U29379" s="104"/>
      <c r="AB29379" s="104"/>
      <c r="AC29379" s="104"/>
      <c r="AF29379" s="104"/>
      <c r="AG29379" s="104"/>
      <c r="AK29379" s="104"/>
      <c r="AL29379" s="104"/>
      <c r="AO29379" s="104"/>
      <c r="AP29379" s="104"/>
    </row>
    <row r="29380" spans="21:42" ht="15" customHeight="1" x14ac:dyDescent="0.25">
      <c r="U29380" s="104"/>
      <c r="AB29380" s="104"/>
      <c r="AC29380" s="104"/>
      <c r="AF29380" s="104"/>
      <c r="AG29380" s="104"/>
      <c r="AK29380" s="104"/>
      <c r="AL29380" s="104"/>
      <c r="AO29380" s="104"/>
      <c r="AP29380" s="104"/>
    </row>
    <row r="29381" spans="21:42" ht="15" customHeight="1" x14ac:dyDescent="0.25">
      <c r="U29381" s="104"/>
      <c r="AB29381" s="104"/>
      <c r="AC29381" s="104"/>
      <c r="AF29381" s="104"/>
      <c r="AG29381" s="104"/>
      <c r="AK29381" s="104"/>
      <c r="AL29381" s="104"/>
      <c r="AO29381" s="104"/>
      <c r="AP29381" s="104"/>
    </row>
    <row r="29382" spans="21:42" ht="15" customHeight="1" x14ac:dyDescent="0.25">
      <c r="U29382" s="104"/>
      <c r="AB29382" s="104"/>
      <c r="AC29382" s="104"/>
      <c r="AF29382" s="104"/>
      <c r="AG29382" s="104"/>
      <c r="AK29382" s="104"/>
      <c r="AL29382" s="104"/>
      <c r="AO29382" s="104"/>
      <c r="AP29382" s="104"/>
    </row>
    <row r="29383" spans="21:42" ht="15" customHeight="1" x14ac:dyDescent="0.25">
      <c r="U29383" s="104"/>
      <c r="AB29383" s="104"/>
      <c r="AC29383" s="104"/>
      <c r="AF29383" s="104"/>
      <c r="AG29383" s="104"/>
      <c r="AK29383" s="104"/>
      <c r="AL29383" s="104"/>
      <c r="AO29383" s="104"/>
      <c r="AP29383" s="104"/>
    </row>
    <row r="29384" spans="21:42" ht="15" customHeight="1" x14ac:dyDescent="0.25">
      <c r="U29384" s="104"/>
      <c r="AB29384" s="104"/>
      <c r="AC29384" s="104"/>
      <c r="AF29384" s="104"/>
      <c r="AG29384" s="104"/>
      <c r="AK29384" s="104"/>
      <c r="AL29384" s="104"/>
      <c r="AO29384" s="104"/>
      <c r="AP29384" s="104"/>
    </row>
    <row r="29385" spans="21:42" ht="15" customHeight="1" x14ac:dyDescent="0.25">
      <c r="U29385" s="104"/>
      <c r="AB29385" s="104"/>
      <c r="AC29385" s="104"/>
      <c r="AF29385" s="104"/>
      <c r="AG29385" s="104"/>
      <c r="AK29385" s="104"/>
      <c r="AL29385" s="104"/>
      <c r="AO29385" s="104"/>
      <c r="AP29385" s="104"/>
    </row>
    <row r="29386" spans="21:42" ht="15" customHeight="1" x14ac:dyDescent="0.25">
      <c r="U29386" s="104"/>
      <c r="AB29386" s="104"/>
      <c r="AC29386" s="104"/>
      <c r="AF29386" s="104"/>
      <c r="AG29386" s="104"/>
      <c r="AK29386" s="104"/>
      <c r="AL29386" s="104"/>
      <c r="AO29386" s="104"/>
      <c r="AP29386" s="104"/>
    </row>
    <row r="29387" spans="21:42" ht="15" customHeight="1" x14ac:dyDescent="0.25">
      <c r="U29387" s="104"/>
      <c r="AB29387" s="104"/>
      <c r="AC29387" s="104"/>
      <c r="AF29387" s="104"/>
      <c r="AG29387" s="104"/>
      <c r="AK29387" s="104"/>
      <c r="AL29387" s="104"/>
      <c r="AO29387" s="104"/>
      <c r="AP29387" s="104"/>
    </row>
    <row r="29388" spans="21:42" ht="15" customHeight="1" x14ac:dyDescent="0.25">
      <c r="U29388" s="104"/>
      <c r="AB29388" s="104"/>
      <c r="AC29388" s="104"/>
      <c r="AF29388" s="104"/>
      <c r="AG29388" s="104"/>
      <c r="AK29388" s="104"/>
      <c r="AL29388" s="104"/>
      <c r="AO29388" s="104"/>
      <c r="AP29388" s="104"/>
    </row>
    <row r="29389" spans="21:42" ht="15" customHeight="1" x14ac:dyDescent="0.25">
      <c r="U29389" s="104"/>
      <c r="AB29389" s="104"/>
      <c r="AC29389" s="104"/>
      <c r="AF29389" s="104"/>
      <c r="AG29389" s="104"/>
      <c r="AK29389" s="104"/>
      <c r="AL29389" s="104"/>
      <c r="AO29389" s="104"/>
      <c r="AP29389" s="104"/>
    </row>
    <row r="29390" spans="21:42" ht="15" customHeight="1" x14ac:dyDescent="0.25">
      <c r="U29390" s="104"/>
      <c r="AB29390" s="104"/>
      <c r="AC29390" s="104"/>
      <c r="AF29390" s="104"/>
      <c r="AG29390" s="104"/>
      <c r="AK29390" s="104"/>
      <c r="AL29390" s="104"/>
      <c r="AO29390" s="104"/>
      <c r="AP29390" s="104"/>
    </row>
    <row r="29391" spans="21:42" ht="15" customHeight="1" x14ac:dyDescent="0.25">
      <c r="U29391" s="104"/>
      <c r="AB29391" s="104"/>
      <c r="AC29391" s="104"/>
      <c r="AF29391" s="104"/>
      <c r="AG29391" s="104"/>
      <c r="AK29391" s="104"/>
      <c r="AL29391" s="104"/>
      <c r="AO29391" s="104"/>
      <c r="AP29391" s="104"/>
    </row>
    <row r="29392" spans="21:42" ht="15" customHeight="1" x14ac:dyDescent="0.25">
      <c r="U29392" s="104"/>
      <c r="AB29392" s="104"/>
      <c r="AC29392" s="104"/>
      <c r="AF29392" s="104"/>
      <c r="AG29392" s="104"/>
      <c r="AK29392" s="104"/>
      <c r="AL29392" s="104"/>
      <c r="AO29392" s="104"/>
      <c r="AP29392" s="104"/>
    </row>
    <row r="29393" spans="21:42" ht="15" customHeight="1" x14ac:dyDescent="0.25">
      <c r="U29393" s="104"/>
      <c r="AB29393" s="104"/>
      <c r="AC29393" s="104"/>
      <c r="AF29393" s="104"/>
      <c r="AG29393" s="104"/>
      <c r="AK29393" s="104"/>
      <c r="AL29393" s="104"/>
      <c r="AO29393" s="104"/>
      <c r="AP29393" s="104"/>
    </row>
    <row r="29394" spans="21:42" ht="15" customHeight="1" x14ac:dyDescent="0.25">
      <c r="U29394" s="104"/>
      <c r="AB29394" s="104"/>
      <c r="AC29394" s="104"/>
      <c r="AF29394" s="104"/>
      <c r="AG29394" s="104"/>
      <c r="AK29394" s="104"/>
      <c r="AL29394" s="104"/>
      <c r="AO29394" s="104"/>
      <c r="AP29394" s="104"/>
    </row>
    <row r="29395" spans="21:42" ht="15" customHeight="1" x14ac:dyDescent="0.25">
      <c r="U29395" s="104"/>
      <c r="AB29395" s="104"/>
      <c r="AC29395" s="104"/>
      <c r="AF29395" s="104"/>
      <c r="AG29395" s="104"/>
      <c r="AK29395" s="104"/>
      <c r="AL29395" s="104"/>
      <c r="AO29395" s="104"/>
      <c r="AP29395" s="104"/>
    </row>
    <row r="29396" spans="21:42" ht="15" customHeight="1" x14ac:dyDescent="0.25">
      <c r="U29396" s="104"/>
      <c r="AB29396" s="104"/>
      <c r="AC29396" s="104"/>
      <c r="AF29396" s="104"/>
      <c r="AG29396" s="104"/>
      <c r="AK29396" s="104"/>
      <c r="AL29396" s="104"/>
      <c r="AO29396" s="104"/>
      <c r="AP29396" s="104"/>
    </row>
    <row r="29397" spans="21:42" ht="15" customHeight="1" x14ac:dyDescent="0.25">
      <c r="U29397" s="104"/>
      <c r="AB29397" s="104"/>
      <c r="AC29397" s="104"/>
      <c r="AF29397" s="104"/>
      <c r="AG29397" s="104"/>
      <c r="AK29397" s="104"/>
      <c r="AL29397" s="104"/>
      <c r="AO29397" s="104"/>
      <c r="AP29397" s="104"/>
    </row>
    <row r="29398" spans="21:42" ht="15" customHeight="1" x14ac:dyDescent="0.25">
      <c r="U29398" s="104"/>
      <c r="AB29398" s="104"/>
      <c r="AC29398" s="104"/>
      <c r="AF29398" s="104"/>
      <c r="AG29398" s="104"/>
      <c r="AK29398" s="104"/>
      <c r="AL29398" s="104"/>
      <c r="AO29398" s="104"/>
      <c r="AP29398" s="104"/>
    </row>
    <row r="29399" spans="21:42" ht="15" customHeight="1" x14ac:dyDescent="0.25">
      <c r="U29399" s="104"/>
      <c r="AB29399" s="104"/>
      <c r="AC29399" s="104"/>
      <c r="AF29399" s="104"/>
      <c r="AG29399" s="104"/>
      <c r="AK29399" s="104"/>
      <c r="AL29399" s="104"/>
      <c r="AO29399" s="104"/>
      <c r="AP29399" s="104"/>
    </row>
    <row r="29400" spans="21:42" ht="15" customHeight="1" x14ac:dyDescent="0.25">
      <c r="U29400" s="104"/>
      <c r="AB29400" s="104"/>
      <c r="AC29400" s="104"/>
      <c r="AF29400" s="104"/>
      <c r="AG29400" s="104"/>
      <c r="AK29400" s="104"/>
      <c r="AL29400" s="104"/>
      <c r="AO29400" s="104"/>
      <c r="AP29400" s="104"/>
    </row>
    <row r="29401" spans="21:42" ht="15" customHeight="1" x14ac:dyDescent="0.25">
      <c r="U29401" s="104"/>
      <c r="AB29401" s="104"/>
      <c r="AC29401" s="104"/>
      <c r="AF29401" s="104"/>
      <c r="AG29401" s="104"/>
      <c r="AK29401" s="104"/>
      <c r="AL29401" s="104"/>
      <c r="AO29401" s="104"/>
      <c r="AP29401" s="104"/>
    </row>
    <row r="29402" spans="21:42" ht="15" customHeight="1" x14ac:dyDescent="0.25">
      <c r="U29402" s="104"/>
      <c r="AB29402" s="104"/>
      <c r="AC29402" s="104"/>
      <c r="AF29402" s="104"/>
      <c r="AG29402" s="104"/>
      <c r="AK29402" s="104"/>
      <c r="AL29402" s="104"/>
      <c r="AO29402" s="104"/>
      <c r="AP29402" s="104"/>
    </row>
    <row r="29403" spans="21:42" ht="15" customHeight="1" x14ac:dyDescent="0.25">
      <c r="U29403" s="104"/>
      <c r="AB29403" s="104"/>
      <c r="AC29403" s="104"/>
      <c r="AF29403" s="104"/>
      <c r="AG29403" s="104"/>
      <c r="AK29403" s="104"/>
      <c r="AL29403" s="104"/>
      <c r="AO29403" s="104"/>
      <c r="AP29403" s="104"/>
    </row>
    <row r="29404" spans="21:42" ht="15" customHeight="1" x14ac:dyDescent="0.25">
      <c r="U29404" s="104"/>
      <c r="AB29404" s="104"/>
      <c r="AC29404" s="104"/>
      <c r="AF29404" s="104"/>
      <c r="AG29404" s="104"/>
      <c r="AK29404" s="104"/>
      <c r="AL29404" s="104"/>
      <c r="AO29404" s="104"/>
      <c r="AP29404" s="104"/>
    </row>
    <row r="29405" spans="21:42" ht="15" customHeight="1" x14ac:dyDescent="0.25">
      <c r="U29405" s="104"/>
      <c r="AB29405" s="104"/>
      <c r="AC29405" s="104"/>
      <c r="AF29405" s="104"/>
      <c r="AG29405" s="104"/>
      <c r="AK29405" s="104"/>
      <c r="AL29405" s="104"/>
      <c r="AO29405" s="104"/>
      <c r="AP29405" s="104"/>
    </row>
    <row r="29406" spans="21:42" ht="15" customHeight="1" x14ac:dyDescent="0.25">
      <c r="U29406" s="104"/>
      <c r="AB29406" s="104"/>
      <c r="AC29406" s="104"/>
      <c r="AF29406" s="104"/>
      <c r="AG29406" s="104"/>
      <c r="AK29406" s="104"/>
      <c r="AL29406" s="104"/>
      <c r="AO29406" s="104"/>
      <c r="AP29406" s="104"/>
    </row>
    <row r="29407" spans="21:42" ht="15" customHeight="1" x14ac:dyDescent="0.25">
      <c r="U29407" s="104"/>
      <c r="AB29407" s="104"/>
      <c r="AC29407" s="104"/>
      <c r="AF29407" s="104"/>
      <c r="AG29407" s="104"/>
      <c r="AK29407" s="104"/>
      <c r="AL29407" s="104"/>
      <c r="AO29407" s="104"/>
      <c r="AP29407" s="104"/>
    </row>
    <row r="29408" spans="21:42" ht="15" customHeight="1" x14ac:dyDescent="0.25">
      <c r="U29408" s="104"/>
      <c r="AB29408" s="104"/>
      <c r="AC29408" s="104"/>
      <c r="AF29408" s="104"/>
      <c r="AG29408" s="104"/>
      <c r="AK29408" s="104"/>
      <c r="AL29408" s="104"/>
      <c r="AO29408" s="104"/>
      <c r="AP29408" s="104"/>
    </row>
    <row r="29409" spans="21:42" ht="15" customHeight="1" x14ac:dyDescent="0.25">
      <c r="U29409" s="104"/>
      <c r="AB29409" s="104"/>
      <c r="AC29409" s="104"/>
      <c r="AF29409" s="104"/>
      <c r="AG29409" s="104"/>
      <c r="AK29409" s="104"/>
      <c r="AL29409" s="104"/>
      <c r="AO29409" s="104"/>
      <c r="AP29409" s="104"/>
    </row>
    <row r="29410" spans="21:42" ht="15" customHeight="1" x14ac:dyDescent="0.25">
      <c r="U29410" s="104"/>
      <c r="AB29410" s="104"/>
      <c r="AC29410" s="104"/>
      <c r="AF29410" s="104"/>
      <c r="AG29410" s="104"/>
      <c r="AK29410" s="104"/>
      <c r="AL29410" s="104"/>
      <c r="AO29410" s="104"/>
      <c r="AP29410" s="104"/>
    </row>
    <row r="29411" spans="21:42" ht="15" customHeight="1" x14ac:dyDescent="0.25">
      <c r="U29411" s="104"/>
      <c r="AB29411" s="104"/>
      <c r="AC29411" s="104"/>
      <c r="AF29411" s="104"/>
      <c r="AG29411" s="104"/>
      <c r="AK29411" s="104"/>
      <c r="AL29411" s="104"/>
      <c r="AO29411" s="104"/>
      <c r="AP29411" s="104"/>
    </row>
    <row r="29412" spans="21:42" ht="15" customHeight="1" x14ac:dyDescent="0.25">
      <c r="U29412" s="104"/>
      <c r="AB29412" s="104"/>
      <c r="AC29412" s="104"/>
      <c r="AF29412" s="104"/>
      <c r="AG29412" s="104"/>
      <c r="AK29412" s="104"/>
      <c r="AL29412" s="104"/>
      <c r="AO29412" s="104"/>
      <c r="AP29412" s="104"/>
    </row>
    <row r="29413" spans="21:42" ht="15" customHeight="1" x14ac:dyDescent="0.25">
      <c r="U29413" s="104"/>
      <c r="AB29413" s="104"/>
      <c r="AC29413" s="104"/>
      <c r="AF29413" s="104"/>
      <c r="AG29413" s="104"/>
      <c r="AK29413" s="104"/>
      <c r="AL29413" s="104"/>
      <c r="AO29413" s="104"/>
      <c r="AP29413" s="104"/>
    </row>
    <row r="29414" spans="21:42" ht="15" customHeight="1" x14ac:dyDescent="0.25">
      <c r="U29414" s="104"/>
      <c r="AB29414" s="104"/>
      <c r="AC29414" s="104"/>
      <c r="AF29414" s="104"/>
      <c r="AG29414" s="104"/>
      <c r="AK29414" s="104"/>
      <c r="AL29414" s="104"/>
      <c r="AO29414" s="104"/>
      <c r="AP29414" s="104"/>
    </row>
    <row r="29415" spans="21:42" ht="15" customHeight="1" x14ac:dyDescent="0.25">
      <c r="U29415" s="104"/>
      <c r="AB29415" s="104"/>
      <c r="AC29415" s="104"/>
      <c r="AF29415" s="104"/>
      <c r="AG29415" s="104"/>
      <c r="AK29415" s="104"/>
      <c r="AL29415" s="104"/>
      <c r="AO29415" s="104"/>
      <c r="AP29415" s="104"/>
    </row>
    <row r="29416" spans="21:42" ht="15" customHeight="1" x14ac:dyDescent="0.25">
      <c r="U29416" s="104"/>
      <c r="AB29416" s="104"/>
      <c r="AC29416" s="104"/>
      <c r="AF29416" s="104"/>
      <c r="AG29416" s="104"/>
      <c r="AK29416" s="104"/>
      <c r="AL29416" s="104"/>
      <c r="AO29416" s="104"/>
      <c r="AP29416" s="104"/>
    </row>
    <row r="29417" spans="21:42" ht="15" customHeight="1" x14ac:dyDescent="0.25">
      <c r="U29417" s="104"/>
      <c r="AB29417" s="104"/>
      <c r="AC29417" s="104"/>
      <c r="AF29417" s="104"/>
      <c r="AG29417" s="104"/>
      <c r="AK29417" s="104"/>
      <c r="AL29417" s="104"/>
      <c r="AO29417" s="104"/>
      <c r="AP29417" s="104"/>
    </row>
    <row r="29418" spans="21:42" ht="15" customHeight="1" x14ac:dyDescent="0.25">
      <c r="U29418" s="104"/>
      <c r="AB29418" s="104"/>
      <c r="AC29418" s="104"/>
      <c r="AF29418" s="104"/>
      <c r="AG29418" s="104"/>
      <c r="AK29418" s="104"/>
      <c r="AL29418" s="104"/>
      <c r="AO29418" s="104"/>
      <c r="AP29418" s="104"/>
    </row>
    <row r="29419" spans="21:42" ht="15" customHeight="1" x14ac:dyDescent="0.25">
      <c r="U29419" s="104"/>
      <c r="AB29419" s="104"/>
      <c r="AC29419" s="104"/>
      <c r="AF29419" s="104"/>
      <c r="AG29419" s="104"/>
      <c r="AK29419" s="104"/>
      <c r="AL29419" s="104"/>
      <c r="AO29419" s="104"/>
      <c r="AP29419" s="104"/>
    </row>
    <row r="29420" spans="21:42" ht="15" customHeight="1" x14ac:dyDescent="0.25">
      <c r="U29420" s="104"/>
      <c r="AB29420" s="104"/>
      <c r="AC29420" s="104"/>
      <c r="AF29420" s="104"/>
      <c r="AG29420" s="104"/>
      <c r="AK29420" s="104"/>
      <c r="AL29420" s="104"/>
      <c r="AO29420" s="104"/>
      <c r="AP29420" s="104"/>
    </row>
    <row r="29421" spans="21:42" ht="15" customHeight="1" x14ac:dyDescent="0.25">
      <c r="U29421" s="104"/>
      <c r="AB29421" s="104"/>
      <c r="AC29421" s="104"/>
      <c r="AF29421" s="104"/>
      <c r="AG29421" s="104"/>
      <c r="AK29421" s="104"/>
      <c r="AL29421" s="104"/>
      <c r="AO29421" s="104"/>
      <c r="AP29421" s="104"/>
    </row>
    <row r="29422" spans="21:42" ht="15" customHeight="1" x14ac:dyDescent="0.25">
      <c r="U29422" s="104"/>
      <c r="AB29422" s="104"/>
      <c r="AC29422" s="104"/>
      <c r="AF29422" s="104"/>
      <c r="AG29422" s="104"/>
      <c r="AK29422" s="104"/>
      <c r="AL29422" s="104"/>
      <c r="AO29422" s="104"/>
      <c r="AP29422" s="104"/>
    </row>
    <row r="29423" spans="21:42" ht="15" customHeight="1" x14ac:dyDescent="0.25">
      <c r="U29423" s="104"/>
      <c r="AB29423" s="104"/>
      <c r="AC29423" s="104"/>
      <c r="AF29423" s="104"/>
      <c r="AG29423" s="104"/>
      <c r="AK29423" s="104"/>
      <c r="AL29423" s="104"/>
      <c r="AO29423" s="104"/>
      <c r="AP29423" s="104"/>
    </row>
    <row r="29424" spans="21:42" ht="15" customHeight="1" x14ac:dyDescent="0.25">
      <c r="U29424" s="104"/>
      <c r="AB29424" s="104"/>
      <c r="AC29424" s="104"/>
      <c r="AF29424" s="104"/>
      <c r="AG29424" s="104"/>
      <c r="AK29424" s="104"/>
      <c r="AL29424" s="104"/>
      <c r="AO29424" s="104"/>
      <c r="AP29424" s="104"/>
    </row>
    <row r="29425" spans="21:42" ht="15" customHeight="1" x14ac:dyDescent="0.25">
      <c r="U29425" s="104"/>
      <c r="AB29425" s="104"/>
      <c r="AC29425" s="104"/>
      <c r="AF29425" s="104"/>
      <c r="AG29425" s="104"/>
      <c r="AK29425" s="104"/>
      <c r="AL29425" s="104"/>
      <c r="AO29425" s="104"/>
      <c r="AP29425" s="104"/>
    </row>
    <row r="29426" spans="21:42" ht="15" customHeight="1" x14ac:dyDescent="0.25">
      <c r="U29426" s="104"/>
      <c r="AB29426" s="104"/>
      <c r="AC29426" s="104"/>
      <c r="AF29426" s="104"/>
      <c r="AG29426" s="104"/>
      <c r="AK29426" s="104"/>
      <c r="AL29426" s="104"/>
      <c r="AO29426" s="104"/>
      <c r="AP29426" s="104"/>
    </row>
    <row r="29427" spans="21:42" ht="15" customHeight="1" x14ac:dyDescent="0.25">
      <c r="U29427" s="104"/>
      <c r="AB29427" s="104"/>
      <c r="AC29427" s="104"/>
      <c r="AF29427" s="104"/>
      <c r="AG29427" s="104"/>
      <c r="AK29427" s="104"/>
      <c r="AL29427" s="104"/>
      <c r="AO29427" s="104"/>
      <c r="AP29427" s="104"/>
    </row>
    <row r="29428" spans="21:42" ht="15" customHeight="1" x14ac:dyDescent="0.25">
      <c r="U29428" s="104"/>
      <c r="AB29428" s="104"/>
      <c r="AC29428" s="104"/>
      <c r="AF29428" s="104"/>
      <c r="AG29428" s="104"/>
      <c r="AK29428" s="104"/>
      <c r="AL29428" s="104"/>
      <c r="AO29428" s="104"/>
      <c r="AP29428" s="104"/>
    </row>
    <row r="29429" spans="21:42" ht="15" customHeight="1" x14ac:dyDescent="0.25">
      <c r="U29429" s="104"/>
      <c r="AB29429" s="104"/>
      <c r="AC29429" s="104"/>
      <c r="AF29429" s="104"/>
      <c r="AG29429" s="104"/>
      <c r="AK29429" s="104"/>
      <c r="AL29429" s="104"/>
      <c r="AO29429" s="104"/>
      <c r="AP29429" s="104"/>
    </row>
    <row r="29430" spans="21:42" ht="15" customHeight="1" x14ac:dyDescent="0.25">
      <c r="U29430" s="104"/>
      <c r="AB29430" s="104"/>
      <c r="AC29430" s="104"/>
      <c r="AF29430" s="104"/>
      <c r="AG29430" s="104"/>
      <c r="AK29430" s="104"/>
      <c r="AL29430" s="104"/>
      <c r="AO29430" s="104"/>
      <c r="AP29430" s="104"/>
    </row>
    <row r="29431" spans="21:42" ht="15" customHeight="1" x14ac:dyDescent="0.25">
      <c r="U29431" s="104"/>
      <c r="AB29431" s="104"/>
      <c r="AC29431" s="104"/>
      <c r="AF29431" s="104"/>
      <c r="AG29431" s="104"/>
      <c r="AK29431" s="104"/>
      <c r="AL29431" s="104"/>
      <c r="AO29431" s="104"/>
      <c r="AP29431" s="104"/>
    </row>
    <row r="29432" spans="21:42" ht="15" customHeight="1" x14ac:dyDescent="0.25">
      <c r="U29432" s="104"/>
      <c r="AB29432" s="104"/>
      <c r="AC29432" s="104"/>
      <c r="AF29432" s="104"/>
      <c r="AG29432" s="104"/>
      <c r="AK29432" s="104"/>
      <c r="AL29432" s="104"/>
      <c r="AO29432" s="104"/>
      <c r="AP29432" s="104"/>
    </row>
    <row r="29433" spans="21:42" ht="15" customHeight="1" x14ac:dyDescent="0.25">
      <c r="U29433" s="104"/>
      <c r="AB29433" s="104"/>
      <c r="AC29433" s="104"/>
      <c r="AF29433" s="104"/>
      <c r="AG29433" s="104"/>
      <c r="AK29433" s="104"/>
      <c r="AL29433" s="104"/>
      <c r="AO29433" s="104"/>
      <c r="AP29433" s="104"/>
    </row>
    <row r="29434" spans="21:42" ht="15" customHeight="1" x14ac:dyDescent="0.25">
      <c r="U29434" s="104"/>
      <c r="AB29434" s="104"/>
      <c r="AC29434" s="104"/>
      <c r="AF29434" s="104"/>
      <c r="AG29434" s="104"/>
      <c r="AK29434" s="104"/>
      <c r="AL29434" s="104"/>
      <c r="AO29434" s="104"/>
      <c r="AP29434" s="104"/>
    </row>
    <row r="29435" spans="21:42" ht="15" customHeight="1" x14ac:dyDescent="0.25">
      <c r="U29435" s="104"/>
      <c r="AB29435" s="104"/>
      <c r="AC29435" s="104"/>
      <c r="AF29435" s="104"/>
      <c r="AG29435" s="104"/>
      <c r="AK29435" s="104"/>
      <c r="AL29435" s="104"/>
      <c r="AO29435" s="104"/>
      <c r="AP29435" s="104"/>
    </row>
    <row r="29436" spans="21:42" ht="15" customHeight="1" x14ac:dyDescent="0.25">
      <c r="U29436" s="104"/>
      <c r="AB29436" s="104"/>
      <c r="AC29436" s="104"/>
      <c r="AF29436" s="104"/>
      <c r="AG29436" s="104"/>
      <c r="AK29436" s="104"/>
      <c r="AL29436" s="104"/>
      <c r="AO29436" s="104"/>
      <c r="AP29436" s="104"/>
    </row>
    <row r="29437" spans="21:42" ht="15" customHeight="1" x14ac:dyDescent="0.25">
      <c r="U29437" s="104"/>
      <c r="AB29437" s="104"/>
      <c r="AC29437" s="104"/>
      <c r="AF29437" s="104"/>
      <c r="AG29437" s="104"/>
      <c r="AK29437" s="104"/>
      <c r="AL29437" s="104"/>
      <c r="AO29437" s="104"/>
      <c r="AP29437" s="104"/>
    </row>
    <row r="29438" spans="21:42" ht="15" customHeight="1" x14ac:dyDescent="0.25">
      <c r="U29438" s="104"/>
      <c r="AB29438" s="104"/>
      <c r="AC29438" s="104"/>
      <c r="AF29438" s="104"/>
      <c r="AG29438" s="104"/>
      <c r="AK29438" s="104"/>
      <c r="AL29438" s="104"/>
      <c r="AO29438" s="104"/>
      <c r="AP29438" s="104"/>
    </row>
    <row r="29439" spans="21:42" ht="15" customHeight="1" x14ac:dyDescent="0.25">
      <c r="U29439" s="104"/>
      <c r="AB29439" s="104"/>
      <c r="AC29439" s="104"/>
      <c r="AF29439" s="104"/>
      <c r="AG29439" s="104"/>
      <c r="AK29439" s="104"/>
      <c r="AL29439" s="104"/>
      <c r="AO29439" s="104"/>
      <c r="AP29439" s="104"/>
    </row>
    <row r="29440" spans="21:42" ht="15" customHeight="1" x14ac:dyDescent="0.25">
      <c r="U29440" s="104"/>
      <c r="AB29440" s="104"/>
      <c r="AC29440" s="104"/>
      <c r="AF29440" s="104"/>
      <c r="AG29440" s="104"/>
      <c r="AK29440" s="104"/>
      <c r="AL29440" s="104"/>
      <c r="AO29440" s="104"/>
      <c r="AP29440" s="104"/>
    </row>
    <row r="29441" spans="21:42" ht="15" customHeight="1" x14ac:dyDescent="0.25">
      <c r="U29441" s="104"/>
      <c r="AB29441" s="104"/>
      <c r="AC29441" s="104"/>
      <c r="AF29441" s="104"/>
      <c r="AG29441" s="104"/>
      <c r="AK29441" s="104"/>
      <c r="AL29441" s="104"/>
      <c r="AO29441" s="104"/>
      <c r="AP29441" s="104"/>
    </row>
    <row r="29442" spans="21:42" ht="15" customHeight="1" x14ac:dyDescent="0.25">
      <c r="U29442" s="104"/>
      <c r="AB29442" s="104"/>
      <c r="AC29442" s="104"/>
      <c r="AF29442" s="104"/>
      <c r="AG29442" s="104"/>
      <c r="AK29442" s="104"/>
      <c r="AL29442" s="104"/>
      <c r="AO29442" s="104"/>
      <c r="AP29442" s="104"/>
    </row>
    <row r="29443" spans="21:42" ht="15" customHeight="1" x14ac:dyDescent="0.25">
      <c r="U29443" s="104"/>
      <c r="AB29443" s="104"/>
      <c r="AC29443" s="104"/>
      <c r="AF29443" s="104"/>
      <c r="AG29443" s="104"/>
      <c r="AK29443" s="104"/>
      <c r="AL29443" s="104"/>
      <c r="AO29443" s="104"/>
      <c r="AP29443" s="104"/>
    </row>
    <row r="29444" spans="21:42" ht="15" customHeight="1" x14ac:dyDescent="0.25">
      <c r="U29444" s="104"/>
      <c r="AB29444" s="104"/>
      <c r="AC29444" s="104"/>
      <c r="AF29444" s="104"/>
      <c r="AG29444" s="104"/>
      <c r="AK29444" s="104"/>
      <c r="AL29444" s="104"/>
      <c r="AO29444" s="104"/>
      <c r="AP29444" s="104"/>
    </row>
    <row r="29445" spans="21:42" ht="15" customHeight="1" x14ac:dyDescent="0.25">
      <c r="U29445" s="104"/>
      <c r="AB29445" s="104"/>
      <c r="AC29445" s="104"/>
      <c r="AF29445" s="104"/>
      <c r="AG29445" s="104"/>
      <c r="AK29445" s="104"/>
      <c r="AL29445" s="104"/>
      <c r="AO29445" s="104"/>
      <c r="AP29445" s="104"/>
    </row>
    <row r="29446" spans="21:42" ht="15" customHeight="1" x14ac:dyDescent="0.25">
      <c r="U29446" s="104"/>
      <c r="AB29446" s="104"/>
      <c r="AC29446" s="104"/>
      <c r="AF29446" s="104"/>
      <c r="AG29446" s="104"/>
      <c r="AK29446" s="104"/>
      <c r="AL29446" s="104"/>
      <c r="AO29446" s="104"/>
      <c r="AP29446" s="104"/>
    </row>
    <row r="29447" spans="21:42" ht="15" customHeight="1" x14ac:dyDescent="0.25">
      <c r="U29447" s="104"/>
      <c r="AB29447" s="104"/>
      <c r="AC29447" s="104"/>
      <c r="AF29447" s="104"/>
      <c r="AG29447" s="104"/>
      <c r="AK29447" s="104"/>
      <c r="AL29447" s="104"/>
      <c r="AO29447" s="104"/>
      <c r="AP29447" s="104"/>
    </row>
    <row r="29448" spans="21:42" ht="15" customHeight="1" x14ac:dyDescent="0.25">
      <c r="U29448" s="104"/>
      <c r="AB29448" s="104"/>
      <c r="AC29448" s="104"/>
      <c r="AF29448" s="104"/>
      <c r="AG29448" s="104"/>
      <c r="AK29448" s="104"/>
      <c r="AL29448" s="104"/>
      <c r="AO29448" s="104"/>
      <c r="AP29448" s="104"/>
    </row>
    <row r="29449" spans="21:42" ht="15" customHeight="1" x14ac:dyDescent="0.25">
      <c r="U29449" s="104"/>
      <c r="AB29449" s="104"/>
      <c r="AC29449" s="104"/>
      <c r="AF29449" s="104"/>
      <c r="AG29449" s="104"/>
      <c r="AK29449" s="104"/>
      <c r="AL29449" s="104"/>
      <c r="AO29449" s="104"/>
      <c r="AP29449" s="104"/>
    </row>
    <row r="29450" spans="21:42" ht="15" customHeight="1" x14ac:dyDescent="0.25">
      <c r="U29450" s="104"/>
      <c r="AB29450" s="104"/>
      <c r="AC29450" s="104"/>
      <c r="AF29450" s="104"/>
      <c r="AG29450" s="104"/>
      <c r="AK29450" s="104"/>
      <c r="AL29450" s="104"/>
      <c r="AO29450" s="104"/>
      <c r="AP29450" s="104"/>
    </row>
    <row r="29451" spans="21:42" ht="15" customHeight="1" x14ac:dyDescent="0.25">
      <c r="U29451" s="104"/>
      <c r="AB29451" s="104"/>
      <c r="AC29451" s="104"/>
      <c r="AF29451" s="104"/>
      <c r="AG29451" s="104"/>
      <c r="AK29451" s="104"/>
      <c r="AL29451" s="104"/>
      <c r="AO29451" s="104"/>
      <c r="AP29451" s="104"/>
    </row>
    <row r="29452" spans="21:42" ht="15" customHeight="1" x14ac:dyDescent="0.25">
      <c r="U29452" s="104"/>
      <c r="AB29452" s="104"/>
      <c r="AC29452" s="104"/>
      <c r="AF29452" s="104"/>
      <c r="AG29452" s="104"/>
      <c r="AK29452" s="104"/>
      <c r="AL29452" s="104"/>
      <c r="AO29452" s="104"/>
      <c r="AP29452" s="104"/>
    </row>
    <row r="29453" spans="21:42" ht="15" customHeight="1" x14ac:dyDescent="0.25">
      <c r="U29453" s="104"/>
      <c r="AB29453" s="104"/>
      <c r="AC29453" s="104"/>
      <c r="AF29453" s="104"/>
      <c r="AG29453" s="104"/>
      <c r="AK29453" s="104"/>
      <c r="AL29453" s="104"/>
      <c r="AO29453" s="104"/>
      <c r="AP29453" s="104"/>
    </row>
    <row r="29454" spans="21:42" ht="15" customHeight="1" x14ac:dyDescent="0.25">
      <c r="U29454" s="104"/>
      <c r="AB29454" s="104"/>
      <c r="AC29454" s="104"/>
      <c r="AF29454" s="104"/>
      <c r="AG29454" s="104"/>
      <c r="AK29454" s="104"/>
      <c r="AL29454" s="104"/>
      <c r="AO29454" s="104"/>
      <c r="AP29454" s="104"/>
    </row>
    <row r="29455" spans="21:42" ht="15" customHeight="1" x14ac:dyDescent="0.25">
      <c r="U29455" s="104"/>
      <c r="AB29455" s="104"/>
      <c r="AC29455" s="104"/>
      <c r="AF29455" s="104"/>
      <c r="AG29455" s="104"/>
      <c r="AK29455" s="104"/>
      <c r="AL29455" s="104"/>
      <c r="AO29455" s="104"/>
      <c r="AP29455" s="104"/>
    </row>
    <row r="29456" spans="21:42" ht="15" customHeight="1" x14ac:dyDescent="0.25">
      <c r="U29456" s="104"/>
      <c r="AB29456" s="104"/>
      <c r="AC29456" s="104"/>
      <c r="AF29456" s="104"/>
      <c r="AG29456" s="104"/>
      <c r="AK29456" s="104"/>
      <c r="AL29456" s="104"/>
      <c r="AO29456" s="104"/>
      <c r="AP29456" s="104"/>
    </row>
    <row r="29457" spans="21:42" ht="15" customHeight="1" x14ac:dyDescent="0.25">
      <c r="U29457" s="104"/>
      <c r="AB29457" s="104"/>
      <c r="AC29457" s="104"/>
      <c r="AF29457" s="104"/>
      <c r="AG29457" s="104"/>
      <c r="AK29457" s="104"/>
      <c r="AL29457" s="104"/>
      <c r="AO29457" s="104"/>
      <c r="AP29457" s="104"/>
    </row>
    <row r="29458" spans="21:42" ht="15" customHeight="1" x14ac:dyDescent="0.25">
      <c r="U29458" s="104"/>
      <c r="AB29458" s="104"/>
      <c r="AC29458" s="104"/>
      <c r="AF29458" s="104"/>
      <c r="AG29458" s="104"/>
      <c r="AK29458" s="104"/>
      <c r="AL29458" s="104"/>
      <c r="AO29458" s="104"/>
      <c r="AP29458" s="104"/>
    </row>
    <row r="29459" spans="21:42" ht="15" customHeight="1" x14ac:dyDescent="0.25">
      <c r="U29459" s="104"/>
      <c r="AB29459" s="104"/>
      <c r="AC29459" s="104"/>
      <c r="AF29459" s="104"/>
      <c r="AG29459" s="104"/>
      <c r="AK29459" s="104"/>
      <c r="AL29459" s="104"/>
      <c r="AO29459" s="104"/>
      <c r="AP29459" s="104"/>
    </row>
    <row r="29460" spans="21:42" ht="15" customHeight="1" x14ac:dyDescent="0.25">
      <c r="U29460" s="104"/>
      <c r="AB29460" s="104"/>
      <c r="AC29460" s="104"/>
      <c r="AF29460" s="104"/>
      <c r="AG29460" s="104"/>
      <c r="AK29460" s="104"/>
      <c r="AL29460" s="104"/>
      <c r="AO29460" s="104"/>
      <c r="AP29460" s="104"/>
    </row>
    <row r="29461" spans="21:42" ht="15" customHeight="1" x14ac:dyDescent="0.25">
      <c r="U29461" s="104"/>
      <c r="AB29461" s="104"/>
      <c r="AC29461" s="104"/>
      <c r="AF29461" s="104"/>
      <c r="AG29461" s="104"/>
      <c r="AK29461" s="104"/>
      <c r="AL29461" s="104"/>
      <c r="AO29461" s="104"/>
      <c r="AP29461" s="104"/>
    </row>
    <row r="29462" spans="21:42" ht="15" customHeight="1" x14ac:dyDescent="0.25">
      <c r="U29462" s="104"/>
      <c r="AB29462" s="104"/>
      <c r="AC29462" s="104"/>
      <c r="AF29462" s="104"/>
      <c r="AG29462" s="104"/>
      <c r="AK29462" s="104"/>
      <c r="AL29462" s="104"/>
      <c r="AO29462" s="104"/>
      <c r="AP29462" s="104"/>
    </row>
    <row r="29463" spans="21:42" ht="15" customHeight="1" x14ac:dyDescent="0.25">
      <c r="U29463" s="104"/>
      <c r="AB29463" s="104"/>
      <c r="AC29463" s="104"/>
      <c r="AF29463" s="104"/>
      <c r="AG29463" s="104"/>
      <c r="AK29463" s="104"/>
      <c r="AL29463" s="104"/>
      <c r="AO29463" s="104"/>
      <c r="AP29463" s="104"/>
    </row>
    <row r="29464" spans="21:42" ht="15" customHeight="1" x14ac:dyDescent="0.25">
      <c r="U29464" s="104"/>
      <c r="AB29464" s="104"/>
      <c r="AC29464" s="104"/>
      <c r="AF29464" s="104"/>
      <c r="AG29464" s="104"/>
      <c r="AK29464" s="104"/>
      <c r="AL29464" s="104"/>
      <c r="AO29464" s="104"/>
      <c r="AP29464" s="104"/>
    </row>
    <row r="29465" spans="21:42" ht="15" customHeight="1" x14ac:dyDescent="0.25">
      <c r="U29465" s="104"/>
      <c r="AB29465" s="104"/>
      <c r="AC29465" s="104"/>
      <c r="AF29465" s="104"/>
      <c r="AG29465" s="104"/>
      <c r="AK29465" s="104"/>
      <c r="AL29465" s="104"/>
      <c r="AO29465" s="104"/>
      <c r="AP29465" s="104"/>
    </row>
    <row r="29466" spans="21:42" ht="15" customHeight="1" x14ac:dyDescent="0.25">
      <c r="U29466" s="104"/>
      <c r="AB29466" s="104"/>
      <c r="AC29466" s="104"/>
      <c r="AF29466" s="104"/>
      <c r="AG29466" s="104"/>
      <c r="AK29466" s="104"/>
      <c r="AL29466" s="104"/>
      <c r="AO29466" s="104"/>
      <c r="AP29466" s="104"/>
    </row>
    <row r="29467" spans="21:42" ht="15" customHeight="1" x14ac:dyDescent="0.25">
      <c r="U29467" s="104"/>
      <c r="AB29467" s="104"/>
      <c r="AC29467" s="104"/>
      <c r="AF29467" s="104"/>
      <c r="AG29467" s="104"/>
      <c r="AK29467" s="104"/>
      <c r="AL29467" s="104"/>
      <c r="AO29467" s="104"/>
      <c r="AP29467" s="104"/>
    </row>
    <row r="29468" spans="21:42" ht="15" customHeight="1" x14ac:dyDescent="0.25">
      <c r="U29468" s="104"/>
      <c r="AB29468" s="104"/>
      <c r="AC29468" s="104"/>
      <c r="AF29468" s="104"/>
      <c r="AG29468" s="104"/>
      <c r="AK29468" s="104"/>
      <c r="AL29468" s="104"/>
      <c r="AO29468" s="104"/>
      <c r="AP29468" s="104"/>
    </row>
    <row r="29469" spans="21:42" ht="15" customHeight="1" x14ac:dyDescent="0.25">
      <c r="U29469" s="104"/>
      <c r="AB29469" s="104"/>
      <c r="AC29469" s="104"/>
      <c r="AF29469" s="104"/>
      <c r="AG29469" s="104"/>
      <c r="AK29469" s="104"/>
      <c r="AL29469" s="104"/>
      <c r="AO29469" s="104"/>
      <c r="AP29469" s="104"/>
    </row>
    <row r="29470" spans="21:42" ht="15" customHeight="1" x14ac:dyDescent="0.25">
      <c r="U29470" s="104"/>
      <c r="AB29470" s="104"/>
      <c r="AC29470" s="104"/>
      <c r="AF29470" s="104"/>
      <c r="AG29470" s="104"/>
      <c r="AK29470" s="104"/>
      <c r="AL29470" s="104"/>
      <c r="AO29470" s="104"/>
      <c r="AP29470" s="104"/>
    </row>
    <row r="29471" spans="21:42" ht="15" customHeight="1" x14ac:dyDescent="0.25">
      <c r="U29471" s="104"/>
      <c r="AB29471" s="104"/>
      <c r="AC29471" s="104"/>
      <c r="AF29471" s="104"/>
      <c r="AG29471" s="104"/>
      <c r="AK29471" s="104"/>
      <c r="AL29471" s="104"/>
      <c r="AO29471" s="104"/>
      <c r="AP29471" s="104"/>
    </row>
    <row r="29472" spans="21:42" ht="15" customHeight="1" x14ac:dyDescent="0.25">
      <c r="U29472" s="104"/>
      <c r="AB29472" s="104"/>
      <c r="AC29472" s="104"/>
      <c r="AF29472" s="104"/>
      <c r="AG29472" s="104"/>
      <c r="AK29472" s="104"/>
      <c r="AL29472" s="104"/>
      <c r="AO29472" s="104"/>
      <c r="AP29472" s="104"/>
    </row>
    <row r="29473" spans="21:42" ht="15" customHeight="1" x14ac:dyDescent="0.25">
      <c r="U29473" s="104"/>
      <c r="AB29473" s="104"/>
      <c r="AC29473" s="104"/>
      <c r="AF29473" s="104"/>
      <c r="AG29473" s="104"/>
      <c r="AK29473" s="104"/>
      <c r="AL29473" s="104"/>
      <c r="AO29473" s="104"/>
      <c r="AP29473" s="104"/>
    </row>
    <row r="29474" spans="21:42" ht="15" customHeight="1" x14ac:dyDescent="0.25">
      <c r="U29474" s="104"/>
      <c r="AB29474" s="104"/>
      <c r="AC29474" s="104"/>
      <c r="AF29474" s="104"/>
      <c r="AG29474" s="104"/>
      <c r="AK29474" s="104"/>
      <c r="AL29474" s="104"/>
      <c r="AO29474" s="104"/>
      <c r="AP29474" s="104"/>
    </row>
    <row r="29475" spans="21:42" ht="15" customHeight="1" x14ac:dyDescent="0.25">
      <c r="U29475" s="104"/>
      <c r="AB29475" s="104"/>
      <c r="AC29475" s="104"/>
      <c r="AF29475" s="104"/>
      <c r="AG29475" s="104"/>
      <c r="AK29475" s="104"/>
      <c r="AL29475" s="104"/>
      <c r="AO29475" s="104"/>
      <c r="AP29475" s="104"/>
    </row>
    <row r="29476" spans="21:42" ht="15" customHeight="1" x14ac:dyDescent="0.25">
      <c r="U29476" s="104"/>
      <c r="AB29476" s="104"/>
      <c r="AC29476" s="104"/>
      <c r="AF29476" s="104"/>
      <c r="AG29476" s="104"/>
      <c r="AK29476" s="104"/>
      <c r="AL29476" s="104"/>
      <c r="AO29476" s="104"/>
      <c r="AP29476" s="104"/>
    </row>
    <row r="29477" spans="21:42" ht="15" customHeight="1" x14ac:dyDescent="0.25">
      <c r="U29477" s="104"/>
      <c r="AB29477" s="104"/>
      <c r="AC29477" s="104"/>
      <c r="AF29477" s="104"/>
      <c r="AG29477" s="104"/>
      <c r="AK29477" s="104"/>
      <c r="AL29477" s="104"/>
      <c r="AO29477" s="104"/>
      <c r="AP29477" s="104"/>
    </row>
    <row r="29478" spans="21:42" ht="15" customHeight="1" x14ac:dyDescent="0.25">
      <c r="U29478" s="104"/>
      <c r="AB29478" s="104"/>
      <c r="AC29478" s="104"/>
      <c r="AF29478" s="104"/>
      <c r="AG29478" s="104"/>
      <c r="AK29478" s="104"/>
      <c r="AL29478" s="104"/>
      <c r="AO29478" s="104"/>
      <c r="AP29478" s="104"/>
    </row>
    <row r="29479" spans="21:42" ht="15" customHeight="1" x14ac:dyDescent="0.25">
      <c r="U29479" s="104"/>
      <c r="AB29479" s="104"/>
      <c r="AC29479" s="104"/>
      <c r="AF29479" s="104"/>
      <c r="AG29479" s="104"/>
      <c r="AK29479" s="104"/>
      <c r="AL29479" s="104"/>
      <c r="AO29479" s="104"/>
      <c r="AP29479" s="104"/>
    </row>
    <row r="29480" spans="21:42" ht="15" customHeight="1" x14ac:dyDescent="0.25">
      <c r="U29480" s="104"/>
      <c r="AB29480" s="104"/>
      <c r="AC29480" s="104"/>
      <c r="AF29480" s="104"/>
      <c r="AG29480" s="104"/>
      <c r="AK29480" s="104"/>
      <c r="AL29480" s="104"/>
      <c r="AO29480" s="104"/>
      <c r="AP29480" s="104"/>
    </row>
    <row r="29481" spans="21:42" ht="15" customHeight="1" x14ac:dyDescent="0.25">
      <c r="U29481" s="104"/>
      <c r="AB29481" s="104"/>
      <c r="AC29481" s="104"/>
      <c r="AF29481" s="104"/>
      <c r="AG29481" s="104"/>
      <c r="AK29481" s="104"/>
      <c r="AL29481" s="104"/>
      <c r="AO29481" s="104"/>
      <c r="AP29481" s="104"/>
    </row>
    <row r="29482" spans="21:42" ht="15" customHeight="1" x14ac:dyDescent="0.25">
      <c r="U29482" s="104"/>
      <c r="AB29482" s="104"/>
      <c r="AC29482" s="104"/>
      <c r="AF29482" s="104"/>
      <c r="AG29482" s="104"/>
      <c r="AK29482" s="104"/>
      <c r="AL29482" s="104"/>
      <c r="AO29482" s="104"/>
      <c r="AP29482" s="104"/>
    </row>
    <row r="29483" spans="21:42" ht="15" customHeight="1" x14ac:dyDescent="0.25">
      <c r="U29483" s="104"/>
      <c r="AB29483" s="104"/>
      <c r="AC29483" s="104"/>
      <c r="AF29483" s="104"/>
      <c r="AG29483" s="104"/>
      <c r="AK29483" s="104"/>
      <c r="AL29483" s="104"/>
      <c r="AO29483" s="104"/>
      <c r="AP29483" s="104"/>
    </row>
    <row r="29484" spans="21:42" ht="15" customHeight="1" x14ac:dyDescent="0.25">
      <c r="U29484" s="104"/>
      <c r="AB29484" s="104"/>
      <c r="AC29484" s="104"/>
      <c r="AF29484" s="104"/>
      <c r="AG29484" s="104"/>
      <c r="AK29484" s="104"/>
      <c r="AL29484" s="104"/>
      <c r="AO29484" s="104"/>
      <c r="AP29484" s="104"/>
    </row>
    <row r="29485" spans="21:42" ht="15" customHeight="1" x14ac:dyDescent="0.25">
      <c r="U29485" s="104"/>
      <c r="AB29485" s="104"/>
      <c r="AC29485" s="104"/>
      <c r="AF29485" s="104"/>
      <c r="AG29485" s="104"/>
      <c r="AK29485" s="104"/>
      <c r="AL29485" s="104"/>
      <c r="AO29485" s="104"/>
      <c r="AP29485" s="104"/>
    </row>
    <row r="29486" spans="21:42" ht="15" customHeight="1" x14ac:dyDescent="0.25">
      <c r="U29486" s="104"/>
      <c r="AB29486" s="104"/>
      <c r="AC29486" s="104"/>
      <c r="AF29486" s="104"/>
      <c r="AG29486" s="104"/>
      <c r="AK29486" s="104"/>
      <c r="AL29486" s="104"/>
      <c r="AO29486" s="104"/>
      <c r="AP29486" s="104"/>
    </row>
    <row r="29487" spans="21:42" ht="15" customHeight="1" x14ac:dyDescent="0.25">
      <c r="U29487" s="104"/>
      <c r="AB29487" s="104"/>
      <c r="AC29487" s="104"/>
      <c r="AF29487" s="104"/>
      <c r="AG29487" s="104"/>
      <c r="AK29487" s="104"/>
      <c r="AL29487" s="104"/>
      <c r="AO29487" s="104"/>
      <c r="AP29487" s="104"/>
    </row>
    <row r="29488" spans="21:42" ht="15" customHeight="1" x14ac:dyDescent="0.25">
      <c r="U29488" s="104"/>
      <c r="AB29488" s="104"/>
      <c r="AC29488" s="104"/>
      <c r="AF29488" s="104"/>
      <c r="AG29488" s="104"/>
      <c r="AK29488" s="104"/>
      <c r="AL29488" s="104"/>
      <c r="AO29488" s="104"/>
      <c r="AP29488" s="104"/>
    </row>
    <row r="29489" spans="21:42" ht="15" customHeight="1" x14ac:dyDescent="0.25">
      <c r="U29489" s="104"/>
      <c r="AB29489" s="104"/>
      <c r="AC29489" s="104"/>
      <c r="AF29489" s="104"/>
      <c r="AG29489" s="104"/>
      <c r="AK29489" s="104"/>
      <c r="AL29489" s="104"/>
      <c r="AO29489" s="104"/>
      <c r="AP29489" s="104"/>
    </row>
    <row r="29490" spans="21:42" ht="15" customHeight="1" x14ac:dyDescent="0.25">
      <c r="U29490" s="104"/>
      <c r="AB29490" s="104"/>
      <c r="AC29490" s="104"/>
      <c r="AF29490" s="104"/>
      <c r="AG29490" s="104"/>
      <c r="AK29490" s="104"/>
      <c r="AL29490" s="104"/>
      <c r="AO29490" s="104"/>
      <c r="AP29490" s="104"/>
    </row>
    <row r="29491" spans="21:42" ht="15" customHeight="1" x14ac:dyDescent="0.25">
      <c r="U29491" s="104"/>
      <c r="AB29491" s="104"/>
      <c r="AC29491" s="104"/>
      <c r="AF29491" s="104"/>
      <c r="AG29491" s="104"/>
      <c r="AK29491" s="104"/>
      <c r="AL29491" s="104"/>
      <c r="AO29491" s="104"/>
      <c r="AP29491" s="104"/>
    </row>
    <row r="29492" spans="21:42" ht="15" customHeight="1" x14ac:dyDescent="0.25">
      <c r="U29492" s="104"/>
      <c r="AB29492" s="104"/>
      <c r="AC29492" s="104"/>
      <c r="AF29492" s="104"/>
      <c r="AG29492" s="104"/>
      <c r="AK29492" s="104"/>
      <c r="AL29492" s="104"/>
      <c r="AO29492" s="104"/>
      <c r="AP29492" s="104"/>
    </row>
    <row r="29493" spans="21:42" ht="15" customHeight="1" x14ac:dyDescent="0.25">
      <c r="U29493" s="104"/>
      <c r="AB29493" s="104"/>
      <c r="AC29493" s="104"/>
      <c r="AF29493" s="104"/>
      <c r="AG29493" s="104"/>
      <c r="AK29493" s="104"/>
      <c r="AL29493" s="104"/>
      <c r="AO29493" s="104"/>
      <c r="AP29493" s="104"/>
    </row>
    <row r="29494" spans="21:42" ht="15" customHeight="1" x14ac:dyDescent="0.25">
      <c r="U29494" s="104"/>
      <c r="AB29494" s="104"/>
      <c r="AC29494" s="104"/>
      <c r="AF29494" s="104"/>
      <c r="AG29494" s="104"/>
      <c r="AK29494" s="104"/>
      <c r="AL29494" s="104"/>
      <c r="AO29494" s="104"/>
      <c r="AP29494" s="104"/>
    </row>
    <row r="29495" spans="21:42" ht="15" customHeight="1" x14ac:dyDescent="0.25">
      <c r="U29495" s="104"/>
      <c r="AB29495" s="104"/>
      <c r="AC29495" s="104"/>
      <c r="AF29495" s="104"/>
      <c r="AG29495" s="104"/>
      <c r="AK29495" s="104"/>
      <c r="AL29495" s="104"/>
      <c r="AO29495" s="104"/>
      <c r="AP29495" s="104"/>
    </row>
    <row r="29496" spans="21:42" ht="15" customHeight="1" x14ac:dyDescent="0.25">
      <c r="U29496" s="104"/>
      <c r="AB29496" s="104"/>
      <c r="AC29496" s="104"/>
      <c r="AF29496" s="104"/>
      <c r="AG29496" s="104"/>
      <c r="AK29496" s="104"/>
      <c r="AL29496" s="104"/>
      <c r="AO29496" s="104"/>
      <c r="AP29496" s="104"/>
    </row>
    <row r="29497" spans="21:42" ht="15" customHeight="1" x14ac:dyDescent="0.25">
      <c r="U29497" s="104"/>
      <c r="AB29497" s="104"/>
      <c r="AC29497" s="104"/>
      <c r="AF29497" s="104"/>
      <c r="AG29497" s="104"/>
      <c r="AK29497" s="104"/>
      <c r="AL29497" s="104"/>
      <c r="AO29497" s="104"/>
      <c r="AP29497" s="104"/>
    </row>
    <row r="29498" spans="21:42" ht="15" customHeight="1" x14ac:dyDescent="0.25">
      <c r="U29498" s="104"/>
      <c r="AB29498" s="104"/>
      <c r="AC29498" s="104"/>
      <c r="AF29498" s="104"/>
      <c r="AG29498" s="104"/>
      <c r="AK29498" s="104"/>
      <c r="AL29498" s="104"/>
      <c r="AO29498" s="104"/>
      <c r="AP29498" s="104"/>
    </row>
    <row r="29499" spans="21:42" ht="15" customHeight="1" x14ac:dyDescent="0.25">
      <c r="U29499" s="104"/>
      <c r="AB29499" s="104"/>
      <c r="AC29499" s="104"/>
      <c r="AF29499" s="104"/>
      <c r="AG29499" s="104"/>
      <c r="AK29499" s="104"/>
      <c r="AL29499" s="104"/>
      <c r="AO29499" s="104"/>
      <c r="AP29499" s="104"/>
    </row>
    <row r="29500" spans="21:42" ht="15" customHeight="1" x14ac:dyDescent="0.25">
      <c r="U29500" s="104"/>
      <c r="AB29500" s="104"/>
      <c r="AC29500" s="104"/>
      <c r="AF29500" s="104"/>
      <c r="AG29500" s="104"/>
      <c r="AK29500" s="104"/>
      <c r="AL29500" s="104"/>
      <c r="AO29500" s="104"/>
      <c r="AP29500" s="104"/>
    </row>
    <row r="29501" spans="21:42" ht="15" customHeight="1" x14ac:dyDescent="0.25">
      <c r="U29501" s="104"/>
      <c r="AB29501" s="104"/>
      <c r="AC29501" s="104"/>
      <c r="AF29501" s="104"/>
      <c r="AG29501" s="104"/>
      <c r="AK29501" s="104"/>
      <c r="AL29501" s="104"/>
      <c r="AO29501" s="104"/>
      <c r="AP29501" s="104"/>
    </row>
    <row r="29502" spans="21:42" ht="15" customHeight="1" x14ac:dyDescent="0.25">
      <c r="U29502" s="104"/>
      <c r="AB29502" s="104"/>
      <c r="AC29502" s="104"/>
      <c r="AF29502" s="104"/>
      <c r="AG29502" s="104"/>
      <c r="AK29502" s="104"/>
      <c r="AL29502" s="104"/>
      <c r="AO29502" s="104"/>
      <c r="AP29502" s="104"/>
    </row>
    <row r="29503" spans="21:42" ht="15" customHeight="1" x14ac:dyDescent="0.25">
      <c r="U29503" s="104"/>
      <c r="AB29503" s="104"/>
      <c r="AC29503" s="104"/>
      <c r="AF29503" s="104"/>
      <c r="AG29503" s="104"/>
      <c r="AK29503" s="104"/>
      <c r="AL29503" s="104"/>
      <c r="AO29503" s="104"/>
      <c r="AP29503" s="104"/>
    </row>
    <row r="29504" spans="21:42" ht="15" customHeight="1" x14ac:dyDescent="0.25">
      <c r="U29504" s="104"/>
      <c r="AB29504" s="104"/>
      <c r="AC29504" s="104"/>
      <c r="AF29504" s="104"/>
      <c r="AG29504" s="104"/>
      <c r="AK29504" s="104"/>
      <c r="AL29504" s="104"/>
      <c r="AO29504" s="104"/>
      <c r="AP29504" s="104"/>
    </row>
    <row r="29505" spans="21:42" ht="15" customHeight="1" x14ac:dyDescent="0.25">
      <c r="U29505" s="104"/>
      <c r="AB29505" s="104"/>
      <c r="AC29505" s="104"/>
      <c r="AF29505" s="104"/>
      <c r="AG29505" s="104"/>
      <c r="AK29505" s="104"/>
      <c r="AL29505" s="104"/>
      <c r="AO29505" s="104"/>
      <c r="AP29505" s="104"/>
    </row>
    <row r="29506" spans="21:42" ht="15" customHeight="1" x14ac:dyDescent="0.25">
      <c r="U29506" s="104"/>
      <c r="AB29506" s="104"/>
      <c r="AC29506" s="104"/>
      <c r="AF29506" s="104"/>
      <c r="AG29506" s="104"/>
      <c r="AK29506" s="104"/>
      <c r="AL29506" s="104"/>
      <c r="AO29506" s="104"/>
      <c r="AP29506" s="104"/>
    </row>
    <row r="29507" spans="21:42" ht="15" customHeight="1" x14ac:dyDescent="0.25">
      <c r="U29507" s="104"/>
      <c r="AB29507" s="104"/>
      <c r="AC29507" s="104"/>
      <c r="AF29507" s="104"/>
      <c r="AG29507" s="104"/>
      <c r="AK29507" s="104"/>
      <c r="AL29507" s="104"/>
      <c r="AO29507" s="104"/>
      <c r="AP29507" s="104"/>
    </row>
    <row r="29508" spans="21:42" ht="15" customHeight="1" x14ac:dyDescent="0.25">
      <c r="U29508" s="104"/>
      <c r="AB29508" s="104"/>
      <c r="AC29508" s="104"/>
      <c r="AF29508" s="104"/>
      <c r="AG29508" s="104"/>
      <c r="AK29508" s="104"/>
      <c r="AL29508" s="104"/>
      <c r="AO29508" s="104"/>
      <c r="AP29508" s="104"/>
    </row>
    <row r="29509" spans="21:42" ht="15" customHeight="1" x14ac:dyDescent="0.25">
      <c r="U29509" s="104"/>
      <c r="AB29509" s="104"/>
      <c r="AC29509" s="104"/>
      <c r="AF29509" s="104"/>
      <c r="AG29509" s="104"/>
      <c r="AK29509" s="104"/>
      <c r="AL29509" s="104"/>
      <c r="AO29509" s="104"/>
      <c r="AP29509" s="104"/>
    </row>
    <row r="29510" spans="21:42" ht="15" customHeight="1" x14ac:dyDescent="0.25">
      <c r="U29510" s="104"/>
      <c r="AB29510" s="104"/>
      <c r="AC29510" s="104"/>
      <c r="AF29510" s="104"/>
      <c r="AG29510" s="104"/>
      <c r="AK29510" s="104"/>
      <c r="AL29510" s="104"/>
      <c r="AO29510" s="104"/>
      <c r="AP29510" s="104"/>
    </row>
    <row r="29511" spans="21:42" ht="15" customHeight="1" x14ac:dyDescent="0.25">
      <c r="U29511" s="104"/>
      <c r="AB29511" s="104"/>
      <c r="AC29511" s="104"/>
      <c r="AF29511" s="104"/>
      <c r="AG29511" s="104"/>
      <c r="AK29511" s="104"/>
      <c r="AL29511" s="104"/>
      <c r="AO29511" s="104"/>
      <c r="AP29511" s="104"/>
    </row>
    <row r="29512" spans="21:42" ht="15" customHeight="1" x14ac:dyDescent="0.25">
      <c r="U29512" s="104"/>
      <c r="AB29512" s="104"/>
      <c r="AC29512" s="104"/>
      <c r="AF29512" s="104"/>
      <c r="AG29512" s="104"/>
      <c r="AK29512" s="104"/>
      <c r="AL29512" s="104"/>
      <c r="AO29512" s="104"/>
      <c r="AP29512" s="104"/>
    </row>
    <row r="29513" spans="21:42" ht="15" customHeight="1" x14ac:dyDescent="0.25">
      <c r="U29513" s="104"/>
      <c r="AB29513" s="104"/>
      <c r="AC29513" s="104"/>
      <c r="AF29513" s="104"/>
      <c r="AG29513" s="104"/>
      <c r="AK29513" s="104"/>
      <c r="AL29513" s="104"/>
      <c r="AO29513" s="104"/>
      <c r="AP29513" s="104"/>
    </row>
    <row r="29514" spans="21:42" ht="15" customHeight="1" x14ac:dyDescent="0.25">
      <c r="U29514" s="104"/>
      <c r="AB29514" s="104"/>
      <c r="AC29514" s="104"/>
      <c r="AF29514" s="104"/>
      <c r="AG29514" s="104"/>
      <c r="AK29514" s="104"/>
      <c r="AL29514" s="104"/>
      <c r="AO29514" s="104"/>
      <c r="AP29514" s="104"/>
    </row>
    <row r="29515" spans="21:42" ht="15" customHeight="1" x14ac:dyDescent="0.25">
      <c r="U29515" s="104"/>
      <c r="AB29515" s="104"/>
      <c r="AC29515" s="104"/>
      <c r="AF29515" s="104"/>
      <c r="AG29515" s="104"/>
      <c r="AK29515" s="104"/>
      <c r="AL29515" s="104"/>
      <c r="AO29515" s="104"/>
      <c r="AP29515" s="104"/>
    </row>
    <row r="29516" spans="21:42" ht="15" customHeight="1" x14ac:dyDescent="0.25">
      <c r="U29516" s="104"/>
      <c r="AB29516" s="104"/>
      <c r="AC29516" s="104"/>
      <c r="AF29516" s="104"/>
      <c r="AG29516" s="104"/>
      <c r="AK29516" s="104"/>
      <c r="AL29516" s="104"/>
      <c r="AO29516" s="104"/>
      <c r="AP29516" s="104"/>
    </row>
    <row r="29517" spans="21:42" ht="15" customHeight="1" x14ac:dyDescent="0.25">
      <c r="U29517" s="104"/>
      <c r="AB29517" s="104"/>
      <c r="AC29517" s="104"/>
      <c r="AF29517" s="104"/>
      <c r="AG29517" s="104"/>
      <c r="AK29517" s="104"/>
      <c r="AL29517" s="104"/>
      <c r="AO29517" s="104"/>
      <c r="AP29517" s="104"/>
    </row>
    <row r="29518" spans="21:42" ht="15" customHeight="1" x14ac:dyDescent="0.25">
      <c r="U29518" s="104"/>
      <c r="AB29518" s="104"/>
      <c r="AC29518" s="104"/>
      <c r="AF29518" s="104"/>
      <c r="AG29518" s="104"/>
      <c r="AK29518" s="104"/>
      <c r="AL29518" s="104"/>
      <c r="AO29518" s="104"/>
      <c r="AP29518" s="104"/>
    </row>
    <row r="29519" spans="21:42" ht="15" customHeight="1" x14ac:dyDescent="0.25">
      <c r="U29519" s="104"/>
      <c r="AB29519" s="104"/>
      <c r="AC29519" s="104"/>
      <c r="AF29519" s="104"/>
      <c r="AG29519" s="104"/>
      <c r="AK29519" s="104"/>
      <c r="AL29519" s="104"/>
      <c r="AO29519" s="104"/>
      <c r="AP29519" s="104"/>
    </row>
    <row r="29520" spans="21:42" ht="15" customHeight="1" x14ac:dyDescent="0.25">
      <c r="U29520" s="104"/>
      <c r="AB29520" s="104"/>
      <c r="AC29520" s="104"/>
      <c r="AF29520" s="104"/>
      <c r="AG29520" s="104"/>
      <c r="AK29520" s="104"/>
      <c r="AL29520" s="104"/>
      <c r="AO29520" s="104"/>
      <c r="AP29520" s="104"/>
    </row>
    <row r="29521" spans="21:42" ht="15" customHeight="1" x14ac:dyDescent="0.25">
      <c r="U29521" s="104"/>
      <c r="AB29521" s="104"/>
      <c r="AC29521" s="104"/>
      <c r="AF29521" s="104"/>
      <c r="AG29521" s="104"/>
      <c r="AK29521" s="104"/>
      <c r="AL29521" s="104"/>
      <c r="AO29521" s="104"/>
      <c r="AP29521" s="104"/>
    </row>
    <row r="29522" spans="21:42" ht="15" customHeight="1" x14ac:dyDescent="0.25">
      <c r="U29522" s="104"/>
      <c r="AB29522" s="104"/>
      <c r="AC29522" s="104"/>
      <c r="AF29522" s="104"/>
      <c r="AG29522" s="104"/>
      <c r="AK29522" s="104"/>
      <c r="AL29522" s="104"/>
      <c r="AO29522" s="104"/>
      <c r="AP29522" s="104"/>
    </row>
    <row r="29523" spans="21:42" ht="15" customHeight="1" x14ac:dyDescent="0.25">
      <c r="U29523" s="104"/>
      <c r="AB29523" s="104"/>
      <c r="AC29523" s="104"/>
      <c r="AF29523" s="104"/>
      <c r="AG29523" s="104"/>
      <c r="AK29523" s="104"/>
      <c r="AL29523" s="104"/>
      <c r="AO29523" s="104"/>
      <c r="AP29523" s="104"/>
    </row>
    <row r="29524" spans="21:42" ht="15" customHeight="1" x14ac:dyDescent="0.25">
      <c r="U29524" s="104"/>
      <c r="AB29524" s="104"/>
      <c r="AC29524" s="104"/>
      <c r="AF29524" s="104"/>
      <c r="AG29524" s="104"/>
      <c r="AK29524" s="104"/>
      <c r="AL29524" s="104"/>
      <c r="AO29524" s="104"/>
      <c r="AP29524" s="104"/>
    </row>
    <row r="29525" spans="21:42" ht="15" customHeight="1" x14ac:dyDescent="0.25">
      <c r="U29525" s="104"/>
      <c r="AB29525" s="104"/>
      <c r="AC29525" s="104"/>
      <c r="AF29525" s="104"/>
      <c r="AG29525" s="104"/>
      <c r="AK29525" s="104"/>
      <c r="AL29525" s="104"/>
      <c r="AO29525" s="104"/>
      <c r="AP29525" s="104"/>
    </row>
    <row r="29526" spans="21:42" ht="15" customHeight="1" x14ac:dyDescent="0.25">
      <c r="U29526" s="104"/>
      <c r="AB29526" s="104"/>
      <c r="AC29526" s="104"/>
      <c r="AF29526" s="104"/>
      <c r="AG29526" s="104"/>
      <c r="AK29526" s="104"/>
      <c r="AL29526" s="104"/>
      <c r="AO29526" s="104"/>
      <c r="AP29526" s="104"/>
    </row>
    <row r="29527" spans="21:42" ht="15" customHeight="1" x14ac:dyDescent="0.25">
      <c r="U29527" s="104"/>
      <c r="AB29527" s="104"/>
      <c r="AC29527" s="104"/>
      <c r="AF29527" s="104"/>
      <c r="AG29527" s="104"/>
      <c r="AK29527" s="104"/>
      <c r="AL29527" s="104"/>
      <c r="AO29527" s="104"/>
      <c r="AP29527" s="104"/>
    </row>
    <row r="29528" spans="21:42" ht="15" customHeight="1" x14ac:dyDescent="0.25">
      <c r="U29528" s="104"/>
      <c r="AB29528" s="104"/>
      <c r="AC29528" s="104"/>
      <c r="AF29528" s="104"/>
      <c r="AG29528" s="104"/>
      <c r="AK29528" s="104"/>
      <c r="AL29528" s="104"/>
      <c r="AO29528" s="104"/>
      <c r="AP29528" s="104"/>
    </row>
    <row r="29529" spans="21:42" ht="15" customHeight="1" x14ac:dyDescent="0.25">
      <c r="U29529" s="104"/>
      <c r="AB29529" s="104"/>
      <c r="AC29529" s="104"/>
      <c r="AF29529" s="104"/>
      <c r="AG29529" s="104"/>
      <c r="AK29529" s="104"/>
      <c r="AL29529" s="104"/>
      <c r="AO29529" s="104"/>
      <c r="AP29529" s="104"/>
    </row>
    <row r="29530" spans="21:42" ht="15" customHeight="1" x14ac:dyDescent="0.25">
      <c r="U29530" s="104"/>
      <c r="AB29530" s="104"/>
      <c r="AC29530" s="104"/>
      <c r="AF29530" s="104"/>
      <c r="AG29530" s="104"/>
      <c r="AK29530" s="104"/>
      <c r="AL29530" s="104"/>
      <c r="AO29530" s="104"/>
      <c r="AP29530" s="104"/>
    </row>
    <row r="29531" spans="21:42" ht="15" customHeight="1" x14ac:dyDescent="0.25">
      <c r="U29531" s="104"/>
      <c r="AB29531" s="104"/>
      <c r="AC29531" s="104"/>
      <c r="AF29531" s="104"/>
      <c r="AG29531" s="104"/>
      <c r="AK29531" s="104"/>
      <c r="AL29531" s="104"/>
      <c r="AO29531" s="104"/>
      <c r="AP29531" s="104"/>
    </row>
    <row r="29532" spans="21:42" ht="15" customHeight="1" x14ac:dyDescent="0.25">
      <c r="U29532" s="104"/>
      <c r="AB29532" s="104"/>
      <c r="AC29532" s="104"/>
      <c r="AF29532" s="104"/>
      <c r="AG29532" s="104"/>
      <c r="AK29532" s="104"/>
      <c r="AL29532" s="104"/>
      <c r="AO29532" s="104"/>
      <c r="AP29532" s="104"/>
    </row>
    <row r="29533" spans="21:42" ht="15" customHeight="1" x14ac:dyDescent="0.25">
      <c r="U29533" s="104"/>
      <c r="AB29533" s="104"/>
      <c r="AC29533" s="104"/>
      <c r="AF29533" s="104"/>
      <c r="AG29533" s="104"/>
      <c r="AK29533" s="104"/>
      <c r="AL29533" s="104"/>
      <c r="AO29533" s="104"/>
      <c r="AP29533" s="104"/>
    </row>
    <row r="29534" spans="21:42" ht="15" customHeight="1" x14ac:dyDescent="0.25">
      <c r="U29534" s="104"/>
      <c r="AB29534" s="104"/>
      <c r="AC29534" s="104"/>
      <c r="AF29534" s="104"/>
      <c r="AG29534" s="104"/>
      <c r="AK29534" s="104"/>
      <c r="AL29534" s="104"/>
      <c r="AO29534" s="104"/>
      <c r="AP29534" s="104"/>
    </row>
    <row r="29535" spans="21:42" ht="15" customHeight="1" x14ac:dyDescent="0.25">
      <c r="U29535" s="104"/>
      <c r="AB29535" s="104"/>
      <c r="AC29535" s="104"/>
      <c r="AF29535" s="104"/>
      <c r="AG29535" s="104"/>
      <c r="AK29535" s="104"/>
      <c r="AL29535" s="104"/>
      <c r="AO29535" s="104"/>
      <c r="AP29535" s="104"/>
    </row>
    <row r="29536" spans="21:42" ht="15" customHeight="1" x14ac:dyDescent="0.25">
      <c r="U29536" s="104"/>
      <c r="AB29536" s="104"/>
      <c r="AC29536" s="104"/>
      <c r="AF29536" s="104"/>
      <c r="AG29536" s="104"/>
      <c r="AK29536" s="104"/>
      <c r="AL29536" s="104"/>
      <c r="AO29536" s="104"/>
      <c r="AP29536" s="104"/>
    </row>
    <row r="29537" spans="21:42" ht="15" customHeight="1" x14ac:dyDescent="0.25">
      <c r="U29537" s="104"/>
      <c r="AB29537" s="104"/>
      <c r="AC29537" s="104"/>
      <c r="AF29537" s="104"/>
      <c r="AG29537" s="104"/>
      <c r="AK29537" s="104"/>
      <c r="AL29537" s="104"/>
      <c r="AO29537" s="104"/>
      <c r="AP29537" s="104"/>
    </row>
    <row r="29538" spans="21:42" ht="15" customHeight="1" x14ac:dyDescent="0.25">
      <c r="U29538" s="104"/>
      <c r="AB29538" s="104"/>
      <c r="AC29538" s="104"/>
      <c r="AF29538" s="104"/>
      <c r="AG29538" s="104"/>
      <c r="AK29538" s="104"/>
      <c r="AL29538" s="104"/>
      <c r="AO29538" s="104"/>
      <c r="AP29538" s="104"/>
    </row>
    <row r="29539" spans="21:42" ht="15" customHeight="1" x14ac:dyDescent="0.25">
      <c r="U29539" s="104"/>
      <c r="AB29539" s="104"/>
      <c r="AC29539" s="104"/>
      <c r="AF29539" s="104"/>
      <c r="AG29539" s="104"/>
      <c r="AK29539" s="104"/>
      <c r="AL29539" s="104"/>
      <c r="AO29539" s="104"/>
      <c r="AP29539" s="104"/>
    </row>
    <row r="29540" spans="21:42" ht="15" customHeight="1" x14ac:dyDescent="0.25">
      <c r="U29540" s="104"/>
      <c r="AB29540" s="104"/>
      <c r="AC29540" s="104"/>
      <c r="AF29540" s="104"/>
      <c r="AG29540" s="104"/>
      <c r="AK29540" s="104"/>
      <c r="AL29540" s="104"/>
      <c r="AO29540" s="104"/>
      <c r="AP29540" s="104"/>
    </row>
    <row r="29541" spans="21:42" ht="15" customHeight="1" x14ac:dyDescent="0.25">
      <c r="U29541" s="104"/>
      <c r="AB29541" s="104"/>
      <c r="AC29541" s="104"/>
      <c r="AF29541" s="104"/>
      <c r="AG29541" s="104"/>
      <c r="AK29541" s="104"/>
      <c r="AL29541" s="104"/>
      <c r="AO29541" s="104"/>
      <c r="AP29541" s="104"/>
    </row>
    <row r="29542" spans="21:42" ht="15" customHeight="1" x14ac:dyDescent="0.25">
      <c r="U29542" s="104"/>
      <c r="AB29542" s="104"/>
      <c r="AC29542" s="104"/>
      <c r="AF29542" s="104"/>
      <c r="AG29542" s="104"/>
      <c r="AK29542" s="104"/>
      <c r="AL29542" s="104"/>
      <c r="AO29542" s="104"/>
      <c r="AP29542" s="104"/>
    </row>
    <row r="29543" spans="21:42" ht="15" customHeight="1" x14ac:dyDescent="0.25">
      <c r="U29543" s="104"/>
      <c r="AB29543" s="104"/>
      <c r="AC29543" s="104"/>
      <c r="AF29543" s="104"/>
      <c r="AG29543" s="104"/>
      <c r="AK29543" s="104"/>
      <c r="AL29543" s="104"/>
      <c r="AO29543" s="104"/>
      <c r="AP29543" s="104"/>
    </row>
    <row r="29544" spans="21:42" ht="15" customHeight="1" x14ac:dyDescent="0.25">
      <c r="U29544" s="104"/>
      <c r="AB29544" s="104"/>
      <c r="AC29544" s="104"/>
      <c r="AF29544" s="104"/>
      <c r="AG29544" s="104"/>
      <c r="AK29544" s="104"/>
      <c r="AL29544" s="104"/>
      <c r="AO29544" s="104"/>
      <c r="AP29544" s="104"/>
    </row>
    <row r="29545" spans="21:42" ht="15" customHeight="1" x14ac:dyDescent="0.25">
      <c r="U29545" s="104"/>
      <c r="AB29545" s="104"/>
      <c r="AC29545" s="104"/>
      <c r="AF29545" s="104"/>
      <c r="AG29545" s="104"/>
      <c r="AK29545" s="104"/>
      <c r="AL29545" s="104"/>
      <c r="AO29545" s="104"/>
      <c r="AP29545" s="104"/>
    </row>
    <row r="29546" spans="21:42" ht="15" customHeight="1" x14ac:dyDescent="0.25">
      <c r="U29546" s="104"/>
      <c r="AB29546" s="104"/>
      <c r="AC29546" s="104"/>
      <c r="AF29546" s="104"/>
      <c r="AG29546" s="104"/>
      <c r="AK29546" s="104"/>
      <c r="AL29546" s="104"/>
      <c r="AO29546" s="104"/>
      <c r="AP29546" s="104"/>
    </row>
    <row r="29547" spans="21:42" ht="15" customHeight="1" x14ac:dyDescent="0.25">
      <c r="U29547" s="104"/>
      <c r="AB29547" s="104"/>
      <c r="AC29547" s="104"/>
      <c r="AF29547" s="104"/>
      <c r="AG29547" s="104"/>
      <c r="AK29547" s="104"/>
      <c r="AL29547" s="104"/>
      <c r="AO29547" s="104"/>
      <c r="AP29547" s="104"/>
    </row>
    <row r="29548" spans="21:42" ht="15" customHeight="1" x14ac:dyDescent="0.25">
      <c r="U29548" s="104"/>
      <c r="AB29548" s="104"/>
      <c r="AC29548" s="104"/>
      <c r="AF29548" s="104"/>
      <c r="AG29548" s="104"/>
      <c r="AK29548" s="104"/>
      <c r="AL29548" s="104"/>
      <c r="AO29548" s="104"/>
      <c r="AP29548" s="104"/>
    </row>
    <row r="29549" spans="21:42" ht="15" customHeight="1" x14ac:dyDescent="0.25">
      <c r="U29549" s="104"/>
      <c r="AB29549" s="104"/>
      <c r="AC29549" s="104"/>
      <c r="AF29549" s="104"/>
      <c r="AG29549" s="104"/>
      <c r="AK29549" s="104"/>
      <c r="AL29549" s="104"/>
      <c r="AO29549" s="104"/>
      <c r="AP29549" s="104"/>
    </row>
    <row r="29550" spans="21:42" ht="15" customHeight="1" x14ac:dyDescent="0.25">
      <c r="U29550" s="104"/>
      <c r="AB29550" s="104"/>
      <c r="AC29550" s="104"/>
      <c r="AF29550" s="104"/>
      <c r="AG29550" s="104"/>
      <c r="AK29550" s="104"/>
      <c r="AL29550" s="104"/>
      <c r="AO29550" s="104"/>
      <c r="AP29550" s="104"/>
    </row>
    <row r="29551" spans="21:42" ht="15" customHeight="1" x14ac:dyDescent="0.25">
      <c r="U29551" s="104"/>
      <c r="AB29551" s="104"/>
      <c r="AC29551" s="104"/>
      <c r="AF29551" s="104"/>
      <c r="AG29551" s="104"/>
      <c r="AK29551" s="104"/>
      <c r="AL29551" s="104"/>
      <c r="AO29551" s="104"/>
      <c r="AP29551" s="104"/>
    </row>
    <row r="29552" spans="21:42" ht="15" customHeight="1" x14ac:dyDescent="0.25">
      <c r="U29552" s="104"/>
      <c r="AB29552" s="104"/>
      <c r="AC29552" s="104"/>
      <c r="AF29552" s="104"/>
      <c r="AG29552" s="104"/>
      <c r="AK29552" s="104"/>
      <c r="AL29552" s="104"/>
      <c r="AO29552" s="104"/>
      <c r="AP29552" s="104"/>
    </row>
    <row r="29553" spans="21:42" ht="15" customHeight="1" x14ac:dyDescent="0.25">
      <c r="U29553" s="104"/>
      <c r="AB29553" s="104"/>
      <c r="AC29553" s="104"/>
      <c r="AF29553" s="104"/>
      <c r="AG29553" s="104"/>
      <c r="AK29553" s="104"/>
      <c r="AL29553" s="104"/>
      <c r="AO29553" s="104"/>
      <c r="AP29553" s="104"/>
    </row>
    <row r="29554" spans="21:42" ht="15" customHeight="1" x14ac:dyDescent="0.25">
      <c r="U29554" s="104"/>
      <c r="AB29554" s="104"/>
      <c r="AC29554" s="104"/>
      <c r="AF29554" s="104"/>
      <c r="AG29554" s="104"/>
      <c r="AK29554" s="104"/>
      <c r="AL29554" s="104"/>
      <c r="AO29554" s="104"/>
      <c r="AP29554" s="104"/>
    </row>
    <row r="29555" spans="21:42" ht="15" customHeight="1" x14ac:dyDescent="0.25">
      <c r="U29555" s="104"/>
      <c r="AB29555" s="104"/>
      <c r="AC29555" s="104"/>
      <c r="AF29555" s="104"/>
      <c r="AG29555" s="104"/>
      <c r="AK29555" s="104"/>
      <c r="AL29555" s="104"/>
      <c r="AO29555" s="104"/>
      <c r="AP29555" s="104"/>
    </row>
    <row r="29556" spans="21:42" ht="15" customHeight="1" x14ac:dyDescent="0.25">
      <c r="U29556" s="104"/>
      <c r="AB29556" s="104"/>
      <c r="AC29556" s="104"/>
      <c r="AF29556" s="104"/>
      <c r="AG29556" s="104"/>
      <c r="AK29556" s="104"/>
      <c r="AL29556" s="104"/>
      <c r="AO29556" s="104"/>
      <c r="AP29556" s="104"/>
    </row>
    <row r="29557" spans="21:42" ht="15" customHeight="1" x14ac:dyDescent="0.25">
      <c r="U29557" s="104"/>
      <c r="AB29557" s="104"/>
      <c r="AC29557" s="104"/>
      <c r="AF29557" s="104"/>
      <c r="AG29557" s="104"/>
      <c r="AK29557" s="104"/>
      <c r="AL29557" s="104"/>
      <c r="AO29557" s="104"/>
      <c r="AP29557" s="104"/>
    </row>
    <row r="29558" spans="21:42" ht="15" customHeight="1" x14ac:dyDescent="0.25">
      <c r="U29558" s="104"/>
      <c r="AB29558" s="104"/>
      <c r="AC29558" s="104"/>
      <c r="AF29558" s="104"/>
      <c r="AG29558" s="104"/>
      <c r="AK29558" s="104"/>
      <c r="AL29558" s="104"/>
      <c r="AO29558" s="104"/>
      <c r="AP29558" s="104"/>
    </row>
    <row r="29559" spans="21:42" ht="15" customHeight="1" x14ac:dyDescent="0.25">
      <c r="U29559" s="104"/>
      <c r="AB29559" s="104"/>
      <c r="AC29559" s="104"/>
      <c r="AF29559" s="104"/>
      <c r="AG29559" s="104"/>
      <c r="AK29559" s="104"/>
      <c r="AL29559" s="104"/>
      <c r="AO29559" s="104"/>
      <c r="AP29559" s="104"/>
    </row>
    <row r="29560" spans="21:42" ht="15" customHeight="1" x14ac:dyDescent="0.25">
      <c r="U29560" s="104"/>
      <c r="AB29560" s="104"/>
      <c r="AC29560" s="104"/>
      <c r="AF29560" s="104"/>
      <c r="AG29560" s="104"/>
      <c r="AK29560" s="104"/>
      <c r="AL29560" s="104"/>
      <c r="AO29560" s="104"/>
      <c r="AP29560" s="104"/>
    </row>
    <row r="29561" spans="21:42" ht="15" customHeight="1" x14ac:dyDescent="0.25">
      <c r="U29561" s="104"/>
      <c r="AB29561" s="104"/>
      <c r="AC29561" s="104"/>
      <c r="AF29561" s="104"/>
      <c r="AG29561" s="104"/>
      <c r="AK29561" s="104"/>
      <c r="AL29561" s="104"/>
      <c r="AO29561" s="104"/>
      <c r="AP29561" s="104"/>
    </row>
    <row r="29562" spans="21:42" ht="15" customHeight="1" x14ac:dyDescent="0.25">
      <c r="U29562" s="104"/>
      <c r="AB29562" s="104"/>
      <c r="AC29562" s="104"/>
      <c r="AF29562" s="104"/>
      <c r="AG29562" s="104"/>
      <c r="AK29562" s="104"/>
      <c r="AL29562" s="104"/>
      <c r="AO29562" s="104"/>
      <c r="AP29562" s="104"/>
    </row>
    <row r="29563" spans="21:42" ht="15" customHeight="1" x14ac:dyDescent="0.25">
      <c r="U29563" s="104"/>
      <c r="AB29563" s="104"/>
      <c r="AC29563" s="104"/>
      <c r="AF29563" s="104"/>
      <c r="AG29563" s="104"/>
      <c r="AK29563" s="104"/>
      <c r="AL29563" s="104"/>
      <c r="AO29563" s="104"/>
      <c r="AP29563" s="104"/>
    </row>
    <row r="29564" spans="21:42" ht="15" customHeight="1" x14ac:dyDescent="0.25">
      <c r="U29564" s="104"/>
      <c r="AB29564" s="104"/>
      <c r="AC29564" s="104"/>
      <c r="AF29564" s="104"/>
      <c r="AG29564" s="104"/>
      <c r="AK29564" s="104"/>
      <c r="AL29564" s="104"/>
      <c r="AO29564" s="104"/>
      <c r="AP29564" s="104"/>
    </row>
    <row r="29565" spans="21:42" ht="15" customHeight="1" x14ac:dyDescent="0.25">
      <c r="U29565" s="104"/>
      <c r="AB29565" s="104"/>
      <c r="AC29565" s="104"/>
      <c r="AF29565" s="104"/>
      <c r="AG29565" s="104"/>
      <c r="AK29565" s="104"/>
      <c r="AL29565" s="104"/>
      <c r="AO29565" s="104"/>
      <c r="AP29565" s="104"/>
    </row>
    <row r="29566" spans="21:42" ht="15" customHeight="1" x14ac:dyDescent="0.25">
      <c r="U29566" s="104"/>
      <c r="AB29566" s="104"/>
      <c r="AC29566" s="104"/>
      <c r="AF29566" s="104"/>
      <c r="AG29566" s="104"/>
      <c r="AK29566" s="104"/>
      <c r="AL29566" s="104"/>
      <c r="AO29566" s="104"/>
      <c r="AP29566" s="104"/>
    </row>
    <row r="29567" spans="21:42" ht="15" customHeight="1" x14ac:dyDescent="0.25">
      <c r="U29567" s="104"/>
      <c r="AB29567" s="104"/>
      <c r="AC29567" s="104"/>
      <c r="AF29567" s="104"/>
      <c r="AG29567" s="104"/>
      <c r="AK29567" s="104"/>
      <c r="AL29567" s="104"/>
      <c r="AO29567" s="104"/>
      <c r="AP29567" s="104"/>
    </row>
    <row r="29568" spans="21:42" ht="15" customHeight="1" x14ac:dyDescent="0.25">
      <c r="U29568" s="104"/>
      <c r="AB29568" s="104"/>
      <c r="AC29568" s="104"/>
      <c r="AF29568" s="104"/>
      <c r="AG29568" s="104"/>
      <c r="AK29568" s="104"/>
      <c r="AL29568" s="104"/>
      <c r="AO29568" s="104"/>
      <c r="AP29568" s="104"/>
    </row>
    <row r="29569" spans="21:42" ht="15" customHeight="1" x14ac:dyDescent="0.25">
      <c r="U29569" s="104"/>
      <c r="AB29569" s="104"/>
      <c r="AC29569" s="104"/>
      <c r="AF29569" s="104"/>
      <c r="AG29569" s="104"/>
      <c r="AK29569" s="104"/>
      <c r="AL29569" s="104"/>
      <c r="AO29569" s="104"/>
      <c r="AP29569" s="104"/>
    </row>
    <row r="29570" spans="21:42" ht="15" customHeight="1" x14ac:dyDescent="0.25">
      <c r="U29570" s="104"/>
      <c r="AB29570" s="104"/>
      <c r="AC29570" s="104"/>
      <c r="AF29570" s="104"/>
      <c r="AG29570" s="104"/>
      <c r="AK29570" s="104"/>
      <c r="AL29570" s="104"/>
      <c r="AO29570" s="104"/>
      <c r="AP29570" s="104"/>
    </row>
    <row r="29571" spans="21:42" ht="15" customHeight="1" x14ac:dyDescent="0.25">
      <c r="U29571" s="104"/>
      <c r="AB29571" s="104"/>
      <c r="AC29571" s="104"/>
      <c r="AF29571" s="104"/>
      <c r="AG29571" s="104"/>
      <c r="AK29571" s="104"/>
      <c r="AL29571" s="104"/>
      <c r="AO29571" s="104"/>
      <c r="AP29571" s="104"/>
    </row>
    <row r="29572" spans="21:42" ht="15" customHeight="1" x14ac:dyDescent="0.25">
      <c r="U29572" s="104"/>
      <c r="AB29572" s="104"/>
      <c r="AC29572" s="104"/>
      <c r="AF29572" s="104"/>
      <c r="AG29572" s="104"/>
      <c r="AK29572" s="104"/>
      <c r="AL29572" s="104"/>
      <c r="AO29572" s="104"/>
      <c r="AP29572" s="104"/>
    </row>
    <row r="29573" spans="21:42" ht="15" customHeight="1" x14ac:dyDescent="0.25">
      <c r="U29573" s="104"/>
      <c r="AB29573" s="104"/>
      <c r="AC29573" s="104"/>
      <c r="AF29573" s="104"/>
      <c r="AG29573" s="104"/>
      <c r="AK29573" s="104"/>
      <c r="AL29573" s="104"/>
      <c r="AO29573" s="104"/>
      <c r="AP29573" s="104"/>
    </row>
    <row r="29574" spans="21:42" ht="15" customHeight="1" x14ac:dyDescent="0.25">
      <c r="U29574" s="104"/>
      <c r="AB29574" s="104"/>
      <c r="AC29574" s="104"/>
      <c r="AF29574" s="104"/>
      <c r="AG29574" s="104"/>
      <c r="AK29574" s="104"/>
      <c r="AL29574" s="104"/>
      <c r="AO29574" s="104"/>
      <c r="AP29574" s="104"/>
    </row>
    <row r="29575" spans="21:42" ht="15" customHeight="1" x14ac:dyDescent="0.25">
      <c r="U29575" s="104"/>
      <c r="AB29575" s="104"/>
      <c r="AC29575" s="104"/>
      <c r="AF29575" s="104"/>
      <c r="AG29575" s="104"/>
      <c r="AK29575" s="104"/>
      <c r="AL29575" s="104"/>
      <c r="AO29575" s="104"/>
      <c r="AP29575" s="104"/>
    </row>
    <row r="29576" spans="21:42" ht="15" customHeight="1" x14ac:dyDescent="0.25">
      <c r="U29576" s="104"/>
      <c r="AB29576" s="104"/>
      <c r="AC29576" s="104"/>
      <c r="AF29576" s="104"/>
      <c r="AG29576" s="104"/>
      <c r="AK29576" s="104"/>
      <c r="AL29576" s="104"/>
      <c r="AO29576" s="104"/>
      <c r="AP29576" s="104"/>
    </row>
    <row r="29577" spans="21:42" ht="15" customHeight="1" x14ac:dyDescent="0.25">
      <c r="U29577" s="104"/>
      <c r="AB29577" s="104"/>
      <c r="AC29577" s="104"/>
      <c r="AF29577" s="104"/>
      <c r="AG29577" s="104"/>
      <c r="AK29577" s="104"/>
      <c r="AL29577" s="104"/>
      <c r="AO29577" s="104"/>
      <c r="AP29577" s="104"/>
    </row>
    <row r="29578" spans="21:42" ht="15" customHeight="1" x14ac:dyDescent="0.25">
      <c r="U29578" s="104"/>
      <c r="AB29578" s="104"/>
      <c r="AC29578" s="104"/>
      <c r="AF29578" s="104"/>
      <c r="AG29578" s="104"/>
      <c r="AK29578" s="104"/>
      <c r="AL29578" s="104"/>
      <c r="AO29578" s="104"/>
      <c r="AP29578" s="104"/>
    </row>
    <row r="29579" spans="21:42" ht="15" customHeight="1" x14ac:dyDescent="0.25">
      <c r="U29579" s="104"/>
      <c r="AB29579" s="104"/>
      <c r="AC29579" s="104"/>
      <c r="AF29579" s="104"/>
      <c r="AG29579" s="104"/>
      <c r="AK29579" s="104"/>
      <c r="AL29579" s="104"/>
      <c r="AO29579" s="104"/>
      <c r="AP29579" s="104"/>
    </row>
    <row r="29580" spans="21:42" ht="15" customHeight="1" x14ac:dyDescent="0.25">
      <c r="U29580" s="104"/>
      <c r="AB29580" s="104"/>
      <c r="AC29580" s="104"/>
      <c r="AF29580" s="104"/>
      <c r="AG29580" s="104"/>
      <c r="AK29580" s="104"/>
      <c r="AL29580" s="104"/>
      <c r="AO29580" s="104"/>
      <c r="AP29580" s="104"/>
    </row>
    <row r="29581" spans="21:42" ht="15" customHeight="1" x14ac:dyDescent="0.25">
      <c r="U29581" s="104"/>
      <c r="AB29581" s="104"/>
      <c r="AC29581" s="104"/>
      <c r="AF29581" s="104"/>
      <c r="AG29581" s="104"/>
      <c r="AK29581" s="104"/>
      <c r="AL29581" s="104"/>
      <c r="AO29581" s="104"/>
      <c r="AP29581" s="104"/>
    </row>
    <row r="29582" spans="21:42" ht="15" customHeight="1" x14ac:dyDescent="0.25">
      <c r="U29582" s="104"/>
      <c r="AB29582" s="104"/>
      <c r="AC29582" s="104"/>
      <c r="AF29582" s="104"/>
      <c r="AG29582" s="104"/>
      <c r="AK29582" s="104"/>
      <c r="AL29582" s="104"/>
      <c r="AO29582" s="104"/>
      <c r="AP29582" s="104"/>
    </row>
    <row r="29583" spans="21:42" ht="15" customHeight="1" x14ac:dyDescent="0.25">
      <c r="U29583" s="104"/>
      <c r="AB29583" s="104"/>
      <c r="AC29583" s="104"/>
      <c r="AF29583" s="104"/>
      <c r="AG29583" s="104"/>
      <c r="AK29583" s="104"/>
      <c r="AL29583" s="104"/>
      <c r="AO29583" s="104"/>
      <c r="AP29583" s="104"/>
    </row>
    <row r="29584" spans="21:42" ht="15" customHeight="1" x14ac:dyDescent="0.25">
      <c r="U29584" s="104"/>
      <c r="AB29584" s="104"/>
      <c r="AC29584" s="104"/>
      <c r="AF29584" s="104"/>
      <c r="AG29584" s="104"/>
      <c r="AK29584" s="104"/>
      <c r="AL29584" s="104"/>
      <c r="AO29584" s="104"/>
      <c r="AP29584" s="104"/>
    </row>
    <row r="29585" spans="21:42" ht="15" customHeight="1" x14ac:dyDescent="0.25">
      <c r="U29585" s="104"/>
      <c r="AB29585" s="104"/>
      <c r="AC29585" s="104"/>
      <c r="AF29585" s="104"/>
      <c r="AG29585" s="104"/>
      <c r="AK29585" s="104"/>
      <c r="AL29585" s="104"/>
      <c r="AO29585" s="104"/>
      <c r="AP29585" s="104"/>
    </row>
    <row r="29586" spans="21:42" ht="15" customHeight="1" x14ac:dyDescent="0.25">
      <c r="U29586" s="104"/>
      <c r="AB29586" s="104"/>
      <c r="AC29586" s="104"/>
      <c r="AF29586" s="104"/>
      <c r="AG29586" s="104"/>
      <c r="AK29586" s="104"/>
      <c r="AL29586" s="104"/>
      <c r="AO29586" s="104"/>
      <c r="AP29586" s="104"/>
    </row>
    <row r="29587" spans="21:42" ht="15" customHeight="1" x14ac:dyDescent="0.25">
      <c r="U29587" s="104"/>
      <c r="AB29587" s="104"/>
      <c r="AC29587" s="104"/>
      <c r="AF29587" s="104"/>
      <c r="AG29587" s="104"/>
      <c r="AK29587" s="104"/>
      <c r="AL29587" s="104"/>
      <c r="AO29587" s="104"/>
      <c r="AP29587" s="104"/>
    </row>
    <row r="29588" spans="21:42" ht="15" customHeight="1" x14ac:dyDescent="0.25">
      <c r="U29588" s="104"/>
      <c r="AB29588" s="104"/>
      <c r="AC29588" s="104"/>
      <c r="AF29588" s="104"/>
      <c r="AG29588" s="104"/>
      <c r="AK29588" s="104"/>
      <c r="AL29588" s="104"/>
      <c r="AO29588" s="104"/>
      <c r="AP29588" s="104"/>
    </row>
    <row r="29589" spans="21:42" ht="15" customHeight="1" x14ac:dyDescent="0.25">
      <c r="U29589" s="104"/>
      <c r="AB29589" s="104"/>
      <c r="AC29589" s="104"/>
      <c r="AF29589" s="104"/>
      <c r="AG29589" s="104"/>
      <c r="AK29589" s="104"/>
      <c r="AL29589" s="104"/>
      <c r="AO29589" s="104"/>
      <c r="AP29589" s="104"/>
    </row>
    <row r="29590" spans="21:42" ht="15" customHeight="1" x14ac:dyDescent="0.25">
      <c r="U29590" s="104"/>
      <c r="AB29590" s="104"/>
      <c r="AC29590" s="104"/>
      <c r="AF29590" s="104"/>
      <c r="AG29590" s="104"/>
      <c r="AK29590" s="104"/>
      <c r="AL29590" s="104"/>
      <c r="AO29590" s="104"/>
      <c r="AP29590" s="104"/>
    </row>
    <row r="29591" spans="21:42" ht="15" customHeight="1" x14ac:dyDescent="0.25">
      <c r="U29591" s="104"/>
      <c r="AB29591" s="104"/>
      <c r="AC29591" s="104"/>
      <c r="AF29591" s="104"/>
      <c r="AG29591" s="104"/>
      <c r="AK29591" s="104"/>
      <c r="AL29591" s="104"/>
      <c r="AO29591" s="104"/>
      <c r="AP29591" s="104"/>
    </row>
    <row r="29592" spans="21:42" ht="15" customHeight="1" x14ac:dyDescent="0.25">
      <c r="U29592" s="104"/>
      <c r="AB29592" s="104"/>
      <c r="AC29592" s="104"/>
      <c r="AF29592" s="104"/>
      <c r="AG29592" s="104"/>
      <c r="AK29592" s="104"/>
      <c r="AL29592" s="104"/>
      <c r="AO29592" s="104"/>
      <c r="AP29592" s="104"/>
    </row>
    <row r="29593" spans="21:42" ht="15" customHeight="1" x14ac:dyDescent="0.25">
      <c r="U29593" s="104"/>
      <c r="AB29593" s="104"/>
      <c r="AC29593" s="104"/>
      <c r="AF29593" s="104"/>
      <c r="AG29593" s="104"/>
      <c r="AK29593" s="104"/>
      <c r="AL29593" s="104"/>
      <c r="AO29593" s="104"/>
      <c r="AP29593" s="104"/>
    </row>
    <row r="29594" spans="21:42" ht="15" customHeight="1" x14ac:dyDescent="0.25">
      <c r="U29594" s="104"/>
      <c r="AB29594" s="104"/>
      <c r="AC29594" s="104"/>
      <c r="AF29594" s="104"/>
      <c r="AG29594" s="104"/>
      <c r="AK29594" s="104"/>
      <c r="AL29594" s="104"/>
      <c r="AO29594" s="104"/>
      <c r="AP29594" s="104"/>
    </row>
    <row r="29595" spans="21:42" ht="15" customHeight="1" x14ac:dyDescent="0.25">
      <c r="U29595" s="104"/>
      <c r="AB29595" s="104"/>
      <c r="AC29595" s="104"/>
      <c r="AF29595" s="104"/>
      <c r="AG29595" s="104"/>
      <c r="AK29595" s="104"/>
      <c r="AL29595" s="104"/>
      <c r="AO29595" s="104"/>
      <c r="AP29595" s="104"/>
    </row>
    <row r="29596" spans="21:42" ht="15" customHeight="1" x14ac:dyDescent="0.25">
      <c r="U29596" s="104"/>
      <c r="AB29596" s="104"/>
      <c r="AC29596" s="104"/>
      <c r="AF29596" s="104"/>
      <c r="AG29596" s="104"/>
      <c r="AK29596" s="104"/>
      <c r="AL29596" s="104"/>
      <c r="AO29596" s="104"/>
      <c r="AP29596" s="104"/>
    </row>
    <row r="29597" spans="21:42" ht="15" customHeight="1" x14ac:dyDescent="0.25">
      <c r="U29597" s="104"/>
      <c r="AB29597" s="104"/>
      <c r="AC29597" s="104"/>
      <c r="AF29597" s="104"/>
      <c r="AG29597" s="104"/>
      <c r="AK29597" s="104"/>
      <c r="AL29597" s="104"/>
      <c r="AO29597" s="104"/>
      <c r="AP29597" s="104"/>
    </row>
    <row r="29598" spans="21:42" ht="15" customHeight="1" x14ac:dyDescent="0.25">
      <c r="U29598" s="104"/>
      <c r="AB29598" s="104"/>
      <c r="AC29598" s="104"/>
      <c r="AF29598" s="104"/>
      <c r="AG29598" s="104"/>
      <c r="AK29598" s="104"/>
      <c r="AL29598" s="104"/>
      <c r="AO29598" s="104"/>
      <c r="AP29598" s="104"/>
    </row>
    <row r="29599" spans="21:42" ht="15" customHeight="1" x14ac:dyDescent="0.25">
      <c r="U29599" s="104"/>
      <c r="AB29599" s="104"/>
      <c r="AC29599" s="104"/>
      <c r="AF29599" s="104"/>
      <c r="AG29599" s="104"/>
      <c r="AK29599" s="104"/>
      <c r="AL29599" s="104"/>
      <c r="AO29599" s="104"/>
      <c r="AP29599" s="104"/>
    </row>
    <row r="29600" spans="21:42" ht="15" customHeight="1" x14ac:dyDescent="0.25">
      <c r="U29600" s="104"/>
      <c r="AB29600" s="104"/>
      <c r="AC29600" s="104"/>
      <c r="AF29600" s="104"/>
      <c r="AG29600" s="104"/>
      <c r="AK29600" s="104"/>
      <c r="AL29600" s="104"/>
      <c r="AO29600" s="104"/>
      <c r="AP29600" s="104"/>
    </row>
    <row r="29601" spans="21:42" ht="15" customHeight="1" x14ac:dyDescent="0.25">
      <c r="U29601" s="104"/>
      <c r="AB29601" s="104"/>
      <c r="AC29601" s="104"/>
      <c r="AF29601" s="104"/>
      <c r="AG29601" s="104"/>
      <c r="AK29601" s="104"/>
      <c r="AL29601" s="104"/>
      <c r="AO29601" s="104"/>
      <c r="AP29601" s="104"/>
    </row>
    <row r="29602" spans="21:42" ht="15" customHeight="1" x14ac:dyDescent="0.25">
      <c r="U29602" s="104"/>
      <c r="AB29602" s="104"/>
      <c r="AC29602" s="104"/>
      <c r="AF29602" s="104"/>
      <c r="AG29602" s="104"/>
      <c r="AK29602" s="104"/>
      <c r="AL29602" s="104"/>
      <c r="AO29602" s="104"/>
      <c r="AP29602" s="104"/>
    </row>
    <row r="29603" spans="21:42" ht="15" customHeight="1" x14ac:dyDescent="0.25">
      <c r="U29603" s="104"/>
      <c r="AB29603" s="104"/>
      <c r="AC29603" s="104"/>
      <c r="AF29603" s="104"/>
      <c r="AG29603" s="104"/>
      <c r="AK29603" s="104"/>
      <c r="AL29603" s="104"/>
      <c r="AO29603" s="104"/>
      <c r="AP29603" s="104"/>
    </row>
    <row r="29604" spans="21:42" ht="15" customHeight="1" x14ac:dyDescent="0.25">
      <c r="U29604" s="104"/>
      <c r="AB29604" s="104"/>
      <c r="AC29604" s="104"/>
      <c r="AF29604" s="104"/>
      <c r="AG29604" s="104"/>
      <c r="AK29604" s="104"/>
      <c r="AL29604" s="104"/>
      <c r="AO29604" s="104"/>
      <c r="AP29604" s="104"/>
    </row>
    <row r="29605" spans="21:42" ht="15" customHeight="1" x14ac:dyDescent="0.25">
      <c r="U29605" s="104"/>
      <c r="AB29605" s="104"/>
      <c r="AC29605" s="104"/>
      <c r="AF29605" s="104"/>
      <c r="AG29605" s="104"/>
      <c r="AK29605" s="104"/>
      <c r="AL29605" s="104"/>
      <c r="AO29605" s="104"/>
      <c r="AP29605" s="104"/>
    </row>
    <row r="29606" spans="21:42" ht="15" customHeight="1" x14ac:dyDescent="0.25">
      <c r="U29606" s="104"/>
      <c r="AB29606" s="104"/>
      <c r="AC29606" s="104"/>
      <c r="AF29606" s="104"/>
      <c r="AG29606" s="104"/>
      <c r="AK29606" s="104"/>
      <c r="AL29606" s="104"/>
      <c r="AO29606" s="104"/>
      <c r="AP29606" s="104"/>
    </row>
    <row r="29607" spans="21:42" ht="15" customHeight="1" x14ac:dyDescent="0.25">
      <c r="U29607" s="104"/>
      <c r="AB29607" s="104"/>
      <c r="AC29607" s="104"/>
      <c r="AF29607" s="104"/>
      <c r="AG29607" s="104"/>
      <c r="AK29607" s="104"/>
      <c r="AL29607" s="104"/>
      <c r="AO29607" s="104"/>
      <c r="AP29607" s="104"/>
    </row>
    <row r="29608" spans="21:42" ht="15" customHeight="1" x14ac:dyDescent="0.25">
      <c r="U29608" s="104"/>
      <c r="AB29608" s="104"/>
      <c r="AC29608" s="104"/>
      <c r="AF29608" s="104"/>
      <c r="AG29608" s="104"/>
      <c r="AK29608" s="104"/>
      <c r="AL29608" s="104"/>
      <c r="AO29608" s="104"/>
      <c r="AP29608" s="104"/>
    </row>
    <row r="29609" spans="21:42" ht="15" customHeight="1" x14ac:dyDescent="0.25">
      <c r="U29609" s="104"/>
      <c r="AB29609" s="104"/>
      <c r="AC29609" s="104"/>
      <c r="AF29609" s="104"/>
      <c r="AG29609" s="104"/>
      <c r="AK29609" s="104"/>
      <c r="AL29609" s="104"/>
      <c r="AO29609" s="104"/>
      <c r="AP29609" s="104"/>
    </row>
    <row r="29610" spans="21:42" ht="15" customHeight="1" x14ac:dyDescent="0.25">
      <c r="U29610" s="104"/>
      <c r="AB29610" s="104"/>
      <c r="AC29610" s="104"/>
      <c r="AF29610" s="104"/>
      <c r="AG29610" s="104"/>
      <c r="AK29610" s="104"/>
      <c r="AL29610" s="104"/>
      <c r="AO29610" s="104"/>
      <c r="AP29610" s="104"/>
    </row>
    <row r="29611" spans="21:42" ht="15" customHeight="1" x14ac:dyDescent="0.25">
      <c r="U29611" s="104"/>
      <c r="AB29611" s="104"/>
      <c r="AC29611" s="104"/>
      <c r="AF29611" s="104"/>
      <c r="AG29611" s="104"/>
      <c r="AK29611" s="104"/>
      <c r="AL29611" s="104"/>
      <c r="AO29611" s="104"/>
      <c r="AP29611" s="104"/>
    </row>
    <row r="29612" spans="21:42" ht="15" customHeight="1" x14ac:dyDescent="0.25">
      <c r="U29612" s="104"/>
      <c r="AB29612" s="104"/>
      <c r="AC29612" s="104"/>
      <c r="AF29612" s="104"/>
      <c r="AG29612" s="104"/>
      <c r="AK29612" s="104"/>
      <c r="AL29612" s="104"/>
      <c r="AO29612" s="104"/>
      <c r="AP29612" s="104"/>
    </row>
    <row r="29613" spans="21:42" ht="15" customHeight="1" x14ac:dyDescent="0.25">
      <c r="U29613" s="104"/>
      <c r="AB29613" s="104"/>
      <c r="AC29613" s="104"/>
      <c r="AF29613" s="104"/>
      <c r="AG29613" s="104"/>
      <c r="AK29613" s="104"/>
      <c r="AL29613" s="104"/>
      <c r="AO29613" s="104"/>
      <c r="AP29613" s="104"/>
    </row>
    <row r="29614" spans="21:42" ht="15" customHeight="1" x14ac:dyDescent="0.25">
      <c r="U29614" s="104"/>
      <c r="AB29614" s="104"/>
      <c r="AC29614" s="104"/>
      <c r="AF29614" s="104"/>
      <c r="AG29614" s="104"/>
      <c r="AK29614" s="104"/>
      <c r="AL29614" s="104"/>
      <c r="AO29614" s="104"/>
      <c r="AP29614" s="104"/>
    </row>
    <row r="29615" spans="21:42" ht="15" customHeight="1" x14ac:dyDescent="0.25">
      <c r="U29615" s="104"/>
      <c r="AB29615" s="104"/>
      <c r="AC29615" s="104"/>
      <c r="AF29615" s="104"/>
      <c r="AG29615" s="104"/>
      <c r="AK29615" s="104"/>
      <c r="AL29615" s="104"/>
      <c r="AO29615" s="104"/>
      <c r="AP29615" s="104"/>
    </row>
    <row r="29616" spans="21:42" ht="15" customHeight="1" x14ac:dyDescent="0.25">
      <c r="U29616" s="104"/>
      <c r="AB29616" s="104"/>
      <c r="AC29616" s="104"/>
      <c r="AF29616" s="104"/>
      <c r="AG29616" s="104"/>
      <c r="AK29616" s="104"/>
      <c r="AL29616" s="104"/>
      <c r="AO29616" s="104"/>
      <c r="AP29616" s="104"/>
    </row>
    <row r="29617" spans="21:42" ht="15" customHeight="1" x14ac:dyDescent="0.25">
      <c r="U29617" s="104"/>
      <c r="AB29617" s="104"/>
      <c r="AC29617" s="104"/>
      <c r="AF29617" s="104"/>
      <c r="AG29617" s="104"/>
      <c r="AK29617" s="104"/>
      <c r="AL29617" s="104"/>
      <c r="AO29617" s="104"/>
      <c r="AP29617" s="104"/>
    </row>
    <row r="29618" spans="21:42" ht="15" customHeight="1" x14ac:dyDescent="0.25">
      <c r="U29618" s="104"/>
      <c r="AB29618" s="104"/>
      <c r="AC29618" s="104"/>
      <c r="AF29618" s="104"/>
      <c r="AG29618" s="104"/>
      <c r="AK29618" s="104"/>
      <c r="AL29618" s="104"/>
      <c r="AO29618" s="104"/>
      <c r="AP29618" s="104"/>
    </row>
    <row r="29619" spans="21:42" ht="15" customHeight="1" x14ac:dyDescent="0.25">
      <c r="U29619" s="104"/>
      <c r="AB29619" s="104"/>
      <c r="AC29619" s="104"/>
      <c r="AF29619" s="104"/>
      <c r="AG29619" s="104"/>
      <c r="AK29619" s="104"/>
      <c r="AL29619" s="104"/>
      <c r="AO29619" s="104"/>
      <c r="AP29619" s="104"/>
    </row>
    <row r="29620" spans="21:42" ht="15" customHeight="1" x14ac:dyDescent="0.25">
      <c r="U29620" s="104"/>
      <c r="AB29620" s="104"/>
      <c r="AC29620" s="104"/>
      <c r="AF29620" s="104"/>
      <c r="AG29620" s="104"/>
      <c r="AK29620" s="104"/>
      <c r="AL29620" s="104"/>
      <c r="AO29620" s="104"/>
      <c r="AP29620" s="104"/>
    </row>
    <row r="29621" spans="21:42" ht="15" customHeight="1" x14ac:dyDescent="0.25">
      <c r="U29621" s="104"/>
      <c r="AB29621" s="104"/>
      <c r="AC29621" s="104"/>
      <c r="AF29621" s="104"/>
      <c r="AG29621" s="104"/>
      <c r="AK29621" s="104"/>
      <c r="AL29621" s="104"/>
      <c r="AO29621" s="104"/>
      <c r="AP29621" s="104"/>
    </row>
    <row r="29622" spans="21:42" ht="15" customHeight="1" x14ac:dyDescent="0.25">
      <c r="U29622" s="104"/>
      <c r="AB29622" s="104"/>
      <c r="AC29622" s="104"/>
      <c r="AF29622" s="104"/>
      <c r="AG29622" s="104"/>
      <c r="AK29622" s="104"/>
      <c r="AL29622" s="104"/>
      <c r="AO29622" s="104"/>
      <c r="AP29622" s="104"/>
    </row>
    <row r="29623" spans="21:42" ht="15" customHeight="1" x14ac:dyDescent="0.25">
      <c r="U29623" s="104"/>
      <c r="AB29623" s="104"/>
      <c r="AC29623" s="104"/>
      <c r="AF29623" s="104"/>
      <c r="AG29623" s="104"/>
      <c r="AK29623" s="104"/>
      <c r="AL29623" s="104"/>
      <c r="AO29623" s="104"/>
      <c r="AP29623" s="104"/>
    </row>
    <row r="29624" spans="21:42" ht="15" customHeight="1" x14ac:dyDescent="0.25">
      <c r="U29624" s="104"/>
      <c r="AB29624" s="104"/>
      <c r="AC29624" s="104"/>
      <c r="AF29624" s="104"/>
      <c r="AG29624" s="104"/>
      <c r="AK29624" s="104"/>
      <c r="AL29624" s="104"/>
      <c r="AO29624" s="104"/>
      <c r="AP29624" s="104"/>
    </row>
    <row r="29625" spans="21:42" ht="15" customHeight="1" x14ac:dyDescent="0.25">
      <c r="U29625" s="104"/>
      <c r="AB29625" s="104"/>
      <c r="AC29625" s="104"/>
      <c r="AF29625" s="104"/>
      <c r="AG29625" s="104"/>
      <c r="AK29625" s="104"/>
      <c r="AL29625" s="104"/>
      <c r="AO29625" s="104"/>
      <c r="AP29625" s="104"/>
    </row>
    <row r="29626" spans="21:42" ht="15" customHeight="1" x14ac:dyDescent="0.25">
      <c r="U29626" s="104"/>
      <c r="AB29626" s="104"/>
      <c r="AC29626" s="104"/>
      <c r="AF29626" s="104"/>
      <c r="AG29626" s="104"/>
      <c r="AK29626" s="104"/>
      <c r="AL29626" s="104"/>
      <c r="AO29626" s="104"/>
      <c r="AP29626" s="104"/>
    </row>
    <row r="29627" spans="21:42" ht="15" customHeight="1" x14ac:dyDescent="0.25">
      <c r="U29627" s="104"/>
      <c r="AB29627" s="104"/>
      <c r="AC29627" s="104"/>
      <c r="AF29627" s="104"/>
      <c r="AG29627" s="104"/>
      <c r="AK29627" s="104"/>
      <c r="AL29627" s="104"/>
      <c r="AO29627" s="104"/>
      <c r="AP29627" s="104"/>
    </row>
    <row r="29628" spans="21:42" ht="15" customHeight="1" x14ac:dyDescent="0.25">
      <c r="U29628" s="104"/>
      <c r="AB29628" s="104"/>
      <c r="AC29628" s="104"/>
      <c r="AF29628" s="104"/>
      <c r="AG29628" s="104"/>
      <c r="AK29628" s="104"/>
      <c r="AL29628" s="104"/>
      <c r="AO29628" s="104"/>
      <c r="AP29628" s="104"/>
    </row>
    <row r="29629" spans="21:42" ht="15" customHeight="1" x14ac:dyDescent="0.25">
      <c r="U29629" s="104"/>
      <c r="AB29629" s="104"/>
      <c r="AC29629" s="104"/>
      <c r="AF29629" s="104"/>
      <c r="AG29629" s="104"/>
      <c r="AK29629" s="104"/>
      <c r="AL29629" s="104"/>
      <c r="AO29629" s="104"/>
      <c r="AP29629" s="104"/>
    </row>
    <row r="29630" spans="21:42" ht="15" customHeight="1" x14ac:dyDescent="0.25">
      <c r="U29630" s="104"/>
      <c r="AB29630" s="104"/>
      <c r="AC29630" s="104"/>
      <c r="AF29630" s="104"/>
      <c r="AG29630" s="104"/>
      <c r="AK29630" s="104"/>
      <c r="AL29630" s="104"/>
      <c r="AO29630" s="104"/>
      <c r="AP29630" s="104"/>
    </row>
    <row r="29631" spans="21:42" ht="15" customHeight="1" x14ac:dyDescent="0.25">
      <c r="U29631" s="104"/>
      <c r="AB29631" s="104"/>
      <c r="AC29631" s="104"/>
      <c r="AF29631" s="104"/>
      <c r="AG29631" s="104"/>
      <c r="AK29631" s="104"/>
      <c r="AL29631" s="104"/>
      <c r="AO29631" s="104"/>
      <c r="AP29631" s="104"/>
    </row>
    <row r="29632" spans="21:42" ht="15" customHeight="1" x14ac:dyDescent="0.25">
      <c r="U29632" s="104"/>
      <c r="AB29632" s="104"/>
      <c r="AC29632" s="104"/>
      <c r="AF29632" s="104"/>
      <c r="AG29632" s="104"/>
      <c r="AK29632" s="104"/>
      <c r="AL29632" s="104"/>
      <c r="AO29632" s="104"/>
      <c r="AP29632" s="104"/>
    </row>
    <row r="29633" spans="21:42" ht="15" customHeight="1" x14ac:dyDescent="0.25">
      <c r="U29633" s="104"/>
      <c r="AB29633" s="104"/>
      <c r="AC29633" s="104"/>
      <c r="AF29633" s="104"/>
      <c r="AG29633" s="104"/>
      <c r="AK29633" s="104"/>
      <c r="AL29633" s="104"/>
      <c r="AO29633" s="104"/>
      <c r="AP29633" s="104"/>
    </row>
    <row r="29634" spans="21:42" ht="15" customHeight="1" x14ac:dyDescent="0.25">
      <c r="U29634" s="104"/>
      <c r="AB29634" s="104"/>
      <c r="AC29634" s="104"/>
      <c r="AF29634" s="104"/>
      <c r="AG29634" s="104"/>
      <c r="AK29634" s="104"/>
      <c r="AL29634" s="104"/>
      <c r="AO29634" s="104"/>
      <c r="AP29634" s="104"/>
    </row>
    <row r="29635" spans="21:42" ht="15" customHeight="1" x14ac:dyDescent="0.25">
      <c r="U29635" s="104"/>
      <c r="AB29635" s="104"/>
      <c r="AC29635" s="104"/>
      <c r="AF29635" s="104"/>
      <c r="AG29635" s="104"/>
      <c r="AK29635" s="104"/>
      <c r="AL29635" s="104"/>
      <c r="AO29635" s="104"/>
      <c r="AP29635" s="104"/>
    </row>
    <row r="29636" spans="21:42" ht="15" customHeight="1" x14ac:dyDescent="0.25">
      <c r="U29636" s="104"/>
      <c r="AB29636" s="104"/>
      <c r="AC29636" s="104"/>
      <c r="AF29636" s="104"/>
      <c r="AG29636" s="104"/>
      <c r="AK29636" s="104"/>
      <c r="AL29636" s="104"/>
      <c r="AO29636" s="104"/>
      <c r="AP29636" s="104"/>
    </row>
    <row r="29637" spans="21:42" ht="15" customHeight="1" x14ac:dyDescent="0.25">
      <c r="U29637" s="104"/>
      <c r="AB29637" s="104"/>
      <c r="AC29637" s="104"/>
      <c r="AF29637" s="104"/>
      <c r="AG29637" s="104"/>
      <c r="AK29637" s="104"/>
      <c r="AL29637" s="104"/>
      <c r="AO29637" s="104"/>
      <c r="AP29637" s="104"/>
    </row>
    <row r="29638" spans="21:42" ht="15" customHeight="1" x14ac:dyDescent="0.25">
      <c r="U29638" s="104"/>
      <c r="AB29638" s="104"/>
      <c r="AC29638" s="104"/>
      <c r="AF29638" s="104"/>
      <c r="AG29638" s="104"/>
      <c r="AK29638" s="104"/>
      <c r="AL29638" s="104"/>
      <c r="AO29638" s="104"/>
      <c r="AP29638" s="104"/>
    </row>
    <row r="29639" spans="21:42" ht="15" customHeight="1" x14ac:dyDescent="0.25">
      <c r="U29639" s="104"/>
      <c r="AB29639" s="104"/>
      <c r="AC29639" s="104"/>
      <c r="AF29639" s="104"/>
      <c r="AG29639" s="104"/>
      <c r="AK29639" s="104"/>
      <c r="AL29639" s="104"/>
      <c r="AO29639" s="104"/>
      <c r="AP29639" s="104"/>
    </row>
    <row r="29640" spans="21:42" ht="15" customHeight="1" x14ac:dyDescent="0.25">
      <c r="U29640" s="104"/>
      <c r="AB29640" s="104"/>
      <c r="AC29640" s="104"/>
      <c r="AF29640" s="104"/>
      <c r="AG29640" s="104"/>
      <c r="AK29640" s="104"/>
      <c r="AL29640" s="104"/>
      <c r="AO29640" s="104"/>
      <c r="AP29640" s="104"/>
    </row>
    <row r="29641" spans="21:42" ht="15" customHeight="1" x14ac:dyDescent="0.25">
      <c r="U29641" s="104"/>
      <c r="AB29641" s="104"/>
      <c r="AC29641" s="104"/>
      <c r="AF29641" s="104"/>
      <c r="AG29641" s="104"/>
      <c r="AK29641" s="104"/>
      <c r="AL29641" s="104"/>
      <c r="AO29641" s="104"/>
      <c r="AP29641" s="104"/>
    </row>
    <row r="29642" spans="21:42" ht="15" customHeight="1" x14ac:dyDescent="0.25">
      <c r="U29642" s="104"/>
      <c r="AB29642" s="104"/>
      <c r="AC29642" s="104"/>
      <c r="AF29642" s="104"/>
      <c r="AG29642" s="104"/>
      <c r="AK29642" s="104"/>
      <c r="AL29642" s="104"/>
      <c r="AO29642" s="104"/>
      <c r="AP29642" s="104"/>
    </row>
    <row r="29643" spans="21:42" ht="15" customHeight="1" x14ac:dyDescent="0.25">
      <c r="U29643" s="104"/>
      <c r="AB29643" s="104"/>
      <c r="AC29643" s="104"/>
      <c r="AF29643" s="104"/>
      <c r="AG29643" s="104"/>
      <c r="AK29643" s="104"/>
      <c r="AL29643" s="104"/>
      <c r="AO29643" s="104"/>
      <c r="AP29643" s="104"/>
    </row>
    <row r="29644" spans="21:42" ht="15" customHeight="1" x14ac:dyDescent="0.25">
      <c r="U29644" s="104"/>
      <c r="AB29644" s="104"/>
      <c r="AC29644" s="104"/>
      <c r="AF29644" s="104"/>
      <c r="AG29644" s="104"/>
      <c r="AK29644" s="104"/>
      <c r="AL29644" s="104"/>
      <c r="AO29644" s="104"/>
      <c r="AP29644" s="104"/>
    </row>
    <row r="29645" spans="21:42" ht="15" customHeight="1" x14ac:dyDescent="0.25">
      <c r="U29645" s="104"/>
      <c r="AB29645" s="104"/>
      <c r="AC29645" s="104"/>
      <c r="AF29645" s="104"/>
      <c r="AG29645" s="104"/>
      <c r="AK29645" s="104"/>
      <c r="AL29645" s="104"/>
      <c r="AO29645" s="104"/>
      <c r="AP29645" s="104"/>
    </row>
    <row r="29646" spans="21:42" ht="15" customHeight="1" x14ac:dyDescent="0.25">
      <c r="U29646" s="104"/>
      <c r="AB29646" s="104"/>
      <c r="AC29646" s="104"/>
      <c r="AF29646" s="104"/>
      <c r="AG29646" s="104"/>
      <c r="AK29646" s="104"/>
      <c r="AL29646" s="104"/>
      <c r="AO29646" s="104"/>
      <c r="AP29646" s="104"/>
    </row>
    <row r="29647" spans="21:42" ht="15" customHeight="1" x14ac:dyDescent="0.25">
      <c r="U29647" s="104"/>
      <c r="AB29647" s="104"/>
      <c r="AC29647" s="104"/>
      <c r="AF29647" s="104"/>
      <c r="AG29647" s="104"/>
      <c r="AK29647" s="104"/>
      <c r="AL29647" s="104"/>
      <c r="AO29647" s="104"/>
      <c r="AP29647" s="104"/>
    </row>
    <row r="29648" spans="21:42" ht="15" customHeight="1" x14ac:dyDescent="0.25">
      <c r="U29648" s="104"/>
      <c r="AB29648" s="104"/>
      <c r="AC29648" s="104"/>
      <c r="AF29648" s="104"/>
      <c r="AG29648" s="104"/>
      <c r="AK29648" s="104"/>
      <c r="AL29648" s="104"/>
      <c r="AO29648" s="104"/>
      <c r="AP29648" s="104"/>
    </row>
    <row r="29649" spans="21:42" ht="15" customHeight="1" x14ac:dyDescent="0.25">
      <c r="U29649" s="104"/>
      <c r="AB29649" s="104"/>
      <c r="AC29649" s="104"/>
      <c r="AF29649" s="104"/>
      <c r="AG29649" s="104"/>
      <c r="AK29649" s="104"/>
      <c r="AL29649" s="104"/>
      <c r="AO29649" s="104"/>
      <c r="AP29649" s="104"/>
    </row>
    <row r="29650" spans="21:42" ht="15" customHeight="1" x14ac:dyDescent="0.25">
      <c r="U29650" s="104"/>
      <c r="AB29650" s="104"/>
      <c r="AC29650" s="104"/>
      <c r="AF29650" s="104"/>
      <c r="AG29650" s="104"/>
      <c r="AK29650" s="104"/>
      <c r="AL29650" s="104"/>
      <c r="AO29650" s="104"/>
      <c r="AP29650" s="104"/>
    </row>
    <row r="29651" spans="21:42" ht="15" customHeight="1" x14ac:dyDescent="0.25">
      <c r="U29651" s="104"/>
      <c r="AB29651" s="104"/>
      <c r="AC29651" s="104"/>
      <c r="AF29651" s="104"/>
      <c r="AG29651" s="104"/>
      <c r="AK29651" s="104"/>
      <c r="AL29651" s="104"/>
      <c r="AO29651" s="104"/>
      <c r="AP29651" s="104"/>
    </row>
    <row r="29652" spans="21:42" ht="15" customHeight="1" x14ac:dyDescent="0.25">
      <c r="U29652" s="104"/>
      <c r="AB29652" s="104"/>
      <c r="AC29652" s="104"/>
      <c r="AF29652" s="104"/>
      <c r="AG29652" s="104"/>
      <c r="AK29652" s="104"/>
      <c r="AL29652" s="104"/>
      <c r="AO29652" s="104"/>
      <c r="AP29652" s="104"/>
    </row>
    <row r="29653" spans="21:42" ht="15" customHeight="1" x14ac:dyDescent="0.25">
      <c r="U29653" s="104"/>
      <c r="AB29653" s="104"/>
      <c r="AC29653" s="104"/>
      <c r="AF29653" s="104"/>
      <c r="AG29653" s="104"/>
      <c r="AK29653" s="104"/>
      <c r="AL29653" s="104"/>
      <c r="AO29653" s="104"/>
      <c r="AP29653" s="104"/>
    </row>
    <row r="29654" spans="21:42" ht="15" customHeight="1" x14ac:dyDescent="0.25">
      <c r="U29654" s="104"/>
      <c r="AB29654" s="104"/>
      <c r="AC29654" s="104"/>
      <c r="AF29654" s="104"/>
      <c r="AG29654" s="104"/>
      <c r="AK29654" s="104"/>
      <c r="AL29654" s="104"/>
      <c r="AO29654" s="104"/>
      <c r="AP29654" s="104"/>
    </row>
    <row r="29655" spans="21:42" ht="15" customHeight="1" x14ac:dyDescent="0.25">
      <c r="U29655" s="104"/>
      <c r="AB29655" s="104"/>
      <c r="AC29655" s="104"/>
      <c r="AF29655" s="104"/>
      <c r="AG29655" s="104"/>
      <c r="AK29655" s="104"/>
      <c r="AL29655" s="104"/>
      <c r="AO29655" s="104"/>
      <c r="AP29655" s="104"/>
    </row>
    <row r="29656" spans="21:42" ht="15" customHeight="1" x14ac:dyDescent="0.25">
      <c r="U29656" s="104"/>
      <c r="AB29656" s="104"/>
      <c r="AC29656" s="104"/>
      <c r="AF29656" s="104"/>
      <c r="AG29656" s="104"/>
      <c r="AK29656" s="104"/>
      <c r="AL29656" s="104"/>
      <c r="AO29656" s="104"/>
      <c r="AP29656" s="104"/>
    </row>
    <row r="29657" spans="21:42" ht="15" customHeight="1" x14ac:dyDescent="0.25">
      <c r="U29657" s="104"/>
      <c r="AB29657" s="104"/>
      <c r="AC29657" s="104"/>
      <c r="AF29657" s="104"/>
      <c r="AG29657" s="104"/>
      <c r="AK29657" s="104"/>
      <c r="AL29657" s="104"/>
      <c r="AO29657" s="104"/>
      <c r="AP29657" s="104"/>
    </row>
    <row r="29658" spans="21:42" ht="15" customHeight="1" x14ac:dyDescent="0.25">
      <c r="U29658" s="104"/>
      <c r="AB29658" s="104"/>
      <c r="AC29658" s="104"/>
      <c r="AF29658" s="104"/>
      <c r="AG29658" s="104"/>
      <c r="AK29658" s="104"/>
      <c r="AL29658" s="104"/>
      <c r="AO29658" s="104"/>
      <c r="AP29658" s="104"/>
    </row>
    <row r="29659" spans="21:42" ht="15" customHeight="1" x14ac:dyDescent="0.25">
      <c r="U29659" s="104"/>
      <c r="AB29659" s="104"/>
      <c r="AC29659" s="104"/>
      <c r="AF29659" s="104"/>
      <c r="AG29659" s="104"/>
      <c r="AK29659" s="104"/>
      <c r="AL29659" s="104"/>
      <c r="AO29659" s="104"/>
      <c r="AP29659" s="104"/>
    </row>
    <row r="29660" spans="21:42" ht="15" customHeight="1" x14ac:dyDescent="0.25">
      <c r="U29660" s="104"/>
      <c r="AB29660" s="104"/>
      <c r="AC29660" s="104"/>
      <c r="AF29660" s="104"/>
      <c r="AG29660" s="104"/>
      <c r="AK29660" s="104"/>
      <c r="AL29660" s="104"/>
      <c r="AO29660" s="104"/>
      <c r="AP29660" s="104"/>
    </row>
    <row r="29661" spans="21:42" ht="15" customHeight="1" x14ac:dyDescent="0.25">
      <c r="U29661" s="104"/>
      <c r="AB29661" s="104"/>
      <c r="AC29661" s="104"/>
      <c r="AF29661" s="104"/>
      <c r="AG29661" s="104"/>
      <c r="AK29661" s="104"/>
      <c r="AL29661" s="104"/>
      <c r="AO29661" s="104"/>
      <c r="AP29661" s="104"/>
    </row>
    <row r="29662" spans="21:42" ht="15" customHeight="1" x14ac:dyDescent="0.25">
      <c r="U29662" s="104"/>
      <c r="AB29662" s="104"/>
      <c r="AC29662" s="104"/>
      <c r="AF29662" s="104"/>
      <c r="AG29662" s="104"/>
      <c r="AK29662" s="104"/>
      <c r="AL29662" s="104"/>
      <c r="AO29662" s="104"/>
      <c r="AP29662" s="104"/>
    </row>
    <row r="29663" spans="21:42" ht="15" customHeight="1" x14ac:dyDescent="0.25">
      <c r="U29663" s="104"/>
      <c r="AB29663" s="104"/>
      <c r="AC29663" s="104"/>
      <c r="AF29663" s="104"/>
      <c r="AG29663" s="104"/>
      <c r="AK29663" s="104"/>
      <c r="AL29663" s="104"/>
      <c r="AO29663" s="104"/>
      <c r="AP29663" s="104"/>
    </row>
    <row r="29664" spans="21:42" ht="15" customHeight="1" x14ac:dyDescent="0.25">
      <c r="U29664" s="104"/>
      <c r="AB29664" s="104"/>
      <c r="AC29664" s="104"/>
      <c r="AF29664" s="104"/>
      <c r="AG29664" s="104"/>
      <c r="AK29664" s="104"/>
      <c r="AL29664" s="104"/>
      <c r="AO29664" s="104"/>
      <c r="AP29664" s="104"/>
    </row>
    <row r="29665" spans="21:42" ht="15" customHeight="1" x14ac:dyDescent="0.25">
      <c r="U29665" s="104"/>
      <c r="AB29665" s="104"/>
      <c r="AC29665" s="104"/>
      <c r="AF29665" s="104"/>
      <c r="AG29665" s="104"/>
      <c r="AK29665" s="104"/>
      <c r="AL29665" s="104"/>
      <c r="AO29665" s="104"/>
      <c r="AP29665" s="104"/>
    </row>
    <row r="29666" spans="21:42" ht="15" customHeight="1" x14ac:dyDescent="0.25">
      <c r="U29666" s="104"/>
      <c r="AB29666" s="104"/>
      <c r="AC29666" s="104"/>
      <c r="AF29666" s="104"/>
      <c r="AG29666" s="104"/>
      <c r="AK29666" s="104"/>
      <c r="AL29666" s="104"/>
      <c r="AO29666" s="104"/>
      <c r="AP29666" s="104"/>
    </row>
    <row r="29667" spans="21:42" ht="15" customHeight="1" x14ac:dyDescent="0.25">
      <c r="U29667" s="104"/>
      <c r="AB29667" s="104"/>
      <c r="AC29667" s="104"/>
      <c r="AF29667" s="104"/>
      <c r="AG29667" s="104"/>
      <c r="AK29667" s="104"/>
      <c r="AL29667" s="104"/>
      <c r="AO29667" s="104"/>
      <c r="AP29667" s="104"/>
    </row>
    <row r="29668" spans="21:42" ht="15" customHeight="1" x14ac:dyDescent="0.25">
      <c r="U29668" s="104"/>
      <c r="AB29668" s="104"/>
      <c r="AC29668" s="104"/>
      <c r="AF29668" s="104"/>
      <c r="AG29668" s="104"/>
      <c r="AK29668" s="104"/>
      <c r="AL29668" s="104"/>
      <c r="AO29668" s="104"/>
      <c r="AP29668" s="104"/>
    </row>
    <row r="29669" spans="21:42" ht="15" customHeight="1" x14ac:dyDescent="0.25">
      <c r="U29669" s="104"/>
      <c r="AB29669" s="104"/>
      <c r="AC29669" s="104"/>
      <c r="AF29669" s="104"/>
      <c r="AG29669" s="104"/>
      <c r="AK29669" s="104"/>
      <c r="AL29669" s="104"/>
      <c r="AO29669" s="104"/>
      <c r="AP29669" s="104"/>
    </row>
    <row r="29670" spans="21:42" ht="15" customHeight="1" x14ac:dyDescent="0.25">
      <c r="U29670" s="104"/>
      <c r="AB29670" s="104"/>
      <c r="AC29670" s="104"/>
      <c r="AF29670" s="104"/>
      <c r="AG29670" s="104"/>
      <c r="AK29670" s="104"/>
      <c r="AL29670" s="104"/>
      <c r="AO29670" s="104"/>
      <c r="AP29670" s="104"/>
    </row>
    <row r="29671" spans="21:42" ht="15" customHeight="1" x14ac:dyDescent="0.25">
      <c r="U29671" s="104"/>
      <c r="AB29671" s="104"/>
      <c r="AC29671" s="104"/>
      <c r="AF29671" s="104"/>
      <c r="AG29671" s="104"/>
      <c r="AK29671" s="104"/>
      <c r="AL29671" s="104"/>
      <c r="AO29671" s="104"/>
      <c r="AP29671" s="104"/>
    </row>
    <row r="29672" spans="21:42" ht="15" customHeight="1" x14ac:dyDescent="0.25">
      <c r="U29672" s="104"/>
      <c r="AB29672" s="104"/>
      <c r="AC29672" s="104"/>
      <c r="AF29672" s="104"/>
      <c r="AG29672" s="104"/>
      <c r="AK29672" s="104"/>
      <c r="AL29672" s="104"/>
      <c r="AO29672" s="104"/>
      <c r="AP29672" s="104"/>
    </row>
    <row r="29673" spans="21:42" ht="15" customHeight="1" x14ac:dyDescent="0.25">
      <c r="U29673" s="104"/>
      <c r="AB29673" s="104"/>
      <c r="AC29673" s="104"/>
      <c r="AF29673" s="104"/>
      <c r="AG29673" s="104"/>
      <c r="AK29673" s="104"/>
      <c r="AL29673" s="104"/>
      <c r="AO29673" s="104"/>
      <c r="AP29673" s="104"/>
    </row>
    <row r="29674" spans="21:42" ht="15" customHeight="1" x14ac:dyDescent="0.25">
      <c r="U29674" s="104"/>
      <c r="AB29674" s="104"/>
      <c r="AC29674" s="104"/>
      <c r="AF29674" s="104"/>
      <c r="AG29674" s="104"/>
      <c r="AK29674" s="104"/>
      <c r="AL29674" s="104"/>
      <c r="AO29674" s="104"/>
      <c r="AP29674" s="104"/>
    </row>
    <row r="29675" spans="21:42" ht="15" customHeight="1" x14ac:dyDescent="0.25">
      <c r="U29675" s="104"/>
      <c r="AB29675" s="104"/>
      <c r="AC29675" s="104"/>
      <c r="AF29675" s="104"/>
      <c r="AG29675" s="104"/>
      <c r="AK29675" s="104"/>
      <c r="AL29675" s="104"/>
      <c r="AO29675" s="104"/>
      <c r="AP29675" s="104"/>
    </row>
    <row r="29676" spans="21:42" ht="15" customHeight="1" x14ac:dyDescent="0.25">
      <c r="U29676" s="104"/>
      <c r="AB29676" s="104"/>
      <c r="AC29676" s="104"/>
      <c r="AF29676" s="104"/>
      <c r="AG29676" s="104"/>
      <c r="AK29676" s="104"/>
      <c r="AL29676" s="104"/>
      <c r="AO29676" s="104"/>
      <c r="AP29676" s="104"/>
    </row>
    <row r="29677" spans="21:42" ht="15" customHeight="1" x14ac:dyDescent="0.25">
      <c r="U29677" s="104"/>
      <c r="AB29677" s="104"/>
      <c r="AC29677" s="104"/>
      <c r="AF29677" s="104"/>
      <c r="AG29677" s="104"/>
      <c r="AK29677" s="104"/>
      <c r="AL29677" s="104"/>
      <c r="AO29677" s="104"/>
      <c r="AP29677" s="104"/>
    </row>
    <row r="29678" spans="21:42" ht="15" customHeight="1" x14ac:dyDescent="0.25">
      <c r="U29678" s="104"/>
      <c r="AB29678" s="104"/>
      <c r="AC29678" s="104"/>
      <c r="AF29678" s="104"/>
      <c r="AG29678" s="104"/>
      <c r="AK29678" s="104"/>
      <c r="AL29678" s="104"/>
      <c r="AO29678" s="104"/>
      <c r="AP29678" s="104"/>
    </row>
    <row r="29679" spans="21:42" ht="15" customHeight="1" x14ac:dyDescent="0.25">
      <c r="U29679" s="104"/>
      <c r="AB29679" s="104"/>
      <c r="AC29679" s="104"/>
      <c r="AF29679" s="104"/>
      <c r="AG29679" s="104"/>
      <c r="AK29679" s="104"/>
      <c r="AL29679" s="104"/>
      <c r="AO29679" s="104"/>
      <c r="AP29679" s="104"/>
    </row>
    <row r="29680" spans="21:42" ht="15" customHeight="1" x14ac:dyDescent="0.25">
      <c r="U29680" s="104"/>
      <c r="AB29680" s="104"/>
      <c r="AC29680" s="104"/>
      <c r="AF29680" s="104"/>
      <c r="AG29680" s="104"/>
      <c r="AK29680" s="104"/>
      <c r="AL29680" s="104"/>
      <c r="AO29680" s="104"/>
      <c r="AP29680" s="104"/>
    </row>
    <row r="29681" spans="21:42" ht="15" customHeight="1" x14ac:dyDescent="0.25">
      <c r="U29681" s="104"/>
      <c r="AB29681" s="104"/>
      <c r="AC29681" s="104"/>
      <c r="AF29681" s="104"/>
      <c r="AG29681" s="104"/>
      <c r="AK29681" s="104"/>
      <c r="AL29681" s="104"/>
      <c r="AO29681" s="104"/>
      <c r="AP29681" s="104"/>
    </row>
    <row r="29682" spans="21:42" ht="15" customHeight="1" x14ac:dyDescent="0.25">
      <c r="U29682" s="104"/>
      <c r="AB29682" s="104"/>
      <c r="AC29682" s="104"/>
      <c r="AF29682" s="104"/>
      <c r="AG29682" s="104"/>
      <c r="AK29682" s="104"/>
      <c r="AL29682" s="104"/>
      <c r="AO29682" s="104"/>
      <c r="AP29682" s="104"/>
    </row>
    <row r="29683" spans="21:42" ht="15" customHeight="1" x14ac:dyDescent="0.25">
      <c r="U29683" s="104"/>
      <c r="AB29683" s="104"/>
      <c r="AC29683" s="104"/>
      <c r="AF29683" s="104"/>
      <c r="AG29683" s="104"/>
      <c r="AK29683" s="104"/>
      <c r="AL29683" s="104"/>
      <c r="AO29683" s="104"/>
      <c r="AP29683" s="104"/>
    </row>
    <row r="29684" spans="21:42" ht="15" customHeight="1" x14ac:dyDescent="0.25">
      <c r="U29684" s="104"/>
      <c r="AB29684" s="104"/>
      <c r="AC29684" s="104"/>
      <c r="AF29684" s="104"/>
      <c r="AG29684" s="104"/>
      <c r="AK29684" s="104"/>
      <c r="AL29684" s="104"/>
      <c r="AO29684" s="104"/>
      <c r="AP29684" s="104"/>
    </row>
    <row r="29685" spans="21:42" ht="15" customHeight="1" x14ac:dyDescent="0.25">
      <c r="U29685" s="104"/>
      <c r="AB29685" s="104"/>
      <c r="AC29685" s="104"/>
      <c r="AF29685" s="104"/>
      <c r="AG29685" s="104"/>
      <c r="AK29685" s="104"/>
      <c r="AL29685" s="104"/>
      <c r="AO29685" s="104"/>
      <c r="AP29685" s="104"/>
    </row>
    <row r="29686" spans="21:42" ht="15" customHeight="1" x14ac:dyDescent="0.25">
      <c r="U29686" s="104"/>
      <c r="AB29686" s="104"/>
      <c r="AC29686" s="104"/>
      <c r="AF29686" s="104"/>
      <c r="AG29686" s="104"/>
      <c r="AK29686" s="104"/>
      <c r="AL29686" s="104"/>
      <c r="AO29686" s="104"/>
      <c r="AP29686" s="104"/>
    </row>
    <row r="29687" spans="21:42" ht="15" customHeight="1" x14ac:dyDescent="0.25">
      <c r="U29687" s="104"/>
      <c r="AB29687" s="104"/>
      <c r="AC29687" s="104"/>
      <c r="AF29687" s="104"/>
      <c r="AG29687" s="104"/>
      <c r="AK29687" s="104"/>
      <c r="AL29687" s="104"/>
      <c r="AO29687" s="104"/>
      <c r="AP29687" s="104"/>
    </row>
    <row r="29688" spans="21:42" ht="15" customHeight="1" x14ac:dyDescent="0.25">
      <c r="U29688" s="104"/>
      <c r="AB29688" s="104"/>
      <c r="AC29688" s="104"/>
      <c r="AF29688" s="104"/>
      <c r="AG29688" s="104"/>
      <c r="AK29688" s="104"/>
      <c r="AL29688" s="104"/>
      <c r="AO29688" s="104"/>
      <c r="AP29688" s="104"/>
    </row>
    <row r="29689" spans="21:42" ht="15" customHeight="1" x14ac:dyDescent="0.25">
      <c r="U29689" s="104"/>
      <c r="AB29689" s="104"/>
      <c r="AC29689" s="104"/>
      <c r="AF29689" s="104"/>
      <c r="AG29689" s="104"/>
      <c r="AK29689" s="104"/>
      <c r="AL29689" s="104"/>
      <c r="AO29689" s="104"/>
      <c r="AP29689" s="104"/>
    </row>
    <row r="29690" spans="21:42" ht="15" customHeight="1" x14ac:dyDescent="0.25">
      <c r="U29690" s="104"/>
      <c r="AB29690" s="104"/>
      <c r="AC29690" s="104"/>
      <c r="AF29690" s="104"/>
      <c r="AG29690" s="104"/>
      <c r="AK29690" s="104"/>
      <c r="AL29690" s="104"/>
      <c r="AO29690" s="104"/>
      <c r="AP29690" s="104"/>
    </row>
    <row r="29691" spans="21:42" ht="15" customHeight="1" x14ac:dyDescent="0.25">
      <c r="U29691" s="104"/>
      <c r="AB29691" s="104"/>
      <c r="AC29691" s="104"/>
      <c r="AF29691" s="104"/>
      <c r="AG29691" s="104"/>
      <c r="AK29691" s="104"/>
      <c r="AL29691" s="104"/>
      <c r="AO29691" s="104"/>
      <c r="AP29691" s="104"/>
    </row>
    <row r="29692" spans="21:42" ht="15" customHeight="1" x14ac:dyDescent="0.25">
      <c r="U29692" s="104"/>
      <c r="AB29692" s="104"/>
      <c r="AC29692" s="104"/>
      <c r="AF29692" s="104"/>
      <c r="AG29692" s="104"/>
      <c r="AK29692" s="104"/>
      <c r="AL29692" s="104"/>
      <c r="AO29692" s="104"/>
      <c r="AP29692" s="104"/>
    </row>
    <row r="29693" spans="21:42" ht="15" customHeight="1" x14ac:dyDescent="0.25">
      <c r="U29693" s="104"/>
      <c r="AB29693" s="104"/>
      <c r="AC29693" s="104"/>
      <c r="AF29693" s="104"/>
      <c r="AG29693" s="104"/>
      <c r="AK29693" s="104"/>
      <c r="AL29693" s="104"/>
      <c r="AO29693" s="104"/>
      <c r="AP29693" s="104"/>
    </row>
    <row r="29694" spans="21:42" ht="15" customHeight="1" x14ac:dyDescent="0.25">
      <c r="U29694" s="104"/>
      <c r="AB29694" s="104"/>
      <c r="AC29694" s="104"/>
      <c r="AF29694" s="104"/>
      <c r="AG29694" s="104"/>
      <c r="AK29694" s="104"/>
      <c r="AL29694" s="104"/>
      <c r="AO29694" s="104"/>
      <c r="AP29694" s="104"/>
    </row>
    <row r="29695" spans="21:42" ht="15" customHeight="1" x14ac:dyDescent="0.25">
      <c r="U29695" s="104"/>
      <c r="AB29695" s="104"/>
      <c r="AC29695" s="104"/>
      <c r="AF29695" s="104"/>
      <c r="AG29695" s="104"/>
      <c r="AK29695" s="104"/>
      <c r="AL29695" s="104"/>
      <c r="AO29695" s="104"/>
      <c r="AP29695" s="104"/>
    </row>
    <row r="29696" spans="21:42" ht="15" customHeight="1" x14ac:dyDescent="0.25">
      <c r="U29696" s="104"/>
      <c r="AB29696" s="104"/>
      <c r="AC29696" s="104"/>
      <c r="AF29696" s="104"/>
      <c r="AG29696" s="104"/>
      <c r="AK29696" s="104"/>
      <c r="AL29696" s="104"/>
      <c r="AO29696" s="104"/>
      <c r="AP29696" s="104"/>
    </row>
    <row r="29697" spans="21:42" ht="15" customHeight="1" x14ac:dyDescent="0.25">
      <c r="U29697" s="104"/>
      <c r="AB29697" s="104"/>
      <c r="AC29697" s="104"/>
      <c r="AF29697" s="104"/>
      <c r="AG29697" s="104"/>
      <c r="AK29697" s="104"/>
      <c r="AL29697" s="104"/>
      <c r="AO29697" s="104"/>
      <c r="AP29697" s="104"/>
    </row>
    <row r="29698" spans="21:42" ht="15" customHeight="1" x14ac:dyDescent="0.25">
      <c r="U29698" s="104"/>
      <c r="AB29698" s="104"/>
      <c r="AC29698" s="104"/>
      <c r="AF29698" s="104"/>
      <c r="AG29698" s="104"/>
      <c r="AK29698" s="104"/>
      <c r="AL29698" s="104"/>
      <c r="AO29698" s="104"/>
      <c r="AP29698" s="104"/>
    </row>
    <row r="29699" spans="21:42" ht="15" customHeight="1" x14ac:dyDescent="0.25">
      <c r="U29699" s="104"/>
      <c r="AB29699" s="104"/>
      <c r="AC29699" s="104"/>
      <c r="AF29699" s="104"/>
      <c r="AG29699" s="104"/>
      <c r="AK29699" s="104"/>
      <c r="AL29699" s="104"/>
      <c r="AO29699" s="104"/>
      <c r="AP29699" s="104"/>
    </row>
    <row r="29700" spans="21:42" ht="15" customHeight="1" x14ac:dyDescent="0.25">
      <c r="U29700" s="104"/>
      <c r="AB29700" s="104"/>
      <c r="AC29700" s="104"/>
      <c r="AF29700" s="104"/>
      <c r="AG29700" s="104"/>
      <c r="AK29700" s="104"/>
      <c r="AL29700" s="104"/>
      <c r="AO29700" s="104"/>
      <c r="AP29700" s="104"/>
    </row>
    <row r="29701" spans="21:42" ht="15" customHeight="1" x14ac:dyDescent="0.25">
      <c r="U29701" s="104"/>
      <c r="AB29701" s="104"/>
      <c r="AC29701" s="104"/>
      <c r="AF29701" s="104"/>
      <c r="AG29701" s="104"/>
      <c r="AK29701" s="104"/>
      <c r="AL29701" s="104"/>
      <c r="AO29701" s="104"/>
      <c r="AP29701" s="104"/>
    </row>
    <row r="29702" spans="21:42" ht="15" customHeight="1" x14ac:dyDescent="0.25">
      <c r="U29702" s="104"/>
      <c r="AB29702" s="104"/>
      <c r="AC29702" s="104"/>
      <c r="AF29702" s="104"/>
      <c r="AG29702" s="104"/>
      <c r="AK29702" s="104"/>
      <c r="AL29702" s="104"/>
      <c r="AO29702" s="104"/>
      <c r="AP29702" s="104"/>
    </row>
    <row r="29703" spans="21:42" ht="15" customHeight="1" x14ac:dyDescent="0.25">
      <c r="U29703" s="104"/>
      <c r="AB29703" s="104"/>
      <c r="AC29703" s="104"/>
      <c r="AF29703" s="104"/>
      <c r="AG29703" s="104"/>
      <c r="AK29703" s="104"/>
      <c r="AL29703" s="104"/>
      <c r="AO29703" s="104"/>
      <c r="AP29703" s="104"/>
    </row>
    <row r="29704" spans="21:42" ht="15" customHeight="1" x14ac:dyDescent="0.25">
      <c r="U29704" s="104"/>
      <c r="AB29704" s="104"/>
      <c r="AC29704" s="104"/>
      <c r="AF29704" s="104"/>
      <c r="AG29704" s="104"/>
      <c r="AK29704" s="104"/>
      <c r="AL29704" s="104"/>
      <c r="AO29704" s="104"/>
      <c r="AP29704" s="104"/>
    </row>
    <row r="29705" spans="21:42" ht="15" customHeight="1" x14ac:dyDescent="0.25">
      <c r="U29705" s="104"/>
      <c r="AB29705" s="104"/>
      <c r="AC29705" s="104"/>
      <c r="AF29705" s="104"/>
      <c r="AG29705" s="104"/>
      <c r="AK29705" s="104"/>
      <c r="AL29705" s="104"/>
      <c r="AO29705" s="104"/>
      <c r="AP29705" s="104"/>
    </row>
    <row r="29706" spans="21:42" ht="15" customHeight="1" x14ac:dyDescent="0.25">
      <c r="U29706" s="104"/>
      <c r="AB29706" s="104"/>
      <c r="AC29706" s="104"/>
      <c r="AF29706" s="104"/>
      <c r="AG29706" s="104"/>
      <c r="AK29706" s="104"/>
      <c r="AL29706" s="104"/>
      <c r="AO29706" s="104"/>
      <c r="AP29706" s="104"/>
    </row>
    <row r="29707" spans="21:42" ht="15" customHeight="1" x14ac:dyDescent="0.25">
      <c r="U29707" s="104"/>
      <c r="AB29707" s="104"/>
      <c r="AC29707" s="104"/>
      <c r="AF29707" s="104"/>
      <c r="AG29707" s="104"/>
      <c r="AK29707" s="104"/>
      <c r="AL29707" s="104"/>
      <c r="AO29707" s="104"/>
      <c r="AP29707" s="104"/>
    </row>
    <row r="29708" spans="21:42" ht="15" customHeight="1" x14ac:dyDescent="0.25">
      <c r="U29708" s="104"/>
      <c r="AB29708" s="104"/>
      <c r="AC29708" s="104"/>
      <c r="AF29708" s="104"/>
      <c r="AG29708" s="104"/>
      <c r="AK29708" s="104"/>
      <c r="AL29708" s="104"/>
      <c r="AO29708" s="104"/>
      <c r="AP29708" s="104"/>
    </row>
    <row r="29709" spans="21:42" ht="15" customHeight="1" x14ac:dyDescent="0.25">
      <c r="U29709" s="104"/>
      <c r="AB29709" s="104"/>
      <c r="AC29709" s="104"/>
      <c r="AF29709" s="104"/>
      <c r="AG29709" s="104"/>
      <c r="AK29709" s="104"/>
      <c r="AL29709" s="104"/>
      <c r="AO29709" s="104"/>
      <c r="AP29709" s="104"/>
    </row>
    <row r="29710" spans="21:42" ht="15" customHeight="1" x14ac:dyDescent="0.25">
      <c r="U29710" s="104"/>
      <c r="AB29710" s="104"/>
      <c r="AC29710" s="104"/>
      <c r="AF29710" s="104"/>
      <c r="AG29710" s="104"/>
      <c r="AK29710" s="104"/>
      <c r="AL29710" s="104"/>
      <c r="AO29710" s="104"/>
      <c r="AP29710" s="104"/>
    </row>
    <row r="29711" spans="21:42" ht="15" customHeight="1" x14ac:dyDescent="0.25">
      <c r="U29711" s="104"/>
      <c r="AB29711" s="104"/>
      <c r="AC29711" s="104"/>
      <c r="AF29711" s="104"/>
      <c r="AG29711" s="104"/>
      <c r="AK29711" s="104"/>
      <c r="AL29711" s="104"/>
      <c r="AO29711" s="104"/>
      <c r="AP29711" s="104"/>
    </row>
    <row r="29712" spans="21:42" ht="15" customHeight="1" x14ac:dyDescent="0.25">
      <c r="U29712" s="104"/>
      <c r="AB29712" s="104"/>
      <c r="AC29712" s="104"/>
      <c r="AF29712" s="104"/>
      <c r="AG29712" s="104"/>
      <c r="AK29712" s="104"/>
      <c r="AL29712" s="104"/>
      <c r="AO29712" s="104"/>
      <c r="AP29712" s="104"/>
    </row>
    <row r="29713" spans="21:42" ht="15" customHeight="1" x14ac:dyDescent="0.25">
      <c r="U29713" s="104"/>
      <c r="AB29713" s="104"/>
      <c r="AC29713" s="104"/>
      <c r="AF29713" s="104"/>
      <c r="AG29713" s="104"/>
      <c r="AK29713" s="104"/>
      <c r="AL29713" s="104"/>
      <c r="AO29713" s="104"/>
      <c r="AP29713" s="104"/>
    </row>
    <row r="29714" spans="21:42" ht="15" customHeight="1" x14ac:dyDescent="0.25">
      <c r="U29714" s="104"/>
      <c r="AB29714" s="104"/>
      <c r="AC29714" s="104"/>
      <c r="AF29714" s="104"/>
      <c r="AG29714" s="104"/>
      <c r="AK29714" s="104"/>
      <c r="AL29714" s="104"/>
      <c r="AO29714" s="104"/>
      <c r="AP29714" s="104"/>
    </row>
    <row r="29715" spans="21:42" ht="15" customHeight="1" x14ac:dyDescent="0.25">
      <c r="U29715" s="104"/>
      <c r="AB29715" s="104"/>
      <c r="AC29715" s="104"/>
      <c r="AF29715" s="104"/>
      <c r="AG29715" s="104"/>
      <c r="AK29715" s="104"/>
      <c r="AL29715" s="104"/>
      <c r="AO29715" s="104"/>
      <c r="AP29715" s="104"/>
    </row>
    <row r="29716" spans="21:42" ht="15" customHeight="1" x14ac:dyDescent="0.25">
      <c r="U29716" s="104"/>
      <c r="AB29716" s="104"/>
      <c r="AC29716" s="104"/>
      <c r="AF29716" s="104"/>
      <c r="AG29716" s="104"/>
      <c r="AK29716" s="104"/>
      <c r="AL29716" s="104"/>
      <c r="AO29716" s="104"/>
      <c r="AP29716" s="104"/>
    </row>
    <row r="29717" spans="21:42" ht="15" customHeight="1" x14ac:dyDescent="0.25">
      <c r="U29717" s="104"/>
      <c r="AB29717" s="104"/>
      <c r="AC29717" s="104"/>
      <c r="AF29717" s="104"/>
      <c r="AG29717" s="104"/>
      <c r="AK29717" s="104"/>
      <c r="AL29717" s="104"/>
      <c r="AO29717" s="104"/>
      <c r="AP29717" s="104"/>
    </row>
    <row r="29718" spans="21:42" ht="15" customHeight="1" x14ac:dyDescent="0.25">
      <c r="U29718" s="104"/>
      <c r="AB29718" s="104"/>
      <c r="AC29718" s="104"/>
      <c r="AF29718" s="104"/>
      <c r="AG29718" s="104"/>
      <c r="AK29718" s="104"/>
      <c r="AL29718" s="104"/>
      <c r="AO29718" s="104"/>
      <c r="AP29718" s="104"/>
    </row>
    <row r="29719" spans="21:42" ht="15" customHeight="1" x14ac:dyDescent="0.25">
      <c r="U29719" s="104"/>
      <c r="AB29719" s="104"/>
      <c r="AC29719" s="104"/>
      <c r="AF29719" s="104"/>
      <c r="AG29719" s="104"/>
      <c r="AK29719" s="104"/>
      <c r="AL29719" s="104"/>
      <c r="AO29719" s="104"/>
      <c r="AP29719" s="104"/>
    </row>
    <row r="29720" spans="21:42" ht="15" customHeight="1" x14ac:dyDescent="0.25">
      <c r="U29720" s="104"/>
      <c r="AB29720" s="104"/>
      <c r="AC29720" s="104"/>
      <c r="AF29720" s="104"/>
      <c r="AG29720" s="104"/>
      <c r="AK29720" s="104"/>
      <c r="AL29720" s="104"/>
      <c r="AO29720" s="104"/>
      <c r="AP29720" s="104"/>
    </row>
    <row r="29721" spans="21:42" ht="15" customHeight="1" x14ac:dyDescent="0.25">
      <c r="U29721" s="104"/>
      <c r="AB29721" s="104"/>
      <c r="AC29721" s="104"/>
      <c r="AF29721" s="104"/>
      <c r="AG29721" s="104"/>
      <c r="AK29721" s="104"/>
      <c r="AL29721" s="104"/>
      <c r="AO29721" s="104"/>
      <c r="AP29721" s="104"/>
    </row>
    <row r="29722" spans="21:42" ht="15" customHeight="1" x14ac:dyDescent="0.25">
      <c r="U29722" s="104"/>
      <c r="AB29722" s="104"/>
      <c r="AC29722" s="104"/>
      <c r="AF29722" s="104"/>
      <c r="AG29722" s="104"/>
      <c r="AK29722" s="104"/>
      <c r="AL29722" s="104"/>
      <c r="AO29722" s="104"/>
      <c r="AP29722" s="104"/>
    </row>
    <row r="29723" spans="21:42" ht="15" customHeight="1" x14ac:dyDescent="0.25">
      <c r="U29723" s="104"/>
      <c r="AB29723" s="104"/>
      <c r="AC29723" s="104"/>
      <c r="AF29723" s="104"/>
      <c r="AG29723" s="104"/>
      <c r="AK29723" s="104"/>
      <c r="AL29723" s="104"/>
      <c r="AO29723" s="104"/>
      <c r="AP29723" s="104"/>
    </row>
    <row r="29724" spans="21:42" ht="15" customHeight="1" x14ac:dyDescent="0.25">
      <c r="U29724" s="104"/>
      <c r="AB29724" s="104"/>
      <c r="AC29724" s="104"/>
      <c r="AF29724" s="104"/>
      <c r="AG29724" s="104"/>
      <c r="AK29724" s="104"/>
      <c r="AL29724" s="104"/>
      <c r="AO29724" s="104"/>
      <c r="AP29724" s="104"/>
    </row>
    <row r="29725" spans="21:42" ht="15" customHeight="1" x14ac:dyDescent="0.25">
      <c r="U29725" s="104"/>
      <c r="AB29725" s="104"/>
      <c r="AC29725" s="104"/>
      <c r="AF29725" s="104"/>
      <c r="AG29725" s="104"/>
      <c r="AK29725" s="104"/>
      <c r="AL29725" s="104"/>
      <c r="AO29725" s="104"/>
      <c r="AP29725" s="104"/>
    </row>
    <row r="29726" spans="21:42" ht="15" customHeight="1" x14ac:dyDescent="0.25">
      <c r="U29726" s="104"/>
      <c r="AB29726" s="104"/>
      <c r="AC29726" s="104"/>
      <c r="AF29726" s="104"/>
      <c r="AG29726" s="104"/>
      <c r="AK29726" s="104"/>
      <c r="AL29726" s="104"/>
      <c r="AO29726" s="104"/>
      <c r="AP29726" s="104"/>
    </row>
    <row r="29727" spans="21:42" ht="15" customHeight="1" x14ac:dyDescent="0.25">
      <c r="U29727" s="104"/>
      <c r="AB29727" s="104"/>
      <c r="AC29727" s="104"/>
      <c r="AF29727" s="104"/>
      <c r="AG29727" s="104"/>
      <c r="AK29727" s="104"/>
      <c r="AL29727" s="104"/>
      <c r="AO29727" s="104"/>
      <c r="AP29727" s="104"/>
    </row>
    <row r="29728" spans="21:42" ht="15" customHeight="1" x14ac:dyDescent="0.25">
      <c r="U29728" s="104"/>
      <c r="AB29728" s="104"/>
      <c r="AC29728" s="104"/>
      <c r="AF29728" s="104"/>
      <c r="AG29728" s="104"/>
      <c r="AK29728" s="104"/>
      <c r="AL29728" s="104"/>
      <c r="AO29728" s="104"/>
      <c r="AP29728" s="104"/>
    </row>
    <row r="29729" spans="21:42" ht="15" customHeight="1" x14ac:dyDescent="0.25">
      <c r="U29729" s="104"/>
      <c r="AB29729" s="104"/>
      <c r="AC29729" s="104"/>
      <c r="AF29729" s="104"/>
      <c r="AG29729" s="104"/>
      <c r="AK29729" s="104"/>
      <c r="AL29729" s="104"/>
      <c r="AO29729" s="104"/>
      <c r="AP29729" s="104"/>
    </row>
    <row r="29730" spans="21:42" ht="15" customHeight="1" x14ac:dyDescent="0.25">
      <c r="U29730" s="104"/>
      <c r="AB29730" s="104"/>
      <c r="AC29730" s="104"/>
      <c r="AF29730" s="104"/>
      <c r="AG29730" s="104"/>
      <c r="AK29730" s="104"/>
      <c r="AL29730" s="104"/>
      <c r="AO29730" s="104"/>
      <c r="AP29730" s="104"/>
    </row>
    <row r="29731" spans="21:42" ht="15" customHeight="1" x14ac:dyDescent="0.25">
      <c r="U29731" s="104"/>
      <c r="AB29731" s="104"/>
      <c r="AC29731" s="104"/>
      <c r="AF29731" s="104"/>
      <c r="AG29731" s="104"/>
      <c r="AK29731" s="104"/>
      <c r="AL29731" s="104"/>
      <c r="AO29731" s="104"/>
      <c r="AP29731" s="104"/>
    </row>
    <row r="29732" spans="21:42" ht="15" customHeight="1" x14ac:dyDescent="0.25">
      <c r="U29732" s="104"/>
      <c r="AB29732" s="104"/>
      <c r="AC29732" s="104"/>
      <c r="AF29732" s="104"/>
      <c r="AG29732" s="104"/>
      <c r="AK29732" s="104"/>
      <c r="AL29732" s="104"/>
      <c r="AO29732" s="104"/>
      <c r="AP29732" s="104"/>
    </row>
    <row r="29733" spans="21:42" ht="15" customHeight="1" x14ac:dyDescent="0.25">
      <c r="U29733" s="104"/>
      <c r="AB29733" s="104"/>
      <c r="AC29733" s="104"/>
      <c r="AF29733" s="104"/>
      <c r="AG29733" s="104"/>
      <c r="AK29733" s="104"/>
      <c r="AL29733" s="104"/>
      <c r="AO29733" s="104"/>
      <c r="AP29733" s="104"/>
    </row>
    <row r="29734" spans="21:42" ht="15" customHeight="1" x14ac:dyDescent="0.25">
      <c r="U29734" s="104"/>
      <c r="AB29734" s="104"/>
      <c r="AC29734" s="104"/>
      <c r="AF29734" s="104"/>
      <c r="AG29734" s="104"/>
      <c r="AK29734" s="104"/>
      <c r="AL29734" s="104"/>
      <c r="AO29734" s="104"/>
      <c r="AP29734" s="104"/>
    </row>
    <row r="29735" spans="21:42" ht="15" customHeight="1" x14ac:dyDescent="0.25">
      <c r="U29735" s="104"/>
      <c r="AB29735" s="104"/>
      <c r="AC29735" s="104"/>
      <c r="AF29735" s="104"/>
      <c r="AG29735" s="104"/>
      <c r="AK29735" s="104"/>
      <c r="AL29735" s="104"/>
      <c r="AO29735" s="104"/>
      <c r="AP29735" s="104"/>
    </row>
    <row r="29736" spans="21:42" ht="15" customHeight="1" x14ac:dyDescent="0.25">
      <c r="U29736" s="104"/>
      <c r="AB29736" s="104"/>
      <c r="AC29736" s="104"/>
      <c r="AF29736" s="104"/>
      <c r="AG29736" s="104"/>
      <c r="AK29736" s="104"/>
      <c r="AL29736" s="104"/>
      <c r="AO29736" s="104"/>
      <c r="AP29736" s="104"/>
    </row>
    <row r="29737" spans="21:42" ht="15" customHeight="1" x14ac:dyDescent="0.25">
      <c r="U29737" s="104"/>
      <c r="AB29737" s="104"/>
      <c r="AC29737" s="104"/>
      <c r="AF29737" s="104"/>
      <c r="AG29737" s="104"/>
      <c r="AK29737" s="104"/>
      <c r="AL29737" s="104"/>
      <c r="AO29737" s="104"/>
      <c r="AP29737" s="104"/>
    </row>
    <row r="29738" spans="21:42" ht="15" customHeight="1" x14ac:dyDescent="0.25">
      <c r="U29738" s="104"/>
      <c r="AB29738" s="104"/>
      <c r="AC29738" s="104"/>
      <c r="AF29738" s="104"/>
      <c r="AG29738" s="104"/>
      <c r="AK29738" s="104"/>
      <c r="AL29738" s="104"/>
      <c r="AO29738" s="104"/>
      <c r="AP29738" s="104"/>
    </row>
    <row r="29739" spans="21:42" ht="15" customHeight="1" x14ac:dyDescent="0.25">
      <c r="U29739" s="104"/>
      <c r="AB29739" s="104"/>
      <c r="AC29739" s="104"/>
      <c r="AF29739" s="104"/>
      <c r="AG29739" s="104"/>
      <c r="AK29739" s="104"/>
      <c r="AL29739" s="104"/>
      <c r="AO29739" s="104"/>
      <c r="AP29739" s="104"/>
    </row>
    <row r="29740" spans="21:42" ht="15" customHeight="1" x14ac:dyDescent="0.25">
      <c r="U29740" s="104"/>
      <c r="AB29740" s="104"/>
      <c r="AC29740" s="104"/>
      <c r="AF29740" s="104"/>
      <c r="AG29740" s="104"/>
      <c r="AK29740" s="104"/>
      <c r="AL29740" s="104"/>
      <c r="AO29740" s="104"/>
      <c r="AP29740" s="104"/>
    </row>
    <row r="29741" spans="21:42" ht="15" customHeight="1" x14ac:dyDescent="0.25">
      <c r="U29741" s="104"/>
      <c r="AB29741" s="104"/>
      <c r="AC29741" s="104"/>
      <c r="AF29741" s="104"/>
      <c r="AG29741" s="104"/>
      <c r="AK29741" s="104"/>
      <c r="AL29741" s="104"/>
      <c r="AO29741" s="104"/>
      <c r="AP29741" s="104"/>
    </row>
    <row r="29742" spans="21:42" ht="15" customHeight="1" x14ac:dyDescent="0.25">
      <c r="U29742" s="104"/>
      <c r="AB29742" s="104"/>
      <c r="AC29742" s="104"/>
      <c r="AF29742" s="104"/>
      <c r="AG29742" s="104"/>
      <c r="AK29742" s="104"/>
      <c r="AL29742" s="104"/>
      <c r="AO29742" s="104"/>
      <c r="AP29742" s="104"/>
    </row>
    <row r="29743" spans="21:42" ht="15" customHeight="1" x14ac:dyDescent="0.25">
      <c r="U29743" s="104"/>
      <c r="AB29743" s="104"/>
      <c r="AC29743" s="104"/>
      <c r="AF29743" s="104"/>
      <c r="AG29743" s="104"/>
      <c r="AK29743" s="104"/>
      <c r="AL29743" s="104"/>
      <c r="AO29743" s="104"/>
      <c r="AP29743" s="104"/>
    </row>
    <row r="29744" spans="21:42" ht="15" customHeight="1" x14ac:dyDescent="0.25">
      <c r="U29744" s="104"/>
      <c r="AB29744" s="104"/>
      <c r="AC29744" s="104"/>
      <c r="AF29744" s="104"/>
      <c r="AG29744" s="104"/>
      <c r="AK29744" s="104"/>
      <c r="AL29744" s="104"/>
      <c r="AO29744" s="104"/>
      <c r="AP29744" s="104"/>
    </row>
    <row r="29745" spans="21:42" ht="15" customHeight="1" x14ac:dyDescent="0.25">
      <c r="U29745" s="104"/>
      <c r="AB29745" s="104"/>
      <c r="AC29745" s="104"/>
      <c r="AF29745" s="104"/>
      <c r="AG29745" s="104"/>
      <c r="AK29745" s="104"/>
      <c r="AL29745" s="104"/>
      <c r="AO29745" s="104"/>
      <c r="AP29745" s="104"/>
    </row>
    <row r="29746" spans="21:42" ht="15" customHeight="1" x14ac:dyDescent="0.25">
      <c r="U29746" s="104"/>
      <c r="AB29746" s="104"/>
      <c r="AC29746" s="104"/>
      <c r="AF29746" s="104"/>
      <c r="AG29746" s="104"/>
      <c r="AK29746" s="104"/>
      <c r="AL29746" s="104"/>
      <c r="AO29746" s="104"/>
      <c r="AP29746" s="104"/>
    </row>
    <row r="29747" spans="21:42" ht="15" customHeight="1" x14ac:dyDescent="0.25">
      <c r="U29747" s="104"/>
      <c r="AB29747" s="104"/>
      <c r="AC29747" s="104"/>
      <c r="AF29747" s="104"/>
      <c r="AG29747" s="104"/>
      <c r="AK29747" s="104"/>
      <c r="AL29747" s="104"/>
      <c r="AO29747" s="104"/>
      <c r="AP29747" s="104"/>
    </row>
    <row r="29748" spans="21:42" ht="15" customHeight="1" x14ac:dyDescent="0.25">
      <c r="U29748" s="104"/>
      <c r="AB29748" s="104"/>
      <c r="AC29748" s="104"/>
      <c r="AF29748" s="104"/>
      <c r="AG29748" s="104"/>
      <c r="AK29748" s="104"/>
      <c r="AL29748" s="104"/>
      <c r="AO29748" s="104"/>
      <c r="AP29748" s="104"/>
    </row>
    <row r="29749" spans="21:42" ht="15" customHeight="1" x14ac:dyDescent="0.25">
      <c r="U29749" s="104"/>
      <c r="AB29749" s="104"/>
      <c r="AC29749" s="104"/>
      <c r="AF29749" s="104"/>
      <c r="AG29749" s="104"/>
      <c r="AK29749" s="104"/>
      <c r="AL29749" s="104"/>
      <c r="AO29749" s="104"/>
      <c r="AP29749" s="104"/>
    </row>
    <row r="29750" spans="21:42" ht="15" customHeight="1" x14ac:dyDescent="0.25">
      <c r="U29750" s="104"/>
      <c r="AB29750" s="104"/>
      <c r="AC29750" s="104"/>
      <c r="AF29750" s="104"/>
      <c r="AG29750" s="104"/>
      <c r="AK29750" s="104"/>
      <c r="AL29750" s="104"/>
      <c r="AO29750" s="104"/>
      <c r="AP29750" s="104"/>
    </row>
    <row r="29751" spans="21:42" ht="15" customHeight="1" x14ac:dyDescent="0.25">
      <c r="U29751" s="104"/>
      <c r="AB29751" s="104"/>
      <c r="AC29751" s="104"/>
      <c r="AF29751" s="104"/>
      <c r="AG29751" s="104"/>
      <c r="AK29751" s="104"/>
      <c r="AL29751" s="104"/>
      <c r="AO29751" s="104"/>
      <c r="AP29751" s="104"/>
    </row>
    <row r="29752" spans="21:42" ht="15" customHeight="1" x14ac:dyDescent="0.25">
      <c r="U29752" s="104"/>
      <c r="AB29752" s="104"/>
      <c r="AC29752" s="104"/>
      <c r="AF29752" s="104"/>
      <c r="AG29752" s="104"/>
      <c r="AK29752" s="104"/>
      <c r="AL29752" s="104"/>
      <c r="AO29752" s="104"/>
      <c r="AP29752" s="104"/>
    </row>
    <row r="29753" spans="21:42" ht="15" customHeight="1" x14ac:dyDescent="0.25">
      <c r="U29753" s="104"/>
      <c r="AB29753" s="104"/>
      <c r="AC29753" s="104"/>
      <c r="AF29753" s="104"/>
      <c r="AG29753" s="104"/>
      <c r="AK29753" s="104"/>
      <c r="AL29753" s="104"/>
      <c r="AO29753" s="104"/>
      <c r="AP29753" s="104"/>
    </row>
    <row r="29754" spans="21:42" ht="15" customHeight="1" x14ac:dyDescent="0.25">
      <c r="U29754" s="104"/>
      <c r="AB29754" s="104"/>
      <c r="AC29754" s="104"/>
      <c r="AF29754" s="104"/>
      <c r="AG29754" s="104"/>
      <c r="AK29754" s="104"/>
      <c r="AL29754" s="104"/>
      <c r="AO29754" s="104"/>
      <c r="AP29754" s="104"/>
    </row>
    <row r="29755" spans="21:42" ht="15" customHeight="1" x14ac:dyDescent="0.25">
      <c r="U29755" s="104"/>
      <c r="AB29755" s="104"/>
      <c r="AC29755" s="104"/>
      <c r="AF29755" s="104"/>
      <c r="AG29755" s="104"/>
      <c r="AK29755" s="104"/>
      <c r="AL29755" s="104"/>
      <c r="AO29755" s="104"/>
      <c r="AP29755" s="104"/>
    </row>
    <row r="29756" spans="21:42" ht="15" customHeight="1" x14ac:dyDescent="0.25">
      <c r="U29756" s="104"/>
      <c r="AB29756" s="104"/>
      <c r="AC29756" s="104"/>
      <c r="AF29756" s="104"/>
      <c r="AG29756" s="104"/>
      <c r="AK29756" s="104"/>
      <c r="AL29756" s="104"/>
      <c r="AO29756" s="104"/>
      <c r="AP29756" s="104"/>
    </row>
    <row r="29757" spans="21:42" ht="15" customHeight="1" x14ac:dyDescent="0.25">
      <c r="U29757" s="104"/>
      <c r="AB29757" s="104"/>
      <c r="AC29757" s="104"/>
      <c r="AF29757" s="104"/>
      <c r="AG29757" s="104"/>
      <c r="AK29757" s="104"/>
      <c r="AL29757" s="104"/>
      <c r="AO29757" s="104"/>
      <c r="AP29757" s="104"/>
    </row>
    <row r="29758" spans="21:42" ht="15" customHeight="1" x14ac:dyDescent="0.25">
      <c r="U29758" s="104"/>
      <c r="AB29758" s="104"/>
      <c r="AC29758" s="104"/>
      <c r="AF29758" s="104"/>
      <c r="AG29758" s="104"/>
      <c r="AK29758" s="104"/>
      <c r="AL29758" s="104"/>
      <c r="AO29758" s="104"/>
      <c r="AP29758" s="104"/>
    </row>
    <row r="29759" spans="21:42" ht="15" customHeight="1" x14ac:dyDescent="0.25">
      <c r="U29759" s="104"/>
      <c r="AB29759" s="104"/>
      <c r="AC29759" s="104"/>
      <c r="AF29759" s="104"/>
      <c r="AG29759" s="104"/>
      <c r="AK29759" s="104"/>
      <c r="AL29759" s="104"/>
      <c r="AO29759" s="104"/>
      <c r="AP29759" s="104"/>
    </row>
    <row r="29760" spans="21:42" ht="15" customHeight="1" x14ac:dyDescent="0.25">
      <c r="U29760" s="104"/>
      <c r="AB29760" s="104"/>
      <c r="AC29760" s="104"/>
      <c r="AF29760" s="104"/>
      <c r="AG29760" s="104"/>
      <c r="AK29760" s="104"/>
      <c r="AL29760" s="104"/>
      <c r="AO29760" s="104"/>
      <c r="AP29760" s="104"/>
    </row>
    <row r="29761" spans="21:42" ht="15" customHeight="1" x14ac:dyDescent="0.25">
      <c r="U29761" s="104"/>
      <c r="AB29761" s="104"/>
      <c r="AC29761" s="104"/>
      <c r="AF29761" s="104"/>
      <c r="AG29761" s="104"/>
      <c r="AK29761" s="104"/>
      <c r="AL29761" s="104"/>
      <c r="AO29761" s="104"/>
      <c r="AP29761" s="104"/>
    </row>
    <row r="29762" spans="21:42" ht="15" customHeight="1" x14ac:dyDescent="0.25">
      <c r="U29762" s="104"/>
      <c r="AB29762" s="104"/>
      <c r="AC29762" s="104"/>
      <c r="AF29762" s="104"/>
      <c r="AG29762" s="104"/>
      <c r="AK29762" s="104"/>
      <c r="AL29762" s="104"/>
      <c r="AO29762" s="104"/>
      <c r="AP29762" s="104"/>
    </row>
    <row r="29763" spans="21:42" ht="15" customHeight="1" x14ac:dyDescent="0.25">
      <c r="U29763" s="104"/>
      <c r="AB29763" s="104"/>
      <c r="AC29763" s="104"/>
      <c r="AF29763" s="104"/>
      <c r="AG29763" s="104"/>
      <c r="AK29763" s="104"/>
      <c r="AL29763" s="104"/>
      <c r="AO29763" s="104"/>
      <c r="AP29763" s="104"/>
    </row>
    <row r="29764" spans="21:42" ht="15" customHeight="1" x14ac:dyDescent="0.25">
      <c r="U29764" s="104"/>
      <c r="AB29764" s="104"/>
      <c r="AC29764" s="104"/>
      <c r="AF29764" s="104"/>
      <c r="AG29764" s="104"/>
      <c r="AK29764" s="104"/>
      <c r="AL29764" s="104"/>
      <c r="AO29764" s="104"/>
      <c r="AP29764" s="104"/>
    </row>
    <row r="29765" spans="21:42" ht="15" customHeight="1" x14ac:dyDescent="0.25">
      <c r="U29765" s="104"/>
      <c r="AB29765" s="104"/>
      <c r="AC29765" s="104"/>
      <c r="AF29765" s="104"/>
      <c r="AG29765" s="104"/>
      <c r="AK29765" s="104"/>
      <c r="AL29765" s="104"/>
      <c r="AO29765" s="104"/>
      <c r="AP29765" s="104"/>
    </row>
    <row r="29766" spans="21:42" ht="15" customHeight="1" x14ac:dyDescent="0.25">
      <c r="U29766" s="104"/>
      <c r="AB29766" s="104"/>
      <c r="AC29766" s="104"/>
      <c r="AF29766" s="104"/>
      <c r="AG29766" s="104"/>
      <c r="AK29766" s="104"/>
      <c r="AL29766" s="104"/>
      <c r="AO29766" s="104"/>
      <c r="AP29766" s="104"/>
    </row>
    <row r="29767" spans="21:42" ht="15" customHeight="1" x14ac:dyDescent="0.25">
      <c r="U29767" s="104"/>
      <c r="AB29767" s="104"/>
      <c r="AC29767" s="104"/>
      <c r="AF29767" s="104"/>
      <c r="AG29767" s="104"/>
      <c r="AK29767" s="104"/>
      <c r="AL29767" s="104"/>
      <c r="AO29767" s="104"/>
      <c r="AP29767" s="104"/>
    </row>
    <row r="29768" spans="21:42" ht="15" customHeight="1" x14ac:dyDescent="0.25">
      <c r="U29768" s="104"/>
      <c r="AB29768" s="104"/>
      <c r="AC29768" s="104"/>
      <c r="AF29768" s="104"/>
      <c r="AG29768" s="104"/>
      <c r="AK29768" s="104"/>
      <c r="AL29768" s="104"/>
      <c r="AO29768" s="104"/>
      <c r="AP29768" s="104"/>
    </row>
    <row r="29769" spans="21:42" ht="15" customHeight="1" x14ac:dyDescent="0.25">
      <c r="U29769" s="104"/>
      <c r="AB29769" s="104"/>
      <c r="AC29769" s="104"/>
      <c r="AF29769" s="104"/>
      <c r="AG29769" s="104"/>
      <c r="AK29769" s="104"/>
      <c r="AL29769" s="104"/>
      <c r="AO29769" s="104"/>
      <c r="AP29769" s="104"/>
    </row>
    <row r="29770" spans="21:42" ht="15" customHeight="1" x14ac:dyDescent="0.25">
      <c r="U29770" s="104"/>
      <c r="AB29770" s="104"/>
      <c r="AC29770" s="104"/>
      <c r="AF29770" s="104"/>
      <c r="AG29770" s="104"/>
      <c r="AK29770" s="104"/>
      <c r="AL29770" s="104"/>
      <c r="AO29770" s="104"/>
      <c r="AP29770" s="104"/>
    </row>
    <row r="29771" spans="21:42" ht="15" customHeight="1" x14ac:dyDescent="0.25">
      <c r="U29771" s="104"/>
      <c r="AB29771" s="104"/>
      <c r="AC29771" s="104"/>
      <c r="AF29771" s="104"/>
      <c r="AG29771" s="104"/>
      <c r="AK29771" s="104"/>
      <c r="AL29771" s="104"/>
      <c r="AO29771" s="104"/>
      <c r="AP29771" s="104"/>
    </row>
    <row r="29772" spans="21:42" ht="15" customHeight="1" x14ac:dyDescent="0.25">
      <c r="U29772" s="104"/>
      <c r="AB29772" s="104"/>
      <c r="AC29772" s="104"/>
      <c r="AF29772" s="104"/>
      <c r="AG29772" s="104"/>
      <c r="AK29772" s="104"/>
      <c r="AL29772" s="104"/>
      <c r="AO29772" s="104"/>
      <c r="AP29772" s="104"/>
    </row>
    <row r="29773" spans="21:42" ht="15" customHeight="1" x14ac:dyDescent="0.25">
      <c r="U29773" s="104"/>
      <c r="AB29773" s="104"/>
      <c r="AC29773" s="104"/>
      <c r="AF29773" s="104"/>
      <c r="AG29773" s="104"/>
      <c r="AK29773" s="104"/>
      <c r="AL29773" s="104"/>
      <c r="AO29773" s="104"/>
      <c r="AP29773" s="104"/>
    </row>
    <row r="29774" spans="21:42" ht="15" customHeight="1" x14ac:dyDescent="0.25">
      <c r="U29774" s="104"/>
      <c r="AB29774" s="104"/>
      <c r="AC29774" s="104"/>
      <c r="AF29774" s="104"/>
      <c r="AG29774" s="104"/>
      <c r="AK29774" s="104"/>
      <c r="AL29774" s="104"/>
      <c r="AO29774" s="104"/>
      <c r="AP29774" s="104"/>
    </row>
    <row r="29775" spans="21:42" ht="15" customHeight="1" x14ac:dyDescent="0.25">
      <c r="U29775" s="104"/>
      <c r="AB29775" s="104"/>
      <c r="AC29775" s="104"/>
      <c r="AF29775" s="104"/>
      <c r="AG29775" s="104"/>
      <c r="AK29775" s="104"/>
      <c r="AL29775" s="104"/>
      <c r="AO29775" s="104"/>
      <c r="AP29775" s="104"/>
    </row>
    <row r="29776" spans="21:42" ht="15" customHeight="1" x14ac:dyDescent="0.25">
      <c r="U29776" s="104"/>
      <c r="AB29776" s="104"/>
      <c r="AC29776" s="104"/>
      <c r="AF29776" s="104"/>
      <c r="AG29776" s="104"/>
      <c r="AK29776" s="104"/>
      <c r="AL29776" s="104"/>
      <c r="AO29776" s="104"/>
      <c r="AP29776" s="104"/>
    </row>
    <row r="29777" spans="21:42" ht="15" customHeight="1" x14ac:dyDescent="0.25">
      <c r="U29777" s="104"/>
      <c r="AB29777" s="104"/>
      <c r="AC29777" s="104"/>
      <c r="AF29777" s="104"/>
      <c r="AG29777" s="104"/>
      <c r="AK29777" s="104"/>
      <c r="AL29777" s="104"/>
      <c r="AO29777" s="104"/>
      <c r="AP29777" s="104"/>
    </row>
    <row r="29778" spans="21:42" ht="15" customHeight="1" x14ac:dyDescent="0.25">
      <c r="U29778" s="104"/>
      <c r="AB29778" s="104"/>
      <c r="AC29778" s="104"/>
      <c r="AF29778" s="104"/>
      <c r="AG29778" s="104"/>
      <c r="AK29778" s="104"/>
      <c r="AL29778" s="104"/>
      <c r="AO29778" s="104"/>
      <c r="AP29778" s="104"/>
    </row>
    <row r="29779" spans="21:42" ht="15" customHeight="1" x14ac:dyDescent="0.25">
      <c r="U29779" s="104"/>
      <c r="AB29779" s="104"/>
      <c r="AC29779" s="104"/>
      <c r="AF29779" s="104"/>
      <c r="AG29779" s="104"/>
      <c r="AK29779" s="104"/>
      <c r="AL29779" s="104"/>
      <c r="AO29779" s="104"/>
      <c r="AP29779" s="104"/>
    </row>
    <row r="29780" spans="21:42" ht="15" customHeight="1" x14ac:dyDescent="0.25">
      <c r="U29780" s="104"/>
      <c r="AB29780" s="104"/>
      <c r="AC29780" s="104"/>
      <c r="AF29780" s="104"/>
      <c r="AG29780" s="104"/>
      <c r="AK29780" s="104"/>
      <c r="AL29780" s="104"/>
      <c r="AO29780" s="104"/>
      <c r="AP29780" s="104"/>
    </row>
    <row r="29781" spans="21:42" ht="15" customHeight="1" x14ac:dyDescent="0.25">
      <c r="U29781" s="104"/>
      <c r="AB29781" s="104"/>
      <c r="AC29781" s="104"/>
      <c r="AF29781" s="104"/>
      <c r="AG29781" s="104"/>
      <c r="AK29781" s="104"/>
      <c r="AL29781" s="104"/>
      <c r="AO29781" s="104"/>
      <c r="AP29781" s="104"/>
    </row>
    <row r="29782" spans="21:42" ht="15" customHeight="1" x14ac:dyDescent="0.25">
      <c r="U29782" s="104"/>
      <c r="AB29782" s="104"/>
      <c r="AC29782" s="104"/>
      <c r="AF29782" s="104"/>
      <c r="AG29782" s="104"/>
      <c r="AK29782" s="104"/>
      <c r="AL29782" s="104"/>
      <c r="AO29782" s="104"/>
      <c r="AP29782" s="104"/>
    </row>
    <row r="29783" spans="21:42" ht="15" customHeight="1" x14ac:dyDescent="0.25">
      <c r="U29783" s="104"/>
      <c r="AB29783" s="104"/>
      <c r="AC29783" s="104"/>
      <c r="AF29783" s="104"/>
      <c r="AG29783" s="104"/>
      <c r="AK29783" s="104"/>
      <c r="AL29783" s="104"/>
      <c r="AO29783" s="104"/>
      <c r="AP29783" s="104"/>
    </row>
    <row r="29784" spans="21:42" ht="15" customHeight="1" x14ac:dyDescent="0.25">
      <c r="U29784" s="104"/>
      <c r="AB29784" s="104"/>
      <c r="AC29784" s="104"/>
      <c r="AF29784" s="104"/>
      <c r="AG29784" s="104"/>
      <c r="AK29784" s="104"/>
      <c r="AL29784" s="104"/>
      <c r="AO29784" s="104"/>
      <c r="AP29784" s="104"/>
    </row>
    <row r="29785" spans="21:42" ht="15" customHeight="1" x14ac:dyDescent="0.25">
      <c r="U29785" s="104"/>
      <c r="AB29785" s="104"/>
      <c r="AC29785" s="104"/>
      <c r="AF29785" s="104"/>
      <c r="AG29785" s="104"/>
      <c r="AK29785" s="104"/>
      <c r="AL29785" s="104"/>
      <c r="AO29785" s="104"/>
      <c r="AP29785" s="104"/>
    </row>
    <row r="29786" spans="21:42" ht="15" customHeight="1" x14ac:dyDescent="0.25">
      <c r="U29786" s="104"/>
      <c r="AB29786" s="104"/>
      <c r="AC29786" s="104"/>
      <c r="AF29786" s="104"/>
      <c r="AG29786" s="104"/>
      <c r="AK29786" s="104"/>
      <c r="AL29786" s="104"/>
      <c r="AO29786" s="104"/>
      <c r="AP29786" s="104"/>
    </row>
    <row r="29787" spans="21:42" ht="15" customHeight="1" x14ac:dyDescent="0.25">
      <c r="U29787" s="104"/>
      <c r="AB29787" s="104"/>
      <c r="AC29787" s="104"/>
      <c r="AF29787" s="104"/>
      <c r="AG29787" s="104"/>
      <c r="AK29787" s="104"/>
      <c r="AL29787" s="104"/>
      <c r="AO29787" s="104"/>
      <c r="AP29787" s="104"/>
    </row>
    <row r="29788" spans="21:42" ht="15" customHeight="1" x14ac:dyDescent="0.25">
      <c r="U29788" s="104"/>
      <c r="AB29788" s="104"/>
      <c r="AC29788" s="104"/>
      <c r="AF29788" s="104"/>
      <c r="AG29788" s="104"/>
      <c r="AK29788" s="104"/>
      <c r="AL29788" s="104"/>
      <c r="AO29788" s="104"/>
      <c r="AP29788" s="104"/>
    </row>
    <row r="29789" spans="21:42" ht="15" customHeight="1" x14ac:dyDescent="0.25">
      <c r="U29789" s="104"/>
      <c r="AB29789" s="104"/>
      <c r="AC29789" s="104"/>
      <c r="AF29789" s="104"/>
      <c r="AG29789" s="104"/>
      <c r="AK29789" s="104"/>
      <c r="AL29789" s="104"/>
      <c r="AO29789" s="104"/>
      <c r="AP29789" s="104"/>
    </row>
    <row r="29790" spans="21:42" ht="15" customHeight="1" x14ac:dyDescent="0.25">
      <c r="U29790" s="104"/>
      <c r="AB29790" s="104"/>
      <c r="AC29790" s="104"/>
      <c r="AF29790" s="104"/>
      <c r="AG29790" s="104"/>
      <c r="AK29790" s="104"/>
      <c r="AL29790" s="104"/>
      <c r="AO29790" s="104"/>
      <c r="AP29790" s="104"/>
    </row>
    <row r="29791" spans="21:42" ht="15" customHeight="1" x14ac:dyDescent="0.25">
      <c r="U29791" s="104"/>
      <c r="AB29791" s="104"/>
      <c r="AC29791" s="104"/>
      <c r="AF29791" s="104"/>
      <c r="AG29791" s="104"/>
      <c r="AK29791" s="104"/>
      <c r="AL29791" s="104"/>
      <c r="AO29791" s="104"/>
      <c r="AP29791" s="104"/>
    </row>
    <row r="29792" spans="21:42" ht="15" customHeight="1" x14ac:dyDescent="0.25">
      <c r="U29792" s="104"/>
      <c r="AB29792" s="104"/>
      <c r="AC29792" s="104"/>
      <c r="AF29792" s="104"/>
      <c r="AG29792" s="104"/>
      <c r="AK29792" s="104"/>
      <c r="AL29792" s="104"/>
      <c r="AO29792" s="104"/>
      <c r="AP29792" s="104"/>
    </row>
    <row r="29793" spans="21:42" ht="15" customHeight="1" x14ac:dyDescent="0.25">
      <c r="U29793" s="104"/>
      <c r="AB29793" s="104"/>
      <c r="AC29793" s="104"/>
      <c r="AF29793" s="104"/>
      <c r="AG29793" s="104"/>
      <c r="AK29793" s="104"/>
      <c r="AL29793" s="104"/>
      <c r="AO29793" s="104"/>
      <c r="AP29793" s="104"/>
    </row>
    <row r="29794" spans="21:42" ht="15" customHeight="1" x14ac:dyDescent="0.25">
      <c r="U29794" s="104"/>
      <c r="AB29794" s="104"/>
      <c r="AC29794" s="104"/>
      <c r="AF29794" s="104"/>
      <c r="AG29794" s="104"/>
      <c r="AK29794" s="104"/>
      <c r="AL29794" s="104"/>
      <c r="AO29794" s="104"/>
      <c r="AP29794" s="104"/>
    </row>
    <row r="29795" spans="21:42" ht="15" customHeight="1" x14ac:dyDescent="0.25">
      <c r="U29795" s="104"/>
      <c r="AB29795" s="104"/>
      <c r="AC29795" s="104"/>
      <c r="AF29795" s="104"/>
      <c r="AG29795" s="104"/>
      <c r="AK29795" s="104"/>
      <c r="AL29795" s="104"/>
      <c r="AO29795" s="104"/>
      <c r="AP29795" s="104"/>
    </row>
    <row r="29796" spans="21:42" ht="15" customHeight="1" x14ac:dyDescent="0.25">
      <c r="U29796" s="104"/>
      <c r="AB29796" s="104"/>
      <c r="AC29796" s="104"/>
      <c r="AF29796" s="104"/>
      <c r="AG29796" s="104"/>
      <c r="AK29796" s="104"/>
      <c r="AL29796" s="104"/>
      <c r="AO29796" s="104"/>
      <c r="AP29796" s="104"/>
    </row>
    <row r="29797" spans="21:42" ht="15" customHeight="1" x14ac:dyDescent="0.25">
      <c r="U29797" s="104"/>
      <c r="AB29797" s="104"/>
      <c r="AC29797" s="104"/>
      <c r="AF29797" s="104"/>
      <c r="AG29797" s="104"/>
      <c r="AK29797" s="104"/>
      <c r="AL29797" s="104"/>
      <c r="AO29797" s="104"/>
      <c r="AP29797" s="104"/>
    </row>
    <row r="29798" spans="21:42" ht="15" customHeight="1" x14ac:dyDescent="0.25">
      <c r="U29798" s="104"/>
      <c r="AB29798" s="104"/>
      <c r="AC29798" s="104"/>
      <c r="AF29798" s="104"/>
      <c r="AG29798" s="104"/>
      <c r="AK29798" s="104"/>
      <c r="AL29798" s="104"/>
      <c r="AO29798" s="104"/>
      <c r="AP29798" s="104"/>
    </row>
    <row r="29799" spans="21:42" ht="15" customHeight="1" x14ac:dyDescent="0.25">
      <c r="U29799" s="104"/>
      <c r="AB29799" s="104"/>
      <c r="AC29799" s="104"/>
      <c r="AF29799" s="104"/>
      <c r="AG29799" s="104"/>
      <c r="AK29799" s="104"/>
      <c r="AL29799" s="104"/>
      <c r="AO29799" s="104"/>
      <c r="AP29799" s="104"/>
    </row>
    <row r="29800" spans="21:42" ht="15" customHeight="1" x14ac:dyDescent="0.25">
      <c r="U29800" s="104"/>
      <c r="AB29800" s="104"/>
      <c r="AC29800" s="104"/>
      <c r="AF29800" s="104"/>
      <c r="AG29800" s="104"/>
      <c r="AK29800" s="104"/>
      <c r="AL29800" s="104"/>
      <c r="AO29800" s="104"/>
      <c r="AP29800" s="104"/>
    </row>
    <row r="29801" spans="21:42" ht="15" customHeight="1" x14ac:dyDescent="0.25">
      <c r="U29801" s="104"/>
      <c r="AB29801" s="104"/>
      <c r="AC29801" s="104"/>
      <c r="AF29801" s="104"/>
      <c r="AG29801" s="104"/>
      <c r="AK29801" s="104"/>
      <c r="AL29801" s="104"/>
      <c r="AO29801" s="104"/>
      <c r="AP29801" s="104"/>
    </row>
    <row r="29802" spans="21:42" ht="15" customHeight="1" x14ac:dyDescent="0.25">
      <c r="U29802" s="104"/>
      <c r="AB29802" s="104"/>
      <c r="AC29802" s="104"/>
      <c r="AF29802" s="104"/>
      <c r="AG29802" s="104"/>
      <c r="AK29802" s="104"/>
      <c r="AL29802" s="104"/>
      <c r="AO29802" s="104"/>
      <c r="AP29802" s="104"/>
    </row>
    <row r="29803" spans="21:42" ht="15" customHeight="1" x14ac:dyDescent="0.25">
      <c r="U29803" s="104"/>
      <c r="AB29803" s="104"/>
      <c r="AC29803" s="104"/>
      <c r="AF29803" s="104"/>
      <c r="AG29803" s="104"/>
      <c r="AK29803" s="104"/>
      <c r="AL29803" s="104"/>
      <c r="AO29803" s="104"/>
      <c r="AP29803" s="104"/>
    </row>
    <row r="29804" spans="21:42" ht="15" customHeight="1" x14ac:dyDescent="0.25">
      <c r="U29804" s="104"/>
      <c r="AB29804" s="104"/>
      <c r="AC29804" s="104"/>
      <c r="AF29804" s="104"/>
      <c r="AG29804" s="104"/>
      <c r="AK29804" s="104"/>
      <c r="AL29804" s="104"/>
      <c r="AO29804" s="104"/>
      <c r="AP29804" s="104"/>
    </row>
    <row r="29805" spans="21:42" ht="15" customHeight="1" x14ac:dyDescent="0.25">
      <c r="U29805" s="104"/>
      <c r="AB29805" s="104"/>
      <c r="AC29805" s="104"/>
      <c r="AF29805" s="104"/>
      <c r="AG29805" s="104"/>
      <c r="AK29805" s="104"/>
      <c r="AL29805" s="104"/>
      <c r="AO29805" s="104"/>
      <c r="AP29805" s="104"/>
    </row>
    <row r="29806" spans="21:42" ht="15" customHeight="1" x14ac:dyDescent="0.25">
      <c r="U29806" s="104"/>
      <c r="AB29806" s="104"/>
      <c r="AC29806" s="104"/>
      <c r="AF29806" s="104"/>
      <c r="AG29806" s="104"/>
      <c r="AK29806" s="104"/>
      <c r="AL29806" s="104"/>
      <c r="AO29806" s="104"/>
      <c r="AP29806" s="104"/>
    </row>
    <row r="29807" spans="21:42" ht="15" customHeight="1" x14ac:dyDescent="0.25">
      <c r="U29807" s="104"/>
      <c r="AB29807" s="104"/>
      <c r="AC29807" s="104"/>
      <c r="AF29807" s="104"/>
      <c r="AG29807" s="104"/>
      <c r="AK29807" s="104"/>
      <c r="AL29807" s="104"/>
      <c r="AO29807" s="104"/>
      <c r="AP29807" s="104"/>
    </row>
    <row r="29808" spans="21:42" ht="15" customHeight="1" x14ac:dyDescent="0.25">
      <c r="U29808" s="104"/>
      <c r="AB29808" s="104"/>
      <c r="AC29808" s="104"/>
      <c r="AF29808" s="104"/>
      <c r="AG29808" s="104"/>
      <c r="AK29808" s="104"/>
      <c r="AL29808" s="104"/>
      <c r="AO29808" s="104"/>
      <c r="AP29808" s="104"/>
    </row>
    <row r="29809" spans="21:42" ht="15" customHeight="1" x14ac:dyDescent="0.25">
      <c r="U29809" s="104"/>
      <c r="AB29809" s="104"/>
      <c r="AC29809" s="104"/>
      <c r="AF29809" s="104"/>
      <c r="AG29809" s="104"/>
      <c r="AK29809" s="104"/>
      <c r="AL29809" s="104"/>
      <c r="AO29809" s="104"/>
      <c r="AP29809" s="104"/>
    </row>
    <row r="29810" spans="21:42" ht="15" customHeight="1" x14ac:dyDescent="0.25">
      <c r="U29810" s="104"/>
      <c r="AB29810" s="104"/>
      <c r="AC29810" s="104"/>
      <c r="AF29810" s="104"/>
      <c r="AG29810" s="104"/>
      <c r="AK29810" s="104"/>
      <c r="AL29810" s="104"/>
      <c r="AO29810" s="104"/>
      <c r="AP29810" s="104"/>
    </row>
    <row r="29811" spans="21:42" ht="15" customHeight="1" x14ac:dyDescent="0.25">
      <c r="U29811" s="104"/>
      <c r="AB29811" s="104"/>
      <c r="AC29811" s="104"/>
      <c r="AF29811" s="104"/>
      <c r="AG29811" s="104"/>
      <c r="AK29811" s="104"/>
      <c r="AL29811" s="104"/>
      <c r="AO29811" s="104"/>
      <c r="AP29811" s="104"/>
    </row>
    <row r="29812" spans="21:42" ht="15" customHeight="1" x14ac:dyDescent="0.25">
      <c r="U29812" s="104"/>
      <c r="AB29812" s="104"/>
      <c r="AC29812" s="104"/>
      <c r="AF29812" s="104"/>
      <c r="AG29812" s="104"/>
      <c r="AK29812" s="104"/>
      <c r="AL29812" s="104"/>
      <c r="AO29812" s="104"/>
      <c r="AP29812" s="104"/>
    </row>
    <row r="29813" spans="21:42" ht="15" customHeight="1" x14ac:dyDescent="0.25">
      <c r="U29813" s="104"/>
      <c r="AB29813" s="104"/>
      <c r="AC29813" s="104"/>
      <c r="AF29813" s="104"/>
      <c r="AG29813" s="104"/>
      <c r="AK29813" s="104"/>
      <c r="AL29813" s="104"/>
      <c r="AO29813" s="104"/>
      <c r="AP29813" s="104"/>
    </row>
    <row r="29814" spans="21:42" ht="15" customHeight="1" x14ac:dyDescent="0.25">
      <c r="U29814" s="104"/>
      <c r="AB29814" s="104"/>
      <c r="AC29814" s="104"/>
      <c r="AF29814" s="104"/>
      <c r="AG29814" s="104"/>
      <c r="AK29814" s="104"/>
      <c r="AL29814" s="104"/>
      <c r="AO29814" s="104"/>
      <c r="AP29814" s="104"/>
    </row>
    <row r="29815" spans="21:42" ht="15" customHeight="1" x14ac:dyDescent="0.25">
      <c r="U29815" s="104"/>
      <c r="AB29815" s="104"/>
      <c r="AC29815" s="104"/>
      <c r="AF29815" s="104"/>
      <c r="AG29815" s="104"/>
      <c r="AK29815" s="104"/>
      <c r="AL29815" s="104"/>
      <c r="AO29815" s="104"/>
      <c r="AP29815" s="104"/>
    </row>
    <row r="29816" spans="21:42" ht="15" customHeight="1" x14ac:dyDescent="0.25">
      <c r="U29816" s="104"/>
      <c r="AB29816" s="104"/>
      <c r="AC29816" s="104"/>
      <c r="AF29816" s="104"/>
      <c r="AG29816" s="104"/>
      <c r="AK29816" s="104"/>
      <c r="AL29816" s="104"/>
      <c r="AO29816" s="104"/>
      <c r="AP29816" s="104"/>
    </row>
    <row r="29817" spans="21:42" ht="15" customHeight="1" x14ac:dyDescent="0.25">
      <c r="U29817" s="104"/>
      <c r="AB29817" s="104"/>
      <c r="AC29817" s="104"/>
      <c r="AF29817" s="104"/>
      <c r="AG29817" s="104"/>
      <c r="AK29817" s="104"/>
      <c r="AL29817" s="104"/>
      <c r="AO29817" s="104"/>
      <c r="AP29817" s="104"/>
    </row>
    <row r="29818" spans="21:42" ht="15" customHeight="1" x14ac:dyDescent="0.25">
      <c r="U29818" s="104"/>
      <c r="AB29818" s="104"/>
      <c r="AC29818" s="104"/>
      <c r="AF29818" s="104"/>
      <c r="AG29818" s="104"/>
      <c r="AK29818" s="104"/>
      <c r="AL29818" s="104"/>
      <c r="AO29818" s="104"/>
      <c r="AP29818" s="104"/>
    </row>
    <row r="29819" spans="21:42" ht="15" customHeight="1" x14ac:dyDescent="0.25">
      <c r="U29819" s="104"/>
      <c r="AB29819" s="104"/>
      <c r="AC29819" s="104"/>
      <c r="AF29819" s="104"/>
      <c r="AG29819" s="104"/>
      <c r="AK29819" s="104"/>
      <c r="AL29819" s="104"/>
      <c r="AO29819" s="104"/>
      <c r="AP29819" s="104"/>
    </row>
    <row r="29820" spans="21:42" ht="15" customHeight="1" x14ac:dyDescent="0.25">
      <c r="U29820" s="104"/>
      <c r="AB29820" s="104"/>
      <c r="AC29820" s="104"/>
      <c r="AF29820" s="104"/>
      <c r="AG29820" s="104"/>
      <c r="AK29820" s="104"/>
      <c r="AL29820" s="104"/>
      <c r="AO29820" s="104"/>
      <c r="AP29820" s="104"/>
    </row>
    <row r="29821" spans="21:42" ht="15" customHeight="1" x14ac:dyDescent="0.25">
      <c r="U29821" s="104"/>
      <c r="AB29821" s="104"/>
      <c r="AC29821" s="104"/>
      <c r="AF29821" s="104"/>
      <c r="AG29821" s="104"/>
      <c r="AK29821" s="104"/>
      <c r="AL29821" s="104"/>
      <c r="AO29821" s="104"/>
      <c r="AP29821" s="104"/>
    </row>
    <row r="29822" spans="21:42" ht="15" customHeight="1" x14ac:dyDescent="0.25">
      <c r="U29822" s="104"/>
      <c r="AB29822" s="104"/>
      <c r="AC29822" s="104"/>
      <c r="AF29822" s="104"/>
      <c r="AG29822" s="104"/>
      <c r="AK29822" s="104"/>
      <c r="AL29822" s="104"/>
      <c r="AO29822" s="104"/>
      <c r="AP29822" s="104"/>
    </row>
    <row r="29823" spans="21:42" ht="15" customHeight="1" x14ac:dyDescent="0.25">
      <c r="U29823" s="104"/>
      <c r="AB29823" s="104"/>
      <c r="AC29823" s="104"/>
      <c r="AF29823" s="104"/>
      <c r="AG29823" s="104"/>
      <c r="AK29823" s="104"/>
      <c r="AL29823" s="104"/>
      <c r="AO29823" s="104"/>
      <c r="AP29823" s="104"/>
    </row>
    <row r="29824" spans="21:42" ht="15" customHeight="1" x14ac:dyDescent="0.25">
      <c r="U29824" s="104"/>
      <c r="AB29824" s="104"/>
      <c r="AC29824" s="104"/>
      <c r="AF29824" s="104"/>
      <c r="AG29824" s="104"/>
      <c r="AK29824" s="104"/>
      <c r="AL29824" s="104"/>
      <c r="AO29824" s="104"/>
      <c r="AP29824" s="104"/>
    </row>
    <row r="29825" spans="21:42" ht="15" customHeight="1" x14ac:dyDescent="0.25">
      <c r="U29825" s="104"/>
      <c r="AB29825" s="104"/>
      <c r="AC29825" s="104"/>
      <c r="AF29825" s="104"/>
      <c r="AG29825" s="104"/>
      <c r="AK29825" s="104"/>
      <c r="AL29825" s="104"/>
      <c r="AO29825" s="104"/>
      <c r="AP29825" s="104"/>
    </row>
    <row r="29826" spans="21:42" ht="15" customHeight="1" x14ac:dyDescent="0.25">
      <c r="U29826" s="104"/>
      <c r="AB29826" s="104"/>
      <c r="AC29826" s="104"/>
      <c r="AF29826" s="104"/>
      <c r="AG29826" s="104"/>
      <c r="AK29826" s="104"/>
      <c r="AL29826" s="104"/>
      <c r="AO29826" s="104"/>
      <c r="AP29826" s="104"/>
    </row>
    <row r="29827" spans="21:42" ht="15" customHeight="1" x14ac:dyDescent="0.25">
      <c r="U29827" s="104"/>
      <c r="AB29827" s="104"/>
      <c r="AC29827" s="104"/>
      <c r="AF29827" s="104"/>
      <c r="AG29827" s="104"/>
      <c r="AK29827" s="104"/>
      <c r="AL29827" s="104"/>
      <c r="AO29827" s="104"/>
      <c r="AP29827" s="104"/>
    </row>
    <row r="29828" spans="21:42" ht="15" customHeight="1" x14ac:dyDescent="0.25">
      <c r="U29828" s="104"/>
      <c r="AB29828" s="104"/>
      <c r="AC29828" s="104"/>
      <c r="AF29828" s="104"/>
      <c r="AG29828" s="104"/>
      <c r="AK29828" s="104"/>
      <c r="AL29828" s="104"/>
      <c r="AO29828" s="104"/>
      <c r="AP29828" s="104"/>
    </row>
    <row r="29829" spans="21:42" ht="15" customHeight="1" x14ac:dyDescent="0.25">
      <c r="U29829" s="104"/>
      <c r="AB29829" s="104"/>
      <c r="AC29829" s="104"/>
      <c r="AF29829" s="104"/>
      <c r="AG29829" s="104"/>
      <c r="AK29829" s="104"/>
      <c r="AL29829" s="104"/>
      <c r="AO29829" s="104"/>
      <c r="AP29829" s="104"/>
    </row>
    <row r="29830" spans="21:42" ht="15" customHeight="1" x14ac:dyDescent="0.25">
      <c r="U29830" s="104"/>
      <c r="AB29830" s="104"/>
      <c r="AC29830" s="104"/>
      <c r="AF29830" s="104"/>
      <c r="AG29830" s="104"/>
      <c r="AK29830" s="104"/>
      <c r="AL29830" s="104"/>
      <c r="AO29830" s="104"/>
      <c r="AP29830" s="104"/>
    </row>
    <row r="29831" spans="21:42" ht="15" customHeight="1" x14ac:dyDescent="0.25">
      <c r="U29831" s="104"/>
      <c r="AB29831" s="104"/>
      <c r="AC29831" s="104"/>
      <c r="AF29831" s="104"/>
      <c r="AG29831" s="104"/>
      <c r="AK29831" s="104"/>
      <c r="AL29831" s="104"/>
      <c r="AO29831" s="104"/>
      <c r="AP29831" s="104"/>
    </row>
    <row r="29832" spans="21:42" ht="15" customHeight="1" x14ac:dyDescent="0.25">
      <c r="U29832" s="104"/>
      <c r="AB29832" s="104"/>
      <c r="AC29832" s="104"/>
      <c r="AF29832" s="104"/>
      <c r="AG29832" s="104"/>
      <c r="AK29832" s="104"/>
      <c r="AL29832" s="104"/>
      <c r="AO29832" s="104"/>
      <c r="AP29832" s="104"/>
    </row>
    <row r="29833" spans="21:42" ht="15" customHeight="1" x14ac:dyDescent="0.25">
      <c r="U29833" s="104"/>
      <c r="AB29833" s="104"/>
      <c r="AC29833" s="104"/>
      <c r="AF29833" s="104"/>
      <c r="AG29833" s="104"/>
      <c r="AK29833" s="104"/>
      <c r="AL29833" s="104"/>
      <c r="AO29833" s="104"/>
      <c r="AP29833" s="104"/>
    </row>
    <row r="29834" spans="21:42" ht="15" customHeight="1" x14ac:dyDescent="0.25">
      <c r="U29834" s="104"/>
      <c r="AB29834" s="104"/>
      <c r="AC29834" s="104"/>
      <c r="AF29834" s="104"/>
      <c r="AG29834" s="104"/>
      <c r="AK29834" s="104"/>
      <c r="AL29834" s="104"/>
      <c r="AO29834" s="104"/>
      <c r="AP29834" s="104"/>
    </row>
    <row r="29835" spans="21:42" ht="15" customHeight="1" x14ac:dyDescent="0.25">
      <c r="U29835" s="104"/>
      <c r="AB29835" s="104"/>
      <c r="AC29835" s="104"/>
      <c r="AF29835" s="104"/>
      <c r="AG29835" s="104"/>
      <c r="AK29835" s="104"/>
      <c r="AL29835" s="104"/>
      <c r="AO29835" s="104"/>
      <c r="AP29835" s="104"/>
    </row>
    <row r="29836" spans="21:42" ht="15" customHeight="1" x14ac:dyDescent="0.25">
      <c r="U29836" s="104"/>
      <c r="AB29836" s="104"/>
      <c r="AC29836" s="104"/>
      <c r="AF29836" s="104"/>
      <c r="AG29836" s="104"/>
      <c r="AK29836" s="104"/>
      <c r="AL29836" s="104"/>
      <c r="AO29836" s="104"/>
      <c r="AP29836" s="104"/>
    </row>
    <row r="29837" spans="21:42" ht="15" customHeight="1" x14ac:dyDescent="0.25">
      <c r="U29837" s="104"/>
      <c r="AB29837" s="104"/>
      <c r="AC29837" s="104"/>
      <c r="AF29837" s="104"/>
      <c r="AG29837" s="104"/>
      <c r="AK29837" s="104"/>
      <c r="AL29837" s="104"/>
      <c r="AO29837" s="104"/>
      <c r="AP29837" s="104"/>
    </row>
    <row r="29838" spans="21:42" ht="15" customHeight="1" x14ac:dyDescent="0.25">
      <c r="U29838" s="104"/>
      <c r="AB29838" s="104"/>
      <c r="AC29838" s="104"/>
      <c r="AF29838" s="104"/>
      <c r="AG29838" s="104"/>
      <c r="AK29838" s="104"/>
      <c r="AL29838" s="104"/>
      <c r="AO29838" s="104"/>
      <c r="AP29838" s="104"/>
    </row>
    <row r="29839" spans="21:42" ht="15" customHeight="1" x14ac:dyDescent="0.25">
      <c r="U29839" s="104"/>
      <c r="AB29839" s="104"/>
      <c r="AC29839" s="104"/>
      <c r="AF29839" s="104"/>
      <c r="AG29839" s="104"/>
      <c r="AK29839" s="104"/>
      <c r="AL29839" s="104"/>
      <c r="AO29839" s="104"/>
      <c r="AP29839" s="104"/>
    </row>
    <row r="29840" spans="21:42" ht="15" customHeight="1" x14ac:dyDescent="0.25">
      <c r="U29840" s="104"/>
      <c r="AB29840" s="104"/>
      <c r="AC29840" s="104"/>
      <c r="AF29840" s="104"/>
      <c r="AG29840" s="104"/>
      <c r="AK29840" s="104"/>
      <c r="AL29840" s="104"/>
      <c r="AO29840" s="104"/>
      <c r="AP29840" s="104"/>
    </row>
    <row r="29841" spans="21:42" ht="15" customHeight="1" x14ac:dyDescent="0.25">
      <c r="U29841" s="104"/>
      <c r="AB29841" s="104"/>
      <c r="AC29841" s="104"/>
      <c r="AF29841" s="104"/>
      <c r="AG29841" s="104"/>
      <c r="AK29841" s="104"/>
      <c r="AL29841" s="104"/>
      <c r="AO29841" s="104"/>
      <c r="AP29841" s="104"/>
    </row>
    <row r="29842" spans="21:42" ht="15" customHeight="1" x14ac:dyDescent="0.25">
      <c r="U29842" s="104"/>
      <c r="AB29842" s="104"/>
      <c r="AC29842" s="104"/>
      <c r="AF29842" s="104"/>
      <c r="AG29842" s="104"/>
      <c r="AK29842" s="104"/>
      <c r="AL29842" s="104"/>
      <c r="AO29842" s="104"/>
      <c r="AP29842" s="104"/>
    </row>
    <row r="29843" spans="21:42" ht="15" customHeight="1" x14ac:dyDescent="0.25">
      <c r="U29843" s="104"/>
      <c r="AB29843" s="104"/>
      <c r="AC29843" s="104"/>
      <c r="AF29843" s="104"/>
      <c r="AG29843" s="104"/>
      <c r="AK29843" s="104"/>
      <c r="AL29843" s="104"/>
      <c r="AO29843" s="104"/>
      <c r="AP29843" s="104"/>
    </row>
    <row r="29844" spans="21:42" ht="15" customHeight="1" x14ac:dyDescent="0.25">
      <c r="U29844" s="104"/>
      <c r="AB29844" s="104"/>
      <c r="AC29844" s="104"/>
      <c r="AF29844" s="104"/>
      <c r="AG29844" s="104"/>
      <c r="AK29844" s="104"/>
      <c r="AL29844" s="104"/>
      <c r="AO29844" s="104"/>
      <c r="AP29844" s="104"/>
    </row>
    <row r="29845" spans="21:42" ht="15" customHeight="1" x14ac:dyDescent="0.25">
      <c r="U29845" s="104"/>
      <c r="AB29845" s="104"/>
      <c r="AC29845" s="104"/>
      <c r="AF29845" s="104"/>
      <c r="AG29845" s="104"/>
      <c r="AK29845" s="104"/>
      <c r="AL29845" s="104"/>
      <c r="AO29845" s="104"/>
      <c r="AP29845" s="104"/>
    </row>
    <row r="29846" spans="21:42" ht="15" customHeight="1" x14ac:dyDescent="0.25">
      <c r="U29846" s="104"/>
      <c r="AB29846" s="104"/>
      <c r="AC29846" s="104"/>
      <c r="AF29846" s="104"/>
      <c r="AG29846" s="104"/>
      <c r="AK29846" s="104"/>
      <c r="AL29846" s="104"/>
      <c r="AO29846" s="104"/>
      <c r="AP29846" s="104"/>
    </row>
    <row r="29847" spans="21:42" ht="15" customHeight="1" x14ac:dyDescent="0.25">
      <c r="U29847" s="104"/>
      <c r="AB29847" s="104"/>
      <c r="AC29847" s="104"/>
      <c r="AF29847" s="104"/>
      <c r="AG29847" s="104"/>
      <c r="AK29847" s="104"/>
      <c r="AL29847" s="104"/>
      <c r="AO29847" s="104"/>
      <c r="AP29847" s="104"/>
    </row>
    <row r="29848" spans="21:42" ht="15" customHeight="1" x14ac:dyDescent="0.25">
      <c r="U29848" s="104"/>
      <c r="AB29848" s="104"/>
      <c r="AC29848" s="104"/>
      <c r="AF29848" s="104"/>
      <c r="AG29848" s="104"/>
      <c r="AK29848" s="104"/>
      <c r="AL29848" s="104"/>
      <c r="AO29848" s="104"/>
      <c r="AP29848" s="104"/>
    </row>
    <row r="29849" spans="21:42" ht="15" customHeight="1" x14ac:dyDescent="0.25">
      <c r="U29849" s="104"/>
      <c r="AB29849" s="104"/>
      <c r="AC29849" s="104"/>
      <c r="AF29849" s="104"/>
      <c r="AG29849" s="104"/>
      <c r="AK29849" s="104"/>
      <c r="AL29849" s="104"/>
      <c r="AO29849" s="104"/>
      <c r="AP29849" s="104"/>
    </row>
    <row r="29850" spans="21:42" ht="15" customHeight="1" x14ac:dyDescent="0.25">
      <c r="U29850" s="104"/>
      <c r="AB29850" s="104"/>
      <c r="AC29850" s="104"/>
      <c r="AF29850" s="104"/>
      <c r="AG29850" s="104"/>
      <c r="AK29850" s="104"/>
      <c r="AL29850" s="104"/>
      <c r="AO29850" s="104"/>
      <c r="AP29850" s="104"/>
    </row>
    <row r="29851" spans="21:42" ht="15" customHeight="1" x14ac:dyDescent="0.25">
      <c r="U29851" s="104"/>
      <c r="AB29851" s="104"/>
      <c r="AC29851" s="104"/>
      <c r="AF29851" s="104"/>
      <c r="AG29851" s="104"/>
      <c r="AK29851" s="104"/>
      <c r="AL29851" s="104"/>
      <c r="AO29851" s="104"/>
      <c r="AP29851" s="104"/>
    </row>
    <row r="29852" spans="21:42" ht="15" customHeight="1" x14ac:dyDescent="0.25">
      <c r="U29852" s="104"/>
      <c r="AB29852" s="104"/>
      <c r="AC29852" s="104"/>
      <c r="AF29852" s="104"/>
      <c r="AG29852" s="104"/>
      <c r="AK29852" s="104"/>
      <c r="AL29852" s="104"/>
      <c r="AO29852" s="104"/>
      <c r="AP29852" s="104"/>
    </row>
    <row r="29853" spans="21:42" ht="15" customHeight="1" x14ac:dyDescent="0.25">
      <c r="U29853" s="104"/>
      <c r="AB29853" s="104"/>
      <c r="AC29853" s="104"/>
      <c r="AF29853" s="104"/>
      <c r="AG29853" s="104"/>
      <c r="AK29853" s="104"/>
      <c r="AL29853" s="104"/>
      <c r="AO29853" s="104"/>
      <c r="AP29853" s="104"/>
    </row>
    <row r="29854" spans="21:42" ht="15" customHeight="1" x14ac:dyDescent="0.25">
      <c r="U29854" s="104"/>
      <c r="AB29854" s="104"/>
      <c r="AC29854" s="104"/>
      <c r="AF29854" s="104"/>
      <c r="AG29854" s="104"/>
      <c r="AK29854" s="104"/>
      <c r="AL29854" s="104"/>
      <c r="AO29854" s="104"/>
      <c r="AP29854" s="104"/>
    </row>
    <row r="29855" spans="21:42" ht="15" customHeight="1" x14ac:dyDescent="0.25">
      <c r="U29855" s="104"/>
      <c r="AB29855" s="104"/>
      <c r="AC29855" s="104"/>
      <c r="AF29855" s="104"/>
      <c r="AG29855" s="104"/>
      <c r="AK29855" s="104"/>
      <c r="AL29855" s="104"/>
      <c r="AO29855" s="104"/>
      <c r="AP29855" s="104"/>
    </row>
    <row r="29856" spans="21:42" ht="15" customHeight="1" x14ac:dyDescent="0.25">
      <c r="U29856" s="104"/>
      <c r="AB29856" s="104"/>
      <c r="AC29856" s="104"/>
      <c r="AF29856" s="104"/>
      <c r="AG29856" s="104"/>
      <c r="AK29856" s="104"/>
      <c r="AL29856" s="104"/>
      <c r="AO29856" s="104"/>
      <c r="AP29856" s="104"/>
    </row>
    <row r="29857" spans="21:42" ht="15" customHeight="1" x14ac:dyDescent="0.25">
      <c r="U29857" s="104"/>
      <c r="AB29857" s="104"/>
      <c r="AC29857" s="104"/>
      <c r="AF29857" s="104"/>
      <c r="AG29857" s="104"/>
      <c r="AK29857" s="104"/>
      <c r="AL29857" s="104"/>
      <c r="AO29857" s="104"/>
      <c r="AP29857" s="104"/>
    </row>
    <row r="29858" spans="21:42" ht="15" customHeight="1" x14ac:dyDescent="0.25">
      <c r="U29858" s="104"/>
      <c r="AB29858" s="104"/>
      <c r="AC29858" s="104"/>
      <c r="AF29858" s="104"/>
      <c r="AG29858" s="104"/>
      <c r="AK29858" s="104"/>
      <c r="AL29858" s="104"/>
      <c r="AO29858" s="104"/>
      <c r="AP29858" s="104"/>
    </row>
    <row r="29859" spans="21:42" ht="15" customHeight="1" x14ac:dyDescent="0.25">
      <c r="U29859" s="104"/>
      <c r="AB29859" s="104"/>
      <c r="AC29859" s="104"/>
      <c r="AF29859" s="104"/>
      <c r="AG29859" s="104"/>
      <c r="AK29859" s="104"/>
      <c r="AL29859" s="104"/>
      <c r="AO29859" s="104"/>
      <c r="AP29859" s="104"/>
    </row>
    <row r="29860" spans="21:42" ht="15" customHeight="1" x14ac:dyDescent="0.25">
      <c r="U29860" s="104"/>
      <c r="AB29860" s="104"/>
      <c r="AC29860" s="104"/>
      <c r="AF29860" s="104"/>
      <c r="AG29860" s="104"/>
      <c r="AK29860" s="104"/>
      <c r="AL29860" s="104"/>
      <c r="AO29860" s="104"/>
      <c r="AP29860" s="104"/>
    </row>
    <row r="29861" spans="21:42" ht="15" customHeight="1" x14ac:dyDescent="0.25">
      <c r="U29861" s="104"/>
      <c r="AB29861" s="104"/>
      <c r="AC29861" s="104"/>
      <c r="AF29861" s="104"/>
      <c r="AG29861" s="104"/>
      <c r="AK29861" s="104"/>
      <c r="AL29861" s="104"/>
      <c r="AO29861" s="104"/>
      <c r="AP29861" s="104"/>
    </row>
    <row r="29862" spans="21:42" ht="15" customHeight="1" x14ac:dyDescent="0.25">
      <c r="U29862" s="104"/>
      <c r="AB29862" s="104"/>
      <c r="AC29862" s="104"/>
      <c r="AF29862" s="104"/>
      <c r="AG29862" s="104"/>
      <c r="AK29862" s="104"/>
      <c r="AL29862" s="104"/>
      <c r="AO29862" s="104"/>
      <c r="AP29862" s="104"/>
    </row>
    <row r="29863" spans="21:42" ht="15" customHeight="1" x14ac:dyDescent="0.25">
      <c r="U29863" s="104"/>
      <c r="AB29863" s="104"/>
      <c r="AC29863" s="104"/>
      <c r="AF29863" s="104"/>
      <c r="AG29863" s="104"/>
      <c r="AK29863" s="104"/>
      <c r="AL29863" s="104"/>
      <c r="AO29863" s="104"/>
      <c r="AP29863" s="104"/>
    </row>
    <row r="29864" spans="21:42" ht="15" customHeight="1" x14ac:dyDescent="0.25">
      <c r="U29864" s="104"/>
      <c r="AB29864" s="104"/>
      <c r="AC29864" s="104"/>
      <c r="AF29864" s="104"/>
      <c r="AG29864" s="104"/>
      <c r="AK29864" s="104"/>
      <c r="AL29864" s="104"/>
      <c r="AO29864" s="104"/>
      <c r="AP29864" s="104"/>
    </row>
    <row r="29865" spans="21:42" ht="15" customHeight="1" x14ac:dyDescent="0.25">
      <c r="U29865" s="104"/>
      <c r="AB29865" s="104"/>
      <c r="AC29865" s="104"/>
      <c r="AF29865" s="104"/>
      <c r="AG29865" s="104"/>
      <c r="AK29865" s="104"/>
      <c r="AL29865" s="104"/>
      <c r="AO29865" s="104"/>
      <c r="AP29865" s="104"/>
    </row>
    <row r="29866" spans="21:42" ht="15" customHeight="1" x14ac:dyDescent="0.25">
      <c r="U29866" s="104"/>
      <c r="AB29866" s="104"/>
      <c r="AC29866" s="104"/>
      <c r="AF29866" s="104"/>
      <c r="AG29866" s="104"/>
      <c r="AK29866" s="104"/>
      <c r="AL29866" s="104"/>
      <c r="AO29866" s="104"/>
      <c r="AP29866" s="104"/>
    </row>
    <row r="29867" spans="21:42" ht="15" customHeight="1" x14ac:dyDescent="0.25">
      <c r="U29867" s="104"/>
      <c r="AB29867" s="104"/>
      <c r="AC29867" s="104"/>
      <c r="AF29867" s="104"/>
      <c r="AG29867" s="104"/>
      <c r="AK29867" s="104"/>
      <c r="AL29867" s="104"/>
      <c r="AO29867" s="104"/>
      <c r="AP29867" s="104"/>
    </row>
    <row r="29868" spans="21:42" ht="15" customHeight="1" x14ac:dyDescent="0.25">
      <c r="U29868" s="104"/>
      <c r="AB29868" s="104"/>
      <c r="AC29868" s="104"/>
      <c r="AF29868" s="104"/>
      <c r="AG29868" s="104"/>
      <c r="AK29868" s="104"/>
      <c r="AL29868" s="104"/>
      <c r="AO29868" s="104"/>
      <c r="AP29868" s="104"/>
    </row>
    <row r="29869" spans="21:42" ht="15" customHeight="1" x14ac:dyDescent="0.25">
      <c r="U29869" s="104"/>
      <c r="AB29869" s="104"/>
      <c r="AC29869" s="104"/>
      <c r="AF29869" s="104"/>
      <c r="AG29869" s="104"/>
      <c r="AK29869" s="104"/>
      <c r="AL29869" s="104"/>
      <c r="AO29869" s="104"/>
      <c r="AP29869" s="104"/>
    </row>
    <row r="29870" spans="21:42" ht="15" customHeight="1" x14ac:dyDescent="0.25">
      <c r="U29870" s="104"/>
      <c r="AB29870" s="104"/>
      <c r="AC29870" s="104"/>
      <c r="AF29870" s="104"/>
      <c r="AG29870" s="104"/>
      <c r="AK29870" s="104"/>
      <c r="AL29870" s="104"/>
      <c r="AO29870" s="104"/>
      <c r="AP29870" s="104"/>
    </row>
    <row r="29871" spans="21:42" ht="15" customHeight="1" x14ac:dyDescent="0.25">
      <c r="U29871" s="104"/>
      <c r="AB29871" s="104"/>
      <c r="AC29871" s="104"/>
      <c r="AF29871" s="104"/>
      <c r="AG29871" s="104"/>
      <c r="AK29871" s="104"/>
      <c r="AL29871" s="104"/>
      <c r="AO29871" s="104"/>
      <c r="AP29871" s="104"/>
    </row>
    <row r="29872" spans="21:42" ht="15" customHeight="1" x14ac:dyDescent="0.25">
      <c r="U29872" s="104"/>
      <c r="AB29872" s="104"/>
      <c r="AC29872" s="104"/>
      <c r="AF29872" s="104"/>
      <c r="AG29872" s="104"/>
      <c r="AK29872" s="104"/>
      <c r="AL29872" s="104"/>
      <c r="AO29872" s="104"/>
      <c r="AP29872" s="104"/>
    </row>
    <row r="29873" spans="21:42" ht="15" customHeight="1" x14ac:dyDescent="0.25">
      <c r="U29873" s="104"/>
      <c r="AB29873" s="104"/>
      <c r="AC29873" s="104"/>
      <c r="AF29873" s="104"/>
      <c r="AG29873" s="104"/>
      <c r="AK29873" s="104"/>
      <c r="AL29873" s="104"/>
      <c r="AO29873" s="104"/>
      <c r="AP29873" s="104"/>
    </row>
    <row r="29874" spans="21:42" ht="15" customHeight="1" x14ac:dyDescent="0.25">
      <c r="U29874" s="104"/>
      <c r="AB29874" s="104"/>
      <c r="AC29874" s="104"/>
      <c r="AF29874" s="104"/>
      <c r="AG29874" s="104"/>
      <c r="AK29874" s="104"/>
      <c r="AL29874" s="104"/>
      <c r="AO29874" s="104"/>
      <c r="AP29874" s="104"/>
    </row>
    <row r="29875" spans="21:42" ht="15" customHeight="1" x14ac:dyDescent="0.25">
      <c r="U29875" s="104"/>
      <c r="AB29875" s="104"/>
      <c r="AC29875" s="104"/>
      <c r="AF29875" s="104"/>
      <c r="AG29875" s="104"/>
      <c r="AK29875" s="104"/>
      <c r="AL29875" s="104"/>
      <c r="AO29875" s="104"/>
      <c r="AP29875" s="104"/>
    </row>
    <row r="29876" spans="21:42" ht="15" customHeight="1" x14ac:dyDescent="0.25">
      <c r="U29876" s="104"/>
      <c r="AB29876" s="104"/>
      <c r="AC29876" s="104"/>
      <c r="AF29876" s="104"/>
      <c r="AG29876" s="104"/>
      <c r="AK29876" s="104"/>
      <c r="AL29876" s="104"/>
      <c r="AO29876" s="104"/>
      <c r="AP29876" s="104"/>
    </row>
    <row r="29877" spans="21:42" ht="15" customHeight="1" x14ac:dyDescent="0.25">
      <c r="U29877" s="104"/>
      <c r="AB29877" s="104"/>
      <c r="AC29877" s="104"/>
      <c r="AF29877" s="104"/>
      <c r="AG29877" s="104"/>
      <c r="AK29877" s="104"/>
      <c r="AL29877" s="104"/>
      <c r="AO29877" s="104"/>
      <c r="AP29877" s="104"/>
    </row>
    <row r="29878" spans="21:42" ht="15" customHeight="1" x14ac:dyDescent="0.25">
      <c r="U29878" s="104"/>
      <c r="AB29878" s="104"/>
      <c r="AC29878" s="104"/>
      <c r="AF29878" s="104"/>
      <c r="AG29878" s="104"/>
      <c r="AK29878" s="104"/>
      <c r="AL29878" s="104"/>
      <c r="AO29878" s="104"/>
      <c r="AP29878" s="104"/>
    </row>
    <row r="29879" spans="21:42" ht="15" customHeight="1" x14ac:dyDescent="0.25">
      <c r="U29879" s="104"/>
      <c r="AB29879" s="104"/>
      <c r="AC29879" s="104"/>
      <c r="AF29879" s="104"/>
      <c r="AG29879" s="104"/>
      <c r="AK29879" s="104"/>
      <c r="AL29879" s="104"/>
      <c r="AO29879" s="104"/>
      <c r="AP29879" s="104"/>
    </row>
    <row r="29880" spans="21:42" ht="15" customHeight="1" x14ac:dyDescent="0.25">
      <c r="U29880" s="104"/>
      <c r="AB29880" s="104"/>
      <c r="AC29880" s="104"/>
      <c r="AF29880" s="104"/>
      <c r="AG29880" s="104"/>
      <c r="AK29880" s="104"/>
      <c r="AL29880" s="104"/>
      <c r="AO29880" s="104"/>
      <c r="AP29880" s="104"/>
    </row>
    <row r="29881" spans="21:42" ht="15" customHeight="1" x14ac:dyDescent="0.25">
      <c r="U29881" s="104"/>
      <c r="AB29881" s="104"/>
      <c r="AC29881" s="104"/>
      <c r="AF29881" s="104"/>
      <c r="AG29881" s="104"/>
      <c r="AK29881" s="104"/>
      <c r="AL29881" s="104"/>
      <c r="AO29881" s="104"/>
      <c r="AP29881" s="104"/>
    </row>
    <row r="29882" spans="21:42" ht="15" customHeight="1" x14ac:dyDescent="0.25">
      <c r="U29882" s="104"/>
      <c r="AB29882" s="104"/>
      <c r="AC29882" s="104"/>
      <c r="AF29882" s="104"/>
      <c r="AG29882" s="104"/>
      <c r="AK29882" s="104"/>
      <c r="AL29882" s="104"/>
      <c r="AO29882" s="104"/>
      <c r="AP29882" s="104"/>
    </row>
    <row r="29883" spans="21:42" ht="15" customHeight="1" x14ac:dyDescent="0.25">
      <c r="U29883" s="104"/>
      <c r="AB29883" s="104"/>
      <c r="AC29883" s="104"/>
      <c r="AF29883" s="104"/>
      <c r="AG29883" s="104"/>
      <c r="AK29883" s="104"/>
      <c r="AL29883" s="104"/>
      <c r="AO29883" s="104"/>
      <c r="AP29883" s="104"/>
    </row>
    <row r="29884" spans="21:42" ht="15" customHeight="1" x14ac:dyDescent="0.25">
      <c r="U29884" s="104"/>
      <c r="AB29884" s="104"/>
      <c r="AC29884" s="104"/>
      <c r="AF29884" s="104"/>
      <c r="AG29884" s="104"/>
      <c r="AK29884" s="104"/>
      <c r="AL29884" s="104"/>
      <c r="AO29884" s="104"/>
      <c r="AP29884" s="104"/>
    </row>
    <row r="29885" spans="21:42" ht="15" customHeight="1" x14ac:dyDescent="0.25">
      <c r="U29885" s="104"/>
      <c r="AB29885" s="104"/>
      <c r="AC29885" s="104"/>
      <c r="AF29885" s="104"/>
      <c r="AG29885" s="104"/>
      <c r="AK29885" s="104"/>
      <c r="AL29885" s="104"/>
      <c r="AO29885" s="104"/>
      <c r="AP29885" s="104"/>
    </row>
    <row r="29886" spans="21:42" ht="15" customHeight="1" x14ac:dyDescent="0.25">
      <c r="U29886" s="104"/>
      <c r="AB29886" s="104"/>
      <c r="AC29886" s="104"/>
      <c r="AF29886" s="104"/>
      <c r="AG29886" s="104"/>
      <c r="AK29886" s="104"/>
      <c r="AL29886" s="104"/>
      <c r="AO29886" s="104"/>
      <c r="AP29886" s="104"/>
    </row>
    <row r="29887" spans="21:42" ht="15" customHeight="1" x14ac:dyDescent="0.25">
      <c r="U29887" s="104"/>
      <c r="AB29887" s="104"/>
      <c r="AC29887" s="104"/>
      <c r="AF29887" s="104"/>
      <c r="AG29887" s="104"/>
      <c r="AK29887" s="104"/>
      <c r="AL29887" s="104"/>
      <c r="AO29887" s="104"/>
      <c r="AP29887" s="104"/>
    </row>
    <row r="29888" spans="21:42" ht="15" customHeight="1" x14ac:dyDescent="0.25">
      <c r="U29888" s="104"/>
      <c r="AB29888" s="104"/>
      <c r="AC29888" s="104"/>
      <c r="AF29888" s="104"/>
      <c r="AG29888" s="104"/>
      <c r="AK29888" s="104"/>
      <c r="AL29888" s="104"/>
      <c r="AO29888" s="104"/>
      <c r="AP29888" s="104"/>
    </row>
    <row r="29889" spans="21:42" ht="15" customHeight="1" x14ac:dyDescent="0.25">
      <c r="U29889" s="104"/>
      <c r="AB29889" s="104"/>
      <c r="AC29889" s="104"/>
      <c r="AF29889" s="104"/>
      <c r="AG29889" s="104"/>
      <c r="AK29889" s="104"/>
      <c r="AL29889" s="104"/>
      <c r="AO29889" s="104"/>
      <c r="AP29889" s="104"/>
    </row>
    <row r="29890" spans="21:42" ht="15" customHeight="1" x14ac:dyDescent="0.25">
      <c r="U29890" s="104"/>
      <c r="AB29890" s="104"/>
      <c r="AC29890" s="104"/>
      <c r="AF29890" s="104"/>
      <c r="AG29890" s="104"/>
      <c r="AK29890" s="104"/>
      <c r="AL29890" s="104"/>
      <c r="AO29890" s="104"/>
      <c r="AP29890" s="104"/>
    </row>
    <row r="29891" spans="21:42" ht="15" customHeight="1" x14ac:dyDescent="0.25">
      <c r="U29891" s="104"/>
      <c r="AB29891" s="104"/>
      <c r="AC29891" s="104"/>
      <c r="AF29891" s="104"/>
      <c r="AG29891" s="104"/>
      <c r="AK29891" s="104"/>
      <c r="AL29891" s="104"/>
      <c r="AO29891" s="104"/>
      <c r="AP29891" s="104"/>
    </row>
    <row r="29892" spans="21:42" ht="15" customHeight="1" x14ac:dyDescent="0.25">
      <c r="U29892" s="104"/>
      <c r="AB29892" s="104"/>
      <c r="AC29892" s="104"/>
      <c r="AF29892" s="104"/>
      <c r="AG29892" s="104"/>
      <c r="AK29892" s="104"/>
      <c r="AL29892" s="104"/>
      <c r="AO29892" s="104"/>
      <c r="AP29892" s="104"/>
    </row>
    <row r="29893" spans="21:42" ht="15" customHeight="1" x14ac:dyDescent="0.25">
      <c r="U29893" s="104"/>
      <c r="AB29893" s="104"/>
      <c r="AC29893" s="104"/>
      <c r="AF29893" s="104"/>
      <c r="AG29893" s="104"/>
      <c r="AK29893" s="104"/>
      <c r="AL29893" s="104"/>
      <c r="AO29893" s="104"/>
      <c r="AP29893" s="104"/>
    </row>
    <row r="29894" spans="21:42" ht="15" customHeight="1" x14ac:dyDescent="0.25">
      <c r="U29894" s="104"/>
      <c r="AB29894" s="104"/>
      <c r="AC29894" s="104"/>
      <c r="AF29894" s="104"/>
      <c r="AG29894" s="104"/>
      <c r="AK29894" s="104"/>
      <c r="AL29894" s="104"/>
      <c r="AO29894" s="104"/>
      <c r="AP29894" s="104"/>
    </row>
    <row r="29895" spans="21:42" ht="15" customHeight="1" x14ac:dyDescent="0.25">
      <c r="U29895" s="104"/>
      <c r="AB29895" s="104"/>
      <c r="AC29895" s="104"/>
      <c r="AF29895" s="104"/>
      <c r="AG29895" s="104"/>
      <c r="AK29895" s="104"/>
      <c r="AL29895" s="104"/>
      <c r="AO29895" s="104"/>
      <c r="AP29895" s="104"/>
    </row>
    <row r="29896" spans="21:42" ht="15" customHeight="1" x14ac:dyDescent="0.25">
      <c r="U29896" s="104"/>
      <c r="AB29896" s="104"/>
      <c r="AC29896" s="104"/>
      <c r="AF29896" s="104"/>
      <c r="AG29896" s="104"/>
      <c r="AK29896" s="104"/>
      <c r="AL29896" s="104"/>
      <c r="AO29896" s="104"/>
      <c r="AP29896" s="104"/>
    </row>
    <row r="29897" spans="21:42" ht="15" customHeight="1" x14ac:dyDescent="0.25">
      <c r="U29897" s="104"/>
      <c r="AB29897" s="104"/>
      <c r="AC29897" s="104"/>
      <c r="AF29897" s="104"/>
      <c r="AG29897" s="104"/>
      <c r="AK29897" s="104"/>
      <c r="AL29897" s="104"/>
      <c r="AO29897" s="104"/>
      <c r="AP29897" s="104"/>
    </row>
    <row r="29898" spans="21:42" ht="15" customHeight="1" x14ac:dyDescent="0.25">
      <c r="U29898" s="104"/>
      <c r="AB29898" s="104"/>
      <c r="AC29898" s="104"/>
      <c r="AF29898" s="104"/>
      <c r="AG29898" s="104"/>
      <c r="AK29898" s="104"/>
      <c r="AL29898" s="104"/>
      <c r="AO29898" s="104"/>
      <c r="AP29898" s="104"/>
    </row>
    <row r="29899" spans="21:42" ht="15" customHeight="1" x14ac:dyDescent="0.25">
      <c r="U29899" s="104"/>
      <c r="AB29899" s="104"/>
      <c r="AC29899" s="104"/>
      <c r="AF29899" s="104"/>
      <c r="AG29899" s="104"/>
      <c r="AK29899" s="104"/>
      <c r="AL29899" s="104"/>
      <c r="AO29899" s="104"/>
      <c r="AP29899" s="104"/>
    </row>
    <row r="29900" spans="21:42" ht="15" customHeight="1" x14ac:dyDescent="0.25">
      <c r="U29900" s="104"/>
      <c r="AB29900" s="104"/>
      <c r="AC29900" s="104"/>
      <c r="AF29900" s="104"/>
      <c r="AG29900" s="104"/>
      <c r="AK29900" s="104"/>
      <c r="AL29900" s="104"/>
      <c r="AO29900" s="104"/>
      <c r="AP29900" s="104"/>
    </row>
    <row r="29901" spans="21:42" ht="15" customHeight="1" x14ac:dyDescent="0.25">
      <c r="U29901" s="104"/>
      <c r="AB29901" s="104"/>
      <c r="AC29901" s="104"/>
      <c r="AF29901" s="104"/>
      <c r="AG29901" s="104"/>
      <c r="AK29901" s="104"/>
      <c r="AL29901" s="104"/>
      <c r="AO29901" s="104"/>
      <c r="AP29901" s="104"/>
    </row>
    <row r="29902" spans="21:42" ht="15" customHeight="1" x14ac:dyDescent="0.25">
      <c r="U29902" s="104"/>
      <c r="AB29902" s="104"/>
      <c r="AC29902" s="104"/>
      <c r="AF29902" s="104"/>
      <c r="AG29902" s="104"/>
      <c r="AK29902" s="104"/>
      <c r="AL29902" s="104"/>
      <c r="AO29902" s="104"/>
      <c r="AP29902" s="104"/>
    </row>
    <row r="29903" spans="21:42" ht="15" customHeight="1" x14ac:dyDescent="0.25">
      <c r="U29903" s="104"/>
      <c r="AB29903" s="104"/>
      <c r="AC29903" s="104"/>
      <c r="AF29903" s="104"/>
      <c r="AG29903" s="104"/>
      <c r="AK29903" s="104"/>
      <c r="AL29903" s="104"/>
      <c r="AO29903" s="104"/>
      <c r="AP29903" s="104"/>
    </row>
    <row r="29904" spans="21:42" ht="15" customHeight="1" x14ac:dyDescent="0.25">
      <c r="U29904" s="104"/>
      <c r="AB29904" s="104"/>
      <c r="AC29904" s="104"/>
      <c r="AF29904" s="104"/>
      <c r="AG29904" s="104"/>
      <c r="AK29904" s="104"/>
      <c r="AL29904" s="104"/>
      <c r="AO29904" s="104"/>
      <c r="AP29904" s="104"/>
    </row>
    <row r="29905" spans="21:42" ht="15" customHeight="1" x14ac:dyDescent="0.25">
      <c r="U29905" s="104"/>
      <c r="AB29905" s="104"/>
      <c r="AC29905" s="104"/>
      <c r="AF29905" s="104"/>
      <c r="AG29905" s="104"/>
      <c r="AK29905" s="104"/>
      <c r="AL29905" s="104"/>
      <c r="AO29905" s="104"/>
      <c r="AP29905" s="104"/>
    </row>
    <row r="29906" spans="21:42" ht="15" customHeight="1" x14ac:dyDescent="0.25">
      <c r="U29906" s="104"/>
      <c r="AB29906" s="104"/>
      <c r="AC29906" s="104"/>
      <c r="AF29906" s="104"/>
      <c r="AG29906" s="104"/>
      <c r="AK29906" s="104"/>
      <c r="AL29906" s="104"/>
      <c r="AO29906" s="104"/>
      <c r="AP29906" s="104"/>
    </row>
    <row r="29907" spans="21:42" ht="15" customHeight="1" x14ac:dyDescent="0.25">
      <c r="U29907" s="104"/>
      <c r="AB29907" s="104"/>
      <c r="AC29907" s="104"/>
      <c r="AF29907" s="104"/>
      <c r="AG29907" s="104"/>
      <c r="AK29907" s="104"/>
      <c r="AL29907" s="104"/>
      <c r="AO29907" s="104"/>
      <c r="AP29907" s="104"/>
    </row>
    <row r="29908" spans="21:42" ht="15" customHeight="1" x14ac:dyDescent="0.25">
      <c r="U29908" s="104"/>
      <c r="AB29908" s="104"/>
      <c r="AC29908" s="104"/>
      <c r="AF29908" s="104"/>
      <c r="AG29908" s="104"/>
      <c r="AK29908" s="104"/>
      <c r="AL29908" s="104"/>
      <c r="AO29908" s="104"/>
      <c r="AP29908" s="104"/>
    </row>
    <row r="29909" spans="21:42" ht="15" customHeight="1" x14ac:dyDescent="0.25">
      <c r="U29909" s="104"/>
      <c r="AB29909" s="104"/>
      <c r="AC29909" s="104"/>
      <c r="AF29909" s="104"/>
      <c r="AG29909" s="104"/>
      <c r="AK29909" s="104"/>
      <c r="AL29909" s="104"/>
      <c r="AO29909" s="104"/>
      <c r="AP29909" s="104"/>
    </row>
    <row r="29910" spans="21:42" ht="15" customHeight="1" x14ac:dyDescent="0.25">
      <c r="U29910" s="104"/>
      <c r="AB29910" s="104"/>
      <c r="AC29910" s="104"/>
      <c r="AF29910" s="104"/>
      <c r="AG29910" s="104"/>
      <c r="AK29910" s="104"/>
      <c r="AL29910" s="104"/>
      <c r="AO29910" s="104"/>
      <c r="AP29910" s="104"/>
    </row>
    <row r="29911" spans="21:42" ht="15" customHeight="1" x14ac:dyDescent="0.25">
      <c r="U29911" s="104"/>
      <c r="AB29911" s="104"/>
      <c r="AC29911" s="104"/>
      <c r="AF29911" s="104"/>
      <c r="AG29911" s="104"/>
      <c r="AK29911" s="104"/>
      <c r="AL29911" s="104"/>
      <c r="AO29911" s="104"/>
      <c r="AP29911" s="104"/>
    </row>
    <row r="29912" spans="21:42" ht="15" customHeight="1" x14ac:dyDescent="0.25">
      <c r="U29912" s="104"/>
      <c r="AB29912" s="104"/>
      <c r="AC29912" s="104"/>
      <c r="AF29912" s="104"/>
      <c r="AG29912" s="104"/>
      <c r="AK29912" s="104"/>
      <c r="AL29912" s="104"/>
      <c r="AO29912" s="104"/>
      <c r="AP29912" s="104"/>
    </row>
    <row r="29913" spans="21:42" ht="15" customHeight="1" x14ac:dyDescent="0.25">
      <c r="U29913" s="104"/>
      <c r="AB29913" s="104"/>
      <c r="AC29913" s="104"/>
      <c r="AF29913" s="104"/>
      <c r="AG29913" s="104"/>
      <c r="AK29913" s="104"/>
      <c r="AL29913" s="104"/>
      <c r="AO29913" s="104"/>
      <c r="AP29913" s="104"/>
    </row>
    <row r="29914" spans="21:42" ht="15" customHeight="1" x14ac:dyDescent="0.25">
      <c r="U29914" s="104"/>
      <c r="AB29914" s="104"/>
      <c r="AC29914" s="104"/>
      <c r="AF29914" s="104"/>
      <c r="AG29914" s="104"/>
      <c r="AK29914" s="104"/>
      <c r="AL29914" s="104"/>
      <c r="AO29914" s="104"/>
      <c r="AP29914" s="104"/>
    </row>
    <row r="29915" spans="21:42" ht="15" customHeight="1" x14ac:dyDescent="0.25">
      <c r="U29915" s="104"/>
      <c r="AB29915" s="104"/>
      <c r="AC29915" s="104"/>
      <c r="AF29915" s="104"/>
      <c r="AG29915" s="104"/>
      <c r="AK29915" s="104"/>
      <c r="AL29915" s="104"/>
      <c r="AO29915" s="104"/>
      <c r="AP29915" s="104"/>
    </row>
    <row r="29916" spans="21:42" ht="15" customHeight="1" x14ac:dyDescent="0.25">
      <c r="U29916" s="104"/>
      <c r="AB29916" s="104"/>
      <c r="AC29916" s="104"/>
      <c r="AF29916" s="104"/>
      <c r="AG29916" s="104"/>
      <c r="AK29916" s="104"/>
      <c r="AL29916" s="104"/>
      <c r="AO29916" s="104"/>
      <c r="AP29916" s="104"/>
    </row>
    <row r="29917" spans="21:42" ht="15" customHeight="1" x14ac:dyDescent="0.25">
      <c r="U29917" s="104"/>
      <c r="AB29917" s="104"/>
      <c r="AC29917" s="104"/>
      <c r="AF29917" s="104"/>
      <c r="AG29917" s="104"/>
      <c r="AK29917" s="104"/>
      <c r="AL29917" s="104"/>
      <c r="AO29917" s="104"/>
      <c r="AP29917" s="104"/>
    </row>
    <row r="29918" spans="21:42" ht="15" customHeight="1" x14ac:dyDescent="0.25">
      <c r="U29918" s="104"/>
      <c r="AB29918" s="104"/>
      <c r="AC29918" s="104"/>
      <c r="AF29918" s="104"/>
      <c r="AG29918" s="104"/>
      <c r="AK29918" s="104"/>
      <c r="AL29918" s="104"/>
      <c r="AO29918" s="104"/>
      <c r="AP29918" s="104"/>
    </row>
    <row r="29919" spans="21:42" ht="15" customHeight="1" x14ac:dyDescent="0.25">
      <c r="U29919" s="104"/>
      <c r="AB29919" s="104"/>
      <c r="AC29919" s="104"/>
      <c r="AF29919" s="104"/>
      <c r="AG29919" s="104"/>
      <c r="AK29919" s="104"/>
      <c r="AL29919" s="104"/>
      <c r="AO29919" s="104"/>
      <c r="AP29919" s="104"/>
    </row>
    <row r="29920" spans="21:42" ht="15" customHeight="1" x14ac:dyDescent="0.25">
      <c r="U29920" s="104"/>
      <c r="AB29920" s="104"/>
      <c r="AC29920" s="104"/>
      <c r="AF29920" s="104"/>
      <c r="AG29920" s="104"/>
      <c r="AK29920" s="104"/>
      <c r="AL29920" s="104"/>
      <c r="AO29920" s="104"/>
      <c r="AP29920" s="104"/>
    </row>
    <row r="29921" spans="21:42" ht="15" customHeight="1" x14ac:dyDescent="0.25">
      <c r="U29921" s="104"/>
      <c r="AB29921" s="104"/>
      <c r="AC29921" s="104"/>
      <c r="AF29921" s="104"/>
      <c r="AG29921" s="104"/>
      <c r="AK29921" s="104"/>
      <c r="AL29921" s="104"/>
      <c r="AO29921" s="104"/>
      <c r="AP29921" s="104"/>
    </row>
    <row r="29922" spans="21:42" ht="15" customHeight="1" x14ac:dyDescent="0.25">
      <c r="U29922" s="104"/>
      <c r="AB29922" s="104"/>
      <c r="AC29922" s="104"/>
      <c r="AF29922" s="104"/>
      <c r="AG29922" s="104"/>
      <c r="AK29922" s="104"/>
      <c r="AL29922" s="104"/>
      <c r="AO29922" s="104"/>
      <c r="AP29922" s="104"/>
    </row>
    <row r="29923" spans="21:42" ht="15" customHeight="1" x14ac:dyDescent="0.25">
      <c r="U29923" s="104"/>
      <c r="AB29923" s="104"/>
      <c r="AC29923" s="104"/>
      <c r="AF29923" s="104"/>
      <c r="AG29923" s="104"/>
      <c r="AK29923" s="104"/>
      <c r="AL29923" s="104"/>
      <c r="AO29923" s="104"/>
      <c r="AP29923" s="104"/>
    </row>
    <row r="29924" spans="21:42" ht="15" customHeight="1" x14ac:dyDescent="0.25">
      <c r="U29924" s="104"/>
      <c r="AB29924" s="104"/>
      <c r="AC29924" s="104"/>
      <c r="AF29924" s="104"/>
      <c r="AG29924" s="104"/>
      <c r="AK29924" s="104"/>
      <c r="AL29924" s="104"/>
      <c r="AO29924" s="104"/>
      <c r="AP29924" s="104"/>
    </row>
    <row r="29925" spans="21:42" ht="15" customHeight="1" x14ac:dyDescent="0.25">
      <c r="U29925" s="104"/>
      <c r="AB29925" s="104"/>
      <c r="AC29925" s="104"/>
      <c r="AF29925" s="104"/>
      <c r="AG29925" s="104"/>
      <c r="AK29925" s="104"/>
      <c r="AL29925" s="104"/>
      <c r="AO29925" s="104"/>
      <c r="AP29925" s="104"/>
    </row>
    <row r="29926" spans="21:42" ht="15" customHeight="1" x14ac:dyDescent="0.25">
      <c r="U29926" s="104"/>
      <c r="AB29926" s="104"/>
      <c r="AC29926" s="104"/>
      <c r="AF29926" s="104"/>
      <c r="AG29926" s="104"/>
      <c r="AK29926" s="104"/>
      <c r="AL29926" s="104"/>
      <c r="AO29926" s="104"/>
      <c r="AP29926" s="104"/>
    </row>
    <row r="29927" spans="21:42" ht="15" customHeight="1" x14ac:dyDescent="0.25">
      <c r="U29927" s="104"/>
      <c r="AB29927" s="104"/>
      <c r="AC29927" s="104"/>
      <c r="AF29927" s="104"/>
      <c r="AG29927" s="104"/>
      <c r="AK29927" s="104"/>
      <c r="AL29927" s="104"/>
      <c r="AO29927" s="104"/>
      <c r="AP29927" s="104"/>
    </row>
    <row r="29928" spans="21:42" ht="15" customHeight="1" x14ac:dyDescent="0.25">
      <c r="U29928" s="104"/>
      <c r="AB29928" s="104"/>
      <c r="AC29928" s="104"/>
      <c r="AF29928" s="104"/>
      <c r="AG29928" s="104"/>
      <c r="AK29928" s="104"/>
      <c r="AL29928" s="104"/>
      <c r="AO29928" s="104"/>
      <c r="AP29928" s="104"/>
    </row>
    <row r="29929" spans="21:42" ht="15" customHeight="1" x14ac:dyDescent="0.25">
      <c r="U29929" s="104"/>
      <c r="AB29929" s="104"/>
      <c r="AC29929" s="104"/>
      <c r="AF29929" s="104"/>
      <c r="AG29929" s="104"/>
      <c r="AK29929" s="104"/>
      <c r="AL29929" s="104"/>
      <c r="AO29929" s="104"/>
      <c r="AP29929" s="104"/>
    </row>
    <row r="29930" spans="21:42" ht="15" customHeight="1" x14ac:dyDescent="0.25">
      <c r="U29930" s="104"/>
      <c r="AB29930" s="104"/>
      <c r="AC29930" s="104"/>
      <c r="AF29930" s="104"/>
      <c r="AG29930" s="104"/>
      <c r="AK29930" s="104"/>
      <c r="AL29930" s="104"/>
      <c r="AO29930" s="104"/>
      <c r="AP29930" s="104"/>
    </row>
    <row r="29931" spans="21:42" ht="15" customHeight="1" x14ac:dyDescent="0.25">
      <c r="U29931" s="104"/>
      <c r="AB29931" s="104"/>
      <c r="AC29931" s="104"/>
      <c r="AF29931" s="104"/>
      <c r="AG29931" s="104"/>
      <c r="AK29931" s="104"/>
      <c r="AL29931" s="104"/>
      <c r="AO29931" s="104"/>
      <c r="AP29931" s="104"/>
    </row>
    <row r="29932" spans="21:42" ht="15" customHeight="1" x14ac:dyDescent="0.25">
      <c r="U29932" s="104"/>
      <c r="AB29932" s="104"/>
      <c r="AC29932" s="104"/>
      <c r="AF29932" s="104"/>
      <c r="AG29932" s="104"/>
      <c r="AK29932" s="104"/>
      <c r="AL29932" s="104"/>
      <c r="AO29932" s="104"/>
      <c r="AP29932" s="104"/>
    </row>
    <row r="29933" spans="21:42" ht="15" customHeight="1" x14ac:dyDescent="0.25">
      <c r="U29933" s="104"/>
      <c r="AB29933" s="104"/>
      <c r="AC29933" s="104"/>
      <c r="AF29933" s="104"/>
      <c r="AG29933" s="104"/>
      <c r="AK29933" s="104"/>
      <c r="AL29933" s="104"/>
      <c r="AO29933" s="104"/>
      <c r="AP29933" s="104"/>
    </row>
    <row r="29934" spans="21:42" ht="15" customHeight="1" x14ac:dyDescent="0.25">
      <c r="U29934" s="104"/>
      <c r="AB29934" s="104"/>
      <c r="AC29934" s="104"/>
      <c r="AF29934" s="104"/>
      <c r="AG29934" s="104"/>
      <c r="AK29934" s="104"/>
      <c r="AL29934" s="104"/>
      <c r="AO29934" s="104"/>
      <c r="AP29934" s="104"/>
    </row>
    <row r="29935" spans="21:42" ht="15" customHeight="1" x14ac:dyDescent="0.25">
      <c r="U29935" s="104"/>
      <c r="AB29935" s="104"/>
      <c r="AC29935" s="104"/>
      <c r="AF29935" s="104"/>
      <c r="AG29935" s="104"/>
      <c r="AK29935" s="104"/>
      <c r="AL29935" s="104"/>
      <c r="AO29935" s="104"/>
      <c r="AP29935" s="104"/>
    </row>
    <row r="29936" spans="21:42" ht="15" customHeight="1" x14ac:dyDescent="0.25">
      <c r="U29936" s="104"/>
      <c r="AB29936" s="104"/>
      <c r="AC29936" s="104"/>
      <c r="AF29936" s="104"/>
      <c r="AG29936" s="104"/>
      <c r="AK29936" s="104"/>
      <c r="AL29936" s="104"/>
      <c r="AO29936" s="104"/>
      <c r="AP29936" s="104"/>
    </row>
    <row r="29937" spans="21:42" ht="15" customHeight="1" x14ac:dyDescent="0.25">
      <c r="U29937" s="104"/>
      <c r="AB29937" s="104"/>
      <c r="AC29937" s="104"/>
      <c r="AF29937" s="104"/>
      <c r="AG29937" s="104"/>
      <c r="AK29937" s="104"/>
      <c r="AL29937" s="104"/>
      <c r="AO29937" s="104"/>
      <c r="AP29937" s="104"/>
    </row>
    <row r="29938" spans="21:42" ht="15" customHeight="1" x14ac:dyDescent="0.25">
      <c r="U29938" s="104"/>
      <c r="AB29938" s="104"/>
      <c r="AC29938" s="104"/>
      <c r="AF29938" s="104"/>
      <c r="AG29938" s="104"/>
      <c r="AK29938" s="104"/>
      <c r="AL29938" s="104"/>
      <c r="AO29938" s="104"/>
      <c r="AP29938" s="104"/>
    </row>
    <row r="29939" spans="21:42" ht="15" customHeight="1" x14ac:dyDescent="0.25">
      <c r="U29939" s="104"/>
      <c r="AB29939" s="104"/>
      <c r="AC29939" s="104"/>
      <c r="AF29939" s="104"/>
      <c r="AG29939" s="104"/>
      <c r="AK29939" s="104"/>
      <c r="AL29939" s="104"/>
      <c r="AO29939" s="104"/>
      <c r="AP29939" s="104"/>
    </row>
    <row r="29940" spans="21:42" ht="15" customHeight="1" x14ac:dyDescent="0.25">
      <c r="U29940" s="104"/>
      <c r="AB29940" s="104"/>
      <c r="AC29940" s="104"/>
      <c r="AF29940" s="104"/>
      <c r="AG29940" s="104"/>
      <c r="AK29940" s="104"/>
      <c r="AL29940" s="104"/>
      <c r="AO29940" s="104"/>
      <c r="AP29940" s="104"/>
    </row>
    <row r="29941" spans="21:42" ht="15" customHeight="1" x14ac:dyDescent="0.25">
      <c r="U29941" s="104"/>
      <c r="AB29941" s="104"/>
      <c r="AC29941" s="104"/>
      <c r="AF29941" s="104"/>
      <c r="AG29941" s="104"/>
      <c r="AK29941" s="104"/>
      <c r="AL29941" s="104"/>
      <c r="AO29941" s="104"/>
      <c r="AP29941" s="104"/>
    </row>
    <row r="29942" spans="21:42" ht="15" customHeight="1" x14ac:dyDescent="0.25">
      <c r="U29942" s="104"/>
      <c r="AB29942" s="104"/>
      <c r="AC29942" s="104"/>
      <c r="AF29942" s="104"/>
      <c r="AG29942" s="104"/>
      <c r="AK29942" s="104"/>
      <c r="AL29942" s="104"/>
      <c r="AO29942" s="104"/>
      <c r="AP29942" s="104"/>
    </row>
    <row r="29943" spans="21:42" ht="15" customHeight="1" x14ac:dyDescent="0.25">
      <c r="U29943" s="104"/>
      <c r="AB29943" s="104"/>
      <c r="AC29943" s="104"/>
      <c r="AF29943" s="104"/>
      <c r="AG29943" s="104"/>
      <c r="AK29943" s="104"/>
      <c r="AL29943" s="104"/>
      <c r="AO29943" s="104"/>
      <c r="AP29943" s="104"/>
    </row>
    <row r="29944" spans="21:42" ht="15" customHeight="1" x14ac:dyDescent="0.25">
      <c r="U29944" s="104"/>
      <c r="AB29944" s="104"/>
      <c r="AC29944" s="104"/>
      <c r="AF29944" s="104"/>
      <c r="AG29944" s="104"/>
      <c r="AK29944" s="104"/>
      <c r="AL29944" s="104"/>
      <c r="AO29944" s="104"/>
      <c r="AP29944" s="104"/>
    </row>
    <row r="29945" spans="21:42" ht="15" customHeight="1" x14ac:dyDescent="0.25">
      <c r="U29945" s="104"/>
      <c r="AB29945" s="104"/>
      <c r="AC29945" s="104"/>
      <c r="AF29945" s="104"/>
      <c r="AG29945" s="104"/>
      <c r="AK29945" s="104"/>
      <c r="AL29945" s="104"/>
      <c r="AO29945" s="104"/>
      <c r="AP29945" s="104"/>
    </row>
    <row r="29946" spans="21:42" ht="15" customHeight="1" x14ac:dyDescent="0.25">
      <c r="U29946" s="104"/>
      <c r="AB29946" s="104"/>
      <c r="AC29946" s="104"/>
      <c r="AF29946" s="104"/>
      <c r="AG29946" s="104"/>
      <c r="AK29946" s="104"/>
      <c r="AL29946" s="104"/>
      <c r="AO29946" s="104"/>
      <c r="AP29946" s="104"/>
    </row>
    <row r="29947" spans="21:42" ht="15" customHeight="1" x14ac:dyDescent="0.25">
      <c r="U29947" s="104"/>
      <c r="AB29947" s="104"/>
      <c r="AC29947" s="104"/>
      <c r="AF29947" s="104"/>
      <c r="AG29947" s="104"/>
      <c r="AK29947" s="104"/>
      <c r="AL29947" s="104"/>
      <c r="AO29947" s="104"/>
      <c r="AP29947" s="104"/>
    </row>
    <row r="29948" spans="21:42" ht="15" customHeight="1" x14ac:dyDescent="0.25">
      <c r="U29948" s="104"/>
      <c r="AB29948" s="104"/>
      <c r="AC29948" s="104"/>
      <c r="AF29948" s="104"/>
      <c r="AG29948" s="104"/>
      <c r="AK29948" s="104"/>
      <c r="AL29948" s="104"/>
      <c r="AO29948" s="104"/>
      <c r="AP29948" s="104"/>
    </row>
    <row r="29949" spans="21:42" ht="15" customHeight="1" x14ac:dyDescent="0.25">
      <c r="U29949" s="104"/>
      <c r="AB29949" s="104"/>
      <c r="AC29949" s="104"/>
      <c r="AF29949" s="104"/>
      <c r="AG29949" s="104"/>
      <c r="AK29949" s="104"/>
      <c r="AL29949" s="104"/>
      <c r="AO29949" s="104"/>
      <c r="AP29949" s="104"/>
    </row>
    <row r="29950" spans="21:42" ht="15" customHeight="1" x14ac:dyDescent="0.25">
      <c r="U29950" s="104"/>
      <c r="AB29950" s="104"/>
      <c r="AC29950" s="104"/>
      <c r="AF29950" s="104"/>
      <c r="AG29950" s="104"/>
      <c r="AK29950" s="104"/>
      <c r="AL29950" s="104"/>
      <c r="AO29950" s="104"/>
      <c r="AP29950" s="104"/>
    </row>
    <row r="29951" spans="21:42" ht="15" customHeight="1" x14ac:dyDescent="0.25">
      <c r="U29951" s="104"/>
      <c r="AB29951" s="104"/>
      <c r="AC29951" s="104"/>
      <c r="AF29951" s="104"/>
      <c r="AG29951" s="104"/>
      <c r="AK29951" s="104"/>
      <c r="AL29951" s="104"/>
      <c r="AO29951" s="104"/>
      <c r="AP29951" s="104"/>
    </row>
    <row r="29952" spans="21:42" ht="15" customHeight="1" x14ac:dyDescent="0.25">
      <c r="U29952" s="104"/>
      <c r="AB29952" s="104"/>
      <c r="AC29952" s="104"/>
      <c r="AF29952" s="104"/>
      <c r="AG29952" s="104"/>
      <c r="AK29952" s="104"/>
      <c r="AL29952" s="104"/>
      <c r="AO29952" s="104"/>
      <c r="AP29952" s="104"/>
    </row>
    <row r="29953" spans="21:42" ht="15" customHeight="1" x14ac:dyDescent="0.25">
      <c r="U29953" s="104"/>
      <c r="AB29953" s="104"/>
      <c r="AC29953" s="104"/>
      <c r="AF29953" s="104"/>
      <c r="AG29953" s="104"/>
      <c r="AK29953" s="104"/>
      <c r="AL29953" s="104"/>
      <c r="AO29953" s="104"/>
      <c r="AP29953" s="104"/>
    </row>
    <row r="29954" spans="21:42" ht="15" customHeight="1" x14ac:dyDescent="0.25">
      <c r="U29954" s="104"/>
      <c r="AB29954" s="104"/>
      <c r="AC29954" s="104"/>
      <c r="AF29954" s="104"/>
      <c r="AG29954" s="104"/>
      <c r="AK29954" s="104"/>
      <c r="AL29954" s="104"/>
      <c r="AO29954" s="104"/>
      <c r="AP29954" s="104"/>
    </row>
    <row r="29955" spans="21:42" ht="15" customHeight="1" x14ac:dyDescent="0.25">
      <c r="U29955" s="104"/>
      <c r="AB29955" s="104"/>
      <c r="AC29955" s="104"/>
      <c r="AF29955" s="104"/>
      <c r="AG29955" s="104"/>
      <c r="AK29955" s="104"/>
      <c r="AL29955" s="104"/>
      <c r="AO29955" s="104"/>
      <c r="AP29955" s="104"/>
    </row>
    <row r="29956" spans="21:42" ht="15" customHeight="1" x14ac:dyDescent="0.25">
      <c r="U29956" s="104"/>
      <c r="AB29956" s="104"/>
      <c r="AC29956" s="104"/>
      <c r="AF29956" s="104"/>
      <c r="AG29956" s="104"/>
      <c r="AK29956" s="104"/>
      <c r="AL29956" s="104"/>
      <c r="AO29956" s="104"/>
      <c r="AP29956" s="104"/>
    </row>
    <row r="29957" spans="21:42" ht="15" customHeight="1" x14ac:dyDescent="0.25">
      <c r="U29957" s="104"/>
      <c r="AB29957" s="104"/>
      <c r="AC29957" s="104"/>
      <c r="AF29957" s="104"/>
      <c r="AG29957" s="104"/>
      <c r="AK29957" s="104"/>
      <c r="AL29957" s="104"/>
      <c r="AO29957" s="104"/>
      <c r="AP29957" s="104"/>
    </row>
    <row r="29958" spans="21:42" ht="15" customHeight="1" x14ac:dyDescent="0.25">
      <c r="U29958" s="104"/>
      <c r="AB29958" s="104"/>
      <c r="AC29958" s="104"/>
      <c r="AF29958" s="104"/>
      <c r="AG29958" s="104"/>
      <c r="AK29958" s="104"/>
      <c r="AL29958" s="104"/>
      <c r="AO29958" s="104"/>
      <c r="AP29958" s="104"/>
    </row>
    <row r="29959" spans="21:42" ht="15" customHeight="1" x14ac:dyDescent="0.25">
      <c r="U29959" s="104"/>
      <c r="AB29959" s="104"/>
      <c r="AC29959" s="104"/>
      <c r="AF29959" s="104"/>
      <c r="AG29959" s="104"/>
      <c r="AK29959" s="104"/>
      <c r="AL29959" s="104"/>
      <c r="AO29959" s="104"/>
      <c r="AP29959" s="104"/>
    </row>
    <row r="29960" spans="21:42" ht="15" customHeight="1" x14ac:dyDescent="0.25">
      <c r="U29960" s="104"/>
      <c r="AB29960" s="104"/>
      <c r="AC29960" s="104"/>
      <c r="AF29960" s="104"/>
      <c r="AG29960" s="104"/>
      <c r="AK29960" s="104"/>
      <c r="AL29960" s="104"/>
      <c r="AO29960" s="104"/>
      <c r="AP29960" s="104"/>
    </row>
    <row r="29961" spans="21:42" ht="15" customHeight="1" x14ac:dyDescent="0.25">
      <c r="U29961" s="104"/>
      <c r="AB29961" s="104"/>
      <c r="AC29961" s="104"/>
      <c r="AF29961" s="104"/>
      <c r="AG29961" s="104"/>
      <c r="AK29961" s="104"/>
      <c r="AL29961" s="104"/>
      <c r="AO29961" s="104"/>
      <c r="AP29961" s="104"/>
    </row>
    <row r="29962" spans="21:42" ht="15" customHeight="1" x14ac:dyDescent="0.25">
      <c r="U29962" s="104"/>
      <c r="AB29962" s="104"/>
      <c r="AC29962" s="104"/>
      <c r="AF29962" s="104"/>
      <c r="AG29962" s="104"/>
      <c r="AK29962" s="104"/>
      <c r="AL29962" s="104"/>
      <c r="AO29962" s="104"/>
      <c r="AP29962" s="104"/>
    </row>
    <row r="29963" spans="21:42" ht="15" customHeight="1" x14ac:dyDescent="0.25">
      <c r="U29963" s="104"/>
      <c r="AB29963" s="104"/>
      <c r="AC29963" s="104"/>
      <c r="AF29963" s="104"/>
      <c r="AG29963" s="104"/>
      <c r="AK29963" s="104"/>
      <c r="AL29963" s="104"/>
      <c r="AO29963" s="104"/>
      <c r="AP29963" s="104"/>
    </row>
    <row r="29964" spans="21:42" ht="15" customHeight="1" x14ac:dyDescent="0.25">
      <c r="U29964" s="104"/>
      <c r="AB29964" s="104"/>
      <c r="AC29964" s="104"/>
      <c r="AF29964" s="104"/>
      <c r="AG29964" s="104"/>
      <c r="AK29964" s="104"/>
      <c r="AL29964" s="104"/>
      <c r="AO29964" s="104"/>
      <c r="AP29964" s="104"/>
    </row>
    <row r="29965" spans="21:42" ht="15" customHeight="1" x14ac:dyDescent="0.25">
      <c r="U29965" s="104"/>
      <c r="AB29965" s="104"/>
      <c r="AC29965" s="104"/>
      <c r="AF29965" s="104"/>
      <c r="AG29965" s="104"/>
      <c r="AK29965" s="104"/>
      <c r="AL29965" s="104"/>
      <c r="AO29965" s="104"/>
      <c r="AP29965" s="104"/>
    </row>
    <row r="29966" spans="21:42" ht="15" customHeight="1" x14ac:dyDescent="0.25">
      <c r="U29966" s="104"/>
      <c r="AB29966" s="104"/>
      <c r="AC29966" s="104"/>
      <c r="AF29966" s="104"/>
      <c r="AG29966" s="104"/>
      <c r="AK29966" s="104"/>
      <c r="AL29966" s="104"/>
      <c r="AO29966" s="104"/>
      <c r="AP29966" s="104"/>
    </row>
    <row r="29967" spans="21:42" ht="15" customHeight="1" x14ac:dyDescent="0.25">
      <c r="U29967" s="104"/>
      <c r="AB29967" s="104"/>
      <c r="AC29967" s="104"/>
      <c r="AF29967" s="104"/>
      <c r="AG29967" s="104"/>
      <c r="AK29967" s="104"/>
      <c r="AL29967" s="104"/>
      <c r="AO29967" s="104"/>
      <c r="AP29967" s="104"/>
    </row>
    <row r="29968" spans="21:42" ht="15" customHeight="1" x14ac:dyDescent="0.25">
      <c r="U29968" s="104"/>
      <c r="AB29968" s="104"/>
      <c r="AC29968" s="104"/>
      <c r="AF29968" s="104"/>
      <c r="AG29968" s="104"/>
      <c r="AK29968" s="104"/>
      <c r="AL29968" s="104"/>
      <c r="AO29968" s="104"/>
      <c r="AP29968" s="104"/>
    </row>
    <row r="29969" spans="21:42" ht="15" customHeight="1" x14ac:dyDescent="0.25">
      <c r="U29969" s="104"/>
      <c r="AB29969" s="104"/>
      <c r="AC29969" s="104"/>
      <c r="AF29969" s="104"/>
      <c r="AG29969" s="104"/>
      <c r="AK29969" s="104"/>
      <c r="AL29969" s="104"/>
      <c r="AO29969" s="104"/>
      <c r="AP29969" s="104"/>
    </row>
    <row r="29970" spans="21:42" ht="15" customHeight="1" x14ac:dyDescent="0.25">
      <c r="U29970" s="104"/>
      <c r="AB29970" s="104"/>
      <c r="AC29970" s="104"/>
      <c r="AF29970" s="104"/>
      <c r="AG29970" s="104"/>
      <c r="AK29970" s="104"/>
      <c r="AL29970" s="104"/>
      <c r="AO29970" s="104"/>
      <c r="AP29970" s="104"/>
    </row>
    <row r="29971" spans="21:42" ht="15" customHeight="1" x14ac:dyDescent="0.25">
      <c r="U29971" s="104"/>
      <c r="AB29971" s="104"/>
      <c r="AC29971" s="104"/>
      <c r="AF29971" s="104"/>
      <c r="AG29971" s="104"/>
      <c r="AK29971" s="104"/>
      <c r="AL29971" s="104"/>
      <c r="AO29971" s="104"/>
      <c r="AP29971" s="104"/>
    </row>
    <row r="29972" spans="21:42" ht="15" customHeight="1" x14ac:dyDescent="0.25">
      <c r="U29972" s="104"/>
      <c r="AB29972" s="104"/>
      <c r="AC29972" s="104"/>
      <c r="AF29972" s="104"/>
      <c r="AG29972" s="104"/>
      <c r="AK29972" s="104"/>
      <c r="AL29972" s="104"/>
      <c r="AO29972" s="104"/>
      <c r="AP29972" s="104"/>
    </row>
    <row r="29973" spans="21:42" ht="15" customHeight="1" x14ac:dyDescent="0.25">
      <c r="U29973" s="104"/>
      <c r="AB29973" s="104"/>
      <c r="AC29973" s="104"/>
      <c r="AF29973" s="104"/>
      <c r="AG29973" s="104"/>
      <c r="AK29973" s="104"/>
      <c r="AL29973" s="104"/>
      <c r="AO29973" s="104"/>
      <c r="AP29973" s="104"/>
    </row>
    <row r="29974" spans="21:42" ht="15" customHeight="1" x14ac:dyDescent="0.25">
      <c r="U29974" s="104"/>
      <c r="AB29974" s="104"/>
      <c r="AC29974" s="104"/>
      <c r="AF29974" s="104"/>
      <c r="AG29974" s="104"/>
      <c r="AK29974" s="104"/>
      <c r="AL29974" s="104"/>
      <c r="AO29974" s="104"/>
      <c r="AP29974" s="104"/>
    </row>
    <row r="29975" spans="21:42" ht="15" customHeight="1" x14ac:dyDescent="0.25">
      <c r="U29975" s="104"/>
      <c r="AB29975" s="104"/>
      <c r="AC29975" s="104"/>
      <c r="AF29975" s="104"/>
      <c r="AG29975" s="104"/>
      <c r="AK29975" s="104"/>
      <c r="AL29975" s="104"/>
      <c r="AO29975" s="104"/>
      <c r="AP29975" s="104"/>
    </row>
    <row r="29976" spans="21:42" ht="15" customHeight="1" x14ac:dyDescent="0.25">
      <c r="U29976" s="104"/>
      <c r="AB29976" s="104"/>
      <c r="AC29976" s="104"/>
      <c r="AF29976" s="104"/>
      <c r="AG29976" s="104"/>
      <c r="AK29976" s="104"/>
      <c r="AL29976" s="104"/>
      <c r="AO29976" s="104"/>
      <c r="AP29976" s="104"/>
    </row>
    <row r="29977" spans="21:42" ht="15" customHeight="1" x14ac:dyDescent="0.25">
      <c r="U29977" s="104"/>
      <c r="AB29977" s="104"/>
      <c r="AC29977" s="104"/>
      <c r="AF29977" s="104"/>
      <c r="AG29977" s="104"/>
      <c r="AK29977" s="104"/>
      <c r="AL29977" s="104"/>
      <c r="AO29977" s="104"/>
      <c r="AP29977" s="104"/>
    </row>
    <row r="29978" spans="21:42" ht="15" customHeight="1" x14ac:dyDescent="0.25">
      <c r="U29978" s="104"/>
      <c r="AB29978" s="104"/>
      <c r="AC29978" s="104"/>
      <c r="AF29978" s="104"/>
      <c r="AG29978" s="104"/>
      <c r="AK29978" s="104"/>
      <c r="AL29978" s="104"/>
      <c r="AO29978" s="104"/>
      <c r="AP29978" s="104"/>
    </row>
    <row r="29979" spans="21:42" ht="15" customHeight="1" x14ac:dyDescent="0.25">
      <c r="U29979" s="104"/>
      <c r="AB29979" s="104"/>
      <c r="AC29979" s="104"/>
      <c r="AF29979" s="104"/>
      <c r="AG29979" s="104"/>
      <c r="AK29979" s="104"/>
      <c r="AL29979" s="104"/>
      <c r="AO29979" s="104"/>
      <c r="AP29979" s="104"/>
    </row>
    <row r="29980" spans="21:42" ht="15" customHeight="1" x14ac:dyDescent="0.25">
      <c r="U29980" s="104"/>
      <c r="AB29980" s="104"/>
      <c r="AC29980" s="104"/>
      <c r="AF29980" s="104"/>
      <c r="AG29980" s="104"/>
      <c r="AK29980" s="104"/>
      <c r="AL29980" s="104"/>
      <c r="AO29980" s="104"/>
      <c r="AP29980" s="104"/>
    </row>
    <row r="29981" spans="21:42" ht="15" customHeight="1" x14ac:dyDescent="0.25">
      <c r="U29981" s="104"/>
      <c r="AB29981" s="104"/>
      <c r="AC29981" s="104"/>
      <c r="AF29981" s="104"/>
      <c r="AG29981" s="104"/>
      <c r="AK29981" s="104"/>
      <c r="AL29981" s="104"/>
      <c r="AO29981" s="104"/>
      <c r="AP29981" s="104"/>
    </row>
    <row r="29982" spans="21:42" ht="15" customHeight="1" x14ac:dyDescent="0.25">
      <c r="U29982" s="104"/>
      <c r="AB29982" s="104"/>
      <c r="AC29982" s="104"/>
      <c r="AF29982" s="104"/>
      <c r="AG29982" s="104"/>
      <c r="AK29982" s="104"/>
      <c r="AL29982" s="104"/>
      <c r="AO29982" s="104"/>
      <c r="AP29982" s="104"/>
    </row>
    <row r="29983" spans="21:42" ht="15" customHeight="1" x14ac:dyDescent="0.25">
      <c r="U29983" s="104"/>
      <c r="AB29983" s="104"/>
      <c r="AC29983" s="104"/>
      <c r="AF29983" s="104"/>
      <c r="AG29983" s="104"/>
      <c r="AK29983" s="104"/>
      <c r="AL29983" s="104"/>
      <c r="AO29983" s="104"/>
      <c r="AP29983" s="104"/>
    </row>
    <row r="29984" spans="21:42" ht="15" customHeight="1" x14ac:dyDescent="0.25">
      <c r="U29984" s="104"/>
      <c r="AB29984" s="104"/>
      <c r="AC29984" s="104"/>
      <c r="AF29984" s="104"/>
      <c r="AG29984" s="104"/>
      <c r="AK29984" s="104"/>
      <c r="AL29984" s="104"/>
      <c r="AO29984" s="104"/>
      <c r="AP29984" s="104"/>
    </row>
    <row r="29985" spans="21:42" ht="15" customHeight="1" x14ac:dyDescent="0.25">
      <c r="U29985" s="104"/>
      <c r="AB29985" s="104"/>
      <c r="AC29985" s="104"/>
      <c r="AF29985" s="104"/>
      <c r="AG29985" s="104"/>
      <c r="AK29985" s="104"/>
      <c r="AL29985" s="104"/>
      <c r="AO29985" s="104"/>
      <c r="AP29985" s="104"/>
    </row>
    <row r="29986" spans="21:42" ht="15" customHeight="1" x14ac:dyDescent="0.25">
      <c r="U29986" s="104"/>
      <c r="AB29986" s="104"/>
      <c r="AC29986" s="104"/>
      <c r="AF29986" s="104"/>
      <c r="AG29986" s="104"/>
      <c r="AK29986" s="104"/>
      <c r="AL29986" s="104"/>
      <c r="AO29986" s="104"/>
      <c r="AP29986" s="104"/>
    </row>
    <row r="29987" spans="21:42" ht="15" customHeight="1" x14ac:dyDescent="0.25">
      <c r="U29987" s="104"/>
      <c r="AB29987" s="104"/>
      <c r="AC29987" s="104"/>
      <c r="AF29987" s="104"/>
      <c r="AG29987" s="104"/>
      <c r="AK29987" s="104"/>
      <c r="AL29987" s="104"/>
      <c r="AO29987" s="104"/>
      <c r="AP29987" s="104"/>
    </row>
    <row r="29988" spans="21:42" ht="15" customHeight="1" x14ac:dyDescent="0.25">
      <c r="U29988" s="104"/>
      <c r="AB29988" s="104"/>
      <c r="AC29988" s="104"/>
      <c r="AF29988" s="104"/>
      <c r="AG29988" s="104"/>
      <c r="AK29988" s="104"/>
      <c r="AL29988" s="104"/>
      <c r="AO29988" s="104"/>
      <c r="AP29988" s="104"/>
    </row>
    <row r="29989" spans="21:42" ht="15" customHeight="1" x14ac:dyDescent="0.25">
      <c r="U29989" s="104"/>
      <c r="AB29989" s="104"/>
      <c r="AC29989" s="104"/>
      <c r="AF29989" s="104"/>
      <c r="AG29989" s="104"/>
      <c r="AK29989" s="104"/>
      <c r="AL29989" s="104"/>
      <c r="AO29989" s="104"/>
      <c r="AP29989" s="104"/>
    </row>
    <row r="29990" spans="21:42" ht="15" customHeight="1" x14ac:dyDescent="0.25">
      <c r="U29990" s="104"/>
      <c r="AB29990" s="104"/>
      <c r="AC29990" s="104"/>
      <c r="AF29990" s="104"/>
      <c r="AG29990" s="104"/>
      <c r="AK29990" s="104"/>
      <c r="AL29990" s="104"/>
      <c r="AO29990" s="104"/>
      <c r="AP29990" s="104"/>
    </row>
    <row r="29991" spans="21:42" ht="15" customHeight="1" x14ac:dyDescent="0.25">
      <c r="U29991" s="104"/>
      <c r="AB29991" s="104"/>
      <c r="AC29991" s="104"/>
      <c r="AF29991" s="104"/>
      <c r="AG29991" s="104"/>
      <c r="AK29991" s="104"/>
      <c r="AL29991" s="104"/>
      <c r="AO29991" s="104"/>
      <c r="AP29991" s="104"/>
    </row>
    <row r="29992" spans="21:42" ht="15" customHeight="1" x14ac:dyDescent="0.25">
      <c r="U29992" s="104"/>
      <c r="AB29992" s="104"/>
      <c r="AC29992" s="104"/>
      <c r="AF29992" s="104"/>
      <c r="AG29992" s="104"/>
      <c r="AK29992" s="104"/>
      <c r="AL29992" s="104"/>
      <c r="AO29992" s="104"/>
      <c r="AP29992" s="104"/>
    </row>
    <row r="29993" spans="21:42" ht="15" customHeight="1" x14ac:dyDescent="0.25">
      <c r="U29993" s="104"/>
      <c r="AB29993" s="104"/>
      <c r="AC29993" s="104"/>
      <c r="AF29993" s="104"/>
      <c r="AG29993" s="104"/>
      <c r="AK29993" s="104"/>
      <c r="AL29993" s="104"/>
      <c r="AO29993" s="104"/>
      <c r="AP29993" s="104"/>
    </row>
    <row r="29994" spans="21:42" ht="15" customHeight="1" x14ac:dyDescent="0.25">
      <c r="U29994" s="104"/>
      <c r="AB29994" s="104"/>
      <c r="AC29994" s="104"/>
      <c r="AF29994" s="104"/>
      <c r="AG29994" s="104"/>
      <c r="AK29994" s="104"/>
      <c r="AL29994" s="104"/>
      <c r="AO29994" s="104"/>
      <c r="AP29994" s="104"/>
    </row>
    <row r="29995" spans="21:42" ht="15" customHeight="1" x14ac:dyDescent="0.25">
      <c r="U29995" s="104"/>
      <c r="AB29995" s="104"/>
      <c r="AC29995" s="104"/>
      <c r="AF29995" s="104"/>
      <c r="AG29995" s="104"/>
      <c r="AK29995" s="104"/>
      <c r="AL29995" s="104"/>
      <c r="AO29995" s="104"/>
      <c r="AP29995" s="104"/>
    </row>
    <row r="29996" spans="21:42" ht="15" customHeight="1" x14ac:dyDescent="0.25">
      <c r="U29996" s="104"/>
      <c r="AB29996" s="104"/>
      <c r="AC29996" s="104"/>
      <c r="AF29996" s="104"/>
      <c r="AG29996" s="104"/>
      <c r="AK29996" s="104"/>
      <c r="AL29996" s="104"/>
      <c r="AO29996" s="104"/>
      <c r="AP29996" s="104"/>
    </row>
    <row r="29997" spans="21:42" ht="15" customHeight="1" x14ac:dyDescent="0.25">
      <c r="U29997" s="104"/>
      <c r="AB29997" s="104"/>
      <c r="AC29997" s="104"/>
      <c r="AF29997" s="104"/>
      <c r="AG29997" s="104"/>
      <c r="AK29997" s="104"/>
      <c r="AL29997" s="104"/>
      <c r="AO29997" s="104"/>
      <c r="AP29997" s="104"/>
    </row>
    <row r="29998" spans="21:42" ht="15" customHeight="1" x14ac:dyDescent="0.25">
      <c r="U29998" s="104"/>
      <c r="AB29998" s="104"/>
      <c r="AC29998" s="104"/>
      <c r="AF29998" s="104"/>
      <c r="AG29998" s="104"/>
      <c r="AK29998" s="104"/>
      <c r="AL29998" s="104"/>
      <c r="AO29998" s="104"/>
      <c r="AP29998" s="104"/>
    </row>
    <row r="29999" spans="21:42" ht="15" customHeight="1" x14ac:dyDescent="0.25">
      <c r="U29999" s="104"/>
      <c r="AB29999" s="104"/>
      <c r="AC29999" s="104"/>
      <c r="AF29999" s="104"/>
      <c r="AG29999" s="104"/>
      <c r="AK29999" s="104"/>
      <c r="AL29999" s="104"/>
      <c r="AO29999" s="104"/>
      <c r="AP29999" s="104"/>
    </row>
    <row r="30000" spans="21:42" ht="15" customHeight="1" x14ac:dyDescent="0.25">
      <c r="U30000" s="104"/>
      <c r="AB30000" s="104"/>
      <c r="AC30000" s="104"/>
      <c r="AF30000" s="104"/>
      <c r="AG30000" s="104"/>
      <c r="AK30000" s="104"/>
      <c r="AL30000" s="104"/>
      <c r="AO30000" s="104"/>
      <c r="AP30000" s="104"/>
    </row>
    <row r="30001" spans="21:42" ht="15" customHeight="1" x14ac:dyDescent="0.25">
      <c r="U30001" s="104"/>
      <c r="AB30001" s="104"/>
      <c r="AC30001" s="104"/>
      <c r="AF30001" s="104"/>
      <c r="AG30001" s="104"/>
      <c r="AK30001" s="104"/>
      <c r="AL30001" s="104"/>
      <c r="AO30001" s="104"/>
      <c r="AP30001" s="104"/>
    </row>
    <row r="30002" spans="21:42" ht="15" customHeight="1" x14ac:dyDescent="0.25">
      <c r="U30002" s="104"/>
      <c r="AB30002" s="104"/>
      <c r="AC30002" s="104"/>
      <c r="AF30002" s="104"/>
      <c r="AG30002" s="104"/>
      <c r="AK30002" s="104"/>
      <c r="AL30002" s="104"/>
      <c r="AO30002" s="104"/>
      <c r="AP30002" s="104"/>
    </row>
    <row r="30003" spans="21:42" ht="15" customHeight="1" x14ac:dyDescent="0.25">
      <c r="U30003" s="104"/>
      <c r="AB30003" s="104"/>
      <c r="AC30003" s="104"/>
      <c r="AF30003" s="104"/>
      <c r="AG30003" s="104"/>
      <c r="AK30003" s="104"/>
      <c r="AL30003" s="104"/>
      <c r="AO30003" s="104"/>
      <c r="AP30003" s="104"/>
    </row>
    <row r="30004" spans="21:42" ht="15" customHeight="1" x14ac:dyDescent="0.25">
      <c r="U30004" s="104"/>
      <c r="AB30004" s="104"/>
      <c r="AC30004" s="104"/>
      <c r="AF30004" s="104"/>
      <c r="AG30004" s="104"/>
      <c r="AK30004" s="104"/>
      <c r="AL30004" s="104"/>
      <c r="AO30004" s="104"/>
      <c r="AP30004" s="104"/>
    </row>
    <row r="30005" spans="21:42" ht="15" customHeight="1" x14ac:dyDescent="0.25">
      <c r="U30005" s="104"/>
      <c r="AB30005" s="104"/>
      <c r="AC30005" s="104"/>
      <c r="AF30005" s="104"/>
      <c r="AG30005" s="104"/>
      <c r="AK30005" s="104"/>
      <c r="AL30005" s="104"/>
      <c r="AO30005" s="104"/>
      <c r="AP30005" s="104"/>
    </row>
    <row r="30006" spans="21:42" ht="15" customHeight="1" x14ac:dyDescent="0.25">
      <c r="U30006" s="104"/>
      <c r="AB30006" s="104"/>
      <c r="AC30006" s="104"/>
      <c r="AF30006" s="104"/>
      <c r="AG30006" s="104"/>
      <c r="AK30006" s="104"/>
      <c r="AL30006" s="104"/>
      <c r="AO30006" s="104"/>
      <c r="AP30006" s="104"/>
    </row>
    <row r="30007" spans="21:42" ht="15" customHeight="1" x14ac:dyDescent="0.25">
      <c r="U30007" s="104"/>
      <c r="AB30007" s="104"/>
      <c r="AC30007" s="104"/>
      <c r="AF30007" s="104"/>
      <c r="AG30007" s="104"/>
      <c r="AK30007" s="104"/>
      <c r="AL30007" s="104"/>
      <c r="AO30007" s="104"/>
      <c r="AP30007" s="104"/>
    </row>
    <row r="30008" spans="21:42" ht="15" customHeight="1" x14ac:dyDescent="0.25">
      <c r="U30008" s="104"/>
      <c r="AB30008" s="104"/>
      <c r="AC30008" s="104"/>
      <c r="AF30008" s="104"/>
      <c r="AG30008" s="104"/>
      <c r="AK30008" s="104"/>
      <c r="AL30008" s="104"/>
      <c r="AO30008" s="104"/>
      <c r="AP30008" s="104"/>
    </row>
    <row r="30009" spans="21:42" ht="15" customHeight="1" x14ac:dyDescent="0.25">
      <c r="U30009" s="104"/>
      <c r="AB30009" s="104"/>
      <c r="AC30009" s="104"/>
      <c r="AF30009" s="104"/>
      <c r="AG30009" s="104"/>
      <c r="AK30009" s="104"/>
      <c r="AL30009" s="104"/>
      <c r="AO30009" s="104"/>
      <c r="AP30009" s="104"/>
    </row>
    <row r="30010" spans="21:42" ht="15" customHeight="1" x14ac:dyDescent="0.25">
      <c r="U30010" s="104"/>
      <c r="AB30010" s="104"/>
      <c r="AC30010" s="104"/>
      <c r="AF30010" s="104"/>
      <c r="AG30010" s="104"/>
      <c r="AK30010" s="104"/>
      <c r="AL30010" s="104"/>
      <c r="AO30010" s="104"/>
      <c r="AP30010" s="104"/>
    </row>
    <row r="30011" spans="21:42" ht="15" customHeight="1" x14ac:dyDescent="0.25">
      <c r="U30011" s="104"/>
      <c r="AB30011" s="104"/>
      <c r="AC30011" s="104"/>
      <c r="AF30011" s="104"/>
      <c r="AG30011" s="104"/>
      <c r="AK30011" s="104"/>
      <c r="AL30011" s="104"/>
      <c r="AO30011" s="104"/>
      <c r="AP30011" s="104"/>
    </row>
    <row r="30012" spans="21:42" ht="15" customHeight="1" x14ac:dyDescent="0.25">
      <c r="U30012" s="104"/>
      <c r="AB30012" s="104"/>
      <c r="AC30012" s="104"/>
      <c r="AF30012" s="104"/>
      <c r="AG30012" s="104"/>
      <c r="AK30012" s="104"/>
      <c r="AL30012" s="104"/>
      <c r="AO30012" s="104"/>
      <c r="AP30012" s="104"/>
    </row>
    <row r="30013" spans="21:42" ht="15" customHeight="1" x14ac:dyDescent="0.25">
      <c r="U30013" s="104"/>
      <c r="AB30013" s="104"/>
      <c r="AC30013" s="104"/>
      <c r="AF30013" s="104"/>
      <c r="AG30013" s="104"/>
      <c r="AK30013" s="104"/>
      <c r="AL30013" s="104"/>
      <c r="AO30013" s="104"/>
      <c r="AP30013" s="104"/>
    </row>
    <row r="30014" spans="21:42" ht="15" customHeight="1" x14ac:dyDescent="0.25">
      <c r="U30014" s="104"/>
      <c r="AB30014" s="104"/>
      <c r="AC30014" s="104"/>
      <c r="AF30014" s="104"/>
      <c r="AG30014" s="104"/>
      <c r="AK30014" s="104"/>
      <c r="AL30014" s="104"/>
      <c r="AO30014" s="104"/>
      <c r="AP30014" s="104"/>
    </row>
    <row r="30015" spans="21:42" ht="15" customHeight="1" x14ac:dyDescent="0.25">
      <c r="U30015" s="104"/>
      <c r="AB30015" s="104"/>
      <c r="AC30015" s="104"/>
      <c r="AF30015" s="104"/>
      <c r="AG30015" s="104"/>
      <c r="AK30015" s="104"/>
      <c r="AL30015" s="104"/>
      <c r="AO30015" s="104"/>
      <c r="AP30015" s="104"/>
    </row>
    <row r="30016" spans="21:42" ht="15" customHeight="1" x14ac:dyDescent="0.25">
      <c r="U30016" s="104"/>
      <c r="AB30016" s="104"/>
      <c r="AC30016" s="104"/>
      <c r="AF30016" s="104"/>
      <c r="AG30016" s="104"/>
      <c r="AK30016" s="104"/>
      <c r="AL30016" s="104"/>
      <c r="AO30016" s="104"/>
      <c r="AP30016" s="104"/>
    </row>
    <row r="30017" spans="21:42" ht="15" customHeight="1" x14ac:dyDescent="0.25">
      <c r="U30017" s="104"/>
      <c r="AB30017" s="104"/>
      <c r="AC30017" s="104"/>
      <c r="AF30017" s="104"/>
      <c r="AG30017" s="104"/>
      <c r="AK30017" s="104"/>
      <c r="AL30017" s="104"/>
      <c r="AO30017" s="104"/>
      <c r="AP30017" s="104"/>
    </row>
    <row r="30018" spans="21:42" ht="15" customHeight="1" x14ac:dyDescent="0.25">
      <c r="U30018" s="104"/>
      <c r="AB30018" s="104"/>
      <c r="AC30018" s="104"/>
      <c r="AF30018" s="104"/>
      <c r="AG30018" s="104"/>
      <c r="AK30018" s="104"/>
      <c r="AL30018" s="104"/>
      <c r="AO30018" s="104"/>
      <c r="AP30018" s="104"/>
    </row>
    <row r="30019" spans="21:42" ht="15" customHeight="1" x14ac:dyDescent="0.25">
      <c r="U30019" s="104"/>
      <c r="AB30019" s="104"/>
      <c r="AC30019" s="104"/>
      <c r="AF30019" s="104"/>
      <c r="AG30019" s="104"/>
      <c r="AK30019" s="104"/>
      <c r="AL30019" s="104"/>
      <c r="AO30019" s="104"/>
      <c r="AP30019" s="104"/>
    </row>
    <row r="30020" spans="21:42" ht="15" customHeight="1" x14ac:dyDescent="0.25">
      <c r="U30020" s="104"/>
      <c r="AB30020" s="104"/>
      <c r="AC30020" s="104"/>
      <c r="AF30020" s="104"/>
      <c r="AG30020" s="104"/>
      <c r="AK30020" s="104"/>
      <c r="AL30020" s="104"/>
      <c r="AO30020" s="104"/>
      <c r="AP30020" s="104"/>
    </row>
    <row r="30021" spans="21:42" ht="15" customHeight="1" x14ac:dyDescent="0.25">
      <c r="U30021" s="104"/>
      <c r="AB30021" s="104"/>
      <c r="AC30021" s="104"/>
      <c r="AF30021" s="104"/>
      <c r="AG30021" s="104"/>
      <c r="AK30021" s="104"/>
      <c r="AL30021" s="104"/>
      <c r="AO30021" s="104"/>
      <c r="AP30021" s="104"/>
    </row>
    <row r="30022" spans="21:42" ht="15" customHeight="1" x14ac:dyDescent="0.25">
      <c r="U30022" s="104"/>
      <c r="AB30022" s="104"/>
      <c r="AC30022" s="104"/>
      <c r="AF30022" s="104"/>
      <c r="AG30022" s="104"/>
      <c r="AK30022" s="104"/>
      <c r="AL30022" s="104"/>
      <c r="AO30022" s="104"/>
      <c r="AP30022" s="104"/>
    </row>
    <row r="30023" spans="21:42" ht="15" customHeight="1" x14ac:dyDescent="0.25">
      <c r="U30023" s="104"/>
      <c r="AB30023" s="104"/>
      <c r="AC30023" s="104"/>
      <c r="AF30023" s="104"/>
      <c r="AG30023" s="104"/>
      <c r="AK30023" s="104"/>
      <c r="AL30023" s="104"/>
      <c r="AO30023" s="104"/>
      <c r="AP30023" s="104"/>
    </row>
    <row r="30024" spans="21:42" ht="15" customHeight="1" x14ac:dyDescent="0.25">
      <c r="U30024" s="104"/>
      <c r="AB30024" s="104"/>
      <c r="AC30024" s="104"/>
      <c r="AF30024" s="104"/>
      <c r="AG30024" s="104"/>
      <c r="AK30024" s="104"/>
      <c r="AL30024" s="104"/>
      <c r="AO30024" s="104"/>
      <c r="AP30024" s="104"/>
    </row>
    <row r="30025" spans="21:42" ht="15" customHeight="1" x14ac:dyDescent="0.25">
      <c r="U30025" s="104"/>
      <c r="AB30025" s="104"/>
      <c r="AC30025" s="104"/>
      <c r="AF30025" s="104"/>
      <c r="AG30025" s="104"/>
      <c r="AK30025" s="104"/>
      <c r="AL30025" s="104"/>
      <c r="AO30025" s="104"/>
      <c r="AP30025" s="104"/>
    </row>
    <row r="30026" spans="21:42" ht="15" customHeight="1" x14ac:dyDescent="0.25">
      <c r="U30026" s="104"/>
      <c r="AB30026" s="104"/>
      <c r="AC30026" s="104"/>
      <c r="AF30026" s="104"/>
      <c r="AG30026" s="104"/>
      <c r="AK30026" s="104"/>
      <c r="AL30026" s="104"/>
      <c r="AO30026" s="104"/>
      <c r="AP30026" s="104"/>
    </row>
    <row r="30027" spans="21:42" ht="15" customHeight="1" x14ac:dyDescent="0.25">
      <c r="U30027" s="104"/>
      <c r="AB30027" s="104"/>
      <c r="AC30027" s="104"/>
      <c r="AF30027" s="104"/>
      <c r="AG30027" s="104"/>
      <c r="AK30027" s="104"/>
      <c r="AL30027" s="104"/>
      <c r="AO30027" s="104"/>
      <c r="AP30027" s="104"/>
    </row>
    <row r="30028" spans="21:42" ht="15" customHeight="1" x14ac:dyDescent="0.25">
      <c r="U30028" s="104"/>
      <c r="AB30028" s="104"/>
      <c r="AC30028" s="104"/>
      <c r="AF30028" s="104"/>
      <c r="AG30028" s="104"/>
      <c r="AK30028" s="104"/>
      <c r="AL30028" s="104"/>
      <c r="AO30028" s="104"/>
      <c r="AP30028" s="104"/>
    </row>
    <row r="30029" spans="21:42" ht="15" customHeight="1" x14ac:dyDescent="0.25">
      <c r="U30029" s="104"/>
      <c r="AB30029" s="104"/>
      <c r="AC30029" s="104"/>
      <c r="AF30029" s="104"/>
      <c r="AG30029" s="104"/>
      <c r="AK30029" s="104"/>
      <c r="AL30029" s="104"/>
      <c r="AO30029" s="104"/>
      <c r="AP30029" s="104"/>
    </row>
    <row r="30030" spans="21:42" ht="15" customHeight="1" x14ac:dyDescent="0.25">
      <c r="U30030" s="104"/>
      <c r="AB30030" s="104"/>
      <c r="AC30030" s="104"/>
      <c r="AF30030" s="104"/>
      <c r="AG30030" s="104"/>
      <c r="AK30030" s="104"/>
      <c r="AL30030" s="104"/>
      <c r="AO30030" s="104"/>
      <c r="AP30030" s="104"/>
    </row>
    <row r="30031" spans="21:42" ht="15" customHeight="1" x14ac:dyDescent="0.25">
      <c r="U30031" s="104"/>
      <c r="AB30031" s="104"/>
      <c r="AC30031" s="104"/>
      <c r="AF30031" s="104"/>
      <c r="AG30031" s="104"/>
      <c r="AK30031" s="104"/>
      <c r="AL30031" s="104"/>
      <c r="AO30031" s="104"/>
      <c r="AP30031" s="104"/>
    </row>
    <row r="30032" spans="21:42" ht="15" customHeight="1" x14ac:dyDescent="0.25">
      <c r="U30032" s="104"/>
      <c r="AB30032" s="104"/>
      <c r="AC30032" s="104"/>
      <c r="AF30032" s="104"/>
      <c r="AG30032" s="104"/>
      <c r="AK30032" s="104"/>
      <c r="AL30032" s="104"/>
      <c r="AO30032" s="104"/>
      <c r="AP30032" s="104"/>
    </row>
    <row r="30033" spans="21:42" ht="15" customHeight="1" x14ac:dyDescent="0.25">
      <c r="U30033" s="104"/>
      <c r="AB30033" s="104"/>
      <c r="AC30033" s="104"/>
      <c r="AF30033" s="104"/>
      <c r="AG30033" s="104"/>
      <c r="AK30033" s="104"/>
      <c r="AL30033" s="104"/>
      <c r="AO30033" s="104"/>
      <c r="AP30033" s="104"/>
    </row>
    <row r="30034" spans="21:42" ht="15" customHeight="1" x14ac:dyDescent="0.25">
      <c r="U30034" s="104"/>
      <c r="AB30034" s="104"/>
      <c r="AC30034" s="104"/>
      <c r="AF30034" s="104"/>
      <c r="AG30034" s="104"/>
      <c r="AK30034" s="104"/>
      <c r="AL30034" s="104"/>
      <c r="AO30034" s="104"/>
      <c r="AP30034" s="104"/>
    </row>
    <row r="30035" spans="21:42" ht="15" customHeight="1" x14ac:dyDescent="0.25">
      <c r="U30035" s="104"/>
      <c r="AB30035" s="104"/>
      <c r="AC30035" s="104"/>
      <c r="AF30035" s="104"/>
      <c r="AG30035" s="104"/>
      <c r="AK30035" s="104"/>
      <c r="AL30035" s="104"/>
      <c r="AO30035" s="104"/>
      <c r="AP30035" s="104"/>
    </row>
    <row r="30036" spans="21:42" ht="15" customHeight="1" x14ac:dyDescent="0.25">
      <c r="U30036" s="104"/>
      <c r="AB30036" s="104"/>
      <c r="AC30036" s="104"/>
      <c r="AF30036" s="104"/>
      <c r="AG30036" s="104"/>
      <c r="AK30036" s="104"/>
      <c r="AL30036" s="104"/>
      <c r="AO30036" s="104"/>
      <c r="AP30036" s="104"/>
    </row>
    <row r="30037" spans="21:42" ht="15" customHeight="1" x14ac:dyDescent="0.25">
      <c r="U30037" s="104"/>
      <c r="AB30037" s="104"/>
      <c r="AC30037" s="104"/>
      <c r="AF30037" s="104"/>
      <c r="AG30037" s="104"/>
      <c r="AK30037" s="104"/>
      <c r="AL30037" s="104"/>
      <c r="AO30037" s="104"/>
      <c r="AP30037" s="104"/>
    </row>
    <row r="30038" spans="21:42" ht="15" customHeight="1" x14ac:dyDescent="0.25">
      <c r="U30038" s="104"/>
      <c r="AB30038" s="104"/>
      <c r="AC30038" s="104"/>
      <c r="AF30038" s="104"/>
      <c r="AG30038" s="104"/>
      <c r="AK30038" s="104"/>
      <c r="AL30038" s="104"/>
      <c r="AO30038" s="104"/>
      <c r="AP30038" s="104"/>
    </row>
    <row r="30039" spans="21:42" ht="15" customHeight="1" x14ac:dyDescent="0.25">
      <c r="U30039" s="104"/>
      <c r="AB30039" s="104"/>
      <c r="AC30039" s="104"/>
      <c r="AF30039" s="104"/>
      <c r="AG30039" s="104"/>
      <c r="AK30039" s="104"/>
      <c r="AL30039" s="104"/>
      <c r="AO30039" s="104"/>
      <c r="AP30039" s="104"/>
    </row>
    <row r="30040" spans="21:42" ht="15" customHeight="1" x14ac:dyDescent="0.25">
      <c r="U30040" s="104"/>
      <c r="AB30040" s="104"/>
      <c r="AC30040" s="104"/>
      <c r="AF30040" s="104"/>
      <c r="AG30040" s="104"/>
      <c r="AK30040" s="104"/>
      <c r="AL30040" s="104"/>
      <c r="AO30040" s="104"/>
      <c r="AP30040" s="104"/>
    </row>
    <row r="30041" spans="21:42" ht="15" customHeight="1" x14ac:dyDescent="0.25">
      <c r="U30041" s="104"/>
      <c r="AB30041" s="104"/>
      <c r="AC30041" s="104"/>
      <c r="AF30041" s="104"/>
      <c r="AG30041" s="104"/>
      <c r="AK30041" s="104"/>
      <c r="AL30041" s="104"/>
      <c r="AO30041" s="104"/>
      <c r="AP30041" s="104"/>
    </row>
    <row r="30042" spans="21:42" ht="15" customHeight="1" x14ac:dyDescent="0.25">
      <c r="U30042" s="104"/>
      <c r="AB30042" s="104"/>
      <c r="AC30042" s="104"/>
      <c r="AF30042" s="104"/>
      <c r="AG30042" s="104"/>
      <c r="AK30042" s="104"/>
      <c r="AL30042" s="104"/>
      <c r="AO30042" s="104"/>
      <c r="AP30042" s="104"/>
    </row>
    <row r="30043" spans="21:42" ht="15" customHeight="1" x14ac:dyDescent="0.25">
      <c r="U30043" s="104"/>
      <c r="AB30043" s="104"/>
      <c r="AC30043" s="104"/>
      <c r="AF30043" s="104"/>
      <c r="AG30043" s="104"/>
      <c r="AK30043" s="104"/>
      <c r="AL30043" s="104"/>
      <c r="AO30043" s="104"/>
      <c r="AP30043" s="104"/>
    </row>
    <row r="30044" spans="21:42" ht="15" customHeight="1" x14ac:dyDescent="0.25">
      <c r="U30044" s="104"/>
      <c r="AB30044" s="104"/>
      <c r="AC30044" s="104"/>
      <c r="AF30044" s="104"/>
      <c r="AG30044" s="104"/>
      <c r="AK30044" s="104"/>
      <c r="AL30044" s="104"/>
      <c r="AO30044" s="104"/>
      <c r="AP30044" s="104"/>
    </row>
    <row r="30045" spans="21:42" ht="15" customHeight="1" x14ac:dyDescent="0.25">
      <c r="U30045" s="104"/>
      <c r="AB30045" s="104"/>
      <c r="AC30045" s="104"/>
      <c r="AF30045" s="104"/>
      <c r="AG30045" s="104"/>
      <c r="AK30045" s="104"/>
      <c r="AL30045" s="104"/>
      <c r="AO30045" s="104"/>
      <c r="AP30045" s="104"/>
    </row>
    <row r="30046" spans="21:42" ht="15" customHeight="1" x14ac:dyDescent="0.25">
      <c r="U30046" s="104"/>
      <c r="AB30046" s="104"/>
      <c r="AC30046" s="104"/>
      <c r="AF30046" s="104"/>
      <c r="AG30046" s="104"/>
      <c r="AK30046" s="104"/>
      <c r="AL30046" s="104"/>
      <c r="AO30046" s="104"/>
      <c r="AP30046" s="104"/>
    </row>
    <row r="30047" spans="21:42" ht="15" customHeight="1" x14ac:dyDescent="0.25">
      <c r="U30047" s="104"/>
      <c r="AB30047" s="104"/>
      <c r="AC30047" s="104"/>
      <c r="AF30047" s="104"/>
      <c r="AG30047" s="104"/>
      <c r="AK30047" s="104"/>
      <c r="AL30047" s="104"/>
      <c r="AO30047" s="104"/>
      <c r="AP30047" s="104"/>
    </row>
    <row r="30048" spans="21:42" ht="15" customHeight="1" x14ac:dyDescent="0.25">
      <c r="U30048" s="104"/>
      <c r="AB30048" s="104"/>
      <c r="AC30048" s="104"/>
      <c r="AF30048" s="104"/>
      <c r="AG30048" s="104"/>
      <c r="AK30048" s="104"/>
      <c r="AL30048" s="104"/>
      <c r="AO30048" s="104"/>
      <c r="AP30048" s="104"/>
    </row>
    <row r="30049" spans="21:42" ht="15" customHeight="1" x14ac:dyDescent="0.25">
      <c r="U30049" s="104"/>
      <c r="AB30049" s="104"/>
      <c r="AC30049" s="104"/>
      <c r="AF30049" s="104"/>
      <c r="AG30049" s="104"/>
      <c r="AK30049" s="104"/>
      <c r="AL30049" s="104"/>
      <c r="AO30049" s="104"/>
      <c r="AP30049" s="104"/>
    </row>
    <row r="30050" spans="21:42" ht="15" customHeight="1" x14ac:dyDescent="0.25">
      <c r="U30050" s="104"/>
      <c r="AB30050" s="104"/>
      <c r="AC30050" s="104"/>
      <c r="AF30050" s="104"/>
      <c r="AG30050" s="104"/>
      <c r="AK30050" s="104"/>
      <c r="AL30050" s="104"/>
      <c r="AO30050" s="104"/>
      <c r="AP30050" s="104"/>
    </row>
    <row r="30051" spans="21:42" ht="15" customHeight="1" x14ac:dyDescent="0.25">
      <c r="U30051" s="104"/>
      <c r="AB30051" s="104"/>
      <c r="AC30051" s="104"/>
      <c r="AF30051" s="104"/>
      <c r="AG30051" s="104"/>
      <c r="AK30051" s="104"/>
      <c r="AL30051" s="104"/>
      <c r="AO30051" s="104"/>
      <c r="AP30051" s="104"/>
    </row>
    <row r="30052" spans="21:42" ht="15" customHeight="1" x14ac:dyDescent="0.25">
      <c r="U30052" s="104"/>
      <c r="AB30052" s="104"/>
      <c r="AC30052" s="104"/>
      <c r="AF30052" s="104"/>
      <c r="AG30052" s="104"/>
      <c r="AK30052" s="104"/>
      <c r="AL30052" s="104"/>
      <c r="AO30052" s="104"/>
      <c r="AP30052" s="104"/>
    </row>
    <row r="30053" spans="21:42" ht="15" customHeight="1" x14ac:dyDescent="0.25">
      <c r="U30053" s="104"/>
      <c r="AB30053" s="104"/>
      <c r="AC30053" s="104"/>
      <c r="AF30053" s="104"/>
      <c r="AG30053" s="104"/>
      <c r="AK30053" s="104"/>
      <c r="AL30053" s="104"/>
      <c r="AO30053" s="104"/>
      <c r="AP30053" s="104"/>
    </row>
    <row r="30054" spans="21:42" ht="15" customHeight="1" x14ac:dyDescent="0.25">
      <c r="U30054" s="104"/>
      <c r="AB30054" s="104"/>
      <c r="AC30054" s="104"/>
      <c r="AF30054" s="104"/>
      <c r="AG30054" s="104"/>
      <c r="AK30054" s="104"/>
      <c r="AL30054" s="104"/>
      <c r="AO30054" s="104"/>
      <c r="AP30054" s="104"/>
    </row>
    <row r="30055" spans="21:42" ht="15" customHeight="1" x14ac:dyDescent="0.25">
      <c r="U30055" s="104"/>
      <c r="AB30055" s="104"/>
      <c r="AC30055" s="104"/>
      <c r="AF30055" s="104"/>
      <c r="AG30055" s="104"/>
      <c r="AK30055" s="104"/>
      <c r="AL30055" s="104"/>
      <c r="AO30055" s="104"/>
      <c r="AP30055" s="104"/>
    </row>
    <row r="30056" spans="21:42" ht="15" customHeight="1" x14ac:dyDescent="0.25">
      <c r="U30056" s="104"/>
      <c r="AB30056" s="104"/>
      <c r="AC30056" s="104"/>
      <c r="AF30056" s="104"/>
      <c r="AG30056" s="104"/>
      <c r="AK30056" s="104"/>
      <c r="AL30056" s="104"/>
      <c r="AO30056" s="104"/>
      <c r="AP30056" s="104"/>
    </row>
    <row r="30057" spans="21:42" ht="15" customHeight="1" x14ac:dyDescent="0.25">
      <c r="U30057" s="104"/>
      <c r="AB30057" s="104"/>
      <c r="AC30057" s="104"/>
      <c r="AF30057" s="104"/>
      <c r="AG30057" s="104"/>
      <c r="AK30057" s="104"/>
      <c r="AL30057" s="104"/>
      <c r="AO30057" s="104"/>
      <c r="AP30057" s="104"/>
    </row>
    <row r="30058" spans="21:42" ht="15" customHeight="1" x14ac:dyDescent="0.25">
      <c r="U30058" s="104"/>
      <c r="AB30058" s="104"/>
      <c r="AC30058" s="104"/>
      <c r="AF30058" s="104"/>
      <c r="AG30058" s="104"/>
      <c r="AK30058" s="104"/>
      <c r="AL30058" s="104"/>
      <c r="AO30058" s="104"/>
      <c r="AP30058" s="104"/>
    </row>
    <row r="30059" spans="21:42" ht="15" customHeight="1" x14ac:dyDescent="0.25">
      <c r="U30059" s="104"/>
      <c r="AB30059" s="104"/>
      <c r="AC30059" s="104"/>
      <c r="AF30059" s="104"/>
      <c r="AG30059" s="104"/>
      <c r="AK30059" s="104"/>
      <c r="AL30059" s="104"/>
      <c r="AO30059" s="104"/>
      <c r="AP30059" s="104"/>
    </row>
    <row r="30060" spans="21:42" ht="15" customHeight="1" x14ac:dyDescent="0.25">
      <c r="U30060" s="104"/>
      <c r="AB30060" s="104"/>
      <c r="AC30060" s="104"/>
      <c r="AF30060" s="104"/>
      <c r="AG30060" s="104"/>
      <c r="AK30060" s="104"/>
      <c r="AL30060" s="104"/>
      <c r="AO30060" s="104"/>
      <c r="AP30060" s="104"/>
    </row>
    <row r="30061" spans="21:42" ht="15" customHeight="1" x14ac:dyDescent="0.25">
      <c r="U30061" s="104"/>
      <c r="AB30061" s="104"/>
      <c r="AC30061" s="104"/>
      <c r="AF30061" s="104"/>
      <c r="AG30061" s="104"/>
      <c r="AK30061" s="104"/>
      <c r="AL30061" s="104"/>
      <c r="AO30061" s="104"/>
      <c r="AP30061" s="104"/>
    </row>
    <row r="30062" spans="21:42" ht="15" customHeight="1" x14ac:dyDescent="0.25">
      <c r="U30062" s="104"/>
      <c r="AB30062" s="104"/>
      <c r="AC30062" s="104"/>
      <c r="AF30062" s="104"/>
      <c r="AG30062" s="104"/>
      <c r="AK30062" s="104"/>
      <c r="AL30062" s="104"/>
      <c r="AO30062" s="104"/>
      <c r="AP30062" s="104"/>
    </row>
    <row r="30063" spans="21:42" ht="15" customHeight="1" x14ac:dyDescent="0.25">
      <c r="U30063" s="104"/>
      <c r="AB30063" s="104"/>
      <c r="AC30063" s="104"/>
      <c r="AF30063" s="104"/>
      <c r="AG30063" s="104"/>
      <c r="AK30063" s="104"/>
      <c r="AL30063" s="104"/>
      <c r="AO30063" s="104"/>
      <c r="AP30063" s="104"/>
    </row>
    <row r="30064" spans="21:42" ht="15" customHeight="1" x14ac:dyDescent="0.25">
      <c r="U30064" s="104"/>
      <c r="AB30064" s="104"/>
      <c r="AC30064" s="104"/>
      <c r="AF30064" s="104"/>
      <c r="AG30064" s="104"/>
      <c r="AK30064" s="104"/>
      <c r="AL30064" s="104"/>
      <c r="AO30064" s="104"/>
      <c r="AP30064" s="104"/>
    </row>
    <row r="30065" spans="21:42" ht="15" customHeight="1" x14ac:dyDescent="0.25">
      <c r="U30065" s="104"/>
      <c r="AB30065" s="104"/>
      <c r="AC30065" s="104"/>
      <c r="AF30065" s="104"/>
      <c r="AG30065" s="104"/>
      <c r="AK30065" s="104"/>
      <c r="AL30065" s="104"/>
      <c r="AO30065" s="104"/>
      <c r="AP30065" s="104"/>
    </row>
    <row r="30066" spans="21:42" ht="15" customHeight="1" x14ac:dyDescent="0.25">
      <c r="U30066" s="104"/>
      <c r="AB30066" s="104"/>
      <c r="AC30066" s="104"/>
      <c r="AF30066" s="104"/>
      <c r="AG30066" s="104"/>
      <c r="AK30066" s="104"/>
      <c r="AL30066" s="104"/>
      <c r="AO30066" s="104"/>
      <c r="AP30066" s="104"/>
    </row>
    <row r="30067" spans="21:42" ht="15" customHeight="1" x14ac:dyDescent="0.25">
      <c r="U30067" s="104"/>
      <c r="AB30067" s="104"/>
      <c r="AC30067" s="104"/>
      <c r="AF30067" s="104"/>
      <c r="AG30067" s="104"/>
      <c r="AK30067" s="104"/>
      <c r="AL30067" s="104"/>
      <c r="AO30067" s="104"/>
      <c r="AP30067" s="104"/>
    </row>
    <row r="30068" spans="21:42" ht="15" customHeight="1" x14ac:dyDescent="0.25">
      <c r="U30068" s="104"/>
      <c r="AB30068" s="104"/>
      <c r="AC30068" s="104"/>
      <c r="AF30068" s="104"/>
      <c r="AG30068" s="104"/>
      <c r="AK30068" s="104"/>
      <c r="AL30068" s="104"/>
      <c r="AO30068" s="104"/>
      <c r="AP30068" s="104"/>
    </row>
    <row r="30069" spans="21:42" ht="15" customHeight="1" x14ac:dyDescent="0.25">
      <c r="U30069" s="104"/>
      <c r="AB30069" s="104"/>
      <c r="AC30069" s="104"/>
      <c r="AF30069" s="104"/>
      <c r="AG30069" s="104"/>
      <c r="AK30069" s="104"/>
      <c r="AL30069" s="104"/>
      <c r="AO30069" s="104"/>
      <c r="AP30069" s="104"/>
    </row>
    <row r="30070" spans="21:42" ht="15" customHeight="1" x14ac:dyDescent="0.25">
      <c r="U30070" s="104"/>
      <c r="AB30070" s="104"/>
      <c r="AC30070" s="104"/>
      <c r="AF30070" s="104"/>
      <c r="AG30070" s="104"/>
      <c r="AK30070" s="104"/>
      <c r="AL30070" s="104"/>
      <c r="AO30070" s="104"/>
      <c r="AP30070" s="104"/>
    </row>
    <row r="30071" spans="21:42" ht="15" customHeight="1" x14ac:dyDescent="0.25">
      <c r="U30071" s="104"/>
      <c r="AB30071" s="104"/>
      <c r="AC30071" s="104"/>
      <c r="AF30071" s="104"/>
      <c r="AG30071" s="104"/>
      <c r="AK30071" s="104"/>
      <c r="AL30071" s="104"/>
      <c r="AO30071" s="104"/>
      <c r="AP30071" s="104"/>
    </row>
    <row r="30072" spans="21:42" ht="15" customHeight="1" x14ac:dyDescent="0.25">
      <c r="U30072" s="104"/>
      <c r="AB30072" s="104"/>
      <c r="AC30072" s="104"/>
      <c r="AF30072" s="104"/>
      <c r="AG30072" s="104"/>
      <c r="AK30072" s="104"/>
      <c r="AL30072" s="104"/>
      <c r="AO30072" s="104"/>
      <c r="AP30072" s="104"/>
    </row>
    <row r="30073" spans="21:42" ht="15" customHeight="1" x14ac:dyDescent="0.25">
      <c r="U30073" s="104"/>
      <c r="AB30073" s="104"/>
      <c r="AC30073" s="104"/>
      <c r="AF30073" s="104"/>
      <c r="AG30073" s="104"/>
      <c r="AK30073" s="104"/>
      <c r="AL30073" s="104"/>
      <c r="AO30073" s="104"/>
      <c r="AP30073" s="104"/>
    </row>
    <row r="30074" spans="21:42" ht="15" customHeight="1" x14ac:dyDescent="0.25">
      <c r="U30074" s="104"/>
      <c r="AB30074" s="104"/>
      <c r="AC30074" s="104"/>
      <c r="AF30074" s="104"/>
      <c r="AG30074" s="104"/>
      <c r="AK30074" s="104"/>
      <c r="AL30074" s="104"/>
      <c r="AO30074" s="104"/>
      <c r="AP30074" s="104"/>
    </row>
    <row r="30075" spans="21:42" ht="15" customHeight="1" x14ac:dyDescent="0.25">
      <c r="U30075" s="104"/>
      <c r="AB30075" s="104"/>
      <c r="AC30075" s="104"/>
      <c r="AF30075" s="104"/>
      <c r="AG30075" s="104"/>
      <c r="AK30075" s="104"/>
      <c r="AL30075" s="104"/>
      <c r="AO30075" s="104"/>
      <c r="AP30075" s="104"/>
    </row>
    <row r="30076" spans="21:42" ht="15" customHeight="1" x14ac:dyDescent="0.25">
      <c r="U30076" s="104"/>
      <c r="AB30076" s="104"/>
      <c r="AC30076" s="104"/>
      <c r="AF30076" s="104"/>
      <c r="AG30076" s="104"/>
      <c r="AK30076" s="104"/>
      <c r="AL30076" s="104"/>
      <c r="AO30076" s="104"/>
      <c r="AP30076" s="104"/>
    </row>
    <row r="30077" spans="21:42" ht="15" customHeight="1" x14ac:dyDescent="0.25">
      <c r="U30077" s="104"/>
      <c r="AB30077" s="104"/>
      <c r="AC30077" s="104"/>
      <c r="AF30077" s="104"/>
      <c r="AG30077" s="104"/>
      <c r="AK30077" s="104"/>
      <c r="AL30077" s="104"/>
      <c r="AO30077" s="104"/>
      <c r="AP30077" s="104"/>
    </row>
    <row r="30078" spans="21:42" ht="15" customHeight="1" x14ac:dyDescent="0.25">
      <c r="U30078" s="104"/>
      <c r="AB30078" s="104"/>
      <c r="AC30078" s="104"/>
      <c r="AF30078" s="104"/>
      <c r="AG30078" s="104"/>
      <c r="AK30078" s="104"/>
      <c r="AL30078" s="104"/>
      <c r="AO30078" s="104"/>
      <c r="AP30078" s="104"/>
    </row>
    <row r="30079" spans="21:42" ht="15" customHeight="1" x14ac:dyDescent="0.25">
      <c r="U30079" s="104"/>
      <c r="AB30079" s="104"/>
      <c r="AC30079" s="104"/>
      <c r="AF30079" s="104"/>
      <c r="AG30079" s="104"/>
      <c r="AK30079" s="104"/>
      <c r="AL30079" s="104"/>
      <c r="AO30079" s="104"/>
      <c r="AP30079" s="104"/>
    </row>
    <row r="30080" spans="21:42" ht="15" customHeight="1" x14ac:dyDescent="0.25">
      <c r="U30080" s="104"/>
      <c r="AB30080" s="104"/>
      <c r="AC30080" s="104"/>
      <c r="AF30080" s="104"/>
      <c r="AG30080" s="104"/>
      <c r="AK30080" s="104"/>
      <c r="AL30080" s="104"/>
      <c r="AO30080" s="104"/>
      <c r="AP30080" s="104"/>
    </row>
    <row r="30081" spans="21:42" ht="15" customHeight="1" x14ac:dyDescent="0.25">
      <c r="U30081" s="104"/>
      <c r="AB30081" s="104"/>
      <c r="AC30081" s="104"/>
      <c r="AF30081" s="104"/>
      <c r="AG30081" s="104"/>
      <c r="AK30081" s="104"/>
      <c r="AL30081" s="104"/>
      <c r="AO30081" s="104"/>
      <c r="AP30081" s="104"/>
    </row>
    <row r="30082" spans="21:42" ht="15" customHeight="1" x14ac:dyDescent="0.25">
      <c r="U30082" s="104"/>
      <c r="AB30082" s="104"/>
      <c r="AC30082" s="104"/>
      <c r="AF30082" s="104"/>
      <c r="AG30082" s="104"/>
      <c r="AK30082" s="104"/>
      <c r="AL30082" s="104"/>
      <c r="AO30082" s="104"/>
      <c r="AP30082" s="104"/>
    </row>
    <row r="30083" spans="21:42" ht="15" customHeight="1" x14ac:dyDescent="0.25">
      <c r="U30083" s="104"/>
      <c r="AB30083" s="104"/>
      <c r="AC30083" s="104"/>
      <c r="AF30083" s="104"/>
      <c r="AG30083" s="104"/>
      <c r="AK30083" s="104"/>
      <c r="AL30083" s="104"/>
      <c r="AO30083" s="104"/>
      <c r="AP30083" s="104"/>
    </row>
    <row r="30084" spans="21:42" ht="15" customHeight="1" x14ac:dyDescent="0.25">
      <c r="U30084" s="104"/>
      <c r="AB30084" s="104"/>
      <c r="AC30084" s="104"/>
      <c r="AF30084" s="104"/>
      <c r="AG30084" s="104"/>
      <c r="AK30084" s="104"/>
      <c r="AL30084" s="104"/>
      <c r="AO30084" s="104"/>
      <c r="AP30084" s="104"/>
    </row>
    <row r="30085" spans="21:42" ht="15" customHeight="1" x14ac:dyDescent="0.25">
      <c r="U30085" s="104"/>
      <c r="AB30085" s="104"/>
      <c r="AC30085" s="104"/>
      <c r="AF30085" s="104"/>
      <c r="AG30085" s="104"/>
      <c r="AK30085" s="104"/>
      <c r="AL30085" s="104"/>
      <c r="AO30085" s="104"/>
      <c r="AP30085" s="104"/>
    </row>
    <row r="30086" spans="21:42" ht="15" customHeight="1" x14ac:dyDescent="0.25">
      <c r="U30086" s="104"/>
      <c r="AB30086" s="104"/>
      <c r="AC30086" s="104"/>
      <c r="AF30086" s="104"/>
      <c r="AG30086" s="104"/>
      <c r="AK30086" s="104"/>
      <c r="AL30086" s="104"/>
      <c r="AO30086" s="104"/>
      <c r="AP30086" s="104"/>
    </row>
    <row r="30087" spans="21:42" ht="15" customHeight="1" x14ac:dyDescent="0.25">
      <c r="U30087" s="104"/>
      <c r="AB30087" s="104"/>
      <c r="AC30087" s="104"/>
      <c r="AF30087" s="104"/>
      <c r="AG30087" s="104"/>
      <c r="AK30087" s="104"/>
      <c r="AL30087" s="104"/>
      <c r="AO30087" s="104"/>
      <c r="AP30087" s="104"/>
    </row>
    <row r="30088" spans="21:42" ht="15" customHeight="1" x14ac:dyDescent="0.25">
      <c r="U30088" s="104"/>
      <c r="AB30088" s="104"/>
      <c r="AC30088" s="104"/>
      <c r="AF30088" s="104"/>
      <c r="AG30088" s="104"/>
      <c r="AK30088" s="104"/>
      <c r="AL30088" s="104"/>
      <c r="AO30088" s="104"/>
      <c r="AP30088" s="104"/>
    </row>
    <row r="30089" spans="21:42" ht="15" customHeight="1" x14ac:dyDescent="0.25">
      <c r="U30089" s="104"/>
      <c r="AB30089" s="104"/>
      <c r="AC30089" s="104"/>
      <c r="AF30089" s="104"/>
      <c r="AG30089" s="104"/>
      <c r="AK30089" s="104"/>
      <c r="AL30089" s="104"/>
      <c r="AO30089" s="104"/>
      <c r="AP30089" s="104"/>
    </row>
    <row r="30090" spans="21:42" ht="15" customHeight="1" x14ac:dyDescent="0.25">
      <c r="U30090" s="104"/>
      <c r="AB30090" s="104"/>
      <c r="AC30090" s="104"/>
      <c r="AF30090" s="104"/>
      <c r="AG30090" s="104"/>
      <c r="AK30090" s="104"/>
      <c r="AL30090" s="104"/>
      <c r="AO30090" s="104"/>
      <c r="AP30090" s="104"/>
    </row>
    <row r="30091" spans="21:42" ht="15" customHeight="1" x14ac:dyDescent="0.25">
      <c r="U30091" s="104"/>
      <c r="AB30091" s="104"/>
      <c r="AC30091" s="104"/>
      <c r="AF30091" s="104"/>
      <c r="AG30091" s="104"/>
      <c r="AK30091" s="104"/>
      <c r="AL30091" s="104"/>
      <c r="AO30091" s="104"/>
      <c r="AP30091" s="104"/>
    </row>
    <row r="30092" spans="21:42" ht="15" customHeight="1" x14ac:dyDescent="0.25">
      <c r="U30092" s="104"/>
      <c r="AB30092" s="104"/>
      <c r="AC30092" s="104"/>
      <c r="AF30092" s="104"/>
      <c r="AG30092" s="104"/>
      <c r="AK30092" s="104"/>
      <c r="AL30092" s="104"/>
      <c r="AO30092" s="104"/>
      <c r="AP30092" s="104"/>
    </row>
    <row r="30093" spans="21:42" ht="15" customHeight="1" x14ac:dyDescent="0.25">
      <c r="U30093" s="104"/>
      <c r="AB30093" s="104"/>
      <c r="AC30093" s="104"/>
      <c r="AF30093" s="104"/>
      <c r="AG30093" s="104"/>
      <c r="AK30093" s="104"/>
      <c r="AL30093" s="104"/>
      <c r="AO30093" s="104"/>
      <c r="AP30093" s="104"/>
    </row>
    <row r="30094" spans="21:42" ht="15" customHeight="1" x14ac:dyDescent="0.25">
      <c r="U30094" s="104"/>
      <c r="AB30094" s="104"/>
      <c r="AC30094" s="104"/>
      <c r="AF30094" s="104"/>
      <c r="AG30094" s="104"/>
      <c r="AK30094" s="104"/>
      <c r="AL30094" s="104"/>
      <c r="AO30094" s="104"/>
      <c r="AP30094" s="104"/>
    </row>
    <row r="30095" spans="21:42" ht="15" customHeight="1" x14ac:dyDescent="0.25">
      <c r="U30095" s="104"/>
      <c r="AB30095" s="104"/>
      <c r="AC30095" s="104"/>
      <c r="AF30095" s="104"/>
      <c r="AG30095" s="104"/>
      <c r="AK30095" s="104"/>
      <c r="AL30095" s="104"/>
      <c r="AO30095" s="104"/>
      <c r="AP30095" s="104"/>
    </row>
    <row r="30096" spans="21:42" ht="15" customHeight="1" x14ac:dyDescent="0.25">
      <c r="U30096" s="104"/>
      <c r="AB30096" s="104"/>
      <c r="AC30096" s="104"/>
      <c r="AF30096" s="104"/>
      <c r="AG30096" s="104"/>
      <c r="AK30096" s="104"/>
      <c r="AL30096" s="104"/>
      <c r="AO30096" s="104"/>
      <c r="AP30096" s="104"/>
    </row>
    <row r="30097" spans="21:42" ht="15" customHeight="1" x14ac:dyDescent="0.25">
      <c r="U30097" s="104"/>
      <c r="AB30097" s="104"/>
      <c r="AC30097" s="104"/>
      <c r="AF30097" s="104"/>
      <c r="AG30097" s="104"/>
      <c r="AK30097" s="104"/>
      <c r="AL30097" s="104"/>
      <c r="AO30097" s="104"/>
      <c r="AP30097" s="104"/>
    </row>
    <row r="30098" spans="21:42" ht="15" customHeight="1" x14ac:dyDescent="0.25">
      <c r="U30098" s="104"/>
      <c r="AB30098" s="104"/>
      <c r="AC30098" s="104"/>
      <c r="AF30098" s="104"/>
      <c r="AG30098" s="104"/>
      <c r="AK30098" s="104"/>
      <c r="AL30098" s="104"/>
      <c r="AO30098" s="104"/>
      <c r="AP30098" s="104"/>
    </row>
    <row r="30099" spans="21:42" ht="15" customHeight="1" x14ac:dyDescent="0.25">
      <c r="U30099" s="104"/>
      <c r="AB30099" s="104"/>
      <c r="AC30099" s="104"/>
      <c r="AF30099" s="104"/>
      <c r="AG30099" s="104"/>
      <c r="AK30099" s="104"/>
      <c r="AL30099" s="104"/>
      <c r="AO30099" s="104"/>
      <c r="AP30099" s="104"/>
    </row>
    <row r="30100" spans="21:42" ht="15" customHeight="1" x14ac:dyDescent="0.25">
      <c r="U30100" s="104"/>
      <c r="AB30100" s="104"/>
      <c r="AC30100" s="104"/>
      <c r="AF30100" s="104"/>
      <c r="AG30100" s="104"/>
      <c r="AK30100" s="104"/>
      <c r="AL30100" s="104"/>
      <c r="AO30100" s="104"/>
      <c r="AP30100" s="104"/>
    </row>
    <row r="30101" spans="21:42" ht="15" customHeight="1" x14ac:dyDescent="0.25">
      <c r="U30101" s="104"/>
      <c r="AB30101" s="104"/>
      <c r="AC30101" s="104"/>
      <c r="AF30101" s="104"/>
      <c r="AG30101" s="104"/>
      <c r="AK30101" s="104"/>
      <c r="AL30101" s="104"/>
      <c r="AO30101" s="104"/>
      <c r="AP30101" s="104"/>
    </row>
    <row r="30102" spans="21:42" ht="15" customHeight="1" x14ac:dyDescent="0.25">
      <c r="U30102" s="104"/>
      <c r="AB30102" s="104"/>
      <c r="AC30102" s="104"/>
      <c r="AF30102" s="104"/>
      <c r="AG30102" s="104"/>
      <c r="AK30102" s="104"/>
      <c r="AL30102" s="104"/>
      <c r="AO30102" s="104"/>
      <c r="AP30102" s="104"/>
    </row>
    <row r="30103" spans="21:42" ht="15" customHeight="1" x14ac:dyDescent="0.25">
      <c r="U30103" s="104"/>
      <c r="AB30103" s="104"/>
      <c r="AC30103" s="104"/>
      <c r="AF30103" s="104"/>
      <c r="AG30103" s="104"/>
      <c r="AK30103" s="104"/>
      <c r="AL30103" s="104"/>
      <c r="AO30103" s="104"/>
      <c r="AP30103" s="104"/>
    </row>
    <row r="30104" spans="21:42" ht="15" customHeight="1" x14ac:dyDescent="0.25">
      <c r="U30104" s="104"/>
      <c r="AB30104" s="104"/>
      <c r="AC30104" s="104"/>
      <c r="AF30104" s="104"/>
      <c r="AG30104" s="104"/>
      <c r="AK30104" s="104"/>
      <c r="AL30104" s="104"/>
      <c r="AO30104" s="104"/>
      <c r="AP30104" s="104"/>
    </row>
    <row r="30105" spans="21:42" ht="15" customHeight="1" x14ac:dyDescent="0.25">
      <c r="U30105" s="104"/>
      <c r="AB30105" s="104"/>
      <c r="AC30105" s="104"/>
      <c r="AF30105" s="104"/>
      <c r="AG30105" s="104"/>
      <c r="AK30105" s="104"/>
      <c r="AL30105" s="104"/>
      <c r="AO30105" s="104"/>
      <c r="AP30105" s="104"/>
    </row>
    <row r="30106" spans="21:42" ht="15" customHeight="1" x14ac:dyDescent="0.25">
      <c r="U30106" s="104"/>
      <c r="AB30106" s="104"/>
      <c r="AC30106" s="104"/>
      <c r="AF30106" s="104"/>
      <c r="AG30106" s="104"/>
      <c r="AK30106" s="104"/>
      <c r="AL30106" s="104"/>
      <c r="AO30106" s="104"/>
      <c r="AP30106" s="104"/>
    </row>
    <row r="30107" spans="21:42" ht="15" customHeight="1" x14ac:dyDescent="0.25">
      <c r="U30107" s="104"/>
      <c r="AB30107" s="104"/>
      <c r="AC30107" s="104"/>
      <c r="AF30107" s="104"/>
      <c r="AG30107" s="104"/>
      <c r="AK30107" s="104"/>
      <c r="AL30107" s="104"/>
      <c r="AO30107" s="104"/>
      <c r="AP30107" s="104"/>
    </row>
    <row r="30108" spans="21:42" ht="15" customHeight="1" x14ac:dyDescent="0.25">
      <c r="U30108" s="104"/>
      <c r="AB30108" s="104"/>
      <c r="AC30108" s="104"/>
      <c r="AF30108" s="104"/>
      <c r="AG30108" s="104"/>
      <c r="AK30108" s="104"/>
      <c r="AL30108" s="104"/>
      <c r="AO30108" s="104"/>
      <c r="AP30108" s="104"/>
    </row>
    <row r="30109" spans="21:42" ht="15" customHeight="1" x14ac:dyDescent="0.25">
      <c r="U30109" s="104"/>
      <c r="AB30109" s="104"/>
      <c r="AC30109" s="104"/>
      <c r="AF30109" s="104"/>
      <c r="AG30109" s="104"/>
      <c r="AK30109" s="104"/>
      <c r="AL30109" s="104"/>
      <c r="AO30109" s="104"/>
      <c r="AP30109" s="104"/>
    </row>
    <row r="30110" spans="21:42" ht="15" customHeight="1" x14ac:dyDescent="0.25">
      <c r="U30110" s="104"/>
      <c r="AB30110" s="104"/>
      <c r="AC30110" s="104"/>
      <c r="AF30110" s="104"/>
      <c r="AG30110" s="104"/>
      <c r="AK30110" s="104"/>
      <c r="AL30110" s="104"/>
      <c r="AO30110" s="104"/>
      <c r="AP30110" s="104"/>
    </row>
    <row r="30111" spans="21:42" ht="15" customHeight="1" x14ac:dyDescent="0.25">
      <c r="U30111" s="104"/>
      <c r="AB30111" s="104"/>
      <c r="AC30111" s="104"/>
      <c r="AF30111" s="104"/>
      <c r="AG30111" s="104"/>
      <c r="AK30111" s="104"/>
      <c r="AL30111" s="104"/>
      <c r="AO30111" s="104"/>
      <c r="AP30111" s="104"/>
    </row>
    <row r="30112" spans="21:42" ht="15" customHeight="1" x14ac:dyDescent="0.25">
      <c r="U30112" s="104"/>
      <c r="AB30112" s="104"/>
      <c r="AC30112" s="104"/>
      <c r="AF30112" s="104"/>
      <c r="AG30112" s="104"/>
      <c r="AK30112" s="104"/>
      <c r="AL30112" s="104"/>
      <c r="AO30112" s="104"/>
      <c r="AP30112" s="104"/>
    </row>
    <row r="30113" spans="21:42" ht="15" customHeight="1" x14ac:dyDescent="0.25">
      <c r="U30113" s="104"/>
      <c r="AB30113" s="104"/>
      <c r="AC30113" s="104"/>
      <c r="AF30113" s="104"/>
      <c r="AG30113" s="104"/>
      <c r="AK30113" s="104"/>
      <c r="AL30113" s="104"/>
      <c r="AO30113" s="104"/>
      <c r="AP30113" s="104"/>
    </row>
    <row r="30114" spans="21:42" ht="15" customHeight="1" x14ac:dyDescent="0.25">
      <c r="U30114" s="104"/>
      <c r="AB30114" s="104"/>
      <c r="AC30114" s="104"/>
      <c r="AF30114" s="104"/>
      <c r="AG30114" s="104"/>
      <c r="AK30114" s="104"/>
      <c r="AL30114" s="104"/>
      <c r="AO30114" s="104"/>
      <c r="AP30114" s="104"/>
    </row>
    <row r="30115" spans="21:42" ht="15" customHeight="1" x14ac:dyDescent="0.25">
      <c r="U30115" s="104"/>
      <c r="AB30115" s="104"/>
      <c r="AC30115" s="104"/>
      <c r="AF30115" s="104"/>
      <c r="AG30115" s="104"/>
      <c r="AK30115" s="104"/>
      <c r="AL30115" s="104"/>
      <c r="AO30115" s="104"/>
      <c r="AP30115" s="104"/>
    </row>
    <row r="30116" spans="21:42" ht="15" customHeight="1" x14ac:dyDescent="0.25">
      <c r="U30116" s="104"/>
      <c r="AB30116" s="104"/>
      <c r="AC30116" s="104"/>
      <c r="AF30116" s="104"/>
      <c r="AG30116" s="104"/>
      <c r="AK30116" s="104"/>
      <c r="AL30116" s="104"/>
      <c r="AO30116" s="104"/>
      <c r="AP30116" s="104"/>
    </row>
    <row r="30117" spans="21:42" ht="15" customHeight="1" x14ac:dyDescent="0.25">
      <c r="U30117" s="104"/>
      <c r="AB30117" s="104"/>
      <c r="AC30117" s="104"/>
      <c r="AF30117" s="104"/>
      <c r="AG30117" s="104"/>
      <c r="AK30117" s="104"/>
      <c r="AL30117" s="104"/>
      <c r="AO30117" s="104"/>
      <c r="AP30117" s="104"/>
    </row>
    <row r="30118" spans="21:42" ht="15" customHeight="1" x14ac:dyDescent="0.25">
      <c r="U30118" s="104"/>
      <c r="AB30118" s="104"/>
      <c r="AC30118" s="104"/>
      <c r="AF30118" s="104"/>
      <c r="AG30118" s="104"/>
      <c r="AK30118" s="104"/>
      <c r="AL30118" s="104"/>
      <c r="AO30118" s="104"/>
      <c r="AP30118" s="104"/>
    </row>
    <row r="30119" spans="21:42" ht="15" customHeight="1" x14ac:dyDescent="0.25">
      <c r="U30119" s="104"/>
      <c r="AB30119" s="104"/>
      <c r="AC30119" s="104"/>
      <c r="AF30119" s="104"/>
      <c r="AG30119" s="104"/>
      <c r="AK30119" s="104"/>
      <c r="AL30119" s="104"/>
      <c r="AO30119" s="104"/>
      <c r="AP30119" s="104"/>
    </row>
    <row r="30120" spans="21:42" ht="15" customHeight="1" x14ac:dyDescent="0.25">
      <c r="U30120" s="104"/>
      <c r="AB30120" s="104"/>
      <c r="AC30120" s="104"/>
      <c r="AF30120" s="104"/>
      <c r="AG30120" s="104"/>
      <c r="AK30120" s="104"/>
      <c r="AL30120" s="104"/>
      <c r="AO30120" s="104"/>
      <c r="AP30120" s="104"/>
    </row>
    <row r="30121" spans="21:42" ht="15" customHeight="1" x14ac:dyDescent="0.25">
      <c r="U30121" s="104"/>
      <c r="AB30121" s="104"/>
      <c r="AC30121" s="104"/>
      <c r="AF30121" s="104"/>
      <c r="AG30121" s="104"/>
      <c r="AK30121" s="104"/>
      <c r="AL30121" s="104"/>
      <c r="AO30121" s="104"/>
      <c r="AP30121" s="104"/>
    </row>
    <row r="30122" spans="21:42" ht="15" customHeight="1" x14ac:dyDescent="0.25">
      <c r="U30122" s="104"/>
      <c r="AB30122" s="104"/>
      <c r="AC30122" s="104"/>
      <c r="AF30122" s="104"/>
      <c r="AG30122" s="104"/>
      <c r="AK30122" s="104"/>
      <c r="AL30122" s="104"/>
      <c r="AO30122" s="104"/>
      <c r="AP30122" s="104"/>
    </row>
    <row r="30123" spans="21:42" ht="15" customHeight="1" x14ac:dyDescent="0.25">
      <c r="U30123" s="104"/>
      <c r="AB30123" s="104"/>
      <c r="AC30123" s="104"/>
      <c r="AF30123" s="104"/>
      <c r="AG30123" s="104"/>
      <c r="AK30123" s="104"/>
      <c r="AL30123" s="104"/>
      <c r="AO30123" s="104"/>
      <c r="AP30123" s="104"/>
    </row>
    <row r="30124" spans="21:42" ht="15" customHeight="1" x14ac:dyDescent="0.25">
      <c r="U30124" s="104"/>
      <c r="AB30124" s="104"/>
      <c r="AC30124" s="104"/>
      <c r="AF30124" s="104"/>
      <c r="AG30124" s="104"/>
      <c r="AK30124" s="104"/>
      <c r="AL30124" s="104"/>
      <c r="AO30124" s="104"/>
      <c r="AP30124" s="104"/>
    </row>
    <row r="30125" spans="21:42" ht="15" customHeight="1" x14ac:dyDescent="0.25">
      <c r="U30125" s="104"/>
      <c r="AB30125" s="104"/>
      <c r="AC30125" s="104"/>
      <c r="AF30125" s="104"/>
      <c r="AG30125" s="104"/>
      <c r="AK30125" s="104"/>
      <c r="AL30125" s="104"/>
      <c r="AO30125" s="104"/>
      <c r="AP30125" s="104"/>
    </row>
    <row r="30126" spans="21:42" ht="15" customHeight="1" x14ac:dyDescent="0.25">
      <c r="U30126" s="104"/>
      <c r="AB30126" s="104"/>
      <c r="AC30126" s="104"/>
      <c r="AF30126" s="104"/>
      <c r="AG30126" s="104"/>
      <c r="AK30126" s="104"/>
      <c r="AL30126" s="104"/>
      <c r="AO30126" s="104"/>
      <c r="AP30126" s="104"/>
    </row>
    <row r="30127" spans="21:42" ht="15" customHeight="1" x14ac:dyDescent="0.25">
      <c r="U30127" s="104"/>
      <c r="AB30127" s="104"/>
      <c r="AC30127" s="104"/>
      <c r="AF30127" s="104"/>
      <c r="AG30127" s="104"/>
      <c r="AK30127" s="104"/>
      <c r="AL30127" s="104"/>
      <c r="AO30127" s="104"/>
      <c r="AP30127" s="104"/>
    </row>
    <row r="30128" spans="21:42" ht="15" customHeight="1" x14ac:dyDescent="0.25">
      <c r="U30128" s="104"/>
      <c r="AB30128" s="104"/>
      <c r="AC30128" s="104"/>
      <c r="AF30128" s="104"/>
      <c r="AG30128" s="104"/>
      <c r="AK30128" s="104"/>
      <c r="AL30128" s="104"/>
      <c r="AO30128" s="104"/>
      <c r="AP30128" s="104"/>
    </row>
    <row r="30129" spans="21:42" ht="15" customHeight="1" x14ac:dyDescent="0.25">
      <c r="U30129" s="104"/>
      <c r="AB30129" s="104"/>
      <c r="AC30129" s="104"/>
      <c r="AF30129" s="104"/>
      <c r="AG30129" s="104"/>
      <c r="AK30129" s="104"/>
      <c r="AL30129" s="104"/>
      <c r="AO30129" s="104"/>
      <c r="AP30129" s="104"/>
    </row>
    <row r="30130" spans="21:42" ht="15" customHeight="1" x14ac:dyDescent="0.25">
      <c r="U30130" s="104"/>
      <c r="AB30130" s="104"/>
      <c r="AC30130" s="104"/>
      <c r="AF30130" s="104"/>
      <c r="AG30130" s="104"/>
      <c r="AK30130" s="104"/>
      <c r="AL30130" s="104"/>
      <c r="AO30130" s="104"/>
      <c r="AP30130" s="104"/>
    </row>
    <row r="30131" spans="21:42" ht="15" customHeight="1" x14ac:dyDescent="0.25">
      <c r="U30131" s="104"/>
      <c r="AB30131" s="104"/>
      <c r="AC30131" s="104"/>
      <c r="AF30131" s="104"/>
      <c r="AG30131" s="104"/>
      <c r="AK30131" s="104"/>
      <c r="AL30131" s="104"/>
      <c r="AO30131" s="104"/>
      <c r="AP30131" s="104"/>
    </row>
    <row r="30132" spans="21:42" ht="15" customHeight="1" x14ac:dyDescent="0.25">
      <c r="U30132" s="104"/>
      <c r="AB30132" s="104"/>
      <c r="AC30132" s="104"/>
      <c r="AF30132" s="104"/>
      <c r="AG30132" s="104"/>
      <c r="AK30132" s="104"/>
      <c r="AL30132" s="104"/>
      <c r="AO30132" s="104"/>
      <c r="AP30132" s="104"/>
    </row>
    <row r="30133" spans="21:42" ht="15" customHeight="1" x14ac:dyDescent="0.25">
      <c r="U30133" s="104"/>
      <c r="AB30133" s="104"/>
      <c r="AC30133" s="104"/>
      <c r="AF30133" s="104"/>
      <c r="AG30133" s="104"/>
      <c r="AK30133" s="104"/>
      <c r="AL30133" s="104"/>
      <c r="AO30133" s="104"/>
      <c r="AP30133" s="104"/>
    </row>
    <row r="30134" spans="21:42" ht="15" customHeight="1" x14ac:dyDescent="0.25">
      <c r="U30134" s="104"/>
      <c r="AB30134" s="104"/>
      <c r="AC30134" s="104"/>
      <c r="AF30134" s="104"/>
      <c r="AG30134" s="104"/>
      <c r="AK30134" s="104"/>
      <c r="AL30134" s="104"/>
      <c r="AO30134" s="104"/>
      <c r="AP30134" s="104"/>
    </row>
    <row r="30135" spans="21:42" ht="15" customHeight="1" x14ac:dyDescent="0.25">
      <c r="U30135" s="104"/>
      <c r="AB30135" s="104"/>
      <c r="AC30135" s="104"/>
      <c r="AF30135" s="104"/>
      <c r="AG30135" s="104"/>
      <c r="AK30135" s="104"/>
      <c r="AL30135" s="104"/>
      <c r="AO30135" s="104"/>
      <c r="AP30135" s="104"/>
    </row>
    <row r="30136" spans="21:42" ht="15" customHeight="1" x14ac:dyDescent="0.25">
      <c r="U30136" s="104"/>
      <c r="AB30136" s="104"/>
      <c r="AC30136" s="104"/>
      <c r="AF30136" s="104"/>
      <c r="AG30136" s="104"/>
      <c r="AK30136" s="104"/>
      <c r="AL30136" s="104"/>
      <c r="AO30136" s="104"/>
      <c r="AP30136" s="104"/>
    </row>
    <row r="30137" spans="21:42" ht="15" customHeight="1" x14ac:dyDescent="0.25">
      <c r="U30137" s="104"/>
      <c r="AB30137" s="104"/>
      <c r="AC30137" s="104"/>
      <c r="AF30137" s="104"/>
      <c r="AG30137" s="104"/>
      <c r="AK30137" s="104"/>
      <c r="AL30137" s="104"/>
      <c r="AO30137" s="104"/>
      <c r="AP30137" s="104"/>
    </row>
    <row r="30138" spans="21:42" ht="15" customHeight="1" x14ac:dyDescent="0.25">
      <c r="U30138" s="104"/>
      <c r="AB30138" s="104"/>
      <c r="AC30138" s="104"/>
      <c r="AF30138" s="104"/>
      <c r="AG30138" s="104"/>
      <c r="AK30138" s="104"/>
      <c r="AL30138" s="104"/>
      <c r="AO30138" s="104"/>
      <c r="AP30138" s="104"/>
    </row>
    <row r="30139" spans="21:42" ht="15" customHeight="1" x14ac:dyDescent="0.25">
      <c r="U30139" s="104"/>
      <c r="AB30139" s="104"/>
      <c r="AC30139" s="104"/>
      <c r="AF30139" s="104"/>
      <c r="AG30139" s="104"/>
      <c r="AK30139" s="104"/>
      <c r="AL30139" s="104"/>
      <c r="AO30139" s="104"/>
      <c r="AP30139" s="104"/>
    </row>
    <row r="30140" spans="21:42" ht="15" customHeight="1" x14ac:dyDescent="0.25">
      <c r="U30140" s="104"/>
      <c r="AB30140" s="104"/>
      <c r="AC30140" s="104"/>
      <c r="AF30140" s="104"/>
      <c r="AG30140" s="104"/>
      <c r="AK30140" s="104"/>
      <c r="AL30140" s="104"/>
      <c r="AO30140" s="104"/>
      <c r="AP30140" s="104"/>
    </row>
    <row r="30141" spans="21:42" ht="15" customHeight="1" x14ac:dyDescent="0.25">
      <c r="U30141" s="104"/>
      <c r="AB30141" s="104"/>
      <c r="AC30141" s="104"/>
      <c r="AF30141" s="104"/>
      <c r="AG30141" s="104"/>
      <c r="AK30141" s="104"/>
      <c r="AL30141" s="104"/>
      <c r="AO30141" s="104"/>
      <c r="AP30141" s="104"/>
    </row>
    <row r="30142" spans="21:42" ht="15" customHeight="1" x14ac:dyDescent="0.25">
      <c r="U30142" s="104"/>
      <c r="AB30142" s="104"/>
      <c r="AC30142" s="104"/>
      <c r="AF30142" s="104"/>
      <c r="AG30142" s="104"/>
      <c r="AK30142" s="104"/>
      <c r="AL30142" s="104"/>
      <c r="AO30142" s="104"/>
      <c r="AP30142" s="104"/>
    </row>
    <row r="30143" spans="21:42" ht="15" customHeight="1" x14ac:dyDescent="0.25">
      <c r="U30143" s="104"/>
      <c r="AB30143" s="104"/>
      <c r="AC30143" s="104"/>
      <c r="AF30143" s="104"/>
      <c r="AG30143" s="104"/>
      <c r="AK30143" s="104"/>
      <c r="AL30143" s="104"/>
      <c r="AO30143" s="104"/>
      <c r="AP30143" s="104"/>
    </row>
    <row r="30144" spans="21:42" ht="15" customHeight="1" x14ac:dyDescent="0.25">
      <c r="U30144" s="104"/>
      <c r="AB30144" s="104"/>
      <c r="AC30144" s="104"/>
      <c r="AF30144" s="104"/>
      <c r="AG30144" s="104"/>
      <c r="AK30144" s="104"/>
      <c r="AL30144" s="104"/>
      <c r="AO30144" s="104"/>
      <c r="AP30144" s="104"/>
    </row>
    <row r="30145" spans="21:42" ht="15" customHeight="1" x14ac:dyDescent="0.25">
      <c r="U30145" s="104"/>
      <c r="AB30145" s="104"/>
      <c r="AC30145" s="104"/>
      <c r="AF30145" s="104"/>
      <c r="AG30145" s="104"/>
      <c r="AK30145" s="104"/>
      <c r="AL30145" s="104"/>
      <c r="AO30145" s="104"/>
      <c r="AP30145" s="104"/>
    </row>
    <row r="30146" spans="21:42" ht="15" customHeight="1" x14ac:dyDescent="0.25">
      <c r="U30146" s="104"/>
      <c r="AB30146" s="104"/>
      <c r="AC30146" s="104"/>
      <c r="AF30146" s="104"/>
      <c r="AG30146" s="104"/>
      <c r="AK30146" s="104"/>
      <c r="AL30146" s="104"/>
      <c r="AO30146" s="104"/>
      <c r="AP30146" s="104"/>
    </row>
    <row r="30147" spans="21:42" ht="15" customHeight="1" x14ac:dyDescent="0.25">
      <c r="U30147" s="104"/>
      <c r="AB30147" s="104"/>
      <c r="AC30147" s="104"/>
      <c r="AF30147" s="104"/>
      <c r="AG30147" s="104"/>
      <c r="AK30147" s="104"/>
      <c r="AL30147" s="104"/>
      <c r="AO30147" s="104"/>
      <c r="AP30147" s="104"/>
    </row>
    <row r="30148" spans="21:42" ht="15" customHeight="1" x14ac:dyDescent="0.25">
      <c r="U30148" s="104"/>
      <c r="AB30148" s="104"/>
      <c r="AC30148" s="104"/>
      <c r="AF30148" s="104"/>
      <c r="AG30148" s="104"/>
      <c r="AK30148" s="104"/>
      <c r="AL30148" s="104"/>
      <c r="AO30148" s="104"/>
      <c r="AP30148" s="104"/>
    </row>
    <row r="30149" spans="21:42" ht="15" customHeight="1" x14ac:dyDescent="0.25">
      <c r="U30149" s="104"/>
      <c r="AB30149" s="104"/>
      <c r="AC30149" s="104"/>
      <c r="AF30149" s="104"/>
      <c r="AG30149" s="104"/>
      <c r="AK30149" s="104"/>
      <c r="AL30149" s="104"/>
      <c r="AO30149" s="104"/>
      <c r="AP30149" s="104"/>
    </row>
    <row r="30150" spans="21:42" ht="15" customHeight="1" x14ac:dyDescent="0.25">
      <c r="U30150" s="104"/>
      <c r="AB30150" s="104"/>
      <c r="AC30150" s="104"/>
      <c r="AF30150" s="104"/>
      <c r="AG30150" s="104"/>
      <c r="AK30150" s="104"/>
      <c r="AL30150" s="104"/>
      <c r="AO30150" s="104"/>
      <c r="AP30150" s="104"/>
    </row>
    <row r="30151" spans="21:42" ht="15" customHeight="1" x14ac:dyDescent="0.25">
      <c r="U30151" s="104"/>
      <c r="AB30151" s="104"/>
      <c r="AC30151" s="104"/>
      <c r="AF30151" s="104"/>
      <c r="AG30151" s="104"/>
      <c r="AK30151" s="104"/>
      <c r="AL30151" s="104"/>
      <c r="AO30151" s="104"/>
      <c r="AP30151" s="104"/>
    </row>
    <row r="30152" spans="21:42" ht="15" customHeight="1" x14ac:dyDescent="0.25">
      <c r="U30152" s="104"/>
      <c r="AB30152" s="104"/>
      <c r="AC30152" s="104"/>
      <c r="AF30152" s="104"/>
      <c r="AG30152" s="104"/>
      <c r="AK30152" s="104"/>
      <c r="AL30152" s="104"/>
      <c r="AO30152" s="104"/>
      <c r="AP30152" s="104"/>
    </row>
    <row r="30153" spans="21:42" ht="15" customHeight="1" x14ac:dyDescent="0.25">
      <c r="U30153" s="104"/>
      <c r="AB30153" s="104"/>
      <c r="AC30153" s="104"/>
      <c r="AF30153" s="104"/>
      <c r="AG30153" s="104"/>
      <c r="AK30153" s="104"/>
      <c r="AL30153" s="104"/>
      <c r="AO30153" s="104"/>
      <c r="AP30153" s="104"/>
    </row>
    <row r="30154" spans="21:42" ht="15" customHeight="1" x14ac:dyDescent="0.25">
      <c r="U30154" s="104"/>
      <c r="AB30154" s="104"/>
      <c r="AC30154" s="104"/>
      <c r="AF30154" s="104"/>
      <c r="AG30154" s="104"/>
      <c r="AK30154" s="104"/>
      <c r="AL30154" s="104"/>
      <c r="AO30154" s="104"/>
      <c r="AP30154" s="104"/>
    </row>
    <row r="30155" spans="21:42" ht="15" customHeight="1" x14ac:dyDescent="0.25">
      <c r="U30155" s="104"/>
      <c r="AB30155" s="104"/>
      <c r="AC30155" s="104"/>
      <c r="AF30155" s="104"/>
      <c r="AG30155" s="104"/>
      <c r="AK30155" s="104"/>
      <c r="AL30155" s="104"/>
      <c r="AO30155" s="104"/>
      <c r="AP30155" s="104"/>
    </row>
    <row r="30156" spans="21:42" ht="15" customHeight="1" x14ac:dyDescent="0.25">
      <c r="U30156" s="104"/>
      <c r="AB30156" s="104"/>
      <c r="AC30156" s="104"/>
      <c r="AF30156" s="104"/>
      <c r="AG30156" s="104"/>
      <c r="AK30156" s="104"/>
      <c r="AL30156" s="104"/>
      <c r="AO30156" s="104"/>
      <c r="AP30156" s="104"/>
    </row>
    <row r="30157" spans="21:42" ht="15" customHeight="1" x14ac:dyDescent="0.25">
      <c r="U30157" s="104"/>
      <c r="AB30157" s="104"/>
      <c r="AC30157" s="104"/>
      <c r="AF30157" s="104"/>
      <c r="AG30157" s="104"/>
      <c r="AK30157" s="104"/>
      <c r="AL30157" s="104"/>
      <c r="AO30157" s="104"/>
      <c r="AP30157" s="104"/>
    </row>
    <row r="30158" spans="21:42" ht="15" customHeight="1" x14ac:dyDescent="0.25">
      <c r="U30158" s="104"/>
      <c r="AB30158" s="104"/>
      <c r="AC30158" s="104"/>
      <c r="AF30158" s="104"/>
      <c r="AG30158" s="104"/>
      <c r="AK30158" s="104"/>
      <c r="AL30158" s="104"/>
      <c r="AO30158" s="104"/>
      <c r="AP30158" s="104"/>
    </row>
    <row r="30159" spans="21:42" ht="15" customHeight="1" x14ac:dyDescent="0.25">
      <c r="U30159" s="104"/>
      <c r="AB30159" s="104"/>
      <c r="AC30159" s="104"/>
      <c r="AF30159" s="104"/>
      <c r="AG30159" s="104"/>
      <c r="AK30159" s="104"/>
      <c r="AL30159" s="104"/>
      <c r="AO30159" s="104"/>
      <c r="AP30159" s="104"/>
    </row>
    <row r="30160" spans="21:42" ht="15" customHeight="1" x14ac:dyDescent="0.25">
      <c r="U30160" s="104"/>
      <c r="AB30160" s="104"/>
      <c r="AC30160" s="104"/>
      <c r="AF30160" s="104"/>
      <c r="AG30160" s="104"/>
      <c r="AK30160" s="104"/>
      <c r="AL30160" s="104"/>
      <c r="AO30160" s="104"/>
      <c r="AP30160" s="104"/>
    </row>
    <row r="30161" spans="21:42" ht="15" customHeight="1" x14ac:dyDescent="0.25">
      <c r="U30161" s="104"/>
      <c r="AB30161" s="104"/>
      <c r="AC30161" s="104"/>
      <c r="AF30161" s="104"/>
      <c r="AG30161" s="104"/>
      <c r="AK30161" s="104"/>
      <c r="AL30161" s="104"/>
      <c r="AO30161" s="104"/>
      <c r="AP30161" s="104"/>
    </row>
    <row r="30162" spans="21:42" ht="15" customHeight="1" x14ac:dyDescent="0.25">
      <c r="U30162" s="104"/>
      <c r="AB30162" s="104"/>
      <c r="AC30162" s="104"/>
      <c r="AF30162" s="104"/>
      <c r="AG30162" s="104"/>
      <c r="AK30162" s="104"/>
      <c r="AL30162" s="104"/>
      <c r="AO30162" s="104"/>
      <c r="AP30162" s="104"/>
    </row>
    <row r="30163" spans="21:42" ht="15" customHeight="1" x14ac:dyDescent="0.25">
      <c r="U30163" s="104"/>
      <c r="AB30163" s="104"/>
      <c r="AC30163" s="104"/>
      <c r="AF30163" s="104"/>
      <c r="AG30163" s="104"/>
      <c r="AK30163" s="104"/>
      <c r="AL30163" s="104"/>
      <c r="AO30163" s="104"/>
      <c r="AP30163" s="104"/>
    </row>
    <row r="30164" spans="21:42" ht="15" customHeight="1" x14ac:dyDescent="0.25">
      <c r="U30164" s="104"/>
      <c r="AB30164" s="104"/>
      <c r="AC30164" s="104"/>
      <c r="AF30164" s="104"/>
      <c r="AG30164" s="104"/>
      <c r="AK30164" s="104"/>
      <c r="AL30164" s="104"/>
      <c r="AO30164" s="104"/>
      <c r="AP30164" s="104"/>
    </row>
    <row r="30165" spans="21:42" ht="15" customHeight="1" x14ac:dyDescent="0.25">
      <c r="U30165" s="104"/>
      <c r="AB30165" s="104"/>
      <c r="AC30165" s="104"/>
      <c r="AF30165" s="104"/>
      <c r="AG30165" s="104"/>
      <c r="AK30165" s="104"/>
      <c r="AL30165" s="104"/>
      <c r="AO30165" s="104"/>
      <c r="AP30165" s="104"/>
    </row>
    <row r="30166" spans="21:42" ht="15" customHeight="1" x14ac:dyDescent="0.25">
      <c r="U30166" s="104"/>
      <c r="AB30166" s="104"/>
      <c r="AC30166" s="104"/>
      <c r="AF30166" s="104"/>
      <c r="AG30166" s="104"/>
      <c r="AK30166" s="104"/>
      <c r="AL30166" s="104"/>
      <c r="AO30166" s="104"/>
      <c r="AP30166" s="104"/>
    </row>
    <row r="30167" spans="21:42" ht="15" customHeight="1" x14ac:dyDescent="0.25">
      <c r="U30167" s="104"/>
      <c r="AB30167" s="104"/>
      <c r="AC30167" s="104"/>
      <c r="AF30167" s="104"/>
      <c r="AG30167" s="104"/>
      <c r="AK30167" s="104"/>
      <c r="AL30167" s="104"/>
      <c r="AO30167" s="104"/>
      <c r="AP30167" s="104"/>
    </row>
    <row r="30168" spans="21:42" ht="15" customHeight="1" x14ac:dyDescent="0.25">
      <c r="U30168" s="104"/>
      <c r="AB30168" s="104"/>
      <c r="AC30168" s="104"/>
      <c r="AF30168" s="104"/>
      <c r="AG30168" s="104"/>
      <c r="AK30168" s="104"/>
      <c r="AL30168" s="104"/>
      <c r="AO30168" s="104"/>
      <c r="AP30168" s="104"/>
    </row>
    <row r="30169" spans="21:42" ht="15" customHeight="1" x14ac:dyDescent="0.25">
      <c r="U30169" s="104"/>
      <c r="AB30169" s="104"/>
      <c r="AC30169" s="104"/>
      <c r="AF30169" s="104"/>
      <c r="AG30169" s="104"/>
      <c r="AK30169" s="104"/>
      <c r="AL30169" s="104"/>
      <c r="AO30169" s="104"/>
      <c r="AP30169" s="104"/>
    </row>
    <row r="30170" spans="21:42" ht="15" customHeight="1" x14ac:dyDescent="0.25">
      <c r="U30170" s="104"/>
      <c r="AB30170" s="104"/>
      <c r="AC30170" s="104"/>
      <c r="AF30170" s="104"/>
      <c r="AG30170" s="104"/>
      <c r="AK30170" s="104"/>
      <c r="AL30170" s="104"/>
      <c r="AO30170" s="104"/>
      <c r="AP30170" s="104"/>
    </row>
    <row r="30171" spans="21:42" ht="15" customHeight="1" x14ac:dyDescent="0.25">
      <c r="U30171" s="104"/>
      <c r="AB30171" s="104"/>
      <c r="AC30171" s="104"/>
      <c r="AF30171" s="104"/>
      <c r="AG30171" s="104"/>
      <c r="AK30171" s="104"/>
      <c r="AL30171" s="104"/>
      <c r="AO30171" s="104"/>
      <c r="AP30171" s="104"/>
    </row>
    <row r="30172" spans="21:42" ht="15" customHeight="1" x14ac:dyDescent="0.25">
      <c r="U30172" s="104"/>
      <c r="AB30172" s="104"/>
      <c r="AC30172" s="104"/>
      <c r="AF30172" s="104"/>
      <c r="AG30172" s="104"/>
      <c r="AK30172" s="104"/>
      <c r="AL30172" s="104"/>
      <c r="AO30172" s="104"/>
      <c r="AP30172" s="104"/>
    </row>
    <row r="30173" spans="21:42" ht="15" customHeight="1" x14ac:dyDescent="0.25">
      <c r="U30173" s="104"/>
      <c r="AB30173" s="104"/>
      <c r="AC30173" s="104"/>
      <c r="AF30173" s="104"/>
      <c r="AG30173" s="104"/>
      <c r="AK30173" s="104"/>
      <c r="AL30173" s="104"/>
      <c r="AO30173" s="104"/>
      <c r="AP30173" s="104"/>
    </row>
    <row r="30174" spans="21:42" ht="15" customHeight="1" x14ac:dyDescent="0.25">
      <c r="U30174" s="104"/>
      <c r="AB30174" s="104"/>
      <c r="AC30174" s="104"/>
      <c r="AF30174" s="104"/>
      <c r="AG30174" s="104"/>
      <c r="AK30174" s="104"/>
      <c r="AL30174" s="104"/>
      <c r="AO30174" s="104"/>
      <c r="AP30174" s="104"/>
    </row>
    <row r="30175" spans="21:42" ht="15" customHeight="1" x14ac:dyDescent="0.25">
      <c r="U30175" s="104"/>
      <c r="AB30175" s="104"/>
      <c r="AC30175" s="104"/>
      <c r="AF30175" s="104"/>
      <c r="AG30175" s="104"/>
      <c r="AK30175" s="104"/>
      <c r="AL30175" s="104"/>
      <c r="AO30175" s="104"/>
      <c r="AP30175" s="104"/>
    </row>
    <row r="30176" spans="21:42" ht="15" customHeight="1" x14ac:dyDescent="0.25">
      <c r="U30176" s="104"/>
      <c r="AB30176" s="104"/>
      <c r="AC30176" s="104"/>
      <c r="AF30176" s="104"/>
      <c r="AG30176" s="104"/>
      <c r="AK30176" s="104"/>
      <c r="AL30176" s="104"/>
      <c r="AO30176" s="104"/>
      <c r="AP30176" s="104"/>
    </row>
    <row r="30177" spans="21:42" ht="15" customHeight="1" x14ac:dyDescent="0.25">
      <c r="U30177" s="104"/>
      <c r="AB30177" s="104"/>
      <c r="AC30177" s="104"/>
      <c r="AF30177" s="104"/>
      <c r="AG30177" s="104"/>
      <c r="AK30177" s="104"/>
      <c r="AL30177" s="104"/>
      <c r="AO30177" s="104"/>
      <c r="AP30177" s="104"/>
    </row>
    <row r="30178" spans="21:42" ht="15" customHeight="1" x14ac:dyDescent="0.25">
      <c r="U30178" s="104"/>
      <c r="AB30178" s="104"/>
      <c r="AC30178" s="104"/>
      <c r="AF30178" s="104"/>
      <c r="AG30178" s="104"/>
      <c r="AK30178" s="104"/>
      <c r="AL30178" s="104"/>
      <c r="AO30178" s="104"/>
      <c r="AP30178" s="104"/>
    </row>
    <row r="30179" spans="21:42" ht="15" customHeight="1" x14ac:dyDescent="0.25">
      <c r="U30179" s="104"/>
      <c r="AB30179" s="104"/>
      <c r="AC30179" s="104"/>
      <c r="AF30179" s="104"/>
      <c r="AG30179" s="104"/>
      <c r="AK30179" s="104"/>
      <c r="AL30179" s="104"/>
      <c r="AO30179" s="104"/>
      <c r="AP30179" s="104"/>
    </row>
    <row r="30180" spans="21:42" ht="15" customHeight="1" x14ac:dyDescent="0.25">
      <c r="U30180" s="104"/>
      <c r="AB30180" s="104"/>
      <c r="AC30180" s="104"/>
      <c r="AF30180" s="104"/>
      <c r="AG30180" s="104"/>
      <c r="AK30180" s="104"/>
      <c r="AL30180" s="104"/>
      <c r="AO30180" s="104"/>
      <c r="AP30180" s="104"/>
    </row>
    <row r="30181" spans="21:42" ht="15" customHeight="1" x14ac:dyDescent="0.25">
      <c r="U30181" s="104"/>
      <c r="AB30181" s="104"/>
      <c r="AC30181" s="104"/>
      <c r="AF30181" s="104"/>
      <c r="AG30181" s="104"/>
      <c r="AK30181" s="104"/>
      <c r="AL30181" s="104"/>
      <c r="AO30181" s="104"/>
      <c r="AP30181" s="104"/>
    </row>
    <row r="30182" spans="21:42" ht="15" customHeight="1" x14ac:dyDescent="0.25">
      <c r="U30182" s="104"/>
      <c r="AB30182" s="104"/>
      <c r="AC30182" s="104"/>
      <c r="AF30182" s="104"/>
      <c r="AG30182" s="104"/>
      <c r="AK30182" s="104"/>
      <c r="AL30182" s="104"/>
      <c r="AO30182" s="104"/>
      <c r="AP30182" s="104"/>
    </row>
    <row r="30183" spans="21:42" ht="15" customHeight="1" x14ac:dyDescent="0.25">
      <c r="U30183" s="104"/>
      <c r="AB30183" s="104"/>
      <c r="AC30183" s="104"/>
      <c r="AF30183" s="104"/>
      <c r="AG30183" s="104"/>
      <c r="AK30183" s="104"/>
      <c r="AL30183" s="104"/>
      <c r="AO30183" s="104"/>
      <c r="AP30183" s="104"/>
    </row>
    <row r="30184" spans="21:42" ht="15" customHeight="1" x14ac:dyDescent="0.25">
      <c r="U30184" s="104"/>
      <c r="AB30184" s="104"/>
      <c r="AC30184" s="104"/>
      <c r="AF30184" s="104"/>
      <c r="AG30184" s="104"/>
      <c r="AK30184" s="104"/>
      <c r="AL30184" s="104"/>
      <c r="AO30184" s="104"/>
      <c r="AP30184" s="104"/>
    </row>
    <row r="30185" spans="21:42" ht="15" customHeight="1" x14ac:dyDescent="0.25">
      <c r="U30185" s="104"/>
      <c r="AB30185" s="104"/>
      <c r="AC30185" s="104"/>
      <c r="AF30185" s="104"/>
      <c r="AG30185" s="104"/>
      <c r="AK30185" s="104"/>
      <c r="AL30185" s="104"/>
      <c r="AO30185" s="104"/>
      <c r="AP30185" s="104"/>
    </row>
    <row r="30186" spans="21:42" ht="15" customHeight="1" x14ac:dyDescent="0.25">
      <c r="U30186" s="104"/>
      <c r="AB30186" s="104"/>
      <c r="AC30186" s="104"/>
      <c r="AF30186" s="104"/>
      <c r="AG30186" s="104"/>
      <c r="AK30186" s="104"/>
      <c r="AL30186" s="104"/>
      <c r="AO30186" s="104"/>
      <c r="AP30186" s="104"/>
    </row>
    <row r="30187" spans="21:42" ht="15" customHeight="1" x14ac:dyDescent="0.25">
      <c r="U30187" s="104"/>
      <c r="AB30187" s="104"/>
      <c r="AC30187" s="104"/>
      <c r="AF30187" s="104"/>
      <c r="AG30187" s="104"/>
      <c r="AK30187" s="104"/>
      <c r="AL30187" s="104"/>
      <c r="AO30187" s="104"/>
      <c r="AP30187" s="104"/>
    </row>
    <row r="30188" spans="21:42" ht="15" customHeight="1" x14ac:dyDescent="0.25">
      <c r="U30188" s="104"/>
      <c r="AB30188" s="104"/>
      <c r="AC30188" s="104"/>
      <c r="AF30188" s="104"/>
      <c r="AG30188" s="104"/>
      <c r="AK30188" s="104"/>
      <c r="AL30188" s="104"/>
      <c r="AO30188" s="104"/>
      <c r="AP30188" s="104"/>
    </row>
    <row r="30189" spans="21:42" ht="15" customHeight="1" x14ac:dyDescent="0.25">
      <c r="U30189" s="104"/>
      <c r="AB30189" s="104"/>
      <c r="AC30189" s="104"/>
      <c r="AF30189" s="104"/>
      <c r="AG30189" s="104"/>
      <c r="AK30189" s="104"/>
      <c r="AL30189" s="104"/>
      <c r="AO30189" s="104"/>
      <c r="AP30189" s="104"/>
    </row>
    <row r="30190" spans="21:42" ht="15" customHeight="1" x14ac:dyDescent="0.25">
      <c r="U30190" s="104"/>
      <c r="AB30190" s="104"/>
      <c r="AC30190" s="104"/>
      <c r="AF30190" s="104"/>
      <c r="AG30190" s="104"/>
      <c r="AK30190" s="104"/>
      <c r="AL30190" s="104"/>
      <c r="AO30190" s="104"/>
      <c r="AP30190" s="104"/>
    </row>
    <row r="30191" spans="21:42" ht="15" customHeight="1" x14ac:dyDescent="0.25">
      <c r="U30191" s="104"/>
      <c r="AB30191" s="104"/>
      <c r="AC30191" s="104"/>
      <c r="AF30191" s="104"/>
      <c r="AG30191" s="104"/>
      <c r="AK30191" s="104"/>
      <c r="AL30191" s="104"/>
      <c r="AO30191" s="104"/>
      <c r="AP30191" s="104"/>
    </row>
    <row r="30192" spans="21:42" ht="15" customHeight="1" x14ac:dyDescent="0.25">
      <c r="U30192" s="104"/>
      <c r="AB30192" s="104"/>
      <c r="AC30192" s="104"/>
      <c r="AF30192" s="104"/>
      <c r="AG30192" s="104"/>
      <c r="AK30192" s="104"/>
      <c r="AL30192" s="104"/>
      <c r="AO30192" s="104"/>
      <c r="AP30192" s="104"/>
    </row>
    <row r="30193" spans="21:42" ht="15" customHeight="1" x14ac:dyDescent="0.25">
      <c r="U30193" s="104"/>
      <c r="AB30193" s="104"/>
      <c r="AC30193" s="104"/>
      <c r="AF30193" s="104"/>
      <c r="AG30193" s="104"/>
      <c r="AK30193" s="104"/>
      <c r="AL30193" s="104"/>
      <c r="AO30193" s="104"/>
      <c r="AP30193" s="104"/>
    </row>
    <row r="30194" spans="21:42" ht="15" customHeight="1" x14ac:dyDescent="0.25">
      <c r="U30194" s="104"/>
      <c r="AB30194" s="104"/>
      <c r="AC30194" s="104"/>
      <c r="AF30194" s="104"/>
      <c r="AG30194" s="104"/>
      <c r="AK30194" s="104"/>
      <c r="AL30194" s="104"/>
      <c r="AO30194" s="104"/>
      <c r="AP30194" s="104"/>
    </row>
    <row r="30195" spans="21:42" ht="15" customHeight="1" x14ac:dyDescent="0.25">
      <c r="U30195" s="104"/>
      <c r="AB30195" s="104"/>
      <c r="AC30195" s="104"/>
      <c r="AF30195" s="104"/>
      <c r="AG30195" s="104"/>
      <c r="AK30195" s="104"/>
      <c r="AL30195" s="104"/>
      <c r="AO30195" s="104"/>
      <c r="AP30195" s="104"/>
    </row>
    <row r="30196" spans="21:42" ht="15" customHeight="1" x14ac:dyDescent="0.25">
      <c r="U30196" s="104"/>
      <c r="AB30196" s="104"/>
      <c r="AC30196" s="104"/>
      <c r="AF30196" s="104"/>
      <c r="AG30196" s="104"/>
      <c r="AK30196" s="104"/>
      <c r="AL30196" s="104"/>
      <c r="AO30196" s="104"/>
      <c r="AP30196" s="104"/>
    </row>
    <row r="30197" spans="21:42" ht="15" customHeight="1" x14ac:dyDescent="0.25">
      <c r="U30197" s="104"/>
      <c r="AB30197" s="104"/>
      <c r="AC30197" s="104"/>
      <c r="AF30197" s="104"/>
      <c r="AG30197" s="104"/>
      <c r="AK30197" s="104"/>
      <c r="AL30197" s="104"/>
      <c r="AO30197" s="104"/>
      <c r="AP30197" s="104"/>
    </row>
    <row r="30198" spans="21:42" ht="15" customHeight="1" x14ac:dyDescent="0.25">
      <c r="U30198" s="104"/>
      <c r="AB30198" s="104"/>
      <c r="AC30198" s="104"/>
      <c r="AF30198" s="104"/>
      <c r="AG30198" s="104"/>
      <c r="AK30198" s="104"/>
      <c r="AL30198" s="104"/>
      <c r="AO30198" s="104"/>
      <c r="AP30198" s="104"/>
    </row>
    <row r="30199" spans="21:42" ht="15" customHeight="1" x14ac:dyDescent="0.25">
      <c r="U30199" s="104"/>
      <c r="AB30199" s="104"/>
      <c r="AC30199" s="104"/>
      <c r="AF30199" s="104"/>
      <c r="AG30199" s="104"/>
      <c r="AK30199" s="104"/>
      <c r="AL30199" s="104"/>
      <c r="AO30199" s="104"/>
      <c r="AP30199" s="104"/>
    </row>
    <row r="30200" spans="21:42" ht="15" customHeight="1" x14ac:dyDescent="0.25">
      <c r="U30200" s="104"/>
      <c r="AB30200" s="104"/>
      <c r="AC30200" s="104"/>
      <c r="AF30200" s="104"/>
      <c r="AG30200" s="104"/>
      <c r="AK30200" s="104"/>
      <c r="AL30200" s="104"/>
      <c r="AO30200" s="104"/>
      <c r="AP30200" s="104"/>
    </row>
    <row r="30201" spans="21:42" ht="15" customHeight="1" x14ac:dyDescent="0.25">
      <c r="U30201" s="104"/>
      <c r="AB30201" s="104"/>
      <c r="AC30201" s="104"/>
      <c r="AF30201" s="104"/>
      <c r="AG30201" s="104"/>
      <c r="AK30201" s="104"/>
      <c r="AL30201" s="104"/>
      <c r="AO30201" s="104"/>
      <c r="AP30201" s="104"/>
    </row>
    <row r="30202" spans="21:42" ht="15" customHeight="1" x14ac:dyDescent="0.25">
      <c r="U30202" s="104"/>
      <c r="AB30202" s="104"/>
      <c r="AC30202" s="104"/>
      <c r="AF30202" s="104"/>
      <c r="AG30202" s="104"/>
      <c r="AK30202" s="104"/>
      <c r="AL30202" s="104"/>
      <c r="AO30202" s="104"/>
      <c r="AP30202" s="104"/>
    </row>
    <row r="30203" spans="21:42" ht="15" customHeight="1" x14ac:dyDescent="0.25">
      <c r="U30203" s="104"/>
      <c r="AB30203" s="104"/>
      <c r="AC30203" s="104"/>
      <c r="AF30203" s="104"/>
      <c r="AG30203" s="104"/>
      <c r="AK30203" s="104"/>
      <c r="AL30203" s="104"/>
      <c r="AO30203" s="104"/>
      <c r="AP30203" s="104"/>
    </row>
    <row r="30204" spans="21:42" ht="15" customHeight="1" x14ac:dyDescent="0.25">
      <c r="U30204" s="104"/>
      <c r="AB30204" s="104"/>
      <c r="AC30204" s="104"/>
      <c r="AF30204" s="104"/>
      <c r="AG30204" s="104"/>
      <c r="AK30204" s="104"/>
      <c r="AL30204" s="104"/>
      <c r="AO30204" s="104"/>
      <c r="AP30204" s="104"/>
    </row>
    <row r="30205" spans="21:42" ht="15" customHeight="1" x14ac:dyDescent="0.25">
      <c r="U30205" s="104"/>
      <c r="AB30205" s="104"/>
      <c r="AC30205" s="104"/>
      <c r="AF30205" s="104"/>
      <c r="AG30205" s="104"/>
      <c r="AK30205" s="104"/>
      <c r="AL30205" s="104"/>
      <c r="AO30205" s="104"/>
      <c r="AP30205" s="104"/>
    </row>
    <row r="30206" spans="21:42" ht="15" customHeight="1" x14ac:dyDescent="0.25">
      <c r="U30206" s="104"/>
      <c r="AB30206" s="104"/>
      <c r="AC30206" s="104"/>
      <c r="AF30206" s="104"/>
      <c r="AG30206" s="104"/>
      <c r="AK30206" s="104"/>
      <c r="AL30206" s="104"/>
      <c r="AO30206" s="104"/>
      <c r="AP30206" s="104"/>
    </row>
    <row r="30207" spans="21:42" ht="15" customHeight="1" x14ac:dyDescent="0.25">
      <c r="U30207" s="104"/>
      <c r="AB30207" s="104"/>
      <c r="AC30207" s="104"/>
      <c r="AF30207" s="104"/>
      <c r="AG30207" s="104"/>
      <c r="AK30207" s="104"/>
      <c r="AL30207" s="104"/>
      <c r="AO30207" s="104"/>
      <c r="AP30207" s="104"/>
    </row>
    <row r="30208" spans="21:42" ht="15" customHeight="1" x14ac:dyDescent="0.25">
      <c r="U30208" s="104"/>
      <c r="AB30208" s="104"/>
      <c r="AC30208" s="104"/>
      <c r="AF30208" s="104"/>
      <c r="AG30208" s="104"/>
      <c r="AK30208" s="104"/>
      <c r="AL30208" s="104"/>
      <c r="AO30208" s="104"/>
      <c r="AP30208" s="104"/>
    </row>
    <row r="30209" spans="21:42" ht="15" customHeight="1" x14ac:dyDescent="0.25">
      <c r="U30209" s="104"/>
      <c r="AB30209" s="104"/>
      <c r="AC30209" s="104"/>
      <c r="AF30209" s="104"/>
      <c r="AG30209" s="104"/>
      <c r="AK30209" s="104"/>
      <c r="AL30209" s="104"/>
      <c r="AO30209" s="104"/>
      <c r="AP30209" s="104"/>
    </row>
    <row r="30210" spans="21:42" ht="15" customHeight="1" x14ac:dyDescent="0.25">
      <c r="U30210" s="104"/>
      <c r="AB30210" s="104"/>
      <c r="AC30210" s="104"/>
      <c r="AF30210" s="104"/>
      <c r="AG30210" s="104"/>
      <c r="AK30210" s="104"/>
      <c r="AL30210" s="104"/>
      <c r="AO30210" s="104"/>
      <c r="AP30210" s="104"/>
    </row>
    <row r="30211" spans="21:42" ht="15" customHeight="1" x14ac:dyDescent="0.25">
      <c r="U30211" s="104"/>
      <c r="AB30211" s="104"/>
      <c r="AC30211" s="104"/>
      <c r="AF30211" s="104"/>
      <c r="AG30211" s="104"/>
      <c r="AK30211" s="104"/>
      <c r="AL30211" s="104"/>
      <c r="AO30211" s="104"/>
      <c r="AP30211" s="104"/>
    </row>
    <row r="30212" spans="21:42" ht="15" customHeight="1" x14ac:dyDescent="0.25">
      <c r="U30212" s="104"/>
      <c r="AB30212" s="104"/>
      <c r="AC30212" s="104"/>
      <c r="AF30212" s="104"/>
      <c r="AG30212" s="104"/>
      <c r="AK30212" s="104"/>
      <c r="AL30212" s="104"/>
      <c r="AO30212" s="104"/>
      <c r="AP30212" s="104"/>
    </row>
    <row r="30213" spans="21:42" ht="15" customHeight="1" x14ac:dyDescent="0.25">
      <c r="U30213" s="104"/>
      <c r="AB30213" s="104"/>
      <c r="AC30213" s="104"/>
      <c r="AF30213" s="104"/>
      <c r="AG30213" s="104"/>
      <c r="AK30213" s="104"/>
      <c r="AL30213" s="104"/>
      <c r="AO30213" s="104"/>
      <c r="AP30213" s="104"/>
    </row>
    <row r="30214" spans="21:42" ht="15" customHeight="1" x14ac:dyDescent="0.25">
      <c r="U30214" s="104"/>
      <c r="AB30214" s="104"/>
      <c r="AC30214" s="104"/>
      <c r="AF30214" s="104"/>
      <c r="AG30214" s="104"/>
      <c r="AK30214" s="104"/>
      <c r="AL30214" s="104"/>
      <c r="AO30214" s="104"/>
      <c r="AP30214" s="104"/>
    </row>
    <row r="30215" spans="21:42" ht="15" customHeight="1" x14ac:dyDescent="0.25">
      <c r="U30215" s="104"/>
      <c r="AB30215" s="104"/>
      <c r="AC30215" s="104"/>
      <c r="AF30215" s="104"/>
      <c r="AG30215" s="104"/>
      <c r="AK30215" s="104"/>
      <c r="AL30215" s="104"/>
      <c r="AO30215" s="104"/>
      <c r="AP30215" s="104"/>
    </row>
    <row r="30216" spans="21:42" ht="15" customHeight="1" x14ac:dyDescent="0.25">
      <c r="U30216" s="104"/>
      <c r="AB30216" s="104"/>
      <c r="AC30216" s="104"/>
      <c r="AF30216" s="104"/>
      <c r="AG30216" s="104"/>
      <c r="AK30216" s="104"/>
      <c r="AL30216" s="104"/>
      <c r="AO30216" s="104"/>
      <c r="AP30216" s="104"/>
    </row>
    <row r="30217" spans="21:42" ht="15" customHeight="1" x14ac:dyDescent="0.25">
      <c r="U30217" s="104"/>
      <c r="AB30217" s="104"/>
      <c r="AC30217" s="104"/>
      <c r="AF30217" s="104"/>
      <c r="AG30217" s="104"/>
      <c r="AK30217" s="104"/>
      <c r="AL30217" s="104"/>
      <c r="AO30217" s="104"/>
      <c r="AP30217" s="104"/>
    </row>
    <row r="30218" spans="21:42" ht="15" customHeight="1" x14ac:dyDescent="0.25">
      <c r="U30218" s="104"/>
      <c r="AB30218" s="104"/>
      <c r="AC30218" s="104"/>
      <c r="AF30218" s="104"/>
      <c r="AG30218" s="104"/>
      <c r="AK30218" s="104"/>
      <c r="AL30218" s="104"/>
      <c r="AO30218" s="104"/>
      <c r="AP30218" s="104"/>
    </row>
    <row r="30219" spans="21:42" ht="15" customHeight="1" x14ac:dyDescent="0.25">
      <c r="U30219" s="104"/>
      <c r="AB30219" s="104"/>
      <c r="AC30219" s="104"/>
      <c r="AF30219" s="104"/>
      <c r="AG30219" s="104"/>
      <c r="AK30219" s="104"/>
      <c r="AL30219" s="104"/>
      <c r="AO30219" s="104"/>
      <c r="AP30219" s="104"/>
    </row>
    <row r="30220" spans="21:42" ht="15" customHeight="1" x14ac:dyDescent="0.25">
      <c r="U30220" s="104"/>
      <c r="AB30220" s="104"/>
      <c r="AC30220" s="104"/>
      <c r="AF30220" s="104"/>
      <c r="AG30220" s="104"/>
      <c r="AK30220" s="104"/>
      <c r="AL30220" s="104"/>
      <c r="AO30220" s="104"/>
      <c r="AP30220" s="104"/>
    </row>
    <row r="30221" spans="21:42" ht="15" customHeight="1" x14ac:dyDescent="0.25">
      <c r="U30221" s="104"/>
      <c r="AB30221" s="104"/>
      <c r="AC30221" s="104"/>
      <c r="AF30221" s="104"/>
      <c r="AG30221" s="104"/>
      <c r="AK30221" s="104"/>
      <c r="AL30221" s="104"/>
      <c r="AO30221" s="104"/>
      <c r="AP30221" s="104"/>
    </row>
    <row r="30222" spans="21:42" ht="15" customHeight="1" x14ac:dyDescent="0.25">
      <c r="U30222" s="104"/>
      <c r="AB30222" s="104"/>
      <c r="AC30222" s="104"/>
      <c r="AF30222" s="104"/>
      <c r="AG30222" s="104"/>
      <c r="AK30222" s="104"/>
      <c r="AL30222" s="104"/>
      <c r="AO30222" s="104"/>
      <c r="AP30222" s="104"/>
    </row>
    <row r="30223" spans="21:42" ht="15" customHeight="1" x14ac:dyDescent="0.25">
      <c r="U30223" s="104"/>
      <c r="AB30223" s="104"/>
      <c r="AC30223" s="104"/>
      <c r="AF30223" s="104"/>
      <c r="AG30223" s="104"/>
      <c r="AK30223" s="104"/>
      <c r="AL30223" s="104"/>
      <c r="AO30223" s="104"/>
      <c r="AP30223" s="104"/>
    </row>
    <row r="30224" spans="21:42" ht="15" customHeight="1" x14ac:dyDescent="0.25">
      <c r="U30224" s="104"/>
      <c r="AB30224" s="104"/>
      <c r="AC30224" s="104"/>
      <c r="AF30224" s="104"/>
      <c r="AG30224" s="104"/>
      <c r="AK30224" s="104"/>
      <c r="AL30224" s="104"/>
      <c r="AO30224" s="104"/>
      <c r="AP30224" s="104"/>
    </row>
    <row r="30225" spans="21:42" ht="15" customHeight="1" x14ac:dyDescent="0.25">
      <c r="U30225" s="104"/>
      <c r="AB30225" s="104"/>
      <c r="AC30225" s="104"/>
      <c r="AF30225" s="104"/>
      <c r="AG30225" s="104"/>
      <c r="AK30225" s="104"/>
      <c r="AL30225" s="104"/>
      <c r="AO30225" s="104"/>
      <c r="AP30225" s="104"/>
    </row>
    <row r="30226" spans="21:42" ht="15" customHeight="1" x14ac:dyDescent="0.25">
      <c r="U30226" s="104"/>
      <c r="AB30226" s="104"/>
      <c r="AC30226" s="104"/>
      <c r="AF30226" s="104"/>
      <c r="AG30226" s="104"/>
      <c r="AK30226" s="104"/>
      <c r="AL30226" s="104"/>
      <c r="AO30226" s="104"/>
      <c r="AP30226" s="104"/>
    </row>
    <row r="30227" spans="21:42" ht="15" customHeight="1" x14ac:dyDescent="0.25">
      <c r="U30227" s="104"/>
      <c r="AB30227" s="104"/>
      <c r="AC30227" s="104"/>
      <c r="AF30227" s="104"/>
      <c r="AG30227" s="104"/>
      <c r="AK30227" s="104"/>
      <c r="AL30227" s="104"/>
      <c r="AO30227" s="104"/>
      <c r="AP30227" s="104"/>
    </row>
    <row r="30228" spans="21:42" ht="15" customHeight="1" x14ac:dyDescent="0.25">
      <c r="U30228" s="104"/>
      <c r="AB30228" s="104"/>
      <c r="AC30228" s="104"/>
      <c r="AF30228" s="104"/>
      <c r="AG30228" s="104"/>
      <c r="AK30228" s="104"/>
      <c r="AL30228" s="104"/>
      <c r="AO30228" s="104"/>
      <c r="AP30228" s="104"/>
    </row>
    <row r="30229" spans="21:42" ht="15" customHeight="1" x14ac:dyDescent="0.25">
      <c r="U30229" s="104"/>
      <c r="AB30229" s="104"/>
      <c r="AC30229" s="104"/>
      <c r="AF30229" s="104"/>
      <c r="AG30229" s="104"/>
      <c r="AK30229" s="104"/>
      <c r="AL30229" s="104"/>
      <c r="AO30229" s="104"/>
      <c r="AP30229" s="104"/>
    </row>
    <row r="30230" spans="21:42" ht="15" customHeight="1" x14ac:dyDescent="0.25">
      <c r="U30230" s="104"/>
      <c r="AB30230" s="104"/>
      <c r="AC30230" s="104"/>
      <c r="AF30230" s="104"/>
      <c r="AG30230" s="104"/>
      <c r="AK30230" s="104"/>
      <c r="AL30230" s="104"/>
      <c r="AO30230" s="104"/>
      <c r="AP30230" s="104"/>
    </row>
    <row r="30231" spans="21:42" ht="15" customHeight="1" x14ac:dyDescent="0.25">
      <c r="U30231" s="104"/>
      <c r="AB30231" s="104"/>
      <c r="AC30231" s="104"/>
      <c r="AF30231" s="104"/>
      <c r="AG30231" s="104"/>
      <c r="AK30231" s="104"/>
      <c r="AL30231" s="104"/>
      <c r="AO30231" s="104"/>
      <c r="AP30231" s="104"/>
    </row>
    <row r="30232" spans="21:42" ht="15" customHeight="1" x14ac:dyDescent="0.25">
      <c r="U30232" s="104"/>
      <c r="AB30232" s="104"/>
      <c r="AC30232" s="104"/>
      <c r="AF30232" s="104"/>
      <c r="AG30232" s="104"/>
      <c r="AK30232" s="104"/>
      <c r="AL30232" s="104"/>
      <c r="AO30232" s="104"/>
      <c r="AP30232" s="104"/>
    </row>
    <row r="30233" spans="21:42" ht="15" customHeight="1" x14ac:dyDescent="0.25">
      <c r="U30233" s="104"/>
      <c r="AB30233" s="104"/>
      <c r="AC30233" s="104"/>
      <c r="AF30233" s="104"/>
      <c r="AG30233" s="104"/>
      <c r="AK30233" s="104"/>
      <c r="AL30233" s="104"/>
      <c r="AO30233" s="104"/>
      <c r="AP30233" s="104"/>
    </row>
    <row r="30234" spans="21:42" ht="15" customHeight="1" x14ac:dyDescent="0.25">
      <c r="U30234" s="104"/>
      <c r="AB30234" s="104"/>
      <c r="AC30234" s="104"/>
      <c r="AF30234" s="104"/>
      <c r="AG30234" s="104"/>
      <c r="AK30234" s="104"/>
      <c r="AL30234" s="104"/>
      <c r="AO30234" s="104"/>
      <c r="AP30234" s="104"/>
    </row>
    <row r="30235" spans="21:42" ht="15" customHeight="1" x14ac:dyDescent="0.25">
      <c r="U30235" s="104"/>
      <c r="AB30235" s="104"/>
      <c r="AC30235" s="104"/>
      <c r="AF30235" s="104"/>
      <c r="AG30235" s="104"/>
      <c r="AK30235" s="104"/>
      <c r="AL30235" s="104"/>
      <c r="AO30235" s="104"/>
      <c r="AP30235" s="104"/>
    </row>
    <row r="30236" spans="21:42" ht="15" customHeight="1" x14ac:dyDescent="0.25">
      <c r="U30236" s="104"/>
      <c r="AB30236" s="104"/>
      <c r="AC30236" s="104"/>
      <c r="AF30236" s="104"/>
      <c r="AG30236" s="104"/>
      <c r="AK30236" s="104"/>
      <c r="AL30236" s="104"/>
      <c r="AO30236" s="104"/>
      <c r="AP30236" s="104"/>
    </row>
    <row r="30237" spans="21:42" ht="15" customHeight="1" x14ac:dyDescent="0.25">
      <c r="U30237" s="104"/>
      <c r="AB30237" s="104"/>
      <c r="AC30237" s="104"/>
      <c r="AF30237" s="104"/>
      <c r="AG30237" s="104"/>
      <c r="AK30237" s="104"/>
      <c r="AL30237" s="104"/>
      <c r="AO30237" s="104"/>
      <c r="AP30237" s="104"/>
    </row>
    <row r="30238" spans="21:42" ht="15" customHeight="1" x14ac:dyDescent="0.25">
      <c r="U30238" s="104"/>
      <c r="AB30238" s="104"/>
      <c r="AC30238" s="104"/>
      <c r="AF30238" s="104"/>
      <c r="AG30238" s="104"/>
      <c r="AK30238" s="104"/>
      <c r="AL30238" s="104"/>
      <c r="AO30238" s="104"/>
      <c r="AP30238" s="104"/>
    </row>
    <row r="30239" spans="21:42" ht="15" customHeight="1" x14ac:dyDescent="0.25">
      <c r="U30239" s="104"/>
      <c r="AB30239" s="104"/>
      <c r="AC30239" s="104"/>
      <c r="AF30239" s="104"/>
      <c r="AG30239" s="104"/>
      <c r="AK30239" s="104"/>
      <c r="AL30239" s="104"/>
      <c r="AO30239" s="104"/>
      <c r="AP30239" s="104"/>
    </row>
    <row r="30240" spans="21:42" ht="15" customHeight="1" x14ac:dyDescent="0.25">
      <c r="U30240" s="104"/>
      <c r="AB30240" s="104"/>
      <c r="AC30240" s="104"/>
      <c r="AF30240" s="104"/>
      <c r="AG30240" s="104"/>
      <c r="AK30240" s="104"/>
      <c r="AL30240" s="104"/>
      <c r="AO30240" s="104"/>
      <c r="AP30240" s="104"/>
    </row>
    <row r="30241" spans="21:42" ht="15" customHeight="1" x14ac:dyDescent="0.25">
      <c r="U30241" s="104"/>
      <c r="AB30241" s="104"/>
      <c r="AC30241" s="104"/>
      <c r="AF30241" s="104"/>
      <c r="AG30241" s="104"/>
      <c r="AK30241" s="104"/>
      <c r="AL30241" s="104"/>
      <c r="AO30241" s="104"/>
      <c r="AP30241" s="104"/>
    </row>
    <row r="30242" spans="21:42" ht="15" customHeight="1" x14ac:dyDescent="0.25">
      <c r="U30242" s="104"/>
      <c r="AB30242" s="104"/>
      <c r="AC30242" s="104"/>
      <c r="AF30242" s="104"/>
      <c r="AG30242" s="104"/>
      <c r="AK30242" s="104"/>
      <c r="AL30242" s="104"/>
      <c r="AO30242" s="104"/>
      <c r="AP30242" s="104"/>
    </row>
    <row r="30243" spans="21:42" ht="15" customHeight="1" x14ac:dyDescent="0.25">
      <c r="U30243" s="104"/>
      <c r="AB30243" s="104"/>
      <c r="AC30243" s="104"/>
      <c r="AF30243" s="104"/>
      <c r="AG30243" s="104"/>
      <c r="AK30243" s="104"/>
      <c r="AL30243" s="104"/>
      <c r="AO30243" s="104"/>
      <c r="AP30243" s="104"/>
    </row>
    <row r="30244" spans="21:42" ht="15" customHeight="1" x14ac:dyDescent="0.25">
      <c r="U30244" s="104"/>
      <c r="AB30244" s="104"/>
      <c r="AC30244" s="104"/>
      <c r="AF30244" s="104"/>
      <c r="AG30244" s="104"/>
      <c r="AK30244" s="104"/>
      <c r="AL30244" s="104"/>
      <c r="AO30244" s="104"/>
      <c r="AP30244" s="104"/>
    </row>
    <row r="30245" spans="21:42" ht="15" customHeight="1" x14ac:dyDescent="0.25">
      <c r="U30245" s="104"/>
      <c r="AB30245" s="104"/>
      <c r="AC30245" s="104"/>
      <c r="AF30245" s="104"/>
      <c r="AG30245" s="104"/>
      <c r="AK30245" s="104"/>
      <c r="AL30245" s="104"/>
      <c r="AO30245" s="104"/>
      <c r="AP30245" s="104"/>
    </row>
    <row r="30246" spans="21:42" ht="15" customHeight="1" x14ac:dyDescent="0.25">
      <c r="U30246" s="104"/>
      <c r="AB30246" s="104"/>
      <c r="AC30246" s="104"/>
      <c r="AF30246" s="104"/>
      <c r="AG30246" s="104"/>
      <c r="AK30246" s="104"/>
      <c r="AL30246" s="104"/>
      <c r="AO30246" s="104"/>
      <c r="AP30246" s="104"/>
    </row>
    <row r="30247" spans="21:42" ht="15" customHeight="1" x14ac:dyDescent="0.25">
      <c r="U30247" s="104"/>
      <c r="AB30247" s="104"/>
      <c r="AC30247" s="104"/>
      <c r="AF30247" s="104"/>
      <c r="AG30247" s="104"/>
      <c r="AK30247" s="104"/>
      <c r="AL30247" s="104"/>
      <c r="AO30247" s="104"/>
      <c r="AP30247" s="104"/>
    </row>
    <row r="30248" spans="21:42" ht="15" customHeight="1" x14ac:dyDescent="0.25">
      <c r="U30248" s="104"/>
      <c r="AB30248" s="104"/>
      <c r="AC30248" s="104"/>
      <c r="AF30248" s="104"/>
      <c r="AG30248" s="104"/>
      <c r="AK30248" s="104"/>
      <c r="AL30248" s="104"/>
      <c r="AO30248" s="104"/>
      <c r="AP30248" s="104"/>
    </row>
    <row r="30249" spans="21:42" ht="15" customHeight="1" x14ac:dyDescent="0.25">
      <c r="U30249" s="104"/>
      <c r="AB30249" s="104"/>
      <c r="AC30249" s="104"/>
      <c r="AF30249" s="104"/>
      <c r="AG30249" s="104"/>
      <c r="AK30249" s="104"/>
      <c r="AL30249" s="104"/>
      <c r="AO30249" s="104"/>
      <c r="AP30249" s="104"/>
    </row>
    <row r="30250" spans="21:42" ht="15" customHeight="1" x14ac:dyDescent="0.25">
      <c r="U30250" s="104"/>
      <c r="AB30250" s="104"/>
      <c r="AC30250" s="104"/>
      <c r="AF30250" s="104"/>
      <c r="AG30250" s="104"/>
      <c r="AK30250" s="104"/>
      <c r="AL30250" s="104"/>
      <c r="AO30250" s="104"/>
      <c r="AP30250" s="104"/>
    </row>
    <row r="30251" spans="21:42" ht="15" customHeight="1" x14ac:dyDescent="0.25">
      <c r="U30251" s="104"/>
      <c r="AB30251" s="104"/>
      <c r="AC30251" s="104"/>
      <c r="AF30251" s="104"/>
      <c r="AG30251" s="104"/>
      <c r="AK30251" s="104"/>
      <c r="AL30251" s="104"/>
      <c r="AO30251" s="104"/>
      <c r="AP30251" s="104"/>
    </row>
    <row r="30252" spans="21:42" ht="15" customHeight="1" x14ac:dyDescent="0.25">
      <c r="U30252" s="104"/>
      <c r="AB30252" s="104"/>
      <c r="AC30252" s="104"/>
      <c r="AF30252" s="104"/>
      <c r="AG30252" s="104"/>
      <c r="AK30252" s="104"/>
      <c r="AL30252" s="104"/>
      <c r="AO30252" s="104"/>
      <c r="AP30252" s="104"/>
    </row>
    <row r="30253" spans="21:42" ht="15" customHeight="1" x14ac:dyDescent="0.25">
      <c r="U30253" s="104"/>
      <c r="AB30253" s="104"/>
      <c r="AC30253" s="104"/>
      <c r="AF30253" s="104"/>
      <c r="AG30253" s="104"/>
      <c r="AK30253" s="104"/>
      <c r="AL30253" s="104"/>
      <c r="AO30253" s="104"/>
      <c r="AP30253" s="104"/>
    </row>
    <row r="30254" spans="21:42" ht="15" customHeight="1" x14ac:dyDescent="0.25">
      <c r="U30254" s="104"/>
      <c r="AB30254" s="104"/>
      <c r="AC30254" s="104"/>
      <c r="AF30254" s="104"/>
      <c r="AG30254" s="104"/>
      <c r="AK30254" s="104"/>
      <c r="AL30254" s="104"/>
      <c r="AO30254" s="104"/>
      <c r="AP30254" s="104"/>
    </row>
    <row r="30255" spans="21:42" ht="15" customHeight="1" x14ac:dyDescent="0.25">
      <c r="U30255" s="104"/>
      <c r="AB30255" s="104"/>
      <c r="AC30255" s="104"/>
      <c r="AF30255" s="104"/>
      <c r="AG30255" s="104"/>
      <c r="AK30255" s="104"/>
      <c r="AL30255" s="104"/>
      <c r="AO30255" s="104"/>
      <c r="AP30255" s="104"/>
    </row>
    <row r="30256" spans="21:42" ht="15" customHeight="1" x14ac:dyDescent="0.25">
      <c r="U30256" s="104"/>
      <c r="AB30256" s="104"/>
      <c r="AC30256" s="104"/>
      <c r="AF30256" s="104"/>
      <c r="AG30256" s="104"/>
      <c r="AK30256" s="104"/>
      <c r="AL30256" s="104"/>
      <c r="AO30256" s="104"/>
      <c r="AP30256" s="104"/>
    </row>
    <row r="30257" spans="21:42" ht="15" customHeight="1" x14ac:dyDescent="0.25">
      <c r="U30257" s="104"/>
      <c r="AB30257" s="104"/>
      <c r="AC30257" s="104"/>
      <c r="AF30257" s="104"/>
      <c r="AG30257" s="104"/>
      <c r="AK30257" s="104"/>
      <c r="AL30257" s="104"/>
      <c r="AO30257" s="104"/>
      <c r="AP30257" s="104"/>
    </row>
    <row r="30258" spans="21:42" ht="15" customHeight="1" x14ac:dyDescent="0.25">
      <c r="U30258" s="104"/>
      <c r="AB30258" s="104"/>
      <c r="AC30258" s="104"/>
      <c r="AF30258" s="104"/>
      <c r="AG30258" s="104"/>
      <c r="AK30258" s="104"/>
      <c r="AL30258" s="104"/>
      <c r="AO30258" s="104"/>
      <c r="AP30258" s="104"/>
    </row>
    <row r="30259" spans="21:42" ht="15" customHeight="1" x14ac:dyDescent="0.25">
      <c r="U30259" s="104"/>
      <c r="AB30259" s="104"/>
      <c r="AC30259" s="104"/>
      <c r="AF30259" s="104"/>
      <c r="AG30259" s="104"/>
      <c r="AK30259" s="104"/>
      <c r="AL30259" s="104"/>
      <c r="AO30259" s="104"/>
      <c r="AP30259" s="104"/>
    </row>
    <row r="30260" spans="21:42" ht="15" customHeight="1" x14ac:dyDescent="0.25">
      <c r="U30260" s="104"/>
      <c r="AB30260" s="104"/>
      <c r="AC30260" s="104"/>
      <c r="AF30260" s="104"/>
      <c r="AG30260" s="104"/>
      <c r="AK30260" s="104"/>
      <c r="AL30260" s="104"/>
      <c r="AO30260" s="104"/>
      <c r="AP30260" s="104"/>
    </row>
    <row r="30261" spans="21:42" ht="15" customHeight="1" x14ac:dyDescent="0.25">
      <c r="U30261" s="104"/>
      <c r="AB30261" s="104"/>
      <c r="AC30261" s="104"/>
      <c r="AF30261" s="104"/>
      <c r="AG30261" s="104"/>
      <c r="AK30261" s="104"/>
      <c r="AL30261" s="104"/>
      <c r="AO30261" s="104"/>
      <c r="AP30261" s="104"/>
    </row>
    <row r="30262" spans="21:42" ht="15" customHeight="1" x14ac:dyDescent="0.25">
      <c r="U30262" s="104"/>
      <c r="AB30262" s="104"/>
      <c r="AC30262" s="104"/>
      <c r="AF30262" s="104"/>
      <c r="AG30262" s="104"/>
      <c r="AK30262" s="104"/>
      <c r="AL30262" s="104"/>
      <c r="AO30262" s="104"/>
      <c r="AP30262" s="104"/>
    </row>
    <row r="30263" spans="21:42" ht="15" customHeight="1" x14ac:dyDescent="0.25">
      <c r="U30263" s="104"/>
      <c r="AB30263" s="104"/>
      <c r="AC30263" s="104"/>
      <c r="AF30263" s="104"/>
      <c r="AG30263" s="104"/>
      <c r="AK30263" s="104"/>
      <c r="AL30263" s="104"/>
      <c r="AO30263" s="104"/>
      <c r="AP30263" s="104"/>
    </row>
    <row r="30264" spans="21:42" ht="15" customHeight="1" x14ac:dyDescent="0.25">
      <c r="U30264" s="104"/>
      <c r="AB30264" s="104"/>
      <c r="AC30264" s="104"/>
      <c r="AF30264" s="104"/>
      <c r="AG30264" s="104"/>
      <c r="AK30264" s="104"/>
      <c r="AL30264" s="104"/>
      <c r="AO30264" s="104"/>
      <c r="AP30264" s="104"/>
    </row>
    <row r="30265" spans="21:42" ht="15" customHeight="1" x14ac:dyDescent="0.25">
      <c r="U30265" s="104"/>
      <c r="AB30265" s="104"/>
      <c r="AC30265" s="104"/>
      <c r="AF30265" s="104"/>
      <c r="AG30265" s="104"/>
      <c r="AK30265" s="104"/>
      <c r="AL30265" s="104"/>
      <c r="AO30265" s="104"/>
      <c r="AP30265" s="104"/>
    </row>
    <row r="30266" spans="21:42" ht="15" customHeight="1" x14ac:dyDescent="0.25">
      <c r="U30266" s="104"/>
      <c r="AB30266" s="104"/>
      <c r="AC30266" s="104"/>
      <c r="AF30266" s="104"/>
      <c r="AG30266" s="104"/>
      <c r="AK30266" s="104"/>
      <c r="AL30266" s="104"/>
      <c r="AO30266" s="104"/>
      <c r="AP30266" s="104"/>
    </row>
    <row r="30267" spans="21:42" ht="15" customHeight="1" x14ac:dyDescent="0.25">
      <c r="U30267" s="104"/>
      <c r="AB30267" s="104"/>
      <c r="AC30267" s="104"/>
      <c r="AF30267" s="104"/>
      <c r="AG30267" s="104"/>
      <c r="AK30267" s="104"/>
      <c r="AL30267" s="104"/>
      <c r="AO30267" s="104"/>
      <c r="AP30267" s="104"/>
    </row>
    <row r="30268" spans="21:42" ht="15" customHeight="1" x14ac:dyDescent="0.25">
      <c r="U30268" s="104"/>
      <c r="AB30268" s="104"/>
      <c r="AC30268" s="104"/>
      <c r="AF30268" s="104"/>
      <c r="AG30268" s="104"/>
      <c r="AK30268" s="104"/>
      <c r="AL30268" s="104"/>
      <c r="AO30268" s="104"/>
      <c r="AP30268" s="104"/>
    </row>
    <row r="30269" spans="21:42" ht="15" customHeight="1" x14ac:dyDescent="0.25">
      <c r="U30269" s="104"/>
      <c r="AB30269" s="104"/>
      <c r="AC30269" s="104"/>
      <c r="AF30269" s="104"/>
      <c r="AG30269" s="104"/>
      <c r="AK30269" s="104"/>
      <c r="AL30269" s="104"/>
      <c r="AO30269" s="104"/>
      <c r="AP30269" s="104"/>
    </row>
    <row r="30270" spans="21:42" ht="15" customHeight="1" x14ac:dyDescent="0.25">
      <c r="U30270" s="104"/>
      <c r="AB30270" s="104"/>
      <c r="AC30270" s="104"/>
      <c r="AF30270" s="104"/>
      <c r="AG30270" s="104"/>
      <c r="AK30270" s="104"/>
      <c r="AL30270" s="104"/>
      <c r="AO30270" s="104"/>
      <c r="AP30270" s="104"/>
    </row>
    <row r="30271" spans="21:42" ht="15" customHeight="1" x14ac:dyDescent="0.25">
      <c r="U30271" s="104"/>
      <c r="AB30271" s="104"/>
      <c r="AC30271" s="104"/>
      <c r="AF30271" s="104"/>
      <c r="AG30271" s="104"/>
      <c r="AK30271" s="104"/>
      <c r="AL30271" s="104"/>
      <c r="AO30271" s="104"/>
      <c r="AP30271" s="104"/>
    </row>
    <row r="30272" spans="21:42" ht="15" customHeight="1" x14ac:dyDescent="0.25">
      <c r="U30272" s="104"/>
      <c r="AB30272" s="104"/>
      <c r="AC30272" s="104"/>
      <c r="AF30272" s="104"/>
      <c r="AG30272" s="104"/>
      <c r="AK30272" s="104"/>
      <c r="AL30272" s="104"/>
      <c r="AO30272" s="104"/>
      <c r="AP30272" s="104"/>
    </row>
    <row r="30273" spans="21:42" ht="15" customHeight="1" x14ac:dyDescent="0.25">
      <c r="U30273" s="104"/>
      <c r="AB30273" s="104"/>
      <c r="AC30273" s="104"/>
      <c r="AF30273" s="104"/>
      <c r="AG30273" s="104"/>
      <c r="AK30273" s="104"/>
      <c r="AL30273" s="104"/>
      <c r="AO30273" s="104"/>
      <c r="AP30273" s="104"/>
    </row>
    <row r="30274" spans="21:42" ht="15" customHeight="1" x14ac:dyDescent="0.25">
      <c r="U30274" s="104"/>
      <c r="AB30274" s="104"/>
      <c r="AC30274" s="104"/>
      <c r="AF30274" s="104"/>
      <c r="AG30274" s="104"/>
      <c r="AK30274" s="104"/>
      <c r="AL30274" s="104"/>
      <c r="AO30274" s="104"/>
      <c r="AP30274" s="104"/>
    </row>
    <row r="30275" spans="21:42" ht="15" customHeight="1" x14ac:dyDescent="0.25">
      <c r="U30275" s="104"/>
      <c r="AB30275" s="104"/>
      <c r="AC30275" s="104"/>
      <c r="AF30275" s="104"/>
      <c r="AG30275" s="104"/>
      <c r="AK30275" s="104"/>
      <c r="AL30275" s="104"/>
      <c r="AO30275" s="104"/>
      <c r="AP30275" s="104"/>
    </row>
    <row r="30276" spans="21:42" ht="15" customHeight="1" x14ac:dyDescent="0.25">
      <c r="U30276" s="104"/>
      <c r="AB30276" s="104"/>
      <c r="AC30276" s="104"/>
      <c r="AF30276" s="104"/>
      <c r="AG30276" s="104"/>
      <c r="AK30276" s="104"/>
      <c r="AL30276" s="104"/>
      <c r="AO30276" s="104"/>
      <c r="AP30276" s="104"/>
    </row>
    <row r="30277" spans="21:42" ht="15" customHeight="1" x14ac:dyDescent="0.25">
      <c r="U30277" s="104"/>
      <c r="AB30277" s="104"/>
      <c r="AC30277" s="104"/>
      <c r="AF30277" s="104"/>
      <c r="AG30277" s="104"/>
      <c r="AK30277" s="104"/>
      <c r="AL30277" s="104"/>
      <c r="AO30277" s="104"/>
      <c r="AP30277" s="104"/>
    </row>
    <row r="30278" spans="21:42" ht="15" customHeight="1" x14ac:dyDescent="0.25">
      <c r="U30278" s="104"/>
      <c r="AB30278" s="104"/>
      <c r="AC30278" s="104"/>
      <c r="AF30278" s="104"/>
      <c r="AG30278" s="104"/>
      <c r="AK30278" s="104"/>
      <c r="AL30278" s="104"/>
      <c r="AO30278" s="104"/>
      <c r="AP30278" s="104"/>
    </row>
    <row r="30279" spans="21:42" ht="15" customHeight="1" x14ac:dyDescent="0.25">
      <c r="U30279" s="104"/>
      <c r="AB30279" s="104"/>
      <c r="AC30279" s="104"/>
      <c r="AF30279" s="104"/>
      <c r="AG30279" s="104"/>
      <c r="AK30279" s="104"/>
      <c r="AL30279" s="104"/>
      <c r="AO30279" s="104"/>
      <c r="AP30279" s="104"/>
    </row>
    <row r="30280" spans="21:42" ht="15" customHeight="1" x14ac:dyDescent="0.25">
      <c r="U30280" s="104"/>
      <c r="AB30280" s="104"/>
      <c r="AC30280" s="104"/>
      <c r="AF30280" s="104"/>
      <c r="AG30280" s="104"/>
      <c r="AK30280" s="104"/>
      <c r="AL30280" s="104"/>
      <c r="AO30280" s="104"/>
      <c r="AP30280" s="104"/>
    </row>
    <row r="30281" spans="21:42" ht="15" customHeight="1" x14ac:dyDescent="0.25">
      <c r="U30281" s="104"/>
      <c r="AB30281" s="104"/>
      <c r="AC30281" s="104"/>
      <c r="AF30281" s="104"/>
      <c r="AG30281" s="104"/>
      <c r="AK30281" s="104"/>
      <c r="AL30281" s="104"/>
      <c r="AO30281" s="104"/>
      <c r="AP30281" s="104"/>
    </row>
    <row r="30282" spans="21:42" ht="15" customHeight="1" x14ac:dyDescent="0.25">
      <c r="U30282" s="104"/>
      <c r="AB30282" s="104"/>
      <c r="AC30282" s="104"/>
      <c r="AF30282" s="104"/>
      <c r="AG30282" s="104"/>
      <c r="AK30282" s="104"/>
      <c r="AL30282" s="104"/>
      <c r="AO30282" s="104"/>
      <c r="AP30282" s="104"/>
    </row>
    <row r="30283" spans="21:42" ht="15" customHeight="1" x14ac:dyDescent="0.25">
      <c r="U30283" s="104"/>
      <c r="AB30283" s="104"/>
      <c r="AC30283" s="104"/>
      <c r="AF30283" s="104"/>
      <c r="AG30283" s="104"/>
      <c r="AK30283" s="104"/>
      <c r="AL30283" s="104"/>
      <c r="AO30283" s="104"/>
      <c r="AP30283" s="104"/>
    </row>
    <row r="30284" spans="21:42" ht="15" customHeight="1" x14ac:dyDescent="0.25">
      <c r="U30284" s="104"/>
      <c r="AB30284" s="104"/>
      <c r="AC30284" s="104"/>
      <c r="AF30284" s="104"/>
      <c r="AG30284" s="104"/>
      <c r="AK30284" s="104"/>
      <c r="AL30284" s="104"/>
      <c r="AO30284" s="104"/>
      <c r="AP30284" s="104"/>
    </row>
    <row r="30285" spans="21:42" ht="15" customHeight="1" x14ac:dyDescent="0.25">
      <c r="U30285" s="104"/>
      <c r="AB30285" s="104"/>
      <c r="AC30285" s="104"/>
      <c r="AF30285" s="104"/>
      <c r="AG30285" s="104"/>
      <c r="AK30285" s="104"/>
      <c r="AL30285" s="104"/>
      <c r="AO30285" s="104"/>
      <c r="AP30285" s="104"/>
    </row>
    <row r="30286" spans="21:42" ht="15" customHeight="1" x14ac:dyDescent="0.25">
      <c r="U30286" s="104"/>
      <c r="AB30286" s="104"/>
      <c r="AC30286" s="104"/>
      <c r="AF30286" s="104"/>
      <c r="AG30286" s="104"/>
      <c r="AK30286" s="104"/>
      <c r="AL30286" s="104"/>
      <c r="AO30286" s="104"/>
      <c r="AP30286" s="104"/>
    </row>
    <row r="30287" spans="21:42" ht="15" customHeight="1" x14ac:dyDescent="0.25">
      <c r="U30287" s="104"/>
      <c r="AB30287" s="104"/>
      <c r="AC30287" s="104"/>
      <c r="AF30287" s="104"/>
      <c r="AG30287" s="104"/>
      <c r="AK30287" s="104"/>
      <c r="AL30287" s="104"/>
      <c r="AO30287" s="104"/>
      <c r="AP30287" s="104"/>
    </row>
    <row r="30288" spans="21:42" ht="15" customHeight="1" x14ac:dyDescent="0.25">
      <c r="U30288" s="104"/>
      <c r="AB30288" s="104"/>
      <c r="AC30288" s="104"/>
      <c r="AF30288" s="104"/>
      <c r="AG30288" s="104"/>
      <c r="AK30288" s="104"/>
      <c r="AL30288" s="104"/>
      <c r="AO30288" s="104"/>
      <c r="AP30288" s="104"/>
    </row>
    <row r="30289" spans="21:42" ht="15" customHeight="1" x14ac:dyDescent="0.25">
      <c r="U30289" s="104"/>
      <c r="AB30289" s="104"/>
      <c r="AC30289" s="104"/>
      <c r="AF30289" s="104"/>
      <c r="AG30289" s="104"/>
      <c r="AK30289" s="104"/>
      <c r="AL30289" s="104"/>
      <c r="AO30289" s="104"/>
      <c r="AP30289" s="104"/>
    </row>
    <row r="30290" spans="21:42" ht="15" customHeight="1" x14ac:dyDescent="0.25">
      <c r="U30290" s="104"/>
      <c r="AB30290" s="104"/>
      <c r="AC30290" s="104"/>
      <c r="AF30290" s="104"/>
      <c r="AG30290" s="104"/>
      <c r="AK30290" s="104"/>
      <c r="AL30290" s="104"/>
      <c r="AO30290" s="104"/>
      <c r="AP30290" s="104"/>
    </row>
    <row r="30291" spans="21:42" ht="15" customHeight="1" x14ac:dyDescent="0.25">
      <c r="U30291" s="104"/>
      <c r="AB30291" s="104"/>
      <c r="AC30291" s="104"/>
      <c r="AF30291" s="104"/>
      <c r="AG30291" s="104"/>
      <c r="AK30291" s="104"/>
      <c r="AL30291" s="104"/>
      <c r="AO30291" s="104"/>
      <c r="AP30291" s="104"/>
    </row>
    <row r="30292" spans="21:42" ht="15" customHeight="1" x14ac:dyDescent="0.25">
      <c r="U30292" s="104"/>
      <c r="AB30292" s="104"/>
      <c r="AC30292" s="104"/>
      <c r="AF30292" s="104"/>
      <c r="AG30292" s="104"/>
      <c r="AK30292" s="104"/>
      <c r="AL30292" s="104"/>
      <c r="AO30292" s="104"/>
      <c r="AP30292" s="104"/>
    </row>
    <row r="30293" spans="21:42" ht="15" customHeight="1" x14ac:dyDescent="0.25">
      <c r="U30293" s="104"/>
      <c r="AB30293" s="104"/>
      <c r="AC30293" s="104"/>
      <c r="AF30293" s="104"/>
      <c r="AG30293" s="104"/>
      <c r="AK30293" s="104"/>
      <c r="AL30293" s="104"/>
      <c r="AO30293" s="104"/>
      <c r="AP30293" s="104"/>
    </row>
    <row r="30294" spans="21:42" ht="15" customHeight="1" x14ac:dyDescent="0.25">
      <c r="U30294" s="104"/>
      <c r="AB30294" s="104"/>
      <c r="AC30294" s="104"/>
      <c r="AF30294" s="104"/>
      <c r="AG30294" s="104"/>
      <c r="AK30294" s="104"/>
      <c r="AL30294" s="104"/>
      <c r="AO30294" s="104"/>
      <c r="AP30294" s="104"/>
    </row>
    <row r="30295" spans="21:42" ht="15" customHeight="1" x14ac:dyDescent="0.25">
      <c r="U30295" s="104"/>
      <c r="AB30295" s="104"/>
      <c r="AC30295" s="104"/>
      <c r="AF30295" s="104"/>
      <c r="AG30295" s="104"/>
      <c r="AK30295" s="104"/>
      <c r="AL30295" s="104"/>
      <c r="AO30295" s="104"/>
      <c r="AP30295" s="104"/>
    </row>
    <row r="30296" spans="21:42" ht="15" customHeight="1" x14ac:dyDescent="0.25">
      <c r="U30296" s="104"/>
      <c r="AB30296" s="104"/>
      <c r="AC30296" s="104"/>
      <c r="AF30296" s="104"/>
      <c r="AG30296" s="104"/>
      <c r="AK30296" s="104"/>
      <c r="AL30296" s="104"/>
      <c r="AO30296" s="104"/>
      <c r="AP30296" s="104"/>
    </row>
    <row r="30297" spans="21:42" ht="15" customHeight="1" x14ac:dyDescent="0.25">
      <c r="U30297" s="104"/>
      <c r="AB30297" s="104"/>
      <c r="AC30297" s="104"/>
      <c r="AF30297" s="104"/>
      <c r="AG30297" s="104"/>
      <c r="AK30297" s="104"/>
      <c r="AL30297" s="104"/>
      <c r="AO30297" s="104"/>
      <c r="AP30297" s="104"/>
    </row>
    <row r="30298" spans="21:42" ht="15" customHeight="1" x14ac:dyDescent="0.25">
      <c r="U30298" s="104"/>
      <c r="AB30298" s="104"/>
      <c r="AC30298" s="104"/>
      <c r="AF30298" s="104"/>
      <c r="AG30298" s="104"/>
      <c r="AK30298" s="104"/>
      <c r="AL30298" s="104"/>
      <c r="AO30298" s="104"/>
      <c r="AP30298" s="104"/>
    </row>
    <row r="30299" spans="21:42" ht="15" customHeight="1" x14ac:dyDescent="0.25">
      <c r="U30299" s="104"/>
      <c r="AB30299" s="104"/>
      <c r="AC30299" s="104"/>
      <c r="AF30299" s="104"/>
      <c r="AG30299" s="104"/>
      <c r="AK30299" s="104"/>
      <c r="AL30299" s="104"/>
      <c r="AO30299" s="104"/>
      <c r="AP30299" s="104"/>
    </row>
    <row r="30300" spans="21:42" ht="15" customHeight="1" x14ac:dyDescent="0.25">
      <c r="U30300" s="104"/>
      <c r="AB30300" s="104"/>
      <c r="AC30300" s="104"/>
      <c r="AF30300" s="104"/>
      <c r="AG30300" s="104"/>
      <c r="AK30300" s="104"/>
      <c r="AL30300" s="104"/>
      <c r="AO30300" s="104"/>
      <c r="AP30300" s="104"/>
    </row>
    <row r="30301" spans="21:42" ht="15" customHeight="1" x14ac:dyDescent="0.25">
      <c r="U30301" s="104"/>
      <c r="AB30301" s="104"/>
      <c r="AC30301" s="104"/>
      <c r="AF30301" s="104"/>
      <c r="AG30301" s="104"/>
      <c r="AK30301" s="104"/>
      <c r="AL30301" s="104"/>
      <c r="AO30301" s="104"/>
      <c r="AP30301" s="104"/>
    </row>
    <row r="30302" spans="21:42" ht="15" customHeight="1" x14ac:dyDescent="0.25">
      <c r="U30302" s="104"/>
      <c r="AB30302" s="104"/>
      <c r="AC30302" s="104"/>
      <c r="AF30302" s="104"/>
      <c r="AG30302" s="104"/>
      <c r="AK30302" s="104"/>
      <c r="AL30302" s="104"/>
      <c r="AO30302" s="104"/>
      <c r="AP30302" s="104"/>
    </row>
    <row r="30303" spans="21:42" ht="15" customHeight="1" x14ac:dyDescent="0.25">
      <c r="U30303" s="104"/>
      <c r="AB30303" s="104"/>
      <c r="AC30303" s="104"/>
      <c r="AF30303" s="104"/>
      <c r="AG30303" s="104"/>
      <c r="AK30303" s="104"/>
      <c r="AL30303" s="104"/>
      <c r="AO30303" s="104"/>
      <c r="AP30303" s="104"/>
    </row>
    <row r="30304" spans="21:42" ht="15" customHeight="1" x14ac:dyDescent="0.25">
      <c r="U30304" s="104"/>
      <c r="AB30304" s="104"/>
      <c r="AC30304" s="104"/>
      <c r="AF30304" s="104"/>
      <c r="AG30304" s="104"/>
      <c r="AK30304" s="104"/>
      <c r="AL30304" s="104"/>
      <c r="AO30304" s="104"/>
      <c r="AP30304" s="104"/>
    </row>
    <row r="30305" spans="21:42" ht="15" customHeight="1" x14ac:dyDescent="0.25">
      <c r="U30305" s="104"/>
      <c r="AB30305" s="104"/>
      <c r="AC30305" s="104"/>
      <c r="AF30305" s="104"/>
      <c r="AG30305" s="104"/>
      <c r="AK30305" s="104"/>
      <c r="AL30305" s="104"/>
      <c r="AO30305" s="104"/>
      <c r="AP30305" s="104"/>
    </row>
    <row r="30306" spans="21:42" ht="15" customHeight="1" x14ac:dyDescent="0.25">
      <c r="U30306" s="104"/>
      <c r="AB30306" s="104"/>
      <c r="AC30306" s="104"/>
      <c r="AF30306" s="104"/>
      <c r="AG30306" s="104"/>
      <c r="AK30306" s="104"/>
      <c r="AL30306" s="104"/>
      <c r="AO30306" s="104"/>
      <c r="AP30306" s="104"/>
    </row>
    <row r="30307" spans="21:42" ht="15" customHeight="1" x14ac:dyDescent="0.25">
      <c r="U30307" s="104"/>
      <c r="AB30307" s="104"/>
      <c r="AC30307" s="104"/>
      <c r="AF30307" s="104"/>
      <c r="AG30307" s="104"/>
      <c r="AK30307" s="104"/>
      <c r="AL30307" s="104"/>
      <c r="AO30307" s="104"/>
      <c r="AP30307" s="104"/>
    </row>
    <row r="30308" spans="21:42" ht="15" customHeight="1" x14ac:dyDescent="0.25">
      <c r="U30308" s="104"/>
      <c r="AB30308" s="104"/>
      <c r="AC30308" s="104"/>
      <c r="AF30308" s="104"/>
      <c r="AG30308" s="104"/>
      <c r="AK30308" s="104"/>
      <c r="AL30308" s="104"/>
      <c r="AO30308" s="104"/>
      <c r="AP30308" s="104"/>
    </row>
    <row r="30309" spans="21:42" ht="15" customHeight="1" x14ac:dyDescent="0.25">
      <c r="U30309" s="104"/>
      <c r="AB30309" s="104"/>
      <c r="AC30309" s="104"/>
      <c r="AF30309" s="104"/>
      <c r="AG30309" s="104"/>
      <c r="AK30309" s="104"/>
      <c r="AL30309" s="104"/>
      <c r="AO30309" s="104"/>
      <c r="AP30309" s="104"/>
    </row>
    <row r="30310" spans="21:42" ht="15" customHeight="1" x14ac:dyDescent="0.25">
      <c r="U30310" s="104"/>
      <c r="AB30310" s="104"/>
      <c r="AC30310" s="104"/>
      <c r="AF30310" s="104"/>
      <c r="AG30310" s="104"/>
      <c r="AK30310" s="104"/>
      <c r="AL30310" s="104"/>
      <c r="AO30310" s="104"/>
      <c r="AP30310" s="104"/>
    </row>
    <row r="30311" spans="21:42" ht="15" customHeight="1" x14ac:dyDescent="0.25">
      <c r="U30311" s="104"/>
      <c r="AB30311" s="104"/>
      <c r="AC30311" s="104"/>
      <c r="AF30311" s="104"/>
      <c r="AG30311" s="104"/>
      <c r="AK30311" s="104"/>
      <c r="AL30311" s="104"/>
      <c r="AO30311" s="104"/>
      <c r="AP30311" s="104"/>
    </row>
    <row r="30312" spans="21:42" ht="15" customHeight="1" x14ac:dyDescent="0.25">
      <c r="U30312" s="104"/>
      <c r="AB30312" s="104"/>
      <c r="AC30312" s="104"/>
      <c r="AF30312" s="104"/>
      <c r="AG30312" s="104"/>
      <c r="AK30312" s="104"/>
      <c r="AL30312" s="104"/>
      <c r="AO30312" s="104"/>
      <c r="AP30312" s="104"/>
    </row>
    <row r="30313" spans="21:42" ht="15" customHeight="1" x14ac:dyDescent="0.25">
      <c r="U30313" s="104"/>
      <c r="AB30313" s="104"/>
      <c r="AC30313" s="104"/>
      <c r="AF30313" s="104"/>
      <c r="AG30313" s="104"/>
      <c r="AK30313" s="104"/>
      <c r="AL30313" s="104"/>
      <c r="AO30313" s="104"/>
      <c r="AP30313" s="104"/>
    </row>
    <row r="30314" spans="21:42" ht="15" customHeight="1" x14ac:dyDescent="0.25">
      <c r="U30314" s="104"/>
      <c r="AB30314" s="104"/>
      <c r="AC30314" s="104"/>
      <c r="AF30314" s="104"/>
      <c r="AG30314" s="104"/>
      <c r="AK30314" s="104"/>
      <c r="AL30314" s="104"/>
      <c r="AO30314" s="104"/>
      <c r="AP30314" s="104"/>
    </row>
    <row r="30315" spans="21:42" ht="15" customHeight="1" x14ac:dyDescent="0.25">
      <c r="U30315" s="104"/>
      <c r="AB30315" s="104"/>
      <c r="AC30315" s="104"/>
      <c r="AF30315" s="104"/>
      <c r="AG30315" s="104"/>
      <c r="AK30315" s="104"/>
      <c r="AL30315" s="104"/>
      <c r="AO30315" s="104"/>
      <c r="AP30315" s="104"/>
    </row>
    <row r="30316" spans="21:42" ht="15" customHeight="1" x14ac:dyDescent="0.25">
      <c r="U30316" s="104"/>
      <c r="AB30316" s="104"/>
      <c r="AC30316" s="104"/>
      <c r="AF30316" s="104"/>
      <c r="AG30316" s="104"/>
      <c r="AK30316" s="104"/>
      <c r="AL30316" s="104"/>
      <c r="AO30316" s="104"/>
      <c r="AP30316" s="104"/>
    </row>
    <row r="30317" spans="21:42" ht="15" customHeight="1" x14ac:dyDescent="0.25">
      <c r="U30317" s="104"/>
      <c r="AB30317" s="104"/>
      <c r="AC30317" s="104"/>
      <c r="AF30317" s="104"/>
      <c r="AG30317" s="104"/>
      <c r="AK30317" s="104"/>
      <c r="AL30317" s="104"/>
      <c r="AO30317" s="104"/>
      <c r="AP30317" s="104"/>
    </row>
    <row r="30318" spans="21:42" ht="15" customHeight="1" x14ac:dyDescent="0.25">
      <c r="U30318" s="104"/>
      <c r="AB30318" s="104"/>
      <c r="AC30318" s="104"/>
      <c r="AF30318" s="104"/>
      <c r="AG30318" s="104"/>
      <c r="AK30318" s="104"/>
      <c r="AL30318" s="104"/>
      <c r="AO30318" s="104"/>
      <c r="AP30318" s="104"/>
    </row>
    <row r="30319" spans="21:42" ht="15" customHeight="1" x14ac:dyDescent="0.25">
      <c r="U30319" s="104"/>
      <c r="AB30319" s="104"/>
      <c r="AC30319" s="104"/>
      <c r="AF30319" s="104"/>
      <c r="AG30319" s="104"/>
      <c r="AK30319" s="104"/>
      <c r="AL30319" s="104"/>
      <c r="AO30319" s="104"/>
      <c r="AP30319" s="104"/>
    </row>
    <row r="30320" spans="21:42" ht="15" customHeight="1" x14ac:dyDescent="0.25">
      <c r="U30320" s="104"/>
      <c r="AB30320" s="104"/>
      <c r="AC30320" s="104"/>
      <c r="AF30320" s="104"/>
      <c r="AG30320" s="104"/>
      <c r="AK30320" s="104"/>
      <c r="AL30320" s="104"/>
      <c r="AO30320" s="104"/>
      <c r="AP30320" s="104"/>
    </row>
    <row r="30321" spans="21:42" ht="15" customHeight="1" x14ac:dyDescent="0.25">
      <c r="U30321" s="104"/>
      <c r="AB30321" s="104"/>
      <c r="AC30321" s="104"/>
      <c r="AF30321" s="104"/>
      <c r="AG30321" s="104"/>
      <c r="AK30321" s="104"/>
      <c r="AL30321" s="104"/>
      <c r="AO30321" s="104"/>
      <c r="AP30321" s="104"/>
    </row>
    <row r="30322" spans="21:42" ht="15" customHeight="1" x14ac:dyDescent="0.25">
      <c r="U30322" s="104"/>
      <c r="AB30322" s="104"/>
      <c r="AC30322" s="104"/>
      <c r="AF30322" s="104"/>
      <c r="AG30322" s="104"/>
      <c r="AK30322" s="104"/>
      <c r="AL30322" s="104"/>
      <c r="AO30322" s="104"/>
      <c r="AP30322" s="104"/>
    </row>
    <row r="30323" spans="21:42" ht="15" customHeight="1" x14ac:dyDescent="0.25">
      <c r="U30323" s="104"/>
      <c r="AB30323" s="104"/>
      <c r="AC30323" s="104"/>
      <c r="AF30323" s="104"/>
      <c r="AG30323" s="104"/>
      <c r="AK30323" s="104"/>
      <c r="AL30323" s="104"/>
      <c r="AO30323" s="104"/>
      <c r="AP30323" s="104"/>
    </row>
    <row r="30324" spans="21:42" ht="15" customHeight="1" x14ac:dyDescent="0.25">
      <c r="U30324" s="104"/>
      <c r="AB30324" s="104"/>
      <c r="AC30324" s="104"/>
      <c r="AF30324" s="104"/>
      <c r="AG30324" s="104"/>
      <c r="AK30324" s="104"/>
      <c r="AL30324" s="104"/>
      <c r="AO30324" s="104"/>
      <c r="AP30324" s="104"/>
    </row>
    <row r="30325" spans="21:42" ht="15" customHeight="1" x14ac:dyDescent="0.25">
      <c r="U30325" s="104"/>
      <c r="AB30325" s="104"/>
      <c r="AC30325" s="104"/>
      <c r="AF30325" s="104"/>
      <c r="AG30325" s="104"/>
      <c r="AK30325" s="104"/>
      <c r="AL30325" s="104"/>
      <c r="AO30325" s="104"/>
      <c r="AP30325" s="104"/>
    </row>
    <row r="30326" spans="21:42" ht="15" customHeight="1" x14ac:dyDescent="0.25">
      <c r="U30326" s="104"/>
      <c r="AB30326" s="104"/>
      <c r="AC30326" s="104"/>
      <c r="AF30326" s="104"/>
      <c r="AG30326" s="104"/>
      <c r="AK30326" s="104"/>
      <c r="AL30326" s="104"/>
      <c r="AO30326" s="104"/>
      <c r="AP30326" s="104"/>
    </row>
    <row r="30327" spans="21:42" ht="15" customHeight="1" x14ac:dyDescent="0.25">
      <c r="U30327" s="104"/>
      <c r="AB30327" s="104"/>
      <c r="AC30327" s="104"/>
      <c r="AF30327" s="104"/>
      <c r="AG30327" s="104"/>
      <c r="AK30327" s="104"/>
      <c r="AL30327" s="104"/>
      <c r="AO30327" s="104"/>
      <c r="AP30327" s="104"/>
    </row>
    <row r="30328" spans="21:42" ht="15" customHeight="1" x14ac:dyDescent="0.25">
      <c r="U30328" s="104"/>
      <c r="AB30328" s="104"/>
      <c r="AC30328" s="104"/>
      <c r="AF30328" s="104"/>
      <c r="AG30328" s="104"/>
      <c r="AK30328" s="104"/>
      <c r="AL30328" s="104"/>
      <c r="AO30328" s="104"/>
      <c r="AP30328" s="104"/>
    </row>
    <row r="30329" spans="21:42" ht="15" customHeight="1" x14ac:dyDescent="0.25">
      <c r="U30329" s="104"/>
      <c r="AB30329" s="104"/>
      <c r="AC30329" s="104"/>
      <c r="AF30329" s="104"/>
      <c r="AG30329" s="104"/>
      <c r="AK30329" s="104"/>
      <c r="AL30329" s="104"/>
      <c r="AO30329" s="104"/>
      <c r="AP30329" s="104"/>
    </row>
    <row r="30330" spans="21:42" ht="15" customHeight="1" x14ac:dyDescent="0.25">
      <c r="U30330" s="104"/>
      <c r="AB30330" s="104"/>
      <c r="AC30330" s="104"/>
      <c r="AF30330" s="104"/>
      <c r="AG30330" s="104"/>
      <c r="AK30330" s="104"/>
      <c r="AL30330" s="104"/>
      <c r="AO30330" s="104"/>
      <c r="AP30330" s="104"/>
    </row>
    <row r="30331" spans="21:42" ht="15" customHeight="1" x14ac:dyDescent="0.25">
      <c r="U30331" s="104"/>
      <c r="AB30331" s="104"/>
      <c r="AC30331" s="104"/>
      <c r="AF30331" s="104"/>
      <c r="AG30331" s="104"/>
      <c r="AK30331" s="104"/>
      <c r="AL30331" s="104"/>
      <c r="AO30331" s="104"/>
      <c r="AP30331" s="104"/>
    </row>
    <row r="30332" spans="21:42" ht="15" customHeight="1" x14ac:dyDescent="0.25">
      <c r="U30332" s="104"/>
      <c r="AB30332" s="104"/>
      <c r="AC30332" s="104"/>
      <c r="AF30332" s="104"/>
      <c r="AG30332" s="104"/>
      <c r="AK30332" s="104"/>
      <c r="AL30332" s="104"/>
      <c r="AO30332" s="104"/>
      <c r="AP30332" s="104"/>
    </row>
    <row r="30333" spans="21:42" ht="15" customHeight="1" x14ac:dyDescent="0.25">
      <c r="U30333" s="104"/>
      <c r="AB30333" s="104"/>
      <c r="AC30333" s="104"/>
      <c r="AF30333" s="104"/>
      <c r="AG30333" s="104"/>
      <c r="AK30333" s="104"/>
      <c r="AL30333" s="104"/>
      <c r="AO30333" s="104"/>
      <c r="AP30333" s="104"/>
    </row>
    <row r="30334" spans="21:42" ht="15" customHeight="1" x14ac:dyDescent="0.25">
      <c r="U30334" s="104"/>
      <c r="AB30334" s="104"/>
      <c r="AC30334" s="104"/>
      <c r="AF30334" s="104"/>
      <c r="AG30334" s="104"/>
      <c r="AK30334" s="104"/>
      <c r="AL30334" s="104"/>
      <c r="AO30334" s="104"/>
      <c r="AP30334" s="104"/>
    </row>
    <row r="30335" spans="21:42" ht="15" customHeight="1" x14ac:dyDescent="0.25">
      <c r="U30335" s="104"/>
      <c r="AB30335" s="104"/>
      <c r="AC30335" s="104"/>
      <c r="AF30335" s="104"/>
      <c r="AG30335" s="104"/>
      <c r="AK30335" s="104"/>
      <c r="AL30335" s="104"/>
      <c r="AO30335" s="104"/>
      <c r="AP30335" s="104"/>
    </row>
    <row r="30336" spans="21:42" ht="15" customHeight="1" x14ac:dyDescent="0.25">
      <c r="U30336" s="104"/>
      <c r="AB30336" s="104"/>
      <c r="AC30336" s="104"/>
      <c r="AF30336" s="104"/>
      <c r="AG30336" s="104"/>
      <c r="AK30336" s="104"/>
      <c r="AL30336" s="104"/>
      <c r="AO30336" s="104"/>
      <c r="AP30336" s="104"/>
    </row>
    <row r="30337" spans="21:42" ht="15" customHeight="1" x14ac:dyDescent="0.25">
      <c r="U30337" s="104"/>
      <c r="AB30337" s="104"/>
      <c r="AC30337" s="104"/>
      <c r="AF30337" s="104"/>
      <c r="AG30337" s="104"/>
      <c r="AK30337" s="104"/>
      <c r="AL30337" s="104"/>
      <c r="AO30337" s="104"/>
      <c r="AP30337" s="104"/>
    </row>
    <row r="30338" spans="21:42" ht="15" customHeight="1" x14ac:dyDescent="0.25">
      <c r="U30338" s="104"/>
      <c r="AB30338" s="104"/>
      <c r="AC30338" s="104"/>
      <c r="AF30338" s="104"/>
      <c r="AG30338" s="104"/>
      <c r="AK30338" s="104"/>
      <c r="AL30338" s="104"/>
      <c r="AO30338" s="104"/>
      <c r="AP30338" s="104"/>
    </row>
    <row r="30339" spans="21:42" ht="15" customHeight="1" x14ac:dyDescent="0.25">
      <c r="U30339" s="104"/>
      <c r="AB30339" s="104"/>
      <c r="AC30339" s="104"/>
      <c r="AF30339" s="104"/>
      <c r="AG30339" s="104"/>
      <c r="AK30339" s="104"/>
      <c r="AL30339" s="104"/>
      <c r="AO30339" s="104"/>
      <c r="AP30339" s="104"/>
    </row>
    <row r="30340" spans="21:42" ht="15" customHeight="1" x14ac:dyDescent="0.25">
      <c r="U30340" s="104"/>
      <c r="AB30340" s="104"/>
      <c r="AC30340" s="104"/>
      <c r="AF30340" s="104"/>
      <c r="AG30340" s="104"/>
      <c r="AK30340" s="104"/>
      <c r="AL30340" s="104"/>
      <c r="AO30340" s="104"/>
      <c r="AP30340" s="104"/>
    </row>
    <row r="30341" spans="21:42" ht="15" customHeight="1" x14ac:dyDescent="0.25">
      <c r="U30341" s="104"/>
      <c r="AB30341" s="104"/>
      <c r="AC30341" s="104"/>
      <c r="AF30341" s="104"/>
      <c r="AG30341" s="104"/>
      <c r="AK30341" s="104"/>
      <c r="AL30341" s="104"/>
      <c r="AO30341" s="104"/>
      <c r="AP30341" s="104"/>
    </row>
    <row r="30342" spans="21:42" ht="15" customHeight="1" x14ac:dyDescent="0.25">
      <c r="U30342" s="104"/>
      <c r="AB30342" s="104"/>
      <c r="AC30342" s="104"/>
      <c r="AF30342" s="104"/>
      <c r="AG30342" s="104"/>
      <c r="AK30342" s="104"/>
      <c r="AL30342" s="104"/>
      <c r="AO30342" s="104"/>
      <c r="AP30342" s="104"/>
    </row>
    <row r="30343" spans="21:42" ht="15" customHeight="1" x14ac:dyDescent="0.25">
      <c r="U30343" s="104"/>
      <c r="AB30343" s="104"/>
      <c r="AC30343" s="104"/>
      <c r="AF30343" s="104"/>
      <c r="AG30343" s="104"/>
      <c r="AK30343" s="104"/>
      <c r="AL30343" s="104"/>
      <c r="AO30343" s="104"/>
      <c r="AP30343" s="104"/>
    </row>
    <row r="30344" spans="21:42" ht="15" customHeight="1" x14ac:dyDescent="0.25">
      <c r="U30344" s="104"/>
      <c r="AB30344" s="104"/>
      <c r="AC30344" s="104"/>
      <c r="AF30344" s="104"/>
      <c r="AG30344" s="104"/>
      <c r="AK30344" s="104"/>
      <c r="AL30344" s="104"/>
      <c r="AO30344" s="104"/>
      <c r="AP30344" s="104"/>
    </row>
    <row r="30345" spans="21:42" ht="15" customHeight="1" x14ac:dyDescent="0.25">
      <c r="U30345" s="104"/>
      <c r="AB30345" s="104"/>
      <c r="AC30345" s="104"/>
      <c r="AF30345" s="104"/>
      <c r="AG30345" s="104"/>
      <c r="AK30345" s="104"/>
      <c r="AL30345" s="104"/>
      <c r="AO30345" s="104"/>
      <c r="AP30345" s="104"/>
    </row>
    <row r="30346" spans="21:42" ht="15" customHeight="1" x14ac:dyDescent="0.25">
      <c r="U30346" s="104"/>
      <c r="AB30346" s="104"/>
      <c r="AC30346" s="104"/>
      <c r="AF30346" s="104"/>
      <c r="AG30346" s="104"/>
      <c r="AK30346" s="104"/>
      <c r="AL30346" s="104"/>
      <c r="AO30346" s="104"/>
      <c r="AP30346" s="104"/>
    </row>
    <row r="30347" spans="21:42" ht="15" customHeight="1" x14ac:dyDescent="0.25">
      <c r="U30347" s="104"/>
      <c r="AB30347" s="104"/>
      <c r="AC30347" s="104"/>
      <c r="AF30347" s="104"/>
      <c r="AG30347" s="104"/>
      <c r="AK30347" s="104"/>
      <c r="AL30347" s="104"/>
      <c r="AO30347" s="104"/>
      <c r="AP30347" s="104"/>
    </row>
    <row r="30348" spans="21:42" ht="15" customHeight="1" x14ac:dyDescent="0.25">
      <c r="U30348" s="104"/>
      <c r="AB30348" s="104"/>
      <c r="AC30348" s="104"/>
      <c r="AF30348" s="104"/>
      <c r="AG30348" s="104"/>
      <c r="AK30348" s="104"/>
      <c r="AL30348" s="104"/>
      <c r="AO30348" s="104"/>
      <c r="AP30348" s="104"/>
    </row>
    <row r="30349" spans="21:42" ht="15" customHeight="1" x14ac:dyDescent="0.25">
      <c r="U30349" s="104"/>
      <c r="AB30349" s="104"/>
      <c r="AC30349" s="104"/>
      <c r="AF30349" s="104"/>
      <c r="AG30349" s="104"/>
      <c r="AK30349" s="104"/>
      <c r="AL30349" s="104"/>
      <c r="AO30349" s="104"/>
      <c r="AP30349" s="104"/>
    </row>
    <row r="30350" spans="21:42" ht="15" customHeight="1" x14ac:dyDescent="0.25">
      <c r="U30350" s="104"/>
      <c r="AB30350" s="104"/>
      <c r="AC30350" s="104"/>
      <c r="AF30350" s="104"/>
      <c r="AG30350" s="104"/>
      <c r="AK30350" s="104"/>
      <c r="AL30350" s="104"/>
      <c r="AO30350" s="104"/>
      <c r="AP30350" s="104"/>
    </row>
    <row r="30351" spans="21:42" ht="15" customHeight="1" x14ac:dyDescent="0.25">
      <c r="U30351" s="104"/>
      <c r="AB30351" s="104"/>
      <c r="AC30351" s="104"/>
      <c r="AF30351" s="104"/>
      <c r="AG30351" s="104"/>
      <c r="AK30351" s="104"/>
      <c r="AL30351" s="104"/>
      <c r="AO30351" s="104"/>
      <c r="AP30351" s="104"/>
    </row>
    <row r="30352" spans="21:42" ht="15" customHeight="1" x14ac:dyDescent="0.25">
      <c r="U30352" s="104"/>
      <c r="AB30352" s="104"/>
      <c r="AC30352" s="104"/>
      <c r="AF30352" s="104"/>
      <c r="AG30352" s="104"/>
      <c r="AK30352" s="104"/>
      <c r="AL30352" s="104"/>
      <c r="AO30352" s="104"/>
      <c r="AP30352" s="104"/>
    </row>
    <row r="30353" spans="21:42" ht="15" customHeight="1" x14ac:dyDescent="0.25">
      <c r="U30353" s="104"/>
      <c r="AB30353" s="104"/>
      <c r="AC30353" s="104"/>
      <c r="AF30353" s="104"/>
      <c r="AG30353" s="104"/>
      <c r="AK30353" s="104"/>
      <c r="AL30353" s="104"/>
      <c r="AO30353" s="104"/>
      <c r="AP30353" s="104"/>
    </row>
    <row r="30354" spans="21:42" ht="15" customHeight="1" x14ac:dyDescent="0.25">
      <c r="U30354" s="104"/>
      <c r="AB30354" s="104"/>
      <c r="AC30354" s="104"/>
      <c r="AF30354" s="104"/>
      <c r="AG30354" s="104"/>
      <c r="AK30354" s="104"/>
      <c r="AL30354" s="104"/>
      <c r="AO30354" s="104"/>
      <c r="AP30354" s="104"/>
    </row>
    <row r="30355" spans="21:42" ht="15" customHeight="1" x14ac:dyDescent="0.25">
      <c r="U30355" s="104"/>
      <c r="AB30355" s="104"/>
      <c r="AC30355" s="104"/>
      <c r="AF30355" s="104"/>
      <c r="AG30355" s="104"/>
      <c r="AK30355" s="104"/>
      <c r="AL30355" s="104"/>
      <c r="AO30355" s="104"/>
      <c r="AP30355" s="104"/>
    </row>
    <row r="30356" spans="21:42" ht="15" customHeight="1" x14ac:dyDescent="0.25">
      <c r="U30356" s="104"/>
      <c r="AB30356" s="104"/>
      <c r="AC30356" s="104"/>
      <c r="AF30356" s="104"/>
      <c r="AG30356" s="104"/>
      <c r="AK30356" s="104"/>
      <c r="AL30356" s="104"/>
      <c r="AO30356" s="104"/>
      <c r="AP30356" s="104"/>
    </row>
    <row r="30357" spans="21:42" ht="15" customHeight="1" x14ac:dyDescent="0.25">
      <c r="U30357" s="104"/>
      <c r="AB30357" s="104"/>
      <c r="AC30357" s="104"/>
      <c r="AF30357" s="104"/>
      <c r="AG30357" s="104"/>
      <c r="AK30357" s="104"/>
      <c r="AL30357" s="104"/>
      <c r="AO30357" s="104"/>
      <c r="AP30357" s="104"/>
    </row>
    <row r="30358" spans="21:42" ht="15" customHeight="1" x14ac:dyDescent="0.25">
      <c r="U30358" s="104"/>
      <c r="AB30358" s="104"/>
      <c r="AC30358" s="104"/>
      <c r="AF30358" s="104"/>
      <c r="AG30358" s="104"/>
      <c r="AK30358" s="104"/>
      <c r="AL30358" s="104"/>
      <c r="AO30358" s="104"/>
      <c r="AP30358" s="104"/>
    </row>
    <row r="30359" spans="21:42" ht="15" customHeight="1" x14ac:dyDescent="0.25">
      <c r="U30359" s="104"/>
      <c r="AB30359" s="104"/>
      <c r="AC30359" s="104"/>
      <c r="AF30359" s="104"/>
      <c r="AG30359" s="104"/>
      <c r="AK30359" s="104"/>
      <c r="AL30359" s="104"/>
      <c r="AO30359" s="104"/>
      <c r="AP30359" s="104"/>
    </row>
    <row r="30360" spans="21:42" ht="15" customHeight="1" x14ac:dyDescent="0.25">
      <c r="U30360" s="104"/>
      <c r="AB30360" s="104"/>
      <c r="AC30360" s="104"/>
      <c r="AF30360" s="104"/>
      <c r="AG30360" s="104"/>
      <c r="AK30360" s="104"/>
      <c r="AL30360" s="104"/>
      <c r="AO30360" s="104"/>
      <c r="AP30360" s="104"/>
    </row>
    <row r="30361" spans="21:42" ht="15" customHeight="1" x14ac:dyDescent="0.25">
      <c r="U30361" s="104"/>
      <c r="AB30361" s="104"/>
      <c r="AC30361" s="104"/>
      <c r="AF30361" s="104"/>
      <c r="AG30361" s="104"/>
      <c r="AK30361" s="104"/>
      <c r="AL30361" s="104"/>
      <c r="AO30361" s="104"/>
      <c r="AP30361" s="104"/>
    </row>
    <row r="30362" spans="21:42" ht="15" customHeight="1" x14ac:dyDescent="0.25">
      <c r="U30362" s="104"/>
      <c r="AB30362" s="104"/>
      <c r="AC30362" s="104"/>
      <c r="AF30362" s="104"/>
      <c r="AG30362" s="104"/>
      <c r="AK30362" s="104"/>
      <c r="AL30362" s="104"/>
      <c r="AO30362" s="104"/>
      <c r="AP30362" s="104"/>
    </row>
    <row r="30363" spans="21:42" ht="15" customHeight="1" x14ac:dyDescent="0.25">
      <c r="U30363" s="104"/>
      <c r="AB30363" s="104"/>
      <c r="AC30363" s="104"/>
      <c r="AF30363" s="104"/>
      <c r="AG30363" s="104"/>
      <c r="AK30363" s="104"/>
      <c r="AL30363" s="104"/>
      <c r="AO30363" s="104"/>
      <c r="AP30363" s="104"/>
    </row>
    <row r="30364" spans="21:42" ht="15" customHeight="1" x14ac:dyDescent="0.25">
      <c r="U30364" s="104"/>
      <c r="AB30364" s="104"/>
      <c r="AC30364" s="104"/>
      <c r="AF30364" s="104"/>
      <c r="AG30364" s="104"/>
      <c r="AK30364" s="104"/>
      <c r="AL30364" s="104"/>
      <c r="AO30364" s="104"/>
      <c r="AP30364" s="104"/>
    </row>
    <row r="30365" spans="21:42" ht="15" customHeight="1" x14ac:dyDescent="0.25">
      <c r="U30365" s="104"/>
      <c r="AB30365" s="104"/>
      <c r="AC30365" s="104"/>
      <c r="AF30365" s="104"/>
      <c r="AG30365" s="104"/>
      <c r="AK30365" s="104"/>
      <c r="AL30365" s="104"/>
      <c r="AO30365" s="104"/>
      <c r="AP30365" s="104"/>
    </row>
    <row r="30366" spans="21:42" ht="15" customHeight="1" x14ac:dyDescent="0.25">
      <c r="U30366" s="104"/>
      <c r="AB30366" s="104"/>
      <c r="AC30366" s="104"/>
      <c r="AF30366" s="104"/>
      <c r="AG30366" s="104"/>
      <c r="AK30366" s="104"/>
      <c r="AL30366" s="104"/>
      <c r="AO30366" s="104"/>
      <c r="AP30366" s="104"/>
    </row>
    <row r="30367" spans="21:42" ht="15" customHeight="1" x14ac:dyDescent="0.25">
      <c r="U30367" s="104"/>
      <c r="AB30367" s="104"/>
      <c r="AC30367" s="104"/>
      <c r="AF30367" s="104"/>
      <c r="AG30367" s="104"/>
      <c r="AK30367" s="104"/>
      <c r="AL30367" s="104"/>
      <c r="AO30367" s="104"/>
      <c r="AP30367" s="104"/>
    </row>
    <row r="30368" spans="21:42" ht="15" customHeight="1" x14ac:dyDescent="0.25">
      <c r="U30368" s="104"/>
      <c r="AB30368" s="104"/>
      <c r="AC30368" s="104"/>
      <c r="AF30368" s="104"/>
      <c r="AG30368" s="104"/>
      <c r="AK30368" s="104"/>
      <c r="AL30368" s="104"/>
      <c r="AO30368" s="104"/>
      <c r="AP30368" s="104"/>
    </row>
    <row r="30369" spans="21:42" ht="15" customHeight="1" x14ac:dyDescent="0.25">
      <c r="U30369" s="104"/>
      <c r="AB30369" s="104"/>
      <c r="AC30369" s="104"/>
      <c r="AF30369" s="104"/>
      <c r="AG30369" s="104"/>
      <c r="AK30369" s="104"/>
      <c r="AL30369" s="104"/>
      <c r="AO30369" s="104"/>
      <c r="AP30369" s="104"/>
    </row>
    <row r="30370" spans="21:42" ht="15" customHeight="1" x14ac:dyDescent="0.25">
      <c r="U30370" s="104"/>
      <c r="AB30370" s="104"/>
      <c r="AC30370" s="104"/>
      <c r="AF30370" s="104"/>
      <c r="AG30370" s="104"/>
      <c r="AK30370" s="104"/>
      <c r="AL30370" s="104"/>
      <c r="AO30370" s="104"/>
      <c r="AP30370" s="104"/>
    </row>
    <row r="30371" spans="21:42" ht="15" customHeight="1" x14ac:dyDescent="0.25">
      <c r="U30371" s="104"/>
      <c r="AB30371" s="104"/>
      <c r="AC30371" s="104"/>
      <c r="AF30371" s="104"/>
      <c r="AG30371" s="104"/>
      <c r="AK30371" s="104"/>
      <c r="AL30371" s="104"/>
      <c r="AO30371" s="104"/>
      <c r="AP30371" s="104"/>
    </row>
    <row r="30372" spans="21:42" ht="15" customHeight="1" x14ac:dyDescent="0.25">
      <c r="U30372" s="104"/>
      <c r="AB30372" s="104"/>
      <c r="AC30372" s="104"/>
      <c r="AF30372" s="104"/>
      <c r="AG30372" s="104"/>
      <c r="AK30372" s="104"/>
      <c r="AL30372" s="104"/>
      <c r="AO30372" s="104"/>
      <c r="AP30372" s="104"/>
    </row>
    <row r="30373" spans="21:42" ht="15" customHeight="1" x14ac:dyDescent="0.25">
      <c r="U30373" s="104"/>
      <c r="AB30373" s="104"/>
      <c r="AC30373" s="104"/>
      <c r="AF30373" s="104"/>
      <c r="AG30373" s="104"/>
      <c r="AK30373" s="104"/>
      <c r="AL30373" s="104"/>
      <c r="AO30373" s="104"/>
      <c r="AP30373" s="104"/>
    </row>
    <row r="30374" spans="21:42" ht="15" customHeight="1" x14ac:dyDescent="0.25">
      <c r="U30374" s="104"/>
      <c r="AB30374" s="104"/>
      <c r="AC30374" s="104"/>
      <c r="AF30374" s="104"/>
      <c r="AG30374" s="104"/>
      <c r="AK30374" s="104"/>
      <c r="AL30374" s="104"/>
      <c r="AO30374" s="104"/>
      <c r="AP30374" s="104"/>
    </row>
    <row r="30375" spans="21:42" ht="15" customHeight="1" x14ac:dyDescent="0.25">
      <c r="U30375" s="104"/>
      <c r="AB30375" s="104"/>
      <c r="AC30375" s="104"/>
      <c r="AF30375" s="104"/>
      <c r="AG30375" s="104"/>
      <c r="AK30375" s="104"/>
      <c r="AL30375" s="104"/>
      <c r="AO30375" s="104"/>
      <c r="AP30375" s="104"/>
    </row>
    <row r="30376" spans="21:42" ht="15" customHeight="1" x14ac:dyDescent="0.25">
      <c r="U30376" s="104"/>
      <c r="AB30376" s="104"/>
      <c r="AC30376" s="104"/>
      <c r="AF30376" s="104"/>
      <c r="AG30376" s="104"/>
      <c r="AK30376" s="104"/>
      <c r="AL30376" s="104"/>
      <c r="AO30376" s="104"/>
      <c r="AP30376" s="104"/>
    </row>
    <row r="30377" spans="21:42" ht="15" customHeight="1" x14ac:dyDescent="0.25">
      <c r="U30377" s="104"/>
      <c r="AB30377" s="104"/>
      <c r="AC30377" s="104"/>
      <c r="AF30377" s="104"/>
      <c r="AG30377" s="104"/>
      <c r="AK30377" s="104"/>
      <c r="AL30377" s="104"/>
      <c r="AO30377" s="104"/>
      <c r="AP30377" s="104"/>
    </row>
    <row r="30378" spans="21:42" ht="15" customHeight="1" x14ac:dyDescent="0.25">
      <c r="U30378" s="104"/>
      <c r="AB30378" s="104"/>
      <c r="AC30378" s="104"/>
      <c r="AF30378" s="104"/>
      <c r="AG30378" s="104"/>
      <c r="AK30378" s="104"/>
      <c r="AL30378" s="104"/>
      <c r="AO30378" s="104"/>
      <c r="AP30378" s="104"/>
    </row>
    <row r="30379" spans="21:42" ht="15" customHeight="1" x14ac:dyDescent="0.25">
      <c r="U30379" s="104"/>
      <c r="AB30379" s="104"/>
      <c r="AC30379" s="104"/>
      <c r="AF30379" s="104"/>
      <c r="AG30379" s="104"/>
      <c r="AK30379" s="104"/>
      <c r="AL30379" s="104"/>
      <c r="AO30379" s="104"/>
      <c r="AP30379" s="104"/>
    </row>
    <row r="30380" spans="21:42" ht="15" customHeight="1" x14ac:dyDescent="0.25">
      <c r="U30380" s="104"/>
      <c r="AB30380" s="104"/>
      <c r="AC30380" s="104"/>
      <c r="AF30380" s="104"/>
      <c r="AG30380" s="104"/>
      <c r="AK30380" s="104"/>
      <c r="AL30380" s="104"/>
      <c r="AO30380" s="104"/>
      <c r="AP30380" s="104"/>
    </row>
    <row r="30381" spans="21:42" ht="15" customHeight="1" x14ac:dyDescent="0.25">
      <c r="U30381" s="104"/>
      <c r="AB30381" s="104"/>
      <c r="AC30381" s="104"/>
      <c r="AF30381" s="104"/>
      <c r="AG30381" s="104"/>
      <c r="AK30381" s="104"/>
      <c r="AL30381" s="104"/>
      <c r="AO30381" s="104"/>
      <c r="AP30381" s="104"/>
    </row>
    <row r="30382" spans="21:42" ht="15" customHeight="1" x14ac:dyDescent="0.25">
      <c r="U30382" s="104"/>
      <c r="AB30382" s="104"/>
      <c r="AC30382" s="104"/>
      <c r="AF30382" s="104"/>
      <c r="AG30382" s="104"/>
      <c r="AK30382" s="104"/>
      <c r="AL30382" s="104"/>
      <c r="AO30382" s="104"/>
      <c r="AP30382" s="104"/>
    </row>
    <row r="30383" spans="21:42" ht="15" customHeight="1" x14ac:dyDescent="0.25">
      <c r="U30383" s="104"/>
      <c r="AB30383" s="104"/>
      <c r="AC30383" s="104"/>
      <c r="AF30383" s="104"/>
      <c r="AG30383" s="104"/>
      <c r="AK30383" s="104"/>
      <c r="AL30383" s="104"/>
      <c r="AO30383" s="104"/>
      <c r="AP30383" s="104"/>
    </row>
    <row r="30384" spans="21:42" ht="15" customHeight="1" x14ac:dyDescent="0.25">
      <c r="U30384" s="104"/>
      <c r="AB30384" s="104"/>
      <c r="AC30384" s="104"/>
      <c r="AF30384" s="104"/>
      <c r="AG30384" s="104"/>
      <c r="AK30384" s="104"/>
      <c r="AL30384" s="104"/>
      <c r="AO30384" s="104"/>
      <c r="AP30384" s="104"/>
    </row>
    <row r="30385" spans="21:42" ht="15" customHeight="1" x14ac:dyDescent="0.25">
      <c r="U30385" s="104"/>
      <c r="AB30385" s="104"/>
      <c r="AC30385" s="104"/>
      <c r="AF30385" s="104"/>
      <c r="AG30385" s="104"/>
      <c r="AK30385" s="104"/>
      <c r="AL30385" s="104"/>
      <c r="AO30385" s="104"/>
      <c r="AP30385" s="104"/>
    </row>
    <row r="30386" spans="21:42" ht="15" customHeight="1" x14ac:dyDescent="0.25">
      <c r="U30386" s="104"/>
      <c r="AB30386" s="104"/>
      <c r="AC30386" s="104"/>
      <c r="AF30386" s="104"/>
      <c r="AG30386" s="104"/>
      <c r="AK30386" s="104"/>
      <c r="AL30386" s="104"/>
      <c r="AO30386" s="104"/>
      <c r="AP30386" s="104"/>
    </row>
    <row r="30387" spans="21:42" ht="15" customHeight="1" x14ac:dyDescent="0.25">
      <c r="U30387" s="104"/>
      <c r="AB30387" s="104"/>
      <c r="AC30387" s="104"/>
      <c r="AF30387" s="104"/>
      <c r="AG30387" s="104"/>
      <c r="AK30387" s="104"/>
      <c r="AL30387" s="104"/>
      <c r="AO30387" s="104"/>
      <c r="AP30387" s="104"/>
    </row>
    <row r="30388" spans="21:42" ht="15" customHeight="1" x14ac:dyDescent="0.25">
      <c r="U30388" s="104"/>
      <c r="AB30388" s="104"/>
      <c r="AC30388" s="104"/>
      <c r="AF30388" s="104"/>
      <c r="AG30388" s="104"/>
      <c r="AK30388" s="104"/>
      <c r="AL30388" s="104"/>
      <c r="AO30388" s="104"/>
      <c r="AP30388" s="104"/>
    </row>
    <row r="30389" spans="21:42" ht="15" customHeight="1" x14ac:dyDescent="0.25">
      <c r="U30389" s="104"/>
      <c r="AB30389" s="104"/>
      <c r="AC30389" s="104"/>
      <c r="AF30389" s="104"/>
      <c r="AG30389" s="104"/>
      <c r="AK30389" s="104"/>
      <c r="AL30389" s="104"/>
      <c r="AO30389" s="104"/>
      <c r="AP30389" s="104"/>
    </row>
    <row r="30390" spans="21:42" ht="15" customHeight="1" x14ac:dyDescent="0.25">
      <c r="U30390" s="104"/>
      <c r="AB30390" s="104"/>
      <c r="AC30390" s="104"/>
      <c r="AF30390" s="104"/>
      <c r="AG30390" s="104"/>
      <c r="AK30390" s="104"/>
      <c r="AL30390" s="104"/>
      <c r="AO30390" s="104"/>
      <c r="AP30390" s="104"/>
    </row>
    <row r="30391" spans="21:42" ht="15" customHeight="1" x14ac:dyDescent="0.25">
      <c r="U30391" s="104"/>
      <c r="AB30391" s="104"/>
      <c r="AC30391" s="104"/>
      <c r="AF30391" s="104"/>
      <c r="AG30391" s="104"/>
      <c r="AK30391" s="104"/>
      <c r="AL30391" s="104"/>
      <c r="AO30391" s="104"/>
      <c r="AP30391" s="104"/>
    </row>
    <row r="30392" spans="21:42" ht="15" customHeight="1" x14ac:dyDescent="0.25">
      <c r="U30392" s="104"/>
      <c r="AB30392" s="104"/>
      <c r="AC30392" s="104"/>
      <c r="AF30392" s="104"/>
      <c r="AG30392" s="104"/>
      <c r="AK30392" s="104"/>
      <c r="AL30392" s="104"/>
      <c r="AO30392" s="104"/>
      <c r="AP30392" s="104"/>
    </row>
    <row r="30393" spans="21:42" ht="15" customHeight="1" x14ac:dyDescent="0.25">
      <c r="U30393" s="104"/>
      <c r="AB30393" s="104"/>
      <c r="AC30393" s="104"/>
      <c r="AF30393" s="104"/>
      <c r="AG30393" s="104"/>
      <c r="AK30393" s="104"/>
      <c r="AL30393" s="104"/>
      <c r="AO30393" s="104"/>
      <c r="AP30393" s="104"/>
    </row>
    <row r="30394" spans="21:42" ht="15" customHeight="1" x14ac:dyDescent="0.25">
      <c r="U30394" s="104"/>
      <c r="AB30394" s="104"/>
      <c r="AC30394" s="104"/>
      <c r="AF30394" s="104"/>
      <c r="AG30394" s="104"/>
      <c r="AK30394" s="104"/>
      <c r="AL30394" s="104"/>
      <c r="AO30394" s="104"/>
      <c r="AP30394" s="104"/>
    </row>
    <row r="30395" spans="21:42" ht="15" customHeight="1" x14ac:dyDescent="0.25">
      <c r="U30395" s="104"/>
      <c r="AB30395" s="104"/>
      <c r="AC30395" s="104"/>
      <c r="AF30395" s="104"/>
      <c r="AG30395" s="104"/>
      <c r="AK30395" s="104"/>
      <c r="AL30395" s="104"/>
      <c r="AO30395" s="104"/>
      <c r="AP30395" s="104"/>
    </row>
    <row r="30396" spans="21:42" ht="15" customHeight="1" x14ac:dyDescent="0.25">
      <c r="U30396" s="104"/>
      <c r="AB30396" s="104"/>
      <c r="AC30396" s="104"/>
      <c r="AF30396" s="104"/>
      <c r="AG30396" s="104"/>
      <c r="AK30396" s="104"/>
      <c r="AL30396" s="104"/>
      <c r="AO30396" s="104"/>
      <c r="AP30396" s="104"/>
    </row>
    <row r="30397" spans="21:42" ht="15" customHeight="1" x14ac:dyDescent="0.25">
      <c r="U30397" s="104"/>
      <c r="AB30397" s="104"/>
      <c r="AC30397" s="104"/>
      <c r="AF30397" s="104"/>
      <c r="AG30397" s="104"/>
      <c r="AK30397" s="104"/>
      <c r="AL30397" s="104"/>
      <c r="AO30397" s="104"/>
      <c r="AP30397" s="104"/>
    </row>
    <row r="30398" spans="21:42" ht="15" customHeight="1" x14ac:dyDescent="0.25">
      <c r="U30398" s="104"/>
      <c r="AB30398" s="104"/>
      <c r="AC30398" s="104"/>
      <c r="AF30398" s="104"/>
      <c r="AG30398" s="104"/>
      <c r="AK30398" s="104"/>
      <c r="AL30398" s="104"/>
      <c r="AO30398" s="104"/>
      <c r="AP30398" s="104"/>
    </row>
    <row r="30399" spans="21:42" ht="15" customHeight="1" x14ac:dyDescent="0.25">
      <c r="U30399" s="104"/>
      <c r="AB30399" s="104"/>
      <c r="AC30399" s="104"/>
      <c r="AF30399" s="104"/>
      <c r="AG30399" s="104"/>
      <c r="AK30399" s="104"/>
      <c r="AL30399" s="104"/>
      <c r="AO30399" s="104"/>
      <c r="AP30399" s="104"/>
    </row>
    <row r="30400" spans="21:42" ht="15" customHeight="1" x14ac:dyDescent="0.25">
      <c r="U30400" s="104"/>
      <c r="AB30400" s="104"/>
      <c r="AC30400" s="104"/>
      <c r="AF30400" s="104"/>
      <c r="AG30400" s="104"/>
      <c r="AK30400" s="104"/>
      <c r="AL30400" s="104"/>
      <c r="AO30400" s="104"/>
      <c r="AP30400" s="104"/>
    </row>
    <row r="30401" spans="21:42" ht="15" customHeight="1" x14ac:dyDescent="0.25">
      <c r="U30401" s="104"/>
      <c r="AB30401" s="104"/>
      <c r="AC30401" s="104"/>
      <c r="AF30401" s="104"/>
      <c r="AG30401" s="104"/>
      <c r="AK30401" s="104"/>
      <c r="AL30401" s="104"/>
      <c r="AO30401" s="104"/>
      <c r="AP30401" s="104"/>
    </row>
    <row r="30402" spans="21:42" ht="15" customHeight="1" x14ac:dyDescent="0.25">
      <c r="U30402" s="104"/>
      <c r="AB30402" s="104"/>
      <c r="AC30402" s="104"/>
      <c r="AF30402" s="104"/>
      <c r="AG30402" s="104"/>
      <c r="AK30402" s="104"/>
      <c r="AL30402" s="104"/>
      <c r="AO30402" s="104"/>
      <c r="AP30402" s="104"/>
    </row>
    <row r="30403" spans="21:42" ht="15" customHeight="1" x14ac:dyDescent="0.25">
      <c r="U30403" s="104"/>
      <c r="AB30403" s="104"/>
      <c r="AC30403" s="104"/>
      <c r="AF30403" s="104"/>
      <c r="AG30403" s="104"/>
      <c r="AK30403" s="104"/>
      <c r="AL30403" s="104"/>
      <c r="AO30403" s="104"/>
      <c r="AP30403" s="104"/>
    </row>
    <row r="30404" spans="21:42" ht="15" customHeight="1" x14ac:dyDescent="0.25">
      <c r="U30404" s="104"/>
      <c r="AB30404" s="104"/>
      <c r="AC30404" s="104"/>
      <c r="AF30404" s="104"/>
      <c r="AG30404" s="104"/>
      <c r="AK30404" s="104"/>
      <c r="AL30404" s="104"/>
      <c r="AO30404" s="104"/>
      <c r="AP30404" s="104"/>
    </row>
    <row r="30405" spans="21:42" ht="15" customHeight="1" x14ac:dyDescent="0.25">
      <c r="U30405" s="104"/>
      <c r="AB30405" s="104"/>
      <c r="AC30405" s="104"/>
      <c r="AF30405" s="104"/>
      <c r="AG30405" s="104"/>
      <c r="AK30405" s="104"/>
      <c r="AL30405" s="104"/>
      <c r="AO30405" s="104"/>
      <c r="AP30405" s="104"/>
    </row>
    <row r="30406" spans="21:42" ht="15" customHeight="1" x14ac:dyDescent="0.25">
      <c r="U30406" s="104"/>
      <c r="AB30406" s="104"/>
      <c r="AC30406" s="104"/>
      <c r="AF30406" s="104"/>
      <c r="AG30406" s="104"/>
      <c r="AK30406" s="104"/>
      <c r="AL30406" s="104"/>
      <c r="AO30406" s="104"/>
      <c r="AP30406" s="104"/>
    </row>
    <row r="30407" spans="21:42" ht="15" customHeight="1" x14ac:dyDescent="0.25">
      <c r="U30407" s="104"/>
      <c r="AB30407" s="104"/>
      <c r="AC30407" s="104"/>
      <c r="AF30407" s="104"/>
      <c r="AG30407" s="104"/>
      <c r="AK30407" s="104"/>
      <c r="AL30407" s="104"/>
      <c r="AO30407" s="104"/>
      <c r="AP30407" s="104"/>
    </row>
    <row r="30408" spans="21:42" ht="15" customHeight="1" x14ac:dyDescent="0.25">
      <c r="U30408" s="104"/>
      <c r="AB30408" s="104"/>
      <c r="AC30408" s="104"/>
      <c r="AF30408" s="104"/>
      <c r="AG30408" s="104"/>
      <c r="AK30408" s="104"/>
      <c r="AL30408" s="104"/>
      <c r="AO30408" s="104"/>
      <c r="AP30408" s="104"/>
    </row>
    <row r="30409" spans="21:42" ht="15" customHeight="1" x14ac:dyDescent="0.25">
      <c r="U30409" s="104"/>
      <c r="AB30409" s="104"/>
      <c r="AC30409" s="104"/>
      <c r="AF30409" s="104"/>
      <c r="AG30409" s="104"/>
      <c r="AK30409" s="104"/>
      <c r="AL30409" s="104"/>
      <c r="AO30409" s="104"/>
      <c r="AP30409" s="104"/>
    </row>
    <row r="30410" spans="21:42" ht="15" customHeight="1" x14ac:dyDescent="0.25">
      <c r="U30410" s="104"/>
      <c r="AB30410" s="104"/>
      <c r="AC30410" s="104"/>
      <c r="AF30410" s="104"/>
      <c r="AG30410" s="104"/>
      <c r="AK30410" s="104"/>
      <c r="AL30410" s="104"/>
      <c r="AO30410" s="104"/>
      <c r="AP30410" s="104"/>
    </row>
    <row r="30411" spans="21:42" ht="15" customHeight="1" x14ac:dyDescent="0.25">
      <c r="U30411" s="104"/>
      <c r="AB30411" s="104"/>
      <c r="AC30411" s="104"/>
      <c r="AF30411" s="104"/>
      <c r="AG30411" s="104"/>
      <c r="AK30411" s="104"/>
      <c r="AL30411" s="104"/>
      <c r="AO30411" s="104"/>
      <c r="AP30411" s="104"/>
    </row>
    <row r="30412" spans="21:42" ht="15" customHeight="1" x14ac:dyDescent="0.25">
      <c r="U30412" s="104"/>
      <c r="AB30412" s="104"/>
      <c r="AC30412" s="104"/>
      <c r="AF30412" s="104"/>
      <c r="AG30412" s="104"/>
      <c r="AK30412" s="104"/>
      <c r="AL30412" s="104"/>
      <c r="AO30412" s="104"/>
      <c r="AP30412" s="104"/>
    </row>
    <row r="30413" spans="21:42" ht="15" customHeight="1" x14ac:dyDescent="0.25">
      <c r="U30413" s="104"/>
      <c r="AB30413" s="104"/>
      <c r="AC30413" s="104"/>
      <c r="AF30413" s="104"/>
      <c r="AG30413" s="104"/>
      <c r="AK30413" s="104"/>
      <c r="AL30413" s="104"/>
      <c r="AO30413" s="104"/>
      <c r="AP30413" s="104"/>
    </row>
    <row r="30414" spans="21:42" ht="15" customHeight="1" x14ac:dyDescent="0.25">
      <c r="U30414" s="104"/>
      <c r="AB30414" s="104"/>
      <c r="AC30414" s="104"/>
      <c r="AF30414" s="104"/>
      <c r="AG30414" s="104"/>
      <c r="AK30414" s="104"/>
      <c r="AL30414" s="104"/>
      <c r="AO30414" s="104"/>
      <c r="AP30414" s="104"/>
    </row>
    <row r="30415" spans="21:42" ht="15" customHeight="1" x14ac:dyDescent="0.25">
      <c r="U30415" s="104"/>
      <c r="AB30415" s="104"/>
      <c r="AC30415" s="104"/>
      <c r="AF30415" s="104"/>
      <c r="AG30415" s="104"/>
      <c r="AK30415" s="104"/>
      <c r="AL30415" s="104"/>
      <c r="AO30415" s="104"/>
      <c r="AP30415" s="104"/>
    </row>
    <row r="30416" spans="21:42" ht="15" customHeight="1" x14ac:dyDescent="0.25">
      <c r="U30416" s="104"/>
      <c r="AB30416" s="104"/>
      <c r="AC30416" s="104"/>
      <c r="AF30416" s="104"/>
      <c r="AG30416" s="104"/>
      <c r="AK30416" s="104"/>
      <c r="AL30416" s="104"/>
      <c r="AO30416" s="104"/>
      <c r="AP30416" s="104"/>
    </row>
    <row r="30417" spans="21:42" ht="15" customHeight="1" x14ac:dyDescent="0.25">
      <c r="U30417" s="104"/>
      <c r="AB30417" s="104"/>
      <c r="AC30417" s="104"/>
      <c r="AF30417" s="104"/>
      <c r="AG30417" s="104"/>
      <c r="AK30417" s="104"/>
      <c r="AL30417" s="104"/>
      <c r="AO30417" s="104"/>
      <c r="AP30417" s="104"/>
    </row>
    <row r="30418" spans="21:42" ht="15" customHeight="1" x14ac:dyDescent="0.25">
      <c r="U30418" s="104"/>
      <c r="AB30418" s="104"/>
      <c r="AC30418" s="104"/>
      <c r="AF30418" s="104"/>
      <c r="AG30418" s="104"/>
      <c r="AK30418" s="104"/>
      <c r="AL30418" s="104"/>
      <c r="AO30418" s="104"/>
      <c r="AP30418" s="104"/>
    </row>
    <row r="30419" spans="21:42" ht="15" customHeight="1" x14ac:dyDescent="0.25">
      <c r="U30419" s="104"/>
      <c r="AB30419" s="104"/>
      <c r="AC30419" s="104"/>
      <c r="AF30419" s="104"/>
      <c r="AG30419" s="104"/>
      <c r="AK30419" s="104"/>
      <c r="AL30419" s="104"/>
      <c r="AO30419" s="104"/>
      <c r="AP30419" s="104"/>
    </row>
    <row r="30420" spans="21:42" ht="15" customHeight="1" x14ac:dyDescent="0.25">
      <c r="U30420" s="104"/>
      <c r="AB30420" s="104"/>
      <c r="AC30420" s="104"/>
      <c r="AF30420" s="104"/>
      <c r="AG30420" s="104"/>
      <c r="AK30420" s="104"/>
      <c r="AL30420" s="104"/>
      <c r="AO30420" s="104"/>
      <c r="AP30420" s="104"/>
    </row>
    <row r="30421" spans="21:42" ht="15" customHeight="1" x14ac:dyDescent="0.25">
      <c r="U30421" s="104"/>
      <c r="AB30421" s="104"/>
      <c r="AC30421" s="104"/>
      <c r="AF30421" s="104"/>
      <c r="AG30421" s="104"/>
      <c r="AK30421" s="104"/>
      <c r="AL30421" s="104"/>
      <c r="AO30421" s="104"/>
      <c r="AP30421" s="104"/>
    </row>
    <row r="30422" spans="21:42" ht="15" customHeight="1" x14ac:dyDescent="0.25">
      <c r="U30422" s="104"/>
      <c r="AB30422" s="104"/>
      <c r="AC30422" s="104"/>
      <c r="AF30422" s="104"/>
      <c r="AG30422" s="104"/>
      <c r="AK30422" s="104"/>
      <c r="AL30422" s="104"/>
      <c r="AO30422" s="104"/>
      <c r="AP30422" s="104"/>
    </row>
    <row r="30423" spans="21:42" ht="15" customHeight="1" x14ac:dyDescent="0.25">
      <c r="U30423" s="104"/>
      <c r="AB30423" s="104"/>
      <c r="AC30423" s="104"/>
      <c r="AF30423" s="104"/>
      <c r="AG30423" s="104"/>
      <c r="AK30423" s="104"/>
      <c r="AL30423" s="104"/>
      <c r="AO30423" s="104"/>
      <c r="AP30423" s="104"/>
    </row>
    <row r="30424" spans="21:42" ht="15" customHeight="1" x14ac:dyDescent="0.25">
      <c r="U30424" s="104"/>
      <c r="AB30424" s="104"/>
      <c r="AC30424" s="104"/>
      <c r="AF30424" s="104"/>
      <c r="AG30424" s="104"/>
      <c r="AK30424" s="104"/>
      <c r="AL30424" s="104"/>
      <c r="AO30424" s="104"/>
      <c r="AP30424" s="104"/>
    </row>
    <row r="30425" spans="21:42" ht="15" customHeight="1" x14ac:dyDescent="0.25">
      <c r="U30425" s="104"/>
      <c r="AB30425" s="104"/>
      <c r="AC30425" s="104"/>
      <c r="AF30425" s="104"/>
      <c r="AG30425" s="104"/>
      <c r="AK30425" s="104"/>
      <c r="AL30425" s="104"/>
      <c r="AO30425" s="104"/>
      <c r="AP30425" s="104"/>
    </row>
    <row r="30426" spans="21:42" ht="15" customHeight="1" x14ac:dyDescent="0.25">
      <c r="U30426" s="104"/>
      <c r="AB30426" s="104"/>
      <c r="AC30426" s="104"/>
      <c r="AF30426" s="104"/>
      <c r="AG30426" s="104"/>
      <c r="AK30426" s="104"/>
      <c r="AL30426" s="104"/>
      <c r="AO30426" s="104"/>
      <c r="AP30426" s="104"/>
    </row>
    <row r="30427" spans="21:42" ht="15" customHeight="1" x14ac:dyDescent="0.25">
      <c r="U30427" s="104"/>
      <c r="AB30427" s="104"/>
      <c r="AC30427" s="104"/>
      <c r="AF30427" s="104"/>
      <c r="AG30427" s="104"/>
      <c r="AK30427" s="104"/>
      <c r="AL30427" s="104"/>
      <c r="AO30427" s="104"/>
      <c r="AP30427" s="104"/>
    </row>
    <row r="30428" spans="21:42" ht="15" customHeight="1" x14ac:dyDescent="0.25">
      <c r="U30428" s="104"/>
      <c r="AB30428" s="104"/>
      <c r="AC30428" s="104"/>
      <c r="AF30428" s="104"/>
      <c r="AG30428" s="104"/>
      <c r="AK30428" s="104"/>
      <c r="AL30428" s="104"/>
      <c r="AO30428" s="104"/>
      <c r="AP30428" s="104"/>
    </row>
    <row r="30429" spans="21:42" ht="15" customHeight="1" x14ac:dyDescent="0.25">
      <c r="U30429" s="104"/>
      <c r="AB30429" s="104"/>
      <c r="AC30429" s="104"/>
      <c r="AF30429" s="104"/>
      <c r="AG30429" s="104"/>
      <c r="AK30429" s="104"/>
      <c r="AL30429" s="104"/>
      <c r="AO30429" s="104"/>
      <c r="AP30429" s="104"/>
    </row>
    <row r="30430" spans="21:42" ht="15" customHeight="1" x14ac:dyDescent="0.25">
      <c r="U30430" s="104"/>
      <c r="AB30430" s="104"/>
      <c r="AC30430" s="104"/>
      <c r="AF30430" s="104"/>
      <c r="AG30430" s="104"/>
      <c r="AK30430" s="104"/>
      <c r="AL30430" s="104"/>
      <c r="AO30430" s="104"/>
      <c r="AP30430" s="104"/>
    </row>
    <row r="30431" spans="21:42" ht="15" customHeight="1" x14ac:dyDescent="0.25">
      <c r="U30431" s="104"/>
      <c r="AB30431" s="104"/>
      <c r="AC30431" s="104"/>
      <c r="AF30431" s="104"/>
      <c r="AG30431" s="104"/>
      <c r="AK30431" s="104"/>
      <c r="AL30431" s="104"/>
      <c r="AO30431" s="104"/>
      <c r="AP30431" s="104"/>
    </row>
    <row r="30432" spans="21:42" ht="15" customHeight="1" x14ac:dyDescent="0.25">
      <c r="U30432" s="104"/>
      <c r="AB30432" s="104"/>
      <c r="AC30432" s="104"/>
      <c r="AF30432" s="104"/>
      <c r="AG30432" s="104"/>
      <c r="AK30432" s="104"/>
      <c r="AL30432" s="104"/>
      <c r="AO30432" s="104"/>
      <c r="AP30432" s="104"/>
    </row>
    <row r="30433" spans="21:42" ht="15" customHeight="1" x14ac:dyDescent="0.25">
      <c r="U30433" s="104"/>
      <c r="AB30433" s="104"/>
      <c r="AC30433" s="104"/>
      <c r="AF30433" s="104"/>
      <c r="AG30433" s="104"/>
      <c r="AK30433" s="104"/>
      <c r="AL30433" s="104"/>
      <c r="AO30433" s="104"/>
      <c r="AP30433" s="104"/>
    </row>
    <row r="30434" spans="21:42" ht="15" customHeight="1" x14ac:dyDescent="0.25">
      <c r="U30434" s="104"/>
      <c r="AB30434" s="104"/>
      <c r="AC30434" s="104"/>
      <c r="AF30434" s="104"/>
      <c r="AG30434" s="104"/>
      <c r="AK30434" s="104"/>
      <c r="AL30434" s="104"/>
      <c r="AO30434" s="104"/>
      <c r="AP30434" s="104"/>
    </row>
    <row r="30435" spans="21:42" ht="15" customHeight="1" x14ac:dyDescent="0.25">
      <c r="U30435" s="104"/>
      <c r="AB30435" s="104"/>
      <c r="AC30435" s="104"/>
      <c r="AF30435" s="104"/>
      <c r="AG30435" s="104"/>
      <c r="AK30435" s="104"/>
      <c r="AL30435" s="104"/>
      <c r="AO30435" s="104"/>
      <c r="AP30435" s="104"/>
    </row>
    <row r="30436" spans="21:42" ht="15" customHeight="1" x14ac:dyDescent="0.25">
      <c r="U30436" s="104"/>
      <c r="AB30436" s="104"/>
      <c r="AC30436" s="104"/>
      <c r="AF30436" s="104"/>
      <c r="AG30436" s="104"/>
      <c r="AK30436" s="104"/>
      <c r="AL30436" s="104"/>
      <c r="AO30436" s="104"/>
      <c r="AP30436" s="104"/>
    </row>
    <row r="30437" spans="21:42" ht="15" customHeight="1" x14ac:dyDescent="0.25">
      <c r="U30437" s="104"/>
      <c r="AB30437" s="104"/>
      <c r="AC30437" s="104"/>
      <c r="AF30437" s="104"/>
      <c r="AG30437" s="104"/>
      <c r="AK30437" s="104"/>
      <c r="AL30437" s="104"/>
      <c r="AO30437" s="104"/>
      <c r="AP30437" s="104"/>
    </row>
    <row r="30438" spans="21:42" ht="15" customHeight="1" x14ac:dyDescent="0.25">
      <c r="U30438" s="104"/>
      <c r="AB30438" s="104"/>
      <c r="AC30438" s="104"/>
      <c r="AF30438" s="104"/>
      <c r="AG30438" s="104"/>
      <c r="AK30438" s="104"/>
      <c r="AL30438" s="104"/>
      <c r="AO30438" s="104"/>
      <c r="AP30438" s="104"/>
    </row>
    <row r="30439" spans="21:42" ht="15" customHeight="1" x14ac:dyDescent="0.25">
      <c r="U30439" s="104"/>
      <c r="AB30439" s="104"/>
      <c r="AC30439" s="104"/>
      <c r="AF30439" s="104"/>
      <c r="AG30439" s="104"/>
      <c r="AK30439" s="104"/>
      <c r="AL30439" s="104"/>
      <c r="AO30439" s="104"/>
      <c r="AP30439" s="104"/>
    </row>
    <row r="30440" spans="21:42" ht="15" customHeight="1" x14ac:dyDescent="0.25">
      <c r="U30440" s="104"/>
      <c r="AB30440" s="104"/>
      <c r="AC30440" s="104"/>
      <c r="AF30440" s="104"/>
      <c r="AG30440" s="104"/>
      <c r="AK30440" s="104"/>
      <c r="AL30440" s="104"/>
      <c r="AO30440" s="104"/>
      <c r="AP30440" s="104"/>
    </row>
    <row r="30441" spans="21:42" ht="15" customHeight="1" x14ac:dyDescent="0.25">
      <c r="U30441" s="104"/>
      <c r="AB30441" s="104"/>
      <c r="AC30441" s="104"/>
      <c r="AF30441" s="104"/>
      <c r="AG30441" s="104"/>
      <c r="AK30441" s="104"/>
      <c r="AL30441" s="104"/>
      <c r="AO30441" s="104"/>
      <c r="AP30441" s="104"/>
    </row>
    <row r="30442" spans="21:42" ht="15" customHeight="1" x14ac:dyDescent="0.25">
      <c r="U30442" s="104"/>
      <c r="AB30442" s="104"/>
      <c r="AC30442" s="104"/>
      <c r="AF30442" s="104"/>
      <c r="AG30442" s="104"/>
      <c r="AK30442" s="104"/>
      <c r="AL30442" s="104"/>
      <c r="AO30442" s="104"/>
      <c r="AP30442" s="104"/>
    </row>
    <row r="30443" spans="21:42" ht="15" customHeight="1" x14ac:dyDescent="0.25">
      <c r="U30443" s="104"/>
      <c r="AB30443" s="104"/>
      <c r="AC30443" s="104"/>
      <c r="AF30443" s="104"/>
      <c r="AG30443" s="104"/>
      <c r="AK30443" s="104"/>
      <c r="AL30443" s="104"/>
      <c r="AO30443" s="104"/>
      <c r="AP30443" s="104"/>
    </row>
    <row r="30444" spans="21:42" ht="15" customHeight="1" x14ac:dyDescent="0.25">
      <c r="U30444" s="104"/>
      <c r="AB30444" s="104"/>
      <c r="AC30444" s="104"/>
      <c r="AF30444" s="104"/>
      <c r="AG30444" s="104"/>
      <c r="AK30444" s="104"/>
      <c r="AL30444" s="104"/>
      <c r="AO30444" s="104"/>
      <c r="AP30444" s="104"/>
    </row>
    <row r="30445" spans="21:42" ht="15" customHeight="1" x14ac:dyDescent="0.25">
      <c r="U30445" s="104"/>
      <c r="AB30445" s="104"/>
      <c r="AC30445" s="104"/>
      <c r="AF30445" s="104"/>
      <c r="AG30445" s="104"/>
      <c r="AK30445" s="104"/>
      <c r="AL30445" s="104"/>
      <c r="AO30445" s="104"/>
      <c r="AP30445" s="104"/>
    </row>
    <row r="30446" spans="21:42" ht="15" customHeight="1" x14ac:dyDescent="0.25">
      <c r="U30446" s="104"/>
      <c r="AB30446" s="104"/>
      <c r="AC30446" s="104"/>
      <c r="AF30446" s="104"/>
      <c r="AG30446" s="104"/>
      <c r="AK30446" s="104"/>
      <c r="AL30446" s="104"/>
      <c r="AO30446" s="104"/>
      <c r="AP30446" s="104"/>
    </row>
    <row r="30447" spans="21:42" ht="15" customHeight="1" x14ac:dyDescent="0.25">
      <c r="U30447" s="104"/>
      <c r="AB30447" s="104"/>
      <c r="AC30447" s="104"/>
      <c r="AF30447" s="104"/>
      <c r="AG30447" s="104"/>
      <c r="AK30447" s="104"/>
      <c r="AL30447" s="104"/>
      <c r="AO30447" s="104"/>
      <c r="AP30447" s="104"/>
    </row>
    <row r="30448" spans="21:42" ht="15" customHeight="1" x14ac:dyDescent="0.25">
      <c r="U30448" s="104"/>
      <c r="AB30448" s="104"/>
      <c r="AC30448" s="104"/>
      <c r="AF30448" s="104"/>
      <c r="AG30448" s="104"/>
      <c r="AK30448" s="104"/>
      <c r="AL30448" s="104"/>
      <c r="AO30448" s="104"/>
      <c r="AP30448" s="104"/>
    </row>
    <row r="30449" spans="21:42" ht="15" customHeight="1" x14ac:dyDescent="0.25">
      <c r="U30449" s="104"/>
      <c r="AB30449" s="104"/>
      <c r="AC30449" s="104"/>
      <c r="AF30449" s="104"/>
      <c r="AG30449" s="104"/>
      <c r="AK30449" s="104"/>
      <c r="AL30449" s="104"/>
      <c r="AO30449" s="104"/>
      <c r="AP30449" s="104"/>
    </row>
    <row r="30450" spans="21:42" ht="15" customHeight="1" x14ac:dyDescent="0.25">
      <c r="U30450" s="104"/>
      <c r="AB30450" s="104"/>
      <c r="AC30450" s="104"/>
      <c r="AF30450" s="104"/>
      <c r="AG30450" s="104"/>
      <c r="AK30450" s="104"/>
      <c r="AL30450" s="104"/>
      <c r="AO30450" s="104"/>
      <c r="AP30450" s="104"/>
    </row>
    <row r="30451" spans="21:42" ht="15" customHeight="1" x14ac:dyDescent="0.25">
      <c r="U30451" s="104"/>
      <c r="AB30451" s="104"/>
      <c r="AC30451" s="104"/>
      <c r="AF30451" s="104"/>
      <c r="AG30451" s="104"/>
      <c r="AK30451" s="104"/>
      <c r="AL30451" s="104"/>
      <c r="AO30451" s="104"/>
      <c r="AP30451" s="104"/>
    </row>
    <row r="30452" spans="21:42" ht="15" customHeight="1" x14ac:dyDescent="0.25">
      <c r="U30452" s="104"/>
      <c r="AB30452" s="104"/>
      <c r="AC30452" s="104"/>
      <c r="AF30452" s="104"/>
      <c r="AG30452" s="104"/>
      <c r="AK30452" s="104"/>
      <c r="AL30452" s="104"/>
      <c r="AO30452" s="104"/>
      <c r="AP30452" s="104"/>
    </row>
    <row r="30453" spans="21:42" ht="15" customHeight="1" x14ac:dyDescent="0.25">
      <c r="U30453" s="104"/>
      <c r="AB30453" s="104"/>
      <c r="AC30453" s="104"/>
      <c r="AF30453" s="104"/>
      <c r="AG30453" s="104"/>
      <c r="AK30453" s="104"/>
      <c r="AL30453" s="104"/>
      <c r="AO30453" s="104"/>
      <c r="AP30453" s="104"/>
    </row>
    <row r="30454" spans="21:42" ht="15" customHeight="1" x14ac:dyDescent="0.25">
      <c r="U30454" s="104"/>
      <c r="AB30454" s="104"/>
      <c r="AC30454" s="104"/>
      <c r="AF30454" s="104"/>
      <c r="AG30454" s="104"/>
      <c r="AK30454" s="104"/>
      <c r="AL30454" s="104"/>
      <c r="AO30454" s="104"/>
      <c r="AP30454" s="104"/>
    </row>
    <row r="30455" spans="21:42" ht="15" customHeight="1" x14ac:dyDescent="0.25">
      <c r="U30455" s="104"/>
      <c r="AB30455" s="104"/>
      <c r="AC30455" s="104"/>
      <c r="AF30455" s="104"/>
      <c r="AG30455" s="104"/>
      <c r="AK30455" s="104"/>
      <c r="AL30455" s="104"/>
      <c r="AO30455" s="104"/>
      <c r="AP30455" s="104"/>
    </row>
    <row r="30456" spans="21:42" ht="15" customHeight="1" x14ac:dyDescent="0.25">
      <c r="U30456" s="104"/>
      <c r="AB30456" s="104"/>
      <c r="AC30456" s="104"/>
      <c r="AF30456" s="104"/>
      <c r="AG30456" s="104"/>
      <c r="AK30456" s="104"/>
      <c r="AL30456" s="104"/>
      <c r="AO30456" s="104"/>
      <c r="AP30456" s="104"/>
    </row>
    <row r="30457" spans="21:42" ht="15" customHeight="1" x14ac:dyDescent="0.25">
      <c r="U30457" s="104"/>
      <c r="AB30457" s="104"/>
      <c r="AC30457" s="104"/>
      <c r="AF30457" s="104"/>
      <c r="AG30457" s="104"/>
      <c r="AK30457" s="104"/>
      <c r="AL30457" s="104"/>
      <c r="AO30457" s="104"/>
      <c r="AP30457" s="104"/>
    </row>
    <row r="30458" spans="21:42" ht="15" customHeight="1" x14ac:dyDescent="0.25">
      <c r="U30458" s="104"/>
      <c r="AB30458" s="104"/>
      <c r="AC30458" s="104"/>
      <c r="AF30458" s="104"/>
      <c r="AG30458" s="104"/>
      <c r="AK30458" s="104"/>
      <c r="AL30458" s="104"/>
      <c r="AO30458" s="104"/>
      <c r="AP30458" s="104"/>
    </row>
    <row r="30459" spans="21:42" ht="15" customHeight="1" x14ac:dyDescent="0.25">
      <c r="U30459" s="104"/>
      <c r="AB30459" s="104"/>
      <c r="AC30459" s="104"/>
      <c r="AF30459" s="104"/>
      <c r="AG30459" s="104"/>
      <c r="AK30459" s="104"/>
      <c r="AL30459" s="104"/>
      <c r="AO30459" s="104"/>
      <c r="AP30459" s="104"/>
    </row>
    <row r="30460" spans="21:42" ht="15" customHeight="1" x14ac:dyDescent="0.25">
      <c r="U30460" s="104"/>
      <c r="AB30460" s="104"/>
      <c r="AC30460" s="104"/>
      <c r="AF30460" s="104"/>
      <c r="AG30460" s="104"/>
      <c r="AK30460" s="104"/>
      <c r="AL30460" s="104"/>
      <c r="AO30460" s="104"/>
      <c r="AP30460" s="104"/>
    </row>
    <row r="30461" spans="21:42" ht="15" customHeight="1" x14ac:dyDescent="0.25">
      <c r="U30461" s="104"/>
      <c r="AB30461" s="104"/>
      <c r="AC30461" s="104"/>
      <c r="AF30461" s="104"/>
      <c r="AG30461" s="104"/>
      <c r="AK30461" s="104"/>
      <c r="AL30461" s="104"/>
      <c r="AO30461" s="104"/>
      <c r="AP30461" s="104"/>
    </row>
    <row r="30462" spans="21:42" ht="15" customHeight="1" x14ac:dyDescent="0.25">
      <c r="U30462" s="104"/>
      <c r="AB30462" s="104"/>
      <c r="AC30462" s="104"/>
      <c r="AF30462" s="104"/>
      <c r="AG30462" s="104"/>
      <c r="AK30462" s="104"/>
      <c r="AL30462" s="104"/>
      <c r="AO30462" s="104"/>
      <c r="AP30462" s="104"/>
    </row>
    <row r="30463" spans="21:42" ht="15" customHeight="1" x14ac:dyDescent="0.25">
      <c r="U30463" s="104"/>
      <c r="AB30463" s="104"/>
      <c r="AC30463" s="104"/>
      <c r="AF30463" s="104"/>
      <c r="AG30463" s="104"/>
      <c r="AK30463" s="104"/>
      <c r="AL30463" s="104"/>
      <c r="AO30463" s="104"/>
      <c r="AP30463" s="104"/>
    </row>
    <row r="30464" spans="21:42" ht="15" customHeight="1" x14ac:dyDescent="0.25">
      <c r="U30464" s="104"/>
      <c r="AB30464" s="104"/>
      <c r="AC30464" s="104"/>
      <c r="AF30464" s="104"/>
      <c r="AG30464" s="104"/>
      <c r="AK30464" s="104"/>
      <c r="AL30464" s="104"/>
      <c r="AO30464" s="104"/>
      <c r="AP30464" s="104"/>
    </row>
    <row r="30465" spans="21:42" ht="15" customHeight="1" x14ac:dyDescent="0.25">
      <c r="U30465" s="104"/>
      <c r="AB30465" s="104"/>
      <c r="AC30465" s="104"/>
      <c r="AF30465" s="104"/>
      <c r="AG30465" s="104"/>
      <c r="AK30465" s="104"/>
      <c r="AL30465" s="104"/>
      <c r="AO30465" s="104"/>
      <c r="AP30465" s="104"/>
    </row>
    <row r="30466" spans="21:42" ht="15" customHeight="1" x14ac:dyDescent="0.25">
      <c r="U30466" s="104"/>
      <c r="AB30466" s="104"/>
      <c r="AC30466" s="104"/>
      <c r="AF30466" s="104"/>
      <c r="AG30466" s="104"/>
      <c r="AK30466" s="104"/>
      <c r="AL30466" s="104"/>
      <c r="AO30466" s="104"/>
      <c r="AP30466" s="104"/>
    </row>
    <row r="30467" spans="21:42" ht="15" customHeight="1" x14ac:dyDescent="0.25">
      <c r="U30467" s="104"/>
      <c r="AB30467" s="104"/>
      <c r="AC30467" s="104"/>
      <c r="AF30467" s="104"/>
      <c r="AG30467" s="104"/>
      <c r="AK30467" s="104"/>
      <c r="AL30467" s="104"/>
      <c r="AO30467" s="104"/>
      <c r="AP30467" s="104"/>
    </row>
    <row r="30468" spans="21:42" ht="15" customHeight="1" x14ac:dyDescent="0.25">
      <c r="U30468" s="104"/>
      <c r="AB30468" s="104"/>
      <c r="AC30468" s="104"/>
      <c r="AF30468" s="104"/>
      <c r="AG30468" s="104"/>
      <c r="AK30468" s="104"/>
      <c r="AL30468" s="104"/>
      <c r="AO30468" s="104"/>
      <c r="AP30468" s="104"/>
    </row>
    <row r="30469" spans="21:42" ht="15" customHeight="1" x14ac:dyDescent="0.25">
      <c r="U30469" s="104"/>
      <c r="AB30469" s="104"/>
      <c r="AC30469" s="104"/>
      <c r="AF30469" s="104"/>
      <c r="AG30469" s="104"/>
      <c r="AK30469" s="104"/>
      <c r="AL30469" s="104"/>
      <c r="AO30469" s="104"/>
      <c r="AP30469" s="104"/>
    </row>
    <row r="30470" spans="21:42" ht="15" customHeight="1" x14ac:dyDescent="0.25">
      <c r="U30470" s="104"/>
      <c r="AB30470" s="104"/>
      <c r="AC30470" s="104"/>
      <c r="AF30470" s="104"/>
      <c r="AG30470" s="104"/>
      <c r="AK30470" s="104"/>
      <c r="AL30470" s="104"/>
      <c r="AO30470" s="104"/>
      <c r="AP30470" s="104"/>
    </row>
    <row r="30471" spans="21:42" ht="15" customHeight="1" x14ac:dyDescent="0.25">
      <c r="U30471" s="104"/>
      <c r="AB30471" s="104"/>
      <c r="AC30471" s="104"/>
      <c r="AF30471" s="104"/>
      <c r="AG30471" s="104"/>
      <c r="AK30471" s="104"/>
      <c r="AL30471" s="104"/>
      <c r="AO30471" s="104"/>
      <c r="AP30471" s="104"/>
    </row>
    <row r="30472" spans="21:42" ht="15" customHeight="1" x14ac:dyDescent="0.25">
      <c r="U30472" s="104"/>
      <c r="AB30472" s="104"/>
      <c r="AC30472" s="104"/>
      <c r="AF30472" s="104"/>
      <c r="AG30472" s="104"/>
      <c r="AK30472" s="104"/>
      <c r="AL30472" s="104"/>
      <c r="AO30472" s="104"/>
      <c r="AP30472" s="104"/>
    </row>
    <row r="30473" spans="21:42" ht="15" customHeight="1" x14ac:dyDescent="0.25">
      <c r="U30473" s="104"/>
      <c r="AB30473" s="104"/>
      <c r="AC30473" s="104"/>
      <c r="AF30473" s="104"/>
      <c r="AG30473" s="104"/>
      <c r="AK30473" s="104"/>
      <c r="AL30473" s="104"/>
      <c r="AO30473" s="104"/>
      <c r="AP30473" s="104"/>
    </row>
    <row r="30474" spans="21:42" ht="15" customHeight="1" x14ac:dyDescent="0.25">
      <c r="U30474" s="104"/>
      <c r="AB30474" s="104"/>
      <c r="AC30474" s="104"/>
      <c r="AF30474" s="104"/>
      <c r="AG30474" s="104"/>
      <c r="AK30474" s="104"/>
      <c r="AL30474" s="104"/>
      <c r="AO30474" s="104"/>
      <c r="AP30474" s="104"/>
    </row>
    <row r="30475" spans="21:42" ht="15" customHeight="1" x14ac:dyDescent="0.25">
      <c r="U30475" s="104"/>
      <c r="AB30475" s="104"/>
      <c r="AC30475" s="104"/>
      <c r="AF30475" s="104"/>
      <c r="AG30475" s="104"/>
      <c r="AK30475" s="104"/>
      <c r="AL30475" s="104"/>
      <c r="AO30475" s="104"/>
      <c r="AP30475" s="104"/>
    </row>
    <row r="30476" spans="21:42" ht="15" customHeight="1" x14ac:dyDescent="0.25">
      <c r="U30476" s="104"/>
      <c r="AB30476" s="104"/>
      <c r="AC30476" s="104"/>
      <c r="AF30476" s="104"/>
      <c r="AG30476" s="104"/>
      <c r="AK30476" s="104"/>
      <c r="AL30476" s="104"/>
      <c r="AO30476" s="104"/>
      <c r="AP30476" s="104"/>
    </row>
    <row r="30477" spans="21:42" ht="15" customHeight="1" x14ac:dyDescent="0.25">
      <c r="U30477" s="104"/>
      <c r="AB30477" s="104"/>
      <c r="AC30477" s="104"/>
      <c r="AF30477" s="104"/>
      <c r="AG30477" s="104"/>
      <c r="AK30477" s="104"/>
      <c r="AL30477" s="104"/>
      <c r="AO30477" s="104"/>
      <c r="AP30477" s="104"/>
    </row>
    <row r="30478" spans="21:42" ht="15" customHeight="1" x14ac:dyDescent="0.25">
      <c r="U30478" s="104"/>
      <c r="AB30478" s="104"/>
      <c r="AC30478" s="104"/>
      <c r="AF30478" s="104"/>
      <c r="AG30478" s="104"/>
      <c r="AK30478" s="104"/>
      <c r="AL30478" s="104"/>
      <c r="AO30478" s="104"/>
      <c r="AP30478" s="104"/>
    </row>
    <row r="30479" spans="21:42" ht="15" customHeight="1" x14ac:dyDescent="0.25">
      <c r="U30479" s="104"/>
      <c r="AB30479" s="104"/>
      <c r="AC30479" s="104"/>
      <c r="AF30479" s="104"/>
      <c r="AG30479" s="104"/>
      <c r="AK30479" s="104"/>
      <c r="AL30479" s="104"/>
      <c r="AO30479" s="104"/>
      <c r="AP30479" s="104"/>
    </row>
    <row r="30480" spans="21:42" ht="15" customHeight="1" x14ac:dyDescent="0.25">
      <c r="U30480" s="104"/>
      <c r="AB30480" s="104"/>
      <c r="AC30480" s="104"/>
      <c r="AF30480" s="104"/>
      <c r="AG30480" s="104"/>
      <c r="AK30480" s="104"/>
      <c r="AL30480" s="104"/>
      <c r="AO30480" s="104"/>
      <c r="AP30480" s="104"/>
    </row>
    <row r="30481" spans="21:42" ht="15" customHeight="1" x14ac:dyDescent="0.25">
      <c r="U30481" s="104"/>
      <c r="AB30481" s="104"/>
      <c r="AC30481" s="104"/>
      <c r="AF30481" s="104"/>
      <c r="AG30481" s="104"/>
      <c r="AK30481" s="104"/>
      <c r="AL30481" s="104"/>
      <c r="AO30481" s="104"/>
      <c r="AP30481" s="104"/>
    </row>
    <row r="30482" spans="21:42" ht="15" customHeight="1" x14ac:dyDescent="0.25">
      <c r="U30482" s="104"/>
      <c r="AB30482" s="104"/>
      <c r="AC30482" s="104"/>
      <c r="AF30482" s="104"/>
      <c r="AG30482" s="104"/>
      <c r="AK30482" s="104"/>
      <c r="AL30482" s="104"/>
      <c r="AO30482" s="104"/>
      <c r="AP30482" s="104"/>
    </row>
    <row r="30483" spans="21:42" ht="15" customHeight="1" x14ac:dyDescent="0.25">
      <c r="U30483" s="104"/>
      <c r="AB30483" s="104"/>
      <c r="AC30483" s="104"/>
      <c r="AF30483" s="104"/>
      <c r="AG30483" s="104"/>
      <c r="AK30483" s="104"/>
      <c r="AL30483" s="104"/>
      <c r="AO30483" s="104"/>
      <c r="AP30483" s="104"/>
    </row>
    <row r="30484" spans="21:42" ht="15" customHeight="1" x14ac:dyDescent="0.25">
      <c r="U30484" s="104"/>
      <c r="AB30484" s="104"/>
      <c r="AC30484" s="104"/>
      <c r="AF30484" s="104"/>
      <c r="AG30484" s="104"/>
      <c r="AK30484" s="104"/>
      <c r="AL30484" s="104"/>
      <c r="AO30484" s="104"/>
      <c r="AP30484" s="104"/>
    </row>
    <row r="30485" spans="21:42" ht="15" customHeight="1" x14ac:dyDescent="0.25">
      <c r="U30485" s="104"/>
      <c r="AB30485" s="104"/>
      <c r="AC30485" s="104"/>
      <c r="AF30485" s="104"/>
      <c r="AG30485" s="104"/>
      <c r="AK30485" s="104"/>
      <c r="AL30485" s="104"/>
      <c r="AO30485" s="104"/>
      <c r="AP30485" s="104"/>
    </row>
    <row r="30486" spans="21:42" ht="15" customHeight="1" x14ac:dyDescent="0.25">
      <c r="U30486" s="104"/>
      <c r="AB30486" s="104"/>
      <c r="AC30486" s="104"/>
      <c r="AF30486" s="104"/>
      <c r="AG30486" s="104"/>
      <c r="AK30486" s="104"/>
      <c r="AL30486" s="104"/>
      <c r="AO30486" s="104"/>
      <c r="AP30486" s="104"/>
    </row>
    <row r="30487" spans="21:42" ht="15" customHeight="1" x14ac:dyDescent="0.25">
      <c r="U30487" s="104"/>
      <c r="AB30487" s="104"/>
      <c r="AC30487" s="104"/>
      <c r="AF30487" s="104"/>
      <c r="AG30487" s="104"/>
      <c r="AK30487" s="104"/>
      <c r="AL30487" s="104"/>
      <c r="AO30487" s="104"/>
      <c r="AP30487" s="104"/>
    </row>
    <row r="30488" spans="21:42" ht="15" customHeight="1" x14ac:dyDescent="0.25">
      <c r="U30488" s="104"/>
      <c r="AB30488" s="104"/>
      <c r="AC30488" s="104"/>
      <c r="AF30488" s="104"/>
      <c r="AG30488" s="104"/>
      <c r="AK30488" s="104"/>
      <c r="AL30488" s="104"/>
      <c r="AO30488" s="104"/>
      <c r="AP30488" s="104"/>
    </row>
    <row r="30489" spans="21:42" ht="15" customHeight="1" x14ac:dyDescent="0.25">
      <c r="U30489" s="104"/>
      <c r="AB30489" s="104"/>
      <c r="AC30489" s="104"/>
      <c r="AF30489" s="104"/>
      <c r="AG30489" s="104"/>
      <c r="AK30489" s="104"/>
      <c r="AL30489" s="104"/>
      <c r="AO30489" s="104"/>
      <c r="AP30489" s="104"/>
    </row>
    <row r="30490" spans="21:42" ht="15" customHeight="1" x14ac:dyDescent="0.25">
      <c r="U30490" s="104"/>
      <c r="AB30490" s="104"/>
      <c r="AC30490" s="104"/>
      <c r="AF30490" s="104"/>
      <c r="AG30490" s="104"/>
      <c r="AK30490" s="104"/>
      <c r="AL30490" s="104"/>
      <c r="AO30490" s="104"/>
      <c r="AP30490" s="104"/>
    </row>
    <row r="30491" spans="21:42" ht="15" customHeight="1" x14ac:dyDescent="0.25">
      <c r="U30491" s="104"/>
      <c r="AB30491" s="104"/>
      <c r="AC30491" s="104"/>
      <c r="AF30491" s="104"/>
      <c r="AG30491" s="104"/>
      <c r="AK30491" s="104"/>
      <c r="AL30491" s="104"/>
      <c r="AO30491" s="104"/>
      <c r="AP30491" s="104"/>
    </row>
    <row r="30492" spans="21:42" ht="15" customHeight="1" x14ac:dyDescent="0.25">
      <c r="U30492" s="104"/>
      <c r="AB30492" s="104"/>
      <c r="AC30492" s="104"/>
      <c r="AF30492" s="104"/>
      <c r="AG30492" s="104"/>
      <c r="AK30492" s="104"/>
      <c r="AL30492" s="104"/>
      <c r="AO30492" s="104"/>
      <c r="AP30492" s="104"/>
    </row>
    <row r="30493" spans="21:42" ht="15" customHeight="1" x14ac:dyDescent="0.25">
      <c r="U30493" s="104"/>
      <c r="AB30493" s="104"/>
      <c r="AC30493" s="104"/>
      <c r="AF30493" s="104"/>
      <c r="AG30493" s="104"/>
      <c r="AK30493" s="104"/>
      <c r="AL30493" s="104"/>
      <c r="AO30493" s="104"/>
      <c r="AP30493" s="104"/>
    </row>
    <row r="30494" spans="21:42" ht="15" customHeight="1" x14ac:dyDescent="0.25">
      <c r="U30494" s="104"/>
      <c r="AB30494" s="104"/>
      <c r="AC30494" s="104"/>
      <c r="AF30494" s="104"/>
      <c r="AG30494" s="104"/>
      <c r="AK30494" s="104"/>
      <c r="AL30494" s="104"/>
      <c r="AO30494" s="104"/>
      <c r="AP30494" s="104"/>
    </row>
    <row r="30495" spans="21:42" ht="15" customHeight="1" x14ac:dyDescent="0.25">
      <c r="U30495" s="104"/>
      <c r="AB30495" s="104"/>
      <c r="AC30495" s="104"/>
      <c r="AF30495" s="104"/>
      <c r="AG30495" s="104"/>
      <c r="AK30495" s="104"/>
      <c r="AL30495" s="104"/>
      <c r="AO30495" s="104"/>
      <c r="AP30495" s="104"/>
    </row>
    <row r="30496" spans="21:42" ht="15" customHeight="1" x14ac:dyDescent="0.25">
      <c r="U30496" s="104"/>
      <c r="AB30496" s="104"/>
      <c r="AC30496" s="104"/>
      <c r="AF30496" s="104"/>
      <c r="AG30496" s="104"/>
      <c r="AK30496" s="104"/>
      <c r="AL30496" s="104"/>
      <c r="AO30496" s="104"/>
      <c r="AP30496" s="104"/>
    </row>
    <row r="30497" spans="21:42" ht="15" customHeight="1" x14ac:dyDescent="0.25">
      <c r="U30497" s="104"/>
      <c r="AB30497" s="104"/>
      <c r="AC30497" s="104"/>
      <c r="AF30497" s="104"/>
      <c r="AG30497" s="104"/>
      <c r="AK30497" s="104"/>
      <c r="AL30497" s="104"/>
      <c r="AO30497" s="104"/>
      <c r="AP30497" s="104"/>
    </row>
    <row r="30498" spans="21:42" ht="15" customHeight="1" x14ac:dyDescent="0.25">
      <c r="U30498" s="104"/>
      <c r="AB30498" s="104"/>
      <c r="AC30498" s="104"/>
      <c r="AF30498" s="104"/>
      <c r="AG30498" s="104"/>
      <c r="AK30498" s="104"/>
      <c r="AL30498" s="104"/>
      <c r="AO30498" s="104"/>
      <c r="AP30498" s="104"/>
    </row>
    <row r="30499" spans="21:42" ht="15" customHeight="1" x14ac:dyDescent="0.25">
      <c r="U30499" s="104"/>
      <c r="AB30499" s="104"/>
      <c r="AC30499" s="104"/>
      <c r="AF30499" s="104"/>
      <c r="AG30499" s="104"/>
      <c r="AK30499" s="104"/>
      <c r="AL30499" s="104"/>
      <c r="AO30499" s="104"/>
      <c r="AP30499" s="104"/>
    </row>
    <row r="30500" spans="21:42" ht="15" customHeight="1" x14ac:dyDescent="0.25">
      <c r="U30500" s="104"/>
      <c r="AB30500" s="104"/>
      <c r="AC30500" s="104"/>
      <c r="AF30500" s="104"/>
      <c r="AG30500" s="104"/>
      <c r="AK30500" s="104"/>
      <c r="AL30500" s="104"/>
      <c r="AO30500" s="104"/>
      <c r="AP30500" s="104"/>
    </row>
    <row r="30501" spans="21:42" ht="15" customHeight="1" x14ac:dyDescent="0.25">
      <c r="U30501" s="104"/>
      <c r="AB30501" s="104"/>
      <c r="AC30501" s="104"/>
      <c r="AF30501" s="104"/>
      <c r="AG30501" s="104"/>
      <c r="AK30501" s="104"/>
      <c r="AL30501" s="104"/>
      <c r="AO30501" s="104"/>
      <c r="AP30501" s="104"/>
    </row>
    <row r="30502" spans="21:42" ht="15" customHeight="1" x14ac:dyDescent="0.25">
      <c r="U30502" s="104"/>
      <c r="AB30502" s="104"/>
      <c r="AC30502" s="104"/>
      <c r="AF30502" s="104"/>
      <c r="AG30502" s="104"/>
      <c r="AK30502" s="104"/>
      <c r="AL30502" s="104"/>
      <c r="AO30502" s="104"/>
      <c r="AP30502" s="104"/>
    </row>
    <row r="30503" spans="21:42" ht="15" customHeight="1" x14ac:dyDescent="0.25">
      <c r="U30503" s="104"/>
      <c r="AB30503" s="104"/>
      <c r="AC30503" s="104"/>
      <c r="AF30503" s="104"/>
      <c r="AG30503" s="104"/>
      <c r="AK30503" s="104"/>
      <c r="AL30503" s="104"/>
      <c r="AO30503" s="104"/>
      <c r="AP30503" s="104"/>
    </row>
    <row r="30504" spans="21:42" ht="15" customHeight="1" x14ac:dyDescent="0.25">
      <c r="U30504" s="104"/>
      <c r="AB30504" s="104"/>
      <c r="AC30504" s="104"/>
      <c r="AF30504" s="104"/>
      <c r="AG30504" s="104"/>
      <c r="AK30504" s="104"/>
      <c r="AL30504" s="104"/>
      <c r="AO30504" s="104"/>
      <c r="AP30504" s="104"/>
    </row>
    <row r="30505" spans="21:42" ht="15" customHeight="1" x14ac:dyDescent="0.25">
      <c r="U30505" s="104"/>
      <c r="AB30505" s="104"/>
      <c r="AC30505" s="104"/>
      <c r="AF30505" s="104"/>
      <c r="AG30505" s="104"/>
      <c r="AK30505" s="104"/>
      <c r="AL30505" s="104"/>
      <c r="AO30505" s="104"/>
      <c r="AP30505" s="104"/>
    </row>
    <row r="30506" spans="21:42" ht="15" customHeight="1" x14ac:dyDescent="0.25">
      <c r="U30506" s="104"/>
      <c r="AB30506" s="104"/>
      <c r="AC30506" s="104"/>
      <c r="AF30506" s="104"/>
      <c r="AG30506" s="104"/>
      <c r="AK30506" s="104"/>
      <c r="AL30506" s="104"/>
      <c r="AO30506" s="104"/>
      <c r="AP30506" s="104"/>
    </row>
    <row r="30507" spans="21:42" ht="15" customHeight="1" x14ac:dyDescent="0.25">
      <c r="U30507" s="104"/>
      <c r="AB30507" s="104"/>
      <c r="AC30507" s="104"/>
      <c r="AF30507" s="104"/>
      <c r="AG30507" s="104"/>
      <c r="AK30507" s="104"/>
      <c r="AL30507" s="104"/>
      <c r="AO30507" s="104"/>
      <c r="AP30507" s="104"/>
    </row>
    <row r="30508" spans="21:42" ht="15" customHeight="1" x14ac:dyDescent="0.25">
      <c r="U30508" s="104"/>
      <c r="AB30508" s="104"/>
      <c r="AC30508" s="104"/>
      <c r="AF30508" s="104"/>
      <c r="AG30508" s="104"/>
      <c r="AK30508" s="104"/>
      <c r="AL30508" s="104"/>
      <c r="AO30508" s="104"/>
      <c r="AP30508" s="104"/>
    </row>
    <row r="30509" spans="21:42" ht="15" customHeight="1" x14ac:dyDescent="0.25">
      <c r="U30509" s="104"/>
      <c r="AB30509" s="104"/>
      <c r="AC30509" s="104"/>
      <c r="AF30509" s="104"/>
      <c r="AG30509" s="104"/>
      <c r="AK30509" s="104"/>
      <c r="AL30509" s="104"/>
      <c r="AO30509" s="104"/>
      <c r="AP30509" s="104"/>
    </row>
    <row r="30510" spans="21:42" ht="15" customHeight="1" x14ac:dyDescent="0.25">
      <c r="U30510" s="104"/>
      <c r="AB30510" s="104"/>
      <c r="AC30510" s="104"/>
      <c r="AF30510" s="104"/>
      <c r="AG30510" s="104"/>
      <c r="AK30510" s="104"/>
      <c r="AL30510" s="104"/>
      <c r="AO30510" s="104"/>
      <c r="AP30510" s="104"/>
    </row>
    <row r="30511" spans="21:42" ht="15" customHeight="1" x14ac:dyDescent="0.25">
      <c r="U30511" s="104"/>
      <c r="AB30511" s="104"/>
      <c r="AC30511" s="104"/>
      <c r="AF30511" s="104"/>
      <c r="AG30511" s="104"/>
      <c r="AK30511" s="104"/>
      <c r="AL30511" s="104"/>
      <c r="AO30511" s="104"/>
      <c r="AP30511" s="104"/>
    </row>
    <row r="30512" spans="21:42" ht="15" customHeight="1" x14ac:dyDescent="0.25">
      <c r="U30512" s="104"/>
      <c r="AB30512" s="104"/>
      <c r="AC30512" s="104"/>
      <c r="AF30512" s="104"/>
      <c r="AG30512" s="104"/>
      <c r="AK30512" s="104"/>
      <c r="AL30512" s="104"/>
      <c r="AO30512" s="104"/>
      <c r="AP30512" s="104"/>
    </row>
    <row r="30513" spans="21:42" ht="15" customHeight="1" x14ac:dyDescent="0.25">
      <c r="U30513" s="104"/>
      <c r="AB30513" s="104"/>
      <c r="AC30513" s="104"/>
      <c r="AF30513" s="104"/>
      <c r="AG30513" s="104"/>
      <c r="AK30513" s="104"/>
      <c r="AL30513" s="104"/>
      <c r="AO30513" s="104"/>
      <c r="AP30513" s="104"/>
    </row>
    <row r="30514" spans="21:42" ht="15" customHeight="1" x14ac:dyDescent="0.25">
      <c r="U30514" s="104"/>
      <c r="AB30514" s="104"/>
      <c r="AC30514" s="104"/>
      <c r="AF30514" s="104"/>
      <c r="AG30514" s="104"/>
      <c r="AK30514" s="104"/>
      <c r="AL30514" s="104"/>
      <c r="AO30514" s="104"/>
      <c r="AP30514" s="104"/>
    </row>
    <row r="30515" spans="21:42" ht="15" customHeight="1" x14ac:dyDescent="0.25">
      <c r="U30515" s="104"/>
      <c r="AB30515" s="104"/>
      <c r="AC30515" s="104"/>
      <c r="AF30515" s="104"/>
      <c r="AG30515" s="104"/>
      <c r="AK30515" s="104"/>
      <c r="AL30515" s="104"/>
      <c r="AO30515" s="104"/>
      <c r="AP30515" s="104"/>
    </row>
    <row r="30516" spans="21:42" ht="15" customHeight="1" x14ac:dyDescent="0.25">
      <c r="U30516" s="104"/>
      <c r="AB30516" s="104"/>
      <c r="AC30516" s="104"/>
      <c r="AF30516" s="104"/>
      <c r="AG30516" s="104"/>
      <c r="AK30516" s="104"/>
      <c r="AL30516" s="104"/>
      <c r="AO30516" s="104"/>
      <c r="AP30516" s="104"/>
    </row>
    <row r="30517" spans="21:42" ht="15" customHeight="1" x14ac:dyDescent="0.25">
      <c r="U30517" s="104"/>
      <c r="AB30517" s="104"/>
      <c r="AC30517" s="104"/>
      <c r="AF30517" s="104"/>
      <c r="AG30517" s="104"/>
      <c r="AK30517" s="104"/>
      <c r="AL30517" s="104"/>
      <c r="AO30517" s="104"/>
      <c r="AP30517" s="104"/>
    </row>
    <row r="30518" spans="21:42" ht="15" customHeight="1" x14ac:dyDescent="0.25">
      <c r="U30518" s="104"/>
      <c r="AB30518" s="104"/>
      <c r="AC30518" s="104"/>
      <c r="AF30518" s="104"/>
      <c r="AG30518" s="104"/>
      <c r="AK30518" s="104"/>
      <c r="AL30518" s="104"/>
      <c r="AO30518" s="104"/>
      <c r="AP30518" s="104"/>
    </row>
    <row r="30519" spans="21:42" ht="15" customHeight="1" x14ac:dyDescent="0.25">
      <c r="U30519" s="104"/>
      <c r="AB30519" s="104"/>
      <c r="AC30519" s="104"/>
      <c r="AF30519" s="104"/>
      <c r="AG30519" s="104"/>
      <c r="AK30519" s="104"/>
      <c r="AL30519" s="104"/>
      <c r="AO30519" s="104"/>
      <c r="AP30519" s="104"/>
    </row>
    <row r="30520" spans="21:42" ht="15" customHeight="1" x14ac:dyDescent="0.25">
      <c r="U30520" s="104"/>
      <c r="AB30520" s="104"/>
      <c r="AC30520" s="104"/>
      <c r="AF30520" s="104"/>
      <c r="AG30520" s="104"/>
      <c r="AK30520" s="104"/>
      <c r="AL30520" s="104"/>
      <c r="AO30520" s="104"/>
      <c r="AP30520" s="104"/>
    </row>
    <row r="30521" spans="21:42" ht="15" customHeight="1" x14ac:dyDescent="0.25">
      <c r="U30521" s="104"/>
      <c r="AB30521" s="104"/>
      <c r="AC30521" s="104"/>
      <c r="AF30521" s="104"/>
      <c r="AG30521" s="104"/>
      <c r="AK30521" s="104"/>
      <c r="AL30521" s="104"/>
      <c r="AO30521" s="104"/>
      <c r="AP30521" s="104"/>
    </row>
    <row r="30522" spans="21:42" ht="15" customHeight="1" x14ac:dyDescent="0.25">
      <c r="U30522" s="104"/>
      <c r="AB30522" s="104"/>
      <c r="AC30522" s="104"/>
      <c r="AF30522" s="104"/>
      <c r="AG30522" s="104"/>
      <c r="AK30522" s="104"/>
      <c r="AL30522" s="104"/>
      <c r="AO30522" s="104"/>
      <c r="AP30522" s="104"/>
    </row>
    <row r="30523" spans="21:42" ht="15" customHeight="1" x14ac:dyDescent="0.25">
      <c r="U30523" s="104"/>
      <c r="AB30523" s="104"/>
      <c r="AC30523" s="104"/>
      <c r="AF30523" s="104"/>
      <c r="AG30523" s="104"/>
      <c r="AK30523" s="104"/>
      <c r="AL30523" s="104"/>
      <c r="AO30523" s="104"/>
      <c r="AP30523" s="104"/>
    </row>
    <row r="30524" spans="21:42" ht="15" customHeight="1" x14ac:dyDescent="0.25">
      <c r="U30524" s="104"/>
      <c r="AB30524" s="104"/>
      <c r="AC30524" s="104"/>
      <c r="AF30524" s="104"/>
      <c r="AG30524" s="104"/>
      <c r="AK30524" s="104"/>
      <c r="AL30524" s="104"/>
      <c r="AO30524" s="104"/>
      <c r="AP30524" s="104"/>
    </row>
    <row r="30525" spans="21:42" ht="15" customHeight="1" x14ac:dyDescent="0.25">
      <c r="U30525" s="104"/>
      <c r="AB30525" s="104"/>
      <c r="AC30525" s="104"/>
      <c r="AF30525" s="104"/>
      <c r="AG30525" s="104"/>
      <c r="AK30525" s="104"/>
      <c r="AL30525" s="104"/>
      <c r="AO30525" s="104"/>
      <c r="AP30525" s="104"/>
    </row>
    <row r="30526" spans="21:42" ht="15" customHeight="1" x14ac:dyDescent="0.25">
      <c r="U30526" s="104"/>
      <c r="AB30526" s="104"/>
      <c r="AC30526" s="104"/>
      <c r="AF30526" s="104"/>
      <c r="AG30526" s="104"/>
      <c r="AK30526" s="104"/>
      <c r="AL30526" s="104"/>
      <c r="AO30526" s="104"/>
      <c r="AP30526" s="104"/>
    </row>
    <row r="30527" spans="21:42" ht="15" customHeight="1" x14ac:dyDescent="0.25">
      <c r="U30527" s="104"/>
      <c r="AB30527" s="104"/>
      <c r="AC30527" s="104"/>
      <c r="AF30527" s="104"/>
      <c r="AG30527" s="104"/>
      <c r="AK30527" s="104"/>
      <c r="AL30527" s="104"/>
      <c r="AO30527" s="104"/>
      <c r="AP30527" s="104"/>
    </row>
    <row r="30528" spans="21:42" ht="15" customHeight="1" x14ac:dyDescent="0.25">
      <c r="U30528" s="104"/>
      <c r="AB30528" s="104"/>
      <c r="AC30528" s="104"/>
      <c r="AF30528" s="104"/>
      <c r="AG30528" s="104"/>
      <c r="AK30528" s="104"/>
      <c r="AL30528" s="104"/>
      <c r="AO30528" s="104"/>
      <c r="AP30528" s="104"/>
    </row>
    <row r="30529" spans="21:42" ht="15" customHeight="1" x14ac:dyDescent="0.25">
      <c r="U30529" s="104"/>
      <c r="AB30529" s="104"/>
      <c r="AC30529" s="104"/>
      <c r="AF30529" s="104"/>
      <c r="AG30529" s="104"/>
      <c r="AK30529" s="104"/>
      <c r="AL30529" s="104"/>
      <c r="AO30529" s="104"/>
      <c r="AP30529" s="104"/>
    </row>
    <row r="30530" spans="21:42" ht="15" customHeight="1" x14ac:dyDescent="0.25">
      <c r="U30530" s="104"/>
      <c r="AB30530" s="104"/>
      <c r="AC30530" s="104"/>
      <c r="AF30530" s="104"/>
      <c r="AG30530" s="104"/>
      <c r="AK30530" s="104"/>
      <c r="AL30530" s="104"/>
      <c r="AO30530" s="104"/>
      <c r="AP30530" s="104"/>
    </row>
    <row r="30531" spans="21:42" ht="15" customHeight="1" x14ac:dyDescent="0.25">
      <c r="U30531" s="104"/>
      <c r="AB30531" s="104"/>
      <c r="AC30531" s="104"/>
      <c r="AF30531" s="104"/>
      <c r="AG30531" s="104"/>
      <c r="AK30531" s="104"/>
      <c r="AL30531" s="104"/>
      <c r="AO30531" s="104"/>
      <c r="AP30531" s="104"/>
    </row>
    <row r="30532" spans="21:42" ht="15" customHeight="1" x14ac:dyDescent="0.25">
      <c r="U30532" s="104"/>
      <c r="AB30532" s="104"/>
      <c r="AC30532" s="104"/>
      <c r="AF30532" s="104"/>
      <c r="AG30532" s="104"/>
      <c r="AK30532" s="104"/>
      <c r="AL30532" s="104"/>
      <c r="AO30532" s="104"/>
      <c r="AP30532" s="104"/>
    </row>
    <row r="30533" spans="21:42" ht="15" customHeight="1" x14ac:dyDescent="0.25">
      <c r="U30533" s="104"/>
      <c r="AB30533" s="104"/>
      <c r="AC30533" s="104"/>
      <c r="AF30533" s="104"/>
      <c r="AG30533" s="104"/>
      <c r="AK30533" s="104"/>
      <c r="AL30533" s="104"/>
      <c r="AO30533" s="104"/>
      <c r="AP30533" s="104"/>
    </row>
    <row r="30534" spans="21:42" ht="15" customHeight="1" x14ac:dyDescent="0.25">
      <c r="U30534" s="104"/>
      <c r="AB30534" s="104"/>
      <c r="AC30534" s="104"/>
      <c r="AF30534" s="104"/>
      <c r="AG30534" s="104"/>
      <c r="AK30534" s="104"/>
      <c r="AL30534" s="104"/>
      <c r="AO30534" s="104"/>
      <c r="AP30534" s="104"/>
    </row>
    <row r="30535" spans="21:42" ht="15" customHeight="1" x14ac:dyDescent="0.25">
      <c r="U30535" s="104"/>
      <c r="AB30535" s="104"/>
      <c r="AC30535" s="104"/>
      <c r="AF30535" s="104"/>
      <c r="AG30535" s="104"/>
      <c r="AK30535" s="104"/>
      <c r="AL30535" s="104"/>
      <c r="AO30535" s="104"/>
      <c r="AP30535" s="104"/>
    </row>
    <row r="30536" spans="21:42" ht="15" customHeight="1" x14ac:dyDescent="0.25">
      <c r="U30536" s="104"/>
      <c r="AB30536" s="104"/>
      <c r="AC30536" s="104"/>
      <c r="AF30536" s="104"/>
      <c r="AG30536" s="104"/>
      <c r="AK30536" s="104"/>
      <c r="AL30536" s="104"/>
      <c r="AO30536" s="104"/>
      <c r="AP30536" s="104"/>
    </row>
    <row r="30537" spans="21:42" ht="15" customHeight="1" x14ac:dyDescent="0.25">
      <c r="U30537" s="104"/>
      <c r="AB30537" s="104"/>
      <c r="AC30537" s="104"/>
      <c r="AF30537" s="104"/>
      <c r="AG30537" s="104"/>
      <c r="AK30537" s="104"/>
      <c r="AL30537" s="104"/>
      <c r="AO30537" s="104"/>
      <c r="AP30537" s="104"/>
    </row>
    <row r="30538" spans="21:42" ht="15" customHeight="1" x14ac:dyDescent="0.25">
      <c r="U30538" s="104"/>
      <c r="AB30538" s="104"/>
      <c r="AC30538" s="104"/>
      <c r="AF30538" s="104"/>
      <c r="AG30538" s="104"/>
      <c r="AK30538" s="104"/>
      <c r="AL30538" s="104"/>
      <c r="AO30538" s="104"/>
      <c r="AP30538" s="104"/>
    </row>
    <row r="30539" spans="21:42" ht="15" customHeight="1" x14ac:dyDescent="0.25">
      <c r="U30539" s="104"/>
      <c r="AB30539" s="104"/>
      <c r="AC30539" s="104"/>
      <c r="AF30539" s="104"/>
      <c r="AG30539" s="104"/>
      <c r="AK30539" s="104"/>
      <c r="AL30539" s="104"/>
      <c r="AO30539" s="104"/>
      <c r="AP30539" s="104"/>
    </row>
    <row r="30540" spans="21:42" ht="15" customHeight="1" x14ac:dyDescent="0.25">
      <c r="U30540" s="104"/>
      <c r="AB30540" s="104"/>
      <c r="AC30540" s="104"/>
      <c r="AF30540" s="104"/>
      <c r="AG30540" s="104"/>
      <c r="AK30540" s="104"/>
      <c r="AL30540" s="104"/>
      <c r="AO30540" s="104"/>
      <c r="AP30540" s="104"/>
    </row>
    <row r="30541" spans="21:42" ht="15" customHeight="1" x14ac:dyDescent="0.25">
      <c r="U30541" s="104"/>
      <c r="AB30541" s="104"/>
      <c r="AC30541" s="104"/>
      <c r="AF30541" s="104"/>
      <c r="AG30541" s="104"/>
      <c r="AK30541" s="104"/>
      <c r="AL30541" s="104"/>
      <c r="AO30541" s="104"/>
      <c r="AP30541" s="104"/>
    </row>
    <row r="30542" spans="21:42" ht="15" customHeight="1" x14ac:dyDescent="0.25">
      <c r="U30542" s="104"/>
      <c r="AB30542" s="104"/>
      <c r="AC30542" s="104"/>
      <c r="AF30542" s="104"/>
      <c r="AG30542" s="104"/>
      <c r="AK30542" s="104"/>
      <c r="AL30542" s="104"/>
      <c r="AO30542" s="104"/>
      <c r="AP30542" s="104"/>
    </row>
    <row r="30543" spans="21:42" ht="15" customHeight="1" x14ac:dyDescent="0.25">
      <c r="U30543" s="104"/>
      <c r="AB30543" s="104"/>
      <c r="AC30543" s="104"/>
      <c r="AF30543" s="104"/>
      <c r="AG30543" s="104"/>
      <c r="AK30543" s="104"/>
      <c r="AL30543" s="104"/>
      <c r="AO30543" s="104"/>
      <c r="AP30543" s="104"/>
    </row>
    <row r="30544" spans="21:42" ht="15" customHeight="1" x14ac:dyDescent="0.25">
      <c r="U30544" s="104"/>
      <c r="AB30544" s="104"/>
      <c r="AC30544" s="104"/>
      <c r="AF30544" s="104"/>
      <c r="AG30544" s="104"/>
      <c r="AK30544" s="104"/>
      <c r="AL30544" s="104"/>
      <c r="AO30544" s="104"/>
      <c r="AP30544" s="104"/>
    </row>
    <row r="30545" spans="21:42" ht="15" customHeight="1" x14ac:dyDescent="0.25">
      <c r="U30545" s="104"/>
      <c r="AB30545" s="104"/>
      <c r="AC30545" s="104"/>
      <c r="AF30545" s="104"/>
      <c r="AG30545" s="104"/>
      <c r="AK30545" s="104"/>
      <c r="AL30545" s="104"/>
      <c r="AO30545" s="104"/>
      <c r="AP30545" s="104"/>
    </row>
    <row r="30546" spans="21:42" ht="15" customHeight="1" x14ac:dyDescent="0.25">
      <c r="U30546" s="104"/>
      <c r="AB30546" s="104"/>
      <c r="AC30546" s="104"/>
      <c r="AF30546" s="104"/>
      <c r="AG30546" s="104"/>
      <c r="AK30546" s="104"/>
      <c r="AL30546" s="104"/>
      <c r="AO30546" s="104"/>
      <c r="AP30546" s="104"/>
    </row>
    <row r="30547" spans="21:42" ht="15" customHeight="1" x14ac:dyDescent="0.25">
      <c r="U30547" s="104"/>
      <c r="AB30547" s="104"/>
      <c r="AC30547" s="104"/>
      <c r="AF30547" s="104"/>
      <c r="AG30547" s="104"/>
      <c r="AK30547" s="104"/>
      <c r="AL30547" s="104"/>
      <c r="AO30547" s="104"/>
      <c r="AP30547" s="104"/>
    </row>
    <row r="30548" spans="21:42" ht="15" customHeight="1" x14ac:dyDescent="0.25">
      <c r="U30548" s="104"/>
      <c r="AB30548" s="104"/>
      <c r="AC30548" s="104"/>
      <c r="AF30548" s="104"/>
      <c r="AG30548" s="104"/>
      <c r="AK30548" s="104"/>
      <c r="AL30548" s="104"/>
      <c r="AO30548" s="104"/>
      <c r="AP30548" s="104"/>
    </row>
    <row r="30549" spans="21:42" ht="15" customHeight="1" x14ac:dyDescent="0.25">
      <c r="U30549" s="104"/>
      <c r="AB30549" s="104"/>
      <c r="AC30549" s="104"/>
      <c r="AF30549" s="104"/>
      <c r="AG30549" s="104"/>
      <c r="AK30549" s="104"/>
      <c r="AL30549" s="104"/>
      <c r="AO30549" s="104"/>
      <c r="AP30549" s="104"/>
    </row>
    <row r="30550" spans="21:42" ht="15" customHeight="1" x14ac:dyDescent="0.25">
      <c r="U30550" s="104"/>
      <c r="AB30550" s="104"/>
      <c r="AC30550" s="104"/>
      <c r="AF30550" s="104"/>
      <c r="AG30550" s="104"/>
      <c r="AK30550" s="104"/>
      <c r="AL30550" s="104"/>
      <c r="AO30550" s="104"/>
      <c r="AP30550" s="104"/>
    </row>
    <row r="30551" spans="21:42" ht="15" customHeight="1" x14ac:dyDescent="0.25">
      <c r="U30551" s="104"/>
      <c r="AB30551" s="104"/>
      <c r="AC30551" s="104"/>
      <c r="AF30551" s="104"/>
      <c r="AG30551" s="104"/>
      <c r="AK30551" s="104"/>
      <c r="AL30551" s="104"/>
      <c r="AO30551" s="104"/>
      <c r="AP30551" s="104"/>
    </row>
    <row r="30552" spans="21:42" ht="15" customHeight="1" x14ac:dyDescent="0.25">
      <c r="U30552" s="104"/>
      <c r="AB30552" s="104"/>
      <c r="AC30552" s="104"/>
      <c r="AF30552" s="104"/>
      <c r="AG30552" s="104"/>
      <c r="AK30552" s="104"/>
      <c r="AL30552" s="104"/>
      <c r="AO30552" s="104"/>
      <c r="AP30552" s="104"/>
    </row>
    <row r="30553" spans="21:42" ht="15" customHeight="1" x14ac:dyDescent="0.25">
      <c r="U30553" s="104"/>
      <c r="AB30553" s="104"/>
      <c r="AC30553" s="104"/>
      <c r="AF30553" s="104"/>
      <c r="AG30553" s="104"/>
      <c r="AK30553" s="104"/>
      <c r="AL30553" s="104"/>
      <c r="AO30553" s="104"/>
      <c r="AP30553" s="104"/>
    </row>
    <row r="30554" spans="21:42" ht="15" customHeight="1" x14ac:dyDescent="0.25">
      <c r="U30554" s="104"/>
      <c r="AB30554" s="104"/>
      <c r="AC30554" s="104"/>
      <c r="AF30554" s="104"/>
      <c r="AG30554" s="104"/>
      <c r="AK30554" s="104"/>
      <c r="AL30554" s="104"/>
      <c r="AO30554" s="104"/>
      <c r="AP30554" s="104"/>
    </row>
    <row r="30555" spans="21:42" ht="15" customHeight="1" x14ac:dyDescent="0.25">
      <c r="U30555" s="104"/>
      <c r="AB30555" s="104"/>
      <c r="AC30555" s="104"/>
      <c r="AF30555" s="104"/>
      <c r="AG30555" s="104"/>
      <c r="AK30555" s="104"/>
      <c r="AL30555" s="104"/>
      <c r="AO30555" s="104"/>
      <c r="AP30555" s="104"/>
    </row>
    <row r="30556" spans="21:42" ht="15" customHeight="1" x14ac:dyDescent="0.25">
      <c r="U30556" s="104"/>
      <c r="AB30556" s="104"/>
      <c r="AC30556" s="104"/>
      <c r="AF30556" s="104"/>
      <c r="AG30556" s="104"/>
      <c r="AK30556" s="104"/>
      <c r="AL30556" s="104"/>
      <c r="AO30556" s="104"/>
      <c r="AP30556" s="104"/>
    </row>
    <row r="30557" spans="21:42" ht="15" customHeight="1" x14ac:dyDescent="0.25">
      <c r="U30557" s="104"/>
      <c r="AB30557" s="104"/>
      <c r="AC30557" s="104"/>
      <c r="AF30557" s="104"/>
      <c r="AG30557" s="104"/>
      <c r="AK30557" s="104"/>
      <c r="AL30557" s="104"/>
      <c r="AO30557" s="104"/>
      <c r="AP30557" s="104"/>
    </row>
    <row r="30558" spans="21:42" ht="15" customHeight="1" x14ac:dyDescent="0.25">
      <c r="U30558" s="104"/>
      <c r="AB30558" s="104"/>
      <c r="AC30558" s="104"/>
      <c r="AF30558" s="104"/>
      <c r="AG30558" s="104"/>
      <c r="AK30558" s="104"/>
      <c r="AL30558" s="104"/>
      <c r="AO30558" s="104"/>
      <c r="AP30558" s="104"/>
    </row>
    <row r="30559" spans="21:42" ht="15" customHeight="1" x14ac:dyDescent="0.25">
      <c r="U30559" s="104"/>
      <c r="AB30559" s="104"/>
      <c r="AC30559" s="104"/>
      <c r="AF30559" s="104"/>
      <c r="AG30559" s="104"/>
      <c r="AK30559" s="104"/>
      <c r="AL30559" s="104"/>
      <c r="AO30559" s="104"/>
      <c r="AP30559" s="104"/>
    </row>
    <row r="30560" spans="21:42" ht="15" customHeight="1" x14ac:dyDescent="0.25">
      <c r="U30560" s="104"/>
      <c r="AB30560" s="104"/>
      <c r="AC30560" s="104"/>
      <c r="AF30560" s="104"/>
      <c r="AG30560" s="104"/>
      <c r="AK30560" s="104"/>
      <c r="AL30560" s="104"/>
      <c r="AO30560" s="104"/>
      <c r="AP30560" s="104"/>
    </row>
    <row r="30561" spans="21:42" ht="15" customHeight="1" x14ac:dyDescent="0.25">
      <c r="U30561" s="104"/>
      <c r="AB30561" s="104"/>
      <c r="AC30561" s="104"/>
      <c r="AF30561" s="104"/>
      <c r="AG30561" s="104"/>
      <c r="AK30561" s="104"/>
      <c r="AL30561" s="104"/>
      <c r="AO30561" s="104"/>
      <c r="AP30561" s="104"/>
    </row>
    <row r="30562" spans="21:42" ht="15" customHeight="1" x14ac:dyDescent="0.25">
      <c r="U30562" s="104"/>
      <c r="AB30562" s="104"/>
      <c r="AC30562" s="104"/>
      <c r="AF30562" s="104"/>
      <c r="AG30562" s="104"/>
      <c r="AK30562" s="104"/>
      <c r="AL30562" s="104"/>
      <c r="AO30562" s="104"/>
      <c r="AP30562" s="104"/>
    </row>
    <row r="30563" spans="21:42" ht="15" customHeight="1" x14ac:dyDescent="0.25">
      <c r="U30563" s="104"/>
      <c r="AB30563" s="104"/>
      <c r="AC30563" s="104"/>
      <c r="AF30563" s="104"/>
      <c r="AG30563" s="104"/>
      <c r="AK30563" s="104"/>
      <c r="AL30563" s="104"/>
      <c r="AO30563" s="104"/>
      <c r="AP30563" s="104"/>
    </row>
    <row r="30564" spans="21:42" ht="15" customHeight="1" x14ac:dyDescent="0.25">
      <c r="U30564" s="104"/>
      <c r="AB30564" s="104"/>
      <c r="AC30564" s="104"/>
      <c r="AF30564" s="104"/>
      <c r="AG30564" s="104"/>
      <c r="AK30564" s="104"/>
      <c r="AL30564" s="104"/>
      <c r="AO30564" s="104"/>
      <c r="AP30564" s="104"/>
    </row>
    <row r="30565" spans="21:42" ht="15" customHeight="1" x14ac:dyDescent="0.25">
      <c r="U30565" s="104"/>
      <c r="AB30565" s="104"/>
      <c r="AC30565" s="104"/>
      <c r="AF30565" s="104"/>
      <c r="AG30565" s="104"/>
      <c r="AK30565" s="104"/>
      <c r="AL30565" s="104"/>
      <c r="AO30565" s="104"/>
      <c r="AP30565" s="104"/>
    </row>
    <row r="30566" spans="21:42" ht="15" customHeight="1" x14ac:dyDescent="0.25">
      <c r="U30566" s="104"/>
      <c r="AB30566" s="104"/>
      <c r="AC30566" s="104"/>
      <c r="AF30566" s="104"/>
      <c r="AG30566" s="104"/>
      <c r="AK30566" s="104"/>
      <c r="AL30566" s="104"/>
      <c r="AO30566" s="104"/>
      <c r="AP30566" s="104"/>
    </row>
    <row r="30567" spans="21:42" ht="15" customHeight="1" x14ac:dyDescent="0.25">
      <c r="U30567" s="104"/>
      <c r="AB30567" s="104"/>
      <c r="AC30567" s="104"/>
      <c r="AF30567" s="104"/>
      <c r="AG30567" s="104"/>
      <c r="AK30567" s="104"/>
      <c r="AL30567" s="104"/>
      <c r="AO30567" s="104"/>
      <c r="AP30567" s="104"/>
    </row>
    <row r="30568" spans="21:42" ht="15" customHeight="1" x14ac:dyDescent="0.25">
      <c r="U30568" s="104"/>
      <c r="AB30568" s="104"/>
      <c r="AC30568" s="104"/>
      <c r="AF30568" s="104"/>
      <c r="AG30568" s="104"/>
      <c r="AK30568" s="104"/>
      <c r="AL30568" s="104"/>
      <c r="AO30568" s="104"/>
      <c r="AP30568" s="104"/>
    </row>
    <row r="30569" spans="21:42" ht="15" customHeight="1" x14ac:dyDescent="0.25">
      <c r="U30569" s="104"/>
      <c r="AB30569" s="104"/>
      <c r="AC30569" s="104"/>
      <c r="AF30569" s="104"/>
      <c r="AG30569" s="104"/>
      <c r="AK30569" s="104"/>
      <c r="AL30569" s="104"/>
      <c r="AO30569" s="104"/>
      <c r="AP30569" s="104"/>
    </row>
    <row r="30570" spans="21:42" ht="15" customHeight="1" x14ac:dyDescent="0.25">
      <c r="U30570" s="104"/>
      <c r="AB30570" s="104"/>
      <c r="AC30570" s="104"/>
      <c r="AF30570" s="104"/>
      <c r="AG30570" s="104"/>
      <c r="AK30570" s="104"/>
      <c r="AL30570" s="104"/>
      <c r="AO30570" s="104"/>
      <c r="AP30570" s="104"/>
    </row>
    <row r="30571" spans="21:42" ht="15" customHeight="1" x14ac:dyDescent="0.25">
      <c r="U30571" s="104"/>
      <c r="AB30571" s="104"/>
      <c r="AC30571" s="104"/>
      <c r="AF30571" s="104"/>
      <c r="AG30571" s="104"/>
      <c r="AK30571" s="104"/>
      <c r="AL30571" s="104"/>
      <c r="AO30571" s="104"/>
      <c r="AP30571" s="104"/>
    </row>
    <row r="30572" spans="21:42" ht="15" customHeight="1" x14ac:dyDescent="0.25">
      <c r="U30572" s="104"/>
      <c r="AB30572" s="104"/>
      <c r="AC30572" s="104"/>
      <c r="AF30572" s="104"/>
      <c r="AG30572" s="104"/>
      <c r="AK30572" s="104"/>
      <c r="AL30572" s="104"/>
      <c r="AO30572" s="104"/>
      <c r="AP30572" s="104"/>
    </row>
    <row r="30573" spans="21:42" ht="15" customHeight="1" x14ac:dyDescent="0.25">
      <c r="U30573" s="104"/>
      <c r="AB30573" s="104"/>
      <c r="AC30573" s="104"/>
      <c r="AF30573" s="104"/>
      <c r="AG30573" s="104"/>
      <c r="AK30573" s="104"/>
      <c r="AL30573" s="104"/>
      <c r="AO30573" s="104"/>
      <c r="AP30573" s="104"/>
    </row>
    <row r="30574" spans="21:42" ht="15" customHeight="1" x14ac:dyDescent="0.25">
      <c r="U30574" s="104"/>
      <c r="AB30574" s="104"/>
      <c r="AC30574" s="104"/>
      <c r="AF30574" s="104"/>
      <c r="AG30574" s="104"/>
      <c r="AK30574" s="104"/>
      <c r="AL30574" s="104"/>
      <c r="AO30574" s="104"/>
      <c r="AP30574" s="104"/>
    </row>
    <row r="30575" spans="21:42" ht="15" customHeight="1" x14ac:dyDescent="0.25">
      <c r="U30575" s="104"/>
      <c r="AB30575" s="104"/>
      <c r="AC30575" s="104"/>
      <c r="AF30575" s="104"/>
      <c r="AG30575" s="104"/>
      <c r="AK30575" s="104"/>
      <c r="AL30575" s="104"/>
      <c r="AO30575" s="104"/>
      <c r="AP30575" s="104"/>
    </row>
    <row r="30576" spans="21:42" ht="15" customHeight="1" x14ac:dyDescent="0.25">
      <c r="U30576" s="104"/>
      <c r="AB30576" s="104"/>
      <c r="AC30576" s="104"/>
      <c r="AF30576" s="104"/>
      <c r="AG30576" s="104"/>
      <c r="AK30576" s="104"/>
      <c r="AL30576" s="104"/>
      <c r="AO30576" s="104"/>
      <c r="AP30576" s="104"/>
    </row>
    <row r="30577" spans="21:42" ht="15" customHeight="1" x14ac:dyDescent="0.25">
      <c r="U30577" s="104"/>
      <c r="AB30577" s="104"/>
      <c r="AC30577" s="104"/>
      <c r="AF30577" s="104"/>
      <c r="AG30577" s="104"/>
      <c r="AK30577" s="104"/>
      <c r="AL30577" s="104"/>
      <c r="AO30577" s="104"/>
      <c r="AP30577" s="104"/>
    </row>
    <row r="30578" spans="21:42" ht="15" customHeight="1" x14ac:dyDescent="0.25">
      <c r="U30578" s="104"/>
      <c r="AB30578" s="104"/>
      <c r="AC30578" s="104"/>
      <c r="AF30578" s="104"/>
      <c r="AG30578" s="104"/>
      <c r="AK30578" s="104"/>
      <c r="AL30578" s="104"/>
      <c r="AO30578" s="104"/>
      <c r="AP30578" s="104"/>
    </row>
    <row r="30579" spans="21:42" ht="15" customHeight="1" x14ac:dyDescent="0.25">
      <c r="U30579" s="104"/>
      <c r="AB30579" s="104"/>
      <c r="AC30579" s="104"/>
      <c r="AF30579" s="104"/>
      <c r="AG30579" s="104"/>
      <c r="AK30579" s="104"/>
      <c r="AL30579" s="104"/>
      <c r="AO30579" s="104"/>
      <c r="AP30579" s="104"/>
    </row>
    <row r="30580" spans="21:42" ht="15" customHeight="1" x14ac:dyDescent="0.25">
      <c r="U30580" s="104"/>
      <c r="AB30580" s="104"/>
      <c r="AC30580" s="104"/>
      <c r="AF30580" s="104"/>
      <c r="AG30580" s="104"/>
      <c r="AK30580" s="104"/>
      <c r="AL30580" s="104"/>
      <c r="AO30580" s="104"/>
      <c r="AP30580" s="104"/>
    </row>
    <row r="30581" spans="21:42" ht="15" customHeight="1" x14ac:dyDescent="0.25">
      <c r="U30581" s="104"/>
      <c r="AB30581" s="104"/>
      <c r="AC30581" s="104"/>
      <c r="AF30581" s="104"/>
      <c r="AG30581" s="104"/>
      <c r="AK30581" s="104"/>
      <c r="AL30581" s="104"/>
      <c r="AO30581" s="104"/>
      <c r="AP30581" s="104"/>
    </row>
    <row r="30582" spans="21:42" ht="15" customHeight="1" x14ac:dyDescent="0.25">
      <c r="U30582" s="104"/>
      <c r="AB30582" s="104"/>
      <c r="AC30582" s="104"/>
      <c r="AF30582" s="104"/>
      <c r="AG30582" s="104"/>
      <c r="AK30582" s="104"/>
      <c r="AL30582" s="104"/>
      <c r="AO30582" s="104"/>
      <c r="AP30582" s="104"/>
    </row>
    <row r="30583" spans="21:42" ht="15" customHeight="1" x14ac:dyDescent="0.25">
      <c r="U30583" s="104"/>
      <c r="AB30583" s="104"/>
      <c r="AC30583" s="104"/>
      <c r="AF30583" s="104"/>
      <c r="AG30583" s="104"/>
      <c r="AK30583" s="104"/>
      <c r="AL30583" s="104"/>
      <c r="AO30583" s="104"/>
      <c r="AP30583" s="104"/>
    </row>
    <row r="30584" spans="21:42" ht="15" customHeight="1" x14ac:dyDescent="0.25">
      <c r="U30584" s="104"/>
      <c r="AB30584" s="104"/>
      <c r="AC30584" s="104"/>
      <c r="AF30584" s="104"/>
      <c r="AG30584" s="104"/>
      <c r="AK30584" s="104"/>
      <c r="AL30584" s="104"/>
      <c r="AO30584" s="104"/>
      <c r="AP30584" s="104"/>
    </row>
    <row r="30585" spans="21:42" ht="15" customHeight="1" x14ac:dyDescent="0.25">
      <c r="U30585" s="104"/>
      <c r="AB30585" s="104"/>
      <c r="AC30585" s="104"/>
      <c r="AF30585" s="104"/>
      <c r="AG30585" s="104"/>
      <c r="AK30585" s="104"/>
      <c r="AL30585" s="104"/>
      <c r="AO30585" s="104"/>
      <c r="AP30585" s="104"/>
    </row>
    <row r="30586" spans="21:42" ht="15" customHeight="1" x14ac:dyDescent="0.25">
      <c r="U30586" s="104"/>
      <c r="AB30586" s="104"/>
      <c r="AC30586" s="104"/>
      <c r="AF30586" s="104"/>
      <c r="AG30586" s="104"/>
      <c r="AK30586" s="104"/>
      <c r="AL30586" s="104"/>
      <c r="AO30586" s="104"/>
      <c r="AP30586" s="104"/>
    </row>
    <row r="30587" spans="21:42" ht="15" customHeight="1" x14ac:dyDescent="0.25">
      <c r="U30587" s="104"/>
      <c r="AB30587" s="104"/>
      <c r="AC30587" s="104"/>
      <c r="AF30587" s="104"/>
      <c r="AG30587" s="104"/>
      <c r="AK30587" s="104"/>
      <c r="AL30587" s="104"/>
      <c r="AO30587" s="104"/>
      <c r="AP30587" s="104"/>
    </row>
    <row r="30588" spans="21:42" ht="15" customHeight="1" x14ac:dyDescent="0.25">
      <c r="U30588" s="104"/>
      <c r="AB30588" s="104"/>
      <c r="AC30588" s="104"/>
      <c r="AF30588" s="104"/>
      <c r="AG30588" s="104"/>
      <c r="AK30588" s="104"/>
      <c r="AL30588" s="104"/>
      <c r="AO30588" s="104"/>
      <c r="AP30588" s="104"/>
    </row>
    <row r="30589" spans="21:42" ht="15" customHeight="1" x14ac:dyDescent="0.25">
      <c r="U30589" s="104"/>
      <c r="AB30589" s="104"/>
      <c r="AC30589" s="104"/>
      <c r="AF30589" s="104"/>
      <c r="AG30589" s="104"/>
      <c r="AK30589" s="104"/>
      <c r="AL30589" s="104"/>
      <c r="AO30589" s="104"/>
      <c r="AP30589" s="104"/>
    </row>
    <row r="30590" spans="21:42" ht="15" customHeight="1" x14ac:dyDescent="0.25">
      <c r="U30590" s="104"/>
      <c r="AB30590" s="104"/>
      <c r="AC30590" s="104"/>
      <c r="AF30590" s="104"/>
      <c r="AG30590" s="104"/>
      <c r="AK30590" s="104"/>
      <c r="AL30590" s="104"/>
      <c r="AO30590" s="104"/>
      <c r="AP30590" s="104"/>
    </row>
    <row r="30591" spans="21:42" ht="15" customHeight="1" x14ac:dyDescent="0.25">
      <c r="U30591" s="104"/>
      <c r="AB30591" s="104"/>
      <c r="AC30591" s="104"/>
      <c r="AF30591" s="104"/>
      <c r="AG30591" s="104"/>
      <c r="AK30591" s="104"/>
      <c r="AL30591" s="104"/>
      <c r="AO30591" s="104"/>
      <c r="AP30591" s="104"/>
    </row>
    <row r="30592" spans="21:42" ht="15" customHeight="1" x14ac:dyDescent="0.25">
      <c r="U30592" s="104"/>
      <c r="AB30592" s="104"/>
      <c r="AC30592" s="104"/>
      <c r="AF30592" s="104"/>
      <c r="AG30592" s="104"/>
      <c r="AK30592" s="104"/>
      <c r="AL30592" s="104"/>
      <c r="AO30592" s="104"/>
      <c r="AP30592" s="104"/>
    </row>
    <row r="30593" spans="21:42" ht="15" customHeight="1" x14ac:dyDescent="0.25">
      <c r="U30593" s="104"/>
      <c r="AB30593" s="104"/>
      <c r="AC30593" s="104"/>
      <c r="AF30593" s="104"/>
      <c r="AG30593" s="104"/>
      <c r="AK30593" s="104"/>
      <c r="AL30593" s="104"/>
      <c r="AO30593" s="104"/>
      <c r="AP30593" s="104"/>
    </row>
    <row r="30594" spans="21:42" ht="15" customHeight="1" x14ac:dyDescent="0.25">
      <c r="U30594" s="104"/>
      <c r="AB30594" s="104"/>
      <c r="AC30594" s="104"/>
      <c r="AF30594" s="104"/>
      <c r="AG30594" s="104"/>
      <c r="AK30594" s="104"/>
      <c r="AL30594" s="104"/>
      <c r="AO30594" s="104"/>
      <c r="AP30594" s="104"/>
    </row>
    <row r="30595" spans="21:42" ht="15" customHeight="1" x14ac:dyDescent="0.25">
      <c r="U30595" s="104"/>
      <c r="AB30595" s="104"/>
      <c r="AC30595" s="104"/>
      <c r="AF30595" s="104"/>
      <c r="AG30595" s="104"/>
      <c r="AK30595" s="104"/>
      <c r="AL30595" s="104"/>
      <c r="AO30595" s="104"/>
      <c r="AP30595" s="104"/>
    </row>
    <row r="30596" spans="21:42" ht="15" customHeight="1" x14ac:dyDescent="0.25">
      <c r="U30596" s="104"/>
      <c r="AB30596" s="104"/>
      <c r="AC30596" s="104"/>
      <c r="AF30596" s="104"/>
      <c r="AG30596" s="104"/>
      <c r="AK30596" s="104"/>
      <c r="AL30596" s="104"/>
      <c r="AO30596" s="104"/>
      <c r="AP30596" s="104"/>
    </row>
    <row r="30597" spans="21:42" ht="15" customHeight="1" x14ac:dyDescent="0.25">
      <c r="U30597" s="104"/>
      <c r="AB30597" s="104"/>
      <c r="AC30597" s="104"/>
      <c r="AF30597" s="104"/>
      <c r="AG30597" s="104"/>
      <c r="AK30597" s="104"/>
      <c r="AL30597" s="104"/>
      <c r="AO30597" s="104"/>
      <c r="AP30597" s="104"/>
    </row>
    <row r="30598" spans="21:42" ht="15" customHeight="1" x14ac:dyDescent="0.25">
      <c r="U30598" s="104"/>
      <c r="AB30598" s="104"/>
      <c r="AC30598" s="104"/>
      <c r="AF30598" s="104"/>
      <c r="AG30598" s="104"/>
      <c r="AK30598" s="104"/>
      <c r="AL30598" s="104"/>
      <c r="AO30598" s="104"/>
      <c r="AP30598" s="104"/>
    </row>
    <row r="30599" spans="21:42" ht="15" customHeight="1" x14ac:dyDescent="0.25">
      <c r="U30599" s="104"/>
      <c r="AB30599" s="104"/>
      <c r="AC30599" s="104"/>
      <c r="AF30599" s="104"/>
      <c r="AG30599" s="104"/>
      <c r="AK30599" s="104"/>
      <c r="AL30599" s="104"/>
      <c r="AO30599" s="104"/>
      <c r="AP30599" s="104"/>
    </row>
    <row r="30600" spans="21:42" ht="15" customHeight="1" x14ac:dyDescent="0.25">
      <c r="U30600" s="104"/>
      <c r="AB30600" s="104"/>
      <c r="AC30600" s="104"/>
      <c r="AF30600" s="104"/>
      <c r="AG30600" s="104"/>
      <c r="AK30600" s="104"/>
      <c r="AL30600" s="104"/>
      <c r="AO30600" s="104"/>
      <c r="AP30600" s="104"/>
    </row>
    <row r="30601" spans="21:42" ht="15" customHeight="1" x14ac:dyDescent="0.25">
      <c r="U30601" s="104"/>
      <c r="AB30601" s="104"/>
      <c r="AC30601" s="104"/>
      <c r="AF30601" s="104"/>
      <c r="AG30601" s="104"/>
      <c r="AK30601" s="104"/>
      <c r="AL30601" s="104"/>
      <c r="AO30601" s="104"/>
      <c r="AP30601" s="104"/>
    </row>
    <row r="30602" spans="21:42" ht="15" customHeight="1" x14ac:dyDescent="0.25">
      <c r="U30602" s="104"/>
      <c r="AB30602" s="104"/>
      <c r="AC30602" s="104"/>
      <c r="AF30602" s="104"/>
      <c r="AG30602" s="104"/>
      <c r="AK30602" s="104"/>
      <c r="AL30602" s="104"/>
      <c r="AO30602" s="104"/>
      <c r="AP30602" s="104"/>
    </row>
    <row r="30603" spans="21:42" ht="15" customHeight="1" x14ac:dyDescent="0.25">
      <c r="U30603" s="104"/>
      <c r="AB30603" s="104"/>
      <c r="AC30603" s="104"/>
      <c r="AF30603" s="104"/>
      <c r="AG30603" s="104"/>
      <c r="AK30603" s="104"/>
      <c r="AL30603" s="104"/>
      <c r="AO30603" s="104"/>
      <c r="AP30603" s="104"/>
    </row>
    <row r="30604" spans="21:42" ht="15" customHeight="1" x14ac:dyDescent="0.25">
      <c r="U30604" s="104"/>
      <c r="AB30604" s="104"/>
      <c r="AC30604" s="104"/>
      <c r="AF30604" s="104"/>
      <c r="AG30604" s="104"/>
      <c r="AK30604" s="104"/>
      <c r="AL30604" s="104"/>
      <c r="AO30604" s="104"/>
      <c r="AP30604" s="104"/>
    </row>
    <row r="30605" spans="21:42" ht="15" customHeight="1" x14ac:dyDescent="0.25">
      <c r="U30605" s="104"/>
      <c r="AB30605" s="104"/>
      <c r="AC30605" s="104"/>
      <c r="AF30605" s="104"/>
      <c r="AG30605" s="104"/>
      <c r="AK30605" s="104"/>
      <c r="AL30605" s="104"/>
      <c r="AO30605" s="104"/>
      <c r="AP30605" s="104"/>
    </row>
    <row r="30606" spans="21:42" ht="15" customHeight="1" x14ac:dyDescent="0.25">
      <c r="U30606" s="104"/>
      <c r="AB30606" s="104"/>
      <c r="AC30606" s="104"/>
      <c r="AF30606" s="104"/>
      <c r="AG30606" s="104"/>
      <c r="AK30606" s="104"/>
      <c r="AL30606" s="104"/>
      <c r="AO30606" s="104"/>
      <c r="AP30606" s="104"/>
    </row>
    <row r="30607" spans="21:42" ht="15" customHeight="1" x14ac:dyDescent="0.25">
      <c r="U30607" s="104"/>
      <c r="AB30607" s="104"/>
      <c r="AC30607" s="104"/>
      <c r="AF30607" s="104"/>
      <c r="AG30607" s="104"/>
      <c r="AK30607" s="104"/>
      <c r="AL30607" s="104"/>
      <c r="AO30607" s="104"/>
      <c r="AP30607" s="104"/>
    </row>
    <row r="30608" spans="21:42" ht="15" customHeight="1" x14ac:dyDescent="0.25">
      <c r="U30608" s="104"/>
      <c r="AB30608" s="104"/>
      <c r="AC30608" s="104"/>
      <c r="AF30608" s="104"/>
      <c r="AG30608" s="104"/>
      <c r="AK30608" s="104"/>
      <c r="AL30608" s="104"/>
      <c r="AO30608" s="104"/>
      <c r="AP30608" s="104"/>
    </row>
    <row r="30609" spans="21:42" ht="15" customHeight="1" x14ac:dyDescent="0.25">
      <c r="U30609" s="104"/>
      <c r="AB30609" s="104"/>
      <c r="AC30609" s="104"/>
      <c r="AF30609" s="104"/>
      <c r="AG30609" s="104"/>
      <c r="AK30609" s="104"/>
      <c r="AL30609" s="104"/>
      <c r="AO30609" s="104"/>
      <c r="AP30609" s="104"/>
    </row>
    <row r="30610" spans="21:42" ht="15" customHeight="1" x14ac:dyDescent="0.25">
      <c r="U30610" s="104"/>
      <c r="AB30610" s="104"/>
      <c r="AC30610" s="104"/>
      <c r="AF30610" s="104"/>
      <c r="AG30610" s="104"/>
      <c r="AK30610" s="104"/>
      <c r="AL30610" s="104"/>
      <c r="AO30610" s="104"/>
      <c r="AP30610" s="104"/>
    </row>
    <row r="30611" spans="21:42" ht="15" customHeight="1" x14ac:dyDescent="0.25">
      <c r="U30611" s="104"/>
      <c r="AB30611" s="104"/>
      <c r="AC30611" s="104"/>
      <c r="AF30611" s="104"/>
      <c r="AG30611" s="104"/>
      <c r="AK30611" s="104"/>
      <c r="AL30611" s="104"/>
      <c r="AO30611" s="104"/>
      <c r="AP30611" s="104"/>
    </row>
    <row r="30612" spans="21:42" ht="15" customHeight="1" x14ac:dyDescent="0.25">
      <c r="U30612" s="104"/>
      <c r="AB30612" s="104"/>
      <c r="AC30612" s="104"/>
      <c r="AF30612" s="104"/>
      <c r="AG30612" s="104"/>
      <c r="AK30612" s="104"/>
      <c r="AL30612" s="104"/>
      <c r="AO30612" s="104"/>
      <c r="AP30612" s="104"/>
    </row>
    <row r="30613" spans="21:42" ht="15" customHeight="1" x14ac:dyDescent="0.25">
      <c r="U30613" s="104"/>
      <c r="AB30613" s="104"/>
      <c r="AC30613" s="104"/>
      <c r="AF30613" s="104"/>
      <c r="AG30613" s="104"/>
      <c r="AK30613" s="104"/>
      <c r="AL30613" s="104"/>
      <c r="AO30613" s="104"/>
      <c r="AP30613" s="104"/>
    </row>
    <row r="30614" spans="21:42" ht="15" customHeight="1" x14ac:dyDescent="0.25">
      <c r="U30614" s="104"/>
      <c r="AB30614" s="104"/>
      <c r="AC30614" s="104"/>
      <c r="AF30614" s="104"/>
      <c r="AG30614" s="104"/>
      <c r="AK30614" s="104"/>
      <c r="AL30614" s="104"/>
      <c r="AO30614" s="104"/>
      <c r="AP30614" s="104"/>
    </row>
    <row r="30615" spans="21:42" ht="15" customHeight="1" x14ac:dyDescent="0.25">
      <c r="U30615" s="104"/>
      <c r="AB30615" s="104"/>
      <c r="AC30615" s="104"/>
      <c r="AF30615" s="104"/>
      <c r="AG30615" s="104"/>
      <c r="AK30615" s="104"/>
      <c r="AL30615" s="104"/>
      <c r="AO30615" s="104"/>
      <c r="AP30615" s="104"/>
    </row>
    <row r="30616" spans="21:42" ht="15" customHeight="1" x14ac:dyDescent="0.25">
      <c r="U30616" s="104"/>
      <c r="AB30616" s="104"/>
      <c r="AC30616" s="104"/>
      <c r="AF30616" s="104"/>
      <c r="AG30616" s="104"/>
      <c r="AK30616" s="104"/>
      <c r="AL30616" s="104"/>
      <c r="AO30616" s="104"/>
      <c r="AP30616" s="104"/>
    </row>
    <row r="30617" spans="21:42" ht="15" customHeight="1" x14ac:dyDescent="0.25">
      <c r="U30617" s="104"/>
      <c r="AB30617" s="104"/>
      <c r="AC30617" s="104"/>
      <c r="AF30617" s="104"/>
      <c r="AG30617" s="104"/>
      <c r="AK30617" s="104"/>
      <c r="AL30617" s="104"/>
      <c r="AO30617" s="104"/>
      <c r="AP30617" s="104"/>
    </row>
    <row r="30618" spans="21:42" ht="15" customHeight="1" x14ac:dyDescent="0.25">
      <c r="U30618" s="104"/>
      <c r="AB30618" s="104"/>
      <c r="AC30618" s="104"/>
      <c r="AF30618" s="104"/>
      <c r="AG30618" s="104"/>
      <c r="AK30618" s="104"/>
      <c r="AL30618" s="104"/>
      <c r="AO30618" s="104"/>
      <c r="AP30618" s="104"/>
    </row>
    <row r="30619" spans="21:42" ht="15" customHeight="1" x14ac:dyDescent="0.25">
      <c r="U30619" s="104"/>
      <c r="AB30619" s="104"/>
      <c r="AC30619" s="104"/>
      <c r="AF30619" s="104"/>
      <c r="AG30619" s="104"/>
      <c r="AK30619" s="104"/>
      <c r="AL30619" s="104"/>
      <c r="AO30619" s="104"/>
      <c r="AP30619" s="104"/>
    </row>
    <row r="30620" spans="21:42" ht="15" customHeight="1" x14ac:dyDescent="0.25">
      <c r="U30620" s="104"/>
      <c r="AB30620" s="104"/>
      <c r="AC30620" s="104"/>
      <c r="AF30620" s="104"/>
      <c r="AG30620" s="104"/>
      <c r="AK30620" s="104"/>
      <c r="AL30620" s="104"/>
      <c r="AO30620" s="104"/>
      <c r="AP30620" s="104"/>
    </row>
    <row r="30621" spans="21:42" ht="15" customHeight="1" x14ac:dyDescent="0.25">
      <c r="U30621" s="104"/>
      <c r="AB30621" s="104"/>
      <c r="AC30621" s="104"/>
      <c r="AF30621" s="104"/>
      <c r="AG30621" s="104"/>
      <c r="AK30621" s="104"/>
      <c r="AL30621" s="104"/>
      <c r="AO30621" s="104"/>
      <c r="AP30621" s="104"/>
    </row>
    <row r="30622" spans="21:42" ht="15" customHeight="1" x14ac:dyDescent="0.25">
      <c r="U30622" s="104"/>
      <c r="AB30622" s="104"/>
      <c r="AC30622" s="104"/>
      <c r="AF30622" s="104"/>
      <c r="AG30622" s="104"/>
      <c r="AK30622" s="104"/>
      <c r="AL30622" s="104"/>
      <c r="AO30622" s="104"/>
      <c r="AP30622" s="104"/>
    </row>
    <row r="30623" spans="21:42" ht="15" customHeight="1" x14ac:dyDescent="0.25">
      <c r="U30623" s="104"/>
      <c r="AB30623" s="104"/>
      <c r="AC30623" s="104"/>
      <c r="AF30623" s="104"/>
      <c r="AG30623" s="104"/>
      <c r="AK30623" s="104"/>
      <c r="AL30623" s="104"/>
      <c r="AO30623" s="104"/>
      <c r="AP30623" s="104"/>
    </row>
    <row r="30624" spans="21:42" ht="15" customHeight="1" x14ac:dyDescent="0.25">
      <c r="U30624" s="104"/>
      <c r="AB30624" s="104"/>
      <c r="AC30624" s="104"/>
      <c r="AF30624" s="104"/>
      <c r="AG30624" s="104"/>
      <c r="AK30624" s="104"/>
      <c r="AL30624" s="104"/>
      <c r="AO30624" s="104"/>
      <c r="AP30624" s="104"/>
    </row>
    <row r="30625" spans="21:42" ht="15" customHeight="1" x14ac:dyDescent="0.25">
      <c r="U30625" s="104"/>
      <c r="AB30625" s="104"/>
      <c r="AC30625" s="104"/>
      <c r="AF30625" s="104"/>
      <c r="AG30625" s="104"/>
      <c r="AK30625" s="104"/>
      <c r="AL30625" s="104"/>
      <c r="AO30625" s="104"/>
      <c r="AP30625" s="104"/>
    </row>
    <row r="30626" spans="21:42" ht="15" customHeight="1" x14ac:dyDescent="0.25">
      <c r="U30626" s="104"/>
      <c r="AB30626" s="104"/>
      <c r="AC30626" s="104"/>
      <c r="AF30626" s="104"/>
      <c r="AG30626" s="104"/>
      <c r="AK30626" s="104"/>
      <c r="AL30626" s="104"/>
      <c r="AO30626" s="104"/>
      <c r="AP30626" s="104"/>
    </row>
    <row r="30627" spans="21:42" ht="15" customHeight="1" x14ac:dyDescent="0.25">
      <c r="U30627" s="104"/>
      <c r="AB30627" s="104"/>
      <c r="AC30627" s="104"/>
      <c r="AF30627" s="104"/>
      <c r="AG30627" s="104"/>
      <c r="AK30627" s="104"/>
      <c r="AL30627" s="104"/>
      <c r="AO30627" s="104"/>
      <c r="AP30627" s="104"/>
    </row>
    <row r="30628" spans="21:42" ht="15" customHeight="1" x14ac:dyDescent="0.25">
      <c r="U30628" s="104"/>
      <c r="AB30628" s="104"/>
      <c r="AC30628" s="104"/>
      <c r="AF30628" s="104"/>
      <c r="AG30628" s="104"/>
      <c r="AK30628" s="104"/>
      <c r="AL30628" s="104"/>
      <c r="AO30628" s="104"/>
      <c r="AP30628" s="104"/>
    </row>
    <row r="30629" spans="21:42" ht="15" customHeight="1" x14ac:dyDescent="0.25">
      <c r="U30629" s="104"/>
      <c r="AB30629" s="104"/>
      <c r="AC30629" s="104"/>
      <c r="AF30629" s="104"/>
      <c r="AG30629" s="104"/>
      <c r="AK30629" s="104"/>
      <c r="AL30629" s="104"/>
      <c r="AO30629" s="104"/>
      <c r="AP30629" s="104"/>
    </row>
    <row r="30630" spans="21:42" ht="15" customHeight="1" x14ac:dyDescent="0.25">
      <c r="U30630" s="104"/>
      <c r="AB30630" s="104"/>
      <c r="AC30630" s="104"/>
      <c r="AF30630" s="104"/>
      <c r="AG30630" s="104"/>
      <c r="AK30630" s="104"/>
      <c r="AL30630" s="104"/>
      <c r="AO30630" s="104"/>
      <c r="AP30630" s="104"/>
    </row>
    <row r="30631" spans="21:42" ht="15" customHeight="1" x14ac:dyDescent="0.25">
      <c r="U30631" s="104"/>
      <c r="AB30631" s="104"/>
      <c r="AC30631" s="104"/>
      <c r="AF30631" s="104"/>
      <c r="AG30631" s="104"/>
      <c r="AK30631" s="104"/>
      <c r="AL30631" s="104"/>
      <c r="AO30631" s="104"/>
      <c r="AP30631" s="104"/>
    </row>
    <row r="30632" spans="21:42" ht="15" customHeight="1" x14ac:dyDescent="0.25">
      <c r="U30632" s="104"/>
      <c r="AB30632" s="104"/>
      <c r="AC30632" s="104"/>
      <c r="AF30632" s="104"/>
      <c r="AG30632" s="104"/>
      <c r="AK30632" s="104"/>
      <c r="AL30632" s="104"/>
      <c r="AO30632" s="104"/>
      <c r="AP30632" s="104"/>
    </row>
    <row r="30633" spans="21:42" ht="15" customHeight="1" x14ac:dyDescent="0.25">
      <c r="U30633" s="104"/>
      <c r="AB30633" s="104"/>
      <c r="AC30633" s="104"/>
      <c r="AF30633" s="104"/>
      <c r="AG30633" s="104"/>
      <c r="AK30633" s="104"/>
      <c r="AL30633" s="104"/>
      <c r="AO30633" s="104"/>
      <c r="AP30633" s="104"/>
    </row>
    <row r="30634" spans="21:42" ht="15" customHeight="1" x14ac:dyDescent="0.25">
      <c r="U30634" s="104"/>
      <c r="AB30634" s="104"/>
      <c r="AC30634" s="104"/>
      <c r="AF30634" s="104"/>
      <c r="AG30634" s="104"/>
      <c r="AK30634" s="104"/>
      <c r="AL30634" s="104"/>
      <c r="AO30634" s="104"/>
      <c r="AP30634" s="104"/>
    </row>
    <row r="30635" spans="21:42" ht="15" customHeight="1" x14ac:dyDescent="0.25">
      <c r="U30635" s="104"/>
      <c r="AB30635" s="104"/>
      <c r="AC30635" s="104"/>
      <c r="AF30635" s="104"/>
      <c r="AG30635" s="104"/>
      <c r="AK30635" s="104"/>
      <c r="AL30635" s="104"/>
      <c r="AO30635" s="104"/>
      <c r="AP30635" s="104"/>
    </row>
    <row r="30636" spans="21:42" ht="15" customHeight="1" x14ac:dyDescent="0.25">
      <c r="U30636" s="104"/>
      <c r="AB30636" s="104"/>
      <c r="AC30636" s="104"/>
      <c r="AF30636" s="104"/>
      <c r="AG30636" s="104"/>
      <c r="AK30636" s="104"/>
      <c r="AL30636" s="104"/>
      <c r="AO30636" s="104"/>
      <c r="AP30636" s="104"/>
    </row>
    <row r="30637" spans="21:42" ht="15" customHeight="1" x14ac:dyDescent="0.25">
      <c r="U30637" s="104"/>
      <c r="AB30637" s="104"/>
      <c r="AC30637" s="104"/>
      <c r="AF30637" s="104"/>
      <c r="AG30637" s="104"/>
      <c r="AK30637" s="104"/>
      <c r="AL30637" s="104"/>
      <c r="AO30637" s="104"/>
      <c r="AP30637" s="104"/>
    </row>
    <row r="30638" spans="21:42" ht="15" customHeight="1" x14ac:dyDescent="0.25">
      <c r="U30638" s="104"/>
      <c r="AB30638" s="104"/>
      <c r="AC30638" s="104"/>
      <c r="AF30638" s="104"/>
      <c r="AG30638" s="104"/>
      <c r="AK30638" s="104"/>
      <c r="AL30638" s="104"/>
      <c r="AO30638" s="104"/>
      <c r="AP30638" s="104"/>
    </row>
    <row r="30639" spans="21:42" ht="15" customHeight="1" x14ac:dyDescent="0.25">
      <c r="U30639" s="104"/>
      <c r="AB30639" s="104"/>
      <c r="AC30639" s="104"/>
      <c r="AF30639" s="104"/>
      <c r="AG30639" s="104"/>
      <c r="AK30639" s="104"/>
      <c r="AL30639" s="104"/>
      <c r="AO30639" s="104"/>
      <c r="AP30639" s="104"/>
    </row>
    <row r="30640" spans="21:42" ht="15" customHeight="1" x14ac:dyDescent="0.25">
      <c r="U30640" s="104"/>
      <c r="AB30640" s="104"/>
      <c r="AC30640" s="104"/>
      <c r="AF30640" s="104"/>
      <c r="AG30640" s="104"/>
      <c r="AK30640" s="104"/>
      <c r="AL30640" s="104"/>
      <c r="AO30640" s="104"/>
      <c r="AP30640" s="104"/>
    </row>
    <row r="30641" spans="21:42" ht="15" customHeight="1" x14ac:dyDescent="0.25">
      <c r="U30641" s="104"/>
      <c r="AB30641" s="104"/>
      <c r="AC30641" s="104"/>
      <c r="AF30641" s="104"/>
      <c r="AG30641" s="104"/>
      <c r="AK30641" s="104"/>
      <c r="AL30641" s="104"/>
      <c r="AO30641" s="104"/>
      <c r="AP30641" s="104"/>
    </row>
    <row r="30642" spans="21:42" ht="15" customHeight="1" x14ac:dyDescent="0.25">
      <c r="U30642" s="104"/>
      <c r="AB30642" s="104"/>
      <c r="AC30642" s="104"/>
      <c r="AF30642" s="104"/>
      <c r="AG30642" s="104"/>
      <c r="AK30642" s="104"/>
      <c r="AL30642" s="104"/>
      <c r="AO30642" s="104"/>
      <c r="AP30642" s="104"/>
    </row>
    <row r="30643" spans="21:42" ht="15" customHeight="1" x14ac:dyDescent="0.25">
      <c r="U30643" s="104"/>
      <c r="AB30643" s="104"/>
      <c r="AC30643" s="104"/>
      <c r="AF30643" s="104"/>
      <c r="AG30643" s="104"/>
      <c r="AK30643" s="104"/>
      <c r="AL30643" s="104"/>
      <c r="AO30643" s="104"/>
      <c r="AP30643" s="104"/>
    </row>
    <row r="30644" spans="21:42" ht="15" customHeight="1" x14ac:dyDescent="0.25">
      <c r="U30644" s="104"/>
      <c r="AB30644" s="104"/>
      <c r="AC30644" s="104"/>
      <c r="AF30644" s="104"/>
      <c r="AG30644" s="104"/>
      <c r="AK30644" s="104"/>
      <c r="AL30644" s="104"/>
      <c r="AO30644" s="104"/>
      <c r="AP30644" s="104"/>
    </row>
    <row r="30645" spans="21:42" ht="15" customHeight="1" x14ac:dyDescent="0.25">
      <c r="U30645" s="104"/>
      <c r="AB30645" s="104"/>
      <c r="AC30645" s="104"/>
      <c r="AF30645" s="104"/>
      <c r="AG30645" s="104"/>
      <c r="AK30645" s="104"/>
      <c r="AL30645" s="104"/>
      <c r="AO30645" s="104"/>
      <c r="AP30645" s="104"/>
    </row>
    <row r="30646" spans="21:42" ht="15" customHeight="1" x14ac:dyDescent="0.25">
      <c r="U30646" s="104"/>
      <c r="AB30646" s="104"/>
      <c r="AC30646" s="104"/>
      <c r="AF30646" s="104"/>
      <c r="AG30646" s="104"/>
      <c r="AK30646" s="104"/>
      <c r="AL30646" s="104"/>
      <c r="AO30646" s="104"/>
      <c r="AP30646" s="104"/>
    </row>
    <row r="30647" spans="21:42" ht="15" customHeight="1" x14ac:dyDescent="0.25">
      <c r="U30647" s="104"/>
      <c r="AB30647" s="104"/>
      <c r="AC30647" s="104"/>
      <c r="AF30647" s="104"/>
      <c r="AG30647" s="104"/>
      <c r="AK30647" s="104"/>
      <c r="AL30647" s="104"/>
      <c r="AO30647" s="104"/>
      <c r="AP30647" s="104"/>
    </row>
    <row r="30648" spans="21:42" ht="15" customHeight="1" x14ac:dyDescent="0.25">
      <c r="U30648" s="104"/>
      <c r="AB30648" s="104"/>
      <c r="AC30648" s="104"/>
      <c r="AF30648" s="104"/>
      <c r="AG30648" s="104"/>
      <c r="AK30648" s="104"/>
      <c r="AL30648" s="104"/>
      <c r="AO30648" s="104"/>
      <c r="AP30648" s="104"/>
    </row>
    <row r="30649" spans="21:42" ht="15" customHeight="1" x14ac:dyDescent="0.25">
      <c r="U30649" s="104"/>
      <c r="AB30649" s="104"/>
      <c r="AC30649" s="104"/>
      <c r="AF30649" s="104"/>
      <c r="AG30649" s="104"/>
      <c r="AK30649" s="104"/>
      <c r="AL30649" s="104"/>
      <c r="AO30649" s="104"/>
      <c r="AP30649" s="104"/>
    </row>
    <row r="30650" spans="21:42" ht="15" customHeight="1" x14ac:dyDescent="0.25">
      <c r="U30650" s="104"/>
      <c r="AB30650" s="104"/>
      <c r="AC30650" s="104"/>
      <c r="AF30650" s="104"/>
      <c r="AG30650" s="104"/>
      <c r="AK30650" s="104"/>
      <c r="AL30650" s="104"/>
      <c r="AO30650" s="104"/>
      <c r="AP30650" s="104"/>
    </row>
    <row r="30651" spans="21:42" ht="15" customHeight="1" x14ac:dyDescent="0.25">
      <c r="U30651" s="104"/>
      <c r="AB30651" s="104"/>
      <c r="AC30651" s="104"/>
      <c r="AF30651" s="104"/>
      <c r="AG30651" s="104"/>
      <c r="AK30651" s="104"/>
      <c r="AL30651" s="104"/>
      <c r="AO30651" s="104"/>
      <c r="AP30651" s="104"/>
    </row>
    <row r="30652" spans="21:42" ht="15" customHeight="1" x14ac:dyDescent="0.25">
      <c r="U30652" s="104"/>
      <c r="AB30652" s="104"/>
      <c r="AC30652" s="104"/>
      <c r="AF30652" s="104"/>
      <c r="AG30652" s="104"/>
      <c r="AK30652" s="104"/>
      <c r="AL30652" s="104"/>
      <c r="AO30652" s="104"/>
      <c r="AP30652" s="104"/>
    </row>
    <row r="30653" spans="21:42" ht="15" customHeight="1" x14ac:dyDescent="0.25">
      <c r="U30653" s="104"/>
      <c r="AB30653" s="104"/>
      <c r="AC30653" s="104"/>
      <c r="AF30653" s="104"/>
      <c r="AG30653" s="104"/>
      <c r="AK30653" s="104"/>
      <c r="AL30653" s="104"/>
      <c r="AO30653" s="104"/>
      <c r="AP30653" s="104"/>
    </row>
    <row r="30654" spans="21:42" ht="15" customHeight="1" x14ac:dyDescent="0.25">
      <c r="U30654" s="104"/>
      <c r="AB30654" s="104"/>
      <c r="AC30654" s="104"/>
      <c r="AF30654" s="104"/>
      <c r="AG30654" s="104"/>
      <c r="AK30654" s="104"/>
      <c r="AL30654" s="104"/>
      <c r="AO30654" s="104"/>
      <c r="AP30654" s="104"/>
    </row>
    <row r="30655" spans="21:42" ht="15" customHeight="1" x14ac:dyDescent="0.25">
      <c r="U30655" s="104"/>
      <c r="AB30655" s="104"/>
      <c r="AC30655" s="104"/>
      <c r="AF30655" s="104"/>
      <c r="AG30655" s="104"/>
      <c r="AK30655" s="104"/>
      <c r="AL30655" s="104"/>
      <c r="AO30655" s="104"/>
      <c r="AP30655" s="104"/>
    </row>
    <row r="30656" spans="21:42" ht="15" customHeight="1" x14ac:dyDescent="0.25">
      <c r="U30656" s="104"/>
      <c r="AB30656" s="104"/>
      <c r="AC30656" s="104"/>
      <c r="AF30656" s="104"/>
      <c r="AG30656" s="104"/>
      <c r="AK30656" s="104"/>
      <c r="AL30656" s="104"/>
      <c r="AO30656" s="104"/>
      <c r="AP30656" s="104"/>
    </row>
    <row r="30657" spans="21:42" ht="15" customHeight="1" x14ac:dyDescent="0.25">
      <c r="U30657" s="104"/>
      <c r="AB30657" s="104"/>
      <c r="AC30657" s="104"/>
      <c r="AF30657" s="104"/>
      <c r="AG30657" s="104"/>
      <c r="AK30657" s="104"/>
      <c r="AL30657" s="104"/>
      <c r="AO30657" s="104"/>
      <c r="AP30657" s="104"/>
    </row>
    <row r="30658" spans="21:42" ht="15" customHeight="1" x14ac:dyDescent="0.25">
      <c r="U30658" s="104"/>
      <c r="AB30658" s="104"/>
      <c r="AC30658" s="104"/>
      <c r="AF30658" s="104"/>
      <c r="AG30658" s="104"/>
      <c r="AK30658" s="104"/>
      <c r="AL30658" s="104"/>
      <c r="AO30658" s="104"/>
      <c r="AP30658" s="104"/>
    </row>
    <row r="30659" spans="21:42" ht="15" customHeight="1" x14ac:dyDescent="0.25">
      <c r="U30659" s="104"/>
      <c r="AB30659" s="104"/>
      <c r="AC30659" s="104"/>
      <c r="AF30659" s="104"/>
      <c r="AG30659" s="104"/>
      <c r="AK30659" s="104"/>
      <c r="AL30659" s="104"/>
      <c r="AO30659" s="104"/>
      <c r="AP30659" s="104"/>
    </row>
    <row r="30660" spans="21:42" ht="15" customHeight="1" x14ac:dyDescent="0.25">
      <c r="U30660" s="104"/>
      <c r="AB30660" s="104"/>
      <c r="AC30660" s="104"/>
      <c r="AF30660" s="104"/>
      <c r="AG30660" s="104"/>
      <c r="AK30660" s="104"/>
      <c r="AL30660" s="104"/>
      <c r="AO30660" s="104"/>
      <c r="AP30660" s="104"/>
    </row>
    <row r="30661" spans="21:42" ht="15" customHeight="1" x14ac:dyDescent="0.25">
      <c r="U30661" s="104"/>
      <c r="AB30661" s="104"/>
      <c r="AC30661" s="104"/>
      <c r="AF30661" s="104"/>
      <c r="AG30661" s="104"/>
      <c r="AK30661" s="104"/>
      <c r="AL30661" s="104"/>
      <c r="AO30661" s="104"/>
      <c r="AP30661" s="104"/>
    </row>
    <row r="30662" spans="21:42" ht="15" customHeight="1" x14ac:dyDescent="0.25">
      <c r="U30662" s="104"/>
      <c r="AB30662" s="104"/>
      <c r="AC30662" s="104"/>
      <c r="AF30662" s="104"/>
      <c r="AG30662" s="104"/>
      <c r="AK30662" s="104"/>
      <c r="AL30662" s="104"/>
      <c r="AO30662" s="104"/>
      <c r="AP30662" s="104"/>
    </row>
    <row r="30663" spans="21:42" ht="15" customHeight="1" x14ac:dyDescent="0.25">
      <c r="U30663" s="104"/>
      <c r="AB30663" s="104"/>
      <c r="AC30663" s="104"/>
      <c r="AF30663" s="104"/>
      <c r="AG30663" s="104"/>
      <c r="AK30663" s="104"/>
      <c r="AL30663" s="104"/>
      <c r="AO30663" s="104"/>
      <c r="AP30663" s="104"/>
    </row>
    <row r="30664" spans="21:42" ht="15" customHeight="1" x14ac:dyDescent="0.25">
      <c r="U30664" s="104"/>
      <c r="AB30664" s="104"/>
      <c r="AC30664" s="104"/>
      <c r="AF30664" s="104"/>
      <c r="AG30664" s="104"/>
      <c r="AK30664" s="104"/>
      <c r="AL30664" s="104"/>
      <c r="AO30664" s="104"/>
      <c r="AP30664" s="104"/>
    </row>
    <row r="30665" spans="21:42" ht="15" customHeight="1" x14ac:dyDescent="0.25">
      <c r="U30665" s="104"/>
      <c r="AB30665" s="104"/>
      <c r="AC30665" s="104"/>
      <c r="AF30665" s="104"/>
      <c r="AG30665" s="104"/>
      <c r="AK30665" s="104"/>
      <c r="AL30665" s="104"/>
      <c r="AO30665" s="104"/>
      <c r="AP30665" s="104"/>
    </row>
    <row r="30666" spans="21:42" ht="15" customHeight="1" x14ac:dyDescent="0.25">
      <c r="U30666" s="104"/>
      <c r="AB30666" s="104"/>
      <c r="AC30666" s="104"/>
      <c r="AF30666" s="104"/>
      <c r="AG30666" s="104"/>
      <c r="AK30666" s="104"/>
      <c r="AL30666" s="104"/>
      <c r="AO30666" s="104"/>
      <c r="AP30666" s="104"/>
    </row>
    <row r="30667" spans="21:42" ht="15" customHeight="1" x14ac:dyDescent="0.25">
      <c r="U30667" s="104"/>
      <c r="AB30667" s="104"/>
      <c r="AC30667" s="104"/>
      <c r="AF30667" s="104"/>
      <c r="AG30667" s="104"/>
      <c r="AK30667" s="104"/>
      <c r="AL30667" s="104"/>
      <c r="AO30667" s="104"/>
      <c r="AP30667" s="104"/>
    </row>
    <row r="30668" spans="21:42" ht="15" customHeight="1" x14ac:dyDescent="0.25">
      <c r="U30668" s="104"/>
      <c r="AB30668" s="104"/>
      <c r="AC30668" s="104"/>
      <c r="AF30668" s="104"/>
      <c r="AG30668" s="104"/>
      <c r="AK30668" s="104"/>
      <c r="AL30668" s="104"/>
      <c r="AO30668" s="104"/>
      <c r="AP30668" s="104"/>
    </row>
    <row r="30669" spans="21:42" ht="15" customHeight="1" x14ac:dyDescent="0.25">
      <c r="U30669" s="104"/>
      <c r="AB30669" s="104"/>
      <c r="AC30669" s="104"/>
      <c r="AF30669" s="104"/>
      <c r="AG30669" s="104"/>
      <c r="AK30669" s="104"/>
      <c r="AL30669" s="104"/>
      <c r="AO30669" s="104"/>
      <c r="AP30669" s="104"/>
    </row>
    <row r="30670" spans="21:42" ht="15" customHeight="1" x14ac:dyDescent="0.25">
      <c r="U30670" s="104"/>
      <c r="AB30670" s="104"/>
      <c r="AC30670" s="104"/>
      <c r="AF30670" s="104"/>
      <c r="AG30670" s="104"/>
      <c r="AK30670" s="104"/>
      <c r="AL30670" s="104"/>
      <c r="AO30670" s="104"/>
      <c r="AP30670" s="104"/>
    </row>
    <row r="30671" spans="21:42" ht="15" customHeight="1" x14ac:dyDescent="0.25">
      <c r="U30671" s="104"/>
      <c r="AB30671" s="104"/>
      <c r="AC30671" s="104"/>
      <c r="AF30671" s="104"/>
      <c r="AG30671" s="104"/>
      <c r="AK30671" s="104"/>
      <c r="AL30671" s="104"/>
      <c r="AO30671" s="104"/>
      <c r="AP30671" s="104"/>
    </row>
    <row r="30672" spans="21:42" ht="15" customHeight="1" x14ac:dyDescent="0.25">
      <c r="U30672" s="104"/>
      <c r="AB30672" s="104"/>
      <c r="AC30672" s="104"/>
      <c r="AF30672" s="104"/>
      <c r="AG30672" s="104"/>
      <c r="AK30672" s="104"/>
      <c r="AL30672" s="104"/>
      <c r="AO30672" s="104"/>
      <c r="AP30672" s="104"/>
    </row>
    <row r="30673" spans="21:42" ht="15" customHeight="1" x14ac:dyDescent="0.25">
      <c r="U30673" s="104"/>
      <c r="AB30673" s="104"/>
      <c r="AC30673" s="104"/>
      <c r="AF30673" s="104"/>
      <c r="AG30673" s="104"/>
      <c r="AK30673" s="104"/>
      <c r="AL30673" s="104"/>
      <c r="AO30673" s="104"/>
      <c r="AP30673" s="104"/>
    </row>
    <row r="30674" spans="21:42" ht="15" customHeight="1" x14ac:dyDescent="0.25">
      <c r="U30674" s="104"/>
      <c r="AB30674" s="104"/>
      <c r="AC30674" s="104"/>
      <c r="AF30674" s="104"/>
      <c r="AG30674" s="104"/>
      <c r="AK30674" s="104"/>
      <c r="AL30674" s="104"/>
      <c r="AO30674" s="104"/>
      <c r="AP30674" s="104"/>
    </row>
    <row r="30675" spans="21:42" ht="15" customHeight="1" x14ac:dyDescent="0.25">
      <c r="U30675" s="104"/>
      <c r="AB30675" s="104"/>
      <c r="AC30675" s="104"/>
      <c r="AF30675" s="104"/>
      <c r="AG30675" s="104"/>
      <c r="AK30675" s="104"/>
      <c r="AL30675" s="104"/>
      <c r="AO30675" s="104"/>
      <c r="AP30675" s="104"/>
    </row>
    <row r="30676" spans="21:42" ht="15" customHeight="1" x14ac:dyDescent="0.25">
      <c r="U30676" s="104"/>
      <c r="AB30676" s="104"/>
      <c r="AC30676" s="104"/>
      <c r="AF30676" s="104"/>
      <c r="AG30676" s="104"/>
      <c r="AK30676" s="104"/>
      <c r="AL30676" s="104"/>
      <c r="AO30676" s="104"/>
      <c r="AP30676" s="104"/>
    </row>
    <row r="30677" spans="21:42" ht="15" customHeight="1" x14ac:dyDescent="0.25">
      <c r="U30677" s="104"/>
      <c r="AB30677" s="104"/>
      <c r="AC30677" s="104"/>
      <c r="AF30677" s="104"/>
      <c r="AG30677" s="104"/>
      <c r="AK30677" s="104"/>
      <c r="AL30677" s="104"/>
      <c r="AO30677" s="104"/>
      <c r="AP30677" s="104"/>
    </row>
    <row r="30678" spans="21:42" ht="15" customHeight="1" x14ac:dyDescent="0.25">
      <c r="U30678" s="104"/>
      <c r="AB30678" s="104"/>
      <c r="AC30678" s="104"/>
      <c r="AF30678" s="104"/>
      <c r="AG30678" s="104"/>
      <c r="AK30678" s="104"/>
      <c r="AL30678" s="104"/>
      <c r="AO30678" s="104"/>
      <c r="AP30678" s="104"/>
    </row>
    <row r="30679" spans="21:42" ht="15" customHeight="1" x14ac:dyDescent="0.25">
      <c r="U30679" s="104"/>
      <c r="AB30679" s="104"/>
      <c r="AC30679" s="104"/>
      <c r="AF30679" s="104"/>
      <c r="AG30679" s="104"/>
      <c r="AK30679" s="104"/>
      <c r="AL30679" s="104"/>
      <c r="AO30679" s="104"/>
      <c r="AP30679" s="104"/>
    </row>
    <row r="30680" spans="21:42" ht="15" customHeight="1" x14ac:dyDescent="0.25">
      <c r="U30680" s="104"/>
      <c r="AB30680" s="104"/>
      <c r="AC30680" s="104"/>
      <c r="AF30680" s="104"/>
      <c r="AG30680" s="104"/>
      <c r="AK30680" s="104"/>
      <c r="AL30680" s="104"/>
      <c r="AO30680" s="104"/>
      <c r="AP30680" s="104"/>
    </row>
    <row r="30681" spans="21:42" ht="15" customHeight="1" x14ac:dyDescent="0.25">
      <c r="U30681" s="104"/>
      <c r="AB30681" s="104"/>
      <c r="AC30681" s="104"/>
      <c r="AF30681" s="104"/>
      <c r="AG30681" s="104"/>
      <c r="AK30681" s="104"/>
      <c r="AL30681" s="104"/>
      <c r="AO30681" s="104"/>
      <c r="AP30681" s="104"/>
    </row>
    <row r="30682" spans="21:42" ht="15" customHeight="1" x14ac:dyDescent="0.25">
      <c r="U30682" s="104"/>
      <c r="AB30682" s="104"/>
      <c r="AC30682" s="104"/>
      <c r="AF30682" s="104"/>
      <c r="AG30682" s="104"/>
      <c r="AK30682" s="104"/>
      <c r="AL30682" s="104"/>
      <c r="AO30682" s="104"/>
      <c r="AP30682" s="104"/>
    </row>
    <row r="30683" spans="21:42" ht="15" customHeight="1" x14ac:dyDescent="0.25">
      <c r="U30683" s="104"/>
      <c r="AB30683" s="104"/>
      <c r="AC30683" s="104"/>
      <c r="AF30683" s="104"/>
      <c r="AG30683" s="104"/>
      <c r="AK30683" s="104"/>
      <c r="AL30683" s="104"/>
      <c r="AO30683" s="104"/>
      <c r="AP30683" s="104"/>
    </row>
    <row r="30684" spans="21:42" ht="15" customHeight="1" x14ac:dyDescent="0.25">
      <c r="U30684" s="104"/>
      <c r="AB30684" s="104"/>
      <c r="AC30684" s="104"/>
      <c r="AF30684" s="104"/>
      <c r="AG30684" s="104"/>
      <c r="AK30684" s="104"/>
      <c r="AL30684" s="104"/>
      <c r="AO30684" s="104"/>
      <c r="AP30684" s="104"/>
    </row>
    <row r="30685" spans="21:42" ht="15" customHeight="1" x14ac:dyDescent="0.25">
      <c r="U30685" s="104"/>
      <c r="AB30685" s="104"/>
      <c r="AC30685" s="104"/>
      <c r="AF30685" s="104"/>
      <c r="AG30685" s="104"/>
      <c r="AK30685" s="104"/>
      <c r="AL30685" s="104"/>
      <c r="AO30685" s="104"/>
      <c r="AP30685" s="104"/>
    </row>
    <row r="30686" spans="21:42" ht="15" customHeight="1" x14ac:dyDescent="0.25">
      <c r="U30686" s="104"/>
      <c r="AB30686" s="104"/>
      <c r="AC30686" s="104"/>
      <c r="AF30686" s="104"/>
      <c r="AG30686" s="104"/>
      <c r="AK30686" s="104"/>
      <c r="AL30686" s="104"/>
      <c r="AO30686" s="104"/>
      <c r="AP30686" s="104"/>
    </row>
    <row r="30687" spans="21:42" ht="15" customHeight="1" x14ac:dyDescent="0.25">
      <c r="U30687" s="104"/>
      <c r="AB30687" s="104"/>
      <c r="AC30687" s="104"/>
      <c r="AF30687" s="104"/>
      <c r="AG30687" s="104"/>
      <c r="AK30687" s="104"/>
      <c r="AL30687" s="104"/>
      <c r="AO30687" s="104"/>
      <c r="AP30687" s="104"/>
    </row>
    <row r="30688" spans="21:42" ht="15" customHeight="1" x14ac:dyDescent="0.25">
      <c r="U30688" s="104"/>
      <c r="AB30688" s="104"/>
      <c r="AC30688" s="104"/>
      <c r="AF30688" s="104"/>
      <c r="AG30688" s="104"/>
      <c r="AK30688" s="104"/>
      <c r="AL30688" s="104"/>
      <c r="AO30688" s="104"/>
      <c r="AP30688" s="104"/>
    </row>
    <row r="30689" spans="21:42" ht="15" customHeight="1" x14ac:dyDescent="0.25">
      <c r="U30689" s="104"/>
      <c r="AB30689" s="104"/>
      <c r="AC30689" s="104"/>
      <c r="AF30689" s="104"/>
      <c r="AG30689" s="104"/>
      <c r="AK30689" s="104"/>
      <c r="AL30689" s="104"/>
      <c r="AO30689" s="104"/>
      <c r="AP30689" s="104"/>
    </row>
    <row r="30690" spans="21:42" ht="15" customHeight="1" x14ac:dyDescent="0.25">
      <c r="U30690" s="104"/>
      <c r="AB30690" s="104"/>
      <c r="AC30690" s="104"/>
      <c r="AF30690" s="104"/>
      <c r="AG30690" s="104"/>
      <c r="AK30690" s="104"/>
      <c r="AL30690" s="104"/>
      <c r="AO30690" s="104"/>
      <c r="AP30690" s="104"/>
    </row>
    <row r="30691" spans="21:42" ht="15" customHeight="1" x14ac:dyDescent="0.25">
      <c r="U30691" s="104"/>
      <c r="AB30691" s="104"/>
      <c r="AC30691" s="104"/>
      <c r="AF30691" s="104"/>
      <c r="AG30691" s="104"/>
      <c r="AK30691" s="104"/>
      <c r="AL30691" s="104"/>
      <c r="AO30691" s="104"/>
      <c r="AP30691" s="104"/>
    </row>
    <row r="30692" spans="21:42" ht="15" customHeight="1" x14ac:dyDescent="0.25">
      <c r="U30692" s="104"/>
      <c r="AB30692" s="104"/>
      <c r="AC30692" s="104"/>
      <c r="AF30692" s="104"/>
      <c r="AG30692" s="104"/>
      <c r="AK30692" s="104"/>
      <c r="AL30692" s="104"/>
      <c r="AO30692" s="104"/>
      <c r="AP30692" s="104"/>
    </row>
    <row r="30693" spans="21:42" ht="15" customHeight="1" x14ac:dyDescent="0.25">
      <c r="U30693" s="104"/>
      <c r="AB30693" s="104"/>
      <c r="AC30693" s="104"/>
      <c r="AF30693" s="104"/>
      <c r="AG30693" s="104"/>
      <c r="AK30693" s="104"/>
      <c r="AL30693" s="104"/>
      <c r="AO30693" s="104"/>
      <c r="AP30693" s="104"/>
    </row>
    <row r="30694" spans="21:42" ht="15" customHeight="1" x14ac:dyDescent="0.25">
      <c r="U30694" s="104"/>
      <c r="AB30694" s="104"/>
      <c r="AC30694" s="104"/>
      <c r="AF30694" s="104"/>
      <c r="AG30694" s="104"/>
      <c r="AK30694" s="104"/>
      <c r="AL30694" s="104"/>
      <c r="AO30694" s="104"/>
      <c r="AP30694" s="104"/>
    </row>
    <row r="30695" spans="21:42" ht="15" customHeight="1" x14ac:dyDescent="0.25">
      <c r="U30695" s="104"/>
      <c r="AB30695" s="104"/>
      <c r="AC30695" s="104"/>
      <c r="AF30695" s="104"/>
      <c r="AG30695" s="104"/>
      <c r="AK30695" s="104"/>
      <c r="AL30695" s="104"/>
      <c r="AO30695" s="104"/>
      <c r="AP30695" s="104"/>
    </row>
    <row r="30696" spans="21:42" ht="15" customHeight="1" x14ac:dyDescent="0.25">
      <c r="U30696" s="104"/>
      <c r="AB30696" s="104"/>
      <c r="AC30696" s="104"/>
      <c r="AF30696" s="104"/>
      <c r="AG30696" s="104"/>
      <c r="AK30696" s="104"/>
      <c r="AL30696" s="104"/>
      <c r="AO30696" s="104"/>
      <c r="AP30696" s="104"/>
    </row>
    <row r="30697" spans="21:42" ht="15" customHeight="1" x14ac:dyDescent="0.25">
      <c r="U30697" s="104"/>
      <c r="AB30697" s="104"/>
      <c r="AC30697" s="104"/>
      <c r="AF30697" s="104"/>
      <c r="AG30697" s="104"/>
      <c r="AK30697" s="104"/>
      <c r="AL30697" s="104"/>
      <c r="AO30697" s="104"/>
      <c r="AP30697" s="104"/>
    </row>
    <row r="30698" spans="21:42" ht="15" customHeight="1" x14ac:dyDescent="0.25">
      <c r="U30698" s="104"/>
      <c r="AB30698" s="104"/>
      <c r="AC30698" s="104"/>
      <c r="AF30698" s="104"/>
      <c r="AG30698" s="104"/>
      <c r="AK30698" s="104"/>
      <c r="AL30698" s="104"/>
      <c r="AO30698" s="104"/>
      <c r="AP30698" s="104"/>
    </row>
    <row r="30699" spans="21:42" ht="15" customHeight="1" x14ac:dyDescent="0.25">
      <c r="U30699" s="104"/>
      <c r="AB30699" s="104"/>
      <c r="AC30699" s="104"/>
      <c r="AF30699" s="104"/>
      <c r="AG30699" s="104"/>
      <c r="AK30699" s="104"/>
      <c r="AL30699" s="104"/>
      <c r="AO30699" s="104"/>
      <c r="AP30699" s="104"/>
    </row>
    <row r="30700" spans="21:42" ht="15" customHeight="1" x14ac:dyDescent="0.25">
      <c r="U30700" s="104"/>
      <c r="AB30700" s="104"/>
      <c r="AC30700" s="104"/>
      <c r="AF30700" s="104"/>
      <c r="AG30700" s="104"/>
      <c r="AK30700" s="104"/>
      <c r="AL30700" s="104"/>
      <c r="AO30700" s="104"/>
      <c r="AP30700" s="104"/>
    </row>
    <row r="30701" spans="21:42" ht="15" customHeight="1" x14ac:dyDescent="0.25">
      <c r="U30701" s="104"/>
      <c r="AB30701" s="104"/>
      <c r="AC30701" s="104"/>
      <c r="AF30701" s="104"/>
      <c r="AG30701" s="104"/>
      <c r="AK30701" s="104"/>
      <c r="AL30701" s="104"/>
      <c r="AO30701" s="104"/>
      <c r="AP30701" s="104"/>
    </row>
    <row r="30702" spans="21:42" ht="15" customHeight="1" x14ac:dyDescent="0.25">
      <c r="U30702" s="104"/>
      <c r="AB30702" s="104"/>
      <c r="AC30702" s="104"/>
      <c r="AF30702" s="104"/>
      <c r="AG30702" s="104"/>
      <c r="AK30702" s="104"/>
      <c r="AL30702" s="104"/>
      <c r="AO30702" s="104"/>
      <c r="AP30702" s="104"/>
    </row>
    <row r="30703" spans="21:42" ht="15" customHeight="1" x14ac:dyDescent="0.25">
      <c r="U30703" s="104"/>
      <c r="AB30703" s="104"/>
      <c r="AC30703" s="104"/>
      <c r="AF30703" s="104"/>
      <c r="AG30703" s="104"/>
      <c r="AK30703" s="104"/>
      <c r="AL30703" s="104"/>
      <c r="AO30703" s="104"/>
      <c r="AP30703" s="104"/>
    </row>
    <row r="30704" spans="21:42" ht="15" customHeight="1" x14ac:dyDescent="0.25">
      <c r="U30704" s="104"/>
      <c r="AB30704" s="104"/>
      <c r="AC30704" s="104"/>
      <c r="AF30704" s="104"/>
      <c r="AG30704" s="104"/>
      <c r="AK30704" s="104"/>
      <c r="AL30704" s="104"/>
      <c r="AO30704" s="104"/>
      <c r="AP30704" s="104"/>
    </row>
    <row r="30705" spans="21:42" ht="15" customHeight="1" x14ac:dyDescent="0.25">
      <c r="U30705" s="104"/>
      <c r="AB30705" s="104"/>
      <c r="AC30705" s="104"/>
      <c r="AF30705" s="104"/>
      <c r="AG30705" s="104"/>
      <c r="AK30705" s="104"/>
      <c r="AL30705" s="104"/>
      <c r="AO30705" s="104"/>
      <c r="AP30705" s="104"/>
    </row>
    <row r="30706" spans="21:42" ht="15" customHeight="1" x14ac:dyDescent="0.25">
      <c r="U30706" s="104"/>
      <c r="AB30706" s="104"/>
      <c r="AC30706" s="104"/>
      <c r="AF30706" s="104"/>
      <c r="AG30706" s="104"/>
      <c r="AK30706" s="104"/>
      <c r="AL30706" s="104"/>
      <c r="AO30706" s="104"/>
      <c r="AP30706" s="104"/>
    </row>
    <row r="30707" spans="21:42" ht="15" customHeight="1" x14ac:dyDescent="0.25">
      <c r="U30707" s="104"/>
      <c r="AB30707" s="104"/>
      <c r="AC30707" s="104"/>
      <c r="AF30707" s="104"/>
      <c r="AG30707" s="104"/>
      <c r="AK30707" s="104"/>
      <c r="AL30707" s="104"/>
      <c r="AO30707" s="104"/>
      <c r="AP30707" s="104"/>
    </row>
    <row r="30708" spans="21:42" ht="15" customHeight="1" x14ac:dyDescent="0.25">
      <c r="U30708" s="104"/>
      <c r="AB30708" s="104"/>
      <c r="AC30708" s="104"/>
      <c r="AF30708" s="104"/>
      <c r="AG30708" s="104"/>
      <c r="AK30708" s="104"/>
      <c r="AL30708" s="104"/>
      <c r="AO30708" s="104"/>
      <c r="AP30708" s="104"/>
    </row>
    <row r="30709" spans="21:42" ht="15" customHeight="1" x14ac:dyDescent="0.25">
      <c r="U30709" s="104"/>
      <c r="AB30709" s="104"/>
      <c r="AC30709" s="104"/>
      <c r="AF30709" s="104"/>
      <c r="AG30709" s="104"/>
      <c r="AK30709" s="104"/>
      <c r="AL30709" s="104"/>
      <c r="AO30709" s="104"/>
      <c r="AP30709" s="104"/>
    </row>
    <row r="30710" spans="21:42" ht="15" customHeight="1" x14ac:dyDescent="0.25">
      <c r="U30710" s="104"/>
      <c r="AB30710" s="104"/>
      <c r="AC30710" s="104"/>
      <c r="AF30710" s="104"/>
      <c r="AG30710" s="104"/>
      <c r="AK30710" s="104"/>
      <c r="AL30710" s="104"/>
      <c r="AO30710" s="104"/>
      <c r="AP30710" s="104"/>
    </row>
    <row r="30711" spans="21:42" ht="15" customHeight="1" x14ac:dyDescent="0.25">
      <c r="U30711" s="104"/>
      <c r="AB30711" s="104"/>
      <c r="AC30711" s="104"/>
      <c r="AF30711" s="104"/>
      <c r="AG30711" s="104"/>
      <c r="AK30711" s="104"/>
      <c r="AL30711" s="104"/>
      <c r="AO30711" s="104"/>
      <c r="AP30711" s="104"/>
    </row>
    <row r="30712" spans="21:42" ht="15" customHeight="1" x14ac:dyDescent="0.25">
      <c r="U30712" s="104"/>
      <c r="AB30712" s="104"/>
      <c r="AC30712" s="104"/>
      <c r="AF30712" s="104"/>
      <c r="AG30712" s="104"/>
      <c r="AK30712" s="104"/>
      <c r="AL30712" s="104"/>
      <c r="AO30712" s="104"/>
      <c r="AP30712" s="104"/>
    </row>
    <row r="30713" spans="21:42" ht="15" customHeight="1" x14ac:dyDescent="0.25">
      <c r="U30713" s="104"/>
      <c r="AB30713" s="104"/>
      <c r="AC30713" s="104"/>
      <c r="AF30713" s="104"/>
      <c r="AG30713" s="104"/>
      <c r="AK30713" s="104"/>
      <c r="AL30713" s="104"/>
      <c r="AO30713" s="104"/>
      <c r="AP30713" s="104"/>
    </row>
    <row r="30714" spans="21:42" ht="15" customHeight="1" x14ac:dyDescent="0.25">
      <c r="U30714" s="104"/>
      <c r="AB30714" s="104"/>
      <c r="AC30714" s="104"/>
      <c r="AF30714" s="104"/>
      <c r="AG30714" s="104"/>
      <c r="AK30714" s="104"/>
      <c r="AL30714" s="104"/>
      <c r="AO30714" s="104"/>
      <c r="AP30714" s="104"/>
    </row>
    <row r="30715" spans="21:42" ht="15" customHeight="1" x14ac:dyDescent="0.25">
      <c r="U30715" s="104"/>
      <c r="AB30715" s="104"/>
      <c r="AC30715" s="104"/>
      <c r="AF30715" s="104"/>
      <c r="AG30715" s="104"/>
      <c r="AK30715" s="104"/>
      <c r="AL30715" s="104"/>
      <c r="AO30715" s="104"/>
      <c r="AP30715" s="104"/>
    </row>
    <row r="30716" spans="21:42" ht="15" customHeight="1" x14ac:dyDescent="0.25">
      <c r="U30716" s="104"/>
      <c r="AB30716" s="104"/>
      <c r="AC30716" s="104"/>
      <c r="AF30716" s="104"/>
      <c r="AG30716" s="104"/>
      <c r="AK30716" s="104"/>
      <c r="AL30716" s="104"/>
      <c r="AO30716" s="104"/>
      <c r="AP30716" s="104"/>
    </row>
    <row r="30717" spans="21:42" ht="15" customHeight="1" x14ac:dyDescent="0.25">
      <c r="U30717" s="104"/>
      <c r="AB30717" s="104"/>
      <c r="AC30717" s="104"/>
      <c r="AF30717" s="104"/>
      <c r="AG30717" s="104"/>
      <c r="AK30717" s="104"/>
      <c r="AL30717" s="104"/>
      <c r="AO30717" s="104"/>
      <c r="AP30717" s="104"/>
    </row>
    <row r="30718" spans="21:42" ht="15" customHeight="1" x14ac:dyDescent="0.25">
      <c r="U30718" s="104"/>
      <c r="AB30718" s="104"/>
      <c r="AC30718" s="104"/>
      <c r="AF30718" s="104"/>
      <c r="AG30718" s="104"/>
      <c r="AK30718" s="104"/>
      <c r="AL30718" s="104"/>
      <c r="AO30718" s="104"/>
      <c r="AP30718" s="104"/>
    </row>
    <row r="30719" spans="21:42" ht="15" customHeight="1" x14ac:dyDescent="0.25">
      <c r="U30719" s="104"/>
      <c r="AB30719" s="104"/>
      <c r="AC30719" s="104"/>
      <c r="AF30719" s="104"/>
      <c r="AG30719" s="104"/>
      <c r="AK30719" s="104"/>
      <c r="AL30719" s="104"/>
      <c r="AO30719" s="104"/>
      <c r="AP30719" s="104"/>
    </row>
    <row r="30720" spans="21:42" ht="15" customHeight="1" x14ac:dyDescent="0.25">
      <c r="U30720" s="104"/>
      <c r="AB30720" s="104"/>
      <c r="AC30720" s="104"/>
      <c r="AF30720" s="104"/>
      <c r="AG30720" s="104"/>
      <c r="AK30720" s="104"/>
      <c r="AL30720" s="104"/>
      <c r="AO30720" s="104"/>
      <c r="AP30720" s="104"/>
    </row>
    <row r="30721" spans="21:42" ht="15" customHeight="1" x14ac:dyDescent="0.25">
      <c r="U30721" s="104"/>
      <c r="AB30721" s="104"/>
      <c r="AC30721" s="104"/>
      <c r="AF30721" s="104"/>
      <c r="AG30721" s="104"/>
      <c r="AK30721" s="104"/>
      <c r="AL30721" s="104"/>
      <c r="AO30721" s="104"/>
      <c r="AP30721" s="104"/>
    </row>
    <row r="30722" spans="21:42" ht="15" customHeight="1" x14ac:dyDescent="0.25">
      <c r="U30722" s="104"/>
      <c r="AB30722" s="104"/>
      <c r="AC30722" s="104"/>
      <c r="AF30722" s="104"/>
      <c r="AG30722" s="104"/>
      <c r="AK30722" s="104"/>
      <c r="AL30722" s="104"/>
      <c r="AO30722" s="104"/>
      <c r="AP30722" s="104"/>
    </row>
    <row r="30723" spans="21:42" ht="15" customHeight="1" x14ac:dyDescent="0.25">
      <c r="U30723" s="104"/>
      <c r="AB30723" s="104"/>
      <c r="AC30723" s="104"/>
      <c r="AF30723" s="104"/>
      <c r="AG30723" s="104"/>
      <c r="AK30723" s="104"/>
      <c r="AL30723" s="104"/>
      <c r="AO30723" s="104"/>
      <c r="AP30723" s="104"/>
    </row>
    <row r="30724" spans="21:42" ht="15" customHeight="1" x14ac:dyDescent="0.25">
      <c r="U30724" s="104"/>
      <c r="AB30724" s="104"/>
      <c r="AC30724" s="104"/>
      <c r="AF30724" s="104"/>
      <c r="AG30724" s="104"/>
      <c r="AK30724" s="104"/>
      <c r="AL30724" s="104"/>
      <c r="AO30724" s="104"/>
      <c r="AP30724" s="104"/>
    </row>
    <row r="30725" spans="21:42" ht="15" customHeight="1" x14ac:dyDescent="0.25">
      <c r="U30725" s="104"/>
      <c r="AB30725" s="104"/>
      <c r="AC30725" s="104"/>
      <c r="AF30725" s="104"/>
      <c r="AG30725" s="104"/>
      <c r="AK30725" s="104"/>
      <c r="AL30725" s="104"/>
      <c r="AO30725" s="104"/>
      <c r="AP30725" s="104"/>
    </row>
    <row r="30726" spans="21:42" ht="15" customHeight="1" x14ac:dyDescent="0.25">
      <c r="U30726" s="104"/>
      <c r="AB30726" s="104"/>
      <c r="AC30726" s="104"/>
      <c r="AF30726" s="104"/>
      <c r="AG30726" s="104"/>
      <c r="AK30726" s="104"/>
      <c r="AL30726" s="104"/>
      <c r="AO30726" s="104"/>
      <c r="AP30726" s="104"/>
    </row>
    <row r="30727" spans="21:42" ht="15" customHeight="1" x14ac:dyDescent="0.25">
      <c r="U30727" s="104"/>
      <c r="AB30727" s="104"/>
      <c r="AC30727" s="104"/>
      <c r="AF30727" s="104"/>
      <c r="AG30727" s="104"/>
      <c r="AK30727" s="104"/>
      <c r="AL30727" s="104"/>
      <c r="AO30727" s="104"/>
      <c r="AP30727" s="104"/>
    </row>
    <row r="30728" spans="21:42" ht="15" customHeight="1" x14ac:dyDescent="0.25">
      <c r="U30728" s="104"/>
      <c r="AB30728" s="104"/>
      <c r="AC30728" s="104"/>
      <c r="AF30728" s="104"/>
      <c r="AG30728" s="104"/>
      <c r="AK30728" s="104"/>
      <c r="AL30728" s="104"/>
      <c r="AO30728" s="104"/>
      <c r="AP30728" s="104"/>
    </row>
    <row r="30729" spans="21:42" ht="15" customHeight="1" x14ac:dyDescent="0.25">
      <c r="U30729" s="104"/>
      <c r="AB30729" s="104"/>
      <c r="AC30729" s="104"/>
      <c r="AF30729" s="104"/>
      <c r="AG30729" s="104"/>
      <c r="AK30729" s="104"/>
      <c r="AL30729" s="104"/>
      <c r="AO30729" s="104"/>
      <c r="AP30729" s="104"/>
    </row>
    <row r="30730" spans="21:42" ht="15" customHeight="1" x14ac:dyDescent="0.25">
      <c r="U30730" s="104"/>
      <c r="AB30730" s="104"/>
      <c r="AC30730" s="104"/>
      <c r="AF30730" s="104"/>
      <c r="AG30730" s="104"/>
      <c r="AK30730" s="104"/>
      <c r="AL30730" s="104"/>
      <c r="AO30730" s="104"/>
      <c r="AP30730" s="104"/>
    </row>
    <row r="30731" spans="21:42" ht="15" customHeight="1" x14ac:dyDescent="0.25">
      <c r="U30731" s="104"/>
      <c r="AB30731" s="104"/>
      <c r="AC30731" s="104"/>
      <c r="AF30731" s="104"/>
      <c r="AG30731" s="104"/>
      <c r="AK30731" s="104"/>
      <c r="AL30731" s="104"/>
      <c r="AO30731" s="104"/>
      <c r="AP30731" s="104"/>
    </row>
    <row r="30732" spans="21:42" ht="15" customHeight="1" x14ac:dyDescent="0.25">
      <c r="U30732" s="104"/>
      <c r="AB30732" s="104"/>
      <c r="AC30732" s="104"/>
      <c r="AF30732" s="104"/>
      <c r="AG30732" s="104"/>
      <c r="AK30732" s="104"/>
      <c r="AL30732" s="104"/>
      <c r="AO30732" s="104"/>
      <c r="AP30732" s="104"/>
    </row>
    <row r="30733" spans="21:42" ht="15" customHeight="1" x14ac:dyDescent="0.25">
      <c r="U30733" s="104"/>
      <c r="AB30733" s="104"/>
      <c r="AC30733" s="104"/>
      <c r="AF30733" s="104"/>
      <c r="AG30733" s="104"/>
      <c r="AK30733" s="104"/>
      <c r="AL30733" s="104"/>
      <c r="AO30733" s="104"/>
      <c r="AP30733" s="104"/>
    </row>
    <row r="30734" spans="21:42" ht="15" customHeight="1" x14ac:dyDescent="0.25">
      <c r="U30734" s="104"/>
      <c r="AB30734" s="104"/>
      <c r="AC30734" s="104"/>
      <c r="AF30734" s="104"/>
      <c r="AG30734" s="104"/>
      <c r="AK30734" s="104"/>
      <c r="AL30734" s="104"/>
      <c r="AO30734" s="104"/>
      <c r="AP30734" s="104"/>
    </row>
    <row r="30735" spans="21:42" ht="15" customHeight="1" x14ac:dyDescent="0.25">
      <c r="U30735" s="104"/>
      <c r="AB30735" s="104"/>
      <c r="AC30735" s="104"/>
      <c r="AF30735" s="104"/>
      <c r="AG30735" s="104"/>
      <c r="AK30735" s="104"/>
      <c r="AL30735" s="104"/>
      <c r="AO30735" s="104"/>
      <c r="AP30735" s="104"/>
    </row>
    <row r="30736" spans="21:42" ht="15" customHeight="1" x14ac:dyDescent="0.25">
      <c r="U30736" s="104"/>
      <c r="AB30736" s="104"/>
      <c r="AC30736" s="104"/>
      <c r="AF30736" s="104"/>
      <c r="AG30736" s="104"/>
      <c r="AK30736" s="104"/>
      <c r="AL30736" s="104"/>
      <c r="AO30736" s="104"/>
      <c r="AP30736" s="104"/>
    </row>
    <row r="30737" spans="21:42" ht="15" customHeight="1" x14ac:dyDescent="0.25">
      <c r="U30737" s="104"/>
      <c r="AB30737" s="104"/>
      <c r="AC30737" s="104"/>
      <c r="AF30737" s="104"/>
      <c r="AG30737" s="104"/>
      <c r="AK30737" s="104"/>
      <c r="AL30737" s="104"/>
      <c r="AO30737" s="104"/>
      <c r="AP30737" s="104"/>
    </row>
    <row r="30738" spans="21:42" ht="15" customHeight="1" x14ac:dyDescent="0.25">
      <c r="U30738" s="104"/>
      <c r="AB30738" s="104"/>
      <c r="AC30738" s="104"/>
      <c r="AF30738" s="104"/>
      <c r="AG30738" s="104"/>
      <c r="AK30738" s="104"/>
      <c r="AL30738" s="104"/>
      <c r="AO30738" s="104"/>
      <c r="AP30738" s="104"/>
    </row>
    <row r="30739" spans="21:42" ht="15" customHeight="1" x14ac:dyDescent="0.25">
      <c r="U30739" s="104"/>
      <c r="AB30739" s="104"/>
      <c r="AC30739" s="104"/>
      <c r="AF30739" s="104"/>
      <c r="AG30739" s="104"/>
      <c r="AK30739" s="104"/>
      <c r="AL30739" s="104"/>
      <c r="AO30739" s="104"/>
      <c r="AP30739" s="104"/>
    </row>
    <row r="30740" spans="21:42" ht="15" customHeight="1" x14ac:dyDescent="0.25">
      <c r="U30740" s="104"/>
      <c r="AB30740" s="104"/>
      <c r="AC30740" s="104"/>
      <c r="AF30740" s="104"/>
      <c r="AG30740" s="104"/>
      <c r="AK30740" s="104"/>
      <c r="AL30740" s="104"/>
      <c r="AO30740" s="104"/>
      <c r="AP30740" s="104"/>
    </row>
    <row r="30741" spans="21:42" ht="15" customHeight="1" x14ac:dyDescent="0.25">
      <c r="U30741" s="104"/>
      <c r="AB30741" s="104"/>
      <c r="AC30741" s="104"/>
      <c r="AF30741" s="104"/>
      <c r="AG30741" s="104"/>
      <c r="AK30741" s="104"/>
      <c r="AL30741" s="104"/>
      <c r="AO30741" s="104"/>
      <c r="AP30741" s="104"/>
    </row>
    <row r="30742" spans="21:42" ht="15" customHeight="1" x14ac:dyDescent="0.25">
      <c r="U30742" s="104"/>
      <c r="AB30742" s="104"/>
      <c r="AC30742" s="104"/>
      <c r="AF30742" s="104"/>
      <c r="AG30742" s="104"/>
      <c r="AK30742" s="104"/>
      <c r="AL30742" s="104"/>
      <c r="AO30742" s="104"/>
      <c r="AP30742" s="104"/>
    </row>
    <row r="30743" spans="21:42" ht="15" customHeight="1" x14ac:dyDescent="0.25">
      <c r="U30743" s="104"/>
      <c r="AB30743" s="104"/>
      <c r="AC30743" s="104"/>
      <c r="AF30743" s="104"/>
      <c r="AG30743" s="104"/>
      <c r="AK30743" s="104"/>
      <c r="AL30743" s="104"/>
      <c r="AO30743" s="104"/>
      <c r="AP30743" s="104"/>
    </row>
    <row r="30744" spans="21:42" ht="15" customHeight="1" x14ac:dyDescent="0.25">
      <c r="U30744" s="104"/>
      <c r="AB30744" s="104"/>
      <c r="AC30744" s="104"/>
      <c r="AF30744" s="104"/>
      <c r="AG30744" s="104"/>
      <c r="AK30744" s="104"/>
      <c r="AL30744" s="104"/>
      <c r="AO30744" s="104"/>
      <c r="AP30744" s="104"/>
    </row>
    <row r="30745" spans="21:42" ht="15" customHeight="1" x14ac:dyDescent="0.25">
      <c r="U30745" s="104"/>
      <c r="AB30745" s="104"/>
      <c r="AC30745" s="104"/>
      <c r="AF30745" s="104"/>
      <c r="AG30745" s="104"/>
      <c r="AK30745" s="104"/>
      <c r="AL30745" s="104"/>
      <c r="AO30745" s="104"/>
      <c r="AP30745" s="104"/>
    </row>
    <row r="30746" spans="21:42" ht="15" customHeight="1" x14ac:dyDescent="0.25">
      <c r="U30746" s="104"/>
      <c r="AB30746" s="104"/>
      <c r="AC30746" s="104"/>
      <c r="AF30746" s="104"/>
      <c r="AG30746" s="104"/>
      <c r="AK30746" s="104"/>
      <c r="AL30746" s="104"/>
      <c r="AO30746" s="104"/>
      <c r="AP30746" s="104"/>
    </row>
    <row r="30747" spans="21:42" ht="15" customHeight="1" x14ac:dyDescent="0.25">
      <c r="U30747" s="104"/>
      <c r="AB30747" s="104"/>
      <c r="AC30747" s="104"/>
      <c r="AF30747" s="104"/>
      <c r="AG30747" s="104"/>
      <c r="AK30747" s="104"/>
      <c r="AL30747" s="104"/>
      <c r="AO30747" s="104"/>
      <c r="AP30747" s="104"/>
    </row>
    <row r="30748" spans="21:42" ht="15" customHeight="1" x14ac:dyDescent="0.25">
      <c r="U30748" s="104"/>
      <c r="AB30748" s="104"/>
      <c r="AC30748" s="104"/>
      <c r="AF30748" s="104"/>
      <c r="AG30748" s="104"/>
      <c r="AK30748" s="104"/>
      <c r="AL30748" s="104"/>
      <c r="AO30748" s="104"/>
      <c r="AP30748" s="104"/>
    </row>
    <row r="30749" spans="21:42" ht="15" customHeight="1" x14ac:dyDescent="0.25">
      <c r="U30749" s="104"/>
      <c r="AB30749" s="104"/>
      <c r="AC30749" s="104"/>
      <c r="AF30749" s="104"/>
      <c r="AG30749" s="104"/>
      <c r="AK30749" s="104"/>
      <c r="AL30749" s="104"/>
      <c r="AO30749" s="104"/>
      <c r="AP30749" s="104"/>
    </row>
    <row r="30750" spans="21:42" ht="15" customHeight="1" x14ac:dyDescent="0.25">
      <c r="U30750" s="104"/>
      <c r="AB30750" s="104"/>
      <c r="AC30750" s="104"/>
      <c r="AF30750" s="104"/>
      <c r="AG30750" s="104"/>
      <c r="AK30750" s="104"/>
      <c r="AL30750" s="104"/>
      <c r="AO30750" s="104"/>
      <c r="AP30750" s="104"/>
    </row>
    <row r="30751" spans="21:42" ht="15" customHeight="1" x14ac:dyDescent="0.25">
      <c r="U30751" s="104"/>
      <c r="AB30751" s="104"/>
      <c r="AC30751" s="104"/>
      <c r="AF30751" s="104"/>
      <c r="AG30751" s="104"/>
      <c r="AK30751" s="104"/>
      <c r="AL30751" s="104"/>
      <c r="AO30751" s="104"/>
      <c r="AP30751" s="104"/>
    </row>
    <row r="30752" spans="21:42" ht="15" customHeight="1" x14ac:dyDescent="0.25">
      <c r="U30752" s="104"/>
      <c r="AB30752" s="104"/>
      <c r="AC30752" s="104"/>
      <c r="AF30752" s="104"/>
      <c r="AG30752" s="104"/>
      <c r="AK30752" s="104"/>
      <c r="AL30752" s="104"/>
      <c r="AO30752" s="104"/>
      <c r="AP30752" s="104"/>
    </row>
    <row r="30753" spans="21:42" ht="15" customHeight="1" x14ac:dyDescent="0.25">
      <c r="U30753" s="104"/>
      <c r="AB30753" s="104"/>
      <c r="AC30753" s="104"/>
      <c r="AF30753" s="104"/>
      <c r="AG30753" s="104"/>
      <c r="AK30753" s="104"/>
      <c r="AL30753" s="104"/>
      <c r="AO30753" s="104"/>
      <c r="AP30753" s="104"/>
    </row>
    <row r="30754" spans="21:42" ht="15" customHeight="1" x14ac:dyDescent="0.25">
      <c r="U30754" s="104"/>
      <c r="AB30754" s="104"/>
      <c r="AC30754" s="104"/>
      <c r="AF30754" s="104"/>
      <c r="AG30754" s="104"/>
      <c r="AK30754" s="104"/>
      <c r="AL30754" s="104"/>
      <c r="AO30754" s="104"/>
      <c r="AP30754" s="104"/>
    </row>
    <row r="30755" spans="21:42" ht="15" customHeight="1" x14ac:dyDescent="0.25">
      <c r="U30755" s="104"/>
      <c r="AB30755" s="104"/>
      <c r="AC30755" s="104"/>
      <c r="AF30755" s="104"/>
      <c r="AG30755" s="104"/>
      <c r="AK30755" s="104"/>
      <c r="AL30755" s="104"/>
      <c r="AO30755" s="104"/>
      <c r="AP30755" s="104"/>
    </row>
    <row r="30756" spans="21:42" ht="15" customHeight="1" x14ac:dyDescent="0.25">
      <c r="U30756" s="104"/>
      <c r="AB30756" s="104"/>
      <c r="AC30756" s="104"/>
      <c r="AF30756" s="104"/>
      <c r="AG30756" s="104"/>
      <c r="AK30756" s="104"/>
      <c r="AL30756" s="104"/>
      <c r="AO30756" s="104"/>
      <c r="AP30756" s="104"/>
    </row>
    <row r="30757" spans="21:42" ht="15" customHeight="1" x14ac:dyDescent="0.25">
      <c r="U30757" s="104"/>
      <c r="AB30757" s="104"/>
      <c r="AC30757" s="104"/>
      <c r="AF30757" s="104"/>
      <c r="AG30757" s="104"/>
      <c r="AK30757" s="104"/>
      <c r="AL30757" s="104"/>
      <c r="AO30757" s="104"/>
      <c r="AP30757" s="104"/>
    </row>
    <row r="30758" spans="21:42" ht="15" customHeight="1" x14ac:dyDescent="0.25">
      <c r="U30758" s="104"/>
      <c r="AB30758" s="104"/>
      <c r="AC30758" s="104"/>
      <c r="AF30758" s="104"/>
      <c r="AG30758" s="104"/>
      <c r="AK30758" s="104"/>
      <c r="AL30758" s="104"/>
      <c r="AO30758" s="104"/>
      <c r="AP30758" s="104"/>
    </row>
    <row r="30759" spans="21:42" ht="15" customHeight="1" x14ac:dyDescent="0.25">
      <c r="U30759" s="104"/>
      <c r="AB30759" s="104"/>
      <c r="AC30759" s="104"/>
      <c r="AF30759" s="104"/>
      <c r="AG30759" s="104"/>
      <c r="AK30759" s="104"/>
      <c r="AL30759" s="104"/>
      <c r="AO30759" s="104"/>
      <c r="AP30759" s="104"/>
    </row>
    <row r="30760" spans="21:42" ht="15" customHeight="1" x14ac:dyDescent="0.25">
      <c r="U30760" s="104"/>
      <c r="AB30760" s="104"/>
      <c r="AC30760" s="104"/>
      <c r="AF30760" s="104"/>
      <c r="AG30760" s="104"/>
      <c r="AK30760" s="104"/>
      <c r="AL30760" s="104"/>
      <c r="AO30760" s="104"/>
      <c r="AP30760" s="104"/>
    </row>
    <row r="30761" spans="21:42" ht="15" customHeight="1" x14ac:dyDescent="0.25">
      <c r="U30761" s="104"/>
      <c r="AB30761" s="104"/>
      <c r="AC30761" s="104"/>
      <c r="AF30761" s="104"/>
      <c r="AG30761" s="104"/>
      <c r="AK30761" s="104"/>
      <c r="AL30761" s="104"/>
      <c r="AO30761" s="104"/>
      <c r="AP30761" s="104"/>
    </row>
    <row r="30762" spans="21:42" ht="15" customHeight="1" x14ac:dyDescent="0.25">
      <c r="U30762" s="104"/>
      <c r="AB30762" s="104"/>
      <c r="AC30762" s="104"/>
      <c r="AF30762" s="104"/>
      <c r="AG30762" s="104"/>
      <c r="AK30762" s="104"/>
      <c r="AL30762" s="104"/>
      <c r="AO30762" s="104"/>
      <c r="AP30762" s="104"/>
    </row>
    <row r="30763" spans="21:42" ht="15" customHeight="1" x14ac:dyDescent="0.25">
      <c r="U30763" s="104"/>
      <c r="AB30763" s="104"/>
      <c r="AC30763" s="104"/>
      <c r="AF30763" s="104"/>
      <c r="AG30763" s="104"/>
      <c r="AK30763" s="104"/>
      <c r="AL30763" s="104"/>
      <c r="AO30763" s="104"/>
      <c r="AP30763" s="104"/>
    </row>
    <row r="30764" spans="21:42" ht="15" customHeight="1" x14ac:dyDescent="0.25">
      <c r="U30764" s="104"/>
      <c r="AB30764" s="104"/>
      <c r="AC30764" s="104"/>
      <c r="AF30764" s="104"/>
      <c r="AG30764" s="104"/>
      <c r="AK30764" s="104"/>
      <c r="AL30764" s="104"/>
      <c r="AO30764" s="104"/>
      <c r="AP30764" s="104"/>
    </row>
    <row r="30765" spans="21:42" ht="15" customHeight="1" x14ac:dyDescent="0.25">
      <c r="U30765" s="104"/>
      <c r="AB30765" s="104"/>
      <c r="AC30765" s="104"/>
      <c r="AF30765" s="104"/>
      <c r="AG30765" s="104"/>
      <c r="AK30765" s="104"/>
      <c r="AL30765" s="104"/>
      <c r="AO30765" s="104"/>
      <c r="AP30765" s="104"/>
    </row>
    <row r="30766" spans="21:42" ht="15" customHeight="1" x14ac:dyDescent="0.25">
      <c r="U30766" s="104"/>
      <c r="AB30766" s="104"/>
      <c r="AC30766" s="104"/>
      <c r="AF30766" s="104"/>
      <c r="AG30766" s="104"/>
      <c r="AK30766" s="104"/>
      <c r="AL30766" s="104"/>
      <c r="AO30766" s="104"/>
      <c r="AP30766" s="104"/>
    </row>
    <row r="30767" spans="21:42" ht="15" customHeight="1" x14ac:dyDescent="0.25">
      <c r="U30767" s="104"/>
      <c r="AB30767" s="104"/>
      <c r="AC30767" s="104"/>
      <c r="AF30767" s="104"/>
      <c r="AG30767" s="104"/>
      <c r="AK30767" s="104"/>
      <c r="AL30767" s="104"/>
      <c r="AO30767" s="104"/>
      <c r="AP30767" s="104"/>
    </row>
    <row r="30768" spans="21:42" ht="15" customHeight="1" x14ac:dyDescent="0.25">
      <c r="U30768" s="104"/>
      <c r="AB30768" s="104"/>
      <c r="AC30768" s="104"/>
      <c r="AF30768" s="104"/>
      <c r="AG30768" s="104"/>
      <c r="AK30768" s="104"/>
      <c r="AL30768" s="104"/>
      <c r="AO30768" s="104"/>
      <c r="AP30768" s="104"/>
    </row>
    <row r="30769" spans="21:42" ht="15" customHeight="1" x14ac:dyDescent="0.25">
      <c r="U30769" s="104"/>
      <c r="AB30769" s="104"/>
      <c r="AC30769" s="104"/>
      <c r="AF30769" s="104"/>
      <c r="AG30769" s="104"/>
      <c r="AK30769" s="104"/>
      <c r="AL30769" s="104"/>
      <c r="AO30769" s="104"/>
      <c r="AP30769" s="104"/>
    </row>
    <row r="30770" spans="21:42" ht="15" customHeight="1" x14ac:dyDescent="0.25">
      <c r="U30770" s="104"/>
      <c r="AB30770" s="104"/>
      <c r="AC30770" s="104"/>
      <c r="AF30770" s="104"/>
      <c r="AG30770" s="104"/>
      <c r="AK30770" s="104"/>
      <c r="AL30770" s="104"/>
      <c r="AO30770" s="104"/>
      <c r="AP30770" s="104"/>
    </row>
    <row r="30771" spans="21:42" ht="15" customHeight="1" x14ac:dyDescent="0.25">
      <c r="U30771" s="104"/>
      <c r="AB30771" s="104"/>
      <c r="AC30771" s="104"/>
      <c r="AF30771" s="104"/>
      <c r="AG30771" s="104"/>
      <c r="AK30771" s="104"/>
      <c r="AL30771" s="104"/>
      <c r="AO30771" s="104"/>
      <c r="AP30771" s="104"/>
    </row>
    <row r="30772" spans="21:42" ht="15" customHeight="1" x14ac:dyDescent="0.25">
      <c r="U30772" s="104"/>
      <c r="AB30772" s="104"/>
      <c r="AC30772" s="104"/>
      <c r="AF30772" s="104"/>
      <c r="AG30772" s="104"/>
      <c r="AK30772" s="104"/>
      <c r="AL30772" s="104"/>
      <c r="AO30772" s="104"/>
      <c r="AP30772" s="104"/>
    </row>
    <row r="30773" spans="21:42" ht="15" customHeight="1" x14ac:dyDescent="0.25">
      <c r="U30773" s="104"/>
      <c r="AB30773" s="104"/>
      <c r="AC30773" s="104"/>
      <c r="AF30773" s="104"/>
      <c r="AG30773" s="104"/>
      <c r="AK30773" s="104"/>
      <c r="AL30773" s="104"/>
      <c r="AO30773" s="104"/>
      <c r="AP30773" s="104"/>
    </row>
    <row r="30774" spans="21:42" ht="15" customHeight="1" x14ac:dyDescent="0.25">
      <c r="U30774" s="104"/>
      <c r="AB30774" s="104"/>
      <c r="AC30774" s="104"/>
      <c r="AF30774" s="104"/>
      <c r="AG30774" s="104"/>
      <c r="AK30774" s="104"/>
      <c r="AL30774" s="104"/>
      <c r="AO30774" s="104"/>
      <c r="AP30774" s="104"/>
    </row>
    <row r="30775" spans="21:42" ht="15" customHeight="1" x14ac:dyDescent="0.25">
      <c r="U30775" s="104"/>
      <c r="AB30775" s="104"/>
      <c r="AC30775" s="104"/>
      <c r="AF30775" s="104"/>
      <c r="AG30775" s="104"/>
      <c r="AK30775" s="104"/>
      <c r="AL30775" s="104"/>
      <c r="AO30775" s="104"/>
      <c r="AP30775" s="104"/>
    </row>
    <row r="30776" spans="21:42" ht="15" customHeight="1" x14ac:dyDescent="0.25">
      <c r="U30776" s="104"/>
      <c r="AB30776" s="104"/>
      <c r="AC30776" s="104"/>
      <c r="AF30776" s="104"/>
      <c r="AG30776" s="104"/>
      <c r="AK30776" s="104"/>
      <c r="AL30776" s="104"/>
      <c r="AO30776" s="104"/>
      <c r="AP30776" s="104"/>
    </row>
    <row r="30777" spans="21:42" ht="15" customHeight="1" x14ac:dyDescent="0.25">
      <c r="U30777" s="104"/>
      <c r="AB30777" s="104"/>
      <c r="AC30777" s="104"/>
      <c r="AF30777" s="104"/>
      <c r="AG30777" s="104"/>
      <c r="AK30777" s="104"/>
      <c r="AL30777" s="104"/>
      <c r="AO30777" s="104"/>
      <c r="AP30777" s="104"/>
    </row>
    <row r="30778" spans="21:42" ht="15" customHeight="1" x14ac:dyDescent="0.25">
      <c r="U30778" s="104"/>
      <c r="AB30778" s="104"/>
      <c r="AC30778" s="104"/>
      <c r="AF30778" s="104"/>
      <c r="AG30778" s="104"/>
      <c r="AK30778" s="104"/>
      <c r="AL30778" s="104"/>
      <c r="AO30778" s="104"/>
      <c r="AP30778" s="104"/>
    </row>
    <row r="30779" spans="21:42" ht="15" customHeight="1" x14ac:dyDescent="0.25">
      <c r="U30779" s="104"/>
      <c r="AB30779" s="104"/>
      <c r="AC30779" s="104"/>
      <c r="AF30779" s="104"/>
      <c r="AG30779" s="104"/>
      <c r="AK30779" s="104"/>
      <c r="AL30779" s="104"/>
      <c r="AO30779" s="104"/>
      <c r="AP30779" s="104"/>
    </row>
    <row r="30780" spans="21:42" ht="15" customHeight="1" x14ac:dyDescent="0.25">
      <c r="U30780" s="104"/>
      <c r="AB30780" s="104"/>
      <c r="AC30780" s="104"/>
      <c r="AF30780" s="104"/>
      <c r="AG30780" s="104"/>
      <c r="AK30780" s="104"/>
      <c r="AL30780" s="104"/>
      <c r="AO30780" s="104"/>
      <c r="AP30780" s="104"/>
    </row>
    <row r="30781" spans="21:42" ht="15" customHeight="1" x14ac:dyDescent="0.25">
      <c r="U30781" s="104"/>
      <c r="AB30781" s="104"/>
      <c r="AC30781" s="104"/>
      <c r="AF30781" s="104"/>
      <c r="AG30781" s="104"/>
      <c r="AK30781" s="104"/>
      <c r="AL30781" s="104"/>
      <c r="AO30781" s="104"/>
      <c r="AP30781" s="104"/>
    </row>
    <row r="30782" spans="21:42" ht="15" customHeight="1" x14ac:dyDescent="0.25">
      <c r="U30782" s="104"/>
      <c r="AB30782" s="104"/>
      <c r="AC30782" s="104"/>
      <c r="AF30782" s="104"/>
      <c r="AG30782" s="104"/>
      <c r="AK30782" s="104"/>
      <c r="AL30782" s="104"/>
      <c r="AO30782" s="104"/>
      <c r="AP30782" s="104"/>
    </row>
    <row r="30783" spans="21:42" ht="15" customHeight="1" x14ac:dyDescent="0.25">
      <c r="U30783" s="104"/>
      <c r="AB30783" s="104"/>
      <c r="AC30783" s="104"/>
      <c r="AF30783" s="104"/>
      <c r="AG30783" s="104"/>
      <c r="AK30783" s="104"/>
      <c r="AL30783" s="104"/>
      <c r="AO30783" s="104"/>
      <c r="AP30783" s="104"/>
    </row>
    <row r="30784" spans="21:42" ht="15" customHeight="1" x14ac:dyDescent="0.25">
      <c r="U30784" s="104"/>
      <c r="AB30784" s="104"/>
      <c r="AC30784" s="104"/>
      <c r="AF30784" s="104"/>
      <c r="AG30784" s="104"/>
      <c r="AK30784" s="104"/>
      <c r="AL30784" s="104"/>
      <c r="AO30784" s="104"/>
      <c r="AP30784" s="104"/>
    </row>
    <row r="30785" spans="21:42" ht="15" customHeight="1" x14ac:dyDescent="0.25">
      <c r="U30785" s="104"/>
      <c r="AB30785" s="104"/>
      <c r="AC30785" s="104"/>
      <c r="AF30785" s="104"/>
      <c r="AG30785" s="104"/>
      <c r="AK30785" s="104"/>
      <c r="AL30785" s="104"/>
      <c r="AO30785" s="104"/>
      <c r="AP30785" s="104"/>
    </row>
    <row r="30786" spans="21:42" ht="15" customHeight="1" x14ac:dyDescent="0.25">
      <c r="U30786" s="104"/>
      <c r="AB30786" s="104"/>
      <c r="AC30786" s="104"/>
      <c r="AF30786" s="104"/>
      <c r="AG30786" s="104"/>
      <c r="AK30786" s="104"/>
      <c r="AL30786" s="104"/>
      <c r="AO30786" s="104"/>
      <c r="AP30786" s="104"/>
    </row>
    <row r="30787" spans="21:42" ht="15" customHeight="1" x14ac:dyDescent="0.25">
      <c r="U30787" s="104"/>
      <c r="AB30787" s="104"/>
      <c r="AC30787" s="104"/>
      <c r="AF30787" s="104"/>
      <c r="AG30787" s="104"/>
      <c r="AK30787" s="104"/>
      <c r="AL30787" s="104"/>
      <c r="AO30787" s="104"/>
      <c r="AP30787" s="104"/>
    </row>
    <row r="30788" spans="21:42" ht="15" customHeight="1" x14ac:dyDescent="0.25">
      <c r="U30788" s="104"/>
      <c r="AB30788" s="104"/>
      <c r="AC30788" s="104"/>
      <c r="AF30788" s="104"/>
      <c r="AG30788" s="104"/>
      <c r="AK30788" s="104"/>
      <c r="AL30788" s="104"/>
      <c r="AO30788" s="104"/>
      <c r="AP30788" s="104"/>
    </row>
    <row r="30789" spans="21:42" ht="15" customHeight="1" x14ac:dyDescent="0.25">
      <c r="U30789" s="104"/>
      <c r="AB30789" s="104"/>
      <c r="AC30789" s="104"/>
      <c r="AF30789" s="104"/>
      <c r="AG30789" s="104"/>
      <c r="AK30789" s="104"/>
      <c r="AL30789" s="104"/>
      <c r="AO30789" s="104"/>
      <c r="AP30789" s="104"/>
    </row>
    <row r="30790" spans="21:42" ht="15" customHeight="1" x14ac:dyDescent="0.25">
      <c r="U30790" s="104"/>
      <c r="AB30790" s="104"/>
      <c r="AC30790" s="104"/>
      <c r="AF30790" s="104"/>
      <c r="AG30790" s="104"/>
      <c r="AK30790" s="104"/>
      <c r="AL30790" s="104"/>
      <c r="AO30790" s="104"/>
      <c r="AP30790" s="104"/>
    </row>
    <row r="30791" spans="21:42" ht="15" customHeight="1" x14ac:dyDescent="0.25">
      <c r="U30791" s="104"/>
      <c r="AB30791" s="104"/>
      <c r="AC30791" s="104"/>
      <c r="AF30791" s="104"/>
      <c r="AG30791" s="104"/>
      <c r="AK30791" s="104"/>
      <c r="AL30791" s="104"/>
      <c r="AO30791" s="104"/>
      <c r="AP30791" s="104"/>
    </row>
    <row r="30792" spans="21:42" ht="15" customHeight="1" x14ac:dyDescent="0.25">
      <c r="U30792" s="104"/>
      <c r="AB30792" s="104"/>
      <c r="AC30792" s="104"/>
      <c r="AF30792" s="104"/>
      <c r="AG30792" s="104"/>
      <c r="AK30792" s="104"/>
      <c r="AL30792" s="104"/>
      <c r="AO30792" s="104"/>
      <c r="AP30792" s="104"/>
    </row>
    <row r="30793" spans="21:42" ht="15" customHeight="1" x14ac:dyDescent="0.25">
      <c r="U30793" s="104"/>
      <c r="AB30793" s="104"/>
      <c r="AC30793" s="104"/>
      <c r="AF30793" s="104"/>
      <c r="AG30793" s="104"/>
      <c r="AK30793" s="104"/>
      <c r="AL30793" s="104"/>
      <c r="AO30793" s="104"/>
      <c r="AP30793" s="104"/>
    </row>
    <row r="30794" spans="21:42" ht="15" customHeight="1" x14ac:dyDescent="0.25">
      <c r="U30794" s="104"/>
      <c r="AB30794" s="104"/>
      <c r="AC30794" s="104"/>
      <c r="AF30794" s="104"/>
      <c r="AG30794" s="104"/>
      <c r="AK30794" s="104"/>
      <c r="AL30794" s="104"/>
      <c r="AO30794" s="104"/>
      <c r="AP30794" s="104"/>
    </row>
    <row r="30795" spans="21:42" ht="15" customHeight="1" x14ac:dyDescent="0.25">
      <c r="U30795" s="104"/>
      <c r="AB30795" s="104"/>
      <c r="AC30795" s="104"/>
      <c r="AF30795" s="104"/>
      <c r="AG30795" s="104"/>
      <c r="AK30795" s="104"/>
      <c r="AL30795" s="104"/>
      <c r="AO30795" s="104"/>
      <c r="AP30795" s="104"/>
    </row>
    <row r="30796" spans="21:42" ht="15" customHeight="1" x14ac:dyDescent="0.25">
      <c r="U30796" s="104"/>
      <c r="AB30796" s="104"/>
      <c r="AC30796" s="104"/>
      <c r="AF30796" s="104"/>
      <c r="AG30796" s="104"/>
      <c r="AK30796" s="104"/>
      <c r="AL30796" s="104"/>
      <c r="AO30796" s="104"/>
      <c r="AP30796" s="104"/>
    </row>
    <row r="30797" spans="21:42" ht="15" customHeight="1" x14ac:dyDescent="0.25">
      <c r="U30797" s="104"/>
      <c r="AB30797" s="104"/>
      <c r="AC30797" s="104"/>
      <c r="AF30797" s="104"/>
      <c r="AG30797" s="104"/>
      <c r="AK30797" s="104"/>
      <c r="AL30797" s="104"/>
      <c r="AO30797" s="104"/>
      <c r="AP30797" s="104"/>
    </row>
    <row r="30798" spans="21:42" ht="15" customHeight="1" x14ac:dyDescent="0.25">
      <c r="U30798" s="104"/>
      <c r="AB30798" s="104"/>
      <c r="AC30798" s="104"/>
      <c r="AF30798" s="104"/>
      <c r="AG30798" s="104"/>
      <c r="AK30798" s="104"/>
      <c r="AL30798" s="104"/>
      <c r="AO30798" s="104"/>
      <c r="AP30798" s="104"/>
    </row>
    <row r="30799" spans="21:42" ht="15" customHeight="1" x14ac:dyDescent="0.25">
      <c r="U30799" s="104"/>
      <c r="AB30799" s="104"/>
      <c r="AC30799" s="104"/>
      <c r="AF30799" s="104"/>
      <c r="AG30799" s="104"/>
      <c r="AK30799" s="104"/>
      <c r="AL30799" s="104"/>
      <c r="AO30799" s="104"/>
      <c r="AP30799" s="104"/>
    </row>
    <row r="30800" spans="21:42" ht="15" customHeight="1" x14ac:dyDescent="0.25">
      <c r="U30800" s="104"/>
      <c r="AB30800" s="104"/>
      <c r="AC30800" s="104"/>
      <c r="AF30800" s="104"/>
      <c r="AG30800" s="104"/>
      <c r="AK30800" s="104"/>
      <c r="AL30800" s="104"/>
      <c r="AO30800" s="104"/>
      <c r="AP30800" s="104"/>
    </row>
    <row r="30801" spans="21:42" ht="15" customHeight="1" x14ac:dyDescent="0.25">
      <c r="U30801" s="104"/>
      <c r="AB30801" s="104"/>
      <c r="AC30801" s="104"/>
      <c r="AF30801" s="104"/>
      <c r="AG30801" s="104"/>
      <c r="AK30801" s="104"/>
      <c r="AL30801" s="104"/>
      <c r="AO30801" s="104"/>
      <c r="AP30801" s="104"/>
    </row>
    <row r="30802" spans="21:42" ht="15" customHeight="1" x14ac:dyDescent="0.25">
      <c r="U30802" s="104"/>
      <c r="AB30802" s="104"/>
      <c r="AC30802" s="104"/>
      <c r="AF30802" s="104"/>
      <c r="AG30802" s="104"/>
      <c r="AK30802" s="104"/>
      <c r="AL30802" s="104"/>
      <c r="AO30802" s="104"/>
      <c r="AP30802" s="104"/>
    </row>
    <row r="30803" spans="21:42" ht="15" customHeight="1" x14ac:dyDescent="0.25">
      <c r="U30803" s="104"/>
      <c r="AB30803" s="104"/>
      <c r="AC30803" s="104"/>
      <c r="AF30803" s="104"/>
      <c r="AG30803" s="104"/>
      <c r="AK30803" s="104"/>
      <c r="AL30803" s="104"/>
      <c r="AO30803" s="104"/>
      <c r="AP30803" s="104"/>
    </row>
    <row r="30804" spans="21:42" ht="15" customHeight="1" x14ac:dyDescent="0.25">
      <c r="U30804" s="104"/>
      <c r="AB30804" s="104"/>
      <c r="AC30804" s="104"/>
      <c r="AF30804" s="104"/>
      <c r="AG30804" s="104"/>
      <c r="AK30804" s="104"/>
      <c r="AL30804" s="104"/>
      <c r="AO30804" s="104"/>
      <c r="AP30804" s="104"/>
    </row>
    <row r="30805" spans="21:42" ht="15" customHeight="1" x14ac:dyDescent="0.25">
      <c r="U30805" s="104"/>
      <c r="AB30805" s="104"/>
      <c r="AC30805" s="104"/>
      <c r="AF30805" s="104"/>
      <c r="AG30805" s="104"/>
      <c r="AK30805" s="104"/>
      <c r="AL30805" s="104"/>
      <c r="AO30805" s="104"/>
      <c r="AP30805" s="104"/>
    </row>
    <row r="30806" spans="21:42" ht="15" customHeight="1" x14ac:dyDescent="0.25">
      <c r="U30806" s="104"/>
      <c r="AB30806" s="104"/>
      <c r="AC30806" s="104"/>
      <c r="AF30806" s="104"/>
      <c r="AG30806" s="104"/>
      <c r="AK30806" s="104"/>
      <c r="AL30806" s="104"/>
      <c r="AO30806" s="104"/>
      <c r="AP30806" s="104"/>
    </row>
    <row r="30807" spans="21:42" ht="15" customHeight="1" x14ac:dyDescent="0.25">
      <c r="U30807" s="104"/>
      <c r="AB30807" s="104"/>
      <c r="AC30807" s="104"/>
      <c r="AF30807" s="104"/>
      <c r="AG30807" s="104"/>
      <c r="AK30807" s="104"/>
      <c r="AL30807" s="104"/>
      <c r="AO30807" s="104"/>
      <c r="AP30807" s="104"/>
    </row>
    <row r="30808" spans="21:42" ht="15" customHeight="1" x14ac:dyDescent="0.25">
      <c r="U30808" s="104"/>
      <c r="AB30808" s="104"/>
      <c r="AC30808" s="104"/>
      <c r="AF30808" s="104"/>
      <c r="AG30808" s="104"/>
      <c r="AK30808" s="104"/>
      <c r="AL30808" s="104"/>
      <c r="AO30808" s="104"/>
      <c r="AP30808" s="104"/>
    </row>
    <row r="30809" spans="21:42" ht="15" customHeight="1" x14ac:dyDescent="0.25">
      <c r="U30809" s="104"/>
      <c r="AB30809" s="104"/>
      <c r="AC30809" s="104"/>
      <c r="AF30809" s="104"/>
      <c r="AG30809" s="104"/>
      <c r="AK30809" s="104"/>
      <c r="AL30809" s="104"/>
      <c r="AO30809" s="104"/>
      <c r="AP30809" s="104"/>
    </row>
    <row r="30810" spans="21:42" ht="15" customHeight="1" x14ac:dyDescent="0.25">
      <c r="U30810" s="104"/>
      <c r="AB30810" s="104"/>
      <c r="AC30810" s="104"/>
      <c r="AF30810" s="104"/>
      <c r="AG30810" s="104"/>
      <c r="AK30810" s="104"/>
      <c r="AL30810" s="104"/>
      <c r="AO30810" s="104"/>
      <c r="AP30810" s="104"/>
    </row>
    <row r="30811" spans="21:42" ht="15" customHeight="1" x14ac:dyDescent="0.25">
      <c r="U30811" s="104"/>
      <c r="AB30811" s="104"/>
      <c r="AC30811" s="104"/>
      <c r="AF30811" s="104"/>
      <c r="AG30811" s="104"/>
      <c r="AK30811" s="104"/>
      <c r="AL30811" s="104"/>
      <c r="AO30811" s="104"/>
      <c r="AP30811" s="104"/>
    </row>
    <row r="30812" spans="21:42" ht="15" customHeight="1" x14ac:dyDescent="0.25">
      <c r="U30812" s="104"/>
      <c r="AB30812" s="104"/>
      <c r="AC30812" s="104"/>
      <c r="AF30812" s="104"/>
      <c r="AG30812" s="104"/>
      <c r="AK30812" s="104"/>
      <c r="AL30812" s="104"/>
      <c r="AO30812" s="104"/>
      <c r="AP30812" s="104"/>
    </row>
    <row r="30813" spans="21:42" ht="15" customHeight="1" x14ac:dyDescent="0.25">
      <c r="U30813" s="104"/>
      <c r="AB30813" s="104"/>
      <c r="AC30813" s="104"/>
      <c r="AF30813" s="104"/>
      <c r="AG30813" s="104"/>
      <c r="AK30813" s="104"/>
      <c r="AL30813" s="104"/>
      <c r="AO30813" s="104"/>
      <c r="AP30813" s="104"/>
    </row>
    <row r="30814" spans="21:42" ht="15" customHeight="1" x14ac:dyDescent="0.25">
      <c r="U30814" s="104"/>
      <c r="AB30814" s="104"/>
      <c r="AC30814" s="104"/>
      <c r="AF30814" s="104"/>
      <c r="AG30814" s="104"/>
      <c r="AK30814" s="104"/>
      <c r="AL30814" s="104"/>
      <c r="AO30814" s="104"/>
      <c r="AP30814" s="104"/>
    </row>
    <row r="30815" spans="21:42" ht="15" customHeight="1" x14ac:dyDescent="0.25">
      <c r="U30815" s="104"/>
      <c r="AB30815" s="104"/>
      <c r="AC30815" s="104"/>
      <c r="AF30815" s="104"/>
      <c r="AG30815" s="104"/>
      <c r="AK30815" s="104"/>
      <c r="AL30815" s="104"/>
      <c r="AO30815" s="104"/>
      <c r="AP30815" s="104"/>
    </row>
    <row r="30816" spans="21:42" ht="15" customHeight="1" x14ac:dyDescent="0.25">
      <c r="U30816" s="104"/>
      <c r="AB30816" s="104"/>
      <c r="AC30816" s="104"/>
      <c r="AF30816" s="104"/>
      <c r="AG30816" s="104"/>
      <c r="AK30816" s="104"/>
      <c r="AL30816" s="104"/>
      <c r="AO30816" s="104"/>
      <c r="AP30816" s="104"/>
    </row>
    <row r="30817" spans="21:42" ht="15" customHeight="1" x14ac:dyDescent="0.25">
      <c r="U30817" s="104"/>
      <c r="AB30817" s="104"/>
      <c r="AC30817" s="104"/>
      <c r="AF30817" s="104"/>
      <c r="AG30817" s="104"/>
      <c r="AK30817" s="104"/>
      <c r="AL30817" s="104"/>
      <c r="AO30817" s="104"/>
      <c r="AP30817" s="104"/>
    </row>
    <row r="30818" spans="21:42" ht="15" customHeight="1" x14ac:dyDescent="0.25">
      <c r="U30818" s="104"/>
      <c r="AB30818" s="104"/>
      <c r="AC30818" s="104"/>
      <c r="AF30818" s="104"/>
      <c r="AG30818" s="104"/>
      <c r="AK30818" s="104"/>
      <c r="AL30818" s="104"/>
      <c r="AO30818" s="104"/>
      <c r="AP30818" s="104"/>
    </row>
    <row r="30819" spans="21:42" ht="15" customHeight="1" x14ac:dyDescent="0.25">
      <c r="U30819" s="104"/>
      <c r="AB30819" s="104"/>
      <c r="AC30819" s="104"/>
      <c r="AF30819" s="104"/>
      <c r="AG30819" s="104"/>
      <c r="AK30819" s="104"/>
      <c r="AL30819" s="104"/>
      <c r="AO30819" s="104"/>
      <c r="AP30819" s="104"/>
    </row>
    <row r="30820" spans="21:42" ht="15" customHeight="1" x14ac:dyDescent="0.25">
      <c r="U30820" s="104"/>
      <c r="AB30820" s="104"/>
      <c r="AC30820" s="104"/>
      <c r="AF30820" s="104"/>
      <c r="AG30820" s="104"/>
      <c r="AK30820" s="104"/>
      <c r="AL30820" s="104"/>
      <c r="AO30820" s="104"/>
      <c r="AP30820" s="104"/>
    </row>
    <row r="30821" spans="21:42" ht="15" customHeight="1" x14ac:dyDescent="0.25">
      <c r="U30821" s="104"/>
      <c r="AB30821" s="104"/>
      <c r="AC30821" s="104"/>
      <c r="AF30821" s="104"/>
      <c r="AG30821" s="104"/>
      <c r="AK30821" s="104"/>
      <c r="AL30821" s="104"/>
      <c r="AO30821" s="104"/>
      <c r="AP30821" s="104"/>
    </row>
    <row r="30822" spans="21:42" ht="15" customHeight="1" x14ac:dyDescent="0.25">
      <c r="U30822" s="104"/>
      <c r="AB30822" s="104"/>
      <c r="AC30822" s="104"/>
      <c r="AF30822" s="104"/>
      <c r="AG30822" s="104"/>
      <c r="AK30822" s="104"/>
      <c r="AL30822" s="104"/>
      <c r="AO30822" s="104"/>
      <c r="AP30822" s="104"/>
    </row>
    <row r="30823" spans="21:42" ht="15" customHeight="1" x14ac:dyDescent="0.25">
      <c r="U30823" s="104"/>
      <c r="AB30823" s="104"/>
      <c r="AC30823" s="104"/>
      <c r="AF30823" s="104"/>
      <c r="AG30823" s="104"/>
      <c r="AK30823" s="104"/>
      <c r="AL30823" s="104"/>
      <c r="AO30823" s="104"/>
      <c r="AP30823" s="104"/>
    </row>
    <row r="30824" spans="21:42" ht="15" customHeight="1" x14ac:dyDescent="0.25">
      <c r="U30824" s="104"/>
      <c r="AB30824" s="104"/>
      <c r="AC30824" s="104"/>
      <c r="AF30824" s="104"/>
      <c r="AG30824" s="104"/>
      <c r="AK30824" s="104"/>
      <c r="AL30824" s="104"/>
      <c r="AO30824" s="104"/>
      <c r="AP30824" s="104"/>
    </row>
    <row r="30825" spans="21:42" ht="15" customHeight="1" x14ac:dyDescent="0.25">
      <c r="U30825" s="104"/>
      <c r="AB30825" s="104"/>
      <c r="AC30825" s="104"/>
      <c r="AF30825" s="104"/>
      <c r="AG30825" s="104"/>
      <c r="AK30825" s="104"/>
      <c r="AL30825" s="104"/>
      <c r="AO30825" s="104"/>
      <c r="AP30825" s="104"/>
    </row>
    <row r="30826" spans="21:42" ht="15" customHeight="1" x14ac:dyDescent="0.25">
      <c r="U30826" s="104"/>
      <c r="AB30826" s="104"/>
      <c r="AC30826" s="104"/>
      <c r="AF30826" s="104"/>
      <c r="AG30826" s="104"/>
      <c r="AK30826" s="104"/>
      <c r="AL30826" s="104"/>
      <c r="AO30826" s="104"/>
      <c r="AP30826" s="104"/>
    </row>
    <row r="30827" spans="21:42" ht="15" customHeight="1" x14ac:dyDescent="0.25">
      <c r="U30827" s="104"/>
      <c r="AB30827" s="104"/>
      <c r="AC30827" s="104"/>
      <c r="AF30827" s="104"/>
      <c r="AG30827" s="104"/>
      <c r="AK30827" s="104"/>
      <c r="AL30827" s="104"/>
      <c r="AO30827" s="104"/>
      <c r="AP30827" s="104"/>
    </row>
    <row r="30828" spans="21:42" ht="15" customHeight="1" x14ac:dyDescent="0.25">
      <c r="U30828" s="104"/>
      <c r="AB30828" s="104"/>
      <c r="AC30828" s="104"/>
      <c r="AF30828" s="104"/>
      <c r="AG30828" s="104"/>
      <c r="AK30828" s="104"/>
      <c r="AL30828" s="104"/>
      <c r="AO30828" s="104"/>
      <c r="AP30828" s="104"/>
    </row>
    <row r="30829" spans="21:42" ht="15" customHeight="1" x14ac:dyDescent="0.25">
      <c r="U30829" s="104"/>
      <c r="AB30829" s="104"/>
      <c r="AC30829" s="104"/>
      <c r="AF30829" s="104"/>
      <c r="AG30829" s="104"/>
      <c r="AK30829" s="104"/>
      <c r="AL30829" s="104"/>
      <c r="AO30829" s="104"/>
      <c r="AP30829" s="104"/>
    </row>
    <row r="30830" spans="21:42" ht="15" customHeight="1" x14ac:dyDescent="0.25">
      <c r="U30830" s="104"/>
      <c r="AB30830" s="104"/>
      <c r="AC30830" s="104"/>
      <c r="AF30830" s="104"/>
      <c r="AG30830" s="104"/>
      <c r="AK30830" s="104"/>
      <c r="AL30830" s="104"/>
      <c r="AO30830" s="104"/>
      <c r="AP30830" s="104"/>
    </row>
    <row r="30831" spans="21:42" ht="15" customHeight="1" x14ac:dyDescent="0.25">
      <c r="U30831" s="104"/>
      <c r="AB30831" s="104"/>
      <c r="AC30831" s="104"/>
      <c r="AF30831" s="104"/>
      <c r="AG30831" s="104"/>
      <c r="AK30831" s="104"/>
      <c r="AL30831" s="104"/>
      <c r="AO30831" s="104"/>
      <c r="AP30831" s="104"/>
    </row>
    <row r="30832" spans="21:42" ht="15" customHeight="1" x14ac:dyDescent="0.25">
      <c r="U30832" s="104"/>
      <c r="AB30832" s="104"/>
      <c r="AC30832" s="104"/>
      <c r="AF30832" s="104"/>
      <c r="AG30832" s="104"/>
      <c r="AK30832" s="104"/>
      <c r="AL30832" s="104"/>
      <c r="AO30832" s="104"/>
      <c r="AP30832" s="104"/>
    </row>
    <row r="30833" spans="21:42" ht="15" customHeight="1" x14ac:dyDescent="0.25">
      <c r="U30833" s="104"/>
      <c r="AB30833" s="104"/>
      <c r="AC30833" s="104"/>
      <c r="AF30833" s="104"/>
      <c r="AG30833" s="104"/>
      <c r="AK30833" s="104"/>
      <c r="AL30833" s="104"/>
      <c r="AO30833" s="104"/>
      <c r="AP30833" s="104"/>
    </row>
    <row r="30834" spans="21:42" ht="15" customHeight="1" x14ac:dyDescent="0.25">
      <c r="U30834" s="104"/>
      <c r="AB30834" s="104"/>
      <c r="AC30834" s="104"/>
      <c r="AF30834" s="104"/>
      <c r="AG30834" s="104"/>
      <c r="AK30834" s="104"/>
      <c r="AL30834" s="104"/>
      <c r="AO30834" s="104"/>
      <c r="AP30834" s="104"/>
    </row>
    <row r="30835" spans="21:42" ht="15" customHeight="1" x14ac:dyDescent="0.25">
      <c r="U30835" s="104"/>
      <c r="AB30835" s="104"/>
      <c r="AC30835" s="104"/>
      <c r="AF30835" s="104"/>
      <c r="AG30835" s="104"/>
      <c r="AK30835" s="104"/>
      <c r="AL30835" s="104"/>
      <c r="AO30835" s="104"/>
      <c r="AP30835" s="104"/>
    </row>
    <row r="30836" spans="21:42" ht="15" customHeight="1" x14ac:dyDescent="0.25">
      <c r="U30836" s="104"/>
      <c r="AB30836" s="104"/>
      <c r="AC30836" s="104"/>
      <c r="AF30836" s="104"/>
      <c r="AG30836" s="104"/>
      <c r="AK30836" s="104"/>
      <c r="AL30836" s="104"/>
      <c r="AO30836" s="104"/>
      <c r="AP30836" s="104"/>
    </row>
    <row r="30837" spans="21:42" ht="15" customHeight="1" x14ac:dyDescent="0.25">
      <c r="U30837" s="104"/>
      <c r="AB30837" s="104"/>
      <c r="AC30837" s="104"/>
      <c r="AF30837" s="104"/>
      <c r="AG30837" s="104"/>
      <c r="AK30837" s="104"/>
      <c r="AL30837" s="104"/>
      <c r="AO30837" s="104"/>
      <c r="AP30837" s="104"/>
    </row>
    <row r="30838" spans="21:42" ht="15" customHeight="1" x14ac:dyDescent="0.25">
      <c r="U30838" s="104"/>
      <c r="AB30838" s="104"/>
      <c r="AC30838" s="104"/>
      <c r="AF30838" s="104"/>
      <c r="AG30838" s="104"/>
      <c r="AK30838" s="104"/>
      <c r="AL30838" s="104"/>
      <c r="AO30838" s="104"/>
      <c r="AP30838" s="104"/>
    </row>
    <row r="30839" spans="21:42" ht="15" customHeight="1" x14ac:dyDescent="0.25">
      <c r="U30839" s="104"/>
      <c r="AB30839" s="104"/>
      <c r="AC30839" s="104"/>
      <c r="AF30839" s="104"/>
      <c r="AG30839" s="104"/>
      <c r="AK30839" s="104"/>
      <c r="AL30839" s="104"/>
      <c r="AO30839" s="104"/>
      <c r="AP30839" s="104"/>
    </row>
    <row r="30840" spans="21:42" ht="15" customHeight="1" x14ac:dyDescent="0.25">
      <c r="U30840" s="104"/>
      <c r="AB30840" s="104"/>
      <c r="AC30840" s="104"/>
      <c r="AF30840" s="104"/>
      <c r="AG30840" s="104"/>
      <c r="AK30840" s="104"/>
      <c r="AL30840" s="104"/>
      <c r="AO30840" s="104"/>
      <c r="AP30840" s="104"/>
    </row>
    <row r="30841" spans="21:42" ht="15" customHeight="1" x14ac:dyDescent="0.25">
      <c r="U30841" s="104"/>
      <c r="AB30841" s="104"/>
      <c r="AC30841" s="104"/>
      <c r="AF30841" s="104"/>
      <c r="AG30841" s="104"/>
      <c r="AK30841" s="104"/>
      <c r="AL30841" s="104"/>
      <c r="AO30841" s="104"/>
      <c r="AP30841" s="104"/>
    </row>
    <row r="30842" spans="21:42" ht="15" customHeight="1" x14ac:dyDescent="0.25">
      <c r="U30842" s="104"/>
      <c r="AB30842" s="104"/>
      <c r="AC30842" s="104"/>
      <c r="AF30842" s="104"/>
      <c r="AG30842" s="104"/>
      <c r="AK30842" s="104"/>
      <c r="AL30842" s="104"/>
      <c r="AO30842" s="104"/>
      <c r="AP30842" s="104"/>
    </row>
    <row r="30843" spans="21:42" ht="15" customHeight="1" x14ac:dyDescent="0.25">
      <c r="U30843" s="104"/>
      <c r="AB30843" s="104"/>
      <c r="AC30843" s="104"/>
      <c r="AF30843" s="104"/>
      <c r="AG30843" s="104"/>
      <c r="AK30843" s="104"/>
      <c r="AL30843" s="104"/>
      <c r="AO30843" s="104"/>
      <c r="AP30843" s="104"/>
    </row>
    <row r="30844" spans="21:42" ht="15" customHeight="1" x14ac:dyDescent="0.25">
      <c r="U30844" s="104"/>
      <c r="AB30844" s="104"/>
      <c r="AC30844" s="104"/>
      <c r="AF30844" s="104"/>
      <c r="AG30844" s="104"/>
      <c r="AK30844" s="104"/>
      <c r="AL30844" s="104"/>
      <c r="AO30844" s="104"/>
      <c r="AP30844" s="104"/>
    </row>
    <row r="30845" spans="21:42" ht="15" customHeight="1" x14ac:dyDescent="0.25">
      <c r="U30845" s="104"/>
      <c r="AB30845" s="104"/>
      <c r="AC30845" s="104"/>
      <c r="AF30845" s="104"/>
      <c r="AG30845" s="104"/>
      <c r="AK30845" s="104"/>
      <c r="AL30845" s="104"/>
      <c r="AO30845" s="104"/>
      <c r="AP30845" s="104"/>
    </row>
    <row r="30846" spans="21:42" ht="15" customHeight="1" x14ac:dyDescent="0.25">
      <c r="U30846" s="104"/>
      <c r="AB30846" s="104"/>
      <c r="AC30846" s="104"/>
      <c r="AF30846" s="104"/>
      <c r="AG30846" s="104"/>
      <c r="AK30846" s="104"/>
      <c r="AL30846" s="104"/>
      <c r="AO30846" s="104"/>
      <c r="AP30846" s="104"/>
    </row>
    <row r="30847" spans="21:42" ht="15" customHeight="1" x14ac:dyDescent="0.25">
      <c r="U30847" s="104"/>
      <c r="AB30847" s="104"/>
      <c r="AC30847" s="104"/>
      <c r="AF30847" s="104"/>
      <c r="AG30847" s="104"/>
      <c r="AK30847" s="104"/>
      <c r="AL30847" s="104"/>
      <c r="AO30847" s="104"/>
      <c r="AP30847" s="104"/>
    </row>
    <row r="30848" spans="21:42" ht="15" customHeight="1" x14ac:dyDescent="0.25">
      <c r="U30848" s="104"/>
      <c r="AB30848" s="104"/>
      <c r="AC30848" s="104"/>
      <c r="AF30848" s="104"/>
      <c r="AG30848" s="104"/>
      <c r="AK30848" s="104"/>
      <c r="AL30848" s="104"/>
      <c r="AO30848" s="104"/>
      <c r="AP30848" s="104"/>
    </row>
    <row r="30849" spans="21:42" ht="15" customHeight="1" x14ac:dyDescent="0.25">
      <c r="U30849" s="104"/>
      <c r="AB30849" s="104"/>
      <c r="AC30849" s="104"/>
      <c r="AF30849" s="104"/>
      <c r="AG30849" s="104"/>
      <c r="AK30849" s="104"/>
      <c r="AL30849" s="104"/>
      <c r="AO30849" s="104"/>
      <c r="AP30849" s="104"/>
    </row>
    <row r="30850" spans="21:42" ht="15" customHeight="1" x14ac:dyDescent="0.25">
      <c r="U30850" s="104"/>
      <c r="AB30850" s="104"/>
      <c r="AC30850" s="104"/>
      <c r="AF30850" s="104"/>
      <c r="AG30850" s="104"/>
      <c r="AK30850" s="104"/>
      <c r="AL30850" s="104"/>
      <c r="AO30850" s="104"/>
      <c r="AP30850" s="104"/>
    </row>
    <row r="30851" spans="21:42" ht="15" customHeight="1" x14ac:dyDescent="0.25">
      <c r="U30851" s="104"/>
      <c r="AB30851" s="104"/>
      <c r="AC30851" s="104"/>
      <c r="AF30851" s="104"/>
      <c r="AG30851" s="104"/>
      <c r="AK30851" s="104"/>
      <c r="AL30851" s="104"/>
      <c r="AO30851" s="104"/>
      <c r="AP30851" s="104"/>
    </row>
    <row r="30852" spans="21:42" ht="15" customHeight="1" x14ac:dyDescent="0.25">
      <c r="U30852" s="104"/>
      <c r="AB30852" s="104"/>
      <c r="AC30852" s="104"/>
      <c r="AF30852" s="104"/>
      <c r="AG30852" s="104"/>
      <c r="AK30852" s="104"/>
      <c r="AL30852" s="104"/>
      <c r="AO30852" s="104"/>
      <c r="AP30852" s="104"/>
    </row>
    <row r="30853" spans="21:42" ht="15" customHeight="1" x14ac:dyDescent="0.25">
      <c r="U30853" s="104"/>
      <c r="AB30853" s="104"/>
      <c r="AC30853" s="104"/>
      <c r="AF30853" s="104"/>
      <c r="AG30853" s="104"/>
      <c r="AK30853" s="104"/>
      <c r="AL30853" s="104"/>
      <c r="AO30853" s="104"/>
      <c r="AP30853" s="104"/>
    </row>
    <row r="30854" spans="21:42" ht="15" customHeight="1" x14ac:dyDescent="0.25">
      <c r="U30854" s="104"/>
      <c r="AB30854" s="104"/>
      <c r="AC30854" s="104"/>
      <c r="AF30854" s="104"/>
      <c r="AG30854" s="104"/>
      <c r="AK30854" s="104"/>
      <c r="AL30854" s="104"/>
      <c r="AO30854" s="104"/>
      <c r="AP30854" s="104"/>
    </row>
    <row r="30855" spans="21:42" ht="15" customHeight="1" x14ac:dyDescent="0.25">
      <c r="U30855" s="104"/>
      <c r="AB30855" s="104"/>
      <c r="AC30855" s="104"/>
      <c r="AF30855" s="104"/>
      <c r="AG30855" s="104"/>
      <c r="AK30855" s="104"/>
      <c r="AL30855" s="104"/>
      <c r="AO30855" s="104"/>
      <c r="AP30855" s="104"/>
    </row>
    <row r="30856" spans="21:42" ht="15" customHeight="1" x14ac:dyDescent="0.25">
      <c r="U30856" s="104"/>
      <c r="AB30856" s="104"/>
      <c r="AC30856" s="104"/>
      <c r="AF30856" s="104"/>
      <c r="AG30856" s="104"/>
      <c r="AK30856" s="104"/>
      <c r="AL30856" s="104"/>
      <c r="AO30856" s="104"/>
      <c r="AP30856" s="104"/>
    </row>
    <row r="30857" spans="21:42" ht="15" customHeight="1" x14ac:dyDescent="0.25">
      <c r="U30857" s="104"/>
      <c r="AB30857" s="104"/>
      <c r="AC30857" s="104"/>
      <c r="AF30857" s="104"/>
      <c r="AG30857" s="104"/>
      <c r="AK30857" s="104"/>
      <c r="AL30857" s="104"/>
      <c r="AO30857" s="104"/>
      <c r="AP30857" s="104"/>
    </row>
    <row r="30858" spans="21:42" ht="15" customHeight="1" x14ac:dyDescent="0.25">
      <c r="U30858" s="104"/>
      <c r="AB30858" s="104"/>
      <c r="AC30858" s="104"/>
      <c r="AF30858" s="104"/>
      <c r="AG30858" s="104"/>
      <c r="AK30858" s="104"/>
      <c r="AL30858" s="104"/>
      <c r="AO30858" s="104"/>
      <c r="AP30858" s="104"/>
    </row>
    <row r="30859" spans="21:42" ht="15" customHeight="1" x14ac:dyDescent="0.25">
      <c r="U30859" s="104"/>
      <c r="AB30859" s="104"/>
      <c r="AC30859" s="104"/>
      <c r="AF30859" s="104"/>
      <c r="AG30859" s="104"/>
      <c r="AK30859" s="104"/>
      <c r="AL30859" s="104"/>
      <c r="AO30859" s="104"/>
      <c r="AP30859" s="104"/>
    </row>
    <row r="30860" spans="21:42" ht="15" customHeight="1" x14ac:dyDescent="0.25">
      <c r="U30860" s="104"/>
      <c r="AB30860" s="104"/>
      <c r="AC30860" s="104"/>
      <c r="AF30860" s="104"/>
      <c r="AG30860" s="104"/>
      <c r="AK30860" s="104"/>
      <c r="AL30860" s="104"/>
      <c r="AO30860" s="104"/>
      <c r="AP30860" s="104"/>
    </row>
    <row r="30861" spans="21:42" ht="15" customHeight="1" x14ac:dyDescent="0.25">
      <c r="U30861" s="104"/>
      <c r="AB30861" s="104"/>
      <c r="AC30861" s="104"/>
      <c r="AF30861" s="104"/>
      <c r="AG30861" s="104"/>
      <c r="AK30861" s="104"/>
      <c r="AL30861" s="104"/>
      <c r="AO30861" s="104"/>
      <c r="AP30861" s="104"/>
    </row>
    <row r="30862" spans="21:42" ht="15" customHeight="1" x14ac:dyDescent="0.25">
      <c r="U30862" s="104"/>
      <c r="AB30862" s="104"/>
      <c r="AC30862" s="104"/>
      <c r="AF30862" s="104"/>
      <c r="AG30862" s="104"/>
      <c r="AK30862" s="104"/>
      <c r="AL30862" s="104"/>
      <c r="AO30862" s="104"/>
      <c r="AP30862" s="104"/>
    </row>
    <row r="30863" spans="21:42" ht="15" customHeight="1" x14ac:dyDescent="0.25">
      <c r="U30863" s="104"/>
      <c r="AB30863" s="104"/>
      <c r="AC30863" s="104"/>
      <c r="AF30863" s="104"/>
      <c r="AG30863" s="104"/>
      <c r="AK30863" s="104"/>
      <c r="AL30863" s="104"/>
      <c r="AO30863" s="104"/>
      <c r="AP30863" s="104"/>
    </row>
    <row r="30864" spans="21:42" ht="15" customHeight="1" x14ac:dyDescent="0.25">
      <c r="U30864" s="104"/>
      <c r="AB30864" s="104"/>
      <c r="AC30864" s="104"/>
      <c r="AF30864" s="104"/>
      <c r="AG30864" s="104"/>
      <c r="AK30864" s="104"/>
      <c r="AL30864" s="104"/>
      <c r="AO30864" s="104"/>
      <c r="AP30864" s="104"/>
    </row>
    <row r="30865" spans="21:42" ht="15" customHeight="1" x14ac:dyDescent="0.25">
      <c r="U30865" s="104"/>
      <c r="AB30865" s="104"/>
      <c r="AC30865" s="104"/>
      <c r="AF30865" s="104"/>
      <c r="AG30865" s="104"/>
      <c r="AK30865" s="104"/>
      <c r="AL30865" s="104"/>
      <c r="AO30865" s="104"/>
      <c r="AP30865" s="104"/>
    </row>
    <row r="30866" spans="21:42" ht="15" customHeight="1" x14ac:dyDescent="0.25">
      <c r="U30866" s="104"/>
      <c r="AB30866" s="104"/>
      <c r="AC30866" s="104"/>
      <c r="AF30866" s="104"/>
      <c r="AG30866" s="104"/>
      <c r="AK30866" s="104"/>
      <c r="AL30866" s="104"/>
      <c r="AO30866" s="104"/>
      <c r="AP30866" s="104"/>
    </row>
    <row r="30867" spans="21:42" ht="15" customHeight="1" x14ac:dyDescent="0.25">
      <c r="U30867" s="104"/>
      <c r="AB30867" s="104"/>
      <c r="AC30867" s="104"/>
      <c r="AF30867" s="104"/>
      <c r="AG30867" s="104"/>
      <c r="AK30867" s="104"/>
      <c r="AL30867" s="104"/>
      <c r="AO30867" s="104"/>
      <c r="AP30867" s="104"/>
    </row>
    <row r="30868" spans="21:42" ht="15" customHeight="1" x14ac:dyDescent="0.25">
      <c r="U30868" s="104"/>
      <c r="AB30868" s="104"/>
      <c r="AC30868" s="104"/>
      <c r="AF30868" s="104"/>
      <c r="AG30868" s="104"/>
      <c r="AK30868" s="104"/>
      <c r="AL30868" s="104"/>
      <c r="AO30868" s="104"/>
      <c r="AP30868" s="104"/>
    </row>
    <row r="30869" spans="21:42" ht="15" customHeight="1" x14ac:dyDescent="0.25">
      <c r="U30869" s="104"/>
      <c r="AB30869" s="104"/>
      <c r="AC30869" s="104"/>
      <c r="AF30869" s="104"/>
      <c r="AG30869" s="104"/>
      <c r="AK30869" s="104"/>
      <c r="AL30869" s="104"/>
      <c r="AO30869" s="104"/>
      <c r="AP30869" s="104"/>
    </row>
    <row r="30870" spans="21:42" ht="15" customHeight="1" x14ac:dyDescent="0.25">
      <c r="U30870" s="104"/>
      <c r="AB30870" s="104"/>
      <c r="AC30870" s="104"/>
      <c r="AF30870" s="104"/>
      <c r="AG30870" s="104"/>
      <c r="AK30870" s="104"/>
      <c r="AL30870" s="104"/>
      <c r="AO30870" s="104"/>
      <c r="AP30870" s="104"/>
    </row>
    <row r="30871" spans="21:42" ht="15" customHeight="1" x14ac:dyDescent="0.25">
      <c r="U30871" s="104"/>
      <c r="AB30871" s="104"/>
      <c r="AC30871" s="104"/>
      <c r="AF30871" s="104"/>
      <c r="AG30871" s="104"/>
      <c r="AK30871" s="104"/>
      <c r="AL30871" s="104"/>
      <c r="AO30871" s="104"/>
      <c r="AP30871" s="104"/>
    </row>
    <row r="30872" spans="21:42" ht="15" customHeight="1" x14ac:dyDescent="0.25">
      <c r="U30872" s="104"/>
      <c r="AB30872" s="104"/>
      <c r="AC30872" s="104"/>
      <c r="AF30872" s="104"/>
      <c r="AG30872" s="104"/>
      <c r="AK30872" s="104"/>
      <c r="AL30872" s="104"/>
      <c r="AO30872" s="104"/>
      <c r="AP30872" s="104"/>
    </row>
    <row r="30873" spans="21:42" ht="15" customHeight="1" x14ac:dyDescent="0.25">
      <c r="U30873" s="104"/>
      <c r="AB30873" s="104"/>
      <c r="AC30873" s="104"/>
      <c r="AF30873" s="104"/>
      <c r="AG30873" s="104"/>
      <c r="AK30873" s="104"/>
      <c r="AL30873" s="104"/>
      <c r="AO30873" s="104"/>
      <c r="AP30873" s="104"/>
    </row>
    <row r="30874" spans="21:42" ht="15" customHeight="1" x14ac:dyDescent="0.25">
      <c r="U30874" s="104"/>
      <c r="AB30874" s="104"/>
      <c r="AC30874" s="104"/>
      <c r="AF30874" s="104"/>
      <c r="AG30874" s="104"/>
      <c r="AK30874" s="104"/>
      <c r="AL30874" s="104"/>
      <c r="AO30874" s="104"/>
      <c r="AP30874" s="104"/>
    </row>
    <row r="30875" spans="21:42" ht="15" customHeight="1" x14ac:dyDescent="0.25">
      <c r="U30875" s="104"/>
      <c r="AB30875" s="104"/>
      <c r="AC30875" s="104"/>
      <c r="AF30875" s="104"/>
      <c r="AG30875" s="104"/>
      <c r="AK30875" s="104"/>
      <c r="AL30875" s="104"/>
      <c r="AO30875" s="104"/>
      <c r="AP30875" s="104"/>
    </row>
    <row r="30876" spans="21:42" ht="15" customHeight="1" x14ac:dyDescent="0.25">
      <c r="U30876" s="104"/>
      <c r="AB30876" s="104"/>
      <c r="AC30876" s="104"/>
      <c r="AF30876" s="104"/>
      <c r="AG30876" s="104"/>
      <c r="AK30876" s="104"/>
      <c r="AL30876" s="104"/>
      <c r="AO30876" s="104"/>
      <c r="AP30876" s="104"/>
    </row>
    <row r="30877" spans="21:42" ht="15" customHeight="1" x14ac:dyDescent="0.25">
      <c r="U30877" s="104"/>
      <c r="AB30877" s="104"/>
      <c r="AC30877" s="104"/>
      <c r="AF30877" s="104"/>
      <c r="AG30877" s="104"/>
      <c r="AK30877" s="104"/>
      <c r="AL30877" s="104"/>
      <c r="AO30877" s="104"/>
      <c r="AP30877" s="104"/>
    </row>
    <row r="30878" spans="21:42" ht="15" customHeight="1" x14ac:dyDescent="0.25">
      <c r="U30878" s="104"/>
      <c r="AB30878" s="104"/>
      <c r="AC30878" s="104"/>
      <c r="AF30878" s="104"/>
      <c r="AG30878" s="104"/>
      <c r="AK30878" s="104"/>
      <c r="AL30878" s="104"/>
      <c r="AO30878" s="104"/>
      <c r="AP30878" s="104"/>
    </row>
    <row r="30879" spans="21:42" ht="15" customHeight="1" x14ac:dyDescent="0.25">
      <c r="U30879" s="104"/>
      <c r="AB30879" s="104"/>
      <c r="AC30879" s="104"/>
      <c r="AF30879" s="104"/>
      <c r="AG30879" s="104"/>
      <c r="AK30879" s="104"/>
      <c r="AL30879" s="104"/>
      <c r="AO30879" s="104"/>
      <c r="AP30879" s="104"/>
    </row>
    <row r="30880" spans="21:42" ht="15" customHeight="1" x14ac:dyDescent="0.25">
      <c r="U30880" s="104"/>
      <c r="AB30880" s="104"/>
      <c r="AC30880" s="104"/>
      <c r="AF30880" s="104"/>
      <c r="AG30880" s="104"/>
      <c r="AK30880" s="104"/>
      <c r="AL30880" s="104"/>
      <c r="AO30880" s="104"/>
      <c r="AP30880" s="104"/>
    </row>
    <row r="30881" spans="21:42" ht="15" customHeight="1" x14ac:dyDescent="0.25">
      <c r="U30881" s="104"/>
      <c r="AB30881" s="104"/>
      <c r="AC30881" s="104"/>
      <c r="AF30881" s="104"/>
      <c r="AG30881" s="104"/>
      <c r="AK30881" s="104"/>
      <c r="AL30881" s="104"/>
      <c r="AO30881" s="104"/>
      <c r="AP30881" s="104"/>
    </row>
    <row r="30882" spans="21:42" ht="15" customHeight="1" x14ac:dyDescent="0.25">
      <c r="U30882" s="104"/>
      <c r="AB30882" s="104"/>
      <c r="AC30882" s="104"/>
      <c r="AF30882" s="104"/>
      <c r="AG30882" s="104"/>
      <c r="AK30882" s="104"/>
      <c r="AL30882" s="104"/>
      <c r="AO30882" s="104"/>
      <c r="AP30882" s="104"/>
    </row>
    <row r="30883" spans="21:42" ht="15" customHeight="1" x14ac:dyDescent="0.25">
      <c r="U30883" s="104"/>
      <c r="AB30883" s="104"/>
      <c r="AC30883" s="104"/>
      <c r="AF30883" s="104"/>
      <c r="AG30883" s="104"/>
      <c r="AK30883" s="104"/>
      <c r="AL30883" s="104"/>
      <c r="AO30883" s="104"/>
      <c r="AP30883" s="104"/>
    </row>
    <row r="30884" spans="21:42" ht="15" customHeight="1" x14ac:dyDescent="0.25">
      <c r="U30884" s="104"/>
      <c r="AB30884" s="104"/>
      <c r="AC30884" s="104"/>
      <c r="AF30884" s="104"/>
      <c r="AG30884" s="104"/>
      <c r="AK30884" s="104"/>
      <c r="AL30884" s="104"/>
      <c r="AO30884" s="104"/>
      <c r="AP30884" s="104"/>
    </row>
    <row r="30885" spans="21:42" ht="15" customHeight="1" x14ac:dyDescent="0.25">
      <c r="U30885" s="104"/>
      <c r="AB30885" s="104"/>
      <c r="AC30885" s="104"/>
      <c r="AF30885" s="104"/>
      <c r="AG30885" s="104"/>
      <c r="AK30885" s="104"/>
      <c r="AL30885" s="104"/>
      <c r="AO30885" s="104"/>
      <c r="AP30885" s="104"/>
    </row>
    <row r="30886" spans="21:42" ht="15" customHeight="1" x14ac:dyDescent="0.25">
      <c r="U30886" s="104"/>
      <c r="AB30886" s="104"/>
      <c r="AC30886" s="104"/>
      <c r="AF30886" s="104"/>
      <c r="AG30886" s="104"/>
      <c r="AK30886" s="104"/>
      <c r="AL30886" s="104"/>
      <c r="AO30886" s="104"/>
      <c r="AP30886" s="104"/>
    </row>
    <row r="30887" spans="21:42" ht="15" customHeight="1" x14ac:dyDescent="0.25">
      <c r="U30887" s="104"/>
      <c r="AB30887" s="104"/>
      <c r="AC30887" s="104"/>
      <c r="AF30887" s="104"/>
      <c r="AG30887" s="104"/>
      <c r="AK30887" s="104"/>
      <c r="AL30887" s="104"/>
      <c r="AO30887" s="104"/>
      <c r="AP30887" s="104"/>
    </row>
    <row r="30888" spans="21:42" ht="15" customHeight="1" x14ac:dyDescent="0.25">
      <c r="U30888" s="104"/>
      <c r="AB30888" s="104"/>
      <c r="AC30888" s="104"/>
      <c r="AF30888" s="104"/>
      <c r="AG30888" s="104"/>
      <c r="AK30888" s="104"/>
      <c r="AL30888" s="104"/>
      <c r="AO30888" s="104"/>
      <c r="AP30888" s="104"/>
    </row>
    <row r="30889" spans="21:42" ht="15" customHeight="1" x14ac:dyDescent="0.25">
      <c r="U30889" s="104"/>
      <c r="AB30889" s="104"/>
      <c r="AC30889" s="104"/>
      <c r="AF30889" s="104"/>
      <c r="AG30889" s="104"/>
      <c r="AK30889" s="104"/>
      <c r="AL30889" s="104"/>
      <c r="AO30889" s="104"/>
      <c r="AP30889" s="104"/>
    </row>
    <row r="30890" spans="21:42" ht="15" customHeight="1" x14ac:dyDescent="0.25">
      <c r="U30890" s="104"/>
      <c r="AB30890" s="104"/>
      <c r="AC30890" s="104"/>
      <c r="AF30890" s="104"/>
      <c r="AG30890" s="104"/>
      <c r="AK30890" s="104"/>
      <c r="AL30890" s="104"/>
      <c r="AO30890" s="104"/>
      <c r="AP30890" s="104"/>
    </row>
    <row r="30891" spans="21:42" ht="15" customHeight="1" x14ac:dyDescent="0.25">
      <c r="U30891" s="104"/>
      <c r="AB30891" s="104"/>
      <c r="AC30891" s="104"/>
      <c r="AF30891" s="104"/>
      <c r="AG30891" s="104"/>
      <c r="AK30891" s="104"/>
      <c r="AL30891" s="104"/>
      <c r="AO30891" s="104"/>
      <c r="AP30891" s="104"/>
    </row>
    <row r="30892" spans="21:42" ht="15" customHeight="1" x14ac:dyDescent="0.25">
      <c r="U30892" s="104"/>
      <c r="AB30892" s="104"/>
      <c r="AC30892" s="104"/>
      <c r="AF30892" s="104"/>
      <c r="AG30892" s="104"/>
      <c r="AK30892" s="104"/>
      <c r="AL30892" s="104"/>
      <c r="AO30892" s="104"/>
      <c r="AP30892" s="104"/>
    </row>
    <row r="30893" spans="21:42" ht="15" customHeight="1" x14ac:dyDescent="0.25">
      <c r="U30893" s="104"/>
      <c r="AB30893" s="104"/>
      <c r="AC30893" s="104"/>
      <c r="AF30893" s="104"/>
      <c r="AG30893" s="104"/>
      <c r="AK30893" s="104"/>
      <c r="AL30893" s="104"/>
      <c r="AO30893" s="104"/>
      <c r="AP30893" s="104"/>
    </row>
    <row r="30894" spans="21:42" ht="15" customHeight="1" x14ac:dyDescent="0.25">
      <c r="U30894" s="104"/>
      <c r="AB30894" s="104"/>
      <c r="AC30894" s="104"/>
      <c r="AF30894" s="104"/>
      <c r="AG30894" s="104"/>
      <c r="AK30894" s="104"/>
      <c r="AL30894" s="104"/>
      <c r="AO30894" s="104"/>
      <c r="AP30894" s="104"/>
    </row>
    <row r="30895" spans="21:42" ht="15" customHeight="1" x14ac:dyDescent="0.25">
      <c r="U30895" s="104"/>
      <c r="AB30895" s="104"/>
      <c r="AC30895" s="104"/>
      <c r="AF30895" s="104"/>
      <c r="AG30895" s="104"/>
      <c r="AK30895" s="104"/>
      <c r="AL30895" s="104"/>
      <c r="AO30895" s="104"/>
      <c r="AP30895" s="104"/>
    </row>
    <row r="30896" spans="21:42" ht="15" customHeight="1" x14ac:dyDescent="0.25">
      <c r="U30896" s="104"/>
      <c r="AB30896" s="104"/>
      <c r="AC30896" s="104"/>
      <c r="AF30896" s="104"/>
      <c r="AG30896" s="104"/>
      <c r="AK30896" s="104"/>
      <c r="AL30896" s="104"/>
      <c r="AO30896" s="104"/>
      <c r="AP30896" s="104"/>
    </row>
    <row r="30897" spans="21:42" ht="15" customHeight="1" x14ac:dyDescent="0.25">
      <c r="U30897" s="104"/>
      <c r="AB30897" s="104"/>
      <c r="AC30897" s="104"/>
      <c r="AF30897" s="104"/>
      <c r="AG30897" s="104"/>
      <c r="AK30897" s="104"/>
      <c r="AL30897" s="104"/>
      <c r="AO30897" s="104"/>
      <c r="AP30897" s="104"/>
    </row>
    <row r="30898" spans="21:42" ht="15" customHeight="1" x14ac:dyDescent="0.25">
      <c r="U30898" s="104"/>
      <c r="AB30898" s="104"/>
      <c r="AC30898" s="104"/>
      <c r="AF30898" s="104"/>
      <c r="AG30898" s="104"/>
      <c r="AK30898" s="104"/>
      <c r="AL30898" s="104"/>
      <c r="AO30898" s="104"/>
      <c r="AP30898" s="104"/>
    </row>
    <row r="30899" spans="21:42" ht="15" customHeight="1" x14ac:dyDescent="0.25">
      <c r="U30899" s="104"/>
      <c r="AB30899" s="104"/>
      <c r="AC30899" s="104"/>
      <c r="AF30899" s="104"/>
      <c r="AG30899" s="104"/>
      <c r="AK30899" s="104"/>
      <c r="AL30899" s="104"/>
      <c r="AO30899" s="104"/>
      <c r="AP30899" s="104"/>
    </row>
    <row r="30900" spans="21:42" ht="15" customHeight="1" x14ac:dyDescent="0.25">
      <c r="U30900" s="104"/>
      <c r="AB30900" s="104"/>
      <c r="AC30900" s="104"/>
      <c r="AF30900" s="104"/>
      <c r="AG30900" s="104"/>
      <c r="AK30900" s="104"/>
      <c r="AL30900" s="104"/>
      <c r="AO30900" s="104"/>
      <c r="AP30900" s="104"/>
    </row>
    <row r="30901" spans="21:42" ht="15" customHeight="1" x14ac:dyDescent="0.25">
      <c r="U30901" s="104"/>
      <c r="AB30901" s="104"/>
      <c r="AC30901" s="104"/>
      <c r="AF30901" s="104"/>
      <c r="AG30901" s="104"/>
      <c r="AK30901" s="104"/>
      <c r="AL30901" s="104"/>
      <c r="AO30901" s="104"/>
      <c r="AP30901" s="104"/>
    </row>
    <row r="30902" spans="21:42" ht="15" customHeight="1" x14ac:dyDescent="0.25">
      <c r="U30902" s="104"/>
      <c r="AB30902" s="104"/>
      <c r="AC30902" s="104"/>
      <c r="AF30902" s="104"/>
      <c r="AG30902" s="104"/>
      <c r="AK30902" s="104"/>
      <c r="AL30902" s="104"/>
      <c r="AO30902" s="104"/>
      <c r="AP30902" s="104"/>
    </row>
    <row r="30903" spans="21:42" ht="15" customHeight="1" x14ac:dyDescent="0.25">
      <c r="U30903" s="104"/>
      <c r="AB30903" s="104"/>
      <c r="AC30903" s="104"/>
      <c r="AF30903" s="104"/>
      <c r="AG30903" s="104"/>
      <c r="AK30903" s="104"/>
      <c r="AL30903" s="104"/>
      <c r="AO30903" s="104"/>
      <c r="AP30903" s="104"/>
    </row>
    <row r="30904" spans="21:42" ht="15" customHeight="1" x14ac:dyDescent="0.25">
      <c r="U30904" s="104"/>
      <c r="AB30904" s="104"/>
      <c r="AC30904" s="104"/>
      <c r="AF30904" s="104"/>
      <c r="AG30904" s="104"/>
      <c r="AK30904" s="104"/>
      <c r="AL30904" s="104"/>
      <c r="AO30904" s="104"/>
      <c r="AP30904" s="104"/>
    </row>
    <row r="30905" spans="21:42" ht="15" customHeight="1" x14ac:dyDescent="0.25">
      <c r="U30905" s="104"/>
      <c r="AB30905" s="104"/>
      <c r="AC30905" s="104"/>
      <c r="AF30905" s="104"/>
      <c r="AG30905" s="104"/>
      <c r="AK30905" s="104"/>
      <c r="AL30905" s="104"/>
      <c r="AO30905" s="104"/>
      <c r="AP30905" s="104"/>
    </row>
    <row r="30906" spans="21:42" ht="15" customHeight="1" x14ac:dyDescent="0.25">
      <c r="U30906" s="104"/>
      <c r="AB30906" s="104"/>
      <c r="AC30906" s="104"/>
      <c r="AF30906" s="104"/>
      <c r="AG30906" s="104"/>
      <c r="AK30906" s="104"/>
      <c r="AL30906" s="104"/>
      <c r="AO30906" s="104"/>
      <c r="AP30906" s="104"/>
    </row>
    <row r="30907" spans="21:42" ht="15" customHeight="1" x14ac:dyDescent="0.25">
      <c r="U30907" s="104"/>
      <c r="AB30907" s="104"/>
      <c r="AC30907" s="104"/>
      <c r="AF30907" s="104"/>
      <c r="AG30907" s="104"/>
      <c r="AK30907" s="104"/>
      <c r="AL30907" s="104"/>
      <c r="AO30907" s="104"/>
      <c r="AP30907" s="104"/>
    </row>
    <row r="30908" spans="21:42" ht="15" customHeight="1" x14ac:dyDescent="0.25">
      <c r="U30908" s="104"/>
      <c r="AB30908" s="104"/>
      <c r="AC30908" s="104"/>
      <c r="AF30908" s="104"/>
      <c r="AG30908" s="104"/>
      <c r="AK30908" s="104"/>
      <c r="AL30908" s="104"/>
      <c r="AO30908" s="104"/>
      <c r="AP30908" s="104"/>
    </row>
    <row r="30909" spans="21:42" ht="15" customHeight="1" x14ac:dyDescent="0.25">
      <c r="U30909" s="104"/>
      <c r="AB30909" s="104"/>
      <c r="AC30909" s="104"/>
      <c r="AF30909" s="104"/>
      <c r="AG30909" s="104"/>
      <c r="AK30909" s="104"/>
      <c r="AL30909" s="104"/>
      <c r="AO30909" s="104"/>
      <c r="AP30909" s="104"/>
    </row>
    <row r="30910" spans="21:42" ht="15" customHeight="1" x14ac:dyDescent="0.25">
      <c r="U30910" s="104"/>
      <c r="AB30910" s="104"/>
      <c r="AC30910" s="104"/>
      <c r="AF30910" s="104"/>
      <c r="AG30910" s="104"/>
      <c r="AK30910" s="104"/>
      <c r="AL30910" s="104"/>
      <c r="AO30910" s="104"/>
      <c r="AP30910" s="104"/>
    </row>
    <row r="30911" spans="21:42" ht="15" customHeight="1" x14ac:dyDescent="0.25">
      <c r="U30911" s="104"/>
      <c r="AB30911" s="104"/>
      <c r="AC30911" s="104"/>
      <c r="AF30911" s="104"/>
      <c r="AG30911" s="104"/>
      <c r="AK30911" s="104"/>
      <c r="AL30911" s="104"/>
      <c r="AO30911" s="104"/>
      <c r="AP30911" s="104"/>
    </row>
    <row r="30912" spans="21:42" ht="15" customHeight="1" x14ac:dyDescent="0.25">
      <c r="U30912" s="104"/>
      <c r="AB30912" s="104"/>
      <c r="AC30912" s="104"/>
      <c r="AF30912" s="104"/>
      <c r="AG30912" s="104"/>
      <c r="AK30912" s="104"/>
      <c r="AL30912" s="104"/>
      <c r="AO30912" s="104"/>
      <c r="AP30912" s="104"/>
    </row>
    <row r="30913" spans="21:42" ht="15" customHeight="1" x14ac:dyDescent="0.25">
      <c r="U30913" s="104"/>
      <c r="AB30913" s="104"/>
      <c r="AC30913" s="104"/>
      <c r="AF30913" s="104"/>
      <c r="AG30913" s="104"/>
      <c r="AK30913" s="104"/>
      <c r="AL30913" s="104"/>
      <c r="AO30913" s="104"/>
      <c r="AP30913" s="104"/>
    </row>
    <row r="30914" spans="21:42" ht="15" customHeight="1" x14ac:dyDescent="0.25">
      <c r="U30914" s="104"/>
      <c r="AB30914" s="104"/>
      <c r="AC30914" s="104"/>
      <c r="AF30914" s="104"/>
      <c r="AG30914" s="104"/>
      <c r="AK30914" s="104"/>
      <c r="AL30914" s="104"/>
      <c r="AO30914" s="104"/>
      <c r="AP30914" s="104"/>
    </row>
    <row r="30915" spans="21:42" ht="15" customHeight="1" x14ac:dyDescent="0.25">
      <c r="U30915" s="104"/>
      <c r="AB30915" s="104"/>
      <c r="AC30915" s="104"/>
      <c r="AF30915" s="104"/>
      <c r="AG30915" s="104"/>
      <c r="AK30915" s="104"/>
      <c r="AL30915" s="104"/>
      <c r="AO30915" s="104"/>
      <c r="AP30915" s="104"/>
    </row>
    <row r="30916" spans="21:42" ht="15" customHeight="1" x14ac:dyDescent="0.25">
      <c r="U30916" s="104"/>
      <c r="AB30916" s="104"/>
      <c r="AC30916" s="104"/>
      <c r="AF30916" s="104"/>
      <c r="AG30916" s="104"/>
      <c r="AK30916" s="104"/>
      <c r="AL30916" s="104"/>
      <c r="AO30916" s="104"/>
      <c r="AP30916" s="104"/>
    </row>
    <row r="30917" spans="21:42" ht="15" customHeight="1" x14ac:dyDescent="0.25">
      <c r="U30917" s="104"/>
      <c r="AB30917" s="104"/>
      <c r="AC30917" s="104"/>
      <c r="AF30917" s="104"/>
      <c r="AG30917" s="104"/>
      <c r="AK30917" s="104"/>
      <c r="AL30917" s="104"/>
      <c r="AO30917" s="104"/>
      <c r="AP30917" s="104"/>
    </row>
    <row r="30918" spans="21:42" ht="15" customHeight="1" x14ac:dyDescent="0.25">
      <c r="U30918" s="104"/>
      <c r="AB30918" s="104"/>
      <c r="AC30918" s="104"/>
      <c r="AF30918" s="104"/>
      <c r="AG30918" s="104"/>
      <c r="AK30918" s="104"/>
      <c r="AL30918" s="104"/>
      <c r="AO30918" s="104"/>
      <c r="AP30918" s="104"/>
    </row>
    <row r="30919" spans="21:42" ht="15" customHeight="1" x14ac:dyDescent="0.25">
      <c r="U30919" s="104"/>
      <c r="AB30919" s="104"/>
      <c r="AC30919" s="104"/>
      <c r="AF30919" s="104"/>
      <c r="AG30919" s="104"/>
      <c r="AK30919" s="104"/>
      <c r="AL30919" s="104"/>
      <c r="AO30919" s="104"/>
      <c r="AP30919" s="104"/>
    </row>
    <row r="30920" spans="21:42" ht="15" customHeight="1" x14ac:dyDescent="0.25">
      <c r="U30920" s="104"/>
      <c r="AB30920" s="104"/>
      <c r="AC30920" s="104"/>
      <c r="AF30920" s="104"/>
      <c r="AG30920" s="104"/>
      <c r="AK30920" s="104"/>
      <c r="AL30920" s="104"/>
      <c r="AO30920" s="104"/>
      <c r="AP30920" s="104"/>
    </row>
    <row r="30921" spans="21:42" ht="15" customHeight="1" x14ac:dyDescent="0.25">
      <c r="U30921" s="104"/>
      <c r="AB30921" s="104"/>
      <c r="AC30921" s="104"/>
      <c r="AF30921" s="104"/>
      <c r="AG30921" s="104"/>
      <c r="AK30921" s="104"/>
      <c r="AL30921" s="104"/>
      <c r="AO30921" s="104"/>
      <c r="AP30921" s="104"/>
    </row>
    <row r="30922" spans="21:42" ht="15" customHeight="1" x14ac:dyDescent="0.25">
      <c r="U30922" s="104"/>
      <c r="AB30922" s="104"/>
      <c r="AC30922" s="104"/>
      <c r="AF30922" s="104"/>
      <c r="AG30922" s="104"/>
      <c r="AK30922" s="104"/>
      <c r="AL30922" s="104"/>
      <c r="AO30922" s="104"/>
      <c r="AP30922" s="104"/>
    </row>
    <row r="30923" spans="21:42" ht="15" customHeight="1" x14ac:dyDescent="0.25">
      <c r="U30923" s="104"/>
      <c r="AB30923" s="104"/>
      <c r="AC30923" s="104"/>
      <c r="AF30923" s="104"/>
      <c r="AG30923" s="104"/>
      <c r="AK30923" s="104"/>
      <c r="AL30923" s="104"/>
      <c r="AO30923" s="104"/>
      <c r="AP30923" s="104"/>
    </row>
    <row r="30924" spans="21:42" ht="15" customHeight="1" x14ac:dyDescent="0.25">
      <c r="U30924" s="104"/>
      <c r="AB30924" s="104"/>
      <c r="AC30924" s="104"/>
      <c r="AF30924" s="104"/>
      <c r="AG30924" s="104"/>
      <c r="AK30924" s="104"/>
      <c r="AL30924" s="104"/>
      <c r="AO30924" s="104"/>
      <c r="AP30924" s="104"/>
    </row>
    <row r="30925" spans="21:42" ht="15" customHeight="1" x14ac:dyDescent="0.25">
      <c r="U30925" s="104"/>
      <c r="AB30925" s="104"/>
      <c r="AC30925" s="104"/>
      <c r="AF30925" s="104"/>
      <c r="AG30925" s="104"/>
      <c r="AK30925" s="104"/>
      <c r="AL30925" s="104"/>
      <c r="AO30925" s="104"/>
      <c r="AP30925" s="104"/>
    </row>
    <row r="30926" spans="21:42" ht="15" customHeight="1" x14ac:dyDescent="0.25">
      <c r="U30926" s="104"/>
      <c r="AB30926" s="104"/>
      <c r="AC30926" s="104"/>
      <c r="AF30926" s="104"/>
      <c r="AG30926" s="104"/>
      <c r="AK30926" s="104"/>
      <c r="AL30926" s="104"/>
      <c r="AO30926" s="104"/>
      <c r="AP30926" s="104"/>
    </row>
    <row r="30927" spans="21:42" ht="15" customHeight="1" x14ac:dyDescent="0.25">
      <c r="U30927" s="104"/>
      <c r="AB30927" s="104"/>
      <c r="AC30927" s="104"/>
      <c r="AF30927" s="104"/>
      <c r="AG30927" s="104"/>
      <c r="AK30927" s="104"/>
      <c r="AL30927" s="104"/>
      <c r="AO30927" s="104"/>
      <c r="AP30927" s="104"/>
    </row>
    <row r="30928" spans="21:42" ht="15" customHeight="1" x14ac:dyDescent="0.25">
      <c r="U30928" s="104"/>
      <c r="AB30928" s="104"/>
      <c r="AC30928" s="104"/>
      <c r="AF30928" s="104"/>
      <c r="AG30928" s="104"/>
      <c r="AK30928" s="104"/>
      <c r="AL30928" s="104"/>
      <c r="AO30928" s="104"/>
      <c r="AP30928" s="104"/>
    </row>
    <row r="30929" spans="21:42" ht="15" customHeight="1" x14ac:dyDescent="0.25">
      <c r="U30929" s="104"/>
      <c r="AB30929" s="104"/>
      <c r="AC30929" s="104"/>
      <c r="AF30929" s="104"/>
      <c r="AG30929" s="104"/>
      <c r="AK30929" s="104"/>
      <c r="AL30929" s="104"/>
      <c r="AO30929" s="104"/>
      <c r="AP30929" s="104"/>
    </row>
    <row r="30930" spans="21:42" ht="15" customHeight="1" x14ac:dyDescent="0.25">
      <c r="U30930" s="104"/>
      <c r="AB30930" s="104"/>
      <c r="AC30930" s="104"/>
      <c r="AF30930" s="104"/>
      <c r="AG30930" s="104"/>
      <c r="AK30930" s="104"/>
      <c r="AL30930" s="104"/>
      <c r="AO30930" s="104"/>
      <c r="AP30930" s="104"/>
    </row>
    <row r="30931" spans="21:42" ht="15" customHeight="1" x14ac:dyDescent="0.25">
      <c r="U30931" s="104"/>
      <c r="AB30931" s="104"/>
      <c r="AC30931" s="104"/>
      <c r="AF30931" s="104"/>
      <c r="AG30931" s="104"/>
      <c r="AK30931" s="104"/>
      <c r="AL30931" s="104"/>
      <c r="AO30931" s="104"/>
      <c r="AP30931" s="104"/>
    </row>
    <row r="30932" spans="21:42" ht="15" customHeight="1" x14ac:dyDescent="0.25">
      <c r="U30932" s="104"/>
      <c r="AB30932" s="104"/>
      <c r="AC30932" s="104"/>
      <c r="AF30932" s="104"/>
      <c r="AG30932" s="104"/>
      <c r="AK30932" s="104"/>
      <c r="AL30932" s="104"/>
      <c r="AO30932" s="104"/>
      <c r="AP30932" s="104"/>
    </row>
    <row r="30933" spans="21:42" ht="15" customHeight="1" x14ac:dyDescent="0.25">
      <c r="U30933" s="104"/>
      <c r="AB30933" s="104"/>
      <c r="AC30933" s="104"/>
      <c r="AF30933" s="104"/>
      <c r="AG30933" s="104"/>
      <c r="AK30933" s="104"/>
      <c r="AL30933" s="104"/>
      <c r="AO30933" s="104"/>
      <c r="AP30933" s="104"/>
    </row>
    <row r="30934" spans="21:42" ht="15" customHeight="1" x14ac:dyDescent="0.25">
      <c r="U30934" s="104"/>
      <c r="AB30934" s="104"/>
      <c r="AC30934" s="104"/>
      <c r="AF30934" s="104"/>
      <c r="AG30934" s="104"/>
      <c r="AK30934" s="104"/>
      <c r="AL30934" s="104"/>
      <c r="AO30934" s="104"/>
      <c r="AP30934" s="104"/>
    </row>
    <row r="30935" spans="21:42" ht="15" customHeight="1" x14ac:dyDescent="0.25">
      <c r="U30935" s="104"/>
      <c r="AB30935" s="104"/>
      <c r="AC30935" s="104"/>
      <c r="AF30935" s="104"/>
      <c r="AG30935" s="104"/>
      <c r="AK30935" s="104"/>
      <c r="AL30935" s="104"/>
      <c r="AO30935" s="104"/>
      <c r="AP30935" s="104"/>
    </row>
    <row r="30936" spans="21:42" ht="15" customHeight="1" x14ac:dyDescent="0.25">
      <c r="U30936" s="104"/>
      <c r="AB30936" s="104"/>
      <c r="AC30936" s="104"/>
      <c r="AF30936" s="104"/>
      <c r="AG30936" s="104"/>
      <c r="AK30936" s="104"/>
      <c r="AL30936" s="104"/>
      <c r="AO30936" s="104"/>
      <c r="AP30936" s="104"/>
    </row>
    <row r="30937" spans="21:42" ht="15" customHeight="1" x14ac:dyDescent="0.25">
      <c r="U30937" s="104"/>
      <c r="AB30937" s="104"/>
      <c r="AC30937" s="104"/>
      <c r="AF30937" s="104"/>
      <c r="AG30937" s="104"/>
      <c r="AK30937" s="104"/>
      <c r="AL30937" s="104"/>
      <c r="AO30937" s="104"/>
      <c r="AP30937" s="104"/>
    </row>
    <row r="30938" spans="21:42" ht="15" customHeight="1" x14ac:dyDescent="0.25">
      <c r="U30938" s="104"/>
      <c r="AB30938" s="104"/>
      <c r="AC30938" s="104"/>
      <c r="AF30938" s="104"/>
      <c r="AG30938" s="104"/>
      <c r="AK30938" s="104"/>
      <c r="AL30938" s="104"/>
      <c r="AO30938" s="104"/>
      <c r="AP30938" s="104"/>
    </row>
    <row r="30939" spans="21:42" ht="15" customHeight="1" x14ac:dyDescent="0.25">
      <c r="U30939" s="104"/>
      <c r="AB30939" s="104"/>
      <c r="AC30939" s="104"/>
      <c r="AF30939" s="104"/>
      <c r="AG30939" s="104"/>
      <c r="AK30939" s="104"/>
      <c r="AL30939" s="104"/>
      <c r="AO30939" s="104"/>
      <c r="AP30939" s="104"/>
    </row>
    <row r="30940" spans="21:42" ht="15" customHeight="1" x14ac:dyDescent="0.25">
      <c r="U30940" s="104"/>
      <c r="AB30940" s="104"/>
      <c r="AC30940" s="104"/>
      <c r="AF30940" s="104"/>
      <c r="AG30940" s="104"/>
      <c r="AK30940" s="104"/>
      <c r="AL30940" s="104"/>
      <c r="AO30940" s="104"/>
      <c r="AP30940" s="104"/>
    </row>
    <row r="30941" spans="21:42" ht="15" customHeight="1" x14ac:dyDescent="0.25">
      <c r="U30941" s="104"/>
      <c r="AB30941" s="104"/>
      <c r="AC30941" s="104"/>
      <c r="AF30941" s="104"/>
      <c r="AG30941" s="104"/>
      <c r="AK30941" s="104"/>
      <c r="AL30941" s="104"/>
      <c r="AO30941" s="104"/>
      <c r="AP30941" s="104"/>
    </row>
    <row r="30942" spans="21:42" ht="15" customHeight="1" x14ac:dyDescent="0.25">
      <c r="U30942" s="104"/>
      <c r="AB30942" s="104"/>
      <c r="AC30942" s="104"/>
      <c r="AF30942" s="104"/>
      <c r="AG30942" s="104"/>
      <c r="AK30942" s="104"/>
      <c r="AL30942" s="104"/>
      <c r="AO30942" s="104"/>
      <c r="AP30942" s="104"/>
    </row>
    <row r="30943" spans="21:42" ht="15" customHeight="1" x14ac:dyDescent="0.25">
      <c r="U30943" s="104"/>
      <c r="AB30943" s="104"/>
      <c r="AC30943" s="104"/>
      <c r="AF30943" s="104"/>
      <c r="AG30943" s="104"/>
      <c r="AK30943" s="104"/>
      <c r="AL30943" s="104"/>
      <c r="AO30943" s="104"/>
      <c r="AP30943" s="104"/>
    </row>
    <row r="30944" spans="21:42" ht="15" customHeight="1" x14ac:dyDescent="0.25">
      <c r="U30944" s="104"/>
      <c r="AB30944" s="104"/>
      <c r="AC30944" s="104"/>
      <c r="AF30944" s="104"/>
      <c r="AG30944" s="104"/>
      <c r="AK30944" s="104"/>
      <c r="AL30944" s="104"/>
      <c r="AO30944" s="104"/>
      <c r="AP30944" s="104"/>
    </row>
    <row r="30945" spans="21:42" ht="15" customHeight="1" x14ac:dyDescent="0.25">
      <c r="U30945" s="104"/>
      <c r="AB30945" s="104"/>
      <c r="AC30945" s="104"/>
      <c r="AF30945" s="104"/>
      <c r="AG30945" s="104"/>
      <c r="AK30945" s="104"/>
      <c r="AL30945" s="104"/>
      <c r="AO30945" s="104"/>
      <c r="AP30945" s="104"/>
    </row>
    <row r="30946" spans="21:42" ht="15" customHeight="1" x14ac:dyDescent="0.25">
      <c r="U30946" s="104"/>
      <c r="AB30946" s="104"/>
      <c r="AC30946" s="104"/>
      <c r="AF30946" s="104"/>
      <c r="AG30946" s="104"/>
      <c r="AK30946" s="104"/>
      <c r="AL30946" s="104"/>
      <c r="AO30946" s="104"/>
      <c r="AP30946" s="104"/>
    </row>
    <row r="30947" spans="21:42" ht="15" customHeight="1" x14ac:dyDescent="0.25">
      <c r="U30947" s="104"/>
      <c r="AB30947" s="104"/>
      <c r="AC30947" s="104"/>
      <c r="AF30947" s="104"/>
      <c r="AG30947" s="104"/>
      <c r="AK30947" s="104"/>
      <c r="AL30947" s="104"/>
      <c r="AO30947" s="104"/>
      <c r="AP30947" s="104"/>
    </row>
    <row r="30948" spans="21:42" ht="15" customHeight="1" x14ac:dyDescent="0.25">
      <c r="U30948" s="104"/>
      <c r="AB30948" s="104"/>
      <c r="AC30948" s="104"/>
      <c r="AF30948" s="104"/>
      <c r="AG30948" s="104"/>
      <c r="AK30948" s="104"/>
      <c r="AL30948" s="104"/>
      <c r="AO30948" s="104"/>
      <c r="AP30948" s="104"/>
    </row>
    <row r="30949" spans="21:42" ht="15" customHeight="1" x14ac:dyDescent="0.25">
      <c r="U30949" s="104"/>
      <c r="AB30949" s="104"/>
      <c r="AC30949" s="104"/>
      <c r="AF30949" s="104"/>
      <c r="AG30949" s="104"/>
      <c r="AK30949" s="104"/>
      <c r="AL30949" s="104"/>
      <c r="AO30949" s="104"/>
      <c r="AP30949" s="104"/>
    </row>
    <row r="30950" spans="21:42" ht="15" customHeight="1" x14ac:dyDescent="0.25">
      <c r="U30950" s="104"/>
      <c r="AB30950" s="104"/>
      <c r="AC30950" s="104"/>
      <c r="AF30950" s="104"/>
      <c r="AG30950" s="104"/>
      <c r="AK30950" s="104"/>
      <c r="AL30950" s="104"/>
      <c r="AO30950" s="104"/>
      <c r="AP30950" s="104"/>
    </row>
    <row r="30951" spans="21:42" ht="15" customHeight="1" x14ac:dyDescent="0.25">
      <c r="U30951" s="104"/>
      <c r="AB30951" s="104"/>
      <c r="AC30951" s="104"/>
      <c r="AF30951" s="104"/>
      <c r="AG30951" s="104"/>
      <c r="AK30951" s="104"/>
      <c r="AL30951" s="104"/>
      <c r="AO30951" s="104"/>
      <c r="AP30951" s="104"/>
    </row>
    <row r="30952" spans="21:42" ht="15" customHeight="1" x14ac:dyDescent="0.25">
      <c r="U30952" s="104"/>
      <c r="AB30952" s="104"/>
      <c r="AC30952" s="104"/>
      <c r="AF30952" s="104"/>
      <c r="AG30952" s="104"/>
      <c r="AK30952" s="104"/>
      <c r="AL30952" s="104"/>
      <c r="AO30952" s="104"/>
      <c r="AP30952" s="104"/>
    </row>
    <row r="30953" spans="21:42" ht="15" customHeight="1" x14ac:dyDescent="0.25">
      <c r="U30953" s="104"/>
      <c r="AB30953" s="104"/>
      <c r="AC30953" s="104"/>
      <c r="AF30953" s="104"/>
      <c r="AG30953" s="104"/>
      <c r="AK30953" s="104"/>
      <c r="AL30953" s="104"/>
      <c r="AO30953" s="104"/>
      <c r="AP30953" s="104"/>
    </row>
    <row r="30954" spans="21:42" ht="15" customHeight="1" x14ac:dyDescent="0.25">
      <c r="U30954" s="104"/>
      <c r="AB30954" s="104"/>
      <c r="AC30954" s="104"/>
      <c r="AF30954" s="104"/>
      <c r="AG30954" s="104"/>
      <c r="AK30954" s="104"/>
      <c r="AL30954" s="104"/>
      <c r="AO30954" s="104"/>
      <c r="AP30954" s="104"/>
    </row>
    <row r="30955" spans="21:42" ht="15" customHeight="1" x14ac:dyDescent="0.25">
      <c r="U30955" s="104"/>
      <c r="AB30955" s="104"/>
      <c r="AC30955" s="104"/>
      <c r="AF30955" s="104"/>
      <c r="AG30955" s="104"/>
      <c r="AK30955" s="104"/>
      <c r="AL30955" s="104"/>
      <c r="AO30955" s="104"/>
      <c r="AP30955" s="104"/>
    </row>
    <row r="30956" spans="21:42" ht="15" customHeight="1" x14ac:dyDescent="0.25">
      <c r="U30956" s="104"/>
      <c r="AB30956" s="104"/>
      <c r="AC30956" s="104"/>
      <c r="AF30956" s="104"/>
      <c r="AG30956" s="104"/>
      <c r="AK30956" s="104"/>
      <c r="AL30956" s="104"/>
      <c r="AO30956" s="104"/>
      <c r="AP30956" s="104"/>
    </row>
    <row r="30957" spans="21:42" ht="15" customHeight="1" x14ac:dyDescent="0.25">
      <c r="U30957" s="104"/>
      <c r="AB30957" s="104"/>
      <c r="AC30957" s="104"/>
      <c r="AF30957" s="104"/>
      <c r="AG30957" s="104"/>
      <c r="AK30957" s="104"/>
      <c r="AL30957" s="104"/>
      <c r="AO30957" s="104"/>
      <c r="AP30957" s="104"/>
    </row>
    <row r="30958" spans="21:42" ht="15" customHeight="1" x14ac:dyDescent="0.25">
      <c r="U30958" s="104"/>
      <c r="AB30958" s="104"/>
      <c r="AC30958" s="104"/>
      <c r="AF30958" s="104"/>
      <c r="AG30958" s="104"/>
      <c r="AK30958" s="104"/>
      <c r="AL30958" s="104"/>
      <c r="AO30958" s="104"/>
      <c r="AP30958" s="104"/>
    </row>
    <row r="30959" spans="21:42" ht="15" customHeight="1" x14ac:dyDescent="0.25">
      <c r="U30959" s="104"/>
      <c r="AB30959" s="104"/>
      <c r="AC30959" s="104"/>
      <c r="AF30959" s="104"/>
      <c r="AG30959" s="104"/>
      <c r="AK30959" s="104"/>
      <c r="AL30959" s="104"/>
      <c r="AO30959" s="104"/>
      <c r="AP30959" s="104"/>
    </row>
    <row r="30960" spans="21:42" ht="15" customHeight="1" x14ac:dyDescent="0.25">
      <c r="U30960" s="104"/>
      <c r="AB30960" s="104"/>
      <c r="AC30960" s="104"/>
      <c r="AF30960" s="104"/>
      <c r="AG30960" s="104"/>
      <c r="AK30960" s="104"/>
      <c r="AL30960" s="104"/>
      <c r="AO30960" s="104"/>
      <c r="AP30960" s="104"/>
    </row>
    <row r="30961" spans="21:42" ht="15" customHeight="1" x14ac:dyDescent="0.25">
      <c r="U30961" s="104"/>
      <c r="AB30961" s="104"/>
      <c r="AC30961" s="104"/>
      <c r="AF30961" s="104"/>
      <c r="AG30961" s="104"/>
      <c r="AK30961" s="104"/>
      <c r="AL30961" s="104"/>
      <c r="AO30961" s="104"/>
      <c r="AP30961" s="104"/>
    </row>
    <row r="30962" spans="21:42" ht="15" customHeight="1" x14ac:dyDescent="0.25">
      <c r="U30962" s="104"/>
      <c r="AB30962" s="104"/>
      <c r="AC30962" s="104"/>
      <c r="AF30962" s="104"/>
      <c r="AG30962" s="104"/>
      <c r="AK30962" s="104"/>
      <c r="AL30962" s="104"/>
      <c r="AO30962" s="104"/>
      <c r="AP30962" s="104"/>
    </row>
    <row r="30963" spans="21:42" ht="15" customHeight="1" x14ac:dyDescent="0.25">
      <c r="U30963" s="104"/>
      <c r="AB30963" s="104"/>
      <c r="AC30963" s="104"/>
      <c r="AF30963" s="104"/>
      <c r="AG30963" s="104"/>
      <c r="AK30963" s="104"/>
      <c r="AL30963" s="104"/>
      <c r="AO30963" s="104"/>
      <c r="AP30963" s="104"/>
    </row>
    <row r="30964" spans="21:42" ht="15" customHeight="1" x14ac:dyDescent="0.25">
      <c r="U30964" s="104"/>
      <c r="AB30964" s="104"/>
      <c r="AC30964" s="104"/>
      <c r="AF30964" s="104"/>
      <c r="AG30964" s="104"/>
      <c r="AK30964" s="104"/>
      <c r="AL30964" s="104"/>
      <c r="AO30964" s="104"/>
      <c r="AP30964" s="104"/>
    </row>
    <row r="30965" spans="21:42" ht="15" customHeight="1" x14ac:dyDescent="0.25">
      <c r="U30965" s="104"/>
      <c r="AB30965" s="104"/>
      <c r="AC30965" s="104"/>
      <c r="AF30965" s="104"/>
      <c r="AG30965" s="104"/>
      <c r="AK30965" s="104"/>
      <c r="AL30965" s="104"/>
      <c r="AO30965" s="104"/>
      <c r="AP30965" s="104"/>
    </row>
    <row r="30966" spans="21:42" ht="15" customHeight="1" x14ac:dyDescent="0.25">
      <c r="U30966" s="104"/>
      <c r="AB30966" s="104"/>
      <c r="AC30966" s="104"/>
      <c r="AF30966" s="104"/>
      <c r="AG30966" s="104"/>
      <c r="AK30966" s="104"/>
      <c r="AL30966" s="104"/>
      <c r="AO30966" s="104"/>
      <c r="AP30966" s="104"/>
    </row>
    <row r="30967" spans="21:42" ht="15" customHeight="1" x14ac:dyDescent="0.25">
      <c r="U30967" s="104"/>
      <c r="AB30967" s="104"/>
      <c r="AC30967" s="104"/>
      <c r="AF30967" s="104"/>
      <c r="AG30967" s="104"/>
      <c r="AK30967" s="104"/>
      <c r="AL30967" s="104"/>
      <c r="AO30967" s="104"/>
      <c r="AP30967" s="104"/>
    </row>
    <row r="30968" spans="21:42" ht="15" customHeight="1" x14ac:dyDescent="0.25">
      <c r="U30968" s="104"/>
      <c r="AB30968" s="104"/>
      <c r="AC30968" s="104"/>
      <c r="AF30968" s="104"/>
      <c r="AG30968" s="104"/>
      <c r="AK30968" s="104"/>
      <c r="AL30968" s="104"/>
      <c r="AO30968" s="104"/>
      <c r="AP30968" s="104"/>
    </row>
    <row r="30969" spans="21:42" ht="15" customHeight="1" x14ac:dyDescent="0.25">
      <c r="U30969" s="104"/>
      <c r="AB30969" s="104"/>
      <c r="AC30969" s="104"/>
      <c r="AF30969" s="104"/>
      <c r="AG30969" s="104"/>
      <c r="AK30969" s="104"/>
      <c r="AL30969" s="104"/>
      <c r="AO30969" s="104"/>
      <c r="AP30969" s="104"/>
    </row>
    <row r="30970" spans="21:42" ht="15" customHeight="1" x14ac:dyDescent="0.25">
      <c r="U30970" s="104"/>
      <c r="AB30970" s="104"/>
      <c r="AC30970" s="104"/>
      <c r="AF30970" s="104"/>
      <c r="AG30970" s="104"/>
      <c r="AK30970" s="104"/>
      <c r="AL30970" s="104"/>
      <c r="AO30970" s="104"/>
      <c r="AP30970" s="104"/>
    </row>
    <row r="30971" spans="21:42" ht="15" customHeight="1" x14ac:dyDescent="0.25">
      <c r="U30971" s="104"/>
      <c r="AB30971" s="104"/>
      <c r="AC30971" s="104"/>
      <c r="AF30971" s="104"/>
      <c r="AG30971" s="104"/>
      <c r="AK30971" s="104"/>
      <c r="AL30971" s="104"/>
      <c r="AO30971" s="104"/>
      <c r="AP30971" s="104"/>
    </row>
    <row r="30972" spans="21:42" ht="15" customHeight="1" x14ac:dyDescent="0.25">
      <c r="U30972" s="104"/>
      <c r="AB30972" s="104"/>
      <c r="AC30972" s="104"/>
      <c r="AF30972" s="104"/>
      <c r="AG30972" s="104"/>
      <c r="AK30972" s="104"/>
      <c r="AL30972" s="104"/>
      <c r="AO30972" s="104"/>
      <c r="AP30972" s="104"/>
    </row>
    <row r="30973" spans="21:42" ht="15" customHeight="1" x14ac:dyDescent="0.25">
      <c r="U30973" s="104"/>
      <c r="AB30973" s="104"/>
      <c r="AC30973" s="104"/>
      <c r="AF30973" s="104"/>
      <c r="AG30973" s="104"/>
      <c r="AK30973" s="104"/>
      <c r="AL30973" s="104"/>
      <c r="AO30973" s="104"/>
      <c r="AP30973" s="104"/>
    </row>
    <row r="30974" spans="21:42" ht="15" customHeight="1" x14ac:dyDescent="0.25">
      <c r="U30974" s="104"/>
      <c r="AB30974" s="104"/>
      <c r="AC30974" s="104"/>
      <c r="AF30974" s="104"/>
      <c r="AG30974" s="104"/>
      <c r="AK30974" s="104"/>
      <c r="AL30974" s="104"/>
      <c r="AO30974" s="104"/>
      <c r="AP30974" s="104"/>
    </row>
    <row r="30975" spans="21:42" ht="15" customHeight="1" x14ac:dyDescent="0.25">
      <c r="U30975" s="104"/>
      <c r="AB30975" s="104"/>
      <c r="AC30975" s="104"/>
      <c r="AF30975" s="104"/>
      <c r="AG30975" s="104"/>
      <c r="AK30975" s="104"/>
      <c r="AL30975" s="104"/>
      <c r="AO30975" s="104"/>
      <c r="AP30975" s="104"/>
    </row>
    <row r="30976" spans="21:42" ht="15" customHeight="1" x14ac:dyDescent="0.25">
      <c r="U30976" s="104"/>
      <c r="AB30976" s="104"/>
      <c r="AC30976" s="104"/>
      <c r="AF30976" s="104"/>
      <c r="AG30976" s="104"/>
      <c r="AK30976" s="104"/>
      <c r="AL30976" s="104"/>
      <c r="AO30976" s="104"/>
      <c r="AP30976" s="104"/>
    </row>
    <row r="30977" spans="21:42" ht="15" customHeight="1" x14ac:dyDescent="0.25">
      <c r="U30977" s="104"/>
      <c r="AB30977" s="104"/>
      <c r="AC30977" s="104"/>
      <c r="AF30977" s="104"/>
      <c r="AG30977" s="104"/>
      <c r="AK30977" s="104"/>
      <c r="AL30977" s="104"/>
      <c r="AO30977" s="104"/>
      <c r="AP30977" s="104"/>
    </row>
    <row r="30978" spans="21:42" ht="15" customHeight="1" x14ac:dyDescent="0.25">
      <c r="U30978" s="104"/>
      <c r="AB30978" s="104"/>
      <c r="AC30978" s="104"/>
      <c r="AF30978" s="104"/>
      <c r="AG30978" s="104"/>
      <c r="AK30978" s="104"/>
      <c r="AL30978" s="104"/>
      <c r="AO30978" s="104"/>
      <c r="AP30978" s="104"/>
    </row>
    <row r="30979" spans="21:42" ht="15" customHeight="1" x14ac:dyDescent="0.25">
      <c r="U30979" s="104"/>
      <c r="AB30979" s="104"/>
      <c r="AC30979" s="104"/>
      <c r="AF30979" s="104"/>
      <c r="AG30979" s="104"/>
      <c r="AK30979" s="104"/>
      <c r="AL30979" s="104"/>
      <c r="AO30979" s="104"/>
      <c r="AP30979" s="104"/>
    </row>
    <row r="30980" spans="21:42" ht="15" customHeight="1" x14ac:dyDescent="0.25">
      <c r="U30980" s="104"/>
      <c r="AB30980" s="104"/>
      <c r="AC30980" s="104"/>
      <c r="AF30980" s="104"/>
      <c r="AG30980" s="104"/>
      <c r="AK30980" s="104"/>
      <c r="AL30980" s="104"/>
      <c r="AO30980" s="104"/>
      <c r="AP30980" s="104"/>
    </row>
    <row r="30981" spans="21:42" ht="15" customHeight="1" x14ac:dyDescent="0.25">
      <c r="U30981" s="104"/>
      <c r="AB30981" s="104"/>
      <c r="AC30981" s="104"/>
      <c r="AF30981" s="104"/>
      <c r="AG30981" s="104"/>
      <c r="AK30981" s="104"/>
      <c r="AL30981" s="104"/>
      <c r="AO30981" s="104"/>
      <c r="AP30981" s="104"/>
    </row>
    <row r="30982" spans="21:42" ht="15" customHeight="1" x14ac:dyDescent="0.25">
      <c r="U30982" s="104"/>
      <c r="AB30982" s="104"/>
      <c r="AC30982" s="104"/>
      <c r="AF30982" s="104"/>
      <c r="AG30982" s="104"/>
      <c r="AK30982" s="104"/>
      <c r="AL30982" s="104"/>
      <c r="AO30982" s="104"/>
      <c r="AP30982" s="104"/>
    </row>
    <row r="30983" spans="21:42" ht="15" customHeight="1" x14ac:dyDescent="0.25">
      <c r="U30983" s="104"/>
      <c r="AB30983" s="104"/>
      <c r="AC30983" s="104"/>
      <c r="AF30983" s="104"/>
      <c r="AG30983" s="104"/>
      <c r="AK30983" s="104"/>
      <c r="AL30983" s="104"/>
      <c r="AO30983" s="104"/>
      <c r="AP30983" s="104"/>
    </row>
    <row r="30984" spans="21:42" ht="15" customHeight="1" x14ac:dyDescent="0.25">
      <c r="U30984" s="104"/>
      <c r="AB30984" s="104"/>
      <c r="AC30984" s="104"/>
      <c r="AF30984" s="104"/>
      <c r="AG30984" s="104"/>
      <c r="AK30984" s="104"/>
      <c r="AL30984" s="104"/>
      <c r="AO30984" s="104"/>
      <c r="AP30984" s="104"/>
    </row>
    <row r="30985" spans="21:42" ht="15" customHeight="1" x14ac:dyDescent="0.25">
      <c r="U30985" s="104"/>
      <c r="AB30985" s="104"/>
      <c r="AC30985" s="104"/>
      <c r="AF30985" s="104"/>
      <c r="AG30985" s="104"/>
      <c r="AK30985" s="104"/>
      <c r="AL30985" s="104"/>
      <c r="AO30985" s="104"/>
      <c r="AP30985" s="104"/>
    </row>
    <row r="30986" spans="21:42" ht="15" customHeight="1" x14ac:dyDescent="0.25">
      <c r="U30986" s="104"/>
      <c r="AB30986" s="104"/>
      <c r="AC30986" s="104"/>
      <c r="AF30986" s="104"/>
      <c r="AG30986" s="104"/>
      <c r="AK30986" s="104"/>
      <c r="AL30986" s="104"/>
      <c r="AO30986" s="104"/>
      <c r="AP30986" s="104"/>
    </row>
    <row r="30987" spans="21:42" ht="15" customHeight="1" x14ac:dyDescent="0.25">
      <c r="U30987" s="104"/>
      <c r="AB30987" s="104"/>
      <c r="AC30987" s="104"/>
      <c r="AF30987" s="104"/>
      <c r="AG30987" s="104"/>
      <c r="AK30987" s="104"/>
      <c r="AL30987" s="104"/>
      <c r="AO30987" s="104"/>
      <c r="AP30987" s="104"/>
    </row>
    <row r="30988" spans="21:42" ht="15" customHeight="1" x14ac:dyDescent="0.25">
      <c r="U30988" s="104"/>
      <c r="AB30988" s="104"/>
      <c r="AC30988" s="104"/>
      <c r="AF30988" s="104"/>
      <c r="AG30988" s="104"/>
      <c r="AK30988" s="104"/>
      <c r="AL30988" s="104"/>
      <c r="AO30988" s="104"/>
      <c r="AP30988" s="104"/>
    </row>
    <row r="30989" spans="21:42" ht="15" customHeight="1" x14ac:dyDescent="0.25">
      <c r="U30989" s="104"/>
      <c r="AB30989" s="104"/>
      <c r="AC30989" s="104"/>
      <c r="AF30989" s="104"/>
      <c r="AG30989" s="104"/>
      <c r="AK30989" s="104"/>
      <c r="AL30989" s="104"/>
      <c r="AO30989" s="104"/>
      <c r="AP30989" s="104"/>
    </row>
    <row r="30990" spans="21:42" ht="15" customHeight="1" x14ac:dyDescent="0.25">
      <c r="U30990" s="104"/>
      <c r="AB30990" s="104"/>
      <c r="AC30990" s="104"/>
      <c r="AF30990" s="104"/>
      <c r="AG30990" s="104"/>
      <c r="AK30990" s="104"/>
      <c r="AL30990" s="104"/>
      <c r="AO30990" s="104"/>
      <c r="AP30990" s="104"/>
    </row>
    <row r="30991" spans="21:42" ht="15" customHeight="1" x14ac:dyDescent="0.25">
      <c r="U30991" s="104"/>
      <c r="AB30991" s="104"/>
      <c r="AC30991" s="104"/>
      <c r="AF30991" s="104"/>
      <c r="AG30991" s="104"/>
      <c r="AK30991" s="104"/>
      <c r="AL30991" s="104"/>
      <c r="AO30991" s="104"/>
      <c r="AP30991" s="104"/>
    </row>
    <row r="30992" spans="21:42" ht="15" customHeight="1" x14ac:dyDescent="0.25">
      <c r="U30992" s="104"/>
      <c r="AB30992" s="104"/>
      <c r="AC30992" s="104"/>
      <c r="AF30992" s="104"/>
      <c r="AG30992" s="104"/>
      <c r="AK30992" s="104"/>
      <c r="AL30992" s="104"/>
      <c r="AO30992" s="104"/>
      <c r="AP30992" s="104"/>
    </row>
    <row r="30993" spans="21:42" ht="15" customHeight="1" x14ac:dyDescent="0.25">
      <c r="U30993" s="104"/>
      <c r="AB30993" s="104"/>
      <c r="AC30993" s="104"/>
      <c r="AF30993" s="104"/>
      <c r="AG30993" s="104"/>
      <c r="AK30993" s="104"/>
      <c r="AL30993" s="104"/>
      <c r="AO30993" s="104"/>
      <c r="AP30993" s="104"/>
    </row>
    <row r="30994" spans="21:42" ht="15" customHeight="1" x14ac:dyDescent="0.25">
      <c r="U30994" s="104"/>
      <c r="AB30994" s="104"/>
      <c r="AC30994" s="104"/>
      <c r="AF30994" s="104"/>
      <c r="AG30994" s="104"/>
      <c r="AK30994" s="104"/>
      <c r="AL30994" s="104"/>
      <c r="AO30994" s="104"/>
      <c r="AP30994" s="104"/>
    </row>
    <row r="30995" spans="21:42" ht="15" customHeight="1" x14ac:dyDescent="0.25">
      <c r="U30995" s="104"/>
      <c r="AB30995" s="104"/>
      <c r="AC30995" s="104"/>
      <c r="AF30995" s="104"/>
      <c r="AG30995" s="104"/>
      <c r="AK30995" s="104"/>
      <c r="AL30995" s="104"/>
      <c r="AO30995" s="104"/>
      <c r="AP30995" s="104"/>
    </row>
    <row r="30996" spans="21:42" ht="15" customHeight="1" x14ac:dyDescent="0.25">
      <c r="U30996" s="104"/>
      <c r="AB30996" s="104"/>
      <c r="AC30996" s="104"/>
      <c r="AF30996" s="104"/>
      <c r="AG30996" s="104"/>
      <c r="AK30996" s="104"/>
      <c r="AL30996" s="104"/>
      <c r="AO30996" s="104"/>
      <c r="AP30996" s="104"/>
    </row>
    <row r="30997" spans="21:42" ht="15" customHeight="1" x14ac:dyDescent="0.25">
      <c r="U30997" s="104"/>
      <c r="AB30997" s="104"/>
      <c r="AC30997" s="104"/>
      <c r="AF30997" s="104"/>
      <c r="AG30997" s="104"/>
      <c r="AK30997" s="104"/>
      <c r="AL30997" s="104"/>
      <c r="AO30997" s="104"/>
      <c r="AP30997" s="104"/>
    </row>
    <row r="30998" spans="21:42" ht="15" customHeight="1" x14ac:dyDescent="0.25">
      <c r="U30998" s="104"/>
      <c r="AB30998" s="104"/>
      <c r="AC30998" s="104"/>
      <c r="AF30998" s="104"/>
      <c r="AG30998" s="104"/>
      <c r="AK30998" s="104"/>
      <c r="AL30998" s="104"/>
      <c r="AO30998" s="104"/>
      <c r="AP30998" s="104"/>
    </row>
    <row r="30999" spans="21:42" ht="15" customHeight="1" x14ac:dyDescent="0.25">
      <c r="U30999" s="104"/>
      <c r="AB30999" s="104"/>
      <c r="AC30999" s="104"/>
      <c r="AF30999" s="104"/>
      <c r="AG30999" s="104"/>
      <c r="AK30999" s="104"/>
      <c r="AL30999" s="104"/>
      <c r="AO30999" s="104"/>
      <c r="AP30999" s="104"/>
    </row>
    <row r="31000" spans="21:42" ht="15" customHeight="1" x14ac:dyDescent="0.25">
      <c r="U31000" s="104"/>
      <c r="AB31000" s="104"/>
      <c r="AC31000" s="104"/>
      <c r="AF31000" s="104"/>
      <c r="AG31000" s="104"/>
      <c r="AK31000" s="104"/>
      <c r="AL31000" s="104"/>
      <c r="AO31000" s="104"/>
      <c r="AP31000" s="104"/>
    </row>
    <row r="31001" spans="21:42" ht="15" customHeight="1" x14ac:dyDescent="0.25">
      <c r="U31001" s="104"/>
      <c r="AB31001" s="104"/>
      <c r="AC31001" s="104"/>
      <c r="AF31001" s="104"/>
      <c r="AG31001" s="104"/>
      <c r="AK31001" s="104"/>
      <c r="AL31001" s="104"/>
      <c r="AO31001" s="104"/>
      <c r="AP31001" s="104"/>
    </row>
    <row r="31002" spans="21:42" ht="15" customHeight="1" x14ac:dyDescent="0.25">
      <c r="U31002" s="104"/>
      <c r="AB31002" s="104"/>
      <c r="AC31002" s="104"/>
      <c r="AF31002" s="104"/>
      <c r="AG31002" s="104"/>
      <c r="AK31002" s="104"/>
      <c r="AL31002" s="104"/>
      <c r="AO31002" s="104"/>
      <c r="AP31002" s="104"/>
    </row>
    <row r="31003" spans="21:42" ht="15" customHeight="1" x14ac:dyDescent="0.25">
      <c r="U31003" s="104"/>
      <c r="AB31003" s="104"/>
      <c r="AC31003" s="104"/>
      <c r="AF31003" s="104"/>
      <c r="AG31003" s="104"/>
      <c r="AK31003" s="104"/>
      <c r="AL31003" s="104"/>
      <c r="AO31003" s="104"/>
      <c r="AP31003" s="104"/>
    </row>
    <row r="31004" spans="21:42" ht="15" customHeight="1" x14ac:dyDescent="0.25">
      <c r="U31004" s="104"/>
      <c r="AB31004" s="104"/>
      <c r="AC31004" s="104"/>
      <c r="AF31004" s="104"/>
      <c r="AG31004" s="104"/>
      <c r="AK31004" s="104"/>
      <c r="AL31004" s="104"/>
      <c r="AO31004" s="104"/>
      <c r="AP31004" s="104"/>
    </row>
    <row r="31005" spans="21:42" ht="15" customHeight="1" x14ac:dyDescent="0.25">
      <c r="U31005" s="104"/>
      <c r="AB31005" s="104"/>
      <c r="AC31005" s="104"/>
      <c r="AF31005" s="104"/>
      <c r="AG31005" s="104"/>
      <c r="AK31005" s="104"/>
      <c r="AL31005" s="104"/>
      <c r="AO31005" s="104"/>
      <c r="AP31005" s="104"/>
    </row>
    <row r="31006" spans="21:42" ht="15" customHeight="1" x14ac:dyDescent="0.25">
      <c r="U31006" s="104"/>
      <c r="AB31006" s="104"/>
      <c r="AC31006" s="104"/>
      <c r="AF31006" s="104"/>
      <c r="AG31006" s="104"/>
      <c r="AK31006" s="104"/>
      <c r="AL31006" s="104"/>
      <c r="AO31006" s="104"/>
      <c r="AP31006" s="104"/>
    </row>
    <row r="31007" spans="21:42" ht="15" customHeight="1" x14ac:dyDescent="0.25">
      <c r="U31007" s="104"/>
      <c r="AB31007" s="104"/>
      <c r="AC31007" s="104"/>
      <c r="AF31007" s="104"/>
      <c r="AG31007" s="104"/>
      <c r="AK31007" s="104"/>
      <c r="AL31007" s="104"/>
      <c r="AO31007" s="104"/>
      <c r="AP31007" s="104"/>
    </row>
    <row r="31008" spans="21:42" ht="15" customHeight="1" x14ac:dyDescent="0.25">
      <c r="U31008" s="104"/>
      <c r="AB31008" s="104"/>
      <c r="AC31008" s="104"/>
      <c r="AF31008" s="104"/>
      <c r="AG31008" s="104"/>
      <c r="AK31008" s="104"/>
      <c r="AL31008" s="104"/>
      <c r="AO31008" s="104"/>
      <c r="AP31008" s="104"/>
    </row>
    <row r="31009" spans="21:42" ht="15" customHeight="1" x14ac:dyDescent="0.25">
      <c r="U31009" s="104"/>
      <c r="AB31009" s="104"/>
      <c r="AC31009" s="104"/>
      <c r="AF31009" s="104"/>
      <c r="AG31009" s="104"/>
      <c r="AK31009" s="104"/>
      <c r="AL31009" s="104"/>
      <c r="AO31009" s="104"/>
      <c r="AP31009" s="104"/>
    </row>
    <row r="31010" spans="21:42" ht="15" customHeight="1" x14ac:dyDescent="0.25">
      <c r="U31010" s="104"/>
      <c r="AB31010" s="104"/>
      <c r="AC31010" s="104"/>
      <c r="AF31010" s="104"/>
      <c r="AG31010" s="104"/>
      <c r="AK31010" s="104"/>
      <c r="AL31010" s="104"/>
      <c r="AO31010" s="104"/>
      <c r="AP31010" s="104"/>
    </row>
    <row r="31011" spans="21:42" ht="15" customHeight="1" x14ac:dyDescent="0.25">
      <c r="U31011" s="104"/>
      <c r="AB31011" s="104"/>
      <c r="AC31011" s="104"/>
      <c r="AF31011" s="104"/>
      <c r="AG31011" s="104"/>
      <c r="AK31011" s="104"/>
      <c r="AL31011" s="104"/>
      <c r="AO31011" s="104"/>
      <c r="AP31011" s="104"/>
    </row>
    <row r="31012" spans="21:42" ht="15" customHeight="1" x14ac:dyDescent="0.25">
      <c r="U31012" s="104"/>
      <c r="AB31012" s="104"/>
      <c r="AC31012" s="104"/>
      <c r="AF31012" s="104"/>
      <c r="AG31012" s="104"/>
      <c r="AK31012" s="104"/>
      <c r="AL31012" s="104"/>
      <c r="AO31012" s="104"/>
      <c r="AP31012" s="104"/>
    </row>
    <row r="31013" spans="21:42" ht="15" customHeight="1" x14ac:dyDescent="0.25">
      <c r="U31013" s="104"/>
      <c r="AB31013" s="104"/>
      <c r="AC31013" s="104"/>
      <c r="AF31013" s="104"/>
      <c r="AG31013" s="104"/>
      <c r="AK31013" s="104"/>
      <c r="AL31013" s="104"/>
      <c r="AO31013" s="104"/>
      <c r="AP31013" s="104"/>
    </row>
    <row r="31014" spans="21:42" ht="15" customHeight="1" x14ac:dyDescent="0.25">
      <c r="U31014" s="104"/>
      <c r="AB31014" s="104"/>
      <c r="AC31014" s="104"/>
      <c r="AF31014" s="104"/>
      <c r="AG31014" s="104"/>
      <c r="AK31014" s="104"/>
      <c r="AL31014" s="104"/>
      <c r="AO31014" s="104"/>
      <c r="AP31014" s="104"/>
    </row>
    <row r="31015" spans="21:42" ht="15" customHeight="1" x14ac:dyDescent="0.25">
      <c r="U31015" s="104"/>
      <c r="AB31015" s="104"/>
      <c r="AC31015" s="104"/>
      <c r="AF31015" s="104"/>
      <c r="AG31015" s="104"/>
      <c r="AK31015" s="104"/>
      <c r="AL31015" s="104"/>
      <c r="AO31015" s="104"/>
      <c r="AP31015" s="104"/>
    </row>
    <row r="31016" spans="21:42" ht="15" customHeight="1" x14ac:dyDescent="0.25">
      <c r="U31016" s="104"/>
      <c r="AB31016" s="104"/>
      <c r="AC31016" s="104"/>
      <c r="AF31016" s="104"/>
      <c r="AG31016" s="104"/>
      <c r="AK31016" s="104"/>
      <c r="AL31016" s="104"/>
      <c r="AO31016" s="104"/>
      <c r="AP31016" s="104"/>
    </row>
    <row r="31017" spans="21:42" ht="15" customHeight="1" x14ac:dyDescent="0.25">
      <c r="U31017" s="104"/>
      <c r="AB31017" s="104"/>
      <c r="AC31017" s="104"/>
      <c r="AF31017" s="104"/>
      <c r="AG31017" s="104"/>
      <c r="AK31017" s="104"/>
      <c r="AL31017" s="104"/>
      <c r="AO31017" s="104"/>
      <c r="AP31017" s="104"/>
    </row>
    <row r="31018" spans="21:42" ht="15" customHeight="1" x14ac:dyDescent="0.25">
      <c r="U31018" s="104"/>
      <c r="AB31018" s="104"/>
      <c r="AC31018" s="104"/>
      <c r="AF31018" s="104"/>
      <c r="AG31018" s="104"/>
      <c r="AK31018" s="104"/>
      <c r="AL31018" s="104"/>
      <c r="AO31018" s="104"/>
      <c r="AP31018" s="104"/>
    </row>
    <row r="31019" spans="21:42" ht="15" customHeight="1" x14ac:dyDescent="0.25">
      <c r="U31019" s="104"/>
      <c r="AB31019" s="104"/>
      <c r="AC31019" s="104"/>
      <c r="AF31019" s="104"/>
      <c r="AG31019" s="104"/>
      <c r="AK31019" s="104"/>
      <c r="AL31019" s="104"/>
      <c r="AO31019" s="104"/>
      <c r="AP31019" s="104"/>
    </row>
    <row r="31020" spans="21:42" ht="15" customHeight="1" x14ac:dyDescent="0.25">
      <c r="U31020" s="104"/>
      <c r="AB31020" s="104"/>
      <c r="AC31020" s="104"/>
      <c r="AF31020" s="104"/>
      <c r="AG31020" s="104"/>
      <c r="AK31020" s="104"/>
      <c r="AL31020" s="104"/>
      <c r="AO31020" s="104"/>
      <c r="AP31020" s="104"/>
    </row>
    <row r="31021" spans="21:42" ht="15" customHeight="1" x14ac:dyDescent="0.25">
      <c r="U31021" s="104"/>
      <c r="AB31021" s="104"/>
      <c r="AC31021" s="104"/>
      <c r="AF31021" s="104"/>
      <c r="AG31021" s="104"/>
      <c r="AK31021" s="104"/>
      <c r="AL31021" s="104"/>
      <c r="AO31021" s="104"/>
      <c r="AP31021" s="104"/>
    </row>
    <row r="31022" spans="21:42" ht="15" customHeight="1" x14ac:dyDescent="0.25">
      <c r="U31022" s="104"/>
      <c r="AB31022" s="104"/>
      <c r="AC31022" s="104"/>
      <c r="AF31022" s="104"/>
      <c r="AG31022" s="104"/>
      <c r="AK31022" s="104"/>
      <c r="AL31022" s="104"/>
      <c r="AO31022" s="104"/>
      <c r="AP31022" s="104"/>
    </row>
    <row r="31023" spans="21:42" ht="15" customHeight="1" x14ac:dyDescent="0.25">
      <c r="U31023" s="104"/>
      <c r="AB31023" s="104"/>
      <c r="AC31023" s="104"/>
      <c r="AF31023" s="104"/>
      <c r="AG31023" s="104"/>
      <c r="AK31023" s="104"/>
      <c r="AL31023" s="104"/>
      <c r="AO31023" s="104"/>
      <c r="AP31023" s="104"/>
    </row>
    <row r="31024" spans="21:42" ht="15" customHeight="1" x14ac:dyDescent="0.25">
      <c r="U31024" s="104"/>
      <c r="AB31024" s="104"/>
      <c r="AC31024" s="104"/>
      <c r="AF31024" s="104"/>
      <c r="AG31024" s="104"/>
      <c r="AK31024" s="104"/>
      <c r="AL31024" s="104"/>
      <c r="AO31024" s="104"/>
      <c r="AP31024" s="104"/>
    </row>
    <row r="31025" spans="21:42" ht="15" customHeight="1" x14ac:dyDescent="0.25">
      <c r="U31025" s="104"/>
      <c r="AB31025" s="104"/>
      <c r="AC31025" s="104"/>
      <c r="AF31025" s="104"/>
      <c r="AG31025" s="104"/>
      <c r="AK31025" s="104"/>
      <c r="AL31025" s="104"/>
      <c r="AO31025" s="104"/>
      <c r="AP31025" s="104"/>
    </row>
    <row r="31026" spans="21:42" ht="15" customHeight="1" x14ac:dyDescent="0.25">
      <c r="U31026" s="104"/>
      <c r="AB31026" s="104"/>
      <c r="AC31026" s="104"/>
      <c r="AF31026" s="104"/>
      <c r="AG31026" s="104"/>
      <c r="AK31026" s="104"/>
      <c r="AL31026" s="104"/>
      <c r="AO31026" s="104"/>
      <c r="AP31026" s="104"/>
    </row>
    <row r="31027" spans="21:42" ht="15" customHeight="1" x14ac:dyDescent="0.25">
      <c r="U31027" s="104"/>
      <c r="AB31027" s="104"/>
      <c r="AC31027" s="104"/>
      <c r="AF31027" s="104"/>
      <c r="AG31027" s="104"/>
      <c r="AK31027" s="104"/>
      <c r="AL31027" s="104"/>
      <c r="AO31027" s="104"/>
      <c r="AP31027" s="104"/>
    </row>
    <row r="31028" spans="21:42" ht="15" customHeight="1" x14ac:dyDescent="0.25">
      <c r="U31028" s="104"/>
      <c r="AB31028" s="104"/>
      <c r="AC31028" s="104"/>
      <c r="AF31028" s="104"/>
      <c r="AG31028" s="104"/>
      <c r="AK31028" s="104"/>
      <c r="AL31028" s="104"/>
      <c r="AO31028" s="104"/>
      <c r="AP31028" s="104"/>
    </row>
    <row r="31029" spans="21:42" ht="15" customHeight="1" x14ac:dyDescent="0.25">
      <c r="U31029" s="104"/>
      <c r="AB31029" s="104"/>
      <c r="AC31029" s="104"/>
      <c r="AF31029" s="104"/>
      <c r="AG31029" s="104"/>
      <c r="AK31029" s="104"/>
      <c r="AL31029" s="104"/>
      <c r="AO31029" s="104"/>
      <c r="AP31029" s="104"/>
    </row>
    <row r="31030" spans="21:42" ht="15" customHeight="1" x14ac:dyDescent="0.25">
      <c r="U31030" s="104"/>
      <c r="AB31030" s="104"/>
      <c r="AC31030" s="104"/>
      <c r="AF31030" s="104"/>
      <c r="AG31030" s="104"/>
      <c r="AK31030" s="104"/>
      <c r="AL31030" s="104"/>
      <c r="AO31030" s="104"/>
      <c r="AP31030" s="104"/>
    </row>
    <row r="31031" spans="21:42" ht="15" customHeight="1" x14ac:dyDescent="0.25">
      <c r="U31031" s="104"/>
      <c r="AB31031" s="104"/>
      <c r="AC31031" s="104"/>
      <c r="AF31031" s="104"/>
      <c r="AG31031" s="104"/>
      <c r="AK31031" s="104"/>
      <c r="AL31031" s="104"/>
      <c r="AO31031" s="104"/>
      <c r="AP31031" s="104"/>
    </row>
    <row r="31032" spans="21:42" ht="15" customHeight="1" x14ac:dyDescent="0.25">
      <c r="U31032" s="104"/>
      <c r="AB31032" s="104"/>
      <c r="AC31032" s="104"/>
      <c r="AF31032" s="104"/>
      <c r="AG31032" s="104"/>
      <c r="AK31032" s="104"/>
      <c r="AL31032" s="104"/>
      <c r="AO31032" s="104"/>
      <c r="AP31032" s="104"/>
    </row>
    <row r="31033" spans="21:42" ht="15" customHeight="1" x14ac:dyDescent="0.25">
      <c r="U31033" s="104"/>
      <c r="AB31033" s="104"/>
      <c r="AC31033" s="104"/>
      <c r="AF31033" s="104"/>
      <c r="AG31033" s="104"/>
      <c r="AK31033" s="104"/>
      <c r="AL31033" s="104"/>
      <c r="AO31033" s="104"/>
      <c r="AP31033" s="104"/>
    </row>
    <row r="31034" spans="21:42" ht="15" customHeight="1" x14ac:dyDescent="0.25">
      <c r="U31034" s="104"/>
      <c r="AB31034" s="104"/>
      <c r="AC31034" s="104"/>
      <c r="AF31034" s="104"/>
      <c r="AG31034" s="104"/>
      <c r="AK31034" s="104"/>
      <c r="AL31034" s="104"/>
      <c r="AO31034" s="104"/>
      <c r="AP31034" s="104"/>
    </row>
    <row r="31035" spans="21:42" ht="15" customHeight="1" x14ac:dyDescent="0.25">
      <c r="U31035" s="104"/>
      <c r="AB31035" s="104"/>
      <c r="AC31035" s="104"/>
      <c r="AF31035" s="104"/>
      <c r="AG31035" s="104"/>
      <c r="AK31035" s="104"/>
      <c r="AL31035" s="104"/>
      <c r="AO31035" s="104"/>
      <c r="AP31035" s="104"/>
    </row>
    <row r="31036" spans="21:42" ht="15" customHeight="1" x14ac:dyDescent="0.25">
      <c r="U31036" s="104"/>
      <c r="AB31036" s="104"/>
      <c r="AC31036" s="104"/>
      <c r="AF31036" s="104"/>
      <c r="AG31036" s="104"/>
      <c r="AK31036" s="104"/>
      <c r="AL31036" s="104"/>
      <c r="AO31036" s="104"/>
      <c r="AP31036" s="104"/>
    </row>
    <row r="31037" spans="21:42" ht="15" customHeight="1" x14ac:dyDescent="0.25">
      <c r="U31037" s="104"/>
      <c r="AB31037" s="104"/>
      <c r="AC31037" s="104"/>
      <c r="AF31037" s="104"/>
      <c r="AG31037" s="104"/>
      <c r="AK31037" s="104"/>
      <c r="AL31037" s="104"/>
      <c r="AO31037" s="104"/>
      <c r="AP31037" s="104"/>
    </row>
    <row r="31038" spans="21:42" ht="15" customHeight="1" x14ac:dyDescent="0.25">
      <c r="U31038" s="104"/>
      <c r="AB31038" s="104"/>
      <c r="AC31038" s="104"/>
      <c r="AF31038" s="104"/>
      <c r="AG31038" s="104"/>
      <c r="AK31038" s="104"/>
      <c r="AL31038" s="104"/>
      <c r="AO31038" s="104"/>
      <c r="AP31038" s="104"/>
    </row>
    <row r="31039" spans="21:42" ht="15" customHeight="1" x14ac:dyDescent="0.25">
      <c r="U31039" s="104"/>
      <c r="AB31039" s="104"/>
      <c r="AC31039" s="104"/>
      <c r="AF31039" s="104"/>
      <c r="AG31039" s="104"/>
      <c r="AK31039" s="104"/>
      <c r="AL31039" s="104"/>
      <c r="AO31039" s="104"/>
      <c r="AP31039" s="104"/>
    </row>
    <row r="31040" spans="21:42" ht="15" customHeight="1" x14ac:dyDescent="0.25">
      <c r="U31040" s="104"/>
      <c r="AB31040" s="104"/>
      <c r="AC31040" s="104"/>
      <c r="AF31040" s="104"/>
      <c r="AG31040" s="104"/>
      <c r="AK31040" s="104"/>
      <c r="AL31040" s="104"/>
      <c r="AO31040" s="104"/>
      <c r="AP31040" s="104"/>
    </row>
    <row r="31041" spans="21:42" ht="15" customHeight="1" x14ac:dyDescent="0.25">
      <c r="U31041" s="104"/>
      <c r="AB31041" s="104"/>
      <c r="AC31041" s="104"/>
      <c r="AF31041" s="104"/>
      <c r="AG31041" s="104"/>
      <c r="AK31041" s="104"/>
      <c r="AL31041" s="104"/>
      <c r="AO31041" s="104"/>
      <c r="AP31041" s="104"/>
    </row>
    <row r="31042" spans="21:42" ht="15" customHeight="1" x14ac:dyDescent="0.25">
      <c r="U31042" s="104"/>
      <c r="AB31042" s="104"/>
      <c r="AC31042" s="104"/>
      <c r="AF31042" s="104"/>
      <c r="AG31042" s="104"/>
      <c r="AK31042" s="104"/>
      <c r="AL31042" s="104"/>
      <c r="AO31042" s="104"/>
      <c r="AP31042" s="104"/>
    </row>
    <row r="31043" spans="21:42" ht="15" customHeight="1" x14ac:dyDescent="0.25">
      <c r="U31043" s="104"/>
      <c r="AB31043" s="104"/>
      <c r="AC31043" s="104"/>
      <c r="AF31043" s="104"/>
      <c r="AG31043" s="104"/>
      <c r="AK31043" s="104"/>
      <c r="AL31043" s="104"/>
      <c r="AO31043" s="104"/>
      <c r="AP31043" s="104"/>
    </row>
    <row r="31044" spans="21:42" ht="15" customHeight="1" x14ac:dyDescent="0.25">
      <c r="U31044" s="104"/>
      <c r="AB31044" s="104"/>
      <c r="AC31044" s="104"/>
      <c r="AF31044" s="104"/>
      <c r="AG31044" s="104"/>
      <c r="AK31044" s="104"/>
      <c r="AL31044" s="104"/>
      <c r="AO31044" s="104"/>
      <c r="AP31044" s="104"/>
    </row>
    <row r="31045" spans="21:42" ht="15" customHeight="1" x14ac:dyDescent="0.25">
      <c r="U31045" s="104"/>
      <c r="AB31045" s="104"/>
      <c r="AC31045" s="104"/>
      <c r="AF31045" s="104"/>
      <c r="AG31045" s="104"/>
      <c r="AK31045" s="104"/>
      <c r="AL31045" s="104"/>
      <c r="AO31045" s="104"/>
      <c r="AP31045" s="104"/>
    </row>
    <row r="31046" spans="21:42" ht="15" customHeight="1" x14ac:dyDescent="0.25">
      <c r="U31046" s="104"/>
      <c r="AB31046" s="104"/>
      <c r="AC31046" s="104"/>
      <c r="AF31046" s="104"/>
      <c r="AG31046" s="104"/>
      <c r="AK31046" s="104"/>
      <c r="AL31046" s="104"/>
      <c r="AO31046" s="104"/>
      <c r="AP31046" s="104"/>
    </row>
    <row r="31047" spans="21:42" ht="15" customHeight="1" x14ac:dyDescent="0.25">
      <c r="U31047" s="104"/>
      <c r="AB31047" s="104"/>
      <c r="AC31047" s="104"/>
      <c r="AF31047" s="104"/>
      <c r="AG31047" s="104"/>
      <c r="AK31047" s="104"/>
      <c r="AL31047" s="104"/>
      <c r="AO31047" s="104"/>
      <c r="AP31047" s="104"/>
    </row>
    <row r="31048" spans="21:42" ht="15" customHeight="1" x14ac:dyDescent="0.25">
      <c r="U31048" s="104"/>
      <c r="AB31048" s="104"/>
      <c r="AC31048" s="104"/>
      <c r="AF31048" s="104"/>
      <c r="AG31048" s="104"/>
      <c r="AK31048" s="104"/>
      <c r="AL31048" s="104"/>
      <c r="AO31048" s="104"/>
      <c r="AP31048" s="104"/>
    </row>
    <row r="31049" spans="21:42" ht="15" customHeight="1" x14ac:dyDescent="0.25">
      <c r="U31049" s="104"/>
      <c r="AB31049" s="104"/>
      <c r="AC31049" s="104"/>
      <c r="AF31049" s="104"/>
      <c r="AG31049" s="104"/>
      <c r="AK31049" s="104"/>
      <c r="AL31049" s="104"/>
      <c r="AO31049" s="104"/>
      <c r="AP31049" s="104"/>
    </row>
    <row r="31050" spans="21:42" ht="15" customHeight="1" x14ac:dyDescent="0.25">
      <c r="U31050" s="104"/>
      <c r="AB31050" s="104"/>
      <c r="AC31050" s="104"/>
      <c r="AF31050" s="104"/>
      <c r="AG31050" s="104"/>
      <c r="AK31050" s="104"/>
      <c r="AL31050" s="104"/>
      <c r="AO31050" s="104"/>
      <c r="AP31050" s="104"/>
    </row>
    <row r="31051" spans="21:42" ht="15" customHeight="1" x14ac:dyDescent="0.25">
      <c r="U31051" s="104"/>
      <c r="AB31051" s="104"/>
      <c r="AC31051" s="104"/>
      <c r="AF31051" s="104"/>
      <c r="AG31051" s="104"/>
      <c r="AK31051" s="104"/>
      <c r="AL31051" s="104"/>
      <c r="AO31051" s="104"/>
      <c r="AP31051" s="104"/>
    </row>
    <row r="31052" spans="21:42" ht="15" customHeight="1" x14ac:dyDescent="0.25">
      <c r="U31052" s="104"/>
      <c r="AB31052" s="104"/>
      <c r="AC31052" s="104"/>
      <c r="AF31052" s="104"/>
      <c r="AG31052" s="104"/>
      <c r="AK31052" s="104"/>
      <c r="AL31052" s="104"/>
      <c r="AO31052" s="104"/>
      <c r="AP31052" s="104"/>
    </row>
    <row r="31053" spans="21:42" ht="15" customHeight="1" x14ac:dyDescent="0.25">
      <c r="U31053" s="104"/>
      <c r="AB31053" s="104"/>
      <c r="AC31053" s="104"/>
      <c r="AF31053" s="104"/>
      <c r="AG31053" s="104"/>
      <c r="AK31053" s="104"/>
      <c r="AL31053" s="104"/>
      <c r="AO31053" s="104"/>
      <c r="AP31053" s="104"/>
    </row>
    <row r="31054" spans="21:42" ht="15" customHeight="1" x14ac:dyDescent="0.25">
      <c r="U31054" s="104"/>
      <c r="AB31054" s="104"/>
      <c r="AC31054" s="104"/>
      <c r="AF31054" s="104"/>
      <c r="AG31054" s="104"/>
      <c r="AK31054" s="104"/>
      <c r="AL31054" s="104"/>
      <c r="AO31054" s="104"/>
      <c r="AP31054" s="104"/>
    </row>
    <row r="31055" spans="21:42" ht="15" customHeight="1" x14ac:dyDescent="0.25">
      <c r="U31055" s="104"/>
      <c r="AB31055" s="104"/>
      <c r="AC31055" s="104"/>
      <c r="AF31055" s="104"/>
      <c r="AG31055" s="104"/>
      <c r="AK31055" s="104"/>
      <c r="AL31055" s="104"/>
      <c r="AO31055" s="104"/>
      <c r="AP31055" s="104"/>
    </row>
    <row r="31056" spans="21:42" ht="15" customHeight="1" x14ac:dyDescent="0.25">
      <c r="U31056" s="104"/>
      <c r="AB31056" s="104"/>
      <c r="AC31056" s="104"/>
      <c r="AF31056" s="104"/>
      <c r="AG31056" s="104"/>
      <c r="AK31056" s="104"/>
      <c r="AL31056" s="104"/>
      <c r="AO31056" s="104"/>
      <c r="AP31056" s="104"/>
    </row>
    <row r="31057" spans="21:42" ht="15" customHeight="1" x14ac:dyDescent="0.25">
      <c r="U31057" s="104"/>
      <c r="AB31057" s="104"/>
      <c r="AC31057" s="104"/>
      <c r="AF31057" s="104"/>
      <c r="AG31057" s="104"/>
      <c r="AK31057" s="104"/>
      <c r="AL31057" s="104"/>
      <c r="AO31057" s="104"/>
      <c r="AP31057" s="104"/>
    </row>
    <row r="31058" spans="21:42" ht="15" customHeight="1" x14ac:dyDescent="0.25">
      <c r="U31058" s="104"/>
      <c r="AB31058" s="104"/>
      <c r="AC31058" s="104"/>
      <c r="AF31058" s="104"/>
      <c r="AG31058" s="104"/>
      <c r="AK31058" s="104"/>
      <c r="AL31058" s="104"/>
      <c r="AO31058" s="104"/>
      <c r="AP31058" s="104"/>
    </row>
    <row r="31059" spans="21:42" ht="15" customHeight="1" x14ac:dyDescent="0.25">
      <c r="U31059" s="104"/>
      <c r="AB31059" s="104"/>
      <c r="AC31059" s="104"/>
      <c r="AF31059" s="104"/>
      <c r="AG31059" s="104"/>
      <c r="AK31059" s="104"/>
      <c r="AL31059" s="104"/>
      <c r="AO31059" s="104"/>
      <c r="AP31059" s="104"/>
    </row>
    <row r="31060" spans="21:42" ht="15" customHeight="1" x14ac:dyDescent="0.25">
      <c r="U31060" s="104"/>
      <c r="AB31060" s="104"/>
      <c r="AC31060" s="104"/>
      <c r="AF31060" s="104"/>
      <c r="AG31060" s="104"/>
      <c r="AK31060" s="104"/>
      <c r="AL31060" s="104"/>
      <c r="AO31060" s="104"/>
      <c r="AP31060" s="104"/>
    </row>
    <row r="31061" spans="21:42" ht="15" customHeight="1" x14ac:dyDescent="0.25">
      <c r="U31061" s="104"/>
      <c r="AB31061" s="104"/>
      <c r="AC31061" s="104"/>
      <c r="AF31061" s="104"/>
      <c r="AG31061" s="104"/>
      <c r="AK31061" s="104"/>
      <c r="AL31061" s="104"/>
      <c r="AO31061" s="104"/>
      <c r="AP31061" s="104"/>
    </row>
    <row r="31062" spans="21:42" ht="15" customHeight="1" x14ac:dyDescent="0.25">
      <c r="U31062" s="104"/>
      <c r="AB31062" s="104"/>
      <c r="AC31062" s="104"/>
      <c r="AF31062" s="104"/>
      <c r="AG31062" s="104"/>
      <c r="AK31062" s="104"/>
      <c r="AL31062" s="104"/>
      <c r="AO31062" s="104"/>
      <c r="AP31062" s="104"/>
    </row>
    <row r="31063" spans="21:42" ht="15" customHeight="1" x14ac:dyDescent="0.25">
      <c r="U31063" s="104"/>
      <c r="AB31063" s="104"/>
      <c r="AC31063" s="104"/>
      <c r="AF31063" s="104"/>
      <c r="AG31063" s="104"/>
      <c r="AK31063" s="104"/>
      <c r="AL31063" s="104"/>
      <c r="AO31063" s="104"/>
      <c r="AP31063" s="104"/>
    </row>
    <row r="31064" spans="21:42" ht="15" customHeight="1" x14ac:dyDescent="0.25">
      <c r="U31064" s="104"/>
      <c r="AB31064" s="104"/>
      <c r="AC31064" s="104"/>
      <c r="AF31064" s="104"/>
      <c r="AG31064" s="104"/>
      <c r="AK31064" s="104"/>
      <c r="AL31064" s="104"/>
      <c r="AO31064" s="104"/>
      <c r="AP31064" s="104"/>
    </row>
    <row r="31065" spans="21:42" ht="15" customHeight="1" x14ac:dyDescent="0.25">
      <c r="U31065" s="104"/>
      <c r="AB31065" s="104"/>
      <c r="AC31065" s="104"/>
      <c r="AF31065" s="104"/>
      <c r="AG31065" s="104"/>
      <c r="AK31065" s="104"/>
      <c r="AL31065" s="104"/>
      <c r="AO31065" s="104"/>
      <c r="AP31065" s="104"/>
    </row>
    <row r="31066" spans="21:42" ht="15" customHeight="1" x14ac:dyDescent="0.25">
      <c r="U31066" s="104"/>
      <c r="AB31066" s="104"/>
      <c r="AC31066" s="104"/>
      <c r="AF31066" s="104"/>
      <c r="AG31066" s="104"/>
      <c r="AK31066" s="104"/>
      <c r="AL31066" s="104"/>
      <c r="AO31066" s="104"/>
      <c r="AP31066" s="104"/>
    </row>
    <row r="31067" spans="21:42" ht="15" customHeight="1" x14ac:dyDescent="0.25">
      <c r="U31067" s="104"/>
      <c r="AB31067" s="104"/>
      <c r="AC31067" s="104"/>
      <c r="AF31067" s="104"/>
      <c r="AG31067" s="104"/>
      <c r="AK31067" s="104"/>
      <c r="AL31067" s="104"/>
      <c r="AO31067" s="104"/>
      <c r="AP31067" s="104"/>
    </row>
    <row r="31068" spans="21:42" ht="15" customHeight="1" x14ac:dyDescent="0.25">
      <c r="U31068" s="104"/>
      <c r="AB31068" s="104"/>
      <c r="AC31068" s="104"/>
      <c r="AF31068" s="104"/>
      <c r="AG31068" s="104"/>
      <c r="AK31068" s="104"/>
      <c r="AL31068" s="104"/>
      <c r="AO31068" s="104"/>
      <c r="AP31068" s="104"/>
    </row>
    <row r="31069" spans="21:42" ht="15" customHeight="1" x14ac:dyDescent="0.25">
      <c r="U31069" s="104"/>
      <c r="AB31069" s="104"/>
      <c r="AC31069" s="104"/>
      <c r="AF31069" s="104"/>
      <c r="AG31069" s="104"/>
      <c r="AK31069" s="104"/>
      <c r="AL31069" s="104"/>
      <c r="AO31069" s="104"/>
      <c r="AP31069" s="104"/>
    </row>
    <row r="31070" spans="21:42" ht="15" customHeight="1" x14ac:dyDescent="0.25">
      <c r="U31070" s="104"/>
      <c r="AB31070" s="104"/>
      <c r="AC31070" s="104"/>
      <c r="AF31070" s="104"/>
      <c r="AG31070" s="104"/>
      <c r="AK31070" s="104"/>
      <c r="AL31070" s="104"/>
      <c r="AO31070" s="104"/>
      <c r="AP31070" s="104"/>
    </row>
    <row r="31071" spans="21:42" ht="15" customHeight="1" x14ac:dyDescent="0.25">
      <c r="U31071" s="104"/>
      <c r="AB31071" s="104"/>
      <c r="AC31071" s="104"/>
      <c r="AF31071" s="104"/>
      <c r="AG31071" s="104"/>
      <c r="AK31071" s="104"/>
      <c r="AL31071" s="104"/>
      <c r="AO31071" s="104"/>
      <c r="AP31071" s="104"/>
    </row>
    <row r="31072" spans="21:42" ht="15" customHeight="1" x14ac:dyDescent="0.25">
      <c r="U31072" s="104"/>
      <c r="AB31072" s="104"/>
      <c r="AC31072" s="104"/>
      <c r="AF31072" s="104"/>
      <c r="AG31072" s="104"/>
      <c r="AK31072" s="104"/>
      <c r="AL31072" s="104"/>
      <c r="AO31072" s="104"/>
      <c r="AP31072" s="104"/>
    </row>
    <row r="31073" spans="21:42" ht="15" customHeight="1" x14ac:dyDescent="0.25">
      <c r="U31073" s="104"/>
      <c r="AB31073" s="104"/>
      <c r="AC31073" s="104"/>
      <c r="AF31073" s="104"/>
      <c r="AG31073" s="104"/>
      <c r="AK31073" s="104"/>
      <c r="AL31073" s="104"/>
      <c r="AO31073" s="104"/>
      <c r="AP31073" s="104"/>
    </row>
    <row r="31074" spans="21:42" ht="15" customHeight="1" x14ac:dyDescent="0.25">
      <c r="U31074" s="104"/>
      <c r="AB31074" s="104"/>
      <c r="AC31074" s="104"/>
      <c r="AF31074" s="104"/>
      <c r="AG31074" s="104"/>
      <c r="AK31074" s="104"/>
      <c r="AL31074" s="104"/>
      <c r="AO31074" s="104"/>
      <c r="AP31074" s="104"/>
    </row>
    <row r="31075" spans="21:42" ht="15" customHeight="1" x14ac:dyDescent="0.25">
      <c r="U31075" s="104"/>
      <c r="AB31075" s="104"/>
      <c r="AC31075" s="104"/>
      <c r="AF31075" s="104"/>
      <c r="AG31075" s="104"/>
      <c r="AK31075" s="104"/>
      <c r="AL31075" s="104"/>
      <c r="AO31075" s="104"/>
      <c r="AP31075" s="104"/>
    </row>
    <row r="31076" spans="21:42" ht="15" customHeight="1" x14ac:dyDescent="0.25">
      <c r="U31076" s="104"/>
      <c r="AB31076" s="104"/>
      <c r="AC31076" s="104"/>
      <c r="AF31076" s="104"/>
      <c r="AG31076" s="104"/>
      <c r="AK31076" s="104"/>
      <c r="AL31076" s="104"/>
      <c r="AO31076" s="104"/>
      <c r="AP31076" s="104"/>
    </row>
    <row r="31077" spans="21:42" ht="15" customHeight="1" x14ac:dyDescent="0.25">
      <c r="U31077" s="104"/>
      <c r="AB31077" s="104"/>
      <c r="AC31077" s="104"/>
      <c r="AF31077" s="104"/>
      <c r="AG31077" s="104"/>
      <c r="AK31077" s="104"/>
      <c r="AL31077" s="104"/>
      <c r="AO31077" s="104"/>
      <c r="AP31077" s="104"/>
    </row>
    <row r="31078" spans="21:42" ht="15" customHeight="1" x14ac:dyDescent="0.25">
      <c r="U31078" s="104"/>
      <c r="AB31078" s="104"/>
      <c r="AC31078" s="104"/>
      <c r="AF31078" s="104"/>
      <c r="AG31078" s="104"/>
      <c r="AK31078" s="104"/>
      <c r="AL31078" s="104"/>
      <c r="AO31078" s="104"/>
      <c r="AP31078" s="104"/>
    </row>
    <row r="31079" spans="21:42" ht="15" customHeight="1" x14ac:dyDescent="0.25">
      <c r="U31079" s="104"/>
      <c r="AB31079" s="104"/>
      <c r="AC31079" s="104"/>
      <c r="AF31079" s="104"/>
      <c r="AG31079" s="104"/>
      <c r="AK31079" s="104"/>
      <c r="AL31079" s="104"/>
      <c r="AO31079" s="104"/>
      <c r="AP31079" s="104"/>
    </row>
    <row r="31080" spans="21:42" ht="15" customHeight="1" x14ac:dyDescent="0.25">
      <c r="U31080" s="104"/>
      <c r="AB31080" s="104"/>
      <c r="AC31080" s="104"/>
      <c r="AF31080" s="104"/>
      <c r="AG31080" s="104"/>
      <c r="AK31080" s="104"/>
      <c r="AL31080" s="104"/>
      <c r="AO31080" s="104"/>
      <c r="AP31080" s="104"/>
    </row>
    <row r="31081" spans="21:42" ht="15" customHeight="1" x14ac:dyDescent="0.25">
      <c r="U31081" s="104"/>
      <c r="AB31081" s="104"/>
      <c r="AC31081" s="104"/>
      <c r="AF31081" s="104"/>
      <c r="AG31081" s="104"/>
      <c r="AK31081" s="104"/>
      <c r="AL31081" s="104"/>
      <c r="AO31081" s="104"/>
      <c r="AP31081" s="104"/>
    </row>
    <row r="31082" spans="21:42" ht="15" customHeight="1" x14ac:dyDescent="0.25">
      <c r="U31082" s="104"/>
      <c r="AB31082" s="104"/>
      <c r="AC31082" s="104"/>
      <c r="AF31082" s="104"/>
      <c r="AG31082" s="104"/>
      <c r="AK31082" s="104"/>
      <c r="AL31082" s="104"/>
      <c r="AO31082" s="104"/>
      <c r="AP31082" s="104"/>
    </row>
    <row r="31083" spans="21:42" ht="15" customHeight="1" x14ac:dyDescent="0.25">
      <c r="U31083" s="104"/>
      <c r="AB31083" s="104"/>
      <c r="AC31083" s="104"/>
      <c r="AF31083" s="104"/>
      <c r="AG31083" s="104"/>
      <c r="AK31083" s="104"/>
      <c r="AL31083" s="104"/>
      <c r="AO31083" s="104"/>
      <c r="AP31083" s="104"/>
    </row>
    <row r="31084" spans="21:42" ht="15" customHeight="1" x14ac:dyDescent="0.25">
      <c r="U31084" s="104"/>
      <c r="AB31084" s="104"/>
      <c r="AC31084" s="104"/>
      <c r="AF31084" s="104"/>
      <c r="AG31084" s="104"/>
      <c r="AK31084" s="104"/>
      <c r="AL31084" s="104"/>
      <c r="AO31084" s="104"/>
      <c r="AP31084" s="104"/>
    </row>
    <row r="31085" spans="21:42" ht="15" customHeight="1" x14ac:dyDescent="0.25">
      <c r="U31085" s="104"/>
      <c r="AB31085" s="104"/>
      <c r="AC31085" s="104"/>
      <c r="AF31085" s="104"/>
      <c r="AG31085" s="104"/>
      <c r="AK31085" s="104"/>
      <c r="AL31085" s="104"/>
      <c r="AO31085" s="104"/>
      <c r="AP31085" s="104"/>
    </row>
    <row r="31086" spans="21:42" ht="15" customHeight="1" x14ac:dyDescent="0.25">
      <c r="U31086" s="104"/>
      <c r="AB31086" s="104"/>
      <c r="AC31086" s="104"/>
      <c r="AF31086" s="104"/>
      <c r="AG31086" s="104"/>
      <c r="AK31086" s="104"/>
      <c r="AL31086" s="104"/>
      <c r="AO31086" s="104"/>
      <c r="AP31086" s="104"/>
    </row>
    <row r="31087" spans="21:42" ht="15" customHeight="1" x14ac:dyDescent="0.25">
      <c r="U31087" s="104"/>
      <c r="AB31087" s="104"/>
      <c r="AC31087" s="104"/>
      <c r="AF31087" s="104"/>
      <c r="AG31087" s="104"/>
      <c r="AK31087" s="104"/>
      <c r="AL31087" s="104"/>
      <c r="AO31087" s="104"/>
      <c r="AP31087" s="104"/>
    </row>
    <row r="31088" spans="21:42" ht="15" customHeight="1" x14ac:dyDescent="0.25">
      <c r="U31088" s="104"/>
      <c r="AB31088" s="104"/>
      <c r="AC31088" s="104"/>
      <c r="AF31088" s="104"/>
      <c r="AG31088" s="104"/>
      <c r="AK31088" s="104"/>
      <c r="AL31088" s="104"/>
      <c r="AO31088" s="104"/>
      <c r="AP31088" s="104"/>
    </row>
    <row r="31089" spans="21:42" ht="15" customHeight="1" x14ac:dyDescent="0.25">
      <c r="U31089" s="104"/>
      <c r="AB31089" s="104"/>
      <c r="AC31089" s="104"/>
      <c r="AF31089" s="104"/>
      <c r="AG31089" s="104"/>
      <c r="AK31089" s="104"/>
      <c r="AL31089" s="104"/>
      <c r="AO31089" s="104"/>
      <c r="AP31089" s="104"/>
    </row>
    <row r="31090" spans="21:42" ht="15" customHeight="1" x14ac:dyDescent="0.25">
      <c r="U31090" s="104"/>
      <c r="AB31090" s="104"/>
      <c r="AC31090" s="104"/>
      <c r="AF31090" s="104"/>
      <c r="AG31090" s="104"/>
      <c r="AK31090" s="104"/>
      <c r="AL31090" s="104"/>
      <c r="AO31090" s="104"/>
      <c r="AP31090" s="104"/>
    </row>
    <row r="31091" spans="21:42" ht="15" customHeight="1" x14ac:dyDescent="0.25">
      <c r="U31091" s="104"/>
      <c r="AB31091" s="104"/>
      <c r="AC31091" s="104"/>
      <c r="AF31091" s="104"/>
      <c r="AG31091" s="104"/>
      <c r="AK31091" s="104"/>
      <c r="AL31091" s="104"/>
      <c r="AO31091" s="104"/>
      <c r="AP31091" s="104"/>
    </row>
    <row r="31092" spans="21:42" ht="15" customHeight="1" x14ac:dyDescent="0.25">
      <c r="U31092" s="104"/>
      <c r="AB31092" s="104"/>
      <c r="AC31092" s="104"/>
      <c r="AF31092" s="104"/>
      <c r="AG31092" s="104"/>
      <c r="AK31092" s="104"/>
      <c r="AL31092" s="104"/>
      <c r="AO31092" s="104"/>
      <c r="AP31092" s="104"/>
    </row>
    <row r="31093" spans="21:42" ht="15" customHeight="1" x14ac:dyDescent="0.25">
      <c r="U31093" s="104"/>
      <c r="AB31093" s="104"/>
      <c r="AC31093" s="104"/>
      <c r="AF31093" s="104"/>
      <c r="AG31093" s="104"/>
      <c r="AK31093" s="104"/>
      <c r="AL31093" s="104"/>
      <c r="AO31093" s="104"/>
      <c r="AP31093" s="104"/>
    </row>
    <row r="31094" spans="21:42" ht="15" customHeight="1" x14ac:dyDescent="0.25">
      <c r="U31094" s="104"/>
      <c r="AB31094" s="104"/>
      <c r="AC31094" s="104"/>
      <c r="AF31094" s="104"/>
      <c r="AG31094" s="104"/>
      <c r="AK31094" s="104"/>
      <c r="AL31094" s="104"/>
      <c r="AO31094" s="104"/>
      <c r="AP31094" s="104"/>
    </row>
    <row r="31095" spans="21:42" ht="15" customHeight="1" x14ac:dyDescent="0.25">
      <c r="U31095" s="104"/>
      <c r="AB31095" s="104"/>
      <c r="AC31095" s="104"/>
      <c r="AF31095" s="104"/>
      <c r="AG31095" s="104"/>
      <c r="AK31095" s="104"/>
      <c r="AL31095" s="104"/>
      <c r="AO31095" s="104"/>
      <c r="AP31095" s="104"/>
    </row>
    <row r="31096" spans="21:42" ht="15" customHeight="1" x14ac:dyDescent="0.25">
      <c r="U31096" s="104"/>
      <c r="AB31096" s="104"/>
      <c r="AC31096" s="104"/>
      <c r="AF31096" s="104"/>
      <c r="AG31096" s="104"/>
      <c r="AK31096" s="104"/>
      <c r="AL31096" s="104"/>
      <c r="AO31096" s="104"/>
      <c r="AP31096" s="104"/>
    </row>
    <row r="31097" spans="21:42" ht="15" customHeight="1" x14ac:dyDescent="0.25">
      <c r="U31097" s="104"/>
      <c r="AB31097" s="104"/>
      <c r="AC31097" s="104"/>
      <c r="AF31097" s="104"/>
      <c r="AG31097" s="104"/>
      <c r="AK31097" s="104"/>
      <c r="AL31097" s="104"/>
      <c r="AO31097" s="104"/>
      <c r="AP31097" s="104"/>
    </row>
    <row r="31098" spans="21:42" ht="15" customHeight="1" x14ac:dyDescent="0.25">
      <c r="U31098" s="104"/>
      <c r="AB31098" s="104"/>
      <c r="AC31098" s="104"/>
      <c r="AF31098" s="104"/>
      <c r="AG31098" s="104"/>
      <c r="AK31098" s="104"/>
      <c r="AL31098" s="104"/>
      <c r="AO31098" s="104"/>
      <c r="AP31098" s="104"/>
    </row>
    <row r="31099" spans="21:42" ht="15" customHeight="1" x14ac:dyDescent="0.25">
      <c r="U31099" s="104"/>
      <c r="AB31099" s="104"/>
      <c r="AC31099" s="104"/>
      <c r="AF31099" s="104"/>
      <c r="AG31099" s="104"/>
      <c r="AK31099" s="104"/>
      <c r="AL31099" s="104"/>
      <c r="AO31099" s="104"/>
      <c r="AP31099" s="104"/>
    </row>
    <row r="31100" spans="21:42" ht="15" customHeight="1" x14ac:dyDescent="0.25">
      <c r="U31100" s="104"/>
      <c r="AB31100" s="104"/>
      <c r="AC31100" s="104"/>
      <c r="AF31100" s="104"/>
      <c r="AG31100" s="104"/>
      <c r="AK31100" s="104"/>
      <c r="AL31100" s="104"/>
      <c r="AO31100" s="104"/>
      <c r="AP31100" s="104"/>
    </row>
    <row r="31101" spans="21:42" ht="15" customHeight="1" x14ac:dyDescent="0.25">
      <c r="U31101" s="104"/>
      <c r="AB31101" s="104"/>
      <c r="AC31101" s="104"/>
      <c r="AF31101" s="104"/>
      <c r="AG31101" s="104"/>
      <c r="AK31101" s="104"/>
      <c r="AL31101" s="104"/>
      <c r="AO31101" s="104"/>
      <c r="AP31101" s="104"/>
    </row>
    <row r="31102" spans="21:42" ht="15" customHeight="1" x14ac:dyDescent="0.25">
      <c r="U31102" s="104"/>
      <c r="AB31102" s="104"/>
      <c r="AC31102" s="104"/>
      <c r="AF31102" s="104"/>
      <c r="AG31102" s="104"/>
      <c r="AK31102" s="104"/>
      <c r="AL31102" s="104"/>
      <c r="AO31102" s="104"/>
      <c r="AP31102" s="104"/>
    </row>
    <row r="31103" spans="21:42" ht="15" customHeight="1" x14ac:dyDescent="0.25">
      <c r="U31103" s="104"/>
      <c r="AB31103" s="104"/>
      <c r="AC31103" s="104"/>
      <c r="AF31103" s="104"/>
      <c r="AG31103" s="104"/>
      <c r="AK31103" s="104"/>
      <c r="AL31103" s="104"/>
      <c r="AO31103" s="104"/>
      <c r="AP31103" s="104"/>
    </row>
    <row r="31104" spans="21:42" ht="15" customHeight="1" x14ac:dyDescent="0.25">
      <c r="U31104" s="104"/>
      <c r="AB31104" s="104"/>
      <c r="AC31104" s="104"/>
      <c r="AF31104" s="104"/>
      <c r="AG31104" s="104"/>
      <c r="AK31104" s="104"/>
      <c r="AL31104" s="104"/>
      <c r="AO31104" s="104"/>
      <c r="AP31104" s="104"/>
    </row>
    <row r="31105" spans="21:42" ht="15" customHeight="1" x14ac:dyDescent="0.25">
      <c r="U31105" s="104"/>
      <c r="AB31105" s="104"/>
      <c r="AC31105" s="104"/>
      <c r="AF31105" s="104"/>
      <c r="AG31105" s="104"/>
      <c r="AK31105" s="104"/>
      <c r="AL31105" s="104"/>
      <c r="AO31105" s="104"/>
      <c r="AP31105" s="104"/>
    </row>
    <row r="31106" spans="21:42" ht="15" customHeight="1" x14ac:dyDescent="0.25">
      <c r="U31106" s="104"/>
      <c r="AB31106" s="104"/>
      <c r="AC31106" s="104"/>
      <c r="AF31106" s="104"/>
      <c r="AG31106" s="104"/>
      <c r="AK31106" s="104"/>
      <c r="AL31106" s="104"/>
      <c r="AO31106" s="104"/>
      <c r="AP31106" s="104"/>
    </row>
    <row r="31107" spans="21:42" ht="15" customHeight="1" x14ac:dyDescent="0.25">
      <c r="U31107" s="104"/>
      <c r="AB31107" s="104"/>
      <c r="AC31107" s="104"/>
      <c r="AF31107" s="104"/>
      <c r="AG31107" s="104"/>
      <c r="AK31107" s="104"/>
      <c r="AL31107" s="104"/>
      <c r="AO31107" s="104"/>
      <c r="AP31107" s="104"/>
    </row>
    <row r="31108" spans="21:42" ht="15" customHeight="1" x14ac:dyDescent="0.25">
      <c r="U31108" s="104"/>
      <c r="AB31108" s="104"/>
      <c r="AC31108" s="104"/>
      <c r="AF31108" s="104"/>
      <c r="AG31108" s="104"/>
      <c r="AK31108" s="104"/>
      <c r="AL31108" s="104"/>
      <c r="AO31108" s="104"/>
      <c r="AP31108" s="104"/>
    </row>
    <row r="31109" spans="21:42" ht="15" customHeight="1" x14ac:dyDescent="0.25">
      <c r="U31109" s="104"/>
      <c r="AB31109" s="104"/>
      <c r="AC31109" s="104"/>
      <c r="AF31109" s="104"/>
      <c r="AG31109" s="104"/>
      <c r="AK31109" s="104"/>
      <c r="AL31109" s="104"/>
      <c r="AO31109" s="104"/>
      <c r="AP31109" s="104"/>
    </row>
    <row r="31110" spans="21:42" ht="15" customHeight="1" x14ac:dyDescent="0.25">
      <c r="U31110" s="104"/>
      <c r="AB31110" s="104"/>
      <c r="AC31110" s="104"/>
      <c r="AF31110" s="104"/>
      <c r="AG31110" s="104"/>
      <c r="AK31110" s="104"/>
      <c r="AL31110" s="104"/>
      <c r="AO31110" s="104"/>
      <c r="AP31110" s="104"/>
    </row>
    <row r="31111" spans="21:42" ht="15" customHeight="1" x14ac:dyDescent="0.25">
      <c r="U31111" s="104"/>
      <c r="AB31111" s="104"/>
      <c r="AC31111" s="104"/>
      <c r="AF31111" s="104"/>
      <c r="AG31111" s="104"/>
      <c r="AK31111" s="104"/>
      <c r="AL31111" s="104"/>
      <c r="AO31111" s="104"/>
      <c r="AP31111" s="104"/>
    </row>
    <row r="31112" spans="21:42" ht="15" customHeight="1" x14ac:dyDescent="0.25">
      <c r="U31112" s="104"/>
      <c r="AB31112" s="104"/>
      <c r="AC31112" s="104"/>
      <c r="AF31112" s="104"/>
      <c r="AG31112" s="104"/>
      <c r="AK31112" s="104"/>
      <c r="AL31112" s="104"/>
      <c r="AO31112" s="104"/>
      <c r="AP31112" s="104"/>
    </row>
    <row r="31113" spans="21:42" ht="15" customHeight="1" x14ac:dyDescent="0.25">
      <c r="U31113" s="104"/>
      <c r="AB31113" s="104"/>
      <c r="AC31113" s="104"/>
      <c r="AF31113" s="104"/>
      <c r="AG31113" s="104"/>
      <c r="AK31113" s="104"/>
      <c r="AL31113" s="104"/>
      <c r="AO31113" s="104"/>
      <c r="AP31113" s="104"/>
    </row>
    <row r="31114" spans="21:42" ht="15" customHeight="1" x14ac:dyDescent="0.25">
      <c r="U31114" s="104"/>
      <c r="AB31114" s="104"/>
      <c r="AC31114" s="104"/>
      <c r="AF31114" s="104"/>
      <c r="AG31114" s="104"/>
      <c r="AK31114" s="104"/>
      <c r="AL31114" s="104"/>
      <c r="AO31114" s="104"/>
      <c r="AP31114" s="104"/>
    </row>
    <row r="31115" spans="21:42" ht="15" customHeight="1" x14ac:dyDescent="0.25">
      <c r="U31115" s="104"/>
      <c r="AB31115" s="104"/>
      <c r="AC31115" s="104"/>
      <c r="AF31115" s="104"/>
      <c r="AG31115" s="104"/>
      <c r="AK31115" s="104"/>
      <c r="AL31115" s="104"/>
      <c r="AO31115" s="104"/>
      <c r="AP31115" s="104"/>
    </row>
    <row r="31116" spans="21:42" ht="15" customHeight="1" x14ac:dyDescent="0.25">
      <c r="U31116" s="104"/>
      <c r="AB31116" s="104"/>
      <c r="AC31116" s="104"/>
      <c r="AF31116" s="104"/>
      <c r="AG31116" s="104"/>
      <c r="AK31116" s="104"/>
      <c r="AL31116" s="104"/>
      <c r="AO31116" s="104"/>
      <c r="AP31116" s="104"/>
    </row>
    <row r="31117" spans="21:42" ht="15" customHeight="1" x14ac:dyDescent="0.25">
      <c r="U31117" s="104"/>
      <c r="AB31117" s="104"/>
      <c r="AC31117" s="104"/>
      <c r="AF31117" s="104"/>
      <c r="AG31117" s="104"/>
      <c r="AK31117" s="104"/>
      <c r="AL31117" s="104"/>
      <c r="AO31117" s="104"/>
      <c r="AP31117" s="104"/>
    </row>
    <row r="31118" spans="21:42" ht="15" customHeight="1" x14ac:dyDescent="0.25">
      <c r="U31118" s="104"/>
      <c r="AB31118" s="104"/>
      <c r="AC31118" s="104"/>
      <c r="AF31118" s="104"/>
      <c r="AG31118" s="104"/>
      <c r="AK31118" s="104"/>
      <c r="AL31118" s="104"/>
      <c r="AO31118" s="104"/>
      <c r="AP31118" s="104"/>
    </row>
    <row r="31119" spans="21:42" ht="15" customHeight="1" x14ac:dyDescent="0.25">
      <c r="U31119" s="104"/>
      <c r="AB31119" s="104"/>
      <c r="AC31119" s="104"/>
      <c r="AF31119" s="104"/>
      <c r="AG31119" s="104"/>
      <c r="AK31119" s="104"/>
      <c r="AL31119" s="104"/>
      <c r="AO31119" s="104"/>
      <c r="AP31119" s="104"/>
    </row>
    <row r="31120" spans="21:42" ht="15" customHeight="1" x14ac:dyDescent="0.25">
      <c r="U31120" s="104"/>
      <c r="AB31120" s="104"/>
      <c r="AC31120" s="104"/>
      <c r="AF31120" s="104"/>
      <c r="AG31120" s="104"/>
      <c r="AK31120" s="104"/>
      <c r="AL31120" s="104"/>
      <c r="AO31120" s="104"/>
      <c r="AP31120" s="104"/>
    </row>
    <row r="31121" spans="21:42" ht="15" customHeight="1" x14ac:dyDescent="0.25">
      <c r="U31121" s="104"/>
      <c r="AB31121" s="104"/>
      <c r="AC31121" s="104"/>
      <c r="AF31121" s="104"/>
      <c r="AG31121" s="104"/>
      <c r="AK31121" s="104"/>
      <c r="AL31121" s="104"/>
      <c r="AO31121" s="104"/>
      <c r="AP31121" s="104"/>
    </row>
    <row r="31122" spans="21:42" ht="15" customHeight="1" x14ac:dyDescent="0.25">
      <c r="U31122" s="104"/>
      <c r="AB31122" s="104"/>
      <c r="AC31122" s="104"/>
      <c r="AF31122" s="104"/>
      <c r="AG31122" s="104"/>
      <c r="AK31122" s="104"/>
      <c r="AL31122" s="104"/>
      <c r="AO31122" s="104"/>
      <c r="AP31122" s="104"/>
    </row>
    <row r="31123" spans="21:42" ht="15" customHeight="1" x14ac:dyDescent="0.25">
      <c r="U31123" s="104"/>
      <c r="AB31123" s="104"/>
      <c r="AC31123" s="104"/>
      <c r="AF31123" s="104"/>
      <c r="AG31123" s="104"/>
      <c r="AK31123" s="104"/>
      <c r="AL31123" s="104"/>
      <c r="AO31123" s="104"/>
      <c r="AP31123" s="104"/>
    </row>
    <row r="31124" spans="21:42" ht="15" customHeight="1" x14ac:dyDescent="0.25">
      <c r="U31124" s="104"/>
      <c r="AB31124" s="104"/>
      <c r="AC31124" s="104"/>
      <c r="AF31124" s="104"/>
      <c r="AG31124" s="104"/>
      <c r="AK31124" s="104"/>
      <c r="AL31124" s="104"/>
      <c r="AO31124" s="104"/>
      <c r="AP31124" s="104"/>
    </row>
    <row r="31125" spans="21:42" ht="15" customHeight="1" x14ac:dyDescent="0.25">
      <c r="U31125" s="104"/>
      <c r="AB31125" s="104"/>
      <c r="AC31125" s="104"/>
      <c r="AF31125" s="104"/>
      <c r="AG31125" s="104"/>
      <c r="AK31125" s="104"/>
      <c r="AL31125" s="104"/>
      <c r="AO31125" s="104"/>
      <c r="AP31125" s="104"/>
    </row>
    <row r="31126" spans="21:42" ht="15" customHeight="1" x14ac:dyDescent="0.25">
      <c r="U31126" s="104"/>
      <c r="AB31126" s="104"/>
      <c r="AC31126" s="104"/>
      <c r="AF31126" s="104"/>
      <c r="AG31126" s="104"/>
      <c r="AK31126" s="104"/>
      <c r="AL31126" s="104"/>
      <c r="AO31126" s="104"/>
      <c r="AP31126" s="104"/>
    </row>
    <row r="31127" spans="21:42" ht="15" customHeight="1" x14ac:dyDescent="0.25">
      <c r="U31127" s="104"/>
      <c r="AB31127" s="104"/>
      <c r="AC31127" s="104"/>
      <c r="AF31127" s="104"/>
      <c r="AG31127" s="104"/>
      <c r="AK31127" s="104"/>
      <c r="AL31127" s="104"/>
      <c r="AO31127" s="104"/>
      <c r="AP31127" s="104"/>
    </row>
    <row r="31128" spans="21:42" ht="15" customHeight="1" x14ac:dyDescent="0.25">
      <c r="U31128" s="104"/>
      <c r="AB31128" s="104"/>
      <c r="AC31128" s="104"/>
      <c r="AF31128" s="104"/>
      <c r="AG31128" s="104"/>
      <c r="AK31128" s="104"/>
      <c r="AL31128" s="104"/>
      <c r="AO31128" s="104"/>
      <c r="AP31128" s="104"/>
    </row>
    <row r="31129" spans="21:42" ht="15" customHeight="1" x14ac:dyDescent="0.25">
      <c r="U31129" s="104"/>
      <c r="AB31129" s="104"/>
      <c r="AC31129" s="104"/>
      <c r="AF31129" s="104"/>
      <c r="AG31129" s="104"/>
      <c r="AK31129" s="104"/>
      <c r="AL31129" s="104"/>
      <c r="AO31129" s="104"/>
      <c r="AP31129" s="104"/>
    </row>
    <row r="31130" spans="21:42" ht="15" customHeight="1" x14ac:dyDescent="0.25">
      <c r="U31130" s="104"/>
      <c r="AB31130" s="104"/>
      <c r="AC31130" s="104"/>
      <c r="AF31130" s="104"/>
      <c r="AG31130" s="104"/>
      <c r="AK31130" s="104"/>
      <c r="AL31130" s="104"/>
      <c r="AO31130" s="104"/>
      <c r="AP31130" s="104"/>
    </row>
    <row r="31131" spans="21:42" ht="15" customHeight="1" x14ac:dyDescent="0.25">
      <c r="U31131" s="104"/>
      <c r="AB31131" s="104"/>
      <c r="AC31131" s="104"/>
      <c r="AF31131" s="104"/>
      <c r="AG31131" s="104"/>
      <c r="AK31131" s="104"/>
      <c r="AL31131" s="104"/>
      <c r="AO31131" s="104"/>
      <c r="AP31131" s="104"/>
    </row>
    <row r="31132" spans="21:42" ht="15" customHeight="1" x14ac:dyDescent="0.25">
      <c r="U31132" s="104"/>
      <c r="AB31132" s="104"/>
      <c r="AC31132" s="104"/>
      <c r="AF31132" s="104"/>
      <c r="AG31132" s="104"/>
      <c r="AK31132" s="104"/>
      <c r="AL31132" s="104"/>
      <c r="AO31132" s="104"/>
      <c r="AP31132" s="104"/>
    </row>
    <row r="31133" spans="21:42" ht="15" customHeight="1" x14ac:dyDescent="0.25">
      <c r="U31133" s="104"/>
      <c r="AB31133" s="104"/>
      <c r="AC31133" s="104"/>
      <c r="AF31133" s="104"/>
      <c r="AG31133" s="104"/>
      <c r="AK31133" s="104"/>
      <c r="AL31133" s="104"/>
      <c r="AO31133" s="104"/>
      <c r="AP31133" s="104"/>
    </row>
    <row r="31134" spans="21:42" ht="15" customHeight="1" x14ac:dyDescent="0.25">
      <c r="U31134" s="104"/>
      <c r="AB31134" s="104"/>
      <c r="AC31134" s="104"/>
      <c r="AF31134" s="104"/>
      <c r="AG31134" s="104"/>
      <c r="AK31134" s="104"/>
      <c r="AL31134" s="104"/>
      <c r="AO31134" s="104"/>
      <c r="AP31134" s="104"/>
    </row>
    <row r="31135" spans="21:42" ht="15" customHeight="1" x14ac:dyDescent="0.25">
      <c r="U31135" s="104"/>
      <c r="AB31135" s="104"/>
      <c r="AC31135" s="104"/>
      <c r="AF31135" s="104"/>
      <c r="AG31135" s="104"/>
      <c r="AK31135" s="104"/>
      <c r="AL31135" s="104"/>
      <c r="AO31135" s="104"/>
      <c r="AP31135" s="104"/>
    </row>
    <row r="31136" spans="21:42" ht="15" customHeight="1" x14ac:dyDescent="0.25">
      <c r="U31136" s="104"/>
      <c r="AB31136" s="104"/>
      <c r="AC31136" s="104"/>
      <c r="AF31136" s="104"/>
      <c r="AG31136" s="104"/>
      <c r="AK31136" s="104"/>
      <c r="AL31136" s="104"/>
      <c r="AO31136" s="104"/>
      <c r="AP31136" s="104"/>
    </row>
    <row r="31137" spans="21:42" ht="15" customHeight="1" x14ac:dyDescent="0.25">
      <c r="U31137" s="104"/>
      <c r="AB31137" s="104"/>
      <c r="AC31137" s="104"/>
      <c r="AF31137" s="104"/>
      <c r="AG31137" s="104"/>
      <c r="AK31137" s="104"/>
      <c r="AL31137" s="104"/>
      <c r="AO31137" s="104"/>
      <c r="AP31137" s="104"/>
    </row>
    <row r="31138" spans="21:42" ht="15" customHeight="1" x14ac:dyDescent="0.25">
      <c r="U31138" s="104"/>
      <c r="AB31138" s="104"/>
      <c r="AC31138" s="104"/>
      <c r="AF31138" s="104"/>
      <c r="AG31138" s="104"/>
      <c r="AK31138" s="104"/>
      <c r="AL31138" s="104"/>
      <c r="AO31138" s="104"/>
      <c r="AP31138" s="104"/>
    </row>
    <row r="31139" spans="21:42" ht="15" customHeight="1" x14ac:dyDescent="0.25">
      <c r="U31139" s="104"/>
      <c r="AB31139" s="104"/>
      <c r="AC31139" s="104"/>
      <c r="AF31139" s="104"/>
      <c r="AG31139" s="104"/>
      <c r="AK31139" s="104"/>
      <c r="AL31139" s="104"/>
      <c r="AO31139" s="104"/>
      <c r="AP31139" s="104"/>
    </row>
    <row r="31140" spans="21:42" ht="15" customHeight="1" x14ac:dyDescent="0.25">
      <c r="U31140" s="104"/>
      <c r="AB31140" s="104"/>
      <c r="AC31140" s="104"/>
      <c r="AF31140" s="104"/>
      <c r="AG31140" s="104"/>
      <c r="AK31140" s="104"/>
      <c r="AL31140" s="104"/>
      <c r="AO31140" s="104"/>
      <c r="AP31140" s="104"/>
    </row>
    <row r="31141" spans="21:42" ht="15" customHeight="1" x14ac:dyDescent="0.25">
      <c r="U31141" s="104"/>
      <c r="AB31141" s="104"/>
      <c r="AC31141" s="104"/>
      <c r="AF31141" s="104"/>
      <c r="AG31141" s="104"/>
      <c r="AK31141" s="104"/>
      <c r="AL31141" s="104"/>
      <c r="AO31141" s="104"/>
      <c r="AP31141" s="104"/>
    </row>
    <row r="31142" spans="21:42" ht="15" customHeight="1" x14ac:dyDescent="0.25">
      <c r="U31142" s="104"/>
      <c r="AB31142" s="104"/>
      <c r="AC31142" s="104"/>
      <c r="AF31142" s="104"/>
      <c r="AG31142" s="104"/>
      <c r="AK31142" s="104"/>
      <c r="AL31142" s="104"/>
      <c r="AO31142" s="104"/>
      <c r="AP31142" s="104"/>
    </row>
    <row r="31143" spans="21:42" ht="15" customHeight="1" x14ac:dyDescent="0.25">
      <c r="U31143" s="104"/>
      <c r="AB31143" s="104"/>
      <c r="AC31143" s="104"/>
      <c r="AF31143" s="104"/>
      <c r="AG31143" s="104"/>
      <c r="AK31143" s="104"/>
      <c r="AL31143" s="104"/>
      <c r="AO31143" s="104"/>
      <c r="AP31143" s="104"/>
    </row>
    <row r="31144" spans="21:42" ht="15" customHeight="1" x14ac:dyDescent="0.25">
      <c r="U31144" s="104"/>
      <c r="AB31144" s="104"/>
      <c r="AC31144" s="104"/>
      <c r="AF31144" s="104"/>
      <c r="AG31144" s="104"/>
      <c r="AK31144" s="104"/>
      <c r="AL31144" s="104"/>
      <c r="AO31144" s="104"/>
      <c r="AP31144" s="104"/>
    </row>
    <row r="31145" spans="21:42" ht="15" customHeight="1" x14ac:dyDescent="0.25">
      <c r="U31145" s="104"/>
      <c r="AB31145" s="104"/>
      <c r="AC31145" s="104"/>
      <c r="AF31145" s="104"/>
      <c r="AG31145" s="104"/>
      <c r="AK31145" s="104"/>
      <c r="AL31145" s="104"/>
      <c r="AO31145" s="104"/>
      <c r="AP31145" s="104"/>
    </row>
    <row r="31146" spans="21:42" ht="15" customHeight="1" x14ac:dyDescent="0.25">
      <c r="U31146" s="104"/>
      <c r="AB31146" s="104"/>
      <c r="AC31146" s="104"/>
      <c r="AF31146" s="104"/>
      <c r="AG31146" s="104"/>
      <c r="AK31146" s="104"/>
      <c r="AL31146" s="104"/>
      <c r="AO31146" s="104"/>
      <c r="AP31146" s="104"/>
    </row>
    <row r="31147" spans="21:42" ht="15" customHeight="1" x14ac:dyDescent="0.25">
      <c r="U31147" s="104"/>
      <c r="AB31147" s="104"/>
      <c r="AC31147" s="104"/>
      <c r="AF31147" s="104"/>
      <c r="AG31147" s="104"/>
      <c r="AK31147" s="104"/>
      <c r="AL31147" s="104"/>
      <c r="AO31147" s="104"/>
      <c r="AP31147" s="104"/>
    </row>
    <row r="31148" spans="21:42" ht="15" customHeight="1" x14ac:dyDescent="0.25">
      <c r="U31148" s="104"/>
      <c r="AB31148" s="104"/>
      <c r="AC31148" s="104"/>
      <c r="AF31148" s="104"/>
      <c r="AG31148" s="104"/>
      <c r="AK31148" s="104"/>
      <c r="AL31148" s="104"/>
      <c r="AO31148" s="104"/>
      <c r="AP31148" s="104"/>
    </row>
    <row r="31149" spans="21:42" ht="15" customHeight="1" x14ac:dyDescent="0.25">
      <c r="U31149" s="104"/>
      <c r="AB31149" s="104"/>
      <c r="AC31149" s="104"/>
      <c r="AF31149" s="104"/>
      <c r="AG31149" s="104"/>
      <c r="AK31149" s="104"/>
      <c r="AL31149" s="104"/>
      <c r="AO31149" s="104"/>
      <c r="AP31149" s="104"/>
    </row>
    <row r="31150" spans="21:42" ht="15" customHeight="1" x14ac:dyDescent="0.25">
      <c r="U31150" s="104"/>
      <c r="AB31150" s="104"/>
      <c r="AC31150" s="104"/>
      <c r="AF31150" s="104"/>
      <c r="AG31150" s="104"/>
      <c r="AK31150" s="104"/>
      <c r="AL31150" s="104"/>
      <c r="AO31150" s="104"/>
      <c r="AP31150" s="104"/>
    </row>
    <row r="31151" spans="21:42" ht="15" customHeight="1" x14ac:dyDescent="0.25">
      <c r="U31151" s="104"/>
      <c r="AB31151" s="104"/>
      <c r="AC31151" s="104"/>
      <c r="AF31151" s="104"/>
      <c r="AG31151" s="104"/>
      <c r="AK31151" s="104"/>
      <c r="AL31151" s="104"/>
      <c r="AO31151" s="104"/>
      <c r="AP31151" s="104"/>
    </row>
    <row r="31152" spans="21:42" ht="15" customHeight="1" x14ac:dyDescent="0.25">
      <c r="U31152" s="104"/>
      <c r="AB31152" s="104"/>
      <c r="AC31152" s="104"/>
      <c r="AF31152" s="104"/>
      <c r="AG31152" s="104"/>
      <c r="AK31152" s="104"/>
      <c r="AL31152" s="104"/>
      <c r="AO31152" s="104"/>
      <c r="AP31152" s="104"/>
    </row>
    <row r="31153" spans="21:42" ht="15" customHeight="1" x14ac:dyDescent="0.25">
      <c r="U31153" s="104"/>
      <c r="AB31153" s="104"/>
      <c r="AC31153" s="104"/>
      <c r="AF31153" s="104"/>
      <c r="AG31153" s="104"/>
      <c r="AK31153" s="104"/>
      <c r="AL31153" s="104"/>
      <c r="AO31153" s="104"/>
      <c r="AP31153" s="104"/>
    </row>
    <row r="31154" spans="21:42" ht="15" customHeight="1" x14ac:dyDescent="0.25">
      <c r="U31154" s="104"/>
      <c r="AB31154" s="104"/>
      <c r="AC31154" s="104"/>
      <c r="AF31154" s="104"/>
      <c r="AG31154" s="104"/>
      <c r="AK31154" s="104"/>
      <c r="AL31154" s="104"/>
      <c r="AO31154" s="104"/>
      <c r="AP31154" s="104"/>
    </row>
    <row r="31155" spans="21:42" ht="15" customHeight="1" x14ac:dyDescent="0.25">
      <c r="U31155" s="104"/>
      <c r="AB31155" s="104"/>
      <c r="AC31155" s="104"/>
      <c r="AF31155" s="104"/>
      <c r="AG31155" s="104"/>
      <c r="AK31155" s="104"/>
      <c r="AL31155" s="104"/>
      <c r="AO31155" s="104"/>
      <c r="AP31155" s="104"/>
    </row>
    <row r="31156" spans="21:42" ht="15" customHeight="1" x14ac:dyDescent="0.25">
      <c r="U31156" s="104"/>
      <c r="AB31156" s="104"/>
      <c r="AC31156" s="104"/>
      <c r="AF31156" s="104"/>
      <c r="AG31156" s="104"/>
      <c r="AK31156" s="104"/>
      <c r="AL31156" s="104"/>
      <c r="AO31156" s="104"/>
      <c r="AP31156" s="104"/>
    </row>
    <row r="31157" spans="21:42" ht="15" customHeight="1" x14ac:dyDescent="0.25">
      <c r="U31157" s="104"/>
      <c r="AB31157" s="104"/>
      <c r="AC31157" s="104"/>
      <c r="AF31157" s="104"/>
      <c r="AG31157" s="104"/>
      <c r="AK31157" s="104"/>
      <c r="AL31157" s="104"/>
      <c r="AO31157" s="104"/>
      <c r="AP31157" s="104"/>
    </row>
    <row r="31158" spans="21:42" ht="15" customHeight="1" x14ac:dyDescent="0.25">
      <c r="U31158" s="104"/>
      <c r="AB31158" s="104"/>
      <c r="AC31158" s="104"/>
      <c r="AF31158" s="104"/>
      <c r="AG31158" s="104"/>
      <c r="AK31158" s="104"/>
      <c r="AL31158" s="104"/>
      <c r="AO31158" s="104"/>
      <c r="AP31158" s="104"/>
    </row>
    <row r="31159" spans="21:42" ht="15" customHeight="1" x14ac:dyDescent="0.25">
      <c r="U31159" s="104"/>
      <c r="AB31159" s="104"/>
      <c r="AC31159" s="104"/>
      <c r="AF31159" s="104"/>
      <c r="AG31159" s="104"/>
      <c r="AK31159" s="104"/>
      <c r="AL31159" s="104"/>
      <c r="AO31159" s="104"/>
      <c r="AP31159" s="104"/>
    </row>
    <row r="31160" spans="21:42" ht="15" customHeight="1" x14ac:dyDescent="0.25">
      <c r="U31160" s="104"/>
      <c r="AB31160" s="104"/>
      <c r="AC31160" s="104"/>
      <c r="AF31160" s="104"/>
      <c r="AG31160" s="104"/>
      <c r="AK31160" s="104"/>
      <c r="AL31160" s="104"/>
      <c r="AO31160" s="104"/>
      <c r="AP31160" s="104"/>
    </row>
    <row r="31161" spans="21:42" ht="15" customHeight="1" x14ac:dyDescent="0.25">
      <c r="U31161" s="104"/>
      <c r="AB31161" s="104"/>
      <c r="AC31161" s="104"/>
      <c r="AF31161" s="104"/>
      <c r="AG31161" s="104"/>
      <c r="AK31161" s="104"/>
      <c r="AL31161" s="104"/>
      <c r="AO31161" s="104"/>
      <c r="AP31161" s="104"/>
    </row>
    <row r="31162" spans="21:42" ht="15" customHeight="1" x14ac:dyDescent="0.25">
      <c r="U31162" s="104"/>
      <c r="AB31162" s="104"/>
      <c r="AC31162" s="104"/>
      <c r="AF31162" s="104"/>
      <c r="AG31162" s="104"/>
      <c r="AK31162" s="104"/>
      <c r="AL31162" s="104"/>
      <c r="AO31162" s="104"/>
      <c r="AP31162" s="104"/>
    </row>
    <row r="31163" spans="21:42" ht="15" customHeight="1" x14ac:dyDescent="0.25">
      <c r="U31163" s="104"/>
      <c r="AB31163" s="104"/>
      <c r="AC31163" s="104"/>
      <c r="AF31163" s="104"/>
      <c r="AG31163" s="104"/>
      <c r="AK31163" s="104"/>
      <c r="AL31163" s="104"/>
      <c r="AO31163" s="104"/>
      <c r="AP31163" s="104"/>
    </row>
    <row r="31164" spans="21:42" ht="15" customHeight="1" x14ac:dyDescent="0.25">
      <c r="U31164" s="104"/>
      <c r="AB31164" s="104"/>
      <c r="AC31164" s="104"/>
      <c r="AF31164" s="104"/>
      <c r="AG31164" s="104"/>
      <c r="AK31164" s="104"/>
      <c r="AL31164" s="104"/>
      <c r="AO31164" s="104"/>
      <c r="AP31164" s="104"/>
    </row>
    <row r="31165" spans="21:42" ht="15" customHeight="1" x14ac:dyDescent="0.25">
      <c r="U31165" s="104"/>
      <c r="AB31165" s="104"/>
      <c r="AC31165" s="104"/>
      <c r="AF31165" s="104"/>
      <c r="AG31165" s="104"/>
      <c r="AK31165" s="104"/>
      <c r="AL31165" s="104"/>
      <c r="AO31165" s="104"/>
      <c r="AP31165" s="104"/>
    </row>
    <row r="31166" spans="21:42" ht="15" customHeight="1" x14ac:dyDescent="0.25">
      <c r="U31166" s="104"/>
      <c r="AB31166" s="104"/>
      <c r="AC31166" s="104"/>
      <c r="AF31166" s="104"/>
      <c r="AG31166" s="104"/>
      <c r="AK31166" s="104"/>
      <c r="AL31166" s="104"/>
      <c r="AO31166" s="104"/>
      <c r="AP31166" s="104"/>
    </row>
    <row r="31167" spans="21:42" ht="15" customHeight="1" x14ac:dyDescent="0.25">
      <c r="U31167" s="104"/>
      <c r="AB31167" s="104"/>
      <c r="AC31167" s="104"/>
      <c r="AF31167" s="104"/>
      <c r="AG31167" s="104"/>
      <c r="AK31167" s="104"/>
      <c r="AL31167" s="104"/>
      <c r="AO31167" s="104"/>
      <c r="AP31167" s="104"/>
    </row>
    <row r="31168" spans="21:42" ht="15" customHeight="1" x14ac:dyDescent="0.25">
      <c r="U31168" s="104"/>
      <c r="AB31168" s="104"/>
      <c r="AC31168" s="104"/>
      <c r="AF31168" s="104"/>
      <c r="AG31168" s="104"/>
      <c r="AK31168" s="104"/>
      <c r="AL31168" s="104"/>
      <c r="AO31168" s="104"/>
      <c r="AP31168" s="104"/>
    </row>
    <row r="31169" spans="21:42" ht="15" customHeight="1" x14ac:dyDescent="0.25">
      <c r="U31169" s="104"/>
      <c r="AB31169" s="104"/>
      <c r="AC31169" s="104"/>
      <c r="AF31169" s="104"/>
      <c r="AG31169" s="104"/>
      <c r="AK31169" s="104"/>
      <c r="AL31169" s="104"/>
      <c r="AO31169" s="104"/>
      <c r="AP31169" s="104"/>
    </row>
    <row r="31170" spans="21:42" ht="15" customHeight="1" x14ac:dyDescent="0.25">
      <c r="U31170" s="104"/>
      <c r="AB31170" s="104"/>
      <c r="AC31170" s="104"/>
      <c r="AF31170" s="104"/>
      <c r="AG31170" s="104"/>
      <c r="AK31170" s="104"/>
      <c r="AL31170" s="104"/>
      <c r="AO31170" s="104"/>
      <c r="AP31170" s="104"/>
    </row>
    <row r="31171" spans="21:42" ht="15" customHeight="1" x14ac:dyDescent="0.25">
      <c r="U31171" s="104"/>
      <c r="AB31171" s="104"/>
      <c r="AC31171" s="104"/>
      <c r="AF31171" s="104"/>
      <c r="AG31171" s="104"/>
      <c r="AK31171" s="104"/>
      <c r="AL31171" s="104"/>
      <c r="AO31171" s="104"/>
      <c r="AP31171" s="104"/>
    </row>
    <row r="31172" spans="21:42" ht="15" customHeight="1" x14ac:dyDescent="0.25">
      <c r="U31172" s="104"/>
      <c r="AB31172" s="104"/>
      <c r="AC31172" s="104"/>
      <c r="AF31172" s="104"/>
      <c r="AG31172" s="104"/>
      <c r="AK31172" s="104"/>
      <c r="AL31172" s="104"/>
      <c r="AO31172" s="104"/>
      <c r="AP31172" s="104"/>
    </row>
    <row r="31173" spans="21:42" ht="15" customHeight="1" x14ac:dyDescent="0.25">
      <c r="U31173" s="104"/>
      <c r="AB31173" s="104"/>
      <c r="AC31173" s="104"/>
      <c r="AF31173" s="104"/>
      <c r="AG31173" s="104"/>
      <c r="AK31173" s="104"/>
      <c r="AL31173" s="104"/>
      <c r="AO31173" s="104"/>
      <c r="AP31173" s="104"/>
    </row>
    <row r="31174" spans="21:42" ht="15" customHeight="1" x14ac:dyDescent="0.25">
      <c r="U31174" s="104"/>
      <c r="AB31174" s="104"/>
      <c r="AC31174" s="104"/>
      <c r="AF31174" s="104"/>
      <c r="AG31174" s="104"/>
      <c r="AK31174" s="104"/>
      <c r="AL31174" s="104"/>
      <c r="AO31174" s="104"/>
      <c r="AP31174" s="104"/>
    </row>
    <row r="31175" spans="21:42" ht="15" customHeight="1" x14ac:dyDescent="0.25">
      <c r="U31175" s="104"/>
      <c r="AB31175" s="104"/>
      <c r="AC31175" s="104"/>
      <c r="AF31175" s="104"/>
      <c r="AG31175" s="104"/>
      <c r="AK31175" s="104"/>
      <c r="AL31175" s="104"/>
      <c r="AO31175" s="104"/>
      <c r="AP31175" s="104"/>
    </row>
    <row r="31176" spans="21:42" ht="15" customHeight="1" x14ac:dyDescent="0.25">
      <c r="U31176" s="104"/>
      <c r="AB31176" s="104"/>
      <c r="AC31176" s="104"/>
      <c r="AF31176" s="104"/>
      <c r="AG31176" s="104"/>
      <c r="AK31176" s="104"/>
      <c r="AL31176" s="104"/>
      <c r="AO31176" s="104"/>
      <c r="AP31176" s="104"/>
    </row>
    <row r="31177" spans="21:42" ht="15" customHeight="1" x14ac:dyDescent="0.25">
      <c r="U31177" s="104"/>
      <c r="AB31177" s="104"/>
      <c r="AC31177" s="104"/>
      <c r="AF31177" s="104"/>
      <c r="AG31177" s="104"/>
      <c r="AK31177" s="104"/>
      <c r="AL31177" s="104"/>
      <c r="AO31177" s="104"/>
      <c r="AP31177" s="104"/>
    </row>
    <row r="31178" spans="21:42" ht="15" customHeight="1" x14ac:dyDescent="0.25">
      <c r="U31178" s="104"/>
      <c r="AB31178" s="104"/>
      <c r="AC31178" s="104"/>
      <c r="AF31178" s="104"/>
      <c r="AG31178" s="104"/>
      <c r="AK31178" s="104"/>
      <c r="AL31178" s="104"/>
      <c r="AO31178" s="104"/>
      <c r="AP31178" s="104"/>
    </row>
    <row r="31179" spans="21:42" ht="15" customHeight="1" x14ac:dyDescent="0.25">
      <c r="U31179" s="104"/>
      <c r="AB31179" s="104"/>
      <c r="AC31179" s="104"/>
      <c r="AF31179" s="104"/>
      <c r="AG31179" s="104"/>
      <c r="AK31179" s="104"/>
      <c r="AL31179" s="104"/>
      <c r="AO31179" s="104"/>
      <c r="AP31179" s="104"/>
    </row>
    <row r="31180" spans="21:42" ht="15" customHeight="1" x14ac:dyDescent="0.25">
      <c r="U31180" s="104"/>
      <c r="AB31180" s="104"/>
      <c r="AC31180" s="104"/>
      <c r="AF31180" s="104"/>
      <c r="AG31180" s="104"/>
      <c r="AK31180" s="104"/>
      <c r="AL31180" s="104"/>
      <c r="AO31180" s="104"/>
      <c r="AP31180" s="104"/>
    </row>
    <row r="31181" spans="21:42" ht="15" customHeight="1" x14ac:dyDescent="0.25">
      <c r="U31181" s="104"/>
      <c r="AB31181" s="104"/>
      <c r="AC31181" s="104"/>
      <c r="AF31181" s="104"/>
      <c r="AG31181" s="104"/>
      <c r="AK31181" s="104"/>
      <c r="AL31181" s="104"/>
      <c r="AO31181" s="104"/>
      <c r="AP31181" s="104"/>
    </row>
    <row r="31182" spans="21:42" ht="15" customHeight="1" x14ac:dyDescent="0.25">
      <c r="U31182" s="104"/>
      <c r="AB31182" s="104"/>
      <c r="AC31182" s="104"/>
      <c r="AF31182" s="104"/>
      <c r="AG31182" s="104"/>
      <c r="AK31182" s="104"/>
      <c r="AL31182" s="104"/>
      <c r="AO31182" s="104"/>
      <c r="AP31182" s="104"/>
    </row>
    <row r="31183" spans="21:42" ht="15" customHeight="1" x14ac:dyDescent="0.25">
      <c r="U31183" s="104"/>
      <c r="AB31183" s="104"/>
      <c r="AC31183" s="104"/>
      <c r="AF31183" s="104"/>
      <c r="AG31183" s="104"/>
      <c r="AK31183" s="104"/>
      <c r="AL31183" s="104"/>
      <c r="AO31183" s="104"/>
      <c r="AP31183" s="104"/>
    </row>
    <row r="31184" spans="21:42" ht="15" customHeight="1" x14ac:dyDescent="0.25">
      <c r="U31184" s="104"/>
      <c r="AB31184" s="104"/>
      <c r="AC31184" s="104"/>
      <c r="AF31184" s="104"/>
      <c r="AG31184" s="104"/>
      <c r="AK31184" s="104"/>
      <c r="AL31184" s="104"/>
      <c r="AO31184" s="104"/>
      <c r="AP31184" s="104"/>
    </row>
    <row r="31185" spans="21:42" ht="15" customHeight="1" x14ac:dyDescent="0.25">
      <c r="U31185" s="104"/>
      <c r="AB31185" s="104"/>
      <c r="AC31185" s="104"/>
      <c r="AF31185" s="104"/>
      <c r="AG31185" s="104"/>
      <c r="AK31185" s="104"/>
      <c r="AL31185" s="104"/>
      <c r="AO31185" s="104"/>
      <c r="AP31185" s="104"/>
    </row>
    <row r="31186" spans="21:42" ht="15" customHeight="1" x14ac:dyDescent="0.25">
      <c r="U31186" s="104"/>
      <c r="AB31186" s="104"/>
      <c r="AC31186" s="104"/>
      <c r="AF31186" s="104"/>
      <c r="AG31186" s="104"/>
      <c r="AK31186" s="104"/>
      <c r="AL31186" s="104"/>
      <c r="AO31186" s="104"/>
      <c r="AP31186" s="104"/>
    </row>
    <row r="31187" spans="21:42" ht="15" customHeight="1" x14ac:dyDescent="0.25">
      <c r="U31187" s="104"/>
      <c r="AB31187" s="104"/>
      <c r="AC31187" s="104"/>
      <c r="AF31187" s="104"/>
      <c r="AG31187" s="104"/>
      <c r="AK31187" s="104"/>
      <c r="AL31187" s="104"/>
      <c r="AO31187" s="104"/>
      <c r="AP31187" s="104"/>
    </row>
    <row r="31188" spans="21:42" ht="15" customHeight="1" x14ac:dyDescent="0.25">
      <c r="U31188" s="104"/>
      <c r="AB31188" s="104"/>
      <c r="AC31188" s="104"/>
      <c r="AF31188" s="104"/>
      <c r="AG31188" s="104"/>
      <c r="AK31188" s="104"/>
      <c r="AL31188" s="104"/>
      <c r="AO31188" s="104"/>
      <c r="AP31188" s="104"/>
    </row>
    <row r="31189" spans="21:42" ht="15" customHeight="1" x14ac:dyDescent="0.25">
      <c r="U31189" s="104"/>
      <c r="AB31189" s="104"/>
      <c r="AC31189" s="104"/>
      <c r="AF31189" s="104"/>
      <c r="AG31189" s="104"/>
      <c r="AK31189" s="104"/>
      <c r="AL31189" s="104"/>
      <c r="AO31189" s="104"/>
      <c r="AP31189" s="104"/>
    </row>
    <row r="31190" spans="21:42" ht="15" customHeight="1" x14ac:dyDescent="0.25">
      <c r="U31190" s="104"/>
      <c r="AB31190" s="104"/>
      <c r="AC31190" s="104"/>
      <c r="AF31190" s="104"/>
      <c r="AG31190" s="104"/>
      <c r="AK31190" s="104"/>
      <c r="AL31190" s="104"/>
      <c r="AO31190" s="104"/>
      <c r="AP31190" s="104"/>
    </row>
    <row r="31191" spans="21:42" ht="15" customHeight="1" x14ac:dyDescent="0.25">
      <c r="U31191" s="104"/>
      <c r="AB31191" s="104"/>
      <c r="AC31191" s="104"/>
      <c r="AF31191" s="104"/>
      <c r="AG31191" s="104"/>
      <c r="AK31191" s="104"/>
      <c r="AL31191" s="104"/>
      <c r="AO31191" s="104"/>
      <c r="AP31191" s="104"/>
    </row>
    <row r="31192" spans="21:42" ht="15" customHeight="1" x14ac:dyDescent="0.25">
      <c r="U31192" s="104"/>
      <c r="AB31192" s="104"/>
      <c r="AC31192" s="104"/>
      <c r="AF31192" s="104"/>
      <c r="AG31192" s="104"/>
      <c r="AK31192" s="104"/>
      <c r="AL31192" s="104"/>
      <c r="AO31192" s="104"/>
      <c r="AP31192" s="104"/>
    </row>
    <row r="31193" spans="21:42" ht="15" customHeight="1" x14ac:dyDescent="0.25">
      <c r="U31193" s="104"/>
      <c r="AB31193" s="104"/>
      <c r="AC31193" s="104"/>
      <c r="AF31193" s="104"/>
      <c r="AG31193" s="104"/>
      <c r="AK31193" s="104"/>
      <c r="AL31193" s="104"/>
      <c r="AO31193" s="104"/>
      <c r="AP31193" s="104"/>
    </row>
    <row r="31194" spans="21:42" ht="15" customHeight="1" x14ac:dyDescent="0.25">
      <c r="U31194" s="104"/>
      <c r="AB31194" s="104"/>
      <c r="AC31194" s="104"/>
      <c r="AF31194" s="104"/>
      <c r="AG31194" s="104"/>
      <c r="AK31194" s="104"/>
      <c r="AL31194" s="104"/>
      <c r="AO31194" s="104"/>
      <c r="AP31194" s="104"/>
    </row>
    <row r="31195" spans="21:42" ht="15" customHeight="1" x14ac:dyDescent="0.25">
      <c r="U31195" s="104"/>
      <c r="AB31195" s="104"/>
      <c r="AC31195" s="104"/>
      <c r="AF31195" s="104"/>
      <c r="AG31195" s="104"/>
      <c r="AK31195" s="104"/>
      <c r="AL31195" s="104"/>
      <c r="AO31195" s="104"/>
      <c r="AP31195" s="104"/>
    </row>
    <row r="31196" spans="21:42" ht="15" customHeight="1" x14ac:dyDescent="0.25">
      <c r="U31196" s="104"/>
      <c r="AB31196" s="104"/>
      <c r="AC31196" s="104"/>
      <c r="AF31196" s="104"/>
      <c r="AG31196" s="104"/>
      <c r="AK31196" s="104"/>
      <c r="AL31196" s="104"/>
      <c r="AO31196" s="104"/>
      <c r="AP31196" s="104"/>
    </row>
    <row r="31197" spans="21:42" ht="15" customHeight="1" x14ac:dyDescent="0.25">
      <c r="U31197" s="104"/>
      <c r="AB31197" s="104"/>
      <c r="AC31197" s="104"/>
      <c r="AF31197" s="104"/>
      <c r="AG31197" s="104"/>
      <c r="AK31197" s="104"/>
      <c r="AL31197" s="104"/>
      <c r="AO31197" s="104"/>
      <c r="AP31197" s="104"/>
    </row>
    <row r="31198" spans="21:42" ht="15" customHeight="1" x14ac:dyDescent="0.25">
      <c r="U31198" s="104"/>
      <c r="AB31198" s="104"/>
      <c r="AC31198" s="104"/>
      <c r="AF31198" s="104"/>
      <c r="AG31198" s="104"/>
      <c r="AK31198" s="104"/>
      <c r="AL31198" s="104"/>
      <c r="AO31198" s="104"/>
      <c r="AP31198" s="104"/>
    </row>
    <row r="31199" spans="21:42" ht="15" customHeight="1" x14ac:dyDescent="0.25">
      <c r="U31199" s="104"/>
      <c r="AB31199" s="104"/>
      <c r="AC31199" s="104"/>
      <c r="AF31199" s="104"/>
      <c r="AG31199" s="104"/>
      <c r="AK31199" s="104"/>
      <c r="AL31199" s="104"/>
      <c r="AO31199" s="104"/>
      <c r="AP31199" s="104"/>
    </row>
    <row r="31200" spans="21:42" ht="15" customHeight="1" x14ac:dyDescent="0.25">
      <c r="U31200" s="104"/>
      <c r="AB31200" s="104"/>
      <c r="AC31200" s="104"/>
      <c r="AF31200" s="104"/>
      <c r="AG31200" s="104"/>
      <c r="AK31200" s="104"/>
      <c r="AL31200" s="104"/>
      <c r="AO31200" s="104"/>
      <c r="AP31200" s="104"/>
    </row>
    <row r="31201" spans="21:42" ht="15" customHeight="1" x14ac:dyDescent="0.25">
      <c r="U31201" s="104"/>
      <c r="AB31201" s="104"/>
      <c r="AC31201" s="104"/>
      <c r="AF31201" s="104"/>
      <c r="AG31201" s="104"/>
      <c r="AK31201" s="104"/>
      <c r="AL31201" s="104"/>
      <c r="AO31201" s="104"/>
      <c r="AP31201" s="104"/>
    </row>
    <row r="31202" spans="21:42" ht="15" customHeight="1" x14ac:dyDescent="0.25">
      <c r="U31202" s="104"/>
      <c r="AB31202" s="104"/>
      <c r="AC31202" s="104"/>
      <c r="AF31202" s="104"/>
      <c r="AG31202" s="104"/>
      <c r="AK31202" s="104"/>
      <c r="AL31202" s="104"/>
      <c r="AO31202" s="104"/>
      <c r="AP31202" s="104"/>
    </row>
    <row r="31203" spans="21:42" ht="15" customHeight="1" x14ac:dyDescent="0.25">
      <c r="U31203" s="104"/>
      <c r="AB31203" s="104"/>
      <c r="AC31203" s="104"/>
      <c r="AF31203" s="104"/>
      <c r="AG31203" s="104"/>
      <c r="AK31203" s="104"/>
      <c r="AL31203" s="104"/>
      <c r="AO31203" s="104"/>
      <c r="AP31203" s="104"/>
    </row>
    <row r="31204" spans="21:42" ht="15" customHeight="1" x14ac:dyDescent="0.25">
      <c r="U31204" s="104"/>
      <c r="AB31204" s="104"/>
      <c r="AC31204" s="104"/>
      <c r="AF31204" s="104"/>
      <c r="AG31204" s="104"/>
      <c r="AK31204" s="104"/>
      <c r="AL31204" s="104"/>
      <c r="AO31204" s="104"/>
      <c r="AP31204" s="104"/>
    </row>
    <row r="31205" spans="21:42" ht="15" customHeight="1" x14ac:dyDescent="0.25">
      <c r="U31205" s="104"/>
      <c r="AB31205" s="104"/>
      <c r="AC31205" s="104"/>
      <c r="AF31205" s="104"/>
      <c r="AG31205" s="104"/>
      <c r="AK31205" s="104"/>
      <c r="AL31205" s="104"/>
      <c r="AO31205" s="104"/>
      <c r="AP31205" s="104"/>
    </row>
    <row r="31206" spans="21:42" ht="15" customHeight="1" x14ac:dyDescent="0.25">
      <c r="U31206" s="104"/>
      <c r="AB31206" s="104"/>
      <c r="AC31206" s="104"/>
      <c r="AF31206" s="104"/>
      <c r="AG31206" s="104"/>
      <c r="AK31206" s="104"/>
      <c r="AL31206" s="104"/>
      <c r="AO31206" s="104"/>
      <c r="AP31206" s="104"/>
    </row>
    <row r="31207" spans="21:42" ht="15" customHeight="1" x14ac:dyDescent="0.25">
      <c r="U31207" s="104"/>
      <c r="AB31207" s="104"/>
      <c r="AC31207" s="104"/>
      <c r="AF31207" s="104"/>
      <c r="AG31207" s="104"/>
      <c r="AK31207" s="104"/>
      <c r="AL31207" s="104"/>
      <c r="AO31207" s="104"/>
      <c r="AP31207" s="104"/>
    </row>
    <row r="31208" spans="21:42" ht="15" customHeight="1" x14ac:dyDescent="0.25">
      <c r="U31208" s="104"/>
      <c r="AB31208" s="104"/>
      <c r="AC31208" s="104"/>
      <c r="AF31208" s="104"/>
      <c r="AG31208" s="104"/>
      <c r="AK31208" s="104"/>
      <c r="AL31208" s="104"/>
      <c r="AO31208" s="104"/>
      <c r="AP31208" s="104"/>
    </row>
    <row r="31209" spans="21:42" ht="15" customHeight="1" x14ac:dyDescent="0.25">
      <c r="U31209" s="104"/>
      <c r="AB31209" s="104"/>
      <c r="AC31209" s="104"/>
      <c r="AF31209" s="104"/>
      <c r="AG31209" s="104"/>
      <c r="AK31209" s="104"/>
      <c r="AL31209" s="104"/>
      <c r="AO31209" s="104"/>
      <c r="AP31209" s="104"/>
    </row>
    <row r="31210" spans="21:42" ht="15" customHeight="1" x14ac:dyDescent="0.25">
      <c r="U31210" s="104"/>
      <c r="AB31210" s="104"/>
      <c r="AC31210" s="104"/>
      <c r="AF31210" s="104"/>
      <c r="AG31210" s="104"/>
      <c r="AK31210" s="104"/>
      <c r="AL31210" s="104"/>
      <c r="AO31210" s="104"/>
      <c r="AP31210" s="104"/>
    </row>
    <row r="31211" spans="21:42" ht="15" customHeight="1" x14ac:dyDescent="0.25">
      <c r="U31211" s="104"/>
      <c r="AB31211" s="104"/>
      <c r="AC31211" s="104"/>
      <c r="AF31211" s="104"/>
      <c r="AG31211" s="104"/>
      <c r="AK31211" s="104"/>
      <c r="AL31211" s="104"/>
      <c r="AO31211" s="104"/>
      <c r="AP31211" s="104"/>
    </row>
    <row r="31212" spans="21:42" ht="15" customHeight="1" x14ac:dyDescent="0.25">
      <c r="U31212" s="104"/>
      <c r="AB31212" s="104"/>
      <c r="AC31212" s="104"/>
      <c r="AF31212" s="104"/>
      <c r="AG31212" s="104"/>
      <c r="AK31212" s="104"/>
      <c r="AL31212" s="104"/>
      <c r="AO31212" s="104"/>
      <c r="AP31212" s="104"/>
    </row>
    <row r="31213" spans="21:42" ht="15" customHeight="1" x14ac:dyDescent="0.25">
      <c r="U31213" s="104"/>
      <c r="AB31213" s="104"/>
      <c r="AC31213" s="104"/>
      <c r="AF31213" s="104"/>
      <c r="AG31213" s="104"/>
      <c r="AK31213" s="104"/>
      <c r="AL31213" s="104"/>
      <c r="AO31213" s="104"/>
      <c r="AP31213" s="104"/>
    </row>
    <row r="31214" spans="21:42" ht="15" customHeight="1" x14ac:dyDescent="0.25">
      <c r="U31214" s="104"/>
      <c r="AB31214" s="104"/>
      <c r="AC31214" s="104"/>
      <c r="AF31214" s="104"/>
      <c r="AG31214" s="104"/>
      <c r="AK31214" s="104"/>
      <c r="AL31214" s="104"/>
      <c r="AO31214" s="104"/>
      <c r="AP31214" s="104"/>
    </row>
    <row r="31215" spans="21:42" ht="15" customHeight="1" x14ac:dyDescent="0.25">
      <c r="U31215" s="104"/>
      <c r="AB31215" s="104"/>
      <c r="AC31215" s="104"/>
      <c r="AF31215" s="104"/>
      <c r="AG31215" s="104"/>
      <c r="AK31215" s="104"/>
      <c r="AL31215" s="104"/>
      <c r="AO31215" s="104"/>
      <c r="AP31215" s="104"/>
    </row>
    <row r="31216" spans="21:42" ht="15" customHeight="1" x14ac:dyDescent="0.25">
      <c r="U31216" s="104"/>
      <c r="AB31216" s="104"/>
      <c r="AC31216" s="104"/>
      <c r="AF31216" s="104"/>
      <c r="AG31216" s="104"/>
      <c r="AK31216" s="104"/>
      <c r="AL31216" s="104"/>
      <c r="AO31216" s="104"/>
      <c r="AP31216" s="104"/>
    </row>
    <row r="31217" spans="21:42" ht="15" customHeight="1" x14ac:dyDescent="0.25">
      <c r="U31217" s="104"/>
      <c r="AB31217" s="104"/>
      <c r="AC31217" s="104"/>
      <c r="AF31217" s="104"/>
      <c r="AG31217" s="104"/>
      <c r="AK31217" s="104"/>
      <c r="AL31217" s="104"/>
      <c r="AO31217" s="104"/>
      <c r="AP31217" s="104"/>
    </row>
    <row r="31218" spans="21:42" ht="15" customHeight="1" x14ac:dyDescent="0.25">
      <c r="U31218" s="104"/>
      <c r="AB31218" s="104"/>
      <c r="AC31218" s="104"/>
      <c r="AF31218" s="104"/>
      <c r="AG31218" s="104"/>
      <c r="AK31218" s="104"/>
      <c r="AL31218" s="104"/>
      <c r="AO31218" s="104"/>
      <c r="AP31218" s="104"/>
    </row>
    <row r="31219" spans="21:42" ht="15" customHeight="1" x14ac:dyDescent="0.25">
      <c r="U31219" s="104"/>
      <c r="AB31219" s="104"/>
      <c r="AC31219" s="104"/>
      <c r="AF31219" s="104"/>
      <c r="AG31219" s="104"/>
      <c r="AK31219" s="104"/>
      <c r="AL31219" s="104"/>
      <c r="AO31219" s="104"/>
      <c r="AP31219" s="104"/>
    </row>
    <row r="31220" spans="21:42" ht="15" customHeight="1" x14ac:dyDescent="0.25">
      <c r="U31220" s="104"/>
      <c r="AB31220" s="104"/>
      <c r="AC31220" s="104"/>
      <c r="AF31220" s="104"/>
      <c r="AG31220" s="104"/>
      <c r="AK31220" s="104"/>
      <c r="AL31220" s="104"/>
      <c r="AO31220" s="104"/>
      <c r="AP31220" s="104"/>
    </row>
    <row r="31221" spans="21:42" ht="15" customHeight="1" x14ac:dyDescent="0.25">
      <c r="U31221" s="104"/>
      <c r="AB31221" s="104"/>
      <c r="AC31221" s="104"/>
      <c r="AF31221" s="104"/>
      <c r="AG31221" s="104"/>
      <c r="AK31221" s="104"/>
      <c r="AL31221" s="104"/>
      <c r="AO31221" s="104"/>
      <c r="AP31221" s="104"/>
    </row>
    <row r="31222" spans="21:42" ht="15" customHeight="1" x14ac:dyDescent="0.25">
      <c r="U31222" s="104"/>
      <c r="AB31222" s="104"/>
      <c r="AC31222" s="104"/>
      <c r="AF31222" s="104"/>
      <c r="AG31222" s="104"/>
      <c r="AK31222" s="104"/>
      <c r="AL31222" s="104"/>
      <c r="AO31222" s="104"/>
      <c r="AP31222" s="104"/>
    </row>
    <row r="31223" spans="21:42" ht="15" customHeight="1" x14ac:dyDescent="0.25">
      <c r="U31223" s="104"/>
      <c r="AB31223" s="104"/>
      <c r="AC31223" s="104"/>
      <c r="AF31223" s="104"/>
      <c r="AG31223" s="104"/>
      <c r="AK31223" s="104"/>
      <c r="AL31223" s="104"/>
      <c r="AO31223" s="104"/>
      <c r="AP31223" s="104"/>
    </row>
    <row r="31224" spans="21:42" ht="15" customHeight="1" x14ac:dyDescent="0.25">
      <c r="U31224" s="104"/>
      <c r="AB31224" s="104"/>
      <c r="AC31224" s="104"/>
      <c r="AF31224" s="104"/>
      <c r="AG31224" s="104"/>
      <c r="AK31224" s="104"/>
      <c r="AL31224" s="104"/>
      <c r="AO31224" s="104"/>
      <c r="AP31224" s="104"/>
    </row>
    <row r="31225" spans="21:42" ht="15" customHeight="1" x14ac:dyDescent="0.25">
      <c r="U31225" s="104"/>
      <c r="AB31225" s="104"/>
      <c r="AC31225" s="104"/>
      <c r="AF31225" s="104"/>
      <c r="AG31225" s="104"/>
      <c r="AK31225" s="104"/>
      <c r="AL31225" s="104"/>
      <c r="AO31225" s="104"/>
      <c r="AP31225" s="104"/>
    </row>
    <row r="31226" spans="21:42" ht="15" customHeight="1" x14ac:dyDescent="0.25">
      <c r="U31226" s="104"/>
      <c r="AB31226" s="104"/>
      <c r="AC31226" s="104"/>
      <c r="AF31226" s="104"/>
      <c r="AG31226" s="104"/>
      <c r="AK31226" s="104"/>
      <c r="AL31226" s="104"/>
      <c r="AO31226" s="104"/>
      <c r="AP31226" s="104"/>
    </row>
    <row r="31227" spans="21:42" ht="15" customHeight="1" x14ac:dyDescent="0.25">
      <c r="U31227" s="104"/>
      <c r="AB31227" s="104"/>
      <c r="AC31227" s="104"/>
      <c r="AF31227" s="104"/>
      <c r="AG31227" s="104"/>
      <c r="AK31227" s="104"/>
      <c r="AL31227" s="104"/>
      <c r="AO31227" s="104"/>
      <c r="AP31227" s="104"/>
    </row>
    <row r="31228" spans="21:42" ht="15" customHeight="1" x14ac:dyDescent="0.25">
      <c r="U31228" s="104"/>
      <c r="AB31228" s="104"/>
      <c r="AC31228" s="104"/>
      <c r="AF31228" s="104"/>
      <c r="AG31228" s="104"/>
      <c r="AK31228" s="104"/>
      <c r="AL31228" s="104"/>
      <c r="AO31228" s="104"/>
      <c r="AP31228" s="104"/>
    </row>
    <row r="31229" spans="21:42" ht="15" customHeight="1" x14ac:dyDescent="0.25">
      <c r="U31229" s="104"/>
      <c r="AB31229" s="104"/>
      <c r="AC31229" s="104"/>
      <c r="AF31229" s="104"/>
      <c r="AG31229" s="104"/>
      <c r="AK31229" s="104"/>
      <c r="AL31229" s="104"/>
      <c r="AO31229" s="104"/>
      <c r="AP31229" s="104"/>
    </row>
    <row r="31230" spans="21:42" ht="15" customHeight="1" x14ac:dyDescent="0.25">
      <c r="U31230" s="104"/>
      <c r="AB31230" s="104"/>
      <c r="AC31230" s="104"/>
      <c r="AF31230" s="104"/>
      <c r="AG31230" s="104"/>
      <c r="AK31230" s="104"/>
      <c r="AL31230" s="104"/>
      <c r="AO31230" s="104"/>
      <c r="AP31230" s="104"/>
    </row>
    <row r="31231" spans="21:42" ht="15" customHeight="1" x14ac:dyDescent="0.25">
      <c r="U31231" s="104"/>
      <c r="AB31231" s="104"/>
      <c r="AC31231" s="104"/>
      <c r="AF31231" s="104"/>
      <c r="AG31231" s="104"/>
      <c r="AK31231" s="104"/>
      <c r="AL31231" s="104"/>
      <c r="AO31231" s="104"/>
      <c r="AP31231" s="104"/>
    </row>
    <row r="31232" spans="21:42" ht="15" customHeight="1" x14ac:dyDescent="0.25">
      <c r="U31232" s="104"/>
      <c r="AB31232" s="104"/>
      <c r="AC31232" s="104"/>
      <c r="AF31232" s="104"/>
      <c r="AG31232" s="104"/>
      <c r="AK31232" s="104"/>
      <c r="AL31232" s="104"/>
      <c r="AO31232" s="104"/>
      <c r="AP31232" s="104"/>
    </row>
    <row r="31233" spans="21:42" ht="15" customHeight="1" x14ac:dyDescent="0.25">
      <c r="U31233" s="104"/>
      <c r="AB31233" s="104"/>
      <c r="AC31233" s="104"/>
      <c r="AF31233" s="104"/>
      <c r="AG31233" s="104"/>
      <c r="AK31233" s="104"/>
      <c r="AL31233" s="104"/>
      <c r="AO31233" s="104"/>
      <c r="AP31233" s="104"/>
    </row>
    <row r="31234" spans="21:42" ht="15" customHeight="1" x14ac:dyDescent="0.25">
      <c r="U31234" s="104"/>
      <c r="AB31234" s="104"/>
      <c r="AC31234" s="104"/>
      <c r="AF31234" s="104"/>
      <c r="AG31234" s="104"/>
      <c r="AK31234" s="104"/>
      <c r="AL31234" s="104"/>
      <c r="AO31234" s="104"/>
      <c r="AP31234" s="104"/>
    </row>
    <row r="31235" spans="21:42" ht="15" customHeight="1" x14ac:dyDescent="0.25">
      <c r="U31235" s="104"/>
      <c r="AB31235" s="104"/>
      <c r="AC31235" s="104"/>
      <c r="AF31235" s="104"/>
      <c r="AG31235" s="104"/>
      <c r="AK31235" s="104"/>
      <c r="AL31235" s="104"/>
      <c r="AO31235" s="104"/>
      <c r="AP31235" s="104"/>
    </row>
    <row r="31236" spans="21:42" ht="15" customHeight="1" x14ac:dyDescent="0.25">
      <c r="U31236" s="104"/>
      <c r="AB31236" s="104"/>
      <c r="AC31236" s="104"/>
      <c r="AF31236" s="104"/>
      <c r="AG31236" s="104"/>
      <c r="AK31236" s="104"/>
      <c r="AL31236" s="104"/>
      <c r="AO31236" s="104"/>
      <c r="AP31236" s="104"/>
    </row>
    <row r="31237" spans="21:42" ht="15" customHeight="1" x14ac:dyDescent="0.25">
      <c r="U31237" s="104"/>
      <c r="AB31237" s="104"/>
      <c r="AC31237" s="104"/>
      <c r="AF31237" s="104"/>
      <c r="AG31237" s="104"/>
      <c r="AK31237" s="104"/>
      <c r="AL31237" s="104"/>
      <c r="AO31237" s="104"/>
      <c r="AP31237" s="104"/>
    </row>
    <row r="31238" spans="21:42" ht="15" customHeight="1" x14ac:dyDescent="0.25">
      <c r="U31238" s="104"/>
      <c r="AB31238" s="104"/>
      <c r="AC31238" s="104"/>
      <c r="AF31238" s="104"/>
      <c r="AG31238" s="104"/>
      <c r="AK31238" s="104"/>
      <c r="AL31238" s="104"/>
      <c r="AO31238" s="104"/>
      <c r="AP31238" s="104"/>
    </row>
    <row r="31239" spans="21:42" ht="15" customHeight="1" x14ac:dyDescent="0.25">
      <c r="U31239" s="104"/>
      <c r="AB31239" s="104"/>
      <c r="AC31239" s="104"/>
      <c r="AF31239" s="104"/>
      <c r="AG31239" s="104"/>
      <c r="AK31239" s="104"/>
      <c r="AL31239" s="104"/>
      <c r="AO31239" s="104"/>
      <c r="AP31239" s="104"/>
    </row>
    <row r="31240" spans="21:42" ht="15" customHeight="1" x14ac:dyDescent="0.25">
      <c r="U31240" s="104"/>
      <c r="AB31240" s="104"/>
      <c r="AC31240" s="104"/>
      <c r="AF31240" s="104"/>
      <c r="AG31240" s="104"/>
      <c r="AK31240" s="104"/>
      <c r="AL31240" s="104"/>
      <c r="AO31240" s="104"/>
      <c r="AP31240" s="104"/>
    </row>
    <row r="31241" spans="21:42" ht="15" customHeight="1" x14ac:dyDescent="0.25">
      <c r="U31241" s="104"/>
      <c r="AB31241" s="104"/>
      <c r="AC31241" s="104"/>
      <c r="AF31241" s="104"/>
      <c r="AG31241" s="104"/>
      <c r="AK31241" s="104"/>
      <c r="AL31241" s="104"/>
      <c r="AO31241" s="104"/>
      <c r="AP31241" s="104"/>
    </row>
    <row r="31242" spans="21:42" ht="15" customHeight="1" x14ac:dyDescent="0.25">
      <c r="U31242" s="104"/>
      <c r="AB31242" s="104"/>
      <c r="AC31242" s="104"/>
      <c r="AF31242" s="104"/>
      <c r="AG31242" s="104"/>
      <c r="AK31242" s="104"/>
      <c r="AL31242" s="104"/>
      <c r="AO31242" s="104"/>
      <c r="AP31242" s="104"/>
    </row>
    <row r="31243" spans="21:42" ht="15" customHeight="1" x14ac:dyDescent="0.25">
      <c r="U31243" s="104"/>
      <c r="AB31243" s="104"/>
      <c r="AC31243" s="104"/>
      <c r="AF31243" s="104"/>
      <c r="AG31243" s="104"/>
      <c r="AK31243" s="104"/>
      <c r="AL31243" s="104"/>
      <c r="AO31243" s="104"/>
      <c r="AP31243" s="104"/>
    </row>
    <row r="31244" spans="21:42" ht="15" customHeight="1" x14ac:dyDescent="0.25">
      <c r="U31244" s="104"/>
      <c r="AB31244" s="104"/>
      <c r="AC31244" s="104"/>
      <c r="AF31244" s="104"/>
      <c r="AG31244" s="104"/>
      <c r="AK31244" s="104"/>
      <c r="AL31244" s="104"/>
      <c r="AO31244" s="104"/>
      <c r="AP31244" s="104"/>
    </row>
    <row r="31245" spans="21:42" ht="15" customHeight="1" x14ac:dyDescent="0.25">
      <c r="U31245" s="104"/>
      <c r="AB31245" s="104"/>
      <c r="AC31245" s="104"/>
      <c r="AF31245" s="104"/>
      <c r="AG31245" s="104"/>
      <c r="AK31245" s="104"/>
      <c r="AL31245" s="104"/>
      <c r="AO31245" s="104"/>
      <c r="AP31245" s="104"/>
    </row>
    <row r="31246" spans="21:42" ht="15" customHeight="1" x14ac:dyDescent="0.25">
      <c r="U31246" s="104"/>
      <c r="AB31246" s="104"/>
      <c r="AC31246" s="104"/>
      <c r="AF31246" s="104"/>
      <c r="AG31246" s="104"/>
      <c r="AK31246" s="104"/>
      <c r="AL31246" s="104"/>
      <c r="AO31246" s="104"/>
      <c r="AP31246" s="104"/>
    </row>
    <row r="31247" spans="21:42" ht="15" customHeight="1" x14ac:dyDescent="0.25">
      <c r="U31247" s="104"/>
      <c r="AB31247" s="104"/>
      <c r="AC31247" s="104"/>
      <c r="AF31247" s="104"/>
      <c r="AG31247" s="104"/>
      <c r="AK31247" s="104"/>
      <c r="AL31247" s="104"/>
      <c r="AO31247" s="104"/>
      <c r="AP31247" s="104"/>
    </row>
    <row r="31248" spans="21:42" ht="15" customHeight="1" x14ac:dyDescent="0.25">
      <c r="U31248" s="104"/>
      <c r="AB31248" s="104"/>
      <c r="AC31248" s="104"/>
      <c r="AF31248" s="104"/>
      <c r="AG31248" s="104"/>
      <c r="AK31248" s="104"/>
      <c r="AL31248" s="104"/>
      <c r="AO31248" s="104"/>
      <c r="AP31248" s="104"/>
    </row>
    <row r="31249" spans="21:42" ht="15" customHeight="1" x14ac:dyDescent="0.25">
      <c r="U31249" s="104"/>
      <c r="AB31249" s="104"/>
      <c r="AC31249" s="104"/>
      <c r="AF31249" s="104"/>
      <c r="AG31249" s="104"/>
      <c r="AK31249" s="104"/>
      <c r="AL31249" s="104"/>
      <c r="AO31249" s="104"/>
      <c r="AP31249" s="104"/>
    </row>
    <row r="31250" spans="21:42" ht="15" customHeight="1" x14ac:dyDescent="0.25">
      <c r="U31250" s="104"/>
      <c r="AB31250" s="104"/>
      <c r="AC31250" s="104"/>
      <c r="AF31250" s="104"/>
      <c r="AG31250" s="104"/>
      <c r="AK31250" s="104"/>
      <c r="AL31250" s="104"/>
      <c r="AO31250" s="104"/>
      <c r="AP31250" s="104"/>
    </row>
    <row r="31251" spans="21:42" ht="15" customHeight="1" x14ac:dyDescent="0.25">
      <c r="U31251" s="104"/>
      <c r="AB31251" s="104"/>
      <c r="AC31251" s="104"/>
      <c r="AF31251" s="104"/>
      <c r="AG31251" s="104"/>
      <c r="AK31251" s="104"/>
      <c r="AL31251" s="104"/>
      <c r="AO31251" s="104"/>
      <c r="AP31251" s="104"/>
    </row>
    <row r="31252" spans="21:42" ht="15" customHeight="1" x14ac:dyDescent="0.25">
      <c r="U31252" s="104"/>
      <c r="AB31252" s="104"/>
      <c r="AC31252" s="104"/>
      <c r="AF31252" s="104"/>
      <c r="AG31252" s="104"/>
      <c r="AK31252" s="104"/>
      <c r="AL31252" s="104"/>
      <c r="AO31252" s="104"/>
      <c r="AP31252" s="104"/>
    </row>
    <row r="31253" spans="21:42" ht="15" customHeight="1" x14ac:dyDescent="0.25">
      <c r="U31253" s="104"/>
      <c r="AB31253" s="104"/>
      <c r="AC31253" s="104"/>
      <c r="AF31253" s="104"/>
      <c r="AG31253" s="104"/>
      <c r="AK31253" s="104"/>
      <c r="AL31253" s="104"/>
      <c r="AO31253" s="104"/>
      <c r="AP31253" s="104"/>
    </row>
    <row r="31254" spans="21:42" ht="15" customHeight="1" x14ac:dyDescent="0.25">
      <c r="U31254" s="104"/>
      <c r="AB31254" s="104"/>
      <c r="AC31254" s="104"/>
      <c r="AF31254" s="104"/>
      <c r="AG31254" s="104"/>
      <c r="AK31254" s="104"/>
      <c r="AL31254" s="104"/>
      <c r="AO31254" s="104"/>
      <c r="AP31254" s="104"/>
    </row>
    <row r="31255" spans="21:42" ht="15" customHeight="1" x14ac:dyDescent="0.25">
      <c r="U31255" s="104"/>
      <c r="AB31255" s="104"/>
      <c r="AC31255" s="104"/>
      <c r="AF31255" s="104"/>
      <c r="AG31255" s="104"/>
      <c r="AK31255" s="104"/>
      <c r="AL31255" s="104"/>
      <c r="AO31255" s="104"/>
      <c r="AP31255" s="104"/>
    </row>
    <row r="31256" spans="21:42" ht="15" customHeight="1" x14ac:dyDescent="0.25">
      <c r="U31256" s="104"/>
      <c r="AB31256" s="104"/>
      <c r="AC31256" s="104"/>
      <c r="AF31256" s="104"/>
      <c r="AG31256" s="104"/>
      <c r="AK31256" s="104"/>
      <c r="AL31256" s="104"/>
      <c r="AO31256" s="104"/>
      <c r="AP31256" s="104"/>
    </row>
    <row r="31257" spans="21:42" ht="15" customHeight="1" x14ac:dyDescent="0.25">
      <c r="U31257" s="104"/>
      <c r="AB31257" s="104"/>
      <c r="AC31257" s="104"/>
      <c r="AF31257" s="104"/>
      <c r="AG31257" s="104"/>
      <c r="AK31257" s="104"/>
      <c r="AL31257" s="104"/>
      <c r="AO31257" s="104"/>
      <c r="AP31257" s="104"/>
    </row>
    <row r="31258" spans="21:42" ht="15" customHeight="1" x14ac:dyDescent="0.25">
      <c r="U31258" s="104"/>
      <c r="AB31258" s="104"/>
      <c r="AC31258" s="104"/>
      <c r="AF31258" s="104"/>
      <c r="AG31258" s="104"/>
      <c r="AK31258" s="104"/>
      <c r="AL31258" s="104"/>
      <c r="AO31258" s="104"/>
      <c r="AP31258" s="104"/>
    </row>
    <row r="31259" spans="21:42" ht="15" customHeight="1" x14ac:dyDescent="0.25">
      <c r="U31259" s="104"/>
      <c r="AB31259" s="104"/>
      <c r="AC31259" s="104"/>
      <c r="AF31259" s="104"/>
      <c r="AG31259" s="104"/>
      <c r="AK31259" s="104"/>
      <c r="AL31259" s="104"/>
      <c r="AO31259" s="104"/>
      <c r="AP31259" s="104"/>
    </row>
    <row r="31260" spans="21:42" ht="15" customHeight="1" x14ac:dyDescent="0.25">
      <c r="U31260" s="104"/>
      <c r="AB31260" s="104"/>
      <c r="AC31260" s="104"/>
      <c r="AF31260" s="104"/>
      <c r="AG31260" s="104"/>
      <c r="AK31260" s="104"/>
      <c r="AL31260" s="104"/>
      <c r="AO31260" s="104"/>
      <c r="AP31260" s="104"/>
    </row>
    <row r="31261" spans="21:42" ht="15" customHeight="1" x14ac:dyDescent="0.25">
      <c r="U31261" s="104"/>
      <c r="AB31261" s="104"/>
      <c r="AC31261" s="104"/>
      <c r="AF31261" s="104"/>
      <c r="AG31261" s="104"/>
      <c r="AK31261" s="104"/>
      <c r="AL31261" s="104"/>
      <c r="AO31261" s="104"/>
      <c r="AP31261" s="104"/>
    </row>
    <row r="31262" spans="21:42" ht="15" customHeight="1" x14ac:dyDescent="0.25">
      <c r="U31262" s="104"/>
      <c r="AB31262" s="104"/>
      <c r="AC31262" s="104"/>
      <c r="AF31262" s="104"/>
      <c r="AG31262" s="104"/>
      <c r="AK31262" s="104"/>
      <c r="AL31262" s="104"/>
      <c r="AO31262" s="104"/>
      <c r="AP31262" s="104"/>
    </row>
    <row r="31263" spans="21:42" ht="15" customHeight="1" x14ac:dyDescent="0.25">
      <c r="U31263" s="104"/>
      <c r="AB31263" s="104"/>
      <c r="AC31263" s="104"/>
      <c r="AF31263" s="104"/>
      <c r="AG31263" s="104"/>
      <c r="AK31263" s="104"/>
      <c r="AL31263" s="104"/>
      <c r="AO31263" s="104"/>
      <c r="AP31263" s="104"/>
    </row>
    <row r="31264" spans="21:42" ht="15" customHeight="1" x14ac:dyDescent="0.25">
      <c r="U31264" s="104"/>
      <c r="AB31264" s="104"/>
      <c r="AC31264" s="104"/>
      <c r="AF31264" s="104"/>
      <c r="AG31264" s="104"/>
      <c r="AK31264" s="104"/>
      <c r="AL31264" s="104"/>
      <c r="AO31264" s="104"/>
      <c r="AP31264" s="104"/>
    </row>
    <row r="31265" spans="21:42" ht="15" customHeight="1" x14ac:dyDescent="0.25">
      <c r="U31265" s="104"/>
      <c r="AB31265" s="104"/>
      <c r="AC31265" s="104"/>
      <c r="AF31265" s="104"/>
      <c r="AG31265" s="104"/>
      <c r="AK31265" s="104"/>
      <c r="AL31265" s="104"/>
      <c r="AO31265" s="104"/>
      <c r="AP31265" s="104"/>
    </row>
    <row r="31266" spans="21:42" ht="15" customHeight="1" x14ac:dyDescent="0.25">
      <c r="U31266" s="104"/>
      <c r="AB31266" s="104"/>
      <c r="AC31266" s="104"/>
      <c r="AF31266" s="104"/>
      <c r="AG31266" s="104"/>
      <c r="AK31266" s="104"/>
      <c r="AL31266" s="104"/>
      <c r="AO31266" s="104"/>
      <c r="AP31266" s="104"/>
    </row>
    <row r="31267" spans="21:42" ht="15" customHeight="1" x14ac:dyDescent="0.25">
      <c r="U31267" s="104"/>
      <c r="AB31267" s="104"/>
      <c r="AC31267" s="104"/>
      <c r="AF31267" s="104"/>
      <c r="AG31267" s="104"/>
      <c r="AK31267" s="104"/>
      <c r="AL31267" s="104"/>
      <c r="AO31267" s="104"/>
      <c r="AP31267" s="104"/>
    </row>
    <row r="31268" spans="21:42" ht="15" customHeight="1" x14ac:dyDescent="0.25">
      <c r="U31268" s="104"/>
      <c r="AB31268" s="104"/>
      <c r="AC31268" s="104"/>
      <c r="AF31268" s="104"/>
      <c r="AG31268" s="104"/>
      <c r="AK31268" s="104"/>
      <c r="AL31268" s="104"/>
      <c r="AO31268" s="104"/>
      <c r="AP31268" s="104"/>
    </row>
    <row r="31269" spans="21:42" ht="15" customHeight="1" x14ac:dyDescent="0.25">
      <c r="U31269" s="104"/>
      <c r="AB31269" s="104"/>
      <c r="AC31269" s="104"/>
      <c r="AF31269" s="104"/>
      <c r="AG31269" s="104"/>
      <c r="AK31269" s="104"/>
      <c r="AL31269" s="104"/>
      <c r="AO31269" s="104"/>
      <c r="AP31269" s="104"/>
    </row>
    <row r="31270" spans="21:42" ht="15" customHeight="1" x14ac:dyDescent="0.25">
      <c r="U31270" s="104"/>
      <c r="AB31270" s="104"/>
      <c r="AC31270" s="104"/>
      <c r="AF31270" s="104"/>
      <c r="AG31270" s="104"/>
      <c r="AK31270" s="104"/>
      <c r="AL31270" s="104"/>
      <c r="AO31270" s="104"/>
      <c r="AP31270" s="104"/>
    </row>
    <row r="31271" spans="21:42" ht="15" customHeight="1" x14ac:dyDescent="0.25">
      <c r="U31271" s="104"/>
      <c r="AB31271" s="104"/>
      <c r="AC31271" s="104"/>
      <c r="AF31271" s="104"/>
      <c r="AG31271" s="104"/>
      <c r="AK31271" s="104"/>
      <c r="AL31271" s="104"/>
      <c r="AO31271" s="104"/>
      <c r="AP31271" s="104"/>
    </row>
    <row r="31272" spans="21:42" ht="15" customHeight="1" x14ac:dyDescent="0.25">
      <c r="U31272" s="104"/>
      <c r="AB31272" s="104"/>
      <c r="AC31272" s="104"/>
      <c r="AF31272" s="104"/>
      <c r="AG31272" s="104"/>
      <c r="AK31272" s="104"/>
      <c r="AL31272" s="104"/>
      <c r="AO31272" s="104"/>
      <c r="AP31272" s="104"/>
    </row>
    <row r="31273" spans="21:42" ht="15" customHeight="1" x14ac:dyDescent="0.25">
      <c r="U31273" s="104"/>
      <c r="AB31273" s="104"/>
      <c r="AC31273" s="104"/>
      <c r="AF31273" s="104"/>
      <c r="AG31273" s="104"/>
      <c r="AK31273" s="104"/>
      <c r="AL31273" s="104"/>
      <c r="AO31273" s="104"/>
      <c r="AP31273" s="104"/>
    </row>
    <row r="31274" spans="21:42" ht="15" customHeight="1" x14ac:dyDescent="0.25">
      <c r="U31274" s="104"/>
      <c r="AB31274" s="104"/>
      <c r="AC31274" s="104"/>
      <c r="AF31274" s="104"/>
      <c r="AG31274" s="104"/>
      <c r="AK31274" s="104"/>
      <c r="AL31274" s="104"/>
      <c r="AO31274" s="104"/>
      <c r="AP31274" s="104"/>
    </row>
    <row r="31275" spans="21:42" ht="15" customHeight="1" x14ac:dyDescent="0.25">
      <c r="U31275" s="104"/>
      <c r="AB31275" s="104"/>
      <c r="AC31275" s="104"/>
      <c r="AF31275" s="104"/>
      <c r="AG31275" s="104"/>
      <c r="AK31275" s="104"/>
      <c r="AL31275" s="104"/>
      <c r="AO31275" s="104"/>
      <c r="AP31275" s="104"/>
    </row>
    <row r="31276" spans="21:42" ht="15" customHeight="1" x14ac:dyDescent="0.25">
      <c r="U31276" s="104"/>
      <c r="AB31276" s="104"/>
      <c r="AC31276" s="104"/>
      <c r="AF31276" s="104"/>
      <c r="AG31276" s="104"/>
      <c r="AK31276" s="104"/>
      <c r="AL31276" s="104"/>
      <c r="AO31276" s="104"/>
      <c r="AP31276" s="104"/>
    </row>
    <row r="31277" spans="21:42" ht="15" customHeight="1" x14ac:dyDescent="0.25">
      <c r="U31277" s="104"/>
      <c r="AB31277" s="104"/>
      <c r="AC31277" s="104"/>
      <c r="AF31277" s="104"/>
      <c r="AG31277" s="104"/>
      <c r="AK31277" s="104"/>
      <c r="AL31277" s="104"/>
      <c r="AO31277" s="104"/>
      <c r="AP31277" s="104"/>
    </row>
    <row r="31278" spans="21:42" ht="15" customHeight="1" x14ac:dyDescent="0.25">
      <c r="U31278" s="104"/>
      <c r="AB31278" s="104"/>
      <c r="AC31278" s="104"/>
      <c r="AF31278" s="104"/>
      <c r="AG31278" s="104"/>
      <c r="AK31278" s="104"/>
      <c r="AL31278" s="104"/>
      <c r="AO31278" s="104"/>
      <c r="AP31278" s="104"/>
    </row>
    <row r="31279" spans="21:42" ht="15" customHeight="1" x14ac:dyDescent="0.25">
      <c r="U31279" s="104"/>
      <c r="AB31279" s="104"/>
      <c r="AC31279" s="104"/>
      <c r="AF31279" s="104"/>
      <c r="AG31279" s="104"/>
      <c r="AK31279" s="104"/>
      <c r="AL31279" s="104"/>
      <c r="AO31279" s="104"/>
      <c r="AP31279" s="104"/>
    </row>
    <row r="31280" spans="21:42" ht="15" customHeight="1" x14ac:dyDescent="0.25">
      <c r="U31280" s="104"/>
      <c r="AB31280" s="104"/>
      <c r="AC31280" s="104"/>
      <c r="AF31280" s="104"/>
      <c r="AG31280" s="104"/>
      <c r="AK31280" s="104"/>
      <c r="AL31280" s="104"/>
      <c r="AO31280" s="104"/>
      <c r="AP31280" s="104"/>
    </row>
    <row r="31281" spans="21:42" ht="15" customHeight="1" x14ac:dyDescent="0.25">
      <c r="U31281" s="104"/>
      <c r="AB31281" s="104"/>
      <c r="AC31281" s="104"/>
      <c r="AF31281" s="104"/>
      <c r="AG31281" s="104"/>
      <c r="AK31281" s="104"/>
      <c r="AL31281" s="104"/>
      <c r="AO31281" s="104"/>
      <c r="AP31281" s="104"/>
    </row>
    <row r="31282" spans="21:42" ht="15" customHeight="1" x14ac:dyDescent="0.25">
      <c r="U31282" s="104"/>
      <c r="AB31282" s="104"/>
      <c r="AC31282" s="104"/>
      <c r="AF31282" s="104"/>
      <c r="AG31282" s="104"/>
      <c r="AK31282" s="104"/>
      <c r="AL31282" s="104"/>
      <c r="AO31282" s="104"/>
      <c r="AP31282" s="104"/>
    </row>
    <row r="31283" spans="21:42" ht="15" customHeight="1" x14ac:dyDescent="0.25">
      <c r="U31283" s="104"/>
      <c r="AB31283" s="104"/>
      <c r="AC31283" s="104"/>
      <c r="AF31283" s="104"/>
      <c r="AG31283" s="104"/>
      <c r="AK31283" s="104"/>
      <c r="AL31283" s="104"/>
      <c r="AO31283" s="104"/>
      <c r="AP31283" s="104"/>
    </row>
    <row r="31284" spans="21:42" ht="15" customHeight="1" x14ac:dyDescent="0.25">
      <c r="U31284" s="104"/>
      <c r="AB31284" s="104"/>
      <c r="AC31284" s="104"/>
      <c r="AF31284" s="104"/>
      <c r="AG31284" s="104"/>
      <c r="AK31284" s="104"/>
      <c r="AL31284" s="104"/>
      <c r="AO31284" s="104"/>
      <c r="AP31284" s="104"/>
    </row>
    <row r="31285" spans="21:42" ht="15" customHeight="1" x14ac:dyDescent="0.25">
      <c r="U31285" s="104"/>
      <c r="AB31285" s="104"/>
      <c r="AC31285" s="104"/>
      <c r="AF31285" s="104"/>
      <c r="AG31285" s="104"/>
      <c r="AK31285" s="104"/>
      <c r="AL31285" s="104"/>
      <c r="AO31285" s="104"/>
      <c r="AP31285" s="104"/>
    </row>
    <row r="31286" spans="21:42" ht="15" customHeight="1" x14ac:dyDescent="0.25">
      <c r="U31286" s="104"/>
      <c r="AB31286" s="104"/>
      <c r="AC31286" s="104"/>
      <c r="AF31286" s="104"/>
      <c r="AG31286" s="104"/>
      <c r="AK31286" s="104"/>
      <c r="AL31286" s="104"/>
      <c r="AO31286" s="104"/>
      <c r="AP31286" s="104"/>
    </row>
    <row r="31287" spans="21:42" ht="15" customHeight="1" x14ac:dyDescent="0.25">
      <c r="U31287" s="104"/>
      <c r="AB31287" s="104"/>
      <c r="AC31287" s="104"/>
      <c r="AF31287" s="104"/>
      <c r="AG31287" s="104"/>
      <c r="AK31287" s="104"/>
      <c r="AL31287" s="104"/>
      <c r="AO31287" s="104"/>
      <c r="AP31287" s="104"/>
    </row>
    <row r="31288" spans="21:42" ht="15" customHeight="1" x14ac:dyDescent="0.25">
      <c r="U31288" s="104"/>
      <c r="AB31288" s="104"/>
      <c r="AC31288" s="104"/>
      <c r="AF31288" s="104"/>
      <c r="AG31288" s="104"/>
      <c r="AK31288" s="104"/>
      <c r="AL31288" s="104"/>
      <c r="AO31288" s="104"/>
      <c r="AP31288" s="104"/>
    </row>
    <row r="31289" spans="21:42" ht="15" customHeight="1" x14ac:dyDescent="0.25">
      <c r="U31289" s="104"/>
      <c r="AB31289" s="104"/>
      <c r="AC31289" s="104"/>
      <c r="AF31289" s="104"/>
      <c r="AG31289" s="104"/>
      <c r="AK31289" s="104"/>
      <c r="AL31289" s="104"/>
      <c r="AO31289" s="104"/>
      <c r="AP31289" s="104"/>
    </row>
    <row r="31290" spans="21:42" ht="15" customHeight="1" x14ac:dyDescent="0.25">
      <c r="U31290" s="104"/>
      <c r="AB31290" s="104"/>
      <c r="AC31290" s="104"/>
      <c r="AF31290" s="104"/>
      <c r="AG31290" s="104"/>
      <c r="AK31290" s="104"/>
      <c r="AL31290" s="104"/>
      <c r="AO31290" s="104"/>
      <c r="AP31290" s="104"/>
    </row>
    <row r="31291" spans="21:42" ht="15" customHeight="1" x14ac:dyDescent="0.25">
      <c r="U31291" s="104"/>
      <c r="AB31291" s="104"/>
      <c r="AC31291" s="104"/>
      <c r="AF31291" s="104"/>
      <c r="AG31291" s="104"/>
      <c r="AK31291" s="104"/>
      <c r="AL31291" s="104"/>
      <c r="AO31291" s="104"/>
      <c r="AP31291" s="104"/>
    </row>
    <row r="31292" spans="21:42" ht="15" customHeight="1" x14ac:dyDescent="0.25">
      <c r="U31292" s="104"/>
      <c r="AB31292" s="104"/>
      <c r="AC31292" s="104"/>
      <c r="AF31292" s="104"/>
      <c r="AG31292" s="104"/>
      <c r="AK31292" s="104"/>
      <c r="AL31292" s="104"/>
      <c r="AO31292" s="104"/>
      <c r="AP31292" s="104"/>
    </row>
    <row r="31293" spans="21:42" ht="15" customHeight="1" x14ac:dyDescent="0.25">
      <c r="U31293" s="104"/>
      <c r="AB31293" s="104"/>
      <c r="AC31293" s="104"/>
      <c r="AF31293" s="104"/>
      <c r="AG31293" s="104"/>
      <c r="AK31293" s="104"/>
      <c r="AL31293" s="104"/>
      <c r="AO31293" s="104"/>
      <c r="AP31293" s="104"/>
    </row>
    <row r="31294" spans="21:42" ht="15" customHeight="1" x14ac:dyDescent="0.25">
      <c r="U31294" s="104"/>
      <c r="AB31294" s="104"/>
      <c r="AC31294" s="104"/>
      <c r="AF31294" s="104"/>
      <c r="AG31294" s="104"/>
      <c r="AK31294" s="104"/>
      <c r="AL31294" s="104"/>
      <c r="AO31294" s="104"/>
      <c r="AP31294" s="104"/>
    </row>
    <row r="31295" spans="21:42" ht="15" customHeight="1" x14ac:dyDescent="0.25">
      <c r="U31295" s="104"/>
      <c r="AB31295" s="104"/>
      <c r="AC31295" s="104"/>
      <c r="AF31295" s="104"/>
      <c r="AG31295" s="104"/>
      <c r="AK31295" s="104"/>
      <c r="AL31295" s="104"/>
      <c r="AO31295" s="104"/>
      <c r="AP31295" s="104"/>
    </row>
    <row r="31296" spans="21:42" ht="15" customHeight="1" x14ac:dyDescent="0.25">
      <c r="U31296" s="104"/>
      <c r="AB31296" s="104"/>
      <c r="AC31296" s="104"/>
      <c r="AF31296" s="104"/>
      <c r="AG31296" s="104"/>
      <c r="AK31296" s="104"/>
      <c r="AL31296" s="104"/>
      <c r="AO31296" s="104"/>
      <c r="AP31296" s="104"/>
    </row>
    <row r="31297" spans="21:42" ht="15" customHeight="1" x14ac:dyDescent="0.25">
      <c r="U31297" s="104"/>
      <c r="AB31297" s="104"/>
      <c r="AC31297" s="104"/>
      <c r="AF31297" s="104"/>
      <c r="AG31297" s="104"/>
      <c r="AK31297" s="104"/>
      <c r="AL31297" s="104"/>
      <c r="AO31297" s="104"/>
      <c r="AP31297" s="104"/>
    </row>
    <row r="31298" spans="21:42" ht="15" customHeight="1" x14ac:dyDescent="0.25">
      <c r="U31298" s="104"/>
      <c r="AB31298" s="104"/>
      <c r="AC31298" s="104"/>
      <c r="AF31298" s="104"/>
      <c r="AG31298" s="104"/>
      <c r="AK31298" s="104"/>
      <c r="AL31298" s="104"/>
      <c r="AO31298" s="104"/>
      <c r="AP31298" s="104"/>
    </row>
    <row r="31299" spans="21:42" ht="15" customHeight="1" x14ac:dyDescent="0.25">
      <c r="U31299" s="104"/>
      <c r="AB31299" s="104"/>
      <c r="AC31299" s="104"/>
      <c r="AF31299" s="104"/>
      <c r="AG31299" s="104"/>
      <c r="AK31299" s="104"/>
      <c r="AL31299" s="104"/>
      <c r="AO31299" s="104"/>
      <c r="AP31299" s="104"/>
    </row>
    <row r="31300" spans="21:42" ht="15" customHeight="1" x14ac:dyDescent="0.25">
      <c r="U31300" s="104"/>
      <c r="AB31300" s="104"/>
      <c r="AC31300" s="104"/>
      <c r="AF31300" s="104"/>
      <c r="AG31300" s="104"/>
      <c r="AK31300" s="104"/>
      <c r="AL31300" s="104"/>
      <c r="AO31300" s="104"/>
      <c r="AP31300" s="104"/>
    </row>
    <row r="31301" spans="21:42" ht="15" customHeight="1" x14ac:dyDescent="0.25">
      <c r="U31301" s="104"/>
      <c r="AB31301" s="104"/>
      <c r="AC31301" s="104"/>
      <c r="AF31301" s="104"/>
      <c r="AG31301" s="104"/>
      <c r="AK31301" s="104"/>
      <c r="AL31301" s="104"/>
      <c r="AO31301" s="104"/>
      <c r="AP31301" s="104"/>
    </row>
    <row r="31302" spans="21:42" ht="15" customHeight="1" x14ac:dyDescent="0.25">
      <c r="U31302" s="104"/>
      <c r="AB31302" s="104"/>
      <c r="AC31302" s="104"/>
      <c r="AF31302" s="104"/>
      <c r="AG31302" s="104"/>
      <c r="AK31302" s="104"/>
      <c r="AL31302" s="104"/>
      <c r="AO31302" s="104"/>
      <c r="AP31302" s="104"/>
    </row>
    <row r="31303" spans="21:42" ht="15" customHeight="1" x14ac:dyDescent="0.25">
      <c r="U31303" s="104"/>
      <c r="AB31303" s="104"/>
      <c r="AC31303" s="104"/>
      <c r="AF31303" s="104"/>
      <c r="AG31303" s="104"/>
      <c r="AK31303" s="104"/>
      <c r="AL31303" s="104"/>
      <c r="AO31303" s="104"/>
      <c r="AP31303" s="104"/>
    </row>
    <row r="31304" spans="21:42" ht="15" customHeight="1" x14ac:dyDescent="0.25">
      <c r="U31304" s="104"/>
      <c r="AB31304" s="104"/>
      <c r="AC31304" s="104"/>
      <c r="AF31304" s="104"/>
      <c r="AG31304" s="104"/>
      <c r="AK31304" s="104"/>
      <c r="AL31304" s="104"/>
      <c r="AO31304" s="104"/>
      <c r="AP31304" s="104"/>
    </row>
    <row r="31305" spans="21:42" ht="15" customHeight="1" x14ac:dyDescent="0.25">
      <c r="U31305" s="104"/>
      <c r="AB31305" s="104"/>
      <c r="AC31305" s="104"/>
      <c r="AF31305" s="104"/>
      <c r="AG31305" s="104"/>
      <c r="AK31305" s="104"/>
      <c r="AL31305" s="104"/>
      <c r="AO31305" s="104"/>
      <c r="AP31305" s="104"/>
    </row>
    <row r="31306" spans="21:42" ht="15" customHeight="1" x14ac:dyDescent="0.25">
      <c r="U31306" s="104"/>
      <c r="AB31306" s="104"/>
      <c r="AC31306" s="104"/>
      <c r="AF31306" s="104"/>
      <c r="AG31306" s="104"/>
      <c r="AK31306" s="104"/>
      <c r="AL31306" s="104"/>
      <c r="AO31306" s="104"/>
      <c r="AP31306" s="104"/>
    </row>
    <row r="31307" spans="21:42" ht="15" customHeight="1" x14ac:dyDescent="0.25">
      <c r="U31307" s="104"/>
      <c r="AB31307" s="104"/>
      <c r="AC31307" s="104"/>
      <c r="AF31307" s="104"/>
      <c r="AG31307" s="104"/>
      <c r="AK31307" s="104"/>
      <c r="AL31307" s="104"/>
      <c r="AO31307" s="104"/>
      <c r="AP31307" s="104"/>
    </row>
    <row r="31308" spans="21:42" ht="15" customHeight="1" x14ac:dyDescent="0.25">
      <c r="U31308" s="104"/>
      <c r="AB31308" s="104"/>
      <c r="AC31308" s="104"/>
      <c r="AF31308" s="104"/>
      <c r="AG31308" s="104"/>
      <c r="AK31308" s="104"/>
      <c r="AL31308" s="104"/>
      <c r="AO31308" s="104"/>
      <c r="AP31308" s="104"/>
    </row>
    <row r="31309" spans="21:42" ht="15" customHeight="1" x14ac:dyDescent="0.25">
      <c r="U31309" s="104"/>
      <c r="AB31309" s="104"/>
      <c r="AC31309" s="104"/>
      <c r="AF31309" s="104"/>
      <c r="AG31309" s="104"/>
      <c r="AK31309" s="104"/>
      <c r="AL31309" s="104"/>
      <c r="AO31309" s="104"/>
      <c r="AP31309" s="104"/>
    </row>
    <row r="31310" spans="21:42" ht="15" customHeight="1" x14ac:dyDescent="0.25">
      <c r="U31310" s="104"/>
      <c r="AB31310" s="104"/>
      <c r="AC31310" s="104"/>
      <c r="AF31310" s="104"/>
      <c r="AG31310" s="104"/>
      <c r="AK31310" s="104"/>
      <c r="AL31310" s="104"/>
      <c r="AO31310" s="104"/>
      <c r="AP31310" s="104"/>
    </row>
    <row r="31311" spans="21:42" ht="15" customHeight="1" x14ac:dyDescent="0.25">
      <c r="U31311" s="104"/>
      <c r="AB31311" s="104"/>
      <c r="AC31311" s="104"/>
      <c r="AF31311" s="104"/>
      <c r="AG31311" s="104"/>
      <c r="AK31311" s="104"/>
      <c r="AL31311" s="104"/>
      <c r="AO31311" s="104"/>
      <c r="AP31311" s="104"/>
    </row>
    <row r="31312" spans="21:42" ht="15" customHeight="1" x14ac:dyDescent="0.25">
      <c r="U31312" s="104"/>
      <c r="AB31312" s="104"/>
      <c r="AC31312" s="104"/>
      <c r="AF31312" s="104"/>
      <c r="AG31312" s="104"/>
      <c r="AK31312" s="104"/>
      <c r="AL31312" s="104"/>
      <c r="AO31312" s="104"/>
      <c r="AP31312" s="104"/>
    </row>
    <row r="31313" spans="21:42" ht="15" customHeight="1" x14ac:dyDescent="0.25">
      <c r="U31313" s="104"/>
      <c r="AB31313" s="104"/>
      <c r="AC31313" s="104"/>
      <c r="AF31313" s="104"/>
      <c r="AG31313" s="104"/>
      <c r="AK31313" s="104"/>
      <c r="AL31313" s="104"/>
      <c r="AO31313" s="104"/>
      <c r="AP31313" s="104"/>
    </row>
    <row r="31314" spans="21:42" ht="15" customHeight="1" x14ac:dyDescent="0.25">
      <c r="U31314" s="104"/>
      <c r="AB31314" s="104"/>
      <c r="AC31314" s="104"/>
      <c r="AF31314" s="104"/>
      <c r="AG31314" s="104"/>
      <c r="AK31314" s="104"/>
      <c r="AL31314" s="104"/>
      <c r="AO31314" s="104"/>
      <c r="AP31314" s="104"/>
    </row>
    <row r="31315" spans="21:42" ht="15" customHeight="1" x14ac:dyDescent="0.25">
      <c r="U31315" s="104"/>
      <c r="AB31315" s="104"/>
      <c r="AC31315" s="104"/>
      <c r="AF31315" s="104"/>
      <c r="AG31315" s="104"/>
      <c r="AK31315" s="104"/>
      <c r="AL31315" s="104"/>
      <c r="AO31315" s="104"/>
      <c r="AP31315" s="104"/>
    </row>
    <row r="31316" spans="21:42" ht="15" customHeight="1" x14ac:dyDescent="0.25">
      <c r="U31316" s="104"/>
      <c r="AB31316" s="104"/>
      <c r="AC31316" s="104"/>
      <c r="AF31316" s="104"/>
      <c r="AG31316" s="104"/>
      <c r="AK31316" s="104"/>
      <c r="AL31316" s="104"/>
      <c r="AO31316" s="104"/>
      <c r="AP31316" s="104"/>
    </row>
    <row r="31317" spans="21:42" ht="15" customHeight="1" x14ac:dyDescent="0.25">
      <c r="U31317" s="104"/>
      <c r="AB31317" s="104"/>
      <c r="AC31317" s="104"/>
      <c r="AF31317" s="104"/>
      <c r="AG31317" s="104"/>
      <c r="AK31317" s="104"/>
      <c r="AL31317" s="104"/>
      <c r="AO31317" s="104"/>
      <c r="AP31317" s="104"/>
    </row>
    <row r="31318" spans="21:42" ht="15" customHeight="1" x14ac:dyDescent="0.25">
      <c r="U31318" s="104"/>
      <c r="AB31318" s="104"/>
      <c r="AC31318" s="104"/>
      <c r="AF31318" s="104"/>
      <c r="AG31318" s="104"/>
      <c r="AK31318" s="104"/>
      <c r="AL31318" s="104"/>
      <c r="AO31318" s="104"/>
      <c r="AP31318" s="104"/>
    </row>
    <row r="31319" spans="21:42" ht="15" customHeight="1" x14ac:dyDescent="0.25">
      <c r="U31319" s="104"/>
      <c r="AB31319" s="104"/>
      <c r="AC31319" s="104"/>
      <c r="AF31319" s="104"/>
      <c r="AG31319" s="104"/>
      <c r="AK31319" s="104"/>
      <c r="AL31319" s="104"/>
      <c r="AO31319" s="104"/>
      <c r="AP31319" s="104"/>
    </row>
    <row r="31320" spans="21:42" ht="15" customHeight="1" x14ac:dyDescent="0.25">
      <c r="U31320" s="104"/>
      <c r="AB31320" s="104"/>
      <c r="AC31320" s="104"/>
      <c r="AF31320" s="104"/>
      <c r="AG31320" s="104"/>
      <c r="AK31320" s="104"/>
      <c r="AL31320" s="104"/>
      <c r="AO31320" s="104"/>
      <c r="AP31320" s="104"/>
    </row>
    <row r="31321" spans="21:42" ht="15" customHeight="1" x14ac:dyDescent="0.25">
      <c r="U31321" s="104"/>
      <c r="AB31321" s="104"/>
      <c r="AC31321" s="104"/>
      <c r="AF31321" s="104"/>
      <c r="AG31321" s="104"/>
      <c r="AK31321" s="104"/>
      <c r="AL31321" s="104"/>
      <c r="AO31321" s="104"/>
      <c r="AP31321" s="104"/>
    </row>
    <row r="31322" spans="21:42" ht="15" customHeight="1" x14ac:dyDescent="0.25">
      <c r="U31322" s="104"/>
      <c r="AB31322" s="104"/>
      <c r="AC31322" s="104"/>
      <c r="AF31322" s="104"/>
      <c r="AG31322" s="104"/>
      <c r="AK31322" s="104"/>
      <c r="AL31322" s="104"/>
      <c r="AO31322" s="104"/>
      <c r="AP31322" s="104"/>
    </row>
    <row r="31323" spans="21:42" ht="15" customHeight="1" x14ac:dyDescent="0.25">
      <c r="U31323" s="104"/>
      <c r="AB31323" s="104"/>
      <c r="AC31323" s="104"/>
      <c r="AF31323" s="104"/>
      <c r="AG31323" s="104"/>
      <c r="AK31323" s="104"/>
      <c r="AL31323" s="104"/>
      <c r="AO31323" s="104"/>
      <c r="AP31323" s="104"/>
    </row>
    <row r="31324" spans="21:42" ht="15" customHeight="1" x14ac:dyDescent="0.25">
      <c r="U31324" s="104"/>
      <c r="AB31324" s="104"/>
      <c r="AC31324" s="104"/>
      <c r="AF31324" s="104"/>
      <c r="AG31324" s="104"/>
      <c r="AK31324" s="104"/>
      <c r="AL31324" s="104"/>
      <c r="AO31324" s="104"/>
      <c r="AP31324" s="104"/>
    </row>
    <row r="31325" spans="21:42" ht="15" customHeight="1" x14ac:dyDescent="0.25">
      <c r="U31325" s="104"/>
      <c r="AB31325" s="104"/>
      <c r="AC31325" s="104"/>
      <c r="AF31325" s="104"/>
      <c r="AG31325" s="104"/>
      <c r="AK31325" s="104"/>
      <c r="AL31325" s="104"/>
      <c r="AO31325" s="104"/>
      <c r="AP31325" s="104"/>
    </row>
    <row r="31326" spans="21:42" ht="15" customHeight="1" x14ac:dyDescent="0.25">
      <c r="U31326" s="104"/>
      <c r="AB31326" s="104"/>
      <c r="AC31326" s="104"/>
      <c r="AF31326" s="104"/>
      <c r="AG31326" s="104"/>
      <c r="AK31326" s="104"/>
      <c r="AL31326" s="104"/>
      <c r="AO31326" s="104"/>
      <c r="AP31326" s="104"/>
    </row>
    <row r="31327" spans="21:42" ht="15" customHeight="1" x14ac:dyDescent="0.25">
      <c r="U31327" s="104"/>
      <c r="AB31327" s="104"/>
      <c r="AC31327" s="104"/>
      <c r="AF31327" s="104"/>
      <c r="AG31327" s="104"/>
      <c r="AK31327" s="104"/>
      <c r="AL31327" s="104"/>
      <c r="AO31327" s="104"/>
      <c r="AP31327" s="104"/>
    </row>
    <row r="31328" spans="21:42" ht="15" customHeight="1" x14ac:dyDescent="0.25">
      <c r="U31328" s="104"/>
      <c r="AB31328" s="104"/>
      <c r="AC31328" s="104"/>
      <c r="AF31328" s="104"/>
      <c r="AG31328" s="104"/>
      <c r="AK31328" s="104"/>
      <c r="AL31328" s="104"/>
      <c r="AO31328" s="104"/>
      <c r="AP31328" s="104"/>
    </row>
    <row r="31329" spans="21:42" ht="15" customHeight="1" x14ac:dyDescent="0.25">
      <c r="U31329" s="104"/>
      <c r="AB31329" s="104"/>
      <c r="AC31329" s="104"/>
      <c r="AF31329" s="104"/>
      <c r="AG31329" s="104"/>
      <c r="AK31329" s="104"/>
      <c r="AL31329" s="104"/>
      <c r="AO31329" s="104"/>
      <c r="AP31329" s="104"/>
    </row>
    <row r="31330" spans="21:42" ht="15" customHeight="1" x14ac:dyDescent="0.25">
      <c r="U31330" s="104"/>
      <c r="AB31330" s="104"/>
      <c r="AC31330" s="104"/>
      <c r="AF31330" s="104"/>
      <c r="AG31330" s="104"/>
      <c r="AK31330" s="104"/>
      <c r="AL31330" s="104"/>
      <c r="AO31330" s="104"/>
      <c r="AP31330" s="104"/>
    </row>
    <row r="31331" spans="21:42" ht="15" customHeight="1" x14ac:dyDescent="0.25">
      <c r="U31331" s="104"/>
      <c r="AB31331" s="104"/>
      <c r="AC31331" s="104"/>
      <c r="AF31331" s="104"/>
      <c r="AG31331" s="104"/>
      <c r="AK31331" s="104"/>
      <c r="AL31331" s="104"/>
      <c r="AO31331" s="104"/>
      <c r="AP31331" s="104"/>
    </row>
    <row r="31332" spans="21:42" ht="15" customHeight="1" x14ac:dyDescent="0.25">
      <c r="U31332" s="104"/>
      <c r="AB31332" s="104"/>
      <c r="AC31332" s="104"/>
      <c r="AF31332" s="104"/>
      <c r="AG31332" s="104"/>
      <c r="AK31332" s="104"/>
      <c r="AL31332" s="104"/>
      <c r="AO31332" s="104"/>
      <c r="AP31332" s="104"/>
    </row>
    <row r="31333" spans="21:42" ht="15" customHeight="1" x14ac:dyDescent="0.25">
      <c r="U31333" s="104"/>
      <c r="AB31333" s="104"/>
      <c r="AC31333" s="104"/>
      <c r="AF31333" s="104"/>
      <c r="AG31333" s="104"/>
      <c r="AK31333" s="104"/>
      <c r="AL31333" s="104"/>
      <c r="AO31333" s="104"/>
      <c r="AP31333" s="104"/>
    </row>
    <row r="31334" spans="21:42" ht="15" customHeight="1" x14ac:dyDescent="0.25">
      <c r="U31334" s="104"/>
      <c r="AB31334" s="104"/>
      <c r="AC31334" s="104"/>
      <c r="AF31334" s="104"/>
      <c r="AG31334" s="104"/>
      <c r="AK31334" s="104"/>
      <c r="AL31334" s="104"/>
      <c r="AO31334" s="104"/>
      <c r="AP31334" s="104"/>
    </row>
    <row r="31335" spans="21:42" ht="15" customHeight="1" x14ac:dyDescent="0.25">
      <c r="U31335" s="104"/>
      <c r="AB31335" s="104"/>
      <c r="AC31335" s="104"/>
      <c r="AF31335" s="104"/>
      <c r="AG31335" s="104"/>
      <c r="AK31335" s="104"/>
      <c r="AL31335" s="104"/>
      <c r="AO31335" s="104"/>
      <c r="AP31335" s="104"/>
    </row>
    <row r="31336" spans="21:42" ht="15" customHeight="1" x14ac:dyDescent="0.25">
      <c r="U31336" s="104"/>
      <c r="AB31336" s="104"/>
      <c r="AC31336" s="104"/>
      <c r="AF31336" s="104"/>
      <c r="AG31336" s="104"/>
      <c r="AK31336" s="104"/>
      <c r="AL31336" s="104"/>
      <c r="AO31336" s="104"/>
      <c r="AP31336" s="104"/>
    </row>
    <row r="31337" spans="21:42" ht="15" customHeight="1" x14ac:dyDescent="0.25">
      <c r="U31337" s="104"/>
      <c r="AB31337" s="104"/>
      <c r="AC31337" s="104"/>
      <c r="AF31337" s="104"/>
      <c r="AG31337" s="104"/>
      <c r="AK31337" s="104"/>
      <c r="AL31337" s="104"/>
      <c r="AO31337" s="104"/>
      <c r="AP31337" s="104"/>
    </row>
    <row r="31338" spans="21:42" ht="15" customHeight="1" x14ac:dyDescent="0.25">
      <c r="U31338" s="104"/>
      <c r="AB31338" s="104"/>
      <c r="AC31338" s="104"/>
      <c r="AF31338" s="104"/>
      <c r="AG31338" s="104"/>
      <c r="AK31338" s="104"/>
      <c r="AL31338" s="104"/>
      <c r="AO31338" s="104"/>
      <c r="AP31338" s="104"/>
    </row>
    <row r="31339" spans="21:42" ht="15" customHeight="1" x14ac:dyDescent="0.25">
      <c r="U31339" s="104"/>
      <c r="AB31339" s="104"/>
      <c r="AC31339" s="104"/>
      <c r="AF31339" s="104"/>
      <c r="AG31339" s="104"/>
      <c r="AK31339" s="104"/>
      <c r="AL31339" s="104"/>
      <c r="AO31339" s="104"/>
      <c r="AP31339" s="104"/>
    </row>
    <row r="31340" spans="21:42" ht="15" customHeight="1" x14ac:dyDescent="0.25">
      <c r="U31340" s="104"/>
      <c r="AB31340" s="104"/>
      <c r="AC31340" s="104"/>
      <c r="AF31340" s="104"/>
      <c r="AG31340" s="104"/>
      <c r="AK31340" s="104"/>
      <c r="AL31340" s="104"/>
      <c r="AO31340" s="104"/>
      <c r="AP31340" s="104"/>
    </row>
    <row r="31341" spans="21:42" ht="15" customHeight="1" x14ac:dyDescent="0.25">
      <c r="U31341" s="104"/>
      <c r="AB31341" s="104"/>
      <c r="AC31341" s="104"/>
      <c r="AF31341" s="104"/>
      <c r="AG31341" s="104"/>
      <c r="AK31341" s="104"/>
      <c r="AL31341" s="104"/>
      <c r="AO31341" s="104"/>
      <c r="AP31341" s="104"/>
    </row>
    <row r="31342" spans="21:42" ht="15" customHeight="1" x14ac:dyDescent="0.25">
      <c r="U31342" s="104"/>
      <c r="AB31342" s="104"/>
      <c r="AC31342" s="104"/>
      <c r="AF31342" s="104"/>
      <c r="AG31342" s="104"/>
      <c r="AK31342" s="104"/>
      <c r="AL31342" s="104"/>
      <c r="AO31342" s="104"/>
      <c r="AP31342" s="104"/>
    </row>
    <row r="31343" spans="21:42" ht="15" customHeight="1" x14ac:dyDescent="0.25">
      <c r="U31343" s="104"/>
      <c r="AB31343" s="104"/>
      <c r="AC31343" s="104"/>
      <c r="AF31343" s="104"/>
      <c r="AG31343" s="104"/>
      <c r="AK31343" s="104"/>
      <c r="AL31343" s="104"/>
      <c r="AO31343" s="104"/>
      <c r="AP31343" s="104"/>
    </row>
    <row r="31344" spans="21:42" ht="15" customHeight="1" x14ac:dyDescent="0.25">
      <c r="U31344" s="104"/>
      <c r="AB31344" s="104"/>
      <c r="AC31344" s="104"/>
      <c r="AF31344" s="104"/>
      <c r="AG31344" s="104"/>
      <c r="AK31344" s="104"/>
      <c r="AL31344" s="104"/>
      <c r="AO31344" s="104"/>
      <c r="AP31344" s="104"/>
    </row>
    <row r="31345" spans="21:42" ht="15" customHeight="1" x14ac:dyDescent="0.25">
      <c r="U31345" s="104"/>
      <c r="AB31345" s="104"/>
      <c r="AC31345" s="104"/>
      <c r="AF31345" s="104"/>
      <c r="AG31345" s="104"/>
      <c r="AK31345" s="104"/>
      <c r="AL31345" s="104"/>
      <c r="AO31345" s="104"/>
      <c r="AP31345" s="104"/>
    </row>
    <row r="31346" spans="21:42" ht="15" customHeight="1" x14ac:dyDescent="0.25">
      <c r="U31346" s="104"/>
      <c r="AB31346" s="104"/>
      <c r="AC31346" s="104"/>
      <c r="AF31346" s="104"/>
      <c r="AG31346" s="104"/>
      <c r="AK31346" s="104"/>
      <c r="AL31346" s="104"/>
      <c r="AO31346" s="104"/>
      <c r="AP31346" s="104"/>
    </row>
    <row r="31347" spans="21:42" ht="15" customHeight="1" x14ac:dyDescent="0.25">
      <c r="U31347" s="104"/>
      <c r="AB31347" s="104"/>
      <c r="AC31347" s="104"/>
      <c r="AF31347" s="104"/>
      <c r="AG31347" s="104"/>
      <c r="AK31347" s="104"/>
      <c r="AL31347" s="104"/>
      <c r="AO31347" s="104"/>
      <c r="AP31347" s="104"/>
    </row>
    <row r="31348" spans="21:42" ht="15" customHeight="1" x14ac:dyDescent="0.25">
      <c r="U31348" s="104"/>
      <c r="AB31348" s="104"/>
      <c r="AC31348" s="104"/>
      <c r="AF31348" s="104"/>
      <c r="AG31348" s="104"/>
      <c r="AK31348" s="104"/>
      <c r="AL31348" s="104"/>
      <c r="AO31348" s="104"/>
      <c r="AP31348" s="104"/>
    </row>
    <row r="31349" spans="21:42" ht="15" customHeight="1" x14ac:dyDescent="0.25">
      <c r="U31349" s="104"/>
      <c r="AB31349" s="104"/>
      <c r="AC31349" s="104"/>
      <c r="AF31349" s="104"/>
      <c r="AG31349" s="104"/>
      <c r="AK31349" s="104"/>
      <c r="AL31349" s="104"/>
      <c r="AO31349" s="104"/>
      <c r="AP31349" s="104"/>
    </row>
    <row r="31350" spans="21:42" ht="15" customHeight="1" x14ac:dyDescent="0.25">
      <c r="U31350" s="104"/>
      <c r="AB31350" s="104"/>
      <c r="AC31350" s="104"/>
      <c r="AF31350" s="104"/>
      <c r="AG31350" s="104"/>
      <c r="AK31350" s="104"/>
      <c r="AL31350" s="104"/>
      <c r="AO31350" s="104"/>
      <c r="AP31350" s="104"/>
    </row>
    <row r="31351" spans="21:42" ht="15" customHeight="1" x14ac:dyDescent="0.25">
      <c r="U31351" s="104"/>
      <c r="AB31351" s="104"/>
      <c r="AC31351" s="104"/>
      <c r="AF31351" s="104"/>
      <c r="AG31351" s="104"/>
      <c r="AK31351" s="104"/>
      <c r="AL31351" s="104"/>
      <c r="AO31351" s="104"/>
      <c r="AP31351" s="104"/>
    </row>
    <row r="31352" spans="21:42" ht="15" customHeight="1" x14ac:dyDescent="0.25">
      <c r="U31352" s="104"/>
      <c r="AB31352" s="104"/>
      <c r="AC31352" s="104"/>
      <c r="AF31352" s="104"/>
      <c r="AG31352" s="104"/>
      <c r="AK31352" s="104"/>
      <c r="AL31352" s="104"/>
      <c r="AO31352" s="104"/>
      <c r="AP31352" s="104"/>
    </row>
    <row r="31353" spans="21:42" ht="15" customHeight="1" x14ac:dyDescent="0.25">
      <c r="U31353" s="104"/>
      <c r="AB31353" s="104"/>
      <c r="AC31353" s="104"/>
      <c r="AF31353" s="104"/>
      <c r="AG31353" s="104"/>
      <c r="AK31353" s="104"/>
      <c r="AL31353" s="104"/>
      <c r="AO31353" s="104"/>
      <c r="AP31353" s="104"/>
    </row>
    <row r="31354" spans="21:42" ht="15" customHeight="1" x14ac:dyDescent="0.25">
      <c r="U31354" s="104"/>
      <c r="AB31354" s="104"/>
      <c r="AC31354" s="104"/>
      <c r="AF31354" s="104"/>
      <c r="AG31354" s="104"/>
      <c r="AK31354" s="104"/>
      <c r="AL31354" s="104"/>
      <c r="AO31354" s="104"/>
      <c r="AP31354" s="104"/>
    </row>
    <row r="31355" spans="21:42" ht="15" customHeight="1" x14ac:dyDescent="0.25">
      <c r="U31355" s="104"/>
      <c r="AB31355" s="104"/>
      <c r="AC31355" s="104"/>
      <c r="AF31355" s="104"/>
      <c r="AG31355" s="104"/>
      <c r="AK31355" s="104"/>
      <c r="AL31355" s="104"/>
      <c r="AO31355" s="104"/>
      <c r="AP31355" s="104"/>
    </row>
    <row r="31356" spans="21:42" ht="15" customHeight="1" x14ac:dyDescent="0.25">
      <c r="U31356" s="104"/>
      <c r="AB31356" s="104"/>
      <c r="AC31356" s="104"/>
      <c r="AF31356" s="104"/>
      <c r="AG31356" s="104"/>
      <c r="AK31356" s="104"/>
      <c r="AL31356" s="104"/>
      <c r="AO31356" s="104"/>
      <c r="AP31356" s="104"/>
    </row>
    <row r="31357" spans="21:42" ht="15" customHeight="1" x14ac:dyDescent="0.25">
      <c r="U31357" s="104"/>
      <c r="AB31357" s="104"/>
      <c r="AC31357" s="104"/>
      <c r="AF31357" s="104"/>
      <c r="AG31357" s="104"/>
      <c r="AK31357" s="104"/>
      <c r="AL31357" s="104"/>
      <c r="AO31357" s="104"/>
      <c r="AP31357" s="104"/>
    </row>
    <row r="31358" spans="21:42" ht="15" customHeight="1" x14ac:dyDescent="0.25">
      <c r="U31358" s="104"/>
      <c r="AB31358" s="104"/>
      <c r="AC31358" s="104"/>
      <c r="AF31358" s="104"/>
      <c r="AG31358" s="104"/>
      <c r="AK31358" s="104"/>
      <c r="AL31358" s="104"/>
      <c r="AO31358" s="104"/>
      <c r="AP31358" s="104"/>
    </row>
    <row r="31359" spans="21:42" ht="15" customHeight="1" x14ac:dyDescent="0.25">
      <c r="U31359" s="104"/>
      <c r="AB31359" s="104"/>
      <c r="AC31359" s="104"/>
      <c r="AF31359" s="104"/>
      <c r="AG31359" s="104"/>
      <c r="AK31359" s="104"/>
      <c r="AL31359" s="104"/>
      <c r="AO31359" s="104"/>
      <c r="AP31359" s="104"/>
    </row>
    <row r="31360" spans="21:42" ht="15" customHeight="1" x14ac:dyDescent="0.25">
      <c r="U31360" s="104"/>
      <c r="AB31360" s="104"/>
      <c r="AC31360" s="104"/>
      <c r="AF31360" s="104"/>
      <c r="AG31360" s="104"/>
      <c r="AK31360" s="104"/>
      <c r="AL31360" s="104"/>
      <c r="AO31360" s="104"/>
      <c r="AP31360" s="104"/>
    </row>
    <row r="31361" spans="21:42" ht="15" customHeight="1" x14ac:dyDescent="0.25">
      <c r="U31361" s="104"/>
      <c r="AB31361" s="104"/>
      <c r="AC31361" s="104"/>
      <c r="AF31361" s="104"/>
      <c r="AG31361" s="104"/>
      <c r="AK31361" s="104"/>
      <c r="AL31361" s="104"/>
      <c r="AO31361" s="104"/>
      <c r="AP31361" s="104"/>
    </row>
    <row r="31362" spans="21:42" ht="15" customHeight="1" x14ac:dyDescent="0.25">
      <c r="U31362" s="104"/>
      <c r="AB31362" s="104"/>
      <c r="AC31362" s="104"/>
      <c r="AF31362" s="104"/>
      <c r="AG31362" s="104"/>
      <c r="AK31362" s="104"/>
      <c r="AL31362" s="104"/>
      <c r="AO31362" s="104"/>
      <c r="AP31362" s="104"/>
    </row>
    <row r="31363" spans="21:42" ht="15" customHeight="1" x14ac:dyDescent="0.25">
      <c r="U31363" s="104"/>
      <c r="AB31363" s="104"/>
      <c r="AC31363" s="104"/>
      <c r="AF31363" s="104"/>
      <c r="AG31363" s="104"/>
      <c r="AK31363" s="104"/>
      <c r="AL31363" s="104"/>
      <c r="AO31363" s="104"/>
      <c r="AP31363" s="104"/>
    </row>
    <row r="31364" spans="21:42" ht="15" customHeight="1" x14ac:dyDescent="0.25">
      <c r="U31364" s="104"/>
      <c r="AB31364" s="104"/>
      <c r="AC31364" s="104"/>
      <c r="AF31364" s="104"/>
      <c r="AG31364" s="104"/>
      <c r="AK31364" s="104"/>
      <c r="AL31364" s="104"/>
      <c r="AO31364" s="104"/>
      <c r="AP31364" s="104"/>
    </row>
    <row r="31365" spans="21:42" ht="15" customHeight="1" x14ac:dyDescent="0.25">
      <c r="U31365" s="104"/>
      <c r="AB31365" s="104"/>
      <c r="AC31365" s="104"/>
      <c r="AF31365" s="104"/>
      <c r="AG31365" s="104"/>
      <c r="AK31365" s="104"/>
      <c r="AL31365" s="104"/>
      <c r="AO31365" s="104"/>
      <c r="AP31365" s="104"/>
    </row>
    <row r="31366" spans="21:42" ht="15" customHeight="1" x14ac:dyDescent="0.25">
      <c r="U31366" s="104"/>
      <c r="AB31366" s="104"/>
      <c r="AC31366" s="104"/>
      <c r="AF31366" s="104"/>
      <c r="AG31366" s="104"/>
      <c r="AK31366" s="104"/>
      <c r="AL31366" s="104"/>
      <c r="AO31366" s="104"/>
      <c r="AP31366" s="104"/>
    </row>
    <row r="31367" spans="21:42" ht="15" customHeight="1" x14ac:dyDescent="0.25">
      <c r="U31367" s="104"/>
      <c r="AB31367" s="104"/>
      <c r="AC31367" s="104"/>
      <c r="AF31367" s="104"/>
      <c r="AG31367" s="104"/>
      <c r="AK31367" s="104"/>
      <c r="AL31367" s="104"/>
      <c r="AO31367" s="104"/>
      <c r="AP31367" s="104"/>
    </row>
    <row r="31368" spans="21:42" ht="15" customHeight="1" x14ac:dyDescent="0.25">
      <c r="U31368" s="104"/>
      <c r="AB31368" s="104"/>
      <c r="AC31368" s="104"/>
      <c r="AF31368" s="104"/>
      <c r="AG31368" s="104"/>
      <c r="AK31368" s="104"/>
      <c r="AL31368" s="104"/>
      <c r="AO31368" s="104"/>
      <c r="AP31368" s="104"/>
    </row>
    <row r="31369" spans="21:42" ht="15" customHeight="1" x14ac:dyDescent="0.25">
      <c r="U31369" s="104"/>
      <c r="AB31369" s="104"/>
      <c r="AC31369" s="104"/>
      <c r="AF31369" s="104"/>
      <c r="AG31369" s="104"/>
      <c r="AK31369" s="104"/>
      <c r="AL31369" s="104"/>
      <c r="AO31369" s="104"/>
      <c r="AP31369" s="104"/>
    </row>
    <row r="31370" spans="21:42" ht="15" customHeight="1" x14ac:dyDescent="0.25">
      <c r="U31370" s="104"/>
      <c r="AB31370" s="104"/>
      <c r="AC31370" s="104"/>
      <c r="AF31370" s="104"/>
      <c r="AG31370" s="104"/>
      <c r="AK31370" s="104"/>
      <c r="AL31370" s="104"/>
      <c r="AO31370" s="104"/>
      <c r="AP31370" s="104"/>
    </row>
    <row r="31371" spans="21:42" ht="15" customHeight="1" x14ac:dyDescent="0.25">
      <c r="U31371" s="104"/>
      <c r="AB31371" s="104"/>
      <c r="AC31371" s="104"/>
      <c r="AF31371" s="104"/>
      <c r="AG31371" s="104"/>
      <c r="AK31371" s="104"/>
      <c r="AL31371" s="104"/>
      <c r="AO31371" s="104"/>
      <c r="AP31371" s="104"/>
    </row>
    <row r="31372" spans="21:42" ht="15" customHeight="1" x14ac:dyDescent="0.25">
      <c r="U31372" s="104"/>
      <c r="AB31372" s="104"/>
      <c r="AC31372" s="104"/>
      <c r="AF31372" s="104"/>
      <c r="AG31372" s="104"/>
      <c r="AK31372" s="104"/>
      <c r="AL31372" s="104"/>
      <c r="AO31372" s="104"/>
      <c r="AP31372" s="104"/>
    </row>
    <row r="31373" spans="21:42" ht="15" customHeight="1" x14ac:dyDescent="0.25">
      <c r="U31373" s="104"/>
      <c r="AB31373" s="104"/>
      <c r="AC31373" s="104"/>
      <c r="AF31373" s="104"/>
      <c r="AG31373" s="104"/>
      <c r="AK31373" s="104"/>
      <c r="AL31373" s="104"/>
      <c r="AO31373" s="104"/>
      <c r="AP31373" s="104"/>
    </row>
    <row r="31374" spans="21:42" ht="15" customHeight="1" x14ac:dyDescent="0.25">
      <c r="U31374" s="104"/>
      <c r="AB31374" s="104"/>
      <c r="AC31374" s="104"/>
      <c r="AF31374" s="104"/>
      <c r="AG31374" s="104"/>
      <c r="AK31374" s="104"/>
      <c r="AL31374" s="104"/>
      <c r="AO31374" s="104"/>
      <c r="AP31374" s="104"/>
    </row>
    <row r="31375" spans="21:42" ht="15" customHeight="1" x14ac:dyDescent="0.25">
      <c r="U31375" s="104"/>
      <c r="AB31375" s="104"/>
      <c r="AC31375" s="104"/>
      <c r="AF31375" s="104"/>
      <c r="AG31375" s="104"/>
      <c r="AK31375" s="104"/>
      <c r="AL31375" s="104"/>
      <c r="AO31375" s="104"/>
      <c r="AP31375" s="104"/>
    </row>
    <row r="31376" spans="21:42" ht="15" customHeight="1" x14ac:dyDescent="0.25">
      <c r="U31376" s="104"/>
      <c r="AB31376" s="104"/>
      <c r="AC31376" s="104"/>
      <c r="AF31376" s="104"/>
      <c r="AG31376" s="104"/>
      <c r="AK31376" s="104"/>
      <c r="AL31376" s="104"/>
      <c r="AO31376" s="104"/>
      <c r="AP31376" s="104"/>
    </row>
    <row r="31377" spans="21:42" ht="15" customHeight="1" x14ac:dyDescent="0.25">
      <c r="U31377" s="104"/>
      <c r="AB31377" s="104"/>
      <c r="AC31377" s="104"/>
      <c r="AF31377" s="104"/>
      <c r="AG31377" s="104"/>
      <c r="AK31377" s="104"/>
      <c r="AL31377" s="104"/>
      <c r="AO31377" s="104"/>
      <c r="AP31377" s="104"/>
    </row>
    <row r="31378" spans="21:42" ht="15" customHeight="1" x14ac:dyDescent="0.25">
      <c r="U31378" s="104"/>
      <c r="AB31378" s="104"/>
      <c r="AC31378" s="104"/>
      <c r="AF31378" s="104"/>
      <c r="AG31378" s="104"/>
      <c r="AK31378" s="104"/>
      <c r="AL31378" s="104"/>
      <c r="AO31378" s="104"/>
      <c r="AP31378" s="104"/>
    </row>
    <row r="31379" spans="21:42" ht="15" customHeight="1" x14ac:dyDescent="0.25">
      <c r="U31379" s="104"/>
      <c r="AB31379" s="104"/>
      <c r="AC31379" s="104"/>
      <c r="AF31379" s="104"/>
      <c r="AG31379" s="104"/>
      <c r="AK31379" s="104"/>
      <c r="AL31379" s="104"/>
      <c r="AO31379" s="104"/>
      <c r="AP31379" s="104"/>
    </row>
    <row r="31380" spans="21:42" ht="15" customHeight="1" x14ac:dyDescent="0.25">
      <c r="U31380" s="104"/>
      <c r="AB31380" s="104"/>
      <c r="AC31380" s="104"/>
      <c r="AF31380" s="104"/>
      <c r="AG31380" s="104"/>
      <c r="AK31380" s="104"/>
      <c r="AL31380" s="104"/>
      <c r="AO31380" s="104"/>
      <c r="AP31380" s="104"/>
    </row>
    <row r="31381" spans="21:42" ht="15" customHeight="1" x14ac:dyDescent="0.25">
      <c r="U31381" s="104"/>
      <c r="AB31381" s="104"/>
      <c r="AC31381" s="104"/>
      <c r="AF31381" s="104"/>
      <c r="AG31381" s="104"/>
      <c r="AK31381" s="104"/>
      <c r="AL31381" s="104"/>
      <c r="AO31381" s="104"/>
      <c r="AP31381" s="104"/>
    </row>
    <row r="31382" spans="21:42" ht="15" customHeight="1" x14ac:dyDescent="0.25">
      <c r="U31382" s="104"/>
      <c r="AB31382" s="104"/>
      <c r="AC31382" s="104"/>
      <c r="AF31382" s="104"/>
      <c r="AG31382" s="104"/>
      <c r="AK31382" s="104"/>
      <c r="AL31382" s="104"/>
      <c r="AO31382" s="104"/>
      <c r="AP31382" s="104"/>
    </row>
    <row r="31383" spans="21:42" ht="15" customHeight="1" x14ac:dyDescent="0.25">
      <c r="U31383" s="104"/>
      <c r="AB31383" s="104"/>
      <c r="AC31383" s="104"/>
      <c r="AF31383" s="104"/>
      <c r="AG31383" s="104"/>
      <c r="AK31383" s="104"/>
      <c r="AL31383" s="104"/>
      <c r="AO31383" s="104"/>
      <c r="AP31383" s="104"/>
    </row>
    <row r="31384" spans="21:42" ht="15" customHeight="1" x14ac:dyDescent="0.25">
      <c r="U31384" s="104"/>
      <c r="AB31384" s="104"/>
      <c r="AC31384" s="104"/>
      <c r="AF31384" s="104"/>
      <c r="AG31384" s="104"/>
      <c r="AK31384" s="104"/>
      <c r="AL31384" s="104"/>
      <c r="AO31384" s="104"/>
      <c r="AP31384" s="104"/>
    </row>
    <row r="31385" spans="21:42" ht="15" customHeight="1" x14ac:dyDescent="0.25">
      <c r="U31385" s="104"/>
      <c r="AB31385" s="104"/>
      <c r="AC31385" s="104"/>
      <c r="AF31385" s="104"/>
      <c r="AG31385" s="104"/>
      <c r="AK31385" s="104"/>
      <c r="AL31385" s="104"/>
      <c r="AO31385" s="104"/>
      <c r="AP31385" s="104"/>
    </row>
    <row r="31386" spans="21:42" ht="15" customHeight="1" x14ac:dyDescent="0.25">
      <c r="U31386" s="104"/>
      <c r="AB31386" s="104"/>
      <c r="AC31386" s="104"/>
      <c r="AF31386" s="104"/>
      <c r="AG31386" s="104"/>
      <c r="AK31386" s="104"/>
      <c r="AL31386" s="104"/>
      <c r="AO31386" s="104"/>
      <c r="AP31386" s="104"/>
    </row>
    <row r="31387" spans="21:42" ht="15" customHeight="1" x14ac:dyDescent="0.25">
      <c r="U31387" s="104"/>
      <c r="AB31387" s="104"/>
      <c r="AC31387" s="104"/>
      <c r="AF31387" s="104"/>
      <c r="AG31387" s="104"/>
      <c r="AK31387" s="104"/>
      <c r="AL31387" s="104"/>
      <c r="AO31387" s="104"/>
      <c r="AP31387" s="104"/>
    </row>
    <row r="31388" spans="21:42" ht="15" customHeight="1" x14ac:dyDescent="0.25">
      <c r="U31388" s="104"/>
      <c r="AB31388" s="104"/>
      <c r="AC31388" s="104"/>
      <c r="AF31388" s="104"/>
      <c r="AG31388" s="104"/>
      <c r="AK31388" s="104"/>
      <c r="AL31388" s="104"/>
      <c r="AO31388" s="104"/>
      <c r="AP31388" s="104"/>
    </row>
    <row r="31389" spans="21:42" ht="15" customHeight="1" x14ac:dyDescent="0.25">
      <c r="U31389" s="104"/>
      <c r="AB31389" s="104"/>
      <c r="AC31389" s="104"/>
      <c r="AF31389" s="104"/>
      <c r="AG31389" s="104"/>
      <c r="AK31389" s="104"/>
      <c r="AL31389" s="104"/>
      <c r="AO31389" s="104"/>
      <c r="AP31389" s="104"/>
    </row>
    <row r="31390" spans="21:42" ht="15" customHeight="1" x14ac:dyDescent="0.25">
      <c r="U31390" s="104"/>
      <c r="AB31390" s="104"/>
      <c r="AC31390" s="104"/>
      <c r="AF31390" s="104"/>
      <c r="AG31390" s="104"/>
      <c r="AK31390" s="104"/>
      <c r="AL31390" s="104"/>
      <c r="AO31390" s="104"/>
      <c r="AP31390" s="104"/>
    </row>
    <row r="31391" spans="21:42" ht="15" customHeight="1" x14ac:dyDescent="0.25">
      <c r="U31391" s="104"/>
      <c r="AB31391" s="104"/>
      <c r="AC31391" s="104"/>
      <c r="AF31391" s="104"/>
      <c r="AG31391" s="104"/>
      <c r="AK31391" s="104"/>
      <c r="AL31391" s="104"/>
      <c r="AO31391" s="104"/>
      <c r="AP31391" s="104"/>
    </row>
    <row r="31392" spans="21:42" ht="15" customHeight="1" x14ac:dyDescent="0.25">
      <c r="U31392" s="104"/>
      <c r="AB31392" s="104"/>
      <c r="AC31392" s="104"/>
      <c r="AF31392" s="104"/>
      <c r="AG31392" s="104"/>
      <c r="AK31392" s="104"/>
      <c r="AL31392" s="104"/>
      <c r="AO31392" s="104"/>
      <c r="AP31392" s="104"/>
    </row>
    <row r="31393" spans="21:42" ht="15" customHeight="1" x14ac:dyDescent="0.25">
      <c r="U31393" s="104"/>
      <c r="AB31393" s="104"/>
      <c r="AC31393" s="104"/>
      <c r="AF31393" s="104"/>
      <c r="AG31393" s="104"/>
      <c r="AK31393" s="104"/>
      <c r="AL31393" s="104"/>
      <c r="AO31393" s="104"/>
      <c r="AP31393" s="104"/>
    </row>
    <row r="31394" spans="21:42" ht="15" customHeight="1" x14ac:dyDescent="0.25">
      <c r="U31394" s="104"/>
      <c r="AB31394" s="104"/>
      <c r="AC31394" s="104"/>
      <c r="AF31394" s="104"/>
      <c r="AG31394" s="104"/>
      <c r="AK31394" s="104"/>
      <c r="AL31394" s="104"/>
      <c r="AO31394" s="104"/>
      <c r="AP31394" s="104"/>
    </row>
    <row r="31395" spans="21:42" ht="15" customHeight="1" x14ac:dyDescent="0.25">
      <c r="U31395" s="104"/>
      <c r="AB31395" s="104"/>
      <c r="AC31395" s="104"/>
      <c r="AF31395" s="104"/>
      <c r="AG31395" s="104"/>
      <c r="AK31395" s="104"/>
      <c r="AL31395" s="104"/>
      <c r="AO31395" s="104"/>
      <c r="AP31395" s="104"/>
    </row>
    <row r="31396" spans="21:42" ht="15" customHeight="1" x14ac:dyDescent="0.25">
      <c r="U31396" s="104"/>
      <c r="AB31396" s="104"/>
      <c r="AC31396" s="104"/>
      <c r="AF31396" s="104"/>
      <c r="AG31396" s="104"/>
      <c r="AK31396" s="104"/>
      <c r="AL31396" s="104"/>
      <c r="AO31396" s="104"/>
      <c r="AP31396" s="104"/>
    </row>
    <row r="31397" spans="21:42" ht="15" customHeight="1" x14ac:dyDescent="0.25">
      <c r="U31397" s="104"/>
      <c r="AB31397" s="104"/>
      <c r="AC31397" s="104"/>
      <c r="AF31397" s="104"/>
      <c r="AG31397" s="104"/>
      <c r="AK31397" s="104"/>
      <c r="AL31397" s="104"/>
      <c r="AO31397" s="104"/>
      <c r="AP31397" s="104"/>
    </row>
    <row r="31398" spans="21:42" ht="15" customHeight="1" x14ac:dyDescent="0.25">
      <c r="U31398" s="104"/>
      <c r="AB31398" s="104"/>
      <c r="AC31398" s="104"/>
      <c r="AF31398" s="104"/>
      <c r="AG31398" s="104"/>
      <c r="AK31398" s="104"/>
      <c r="AL31398" s="104"/>
      <c r="AO31398" s="104"/>
      <c r="AP31398" s="104"/>
    </row>
    <row r="31399" spans="21:42" ht="15" customHeight="1" x14ac:dyDescent="0.25">
      <c r="U31399" s="104"/>
      <c r="AB31399" s="104"/>
      <c r="AC31399" s="104"/>
      <c r="AF31399" s="104"/>
      <c r="AG31399" s="104"/>
      <c r="AK31399" s="104"/>
      <c r="AL31399" s="104"/>
      <c r="AO31399" s="104"/>
      <c r="AP31399" s="104"/>
    </row>
    <row r="31400" spans="21:42" ht="15" customHeight="1" x14ac:dyDescent="0.25">
      <c r="U31400" s="104"/>
      <c r="AB31400" s="104"/>
      <c r="AC31400" s="104"/>
      <c r="AF31400" s="104"/>
      <c r="AG31400" s="104"/>
      <c r="AK31400" s="104"/>
      <c r="AL31400" s="104"/>
      <c r="AO31400" s="104"/>
      <c r="AP31400" s="104"/>
    </row>
    <row r="31401" spans="21:42" ht="15" customHeight="1" x14ac:dyDescent="0.25">
      <c r="U31401" s="104"/>
      <c r="AB31401" s="104"/>
      <c r="AC31401" s="104"/>
      <c r="AF31401" s="104"/>
      <c r="AG31401" s="104"/>
      <c r="AK31401" s="104"/>
      <c r="AL31401" s="104"/>
      <c r="AO31401" s="104"/>
      <c r="AP31401" s="104"/>
    </row>
    <row r="31402" spans="21:42" ht="15" customHeight="1" x14ac:dyDescent="0.25">
      <c r="U31402" s="104"/>
      <c r="AB31402" s="104"/>
      <c r="AC31402" s="104"/>
      <c r="AF31402" s="104"/>
      <c r="AG31402" s="104"/>
      <c r="AK31402" s="104"/>
      <c r="AL31402" s="104"/>
      <c r="AO31402" s="104"/>
      <c r="AP31402" s="104"/>
    </row>
    <row r="31403" spans="21:42" ht="15" customHeight="1" x14ac:dyDescent="0.25">
      <c r="U31403" s="104"/>
      <c r="AB31403" s="104"/>
      <c r="AC31403" s="104"/>
      <c r="AF31403" s="104"/>
      <c r="AG31403" s="104"/>
      <c r="AK31403" s="104"/>
      <c r="AL31403" s="104"/>
      <c r="AO31403" s="104"/>
      <c r="AP31403" s="104"/>
    </row>
    <row r="31404" spans="21:42" ht="15" customHeight="1" x14ac:dyDescent="0.25">
      <c r="U31404" s="104"/>
      <c r="AB31404" s="104"/>
      <c r="AC31404" s="104"/>
      <c r="AF31404" s="104"/>
      <c r="AG31404" s="104"/>
      <c r="AK31404" s="104"/>
      <c r="AL31404" s="104"/>
      <c r="AO31404" s="104"/>
      <c r="AP31404" s="104"/>
    </row>
    <row r="31405" spans="21:42" ht="15" customHeight="1" x14ac:dyDescent="0.25">
      <c r="U31405" s="104"/>
      <c r="AB31405" s="104"/>
      <c r="AC31405" s="104"/>
      <c r="AF31405" s="104"/>
      <c r="AG31405" s="104"/>
      <c r="AK31405" s="104"/>
      <c r="AL31405" s="104"/>
      <c r="AO31405" s="104"/>
      <c r="AP31405" s="104"/>
    </row>
    <row r="31406" spans="21:42" ht="15" customHeight="1" x14ac:dyDescent="0.25">
      <c r="U31406" s="104"/>
      <c r="AB31406" s="104"/>
      <c r="AC31406" s="104"/>
      <c r="AF31406" s="104"/>
      <c r="AG31406" s="104"/>
      <c r="AK31406" s="104"/>
      <c r="AL31406" s="104"/>
      <c r="AO31406" s="104"/>
      <c r="AP31406" s="104"/>
    </row>
    <row r="31407" spans="21:42" ht="15" customHeight="1" x14ac:dyDescent="0.25">
      <c r="U31407" s="104"/>
      <c r="AB31407" s="104"/>
      <c r="AC31407" s="104"/>
      <c r="AF31407" s="104"/>
      <c r="AG31407" s="104"/>
      <c r="AK31407" s="104"/>
      <c r="AL31407" s="104"/>
      <c r="AO31407" s="104"/>
      <c r="AP31407" s="104"/>
    </row>
    <row r="31408" spans="21:42" ht="15" customHeight="1" x14ac:dyDescent="0.25">
      <c r="U31408" s="104"/>
      <c r="AB31408" s="104"/>
      <c r="AC31408" s="104"/>
      <c r="AF31408" s="104"/>
      <c r="AG31408" s="104"/>
      <c r="AK31408" s="104"/>
      <c r="AL31408" s="104"/>
      <c r="AO31408" s="104"/>
      <c r="AP31408" s="104"/>
    </row>
    <row r="31409" spans="21:42" ht="15" customHeight="1" x14ac:dyDescent="0.25">
      <c r="U31409" s="104"/>
      <c r="AB31409" s="104"/>
      <c r="AC31409" s="104"/>
      <c r="AF31409" s="104"/>
      <c r="AG31409" s="104"/>
      <c r="AK31409" s="104"/>
      <c r="AL31409" s="104"/>
      <c r="AO31409" s="104"/>
      <c r="AP31409" s="104"/>
    </row>
    <row r="31410" spans="21:42" ht="15" customHeight="1" x14ac:dyDescent="0.25">
      <c r="U31410" s="104"/>
      <c r="AB31410" s="104"/>
      <c r="AC31410" s="104"/>
      <c r="AF31410" s="104"/>
      <c r="AG31410" s="104"/>
      <c r="AK31410" s="104"/>
      <c r="AL31410" s="104"/>
      <c r="AO31410" s="104"/>
      <c r="AP31410" s="104"/>
    </row>
    <row r="31411" spans="21:42" ht="15" customHeight="1" x14ac:dyDescent="0.25">
      <c r="U31411" s="104"/>
      <c r="AB31411" s="104"/>
      <c r="AC31411" s="104"/>
      <c r="AF31411" s="104"/>
      <c r="AG31411" s="104"/>
      <c r="AK31411" s="104"/>
      <c r="AL31411" s="104"/>
      <c r="AO31411" s="104"/>
      <c r="AP31411" s="104"/>
    </row>
    <row r="31412" spans="21:42" ht="15" customHeight="1" x14ac:dyDescent="0.25">
      <c r="U31412" s="104"/>
      <c r="AB31412" s="104"/>
      <c r="AC31412" s="104"/>
      <c r="AF31412" s="104"/>
      <c r="AG31412" s="104"/>
      <c r="AK31412" s="104"/>
      <c r="AL31412" s="104"/>
      <c r="AO31412" s="104"/>
      <c r="AP31412" s="104"/>
    </row>
    <row r="31413" spans="21:42" ht="15" customHeight="1" x14ac:dyDescent="0.25">
      <c r="U31413" s="104"/>
      <c r="AB31413" s="104"/>
      <c r="AC31413" s="104"/>
      <c r="AF31413" s="104"/>
      <c r="AG31413" s="104"/>
      <c r="AK31413" s="104"/>
      <c r="AL31413" s="104"/>
      <c r="AO31413" s="104"/>
      <c r="AP31413" s="104"/>
    </row>
    <row r="31414" spans="21:42" ht="15" customHeight="1" x14ac:dyDescent="0.25">
      <c r="U31414" s="104"/>
      <c r="AB31414" s="104"/>
      <c r="AC31414" s="104"/>
      <c r="AF31414" s="104"/>
      <c r="AG31414" s="104"/>
      <c r="AK31414" s="104"/>
      <c r="AL31414" s="104"/>
      <c r="AO31414" s="104"/>
      <c r="AP31414" s="104"/>
    </row>
    <row r="31415" spans="21:42" ht="15" customHeight="1" x14ac:dyDescent="0.25">
      <c r="U31415" s="104"/>
      <c r="AB31415" s="104"/>
      <c r="AC31415" s="104"/>
      <c r="AF31415" s="104"/>
      <c r="AG31415" s="104"/>
      <c r="AK31415" s="104"/>
      <c r="AL31415" s="104"/>
      <c r="AO31415" s="104"/>
      <c r="AP31415" s="104"/>
    </row>
    <row r="31416" spans="21:42" ht="15" customHeight="1" x14ac:dyDescent="0.25">
      <c r="U31416" s="104"/>
      <c r="AB31416" s="104"/>
      <c r="AC31416" s="104"/>
      <c r="AF31416" s="104"/>
      <c r="AG31416" s="104"/>
      <c r="AK31416" s="104"/>
      <c r="AL31416" s="104"/>
      <c r="AO31416" s="104"/>
      <c r="AP31416" s="104"/>
    </row>
    <row r="31417" spans="21:42" ht="15" customHeight="1" x14ac:dyDescent="0.25">
      <c r="U31417" s="104"/>
      <c r="AB31417" s="104"/>
      <c r="AC31417" s="104"/>
      <c r="AF31417" s="104"/>
      <c r="AG31417" s="104"/>
      <c r="AK31417" s="104"/>
      <c r="AL31417" s="104"/>
      <c r="AO31417" s="104"/>
      <c r="AP31417" s="104"/>
    </row>
    <row r="31418" spans="21:42" ht="15" customHeight="1" x14ac:dyDescent="0.25">
      <c r="U31418" s="104"/>
      <c r="AB31418" s="104"/>
      <c r="AC31418" s="104"/>
      <c r="AF31418" s="104"/>
      <c r="AG31418" s="104"/>
      <c r="AK31418" s="104"/>
      <c r="AL31418" s="104"/>
      <c r="AO31418" s="104"/>
      <c r="AP31418" s="104"/>
    </row>
    <row r="31419" spans="21:42" ht="15" customHeight="1" x14ac:dyDescent="0.25">
      <c r="U31419" s="104"/>
      <c r="AB31419" s="104"/>
      <c r="AC31419" s="104"/>
      <c r="AF31419" s="104"/>
      <c r="AG31419" s="104"/>
      <c r="AK31419" s="104"/>
      <c r="AL31419" s="104"/>
      <c r="AO31419" s="104"/>
      <c r="AP31419" s="104"/>
    </row>
    <row r="31420" spans="21:42" ht="15" customHeight="1" x14ac:dyDescent="0.25">
      <c r="U31420" s="104"/>
      <c r="AB31420" s="104"/>
      <c r="AC31420" s="104"/>
      <c r="AF31420" s="104"/>
      <c r="AG31420" s="104"/>
      <c r="AK31420" s="104"/>
      <c r="AL31420" s="104"/>
      <c r="AO31420" s="104"/>
      <c r="AP31420" s="104"/>
    </row>
    <row r="31421" spans="21:42" ht="15" customHeight="1" x14ac:dyDescent="0.25">
      <c r="U31421" s="104"/>
      <c r="AB31421" s="104"/>
      <c r="AC31421" s="104"/>
      <c r="AF31421" s="104"/>
      <c r="AG31421" s="104"/>
      <c r="AK31421" s="104"/>
      <c r="AL31421" s="104"/>
      <c r="AO31421" s="104"/>
      <c r="AP31421" s="104"/>
    </row>
    <row r="31422" spans="21:42" ht="15" customHeight="1" x14ac:dyDescent="0.25">
      <c r="U31422" s="104"/>
      <c r="AB31422" s="104"/>
      <c r="AC31422" s="104"/>
      <c r="AF31422" s="104"/>
      <c r="AG31422" s="104"/>
      <c r="AK31422" s="104"/>
      <c r="AL31422" s="104"/>
      <c r="AO31422" s="104"/>
      <c r="AP31422" s="104"/>
    </row>
    <row r="31423" spans="21:42" ht="15" customHeight="1" x14ac:dyDescent="0.25">
      <c r="U31423" s="104"/>
      <c r="AB31423" s="104"/>
      <c r="AC31423" s="104"/>
      <c r="AF31423" s="104"/>
      <c r="AG31423" s="104"/>
      <c r="AK31423" s="104"/>
      <c r="AL31423" s="104"/>
      <c r="AO31423" s="104"/>
      <c r="AP31423" s="104"/>
    </row>
    <row r="31424" spans="21:42" ht="15" customHeight="1" x14ac:dyDescent="0.25">
      <c r="U31424" s="104"/>
      <c r="AB31424" s="104"/>
      <c r="AC31424" s="104"/>
      <c r="AF31424" s="104"/>
      <c r="AG31424" s="104"/>
      <c r="AK31424" s="104"/>
      <c r="AL31424" s="104"/>
      <c r="AO31424" s="104"/>
      <c r="AP31424" s="104"/>
    </row>
    <row r="31425" spans="21:42" ht="15" customHeight="1" x14ac:dyDescent="0.25">
      <c r="U31425" s="104"/>
      <c r="AB31425" s="104"/>
      <c r="AC31425" s="104"/>
      <c r="AF31425" s="104"/>
      <c r="AG31425" s="104"/>
      <c r="AK31425" s="104"/>
      <c r="AL31425" s="104"/>
      <c r="AO31425" s="104"/>
      <c r="AP31425" s="104"/>
    </row>
    <row r="31426" spans="21:42" ht="15" customHeight="1" x14ac:dyDescent="0.25">
      <c r="U31426" s="104"/>
      <c r="AB31426" s="104"/>
      <c r="AC31426" s="104"/>
      <c r="AF31426" s="104"/>
      <c r="AG31426" s="104"/>
      <c r="AK31426" s="104"/>
      <c r="AL31426" s="104"/>
      <c r="AO31426" s="104"/>
      <c r="AP31426" s="104"/>
    </row>
    <row r="31427" spans="21:42" ht="15" customHeight="1" x14ac:dyDescent="0.25">
      <c r="U31427" s="104"/>
      <c r="AB31427" s="104"/>
      <c r="AC31427" s="104"/>
      <c r="AF31427" s="104"/>
      <c r="AG31427" s="104"/>
      <c r="AK31427" s="104"/>
      <c r="AL31427" s="104"/>
      <c r="AO31427" s="104"/>
      <c r="AP31427" s="104"/>
    </row>
    <row r="31428" spans="21:42" ht="15" customHeight="1" x14ac:dyDescent="0.25">
      <c r="U31428" s="104"/>
      <c r="AB31428" s="104"/>
      <c r="AC31428" s="104"/>
      <c r="AF31428" s="104"/>
      <c r="AG31428" s="104"/>
      <c r="AK31428" s="104"/>
      <c r="AL31428" s="104"/>
      <c r="AO31428" s="104"/>
      <c r="AP31428" s="104"/>
    </row>
    <row r="31429" spans="21:42" ht="15" customHeight="1" x14ac:dyDescent="0.25">
      <c r="U31429" s="104"/>
      <c r="AB31429" s="104"/>
      <c r="AC31429" s="104"/>
      <c r="AF31429" s="104"/>
      <c r="AG31429" s="104"/>
      <c r="AK31429" s="104"/>
      <c r="AL31429" s="104"/>
      <c r="AO31429" s="104"/>
      <c r="AP31429" s="104"/>
    </row>
    <row r="31430" spans="21:42" ht="15" customHeight="1" x14ac:dyDescent="0.25">
      <c r="U31430" s="104"/>
      <c r="AB31430" s="104"/>
      <c r="AC31430" s="104"/>
      <c r="AF31430" s="104"/>
      <c r="AG31430" s="104"/>
      <c r="AK31430" s="104"/>
      <c r="AL31430" s="104"/>
      <c r="AO31430" s="104"/>
      <c r="AP31430" s="104"/>
    </row>
    <row r="31431" spans="21:42" ht="15" customHeight="1" x14ac:dyDescent="0.25">
      <c r="U31431" s="104"/>
      <c r="AB31431" s="104"/>
      <c r="AC31431" s="104"/>
      <c r="AF31431" s="104"/>
      <c r="AG31431" s="104"/>
      <c r="AK31431" s="104"/>
      <c r="AL31431" s="104"/>
      <c r="AO31431" s="104"/>
      <c r="AP31431" s="104"/>
    </row>
    <row r="31432" spans="21:42" ht="15" customHeight="1" x14ac:dyDescent="0.25">
      <c r="U31432" s="104"/>
      <c r="AB31432" s="104"/>
      <c r="AC31432" s="104"/>
      <c r="AF31432" s="104"/>
      <c r="AG31432" s="104"/>
      <c r="AK31432" s="104"/>
      <c r="AL31432" s="104"/>
      <c r="AO31432" s="104"/>
      <c r="AP31432" s="104"/>
    </row>
    <row r="31433" spans="21:42" ht="15" customHeight="1" x14ac:dyDescent="0.25">
      <c r="U31433" s="104"/>
      <c r="AB31433" s="104"/>
      <c r="AC31433" s="104"/>
      <c r="AF31433" s="104"/>
      <c r="AG31433" s="104"/>
      <c r="AK31433" s="104"/>
      <c r="AL31433" s="104"/>
      <c r="AO31433" s="104"/>
      <c r="AP31433" s="104"/>
    </row>
    <row r="31434" spans="21:42" ht="15" customHeight="1" x14ac:dyDescent="0.25">
      <c r="U31434" s="104"/>
      <c r="AB31434" s="104"/>
      <c r="AC31434" s="104"/>
      <c r="AF31434" s="104"/>
      <c r="AG31434" s="104"/>
      <c r="AK31434" s="104"/>
      <c r="AL31434" s="104"/>
      <c r="AO31434" s="104"/>
      <c r="AP31434" s="104"/>
    </row>
    <row r="31435" spans="21:42" ht="15" customHeight="1" x14ac:dyDescent="0.25">
      <c r="U31435" s="104"/>
      <c r="AB31435" s="104"/>
      <c r="AC31435" s="104"/>
      <c r="AF31435" s="104"/>
      <c r="AG31435" s="104"/>
      <c r="AK31435" s="104"/>
      <c r="AL31435" s="104"/>
      <c r="AO31435" s="104"/>
      <c r="AP31435" s="104"/>
    </row>
    <row r="31436" spans="21:42" ht="15" customHeight="1" x14ac:dyDescent="0.25">
      <c r="U31436" s="104"/>
      <c r="AB31436" s="104"/>
      <c r="AC31436" s="104"/>
      <c r="AF31436" s="104"/>
      <c r="AG31436" s="104"/>
      <c r="AK31436" s="104"/>
      <c r="AL31436" s="104"/>
      <c r="AO31436" s="104"/>
      <c r="AP31436" s="104"/>
    </row>
    <row r="31437" spans="21:42" ht="15" customHeight="1" x14ac:dyDescent="0.25">
      <c r="U31437" s="104"/>
      <c r="AB31437" s="104"/>
      <c r="AC31437" s="104"/>
      <c r="AF31437" s="104"/>
      <c r="AG31437" s="104"/>
      <c r="AK31437" s="104"/>
      <c r="AL31437" s="104"/>
      <c r="AO31437" s="104"/>
      <c r="AP31437" s="104"/>
    </row>
    <row r="31438" spans="21:42" ht="15" customHeight="1" x14ac:dyDescent="0.25">
      <c r="U31438" s="104"/>
      <c r="AB31438" s="104"/>
      <c r="AC31438" s="104"/>
      <c r="AF31438" s="104"/>
      <c r="AG31438" s="104"/>
      <c r="AK31438" s="104"/>
      <c r="AL31438" s="104"/>
      <c r="AO31438" s="104"/>
      <c r="AP31438" s="104"/>
    </row>
    <row r="31439" spans="21:42" ht="15" customHeight="1" x14ac:dyDescent="0.25">
      <c r="U31439" s="104"/>
      <c r="AB31439" s="104"/>
      <c r="AC31439" s="104"/>
      <c r="AF31439" s="104"/>
      <c r="AG31439" s="104"/>
      <c r="AK31439" s="104"/>
      <c r="AL31439" s="104"/>
      <c r="AO31439" s="104"/>
      <c r="AP31439" s="104"/>
    </row>
    <row r="31440" spans="21:42" ht="15" customHeight="1" x14ac:dyDescent="0.25">
      <c r="U31440" s="104"/>
      <c r="AB31440" s="104"/>
      <c r="AC31440" s="104"/>
      <c r="AF31440" s="104"/>
      <c r="AG31440" s="104"/>
      <c r="AK31440" s="104"/>
      <c r="AL31440" s="104"/>
      <c r="AO31440" s="104"/>
      <c r="AP31440" s="104"/>
    </row>
    <row r="31441" spans="21:42" ht="15" customHeight="1" x14ac:dyDescent="0.25">
      <c r="U31441" s="104"/>
      <c r="AB31441" s="104"/>
      <c r="AC31441" s="104"/>
      <c r="AF31441" s="104"/>
      <c r="AG31441" s="104"/>
      <c r="AK31441" s="104"/>
      <c r="AL31441" s="104"/>
      <c r="AO31441" s="104"/>
      <c r="AP31441" s="104"/>
    </row>
    <row r="31442" spans="21:42" ht="15" customHeight="1" x14ac:dyDescent="0.25">
      <c r="U31442" s="104"/>
      <c r="AB31442" s="104"/>
      <c r="AC31442" s="104"/>
      <c r="AF31442" s="104"/>
      <c r="AG31442" s="104"/>
      <c r="AK31442" s="104"/>
      <c r="AL31442" s="104"/>
      <c r="AO31442" s="104"/>
      <c r="AP31442" s="104"/>
    </row>
    <row r="31443" spans="21:42" ht="15" customHeight="1" x14ac:dyDescent="0.25">
      <c r="U31443" s="104"/>
      <c r="AB31443" s="104"/>
      <c r="AC31443" s="104"/>
      <c r="AF31443" s="104"/>
      <c r="AG31443" s="104"/>
      <c r="AK31443" s="104"/>
      <c r="AL31443" s="104"/>
      <c r="AO31443" s="104"/>
      <c r="AP31443" s="104"/>
    </row>
    <row r="31444" spans="21:42" ht="15" customHeight="1" x14ac:dyDescent="0.25">
      <c r="U31444" s="104"/>
      <c r="AB31444" s="104"/>
      <c r="AC31444" s="104"/>
      <c r="AF31444" s="104"/>
      <c r="AG31444" s="104"/>
      <c r="AK31444" s="104"/>
      <c r="AL31444" s="104"/>
      <c r="AO31444" s="104"/>
      <c r="AP31444" s="104"/>
    </row>
    <row r="31445" spans="21:42" ht="15" customHeight="1" x14ac:dyDescent="0.25">
      <c r="U31445" s="104"/>
      <c r="AB31445" s="104"/>
      <c r="AC31445" s="104"/>
      <c r="AF31445" s="104"/>
      <c r="AG31445" s="104"/>
      <c r="AK31445" s="104"/>
      <c r="AL31445" s="104"/>
      <c r="AO31445" s="104"/>
      <c r="AP31445" s="104"/>
    </row>
    <row r="31446" spans="21:42" ht="15" customHeight="1" x14ac:dyDescent="0.25">
      <c r="U31446" s="104"/>
      <c r="AB31446" s="104"/>
      <c r="AC31446" s="104"/>
      <c r="AF31446" s="104"/>
      <c r="AG31446" s="104"/>
      <c r="AK31446" s="104"/>
      <c r="AL31446" s="104"/>
      <c r="AO31446" s="104"/>
      <c r="AP31446" s="104"/>
    </row>
    <row r="31447" spans="21:42" ht="15" customHeight="1" x14ac:dyDescent="0.25">
      <c r="U31447" s="104"/>
      <c r="AB31447" s="104"/>
      <c r="AC31447" s="104"/>
      <c r="AF31447" s="104"/>
      <c r="AG31447" s="104"/>
      <c r="AK31447" s="104"/>
      <c r="AL31447" s="104"/>
      <c r="AO31447" s="104"/>
      <c r="AP31447" s="104"/>
    </row>
    <row r="31448" spans="21:42" ht="15" customHeight="1" x14ac:dyDescent="0.25">
      <c r="U31448" s="104"/>
      <c r="AB31448" s="104"/>
      <c r="AC31448" s="104"/>
      <c r="AF31448" s="104"/>
      <c r="AG31448" s="104"/>
      <c r="AK31448" s="104"/>
      <c r="AL31448" s="104"/>
      <c r="AO31448" s="104"/>
      <c r="AP31448" s="104"/>
    </row>
    <row r="31449" spans="21:42" ht="15" customHeight="1" x14ac:dyDescent="0.25">
      <c r="U31449" s="104"/>
      <c r="AB31449" s="104"/>
      <c r="AC31449" s="104"/>
      <c r="AF31449" s="104"/>
      <c r="AG31449" s="104"/>
      <c r="AK31449" s="104"/>
      <c r="AL31449" s="104"/>
      <c r="AO31449" s="104"/>
      <c r="AP31449" s="104"/>
    </row>
    <row r="31450" spans="21:42" ht="15" customHeight="1" x14ac:dyDescent="0.25">
      <c r="U31450" s="104"/>
      <c r="AB31450" s="104"/>
      <c r="AC31450" s="104"/>
      <c r="AF31450" s="104"/>
      <c r="AG31450" s="104"/>
      <c r="AK31450" s="104"/>
      <c r="AL31450" s="104"/>
      <c r="AO31450" s="104"/>
      <c r="AP31450" s="104"/>
    </row>
    <row r="31451" spans="21:42" ht="15" customHeight="1" x14ac:dyDescent="0.25">
      <c r="U31451" s="104"/>
      <c r="AB31451" s="104"/>
      <c r="AC31451" s="104"/>
      <c r="AF31451" s="104"/>
      <c r="AG31451" s="104"/>
      <c r="AK31451" s="104"/>
      <c r="AL31451" s="104"/>
      <c r="AO31451" s="104"/>
      <c r="AP31451" s="104"/>
    </row>
    <row r="31452" spans="21:42" ht="15" customHeight="1" x14ac:dyDescent="0.25">
      <c r="U31452" s="104"/>
      <c r="AB31452" s="104"/>
      <c r="AC31452" s="104"/>
      <c r="AF31452" s="104"/>
      <c r="AG31452" s="104"/>
      <c r="AK31452" s="104"/>
      <c r="AL31452" s="104"/>
      <c r="AO31452" s="104"/>
      <c r="AP31452" s="104"/>
    </row>
    <row r="31453" spans="21:42" ht="15" customHeight="1" x14ac:dyDescent="0.25">
      <c r="U31453" s="104"/>
      <c r="AB31453" s="104"/>
      <c r="AC31453" s="104"/>
      <c r="AF31453" s="104"/>
      <c r="AG31453" s="104"/>
      <c r="AK31453" s="104"/>
      <c r="AL31453" s="104"/>
      <c r="AO31453" s="104"/>
      <c r="AP31453" s="104"/>
    </row>
    <row r="31454" spans="21:42" ht="15" customHeight="1" x14ac:dyDescent="0.25">
      <c r="U31454" s="104"/>
      <c r="AB31454" s="104"/>
      <c r="AC31454" s="104"/>
      <c r="AF31454" s="104"/>
      <c r="AG31454" s="104"/>
      <c r="AK31454" s="104"/>
      <c r="AL31454" s="104"/>
      <c r="AO31454" s="104"/>
      <c r="AP31454" s="104"/>
    </row>
    <row r="31455" spans="21:42" ht="15" customHeight="1" x14ac:dyDescent="0.25">
      <c r="U31455" s="104"/>
      <c r="AB31455" s="104"/>
      <c r="AC31455" s="104"/>
      <c r="AF31455" s="104"/>
      <c r="AG31455" s="104"/>
      <c r="AK31455" s="104"/>
      <c r="AL31455" s="104"/>
      <c r="AO31455" s="104"/>
      <c r="AP31455" s="104"/>
    </row>
    <row r="31456" spans="21:42" ht="15" customHeight="1" x14ac:dyDescent="0.25">
      <c r="U31456" s="104"/>
      <c r="AB31456" s="104"/>
      <c r="AC31456" s="104"/>
      <c r="AF31456" s="104"/>
      <c r="AG31456" s="104"/>
      <c r="AK31456" s="104"/>
      <c r="AL31456" s="104"/>
      <c r="AO31456" s="104"/>
      <c r="AP31456" s="104"/>
    </row>
    <row r="31457" spans="21:42" ht="15" customHeight="1" x14ac:dyDescent="0.25">
      <c r="U31457" s="104"/>
      <c r="AB31457" s="104"/>
      <c r="AC31457" s="104"/>
      <c r="AF31457" s="104"/>
      <c r="AG31457" s="104"/>
      <c r="AK31457" s="104"/>
      <c r="AL31457" s="104"/>
      <c r="AO31457" s="104"/>
      <c r="AP31457" s="104"/>
    </row>
    <row r="31458" spans="21:42" ht="15" customHeight="1" x14ac:dyDescent="0.25">
      <c r="U31458" s="104"/>
      <c r="AB31458" s="104"/>
      <c r="AC31458" s="104"/>
      <c r="AF31458" s="104"/>
      <c r="AG31458" s="104"/>
      <c r="AK31458" s="104"/>
      <c r="AL31458" s="104"/>
      <c r="AO31458" s="104"/>
      <c r="AP31458" s="104"/>
    </row>
    <row r="31459" spans="21:42" ht="15" customHeight="1" x14ac:dyDescent="0.25">
      <c r="U31459" s="104"/>
      <c r="AB31459" s="104"/>
      <c r="AC31459" s="104"/>
      <c r="AF31459" s="104"/>
      <c r="AG31459" s="104"/>
      <c r="AK31459" s="104"/>
      <c r="AL31459" s="104"/>
      <c r="AO31459" s="104"/>
      <c r="AP31459" s="104"/>
    </row>
    <row r="31460" spans="21:42" ht="15" customHeight="1" x14ac:dyDescent="0.25">
      <c r="U31460" s="104"/>
      <c r="AB31460" s="104"/>
      <c r="AC31460" s="104"/>
      <c r="AF31460" s="104"/>
      <c r="AG31460" s="104"/>
      <c r="AK31460" s="104"/>
      <c r="AL31460" s="104"/>
      <c r="AO31460" s="104"/>
      <c r="AP31460" s="104"/>
    </row>
    <row r="31461" spans="21:42" ht="15" customHeight="1" x14ac:dyDescent="0.25">
      <c r="U31461" s="104"/>
      <c r="AB31461" s="104"/>
      <c r="AC31461" s="104"/>
      <c r="AF31461" s="104"/>
      <c r="AG31461" s="104"/>
      <c r="AK31461" s="104"/>
      <c r="AL31461" s="104"/>
      <c r="AO31461" s="104"/>
      <c r="AP31461" s="104"/>
    </row>
    <row r="31462" spans="21:42" ht="15" customHeight="1" x14ac:dyDescent="0.25">
      <c r="U31462" s="104"/>
      <c r="AB31462" s="104"/>
      <c r="AC31462" s="104"/>
      <c r="AF31462" s="104"/>
      <c r="AG31462" s="104"/>
      <c r="AK31462" s="104"/>
      <c r="AL31462" s="104"/>
      <c r="AO31462" s="104"/>
      <c r="AP31462" s="104"/>
    </row>
    <row r="31463" spans="21:42" ht="15" customHeight="1" x14ac:dyDescent="0.25">
      <c r="U31463" s="104"/>
      <c r="AB31463" s="104"/>
      <c r="AC31463" s="104"/>
      <c r="AF31463" s="104"/>
      <c r="AG31463" s="104"/>
      <c r="AK31463" s="104"/>
      <c r="AL31463" s="104"/>
      <c r="AO31463" s="104"/>
      <c r="AP31463" s="104"/>
    </row>
    <row r="31464" spans="21:42" ht="15" customHeight="1" x14ac:dyDescent="0.25">
      <c r="U31464" s="104"/>
      <c r="AB31464" s="104"/>
      <c r="AC31464" s="104"/>
      <c r="AF31464" s="104"/>
      <c r="AG31464" s="104"/>
      <c r="AK31464" s="104"/>
      <c r="AL31464" s="104"/>
      <c r="AO31464" s="104"/>
      <c r="AP31464" s="104"/>
    </row>
    <row r="31465" spans="21:42" ht="15" customHeight="1" x14ac:dyDescent="0.25">
      <c r="U31465" s="104"/>
      <c r="AB31465" s="104"/>
      <c r="AC31465" s="104"/>
      <c r="AF31465" s="104"/>
      <c r="AG31465" s="104"/>
      <c r="AK31465" s="104"/>
      <c r="AL31465" s="104"/>
      <c r="AO31465" s="104"/>
      <c r="AP31465" s="104"/>
    </row>
    <row r="31466" spans="21:42" ht="15" customHeight="1" x14ac:dyDescent="0.25">
      <c r="U31466" s="104"/>
      <c r="AB31466" s="104"/>
      <c r="AC31466" s="104"/>
      <c r="AF31466" s="104"/>
      <c r="AG31466" s="104"/>
      <c r="AK31466" s="104"/>
      <c r="AL31466" s="104"/>
      <c r="AO31466" s="104"/>
      <c r="AP31466" s="104"/>
    </row>
    <row r="31467" spans="21:42" ht="15" customHeight="1" x14ac:dyDescent="0.25">
      <c r="U31467" s="104"/>
      <c r="AB31467" s="104"/>
      <c r="AC31467" s="104"/>
      <c r="AF31467" s="104"/>
      <c r="AG31467" s="104"/>
      <c r="AK31467" s="104"/>
      <c r="AL31467" s="104"/>
      <c r="AO31467" s="104"/>
      <c r="AP31467" s="104"/>
    </row>
    <row r="31468" spans="21:42" ht="15" customHeight="1" x14ac:dyDescent="0.25">
      <c r="U31468" s="104"/>
      <c r="AB31468" s="104"/>
      <c r="AC31468" s="104"/>
      <c r="AF31468" s="104"/>
      <c r="AG31468" s="104"/>
      <c r="AK31468" s="104"/>
      <c r="AL31468" s="104"/>
      <c r="AO31468" s="104"/>
      <c r="AP31468" s="104"/>
    </row>
    <row r="31469" spans="21:42" ht="15" customHeight="1" x14ac:dyDescent="0.25">
      <c r="U31469" s="104"/>
      <c r="AB31469" s="104"/>
      <c r="AC31469" s="104"/>
      <c r="AF31469" s="104"/>
      <c r="AG31469" s="104"/>
      <c r="AK31469" s="104"/>
      <c r="AL31469" s="104"/>
      <c r="AO31469" s="104"/>
      <c r="AP31469" s="104"/>
    </row>
    <row r="31470" spans="21:42" ht="15" customHeight="1" x14ac:dyDescent="0.25">
      <c r="U31470" s="104"/>
      <c r="AB31470" s="104"/>
      <c r="AC31470" s="104"/>
      <c r="AF31470" s="104"/>
      <c r="AG31470" s="104"/>
      <c r="AK31470" s="104"/>
      <c r="AL31470" s="104"/>
      <c r="AO31470" s="104"/>
      <c r="AP31470" s="104"/>
    </row>
    <row r="31471" spans="21:42" ht="15" customHeight="1" x14ac:dyDescent="0.25">
      <c r="U31471" s="104"/>
      <c r="AB31471" s="104"/>
      <c r="AC31471" s="104"/>
      <c r="AF31471" s="104"/>
      <c r="AG31471" s="104"/>
      <c r="AK31471" s="104"/>
      <c r="AL31471" s="104"/>
      <c r="AO31471" s="104"/>
      <c r="AP31471" s="104"/>
    </row>
    <row r="31472" spans="21:42" ht="15" customHeight="1" x14ac:dyDescent="0.25">
      <c r="U31472" s="104"/>
      <c r="AB31472" s="104"/>
      <c r="AC31472" s="104"/>
      <c r="AF31472" s="104"/>
      <c r="AG31472" s="104"/>
      <c r="AK31472" s="104"/>
      <c r="AL31472" s="104"/>
      <c r="AO31472" s="104"/>
      <c r="AP31472" s="104"/>
    </row>
    <row r="31473" spans="21:42" ht="15" customHeight="1" x14ac:dyDescent="0.25">
      <c r="U31473" s="104"/>
      <c r="AB31473" s="104"/>
      <c r="AC31473" s="104"/>
      <c r="AF31473" s="104"/>
      <c r="AG31473" s="104"/>
      <c r="AK31473" s="104"/>
      <c r="AL31473" s="104"/>
      <c r="AO31473" s="104"/>
      <c r="AP31473" s="104"/>
    </row>
    <row r="31474" spans="21:42" ht="15" customHeight="1" x14ac:dyDescent="0.25">
      <c r="U31474" s="104"/>
      <c r="AB31474" s="104"/>
      <c r="AC31474" s="104"/>
      <c r="AF31474" s="104"/>
      <c r="AG31474" s="104"/>
      <c r="AK31474" s="104"/>
      <c r="AL31474" s="104"/>
      <c r="AO31474" s="104"/>
      <c r="AP31474" s="104"/>
    </row>
    <row r="31475" spans="21:42" ht="15" customHeight="1" x14ac:dyDescent="0.25">
      <c r="U31475" s="104"/>
      <c r="AB31475" s="104"/>
      <c r="AC31475" s="104"/>
      <c r="AF31475" s="104"/>
      <c r="AG31475" s="104"/>
      <c r="AK31475" s="104"/>
      <c r="AL31475" s="104"/>
      <c r="AO31475" s="104"/>
      <c r="AP31475" s="104"/>
    </row>
    <row r="31476" spans="21:42" ht="15" customHeight="1" x14ac:dyDescent="0.25">
      <c r="U31476" s="104"/>
      <c r="AB31476" s="104"/>
      <c r="AC31476" s="104"/>
      <c r="AF31476" s="104"/>
      <c r="AG31476" s="104"/>
      <c r="AK31476" s="104"/>
      <c r="AL31476" s="104"/>
      <c r="AO31476" s="104"/>
      <c r="AP31476" s="104"/>
    </row>
    <row r="31477" spans="21:42" ht="15" customHeight="1" x14ac:dyDescent="0.25">
      <c r="U31477" s="104"/>
      <c r="AB31477" s="104"/>
      <c r="AC31477" s="104"/>
      <c r="AF31477" s="104"/>
      <c r="AG31477" s="104"/>
      <c r="AK31477" s="104"/>
      <c r="AL31477" s="104"/>
      <c r="AO31477" s="104"/>
      <c r="AP31477" s="104"/>
    </row>
    <row r="31478" spans="21:42" ht="15" customHeight="1" x14ac:dyDescent="0.25">
      <c r="U31478" s="104"/>
      <c r="AB31478" s="104"/>
      <c r="AC31478" s="104"/>
      <c r="AF31478" s="104"/>
      <c r="AG31478" s="104"/>
      <c r="AK31478" s="104"/>
      <c r="AL31478" s="104"/>
      <c r="AO31478" s="104"/>
      <c r="AP31478" s="104"/>
    </row>
    <row r="31479" spans="21:42" ht="15" customHeight="1" x14ac:dyDescent="0.25">
      <c r="U31479" s="104"/>
      <c r="AB31479" s="104"/>
      <c r="AC31479" s="104"/>
      <c r="AF31479" s="104"/>
      <c r="AG31479" s="104"/>
      <c r="AK31479" s="104"/>
      <c r="AL31479" s="104"/>
      <c r="AO31479" s="104"/>
      <c r="AP31479" s="104"/>
    </row>
    <row r="31480" spans="21:42" ht="15" customHeight="1" x14ac:dyDescent="0.25">
      <c r="U31480" s="104"/>
      <c r="AB31480" s="104"/>
      <c r="AC31480" s="104"/>
      <c r="AF31480" s="104"/>
      <c r="AG31480" s="104"/>
      <c r="AK31480" s="104"/>
      <c r="AL31480" s="104"/>
      <c r="AO31480" s="104"/>
      <c r="AP31480" s="104"/>
    </row>
    <row r="31481" spans="21:42" ht="15" customHeight="1" x14ac:dyDescent="0.25">
      <c r="U31481" s="104"/>
      <c r="AB31481" s="104"/>
      <c r="AC31481" s="104"/>
      <c r="AF31481" s="104"/>
      <c r="AG31481" s="104"/>
      <c r="AK31481" s="104"/>
      <c r="AL31481" s="104"/>
      <c r="AO31481" s="104"/>
      <c r="AP31481" s="104"/>
    </row>
    <row r="31482" spans="21:42" ht="15" customHeight="1" x14ac:dyDescent="0.25">
      <c r="U31482" s="104"/>
      <c r="AB31482" s="104"/>
      <c r="AC31482" s="104"/>
      <c r="AF31482" s="104"/>
      <c r="AG31482" s="104"/>
      <c r="AK31482" s="104"/>
      <c r="AL31482" s="104"/>
      <c r="AO31482" s="104"/>
      <c r="AP31482" s="104"/>
    </row>
    <row r="31483" spans="21:42" ht="15" customHeight="1" x14ac:dyDescent="0.25">
      <c r="U31483" s="104"/>
      <c r="AB31483" s="104"/>
      <c r="AC31483" s="104"/>
      <c r="AF31483" s="104"/>
      <c r="AG31483" s="104"/>
      <c r="AK31483" s="104"/>
      <c r="AL31483" s="104"/>
      <c r="AO31483" s="104"/>
      <c r="AP31483" s="104"/>
    </row>
    <row r="31484" spans="21:42" ht="15" customHeight="1" x14ac:dyDescent="0.25">
      <c r="U31484" s="104"/>
      <c r="AB31484" s="104"/>
      <c r="AC31484" s="104"/>
      <c r="AF31484" s="104"/>
      <c r="AG31484" s="104"/>
      <c r="AK31484" s="104"/>
      <c r="AL31484" s="104"/>
      <c r="AO31484" s="104"/>
      <c r="AP31484" s="104"/>
    </row>
    <row r="31485" spans="21:42" ht="15" customHeight="1" x14ac:dyDescent="0.25">
      <c r="U31485" s="104"/>
      <c r="AB31485" s="104"/>
      <c r="AC31485" s="104"/>
      <c r="AF31485" s="104"/>
      <c r="AG31485" s="104"/>
      <c r="AK31485" s="104"/>
      <c r="AL31485" s="104"/>
      <c r="AO31485" s="104"/>
      <c r="AP31485" s="104"/>
    </row>
    <row r="31486" spans="21:42" ht="15" customHeight="1" x14ac:dyDescent="0.25">
      <c r="U31486" s="104"/>
      <c r="AB31486" s="104"/>
      <c r="AC31486" s="104"/>
      <c r="AF31486" s="104"/>
      <c r="AG31486" s="104"/>
      <c r="AK31486" s="104"/>
      <c r="AL31486" s="104"/>
      <c r="AO31486" s="104"/>
      <c r="AP31486" s="104"/>
    </row>
    <row r="31487" spans="21:42" ht="15" customHeight="1" x14ac:dyDescent="0.25">
      <c r="U31487" s="104"/>
      <c r="AB31487" s="104"/>
      <c r="AC31487" s="104"/>
      <c r="AF31487" s="104"/>
      <c r="AG31487" s="104"/>
      <c r="AK31487" s="104"/>
      <c r="AL31487" s="104"/>
      <c r="AO31487" s="104"/>
      <c r="AP31487" s="104"/>
    </row>
    <row r="31488" spans="21:42" ht="15" customHeight="1" x14ac:dyDescent="0.25">
      <c r="U31488" s="104"/>
      <c r="AB31488" s="104"/>
      <c r="AC31488" s="104"/>
      <c r="AF31488" s="104"/>
      <c r="AG31488" s="104"/>
      <c r="AK31488" s="104"/>
      <c r="AL31488" s="104"/>
      <c r="AO31488" s="104"/>
      <c r="AP31488" s="104"/>
    </row>
    <row r="31489" spans="21:42" ht="15" customHeight="1" x14ac:dyDescent="0.25">
      <c r="U31489" s="104"/>
      <c r="AB31489" s="104"/>
      <c r="AC31489" s="104"/>
      <c r="AF31489" s="104"/>
      <c r="AG31489" s="104"/>
      <c r="AK31489" s="104"/>
      <c r="AL31489" s="104"/>
      <c r="AO31489" s="104"/>
      <c r="AP31489" s="104"/>
    </row>
    <row r="31490" spans="21:42" ht="15" customHeight="1" x14ac:dyDescent="0.25">
      <c r="U31490" s="104"/>
      <c r="AB31490" s="104"/>
      <c r="AC31490" s="104"/>
      <c r="AF31490" s="104"/>
      <c r="AG31490" s="104"/>
      <c r="AK31490" s="104"/>
      <c r="AL31490" s="104"/>
      <c r="AO31490" s="104"/>
      <c r="AP31490" s="104"/>
    </row>
    <row r="31491" spans="21:42" ht="15" customHeight="1" x14ac:dyDescent="0.25">
      <c r="U31491" s="104"/>
      <c r="AB31491" s="104"/>
      <c r="AC31491" s="104"/>
      <c r="AF31491" s="104"/>
      <c r="AG31491" s="104"/>
      <c r="AK31491" s="104"/>
      <c r="AL31491" s="104"/>
      <c r="AO31491" s="104"/>
      <c r="AP31491" s="104"/>
    </row>
    <row r="31492" spans="21:42" ht="15" customHeight="1" x14ac:dyDescent="0.25">
      <c r="U31492" s="104"/>
      <c r="AB31492" s="104"/>
      <c r="AC31492" s="104"/>
      <c r="AF31492" s="104"/>
      <c r="AG31492" s="104"/>
      <c r="AK31492" s="104"/>
      <c r="AL31492" s="104"/>
      <c r="AO31492" s="104"/>
      <c r="AP31492" s="104"/>
    </row>
    <row r="31493" spans="21:42" ht="15" customHeight="1" x14ac:dyDescent="0.25">
      <c r="U31493" s="104"/>
      <c r="AB31493" s="104"/>
      <c r="AC31493" s="104"/>
      <c r="AF31493" s="104"/>
      <c r="AG31493" s="104"/>
      <c r="AK31493" s="104"/>
      <c r="AL31493" s="104"/>
      <c r="AO31493" s="104"/>
      <c r="AP31493" s="104"/>
    </row>
    <row r="31494" spans="21:42" ht="15" customHeight="1" x14ac:dyDescent="0.25">
      <c r="U31494" s="104"/>
      <c r="AB31494" s="104"/>
      <c r="AC31494" s="104"/>
      <c r="AF31494" s="104"/>
      <c r="AG31494" s="104"/>
      <c r="AK31494" s="104"/>
      <c r="AL31494" s="104"/>
      <c r="AO31494" s="104"/>
      <c r="AP31494" s="104"/>
    </row>
    <row r="31495" spans="21:42" ht="15" customHeight="1" x14ac:dyDescent="0.25">
      <c r="U31495" s="104"/>
      <c r="AB31495" s="104"/>
      <c r="AC31495" s="104"/>
      <c r="AF31495" s="104"/>
      <c r="AG31495" s="104"/>
      <c r="AK31495" s="104"/>
      <c r="AL31495" s="104"/>
      <c r="AO31495" s="104"/>
      <c r="AP31495" s="104"/>
    </row>
    <row r="31496" spans="21:42" ht="15" customHeight="1" x14ac:dyDescent="0.25">
      <c r="U31496" s="104"/>
      <c r="AB31496" s="104"/>
      <c r="AC31496" s="104"/>
      <c r="AF31496" s="104"/>
      <c r="AG31496" s="104"/>
      <c r="AK31496" s="104"/>
      <c r="AL31496" s="104"/>
      <c r="AO31496" s="104"/>
      <c r="AP31496" s="104"/>
    </row>
    <row r="31497" spans="21:42" ht="15" customHeight="1" x14ac:dyDescent="0.25">
      <c r="U31497" s="104"/>
      <c r="AB31497" s="104"/>
      <c r="AC31497" s="104"/>
      <c r="AF31497" s="104"/>
      <c r="AG31497" s="104"/>
      <c r="AK31497" s="104"/>
      <c r="AL31497" s="104"/>
      <c r="AO31497" s="104"/>
      <c r="AP31497" s="104"/>
    </row>
    <row r="31498" spans="21:42" ht="15" customHeight="1" x14ac:dyDescent="0.25">
      <c r="U31498" s="104"/>
      <c r="AB31498" s="104"/>
      <c r="AC31498" s="104"/>
      <c r="AF31498" s="104"/>
      <c r="AG31498" s="104"/>
      <c r="AK31498" s="104"/>
      <c r="AL31498" s="104"/>
      <c r="AO31498" s="104"/>
      <c r="AP31498" s="104"/>
    </row>
    <row r="31499" spans="21:42" ht="15" customHeight="1" x14ac:dyDescent="0.25">
      <c r="U31499" s="104"/>
      <c r="AB31499" s="104"/>
      <c r="AC31499" s="104"/>
      <c r="AF31499" s="104"/>
      <c r="AG31499" s="104"/>
      <c r="AK31499" s="104"/>
      <c r="AL31499" s="104"/>
      <c r="AO31499" s="104"/>
      <c r="AP31499" s="104"/>
    </row>
    <row r="31500" spans="21:42" ht="15" customHeight="1" x14ac:dyDescent="0.25">
      <c r="U31500" s="104"/>
      <c r="AB31500" s="104"/>
      <c r="AC31500" s="104"/>
      <c r="AF31500" s="104"/>
      <c r="AG31500" s="104"/>
      <c r="AK31500" s="104"/>
      <c r="AL31500" s="104"/>
      <c r="AO31500" s="104"/>
      <c r="AP31500" s="104"/>
    </row>
    <row r="31501" spans="21:42" ht="15" customHeight="1" x14ac:dyDescent="0.25">
      <c r="U31501" s="104"/>
      <c r="AB31501" s="104"/>
      <c r="AC31501" s="104"/>
      <c r="AF31501" s="104"/>
      <c r="AG31501" s="104"/>
      <c r="AK31501" s="104"/>
      <c r="AL31501" s="104"/>
      <c r="AO31501" s="104"/>
      <c r="AP31501" s="104"/>
    </row>
    <row r="31502" spans="21:42" ht="15" customHeight="1" x14ac:dyDescent="0.25">
      <c r="U31502" s="104"/>
      <c r="AB31502" s="104"/>
      <c r="AC31502" s="104"/>
      <c r="AF31502" s="104"/>
      <c r="AG31502" s="104"/>
      <c r="AK31502" s="104"/>
      <c r="AL31502" s="104"/>
      <c r="AO31502" s="104"/>
      <c r="AP31502" s="104"/>
    </row>
    <row r="31503" spans="21:42" ht="15" customHeight="1" x14ac:dyDescent="0.25">
      <c r="U31503" s="104"/>
      <c r="AB31503" s="104"/>
      <c r="AC31503" s="104"/>
      <c r="AF31503" s="104"/>
      <c r="AG31503" s="104"/>
      <c r="AK31503" s="104"/>
      <c r="AL31503" s="104"/>
      <c r="AO31503" s="104"/>
      <c r="AP31503" s="104"/>
    </row>
    <row r="31504" spans="21:42" ht="15" customHeight="1" x14ac:dyDescent="0.25">
      <c r="U31504" s="104"/>
      <c r="AB31504" s="104"/>
      <c r="AC31504" s="104"/>
      <c r="AF31504" s="104"/>
      <c r="AG31504" s="104"/>
      <c r="AK31504" s="104"/>
      <c r="AL31504" s="104"/>
      <c r="AO31504" s="104"/>
      <c r="AP31504" s="104"/>
    </row>
    <row r="31505" spans="21:42" ht="15" customHeight="1" x14ac:dyDescent="0.25">
      <c r="U31505" s="104"/>
      <c r="AB31505" s="104"/>
      <c r="AC31505" s="104"/>
      <c r="AF31505" s="104"/>
      <c r="AG31505" s="104"/>
      <c r="AK31505" s="104"/>
      <c r="AL31505" s="104"/>
      <c r="AO31505" s="104"/>
      <c r="AP31505" s="104"/>
    </row>
    <row r="31506" spans="21:42" ht="15" customHeight="1" x14ac:dyDescent="0.25">
      <c r="U31506" s="104"/>
      <c r="AB31506" s="104"/>
      <c r="AC31506" s="104"/>
      <c r="AF31506" s="104"/>
      <c r="AG31506" s="104"/>
      <c r="AK31506" s="104"/>
      <c r="AL31506" s="104"/>
      <c r="AO31506" s="104"/>
      <c r="AP31506" s="104"/>
    </row>
    <row r="31507" spans="21:42" ht="15" customHeight="1" x14ac:dyDescent="0.25">
      <c r="U31507" s="104"/>
      <c r="AB31507" s="104"/>
      <c r="AC31507" s="104"/>
      <c r="AF31507" s="104"/>
      <c r="AG31507" s="104"/>
      <c r="AK31507" s="104"/>
      <c r="AL31507" s="104"/>
      <c r="AO31507" s="104"/>
      <c r="AP31507" s="104"/>
    </row>
    <row r="31508" spans="21:42" ht="15" customHeight="1" x14ac:dyDescent="0.25">
      <c r="U31508" s="104"/>
      <c r="AB31508" s="104"/>
      <c r="AC31508" s="104"/>
      <c r="AF31508" s="104"/>
      <c r="AG31508" s="104"/>
      <c r="AK31508" s="104"/>
      <c r="AL31508" s="104"/>
      <c r="AO31508" s="104"/>
      <c r="AP31508" s="104"/>
    </row>
    <row r="31509" spans="21:42" ht="15" customHeight="1" x14ac:dyDescent="0.25">
      <c r="U31509" s="104"/>
      <c r="AB31509" s="104"/>
      <c r="AC31509" s="104"/>
      <c r="AF31509" s="104"/>
      <c r="AG31509" s="104"/>
      <c r="AK31509" s="104"/>
      <c r="AL31509" s="104"/>
      <c r="AO31509" s="104"/>
      <c r="AP31509" s="104"/>
    </row>
    <row r="31510" spans="21:42" ht="15" customHeight="1" x14ac:dyDescent="0.25">
      <c r="U31510" s="104"/>
      <c r="AB31510" s="104"/>
      <c r="AC31510" s="104"/>
      <c r="AF31510" s="104"/>
      <c r="AG31510" s="104"/>
      <c r="AK31510" s="104"/>
      <c r="AL31510" s="104"/>
      <c r="AO31510" s="104"/>
      <c r="AP31510" s="104"/>
    </row>
    <row r="31511" spans="21:42" ht="15" customHeight="1" x14ac:dyDescent="0.25">
      <c r="U31511" s="104"/>
      <c r="AB31511" s="104"/>
      <c r="AC31511" s="104"/>
      <c r="AF31511" s="104"/>
      <c r="AG31511" s="104"/>
      <c r="AK31511" s="104"/>
      <c r="AL31511" s="104"/>
      <c r="AO31511" s="104"/>
      <c r="AP31511" s="104"/>
    </row>
    <row r="31512" spans="21:42" ht="15" customHeight="1" x14ac:dyDescent="0.25">
      <c r="U31512" s="104"/>
      <c r="AB31512" s="104"/>
      <c r="AC31512" s="104"/>
      <c r="AF31512" s="104"/>
      <c r="AG31512" s="104"/>
      <c r="AK31512" s="104"/>
      <c r="AL31512" s="104"/>
      <c r="AO31512" s="104"/>
      <c r="AP31512" s="104"/>
    </row>
    <row r="31513" spans="21:42" ht="15" customHeight="1" x14ac:dyDescent="0.25">
      <c r="U31513" s="104"/>
      <c r="AB31513" s="104"/>
      <c r="AC31513" s="104"/>
      <c r="AF31513" s="104"/>
      <c r="AG31513" s="104"/>
      <c r="AK31513" s="104"/>
      <c r="AL31513" s="104"/>
      <c r="AO31513" s="104"/>
      <c r="AP31513" s="104"/>
    </row>
    <row r="31514" spans="21:42" ht="15" customHeight="1" x14ac:dyDescent="0.25">
      <c r="U31514" s="104"/>
      <c r="AB31514" s="104"/>
      <c r="AC31514" s="104"/>
      <c r="AF31514" s="104"/>
      <c r="AG31514" s="104"/>
      <c r="AK31514" s="104"/>
      <c r="AL31514" s="104"/>
      <c r="AO31514" s="104"/>
      <c r="AP31514" s="104"/>
    </row>
    <row r="31515" spans="21:42" ht="15" customHeight="1" x14ac:dyDescent="0.25">
      <c r="U31515" s="104"/>
      <c r="AB31515" s="104"/>
      <c r="AC31515" s="104"/>
      <c r="AF31515" s="104"/>
      <c r="AG31515" s="104"/>
      <c r="AK31515" s="104"/>
      <c r="AL31515" s="104"/>
      <c r="AO31515" s="104"/>
      <c r="AP31515" s="104"/>
    </row>
    <row r="31516" spans="21:42" ht="15" customHeight="1" x14ac:dyDescent="0.25">
      <c r="U31516" s="104"/>
      <c r="AB31516" s="104"/>
      <c r="AC31516" s="104"/>
      <c r="AF31516" s="104"/>
      <c r="AG31516" s="104"/>
      <c r="AK31516" s="104"/>
      <c r="AL31516" s="104"/>
      <c r="AO31516" s="104"/>
      <c r="AP31516" s="104"/>
    </row>
    <row r="31517" spans="21:42" ht="15" customHeight="1" x14ac:dyDescent="0.25">
      <c r="U31517" s="104"/>
      <c r="AB31517" s="104"/>
      <c r="AC31517" s="104"/>
      <c r="AF31517" s="104"/>
      <c r="AG31517" s="104"/>
      <c r="AK31517" s="104"/>
      <c r="AL31517" s="104"/>
      <c r="AO31517" s="104"/>
      <c r="AP31517" s="104"/>
    </row>
    <row r="31518" spans="21:42" ht="15" customHeight="1" x14ac:dyDescent="0.25">
      <c r="U31518" s="104"/>
      <c r="AB31518" s="104"/>
      <c r="AC31518" s="104"/>
      <c r="AF31518" s="104"/>
      <c r="AG31518" s="104"/>
      <c r="AK31518" s="104"/>
      <c r="AL31518" s="104"/>
      <c r="AO31518" s="104"/>
      <c r="AP31518" s="104"/>
    </row>
    <row r="31519" spans="21:42" ht="15" customHeight="1" x14ac:dyDescent="0.25">
      <c r="U31519" s="104"/>
      <c r="AB31519" s="104"/>
      <c r="AC31519" s="104"/>
      <c r="AF31519" s="104"/>
      <c r="AG31519" s="104"/>
      <c r="AK31519" s="104"/>
      <c r="AL31519" s="104"/>
      <c r="AO31519" s="104"/>
      <c r="AP31519" s="104"/>
    </row>
    <row r="31520" spans="21:42" ht="15" customHeight="1" x14ac:dyDescent="0.25">
      <c r="U31520" s="104"/>
      <c r="AB31520" s="104"/>
      <c r="AC31520" s="104"/>
      <c r="AF31520" s="104"/>
      <c r="AG31520" s="104"/>
      <c r="AK31520" s="104"/>
      <c r="AL31520" s="104"/>
      <c r="AO31520" s="104"/>
      <c r="AP31520" s="104"/>
    </row>
    <row r="31521" spans="21:42" ht="15" customHeight="1" x14ac:dyDescent="0.25">
      <c r="U31521" s="104"/>
      <c r="AB31521" s="104"/>
      <c r="AC31521" s="104"/>
      <c r="AF31521" s="104"/>
      <c r="AG31521" s="104"/>
      <c r="AK31521" s="104"/>
      <c r="AL31521" s="104"/>
      <c r="AO31521" s="104"/>
      <c r="AP31521" s="104"/>
    </row>
    <row r="31522" spans="21:42" ht="15" customHeight="1" x14ac:dyDescent="0.25">
      <c r="U31522" s="104"/>
      <c r="AB31522" s="104"/>
      <c r="AC31522" s="104"/>
      <c r="AF31522" s="104"/>
      <c r="AG31522" s="104"/>
      <c r="AK31522" s="104"/>
      <c r="AL31522" s="104"/>
      <c r="AO31522" s="104"/>
      <c r="AP31522" s="104"/>
    </row>
    <row r="31523" spans="21:42" ht="15" customHeight="1" x14ac:dyDescent="0.25">
      <c r="U31523" s="104"/>
      <c r="AB31523" s="104"/>
      <c r="AC31523" s="104"/>
      <c r="AF31523" s="104"/>
      <c r="AG31523" s="104"/>
      <c r="AK31523" s="104"/>
      <c r="AL31523" s="104"/>
      <c r="AO31523" s="104"/>
      <c r="AP31523" s="104"/>
    </row>
    <row r="31524" spans="21:42" ht="15" customHeight="1" x14ac:dyDescent="0.25">
      <c r="U31524" s="104"/>
      <c r="AB31524" s="104"/>
      <c r="AC31524" s="104"/>
      <c r="AF31524" s="104"/>
      <c r="AG31524" s="104"/>
      <c r="AK31524" s="104"/>
      <c r="AL31524" s="104"/>
      <c r="AO31524" s="104"/>
      <c r="AP31524" s="104"/>
    </row>
    <row r="31525" spans="21:42" ht="15" customHeight="1" x14ac:dyDescent="0.25">
      <c r="U31525" s="104"/>
      <c r="AB31525" s="104"/>
      <c r="AC31525" s="104"/>
      <c r="AF31525" s="104"/>
      <c r="AG31525" s="104"/>
      <c r="AK31525" s="104"/>
      <c r="AL31525" s="104"/>
      <c r="AO31525" s="104"/>
      <c r="AP31525" s="104"/>
    </row>
    <row r="31526" spans="21:42" ht="15" customHeight="1" x14ac:dyDescent="0.25">
      <c r="U31526" s="104"/>
      <c r="AB31526" s="104"/>
      <c r="AC31526" s="104"/>
      <c r="AF31526" s="104"/>
      <c r="AG31526" s="104"/>
      <c r="AK31526" s="104"/>
      <c r="AL31526" s="104"/>
      <c r="AO31526" s="104"/>
      <c r="AP31526" s="104"/>
    </row>
    <row r="31527" spans="21:42" ht="15" customHeight="1" x14ac:dyDescent="0.25">
      <c r="U31527" s="104"/>
      <c r="AB31527" s="104"/>
      <c r="AC31527" s="104"/>
      <c r="AF31527" s="104"/>
      <c r="AG31527" s="104"/>
      <c r="AK31527" s="104"/>
      <c r="AL31527" s="104"/>
      <c r="AO31527" s="104"/>
      <c r="AP31527" s="104"/>
    </row>
    <row r="31528" spans="21:42" ht="15" customHeight="1" x14ac:dyDescent="0.25">
      <c r="U31528" s="104"/>
      <c r="AB31528" s="104"/>
      <c r="AC31528" s="104"/>
      <c r="AF31528" s="104"/>
      <c r="AG31528" s="104"/>
      <c r="AK31528" s="104"/>
      <c r="AL31528" s="104"/>
      <c r="AO31528" s="104"/>
      <c r="AP31528" s="104"/>
    </row>
    <row r="31529" spans="21:42" ht="15" customHeight="1" x14ac:dyDescent="0.25">
      <c r="U31529" s="104"/>
      <c r="AB31529" s="104"/>
      <c r="AC31529" s="104"/>
      <c r="AF31529" s="104"/>
      <c r="AG31529" s="104"/>
      <c r="AK31529" s="104"/>
      <c r="AL31529" s="104"/>
      <c r="AO31529" s="104"/>
      <c r="AP31529" s="104"/>
    </row>
    <row r="31530" spans="21:42" ht="15" customHeight="1" x14ac:dyDescent="0.25">
      <c r="U31530" s="104"/>
      <c r="AB31530" s="104"/>
      <c r="AC31530" s="104"/>
      <c r="AF31530" s="104"/>
      <c r="AG31530" s="104"/>
      <c r="AK31530" s="104"/>
      <c r="AL31530" s="104"/>
      <c r="AO31530" s="104"/>
      <c r="AP31530" s="104"/>
    </row>
    <row r="31531" spans="21:42" ht="15" customHeight="1" x14ac:dyDescent="0.25">
      <c r="U31531" s="104"/>
      <c r="AB31531" s="104"/>
      <c r="AC31531" s="104"/>
      <c r="AF31531" s="104"/>
      <c r="AG31531" s="104"/>
      <c r="AK31531" s="104"/>
      <c r="AL31531" s="104"/>
      <c r="AO31531" s="104"/>
      <c r="AP31531" s="104"/>
    </row>
    <row r="31532" spans="21:42" ht="15" customHeight="1" x14ac:dyDescent="0.25">
      <c r="U31532" s="104"/>
      <c r="AB31532" s="104"/>
      <c r="AC31532" s="104"/>
      <c r="AF31532" s="104"/>
      <c r="AG31532" s="104"/>
      <c r="AK31532" s="104"/>
      <c r="AL31532" s="104"/>
      <c r="AO31532" s="104"/>
      <c r="AP31532" s="104"/>
    </row>
    <row r="31533" spans="21:42" ht="15" customHeight="1" x14ac:dyDescent="0.25">
      <c r="U31533" s="104"/>
      <c r="AB31533" s="104"/>
      <c r="AC31533" s="104"/>
      <c r="AF31533" s="104"/>
      <c r="AG31533" s="104"/>
      <c r="AK31533" s="104"/>
      <c r="AL31533" s="104"/>
      <c r="AO31533" s="104"/>
      <c r="AP31533" s="104"/>
    </row>
    <row r="31534" spans="21:42" ht="15" customHeight="1" x14ac:dyDescent="0.25">
      <c r="U31534" s="104"/>
      <c r="AB31534" s="104"/>
      <c r="AC31534" s="104"/>
      <c r="AF31534" s="104"/>
      <c r="AG31534" s="104"/>
      <c r="AK31534" s="104"/>
      <c r="AL31534" s="104"/>
      <c r="AO31534" s="104"/>
      <c r="AP31534" s="104"/>
    </row>
    <row r="31535" spans="21:42" ht="15" customHeight="1" x14ac:dyDescent="0.25">
      <c r="U31535" s="104"/>
      <c r="AB31535" s="104"/>
      <c r="AC31535" s="104"/>
      <c r="AF31535" s="104"/>
      <c r="AG31535" s="104"/>
      <c r="AK31535" s="104"/>
      <c r="AL31535" s="104"/>
      <c r="AO31535" s="104"/>
      <c r="AP31535" s="104"/>
    </row>
    <row r="31536" spans="21:42" ht="15" customHeight="1" x14ac:dyDescent="0.25">
      <c r="U31536" s="104"/>
      <c r="AB31536" s="104"/>
      <c r="AC31536" s="104"/>
      <c r="AF31536" s="104"/>
      <c r="AG31536" s="104"/>
      <c r="AK31536" s="104"/>
      <c r="AL31536" s="104"/>
      <c r="AO31536" s="104"/>
      <c r="AP31536" s="104"/>
    </row>
    <row r="31537" spans="21:42" ht="15" customHeight="1" x14ac:dyDescent="0.25">
      <c r="U31537" s="104"/>
      <c r="AB31537" s="104"/>
      <c r="AC31537" s="104"/>
      <c r="AF31537" s="104"/>
      <c r="AG31537" s="104"/>
      <c r="AK31537" s="104"/>
      <c r="AL31537" s="104"/>
      <c r="AO31537" s="104"/>
      <c r="AP31537" s="104"/>
    </row>
    <row r="31538" spans="21:42" ht="15" customHeight="1" x14ac:dyDescent="0.25">
      <c r="U31538" s="104"/>
      <c r="AB31538" s="104"/>
      <c r="AC31538" s="104"/>
      <c r="AF31538" s="104"/>
      <c r="AG31538" s="104"/>
      <c r="AK31538" s="104"/>
      <c r="AL31538" s="104"/>
      <c r="AO31538" s="104"/>
      <c r="AP31538" s="104"/>
    </row>
    <row r="31539" spans="21:42" ht="15" customHeight="1" x14ac:dyDescent="0.25">
      <c r="U31539" s="104"/>
      <c r="AB31539" s="104"/>
      <c r="AC31539" s="104"/>
      <c r="AF31539" s="104"/>
      <c r="AG31539" s="104"/>
      <c r="AK31539" s="104"/>
      <c r="AL31539" s="104"/>
      <c r="AO31539" s="104"/>
      <c r="AP31539" s="104"/>
    </row>
    <row r="31540" spans="21:42" ht="15" customHeight="1" x14ac:dyDescent="0.25">
      <c r="U31540" s="104"/>
      <c r="AB31540" s="104"/>
      <c r="AC31540" s="104"/>
      <c r="AF31540" s="104"/>
      <c r="AG31540" s="104"/>
      <c r="AK31540" s="104"/>
      <c r="AL31540" s="104"/>
      <c r="AO31540" s="104"/>
      <c r="AP31540" s="104"/>
    </row>
    <row r="31541" spans="21:42" ht="15" customHeight="1" x14ac:dyDescent="0.25">
      <c r="U31541" s="104"/>
      <c r="AB31541" s="104"/>
      <c r="AC31541" s="104"/>
      <c r="AF31541" s="104"/>
      <c r="AG31541" s="104"/>
      <c r="AK31541" s="104"/>
      <c r="AL31541" s="104"/>
      <c r="AO31541" s="104"/>
      <c r="AP31541" s="104"/>
    </row>
    <row r="31542" spans="21:42" ht="15" customHeight="1" x14ac:dyDescent="0.25">
      <c r="U31542" s="104"/>
      <c r="AB31542" s="104"/>
      <c r="AC31542" s="104"/>
      <c r="AF31542" s="104"/>
      <c r="AG31542" s="104"/>
      <c r="AK31542" s="104"/>
      <c r="AL31542" s="104"/>
      <c r="AO31542" s="104"/>
      <c r="AP31542" s="104"/>
    </row>
    <row r="31543" spans="21:42" ht="15" customHeight="1" x14ac:dyDescent="0.25">
      <c r="U31543" s="104"/>
      <c r="AB31543" s="104"/>
      <c r="AC31543" s="104"/>
      <c r="AF31543" s="104"/>
      <c r="AG31543" s="104"/>
      <c r="AK31543" s="104"/>
      <c r="AL31543" s="104"/>
      <c r="AO31543" s="104"/>
      <c r="AP31543" s="104"/>
    </row>
    <row r="31544" spans="21:42" ht="15" customHeight="1" x14ac:dyDescent="0.25">
      <c r="U31544" s="104"/>
      <c r="AB31544" s="104"/>
      <c r="AC31544" s="104"/>
      <c r="AF31544" s="104"/>
      <c r="AG31544" s="104"/>
      <c r="AK31544" s="104"/>
      <c r="AL31544" s="104"/>
      <c r="AO31544" s="104"/>
      <c r="AP31544" s="104"/>
    </row>
    <row r="31545" spans="21:42" ht="15" customHeight="1" x14ac:dyDescent="0.25">
      <c r="U31545" s="104"/>
      <c r="AB31545" s="104"/>
      <c r="AC31545" s="104"/>
      <c r="AF31545" s="104"/>
      <c r="AG31545" s="104"/>
      <c r="AK31545" s="104"/>
      <c r="AL31545" s="104"/>
      <c r="AO31545" s="104"/>
      <c r="AP31545" s="104"/>
    </row>
    <row r="31546" spans="21:42" ht="15" customHeight="1" x14ac:dyDescent="0.25">
      <c r="U31546" s="104"/>
      <c r="AB31546" s="104"/>
      <c r="AC31546" s="104"/>
      <c r="AF31546" s="104"/>
      <c r="AG31546" s="104"/>
      <c r="AK31546" s="104"/>
      <c r="AL31546" s="104"/>
      <c r="AO31546" s="104"/>
      <c r="AP31546" s="104"/>
    </row>
    <row r="31547" spans="21:42" ht="15" customHeight="1" x14ac:dyDescent="0.25">
      <c r="U31547" s="104"/>
      <c r="AB31547" s="104"/>
      <c r="AC31547" s="104"/>
      <c r="AF31547" s="104"/>
      <c r="AG31547" s="104"/>
      <c r="AK31547" s="104"/>
      <c r="AL31547" s="104"/>
      <c r="AO31547" s="104"/>
      <c r="AP31547" s="104"/>
    </row>
    <row r="31548" spans="21:42" ht="15" customHeight="1" x14ac:dyDescent="0.25">
      <c r="U31548" s="104"/>
      <c r="AB31548" s="104"/>
      <c r="AC31548" s="104"/>
      <c r="AF31548" s="104"/>
      <c r="AG31548" s="104"/>
      <c r="AK31548" s="104"/>
      <c r="AL31548" s="104"/>
      <c r="AO31548" s="104"/>
      <c r="AP31548" s="104"/>
    </row>
    <row r="31549" spans="21:42" ht="15" customHeight="1" x14ac:dyDescent="0.25">
      <c r="U31549" s="104"/>
      <c r="AB31549" s="104"/>
      <c r="AC31549" s="104"/>
      <c r="AF31549" s="104"/>
      <c r="AG31549" s="104"/>
      <c r="AK31549" s="104"/>
      <c r="AL31549" s="104"/>
      <c r="AO31549" s="104"/>
      <c r="AP31549" s="104"/>
    </row>
    <row r="31550" spans="21:42" ht="15" customHeight="1" x14ac:dyDescent="0.25">
      <c r="U31550" s="104"/>
      <c r="AB31550" s="104"/>
      <c r="AC31550" s="104"/>
      <c r="AF31550" s="104"/>
      <c r="AG31550" s="104"/>
      <c r="AK31550" s="104"/>
      <c r="AL31550" s="104"/>
      <c r="AO31550" s="104"/>
      <c r="AP31550" s="104"/>
    </row>
    <row r="31551" spans="21:42" ht="15" customHeight="1" x14ac:dyDescent="0.25">
      <c r="U31551" s="104"/>
      <c r="AB31551" s="104"/>
      <c r="AC31551" s="104"/>
      <c r="AF31551" s="104"/>
      <c r="AG31551" s="104"/>
      <c r="AK31551" s="104"/>
      <c r="AL31551" s="104"/>
      <c r="AO31551" s="104"/>
      <c r="AP31551" s="104"/>
    </row>
    <row r="31552" spans="21:42" ht="15" customHeight="1" x14ac:dyDescent="0.25">
      <c r="U31552" s="104"/>
      <c r="AB31552" s="104"/>
      <c r="AC31552" s="104"/>
      <c r="AF31552" s="104"/>
      <c r="AG31552" s="104"/>
      <c r="AK31552" s="104"/>
      <c r="AL31552" s="104"/>
      <c r="AO31552" s="104"/>
      <c r="AP31552" s="104"/>
    </row>
    <row r="31553" spans="21:42" ht="15" customHeight="1" x14ac:dyDescent="0.25">
      <c r="U31553" s="104"/>
      <c r="AB31553" s="104"/>
      <c r="AC31553" s="104"/>
      <c r="AF31553" s="104"/>
      <c r="AG31553" s="104"/>
      <c r="AK31553" s="104"/>
      <c r="AL31553" s="104"/>
      <c r="AO31553" s="104"/>
      <c r="AP31553" s="104"/>
    </row>
    <row r="31554" spans="21:42" ht="15" customHeight="1" x14ac:dyDescent="0.25">
      <c r="U31554" s="104"/>
      <c r="AB31554" s="104"/>
      <c r="AC31554" s="104"/>
      <c r="AF31554" s="104"/>
      <c r="AG31554" s="104"/>
      <c r="AK31554" s="104"/>
      <c r="AL31554" s="104"/>
      <c r="AO31554" s="104"/>
      <c r="AP31554" s="104"/>
    </row>
    <row r="31555" spans="21:42" ht="15" customHeight="1" x14ac:dyDescent="0.25">
      <c r="U31555" s="104"/>
      <c r="AB31555" s="104"/>
      <c r="AC31555" s="104"/>
      <c r="AF31555" s="104"/>
      <c r="AG31555" s="104"/>
      <c r="AK31555" s="104"/>
      <c r="AL31555" s="104"/>
      <c r="AO31555" s="104"/>
      <c r="AP31555" s="104"/>
    </row>
    <row r="31556" spans="21:42" ht="15" customHeight="1" x14ac:dyDescent="0.25">
      <c r="U31556" s="104"/>
      <c r="AB31556" s="104"/>
      <c r="AC31556" s="104"/>
      <c r="AF31556" s="104"/>
      <c r="AG31556" s="104"/>
      <c r="AK31556" s="104"/>
      <c r="AL31556" s="104"/>
      <c r="AO31556" s="104"/>
      <c r="AP31556" s="104"/>
    </row>
    <row r="31557" spans="21:42" ht="15" customHeight="1" x14ac:dyDescent="0.25">
      <c r="U31557" s="104"/>
      <c r="AB31557" s="104"/>
      <c r="AC31557" s="104"/>
      <c r="AF31557" s="104"/>
      <c r="AG31557" s="104"/>
      <c r="AK31557" s="104"/>
      <c r="AL31557" s="104"/>
      <c r="AO31557" s="104"/>
      <c r="AP31557" s="104"/>
    </row>
    <row r="31558" spans="21:42" ht="15" customHeight="1" x14ac:dyDescent="0.25">
      <c r="U31558" s="104"/>
      <c r="AB31558" s="104"/>
      <c r="AC31558" s="104"/>
      <c r="AF31558" s="104"/>
      <c r="AG31558" s="104"/>
      <c r="AK31558" s="104"/>
      <c r="AL31558" s="104"/>
      <c r="AO31558" s="104"/>
      <c r="AP31558" s="104"/>
    </row>
    <row r="31559" spans="21:42" ht="15" customHeight="1" x14ac:dyDescent="0.25">
      <c r="U31559" s="104"/>
      <c r="AB31559" s="104"/>
      <c r="AC31559" s="104"/>
      <c r="AF31559" s="104"/>
      <c r="AG31559" s="104"/>
      <c r="AK31559" s="104"/>
      <c r="AL31559" s="104"/>
      <c r="AO31559" s="104"/>
      <c r="AP31559" s="104"/>
    </row>
    <row r="31560" spans="21:42" ht="15" customHeight="1" x14ac:dyDescent="0.25">
      <c r="U31560" s="104"/>
      <c r="AB31560" s="104"/>
      <c r="AC31560" s="104"/>
      <c r="AF31560" s="104"/>
      <c r="AG31560" s="104"/>
      <c r="AK31560" s="104"/>
      <c r="AL31560" s="104"/>
      <c r="AO31560" s="104"/>
      <c r="AP31560" s="104"/>
    </row>
    <row r="31561" spans="21:42" ht="15" customHeight="1" x14ac:dyDescent="0.25">
      <c r="U31561" s="104"/>
      <c r="AB31561" s="104"/>
      <c r="AC31561" s="104"/>
      <c r="AF31561" s="104"/>
      <c r="AG31561" s="104"/>
      <c r="AK31561" s="104"/>
      <c r="AL31561" s="104"/>
      <c r="AO31561" s="104"/>
      <c r="AP31561" s="104"/>
    </row>
    <row r="31562" spans="21:42" ht="15" customHeight="1" x14ac:dyDescent="0.25">
      <c r="U31562" s="104"/>
      <c r="AB31562" s="104"/>
      <c r="AC31562" s="104"/>
      <c r="AF31562" s="104"/>
      <c r="AG31562" s="104"/>
      <c r="AK31562" s="104"/>
      <c r="AL31562" s="104"/>
      <c r="AO31562" s="104"/>
      <c r="AP31562" s="104"/>
    </row>
    <row r="31563" spans="21:42" ht="15" customHeight="1" x14ac:dyDescent="0.25">
      <c r="U31563" s="104"/>
      <c r="AB31563" s="104"/>
      <c r="AC31563" s="104"/>
      <c r="AF31563" s="104"/>
      <c r="AG31563" s="104"/>
      <c r="AK31563" s="104"/>
      <c r="AL31563" s="104"/>
      <c r="AO31563" s="104"/>
      <c r="AP31563" s="104"/>
    </row>
    <row r="31564" spans="21:42" ht="15" customHeight="1" x14ac:dyDescent="0.25">
      <c r="U31564" s="104"/>
      <c r="AB31564" s="104"/>
      <c r="AC31564" s="104"/>
      <c r="AF31564" s="104"/>
      <c r="AG31564" s="104"/>
      <c r="AK31564" s="104"/>
      <c r="AL31564" s="104"/>
      <c r="AO31564" s="104"/>
      <c r="AP31564" s="104"/>
    </row>
    <row r="31565" spans="21:42" ht="15" customHeight="1" x14ac:dyDescent="0.25">
      <c r="U31565" s="104"/>
      <c r="AB31565" s="104"/>
      <c r="AC31565" s="104"/>
      <c r="AF31565" s="104"/>
      <c r="AG31565" s="104"/>
      <c r="AK31565" s="104"/>
      <c r="AL31565" s="104"/>
      <c r="AO31565" s="104"/>
      <c r="AP31565" s="104"/>
    </row>
    <row r="31566" spans="21:42" ht="15" customHeight="1" x14ac:dyDescent="0.25">
      <c r="U31566" s="104"/>
      <c r="AB31566" s="104"/>
      <c r="AC31566" s="104"/>
      <c r="AF31566" s="104"/>
      <c r="AG31566" s="104"/>
      <c r="AK31566" s="104"/>
      <c r="AL31566" s="104"/>
      <c r="AO31566" s="104"/>
      <c r="AP31566" s="104"/>
    </row>
    <row r="31567" spans="21:42" ht="15" customHeight="1" x14ac:dyDescent="0.25">
      <c r="U31567" s="104"/>
      <c r="AB31567" s="104"/>
      <c r="AC31567" s="104"/>
      <c r="AF31567" s="104"/>
      <c r="AG31567" s="104"/>
      <c r="AK31567" s="104"/>
      <c r="AL31567" s="104"/>
      <c r="AO31567" s="104"/>
      <c r="AP31567" s="104"/>
    </row>
    <row r="31568" spans="21:42" ht="15" customHeight="1" x14ac:dyDescent="0.25">
      <c r="U31568" s="104"/>
      <c r="AB31568" s="104"/>
      <c r="AC31568" s="104"/>
      <c r="AF31568" s="104"/>
      <c r="AG31568" s="104"/>
      <c r="AK31568" s="104"/>
      <c r="AL31568" s="104"/>
      <c r="AO31568" s="104"/>
      <c r="AP31568" s="104"/>
    </row>
    <row r="31569" spans="21:42" ht="15" customHeight="1" x14ac:dyDescent="0.25">
      <c r="U31569" s="104"/>
      <c r="AB31569" s="104"/>
      <c r="AC31569" s="104"/>
      <c r="AF31569" s="104"/>
      <c r="AG31569" s="104"/>
      <c r="AK31569" s="104"/>
      <c r="AL31569" s="104"/>
      <c r="AO31569" s="104"/>
      <c r="AP31569" s="104"/>
    </row>
    <row r="31570" spans="21:42" ht="15" customHeight="1" x14ac:dyDescent="0.25">
      <c r="U31570" s="104"/>
      <c r="AB31570" s="104"/>
      <c r="AC31570" s="104"/>
      <c r="AF31570" s="104"/>
      <c r="AG31570" s="104"/>
      <c r="AK31570" s="104"/>
      <c r="AL31570" s="104"/>
      <c r="AO31570" s="104"/>
      <c r="AP31570" s="104"/>
    </row>
    <row r="31571" spans="21:42" ht="15" customHeight="1" x14ac:dyDescent="0.25">
      <c r="U31571" s="104"/>
      <c r="AB31571" s="104"/>
      <c r="AC31571" s="104"/>
      <c r="AF31571" s="104"/>
      <c r="AG31571" s="104"/>
      <c r="AK31571" s="104"/>
      <c r="AL31571" s="104"/>
      <c r="AO31571" s="104"/>
      <c r="AP31571" s="104"/>
    </row>
    <row r="31572" spans="21:42" ht="15" customHeight="1" x14ac:dyDescent="0.25">
      <c r="U31572" s="104"/>
      <c r="AB31572" s="104"/>
      <c r="AC31572" s="104"/>
      <c r="AF31572" s="104"/>
      <c r="AG31572" s="104"/>
      <c r="AK31572" s="104"/>
      <c r="AL31572" s="104"/>
      <c r="AO31572" s="104"/>
      <c r="AP31572" s="104"/>
    </row>
    <row r="31573" spans="21:42" ht="15" customHeight="1" x14ac:dyDescent="0.25">
      <c r="U31573" s="104"/>
      <c r="AB31573" s="104"/>
      <c r="AC31573" s="104"/>
      <c r="AF31573" s="104"/>
      <c r="AG31573" s="104"/>
      <c r="AK31573" s="104"/>
      <c r="AL31573" s="104"/>
      <c r="AO31573" s="104"/>
      <c r="AP31573" s="104"/>
    </row>
    <row r="31574" spans="21:42" ht="15" customHeight="1" x14ac:dyDescent="0.25">
      <c r="U31574" s="104"/>
      <c r="AB31574" s="104"/>
      <c r="AC31574" s="104"/>
      <c r="AF31574" s="104"/>
      <c r="AG31574" s="104"/>
      <c r="AK31574" s="104"/>
      <c r="AL31574" s="104"/>
      <c r="AO31574" s="104"/>
      <c r="AP31574" s="104"/>
    </row>
    <row r="31575" spans="21:42" ht="15" customHeight="1" x14ac:dyDescent="0.25">
      <c r="U31575" s="104"/>
      <c r="AB31575" s="104"/>
      <c r="AC31575" s="104"/>
      <c r="AF31575" s="104"/>
      <c r="AG31575" s="104"/>
      <c r="AK31575" s="104"/>
      <c r="AL31575" s="104"/>
      <c r="AO31575" s="104"/>
      <c r="AP31575" s="104"/>
    </row>
    <row r="31576" spans="21:42" ht="15" customHeight="1" x14ac:dyDescent="0.25">
      <c r="U31576" s="104"/>
      <c r="AB31576" s="104"/>
      <c r="AC31576" s="104"/>
      <c r="AF31576" s="104"/>
      <c r="AG31576" s="104"/>
      <c r="AK31576" s="104"/>
      <c r="AL31576" s="104"/>
      <c r="AO31576" s="104"/>
      <c r="AP31576" s="104"/>
    </row>
    <row r="31577" spans="21:42" ht="15" customHeight="1" x14ac:dyDescent="0.25">
      <c r="U31577" s="104"/>
      <c r="AB31577" s="104"/>
      <c r="AC31577" s="104"/>
      <c r="AF31577" s="104"/>
      <c r="AG31577" s="104"/>
      <c r="AK31577" s="104"/>
      <c r="AL31577" s="104"/>
      <c r="AO31577" s="104"/>
      <c r="AP31577" s="104"/>
    </row>
    <row r="31578" spans="21:42" ht="15" customHeight="1" x14ac:dyDescent="0.25">
      <c r="U31578" s="104"/>
      <c r="AB31578" s="104"/>
      <c r="AC31578" s="104"/>
      <c r="AF31578" s="104"/>
      <c r="AG31578" s="104"/>
      <c r="AK31578" s="104"/>
      <c r="AL31578" s="104"/>
      <c r="AO31578" s="104"/>
      <c r="AP31578" s="104"/>
    </row>
    <row r="31579" spans="21:42" ht="15" customHeight="1" x14ac:dyDescent="0.25">
      <c r="U31579" s="104"/>
      <c r="AB31579" s="104"/>
      <c r="AC31579" s="104"/>
      <c r="AF31579" s="104"/>
      <c r="AG31579" s="104"/>
      <c r="AK31579" s="104"/>
      <c r="AL31579" s="104"/>
      <c r="AO31579" s="104"/>
      <c r="AP31579" s="104"/>
    </row>
    <row r="31580" spans="21:42" ht="15" customHeight="1" x14ac:dyDescent="0.25">
      <c r="U31580" s="104"/>
      <c r="AB31580" s="104"/>
      <c r="AC31580" s="104"/>
      <c r="AF31580" s="104"/>
      <c r="AG31580" s="104"/>
      <c r="AK31580" s="104"/>
      <c r="AL31580" s="104"/>
      <c r="AO31580" s="104"/>
      <c r="AP31580" s="104"/>
    </row>
    <row r="31581" spans="21:42" ht="15" customHeight="1" x14ac:dyDescent="0.25">
      <c r="U31581" s="104"/>
      <c r="AB31581" s="104"/>
      <c r="AC31581" s="104"/>
      <c r="AF31581" s="104"/>
      <c r="AG31581" s="104"/>
      <c r="AK31581" s="104"/>
      <c r="AL31581" s="104"/>
      <c r="AO31581" s="104"/>
      <c r="AP31581" s="104"/>
    </row>
    <row r="31582" spans="21:42" ht="15" customHeight="1" x14ac:dyDescent="0.25">
      <c r="U31582" s="104"/>
      <c r="AB31582" s="104"/>
      <c r="AC31582" s="104"/>
      <c r="AF31582" s="104"/>
      <c r="AG31582" s="104"/>
      <c r="AK31582" s="104"/>
      <c r="AL31582" s="104"/>
      <c r="AO31582" s="104"/>
      <c r="AP31582" s="104"/>
    </row>
    <row r="31583" spans="21:42" ht="15" customHeight="1" x14ac:dyDescent="0.25">
      <c r="U31583" s="104"/>
      <c r="AB31583" s="104"/>
      <c r="AC31583" s="104"/>
      <c r="AF31583" s="104"/>
      <c r="AG31583" s="104"/>
      <c r="AK31583" s="104"/>
      <c r="AL31583" s="104"/>
      <c r="AO31583" s="104"/>
      <c r="AP31583" s="104"/>
    </row>
    <row r="31584" spans="21:42" ht="15" customHeight="1" x14ac:dyDescent="0.25">
      <c r="U31584" s="104"/>
      <c r="AB31584" s="104"/>
      <c r="AC31584" s="104"/>
      <c r="AF31584" s="104"/>
      <c r="AG31584" s="104"/>
      <c r="AK31584" s="104"/>
      <c r="AL31584" s="104"/>
      <c r="AO31584" s="104"/>
      <c r="AP31584" s="104"/>
    </row>
    <row r="31585" spans="21:42" ht="15" customHeight="1" x14ac:dyDescent="0.25">
      <c r="U31585" s="104"/>
      <c r="AB31585" s="104"/>
      <c r="AC31585" s="104"/>
      <c r="AF31585" s="104"/>
      <c r="AG31585" s="104"/>
      <c r="AK31585" s="104"/>
      <c r="AL31585" s="104"/>
      <c r="AO31585" s="104"/>
      <c r="AP31585" s="104"/>
    </row>
    <row r="31586" spans="21:42" ht="15" customHeight="1" x14ac:dyDescent="0.25">
      <c r="U31586" s="104"/>
      <c r="AB31586" s="104"/>
      <c r="AC31586" s="104"/>
      <c r="AF31586" s="104"/>
      <c r="AG31586" s="104"/>
      <c r="AK31586" s="104"/>
      <c r="AL31586" s="104"/>
      <c r="AO31586" s="104"/>
      <c r="AP31586" s="104"/>
    </row>
    <row r="31587" spans="21:42" ht="15" customHeight="1" x14ac:dyDescent="0.25">
      <c r="U31587" s="104"/>
      <c r="AB31587" s="104"/>
      <c r="AC31587" s="104"/>
      <c r="AF31587" s="104"/>
      <c r="AG31587" s="104"/>
      <c r="AK31587" s="104"/>
      <c r="AL31587" s="104"/>
      <c r="AO31587" s="104"/>
      <c r="AP31587" s="104"/>
    </row>
    <row r="31588" spans="21:42" ht="15" customHeight="1" x14ac:dyDescent="0.25">
      <c r="U31588" s="104"/>
      <c r="AB31588" s="104"/>
      <c r="AC31588" s="104"/>
      <c r="AF31588" s="104"/>
      <c r="AG31588" s="104"/>
      <c r="AK31588" s="104"/>
      <c r="AL31588" s="104"/>
      <c r="AO31588" s="104"/>
      <c r="AP31588" s="104"/>
    </row>
    <row r="31589" spans="21:42" ht="15" customHeight="1" x14ac:dyDescent="0.25">
      <c r="U31589" s="104"/>
      <c r="AB31589" s="104"/>
      <c r="AC31589" s="104"/>
      <c r="AF31589" s="104"/>
      <c r="AG31589" s="104"/>
      <c r="AK31589" s="104"/>
      <c r="AL31589" s="104"/>
      <c r="AO31589" s="104"/>
      <c r="AP31589" s="104"/>
    </row>
    <row r="31590" spans="21:42" ht="15" customHeight="1" x14ac:dyDescent="0.25">
      <c r="U31590" s="104"/>
      <c r="AB31590" s="104"/>
      <c r="AC31590" s="104"/>
      <c r="AF31590" s="104"/>
      <c r="AG31590" s="104"/>
      <c r="AK31590" s="104"/>
      <c r="AL31590" s="104"/>
      <c r="AO31590" s="104"/>
      <c r="AP31590" s="104"/>
    </row>
    <row r="31591" spans="21:42" ht="15" customHeight="1" x14ac:dyDescent="0.25">
      <c r="U31591" s="104"/>
      <c r="AB31591" s="104"/>
      <c r="AC31591" s="104"/>
      <c r="AF31591" s="104"/>
      <c r="AG31591" s="104"/>
      <c r="AK31591" s="104"/>
      <c r="AL31591" s="104"/>
      <c r="AO31591" s="104"/>
      <c r="AP31591" s="104"/>
    </row>
    <row r="31592" spans="21:42" ht="15" customHeight="1" x14ac:dyDescent="0.25">
      <c r="U31592" s="104"/>
      <c r="AB31592" s="104"/>
      <c r="AC31592" s="104"/>
      <c r="AF31592" s="104"/>
      <c r="AG31592" s="104"/>
      <c r="AK31592" s="104"/>
      <c r="AL31592" s="104"/>
      <c r="AO31592" s="104"/>
      <c r="AP31592" s="104"/>
    </row>
    <row r="31593" spans="21:42" ht="15" customHeight="1" x14ac:dyDescent="0.25">
      <c r="U31593" s="104"/>
      <c r="AB31593" s="104"/>
      <c r="AC31593" s="104"/>
      <c r="AF31593" s="104"/>
      <c r="AG31593" s="104"/>
      <c r="AK31593" s="104"/>
      <c r="AL31593" s="104"/>
      <c r="AO31593" s="104"/>
      <c r="AP31593" s="104"/>
    </row>
    <row r="31594" spans="21:42" ht="15" customHeight="1" x14ac:dyDescent="0.25">
      <c r="U31594" s="104"/>
      <c r="AB31594" s="104"/>
      <c r="AC31594" s="104"/>
      <c r="AF31594" s="104"/>
      <c r="AG31594" s="104"/>
      <c r="AK31594" s="104"/>
      <c r="AL31594" s="104"/>
      <c r="AO31594" s="104"/>
      <c r="AP31594" s="104"/>
    </row>
    <row r="31595" spans="21:42" ht="15" customHeight="1" x14ac:dyDescent="0.25">
      <c r="U31595" s="104"/>
      <c r="AB31595" s="104"/>
      <c r="AC31595" s="104"/>
      <c r="AF31595" s="104"/>
      <c r="AG31595" s="104"/>
      <c r="AK31595" s="104"/>
      <c r="AL31595" s="104"/>
      <c r="AO31595" s="104"/>
      <c r="AP31595" s="104"/>
    </row>
    <row r="31596" spans="21:42" ht="15" customHeight="1" x14ac:dyDescent="0.25">
      <c r="U31596" s="104"/>
      <c r="AB31596" s="104"/>
      <c r="AC31596" s="104"/>
      <c r="AF31596" s="104"/>
      <c r="AG31596" s="104"/>
      <c r="AK31596" s="104"/>
      <c r="AL31596" s="104"/>
      <c r="AO31596" s="104"/>
      <c r="AP31596" s="104"/>
    </row>
    <row r="31597" spans="21:42" ht="15" customHeight="1" x14ac:dyDescent="0.25">
      <c r="U31597" s="104"/>
      <c r="AB31597" s="104"/>
      <c r="AC31597" s="104"/>
      <c r="AF31597" s="104"/>
      <c r="AG31597" s="104"/>
      <c r="AK31597" s="104"/>
      <c r="AL31597" s="104"/>
      <c r="AO31597" s="104"/>
      <c r="AP31597" s="104"/>
    </row>
    <row r="31598" spans="21:42" ht="15" customHeight="1" x14ac:dyDescent="0.25">
      <c r="U31598" s="104"/>
      <c r="AB31598" s="104"/>
      <c r="AC31598" s="104"/>
      <c r="AF31598" s="104"/>
      <c r="AG31598" s="104"/>
      <c r="AK31598" s="104"/>
      <c r="AL31598" s="104"/>
      <c r="AO31598" s="104"/>
      <c r="AP31598" s="104"/>
    </row>
    <row r="31599" spans="21:42" ht="15" customHeight="1" x14ac:dyDescent="0.25">
      <c r="U31599" s="104"/>
      <c r="AB31599" s="104"/>
      <c r="AC31599" s="104"/>
      <c r="AF31599" s="104"/>
      <c r="AG31599" s="104"/>
      <c r="AK31599" s="104"/>
      <c r="AL31599" s="104"/>
      <c r="AO31599" s="104"/>
      <c r="AP31599" s="104"/>
    </row>
    <row r="31600" spans="21:42" ht="15" customHeight="1" x14ac:dyDescent="0.25">
      <c r="U31600" s="104"/>
      <c r="AB31600" s="104"/>
      <c r="AC31600" s="104"/>
      <c r="AF31600" s="104"/>
      <c r="AG31600" s="104"/>
      <c r="AK31600" s="104"/>
      <c r="AL31600" s="104"/>
      <c r="AO31600" s="104"/>
      <c r="AP31600" s="104"/>
    </row>
    <row r="31601" spans="21:42" ht="15" customHeight="1" x14ac:dyDescent="0.25">
      <c r="U31601" s="104"/>
      <c r="AB31601" s="104"/>
      <c r="AC31601" s="104"/>
      <c r="AF31601" s="104"/>
      <c r="AG31601" s="104"/>
      <c r="AK31601" s="104"/>
      <c r="AL31601" s="104"/>
      <c r="AO31601" s="104"/>
      <c r="AP31601" s="104"/>
    </row>
    <row r="31602" spans="21:42" ht="15" customHeight="1" x14ac:dyDescent="0.25">
      <c r="U31602" s="104"/>
      <c r="AB31602" s="104"/>
      <c r="AC31602" s="104"/>
      <c r="AF31602" s="104"/>
      <c r="AG31602" s="104"/>
      <c r="AK31602" s="104"/>
      <c r="AL31602" s="104"/>
      <c r="AO31602" s="104"/>
      <c r="AP31602" s="104"/>
    </row>
    <row r="31603" spans="21:42" ht="15" customHeight="1" x14ac:dyDescent="0.25">
      <c r="U31603" s="104"/>
      <c r="AB31603" s="104"/>
      <c r="AC31603" s="104"/>
      <c r="AF31603" s="104"/>
      <c r="AG31603" s="104"/>
      <c r="AK31603" s="104"/>
      <c r="AL31603" s="104"/>
      <c r="AO31603" s="104"/>
      <c r="AP31603" s="104"/>
    </row>
    <row r="31604" spans="21:42" ht="15" customHeight="1" x14ac:dyDescent="0.25">
      <c r="U31604" s="104"/>
      <c r="AB31604" s="104"/>
      <c r="AC31604" s="104"/>
      <c r="AF31604" s="104"/>
      <c r="AG31604" s="104"/>
      <c r="AK31604" s="104"/>
      <c r="AL31604" s="104"/>
      <c r="AO31604" s="104"/>
      <c r="AP31604" s="104"/>
    </row>
    <row r="31605" spans="21:42" ht="15" customHeight="1" x14ac:dyDescent="0.25">
      <c r="U31605" s="104"/>
      <c r="AB31605" s="104"/>
      <c r="AC31605" s="104"/>
      <c r="AF31605" s="104"/>
      <c r="AG31605" s="104"/>
      <c r="AK31605" s="104"/>
      <c r="AL31605" s="104"/>
      <c r="AO31605" s="104"/>
      <c r="AP31605" s="104"/>
    </row>
    <row r="31606" spans="21:42" ht="15" customHeight="1" x14ac:dyDescent="0.25">
      <c r="U31606" s="104"/>
      <c r="AB31606" s="104"/>
      <c r="AC31606" s="104"/>
      <c r="AF31606" s="104"/>
      <c r="AG31606" s="104"/>
      <c r="AK31606" s="104"/>
      <c r="AL31606" s="104"/>
      <c r="AO31606" s="104"/>
      <c r="AP31606" s="104"/>
    </row>
    <row r="31607" spans="21:42" ht="15" customHeight="1" x14ac:dyDescent="0.25">
      <c r="U31607" s="104"/>
      <c r="AB31607" s="104"/>
      <c r="AC31607" s="104"/>
      <c r="AF31607" s="104"/>
      <c r="AG31607" s="104"/>
      <c r="AK31607" s="104"/>
      <c r="AL31607" s="104"/>
      <c r="AO31607" s="104"/>
      <c r="AP31607" s="104"/>
    </row>
    <row r="31608" spans="21:42" ht="15" customHeight="1" x14ac:dyDescent="0.25">
      <c r="U31608" s="104"/>
      <c r="AB31608" s="104"/>
      <c r="AC31608" s="104"/>
      <c r="AF31608" s="104"/>
      <c r="AG31608" s="104"/>
      <c r="AK31608" s="104"/>
      <c r="AL31608" s="104"/>
      <c r="AO31608" s="104"/>
      <c r="AP31608" s="104"/>
    </row>
    <row r="31609" spans="21:42" ht="15" customHeight="1" x14ac:dyDescent="0.25">
      <c r="U31609" s="104"/>
      <c r="AB31609" s="104"/>
      <c r="AC31609" s="104"/>
      <c r="AF31609" s="104"/>
      <c r="AG31609" s="104"/>
      <c r="AK31609" s="104"/>
      <c r="AL31609" s="104"/>
      <c r="AO31609" s="104"/>
      <c r="AP31609" s="104"/>
    </row>
    <row r="31610" spans="21:42" ht="15" customHeight="1" x14ac:dyDescent="0.25">
      <c r="U31610" s="104"/>
      <c r="AB31610" s="104"/>
      <c r="AC31610" s="104"/>
      <c r="AF31610" s="104"/>
      <c r="AG31610" s="104"/>
      <c r="AK31610" s="104"/>
      <c r="AL31610" s="104"/>
      <c r="AO31610" s="104"/>
      <c r="AP31610" s="104"/>
    </row>
    <row r="31611" spans="21:42" ht="15" customHeight="1" x14ac:dyDescent="0.25">
      <c r="U31611" s="104"/>
      <c r="AB31611" s="104"/>
      <c r="AC31611" s="104"/>
      <c r="AF31611" s="104"/>
      <c r="AG31611" s="104"/>
      <c r="AK31611" s="104"/>
      <c r="AL31611" s="104"/>
      <c r="AO31611" s="104"/>
      <c r="AP31611" s="104"/>
    </row>
    <row r="31612" spans="21:42" ht="15" customHeight="1" x14ac:dyDescent="0.25">
      <c r="U31612" s="104"/>
      <c r="AB31612" s="104"/>
      <c r="AC31612" s="104"/>
      <c r="AF31612" s="104"/>
      <c r="AG31612" s="104"/>
      <c r="AK31612" s="104"/>
      <c r="AL31612" s="104"/>
      <c r="AO31612" s="104"/>
      <c r="AP31612" s="104"/>
    </row>
    <row r="31613" spans="21:42" ht="15" customHeight="1" x14ac:dyDescent="0.25">
      <c r="U31613" s="104"/>
      <c r="AB31613" s="104"/>
      <c r="AC31613" s="104"/>
      <c r="AF31613" s="104"/>
      <c r="AG31613" s="104"/>
      <c r="AK31613" s="104"/>
      <c r="AL31613" s="104"/>
      <c r="AO31613" s="104"/>
      <c r="AP31613" s="104"/>
    </row>
    <row r="31614" spans="21:42" ht="15" customHeight="1" x14ac:dyDescent="0.25">
      <c r="U31614" s="104"/>
      <c r="AB31614" s="104"/>
      <c r="AC31614" s="104"/>
      <c r="AF31614" s="104"/>
      <c r="AG31614" s="104"/>
      <c r="AK31614" s="104"/>
      <c r="AL31614" s="104"/>
      <c r="AO31614" s="104"/>
      <c r="AP31614" s="104"/>
    </row>
    <row r="31615" spans="21:42" ht="15" customHeight="1" x14ac:dyDescent="0.25">
      <c r="U31615" s="104"/>
      <c r="AB31615" s="104"/>
      <c r="AC31615" s="104"/>
      <c r="AF31615" s="104"/>
      <c r="AG31615" s="104"/>
      <c r="AK31615" s="104"/>
      <c r="AL31615" s="104"/>
      <c r="AO31615" s="104"/>
      <c r="AP31615" s="104"/>
    </row>
    <row r="31616" spans="21:42" ht="15" customHeight="1" x14ac:dyDescent="0.25">
      <c r="U31616" s="104"/>
      <c r="AB31616" s="104"/>
      <c r="AC31616" s="104"/>
      <c r="AF31616" s="104"/>
      <c r="AG31616" s="104"/>
      <c r="AK31616" s="104"/>
      <c r="AL31616" s="104"/>
      <c r="AO31616" s="104"/>
      <c r="AP31616" s="104"/>
    </row>
    <row r="31617" spans="21:42" ht="15" customHeight="1" x14ac:dyDescent="0.25">
      <c r="U31617" s="104"/>
      <c r="AB31617" s="104"/>
      <c r="AC31617" s="104"/>
      <c r="AF31617" s="104"/>
      <c r="AG31617" s="104"/>
      <c r="AK31617" s="104"/>
      <c r="AL31617" s="104"/>
      <c r="AO31617" s="104"/>
      <c r="AP31617" s="104"/>
    </row>
    <row r="31618" spans="21:42" ht="15" customHeight="1" x14ac:dyDescent="0.25">
      <c r="U31618" s="104"/>
      <c r="AB31618" s="104"/>
      <c r="AC31618" s="104"/>
      <c r="AF31618" s="104"/>
      <c r="AG31618" s="104"/>
      <c r="AK31618" s="104"/>
      <c r="AL31618" s="104"/>
      <c r="AO31618" s="104"/>
      <c r="AP31618" s="104"/>
    </row>
    <row r="31619" spans="21:42" ht="15" customHeight="1" x14ac:dyDescent="0.25">
      <c r="U31619" s="104"/>
      <c r="AB31619" s="104"/>
      <c r="AC31619" s="104"/>
      <c r="AF31619" s="104"/>
      <c r="AG31619" s="104"/>
      <c r="AK31619" s="104"/>
      <c r="AL31619" s="104"/>
      <c r="AO31619" s="104"/>
      <c r="AP31619" s="104"/>
    </row>
    <row r="31620" spans="21:42" ht="15" customHeight="1" x14ac:dyDescent="0.25">
      <c r="U31620" s="104"/>
      <c r="AB31620" s="104"/>
      <c r="AC31620" s="104"/>
      <c r="AF31620" s="104"/>
      <c r="AG31620" s="104"/>
      <c r="AK31620" s="104"/>
      <c r="AL31620" s="104"/>
      <c r="AO31620" s="104"/>
      <c r="AP31620" s="104"/>
    </row>
    <row r="31621" spans="21:42" ht="15" customHeight="1" x14ac:dyDescent="0.25">
      <c r="U31621" s="104"/>
      <c r="AB31621" s="104"/>
      <c r="AC31621" s="104"/>
      <c r="AF31621" s="104"/>
      <c r="AG31621" s="104"/>
      <c r="AK31621" s="104"/>
      <c r="AL31621" s="104"/>
      <c r="AO31621" s="104"/>
      <c r="AP31621" s="104"/>
    </row>
    <row r="31622" spans="21:42" ht="15" customHeight="1" x14ac:dyDescent="0.25">
      <c r="U31622" s="104"/>
      <c r="AB31622" s="104"/>
      <c r="AC31622" s="104"/>
      <c r="AF31622" s="104"/>
      <c r="AG31622" s="104"/>
      <c r="AK31622" s="104"/>
      <c r="AL31622" s="104"/>
      <c r="AO31622" s="104"/>
      <c r="AP31622" s="104"/>
    </row>
    <row r="31623" spans="21:42" ht="15" customHeight="1" x14ac:dyDescent="0.25">
      <c r="U31623" s="104"/>
      <c r="AB31623" s="104"/>
      <c r="AC31623" s="104"/>
      <c r="AF31623" s="104"/>
      <c r="AG31623" s="104"/>
      <c r="AK31623" s="104"/>
      <c r="AL31623" s="104"/>
      <c r="AO31623" s="104"/>
      <c r="AP31623" s="104"/>
    </row>
    <row r="31624" spans="21:42" ht="15" customHeight="1" x14ac:dyDescent="0.25">
      <c r="U31624" s="104"/>
      <c r="AB31624" s="104"/>
      <c r="AC31624" s="104"/>
      <c r="AF31624" s="104"/>
      <c r="AG31624" s="104"/>
      <c r="AK31624" s="104"/>
      <c r="AL31624" s="104"/>
      <c r="AO31624" s="104"/>
      <c r="AP31624" s="104"/>
    </row>
    <row r="31625" spans="21:42" ht="15" customHeight="1" x14ac:dyDescent="0.25">
      <c r="U31625" s="104"/>
      <c r="AB31625" s="104"/>
      <c r="AC31625" s="104"/>
      <c r="AF31625" s="104"/>
      <c r="AG31625" s="104"/>
      <c r="AK31625" s="104"/>
      <c r="AL31625" s="104"/>
      <c r="AO31625" s="104"/>
      <c r="AP31625" s="104"/>
    </row>
    <row r="31626" spans="21:42" ht="15" customHeight="1" x14ac:dyDescent="0.25">
      <c r="U31626" s="104"/>
      <c r="AB31626" s="104"/>
      <c r="AC31626" s="104"/>
      <c r="AF31626" s="104"/>
      <c r="AG31626" s="104"/>
      <c r="AK31626" s="104"/>
      <c r="AL31626" s="104"/>
      <c r="AO31626" s="104"/>
      <c r="AP31626" s="104"/>
    </row>
    <row r="31627" spans="21:42" ht="15" customHeight="1" x14ac:dyDescent="0.25">
      <c r="U31627" s="104"/>
      <c r="AB31627" s="104"/>
      <c r="AC31627" s="104"/>
      <c r="AF31627" s="104"/>
      <c r="AG31627" s="104"/>
      <c r="AK31627" s="104"/>
      <c r="AL31627" s="104"/>
      <c r="AO31627" s="104"/>
      <c r="AP31627" s="104"/>
    </row>
    <row r="31628" spans="21:42" ht="15" customHeight="1" x14ac:dyDescent="0.25">
      <c r="U31628" s="104"/>
      <c r="AB31628" s="104"/>
      <c r="AC31628" s="104"/>
      <c r="AF31628" s="104"/>
      <c r="AG31628" s="104"/>
      <c r="AK31628" s="104"/>
      <c r="AL31628" s="104"/>
      <c r="AO31628" s="104"/>
      <c r="AP31628" s="104"/>
    </row>
    <row r="31629" spans="21:42" ht="15" customHeight="1" x14ac:dyDescent="0.25">
      <c r="U31629" s="104"/>
      <c r="AB31629" s="104"/>
      <c r="AC31629" s="104"/>
      <c r="AF31629" s="104"/>
      <c r="AG31629" s="104"/>
      <c r="AK31629" s="104"/>
      <c r="AL31629" s="104"/>
      <c r="AO31629" s="104"/>
      <c r="AP31629" s="104"/>
    </row>
    <row r="31630" spans="21:42" ht="15" customHeight="1" x14ac:dyDescent="0.25">
      <c r="U31630" s="104"/>
      <c r="AB31630" s="104"/>
      <c r="AC31630" s="104"/>
      <c r="AF31630" s="104"/>
      <c r="AG31630" s="104"/>
      <c r="AK31630" s="104"/>
      <c r="AL31630" s="104"/>
      <c r="AO31630" s="104"/>
      <c r="AP31630" s="104"/>
    </row>
    <row r="31631" spans="21:42" ht="15" customHeight="1" x14ac:dyDescent="0.25">
      <c r="U31631" s="104"/>
      <c r="AB31631" s="104"/>
      <c r="AC31631" s="104"/>
      <c r="AF31631" s="104"/>
      <c r="AG31631" s="104"/>
      <c r="AK31631" s="104"/>
      <c r="AL31631" s="104"/>
      <c r="AO31631" s="104"/>
      <c r="AP31631" s="104"/>
    </row>
    <row r="31632" spans="21:42" ht="15" customHeight="1" x14ac:dyDescent="0.25">
      <c r="U31632" s="104"/>
      <c r="AB31632" s="104"/>
      <c r="AC31632" s="104"/>
      <c r="AF31632" s="104"/>
      <c r="AG31632" s="104"/>
      <c r="AK31632" s="104"/>
      <c r="AL31632" s="104"/>
      <c r="AO31632" s="104"/>
      <c r="AP31632" s="104"/>
    </row>
    <row r="31633" spans="21:42" ht="15" customHeight="1" x14ac:dyDescent="0.25">
      <c r="U31633" s="104"/>
      <c r="AB31633" s="104"/>
      <c r="AC31633" s="104"/>
      <c r="AF31633" s="104"/>
      <c r="AG31633" s="104"/>
      <c r="AK31633" s="104"/>
      <c r="AL31633" s="104"/>
      <c r="AO31633" s="104"/>
      <c r="AP31633" s="104"/>
    </row>
    <row r="31634" spans="21:42" ht="15" customHeight="1" x14ac:dyDescent="0.25">
      <c r="U31634" s="104"/>
      <c r="AB31634" s="104"/>
      <c r="AC31634" s="104"/>
      <c r="AF31634" s="104"/>
      <c r="AG31634" s="104"/>
      <c r="AK31634" s="104"/>
      <c r="AL31634" s="104"/>
      <c r="AO31634" s="104"/>
      <c r="AP31634" s="104"/>
    </row>
    <row r="31635" spans="21:42" ht="15" customHeight="1" x14ac:dyDescent="0.25">
      <c r="U31635" s="104"/>
      <c r="AB31635" s="104"/>
      <c r="AC31635" s="104"/>
      <c r="AF31635" s="104"/>
      <c r="AG31635" s="104"/>
      <c r="AK31635" s="104"/>
      <c r="AL31635" s="104"/>
      <c r="AO31635" s="104"/>
      <c r="AP31635" s="104"/>
    </row>
    <row r="31636" spans="21:42" ht="15" customHeight="1" x14ac:dyDescent="0.25">
      <c r="U31636" s="104"/>
      <c r="AB31636" s="104"/>
      <c r="AC31636" s="104"/>
      <c r="AF31636" s="104"/>
      <c r="AG31636" s="104"/>
      <c r="AK31636" s="104"/>
      <c r="AL31636" s="104"/>
      <c r="AO31636" s="104"/>
      <c r="AP31636" s="104"/>
    </row>
    <row r="31637" spans="21:42" ht="15" customHeight="1" x14ac:dyDescent="0.25">
      <c r="U31637" s="104"/>
      <c r="AB31637" s="104"/>
      <c r="AC31637" s="104"/>
      <c r="AF31637" s="104"/>
      <c r="AG31637" s="104"/>
      <c r="AK31637" s="104"/>
      <c r="AL31637" s="104"/>
      <c r="AO31637" s="104"/>
      <c r="AP31637" s="104"/>
    </row>
    <row r="31638" spans="21:42" ht="15" customHeight="1" x14ac:dyDescent="0.25">
      <c r="U31638" s="104"/>
      <c r="AB31638" s="104"/>
      <c r="AC31638" s="104"/>
      <c r="AF31638" s="104"/>
      <c r="AG31638" s="104"/>
      <c r="AK31638" s="104"/>
      <c r="AL31638" s="104"/>
      <c r="AO31638" s="104"/>
      <c r="AP31638" s="104"/>
    </row>
    <row r="31639" spans="21:42" ht="15" customHeight="1" x14ac:dyDescent="0.25">
      <c r="U31639" s="104"/>
      <c r="AB31639" s="104"/>
      <c r="AC31639" s="104"/>
      <c r="AF31639" s="104"/>
      <c r="AG31639" s="104"/>
      <c r="AK31639" s="104"/>
      <c r="AL31639" s="104"/>
      <c r="AO31639" s="104"/>
      <c r="AP31639" s="104"/>
    </row>
    <row r="31640" spans="21:42" ht="15" customHeight="1" x14ac:dyDescent="0.25">
      <c r="U31640" s="104"/>
      <c r="AB31640" s="104"/>
      <c r="AC31640" s="104"/>
      <c r="AF31640" s="104"/>
      <c r="AG31640" s="104"/>
      <c r="AK31640" s="104"/>
      <c r="AL31640" s="104"/>
      <c r="AO31640" s="104"/>
      <c r="AP31640" s="104"/>
    </row>
    <row r="31641" spans="21:42" ht="15" customHeight="1" x14ac:dyDescent="0.25">
      <c r="U31641" s="104"/>
      <c r="AB31641" s="104"/>
      <c r="AC31641" s="104"/>
      <c r="AF31641" s="104"/>
      <c r="AG31641" s="104"/>
      <c r="AK31641" s="104"/>
      <c r="AL31641" s="104"/>
      <c r="AO31641" s="104"/>
      <c r="AP31641" s="104"/>
    </row>
    <row r="31642" spans="21:42" ht="15" customHeight="1" x14ac:dyDescent="0.25">
      <c r="U31642" s="104"/>
      <c r="AB31642" s="104"/>
      <c r="AC31642" s="104"/>
      <c r="AF31642" s="104"/>
      <c r="AG31642" s="104"/>
      <c r="AK31642" s="104"/>
      <c r="AL31642" s="104"/>
      <c r="AO31642" s="104"/>
      <c r="AP31642" s="104"/>
    </row>
    <row r="31643" spans="21:42" ht="15" customHeight="1" x14ac:dyDescent="0.25">
      <c r="U31643" s="104"/>
      <c r="AB31643" s="104"/>
      <c r="AC31643" s="104"/>
      <c r="AF31643" s="104"/>
      <c r="AG31643" s="104"/>
      <c r="AK31643" s="104"/>
      <c r="AL31643" s="104"/>
      <c r="AO31643" s="104"/>
      <c r="AP31643" s="104"/>
    </row>
    <row r="31644" spans="21:42" ht="15" customHeight="1" x14ac:dyDescent="0.25">
      <c r="U31644" s="104"/>
      <c r="AB31644" s="104"/>
      <c r="AC31644" s="104"/>
      <c r="AF31644" s="104"/>
      <c r="AG31644" s="104"/>
      <c r="AK31644" s="104"/>
      <c r="AL31644" s="104"/>
      <c r="AO31644" s="104"/>
      <c r="AP31644" s="104"/>
    </row>
    <row r="31645" spans="21:42" ht="15" customHeight="1" x14ac:dyDescent="0.25">
      <c r="U31645" s="104"/>
      <c r="AB31645" s="104"/>
      <c r="AC31645" s="104"/>
      <c r="AF31645" s="104"/>
      <c r="AG31645" s="104"/>
      <c r="AK31645" s="104"/>
      <c r="AL31645" s="104"/>
      <c r="AO31645" s="104"/>
      <c r="AP31645" s="104"/>
    </row>
    <row r="31646" spans="21:42" ht="15" customHeight="1" x14ac:dyDescent="0.25">
      <c r="U31646" s="104"/>
      <c r="AB31646" s="104"/>
      <c r="AC31646" s="104"/>
      <c r="AF31646" s="104"/>
      <c r="AG31646" s="104"/>
      <c r="AK31646" s="104"/>
      <c r="AL31646" s="104"/>
      <c r="AO31646" s="104"/>
      <c r="AP31646" s="104"/>
    </row>
    <row r="31647" spans="21:42" ht="15" customHeight="1" x14ac:dyDescent="0.25">
      <c r="U31647" s="104"/>
      <c r="AB31647" s="104"/>
      <c r="AC31647" s="104"/>
      <c r="AF31647" s="104"/>
      <c r="AG31647" s="104"/>
      <c r="AK31647" s="104"/>
      <c r="AL31647" s="104"/>
      <c r="AO31647" s="104"/>
      <c r="AP31647" s="104"/>
    </row>
    <row r="31648" spans="21:42" ht="15" customHeight="1" x14ac:dyDescent="0.25">
      <c r="U31648" s="104"/>
      <c r="AB31648" s="104"/>
      <c r="AC31648" s="104"/>
      <c r="AF31648" s="104"/>
      <c r="AG31648" s="104"/>
      <c r="AK31648" s="104"/>
      <c r="AL31648" s="104"/>
      <c r="AO31648" s="104"/>
      <c r="AP31648" s="104"/>
    </row>
    <row r="31649" spans="21:42" ht="15" customHeight="1" x14ac:dyDescent="0.25">
      <c r="U31649" s="104"/>
      <c r="AB31649" s="104"/>
      <c r="AC31649" s="104"/>
      <c r="AF31649" s="104"/>
      <c r="AG31649" s="104"/>
      <c r="AK31649" s="104"/>
      <c r="AL31649" s="104"/>
      <c r="AO31649" s="104"/>
      <c r="AP31649" s="104"/>
    </row>
    <row r="31650" spans="21:42" ht="15" customHeight="1" x14ac:dyDescent="0.25">
      <c r="U31650" s="104"/>
      <c r="AB31650" s="104"/>
      <c r="AC31650" s="104"/>
      <c r="AF31650" s="104"/>
      <c r="AG31650" s="104"/>
      <c r="AK31650" s="104"/>
      <c r="AL31650" s="104"/>
      <c r="AO31650" s="104"/>
      <c r="AP31650" s="104"/>
    </row>
    <row r="31651" spans="21:42" ht="15" customHeight="1" x14ac:dyDescent="0.25">
      <c r="U31651" s="104"/>
      <c r="AB31651" s="104"/>
      <c r="AC31651" s="104"/>
      <c r="AF31651" s="104"/>
      <c r="AG31651" s="104"/>
      <c r="AK31651" s="104"/>
      <c r="AL31651" s="104"/>
      <c r="AO31651" s="104"/>
      <c r="AP31651" s="104"/>
    </row>
    <row r="31652" spans="21:42" ht="15" customHeight="1" x14ac:dyDescent="0.25">
      <c r="U31652" s="104"/>
      <c r="AB31652" s="104"/>
      <c r="AC31652" s="104"/>
      <c r="AF31652" s="104"/>
      <c r="AG31652" s="104"/>
      <c r="AK31652" s="104"/>
      <c r="AL31652" s="104"/>
      <c r="AO31652" s="104"/>
      <c r="AP31652" s="104"/>
    </row>
    <row r="31653" spans="21:42" ht="15" customHeight="1" x14ac:dyDescent="0.25">
      <c r="U31653" s="104"/>
      <c r="AB31653" s="104"/>
      <c r="AC31653" s="104"/>
      <c r="AF31653" s="104"/>
      <c r="AG31653" s="104"/>
      <c r="AK31653" s="104"/>
      <c r="AL31653" s="104"/>
      <c r="AO31653" s="104"/>
      <c r="AP31653" s="104"/>
    </row>
    <row r="31654" spans="21:42" ht="15" customHeight="1" x14ac:dyDescent="0.25">
      <c r="U31654" s="104"/>
      <c r="AB31654" s="104"/>
      <c r="AC31654" s="104"/>
      <c r="AF31654" s="104"/>
      <c r="AG31654" s="104"/>
      <c r="AK31654" s="104"/>
      <c r="AL31654" s="104"/>
      <c r="AO31654" s="104"/>
      <c r="AP31654" s="104"/>
    </row>
    <row r="31655" spans="21:42" ht="15" customHeight="1" x14ac:dyDescent="0.25">
      <c r="U31655" s="104"/>
      <c r="AB31655" s="104"/>
      <c r="AC31655" s="104"/>
      <c r="AF31655" s="104"/>
      <c r="AG31655" s="104"/>
      <c r="AK31655" s="104"/>
      <c r="AL31655" s="104"/>
      <c r="AO31655" s="104"/>
      <c r="AP31655" s="104"/>
    </row>
    <row r="31656" spans="21:42" ht="15" customHeight="1" x14ac:dyDescent="0.25">
      <c r="U31656" s="104"/>
      <c r="AB31656" s="104"/>
      <c r="AC31656" s="104"/>
      <c r="AF31656" s="104"/>
      <c r="AG31656" s="104"/>
      <c r="AK31656" s="104"/>
      <c r="AL31656" s="104"/>
      <c r="AO31656" s="104"/>
      <c r="AP31656" s="104"/>
    </row>
    <row r="31657" spans="21:42" ht="15" customHeight="1" x14ac:dyDescent="0.25">
      <c r="U31657" s="104"/>
      <c r="AB31657" s="104"/>
      <c r="AC31657" s="104"/>
      <c r="AF31657" s="104"/>
      <c r="AG31657" s="104"/>
      <c r="AK31657" s="104"/>
      <c r="AL31657" s="104"/>
      <c r="AO31657" s="104"/>
      <c r="AP31657" s="104"/>
    </row>
    <row r="31658" spans="21:42" ht="15" customHeight="1" x14ac:dyDescent="0.25">
      <c r="U31658" s="104"/>
      <c r="AB31658" s="104"/>
      <c r="AC31658" s="104"/>
      <c r="AF31658" s="104"/>
      <c r="AG31658" s="104"/>
      <c r="AK31658" s="104"/>
      <c r="AL31658" s="104"/>
      <c r="AO31658" s="104"/>
      <c r="AP31658" s="104"/>
    </row>
    <row r="31659" spans="21:42" ht="15" customHeight="1" x14ac:dyDescent="0.25">
      <c r="U31659" s="104"/>
      <c r="AB31659" s="104"/>
      <c r="AC31659" s="104"/>
      <c r="AF31659" s="104"/>
      <c r="AG31659" s="104"/>
      <c r="AK31659" s="104"/>
      <c r="AL31659" s="104"/>
      <c r="AO31659" s="104"/>
      <c r="AP31659" s="104"/>
    </row>
    <row r="31660" spans="21:42" ht="15" customHeight="1" x14ac:dyDescent="0.25">
      <c r="U31660" s="104"/>
      <c r="AB31660" s="104"/>
      <c r="AC31660" s="104"/>
      <c r="AF31660" s="104"/>
      <c r="AG31660" s="104"/>
      <c r="AK31660" s="104"/>
      <c r="AL31660" s="104"/>
      <c r="AO31660" s="104"/>
      <c r="AP31660" s="104"/>
    </row>
    <row r="31661" spans="21:42" ht="15" customHeight="1" x14ac:dyDescent="0.25">
      <c r="U31661" s="104"/>
      <c r="AB31661" s="104"/>
      <c r="AC31661" s="104"/>
      <c r="AF31661" s="104"/>
      <c r="AG31661" s="104"/>
      <c r="AK31661" s="104"/>
      <c r="AL31661" s="104"/>
      <c r="AO31661" s="104"/>
      <c r="AP31661" s="104"/>
    </row>
    <row r="31662" spans="21:42" ht="15" customHeight="1" x14ac:dyDescent="0.25">
      <c r="U31662" s="104"/>
      <c r="AB31662" s="104"/>
      <c r="AC31662" s="104"/>
      <c r="AF31662" s="104"/>
      <c r="AG31662" s="104"/>
      <c r="AK31662" s="104"/>
      <c r="AL31662" s="104"/>
      <c r="AO31662" s="104"/>
      <c r="AP31662" s="104"/>
    </row>
    <row r="31663" spans="21:42" ht="15" customHeight="1" x14ac:dyDescent="0.25">
      <c r="U31663" s="104"/>
      <c r="AB31663" s="104"/>
      <c r="AC31663" s="104"/>
      <c r="AF31663" s="104"/>
      <c r="AG31663" s="104"/>
      <c r="AK31663" s="104"/>
      <c r="AL31663" s="104"/>
      <c r="AO31663" s="104"/>
      <c r="AP31663" s="104"/>
    </row>
    <row r="31664" spans="21:42" ht="15" customHeight="1" x14ac:dyDescent="0.25">
      <c r="U31664" s="104"/>
      <c r="AB31664" s="104"/>
      <c r="AC31664" s="104"/>
      <c r="AF31664" s="104"/>
      <c r="AG31664" s="104"/>
      <c r="AK31664" s="104"/>
      <c r="AL31664" s="104"/>
      <c r="AO31664" s="104"/>
      <c r="AP31664" s="104"/>
    </row>
    <row r="31665" spans="21:42" ht="15" customHeight="1" x14ac:dyDescent="0.25">
      <c r="U31665" s="104"/>
      <c r="AB31665" s="104"/>
      <c r="AC31665" s="104"/>
      <c r="AF31665" s="104"/>
      <c r="AG31665" s="104"/>
      <c r="AK31665" s="104"/>
      <c r="AL31665" s="104"/>
      <c r="AO31665" s="104"/>
      <c r="AP31665" s="104"/>
    </row>
    <row r="31666" spans="21:42" ht="15" customHeight="1" x14ac:dyDescent="0.25">
      <c r="U31666" s="104"/>
      <c r="AB31666" s="104"/>
      <c r="AC31666" s="104"/>
      <c r="AF31666" s="104"/>
      <c r="AG31666" s="104"/>
      <c r="AK31666" s="104"/>
      <c r="AL31666" s="104"/>
      <c r="AO31666" s="104"/>
      <c r="AP31666" s="104"/>
    </row>
    <row r="31667" spans="21:42" ht="15" customHeight="1" x14ac:dyDescent="0.25">
      <c r="U31667" s="104"/>
      <c r="AB31667" s="104"/>
      <c r="AC31667" s="104"/>
      <c r="AF31667" s="104"/>
      <c r="AG31667" s="104"/>
      <c r="AK31667" s="104"/>
      <c r="AL31667" s="104"/>
      <c r="AO31667" s="104"/>
      <c r="AP31667" s="104"/>
    </row>
    <row r="31668" spans="21:42" ht="15" customHeight="1" x14ac:dyDescent="0.25">
      <c r="U31668" s="104"/>
      <c r="AB31668" s="104"/>
      <c r="AC31668" s="104"/>
      <c r="AF31668" s="104"/>
      <c r="AG31668" s="104"/>
      <c r="AK31668" s="104"/>
      <c r="AL31668" s="104"/>
      <c r="AO31668" s="104"/>
      <c r="AP31668" s="104"/>
    </row>
    <row r="31669" spans="21:42" ht="15" customHeight="1" x14ac:dyDescent="0.25">
      <c r="U31669" s="104"/>
      <c r="AB31669" s="104"/>
      <c r="AC31669" s="104"/>
      <c r="AF31669" s="104"/>
      <c r="AG31669" s="104"/>
      <c r="AK31669" s="104"/>
      <c r="AL31669" s="104"/>
      <c r="AO31669" s="104"/>
      <c r="AP31669" s="104"/>
    </row>
    <row r="31670" spans="21:42" ht="15" customHeight="1" x14ac:dyDescent="0.25">
      <c r="U31670" s="104"/>
      <c r="AB31670" s="104"/>
      <c r="AC31670" s="104"/>
      <c r="AF31670" s="104"/>
      <c r="AG31670" s="104"/>
      <c r="AK31670" s="104"/>
      <c r="AL31670" s="104"/>
      <c r="AO31670" s="104"/>
      <c r="AP31670" s="104"/>
    </row>
    <row r="31671" spans="21:42" ht="15" customHeight="1" x14ac:dyDescent="0.25">
      <c r="U31671" s="104"/>
      <c r="AB31671" s="104"/>
      <c r="AC31671" s="104"/>
      <c r="AF31671" s="104"/>
      <c r="AG31671" s="104"/>
      <c r="AK31671" s="104"/>
      <c r="AL31671" s="104"/>
      <c r="AO31671" s="104"/>
      <c r="AP31671" s="104"/>
    </row>
    <row r="31672" spans="21:42" ht="15" customHeight="1" x14ac:dyDescent="0.25">
      <c r="U31672" s="104"/>
      <c r="AB31672" s="104"/>
      <c r="AC31672" s="104"/>
      <c r="AF31672" s="104"/>
      <c r="AG31672" s="104"/>
      <c r="AK31672" s="104"/>
      <c r="AL31672" s="104"/>
      <c r="AO31672" s="104"/>
      <c r="AP31672" s="104"/>
    </row>
    <row r="31673" spans="21:42" ht="15" customHeight="1" x14ac:dyDescent="0.25">
      <c r="U31673" s="104"/>
      <c r="AB31673" s="104"/>
      <c r="AC31673" s="104"/>
      <c r="AF31673" s="104"/>
      <c r="AG31673" s="104"/>
      <c r="AK31673" s="104"/>
      <c r="AL31673" s="104"/>
      <c r="AO31673" s="104"/>
      <c r="AP31673" s="104"/>
    </row>
    <row r="31674" spans="21:42" ht="15" customHeight="1" x14ac:dyDescent="0.25">
      <c r="U31674" s="104"/>
      <c r="AB31674" s="104"/>
      <c r="AC31674" s="104"/>
      <c r="AF31674" s="104"/>
      <c r="AG31674" s="104"/>
      <c r="AK31674" s="104"/>
      <c r="AL31674" s="104"/>
      <c r="AO31674" s="104"/>
      <c r="AP31674" s="104"/>
    </row>
    <row r="31675" spans="21:42" ht="15" customHeight="1" x14ac:dyDescent="0.25">
      <c r="U31675" s="104"/>
      <c r="AB31675" s="104"/>
      <c r="AC31675" s="104"/>
      <c r="AF31675" s="104"/>
      <c r="AG31675" s="104"/>
      <c r="AK31675" s="104"/>
      <c r="AL31675" s="104"/>
      <c r="AO31675" s="104"/>
      <c r="AP31675" s="104"/>
    </row>
    <row r="31676" spans="21:42" ht="15" customHeight="1" x14ac:dyDescent="0.25">
      <c r="U31676" s="104"/>
      <c r="AB31676" s="104"/>
      <c r="AC31676" s="104"/>
      <c r="AF31676" s="104"/>
      <c r="AG31676" s="104"/>
      <c r="AK31676" s="104"/>
      <c r="AL31676" s="104"/>
      <c r="AO31676" s="104"/>
      <c r="AP31676" s="104"/>
    </row>
    <row r="31677" spans="21:42" ht="15" customHeight="1" x14ac:dyDescent="0.25">
      <c r="U31677" s="104"/>
      <c r="AB31677" s="104"/>
      <c r="AC31677" s="104"/>
      <c r="AF31677" s="104"/>
      <c r="AG31677" s="104"/>
      <c r="AK31677" s="104"/>
      <c r="AL31677" s="104"/>
      <c r="AO31677" s="104"/>
      <c r="AP31677" s="104"/>
    </row>
    <row r="31678" spans="21:42" ht="15" customHeight="1" x14ac:dyDescent="0.25">
      <c r="U31678" s="104"/>
      <c r="AB31678" s="104"/>
      <c r="AC31678" s="104"/>
      <c r="AF31678" s="104"/>
      <c r="AG31678" s="104"/>
      <c r="AK31678" s="104"/>
      <c r="AL31678" s="104"/>
      <c r="AO31678" s="104"/>
      <c r="AP31678" s="104"/>
    </row>
    <row r="31679" spans="21:42" ht="15" customHeight="1" x14ac:dyDescent="0.25">
      <c r="U31679" s="104"/>
      <c r="AB31679" s="104"/>
      <c r="AC31679" s="104"/>
      <c r="AF31679" s="104"/>
      <c r="AG31679" s="104"/>
      <c r="AK31679" s="104"/>
      <c r="AL31679" s="104"/>
      <c r="AO31679" s="104"/>
      <c r="AP31679" s="104"/>
    </row>
    <row r="31680" spans="21:42" ht="15" customHeight="1" x14ac:dyDescent="0.25">
      <c r="U31680" s="104"/>
      <c r="AB31680" s="104"/>
      <c r="AC31680" s="104"/>
      <c r="AF31680" s="104"/>
      <c r="AG31680" s="104"/>
      <c r="AK31680" s="104"/>
      <c r="AL31680" s="104"/>
      <c r="AO31680" s="104"/>
      <c r="AP31680" s="104"/>
    </row>
    <row r="31681" spans="21:42" ht="15" customHeight="1" x14ac:dyDescent="0.25">
      <c r="U31681" s="104"/>
      <c r="AB31681" s="104"/>
      <c r="AC31681" s="104"/>
      <c r="AF31681" s="104"/>
      <c r="AG31681" s="104"/>
      <c r="AK31681" s="104"/>
      <c r="AL31681" s="104"/>
      <c r="AO31681" s="104"/>
      <c r="AP31681" s="104"/>
    </row>
    <row r="31682" spans="21:42" ht="15" customHeight="1" x14ac:dyDescent="0.25">
      <c r="U31682" s="104"/>
      <c r="AB31682" s="104"/>
      <c r="AC31682" s="104"/>
      <c r="AF31682" s="104"/>
      <c r="AG31682" s="104"/>
      <c r="AK31682" s="104"/>
      <c r="AL31682" s="104"/>
      <c r="AO31682" s="104"/>
      <c r="AP31682" s="104"/>
    </row>
    <row r="31683" spans="21:42" ht="15" customHeight="1" x14ac:dyDescent="0.25">
      <c r="U31683" s="104"/>
      <c r="AB31683" s="104"/>
      <c r="AC31683" s="104"/>
      <c r="AF31683" s="104"/>
      <c r="AG31683" s="104"/>
      <c r="AK31683" s="104"/>
      <c r="AL31683" s="104"/>
      <c r="AO31683" s="104"/>
      <c r="AP31683" s="104"/>
    </row>
    <row r="31684" spans="21:42" ht="15" customHeight="1" x14ac:dyDescent="0.25">
      <c r="U31684" s="104"/>
      <c r="AB31684" s="104"/>
      <c r="AC31684" s="104"/>
      <c r="AF31684" s="104"/>
      <c r="AG31684" s="104"/>
      <c r="AK31684" s="104"/>
      <c r="AL31684" s="104"/>
      <c r="AO31684" s="104"/>
      <c r="AP31684" s="104"/>
    </row>
    <row r="31685" spans="21:42" ht="15" customHeight="1" x14ac:dyDescent="0.25">
      <c r="U31685" s="104"/>
      <c r="AB31685" s="104"/>
      <c r="AC31685" s="104"/>
      <c r="AF31685" s="104"/>
      <c r="AG31685" s="104"/>
      <c r="AK31685" s="104"/>
      <c r="AL31685" s="104"/>
      <c r="AO31685" s="104"/>
      <c r="AP31685" s="104"/>
    </row>
    <row r="31686" spans="21:42" ht="15" customHeight="1" x14ac:dyDescent="0.25">
      <c r="U31686" s="104"/>
      <c r="AB31686" s="104"/>
      <c r="AC31686" s="104"/>
      <c r="AF31686" s="104"/>
      <c r="AG31686" s="104"/>
      <c r="AK31686" s="104"/>
      <c r="AL31686" s="104"/>
      <c r="AO31686" s="104"/>
      <c r="AP31686" s="104"/>
    </row>
    <row r="31687" spans="21:42" ht="15" customHeight="1" x14ac:dyDescent="0.25">
      <c r="U31687" s="104"/>
      <c r="AB31687" s="104"/>
      <c r="AC31687" s="104"/>
      <c r="AF31687" s="104"/>
      <c r="AG31687" s="104"/>
      <c r="AK31687" s="104"/>
      <c r="AL31687" s="104"/>
      <c r="AO31687" s="104"/>
      <c r="AP31687" s="104"/>
    </row>
    <row r="31688" spans="21:42" ht="15" customHeight="1" x14ac:dyDescent="0.25">
      <c r="U31688" s="104"/>
      <c r="AB31688" s="104"/>
      <c r="AC31688" s="104"/>
      <c r="AF31688" s="104"/>
      <c r="AG31688" s="104"/>
      <c r="AK31688" s="104"/>
      <c r="AL31688" s="104"/>
      <c r="AO31688" s="104"/>
      <c r="AP31688" s="104"/>
    </row>
    <row r="31689" spans="21:42" ht="15" customHeight="1" x14ac:dyDescent="0.25">
      <c r="U31689" s="104"/>
      <c r="AB31689" s="104"/>
      <c r="AC31689" s="104"/>
      <c r="AF31689" s="104"/>
      <c r="AG31689" s="104"/>
      <c r="AK31689" s="104"/>
      <c r="AL31689" s="104"/>
      <c r="AO31689" s="104"/>
      <c r="AP31689" s="104"/>
    </row>
    <row r="31690" spans="21:42" ht="15" customHeight="1" x14ac:dyDescent="0.25">
      <c r="U31690" s="104"/>
      <c r="AB31690" s="104"/>
      <c r="AC31690" s="104"/>
      <c r="AF31690" s="104"/>
      <c r="AG31690" s="104"/>
      <c r="AK31690" s="104"/>
      <c r="AL31690" s="104"/>
      <c r="AO31690" s="104"/>
      <c r="AP31690" s="104"/>
    </row>
    <row r="31691" spans="21:42" ht="15" customHeight="1" x14ac:dyDescent="0.25">
      <c r="U31691" s="104"/>
      <c r="AB31691" s="104"/>
      <c r="AC31691" s="104"/>
      <c r="AF31691" s="104"/>
      <c r="AG31691" s="104"/>
      <c r="AK31691" s="104"/>
      <c r="AL31691" s="104"/>
      <c r="AO31691" s="104"/>
      <c r="AP31691" s="104"/>
    </row>
    <row r="31692" spans="21:42" ht="15" customHeight="1" x14ac:dyDescent="0.25">
      <c r="U31692" s="104"/>
      <c r="AB31692" s="104"/>
      <c r="AC31692" s="104"/>
      <c r="AF31692" s="104"/>
      <c r="AG31692" s="104"/>
      <c r="AK31692" s="104"/>
      <c r="AL31692" s="104"/>
      <c r="AO31692" s="104"/>
      <c r="AP31692" s="104"/>
    </row>
    <row r="31693" spans="21:42" ht="15" customHeight="1" x14ac:dyDescent="0.25">
      <c r="U31693" s="104"/>
      <c r="AB31693" s="104"/>
      <c r="AC31693" s="104"/>
      <c r="AF31693" s="104"/>
      <c r="AG31693" s="104"/>
      <c r="AK31693" s="104"/>
      <c r="AL31693" s="104"/>
      <c r="AO31693" s="104"/>
      <c r="AP31693" s="104"/>
    </row>
    <row r="31694" spans="21:42" ht="15" customHeight="1" x14ac:dyDescent="0.25">
      <c r="U31694" s="104"/>
      <c r="AB31694" s="104"/>
      <c r="AC31694" s="104"/>
      <c r="AF31694" s="104"/>
      <c r="AG31694" s="104"/>
      <c r="AK31694" s="104"/>
      <c r="AL31694" s="104"/>
      <c r="AO31694" s="104"/>
      <c r="AP31694" s="104"/>
    </row>
    <row r="31695" spans="21:42" ht="15" customHeight="1" x14ac:dyDescent="0.25">
      <c r="U31695" s="104"/>
      <c r="AB31695" s="104"/>
      <c r="AC31695" s="104"/>
      <c r="AF31695" s="104"/>
      <c r="AG31695" s="104"/>
      <c r="AK31695" s="104"/>
      <c r="AL31695" s="104"/>
      <c r="AO31695" s="104"/>
      <c r="AP31695" s="104"/>
    </row>
    <row r="31696" spans="21:42" ht="15" customHeight="1" x14ac:dyDescent="0.25">
      <c r="U31696" s="104"/>
      <c r="AB31696" s="104"/>
      <c r="AC31696" s="104"/>
      <c r="AF31696" s="104"/>
      <c r="AG31696" s="104"/>
      <c r="AK31696" s="104"/>
      <c r="AL31696" s="104"/>
      <c r="AO31696" s="104"/>
      <c r="AP31696" s="104"/>
    </row>
    <row r="31697" spans="21:42" ht="15" customHeight="1" x14ac:dyDescent="0.25">
      <c r="U31697" s="104"/>
      <c r="AB31697" s="104"/>
      <c r="AC31697" s="104"/>
      <c r="AF31697" s="104"/>
      <c r="AG31697" s="104"/>
      <c r="AK31697" s="104"/>
      <c r="AL31697" s="104"/>
      <c r="AO31697" s="104"/>
      <c r="AP31697" s="104"/>
    </row>
    <row r="31698" spans="21:42" ht="15" customHeight="1" x14ac:dyDescent="0.25">
      <c r="U31698" s="104"/>
      <c r="AB31698" s="104"/>
      <c r="AC31698" s="104"/>
      <c r="AF31698" s="104"/>
      <c r="AG31698" s="104"/>
      <c r="AK31698" s="104"/>
      <c r="AL31698" s="104"/>
      <c r="AO31698" s="104"/>
      <c r="AP31698" s="104"/>
    </row>
    <row r="31699" spans="21:42" ht="15" customHeight="1" x14ac:dyDescent="0.25">
      <c r="U31699" s="104"/>
      <c r="AB31699" s="104"/>
      <c r="AC31699" s="104"/>
      <c r="AF31699" s="104"/>
      <c r="AG31699" s="104"/>
      <c r="AK31699" s="104"/>
      <c r="AL31699" s="104"/>
      <c r="AO31699" s="104"/>
      <c r="AP31699" s="104"/>
    </row>
    <row r="31700" spans="21:42" ht="15" customHeight="1" x14ac:dyDescent="0.25">
      <c r="U31700" s="104"/>
      <c r="AB31700" s="104"/>
      <c r="AC31700" s="104"/>
      <c r="AF31700" s="104"/>
      <c r="AG31700" s="104"/>
      <c r="AK31700" s="104"/>
      <c r="AL31700" s="104"/>
      <c r="AO31700" s="104"/>
      <c r="AP31700" s="104"/>
    </row>
    <row r="31701" spans="21:42" ht="15" customHeight="1" x14ac:dyDescent="0.25">
      <c r="U31701" s="104"/>
      <c r="AB31701" s="104"/>
      <c r="AC31701" s="104"/>
      <c r="AF31701" s="104"/>
      <c r="AG31701" s="104"/>
      <c r="AK31701" s="104"/>
      <c r="AL31701" s="104"/>
      <c r="AO31701" s="104"/>
      <c r="AP31701" s="104"/>
    </row>
    <row r="31702" spans="21:42" ht="15" customHeight="1" x14ac:dyDescent="0.25">
      <c r="U31702" s="104"/>
      <c r="AB31702" s="104"/>
      <c r="AC31702" s="104"/>
      <c r="AF31702" s="104"/>
      <c r="AG31702" s="104"/>
      <c r="AK31702" s="104"/>
      <c r="AL31702" s="104"/>
      <c r="AO31702" s="104"/>
      <c r="AP31702" s="104"/>
    </row>
    <row r="31703" spans="21:42" ht="15" customHeight="1" x14ac:dyDescent="0.25">
      <c r="U31703" s="104"/>
      <c r="AB31703" s="104"/>
      <c r="AC31703" s="104"/>
      <c r="AF31703" s="104"/>
      <c r="AG31703" s="104"/>
      <c r="AK31703" s="104"/>
      <c r="AL31703" s="104"/>
      <c r="AO31703" s="104"/>
      <c r="AP31703" s="104"/>
    </row>
    <row r="31704" spans="21:42" ht="15" customHeight="1" x14ac:dyDescent="0.25">
      <c r="U31704" s="104"/>
      <c r="AB31704" s="104"/>
      <c r="AC31704" s="104"/>
      <c r="AF31704" s="104"/>
      <c r="AG31704" s="104"/>
      <c r="AK31704" s="104"/>
      <c r="AL31704" s="104"/>
      <c r="AO31704" s="104"/>
      <c r="AP31704" s="104"/>
    </row>
    <row r="31705" spans="21:42" ht="15" customHeight="1" x14ac:dyDescent="0.25">
      <c r="U31705" s="104"/>
      <c r="AB31705" s="104"/>
      <c r="AC31705" s="104"/>
      <c r="AF31705" s="104"/>
      <c r="AG31705" s="104"/>
      <c r="AK31705" s="104"/>
      <c r="AL31705" s="104"/>
      <c r="AO31705" s="104"/>
      <c r="AP31705" s="104"/>
    </row>
    <row r="31706" spans="21:42" ht="15" customHeight="1" x14ac:dyDescent="0.25">
      <c r="U31706" s="104"/>
      <c r="AB31706" s="104"/>
      <c r="AC31706" s="104"/>
      <c r="AF31706" s="104"/>
      <c r="AG31706" s="104"/>
      <c r="AK31706" s="104"/>
      <c r="AL31706" s="104"/>
      <c r="AO31706" s="104"/>
      <c r="AP31706" s="104"/>
    </row>
    <row r="31707" spans="21:42" ht="15" customHeight="1" x14ac:dyDescent="0.25">
      <c r="U31707" s="104"/>
      <c r="AB31707" s="104"/>
      <c r="AC31707" s="104"/>
      <c r="AF31707" s="104"/>
      <c r="AG31707" s="104"/>
      <c r="AK31707" s="104"/>
      <c r="AL31707" s="104"/>
      <c r="AO31707" s="104"/>
      <c r="AP31707" s="104"/>
    </row>
    <row r="31708" spans="21:42" ht="15" customHeight="1" x14ac:dyDescent="0.25">
      <c r="U31708" s="104"/>
      <c r="AB31708" s="104"/>
      <c r="AC31708" s="104"/>
      <c r="AF31708" s="104"/>
      <c r="AG31708" s="104"/>
      <c r="AK31708" s="104"/>
      <c r="AL31708" s="104"/>
      <c r="AO31708" s="104"/>
      <c r="AP31708" s="104"/>
    </row>
    <row r="31709" spans="21:42" ht="15" customHeight="1" x14ac:dyDescent="0.25">
      <c r="U31709" s="104"/>
      <c r="AB31709" s="104"/>
      <c r="AC31709" s="104"/>
      <c r="AF31709" s="104"/>
      <c r="AG31709" s="104"/>
      <c r="AK31709" s="104"/>
      <c r="AL31709" s="104"/>
      <c r="AO31709" s="104"/>
      <c r="AP31709" s="104"/>
    </row>
    <row r="31710" spans="21:42" ht="15" customHeight="1" x14ac:dyDescent="0.25">
      <c r="U31710" s="104"/>
      <c r="AB31710" s="104"/>
      <c r="AC31710" s="104"/>
      <c r="AF31710" s="104"/>
      <c r="AG31710" s="104"/>
      <c r="AK31710" s="104"/>
      <c r="AL31710" s="104"/>
      <c r="AO31710" s="104"/>
      <c r="AP31710" s="104"/>
    </row>
    <row r="31711" spans="21:42" ht="15" customHeight="1" x14ac:dyDescent="0.25">
      <c r="U31711" s="104"/>
      <c r="AB31711" s="104"/>
      <c r="AC31711" s="104"/>
      <c r="AF31711" s="104"/>
      <c r="AG31711" s="104"/>
      <c r="AK31711" s="104"/>
      <c r="AL31711" s="104"/>
      <c r="AO31711" s="104"/>
      <c r="AP31711" s="104"/>
    </row>
    <row r="31712" spans="21:42" ht="15" customHeight="1" x14ac:dyDescent="0.25">
      <c r="U31712" s="104"/>
      <c r="AB31712" s="104"/>
      <c r="AC31712" s="104"/>
      <c r="AF31712" s="104"/>
      <c r="AG31712" s="104"/>
      <c r="AK31712" s="104"/>
      <c r="AL31712" s="104"/>
      <c r="AO31712" s="104"/>
      <c r="AP31712" s="104"/>
    </row>
    <row r="31713" spans="21:42" ht="15" customHeight="1" x14ac:dyDescent="0.25">
      <c r="U31713" s="104"/>
      <c r="AB31713" s="104"/>
      <c r="AC31713" s="104"/>
      <c r="AF31713" s="104"/>
      <c r="AG31713" s="104"/>
      <c r="AK31713" s="104"/>
      <c r="AL31713" s="104"/>
      <c r="AO31713" s="104"/>
      <c r="AP31713" s="104"/>
    </row>
    <row r="31714" spans="21:42" ht="15" customHeight="1" x14ac:dyDescent="0.25">
      <c r="U31714" s="104"/>
      <c r="AB31714" s="104"/>
      <c r="AC31714" s="104"/>
      <c r="AF31714" s="104"/>
      <c r="AG31714" s="104"/>
      <c r="AK31714" s="104"/>
      <c r="AL31714" s="104"/>
      <c r="AO31714" s="104"/>
      <c r="AP31714" s="104"/>
    </row>
    <row r="31715" spans="21:42" ht="15" customHeight="1" x14ac:dyDescent="0.25">
      <c r="U31715" s="104"/>
      <c r="AB31715" s="104"/>
      <c r="AC31715" s="104"/>
      <c r="AF31715" s="104"/>
      <c r="AG31715" s="104"/>
      <c r="AK31715" s="104"/>
      <c r="AL31715" s="104"/>
      <c r="AO31715" s="104"/>
      <c r="AP31715" s="104"/>
    </row>
    <row r="31716" spans="21:42" ht="15" customHeight="1" x14ac:dyDescent="0.25">
      <c r="U31716" s="104"/>
      <c r="AB31716" s="104"/>
      <c r="AC31716" s="104"/>
      <c r="AF31716" s="104"/>
      <c r="AG31716" s="104"/>
      <c r="AK31716" s="104"/>
      <c r="AL31716" s="104"/>
      <c r="AO31716" s="104"/>
      <c r="AP31716" s="104"/>
    </row>
    <row r="31717" spans="21:42" ht="15" customHeight="1" x14ac:dyDescent="0.25">
      <c r="U31717" s="104"/>
      <c r="AB31717" s="104"/>
      <c r="AC31717" s="104"/>
      <c r="AF31717" s="104"/>
      <c r="AG31717" s="104"/>
      <c r="AK31717" s="104"/>
      <c r="AL31717" s="104"/>
      <c r="AO31717" s="104"/>
      <c r="AP31717" s="104"/>
    </row>
    <row r="31718" spans="21:42" ht="15" customHeight="1" x14ac:dyDescent="0.25">
      <c r="U31718" s="104"/>
      <c r="AB31718" s="104"/>
      <c r="AC31718" s="104"/>
      <c r="AF31718" s="104"/>
      <c r="AG31718" s="104"/>
      <c r="AK31718" s="104"/>
      <c r="AL31718" s="104"/>
      <c r="AO31718" s="104"/>
      <c r="AP31718" s="104"/>
    </row>
    <row r="31719" spans="21:42" ht="15" customHeight="1" x14ac:dyDescent="0.25">
      <c r="U31719" s="104"/>
      <c r="AB31719" s="104"/>
      <c r="AC31719" s="104"/>
      <c r="AF31719" s="104"/>
      <c r="AG31719" s="104"/>
      <c r="AK31719" s="104"/>
      <c r="AL31719" s="104"/>
      <c r="AO31719" s="104"/>
      <c r="AP31719" s="104"/>
    </row>
    <row r="31720" spans="21:42" ht="15" customHeight="1" x14ac:dyDescent="0.25">
      <c r="U31720" s="104"/>
      <c r="AB31720" s="104"/>
      <c r="AC31720" s="104"/>
      <c r="AF31720" s="104"/>
      <c r="AG31720" s="104"/>
      <c r="AK31720" s="104"/>
      <c r="AL31720" s="104"/>
      <c r="AO31720" s="104"/>
      <c r="AP31720" s="104"/>
    </row>
    <row r="31721" spans="21:42" ht="15" customHeight="1" x14ac:dyDescent="0.25">
      <c r="U31721" s="104"/>
      <c r="AB31721" s="104"/>
      <c r="AC31721" s="104"/>
      <c r="AF31721" s="104"/>
      <c r="AG31721" s="104"/>
      <c r="AK31721" s="104"/>
      <c r="AL31721" s="104"/>
      <c r="AO31721" s="104"/>
      <c r="AP31721" s="104"/>
    </row>
    <row r="31722" spans="21:42" ht="15" customHeight="1" x14ac:dyDescent="0.25">
      <c r="U31722" s="104"/>
      <c r="AB31722" s="104"/>
      <c r="AC31722" s="104"/>
      <c r="AF31722" s="104"/>
      <c r="AG31722" s="104"/>
      <c r="AK31722" s="104"/>
      <c r="AL31722" s="104"/>
      <c r="AO31722" s="104"/>
      <c r="AP31722" s="104"/>
    </row>
    <row r="31723" spans="21:42" ht="15" customHeight="1" x14ac:dyDescent="0.25">
      <c r="U31723" s="104"/>
      <c r="AB31723" s="104"/>
      <c r="AC31723" s="104"/>
      <c r="AF31723" s="104"/>
      <c r="AG31723" s="104"/>
      <c r="AK31723" s="104"/>
      <c r="AL31723" s="104"/>
      <c r="AO31723" s="104"/>
      <c r="AP31723" s="104"/>
    </row>
    <row r="31724" spans="21:42" ht="15" customHeight="1" x14ac:dyDescent="0.25">
      <c r="U31724" s="104"/>
      <c r="AB31724" s="104"/>
      <c r="AC31724" s="104"/>
      <c r="AF31724" s="104"/>
      <c r="AG31724" s="104"/>
      <c r="AK31724" s="104"/>
      <c r="AL31724" s="104"/>
      <c r="AO31724" s="104"/>
      <c r="AP31724" s="104"/>
    </row>
    <row r="31725" spans="21:42" ht="15" customHeight="1" x14ac:dyDescent="0.25">
      <c r="U31725" s="104"/>
      <c r="AB31725" s="104"/>
      <c r="AC31725" s="104"/>
      <c r="AF31725" s="104"/>
      <c r="AG31725" s="104"/>
      <c r="AK31725" s="104"/>
      <c r="AL31725" s="104"/>
      <c r="AO31725" s="104"/>
      <c r="AP31725" s="104"/>
    </row>
    <row r="31726" spans="21:42" ht="15" customHeight="1" x14ac:dyDescent="0.25">
      <c r="U31726" s="104"/>
      <c r="AB31726" s="104"/>
      <c r="AC31726" s="104"/>
      <c r="AF31726" s="104"/>
      <c r="AG31726" s="104"/>
      <c r="AK31726" s="104"/>
      <c r="AL31726" s="104"/>
      <c r="AO31726" s="104"/>
      <c r="AP31726" s="104"/>
    </row>
    <row r="31727" spans="21:42" ht="15" customHeight="1" x14ac:dyDescent="0.25">
      <c r="U31727" s="104"/>
      <c r="AB31727" s="104"/>
      <c r="AC31727" s="104"/>
      <c r="AF31727" s="104"/>
      <c r="AG31727" s="104"/>
      <c r="AK31727" s="104"/>
      <c r="AL31727" s="104"/>
      <c r="AO31727" s="104"/>
      <c r="AP31727" s="104"/>
    </row>
    <row r="31728" spans="21:42" ht="15" customHeight="1" x14ac:dyDescent="0.25">
      <c r="U31728" s="104"/>
      <c r="AB31728" s="104"/>
      <c r="AC31728" s="104"/>
      <c r="AF31728" s="104"/>
      <c r="AG31728" s="104"/>
      <c r="AK31728" s="104"/>
      <c r="AL31728" s="104"/>
      <c r="AO31728" s="104"/>
      <c r="AP31728" s="104"/>
    </row>
    <row r="31729" spans="21:42" ht="15" customHeight="1" x14ac:dyDescent="0.25">
      <c r="U31729" s="104"/>
      <c r="AB31729" s="104"/>
      <c r="AC31729" s="104"/>
      <c r="AF31729" s="104"/>
      <c r="AG31729" s="104"/>
      <c r="AK31729" s="104"/>
      <c r="AL31729" s="104"/>
      <c r="AO31729" s="104"/>
      <c r="AP31729" s="104"/>
    </row>
    <row r="31730" spans="21:42" ht="15" customHeight="1" x14ac:dyDescent="0.25">
      <c r="U31730" s="104"/>
      <c r="AB31730" s="104"/>
      <c r="AC31730" s="104"/>
      <c r="AF31730" s="104"/>
      <c r="AG31730" s="104"/>
      <c r="AK31730" s="104"/>
      <c r="AL31730" s="104"/>
      <c r="AO31730" s="104"/>
      <c r="AP31730" s="104"/>
    </row>
    <row r="31731" spans="21:42" ht="15" customHeight="1" x14ac:dyDescent="0.25">
      <c r="U31731" s="104"/>
      <c r="AB31731" s="104"/>
      <c r="AC31731" s="104"/>
      <c r="AF31731" s="104"/>
      <c r="AG31731" s="104"/>
      <c r="AK31731" s="104"/>
      <c r="AL31731" s="104"/>
      <c r="AO31731" s="104"/>
      <c r="AP31731" s="104"/>
    </row>
    <row r="31732" spans="21:42" ht="15" customHeight="1" x14ac:dyDescent="0.25">
      <c r="U31732" s="104"/>
      <c r="AB31732" s="104"/>
      <c r="AC31732" s="104"/>
      <c r="AF31732" s="104"/>
      <c r="AG31732" s="104"/>
      <c r="AK31732" s="104"/>
      <c r="AL31732" s="104"/>
      <c r="AO31732" s="104"/>
      <c r="AP31732" s="104"/>
    </row>
    <row r="31733" spans="21:42" ht="15" customHeight="1" x14ac:dyDescent="0.25">
      <c r="U31733" s="104"/>
      <c r="AB31733" s="104"/>
      <c r="AC31733" s="104"/>
      <c r="AF31733" s="104"/>
      <c r="AG31733" s="104"/>
      <c r="AK31733" s="104"/>
      <c r="AL31733" s="104"/>
      <c r="AO31733" s="104"/>
      <c r="AP31733" s="104"/>
    </row>
    <row r="31734" spans="21:42" ht="15" customHeight="1" x14ac:dyDescent="0.25">
      <c r="U31734" s="104"/>
      <c r="AB31734" s="104"/>
      <c r="AC31734" s="104"/>
      <c r="AF31734" s="104"/>
      <c r="AG31734" s="104"/>
      <c r="AK31734" s="104"/>
      <c r="AL31734" s="104"/>
      <c r="AO31734" s="104"/>
      <c r="AP31734" s="104"/>
    </row>
    <row r="31735" spans="21:42" ht="15" customHeight="1" x14ac:dyDescent="0.25">
      <c r="U31735" s="104"/>
      <c r="AB31735" s="104"/>
      <c r="AC31735" s="104"/>
      <c r="AF31735" s="104"/>
      <c r="AG31735" s="104"/>
      <c r="AK31735" s="104"/>
      <c r="AL31735" s="104"/>
      <c r="AO31735" s="104"/>
      <c r="AP31735" s="104"/>
    </row>
    <row r="31736" spans="21:42" ht="15" customHeight="1" x14ac:dyDescent="0.25">
      <c r="U31736" s="104"/>
      <c r="AB31736" s="104"/>
      <c r="AC31736" s="104"/>
      <c r="AF31736" s="104"/>
      <c r="AG31736" s="104"/>
      <c r="AK31736" s="104"/>
      <c r="AL31736" s="104"/>
      <c r="AO31736" s="104"/>
      <c r="AP31736" s="104"/>
    </row>
    <row r="31737" spans="21:42" ht="15" customHeight="1" x14ac:dyDescent="0.25">
      <c r="U31737" s="104"/>
      <c r="AB31737" s="104"/>
      <c r="AC31737" s="104"/>
      <c r="AF31737" s="104"/>
      <c r="AG31737" s="104"/>
      <c r="AK31737" s="104"/>
      <c r="AL31737" s="104"/>
      <c r="AO31737" s="104"/>
      <c r="AP31737" s="104"/>
    </row>
    <row r="31738" spans="21:42" ht="15" customHeight="1" x14ac:dyDescent="0.25">
      <c r="U31738" s="104"/>
      <c r="AB31738" s="104"/>
      <c r="AC31738" s="104"/>
      <c r="AF31738" s="104"/>
      <c r="AG31738" s="104"/>
      <c r="AK31738" s="104"/>
      <c r="AL31738" s="104"/>
      <c r="AO31738" s="104"/>
      <c r="AP31738" s="104"/>
    </row>
    <row r="31739" spans="21:42" ht="15" customHeight="1" x14ac:dyDescent="0.25">
      <c r="U31739" s="104"/>
      <c r="AB31739" s="104"/>
      <c r="AC31739" s="104"/>
      <c r="AF31739" s="104"/>
      <c r="AG31739" s="104"/>
      <c r="AK31739" s="104"/>
      <c r="AL31739" s="104"/>
      <c r="AO31739" s="104"/>
      <c r="AP31739" s="104"/>
    </row>
    <row r="31740" spans="21:42" ht="15" customHeight="1" x14ac:dyDescent="0.25">
      <c r="U31740" s="104"/>
      <c r="AB31740" s="104"/>
      <c r="AC31740" s="104"/>
      <c r="AF31740" s="104"/>
      <c r="AG31740" s="104"/>
      <c r="AK31740" s="104"/>
      <c r="AL31740" s="104"/>
      <c r="AO31740" s="104"/>
      <c r="AP31740" s="104"/>
    </row>
    <row r="31741" spans="21:42" ht="15" customHeight="1" x14ac:dyDescent="0.25">
      <c r="U31741" s="104"/>
      <c r="AB31741" s="104"/>
      <c r="AC31741" s="104"/>
      <c r="AF31741" s="104"/>
      <c r="AG31741" s="104"/>
      <c r="AK31741" s="104"/>
      <c r="AL31741" s="104"/>
      <c r="AO31741" s="104"/>
      <c r="AP31741" s="104"/>
    </row>
    <row r="31742" spans="21:42" ht="15" customHeight="1" x14ac:dyDescent="0.25">
      <c r="U31742" s="104"/>
      <c r="AB31742" s="104"/>
      <c r="AC31742" s="104"/>
      <c r="AF31742" s="104"/>
      <c r="AG31742" s="104"/>
      <c r="AK31742" s="104"/>
      <c r="AL31742" s="104"/>
      <c r="AO31742" s="104"/>
      <c r="AP31742" s="104"/>
    </row>
    <row r="31743" spans="21:42" ht="15" customHeight="1" x14ac:dyDescent="0.25">
      <c r="U31743" s="104"/>
      <c r="AB31743" s="104"/>
      <c r="AC31743" s="104"/>
      <c r="AF31743" s="104"/>
      <c r="AG31743" s="104"/>
      <c r="AK31743" s="104"/>
      <c r="AL31743" s="104"/>
      <c r="AO31743" s="104"/>
      <c r="AP31743" s="104"/>
    </row>
    <row r="31744" spans="21:42" ht="15" customHeight="1" x14ac:dyDescent="0.25">
      <c r="U31744" s="104"/>
      <c r="AB31744" s="104"/>
      <c r="AC31744" s="104"/>
      <c r="AF31744" s="104"/>
      <c r="AG31744" s="104"/>
      <c r="AK31744" s="104"/>
      <c r="AL31744" s="104"/>
      <c r="AO31744" s="104"/>
      <c r="AP31744" s="104"/>
    </row>
    <row r="31745" spans="21:42" ht="15" customHeight="1" x14ac:dyDescent="0.25">
      <c r="U31745" s="104"/>
      <c r="AB31745" s="104"/>
      <c r="AC31745" s="104"/>
      <c r="AF31745" s="104"/>
      <c r="AG31745" s="104"/>
      <c r="AK31745" s="104"/>
      <c r="AL31745" s="104"/>
      <c r="AO31745" s="104"/>
      <c r="AP31745" s="104"/>
    </row>
    <row r="31746" spans="21:42" ht="15" customHeight="1" x14ac:dyDescent="0.25">
      <c r="U31746" s="104"/>
      <c r="AB31746" s="104"/>
      <c r="AC31746" s="104"/>
      <c r="AF31746" s="104"/>
      <c r="AG31746" s="104"/>
      <c r="AK31746" s="104"/>
      <c r="AL31746" s="104"/>
      <c r="AO31746" s="104"/>
      <c r="AP31746" s="104"/>
    </row>
    <row r="31747" spans="21:42" ht="15" customHeight="1" x14ac:dyDescent="0.25">
      <c r="U31747" s="104"/>
      <c r="AB31747" s="104"/>
      <c r="AC31747" s="104"/>
      <c r="AF31747" s="104"/>
      <c r="AG31747" s="104"/>
      <c r="AK31747" s="104"/>
      <c r="AL31747" s="104"/>
      <c r="AO31747" s="104"/>
      <c r="AP31747" s="104"/>
    </row>
    <row r="31748" spans="21:42" ht="15" customHeight="1" x14ac:dyDescent="0.25">
      <c r="U31748" s="104"/>
      <c r="AB31748" s="104"/>
      <c r="AC31748" s="104"/>
      <c r="AF31748" s="104"/>
      <c r="AG31748" s="104"/>
      <c r="AK31748" s="104"/>
      <c r="AL31748" s="104"/>
      <c r="AO31748" s="104"/>
      <c r="AP31748" s="104"/>
    </row>
    <row r="31749" spans="21:42" ht="15" customHeight="1" x14ac:dyDescent="0.25">
      <c r="U31749" s="104"/>
      <c r="AB31749" s="104"/>
      <c r="AC31749" s="104"/>
      <c r="AF31749" s="104"/>
      <c r="AG31749" s="104"/>
      <c r="AK31749" s="104"/>
      <c r="AL31749" s="104"/>
      <c r="AO31749" s="104"/>
      <c r="AP31749" s="104"/>
    </row>
    <row r="31750" spans="21:42" ht="15" customHeight="1" x14ac:dyDescent="0.25">
      <c r="U31750" s="104"/>
      <c r="AB31750" s="104"/>
      <c r="AC31750" s="104"/>
      <c r="AF31750" s="104"/>
      <c r="AG31750" s="104"/>
      <c r="AK31750" s="104"/>
      <c r="AL31750" s="104"/>
      <c r="AO31750" s="104"/>
      <c r="AP31750" s="104"/>
    </row>
    <row r="31751" spans="21:42" ht="15" customHeight="1" x14ac:dyDescent="0.25">
      <c r="U31751" s="104"/>
      <c r="AB31751" s="104"/>
      <c r="AC31751" s="104"/>
      <c r="AF31751" s="104"/>
      <c r="AG31751" s="104"/>
      <c r="AK31751" s="104"/>
      <c r="AL31751" s="104"/>
      <c r="AO31751" s="104"/>
      <c r="AP31751" s="104"/>
    </row>
    <row r="31752" spans="21:42" ht="15" customHeight="1" x14ac:dyDescent="0.25">
      <c r="U31752" s="104"/>
      <c r="AB31752" s="104"/>
      <c r="AC31752" s="104"/>
      <c r="AF31752" s="104"/>
      <c r="AG31752" s="104"/>
      <c r="AK31752" s="104"/>
      <c r="AL31752" s="104"/>
      <c r="AO31752" s="104"/>
      <c r="AP31752" s="104"/>
    </row>
    <row r="31753" spans="21:42" ht="15" customHeight="1" x14ac:dyDescent="0.25">
      <c r="U31753" s="104"/>
      <c r="AB31753" s="104"/>
      <c r="AC31753" s="104"/>
      <c r="AF31753" s="104"/>
      <c r="AG31753" s="104"/>
      <c r="AK31753" s="104"/>
      <c r="AL31753" s="104"/>
      <c r="AO31753" s="104"/>
      <c r="AP31753" s="104"/>
    </row>
    <row r="31754" spans="21:42" ht="15" customHeight="1" x14ac:dyDescent="0.25">
      <c r="U31754" s="104"/>
      <c r="AB31754" s="104"/>
      <c r="AC31754" s="104"/>
      <c r="AF31754" s="104"/>
      <c r="AG31754" s="104"/>
      <c r="AK31754" s="104"/>
      <c r="AL31754" s="104"/>
      <c r="AO31754" s="104"/>
      <c r="AP31754" s="104"/>
    </row>
    <row r="31755" spans="21:42" ht="15" customHeight="1" x14ac:dyDescent="0.25">
      <c r="U31755" s="104"/>
      <c r="AB31755" s="104"/>
      <c r="AC31755" s="104"/>
      <c r="AF31755" s="104"/>
      <c r="AG31755" s="104"/>
      <c r="AK31755" s="104"/>
      <c r="AL31755" s="104"/>
      <c r="AO31755" s="104"/>
      <c r="AP31755" s="104"/>
    </row>
    <row r="31756" spans="21:42" ht="15" customHeight="1" x14ac:dyDescent="0.25">
      <c r="U31756" s="104"/>
      <c r="AB31756" s="104"/>
      <c r="AC31756" s="104"/>
      <c r="AF31756" s="104"/>
      <c r="AG31756" s="104"/>
      <c r="AK31756" s="104"/>
      <c r="AL31756" s="104"/>
      <c r="AO31756" s="104"/>
      <c r="AP31756" s="104"/>
    </row>
    <row r="31757" spans="21:42" ht="15" customHeight="1" x14ac:dyDescent="0.25">
      <c r="U31757" s="104"/>
      <c r="AB31757" s="104"/>
      <c r="AC31757" s="104"/>
      <c r="AF31757" s="104"/>
      <c r="AG31757" s="104"/>
      <c r="AK31757" s="104"/>
      <c r="AL31757" s="104"/>
      <c r="AO31757" s="104"/>
      <c r="AP31757" s="104"/>
    </row>
    <row r="31758" spans="21:42" ht="15" customHeight="1" x14ac:dyDescent="0.25">
      <c r="U31758" s="104"/>
      <c r="AB31758" s="104"/>
      <c r="AC31758" s="104"/>
      <c r="AF31758" s="104"/>
      <c r="AG31758" s="104"/>
      <c r="AK31758" s="104"/>
      <c r="AL31758" s="104"/>
      <c r="AO31758" s="104"/>
      <c r="AP31758" s="104"/>
    </row>
    <row r="31759" spans="21:42" ht="15" customHeight="1" x14ac:dyDescent="0.25">
      <c r="U31759" s="104"/>
      <c r="AB31759" s="104"/>
      <c r="AC31759" s="104"/>
      <c r="AF31759" s="104"/>
      <c r="AG31759" s="104"/>
      <c r="AK31759" s="104"/>
      <c r="AL31759" s="104"/>
      <c r="AO31759" s="104"/>
      <c r="AP31759" s="104"/>
    </row>
    <row r="31760" spans="21:42" ht="15" customHeight="1" x14ac:dyDescent="0.25">
      <c r="U31760" s="104"/>
      <c r="AB31760" s="104"/>
      <c r="AC31760" s="104"/>
      <c r="AF31760" s="104"/>
      <c r="AG31760" s="104"/>
      <c r="AK31760" s="104"/>
      <c r="AL31760" s="104"/>
      <c r="AO31760" s="104"/>
      <c r="AP31760" s="104"/>
    </row>
    <row r="31761" spans="21:42" ht="15" customHeight="1" x14ac:dyDescent="0.25">
      <c r="U31761" s="104"/>
      <c r="AB31761" s="104"/>
      <c r="AC31761" s="104"/>
      <c r="AF31761" s="104"/>
      <c r="AG31761" s="104"/>
      <c r="AK31761" s="104"/>
      <c r="AL31761" s="104"/>
      <c r="AO31761" s="104"/>
      <c r="AP31761" s="104"/>
    </row>
    <row r="31762" spans="21:42" ht="15" customHeight="1" x14ac:dyDescent="0.25">
      <c r="U31762" s="104"/>
      <c r="AB31762" s="104"/>
      <c r="AC31762" s="104"/>
      <c r="AF31762" s="104"/>
      <c r="AG31762" s="104"/>
      <c r="AK31762" s="104"/>
      <c r="AL31762" s="104"/>
      <c r="AO31762" s="104"/>
      <c r="AP31762" s="104"/>
    </row>
    <row r="31763" spans="21:42" ht="15" customHeight="1" x14ac:dyDescent="0.25">
      <c r="U31763" s="104"/>
      <c r="AB31763" s="104"/>
      <c r="AC31763" s="104"/>
      <c r="AF31763" s="104"/>
      <c r="AG31763" s="104"/>
      <c r="AK31763" s="104"/>
      <c r="AL31763" s="104"/>
      <c r="AO31763" s="104"/>
      <c r="AP31763" s="104"/>
    </row>
    <row r="31764" spans="21:42" ht="15" customHeight="1" x14ac:dyDescent="0.25">
      <c r="U31764" s="104"/>
      <c r="AB31764" s="104"/>
      <c r="AC31764" s="104"/>
      <c r="AF31764" s="104"/>
      <c r="AG31764" s="104"/>
      <c r="AK31764" s="104"/>
      <c r="AL31764" s="104"/>
      <c r="AO31764" s="104"/>
      <c r="AP31764" s="104"/>
    </row>
    <row r="31765" spans="21:42" ht="15" customHeight="1" x14ac:dyDescent="0.25">
      <c r="U31765" s="104"/>
      <c r="AB31765" s="104"/>
      <c r="AC31765" s="104"/>
      <c r="AF31765" s="104"/>
      <c r="AG31765" s="104"/>
      <c r="AK31765" s="104"/>
      <c r="AL31765" s="104"/>
      <c r="AO31765" s="104"/>
      <c r="AP31765" s="104"/>
    </row>
    <row r="31766" spans="21:42" ht="15" customHeight="1" x14ac:dyDescent="0.25">
      <c r="U31766" s="104"/>
      <c r="AB31766" s="104"/>
      <c r="AC31766" s="104"/>
      <c r="AF31766" s="104"/>
      <c r="AG31766" s="104"/>
      <c r="AK31766" s="104"/>
      <c r="AL31766" s="104"/>
      <c r="AO31766" s="104"/>
      <c r="AP31766" s="104"/>
    </row>
    <row r="31767" spans="21:42" ht="15" customHeight="1" x14ac:dyDescent="0.25">
      <c r="U31767" s="104"/>
      <c r="AB31767" s="104"/>
      <c r="AC31767" s="104"/>
      <c r="AF31767" s="104"/>
      <c r="AG31767" s="104"/>
      <c r="AK31767" s="104"/>
      <c r="AL31767" s="104"/>
      <c r="AO31767" s="104"/>
      <c r="AP31767" s="104"/>
    </row>
    <row r="31768" spans="21:42" ht="15" customHeight="1" x14ac:dyDescent="0.25">
      <c r="U31768" s="104"/>
      <c r="AB31768" s="104"/>
      <c r="AC31768" s="104"/>
      <c r="AF31768" s="104"/>
      <c r="AG31768" s="104"/>
      <c r="AK31768" s="104"/>
      <c r="AL31768" s="104"/>
      <c r="AO31768" s="104"/>
      <c r="AP31768" s="104"/>
    </row>
    <row r="31769" spans="21:42" ht="15" customHeight="1" x14ac:dyDescent="0.25">
      <c r="U31769" s="104"/>
      <c r="AB31769" s="104"/>
      <c r="AC31769" s="104"/>
      <c r="AF31769" s="104"/>
      <c r="AG31769" s="104"/>
      <c r="AK31769" s="104"/>
      <c r="AL31769" s="104"/>
      <c r="AO31769" s="104"/>
      <c r="AP31769" s="104"/>
    </row>
    <row r="31770" spans="21:42" ht="15" customHeight="1" x14ac:dyDescent="0.25">
      <c r="U31770" s="104"/>
      <c r="AB31770" s="104"/>
      <c r="AC31770" s="104"/>
      <c r="AF31770" s="104"/>
      <c r="AG31770" s="104"/>
      <c r="AK31770" s="104"/>
      <c r="AL31770" s="104"/>
      <c r="AO31770" s="104"/>
      <c r="AP31770" s="104"/>
    </row>
    <row r="31771" spans="21:42" ht="15" customHeight="1" x14ac:dyDescent="0.25">
      <c r="U31771" s="104"/>
      <c r="AB31771" s="104"/>
      <c r="AC31771" s="104"/>
      <c r="AF31771" s="104"/>
      <c r="AG31771" s="104"/>
      <c r="AK31771" s="104"/>
      <c r="AL31771" s="104"/>
      <c r="AO31771" s="104"/>
      <c r="AP31771" s="104"/>
    </row>
    <row r="31772" spans="21:42" ht="15" customHeight="1" x14ac:dyDescent="0.25">
      <c r="U31772" s="104"/>
      <c r="AB31772" s="104"/>
      <c r="AC31772" s="104"/>
      <c r="AF31772" s="104"/>
      <c r="AG31772" s="104"/>
      <c r="AK31772" s="104"/>
      <c r="AL31772" s="104"/>
      <c r="AO31772" s="104"/>
      <c r="AP31772" s="104"/>
    </row>
    <row r="31773" spans="21:42" ht="15" customHeight="1" x14ac:dyDescent="0.25">
      <c r="U31773" s="104"/>
      <c r="AB31773" s="104"/>
      <c r="AC31773" s="104"/>
      <c r="AF31773" s="104"/>
      <c r="AG31773" s="104"/>
      <c r="AK31773" s="104"/>
      <c r="AL31773" s="104"/>
      <c r="AO31773" s="104"/>
      <c r="AP31773" s="104"/>
    </row>
    <row r="31774" spans="21:42" ht="15" customHeight="1" x14ac:dyDescent="0.25">
      <c r="U31774" s="104"/>
      <c r="AB31774" s="104"/>
      <c r="AC31774" s="104"/>
      <c r="AF31774" s="104"/>
      <c r="AG31774" s="104"/>
      <c r="AK31774" s="104"/>
      <c r="AL31774" s="104"/>
      <c r="AO31774" s="104"/>
      <c r="AP31774" s="104"/>
    </row>
    <row r="31775" spans="21:42" ht="15" customHeight="1" x14ac:dyDescent="0.25">
      <c r="U31775" s="104"/>
      <c r="AB31775" s="104"/>
      <c r="AC31775" s="104"/>
      <c r="AF31775" s="104"/>
      <c r="AG31775" s="104"/>
      <c r="AK31775" s="104"/>
      <c r="AL31775" s="104"/>
      <c r="AO31775" s="104"/>
      <c r="AP31775" s="104"/>
    </row>
    <row r="31776" spans="21:42" ht="15" customHeight="1" x14ac:dyDescent="0.25">
      <c r="U31776" s="104"/>
      <c r="AB31776" s="104"/>
      <c r="AC31776" s="104"/>
      <c r="AF31776" s="104"/>
      <c r="AG31776" s="104"/>
      <c r="AK31776" s="104"/>
      <c r="AL31776" s="104"/>
      <c r="AO31776" s="104"/>
      <c r="AP31776" s="104"/>
    </row>
    <row r="31777" spans="21:42" ht="15" customHeight="1" x14ac:dyDescent="0.25">
      <c r="U31777" s="104"/>
      <c r="AB31777" s="104"/>
      <c r="AC31777" s="104"/>
      <c r="AF31777" s="104"/>
      <c r="AG31777" s="104"/>
      <c r="AK31777" s="104"/>
      <c r="AL31777" s="104"/>
      <c r="AO31777" s="104"/>
      <c r="AP31777" s="104"/>
    </row>
    <row r="31778" spans="21:42" ht="15" customHeight="1" x14ac:dyDescent="0.25">
      <c r="U31778" s="104"/>
      <c r="AB31778" s="104"/>
      <c r="AC31778" s="104"/>
      <c r="AF31778" s="104"/>
      <c r="AG31778" s="104"/>
      <c r="AK31778" s="104"/>
      <c r="AL31778" s="104"/>
      <c r="AO31778" s="104"/>
      <c r="AP31778" s="104"/>
    </row>
    <row r="31779" spans="21:42" ht="15" customHeight="1" x14ac:dyDescent="0.25">
      <c r="U31779" s="104"/>
      <c r="AB31779" s="104"/>
      <c r="AC31779" s="104"/>
      <c r="AF31779" s="104"/>
      <c r="AG31779" s="104"/>
      <c r="AK31779" s="104"/>
      <c r="AL31779" s="104"/>
      <c r="AO31779" s="104"/>
      <c r="AP31779" s="104"/>
    </row>
    <row r="31780" spans="21:42" ht="15" customHeight="1" x14ac:dyDescent="0.25">
      <c r="U31780" s="104"/>
      <c r="AB31780" s="104"/>
      <c r="AC31780" s="104"/>
      <c r="AF31780" s="104"/>
      <c r="AG31780" s="104"/>
      <c r="AK31780" s="104"/>
      <c r="AL31780" s="104"/>
      <c r="AO31780" s="104"/>
      <c r="AP31780" s="104"/>
    </row>
    <row r="31781" spans="21:42" ht="15" customHeight="1" x14ac:dyDescent="0.25">
      <c r="U31781" s="104"/>
      <c r="AB31781" s="104"/>
      <c r="AC31781" s="104"/>
      <c r="AF31781" s="104"/>
      <c r="AG31781" s="104"/>
      <c r="AK31781" s="104"/>
      <c r="AL31781" s="104"/>
      <c r="AO31781" s="104"/>
      <c r="AP31781" s="104"/>
    </row>
    <row r="31782" spans="21:42" ht="15" customHeight="1" x14ac:dyDescent="0.25">
      <c r="U31782" s="104"/>
      <c r="AB31782" s="104"/>
      <c r="AC31782" s="104"/>
      <c r="AF31782" s="104"/>
      <c r="AG31782" s="104"/>
      <c r="AK31782" s="104"/>
      <c r="AL31782" s="104"/>
      <c r="AO31782" s="104"/>
      <c r="AP31782" s="104"/>
    </row>
    <row r="31783" spans="21:42" ht="15" customHeight="1" x14ac:dyDescent="0.25">
      <c r="U31783" s="104"/>
      <c r="AB31783" s="104"/>
      <c r="AC31783" s="104"/>
      <c r="AF31783" s="104"/>
      <c r="AG31783" s="104"/>
      <c r="AK31783" s="104"/>
      <c r="AL31783" s="104"/>
      <c r="AO31783" s="104"/>
      <c r="AP31783" s="104"/>
    </row>
    <row r="31784" spans="21:42" ht="15" customHeight="1" x14ac:dyDescent="0.25">
      <c r="U31784" s="104"/>
      <c r="AB31784" s="104"/>
      <c r="AC31784" s="104"/>
      <c r="AF31784" s="104"/>
      <c r="AG31784" s="104"/>
      <c r="AK31784" s="104"/>
      <c r="AL31784" s="104"/>
      <c r="AO31784" s="104"/>
      <c r="AP31784" s="104"/>
    </row>
    <row r="31785" spans="21:42" ht="15" customHeight="1" x14ac:dyDescent="0.25">
      <c r="U31785" s="104"/>
      <c r="AB31785" s="104"/>
      <c r="AC31785" s="104"/>
      <c r="AF31785" s="104"/>
      <c r="AG31785" s="104"/>
      <c r="AK31785" s="104"/>
      <c r="AL31785" s="104"/>
      <c r="AO31785" s="104"/>
      <c r="AP31785" s="104"/>
    </row>
    <row r="31786" spans="21:42" ht="15" customHeight="1" x14ac:dyDescent="0.25">
      <c r="U31786" s="104"/>
      <c r="AB31786" s="104"/>
      <c r="AC31786" s="104"/>
      <c r="AF31786" s="104"/>
      <c r="AG31786" s="104"/>
      <c r="AK31786" s="104"/>
      <c r="AL31786" s="104"/>
      <c r="AO31786" s="104"/>
      <c r="AP31786" s="104"/>
    </row>
    <row r="31787" spans="21:42" ht="15" customHeight="1" x14ac:dyDescent="0.25">
      <c r="U31787" s="104"/>
      <c r="AB31787" s="104"/>
      <c r="AC31787" s="104"/>
      <c r="AF31787" s="104"/>
      <c r="AG31787" s="104"/>
      <c r="AK31787" s="104"/>
      <c r="AL31787" s="104"/>
      <c r="AO31787" s="104"/>
      <c r="AP31787" s="104"/>
    </row>
    <row r="31788" spans="21:42" ht="15" customHeight="1" x14ac:dyDescent="0.25">
      <c r="U31788" s="104"/>
      <c r="AB31788" s="104"/>
      <c r="AC31788" s="104"/>
      <c r="AF31788" s="104"/>
      <c r="AG31788" s="104"/>
      <c r="AK31788" s="104"/>
      <c r="AL31788" s="104"/>
      <c r="AO31788" s="104"/>
      <c r="AP31788" s="104"/>
    </row>
    <row r="31789" spans="21:42" ht="15" customHeight="1" x14ac:dyDescent="0.25">
      <c r="U31789" s="104"/>
      <c r="AB31789" s="104"/>
      <c r="AC31789" s="104"/>
      <c r="AF31789" s="104"/>
      <c r="AG31789" s="104"/>
      <c r="AK31789" s="104"/>
      <c r="AL31789" s="104"/>
      <c r="AO31789" s="104"/>
      <c r="AP31789" s="104"/>
    </row>
    <row r="31790" spans="21:42" ht="15" customHeight="1" x14ac:dyDescent="0.25">
      <c r="U31790" s="104"/>
      <c r="AB31790" s="104"/>
      <c r="AC31790" s="104"/>
      <c r="AF31790" s="104"/>
      <c r="AG31790" s="104"/>
      <c r="AK31790" s="104"/>
      <c r="AL31790" s="104"/>
      <c r="AO31790" s="104"/>
      <c r="AP31790" s="104"/>
    </row>
    <row r="31791" spans="21:42" ht="15" customHeight="1" x14ac:dyDescent="0.25">
      <c r="U31791" s="104"/>
      <c r="AB31791" s="104"/>
      <c r="AC31791" s="104"/>
      <c r="AF31791" s="104"/>
      <c r="AG31791" s="104"/>
      <c r="AK31791" s="104"/>
      <c r="AL31791" s="104"/>
      <c r="AO31791" s="104"/>
      <c r="AP31791" s="104"/>
    </row>
    <row r="31792" spans="21:42" ht="15" customHeight="1" x14ac:dyDescent="0.25">
      <c r="U31792" s="104"/>
      <c r="AB31792" s="104"/>
      <c r="AC31792" s="104"/>
      <c r="AF31792" s="104"/>
      <c r="AG31792" s="104"/>
      <c r="AK31792" s="104"/>
      <c r="AL31792" s="104"/>
      <c r="AO31792" s="104"/>
      <c r="AP31792" s="104"/>
    </row>
    <row r="31793" spans="21:42" ht="15" customHeight="1" x14ac:dyDescent="0.25">
      <c r="U31793" s="104"/>
      <c r="AB31793" s="104"/>
      <c r="AC31793" s="104"/>
      <c r="AF31793" s="104"/>
      <c r="AG31793" s="104"/>
      <c r="AK31793" s="104"/>
      <c r="AL31793" s="104"/>
      <c r="AO31793" s="104"/>
      <c r="AP31793" s="104"/>
    </row>
    <row r="31794" spans="21:42" ht="15" customHeight="1" x14ac:dyDescent="0.25">
      <c r="U31794" s="104"/>
      <c r="AB31794" s="104"/>
      <c r="AC31794" s="104"/>
      <c r="AF31794" s="104"/>
      <c r="AG31794" s="104"/>
      <c r="AK31794" s="104"/>
      <c r="AL31794" s="104"/>
      <c r="AO31794" s="104"/>
      <c r="AP31794" s="104"/>
    </row>
    <row r="31795" spans="21:42" ht="15" customHeight="1" x14ac:dyDescent="0.25">
      <c r="U31795" s="104"/>
      <c r="AB31795" s="104"/>
      <c r="AC31795" s="104"/>
      <c r="AF31795" s="104"/>
      <c r="AG31795" s="104"/>
      <c r="AK31795" s="104"/>
      <c r="AL31795" s="104"/>
      <c r="AO31795" s="104"/>
      <c r="AP31795" s="104"/>
    </row>
    <row r="31796" spans="21:42" ht="15" customHeight="1" x14ac:dyDescent="0.25">
      <c r="U31796" s="104"/>
      <c r="AB31796" s="104"/>
      <c r="AC31796" s="104"/>
      <c r="AF31796" s="104"/>
      <c r="AG31796" s="104"/>
      <c r="AK31796" s="104"/>
      <c r="AL31796" s="104"/>
      <c r="AO31796" s="104"/>
      <c r="AP31796" s="104"/>
    </row>
    <row r="31797" spans="21:42" ht="15" customHeight="1" x14ac:dyDescent="0.25">
      <c r="U31797" s="104"/>
      <c r="AB31797" s="104"/>
      <c r="AC31797" s="104"/>
      <c r="AF31797" s="104"/>
      <c r="AG31797" s="104"/>
      <c r="AK31797" s="104"/>
      <c r="AL31797" s="104"/>
      <c r="AO31797" s="104"/>
      <c r="AP31797" s="104"/>
    </row>
    <row r="31798" spans="21:42" ht="15" customHeight="1" x14ac:dyDescent="0.25">
      <c r="U31798" s="104"/>
      <c r="AB31798" s="104"/>
      <c r="AC31798" s="104"/>
      <c r="AF31798" s="104"/>
      <c r="AG31798" s="104"/>
      <c r="AK31798" s="104"/>
      <c r="AL31798" s="104"/>
      <c r="AO31798" s="104"/>
      <c r="AP31798" s="104"/>
    </row>
    <row r="31799" spans="21:42" ht="15" customHeight="1" x14ac:dyDescent="0.25">
      <c r="U31799" s="104"/>
      <c r="AB31799" s="104"/>
      <c r="AC31799" s="104"/>
      <c r="AF31799" s="104"/>
      <c r="AG31799" s="104"/>
      <c r="AK31799" s="104"/>
      <c r="AL31799" s="104"/>
      <c r="AO31799" s="104"/>
      <c r="AP31799" s="104"/>
    </row>
    <row r="31800" spans="21:42" ht="15" customHeight="1" x14ac:dyDescent="0.25">
      <c r="U31800" s="104"/>
      <c r="AB31800" s="104"/>
      <c r="AC31800" s="104"/>
      <c r="AF31800" s="104"/>
      <c r="AG31800" s="104"/>
      <c r="AK31800" s="104"/>
      <c r="AL31800" s="104"/>
      <c r="AO31800" s="104"/>
      <c r="AP31800" s="104"/>
    </row>
    <row r="31801" spans="21:42" ht="15" customHeight="1" x14ac:dyDescent="0.25">
      <c r="U31801" s="104"/>
      <c r="AB31801" s="104"/>
      <c r="AC31801" s="104"/>
      <c r="AF31801" s="104"/>
      <c r="AG31801" s="104"/>
      <c r="AK31801" s="104"/>
      <c r="AL31801" s="104"/>
      <c r="AO31801" s="104"/>
      <c r="AP31801" s="104"/>
    </row>
    <row r="31802" spans="21:42" ht="15" customHeight="1" x14ac:dyDescent="0.25">
      <c r="U31802" s="104"/>
      <c r="AB31802" s="104"/>
      <c r="AC31802" s="104"/>
      <c r="AF31802" s="104"/>
      <c r="AG31802" s="104"/>
      <c r="AK31802" s="104"/>
      <c r="AL31802" s="104"/>
      <c r="AO31802" s="104"/>
      <c r="AP31802" s="104"/>
    </row>
    <row r="31803" spans="21:42" ht="15" customHeight="1" x14ac:dyDescent="0.25">
      <c r="U31803" s="104"/>
      <c r="AB31803" s="104"/>
      <c r="AC31803" s="104"/>
      <c r="AF31803" s="104"/>
      <c r="AG31803" s="104"/>
      <c r="AK31803" s="104"/>
      <c r="AL31803" s="104"/>
      <c r="AO31803" s="104"/>
      <c r="AP31803" s="104"/>
    </row>
    <row r="31804" spans="21:42" ht="15" customHeight="1" x14ac:dyDescent="0.25">
      <c r="U31804" s="104"/>
      <c r="AB31804" s="104"/>
      <c r="AC31804" s="104"/>
      <c r="AF31804" s="104"/>
      <c r="AG31804" s="104"/>
      <c r="AK31804" s="104"/>
      <c r="AL31804" s="104"/>
      <c r="AO31804" s="104"/>
      <c r="AP31804" s="104"/>
    </row>
    <row r="31805" spans="21:42" ht="15" customHeight="1" x14ac:dyDescent="0.25">
      <c r="U31805" s="104"/>
      <c r="AB31805" s="104"/>
      <c r="AC31805" s="104"/>
      <c r="AF31805" s="104"/>
      <c r="AG31805" s="104"/>
      <c r="AK31805" s="104"/>
      <c r="AL31805" s="104"/>
      <c r="AO31805" s="104"/>
      <c r="AP31805" s="104"/>
    </row>
    <row r="31806" spans="21:42" ht="15" customHeight="1" x14ac:dyDescent="0.25">
      <c r="U31806" s="104"/>
      <c r="AB31806" s="104"/>
      <c r="AC31806" s="104"/>
      <c r="AF31806" s="104"/>
      <c r="AG31806" s="104"/>
      <c r="AK31806" s="104"/>
      <c r="AL31806" s="104"/>
      <c r="AO31806" s="104"/>
      <c r="AP31806" s="104"/>
    </row>
    <row r="31807" spans="21:42" ht="15" customHeight="1" x14ac:dyDescent="0.25">
      <c r="U31807" s="104"/>
      <c r="AB31807" s="104"/>
      <c r="AC31807" s="104"/>
      <c r="AF31807" s="104"/>
      <c r="AG31807" s="104"/>
      <c r="AK31807" s="104"/>
      <c r="AL31807" s="104"/>
      <c r="AO31807" s="104"/>
      <c r="AP31807" s="104"/>
    </row>
    <row r="31808" spans="21:42" ht="15" customHeight="1" x14ac:dyDescent="0.25">
      <c r="U31808" s="104"/>
      <c r="AB31808" s="104"/>
      <c r="AC31808" s="104"/>
      <c r="AF31808" s="104"/>
      <c r="AG31808" s="104"/>
      <c r="AK31808" s="104"/>
      <c r="AL31808" s="104"/>
      <c r="AO31808" s="104"/>
      <c r="AP31808" s="104"/>
    </row>
    <row r="31809" spans="21:42" ht="15" customHeight="1" x14ac:dyDescent="0.25">
      <c r="U31809" s="104"/>
      <c r="AB31809" s="104"/>
      <c r="AC31809" s="104"/>
      <c r="AF31809" s="104"/>
      <c r="AG31809" s="104"/>
      <c r="AK31809" s="104"/>
      <c r="AL31809" s="104"/>
      <c r="AO31809" s="104"/>
      <c r="AP31809" s="104"/>
    </row>
    <row r="31810" spans="21:42" ht="15" customHeight="1" x14ac:dyDescent="0.25">
      <c r="U31810" s="104"/>
      <c r="AB31810" s="104"/>
      <c r="AC31810" s="104"/>
      <c r="AF31810" s="104"/>
      <c r="AG31810" s="104"/>
      <c r="AK31810" s="104"/>
      <c r="AL31810" s="104"/>
      <c r="AO31810" s="104"/>
      <c r="AP31810" s="104"/>
    </row>
    <row r="31811" spans="21:42" ht="15" customHeight="1" x14ac:dyDescent="0.25">
      <c r="U31811" s="104"/>
      <c r="AB31811" s="104"/>
      <c r="AC31811" s="104"/>
      <c r="AF31811" s="104"/>
      <c r="AG31811" s="104"/>
      <c r="AK31811" s="104"/>
      <c r="AL31811" s="104"/>
      <c r="AO31811" s="104"/>
      <c r="AP31811" s="104"/>
    </row>
    <row r="31812" spans="21:42" ht="15" customHeight="1" x14ac:dyDescent="0.25">
      <c r="U31812" s="104"/>
      <c r="AB31812" s="104"/>
      <c r="AC31812" s="104"/>
      <c r="AF31812" s="104"/>
      <c r="AG31812" s="104"/>
      <c r="AK31812" s="104"/>
      <c r="AL31812" s="104"/>
      <c r="AO31812" s="104"/>
      <c r="AP31812" s="104"/>
    </row>
    <row r="31813" spans="21:42" ht="15" customHeight="1" x14ac:dyDescent="0.25">
      <c r="U31813" s="104"/>
      <c r="AB31813" s="104"/>
      <c r="AC31813" s="104"/>
      <c r="AF31813" s="104"/>
      <c r="AG31813" s="104"/>
      <c r="AK31813" s="104"/>
      <c r="AL31813" s="104"/>
      <c r="AO31813" s="104"/>
      <c r="AP31813" s="104"/>
    </row>
    <row r="31814" spans="21:42" ht="15" customHeight="1" x14ac:dyDescent="0.25">
      <c r="U31814" s="104"/>
      <c r="AB31814" s="104"/>
      <c r="AC31814" s="104"/>
      <c r="AF31814" s="104"/>
      <c r="AG31814" s="104"/>
      <c r="AK31814" s="104"/>
      <c r="AL31814" s="104"/>
      <c r="AO31814" s="104"/>
      <c r="AP31814" s="104"/>
    </row>
    <row r="31815" spans="21:42" ht="15" customHeight="1" x14ac:dyDescent="0.25">
      <c r="U31815" s="104"/>
      <c r="AB31815" s="104"/>
      <c r="AC31815" s="104"/>
      <c r="AF31815" s="104"/>
      <c r="AG31815" s="104"/>
      <c r="AK31815" s="104"/>
      <c r="AL31815" s="104"/>
      <c r="AO31815" s="104"/>
      <c r="AP31815" s="104"/>
    </row>
    <row r="31816" spans="21:42" ht="15" customHeight="1" x14ac:dyDescent="0.25">
      <c r="U31816" s="104"/>
      <c r="AB31816" s="104"/>
      <c r="AC31816" s="104"/>
      <c r="AF31816" s="104"/>
      <c r="AG31816" s="104"/>
      <c r="AK31816" s="104"/>
      <c r="AL31816" s="104"/>
      <c r="AO31816" s="104"/>
      <c r="AP31816" s="104"/>
    </row>
    <row r="31817" spans="21:42" ht="15" customHeight="1" x14ac:dyDescent="0.25">
      <c r="U31817" s="104"/>
      <c r="AB31817" s="104"/>
      <c r="AC31817" s="104"/>
      <c r="AF31817" s="104"/>
      <c r="AG31817" s="104"/>
      <c r="AK31817" s="104"/>
      <c r="AL31817" s="104"/>
      <c r="AO31817" s="104"/>
      <c r="AP31817" s="104"/>
    </row>
    <row r="31818" spans="21:42" ht="15" customHeight="1" x14ac:dyDescent="0.25">
      <c r="U31818" s="104"/>
      <c r="AB31818" s="104"/>
      <c r="AC31818" s="104"/>
      <c r="AF31818" s="104"/>
      <c r="AG31818" s="104"/>
      <c r="AK31818" s="104"/>
      <c r="AL31818" s="104"/>
      <c r="AO31818" s="104"/>
      <c r="AP31818" s="104"/>
    </row>
    <row r="31819" spans="21:42" ht="15" customHeight="1" x14ac:dyDescent="0.25">
      <c r="U31819" s="104"/>
      <c r="AB31819" s="104"/>
      <c r="AC31819" s="104"/>
      <c r="AF31819" s="104"/>
      <c r="AG31819" s="104"/>
      <c r="AK31819" s="104"/>
      <c r="AL31819" s="104"/>
      <c r="AO31819" s="104"/>
      <c r="AP31819" s="104"/>
    </row>
    <row r="31820" spans="21:42" ht="15" customHeight="1" x14ac:dyDescent="0.25">
      <c r="U31820" s="104"/>
      <c r="AB31820" s="104"/>
      <c r="AC31820" s="104"/>
      <c r="AF31820" s="104"/>
      <c r="AG31820" s="104"/>
      <c r="AK31820" s="104"/>
      <c r="AL31820" s="104"/>
      <c r="AO31820" s="104"/>
      <c r="AP31820" s="104"/>
    </row>
    <row r="31821" spans="21:42" ht="15" customHeight="1" x14ac:dyDescent="0.25">
      <c r="U31821" s="104"/>
      <c r="AB31821" s="104"/>
      <c r="AC31821" s="104"/>
      <c r="AF31821" s="104"/>
      <c r="AG31821" s="104"/>
      <c r="AK31821" s="104"/>
      <c r="AL31821" s="104"/>
      <c r="AO31821" s="104"/>
      <c r="AP31821" s="104"/>
    </row>
    <row r="31822" spans="21:42" ht="15" customHeight="1" x14ac:dyDescent="0.25">
      <c r="U31822" s="104"/>
      <c r="AB31822" s="104"/>
      <c r="AC31822" s="104"/>
      <c r="AF31822" s="104"/>
      <c r="AG31822" s="104"/>
      <c r="AK31822" s="104"/>
      <c r="AL31822" s="104"/>
      <c r="AO31822" s="104"/>
      <c r="AP31822" s="104"/>
    </row>
    <row r="31823" spans="21:42" ht="15" customHeight="1" x14ac:dyDescent="0.25">
      <c r="U31823" s="104"/>
      <c r="AB31823" s="104"/>
      <c r="AC31823" s="104"/>
      <c r="AF31823" s="104"/>
      <c r="AG31823" s="104"/>
      <c r="AK31823" s="104"/>
      <c r="AL31823" s="104"/>
      <c r="AO31823" s="104"/>
      <c r="AP31823" s="104"/>
    </row>
    <row r="31824" spans="21:42" ht="15" customHeight="1" x14ac:dyDescent="0.25">
      <c r="U31824" s="104"/>
      <c r="AB31824" s="104"/>
      <c r="AC31824" s="104"/>
      <c r="AF31824" s="104"/>
      <c r="AG31824" s="104"/>
      <c r="AK31824" s="104"/>
      <c r="AL31824" s="104"/>
      <c r="AO31824" s="104"/>
      <c r="AP31824" s="104"/>
    </row>
    <row r="31825" spans="21:42" ht="15" customHeight="1" x14ac:dyDescent="0.25">
      <c r="U31825" s="104"/>
      <c r="AB31825" s="104"/>
      <c r="AC31825" s="104"/>
      <c r="AF31825" s="104"/>
      <c r="AG31825" s="104"/>
      <c r="AK31825" s="104"/>
      <c r="AL31825" s="104"/>
      <c r="AO31825" s="104"/>
      <c r="AP31825" s="104"/>
    </row>
    <row r="31826" spans="21:42" ht="15" customHeight="1" x14ac:dyDescent="0.25">
      <c r="U31826" s="104"/>
      <c r="AB31826" s="104"/>
      <c r="AC31826" s="104"/>
      <c r="AF31826" s="104"/>
      <c r="AG31826" s="104"/>
      <c r="AK31826" s="104"/>
      <c r="AL31826" s="104"/>
      <c r="AO31826" s="104"/>
      <c r="AP31826" s="104"/>
    </row>
    <row r="31827" spans="21:42" ht="15" customHeight="1" x14ac:dyDescent="0.25">
      <c r="U31827" s="104"/>
      <c r="AB31827" s="104"/>
      <c r="AC31827" s="104"/>
      <c r="AF31827" s="104"/>
      <c r="AG31827" s="104"/>
      <c r="AK31827" s="104"/>
      <c r="AL31827" s="104"/>
      <c r="AO31827" s="104"/>
      <c r="AP31827" s="104"/>
    </row>
    <row r="31828" spans="21:42" ht="15" customHeight="1" x14ac:dyDescent="0.25">
      <c r="U31828" s="104"/>
      <c r="AB31828" s="104"/>
      <c r="AC31828" s="104"/>
      <c r="AF31828" s="104"/>
      <c r="AG31828" s="104"/>
      <c r="AK31828" s="104"/>
      <c r="AL31828" s="104"/>
      <c r="AO31828" s="104"/>
      <c r="AP31828" s="104"/>
    </row>
    <row r="31829" spans="21:42" ht="15" customHeight="1" x14ac:dyDescent="0.25">
      <c r="U31829" s="104"/>
      <c r="AB31829" s="104"/>
      <c r="AC31829" s="104"/>
      <c r="AF31829" s="104"/>
      <c r="AG31829" s="104"/>
      <c r="AK31829" s="104"/>
      <c r="AL31829" s="104"/>
      <c r="AO31829" s="104"/>
      <c r="AP31829" s="104"/>
    </row>
    <row r="31830" spans="21:42" ht="15" customHeight="1" x14ac:dyDescent="0.25">
      <c r="U31830" s="104"/>
      <c r="AB31830" s="104"/>
      <c r="AC31830" s="104"/>
      <c r="AF31830" s="104"/>
      <c r="AG31830" s="104"/>
      <c r="AK31830" s="104"/>
      <c r="AL31830" s="104"/>
      <c r="AO31830" s="104"/>
      <c r="AP31830" s="104"/>
    </row>
    <row r="31831" spans="21:42" ht="15" customHeight="1" x14ac:dyDescent="0.25">
      <c r="U31831" s="104"/>
      <c r="AB31831" s="104"/>
      <c r="AC31831" s="104"/>
      <c r="AF31831" s="104"/>
      <c r="AG31831" s="104"/>
      <c r="AK31831" s="104"/>
      <c r="AL31831" s="104"/>
      <c r="AO31831" s="104"/>
      <c r="AP31831" s="104"/>
    </row>
    <row r="31832" spans="21:42" ht="15" customHeight="1" x14ac:dyDescent="0.25">
      <c r="U31832" s="104"/>
      <c r="AB31832" s="104"/>
      <c r="AC31832" s="104"/>
      <c r="AF31832" s="104"/>
      <c r="AG31832" s="104"/>
      <c r="AK31832" s="104"/>
      <c r="AL31832" s="104"/>
      <c r="AO31832" s="104"/>
      <c r="AP31832" s="104"/>
    </row>
    <row r="31833" spans="21:42" ht="15" customHeight="1" x14ac:dyDescent="0.25">
      <c r="U31833" s="104"/>
      <c r="AB31833" s="104"/>
      <c r="AC31833" s="104"/>
      <c r="AF31833" s="104"/>
      <c r="AG31833" s="104"/>
      <c r="AK31833" s="104"/>
      <c r="AL31833" s="104"/>
      <c r="AO31833" s="104"/>
      <c r="AP31833" s="104"/>
    </row>
    <row r="31834" spans="21:42" ht="15" customHeight="1" x14ac:dyDescent="0.25">
      <c r="U31834" s="104"/>
      <c r="AB31834" s="104"/>
      <c r="AC31834" s="104"/>
      <c r="AF31834" s="104"/>
      <c r="AG31834" s="104"/>
      <c r="AK31834" s="104"/>
      <c r="AL31834" s="104"/>
      <c r="AO31834" s="104"/>
      <c r="AP31834" s="104"/>
    </row>
    <row r="31835" spans="21:42" ht="15" customHeight="1" x14ac:dyDescent="0.25">
      <c r="U31835" s="104"/>
      <c r="AB31835" s="104"/>
      <c r="AC31835" s="104"/>
      <c r="AF31835" s="104"/>
      <c r="AG31835" s="104"/>
      <c r="AK31835" s="104"/>
      <c r="AL31835" s="104"/>
      <c r="AO31835" s="104"/>
      <c r="AP31835" s="104"/>
    </row>
    <row r="31836" spans="21:42" ht="15" customHeight="1" x14ac:dyDescent="0.25">
      <c r="U31836" s="104"/>
      <c r="AB31836" s="104"/>
      <c r="AC31836" s="104"/>
      <c r="AF31836" s="104"/>
      <c r="AG31836" s="104"/>
      <c r="AK31836" s="104"/>
      <c r="AL31836" s="104"/>
      <c r="AO31836" s="104"/>
      <c r="AP31836" s="104"/>
    </row>
    <row r="31837" spans="21:42" ht="15" customHeight="1" x14ac:dyDescent="0.25">
      <c r="U31837" s="104"/>
      <c r="AB31837" s="104"/>
      <c r="AC31837" s="104"/>
      <c r="AF31837" s="104"/>
      <c r="AG31837" s="104"/>
      <c r="AK31837" s="104"/>
      <c r="AL31837" s="104"/>
      <c r="AO31837" s="104"/>
      <c r="AP31837" s="104"/>
    </row>
    <row r="31838" spans="21:42" ht="15" customHeight="1" x14ac:dyDescent="0.25">
      <c r="U31838" s="104"/>
      <c r="AB31838" s="104"/>
      <c r="AC31838" s="104"/>
      <c r="AF31838" s="104"/>
      <c r="AG31838" s="104"/>
      <c r="AK31838" s="104"/>
      <c r="AL31838" s="104"/>
      <c r="AO31838" s="104"/>
      <c r="AP31838" s="104"/>
    </row>
    <row r="31839" spans="21:42" ht="15" customHeight="1" x14ac:dyDescent="0.25">
      <c r="U31839" s="104"/>
      <c r="AB31839" s="104"/>
      <c r="AC31839" s="104"/>
      <c r="AF31839" s="104"/>
      <c r="AG31839" s="104"/>
      <c r="AK31839" s="104"/>
      <c r="AL31839" s="104"/>
      <c r="AO31839" s="104"/>
      <c r="AP31839" s="104"/>
    </row>
    <row r="31840" spans="21:42" ht="15" customHeight="1" x14ac:dyDescent="0.25">
      <c r="U31840" s="104"/>
      <c r="AB31840" s="104"/>
      <c r="AC31840" s="104"/>
      <c r="AF31840" s="104"/>
      <c r="AG31840" s="104"/>
      <c r="AK31840" s="104"/>
      <c r="AL31840" s="104"/>
      <c r="AO31840" s="104"/>
      <c r="AP31840" s="104"/>
    </row>
    <row r="31841" spans="21:42" ht="15" customHeight="1" x14ac:dyDescent="0.25">
      <c r="U31841" s="104"/>
      <c r="AB31841" s="104"/>
      <c r="AC31841" s="104"/>
      <c r="AF31841" s="104"/>
      <c r="AG31841" s="104"/>
      <c r="AK31841" s="104"/>
      <c r="AL31841" s="104"/>
      <c r="AO31841" s="104"/>
      <c r="AP31841" s="104"/>
    </row>
    <row r="31842" spans="21:42" ht="15" customHeight="1" x14ac:dyDescent="0.25">
      <c r="U31842" s="104"/>
      <c r="AB31842" s="104"/>
      <c r="AC31842" s="104"/>
      <c r="AF31842" s="104"/>
      <c r="AG31842" s="104"/>
      <c r="AK31842" s="104"/>
      <c r="AL31842" s="104"/>
      <c r="AO31842" s="104"/>
      <c r="AP31842" s="104"/>
    </row>
    <row r="31843" spans="21:42" ht="15" customHeight="1" x14ac:dyDescent="0.25">
      <c r="U31843" s="104"/>
      <c r="AB31843" s="104"/>
      <c r="AC31843" s="104"/>
      <c r="AF31843" s="104"/>
      <c r="AG31843" s="104"/>
      <c r="AK31843" s="104"/>
      <c r="AL31843" s="104"/>
      <c r="AO31843" s="104"/>
      <c r="AP31843" s="104"/>
    </row>
    <row r="31844" spans="21:42" ht="15" customHeight="1" x14ac:dyDescent="0.25">
      <c r="U31844" s="104"/>
      <c r="AB31844" s="104"/>
      <c r="AC31844" s="104"/>
      <c r="AF31844" s="104"/>
      <c r="AG31844" s="104"/>
      <c r="AK31844" s="104"/>
      <c r="AL31844" s="104"/>
      <c r="AO31844" s="104"/>
      <c r="AP31844" s="104"/>
    </row>
    <row r="31845" spans="21:42" ht="15" customHeight="1" x14ac:dyDescent="0.25">
      <c r="U31845" s="104"/>
      <c r="AB31845" s="104"/>
      <c r="AC31845" s="104"/>
      <c r="AF31845" s="104"/>
      <c r="AG31845" s="104"/>
      <c r="AK31845" s="104"/>
      <c r="AL31845" s="104"/>
      <c r="AO31845" s="104"/>
      <c r="AP31845" s="104"/>
    </row>
    <row r="31846" spans="21:42" ht="15" customHeight="1" x14ac:dyDescent="0.25">
      <c r="U31846" s="104"/>
      <c r="AB31846" s="104"/>
      <c r="AC31846" s="104"/>
      <c r="AF31846" s="104"/>
      <c r="AG31846" s="104"/>
      <c r="AK31846" s="104"/>
      <c r="AL31846" s="104"/>
      <c r="AO31846" s="104"/>
      <c r="AP31846" s="104"/>
    </row>
    <row r="31847" spans="21:42" ht="15" customHeight="1" x14ac:dyDescent="0.25">
      <c r="U31847" s="104"/>
      <c r="AB31847" s="104"/>
      <c r="AC31847" s="104"/>
      <c r="AF31847" s="104"/>
      <c r="AG31847" s="104"/>
      <c r="AK31847" s="104"/>
      <c r="AL31847" s="104"/>
      <c r="AO31847" s="104"/>
      <c r="AP31847" s="104"/>
    </row>
    <row r="31848" spans="21:42" ht="15" customHeight="1" x14ac:dyDescent="0.25">
      <c r="U31848" s="104"/>
      <c r="AB31848" s="104"/>
      <c r="AC31848" s="104"/>
      <c r="AF31848" s="104"/>
      <c r="AG31848" s="104"/>
      <c r="AK31848" s="104"/>
      <c r="AL31848" s="104"/>
      <c r="AO31848" s="104"/>
      <c r="AP31848" s="104"/>
    </row>
    <row r="31849" spans="21:42" ht="15" customHeight="1" x14ac:dyDescent="0.25">
      <c r="U31849" s="104"/>
      <c r="AB31849" s="104"/>
      <c r="AC31849" s="104"/>
      <c r="AF31849" s="104"/>
      <c r="AG31849" s="104"/>
      <c r="AK31849" s="104"/>
      <c r="AL31849" s="104"/>
      <c r="AO31849" s="104"/>
      <c r="AP31849" s="104"/>
    </row>
    <row r="31850" spans="21:42" ht="15" customHeight="1" x14ac:dyDescent="0.25">
      <c r="U31850" s="104"/>
      <c r="AB31850" s="104"/>
      <c r="AC31850" s="104"/>
      <c r="AF31850" s="104"/>
      <c r="AG31850" s="104"/>
      <c r="AK31850" s="104"/>
      <c r="AL31850" s="104"/>
      <c r="AO31850" s="104"/>
      <c r="AP31850" s="104"/>
    </row>
    <row r="31851" spans="21:42" ht="15" customHeight="1" x14ac:dyDescent="0.25">
      <c r="U31851" s="104"/>
      <c r="AB31851" s="104"/>
      <c r="AC31851" s="104"/>
      <c r="AF31851" s="104"/>
      <c r="AG31851" s="104"/>
      <c r="AK31851" s="104"/>
      <c r="AL31851" s="104"/>
      <c r="AO31851" s="104"/>
      <c r="AP31851" s="104"/>
    </row>
    <row r="31852" spans="21:42" ht="15" customHeight="1" x14ac:dyDescent="0.25">
      <c r="U31852" s="104"/>
      <c r="AB31852" s="104"/>
      <c r="AC31852" s="104"/>
      <c r="AF31852" s="104"/>
      <c r="AG31852" s="104"/>
      <c r="AK31852" s="104"/>
      <c r="AL31852" s="104"/>
      <c r="AO31852" s="104"/>
      <c r="AP31852" s="104"/>
    </row>
    <row r="31853" spans="21:42" ht="15" customHeight="1" x14ac:dyDescent="0.25">
      <c r="U31853" s="104"/>
      <c r="AB31853" s="104"/>
      <c r="AC31853" s="104"/>
      <c r="AF31853" s="104"/>
      <c r="AG31853" s="104"/>
      <c r="AK31853" s="104"/>
      <c r="AL31853" s="104"/>
      <c r="AO31853" s="104"/>
      <c r="AP31853" s="104"/>
    </row>
    <row r="31854" spans="21:42" ht="15" customHeight="1" x14ac:dyDescent="0.25">
      <c r="U31854" s="104"/>
      <c r="AB31854" s="104"/>
      <c r="AC31854" s="104"/>
      <c r="AF31854" s="104"/>
      <c r="AG31854" s="104"/>
      <c r="AK31854" s="104"/>
      <c r="AL31854" s="104"/>
      <c r="AO31854" s="104"/>
      <c r="AP31854" s="104"/>
    </row>
    <row r="31855" spans="21:42" ht="15" customHeight="1" x14ac:dyDescent="0.25">
      <c r="U31855" s="104"/>
      <c r="AB31855" s="104"/>
      <c r="AC31855" s="104"/>
      <c r="AF31855" s="104"/>
      <c r="AG31855" s="104"/>
      <c r="AK31855" s="104"/>
      <c r="AL31855" s="104"/>
      <c r="AO31855" s="104"/>
      <c r="AP31855" s="104"/>
    </row>
    <row r="31856" spans="21:42" ht="15" customHeight="1" x14ac:dyDescent="0.25">
      <c r="U31856" s="104"/>
      <c r="AB31856" s="104"/>
      <c r="AC31856" s="104"/>
      <c r="AF31856" s="104"/>
      <c r="AG31856" s="104"/>
      <c r="AK31856" s="104"/>
      <c r="AL31856" s="104"/>
      <c r="AO31856" s="104"/>
      <c r="AP31856" s="104"/>
    </row>
    <row r="31857" spans="21:42" ht="15" customHeight="1" x14ac:dyDescent="0.25">
      <c r="U31857" s="104"/>
      <c r="AB31857" s="104"/>
      <c r="AC31857" s="104"/>
      <c r="AF31857" s="104"/>
      <c r="AG31857" s="104"/>
      <c r="AK31857" s="104"/>
      <c r="AL31857" s="104"/>
      <c r="AO31857" s="104"/>
      <c r="AP31857" s="104"/>
    </row>
    <row r="31858" spans="21:42" ht="15" customHeight="1" x14ac:dyDescent="0.25">
      <c r="U31858" s="104"/>
      <c r="AB31858" s="104"/>
      <c r="AC31858" s="104"/>
      <c r="AF31858" s="104"/>
      <c r="AG31858" s="104"/>
      <c r="AK31858" s="104"/>
      <c r="AL31858" s="104"/>
      <c r="AO31858" s="104"/>
      <c r="AP31858" s="104"/>
    </row>
    <row r="31859" spans="21:42" ht="15" customHeight="1" x14ac:dyDescent="0.25">
      <c r="U31859" s="104"/>
      <c r="AB31859" s="104"/>
      <c r="AC31859" s="104"/>
      <c r="AF31859" s="104"/>
      <c r="AG31859" s="104"/>
      <c r="AK31859" s="104"/>
      <c r="AL31859" s="104"/>
      <c r="AO31859" s="104"/>
      <c r="AP31859" s="104"/>
    </row>
    <row r="31860" spans="21:42" ht="15" customHeight="1" x14ac:dyDescent="0.25">
      <c r="U31860" s="104"/>
      <c r="AB31860" s="104"/>
      <c r="AC31860" s="104"/>
      <c r="AF31860" s="104"/>
      <c r="AG31860" s="104"/>
      <c r="AK31860" s="104"/>
      <c r="AL31860" s="104"/>
      <c r="AO31860" s="104"/>
      <c r="AP31860" s="104"/>
    </row>
    <row r="31861" spans="21:42" ht="15" customHeight="1" x14ac:dyDescent="0.25">
      <c r="U31861" s="104"/>
      <c r="AB31861" s="104"/>
      <c r="AC31861" s="104"/>
      <c r="AF31861" s="104"/>
      <c r="AG31861" s="104"/>
      <c r="AK31861" s="104"/>
      <c r="AL31861" s="104"/>
      <c r="AO31861" s="104"/>
      <c r="AP31861" s="104"/>
    </row>
    <row r="31862" spans="21:42" ht="15" customHeight="1" x14ac:dyDescent="0.25">
      <c r="U31862" s="104"/>
      <c r="AB31862" s="104"/>
      <c r="AC31862" s="104"/>
      <c r="AF31862" s="104"/>
      <c r="AG31862" s="104"/>
      <c r="AK31862" s="104"/>
      <c r="AL31862" s="104"/>
      <c r="AO31862" s="104"/>
      <c r="AP31862" s="104"/>
    </row>
    <row r="31863" spans="21:42" ht="15" customHeight="1" x14ac:dyDescent="0.25">
      <c r="U31863" s="104"/>
      <c r="AB31863" s="104"/>
      <c r="AC31863" s="104"/>
      <c r="AF31863" s="104"/>
      <c r="AG31863" s="104"/>
      <c r="AK31863" s="104"/>
      <c r="AL31863" s="104"/>
      <c r="AO31863" s="104"/>
      <c r="AP31863" s="104"/>
    </row>
    <row r="31864" spans="21:42" ht="15" customHeight="1" x14ac:dyDescent="0.25">
      <c r="U31864" s="104"/>
      <c r="AB31864" s="104"/>
      <c r="AC31864" s="104"/>
      <c r="AF31864" s="104"/>
      <c r="AG31864" s="104"/>
      <c r="AK31864" s="104"/>
      <c r="AL31864" s="104"/>
      <c r="AO31864" s="104"/>
      <c r="AP31864" s="104"/>
    </row>
    <row r="31865" spans="21:42" ht="15" customHeight="1" x14ac:dyDescent="0.25">
      <c r="U31865" s="104"/>
      <c r="AB31865" s="104"/>
      <c r="AC31865" s="104"/>
      <c r="AF31865" s="104"/>
      <c r="AG31865" s="104"/>
      <c r="AK31865" s="104"/>
      <c r="AL31865" s="104"/>
      <c r="AO31865" s="104"/>
      <c r="AP31865" s="104"/>
    </row>
    <row r="31866" spans="21:42" ht="15" customHeight="1" x14ac:dyDescent="0.25">
      <c r="U31866" s="104"/>
      <c r="AB31866" s="104"/>
      <c r="AC31866" s="104"/>
      <c r="AF31866" s="104"/>
      <c r="AG31866" s="104"/>
      <c r="AK31866" s="104"/>
      <c r="AL31866" s="104"/>
      <c r="AO31866" s="104"/>
      <c r="AP31866" s="104"/>
    </row>
    <row r="31867" spans="21:42" ht="15" customHeight="1" x14ac:dyDescent="0.25">
      <c r="U31867" s="104"/>
      <c r="AB31867" s="104"/>
      <c r="AC31867" s="104"/>
      <c r="AF31867" s="104"/>
      <c r="AG31867" s="104"/>
      <c r="AK31867" s="104"/>
      <c r="AL31867" s="104"/>
      <c r="AO31867" s="104"/>
      <c r="AP31867" s="104"/>
    </row>
    <row r="31868" spans="21:42" ht="15" customHeight="1" x14ac:dyDescent="0.25">
      <c r="U31868" s="104"/>
      <c r="AB31868" s="104"/>
      <c r="AC31868" s="104"/>
      <c r="AF31868" s="104"/>
      <c r="AG31868" s="104"/>
      <c r="AK31868" s="104"/>
      <c r="AL31868" s="104"/>
      <c r="AO31868" s="104"/>
      <c r="AP31868" s="104"/>
    </row>
    <row r="31869" spans="21:42" ht="15" customHeight="1" x14ac:dyDescent="0.25">
      <c r="U31869" s="104"/>
      <c r="AB31869" s="104"/>
      <c r="AC31869" s="104"/>
      <c r="AF31869" s="104"/>
      <c r="AG31869" s="104"/>
      <c r="AK31869" s="104"/>
      <c r="AL31869" s="104"/>
      <c r="AO31869" s="104"/>
      <c r="AP31869" s="104"/>
    </row>
    <row r="31870" spans="21:42" ht="15" customHeight="1" x14ac:dyDescent="0.25">
      <c r="U31870" s="104"/>
      <c r="AB31870" s="104"/>
      <c r="AC31870" s="104"/>
      <c r="AF31870" s="104"/>
      <c r="AG31870" s="104"/>
      <c r="AK31870" s="104"/>
      <c r="AL31870" s="104"/>
      <c r="AO31870" s="104"/>
      <c r="AP31870" s="104"/>
    </row>
    <row r="31871" spans="21:42" ht="15" customHeight="1" x14ac:dyDescent="0.25">
      <c r="U31871" s="104"/>
      <c r="AB31871" s="104"/>
      <c r="AC31871" s="104"/>
      <c r="AF31871" s="104"/>
      <c r="AG31871" s="104"/>
      <c r="AK31871" s="104"/>
      <c r="AL31871" s="104"/>
      <c r="AO31871" s="104"/>
      <c r="AP31871" s="104"/>
    </row>
    <row r="31872" spans="21:42" ht="15" customHeight="1" x14ac:dyDescent="0.25">
      <c r="U31872" s="104"/>
      <c r="AB31872" s="104"/>
      <c r="AC31872" s="104"/>
      <c r="AF31872" s="104"/>
      <c r="AG31872" s="104"/>
      <c r="AK31872" s="104"/>
      <c r="AL31872" s="104"/>
      <c r="AO31872" s="104"/>
      <c r="AP31872" s="104"/>
    </row>
    <row r="31873" spans="21:42" ht="15" customHeight="1" x14ac:dyDescent="0.25">
      <c r="U31873" s="104"/>
      <c r="AB31873" s="104"/>
      <c r="AC31873" s="104"/>
      <c r="AF31873" s="104"/>
      <c r="AG31873" s="104"/>
      <c r="AK31873" s="104"/>
      <c r="AL31873" s="104"/>
      <c r="AO31873" s="104"/>
      <c r="AP31873" s="104"/>
    </row>
    <row r="31874" spans="21:42" ht="15" customHeight="1" x14ac:dyDescent="0.25">
      <c r="U31874" s="104"/>
      <c r="AB31874" s="104"/>
      <c r="AC31874" s="104"/>
      <c r="AF31874" s="104"/>
      <c r="AG31874" s="104"/>
      <c r="AK31874" s="104"/>
      <c r="AL31874" s="104"/>
      <c r="AO31874" s="104"/>
      <c r="AP31874" s="104"/>
    </row>
    <row r="31875" spans="21:42" ht="15" customHeight="1" x14ac:dyDescent="0.25">
      <c r="U31875" s="104"/>
      <c r="AB31875" s="104"/>
      <c r="AC31875" s="104"/>
      <c r="AF31875" s="104"/>
      <c r="AG31875" s="104"/>
      <c r="AK31875" s="104"/>
      <c r="AL31875" s="104"/>
      <c r="AO31875" s="104"/>
      <c r="AP31875" s="104"/>
    </row>
    <row r="31876" spans="21:42" ht="15" customHeight="1" x14ac:dyDescent="0.25">
      <c r="U31876" s="104"/>
      <c r="AB31876" s="104"/>
      <c r="AC31876" s="104"/>
      <c r="AF31876" s="104"/>
      <c r="AG31876" s="104"/>
      <c r="AK31876" s="104"/>
      <c r="AL31876" s="104"/>
      <c r="AO31876" s="104"/>
      <c r="AP31876" s="104"/>
    </row>
    <row r="31877" spans="21:42" ht="15" customHeight="1" x14ac:dyDescent="0.25">
      <c r="U31877" s="104"/>
      <c r="AB31877" s="104"/>
      <c r="AC31877" s="104"/>
      <c r="AF31877" s="104"/>
      <c r="AG31877" s="104"/>
      <c r="AK31877" s="104"/>
      <c r="AL31877" s="104"/>
      <c r="AO31877" s="104"/>
      <c r="AP31877" s="104"/>
    </row>
    <row r="31878" spans="21:42" ht="15" customHeight="1" x14ac:dyDescent="0.25">
      <c r="U31878" s="104"/>
      <c r="AB31878" s="104"/>
      <c r="AC31878" s="104"/>
      <c r="AF31878" s="104"/>
      <c r="AG31878" s="104"/>
      <c r="AK31878" s="104"/>
      <c r="AL31878" s="104"/>
      <c r="AO31878" s="104"/>
      <c r="AP31878" s="104"/>
    </row>
    <row r="31879" spans="21:42" ht="15" customHeight="1" x14ac:dyDescent="0.25">
      <c r="U31879" s="104"/>
      <c r="AB31879" s="104"/>
      <c r="AC31879" s="104"/>
      <c r="AF31879" s="104"/>
      <c r="AG31879" s="104"/>
      <c r="AK31879" s="104"/>
      <c r="AL31879" s="104"/>
      <c r="AO31879" s="104"/>
      <c r="AP31879" s="104"/>
    </row>
    <row r="31880" spans="21:42" ht="15" customHeight="1" x14ac:dyDescent="0.25">
      <c r="U31880" s="104"/>
      <c r="AB31880" s="104"/>
      <c r="AC31880" s="104"/>
      <c r="AF31880" s="104"/>
      <c r="AG31880" s="104"/>
      <c r="AK31880" s="104"/>
      <c r="AL31880" s="104"/>
      <c r="AO31880" s="104"/>
      <c r="AP31880" s="104"/>
    </row>
    <row r="31881" spans="21:42" ht="15" customHeight="1" x14ac:dyDescent="0.25">
      <c r="U31881" s="104"/>
      <c r="AB31881" s="104"/>
      <c r="AC31881" s="104"/>
      <c r="AF31881" s="104"/>
      <c r="AG31881" s="104"/>
      <c r="AK31881" s="104"/>
      <c r="AL31881" s="104"/>
      <c r="AO31881" s="104"/>
      <c r="AP31881" s="104"/>
    </row>
    <row r="31882" spans="21:42" ht="15" customHeight="1" x14ac:dyDescent="0.25">
      <c r="U31882" s="104"/>
      <c r="AB31882" s="104"/>
      <c r="AC31882" s="104"/>
      <c r="AF31882" s="104"/>
      <c r="AG31882" s="104"/>
      <c r="AK31882" s="104"/>
      <c r="AL31882" s="104"/>
      <c r="AO31882" s="104"/>
      <c r="AP31882" s="104"/>
    </row>
    <row r="31883" spans="21:42" ht="15" customHeight="1" x14ac:dyDescent="0.25">
      <c r="U31883" s="104"/>
      <c r="AB31883" s="104"/>
      <c r="AC31883" s="104"/>
      <c r="AF31883" s="104"/>
      <c r="AG31883" s="104"/>
      <c r="AK31883" s="104"/>
      <c r="AL31883" s="104"/>
      <c r="AO31883" s="104"/>
      <c r="AP31883" s="104"/>
    </row>
    <row r="31884" spans="21:42" ht="15" customHeight="1" x14ac:dyDescent="0.25">
      <c r="U31884" s="104"/>
      <c r="AB31884" s="104"/>
      <c r="AC31884" s="104"/>
      <c r="AF31884" s="104"/>
      <c r="AG31884" s="104"/>
      <c r="AK31884" s="104"/>
      <c r="AL31884" s="104"/>
      <c r="AO31884" s="104"/>
      <c r="AP31884" s="104"/>
    </row>
    <row r="31885" spans="21:42" ht="15" customHeight="1" x14ac:dyDescent="0.25">
      <c r="U31885" s="104"/>
      <c r="AB31885" s="104"/>
      <c r="AC31885" s="104"/>
      <c r="AF31885" s="104"/>
      <c r="AG31885" s="104"/>
      <c r="AK31885" s="104"/>
      <c r="AL31885" s="104"/>
      <c r="AO31885" s="104"/>
      <c r="AP31885" s="104"/>
    </row>
    <row r="31886" spans="21:42" ht="15" customHeight="1" x14ac:dyDescent="0.25">
      <c r="U31886" s="104"/>
      <c r="AB31886" s="104"/>
      <c r="AC31886" s="104"/>
      <c r="AF31886" s="104"/>
      <c r="AG31886" s="104"/>
      <c r="AK31886" s="104"/>
      <c r="AL31886" s="104"/>
      <c r="AO31886" s="104"/>
      <c r="AP31886" s="104"/>
    </row>
    <row r="31887" spans="21:42" ht="15" customHeight="1" x14ac:dyDescent="0.25">
      <c r="U31887" s="104"/>
      <c r="AB31887" s="104"/>
      <c r="AC31887" s="104"/>
      <c r="AF31887" s="104"/>
      <c r="AG31887" s="104"/>
      <c r="AK31887" s="104"/>
      <c r="AL31887" s="104"/>
      <c r="AO31887" s="104"/>
      <c r="AP31887" s="104"/>
    </row>
    <row r="31888" spans="21:42" ht="15" customHeight="1" x14ac:dyDescent="0.25">
      <c r="U31888" s="104"/>
      <c r="AB31888" s="104"/>
      <c r="AC31888" s="104"/>
      <c r="AF31888" s="104"/>
      <c r="AG31888" s="104"/>
      <c r="AK31888" s="104"/>
      <c r="AL31888" s="104"/>
      <c r="AO31888" s="104"/>
      <c r="AP31888" s="104"/>
    </row>
    <row r="31889" spans="21:42" ht="15" customHeight="1" x14ac:dyDescent="0.25">
      <c r="U31889" s="104"/>
      <c r="AB31889" s="104"/>
      <c r="AC31889" s="104"/>
      <c r="AF31889" s="104"/>
      <c r="AG31889" s="104"/>
      <c r="AK31889" s="104"/>
      <c r="AL31889" s="104"/>
      <c r="AO31889" s="104"/>
      <c r="AP31889" s="104"/>
    </row>
    <row r="31890" spans="21:42" ht="15" customHeight="1" x14ac:dyDescent="0.25">
      <c r="U31890" s="104"/>
      <c r="AB31890" s="104"/>
      <c r="AC31890" s="104"/>
      <c r="AF31890" s="104"/>
      <c r="AG31890" s="104"/>
      <c r="AK31890" s="104"/>
      <c r="AL31890" s="104"/>
      <c r="AO31890" s="104"/>
      <c r="AP31890" s="104"/>
    </row>
    <row r="31891" spans="21:42" ht="15" customHeight="1" x14ac:dyDescent="0.25">
      <c r="U31891" s="104"/>
      <c r="AB31891" s="104"/>
      <c r="AC31891" s="104"/>
      <c r="AF31891" s="104"/>
      <c r="AG31891" s="104"/>
      <c r="AK31891" s="104"/>
      <c r="AL31891" s="104"/>
      <c r="AO31891" s="104"/>
      <c r="AP31891" s="104"/>
    </row>
    <row r="31892" spans="21:42" ht="15" customHeight="1" x14ac:dyDescent="0.25">
      <c r="U31892" s="104"/>
      <c r="AB31892" s="104"/>
      <c r="AC31892" s="104"/>
      <c r="AF31892" s="104"/>
      <c r="AG31892" s="104"/>
      <c r="AK31892" s="104"/>
      <c r="AL31892" s="104"/>
      <c r="AO31892" s="104"/>
      <c r="AP31892" s="104"/>
    </row>
    <row r="31893" spans="21:42" ht="15" customHeight="1" x14ac:dyDescent="0.25">
      <c r="U31893" s="104"/>
      <c r="AB31893" s="104"/>
      <c r="AC31893" s="104"/>
      <c r="AF31893" s="104"/>
      <c r="AG31893" s="104"/>
      <c r="AK31893" s="104"/>
      <c r="AL31893" s="104"/>
      <c r="AO31893" s="104"/>
      <c r="AP31893" s="104"/>
    </row>
    <row r="31894" spans="21:42" ht="15" customHeight="1" x14ac:dyDescent="0.25">
      <c r="U31894" s="104"/>
      <c r="AB31894" s="104"/>
      <c r="AC31894" s="104"/>
      <c r="AF31894" s="104"/>
      <c r="AG31894" s="104"/>
      <c r="AK31894" s="104"/>
      <c r="AL31894" s="104"/>
      <c r="AO31894" s="104"/>
      <c r="AP31894" s="104"/>
    </row>
    <row r="31895" spans="21:42" ht="15" customHeight="1" x14ac:dyDescent="0.25">
      <c r="U31895" s="104"/>
      <c r="AB31895" s="104"/>
      <c r="AC31895" s="104"/>
      <c r="AF31895" s="104"/>
      <c r="AG31895" s="104"/>
      <c r="AK31895" s="104"/>
      <c r="AL31895" s="104"/>
      <c r="AO31895" s="104"/>
      <c r="AP31895" s="104"/>
    </row>
    <row r="31896" spans="21:42" ht="15" customHeight="1" x14ac:dyDescent="0.25">
      <c r="U31896" s="104"/>
      <c r="AB31896" s="104"/>
      <c r="AC31896" s="104"/>
      <c r="AF31896" s="104"/>
      <c r="AG31896" s="104"/>
      <c r="AK31896" s="104"/>
      <c r="AL31896" s="104"/>
      <c r="AO31896" s="104"/>
      <c r="AP31896" s="104"/>
    </row>
    <row r="31897" spans="21:42" ht="15" customHeight="1" x14ac:dyDescent="0.25">
      <c r="U31897" s="104"/>
      <c r="AB31897" s="104"/>
      <c r="AC31897" s="104"/>
      <c r="AF31897" s="104"/>
      <c r="AG31897" s="104"/>
      <c r="AK31897" s="104"/>
      <c r="AL31897" s="104"/>
      <c r="AO31897" s="104"/>
      <c r="AP31897" s="104"/>
    </row>
    <row r="31898" spans="21:42" ht="15" customHeight="1" x14ac:dyDescent="0.25">
      <c r="U31898" s="104"/>
      <c r="AB31898" s="104"/>
      <c r="AC31898" s="104"/>
      <c r="AF31898" s="104"/>
      <c r="AG31898" s="104"/>
      <c r="AK31898" s="104"/>
      <c r="AL31898" s="104"/>
      <c r="AO31898" s="104"/>
      <c r="AP31898" s="104"/>
    </row>
    <row r="31899" spans="21:42" ht="15" customHeight="1" x14ac:dyDescent="0.25">
      <c r="U31899" s="104"/>
      <c r="AB31899" s="104"/>
      <c r="AC31899" s="104"/>
      <c r="AF31899" s="104"/>
      <c r="AG31899" s="104"/>
      <c r="AK31899" s="104"/>
      <c r="AL31899" s="104"/>
      <c r="AO31899" s="104"/>
      <c r="AP31899" s="104"/>
    </row>
    <row r="31900" spans="21:42" ht="15" customHeight="1" x14ac:dyDescent="0.25">
      <c r="U31900" s="104"/>
      <c r="AB31900" s="104"/>
      <c r="AC31900" s="104"/>
      <c r="AF31900" s="104"/>
      <c r="AG31900" s="104"/>
      <c r="AK31900" s="104"/>
      <c r="AL31900" s="104"/>
      <c r="AO31900" s="104"/>
      <c r="AP31900" s="104"/>
    </row>
    <row r="31901" spans="21:42" ht="15" customHeight="1" x14ac:dyDescent="0.25">
      <c r="U31901" s="104"/>
      <c r="AB31901" s="104"/>
      <c r="AC31901" s="104"/>
      <c r="AF31901" s="104"/>
      <c r="AG31901" s="104"/>
      <c r="AK31901" s="104"/>
      <c r="AL31901" s="104"/>
      <c r="AO31901" s="104"/>
      <c r="AP31901" s="104"/>
    </row>
    <row r="31902" spans="21:42" ht="15" customHeight="1" x14ac:dyDescent="0.25">
      <c r="U31902" s="104"/>
      <c r="AB31902" s="104"/>
      <c r="AC31902" s="104"/>
      <c r="AF31902" s="104"/>
      <c r="AG31902" s="104"/>
      <c r="AK31902" s="104"/>
      <c r="AL31902" s="104"/>
      <c r="AO31902" s="104"/>
      <c r="AP31902" s="104"/>
    </row>
    <row r="31903" spans="21:42" ht="15" customHeight="1" x14ac:dyDescent="0.25">
      <c r="U31903" s="104"/>
      <c r="AB31903" s="104"/>
      <c r="AC31903" s="104"/>
      <c r="AF31903" s="104"/>
      <c r="AG31903" s="104"/>
      <c r="AK31903" s="104"/>
      <c r="AL31903" s="104"/>
      <c r="AO31903" s="104"/>
      <c r="AP31903" s="104"/>
    </row>
    <row r="31904" spans="21:42" ht="15" customHeight="1" x14ac:dyDescent="0.25">
      <c r="U31904" s="104"/>
      <c r="AB31904" s="104"/>
      <c r="AC31904" s="104"/>
      <c r="AF31904" s="104"/>
      <c r="AG31904" s="104"/>
      <c r="AK31904" s="104"/>
      <c r="AL31904" s="104"/>
      <c r="AO31904" s="104"/>
      <c r="AP31904" s="104"/>
    </row>
    <row r="31905" spans="21:42" ht="15" customHeight="1" x14ac:dyDescent="0.25">
      <c r="U31905" s="104"/>
      <c r="AB31905" s="104"/>
      <c r="AC31905" s="104"/>
      <c r="AF31905" s="104"/>
      <c r="AG31905" s="104"/>
      <c r="AK31905" s="104"/>
      <c r="AL31905" s="104"/>
      <c r="AO31905" s="104"/>
      <c r="AP31905" s="104"/>
    </row>
    <row r="31906" spans="21:42" ht="15" customHeight="1" x14ac:dyDescent="0.25">
      <c r="U31906" s="104"/>
      <c r="AB31906" s="104"/>
      <c r="AC31906" s="104"/>
      <c r="AF31906" s="104"/>
      <c r="AG31906" s="104"/>
      <c r="AK31906" s="104"/>
      <c r="AL31906" s="104"/>
      <c r="AO31906" s="104"/>
      <c r="AP31906" s="104"/>
    </row>
    <row r="31907" spans="21:42" ht="15" customHeight="1" x14ac:dyDescent="0.25">
      <c r="U31907" s="104"/>
      <c r="AB31907" s="104"/>
      <c r="AC31907" s="104"/>
      <c r="AF31907" s="104"/>
      <c r="AG31907" s="104"/>
      <c r="AK31907" s="104"/>
      <c r="AL31907" s="104"/>
      <c r="AO31907" s="104"/>
      <c r="AP31907" s="104"/>
    </row>
    <row r="31908" spans="21:42" ht="15" customHeight="1" x14ac:dyDescent="0.25">
      <c r="U31908" s="104"/>
      <c r="AB31908" s="104"/>
      <c r="AC31908" s="104"/>
      <c r="AF31908" s="104"/>
      <c r="AG31908" s="104"/>
      <c r="AK31908" s="104"/>
      <c r="AL31908" s="104"/>
      <c r="AO31908" s="104"/>
      <c r="AP31908" s="104"/>
    </row>
    <row r="31909" spans="21:42" ht="15" customHeight="1" x14ac:dyDescent="0.25">
      <c r="U31909" s="104"/>
      <c r="AB31909" s="104"/>
      <c r="AC31909" s="104"/>
      <c r="AF31909" s="104"/>
      <c r="AG31909" s="104"/>
      <c r="AK31909" s="104"/>
      <c r="AL31909" s="104"/>
      <c r="AO31909" s="104"/>
      <c r="AP31909" s="104"/>
    </row>
    <row r="31910" spans="21:42" ht="15" customHeight="1" x14ac:dyDescent="0.25">
      <c r="U31910" s="104"/>
      <c r="AB31910" s="104"/>
      <c r="AC31910" s="104"/>
      <c r="AF31910" s="104"/>
      <c r="AG31910" s="104"/>
      <c r="AK31910" s="104"/>
      <c r="AL31910" s="104"/>
      <c r="AO31910" s="104"/>
      <c r="AP31910" s="104"/>
    </row>
    <row r="31911" spans="21:42" ht="15" customHeight="1" x14ac:dyDescent="0.25">
      <c r="U31911" s="104"/>
      <c r="AB31911" s="104"/>
      <c r="AC31911" s="104"/>
      <c r="AF31911" s="104"/>
      <c r="AG31911" s="104"/>
      <c r="AK31911" s="104"/>
      <c r="AL31911" s="104"/>
      <c r="AO31911" s="104"/>
      <c r="AP31911" s="104"/>
    </row>
    <row r="31912" spans="21:42" ht="15" customHeight="1" x14ac:dyDescent="0.25">
      <c r="U31912" s="104"/>
      <c r="AB31912" s="104"/>
      <c r="AC31912" s="104"/>
      <c r="AF31912" s="104"/>
      <c r="AG31912" s="104"/>
      <c r="AK31912" s="104"/>
      <c r="AL31912" s="104"/>
      <c r="AO31912" s="104"/>
      <c r="AP31912" s="104"/>
    </row>
    <row r="31913" spans="21:42" ht="15" customHeight="1" x14ac:dyDescent="0.25">
      <c r="U31913" s="104"/>
      <c r="AB31913" s="104"/>
      <c r="AC31913" s="104"/>
      <c r="AF31913" s="104"/>
      <c r="AG31913" s="104"/>
      <c r="AK31913" s="104"/>
      <c r="AL31913" s="104"/>
      <c r="AO31913" s="104"/>
      <c r="AP31913" s="104"/>
    </row>
    <row r="31914" spans="21:42" ht="15" customHeight="1" x14ac:dyDescent="0.25">
      <c r="U31914" s="104"/>
      <c r="AB31914" s="104"/>
      <c r="AC31914" s="104"/>
      <c r="AF31914" s="104"/>
      <c r="AG31914" s="104"/>
      <c r="AK31914" s="104"/>
      <c r="AL31914" s="104"/>
      <c r="AO31914" s="104"/>
      <c r="AP31914" s="104"/>
    </row>
    <row r="31915" spans="21:42" ht="15" customHeight="1" x14ac:dyDescent="0.25">
      <c r="U31915" s="104"/>
      <c r="AB31915" s="104"/>
      <c r="AC31915" s="104"/>
      <c r="AF31915" s="104"/>
      <c r="AG31915" s="104"/>
      <c r="AK31915" s="104"/>
      <c r="AL31915" s="104"/>
      <c r="AO31915" s="104"/>
      <c r="AP31915" s="104"/>
    </row>
    <row r="31916" spans="21:42" ht="15" customHeight="1" x14ac:dyDescent="0.25">
      <c r="U31916" s="104"/>
      <c r="AB31916" s="104"/>
      <c r="AC31916" s="104"/>
      <c r="AF31916" s="104"/>
      <c r="AG31916" s="104"/>
      <c r="AK31916" s="104"/>
      <c r="AL31916" s="104"/>
      <c r="AO31916" s="104"/>
      <c r="AP31916" s="104"/>
    </row>
    <row r="31917" spans="21:42" ht="15" customHeight="1" x14ac:dyDescent="0.25">
      <c r="U31917" s="104"/>
      <c r="AB31917" s="104"/>
      <c r="AC31917" s="104"/>
      <c r="AF31917" s="104"/>
      <c r="AG31917" s="104"/>
      <c r="AK31917" s="104"/>
      <c r="AL31917" s="104"/>
      <c r="AO31917" s="104"/>
      <c r="AP31917" s="104"/>
    </row>
    <row r="31918" spans="21:42" ht="15" customHeight="1" x14ac:dyDescent="0.25">
      <c r="U31918" s="104"/>
      <c r="AB31918" s="104"/>
      <c r="AC31918" s="104"/>
      <c r="AF31918" s="104"/>
      <c r="AG31918" s="104"/>
      <c r="AK31918" s="104"/>
      <c r="AL31918" s="104"/>
      <c r="AO31918" s="104"/>
      <c r="AP31918" s="104"/>
    </row>
    <row r="31919" spans="21:42" ht="15" customHeight="1" x14ac:dyDescent="0.25">
      <c r="U31919" s="104"/>
      <c r="AB31919" s="104"/>
      <c r="AC31919" s="104"/>
      <c r="AF31919" s="104"/>
      <c r="AG31919" s="104"/>
      <c r="AK31919" s="104"/>
      <c r="AL31919" s="104"/>
      <c r="AO31919" s="104"/>
      <c r="AP31919" s="104"/>
    </row>
    <row r="31920" spans="21:42" ht="15" customHeight="1" x14ac:dyDescent="0.25">
      <c r="U31920" s="104"/>
      <c r="AB31920" s="104"/>
      <c r="AC31920" s="104"/>
      <c r="AF31920" s="104"/>
      <c r="AG31920" s="104"/>
      <c r="AK31920" s="104"/>
      <c r="AL31920" s="104"/>
      <c r="AO31920" s="104"/>
      <c r="AP31920" s="104"/>
    </row>
    <row r="31921" spans="21:42" ht="15" customHeight="1" x14ac:dyDescent="0.25">
      <c r="U31921" s="104"/>
      <c r="AB31921" s="104"/>
      <c r="AC31921" s="104"/>
      <c r="AF31921" s="104"/>
      <c r="AG31921" s="104"/>
      <c r="AK31921" s="104"/>
      <c r="AL31921" s="104"/>
      <c r="AO31921" s="104"/>
      <c r="AP31921" s="104"/>
    </row>
    <row r="31922" spans="21:42" ht="15" customHeight="1" x14ac:dyDescent="0.25">
      <c r="U31922" s="104"/>
      <c r="AB31922" s="104"/>
      <c r="AC31922" s="104"/>
      <c r="AF31922" s="104"/>
      <c r="AG31922" s="104"/>
      <c r="AK31922" s="104"/>
      <c r="AL31922" s="104"/>
      <c r="AO31922" s="104"/>
      <c r="AP31922" s="104"/>
    </row>
    <row r="31923" spans="21:42" ht="15" customHeight="1" x14ac:dyDescent="0.25">
      <c r="U31923" s="104"/>
      <c r="AB31923" s="104"/>
      <c r="AC31923" s="104"/>
      <c r="AF31923" s="104"/>
      <c r="AG31923" s="104"/>
      <c r="AK31923" s="104"/>
      <c r="AL31923" s="104"/>
      <c r="AO31923" s="104"/>
      <c r="AP31923" s="104"/>
    </row>
    <row r="31924" spans="21:42" ht="15" customHeight="1" x14ac:dyDescent="0.25">
      <c r="U31924" s="104"/>
      <c r="AB31924" s="104"/>
      <c r="AC31924" s="104"/>
      <c r="AF31924" s="104"/>
      <c r="AG31924" s="104"/>
      <c r="AK31924" s="104"/>
      <c r="AL31924" s="104"/>
      <c r="AO31924" s="104"/>
      <c r="AP31924" s="104"/>
    </row>
    <row r="31925" spans="21:42" ht="15" customHeight="1" x14ac:dyDescent="0.25">
      <c r="U31925" s="104"/>
      <c r="AB31925" s="104"/>
      <c r="AC31925" s="104"/>
      <c r="AF31925" s="104"/>
      <c r="AG31925" s="104"/>
      <c r="AK31925" s="104"/>
      <c r="AL31925" s="104"/>
      <c r="AO31925" s="104"/>
      <c r="AP31925" s="104"/>
    </row>
    <row r="31926" spans="21:42" ht="15" customHeight="1" x14ac:dyDescent="0.25">
      <c r="U31926" s="104"/>
      <c r="AB31926" s="104"/>
      <c r="AC31926" s="104"/>
      <c r="AF31926" s="104"/>
      <c r="AG31926" s="104"/>
      <c r="AK31926" s="104"/>
      <c r="AL31926" s="104"/>
      <c r="AO31926" s="104"/>
      <c r="AP31926" s="104"/>
    </row>
    <row r="31927" spans="21:42" ht="15" customHeight="1" x14ac:dyDescent="0.25">
      <c r="U31927" s="104"/>
      <c r="AB31927" s="104"/>
      <c r="AC31927" s="104"/>
      <c r="AF31927" s="104"/>
      <c r="AG31927" s="104"/>
      <c r="AK31927" s="104"/>
      <c r="AL31927" s="104"/>
      <c r="AO31927" s="104"/>
      <c r="AP31927" s="104"/>
    </row>
    <row r="31928" spans="21:42" ht="15" customHeight="1" x14ac:dyDescent="0.25">
      <c r="U31928" s="104"/>
      <c r="AB31928" s="104"/>
      <c r="AC31928" s="104"/>
      <c r="AF31928" s="104"/>
      <c r="AG31928" s="104"/>
      <c r="AK31928" s="104"/>
      <c r="AL31928" s="104"/>
      <c r="AO31928" s="104"/>
      <c r="AP31928" s="104"/>
    </row>
    <row r="31929" spans="21:42" ht="15" customHeight="1" x14ac:dyDescent="0.25">
      <c r="U31929" s="104"/>
      <c r="AB31929" s="104"/>
      <c r="AC31929" s="104"/>
      <c r="AF31929" s="104"/>
      <c r="AG31929" s="104"/>
      <c r="AK31929" s="104"/>
      <c r="AL31929" s="104"/>
      <c r="AO31929" s="104"/>
      <c r="AP31929" s="104"/>
    </row>
    <row r="31930" spans="21:42" ht="15" customHeight="1" x14ac:dyDescent="0.25">
      <c r="U31930" s="104"/>
      <c r="AB31930" s="104"/>
      <c r="AC31930" s="104"/>
      <c r="AF31930" s="104"/>
      <c r="AG31930" s="104"/>
      <c r="AK31930" s="104"/>
      <c r="AL31930" s="104"/>
      <c r="AO31930" s="104"/>
      <c r="AP31930" s="104"/>
    </row>
    <row r="31931" spans="21:42" ht="15" customHeight="1" x14ac:dyDescent="0.25">
      <c r="U31931" s="104"/>
      <c r="AB31931" s="104"/>
      <c r="AC31931" s="104"/>
      <c r="AF31931" s="104"/>
      <c r="AG31931" s="104"/>
      <c r="AK31931" s="104"/>
      <c r="AL31931" s="104"/>
      <c r="AO31931" s="104"/>
      <c r="AP31931" s="104"/>
    </row>
    <row r="31932" spans="21:42" ht="15" customHeight="1" x14ac:dyDescent="0.25">
      <c r="U31932" s="104"/>
      <c r="AB31932" s="104"/>
      <c r="AC31932" s="104"/>
      <c r="AF31932" s="104"/>
      <c r="AG31932" s="104"/>
      <c r="AK31932" s="104"/>
      <c r="AL31932" s="104"/>
      <c r="AO31932" s="104"/>
      <c r="AP31932" s="104"/>
    </row>
    <row r="31933" spans="21:42" ht="15" customHeight="1" x14ac:dyDescent="0.25">
      <c r="U31933" s="104"/>
      <c r="AB31933" s="104"/>
      <c r="AC31933" s="104"/>
      <c r="AF31933" s="104"/>
      <c r="AG31933" s="104"/>
      <c r="AK31933" s="104"/>
      <c r="AL31933" s="104"/>
      <c r="AO31933" s="104"/>
      <c r="AP31933" s="104"/>
    </row>
    <row r="31934" spans="21:42" ht="15" customHeight="1" x14ac:dyDescent="0.25">
      <c r="U31934" s="104"/>
      <c r="AB31934" s="104"/>
      <c r="AC31934" s="104"/>
      <c r="AF31934" s="104"/>
      <c r="AG31934" s="104"/>
      <c r="AK31934" s="104"/>
      <c r="AL31934" s="104"/>
      <c r="AO31934" s="104"/>
      <c r="AP31934" s="104"/>
    </row>
    <row r="31935" spans="21:42" ht="15" customHeight="1" x14ac:dyDescent="0.25">
      <c r="U31935" s="104"/>
      <c r="AB31935" s="104"/>
      <c r="AC31935" s="104"/>
      <c r="AF31935" s="104"/>
      <c r="AG31935" s="104"/>
      <c r="AK31935" s="104"/>
      <c r="AL31935" s="104"/>
      <c r="AO31935" s="104"/>
      <c r="AP31935" s="104"/>
    </row>
    <row r="31936" spans="21:42" ht="15" customHeight="1" x14ac:dyDescent="0.25">
      <c r="U31936" s="104"/>
      <c r="AB31936" s="104"/>
      <c r="AC31936" s="104"/>
      <c r="AF31936" s="104"/>
      <c r="AG31936" s="104"/>
      <c r="AK31936" s="104"/>
      <c r="AL31936" s="104"/>
      <c r="AO31936" s="104"/>
      <c r="AP31936" s="104"/>
    </row>
    <row r="31937" spans="21:42" ht="15" customHeight="1" x14ac:dyDescent="0.25">
      <c r="U31937" s="104"/>
      <c r="AB31937" s="104"/>
      <c r="AC31937" s="104"/>
      <c r="AF31937" s="104"/>
      <c r="AG31937" s="104"/>
      <c r="AK31937" s="104"/>
      <c r="AL31937" s="104"/>
      <c r="AO31937" s="104"/>
      <c r="AP31937" s="104"/>
    </row>
    <row r="31938" spans="21:42" ht="15" customHeight="1" x14ac:dyDescent="0.25">
      <c r="U31938" s="104"/>
      <c r="AB31938" s="104"/>
      <c r="AC31938" s="104"/>
      <c r="AF31938" s="104"/>
      <c r="AG31938" s="104"/>
      <c r="AK31938" s="104"/>
      <c r="AL31938" s="104"/>
      <c r="AO31938" s="104"/>
      <c r="AP31938" s="104"/>
    </row>
    <row r="31939" spans="21:42" ht="15" customHeight="1" x14ac:dyDescent="0.25">
      <c r="U31939" s="104"/>
      <c r="AB31939" s="104"/>
      <c r="AC31939" s="104"/>
      <c r="AF31939" s="104"/>
      <c r="AG31939" s="104"/>
      <c r="AK31939" s="104"/>
      <c r="AL31939" s="104"/>
      <c r="AO31939" s="104"/>
      <c r="AP31939" s="104"/>
    </row>
    <row r="31940" spans="21:42" ht="15" customHeight="1" x14ac:dyDescent="0.25">
      <c r="U31940" s="104"/>
      <c r="AB31940" s="104"/>
      <c r="AC31940" s="104"/>
      <c r="AF31940" s="104"/>
      <c r="AG31940" s="104"/>
      <c r="AK31940" s="104"/>
      <c r="AL31940" s="104"/>
      <c r="AO31940" s="104"/>
      <c r="AP31940" s="104"/>
    </row>
    <row r="31941" spans="21:42" ht="15" customHeight="1" x14ac:dyDescent="0.25">
      <c r="U31941" s="104"/>
      <c r="AB31941" s="104"/>
      <c r="AC31941" s="104"/>
      <c r="AF31941" s="104"/>
      <c r="AG31941" s="104"/>
      <c r="AK31941" s="104"/>
      <c r="AL31941" s="104"/>
      <c r="AO31941" s="104"/>
      <c r="AP31941" s="104"/>
    </row>
    <row r="31942" spans="21:42" ht="15" customHeight="1" x14ac:dyDescent="0.25">
      <c r="U31942" s="104"/>
      <c r="AB31942" s="104"/>
      <c r="AC31942" s="104"/>
      <c r="AF31942" s="104"/>
      <c r="AG31942" s="104"/>
      <c r="AK31942" s="104"/>
      <c r="AL31942" s="104"/>
      <c r="AO31942" s="104"/>
      <c r="AP31942" s="104"/>
    </row>
    <row r="31943" spans="21:42" ht="15" customHeight="1" x14ac:dyDescent="0.25">
      <c r="U31943" s="104"/>
      <c r="AB31943" s="104"/>
      <c r="AC31943" s="104"/>
      <c r="AF31943" s="104"/>
      <c r="AG31943" s="104"/>
      <c r="AK31943" s="104"/>
      <c r="AL31943" s="104"/>
      <c r="AO31943" s="104"/>
      <c r="AP31943" s="104"/>
    </row>
    <row r="31944" spans="21:42" ht="15" customHeight="1" x14ac:dyDescent="0.25">
      <c r="U31944" s="104"/>
      <c r="AB31944" s="104"/>
      <c r="AC31944" s="104"/>
      <c r="AF31944" s="104"/>
      <c r="AG31944" s="104"/>
      <c r="AK31944" s="104"/>
      <c r="AL31944" s="104"/>
      <c r="AO31944" s="104"/>
      <c r="AP31944" s="104"/>
    </row>
    <row r="31945" spans="21:42" ht="15" customHeight="1" x14ac:dyDescent="0.25">
      <c r="U31945" s="104"/>
      <c r="AB31945" s="104"/>
      <c r="AC31945" s="104"/>
      <c r="AF31945" s="104"/>
      <c r="AG31945" s="104"/>
      <c r="AK31945" s="104"/>
      <c r="AL31945" s="104"/>
      <c r="AO31945" s="104"/>
      <c r="AP31945" s="104"/>
    </row>
    <row r="31946" spans="21:42" ht="15" customHeight="1" x14ac:dyDescent="0.25">
      <c r="U31946" s="104"/>
      <c r="AB31946" s="104"/>
      <c r="AC31946" s="104"/>
      <c r="AF31946" s="104"/>
      <c r="AG31946" s="104"/>
      <c r="AK31946" s="104"/>
      <c r="AL31946" s="104"/>
      <c r="AO31946" s="104"/>
      <c r="AP31946" s="104"/>
    </row>
    <row r="31947" spans="21:42" ht="15" customHeight="1" x14ac:dyDescent="0.25">
      <c r="U31947" s="104"/>
      <c r="AB31947" s="104"/>
      <c r="AC31947" s="104"/>
      <c r="AF31947" s="104"/>
      <c r="AG31947" s="104"/>
      <c r="AK31947" s="104"/>
      <c r="AL31947" s="104"/>
      <c r="AO31947" s="104"/>
      <c r="AP31947" s="104"/>
    </row>
    <row r="31948" spans="21:42" ht="15" customHeight="1" x14ac:dyDescent="0.25">
      <c r="U31948" s="104"/>
      <c r="AB31948" s="104"/>
      <c r="AC31948" s="104"/>
      <c r="AF31948" s="104"/>
      <c r="AG31948" s="104"/>
      <c r="AK31948" s="104"/>
      <c r="AL31948" s="104"/>
      <c r="AO31948" s="104"/>
      <c r="AP31948" s="104"/>
    </row>
    <row r="31949" spans="21:42" ht="15" customHeight="1" x14ac:dyDescent="0.25">
      <c r="U31949" s="104"/>
      <c r="AB31949" s="104"/>
      <c r="AC31949" s="104"/>
      <c r="AF31949" s="104"/>
      <c r="AG31949" s="104"/>
      <c r="AK31949" s="104"/>
      <c r="AL31949" s="104"/>
      <c r="AO31949" s="104"/>
      <c r="AP31949" s="104"/>
    </row>
    <row r="31950" spans="21:42" ht="15" customHeight="1" x14ac:dyDescent="0.25">
      <c r="U31950" s="104"/>
      <c r="AB31950" s="104"/>
      <c r="AC31950" s="104"/>
      <c r="AF31950" s="104"/>
      <c r="AG31950" s="104"/>
      <c r="AK31950" s="104"/>
      <c r="AL31950" s="104"/>
      <c r="AO31950" s="104"/>
      <c r="AP31950" s="104"/>
    </row>
    <row r="31951" spans="21:42" ht="15" customHeight="1" x14ac:dyDescent="0.25">
      <c r="U31951" s="104"/>
      <c r="AB31951" s="104"/>
      <c r="AC31951" s="104"/>
      <c r="AF31951" s="104"/>
      <c r="AG31951" s="104"/>
      <c r="AK31951" s="104"/>
      <c r="AL31951" s="104"/>
      <c r="AO31951" s="104"/>
      <c r="AP31951" s="104"/>
    </row>
    <row r="31952" spans="21:42" ht="15" customHeight="1" x14ac:dyDescent="0.25">
      <c r="U31952" s="104"/>
      <c r="AB31952" s="104"/>
      <c r="AC31952" s="104"/>
      <c r="AF31952" s="104"/>
      <c r="AG31952" s="104"/>
      <c r="AK31952" s="104"/>
      <c r="AL31952" s="104"/>
      <c r="AO31952" s="104"/>
      <c r="AP31952" s="104"/>
    </row>
    <row r="31953" spans="21:42" ht="15" customHeight="1" x14ac:dyDescent="0.25">
      <c r="U31953" s="104"/>
      <c r="AB31953" s="104"/>
      <c r="AC31953" s="104"/>
      <c r="AF31953" s="104"/>
      <c r="AG31953" s="104"/>
      <c r="AK31953" s="104"/>
      <c r="AL31953" s="104"/>
      <c r="AO31953" s="104"/>
      <c r="AP31953" s="104"/>
    </row>
    <row r="31954" spans="21:42" ht="15" customHeight="1" x14ac:dyDescent="0.25">
      <c r="U31954" s="104"/>
      <c r="AB31954" s="104"/>
      <c r="AC31954" s="104"/>
      <c r="AF31954" s="104"/>
      <c r="AG31954" s="104"/>
      <c r="AK31954" s="104"/>
      <c r="AL31954" s="104"/>
      <c r="AO31954" s="104"/>
      <c r="AP31954" s="104"/>
    </row>
    <row r="31955" spans="21:42" ht="15" customHeight="1" x14ac:dyDescent="0.25">
      <c r="U31955" s="104"/>
      <c r="AB31955" s="104"/>
      <c r="AC31955" s="104"/>
      <c r="AF31955" s="104"/>
      <c r="AG31955" s="104"/>
      <c r="AK31955" s="104"/>
      <c r="AL31955" s="104"/>
      <c r="AO31955" s="104"/>
      <c r="AP31955" s="104"/>
    </row>
    <row r="31956" spans="21:42" ht="15" customHeight="1" x14ac:dyDescent="0.25">
      <c r="U31956" s="104"/>
      <c r="AB31956" s="104"/>
      <c r="AC31956" s="104"/>
      <c r="AF31956" s="104"/>
      <c r="AG31956" s="104"/>
      <c r="AK31956" s="104"/>
      <c r="AL31956" s="104"/>
      <c r="AO31956" s="104"/>
      <c r="AP31956" s="104"/>
    </row>
    <row r="31957" spans="21:42" ht="15" customHeight="1" x14ac:dyDescent="0.25">
      <c r="U31957" s="104"/>
      <c r="AB31957" s="104"/>
      <c r="AC31957" s="104"/>
      <c r="AF31957" s="104"/>
      <c r="AG31957" s="104"/>
      <c r="AK31957" s="104"/>
      <c r="AL31957" s="104"/>
      <c r="AO31957" s="104"/>
      <c r="AP31957" s="104"/>
    </row>
    <row r="31958" spans="21:42" ht="15" customHeight="1" x14ac:dyDescent="0.25">
      <c r="U31958" s="104"/>
      <c r="AB31958" s="104"/>
      <c r="AC31958" s="104"/>
      <c r="AF31958" s="104"/>
      <c r="AG31958" s="104"/>
      <c r="AK31958" s="104"/>
      <c r="AL31958" s="104"/>
      <c r="AO31958" s="104"/>
      <c r="AP31958" s="104"/>
    </row>
    <row r="31959" spans="21:42" ht="15" customHeight="1" x14ac:dyDescent="0.25">
      <c r="U31959" s="104"/>
      <c r="AB31959" s="104"/>
      <c r="AC31959" s="104"/>
      <c r="AF31959" s="104"/>
      <c r="AG31959" s="104"/>
      <c r="AK31959" s="104"/>
      <c r="AL31959" s="104"/>
      <c r="AO31959" s="104"/>
      <c r="AP31959" s="104"/>
    </row>
    <row r="31960" spans="21:42" ht="15" customHeight="1" x14ac:dyDescent="0.25">
      <c r="U31960" s="104"/>
      <c r="AB31960" s="104"/>
      <c r="AC31960" s="104"/>
      <c r="AF31960" s="104"/>
      <c r="AG31960" s="104"/>
      <c r="AK31960" s="104"/>
      <c r="AL31960" s="104"/>
      <c r="AO31960" s="104"/>
      <c r="AP31960" s="104"/>
    </row>
    <row r="31961" spans="21:42" ht="15" customHeight="1" x14ac:dyDescent="0.25">
      <c r="U31961" s="104"/>
      <c r="AB31961" s="104"/>
      <c r="AC31961" s="104"/>
      <c r="AF31961" s="104"/>
      <c r="AG31961" s="104"/>
      <c r="AK31961" s="104"/>
      <c r="AL31961" s="104"/>
      <c r="AO31961" s="104"/>
      <c r="AP31961" s="104"/>
    </row>
    <row r="31962" spans="21:42" ht="15" customHeight="1" x14ac:dyDescent="0.25">
      <c r="U31962" s="104"/>
      <c r="AB31962" s="104"/>
      <c r="AC31962" s="104"/>
      <c r="AF31962" s="104"/>
      <c r="AG31962" s="104"/>
      <c r="AK31962" s="104"/>
      <c r="AL31962" s="104"/>
      <c r="AO31962" s="104"/>
      <c r="AP31962" s="104"/>
    </row>
    <row r="31963" spans="21:42" ht="15" customHeight="1" x14ac:dyDescent="0.25">
      <c r="U31963" s="104"/>
      <c r="AB31963" s="104"/>
      <c r="AC31963" s="104"/>
      <c r="AF31963" s="104"/>
      <c r="AG31963" s="104"/>
      <c r="AK31963" s="104"/>
      <c r="AL31963" s="104"/>
      <c r="AO31963" s="104"/>
      <c r="AP31963" s="104"/>
    </row>
    <row r="31964" spans="21:42" ht="15" customHeight="1" x14ac:dyDescent="0.25">
      <c r="U31964" s="104"/>
      <c r="AB31964" s="104"/>
      <c r="AC31964" s="104"/>
      <c r="AF31964" s="104"/>
      <c r="AG31964" s="104"/>
      <c r="AK31964" s="104"/>
      <c r="AL31964" s="104"/>
      <c r="AO31964" s="104"/>
      <c r="AP31964" s="104"/>
    </row>
    <row r="31965" spans="21:42" ht="15" customHeight="1" x14ac:dyDescent="0.25">
      <c r="U31965" s="104"/>
      <c r="AB31965" s="104"/>
      <c r="AC31965" s="104"/>
      <c r="AF31965" s="104"/>
      <c r="AG31965" s="104"/>
      <c r="AK31965" s="104"/>
      <c r="AL31965" s="104"/>
      <c r="AO31965" s="104"/>
      <c r="AP31965" s="104"/>
    </row>
    <row r="31966" spans="21:42" ht="15" customHeight="1" x14ac:dyDescent="0.25">
      <c r="U31966" s="104"/>
      <c r="AB31966" s="104"/>
      <c r="AC31966" s="104"/>
      <c r="AF31966" s="104"/>
      <c r="AG31966" s="104"/>
      <c r="AK31966" s="104"/>
      <c r="AL31966" s="104"/>
      <c r="AO31966" s="104"/>
      <c r="AP31966" s="104"/>
    </row>
    <row r="31967" spans="21:42" ht="15" customHeight="1" x14ac:dyDescent="0.25">
      <c r="U31967" s="104"/>
      <c r="AB31967" s="104"/>
      <c r="AC31967" s="104"/>
      <c r="AF31967" s="104"/>
      <c r="AG31967" s="104"/>
      <c r="AK31967" s="104"/>
      <c r="AL31967" s="104"/>
      <c r="AO31967" s="104"/>
      <c r="AP31967" s="104"/>
    </row>
    <row r="31968" spans="21:42" ht="15" customHeight="1" x14ac:dyDescent="0.25">
      <c r="U31968" s="104"/>
      <c r="AB31968" s="104"/>
      <c r="AC31968" s="104"/>
      <c r="AF31968" s="104"/>
      <c r="AG31968" s="104"/>
      <c r="AK31968" s="104"/>
      <c r="AL31968" s="104"/>
      <c r="AO31968" s="104"/>
      <c r="AP31968" s="104"/>
    </row>
    <row r="31969" spans="21:42" ht="15" customHeight="1" x14ac:dyDescent="0.25">
      <c r="U31969" s="104"/>
      <c r="AB31969" s="104"/>
      <c r="AC31969" s="104"/>
      <c r="AF31969" s="104"/>
      <c r="AG31969" s="104"/>
      <c r="AK31969" s="104"/>
      <c r="AL31969" s="104"/>
      <c r="AO31969" s="104"/>
      <c r="AP31969" s="104"/>
    </row>
    <row r="31970" spans="21:42" ht="15" customHeight="1" x14ac:dyDescent="0.25">
      <c r="U31970" s="104"/>
      <c r="AB31970" s="104"/>
      <c r="AC31970" s="104"/>
      <c r="AF31970" s="104"/>
      <c r="AG31970" s="104"/>
      <c r="AK31970" s="104"/>
      <c r="AL31970" s="104"/>
      <c r="AO31970" s="104"/>
      <c r="AP31970" s="104"/>
    </row>
    <row r="31971" spans="21:42" ht="15" customHeight="1" x14ac:dyDescent="0.25">
      <c r="U31971" s="104"/>
      <c r="AB31971" s="104"/>
      <c r="AC31971" s="104"/>
      <c r="AF31971" s="104"/>
      <c r="AG31971" s="104"/>
      <c r="AK31971" s="104"/>
      <c r="AL31971" s="104"/>
      <c r="AO31971" s="104"/>
      <c r="AP31971" s="104"/>
    </row>
    <row r="31972" spans="21:42" ht="15" customHeight="1" x14ac:dyDescent="0.25">
      <c r="U31972" s="104"/>
      <c r="AB31972" s="104"/>
      <c r="AC31972" s="104"/>
      <c r="AF31972" s="104"/>
      <c r="AG31972" s="104"/>
      <c r="AK31972" s="104"/>
      <c r="AL31972" s="104"/>
      <c r="AO31972" s="104"/>
      <c r="AP31972" s="104"/>
    </row>
    <row r="31973" spans="21:42" ht="15" customHeight="1" x14ac:dyDescent="0.25">
      <c r="U31973" s="104"/>
      <c r="AB31973" s="104"/>
      <c r="AC31973" s="104"/>
      <c r="AF31973" s="104"/>
      <c r="AG31973" s="104"/>
      <c r="AK31973" s="104"/>
      <c r="AL31973" s="104"/>
      <c r="AO31973" s="104"/>
      <c r="AP31973" s="104"/>
    </row>
    <row r="31974" spans="21:42" ht="15" customHeight="1" x14ac:dyDescent="0.25">
      <c r="U31974" s="104"/>
      <c r="AB31974" s="104"/>
      <c r="AC31974" s="104"/>
      <c r="AF31974" s="104"/>
      <c r="AG31974" s="104"/>
      <c r="AK31974" s="104"/>
      <c r="AL31974" s="104"/>
      <c r="AO31974" s="104"/>
      <c r="AP31974" s="104"/>
    </row>
    <row r="31975" spans="21:42" ht="15" customHeight="1" x14ac:dyDescent="0.25">
      <c r="U31975" s="104"/>
      <c r="AB31975" s="104"/>
      <c r="AC31975" s="104"/>
      <c r="AF31975" s="104"/>
      <c r="AG31975" s="104"/>
      <c r="AK31975" s="104"/>
      <c r="AL31975" s="104"/>
      <c r="AO31975" s="104"/>
      <c r="AP31975" s="104"/>
    </row>
    <row r="31976" spans="21:42" ht="15" customHeight="1" x14ac:dyDescent="0.25">
      <c r="U31976" s="104"/>
      <c r="AB31976" s="104"/>
      <c r="AC31976" s="104"/>
      <c r="AF31976" s="104"/>
      <c r="AG31976" s="104"/>
      <c r="AK31976" s="104"/>
      <c r="AL31976" s="104"/>
      <c r="AO31976" s="104"/>
      <c r="AP31976" s="104"/>
    </row>
    <row r="31977" spans="21:42" ht="15" customHeight="1" x14ac:dyDescent="0.25">
      <c r="U31977" s="104"/>
      <c r="AB31977" s="104"/>
      <c r="AC31977" s="104"/>
      <c r="AF31977" s="104"/>
      <c r="AG31977" s="104"/>
      <c r="AK31977" s="104"/>
      <c r="AL31977" s="104"/>
      <c r="AO31977" s="104"/>
      <c r="AP31977" s="104"/>
    </row>
    <row r="31978" spans="21:42" ht="15" customHeight="1" x14ac:dyDescent="0.25">
      <c r="U31978" s="104"/>
      <c r="AB31978" s="104"/>
      <c r="AC31978" s="104"/>
      <c r="AF31978" s="104"/>
      <c r="AG31978" s="104"/>
      <c r="AK31978" s="104"/>
      <c r="AL31978" s="104"/>
      <c r="AO31978" s="104"/>
      <c r="AP31978" s="104"/>
    </row>
    <row r="31979" spans="21:42" ht="15" customHeight="1" x14ac:dyDescent="0.25">
      <c r="U31979" s="104"/>
      <c r="AB31979" s="104"/>
      <c r="AC31979" s="104"/>
      <c r="AF31979" s="104"/>
      <c r="AG31979" s="104"/>
      <c r="AK31979" s="104"/>
      <c r="AL31979" s="104"/>
      <c r="AO31979" s="104"/>
      <c r="AP31979" s="104"/>
    </row>
    <row r="31980" spans="21:42" ht="15" customHeight="1" x14ac:dyDescent="0.25">
      <c r="U31980" s="104"/>
      <c r="AB31980" s="104"/>
      <c r="AC31980" s="104"/>
      <c r="AF31980" s="104"/>
      <c r="AG31980" s="104"/>
      <c r="AK31980" s="104"/>
      <c r="AL31980" s="104"/>
      <c r="AO31980" s="104"/>
      <c r="AP31980" s="104"/>
    </row>
    <row r="31981" spans="21:42" ht="15" customHeight="1" x14ac:dyDescent="0.25">
      <c r="U31981" s="104"/>
      <c r="AB31981" s="104"/>
      <c r="AC31981" s="104"/>
      <c r="AF31981" s="104"/>
      <c r="AG31981" s="104"/>
      <c r="AK31981" s="104"/>
      <c r="AL31981" s="104"/>
      <c r="AO31981" s="104"/>
      <c r="AP31981" s="104"/>
    </row>
    <row r="31982" spans="21:42" ht="15" customHeight="1" x14ac:dyDescent="0.25">
      <c r="U31982" s="104"/>
      <c r="AB31982" s="104"/>
      <c r="AC31982" s="104"/>
      <c r="AF31982" s="104"/>
      <c r="AG31982" s="104"/>
      <c r="AK31982" s="104"/>
      <c r="AL31982" s="104"/>
      <c r="AO31982" s="104"/>
      <c r="AP31982" s="104"/>
    </row>
    <row r="31983" spans="21:42" ht="15" customHeight="1" x14ac:dyDescent="0.25">
      <c r="U31983" s="104"/>
      <c r="AB31983" s="104"/>
      <c r="AC31983" s="104"/>
      <c r="AF31983" s="104"/>
      <c r="AG31983" s="104"/>
      <c r="AK31983" s="104"/>
      <c r="AL31983" s="104"/>
      <c r="AO31983" s="104"/>
      <c r="AP31983" s="104"/>
    </row>
    <row r="31984" spans="21:42" ht="15" customHeight="1" x14ac:dyDescent="0.25">
      <c r="U31984" s="104"/>
      <c r="AB31984" s="104"/>
      <c r="AC31984" s="104"/>
      <c r="AF31984" s="104"/>
      <c r="AG31984" s="104"/>
      <c r="AK31984" s="104"/>
      <c r="AL31984" s="104"/>
      <c r="AO31984" s="104"/>
      <c r="AP31984" s="104"/>
    </row>
    <row r="31985" spans="21:42" ht="15" customHeight="1" x14ac:dyDescent="0.25">
      <c r="U31985" s="104"/>
      <c r="AB31985" s="104"/>
      <c r="AC31985" s="104"/>
      <c r="AF31985" s="104"/>
      <c r="AG31985" s="104"/>
      <c r="AK31985" s="104"/>
      <c r="AL31985" s="104"/>
      <c r="AO31985" s="104"/>
      <c r="AP31985" s="104"/>
    </row>
    <row r="31986" spans="21:42" ht="15" customHeight="1" x14ac:dyDescent="0.25">
      <c r="U31986" s="104"/>
      <c r="AB31986" s="104"/>
      <c r="AC31986" s="104"/>
      <c r="AF31986" s="104"/>
      <c r="AG31986" s="104"/>
      <c r="AK31986" s="104"/>
      <c r="AL31986" s="104"/>
      <c r="AO31986" s="104"/>
      <c r="AP31986" s="104"/>
    </row>
    <row r="31987" spans="21:42" ht="15" customHeight="1" x14ac:dyDescent="0.25">
      <c r="U31987" s="104"/>
      <c r="AB31987" s="104"/>
      <c r="AC31987" s="104"/>
      <c r="AF31987" s="104"/>
      <c r="AG31987" s="104"/>
      <c r="AK31987" s="104"/>
      <c r="AL31987" s="104"/>
      <c r="AO31987" s="104"/>
      <c r="AP31987" s="104"/>
    </row>
    <row r="31988" spans="21:42" ht="15" customHeight="1" x14ac:dyDescent="0.25">
      <c r="U31988" s="104"/>
      <c r="AB31988" s="104"/>
      <c r="AC31988" s="104"/>
      <c r="AF31988" s="104"/>
      <c r="AG31988" s="104"/>
      <c r="AK31988" s="104"/>
      <c r="AL31988" s="104"/>
      <c r="AO31988" s="104"/>
      <c r="AP31988" s="104"/>
    </row>
    <row r="31989" spans="21:42" ht="15" customHeight="1" x14ac:dyDescent="0.25">
      <c r="U31989" s="104"/>
      <c r="AB31989" s="104"/>
      <c r="AC31989" s="104"/>
      <c r="AF31989" s="104"/>
      <c r="AG31989" s="104"/>
      <c r="AK31989" s="104"/>
      <c r="AL31989" s="104"/>
      <c r="AO31989" s="104"/>
      <c r="AP31989" s="104"/>
    </row>
    <row r="31990" spans="21:42" ht="15" customHeight="1" x14ac:dyDescent="0.25">
      <c r="U31990" s="104"/>
      <c r="AB31990" s="104"/>
      <c r="AC31990" s="104"/>
      <c r="AF31990" s="104"/>
      <c r="AG31990" s="104"/>
      <c r="AK31990" s="104"/>
      <c r="AL31990" s="104"/>
      <c r="AO31990" s="104"/>
      <c r="AP31990" s="104"/>
    </row>
    <row r="31991" spans="21:42" ht="15" customHeight="1" x14ac:dyDescent="0.25">
      <c r="U31991" s="104"/>
      <c r="AB31991" s="104"/>
      <c r="AC31991" s="104"/>
      <c r="AF31991" s="104"/>
      <c r="AG31991" s="104"/>
      <c r="AK31991" s="104"/>
      <c r="AL31991" s="104"/>
      <c r="AO31991" s="104"/>
      <c r="AP31991" s="104"/>
    </row>
    <row r="31992" spans="21:42" ht="15" customHeight="1" x14ac:dyDescent="0.25">
      <c r="U31992" s="104"/>
      <c r="AB31992" s="104"/>
      <c r="AC31992" s="104"/>
      <c r="AF31992" s="104"/>
      <c r="AG31992" s="104"/>
      <c r="AK31992" s="104"/>
      <c r="AL31992" s="104"/>
      <c r="AO31992" s="104"/>
      <c r="AP31992" s="104"/>
    </row>
    <row r="31993" spans="21:42" ht="15" customHeight="1" x14ac:dyDescent="0.25">
      <c r="U31993" s="104"/>
      <c r="AB31993" s="104"/>
      <c r="AC31993" s="104"/>
      <c r="AF31993" s="104"/>
      <c r="AG31993" s="104"/>
      <c r="AK31993" s="104"/>
      <c r="AL31993" s="104"/>
      <c r="AO31993" s="104"/>
      <c r="AP31993" s="104"/>
    </row>
    <row r="31994" spans="21:42" ht="15" customHeight="1" x14ac:dyDescent="0.25">
      <c r="U31994" s="104"/>
      <c r="AB31994" s="104"/>
      <c r="AC31994" s="104"/>
      <c r="AF31994" s="104"/>
      <c r="AG31994" s="104"/>
      <c r="AK31994" s="104"/>
      <c r="AL31994" s="104"/>
      <c r="AO31994" s="104"/>
      <c r="AP31994" s="104"/>
    </row>
    <row r="31995" spans="21:42" ht="15" customHeight="1" x14ac:dyDescent="0.25">
      <c r="U31995" s="104"/>
      <c r="AB31995" s="104"/>
      <c r="AC31995" s="104"/>
      <c r="AF31995" s="104"/>
      <c r="AG31995" s="104"/>
      <c r="AK31995" s="104"/>
      <c r="AL31995" s="104"/>
      <c r="AO31995" s="104"/>
      <c r="AP31995" s="104"/>
    </row>
    <row r="31996" spans="21:42" ht="15" customHeight="1" x14ac:dyDescent="0.25">
      <c r="U31996" s="104"/>
      <c r="AB31996" s="104"/>
      <c r="AC31996" s="104"/>
      <c r="AF31996" s="104"/>
      <c r="AG31996" s="104"/>
      <c r="AK31996" s="104"/>
      <c r="AL31996" s="104"/>
      <c r="AO31996" s="104"/>
      <c r="AP31996" s="104"/>
    </row>
    <row r="31997" spans="21:42" ht="15" customHeight="1" x14ac:dyDescent="0.25">
      <c r="U31997" s="104"/>
      <c r="AB31997" s="104"/>
      <c r="AC31997" s="104"/>
      <c r="AF31997" s="104"/>
      <c r="AG31997" s="104"/>
      <c r="AK31997" s="104"/>
      <c r="AL31997" s="104"/>
      <c r="AO31997" s="104"/>
      <c r="AP31997" s="104"/>
    </row>
    <row r="31998" spans="21:42" ht="15" customHeight="1" x14ac:dyDescent="0.25">
      <c r="U31998" s="104"/>
      <c r="AB31998" s="104"/>
      <c r="AC31998" s="104"/>
      <c r="AF31998" s="104"/>
      <c r="AG31998" s="104"/>
      <c r="AK31998" s="104"/>
      <c r="AL31998" s="104"/>
      <c r="AO31998" s="104"/>
      <c r="AP31998" s="104"/>
    </row>
    <row r="31999" spans="21:42" ht="15" customHeight="1" x14ac:dyDescent="0.25">
      <c r="U31999" s="104"/>
      <c r="AB31999" s="104"/>
      <c r="AC31999" s="104"/>
      <c r="AF31999" s="104"/>
      <c r="AG31999" s="104"/>
      <c r="AK31999" s="104"/>
      <c r="AL31999" s="104"/>
      <c r="AO31999" s="104"/>
      <c r="AP31999" s="104"/>
    </row>
    <row r="32000" spans="21:42" ht="15" customHeight="1" x14ac:dyDescent="0.25">
      <c r="U32000" s="104"/>
      <c r="AB32000" s="104"/>
      <c r="AC32000" s="104"/>
      <c r="AF32000" s="104"/>
      <c r="AG32000" s="104"/>
      <c r="AK32000" s="104"/>
      <c r="AL32000" s="104"/>
      <c r="AO32000" s="104"/>
      <c r="AP32000" s="104"/>
    </row>
    <row r="32001" spans="21:42" ht="15" customHeight="1" x14ac:dyDescent="0.25">
      <c r="U32001" s="104"/>
      <c r="AB32001" s="104"/>
      <c r="AC32001" s="104"/>
      <c r="AF32001" s="104"/>
      <c r="AG32001" s="104"/>
      <c r="AK32001" s="104"/>
      <c r="AL32001" s="104"/>
      <c r="AO32001" s="104"/>
      <c r="AP32001" s="104"/>
    </row>
    <row r="32002" spans="21:42" ht="15" customHeight="1" x14ac:dyDescent="0.25">
      <c r="U32002" s="104"/>
      <c r="AB32002" s="104"/>
      <c r="AC32002" s="104"/>
      <c r="AF32002" s="104"/>
      <c r="AG32002" s="104"/>
      <c r="AK32002" s="104"/>
      <c r="AL32002" s="104"/>
      <c r="AO32002" s="104"/>
      <c r="AP32002" s="104"/>
    </row>
    <row r="32003" spans="21:42" ht="15" customHeight="1" x14ac:dyDescent="0.25">
      <c r="U32003" s="104"/>
      <c r="AB32003" s="104"/>
      <c r="AC32003" s="104"/>
      <c r="AF32003" s="104"/>
      <c r="AG32003" s="104"/>
      <c r="AK32003" s="104"/>
      <c r="AL32003" s="104"/>
      <c r="AO32003" s="104"/>
      <c r="AP32003" s="104"/>
    </row>
    <row r="32004" spans="21:42" ht="15" customHeight="1" x14ac:dyDescent="0.25">
      <c r="U32004" s="104"/>
      <c r="AB32004" s="104"/>
      <c r="AC32004" s="104"/>
      <c r="AF32004" s="104"/>
      <c r="AG32004" s="104"/>
      <c r="AK32004" s="104"/>
      <c r="AL32004" s="104"/>
      <c r="AO32004" s="104"/>
      <c r="AP32004" s="104"/>
    </row>
    <row r="32005" spans="21:42" ht="15" customHeight="1" x14ac:dyDescent="0.25">
      <c r="U32005" s="104"/>
      <c r="AB32005" s="104"/>
      <c r="AC32005" s="104"/>
      <c r="AF32005" s="104"/>
      <c r="AG32005" s="104"/>
      <c r="AK32005" s="104"/>
      <c r="AL32005" s="104"/>
      <c r="AO32005" s="104"/>
      <c r="AP32005" s="104"/>
    </row>
    <row r="32006" spans="21:42" ht="15" customHeight="1" x14ac:dyDescent="0.25">
      <c r="U32006" s="104"/>
      <c r="AB32006" s="104"/>
      <c r="AC32006" s="104"/>
      <c r="AF32006" s="104"/>
      <c r="AG32006" s="104"/>
      <c r="AK32006" s="104"/>
      <c r="AL32006" s="104"/>
      <c r="AO32006" s="104"/>
      <c r="AP32006" s="104"/>
    </row>
    <row r="32007" spans="21:42" ht="15" customHeight="1" x14ac:dyDescent="0.25">
      <c r="U32007" s="104"/>
      <c r="AB32007" s="104"/>
      <c r="AC32007" s="104"/>
      <c r="AF32007" s="104"/>
      <c r="AG32007" s="104"/>
      <c r="AK32007" s="104"/>
      <c r="AL32007" s="104"/>
      <c r="AO32007" s="104"/>
      <c r="AP32007" s="104"/>
    </row>
    <row r="32008" spans="21:42" ht="15" customHeight="1" x14ac:dyDescent="0.25">
      <c r="U32008" s="104"/>
      <c r="AB32008" s="104"/>
      <c r="AC32008" s="104"/>
      <c r="AF32008" s="104"/>
      <c r="AG32008" s="104"/>
      <c r="AK32008" s="104"/>
      <c r="AL32008" s="104"/>
      <c r="AO32008" s="104"/>
      <c r="AP32008" s="104"/>
    </row>
    <row r="32009" spans="21:42" ht="15" customHeight="1" x14ac:dyDescent="0.25">
      <c r="U32009" s="104"/>
      <c r="AB32009" s="104"/>
      <c r="AC32009" s="104"/>
      <c r="AF32009" s="104"/>
      <c r="AG32009" s="104"/>
      <c r="AK32009" s="104"/>
      <c r="AL32009" s="104"/>
      <c r="AO32009" s="104"/>
      <c r="AP32009" s="104"/>
    </row>
    <row r="32010" spans="21:42" ht="15" customHeight="1" x14ac:dyDescent="0.25">
      <c r="U32010" s="104"/>
      <c r="AB32010" s="104"/>
      <c r="AC32010" s="104"/>
      <c r="AF32010" s="104"/>
      <c r="AG32010" s="104"/>
      <c r="AK32010" s="104"/>
      <c r="AL32010" s="104"/>
      <c r="AO32010" s="104"/>
      <c r="AP32010" s="104"/>
    </row>
    <row r="32011" spans="21:42" ht="15" customHeight="1" x14ac:dyDescent="0.25">
      <c r="U32011" s="104"/>
      <c r="AB32011" s="104"/>
      <c r="AC32011" s="104"/>
      <c r="AF32011" s="104"/>
      <c r="AG32011" s="104"/>
      <c r="AK32011" s="104"/>
      <c r="AL32011" s="104"/>
      <c r="AO32011" s="104"/>
      <c r="AP32011" s="104"/>
    </row>
    <row r="32012" spans="21:42" ht="15" customHeight="1" x14ac:dyDescent="0.25">
      <c r="U32012" s="104"/>
      <c r="AB32012" s="104"/>
      <c r="AC32012" s="104"/>
      <c r="AF32012" s="104"/>
      <c r="AG32012" s="104"/>
      <c r="AK32012" s="104"/>
      <c r="AL32012" s="104"/>
      <c r="AO32012" s="104"/>
      <c r="AP32012" s="104"/>
    </row>
    <row r="32013" spans="21:42" ht="15" customHeight="1" x14ac:dyDescent="0.25">
      <c r="U32013" s="104"/>
      <c r="AB32013" s="104"/>
      <c r="AC32013" s="104"/>
      <c r="AF32013" s="104"/>
      <c r="AG32013" s="104"/>
      <c r="AK32013" s="104"/>
      <c r="AL32013" s="104"/>
      <c r="AO32013" s="104"/>
      <c r="AP32013" s="104"/>
    </row>
    <row r="32014" spans="21:42" ht="15" customHeight="1" x14ac:dyDescent="0.25">
      <c r="U32014" s="104"/>
      <c r="AB32014" s="104"/>
      <c r="AC32014" s="104"/>
      <c r="AF32014" s="104"/>
      <c r="AG32014" s="104"/>
      <c r="AK32014" s="104"/>
      <c r="AL32014" s="104"/>
      <c r="AO32014" s="104"/>
      <c r="AP32014" s="104"/>
    </row>
    <row r="32015" spans="21:42" ht="15" customHeight="1" x14ac:dyDescent="0.25">
      <c r="U32015" s="104"/>
      <c r="AB32015" s="104"/>
      <c r="AC32015" s="104"/>
      <c r="AF32015" s="104"/>
      <c r="AG32015" s="104"/>
      <c r="AK32015" s="104"/>
      <c r="AL32015" s="104"/>
      <c r="AO32015" s="104"/>
      <c r="AP32015" s="104"/>
    </row>
    <row r="32016" spans="21:42" ht="15" customHeight="1" x14ac:dyDescent="0.25">
      <c r="U32016" s="104"/>
      <c r="AB32016" s="104"/>
      <c r="AC32016" s="104"/>
      <c r="AF32016" s="104"/>
      <c r="AG32016" s="104"/>
      <c r="AK32016" s="104"/>
      <c r="AL32016" s="104"/>
      <c r="AO32016" s="104"/>
      <c r="AP32016" s="104"/>
    </row>
    <row r="32017" spans="21:42" ht="15" customHeight="1" x14ac:dyDescent="0.25">
      <c r="U32017" s="104"/>
      <c r="AB32017" s="104"/>
      <c r="AC32017" s="104"/>
      <c r="AF32017" s="104"/>
      <c r="AG32017" s="104"/>
      <c r="AK32017" s="104"/>
      <c r="AL32017" s="104"/>
      <c r="AO32017" s="104"/>
      <c r="AP32017" s="104"/>
    </row>
    <row r="32018" spans="21:42" ht="15" customHeight="1" x14ac:dyDescent="0.25">
      <c r="U32018" s="104"/>
      <c r="AB32018" s="104"/>
      <c r="AC32018" s="104"/>
      <c r="AF32018" s="104"/>
      <c r="AG32018" s="104"/>
      <c r="AK32018" s="104"/>
      <c r="AL32018" s="104"/>
      <c r="AO32018" s="104"/>
      <c r="AP32018" s="104"/>
    </row>
    <row r="32019" spans="21:42" ht="15" customHeight="1" x14ac:dyDescent="0.25">
      <c r="U32019" s="104"/>
      <c r="AB32019" s="104"/>
      <c r="AC32019" s="104"/>
      <c r="AF32019" s="104"/>
      <c r="AG32019" s="104"/>
      <c r="AK32019" s="104"/>
      <c r="AL32019" s="104"/>
      <c r="AO32019" s="104"/>
      <c r="AP32019" s="104"/>
    </row>
    <row r="32020" spans="21:42" ht="15" customHeight="1" x14ac:dyDescent="0.25">
      <c r="U32020" s="104"/>
      <c r="AB32020" s="104"/>
      <c r="AC32020" s="104"/>
      <c r="AF32020" s="104"/>
      <c r="AG32020" s="104"/>
      <c r="AK32020" s="104"/>
      <c r="AL32020" s="104"/>
      <c r="AO32020" s="104"/>
      <c r="AP32020" s="104"/>
    </row>
    <row r="32021" spans="21:42" ht="15" customHeight="1" x14ac:dyDescent="0.25">
      <c r="U32021" s="104"/>
      <c r="AB32021" s="104"/>
      <c r="AC32021" s="104"/>
      <c r="AF32021" s="104"/>
      <c r="AG32021" s="104"/>
      <c r="AK32021" s="104"/>
      <c r="AL32021" s="104"/>
      <c r="AO32021" s="104"/>
      <c r="AP32021" s="104"/>
    </row>
    <row r="32022" spans="21:42" ht="15" customHeight="1" x14ac:dyDescent="0.25">
      <c r="U32022" s="104"/>
      <c r="AB32022" s="104"/>
      <c r="AC32022" s="104"/>
      <c r="AF32022" s="104"/>
      <c r="AG32022" s="104"/>
      <c r="AK32022" s="104"/>
      <c r="AL32022" s="104"/>
      <c r="AO32022" s="104"/>
      <c r="AP32022" s="104"/>
    </row>
    <row r="32023" spans="21:42" ht="15" customHeight="1" x14ac:dyDescent="0.25">
      <c r="U32023" s="104"/>
      <c r="AB32023" s="104"/>
      <c r="AC32023" s="104"/>
      <c r="AF32023" s="104"/>
      <c r="AG32023" s="104"/>
      <c r="AK32023" s="104"/>
      <c r="AL32023" s="104"/>
      <c r="AO32023" s="104"/>
      <c r="AP32023" s="104"/>
    </row>
    <row r="32024" spans="21:42" ht="15" customHeight="1" x14ac:dyDescent="0.25">
      <c r="U32024" s="104"/>
      <c r="AB32024" s="104"/>
      <c r="AC32024" s="104"/>
      <c r="AF32024" s="104"/>
      <c r="AG32024" s="104"/>
      <c r="AK32024" s="104"/>
      <c r="AL32024" s="104"/>
      <c r="AO32024" s="104"/>
      <c r="AP32024" s="104"/>
    </row>
    <row r="32025" spans="21:42" ht="15" customHeight="1" x14ac:dyDescent="0.25">
      <c r="U32025" s="104"/>
      <c r="AB32025" s="104"/>
      <c r="AC32025" s="104"/>
      <c r="AF32025" s="104"/>
      <c r="AG32025" s="104"/>
      <c r="AK32025" s="104"/>
      <c r="AL32025" s="104"/>
      <c r="AO32025" s="104"/>
      <c r="AP32025" s="104"/>
    </row>
    <row r="32026" spans="21:42" ht="15" customHeight="1" x14ac:dyDescent="0.25">
      <c r="U32026" s="104"/>
      <c r="AB32026" s="104"/>
      <c r="AC32026" s="104"/>
      <c r="AF32026" s="104"/>
      <c r="AG32026" s="104"/>
      <c r="AK32026" s="104"/>
      <c r="AL32026" s="104"/>
      <c r="AO32026" s="104"/>
      <c r="AP32026" s="104"/>
    </row>
    <row r="32027" spans="21:42" ht="15" customHeight="1" x14ac:dyDescent="0.25">
      <c r="U32027" s="104"/>
      <c r="AB32027" s="104"/>
      <c r="AC32027" s="104"/>
      <c r="AF32027" s="104"/>
      <c r="AG32027" s="104"/>
      <c r="AK32027" s="104"/>
      <c r="AL32027" s="104"/>
      <c r="AO32027" s="104"/>
      <c r="AP32027" s="104"/>
    </row>
    <row r="32028" spans="21:42" ht="15" customHeight="1" x14ac:dyDescent="0.25">
      <c r="U32028" s="104"/>
      <c r="AB32028" s="104"/>
      <c r="AC32028" s="104"/>
      <c r="AF32028" s="104"/>
      <c r="AG32028" s="104"/>
      <c r="AK32028" s="104"/>
      <c r="AL32028" s="104"/>
      <c r="AO32028" s="104"/>
      <c r="AP32028" s="104"/>
    </row>
    <row r="32029" spans="21:42" ht="15" customHeight="1" x14ac:dyDescent="0.25">
      <c r="U32029" s="104"/>
      <c r="AB32029" s="104"/>
      <c r="AC32029" s="104"/>
      <c r="AF32029" s="104"/>
      <c r="AG32029" s="104"/>
      <c r="AK32029" s="104"/>
      <c r="AL32029" s="104"/>
      <c r="AO32029" s="104"/>
      <c r="AP32029" s="104"/>
    </row>
    <row r="32030" spans="21:42" ht="15" customHeight="1" x14ac:dyDescent="0.25">
      <c r="U32030" s="104"/>
      <c r="AB32030" s="104"/>
      <c r="AC32030" s="104"/>
      <c r="AF32030" s="104"/>
      <c r="AG32030" s="104"/>
      <c r="AK32030" s="104"/>
      <c r="AL32030" s="104"/>
      <c r="AO32030" s="104"/>
      <c r="AP32030" s="104"/>
    </row>
    <row r="32031" spans="21:42" ht="15" customHeight="1" x14ac:dyDescent="0.25">
      <c r="U32031" s="104"/>
      <c r="AB32031" s="104"/>
      <c r="AC32031" s="104"/>
      <c r="AF32031" s="104"/>
      <c r="AG32031" s="104"/>
      <c r="AK32031" s="104"/>
      <c r="AL32031" s="104"/>
      <c r="AO32031" s="104"/>
      <c r="AP32031" s="104"/>
    </row>
    <row r="32032" spans="21:42" ht="15" customHeight="1" x14ac:dyDescent="0.25">
      <c r="U32032" s="104"/>
      <c r="AB32032" s="104"/>
      <c r="AC32032" s="104"/>
      <c r="AF32032" s="104"/>
      <c r="AG32032" s="104"/>
      <c r="AK32032" s="104"/>
      <c r="AL32032" s="104"/>
      <c r="AO32032" s="104"/>
      <c r="AP32032" s="104"/>
    </row>
    <row r="32033" spans="21:42" ht="15" customHeight="1" x14ac:dyDescent="0.25">
      <c r="U32033" s="104"/>
      <c r="AB32033" s="104"/>
      <c r="AC32033" s="104"/>
      <c r="AF32033" s="104"/>
      <c r="AG32033" s="104"/>
      <c r="AK32033" s="104"/>
      <c r="AL32033" s="104"/>
      <c r="AO32033" s="104"/>
      <c r="AP32033" s="104"/>
    </row>
    <row r="32034" spans="21:42" ht="15" customHeight="1" x14ac:dyDescent="0.25">
      <c r="U32034" s="104"/>
      <c r="AB32034" s="104"/>
      <c r="AC32034" s="104"/>
      <c r="AF32034" s="104"/>
      <c r="AG32034" s="104"/>
      <c r="AK32034" s="104"/>
      <c r="AL32034" s="104"/>
      <c r="AO32034" s="104"/>
      <c r="AP32034" s="104"/>
    </row>
    <row r="32035" spans="21:42" ht="15" customHeight="1" x14ac:dyDescent="0.25">
      <c r="U32035" s="104"/>
      <c r="AB32035" s="104"/>
      <c r="AC32035" s="104"/>
      <c r="AF32035" s="104"/>
      <c r="AG32035" s="104"/>
      <c r="AK32035" s="104"/>
      <c r="AL32035" s="104"/>
      <c r="AO32035" s="104"/>
      <c r="AP32035" s="104"/>
    </row>
    <row r="32036" spans="21:42" ht="15" customHeight="1" x14ac:dyDescent="0.25">
      <c r="U32036" s="104"/>
      <c r="AB32036" s="104"/>
      <c r="AC32036" s="104"/>
      <c r="AF32036" s="104"/>
      <c r="AG32036" s="104"/>
      <c r="AK32036" s="104"/>
      <c r="AL32036" s="104"/>
      <c r="AO32036" s="104"/>
      <c r="AP32036" s="104"/>
    </row>
    <row r="32037" spans="21:42" ht="15" customHeight="1" x14ac:dyDescent="0.25">
      <c r="U32037" s="104"/>
      <c r="AB32037" s="104"/>
      <c r="AC32037" s="104"/>
      <c r="AF32037" s="104"/>
      <c r="AG32037" s="104"/>
      <c r="AK32037" s="104"/>
      <c r="AL32037" s="104"/>
      <c r="AO32037" s="104"/>
      <c r="AP32037" s="104"/>
    </row>
    <row r="32038" spans="21:42" ht="15" customHeight="1" x14ac:dyDescent="0.25">
      <c r="U32038" s="104"/>
      <c r="AB32038" s="104"/>
      <c r="AC32038" s="104"/>
      <c r="AF32038" s="104"/>
      <c r="AG32038" s="104"/>
      <c r="AK32038" s="104"/>
      <c r="AL32038" s="104"/>
      <c r="AO32038" s="104"/>
      <c r="AP32038" s="104"/>
    </row>
    <row r="32039" spans="21:42" ht="15" customHeight="1" x14ac:dyDescent="0.25">
      <c r="U32039" s="104"/>
      <c r="AB32039" s="104"/>
      <c r="AC32039" s="104"/>
      <c r="AF32039" s="104"/>
      <c r="AG32039" s="104"/>
      <c r="AK32039" s="104"/>
      <c r="AL32039" s="104"/>
      <c r="AO32039" s="104"/>
      <c r="AP32039" s="104"/>
    </row>
    <row r="32040" spans="21:42" ht="15" customHeight="1" x14ac:dyDescent="0.25">
      <c r="U32040" s="104"/>
      <c r="AB32040" s="104"/>
      <c r="AC32040" s="104"/>
      <c r="AF32040" s="104"/>
      <c r="AG32040" s="104"/>
      <c r="AK32040" s="104"/>
      <c r="AL32040" s="104"/>
      <c r="AO32040" s="104"/>
      <c r="AP32040" s="104"/>
    </row>
    <row r="32041" spans="21:42" ht="15" customHeight="1" x14ac:dyDescent="0.25">
      <c r="U32041" s="104"/>
      <c r="AB32041" s="104"/>
      <c r="AC32041" s="104"/>
      <c r="AF32041" s="104"/>
      <c r="AG32041" s="104"/>
      <c r="AK32041" s="104"/>
      <c r="AL32041" s="104"/>
      <c r="AO32041" s="104"/>
      <c r="AP32041" s="104"/>
    </row>
    <row r="32042" spans="21:42" ht="15" customHeight="1" x14ac:dyDescent="0.25">
      <c r="U32042" s="104"/>
      <c r="AB32042" s="104"/>
      <c r="AC32042" s="104"/>
      <c r="AF32042" s="104"/>
      <c r="AG32042" s="104"/>
      <c r="AK32042" s="104"/>
      <c r="AL32042" s="104"/>
      <c r="AO32042" s="104"/>
      <c r="AP32042" s="104"/>
    </row>
    <row r="32043" spans="21:42" ht="15" customHeight="1" x14ac:dyDescent="0.25">
      <c r="U32043" s="104"/>
      <c r="AB32043" s="104"/>
      <c r="AC32043" s="104"/>
      <c r="AF32043" s="104"/>
      <c r="AG32043" s="104"/>
      <c r="AK32043" s="104"/>
      <c r="AL32043" s="104"/>
      <c r="AO32043" s="104"/>
      <c r="AP32043" s="104"/>
    </row>
    <row r="32044" spans="21:42" ht="15" customHeight="1" x14ac:dyDescent="0.25">
      <c r="U32044" s="104"/>
      <c r="AB32044" s="104"/>
      <c r="AC32044" s="104"/>
      <c r="AF32044" s="104"/>
      <c r="AG32044" s="104"/>
      <c r="AK32044" s="104"/>
      <c r="AL32044" s="104"/>
      <c r="AO32044" s="104"/>
      <c r="AP32044" s="104"/>
    </row>
    <row r="32045" spans="21:42" ht="15" customHeight="1" x14ac:dyDescent="0.25">
      <c r="U32045" s="104"/>
      <c r="AB32045" s="104"/>
      <c r="AC32045" s="104"/>
      <c r="AF32045" s="104"/>
      <c r="AG32045" s="104"/>
      <c r="AK32045" s="104"/>
      <c r="AL32045" s="104"/>
      <c r="AO32045" s="104"/>
      <c r="AP32045" s="104"/>
    </row>
    <row r="32046" spans="21:42" ht="15" customHeight="1" x14ac:dyDescent="0.25">
      <c r="U32046" s="104"/>
      <c r="AB32046" s="104"/>
      <c r="AC32046" s="104"/>
      <c r="AF32046" s="104"/>
      <c r="AG32046" s="104"/>
      <c r="AK32046" s="104"/>
      <c r="AL32046" s="104"/>
      <c r="AO32046" s="104"/>
      <c r="AP32046" s="104"/>
    </row>
    <row r="32047" spans="21:42" ht="15" customHeight="1" x14ac:dyDescent="0.25">
      <c r="U32047" s="104"/>
      <c r="AB32047" s="104"/>
      <c r="AC32047" s="104"/>
      <c r="AF32047" s="104"/>
      <c r="AG32047" s="104"/>
      <c r="AK32047" s="104"/>
      <c r="AL32047" s="104"/>
      <c r="AO32047" s="104"/>
      <c r="AP32047" s="104"/>
    </row>
    <row r="32048" spans="21:42" ht="15" customHeight="1" x14ac:dyDescent="0.25">
      <c r="U32048" s="104"/>
      <c r="AB32048" s="104"/>
      <c r="AC32048" s="104"/>
      <c r="AF32048" s="104"/>
      <c r="AG32048" s="104"/>
      <c r="AK32048" s="104"/>
      <c r="AL32048" s="104"/>
      <c r="AO32048" s="104"/>
      <c r="AP32048" s="104"/>
    </row>
    <row r="32049" spans="21:42" ht="15" customHeight="1" x14ac:dyDescent="0.25">
      <c r="U32049" s="104"/>
      <c r="AB32049" s="104"/>
      <c r="AC32049" s="104"/>
      <c r="AF32049" s="104"/>
      <c r="AG32049" s="104"/>
      <c r="AK32049" s="104"/>
      <c r="AL32049" s="104"/>
      <c r="AO32049" s="104"/>
      <c r="AP32049" s="104"/>
    </row>
    <row r="32050" spans="21:42" ht="15" customHeight="1" x14ac:dyDescent="0.25">
      <c r="U32050" s="104"/>
      <c r="AB32050" s="104"/>
      <c r="AC32050" s="104"/>
      <c r="AF32050" s="104"/>
      <c r="AG32050" s="104"/>
      <c r="AK32050" s="104"/>
      <c r="AL32050" s="104"/>
      <c r="AO32050" s="104"/>
      <c r="AP32050" s="104"/>
    </row>
    <row r="32051" spans="21:42" ht="15" customHeight="1" x14ac:dyDescent="0.25">
      <c r="U32051" s="104"/>
      <c r="AB32051" s="104"/>
      <c r="AC32051" s="104"/>
      <c r="AF32051" s="104"/>
      <c r="AG32051" s="104"/>
      <c r="AK32051" s="104"/>
      <c r="AL32051" s="104"/>
      <c r="AO32051" s="104"/>
      <c r="AP32051" s="104"/>
    </row>
    <row r="32052" spans="21:42" ht="15" customHeight="1" x14ac:dyDescent="0.25">
      <c r="U32052" s="104"/>
      <c r="AB32052" s="104"/>
      <c r="AC32052" s="104"/>
      <c r="AF32052" s="104"/>
      <c r="AG32052" s="104"/>
      <c r="AK32052" s="104"/>
      <c r="AL32052" s="104"/>
      <c r="AO32052" s="104"/>
      <c r="AP32052" s="104"/>
    </row>
    <row r="32053" spans="21:42" ht="15" customHeight="1" x14ac:dyDescent="0.25">
      <c r="U32053" s="104"/>
      <c r="AB32053" s="104"/>
      <c r="AC32053" s="104"/>
      <c r="AF32053" s="104"/>
      <c r="AG32053" s="104"/>
      <c r="AK32053" s="104"/>
      <c r="AL32053" s="104"/>
      <c r="AO32053" s="104"/>
      <c r="AP32053" s="104"/>
    </row>
    <row r="32054" spans="21:42" ht="15" customHeight="1" x14ac:dyDescent="0.25">
      <c r="U32054" s="104"/>
      <c r="AB32054" s="104"/>
      <c r="AC32054" s="104"/>
      <c r="AF32054" s="104"/>
      <c r="AG32054" s="104"/>
      <c r="AK32054" s="104"/>
      <c r="AL32054" s="104"/>
      <c r="AO32054" s="104"/>
      <c r="AP32054" s="104"/>
    </row>
    <row r="32055" spans="21:42" ht="15" customHeight="1" x14ac:dyDescent="0.25">
      <c r="U32055" s="104"/>
      <c r="AB32055" s="104"/>
      <c r="AC32055" s="104"/>
      <c r="AF32055" s="104"/>
      <c r="AG32055" s="104"/>
      <c r="AK32055" s="104"/>
      <c r="AL32055" s="104"/>
      <c r="AO32055" s="104"/>
      <c r="AP32055" s="104"/>
    </row>
    <row r="32056" spans="21:42" ht="15" customHeight="1" x14ac:dyDescent="0.25">
      <c r="U32056" s="104"/>
      <c r="AB32056" s="104"/>
      <c r="AC32056" s="104"/>
      <c r="AF32056" s="104"/>
      <c r="AG32056" s="104"/>
      <c r="AK32056" s="104"/>
      <c r="AL32056" s="104"/>
      <c r="AO32056" s="104"/>
      <c r="AP32056" s="104"/>
    </row>
    <row r="32057" spans="21:42" ht="15" customHeight="1" x14ac:dyDescent="0.25">
      <c r="U32057" s="104"/>
      <c r="AB32057" s="104"/>
      <c r="AC32057" s="104"/>
      <c r="AF32057" s="104"/>
      <c r="AG32057" s="104"/>
      <c r="AK32057" s="104"/>
      <c r="AL32057" s="104"/>
      <c r="AO32057" s="104"/>
      <c r="AP32057" s="104"/>
    </row>
    <row r="32058" spans="21:42" ht="15" customHeight="1" x14ac:dyDescent="0.25">
      <c r="U32058" s="104"/>
      <c r="AB32058" s="104"/>
      <c r="AC32058" s="104"/>
      <c r="AF32058" s="104"/>
      <c r="AG32058" s="104"/>
      <c r="AK32058" s="104"/>
      <c r="AL32058" s="104"/>
      <c r="AO32058" s="104"/>
      <c r="AP32058" s="104"/>
    </row>
    <row r="32059" spans="21:42" ht="15" customHeight="1" x14ac:dyDescent="0.25">
      <c r="U32059" s="104"/>
      <c r="AB32059" s="104"/>
      <c r="AC32059" s="104"/>
      <c r="AF32059" s="104"/>
      <c r="AG32059" s="104"/>
      <c r="AK32059" s="104"/>
      <c r="AL32059" s="104"/>
      <c r="AO32059" s="104"/>
      <c r="AP32059" s="104"/>
    </row>
    <row r="32060" spans="21:42" ht="15" customHeight="1" x14ac:dyDescent="0.25">
      <c r="U32060" s="104"/>
      <c r="AB32060" s="104"/>
      <c r="AC32060" s="104"/>
      <c r="AF32060" s="104"/>
      <c r="AG32060" s="104"/>
      <c r="AK32060" s="104"/>
      <c r="AL32060" s="104"/>
      <c r="AO32060" s="104"/>
      <c r="AP32060" s="104"/>
    </row>
    <row r="32061" spans="21:42" ht="15" customHeight="1" x14ac:dyDescent="0.25">
      <c r="U32061" s="104"/>
      <c r="AB32061" s="104"/>
      <c r="AC32061" s="104"/>
      <c r="AF32061" s="104"/>
      <c r="AG32061" s="104"/>
      <c r="AK32061" s="104"/>
      <c r="AL32061" s="104"/>
      <c r="AO32061" s="104"/>
      <c r="AP32061" s="104"/>
    </row>
    <row r="32062" spans="21:42" ht="15" customHeight="1" x14ac:dyDescent="0.25">
      <c r="U32062" s="104"/>
      <c r="AB32062" s="104"/>
      <c r="AC32062" s="104"/>
      <c r="AF32062" s="104"/>
      <c r="AG32062" s="104"/>
      <c r="AK32062" s="104"/>
      <c r="AL32062" s="104"/>
      <c r="AO32062" s="104"/>
      <c r="AP32062" s="104"/>
    </row>
    <row r="32063" spans="21:42" ht="15" customHeight="1" x14ac:dyDescent="0.25">
      <c r="U32063" s="104"/>
      <c r="AB32063" s="104"/>
      <c r="AC32063" s="104"/>
      <c r="AF32063" s="104"/>
      <c r="AG32063" s="104"/>
      <c r="AK32063" s="104"/>
      <c r="AL32063" s="104"/>
      <c r="AO32063" s="104"/>
      <c r="AP32063" s="104"/>
    </row>
    <row r="32064" spans="21:42" ht="15" customHeight="1" x14ac:dyDescent="0.25">
      <c r="U32064" s="104"/>
      <c r="AB32064" s="104"/>
      <c r="AC32064" s="104"/>
      <c r="AF32064" s="104"/>
      <c r="AG32064" s="104"/>
      <c r="AK32064" s="104"/>
      <c r="AL32064" s="104"/>
      <c r="AO32064" s="104"/>
      <c r="AP32064" s="104"/>
    </row>
    <row r="32065" spans="21:42" ht="15" customHeight="1" x14ac:dyDescent="0.25">
      <c r="U32065" s="104"/>
      <c r="AB32065" s="104"/>
      <c r="AC32065" s="104"/>
      <c r="AF32065" s="104"/>
      <c r="AG32065" s="104"/>
      <c r="AK32065" s="104"/>
      <c r="AL32065" s="104"/>
      <c r="AO32065" s="104"/>
      <c r="AP32065" s="104"/>
    </row>
    <row r="32066" spans="21:42" ht="15" customHeight="1" x14ac:dyDescent="0.25">
      <c r="U32066" s="104"/>
      <c r="AB32066" s="104"/>
      <c r="AC32066" s="104"/>
      <c r="AF32066" s="104"/>
      <c r="AG32066" s="104"/>
      <c r="AK32066" s="104"/>
      <c r="AL32066" s="104"/>
      <c r="AO32066" s="104"/>
      <c r="AP32066" s="104"/>
    </row>
    <row r="32067" spans="21:42" ht="15" customHeight="1" x14ac:dyDescent="0.25">
      <c r="U32067" s="104"/>
      <c r="AB32067" s="104"/>
      <c r="AC32067" s="104"/>
      <c r="AF32067" s="104"/>
      <c r="AG32067" s="104"/>
      <c r="AK32067" s="104"/>
      <c r="AL32067" s="104"/>
      <c r="AO32067" s="104"/>
      <c r="AP32067" s="104"/>
    </row>
    <row r="32068" spans="21:42" ht="15" customHeight="1" x14ac:dyDescent="0.25">
      <c r="U32068" s="104"/>
      <c r="AB32068" s="104"/>
      <c r="AC32068" s="104"/>
      <c r="AF32068" s="104"/>
      <c r="AG32068" s="104"/>
      <c r="AK32068" s="104"/>
      <c r="AL32068" s="104"/>
      <c r="AO32068" s="104"/>
      <c r="AP32068" s="104"/>
    </row>
    <row r="32069" spans="21:42" ht="15" customHeight="1" x14ac:dyDescent="0.25">
      <c r="U32069" s="104"/>
      <c r="AB32069" s="104"/>
      <c r="AC32069" s="104"/>
      <c r="AF32069" s="104"/>
      <c r="AG32069" s="104"/>
      <c r="AK32069" s="104"/>
      <c r="AL32069" s="104"/>
      <c r="AO32069" s="104"/>
      <c r="AP32069" s="104"/>
    </row>
    <row r="32070" spans="21:42" ht="15" customHeight="1" x14ac:dyDescent="0.25">
      <c r="U32070" s="104"/>
      <c r="AB32070" s="104"/>
      <c r="AC32070" s="104"/>
      <c r="AF32070" s="104"/>
      <c r="AG32070" s="104"/>
      <c r="AK32070" s="104"/>
      <c r="AL32070" s="104"/>
      <c r="AO32070" s="104"/>
      <c r="AP32070" s="104"/>
    </row>
    <row r="32071" spans="21:42" ht="15" customHeight="1" x14ac:dyDescent="0.25">
      <c r="U32071" s="104"/>
      <c r="AB32071" s="104"/>
      <c r="AC32071" s="104"/>
      <c r="AF32071" s="104"/>
      <c r="AG32071" s="104"/>
      <c r="AK32071" s="104"/>
      <c r="AL32071" s="104"/>
      <c r="AO32071" s="104"/>
      <c r="AP32071" s="104"/>
    </row>
    <row r="32072" spans="21:42" ht="15" customHeight="1" x14ac:dyDescent="0.25">
      <c r="U32072" s="104"/>
      <c r="AB32072" s="104"/>
      <c r="AC32072" s="104"/>
      <c r="AF32072" s="104"/>
      <c r="AG32072" s="104"/>
      <c r="AK32072" s="104"/>
      <c r="AL32072" s="104"/>
      <c r="AO32072" s="104"/>
      <c r="AP32072" s="104"/>
    </row>
    <row r="32073" spans="21:42" ht="15" customHeight="1" x14ac:dyDescent="0.25">
      <c r="U32073" s="104"/>
      <c r="AB32073" s="104"/>
      <c r="AC32073" s="104"/>
      <c r="AF32073" s="104"/>
      <c r="AG32073" s="104"/>
      <c r="AK32073" s="104"/>
      <c r="AL32073" s="104"/>
      <c r="AO32073" s="104"/>
      <c r="AP32073" s="104"/>
    </row>
    <row r="32074" spans="21:42" ht="15" customHeight="1" x14ac:dyDescent="0.25">
      <c r="U32074" s="104"/>
      <c r="AB32074" s="104"/>
      <c r="AC32074" s="104"/>
      <c r="AF32074" s="104"/>
      <c r="AG32074" s="104"/>
      <c r="AK32074" s="104"/>
      <c r="AL32074" s="104"/>
      <c r="AO32074" s="104"/>
      <c r="AP32074" s="104"/>
    </row>
    <row r="32075" spans="21:42" ht="15" customHeight="1" x14ac:dyDescent="0.25">
      <c r="U32075" s="104"/>
      <c r="AB32075" s="104"/>
      <c r="AC32075" s="104"/>
      <c r="AF32075" s="104"/>
      <c r="AG32075" s="104"/>
      <c r="AK32075" s="104"/>
      <c r="AL32075" s="104"/>
      <c r="AO32075" s="104"/>
      <c r="AP32075" s="104"/>
    </row>
    <row r="32076" spans="21:42" ht="15" customHeight="1" x14ac:dyDescent="0.25">
      <c r="U32076" s="104"/>
      <c r="AB32076" s="104"/>
      <c r="AC32076" s="104"/>
      <c r="AF32076" s="104"/>
      <c r="AG32076" s="104"/>
      <c r="AK32076" s="104"/>
      <c r="AL32076" s="104"/>
      <c r="AO32076" s="104"/>
      <c r="AP32076" s="104"/>
    </row>
    <row r="32077" spans="21:42" ht="15" customHeight="1" x14ac:dyDescent="0.25">
      <c r="U32077" s="104"/>
      <c r="AB32077" s="104"/>
      <c r="AC32077" s="104"/>
      <c r="AF32077" s="104"/>
      <c r="AG32077" s="104"/>
      <c r="AK32077" s="104"/>
      <c r="AL32077" s="104"/>
      <c r="AO32077" s="104"/>
      <c r="AP32077" s="104"/>
    </row>
    <row r="32078" spans="21:42" ht="15" customHeight="1" x14ac:dyDescent="0.25">
      <c r="U32078" s="104"/>
      <c r="AB32078" s="104"/>
      <c r="AC32078" s="104"/>
      <c r="AF32078" s="104"/>
      <c r="AG32078" s="104"/>
      <c r="AK32078" s="104"/>
      <c r="AL32078" s="104"/>
      <c r="AO32078" s="104"/>
      <c r="AP32078" s="104"/>
    </row>
    <row r="32079" spans="21:42" ht="15" customHeight="1" x14ac:dyDescent="0.25">
      <c r="U32079" s="104"/>
      <c r="AB32079" s="104"/>
      <c r="AC32079" s="104"/>
      <c r="AF32079" s="104"/>
      <c r="AG32079" s="104"/>
      <c r="AK32079" s="104"/>
      <c r="AL32079" s="104"/>
      <c r="AO32079" s="104"/>
      <c r="AP32079" s="104"/>
    </row>
    <row r="32080" spans="21:42" ht="15" customHeight="1" x14ac:dyDescent="0.25">
      <c r="U32080" s="104"/>
      <c r="AB32080" s="104"/>
      <c r="AC32080" s="104"/>
      <c r="AF32080" s="104"/>
      <c r="AG32080" s="104"/>
      <c r="AK32080" s="104"/>
      <c r="AL32080" s="104"/>
      <c r="AO32080" s="104"/>
      <c r="AP32080" s="104"/>
    </row>
    <row r="32081" spans="21:42" ht="15" customHeight="1" x14ac:dyDescent="0.25">
      <c r="U32081" s="104"/>
      <c r="AB32081" s="104"/>
      <c r="AC32081" s="104"/>
      <c r="AF32081" s="104"/>
      <c r="AG32081" s="104"/>
      <c r="AK32081" s="104"/>
      <c r="AL32081" s="104"/>
      <c r="AO32081" s="104"/>
      <c r="AP32081" s="104"/>
    </row>
    <row r="32082" spans="21:42" ht="15" customHeight="1" x14ac:dyDescent="0.25">
      <c r="U32082" s="104"/>
      <c r="AB32082" s="104"/>
      <c r="AC32082" s="104"/>
      <c r="AF32082" s="104"/>
      <c r="AG32082" s="104"/>
      <c r="AK32082" s="104"/>
      <c r="AL32082" s="104"/>
      <c r="AO32082" s="104"/>
      <c r="AP32082" s="104"/>
    </row>
    <row r="32083" spans="21:42" ht="15" customHeight="1" x14ac:dyDescent="0.25">
      <c r="U32083" s="104"/>
      <c r="AB32083" s="104"/>
      <c r="AC32083" s="104"/>
      <c r="AF32083" s="104"/>
      <c r="AG32083" s="104"/>
      <c r="AK32083" s="104"/>
      <c r="AL32083" s="104"/>
      <c r="AO32083" s="104"/>
      <c r="AP32083" s="104"/>
    </row>
    <row r="32084" spans="21:42" ht="15" customHeight="1" x14ac:dyDescent="0.25">
      <c r="U32084" s="104"/>
      <c r="AB32084" s="104"/>
      <c r="AC32084" s="104"/>
      <c r="AF32084" s="104"/>
      <c r="AG32084" s="104"/>
      <c r="AK32084" s="104"/>
      <c r="AL32084" s="104"/>
      <c r="AO32084" s="104"/>
      <c r="AP32084" s="104"/>
    </row>
    <row r="32085" spans="21:42" ht="15" customHeight="1" x14ac:dyDescent="0.25">
      <c r="U32085" s="104"/>
      <c r="AB32085" s="104"/>
      <c r="AC32085" s="104"/>
      <c r="AF32085" s="104"/>
      <c r="AG32085" s="104"/>
      <c r="AK32085" s="104"/>
      <c r="AL32085" s="104"/>
      <c r="AO32085" s="104"/>
      <c r="AP32085" s="104"/>
    </row>
    <row r="32086" spans="21:42" ht="15" customHeight="1" x14ac:dyDescent="0.25">
      <c r="U32086" s="104"/>
      <c r="AB32086" s="104"/>
      <c r="AC32086" s="104"/>
      <c r="AF32086" s="104"/>
      <c r="AG32086" s="104"/>
      <c r="AK32086" s="104"/>
      <c r="AL32086" s="104"/>
      <c r="AO32086" s="104"/>
      <c r="AP32086" s="104"/>
    </row>
    <row r="32087" spans="21:42" ht="15" customHeight="1" x14ac:dyDescent="0.25">
      <c r="U32087" s="104"/>
      <c r="AB32087" s="104"/>
      <c r="AC32087" s="104"/>
      <c r="AF32087" s="104"/>
      <c r="AG32087" s="104"/>
      <c r="AK32087" s="104"/>
      <c r="AL32087" s="104"/>
      <c r="AO32087" s="104"/>
      <c r="AP32087" s="104"/>
    </row>
    <row r="32088" spans="21:42" ht="15" customHeight="1" x14ac:dyDescent="0.25">
      <c r="U32088" s="104"/>
      <c r="AB32088" s="104"/>
      <c r="AC32088" s="104"/>
      <c r="AF32088" s="104"/>
      <c r="AG32088" s="104"/>
      <c r="AK32088" s="104"/>
      <c r="AL32088" s="104"/>
      <c r="AO32088" s="104"/>
      <c r="AP32088" s="104"/>
    </row>
    <row r="32089" spans="21:42" ht="15" customHeight="1" x14ac:dyDescent="0.25">
      <c r="U32089" s="104"/>
      <c r="AB32089" s="104"/>
      <c r="AC32089" s="104"/>
      <c r="AF32089" s="104"/>
      <c r="AG32089" s="104"/>
      <c r="AK32089" s="104"/>
      <c r="AL32089" s="104"/>
      <c r="AO32089" s="104"/>
      <c r="AP32089" s="104"/>
    </row>
    <row r="32090" spans="21:42" ht="15" customHeight="1" x14ac:dyDescent="0.25">
      <c r="U32090" s="104"/>
      <c r="AB32090" s="104"/>
      <c r="AC32090" s="104"/>
      <c r="AF32090" s="104"/>
      <c r="AG32090" s="104"/>
      <c r="AK32090" s="104"/>
      <c r="AL32090" s="104"/>
      <c r="AO32090" s="104"/>
      <c r="AP32090" s="104"/>
    </row>
    <row r="32091" spans="21:42" ht="15" customHeight="1" x14ac:dyDescent="0.25">
      <c r="U32091" s="104"/>
      <c r="AB32091" s="104"/>
      <c r="AC32091" s="104"/>
      <c r="AF32091" s="104"/>
      <c r="AG32091" s="104"/>
      <c r="AK32091" s="104"/>
      <c r="AL32091" s="104"/>
      <c r="AO32091" s="104"/>
      <c r="AP32091" s="104"/>
    </row>
    <row r="32092" spans="21:42" ht="15" customHeight="1" x14ac:dyDescent="0.25">
      <c r="U32092" s="104"/>
      <c r="AB32092" s="104"/>
      <c r="AC32092" s="104"/>
      <c r="AF32092" s="104"/>
      <c r="AG32092" s="104"/>
      <c r="AK32092" s="104"/>
      <c r="AL32092" s="104"/>
      <c r="AO32092" s="104"/>
      <c r="AP32092" s="104"/>
    </row>
    <row r="32093" spans="21:42" ht="15" customHeight="1" x14ac:dyDescent="0.25">
      <c r="U32093" s="104"/>
      <c r="AB32093" s="104"/>
      <c r="AC32093" s="104"/>
      <c r="AF32093" s="104"/>
      <c r="AG32093" s="104"/>
      <c r="AK32093" s="104"/>
      <c r="AL32093" s="104"/>
      <c r="AO32093" s="104"/>
      <c r="AP32093" s="104"/>
    </row>
    <row r="32094" spans="21:42" ht="15" customHeight="1" x14ac:dyDescent="0.25">
      <c r="U32094" s="104"/>
      <c r="AB32094" s="104"/>
      <c r="AC32094" s="104"/>
      <c r="AF32094" s="104"/>
      <c r="AG32094" s="104"/>
      <c r="AK32094" s="104"/>
      <c r="AL32094" s="104"/>
      <c r="AO32094" s="104"/>
      <c r="AP32094" s="104"/>
    </row>
    <row r="32095" spans="21:42" ht="15" customHeight="1" x14ac:dyDescent="0.25">
      <c r="U32095" s="104"/>
      <c r="AB32095" s="104"/>
      <c r="AC32095" s="104"/>
      <c r="AF32095" s="104"/>
      <c r="AG32095" s="104"/>
      <c r="AK32095" s="104"/>
      <c r="AL32095" s="104"/>
      <c r="AO32095" s="104"/>
      <c r="AP32095" s="104"/>
    </row>
    <row r="32096" spans="21:42" ht="15" customHeight="1" x14ac:dyDescent="0.25">
      <c r="U32096" s="104"/>
      <c r="AB32096" s="104"/>
      <c r="AC32096" s="104"/>
      <c r="AF32096" s="104"/>
      <c r="AG32096" s="104"/>
      <c r="AK32096" s="104"/>
      <c r="AL32096" s="104"/>
      <c r="AO32096" s="104"/>
      <c r="AP32096" s="104"/>
    </row>
    <row r="32097" spans="21:42" ht="15" customHeight="1" x14ac:dyDescent="0.25">
      <c r="U32097" s="104"/>
      <c r="AB32097" s="104"/>
      <c r="AC32097" s="104"/>
      <c r="AF32097" s="104"/>
      <c r="AG32097" s="104"/>
      <c r="AK32097" s="104"/>
      <c r="AL32097" s="104"/>
      <c r="AO32097" s="104"/>
      <c r="AP32097" s="104"/>
    </row>
    <row r="32098" spans="21:42" ht="15" customHeight="1" x14ac:dyDescent="0.25">
      <c r="U32098" s="104"/>
      <c r="AB32098" s="104"/>
      <c r="AC32098" s="104"/>
      <c r="AF32098" s="104"/>
      <c r="AG32098" s="104"/>
      <c r="AK32098" s="104"/>
      <c r="AL32098" s="104"/>
      <c r="AO32098" s="104"/>
      <c r="AP32098" s="104"/>
    </row>
    <row r="32099" spans="21:42" ht="15" customHeight="1" x14ac:dyDescent="0.25">
      <c r="U32099" s="104"/>
      <c r="AB32099" s="104"/>
      <c r="AC32099" s="104"/>
      <c r="AF32099" s="104"/>
      <c r="AG32099" s="104"/>
      <c r="AK32099" s="104"/>
      <c r="AL32099" s="104"/>
      <c r="AO32099" s="104"/>
      <c r="AP32099" s="104"/>
    </row>
    <row r="32100" spans="21:42" ht="15" customHeight="1" x14ac:dyDescent="0.25">
      <c r="U32100" s="104"/>
      <c r="AB32100" s="104"/>
      <c r="AC32100" s="104"/>
      <c r="AF32100" s="104"/>
      <c r="AG32100" s="104"/>
      <c r="AK32100" s="104"/>
      <c r="AL32100" s="104"/>
      <c r="AO32100" s="104"/>
      <c r="AP32100" s="104"/>
    </row>
    <row r="32101" spans="21:42" ht="15" customHeight="1" x14ac:dyDescent="0.25">
      <c r="U32101" s="104"/>
      <c r="AB32101" s="104"/>
      <c r="AC32101" s="104"/>
      <c r="AF32101" s="104"/>
      <c r="AG32101" s="104"/>
      <c r="AK32101" s="104"/>
      <c r="AL32101" s="104"/>
      <c r="AO32101" s="104"/>
      <c r="AP32101" s="104"/>
    </row>
    <row r="32102" spans="21:42" ht="15" customHeight="1" x14ac:dyDescent="0.25">
      <c r="U32102" s="104"/>
      <c r="AB32102" s="104"/>
      <c r="AC32102" s="104"/>
      <c r="AF32102" s="104"/>
      <c r="AG32102" s="104"/>
      <c r="AK32102" s="104"/>
      <c r="AL32102" s="104"/>
      <c r="AO32102" s="104"/>
      <c r="AP32102" s="104"/>
    </row>
    <row r="32103" spans="21:42" ht="15" customHeight="1" x14ac:dyDescent="0.25">
      <c r="U32103" s="104"/>
      <c r="AB32103" s="104"/>
      <c r="AC32103" s="104"/>
      <c r="AF32103" s="104"/>
      <c r="AG32103" s="104"/>
      <c r="AK32103" s="104"/>
      <c r="AL32103" s="104"/>
      <c r="AO32103" s="104"/>
      <c r="AP32103" s="104"/>
    </row>
    <row r="32104" spans="21:42" ht="15" customHeight="1" x14ac:dyDescent="0.25">
      <c r="U32104" s="104"/>
      <c r="AB32104" s="104"/>
      <c r="AC32104" s="104"/>
      <c r="AF32104" s="104"/>
      <c r="AG32104" s="104"/>
      <c r="AK32104" s="104"/>
      <c r="AL32104" s="104"/>
      <c r="AO32104" s="104"/>
      <c r="AP32104" s="104"/>
    </row>
    <row r="32105" spans="21:42" ht="15" customHeight="1" x14ac:dyDescent="0.25">
      <c r="U32105" s="104"/>
      <c r="AB32105" s="104"/>
      <c r="AC32105" s="104"/>
      <c r="AF32105" s="104"/>
      <c r="AG32105" s="104"/>
      <c r="AK32105" s="104"/>
      <c r="AL32105" s="104"/>
      <c r="AO32105" s="104"/>
      <c r="AP32105" s="104"/>
    </row>
    <row r="32106" spans="21:42" ht="15" customHeight="1" x14ac:dyDescent="0.25">
      <c r="U32106" s="104"/>
      <c r="AB32106" s="104"/>
      <c r="AC32106" s="104"/>
      <c r="AF32106" s="104"/>
      <c r="AG32106" s="104"/>
      <c r="AK32106" s="104"/>
      <c r="AL32106" s="104"/>
      <c r="AO32106" s="104"/>
      <c r="AP32106" s="104"/>
    </row>
    <row r="32107" spans="21:42" ht="15" customHeight="1" x14ac:dyDescent="0.25">
      <c r="U32107" s="104"/>
      <c r="AB32107" s="104"/>
      <c r="AC32107" s="104"/>
      <c r="AF32107" s="104"/>
      <c r="AG32107" s="104"/>
      <c r="AK32107" s="104"/>
      <c r="AL32107" s="104"/>
      <c r="AO32107" s="104"/>
      <c r="AP32107" s="104"/>
    </row>
    <row r="32108" spans="21:42" ht="15" customHeight="1" x14ac:dyDescent="0.25">
      <c r="U32108" s="104"/>
      <c r="AB32108" s="104"/>
      <c r="AC32108" s="104"/>
      <c r="AF32108" s="104"/>
      <c r="AG32108" s="104"/>
      <c r="AK32108" s="104"/>
      <c r="AL32108" s="104"/>
      <c r="AO32108" s="104"/>
      <c r="AP32108" s="104"/>
    </row>
    <row r="32109" spans="21:42" ht="15" customHeight="1" x14ac:dyDescent="0.25">
      <c r="U32109" s="104"/>
      <c r="AB32109" s="104"/>
      <c r="AC32109" s="104"/>
      <c r="AF32109" s="104"/>
      <c r="AG32109" s="104"/>
      <c r="AK32109" s="104"/>
      <c r="AL32109" s="104"/>
      <c r="AO32109" s="104"/>
      <c r="AP32109" s="104"/>
    </row>
    <row r="32110" spans="21:42" ht="15" customHeight="1" x14ac:dyDescent="0.25">
      <c r="U32110" s="104"/>
      <c r="AB32110" s="104"/>
      <c r="AC32110" s="104"/>
      <c r="AF32110" s="104"/>
      <c r="AG32110" s="104"/>
      <c r="AK32110" s="104"/>
      <c r="AL32110" s="104"/>
      <c r="AO32110" s="104"/>
      <c r="AP32110" s="104"/>
    </row>
    <row r="32111" spans="21:42" ht="15" customHeight="1" x14ac:dyDescent="0.25">
      <c r="U32111" s="104"/>
      <c r="AB32111" s="104"/>
      <c r="AC32111" s="104"/>
      <c r="AF32111" s="104"/>
      <c r="AG32111" s="104"/>
      <c r="AK32111" s="104"/>
      <c r="AL32111" s="104"/>
      <c r="AO32111" s="104"/>
      <c r="AP32111" s="104"/>
    </row>
    <row r="32112" spans="21:42" ht="15" customHeight="1" x14ac:dyDescent="0.25">
      <c r="U32112" s="104"/>
      <c r="AB32112" s="104"/>
      <c r="AC32112" s="104"/>
      <c r="AF32112" s="104"/>
      <c r="AG32112" s="104"/>
      <c r="AK32112" s="104"/>
      <c r="AL32112" s="104"/>
      <c r="AO32112" s="104"/>
      <c r="AP32112" s="104"/>
    </row>
    <row r="32113" spans="21:42" ht="15" customHeight="1" x14ac:dyDescent="0.25">
      <c r="U32113" s="104"/>
      <c r="AB32113" s="104"/>
      <c r="AC32113" s="104"/>
      <c r="AF32113" s="104"/>
      <c r="AG32113" s="104"/>
      <c r="AK32113" s="104"/>
      <c r="AL32113" s="104"/>
      <c r="AO32113" s="104"/>
      <c r="AP32113" s="104"/>
    </row>
    <row r="32114" spans="21:42" ht="15" customHeight="1" x14ac:dyDescent="0.25">
      <c r="U32114" s="104"/>
      <c r="AB32114" s="104"/>
      <c r="AC32114" s="104"/>
      <c r="AF32114" s="104"/>
      <c r="AG32114" s="104"/>
      <c r="AK32114" s="104"/>
      <c r="AL32114" s="104"/>
      <c r="AO32114" s="104"/>
      <c r="AP32114" s="104"/>
    </row>
    <row r="32115" spans="21:42" ht="15" customHeight="1" x14ac:dyDescent="0.25">
      <c r="U32115" s="104"/>
      <c r="AB32115" s="104"/>
      <c r="AC32115" s="104"/>
      <c r="AF32115" s="104"/>
      <c r="AG32115" s="104"/>
      <c r="AK32115" s="104"/>
      <c r="AL32115" s="104"/>
      <c r="AO32115" s="104"/>
      <c r="AP32115" s="104"/>
    </row>
    <row r="32116" spans="21:42" ht="15" customHeight="1" x14ac:dyDescent="0.25">
      <c r="U32116" s="104"/>
      <c r="AB32116" s="104"/>
      <c r="AC32116" s="104"/>
      <c r="AF32116" s="104"/>
      <c r="AG32116" s="104"/>
      <c r="AK32116" s="104"/>
      <c r="AL32116" s="104"/>
      <c r="AO32116" s="104"/>
      <c r="AP32116" s="104"/>
    </row>
    <row r="32117" spans="21:42" ht="15" customHeight="1" x14ac:dyDescent="0.25">
      <c r="U32117" s="104"/>
      <c r="AB32117" s="104"/>
      <c r="AC32117" s="104"/>
      <c r="AF32117" s="104"/>
      <c r="AG32117" s="104"/>
      <c r="AK32117" s="104"/>
      <c r="AL32117" s="104"/>
      <c r="AO32117" s="104"/>
      <c r="AP32117" s="104"/>
    </row>
    <row r="32118" spans="21:42" ht="15" customHeight="1" x14ac:dyDescent="0.25">
      <c r="U32118" s="104"/>
      <c r="AB32118" s="104"/>
      <c r="AC32118" s="104"/>
      <c r="AF32118" s="104"/>
      <c r="AG32118" s="104"/>
      <c r="AK32118" s="104"/>
      <c r="AL32118" s="104"/>
      <c r="AO32118" s="104"/>
      <c r="AP32118" s="104"/>
    </row>
    <row r="32119" spans="21:42" ht="15" customHeight="1" x14ac:dyDescent="0.25">
      <c r="U32119" s="104"/>
      <c r="AB32119" s="104"/>
      <c r="AC32119" s="104"/>
      <c r="AF32119" s="104"/>
      <c r="AG32119" s="104"/>
      <c r="AK32119" s="104"/>
      <c r="AL32119" s="104"/>
      <c r="AO32119" s="104"/>
      <c r="AP32119" s="104"/>
    </row>
    <row r="32120" spans="21:42" ht="15" customHeight="1" x14ac:dyDescent="0.25">
      <c r="U32120" s="104"/>
      <c r="AB32120" s="104"/>
      <c r="AC32120" s="104"/>
      <c r="AF32120" s="104"/>
      <c r="AG32120" s="104"/>
      <c r="AK32120" s="104"/>
      <c r="AL32120" s="104"/>
      <c r="AO32120" s="104"/>
      <c r="AP32120" s="104"/>
    </row>
    <row r="32121" spans="21:42" ht="15" customHeight="1" x14ac:dyDescent="0.25">
      <c r="U32121" s="104"/>
      <c r="AB32121" s="104"/>
      <c r="AC32121" s="104"/>
      <c r="AF32121" s="104"/>
      <c r="AG32121" s="104"/>
      <c r="AK32121" s="104"/>
      <c r="AL32121" s="104"/>
      <c r="AO32121" s="104"/>
      <c r="AP32121" s="104"/>
    </row>
    <row r="32122" spans="21:42" ht="15" customHeight="1" x14ac:dyDescent="0.25">
      <c r="U32122" s="104"/>
      <c r="AB32122" s="104"/>
      <c r="AC32122" s="104"/>
      <c r="AF32122" s="104"/>
      <c r="AG32122" s="104"/>
      <c r="AK32122" s="104"/>
      <c r="AL32122" s="104"/>
      <c r="AO32122" s="104"/>
      <c r="AP32122" s="104"/>
    </row>
    <row r="32123" spans="21:42" ht="15" customHeight="1" x14ac:dyDescent="0.25">
      <c r="U32123" s="104"/>
      <c r="AB32123" s="104"/>
      <c r="AC32123" s="104"/>
      <c r="AF32123" s="104"/>
      <c r="AG32123" s="104"/>
      <c r="AK32123" s="104"/>
      <c r="AL32123" s="104"/>
      <c r="AO32123" s="104"/>
      <c r="AP32123" s="104"/>
    </row>
    <row r="32124" spans="21:42" ht="15" customHeight="1" x14ac:dyDescent="0.25">
      <c r="U32124" s="104"/>
      <c r="AB32124" s="104"/>
      <c r="AC32124" s="104"/>
      <c r="AF32124" s="104"/>
      <c r="AG32124" s="104"/>
      <c r="AK32124" s="104"/>
      <c r="AL32124" s="104"/>
      <c r="AO32124" s="104"/>
      <c r="AP32124" s="104"/>
    </row>
    <row r="32125" spans="21:42" ht="15" customHeight="1" x14ac:dyDescent="0.25">
      <c r="U32125" s="104"/>
      <c r="AB32125" s="104"/>
      <c r="AC32125" s="104"/>
      <c r="AF32125" s="104"/>
      <c r="AG32125" s="104"/>
      <c r="AK32125" s="104"/>
      <c r="AL32125" s="104"/>
      <c r="AO32125" s="104"/>
      <c r="AP32125" s="104"/>
    </row>
    <row r="32126" spans="21:42" ht="15" customHeight="1" x14ac:dyDescent="0.25">
      <c r="U32126" s="104"/>
      <c r="AB32126" s="104"/>
      <c r="AC32126" s="104"/>
      <c r="AF32126" s="104"/>
      <c r="AG32126" s="104"/>
      <c r="AK32126" s="104"/>
      <c r="AL32126" s="104"/>
      <c r="AO32126" s="104"/>
      <c r="AP32126" s="104"/>
    </row>
    <row r="32127" spans="21:42" ht="15" customHeight="1" x14ac:dyDescent="0.25">
      <c r="U32127" s="104"/>
      <c r="AB32127" s="104"/>
      <c r="AC32127" s="104"/>
      <c r="AF32127" s="104"/>
      <c r="AG32127" s="104"/>
      <c r="AK32127" s="104"/>
      <c r="AL32127" s="104"/>
      <c r="AO32127" s="104"/>
      <c r="AP32127" s="104"/>
    </row>
    <row r="32128" spans="21:42" ht="15" customHeight="1" x14ac:dyDescent="0.25">
      <c r="U32128" s="104"/>
      <c r="AB32128" s="104"/>
      <c r="AC32128" s="104"/>
      <c r="AF32128" s="104"/>
      <c r="AG32128" s="104"/>
      <c r="AK32128" s="104"/>
      <c r="AL32128" s="104"/>
      <c r="AO32128" s="104"/>
      <c r="AP32128" s="104"/>
    </row>
    <row r="32129" spans="21:42" ht="15" customHeight="1" x14ac:dyDescent="0.25">
      <c r="U32129" s="104"/>
      <c r="AB32129" s="104"/>
      <c r="AC32129" s="104"/>
      <c r="AF32129" s="104"/>
      <c r="AG32129" s="104"/>
      <c r="AK32129" s="104"/>
      <c r="AL32129" s="104"/>
      <c r="AO32129" s="104"/>
      <c r="AP32129" s="104"/>
    </row>
    <row r="32130" spans="21:42" ht="15" customHeight="1" x14ac:dyDescent="0.25">
      <c r="U32130" s="104"/>
      <c r="AB32130" s="104"/>
      <c r="AC32130" s="104"/>
      <c r="AF32130" s="104"/>
      <c r="AG32130" s="104"/>
      <c r="AK32130" s="104"/>
      <c r="AL32130" s="104"/>
      <c r="AO32130" s="104"/>
      <c r="AP32130" s="104"/>
    </row>
    <row r="32131" spans="21:42" ht="15" customHeight="1" x14ac:dyDescent="0.25">
      <c r="U32131" s="104"/>
      <c r="AB32131" s="104"/>
      <c r="AC32131" s="104"/>
      <c r="AF32131" s="104"/>
      <c r="AG32131" s="104"/>
      <c r="AK32131" s="104"/>
      <c r="AL32131" s="104"/>
      <c r="AO32131" s="104"/>
      <c r="AP32131" s="104"/>
    </row>
    <row r="32132" spans="21:42" ht="15" customHeight="1" x14ac:dyDescent="0.25">
      <c r="U32132" s="104"/>
      <c r="AB32132" s="104"/>
      <c r="AC32132" s="104"/>
      <c r="AF32132" s="104"/>
      <c r="AG32132" s="104"/>
      <c r="AK32132" s="104"/>
      <c r="AL32132" s="104"/>
      <c r="AO32132" s="104"/>
      <c r="AP32132" s="104"/>
    </row>
    <row r="32133" spans="21:42" ht="15" customHeight="1" x14ac:dyDescent="0.25">
      <c r="U32133" s="104"/>
      <c r="AB32133" s="104"/>
      <c r="AC32133" s="104"/>
      <c r="AF32133" s="104"/>
      <c r="AG32133" s="104"/>
      <c r="AK32133" s="104"/>
      <c r="AL32133" s="104"/>
      <c r="AO32133" s="104"/>
      <c r="AP32133" s="104"/>
    </row>
    <row r="32134" spans="21:42" ht="15" customHeight="1" x14ac:dyDescent="0.25">
      <c r="U32134" s="104"/>
      <c r="AB32134" s="104"/>
      <c r="AC32134" s="104"/>
      <c r="AF32134" s="104"/>
      <c r="AG32134" s="104"/>
      <c r="AK32134" s="104"/>
      <c r="AL32134" s="104"/>
      <c r="AO32134" s="104"/>
      <c r="AP32134" s="104"/>
    </row>
    <row r="32135" spans="21:42" ht="15" customHeight="1" x14ac:dyDescent="0.25">
      <c r="U32135" s="104"/>
      <c r="AB32135" s="104"/>
      <c r="AC32135" s="104"/>
      <c r="AF32135" s="104"/>
      <c r="AG32135" s="104"/>
      <c r="AK32135" s="104"/>
      <c r="AL32135" s="104"/>
      <c r="AO32135" s="104"/>
      <c r="AP32135" s="104"/>
    </row>
    <row r="32136" spans="21:42" ht="15" customHeight="1" x14ac:dyDescent="0.25">
      <c r="U32136" s="104"/>
      <c r="AB32136" s="104"/>
      <c r="AC32136" s="104"/>
      <c r="AF32136" s="104"/>
      <c r="AG32136" s="104"/>
      <c r="AK32136" s="104"/>
      <c r="AL32136" s="104"/>
      <c r="AO32136" s="104"/>
      <c r="AP32136" s="104"/>
    </row>
    <row r="32137" spans="21:42" ht="15" customHeight="1" x14ac:dyDescent="0.25">
      <c r="U32137" s="104"/>
      <c r="AB32137" s="104"/>
      <c r="AC32137" s="104"/>
      <c r="AF32137" s="104"/>
      <c r="AG32137" s="104"/>
      <c r="AK32137" s="104"/>
      <c r="AL32137" s="104"/>
      <c r="AO32137" s="104"/>
      <c r="AP32137" s="104"/>
    </row>
    <row r="32138" spans="21:42" ht="15" customHeight="1" x14ac:dyDescent="0.25">
      <c r="U32138" s="104"/>
      <c r="AB32138" s="104"/>
      <c r="AC32138" s="104"/>
      <c r="AF32138" s="104"/>
      <c r="AG32138" s="104"/>
      <c r="AK32138" s="104"/>
      <c r="AL32138" s="104"/>
      <c r="AO32138" s="104"/>
      <c r="AP32138" s="104"/>
    </row>
    <row r="32139" spans="21:42" ht="15" customHeight="1" x14ac:dyDescent="0.25">
      <c r="U32139" s="104"/>
      <c r="AB32139" s="104"/>
      <c r="AC32139" s="104"/>
      <c r="AF32139" s="104"/>
      <c r="AG32139" s="104"/>
      <c r="AK32139" s="104"/>
      <c r="AL32139" s="104"/>
      <c r="AO32139" s="104"/>
      <c r="AP32139" s="104"/>
    </row>
    <row r="32140" spans="21:42" ht="15" customHeight="1" x14ac:dyDescent="0.25">
      <c r="U32140" s="104"/>
      <c r="AB32140" s="104"/>
      <c r="AC32140" s="104"/>
      <c r="AF32140" s="104"/>
      <c r="AG32140" s="104"/>
      <c r="AK32140" s="104"/>
      <c r="AL32140" s="104"/>
      <c r="AO32140" s="104"/>
      <c r="AP32140" s="104"/>
    </row>
    <row r="32141" spans="21:42" ht="15" customHeight="1" x14ac:dyDescent="0.25">
      <c r="U32141" s="104"/>
      <c r="AB32141" s="104"/>
      <c r="AC32141" s="104"/>
      <c r="AF32141" s="104"/>
      <c r="AG32141" s="104"/>
      <c r="AK32141" s="104"/>
      <c r="AL32141" s="104"/>
      <c r="AO32141" s="104"/>
      <c r="AP32141" s="104"/>
    </row>
    <row r="32142" spans="21:42" ht="15" customHeight="1" x14ac:dyDescent="0.25">
      <c r="U32142" s="104"/>
      <c r="AB32142" s="104"/>
      <c r="AC32142" s="104"/>
      <c r="AF32142" s="104"/>
      <c r="AG32142" s="104"/>
      <c r="AK32142" s="104"/>
      <c r="AL32142" s="104"/>
      <c r="AO32142" s="104"/>
      <c r="AP32142" s="104"/>
    </row>
    <row r="32143" spans="21:42" ht="15" customHeight="1" x14ac:dyDescent="0.25">
      <c r="U32143" s="104"/>
      <c r="AB32143" s="104"/>
      <c r="AC32143" s="104"/>
      <c r="AF32143" s="104"/>
      <c r="AG32143" s="104"/>
      <c r="AK32143" s="104"/>
      <c r="AL32143" s="104"/>
      <c r="AO32143" s="104"/>
      <c r="AP32143" s="104"/>
    </row>
    <row r="32144" spans="21:42" ht="15" customHeight="1" x14ac:dyDescent="0.25">
      <c r="U32144" s="104"/>
      <c r="AB32144" s="104"/>
      <c r="AC32144" s="104"/>
      <c r="AF32144" s="104"/>
      <c r="AG32144" s="104"/>
      <c r="AK32144" s="104"/>
      <c r="AL32144" s="104"/>
      <c r="AO32144" s="104"/>
      <c r="AP32144" s="104"/>
    </row>
    <row r="32145" spans="21:42" ht="15" customHeight="1" x14ac:dyDescent="0.25">
      <c r="U32145" s="104"/>
      <c r="AB32145" s="104"/>
      <c r="AC32145" s="104"/>
      <c r="AF32145" s="104"/>
      <c r="AG32145" s="104"/>
      <c r="AK32145" s="104"/>
      <c r="AL32145" s="104"/>
      <c r="AO32145" s="104"/>
      <c r="AP32145" s="104"/>
    </row>
    <row r="32146" spans="21:42" ht="15" customHeight="1" x14ac:dyDescent="0.25">
      <c r="U32146" s="104"/>
      <c r="AB32146" s="104"/>
      <c r="AC32146" s="104"/>
      <c r="AF32146" s="104"/>
      <c r="AG32146" s="104"/>
      <c r="AK32146" s="104"/>
      <c r="AL32146" s="104"/>
      <c r="AO32146" s="104"/>
      <c r="AP32146" s="104"/>
    </row>
    <row r="32147" spans="21:42" ht="15" customHeight="1" x14ac:dyDescent="0.25">
      <c r="U32147" s="104"/>
      <c r="AB32147" s="104"/>
      <c r="AC32147" s="104"/>
      <c r="AF32147" s="104"/>
      <c r="AG32147" s="104"/>
      <c r="AK32147" s="104"/>
      <c r="AL32147" s="104"/>
      <c r="AO32147" s="104"/>
      <c r="AP32147" s="104"/>
    </row>
    <row r="32148" spans="21:42" ht="15" customHeight="1" x14ac:dyDescent="0.25">
      <c r="U32148" s="104"/>
      <c r="AB32148" s="104"/>
      <c r="AC32148" s="104"/>
      <c r="AF32148" s="104"/>
      <c r="AG32148" s="104"/>
      <c r="AK32148" s="104"/>
      <c r="AL32148" s="104"/>
      <c r="AO32148" s="104"/>
      <c r="AP32148" s="104"/>
    </row>
    <row r="32149" spans="21:42" ht="15" customHeight="1" x14ac:dyDescent="0.25">
      <c r="U32149" s="104"/>
      <c r="AB32149" s="104"/>
      <c r="AC32149" s="104"/>
      <c r="AF32149" s="104"/>
      <c r="AG32149" s="104"/>
      <c r="AK32149" s="104"/>
      <c r="AL32149" s="104"/>
      <c r="AO32149" s="104"/>
      <c r="AP32149" s="104"/>
    </row>
    <row r="32150" spans="21:42" ht="15" customHeight="1" x14ac:dyDescent="0.25">
      <c r="U32150" s="104"/>
      <c r="AB32150" s="104"/>
      <c r="AC32150" s="104"/>
      <c r="AF32150" s="104"/>
      <c r="AG32150" s="104"/>
      <c r="AK32150" s="104"/>
      <c r="AL32150" s="104"/>
      <c r="AO32150" s="104"/>
      <c r="AP32150" s="104"/>
    </row>
    <row r="32151" spans="21:42" ht="15" customHeight="1" x14ac:dyDescent="0.25">
      <c r="U32151" s="104"/>
      <c r="AB32151" s="104"/>
      <c r="AC32151" s="104"/>
      <c r="AF32151" s="104"/>
      <c r="AG32151" s="104"/>
      <c r="AK32151" s="104"/>
      <c r="AL32151" s="104"/>
      <c r="AO32151" s="104"/>
      <c r="AP32151" s="104"/>
    </row>
    <row r="32152" spans="21:42" ht="15" customHeight="1" x14ac:dyDescent="0.25">
      <c r="U32152" s="104"/>
      <c r="AB32152" s="104"/>
      <c r="AC32152" s="104"/>
      <c r="AF32152" s="104"/>
      <c r="AG32152" s="104"/>
      <c r="AK32152" s="104"/>
      <c r="AL32152" s="104"/>
      <c r="AO32152" s="104"/>
      <c r="AP32152" s="104"/>
    </row>
    <row r="32153" spans="21:42" ht="15" customHeight="1" x14ac:dyDescent="0.25">
      <c r="U32153" s="104"/>
      <c r="AB32153" s="104"/>
      <c r="AC32153" s="104"/>
      <c r="AF32153" s="104"/>
      <c r="AG32153" s="104"/>
      <c r="AK32153" s="104"/>
      <c r="AL32153" s="104"/>
      <c r="AO32153" s="104"/>
      <c r="AP32153" s="104"/>
    </row>
    <row r="32154" spans="21:42" ht="15" customHeight="1" x14ac:dyDescent="0.25">
      <c r="U32154" s="104"/>
      <c r="AB32154" s="104"/>
      <c r="AC32154" s="104"/>
      <c r="AF32154" s="104"/>
      <c r="AG32154" s="104"/>
      <c r="AK32154" s="104"/>
      <c r="AL32154" s="104"/>
      <c r="AO32154" s="104"/>
      <c r="AP32154" s="104"/>
    </row>
    <row r="32155" spans="21:42" ht="15" customHeight="1" x14ac:dyDescent="0.25">
      <c r="U32155" s="104"/>
      <c r="AB32155" s="104"/>
      <c r="AC32155" s="104"/>
      <c r="AF32155" s="104"/>
      <c r="AG32155" s="104"/>
      <c r="AK32155" s="104"/>
      <c r="AL32155" s="104"/>
      <c r="AO32155" s="104"/>
      <c r="AP32155" s="104"/>
    </row>
    <row r="32156" spans="21:42" ht="15" customHeight="1" x14ac:dyDescent="0.25">
      <c r="U32156" s="104"/>
      <c r="AB32156" s="104"/>
      <c r="AC32156" s="104"/>
      <c r="AF32156" s="104"/>
      <c r="AG32156" s="104"/>
      <c r="AK32156" s="104"/>
      <c r="AL32156" s="104"/>
      <c r="AO32156" s="104"/>
      <c r="AP32156" s="104"/>
    </row>
    <row r="32157" spans="21:42" ht="15" customHeight="1" x14ac:dyDescent="0.25">
      <c r="U32157" s="104"/>
      <c r="AB32157" s="104"/>
      <c r="AC32157" s="104"/>
      <c r="AF32157" s="104"/>
      <c r="AG32157" s="104"/>
      <c r="AK32157" s="104"/>
      <c r="AL32157" s="104"/>
      <c r="AO32157" s="104"/>
      <c r="AP32157" s="104"/>
    </row>
    <row r="32158" spans="21:42" ht="15" customHeight="1" x14ac:dyDescent="0.25">
      <c r="U32158" s="104"/>
      <c r="AB32158" s="104"/>
      <c r="AC32158" s="104"/>
      <c r="AF32158" s="104"/>
      <c r="AG32158" s="104"/>
      <c r="AK32158" s="104"/>
      <c r="AL32158" s="104"/>
      <c r="AO32158" s="104"/>
      <c r="AP32158" s="104"/>
    </row>
    <row r="32159" spans="21:42" ht="15" customHeight="1" x14ac:dyDescent="0.25">
      <c r="U32159" s="104"/>
      <c r="AB32159" s="104"/>
      <c r="AC32159" s="104"/>
      <c r="AF32159" s="104"/>
      <c r="AG32159" s="104"/>
      <c r="AK32159" s="104"/>
      <c r="AL32159" s="104"/>
      <c r="AO32159" s="104"/>
      <c r="AP32159" s="104"/>
    </row>
    <row r="32160" spans="21:42" ht="15" customHeight="1" x14ac:dyDescent="0.25">
      <c r="U32160" s="104"/>
      <c r="AB32160" s="104"/>
      <c r="AC32160" s="104"/>
      <c r="AF32160" s="104"/>
      <c r="AG32160" s="104"/>
      <c r="AK32160" s="104"/>
      <c r="AL32160" s="104"/>
      <c r="AO32160" s="104"/>
      <c r="AP32160" s="104"/>
    </row>
    <row r="32161" spans="21:42" ht="15" customHeight="1" x14ac:dyDescent="0.25">
      <c r="U32161" s="104"/>
      <c r="AB32161" s="104"/>
      <c r="AC32161" s="104"/>
      <c r="AF32161" s="104"/>
      <c r="AG32161" s="104"/>
      <c r="AK32161" s="104"/>
      <c r="AL32161" s="104"/>
      <c r="AO32161" s="104"/>
      <c r="AP32161" s="104"/>
    </row>
    <row r="32162" spans="21:42" ht="15" customHeight="1" x14ac:dyDescent="0.25">
      <c r="U32162" s="104"/>
      <c r="AB32162" s="104"/>
      <c r="AC32162" s="104"/>
      <c r="AF32162" s="104"/>
      <c r="AG32162" s="104"/>
      <c r="AK32162" s="104"/>
      <c r="AL32162" s="104"/>
      <c r="AO32162" s="104"/>
      <c r="AP32162" s="104"/>
    </row>
    <row r="32163" spans="21:42" ht="15" customHeight="1" x14ac:dyDescent="0.25">
      <c r="U32163" s="104"/>
      <c r="AB32163" s="104"/>
      <c r="AC32163" s="104"/>
      <c r="AF32163" s="104"/>
      <c r="AG32163" s="104"/>
      <c r="AK32163" s="104"/>
      <c r="AL32163" s="104"/>
      <c r="AO32163" s="104"/>
      <c r="AP32163" s="104"/>
    </row>
    <row r="32164" spans="21:42" ht="15" customHeight="1" x14ac:dyDescent="0.25">
      <c r="U32164" s="104"/>
      <c r="AB32164" s="104"/>
      <c r="AC32164" s="104"/>
      <c r="AF32164" s="104"/>
      <c r="AG32164" s="104"/>
      <c r="AK32164" s="104"/>
      <c r="AL32164" s="104"/>
      <c r="AO32164" s="104"/>
      <c r="AP32164" s="104"/>
    </row>
    <row r="32165" spans="21:42" ht="15" customHeight="1" x14ac:dyDescent="0.25">
      <c r="U32165" s="104"/>
      <c r="AB32165" s="104"/>
      <c r="AC32165" s="104"/>
      <c r="AF32165" s="104"/>
      <c r="AG32165" s="104"/>
      <c r="AK32165" s="104"/>
      <c r="AL32165" s="104"/>
      <c r="AO32165" s="104"/>
      <c r="AP32165" s="104"/>
    </row>
    <row r="32166" spans="21:42" ht="15" customHeight="1" x14ac:dyDescent="0.25">
      <c r="U32166" s="104"/>
      <c r="AB32166" s="104"/>
      <c r="AC32166" s="104"/>
      <c r="AF32166" s="104"/>
      <c r="AG32166" s="104"/>
      <c r="AK32166" s="104"/>
      <c r="AL32166" s="104"/>
      <c r="AO32166" s="104"/>
      <c r="AP32166" s="104"/>
    </row>
    <row r="32167" spans="21:42" ht="15" customHeight="1" x14ac:dyDescent="0.25">
      <c r="U32167" s="104"/>
      <c r="AB32167" s="104"/>
      <c r="AC32167" s="104"/>
      <c r="AF32167" s="104"/>
      <c r="AG32167" s="104"/>
      <c r="AK32167" s="104"/>
      <c r="AL32167" s="104"/>
      <c r="AO32167" s="104"/>
      <c r="AP32167" s="104"/>
    </row>
    <row r="32168" spans="21:42" ht="15" customHeight="1" x14ac:dyDescent="0.25">
      <c r="U32168" s="104"/>
      <c r="AB32168" s="104"/>
      <c r="AC32168" s="104"/>
      <c r="AF32168" s="104"/>
      <c r="AG32168" s="104"/>
      <c r="AK32168" s="104"/>
      <c r="AL32168" s="104"/>
      <c r="AO32168" s="104"/>
      <c r="AP32168" s="104"/>
    </row>
    <row r="32169" spans="21:42" ht="15" customHeight="1" x14ac:dyDescent="0.25">
      <c r="U32169" s="104"/>
      <c r="AB32169" s="104"/>
      <c r="AC32169" s="104"/>
      <c r="AF32169" s="104"/>
      <c r="AG32169" s="104"/>
      <c r="AK32169" s="104"/>
      <c r="AL32169" s="104"/>
      <c r="AO32169" s="104"/>
      <c r="AP32169" s="104"/>
    </row>
    <row r="32170" spans="21:42" ht="15" customHeight="1" x14ac:dyDescent="0.25">
      <c r="U32170" s="104"/>
      <c r="AB32170" s="104"/>
      <c r="AC32170" s="104"/>
      <c r="AF32170" s="104"/>
      <c r="AG32170" s="104"/>
      <c r="AK32170" s="104"/>
      <c r="AL32170" s="104"/>
      <c r="AO32170" s="104"/>
      <c r="AP32170" s="104"/>
    </row>
    <row r="32171" spans="21:42" ht="15" customHeight="1" x14ac:dyDescent="0.25">
      <c r="U32171" s="104"/>
      <c r="AB32171" s="104"/>
      <c r="AC32171" s="104"/>
      <c r="AF32171" s="104"/>
      <c r="AG32171" s="104"/>
      <c r="AK32171" s="104"/>
      <c r="AL32171" s="104"/>
      <c r="AO32171" s="104"/>
      <c r="AP32171" s="104"/>
    </row>
    <row r="32172" spans="21:42" ht="15" customHeight="1" x14ac:dyDescent="0.25">
      <c r="U32172" s="104"/>
      <c r="AB32172" s="104"/>
      <c r="AC32172" s="104"/>
      <c r="AF32172" s="104"/>
      <c r="AG32172" s="104"/>
      <c r="AK32172" s="104"/>
      <c r="AL32172" s="104"/>
      <c r="AO32172" s="104"/>
      <c r="AP32172" s="104"/>
    </row>
    <row r="32173" spans="21:42" ht="15" customHeight="1" x14ac:dyDescent="0.25">
      <c r="U32173" s="104"/>
      <c r="AB32173" s="104"/>
      <c r="AC32173" s="104"/>
      <c r="AF32173" s="104"/>
      <c r="AG32173" s="104"/>
      <c r="AK32173" s="104"/>
      <c r="AL32173" s="104"/>
      <c r="AO32173" s="104"/>
      <c r="AP32173" s="104"/>
    </row>
    <row r="32174" spans="21:42" ht="15" customHeight="1" x14ac:dyDescent="0.25">
      <c r="U32174" s="104"/>
      <c r="AB32174" s="104"/>
      <c r="AC32174" s="104"/>
      <c r="AF32174" s="104"/>
      <c r="AG32174" s="104"/>
      <c r="AK32174" s="104"/>
      <c r="AL32174" s="104"/>
      <c r="AO32174" s="104"/>
      <c r="AP32174" s="104"/>
    </row>
    <row r="32175" spans="21:42" ht="15" customHeight="1" x14ac:dyDescent="0.25">
      <c r="U32175" s="104"/>
      <c r="AB32175" s="104"/>
      <c r="AC32175" s="104"/>
      <c r="AF32175" s="104"/>
      <c r="AG32175" s="104"/>
      <c r="AK32175" s="104"/>
      <c r="AL32175" s="104"/>
      <c r="AO32175" s="104"/>
      <c r="AP32175" s="104"/>
    </row>
    <row r="32176" spans="21:42" ht="15" customHeight="1" x14ac:dyDescent="0.25">
      <c r="U32176" s="104"/>
      <c r="AB32176" s="104"/>
      <c r="AC32176" s="104"/>
      <c r="AF32176" s="104"/>
      <c r="AG32176" s="104"/>
      <c r="AK32176" s="104"/>
      <c r="AL32176" s="104"/>
      <c r="AO32176" s="104"/>
      <c r="AP32176" s="104"/>
    </row>
    <row r="32177" spans="21:42" ht="15" customHeight="1" x14ac:dyDescent="0.25">
      <c r="U32177" s="104"/>
      <c r="AB32177" s="104"/>
      <c r="AC32177" s="104"/>
      <c r="AF32177" s="104"/>
      <c r="AG32177" s="104"/>
      <c r="AK32177" s="104"/>
      <c r="AL32177" s="104"/>
      <c r="AO32177" s="104"/>
      <c r="AP32177" s="104"/>
    </row>
    <row r="32178" spans="21:42" ht="15" customHeight="1" x14ac:dyDescent="0.25">
      <c r="U32178" s="104"/>
      <c r="AB32178" s="104"/>
      <c r="AC32178" s="104"/>
      <c r="AF32178" s="104"/>
      <c r="AG32178" s="104"/>
      <c r="AK32178" s="104"/>
      <c r="AL32178" s="104"/>
      <c r="AO32178" s="104"/>
      <c r="AP32178" s="104"/>
    </row>
    <row r="32179" spans="21:42" ht="15" customHeight="1" x14ac:dyDescent="0.25">
      <c r="U32179" s="104"/>
      <c r="AB32179" s="104"/>
      <c r="AC32179" s="104"/>
      <c r="AF32179" s="104"/>
      <c r="AG32179" s="104"/>
      <c r="AK32179" s="104"/>
      <c r="AL32179" s="104"/>
      <c r="AO32179" s="104"/>
      <c r="AP32179" s="104"/>
    </row>
    <row r="32180" spans="21:42" ht="15" customHeight="1" x14ac:dyDescent="0.25">
      <c r="U32180" s="104"/>
      <c r="AB32180" s="104"/>
      <c r="AC32180" s="104"/>
      <c r="AF32180" s="104"/>
      <c r="AG32180" s="104"/>
      <c r="AK32180" s="104"/>
      <c r="AL32180" s="104"/>
      <c r="AO32180" s="104"/>
      <c r="AP32180" s="104"/>
    </row>
    <row r="32181" spans="21:42" ht="15" customHeight="1" x14ac:dyDescent="0.25">
      <c r="U32181" s="104"/>
      <c r="AB32181" s="104"/>
      <c r="AC32181" s="104"/>
      <c r="AF32181" s="104"/>
      <c r="AG32181" s="104"/>
      <c r="AK32181" s="104"/>
      <c r="AL32181" s="104"/>
      <c r="AO32181" s="104"/>
      <c r="AP32181" s="104"/>
    </row>
    <row r="32182" spans="21:42" ht="15" customHeight="1" x14ac:dyDescent="0.25">
      <c r="U32182" s="104"/>
      <c r="AB32182" s="104"/>
      <c r="AC32182" s="104"/>
      <c r="AF32182" s="104"/>
      <c r="AG32182" s="104"/>
      <c r="AK32182" s="104"/>
      <c r="AL32182" s="104"/>
      <c r="AO32182" s="104"/>
      <c r="AP32182" s="104"/>
    </row>
    <row r="32183" spans="21:42" ht="15" customHeight="1" x14ac:dyDescent="0.25">
      <c r="U32183" s="104"/>
      <c r="AB32183" s="104"/>
      <c r="AC32183" s="104"/>
      <c r="AF32183" s="104"/>
      <c r="AG32183" s="104"/>
      <c r="AK32183" s="104"/>
      <c r="AL32183" s="104"/>
      <c r="AO32183" s="104"/>
      <c r="AP32183" s="104"/>
    </row>
    <row r="32184" spans="21:42" ht="15" customHeight="1" x14ac:dyDescent="0.25">
      <c r="U32184" s="104"/>
      <c r="AB32184" s="104"/>
      <c r="AC32184" s="104"/>
      <c r="AF32184" s="104"/>
      <c r="AG32184" s="104"/>
      <c r="AK32184" s="104"/>
      <c r="AL32184" s="104"/>
      <c r="AO32184" s="104"/>
      <c r="AP32184" s="104"/>
    </row>
    <row r="32185" spans="21:42" ht="15" customHeight="1" x14ac:dyDescent="0.25">
      <c r="U32185" s="104"/>
      <c r="AB32185" s="104"/>
      <c r="AC32185" s="104"/>
      <c r="AF32185" s="104"/>
      <c r="AG32185" s="104"/>
      <c r="AK32185" s="104"/>
      <c r="AL32185" s="104"/>
      <c r="AO32185" s="104"/>
      <c r="AP32185" s="104"/>
    </row>
    <row r="32186" spans="21:42" ht="15" customHeight="1" x14ac:dyDescent="0.25">
      <c r="U32186" s="104"/>
      <c r="AB32186" s="104"/>
      <c r="AC32186" s="104"/>
      <c r="AF32186" s="104"/>
      <c r="AG32186" s="104"/>
      <c r="AK32186" s="104"/>
      <c r="AL32186" s="104"/>
      <c r="AO32186" s="104"/>
      <c r="AP32186" s="104"/>
    </row>
    <row r="32187" spans="21:42" ht="15" customHeight="1" x14ac:dyDescent="0.25">
      <c r="U32187" s="104"/>
      <c r="AB32187" s="104"/>
      <c r="AC32187" s="104"/>
      <c r="AF32187" s="104"/>
      <c r="AG32187" s="104"/>
      <c r="AK32187" s="104"/>
      <c r="AL32187" s="104"/>
      <c r="AO32187" s="104"/>
      <c r="AP32187" s="104"/>
    </row>
    <row r="32188" spans="21:42" ht="15" customHeight="1" x14ac:dyDescent="0.25">
      <c r="U32188" s="104"/>
      <c r="AB32188" s="104"/>
      <c r="AC32188" s="104"/>
      <c r="AF32188" s="104"/>
      <c r="AG32188" s="104"/>
      <c r="AK32188" s="104"/>
      <c r="AL32188" s="104"/>
      <c r="AO32188" s="104"/>
      <c r="AP32188" s="104"/>
    </row>
    <row r="32189" spans="21:42" ht="15" customHeight="1" x14ac:dyDescent="0.25">
      <c r="U32189" s="104"/>
      <c r="AB32189" s="104"/>
      <c r="AC32189" s="104"/>
      <c r="AF32189" s="104"/>
      <c r="AG32189" s="104"/>
      <c r="AK32189" s="104"/>
      <c r="AL32189" s="104"/>
      <c r="AO32189" s="104"/>
      <c r="AP32189" s="104"/>
    </row>
    <row r="32190" spans="21:42" ht="15" customHeight="1" x14ac:dyDescent="0.25">
      <c r="U32190" s="104"/>
      <c r="AB32190" s="104"/>
      <c r="AC32190" s="104"/>
      <c r="AF32190" s="104"/>
      <c r="AG32190" s="104"/>
      <c r="AK32190" s="104"/>
      <c r="AL32190" s="104"/>
      <c r="AO32190" s="104"/>
      <c r="AP32190" s="104"/>
    </row>
    <row r="32191" spans="21:42" ht="15" customHeight="1" x14ac:dyDescent="0.25">
      <c r="U32191" s="104"/>
      <c r="AB32191" s="104"/>
      <c r="AC32191" s="104"/>
      <c r="AF32191" s="104"/>
      <c r="AG32191" s="104"/>
      <c r="AK32191" s="104"/>
      <c r="AL32191" s="104"/>
      <c r="AO32191" s="104"/>
      <c r="AP32191" s="104"/>
    </row>
    <row r="32192" spans="21:42" ht="15" customHeight="1" x14ac:dyDescent="0.25">
      <c r="U32192" s="104"/>
      <c r="AB32192" s="104"/>
      <c r="AC32192" s="104"/>
      <c r="AF32192" s="104"/>
      <c r="AG32192" s="104"/>
      <c r="AK32192" s="104"/>
      <c r="AL32192" s="104"/>
      <c r="AO32192" s="104"/>
      <c r="AP32192" s="104"/>
    </row>
    <row r="32193" spans="21:42" ht="15" customHeight="1" x14ac:dyDescent="0.25">
      <c r="U32193" s="104"/>
      <c r="AB32193" s="104"/>
      <c r="AC32193" s="104"/>
      <c r="AF32193" s="104"/>
      <c r="AG32193" s="104"/>
      <c r="AK32193" s="104"/>
      <c r="AL32193" s="104"/>
      <c r="AO32193" s="104"/>
      <c r="AP32193" s="104"/>
    </row>
    <row r="32194" spans="21:42" ht="15" customHeight="1" x14ac:dyDescent="0.25">
      <c r="U32194" s="104"/>
      <c r="AB32194" s="104"/>
      <c r="AC32194" s="104"/>
      <c r="AF32194" s="104"/>
      <c r="AG32194" s="104"/>
      <c r="AK32194" s="104"/>
      <c r="AL32194" s="104"/>
      <c r="AO32194" s="104"/>
      <c r="AP32194" s="104"/>
    </row>
    <row r="32195" spans="21:42" ht="15" customHeight="1" x14ac:dyDescent="0.25">
      <c r="U32195" s="104"/>
      <c r="AB32195" s="104"/>
      <c r="AC32195" s="104"/>
      <c r="AF32195" s="104"/>
      <c r="AG32195" s="104"/>
      <c r="AK32195" s="104"/>
      <c r="AL32195" s="104"/>
      <c r="AO32195" s="104"/>
      <c r="AP32195" s="104"/>
    </row>
    <row r="32196" spans="21:42" ht="15" customHeight="1" x14ac:dyDescent="0.25">
      <c r="U32196" s="104"/>
      <c r="AB32196" s="104"/>
      <c r="AC32196" s="104"/>
      <c r="AF32196" s="104"/>
      <c r="AG32196" s="104"/>
      <c r="AK32196" s="104"/>
      <c r="AL32196" s="104"/>
      <c r="AO32196" s="104"/>
      <c r="AP32196" s="104"/>
    </row>
    <row r="32197" spans="21:42" ht="15" customHeight="1" x14ac:dyDescent="0.25">
      <c r="U32197" s="104"/>
      <c r="AB32197" s="104"/>
      <c r="AC32197" s="104"/>
      <c r="AF32197" s="104"/>
      <c r="AG32197" s="104"/>
      <c r="AK32197" s="104"/>
      <c r="AL32197" s="104"/>
      <c r="AO32197" s="104"/>
      <c r="AP32197" s="104"/>
    </row>
    <row r="32198" spans="21:42" ht="15" customHeight="1" x14ac:dyDescent="0.25">
      <c r="U32198" s="104"/>
      <c r="AB32198" s="104"/>
      <c r="AC32198" s="104"/>
      <c r="AF32198" s="104"/>
      <c r="AG32198" s="104"/>
      <c r="AK32198" s="104"/>
      <c r="AL32198" s="104"/>
      <c r="AO32198" s="104"/>
      <c r="AP32198" s="104"/>
    </row>
    <row r="32199" spans="21:42" ht="15" customHeight="1" x14ac:dyDescent="0.25">
      <c r="U32199" s="104"/>
      <c r="AB32199" s="104"/>
      <c r="AC32199" s="104"/>
      <c r="AF32199" s="104"/>
      <c r="AG32199" s="104"/>
      <c r="AK32199" s="104"/>
      <c r="AL32199" s="104"/>
      <c r="AO32199" s="104"/>
      <c r="AP32199" s="104"/>
    </row>
    <row r="32200" spans="21:42" ht="15" customHeight="1" x14ac:dyDescent="0.25">
      <c r="U32200" s="104"/>
      <c r="AB32200" s="104"/>
      <c r="AC32200" s="104"/>
      <c r="AF32200" s="104"/>
      <c r="AG32200" s="104"/>
      <c r="AK32200" s="104"/>
      <c r="AL32200" s="104"/>
      <c r="AO32200" s="104"/>
      <c r="AP32200" s="104"/>
    </row>
    <row r="32201" spans="21:42" ht="15" customHeight="1" x14ac:dyDescent="0.25">
      <c r="U32201" s="104"/>
      <c r="AB32201" s="104"/>
      <c r="AC32201" s="104"/>
      <c r="AF32201" s="104"/>
      <c r="AG32201" s="104"/>
      <c r="AK32201" s="104"/>
      <c r="AL32201" s="104"/>
      <c r="AO32201" s="104"/>
      <c r="AP32201" s="104"/>
    </row>
    <row r="32202" spans="21:42" ht="15" customHeight="1" x14ac:dyDescent="0.25">
      <c r="U32202" s="104"/>
      <c r="AB32202" s="104"/>
      <c r="AC32202" s="104"/>
      <c r="AF32202" s="104"/>
      <c r="AG32202" s="104"/>
      <c r="AK32202" s="104"/>
      <c r="AL32202" s="104"/>
      <c r="AO32202" s="104"/>
      <c r="AP32202" s="104"/>
    </row>
    <row r="32203" spans="21:42" ht="15" customHeight="1" x14ac:dyDescent="0.25">
      <c r="U32203" s="104"/>
      <c r="AB32203" s="104"/>
      <c r="AC32203" s="104"/>
      <c r="AF32203" s="104"/>
      <c r="AG32203" s="104"/>
      <c r="AK32203" s="104"/>
      <c r="AL32203" s="104"/>
      <c r="AO32203" s="104"/>
      <c r="AP32203" s="104"/>
    </row>
    <row r="32204" spans="21:42" ht="15" customHeight="1" x14ac:dyDescent="0.25">
      <c r="U32204" s="104"/>
      <c r="AB32204" s="104"/>
      <c r="AC32204" s="104"/>
      <c r="AF32204" s="104"/>
      <c r="AG32204" s="104"/>
      <c r="AK32204" s="104"/>
      <c r="AL32204" s="104"/>
      <c r="AO32204" s="104"/>
      <c r="AP32204" s="104"/>
    </row>
    <row r="32205" spans="21:42" ht="15" customHeight="1" x14ac:dyDescent="0.25">
      <c r="U32205" s="104"/>
      <c r="AB32205" s="104"/>
      <c r="AC32205" s="104"/>
      <c r="AF32205" s="104"/>
      <c r="AG32205" s="104"/>
      <c r="AK32205" s="104"/>
      <c r="AL32205" s="104"/>
      <c r="AO32205" s="104"/>
      <c r="AP32205" s="104"/>
    </row>
    <row r="32206" spans="21:42" ht="15" customHeight="1" x14ac:dyDescent="0.25">
      <c r="U32206" s="104"/>
      <c r="AB32206" s="104"/>
      <c r="AC32206" s="104"/>
      <c r="AF32206" s="104"/>
      <c r="AG32206" s="104"/>
      <c r="AK32206" s="104"/>
      <c r="AL32206" s="104"/>
      <c r="AO32206" s="104"/>
      <c r="AP32206" s="104"/>
    </row>
    <row r="32207" spans="21:42" ht="15" customHeight="1" x14ac:dyDescent="0.25">
      <c r="U32207" s="104"/>
      <c r="AB32207" s="104"/>
      <c r="AC32207" s="104"/>
      <c r="AF32207" s="104"/>
      <c r="AG32207" s="104"/>
      <c r="AK32207" s="104"/>
      <c r="AL32207" s="104"/>
      <c r="AO32207" s="104"/>
      <c r="AP32207" s="104"/>
    </row>
    <row r="32208" spans="21:42" ht="15" customHeight="1" x14ac:dyDescent="0.25">
      <c r="U32208" s="104"/>
      <c r="AB32208" s="104"/>
      <c r="AC32208" s="104"/>
      <c r="AF32208" s="104"/>
      <c r="AG32208" s="104"/>
      <c r="AK32208" s="104"/>
      <c r="AL32208" s="104"/>
      <c r="AO32208" s="104"/>
      <c r="AP32208" s="104"/>
    </row>
    <row r="32209" spans="21:42" ht="15" customHeight="1" x14ac:dyDescent="0.25">
      <c r="U32209" s="104"/>
      <c r="AB32209" s="104"/>
      <c r="AC32209" s="104"/>
      <c r="AF32209" s="104"/>
      <c r="AG32209" s="104"/>
      <c r="AK32209" s="104"/>
      <c r="AL32209" s="104"/>
      <c r="AO32209" s="104"/>
      <c r="AP32209" s="104"/>
    </row>
    <row r="32210" spans="21:42" ht="15" customHeight="1" x14ac:dyDescent="0.25">
      <c r="U32210" s="104"/>
      <c r="AB32210" s="104"/>
      <c r="AC32210" s="104"/>
      <c r="AF32210" s="104"/>
      <c r="AG32210" s="104"/>
      <c r="AK32210" s="104"/>
      <c r="AL32210" s="104"/>
      <c r="AO32210" s="104"/>
      <c r="AP32210" s="104"/>
    </row>
    <row r="32211" spans="21:42" ht="15" customHeight="1" x14ac:dyDescent="0.25">
      <c r="U32211" s="104"/>
      <c r="AB32211" s="104"/>
      <c r="AC32211" s="104"/>
      <c r="AF32211" s="104"/>
      <c r="AG32211" s="104"/>
      <c r="AK32211" s="104"/>
      <c r="AL32211" s="104"/>
      <c r="AO32211" s="104"/>
      <c r="AP32211" s="104"/>
    </row>
    <row r="32212" spans="21:42" ht="15" customHeight="1" x14ac:dyDescent="0.25">
      <c r="U32212" s="104"/>
      <c r="AB32212" s="104"/>
      <c r="AC32212" s="104"/>
      <c r="AF32212" s="104"/>
      <c r="AG32212" s="104"/>
      <c r="AK32212" s="104"/>
      <c r="AL32212" s="104"/>
      <c r="AO32212" s="104"/>
      <c r="AP32212" s="104"/>
    </row>
    <row r="32213" spans="21:42" ht="15" customHeight="1" x14ac:dyDescent="0.25">
      <c r="U32213" s="104"/>
      <c r="AB32213" s="104"/>
      <c r="AC32213" s="104"/>
      <c r="AF32213" s="104"/>
      <c r="AG32213" s="104"/>
      <c r="AK32213" s="104"/>
      <c r="AL32213" s="104"/>
      <c r="AO32213" s="104"/>
      <c r="AP32213" s="104"/>
    </row>
    <row r="32214" spans="21:42" ht="15" customHeight="1" x14ac:dyDescent="0.25">
      <c r="U32214" s="104"/>
      <c r="AB32214" s="104"/>
      <c r="AC32214" s="104"/>
      <c r="AF32214" s="104"/>
      <c r="AG32214" s="104"/>
      <c r="AK32214" s="104"/>
      <c r="AL32214" s="104"/>
      <c r="AO32214" s="104"/>
      <c r="AP32214" s="104"/>
    </row>
    <row r="32215" spans="21:42" ht="15" customHeight="1" x14ac:dyDescent="0.25">
      <c r="U32215" s="104"/>
      <c r="AB32215" s="104"/>
      <c r="AC32215" s="104"/>
      <c r="AF32215" s="104"/>
      <c r="AG32215" s="104"/>
      <c r="AK32215" s="104"/>
      <c r="AL32215" s="104"/>
      <c r="AO32215" s="104"/>
      <c r="AP32215" s="104"/>
    </row>
    <row r="32216" spans="21:42" ht="15" customHeight="1" x14ac:dyDescent="0.25">
      <c r="U32216" s="104"/>
      <c r="AB32216" s="104"/>
      <c r="AC32216" s="104"/>
      <c r="AF32216" s="104"/>
      <c r="AG32216" s="104"/>
      <c r="AK32216" s="104"/>
      <c r="AL32216" s="104"/>
      <c r="AO32216" s="104"/>
      <c r="AP32216" s="104"/>
    </row>
    <row r="32217" spans="21:42" ht="15" customHeight="1" x14ac:dyDescent="0.25">
      <c r="U32217" s="104"/>
      <c r="AB32217" s="104"/>
      <c r="AC32217" s="104"/>
      <c r="AF32217" s="104"/>
      <c r="AG32217" s="104"/>
      <c r="AK32217" s="104"/>
      <c r="AL32217" s="104"/>
      <c r="AO32217" s="104"/>
      <c r="AP32217" s="104"/>
    </row>
    <row r="32218" spans="21:42" ht="15" customHeight="1" x14ac:dyDescent="0.25">
      <c r="U32218" s="104"/>
      <c r="AB32218" s="104"/>
      <c r="AC32218" s="104"/>
      <c r="AF32218" s="104"/>
      <c r="AG32218" s="104"/>
      <c r="AK32218" s="104"/>
      <c r="AL32218" s="104"/>
      <c r="AO32218" s="104"/>
      <c r="AP32218" s="104"/>
    </row>
    <row r="32219" spans="21:42" ht="15" customHeight="1" x14ac:dyDescent="0.25">
      <c r="U32219" s="104"/>
      <c r="AB32219" s="104"/>
      <c r="AC32219" s="104"/>
      <c r="AF32219" s="104"/>
      <c r="AG32219" s="104"/>
      <c r="AK32219" s="104"/>
      <c r="AL32219" s="104"/>
      <c r="AO32219" s="104"/>
      <c r="AP32219" s="104"/>
    </row>
    <row r="32220" spans="21:42" ht="15" customHeight="1" x14ac:dyDescent="0.25">
      <c r="U32220" s="104"/>
      <c r="AB32220" s="104"/>
      <c r="AC32220" s="104"/>
      <c r="AF32220" s="104"/>
      <c r="AG32220" s="104"/>
      <c r="AK32220" s="104"/>
      <c r="AL32220" s="104"/>
      <c r="AO32220" s="104"/>
      <c r="AP32220" s="104"/>
    </row>
    <row r="32221" spans="21:42" ht="15" customHeight="1" x14ac:dyDescent="0.25">
      <c r="U32221" s="104"/>
      <c r="AB32221" s="104"/>
      <c r="AC32221" s="104"/>
      <c r="AF32221" s="104"/>
      <c r="AG32221" s="104"/>
      <c r="AK32221" s="104"/>
      <c r="AL32221" s="104"/>
      <c r="AO32221" s="104"/>
      <c r="AP32221" s="104"/>
    </row>
    <row r="32222" spans="21:42" ht="15" customHeight="1" x14ac:dyDescent="0.25">
      <c r="U32222" s="104"/>
      <c r="AB32222" s="104"/>
      <c r="AC32222" s="104"/>
      <c r="AF32222" s="104"/>
      <c r="AG32222" s="104"/>
      <c r="AK32222" s="104"/>
      <c r="AL32222" s="104"/>
      <c r="AO32222" s="104"/>
      <c r="AP32222" s="104"/>
    </row>
    <row r="32223" spans="21:42" ht="15" customHeight="1" x14ac:dyDescent="0.25">
      <c r="U32223" s="104"/>
      <c r="AB32223" s="104"/>
      <c r="AC32223" s="104"/>
      <c r="AF32223" s="104"/>
      <c r="AG32223" s="104"/>
      <c r="AK32223" s="104"/>
      <c r="AL32223" s="104"/>
      <c r="AO32223" s="104"/>
      <c r="AP32223" s="104"/>
    </row>
    <row r="32224" spans="21:42" ht="15" customHeight="1" x14ac:dyDescent="0.25">
      <c r="U32224" s="104"/>
      <c r="AB32224" s="104"/>
      <c r="AC32224" s="104"/>
      <c r="AF32224" s="104"/>
      <c r="AG32224" s="104"/>
      <c r="AK32224" s="104"/>
      <c r="AL32224" s="104"/>
      <c r="AO32224" s="104"/>
      <c r="AP32224" s="104"/>
    </row>
    <row r="32225" spans="21:42" ht="15" customHeight="1" x14ac:dyDescent="0.25">
      <c r="U32225" s="104"/>
      <c r="AB32225" s="104"/>
      <c r="AC32225" s="104"/>
      <c r="AF32225" s="104"/>
      <c r="AG32225" s="104"/>
      <c r="AK32225" s="104"/>
      <c r="AL32225" s="104"/>
      <c r="AO32225" s="104"/>
      <c r="AP32225" s="104"/>
    </row>
    <row r="32226" spans="21:42" ht="15" customHeight="1" x14ac:dyDescent="0.25">
      <c r="U32226" s="104"/>
      <c r="AB32226" s="104"/>
      <c r="AC32226" s="104"/>
      <c r="AF32226" s="104"/>
      <c r="AG32226" s="104"/>
      <c r="AK32226" s="104"/>
      <c r="AL32226" s="104"/>
      <c r="AO32226" s="104"/>
      <c r="AP32226" s="104"/>
    </row>
    <row r="32227" spans="21:42" ht="15" customHeight="1" x14ac:dyDescent="0.25">
      <c r="U32227" s="104"/>
      <c r="AB32227" s="104"/>
      <c r="AC32227" s="104"/>
      <c r="AF32227" s="104"/>
      <c r="AG32227" s="104"/>
      <c r="AK32227" s="104"/>
      <c r="AL32227" s="104"/>
      <c r="AO32227" s="104"/>
      <c r="AP32227" s="104"/>
    </row>
    <row r="32228" spans="21:42" ht="15" customHeight="1" x14ac:dyDescent="0.25">
      <c r="U32228" s="104"/>
      <c r="AB32228" s="104"/>
      <c r="AC32228" s="104"/>
      <c r="AF32228" s="104"/>
      <c r="AG32228" s="104"/>
      <c r="AK32228" s="104"/>
      <c r="AL32228" s="104"/>
      <c r="AO32228" s="104"/>
      <c r="AP32228" s="104"/>
    </row>
    <row r="32229" spans="21:42" ht="15" customHeight="1" x14ac:dyDescent="0.25">
      <c r="U32229" s="104"/>
      <c r="AB32229" s="104"/>
      <c r="AC32229" s="104"/>
      <c r="AF32229" s="104"/>
      <c r="AG32229" s="104"/>
      <c r="AK32229" s="104"/>
      <c r="AL32229" s="104"/>
      <c r="AO32229" s="104"/>
      <c r="AP32229" s="104"/>
    </row>
    <row r="32230" spans="21:42" ht="15" customHeight="1" x14ac:dyDescent="0.25">
      <c r="U32230" s="104"/>
      <c r="AB32230" s="104"/>
      <c r="AC32230" s="104"/>
      <c r="AF32230" s="104"/>
      <c r="AG32230" s="104"/>
      <c r="AK32230" s="104"/>
      <c r="AL32230" s="104"/>
      <c r="AO32230" s="104"/>
      <c r="AP32230" s="104"/>
    </row>
    <row r="32231" spans="21:42" ht="15" customHeight="1" x14ac:dyDescent="0.25">
      <c r="U32231" s="104"/>
      <c r="AB32231" s="104"/>
      <c r="AC32231" s="104"/>
      <c r="AF32231" s="104"/>
      <c r="AG32231" s="104"/>
      <c r="AK32231" s="104"/>
      <c r="AL32231" s="104"/>
      <c r="AO32231" s="104"/>
      <c r="AP32231" s="104"/>
    </row>
    <row r="32232" spans="21:42" ht="15" customHeight="1" x14ac:dyDescent="0.25">
      <c r="U32232" s="104"/>
      <c r="AB32232" s="104"/>
      <c r="AC32232" s="104"/>
      <c r="AF32232" s="104"/>
      <c r="AG32232" s="104"/>
      <c r="AK32232" s="104"/>
      <c r="AL32232" s="104"/>
      <c r="AO32232" s="104"/>
      <c r="AP32232" s="104"/>
    </row>
    <row r="32233" spans="21:42" ht="15" customHeight="1" x14ac:dyDescent="0.25">
      <c r="U32233" s="104"/>
      <c r="AB32233" s="104"/>
      <c r="AC32233" s="104"/>
      <c r="AF32233" s="104"/>
      <c r="AG32233" s="104"/>
      <c r="AK32233" s="104"/>
      <c r="AL32233" s="104"/>
      <c r="AO32233" s="104"/>
      <c r="AP32233" s="104"/>
    </row>
    <row r="32234" spans="21:42" ht="15" customHeight="1" x14ac:dyDescent="0.25">
      <c r="U32234" s="104"/>
      <c r="AB32234" s="104"/>
      <c r="AC32234" s="104"/>
      <c r="AF32234" s="104"/>
      <c r="AG32234" s="104"/>
      <c r="AK32234" s="104"/>
      <c r="AL32234" s="104"/>
      <c r="AO32234" s="104"/>
      <c r="AP32234" s="104"/>
    </row>
    <row r="32235" spans="21:42" ht="15" customHeight="1" x14ac:dyDescent="0.25">
      <c r="U32235" s="104"/>
      <c r="AB32235" s="104"/>
      <c r="AC32235" s="104"/>
      <c r="AF32235" s="104"/>
      <c r="AG32235" s="104"/>
      <c r="AK32235" s="104"/>
      <c r="AL32235" s="104"/>
      <c r="AO32235" s="104"/>
      <c r="AP32235" s="104"/>
    </row>
    <row r="32236" spans="21:42" ht="15" customHeight="1" x14ac:dyDescent="0.25">
      <c r="U32236" s="104"/>
      <c r="AB32236" s="104"/>
      <c r="AC32236" s="104"/>
      <c r="AF32236" s="104"/>
      <c r="AG32236" s="104"/>
      <c r="AK32236" s="104"/>
      <c r="AL32236" s="104"/>
      <c r="AO32236" s="104"/>
      <c r="AP32236" s="104"/>
    </row>
    <row r="32237" spans="21:42" ht="15" customHeight="1" x14ac:dyDescent="0.25">
      <c r="U32237" s="104"/>
      <c r="AB32237" s="104"/>
      <c r="AC32237" s="104"/>
      <c r="AF32237" s="104"/>
      <c r="AG32237" s="104"/>
      <c r="AK32237" s="104"/>
      <c r="AL32237" s="104"/>
      <c r="AO32237" s="104"/>
      <c r="AP32237" s="104"/>
    </row>
    <row r="32238" spans="21:42" ht="15" customHeight="1" x14ac:dyDescent="0.25">
      <c r="U32238" s="104"/>
      <c r="AB32238" s="104"/>
      <c r="AC32238" s="104"/>
      <c r="AF32238" s="104"/>
      <c r="AG32238" s="104"/>
      <c r="AK32238" s="104"/>
      <c r="AL32238" s="104"/>
      <c r="AO32238" s="104"/>
      <c r="AP32238" s="104"/>
    </row>
    <row r="32239" spans="21:42" ht="15" customHeight="1" x14ac:dyDescent="0.25">
      <c r="U32239" s="104"/>
      <c r="AB32239" s="104"/>
      <c r="AC32239" s="104"/>
      <c r="AF32239" s="104"/>
      <c r="AG32239" s="104"/>
      <c r="AK32239" s="104"/>
      <c r="AL32239" s="104"/>
      <c r="AO32239" s="104"/>
      <c r="AP32239" s="104"/>
    </row>
    <row r="32240" spans="21:42" ht="15" customHeight="1" x14ac:dyDescent="0.25">
      <c r="U32240" s="104"/>
      <c r="AB32240" s="104"/>
      <c r="AC32240" s="104"/>
      <c r="AF32240" s="104"/>
      <c r="AG32240" s="104"/>
      <c r="AK32240" s="104"/>
      <c r="AL32240" s="104"/>
      <c r="AO32240" s="104"/>
      <c r="AP32240" s="104"/>
    </row>
    <row r="32241" spans="21:42" ht="15" customHeight="1" x14ac:dyDescent="0.25">
      <c r="U32241" s="104"/>
      <c r="AB32241" s="104"/>
      <c r="AC32241" s="104"/>
      <c r="AF32241" s="104"/>
      <c r="AG32241" s="104"/>
      <c r="AK32241" s="104"/>
      <c r="AL32241" s="104"/>
      <c r="AO32241" s="104"/>
      <c r="AP32241" s="104"/>
    </row>
    <row r="32242" spans="21:42" ht="15" customHeight="1" x14ac:dyDescent="0.25">
      <c r="U32242" s="104"/>
      <c r="AB32242" s="104"/>
      <c r="AC32242" s="104"/>
      <c r="AF32242" s="104"/>
      <c r="AG32242" s="104"/>
      <c r="AK32242" s="104"/>
      <c r="AL32242" s="104"/>
      <c r="AO32242" s="104"/>
      <c r="AP32242" s="104"/>
    </row>
    <row r="32243" spans="21:42" ht="15" customHeight="1" x14ac:dyDescent="0.25">
      <c r="U32243" s="104"/>
      <c r="AB32243" s="104"/>
      <c r="AC32243" s="104"/>
      <c r="AF32243" s="104"/>
      <c r="AG32243" s="104"/>
      <c r="AK32243" s="104"/>
      <c r="AL32243" s="104"/>
      <c r="AO32243" s="104"/>
      <c r="AP32243" s="104"/>
    </row>
    <row r="32244" spans="21:42" ht="15" customHeight="1" x14ac:dyDescent="0.25">
      <c r="U32244" s="104"/>
      <c r="AB32244" s="104"/>
      <c r="AC32244" s="104"/>
      <c r="AF32244" s="104"/>
      <c r="AG32244" s="104"/>
      <c r="AK32244" s="104"/>
      <c r="AL32244" s="104"/>
      <c r="AO32244" s="104"/>
      <c r="AP32244" s="104"/>
    </row>
    <row r="32245" spans="21:42" ht="15" customHeight="1" x14ac:dyDescent="0.25">
      <c r="U32245" s="104"/>
      <c r="AB32245" s="104"/>
      <c r="AC32245" s="104"/>
      <c r="AF32245" s="104"/>
      <c r="AG32245" s="104"/>
      <c r="AK32245" s="104"/>
      <c r="AL32245" s="104"/>
      <c r="AO32245" s="104"/>
      <c r="AP32245" s="104"/>
    </row>
    <row r="32246" spans="21:42" ht="15" customHeight="1" x14ac:dyDescent="0.25">
      <c r="U32246" s="104"/>
      <c r="AB32246" s="104"/>
      <c r="AC32246" s="104"/>
      <c r="AF32246" s="104"/>
      <c r="AG32246" s="104"/>
      <c r="AK32246" s="104"/>
      <c r="AL32246" s="104"/>
      <c r="AO32246" s="104"/>
      <c r="AP32246" s="104"/>
    </row>
    <row r="32247" spans="21:42" ht="15" customHeight="1" x14ac:dyDescent="0.25">
      <c r="U32247" s="104"/>
      <c r="AB32247" s="104"/>
      <c r="AC32247" s="104"/>
      <c r="AF32247" s="104"/>
      <c r="AG32247" s="104"/>
      <c r="AK32247" s="104"/>
      <c r="AL32247" s="104"/>
      <c r="AO32247" s="104"/>
      <c r="AP32247" s="104"/>
    </row>
    <row r="32248" spans="21:42" ht="15" customHeight="1" x14ac:dyDescent="0.25">
      <c r="U32248" s="104"/>
      <c r="AB32248" s="104"/>
      <c r="AC32248" s="104"/>
      <c r="AF32248" s="104"/>
      <c r="AG32248" s="104"/>
      <c r="AK32248" s="104"/>
      <c r="AL32248" s="104"/>
      <c r="AO32248" s="104"/>
      <c r="AP32248" s="104"/>
    </row>
    <row r="32249" spans="21:42" ht="15" customHeight="1" x14ac:dyDescent="0.25">
      <c r="U32249" s="104"/>
      <c r="AB32249" s="104"/>
      <c r="AC32249" s="104"/>
      <c r="AF32249" s="104"/>
      <c r="AG32249" s="104"/>
      <c r="AK32249" s="104"/>
      <c r="AL32249" s="104"/>
      <c r="AO32249" s="104"/>
      <c r="AP32249" s="104"/>
    </row>
    <row r="32250" spans="21:42" ht="15" customHeight="1" x14ac:dyDescent="0.25">
      <c r="U32250" s="104"/>
      <c r="AB32250" s="104"/>
      <c r="AC32250" s="104"/>
      <c r="AF32250" s="104"/>
      <c r="AG32250" s="104"/>
      <c r="AK32250" s="104"/>
      <c r="AL32250" s="104"/>
      <c r="AO32250" s="104"/>
      <c r="AP32250" s="104"/>
    </row>
    <row r="32251" spans="21:42" ht="15" customHeight="1" x14ac:dyDescent="0.25">
      <c r="U32251" s="104"/>
      <c r="AB32251" s="104"/>
      <c r="AC32251" s="104"/>
      <c r="AF32251" s="104"/>
      <c r="AG32251" s="104"/>
      <c r="AK32251" s="104"/>
      <c r="AL32251" s="104"/>
      <c r="AO32251" s="104"/>
      <c r="AP32251" s="104"/>
    </row>
    <row r="32252" spans="21:42" ht="15" customHeight="1" x14ac:dyDescent="0.25">
      <c r="U32252" s="104"/>
      <c r="AB32252" s="104"/>
      <c r="AC32252" s="104"/>
      <c r="AF32252" s="104"/>
      <c r="AG32252" s="104"/>
      <c r="AK32252" s="104"/>
      <c r="AL32252" s="104"/>
      <c r="AO32252" s="104"/>
      <c r="AP32252" s="104"/>
    </row>
    <row r="32253" spans="21:42" ht="15" customHeight="1" x14ac:dyDescent="0.25">
      <c r="U32253" s="104"/>
      <c r="AB32253" s="104"/>
      <c r="AC32253" s="104"/>
      <c r="AF32253" s="104"/>
      <c r="AG32253" s="104"/>
      <c r="AK32253" s="104"/>
      <c r="AL32253" s="104"/>
      <c r="AO32253" s="104"/>
      <c r="AP32253" s="104"/>
    </row>
    <row r="32254" spans="21:42" ht="15" customHeight="1" x14ac:dyDescent="0.25">
      <c r="U32254" s="104"/>
      <c r="AB32254" s="104"/>
      <c r="AC32254" s="104"/>
      <c r="AF32254" s="104"/>
      <c r="AG32254" s="104"/>
      <c r="AK32254" s="104"/>
      <c r="AL32254" s="104"/>
      <c r="AO32254" s="104"/>
      <c r="AP32254" s="104"/>
    </row>
    <row r="32255" spans="21:42" ht="15" customHeight="1" x14ac:dyDescent="0.25">
      <c r="U32255" s="104"/>
      <c r="AB32255" s="104"/>
      <c r="AC32255" s="104"/>
      <c r="AF32255" s="104"/>
      <c r="AG32255" s="104"/>
      <c r="AK32255" s="104"/>
      <c r="AL32255" s="104"/>
      <c r="AO32255" s="104"/>
      <c r="AP32255" s="104"/>
    </row>
    <row r="32256" spans="21:42" ht="15" customHeight="1" x14ac:dyDescent="0.25">
      <c r="U32256" s="104"/>
      <c r="AB32256" s="104"/>
      <c r="AC32256" s="104"/>
      <c r="AF32256" s="104"/>
      <c r="AG32256" s="104"/>
      <c r="AK32256" s="104"/>
      <c r="AL32256" s="104"/>
      <c r="AO32256" s="104"/>
      <c r="AP32256" s="104"/>
    </row>
    <row r="32257" spans="21:42" ht="15" customHeight="1" x14ac:dyDescent="0.25">
      <c r="U32257" s="104"/>
      <c r="AB32257" s="104"/>
      <c r="AC32257" s="104"/>
      <c r="AF32257" s="104"/>
      <c r="AG32257" s="104"/>
      <c r="AK32257" s="104"/>
      <c r="AL32257" s="104"/>
      <c r="AO32257" s="104"/>
      <c r="AP32257" s="104"/>
    </row>
    <row r="32258" spans="21:42" ht="15" customHeight="1" x14ac:dyDescent="0.25">
      <c r="U32258" s="104"/>
      <c r="AB32258" s="104"/>
      <c r="AC32258" s="104"/>
      <c r="AF32258" s="104"/>
      <c r="AG32258" s="104"/>
      <c r="AK32258" s="104"/>
      <c r="AL32258" s="104"/>
      <c r="AO32258" s="104"/>
      <c r="AP32258" s="104"/>
    </row>
    <row r="32259" spans="21:42" ht="15" customHeight="1" x14ac:dyDescent="0.25">
      <c r="U32259" s="104"/>
      <c r="AB32259" s="104"/>
      <c r="AC32259" s="104"/>
      <c r="AF32259" s="104"/>
      <c r="AG32259" s="104"/>
      <c r="AK32259" s="104"/>
      <c r="AL32259" s="104"/>
      <c r="AO32259" s="104"/>
      <c r="AP32259" s="104"/>
    </row>
    <row r="32260" spans="21:42" ht="15" customHeight="1" x14ac:dyDescent="0.25">
      <c r="U32260" s="104"/>
      <c r="AB32260" s="104"/>
      <c r="AC32260" s="104"/>
      <c r="AF32260" s="104"/>
      <c r="AG32260" s="104"/>
      <c r="AK32260" s="104"/>
      <c r="AL32260" s="104"/>
      <c r="AO32260" s="104"/>
      <c r="AP32260" s="104"/>
    </row>
    <row r="32261" spans="21:42" ht="15" customHeight="1" x14ac:dyDescent="0.25">
      <c r="U32261" s="104"/>
      <c r="AB32261" s="104"/>
      <c r="AC32261" s="104"/>
      <c r="AF32261" s="104"/>
      <c r="AG32261" s="104"/>
      <c r="AK32261" s="104"/>
      <c r="AL32261" s="104"/>
      <c r="AO32261" s="104"/>
      <c r="AP32261" s="104"/>
    </row>
    <row r="32262" spans="21:42" ht="15" customHeight="1" x14ac:dyDescent="0.25">
      <c r="U32262" s="104"/>
      <c r="AB32262" s="104"/>
      <c r="AC32262" s="104"/>
      <c r="AF32262" s="104"/>
      <c r="AG32262" s="104"/>
      <c r="AK32262" s="104"/>
      <c r="AL32262" s="104"/>
      <c r="AO32262" s="104"/>
      <c r="AP32262" s="104"/>
    </row>
    <row r="32263" spans="21:42" ht="15" customHeight="1" x14ac:dyDescent="0.25">
      <c r="U32263" s="104"/>
      <c r="AB32263" s="104"/>
      <c r="AC32263" s="104"/>
      <c r="AF32263" s="104"/>
      <c r="AG32263" s="104"/>
      <c r="AK32263" s="104"/>
      <c r="AL32263" s="104"/>
      <c r="AO32263" s="104"/>
      <c r="AP32263" s="104"/>
    </row>
    <row r="32264" spans="21:42" ht="15" customHeight="1" x14ac:dyDescent="0.25">
      <c r="U32264" s="104"/>
      <c r="AB32264" s="104"/>
      <c r="AC32264" s="104"/>
      <c r="AF32264" s="104"/>
      <c r="AG32264" s="104"/>
      <c r="AK32264" s="104"/>
      <c r="AL32264" s="104"/>
      <c r="AO32264" s="104"/>
      <c r="AP32264" s="104"/>
    </row>
    <row r="32265" spans="21:42" ht="15" customHeight="1" x14ac:dyDescent="0.25">
      <c r="U32265" s="104"/>
      <c r="AB32265" s="104"/>
      <c r="AC32265" s="104"/>
      <c r="AF32265" s="104"/>
      <c r="AG32265" s="104"/>
      <c r="AK32265" s="104"/>
      <c r="AL32265" s="104"/>
      <c r="AO32265" s="104"/>
      <c r="AP32265" s="104"/>
    </row>
    <row r="32266" spans="21:42" ht="15" customHeight="1" x14ac:dyDescent="0.25">
      <c r="U32266" s="104"/>
      <c r="AB32266" s="104"/>
      <c r="AC32266" s="104"/>
      <c r="AF32266" s="104"/>
      <c r="AG32266" s="104"/>
      <c r="AK32266" s="104"/>
      <c r="AL32266" s="104"/>
      <c r="AO32266" s="104"/>
      <c r="AP32266" s="104"/>
    </row>
    <row r="32267" spans="21:42" ht="15" customHeight="1" x14ac:dyDescent="0.25">
      <c r="U32267" s="104"/>
      <c r="AB32267" s="104"/>
      <c r="AC32267" s="104"/>
      <c r="AF32267" s="104"/>
      <c r="AG32267" s="104"/>
      <c r="AK32267" s="104"/>
      <c r="AL32267" s="104"/>
      <c r="AO32267" s="104"/>
      <c r="AP32267" s="104"/>
    </row>
    <row r="32268" spans="21:42" ht="15" customHeight="1" x14ac:dyDescent="0.25">
      <c r="U32268" s="104"/>
      <c r="AB32268" s="104"/>
      <c r="AC32268" s="104"/>
      <c r="AF32268" s="104"/>
      <c r="AG32268" s="104"/>
      <c r="AK32268" s="104"/>
      <c r="AL32268" s="104"/>
      <c r="AO32268" s="104"/>
      <c r="AP32268" s="104"/>
    </row>
    <row r="32269" spans="21:42" ht="15" customHeight="1" x14ac:dyDescent="0.25">
      <c r="U32269" s="104"/>
      <c r="AB32269" s="104"/>
      <c r="AC32269" s="104"/>
      <c r="AF32269" s="104"/>
      <c r="AG32269" s="104"/>
      <c r="AK32269" s="104"/>
      <c r="AL32269" s="104"/>
      <c r="AO32269" s="104"/>
      <c r="AP32269" s="104"/>
    </row>
    <row r="32270" spans="21:42" ht="15" customHeight="1" x14ac:dyDescent="0.25">
      <c r="U32270" s="104"/>
      <c r="AB32270" s="104"/>
      <c r="AC32270" s="104"/>
      <c r="AF32270" s="104"/>
      <c r="AG32270" s="104"/>
      <c r="AK32270" s="104"/>
      <c r="AL32270" s="104"/>
      <c r="AO32270" s="104"/>
      <c r="AP32270" s="104"/>
    </row>
    <row r="32271" spans="21:42" ht="15" customHeight="1" x14ac:dyDescent="0.25">
      <c r="U32271" s="104"/>
      <c r="AB32271" s="104"/>
      <c r="AC32271" s="104"/>
      <c r="AF32271" s="104"/>
      <c r="AG32271" s="104"/>
      <c r="AK32271" s="104"/>
      <c r="AL32271" s="104"/>
      <c r="AO32271" s="104"/>
      <c r="AP32271" s="104"/>
    </row>
    <row r="32272" spans="21:42" ht="15" customHeight="1" x14ac:dyDescent="0.25">
      <c r="U32272" s="104"/>
      <c r="AB32272" s="104"/>
      <c r="AC32272" s="104"/>
      <c r="AF32272" s="104"/>
      <c r="AG32272" s="104"/>
      <c r="AK32272" s="104"/>
      <c r="AL32272" s="104"/>
      <c r="AO32272" s="104"/>
      <c r="AP32272" s="104"/>
    </row>
    <row r="32273" spans="21:42" ht="15" customHeight="1" x14ac:dyDescent="0.25">
      <c r="U32273" s="104"/>
      <c r="AB32273" s="104"/>
      <c r="AC32273" s="104"/>
      <c r="AF32273" s="104"/>
      <c r="AG32273" s="104"/>
      <c r="AK32273" s="104"/>
      <c r="AL32273" s="104"/>
      <c r="AO32273" s="104"/>
      <c r="AP32273" s="104"/>
    </row>
    <row r="32274" spans="21:42" ht="15" customHeight="1" x14ac:dyDescent="0.25">
      <c r="U32274" s="104"/>
      <c r="AB32274" s="104"/>
      <c r="AC32274" s="104"/>
      <c r="AF32274" s="104"/>
      <c r="AG32274" s="104"/>
      <c r="AK32274" s="104"/>
      <c r="AL32274" s="104"/>
      <c r="AO32274" s="104"/>
      <c r="AP32274" s="104"/>
    </row>
    <row r="32275" spans="21:42" ht="15" customHeight="1" x14ac:dyDescent="0.25">
      <c r="U32275" s="104"/>
      <c r="AB32275" s="104"/>
      <c r="AC32275" s="104"/>
      <c r="AF32275" s="104"/>
      <c r="AG32275" s="104"/>
      <c r="AK32275" s="104"/>
      <c r="AL32275" s="104"/>
      <c r="AO32275" s="104"/>
      <c r="AP32275" s="104"/>
    </row>
    <row r="32276" spans="21:42" ht="15" customHeight="1" x14ac:dyDescent="0.25">
      <c r="U32276" s="104"/>
      <c r="AB32276" s="104"/>
      <c r="AC32276" s="104"/>
      <c r="AF32276" s="104"/>
      <c r="AG32276" s="104"/>
      <c r="AK32276" s="104"/>
      <c r="AL32276" s="104"/>
      <c r="AO32276" s="104"/>
      <c r="AP32276" s="104"/>
    </row>
    <row r="32277" spans="21:42" ht="15" customHeight="1" x14ac:dyDescent="0.25">
      <c r="U32277" s="104"/>
      <c r="AB32277" s="104"/>
      <c r="AC32277" s="104"/>
      <c r="AF32277" s="104"/>
      <c r="AG32277" s="104"/>
      <c r="AK32277" s="104"/>
      <c r="AL32277" s="104"/>
      <c r="AO32277" s="104"/>
      <c r="AP32277" s="104"/>
    </row>
    <row r="32278" spans="21:42" ht="15" customHeight="1" x14ac:dyDescent="0.25">
      <c r="U32278" s="104"/>
      <c r="AB32278" s="104"/>
      <c r="AC32278" s="104"/>
      <c r="AF32278" s="104"/>
      <c r="AG32278" s="104"/>
      <c r="AK32278" s="104"/>
      <c r="AL32278" s="104"/>
      <c r="AO32278" s="104"/>
      <c r="AP32278" s="104"/>
    </row>
    <row r="32279" spans="21:42" ht="15" customHeight="1" x14ac:dyDescent="0.25">
      <c r="U32279" s="104"/>
      <c r="AB32279" s="104"/>
      <c r="AC32279" s="104"/>
      <c r="AF32279" s="104"/>
      <c r="AG32279" s="104"/>
      <c r="AK32279" s="104"/>
      <c r="AL32279" s="104"/>
      <c r="AO32279" s="104"/>
      <c r="AP32279" s="104"/>
    </row>
    <row r="32280" spans="21:42" ht="15" customHeight="1" x14ac:dyDescent="0.25">
      <c r="U32280" s="104"/>
      <c r="AB32280" s="104"/>
      <c r="AC32280" s="104"/>
      <c r="AF32280" s="104"/>
      <c r="AG32280" s="104"/>
      <c r="AK32280" s="104"/>
      <c r="AL32280" s="104"/>
      <c r="AO32280" s="104"/>
      <c r="AP32280" s="104"/>
    </row>
    <row r="32281" spans="21:42" ht="15" customHeight="1" x14ac:dyDescent="0.25">
      <c r="U32281" s="104"/>
      <c r="AB32281" s="104"/>
      <c r="AC32281" s="104"/>
      <c r="AF32281" s="104"/>
      <c r="AG32281" s="104"/>
      <c r="AK32281" s="104"/>
      <c r="AL32281" s="104"/>
      <c r="AO32281" s="104"/>
      <c r="AP32281" s="104"/>
    </row>
    <row r="32282" spans="21:42" ht="15" customHeight="1" x14ac:dyDescent="0.25">
      <c r="U32282" s="104"/>
      <c r="AB32282" s="104"/>
      <c r="AC32282" s="104"/>
      <c r="AF32282" s="104"/>
      <c r="AG32282" s="104"/>
      <c r="AK32282" s="104"/>
      <c r="AL32282" s="104"/>
      <c r="AO32282" s="104"/>
      <c r="AP32282" s="104"/>
    </row>
    <row r="32283" spans="21:42" ht="15" customHeight="1" x14ac:dyDescent="0.25">
      <c r="U32283" s="104"/>
      <c r="AB32283" s="104"/>
      <c r="AC32283" s="104"/>
      <c r="AF32283" s="104"/>
      <c r="AG32283" s="104"/>
      <c r="AK32283" s="104"/>
      <c r="AL32283" s="104"/>
      <c r="AO32283" s="104"/>
      <c r="AP32283" s="104"/>
    </row>
    <row r="32284" spans="21:42" ht="15" customHeight="1" x14ac:dyDescent="0.25">
      <c r="U32284" s="104"/>
      <c r="AB32284" s="104"/>
      <c r="AC32284" s="104"/>
      <c r="AF32284" s="104"/>
      <c r="AG32284" s="104"/>
      <c r="AK32284" s="104"/>
      <c r="AL32284" s="104"/>
      <c r="AO32284" s="104"/>
      <c r="AP32284" s="104"/>
    </row>
    <row r="32285" spans="21:42" ht="15" customHeight="1" x14ac:dyDescent="0.25">
      <c r="U32285" s="104"/>
      <c r="AB32285" s="104"/>
      <c r="AC32285" s="104"/>
      <c r="AF32285" s="104"/>
      <c r="AG32285" s="104"/>
      <c r="AK32285" s="104"/>
      <c r="AL32285" s="104"/>
      <c r="AO32285" s="104"/>
      <c r="AP32285" s="104"/>
    </row>
    <row r="32286" spans="21:42" ht="15" customHeight="1" x14ac:dyDescent="0.25">
      <c r="U32286" s="104"/>
      <c r="AB32286" s="104"/>
      <c r="AC32286" s="104"/>
      <c r="AF32286" s="104"/>
      <c r="AG32286" s="104"/>
      <c r="AK32286" s="104"/>
      <c r="AL32286" s="104"/>
      <c r="AO32286" s="104"/>
      <c r="AP32286" s="104"/>
    </row>
    <row r="32287" spans="21:42" ht="15" customHeight="1" x14ac:dyDescent="0.25">
      <c r="U32287" s="104"/>
      <c r="AB32287" s="104"/>
      <c r="AC32287" s="104"/>
      <c r="AF32287" s="104"/>
      <c r="AG32287" s="104"/>
      <c r="AK32287" s="104"/>
      <c r="AL32287" s="104"/>
      <c r="AO32287" s="104"/>
      <c r="AP32287" s="104"/>
    </row>
    <row r="32288" spans="21:42" ht="15" customHeight="1" x14ac:dyDescent="0.25">
      <c r="U32288" s="104"/>
      <c r="AB32288" s="104"/>
      <c r="AC32288" s="104"/>
      <c r="AF32288" s="104"/>
      <c r="AG32288" s="104"/>
      <c r="AK32288" s="104"/>
      <c r="AL32288" s="104"/>
      <c r="AO32288" s="104"/>
      <c r="AP32288" s="104"/>
    </row>
    <row r="32289" spans="21:42" ht="15" customHeight="1" x14ac:dyDescent="0.25">
      <c r="U32289" s="104"/>
      <c r="AB32289" s="104"/>
      <c r="AC32289" s="104"/>
      <c r="AF32289" s="104"/>
      <c r="AG32289" s="104"/>
      <c r="AK32289" s="104"/>
      <c r="AL32289" s="104"/>
      <c r="AO32289" s="104"/>
      <c r="AP32289" s="104"/>
    </row>
    <row r="32290" spans="21:42" ht="15" customHeight="1" x14ac:dyDescent="0.25">
      <c r="U32290" s="104"/>
      <c r="AB32290" s="104"/>
      <c r="AC32290" s="104"/>
      <c r="AF32290" s="104"/>
      <c r="AG32290" s="104"/>
      <c r="AK32290" s="104"/>
      <c r="AL32290" s="104"/>
      <c r="AO32290" s="104"/>
      <c r="AP32290" s="104"/>
    </row>
    <row r="32291" spans="21:42" ht="15" customHeight="1" x14ac:dyDescent="0.25">
      <c r="U32291" s="104"/>
      <c r="AB32291" s="104"/>
      <c r="AC32291" s="104"/>
      <c r="AF32291" s="104"/>
      <c r="AG32291" s="104"/>
      <c r="AK32291" s="104"/>
      <c r="AL32291" s="104"/>
      <c r="AO32291" s="104"/>
      <c r="AP32291" s="104"/>
    </row>
    <row r="32292" spans="21:42" ht="15" customHeight="1" x14ac:dyDescent="0.25">
      <c r="U32292" s="104"/>
      <c r="AB32292" s="104"/>
      <c r="AC32292" s="104"/>
      <c r="AF32292" s="104"/>
      <c r="AG32292" s="104"/>
      <c r="AK32292" s="104"/>
      <c r="AL32292" s="104"/>
      <c r="AO32292" s="104"/>
      <c r="AP32292" s="104"/>
    </row>
    <row r="32293" spans="21:42" ht="15" customHeight="1" x14ac:dyDescent="0.25">
      <c r="U32293" s="104"/>
      <c r="AB32293" s="104"/>
      <c r="AC32293" s="104"/>
      <c r="AF32293" s="104"/>
      <c r="AG32293" s="104"/>
      <c r="AK32293" s="104"/>
      <c r="AL32293" s="104"/>
      <c r="AO32293" s="104"/>
      <c r="AP32293" s="104"/>
    </row>
    <row r="32294" spans="21:42" ht="15" customHeight="1" x14ac:dyDescent="0.25">
      <c r="U32294" s="104"/>
      <c r="AB32294" s="104"/>
      <c r="AC32294" s="104"/>
      <c r="AF32294" s="104"/>
      <c r="AG32294" s="104"/>
      <c r="AK32294" s="104"/>
      <c r="AL32294" s="104"/>
      <c r="AO32294" s="104"/>
      <c r="AP32294" s="104"/>
    </row>
    <row r="32295" spans="21:42" ht="15" customHeight="1" x14ac:dyDescent="0.25">
      <c r="U32295" s="104"/>
      <c r="AB32295" s="104"/>
      <c r="AC32295" s="104"/>
      <c r="AF32295" s="104"/>
      <c r="AG32295" s="104"/>
      <c r="AK32295" s="104"/>
      <c r="AL32295" s="104"/>
      <c r="AO32295" s="104"/>
      <c r="AP32295" s="104"/>
    </row>
    <row r="32296" spans="21:42" ht="15" customHeight="1" x14ac:dyDescent="0.25">
      <c r="U32296" s="104"/>
      <c r="AB32296" s="104"/>
      <c r="AC32296" s="104"/>
      <c r="AF32296" s="104"/>
      <c r="AG32296" s="104"/>
      <c r="AK32296" s="104"/>
      <c r="AL32296" s="104"/>
      <c r="AO32296" s="104"/>
      <c r="AP32296" s="104"/>
    </row>
    <row r="32297" spans="21:42" ht="15" customHeight="1" x14ac:dyDescent="0.25">
      <c r="U32297" s="104"/>
      <c r="AB32297" s="104"/>
      <c r="AC32297" s="104"/>
      <c r="AF32297" s="104"/>
      <c r="AG32297" s="104"/>
      <c r="AK32297" s="104"/>
      <c r="AL32297" s="104"/>
      <c r="AO32297" s="104"/>
      <c r="AP32297" s="104"/>
    </row>
    <row r="32298" spans="21:42" ht="15" customHeight="1" x14ac:dyDescent="0.25">
      <c r="U32298" s="104"/>
      <c r="AB32298" s="104"/>
      <c r="AC32298" s="104"/>
      <c r="AF32298" s="104"/>
      <c r="AG32298" s="104"/>
      <c r="AK32298" s="104"/>
      <c r="AL32298" s="104"/>
      <c r="AO32298" s="104"/>
      <c r="AP32298" s="104"/>
    </row>
    <row r="32299" spans="21:42" ht="15" customHeight="1" x14ac:dyDescent="0.25">
      <c r="U32299" s="104"/>
      <c r="AB32299" s="104"/>
      <c r="AC32299" s="104"/>
      <c r="AF32299" s="104"/>
      <c r="AG32299" s="104"/>
      <c r="AK32299" s="104"/>
      <c r="AL32299" s="104"/>
      <c r="AO32299" s="104"/>
      <c r="AP32299" s="104"/>
    </row>
    <row r="32300" spans="21:42" ht="15" customHeight="1" x14ac:dyDescent="0.25">
      <c r="U32300" s="104"/>
      <c r="AB32300" s="104"/>
      <c r="AC32300" s="104"/>
      <c r="AF32300" s="104"/>
      <c r="AG32300" s="104"/>
      <c r="AK32300" s="104"/>
      <c r="AL32300" s="104"/>
      <c r="AO32300" s="104"/>
      <c r="AP32300" s="104"/>
    </row>
    <row r="32301" spans="21:42" ht="15" customHeight="1" x14ac:dyDescent="0.25">
      <c r="U32301" s="104"/>
      <c r="AB32301" s="104"/>
      <c r="AC32301" s="104"/>
      <c r="AF32301" s="104"/>
      <c r="AG32301" s="104"/>
      <c r="AK32301" s="104"/>
      <c r="AL32301" s="104"/>
      <c r="AO32301" s="104"/>
      <c r="AP32301" s="104"/>
    </row>
    <row r="32302" spans="21:42" ht="15" customHeight="1" x14ac:dyDescent="0.25">
      <c r="U32302" s="104"/>
      <c r="AB32302" s="104"/>
      <c r="AC32302" s="104"/>
      <c r="AF32302" s="104"/>
      <c r="AG32302" s="104"/>
      <c r="AK32302" s="104"/>
      <c r="AL32302" s="104"/>
      <c r="AO32302" s="104"/>
      <c r="AP32302" s="104"/>
    </row>
    <row r="32303" spans="21:42" ht="15" customHeight="1" x14ac:dyDescent="0.25">
      <c r="U32303" s="104"/>
      <c r="AB32303" s="104"/>
      <c r="AC32303" s="104"/>
      <c r="AF32303" s="104"/>
      <c r="AG32303" s="104"/>
      <c r="AK32303" s="104"/>
      <c r="AL32303" s="104"/>
      <c r="AO32303" s="104"/>
      <c r="AP32303" s="104"/>
    </row>
    <row r="32304" spans="21:42" ht="15" customHeight="1" x14ac:dyDescent="0.25">
      <c r="U32304" s="104"/>
      <c r="AB32304" s="104"/>
      <c r="AC32304" s="104"/>
      <c r="AF32304" s="104"/>
      <c r="AG32304" s="104"/>
      <c r="AK32304" s="104"/>
      <c r="AL32304" s="104"/>
      <c r="AO32304" s="104"/>
      <c r="AP32304" s="104"/>
    </row>
    <row r="32305" spans="21:42" ht="15" customHeight="1" x14ac:dyDescent="0.25">
      <c r="U32305" s="104"/>
      <c r="AB32305" s="104"/>
      <c r="AC32305" s="104"/>
      <c r="AF32305" s="104"/>
      <c r="AG32305" s="104"/>
      <c r="AK32305" s="104"/>
      <c r="AL32305" s="104"/>
      <c r="AO32305" s="104"/>
      <c r="AP32305" s="104"/>
    </row>
    <row r="32306" spans="21:42" ht="15" customHeight="1" x14ac:dyDescent="0.25">
      <c r="U32306" s="104"/>
      <c r="AB32306" s="104"/>
      <c r="AC32306" s="104"/>
      <c r="AF32306" s="104"/>
      <c r="AG32306" s="104"/>
      <c r="AK32306" s="104"/>
      <c r="AL32306" s="104"/>
      <c r="AO32306" s="104"/>
      <c r="AP32306" s="104"/>
    </row>
    <row r="32307" spans="21:42" ht="15" customHeight="1" x14ac:dyDescent="0.25">
      <c r="U32307" s="104"/>
      <c r="AB32307" s="104"/>
      <c r="AC32307" s="104"/>
      <c r="AF32307" s="104"/>
      <c r="AG32307" s="104"/>
      <c r="AK32307" s="104"/>
      <c r="AL32307" s="104"/>
      <c r="AO32307" s="104"/>
      <c r="AP32307" s="104"/>
    </row>
    <row r="32308" spans="21:42" ht="15" customHeight="1" x14ac:dyDescent="0.25">
      <c r="U32308" s="104"/>
      <c r="AB32308" s="104"/>
      <c r="AC32308" s="104"/>
      <c r="AF32308" s="104"/>
      <c r="AG32308" s="104"/>
      <c r="AK32308" s="104"/>
      <c r="AL32308" s="104"/>
      <c r="AO32308" s="104"/>
      <c r="AP32308" s="104"/>
    </row>
    <row r="32309" spans="21:42" ht="15" customHeight="1" x14ac:dyDescent="0.25">
      <c r="U32309" s="104"/>
      <c r="AB32309" s="104"/>
      <c r="AC32309" s="104"/>
      <c r="AF32309" s="104"/>
      <c r="AG32309" s="104"/>
      <c r="AK32309" s="104"/>
      <c r="AL32309" s="104"/>
      <c r="AO32309" s="104"/>
      <c r="AP32309" s="104"/>
    </row>
    <row r="32310" spans="21:42" ht="15" customHeight="1" x14ac:dyDescent="0.25">
      <c r="U32310" s="104"/>
      <c r="AB32310" s="104"/>
      <c r="AC32310" s="104"/>
      <c r="AF32310" s="104"/>
      <c r="AG32310" s="104"/>
      <c r="AK32310" s="104"/>
      <c r="AL32310" s="104"/>
      <c r="AO32310" s="104"/>
      <c r="AP32310" s="104"/>
    </row>
    <row r="32311" spans="21:42" ht="15" customHeight="1" x14ac:dyDescent="0.25">
      <c r="U32311" s="104"/>
      <c r="AB32311" s="104"/>
      <c r="AC32311" s="104"/>
      <c r="AF32311" s="104"/>
      <c r="AG32311" s="104"/>
      <c r="AK32311" s="104"/>
      <c r="AL32311" s="104"/>
      <c r="AO32311" s="104"/>
      <c r="AP32311" s="104"/>
    </row>
    <row r="32312" spans="21:42" ht="15" customHeight="1" x14ac:dyDescent="0.25">
      <c r="U32312" s="104"/>
      <c r="AB32312" s="104"/>
      <c r="AC32312" s="104"/>
      <c r="AF32312" s="104"/>
      <c r="AG32312" s="104"/>
      <c r="AK32312" s="104"/>
      <c r="AL32312" s="104"/>
      <c r="AO32312" s="104"/>
      <c r="AP32312" s="104"/>
    </row>
    <row r="32313" spans="21:42" ht="15" customHeight="1" x14ac:dyDescent="0.25">
      <c r="U32313" s="104"/>
      <c r="AB32313" s="104"/>
      <c r="AC32313" s="104"/>
      <c r="AF32313" s="104"/>
      <c r="AG32313" s="104"/>
      <c r="AK32313" s="104"/>
      <c r="AL32313" s="104"/>
      <c r="AO32313" s="104"/>
      <c r="AP32313" s="104"/>
    </row>
    <row r="32314" spans="21:42" ht="15" customHeight="1" x14ac:dyDescent="0.25">
      <c r="U32314" s="104"/>
      <c r="AB32314" s="104"/>
      <c r="AC32314" s="104"/>
      <c r="AF32314" s="104"/>
      <c r="AG32314" s="104"/>
      <c r="AK32314" s="104"/>
      <c r="AL32314" s="104"/>
      <c r="AO32314" s="104"/>
      <c r="AP32314" s="104"/>
    </row>
    <row r="32315" spans="21:42" ht="15" customHeight="1" x14ac:dyDescent="0.25">
      <c r="U32315" s="104"/>
      <c r="AB32315" s="104"/>
      <c r="AC32315" s="104"/>
      <c r="AF32315" s="104"/>
      <c r="AG32315" s="104"/>
      <c r="AK32315" s="104"/>
      <c r="AL32315" s="104"/>
      <c r="AO32315" s="104"/>
      <c r="AP32315" s="104"/>
    </row>
    <row r="32316" spans="21:42" ht="15" customHeight="1" x14ac:dyDescent="0.25">
      <c r="U32316" s="104"/>
      <c r="AB32316" s="104"/>
      <c r="AC32316" s="104"/>
      <c r="AF32316" s="104"/>
      <c r="AG32316" s="104"/>
      <c r="AK32316" s="104"/>
      <c r="AL32316" s="104"/>
      <c r="AO32316" s="104"/>
      <c r="AP32316" s="104"/>
    </row>
    <row r="32317" spans="21:42" ht="15" customHeight="1" x14ac:dyDescent="0.25">
      <c r="U32317" s="104"/>
      <c r="AB32317" s="104"/>
      <c r="AC32317" s="104"/>
      <c r="AF32317" s="104"/>
      <c r="AG32317" s="104"/>
      <c r="AK32317" s="104"/>
      <c r="AL32317" s="104"/>
      <c r="AO32317" s="104"/>
      <c r="AP32317" s="104"/>
    </row>
    <row r="32318" spans="21:42" ht="15" customHeight="1" x14ac:dyDescent="0.25">
      <c r="U32318" s="104"/>
      <c r="AB32318" s="104"/>
      <c r="AC32318" s="104"/>
      <c r="AF32318" s="104"/>
      <c r="AG32318" s="104"/>
      <c r="AK32318" s="104"/>
      <c r="AL32318" s="104"/>
      <c r="AO32318" s="104"/>
      <c r="AP32318" s="104"/>
    </row>
    <row r="32319" spans="21:42" ht="15" customHeight="1" x14ac:dyDescent="0.25">
      <c r="U32319" s="104"/>
      <c r="AB32319" s="104"/>
      <c r="AC32319" s="104"/>
      <c r="AF32319" s="104"/>
      <c r="AG32319" s="104"/>
      <c r="AK32319" s="104"/>
      <c r="AL32319" s="104"/>
      <c r="AO32319" s="104"/>
      <c r="AP32319" s="104"/>
    </row>
    <row r="32320" spans="21:42" ht="15" customHeight="1" x14ac:dyDescent="0.25">
      <c r="U32320" s="104"/>
      <c r="AB32320" s="104"/>
      <c r="AC32320" s="104"/>
      <c r="AF32320" s="104"/>
      <c r="AG32320" s="104"/>
      <c r="AK32320" s="104"/>
      <c r="AL32320" s="104"/>
      <c r="AO32320" s="104"/>
      <c r="AP32320" s="104"/>
    </row>
    <row r="32321" spans="21:42" ht="15" customHeight="1" x14ac:dyDescent="0.25">
      <c r="U32321" s="104"/>
      <c r="AB32321" s="104"/>
      <c r="AC32321" s="104"/>
      <c r="AF32321" s="104"/>
      <c r="AG32321" s="104"/>
      <c r="AK32321" s="104"/>
      <c r="AL32321" s="104"/>
      <c r="AO32321" s="104"/>
      <c r="AP32321" s="104"/>
    </row>
    <row r="32322" spans="21:42" ht="15" customHeight="1" x14ac:dyDescent="0.25">
      <c r="U32322" s="104"/>
      <c r="AB32322" s="104"/>
      <c r="AC32322" s="104"/>
      <c r="AF32322" s="104"/>
      <c r="AG32322" s="104"/>
      <c r="AK32322" s="104"/>
      <c r="AL32322" s="104"/>
      <c r="AO32322" s="104"/>
      <c r="AP32322" s="104"/>
    </row>
    <row r="32323" spans="21:42" ht="15" customHeight="1" x14ac:dyDescent="0.25">
      <c r="U32323" s="104"/>
      <c r="AB32323" s="104"/>
      <c r="AC32323" s="104"/>
      <c r="AF32323" s="104"/>
      <c r="AG32323" s="104"/>
      <c r="AK32323" s="104"/>
      <c r="AL32323" s="104"/>
      <c r="AO32323" s="104"/>
      <c r="AP32323" s="104"/>
    </row>
    <row r="32324" spans="21:42" ht="15" customHeight="1" x14ac:dyDescent="0.25">
      <c r="U32324" s="104"/>
      <c r="AB32324" s="104"/>
      <c r="AC32324" s="104"/>
      <c r="AF32324" s="104"/>
      <c r="AG32324" s="104"/>
      <c r="AK32324" s="104"/>
      <c r="AL32324" s="104"/>
      <c r="AO32324" s="104"/>
      <c r="AP32324" s="104"/>
    </row>
    <row r="32325" spans="21:42" ht="15" customHeight="1" x14ac:dyDescent="0.25">
      <c r="U32325" s="104"/>
      <c r="AB32325" s="104"/>
      <c r="AC32325" s="104"/>
      <c r="AF32325" s="104"/>
      <c r="AG32325" s="104"/>
      <c r="AK32325" s="104"/>
      <c r="AL32325" s="104"/>
      <c r="AO32325" s="104"/>
      <c r="AP32325" s="104"/>
    </row>
    <row r="32326" spans="21:42" ht="15" customHeight="1" x14ac:dyDescent="0.25">
      <c r="U32326" s="104"/>
      <c r="AB32326" s="104"/>
      <c r="AC32326" s="104"/>
      <c r="AF32326" s="104"/>
      <c r="AG32326" s="104"/>
      <c r="AK32326" s="104"/>
      <c r="AL32326" s="104"/>
      <c r="AO32326" s="104"/>
      <c r="AP32326" s="104"/>
    </row>
    <row r="32327" spans="21:42" ht="15" customHeight="1" x14ac:dyDescent="0.25">
      <c r="U32327" s="104"/>
      <c r="AB32327" s="104"/>
      <c r="AC32327" s="104"/>
      <c r="AF32327" s="104"/>
      <c r="AG32327" s="104"/>
      <c r="AK32327" s="104"/>
      <c r="AL32327" s="104"/>
      <c r="AO32327" s="104"/>
      <c r="AP32327" s="104"/>
    </row>
    <row r="32328" spans="21:42" ht="15" customHeight="1" x14ac:dyDescent="0.25">
      <c r="U32328" s="104"/>
      <c r="AB32328" s="104"/>
      <c r="AC32328" s="104"/>
      <c r="AF32328" s="104"/>
      <c r="AG32328" s="104"/>
      <c r="AK32328" s="104"/>
      <c r="AL32328" s="104"/>
      <c r="AO32328" s="104"/>
      <c r="AP32328" s="104"/>
    </row>
    <row r="32329" spans="21:42" ht="15" customHeight="1" x14ac:dyDescent="0.25">
      <c r="U32329" s="104"/>
      <c r="AB32329" s="104"/>
      <c r="AC32329" s="104"/>
      <c r="AF32329" s="104"/>
      <c r="AG32329" s="104"/>
      <c r="AK32329" s="104"/>
      <c r="AL32329" s="104"/>
      <c r="AO32329" s="104"/>
      <c r="AP32329" s="104"/>
    </row>
    <row r="32330" spans="21:42" ht="15" customHeight="1" x14ac:dyDescent="0.25">
      <c r="U32330" s="104"/>
      <c r="AB32330" s="104"/>
      <c r="AC32330" s="104"/>
      <c r="AF32330" s="104"/>
      <c r="AG32330" s="104"/>
      <c r="AK32330" s="104"/>
      <c r="AL32330" s="104"/>
      <c r="AO32330" s="104"/>
      <c r="AP32330" s="104"/>
    </row>
    <row r="32331" spans="21:42" ht="15" customHeight="1" x14ac:dyDescent="0.25">
      <c r="U32331" s="104"/>
      <c r="AB32331" s="104"/>
      <c r="AC32331" s="104"/>
      <c r="AF32331" s="104"/>
      <c r="AG32331" s="104"/>
      <c r="AK32331" s="104"/>
      <c r="AL32331" s="104"/>
      <c r="AO32331" s="104"/>
      <c r="AP32331" s="104"/>
    </row>
    <row r="32332" spans="21:42" ht="15" customHeight="1" x14ac:dyDescent="0.25">
      <c r="U32332" s="104"/>
      <c r="AB32332" s="104"/>
      <c r="AC32332" s="104"/>
      <c r="AF32332" s="104"/>
      <c r="AG32332" s="104"/>
      <c r="AK32332" s="104"/>
      <c r="AL32332" s="104"/>
      <c r="AO32332" s="104"/>
      <c r="AP32332" s="104"/>
    </row>
    <row r="32333" spans="21:42" ht="15" customHeight="1" x14ac:dyDescent="0.25">
      <c r="U32333" s="104"/>
      <c r="AB32333" s="104"/>
      <c r="AC32333" s="104"/>
      <c r="AF32333" s="104"/>
      <c r="AG32333" s="104"/>
      <c r="AK32333" s="104"/>
      <c r="AL32333" s="104"/>
      <c r="AO32333" s="104"/>
      <c r="AP32333" s="104"/>
    </row>
    <row r="32334" spans="21:42" ht="15" customHeight="1" x14ac:dyDescent="0.25">
      <c r="U32334" s="104"/>
      <c r="AB32334" s="104"/>
      <c r="AC32334" s="104"/>
      <c r="AF32334" s="104"/>
      <c r="AG32334" s="104"/>
      <c r="AK32334" s="104"/>
      <c r="AL32334" s="104"/>
      <c r="AO32334" s="104"/>
      <c r="AP32334" s="104"/>
    </row>
    <row r="32335" spans="21:42" ht="15" customHeight="1" x14ac:dyDescent="0.25">
      <c r="U32335" s="104"/>
      <c r="AB32335" s="104"/>
      <c r="AC32335" s="104"/>
      <c r="AF32335" s="104"/>
      <c r="AG32335" s="104"/>
      <c r="AK32335" s="104"/>
      <c r="AL32335" s="104"/>
      <c r="AO32335" s="104"/>
      <c r="AP32335" s="104"/>
    </row>
    <row r="32336" spans="21:42" ht="15" customHeight="1" x14ac:dyDescent="0.25">
      <c r="U32336" s="104"/>
      <c r="AB32336" s="104"/>
      <c r="AC32336" s="104"/>
      <c r="AF32336" s="104"/>
      <c r="AG32336" s="104"/>
      <c r="AK32336" s="104"/>
      <c r="AL32336" s="104"/>
      <c r="AO32336" s="104"/>
      <c r="AP32336" s="104"/>
    </row>
    <row r="32337" spans="21:42" ht="15" customHeight="1" x14ac:dyDescent="0.25">
      <c r="U32337" s="104"/>
      <c r="AB32337" s="104"/>
      <c r="AC32337" s="104"/>
      <c r="AF32337" s="104"/>
      <c r="AG32337" s="104"/>
      <c r="AK32337" s="104"/>
      <c r="AL32337" s="104"/>
      <c r="AO32337" s="104"/>
      <c r="AP32337" s="104"/>
    </row>
    <row r="32338" spans="21:42" ht="15" customHeight="1" x14ac:dyDescent="0.25">
      <c r="U32338" s="104"/>
      <c r="AB32338" s="104"/>
      <c r="AC32338" s="104"/>
      <c r="AF32338" s="104"/>
      <c r="AG32338" s="104"/>
      <c r="AK32338" s="104"/>
      <c r="AL32338" s="104"/>
      <c r="AO32338" s="104"/>
      <c r="AP32338" s="104"/>
    </row>
    <row r="32339" spans="21:42" ht="15" customHeight="1" x14ac:dyDescent="0.25">
      <c r="U32339" s="104"/>
      <c r="AB32339" s="104"/>
      <c r="AC32339" s="104"/>
      <c r="AF32339" s="104"/>
      <c r="AG32339" s="104"/>
      <c r="AK32339" s="104"/>
      <c r="AL32339" s="104"/>
      <c r="AO32339" s="104"/>
      <c r="AP32339" s="104"/>
    </row>
    <row r="32340" spans="21:42" ht="15" customHeight="1" x14ac:dyDescent="0.25">
      <c r="U32340" s="104"/>
      <c r="AB32340" s="104"/>
      <c r="AC32340" s="104"/>
      <c r="AF32340" s="104"/>
      <c r="AG32340" s="104"/>
      <c r="AK32340" s="104"/>
      <c r="AL32340" s="104"/>
      <c r="AO32340" s="104"/>
      <c r="AP32340" s="104"/>
    </row>
    <row r="32341" spans="21:42" ht="15" customHeight="1" x14ac:dyDescent="0.25">
      <c r="U32341" s="104"/>
      <c r="AB32341" s="104"/>
      <c r="AC32341" s="104"/>
      <c r="AF32341" s="104"/>
      <c r="AG32341" s="104"/>
      <c r="AK32341" s="104"/>
      <c r="AL32341" s="104"/>
      <c r="AO32341" s="104"/>
      <c r="AP32341" s="104"/>
    </row>
    <row r="32342" spans="21:42" ht="15" customHeight="1" x14ac:dyDescent="0.25">
      <c r="U32342" s="104"/>
      <c r="AB32342" s="104"/>
      <c r="AC32342" s="104"/>
      <c r="AF32342" s="104"/>
      <c r="AG32342" s="104"/>
      <c r="AK32342" s="104"/>
      <c r="AL32342" s="104"/>
      <c r="AO32342" s="104"/>
      <c r="AP32342" s="104"/>
    </row>
    <row r="32343" spans="21:42" ht="15" customHeight="1" x14ac:dyDescent="0.25">
      <c r="U32343" s="104"/>
      <c r="AB32343" s="104"/>
      <c r="AC32343" s="104"/>
      <c r="AF32343" s="104"/>
      <c r="AG32343" s="104"/>
      <c r="AK32343" s="104"/>
      <c r="AL32343" s="104"/>
      <c r="AO32343" s="104"/>
      <c r="AP32343" s="104"/>
    </row>
    <row r="32344" spans="21:42" ht="15" customHeight="1" x14ac:dyDescent="0.25">
      <c r="U32344" s="104"/>
      <c r="AB32344" s="104"/>
      <c r="AC32344" s="104"/>
      <c r="AF32344" s="104"/>
      <c r="AG32344" s="104"/>
      <c r="AK32344" s="104"/>
      <c r="AL32344" s="104"/>
      <c r="AO32344" s="104"/>
      <c r="AP32344" s="104"/>
    </row>
    <row r="32345" spans="21:42" ht="15" customHeight="1" x14ac:dyDescent="0.25">
      <c r="U32345" s="104"/>
      <c r="AB32345" s="104"/>
      <c r="AC32345" s="104"/>
      <c r="AF32345" s="104"/>
      <c r="AG32345" s="104"/>
      <c r="AK32345" s="104"/>
      <c r="AL32345" s="104"/>
      <c r="AO32345" s="104"/>
      <c r="AP32345" s="104"/>
    </row>
    <row r="32346" spans="21:42" ht="15" customHeight="1" x14ac:dyDescent="0.25">
      <c r="U32346" s="104"/>
      <c r="AB32346" s="104"/>
      <c r="AC32346" s="104"/>
      <c r="AF32346" s="104"/>
      <c r="AG32346" s="104"/>
      <c r="AK32346" s="104"/>
      <c r="AL32346" s="104"/>
      <c r="AO32346" s="104"/>
      <c r="AP32346" s="104"/>
    </row>
    <row r="32347" spans="21:42" ht="15" customHeight="1" x14ac:dyDescent="0.25">
      <c r="U32347" s="104"/>
      <c r="AB32347" s="104"/>
      <c r="AC32347" s="104"/>
      <c r="AF32347" s="104"/>
      <c r="AG32347" s="104"/>
      <c r="AK32347" s="104"/>
      <c r="AL32347" s="104"/>
      <c r="AO32347" s="104"/>
      <c r="AP32347" s="104"/>
    </row>
    <row r="32348" spans="21:42" ht="15" customHeight="1" x14ac:dyDescent="0.25">
      <c r="U32348" s="104"/>
      <c r="AB32348" s="104"/>
      <c r="AC32348" s="104"/>
      <c r="AF32348" s="104"/>
      <c r="AG32348" s="104"/>
      <c r="AK32348" s="104"/>
      <c r="AL32348" s="104"/>
      <c r="AO32348" s="104"/>
      <c r="AP32348" s="104"/>
    </row>
    <row r="32349" spans="21:42" ht="15" customHeight="1" x14ac:dyDescent="0.25">
      <c r="U32349" s="104"/>
      <c r="AB32349" s="104"/>
      <c r="AC32349" s="104"/>
      <c r="AF32349" s="104"/>
      <c r="AG32349" s="104"/>
      <c r="AK32349" s="104"/>
      <c r="AL32349" s="104"/>
      <c r="AO32349" s="104"/>
      <c r="AP32349" s="104"/>
    </row>
    <row r="32350" spans="21:42" ht="15" customHeight="1" x14ac:dyDescent="0.25">
      <c r="U32350" s="104"/>
      <c r="AB32350" s="104"/>
      <c r="AC32350" s="104"/>
      <c r="AF32350" s="104"/>
      <c r="AG32350" s="104"/>
      <c r="AK32350" s="104"/>
      <c r="AL32350" s="104"/>
      <c r="AO32350" s="104"/>
      <c r="AP32350" s="104"/>
    </row>
    <row r="32351" spans="21:42" ht="15" customHeight="1" x14ac:dyDescent="0.25">
      <c r="U32351" s="104"/>
      <c r="AB32351" s="104"/>
      <c r="AC32351" s="104"/>
      <c r="AF32351" s="104"/>
      <c r="AG32351" s="104"/>
      <c r="AK32351" s="104"/>
      <c r="AL32351" s="104"/>
      <c r="AO32351" s="104"/>
      <c r="AP32351" s="104"/>
    </row>
    <row r="32352" spans="21:42" ht="15" customHeight="1" x14ac:dyDescent="0.25">
      <c r="U32352" s="104"/>
      <c r="AB32352" s="104"/>
      <c r="AC32352" s="104"/>
      <c r="AF32352" s="104"/>
      <c r="AG32352" s="104"/>
      <c r="AK32352" s="104"/>
      <c r="AL32352" s="104"/>
      <c r="AO32352" s="104"/>
      <c r="AP32352" s="104"/>
    </row>
    <row r="32353" spans="21:42" ht="15" customHeight="1" x14ac:dyDescent="0.25">
      <c r="U32353" s="104"/>
      <c r="AB32353" s="104"/>
      <c r="AC32353" s="104"/>
      <c r="AF32353" s="104"/>
      <c r="AG32353" s="104"/>
      <c r="AK32353" s="104"/>
      <c r="AL32353" s="104"/>
      <c r="AO32353" s="104"/>
      <c r="AP32353" s="104"/>
    </row>
    <row r="32354" spans="21:42" ht="15" customHeight="1" x14ac:dyDescent="0.25">
      <c r="U32354" s="104"/>
      <c r="AB32354" s="104"/>
      <c r="AC32354" s="104"/>
      <c r="AF32354" s="104"/>
      <c r="AG32354" s="104"/>
      <c r="AK32354" s="104"/>
      <c r="AL32354" s="104"/>
      <c r="AO32354" s="104"/>
      <c r="AP32354" s="104"/>
    </row>
    <row r="32355" spans="21:42" ht="15" customHeight="1" x14ac:dyDescent="0.25">
      <c r="U32355" s="104"/>
      <c r="AB32355" s="104"/>
      <c r="AC32355" s="104"/>
      <c r="AF32355" s="104"/>
      <c r="AG32355" s="104"/>
      <c r="AK32355" s="104"/>
      <c r="AL32355" s="104"/>
      <c r="AO32355" s="104"/>
      <c r="AP32355" s="104"/>
    </row>
    <row r="32356" spans="21:42" ht="15" customHeight="1" x14ac:dyDescent="0.25">
      <c r="U32356" s="104"/>
      <c r="AB32356" s="104"/>
      <c r="AC32356" s="104"/>
      <c r="AF32356" s="104"/>
      <c r="AG32356" s="104"/>
      <c r="AK32356" s="104"/>
      <c r="AL32356" s="104"/>
      <c r="AO32356" s="104"/>
      <c r="AP32356" s="104"/>
    </row>
    <row r="32357" spans="21:42" ht="15" customHeight="1" x14ac:dyDescent="0.25">
      <c r="U32357" s="104"/>
      <c r="AB32357" s="104"/>
      <c r="AC32357" s="104"/>
      <c r="AF32357" s="104"/>
      <c r="AG32357" s="104"/>
      <c r="AK32357" s="104"/>
      <c r="AL32357" s="104"/>
      <c r="AO32357" s="104"/>
      <c r="AP32357" s="104"/>
    </row>
    <row r="32358" spans="21:42" ht="15" customHeight="1" x14ac:dyDescent="0.25">
      <c r="U32358" s="104"/>
      <c r="AB32358" s="104"/>
      <c r="AC32358" s="104"/>
      <c r="AF32358" s="104"/>
      <c r="AG32358" s="104"/>
      <c r="AK32358" s="104"/>
      <c r="AL32358" s="104"/>
      <c r="AO32358" s="104"/>
      <c r="AP32358" s="104"/>
    </row>
    <row r="32359" spans="21:42" ht="15" customHeight="1" x14ac:dyDescent="0.25">
      <c r="U32359" s="104"/>
      <c r="AB32359" s="104"/>
      <c r="AC32359" s="104"/>
      <c r="AF32359" s="104"/>
      <c r="AG32359" s="104"/>
      <c r="AK32359" s="104"/>
      <c r="AL32359" s="104"/>
      <c r="AO32359" s="104"/>
      <c r="AP32359" s="104"/>
    </row>
    <row r="32360" spans="21:42" ht="15" customHeight="1" x14ac:dyDescent="0.25">
      <c r="U32360" s="104"/>
      <c r="AB32360" s="104"/>
      <c r="AC32360" s="104"/>
      <c r="AF32360" s="104"/>
      <c r="AG32360" s="104"/>
      <c r="AK32360" s="104"/>
      <c r="AL32360" s="104"/>
      <c r="AO32360" s="104"/>
      <c r="AP32360" s="104"/>
    </row>
    <row r="32361" spans="21:42" ht="15" customHeight="1" x14ac:dyDescent="0.25">
      <c r="U32361" s="104"/>
      <c r="AB32361" s="104"/>
      <c r="AC32361" s="104"/>
      <c r="AF32361" s="104"/>
      <c r="AG32361" s="104"/>
      <c r="AK32361" s="104"/>
      <c r="AL32361" s="104"/>
      <c r="AO32361" s="104"/>
      <c r="AP32361" s="104"/>
    </row>
    <row r="32362" spans="21:42" ht="15" customHeight="1" x14ac:dyDescent="0.25">
      <c r="U32362" s="104"/>
      <c r="AB32362" s="104"/>
      <c r="AC32362" s="104"/>
      <c r="AF32362" s="104"/>
      <c r="AG32362" s="104"/>
      <c r="AK32362" s="104"/>
      <c r="AL32362" s="104"/>
      <c r="AO32362" s="104"/>
      <c r="AP32362" s="104"/>
    </row>
    <row r="32363" spans="21:42" ht="15" customHeight="1" x14ac:dyDescent="0.25">
      <c r="U32363" s="104"/>
      <c r="AB32363" s="104"/>
      <c r="AC32363" s="104"/>
      <c r="AF32363" s="104"/>
      <c r="AG32363" s="104"/>
      <c r="AK32363" s="104"/>
      <c r="AL32363" s="104"/>
      <c r="AO32363" s="104"/>
      <c r="AP32363" s="104"/>
    </row>
    <row r="32364" spans="21:42" ht="15" customHeight="1" x14ac:dyDescent="0.25">
      <c r="U32364" s="104"/>
      <c r="AB32364" s="104"/>
      <c r="AC32364" s="104"/>
      <c r="AF32364" s="104"/>
      <c r="AG32364" s="104"/>
      <c r="AK32364" s="104"/>
      <c r="AL32364" s="104"/>
      <c r="AO32364" s="104"/>
      <c r="AP32364" s="104"/>
    </row>
    <row r="32365" spans="21:42" ht="15" customHeight="1" x14ac:dyDescent="0.25">
      <c r="U32365" s="104"/>
      <c r="AB32365" s="104"/>
      <c r="AC32365" s="104"/>
      <c r="AF32365" s="104"/>
      <c r="AG32365" s="104"/>
      <c r="AK32365" s="104"/>
      <c r="AL32365" s="104"/>
      <c r="AO32365" s="104"/>
      <c r="AP32365" s="104"/>
    </row>
    <row r="32366" spans="21:42" ht="15" customHeight="1" x14ac:dyDescent="0.25">
      <c r="U32366" s="104"/>
      <c r="AB32366" s="104"/>
      <c r="AC32366" s="104"/>
      <c r="AF32366" s="104"/>
      <c r="AG32366" s="104"/>
      <c r="AK32366" s="104"/>
      <c r="AL32366" s="104"/>
      <c r="AO32366" s="104"/>
      <c r="AP32366" s="104"/>
    </row>
    <row r="32367" spans="21:42" ht="15" customHeight="1" x14ac:dyDescent="0.25">
      <c r="U32367" s="104"/>
      <c r="AB32367" s="104"/>
      <c r="AC32367" s="104"/>
      <c r="AF32367" s="104"/>
      <c r="AG32367" s="104"/>
      <c r="AK32367" s="104"/>
      <c r="AL32367" s="104"/>
      <c r="AO32367" s="104"/>
      <c r="AP32367" s="104"/>
    </row>
    <row r="32368" spans="21:42" ht="15" customHeight="1" x14ac:dyDescent="0.25">
      <c r="U32368" s="104"/>
      <c r="AB32368" s="104"/>
      <c r="AC32368" s="104"/>
      <c r="AF32368" s="104"/>
      <c r="AG32368" s="104"/>
      <c r="AK32368" s="104"/>
      <c r="AL32368" s="104"/>
      <c r="AO32368" s="104"/>
      <c r="AP32368" s="104"/>
    </row>
    <row r="32369" spans="21:42" ht="15" customHeight="1" x14ac:dyDescent="0.25">
      <c r="U32369" s="104"/>
      <c r="AB32369" s="104"/>
      <c r="AC32369" s="104"/>
      <c r="AF32369" s="104"/>
      <c r="AG32369" s="104"/>
      <c r="AK32369" s="104"/>
      <c r="AL32369" s="104"/>
      <c r="AO32369" s="104"/>
      <c r="AP32369" s="104"/>
    </row>
    <row r="32370" spans="21:42" ht="15" customHeight="1" x14ac:dyDescent="0.25">
      <c r="U32370" s="104"/>
      <c r="AB32370" s="104"/>
      <c r="AC32370" s="104"/>
      <c r="AF32370" s="104"/>
      <c r="AG32370" s="104"/>
      <c r="AK32370" s="104"/>
      <c r="AL32370" s="104"/>
      <c r="AO32370" s="104"/>
      <c r="AP32370" s="104"/>
    </row>
    <row r="32371" spans="21:42" ht="15" customHeight="1" x14ac:dyDescent="0.25">
      <c r="U32371" s="104"/>
      <c r="AB32371" s="104"/>
      <c r="AC32371" s="104"/>
      <c r="AF32371" s="104"/>
      <c r="AG32371" s="104"/>
      <c r="AK32371" s="104"/>
      <c r="AL32371" s="104"/>
      <c r="AO32371" s="104"/>
      <c r="AP32371" s="104"/>
    </row>
    <row r="32372" spans="21:42" ht="15" customHeight="1" x14ac:dyDescent="0.25">
      <c r="U32372" s="104"/>
      <c r="AB32372" s="104"/>
      <c r="AC32372" s="104"/>
      <c r="AF32372" s="104"/>
      <c r="AG32372" s="104"/>
      <c r="AK32372" s="104"/>
      <c r="AL32372" s="104"/>
      <c r="AO32372" s="104"/>
      <c r="AP32372" s="104"/>
    </row>
    <row r="32373" spans="21:42" ht="15" customHeight="1" x14ac:dyDescent="0.25">
      <c r="U32373" s="104"/>
      <c r="AB32373" s="104"/>
      <c r="AC32373" s="104"/>
      <c r="AF32373" s="104"/>
      <c r="AG32373" s="104"/>
      <c r="AK32373" s="104"/>
      <c r="AL32373" s="104"/>
      <c r="AO32373" s="104"/>
      <c r="AP32373" s="104"/>
    </row>
    <row r="32374" spans="21:42" ht="15" customHeight="1" x14ac:dyDescent="0.25">
      <c r="U32374" s="104"/>
      <c r="AB32374" s="104"/>
      <c r="AC32374" s="104"/>
      <c r="AF32374" s="104"/>
      <c r="AG32374" s="104"/>
      <c r="AK32374" s="104"/>
      <c r="AL32374" s="104"/>
      <c r="AO32374" s="104"/>
      <c r="AP32374" s="104"/>
    </row>
    <row r="32375" spans="21:42" ht="15" customHeight="1" x14ac:dyDescent="0.25">
      <c r="U32375" s="104"/>
      <c r="AB32375" s="104"/>
      <c r="AC32375" s="104"/>
      <c r="AF32375" s="104"/>
      <c r="AG32375" s="104"/>
      <c r="AK32375" s="104"/>
      <c r="AL32375" s="104"/>
      <c r="AO32375" s="104"/>
      <c r="AP32375" s="104"/>
    </row>
    <row r="32376" spans="21:42" ht="15" customHeight="1" x14ac:dyDescent="0.25">
      <c r="U32376" s="104"/>
      <c r="AB32376" s="104"/>
      <c r="AC32376" s="104"/>
      <c r="AF32376" s="104"/>
      <c r="AG32376" s="104"/>
      <c r="AK32376" s="104"/>
      <c r="AL32376" s="104"/>
      <c r="AO32376" s="104"/>
      <c r="AP32376" s="104"/>
    </row>
    <row r="32377" spans="21:42" ht="15" customHeight="1" x14ac:dyDescent="0.25">
      <c r="U32377" s="104"/>
      <c r="AB32377" s="104"/>
      <c r="AC32377" s="104"/>
      <c r="AF32377" s="104"/>
      <c r="AG32377" s="104"/>
      <c r="AK32377" s="104"/>
      <c r="AL32377" s="104"/>
      <c r="AO32377" s="104"/>
      <c r="AP32377" s="104"/>
    </row>
    <row r="32378" spans="21:42" ht="15" customHeight="1" x14ac:dyDescent="0.25">
      <c r="U32378" s="104"/>
      <c r="AB32378" s="104"/>
      <c r="AC32378" s="104"/>
      <c r="AF32378" s="104"/>
      <c r="AG32378" s="104"/>
      <c r="AK32378" s="104"/>
      <c r="AL32378" s="104"/>
      <c r="AO32378" s="104"/>
      <c r="AP32378" s="104"/>
    </row>
    <row r="32379" spans="21:42" ht="15" customHeight="1" x14ac:dyDescent="0.25">
      <c r="U32379" s="104"/>
      <c r="AB32379" s="104"/>
      <c r="AC32379" s="104"/>
      <c r="AF32379" s="104"/>
      <c r="AG32379" s="104"/>
      <c r="AK32379" s="104"/>
      <c r="AL32379" s="104"/>
      <c r="AO32379" s="104"/>
      <c r="AP32379" s="104"/>
    </row>
    <row r="32380" spans="21:42" ht="15" customHeight="1" x14ac:dyDescent="0.25">
      <c r="U32380" s="104"/>
      <c r="AB32380" s="104"/>
      <c r="AC32380" s="104"/>
      <c r="AF32380" s="104"/>
      <c r="AG32380" s="104"/>
      <c r="AK32380" s="104"/>
      <c r="AL32380" s="104"/>
      <c r="AO32380" s="104"/>
      <c r="AP32380" s="104"/>
    </row>
    <row r="32381" spans="21:42" ht="15" customHeight="1" x14ac:dyDescent="0.25">
      <c r="U32381" s="104"/>
      <c r="AB32381" s="104"/>
      <c r="AC32381" s="104"/>
      <c r="AF32381" s="104"/>
      <c r="AG32381" s="104"/>
      <c r="AK32381" s="104"/>
      <c r="AL32381" s="104"/>
      <c r="AO32381" s="104"/>
      <c r="AP32381" s="104"/>
    </row>
    <row r="32382" spans="21:42" ht="15" customHeight="1" x14ac:dyDescent="0.25">
      <c r="U32382" s="104"/>
      <c r="AB32382" s="104"/>
      <c r="AC32382" s="104"/>
      <c r="AF32382" s="104"/>
      <c r="AG32382" s="104"/>
      <c r="AK32382" s="104"/>
      <c r="AL32382" s="104"/>
      <c r="AO32382" s="104"/>
      <c r="AP32382" s="104"/>
    </row>
    <row r="32383" spans="21:42" ht="15" customHeight="1" x14ac:dyDescent="0.25">
      <c r="U32383" s="104"/>
      <c r="AB32383" s="104"/>
      <c r="AC32383" s="104"/>
      <c r="AF32383" s="104"/>
      <c r="AG32383" s="104"/>
      <c r="AK32383" s="104"/>
      <c r="AL32383" s="104"/>
      <c r="AO32383" s="104"/>
      <c r="AP32383" s="104"/>
    </row>
    <row r="32384" spans="21:42" ht="15" customHeight="1" x14ac:dyDescent="0.25">
      <c r="U32384" s="104"/>
      <c r="AB32384" s="104"/>
      <c r="AC32384" s="104"/>
      <c r="AF32384" s="104"/>
      <c r="AG32384" s="104"/>
      <c r="AK32384" s="104"/>
      <c r="AL32384" s="104"/>
      <c r="AO32384" s="104"/>
      <c r="AP32384" s="104"/>
    </row>
    <row r="32385" spans="21:42" ht="15" customHeight="1" x14ac:dyDescent="0.25">
      <c r="U32385" s="104"/>
      <c r="AB32385" s="104"/>
      <c r="AC32385" s="104"/>
      <c r="AF32385" s="104"/>
      <c r="AG32385" s="104"/>
      <c r="AK32385" s="104"/>
      <c r="AL32385" s="104"/>
      <c r="AO32385" s="104"/>
      <c r="AP32385" s="104"/>
    </row>
    <row r="32386" spans="21:42" ht="15" customHeight="1" x14ac:dyDescent="0.25">
      <c r="U32386" s="104"/>
      <c r="AB32386" s="104"/>
      <c r="AC32386" s="104"/>
      <c r="AF32386" s="104"/>
      <c r="AG32386" s="104"/>
      <c r="AK32386" s="104"/>
      <c r="AL32386" s="104"/>
      <c r="AO32386" s="104"/>
      <c r="AP32386" s="104"/>
    </row>
    <row r="32387" spans="21:42" ht="15" customHeight="1" x14ac:dyDescent="0.25">
      <c r="U32387" s="104"/>
      <c r="AB32387" s="104"/>
      <c r="AC32387" s="104"/>
      <c r="AF32387" s="104"/>
      <c r="AG32387" s="104"/>
      <c r="AK32387" s="104"/>
      <c r="AL32387" s="104"/>
      <c r="AO32387" s="104"/>
      <c r="AP32387" s="104"/>
    </row>
    <row r="32388" spans="21:42" ht="15" customHeight="1" x14ac:dyDescent="0.25">
      <c r="U32388" s="104"/>
      <c r="AB32388" s="104"/>
      <c r="AC32388" s="104"/>
      <c r="AF32388" s="104"/>
      <c r="AG32388" s="104"/>
      <c r="AK32388" s="104"/>
      <c r="AL32388" s="104"/>
      <c r="AO32388" s="104"/>
      <c r="AP32388" s="104"/>
    </row>
    <row r="32389" spans="21:42" ht="15" customHeight="1" x14ac:dyDescent="0.25">
      <c r="U32389" s="104"/>
      <c r="AB32389" s="104"/>
      <c r="AC32389" s="104"/>
      <c r="AF32389" s="104"/>
      <c r="AG32389" s="104"/>
      <c r="AK32389" s="104"/>
      <c r="AL32389" s="104"/>
      <c r="AO32389" s="104"/>
      <c r="AP32389" s="104"/>
    </row>
    <row r="32390" spans="21:42" ht="15" customHeight="1" x14ac:dyDescent="0.25">
      <c r="U32390" s="104"/>
      <c r="AB32390" s="104"/>
      <c r="AC32390" s="104"/>
      <c r="AF32390" s="104"/>
      <c r="AG32390" s="104"/>
      <c r="AK32390" s="104"/>
      <c r="AL32390" s="104"/>
      <c r="AO32390" s="104"/>
      <c r="AP32390" s="104"/>
    </row>
    <row r="32391" spans="21:42" ht="15" customHeight="1" x14ac:dyDescent="0.25">
      <c r="U32391" s="104"/>
      <c r="AB32391" s="104"/>
      <c r="AC32391" s="104"/>
      <c r="AF32391" s="104"/>
      <c r="AG32391" s="104"/>
      <c r="AK32391" s="104"/>
      <c r="AL32391" s="104"/>
      <c r="AO32391" s="104"/>
      <c r="AP32391" s="104"/>
    </row>
    <row r="32392" spans="21:42" ht="15" customHeight="1" x14ac:dyDescent="0.25">
      <c r="U32392" s="104"/>
      <c r="AB32392" s="104"/>
      <c r="AC32392" s="104"/>
      <c r="AF32392" s="104"/>
      <c r="AG32392" s="104"/>
      <c r="AK32392" s="104"/>
      <c r="AL32392" s="104"/>
      <c r="AO32392" s="104"/>
      <c r="AP32392" s="104"/>
    </row>
    <row r="32393" spans="21:42" ht="15" customHeight="1" x14ac:dyDescent="0.25">
      <c r="U32393" s="104"/>
      <c r="AB32393" s="104"/>
      <c r="AC32393" s="104"/>
      <c r="AF32393" s="104"/>
      <c r="AG32393" s="104"/>
      <c r="AK32393" s="104"/>
      <c r="AL32393" s="104"/>
      <c r="AO32393" s="104"/>
      <c r="AP32393" s="104"/>
    </row>
    <row r="32394" spans="21:42" ht="15" customHeight="1" x14ac:dyDescent="0.25">
      <c r="U32394" s="104"/>
      <c r="AB32394" s="104"/>
      <c r="AC32394" s="104"/>
      <c r="AF32394" s="104"/>
      <c r="AG32394" s="104"/>
      <c r="AK32394" s="104"/>
      <c r="AL32394" s="104"/>
      <c r="AO32394" s="104"/>
      <c r="AP32394" s="104"/>
    </row>
    <row r="32395" spans="21:42" ht="15" customHeight="1" x14ac:dyDescent="0.25">
      <c r="U32395" s="104"/>
      <c r="AB32395" s="104"/>
      <c r="AC32395" s="104"/>
      <c r="AF32395" s="104"/>
      <c r="AG32395" s="104"/>
      <c r="AK32395" s="104"/>
      <c r="AL32395" s="104"/>
      <c r="AO32395" s="104"/>
      <c r="AP32395" s="104"/>
    </row>
    <row r="32396" spans="21:42" ht="15" customHeight="1" x14ac:dyDescent="0.25">
      <c r="U32396" s="104"/>
      <c r="AB32396" s="104"/>
      <c r="AC32396" s="104"/>
      <c r="AF32396" s="104"/>
      <c r="AG32396" s="104"/>
      <c r="AK32396" s="104"/>
      <c r="AL32396" s="104"/>
      <c r="AO32396" s="104"/>
      <c r="AP32396" s="104"/>
    </row>
    <row r="32397" spans="21:42" ht="15" customHeight="1" x14ac:dyDescent="0.25">
      <c r="U32397" s="104"/>
      <c r="AB32397" s="104"/>
      <c r="AC32397" s="104"/>
      <c r="AF32397" s="104"/>
      <c r="AG32397" s="104"/>
      <c r="AK32397" s="104"/>
      <c r="AL32397" s="104"/>
      <c r="AO32397" s="104"/>
      <c r="AP32397" s="104"/>
    </row>
    <row r="32398" spans="21:42" ht="15" customHeight="1" x14ac:dyDescent="0.25">
      <c r="U32398" s="104"/>
      <c r="AB32398" s="104"/>
      <c r="AC32398" s="104"/>
      <c r="AF32398" s="104"/>
      <c r="AG32398" s="104"/>
      <c r="AK32398" s="104"/>
      <c r="AL32398" s="104"/>
      <c r="AO32398" s="104"/>
      <c r="AP32398" s="104"/>
    </row>
    <row r="32399" spans="21:42" ht="15" customHeight="1" x14ac:dyDescent="0.25">
      <c r="U32399" s="104"/>
      <c r="AB32399" s="104"/>
      <c r="AC32399" s="104"/>
      <c r="AF32399" s="104"/>
      <c r="AG32399" s="104"/>
      <c r="AK32399" s="104"/>
      <c r="AL32399" s="104"/>
      <c r="AO32399" s="104"/>
      <c r="AP32399" s="104"/>
    </row>
    <row r="32400" spans="21:42" ht="15" customHeight="1" x14ac:dyDescent="0.25">
      <c r="U32400" s="104"/>
      <c r="AB32400" s="104"/>
      <c r="AC32400" s="104"/>
      <c r="AF32400" s="104"/>
      <c r="AG32400" s="104"/>
      <c r="AK32400" s="104"/>
      <c r="AL32400" s="104"/>
      <c r="AO32400" s="104"/>
      <c r="AP32400" s="104"/>
    </row>
    <row r="32401" spans="21:42" ht="15" customHeight="1" x14ac:dyDescent="0.25">
      <c r="U32401" s="104"/>
      <c r="AB32401" s="104"/>
      <c r="AC32401" s="104"/>
      <c r="AF32401" s="104"/>
      <c r="AG32401" s="104"/>
      <c r="AK32401" s="104"/>
      <c r="AL32401" s="104"/>
      <c r="AO32401" s="104"/>
      <c r="AP32401" s="104"/>
    </row>
    <row r="32402" spans="21:42" ht="15" customHeight="1" x14ac:dyDescent="0.25">
      <c r="U32402" s="104"/>
      <c r="AB32402" s="104"/>
      <c r="AC32402" s="104"/>
      <c r="AF32402" s="104"/>
      <c r="AG32402" s="104"/>
      <c r="AK32402" s="104"/>
      <c r="AL32402" s="104"/>
      <c r="AO32402" s="104"/>
      <c r="AP32402" s="104"/>
    </row>
    <row r="32403" spans="21:42" ht="15" customHeight="1" x14ac:dyDescent="0.25">
      <c r="U32403" s="104"/>
      <c r="AB32403" s="104"/>
      <c r="AC32403" s="104"/>
      <c r="AF32403" s="104"/>
      <c r="AG32403" s="104"/>
      <c r="AK32403" s="104"/>
      <c r="AL32403" s="104"/>
      <c r="AO32403" s="104"/>
      <c r="AP32403" s="104"/>
    </row>
    <row r="32404" spans="21:42" ht="15" customHeight="1" x14ac:dyDescent="0.25">
      <c r="U32404" s="104"/>
      <c r="AB32404" s="104"/>
      <c r="AC32404" s="104"/>
      <c r="AF32404" s="104"/>
      <c r="AG32404" s="104"/>
      <c r="AK32404" s="104"/>
      <c r="AL32404" s="104"/>
      <c r="AO32404" s="104"/>
      <c r="AP32404" s="104"/>
    </row>
    <row r="32405" spans="21:42" ht="15" customHeight="1" x14ac:dyDescent="0.25">
      <c r="U32405" s="104"/>
      <c r="AB32405" s="104"/>
      <c r="AC32405" s="104"/>
      <c r="AF32405" s="104"/>
      <c r="AG32405" s="104"/>
      <c r="AK32405" s="104"/>
      <c r="AL32405" s="104"/>
      <c r="AO32405" s="104"/>
      <c r="AP32405" s="104"/>
    </row>
    <row r="32406" spans="21:42" ht="15" customHeight="1" x14ac:dyDescent="0.25">
      <c r="U32406" s="104"/>
      <c r="AB32406" s="104"/>
      <c r="AC32406" s="104"/>
      <c r="AF32406" s="104"/>
      <c r="AG32406" s="104"/>
      <c r="AK32406" s="104"/>
      <c r="AL32406" s="104"/>
      <c r="AO32406" s="104"/>
      <c r="AP32406" s="104"/>
    </row>
    <row r="32407" spans="21:42" ht="15" customHeight="1" x14ac:dyDescent="0.25">
      <c r="U32407" s="104"/>
      <c r="AB32407" s="104"/>
      <c r="AC32407" s="104"/>
      <c r="AF32407" s="104"/>
      <c r="AG32407" s="104"/>
      <c r="AK32407" s="104"/>
      <c r="AL32407" s="104"/>
      <c r="AO32407" s="104"/>
      <c r="AP32407" s="104"/>
    </row>
    <row r="32408" spans="21:42" ht="15" customHeight="1" x14ac:dyDescent="0.25">
      <c r="U32408" s="104"/>
      <c r="AB32408" s="104"/>
      <c r="AC32408" s="104"/>
      <c r="AF32408" s="104"/>
      <c r="AG32408" s="104"/>
      <c r="AK32408" s="104"/>
      <c r="AL32408" s="104"/>
      <c r="AO32408" s="104"/>
      <c r="AP32408" s="104"/>
    </row>
    <row r="32409" spans="21:42" ht="15" customHeight="1" x14ac:dyDescent="0.25">
      <c r="U32409" s="104"/>
      <c r="AB32409" s="104"/>
      <c r="AC32409" s="104"/>
      <c r="AF32409" s="104"/>
      <c r="AG32409" s="104"/>
      <c r="AK32409" s="104"/>
      <c r="AL32409" s="104"/>
      <c r="AO32409" s="104"/>
      <c r="AP32409" s="104"/>
    </row>
    <row r="32410" spans="21:42" ht="15" customHeight="1" x14ac:dyDescent="0.25">
      <c r="U32410" s="104"/>
      <c r="AB32410" s="104"/>
      <c r="AC32410" s="104"/>
      <c r="AF32410" s="104"/>
      <c r="AG32410" s="104"/>
      <c r="AK32410" s="104"/>
      <c r="AL32410" s="104"/>
      <c r="AO32410" s="104"/>
      <c r="AP32410" s="104"/>
    </row>
    <row r="32411" spans="21:42" ht="15" customHeight="1" x14ac:dyDescent="0.25">
      <c r="U32411" s="104"/>
      <c r="AB32411" s="104"/>
      <c r="AC32411" s="104"/>
      <c r="AF32411" s="104"/>
      <c r="AG32411" s="104"/>
      <c r="AK32411" s="104"/>
      <c r="AL32411" s="104"/>
      <c r="AO32411" s="104"/>
      <c r="AP32411" s="104"/>
    </row>
    <row r="32412" spans="21:42" ht="15" customHeight="1" x14ac:dyDescent="0.25">
      <c r="U32412" s="104"/>
      <c r="AB32412" s="104"/>
      <c r="AC32412" s="104"/>
      <c r="AF32412" s="104"/>
      <c r="AG32412" s="104"/>
      <c r="AK32412" s="104"/>
      <c r="AL32412" s="104"/>
      <c r="AO32412" s="104"/>
      <c r="AP32412" s="104"/>
    </row>
    <row r="32413" spans="21:42" ht="15" customHeight="1" x14ac:dyDescent="0.25">
      <c r="U32413" s="104"/>
      <c r="AB32413" s="104"/>
      <c r="AC32413" s="104"/>
      <c r="AF32413" s="104"/>
      <c r="AG32413" s="104"/>
      <c r="AK32413" s="104"/>
      <c r="AL32413" s="104"/>
      <c r="AO32413" s="104"/>
      <c r="AP32413" s="104"/>
    </row>
    <row r="32414" spans="21:42" ht="15" customHeight="1" x14ac:dyDescent="0.25">
      <c r="U32414" s="104"/>
      <c r="AB32414" s="104"/>
      <c r="AC32414" s="104"/>
      <c r="AF32414" s="104"/>
      <c r="AG32414" s="104"/>
      <c r="AK32414" s="104"/>
      <c r="AL32414" s="104"/>
      <c r="AO32414" s="104"/>
      <c r="AP32414" s="104"/>
    </row>
    <row r="32415" spans="21:42" ht="15" customHeight="1" x14ac:dyDescent="0.25">
      <c r="U32415" s="104"/>
      <c r="AB32415" s="104"/>
      <c r="AC32415" s="104"/>
      <c r="AF32415" s="104"/>
      <c r="AG32415" s="104"/>
      <c r="AK32415" s="104"/>
      <c r="AL32415" s="104"/>
      <c r="AO32415" s="104"/>
      <c r="AP32415" s="104"/>
    </row>
    <row r="32416" spans="21:42" ht="15" customHeight="1" x14ac:dyDescent="0.25">
      <c r="U32416" s="104"/>
      <c r="AB32416" s="104"/>
      <c r="AC32416" s="104"/>
      <c r="AF32416" s="104"/>
      <c r="AG32416" s="104"/>
      <c r="AK32416" s="104"/>
      <c r="AL32416" s="104"/>
      <c r="AO32416" s="104"/>
      <c r="AP32416" s="104"/>
    </row>
    <row r="32417" spans="21:42" ht="15" customHeight="1" x14ac:dyDescent="0.25">
      <c r="U32417" s="104"/>
      <c r="AB32417" s="104"/>
      <c r="AC32417" s="104"/>
      <c r="AF32417" s="104"/>
      <c r="AG32417" s="104"/>
      <c r="AK32417" s="104"/>
      <c r="AL32417" s="104"/>
      <c r="AO32417" s="104"/>
      <c r="AP32417" s="104"/>
    </row>
    <row r="32418" spans="21:42" ht="15" customHeight="1" x14ac:dyDescent="0.25">
      <c r="U32418" s="104"/>
      <c r="AB32418" s="104"/>
      <c r="AC32418" s="104"/>
      <c r="AF32418" s="104"/>
      <c r="AG32418" s="104"/>
      <c r="AK32418" s="104"/>
      <c r="AL32418" s="104"/>
      <c r="AO32418" s="104"/>
      <c r="AP32418" s="104"/>
    </row>
    <row r="32419" spans="21:42" ht="15" customHeight="1" x14ac:dyDescent="0.25">
      <c r="U32419" s="104"/>
      <c r="AB32419" s="104"/>
      <c r="AC32419" s="104"/>
      <c r="AF32419" s="104"/>
      <c r="AG32419" s="104"/>
      <c r="AK32419" s="104"/>
      <c r="AL32419" s="104"/>
      <c r="AO32419" s="104"/>
      <c r="AP32419" s="104"/>
    </row>
    <row r="32420" spans="21:42" ht="15" customHeight="1" x14ac:dyDescent="0.25">
      <c r="U32420" s="104"/>
      <c r="AB32420" s="104"/>
      <c r="AC32420" s="104"/>
      <c r="AF32420" s="104"/>
      <c r="AG32420" s="104"/>
      <c r="AK32420" s="104"/>
      <c r="AL32420" s="104"/>
      <c r="AO32420" s="104"/>
      <c r="AP32420" s="104"/>
    </row>
    <row r="32421" spans="21:42" ht="15" customHeight="1" x14ac:dyDescent="0.25">
      <c r="U32421" s="104"/>
      <c r="AB32421" s="104"/>
      <c r="AC32421" s="104"/>
      <c r="AF32421" s="104"/>
      <c r="AG32421" s="104"/>
      <c r="AK32421" s="104"/>
      <c r="AL32421" s="104"/>
      <c r="AO32421" s="104"/>
      <c r="AP32421" s="104"/>
    </row>
    <row r="32422" spans="21:42" ht="15" customHeight="1" x14ac:dyDescent="0.25">
      <c r="U32422" s="104"/>
      <c r="AB32422" s="104"/>
      <c r="AC32422" s="104"/>
      <c r="AF32422" s="104"/>
      <c r="AG32422" s="104"/>
      <c r="AK32422" s="104"/>
      <c r="AL32422" s="104"/>
      <c r="AO32422" s="104"/>
      <c r="AP32422" s="104"/>
    </row>
    <row r="32423" spans="21:42" ht="15" customHeight="1" x14ac:dyDescent="0.25">
      <c r="U32423" s="104"/>
      <c r="AB32423" s="104"/>
      <c r="AC32423" s="104"/>
      <c r="AF32423" s="104"/>
      <c r="AG32423" s="104"/>
      <c r="AK32423" s="104"/>
      <c r="AL32423" s="104"/>
      <c r="AO32423" s="104"/>
      <c r="AP32423" s="104"/>
    </row>
    <row r="32424" spans="21:42" ht="15" customHeight="1" x14ac:dyDescent="0.25">
      <c r="U32424" s="104"/>
      <c r="AB32424" s="104"/>
      <c r="AC32424" s="104"/>
      <c r="AF32424" s="104"/>
      <c r="AG32424" s="104"/>
      <c r="AK32424" s="104"/>
      <c r="AL32424" s="104"/>
      <c r="AO32424" s="104"/>
      <c r="AP32424" s="104"/>
    </row>
    <row r="32425" spans="21:42" ht="15" customHeight="1" x14ac:dyDescent="0.25">
      <c r="U32425" s="104"/>
      <c r="AB32425" s="104"/>
      <c r="AC32425" s="104"/>
      <c r="AF32425" s="104"/>
      <c r="AG32425" s="104"/>
      <c r="AK32425" s="104"/>
      <c r="AL32425" s="104"/>
      <c r="AO32425" s="104"/>
      <c r="AP32425" s="104"/>
    </row>
    <row r="32426" spans="21:42" ht="15" customHeight="1" x14ac:dyDescent="0.25">
      <c r="U32426" s="104"/>
      <c r="AB32426" s="104"/>
      <c r="AC32426" s="104"/>
      <c r="AF32426" s="104"/>
      <c r="AG32426" s="104"/>
      <c r="AK32426" s="104"/>
      <c r="AL32426" s="104"/>
      <c r="AO32426" s="104"/>
      <c r="AP32426" s="104"/>
    </row>
    <row r="32427" spans="21:42" ht="15" customHeight="1" x14ac:dyDescent="0.25">
      <c r="U32427" s="104"/>
      <c r="AB32427" s="104"/>
      <c r="AC32427" s="104"/>
      <c r="AF32427" s="104"/>
      <c r="AG32427" s="104"/>
      <c r="AK32427" s="104"/>
      <c r="AL32427" s="104"/>
      <c r="AO32427" s="104"/>
      <c r="AP32427" s="104"/>
    </row>
    <row r="32428" spans="21:42" ht="15" customHeight="1" x14ac:dyDescent="0.25">
      <c r="U32428" s="104"/>
      <c r="AB32428" s="104"/>
      <c r="AC32428" s="104"/>
      <c r="AF32428" s="104"/>
      <c r="AG32428" s="104"/>
      <c r="AK32428" s="104"/>
      <c r="AL32428" s="104"/>
      <c r="AO32428" s="104"/>
      <c r="AP32428" s="104"/>
    </row>
    <row r="32429" spans="21:42" ht="15" customHeight="1" x14ac:dyDescent="0.25">
      <c r="U32429" s="104"/>
      <c r="AB32429" s="104"/>
      <c r="AC32429" s="104"/>
      <c r="AF32429" s="104"/>
      <c r="AG32429" s="104"/>
      <c r="AK32429" s="104"/>
      <c r="AL32429" s="104"/>
      <c r="AO32429" s="104"/>
      <c r="AP32429" s="104"/>
    </row>
    <row r="32430" spans="21:42" ht="15" customHeight="1" x14ac:dyDescent="0.25">
      <c r="U32430" s="104"/>
      <c r="AB32430" s="104"/>
      <c r="AC32430" s="104"/>
      <c r="AF32430" s="104"/>
      <c r="AG32430" s="104"/>
      <c r="AK32430" s="104"/>
      <c r="AL32430" s="104"/>
      <c r="AO32430" s="104"/>
      <c r="AP32430" s="104"/>
    </row>
    <row r="32431" spans="21:42" ht="15" customHeight="1" x14ac:dyDescent="0.25">
      <c r="U32431" s="104"/>
      <c r="AB32431" s="104"/>
      <c r="AC32431" s="104"/>
      <c r="AF32431" s="104"/>
      <c r="AG32431" s="104"/>
      <c r="AK32431" s="104"/>
      <c r="AL32431" s="104"/>
      <c r="AO32431" s="104"/>
      <c r="AP32431" s="104"/>
    </row>
    <row r="32432" spans="21:42" ht="15" customHeight="1" x14ac:dyDescent="0.25">
      <c r="U32432" s="104"/>
      <c r="AB32432" s="104"/>
      <c r="AC32432" s="104"/>
      <c r="AF32432" s="104"/>
      <c r="AG32432" s="104"/>
      <c r="AK32432" s="104"/>
      <c r="AL32432" s="104"/>
      <c r="AO32432" s="104"/>
      <c r="AP32432" s="104"/>
    </row>
    <row r="32433" spans="21:42" ht="15" customHeight="1" x14ac:dyDescent="0.25">
      <c r="U32433" s="104"/>
      <c r="AB32433" s="104"/>
      <c r="AC32433" s="104"/>
      <c r="AF32433" s="104"/>
      <c r="AG32433" s="104"/>
      <c r="AK32433" s="104"/>
      <c r="AL32433" s="104"/>
      <c r="AO32433" s="104"/>
      <c r="AP32433" s="104"/>
    </row>
    <row r="32434" spans="21:42" ht="15" customHeight="1" x14ac:dyDescent="0.25">
      <c r="U32434" s="104"/>
      <c r="AB32434" s="104"/>
      <c r="AC32434" s="104"/>
      <c r="AF32434" s="104"/>
      <c r="AG32434" s="104"/>
      <c r="AK32434" s="104"/>
      <c r="AL32434" s="104"/>
      <c r="AO32434" s="104"/>
      <c r="AP32434" s="104"/>
    </row>
    <row r="32435" spans="21:42" ht="15" customHeight="1" x14ac:dyDescent="0.25">
      <c r="U32435" s="104"/>
      <c r="AB32435" s="104"/>
      <c r="AC32435" s="104"/>
      <c r="AF32435" s="104"/>
      <c r="AG32435" s="104"/>
      <c r="AK32435" s="104"/>
      <c r="AL32435" s="104"/>
      <c r="AO32435" s="104"/>
      <c r="AP32435" s="104"/>
    </row>
    <row r="32436" spans="21:42" ht="15" customHeight="1" x14ac:dyDescent="0.25">
      <c r="U32436" s="104"/>
      <c r="AB32436" s="104"/>
      <c r="AC32436" s="104"/>
      <c r="AF32436" s="104"/>
      <c r="AG32436" s="104"/>
      <c r="AK32436" s="104"/>
      <c r="AL32436" s="104"/>
      <c r="AO32436" s="104"/>
      <c r="AP32436" s="104"/>
    </row>
    <row r="32437" spans="21:42" ht="15" customHeight="1" x14ac:dyDescent="0.25">
      <c r="U32437" s="104"/>
      <c r="AB32437" s="104"/>
      <c r="AC32437" s="104"/>
      <c r="AF32437" s="104"/>
      <c r="AG32437" s="104"/>
      <c r="AK32437" s="104"/>
      <c r="AL32437" s="104"/>
      <c r="AO32437" s="104"/>
      <c r="AP32437" s="104"/>
    </row>
    <row r="32438" spans="21:42" ht="15" customHeight="1" x14ac:dyDescent="0.25">
      <c r="U32438" s="104"/>
      <c r="AB32438" s="104"/>
      <c r="AC32438" s="104"/>
      <c r="AF32438" s="104"/>
      <c r="AG32438" s="104"/>
      <c r="AK32438" s="104"/>
      <c r="AL32438" s="104"/>
      <c r="AO32438" s="104"/>
      <c r="AP32438" s="104"/>
    </row>
    <row r="32439" spans="21:42" ht="15" customHeight="1" x14ac:dyDescent="0.25">
      <c r="U32439" s="104"/>
      <c r="AB32439" s="104"/>
      <c r="AC32439" s="104"/>
      <c r="AF32439" s="104"/>
      <c r="AG32439" s="104"/>
      <c r="AK32439" s="104"/>
      <c r="AL32439" s="104"/>
      <c r="AO32439" s="104"/>
      <c r="AP32439" s="104"/>
    </row>
    <row r="32440" spans="21:42" ht="15" customHeight="1" x14ac:dyDescent="0.25">
      <c r="U32440" s="104"/>
      <c r="AB32440" s="104"/>
      <c r="AC32440" s="104"/>
      <c r="AF32440" s="104"/>
      <c r="AG32440" s="104"/>
      <c r="AK32440" s="104"/>
      <c r="AL32440" s="104"/>
      <c r="AO32440" s="104"/>
      <c r="AP32440" s="104"/>
    </row>
    <row r="32441" spans="21:42" ht="15" customHeight="1" x14ac:dyDescent="0.25">
      <c r="U32441" s="104"/>
      <c r="AB32441" s="104"/>
      <c r="AC32441" s="104"/>
      <c r="AF32441" s="104"/>
      <c r="AG32441" s="104"/>
      <c r="AK32441" s="104"/>
      <c r="AL32441" s="104"/>
      <c r="AO32441" s="104"/>
      <c r="AP32441" s="104"/>
    </row>
    <row r="32442" spans="21:42" ht="15" customHeight="1" x14ac:dyDescent="0.25">
      <c r="U32442" s="104"/>
      <c r="AB32442" s="104"/>
      <c r="AC32442" s="104"/>
      <c r="AF32442" s="104"/>
      <c r="AG32442" s="104"/>
      <c r="AK32442" s="104"/>
      <c r="AL32442" s="104"/>
      <c r="AO32442" s="104"/>
      <c r="AP32442" s="104"/>
    </row>
    <row r="32443" spans="21:42" ht="15" customHeight="1" x14ac:dyDescent="0.25">
      <c r="U32443" s="104"/>
      <c r="AB32443" s="104"/>
      <c r="AC32443" s="104"/>
      <c r="AF32443" s="104"/>
      <c r="AG32443" s="104"/>
      <c r="AK32443" s="104"/>
      <c r="AL32443" s="104"/>
      <c r="AO32443" s="104"/>
      <c r="AP32443" s="104"/>
    </row>
    <row r="32444" spans="21:42" ht="15" customHeight="1" x14ac:dyDescent="0.25">
      <c r="U32444" s="104"/>
      <c r="AB32444" s="104"/>
      <c r="AC32444" s="104"/>
      <c r="AF32444" s="104"/>
      <c r="AG32444" s="104"/>
      <c r="AK32444" s="104"/>
      <c r="AL32444" s="104"/>
      <c r="AO32444" s="104"/>
      <c r="AP32444" s="104"/>
    </row>
    <row r="32445" spans="21:42" ht="15" customHeight="1" x14ac:dyDescent="0.25">
      <c r="U32445" s="104"/>
      <c r="AB32445" s="104"/>
      <c r="AC32445" s="104"/>
      <c r="AF32445" s="104"/>
      <c r="AG32445" s="104"/>
      <c r="AK32445" s="104"/>
      <c r="AL32445" s="104"/>
      <c r="AO32445" s="104"/>
      <c r="AP32445" s="104"/>
    </row>
    <row r="32446" spans="21:42" ht="15" customHeight="1" x14ac:dyDescent="0.25">
      <c r="U32446" s="104"/>
      <c r="AB32446" s="104"/>
      <c r="AC32446" s="104"/>
      <c r="AF32446" s="104"/>
      <c r="AG32446" s="104"/>
      <c r="AK32446" s="104"/>
      <c r="AL32446" s="104"/>
      <c r="AO32446" s="104"/>
      <c r="AP32446" s="104"/>
    </row>
    <row r="32447" spans="21:42" ht="15" customHeight="1" x14ac:dyDescent="0.25">
      <c r="U32447" s="104"/>
      <c r="AB32447" s="104"/>
      <c r="AC32447" s="104"/>
      <c r="AF32447" s="104"/>
      <c r="AG32447" s="104"/>
      <c r="AK32447" s="104"/>
      <c r="AL32447" s="104"/>
      <c r="AO32447" s="104"/>
      <c r="AP32447" s="104"/>
    </row>
    <row r="32448" spans="21:42" ht="15" customHeight="1" x14ac:dyDescent="0.25">
      <c r="U32448" s="104"/>
      <c r="AB32448" s="104"/>
      <c r="AC32448" s="104"/>
      <c r="AF32448" s="104"/>
      <c r="AG32448" s="104"/>
      <c r="AK32448" s="104"/>
      <c r="AL32448" s="104"/>
      <c r="AO32448" s="104"/>
      <c r="AP32448" s="104"/>
    </row>
    <row r="32449" spans="21:42" ht="15" customHeight="1" x14ac:dyDescent="0.25">
      <c r="U32449" s="104"/>
      <c r="AB32449" s="104"/>
      <c r="AC32449" s="104"/>
      <c r="AF32449" s="104"/>
      <c r="AG32449" s="104"/>
      <c r="AK32449" s="104"/>
      <c r="AL32449" s="104"/>
      <c r="AO32449" s="104"/>
      <c r="AP32449" s="104"/>
    </row>
    <row r="32450" spans="21:42" ht="15" customHeight="1" x14ac:dyDescent="0.25">
      <c r="U32450" s="104"/>
      <c r="AB32450" s="104"/>
      <c r="AC32450" s="104"/>
      <c r="AF32450" s="104"/>
      <c r="AG32450" s="104"/>
      <c r="AK32450" s="104"/>
      <c r="AL32450" s="104"/>
      <c r="AO32450" s="104"/>
      <c r="AP32450" s="104"/>
    </row>
    <row r="32451" spans="21:42" ht="15" customHeight="1" x14ac:dyDescent="0.25">
      <c r="U32451" s="104"/>
      <c r="AB32451" s="104"/>
      <c r="AC32451" s="104"/>
      <c r="AF32451" s="104"/>
      <c r="AG32451" s="104"/>
      <c r="AK32451" s="104"/>
      <c r="AL32451" s="104"/>
      <c r="AO32451" s="104"/>
      <c r="AP32451" s="104"/>
    </row>
    <row r="32452" spans="21:42" ht="15" customHeight="1" x14ac:dyDescent="0.25">
      <c r="U32452" s="104"/>
      <c r="AB32452" s="104"/>
      <c r="AC32452" s="104"/>
      <c r="AF32452" s="104"/>
      <c r="AG32452" s="104"/>
      <c r="AK32452" s="104"/>
      <c r="AL32452" s="104"/>
      <c r="AO32452" s="104"/>
      <c r="AP32452" s="104"/>
    </row>
    <row r="32453" spans="21:42" ht="15" customHeight="1" x14ac:dyDescent="0.25">
      <c r="U32453" s="104"/>
      <c r="AB32453" s="104"/>
      <c r="AC32453" s="104"/>
      <c r="AF32453" s="104"/>
      <c r="AG32453" s="104"/>
      <c r="AK32453" s="104"/>
      <c r="AL32453" s="104"/>
      <c r="AO32453" s="104"/>
      <c r="AP32453" s="104"/>
    </row>
    <row r="32454" spans="21:42" ht="15" customHeight="1" x14ac:dyDescent="0.25">
      <c r="U32454" s="104"/>
      <c r="AB32454" s="104"/>
      <c r="AC32454" s="104"/>
      <c r="AF32454" s="104"/>
      <c r="AG32454" s="104"/>
      <c r="AK32454" s="104"/>
      <c r="AL32454" s="104"/>
      <c r="AO32454" s="104"/>
      <c r="AP32454" s="104"/>
    </row>
    <row r="32455" spans="21:42" ht="15" customHeight="1" x14ac:dyDescent="0.25">
      <c r="U32455" s="104"/>
      <c r="AB32455" s="104"/>
      <c r="AC32455" s="104"/>
      <c r="AF32455" s="104"/>
      <c r="AG32455" s="104"/>
      <c r="AK32455" s="104"/>
      <c r="AL32455" s="104"/>
      <c r="AO32455" s="104"/>
      <c r="AP32455" s="104"/>
    </row>
    <row r="32456" spans="21:42" ht="15" customHeight="1" x14ac:dyDescent="0.25">
      <c r="U32456" s="104"/>
      <c r="AB32456" s="104"/>
      <c r="AC32456" s="104"/>
      <c r="AF32456" s="104"/>
      <c r="AG32456" s="104"/>
      <c r="AK32456" s="104"/>
      <c r="AL32456" s="104"/>
      <c r="AO32456" s="104"/>
      <c r="AP32456" s="104"/>
    </row>
    <row r="32457" spans="21:42" ht="15" customHeight="1" x14ac:dyDescent="0.25">
      <c r="U32457" s="104"/>
      <c r="AB32457" s="104"/>
      <c r="AC32457" s="104"/>
      <c r="AF32457" s="104"/>
      <c r="AG32457" s="104"/>
      <c r="AK32457" s="104"/>
      <c r="AL32457" s="104"/>
      <c r="AO32457" s="104"/>
      <c r="AP32457" s="104"/>
    </row>
    <row r="32458" spans="21:42" ht="15" customHeight="1" x14ac:dyDescent="0.25">
      <c r="U32458" s="104"/>
      <c r="AB32458" s="104"/>
      <c r="AC32458" s="104"/>
      <c r="AF32458" s="104"/>
      <c r="AG32458" s="104"/>
      <c r="AK32458" s="104"/>
      <c r="AL32458" s="104"/>
      <c r="AO32458" s="104"/>
      <c r="AP32458" s="104"/>
    </row>
    <row r="32459" spans="21:42" ht="15" customHeight="1" x14ac:dyDescent="0.25">
      <c r="U32459" s="104"/>
      <c r="AB32459" s="104"/>
      <c r="AC32459" s="104"/>
      <c r="AF32459" s="104"/>
      <c r="AG32459" s="104"/>
      <c r="AK32459" s="104"/>
      <c r="AL32459" s="104"/>
      <c r="AO32459" s="104"/>
      <c r="AP32459" s="104"/>
    </row>
    <row r="32460" spans="21:42" ht="15" customHeight="1" x14ac:dyDescent="0.25">
      <c r="U32460" s="104"/>
      <c r="AB32460" s="104"/>
      <c r="AC32460" s="104"/>
      <c r="AF32460" s="104"/>
      <c r="AG32460" s="104"/>
      <c r="AK32460" s="104"/>
      <c r="AL32460" s="104"/>
      <c r="AO32460" s="104"/>
      <c r="AP32460" s="104"/>
    </row>
    <row r="32461" spans="21:42" ht="15" customHeight="1" x14ac:dyDescent="0.25">
      <c r="U32461" s="104"/>
      <c r="AB32461" s="104"/>
      <c r="AC32461" s="104"/>
      <c r="AF32461" s="104"/>
      <c r="AG32461" s="104"/>
      <c r="AK32461" s="104"/>
      <c r="AL32461" s="104"/>
      <c r="AO32461" s="104"/>
      <c r="AP32461" s="104"/>
    </row>
    <row r="32462" spans="21:42" ht="15" customHeight="1" x14ac:dyDescent="0.25">
      <c r="U32462" s="104"/>
      <c r="AB32462" s="104"/>
      <c r="AC32462" s="104"/>
      <c r="AF32462" s="104"/>
      <c r="AG32462" s="104"/>
      <c r="AK32462" s="104"/>
      <c r="AL32462" s="104"/>
      <c r="AO32462" s="104"/>
      <c r="AP32462" s="104"/>
    </row>
    <row r="32463" spans="21:42" ht="15" customHeight="1" x14ac:dyDescent="0.25">
      <c r="U32463" s="104"/>
      <c r="AB32463" s="104"/>
      <c r="AC32463" s="104"/>
      <c r="AF32463" s="104"/>
      <c r="AG32463" s="104"/>
      <c r="AK32463" s="104"/>
      <c r="AL32463" s="104"/>
      <c r="AO32463" s="104"/>
      <c r="AP32463" s="104"/>
    </row>
    <row r="32464" spans="21:42" ht="15" customHeight="1" x14ac:dyDescent="0.25">
      <c r="U32464" s="104"/>
      <c r="AB32464" s="104"/>
      <c r="AC32464" s="104"/>
      <c r="AF32464" s="104"/>
      <c r="AG32464" s="104"/>
      <c r="AK32464" s="104"/>
      <c r="AL32464" s="104"/>
      <c r="AO32464" s="104"/>
      <c r="AP32464" s="104"/>
    </row>
    <row r="32465" spans="21:42" ht="15" customHeight="1" x14ac:dyDescent="0.25">
      <c r="U32465" s="104"/>
      <c r="AB32465" s="104"/>
      <c r="AC32465" s="104"/>
      <c r="AF32465" s="104"/>
      <c r="AG32465" s="104"/>
      <c r="AK32465" s="104"/>
      <c r="AL32465" s="104"/>
      <c r="AO32465" s="104"/>
      <c r="AP32465" s="104"/>
    </row>
    <row r="32466" spans="21:42" ht="15" customHeight="1" x14ac:dyDescent="0.25">
      <c r="U32466" s="104"/>
      <c r="AB32466" s="104"/>
      <c r="AC32466" s="104"/>
      <c r="AF32466" s="104"/>
      <c r="AG32466" s="104"/>
      <c r="AK32466" s="104"/>
      <c r="AL32466" s="104"/>
      <c r="AO32466" s="104"/>
      <c r="AP32466" s="104"/>
    </row>
    <row r="32467" spans="21:42" ht="15" customHeight="1" x14ac:dyDescent="0.25">
      <c r="U32467" s="104"/>
      <c r="AB32467" s="104"/>
      <c r="AC32467" s="104"/>
      <c r="AF32467" s="104"/>
      <c r="AG32467" s="104"/>
      <c r="AK32467" s="104"/>
      <c r="AL32467" s="104"/>
      <c r="AO32467" s="104"/>
      <c r="AP32467" s="104"/>
    </row>
    <row r="32468" spans="21:42" ht="15" customHeight="1" x14ac:dyDescent="0.25">
      <c r="U32468" s="104"/>
      <c r="AB32468" s="104"/>
      <c r="AC32468" s="104"/>
      <c r="AF32468" s="104"/>
      <c r="AG32468" s="104"/>
      <c r="AK32468" s="104"/>
      <c r="AL32468" s="104"/>
      <c r="AO32468" s="104"/>
      <c r="AP32468" s="104"/>
    </row>
    <row r="32469" spans="21:42" ht="15" customHeight="1" x14ac:dyDescent="0.25">
      <c r="U32469" s="104"/>
      <c r="AB32469" s="104"/>
      <c r="AC32469" s="104"/>
      <c r="AF32469" s="104"/>
      <c r="AG32469" s="104"/>
      <c r="AK32469" s="104"/>
      <c r="AL32469" s="104"/>
      <c r="AO32469" s="104"/>
      <c r="AP32469" s="104"/>
    </row>
    <row r="32470" spans="21:42" ht="15" customHeight="1" x14ac:dyDescent="0.25">
      <c r="U32470" s="104"/>
      <c r="AB32470" s="104"/>
      <c r="AC32470" s="104"/>
      <c r="AF32470" s="104"/>
      <c r="AG32470" s="104"/>
      <c r="AK32470" s="104"/>
      <c r="AL32470" s="104"/>
      <c r="AO32470" s="104"/>
      <c r="AP32470" s="104"/>
    </row>
    <row r="32471" spans="21:42" ht="15" customHeight="1" x14ac:dyDescent="0.25">
      <c r="U32471" s="104"/>
      <c r="AB32471" s="104"/>
      <c r="AC32471" s="104"/>
      <c r="AF32471" s="104"/>
      <c r="AG32471" s="104"/>
      <c r="AK32471" s="104"/>
      <c r="AL32471" s="104"/>
      <c r="AO32471" s="104"/>
      <c r="AP32471" s="104"/>
    </row>
    <row r="32472" spans="21:42" ht="15" customHeight="1" x14ac:dyDescent="0.25">
      <c r="U32472" s="104"/>
      <c r="AB32472" s="104"/>
      <c r="AC32472" s="104"/>
      <c r="AF32472" s="104"/>
      <c r="AG32472" s="104"/>
      <c r="AK32472" s="104"/>
      <c r="AL32472" s="104"/>
      <c r="AO32472" s="104"/>
      <c r="AP32472" s="104"/>
    </row>
    <row r="32473" spans="21:42" ht="15" customHeight="1" x14ac:dyDescent="0.25">
      <c r="U32473" s="104"/>
      <c r="AB32473" s="104"/>
      <c r="AC32473" s="104"/>
      <c r="AF32473" s="104"/>
      <c r="AG32473" s="104"/>
      <c r="AK32473" s="104"/>
      <c r="AL32473" s="104"/>
      <c r="AO32473" s="104"/>
      <c r="AP32473" s="104"/>
    </row>
    <row r="32474" spans="21:42" ht="15" customHeight="1" x14ac:dyDescent="0.25">
      <c r="U32474" s="104"/>
      <c r="AB32474" s="104"/>
      <c r="AC32474" s="104"/>
      <c r="AF32474" s="104"/>
      <c r="AG32474" s="104"/>
      <c r="AK32474" s="104"/>
      <c r="AL32474" s="104"/>
      <c r="AO32474" s="104"/>
      <c r="AP32474" s="104"/>
    </row>
    <row r="32475" spans="21:42" ht="15" customHeight="1" x14ac:dyDescent="0.25">
      <c r="U32475" s="104"/>
      <c r="AB32475" s="104"/>
      <c r="AC32475" s="104"/>
      <c r="AF32475" s="104"/>
      <c r="AG32475" s="104"/>
      <c r="AK32475" s="104"/>
      <c r="AL32475" s="104"/>
      <c r="AO32475" s="104"/>
      <c r="AP32475" s="104"/>
    </row>
    <row r="32476" spans="21:42" ht="15" customHeight="1" x14ac:dyDescent="0.25">
      <c r="U32476" s="104"/>
      <c r="AB32476" s="104"/>
      <c r="AC32476" s="104"/>
      <c r="AF32476" s="104"/>
      <c r="AG32476" s="104"/>
      <c r="AK32476" s="104"/>
      <c r="AL32476" s="104"/>
      <c r="AO32476" s="104"/>
      <c r="AP32476" s="104"/>
    </row>
    <row r="32477" spans="21:42" ht="15" customHeight="1" x14ac:dyDescent="0.25">
      <c r="U32477" s="104"/>
      <c r="AB32477" s="104"/>
      <c r="AC32477" s="104"/>
      <c r="AF32477" s="104"/>
      <c r="AG32477" s="104"/>
      <c r="AK32477" s="104"/>
      <c r="AL32477" s="104"/>
      <c r="AO32477" s="104"/>
      <c r="AP32477" s="104"/>
    </row>
    <row r="32478" spans="21:42" ht="15" customHeight="1" x14ac:dyDescent="0.25">
      <c r="U32478" s="104"/>
      <c r="AB32478" s="104"/>
      <c r="AC32478" s="104"/>
      <c r="AF32478" s="104"/>
      <c r="AG32478" s="104"/>
      <c r="AK32478" s="104"/>
      <c r="AL32478" s="104"/>
      <c r="AO32478" s="104"/>
      <c r="AP32478" s="104"/>
    </row>
    <row r="32479" spans="21:42" ht="15" customHeight="1" x14ac:dyDescent="0.25">
      <c r="U32479" s="104"/>
      <c r="AB32479" s="104"/>
      <c r="AC32479" s="104"/>
      <c r="AF32479" s="104"/>
      <c r="AG32479" s="104"/>
      <c r="AK32479" s="104"/>
      <c r="AL32479" s="104"/>
      <c r="AO32479" s="104"/>
      <c r="AP32479" s="104"/>
    </row>
    <row r="32480" spans="21:42" ht="15" customHeight="1" x14ac:dyDescent="0.25">
      <c r="U32480" s="104"/>
      <c r="AB32480" s="104"/>
      <c r="AC32480" s="104"/>
      <c r="AF32480" s="104"/>
      <c r="AG32480" s="104"/>
      <c r="AK32480" s="104"/>
      <c r="AL32480" s="104"/>
      <c r="AO32480" s="104"/>
      <c r="AP32480" s="104"/>
    </row>
    <row r="32481" spans="21:42" ht="15" customHeight="1" x14ac:dyDescent="0.25">
      <c r="U32481" s="104"/>
      <c r="AB32481" s="104"/>
      <c r="AC32481" s="104"/>
      <c r="AF32481" s="104"/>
      <c r="AG32481" s="104"/>
      <c r="AK32481" s="104"/>
      <c r="AL32481" s="104"/>
      <c r="AO32481" s="104"/>
      <c r="AP32481" s="104"/>
    </row>
    <row r="32482" spans="21:42" ht="15" customHeight="1" x14ac:dyDescent="0.25">
      <c r="U32482" s="104"/>
      <c r="AB32482" s="104"/>
      <c r="AC32482" s="104"/>
      <c r="AF32482" s="104"/>
      <c r="AG32482" s="104"/>
      <c r="AK32482" s="104"/>
      <c r="AL32482" s="104"/>
      <c r="AO32482" s="104"/>
      <c r="AP32482" s="104"/>
    </row>
    <row r="32483" spans="21:42" ht="15" customHeight="1" x14ac:dyDescent="0.25">
      <c r="U32483" s="104"/>
      <c r="AB32483" s="104"/>
      <c r="AC32483" s="104"/>
      <c r="AF32483" s="104"/>
      <c r="AG32483" s="104"/>
      <c r="AK32483" s="104"/>
      <c r="AL32483" s="104"/>
      <c r="AO32483" s="104"/>
      <c r="AP32483" s="104"/>
    </row>
    <row r="32484" spans="21:42" ht="15" customHeight="1" x14ac:dyDescent="0.25">
      <c r="U32484" s="104"/>
      <c r="AB32484" s="104"/>
      <c r="AC32484" s="104"/>
      <c r="AF32484" s="104"/>
      <c r="AG32484" s="104"/>
      <c r="AK32484" s="104"/>
      <c r="AL32484" s="104"/>
      <c r="AO32484" s="104"/>
      <c r="AP32484" s="104"/>
    </row>
    <row r="32485" spans="21:42" ht="15" customHeight="1" x14ac:dyDescent="0.25">
      <c r="U32485" s="104"/>
      <c r="AB32485" s="104"/>
      <c r="AC32485" s="104"/>
      <c r="AF32485" s="104"/>
      <c r="AG32485" s="104"/>
      <c r="AK32485" s="104"/>
      <c r="AL32485" s="104"/>
      <c r="AO32485" s="104"/>
      <c r="AP32485" s="104"/>
    </row>
    <row r="32486" spans="21:42" ht="15" customHeight="1" x14ac:dyDescent="0.25">
      <c r="U32486" s="104"/>
      <c r="AB32486" s="104"/>
      <c r="AC32486" s="104"/>
      <c r="AF32486" s="104"/>
      <c r="AG32486" s="104"/>
      <c r="AK32486" s="104"/>
      <c r="AL32486" s="104"/>
      <c r="AO32486" s="104"/>
      <c r="AP32486" s="104"/>
    </row>
    <row r="32487" spans="21:42" ht="15" customHeight="1" x14ac:dyDescent="0.25">
      <c r="U32487" s="104"/>
      <c r="AB32487" s="104"/>
      <c r="AC32487" s="104"/>
      <c r="AF32487" s="104"/>
      <c r="AG32487" s="104"/>
      <c r="AK32487" s="104"/>
      <c r="AL32487" s="104"/>
      <c r="AO32487" s="104"/>
      <c r="AP32487" s="104"/>
    </row>
    <row r="32488" spans="21:42" ht="15" customHeight="1" x14ac:dyDescent="0.25">
      <c r="U32488" s="104"/>
      <c r="AB32488" s="104"/>
      <c r="AC32488" s="104"/>
      <c r="AF32488" s="104"/>
      <c r="AG32488" s="104"/>
      <c r="AK32488" s="104"/>
      <c r="AL32488" s="104"/>
      <c r="AO32488" s="104"/>
      <c r="AP32488" s="104"/>
    </row>
    <row r="32489" spans="21:42" ht="15" customHeight="1" x14ac:dyDescent="0.25">
      <c r="U32489" s="104"/>
      <c r="AB32489" s="104"/>
      <c r="AC32489" s="104"/>
      <c r="AF32489" s="104"/>
      <c r="AG32489" s="104"/>
      <c r="AK32489" s="104"/>
      <c r="AL32489" s="104"/>
      <c r="AO32489" s="104"/>
      <c r="AP32489" s="104"/>
    </row>
    <row r="32490" spans="21:42" ht="15" customHeight="1" x14ac:dyDescent="0.25">
      <c r="U32490" s="104"/>
      <c r="AB32490" s="104"/>
      <c r="AC32490" s="104"/>
      <c r="AF32490" s="104"/>
      <c r="AG32490" s="104"/>
      <c r="AK32490" s="104"/>
      <c r="AL32490" s="104"/>
      <c r="AO32490" s="104"/>
      <c r="AP32490" s="104"/>
    </row>
    <row r="32491" spans="21:42" ht="15" customHeight="1" x14ac:dyDescent="0.25">
      <c r="U32491" s="104"/>
      <c r="AB32491" s="104"/>
      <c r="AC32491" s="104"/>
      <c r="AF32491" s="104"/>
      <c r="AG32491" s="104"/>
      <c r="AK32491" s="104"/>
      <c r="AL32491" s="104"/>
      <c r="AO32491" s="104"/>
      <c r="AP32491" s="104"/>
    </row>
    <row r="32492" spans="21:42" ht="15" customHeight="1" x14ac:dyDescent="0.25">
      <c r="U32492" s="104"/>
      <c r="AB32492" s="104"/>
      <c r="AC32492" s="104"/>
      <c r="AF32492" s="104"/>
      <c r="AG32492" s="104"/>
      <c r="AK32492" s="104"/>
      <c r="AL32492" s="104"/>
      <c r="AO32492" s="104"/>
      <c r="AP32492" s="104"/>
    </row>
    <row r="32493" spans="21:42" ht="15" customHeight="1" x14ac:dyDescent="0.25">
      <c r="U32493" s="104"/>
      <c r="AB32493" s="104"/>
      <c r="AC32493" s="104"/>
      <c r="AF32493" s="104"/>
      <c r="AG32493" s="104"/>
      <c r="AK32493" s="104"/>
      <c r="AL32493" s="104"/>
      <c r="AO32493" s="104"/>
      <c r="AP32493" s="104"/>
    </row>
    <row r="32494" spans="21:42" ht="15" customHeight="1" x14ac:dyDescent="0.25">
      <c r="U32494" s="104"/>
      <c r="AB32494" s="104"/>
      <c r="AC32494" s="104"/>
      <c r="AF32494" s="104"/>
      <c r="AG32494" s="104"/>
      <c r="AK32494" s="104"/>
      <c r="AL32494" s="104"/>
      <c r="AO32494" s="104"/>
      <c r="AP32494" s="104"/>
    </row>
    <row r="32495" spans="21:42" ht="15" customHeight="1" x14ac:dyDescent="0.25">
      <c r="U32495" s="104"/>
      <c r="AB32495" s="104"/>
      <c r="AC32495" s="104"/>
      <c r="AF32495" s="104"/>
      <c r="AG32495" s="104"/>
      <c r="AK32495" s="104"/>
      <c r="AL32495" s="104"/>
      <c r="AO32495" s="104"/>
      <c r="AP32495" s="104"/>
    </row>
    <row r="32496" spans="21:42" ht="15" customHeight="1" x14ac:dyDescent="0.25">
      <c r="U32496" s="104"/>
      <c r="AB32496" s="104"/>
      <c r="AC32496" s="104"/>
      <c r="AF32496" s="104"/>
      <c r="AG32496" s="104"/>
      <c r="AK32496" s="104"/>
      <c r="AL32496" s="104"/>
      <c r="AO32496" s="104"/>
      <c r="AP32496" s="104"/>
    </row>
    <row r="32497" spans="21:42" ht="15" customHeight="1" x14ac:dyDescent="0.25">
      <c r="U32497" s="104"/>
      <c r="AB32497" s="104"/>
      <c r="AC32497" s="104"/>
      <c r="AF32497" s="104"/>
      <c r="AG32497" s="104"/>
      <c r="AK32497" s="104"/>
      <c r="AL32497" s="104"/>
      <c r="AO32497" s="104"/>
      <c r="AP32497" s="104"/>
    </row>
    <row r="32498" spans="21:42" ht="15" customHeight="1" x14ac:dyDescent="0.25">
      <c r="U32498" s="104"/>
      <c r="AB32498" s="104"/>
      <c r="AC32498" s="104"/>
      <c r="AF32498" s="104"/>
      <c r="AG32498" s="104"/>
      <c r="AK32498" s="104"/>
      <c r="AL32498" s="104"/>
      <c r="AO32498" s="104"/>
      <c r="AP32498" s="104"/>
    </row>
    <row r="32499" spans="21:42" ht="15" customHeight="1" x14ac:dyDescent="0.25">
      <c r="U32499" s="104"/>
      <c r="AB32499" s="104"/>
      <c r="AC32499" s="104"/>
      <c r="AF32499" s="104"/>
      <c r="AG32499" s="104"/>
      <c r="AK32499" s="104"/>
      <c r="AL32499" s="104"/>
      <c r="AO32499" s="104"/>
      <c r="AP32499" s="104"/>
    </row>
    <row r="32500" spans="21:42" ht="15" customHeight="1" x14ac:dyDescent="0.25">
      <c r="U32500" s="104"/>
      <c r="AB32500" s="104"/>
      <c r="AC32500" s="104"/>
      <c r="AF32500" s="104"/>
      <c r="AG32500" s="104"/>
      <c r="AK32500" s="104"/>
      <c r="AL32500" s="104"/>
      <c r="AO32500" s="104"/>
      <c r="AP32500" s="104"/>
    </row>
    <row r="32501" spans="21:42" ht="15" customHeight="1" x14ac:dyDescent="0.25">
      <c r="U32501" s="104"/>
      <c r="AB32501" s="104"/>
      <c r="AC32501" s="104"/>
      <c r="AF32501" s="104"/>
      <c r="AG32501" s="104"/>
      <c r="AK32501" s="104"/>
      <c r="AL32501" s="104"/>
      <c r="AO32501" s="104"/>
      <c r="AP32501" s="104"/>
    </row>
    <row r="32502" spans="21:42" ht="15" customHeight="1" x14ac:dyDescent="0.25">
      <c r="U32502" s="104"/>
      <c r="AB32502" s="104"/>
      <c r="AC32502" s="104"/>
      <c r="AF32502" s="104"/>
      <c r="AG32502" s="104"/>
      <c r="AK32502" s="104"/>
      <c r="AL32502" s="104"/>
      <c r="AO32502" s="104"/>
      <c r="AP32502" s="104"/>
    </row>
    <row r="32503" spans="21:42" ht="15" customHeight="1" x14ac:dyDescent="0.25">
      <c r="U32503" s="104"/>
      <c r="AB32503" s="104"/>
      <c r="AC32503" s="104"/>
      <c r="AF32503" s="104"/>
      <c r="AG32503" s="104"/>
      <c r="AK32503" s="104"/>
      <c r="AL32503" s="104"/>
      <c r="AO32503" s="104"/>
      <c r="AP32503" s="104"/>
    </row>
    <row r="32504" spans="21:42" ht="15" customHeight="1" x14ac:dyDescent="0.25">
      <c r="U32504" s="104"/>
      <c r="AB32504" s="104"/>
      <c r="AC32504" s="104"/>
      <c r="AF32504" s="104"/>
      <c r="AG32504" s="104"/>
      <c r="AK32504" s="104"/>
      <c r="AL32504" s="104"/>
      <c r="AO32504" s="104"/>
      <c r="AP32504" s="104"/>
    </row>
    <row r="32505" spans="21:42" ht="15" customHeight="1" x14ac:dyDescent="0.25">
      <c r="U32505" s="104"/>
      <c r="AB32505" s="104"/>
      <c r="AC32505" s="104"/>
      <c r="AF32505" s="104"/>
      <c r="AG32505" s="104"/>
      <c r="AK32505" s="104"/>
      <c r="AL32505" s="104"/>
      <c r="AO32505" s="104"/>
      <c r="AP32505" s="104"/>
    </row>
    <row r="32506" spans="21:42" ht="15" customHeight="1" x14ac:dyDescent="0.25">
      <c r="U32506" s="104"/>
      <c r="AB32506" s="104"/>
      <c r="AC32506" s="104"/>
      <c r="AF32506" s="104"/>
      <c r="AG32506" s="104"/>
      <c r="AK32506" s="104"/>
      <c r="AL32506" s="104"/>
      <c r="AO32506" s="104"/>
      <c r="AP32506" s="104"/>
    </row>
    <row r="32507" spans="21:42" ht="15" customHeight="1" x14ac:dyDescent="0.25">
      <c r="U32507" s="104"/>
      <c r="AB32507" s="104"/>
      <c r="AC32507" s="104"/>
      <c r="AF32507" s="104"/>
      <c r="AG32507" s="104"/>
      <c r="AK32507" s="104"/>
      <c r="AL32507" s="104"/>
      <c r="AO32507" s="104"/>
      <c r="AP32507" s="104"/>
    </row>
    <row r="32508" spans="21:42" ht="15" customHeight="1" x14ac:dyDescent="0.25">
      <c r="U32508" s="104"/>
      <c r="AB32508" s="104"/>
      <c r="AC32508" s="104"/>
      <c r="AF32508" s="104"/>
      <c r="AG32508" s="104"/>
      <c r="AK32508" s="104"/>
      <c r="AL32508" s="104"/>
      <c r="AO32508" s="104"/>
      <c r="AP32508" s="104"/>
    </row>
    <row r="32509" spans="21:42" ht="15" customHeight="1" x14ac:dyDescent="0.25">
      <c r="U32509" s="104"/>
      <c r="AB32509" s="104"/>
      <c r="AC32509" s="104"/>
      <c r="AF32509" s="104"/>
      <c r="AG32509" s="104"/>
      <c r="AK32509" s="104"/>
      <c r="AL32509" s="104"/>
      <c r="AO32509" s="104"/>
      <c r="AP32509" s="104"/>
    </row>
    <row r="32510" spans="21:42" ht="15" customHeight="1" x14ac:dyDescent="0.25">
      <c r="U32510" s="104"/>
      <c r="AB32510" s="104"/>
      <c r="AC32510" s="104"/>
      <c r="AF32510" s="104"/>
      <c r="AG32510" s="104"/>
      <c r="AK32510" s="104"/>
      <c r="AL32510" s="104"/>
      <c r="AO32510" s="104"/>
      <c r="AP32510" s="104"/>
    </row>
    <row r="32511" spans="21:42" ht="15" customHeight="1" x14ac:dyDescent="0.25">
      <c r="U32511" s="104"/>
      <c r="AB32511" s="104"/>
      <c r="AC32511" s="104"/>
      <c r="AF32511" s="104"/>
      <c r="AG32511" s="104"/>
      <c r="AK32511" s="104"/>
      <c r="AL32511" s="104"/>
      <c r="AO32511" s="104"/>
      <c r="AP32511" s="104"/>
    </row>
    <row r="32512" spans="21:42" ht="15" customHeight="1" x14ac:dyDescent="0.25">
      <c r="U32512" s="104"/>
      <c r="AB32512" s="104"/>
      <c r="AC32512" s="104"/>
      <c r="AF32512" s="104"/>
      <c r="AG32512" s="104"/>
      <c r="AK32512" s="104"/>
      <c r="AL32512" s="104"/>
      <c r="AO32512" s="104"/>
      <c r="AP32512" s="104"/>
    </row>
    <row r="32513" spans="21:42" ht="15" customHeight="1" x14ac:dyDescent="0.25">
      <c r="U32513" s="104"/>
      <c r="AB32513" s="104"/>
      <c r="AC32513" s="104"/>
      <c r="AF32513" s="104"/>
      <c r="AG32513" s="104"/>
      <c r="AK32513" s="104"/>
      <c r="AL32513" s="104"/>
      <c r="AO32513" s="104"/>
      <c r="AP32513" s="104"/>
    </row>
    <row r="32514" spans="21:42" ht="15" customHeight="1" x14ac:dyDescent="0.25">
      <c r="U32514" s="104"/>
      <c r="AB32514" s="104"/>
      <c r="AC32514" s="104"/>
      <c r="AF32514" s="104"/>
      <c r="AG32514" s="104"/>
      <c r="AK32514" s="104"/>
      <c r="AL32514" s="104"/>
      <c r="AO32514" s="104"/>
      <c r="AP32514" s="104"/>
    </row>
    <row r="32515" spans="21:42" ht="15" customHeight="1" x14ac:dyDescent="0.25">
      <c r="U32515" s="104"/>
      <c r="AB32515" s="104"/>
      <c r="AC32515" s="104"/>
      <c r="AF32515" s="104"/>
      <c r="AG32515" s="104"/>
      <c r="AK32515" s="104"/>
      <c r="AL32515" s="104"/>
      <c r="AO32515" s="104"/>
      <c r="AP32515" s="104"/>
    </row>
    <row r="32516" spans="21:42" ht="15" customHeight="1" x14ac:dyDescent="0.25">
      <c r="U32516" s="104"/>
      <c r="AB32516" s="104"/>
      <c r="AC32516" s="104"/>
      <c r="AF32516" s="104"/>
      <c r="AG32516" s="104"/>
      <c r="AK32516" s="104"/>
      <c r="AL32516" s="104"/>
      <c r="AO32516" s="104"/>
      <c r="AP32516" s="104"/>
    </row>
    <row r="32517" spans="21:42" ht="15" customHeight="1" x14ac:dyDescent="0.25">
      <c r="U32517" s="104"/>
      <c r="AB32517" s="104"/>
      <c r="AC32517" s="104"/>
      <c r="AF32517" s="104"/>
      <c r="AG32517" s="104"/>
      <c r="AK32517" s="104"/>
      <c r="AL32517" s="104"/>
      <c r="AO32517" s="104"/>
      <c r="AP32517" s="104"/>
    </row>
    <row r="32518" spans="21:42" ht="15" customHeight="1" x14ac:dyDescent="0.25">
      <c r="U32518" s="104"/>
      <c r="AB32518" s="104"/>
      <c r="AC32518" s="104"/>
      <c r="AF32518" s="104"/>
      <c r="AG32518" s="104"/>
      <c r="AK32518" s="104"/>
      <c r="AL32518" s="104"/>
      <c r="AO32518" s="104"/>
      <c r="AP32518" s="104"/>
    </row>
    <row r="32519" spans="21:42" ht="15" customHeight="1" x14ac:dyDescent="0.25">
      <c r="U32519" s="104"/>
      <c r="AB32519" s="104"/>
      <c r="AC32519" s="104"/>
      <c r="AF32519" s="104"/>
      <c r="AG32519" s="104"/>
      <c r="AK32519" s="104"/>
      <c r="AL32519" s="104"/>
      <c r="AO32519" s="104"/>
      <c r="AP32519" s="104"/>
    </row>
    <row r="32520" spans="21:42" ht="15" customHeight="1" x14ac:dyDescent="0.25">
      <c r="U32520" s="104"/>
      <c r="AB32520" s="104"/>
      <c r="AC32520" s="104"/>
      <c r="AF32520" s="104"/>
      <c r="AG32520" s="104"/>
      <c r="AK32520" s="104"/>
      <c r="AL32520" s="104"/>
      <c r="AO32520" s="104"/>
      <c r="AP32520" s="104"/>
    </row>
    <row r="32521" spans="21:42" ht="15" customHeight="1" x14ac:dyDescent="0.25">
      <c r="U32521" s="104"/>
      <c r="AB32521" s="104"/>
      <c r="AC32521" s="104"/>
      <c r="AF32521" s="104"/>
      <c r="AG32521" s="104"/>
      <c r="AK32521" s="104"/>
      <c r="AL32521" s="104"/>
      <c r="AO32521" s="104"/>
      <c r="AP32521" s="104"/>
    </row>
    <row r="32522" spans="21:42" ht="15" customHeight="1" x14ac:dyDescent="0.25">
      <c r="U32522" s="104"/>
      <c r="AB32522" s="104"/>
      <c r="AC32522" s="104"/>
      <c r="AF32522" s="104"/>
      <c r="AG32522" s="104"/>
      <c r="AK32522" s="104"/>
      <c r="AL32522" s="104"/>
      <c r="AO32522" s="104"/>
      <c r="AP32522" s="104"/>
    </row>
    <row r="32523" spans="21:42" ht="15" customHeight="1" x14ac:dyDescent="0.25">
      <c r="U32523" s="104"/>
      <c r="AB32523" s="104"/>
      <c r="AC32523" s="104"/>
      <c r="AF32523" s="104"/>
      <c r="AG32523" s="104"/>
      <c r="AK32523" s="104"/>
      <c r="AL32523" s="104"/>
      <c r="AO32523" s="104"/>
      <c r="AP32523" s="104"/>
    </row>
    <row r="32524" spans="21:42" ht="15" customHeight="1" x14ac:dyDescent="0.25">
      <c r="U32524" s="104"/>
      <c r="AB32524" s="104"/>
      <c r="AC32524" s="104"/>
      <c r="AF32524" s="104"/>
      <c r="AG32524" s="104"/>
      <c r="AK32524" s="104"/>
      <c r="AL32524" s="104"/>
      <c r="AO32524" s="104"/>
      <c r="AP32524" s="104"/>
    </row>
    <row r="32525" spans="21:42" ht="15" customHeight="1" x14ac:dyDescent="0.25">
      <c r="U32525" s="104"/>
      <c r="AB32525" s="104"/>
      <c r="AC32525" s="104"/>
      <c r="AF32525" s="104"/>
      <c r="AG32525" s="104"/>
      <c r="AK32525" s="104"/>
      <c r="AL32525" s="104"/>
      <c r="AO32525" s="104"/>
      <c r="AP32525" s="104"/>
    </row>
    <row r="32526" spans="21:42" ht="15" customHeight="1" x14ac:dyDescent="0.25">
      <c r="U32526" s="104"/>
      <c r="AB32526" s="104"/>
      <c r="AC32526" s="104"/>
      <c r="AF32526" s="104"/>
      <c r="AG32526" s="104"/>
      <c r="AK32526" s="104"/>
      <c r="AL32526" s="104"/>
      <c r="AO32526" s="104"/>
      <c r="AP32526" s="104"/>
    </row>
    <row r="32527" spans="21:42" ht="15" customHeight="1" x14ac:dyDescent="0.25">
      <c r="U32527" s="104"/>
      <c r="AB32527" s="104"/>
      <c r="AC32527" s="104"/>
      <c r="AF32527" s="104"/>
      <c r="AG32527" s="104"/>
      <c r="AK32527" s="104"/>
      <c r="AL32527" s="104"/>
      <c r="AO32527" s="104"/>
      <c r="AP32527" s="104"/>
    </row>
    <row r="32528" spans="21:42" ht="15" customHeight="1" x14ac:dyDescent="0.25">
      <c r="U32528" s="104"/>
      <c r="AB32528" s="104"/>
      <c r="AC32528" s="104"/>
      <c r="AF32528" s="104"/>
      <c r="AG32528" s="104"/>
      <c r="AK32528" s="104"/>
      <c r="AL32528" s="104"/>
      <c r="AO32528" s="104"/>
      <c r="AP32528" s="104"/>
    </row>
    <row r="32529" spans="21:42" ht="15" customHeight="1" x14ac:dyDescent="0.25">
      <c r="U32529" s="104"/>
      <c r="AB32529" s="104"/>
      <c r="AC32529" s="104"/>
      <c r="AF32529" s="104"/>
      <c r="AG32529" s="104"/>
      <c r="AK32529" s="104"/>
      <c r="AL32529" s="104"/>
      <c r="AO32529" s="104"/>
      <c r="AP32529" s="104"/>
    </row>
    <row r="32530" spans="21:42" ht="15" customHeight="1" x14ac:dyDescent="0.25">
      <c r="U32530" s="104"/>
      <c r="AB32530" s="104"/>
      <c r="AC32530" s="104"/>
      <c r="AF32530" s="104"/>
      <c r="AG32530" s="104"/>
      <c r="AK32530" s="104"/>
      <c r="AL32530" s="104"/>
      <c r="AO32530" s="104"/>
      <c r="AP32530" s="104"/>
    </row>
    <row r="32531" spans="21:42" ht="15" customHeight="1" x14ac:dyDescent="0.25">
      <c r="U32531" s="104"/>
      <c r="AB32531" s="104"/>
      <c r="AC32531" s="104"/>
      <c r="AF32531" s="104"/>
      <c r="AG32531" s="104"/>
      <c r="AK32531" s="104"/>
      <c r="AL32531" s="104"/>
      <c r="AO32531" s="104"/>
      <c r="AP32531" s="104"/>
    </row>
    <row r="32532" spans="21:42" ht="15" customHeight="1" x14ac:dyDescent="0.25">
      <c r="U32532" s="104"/>
      <c r="AB32532" s="104"/>
      <c r="AC32532" s="104"/>
      <c r="AF32532" s="104"/>
      <c r="AG32532" s="104"/>
      <c r="AK32532" s="104"/>
      <c r="AL32532" s="104"/>
      <c r="AO32532" s="104"/>
      <c r="AP32532" s="104"/>
    </row>
    <row r="32533" spans="21:42" ht="15" customHeight="1" x14ac:dyDescent="0.25">
      <c r="U32533" s="104"/>
      <c r="AB32533" s="104"/>
      <c r="AC32533" s="104"/>
      <c r="AF32533" s="104"/>
      <c r="AG32533" s="104"/>
      <c r="AK32533" s="104"/>
      <c r="AL32533" s="104"/>
      <c r="AO32533" s="104"/>
      <c r="AP32533" s="104"/>
    </row>
    <row r="32534" spans="21:42" ht="15" customHeight="1" x14ac:dyDescent="0.25">
      <c r="U32534" s="104"/>
      <c r="AB32534" s="104"/>
      <c r="AC32534" s="104"/>
      <c r="AF32534" s="104"/>
      <c r="AG32534" s="104"/>
      <c r="AK32534" s="104"/>
      <c r="AL32534" s="104"/>
      <c r="AO32534" s="104"/>
      <c r="AP32534" s="104"/>
    </row>
    <row r="32535" spans="21:42" ht="15" customHeight="1" x14ac:dyDescent="0.25">
      <c r="U32535" s="104"/>
      <c r="AB32535" s="104"/>
      <c r="AC32535" s="104"/>
      <c r="AF32535" s="104"/>
      <c r="AG32535" s="104"/>
      <c r="AK32535" s="104"/>
      <c r="AL32535" s="104"/>
      <c r="AO32535" s="104"/>
      <c r="AP32535" s="104"/>
    </row>
    <row r="32536" spans="21:42" ht="15" customHeight="1" x14ac:dyDescent="0.25">
      <c r="U32536" s="104"/>
      <c r="AB32536" s="104"/>
      <c r="AC32536" s="104"/>
      <c r="AF32536" s="104"/>
      <c r="AG32536" s="104"/>
      <c r="AK32536" s="104"/>
      <c r="AL32536" s="104"/>
      <c r="AO32536" s="104"/>
      <c r="AP32536" s="104"/>
    </row>
    <row r="32537" spans="21:42" ht="15" customHeight="1" x14ac:dyDescent="0.25">
      <c r="U32537" s="104"/>
      <c r="AB32537" s="104"/>
      <c r="AC32537" s="104"/>
      <c r="AF32537" s="104"/>
      <c r="AG32537" s="104"/>
      <c r="AK32537" s="104"/>
      <c r="AL32537" s="104"/>
      <c r="AO32537" s="104"/>
      <c r="AP32537" s="104"/>
    </row>
    <row r="32538" spans="21:42" ht="15" customHeight="1" x14ac:dyDescent="0.25">
      <c r="U32538" s="104"/>
      <c r="AB32538" s="104"/>
      <c r="AC32538" s="104"/>
      <c r="AF32538" s="104"/>
      <c r="AG32538" s="104"/>
      <c r="AK32538" s="104"/>
      <c r="AL32538" s="104"/>
      <c r="AO32538" s="104"/>
      <c r="AP32538" s="104"/>
    </row>
    <row r="32539" spans="21:42" ht="15" customHeight="1" x14ac:dyDescent="0.25">
      <c r="U32539" s="104"/>
      <c r="AB32539" s="104"/>
      <c r="AC32539" s="104"/>
      <c r="AF32539" s="104"/>
      <c r="AG32539" s="104"/>
      <c r="AK32539" s="104"/>
      <c r="AL32539" s="104"/>
      <c r="AO32539" s="104"/>
      <c r="AP32539" s="104"/>
    </row>
    <row r="32540" spans="21:42" ht="15" customHeight="1" x14ac:dyDescent="0.25">
      <c r="U32540" s="104"/>
      <c r="AB32540" s="104"/>
      <c r="AC32540" s="104"/>
      <c r="AF32540" s="104"/>
      <c r="AG32540" s="104"/>
      <c r="AK32540" s="104"/>
      <c r="AL32540" s="104"/>
      <c r="AO32540" s="104"/>
      <c r="AP32540" s="104"/>
    </row>
    <row r="32541" spans="21:42" ht="15" customHeight="1" x14ac:dyDescent="0.25">
      <c r="U32541" s="104"/>
      <c r="AB32541" s="104"/>
      <c r="AC32541" s="104"/>
      <c r="AF32541" s="104"/>
      <c r="AG32541" s="104"/>
      <c r="AK32541" s="104"/>
      <c r="AL32541" s="104"/>
      <c r="AO32541" s="104"/>
      <c r="AP32541" s="104"/>
    </row>
    <row r="32542" spans="21:42" ht="15" customHeight="1" x14ac:dyDescent="0.25">
      <c r="U32542" s="104"/>
      <c r="AB32542" s="104"/>
      <c r="AC32542" s="104"/>
      <c r="AF32542" s="104"/>
      <c r="AG32542" s="104"/>
      <c r="AK32542" s="104"/>
      <c r="AL32542" s="104"/>
      <c r="AO32542" s="104"/>
      <c r="AP32542" s="104"/>
    </row>
    <row r="32543" spans="21:42" ht="15" customHeight="1" x14ac:dyDescent="0.25">
      <c r="U32543" s="104"/>
      <c r="AB32543" s="104"/>
      <c r="AC32543" s="104"/>
      <c r="AF32543" s="104"/>
      <c r="AG32543" s="104"/>
      <c r="AK32543" s="104"/>
      <c r="AL32543" s="104"/>
      <c r="AO32543" s="104"/>
      <c r="AP32543" s="104"/>
    </row>
    <row r="32544" spans="21:42" ht="15" customHeight="1" x14ac:dyDescent="0.25">
      <c r="U32544" s="104"/>
      <c r="AB32544" s="104"/>
      <c r="AC32544" s="104"/>
      <c r="AF32544" s="104"/>
      <c r="AG32544" s="104"/>
      <c r="AK32544" s="104"/>
      <c r="AL32544" s="104"/>
      <c r="AO32544" s="104"/>
      <c r="AP32544" s="104"/>
    </row>
    <row r="32545" spans="21:42" ht="15" customHeight="1" x14ac:dyDescent="0.25">
      <c r="U32545" s="104"/>
      <c r="AB32545" s="104"/>
      <c r="AC32545" s="104"/>
      <c r="AF32545" s="104"/>
      <c r="AG32545" s="104"/>
      <c r="AK32545" s="104"/>
      <c r="AL32545" s="104"/>
      <c r="AO32545" s="104"/>
      <c r="AP32545" s="104"/>
    </row>
    <row r="32546" spans="21:42" ht="15" customHeight="1" x14ac:dyDescent="0.25">
      <c r="U32546" s="104"/>
      <c r="AB32546" s="104"/>
      <c r="AC32546" s="104"/>
      <c r="AF32546" s="104"/>
      <c r="AG32546" s="104"/>
      <c r="AK32546" s="104"/>
      <c r="AL32546" s="104"/>
      <c r="AO32546" s="104"/>
      <c r="AP32546" s="104"/>
    </row>
    <row r="32547" spans="21:42" ht="15" customHeight="1" x14ac:dyDescent="0.25">
      <c r="U32547" s="104"/>
      <c r="AB32547" s="104"/>
      <c r="AC32547" s="104"/>
      <c r="AF32547" s="104"/>
      <c r="AG32547" s="104"/>
      <c r="AK32547" s="104"/>
      <c r="AL32547" s="104"/>
      <c r="AO32547" s="104"/>
      <c r="AP32547" s="104"/>
    </row>
    <row r="32548" spans="21:42" ht="15" customHeight="1" x14ac:dyDescent="0.25">
      <c r="U32548" s="104"/>
      <c r="AB32548" s="104"/>
      <c r="AC32548" s="104"/>
      <c r="AF32548" s="104"/>
      <c r="AG32548" s="104"/>
      <c r="AK32548" s="104"/>
      <c r="AL32548" s="104"/>
      <c r="AO32548" s="104"/>
      <c r="AP32548" s="104"/>
    </row>
    <row r="32549" spans="21:42" ht="15" customHeight="1" x14ac:dyDescent="0.25">
      <c r="U32549" s="104"/>
      <c r="AB32549" s="104"/>
      <c r="AC32549" s="104"/>
      <c r="AF32549" s="104"/>
      <c r="AG32549" s="104"/>
      <c r="AK32549" s="104"/>
      <c r="AL32549" s="104"/>
      <c r="AO32549" s="104"/>
      <c r="AP32549" s="104"/>
    </row>
    <row r="32550" spans="21:42" ht="15" customHeight="1" x14ac:dyDescent="0.25">
      <c r="U32550" s="104"/>
      <c r="AB32550" s="104"/>
      <c r="AC32550" s="104"/>
      <c r="AF32550" s="104"/>
      <c r="AG32550" s="104"/>
      <c r="AK32550" s="104"/>
      <c r="AL32550" s="104"/>
      <c r="AO32550" s="104"/>
      <c r="AP32550" s="104"/>
    </row>
    <row r="32551" spans="21:42" ht="15" customHeight="1" x14ac:dyDescent="0.25">
      <c r="U32551" s="104"/>
      <c r="AB32551" s="104"/>
      <c r="AC32551" s="104"/>
      <c r="AF32551" s="104"/>
      <c r="AG32551" s="104"/>
      <c r="AK32551" s="104"/>
      <c r="AL32551" s="104"/>
      <c r="AO32551" s="104"/>
      <c r="AP32551" s="104"/>
    </row>
    <row r="32552" spans="21:42" ht="15" customHeight="1" x14ac:dyDescent="0.25">
      <c r="U32552" s="104"/>
      <c r="AB32552" s="104"/>
      <c r="AC32552" s="104"/>
      <c r="AF32552" s="104"/>
      <c r="AG32552" s="104"/>
      <c r="AK32552" s="104"/>
      <c r="AL32552" s="104"/>
      <c r="AO32552" s="104"/>
      <c r="AP32552" s="104"/>
    </row>
    <row r="32553" spans="21:42" ht="15" customHeight="1" x14ac:dyDescent="0.25">
      <c r="U32553" s="104"/>
      <c r="AB32553" s="104"/>
      <c r="AC32553" s="104"/>
      <c r="AF32553" s="104"/>
      <c r="AG32553" s="104"/>
      <c r="AK32553" s="104"/>
      <c r="AL32553" s="104"/>
      <c r="AO32553" s="104"/>
      <c r="AP32553" s="104"/>
    </row>
    <row r="32554" spans="21:42" ht="15" customHeight="1" x14ac:dyDescent="0.25">
      <c r="U32554" s="104"/>
      <c r="AB32554" s="104"/>
      <c r="AC32554" s="104"/>
      <c r="AF32554" s="104"/>
      <c r="AG32554" s="104"/>
      <c r="AK32554" s="104"/>
      <c r="AL32554" s="104"/>
      <c r="AO32554" s="104"/>
      <c r="AP32554" s="104"/>
    </row>
    <row r="32555" spans="21:42" ht="15" customHeight="1" x14ac:dyDescent="0.25">
      <c r="U32555" s="104"/>
      <c r="AB32555" s="104"/>
      <c r="AC32555" s="104"/>
      <c r="AF32555" s="104"/>
      <c r="AG32555" s="104"/>
      <c r="AK32555" s="104"/>
      <c r="AL32555" s="104"/>
      <c r="AO32555" s="104"/>
      <c r="AP32555" s="104"/>
    </row>
    <row r="32556" spans="21:42" ht="15" customHeight="1" x14ac:dyDescent="0.25">
      <c r="U32556" s="104"/>
      <c r="AB32556" s="104"/>
      <c r="AC32556" s="104"/>
      <c r="AF32556" s="104"/>
      <c r="AG32556" s="104"/>
      <c r="AK32556" s="104"/>
      <c r="AL32556" s="104"/>
      <c r="AO32556" s="104"/>
      <c r="AP32556" s="104"/>
    </row>
    <row r="32557" spans="21:42" ht="15" customHeight="1" x14ac:dyDescent="0.25">
      <c r="U32557" s="104"/>
      <c r="AB32557" s="104"/>
      <c r="AC32557" s="104"/>
      <c r="AF32557" s="104"/>
      <c r="AG32557" s="104"/>
      <c r="AK32557" s="104"/>
      <c r="AL32557" s="104"/>
      <c r="AO32557" s="104"/>
      <c r="AP32557" s="104"/>
    </row>
    <row r="32558" spans="21:42" ht="15" customHeight="1" x14ac:dyDescent="0.25">
      <c r="U32558" s="104"/>
      <c r="AB32558" s="104"/>
      <c r="AC32558" s="104"/>
      <c r="AF32558" s="104"/>
      <c r="AG32558" s="104"/>
      <c r="AK32558" s="104"/>
      <c r="AL32558" s="104"/>
      <c r="AO32558" s="104"/>
      <c r="AP32558" s="104"/>
    </row>
    <row r="32559" spans="21:42" ht="15" customHeight="1" x14ac:dyDescent="0.25">
      <c r="U32559" s="104"/>
      <c r="AB32559" s="104"/>
      <c r="AC32559" s="104"/>
      <c r="AF32559" s="104"/>
      <c r="AG32559" s="104"/>
      <c r="AK32559" s="104"/>
      <c r="AL32559" s="104"/>
      <c r="AO32559" s="104"/>
      <c r="AP32559" s="104"/>
    </row>
    <row r="32560" spans="21:42" ht="15" customHeight="1" x14ac:dyDescent="0.25">
      <c r="U32560" s="104"/>
      <c r="AB32560" s="104"/>
      <c r="AC32560" s="104"/>
      <c r="AF32560" s="104"/>
      <c r="AG32560" s="104"/>
      <c r="AK32560" s="104"/>
      <c r="AL32560" s="104"/>
      <c r="AO32560" s="104"/>
      <c r="AP32560" s="104"/>
    </row>
    <row r="32561" spans="21:42" ht="15" customHeight="1" x14ac:dyDescent="0.25">
      <c r="U32561" s="104"/>
      <c r="AB32561" s="104"/>
      <c r="AC32561" s="104"/>
      <c r="AF32561" s="104"/>
      <c r="AG32561" s="104"/>
      <c r="AK32561" s="104"/>
      <c r="AL32561" s="104"/>
      <c r="AO32561" s="104"/>
      <c r="AP32561" s="104"/>
    </row>
    <row r="32562" spans="21:42" ht="15" customHeight="1" x14ac:dyDescent="0.25">
      <c r="U32562" s="104"/>
      <c r="AB32562" s="104"/>
      <c r="AC32562" s="104"/>
      <c r="AF32562" s="104"/>
      <c r="AG32562" s="104"/>
      <c r="AK32562" s="104"/>
      <c r="AL32562" s="104"/>
      <c r="AO32562" s="104"/>
      <c r="AP32562" s="104"/>
    </row>
    <row r="32563" spans="21:42" ht="15" customHeight="1" x14ac:dyDescent="0.25">
      <c r="U32563" s="104"/>
      <c r="AB32563" s="104"/>
      <c r="AC32563" s="104"/>
      <c r="AF32563" s="104"/>
      <c r="AG32563" s="104"/>
      <c r="AK32563" s="104"/>
      <c r="AL32563" s="104"/>
      <c r="AO32563" s="104"/>
      <c r="AP32563" s="104"/>
    </row>
    <row r="32564" spans="21:42" ht="15" customHeight="1" x14ac:dyDescent="0.25">
      <c r="U32564" s="104"/>
      <c r="AB32564" s="104"/>
      <c r="AC32564" s="104"/>
      <c r="AF32564" s="104"/>
      <c r="AG32564" s="104"/>
      <c r="AK32564" s="104"/>
      <c r="AL32564" s="104"/>
      <c r="AO32564" s="104"/>
      <c r="AP32564" s="104"/>
    </row>
    <row r="32565" spans="21:42" ht="15" customHeight="1" x14ac:dyDescent="0.25">
      <c r="U32565" s="104"/>
      <c r="AB32565" s="104"/>
      <c r="AC32565" s="104"/>
      <c r="AF32565" s="104"/>
      <c r="AG32565" s="104"/>
      <c r="AK32565" s="104"/>
      <c r="AL32565" s="104"/>
      <c r="AO32565" s="104"/>
      <c r="AP32565" s="104"/>
    </row>
    <row r="32566" spans="21:42" ht="15" customHeight="1" x14ac:dyDescent="0.25">
      <c r="U32566" s="104"/>
      <c r="AB32566" s="104"/>
      <c r="AC32566" s="104"/>
      <c r="AF32566" s="104"/>
      <c r="AG32566" s="104"/>
      <c r="AK32566" s="104"/>
      <c r="AL32566" s="104"/>
      <c r="AO32566" s="104"/>
      <c r="AP32566" s="104"/>
    </row>
    <row r="32567" spans="21:42" ht="15" customHeight="1" x14ac:dyDescent="0.25">
      <c r="U32567" s="104"/>
      <c r="AB32567" s="104"/>
      <c r="AC32567" s="104"/>
      <c r="AF32567" s="104"/>
      <c r="AG32567" s="104"/>
      <c r="AK32567" s="104"/>
      <c r="AL32567" s="104"/>
      <c r="AO32567" s="104"/>
      <c r="AP32567" s="104"/>
    </row>
    <row r="32568" spans="21:42" ht="15" customHeight="1" x14ac:dyDescent="0.25">
      <c r="U32568" s="104"/>
      <c r="AB32568" s="104"/>
      <c r="AC32568" s="104"/>
      <c r="AF32568" s="104"/>
      <c r="AG32568" s="104"/>
      <c r="AK32568" s="104"/>
      <c r="AL32568" s="104"/>
      <c r="AO32568" s="104"/>
      <c r="AP32568" s="104"/>
    </row>
    <row r="32569" spans="21:42" ht="15" customHeight="1" x14ac:dyDescent="0.25">
      <c r="U32569" s="104"/>
      <c r="AB32569" s="104"/>
      <c r="AC32569" s="104"/>
      <c r="AF32569" s="104"/>
      <c r="AG32569" s="104"/>
      <c r="AK32569" s="104"/>
      <c r="AL32569" s="104"/>
      <c r="AO32569" s="104"/>
      <c r="AP32569" s="104"/>
    </row>
    <row r="32570" spans="21:42" ht="15" customHeight="1" x14ac:dyDescent="0.25">
      <c r="U32570" s="104"/>
      <c r="AB32570" s="104"/>
      <c r="AC32570" s="104"/>
      <c r="AF32570" s="104"/>
      <c r="AG32570" s="104"/>
      <c r="AK32570" s="104"/>
      <c r="AL32570" s="104"/>
      <c r="AO32570" s="104"/>
      <c r="AP32570" s="104"/>
    </row>
    <row r="32571" spans="21:42" ht="15" customHeight="1" x14ac:dyDescent="0.25">
      <c r="U32571" s="104"/>
      <c r="AB32571" s="104"/>
      <c r="AC32571" s="104"/>
      <c r="AF32571" s="104"/>
      <c r="AG32571" s="104"/>
      <c r="AK32571" s="104"/>
      <c r="AL32571" s="104"/>
      <c r="AO32571" s="104"/>
      <c r="AP32571" s="104"/>
    </row>
    <row r="32572" spans="21:42" ht="15" customHeight="1" x14ac:dyDescent="0.25">
      <c r="U32572" s="104"/>
      <c r="AB32572" s="104"/>
      <c r="AC32572" s="104"/>
      <c r="AF32572" s="104"/>
      <c r="AG32572" s="104"/>
      <c r="AK32572" s="104"/>
      <c r="AL32572" s="104"/>
      <c r="AO32572" s="104"/>
      <c r="AP32572" s="104"/>
    </row>
    <row r="32573" spans="21:42" ht="15" customHeight="1" x14ac:dyDescent="0.25">
      <c r="U32573" s="104"/>
      <c r="AB32573" s="104"/>
      <c r="AC32573" s="104"/>
      <c r="AF32573" s="104"/>
      <c r="AG32573" s="104"/>
      <c r="AK32573" s="104"/>
      <c r="AL32573" s="104"/>
      <c r="AO32573" s="104"/>
      <c r="AP32573" s="104"/>
    </row>
    <row r="32574" spans="21:42" ht="15" customHeight="1" x14ac:dyDescent="0.25">
      <c r="U32574" s="104"/>
      <c r="AB32574" s="104"/>
      <c r="AC32574" s="104"/>
      <c r="AF32574" s="104"/>
      <c r="AG32574" s="104"/>
      <c r="AK32574" s="104"/>
      <c r="AL32574" s="104"/>
      <c r="AO32574" s="104"/>
      <c r="AP32574" s="104"/>
    </row>
    <row r="32575" spans="21:42" ht="15" customHeight="1" x14ac:dyDescent="0.25">
      <c r="U32575" s="104"/>
      <c r="AB32575" s="104"/>
      <c r="AC32575" s="104"/>
      <c r="AF32575" s="104"/>
      <c r="AG32575" s="104"/>
      <c r="AK32575" s="104"/>
      <c r="AL32575" s="104"/>
      <c r="AO32575" s="104"/>
      <c r="AP32575" s="104"/>
    </row>
    <row r="32576" spans="21:42" ht="15" customHeight="1" x14ac:dyDescent="0.25">
      <c r="U32576" s="104"/>
      <c r="AB32576" s="104"/>
      <c r="AC32576" s="104"/>
      <c r="AF32576" s="104"/>
      <c r="AG32576" s="104"/>
      <c r="AK32576" s="104"/>
      <c r="AL32576" s="104"/>
      <c r="AO32576" s="104"/>
      <c r="AP32576" s="104"/>
    </row>
    <row r="32577" spans="21:42" ht="15" customHeight="1" x14ac:dyDescent="0.25">
      <c r="U32577" s="104"/>
      <c r="AB32577" s="104"/>
      <c r="AC32577" s="104"/>
      <c r="AF32577" s="104"/>
      <c r="AG32577" s="104"/>
      <c r="AK32577" s="104"/>
      <c r="AL32577" s="104"/>
      <c r="AO32577" s="104"/>
      <c r="AP32577" s="104"/>
    </row>
    <row r="32578" spans="21:42" ht="15" customHeight="1" x14ac:dyDescent="0.25">
      <c r="U32578" s="104"/>
      <c r="AB32578" s="104"/>
      <c r="AC32578" s="104"/>
      <c r="AF32578" s="104"/>
      <c r="AG32578" s="104"/>
      <c r="AK32578" s="104"/>
      <c r="AL32578" s="104"/>
      <c r="AO32578" s="104"/>
      <c r="AP32578" s="104"/>
    </row>
    <row r="32579" spans="21:42" ht="15" customHeight="1" x14ac:dyDescent="0.25">
      <c r="U32579" s="104"/>
      <c r="AB32579" s="104"/>
      <c r="AC32579" s="104"/>
      <c r="AF32579" s="104"/>
      <c r="AG32579" s="104"/>
      <c r="AK32579" s="104"/>
      <c r="AL32579" s="104"/>
      <c r="AO32579" s="104"/>
      <c r="AP32579" s="104"/>
    </row>
    <row r="32580" spans="21:42" ht="15" customHeight="1" x14ac:dyDescent="0.25">
      <c r="U32580" s="104"/>
      <c r="AB32580" s="104"/>
      <c r="AC32580" s="104"/>
      <c r="AF32580" s="104"/>
      <c r="AG32580" s="104"/>
      <c r="AK32580" s="104"/>
      <c r="AL32580" s="104"/>
      <c r="AO32580" s="104"/>
      <c r="AP32580" s="104"/>
    </row>
    <row r="32581" spans="21:42" ht="15" customHeight="1" x14ac:dyDescent="0.25">
      <c r="U32581" s="104"/>
      <c r="AB32581" s="104"/>
      <c r="AC32581" s="104"/>
      <c r="AF32581" s="104"/>
      <c r="AG32581" s="104"/>
      <c r="AK32581" s="104"/>
      <c r="AL32581" s="104"/>
      <c r="AO32581" s="104"/>
      <c r="AP32581" s="104"/>
    </row>
    <row r="32582" spans="21:42" ht="15" customHeight="1" x14ac:dyDescent="0.25">
      <c r="U32582" s="104"/>
      <c r="AB32582" s="104"/>
      <c r="AC32582" s="104"/>
      <c r="AF32582" s="104"/>
      <c r="AG32582" s="104"/>
      <c r="AK32582" s="104"/>
      <c r="AL32582" s="104"/>
      <c r="AO32582" s="104"/>
      <c r="AP32582" s="104"/>
    </row>
    <row r="32583" spans="21:42" ht="15" customHeight="1" x14ac:dyDescent="0.25">
      <c r="U32583" s="104"/>
      <c r="AB32583" s="104"/>
      <c r="AC32583" s="104"/>
      <c r="AF32583" s="104"/>
      <c r="AG32583" s="104"/>
      <c r="AK32583" s="104"/>
      <c r="AL32583" s="104"/>
      <c r="AO32583" s="104"/>
      <c r="AP32583" s="104"/>
    </row>
    <row r="32584" spans="21:42" ht="15" customHeight="1" x14ac:dyDescent="0.25">
      <c r="U32584" s="104"/>
      <c r="AB32584" s="104"/>
      <c r="AC32584" s="104"/>
      <c r="AF32584" s="104"/>
      <c r="AG32584" s="104"/>
      <c r="AK32584" s="104"/>
      <c r="AL32584" s="104"/>
      <c r="AO32584" s="104"/>
      <c r="AP32584" s="104"/>
    </row>
    <row r="32585" spans="21:42" ht="15" customHeight="1" x14ac:dyDescent="0.25">
      <c r="U32585" s="104"/>
      <c r="AB32585" s="104"/>
      <c r="AC32585" s="104"/>
      <c r="AF32585" s="104"/>
      <c r="AG32585" s="104"/>
      <c r="AK32585" s="104"/>
      <c r="AL32585" s="104"/>
      <c r="AO32585" s="104"/>
      <c r="AP32585" s="104"/>
    </row>
    <row r="32586" spans="21:42" ht="15" customHeight="1" x14ac:dyDescent="0.25">
      <c r="U32586" s="104"/>
      <c r="AB32586" s="104"/>
      <c r="AC32586" s="104"/>
      <c r="AF32586" s="104"/>
      <c r="AG32586" s="104"/>
      <c r="AK32586" s="104"/>
      <c r="AL32586" s="104"/>
      <c r="AO32586" s="104"/>
      <c r="AP32586" s="104"/>
    </row>
    <row r="32587" spans="21:42" ht="15" customHeight="1" x14ac:dyDescent="0.25">
      <c r="U32587" s="104"/>
      <c r="AB32587" s="104"/>
      <c r="AC32587" s="104"/>
      <c r="AF32587" s="104"/>
      <c r="AG32587" s="104"/>
      <c r="AK32587" s="104"/>
      <c r="AL32587" s="104"/>
      <c r="AO32587" s="104"/>
      <c r="AP32587" s="104"/>
    </row>
    <row r="32588" spans="21:42" ht="15" customHeight="1" x14ac:dyDescent="0.25">
      <c r="U32588" s="104"/>
      <c r="AB32588" s="104"/>
      <c r="AC32588" s="104"/>
      <c r="AF32588" s="104"/>
      <c r="AG32588" s="104"/>
      <c r="AK32588" s="104"/>
      <c r="AL32588" s="104"/>
      <c r="AO32588" s="104"/>
      <c r="AP32588" s="104"/>
    </row>
    <row r="32589" spans="21:42" ht="15" customHeight="1" x14ac:dyDescent="0.25">
      <c r="U32589" s="104"/>
      <c r="AB32589" s="104"/>
      <c r="AC32589" s="104"/>
      <c r="AF32589" s="104"/>
      <c r="AG32589" s="104"/>
      <c r="AK32589" s="104"/>
      <c r="AL32589" s="104"/>
      <c r="AO32589" s="104"/>
      <c r="AP32589" s="104"/>
    </row>
    <row r="32590" spans="21:42" ht="15" customHeight="1" x14ac:dyDescent="0.25">
      <c r="U32590" s="104"/>
      <c r="AB32590" s="104"/>
      <c r="AC32590" s="104"/>
      <c r="AF32590" s="104"/>
      <c r="AG32590" s="104"/>
      <c r="AK32590" s="104"/>
      <c r="AL32590" s="104"/>
      <c r="AO32590" s="104"/>
      <c r="AP32590" s="104"/>
    </row>
    <row r="32591" spans="21:42" ht="15" customHeight="1" x14ac:dyDescent="0.25">
      <c r="U32591" s="104"/>
      <c r="AB32591" s="104"/>
      <c r="AC32591" s="104"/>
      <c r="AF32591" s="104"/>
      <c r="AG32591" s="104"/>
      <c r="AK32591" s="104"/>
      <c r="AL32591" s="104"/>
      <c r="AO32591" s="104"/>
      <c r="AP32591" s="104"/>
    </row>
    <row r="32592" spans="21:42" ht="15" customHeight="1" x14ac:dyDescent="0.25">
      <c r="U32592" s="104"/>
      <c r="AB32592" s="104"/>
      <c r="AC32592" s="104"/>
      <c r="AF32592" s="104"/>
      <c r="AG32592" s="104"/>
      <c r="AK32592" s="104"/>
      <c r="AL32592" s="104"/>
      <c r="AO32592" s="104"/>
      <c r="AP32592" s="104"/>
    </row>
    <row r="32593" spans="21:42" ht="15" customHeight="1" x14ac:dyDescent="0.25">
      <c r="U32593" s="104"/>
      <c r="AB32593" s="104"/>
      <c r="AC32593" s="104"/>
      <c r="AF32593" s="104"/>
      <c r="AG32593" s="104"/>
      <c r="AK32593" s="104"/>
      <c r="AL32593" s="104"/>
      <c r="AO32593" s="104"/>
      <c r="AP32593" s="104"/>
    </row>
    <row r="32594" spans="21:42" ht="15" customHeight="1" x14ac:dyDescent="0.25">
      <c r="U32594" s="104"/>
      <c r="AB32594" s="104"/>
      <c r="AC32594" s="104"/>
      <c r="AF32594" s="104"/>
      <c r="AG32594" s="104"/>
      <c r="AK32594" s="104"/>
      <c r="AL32594" s="104"/>
      <c r="AO32594" s="104"/>
      <c r="AP32594" s="104"/>
    </row>
    <row r="32595" spans="21:42" ht="15" customHeight="1" x14ac:dyDescent="0.25">
      <c r="U32595" s="104"/>
      <c r="AB32595" s="104"/>
      <c r="AC32595" s="104"/>
      <c r="AF32595" s="104"/>
      <c r="AG32595" s="104"/>
      <c r="AK32595" s="104"/>
      <c r="AL32595" s="104"/>
      <c r="AO32595" s="104"/>
      <c r="AP32595" s="104"/>
    </row>
    <row r="32596" spans="21:42" ht="15" customHeight="1" x14ac:dyDescent="0.25">
      <c r="U32596" s="104"/>
      <c r="AB32596" s="104"/>
      <c r="AC32596" s="104"/>
      <c r="AF32596" s="104"/>
      <c r="AG32596" s="104"/>
      <c r="AK32596" s="104"/>
      <c r="AL32596" s="104"/>
      <c r="AO32596" s="104"/>
      <c r="AP32596" s="104"/>
    </row>
    <row r="32597" spans="21:42" ht="15" customHeight="1" x14ac:dyDescent="0.25">
      <c r="U32597" s="104"/>
      <c r="AB32597" s="104"/>
      <c r="AC32597" s="104"/>
      <c r="AF32597" s="104"/>
      <c r="AG32597" s="104"/>
      <c r="AK32597" s="104"/>
      <c r="AL32597" s="104"/>
      <c r="AO32597" s="104"/>
      <c r="AP32597" s="104"/>
    </row>
    <row r="32598" spans="21:42" ht="15" customHeight="1" x14ac:dyDescent="0.25">
      <c r="U32598" s="104"/>
      <c r="AB32598" s="104"/>
      <c r="AC32598" s="104"/>
      <c r="AF32598" s="104"/>
      <c r="AG32598" s="104"/>
      <c r="AK32598" s="104"/>
      <c r="AL32598" s="104"/>
      <c r="AO32598" s="104"/>
      <c r="AP32598" s="104"/>
    </row>
    <row r="32599" spans="21:42" ht="15" customHeight="1" x14ac:dyDescent="0.25">
      <c r="U32599" s="104"/>
      <c r="AB32599" s="104"/>
      <c r="AC32599" s="104"/>
      <c r="AF32599" s="104"/>
      <c r="AG32599" s="104"/>
      <c r="AK32599" s="104"/>
      <c r="AL32599" s="104"/>
      <c r="AO32599" s="104"/>
      <c r="AP32599" s="104"/>
    </row>
    <row r="32600" spans="21:42" ht="15" customHeight="1" x14ac:dyDescent="0.25">
      <c r="U32600" s="104"/>
      <c r="AB32600" s="104"/>
      <c r="AC32600" s="104"/>
      <c r="AF32600" s="104"/>
      <c r="AG32600" s="104"/>
      <c r="AK32600" s="104"/>
      <c r="AL32600" s="104"/>
      <c r="AO32600" s="104"/>
      <c r="AP32600" s="104"/>
    </row>
    <row r="32601" spans="21:42" ht="15" customHeight="1" x14ac:dyDescent="0.25">
      <c r="U32601" s="104"/>
      <c r="AB32601" s="104"/>
      <c r="AC32601" s="104"/>
      <c r="AF32601" s="104"/>
      <c r="AG32601" s="104"/>
      <c r="AK32601" s="104"/>
      <c r="AL32601" s="104"/>
      <c r="AO32601" s="104"/>
      <c r="AP32601" s="104"/>
    </row>
    <row r="32602" spans="21:42" ht="15" customHeight="1" x14ac:dyDescent="0.25">
      <c r="U32602" s="104"/>
      <c r="AB32602" s="104"/>
      <c r="AC32602" s="104"/>
      <c r="AF32602" s="104"/>
      <c r="AG32602" s="104"/>
      <c r="AK32602" s="104"/>
      <c r="AL32602" s="104"/>
      <c r="AO32602" s="104"/>
      <c r="AP32602" s="104"/>
    </row>
    <row r="32603" spans="21:42" ht="15" customHeight="1" x14ac:dyDescent="0.25">
      <c r="U32603" s="104"/>
      <c r="AB32603" s="104"/>
      <c r="AC32603" s="104"/>
      <c r="AF32603" s="104"/>
      <c r="AG32603" s="104"/>
      <c r="AK32603" s="104"/>
      <c r="AL32603" s="104"/>
      <c r="AO32603" s="104"/>
      <c r="AP32603" s="104"/>
    </row>
    <row r="32604" spans="21:42" ht="15" customHeight="1" x14ac:dyDescent="0.25">
      <c r="U32604" s="104"/>
      <c r="AB32604" s="104"/>
      <c r="AC32604" s="104"/>
      <c r="AF32604" s="104"/>
      <c r="AG32604" s="104"/>
      <c r="AK32604" s="104"/>
      <c r="AL32604" s="104"/>
      <c r="AO32604" s="104"/>
      <c r="AP32604" s="104"/>
    </row>
    <row r="32605" spans="21:42" ht="15" customHeight="1" x14ac:dyDescent="0.25">
      <c r="U32605" s="104"/>
      <c r="AB32605" s="104"/>
      <c r="AC32605" s="104"/>
      <c r="AF32605" s="104"/>
      <c r="AG32605" s="104"/>
      <c r="AK32605" s="104"/>
      <c r="AL32605" s="104"/>
      <c r="AO32605" s="104"/>
      <c r="AP32605" s="104"/>
    </row>
    <row r="32606" spans="21:42" ht="15" customHeight="1" x14ac:dyDescent="0.25">
      <c r="U32606" s="104"/>
      <c r="AB32606" s="104"/>
      <c r="AC32606" s="104"/>
      <c r="AF32606" s="104"/>
      <c r="AG32606" s="104"/>
      <c r="AK32606" s="104"/>
      <c r="AL32606" s="104"/>
      <c r="AO32606" s="104"/>
      <c r="AP32606" s="104"/>
    </row>
    <row r="32607" spans="21:42" ht="15" customHeight="1" x14ac:dyDescent="0.25">
      <c r="U32607" s="104"/>
      <c r="AB32607" s="104"/>
      <c r="AC32607" s="104"/>
      <c r="AF32607" s="104"/>
      <c r="AG32607" s="104"/>
      <c r="AK32607" s="104"/>
      <c r="AL32607" s="104"/>
      <c r="AO32607" s="104"/>
      <c r="AP32607" s="104"/>
    </row>
    <row r="32608" spans="21:42" ht="15" customHeight="1" x14ac:dyDescent="0.25">
      <c r="U32608" s="104"/>
      <c r="AB32608" s="104"/>
      <c r="AC32608" s="104"/>
      <c r="AF32608" s="104"/>
      <c r="AG32608" s="104"/>
      <c r="AK32608" s="104"/>
      <c r="AL32608" s="104"/>
      <c r="AO32608" s="104"/>
      <c r="AP32608" s="104"/>
    </row>
    <row r="32609" spans="21:42" ht="15" customHeight="1" x14ac:dyDescent="0.25">
      <c r="U32609" s="104"/>
      <c r="AB32609" s="104"/>
      <c r="AC32609" s="104"/>
      <c r="AF32609" s="104"/>
      <c r="AG32609" s="104"/>
      <c r="AK32609" s="104"/>
      <c r="AL32609" s="104"/>
      <c r="AO32609" s="104"/>
      <c r="AP32609" s="104"/>
    </row>
    <row r="32610" spans="21:42" ht="15" customHeight="1" x14ac:dyDescent="0.25">
      <c r="U32610" s="104"/>
      <c r="AB32610" s="104"/>
      <c r="AC32610" s="104"/>
      <c r="AF32610" s="104"/>
      <c r="AG32610" s="104"/>
      <c r="AK32610" s="104"/>
      <c r="AL32610" s="104"/>
      <c r="AO32610" s="104"/>
      <c r="AP32610" s="104"/>
    </row>
    <row r="32611" spans="21:42" ht="15" customHeight="1" x14ac:dyDescent="0.25">
      <c r="U32611" s="104"/>
      <c r="AB32611" s="104"/>
      <c r="AC32611" s="104"/>
      <c r="AF32611" s="104"/>
      <c r="AG32611" s="104"/>
      <c r="AK32611" s="104"/>
      <c r="AL32611" s="104"/>
      <c r="AO32611" s="104"/>
      <c r="AP32611" s="104"/>
    </row>
    <row r="32612" spans="21:42" ht="15" customHeight="1" x14ac:dyDescent="0.25">
      <c r="U32612" s="104"/>
      <c r="AB32612" s="104"/>
      <c r="AC32612" s="104"/>
      <c r="AF32612" s="104"/>
      <c r="AG32612" s="104"/>
      <c r="AK32612" s="104"/>
      <c r="AL32612" s="104"/>
      <c r="AO32612" s="104"/>
      <c r="AP32612" s="104"/>
    </row>
    <row r="32613" spans="21:42" ht="15" customHeight="1" x14ac:dyDescent="0.25">
      <c r="U32613" s="104"/>
      <c r="AB32613" s="104"/>
      <c r="AC32613" s="104"/>
      <c r="AF32613" s="104"/>
      <c r="AG32613" s="104"/>
      <c r="AK32613" s="104"/>
      <c r="AL32613" s="104"/>
      <c r="AO32613" s="104"/>
      <c r="AP32613" s="104"/>
    </row>
    <row r="32614" spans="21:42" ht="15" customHeight="1" x14ac:dyDescent="0.25">
      <c r="U32614" s="104"/>
      <c r="AB32614" s="104"/>
      <c r="AC32614" s="104"/>
      <c r="AF32614" s="104"/>
      <c r="AG32614" s="104"/>
      <c r="AK32614" s="104"/>
      <c r="AL32614" s="104"/>
      <c r="AO32614" s="104"/>
      <c r="AP32614" s="104"/>
    </row>
    <row r="32615" spans="21:42" ht="15" customHeight="1" x14ac:dyDescent="0.25">
      <c r="U32615" s="104"/>
      <c r="AB32615" s="104"/>
      <c r="AC32615" s="104"/>
      <c r="AF32615" s="104"/>
      <c r="AG32615" s="104"/>
      <c r="AK32615" s="104"/>
      <c r="AL32615" s="104"/>
      <c r="AO32615" s="104"/>
      <c r="AP32615" s="104"/>
    </row>
    <row r="32616" spans="21:42" ht="15" customHeight="1" x14ac:dyDescent="0.25">
      <c r="U32616" s="104"/>
      <c r="AB32616" s="104"/>
      <c r="AC32616" s="104"/>
      <c r="AF32616" s="104"/>
      <c r="AG32616" s="104"/>
      <c r="AK32616" s="104"/>
      <c r="AL32616" s="104"/>
      <c r="AO32616" s="104"/>
      <c r="AP32616" s="104"/>
    </row>
    <row r="32617" spans="21:42" ht="15" customHeight="1" x14ac:dyDescent="0.25">
      <c r="U32617" s="104"/>
      <c r="AB32617" s="104"/>
      <c r="AC32617" s="104"/>
      <c r="AF32617" s="104"/>
      <c r="AG32617" s="104"/>
      <c r="AK32617" s="104"/>
      <c r="AL32617" s="104"/>
      <c r="AO32617" s="104"/>
      <c r="AP32617" s="104"/>
    </row>
    <row r="32618" spans="21:42" ht="15" customHeight="1" x14ac:dyDescent="0.25">
      <c r="U32618" s="104"/>
      <c r="AB32618" s="104"/>
      <c r="AC32618" s="104"/>
      <c r="AF32618" s="104"/>
      <c r="AG32618" s="104"/>
      <c r="AK32618" s="104"/>
      <c r="AL32618" s="104"/>
      <c r="AO32618" s="104"/>
      <c r="AP32618" s="104"/>
    </row>
    <row r="32619" spans="21:42" ht="15" customHeight="1" x14ac:dyDescent="0.25">
      <c r="U32619" s="104"/>
      <c r="AB32619" s="104"/>
      <c r="AC32619" s="104"/>
      <c r="AF32619" s="104"/>
      <c r="AG32619" s="104"/>
      <c r="AK32619" s="104"/>
      <c r="AL32619" s="104"/>
      <c r="AO32619" s="104"/>
      <c r="AP32619" s="104"/>
    </row>
    <row r="32620" spans="21:42" ht="15" customHeight="1" x14ac:dyDescent="0.25">
      <c r="U32620" s="104"/>
      <c r="AB32620" s="104"/>
      <c r="AC32620" s="104"/>
      <c r="AF32620" s="104"/>
      <c r="AG32620" s="104"/>
      <c r="AK32620" s="104"/>
      <c r="AL32620" s="104"/>
      <c r="AO32620" s="104"/>
      <c r="AP32620" s="104"/>
    </row>
    <row r="32621" spans="21:42" ht="15" customHeight="1" x14ac:dyDescent="0.25">
      <c r="U32621" s="104"/>
      <c r="AB32621" s="104"/>
      <c r="AC32621" s="104"/>
      <c r="AF32621" s="104"/>
      <c r="AG32621" s="104"/>
      <c r="AK32621" s="104"/>
      <c r="AL32621" s="104"/>
      <c r="AO32621" s="104"/>
      <c r="AP32621" s="104"/>
    </row>
    <row r="32622" spans="21:42" ht="15" customHeight="1" x14ac:dyDescent="0.25">
      <c r="U32622" s="104"/>
      <c r="AB32622" s="104"/>
      <c r="AC32622" s="104"/>
      <c r="AF32622" s="104"/>
      <c r="AG32622" s="104"/>
      <c r="AK32622" s="104"/>
      <c r="AL32622" s="104"/>
      <c r="AO32622" s="104"/>
      <c r="AP32622" s="104"/>
    </row>
    <row r="32623" spans="21:42" ht="15" customHeight="1" x14ac:dyDescent="0.25">
      <c r="U32623" s="104"/>
      <c r="AB32623" s="104"/>
      <c r="AC32623" s="104"/>
      <c r="AF32623" s="104"/>
      <c r="AG32623" s="104"/>
      <c r="AK32623" s="104"/>
      <c r="AL32623" s="104"/>
      <c r="AO32623" s="104"/>
      <c r="AP32623" s="104"/>
    </row>
    <row r="32624" spans="21:42" ht="15" customHeight="1" x14ac:dyDescent="0.25">
      <c r="U32624" s="104"/>
      <c r="AB32624" s="104"/>
      <c r="AC32624" s="104"/>
      <c r="AF32624" s="104"/>
      <c r="AG32624" s="104"/>
      <c r="AK32624" s="104"/>
      <c r="AL32624" s="104"/>
      <c r="AO32624" s="104"/>
      <c r="AP32624" s="104"/>
    </row>
    <row r="32625" spans="21:42" ht="15" customHeight="1" x14ac:dyDescent="0.25">
      <c r="U32625" s="104"/>
      <c r="AB32625" s="104"/>
      <c r="AC32625" s="104"/>
      <c r="AF32625" s="104"/>
      <c r="AG32625" s="104"/>
      <c r="AK32625" s="104"/>
      <c r="AL32625" s="104"/>
      <c r="AO32625" s="104"/>
      <c r="AP32625" s="104"/>
    </row>
    <row r="32626" spans="21:42" ht="15" customHeight="1" x14ac:dyDescent="0.25">
      <c r="U32626" s="104"/>
      <c r="AB32626" s="104"/>
      <c r="AC32626" s="104"/>
      <c r="AF32626" s="104"/>
      <c r="AG32626" s="104"/>
      <c r="AK32626" s="104"/>
      <c r="AL32626" s="104"/>
      <c r="AO32626" s="104"/>
      <c r="AP32626" s="104"/>
    </row>
    <row r="32627" spans="21:42" ht="15" customHeight="1" x14ac:dyDescent="0.25">
      <c r="U32627" s="104"/>
      <c r="AB32627" s="104"/>
      <c r="AC32627" s="104"/>
      <c r="AF32627" s="104"/>
      <c r="AG32627" s="104"/>
      <c r="AK32627" s="104"/>
      <c r="AL32627" s="104"/>
      <c r="AO32627" s="104"/>
      <c r="AP32627" s="104"/>
    </row>
    <row r="32628" spans="21:42" ht="15" customHeight="1" x14ac:dyDescent="0.25">
      <c r="U32628" s="104"/>
      <c r="AB32628" s="104"/>
      <c r="AC32628" s="104"/>
      <c r="AF32628" s="104"/>
      <c r="AG32628" s="104"/>
      <c r="AK32628" s="104"/>
      <c r="AL32628" s="104"/>
      <c r="AO32628" s="104"/>
      <c r="AP32628" s="104"/>
    </row>
    <row r="32629" spans="21:42" ht="15" customHeight="1" x14ac:dyDescent="0.25">
      <c r="U32629" s="104"/>
      <c r="AB32629" s="104"/>
      <c r="AC32629" s="104"/>
      <c r="AF32629" s="104"/>
      <c r="AG32629" s="104"/>
      <c r="AK32629" s="104"/>
      <c r="AL32629" s="104"/>
      <c r="AO32629" s="104"/>
      <c r="AP32629" s="104"/>
    </row>
    <row r="32630" spans="21:42" ht="15" customHeight="1" x14ac:dyDescent="0.25">
      <c r="U32630" s="104"/>
      <c r="AB32630" s="104"/>
      <c r="AC32630" s="104"/>
      <c r="AF32630" s="104"/>
      <c r="AG32630" s="104"/>
      <c r="AK32630" s="104"/>
      <c r="AL32630" s="104"/>
      <c r="AO32630" s="104"/>
      <c r="AP32630" s="104"/>
    </row>
    <row r="32631" spans="21:42" ht="15" customHeight="1" x14ac:dyDescent="0.25">
      <c r="U32631" s="104"/>
      <c r="AB32631" s="104"/>
      <c r="AC32631" s="104"/>
      <c r="AF32631" s="104"/>
      <c r="AG32631" s="104"/>
      <c r="AK32631" s="104"/>
      <c r="AL32631" s="104"/>
      <c r="AO32631" s="104"/>
      <c r="AP32631" s="104"/>
    </row>
    <row r="32632" spans="21:42" ht="15" customHeight="1" x14ac:dyDescent="0.25">
      <c r="U32632" s="104"/>
      <c r="AB32632" s="104"/>
      <c r="AC32632" s="104"/>
      <c r="AF32632" s="104"/>
      <c r="AG32632" s="104"/>
      <c r="AK32632" s="104"/>
      <c r="AL32632" s="104"/>
      <c r="AO32632" s="104"/>
      <c r="AP32632" s="104"/>
    </row>
    <row r="32633" spans="21:42" ht="15" customHeight="1" x14ac:dyDescent="0.25">
      <c r="U32633" s="104"/>
      <c r="AB32633" s="104"/>
      <c r="AC32633" s="104"/>
      <c r="AF32633" s="104"/>
      <c r="AG32633" s="104"/>
      <c r="AK32633" s="104"/>
      <c r="AL32633" s="104"/>
      <c r="AO32633" s="104"/>
      <c r="AP32633" s="104"/>
    </row>
    <row r="32634" spans="21:42" ht="15" customHeight="1" x14ac:dyDescent="0.25">
      <c r="U32634" s="104"/>
      <c r="AB32634" s="104"/>
      <c r="AC32634" s="104"/>
      <c r="AF32634" s="104"/>
      <c r="AG32634" s="104"/>
      <c r="AK32634" s="104"/>
      <c r="AL32634" s="104"/>
      <c r="AO32634" s="104"/>
      <c r="AP32634" s="104"/>
    </row>
    <row r="32635" spans="21:42" ht="15" customHeight="1" x14ac:dyDescent="0.25">
      <c r="U32635" s="104"/>
      <c r="AB32635" s="104"/>
      <c r="AC32635" s="104"/>
      <c r="AF32635" s="104"/>
      <c r="AG32635" s="104"/>
      <c r="AK32635" s="104"/>
      <c r="AL32635" s="104"/>
      <c r="AO32635" s="104"/>
      <c r="AP32635" s="104"/>
    </row>
    <row r="32636" spans="21:42" ht="15" customHeight="1" x14ac:dyDescent="0.25">
      <c r="U32636" s="104"/>
      <c r="AB32636" s="104"/>
      <c r="AC32636" s="104"/>
      <c r="AF32636" s="104"/>
      <c r="AG32636" s="104"/>
      <c r="AK32636" s="104"/>
      <c r="AL32636" s="104"/>
      <c r="AO32636" s="104"/>
      <c r="AP32636" s="104"/>
    </row>
    <row r="32637" spans="21:42" ht="15" customHeight="1" x14ac:dyDescent="0.25">
      <c r="U32637" s="104"/>
      <c r="AB32637" s="104"/>
      <c r="AC32637" s="104"/>
      <c r="AF32637" s="104"/>
      <c r="AG32637" s="104"/>
      <c r="AK32637" s="104"/>
      <c r="AL32637" s="104"/>
      <c r="AO32637" s="104"/>
      <c r="AP32637" s="104"/>
    </row>
    <row r="32638" spans="21:42" ht="15" customHeight="1" x14ac:dyDescent="0.25">
      <c r="U32638" s="104"/>
      <c r="AB32638" s="104"/>
      <c r="AC32638" s="104"/>
      <c r="AF32638" s="104"/>
      <c r="AG32638" s="104"/>
      <c r="AK32638" s="104"/>
      <c r="AL32638" s="104"/>
      <c r="AO32638" s="104"/>
      <c r="AP32638" s="104"/>
    </row>
    <row r="32639" spans="21:42" ht="15" customHeight="1" x14ac:dyDescent="0.25">
      <c r="U32639" s="104"/>
      <c r="AB32639" s="104"/>
      <c r="AC32639" s="104"/>
      <c r="AF32639" s="104"/>
      <c r="AG32639" s="104"/>
      <c r="AK32639" s="104"/>
      <c r="AL32639" s="104"/>
      <c r="AO32639" s="104"/>
      <c r="AP32639" s="104"/>
    </row>
    <row r="32640" spans="21:42" ht="15" customHeight="1" x14ac:dyDescent="0.25">
      <c r="U32640" s="104"/>
      <c r="AB32640" s="104"/>
      <c r="AC32640" s="104"/>
      <c r="AF32640" s="104"/>
      <c r="AG32640" s="104"/>
      <c r="AK32640" s="104"/>
      <c r="AL32640" s="104"/>
      <c r="AO32640" s="104"/>
      <c r="AP32640" s="104"/>
    </row>
    <row r="32641" spans="21:42" ht="15" customHeight="1" x14ac:dyDescent="0.25">
      <c r="U32641" s="104"/>
      <c r="AB32641" s="104"/>
      <c r="AC32641" s="104"/>
      <c r="AF32641" s="104"/>
      <c r="AG32641" s="104"/>
      <c r="AK32641" s="104"/>
      <c r="AL32641" s="104"/>
      <c r="AO32641" s="104"/>
      <c r="AP32641" s="104"/>
    </row>
    <row r="32642" spans="21:42" ht="15" customHeight="1" x14ac:dyDescent="0.25">
      <c r="U32642" s="104"/>
      <c r="AB32642" s="104"/>
      <c r="AC32642" s="104"/>
      <c r="AF32642" s="104"/>
      <c r="AG32642" s="104"/>
      <c r="AK32642" s="104"/>
      <c r="AL32642" s="104"/>
      <c r="AO32642" s="104"/>
      <c r="AP32642" s="104"/>
    </row>
    <row r="32643" spans="21:42" ht="15" customHeight="1" x14ac:dyDescent="0.25">
      <c r="U32643" s="104"/>
      <c r="AB32643" s="104"/>
      <c r="AC32643" s="104"/>
      <c r="AF32643" s="104"/>
      <c r="AG32643" s="104"/>
      <c r="AK32643" s="104"/>
      <c r="AL32643" s="104"/>
      <c r="AO32643" s="104"/>
      <c r="AP32643" s="104"/>
    </row>
    <row r="32644" spans="21:42" ht="15" customHeight="1" x14ac:dyDescent="0.25">
      <c r="U32644" s="104"/>
      <c r="AB32644" s="104"/>
      <c r="AC32644" s="104"/>
      <c r="AF32644" s="104"/>
      <c r="AG32644" s="104"/>
      <c r="AK32644" s="104"/>
      <c r="AL32644" s="104"/>
      <c r="AO32644" s="104"/>
      <c r="AP32644" s="104"/>
    </row>
    <row r="32645" spans="21:42" ht="15" customHeight="1" x14ac:dyDescent="0.25">
      <c r="U32645" s="104"/>
      <c r="AB32645" s="104"/>
      <c r="AC32645" s="104"/>
      <c r="AF32645" s="104"/>
      <c r="AG32645" s="104"/>
      <c r="AK32645" s="104"/>
      <c r="AL32645" s="104"/>
      <c r="AO32645" s="104"/>
      <c r="AP32645" s="104"/>
    </row>
    <row r="32646" spans="21:42" ht="15" customHeight="1" x14ac:dyDescent="0.25">
      <c r="U32646" s="104"/>
      <c r="AB32646" s="104"/>
      <c r="AC32646" s="104"/>
      <c r="AF32646" s="104"/>
      <c r="AG32646" s="104"/>
      <c r="AK32646" s="104"/>
      <c r="AL32646" s="104"/>
      <c r="AO32646" s="104"/>
      <c r="AP32646" s="104"/>
    </row>
    <row r="32647" spans="21:42" ht="15" customHeight="1" x14ac:dyDescent="0.25">
      <c r="U32647" s="104"/>
      <c r="AB32647" s="104"/>
      <c r="AC32647" s="104"/>
      <c r="AF32647" s="104"/>
      <c r="AG32647" s="104"/>
      <c r="AK32647" s="104"/>
      <c r="AL32647" s="104"/>
      <c r="AO32647" s="104"/>
      <c r="AP32647" s="104"/>
    </row>
    <row r="32648" spans="21:42" ht="15" customHeight="1" x14ac:dyDescent="0.25">
      <c r="U32648" s="104"/>
      <c r="AB32648" s="104"/>
      <c r="AC32648" s="104"/>
      <c r="AF32648" s="104"/>
      <c r="AG32648" s="104"/>
      <c r="AK32648" s="104"/>
      <c r="AL32648" s="104"/>
      <c r="AO32648" s="104"/>
      <c r="AP32648" s="104"/>
    </row>
    <row r="32649" spans="21:42" ht="15" customHeight="1" x14ac:dyDescent="0.25">
      <c r="U32649" s="104"/>
      <c r="AB32649" s="104"/>
      <c r="AC32649" s="104"/>
      <c r="AF32649" s="104"/>
      <c r="AG32649" s="104"/>
      <c r="AK32649" s="104"/>
      <c r="AL32649" s="104"/>
      <c r="AO32649" s="104"/>
      <c r="AP32649" s="104"/>
    </row>
    <row r="32650" spans="21:42" ht="15" customHeight="1" x14ac:dyDescent="0.25">
      <c r="U32650" s="104"/>
      <c r="AB32650" s="104"/>
      <c r="AC32650" s="104"/>
      <c r="AF32650" s="104"/>
      <c r="AG32650" s="104"/>
      <c r="AK32650" s="104"/>
      <c r="AL32650" s="104"/>
      <c r="AO32650" s="104"/>
      <c r="AP32650" s="104"/>
    </row>
    <row r="32651" spans="21:42" ht="15" customHeight="1" x14ac:dyDescent="0.25">
      <c r="U32651" s="104"/>
      <c r="AB32651" s="104"/>
      <c r="AC32651" s="104"/>
      <c r="AF32651" s="104"/>
      <c r="AG32651" s="104"/>
      <c r="AK32651" s="104"/>
      <c r="AL32651" s="104"/>
      <c r="AO32651" s="104"/>
      <c r="AP32651" s="104"/>
    </row>
    <row r="32652" spans="21:42" ht="15" customHeight="1" x14ac:dyDescent="0.25">
      <c r="U32652" s="104"/>
      <c r="AB32652" s="104"/>
      <c r="AC32652" s="104"/>
      <c r="AF32652" s="104"/>
      <c r="AG32652" s="104"/>
      <c r="AK32652" s="104"/>
      <c r="AL32652" s="104"/>
      <c r="AO32652" s="104"/>
      <c r="AP32652" s="104"/>
    </row>
    <row r="32653" spans="21:42" ht="15" customHeight="1" x14ac:dyDescent="0.25">
      <c r="U32653" s="104"/>
      <c r="AB32653" s="104"/>
      <c r="AC32653" s="104"/>
      <c r="AF32653" s="104"/>
      <c r="AG32653" s="104"/>
      <c r="AK32653" s="104"/>
      <c r="AL32653" s="104"/>
      <c r="AO32653" s="104"/>
      <c r="AP32653" s="104"/>
    </row>
    <row r="32654" spans="21:42" ht="15" customHeight="1" x14ac:dyDescent="0.25">
      <c r="U32654" s="104"/>
      <c r="AB32654" s="104"/>
      <c r="AC32654" s="104"/>
      <c r="AF32654" s="104"/>
      <c r="AG32654" s="104"/>
      <c r="AK32654" s="104"/>
      <c r="AL32654" s="104"/>
      <c r="AO32654" s="104"/>
      <c r="AP32654" s="104"/>
    </row>
    <row r="32655" spans="21:42" ht="15" customHeight="1" x14ac:dyDescent="0.25">
      <c r="U32655" s="104"/>
      <c r="AB32655" s="104"/>
      <c r="AC32655" s="104"/>
      <c r="AF32655" s="104"/>
      <c r="AG32655" s="104"/>
      <c r="AK32655" s="104"/>
      <c r="AL32655" s="104"/>
      <c r="AO32655" s="104"/>
      <c r="AP32655" s="104"/>
    </row>
    <row r="32656" spans="21:42" ht="15" customHeight="1" x14ac:dyDescent="0.25">
      <c r="U32656" s="104"/>
      <c r="AB32656" s="104"/>
      <c r="AC32656" s="104"/>
      <c r="AF32656" s="104"/>
      <c r="AG32656" s="104"/>
      <c r="AK32656" s="104"/>
      <c r="AL32656" s="104"/>
      <c r="AO32656" s="104"/>
      <c r="AP32656" s="104"/>
    </row>
    <row r="32657" spans="21:42" ht="15" customHeight="1" x14ac:dyDescent="0.25">
      <c r="U32657" s="104"/>
      <c r="AB32657" s="104"/>
      <c r="AC32657" s="104"/>
      <c r="AF32657" s="104"/>
      <c r="AG32657" s="104"/>
      <c r="AK32657" s="104"/>
      <c r="AL32657" s="104"/>
      <c r="AO32657" s="104"/>
      <c r="AP32657" s="104"/>
    </row>
    <row r="32658" spans="21:42" ht="15" customHeight="1" x14ac:dyDescent="0.25">
      <c r="U32658" s="104"/>
      <c r="AB32658" s="104"/>
      <c r="AC32658" s="104"/>
      <c r="AF32658" s="104"/>
      <c r="AG32658" s="104"/>
      <c r="AK32658" s="104"/>
      <c r="AL32658" s="104"/>
      <c r="AO32658" s="104"/>
      <c r="AP32658" s="104"/>
    </row>
    <row r="32659" spans="21:42" ht="15" customHeight="1" x14ac:dyDescent="0.25">
      <c r="U32659" s="104"/>
      <c r="AB32659" s="104"/>
      <c r="AC32659" s="104"/>
      <c r="AF32659" s="104"/>
      <c r="AG32659" s="104"/>
      <c r="AK32659" s="104"/>
      <c r="AL32659" s="104"/>
      <c r="AO32659" s="104"/>
      <c r="AP32659" s="104"/>
    </row>
    <row r="32660" spans="21:42" ht="15" customHeight="1" x14ac:dyDescent="0.25">
      <c r="U32660" s="104"/>
      <c r="AB32660" s="104"/>
      <c r="AC32660" s="104"/>
      <c r="AF32660" s="104"/>
      <c r="AG32660" s="104"/>
      <c r="AK32660" s="104"/>
      <c r="AL32660" s="104"/>
      <c r="AO32660" s="104"/>
      <c r="AP32660" s="104"/>
    </row>
    <row r="32661" spans="21:42" ht="15" customHeight="1" x14ac:dyDescent="0.25">
      <c r="U32661" s="104"/>
      <c r="AB32661" s="104"/>
      <c r="AC32661" s="104"/>
      <c r="AF32661" s="104"/>
      <c r="AG32661" s="104"/>
      <c r="AK32661" s="104"/>
      <c r="AL32661" s="104"/>
      <c r="AO32661" s="104"/>
      <c r="AP32661" s="104"/>
    </row>
    <row r="32662" spans="21:42" ht="15" customHeight="1" x14ac:dyDescent="0.25">
      <c r="U32662" s="104"/>
      <c r="AB32662" s="104"/>
      <c r="AC32662" s="104"/>
      <c r="AF32662" s="104"/>
      <c r="AG32662" s="104"/>
      <c r="AK32662" s="104"/>
      <c r="AL32662" s="104"/>
      <c r="AO32662" s="104"/>
      <c r="AP32662" s="104"/>
    </row>
    <row r="32663" spans="21:42" ht="15" customHeight="1" x14ac:dyDescent="0.25">
      <c r="U32663" s="104"/>
      <c r="AB32663" s="104"/>
      <c r="AC32663" s="104"/>
      <c r="AF32663" s="104"/>
      <c r="AG32663" s="104"/>
      <c r="AK32663" s="104"/>
      <c r="AL32663" s="104"/>
      <c r="AO32663" s="104"/>
      <c r="AP32663" s="104"/>
    </row>
    <row r="32664" spans="21:42" ht="15" customHeight="1" x14ac:dyDescent="0.25">
      <c r="U32664" s="104"/>
      <c r="AB32664" s="104"/>
      <c r="AC32664" s="104"/>
      <c r="AF32664" s="104"/>
      <c r="AG32664" s="104"/>
      <c r="AK32664" s="104"/>
      <c r="AL32664" s="104"/>
      <c r="AO32664" s="104"/>
      <c r="AP32664" s="104"/>
    </row>
    <row r="32665" spans="21:42" ht="15" customHeight="1" x14ac:dyDescent="0.25">
      <c r="U32665" s="104"/>
      <c r="AB32665" s="104"/>
      <c r="AC32665" s="104"/>
      <c r="AF32665" s="104"/>
      <c r="AG32665" s="104"/>
      <c r="AK32665" s="104"/>
      <c r="AL32665" s="104"/>
      <c r="AO32665" s="104"/>
      <c r="AP32665" s="104"/>
    </row>
    <row r="32666" spans="21:42" ht="15" customHeight="1" x14ac:dyDescent="0.25">
      <c r="U32666" s="104"/>
      <c r="AB32666" s="104"/>
      <c r="AC32666" s="104"/>
      <c r="AF32666" s="104"/>
      <c r="AG32666" s="104"/>
      <c r="AK32666" s="104"/>
      <c r="AL32666" s="104"/>
      <c r="AO32666" s="104"/>
      <c r="AP32666" s="104"/>
    </row>
    <row r="32667" spans="21:42" ht="15" customHeight="1" x14ac:dyDescent="0.25">
      <c r="U32667" s="104"/>
      <c r="AB32667" s="104"/>
      <c r="AC32667" s="104"/>
      <c r="AF32667" s="104"/>
      <c r="AG32667" s="104"/>
      <c r="AK32667" s="104"/>
      <c r="AL32667" s="104"/>
      <c r="AO32667" s="104"/>
      <c r="AP32667" s="104"/>
    </row>
    <row r="32668" spans="21:42" ht="15" customHeight="1" x14ac:dyDescent="0.25">
      <c r="U32668" s="104"/>
      <c r="AB32668" s="104"/>
      <c r="AC32668" s="104"/>
      <c r="AF32668" s="104"/>
      <c r="AG32668" s="104"/>
      <c r="AK32668" s="104"/>
      <c r="AL32668" s="104"/>
      <c r="AO32668" s="104"/>
      <c r="AP32668" s="104"/>
    </row>
    <row r="32669" spans="21:42" ht="15" customHeight="1" x14ac:dyDescent="0.25">
      <c r="U32669" s="104"/>
      <c r="AB32669" s="104"/>
      <c r="AC32669" s="104"/>
      <c r="AF32669" s="104"/>
      <c r="AG32669" s="104"/>
      <c r="AK32669" s="104"/>
      <c r="AL32669" s="104"/>
      <c r="AO32669" s="104"/>
      <c r="AP32669" s="104"/>
    </row>
    <row r="32670" spans="21:42" ht="15" customHeight="1" x14ac:dyDescent="0.25">
      <c r="U32670" s="104"/>
      <c r="AB32670" s="104"/>
      <c r="AC32670" s="104"/>
      <c r="AF32670" s="104"/>
      <c r="AG32670" s="104"/>
      <c r="AK32670" s="104"/>
      <c r="AL32670" s="104"/>
      <c r="AO32670" s="104"/>
      <c r="AP32670" s="104"/>
    </row>
    <row r="32671" spans="21:42" ht="15" customHeight="1" x14ac:dyDescent="0.25">
      <c r="U32671" s="104"/>
      <c r="AB32671" s="104"/>
      <c r="AC32671" s="104"/>
      <c r="AF32671" s="104"/>
      <c r="AG32671" s="104"/>
      <c r="AK32671" s="104"/>
      <c r="AL32671" s="104"/>
      <c r="AO32671" s="104"/>
      <c r="AP32671" s="104"/>
    </row>
    <row r="32672" spans="21:42" ht="15" customHeight="1" x14ac:dyDescent="0.25">
      <c r="U32672" s="104"/>
      <c r="AB32672" s="104"/>
      <c r="AC32672" s="104"/>
      <c r="AF32672" s="104"/>
      <c r="AG32672" s="104"/>
      <c r="AK32672" s="104"/>
      <c r="AL32672" s="104"/>
      <c r="AO32672" s="104"/>
      <c r="AP32672" s="104"/>
    </row>
    <row r="32673" spans="21:42" ht="15" customHeight="1" x14ac:dyDescent="0.25">
      <c r="U32673" s="104"/>
      <c r="AB32673" s="104"/>
      <c r="AC32673" s="104"/>
      <c r="AF32673" s="104"/>
      <c r="AG32673" s="104"/>
      <c r="AK32673" s="104"/>
      <c r="AL32673" s="104"/>
      <c r="AO32673" s="104"/>
      <c r="AP32673" s="104"/>
    </row>
    <row r="32674" spans="21:42" ht="15" customHeight="1" x14ac:dyDescent="0.25">
      <c r="U32674" s="104"/>
      <c r="AB32674" s="104"/>
      <c r="AC32674" s="104"/>
      <c r="AF32674" s="104"/>
      <c r="AG32674" s="104"/>
      <c r="AK32674" s="104"/>
      <c r="AL32674" s="104"/>
      <c r="AO32674" s="104"/>
      <c r="AP32674" s="104"/>
    </row>
    <row r="32675" spans="21:42" ht="15" customHeight="1" x14ac:dyDescent="0.25">
      <c r="U32675" s="104"/>
      <c r="AB32675" s="104"/>
      <c r="AC32675" s="104"/>
      <c r="AF32675" s="104"/>
      <c r="AG32675" s="104"/>
      <c r="AK32675" s="104"/>
      <c r="AL32675" s="104"/>
      <c r="AO32675" s="104"/>
      <c r="AP32675" s="104"/>
    </row>
    <row r="32676" spans="21:42" ht="15" customHeight="1" x14ac:dyDescent="0.25">
      <c r="U32676" s="104"/>
      <c r="AB32676" s="104"/>
      <c r="AC32676" s="104"/>
      <c r="AF32676" s="104"/>
      <c r="AG32676" s="104"/>
      <c r="AK32676" s="104"/>
      <c r="AL32676" s="104"/>
      <c r="AO32676" s="104"/>
      <c r="AP32676" s="104"/>
    </row>
    <row r="32677" spans="21:42" ht="15" customHeight="1" x14ac:dyDescent="0.25">
      <c r="U32677" s="104"/>
      <c r="AB32677" s="104"/>
      <c r="AC32677" s="104"/>
      <c r="AF32677" s="104"/>
      <c r="AG32677" s="104"/>
      <c r="AK32677" s="104"/>
      <c r="AL32677" s="104"/>
      <c r="AO32677" s="104"/>
      <c r="AP32677" s="104"/>
    </row>
    <row r="32678" spans="21:42" ht="15" customHeight="1" x14ac:dyDescent="0.25">
      <c r="U32678" s="104"/>
      <c r="AB32678" s="104"/>
      <c r="AC32678" s="104"/>
      <c r="AF32678" s="104"/>
      <c r="AG32678" s="104"/>
      <c r="AK32678" s="104"/>
      <c r="AL32678" s="104"/>
      <c r="AO32678" s="104"/>
      <c r="AP32678" s="104"/>
    </row>
    <row r="32679" spans="21:42" ht="15" customHeight="1" x14ac:dyDescent="0.25">
      <c r="U32679" s="104"/>
      <c r="AB32679" s="104"/>
      <c r="AC32679" s="104"/>
      <c r="AF32679" s="104"/>
      <c r="AG32679" s="104"/>
      <c r="AK32679" s="104"/>
      <c r="AL32679" s="104"/>
      <c r="AO32679" s="104"/>
      <c r="AP32679" s="104"/>
    </row>
    <row r="32680" spans="21:42" ht="15" customHeight="1" x14ac:dyDescent="0.25">
      <c r="U32680" s="104"/>
      <c r="AB32680" s="104"/>
      <c r="AC32680" s="104"/>
      <c r="AF32680" s="104"/>
      <c r="AG32680" s="104"/>
      <c r="AK32680" s="104"/>
      <c r="AL32680" s="104"/>
      <c r="AO32680" s="104"/>
      <c r="AP32680" s="104"/>
    </row>
    <row r="32681" spans="21:42" ht="15" customHeight="1" x14ac:dyDescent="0.25">
      <c r="U32681" s="104"/>
      <c r="AB32681" s="104"/>
      <c r="AC32681" s="104"/>
      <c r="AF32681" s="104"/>
      <c r="AG32681" s="104"/>
      <c r="AK32681" s="104"/>
      <c r="AL32681" s="104"/>
      <c r="AO32681" s="104"/>
      <c r="AP32681" s="104"/>
    </row>
    <row r="32682" spans="21:42" ht="15" customHeight="1" x14ac:dyDescent="0.25">
      <c r="U32682" s="104"/>
      <c r="AB32682" s="104"/>
      <c r="AC32682" s="104"/>
      <c r="AF32682" s="104"/>
      <c r="AG32682" s="104"/>
      <c r="AK32682" s="104"/>
      <c r="AL32682" s="104"/>
      <c r="AO32682" s="104"/>
      <c r="AP32682" s="104"/>
    </row>
    <row r="32683" spans="21:42" ht="15" customHeight="1" x14ac:dyDescent="0.25">
      <c r="U32683" s="104"/>
      <c r="AB32683" s="104"/>
      <c r="AC32683" s="104"/>
      <c r="AF32683" s="104"/>
      <c r="AG32683" s="104"/>
      <c r="AK32683" s="104"/>
      <c r="AL32683" s="104"/>
      <c r="AO32683" s="104"/>
      <c r="AP32683" s="104"/>
    </row>
    <row r="32684" spans="21:42" ht="15" customHeight="1" x14ac:dyDescent="0.25">
      <c r="U32684" s="104"/>
      <c r="AB32684" s="104"/>
      <c r="AC32684" s="104"/>
      <c r="AF32684" s="104"/>
      <c r="AG32684" s="104"/>
      <c r="AK32684" s="104"/>
      <c r="AL32684" s="104"/>
      <c r="AO32684" s="104"/>
      <c r="AP32684" s="104"/>
    </row>
    <row r="32685" spans="21:42" ht="15" customHeight="1" x14ac:dyDescent="0.25">
      <c r="U32685" s="104"/>
      <c r="AB32685" s="104"/>
      <c r="AC32685" s="104"/>
      <c r="AF32685" s="104"/>
      <c r="AG32685" s="104"/>
      <c r="AK32685" s="104"/>
      <c r="AL32685" s="104"/>
      <c r="AO32685" s="104"/>
      <c r="AP32685" s="104"/>
    </row>
    <row r="32686" spans="21:42" ht="15" customHeight="1" x14ac:dyDescent="0.25">
      <c r="U32686" s="104"/>
      <c r="AB32686" s="104"/>
      <c r="AC32686" s="104"/>
      <c r="AF32686" s="104"/>
      <c r="AG32686" s="104"/>
      <c r="AK32686" s="104"/>
      <c r="AL32686" s="104"/>
      <c r="AO32686" s="104"/>
      <c r="AP32686" s="104"/>
    </row>
    <row r="32687" spans="21:42" ht="15" customHeight="1" x14ac:dyDescent="0.25">
      <c r="U32687" s="104"/>
      <c r="AB32687" s="104"/>
      <c r="AC32687" s="104"/>
      <c r="AF32687" s="104"/>
      <c r="AG32687" s="104"/>
      <c r="AK32687" s="104"/>
      <c r="AL32687" s="104"/>
      <c r="AO32687" s="104"/>
      <c r="AP32687" s="104"/>
    </row>
    <row r="32688" spans="21:42" ht="15" customHeight="1" x14ac:dyDescent="0.25">
      <c r="U32688" s="104"/>
      <c r="AB32688" s="104"/>
      <c r="AC32688" s="104"/>
      <c r="AF32688" s="104"/>
      <c r="AG32688" s="104"/>
      <c r="AK32688" s="104"/>
      <c r="AL32688" s="104"/>
      <c r="AO32688" s="104"/>
      <c r="AP32688" s="104"/>
    </row>
    <row r="32689" spans="21:42" ht="15" customHeight="1" x14ac:dyDescent="0.25">
      <c r="U32689" s="104"/>
      <c r="AB32689" s="104"/>
      <c r="AC32689" s="104"/>
      <c r="AF32689" s="104"/>
      <c r="AG32689" s="104"/>
      <c r="AK32689" s="104"/>
      <c r="AL32689" s="104"/>
      <c r="AO32689" s="104"/>
      <c r="AP32689" s="104"/>
    </row>
    <row r="32690" spans="21:42" ht="15" customHeight="1" x14ac:dyDescent="0.25">
      <c r="U32690" s="104"/>
      <c r="AB32690" s="104"/>
      <c r="AC32690" s="104"/>
      <c r="AF32690" s="104"/>
      <c r="AG32690" s="104"/>
      <c r="AK32690" s="104"/>
      <c r="AL32690" s="104"/>
      <c r="AO32690" s="104"/>
      <c r="AP32690" s="104"/>
    </row>
    <row r="32691" spans="21:42" ht="15" customHeight="1" x14ac:dyDescent="0.25">
      <c r="U32691" s="104"/>
      <c r="AB32691" s="104"/>
      <c r="AC32691" s="104"/>
      <c r="AF32691" s="104"/>
      <c r="AG32691" s="104"/>
      <c r="AK32691" s="104"/>
      <c r="AL32691" s="104"/>
      <c r="AO32691" s="104"/>
      <c r="AP32691" s="104"/>
    </row>
    <row r="32692" spans="21:42" ht="15" customHeight="1" x14ac:dyDescent="0.25">
      <c r="U32692" s="104"/>
      <c r="AB32692" s="104"/>
      <c r="AC32692" s="104"/>
      <c r="AF32692" s="104"/>
      <c r="AG32692" s="104"/>
      <c r="AK32692" s="104"/>
      <c r="AL32692" s="104"/>
      <c r="AO32692" s="104"/>
      <c r="AP32692" s="104"/>
    </row>
    <row r="32693" spans="21:42" ht="15" customHeight="1" x14ac:dyDescent="0.25">
      <c r="U32693" s="104"/>
      <c r="AB32693" s="104"/>
      <c r="AC32693" s="104"/>
      <c r="AF32693" s="104"/>
      <c r="AG32693" s="104"/>
      <c r="AK32693" s="104"/>
      <c r="AL32693" s="104"/>
      <c r="AO32693" s="104"/>
      <c r="AP32693" s="104"/>
    </row>
    <row r="32694" spans="21:42" ht="15" customHeight="1" x14ac:dyDescent="0.25">
      <c r="U32694" s="104"/>
      <c r="AB32694" s="104"/>
      <c r="AC32694" s="104"/>
      <c r="AF32694" s="104"/>
      <c r="AG32694" s="104"/>
      <c r="AK32694" s="104"/>
      <c r="AL32694" s="104"/>
      <c r="AO32694" s="104"/>
      <c r="AP32694" s="104"/>
    </row>
    <row r="32695" spans="21:42" ht="15" customHeight="1" x14ac:dyDescent="0.25">
      <c r="U32695" s="104"/>
      <c r="AB32695" s="104"/>
      <c r="AC32695" s="104"/>
      <c r="AF32695" s="104"/>
      <c r="AG32695" s="104"/>
      <c r="AK32695" s="104"/>
      <c r="AL32695" s="104"/>
      <c r="AO32695" s="104"/>
      <c r="AP32695" s="104"/>
    </row>
    <row r="32696" spans="21:42" ht="15" customHeight="1" x14ac:dyDescent="0.25">
      <c r="U32696" s="104"/>
      <c r="AB32696" s="104"/>
      <c r="AC32696" s="104"/>
      <c r="AF32696" s="104"/>
      <c r="AG32696" s="104"/>
      <c r="AK32696" s="104"/>
      <c r="AL32696" s="104"/>
      <c r="AO32696" s="104"/>
      <c r="AP32696" s="104"/>
    </row>
    <row r="32697" spans="21:42" ht="15" customHeight="1" x14ac:dyDescent="0.25">
      <c r="U32697" s="104"/>
      <c r="AB32697" s="104"/>
      <c r="AC32697" s="104"/>
      <c r="AF32697" s="104"/>
      <c r="AG32697" s="104"/>
      <c r="AK32697" s="104"/>
      <c r="AL32697" s="104"/>
      <c r="AO32697" s="104"/>
      <c r="AP32697" s="104"/>
    </row>
    <row r="32698" spans="21:42" ht="15" customHeight="1" x14ac:dyDescent="0.25">
      <c r="U32698" s="104"/>
      <c r="AB32698" s="104"/>
      <c r="AC32698" s="104"/>
      <c r="AF32698" s="104"/>
      <c r="AG32698" s="104"/>
      <c r="AK32698" s="104"/>
      <c r="AL32698" s="104"/>
      <c r="AO32698" s="104"/>
      <c r="AP32698" s="104"/>
    </row>
    <row r="32699" spans="21:42" ht="15" customHeight="1" x14ac:dyDescent="0.25">
      <c r="U32699" s="104"/>
      <c r="AB32699" s="104"/>
      <c r="AC32699" s="104"/>
      <c r="AF32699" s="104"/>
      <c r="AG32699" s="104"/>
      <c r="AK32699" s="104"/>
      <c r="AL32699" s="104"/>
      <c r="AO32699" s="104"/>
      <c r="AP32699" s="104"/>
    </row>
    <row r="32700" spans="21:42" ht="15" customHeight="1" x14ac:dyDescent="0.25">
      <c r="U32700" s="104"/>
      <c r="AB32700" s="104"/>
      <c r="AC32700" s="104"/>
      <c r="AF32700" s="104"/>
      <c r="AG32700" s="104"/>
      <c r="AK32700" s="104"/>
      <c r="AL32700" s="104"/>
      <c r="AO32700" s="104"/>
      <c r="AP32700" s="104"/>
    </row>
    <row r="32701" spans="21:42" ht="15" customHeight="1" x14ac:dyDescent="0.25">
      <c r="U32701" s="104"/>
      <c r="AB32701" s="104"/>
      <c r="AC32701" s="104"/>
      <c r="AF32701" s="104"/>
      <c r="AG32701" s="104"/>
      <c r="AK32701" s="104"/>
      <c r="AL32701" s="104"/>
      <c r="AO32701" s="104"/>
      <c r="AP32701" s="104"/>
    </row>
    <row r="32702" spans="21:42" ht="15" customHeight="1" x14ac:dyDescent="0.25">
      <c r="U32702" s="104"/>
      <c r="AB32702" s="104"/>
      <c r="AC32702" s="104"/>
      <c r="AF32702" s="104"/>
      <c r="AG32702" s="104"/>
      <c r="AK32702" s="104"/>
      <c r="AL32702" s="104"/>
      <c r="AO32702" s="104"/>
      <c r="AP32702" s="104"/>
    </row>
    <row r="32703" spans="21:42" ht="15" customHeight="1" x14ac:dyDescent="0.25">
      <c r="U32703" s="104"/>
      <c r="AB32703" s="104"/>
      <c r="AC32703" s="104"/>
      <c r="AF32703" s="104"/>
      <c r="AG32703" s="104"/>
      <c r="AK32703" s="104"/>
      <c r="AL32703" s="104"/>
      <c r="AO32703" s="104"/>
      <c r="AP32703" s="104"/>
    </row>
    <row r="32704" spans="21:42" ht="15" customHeight="1" x14ac:dyDescent="0.25">
      <c r="U32704" s="104"/>
      <c r="AB32704" s="104"/>
      <c r="AC32704" s="104"/>
      <c r="AF32704" s="104"/>
      <c r="AG32704" s="104"/>
      <c r="AK32704" s="104"/>
      <c r="AL32704" s="104"/>
      <c r="AO32704" s="104"/>
      <c r="AP32704" s="104"/>
    </row>
    <row r="32705" spans="21:42" ht="15" customHeight="1" x14ac:dyDescent="0.25">
      <c r="U32705" s="104"/>
      <c r="AB32705" s="104"/>
      <c r="AC32705" s="104"/>
      <c r="AF32705" s="104"/>
      <c r="AG32705" s="104"/>
      <c r="AK32705" s="104"/>
      <c r="AL32705" s="104"/>
      <c r="AO32705" s="104"/>
      <c r="AP32705" s="104"/>
    </row>
    <row r="32706" spans="21:42" ht="15" customHeight="1" x14ac:dyDescent="0.25">
      <c r="U32706" s="104"/>
      <c r="AB32706" s="104"/>
      <c r="AC32706" s="104"/>
      <c r="AF32706" s="104"/>
      <c r="AG32706" s="104"/>
      <c r="AK32706" s="104"/>
      <c r="AL32706" s="104"/>
      <c r="AO32706" s="104"/>
      <c r="AP32706" s="104"/>
    </row>
    <row r="32707" spans="21:42" ht="15" customHeight="1" x14ac:dyDescent="0.25">
      <c r="U32707" s="104"/>
      <c r="AB32707" s="104"/>
      <c r="AC32707" s="104"/>
      <c r="AF32707" s="104"/>
      <c r="AG32707" s="104"/>
      <c r="AK32707" s="104"/>
      <c r="AL32707" s="104"/>
      <c r="AO32707" s="104"/>
      <c r="AP32707" s="104"/>
    </row>
    <row r="32708" spans="21:42" ht="15" customHeight="1" x14ac:dyDescent="0.25">
      <c r="U32708" s="104"/>
      <c r="AB32708" s="104"/>
      <c r="AC32708" s="104"/>
      <c r="AF32708" s="104"/>
      <c r="AG32708" s="104"/>
      <c r="AK32708" s="104"/>
      <c r="AL32708" s="104"/>
      <c r="AO32708" s="104"/>
      <c r="AP32708" s="104"/>
    </row>
    <row r="32709" spans="21:42" ht="15" customHeight="1" x14ac:dyDescent="0.25">
      <c r="U32709" s="104"/>
      <c r="AB32709" s="104"/>
      <c r="AC32709" s="104"/>
      <c r="AF32709" s="104"/>
      <c r="AG32709" s="104"/>
      <c r="AK32709" s="104"/>
      <c r="AL32709" s="104"/>
      <c r="AO32709" s="104"/>
      <c r="AP32709" s="104"/>
    </row>
    <row r="32710" spans="21:42" ht="15" customHeight="1" x14ac:dyDescent="0.25">
      <c r="U32710" s="104"/>
      <c r="AB32710" s="104"/>
      <c r="AC32710" s="104"/>
      <c r="AF32710" s="104"/>
      <c r="AG32710" s="104"/>
      <c r="AK32710" s="104"/>
      <c r="AL32710" s="104"/>
      <c r="AO32710" s="104"/>
      <c r="AP32710" s="104"/>
    </row>
    <row r="32711" spans="21:42" ht="15" customHeight="1" x14ac:dyDescent="0.25">
      <c r="U32711" s="104"/>
      <c r="AB32711" s="104"/>
      <c r="AC32711" s="104"/>
      <c r="AF32711" s="104"/>
      <c r="AG32711" s="104"/>
      <c r="AK32711" s="104"/>
      <c r="AL32711" s="104"/>
      <c r="AO32711" s="104"/>
      <c r="AP32711" s="104"/>
    </row>
    <row r="32712" spans="21:42" ht="15" customHeight="1" x14ac:dyDescent="0.25">
      <c r="U32712" s="104"/>
      <c r="AB32712" s="104"/>
      <c r="AC32712" s="104"/>
      <c r="AF32712" s="104"/>
      <c r="AG32712" s="104"/>
      <c r="AK32712" s="104"/>
      <c r="AL32712" s="104"/>
      <c r="AO32712" s="104"/>
      <c r="AP32712" s="104"/>
    </row>
    <row r="32713" spans="21:42" ht="15" customHeight="1" x14ac:dyDescent="0.25">
      <c r="U32713" s="104"/>
      <c r="AB32713" s="104"/>
      <c r="AC32713" s="104"/>
      <c r="AF32713" s="104"/>
      <c r="AG32713" s="104"/>
      <c r="AK32713" s="104"/>
      <c r="AL32713" s="104"/>
      <c r="AO32713" s="104"/>
      <c r="AP32713" s="104"/>
    </row>
    <row r="32714" spans="21:42" ht="15" customHeight="1" x14ac:dyDescent="0.25">
      <c r="U32714" s="104"/>
      <c r="AB32714" s="104"/>
      <c r="AC32714" s="104"/>
      <c r="AF32714" s="104"/>
      <c r="AG32714" s="104"/>
      <c r="AK32714" s="104"/>
      <c r="AL32714" s="104"/>
      <c r="AO32714" s="104"/>
      <c r="AP32714" s="104"/>
    </row>
    <row r="32715" spans="21:42" ht="15" customHeight="1" x14ac:dyDescent="0.25">
      <c r="U32715" s="104"/>
      <c r="AB32715" s="104"/>
      <c r="AC32715" s="104"/>
      <c r="AF32715" s="104"/>
      <c r="AG32715" s="104"/>
      <c r="AK32715" s="104"/>
      <c r="AL32715" s="104"/>
      <c r="AO32715" s="104"/>
      <c r="AP32715" s="104"/>
    </row>
    <row r="32716" spans="21:42" ht="15" customHeight="1" x14ac:dyDescent="0.25">
      <c r="U32716" s="104"/>
      <c r="AB32716" s="104"/>
      <c r="AC32716" s="104"/>
      <c r="AF32716" s="104"/>
      <c r="AG32716" s="104"/>
      <c r="AK32716" s="104"/>
      <c r="AL32716" s="104"/>
      <c r="AO32716" s="104"/>
      <c r="AP32716" s="104"/>
    </row>
    <row r="32717" spans="21:42" ht="15" customHeight="1" x14ac:dyDescent="0.25">
      <c r="U32717" s="104"/>
      <c r="AB32717" s="104"/>
      <c r="AC32717" s="104"/>
      <c r="AF32717" s="104"/>
      <c r="AG32717" s="104"/>
      <c r="AK32717" s="104"/>
      <c r="AL32717" s="104"/>
      <c r="AO32717" s="104"/>
      <c r="AP32717" s="104"/>
    </row>
    <row r="32718" spans="21:42" ht="15" customHeight="1" x14ac:dyDescent="0.25">
      <c r="U32718" s="104"/>
      <c r="AB32718" s="104"/>
      <c r="AC32718" s="104"/>
      <c r="AF32718" s="104"/>
      <c r="AG32718" s="104"/>
      <c r="AK32718" s="104"/>
      <c r="AL32718" s="104"/>
      <c r="AO32718" s="104"/>
      <c r="AP32718" s="104"/>
    </row>
    <row r="32719" spans="21:42" ht="15" customHeight="1" x14ac:dyDescent="0.25">
      <c r="U32719" s="104"/>
      <c r="AB32719" s="104"/>
      <c r="AC32719" s="104"/>
      <c r="AF32719" s="104"/>
      <c r="AG32719" s="104"/>
      <c r="AK32719" s="104"/>
      <c r="AL32719" s="104"/>
      <c r="AO32719" s="104"/>
      <c r="AP32719" s="104"/>
    </row>
    <row r="32720" spans="21:42" ht="15" customHeight="1" x14ac:dyDescent="0.25">
      <c r="U32720" s="104"/>
      <c r="AB32720" s="104"/>
      <c r="AC32720" s="104"/>
      <c r="AF32720" s="104"/>
      <c r="AG32720" s="104"/>
      <c r="AK32720" s="104"/>
      <c r="AL32720" s="104"/>
      <c r="AO32720" s="104"/>
      <c r="AP32720" s="104"/>
    </row>
    <row r="32721" spans="21:42" ht="15" customHeight="1" x14ac:dyDescent="0.25">
      <c r="U32721" s="104"/>
      <c r="AB32721" s="104"/>
      <c r="AC32721" s="104"/>
      <c r="AF32721" s="104"/>
      <c r="AG32721" s="104"/>
      <c r="AK32721" s="104"/>
      <c r="AL32721" s="104"/>
      <c r="AO32721" s="104"/>
      <c r="AP32721" s="104"/>
    </row>
    <row r="32722" spans="21:42" ht="15" customHeight="1" x14ac:dyDescent="0.25">
      <c r="U32722" s="104"/>
      <c r="AB32722" s="104"/>
      <c r="AC32722" s="104"/>
      <c r="AF32722" s="104"/>
      <c r="AG32722" s="104"/>
      <c r="AK32722" s="104"/>
      <c r="AL32722" s="104"/>
      <c r="AO32722" s="104"/>
      <c r="AP32722" s="104"/>
    </row>
    <row r="32723" spans="21:42" ht="15" customHeight="1" x14ac:dyDescent="0.25">
      <c r="U32723" s="104"/>
      <c r="AB32723" s="104"/>
      <c r="AC32723" s="104"/>
      <c r="AF32723" s="104"/>
      <c r="AG32723" s="104"/>
      <c r="AK32723" s="104"/>
      <c r="AL32723" s="104"/>
      <c r="AO32723" s="104"/>
      <c r="AP32723" s="104"/>
    </row>
    <row r="32724" spans="21:42" ht="15" customHeight="1" x14ac:dyDescent="0.25">
      <c r="U32724" s="104"/>
      <c r="AB32724" s="104"/>
      <c r="AC32724" s="104"/>
      <c r="AF32724" s="104"/>
      <c r="AG32724" s="104"/>
      <c r="AK32724" s="104"/>
      <c r="AL32724" s="104"/>
      <c r="AO32724" s="104"/>
      <c r="AP32724" s="104"/>
    </row>
    <row r="32725" spans="21:42" ht="15" customHeight="1" x14ac:dyDescent="0.25">
      <c r="U32725" s="104"/>
      <c r="AB32725" s="104"/>
      <c r="AC32725" s="104"/>
      <c r="AF32725" s="104"/>
      <c r="AG32725" s="104"/>
      <c r="AK32725" s="104"/>
      <c r="AL32725" s="104"/>
      <c r="AO32725" s="104"/>
      <c r="AP32725" s="104"/>
    </row>
    <row r="32726" spans="21:42" ht="15" customHeight="1" x14ac:dyDescent="0.25">
      <c r="U32726" s="104"/>
      <c r="AB32726" s="104"/>
      <c r="AC32726" s="104"/>
      <c r="AF32726" s="104"/>
      <c r="AG32726" s="104"/>
      <c r="AK32726" s="104"/>
      <c r="AL32726" s="104"/>
      <c r="AO32726" s="104"/>
      <c r="AP32726" s="104"/>
    </row>
    <row r="32727" spans="21:42" ht="15" customHeight="1" x14ac:dyDescent="0.25">
      <c r="U32727" s="104"/>
      <c r="AB32727" s="104"/>
      <c r="AC32727" s="104"/>
      <c r="AF32727" s="104"/>
      <c r="AG32727" s="104"/>
      <c r="AK32727" s="104"/>
      <c r="AL32727" s="104"/>
      <c r="AO32727" s="104"/>
      <c r="AP32727" s="104"/>
    </row>
    <row r="32728" spans="21:42" ht="15" customHeight="1" x14ac:dyDescent="0.25">
      <c r="U32728" s="104"/>
      <c r="AB32728" s="104"/>
      <c r="AC32728" s="104"/>
      <c r="AF32728" s="104"/>
      <c r="AG32728" s="104"/>
      <c r="AK32728" s="104"/>
      <c r="AL32728" s="104"/>
      <c r="AO32728" s="104"/>
      <c r="AP32728" s="104"/>
    </row>
    <row r="32729" spans="21:42" ht="15" customHeight="1" x14ac:dyDescent="0.25">
      <c r="U32729" s="104"/>
      <c r="AB32729" s="104"/>
      <c r="AC32729" s="104"/>
      <c r="AF32729" s="104"/>
      <c r="AG32729" s="104"/>
      <c r="AK32729" s="104"/>
      <c r="AL32729" s="104"/>
      <c r="AO32729" s="104"/>
      <c r="AP32729" s="104"/>
    </row>
    <row r="32730" spans="21:42" ht="15" customHeight="1" x14ac:dyDescent="0.25">
      <c r="U32730" s="104"/>
      <c r="AB32730" s="104"/>
      <c r="AC32730" s="104"/>
      <c r="AF32730" s="104"/>
      <c r="AG32730" s="104"/>
      <c r="AK32730" s="104"/>
      <c r="AL32730" s="104"/>
      <c r="AO32730" s="104"/>
      <c r="AP32730" s="104"/>
    </row>
    <row r="32731" spans="21:42" ht="15" customHeight="1" x14ac:dyDescent="0.25">
      <c r="U32731" s="104"/>
      <c r="AB32731" s="104"/>
      <c r="AC32731" s="104"/>
      <c r="AF32731" s="104"/>
      <c r="AG32731" s="104"/>
      <c r="AK32731" s="104"/>
      <c r="AL32731" s="104"/>
      <c r="AO32731" s="104"/>
      <c r="AP32731" s="104"/>
    </row>
    <row r="32732" spans="21:42" ht="15" customHeight="1" x14ac:dyDescent="0.25">
      <c r="U32732" s="104"/>
      <c r="AB32732" s="104"/>
      <c r="AC32732" s="104"/>
      <c r="AF32732" s="104"/>
      <c r="AG32732" s="104"/>
      <c r="AK32732" s="104"/>
      <c r="AL32732" s="104"/>
      <c r="AO32732" s="104"/>
      <c r="AP32732" s="104"/>
    </row>
    <row r="32733" spans="21:42" ht="15" customHeight="1" x14ac:dyDescent="0.25">
      <c r="U32733" s="104"/>
      <c r="AB32733" s="104"/>
      <c r="AC32733" s="104"/>
      <c r="AF32733" s="104"/>
      <c r="AG32733" s="104"/>
      <c r="AK32733" s="104"/>
      <c r="AL32733" s="104"/>
      <c r="AO32733" s="104"/>
      <c r="AP32733" s="104"/>
    </row>
    <row r="32734" spans="21:42" ht="15" customHeight="1" x14ac:dyDescent="0.25">
      <c r="U32734" s="104"/>
      <c r="AB32734" s="104"/>
      <c r="AC32734" s="104"/>
      <c r="AF32734" s="104"/>
      <c r="AG32734" s="104"/>
      <c r="AK32734" s="104"/>
      <c r="AL32734" s="104"/>
      <c r="AO32734" s="104"/>
      <c r="AP32734" s="104"/>
    </row>
    <row r="32735" spans="21:42" ht="15" customHeight="1" x14ac:dyDescent="0.25">
      <c r="U32735" s="104"/>
      <c r="AB32735" s="104"/>
      <c r="AC32735" s="104"/>
      <c r="AF32735" s="104"/>
      <c r="AG32735" s="104"/>
      <c r="AK32735" s="104"/>
      <c r="AL32735" s="104"/>
      <c r="AO32735" s="104"/>
      <c r="AP32735" s="104"/>
    </row>
    <row r="32736" spans="21:42" ht="15" customHeight="1" x14ac:dyDescent="0.25">
      <c r="U32736" s="104"/>
      <c r="AB32736" s="104"/>
      <c r="AC32736" s="104"/>
      <c r="AF32736" s="104"/>
      <c r="AG32736" s="104"/>
      <c r="AK32736" s="104"/>
      <c r="AL32736" s="104"/>
      <c r="AO32736" s="104"/>
      <c r="AP32736" s="104"/>
    </row>
    <row r="32737" spans="21:42" ht="15" customHeight="1" x14ac:dyDescent="0.25">
      <c r="U32737" s="104"/>
      <c r="AB32737" s="104"/>
      <c r="AC32737" s="104"/>
      <c r="AF32737" s="104"/>
      <c r="AG32737" s="104"/>
      <c r="AK32737" s="104"/>
      <c r="AL32737" s="104"/>
      <c r="AO32737" s="104"/>
      <c r="AP32737" s="104"/>
    </row>
    <row r="32738" spans="21:42" ht="15" customHeight="1" x14ac:dyDescent="0.25">
      <c r="U32738" s="104"/>
      <c r="AB32738" s="104"/>
      <c r="AC32738" s="104"/>
      <c r="AF32738" s="104"/>
      <c r="AG32738" s="104"/>
      <c r="AK32738" s="104"/>
      <c r="AL32738" s="104"/>
      <c r="AO32738" s="104"/>
      <c r="AP32738" s="104"/>
    </row>
    <row r="32739" spans="21:42" ht="15" customHeight="1" x14ac:dyDescent="0.25">
      <c r="U32739" s="104"/>
      <c r="AB32739" s="104"/>
      <c r="AC32739" s="104"/>
      <c r="AF32739" s="104"/>
      <c r="AG32739" s="104"/>
      <c r="AK32739" s="104"/>
      <c r="AL32739" s="104"/>
      <c r="AO32739" s="104"/>
      <c r="AP32739" s="104"/>
    </row>
    <row r="32740" spans="21:42" ht="15" customHeight="1" x14ac:dyDescent="0.25">
      <c r="U32740" s="104"/>
      <c r="AB32740" s="104"/>
      <c r="AC32740" s="104"/>
      <c r="AF32740" s="104"/>
      <c r="AG32740" s="104"/>
      <c r="AK32740" s="104"/>
      <c r="AL32740" s="104"/>
      <c r="AO32740" s="104"/>
      <c r="AP32740" s="104"/>
    </row>
    <row r="32741" spans="21:42" ht="15" customHeight="1" x14ac:dyDescent="0.25">
      <c r="U32741" s="104"/>
      <c r="AB32741" s="104"/>
      <c r="AC32741" s="104"/>
      <c r="AF32741" s="104"/>
      <c r="AG32741" s="104"/>
      <c r="AK32741" s="104"/>
      <c r="AL32741" s="104"/>
      <c r="AO32741" s="104"/>
      <c r="AP32741" s="104"/>
    </row>
    <row r="32742" spans="21:42" ht="15" customHeight="1" x14ac:dyDescent="0.25">
      <c r="U32742" s="104"/>
      <c r="AB32742" s="104"/>
      <c r="AC32742" s="104"/>
      <c r="AF32742" s="104"/>
      <c r="AG32742" s="104"/>
      <c r="AK32742" s="104"/>
      <c r="AL32742" s="104"/>
      <c r="AO32742" s="104"/>
      <c r="AP32742" s="104"/>
    </row>
    <row r="32743" spans="21:42" ht="15" customHeight="1" x14ac:dyDescent="0.25">
      <c r="U32743" s="104"/>
      <c r="AB32743" s="104"/>
      <c r="AC32743" s="104"/>
      <c r="AF32743" s="104"/>
      <c r="AG32743" s="104"/>
      <c r="AK32743" s="104"/>
      <c r="AL32743" s="104"/>
      <c r="AO32743" s="104"/>
      <c r="AP32743" s="104"/>
    </row>
    <row r="32744" spans="21:42" ht="15" customHeight="1" x14ac:dyDescent="0.25">
      <c r="U32744" s="104"/>
      <c r="AB32744" s="104"/>
      <c r="AC32744" s="104"/>
      <c r="AF32744" s="104"/>
      <c r="AG32744" s="104"/>
      <c r="AK32744" s="104"/>
      <c r="AL32744" s="104"/>
      <c r="AO32744" s="104"/>
      <c r="AP32744" s="104"/>
    </row>
    <row r="32745" spans="21:42" ht="15" customHeight="1" x14ac:dyDescent="0.25">
      <c r="U32745" s="104"/>
      <c r="AB32745" s="104"/>
      <c r="AC32745" s="104"/>
      <c r="AF32745" s="104"/>
      <c r="AG32745" s="104"/>
      <c r="AK32745" s="104"/>
      <c r="AL32745" s="104"/>
      <c r="AO32745" s="104"/>
      <c r="AP32745" s="104"/>
    </row>
    <row r="32746" spans="21:42" ht="15" customHeight="1" x14ac:dyDescent="0.25">
      <c r="U32746" s="104"/>
      <c r="AB32746" s="104"/>
      <c r="AC32746" s="104"/>
      <c r="AF32746" s="104"/>
      <c r="AG32746" s="104"/>
      <c r="AK32746" s="104"/>
      <c r="AL32746" s="104"/>
      <c r="AO32746" s="104"/>
      <c r="AP32746" s="104"/>
    </row>
    <row r="32747" spans="21:42" ht="15" customHeight="1" x14ac:dyDescent="0.25">
      <c r="U32747" s="104"/>
      <c r="AB32747" s="104"/>
      <c r="AC32747" s="104"/>
      <c r="AF32747" s="104"/>
      <c r="AG32747" s="104"/>
      <c r="AK32747" s="104"/>
      <c r="AL32747" s="104"/>
      <c r="AO32747" s="104"/>
      <c r="AP32747" s="104"/>
    </row>
    <row r="32748" spans="21:42" ht="15" customHeight="1" x14ac:dyDescent="0.25">
      <c r="U32748" s="104"/>
      <c r="AB32748" s="104"/>
      <c r="AC32748" s="104"/>
      <c r="AF32748" s="104"/>
      <c r="AG32748" s="104"/>
      <c r="AK32748" s="104"/>
      <c r="AL32748" s="104"/>
      <c r="AO32748" s="104"/>
      <c r="AP32748" s="104"/>
    </row>
    <row r="32749" spans="21:42" ht="15" customHeight="1" x14ac:dyDescent="0.25">
      <c r="U32749" s="104"/>
      <c r="AB32749" s="104"/>
      <c r="AC32749" s="104"/>
      <c r="AF32749" s="104"/>
      <c r="AG32749" s="104"/>
      <c r="AK32749" s="104"/>
      <c r="AL32749" s="104"/>
      <c r="AO32749" s="104"/>
      <c r="AP32749" s="104"/>
    </row>
    <row r="32750" spans="21:42" ht="15" customHeight="1" x14ac:dyDescent="0.25">
      <c r="U32750" s="104"/>
      <c r="AB32750" s="104"/>
      <c r="AC32750" s="104"/>
      <c r="AF32750" s="104"/>
      <c r="AG32750" s="104"/>
      <c r="AK32750" s="104"/>
      <c r="AL32750" s="104"/>
      <c r="AO32750" s="104"/>
      <c r="AP32750" s="104"/>
    </row>
    <row r="32751" spans="21:42" ht="15" customHeight="1" x14ac:dyDescent="0.25">
      <c r="U32751" s="104"/>
      <c r="AB32751" s="104"/>
      <c r="AC32751" s="104"/>
      <c r="AF32751" s="104"/>
      <c r="AG32751" s="104"/>
      <c r="AK32751" s="104"/>
      <c r="AL32751" s="104"/>
      <c r="AO32751" s="104"/>
      <c r="AP32751" s="104"/>
    </row>
    <row r="32752" spans="21:42" ht="15" customHeight="1" x14ac:dyDescent="0.25">
      <c r="U32752" s="104"/>
      <c r="AB32752" s="104"/>
      <c r="AC32752" s="104"/>
      <c r="AF32752" s="104"/>
      <c r="AG32752" s="104"/>
      <c r="AK32752" s="104"/>
      <c r="AL32752" s="104"/>
      <c r="AO32752" s="104"/>
      <c r="AP32752" s="104"/>
    </row>
    <row r="32753" spans="21:42" ht="15" customHeight="1" x14ac:dyDescent="0.25">
      <c r="U32753" s="104"/>
      <c r="AB32753" s="104"/>
      <c r="AC32753" s="104"/>
      <c r="AF32753" s="104"/>
      <c r="AG32753" s="104"/>
      <c r="AK32753" s="104"/>
      <c r="AL32753" s="104"/>
      <c r="AO32753" s="104"/>
      <c r="AP32753" s="104"/>
    </row>
    <row r="32754" spans="21:42" ht="15" customHeight="1" x14ac:dyDescent="0.25">
      <c r="U32754" s="104"/>
      <c r="AB32754" s="104"/>
      <c r="AC32754" s="104"/>
      <c r="AF32754" s="104"/>
      <c r="AG32754" s="104"/>
      <c r="AK32754" s="104"/>
      <c r="AL32754" s="104"/>
      <c r="AO32754" s="104"/>
      <c r="AP32754" s="104"/>
    </row>
    <row r="32755" spans="21:42" ht="15" customHeight="1" x14ac:dyDescent="0.25">
      <c r="U32755" s="104"/>
      <c r="AB32755" s="104"/>
      <c r="AC32755" s="104"/>
      <c r="AF32755" s="104"/>
      <c r="AG32755" s="104"/>
      <c r="AK32755" s="104"/>
      <c r="AL32755" s="104"/>
      <c r="AO32755" s="104"/>
      <c r="AP32755" s="104"/>
    </row>
    <row r="32756" spans="21:42" ht="15" customHeight="1" x14ac:dyDescent="0.25">
      <c r="U32756" s="104"/>
      <c r="AB32756" s="104"/>
      <c r="AC32756" s="104"/>
      <c r="AF32756" s="104"/>
      <c r="AG32756" s="104"/>
      <c r="AK32756" s="104"/>
      <c r="AL32756" s="104"/>
      <c r="AO32756" s="104"/>
      <c r="AP32756" s="104"/>
    </row>
    <row r="32757" spans="21:42" ht="15" customHeight="1" x14ac:dyDescent="0.25">
      <c r="U32757" s="104"/>
      <c r="AB32757" s="104"/>
      <c r="AC32757" s="104"/>
      <c r="AF32757" s="104"/>
      <c r="AG32757" s="104"/>
      <c r="AK32757" s="104"/>
      <c r="AL32757" s="104"/>
      <c r="AO32757" s="104"/>
      <c r="AP32757" s="104"/>
    </row>
    <row r="32758" spans="21:42" ht="15" customHeight="1" x14ac:dyDescent="0.25">
      <c r="U32758" s="104"/>
      <c r="AB32758" s="104"/>
      <c r="AC32758" s="104"/>
      <c r="AF32758" s="104"/>
      <c r="AG32758" s="104"/>
      <c r="AK32758" s="104"/>
      <c r="AL32758" s="104"/>
      <c r="AO32758" s="104"/>
      <c r="AP32758" s="104"/>
    </row>
    <row r="32759" spans="21:42" ht="15" customHeight="1" x14ac:dyDescent="0.25">
      <c r="U32759" s="104"/>
      <c r="AB32759" s="104"/>
      <c r="AC32759" s="104"/>
      <c r="AF32759" s="104"/>
      <c r="AG32759" s="104"/>
      <c r="AK32759" s="104"/>
      <c r="AL32759" s="104"/>
      <c r="AO32759" s="104"/>
      <c r="AP32759" s="104"/>
    </row>
    <row r="32760" spans="21:42" ht="15" customHeight="1" x14ac:dyDescent="0.25">
      <c r="U32760" s="104"/>
      <c r="AB32760" s="104"/>
      <c r="AC32760" s="104"/>
      <c r="AF32760" s="104"/>
      <c r="AG32760" s="104"/>
      <c r="AK32760" s="104"/>
      <c r="AL32760" s="104"/>
      <c r="AO32760" s="104"/>
      <c r="AP32760" s="104"/>
    </row>
    <row r="32761" spans="21:42" ht="15" customHeight="1" x14ac:dyDescent="0.25">
      <c r="U32761" s="104"/>
      <c r="AB32761" s="104"/>
      <c r="AC32761" s="104"/>
      <c r="AF32761" s="104"/>
      <c r="AG32761" s="104"/>
      <c r="AK32761" s="104"/>
      <c r="AL32761" s="104"/>
      <c r="AO32761" s="104"/>
      <c r="AP32761" s="104"/>
    </row>
    <row r="32762" spans="21:42" ht="15" customHeight="1" x14ac:dyDescent="0.25">
      <c r="U32762" s="104"/>
      <c r="AB32762" s="104"/>
      <c r="AC32762" s="104"/>
      <c r="AF32762" s="104"/>
      <c r="AG32762" s="104"/>
      <c r="AK32762" s="104"/>
      <c r="AL32762" s="104"/>
      <c r="AO32762" s="104"/>
      <c r="AP32762" s="104"/>
    </row>
    <row r="32763" spans="21:42" ht="15" customHeight="1" x14ac:dyDescent="0.25">
      <c r="U32763" s="104"/>
      <c r="AB32763" s="104"/>
      <c r="AC32763" s="104"/>
      <c r="AF32763" s="104"/>
      <c r="AG32763" s="104"/>
      <c r="AK32763" s="104"/>
      <c r="AL32763" s="104"/>
      <c r="AO32763" s="104"/>
      <c r="AP32763" s="104"/>
    </row>
    <row r="32764" spans="21:42" ht="15" customHeight="1" x14ac:dyDescent="0.25">
      <c r="U32764" s="104"/>
      <c r="AB32764" s="104"/>
      <c r="AC32764" s="104"/>
      <c r="AF32764" s="104"/>
      <c r="AG32764" s="104"/>
      <c r="AK32764" s="104"/>
      <c r="AL32764" s="104"/>
      <c r="AO32764" s="104"/>
      <c r="AP32764" s="104"/>
    </row>
    <row r="32765" spans="21:42" ht="15" customHeight="1" x14ac:dyDescent="0.25">
      <c r="U32765" s="104"/>
      <c r="AB32765" s="104"/>
      <c r="AC32765" s="104"/>
      <c r="AF32765" s="104"/>
      <c r="AG32765" s="104"/>
      <c r="AK32765" s="104"/>
      <c r="AL32765" s="104"/>
      <c r="AO32765" s="104"/>
      <c r="AP32765" s="104"/>
    </row>
    <row r="32766" spans="21:42" ht="15" customHeight="1" x14ac:dyDescent="0.25">
      <c r="U32766" s="104"/>
      <c r="AB32766" s="104"/>
      <c r="AC32766" s="104"/>
      <c r="AF32766" s="104"/>
      <c r="AG32766" s="104"/>
      <c r="AK32766" s="104"/>
      <c r="AL32766" s="104"/>
      <c r="AO32766" s="104"/>
      <c r="AP32766" s="104"/>
    </row>
    <row r="32767" spans="21:42" ht="15" customHeight="1" x14ac:dyDescent="0.25">
      <c r="U32767" s="104"/>
      <c r="AB32767" s="104"/>
      <c r="AC32767" s="104"/>
      <c r="AF32767" s="104"/>
      <c r="AG32767" s="104"/>
      <c r="AK32767" s="104"/>
      <c r="AL32767" s="104"/>
      <c r="AO32767" s="104"/>
      <c r="AP32767" s="104"/>
    </row>
    <row r="32768" spans="21:42" ht="15" customHeight="1" x14ac:dyDescent="0.25">
      <c r="U32768" s="104"/>
      <c r="AB32768" s="104"/>
      <c r="AC32768" s="104"/>
      <c r="AF32768" s="104"/>
      <c r="AG32768" s="104"/>
      <c r="AK32768" s="104"/>
      <c r="AL32768" s="104"/>
      <c r="AO32768" s="104"/>
      <c r="AP32768" s="104"/>
    </row>
    <row r="32769" spans="21:42" ht="15" customHeight="1" x14ac:dyDescent="0.25">
      <c r="U32769" s="104"/>
      <c r="AB32769" s="104"/>
      <c r="AC32769" s="104"/>
      <c r="AF32769" s="104"/>
      <c r="AG32769" s="104"/>
      <c r="AK32769" s="104"/>
      <c r="AL32769" s="104"/>
      <c r="AO32769" s="104"/>
      <c r="AP32769" s="104"/>
    </row>
    <row r="32770" spans="21:42" ht="15" customHeight="1" x14ac:dyDescent="0.25">
      <c r="U32770" s="104"/>
      <c r="AB32770" s="104"/>
      <c r="AC32770" s="104"/>
      <c r="AF32770" s="104"/>
      <c r="AG32770" s="104"/>
      <c r="AK32770" s="104"/>
      <c r="AL32770" s="104"/>
      <c r="AO32770" s="104"/>
      <c r="AP32770" s="104"/>
    </row>
    <row r="32771" spans="21:42" ht="15" customHeight="1" x14ac:dyDescent="0.25">
      <c r="U32771" s="104"/>
      <c r="AB32771" s="104"/>
      <c r="AC32771" s="104"/>
      <c r="AF32771" s="104"/>
      <c r="AG32771" s="104"/>
      <c r="AK32771" s="104"/>
      <c r="AL32771" s="104"/>
      <c r="AO32771" s="104"/>
      <c r="AP32771" s="104"/>
    </row>
    <row r="32772" spans="21:42" ht="15" customHeight="1" x14ac:dyDescent="0.25">
      <c r="U32772" s="104"/>
      <c r="AB32772" s="104"/>
      <c r="AC32772" s="104"/>
      <c r="AF32772" s="104"/>
      <c r="AG32772" s="104"/>
      <c r="AK32772" s="104"/>
      <c r="AL32772" s="104"/>
      <c r="AO32772" s="104"/>
      <c r="AP32772" s="104"/>
    </row>
    <row r="32773" spans="21:42" ht="15" customHeight="1" x14ac:dyDescent="0.25">
      <c r="U32773" s="104"/>
      <c r="AB32773" s="104"/>
      <c r="AC32773" s="104"/>
      <c r="AF32773" s="104"/>
      <c r="AG32773" s="104"/>
      <c r="AK32773" s="104"/>
      <c r="AL32773" s="104"/>
      <c r="AO32773" s="104"/>
      <c r="AP32773" s="104"/>
    </row>
    <row r="32774" spans="21:42" ht="15" customHeight="1" x14ac:dyDescent="0.25">
      <c r="U32774" s="104"/>
      <c r="AB32774" s="104"/>
      <c r="AC32774" s="104"/>
      <c r="AF32774" s="104"/>
      <c r="AG32774" s="104"/>
      <c r="AK32774" s="104"/>
      <c r="AL32774" s="104"/>
      <c r="AO32774" s="104"/>
      <c r="AP32774" s="104"/>
    </row>
    <row r="32775" spans="21:42" ht="15" customHeight="1" x14ac:dyDescent="0.25">
      <c r="U32775" s="104"/>
      <c r="AB32775" s="104"/>
      <c r="AC32775" s="104"/>
      <c r="AF32775" s="104"/>
      <c r="AG32775" s="104"/>
      <c r="AK32775" s="104"/>
      <c r="AL32775" s="104"/>
      <c r="AO32775" s="104"/>
      <c r="AP32775" s="104"/>
    </row>
    <row r="32776" spans="21:42" ht="15" customHeight="1" x14ac:dyDescent="0.25">
      <c r="U32776" s="104"/>
      <c r="AB32776" s="104"/>
      <c r="AC32776" s="104"/>
      <c r="AF32776" s="104"/>
      <c r="AG32776" s="104"/>
      <c r="AK32776" s="104"/>
      <c r="AL32776" s="104"/>
      <c r="AO32776" s="104"/>
      <c r="AP32776" s="104"/>
    </row>
    <row r="32777" spans="21:42" ht="15" customHeight="1" x14ac:dyDescent="0.25">
      <c r="U32777" s="104"/>
      <c r="AB32777" s="104"/>
      <c r="AC32777" s="104"/>
      <c r="AF32777" s="104"/>
      <c r="AG32777" s="104"/>
      <c r="AK32777" s="104"/>
      <c r="AL32777" s="104"/>
      <c r="AO32777" s="104"/>
      <c r="AP32777" s="104"/>
    </row>
    <row r="32778" spans="21:42" ht="15" customHeight="1" x14ac:dyDescent="0.25">
      <c r="U32778" s="104"/>
      <c r="AB32778" s="104"/>
      <c r="AC32778" s="104"/>
      <c r="AF32778" s="104"/>
      <c r="AG32778" s="104"/>
      <c r="AK32778" s="104"/>
      <c r="AL32778" s="104"/>
      <c r="AO32778" s="104"/>
      <c r="AP32778" s="104"/>
    </row>
    <row r="32779" spans="21:42" ht="15" customHeight="1" x14ac:dyDescent="0.25">
      <c r="U32779" s="104"/>
      <c r="AB32779" s="104"/>
      <c r="AC32779" s="104"/>
      <c r="AF32779" s="104"/>
      <c r="AG32779" s="104"/>
      <c r="AK32779" s="104"/>
      <c r="AL32779" s="104"/>
      <c r="AO32779" s="104"/>
      <c r="AP32779" s="104"/>
    </row>
    <row r="32780" spans="21:42" ht="15" customHeight="1" x14ac:dyDescent="0.25">
      <c r="U32780" s="104"/>
      <c r="AB32780" s="104"/>
      <c r="AC32780" s="104"/>
      <c r="AF32780" s="104"/>
      <c r="AG32780" s="104"/>
      <c r="AK32780" s="104"/>
      <c r="AL32780" s="104"/>
      <c r="AO32780" s="104"/>
      <c r="AP32780" s="104"/>
    </row>
    <row r="32781" spans="21:42" ht="15" customHeight="1" x14ac:dyDescent="0.25">
      <c r="U32781" s="104"/>
      <c r="AB32781" s="104"/>
      <c r="AC32781" s="104"/>
      <c r="AF32781" s="104"/>
      <c r="AG32781" s="104"/>
      <c r="AK32781" s="104"/>
      <c r="AL32781" s="104"/>
      <c r="AO32781" s="104"/>
      <c r="AP32781" s="104"/>
    </row>
    <row r="32782" spans="21:42" ht="15" customHeight="1" x14ac:dyDescent="0.25">
      <c r="U32782" s="104"/>
      <c r="AB32782" s="104"/>
      <c r="AC32782" s="104"/>
      <c r="AF32782" s="104"/>
      <c r="AG32782" s="104"/>
      <c r="AK32782" s="104"/>
      <c r="AL32782" s="104"/>
      <c r="AO32782" s="104"/>
      <c r="AP32782" s="104"/>
    </row>
    <row r="32783" spans="21:42" ht="15" customHeight="1" x14ac:dyDescent="0.25">
      <c r="U32783" s="104"/>
      <c r="AB32783" s="104"/>
      <c r="AC32783" s="104"/>
      <c r="AF32783" s="104"/>
      <c r="AG32783" s="104"/>
      <c r="AK32783" s="104"/>
      <c r="AL32783" s="104"/>
      <c r="AO32783" s="104"/>
      <c r="AP32783" s="104"/>
    </row>
    <row r="32784" spans="21:42" ht="15" customHeight="1" x14ac:dyDescent="0.25">
      <c r="U32784" s="104"/>
      <c r="AB32784" s="104"/>
      <c r="AC32784" s="104"/>
      <c r="AF32784" s="104"/>
      <c r="AG32784" s="104"/>
      <c r="AK32784" s="104"/>
      <c r="AL32784" s="104"/>
      <c r="AO32784" s="104"/>
      <c r="AP32784" s="104"/>
    </row>
    <row r="32785" spans="21:42" ht="15" customHeight="1" x14ac:dyDescent="0.25">
      <c r="U32785" s="104"/>
      <c r="AB32785" s="104"/>
      <c r="AC32785" s="104"/>
      <c r="AF32785" s="104"/>
      <c r="AG32785" s="104"/>
      <c r="AK32785" s="104"/>
      <c r="AL32785" s="104"/>
      <c r="AO32785" s="104"/>
      <c r="AP32785" s="104"/>
    </row>
    <row r="32786" spans="21:42" ht="15" customHeight="1" x14ac:dyDescent="0.25">
      <c r="U32786" s="104"/>
      <c r="AB32786" s="104"/>
      <c r="AC32786" s="104"/>
      <c r="AF32786" s="104"/>
      <c r="AG32786" s="104"/>
      <c r="AK32786" s="104"/>
      <c r="AL32786" s="104"/>
      <c r="AO32786" s="104"/>
      <c r="AP32786" s="104"/>
    </row>
    <row r="32787" spans="21:42" ht="15" customHeight="1" x14ac:dyDescent="0.25">
      <c r="U32787" s="104"/>
      <c r="AB32787" s="104"/>
      <c r="AC32787" s="104"/>
      <c r="AF32787" s="104"/>
      <c r="AG32787" s="104"/>
      <c r="AK32787" s="104"/>
      <c r="AL32787" s="104"/>
      <c r="AO32787" s="104"/>
      <c r="AP32787" s="104"/>
    </row>
    <row r="32788" spans="21:42" ht="15" customHeight="1" x14ac:dyDescent="0.25">
      <c r="U32788" s="104"/>
      <c r="AB32788" s="104"/>
      <c r="AC32788" s="104"/>
      <c r="AF32788" s="104"/>
      <c r="AG32788" s="104"/>
      <c r="AK32788" s="104"/>
      <c r="AL32788" s="104"/>
      <c r="AO32788" s="104"/>
      <c r="AP32788" s="104"/>
    </row>
    <row r="32789" spans="21:42" ht="15" customHeight="1" x14ac:dyDescent="0.25">
      <c r="U32789" s="104"/>
      <c r="AB32789" s="104"/>
      <c r="AC32789" s="104"/>
      <c r="AF32789" s="104"/>
      <c r="AG32789" s="104"/>
      <c r="AK32789" s="104"/>
      <c r="AL32789" s="104"/>
      <c r="AO32789" s="104"/>
      <c r="AP32789" s="104"/>
    </row>
    <row r="32790" spans="21:42" ht="15" customHeight="1" x14ac:dyDescent="0.25">
      <c r="U32790" s="104"/>
      <c r="AB32790" s="104"/>
      <c r="AC32790" s="104"/>
      <c r="AF32790" s="104"/>
      <c r="AG32790" s="104"/>
      <c r="AK32790" s="104"/>
      <c r="AL32790" s="104"/>
      <c r="AO32790" s="104"/>
      <c r="AP32790" s="104"/>
    </row>
    <row r="32791" spans="21:42" ht="15" customHeight="1" x14ac:dyDescent="0.25">
      <c r="U32791" s="104"/>
      <c r="AB32791" s="104"/>
      <c r="AC32791" s="104"/>
      <c r="AF32791" s="104"/>
      <c r="AG32791" s="104"/>
      <c r="AK32791" s="104"/>
      <c r="AL32791" s="104"/>
      <c r="AO32791" s="104"/>
      <c r="AP32791" s="104"/>
    </row>
    <row r="32792" spans="21:42" ht="15" customHeight="1" x14ac:dyDescent="0.25">
      <c r="U32792" s="104"/>
      <c r="AB32792" s="104"/>
      <c r="AC32792" s="104"/>
      <c r="AF32792" s="104"/>
      <c r="AG32792" s="104"/>
      <c r="AK32792" s="104"/>
      <c r="AL32792" s="104"/>
      <c r="AO32792" s="104"/>
      <c r="AP32792" s="104"/>
    </row>
    <row r="32793" spans="21:42" ht="15" customHeight="1" x14ac:dyDescent="0.25">
      <c r="U32793" s="104"/>
      <c r="AB32793" s="104"/>
      <c r="AC32793" s="104"/>
      <c r="AF32793" s="104"/>
      <c r="AG32793" s="104"/>
      <c r="AK32793" s="104"/>
      <c r="AL32793" s="104"/>
      <c r="AO32793" s="104"/>
      <c r="AP32793" s="104"/>
    </row>
    <row r="32794" spans="21:42" ht="15" customHeight="1" x14ac:dyDescent="0.25">
      <c r="U32794" s="104"/>
      <c r="AB32794" s="104"/>
      <c r="AC32794" s="104"/>
      <c r="AF32794" s="104"/>
      <c r="AG32794" s="104"/>
      <c r="AK32794" s="104"/>
      <c r="AL32794" s="104"/>
      <c r="AO32794" s="104"/>
      <c r="AP32794" s="104"/>
    </row>
    <row r="32795" spans="21:42" ht="15" customHeight="1" x14ac:dyDescent="0.25">
      <c r="U32795" s="104"/>
      <c r="AB32795" s="104"/>
      <c r="AC32795" s="104"/>
      <c r="AF32795" s="104"/>
      <c r="AG32795" s="104"/>
      <c r="AK32795" s="104"/>
      <c r="AL32795" s="104"/>
      <c r="AO32795" s="104"/>
      <c r="AP32795" s="104"/>
    </row>
    <row r="32796" spans="21:42" ht="15" customHeight="1" x14ac:dyDescent="0.25">
      <c r="U32796" s="104"/>
      <c r="AB32796" s="104"/>
      <c r="AC32796" s="104"/>
      <c r="AF32796" s="104"/>
      <c r="AG32796" s="104"/>
      <c r="AK32796" s="104"/>
      <c r="AL32796" s="104"/>
      <c r="AO32796" s="104"/>
      <c r="AP32796" s="104"/>
    </row>
    <row r="32797" spans="21:42" ht="15" customHeight="1" x14ac:dyDescent="0.25">
      <c r="U32797" s="104"/>
      <c r="AB32797" s="104"/>
      <c r="AC32797" s="104"/>
      <c r="AF32797" s="104"/>
      <c r="AG32797" s="104"/>
      <c r="AK32797" s="104"/>
      <c r="AL32797" s="104"/>
      <c r="AO32797" s="104"/>
      <c r="AP32797" s="104"/>
    </row>
    <row r="32798" spans="21:42" ht="15" customHeight="1" x14ac:dyDescent="0.25">
      <c r="U32798" s="104"/>
      <c r="AB32798" s="104"/>
      <c r="AC32798" s="104"/>
      <c r="AF32798" s="104"/>
      <c r="AG32798" s="104"/>
      <c r="AK32798" s="104"/>
      <c r="AL32798" s="104"/>
      <c r="AO32798" s="104"/>
      <c r="AP32798" s="104"/>
    </row>
    <row r="32799" spans="21:42" ht="15" customHeight="1" x14ac:dyDescent="0.25">
      <c r="U32799" s="104"/>
      <c r="AB32799" s="104"/>
      <c r="AC32799" s="104"/>
      <c r="AF32799" s="104"/>
      <c r="AG32799" s="104"/>
      <c r="AK32799" s="104"/>
      <c r="AL32799" s="104"/>
      <c r="AO32799" s="104"/>
      <c r="AP32799" s="104"/>
    </row>
    <row r="32800" spans="21:42" ht="15" customHeight="1" x14ac:dyDescent="0.25">
      <c r="U32800" s="104"/>
      <c r="AB32800" s="104"/>
      <c r="AC32800" s="104"/>
      <c r="AF32800" s="104"/>
      <c r="AG32800" s="104"/>
      <c r="AK32800" s="104"/>
      <c r="AL32800" s="104"/>
      <c r="AO32800" s="104"/>
      <c r="AP32800" s="104"/>
    </row>
    <row r="32801" spans="21:42" ht="15" customHeight="1" x14ac:dyDescent="0.25">
      <c r="U32801" s="104"/>
      <c r="AB32801" s="104"/>
      <c r="AC32801" s="104"/>
      <c r="AF32801" s="104"/>
      <c r="AG32801" s="104"/>
      <c r="AK32801" s="104"/>
      <c r="AL32801" s="104"/>
      <c r="AO32801" s="104"/>
      <c r="AP32801" s="104"/>
    </row>
    <row r="32802" spans="21:42" ht="15" customHeight="1" x14ac:dyDescent="0.25">
      <c r="U32802" s="104"/>
      <c r="AB32802" s="104"/>
      <c r="AC32802" s="104"/>
      <c r="AF32802" s="104"/>
      <c r="AG32802" s="104"/>
      <c r="AK32802" s="104"/>
      <c r="AL32802" s="104"/>
      <c r="AO32802" s="104"/>
      <c r="AP32802" s="104"/>
    </row>
    <row r="32803" spans="21:42" ht="15" customHeight="1" x14ac:dyDescent="0.25">
      <c r="U32803" s="104"/>
      <c r="AB32803" s="104"/>
      <c r="AC32803" s="104"/>
      <c r="AF32803" s="104"/>
      <c r="AG32803" s="104"/>
      <c r="AK32803" s="104"/>
      <c r="AL32803" s="104"/>
      <c r="AO32803" s="104"/>
      <c r="AP32803" s="104"/>
    </row>
    <row r="32804" spans="21:42" ht="15" customHeight="1" x14ac:dyDescent="0.25">
      <c r="U32804" s="104"/>
      <c r="AB32804" s="104"/>
      <c r="AC32804" s="104"/>
      <c r="AF32804" s="104"/>
      <c r="AG32804" s="104"/>
      <c r="AK32804" s="104"/>
      <c r="AL32804" s="104"/>
      <c r="AO32804" s="104"/>
      <c r="AP32804" s="104"/>
    </row>
    <row r="32805" spans="21:42" ht="15" customHeight="1" x14ac:dyDescent="0.25">
      <c r="U32805" s="104"/>
      <c r="AB32805" s="104"/>
      <c r="AC32805" s="104"/>
      <c r="AF32805" s="104"/>
      <c r="AG32805" s="104"/>
      <c r="AK32805" s="104"/>
      <c r="AL32805" s="104"/>
      <c r="AO32805" s="104"/>
      <c r="AP32805" s="104"/>
    </row>
    <row r="32806" spans="21:42" ht="15" customHeight="1" x14ac:dyDescent="0.25">
      <c r="U32806" s="104"/>
      <c r="AB32806" s="104"/>
      <c r="AC32806" s="104"/>
      <c r="AF32806" s="104"/>
      <c r="AG32806" s="104"/>
      <c r="AK32806" s="104"/>
      <c r="AL32806" s="104"/>
      <c r="AO32806" s="104"/>
      <c r="AP32806" s="104"/>
    </row>
    <row r="32807" spans="21:42" ht="15" customHeight="1" x14ac:dyDescent="0.25">
      <c r="U32807" s="104"/>
      <c r="AB32807" s="104"/>
      <c r="AC32807" s="104"/>
      <c r="AF32807" s="104"/>
      <c r="AG32807" s="104"/>
      <c r="AK32807" s="104"/>
      <c r="AL32807" s="104"/>
      <c r="AO32807" s="104"/>
      <c r="AP32807" s="104"/>
    </row>
    <row r="32808" spans="21:42" ht="15" customHeight="1" x14ac:dyDescent="0.25">
      <c r="U32808" s="104"/>
      <c r="AB32808" s="104"/>
      <c r="AC32808" s="104"/>
      <c r="AF32808" s="104"/>
      <c r="AG32808" s="104"/>
      <c r="AK32808" s="104"/>
      <c r="AL32808" s="104"/>
      <c r="AO32808" s="104"/>
      <c r="AP32808" s="104"/>
    </row>
    <row r="32809" spans="21:42" ht="15" customHeight="1" x14ac:dyDescent="0.25">
      <c r="U32809" s="104"/>
      <c r="AB32809" s="104"/>
      <c r="AC32809" s="104"/>
      <c r="AF32809" s="104"/>
      <c r="AG32809" s="104"/>
      <c r="AK32809" s="104"/>
      <c r="AL32809" s="104"/>
      <c r="AO32809" s="104"/>
      <c r="AP32809" s="104"/>
    </row>
    <row r="32810" spans="21:42" ht="15" customHeight="1" x14ac:dyDescent="0.25">
      <c r="U32810" s="104"/>
      <c r="AB32810" s="104"/>
      <c r="AC32810" s="104"/>
      <c r="AF32810" s="104"/>
      <c r="AG32810" s="104"/>
      <c r="AK32810" s="104"/>
      <c r="AL32810" s="104"/>
      <c r="AO32810" s="104"/>
      <c r="AP32810" s="104"/>
    </row>
    <row r="32811" spans="21:42" ht="15" customHeight="1" x14ac:dyDescent="0.25">
      <c r="U32811" s="104"/>
      <c r="AB32811" s="104"/>
      <c r="AC32811" s="104"/>
      <c r="AF32811" s="104"/>
      <c r="AG32811" s="104"/>
      <c r="AK32811" s="104"/>
      <c r="AL32811" s="104"/>
      <c r="AO32811" s="104"/>
      <c r="AP32811" s="104"/>
    </row>
    <row r="32812" spans="21:42" ht="15" customHeight="1" x14ac:dyDescent="0.25">
      <c r="U32812" s="104"/>
      <c r="AB32812" s="104"/>
      <c r="AC32812" s="104"/>
      <c r="AF32812" s="104"/>
      <c r="AG32812" s="104"/>
      <c r="AK32812" s="104"/>
      <c r="AL32812" s="104"/>
      <c r="AO32812" s="104"/>
      <c r="AP32812" s="104"/>
    </row>
    <row r="32813" spans="21:42" ht="15" customHeight="1" x14ac:dyDescent="0.25">
      <c r="U32813" s="104"/>
      <c r="AB32813" s="104"/>
      <c r="AC32813" s="104"/>
      <c r="AF32813" s="104"/>
      <c r="AG32813" s="104"/>
      <c r="AK32813" s="104"/>
      <c r="AL32813" s="104"/>
      <c r="AO32813" s="104"/>
      <c r="AP32813" s="104"/>
    </row>
    <row r="32814" spans="21:42" ht="15" customHeight="1" x14ac:dyDescent="0.25">
      <c r="U32814" s="104"/>
      <c r="AB32814" s="104"/>
      <c r="AC32814" s="104"/>
      <c r="AF32814" s="104"/>
      <c r="AG32814" s="104"/>
      <c r="AK32814" s="104"/>
      <c r="AL32814" s="104"/>
      <c r="AO32814" s="104"/>
      <c r="AP32814" s="104"/>
    </row>
    <row r="32815" spans="21:42" ht="15" customHeight="1" x14ac:dyDescent="0.25">
      <c r="U32815" s="104"/>
      <c r="AB32815" s="104"/>
      <c r="AC32815" s="104"/>
      <c r="AF32815" s="104"/>
      <c r="AG32815" s="104"/>
      <c r="AK32815" s="104"/>
      <c r="AL32815" s="104"/>
      <c r="AO32815" s="104"/>
      <c r="AP32815" s="104"/>
    </row>
    <row r="32816" spans="21:42" ht="15" customHeight="1" x14ac:dyDescent="0.25">
      <c r="U32816" s="104"/>
      <c r="AB32816" s="104"/>
      <c r="AC32816" s="104"/>
      <c r="AF32816" s="104"/>
      <c r="AG32816" s="104"/>
      <c r="AK32816" s="104"/>
      <c r="AL32816" s="104"/>
      <c r="AO32816" s="104"/>
      <c r="AP32816" s="104"/>
    </row>
    <row r="32817" spans="21:42" ht="15" customHeight="1" x14ac:dyDescent="0.25">
      <c r="U32817" s="104"/>
      <c r="AB32817" s="104"/>
      <c r="AC32817" s="104"/>
      <c r="AF32817" s="104"/>
      <c r="AG32817" s="104"/>
      <c r="AK32817" s="104"/>
      <c r="AL32817" s="104"/>
      <c r="AO32817" s="104"/>
      <c r="AP32817" s="104"/>
    </row>
    <row r="32818" spans="21:42" ht="15" customHeight="1" x14ac:dyDescent="0.25">
      <c r="U32818" s="104"/>
      <c r="AB32818" s="104"/>
      <c r="AC32818" s="104"/>
      <c r="AF32818" s="104"/>
      <c r="AG32818" s="104"/>
      <c r="AK32818" s="104"/>
      <c r="AL32818" s="104"/>
      <c r="AO32818" s="104"/>
      <c r="AP32818" s="104"/>
    </row>
    <row r="32819" spans="21:42" ht="15" customHeight="1" x14ac:dyDescent="0.25">
      <c r="U32819" s="104"/>
      <c r="AB32819" s="104"/>
      <c r="AC32819" s="104"/>
      <c r="AF32819" s="104"/>
      <c r="AG32819" s="104"/>
      <c r="AK32819" s="104"/>
      <c r="AL32819" s="104"/>
      <c r="AO32819" s="104"/>
      <c r="AP32819" s="104"/>
    </row>
    <row r="32820" spans="21:42" ht="15" customHeight="1" x14ac:dyDescent="0.25">
      <c r="U32820" s="104"/>
      <c r="AB32820" s="104"/>
      <c r="AC32820" s="104"/>
      <c r="AF32820" s="104"/>
      <c r="AG32820" s="104"/>
      <c r="AK32820" s="104"/>
      <c r="AL32820" s="104"/>
      <c r="AO32820" s="104"/>
      <c r="AP32820" s="104"/>
    </row>
    <row r="32821" spans="21:42" ht="15" customHeight="1" x14ac:dyDescent="0.25">
      <c r="U32821" s="104"/>
      <c r="AB32821" s="104"/>
      <c r="AC32821" s="104"/>
      <c r="AF32821" s="104"/>
      <c r="AG32821" s="104"/>
      <c r="AK32821" s="104"/>
      <c r="AL32821" s="104"/>
      <c r="AO32821" s="104"/>
      <c r="AP32821" s="104"/>
    </row>
    <row r="32822" spans="21:42" ht="15" customHeight="1" x14ac:dyDescent="0.25">
      <c r="U32822" s="104"/>
      <c r="AB32822" s="104"/>
      <c r="AC32822" s="104"/>
      <c r="AF32822" s="104"/>
      <c r="AG32822" s="104"/>
      <c r="AK32822" s="104"/>
      <c r="AL32822" s="104"/>
      <c r="AO32822" s="104"/>
      <c r="AP32822" s="104"/>
    </row>
    <row r="32823" spans="21:42" ht="15" customHeight="1" x14ac:dyDescent="0.25">
      <c r="U32823" s="104"/>
      <c r="AB32823" s="104"/>
      <c r="AC32823" s="104"/>
      <c r="AF32823" s="104"/>
      <c r="AG32823" s="104"/>
      <c r="AK32823" s="104"/>
      <c r="AL32823" s="104"/>
      <c r="AO32823" s="104"/>
      <c r="AP32823" s="104"/>
    </row>
    <row r="32824" spans="21:42" ht="15" customHeight="1" x14ac:dyDescent="0.25">
      <c r="U32824" s="104"/>
      <c r="AB32824" s="104"/>
      <c r="AC32824" s="104"/>
      <c r="AF32824" s="104"/>
      <c r="AG32824" s="104"/>
      <c r="AK32824" s="104"/>
      <c r="AL32824" s="104"/>
      <c r="AO32824" s="104"/>
      <c r="AP32824" s="104"/>
    </row>
    <row r="32825" spans="21:42" ht="15" customHeight="1" x14ac:dyDescent="0.25">
      <c r="U32825" s="104"/>
      <c r="AB32825" s="104"/>
      <c r="AC32825" s="104"/>
      <c r="AF32825" s="104"/>
      <c r="AG32825" s="104"/>
      <c r="AK32825" s="104"/>
      <c r="AL32825" s="104"/>
      <c r="AO32825" s="104"/>
      <c r="AP32825" s="104"/>
    </row>
    <row r="32826" spans="21:42" ht="15" customHeight="1" x14ac:dyDescent="0.25">
      <c r="U32826" s="104"/>
      <c r="AB32826" s="104"/>
      <c r="AC32826" s="104"/>
      <c r="AF32826" s="104"/>
      <c r="AG32826" s="104"/>
      <c r="AK32826" s="104"/>
      <c r="AL32826" s="104"/>
      <c r="AO32826" s="104"/>
      <c r="AP32826" s="104"/>
    </row>
    <row r="32827" spans="21:42" ht="15" customHeight="1" x14ac:dyDescent="0.25">
      <c r="U32827" s="104"/>
      <c r="AB32827" s="104"/>
      <c r="AC32827" s="104"/>
      <c r="AF32827" s="104"/>
      <c r="AG32827" s="104"/>
      <c r="AK32827" s="104"/>
      <c r="AL32827" s="104"/>
      <c r="AO32827" s="104"/>
      <c r="AP32827" s="104"/>
    </row>
    <row r="32828" spans="21:42" ht="15" customHeight="1" x14ac:dyDescent="0.25">
      <c r="U32828" s="104"/>
      <c r="AB32828" s="104"/>
      <c r="AC32828" s="104"/>
      <c r="AF32828" s="104"/>
      <c r="AG32828" s="104"/>
      <c r="AK32828" s="104"/>
      <c r="AL32828" s="104"/>
      <c r="AO32828" s="104"/>
      <c r="AP32828" s="104"/>
    </row>
    <row r="32829" spans="21:42" ht="15" customHeight="1" x14ac:dyDescent="0.25">
      <c r="U32829" s="104"/>
      <c r="AB32829" s="104"/>
      <c r="AC32829" s="104"/>
      <c r="AF32829" s="104"/>
      <c r="AG32829" s="104"/>
      <c r="AK32829" s="104"/>
      <c r="AL32829" s="104"/>
      <c r="AO32829" s="104"/>
      <c r="AP32829" s="104"/>
    </row>
    <row r="32830" spans="21:42" ht="15" customHeight="1" x14ac:dyDescent="0.25">
      <c r="U32830" s="104"/>
      <c r="AB32830" s="104"/>
      <c r="AC32830" s="104"/>
      <c r="AF32830" s="104"/>
      <c r="AG32830" s="104"/>
      <c r="AK32830" s="104"/>
      <c r="AL32830" s="104"/>
      <c r="AO32830" s="104"/>
      <c r="AP32830" s="104"/>
    </row>
    <row r="32831" spans="21:42" ht="15" customHeight="1" x14ac:dyDescent="0.25">
      <c r="U32831" s="104"/>
      <c r="AB32831" s="104"/>
      <c r="AC32831" s="104"/>
      <c r="AF32831" s="104"/>
      <c r="AG32831" s="104"/>
      <c r="AK32831" s="104"/>
      <c r="AL32831" s="104"/>
      <c r="AO32831" s="104"/>
      <c r="AP32831" s="104"/>
    </row>
    <row r="32832" spans="21:42" ht="15" customHeight="1" x14ac:dyDescent="0.25">
      <c r="U32832" s="104"/>
      <c r="AB32832" s="104"/>
      <c r="AC32832" s="104"/>
      <c r="AF32832" s="104"/>
      <c r="AG32832" s="104"/>
      <c r="AK32832" s="104"/>
      <c r="AL32832" s="104"/>
      <c r="AO32832" s="104"/>
      <c r="AP32832" s="104"/>
    </row>
    <row r="32833" spans="21:42" ht="15" customHeight="1" x14ac:dyDescent="0.25">
      <c r="U32833" s="104"/>
      <c r="AB32833" s="104"/>
      <c r="AC32833" s="104"/>
      <c r="AF32833" s="104"/>
      <c r="AG32833" s="104"/>
      <c r="AK32833" s="104"/>
      <c r="AL32833" s="104"/>
      <c r="AO32833" s="104"/>
      <c r="AP32833" s="104"/>
    </row>
    <row r="32834" spans="21:42" ht="15" customHeight="1" x14ac:dyDescent="0.25">
      <c r="U32834" s="104"/>
      <c r="AB32834" s="104"/>
      <c r="AC32834" s="104"/>
      <c r="AF32834" s="104"/>
      <c r="AG32834" s="104"/>
      <c r="AK32834" s="104"/>
      <c r="AL32834" s="104"/>
      <c r="AO32834" s="104"/>
      <c r="AP32834" s="104"/>
    </row>
    <row r="32835" spans="21:42" ht="15" customHeight="1" x14ac:dyDescent="0.25">
      <c r="U32835" s="104"/>
      <c r="AB32835" s="104"/>
      <c r="AC32835" s="104"/>
      <c r="AF32835" s="104"/>
      <c r="AG32835" s="104"/>
      <c r="AK32835" s="104"/>
      <c r="AL32835" s="104"/>
      <c r="AO32835" s="104"/>
      <c r="AP32835" s="104"/>
    </row>
    <row r="32836" spans="21:42" ht="15" customHeight="1" x14ac:dyDescent="0.25">
      <c r="U32836" s="104"/>
      <c r="AB32836" s="104"/>
      <c r="AC32836" s="104"/>
      <c r="AF32836" s="104"/>
      <c r="AG32836" s="104"/>
      <c r="AK32836" s="104"/>
      <c r="AL32836" s="104"/>
      <c r="AO32836" s="104"/>
      <c r="AP32836" s="104"/>
    </row>
    <row r="32837" spans="21:42" ht="15" customHeight="1" x14ac:dyDescent="0.25">
      <c r="U32837" s="104"/>
      <c r="AB32837" s="104"/>
      <c r="AC32837" s="104"/>
      <c r="AF32837" s="104"/>
      <c r="AG32837" s="104"/>
      <c r="AK32837" s="104"/>
      <c r="AL32837" s="104"/>
      <c r="AO32837" s="104"/>
      <c r="AP32837" s="104"/>
    </row>
    <row r="32838" spans="21:42" ht="15" customHeight="1" x14ac:dyDescent="0.25">
      <c r="U32838" s="104"/>
      <c r="AB32838" s="104"/>
      <c r="AC32838" s="104"/>
      <c r="AF32838" s="104"/>
      <c r="AG32838" s="104"/>
      <c r="AK32838" s="104"/>
      <c r="AL32838" s="104"/>
      <c r="AO32838" s="104"/>
      <c r="AP32838" s="104"/>
    </row>
    <row r="32839" spans="21:42" ht="15" customHeight="1" x14ac:dyDescent="0.25">
      <c r="U32839" s="104"/>
      <c r="AB32839" s="104"/>
      <c r="AC32839" s="104"/>
      <c r="AF32839" s="104"/>
      <c r="AG32839" s="104"/>
      <c r="AK32839" s="104"/>
      <c r="AL32839" s="104"/>
      <c r="AO32839" s="104"/>
      <c r="AP32839" s="104"/>
    </row>
    <row r="32840" spans="21:42" ht="15" customHeight="1" x14ac:dyDescent="0.25">
      <c r="U32840" s="104"/>
      <c r="AB32840" s="104"/>
      <c r="AC32840" s="104"/>
      <c r="AF32840" s="104"/>
      <c r="AG32840" s="104"/>
      <c r="AK32840" s="104"/>
      <c r="AL32840" s="104"/>
      <c r="AO32840" s="104"/>
      <c r="AP32840" s="104"/>
    </row>
    <row r="32841" spans="21:42" ht="15" customHeight="1" x14ac:dyDescent="0.25">
      <c r="U32841" s="104"/>
      <c r="AB32841" s="104"/>
      <c r="AC32841" s="104"/>
      <c r="AF32841" s="104"/>
      <c r="AG32841" s="104"/>
      <c r="AK32841" s="104"/>
      <c r="AL32841" s="104"/>
      <c r="AO32841" s="104"/>
      <c r="AP32841" s="104"/>
    </row>
    <row r="32842" spans="21:42" ht="15" customHeight="1" x14ac:dyDescent="0.25">
      <c r="U32842" s="104"/>
      <c r="AB32842" s="104"/>
      <c r="AC32842" s="104"/>
      <c r="AF32842" s="104"/>
      <c r="AG32842" s="104"/>
      <c r="AK32842" s="104"/>
      <c r="AL32842" s="104"/>
      <c r="AO32842" s="104"/>
      <c r="AP32842" s="104"/>
    </row>
    <row r="32843" spans="21:42" ht="15" customHeight="1" x14ac:dyDescent="0.25">
      <c r="U32843" s="104"/>
      <c r="AB32843" s="104"/>
      <c r="AC32843" s="104"/>
      <c r="AF32843" s="104"/>
      <c r="AG32843" s="104"/>
      <c r="AK32843" s="104"/>
      <c r="AL32843" s="104"/>
      <c r="AO32843" s="104"/>
      <c r="AP32843" s="104"/>
    </row>
    <row r="32844" spans="21:42" ht="15" customHeight="1" x14ac:dyDescent="0.25">
      <c r="U32844" s="104"/>
      <c r="AB32844" s="104"/>
      <c r="AC32844" s="104"/>
      <c r="AF32844" s="104"/>
      <c r="AG32844" s="104"/>
      <c r="AK32844" s="104"/>
      <c r="AL32844" s="104"/>
      <c r="AO32844" s="104"/>
      <c r="AP32844" s="104"/>
    </row>
    <row r="32845" spans="21:42" ht="15" customHeight="1" x14ac:dyDescent="0.25">
      <c r="U32845" s="104"/>
      <c r="AB32845" s="104"/>
      <c r="AC32845" s="104"/>
      <c r="AF32845" s="104"/>
      <c r="AG32845" s="104"/>
      <c r="AK32845" s="104"/>
      <c r="AL32845" s="104"/>
      <c r="AO32845" s="104"/>
      <c r="AP32845" s="104"/>
    </row>
    <row r="32846" spans="21:42" ht="15" customHeight="1" x14ac:dyDescent="0.25">
      <c r="U32846" s="104"/>
      <c r="AB32846" s="104"/>
      <c r="AC32846" s="104"/>
      <c r="AF32846" s="104"/>
      <c r="AG32846" s="104"/>
      <c r="AK32846" s="104"/>
      <c r="AL32846" s="104"/>
      <c r="AO32846" s="104"/>
      <c r="AP32846" s="104"/>
    </row>
    <row r="32847" spans="21:42" ht="15" customHeight="1" x14ac:dyDescent="0.25">
      <c r="U32847" s="104"/>
      <c r="AB32847" s="104"/>
      <c r="AC32847" s="104"/>
      <c r="AF32847" s="104"/>
      <c r="AG32847" s="104"/>
      <c r="AK32847" s="104"/>
      <c r="AL32847" s="104"/>
      <c r="AO32847" s="104"/>
      <c r="AP32847" s="104"/>
    </row>
    <row r="32848" spans="21:42" ht="15" customHeight="1" x14ac:dyDescent="0.25">
      <c r="U32848" s="104"/>
      <c r="AB32848" s="104"/>
      <c r="AC32848" s="104"/>
      <c r="AF32848" s="104"/>
      <c r="AG32848" s="104"/>
      <c r="AK32848" s="104"/>
      <c r="AL32848" s="104"/>
      <c r="AO32848" s="104"/>
      <c r="AP32848" s="104"/>
    </row>
    <row r="32849" spans="21:42" ht="15" customHeight="1" x14ac:dyDescent="0.25">
      <c r="U32849" s="104"/>
      <c r="AB32849" s="104"/>
      <c r="AC32849" s="104"/>
      <c r="AF32849" s="104"/>
      <c r="AG32849" s="104"/>
      <c r="AK32849" s="104"/>
      <c r="AL32849" s="104"/>
      <c r="AO32849" s="104"/>
      <c r="AP32849" s="104"/>
    </row>
    <row r="32850" spans="21:42" ht="15" customHeight="1" x14ac:dyDescent="0.25">
      <c r="U32850" s="104"/>
      <c r="AB32850" s="104"/>
      <c r="AC32850" s="104"/>
      <c r="AF32850" s="104"/>
      <c r="AG32850" s="104"/>
      <c r="AK32850" s="104"/>
      <c r="AL32850" s="104"/>
      <c r="AO32850" s="104"/>
      <c r="AP32850" s="104"/>
    </row>
    <row r="32851" spans="21:42" ht="15" customHeight="1" x14ac:dyDescent="0.25">
      <c r="U32851" s="104"/>
      <c r="AB32851" s="104"/>
      <c r="AC32851" s="104"/>
      <c r="AF32851" s="104"/>
      <c r="AG32851" s="104"/>
      <c r="AK32851" s="104"/>
      <c r="AL32851" s="104"/>
      <c r="AO32851" s="104"/>
      <c r="AP32851" s="104"/>
    </row>
    <row r="32852" spans="21:42" ht="15" customHeight="1" x14ac:dyDescent="0.25">
      <c r="U32852" s="104"/>
      <c r="AB32852" s="104"/>
      <c r="AC32852" s="104"/>
      <c r="AF32852" s="104"/>
      <c r="AG32852" s="104"/>
      <c r="AK32852" s="104"/>
      <c r="AL32852" s="104"/>
      <c r="AO32852" s="104"/>
      <c r="AP32852" s="104"/>
    </row>
    <row r="32853" spans="21:42" ht="15" customHeight="1" x14ac:dyDescent="0.25">
      <c r="U32853" s="104"/>
      <c r="AB32853" s="104"/>
      <c r="AC32853" s="104"/>
      <c r="AF32853" s="104"/>
      <c r="AG32853" s="104"/>
      <c r="AK32853" s="104"/>
      <c r="AL32853" s="104"/>
      <c r="AO32853" s="104"/>
      <c r="AP32853" s="104"/>
    </row>
    <row r="32854" spans="21:42" ht="15" customHeight="1" x14ac:dyDescent="0.25">
      <c r="U32854" s="104"/>
      <c r="AB32854" s="104"/>
      <c r="AC32854" s="104"/>
      <c r="AF32854" s="104"/>
      <c r="AG32854" s="104"/>
      <c r="AK32854" s="104"/>
      <c r="AL32854" s="104"/>
      <c r="AO32854" s="104"/>
      <c r="AP32854" s="104"/>
    </row>
    <row r="32855" spans="21:42" ht="15" customHeight="1" x14ac:dyDescent="0.25">
      <c r="U32855" s="104"/>
      <c r="AB32855" s="104"/>
      <c r="AC32855" s="104"/>
      <c r="AF32855" s="104"/>
      <c r="AG32855" s="104"/>
      <c r="AK32855" s="104"/>
      <c r="AL32855" s="104"/>
      <c r="AO32855" s="104"/>
      <c r="AP32855" s="104"/>
    </row>
    <row r="32856" spans="21:42" ht="15" customHeight="1" x14ac:dyDescent="0.25">
      <c r="U32856" s="104"/>
      <c r="AB32856" s="104"/>
      <c r="AC32856" s="104"/>
      <c r="AF32856" s="104"/>
      <c r="AG32856" s="104"/>
      <c r="AK32856" s="104"/>
      <c r="AL32856" s="104"/>
      <c r="AO32856" s="104"/>
      <c r="AP32856" s="104"/>
    </row>
    <row r="32857" spans="21:42" ht="15" customHeight="1" x14ac:dyDescent="0.25">
      <c r="U32857" s="104"/>
      <c r="AB32857" s="104"/>
      <c r="AC32857" s="104"/>
      <c r="AF32857" s="104"/>
      <c r="AG32857" s="104"/>
      <c r="AK32857" s="104"/>
      <c r="AL32857" s="104"/>
      <c r="AO32857" s="104"/>
      <c r="AP32857" s="104"/>
    </row>
    <row r="32858" spans="21:42" ht="15" customHeight="1" x14ac:dyDescent="0.25">
      <c r="U32858" s="104"/>
      <c r="AB32858" s="104"/>
      <c r="AC32858" s="104"/>
      <c r="AF32858" s="104"/>
      <c r="AG32858" s="104"/>
      <c r="AK32858" s="104"/>
      <c r="AL32858" s="104"/>
      <c r="AO32858" s="104"/>
      <c r="AP32858" s="104"/>
    </row>
    <row r="32859" spans="21:42" ht="15" customHeight="1" x14ac:dyDescent="0.25">
      <c r="U32859" s="104"/>
      <c r="AB32859" s="104"/>
      <c r="AC32859" s="104"/>
      <c r="AF32859" s="104"/>
      <c r="AG32859" s="104"/>
      <c r="AK32859" s="104"/>
      <c r="AL32859" s="104"/>
      <c r="AO32859" s="104"/>
      <c r="AP32859" s="104"/>
    </row>
    <row r="32860" spans="21:42" ht="15" customHeight="1" x14ac:dyDescent="0.25">
      <c r="U32860" s="104"/>
      <c r="AB32860" s="104"/>
      <c r="AC32860" s="104"/>
      <c r="AF32860" s="104"/>
      <c r="AG32860" s="104"/>
      <c r="AK32860" s="104"/>
      <c r="AL32860" s="104"/>
      <c r="AO32860" s="104"/>
      <c r="AP32860" s="104"/>
    </row>
    <row r="32861" spans="21:42" ht="15" customHeight="1" x14ac:dyDescent="0.25">
      <c r="U32861" s="104"/>
      <c r="AB32861" s="104"/>
      <c r="AC32861" s="104"/>
      <c r="AF32861" s="104"/>
      <c r="AG32861" s="104"/>
      <c r="AK32861" s="104"/>
      <c r="AL32861" s="104"/>
      <c r="AO32861" s="104"/>
      <c r="AP32861" s="104"/>
    </row>
    <row r="32862" spans="21:42" ht="15" customHeight="1" x14ac:dyDescent="0.25">
      <c r="U32862" s="104"/>
      <c r="AB32862" s="104"/>
      <c r="AC32862" s="104"/>
      <c r="AF32862" s="104"/>
      <c r="AG32862" s="104"/>
      <c r="AK32862" s="104"/>
      <c r="AL32862" s="104"/>
      <c r="AO32862" s="104"/>
      <c r="AP32862" s="104"/>
    </row>
    <row r="32863" spans="21:42" ht="15" customHeight="1" x14ac:dyDescent="0.25">
      <c r="U32863" s="104"/>
      <c r="AB32863" s="104"/>
      <c r="AC32863" s="104"/>
      <c r="AF32863" s="104"/>
      <c r="AG32863" s="104"/>
      <c r="AK32863" s="104"/>
      <c r="AL32863" s="104"/>
      <c r="AO32863" s="104"/>
      <c r="AP32863" s="104"/>
    </row>
    <row r="32864" spans="21:42" ht="15" customHeight="1" x14ac:dyDescent="0.25">
      <c r="U32864" s="104"/>
      <c r="AB32864" s="104"/>
      <c r="AC32864" s="104"/>
      <c r="AF32864" s="104"/>
      <c r="AG32864" s="104"/>
      <c r="AK32864" s="104"/>
      <c r="AL32864" s="104"/>
      <c r="AO32864" s="104"/>
      <c r="AP32864" s="104"/>
    </row>
    <row r="32865" spans="21:42" ht="15" customHeight="1" x14ac:dyDescent="0.25">
      <c r="U32865" s="104"/>
      <c r="AB32865" s="104"/>
      <c r="AC32865" s="104"/>
      <c r="AF32865" s="104"/>
      <c r="AG32865" s="104"/>
      <c r="AK32865" s="104"/>
      <c r="AL32865" s="104"/>
      <c r="AO32865" s="104"/>
      <c r="AP32865" s="104"/>
    </row>
    <row r="32866" spans="21:42" ht="15" customHeight="1" x14ac:dyDescent="0.25">
      <c r="U32866" s="104"/>
      <c r="AB32866" s="104"/>
      <c r="AC32866" s="104"/>
      <c r="AF32866" s="104"/>
      <c r="AG32866" s="104"/>
      <c r="AK32866" s="104"/>
      <c r="AL32866" s="104"/>
      <c r="AO32866" s="104"/>
      <c r="AP32866" s="104"/>
    </row>
    <row r="32867" spans="21:42" ht="15" customHeight="1" x14ac:dyDescent="0.25">
      <c r="U32867" s="104"/>
      <c r="AB32867" s="104"/>
      <c r="AC32867" s="104"/>
      <c r="AF32867" s="104"/>
      <c r="AG32867" s="104"/>
      <c r="AK32867" s="104"/>
      <c r="AL32867" s="104"/>
      <c r="AO32867" s="104"/>
      <c r="AP32867" s="104"/>
    </row>
    <row r="32868" spans="21:42" ht="15" customHeight="1" x14ac:dyDescent="0.25">
      <c r="U32868" s="104"/>
      <c r="AB32868" s="104"/>
      <c r="AC32868" s="104"/>
      <c r="AF32868" s="104"/>
      <c r="AG32868" s="104"/>
      <c r="AK32868" s="104"/>
      <c r="AL32868" s="104"/>
      <c r="AO32868" s="104"/>
      <c r="AP32868" s="104"/>
    </row>
    <row r="32869" spans="21:42" ht="15" customHeight="1" x14ac:dyDescent="0.25">
      <c r="U32869" s="104"/>
      <c r="AB32869" s="104"/>
      <c r="AC32869" s="104"/>
      <c r="AF32869" s="104"/>
      <c r="AG32869" s="104"/>
      <c r="AK32869" s="104"/>
      <c r="AL32869" s="104"/>
      <c r="AO32869" s="104"/>
      <c r="AP32869" s="104"/>
    </row>
    <row r="32870" spans="21:42" ht="15" customHeight="1" x14ac:dyDescent="0.25">
      <c r="U32870" s="104"/>
      <c r="AB32870" s="104"/>
      <c r="AC32870" s="104"/>
      <c r="AF32870" s="104"/>
      <c r="AG32870" s="104"/>
      <c r="AK32870" s="104"/>
      <c r="AL32870" s="104"/>
      <c r="AO32870" s="104"/>
      <c r="AP32870" s="104"/>
    </row>
    <row r="32871" spans="21:42" ht="15" customHeight="1" x14ac:dyDescent="0.25">
      <c r="U32871" s="104"/>
      <c r="AB32871" s="104"/>
      <c r="AC32871" s="104"/>
      <c r="AF32871" s="104"/>
      <c r="AG32871" s="104"/>
      <c r="AK32871" s="104"/>
      <c r="AL32871" s="104"/>
      <c r="AO32871" s="104"/>
      <c r="AP32871" s="104"/>
    </row>
    <row r="32872" spans="21:42" ht="15" customHeight="1" x14ac:dyDescent="0.25">
      <c r="U32872" s="104"/>
      <c r="AB32872" s="104"/>
      <c r="AC32872" s="104"/>
      <c r="AF32872" s="104"/>
      <c r="AG32872" s="104"/>
      <c r="AK32872" s="104"/>
      <c r="AL32872" s="104"/>
      <c r="AO32872" s="104"/>
      <c r="AP32872" s="104"/>
    </row>
    <row r="32873" spans="21:42" ht="15" customHeight="1" x14ac:dyDescent="0.25">
      <c r="U32873" s="104"/>
      <c r="AB32873" s="104"/>
      <c r="AC32873" s="104"/>
      <c r="AF32873" s="104"/>
      <c r="AG32873" s="104"/>
      <c r="AK32873" s="104"/>
      <c r="AL32873" s="104"/>
      <c r="AO32873" s="104"/>
      <c r="AP32873" s="104"/>
    </row>
    <row r="32874" spans="21:42" ht="15" customHeight="1" x14ac:dyDescent="0.25">
      <c r="U32874" s="104"/>
      <c r="AB32874" s="104"/>
      <c r="AC32874" s="104"/>
      <c r="AF32874" s="104"/>
      <c r="AG32874" s="104"/>
      <c r="AK32874" s="104"/>
      <c r="AL32874" s="104"/>
      <c r="AO32874" s="104"/>
      <c r="AP32874" s="104"/>
    </row>
    <row r="32875" spans="21:42" ht="15" customHeight="1" x14ac:dyDescent="0.25">
      <c r="U32875" s="104"/>
      <c r="AB32875" s="104"/>
      <c r="AC32875" s="104"/>
      <c r="AF32875" s="104"/>
      <c r="AG32875" s="104"/>
      <c r="AK32875" s="104"/>
      <c r="AL32875" s="104"/>
      <c r="AO32875" s="104"/>
      <c r="AP32875" s="104"/>
    </row>
    <row r="32876" spans="21:42" ht="15" customHeight="1" x14ac:dyDescent="0.25">
      <c r="U32876" s="104"/>
      <c r="AB32876" s="104"/>
      <c r="AC32876" s="104"/>
      <c r="AF32876" s="104"/>
      <c r="AG32876" s="104"/>
      <c r="AK32876" s="104"/>
      <c r="AL32876" s="104"/>
      <c r="AO32876" s="104"/>
      <c r="AP32876" s="104"/>
    </row>
    <row r="32877" spans="21:42" ht="15" customHeight="1" x14ac:dyDescent="0.25">
      <c r="U32877" s="104"/>
      <c r="AB32877" s="104"/>
      <c r="AC32877" s="104"/>
      <c r="AF32877" s="104"/>
      <c r="AG32877" s="104"/>
      <c r="AK32877" s="104"/>
      <c r="AL32877" s="104"/>
      <c r="AO32877" s="104"/>
      <c r="AP32877" s="104"/>
    </row>
    <row r="32878" spans="21:42" ht="15" customHeight="1" x14ac:dyDescent="0.25">
      <c r="U32878" s="104"/>
      <c r="AB32878" s="104"/>
      <c r="AC32878" s="104"/>
      <c r="AF32878" s="104"/>
      <c r="AG32878" s="104"/>
      <c r="AK32878" s="104"/>
      <c r="AL32878" s="104"/>
      <c r="AO32878" s="104"/>
      <c r="AP32878" s="104"/>
    </row>
    <row r="32879" spans="21:42" ht="15" customHeight="1" x14ac:dyDescent="0.25">
      <c r="U32879" s="104"/>
      <c r="AB32879" s="104"/>
      <c r="AC32879" s="104"/>
      <c r="AF32879" s="104"/>
      <c r="AG32879" s="104"/>
      <c r="AK32879" s="104"/>
      <c r="AL32879" s="104"/>
      <c r="AO32879" s="104"/>
      <c r="AP32879" s="104"/>
    </row>
    <row r="32880" spans="21:42" ht="15" customHeight="1" x14ac:dyDescent="0.25">
      <c r="U32880" s="104"/>
      <c r="AB32880" s="104"/>
      <c r="AC32880" s="104"/>
      <c r="AF32880" s="104"/>
      <c r="AG32880" s="104"/>
      <c r="AK32880" s="104"/>
      <c r="AL32880" s="104"/>
      <c r="AO32880" s="104"/>
      <c r="AP32880" s="104"/>
    </row>
    <row r="32881" spans="21:42" ht="15" customHeight="1" x14ac:dyDescent="0.25">
      <c r="U32881" s="104"/>
      <c r="AB32881" s="104"/>
      <c r="AC32881" s="104"/>
      <c r="AF32881" s="104"/>
      <c r="AG32881" s="104"/>
      <c r="AK32881" s="104"/>
      <c r="AL32881" s="104"/>
      <c r="AO32881" s="104"/>
      <c r="AP32881" s="104"/>
    </row>
    <row r="32882" spans="21:42" ht="15" customHeight="1" x14ac:dyDescent="0.25">
      <c r="U32882" s="104"/>
      <c r="AB32882" s="104"/>
      <c r="AC32882" s="104"/>
      <c r="AF32882" s="104"/>
      <c r="AG32882" s="104"/>
      <c r="AK32882" s="104"/>
      <c r="AL32882" s="104"/>
      <c r="AO32882" s="104"/>
      <c r="AP32882" s="104"/>
    </row>
    <row r="32883" spans="21:42" ht="15" customHeight="1" x14ac:dyDescent="0.25">
      <c r="U32883" s="104"/>
      <c r="AB32883" s="104"/>
      <c r="AC32883" s="104"/>
      <c r="AF32883" s="104"/>
      <c r="AG32883" s="104"/>
      <c r="AK32883" s="104"/>
      <c r="AL32883" s="104"/>
      <c r="AO32883" s="104"/>
      <c r="AP32883" s="104"/>
    </row>
    <row r="32884" spans="21:42" ht="15" customHeight="1" x14ac:dyDescent="0.25">
      <c r="U32884" s="104"/>
      <c r="AB32884" s="104"/>
      <c r="AC32884" s="104"/>
      <c r="AF32884" s="104"/>
      <c r="AG32884" s="104"/>
      <c r="AK32884" s="104"/>
      <c r="AL32884" s="104"/>
      <c r="AO32884" s="104"/>
      <c r="AP32884" s="104"/>
    </row>
    <row r="32885" spans="21:42" ht="15" customHeight="1" x14ac:dyDescent="0.25">
      <c r="U32885" s="104"/>
      <c r="AB32885" s="104"/>
      <c r="AC32885" s="104"/>
      <c r="AF32885" s="104"/>
      <c r="AG32885" s="104"/>
      <c r="AK32885" s="104"/>
      <c r="AL32885" s="104"/>
      <c r="AO32885" s="104"/>
      <c r="AP32885" s="104"/>
    </row>
    <row r="32886" spans="21:42" ht="15" customHeight="1" x14ac:dyDescent="0.25">
      <c r="U32886" s="104"/>
      <c r="AB32886" s="104"/>
      <c r="AC32886" s="104"/>
      <c r="AF32886" s="104"/>
      <c r="AG32886" s="104"/>
      <c r="AK32886" s="104"/>
      <c r="AL32886" s="104"/>
      <c r="AO32886" s="104"/>
      <c r="AP32886" s="104"/>
    </row>
    <row r="32887" spans="21:42" ht="15" customHeight="1" x14ac:dyDescent="0.25">
      <c r="U32887" s="104"/>
      <c r="AB32887" s="104"/>
      <c r="AC32887" s="104"/>
      <c r="AF32887" s="104"/>
      <c r="AG32887" s="104"/>
      <c r="AK32887" s="104"/>
      <c r="AL32887" s="104"/>
      <c r="AO32887" s="104"/>
      <c r="AP32887" s="104"/>
    </row>
    <row r="32888" spans="21:42" ht="15" customHeight="1" x14ac:dyDescent="0.25">
      <c r="U32888" s="104"/>
      <c r="AB32888" s="104"/>
      <c r="AC32888" s="104"/>
      <c r="AF32888" s="104"/>
      <c r="AG32888" s="104"/>
      <c r="AK32888" s="104"/>
      <c r="AL32888" s="104"/>
      <c r="AO32888" s="104"/>
      <c r="AP32888" s="104"/>
    </row>
    <row r="32889" spans="21:42" ht="15" customHeight="1" x14ac:dyDescent="0.25">
      <c r="U32889" s="104"/>
      <c r="AB32889" s="104"/>
      <c r="AC32889" s="104"/>
      <c r="AF32889" s="104"/>
      <c r="AG32889" s="104"/>
      <c r="AK32889" s="104"/>
      <c r="AL32889" s="104"/>
      <c r="AO32889" s="104"/>
      <c r="AP32889" s="104"/>
    </row>
    <row r="32890" spans="21:42" ht="15" customHeight="1" x14ac:dyDescent="0.25">
      <c r="U32890" s="104"/>
      <c r="AB32890" s="104"/>
      <c r="AC32890" s="104"/>
      <c r="AF32890" s="104"/>
      <c r="AG32890" s="104"/>
      <c r="AK32890" s="104"/>
      <c r="AL32890" s="104"/>
      <c r="AO32890" s="104"/>
      <c r="AP32890" s="104"/>
    </row>
    <row r="32891" spans="21:42" ht="15" customHeight="1" x14ac:dyDescent="0.25">
      <c r="U32891" s="104"/>
      <c r="AB32891" s="104"/>
      <c r="AC32891" s="104"/>
      <c r="AF32891" s="104"/>
      <c r="AG32891" s="104"/>
      <c r="AK32891" s="104"/>
      <c r="AL32891" s="104"/>
      <c r="AO32891" s="104"/>
      <c r="AP32891" s="104"/>
    </row>
    <row r="32892" spans="21:42" ht="15" customHeight="1" x14ac:dyDescent="0.25">
      <c r="U32892" s="104"/>
      <c r="AB32892" s="104"/>
      <c r="AC32892" s="104"/>
      <c r="AF32892" s="104"/>
      <c r="AG32892" s="104"/>
      <c r="AK32892" s="104"/>
      <c r="AL32892" s="104"/>
      <c r="AO32892" s="104"/>
      <c r="AP32892" s="104"/>
    </row>
    <row r="32893" spans="21:42" ht="15" customHeight="1" x14ac:dyDescent="0.25">
      <c r="U32893" s="104"/>
      <c r="AB32893" s="104"/>
      <c r="AC32893" s="104"/>
      <c r="AF32893" s="104"/>
      <c r="AG32893" s="104"/>
      <c r="AK32893" s="104"/>
      <c r="AL32893" s="104"/>
      <c r="AO32893" s="104"/>
      <c r="AP32893" s="104"/>
    </row>
    <row r="32894" spans="21:42" ht="15" customHeight="1" x14ac:dyDescent="0.25">
      <c r="U32894" s="104"/>
      <c r="AB32894" s="104"/>
      <c r="AC32894" s="104"/>
      <c r="AF32894" s="104"/>
      <c r="AG32894" s="104"/>
      <c r="AK32894" s="104"/>
      <c r="AL32894" s="104"/>
      <c r="AO32894" s="104"/>
      <c r="AP32894" s="104"/>
    </row>
    <row r="32895" spans="21:42" ht="15" customHeight="1" x14ac:dyDescent="0.25">
      <c r="U32895" s="104"/>
      <c r="AB32895" s="104"/>
      <c r="AC32895" s="104"/>
      <c r="AF32895" s="104"/>
      <c r="AG32895" s="104"/>
      <c r="AK32895" s="104"/>
      <c r="AL32895" s="104"/>
      <c r="AO32895" s="104"/>
      <c r="AP32895" s="104"/>
    </row>
    <row r="32896" spans="21:42" ht="15" customHeight="1" x14ac:dyDescent="0.25">
      <c r="U32896" s="104"/>
      <c r="AB32896" s="104"/>
      <c r="AC32896" s="104"/>
      <c r="AF32896" s="104"/>
      <c r="AG32896" s="104"/>
      <c r="AK32896" s="104"/>
      <c r="AL32896" s="104"/>
      <c r="AO32896" s="104"/>
      <c r="AP32896" s="104"/>
    </row>
    <row r="32897" spans="21:42" ht="15" customHeight="1" x14ac:dyDescent="0.25">
      <c r="U32897" s="104"/>
      <c r="AB32897" s="104"/>
      <c r="AC32897" s="104"/>
      <c r="AF32897" s="104"/>
      <c r="AG32897" s="104"/>
      <c r="AK32897" s="104"/>
      <c r="AL32897" s="104"/>
      <c r="AO32897" s="104"/>
      <c r="AP32897" s="104"/>
    </row>
    <row r="32898" spans="21:42" ht="15" customHeight="1" x14ac:dyDescent="0.25">
      <c r="U32898" s="104"/>
      <c r="AB32898" s="104"/>
      <c r="AC32898" s="104"/>
      <c r="AF32898" s="104"/>
      <c r="AG32898" s="104"/>
      <c r="AK32898" s="104"/>
      <c r="AL32898" s="104"/>
      <c r="AO32898" s="104"/>
      <c r="AP32898" s="104"/>
    </row>
    <row r="32899" spans="21:42" ht="15" customHeight="1" x14ac:dyDescent="0.25">
      <c r="U32899" s="104"/>
      <c r="AB32899" s="104"/>
      <c r="AC32899" s="104"/>
      <c r="AF32899" s="104"/>
      <c r="AG32899" s="104"/>
      <c r="AK32899" s="104"/>
      <c r="AL32899" s="104"/>
      <c r="AO32899" s="104"/>
      <c r="AP32899" s="104"/>
    </row>
    <row r="32900" spans="21:42" ht="15" customHeight="1" x14ac:dyDescent="0.25">
      <c r="U32900" s="104"/>
      <c r="AB32900" s="104"/>
      <c r="AC32900" s="104"/>
      <c r="AF32900" s="104"/>
      <c r="AG32900" s="104"/>
      <c r="AK32900" s="104"/>
      <c r="AL32900" s="104"/>
      <c r="AO32900" s="104"/>
      <c r="AP32900" s="104"/>
    </row>
    <row r="32901" spans="21:42" ht="15" customHeight="1" x14ac:dyDescent="0.25">
      <c r="U32901" s="104"/>
      <c r="AB32901" s="104"/>
      <c r="AC32901" s="104"/>
      <c r="AF32901" s="104"/>
      <c r="AG32901" s="104"/>
      <c r="AK32901" s="104"/>
      <c r="AL32901" s="104"/>
      <c r="AO32901" s="104"/>
      <c r="AP32901" s="104"/>
    </row>
    <row r="32902" spans="21:42" ht="15" customHeight="1" x14ac:dyDescent="0.25">
      <c r="U32902" s="104"/>
      <c r="AB32902" s="104"/>
      <c r="AC32902" s="104"/>
      <c r="AF32902" s="104"/>
      <c r="AG32902" s="104"/>
      <c r="AK32902" s="104"/>
      <c r="AL32902" s="104"/>
      <c r="AO32902" s="104"/>
      <c r="AP32902" s="104"/>
    </row>
    <row r="32903" spans="21:42" ht="15" customHeight="1" x14ac:dyDescent="0.25">
      <c r="U32903" s="104"/>
      <c r="AB32903" s="104"/>
      <c r="AC32903" s="104"/>
      <c r="AF32903" s="104"/>
      <c r="AG32903" s="104"/>
      <c r="AK32903" s="104"/>
      <c r="AL32903" s="104"/>
      <c r="AO32903" s="104"/>
      <c r="AP32903" s="104"/>
    </row>
    <row r="32904" spans="21:42" ht="15" customHeight="1" x14ac:dyDescent="0.25">
      <c r="U32904" s="104"/>
      <c r="AB32904" s="104"/>
      <c r="AC32904" s="104"/>
      <c r="AF32904" s="104"/>
      <c r="AG32904" s="104"/>
      <c r="AK32904" s="104"/>
      <c r="AL32904" s="104"/>
      <c r="AO32904" s="104"/>
      <c r="AP32904" s="104"/>
    </row>
    <row r="32905" spans="21:42" ht="15" customHeight="1" x14ac:dyDescent="0.25">
      <c r="U32905" s="104"/>
      <c r="AB32905" s="104"/>
      <c r="AC32905" s="104"/>
      <c r="AF32905" s="104"/>
      <c r="AG32905" s="104"/>
      <c r="AK32905" s="104"/>
      <c r="AL32905" s="104"/>
      <c r="AO32905" s="104"/>
      <c r="AP32905" s="104"/>
    </row>
    <row r="32906" spans="21:42" ht="15" customHeight="1" x14ac:dyDescent="0.25">
      <c r="U32906" s="104"/>
      <c r="AB32906" s="104"/>
      <c r="AC32906" s="104"/>
      <c r="AF32906" s="104"/>
      <c r="AG32906" s="104"/>
      <c r="AK32906" s="104"/>
      <c r="AL32906" s="104"/>
      <c r="AO32906" s="104"/>
      <c r="AP32906" s="104"/>
    </row>
    <row r="32907" spans="21:42" ht="15" customHeight="1" x14ac:dyDescent="0.25">
      <c r="U32907" s="104"/>
      <c r="AB32907" s="104"/>
      <c r="AC32907" s="104"/>
      <c r="AF32907" s="104"/>
      <c r="AG32907" s="104"/>
      <c r="AK32907" s="104"/>
      <c r="AL32907" s="104"/>
      <c r="AO32907" s="104"/>
      <c r="AP32907" s="104"/>
    </row>
    <row r="32908" spans="21:42" ht="15" customHeight="1" x14ac:dyDescent="0.25">
      <c r="U32908" s="104"/>
      <c r="AB32908" s="104"/>
      <c r="AC32908" s="104"/>
      <c r="AF32908" s="104"/>
      <c r="AG32908" s="104"/>
      <c r="AK32908" s="104"/>
      <c r="AL32908" s="104"/>
      <c r="AO32908" s="104"/>
      <c r="AP32908" s="104"/>
    </row>
    <row r="32909" spans="21:42" ht="15" customHeight="1" x14ac:dyDescent="0.25">
      <c r="U32909" s="104"/>
      <c r="AB32909" s="104"/>
      <c r="AC32909" s="104"/>
      <c r="AF32909" s="104"/>
      <c r="AG32909" s="104"/>
      <c r="AK32909" s="104"/>
      <c r="AL32909" s="104"/>
      <c r="AO32909" s="104"/>
      <c r="AP32909" s="104"/>
    </row>
    <row r="32910" spans="21:42" ht="15" customHeight="1" x14ac:dyDescent="0.25">
      <c r="U32910" s="104"/>
      <c r="AB32910" s="104"/>
      <c r="AC32910" s="104"/>
      <c r="AF32910" s="104"/>
      <c r="AG32910" s="104"/>
      <c r="AK32910" s="104"/>
      <c r="AL32910" s="104"/>
      <c r="AO32910" s="104"/>
      <c r="AP32910" s="104"/>
    </row>
    <row r="32911" spans="21:42" ht="15" customHeight="1" x14ac:dyDescent="0.25">
      <c r="U32911" s="104"/>
      <c r="AB32911" s="104"/>
      <c r="AC32911" s="104"/>
      <c r="AF32911" s="104"/>
      <c r="AG32911" s="104"/>
      <c r="AK32911" s="104"/>
      <c r="AL32911" s="104"/>
      <c r="AO32911" s="104"/>
      <c r="AP32911" s="104"/>
    </row>
    <row r="32912" spans="21:42" ht="15" customHeight="1" x14ac:dyDescent="0.25">
      <c r="U32912" s="104"/>
      <c r="AB32912" s="104"/>
      <c r="AC32912" s="104"/>
      <c r="AF32912" s="104"/>
      <c r="AG32912" s="104"/>
      <c r="AK32912" s="104"/>
      <c r="AL32912" s="104"/>
      <c r="AO32912" s="104"/>
      <c r="AP32912" s="104"/>
    </row>
    <row r="32913" spans="21:42" ht="15" customHeight="1" x14ac:dyDescent="0.25">
      <c r="U32913" s="104"/>
      <c r="AB32913" s="104"/>
      <c r="AC32913" s="104"/>
      <c r="AF32913" s="104"/>
      <c r="AG32913" s="104"/>
      <c r="AK32913" s="104"/>
      <c r="AL32913" s="104"/>
      <c r="AO32913" s="104"/>
      <c r="AP32913" s="104"/>
    </row>
    <row r="32914" spans="21:42" ht="15" customHeight="1" x14ac:dyDescent="0.25">
      <c r="U32914" s="104"/>
      <c r="AB32914" s="104"/>
      <c r="AC32914" s="104"/>
      <c r="AF32914" s="104"/>
      <c r="AG32914" s="104"/>
      <c r="AK32914" s="104"/>
      <c r="AL32914" s="104"/>
      <c r="AO32914" s="104"/>
      <c r="AP32914" s="104"/>
    </row>
    <row r="32915" spans="21:42" ht="15" customHeight="1" x14ac:dyDescent="0.25">
      <c r="U32915" s="104"/>
      <c r="AB32915" s="104"/>
      <c r="AC32915" s="104"/>
      <c r="AF32915" s="104"/>
      <c r="AG32915" s="104"/>
      <c r="AK32915" s="104"/>
      <c r="AL32915" s="104"/>
      <c r="AO32915" s="104"/>
      <c r="AP32915" s="104"/>
    </row>
    <row r="32916" spans="21:42" ht="15" customHeight="1" x14ac:dyDescent="0.25">
      <c r="U32916" s="104"/>
      <c r="AB32916" s="104"/>
      <c r="AC32916" s="104"/>
      <c r="AF32916" s="104"/>
      <c r="AG32916" s="104"/>
      <c r="AK32916" s="104"/>
      <c r="AL32916" s="104"/>
      <c r="AO32916" s="104"/>
      <c r="AP32916" s="104"/>
    </row>
    <row r="32917" spans="21:42" ht="15" customHeight="1" x14ac:dyDescent="0.25">
      <c r="U32917" s="104"/>
      <c r="AB32917" s="104"/>
      <c r="AC32917" s="104"/>
      <c r="AF32917" s="104"/>
      <c r="AG32917" s="104"/>
      <c r="AK32917" s="104"/>
      <c r="AL32917" s="104"/>
      <c r="AO32917" s="104"/>
      <c r="AP32917" s="104"/>
    </row>
    <row r="32918" spans="21:42" ht="15" customHeight="1" x14ac:dyDescent="0.25">
      <c r="U32918" s="104"/>
      <c r="AB32918" s="104"/>
      <c r="AC32918" s="104"/>
      <c r="AF32918" s="104"/>
      <c r="AG32918" s="104"/>
      <c r="AK32918" s="104"/>
      <c r="AL32918" s="104"/>
      <c r="AO32918" s="104"/>
      <c r="AP32918" s="104"/>
    </row>
    <row r="32919" spans="21:42" ht="15" customHeight="1" x14ac:dyDescent="0.25">
      <c r="U32919" s="104"/>
      <c r="AB32919" s="104"/>
      <c r="AC32919" s="104"/>
      <c r="AF32919" s="104"/>
      <c r="AG32919" s="104"/>
      <c r="AK32919" s="104"/>
      <c r="AL32919" s="104"/>
      <c r="AO32919" s="104"/>
      <c r="AP32919" s="104"/>
    </row>
    <row r="32920" spans="21:42" ht="15" customHeight="1" x14ac:dyDescent="0.25">
      <c r="U32920" s="104"/>
      <c r="AB32920" s="104"/>
      <c r="AC32920" s="104"/>
      <c r="AF32920" s="104"/>
      <c r="AG32920" s="104"/>
      <c r="AK32920" s="104"/>
      <c r="AL32920" s="104"/>
      <c r="AO32920" s="104"/>
      <c r="AP32920" s="104"/>
    </row>
    <row r="32921" spans="21:42" ht="15" customHeight="1" x14ac:dyDescent="0.25">
      <c r="U32921" s="104"/>
      <c r="AB32921" s="104"/>
      <c r="AC32921" s="104"/>
      <c r="AF32921" s="104"/>
      <c r="AG32921" s="104"/>
      <c r="AK32921" s="104"/>
      <c r="AL32921" s="104"/>
      <c r="AO32921" s="104"/>
      <c r="AP32921" s="104"/>
    </row>
    <row r="32922" spans="21:42" ht="15" customHeight="1" x14ac:dyDescent="0.25">
      <c r="U32922" s="104"/>
      <c r="AB32922" s="104"/>
      <c r="AC32922" s="104"/>
      <c r="AF32922" s="104"/>
      <c r="AG32922" s="104"/>
      <c r="AK32922" s="104"/>
      <c r="AL32922" s="104"/>
      <c r="AO32922" s="104"/>
      <c r="AP32922" s="104"/>
    </row>
    <row r="32923" spans="21:42" ht="15" customHeight="1" x14ac:dyDescent="0.25">
      <c r="U32923" s="104"/>
      <c r="AB32923" s="104"/>
      <c r="AC32923" s="104"/>
      <c r="AF32923" s="104"/>
      <c r="AG32923" s="104"/>
      <c r="AK32923" s="104"/>
      <c r="AL32923" s="104"/>
      <c r="AO32923" s="104"/>
      <c r="AP32923" s="104"/>
    </row>
    <row r="32924" spans="21:42" ht="15" customHeight="1" x14ac:dyDescent="0.25">
      <c r="U32924" s="104"/>
      <c r="AB32924" s="104"/>
      <c r="AC32924" s="104"/>
      <c r="AF32924" s="104"/>
      <c r="AG32924" s="104"/>
      <c r="AK32924" s="104"/>
      <c r="AL32924" s="104"/>
      <c r="AO32924" s="104"/>
      <c r="AP32924" s="104"/>
    </row>
    <row r="32925" spans="21:42" ht="15" customHeight="1" x14ac:dyDescent="0.25">
      <c r="U32925" s="104"/>
      <c r="AB32925" s="104"/>
      <c r="AC32925" s="104"/>
      <c r="AF32925" s="104"/>
      <c r="AG32925" s="104"/>
      <c r="AK32925" s="104"/>
      <c r="AL32925" s="104"/>
      <c r="AO32925" s="104"/>
      <c r="AP32925" s="104"/>
    </row>
    <row r="32926" spans="21:42" ht="15" customHeight="1" x14ac:dyDescent="0.25">
      <c r="U32926" s="104"/>
      <c r="AB32926" s="104"/>
      <c r="AC32926" s="104"/>
      <c r="AF32926" s="104"/>
      <c r="AG32926" s="104"/>
      <c r="AK32926" s="104"/>
      <c r="AL32926" s="104"/>
      <c r="AO32926" s="104"/>
      <c r="AP32926" s="104"/>
    </row>
    <row r="32927" spans="21:42" ht="15" customHeight="1" x14ac:dyDescent="0.25">
      <c r="U32927" s="104"/>
      <c r="AB32927" s="104"/>
      <c r="AC32927" s="104"/>
      <c r="AF32927" s="104"/>
      <c r="AG32927" s="104"/>
      <c r="AK32927" s="104"/>
      <c r="AL32927" s="104"/>
      <c r="AO32927" s="104"/>
      <c r="AP32927" s="104"/>
    </row>
    <row r="32928" spans="21:42" ht="15" customHeight="1" x14ac:dyDescent="0.25">
      <c r="U32928" s="104"/>
      <c r="AB32928" s="104"/>
      <c r="AC32928" s="104"/>
      <c r="AF32928" s="104"/>
      <c r="AG32928" s="104"/>
      <c r="AK32928" s="104"/>
      <c r="AL32928" s="104"/>
      <c r="AO32928" s="104"/>
      <c r="AP32928" s="104"/>
    </row>
    <row r="32929" spans="21:42" ht="15" customHeight="1" x14ac:dyDescent="0.25">
      <c r="U32929" s="104"/>
      <c r="AB32929" s="104"/>
      <c r="AC32929" s="104"/>
      <c r="AF32929" s="104"/>
      <c r="AG32929" s="104"/>
      <c r="AK32929" s="104"/>
      <c r="AL32929" s="104"/>
      <c r="AO32929" s="104"/>
      <c r="AP32929" s="104"/>
    </row>
    <row r="32930" spans="21:42" ht="15" customHeight="1" x14ac:dyDescent="0.25">
      <c r="U32930" s="104"/>
      <c r="AB32930" s="104"/>
      <c r="AC32930" s="104"/>
      <c r="AF32930" s="104"/>
      <c r="AG32930" s="104"/>
      <c r="AK32930" s="104"/>
      <c r="AL32930" s="104"/>
      <c r="AO32930" s="104"/>
      <c r="AP32930" s="104"/>
    </row>
    <row r="32931" spans="21:42" ht="15" customHeight="1" x14ac:dyDescent="0.25">
      <c r="U32931" s="104"/>
      <c r="AB32931" s="104"/>
      <c r="AC32931" s="104"/>
      <c r="AF32931" s="104"/>
      <c r="AG32931" s="104"/>
      <c r="AK32931" s="104"/>
      <c r="AL32931" s="104"/>
      <c r="AO32931" s="104"/>
      <c r="AP32931" s="104"/>
    </row>
    <row r="32932" spans="21:42" ht="15" customHeight="1" x14ac:dyDescent="0.25">
      <c r="U32932" s="104"/>
      <c r="AB32932" s="104"/>
      <c r="AC32932" s="104"/>
      <c r="AF32932" s="104"/>
      <c r="AG32932" s="104"/>
      <c r="AK32932" s="104"/>
      <c r="AL32932" s="104"/>
      <c r="AO32932" s="104"/>
      <c r="AP32932" s="104"/>
    </row>
    <row r="32933" spans="21:42" ht="15" customHeight="1" x14ac:dyDescent="0.25">
      <c r="U32933" s="104"/>
      <c r="AB32933" s="104"/>
      <c r="AC32933" s="104"/>
      <c r="AF32933" s="104"/>
      <c r="AG32933" s="104"/>
      <c r="AK32933" s="104"/>
      <c r="AL32933" s="104"/>
      <c r="AO32933" s="104"/>
      <c r="AP32933" s="104"/>
    </row>
    <row r="32934" spans="21:42" ht="15" customHeight="1" x14ac:dyDescent="0.25">
      <c r="U32934" s="104"/>
      <c r="AB32934" s="104"/>
      <c r="AC32934" s="104"/>
      <c r="AF32934" s="104"/>
      <c r="AG32934" s="104"/>
      <c r="AK32934" s="104"/>
      <c r="AL32934" s="104"/>
      <c r="AO32934" s="104"/>
      <c r="AP32934" s="104"/>
    </row>
    <row r="32935" spans="21:42" ht="15" customHeight="1" x14ac:dyDescent="0.25">
      <c r="U32935" s="104"/>
      <c r="AB32935" s="104"/>
      <c r="AC32935" s="104"/>
      <c r="AF32935" s="104"/>
      <c r="AG32935" s="104"/>
      <c r="AK32935" s="104"/>
      <c r="AL32935" s="104"/>
      <c r="AO32935" s="104"/>
      <c r="AP32935" s="104"/>
    </row>
    <row r="32936" spans="21:42" ht="15" customHeight="1" x14ac:dyDescent="0.25">
      <c r="U32936" s="104"/>
      <c r="AB32936" s="104"/>
      <c r="AC32936" s="104"/>
      <c r="AF32936" s="104"/>
      <c r="AG32936" s="104"/>
      <c r="AK32936" s="104"/>
      <c r="AL32936" s="104"/>
      <c r="AO32936" s="104"/>
      <c r="AP32936" s="104"/>
    </row>
    <row r="32937" spans="21:42" ht="15" customHeight="1" x14ac:dyDescent="0.25">
      <c r="U32937" s="104"/>
      <c r="AB32937" s="104"/>
      <c r="AC32937" s="104"/>
      <c r="AF32937" s="104"/>
      <c r="AG32937" s="104"/>
      <c r="AK32937" s="104"/>
      <c r="AL32937" s="104"/>
      <c r="AO32937" s="104"/>
      <c r="AP32937" s="104"/>
    </row>
    <row r="32938" spans="21:42" ht="15" customHeight="1" x14ac:dyDescent="0.25">
      <c r="U32938" s="104"/>
      <c r="AB32938" s="104"/>
      <c r="AC32938" s="104"/>
      <c r="AF32938" s="104"/>
      <c r="AG32938" s="104"/>
      <c r="AK32938" s="104"/>
      <c r="AL32938" s="104"/>
      <c r="AO32938" s="104"/>
      <c r="AP32938" s="104"/>
    </row>
    <row r="32939" spans="21:42" ht="15" customHeight="1" x14ac:dyDescent="0.25">
      <c r="U32939" s="104"/>
      <c r="AB32939" s="104"/>
      <c r="AC32939" s="104"/>
      <c r="AF32939" s="104"/>
      <c r="AG32939" s="104"/>
      <c r="AK32939" s="104"/>
      <c r="AL32939" s="104"/>
      <c r="AO32939" s="104"/>
      <c r="AP32939" s="104"/>
    </row>
    <row r="32940" spans="21:42" ht="15" customHeight="1" x14ac:dyDescent="0.25">
      <c r="U32940" s="104"/>
      <c r="AB32940" s="104"/>
      <c r="AC32940" s="104"/>
      <c r="AF32940" s="104"/>
      <c r="AG32940" s="104"/>
      <c r="AK32940" s="104"/>
      <c r="AL32940" s="104"/>
      <c r="AO32940" s="104"/>
      <c r="AP32940" s="104"/>
    </row>
    <row r="32941" spans="21:42" ht="15" customHeight="1" x14ac:dyDescent="0.25">
      <c r="U32941" s="104"/>
      <c r="AB32941" s="104"/>
      <c r="AC32941" s="104"/>
      <c r="AF32941" s="104"/>
      <c r="AG32941" s="104"/>
      <c r="AK32941" s="104"/>
      <c r="AL32941" s="104"/>
      <c r="AO32941" s="104"/>
      <c r="AP32941" s="104"/>
    </row>
    <row r="32942" spans="21:42" ht="15" customHeight="1" x14ac:dyDescent="0.25">
      <c r="U32942" s="104"/>
      <c r="AB32942" s="104"/>
      <c r="AC32942" s="104"/>
      <c r="AF32942" s="104"/>
      <c r="AG32942" s="104"/>
      <c r="AK32942" s="104"/>
      <c r="AL32942" s="104"/>
      <c r="AO32942" s="104"/>
      <c r="AP32942" s="104"/>
    </row>
    <row r="32943" spans="21:42" ht="15" customHeight="1" x14ac:dyDescent="0.25">
      <c r="U32943" s="104"/>
      <c r="AB32943" s="104"/>
      <c r="AC32943" s="104"/>
      <c r="AF32943" s="104"/>
      <c r="AG32943" s="104"/>
      <c r="AK32943" s="104"/>
      <c r="AL32943" s="104"/>
      <c r="AO32943" s="104"/>
      <c r="AP32943" s="104"/>
    </row>
    <row r="32944" spans="21:42" ht="15" customHeight="1" x14ac:dyDescent="0.25">
      <c r="U32944" s="104"/>
      <c r="AB32944" s="104"/>
      <c r="AC32944" s="104"/>
      <c r="AF32944" s="104"/>
      <c r="AG32944" s="104"/>
      <c r="AK32944" s="104"/>
      <c r="AL32944" s="104"/>
      <c r="AO32944" s="104"/>
      <c r="AP32944" s="104"/>
    </row>
    <row r="32945" spans="21:42" ht="15" customHeight="1" x14ac:dyDescent="0.25">
      <c r="U32945" s="104"/>
      <c r="AB32945" s="104"/>
      <c r="AC32945" s="104"/>
      <c r="AF32945" s="104"/>
      <c r="AG32945" s="104"/>
      <c r="AK32945" s="104"/>
      <c r="AL32945" s="104"/>
      <c r="AO32945" s="104"/>
      <c r="AP32945" s="104"/>
    </row>
    <row r="32946" spans="21:42" ht="15" customHeight="1" x14ac:dyDescent="0.25">
      <c r="U32946" s="104"/>
      <c r="AB32946" s="104"/>
      <c r="AC32946" s="104"/>
      <c r="AF32946" s="104"/>
      <c r="AG32946" s="104"/>
      <c r="AK32946" s="104"/>
      <c r="AL32946" s="104"/>
      <c r="AO32946" s="104"/>
      <c r="AP32946" s="104"/>
    </row>
    <row r="32947" spans="21:42" ht="15" customHeight="1" x14ac:dyDescent="0.25">
      <c r="U32947" s="104"/>
      <c r="AB32947" s="104"/>
      <c r="AC32947" s="104"/>
      <c r="AF32947" s="104"/>
      <c r="AG32947" s="104"/>
      <c r="AK32947" s="104"/>
      <c r="AL32947" s="104"/>
      <c r="AO32947" s="104"/>
      <c r="AP32947" s="104"/>
    </row>
    <row r="32948" spans="21:42" ht="15" customHeight="1" x14ac:dyDescent="0.25">
      <c r="U32948" s="104"/>
      <c r="AB32948" s="104"/>
      <c r="AC32948" s="104"/>
      <c r="AF32948" s="104"/>
      <c r="AG32948" s="104"/>
      <c r="AK32948" s="104"/>
      <c r="AL32948" s="104"/>
      <c r="AO32948" s="104"/>
      <c r="AP32948" s="104"/>
    </row>
    <row r="32949" spans="21:42" ht="15" customHeight="1" x14ac:dyDescent="0.25">
      <c r="U32949" s="104"/>
      <c r="AB32949" s="104"/>
      <c r="AC32949" s="104"/>
      <c r="AF32949" s="104"/>
      <c r="AG32949" s="104"/>
      <c r="AK32949" s="104"/>
      <c r="AL32949" s="104"/>
      <c r="AO32949" s="104"/>
      <c r="AP32949" s="104"/>
    </row>
    <row r="32950" spans="21:42" ht="15" customHeight="1" x14ac:dyDescent="0.25">
      <c r="U32950" s="104"/>
      <c r="AB32950" s="104"/>
      <c r="AC32950" s="104"/>
      <c r="AF32950" s="104"/>
      <c r="AG32950" s="104"/>
      <c r="AK32950" s="104"/>
      <c r="AL32950" s="104"/>
      <c r="AO32950" s="104"/>
      <c r="AP32950" s="104"/>
    </row>
    <row r="32951" spans="21:42" ht="15" customHeight="1" x14ac:dyDescent="0.25">
      <c r="U32951" s="104"/>
      <c r="AB32951" s="104"/>
      <c r="AC32951" s="104"/>
      <c r="AF32951" s="104"/>
      <c r="AG32951" s="104"/>
      <c r="AK32951" s="104"/>
      <c r="AL32951" s="104"/>
      <c r="AO32951" s="104"/>
      <c r="AP32951" s="104"/>
    </row>
    <row r="32952" spans="21:42" ht="15" customHeight="1" x14ac:dyDescent="0.25">
      <c r="U32952" s="104"/>
      <c r="AB32952" s="104"/>
      <c r="AC32952" s="104"/>
      <c r="AF32952" s="104"/>
      <c r="AG32952" s="104"/>
      <c r="AK32952" s="104"/>
      <c r="AL32952" s="104"/>
      <c r="AO32952" s="104"/>
      <c r="AP32952" s="104"/>
    </row>
    <row r="32953" spans="21:42" ht="15" customHeight="1" x14ac:dyDescent="0.25">
      <c r="U32953" s="104"/>
      <c r="AB32953" s="104"/>
      <c r="AC32953" s="104"/>
      <c r="AF32953" s="104"/>
      <c r="AG32953" s="104"/>
      <c r="AK32953" s="104"/>
      <c r="AL32953" s="104"/>
      <c r="AO32953" s="104"/>
      <c r="AP32953" s="104"/>
    </row>
    <row r="32954" spans="21:42" ht="15" customHeight="1" x14ac:dyDescent="0.25">
      <c r="U32954" s="104"/>
      <c r="AB32954" s="104"/>
      <c r="AC32954" s="104"/>
      <c r="AF32954" s="104"/>
      <c r="AG32954" s="104"/>
      <c r="AK32954" s="104"/>
      <c r="AL32954" s="104"/>
      <c r="AO32954" s="104"/>
      <c r="AP32954" s="104"/>
    </row>
    <row r="32955" spans="21:42" ht="15" customHeight="1" x14ac:dyDescent="0.25">
      <c r="U32955" s="104"/>
      <c r="AB32955" s="104"/>
      <c r="AC32955" s="104"/>
      <c r="AF32955" s="104"/>
      <c r="AG32955" s="104"/>
      <c r="AK32955" s="104"/>
      <c r="AL32955" s="104"/>
      <c r="AO32955" s="104"/>
      <c r="AP32955" s="104"/>
    </row>
    <row r="32956" spans="21:42" ht="15" customHeight="1" x14ac:dyDescent="0.25">
      <c r="U32956" s="104"/>
      <c r="AB32956" s="104"/>
      <c r="AC32956" s="104"/>
      <c r="AF32956" s="104"/>
      <c r="AG32956" s="104"/>
      <c r="AK32956" s="104"/>
      <c r="AL32956" s="104"/>
      <c r="AO32956" s="104"/>
      <c r="AP32956" s="104"/>
    </row>
    <row r="32957" spans="21:42" ht="15" customHeight="1" x14ac:dyDescent="0.25">
      <c r="U32957" s="104"/>
      <c r="AB32957" s="104"/>
      <c r="AC32957" s="104"/>
      <c r="AF32957" s="104"/>
      <c r="AG32957" s="104"/>
      <c r="AK32957" s="104"/>
      <c r="AL32957" s="104"/>
      <c r="AO32957" s="104"/>
      <c r="AP32957" s="104"/>
    </row>
    <row r="32958" spans="21:42" ht="15" customHeight="1" x14ac:dyDescent="0.25">
      <c r="U32958" s="104"/>
      <c r="AB32958" s="104"/>
      <c r="AC32958" s="104"/>
      <c r="AF32958" s="104"/>
      <c r="AG32958" s="104"/>
      <c r="AK32958" s="104"/>
      <c r="AL32958" s="104"/>
      <c r="AO32958" s="104"/>
      <c r="AP32958" s="104"/>
    </row>
    <row r="32959" spans="21:42" ht="15" customHeight="1" x14ac:dyDescent="0.25">
      <c r="U32959" s="104"/>
      <c r="AB32959" s="104"/>
      <c r="AC32959" s="104"/>
      <c r="AF32959" s="104"/>
      <c r="AG32959" s="104"/>
      <c r="AK32959" s="104"/>
      <c r="AL32959" s="104"/>
      <c r="AO32959" s="104"/>
      <c r="AP32959" s="104"/>
    </row>
    <row r="32960" spans="21:42" ht="15" customHeight="1" x14ac:dyDescent="0.25">
      <c r="U32960" s="104"/>
      <c r="AB32960" s="104"/>
      <c r="AC32960" s="104"/>
      <c r="AF32960" s="104"/>
      <c r="AG32960" s="104"/>
      <c r="AK32960" s="104"/>
      <c r="AL32960" s="104"/>
      <c r="AO32960" s="104"/>
      <c r="AP32960" s="104"/>
    </row>
    <row r="32961" spans="21:42" ht="15" customHeight="1" x14ac:dyDescent="0.25">
      <c r="U32961" s="104"/>
      <c r="AB32961" s="104"/>
      <c r="AC32961" s="104"/>
      <c r="AF32961" s="104"/>
      <c r="AG32961" s="104"/>
      <c r="AK32961" s="104"/>
      <c r="AL32961" s="104"/>
      <c r="AO32961" s="104"/>
      <c r="AP32961" s="104"/>
    </row>
    <row r="32962" spans="21:42" ht="15" customHeight="1" x14ac:dyDescent="0.25">
      <c r="U32962" s="104"/>
      <c r="AB32962" s="104"/>
      <c r="AC32962" s="104"/>
      <c r="AF32962" s="104"/>
      <c r="AG32962" s="104"/>
      <c r="AK32962" s="104"/>
      <c r="AL32962" s="104"/>
      <c r="AO32962" s="104"/>
      <c r="AP32962" s="104"/>
    </row>
    <row r="32963" spans="21:42" ht="15" customHeight="1" x14ac:dyDescent="0.25">
      <c r="U32963" s="104"/>
      <c r="AB32963" s="104"/>
      <c r="AC32963" s="104"/>
      <c r="AF32963" s="104"/>
      <c r="AG32963" s="104"/>
      <c r="AK32963" s="104"/>
      <c r="AL32963" s="104"/>
      <c r="AO32963" s="104"/>
      <c r="AP32963" s="104"/>
    </row>
    <row r="32964" spans="21:42" ht="15" customHeight="1" x14ac:dyDescent="0.25">
      <c r="U32964" s="104"/>
      <c r="AB32964" s="104"/>
      <c r="AC32964" s="104"/>
      <c r="AF32964" s="104"/>
      <c r="AG32964" s="104"/>
      <c r="AK32964" s="104"/>
      <c r="AL32964" s="104"/>
      <c r="AO32964" s="104"/>
      <c r="AP32964" s="104"/>
    </row>
    <row r="32965" spans="21:42" ht="15" customHeight="1" x14ac:dyDescent="0.25">
      <c r="U32965" s="104"/>
      <c r="AB32965" s="104"/>
      <c r="AC32965" s="104"/>
      <c r="AF32965" s="104"/>
      <c r="AG32965" s="104"/>
      <c r="AK32965" s="104"/>
      <c r="AL32965" s="104"/>
      <c r="AO32965" s="104"/>
      <c r="AP32965" s="104"/>
    </row>
    <row r="32966" spans="21:42" ht="15" customHeight="1" x14ac:dyDescent="0.25">
      <c r="U32966" s="104"/>
      <c r="AB32966" s="104"/>
      <c r="AC32966" s="104"/>
      <c r="AF32966" s="104"/>
      <c r="AG32966" s="104"/>
      <c r="AK32966" s="104"/>
      <c r="AL32966" s="104"/>
      <c r="AO32966" s="104"/>
      <c r="AP32966" s="104"/>
    </row>
    <row r="32967" spans="21:42" ht="15" customHeight="1" x14ac:dyDescent="0.25">
      <c r="U32967" s="104"/>
      <c r="AB32967" s="104"/>
      <c r="AC32967" s="104"/>
      <c r="AF32967" s="104"/>
      <c r="AG32967" s="104"/>
      <c r="AK32967" s="104"/>
      <c r="AL32967" s="104"/>
      <c r="AO32967" s="104"/>
      <c r="AP32967" s="104"/>
    </row>
    <row r="32968" spans="21:42" ht="15" customHeight="1" x14ac:dyDescent="0.25">
      <c r="U32968" s="104"/>
      <c r="AB32968" s="104"/>
      <c r="AC32968" s="104"/>
      <c r="AF32968" s="104"/>
      <c r="AG32968" s="104"/>
      <c r="AK32968" s="104"/>
      <c r="AL32968" s="104"/>
      <c r="AO32968" s="104"/>
      <c r="AP32968" s="104"/>
    </row>
    <row r="32969" spans="21:42" ht="15" customHeight="1" x14ac:dyDescent="0.25">
      <c r="U32969" s="104"/>
      <c r="AB32969" s="104"/>
      <c r="AC32969" s="104"/>
      <c r="AF32969" s="104"/>
      <c r="AG32969" s="104"/>
      <c r="AK32969" s="104"/>
      <c r="AL32969" s="104"/>
      <c r="AO32969" s="104"/>
      <c r="AP32969" s="104"/>
    </row>
    <row r="32970" spans="21:42" ht="15" customHeight="1" x14ac:dyDescent="0.25">
      <c r="U32970" s="104"/>
      <c r="AB32970" s="104"/>
      <c r="AC32970" s="104"/>
      <c r="AF32970" s="104"/>
      <c r="AG32970" s="104"/>
      <c r="AK32970" s="104"/>
      <c r="AL32970" s="104"/>
      <c r="AO32970" s="104"/>
      <c r="AP32970" s="104"/>
    </row>
    <row r="32971" spans="21:42" ht="15" customHeight="1" x14ac:dyDescent="0.25">
      <c r="U32971" s="104"/>
      <c r="AB32971" s="104"/>
      <c r="AC32971" s="104"/>
      <c r="AF32971" s="104"/>
      <c r="AG32971" s="104"/>
      <c r="AK32971" s="104"/>
      <c r="AL32971" s="104"/>
      <c r="AO32971" s="104"/>
      <c r="AP32971" s="104"/>
    </row>
    <row r="32972" spans="21:42" ht="15" customHeight="1" x14ac:dyDescent="0.25">
      <c r="U32972" s="104"/>
      <c r="AB32972" s="104"/>
      <c r="AC32972" s="104"/>
      <c r="AF32972" s="104"/>
      <c r="AG32972" s="104"/>
      <c r="AK32972" s="104"/>
      <c r="AL32972" s="104"/>
      <c r="AO32972" s="104"/>
      <c r="AP32972" s="104"/>
    </row>
    <row r="32973" spans="21:42" ht="15" customHeight="1" x14ac:dyDescent="0.25">
      <c r="U32973" s="104"/>
      <c r="AB32973" s="104"/>
      <c r="AC32973" s="104"/>
      <c r="AF32973" s="104"/>
      <c r="AG32973" s="104"/>
      <c r="AK32973" s="104"/>
      <c r="AL32973" s="104"/>
      <c r="AO32973" s="104"/>
      <c r="AP32973" s="104"/>
    </row>
    <row r="32974" spans="21:42" ht="15" customHeight="1" x14ac:dyDescent="0.25">
      <c r="U32974" s="104"/>
      <c r="AB32974" s="104"/>
      <c r="AC32974" s="104"/>
      <c r="AF32974" s="104"/>
      <c r="AG32974" s="104"/>
      <c r="AK32974" s="104"/>
      <c r="AL32974" s="104"/>
      <c r="AO32974" s="104"/>
      <c r="AP32974" s="104"/>
    </row>
    <row r="32975" spans="21:42" ht="15" customHeight="1" x14ac:dyDescent="0.25">
      <c r="U32975" s="104"/>
      <c r="AB32975" s="104"/>
      <c r="AC32975" s="104"/>
      <c r="AF32975" s="104"/>
      <c r="AG32975" s="104"/>
      <c r="AK32975" s="104"/>
      <c r="AL32975" s="104"/>
      <c r="AO32975" s="104"/>
      <c r="AP32975" s="104"/>
    </row>
    <row r="32976" spans="21:42" ht="15" customHeight="1" x14ac:dyDescent="0.25">
      <c r="U32976" s="104"/>
      <c r="AB32976" s="104"/>
      <c r="AC32976" s="104"/>
      <c r="AF32976" s="104"/>
      <c r="AG32976" s="104"/>
      <c r="AK32976" s="104"/>
      <c r="AL32976" s="104"/>
      <c r="AO32976" s="104"/>
      <c r="AP32976" s="104"/>
    </row>
    <row r="32977" spans="21:42" ht="15" customHeight="1" x14ac:dyDescent="0.25">
      <c r="U32977" s="104"/>
      <c r="AB32977" s="104"/>
      <c r="AC32977" s="104"/>
      <c r="AF32977" s="104"/>
      <c r="AG32977" s="104"/>
      <c r="AK32977" s="104"/>
      <c r="AL32977" s="104"/>
      <c r="AO32977" s="104"/>
      <c r="AP32977" s="104"/>
    </row>
    <row r="32978" spans="21:42" ht="15" customHeight="1" x14ac:dyDescent="0.25">
      <c r="U32978" s="104"/>
      <c r="AB32978" s="104"/>
      <c r="AC32978" s="104"/>
      <c r="AF32978" s="104"/>
      <c r="AG32978" s="104"/>
      <c r="AK32978" s="104"/>
      <c r="AL32978" s="104"/>
      <c r="AO32978" s="104"/>
      <c r="AP32978" s="104"/>
    </row>
    <row r="32979" spans="21:42" ht="15" customHeight="1" x14ac:dyDescent="0.25">
      <c r="U32979" s="104"/>
      <c r="AB32979" s="104"/>
      <c r="AC32979" s="104"/>
      <c r="AF32979" s="104"/>
      <c r="AG32979" s="104"/>
      <c r="AK32979" s="104"/>
      <c r="AL32979" s="104"/>
      <c r="AO32979" s="104"/>
      <c r="AP32979" s="104"/>
    </row>
    <row r="32980" spans="21:42" ht="15" customHeight="1" x14ac:dyDescent="0.25">
      <c r="U32980" s="104"/>
      <c r="AB32980" s="104"/>
      <c r="AC32980" s="104"/>
      <c r="AF32980" s="104"/>
      <c r="AG32980" s="104"/>
      <c r="AK32980" s="104"/>
      <c r="AL32980" s="104"/>
      <c r="AO32980" s="104"/>
      <c r="AP32980" s="104"/>
    </row>
    <row r="32981" spans="21:42" ht="15" customHeight="1" x14ac:dyDescent="0.25">
      <c r="U32981" s="104"/>
      <c r="AB32981" s="104"/>
      <c r="AC32981" s="104"/>
      <c r="AF32981" s="104"/>
      <c r="AG32981" s="104"/>
      <c r="AK32981" s="104"/>
      <c r="AL32981" s="104"/>
      <c r="AO32981" s="104"/>
      <c r="AP32981" s="104"/>
    </row>
    <row r="32982" spans="21:42" ht="15" customHeight="1" x14ac:dyDescent="0.25">
      <c r="U32982" s="104"/>
      <c r="AB32982" s="104"/>
      <c r="AC32982" s="104"/>
      <c r="AF32982" s="104"/>
      <c r="AG32982" s="104"/>
      <c r="AK32982" s="104"/>
      <c r="AL32982" s="104"/>
      <c r="AO32982" s="104"/>
      <c r="AP32982" s="104"/>
    </row>
    <row r="32983" spans="21:42" ht="15" customHeight="1" x14ac:dyDescent="0.25">
      <c r="U32983" s="104"/>
      <c r="AB32983" s="104"/>
      <c r="AC32983" s="104"/>
      <c r="AF32983" s="104"/>
      <c r="AG32983" s="104"/>
      <c r="AK32983" s="104"/>
      <c r="AL32983" s="104"/>
      <c r="AO32983" s="104"/>
      <c r="AP32983" s="104"/>
    </row>
    <row r="32984" spans="21:42" ht="15" customHeight="1" x14ac:dyDescent="0.25">
      <c r="U32984" s="104"/>
      <c r="AB32984" s="104"/>
      <c r="AC32984" s="104"/>
      <c r="AF32984" s="104"/>
      <c r="AG32984" s="104"/>
      <c r="AK32984" s="104"/>
      <c r="AL32984" s="104"/>
      <c r="AO32984" s="104"/>
      <c r="AP32984" s="104"/>
    </row>
    <row r="32985" spans="21:42" ht="15" customHeight="1" x14ac:dyDescent="0.25">
      <c r="U32985" s="104"/>
      <c r="AB32985" s="104"/>
      <c r="AC32985" s="104"/>
      <c r="AF32985" s="104"/>
      <c r="AG32985" s="104"/>
      <c r="AK32985" s="104"/>
      <c r="AL32985" s="104"/>
      <c r="AO32985" s="104"/>
      <c r="AP32985" s="104"/>
    </row>
    <row r="32986" spans="21:42" ht="15" customHeight="1" x14ac:dyDescent="0.25">
      <c r="U32986" s="104"/>
      <c r="AB32986" s="104"/>
      <c r="AC32986" s="104"/>
      <c r="AF32986" s="104"/>
      <c r="AG32986" s="104"/>
      <c r="AK32986" s="104"/>
      <c r="AL32986" s="104"/>
      <c r="AO32986" s="104"/>
      <c r="AP32986" s="104"/>
    </row>
    <row r="32987" spans="21:42" ht="15" customHeight="1" x14ac:dyDescent="0.25">
      <c r="U32987" s="104"/>
      <c r="AB32987" s="104"/>
      <c r="AC32987" s="104"/>
      <c r="AF32987" s="104"/>
      <c r="AG32987" s="104"/>
      <c r="AK32987" s="104"/>
      <c r="AL32987" s="104"/>
      <c r="AO32987" s="104"/>
      <c r="AP32987" s="104"/>
    </row>
    <row r="32988" spans="21:42" ht="15" customHeight="1" x14ac:dyDescent="0.25">
      <c r="U32988" s="104"/>
      <c r="AB32988" s="104"/>
      <c r="AC32988" s="104"/>
      <c r="AF32988" s="104"/>
      <c r="AG32988" s="104"/>
      <c r="AK32988" s="104"/>
      <c r="AL32988" s="104"/>
      <c r="AO32988" s="104"/>
      <c r="AP32988" s="104"/>
    </row>
    <row r="32989" spans="21:42" ht="15" customHeight="1" x14ac:dyDescent="0.25">
      <c r="U32989" s="104"/>
      <c r="AB32989" s="104"/>
      <c r="AC32989" s="104"/>
      <c r="AF32989" s="104"/>
      <c r="AG32989" s="104"/>
      <c r="AK32989" s="104"/>
      <c r="AL32989" s="104"/>
      <c r="AO32989" s="104"/>
      <c r="AP32989" s="104"/>
    </row>
    <row r="32990" spans="21:42" ht="15" customHeight="1" x14ac:dyDescent="0.25">
      <c r="U32990" s="104"/>
      <c r="AB32990" s="104"/>
      <c r="AC32990" s="104"/>
      <c r="AF32990" s="104"/>
      <c r="AG32990" s="104"/>
      <c r="AK32990" s="104"/>
      <c r="AL32990" s="104"/>
      <c r="AO32990" s="104"/>
      <c r="AP32990" s="104"/>
    </row>
    <row r="32991" spans="21:42" ht="15" customHeight="1" x14ac:dyDescent="0.25">
      <c r="U32991" s="104"/>
      <c r="AB32991" s="104"/>
      <c r="AC32991" s="104"/>
      <c r="AF32991" s="104"/>
      <c r="AG32991" s="104"/>
      <c r="AK32991" s="104"/>
      <c r="AL32991" s="104"/>
      <c r="AO32991" s="104"/>
      <c r="AP32991" s="104"/>
    </row>
    <row r="32992" spans="21:42" ht="15" customHeight="1" x14ac:dyDescent="0.25">
      <c r="U32992" s="104"/>
      <c r="AB32992" s="104"/>
      <c r="AC32992" s="104"/>
      <c r="AF32992" s="104"/>
      <c r="AG32992" s="104"/>
      <c r="AK32992" s="104"/>
      <c r="AL32992" s="104"/>
      <c r="AO32992" s="104"/>
      <c r="AP32992" s="104"/>
    </row>
    <row r="32993" spans="21:42" ht="15" customHeight="1" x14ac:dyDescent="0.25">
      <c r="U32993" s="104"/>
      <c r="AB32993" s="104"/>
      <c r="AC32993" s="104"/>
      <c r="AF32993" s="104"/>
      <c r="AG32993" s="104"/>
      <c r="AK32993" s="104"/>
      <c r="AL32993" s="104"/>
      <c r="AO32993" s="104"/>
      <c r="AP32993" s="104"/>
    </row>
    <row r="32994" spans="21:42" ht="15" customHeight="1" x14ac:dyDescent="0.25">
      <c r="U32994" s="104"/>
      <c r="AB32994" s="104"/>
      <c r="AC32994" s="104"/>
      <c r="AF32994" s="104"/>
      <c r="AG32994" s="104"/>
      <c r="AK32994" s="104"/>
      <c r="AL32994" s="104"/>
      <c r="AO32994" s="104"/>
      <c r="AP32994" s="104"/>
    </row>
    <row r="32995" spans="21:42" ht="15" customHeight="1" x14ac:dyDescent="0.25">
      <c r="U32995" s="104"/>
      <c r="AB32995" s="104"/>
      <c r="AC32995" s="104"/>
      <c r="AF32995" s="104"/>
      <c r="AG32995" s="104"/>
      <c r="AK32995" s="104"/>
      <c r="AL32995" s="104"/>
      <c r="AO32995" s="104"/>
      <c r="AP32995" s="104"/>
    </row>
    <row r="32996" spans="21:42" ht="15" customHeight="1" x14ac:dyDescent="0.25">
      <c r="U32996" s="104"/>
      <c r="AB32996" s="104"/>
      <c r="AC32996" s="104"/>
      <c r="AF32996" s="104"/>
      <c r="AG32996" s="104"/>
      <c r="AK32996" s="104"/>
      <c r="AL32996" s="104"/>
      <c r="AO32996" s="104"/>
      <c r="AP32996" s="104"/>
    </row>
    <row r="32997" spans="21:42" ht="15" customHeight="1" x14ac:dyDescent="0.25">
      <c r="U32997" s="104"/>
      <c r="AB32997" s="104"/>
      <c r="AC32997" s="104"/>
      <c r="AF32997" s="104"/>
      <c r="AG32997" s="104"/>
      <c r="AK32997" s="104"/>
      <c r="AL32997" s="104"/>
      <c r="AO32997" s="104"/>
      <c r="AP32997" s="104"/>
    </row>
    <row r="32998" spans="21:42" ht="15" customHeight="1" x14ac:dyDescent="0.25">
      <c r="U32998" s="104"/>
      <c r="AB32998" s="104"/>
      <c r="AC32998" s="104"/>
      <c r="AF32998" s="104"/>
      <c r="AG32998" s="104"/>
      <c r="AK32998" s="104"/>
      <c r="AL32998" s="104"/>
      <c r="AO32998" s="104"/>
      <c r="AP32998" s="104"/>
    </row>
    <row r="32999" spans="21:42" ht="15" customHeight="1" x14ac:dyDescent="0.25">
      <c r="U32999" s="104"/>
      <c r="AB32999" s="104"/>
      <c r="AC32999" s="104"/>
      <c r="AF32999" s="104"/>
      <c r="AG32999" s="104"/>
      <c r="AK32999" s="104"/>
      <c r="AL32999" s="104"/>
      <c r="AO32999" s="104"/>
      <c r="AP32999" s="104"/>
    </row>
    <row r="33000" spans="21:42" ht="15" customHeight="1" x14ac:dyDescent="0.25">
      <c r="U33000" s="104"/>
      <c r="AB33000" s="104"/>
      <c r="AC33000" s="104"/>
      <c r="AF33000" s="104"/>
      <c r="AG33000" s="104"/>
      <c r="AK33000" s="104"/>
      <c r="AL33000" s="104"/>
      <c r="AO33000" s="104"/>
      <c r="AP33000" s="104"/>
    </row>
    <row r="33001" spans="21:42" ht="15" customHeight="1" x14ac:dyDescent="0.25">
      <c r="U33001" s="104"/>
      <c r="AB33001" s="104"/>
      <c r="AC33001" s="104"/>
      <c r="AF33001" s="104"/>
      <c r="AG33001" s="104"/>
      <c r="AK33001" s="104"/>
      <c r="AL33001" s="104"/>
      <c r="AO33001" s="104"/>
      <c r="AP33001" s="104"/>
    </row>
    <row r="33002" spans="21:42" ht="15" customHeight="1" x14ac:dyDescent="0.25">
      <c r="U33002" s="104"/>
      <c r="AB33002" s="104"/>
      <c r="AC33002" s="104"/>
      <c r="AF33002" s="104"/>
      <c r="AG33002" s="104"/>
      <c r="AK33002" s="104"/>
      <c r="AL33002" s="104"/>
      <c r="AO33002" s="104"/>
      <c r="AP33002" s="104"/>
    </row>
    <row r="33003" spans="21:42" ht="15" customHeight="1" x14ac:dyDescent="0.25">
      <c r="U33003" s="104"/>
      <c r="AB33003" s="104"/>
      <c r="AC33003" s="104"/>
      <c r="AF33003" s="104"/>
      <c r="AG33003" s="104"/>
      <c r="AK33003" s="104"/>
      <c r="AL33003" s="104"/>
      <c r="AO33003" s="104"/>
      <c r="AP33003" s="104"/>
    </row>
    <row r="33004" spans="21:42" ht="15" customHeight="1" x14ac:dyDescent="0.25">
      <c r="U33004" s="104"/>
      <c r="AB33004" s="104"/>
      <c r="AC33004" s="104"/>
      <c r="AF33004" s="104"/>
      <c r="AG33004" s="104"/>
      <c r="AK33004" s="104"/>
      <c r="AL33004" s="104"/>
      <c r="AO33004" s="104"/>
      <c r="AP33004" s="104"/>
    </row>
    <row r="33005" spans="21:42" ht="15" customHeight="1" x14ac:dyDescent="0.25">
      <c r="U33005" s="104"/>
      <c r="AB33005" s="104"/>
      <c r="AC33005" s="104"/>
      <c r="AF33005" s="104"/>
      <c r="AG33005" s="104"/>
      <c r="AK33005" s="104"/>
      <c r="AL33005" s="104"/>
      <c r="AO33005" s="104"/>
      <c r="AP33005" s="104"/>
    </row>
    <row r="33006" spans="21:42" ht="15" customHeight="1" x14ac:dyDescent="0.25">
      <c r="U33006" s="104"/>
      <c r="AB33006" s="104"/>
      <c r="AC33006" s="104"/>
      <c r="AF33006" s="104"/>
      <c r="AG33006" s="104"/>
      <c r="AK33006" s="104"/>
      <c r="AL33006" s="104"/>
      <c r="AO33006" s="104"/>
      <c r="AP33006" s="104"/>
    </row>
    <row r="33007" spans="21:42" ht="15" customHeight="1" x14ac:dyDescent="0.25">
      <c r="U33007" s="104"/>
      <c r="AB33007" s="104"/>
      <c r="AC33007" s="104"/>
      <c r="AF33007" s="104"/>
      <c r="AG33007" s="104"/>
      <c r="AK33007" s="104"/>
      <c r="AL33007" s="104"/>
      <c r="AO33007" s="104"/>
      <c r="AP33007" s="104"/>
    </row>
    <row r="33008" spans="21:42" ht="15" customHeight="1" x14ac:dyDescent="0.25">
      <c r="U33008" s="104"/>
      <c r="AB33008" s="104"/>
      <c r="AC33008" s="104"/>
      <c r="AF33008" s="104"/>
      <c r="AG33008" s="104"/>
      <c r="AK33008" s="104"/>
      <c r="AL33008" s="104"/>
      <c r="AO33008" s="104"/>
      <c r="AP33008" s="104"/>
    </row>
    <row r="33009" spans="21:42" ht="15" customHeight="1" x14ac:dyDescent="0.25">
      <c r="U33009" s="104"/>
      <c r="AB33009" s="104"/>
      <c r="AC33009" s="104"/>
      <c r="AF33009" s="104"/>
      <c r="AG33009" s="104"/>
      <c r="AK33009" s="104"/>
      <c r="AL33009" s="104"/>
      <c r="AO33009" s="104"/>
      <c r="AP33009" s="104"/>
    </row>
    <row r="33010" spans="21:42" ht="15" customHeight="1" x14ac:dyDescent="0.25">
      <c r="U33010" s="104"/>
      <c r="AB33010" s="104"/>
      <c r="AC33010" s="104"/>
      <c r="AF33010" s="104"/>
      <c r="AG33010" s="104"/>
      <c r="AK33010" s="104"/>
      <c r="AL33010" s="104"/>
      <c r="AO33010" s="104"/>
      <c r="AP33010" s="104"/>
    </row>
    <row r="33011" spans="21:42" ht="15" customHeight="1" x14ac:dyDescent="0.25">
      <c r="U33011" s="104"/>
      <c r="AB33011" s="104"/>
      <c r="AC33011" s="104"/>
      <c r="AF33011" s="104"/>
      <c r="AG33011" s="104"/>
      <c r="AK33011" s="104"/>
      <c r="AL33011" s="104"/>
      <c r="AO33011" s="104"/>
      <c r="AP33011" s="104"/>
    </row>
    <row r="33012" spans="21:42" ht="15" customHeight="1" x14ac:dyDescent="0.25">
      <c r="U33012" s="104"/>
      <c r="AB33012" s="104"/>
      <c r="AC33012" s="104"/>
      <c r="AF33012" s="104"/>
      <c r="AG33012" s="104"/>
      <c r="AK33012" s="104"/>
      <c r="AL33012" s="104"/>
      <c r="AO33012" s="104"/>
      <c r="AP33012" s="104"/>
    </row>
    <row r="33013" spans="21:42" ht="15" customHeight="1" x14ac:dyDescent="0.25">
      <c r="U33013" s="104"/>
      <c r="AB33013" s="104"/>
      <c r="AC33013" s="104"/>
      <c r="AF33013" s="104"/>
      <c r="AG33013" s="104"/>
      <c r="AK33013" s="104"/>
      <c r="AL33013" s="104"/>
      <c r="AO33013" s="104"/>
      <c r="AP33013" s="104"/>
    </row>
    <row r="33014" spans="21:42" ht="15" customHeight="1" x14ac:dyDescent="0.25">
      <c r="U33014" s="104"/>
      <c r="AB33014" s="104"/>
      <c r="AC33014" s="104"/>
      <c r="AF33014" s="104"/>
      <c r="AG33014" s="104"/>
      <c r="AK33014" s="104"/>
      <c r="AL33014" s="104"/>
      <c r="AO33014" s="104"/>
      <c r="AP33014" s="104"/>
    </row>
    <row r="33015" spans="21:42" ht="15" customHeight="1" x14ac:dyDescent="0.25">
      <c r="U33015" s="104"/>
      <c r="AB33015" s="104"/>
      <c r="AC33015" s="104"/>
      <c r="AF33015" s="104"/>
      <c r="AG33015" s="104"/>
      <c r="AK33015" s="104"/>
      <c r="AL33015" s="104"/>
      <c r="AO33015" s="104"/>
      <c r="AP33015" s="104"/>
    </row>
    <row r="33016" spans="21:42" ht="15" customHeight="1" x14ac:dyDescent="0.25">
      <c r="U33016" s="104"/>
      <c r="AB33016" s="104"/>
      <c r="AC33016" s="104"/>
      <c r="AF33016" s="104"/>
      <c r="AG33016" s="104"/>
      <c r="AK33016" s="104"/>
      <c r="AL33016" s="104"/>
      <c r="AO33016" s="104"/>
      <c r="AP33016" s="104"/>
    </row>
    <row r="33017" spans="21:42" ht="15" customHeight="1" x14ac:dyDescent="0.25">
      <c r="U33017" s="104"/>
      <c r="AB33017" s="104"/>
      <c r="AC33017" s="104"/>
      <c r="AF33017" s="104"/>
      <c r="AG33017" s="104"/>
      <c r="AK33017" s="104"/>
      <c r="AL33017" s="104"/>
      <c r="AO33017" s="104"/>
      <c r="AP33017" s="104"/>
    </row>
    <row r="33018" spans="21:42" ht="15" customHeight="1" x14ac:dyDescent="0.25">
      <c r="U33018" s="104"/>
      <c r="AB33018" s="104"/>
      <c r="AC33018" s="104"/>
      <c r="AF33018" s="104"/>
      <c r="AG33018" s="104"/>
      <c r="AK33018" s="104"/>
      <c r="AL33018" s="104"/>
      <c r="AO33018" s="104"/>
      <c r="AP33018" s="104"/>
    </row>
    <row r="33019" spans="21:42" ht="15" customHeight="1" x14ac:dyDescent="0.25">
      <c r="U33019" s="104"/>
      <c r="AB33019" s="104"/>
      <c r="AC33019" s="104"/>
      <c r="AF33019" s="104"/>
      <c r="AG33019" s="104"/>
      <c r="AK33019" s="104"/>
      <c r="AL33019" s="104"/>
      <c r="AO33019" s="104"/>
      <c r="AP33019" s="104"/>
    </row>
    <row r="33020" spans="21:42" ht="15" customHeight="1" x14ac:dyDescent="0.25">
      <c r="U33020" s="104"/>
      <c r="AB33020" s="104"/>
      <c r="AC33020" s="104"/>
      <c r="AF33020" s="104"/>
      <c r="AG33020" s="104"/>
      <c r="AK33020" s="104"/>
      <c r="AL33020" s="104"/>
      <c r="AO33020" s="104"/>
      <c r="AP33020" s="104"/>
    </row>
    <row r="33021" spans="21:42" ht="15" customHeight="1" x14ac:dyDescent="0.25">
      <c r="U33021" s="104"/>
      <c r="AB33021" s="104"/>
      <c r="AC33021" s="104"/>
      <c r="AF33021" s="104"/>
      <c r="AG33021" s="104"/>
      <c r="AK33021" s="104"/>
      <c r="AL33021" s="104"/>
      <c r="AO33021" s="104"/>
      <c r="AP33021" s="104"/>
    </row>
    <row r="33022" spans="21:42" ht="15" customHeight="1" x14ac:dyDescent="0.25">
      <c r="U33022" s="104"/>
      <c r="AB33022" s="104"/>
      <c r="AC33022" s="104"/>
      <c r="AF33022" s="104"/>
      <c r="AG33022" s="104"/>
      <c r="AK33022" s="104"/>
      <c r="AL33022" s="104"/>
      <c r="AO33022" s="104"/>
      <c r="AP33022" s="104"/>
    </row>
    <row r="33023" spans="21:42" ht="15" customHeight="1" x14ac:dyDescent="0.25">
      <c r="U33023" s="104"/>
      <c r="AB33023" s="104"/>
      <c r="AC33023" s="104"/>
      <c r="AF33023" s="104"/>
      <c r="AG33023" s="104"/>
      <c r="AK33023" s="104"/>
      <c r="AL33023" s="104"/>
      <c r="AO33023" s="104"/>
      <c r="AP33023" s="104"/>
    </row>
    <row r="33024" spans="21:42" ht="15" customHeight="1" x14ac:dyDescent="0.25">
      <c r="U33024" s="104"/>
      <c r="AB33024" s="104"/>
      <c r="AC33024" s="104"/>
      <c r="AF33024" s="104"/>
      <c r="AG33024" s="104"/>
      <c r="AK33024" s="104"/>
      <c r="AL33024" s="104"/>
      <c r="AO33024" s="104"/>
      <c r="AP33024" s="104"/>
    </row>
    <row r="33025" spans="21:42" ht="15" customHeight="1" x14ac:dyDescent="0.25">
      <c r="U33025" s="104"/>
      <c r="AB33025" s="104"/>
      <c r="AC33025" s="104"/>
      <c r="AF33025" s="104"/>
      <c r="AG33025" s="104"/>
      <c r="AK33025" s="104"/>
      <c r="AL33025" s="104"/>
      <c r="AO33025" s="104"/>
      <c r="AP33025" s="104"/>
    </row>
    <row r="33026" spans="21:42" ht="15" customHeight="1" x14ac:dyDescent="0.25">
      <c r="U33026" s="104"/>
      <c r="AB33026" s="104"/>
      <c r="AC33026" s="104"/>
      <c r="AF33026" s="104"/>
      <c r="AG33026" s="104"/>
      <c r="AK33026" s="104"/>
      <c r="AL33026" s="104"/>
      <c r="AO33026" s="104"/>
      <c r="AP33026" s="104"/>
    </row>
    <row r="33027" spans="21:42" ht="15" customHeight="1" x14ac:dyDescent="0.25">
      <c r="U33027" s="104"/>
      <c r="AB33027" s="104"/>
      <c r="AC33027" s="104"/>
      <c r="AF33027" s="104"/>
      <c r="AG33027" s="104"/>
      <c r="AK33027" s="104"/>
      <c r="AL33027" s="104"/>
      <c r="AO33027" s="104"/>
      <c r="AP33027" s="104"/>
    </row>
    <row r="33028" spans="21:42" ht="15" customHeight="1" x14ac:dyDescent="0.25">
      <c r="U33028" s="104"/>
      <c r="AB33028" s="104"/>
      <c r="AC33028" s="104"/>
      <c r="AF33028" s="104"/>
      <c r="AG33028" s="104"/>
      <c r="AK33028" s="104"/>
      <c r="AL33028" s="104"/>
      <c r="AO33028" s="104"/>
      <c r="AP33028" s="104"/>
    </row>
    <row r="33029" spans="21:42" ht="15" customHeight="1" x14ac:dyDescent="0.25">
      <c r="U33029" s="104"/>
      <c r="AB33029" s="104"/>
      <c r="AC33029" s="104"/>
      <c r="AF33029" s="104"/>
      <c r="AG33029" s="104"/>
      <c r="AK33029" s="104"/>
      <c r="AL33029" s="104"/>
      <c r="AO33029" s="104"/>
      <c r="AP33029" s="104"/>
    </row>
    <row r="33030" spans="21:42" ht="15" customHeight="1" x14ac:dyDescent="0.25">
      <c r="U33030" s="104"/>
      <c r="AB33030" s="104"/>
      <c r="AC33030" s="104"/>
      <c r="AF33030" s="104"/>
      <c r="AG33030" s="104"/>
      <c r="AK33030" s="104"/>
      <c r="AL33030" s="104"/>
      <c r="AO33030" s="104"/>
      <c r="AP33030" s="104"/>
    </row>
    <row r="33031" spans="21:42" ht="15" customHeight="1" x14ac:dyDescent="0.25">
      <c r="U33031" s="104"/>
      <c r="AB33031" s="104"/>
      <c r="AC33031" s="104"/>
      <c r="AF33031" s="104"/>
      <c r="AG33031" s="104"/>
      <c r="AK33031" s="104"/>
      <c r="AL33031" s="104"/>
      <c r="AO33031" s="104"/>
      <c r="AP33031" s="104"/>
    </row>
    <row r="33032" spans="21:42" ht="15" customHeight="1" x14ac:dyDescent="0.25">
      <c r="U33032" s="104"/>
      <c r="AB33032" s="104"/>
      <c r="AC33032" s="104"/>
      <c r="AF33032" s="104"/>
      <c r="AG33032" s="104"/>
      <c r="AK33032" s="104"/>
      <c r="AL33032" s="104"/>
      <c r="AO33032" s="104"/>
      <c r="AP33032" s="104"/>
    </row>
    <row r="33033" spans="21:42" ht="15" customHeight="1" x14ac:dyDescent="0.25">
      <c r="U33033" s="104"/>
      <c r="AB33033" s="104"/>
      <c r="AC33033" s="104"/>
      <c r="AF33033" s="104"/>
      <c r="AG33033" s="104"/>
      <c r="AK33033" s="104"/>
      <c r="AL33033" s="104"/>
      <c r="AO33033" s="104"/>
      <c r="AP33033" s="104"/>
    </row>
    <row r="33034" spans="21:42" ht="15" customHeight="1" x14ac:dyDescent="0.25">
      <c r="U33034" s="104"/>
      <c r="AB33034" s="104"/>
      <c r="AC33034" s="104"/>
      <c r="AF33034" s="104"/>
      <c r="AG33034" s="104"/>
      <c r="AK33034" s="104"/>
      <c r="AL33034" s="104"/>
      <c r="AO33034" s="104"/>
      <c r="AP33034" s="104"/>
    </row>
    <row r="33035" spans="21:42" ht="15" customHeight="1" x14ac:dyDescent="0.25">
      <c r="U33035" s="104"/>
      <c r="AB33035" s="104"/>
      <c r="AC33035" s="104"/>
      <c r="AF33035" s="104"/>
      <c r="AG33035" s="104"/>
      <c r="AK33035" s="104"/>
      <c r="AL33035" s="104"/>
      <c r="AO33035" s="104"/>
      <c r="AP33035" s="104"/>
    </row>
    <row r="33036" spans="21:42" ht="15" customHeight="1" x14ac:dyDescent="0.25">
      <c r="U33036" s="104"/>
      <c r="AB33036" s="104"/>
      <c r="AC33036" s="104"/>
      <c r="AF33036" s="104"/>
      <c r="AG33036" s="104"/>
      <c r="AK33036" s="104"/>
      <c r="AL33036" s="104"/>
      <c r="AO33036" s="104"/>
      <c r="AP33036" s="104"/>
    </row>
    <row r="33037" spans="21:42" ht="15" customHeight="1" x14ac:dyDescent="0.25">
      <c r="U33037" s="104"/>
      <c r="AB33037" s="104"/>
      <c r="AC33037" s="104"/>
      <c r="AF33037" s="104"/>
      <c r="AG33037" s="104"/>
      <c r="AK33037" s="104"/>
      <c r="AL33037" s="104"/>
      <c r="AO33037" s="104"/>
      <c r="AP33037" s="104"/>
    </row>
    <row r="33038" spans="21:42" ht="15" customHeight="1" x14ac:dyDescent="0.25">
      <c r="U33038" s="104"/>
      <c r="AB33038" s="104"/>
      <c r="AC33038" s="104"/>
      <c r="AF33038" s="104"/>
      <c r="AG33038" s="104"/>
      <c r="AK33038" s="104"/>
      <c r="AL33038" s="104"/>
      <c r="AO33038" s="104"/>
      <c r="AP33038" s="104"/>
    </row>
    <row r="33039" spans="21:42" ht="15" customHeight="1" x14ac:dyDescent="0.25">
      <c r="U33039" s="104"/>
      <c r="AB33039" s="104"/>
      <c r="AC33039" s="104"/>
      <c r="AF33039" s="104"/>
      <c r="AG33039" s="104"/>
      <c r="AK33039" s="104"/>
      <c r="AL33039" s="104"/>
      <c r="AO33039" s="104"/>
      <c r="AP33039" s="104"/>
    </row>
    <row r="33040" spans="21:42" ht="15" customHeight="1" x14ac:dyDescent="0.25">
      <c r="U33040" s="104"/>
      <c r="AB33040" s="104"/>
      <c r="AC33040" s="104"/>
      <c r="AF33040" s="104"/>
      <c r="AG33040" s="104"/>
      <c r="AK33040" s="104"/>
      <c r="AL33040" s="104"/>
      <c r="AO33040" s="104"/>
      <c r="AP33040" s="104"/>
    </row>
    <row r="33041" spans="21:42" ht="15" customHeight="1" x14ac:dyDescent="0.25">
      <c r="U33041" s="104"/>
      <c r="AB33041" s="104"/>
      <c r="AC33041" s="104"/>
      <c r="AF33041" s="104"/>
      <c r="AG33041" s="104"/>
      <c r="AK33041" s="104"/>
      <c r="AL33041" s="104"/>
      <c r="AO33041" s="104"/>
      <c r="AP33041" s="104"/>
    </row>
    <row r="33042" spans="21:42" ht="15" customHeight="1" x14ac:dyDescent="0.25">
      <c r="U33042" s="104"/>
      <c r="AB33042" s="104"/>
      <c r="AC33042" s="104"/>
      <c r="AF33042" s="104"/>
      <c r="AG33042" s="104"/>
      <c r="AK33042" s="104"/>
      <c r="AL33042" s="104"/>
      <c r="AO33042" s="104"/>
      <c r="AP33042" s="104"/>
    </row>
    <row r="33043" spans="21:42" ht="15" customHeight="1" x14ac:dyDescent="0.25">
      <c r="U33043" s="104"/>
      <c r="AB33043" s="104"/>
      <c r="AC33043" s="104"/>
      <c r="AF33043" s="104"/>
      <c r="AG33043" s="104"/>
      <c r="AK33043" s="104"/>
      <c r="AL33043" s="104"/>
      <c r="AO33043" s="104"/>
      <c r="AP33043" s="104"/>
    </row>
    <row r="33044" spans="21:42" ht="15" customHeight="1" x14ac:dyDescent="0.25">
      <c r="U33044" s="104"/>
      <c r="AB33044" s="104"/>
      <c r="AC33044" s="104"/>
      <c r="AF33044" s="104"/>
      <c r="AG33044" s="104"/>
      <c r="AK33044" s="104"/>
      <c r="AL33044" s="104"/>
      <c r="AO33044" s="104"/>
      <c r="AP33044" s="104"/>
    </row>
    <row r="33045" spans="21:42" ht="15" customHeight="1" x14ac:dyDescent="0.25">
      <c r="U33045" s="104"/>
      <c r="AB33045" s="104"/>
      <c r="AC33045" s="104"/>
      <c r="AF33045" s="104"/>
      <c r="AG33045" s="104"/>
      <c r="AK33045" s="104"/>
      <c r="AL33045" s="104"/>
      <c r="AO33045" s="104"/>
      <c r="AP33045" s="104"/>
    </row>
    <row r="33046" spans="21:42" ht="15" customHeight="1" x14ac:dyDescent="0.25">
      <c r="U33046" s="104"/>
      <c r="AB33046" s="104"/>
      <c r="AC33046" s="104"/>
      <c r="AF33046" s="104"/>
      <c r="AG33046" s="104"/>
      <c r="AK33046" s="104"/>
      <c r="AL33046" s="104"/>
      <c r="AO33046" s="104"/>
      <c r="AP33046" s="104"/>
    </row>
    <row r="33047" spans="21:42" ht="15" customHeight="1" x14ac:dyDescent="0.25">
      <c r="U33047" s="104"/>
      <c r="AB33047" s="104"/>
      <c r="AC33047" s="104"/>
      <c r="AF33047" s="104"/>
      <c r="AG33047" s="104"/>
      <c r="AK33047" s="104"/>
      <c r="AL33047" s="104"/>
      <c r="AO33047" s="104"/>
      <c r="AP33047" s="104"/>
    </row>
    <row r="33048" spans="21:42" ht="15" customHeight="1" x14ac:dyDescent="0.25">
      <c r="U33048" s="104"/>
      <c r="AB33048" s="104"/>
      <c r="AC33048" s="104"/>
      <c r="AF33048" s="104"/>
      <c r="AG33048" s="104"/>
      <c r="AK33048" s="104"/>
      <c r="AL33048" s="104"/>
      <c r="AO33048" s="104"/>
      <c r="AP33048" s="104"/>
    </row>
    <row r="33049" spans="21:42" ht="15" customHeight="1" x14ac:dyDescent="0.25">
      <c r="U33049" s="104"/>
      <c r="AB33049" s="104"/>
      <c r="AC33049" s="104"/>
      <c r="AF33049" s="104"/>
      <c r="AG33049" s="104"/>
      <c r="AK33049" s="104"/>
      <c r="AL33049" s="104"/>
      <c r="AO33049" s="104"/>
      <c r="AP33049" s="104"/>
    </row>
    <row r="33050" spans="21:42" ht="15" customHeight="1" x14ac:dyDescent="0.25">
      <c r="U33050" s="104"/>
      <c r="AB33050" s="104"/>
      <c r="AC33050" s="104"/>
      <c r="AF33050" s="104"/>
      <c r="AG33050" s="104"/>
      <c r="AK33050" s="104"/>
      <c r="AL33050" s="104"/>
      <c r="AO33050" s="104"/>
      <c r="AP33050" s="104"/>
    </row>
    <row r="33051" spans="21:42" ht="15" customHeight="1" x14ac:dyDescent="0.25">
      <c r="U33051" s="104"/>
      <c r="AB33051" s="104"/>
      <c r="AC33051" s="104"/>
      <c r="AF33051" s="104"/>
      <c r="AG33051" s="104"/>
      <c r="AK33051" s="104"/>
      <c r="AL33051" s="104"/>
      <c r="AO33051" s="104"/>
      <c r="AP33051" s="104"/>
    </row>
    <row r="33052" spans="21:42" ht="15" customHeight="1" x14ac:dyDescent="0.25">
      <c r="U33052" s="104"/>
      <c r="AB33052" s="104"/>
      <c r="AC33052" s="104"/>
      <c r="AF33052" s="104"/>
      <c r="AG33052" s="104"/>
      <c r="AK33052" s="104"/>
      <c r="AL33052" s="104"/>
      <c r="AO33052" s="104"/>
      <c r="AP33052" s="104"/>
    </row>
    <row r="33053" spans="21:42" ht="15" customHeight="1" x14ac:dyDescent="0.25">
      <c r="U33053" s="104"/>
      <c r="AB33053" s="104"/>
      <c r="AC33053" s="104"/>
      <c r="AF33053" s="104"/>
      <c r="AG33053" s="104"/>
      <c r="AK33053" s="104"/>
      <c r="AL33053" s="104"/>
      <c r="AO33053" s="104"/>
      <c r="AP33053" s="104"/>
    </row>
    <row r="33054" spans="21:42" ht="15" customHeight="1" x14ac:dyDescent="0.25">
      <c r="U33054" s="104"/>
      <c r="AB33054" s="104"/>
      <c r="AC33054" s="104"/>
      <c r="AF33054" s="104"/>
      <c r="AG33054" s="104"/>
      <c r="AK33054" s="104"/>
      <c r="AL33054" s="104"/>
      <c r="AO33054" s="104"/>
      <c r="AP33054" s="104"/>
    </row>
    <row r="33055" spans="21:42" ht="15" customHeight="1" x14ac:dyDescent="0.25">
      <c r="U33055" s="104"/>
      <c r="AB33055" s="104"/>
      <c r="AC33055" s="104"/>
      <c r="AF33055" s="104"/>
      <c r="AG33055" s="104"/>
      <c r="AK33055" s="104"/>
      <c r="AL33055" s="104"/>
      <c r="AO33055" s="104"/>
      <c r="AP33055" s="104"/>
    </row>
    <row r="33056" spans="21:42" ht="15" customHeight="1" x14ac:dyDescent="0.25">
      <c r="U33056" s="104"/>
      <c r="AB33056" s="104"/>
      <c r="AC33056" s="104"/>
      <c r="AF33056" s="104"/>
      <c r="AG33056" s="104"/>
      <c r="AK33056" s="104"/>
      <c r="AL33056" s="104"/>
      <c r="AO33056" s="104"/>
      <c r="AP33056" s="104"/>
    </row>
    <row r="33057" spans="21:42" ht="15" customHeight="1" x14ac:dyDescent="0.25">
      <c r="U33057" s="104"/>
      <c r="AB33057" s="104"/>
      <c r="AC33057" s="104"/>
      <c r="AF33057" s="104"/>
      <c r="AG33057" s="104"/>
      <c r="AK33057" s="104"/>
      <c r="AL33057" s="104"/>
      <c r="AO33057" s="104"/>
      <c r="AP33057" s="104"/>
    </row>
    <row r="33058" spans="21:42" ht="15" customHeight="1" x14ac:dyDescent="0.25">
      <c r="U33058" s="104"/>
      <c r="AB33058" s="104"/>
      <c r="AC33058" s="104"/>
      <c r="AF33058" s="104"/>
      <c r="AG33058" s="104"/>
      <c r="AK33058" s="104"/>
      <c r="AL33058" s="104"/>
      <c r="AO33058" s="104"/>
      <c r="AP33058" s="104"/>
    </row>
    <row r="33059" spans="21:42" ht="15" customHeight="1" x14ac:dyDescent="0.25">
      <c r="U33059" s="104"/>
      <c r="AB33059" s="104"/>
      <c r="AC33059" s="104"/>
      <c r="AF33059" s="104"/>
      <c r="AG33059" s="104"/>
      <c r="AK33059" s="104"/>
      <c r="AL33059" s="104"/>
      <c r="AO33059" s="104"/>
      <c r="AP33059" s="104"/>
    </row>
    <row r="33060" spans="21:42" ht="15" customHeight="1" x14ac:dyDescent="0.25">
      <c r="U33060" s="104"/>
      <c r="AB33060" s="104"/>
      <c r="AC33060" s="104"/>
      <c r="AF33060" s="104"/>
      <c r="AG33060" s="104"/>
      <c r="AK33060" s="104"/>
      <c r="AL33060" s="104"/>
      <c r="AO33060" s="104"/>
      <c r="AP33060" s="104"/>
    </row>
    <row r="33061" spans="21:42" ht="15" customHeight="1" x14ac:dyDescent="0.25">
      <c r="U33061" s="104"/>
      <c r="AB33061" s="104"/>
      <c r="AC33061" s="104"/>
      <c r="AF33061" s="104"/>
      <c r="AG33061" s="104"/>
      <c r="AK33061" s="104"/>
      <c r="AL33061" s="104"/>
      <c r="AO33061" s="104"/>
      <c r="AP33061" s="104"/>
    </row>
    <row r="33062" spans="21:42" ht="15" customHeight="1" x14ac:dyDescent="0.25">
      <c r="U33062" s="104"/>
      <c r="AB33062" s="104"/>
      <c r="AC33062" s="104"/>
      <c r="AF33062" s="104"/>
      <c r="AG33062" s="104"/>
      <c r="AK33062" s="104"/>
      <c r="AL33062" s="104"/>
      <c r="AO33062" s="104"/>
      <c r="AP33062" s="104"/>
    </row>
    <row r="33063" spans="21:42" ht="15" customHeight="1" x14ac:dyDescent="0.25">
      <c r="U33063" s="104"/>
      <c r="AB33063" s="104"/>
      <c r="AC33063" s="104"/>
      <c r="AF33063" s="104"/>
      <c r="AG33063" s="104"/>
      <c r="AK33063" s="104"/>
      <c r="AL33063" s="104"/>
      <c r="AO33063" s="104"/>
      <c r="AP33063" s="104"/>
    </row>
    <row r="33064" spans="21:42" ht="15" customHeight="1" x14ac:dyDescent="0.25">
      <c r="U33064" s="104"/>
      <c r="AB33064" s="104"/>
      <c r="AC33064" s="104"/>
      <c r="AF33064" s="104"/>
      <c r="AG33064" s="104"/>
      <c r="AK33064" s="104"/>
      <c r="AL33064" s="104"/>
      <c r="AO33064" s="104"/>
      <c r="AP33064" s="104"/>
    </row>
    <row r="33065" spans="21:42" ht="15" customHeight="1" x14ac:dyDescent="0.25">
      <c r="U33065" s="104"/>
      <c r="AB33065" s="104"/>
      <c r="AC33065" s="104"/>
      <c r="AF33065" s="104"/>
      <c r="AG33065" s="104"/>
      <c r="AK33065" s="104"/>
      <c r="AL33065" s="104"/>
      <c r="AO33065" s="104"/>
      <c r="AP33065" s="104"/>
    </row>
    <row r="33066" spans="21:42" ht="15" customHeight="1" x14ac:dyDescent="0.25">
      <c r="U33066" s="104"/>
      <c r="AB33066" s="104"/>
      <c r="AC33066" s="104"/>
      <c r="AF33066" s="104"/>
      <c r="AG33066" s="104"/>
      <c r="AK33066" s="104"/>
      <c r="AL33066" s="104"/>
      <c r="AO33066" s="104"/>
      <c r="AP33066" s="104"/>
    </row>
    <row r="33067" spans="21:42" ht="15" customHeight="1" x14ac:dyDescent="0.25">
      <c r="U33067" s="104"/>
      <c r="AB33067" s="104"/>
      <c r="AC33067" s="104"/>
      <c r="AF33067" s="104"/>
      <c r="AG33067" s="104"/>
      <c r="AK33067" s="104"/>
      <c r="AL33067" s="104"/>
      <c r="AO33067" s="104"/>
      <c r="AP33067" s="104"/>
    </row>
    <row r="33068" spans="21:42" ht="15" customHeight="1" x14ac:dyDescent="0.25">
      <c r="U33068" s="104"/>
      <c r="AB33068" s="104"/>
      <c r="AC33068" s="104"/>
      <c r="AF33068" s="104"/>
      <c r="AG33068" s="104"/>
      <c r="AK33068" s="104"/>
      <c r="AL33068" s="104"/>
      <c r="AO33068" s="104"/>
      <c r="AP33068" s="104"/>
    </row>
    <row r="33069" spans="21:42" ht="15" customHeight="1" x14ac:dyDescent="0.25">
      <c r="U33069" s="104"/>
      <c r="AB33069" s="104"/>
      <c r="AC33069" s="104"/>
      <c r="AF33069" s="104"/>
      <c r="AG33069" s="104"/>
      <c r="AK33069" s="104"/>
      <c r="AL33069" s="104"/>
      <c r="AO33069" s="104"/>
      <c r="AP33069" s="104"/>
    </row>
    <row r="33070" spans="21:42" ht="15" customHeight="1" x14ac:dyDescent="0.25">
      <c r="U33070" s="104"/>
      <c r="AB33070" s="104"/>
      <c r="AC33070" s="104"/>
      <c r="AF33070" s="104"/>
      <c r="AG33070" s="104"/>
      <c r="AK33070" s="104"/>
      <c r="AL33070" s="104"/>
      <c r="AO33070" s="104"/>
      <c r="AP33070" s="104"/>
    </row>
    <row r="33071" spans="21:42" ht="15" customHeight="1" x14ac:dyDescent="0.25">
      <c r="U33071" s="104"/>
      <c r="AB33071" s="104"/>
      <c r="AC33071" s="104"/>
      <c r="AF33071" s="104"/>
      <c r="AG33071" s="104"/>
      <c r="AK33071" s="104"/>
      <c r="AL33071" s="104"/>
      <c r="AO33071" s="104"/>
      <c r="AP33071" s="104"/>
    </row>
    <row r="33072" spans="21:42" ht="15" customHeight="1" x14ac:dyDescent="0.25">
      <c r="U33072" s="104"/>
      <c r="AB33072" s="104"/>
      <c r="AC33072" s="104"/>
      <c r="AF33072" s="104"/>
      <c r="AG33072" s="104"/>
      <c r="AK33072" s="104"/>
      <c r="AL33072" s="104"/>
      <c r="AO33072" s="104"/>
      <c r="AP33072" s="104"/>
    </row>
    <row r="33073" spans="21:42" ht="15" customHeight="1" x14ac:dyDescent="0.25">
      <c r="U33073" s="104"/>
      <c r="AB33073" s="104"/>
      <c r="AC33073" s="104"/>
      <c r="AF33073" s="104"/>
      <c r="AG33073" s="104"/>
      <c r="AK33073" s="104"/>
      <c r="AL33073" s="104"/>
      <c r="AO33073" s="104"/>
      <c r="AP33073" s="104"/>
    </row>
    <row r="33074" spans="21:42" ht="15" customHeight="1" x14ac:dyDescent="0.25">
      <c r="U33074" s="104"/>
      <c r="AB33074" s="104"/>
      <c r="AC33074" s="104"/>
      <c r="AF33074" s="104"/>
      <c r="AG33074" s="104"/>
      <c r="AK33074" s="104"/>
      <c r="AL33074" s="104"/>
      <c r="AO33074" s="104"/>
      <c r="AP33074" s="104"/>
    </row>
    <row r="33075" spans="21:42" ht="15" customHeight="1" x14ac:dyDescent="0.25">
      <c r="U33075" s="104"/>
      <c r="AB33075" s="104"/>
      <c r="AC33075" s="104"/>
      <c r="AF33075" s="104"/>
      <c r="AG33075" s="104"/>
      <c r="AK33075" s="104"/>
      <c r="AL33075" s="104"/>
      <c r="AO33075" s="104"/>
      <c r="AP33075" s="104"/>
    </row>
    <row r="33076" spans="21:42" ht="15" customHeight="1" x14ac:dyDescent="0.25">
      <c r="U33076" s="104"/>
      <c r="AB33076" s="104"/>
      <c r="AC33076" s="104"/>
      <c r="AF33076" s="104"/>
      <c r="AG33076" s="104"/>
      <c r="AK33076" s="104"/>
      <c r="AL33076" s="104"/>
      <c r="AO33076" s="104"/>
      <c r="AP33076" s="104"/>
    </row>
    <row r="33077" spans="21:42" ht="15" customHeight="1" x14ac:dyDescent="0.25">
      <c r="U33077" s="104"/>
      <c r="AB33077" s="104"/>
      <c r="AC33077" s="104"/>
      <c r="AF33077" s="104"/>
      <c r="AG33077" s="104"/>
      <c r="AK33077" s="104"/>
      <c r="AL33077" s="104"/>
      <c r="AO33077" s="104"/>
      <c r="AP33077" s="104"/>
    </row>
    <row r="33078" spans="21:42" ht="15" customHeight="1" x14ac:dyDescent="0.25">
      <c r="U33078" s="104"/>
      <c r="AB33078" s="104"/>
      <c r="AC33078" s="104"/>
      <c r="AF33078" s="104"/>
      <c r="AG33078" s="104"/>
      <c r="AK33078" s="104"/>
      <c r="AL33078" s="104"/>
      <c r="AO33078" s="104"/>
      <c r="AP33078" s="104"/>
    </row>
    <row r="33079" spans="21:42" ht="15" customHeight="1" x14ac:dyDescent="0.25">
      <c r="U33079" s="104"/>
      <c r="AB33079" s="104"/>
      <c r="AC33079" s="104"/>
      <c r="AF33079" s="104"/>
      <c r="AG33079" s="104"/>
      <c r="AK33079" s="104"/>
      <c r="AL33079" s="104"/>
      <c r="AO33079" s="104"/>
      <c r="AP33079" s="104"/>
    </row>
    <row r="33080" spans="21:42" ht="15" customHeight="1" x14ac:dyDescent="0.25">
      <c r="U33080" s="104"/>
      <c r="AB33080" s="104"/>
      <c r="AC33080" s="104"/>
      <c r="AF33080" s="104"/>
      <c r="AG33080" s="104"/>
      <c r="AK33080" s="104"/>
      <c r="AL33080" s="104"/>
      <c r="AO33080" s="104"/>
      <c r="AP33080" s="104"/>
    </row>
    <row r="33081" spans="21:42" ht="15" customHeight="1" x14ac:dyDescent="0.25">
      <c r="U33081" s="104"/>
      <c r="AB33081" s="104"/>
      <c r="AC33081" s="104"/>
      <c r="AF33081" s="104"/>
      <c r="AG33081" s="104"/>
      <c r="AK33081" s="104"/>
      <c r="AL33081" s="104"/>
      <c r="AO33081" s="104"/>
      <c r="AP33081" s="104"/>
    </row>
    <row r="33082" spans="21:42" ht="15" customHeight="1" x14ac:dyDescent="0.25">
      <c r="U33082" s="104"/>
      <c r="AB33082" s="104"/>
      <c r="AC33082" s="104"/>
      <c r="AF33082" s="104"/>
      <c r="AG33082" s="104"/>
      <c r="AK33082" s="104"/>
      <c r="AL33082" s="104"/>
      <c r="AO33082" s="104"/>
      <c r="AP33082" s="104"/>
    </row>
    <row r="33083" spans="21:42" ht="15" customHeight="1" x14ac:dyDescent="0.25">
      <c r="U33083" s="104"/>
      <c r="AB33083" s="104"/>
      <c r="AC33083" s="104"/>
      <c r="AF33083" s="104"/>
      <c r="AG33083" s="104"/>
      <c r="AK33083" s="104"/>
      <c r="AL33083" s="104"/>
      <c r="AO33083" s="104"/>
      <c r="AP33083" s="104"/>
    </row>
    <row r="33084" spans="21:42" ht="15" customHeight="1" x14ac:dyDescent="0.25">
      <c r="U33084" s="104"/>
      <c r="AB33084" s="104"/>
      <c r="AC33084" s="104"/>
      <c r="AF33084" s="104"/>
      <c r="AG33084" s="104"/>
      <c r="AK33084" s="104"/>
      <c r="AL33084" s="104"/>
      <c r="AO33084" s="104"/>
      <c r="AP33084" s="104"/>
    </row>
    <row r="33085" spans="21:42" ht="15" customHeight="1" x14ac:dyDescent="0.25">
      <c r="U33085" s="104"/>
      <c r="AB33085" s="104"/>
      <c r="AC33085" s="104"/>
      <c r="AF33085" s="104"/>
      <c r="AG33085" s="104"/>
      <c r="AK33085" s="104"/>
      <c r="AL33085" s="104"/>
      <c r="AO33085" s="104"/>
      <c r="AP33085" s="104"/>
    </row>
    <row r="33086" spans="21:42" ht="15" customHeight="1" x14ac:dyDescent="0.25">
      <c r="U33086" s="104"/>
      <c r="AB33086" s="104"/>
      <c r="AC33086" s="104"/>
      <c r="AF33086" s="104"/>
      <c r="AG33086" s="104"/>
      <c r="AK33086" s="104"/>
      <c r="AL33086" s="104"/>
      <c r="AO33086" s="104"/>
      <c r="AP33086" s="104"/>
    </row>
    <row r="33087" spans="21:42" ht="15" customHeight="1" x14ac:dyDescent="0.25">
      <c r="U33087" s="104"/>
      <c r="AB33087" s="104"/>
      <c r="AC33087" s="104"/>
      <c r="AF33087" s="104"/>
      <c r="AG33087" s="104"/>
      <c r="AK33087" s="104"/>
      <c r="AL33087" s="104"/>
      <c r="AO33087" s="104"/>
      <c r="AP33087" s="104"/>
    </row>
    <row r="33088" spans="21:42" ht="15" customHeight="1" x14ac:dyDescent="0.25">
      <c r="U33088" s="104"/>
      <c r="AB33088" s="104"/>
      <c r="AC33088" s="104"/>
      <c r="AF33088" s="104"/>
      <c r="AG33088" s="104"/>
      <c r="AK33088" s="104"/>
      <c r="AL33088" s="104"/>
      <c r="AO33088" s="104"/>
      <c r="AP33088" s="104"/>
    </row>
    <row r="33089" spans="21:42" ht="15" customHeight="1" x14ac:dyDescent="0.25">
      <c r="U33089" s="104"/>
      <c r="AB33089" s="104"/>
      <c r="AC33089" s="104"/>
      <c r="AF33089" s="104"/>
      <c r="AG33089" s="104"/>
      <c r="AK33089" s="104"/>
      <c r="AL33089" s="104"/>
      <c r="AO33089" s="104"/>
      <c r="AP33089" s="104"/>
    </row>
    <row r="33090" spans="21:42" ht="15" customHeight="1" x14ac:dyDescent="0.25">
      <c r="U33090" s="104"/>
      <c r="AB33090" s="104"/>
      <c r="AC33090" s="104"/>
      <c r="AF33090" s="104"/>
      <c r="AG33090" s="104"/>
      <c r="AK33090" s="104"/>
      <c r="AL33090" s="104"/>
      <c r="AO33090" s="104"/>
      <c r="AP33090" s="104"/>
    </row>
    <row r="33091" spans="21:42" ht="15" customHeight="1" x14ac:dyDescent="0.25">
      <c r="U33091" s="104"/>
      <c r="AB33091" s="104"/>
      <c r="AC33091" s="104"/>
      <c r="AF33091" s="104"/>
      <c r="AG33091" s="104"/>
      <c r="AK33091" s="104"/>
      <c r="AL33091" s="104"/>
      <c r="AO33091" s="104"/>
      <c r="AP33091" s="104"/>
    </row>
    <row r="33092" spans="21:42" ht="15" customHeight="1" x14ac:dyDescent="0.25">
      <c r="U33092" s="104"/>
      <c r="AB33092" s="104"/>
      <c r="AC33092" s="104"/>
      <c r="AF33092" s="104"/>
      <c r="AG33092" s="104"/>
      <c r="AK33092" s="104"/>
      <c r="AL33092" s="104"/>
      <c r="AO33092" s="104"/>
      <c r="AP33092" s="104"/>
    </row>
    <row r="33093" spans="21:42" ht="15" customHeight="1" x14ac:dyDescent="0.25">
      <c r="U33093" s="104"/>
      <c r="AB33093" s="104"/>
      <c r="AC33093" s="104"/>
      <c r="AF33093" s="104"/>
      <c r="AG33093" s="104"/>
      <c r="AK33093" s="104"/>
      <c r="AL33093" s="104"/>
      <c r="AO33093" s="104"/>
      <c r="AP33093" s="104"/>
    </row>
    <row r="33094" spans="21:42" ht="15" customHeight="1" x14ac:dyDescent="0.25">
      <c r="U33094" s="104"/>
      <c r="AB33094" s="104"/>
      <c r="AC33094" s="104"/>
      <c r="AF33094" s="104"/>
      <c r="AG33094" s="104"/>
      <c r="AK33094" s="104"/>
      <c r="AL33094" s="104"/>
      <c r="AO33094" s="104"/>
      <c r="AP33094" s="104"/>
    </row>
    <row r="33095" spans="21:42" ht="15" customHeight="1" x14ac:dyDescent="0.25">
      <c r="U33095" s="104"/>
      <c r="AB33095" s="104"/>
      <c r="AC33095" s="104"/>
      <c r="AF33095" s="104"/>
      <c r="AG33095" s="104"/>
      <c r="AK33095" s="104"/>
      <c r="AL33095" s="104"/>
      <c r="AO33095" s="104"/>
      <c r="AP33095" s="104"/>
    </row>
    <row r="33096" spans="21:42" ht="15" customHeight="1" x14ac:dyDescent="0.25">
      <c r="U33096" s="104"/>
      <c r="AB33096" s="104"/>
      <c r="AC33096" s="104"/>
      <c r="AF33096" s="104"/>
      <c r="AG33096" s="104"/>
      <c r="AK33096" s="104"/>
      <c r="AL33096" s="104"/>
      <c r="AO33096" s="104"/>
      <c r="AP33096" s="104"/>
    </row>
    <row r="33097" spans="21:42" ht="15" customHeight="1" x14ac:dyDescent="0.25">
      <c r="U33097" s="104"/>
      <c r="AB33097" s="104"/>
      <c r="AC33097" s="104"/>
      <c r="AF33097" s="104"/>
      <c r="AG33097" s="104"/>
      <c r="AK33097" s="104"/>
      <c r="AL33097" s="104"/>
      <c r="AO33097" s="104"/>
      <c r="AP33097" s="104"/>
    </row>
    <row r="33098" spans="21:42" ht="15" customHeight="1" x14ac:dyDescent="0.25">
      <c r="U33098" s="104"/>
      <c r="AB33098" s="104"/>
      <c r="AC33098" s="104"/>
      <c r="AF33098" s="104"/>
      <c r="AG33098" s="104"/>
      <c r="AK33098" s="104"/>
      <c r="AL33098" s="104"/>
      <c r="AO33098" s="104"/>
      <c r="AP33098" s="104"/>
    </row>
    <row r="33099" spans="21:42" ht="15" customHeight="1" x14ac:dyDescent="0.25">
      <c r="U33099" s="104"/>
      <c r="AB33099" s="104"/>
      <c r="AC33099" s="104"/>
      <c r="AF33099" s="104"/>
      <c r="AG33099" s="104"/>
      <c r="AK33099" s="104"/>
      <c r="AL33099" s="104"/>
      <c r="AO33099" s="104"/>
      <c r="AP33099" s="104"/>
    </row>
    <row r="33100" spans="21:42" ht="15" customHeight="1" x14ac:dyDescent="0.25">
      <c r="U33100" s="104"/>
      <c r="AB33100" s="104"/>
      <c r="AC33100" s="104"/>
      <c r="AF33100" s="104"/>
      <c r="AG33100" s="104"/>
      <c r="AK33100" s="104"/>
      <c r="AL33100" s="104"/>
      <c r="AO33100" s="104"/>
      <c r="AP33100" s="104"/>
    </row>
    <row r="33101" spans="21:42" ht="15" customHeight="1" x14ac:dyDescent="0.25">
      <c r="U33101" s="104"/>
      <c r="AB33101" s="104"/>
      <c r="AC33101" s="104"/>
      <c r="AF33101" s="104"/>
      <c r="AG33101" s="104"/>
      <c r="AK33101" s="104"/>
      <c r="AL33101" s="104"/>
      <c r="AO33101" s="104"/>
      <c r="AP33101" s="104"/>
    </row>
    <row r="33102" spans="21:42" ht="15" customHeight="1" x14ac:dyDescent="0.25">
      <c r="U33102" s="104"/>
      <c r="AB33102" s="104"/>
      <c r="AC33102" s="104"/>
      <c r="AF33102" s="104"/>
      <c r="AG33102" s="104"/>
      <c r="AK33102" s="104"/>
      <c r="AL33102" s="104"/>
      <c r="AO33102" s="104"/>
      <c r="AP33102" s="104"/>
    </row>
    <row r="33103" spans="21:42" ht="15" customHeight="1" x14ac:dyDescent="0.25">
      <c r="U33103" s="104"/>
      <c r="AB33103" s="104"/>
      <c r="AC33103" s="104"/>
      <c r="AF33103" s="104"/>
      <c r="AG33103" s="104"/>
      <c r="AK33103" s="104"/>
      <c r="AL33103" s="104"/>
      <c r="AO33103" s="104"/>
      <c r="AP33103" s="104"/>
    </row>
    <row r="33104" spans="21:42" ht="15" customHeight="1" x14ac:dyDescent="0.25">
      <c r="U33104" s="104"/>
      <c r="AB33104" s="104"/>
      <c r="AC33104" s="104"/>
      <c r="AF33104" s="104"/>
      <c r="AG33104" s="104"/>
      <c r="AK33104" s="104"/>
      <c r="AL33104" s="104"/>
      <c r="AO33104" s="104"/>
      <c r="AP33104" s="104"/>
    </row>
    <row r="33105" spans="21:42" ht="15" customHeight="1" x14ac:dyDescent="0.25">
      <c r="U33105" s="104"/>
      <c r="AB33105" s="104"/>
      <c r="AC33105" s="104"/>
      <c r="AF33105" s="104"/>
      <c r="AG33105" s="104"/>
      <c r="AK33105" s="104"/>
      <c r="AL33105" s="104"/>
      <c r="AO33105" s="104"/>
      <c r="AP33105" s="104"/>
    </row>
    <row r="33106" spans="21:42" ht="15" customHeight="1" x14ac:dyDescent="0.25">
      <c r="U33106" s="104"/>
      <c r="AB33106" s="104"/>
      <c r="AC33106" s="104"/>
      <c r="AF33106" s="104"/>
      <c r="AG33106" s="104"/>
      <c r="AK33106" s="104"/>
      <c r="AL33106" s="104"/>
      <c r="AO33106" s="104"/>
      <c r="AP33106" s="104"/>
    </row>
    <row r="33107" spans="21:42" ht="15" customHeight="1" x14ac:dyDescent="0.25">
      <c r="U33107" s="104"/>
      <c r="AB33107" s="104"/>
      <c r="AC33107" s="104"/>
      <c r="AF33107" s="104"/>
      <c r="AG33107" s="104"/>
      <c r="AK33107" s="104"/>
      <c r="AL33107" s="104"/>
      <c r="AO33107" s="104"/>
      <c r="AP33107" s="104"/>
    </row>
    <row r="33108" spans="21:42" ht="15" customHeight="1" x14ac:dyDescent="0.25">
      <c r="U33108" s="104"/>
      <c r="AB33108" s="104"/>
      <c r="AC33108" s="104"/>
      <c r="AF33108" s="104"/>
      <c r="AG33108" s="104"/>
      <c r="AK33108" s="104"/>
      <c r="AL33108" s="104"/>
      <c r="AO33108" s="104"/>
      <c r="AP33108" s="104"/>
    </row>
    <row r="33109" spans="21:42" ht="15" customHeight="1" x14ac:dyDescent="0.25">
      <c r="U33109" s="104"/>
      <c r="AB33109" s="104"/>
      <c r="AC33109" s="104"/>
      <c r="AF33109" s="104"/>
      <c r="AG33109" s="104"/>
      <c r="AK33109" s="104"/>
      <c r="AL33109" s="104"/>
      <c r="AO33109" s="104"/>
      <c r="AP33109" s="104"/>
    </row>
    <row r="33110" spans="21:42" ht="15" customHeight="1" x14ac:dyDescent="0.25">
      <c r="U33110" s="104"/>
      <c r="AB33110" s="104"/>
      <c r="AC33110" s="104"/>
      <c r="AF33110" s="104"/>
      <c r="AG33110" s="104"/>
      <c r="AK33110" s="104"/>
      <c r="AL33110" s="104"/>
      <c r="AO33110" s="104"/>
      <c r="AP33110" s="104"/>
    </row>
    <row r="33111" spans="21:42" ht="15" customHeight="1" x14ac:dyDescent="0.25">
      <c r="U33111" s="104"/>
      <c r="AB33111" s="104"/>
      <c r="AC33111" s="104"/>
      <c r="AF33111" s="104"/>
      <c r="AG33111" s="104"/>
      <c r="AK33111" s="104"/>
      <c r="AL33111" s="104"/>
      <c r="AO33111" s="104"/>
      <c r="AP33111" s="104"/>
    </row>
    <row r="33112" spans="21:42" ht="15" customHeight="1" x14ac:dyDescent="0.25">
      <c r="U33112" s="104"/>
      <c r="AB33112" s="104"/>
      <c r="AC33112" s="104"/>
      <c r="AF33112" s="104"/>
      <c r="AG33112" s="104"/>
      <c r="AK33112" s="104"/>
      <c r="AL33112" s="104"/>
      <c r="AO33112" s="104"/>
      <c r="AP33112" s="104"/>
    </row>
    <row r="33113" spans="21:42" ht="15" customHeight="1" x14ac:dyDescent="0.25">
      <c r="U33113" s="104"/>
      <c r="AB33113" s="104"/>
      <c r="AC33113" s="104"/>
      <c r="AF33113" s="104"/>
      <c r="AG33113" s="104"/>
      <c r="AK33113" s="104"/>
      <c r="AL33113" s="104"/>
      <c r="AO33113" s="104"/>
      <c r="AP33113" s="104"/>
    </row>
    <row r="33114" spans="21:42" ht="15" customHeight="1" x14ac:dyDescent="0.25">
      <c r="U33114" s="104"/>
      <c r="AB33114" s="104"/>
      <c r="AC33114" s="104"/>
      <c r="AF33114" s="104"/>
      <c r="AG33114" s="104"/>
      <c r="AK33114" s="104"/>
      <c r="AL33114" s="104"/>
      <c r="AO33114" s="104"/>
      <c r="AP33114" s="104"/>
    </row>
    <row r="33115" spans="21:42" ht="15" customHeight="1" x14ac:dyDescent="0.25">
      <c r="U33115" s="104"/>
      <c r="AB33115" s="104"/>
      <c r="AC33115" s="104"/>
      <c r="AF33115" s="104"/>
      <c r="AG33115" s="104"/>
      <c r="AK33115" s="104"/>
      <c r="AL33115" s="104"/>
      <c r="AO33115" s="104"/>
      <c r="AP33115" s="104"/>
    </row>
    <row r="33116" spans="21:42" ht="15" customHeight="1" x14ac:dyDescent="0.25">
      <c r="U33116" s="104"/>
      <c r="AB33116" s="104"/>
      <c r="AC33116" s="104"/>
      <c r="AF33116" s="104"/>
      <c r="AG33116" s="104"/>
      <c r="AK33116" s="104"/>
      <c r="AL33116" s="104"/>
      <c r="AO33116" s="104"/>
      <c r="AP33116" s="104"/>
    </row>
    <row r="33117" spans="21:42" ht="15" customHeight="1" x14ac:dyDescent="0.25">
      <c r="U33117" s="104"/>
      <c r="AB33117" s="104"/>
      <c r="AC33117" s="104"/>
      <c r="AF33117" s="104"/>
      <c r="AG33117" s="104"/>
      <c r="AK33117" s="104"/>
      <c r="AL33117" s="104"/>
      <c r="AO33117" s="104"/>
      <c r="AP33117" s="104"/>
    </row>
    <row r="33118" spans="21:42" ht="15" customHeight="1" x14ac:dyDescent="0.25">
      <c r="U33118" s="104"/>
      <c r="AB33118" s="104"/>
      <c r="AC33118" s="104"/>
      <c r="AF33118" s="104"/>
      <c r="AG33118" s="104"/>
      <c r="AK33118" s="104"/>
      <c r="AL33118" s="104"/>
      <c r="AO33118" s="104"/>
      <c r="AP33118" s="104"/>
    </row>
    <row r="33119" spans="21:42" ht="15" customHeight="1" x14ac:dyDescent="0.25">
      <c r="U33119" s="104"/>
      <c r="AB33119" s="104"/>
      <c r="AC33119" s="104"/>
      <c r="AF33119" s="104"/>
      <c r="AG33119" s="104"/>
      <c r="AK33119" s="104"/>
      <c r="AL33119" s="104"/>
      <c r="AO33119" s="104"/>
      <c r="AP33119" s="104"/>
    </row>
    <row r="33120" spans="21:42" ht="15" customHeight="1" x14ac:dyDescent="0.25">
      <c r="U33120" s="104"/>
      <c r="AB33120" s="104"/>
      <c r="AC33120" s="104"/>
      <c r="AF33120" s="104"/>
      <c r="AG33120" s="104"/>
      <c r="AK33120" s="104"/>
      <c r="AL33120" s="104"/>
      <c r="AO33120" s="104"/>
      <c r="AP33120" s="104"/>
    </row>
    <row r="33121" spans="21:42" ht="15" customHeight="1" x14ac:dyDescent="0.25">
      <c r="U33121" s="104"/>
      <c r="AB33121" s="104"/>
      <c r="AC33121" s="104"/>
      <c r="AF33121" s="104"/>
      <c r="AG33121" s="104"/>
      <c r="AK33121" s="104"/>
      <c r="AL33121" s="104"/>
      <c r="AO33121" s="104"/>
      <c r="AP33121" s="104"/>
    </row>
    <row r="33122" spans="21:42" ht="15" customHeight="1" x14ac:dyDescent="0.25">
      <c r="U33122" s="104"/>
      <c r="AB33122" s="104"/>
      <c r="AC33122" s="104"/>
      <c r="AF33122" s="104"/>
      <c r="AG33122" s="104"/>
      <c r="AK33122" s="104"/>
      <c r="AL33122" s="104"/>
      <c r="AO33122" s="104"/>
      <c r="AP33122" s="104"/>
    </row>
    <row r="33123" spans="21:42" ht="15" customHeight="1" x14ac:dyDescent="0.25">
      <c r="U33123" s="104"/>
      <c r="AB33123" s="104"/>
      <c r="AC33123" s="104"/>
      <c r="AF33123" s="104"/>
      <c r="AG33123" s="104"/>
      <c r="AK33123" s="104"/>
      <c r="AL33123" s="104"/>
      <c r="AO33123" s="104"/>
      <c r="AP33123" s="104"/>
    </row>
    <row r="33124" spans="21:42" ht="15" customHeight="1" x14ac:dyDescent="0.25">
      <c r="U33124" s="104"/>
      <c r="AB33124" s="104"/>
      <c r="AC33124" s="104"/>
      <c r="AF33124" s="104"/>
      <c r="AG33124" s="104"/>
      <c r="AK33124" s="104"/>
      <c r="AL33124" s="104"/>
      <c r="AO33124" s="104"/>
      <c r="AP33124" s="104"/>
    </row>
    <row r="33125" spans="21:42" ht="15" customHeight="1" x14ac:dyDescent="0.25">
      <c r="U33125" s="104"/>
      <c r="AB33125" s="104"/>
      <c r="AC33125" s="104"/>
      <c r="AF33125" s="104"/>
      <c r="AG33125" s="104"/>
      <c r="AK33125" s="104"/>
      <c r="AL33125" s="104"/>
      <c r="AO33125" s="104"/>
      <c r="AP33125" s="104"/>
    </row>
    <row r="33126" spans="21:42" ht="15" customHeight="1" x14ac:dyDescent="0.25">
      <c r="U33126" s="104"/>
      <c r="AB33126" s="104"/>
      <c r="AC33126" s="104"/>
      <c r="AF33126" s="104"/>
      <c r="AG33126" s="104"/>
      <c r="AK33126" s="104"/>
      <c r="AL33126" s="104"/>
      <c r="AO33126" s="104"/>
      <c r="AP33126" s="104"/>
    </row>
    <row r="33127" spans="21:42" ht="15" customHeight="1" x14ac:dyDescent="0.25">
      <c r="U33127" s="104"/>
      <c r="AB33127" s="104"/>
      <c r="AC33127" s="104"/>
      <c r="AF33127" s="104"/>
      <c r="AG33127" s="104"/>
      <c r="AK33127" s="104"/>
      <c r="AL33127" s="104"/>
      <c r="AO33127" s="104"/>
      <c r="AP33127" s="104"/>
    </row>
    <row r="33128" spans="21:42" ht="15" customHeight="1" x14ac:dyDescent="0.25">
      <c r="U33128" s="104"/>
      <c r="AB33128" s="104"/>
      <c r="AC33128" s="104"/>
      <c r="AF33128" s="104"/>
      <c r="AG33128" s="104"/>
      <c r="AK33128" s="104"/>
      <c r="AL33128" s="104"/>
      <c r="AO33128" s="104"/>
      <c r="AP33128" s="104"/>
    </row>
    <row r="33129" spans="21:42" ht="15" customHeight="1" x14ac:dyDescent="0.25">
      <c r="U33129" s="104"/>
      <c r="AB33129" s="104"/>
      <c r="AC33129" s="104"/>
      <c r="AF33129" s="104"/>
      <c r="AG33129" s="104"/>
      <c r="AK33129" s="104"/>
      <c r="AL33129" s="104"/>
      <c r="AO33129" s="104"/>
      <c r="AP33129" s="104"/>
    </row>
    <row r="33130" spans="21:42" ht="15" customHeight="1" x14ac:dyDescent="0.25">
      <c r="U33130" s="104"/>
      <c r="AB33130" s="104"/>
      <c r="AC33130" s="104"/>
      <c r="AF33130" s="104"/>
      <c r="AG33130" s="104"/>
      <c r="AK33130" s="104"/>
      <c r="AL33130" s="104"/>
      <c r="AO33130" s="104"/>
      <c r="AP33130" s="104"/>
    </row>
    <row r="33131" spans="21:42" ht="15" customHeight="1" x14ac:dyDescent="0.25">
      <c r="U33131" s="104"/>
      <c r="AB33131" s="104"/>
      <c r="AC33131" s="104"/>
      <c r="AF33131" s="104"/>
      <c r="AG33131" s="104"/>
      <c r="AK33131" s="104"/>
      <c r="AL33131" s="104"/>
      <c r="AO33131" s="104"/>
      <c r="AP33131" s="104"/>
    </row>
    <row r="33132" spans="21:42" ht="15" customHeight="1" x14ac:dyDescent="0.25">
      <c r="U33132" s="104"/>
      <c r="AB33132" s="104"/>
      <c r="AC33132" s="104"/>
      <c r="AF33132" s="104"/>
      <c r="AG33132" s="104"/>
      <c r="AK33132" s="104"/>
      <c r="AL33132" s="104"/>
      <c r="AO33132" s="104"/>
      <c r="AP33132" s="104"/>
    </row>
    <row r="33133" spans="21:42" ht="15" customHeight="1" x14ac:dyDescent="0.25">
      <c r="U33133" s="104"/>
      <c r="AB33133" s="104"/>
      <c r="AC33133" s="104"/>
      <c r="AF33133" s="104"/>
      <c r="AG33133" s="104"/>
      <c r="AK33133" s="104"/>
      <c r="AL33133" s="104"/>
      <c r="AO33133" s="104"/>
      <c r="AP33133" s="104"/>
    </row>
    <row r="33134" spans="21:42" ht="15" customHeight="1" x14ac:dyDescent="0.25">
      <c r="U33134" s="104"/>
      <c r="AB33134" s="104"/>
      <c r="AC33134" s="104"/>
      <c r="AF33134" s="104"/>
      <c r="AG33134" s="104"/>
      <c r="AK33134" s="104"/>
      <c r="AL33134" s="104"/>
      <c r="AO33134" s="104"/>
      <c r="AP33134" s="104"/>
    </row>
    <row r="33135" spans="21:42" ht="15" customHeight="1" x14ac:dyDescent="0.25">
      <c r="U33135" s="104"/>
      <c r="AB33135" s="104"/>
      <c r="AC33135" s="104"/>
      <c r="AF33135" s="104"/>
      <c r="AG33135" s="104"/>
      <c r="AK33135" s="104"/>
      <c r="AL33135" s="104"/>
      <c r="AO33135" s="104"/>
      <c r="AP33135" s="104"/>
    </row>
    <row r="33136" spans="21:42" ht="15" customHeight="1" x14ac:dyDescent="0.25">
      <c r="U33136" s="104"/>
      <c r="AB33136" s="104"/>
      <c r="AC33136" s="104"/>
      <c r="AF33136" s="104"/>
      <c r="AG33136" s="104"/>
      <c r="AK33136" s="104"/>
      <c r="AL33136" s="104"/>
      <c r="AO33136" s="104"/>
      <c r="AP33136" s="104"/>
    </row>
    <row r="33137" spans="21:42" ht="15" customHeight="1" x14ac:dyDescent="0.25">
      <c r="U33137" s="104"/>
      <c r="AB33137" s="104"/>
      <c r="AC33137" s="104"/>
      <c r="AF33137" s="104"/>
      <c r="AG33137" s="104"/>
      <c r="AK33137" s="104"/>
      <c r="AL33137" s="104"/>
      <c r="AO33137" s="104"/>
      <c r="AP33137" s="104"/>
    </row>
    <row r="33138" spans="21:42" ht="15" customHeight="1" x14ac:dyDescent="0.25">
      <c r="U33138" s="104"/>
      <c r="AB33138" s="104"/>
      <c r="AC33138" s="104"/>
      <c r="AF33138" s="104"/>
      <c r="AG33138" s="104"/>
      <c r="AK33138" s="104"/>
      <c r="AL33138" s="104"/>
      <c r="AO33138" s="104"/>
      <c r="AP33138" s="104"/>
    </row>
    <row r="33139" spans="21:42" ht="15" customHeight="1" x14ac:dyDescent="0.25">
      <c r="U33139" s="104"/>
      <c r="AB33139" s="104"/>
      <c r="AC33139" s="104"/>
      <c r="AF33139" s="104"/>
      <c r="AG33139" s="104"/>
      <c r="AK33139" s="104"/>
      <c r="AL33139" s="104"/>
      <c r="AO33139" s="104"/>
      <c r="AP33139" s="104"/>
    </row>
    <row r="33140" spans="21:42" ht="15" customHeight="1" x14ac:dyDescent="0.25">
      <c r="U33140" s="104"/>
      <c r="AB33140" s="104"/>
      <c r="AC33140" s="104"/>
      <c r="AF33140" s="104"/>
      <c r="AG33140" s="104"/>
      <c r="AK33140" s="104"/>
      <c r="AL33140" s="104"/>
      <c r="AO33140" s="104"/>
      <c r="AP33140" s="104"/>
    </row>
    <row r="33141" spans="21:42" ht="15" customHeight="1" x14ac:dyDescent="0.25">
      <c r="U33141" s="104"/>
      <c r="AB33141" s="104"/>
      <c r="AC33141" s="104"/>
      <c r="AF33141" s="104"/>
      <c r="AG33141" s="104"/>
      <c r="AK33141" s="104"/>
      <c r="AL33141" s="104"/>
      <c r="AO33141" s="104"/>
      <c r="AP33141" s="104"/>
    </row>
    <row r="33142" spans="21:42" ht="15" customHeight="1" x14ac:dyDescent="0.25">
      <c r="U33142" s="104"/>
      <c r="AB33142" s="104"/>
      <c r="AC33142" s="104"/>
      <c r="AF33142" s="104"/>
      <c r="AG33142" s="104"/>
      <c r="AK33142" s="104"/>
      <c r="AL33142" s="104"/>
      <c r="AO33142" s="104"/>
      <c r="AP33142" s="104"/>
    </row>
    <row r="33143" spans="21:42" ht="15" customHeight="1" x14ac:dyDescent="0.25">
      <c r="U33143" s="104"/>
      <c r="AB33143" s="104"/>
      <c r="AC33143" s="104"/>
      <c r="AF33143" s="104"/>
      <c r="AG33143" s="104"/>
      <c r="AK33143" s="104"/>
      <c r="AL33143" s="104"/>
      <c r="AO33143" s="104"/>
      <c r="AP33143" s="104"/>
    </row>
    <row r="33144" spans="21:42" ht="15" customHeight="1" x14ac:dyDescent="0.25">
      <c r="U33144" s="104"/>
      <c r="AB33144" s="104"/>
      <c r="AC33144" s="104"/>
      <c r="AF33144" s="104"/>
      <c r="AG33144" s="104"/>
      <c r="AK33144" s="104"/>
      <c r="AL33144" s="104"/>
      <c r="AO33144" s="104"/>
      <c r="AP33144" s="104"/>
    </row>
    <row r="33145" spans="21:42" ht="15" customHeight="1" x14ac:dyDescent="0.25">
      <c r="U33145" s="104"/>
      <c r="AB33145" s="104"/>
      <c r="AC33145" s="104"/>
      <c r="AF33145" s="104"/>
      <c r="AG33145" s="104"/>
      <c r="AK33145" s="104"/>
      <c r="AL33145" s="104"/>
      <c r="AO33145" s="104"/>
      <c r="AP33145" s="104"/>
    </row>
    <row r="33146" spans="21:42" ht="15" customHeight="1" x14ac:dyDescent="0.25">
      <c r="U33146" s="104"/>
      <c r="AB33146" s="104"/>
      <c r="AC33146" s="104"/>
      <c r="AF33146" s="104"/>
      <c r="AG33146" s="104"/>
      <c r="AK33146" s="104"/>
      <c r="AL33146" s="104"/>
      <c r="AO33146" s="104"/>
      <c r="AP33146" s="104"/>
    </row>
    <row r="33147" spans="21:42" ht="15" customHeight="1" x14ac:dyDescent="0.25">
      <c r="U33147" s="104"/>
      <c r="AB33147" s="104"/>
      <c r="AC33147" s="104"/>
      <c r="AF33147" s="104"/>
      <c r="AG33147" s="104"/>
      <c r="AK33147" s="104"/>
      <c r="AL33147" s="104"/>
      <c r="AO33147" s="104"/>
      <c r="AP33147" s="104"/>
    </row>
    <row r="33148" spans="21:42" ht="15" customHeight="1" x14ac:dyDescent="0.25">
      <c r="U33148" s="104"/>
      <c r="AB33148" s="104"/>
      <c r="AC33148" s="104"/>
      <c r="AF33148" s="104"/>
      <c r="AG33148" s="104"/>
      <c r="AK33148" s="104"/>
      <c r="AL33148" s="104"/>
      <c r="AO33148" s="104"/>
      <c r="AP33148" s="104"/>
    </row>
    <row r="33149" spans="21:42" ht="15" customHeight="1" x14ac:dyDescent="0.25">
      <c r="U33149" s="104"/>
      <c r="AB33149" s="104"/>
      <c r="AC33149" s="104"/>
      <c r="AF33149" s="104"/>
      <c r="AG33149" s="104"/>
      <c r="AK33149" s="104"/>
      <c r="AL33149" s="104"/>
      <c r="AO33149" s="104"/>
      <c r="AP33149" s="104"/>
    </row>
    <row r="33150" spans="21:42" ht="15" customHeight="1" x14ac:dyDescent="0.25">
      <c r="U33150" s="104"/>
      <c r="AB33150" s="104"/>
      <c r="AC33150" s="104"/>
      <c r="AF33150" s="104"/>
      <c r="AG33150" s="104"/>
      <c r="AK33150" s="104"/>
      <c r="AL33150" s="104"/>
      <c r="AO33150" s="104"/>
      <c r="AP33150" s="104"/>
    </row>
    <row r="33151" spans="21:42" ht="15" customHeight="1" x14ac:dyDescent="0.25">
      <c r="U33151" s="104"/>
      <c r="AB33151" s="104"/>
      <c r="AC33151" s="104"/>
      <c r="AF33151" s="104"/>
      <c r="AG33151" s="104"/>
      <c r="AK33151" s="104"/>
      <c r="AL33151" s="104"/>
      <c r="AO33151" s="104"/>
      <c r="AP33151" s="104"/>
    </row>
    <row r="33152" spans="21:42" ht="15" customHeight="1" x14ac:dyDescent="0.25">
      <c r="U33152" s="104"/>
      <c r="AB33152" s="104"/>
      <c r="AC33152" s="104"/>
      <c r="AF33152" s="104"/>
      <c r="AG33152" s="104"/>
      <c r="AK33152" s="104"/>
      <c r="AL33152" s="104"/>
      <c r="AO33152" s="104"/>
      <c r="AP33152" s="104"/>
    </row>
    <row r="33153" spans="21:42" ht="15" customHeight="1" x14ac:dyDescent="0.25">
      <c r="U33153" s="104"/>
      <c r="AB33153" s="104"/>
      <c r="AC33153" s="104"/>
      <c r="AF33153" s="104"/>
      <c r="AG33153" s="104"/>
      <c r="AK33153" s="104"/>
      <c r="AL33153" s="104"/>
      <c r="AO33153" s="104"/>
      <c r="AP33153" s="104"/>
    </row>
    <row r="33154" spans="21:42" ht="15" customHeight="1" x14ac:dyDescent="0.25">
      <c r="U33154" s="104"/>
      <c r="AB33154" s="104"/>
      <c r="AC33154" s="104"/>
      <c r="AF33154" s="104"/>
      <c r="AG33154" s="104"/>
      <c r="AK33154" s="104"/>
      <c r="AL33154" s="104"/>
      <c r="AO33154" s="104"/>
      <c r="AP33154" s="104"/>
    </row>
    <row r="33155" spans="21:42" ht="15" customHeight="1" x14ac:dyDescent="0.25">
      <c r="U33155" s="104"/>
      <c r="AB33155" s="104"/>
      <c r="AC33155" s="104"/>
      <c r="AF33155" s="104"/>
      <c r="AG33155" s="104"/>
      <c r="AK33155" s="104"/>
      <c r="AL33155" s="104"/>
      <c r="AO33155" s="104"/>
      <c r="AP33155" s="104"/>
    </row>
    <row r="33156" spans="21:42" ht="15" customHeight="1" x14ac:dyDescent="0.25">
      <c r="U33156" s="104"/>
      <c r="AB33156" s="104"/>
      <c r="AC33156" s="104"/>
      <c r="AF33156" s="104"/>
      <c r="AG33156" s="104"/>
      <c r="AK33156" s="104"/>
      <c r="AL33156" s="104"/>
      <c r="AO33156" s="104"/>
      <c r="AP33156" s="104"/>
    </row>
    <row r="33157" spans="21:42" ht="15" customHeight="1" x14ac:dyDescent="0.25">
      <c r="U33157" s="104"/>
      <c r="AB33157" s="104"/>
      <c r="AC33157" s="104"/>
      <c r="AF33157" s="104"/>
      <c r="AG33157" s="104"/>
      <c r="AK33157" s="104"/>
      <c r="AL33157" s="104"/>
      <c r="AO33157" s="104"/>
      <c r="AP33157" s="104"/>
    </row>
    <row r="33158" spans="21:42" ht="15" customHeight="1" x14ac:dyDescent="0.25">
      <c r="U33158" s="104"/>
      <c r="AB33158" s="104"/>
      <c r="AC33158" s="104"/>
      <c r="AF33158" s="104"/>
      <c r="AG33158" s="104"/>
      <c r="AK33158" s="104"/>
      <c r="AL33158" s="104"/>
      <c r="AO33158" s="104"/>
      <c r="AP33158" s="104"/>
    </row>
    <row r="33159" spans="21:42" ht="15" customHeight="1" x14ac:dyDescent="0.25">
      <c r="U33159" s="104"/>
      <c r="AB33159" s="104"/>
      <c r="AC33159" s="104"/>
      <c r="AF33159" s="104"/>
      <c r="AG33159" s="104"/>
      <c r="AK33159" s="104"/>
      <c r="AL33159" s="104"/>
      <c r="AO33159" s="104"/>
      <c r="AP33159" s="104"/>
    </row>
    <row r="33160" spans="21:42" ht="15" customHeight="1" x14ac:dyDescent="0.25">
      <c r="U33160" s="104"/>
      <c r="AB33160" s="104"/>
      <c r="AC33160" s="104"/>
      <c r="AF33160" s="104"/>
      <c r="AG33160" s="104"/>
      <c r="AK33160" s="104"/>
      <c r="AL33160" s="104"/>
      <c r="AO33160" s="104"/>
      <c r="AP33160" s="104"/>
    </row>
    <row r="33161" spans="21:42" ht="15" customHeight="1" x14ac:dyDescent="0.25">
      <c r="U33161" s="104"/>
      <c r="AB33161" s="104"/>
      <c r="AC33161" s="104"/>
      <c r="AF33161" s="104"/>
      <c r="AG33161" s="104"/>
      <c r="AK33161" s="104"/>
      <c r="AL33161" s="104"/>
      <c r="AO33161" s="104"/>
      <c r="AP33161" s="104"/>
    </row>
    <row r="33162" spans="21:42" ht="15" customHeight="1" x14ac:dyDescent="0.25">
      <c r="U33162" s="104"/>
      <c r="AB33162" s="104"/>
      <c r="AC33162" s="104"/>
      <c r="AF33162" s="104"/>
      <c r="AG33162" s="104"/>
      <c r="AK33162" s="104"/>
      <c r="AL33162" s="104"/>
      <c r="AO33162" s="104"/>
      <c r="AP33162" s="104"/>
    </row>
    <row r="33163" spans="21:42" ht="15" customHeight="1" x14ac:dyDescent="0.25">
      <c r="U33163" s="104"/>
      <c r="AB33163" s="104"/>
      <c r="AC33163" s="104"/>
      <c r="AF33163" s="104"/>
      <c r="AG33163" s="104"/>
      <c r="AK33163" s="104"/>
      <c r="AL33163" s="104"/>
      <c r="AO33163" s="104"/>
      <c r="AP33163" s="104"/>
    </row>
    <row r="33164" spans="21:42" ht="15" customHeight="1" x14ac:dyDescent="0.25">
      <c r="U33164" s="104"/>
      <c r="AB33164" s="104"/>
      <c r="AC33164" s="104"/>
      <c r="AF33164" s="104"/>
      <c r="AG33164" s="104"/>
      <c r="AK33164" s="104"/>
      <c r="AL33164" s="104"/>
      <c r="AO33164" s="104"/>
      <c r="AP33164" s="104"/>
    </row>
    <row r="33165" spans="21:42" ht="15" customHeight="1" x14ac:dyDescent="0.25">
      <c r="U33165" s="104"/>
      <c r="AB33165" s="104"/>
      <c r="AC33165" s="104"/>
      <c r="AF33165" s="104"/>
      <c r="AG33165" s="104"/>
      <c r="AK33165" s="104"/>
      <c r="AL33165" s="104"/>
      <c r="AO33165" s="104"/>
      <c r="AP33165" s="104"/>
    </row>
    <row r="33166" spans="21:42" ht="15" customHeight="1" x14ac:dyDescent="0.25">
      <c r="U33166" s="104"/>
      <c r="AB33166" s="104"/>
      <c r="AC33166" s="104"/>
      <c r="AF33166" s="104"/>
      <c r="AG33166" s="104"/>
      <c r="AK33166" s="104"/>
      <c r="AL33166" s="104"/>
      <c r="AO33166" s="104"/>
      <c r="AP33166" s="104"/>
    </row>
    <row r="33167" spans="21:42" ht="15" customHeight="1" x14ac:dyDescent="0.25">
      <c r="U33167" s="104"/>
      <c r="AB33167" s="104"/>
      <c r="AC33167" s="104"/>
      <c r="AF33167" s="104"/>
      <c r="AG33167" s="104"/>
      <c r="AK33167" s="104"/>
      <c r="AL33167" s="104"/>
      <c r="AO33167" s="104"/>
      <c r="AP33167" s="104"/>
    </row>
    <row r="33168" spans="21:42" ht="15" customHeight="1" x14ac:dyDescent="0.25">
      <c r="U33168" s="104"/>
      <c r="AB33168" s="104"/>
      <c r="AC33168" s="104"/>
      <c r="AF33168" s="104"/>
      <c r="AG33168" s="104"/>
      <c r="AK33168" s="104"/>
      <c r="AL33168" s="104"/>
      <c r="AO33168" s="104"/>
      <c r="AP33168" s="104"/>
    </row>
    <row r="33169" spans="21:42" ht="15" customHeight="1" x14ac:dyDescent="0.25">
      <c r="U33169" s="104"/>
      <c r="AB33169" s="104"/>
      <c r="AC33169" s="104"/>
      <c r="AF33169" s="104"/>
      <c r="AG33169" s="104"/>
      <c r="AK33169" s="104"/>
      <c r="AL33169" s="104"/>
      <c r="AO33169" s="104"/>
      <c r="AP33169" s="104"/>
    </row>
    <row r="33170" spans="21:42" ht="15" customHeight="1" x14ac:dyDescent="0.25">
      <c r="U33170" s="104"/>
      <c r="AB33170" s="104"/>
      <c r="AC33170" s="104"/>
      <c r="AF33170" s="104"/>
      <c r="AG33170" s="104"/>
      <c r="AK33170" s="104"/>
      <c r="AL33170" s="104"/>
      <c r="AO33170" s="104"/>
      <c r="AP33170" s="104"/>
    </row>
    <row r="33171" spans="21:42" ht="15" customHeight="1" x14ac:dyDescent="0.25">
      <c r="U33171" s="104"/>
      <c r="AB33171" s="104"/>
      <c r="AC33171" s="104"/>
      <c r="AF33171" s="104"/>
      <c r="AG33171" s="104"/>
      <c r="AK33171" s="104"/>
      <c r="AL33171" s="104"/>
      <c r="AO33171" s="104"/>
      <c r="AP33171" s="104"/>
    </row>
    <row r="33172" spans="21:42" ht="15" customHeight="1" x14ac:dyDescent="0.25">
      <c r="U33172" s="104"/>
      <c r="AB33172" s="104"/>
      <c r="AC33172" s="104"/>
      <c r="AF33172" s="104"/>
      <c r="AG33172" s="104"/>
      <c r="AK33172" s="104"/>
      <c r="AL33172" s="104"/>
      <c r="AO33172" s="104"/>
      <c r="AP33172" s="104"/>
    </row>
    <row r="33173" spans="21:42" ht="15" customHeight="1" x14ac:dyDescent="0.25">
      <c r="U33173" s="104"/>
      <c r="AB33173" s="104"/>
      <c r="AC33173" s="104"/>
      <c r="AF33173" s="104"/>
      <c r="AG33173" s="104"/>
      <c r="AK33173" s="104"/>
      <c r="AL33173" s="104"/>
      <c r="AO33173" s="104"/>
      <c r="AP33173" s="104"/>
    </row>
    <row r="33174" spans="21:42" ht="15" customHeight="1" x14ac:dyDescent="0.25">
      <c r="U33174" s="104"/>
      <c r="AB33174" s="104"/>
      <c r="AC33174" s="104"/>
      <c r="AF33174" s="104"/>
      <c r="AG33174" s="104"/>
      <c r="AK33174" s="104"/>
      <c r="AL33174" s="104"/>
      <c r="AO33174" s="104"/>
      <c r="AP33174" s="104"/>
    </row>
    <row r="33175" spans="21:42" ht="15" customHeight="1" x14ac:dyDescent="0.25">
      <c r="U33175" s="104"/>
      <c r="AB33175" s="104"/>
      <c r="AC33175" s="104"/>
      <c r="AF33175" s="104"/>
      <c r="AG33175" s="104"/>
      <c r="AK33175" s="104"/>
      <c r="AL33175" s="104"/>
      <c r="AO33175" s="104"/>
      <c r="AP33175" s="104"/>
    </row>
    <row r="33176" spans="21:42" ht="15" customHeight="1" x14ac:dyDescent="0.25">
      <c r="U33176" s="104"/>
      <c r="AB33176" s="104"/>
      <c r="AC33176" s="104"/>
      <c r="AF33176" s="104"/>
      <c r="AG33176" s="104"/>
      <c r="AK33176" s="104"/>
      <c r="AL33176" s="104"/>
      <c r="AO33176" s="104"/>
      <c r="AP33176" s="104"/>
    </row>
    <row r="33177" spans="21:42" ht="15" customHeight="1" x14ac:dyDescent="0.25">
      <c r="U33177" s="104"/>
      <c r="AB33177" s="104"/>
      <c r="AC33177" s="104"/>
      <c r="AF33177" s="104"/>
      <c r="AG33177" s="104"/>
      <c r="AK33177" s="104"/>
      <c r="AL33177" s="104"/>
      <c r="AO33177" s="104"/>
      <c r="AP33177" s="104"/>
    </row>
    <row r="33178" spans="21:42" ht="15" customHeight="1" x14ac:dyDescent="0.25">
      <c r="U33178" s="104"/>
      <c r="AB33178" s="104"/>
      <c r="AC33178" s="104"/>
      <c r="AF33178" s="104"/>
      <c r="AG33178" s="104"/>
      <c r="AK33178" s="104"/>
      <c r="AL33178" s="104"/>
      <c r="AO33178" s="104"/>
      <c r="AP33178" s="104"/>
    </row>
    <row r="33179" spans="21:42" ht="15" customHeight="1" x14ac:dyDescent="0.25">
      <c r="U33179" s="104"/>
      <c r="AB33179" s="104"/>
      <c r="AC33179" s="104"/>
      <c r="AF33179" s="104"/>
      <c r="AG33179" s="104"/>
      <c r="AK33179" s="104"/>
      <c r="AL33179" s="104"/>
      <c r="AO33179" s="104"/>
      <c r="AP33179" s="104"/>
    </row>
    <row r="33180" spans="21:42" ht="15" customHeight="1" x14ac:dyDescent="0.25">
      <c r="U33180" s="104"/>
      <c r="AB33180" s="104"/>
      <c r="AC33180" s="104"/>
      <c r="AF33180" s="104"/>
      <c r="AG33180" s="104"/>
      <c r="AK33180" s="104"/>
      <c r="AL33180" s="104"/>
      <c r="AO33180" s="104"/>
      <c r="AP33180" s="104"/>
    </row>
    <row r="33181" spans="21:42" ht="15" customHeight="1" x14ac:dyDescent="0.25">
      <c r="U33181" s="104"/>
      <c r="AB33181" s="104"/>
      <c r="AC33181" s="104"/>
      <c r="AF33181" s="104"/>
      <c r="AG33181" s="104"/>
      <c r="AK33181" s="104"/>
      <c r="AL33181" s="104"/>
      <c r="AO33181" s="104"/>
      <c r="AP33181" s="104"/>
    </row>
    <row r="33182" spans="21:42" ht="15" customHeight="1" x14ac:dyDescent="0.25">
      <c r="U33182" s="104"/>
      <c r="AB33182" s="104"/>
      <c r="AC33182" s="104"/>
      <c r="AF33182" s="104"/>
      <c r="AG33182" s="104"/>
      <c r="AK33182" s="104"/>
      <c r="AL33182" s="104"/>
      <c r="AO33182" s="104"/>
      <c r="AP33182" s="104"/>
    </row>
    <row r="33183" spans="21:42" ht="15" customHeight="1" x14ac:dyDescent="0.25">
      <c r="U33183" s="104"/>
      <c r="AB33183" s="104"/>
      <c r="AC33183" s="104"/>
      <c r="AF33183" s="104"/>
      <c r="AG33183" s="104"/>
      <c r="AK33183" s="104"/>
      <c r="AL33183" s="104"/>
      <c r="AO33183" s="104"/>
      <c r="AP33183" s="104"/>
    </row>
    <row r="33184" spans="21:42" ht="15" customHeight="1" x14ac:dyDescent="0.25">
      <c r="U33184" s="104"/>
      <c r="AB33184" s="104"/>
      <c r="AC33184" s="104"/>
      <c r="AF33184" s="104"/>
      <c r="AG33184" s="104"/>
      <c r="AK33184" s="104"/>
      <c r="AL33184" s="104"/>
      <c r="AO33184" s="104"/>
      <c r="AP33184" s="104"/>
    </row>
    <row r="33185" spans="21:42" ht="15" customHeight="1" x14ac:dyDescent="0.25">
      <c r="U33185" s="104"/>
      <c r="AB33185" s="104"/>
      <c r="AC33185" s="104"/>
      <c r="AF33185" s="104"/>
      <c r="AG33185" s="104"/>
      <c r="AK33185" s="104"/>
      <c r="AL33185" s="104"/>
      <c r="AO33185" s="104"/>
      <c r="AP33185" s="104"/>
    </row>
    <row r="33186" spans="21:42" ht="15" customHeight="1" x14ac:dyDescent="0.25">
      <c r="U33186" s="104"/>
      <c r="AB33186" s="104"/>
      <c r="AC33186" s="104"/>
      <c r="AF33186" s="104"/>
      <c r="AG33186" s="104"/>
      <c r="AK33186" s="104"/>
      <c r="AL33186" s="104"/>
      <c r="AO33186" s="104"/>
      <c r="AP33186" s="104"/>
    </row>
    <row r="33187" spans="21:42" ht="15" customHeight="1" x14ac:dyDescent="0.25">
      <c r="U33187" s="104"/>
      <c r="AB33187" s="104"/>
      <c r="AC33187" s="104"/>
      <c r="AF33187" s="104"/>
      <c r="AG33187" s="104"/>
      <c r="AK33187" s="104"/>
      <c r="AL33187" s="104"/>
      <c r="AO33187" s="104"/>
      <c r="AP33187" s="104"/>
    </row>
    <row r="33188" spans="21:42" ht="15" customHeight="1" x14ac:dyDescent="0.25">
      <c r="U33188" s="104"/>
      <c r="AB33188" s="104"/>
      <c r="AC33188" s="104"/>
      <c r="AF33188" s="104"/>
      <c r="AG33188" s="104"/>
      <c r="AK33188" s="104"/>
      <c r="AL33188" s="104"/>
      <c r="AO33188" s="104"/>
      <c r="AP33188" s="104"/>
    </row>
    <row r="33189" spans="21:42" ht="15" customHeight="1" x14ac:dyDescent="0.25">
      <c r="U33189" s="104"/>
      <c r="AB33189" s="104"/>
      <c r="AC33189" s="104"/>
      <c r="AF33189" s="104"/>
      <c r="AG33189" s="104"/>
      <c r="AK33189" s="104"/>
      <c r="AL33189" s="104"/>
      <c r="AO33189" s="104"/>
      <c r="AP33189" s="104"/>
    </row>
    <row r="33190" spans="21:42" ht="15" customHeight="1" x14ac:dyDescent="0.25">
      <c r="U33190" s="104"/>
      <c r="AB33190" s="104"/>
      <c r="AC33190" s="104"/>
      <c r="AF33190" s="104"/>
      <c r="AG33190" s="104"/>
      <c r="AK33190" s="104"/>
      <c r="AL33190" s="104"/>
      <c r="AO33190" s="104"/>
      <c r="AP33190" s="104"/>
    </row>
    <row r="33191" spans="21:42" ht="15" customHeight="1" x14ac:dyDescent="0.25">
      <c r="U33191" s="104"/>
      <c r="AB33191" s="104"/>
      <c r="AC33191" s="104"/>
      <c r="AF33191" s="104"/>
      <c r="AG33191" s="104"/>
      <c r="AK33191" s="104"/>
      <c r="AL33191" s="104"/>
      <c r="AO33191" s="104"/>
      <c r="AP33191" s="104"/>
    </row>
    <row r="33192" spans="21:42" ht="15" customHeight="1" x14ac:dyDescent="0.25">
      <c r="U33192" s="104"/>
      <c r="AB33192" s="104"/>
      <c r="AC33192" s="104"/>
      <c r="AF33192" s="104"/>
      <c r="AG33192" s="104"/>
      <c r="AK33192" s="104"/>
      <c r="AL33192" s="104"/>
      <c r="AO33192" s="104"/>
      <c r="AP33192" s="104"/>
    </row>
    <row r="33193" spans="21:42" ht="15" customHeight="1" x14ac:dyDescent="0.25">
      <c r="U33193" s="104"/>
      <c r="AB33193" s="104"/>
      <c r="AC33193" s="104"/>
      <c r="AF33193" s="104"/>
      <c r="AG33193" s="104"/>
      <c r="AK33193" s="104"/>
      <c r="AL33193" s="104"/>
      <c r="AO33193" s="104"/>
      <c r="AP33193" s="104"/>
    </row>
    <row r="33194" spans="21:42" ht="15" customHeight="1" x14ac:dyDescent="0.25">
      <c r="U33194" s="104"/>
      <c r="AB33194" s="104"/>
      <c r="AC33194" s="104"/>
      <c r="AF33194" s="104"/>
      <c r="AG33194" s="104"/>
      <c r="AK33194" s="104"/>
      <c r="AL33194" s="104"/>
      <c r="AO33194" s="104"/>
      <c r="AP33194" s="104"/>
    </row>
    <row r="33195" spans="21:42" ht="15" customHeight="1" x14ac:dyDescent="0.25">
      <c r="U33195" s="104"/>
      <c r="AB33195" s="104"/>
      <c r="AC33195" s="104"/>
      <c r="AF33195" s="104"/>
      <c r="AG33195" s="104"/>
      <c r="AK33195" s="104"/>
      <c r="AL33195" s="104"/>
      <c r="AO33195" s="104"/>
      <c r="AP33195" s="104"/>
    </row>
    <row r="33196" spans="21:42" ht="15" customHeight="1" x14ac:dyDescent="0.25">
      <c r="U33196" s="104"/>
      <c r="AB33196" s="104"/>
      <c r="AC33196" s="104"/>
      <c r="AF33196" s="104"/>
      <c r="AG33196" s="104"/>
      <c r="AK33196" s="104"/>
      <c r="AL33196" s="104"/>
      <c r="AO33196" s="104"/>
      <c r="AP33196" s="104"/>
    </row>
    <row r="33197" spans="21:42" ht="15" customHeight="1" x14ac:dyDescent="0.25">
      <c r="U33197" s="104"/>
      <c r="AB33197" s="104"/>
      <c r="AC33197" s="104"/>
      <c r="AF33197" s="104"/>
      <c r="AG33197" s="104"/>
      <c r="AK33197" s="104"/>
      <c r="AL33197" s="104"/>
      <c r="AO33197" s="104"/>
      <c r="AP33197" s="104"/>
    </row>
    <row r="33198" spans="21:42" ht="15" customHeight="1" x14ac:dyDescent="0.25">
      <c r="U33198" s="104"/>
      <c r="AB33198" s="104"/>
      <c r="AC33198" s="104"/>
      <c r="AF33198" s="104"/>
      <c r="AG33198" s="104"/>
      <c r="AK33198" s="104"/>
      <c r="AL33198" s="104"/>
      <c r="AO33198" s="104"/>
      <c r="AP33198" s="104"/>
    </row>
    <row r="33199" spans="21:42" ht="15" customHeight="1" x14ac:dyDescent="0.25">
      <c r="U33199" s="104"/>
      <c r="AB33199" s="104"/>
      <c r="AC33199" s="104"/>
      <c r="AF33199" s="104"/>
      <c r="AG33199" s="104"/>
      <c r="AK33199" s="104"/>
      <c r="AL33199" s="104"/>
      <c r="AO33199" s="104"/>
      <c r="AP33199" s="104"/>
    </row>
    <row r="33200" spans="21:42" ht="15" customHeight="1" x14ac:dyDescent="0.25">
      <c r="U33200" s="104"/>
      <c r="AB33200" s="104"/>
      <c r="AC33200" s="104"/>
      <c r="AF33200" s="104"/>
      <c r="AG33200" s="104"/>
      <c r="AK33200" s="104"/>
      <c r="AL33200" s="104"/>
      <c r="AO33200" s="104"/>
      <c r="AP33200" s="104"/>
    </row>
    <row r="33201" spans="21:42" ht="15" customHeight="1" x14ac:dyDescent="0.25">
      <c r="U33201" s="104"/>
      <c r="AB33201" s="104"/>
      <c r="AC33201" s="104"/>
      <c r="AF33201" s="104"/>
      <c r="AG33201" s="104"/>
      <c r="AK33201" s="104"/>
      <c r="AL33201" s="104"/>
      <c r="AO33201" s="104"/>
      <c r="AP33201" s="104"/>
    </row>
    <row r="33202" spans="21:42" ht="15" customHeight="1" x14ac:dyDescent="0.25">
      <c r="U33202" s="104"/>
      <c r="AB33202" s="104"/>
      <c r="AC33202" s="104"/>
      <c r="AF33202" s="104"/>
      <c r="AG33202" s="104"/>
      <c r="AK33202" s="104"/>
      <c r="AL33202" s="104"/>
      <c r="AO33202" s="104"/>
      <c r="AP33202" s="104"/>
    </row>
    <row r="33203" spans="21:42" ht="15" customHeight="1" x14ac:dyDescent="0.25">
      <c r="U33203" s="104"/>
      <c r="AB33203" s="104"/>
      <c r="AC33203" s="104"/>
      <c r="AF33203" s="104"/>
      <c r="AG33203" s="104"/>
      <c r="AK33203" s="104"/>
      <c r="AL33203" s="104"/>
      <c r="AO33203" s="104"/>
      <c r="AP33203" s="104"/>
    </row>
    <row r="33204" spans="21:42" ht="15" customHeight="1" x14ac:dyDescent="0.25">
      <c r="U33204" s="104"/>
      <c r="AB33204" s="104"/>
      <c r="AC33204" s="104"/>
      <c r="AF33204" s="104"/>
      <c r="AG33204" s="104"/>
      <c r="AK33204" s="104"/>
      <c r="AL33204" s="104"/>
      <c r="AO33204" s="104"/>
      <c r="AP33204" s="104"/>
    </row>
    <row r="33205" spans="21:42" ht="15" customHeight="1" x14ac:dyDescent="0.25">
      <c r="U33205" s="104"/>
      <c r="AB33205" s="104"/>
      <c r="AC33205" s="104"/>
      <c r="AF33205" s="104"/>
      <c r="AG33205" s="104"/>
      <c r="AK33205" s="104"/>
      <c r="AL33205" s="104"/>
      <c r="AO33205" s="104"/>
      <c r="AP33205" s="104"/>
    </row>
    <row r="33206" spans="21:42" ht="15" customHeight="1" x14ac:dyDescent="0.25">
      <c r="U33206" s="104"/>
      <c r="AB33206" s="104"/>
      <c r="AC33206" s="104"/>
      <c r="AF33206" s="104"/>
      <c r="AG33206" s="104"/>
      <c r="AK33206" s="104"/>
      <c r="AL33206" s="104"/>
      <c r="AO33206" s="104"/>
      <c r="AP33206" s="104"/>
    </row>
    <row r="33207" spans="21:42" ht="15" customHeight="1" x14ac:dyDescent="0.25">
      <c r="U33207" s="104"/>
      <c r="AB33207" s="104"/>
      <c r="AC33207" s="104"/>
      <c r="AF33207" s="104"/>
      <c r="AG33207" s="104"/>
      <c r="AK33207" s="104"/>
      <c r="AL33207" s="104"/>
      <c r="AO33207" s="104"/>
      <c r="AP33207" s="104"/>
    </row>
    <row r="33208" spans="21:42" ht="15" customHeight="1" x14ac:dyDescent="0.25">
      <c r="U33208" s="104"/>
      <c r="AB33208" s="104"/>
      <c r="AC33208" s="104"/>
      <c r="AF33208" s="104"/>
      <c r="AG33208" s="104"/>
      <c r="AK33208" s="104"/>
      <c r="AL33208" s="104"/>
      <c r="AO33208" s="104"/>
      <c r="AP33208" s="104"/>
    </row>
    <row r="33209" spans="21:42" ht="15" customHeight="1" x14ac:dyDescent="0.25">
      <c r="U33209" s="104"/>
      <c r="AB33209" s="104"/>
      <c r="AC33209" s="104"/>
      <c r="AF33209" s="104"/>
      <c r="AG33209" s="104"/>
      <c r="AK33209" s="104"/>
      <c r="AL33209" s="104"/>
      <c r="AO33209" s="104"/>
      <c r="AP33209" s="104"/>
    </row>
    <row r="33210" spans="21:42" ht="15" customHeight="1" x14ac:dyDescent="0.25">
      <c r="U33210" s="104"/>
      <c r="AB33210" s="104"/>
      <c r="AC33210" s="104"/>
      <c r="AF33210" s="104"/>
      <c r="AG33210" s="104"/>
      <c r="AK33210" s="104"/>
      <c r="AL33210" s="104"/>
      <c r="AO33210" s="104"/>
      <c r="AP33210" s="104"/>
    </row>
    <row r="33211" spans="21:42" ht="15" customHeight="1" x14ac:dyDescent="0.25">
      <c r="U33211" s="104"/>
      <c r="AB33211" s="104"/>
      <c r="AC33211" s="104"/>
      <c r="AF33211" s="104"/>
      <c r="AG33211" s="104"/>
      <c r="AK33211" s="104"/>
      <c r="AL33211" s="104"/>
      <c r="AO33211" s="104"/>
      <c r="AP33211" s="104"/>
    </row>
    <row r="33212" spans="21:42" ht="15" customHeight="1" x14ac:dyDescent="0.25">
      <c r="U33212" s="104"/>
      <c r="AB33212" s="104"/>
      <c r="AC33212" s="104"/>
      <c r="AF33212" s="104"/>
      <c r="AG33212" s="104"/>
      <c r="AK33212" s="104"/>
      <c r="AL33212" s="104"/>
      <c r="AO33212" s="104"/>
      <c r="AP33212" s="104"/>
    </row>
    <row r="33213" spans="21:42" ht="15" customHeight="1" x14ac:dyDescent="0.25">
      <c r="U33213" s="104"/>
      <c r="AB33213" s="104"/>
      <c r="AC33213" s="104"/>
      <c r="AF33213" s="104"/>
      <c r="AG33213" s="104"/>
      <c r="AK33213" s="104"/>
      <c r="AL33213" s="104"/>
      <c r="AO33213" s="104"/>
      <c r="AP33213" s="104"/>
    </row>
    <row r="33214" spans="21:42" ht="15" customHeight="1" x14ac:dyDescent="0.25">
      <c r="U33214" s="104"/>
      <c r="AB33214" s="104"/>
      <c r="AC33214" s="104"/>
      <c r="AF33214" s="104"/>
      <c r="AG33214" s="104"/>
      <c r="AK33214" s="104"/>
      <c r="AL33214" s="104"/>
      <c r="AO33214" s="104"/>
      <c r="AP33214" s="104"/>
    </row>
    <row r="33215" spans="21:42" ht="15" customHeight="1" x14ac:dyDescent="0.25">
      <c r="U33215" s="104"/>
      <c r="AB33215" s="104"/>
      <c r="AC33215" s="104"/>
      <c r="AF33215" s="104"/>
      <c r="AG33215" s="104"/>
      <c r="AK33215" s="104"/>
      <c r="AL33215" s="104"/>
      <c r="AO33215" s="104"/>
      <c r="AP33215" s="104"/>
    </row>
    <row r="33216" spans="21:42" ht="15" customHeight="1" x14ac:dyDescent="0.25">
      <c r="U33216" s="104"/>
      <c r="AB33216" s="104"/>
      <c r="AC33216" s="104"/>
      <c r="AF33216" s="104"/>
      <c r="AG33216" s="104"/>
      <c r="AK33216" s="104"/>
      <c r="AL33216" s="104"/>
      <c r="AO33216" s="104"/>
      <c r="AP33216" s="104"/>
    </row>
    <row r="33217" spans="21:42" ht="15" customHeight="1" x14ac:dyDescent="0.25">
      <c r="U33217" s="104"/>
      <c r="AB33217" s="104"/>
      <c r="AC33217" s="104"/>
      <c r="AF33217" s="104"/>
      <c r="AG33217" s="104"/>
      <c r="AK33217" s="104"/>
      <c r="AL33217" s="104"/>
      <c r="AO33217" s="104"/>
      <c r="AP33217" s="104"/>
    </row>
    <row r="33218" spans="21:42" ht="15" customHeight="1" x14ac:dyDescent="0.25">
      <c r="U33218" s="104"/>
      <c r="AB33218" s="104"/>
      <c r="AC33218" s="104"/>
      <c r="AF33218" s="104"/>
      <c r="AG33218" s="104"/>
      <c r="AK33218" s="104"/>
      <c r="AL33218" s="104"/>
      <c r="AO33218" s="104"/>
      <c r="AP33218" s="104"/>
    </row>
    <row r="33219" spans="21:42" ht="15" customHeight="1" x14ac:dyDescent="0.25">
      <c r="U33219" s="104"/>
      <c r="AB33219" s="104"/>
      <c r="AC33219" s="104"/>
      <c r="AF33219" s="104"/>
      <c r="AG33219" s="104"/>
      <c r="AK33219" s="104"/>
      <c r="AL33219" s="104"/>
      <c r="AO33219" s="104"/>
      <c r="AP33219" s="104"/>
    </row>
    <row r="33220" spans="21:42" ht="15" customHeight="1" x14ac:dyDescent="0.25">
      <c r="U33220" s="104"/>
      <c r="AB33220" s="104"/>
      <c r="AC33220" s="104"/>
      <c r="AF33220" s="104"/>
      <c r="AG33220" s="104"/>
      <c r="AK33220" s="104"/>
      <c r="AL33220" s="104"/>
      <c r="AO33220" s="104"/>
      <c r="AP33220" s="104"/>
    </row>
    <row r="33221" spans="21:42" ht="15" customHeight="1" x14ac:dyDescent="0.25">
      <c r="U33221" s="104"/>
      <c r="AB33221" s="104"/>
      <c r="AC33221" s="104"/>
      <c r="AF33221" s="104"/>
      <c r="AG33221" s="104"/>
      <c r="AK33221" s="104"/>
      <c r="AL33221" s="104"/>
      <c r="AO33221" s="104"/>
      <c r="AP33221" s="104"/>
    </row>
    <row r="33222" spans="21:42" ht="15" customHeight="1" x14ac:dyDescent="0.25">
      <c r="U33222" s="104"/>
      <c r="AB33222" s="104"/>
      <c r="AC33222" s="104"/>
      <c r="AF33222" s="104"/>
      <c r="AG33222" s="104"/>
      <c r="AK33222" s="104"/>
      <c r="AL33222" s="104"/>
      <c r="AO33222" s="104"/>
      <c r="AP33222" s="104"/>
    </row>
    <row r="33223" spans="21:42" ht="15" customHeight="1" x14ac:dyDescent="0.25">
      <c r="U33223" s="104"/>
      <c r="AB33223" s="104"/>
      <c r="AC33223" s="104"/>
      <c r="AF33223" s="104"/>
      <c r="AG33223" s="104"/>
      <c r="AK33223" s="104"/>
      <c r="AL33223" s="104"/>
      <c r="AO33223" s="104"/>
      <c r="AP33223" s="104"/>
    </row>
    <row r="33224" spans="21:42" ht="15" customHeight="1" x14ac:dyDescent="0.25">
      <c r="U33224" s="104"/>
      <c r="AB33224" s="104"/>
      <c r="AC33224" s="104"/>
      <c r="AF33224" s="104"/>
      <c r="AG33224" s="104"/>
      <c r="AK33224" s="104"/>
      <c r="AL33224" s="104"/>
      <c r="AO33224" s="104"/>
      <c r="AP33224" s="104"/>
    </row>
    <row r="33225" spans="21:42" ht="15" customHeight="1" x14ac:dyDescent="0.25">
      <c r="U33225" s="104"/>
      <c r="AB33225" s="104"/>
      <c r="AC33225" s="104"/>
      <c r="AF33225" s="104"/>
      <c r="AG33225" s="104"/>
      <c r="AK33225" s="104"/>
      <c r="AL33225" s="104"/>
      <c r="AO33225" s="104"/>
      <c r="AP33225" s="104"/>
    </row>
    <row r="33226" spans="21:42" ht="15" customHeight="1" x14ac:dyDescent="0.25">
      <c r="U33226" s="104"/>
      <c r="AB33226" s="104"/>
      <c r="AC33226" s="104"/>
      <c r="AF33226" s="104"/>
      <c r="AG33226" s="104"/>
      <c r="AK33226" s="104"/>
      <c r="AL33226" s="104"/>
      <c r="AO33226" s="104"/>
      <c r="AP33226" s="104"/>
    </row>
    <row r="33227" spans="21:42" ht="15" customHeight="1" x14ac:dyDescent="0.25">
      <c r="U33227" s="104"/>
      <c r="AB33227" s="104"/>
      <c r="AC33227" s="104"/>
      <c r="AF33227" s="104"/>
      <c r="AG33227" s="104"/>
      <c r="AK33227" s="104"/>
      <c r="AL33227" s="104"/>
      <c r="AO33227" s="104"/>
      <c r="AP33227" s="104"/>
    </row>
    <row r="33228" spans="21:42" ht="15" customHeight="1" x14ac:dyDescent="0.25">
      <c r="U33228" s="104"/>
      <c r="AB33228" s="104"/>
      <c r="AC33228" s="104"/>
      <c r="AF33228" s="104"/>
      <c r="AG33228" s="104"/>
      <c r="AK33228" s="104"/>
      <c r="AL33228" s="104"/>
      <c r="AO33228" s="104"/>
      <c r="AP33228" s="104"/>
    </row>
    <row r="33229" spans="21:42" ht="15" customHeight="1" x14ac:dyDescent="0.25">
      <c r="U33229" s="104"/>
      <c r="AB33229" s="104"/>
      <c r="AC33229" s="104"/>
      <c r="AF33229" s="104"/>
      <c r="AG33229" s="104"/>
      <c r="AK33229" s="104"/>
      <c r="AL33229" s="104"/>
      <c r="AO33229" s="104"/>
      <c r="AP33229" s="104"/>
    </row>
    <row r="33230" spans="21:42" ht="15" customHeight="1" x14ac:dyDescent="0.25">
      <c r="U33230" s="104"/>
      <c r="AB33230" s="104"/>
      <c r="AC33230" s="104"/>
      <c r="AF33230" s="104"/>
      <c r="AG33230" s="104"/>
      <c r="AK33230" s="104"/>
      <c r="AL33230" s="104"/>
      <c r="AO33230" s="104"/>
      <c r="AP33230" s="104"/>
    </row>
    <row r="33231" spans="21:42" ht="15" customHeight="1" x14ac:dyDescent="0.25">
      <c r="U33231" s="104"/>
      <c r="AB33231" s="104"/>
      <c r="AC33231" s="104"/>
      <c r="AF33231" s="104"/>
      <c r="AG33231" s="104"/>
      <c r="AK33231" s="104"/>
      <c r="AL33231" s="104"/>
      <c r="AO33231" s="104"/>
      <c r="AP33231" s="104"/>
    </row>
    <row r="33232" spans="21:42" ht="15" customHeight="1" x14ac:dyDescent="0.25">
      <c r="U33232" s="104"/>
      <c r="AB33232" s="104"/>
      <c r="AC33232" s="104"/>
      <c r="AF33232" s="104"/>
      <c r="AG33232" s="104"/>
      <c r="AK33232" s="104"/>
      <c r="AL33232" s="104"/>
      <c r="AO33232" s="104"/>
      <c r="AP33232" s="104"/>
    </row>
    <row r="33233" spans="21:42" ht="15" customHeight="1" x14ac:dyDescent="0.25">
      <c r="U33233" s="104"/>
      <c r="AB33233" s="104"/>
      <c r="AC33233" s="104"/>
      <c r="AF33233" s="104"/>
      <c r="AG33233" s="104"/>
      <c r="AK33233" s="104"/>
      <c r="AL33233" s="104"/>
      <c r="AO33233" s="104"/>
      <c r="AP33233" s="104"/>
    </row>
    <row r="33234" spans="21:42" ht="15" customHeight="1" x14ac:dyDescent="0.25">
      <c r="U33234" s="104"/>
      <c r="AB33234" s="104"/>
      <c r="AC33234" s="104"/>
      <c r="AF33234" s="104"/>
      <c r="AG33234" s="104"/>
      <c r="AK33234" s="104"/>
      <c r="AL33234" s="104"/>
      <c r="AO33234" s="104"/>
      <c r="AP33234" s="104"/>
    </row>
    <row r="33235" spans="21:42" ht="15" customHeight="1" x14ac:dyDescent="0.25">
      <c r="U33235" s="104"/>
      <c r="AB33235" s="104"/>
      <c r="AC33235" s="104"/>
      <c r="AF33235" s="104"/>
      <c r="AG33235" s="104"/>
      <c r="AK33235" s="104"/>
      <c r="AL33235" s="104"/>
      <c r="AO33235" s="104"/>
      <c r="AP33235" s="104"/>
    </row>
    <row r="33236" spans="21:42" ht="15" customHeight="1" x14ac:dyDescent="0.25">
      <c r="U33236" s="104"/>
      <c r="AB33236" s="104"/>
      <c r="AC33236" s="104"/>
      <c r="AF33236" s="104"/>
      <c r="AG33236" s="104"/>
      <c r="AK33236" s="104"/>
      <c r="AL33236" s="104"/>
      <c r="AO33236" s="104"/>
      <c r="AP33236" s="104"/>
    </row>
    <row r="33237" spans="21:42" ht="15" customHeight="1" x14ac:dyDescent="0.25">
      <c r="U33237" s="104"/>
      <c r="AB33237" s="104"/>
      <c r="AC33237" s="104"/>
      <c r="AF33237" s="104"/>
      <c r="AG33237" s="104"/>
      <c r="AK33237" s="104"/>
      <c r="AL33237" s="104"/>
      <c r="AO33237" s="104"/>
      <c r="AP33237" s="104"/>
    </row>
    <row r="33238" spans="21:42" ht="15" customHeight="1" x14ac:dyDescent="0.25">
      <c r="U33238" s="104"/>
      <c r="AB33238" s="104"/>
      <c r="AC33238" s="104"/>
      <c r="AF33238" s="104"/>
      <c r="AG33238" s="104"/>
      <c r="AK33238" s="104"/>
      <c r="AL33238" s="104"/>
      <c r="AO33238" s="104"/>
      <c r="AP33238" s="104"/>
    </row>
    <row r="33239" spans="21:42" ht="15" customHeight="1" x14ac:dyDescent="0.25">
      <c r="U33239" s="104"/>
      <c r="AB33239" s="104"/>
      <c r="AC33239" s="104"/>
      <c r="AF33239" s="104"/>
      <c r="AG33239" s="104"/>
      <c r="AK33239" s="104"/>
      <c r="AL33239" s="104"/>
      <c r="AO33239" s="104"/>
      <c r="AP33239" s="104"/>
    </row>
    <row r="33240" spans="21:42" ht="15" customHeight="1" x14ac:dyDescent="0.25">
      <c r="U33240" s="104"/>
      <c r="AB33240" s="104"/>
      <c r="AC33240" s="104"/>
      <c r="AF33240" s="104"/>
      <c r="AG33240" s="104"/>
      <c r="AK33240" s="104"/>
      <c r="AL33240" s="104"/>
      <c r="AO33240" s="104"/>
      <c r="AP33240" s="104"/>
    </row>
    <row r="33241" spans="21:42" ht="15" customHeight="1" x14ac:dyDescent="0.25">
      <c r="U33241" s="104"/>
      <c r="AB33241" s="104"/>
      <c r="AC33241" s="104"/>
      <c r="AF33241" s="104"/>
      <c r="AG33241" s="104"/>
      <c r="AK33241" s="104"/>
      <c r="AL33241" s="104"/>
      <c r="AO33241" s="104"/>
      <c r="AP33241" s="104"/>
    </row>
    <row r="33242" spans="21:42" ht="15" customHeight="1" x14ac:dyDescent="0.25">
      <c r="U33242" s="104"/>
      <c r="AB33242" s="104"/>
      <c r="AC33242" s="104"/>
      <c r="AF33242" s="104"/>
      <c r="AG33242" s="104"/>
      <c r="AK33242" s="104"/>
      <c r="AL33242" s="104"/>
      <c r="AO33242" s="104"/>
      <c r="AP33242" s="104"/>
    </row>
    <row r="33243" spans="21:42" ht="15" customHeight="1" x14ac:dyDescent="0.25">
      <c r="U33243" s="104"/>
      <c r="AB33243" s="104"/>
      <c r="AC33243" s="104"/>
      <c r="AF33243" s="104"/>
      <c r="AG33243" s="104"/>
      <c r="AK33243" s="104"/>
      <c r="AL33243" s="104"/>
      <c r="AO33243" s="104"/>
      <c r="AP33243" s="104"/>
    </row>
    <row r="33244" spans="21:42" ht="15" customHeight="1" x14ac:dyDescent="0.25">
      <c r="U33244" s="104"/>
      <c r="AB33244" s="104"/>
      <c r="AC33244" s="104"/>
      <c r="AF33244" s="104"/>
      <c r="AG33244" s="104"/>
      <c r="AK33244" s="104"/>
      <c r="AL33244" s="104"/>
      <c r="AO33244" s="104"/>
      <c r="AP33244" s="104"/>
    </row>
    <row r="33245" spans="21:42" ht="15" customHeight="1" x14ac:dyDescent="0.25">
      <c r="U33245" s="104"/>
      <c r="AB33245" s="104"/>
      <c r="AC33245" s="104"/>
      <c r="AF33245" s="104"/>
      <c r="AG33245" s="104"/>
      <c r="AK33245" s="104"/>
      <c r="AL33245" s="104"/>
      <c r="AO33245" s="104"/>
      <c r="AP33245" s="104"/>
    </row>
    <row r="33246" spans="21:42" ht="15" customHeight="1" x14ac:dyDescent="0.25">
      <c r="U33246" s="104"/>
      <c r="AB33246" s="104"/>
      <c r="AC33246" s="104"/>
      <c r="AF33246" s="104"/>
      <c r="AG33246" s="104"/>
      <c r="AK33246" s="104"/>
      <c r="AL33246" s="104"/>
      <c r="AO33246" s="104"/>
      <c r="AP33246" s="104"/>
    </row>
    <row r="33247" spans="21:42" ht="15" customHeight="1" x14ac:dyDescent="0.25">
      <c r="U33247" s="104"/>
      <c r="AB33247" s="104"/>
      <c r="AC33247" s="104"/>
      <c r="AF33247" s="104"/>
      <c r="AG33247" s="104"/>
      <c r="AK33247" s="104"/>
      <c r="AL33247" s="104"/>
      <c r="AO33247" s="104"/>
      <c r="AP33247" s="104"/>
    </row>
    <row r="33248" spans="21:42" ht="15" customHeight="1" x14ac:dyDescent="0.25">
      <c r="U33248" s="104"/>
      <c r="AB33248" s="104"/>
      <c r="AC33248" s="104"/>
      <c r="AF33248" s="104"/>
      <c r="AG33248" s="104"/>
      <c r="AK33248" s="104"/>
      <c r="AL33248" s="104"/>
      <c r="AO33248" s="104"/>
      <c r="AP33248" s="104"/>
    </row>
    <row r="33249" spans="21:42" ht="15" customHeight="1" x14ac:dyDescent="0.25">
      <c r="U33249" s="104"/>
      <c r="AB33249" s="104"/>
      <c r="AC33249" s="104"/>
      <c r="AF33249" s="104"/>
      <c r="AG33249" s="104"/>
      <c r="AK33249" s="104"/>
      <c r="AL33249" s="104"/>
      <c r="AO33249" s="104"/>
      <c r="AP33249" s="104"/>
    </row>
    <row r="33250" spans="21:42" ht="15" customHeight="1" x14ac:dyDescent="0.25">
      <c r="U33250" s="104"/>
      <c r="AB33250" s="104"/>
      <c r="AC33250" s="104"/>
      <c r="AF33250" s="104"/>
      <c r="AG33250" s="104"/>
      <c r="AK33250" s="104"/>
      <c r="AL33250" s="104"/>
      <c r="AO33250" s="104"/>
      <c r="AP33250" s="104"/>
    </row>
    <row r="33251" spans="21:42" ht="15" customHeight="1" x14ac:dyDescent="0.25">
      <c r="U33251" s="104"/>
      <c r="AB33251" s="104"/>
      <c r="AC33251" s="104"/>
      <c r="AF33251" s="104"/>
      <c r="AG33251" s="104"/>
      <c r="AK33251" s="104"/>
      <c r="AL33251" s="104"/>
      <c r="AO33251" s="104"/>
      <c r="AP33251" s="104"/>
    </row>
    <row r="33252" spans="21:42" ht="15" customHeight="1" x14ac:dyDescent="0.25">
      <c r="U33252" s="104"/>
      <c r="AB33252" s="104"/>
      <c r="AC33252" s="104"/>
      <c r="AF33252" s="104"/>
      <c r="AG33252" s="104"/>
      <c r="AK33252" s="104"/>
      <c r="AL33252" s="104"/>
      <c r="AO33252" s="104"/>
      <c r="AP33252" s="104"/>
    </row>
    <row r="33253" spans="21:42" ht="15" customHeight="1" x14ac:dyDescent="0.25">
      <c r="U33253" s="104"/>
      <c r="AB33253" s="104"/>
      <c r="AC33253" s="104"/>
      <c r="AF33253" s="104"/>
      <c r="AG33253" s="104"/>
      <c r="AK33253" s="104"/>
      <c r="AL33253" s="104"/>
      <c r="AO33253" s="104"/>
      <c r="AP33253" s="104"/>
    </row>
    <row r="33254" spans="21:42" ht="15" customHeight="1" x14ac:dyDescent="0.25">
      <c r="U33254" s="104"/>
      <c r="AB33254" s="104"/>
      <c r="AC33254" s="104"/>
      <c r="AF33254" s="104"/>
      <c r="AG33254" s="104"/>
      <c r="AK33254" s="104"/>
      <c r="AL33254" s="104"/>
      <c r="AO33254" s="104"/>
      <c r="AP33254" s="104"/>
    </row>
    <row r="33255" spans="21:42" ht="15" customHeight="1" x14ac:dyDescent="0.25">
      <c r="U33255" s="104"/>
      <c r="AB33255" s="104"/>
      <c r="AC33255" s="104"/>
      <c r="AF33255" s="104"/>
      <c r="AG33255" s="104"/>
      <c r="AK33255" s="104"/>
      <c r="AL33255" s="104"/>
      <c r="AO33255" s="104"/>
      <c r="AP33255" s="104"/>
    </row>
    <row r="33256" spans="21:42" ht="15" customHeight="1" x14ac:dyDescent="0.25">
      <c r="U33256" s="104"/>
      <c r="AB33256" s="104"/>
      <c r="AC33256" s="104"/>
      <c r="AF33256" s="104"/>
      <c r="AG33256" s="104"/>
      <c r="AK33256" s="104"/>
      <c r="AL33256" s="104"/>
      <c r="AO33256" s="104"/>
      <c r="AP33256" s="104"/>
    </row>
    <row r="33257" spans="21:42" ht="15" customHeight="1" x14ac:dyDescent="0.25">
      <c r="U33257" s="104"/>
      <c r="AB33257" s="104"/>
      <c r="AC33257" s="104"/>
      <c r="AF33257" s="104"/>
      <c r="AG33257" s="104"/>
      <c r="AK33257" s="104"/>
      <c r="AL33257" s="104"/>
      <c r="AO33257" s="104"/>
      <c r="AP33257" s="104"/>
    </row>
    <row r="33258" spans="21:42" ht="15" customHeight="1" x14ac:dyDescent="0.25">
      <c r="U33258" s="104"/>
      <c r="AB33258" s="104"/>
      <c r="AC33258" s="104"/>
      <c r="AF33258" s="104"/>
      <c r="AG33258" s="104"/>
      <c r="AK33258" s="104"/>
      <c r="AL33258" s="104"/>
      <c r="AO33258" s="104"/>
      <c r="AP33258" s="104"/>
    </row>
    <row r="33259" spans="21:42" ht="15" customHeight="1" x14ac:dyDescent="0.25">
      <c r="U33259" s="104"/>
      <c r="AB33259" s="104"/>
      <c r="AC33259" s="104"/>
      <c r="AF33259" s="104"/>
      <c r="AG33259" s="104"/>
      <c r="AK33259" s="104"/>
      <c r="AL33259" s="104"/>
      <c r="AO33259" s="104"/>
      <c r="AP33259" s="104"/>
    </row>
    <row r="33260" spans="21:42" ht="15" customHeight="1" x14ac:dyDescent="0.25">
      <c r="U33260" s="104"/>
      <c r="AB33260" s="104"/>
      <c r="AC33260" s="104"/>
      <c r="AF33260" s="104"/>
      <c r="AG33260" s="104"/>
      <c r="AK33260" s="104"/>
      <c r="AL33260" s="104"/>
      <c r="AO33260" s="104"/>
      <c r="AP33260" s="104"/>
    </row>
    <row r="33261" spans="21:42" ht="15" customHeight="1" x14ac:dyDescent="0.25">
      <c r="U33261" s="104"/>
      <c r="AB33261" s="104"/>
      <c r="AC33261" s="104"/>
      <c r="AF33261" s="104"/>
      <c r="AG33261" s="104"/>
      <c r="AK33261" s="104"/>
      <c r="AL33261" s="104"/>
      <c r="AO33261" s="104"/>
      <c r="AP33261" s="104"/>
    </row>
    <row r="33262" spans="21:42" ht="15" customHeight="1" x14ac:dyDescent="0.25">
      <c r="U33262" s="104"/>
      <c r="AB33262" s="104"/>
      <c r="AC33262" s="104"/>
      <c r="AF33262" s="104"/>
      <c r="AG33262" s="104"/>
      <c r="AK33262" s="104"/>
      <c r="AL33262" s="104"/>
      <c r="AO33262" s="104"/>
      <c r="AP33262" s="104"/>
    </row>
    <row r="33263" spans="21:42" ht="15" customHeight="1" x14ac:dyDescent="0.25">
      <c r="U33263" s="104"/>
      <c r="AB33263" s="104"/>
      <c r="AC33263" s="104"/>
      <c r="AF33263" s="104"/>
      <c r="AG33263" s="104"/>
      <c r="AK33263" s="104"/>
      <c r="AL33263" s="104"/>
      <c r="AO33263" s="104"/>
      <c r="AP33263" s="104"/>
    </row>
    <row r="33264" spans="21:42" ht="15" customHeight="1" x14ac:dyDescent="0.25">
      <c r="U33264" s="104"/>
      <c r="AB33264" s="104"/>
      <c r="AC33264" s="104"/>
      <c r="AF33264" s="104"/>
      <c r="AG33264" s="104"/>
      <c r="AK33264" s="104"/>
      <c r="AL33264" s="104"/>
      <c r="AO33264" s="104"/>
      <c r="AP33264" s="104"/>
    </row>
    <row r="33265" spans="21:42" ht="15" customHeight="1" x14ac:dyDescent="0.25">
      <c r="U33265" s="104"/>
      <c r="AB33265" s="104"/>
      <c r="AC33265" s="104"/>
      <c r="AF33265" s="104"/>
      <c r="AG33265" s="104"/>
      <c r="AK33265" s="104"/>
      <c r="AL33265" s="104"/>
      <c r="AO33265" s="104"/>
      <c r="AP33265" s="104"/>
    </row>
    <row r="33266" spans="21:42" ht="15" customHeight="1" x14ac:dyDescent="0.25">
      <c r="U33266" s="104"/>
      <c r="AB33266" s="104"/>
      <c r="AC33266" s="104"/>
      <c r="AF33266" s="104"/>
      <c r="AG33266" s="104"/>
      <c r="AK33266" s="104"/>
      <c r="AL33266" s="104"/>
      <c r="AO33266" s="104"/>
      <c r="AP33266" s="104"/>
    </row>
    <row r="33267" spans="21:42" ht="15" customHeight="1" x14ac:dyDescent="0.25">
      <c r="U33267" s="104"/>
      <c r="AB33267" s="104"/>
      <c r="AC33267" s="104"/>
      <c r="AF33267" s="104"/>
      <c r="AG33267" s="104"/>
      <c r="AK33267" s="104"/>
      <c r="AL33267" s="104"/>
      <c r="AO33267" s="104"/>
      <c r="AP33267" s="104"/>
    </row>
    <row r="33268" spans="21:42" ht="15" customHeight="1" x14ac:dyDescent="0.25">
      <c r="U33268" s="104"/>
      <c r="AB33268" s="104"/>
      <c r="AC33268" s="104"/>
      <c r="AF33268" s="104"/>
      <c r="AG33268" s="104"/>
      <c r="AK33268" s="104"/>
      <c r="AL33268" s="104"/>
      <c r="AO33268" s="104"/>
      <c r="AP33268" s="104"/>
    </row>
    <row r="33269" spans="21:42" ht="15" customHeight="1" x14ac:dyDescent="0.25">
      <c r="U33269" s="104"/>
      <c r="AB33269" s="104"/>
      <c r="AC33269" s="104"/>
      <c r="AF33269" s="104"/>
      <c r="AG33269" s="104"/>
      <c r="AK33269" s="104"/>
      <c r="AL33269" s="104"/>
      <c r="AO33269" s="104"/>
      <c r="AP33269" s="104"/>
    </row>
    <row r="33270" spans="21:42" ht="15" customHeight="1" x14ac:dyDescent="0.25">
      <c r="U33270" s="104"/>
      <c r="AB33270" s="104"/>
      <c r="AC33270" s="104"/>
      <c r="AF33270" s="104"/>
      <c r="AG33270" s="104"/>
      <c r="AK33270" s="104"/>
      <c r="AL33270" s="104"/>
      <c r="AO33270" s="104"/>
      <c r="AP33270" s="104"/>
    </row>
    <row r="33271" spans="21:42" ht="15" customHeight="1" x14ac:dyDescent="0.25">
      <c r="U33271" s="104"/>
      <c r="AB33271" s="104"/>
      <c r="AC33271" s="104"/>
      <c r="AF33271" s="104"/>
      <c r="AG33271" s="104"/>
      <c r="AK33271" s="104"/>
      <c r="AL33271" s="104"/>
      <c r="AO33271" s="104"/>
      <c r="AP33271" s="104"/>
    </row>
    <row r="33272" spans="21:42" ht="15" customHeight="1" x14ac:dyDescent="0.25">
      <c r="U33272" s="104"/>
      <c r="AB33272" s="104"/>
      <c r="AC33272" s="104"/>
      <c r="AF33272" s="104"/>
      <c r="AG33272" s="104"/>
      <c r="AK33272" s="104"/>
      <c r="AL33272" s="104"/>
      <c r="AO33272" s="104"/>
      <c r="AP33272" s="104"/>
    </row>
    <row r="33273" spans="21:42" ht="15" customHeight="1" x14ac:dyDescent="0.25">
      <c r="U33273" s="104"/>
      <c r="AB33273" s="104"/>
      <c r="AC33273" s="104"/>
      <c r="AF33273" s="104"/>
      <c r="AG33273" s="104"/>
      <c r="AK33273" s="104"/>
      <c r="AL33273" s="104"/>
      <c r="AO33273" s="104"/>
      <c r="AP33273" s="104"/>
    </row>
    <row r="33274" spans="21:42" ht="15" customHeight="1" x14ac:dyDescent="0.25">
      <c r="U33274" s="104"/>
      <c r="AB33274" s="104"/>
      <c r="AC33274" s="104"/>
      <c r="AF33274" s="104"/>
      <c r="AG33274" s="104"/>
      <c r="AK33274" s="104"/>
      <c r="AL33274" s="104"/>
      <c r="AO33274" s="104"/>
      <c r="AP33274" s="104"/>
    </row>
    <row r="33275" spans="21:42" ht="15" customHeight="1" x14ac:dyDescent="0.25">
      <c r="U33275" s="104"/>
      <c r="AB33275" s="104"/>
      <c r="AC33275" s="104"/>
      <c r="AF33275" s="104"/>
      <c r="AG33275" s="104"/>
      <c r="AK33275" s="104"/>
      <c r="AL33275" s="104"/>
      <c r="AO33275" s="104"/>
      <c r="AP33275" s="104"/>
    </row>
    <row r="33276" spans="21:42" ht="15" customHeight="1" x14ac:dyDescent="0.25">
      <c r="U33276" s="104"/>
      <c r="AB33276" s="104"/>
      <c r="AC33276" s="104"/>
      <c r="AF33276" s="104"/>
      <c r="AG33276" s="104"/>
      <c r="AK33276" s="104"/>
      <c r="AL33276" s="104"/>
      <c r="AO33276" s="104"/>
      <c r="AP33276" s="104"/>
    </row>
    <row r="33277" spans="21:42" ht="15" customHeight="1" x14ac:dyDescent="0.25">
      <c r="U33277" s="104"/>
      <c r="AB33277" s="104"/>
      <c r="AC33277" s="104"/>
      <c r="AF33277" s="104"/>
      <c r="AG33277" s="104"/>
      <c r="AK33277" s="104"/>
      <c r="AL33277" s="104"/>
      <c r="AO33277" s="104"/>
      <c r="AP33277" s="104"/>
    </row>
    <row r="33278" spans="21:42" ht="15" customHeight="1" x14ac:dyDescent="0.25">
      <c r="U33278" s="104"/>
      <c r="AB33278" s="104"/>
      <c r="AC33278" s="104"/>
      <c r="AF33278" s="104"/>
      <c r="AG33278" s="104"/>
      <c r="AK33278" s="104"/>
      <c r="AL33278" s="104"/>
      <c r="AO33278" s="104"/>
      <c r="AP33278" s="104"/>
    </row>
    <row r="33279" spans="21:42" ht="15" customHeight="1" x14ac:dyDescent="0.25">
      <c r="U33279" s="104"/>
      <c r="AB33279" s="104"/>
      <c r="AC33279" s="104"/>
      <c r="AF33279" s="104"/>
      <c r="AG33279" s="104"/>
      <c r="AK33279" s="104"/>
      <c r="AL33279" s="104"/>
      <c r="AO33279" s="104"/>
      <c r="AP33279" s="104"/>
    </row>
    <row r="33280" spans="21:42" ht="15" customHeight="1" x14ac:dyDescent="0.25">
      <c r="U33280" s="104"/>
      <c r="AB33280" s="104"/>
      <c r="AC33280" s="104"/>
      <c r="AF33280" s="104"/>
      <c r="AG33280" s="104"/>
      <c r="AK33280" s="104"/>
      <c r="AL33280" s="104"/>
      <c r="AO33280" s="104"/>
      <c r="AP33280" s="104"/>
    </row>
    <row r="33281" spans="21:42" ht="15" customHeight="1" x14ac:dyDescent="0.25">
      <c r="U33281" s="104"/>
      <c r="AB33281" s="104"/>
      <c r="AC33281" s="104"/>
      <c r="AF33281" s="104"/>
      <c r="AG33281" s="104"/>
      <c r="AK33281" s="104"/>
      <c r="AL33281" s="104"/>
      <c r="AO33281" s="104"/>
      <c r="AP33281" s="104"/>
    </row>
    <row r="33282" spans="21:42" ht="15" customHeight="1" x14ac:dyDescent="0.25">
      <c r="U33282" s="104"/>
      <c r="AB33282" s="104"/>
      <c r="AC33282" s="104"/>
      <c r="AF33282" s="104"/>
      <c r="AG33282" s="104"/>
      <c r="AK33282" s="104"/>
      <c r="AL33282" s="104"/>
      <c r="AO33282" s="104"/>
      <c r="AP33282" s="104"/>
    </row>
    <row r="33283" spans="21:42" ht="15" customHeight="1" x14ac:dyDescent="0.25">
      <c r="U33283" s="104"/>
      <c r="AB33283" s="104"/>
      <c r="AC33283" s="104"/>
      <c r="AF33283" s="104"/>
      <c r="AG33283" s="104"/>
      <c r="AK33283" s="104"/>
      <c r="AL33283" s="104"/>
      <c r="AO33283" s="104"/>
      <c r="AP33283" s="104"/>
    </row>
    <row r="33284" spans="21:42" ht="15" customHeight="1" x14ac:dyDescent="0.25">
      <c r="U33284" s="104"/>
      <c r="AB33284" s="104"/>
      <c r="AC33284" s="104"/>
      <c r="AF33284" s="104"/>
      <c r="AG33284" s="104"/>
      <c r="AK33284" s="104"/>
      <c r="AL33284" s="104"/>
      <c r="AO33284" s="104"/>
      <c r="AP33284" s="104"/>
    </row>
    <row r="33285" spans="21:42" ht="15" customHeight="1" x14ac:dyDescent="0.25">
      <c r="U33285" s="104"/>
      <c r="AB33285" s="104"/>
      <c r="AC33285" s="104"/>
      <c r="AF33285" s="104"/>
      <c r="AG33285" s="104"/>
      <c r="AK33285" s="104"/>
      <c r="AL33285" s="104"/>
      <c r="AO33285" s="104"/>
      <c r="AP33285" s="104"/>
    </row>
    <row r="33286" spans="21:42" ht="15" customHeight="1" x14ac:dyDescent="0.25">
      <c r="U33286" s="104"/>
      <c r="AB33286" s="104"/>
      <c r="AC33286" s="104"/>
      <c r="AF33286" s="104"/>
      <c r="AG33286" s="104"/>
      <c r="AK33286" s="104"/>
      <c r="AL33286" s="104"/>
      <c r="AO33286" s="104"/>
      <c r="AP33286" s="104"/>
    </row>
    <row r="33287" spans="21:42" ht="15" customHeight="1" x14ac:dyDescent="0.25">
      <c r="U33287" s="104"/>
      <c r="AB33287" s="104"/>
      <c r="AC33287" s="104"/>
      <c r="AF33287" s="104"/>
      <c r="AG33287" s="104"/>
      <c r="AK33287" s="104"/>
      <c r="AL33287" s="104"/>
      <c r="AO33287" s="104"/>
      <c r="AP33287" s="104"/>
    </row>
    <row r="33288" spans="21:42" ht="15" customHeight="1" x14ac:dyDescent="0.25">
      <c r="U33288" s="104"/>
      <c r="AB33288" s="104"/>
      <c r="AC33288" s="104"/>
      <c r="AF33288" s="104"/>
      <c r="AG33288" s="104"/>
      <c r="AK33288" s="104"/>
      <c r="AL33288" s="104"/>
      <c r="AO33288" s="104"/>
      <c r="AP33288" s="104"/>
    </row>
    <row r="33289" spans="21:42" ht="15" customHeight="1" x14ac:dyDescent="0.25">
      <c r="U33289" s="104"/>
      <c r="AB33289" s="104"/>
      <c r="AC33289" s="104"/>
      <c r="AF33289" s="104"/>
      <c r="AG33289" s="104"/>
      <c r="AK33289" s="104"/>
      <c r="AL33289" s="104"/>
      <c r="AO33289" s="104"/>
      <c r="AP33289" s="104"/>
    </row>
    <row r="33290" spans="21:42" ht="15" customHeight="1" x14ac:dyDescent="0.25">
      <c r="U33290" s="104"/>
      <c r="AB33290" s="104"/>
      <c r="AC33290" s="104"/>
      <c r="AF33290" s="104"/>
      <c r="AG33290" s="104"/>
      <c r="AK33290" s="104"/>
      <c r="AL33290" s="104"/>
      <c r="AO33290" s="104"/>
      <c r="AP33290" s="104"/>
    </row>
    <row r="33291" spans="21:42" ht="15" customHeight="1" x14ac:dyDescent="0.25">
      <c r="U33291" s="104"/>
      <c r="AB33291" s="104"/>
      <c r="AC33291" s="104"/>
      <c r="AF33291" s="104"/>
      <c r="AG33291" s="104"/>
      <c r="AK33291" s="104"/>
      <c r="AL33291" s="104"/>
      <c r="AO33291" s="104"/>
      <c r="AP33291" s="104"/>
    </row>
    <row r="33292" spans="21:42" ht="15" customHeight="1" x14ac:dyDescent="0.25">
      <c r="U33292" s="104"/>
      <c r="AB33292" s="104"/>
      <c r="AC33292" s="104"/>
      <c r="AF33292" s="104"/>
      <c r="AG33292" s="104"/>
      <c r="AK33292" s="104"/>
      <c r="AL33292" s="104"/>
      <c r="AO33292" s="104"/>
      <c r="AP33292" s="104"/>
    </row>
    <row r="33293" spans="21:42" ht="15" customHeight="1" x14ac:dyDescent="0.25">
      <c r="U33293" s="104"/>
      <c r="AB33293" s="104"/>
      <c r="AC33293" s="104"/>
      <c r="AF33293" s="104"/>
      <c r="AG33293" s="104"/>
      <c r="AK33293" s="104"/>
      <c r="AL33293" s="104"/>
      <c r="AO33293" s="104"/>
      <c r="AP33293" s="104"/>
    </row>
    <row r="33294" spans="21:42" ht="15" customHeight="1" x14ac:dyDescent="0.25">
      <c r="U33294" s="104"/>
      <c r="AB33294" s="104"/>
      <c r="AC33294" s="104"/>
      <c r="AF33294" s="104"/>
      <c r="AG33294" s="104"/>
      <c r="AK33294" s="104"/>
      <c r="AL33294" s="104"/>
      <c r="AO33294" s="104"/>
      <c r="AP33294" s="104"/>
    </row>
    <row r="33295" spans="21:42" ht="15" customHeight="1" x14ac:dyDescent="0.25">
      <c r="U33295" s="104"/>
      <c r="AB33295" s="104"/>
      <c r="AC33295" s="104"/>
      <c r="AF33295" s="104"/>
      <c r="AG33295" s="104"/>
      <c r="AK33295" s="104"/>
      <c r="AL33295" s="104"/>
      <c r="AO33295" s="104"/>
      <c r="AP33295" s="104"/>
    </row>
    <row r="33296" spans="21:42" ht="15" customHeight="1" x14ac:dyDescent="0.25">
      <c r="U33296" s="104"/>
      <c r="AB33296" s="104"/>
      <c r="AC33296" s="104"/>
      <c r="AF33296" s="104"/>
      <c r="AG33296" s="104"/>
      <c r="AK33296" s="104"/>
      <c r="AL33296" s="104"/>
      <c r="AO33296" s="104"/>
      <c r="AP33296" s="104"/>
    </row>
    <row r="33297" spans="21:42" ht="15" customHeight="1" x14ac:dyDescent="0.25">
      <c r="U33297" s="104"/>
      <c r="AB33297" s="104"/>
      <c r="AC33297" s="104"/>
      <c r="AF33297" s="104"/>
      <c r="AG33297" s="104"/>
      <c r="AK33297" s="104"/>
      <c r="AL33297" s="104"/>
      <c r="AO33297" s="104"/>
      <c r="AP33297" s="104"/>
    </row>
    <row r="33298" spans="21:42" ht="15" customHeight="1" x14ac:dyDescent="0.25">
      <c r="U33298" s="104"/>
      <c r="AB33298" s="104"/>
      <c r="AC33298" s="104"/>
      <c r="AF33298" s="104"/>
      <c r="AG33298" s="104"/>
      <c r="AK33298" s="104"/>
      <c r="AL33298" s="104"/>
      <c r="AO33298" s="104"/>
      <c r="AP33298" s="104"/>
    </row>
    <row r="33299" spans="21:42" ht="15" customHeight="1" x14ac:dyDescent="0.25">
      <c r="U33299" s="104"/>
      <c r="AB33299" s="104"/>
      <c r="AC33299" s="104"/>
      <c r="AF33299" s="104"/>
      <c r="AG33299" s="104"/>
      <c r="AK33299" s="104"/>
      <c r="AL33299" s="104"/>
      <c r="AO33299" s="104"/>
      <c r="AP33299" s="104"/>
    </row>
    <row r="33300" spans="21:42" ht="15" customHeight="1" x14ac:dyDescent="0.25">
      <c r="U33300" s="104"/>
      <c r="AB33300" s="104"/>
      <c r="AC33300" s="104"/>
      <c r="AF33300" s="104"/>
      <c r="AG33300" s="104"/>
      <c r="AK33300" s="104"/>
      <c r="AL33300" s="104"/>
      <c r="AO33300" s="104"/>
      <c r="AP33300" s="104"/>
    </row>
    <row r="33301" spans="21:42" ht="15" customHeight="1" x14ac:dyDescent="0.25">
      <c r="U33301" s="104"/>
      <c r="AB33301" s="104"/>
      <c r="AC33301" s="104"/>
      <c r="AF33301" s="104"/>
      <c r="AG33301" s="104"/>
      <c r="AK33301" s="104"/>
      <c r="AL33301" s="104"/>
      <c r="AO33301" s="104"/>
      <c r="AP33301" s="104"/>
    </row>
    <row r="33302" spans="21:42" ht="15" customHeight="1" x14ac:dyDescent="0.25">
      <c r="U33302" s="104"/>
      <c r="AB33302" s="104"/>
      <c r="AC33302" s="104"/>
      <c r="AF33302" s="104"/>
      <c r="AG33302" s="104"/>
      <c r="AK33302" s="104"/>
      <c r="AL33302" s="104"/>
      <c r="AO33302" s="104"/>
      <c r="AP33302" s="104"/>
    </row>
    <row r="33303" spans="21:42" ht="15" customHeight="1" x14ac:dyDescent="0.25">
      <c r="U33303" s="104"/>
      <c r="AB33303" s="104"/>
      <c r="AC33303" s="104"/>
      <c r="AF33303" s="104"/>
      <c r="AG33303" s="104"/>
      <c r="AK33303" s="104"/>
      <c r="AL33303" s="104"/>
      <c r="AO33303" s="104"/>
      <c r="AP33303" s="104"/>
    </row>
    <row r="33304" spans="21:42" ht="15" customHeight="1" x14ac:dyDescent="0.25">
      <c r="U33304" s="104"/>
      <c r="AB33304" s="104"/>
      <c r="AC33304" s="104"/>
      <c r="AF33304" s="104"/>
      <c r="AG33304" s="104"/>
      <c r="AK33304" s="104"/>
      <c r="AL33304" s="104"/>
      <c r="AO33304" s="104"/>
      <c r="AP33304" s="104"/>
    </row>
    <row r="33305" spans="21:42" ht="15" customHeight="1" x14ac:dyDescent="0.25">
      <c r="U33305" s="104"/>
      <c r="AB33305" s="104"/>
      <c r="AC33305" s="104"/>
      <c r="AF33305" s="104"/>
      <c r="AG33305" s="104"/>
      <c r="AK33305" s="104"/>
      <c r="AL33305" s="104"/>
      <c r="AO33305" s="104"/>
      <c r="AP33305" s="104"/>
    </row>
    <row r="33306" spans="21:42" ht="15" customHeight="1" x14ac:dyDescent="0.25">
      <c r="U33306" s="104"/>
      <c r="AB33306" s="104"/>
      <c r="AC33306" s="104"/>
      <c r="AF33306" s="104"/>
      <c r="AG33306" s="104"/>
      <c r="AK33306" s="104"/>
      <c r="AL33306" s="104"/>
      <c r="AO33306" s="104"/>
      <c r="AP33306" s="104"/>
    </row>
    <row r="33307" spans="21:42" ht="15" customHeight="1" x14ac:dyDescent="0.25">
      <c r="U33307" s="104"/>
      <c r="AB33307" s="104"/>
      <c r="AC33307" s="104"/>
      <c r="AF33307" s="104"/>
      <c r="AG33307" s="104"/>
      <c r="AK33307" s="104"/>
      <c r="AL33307" s="104"/>
      <c r="AO33307" s="104"/>
      <c r="AP33307" s="104"/>
    </row>
    <row r="33308" spans="21:42" ht="15" customHeight="1" x14ac:dyDescent="0.25">
      <c r="U33308" s="104"/>
      <c r="AB33308" s="104"/>
      <c r="AC33308" s="104"/>
      <c r="AF33308" s="104"/>
      <c r="AG33308" s="104"/>
      <c r="AK33308" s="104"/>
      <c r="AL33308" s="104"/>
      <c r="AO33308" s="104"/>
      <c r="AP33308" s="104"/>
    </row>
    <row r="33309" spans="21:42" ht="15" customHeight="1" x14ac:dyDescent="0.25">
      <c r="U33309" s="104"/>
      <c r="AB33309" s="104"/>
      <c r="AC33309" s="104"/>
      <c r="AF33309" s="104"/>
      <c r="AG33309" s="104"/>
      <c r="AK33309" s="104"/>
      <c r="AL33309" s="104"/>
      <c r="AO33309" s="104"/>
      <c r="AP33309" s="104"/>
    </row>
    <row r="33310" spans="21:42" ht="15" customHeight="1" x14ac:dyDescent="0.25">
      <c r="U33310" s="104"/>
      <c r="AB33310" s="104"/>
      <c r="AC33310" s="104"/>
      <c r="AF33310" s="104"/>
      <c r="AG33310" s="104"/>
      <c r="AK33310" s="104"/>
      <c r="AL33310" s="104"/>
      <c r="AO33310" s="104"/>
      <c r="AP33310" s="104"/>
    </row>
    <row r="33311" spans="21:42" ht="15" customHeight="1" x14ac:dyDescent="0.25">
      <c r="U33311" s="104"/>
      <c r="AB33311" s="104"/>
      <c r="AC33311" s="104"/>
      <c r="AF33311" s="104"/>
      <c r="AG33311" s="104"/>
      <c r="AK33311" s="104"/>
      <c r="AL33311" s="104"/>
      <c r="AO33311" s="104"/>
      <c r="AP33311" s="104"/>
    </row>
    <row r="33312" spans="21:42" ht="15" customHeight="1" x14ac:dyDescent="0.25">
      <c r="U33312" s="104"/>
      <c r="AB33312" s="104"/>
      <c r="AC33312" s="104"/>
      <c r="AF33312" s="104"/>
      <c r="AG33312" s="104"/>
      <c r="AK33312" s="104"/>
      <c r="AL33312" s="104"/>
      <c r="AO33312" s="104"/>
      <c r="AP33312" s="104"/>
    </row>
    <row r="33313" spans="21:42" ht="15" customHeight="1" x14ac:dyDescent="0.25">
      <c r="U33313" s="104"/>
      <c r="AB33313" s="104"/>
      <c r="AC33313" s="104"/>
      <c r="AF33313" s="104"/>
      <c r="AG33313" s="104"/>
      <c r="AK33313" s="104"/>
      <c r="AL33313" s="104"/>
      <c r="AO33313" s="104"/>
      <c r="AP33313" s="104"/>
    </row>
    <row r="33314" spans="21:42" ht="15" customHeight="1" x14ac:dyDescent="0.25">
      <c r="U33314" s="104"/>
      <c r="AB33314" s="104"/>
      <c r="AC33314" s="104"/>
      <c r="AF33314" s="104"/>
      <c r="AG33314" s="104"/>
      <c r="AK33314" s="104"/>
      <c r="AL33314" s="104"/>
      <c r="AO33314" s="104"/>
      <c r="AP33314" s="104"/>
    </row>
    <row r="33315" spans="21:42" ht="15" customHeight="1" x14ac:dyDescent="0.25">
      <c r="U33315" s="104"/>
      <c r="AB33315" s="104"/>
      <c r="AC33315" s="104"/>
      <c r="AF33315" s="104"/>
      <c r="AG33315" s="104"/>
      <c r="AK33315" s="104"/>
      <c r="AL33315" s="104"/>
      <c r="AO33315" s="104"/>
      <c r="AP33315" s="104"/>
    </row>
    <row r="33316" spans="21:42" ht="15" customHeight="1" x14ac:dyDescent="0.25">
      <c r="U33316" s="104"/>
      <c r="AB33316" s="104"/>
      <c r="AC33316" s="104"/>
      <c r="AF33316" s="104"/>
      <c r="AG33316" s="104"/>
      <c r="AK33316" s="104"/>
      <c r="AL33316" s="104"/>
      <c r="AO33316" s="104"/>
      <c r="AP33316" s="104"/>
    </row>
    <row r="33317" spans="21:42" ht="15" customHeight="1" x14ac:dyDescent="0.25">
      <c r="U33317" s="104"/>
      <c r="AB33317" s="104"/>
      <c r="AC33317" s="104"/>
      <c r="AF33317" s="104"/>
      <c r="AG33317" s="104"/>
      <c r="AK33317" s="104"/>
      <c r="AL33317" s="104"/>
      <c r="AO33317" s="104"/>
      <c r="AP33317" s="104"/>
    </row>
    <row r="33318" spans="21:42" ht="15" customHeight="1" x14ac:dyDescent="0.25">
      <c r="U33318" s="104"/>
      <c r="AB33318" s="104"/>
      <c r="AC33318" s="104"/>
      <c r="AF33318" s="104"/>
      <c r="AG33318" s="104"/>
      <c r="AK33318" s="104"/>
      <c r="AL33318" s="104"/>
      <c r="AO33318" s="104"/>
      <c r="AP33318" s="104"/>
    </row>
    <row r="33319" spans="21:42" ht="15" customHeight="1" x14ac:dyDescent="0.25">
      <c r="U33319" s="104"/>
      <c r="AB33319" s="104"/>
      <c r="AC33319" s="104"/>
      <c r="AF33319" s="104"/>
      <c r="AG33319" s="104"/>
      <c r="AK33319" s="104"/>
      <c r="AL33319" s="104"/>
      <c r="AO33319" s="104"/>
      <c r="AP33319" s="104"/>
    </row>
    <row r="33320" spans="21:42" ht="15" customHeight="1" x14ac:dyDescent="0.25">
      <c r="U33320" s="104"/>
      <c r="AB33320" s="104"/>
      <c r="AC33320" s="104"/>
      <c r="AF33320" s="104"/>
      <c r="AG33320" s="104"/>
      <c r="AK33320" s="104"/>
      <c r="AL33320" s="104"/>
      <c r="AO33320" s="104"/>
      <c r="AP33320" s="104"/>
    </row>
    <row r="33321" spans="21:42" ht="15" customHeight="1" x14ac:dyDescent="0.25">
      <c r="U33321" s="104"/>
      <c r="AB33321" s="104"/>
      <c r="AC33321" s="104"/>
      <c r="AF33321" s="104"/>
      <c r="AG33321" s="104"/>
      <c r="AK33321" s="104"/>
      <c r="AL33321" s="104"/>
      <c r="AO33321" s="104"/>
      <c r="AP33321" s="104"/>
    </row>
    <row r="33322" spans="21:42" ht="15" customHeight="1" x14ac:dyDescent="0.25">
      <c r="U33322" s="104"/>
      <c r="AB33322" s="104"/>
      <c r="AC33322" s="104"/>
      <c r="AF33322" s="104"/>
      <c r="AG33322" s="104"/>
      <c r="AK33322" s="104"/>
      <c r="AL33322" s="104"/>
      <c r="AO33322" s="104"/>
      <c r="AP33322" s="104"/>
    </row>
    <row r="33323" spans="21:42" ht="15" customHeight="1" x14ac:dyDescent="0.25">
      <c r="U33323" s="104"/>
      <c r="AB33323" s="104"/>
      <c r="AC33323" s="104"/>
      <c r="AF33323" s="104"/>
      <c r="AG33323" s="104"/>
      <c r="AK33323" s="104"/>
      <c r="AL33323" s="104"/>
      <c r="AO33323" s="104"/>
      <c r="AP33323" s="104"/>
    </row>
    <row r="33324" spans="21:42" ht="15" customHeight="1" x14ac:dyDescent="0.25">
      <c r="U33324" s="104"/>
      <c r="AB33324" s="104"/>
      <c r="AC33324" s="104"/>
      <c r="AF33324" s="104"/>
      <c r="AG33324" s="104"/>
      <c r="AK33324" s="104"/>
      <c r="AL33324" s="104"/>
      <c r="AO33324" s="104"/>
      <c r="AP33324" s="104"/>
    </row>
    <row r="33325" spans="21:42" ht="15" customHeight="1" x14ac:dyDescent="0.25">
      <c r="U33325" s="104"/>
      <c r="AB33325" s="104"/>
      <c r="AC33325" s="104"/>
      <c r="AF33325" s="104"/>
      <c r="AG33325" s="104"/>
      <c r="AK33325" s="104"/>
      <c r="AL33325" s="104"/>
      <c r="AO33325" s="104"/>
      <c r="AP33325" s="104"/>
    </row>
    <row r="33326" spans="21:42" ht="15" customHeight="1" x14ac:dyDescent="0.25">
      <c r="U33326" s="104"/>
      <c r="AB33326" s="104"/>
      <c r="AC33326" s="104"/>
      <c r="AF33326" s="104"/>
      <c r="AG33326" s="104"/>
      <c r="AK33326" s="104"/>
      <c r="AL33326" s="104"/>
      <c r="AO33326" s="104"/>
      <c r="AP33326" s="104"/>
    </row>
    <row r="33327" spans="21:42" ht="15" customHeight="1" x14ac:dyDescent="0.25">
      <c r="U33327" s="104"/>
      <c r="AB33327" s="104"/>
      <c r="AC33327" s="104"/>
      <c r="AF33327" s="104"/>
      <c r="AG33327" s="104"/>
      <c r="AK33327" s="104"/>
      <c r="AL33327" s="104"/>
      <c r="AO33327" s="104"/>
      <c r="AP33327" s="104"/>
    </row>
    <row r="33328" spans="21:42" ht="15" customHeight="1" x14ac:dyDescent="0.25">
      <c r="U33328" s="104"/>
      <c r="AB33328" s="104"/>
      <c r="AC33328" s="104"/>
      <c r="AF33328" s="104"/>
      <c r="AG33328" s="104"/>
      <c r="AK33328" s="104"/>
      <c r="AL33328" s="104"/>
      <c r="AO33328" s="104"/>
      <c r="AP33328" s="104"/>
    </row>
    <row r="33329" spans="21:42" ht="15" customHeight="1" x14ac:dyDescent="0.25">
      <c r="U33329" s="104"/>
      <c r="AB33329" s="104"/>
      <c r="AC33329" s="104"/>
      <c r="AF33329" s="104"/>
      <c r="AG33329" s="104"/>
      <c r="AK33329" s="104"/>
      <c r="AL33329" s="104"/>
      <c r="AO33329" s="104"/>
      <c r="AP33329" s="104"/>
    </row>
    <row r="33330" spans="21:42" ht="15" customHeight="1" x14ac:dyDescent="0.25">
      <c r="U33330" s="104"/>
      <c r="AB33330" s="104"/>
      <c r="AC33330" s="104"/>
      <c r="AF33330" s="104"/>
      <c r="AG33330" s="104"/>
      <c r="AK33330" s="104"/>
      <c r="AL33330" s="104"/>
      <c r="AO33330" s="104"/>
      <c r="AP33330" s="104"/>
    </row>
    <row r="33331" spans="21:42" ht="15" customHeight="1" x14ac:dyDescent="0.25">
      <c r="U33331" s="104"/>
      <c r="AB33331" s="104"/>
      <c r="AC33331" s="104"/>
      <c r="AF33331" s="104"/>
      <c r="AG33331" s="104"/>
      <c r="AK33331" s="104"/>
      <c r="AL33331" s="104"/>
      <c r="AO33331" s="104"/>
      <c r="AP33331" s="104"/>
    </row>
    <row r="33332" spans="21:42" ht="15" customHeight="1" x14ac:dyDescent="0.25">
      <c r="U33332" s="104"/>
      <c r="AB33332" s="104"/>
      <c r="AC33332" s="104"/>
      <c r="AF33332" s="104"/>
      <c r="AG33332" s="104"/>
      <c r="AK33332" s="104"/>
      <c r="AL33332" s="104"/>
      <c r="AO33332" s="104"/>
      <c r="AP33332" s="104"/>
    </row>
    <row r="33333" spans="21:42" ht="15" customHeight="1" x14ac:dyDescent="0.25">
      <c r="U33333" s="104"/>
      <c r="AB33333" s="104"/>
      <c r="AC33333" s="104"/>
      <c r="AF33333" s="104"/>
      <c r="AG33333" s="104"/>
      <c r="AK33333" s="104"/>
      <c r="AL33333" s="104"/>
      <c r="AO33333" s="104"/>
      <c r="AP33333" s="104"/>
    </row>
    <row r="33334" spans="21:42" ht="15" customHeight="1" x14ac:dyDescent="0.25">
      <c r="U33334" s="104"/>
      <c r="AB33334" s="104"/>
      <c r="AC33334" s="104"/>
      <c r="AF33334" s="104"/>
      <c r="AG33334" s="104"/>
      <c r="AK33334" s="104"/>
      <c r="AL33334" s="104"/>
      <c r="AO33334" s="104"/>
      <c r="AP33334" s="104"/>
    </row>
    <row r="33335" spans="21:42" ht="15" customHeight="1" x14ac:dyDescent="0.25">
      <c r="U33335" s="104"/>
      <c r="AB33335" s="104"/>
      <c r="AC33335" s="104"/>
      <c r="AF33335" s="104"/>
      <c r="AG33335" s="104"/>
      <c r="AK33335" s="104"/>
      <c r="AL33335" s="104"/>
      <c r="AO33335" s="104"/>
      <c r="AP33335" s="104"/>
    </row>
    <row r="33336" spans="21:42" ht="15" customHeight="1" x14ac:dyDescent="0.25">
      <c r="U33336" s="104"/>
      <c r="AB33336" s="104"/>
      <c r="AC33336" s="104"/>
      <c r="AF33336" s="104"/>
      <c r="AG33336" s="104"/>
      <c r="AK33336" s="104"/>
      <c r="AL33336" s="104"/>
      <c r="AO33336" s="104"/>
      <c r="AP33336" s="104"/>
    </row>
    <row r="33337" spans="21:42" ht="15" customHeight="1" x14ac:dyDescent="0.25">
      <c r="U33337" s="104"/>
      <c r="AB33337" s="104"/>
      <c r="AC33337" s="104"/>
      <c r="AF33337" s="104"/>
      <c r="AG33337" s="104"/>
      <c r="AK33337" s="104"/>
      <c r="AL33337" s="104"/>
      <c r="AO33337" s="104"/>
      <c r="AP33337" s="104"/>
    </row>
    <row r="33338" spans="21:42" ht="15" customHeight="1" x14ac:dyDescent="0.25">
      <c r="U33338" s="104"/>
      <c r="AB33338" s="104"/>
      <c r="AC33338" s="104"/>
      <c r="AF33338" s="104"/>
      <c r="AG33338" s="104"/>
      <c r="AK33338" s="104"/>
      <c r="AL33338" s="104"/>
      <c r="AO33338" s="104"/>
      <c r="AP33338" s="104"/>
    </row>
    <row r="33339" spans="21:42" ht="15" customHeight="1" x14ac:dyDescent="0.25">
      <c r="U33339" s="104"/>
      <c r="AB33339" s="104"/>
      <c r="AC33339" s="104"/>
      <c r="AF33339" s="104"/>
      <c r="AG33339" s="104"/>
      <c r="AK33339" s="104"/>
      <c r="AL33339" s="104"/>
      <c r="AO33339" s="104"/>
      <c r="AP33339" s="104"/>
    </row>
    <row r="33340" spans="21:42" ht="15" customHeight="1" x14ac:dyDescent="0.25">
      <c r="U33340" s="104"/>
      <c r="AB33340" s="104"/>
      <c r="AC33340" s="104"/>
      <c r="AF33340" s="104"/>
      <c r="AG33340" s="104"/>
      <c r="AK33340" s="104"/>
      <c r="AL33340" s="104"/>
      <c r="AO33340" s="104"/>
      <c r="AP33340" s="104"/>
    </row>
    <row r="33341" spans="21:42" ht="15" customHeight="1" x14ac:dyDescent="0.25">
      <c r="U33341" s="104"/>
      <c r="AB33341" s="104"/>
      <c r="AC33341" s="104"/>
      <c r="AF33341" s="104"/>
      <c r="AG33341" s="104"/>
      <c r="AK33341" s="104"/>
      <c r="AL33341" s="104"/>
      <c r="AO33341" s="104"/>
      <c r="AP33341" s="104"/>
    </row>
    <row r="33342" spans="21:42" ht="15" customHeight="1" x14ac:dyDescent="0.25">
      <c r="U33342" s="104"/>
      <c r="AB33342" s="104"/>
      <c r="AC33342" s="104"/>
      <c r="AF33342" s="104"/>
      <c r="AG33342" s="104"/>
      <c r="AK33342" s="104"/>
      <c r="AL33342" s="104"/>
      <c r="AO33342" s="104"/>
      <c r="AP33342" s="104"/>
    </row>
    <row r="33343" spans="21:42" ht="15" customHeight="1" x14ac:dyDescent="0.25">
      <c r="U33343" s="104"/>
      <c r="AB33343" s="104"/>
      <c r="AC33343" s="104"/>
      <c r="AF33343" s="104"/>
      <c r="AG33343" s="104"/>
      <c r="AK33343" s="104"/>
      <c r="AL33343" s="104"/>
      <c r="AO33343" s="104"/>
      <c r="AP33343" s="104"/>
    </row>
    <row r="33344" spans="21:42" ht="15" customHeight="1" x14ac:dyDescent="0.25">
      <c r="U33344" s="104"/>
      <c r="AB33344" s="104"/>
      <c r="AC33344" s="104"/>
      <c r="AF33344" s="104"/>
      <c r="AG33344" s="104"/>
      <c r="AK33344" s="104"/>
      <c r="AL33344" s="104"/>
      <c r="AO33344" s="104"/>
      <c r="AP33344" s="104"/>
    </row>
    <row r="33345" spans="21:42" ht="15" customHeight="1" x14ac:dyDescent="0.25">
      <c r="U33345" s="104"/>
      <c r="AB33345" s="104"/>
      <c r="AC33345" s="104"/>
      <c r="AF33345" s="104"/>
      <c r="AG33345" s="104"/>
      <c r="AK33345" s="104"/>
      <c r="AL33345" s="104"/>
      <c r="AO33345" s="104"/>
      <c r="AP33345" s="104"/>
    </row>
    <row r="33346" spans="21:42" ht="15" customHeight="1" x14ac:dyDescent="0.25">
      <c r="U33346" s="104"/>
      <c r="AB33346" s="104"/>
      <c r="AC33346" s="104"/>
      <c r="AF33346" s="104"/>
      <c r="AG33346" s="104"/>
      <c r="AK33346" s="104"/>
      <c r="AL33346" s="104"/>
      <c r="AO33346" s="104"/>
      <c r="AP33346" s="104"/>
    </row>
    <row r="33347" spans="21:42" ht="15" customHeight="1" x14ac:dyDescent="0.25">
      <c r="U33347" s="104"/>
      <c r="AB33347" s="104"/>
      <c r="AC33347" s="104"/>
      <c r="AF33347" s="104"/>
      <c r="AG33347" s="104"/>
      <c r="AK33347" s="104"/>
      <c r="AL33347" s="104"/>
      <c r="AO33347" s="104"/>
      <c r="AP33347" s="104"/>
    </row>
    <row r="33348" spans="21:42" ht="15" customHeight="1" x14ac:dyDescent="0.25">
      <c r="U33348" s="104"/>
      <c r="AB33348" s="104"/>
      <c r="AC33348" s="104"/>
      <c r="AF33348" s="104"/>
      <c r="AG33348" s="104"/>
      <c r="AK33348" s="104"/>
      <c r="AL33348" s="104"/>
      <c r="AO33348" s="104"/>
      <c r="AP33348" s="104"/>
    </row>
    <row r="33349" spans="21:42" ht="15" customHeight="1" x14ac:dyDescent="0.25">
      <c r="U33349" s="104"/>
      <c r="AB33349" s="104"/>
      <c r="AC33349" s="104"/>
      <c r="AF33349" s="104"/>
      <c r="AG33349" s="104"/>
      <c r="AK33349" s="104"/>
      <c r="AL33349" s="104"/>
      <c r="AO33349" s="104"/>
      <c r="AP33349" s="104"/>
    </row>
    <row r="33350" spans="21:42" ht="15" customHeight="1" x14ac:dyDescent="0.25">
      <c r="U33350" s="104"/>
      <c r="AB33350" s="104"/>
      <c r="AC33350" s="104"/>
      <c r="AF33350" s="104"/>
      <c r="AG33350" s="104"/>
      <c r="AK33350" s="104"/>
      <c r="AL33350" s="104"/>
      <c r="AO33350" s="104"/>
      <c r="AP33350" s="104"/>
    </row>
    <row r="33351" spans="21:42" ht="15" customHeight="1" x14ac:dyDescent="0.25">
      <c r="U33351" s="104"/>
      <c r="AB33351" s="104"/>
      <c r="AC33351" s="104"/>
      <c r="AF33351" s="104"/>
      <c r="AG33351" s="104"/>
      <c r="AK33351" s="104"/>
      <c r="AL33351" s="104"/>
      <c r="AO33351" s="104"/>
      <c r="AP33351" s="104"/>
    </row>
    <row r="33352" spans="21:42" ht="15" customHeight="1" x14ac:dyDescent="0.25">
      <c r="U33352" s="104"/>
      <c r="AB33352" s="104"/>
      <c r="AC33352" s="104"/>
      <c r="AF33352" s="104"/>
      <c r="AG33352" s="104"/>
      <c r="AK33352" s="104"/>
      <c r="AL33352" s="104"/>
      <c r="AO33352" s="104"/>
      <c r="AP33352" s="104"/>
    </row>
    <row r="33353" spans="21:42" ht="15" customHeight="1" x14ac:dyDescent="0.25">
      <c r="U33353" s="104"/>
      <c r="AB33353" s="104"/>
      <c r="AC33353" s="104"/>
      <c r="AF33353" s="104"/>
      <c r="AG33353" s="104"/>
      <c r="AK33353" s="104"/>
      <c r="AL33353" s="104"/>
      <c r="AO33353" s="104"/>
      <c r="AP33353" s="104"/>
    </row>
    <row r="33354" spans="21:42" ht="15" customHeight="1" x14ac:dyDescent="0.25">
      <c r="U33354" s="104"/>
      <c r="AB33354" s="104"/>
      <c r="AC33354" s="104"/>
      <c r="AF33354" s="104"/>
      <c r="AG33354" s="104"/>
      <c r="AK33354" s="104"/>
      <c r="AL33354" s="104"/>
      <c r="AO33354" s="104"/>
      <c r="AP33354" s="104"/>
    </row>
    <row r="33355" spans="21:42" ht="15" customHeight="1" x14ac:dyDescent="0.25">
      <c r="U33355" s="104"/>
      <c r="AB33355" s="104"/>
      <c r="AC33355" s="104"/>
      <c r="AF33355" s="104"/>
      <c r="AG33355" s="104"/>
      <c r="AK33355" s="104"/>
      <c r="AL33355" s="104"/>
      <c r="AO33355" s="104"/>
      <c r="AP33355" s="104"/>
    </row>
    <row r="33356" spans="21:42" ht="15" customHeight="1" x14ac:dyDescent="0.25">
      <c r="U33356" s="104"/>
      <c r="AB33356" s="104"/>
      <c r="AC33356" s="104"/>
      <c r="AF33356" s="104"/>
      <c r="AG33356" s="104"/>
      <c r="AK33356" s="104"/>
      <c r="AL33356" s="104"/>
      <c r="AO33356" s="104"/>
      <c r="AP33356" s="104"/>
    </row>
    <row r="33357" spans="21:42" ht="15" customHeight="1" x14ac:dyDescent="0.25">
      <c r="U33357" s="104"/>
      <c r="AB33357" s="104"/>
      <c r="AC33357" s="104"/>
      <c r="AF33357" s="104"/>
      <c r="AG33357" s="104"/>
      <c r="AK33357" s="104"/>
      <c r="AL33357" s="104"/>
      <c r="AO33357" s="104"/>
      <c r="AP33357" s="104"/>
    </row>
    <row r="33358" spans="21:42" ht="15" customHeight="1" x14ac:dyDescent="0.25">
      <c r="U33358" s="104"/>
      <c r="AB33358" s="104"/>
      <c r="AC33358" s="104"/>
      <c r="AF33358" s="104"/>
      <c r="AG33358" s="104"/>
      <c r="AK33358" s="104"/>
      <c r="AL33358" s="104"/>
      <c r="AO33358" s="104"/>
      <c r="AP33358" s="104"/>
    </row>
    <row r="33359" spans="21:42" ht="15" customHeight="1" x14ac:dyDescent="0.25">
      <c r="U33359" s="104"/>
      <c r="AB33359" s="104"/>
      <c r="AC33359" s="104"/>
      <c r="AF33359" s="104"/>
      <c r="AG33359" s="104"/>
      <c r="AK33359" s="104"/>
      <c r="AL33359" s="104"/>
      <c r="AO33359" s="104"/>
      <c r="AP33359" s="104"/>
    </row>
    <row r="33360" spans="21:42" ht="15" customHeight="1" x14ac:dyDescent="0.25">
      <c r="U33360" s="104"/>
      <c r="AB33360" s="104"/>
      <c r="AC33360" s="104"/>
      <c r="AF33360" s="104"/>
      <c r="AG33360" s="104"/>
      <c r="AK33360" s="104"/>
      <c r="AL33360" s="104"/>
      <c r="AO33360" s="104"/>
      <c r="AP33360" s="104"/>
    </row>
    <row r="33361" spans="21:42" ht="15" customHeight="1" x14ac:dyDescent="0.25">
      <c r="U33361" s="104"/>
      <c r="AB33361" s="104"/>
      <c r="AC33361" s="104"/>
      <c r="AF33361" s="104"/>
      <c r="AG33361" s="104"/>
      <c r="AK33361" s="104"/>
      <c r="AL33361" s="104"/>
      <c r="AO33361" s="104"/>
      <c r="AP33361" s="104"/>
    </row>
    <row r="33362" spans="21:42" ht="15" customHeight="1" x14ac:dyDescent="0.25">
      <c r="U33362" s="104"/>
      <c r="AB33362" s="104"/>
      <c r="AC33362" s="104"/>
      <c r="AF33362" s="104"/>
      <c r="AG33362" s="104"/>
      <c r="AK33362" s="104"/>
      <c r="AL33362" s="104"/>
      <c r="AO33362" s="104"/>
      <c r="AP33362" s="104"/>
    </row>
    <row r="33363" spans="21:42" ht="15" customHeight="1" x14ac:dyDescent="0.25">
      <c r="U33363" s="104"/>
      <c r="AB33363" s="104"/>
      <c r="AC33363" s="104"/>
      <c r="AF33363" s="104"/>
      <c r="AG33363" s="104"/>
      <c r="AK33363" s="104"/>
      <c r="AL33363" s="104"/>
      <c r="AO33363" s="104"/>
      <c r="AP33363" s="104"/>
    </row>
    <row r="33364" spans="21:42" ht="15" customHeight="1" x14ac:dyDescent="0.25">
      <c r="U33364" s="104"/>
      <c r="AB33364" s="104"/>
      <c r="AC33364" s="104"/>
      <c r="AF33364" s="104"/>
      <c r="AG33364" s="104"/>
      <c r="AK33364" s="104"/>
      <c r="AL33364" s="104"/>
      <c r="AO33364" s="104"/>
      <c r="AP33364" s="104"/>
    </row>
    <row r="33365" spans="21:42" ht="15" customHeight="1" x14ac:dyDescent="0.25">
      <c r="U33365" s="104"/>
      <c r="AB33365" s="104"/>
      <c r="AC33365" s="104"/>
      <c r="AF33365" s="104"/>
      <c r="AG33365" s="104"/>
      <c r="AK33365" s="104"/>
      <c r="AL33365" s="104"/>
      <c r="AO33365" s="104"/>
      <c r="AP33365" s="104"/>
    </row>
    <row r="33366" spans="21:42" ht="15" customHeight="1" x14ac:dyDescent="0.25">
      <c r="U33366" s="104"/>
      <c r="AB33366" s="104"/>
      <c r="AC33366" s="104"/>
      <c r="AF33366" s="104"/>
      <c r="AG33366" s="104"/>
      <c r="AK33366" s="104"/>
      <c r="AL33366" s="104"/>
      <c r="AO33366" s="104"/>
      <c r="AP33366" s="104"/>
    </row>
    <row r="33367" spans="21:42" ht="15" customHeight="1" x14ac:dyDescent="0.25">
      <c r="U33367" s="104"/>
      <c r="AB33367" s="104"/>
      <c r="AC33367" s="104"/>
      <c r="AF33367" s="104"/>
      <c r="AG33367" s="104"/>
      <c r="AK33367" s="104"/>
      <c r="AL33367" s="104"/>
      <c r="AO33367" s="104"/>
      <c r="AP33367" s="104"/>
    </row>
    <row r="33368" spans="21:42" ht="15" customHeight="1" x14ac:dyDescent="0.25">
      <c r="U33368" s="104"/>
      <c r="AB33368" s="104"/>
      <c r="AC33368" s="104"/>
      <c r="AF33368" s="104"/>
      <c r="AG33368" s="104"/>
      <c r="AK33368" s="104"/>
      <c r="AL33368" s="104"/>
      <c r="AO33368" s="104"/>
      <c r="AP33368" s="104"/>
    </row>
    <row r="33369" spans="21:42" ht="15" customHeight="1" x14ac:dyDescent="0.25">
      <c r="U33369" s="104"/>
      <c r="AB33369" s="104"/>
      <c r="AC33369" s="104"/>
      <c r="AF33369" s="104"/>
      <c r="AG33369" s="104"/>
      <c r="AK33369" s="104"/>
      <c r="AL33369" s="104"/>
      <c r="AO33369" s="104"/>
      <c r="AP33369" s="104"/>
    </row>
    <row r="33370" spans="21:42" ht="15" customHeight="1" x14ac:dyDescent="0.25">
      <c r="U33370" s="104"/>
      <c r="AB33370" s="104"/>
      <c r="AC33370" s="104"/>
      <c r="AF33370" s="104"/>
      <c r="AG33370" s="104"/>
      <c r="AK33370" s="104"/>
      <c r="AL33370" s="104"/>
      <c r="AO33370" s="104"/>
      <c r="AP33370" s="104"/>
    </row>
    <row r="33371" spans="21:42" ht="15" customHeight="1" x14ac:dyDescent="0.25">
      <c r="U33371" s="104"/>
      <c r="AB33371" s="104"/>
      <c r="AC33371" s="104"/>
      <c r="AF33371" s="104"/>
      <c r="AG33371" s="104"/>
      <c r="AK33371" s="104"/>
      <c r="AL33371" s="104"/>
      <c r="AO33371" s="104"/>
      <c r="AP33371" s="104"/>
    </row>
    <row r="33372" spans="21:42" ht="15" customHeight="1" x14ac:dyDescent="0.25">
      <c r="U33372" s="104"/>
      <c r="AB33372" s="104"/>
      <c r="AC33372" s="104"/>
      <c r="AF33372" s="104"/>
      <c r="AG33372" s="104"/>
      <c r="AK33372" s="104"/>
      <c r="AL33372" s="104"/>
      <c r="AO33372" s="104"/>
      <c r="AP33372" s="104"/>
    </row>
    <row r="33373" spans="21:42" ht="15" customHeight="1" x14ac:dyDescent="0.25">
      <c r="U33373" s="104"/>
      <c r="AB33373" s="104"/>
      <c r="AC33373" s="104"/>
      <c r="AF33373" s="104"/>
      <c r="AG33373" s="104"/>
      <c r="AK33373" s="104"/>
      <c r="AL33373" s="104"/>
      <c r="AO33373" s="104"/>
      <c r="AP33373" s="104"/>
    </row>
    <row r="33374" spans="21:42" ht="15" customHeight="1" x14ac:dyDescent="0.25">
      <c r="U33374" s="104"/>
      <c r="AB33374" s="104"/>
      <c r="AC33374" s="104"/>
      <c r="AF33374" s="104"/>
      <c r="AG33374" s="104"/>
      <c r="AK33374" s="104"/>
      <c r="AL33374" s="104"/>
      <c r="AO33374" s="104"/>
      <c r="AP33374" s="104"/>
    </row>
    <row r="33375" spans="21:42" ht="15" customHeight="1" x14ac:dyDescent="0.25">
      <c r="U33375" s="104"/>
      <c r="AB33375" s="104"/>
      <c r="AC33375" s="104"/>
      <c r="AF33375" s="104"/>
      <c r="AG33375" s="104"/>
      <c r="AK33375" s="104"/>
      <c r="AL33375" s="104"/>
      <c r="AO33375" s="104"/>
      <c r="AP33375" s="104"/>
    </row>
    <row r="33376" spans="21:42" ht="15" customHeight="1" x14ac:dyDescent="0.25">
      <c r="U33376" s="104"/>
      <c r="AB33376" s="104"/>
      <c r="AC33376" s="104"/>
      <c r="AF33376" s="104"/>
      <c r="AG33376" s="104"/>
      <c r="AK33376" s="104"/>
      <c r="AL33376" s="104"/>
      <c r="AO33376" s="104"/>
      <c r="AP33376" s="104"/>
    </row>
    <row r="33377" spans="21:42" ht="15" customHeight="1" x14ac:dyDescent="0.25">
      <c r="U33377" s="104"/>
      <c r="AB33377" s="104"/>
      <c r="AC33377" s="104"/>
      <c r="AF33377" s="104"/>
      <c r="AG33377" s="104"/>
      <c r="AK33377" s="104"/>
      <c r="AL33377" s="104"/>
      <c r="AO33377" s="104"/>
      <c r="AP33377" s="104"/>
    </row>
    <row r="33378" spans="21:42" ht="15" customHeight="1" x14ac:dyDescent="0.25">
      <c r="U33378" s="104"/>
      <c r="AB33378" s="104"/>
      <c r="AC33378" s="104"/>
      <c r="AF33378" s="104"/>
      <c r="AG33378" s="104"/>
      <c r="AK33378" s="104"/>
      <c r="AL33378" s="104"/>
      <c r="AO33378" s="104"/>
      <c r="AP33378" s="104"/>
    </row>
    <row r="33379" spans="21:42" ht="15" customHeight="1" x14ac:dyDescent="0.25">
      <c r="U33379" s="104"/>
      <c r="AB33379" s="104"/>
      <c r="AC33379" s="104"/>
      <c r="AF33379" s="104"/>
      <c r="AG33379" s="104"/>
      <c r="AK33379" s="104"/>
      <c r="AL33379" s="104"/>
      <c r="AO33379" s="104"/>
      <c r="AP33379" s="104"/>
    </row>
    <row r="33380" spans="21:42" ht="15" customHeight="1" x14ac:dyDescent="0.25">
      <c r="U33380" s="104"/>
      <c r="AB33380" s="104"/>
      <c r="AC33380" s="104"/>
      <c r="AF33380" s="104"/>
      <c r="AG33380" s="104"/>
      <c r="AK33380" s="104"/>
      <c r="AL33380" s="104"/>
      <c r="AO33380" s="104"/>
      <c r="AP33380" s="104"/>
    </row>
    <row r="33381" spans="21:42" ht="15" customHeight="1" x14ac:dyDescent="0.25">
      <c r="U33381" s="104"/>
      <c r="AB33381" s="104"/>
      <c r="AC33381" s="104"/>
      <c r="AF33381" s="104"/>
      <c r="AG33381" s="104"/>
      <c r="AK33381" s="104"/>
      <c r="AL33381" s="104"/>
      <c r="AO33381" s="104"/>
      <c r="AP33381" s="104"/>
    </row>
    <row r="33382" spans="21:42" ht="15" customHeight="1" x14ac:dyDescent="0.25">
      <c r="U33382" s="104"/>
      <c r="AB33382" s="104"/>
      <c r="AC33382" s="104"/>
      <c r="AF33382" s="104"/>
      <c r="AG33382" s="104"/>
      <c r="AK33382" s="104"/>
      <c r="AL33382" s="104"/>
      <c r="AO33382" s="104"/>
      <c r="AP33382" s="104"/>
    </row>
    <row r="33383" spans="21:42" ht="15" customHeight="1" x14ac:dyDescent="0.25">
      <c r="U33383" s="104"/>
      <c r="AB33383" s="104"/>
      <c r="AC33383" s="104"/>
      <c r="AF33383" s="104"/>
      <c r="AG33383" s="104"/>
      <c r="AK33383" s="104"/>
      <c r="AL33383" s="104"/>
      <c r="AO33383" s="104"/>
      <c r="AP33383" s="104"/>
    </row>
    <row r="33384" spans="21:42" ht="15" customHeight="1" x14ac:dyDescent="0.25">
      <c r="U33384" s="104"/>
      <c r="AB33384" s="104"/>
      <c r="AC33384" s="104"/>
      <c r="AF33384" s="104"/>
      <c r="AG33384" s="104"/>
      <c r="AK33384" s="104"/>
      <c r="AL33384" s="104"/>
      <c r="AO33384" s="104"/>
      <c r="AP33384" s="104"/>
    </row>
    <row r="33385" spans="21:42" ht="15" customHeight="1" x14ac:dyDescent="0.25">
      <c r="U33385" s="104"/>
      <c r="AB33385" s="104"/>
      <c r="AC33385" s="104"/>
      <c r="AF33385" s="104"/>
      <c r="AG33385" s="104"/>
      <c r="AK33385" s="104"/>
      <c r="AL33385" s="104"/>
      <c r="AO33385" s="104"/>
      <c r="AP33385" s="104"/>
    </row>
    <row r="33386" spans="21:42" ht="15" customHeight="1" x14ac:dyDescent="0.25">
      <c r="U33386" s="104"/>
      <c r="AB33386" s="104"/>
      <c r="AC33386" s="104"/>
      <c r="AF33386" s="104"/>
      <c r="AG33386" s="104"/>
      <c r="AK33386" s="104"/>
      <c r="AL33386" s="104"/>
      <c r="AO33386" s="104"/>
      <c r="AP33386" s="104"/>
    </row>
    <row r="33387" spans="21:42" ht="15" customHeight="1" x14ac:dyDescent="0.25">
      <c r="U33387" s="104"/>
      <c r="AB33387" s="104"/>
      <c r="AC33387" s="104"/>
      <c r="AF33387" s="104"/>
      <c r="AG33387" s="104"/>
      <c r="AK33387" s="104"/>
      <c r="AL33387" s="104"/>
      <c r="AO33387" s="104"/>
      <c r="AP33387" s="104"/>
    </row>
    <row r="33388" spans="21:42" ht="15" customHeight="1" x14ac:dyDescent="0.25">
      <c r="U33388" s="104"/>
      <c r="AB33388" s="104"/>
      <c r="AC33388" s="104"/>
      <c r="AF33388" s="104"/>
      <c r="AG33388" s="104"/>
      <c r="AK33388" s="104"/>
      <c r="AL33388" s="104"/>
      <c r="AO33388" s="104"/>
      <c r="AP33388" s="104"/>
    </row>
    <row r="33389" spans="21:42" ht="15" customHeight="1" x14ac:dyDescent="0.25">
      <c r="U33389" s="104"/>
      <c r="AB33389" s="104"/>
      <c r="AC33389" s="104"/>
      <c r="AF33389" s="104"/>
      <c r="AG33389" s="104"/>
      <c r="AK33389" s="104"/>
      <c r="AL33389" s="104"/>
      <c r="AO33389" s="104"/>
      <c r="AP33389" s="104"/>
    </row>
    <row r="33390" spans="21:42" ht="15" customHeight="1" x14ac:dyDescent="0.25">
      <c r="U33390" s="104"/>
      <c r="AB33390" s="104"/>
      <c r="AC33390" s="104"/>
      <c r="AF33390" s="104"/>
      <c r="AG33390" s="104"/>
      <c r="AK33390" s="104"/>
      <c r="AL33390" s="104"/>
      <c r="AO33390" s="104"/>
      <c r="AP33390" s="104"/>
    </row>
    <row r="33391" spans="21:42" ht="15" customHeight="1" x14ac:dyDescent="0.25">
      <c r="U33391" s="104"/>
      <c r="AB33391" s="104"/>
      <c r="AC33391" s="104"/>
      <c r="AF33391" s="104"/>
      <c r="AG33391" s="104"/>
      <c r="AK33391" s="104"/>
      <c r="AL33391" s="104"/>
      <c r="AO33391" s="104"/>
      <c r="AP33391" s="104"/>
    </row>
    <row r="33392" spans="21:42" ht="15" customHeight="1" x14ac:dyDescent="0.25">
      <c r="U33392" s="104"/>
      <c r="AB33392" s="104"/>
      <c r="AC33392" s="104"/>
      <c r="AF33392" s="104"/>
      <c r="AG33392" s="104"/>
      <c r="AK33392" s="104"/>
      <c r="AL33392" s="104"/>
      <c r="AO33392" s="104"/>
      <c r="AP33392" s="104"/>
    </row>
    <row r="33393" spans="21:42" ht="15" customHeight="1" x14ac:dyDescent="0.25">
      <c r="U33393" s="104"/>
      <c r="AB33393" s="104"/>
      <c r="AC33393" s="104"/>
      <c r="AF33393" s="104"/>
      <c r="AG33393" s="104"/>
      <c r="AK33393" s="104"/>
      <c r="AL33393" s="104"/>
      <c r="AO33393" s="104"/>
      <c r="AP33393" s="104"/>
    </row>
    <row r="33394" spans="21:42" ht="15" customHeight="1" x14ac:dyDescent="0.25">
      <c r="U33394" s="104"/>
      <c r="AB33394" s="104"/>
      <c r="AC33394" s="104"/>
      <c r="AF33394" s="104"/>
      <c r="AG33394" s="104"/>
      <c r="AK33394" s="104"/>
      <c r="AL33394" s="104"/>
      <c r="AO33394" s="104"/>
      <c r="AP33394" s="104"/>
    </row>
    <row r="33395" spans="21:42" ht="15" customHeight="1" x14ac:dyDescent="0.25">
      <c r="U33395" s="104"/>
      <c r="AB33395" s="104"/>
      <c r="AC33395" s="104"/>
      <c r="AF33395" s="104"/>
      <c r="AG33395" s="104"/>
      <c r="AK33395" s="104"/>
      <c r="AL33395" s="104"/>
      <c r="AO33395" s="104"/>
      <c r="AP33395" s="104"/>
    </row>
    <row r="33396" spans="21:42" ht="15" customHeight="1" x14ac:dyDescent="0.25">
      <c r="U33396" s="104"/>
      <c r="AB33396" s="104"/>
      <c r="AC33396" s="104"/>
      <c r="AF33396" s="104"/>
      <c r="AG33396" s="104"/>
      <c r="AK33396" s="104"/>
      <c r="AL33396" s="104"/>
      <c r="AO33396" s="104"/>
      <c r="AP33396" s="104"/>
    </row>
    <row r="33397" spans="21:42" ht="15" customHeight="1" x14ac:dyDescent="0.25">
      <c r="U33397" s="104"/>
      <c r="AB33397" s="104"/>
      <c r="AC33397" s="104"/>
      <c r="AF33397" s="104"/>
      <c r="AG33397" s="104"/>
      <c r="AK33397" s="104"/>
      <c r="AL33397" s="104"/>
      <c r="AO33397" s="104"/>
      <c r="AP33397" s="104"/>
    </row>
    <row r="33398" spans="21:42" ht="15" customHeight="1" x14ac:dyDescent="0.25">
      <c r="U33398" s="104"/>
      <c r="AB33398" s="104"/>
      <c r="AC33398" s="104"/>
      <c r="AF33398" s="104"/>
      <c r="AG33398" s="104"/>
      <c r="AK33398" s="104"/>
      <c r="AL33398" s="104"/>
      <c r="AO33398" s="104"/>
      <c r="AP33398" s="104"/>
    </row>
    <row r="33399" spans="21:42" ht="15" customHeight="1" x14ac:dyDescent="0.25">
      <c r="U33399" s="104"/>
      <c r="AB33399" s="104"/>
      <c r="AC33399" s="104"/>
      <c r="AF33399" s="104"/>
      <c r="AG33399" s="104"/>
      <c r="AK33399" s="104"/>
      <c r="AL33399" s="104"/>
      <c r="AO33399" s="104"/>
      <c r="AP33399" s="104"/>
    </row>
    <row r="33400" spans="21:42" ht="15" customHeight="1" x14ac:dyDescent="0.25">
      <c r="U33400" s="104"/>
      <c r="AB33400" s="104"/>
      <c r="AC33400" s="104"/>
      <c r="AF33400" s="104"/>
      <c r="AG33400" s="104"/>
      <c r="AK33400" s="104"/>
      <c r="AL33400" s="104"/>
      <c r="AO33400" s="104"/>
      <c r="AP33400" s="104"/>
    </row>
    <row r="33401" spans="21:42" ht="15" customHeight="1" x14ac:dyDescent="0.25">
      <c r="U33401" s="104"/>
      <c r="AB33401" s="104"/>
      <c r="AC33401" s="104"/>
      <c r="AF33401" s="104"/>
      <c r="AG33401" s="104"/>
      <c r="AK33401" s="104"/>
      <c r="AL33401" s="104"/>
      <c r="AO33401" s="104"/>
      <c r="AP33401" s="104"/>
    </row>
    <row r="33402" spans="21:42" ht="15" customHeight="1" x14ac:dyDescent="0.25">
      <c r="U33402" s="104"/>
      <c r="AB33402" s="104"/>
      <c r="AC33402" s="104"/>
      <c r="AF33402" s="104"/>
      <c r="AG33402" s="104"/>
      <c r="AK33402" s="104"/>
      <c r="AL33402" s="104"/>
      <c r="AO33402" s="104"/>
      <c r="AP33402" s="104"/>
    </row>
    <row r="33403" spans="21:42" ht="15" customHeight="1" x14ac:dyDescent="0.25">
      <c r="U33403" s="104"/>
      <c r="AB33403" s="104"/>
      <c r="AC33403" s="104"/>
      <c r="AF33403" s="104"/>
      <c r="AG33403" s="104"/>
      <c r="AK33403" s="104"/>
      <c r="AL33403" s="104"/>
      <c r="AO33403" s="104"/>
      <c r="AP33403" s="104"/>
    </row>
    <row r="33404" spans="21:42" ht="15" customHeight="1" x14ac:dyDescent="0.25">
      <c r="U33404" s="104"/>
      <c r="AB33404" s="104"/>
      <c r="AC33404" s="104"/>
      <c r="AF33404" s="104"/>
      <c r="AG33404" s="104"/>
      <c r="AK33404" s="104"/>
      <c r="AL33404" s="104"/>
      <c r="AO33404" s="104"/>
      <c r="AP33404" s="104"/>
    </row>
    <row r="33405" spans="21:42" ht="15" customHeight="1" x14ac:dyDescent="0.25">
      <c r="U33405" s="104"/>
      <c r="AB33405" s="104"/>
      <c r="AC33405" s="104"/>
      <c r="AF33405" s="104"/>
      <c r="AG33405" s="104"/>
      <c r="AK33405" s="104"/>
      <c r="AL33405" s="104"/>
      <c r="AO33405" s="104"/>
      <c r="AP33405" s="104"/>
    </row>
    <row r="33406" spans="21:42" ht="15" customHeight="1" x14ac:dyDescent="0.25">
      <c r="U33406" s="104"/>
      <c r="AB33406" s="104"/>
      <c r="AC33406" s="104"/>
      <c r="AF33406" s="104"/>
      <c r="AG33406" s="104"/>
      <c r="AK33406" s="104"/>
      <c r="AL33406" s="104"/>
      <c r="AO33406" s="104"/>
      <c r="AP33406" s="104"/>
    </row>
    <row r="33407" spans="21:42" ht="15" customHeight="1" x14ac:dyDescent="0.25">
      <c r="U33407" s="104"/>
      <c r="AB33407" s="104"/>
      <c r="AC33407" s="104"/>
      <c r="AF33407" s="104"/>
      <c r="AG33407" s="104"/>
      <c r="AK33407" s="104"/>
      <c r="AL33407" s="104"/>
      <c r="AO33407" s="104"/>
      <c r="AP33407" s="104"/>
    </row>
    <row r="33408" spans="21:42" ht="15" customHeight="1" x14ac:dyDescent="0.25">
      <c r="U33408" s="104"/>
      <c r="AB33408" s="104"/>
      <c r="AC33408" s="104"/>
      <c r="AF33408" s="104"/>
      <c r="AG33408" s="104"/>
      <c r="AK33408" s="104"/>
      <c r="AL33408" s="104"/>
      <c r="AO33408" s="104"/>
      <c r="AP33408" s="104"/>
    </row>
    <row r="33409" spans="21:42" ht="15" customHeight="1" x14ac:dyDescent="0.25">
      <c r="U33409" s="104"/>
      <c r="AB33409" s="104"/>
      <c r="AC33409" s="104"/>
      <c r="AF33409" s="104"/>
      <c r="AG33409" s="104"/>
      <c r="AK33409" s="104"/>
      <c r="AL33409" s="104"/>
      <c r="AO33409" s="104"/>
      <c r="AP33409" s="104"/>
    </row>
    <row r="33410" spans="21:42" ht="15" customHeight="1" x14ac:dyDescent="0.25">
      <c r="U33410" s="104"/>
      <c r="AB33410" s="104"/>
      <c r="AC33410" s="104"/>
      <c r="AF33410" s="104"/>
      <c r="AG33410" s="104"/>
      <c r="AK33410" s="104"/>
      <c r="AL33410" s="104"/>
      <c r="AO33410" s="104"/>
      <c r="AP33410" s="104"/>
    </row>
    <row r="33411" spans="21:42" ht="15" customHeight="1" x14ac:dyDescent="0.25">
      <c r="U33411" s="104"/>
      <c r="AB33411" s="104"/>
      <c r="AC33411" s="104"/>
      <c r="AF33411" s="104"/>
      <c r="AG33411" s="104"/>
      <c r="AK33411" s="104"/>
      <c r="AL33411" s="104"/>
      <c r="AO33411" s="104"/>
      <c r="AP33411" s="104"/>
    </row>
    <row r="33412" spans="21:42" ht="15" customHeight="1" x14ac:dyDescent="0.25">
      <c r="U33412" s="104"/>
      <c r="AB33412" s="104"/>
      <c r="AC33412" s="104"/>
      <c r="AF33412" s="104"/>
      <c r="AG33412" s="104"/>
      <c r="AK33412" s="104"/>
      <c r="AL33412" s="104"/>
      <c r="AO33412" s="104"/>
      <c r="AP33412" s="104"/>
    </row>
    <row r="33413" spans="21:42" ht="15" customHeight="1" x14ac:dyDescent="0.25">
      <c r="U33413" s="104"/>
      <c r="AB33413" s="104"/>
      <c r="AC33413" s="104"/>
      <c r="AF33413" s="104"/>
      <c r="AG33413" s="104"/>
      <c r="AK33413" s="104"/>
      <c r="AL33413" s="104"/>
      <c r="AO33413" s="104"/>
      <c r="AP33413" s="104"/>
    </row>
    <row r="33414" spans="21:42" ht="15" customHeight="1" x14ac:dyDescent="0.25">
      <c r="U33414" s="104"/>
      <c r="AB33414" s="104"/>
      <c r="AC33414" s="104"/>
      <c r="AF33414" s="104"/>
      <c r="AG33414" s="104"/>
      <c r="AK33414" s="104"/>
      <c r="AL33414" s="104"/>
      <c r="AO33414" s="104"/>
      <c r="AP33414" s="104"/>
    </row>
    <row r="33415" spans="21:42" ht="15" customHeight="1" x14ac:dyDescent="0.25">
      <c r="U33415" s="104"/>
      <c r="AB33415" s="104"/>
      <c r="AC33415" s="104"/>
      <c r="AF33415" s="104"/>
      <c r="AG33415" s="104"/>
      <c r="AK33415" s="104"/>
      <c r="AL33415" s="104"/>
      <c r="AO33415" s="104"/>
      <c r="AP33415" s="104"/>
    </row>
    <row r="33416" spans="21:42" ht="15" customHeight="1" x14ac:dyDescent="0.25">
      <c r="U33416" s="104"/>
      <c r="AB33416" s="104"/>
      <c r="AC33416" s="104"/>
      <c r="AF33416" s="104"/>
      <c r="AG33416" s="104"/>
      <c r="AK33416" s="104"/>
      <c r="AL33416" s="104"/>
      <c r="AO33416" s="104"/>
      <c r="AP33416" s="104"/>
    </row>
    <row r="33417" spans="21:42" ht="15" customHeight="1" x14ac:dyDescent="0.25">
      <c r="U33417" s="104"/>
      <c r="AB33417" s="104"/>
      <c r="AC33417" s="104"/>
      <c r="AF33417" s="104"/>
      <c r="AG33417" s="104"/>
      <c r="AK33417" s="104"/>
      <c r="AL33417" s="104"/>
      <c r="AO33417" s="104"/>
      <c r="AP33417" s="104"/>
    </row>
    <row r="33418" spans="21:42" ht="15" customHeight="1" x14ac:dyDescent="0.25">
      <c r="U33418" s="104"/>
      <c r="AB33418" s="104"/>
      <c r="AC33418" s="104"/>
      <c r="AF33418" s="104"/>
      <c r="AG33418" s="104"/>
      <c r="AK33418" s="104"/>
      <c r="AL33418" s="104"/>
      <c r="AO33418" s="104"/>
      <c r="AP33418" s="104"/>
    </row>
    <row r="33419" spans="21:42" ht="15" customHeight="1" x14ac:dyDescent="0.25">
      <c r="U33419" s="104"/>
      <c r="AB33419" s="104"/>
      <c r="AC33419" s="104"/>
      <c r="AF33419" s="104"/>
      <c r="AG33419" s="104"/>
      <c r="AK33419" s="104"/>
      <c r="AL33419" s="104"/>
      <c r="AO33419" s="104"/>
      <c r="AP33419" s="104"/>
    </row>
    <row r="33420" spans="21:42" ht="15" customHeight="1" x14ac:dyDescent="0.25">
      <c r="U33420" s="104"/>
      <c r="AB33420" s="104"/>
      <c r="AC33420" s="104"/>
      <c r="AF33420" s="104"/>
      <c r="AG33420" s="104"/>
      <c r="AK33420" s="104"/>
      <c r="AL33420" s="104"/>
      <c r="AO33420" s="104"/>
      <c r="AP33420" s="104"/>
    </row>
    <row r="33421" spans="21:42" ht="15" customHeight="1" x14ac:dyDescent="0.25">
      <c r="U33421" s="104"/>
      <c r="AB33421" s="104"/>
      <c r="AC33421" s="104"/>
      <c r="AF33421" s="104"/>
      <c r="AG33421" s="104"/>
      <c r="AK33421" s="104"/>
      <c r="AL33421" s="104"/>
      <c r="AO33421" s="104"/>
      <c r="AP33421" s="104"/>
    </row>
    <row r="33422" spans="21:42" ht="15" customHeight="1" x14ac:dyDescent="0.25">
      <c r="U33422" s="104"/>
      <c r="AB33422" s="104"/>
      <c r="AC33422" s="104"/>
      <c r="AF33422" s="104"/>
      <c r="AG33422" s="104"/>
      <c r="AK33422" s="104"/>
      <c r="AL33422" s="104"/>
      <c r="AO33422" s="104"/>
      <c r="AP33422" s="104"/>
    </row>
    <row r="33423" spans="21:42" ht="15" customHeight="1" x14ac:dyDescent="0.25">
      <c r="U33423" s="104"/>
      <c r="AB33423" s="104"/>
      <c r="AC33423" s="104"/>
      <c r="AF33423" s="104"/>
      <c r="AG33423" s="104"/>
      <c r="AK33423" s="104"/>
      <c r="AL33423" s="104"/>
      <c r="AO33423" s="104"/>
      <c r="AP33423" s="104"/>
    </row>
    <row r="33424" spans="21:42" ht="15" customHeight="1" x14ac:dyDescent="0.25">
      <c r="U33424" s="104"/>
      <c r="AB33424" s="104"/>
      <c r="AC33424" s="104"/>
      <c r="AF33424" s="104"/>
      <c r="AG33424" s="104"/>
      <c r="AK33424" s="104"/>
      <c r="AL33424" s="104"/>
      <c r="AO33424" s="104"/>
      <c r="AP33424" s="104"/>
    </row>
    <row r="33425" spans="21:42" ht="15" customHeight="1" x14ac:dyDescent="0.25">
      <c r="U33425" s="104"/>
      <c r="AB33425" s="104"/>
      <c r="AC33425" s="104"/>
      <c r="AF33425" s="104"/>
      <c r="AG33425" s="104"/>
      <c r="AK33425" s="104"/>
      <c r="AL33425" s="104"/>
      <c r="AO33425" s="104"/>
      <c r="AP33425" s="104"/>
    </row>
    <row r="33426" spans="21:42" ht="15" customHeight="1" x14ac:dyDescent="0.25">
      <c r="U33426" s="104"/>
      <c r="AB33426" s="104"/>
      <c r="AC33426" s="104"/>
      <c r="AF33426" s="104"/>
      <c r="AG33426" s="104"/>
      <c r="AK33426" s="104"/>
      <c r="AL33426" s="104"/>
      <c r="AO33426" s="104"/>
      <c r="AP33426" s="104"/>
    </row>
    <row r="33427" spans="21:42" ht="15" customHeight="1" x14ac:dyDescent="0.25">
      <c r="U33427" s="104"/>
      <c r="AB33427" s="104"/>
      <c r="AC33427" s="104"/>
      <c r="AF33427" s="104"/>
      <c r="AG33427" s="104"/>
      <c r="AK33427" s="104"/>
      <c r="AL33427" s="104"/>
      <c r="AO33427" s="104"/>
      <c r="AP33427" s="104"/>
    </row>
    <row r="33428" spans="21:42" ht="15" customHeight="1" x14ac:dyDescent="0.25">
      <c r="U33428" s="104"/>
      <c r="AB33428" s="104"/>
      <c r="AC33428" s="104"/>
      <c r="AF33428" s="104"/>
      <c r="AG33428" s="104"/>
      <c r="AK33428" s="104"/>
      <c r="AL33428" s="104"/>
      <c r="AO33428" s="104"/>
      <c r="AP33428" s="104"/>
    </row>
    <row r="33429" spans="21:42" ht="15" customHeight="1" x14ac:dyDescent="0.25">
      <c r="U33429" s="104"/>
      <c r="AB33429" s="104"/>
      <c r="AC33429" s="104"/>
      <c r="AF33429" s="104"/>
      <c r="AG33429" s="104"/>
      <c r="AK33429" s="104"/>
      <c r="AL33429" s="104"/>
      <c r="AO33429" s="104"/>
      <c r="AP33429" s="104"/>
    </row>
    <row r="33430" spans="21:42" ht="15" customHeight="1" x14ac:dyDescent="0.25">
      <c r="U33430" s="104"/>
      <c r="AB33430" s="104"/>
      <c r="AC33430" s="104"/>
      <c r="AF33430" s="104"/>
      <c r="AG33430" s="104"/>
      <c r="AK33430" s="104"/>
      <c r="AL33430" s="104"/>
      <c r="AO33430" s="104"/>
      <c r="AP33430" s="104"/>
    </row>
    <row r="33431" spans="21:42" ht="15" customHeight="1" x14ac:dyDescent="0.25">
      <c r="U33431" s="104"/>
      <c r="AB33431" s="104"/>
      <c r="AC33431" s="104"/>
      <c r="AF33431" s="104"/>
      <c r="AG33431" s="104"/>
      <c r="AK33431" s="104"/>
      <c r="AL33431" s="104"/>
      <c r="AO33431" s="104"/>
      <c r="AP33431" s="104"/>
    </row>
    <row r="33432" spans="21:42" ht="15" customHeight="1" x14ac:dyDescent="0.25">
      <c r="U33432" s="104"/>
      <c r="AB33432" s="104"/>
      <c r="AC33432" s="104"/>
      <c r="AF33432" s="104"/>
      <c r="AG33432" s="104"/>
      <c r="AK33432" s="104"/>
      <c r="AL33432" s="104"/>
      <c r="AO33432" s="104"/>
      <c r="AP33432" s="104"/>
    </row>
    <row r="33433" spans="21:42" ht="15" customHeight="1" x14ac:dyDescent="0.25">
      <c r="U33433" s="104"/>
      <c r="AB33433" s="104"/>
      <c r="AC33433" s="104"/>
      <c r="AF33433" s="104"/>
      <c r="AG33433" s="104"/>
      <c r="AK33433" s="104"/>
      <c r="AL33433" s="104"/>
      <c r="AO33433" s="104"/>
      <c r="AP33433" s="104"/>
    </row>
    <row r="33434" spans="21:42" ht="15" customHeight="1" x14ac:dyDescent="0.25">
      <c r="U33434" s="104"/>
      <c r="AB33434" s="104"/>
      <c r="AC33434" s="104"/>
      <c r="AF33434" s="104"/>
      <c r="AG33434" s="104"/>
      <c r="AK33434" s="104"/>
      <c r="AL33434" s="104"/>
      <c r="AO33434" s="104"/>
      <c r="AP33434" s="104"/>
    </row>
    <row r="33435" spans="21:42" ht="15" customHeight="1" x14ac:dyDescent="0.25">
      <c r="U33435" s="104"/>
      <c r="AB33435" s="104"/>
      <c r="AC33435" s="104"/>
      <c r="AF33435" s="104"/>
      <c r="AG33435" s="104"/>
      <c r="AK33435" s="104"/>
      <c r="AL33435" s="104"/>
      <c r="AO33435" s="104"/>
      <c r="AP33435" s="104"/>
    </row>
    <row r="33436" spans="21:42" ht="15" customHeight="1" x14ac:dyDescent="0.25">
      <c r="U33436" s="104"/>
      <c r="AB33436" s="104"/>
      <c r="AC33436" s="104"/>
      <c r="AF33436" s="104"/>
      <c r="AG33436" s="104"/>
      <c r="AK33436" s="104"/>
      <c r="AL33436" s="104"/>
      <c r="AO33436" s="104"/>
      <c r="AP33436" s="104"/>
    </row>
    <row r="33437" spans="21:42" ht="15" customHeight="1" x14ac:dyDescent="0.25">
      <c r="U33437" s="104"/>
      <c r="AB33437" s="104"/>
      <c r="AC33437" s="104"/>
      <c r="AF33437" s="104"/>
      <c r="AG33437" s="104"/>
      <c r="AK33437" s="104"/>
      <c r="AL33437" s="104"/>
      <c r="AO33437" s="104"/>
      <c r="AP33437" s="104"/>
    </row>
    <row r="33438" spans="21:42" ht="15" customHeight="1" x14ac:dyDescent="0.25">
      <c r="U33438" s="104"/>
      <c r="AB33438" s="104"/>
      <c r="AC33438" s="104"/>
      <c r="AF33438" s="104"/>
      <c r="AG33438" s="104"/>
      <c r="AK33438" s="104"/>
      <c r="AL33438" s="104"/>
      <c r="AO33438" s="104"/>
      <c r="AP33438" s="104"/>
    </row>
    <row r="33439" spans="21:42" ht="15" customHeight="1" x14ac:dyDescent="0.25">
      <c r="U33439" s="104"/>
      <c r="AB33439" s="104"/>
      <c r="AC33439" s="104"/>
      <c r="AF33439" s="104"/>
      <c r="AG33439" s="104"/>
      <c r="AK33439" s="104"/>
      <c r="AL33439" s="104"/>
      <c r="AO33439" s="104"/>
      <c r="AP33439" s="104"/>
    </row>
    <row r="33440" spans="21:42" ht="15" customHeight="1" x14ac:dyDescent="0.25">
      <c r="U33440" s="104"/>
      <c r="AB33440" s="104"/>
      <c r="AC33440" s="104"/>
      <c r="AF33440" s="104"/>
      <c r="AG33440" s="104"/>
      <c r="AK33440" s="104"/>
      <c r="AL33440" s="104"/>
      <c r="AO33440" s="104"/>
      <c r="AP33440" s="104"/>
    </row>
    <row r="33441" spans="21:42" ht="15" customHeight="1" x14ac:dyDescent="0.25">
      <c r="U33441" s="104"/>
      <c r="AB33441" s="104"/>
      <c r="AC33441" s="104"/>
      <c r="AF33441" s="104"/>
      <c r="AG33441" s="104"/>
      <c r="AK33441" s="104"/>
      <c r="AL33441" s="104"/>
      <c r="AO33441" s="104"/>
      <c r="AP33441" s="104"/>
    </row>
    <row r="33442" spans="21:42" ht="15" customHeight="1" x14ac:dyDescent="0.25">
      <c r="U33442" s="104"/>
      <c r="AB33442" s="104"/>
      <c r="AC33442" s="104"/>
      <c r="AF33442" s="104"/>
      <c r="AG33442" s="104"/>
      <c r="AK33442" s="104"/>
      <c r="AL33442" s="104"/>
      <c r="AO33442" s="104"/>
      <c r="AP33442" s="104"/>
    </row>
    <row r="33443" spans="21:42" ht="15" customHeight="1" x14ac:dyDescent="0.25">
      <c r="U33443" s="104"/>
      <c r="AB33443" s="104"/>
      <c r="AC33443" s="104"/>
      <c r="AF33443" s="104"/>
      <c r="AG33443" s="104"/>
      <c r="AK33443" s="104"/>
      <c r="AL33443" s="104"/>
      <c r="AO33443" s="104"/>
      <c r="AP33443" s="104"/>
    </row>
    <row r="33444" spans="21:42" ht="15" customHeight="1" x14ac:dyDescent="0.25">
      <c r="U33444" s="104"/>
      <c r="AB33444" s="104"/>
      <c r="AC33444" s="104"/>
      <c r="AF33444" s="104"/>
      <c r="AG33444" s="104"/>
      <c r="AK33444" s="104"/>
      <c r="AL33444" s="104"/>
      <c r="AO33444" s="104"/>
      <c r="AP33444" s="104"/>
    </row>
    <row r="33445" spans="21:42" ht="15" customHeight="1" x14ac:dyDescent="0.25">
      <c r="U33445" s="104"/>
      <c r="AB33445" s="104"/>
      <c r="AC33445" s="104"/>
      <c r="AF33445" s="104"/>
      <c r="AG33445" s="104"/>
      <c r="AK33445" s="104"/>
      <c r="AL33445" s="104"/>
      <c r="AO33445" s="104"/>
      <c r="AP33445" s="104"/>
    </row>
    <row r="33446" spans="21:42" ht="15" customHeight="1" x14ac:dyDescent="0.25">
      <c r="U33446" s="104"/>
      <c r="AB33446" s="104"/>
      <c r="AC33446" s="104"/>
      <c r="AF33446" s="104"/>
      <c r="AG33446" s="104"/>
      <c r="AK33446" s="104"/>
      <c r="AL33446" s="104"/>
      <c r="AO33446" s="104"/>
      <c r="AP33446" s="104"/>
    </row>
    <row r="33447" spans="21:42" ht="15" customHeight="1" x14ac:dyDescent="0.25">
      <c r="U33447" s="104"/>
      <c r="AB33447" s="104"/>
      <c r="AC33447" s="104"/>
      <c r="AF33447" s="104"/>
      <c r="AG33447" s="104"/>
      <c r="AK33447" s="104"/>
      <c r="AL33447" s="104"/>
      <c r="AO33447" s="104"/>
      <c r="AP33447" s="104"/>
    </row>
    <row r="33448" spans="21:42" ht="15" customHeight="1" x14ac:dyDescent="0.25">
      <c r="U33448" s="104"/>
      <c r="AB33448" s="104"/>
      <c r="AC33448" s="104"/>
      <c r="AF33448" s="104"/>
      <c r="AG33448" s="104"/>
      <c r="AK33448" s="104"/>
      <c r="AL33448" s="104"/>
      <c r="AO33448" s="104"/>
      <c r="AP33448" s="104"/>
    </row>
    <row r="33449" spans="21:42" ht="15" customHeight="1" x14ac:dyDescent="0.25">
      <c r="U33449" s="104"/>
      <c r="AB33449" s="104"/>
      <c r="AC33449" s="104"/>
      <c r="AF33449" s="104"/>
      <c r="AG33449" s="104"/>
      <c r="AK33449" s="104"/>
      <c r="AL33449" s="104"/>
      <c r="AO33449" s="104"/>
      <c r="AP33449" s="104"/>
    </row>
    <row r="33450" spans="21:42" ht="15" customHeight="1" x14ac:dyDescent="0.25">
      <c r="U33450" s="104"/>
      <c r="AB33450" s="104"/>
      <c r="AC33450" s="104"/>
      <c r="AF33450" s="104"/>
      <c r="AG33450" s="104"/>
      <c r="AK33450" s="104"/>
      <c r="AL33450" s="104"/>
      <c r="AO33450" s="104"/>
      <c r="AP33450" s="104"/>
    </row>
    <row r="33451" spans="21:42" ht="15" customHeight="1" x14ac:dyDescent="0.25">
      <c r="U33451" s="104"/>
      <c r="AB33451" s="104"/>
      <c r="AC33451" s="104"/>
      <c r="AF33451" s="104"/>
      <c r="AG33451" s="104"/>
      <c r="AK33451" s="104"/>
      <c r="AL33451" s="104"/>
      <c r="AO33451" s="104"/>
      <c r="AP33451" s="104"/>
    </row>
    <row r="33452" spans="21:42" ht="15" customHeight="1" x14ac:dyDescent="0.25">
      <c r="U33452" s="104"/>
      <c r="AB33452" s="104"/>
      <c r="AC33452" s="104"/>
      <c r="AF33452" s="104"/>
      <c r="AG33452" s="104"/>
      <c r="AK33452" s="104"/>
      <c r="AL33452" s="104"/>
      <c r="AO33452" s="104"/>
      <c r="AP33452" s="104"/>
    </row>
    <row r="33453" spans="21:42" ht="15" customHeight="1" x14ac:dyDescent="0.25">
      <c r="U33453" s="104"/>
      <c r="AB33453" s="104"/>
      <c r="AC33453" s="104"/>
      <c r="AF33453" s="104"/>
      <c r="AG33453" s="104"/>
      <c r="AK33453" s="104"/>
      <c r="AL33453" s="104"/>
      <c r="AO33453" s="104"/>
      <c r="AP33453" s="104"/>
    </row>
    <row r="33454" spans="21:42" ht="15" customHeight="1" x14ac:dyDescent="0.25">
      <c r="U33454" s="104"/>
      <c r="AB33454" s="104"/>
      <c r="AC33454" s="104"/>
      <c r="AF33454" s="104"/>
      <c r="AG33454" s="104"/>
      <c r="AK33454" s="104"/>
      <c r="AL33454" s="104"/>
      <c r="AO33454" s="104"/>
      <c r="AP33454" s="104"/>
    </row>
    <row r="33455" spans="21:42" ht="15" customHeight="1" x14ac:dyDescent="0.25">
      <c r="U33455" s="104"/>
      <c r="AB33455" s="104"/>
      <c r="AC33455" s="104"/>
      <c r="AF33455" s="104"/>
      <c r="AG33455" s="104"/>
      <c r="AK33455" s="104"/>
      <c r="AL33455" s="104"/>
      <c r="AO33455" s="104"/>
      <c r="AP33455" s="104"/>
    </row>
    <row r="33456" spans="21:42" ht="15" customHeight="1" x14ac:dyDescent="0.25">
      <c r="U33456" s="104"/>
      <c r="AB33456" s="104"/>
      <c r="AC33456" s="104"/>
      <c r="AF33456" s="104"/>
      <c r="AG33456" s="104"/>
      <c r="AK33456" s="104"/>
      <c r="AL33456" s="104"/>
      <c r="AO33456" s="104"/>
      <c r="AP33456" s="104"/>
    </row>
    <row r="33457" spans="21:42" ht="15" customHeight="1" x14ac:dyDescent="0.25">
      <c r="U33457" s="104"/>
      <c r="AB33457" s="104"/>
      <c r="AC33457" s="104"/>
      <c r="AF33457" s="104"/>
      <c r="AG33457" s="104"/>
      <c r="AK33457" s="104"/>
      <c r="AL33457" s="104"/>
      <c r="AO33457" s="104"/>
      <c r="AP33457" s="104"/>
    </row>
    <row r="33458" spans="21:42" ht="15" customHeight="1" x14ac:dyDescent="0.25">
      <c r="U33458" s="104"/>
      <c r="AB33458" s="104"/>
      <c r="AC33458" s="104"/>
      <c r="AF33458" s="104"/>
      <c r="AG33458" s="104"/>
      <c r="AK33458" s="104"/>
      <c r="AL33458" s="104"/>
      <c r="AO33458" s="104"/>
      <c r="AP33458" s="104"/>
    </row>
    <row r="33459" spans="21:42" ht="15" customHeight="1" x14ac:dyDescent="0.25">
      <c r="U33459" s="104"/>
      <c r="AB33459" s="104"/>
      <c r="AC33459" s="104"/>
      <c r="AF33459" s="104"/>
      <c r="AG33459" s="104"/>
      <c r="AK33459" s="104"/>
      <c r="AL33459" s="104"/>
      <c r="AO33459" s="104"/>
      <c r="AP33459" s="104"/>
    </row>
    <row r="33460" spans="21:42" ht="15" customHeight="1" x14ac:dyDescent="0.25">
      <c r="U33460" s="104"/>
      <c r="AB33460" s="104"/>
      <c r="AC33460" s="104"/>
      <c r="AF33460" s="104"/>
      <c r="AG33460" s="104"/>
      <c r="AK33460" s="104"/>
      <c r="AL33460" s="104"/>
      <c r="AO33460" s="104"/>
      <c r="AP33460" s="104"/>
    </row>
    <row r="33461" spans="21:42" ht="15" customHeight="1" x14ac:dyDescent="0.25">
      <c r="U33461" s="104"/>
      <c r="AB33461" s="104"/>
      <c r="AC33461" s="104"/>
      <c r="AF33461" s="104"/>
      <c r="AG33461" s="104"/>
      <c r="AK33461" s="104"/>
      <c r="AL33461" s="104"/>
      <c r="AO33461" s="104"/>
      <c r="AP33461" s="104"/>
    </row>
    <row r="33462" spans="21:42" ht="15" customHeight="1" x14ac:dyDescent="0.25">
      <c r="U33462" s="104"/>
      <c r="AB33462" s="104"/>
      <c r="AC33462" s="104"/>
      <c r="AF33462" s="104"/>
      <c r="AG33462" s="104"/>
      <c r="AK33462" s="104"/>
      <c r="AL33462" s="104"/>
      <c r="AO33462" s="104"/>
      <c r="AP33462" s="104"/>
    </row>
    <row r="33463" spans="21:42" ht="15" customHeight="1" x14ac:dyDescent="0.25">
      <c r="U33463" s="104"/>
      <c r="AB33463" s="104"/>
      <c r="AC33463" s="104"/>
      <c r="AF33463" s="104"/>
      <c r="AG33463" s="104"/>
      <c r="AK33463" s="104"/>
      <c r="AL33463" s="104"/>
      <c r="AO33463" s="104"/>
      <c r="AP33463" s="104"/>
    </row>
    <row r="33464" spans="21:42" ht="15" customHeight="1" x14ac:dyDescent="0.25">
      <c r="U33464" s="104"/>
      <c r="AB33464" s="104"/>
      <c r="AC33464" s="104"/>
      <c r="AF33464" s="104"/>
      <c r="AG33464" s="104"/>
      <c r="AK33464" s="104"/>
      <c r="AL33464" s="104"/>
      <c r="AO33464" s="104"/>
      <c r="AP33464" s="104"/>
    </row>
    <row r="33465" spans="21:42" ht="15" customHeight="1" x14ac:dyDescent="0.25">
      <c r="U33465" s="104"/>
      <c r="AB33465" s="104"/>
      <c r="AC33465" s="104"/>
      <c r="AF33465" s="104"/>
      <c r="AG33465" s="104"/>
      <c r="AK33465" s="104"/>
      <c r="AL33465" s="104"/>
      <c r="AO33465" s="104"/>
      <c r="AP33465" s="104"/>
    </row>
    <row r="33466" spans="21:42" ht="15" customHeight="1" x14ac:dyDescent="0.25">
      <c r="U33466" s="104"/>
      <c r="AB33466" s="104"/>
      <c r="AC33466" s="104"/>
      <c r="AF33466" s="104"/>
      <c r="AG33466" s="104"/>
      <c r="AK33466" s="104"/>
      <c r="AL33466" s="104"/>
      <c r="AO33466" s="104"/>
      <c r="AP33466" s="104"/>
    </row>
    <row r="33467" spans="21:42" ht="15" customHeight="1" x14ac:dyDescent="0.25">
      <c r="U33467" s="104"/>
      <c r="AB33467" s="104"/>
      <c r="AC33467" s="104"/>
      <c r="AF33467" s="104"/>
      <c r="AG33467" s="104"/>
      <c r="AK33467" s="104"/>
      <c r="AL33467" s="104"/>
      <c r="AO33467" s="104"/>
      <c r="AP33467" s="104"/>
    </row>
    <row r="33468" spans="21:42" ht="15" customHeight="1" x14ac:dyDescent="0.25">
      <c r="U33468" s="104"/>
      <c r="AB33468" s="104"/>
      <c r="AC33468" s="104"/>
      <c r="AF33468" s="104"/>
      <c r="AG33468" s="104"/>
      <c r="AK33468" s="104"/>
      <c r="AL33468" s="104"/>
      <c r="AO33468" s="104"/>
      <c r="AP33468" s="104"/>
    </row>
    <row r="33469" spans="21:42" ht="15" customHeight="1" x14ac:dyDescent="0.25">
      <c r="U33469" s="104"/>
      <c r="AB33469" s="104"/>
      <c r="AC33469" s="104"/>
      <c r="AF33469" s="104"/>
      <c r="AG33469" s="104"/>
      <c r="AK33469" s="104"/>
      <c r="AL33469" s="104"/>
      <c r="AO33469" s="104"/>
      <c r="AP33469" s="104"/>
    </row>
    <row r="33470" spans="21:42" ht="15" customHeight="1" x14ac:dyDescent="0.25">
      <c r="U33470" s="104"/>
      <c r="AB33470" s="104"/>
      <c r="AC33470" s="104"/>
      <c r="AF33470" s="104"/>
      <c r="AG33470" s="104"/>
      <c r="AK33470" s="104"/>
      <c r="AL33470" s="104"/>
      <c r="AO33470" s="104"/>
      <c r="AP33470" s="104"/>
    </row>
    <row r="33471" spans="21:42" ht="15" customHeight="1" x14ac:dyDescent="0.25">
      <c r="U33471" s="104"/>
      <c r="AB33471" s="104"/>
      <c r="AC33471" s="104"/>
      <c r="AF33471" s="104"/>
      <c r="AG33471" s="104"/>
      <c r="AK33471" s="104"/>
      <c r="AL33471" s="104"/>
      <c r="AO33471" s="104"/>
      <c r="AP33471" s="104"/>
    </row>
    <row r="33472" spans="21:42" ht="15" customHeight="1" x14ac:dyDescent="0.25">
      <c r="U33472" s="104"/>
      <c r="AB33472" s="104"/>
      <c r="AC33472" s="104"/>
      <c r="AF33472" s="104"/>
      <c r="AG33472" s="104"/>
      <c r="AK33472" s="104"/>
      <c r="AL33472" s="104"/>
      <c r="AO33472" s="104"/>
      <c r="AP33472" s="104"/>
    </row>
    <row r="33473" spans="21:42" ht="15" customHeight="1" x14ac:dyDescent="0.25">
      <c r="U33473" s="104"/>
      <c r="AB33473" s="104"/>
      <c r="AC33473" s="104"/>
      <c r="AF33473" s="104"/>
      <c r="AG33473" s="104"/>
      <c r="AK33473" s="104"/>
      <c r="AL33473" s="104"/>
      <c r="AO33473" s="104"/>
      <c r="AP33473" s="104"/>
    </row>
    <row r="33474" spans="21:42" ht="15" customHeight="1" x14ac:dyDescent="0.25">
      <c r="U33474" s="104"/>
      <c r="AB33474" s="104"/>
      <c r="AC33474" s="104"/>
      <c r="AF33474" s="104"/>
      <c r="AG33474" s="104"/>
      <c r="AK33474" s="104"/>
      <c r="AL33474" s="104"/>
      <c r="AO33474" s="104"/>
      <c r="AP33474" s="104"/>
    </row>
    <row r="33475" spans="21:42" ht="15" customHeight="1" x14ac:dyDescent="0.25">
      <c r="U33475" s="104"/>
      <c r="AB33475" s="104"/>
      <c r="AC33475" s="104"/>
      <c r="AF33475" s="104"/>
      <c r="AG33475" s="104"/>
      <c r="AK33475" s="104"/>
      <c r="AL33475" s="104"/>
      <c r="AO33475" s="104"/>
      <c r="AP33475" s="104"/>
    </row>
    <row r="33476" spans="21:42" ht="15" customHeight="1" x14ac:dyDescent="0.25">
      <c r="U33476" s="104"/>
      <c r="AB33476" s="104"/>
      <c r="AC33476" s="104"/>
      <c r="AF33476" s="104"/>
      <c r="AG33476" s="104"/>
      <c r="AK33476" s="104"/>
      <c r="AL33476" s="104"/>
      <c r="AO33476" s="104"/>
      <c r="AP33476" s="104"/>
    </row>
    <row r="33477" spans="21:42" ht="15" customHeight="1" x14ac:dyDescent="0.25">
      <c r="U33477" s="104"/>
      <c r="AB33477" s="104"/>
      <c r="AC33477" s="104"/>
      <c r="AF33477" s="104"/>
      <c r="AG33477" s="104"/>
      <c r="AK33477" s="104"/>
      <c r="AL33477" s="104"/>
      <c r="AO33477" s="104"/>
      <c r="AP33477" s="104"/>
    </row>
    <row r="33478" spans="21:42" ht="15" customHeight="1" x14ac:dyDescent="0.25">
      <c r="U33478" s="104"/>
      <c r="AB33478" s="104"/>
      <c r="AC33478" s="104"/>
      <c r="AF33478" s="104"/>
      <c r="AG33478" s="104"/>
      <c r="AK33478" s="104"/>
      <c r="AL33478" s="104"/>
      <c r="AO33478" s="104"/>
      <c r="AP33478" s="104"/>
    </row>
    <row r="33479" spans="21:42" ht="15" customHeight="1" x14ac:dyDescent="0.25">
      <c r="U33479" s="104"/>
      <c r="AB33479" s="104"/>
      <c r="AC33479" s="104"/>
      <c r="AF33479" s="104"/>
      <c r="AG33479" s="104"/>
      <c r="AK33479" s="104"/>
      <c r="AL33479" s="104"/>
      <c r="AO33479" s="104"/>
      <c r="AP33479" s="104"/>
    </row>
    <row r="33480" spans="21:42" ht="15" customHeight="1" x14ac:dyDescent="0.25">
      <c r="U33480" s="104"/>
      <c r="AB33480" s="104"/>
      <c r="AC33480" s="104"/>
      <c r="AF33480" s="104"/>
      <c r="AG33480" s="104"/>
      <c r="AK33480" s="104"/>
      <c r="AL33480" s="104"/>
      <c r="AO33480" s="104"/>
      <c r="AP33480" s="104"/>
    </row>
    <row r="33481" spans="21:42" ht="15" customHeight="1" x14ac:dyDescent="0.25">
      <c r="U33481" s="104"/>
      <c r="AB33481" s="104"/>
      <c r="AC33481" s="104"/>
      <c r="AF33481" s="104"/>
      <c r="AG33481" s="104"/>
      <c r="AK33481" s="104"/>
      <c r="AL33481" s="104"/>
      <c r="AO33481" s="104"/>
      <c r="AP33481" s="104"/>
    </row>
    <row r="33482" spans="21:42" ht="15" customHeight="1" x14ac:dyDescent="0.25">
      <c r="U33482" s="104"/>
      <c r="AB33482" s="104"/>
      <c r="AC33482" s="104"/>
      <c r="AF33482" s="104"/>
      <c r="AG33482" s="104"/>
      <c r="AK33482" s="104"/>
      <c r="AL33482" s="104"/>
      <c r="AO33482" s="104"/>
      <c r="AP33482" s="104"/>
    </row>
    <row r="33483" spans="21:42" ht="15" customHeight="1" x14ac:dyDescent="0.25">
      <c r="U33483" s="104"/>
      <c r="AB33483" s="104"/>
      <c r="AC33483" s="104"/>
      <c r="AF33483" s="104"/>
      <c r="AG33483" s="104"/>
      <c r="AK33483" s="104"/>
      <c r="AL33483" s="104"/>
      <c r="AO33483" s="104"/>
      <c r="AP33483" s="104"/>
    </row>
    <row r="33484" spans="21:42" ht="15" customHeight="1" x14ac:dyDescent="0.25">
      <c r="U33484" s="104"/>
      <c r="AB33484" s="104"/>
      <c r="AC33484" s="104"/>
      <c r="AF33484" s="104"/>
      <c r="AG33484" s="104"/>
      <c r="AK33484" s="104"/>
      <c r="AL33484" s="104"/>
      <c r="AO33484" s="104"/>
      <c r="AP33484" s="104"/>
    </row>
    <row r="33485" spans="21:42" ht="15" customHeight="1" x14ac:dyDescent="0.25">
      <c r="U33485" s="104"/>
      <c r="AB33485" s="104"/>
      <c r="AC33485" s="104"/>
      <c r="AF33485" s="104"/>
      <c r="AG33485" s="104"/>
      <c r="AK33485" s="104"/>
      <c r="AL33485" s="104"/>
      <c r="AO33485" s="104"/>
      <c r="AP33485" s="104"/>
    </row>
    <row r="33486" spans="21:42" ht="15" customHeight="1" x14ac:dyDescent="0.25">
      <c r="U33486" s="104"/>
      <c r="AB33486" s="104"/>
      <c r="AC33486" s="104"/>
      <c r="AF33486" s="104"/>
      <c r="AG33486" s="104"/>
      <c r="AK33486" s="104"/>
      <c r="AL33486" s="104"/>
      <c r="AO33486" s="104"/>
      <c r="AP33486" s="104"/>
    </row>
    <row r="33487" spans="21:42" ht="15" customHeight="1" x14ac:dyDescent="0.25">
      <c r="U33487" s="104"/>
      <c r="AB33487" s="104"/>
      <c r="AC33487" s="104"/>
      <c r="AF33487" s="104"/>
      <c r="AG33487" s="104"/>
      <c r="AK33487" s="104"/>
      <c r="AL33487" s="104"/>
      <c r="AO33487" s="104"/>
      <c r="AP33487" s="104"/>
    </row>
    <row r="33488" spans="21:42" ht="15" customHeight="1" x14ac:dyDescent="0.25">
      <c r="U33488" s="104"/>
      <c r="AB33488" s="104"/>
      <c r="AC33488" s="104"/>
      <c r="AF33488" s="104"/>
      <c r="AG33488" s="104"/>
      <c r="AK33488" s="104"/>
      <c r="AL33488" s="104"/>
      <c r="AO33488" s="104"/>
      <c r="AP33488" s="104"/>
    </row>
    <row r="33489" spans="21:42" ht="15" customHeight="1" x14ac:dyDescent="0.25">
      <c r="U33489" s="104"/>
      <c r="AB33489" s="104"/>
      <c r="AC33489" s="104"/>
      <c r="AF33489" s="104"/>
      <c r="AG33489" s="104"/>
      <c r="AK33489" s="104"/>
      <c r="AL33489" s="104"/>
      <c r="AO33489" s="104"/>
      <c r="AP33489" s="104"/>
    </row>
    <row r="33490" spans="21:42" ht="15" customHeight="1" x14ac:dyDescent="0.25">
      <c r="U33490" s="104"/>
      <c r="AB33490" s="104"/>
      <c r="AC33490" s="104"/>
      <c r="AF33490" s="104"/>
      <c r="AG33490" s="104"/>
      <c r="AK33490" s="104"/>
      <c r="AL33490" s="104"/>
      <c r="AO33490" s="104"/>
      <c r="AP33490" s="104"/>
    </row>
    <row r="33491" spans="21:42" ht="15" customHeight="1" x14ac:dyDescent="0.25">
      <c r="U33491" s="104"/>
      <c r="AB33491" s="104"/>
      <c r="AC33491" s="104"/>
      <c r="AF33491" s="104"/>
      <c r="AG33491" s="104"/>
      <c r="AK33491" s="104"/>
      <c r="AL33491" s="104"/>
      <c r="AO33491" s="104"/>
      <c r="AP33491" s="104"/>
    </row>
    <row r="33492" spans="21:42" ht="15" customHeight="1" x14ac:dyDescent="0.25">
      <c r="U33492" s="104"/>
      <c r="AB33492" s="104"/>
      <c r="AC33492" s="104"/>
      <c r="AF33492" s="104"/>
      <c r="AG33492" s="104"/>
      <c r="AK33492" s="104"/>
      <c r="AL33492" s="104"/>
      <c r="AO33492" s="104"/>
      <c r="AP33492" s="104"/>
    </row>
    <row r="33493" spans="21:42" ht="15" customHeight="1" x14ac:dyDescent="0.25">
      <c r="U33493" s="104"/>
      <c r="AB33493" s="104"/>
      <c r="AC33493" s="104"/>
      <c r="AF33493" s="104"/>
      <c r="AG33493" s="104"/>
      <c r="AK33493" s="104"/>
      <c r="AL33493" s="104"/>
      <c r="AO33493" s="104"/>
      <c r="AP33493" s="104"/>
    </row>
    <row r="33494" spans="21:42" ht="15" customHeight="1" x14ac:dyDescent="0.25">
      <c r="U33494" s="104"/>
      <c r="AB33494" s="104"/>
      <c r="AC33494" s="104"/>
      <c r="AF33494" s="104"/>
      <c r="AG33494" s="104"/>
      <c r="AK33494" s="104"/>
      <c r="AL33494" s="104"/>
      <c r="AO33494" s="104"/>
      <c r="AP33494" s="104"/>
    </row>
    <row r="33495" spans="21:42" ht="15" customHeight="1" x14ac:dyDescent="0.25">
      <c r="U33495" s="104"/>
      <c r="AB33495" s="104"/>
      <c r="AC33495" s="104"/>
      <c r="AF33495" s="104"/>
      <c r="AG33495" s="104"/>
      <c r="AK33495" s="104"/>
      <c r="AL33495" s="104"/>
      <c r="AO33495" s="104"/>
      <c r="AP33495" s="104"/>
    </row>
    <row r="33496" spans="21:42" ht="15" customHeight="1" x14ac:dyDescent="0.25">
      <c r="U33496" s="104"/>
      <c r="AB33496" s="104"/>
      <c r="AC33496" s="104"/>
      <c r="AF33496" s="104"/>
      <c r="AG33496" s="104"/>
      <c r="AK33496" s="104"/>
      <c r="AL33496" s="104"/>
      <c r="AO33496" s="104"/>
      <c r="AP33496" s="104"/>
    </row>
    <row r="33497" spans="21:42" ht="15" customHeight="1" x14ac:dyDescent="0.25">
      <c r="U33497" s="104"/>
      <c r="AB33497" s="104"/>
      <c r="AC33497" s="104"/>
      <c r="AF33497" s="104"/>
      <c r="AG33497" s="104"/>
      <c r="AK33497" s="104"/>
      <c r="AL33497" s="104"/>
      <c r="AO33497" s="104"/>
      <c r="AP33497" s="104"/>
    </row>
    <row r="33498" spans="21:42" ht="15" customHeight="1" x14ac:dyDescent="0.25">
      <c r="U33498" s="104"/>
      <c r="AB33498" s="104"/>
      <c r="AC33498" s="104"/>
      <c r="AF33498" s="104"/>
      <c r="AG33498" s="104"/>
      <c r="AK33498" s="104"/>
      <c r="AL33498" s="104"/>
      <c r="AO33498" s="104"/>
      <c r="AP33498" s="104"/>
    </row>
    <row r="33499" spans="21:42" ht="15" customHeight="1" x14ac:dyDescent="0.25">
      <c r="U33499" s="104"/>
      <c r="AB33499" s="104"/>
      <c r="AC33499" s="104"/>
      <c r="AF33499" s="104"/>
      <c r="AG33499" s="104"/>
      <c r="AK33499" s="104"/>
      <c r="AL33499" s="104"/>
      <c r="AO33499" s="104"/>
      <c r="AP33499" s="104"/>
    </row>
    <row r="33500" spans="21:42" ht="15" customHeight="1" x14ac:dyDescent="0.25">
      <c r="U33500" s="104"/>
      <c r="AB33500" s="104"/>
      <c r="AC33500" s="104"/>
      <c r="AF33500" s="104"/>
      <c r="AG33500" s="104"/>
      <c r="AK33500" s="104"/>
      <c r="AL33500" s="104"/>
      <c r="AO33500" s="104"/>
      <c r="AP33500" s="104"/>
    </row>
    <row r="33501" spans="21:42" ht="15" customHeight="1" x14ac:dyDescent="0.25">
      <c r="U33501" s="104"/>
      <c r="AB33501" s="104"/>
      <c r="AC33501" s="104"/>
      <c r="AF33501" s="104"/>
      <c r="AG33501" s="104"/>
      <c r="AK33501" s="104"/>
      <c r="AL33501" s="104"/>
      <c r="AO33501" s="104"/>
      <c r="AP33501" s="104"/>
    </row>
    <row r="33502" spans="21:42" ht="15" customHeight="1" x14ac:dyDescent="0.25">
      <c r="U33502" s="104"/>
      <c r="AB33502" s="104"/>
      <c r="AC33502" s="104"/>
      <c r="AF33502" s="104"/>
      <c r="AG33502" s="104"/>
      <c r="AK33502" s="104"/>
      <c r="AL33502" s="104"/>
      <c r="AO33502" s="104"/>
      <c r="AP33502" s="104"/>
    </row>
    <row r="33503" spans="21:42" ht="15" customHeight="1" x14ac:dyDescent="0.25">
      <c r="U33503" s="104"/>
      <c r="AB33503" s="104"/>
      <c r="AC33503" s="104"/>
      <c r="AF33503" s="104"/>
      <c r="AG33503" s="104"/>
      <c r="AK33503" s="104"/>
      <c r="AL33503" s="104"/>
      <c r="AO33503" s="104"/>
      <c r="AP33503" s="104"/>
    </row>
    <row r="33504" spans="21:42" ht="15" customHeight="1" x14ac:dyDescent="0.25">
      <c r="U33504" s="104"/>
      <c r="AB33504" s="104"/>
      <c r="AC33504" s="104"/>
      <c r="AF33504" s="104"/>
      <c r="AG33504" s="104"/>
      <c r="AK33504" s="104"/>
      <c r="AL33504" s="104"/>
      <c r="AO33504" s="104"/>
      <c r="AP33504" s="104"/>
    </row>
    <row r="33505" spans="21:42" ht="15" customHeight="1" x14ac:dyDescent="0.25">
      <c r="U33505" s="104"/>
      <c r="AB33505" s="104"/>
      <c r="AC33505" s="104"/>
      <c r="AF33505" s="104"/>
      <c r="AG33505" s="104"/>
      <c r="AK33505" s="104"/>
      <c r="AL33505" s="104"/>
      <c r="AO33505" s="104"/>
      <c r="AP33505" s="104"/>
    </row>
    <row r="33506" spans="21:42" ht="15" customHeight="1" x14ac:dyDescent="0.25">
      <c r="U33506" s="104"/>
      <c r="AB33506" s="104"/>
      <c r="AC33506" s="104"/>
      <c r="AF33506" s="104"/>
      <c r="AG33506" s="104"/>
      <c r="AK33506" s="104"/>
      <c r="AL33506" s="104"/>
      <c r="AO33506" s="104"/>
      <c r="AP33506" s="104"/>
    </row>
    <row r="33507" spans="21:42" ht="15" customHeight="1" x14ac:dyDescent="0.25">
      <c r="U33507" s="104"/>
      <c r="AB33507" s="104"/>
      <c r="AC33507" s="104"/>
      <c r="AF33507" s="104"/>
      <c r="AG33507" s="104"/>
      <c r="AK33507" s="104"/>
      <c r="AL33507" s="104"/>
      <c r="AO33507" s="104"/>
      <c r="AP33507" s="104"/>
    </row>
    <row r="33508" spans="21:42" ht="15" customHeight="1" x14ac:dyDescent="0.25">
      <c r="U33508" s="104"/>
      <c r="AB33508" s="104"/>
      <c r="AC33508" s="104"/>
      <c r="AF33508" s="104"/>
      <c r="AG33508" s="104"/>
      <c r="AK33508" s="104"/>
      <c r="AL33508" s="104"/>
      <c r="AO33508" s="104"/>
      <c r="AP33508" s="104"/>
    </row>
    <row r="33509" spans="21:42" ht="15" customHeight="1" x14ac:dyDescent="0.25">
      <c r="U33509" s="104"/>
      <c r="AB33509" s="104"/>
      <c r="AC33509" s="104"/>
      <c r="AF33509" s="104"/>
      <c r="AG33509" s="104"/>
      <c r="AK33509" s="104"/>
      <c r="AL33509" s="104"/>
      <c r="AO33509" s="104"/>
      <c r="AP33509" s="104"/>
    </row>
    <row r="33510" spans="21:42" ht="15" customHeight="1" x14ac:dyDescent="0.25">
      <c r="U33510" s="104"/>
      <c r="AB33510" s="104"/>
      <c r="AC33510" s="104"/>
      <c r="AF33510" s="104"/>
      <c r="AG33510" s="104"/>
      <c r="AK33510" s="104"/>
      <c r="AL33510" s="104"/>
      <c r="AO33510" s="104"/>
      <c r="AP33510" s="104"/>
    </row>
    <row r="33511" spans="21:42" ht="15" customHeight="1" x14ac:dyDescent="0.25">
      <c r="U33511" s="104"/>
      <c r="AB33511" s="104"/>
      <c r="AC33511" s="104"/>
      <c r="AF33511" s="104"/>
      <c r="AG33511" s="104"/>
      <c r="AK33511" s="104"/>
      <c r="AL33511" s="104"/>
      <c r="AO33511" s="104"/>
      <c r="AP33511" s="104"/>
    </row>
    <row r="33512" spans="21:42" ht="15" customHeight="1" x14ac:dyDescent="0.25">
      <c r="U33512" s="104"/>
      <c r="AB33512" s="104"/>
      <c r="AC33512" s="104"/>
      <c r="AF33512" s="104"/>
      <c r="AG33512" s="104"/>
      <c r="AK33512" s="104"/>
      <c r="AL33512" s="104"/>
      <c r="AO33512" s="104"/>
      <c r="AP33512" s="104"/>
    </row>
    <row r="33513" spans="21:42" ht="15" customHeight="1" x14ac:dyDescent="0.25">
      <c r="U33513" s="104"/>
      <c r="AB33513" s="104"/>
      <c r="AC33513" s="104"/>
      <c r="AF33513" s="104"/>
      <c r="AG33513" s="104"/>
      <c r="AK33513" s="104"/>
      <c r="AL33513" s="104"/>
      <c r="AO33513" s="104"/>
      <c r="AP33513" s="104"/>
    </row>
    <row r="33514" spans="21:42" ht="15" customHeight="1" x14ac:dyDescent="0.25">
      <c r="U33514" s="104"/>
      <c r="AB33514" s="104"/>
      <c r="AC33514" s="104"/>
      <c r="AF33514" s="104"/>
      <c r="AG33514" s="104"/>
      <c r="AK33514" s="104"/>
      <c r="AL33514" s="104"/>
      <c r="AO33514" s="104"/>
      <c r="AP33514" s="104"/>
    </row>
    <row r="33515" spans="21:42" ht="15" customHeight="1" x14ac:dyDescent="0.25">
      <c r="U33515" s="104"/>
      <c r="AB33515" s="104"/>
      <c r="AC33515" s="104"/>
      <c r="AF33515" s="104"/>
      <c r="AG33515" s="104"/>
      <c r="AK33515" s="104"/>
      <c r="AL33515" s="104"/>
      <c r="AO33515" s="104"/>
      <c r="AP33515" s="104"/>
    </row>
    <row r="33516" spans="21:42" ht="15" customHeight="1" x14ac:dyDescent="0.25">
      <c r="U33516" s="104"/>
      <c r="AB33516" s="104"/>
      <c r="AC33516" s="104"/>
      <c r="AF33516" s="104"/>
      <c r="AG33516" s="104"/>
      <c r="AK33516" s="104"/>
      <c r="AL33516" s="104"/>
      <c r="AO33516" s="104"/>
      <c r="AP33516" s="104"/>
    </row>
    <row r="33517" spans="21:42" ht="15" customHeight="1" x14ac:dyDescent="0.25">
      <c r="U33517" s="104"/>
      <c r="AB33517" s="104"/>
      <c r="AC33517" s="104"/>
      <c r="AF33517" s="104"/>
      <c r="AG33517" s="104"/>
      <c r="AK33517" s="104"/>
      <c r="AL33517" s="104"/>
      <c r="AO33517" s="104"/>
      <c r="AP33517" s="104"/>
    </row>
    <row r="33518" spans="21:42" ht="15" customHeight="1" x14ac:dyDescent="0.25">
      <c r="U33518" s="104"/>
      <c r="AB33518" s="104"/>
      <c r="AC33518" s="104"/>
      <c r="AF33518" s="104"/>
      <c r="AG33518" s="104"/>
      <c r="AK33518" s="104"/>
      <c r="AL33518" s="104"/>
      <c r="AO33518" s="104"/>
      <c r="AP33518" s="104"/>
    </row>
    <row r="33519" spans="21:42" ht="15" customHeight="1" x14ac:dyDescent="0.25">
      <c r="U33519" s="104"/>
      <c r="AB33519" s="104"/>
      <c r="AC33519" s="104"/>
      <c r="AF33519" s="104"/>
      <c r="AG33519" s="104"/>
      <c r="AK33519" s="104"/>
      <c r="AL33519" s="104"/>
      <c r="AO33519" s="104"/>
      <c r="AP33519" s="104"/>
    </row>
    <row r="33520" spans="21:42" ht="15" customHeight="1" x14ac:dyDescent="0.25">
      <c r="U33520" s="104"/>
      <c r="AB33520" s="104"/>
      <c r="AC33520" s="104"/>
      <c r="AF33520" s="104"/>
      <c r="AG33520" s="104"/>
      <c r="AK33520" s="104"/>
      <c r="AL33520" s="104"/>
      <c r="AO33520" s="104"/>
      <c r="AP33520" s="104"/>
    </row>
    <row r="33521" spans="21:42" ht="15" customHeight="1" x14ac:dyDescent="0.25">
      <c r="U33521" s="104"/>
      <c r="AB33521" s="104"/>
      <c r="AC33521" s="104"/>
      <c r="AF33521" s="104"/>
      <c r="AG33521" s="104"/>
      <c r="AK33521" s="104"/>
      <c r="AL33521" s="104"/>
      <c r="AO33521" s="104"/>
      <c r="AP33521" s="104"/>
    </row>
    <row r="33522" spans="21:42" ht="15" customHeight="1" x14ac:dyDescent="0.25">
      <c r="U33522" s="104"/>
      <c r="AB33522" s="104"/>
      <c r="AC33522" s="104"/>
      <c r="AF33522" s="104"/>
      <c r="AG33522" s="104"/>
      <c r="AK33522" s="104"/>
      <c r="AL33522" s="104"/>
      <c r="AO33522" s="104"/>
      <c r="AP33522" s="104"/>
    </row>
    <row r="33523" spans="21:42" ht="15" customHeight="1" x14ac:dyDescent="0.25">
      <c r="U33523" s="104"/>
      <c r="AB33523" s="104"/>
      <c r="AC33523" s="104"/>
      <c r="AF33523" s="104"/>
      <c r="AG33523" s="104"/>
      <c r="AK33523" s="104"/>
      <c r="AL33523" s="104"/>
      <c r="AO33523" s="104"/>
      <c r="AP33523" s="104"/>
    </row>
    <row r="33524" spans="21:42" ht="15" customHeight="1" x14ac:dyDescent="0.25">
      <c r="U33524" s="104"/>
      <c r="AB33524" s="104"/>
      <c r="AC33524" s="104"/>
      <c r="AF33524" s="104"/>
      <c r="AG33524" s="104"/>
      <c r="AK33524" s="104"/>
      <c r="AL33524" s="104"/>
      <c r="AO33524" s="104"/>
      <c r="AP33524" s="104"/>
    </row>
    <row r="33525" spans="21:42" ht="15" customHeight="1" x14ac:dyDescent="0.25">
      <c r="U33525" s="104"/>
      <c r="AB33525" s="104"/>
      <c r="AC33525" s="104"/>
      <c r="AF33525" s="104"/>
      <c r="AG33525" s="104"/>
      <c r="AK33525" s="104"/>
      <c r="AL33525" s="104"/>
      <c r="AO33525" s="104"/>
      <c r="AP33525" s="104"/>
    </row>
    <row r="33526" spans="21:42" ht="15" customHeight="1" x14ac:dyDescent="0.25">
      <c r="U33526" s="104"/>
      <c r="AB33526" s="104"/>
      <c r="AC33526" s="104"/>
      <c r="AF33526" s="104"/>
      <c r="AG33526" s="104"/>
      <c r="AK33526" s="104"/>
      <c r="AL33526" s="104"/>
      <c r="AO33526" s="104"/>
      <c r="AP33526" s="104"/>
    </row>
    <row r="33527" spans="21:42" ht="15" customHeight="1" x14ac:dyDescent="0.25">
      <c r="U33527" s="104"/>
      <c r="AB33527" s="104"/>
      <c r="AC33527" s="104"/>
      <c r="AF33527" s="104"/>
      <c r="AG33527" s="104"/>
      <c r="AK33527" s="104"/>
      <c r="AL33527" s="104"/>
      <c r="AO33527" s="104"/>
      <c r="AP33527" s="104"/>
    </row>
    <row r="33528" spans="21:42" ht="15" customHeight="1" x14ac:dyDescent="0.25">
      <c r="U33528" s="104"/>
      <c r="AB33528" s="104"/>
      <c r="AC33528" s="104"/>
      <c r="AF33528" s="104"/>
      <c r="AG33528" s="104"/>
      <c r="AK33528" s="104"/>
      <c r="AL33528" s="104"/>
      <c r="AO33528" s="104"/>
      <c r="AP33528" s="104"/>
    </row>
    <row r="33529" spans="21:42" ht="15" customHeight="1" x14ac:dyDescent="0.25">
      <c r="U33529" s="104"/>
      <c r="AB33529" s="104"/>
      <c r="AC33529" s="104"/>
      <c r="AF33529" s="104"/>
      <c r="AG33529" s="104"/>
      <c r="AK33529" s="104"/>
      <c r="AL33529" s="104"/>
      <c r="AO33529" s="104"/>
      <c r="AP33529" s="104"/>
    </row>
    <row r="33530" spans="21:42" ht="15" customHeight="1" x14ac:dyDescent="0.25">
      <c r="U33530" s="104"/>
      <c r="AB33530" s="104"/>
      <c r="AC33530" s="104"/>
      <c r="AF33530" s="104"/>
      <c r="AG33530" s="104"/>
      <c r="AK33530" s="104"/>
      <c r="AL33530" s="104"/>
      <c r="AO33530" s="104"/>
      <c r="AP33530" s="104"/>
    </row>
    <row r="33531" spans="21:42" ht="15" customHeight="1" x14ac:dyDescent="0.25">
      <c r="U33531" s="104"/>
      <c r="AB33531" s="104"/>
      <c r="AC33531" s="104"/>
      <c r="AF33531" s="104"/>
      <c r="AG33531" s="104"/>
      <c r="AK33531" s="104"/>
      <c r="AL33531" s="104"/>
      <c r="AO33531" s="104"/>
      <c r="AP33531" s="104"/>
    </row>
    <row r="33532" spans="21:42" ht="15" customHeight="1" x14ac:dyDescent="0.25">
      <c r="U33532" s="104"/>
      <c r="AB33532" s="104"/>
      <c r="AC33532" s="104"/>
      <c r="AF33532" s="104"/>
      <c r="AG33532" s="104"/>
      <c r="AK33532" s="104"/>
      <c r="AL33532" s="104"/>
      <c r="AO33532" s="104"/>
      <c r="AP33532" s="104"/>
    </row>
    <row r="33533" spans="21:42" ht="15" customHeight="1" x14ac:dyDescent="0.25">
      <c r="U33533" s="104"/>
      <c r="AB33533" s="104"/>
      <c r="AC33533" s="104"/>
      <c r="AF33533" s="104"/>
      <c r="AG33533" s="104"/>
      <c r="AK33533" s="104"/>
      <c r="AL33533" s="104"/>
      <c r="AO33533" s="104"/>
      <c r="AP33533" s="104"/>
    </row>
    <row r="33534" spans="21:42" ht="15" customHeight="1" x14ac:dyDescent="0.25">
      <c r="U33534" s="104"/>
      <c r="AB33534" s="104"/>
      <c r="AC33534" s="104"/>
      <c r="AF33534" s="104"/>
      <c r="AG33534" s="104"/>
      <c r="AK33534" s="104"/>
      <c r="AL33534" s="104"/>
      <c r="AO33534" s="104"/>
      <c r="AP33534" s="104"/>
    </row>
    <row r="33535" spans="21:42" ht="15" customHeight="1" x14ac:dyDescent="0.25">
      <c r="U33535" s="104"/>
      <c r="AB33535" s="104"/>
      <c r="AC33535" s="104"/>
      <c r="AF33535" s="104"/>
      <c r="AG33535" s="104"/>
      <c r="AK33535" s="104"/>
      <c r="AL33535" s="104"/>
      <c r="AO33535" s="104"/>
      <c r="AP33535" s="104"/>
    </row>
    <row r="33536" spans="21:42" ht="15" customHeight="1" x14ac:dyDescent="0.25">
      <c r="U33536" s="104"/>
      <c r="AB33536" s="104"/>
      <c r="AC33536" s="104"/>
      <c r="AF33536" s="104"/>
      <c r="AG33536" s="104"/>
      <c r="AK33536" s="104"/>
      <c r="AL33536" s="104"/>
      <c r="AO33536" s="104"/>
      <c r="AP33536" s="104"/>
    </row>
    <row r="33537" spans="21:42" ht="15" customHeight="1" x14ac:dyDescent="0.25">
      <c r="U33537" s="104"/>
      <c r="AB33537" s="104"/>
      <c r="AC33537" s="104"/>
      <c r="AF33537" s="104"/>
      <c r="AG33537" s="104"/>
      <c r="AK33537" s="104"/>
      <c r="AL33537" s="104"/>
      <c r="AO33537" s="104"/>
      <c r="AP33537" s="104"/>
    </row>
    <row r="33538" spans="21:42" ht="15" customHeight="1" x14ac:dyDescent="0.25">
      <c r="U33538" s="104"/>
      <c r="AB33538" s="104"/>
      <c r="AC33538" s="104"/>
      <c r="AF33538" s="104"/>
      <c r="AG33538" s="104"/>
      <c r="AK33538" s="104"/>
      <c r="AL33538" s="104"/>
      <c r="AO33538" s="104"/>
      <c r="AP33538" s="104"/>
    </row>
    <row r="33539" spans="21:42" ht="15" customHeight="1" x14ac:dyDescent="0.25">
      <c r="U33539" s="104"/>
      <c r="AB33539" s="104"/>
      <c r="AC33539" s="104"/>
      <c r="AF33539" s="104"/>
      <c r="AG33539" s="104"/>
      <c r="AK33539" s="104"/>
      <c r="AL33539" s="104"/>
      <c r="AO33539" s="104"/>
      <c r="AP33539" s="104"/>
    </row>
    <row r="33540" spans="21:42" ht="15" customHeight="1" x14ac:dyDescent="0.25">
      <c r="U33540" s="104"/>
      <c r="AB33540" s="104"/>
      <c r="AC33540" s="104"/>
      <c r="AF33540" s="104"/>
      <c r="AG33540" s="104"/>
      <c r="AK33540" s="104"/>
      <c r="AL33540" s="104"/>
      <c r="AO33540" s="104"/>
      <c r="AP33540" s="104"/>
    </row>
    <row r="33541" spans="21:42" ht="15" customHeight="1" x14ac:dyDescent="0.25">
      <c r="U33541" s="104"/>
      <c r="AB33541" s="104"/>
      <c r="AC33541" s="104"/>
      <c r="AF33541" s="104"/>
      <c r="AG33541" s="104"/>
      <c r="AK33541" s="104"/>
      <c r="AL33541" s="104"/>
      <c r="AO33541" s="104"/>
      <c r="AP33541" s="104"/>
    </row>
    <row r="33542" spans="21:42" ht="15" customHeight="1" x14ac:dyDescent="0.25">
      <c r="U33542" s="104"/>
      <c r="AB33542" s="104"/>
      <c r="AC33542" s="104"/>
      <c r="AF33542" s="104"/>
      <c r="AG33542" s="104"/>
      <c r="AK33542" s="104"/>
      <c r="AL33542" s="104"/>
      <c r="AO33542" s="104"/>
      <c r="AP33542" s="104"/>
    </row>
    <row r="33543" spans="21:42" ht="15" customHeight="1" x14ac:dyDescent="0.25">
      <c r="U33543" s="104"/>
      <c r="AB33543" s="104"/>
      <c r="AC33543" s="104"/>
      <c r="AF33543" s="104"/>
      <c r="AG33543" s="104"/>
      <c r="AK33543" s="104"/>
      <c r="AL33543" s="104"/>
      <c r="AO33543" s="104"/>
      <c r="AP33543" s="104"/>
    </row>
    <row r="33544" spans="21:42" ht="15" customHeight="1" x14ac:dyDescent="0.25">
      <c r="U33544" s="104"/>
      <c r="AB33544" s="104"/>
      <c r="AC33544" s="104"/>
      <c r="AF33544" s="104"/>
      <c r="AG33544" s="104"/>
      <c r="AK33544" s="104"/>
      <c r="AL33544" s="104"/>
      <c r="AO33544" s="104"/>
      <c r="AP33544" s="104"/>
    </row>
    <row r="33545" spans="21:42" ht="15" customHeight="1" x14ac:dyDescent="0.25">
      <c r="U33545" s="104"/>
      <c r="AB33545" s="104"/>
      <c r="AC33545" s="104"/>
      <c r="AF33545" s="104"/>
      <c r="AG33545" s="104"/>
      <c r="AK33545" s="104"/>
      <c r="AL33545" s="104"/>
      <c r="AO33545" s="104"/>
      <c r="AP33545" s="104"/>
    </row>
    <row r="33546" spans="21:42" ht="15" customHeight="1" x14ac:dyDescent="0.25">
      <c r="U33546" s="104"/>
      <c r="AB33546" s="104"/>
      <c r="AC33546" s="104"/>
      <c r="AF33546" s="104"/>
      <c r="AG33546" s="104"/>
      <c r="AK33546" s="104"/>
      <c r="AL33546" s="104"/>
      <c r="AO33546" s="104"/>
      <c r="AP33546" s="104"/>
    </row>
    <row r="33547" spans="21:42" ht="15" customHeight="1" x14ac:dyDescent="0.25">
      <c r="U33547" s="104"/>
      <c r="AB33547" s="104"/>
      <c r="AC33547" s="104"/>
      <c r="AF33547" s="104"/>
      <c r="AG33547" s="104"/>
      <c r="AK33547" s="104"/>
      <c r="AL33547" s="104"/>
      <c r="AO33547" s="104"/>
      <c r="AP33547" s="104"/>
    </row>
    <row r="33548" spans="21:42" ht="15" customHeight="1" x14ac:dyDescent="0.25">
      <c r="U33548" s="104"/>
      <c r="AB33548" s="104"/>
      <c r="AC33548" s="104"/>
      <c r="AF33548" s="104"/>
      <c r="AG33548" s="104"/>
      <c r="AK33548" s="104"/>
      <c r="AL33548" s="104"/>
      <c r="AO33548" s="104"/>
      <c r="AP33548" s="104"/>
    </row>
    <row r="33549" spans="21:42" ht="15" customHeight="1" x14ac:dyDescent="0.25">
      <c r="U33549" s="104"/>
      <c r="AB33549" s="104"/>
      <c r="AC33549" s="104"/>
      <c r="AF33549" s="104"/>
      <c r="AG33549" s="104"/>
      <c r="AK33549" s="104"/>
      <c r="AL33549" s="104"/>
      <c r="AO33549" s="104"/>
      <c r="AP33549" s="104"/>
    </row>
    <row r="33550" spans="21:42" ht="15" customHeight="1" x14ac:dyDescent="0.25">
      <c r="U33550" s="104"/>
      <c r="AB33550" s="104"/>
      <c r="AC33550" s="104"/>
      <c r="AF33550" s="104"/>
      <c r="AG33550" s="104"/>
      <c r="AK33550" s="104"/>
      <c r="AL33550" s="104"/>
      <c r="AO33550" s="104"/>
      <c r="AP33550" s="104"/>
    </row>
    <row r="33551" spans="21:42" ht="15" customHeight="1" x14ac:dyDescent="0.25">
      <c r="U33551" s="104"/>
      <c r="AB33551" s="104"/>
      <c r="AC33551" s="104"/>
      <c r="AF33551" s="104"/>
      <c r="AG33551" s="104"/>
      <c r="AK33551" s="104"/>
      <c r="AL33551" s="104"/>
      <c r="AO33551" s="104"/>
      <c r="AP33551" s="104"/>
    </row>
    <row r="33552" spans="21:42" ht="15" customHeight="1" x14ac:dyDescent="0.25">
      <c r="U33552" s="104"/>
      <c r="AB33552" s="104"/>
      <c r="AC33552" s="104"/>
      <c r="AF33552" s="104"/>
      <c r="AG33552" s="104"/>
      <c r="AK33552" s="104"/>
      <c r="AL33552" s="104"/>
      <c r="AO33552" s="104"/>
      <c r="AP33552" s="104"/>
    </row>
    <row r="33553" spans="21:42" ht="15" customHeight="1" x14ac:dyDescent="0.25">
      <c r="U33553" s="104"/>
      <c r="AB33553" s="104"/>
      <c r="AC33553" s="104"/>
      <c r="AF33553" s="104"/>
      <c r="AG33553" s="104"/>
      <c r="AK33553" s="104"/>
      <c r="AL33553" s="104"/>
      <c r="AO33553" s="104"/>
      <c r="AP33553" s="104"/>
    </row>
    <row r="33554" spans="21:42" ht="15" customHeight="1" x14ac:dyDescent="0.25">
      <c r="U33554" s="104"/>
      <c r="AB33554" s="104"/>
      <c r="AC33554" s="104"/>
      <c r="AF33554" s="104"/>
      <c r="AG33554" s="104"/>
      <c r="AK33554" s="104"/>
      <c r="AL33554" s="104"/>
      <c r="AO33554" s="104"/>
      <c r="AP33554" s="104"/>
    </row>
    <row r="33555" spans="21:42" ht="15" customHeight="1" x14ac:dyDescent="0.25">
      <c r="U33555" s="104"/>
      <c r="AB33555" s="104"/>
      <c r="AC33555" s="104"/>
      <c r="AF33555" s="104"/>
      <c r="AG33555" s="104"/>
      <c r="AK33555" s="104"/>
      <c r="AL33555" s="104"/>
      <c r="AO33555" s="104"/>
      <c r="AP33555" s="104"/>
    </row>
    <row r="33556" spans="21:42" ht="15" customHeight="1" x14ac:dyDescent="0.25">
      <c r="U33556" s="104"/>
      <c r="AB33556" s="104"/>
      <c r="AC33556" s="104"/>
      <c r="AF33556" s="104"/>
      <c r="AG33556" s="104"/>
      <c r="AK33556" s="104"/>
      <c r="AL33556" s="104"/>
      <c r="AO33556" s="104"/>
      <c r="AP33556" s="104"/>
    </row>
    <row r="33557" spans="21:42" ht="15" customHeight="1" x14ac:dyDescent="0.25">
      <c r="U33557" s="104"/>
      <c r="AB33557" s="104"/>
      <c r="AC33557" s="104"/>
      <c r="AF33557" s="104"/>
      <c r="AG33557" s="104"/>
      <c r="AK33557" s="104"/>
      <c r="AL33557" s="104"/>
      <c r="AO33557" s="104"/>
      <c r="AP33557" s="104"/>
    </row>
    <row r="33558" spans="21:42" ht="15" customHeight="1" x14ac:dyDescent="0.25">
      <c r="U33558" s="104"/>
      <c r="AB33558" s="104"/>
      <c r="AC33558" s="104"/>
      <c r="AF33558" s="104"/>
      <c r="AG33558" s="104"/>
      <c r="AK33558" s="104"/>
      <c r="AL33558" s="104"/>
      <c r="AO33558" s="104"/>
      <c r="AP33558" s="104"/>
    </row>
    <row r="33559" spans="21:42" ht="15" customHeight="1" x14ac:dyDescent="0.25">
      <c r="U33559" s="104"/>
      <c r="AB33559" s="104"/>
      <c r="AC33559" s="104"/>
      <c r="AF33559" s="104"/>
      <c r="AG33559" s="104"/>
      <c r="AK33559" s="104"/>
      <c r="AL33559" s="104"/>
      <c r="AO33559" s="104"/>
      <c r="AP33559" s="104"/>
    </row>
    <row r="33560" spans="21:42" ht="15" customHeight="1" x14ac:dyDescent="0.25">
      <c r="U33560" s="104"/>
      <c r="AB33560" s="104"/>
      <c r="AC33560" s="104"/>
      <c r="AF33560" s="104"/>
      <c r="AG33560" s="104"/>
      <c r="AK33560" s="104"/>
      <c r="AL33560" s="104"/>
      <c r="AO33560" s="104"/>
      <c r="AP33560" s="104"/>
    </row>
    <row r="33561" spans="21:42" ht="15" customHeight="1" x14ac:dyDescent="0.25">
      <c r="U33561" s="104"/>
      <c r="AB33561" s="104"/>
      <c r="AC33561" s="104"/>
      <c r="AF33561" s="104"/>
      <c r="AG33561" s="104"/>
      <c r="AK33561" s="104"/>
      <c r="AL33561" s="104"/>
      <c r="AO33561" s="104"/>
      <c r="AP33561" s="104"/>
    </row>
    <row r="33562" spans="21:42" ht="15" customHeight="1" x14ac:dyDescent="0.25">
      <c r="U33562" s="104"/>
      <c r="AB33562" s="104"/>
      <c r="AC33562" s="104"/>
      <c r="AF33562" s="104"/>
      <c r="AG33562" s="104"/>
      <c r="AK33562" s="104"/>
      <c r="AL33562" s="104"/>
      <c r="AO33562" s="104"/>
      <c r="AP33562" s="104"/>
    </row>
    <row r="33563" spans="21:42" ht="15" customHeight="1" x14ac:dyDescent="0.25">
      <c r="U33563" s="104"/>
      <c r="AB33563" s="104"/>
      <c r="AC33563" s="104"/>
      <c r="AF33563" s="104"/>
      <c r="AG33563" s="104"/>
      <c r="AK33563" s="104"/>
      <c r="AL33563" s="104"/>
      <c r="AO33563" s="104"/>
      <c r="AP33563" s="104"/>
    </row>
    <row r="33564" spans="21:42" ht="15" customHeight="1" x14ac:dyDescent="0.25">
      <c r="U33564" s="104"/>
      <c r="AB33564" s="104"/>
      <c r="AC33564" s="104"/>
      <c r="AF33564" s="104"/>
      <c r="AG33564" s="104"/>
      <c r="AK33564" s="104"/>
      <c r="AL33564" s="104"/>
      <c r="AO33564" s="104"/>
      <c r="AP33564" s="104"/>
    </row>
    <row r="33565" spans="21:42" ht="15" customHeight="1" x14ac:dyDescent="0.25">
      <c r="U33565" s="104"/>
      <c r="AB33565" s="104"/>
      <c r="AC33565" s="104"/>
      <c r="AF33565" s="104"/>
      <c r="AG33565" s="104"/>
      <c r="AK33565" s="104"/>
      <c r="AL33565" s="104"/>
      <c r="AO33565" s="104"/>
      <c r="AP33565" s="104"/>
    </row>
    <row r="33566" spans="21:42" ht="15" customHeight="1" x14ac:dyDescent="0.25">
      <c r="U33566" s="104"/>
      <c r="AB33566" s="104"/>
      <c r="AC33566" s="104"/>
      <c r="AF33566" s="104"/>
      <c r="AG33566" s="104"/>
      <c r="AK33566" s="104"/>
      <c r="AL33566" s="104"/>
      <c r="AO33566" s="104"/>
      <c r="AP33566" s="104"/>
    </row>
    <row r="33567" spans="21:42" ht="15" customHeight="1" x14ac:dyDescent="0.25">
      <c r="U33567" s="104"/>
      <c r="AB33567" s="104"/>
      <c r="AC33567" s="104"/>
      <c r="AF33567" s="104"/>
      <c r="AG33567" s="104"/>
      <c r="AK33567" s="104"/>
      <c r="AL33567" s="104"/>
      <c r="AO33567" s="104"/>
      <c r="AP33567" s="104"/>
    </row>
    <row r="33568" spans="21:42" ht="15" customHeight="1" x14ac:dyDescent="0.25">
      <c r="U33568" s="104"/>
      <c r="AB33568" s="104"/>
      <c r="AC33568" s="104"/>
      <c r="AF33568" s="104"/>
      <c r="AG33568" s="104"/>
      <c r="AK33568" s="104"/>
      <c r="AL33568" s="104"/>
      <c r="AO33568" s="104"/>
      <c r="AP33568" s="104"/>
    </row>
    <row r="33569" spans="21:42" ht="15" customHeight="1" x14ac:dyDescent="0.25">
      <c r="U33569" s="104"/>
      <c r="AB33569" s="104"/>
      <c r="AC33569" s="104"/>
      <c r="AF33569" s="104"/>
      <c r="AG33569" s="104"/>
      <c r="AK33569" s="104"/>
      <c r="AL33569" s="104"/>
      <c r="AO33569" s="104"/>
      <c r="AP33569" s="104"/>
    </row>
    <row r="33570" spans="21:42" ht="15" customHeight="1" x14ac:dyDescent="0.25">
      <c r="U33570" s="104"/>
      <c r="AB33570" s="104"/>
      <c r="AC33570" s="104"/>
      <c r="AF33570" s="104"/>
      <c r="AG33570" s="104"/>
      <c r="AK33570" s="104"/>
      <c r="AL33570" s="104"/>
      <c r="AO33570" s="104"/>
      <c r="AP33570" s="104"/>
    </row>
    <row r="33571" spans="21:42" ht="15" customHeight="1" x14ac:dyDescent="0.25">
      <c r="U33571" s="104"/>
      <c r="AB33571" s="104"/>
      <c r="AC33571" s="104"/>
      <c r="AF33571" s="104"/>
      <c r="AG33571" s="104"/>
      <c r="AK33571" s="104"/>
      <c r="AL33571" s="104"/>
      <c r="AO33571" s="104"/>
      <c r="AP33571" s="104"/>
    </row>
    <row r="33572" spans="21:42" ht="15" customHeight="1" x14ac:dyDescent="0.25">
      <c r="U33572" s="104"/>
      <c r="AB33572" s="104"/>
      <c r="AC33572" s="104"/>
      <c r="AF33572" s="104"/>
      <c r="AG33572" s="104"/>
      <c r="AK33572" s="104"/>
      <c r="AL33572" s="104"/>
      <c r="AO33572" s="104"/>
      <c r="AP33572" s="104"/>
    </row>
    <row r="33573" spans="21:42" ht="15" customHeight="1" x14ac:dyDescent="0.25">
      <c r="U33573" s="104"/>
      <c r="AB33573" s="104"/>
      <c r="AC33573" s="104"/>
      <c r="AF33573" s="104"/>
      <c r="AG33573" s="104"/>
      <c r="AK33573" s="104"/>
      <c r="AL33573" s="104"/>
      <c r="AO33573" s="104"/>
      <c r="AP33573" s="104"/>
    </row>
    <row r="33574" spans="21:42" ht="15" customHeight="1" x14ac:dyDescent="0.25">
      <c r="U33574" s="104"/>
      <c r="AB33574" s="104"/>
      <c r="AC33574" s="104"/>
      <c r="AF33574" s="104"/>
      <c r="AG33574" s="104"/>
      <c r="AK33574" s="104"/>
      <c r="AL33574" s="104"/>
      <c r="AO33574" s="104"/>
      <c r="AP33574" s="104"/>
    </row>
    <row r="33575" spans="21:42" ht="15" customHeight="1" x14ac:dyDescent="0.25">
      <c r="U33575" s="104"/>
      <c r="AB33575" s="104"/>
      <c r="AC33575" s="104"/>
      <c r="AF33575" s="104"/>
      <c r="AG33575" s="104"/>
      <c r="AK33575" s="104"/>
      <c r="AL33575" s="104"/>
      <c r="AO33575" s="104"/>
      <c r="AP33575" s="104"/>
    </row>
    <row r="33576" spans="21:42" ht="15" customHeight="1" x14ac:dyDescent="0.25">
      <c r="U33576" s="104"/>
      <c r="AB33576" s="104"/>
      <c r="AC33576" s="104"/>
      <c r="AF33576" s="104"/>
      <c r="AG33576" s="104"/>
      <c r="AK33576" s="104"/>
      <c r="AL33576" s="104"/>
      <c r="AO33576" s="104"/>
      <c r="AP33576" s="104"/>
    </row>
    <row r="33577" spans="21:42" ht="15" customHeight="1" x14ac:dyDescent="0.25">
      <c r="U33577" s="104"/>
      <c r="AB33577" s="104"/>
      <c r="AC33577" s="104"/>
      <c r="AF33577" s="104"/>
      <c r="AG33577" s="104"/>
      <c r="AK33577" s="104"/>
      <c r="AL33577" s="104"/>
      <c r="AO33577" s="104"/>
      <c r="AP33577" s="104"/>
    </row>
    <row r="33578" spans="21:42" ht="15" customHeight="1" x14ac:dyDescent="0.25">
      <c r="U33578" s="104"/>
      <c r="AB33578" s="104"/>
      <c r="AC33578" s="104"/>
      <c r="AF33578" s="104"/>
      <c r="AG33578" s="104"/>
      <c r="AK33578" s="104"/>
      <c r="AL33578" s="104"/>
      <c r="AO33578" s="104"/>
      <c r="AP33578" s="104"/>
    </row>
    <row r="33579" spans="21:42" ht="15" customHeight="1" x14ac:dyDescent="0.25">
      <c r="U33579" s="104"/>
      <c r="AB33579" s="104"/>
      <c r="AC33579" s="104"/>
      <c r="AF33579" s="104"/>
      <c r="AG33579" s="104"/>
      <c r="AK33579" s="104"/>
      <c r="AL33579" s="104"/>
      <c r="AO33579" s="104"/>
      <c r="AP33579" s="104"/>
    </row>
    <row r="33580" spans="21:42" ht="15" customHeight="1" x14ac:dyDescent="0.25">
      <c r="U33580" s="104"/>
      <c r="AB33580" s="104"/>
      <c r="AC33580" s="104"/>
      <c r="AF33580" s="104"/>
      <c r="AG33580" s="104"/>
      <c r="AK33580" s="104"/>
      <c r="AL33580" s="104"/>
      <c r="AO33580" s="104"/>
      <c r="AP33580" s="104"/>
    </row>
    <row r="33581" spans="21:42" ht="15" customHeight="1" x14ac:dyDescent="0.25">
      <c r="U33581" s="104"/>
      <c r="AB33581" s="104"/>
      <c r="AC33581" s="104"/>
      <c r="AF33581" s="104"/>
      <c r="AG33581" s="104"/>
      <c r="AK33581" s="104"/>
      <c r="AL33581" s="104"/>
      <c r="AO33581" s="104"/>
      <c r="AP33581" s="104"/>
    </row>
    <row r="33582" spans="21:42" ht="15" customHeight="1" x14ac:dyDescent="0.25">
      <c r="U33582" s="104"/>
      <c r="AB33582" s="104"/>
      <c r="AC33582" s="104"/>
      <c r="AF33582" s="104"/>
      <c r="AG33582" s="104"/>
      <c r="AK33582" s="104"/>
      <c r="AL33582" s="104"/>
      <c r="AO33582" s="104"/>
      <c r="AP33582" s="104"/>
    </row>
    <row r="33583" spans="21:42" ht="15" customHeight="1" x14ac:dyDescent="0.25">
      <c r="U33583" s="104"/>
      <c r="AB33583" s="104"/>
      <c r="AC33583" s="104"/>
      <c r="AF33583" s="104"/>
      <c r="AG33583" s="104"/>
      <c r="AK33583" s="104"/>
      <c r="AL33583" s="104"/>
      <c r="AO33583" s="104"/>
      <c r="AP33583" s="104"/>
    </row>
    <row r="33584" spans="21:42" ht="15" customHeight="1" x14ac:dyDescent="0.25">
      <c r="U33584" s="104"/>
      <c r="AB33584" s="104"/>
      <c r="AC33584" s="104"/>
      <c r="AF33584" s="104"/>
      <c r="AG33584" s="104"/>
      <c r="AK33584" s="104"/>
      <c r="AL33584" s="104"/>
      <c r="AO33584" s="104"/>
      <c r="AP33584" s="104"/>
    </row>
    <row r="33585" spans="21:42" ht="15" customHeight="1" x14ac:dyDescent="0.25">
      <c r="U33585" s="104"/>
      <c r="AB33585" s="104"/>
      <c r="AC33585" s="104"/>
      <c r="AF33585" s="104"/>
      <c r="AG33585" s="104"/>
      <c r="AK33585" s="104"/>
      <c r="AL33585" s="104"/>
      <c r="AO33585" s="104"/>
      <c r="AP33585" s="104"/>
    </row>
    <row r="33586" spans="21:42" ht="15" customHeight="1" x14ac:dyDescent="0.25">
      <c r="U33586" s="104"/>
      <c r="AB33586" s="104"/>
      <c r="AC33586" s="104"/>
      <c r="AF33586" s="104"/>
      <c r="AG33586" s="104"/>
      <c r="AK33586" s="104"/>
      <c r="AL33586" s="104"/>
      <c r="AO33586" s="104"/>
      <c r="AP33586" s="104"/>
    </row>
    <row r="33587" spans="21:42" ht="15" customHeight="1" x14ac:dyDescent="0.25">
      <c r="U33587" s="104"/>
      <c r="AB33587" s="104"/>
      <c r="AC33587" s="104"/>
      <c r="AF33587" s="104"/>
      <c r="AG33587" s="104"/>
      <c r="AK33587" s="104"/>
      <c r="AL33587" s="104"/>
      <c r="AO33587" s="104"/>
      <c r="AP33587" s="104"/>
    </row>
    <row r="33588" spans="21:42" ht="15" customHeight="1" x14ac:dyDescent="0.25">
      <c r="U33588" s="104"/>
      <c r="AB33588" s="104"/>
      <c r="AC33588" s="104"/>
      <c r="AF33588" s="104"/>
      <c r="AG33588" s="104"/>
      <c r="AK33588" s="104"/>
      <c r="AL33588" s="104"/>
      <c r="AO33588" s="104"/>
      <c r="AP33588" s="104"/>
    </row>
    <row r="33589" spans="21:42" ht="15" customHeight="1" x14ac:dyDescent="0.25">
      <c r="U33589" s="104"/>
      <c r="AB33589" s="104"/>
      <c r="AC33589" s="104"/>
      <c r="AF33589" s="104"/>
      <c r="AG33589" s="104"/>
      <c r="AK33589" s="104"/>
      <c r="AL33589" s="104"/>
      <c r="AO33589" s="104"/>
      <c r="AP33589" s="104"/>
    </row>
    <row r="33590" spans="21:42" ht="15" customHeight="1" x14ac:dyDescent="0.25">
      <c r="U33590" s="104"/>
      <c r="AB33590" s="104"/>
      <c r="AC33590" s="104"/>
      <c r="AF33590" s="104"/>
      <c r="AG33590" s="104"/>
      <c r="AK33590" s="104"/>
      <c r="AL33590" s="104"/>
      <c r="AO33590" s="104"/>
      <c r="AP33590" s="104"/>
    </row>
    <row r="33591" spans="21:42" ht="15" customHeight="1" x14ac:dyDescent="0.25">
      <c r="U33591" s="104"/>
      <c r="AB33591" s="104"/>
      <c r="AC33591" s="104"/>
      <c r="AF33591" s="104"/>
      <c r="AG33591" s="104"/>
      <c r="AK33591" s="104"/>
      <c r="AL33591" s="104"/>
      <c r="AO33591" s="104"/>
      <c r="AP33591" s="104"/>
    </row>
    <row r="33592" spans="21:42" ht="15" customHeight="1" x14ac:dyDescent="0.25">
      <c r="U33592" s="104"/>
      <c r="AB33592" s="104"/>
      <c r="AC33592" s="104"/>
      <c r="AF33592" s="104"/>
      <c r="AG33592" s="104"/>
      <c r="AK33592" s="104"/>
      <c r="AL33592" s="104"/>
      <c r="AO33592" s="104"/>
      <c r="AP33592" s="104"/>
    </row>
    <row r="33593" spans="21:42" ht="15" customHeight="1" x14ac:dyDescent="0.25">
      <c r="U33593" s="104"/>
      <c r="AB33593" s="104"/>
      <c r="AC33593" s="104"/>
      <c r="AF33593" s="104"/>
      <c r="AG33593" s="104"/>
      <c r="AK33593" s="104"/>
      <c r="AL33593" s="104"/>
      <c r="AO33593" s="104"/>
      <c r="AP33593" s="104"/>
    </row>
    <row r="33594" spans="21:42" ht="15" customHeight="1" x14ac:dyDescent="0.25">
      <c r="U33594" s="104"/>
      <c r="AB33594" s="104"/>
      <c r="AC33594" s="104"/>
      <c r="AF33594" s="104"/>
      <c r="AG33594" s="104"/>
      <c r="AK33594" s="104"/>
      <c r="AL33594" s="104"/>
      <c r="AO33594" s="104"/>
      <c r="AP33594" s="104"/>
    </row>
    <row r="33595" spans="21:42" ht="15" customHeight="1" x14ac:dyDescent="0.25">
      <c r="U33595" s="104"/>
      <c r="AB33595" s="104"/>
      <c r="AC33595" s="104"/>
      <c r="AF33595" s="104"/>
      <c r="AG33595" s="104"/>
      <c r="AK33595" s="104"/>
      <c r="AL33595" s="104"/>
      <c r="AO33595" s="104"/>
      <c r="AP33595" s="104"/>
    </row>
    <row r="33596" spans="21:42" ht="15" customHeight="1" x14ac:dyDescent="0.25">
      <c r="U33596" s="104"/>
      <c r="AB33596" s="104"/>
      <c r="AC33596" s="104"/>
      <c r="AF33596" s="104"/>
      <c r="AG33596" s="104"/>
      <c r="AK33596" s="104"/>
      <c r="AL33596" s="104"/>
      <c r="AO33596" s="104"/>
      <c r="AP33596" s="104"/>
    </row>
    <row r="33597" spans="21:42" ht="15" customHeight="1" x14ac:dyDescent="0.25">
      <c r="U33597" s="104"/>
      <c r="AB33597" s="104"/>
      <c r="AC33597" s="104"/>
      <c r="AF33597" s="104"/>
      <c r="AG33597" s="104"/>
      <c r="AK33597" s="104"/>
      <c r="AL33597" s="104"/>
      <c r="AO33597" s="104"/>
      <c r="AP33597" s="104"/>
    </row>
    <row r="33598" spans="21:42" ht="15" customHeight="1" x14ac:dyDescent="0.25">
      <c r="U33598" s="104"/>
      <c r="AB33598" s="104"/>
      <c r="AC33598" s="104"/>
      <c r="AF33598" s="104"/>
      <c r="AG33598" s="104"/>
      <c r="AK33598" s="104"/>
      <c r="AL33598" s="104"/>
      <c r="AO33598" s="104"/>
      <c r="AP33598" s="104"/>
    </row>
    <row r="33599" spans="21:42" ht="15" customHeight="1" x14ac:dyDescent="0.25">
      <c r="U33599" s="104"/>
      <c r="AB33599" s="104"/>
      <c r="AC33599" s="104"/>
      <c r="AF33599" s="104"/>
      <c r="AG33599" s="104"/>
      <c r="AK33599" s="104"/>
      <c r="AL33599" s="104"/>
      <c r="AO33599" s="104"/>
      <c r="AP33599" s="104"/>
    </row>
    <row r="33600" spans="21:42" ht="15" customHeight="1" x14ac:dyDescent="0.25">
      <c r="U33600" s="104"/>
      <c r="AB33600" s="104"/>
      <c r="AC33600" s="104"/>
      <c r="AF33600" s="104"/>
      <c r="AG33600" s="104"/>
      <c r="AK33600" s="104"/>
      <c r="AL33600" s="104"/>
      <c r="AO33600" s="104"/>
      <c r="AP33600" s="104"/>
    </row>
    <row r="33601" spans="21:42" ht="15" customHeight="1" x14ac:dyDescent="0.25">
      <c r="U33601" s="104"/>
      <c r="AB33601" s="104"/>
      <c r="AC33601" s="104"/>
      <c r="AF33601" s="104"/>
      <c r="AG33601" s="104"/>
      <c r="AK33601" s="104"/>
      <c r="AL33601" s="104"/>
      <c r="AO33601" s="104"/>
      <c r="AP33601" s="104"/>
    </row>
    <row r="33602" spans="21:42" ht="15" customHeight="1" x14ac:dyDescent="0.25">
      <c r="U33602" s="104"/>
      <c r="AB33602" s="104"/>
      <c r="AC33602" s="104"/>
      <c r="AF33602" s="104"/>
      <c r="AG33602" s="104"/>
      <c r="AK33602" s="104"/>
      <c r="AL33602" s="104"/>
      <c r="AO33602" s="104"/>
      <c r="AP33602" s="104"/>
    </row>
    <row r="33603" spans="21:42" ht="15" customHeight="1" x14ac:dyDescent="0.25">
      <c r="U33603" s="104"/>
      <c r="AB33603" s="104"/>
      <c r="AC33603" s="104"/>
      <c r="AF33603" s="104"/>
      <c r="AG33603" s="104"/>
      <c r="AK33603" s="104"/>
      <c r="AL33603" s="104"/>
      <c r="AO33603" s="104"/>
      <c r="AP33603" s="104"/>
    </row>
    <row r="33604" spans="21:42" ht="15" customHeight="1" x14ac:dyDescent="0.25">
      <c r="U33604" s="104"/>
      <c r="AB33604" s="104"/>
      <c r="AC33604" s="104"/>
      <c r="AF33604" s="104"/>
      <c r="AG33604" s="104"/>
      <c r="AK33604" s="104"/>
      <c r="AL33604" s="104"/>
      <c r="AO33604" s="104"/>
      <c r="AP33604" s="104"/>
    </row>
    <row r="33605" spans="21:42" ht="15" customHeight="1" x14ac:dyDescent="0.25">
      <c r="U33605" s="104"/>
      <c r="AB33605" s="104"/>
      <c r="AC33605" s="104"/>
      <c r="AF33605" s="104"/>
      <c r="AG33605" s="104"/>
      <c r="AK33605" s="104"/>
      <c r="AL33605" s="104"/>
      <c r="AO33605" s="104"/>
      <c r="AP33605" s="104"/>
    </row>
    <row r="33606" spans="21:42" ht="15" customHeight="1" x14ac:dyDescent="0.25">
      <c r="U33606" s="104"/>
      <c r="AB33606" s="104"/>
      <c r="AC33606" s="104"/>
      <c r="AF33606" s="104"/>
      <c r="AG33606" s="104"/>
      <c r="AK33606" s="104"/>
      <c r="AL33606" s="104"/>
      <c r="AO33606" s="104"/>
      <c r="AP33606" s="104"/>
    </row>
    <row r="33607" spans="21:42" ht="15" customHeight="1" x14ac:dyDescent="0.25">
      <c r="U33607" s="104"/>
      <c r="AB33607" s="104"/>
      <c r="AC33607" s="104"/>
      <c r="AF33607" s="104"/>
      <c r="AG33607" s="104"/>
      <c r="AK33607" s="104"/>
      <c r="AL33607" s="104"/>
      <c r="AO33607" s="104"/>
      <c r="AP33607" s="104"/>
    </row>
    <row r="33608" spans="21:42" ht="15" customHeight="1" x14ac:dyDescent="0.25">
      <c r="U33608" s="104"/>
      <c r="AB33608" s="104"/>
      <c r="AC33608" s="104"/>
      <c r="AF33608" s="104"/>
      <c r="AG33608" s="104"/>
      <c r="AK33608" s="104"/>
      <c r="AL33608" s="104"/>
      <c r="AO33608" s="104"/>
      <c r="AP33608" s="104"/>
    </row>
    <row r="33609" spans="21:42" ht="15" customHeight="1" x14ac:dyDescent="0.25">
      <c r="U33609" s="104"/>
      <c r="AB33609" s="104"/>
      <c r="AC33609" s="104"/>
      <c r="AF33609" s="104"/>
      <c r="AG33609" s="104"/>
      <c r="AK33609" s="104"/>
      <c r="AL33609" s="104"/>
      <c r="AO33609" s="104"/>
      <c r="AP33609" s="104"/>
    </row>
    <row r="33610" spans="21:42" ht="15" customHeight="1" x14ac:dyDescent="0.25">
      <c r="U33610" s="104"/>
      <c r="AB33610" s="104"/>
      <c r="AC33610" s="104"/>
      <c r="AF33610" s="104"/>
      <c r="AG33610" s="104"/>
      <c r="AK33610" s="104"/>
      <c r="AL33610" s="104"/>
      <c r="AO33610" s="104"/>
      <c r="AP33610" s="104"/>
    </row>
    <row r="33611" spans="21:42" ht="15" customHeight="1" x14ac:dyDescent="0.25">
      <c r="U33611" s="104"/>
      <c r="AB33611" s="104"/>
      <c r="AC33611" s="104"/>
      <c r="AF33611" s="104"/>
      <c r="AG33611" s="104"/>
      <c r="AK33611" s="104"/>
      <c r="AL33611" s="104"/>
      <c r="AO33611" s="104"/>
      <c r="AP33611" s="104"/>
    </row>
    <row r="33612" spans="21:42" ht="15" customHeight="1" x14ac:dyDescent="0.25">
      <c r="U33612" s="104"/>
      <c r="AB33612" s="104"/>
      <c r="AC33612" s="104"/>
      <c r="AF33612" s="104"/>
      <c r="AG33612" s="104"/>
      <c r="AK33612" s="104"/>
      <c r="AL33612" s="104"/>
      <c r="AO33612" s="104"/>
      <c r="AP33612" s="104"/>
    </row>
    <row r="33613" spans="21:42" ht="15" customHeight="1" x14ac:dyDescent="0.25">
      <c r="U33613" s="104"/>
      <c r="AB33613" s="104"/>
      <c r="AC33613" s="104"/>
      <c r="AF33613" s="104"/>
      <c r="AG33613" s="104"/>
      <c r="AK33613" s="104"/>
      <c r="AL33613" s="104"/>
      <c r="AO33613" s="104"/>
      <c r="AP33613" s="104"/>
    </row>
    <row r="33614" spans="21:42" ht="15" customHeight="1" x14ac:dyDescent="0.25">
      <c r="U33614" s="104"/>
      <c r="AB33614" s="104"/>
      <c r="AC33614" s="104"/>
      <c r="AF33614" s="104"/>
      <c r="AG33614" s="104"/>
      <c r="AK33614" s="104"/>
      <c r="AL33614" s="104"/>
      <c r="AO33614" s="104"/>
      <c r="AP33614" s="104"/>
    </row>
    <row r="33615" spans="21:42" ht="15" customHeight="1" x14ac:dyDescent="0.25">
      <c r="U33615" s="104"/>
      <c r="AB33615" s="104"/>
      <c r="AC33615" s="104"/>
      <c r="AF33615" s="104"/>
      <c r="AG33615" s="104"/>
      <c r="AK33615" s="104"/>
      <c r="AL33615" s="104"/>
      <c r="AO33615" s="104"/>
      <c r="AP33615" s="104"/>
    </row>
    <row r="33616" spans="21:42" ht="15" customHeight="1" x14ac:dyDescent="0.25">
      <c r="U33616" s="104"/>
      <c r="AB33616" s="104"/>
      <c r="AC33616" s="104"/>
      <c r="AF33616" s="104"/>
      <c r="AG33616" s="104"/>
      <c r="AK33616" s="104"/>
      <c r="AL33616" s="104"/>
      <c r="AO33616" s="104"/>
      <c r="AP33616" s="104"/>
    </row>
    <row r="33617" spans="21:42" ht="15" customHeight="1" x14ac:dyDescent="0.25">
      <c r="U33617" s="104"/>
      <c r="AB33617" s="104"/>
      <c r="AC33617" s="104"/>
      <c r="AF33617" s="104"/>
      <c r="AG33617" s="104"/>
      <c r="AK33617" s="104"/>
      <c r="AL33617" s="104"/>
      <c r="AO33617" s="104"/>
      <c r="AP33617" s="104"/>
    </row>
    <row r="33618" spans="21:42" ht="15" customHeight="1" x14ac:dyDescent="0.25">
      <c r="U33618" s="104"/>
      <c r="AB33618" s="104"/>
      <c r="AC33618" s="104"/>
      <c r="AF33618" s="104"/>
      <c r="AG33618" s="104"/>
      <c r="AK33618" s="104"/>
      <c r="AL33618" s="104"/>
      <c r="AO33618" s="104"/>
      <c r="AP33618" s="104"/>
    </row>
    <row r="33619" spans="21:42" ht="15" customHeight="1" x14ac:dyDescent="0.25">
      <c r="U33619" s="104"/>
      <c r="AB33619" s="104"/>
      <c r="AC33619" s="104"/>
      <c r="AF33619" s="104"/>
      <c r="AG33619" s="104"/>
      <c r="AK33619" s="104"/>
      <c r="AL33619" s="104"/>
      <c r="AO33619" s="104"/>
      <c r="AP33619" s="104"/>
    </row>
    <row r="33620" spans="21:42" ht="15" customHeight="1" x14ac:dyDescent="0.25">
      <c r="U33620" s="104"/>
      <c r="AB33620" s="104"/>
      <c r="AC33620" s="104"/>
      <c r="AF33620" s="104"/>
      <c r="AG33620" s="104"/>
      <c r="AK33620" s="104"/>
      <c r="AL33620" s="104"/>
      <c r="AO33620" s="104"/>
      <c r="AP33620" s="104"/>
    </row>
    <row r="33621" spans="21:42" ht="15" customHeight="1" x14ac:dyDescent="0.25">
      <c r="U33621" s="104"/>
      <c r="AB33621" s="104"/>
      <c r="AC33621" s="104"/>
      <c r="AF33621" s="104"/>
      <c r="AG33621" s="104"/>
      <c r="AK33621" s="104"/>
      <c r="AL33621" s="104"/>
      <c r="AO33621" s="104"/>
      <c r="AP33621" s="104"/>
    </row>
    <row r="33622" spans="21:42" ht="15" customHeight="1" x14ac:dyDescent="0.25">
      <c r="U33622" s="104"/>
      <c r="AB33622" s="104"/>
      <c r="AC33622" s="104"/>
      <c r="AF33622" s="104"/>
      <c r="AG33622" s="104"/>
      <c r="AK33622" s="104"/>
      <c r="AL33622" s="104"/>
      <c r="AO33622" s="104"/>
      <c r="AP33622" s="104"/>
    </row>
    <row r="33623" spans="21:42" ht="15" customHeight="1" x14ac:dyDescent="0.25">
      <c r="U33623" s="104"/>
      <c r="AB33623" s="104"/>
      <c r="AC33623" s="104"/>
      <c r="AF33623" s="104"/>
      <c r="AG33623" s="104"/>
      <c r="AK33623" s="104"/>
      <c r="AL33623" s="104"/>
      <c r="AO33623" s="104"/>
      <c r="AP33623" s="104"/>
    </row>
    <row r="33624" spans="21:42" ht="15" customHeight="1" x14ac:dyDescent="0.25">
      <c r="U33624" s="104"/>
      <c r="AB33624" s="104"/>
      <c r="AC33624" s="104"/>
      <c r="AF33624" s="104"/>
      <c r="AG33624" s="104"/>
      <c r="AK33624" s="104"/>
      <c r="AL33624" s="104"/>
      <c r="AO33624" s="104"/>
      <c r="AP33624" s="104"/>
    </row>
    <row r="33625" spans="21:42" ht="15" customHeight="1" x14ac:dyDescent="0.25">
      <c r="U33625" s="104"/>
      <c r="AB33625" s="104"/>
      <c r="AC33625" s="104"/>
      <c r="AF33625" s="104"/>
      <c r="AG33625" s="104"/>
      <c r="AK33625" s="104"/>
      <c r="AL33625" s="104"/>
      <c r="AO33625" s="104"/>
      <c r="AP33625" s="104"/>
    </row>
    <row r="33626" spans="21:42" ht="15" customHeight="1" x14ac:dyDescent="0.25">
      <c r="U33626" s="104"/>
      <c r="AB33626" s="104"/>
      <c r="AC33626" s="104"/>
      <c r="AF33626" s="104"/>
      <c r="AG33626" s="104"/>
      <c r="AK33626" s="104"/>
      <c r="AL33626" s="104"/>
      <c r="AO33626" s="104"/>
      <c r="AP33626" s="104"/>
    </row>
    <row r="33627" spans="21:42" ht="15" customHeight="1" x14ac:dyDescent="0.25">
      <c r="U33627" s="104"/>
      <c r="AB33627" s="104"/>
      <c r="AC33627" s="104"/>
      <c r="AF33627" s="104"/>
      <c r="AG33627" s="104"/>
      <c r="AK33627" s="104"/>
      <c r="AL33627" s="104"/>
      <c r="AO33627" s="104"/>
      <c r="AP33627" s="104"/>
    </row>
    <row r="33628" spans="21:42" ht="15" customHeight="1" x14ac:dyDescent="0.25">
      <c r="U33628" s="104"/>
      <c r="AB33628" s="104"/>
      <c r="AC33628" s="104"/>
      <c r="AF33628" s="104"/>
      <c r="AG33628" s="104"/>
      <c r="AK33628" s="104"/>
      <c r="AL33628" s="104"/>
      <c r="AO33628" s="104"/>
      <c r="AP33628" s="104"/>
    </row>
    <row r="33629" spans="21:42" ht="15" customHeight="1" x14ac:dyDescent="0.25">
      <c r="U33629" s="104"/>
      <c r="AB33629" s="104"/>
      <c r="AC33629" s="104"/>
      <c r="AF33629" s="104"/>
      <c r="AG33629" s="104"/>
      <c r="AK33629" s="104"/>
      <c r="AL33629" s="104"/>
      <c r="AO33629" s="104"/>
      <c r="AP33629" s="104"/>
    </row>
    <row r="33630" spans="21:42" ht="15" customHeight="1" x14ac:dyDescent="0.25">
      <c r="U33630" s="104"/>
      <c r="AB33630" s="104"/>
      <c r="AC33630" s="104"/>
      <c r="AF33630" s="104"/>
      <c r="AG33630" s="104"/>
      <c r="AK33630" s="104"/>
      <c r="AL33630" s="104"/>
      <c r="AO33630" s="104"/>
      <c r="AP33630" s="104"/>
    </row>
    <row r="33631" spans="21:42" ht="15" customHeight="1" x14ac:dyDescent="0.25">
      <c r="U33631" s="104"/>
      <c r="AB33631" s="104"/>
      <c r="AC33631" s="104"/>
      <c r="AF33631" s="104"/>
      <c r="AG33631" s="104"/>
      <c r="AK33631" s="104"/>
      <c r="AL33631" s="104"/>
      <c r="AO33631" s="104"/>
      <c r="AP33631" s="104"/>
    </row>
    <row r="33632" spans="21:42" ht="15" customHeight="1" x14ac:dyDescent="0.25">
      <c r="U33632" s="104"/>
      <c r="AB33632" s="104"/>
      <c r="AC33632" s="104"/>
      <c r="AF33632" s="104"/>
      <c r="AG33632" s="104"/>
      <c r="AK33632" s="104"/>
      <c r="AL33632" s="104"/>
      <c r="AO33632" s="104"/>
      <c r="AP33632" s="104"/>
    </row>
    <row r="33633" spans="21:42" ht="15" customHeight="1" x14ac:dyDescent="0.25">
      <c r="U33633" s="104"/>
      <c r="AB33633" s="104"/>
      <c r="AC33633" s="104"/>
      <c r="AF33633" s="104"/>
      <c r="AG33633" s="104"/>
      <c r="AK33633" s="104"/>
      <c r="AL33633" s="104"/>
      <c r="AO33633" s="104"/>
      <c r="AP33633" s="104"/>
    </row>
    <row r="33634" spans="21:42" ht="15" customHeight="1" x14ac:dyDescent="0.25">
      <c r="U33634" s="104"/>
      <c r="AB33634" s="104"/>
      <c r="AC33634" s="104"/>
      <c r="AF33634" s="104"/>
      <c r="AG33634" s="104"/>
      <c r="AK33634" s="104"/>
      <c r="AL33634" s="104"/>
      <c r="AO33634" s="104"/>
      <c r="AP33634" s="104"/>
    </row>
    <row r="33635" spans="21:42" ht="15" customHeight="1" x14ac:dyDescent="0.25">
      <c r="U33635" s="104"/>
      <c r="AB33635" s="104"/>
      <c r="AC33635" s="104"/>
      <c r="AF33635" s="104"/>
      <c r="AG33635" s="104"/>
      <c r="AK33635" s="104"/>
      <c r="AL33635" s="104"/>
      <c r="AO33635" s="104"/>
      <c r="AP33635" s="104"/>
    </row>
    <row r="33636" spans="21:42" ht="15" customHeight="1" x14ac:dyDescent="0.25">
      <c r="U33636" s="104"/>
      <c r="AB33636" s="104"/>
      <c r="AC33636" s="104"/>
      <c r="AF33636" s="104"/>
      <c r="AG33636" s="104"/>
      <c r="AK33636" s="104"/>
      <c r="AL33636" s="104"/>
      <c r="AO33636" s="104"/>
      <c r="AP33636" s="104"/>
    </row>
    <row r="33637" spans="21:42" ht="15" customHeight="1" x14ac:dyDescent="0.25">
      <c r="U33637" s="104"/>
      <c r="AB33637" s="104"/>
      <c r="AC33637" s="104"/>
      <c r="AF33637" s="104"/>
      <c r="AG33637" s="104"/>
      <c r="AK33637" s="104"/>
      <c r="AL33637" s="104"/>
      <c r="AO33637" s="104"/>
      <c r="AP33637" s="104"/>
    </row>
    <row r="33638" spans="21:42" ht="15" customHeight="1" x14ac:dyDescent="0.25">
      <c r="U33638" s="104"/>
      <c r="AB33638" s="104"/>
      <c r="AC33638" s="104"/>
      <c r="AF33638" s="104"/>
      <c r="AG33638" s="104"/>
      <c r="AK33638" s="104"/>
      <c r="AL33638" s="104"/>
      <c r="AO33638" s="104"/>
      <c r="AP33638" s="104"/>
    </row>
    <row r="33639" spans="21:42" ht="15" customHeight="1" x14ac:dyDescent="0.25">
      <c r="U33639" s="104"/>
      <c r="AB33639" s="104"/>
      <c r="AC33639" s="104"/>
      <c r="AF33639" s="104"/>
      <c r="AG33639" s="104"/>
      <c r="AK33639" s="104"/>
      <c r="AL33639" s="104"/>
      <c r="AO33639" s="104"/>
      <c r="AP33639" s="104"/>
    </row>
    <row r="33640" spans="21:42" ht="15" customHeight="1" x14ac:dyDescent="0.25">
      <c r="U33640" s="104"/>
      <c r="AB33640" s="104"/>
      <c r="AC33640" s="104"/>
      <c r="AF33640" s="104"/>
      <c r="AG33640" s="104"/>
      <c r="AK33640" s="104"/>
      <c r="AL33640" s="104"/>
      <c r="AO33640" s="104"/>
      <c r="AP33640" s="104"/>
    </row>
    <row r="33641" spans="21:42" ht="15" customHeight="1" x14ac:dyDescent="0.25">
      <c r="U33641" s="104"/>
      <c r="AB33641" s="104"/>
      <c r="AC33641" s="104"/>
      <c r="AF33641" s="104"/>
      <c r="AG33641" s="104"/>
      <c r="AK33641" s="104"/>
      <c r="AL33641" s="104"/>
      <c r="AO33641" s="104"/>
      <c r="AP33641" s="104"/>
    </row>
    <row r="33642" spans="21:42" ht="15" customHeight="1" x14ac:dyDescent="0.25">
      <c r="U33642" s="104"/>
      <c r="AB33642" s="104"/>
      <c r="AC33642" s="104"/>
      <c r="AF33642" s="104"/>
      <c r="AG33642" s="104"/>
      <c r="AK33642" s="104"/>
      <c r="AL33642" s="104"/>
      <c r="AO33642" s="104"/>
      <c r="AP33642" s="104"/>
    </row>
    <row r="33643" spans="21:42" ht="15" customHeight="1" x14ac:dyDescent="0.25">
      <c r="U33643" s="104"/>
      <c r="AB33643" s="104"/>
      <c r="AC33643" s="104"/>
      <c r="AF33643" s="104"/>
      <c r="AG33643" s="104"/>
      <c r="AK33643" s="104"/>
      <c r="AL33643" s="104"/>
      <c r="AO33643" s="104"/>
      <c r="AP33643" s="104"/>
    </row>
    <row r="33644" spans="21:42" ht="15" customHeight="1" x14ac:dyDescent="0.25">
      <c r="U33644" s="104"/>
      <c r="AB33644" s="104"/>
      <c r="AC33644" s="104"/>
      <c r="AF33644" s="104"/>
      <c r="AG33644" s="104"/>
      <c r="AK33644" s="104"/>
      <c r="AL33644" s="104"/>
      <c r="AO33644" s="104"/>
      <c r="AP33644" s="104"/>
    </row>
    <row r="33645" spans="21:42" ht="15" customHeight="1" x14ac:dyDescent="0.25">
      <c r="U33645" s="104"/>
      <c r="AB33645" s="104"/>
      <c r="AC33645" s="104"/>
      <c r="AF33645" s="104"/>
      <c r="AG33645" s="104"/>
      <c r="AK33645" s="104"/>
      <c r="AL33645" s="104"/>
      <c r="AO33645" s="104"/>
      <c r="AP33645" s="104"/>
    </row>
    <row r="33646" spans="21:42" ht="15" customHeight="1" x14ac:dyDescent="0.25">
      <c r="U33646" s="104"/>
      <c r="AB33646" s="104"/>
      <c r="AC33646" s="104"/>
      <c r="AF33646" s="104"/>
      <c r="AG33646" s="104"/>
      <c r="AK33646" s="104"/>
      <c r="AL33646" s="104"/>
      <c r="AO33646" s="104"/>
      <c r="AP33646" s="104"/>
    </row>
    <row r="33647" spans="21:42" ht="15" customHeight="1" x14ac:dyDescent="0.25">
      <c r="U33647" s="104"/>
      <c r="AB33647" s="104"/>
      <c r="AC33647" s="104"/>
      <c r="AF33647" s="104"/>
      <c r="AG33647" s="104"/>
      <c r="AK33647" s="104"/>
      <c r="AL33647" s="104"/>
      <c r="AO33647" s="104"/>
      <c r="AP33647" s="104"/>
    </row>
    <row r="33648" spans="21:42" ht="15" customHeight="1" x14ac:dyDescent="0.25">
      <c r="U33648" s="104"/>
      <c r="AB33648" s="104"/>
      <c r="AC33648" s="104"/>
      <c r="AF33648" s="104"/>
      <c r="AG33648" s="104"/>
      <c r="AK33648" s="104"/>
      <c r="AL33648" s="104"/>
      <c r="AO33648" s="104"/>
      <c r="AP33648" s="104"/>
    </row>
    <row r="33649" spans="21:42" ht="15" customHeight="1" x14ac:dyDescent="0.25">
      <c r="U33649" s="104"/>
      <c r="AB33649" s="104"/>
      <c r="AC33649" s="104"/>
      <c r="AF33649" s="104"/>
      <c r="AG33649" s="104"/>
      <c r="AK33649" s="104"/>
      <c r="AL33649" s="104"/>
      <c r="AO33649" s="104"/>
      <c r="AP33649" s="104"/>
    </row>
    <row r="33650" spans="21:42" ht="15" customHeight="1" x14ac:dyDescent="0.25">
      <c r="U33650" s="104"/>
      <c r="AB33650" s="104"/>
      <c r="AC33650" s="104"/>
      <c r="AF33650" s="104"/>
      <c r="AG33650" s="104"/>
      <c r="AK33650" s="104"/>
      <c r="AL33650" s="104"/>
      <c r="AO33650" s="104"/>
      <c r="AP33650" s="104"/>
    </row>
    <row r="33651" spans="21:42" ht="15" customHeight="1" x14ac:dyDescent="0.25">
      <c r="U33651" s="104"/>
      <c r="AB33651" s="104"/>
      <c r="AC33651" s="104"/>
      <c r="AF33651" s="104"/>
      <c r="AG33651" s="104"/>
      <c r="AK33651" s="104"/>
      <c r="AL33651" s="104"/>
      <c r="AO33651" s="104"/>
      <c r="AP33651" s="104"/>
    </row>
    <row r="33652" spans="21:42" ht="15" customHeight="1" x14ac:dyDescent="0.25">
      <c r="U33652" s="104"/>
      <c r="AB33652" s="104"/>
      <c r="AC33652" s="104"/>
      <c r="AF33652" s="104"/>
      <c r="AG33652" s="104"/>
      <c r="AK33652" s="104"/>
      <c r="AL33652" s="104"/>
      <c r="AO33652" s="104"/>
      <c r="AP33652" s="104"/>
    </row>
    <row r="33653" spans="21:42" ht="15" customHeight="1" x14ac:dyDescent="0.25">
      <c r="U33653" s="104"/>
      <c r="AB33653" s="104"/>
      <c r="AC33653" s="104"/>
      <c r="AF33653" s="104"/>
      <c r="AG33653" s="104"/>
      <c r="AK33653" s="104"/>
      <c r="AL33653" s="104"/>
      <c r="AO33653" s="104"/>
      <c r="AP33653" s="104"/>
    </row>
    <row r="33654" spans="21:42" ht="15" customHeight="1" x14ac:dyDescent="0.25">
      <c r="U33654" s="104"/>
      <c r="AB33654" s="104"/>
      <c r="AC33654" s="104"/>
      <c r="AF33654" s="104"/>
      <c r="AG33654" s="104"/>
      <c r="AK33654" s="104"/>
      <c r="AL33654" s="104"/>
      <c r="AO33654" s="104"/>
      <c r="AP33654" s="104"/>
    </row>
    <row r="33655" spans="21:42" ht="15" customHeight="1" x14ac:dyDescent="0.25">
      <c r="U33655" s="104"/>
      <c r="AB33655" s="104"/>
      <c r="AC33655" s="104"/>
      <c r="AF33655" s="104"/>
      <c r="AG33655" s="104"/>
      <c r="AK33655" s="104"/>
      <c r="AL33655" s="104"/>
      <c r="AO33655" s="104"/>
      <c r="AP33655" s="104"/>
    </row>
    <row r="33656" spans="21:42" ht="15" customHeight="1" x14ac:dyDescent="0.25">
      <c r="U33656" s="104"/>
      <c r="AB33656" s="104"/>
      <c r="AC33656" s="104"/>
      <c r="AF33656" s="104"/>
      <c r="AG33656" s="104"/>
      <c r="AK33656" s="104"/>
      <c r="AL33656" s="104"/>
      <c r="AO33656" s="104"/>
      <c r="AP33656" s="104"/>
    </row>
    <row r="33657" spans="21:42" ht="15" customHeight="1" x14ac:dyDescent="0.25">
      <c r="U33657" s="104"/>
      <c r="AB33657" s="104"/>
      <c r="AC33657" s="104"/>
      <c r="AF33657" s="104"/>
      <c r="AG33657" s="104"/>
      <c r="AK33657" s="104"/>
      <c r="AL33657" s="104"/>
      <c r="AO33657" s="104"/>
      <c r="AP33657" s="104"/>
    </row>
    <row r="33658" spans="21:42" ht="15" customHeight="1" x14ac:dyDescent="0.25">
      <c r="U33658" s="104"/>
      <c r="AB33658" s="104"/>
      <c r="AC33658" s="104"/>
      <c r="AF33658" s="104"/>
      <c r="AG33658" s="104"/>
      <c r="AK33658" s="104"/>
      <c r="AL33658" s="104"/>
      <c r="AO33658" s="104"/>
      <c r="AP33658" s="104"/>
    </row>
    <row r="33659" spans="21:42" ht="15" customHeight="1" x14ac:dyDescent="0.25">
      <c r="U33659" s="104"/>
      <c r="AB33659" s="104"/>
      <c r="AC33659" s="104"/>
      <c r="AF33659" s="104"/>
      <c r="AG33659" s="104"/>
      <c r="AK33659" s="104"/>
      <c r="AL33659" s="104"/>
      <c r="AO33659" s="104"/>
      <c r="AP33659" s="104"/>
    </row>
    <row r="33660" spans="21:42" ht="15" customHeight="1" x14ac:dyDescent="0.25">
      <c r="U33660" s="104"/>
      <c r="AB33660" s="104"/>
      <c r="AC33660" s="104"/>
      <c r="AF33660" s="104"/>
      <c r="AG33660" s="104"/>
      <c r="AK33660" s="104"/>
      <c r="AL33660" s="104"/>
      <c r="AO33660" s="104"/>
      <c r="AP33660" s="104"/>
    </row>
    <row r="33661" spans="21:42" ht="15" customHeight="1" x14ac:dyDescent="0.25">
      <c r="U33661" s="104"/>
      <c r="AB33661" s="104"/>
      <c r="AC33661" s="104"/>
      <c r="AF33661" s="104"/>
      <c r="AG33661" s="104"/>
      <c r="AK33661" s="104"/>
      <c r="AL33661" s="104"/>
      <c r="AO33661" s="104"/>
      <c r="AP33661" s="104"/>
    </row>
    <row r="33662" spans="21:42" ht="15" customHeight="1" x14ac:dyDescent="0.25">
      <c r="U33662" s="104"/>
      <c r="AB33662" s="104"/>
      <c r="AC33662" s="104"/>
      <c r="AF33662" s="104"/>
      <c r="AG33662" s="104"/>
      <c r="AK33662" s="104"/>
      <c r="AL33662" s="104"/>
      <c r="AO33662" s="104"/>
      <c r="AP33662" s="104"/>
    </row>
    <row r="33663" spans="21:42" ht="15" customHeight="1" x14ac:dyDescent="0.25">
      <c r="U33663" s="104"/>
      <c r="AB33663" s="104"/>
      <c r="AC33663" s="104"/>
      <c r="AF33663" s="104"/>
      <c r="AG33663" s="104"/>
      <c r="AK33663" s="104"/>
      <c r="AL33663" s="104"/>
      <c r="AO33663" s="104"/>
      <c r="AP33663" s="104"/>
    </row>
    <row r="33664" spans="21:42" ht="15" customHeight="1" x14ac:dyDescent="0.25">
      <c r="U33664" s="104"/>
      <c r="AB33664" s="104"/>
      <c r="AC33664" s="104"/>
      <c r="AF33664" s="104"/>
      <c r="AG33664" s="104"/>
      <c r="AK33664" s="104"/>
      <c r="AL33664" s="104"/>
      <c r="AO33664" s="104"/>
      <c r="AP33664" s="104"/>
    </row>
    <row r="33665" spans="21:42" ht="15" customHeight="1" x14ac:dyDescent="0.25">
      <c r="U33665" s="104"/>
      <c r="AB33665" s="104"/>
      <c r="AC33665" s="104"/>
      <c r="AF33665" s="104"/>
      <c r="AG33665" s="104"/>
      <c r="AK33665" s="104"/>
      <c r="AL33665" s="104"/>
      <c r="AO33665" s="104"/>
      <c r="AP33665" s="104"/>
    </row>
    <row r="33666" spans="21:42" ht="15" customHeight="1" x14ac:dyDescent="0.25">
      <c r="U33666" s="104"/>
      <c r="AB33666" s="104"/>
      <c r="AC33666" s="104"/>
      <c r="AF33666" s="104"/>
      <c r="AG33666" s="104"/>
      <c r="AK33666" s="104"/>
      <c r="AL33666" s="104"/>
      <c r="AO33666" s="104"/>
      <c r="AP33666" s="104"/>
    </row>
    <row r="33667" spans="21:42" ht="15" customHeight="1" x14ac:dyDescent="0.25">
      <c r="U33667" s="104"/>
      <c r="AB33667" s="104"/>
      <c r="AC33667" s="104"/>
      <c r="AF33667" s="104"/>
      <c r="AG33667" s="104"/>
      <c r="AK33667" s="104"/>
      <c r="AL33667" s="104"/>
      <c r="AO33667" s="104"/>
      <c r="AP33667" s="104"/>
    </row>
    <row r="33668" spans="21:42" ht="15" customHeight="1" x14ac:dyDescent="0.25">
      <c r="U33668" s="104"/>
      <c r="AB33668" s="104"/>
      <c r="AC33668" s="104"/>
      <c r="AF33668" s="104"/>
      <c r="AG33668" s="104"/>
      <c r="AK33668" s="104"/>
      <c r="AL33668" s="104"/>
      <c r="AO33668" s="104"/>
      <c r="AP33668" s="104"/>
    </row>
    <row r="33669" spans="21:42" ht="15" customHeight="1" x14ac:dyDescent="0.25">
      <c r="U33669" s="104"/>
      <c r="AB33669" s="104"/>
      <c r="AC33669" s="104"/>
      <c r="AF33669" s="104"/>
      <c r="AG33669" s="104"/>
      <c r="AK33669" s="104"/>
      <c r="AL33669" s="104"/>
      <c r="AO33669" s="104"/>
      <c r="AP33669" s="104"/>
    </row>
    <row r="33670" spans="21:42" ht="15" customHeight="1" x14ac:dyDescent="0.25">
      <c r="U33670" s="104"/>
      <c r="AB33670" s="104"/>
      <c r="AC33670" s="104"/>
      <c r="AF33670" s="104"/>
      <c r="AG33670" s="104"/>
      <c r="AK33670" s="104"/>
      <c r="AL33670" s="104"/>
      <c r="AO33670" s="104"/>
      <c r="AP33670" s="104"/>
    </row>
    <row r="33671" spans="21:42" ht="15" customHeight="1" x14ac:dyDescent="0.25">
      <c r="U33671" s="104"/>
      <c r="AB33671" s="104"/>
      <c r="AC33671" s="104"/>
      <c r="AF33671" s="104"/>
      <c r="AG33671" s="104"/>
      <c r="AK33671" s="104"/>
      <c r="AL33671" s="104"/>
      <c r="AO33671" s="104"/>
      <c r="AP33671" s="104"/>
    </row>
    <row r="33672" spans="21:42" ht="15" customHeight="1" x14ac:dyDescent="0.25">
      <c r="U33672" s="104"/>
      <c r="AB33672" s="104"/>
      <c r="AC33672" s="104"/>
      <c r="AF33672" s="104"/>
      <c r="AG33672" s="104"/>
      <c r="AK33672" s="104"/>
      <c r="AL33672" s="104"/>
      <c r="AO33672" s="104"/>
      <c r="AP33672" s="104"/>
    </row>
    <row r="33673" spans="21:42" ht="15" customHeight="1" x14ac:dyDescent="0.25">
      <c r="U33673" s="104"/>
      <c r="AB33673" s="104"/>
      <c r="AC33673" s="104"/>
      <c r="AF33673" s="104"/>
      <c r="AG33673" s="104"/>
      <c r="AK33673" s="104"/>
      <c r="AL33673" s="104"/>
      <c r="AO33673" s="104"/>
      <c r="AP33673" s="104"/>
    </row>
    <row r="33674" spans="21:42" ht="15" customHeight="1" x14ac:dyDescent="0.25">
      <c r="U33674" s="104"/>
      <c r="AB33674" s="104"/>
      <c r="AC33674" s="104"/>
      <c r="AF33674" s="104"/>
      <c r="AG33674" s="104"/>
      <c r="AK33674" s="104"/>
      <c r="AL33674" s="104"/>
      <c r="AO33674" s="104"/>
      <c r="AP33674" s="104"/>
    </row>
    <row r="33675" spans="21:42" ht="15" customHeight="1" x14ac:dyDescent="0.25">
      <c r="U33675" s="104"/>
      <c r="AB33675" s="104"/>
      <c r="AC33675" s="104"/>
      <c r="AF33675" s="104"/>
      <c r="AG33675" s="104"/>
      <c r="AK33675" s="104"/>
      <c r="AL33675" s="104"/>
      <c r="AO33675" s="104"/>
      <c r="AP33675" s="104"/>
    </row>
    <row r="33676" spans="21:42" ht="15" customHeight="1" x14ac:dyDescent="0.25">
      <c r="U33676" s="104"/>
      <c r="AB33676" s="104"/>
      <c r="AC33676" s="104"/>
      <c r="AF33676" s="104"/>
      <c r="AG33676" s="104"/>
      <c r="AK33676" s="104"/>
      <c r="AL33676" s="104"/>
      <c r="AO33676" s="104"/>
      <c r="AP33676" s="104"/>
    </row>
    <row r="33677" spans="21:42" ht="15" customHeight="1" x14ac:dyDescent="0.25">
      <c r="U33677" s="104"/>
      <c r="AB33677" s="104"/>
      <c r="AC33677" s="104"/>
      <c r="AF33677" s="104"/>
      <c r="AG33677" s="104"/>
      <c r="AK33677" s="104"/>
      <c r="AL33677" s="104"/>
      <c r="AO33677" s="104"/>
      <c r="AP33677" s="104"/>
    </row>
    <row r="33678" spans="21:42" ht="15" customHeight="1" x14ac:dyDescent="0.25">
      <c r="U33678" s="104"/>
      <c r="AB33678" s="104"/>
      <c r="AC33678" s="104"/>
      <c r="AF33678" s="104"/>
      <c r="AG33678" s="104"/>
      <c r="AK33678" s="104"/>
      <c r="AL33678" s="104"/>
      <c r="AO33678" s="104"/>
      <c r="AP33678" s="104"/>
    </row>
    <row r="33679" spans="21:42" ht="15" customHeight="1" x14ac:dyDescent="0.25">
      <c r="U33679" s="104"/>
      <c r="AB33679" s="104"/>
      <c r="AC33679" s="104"/>
      <c r="AF33679" s="104"/>
      <c r="AG33679" s="104"/>
      <c r="AK33679" s="104"/>
      <c r="AL33679" s="104"/>
      <c r="AO33679" s="104"/>
      <c r="AP33679" s="104"/>
    </row>
    <row r="33680" spans="21:42" ht="15" customHeight="1" x14ac:dyDescent="0.25">
      <c r="U33680" s="104"/>
      <c r="AB33680" s="104"/>
      <c r="AC33680" s="104"/>
      <c r="AF33680" s="104"/>
      <c r="AG33680" s="104"/>
      <c r="AK33680" s="104"/>
      <c r="AL33680" s="104"/>
      <c r="AO33680" s="104"/>
      <c r="AP33680" s="104"/>
    </row>
    <row r="33681" spans="21:42" ht="15" customHeight="1" x14ac:dyDescent="0.25">
      <c r="U33681" s="104"/>
      <c r="AB33681" s="104"/>
      <c r="AC33681" s="104"/>
      <c r="AF33681" s="104"/>
      <c r="AG33681" s="104"/>
      <c r="AK33681" s="104"/>
      <c r="AL33681" s="104"/>
      <c r="AO33681" s="104"/>
      <c r="AP33681" s="104"/>
    </row>
    <row r="33682" spans="21:42" ht="15" customHeight="1" x14ac:dyDescent="0.25">
      <c r="U33682" s="104"/>
      <c r="AB33682" s="104"/>
      <c r="AC33682" s="104"/>
      <c r="AF33682" s="104"/>
      <c r="AG33682" s="104"/>
      <c r="AK33682" s="104"/>
      <c r="AL33682" s="104"/>
      <c r="AO33682" s="104"/>
      <c r="AP33682" s="104"/>
    </row>
    <row r="33683" spans="21:42" ht="15" customHeight="1" x14ac:dyDescent="0.25">
      <c r="U33683" s="104"/>
      <c r="AB33683" s="104"/>
      <c r="AC33683" s="104"/>
      <c r="AF33683" s="104"/>
      <c r="AG33683" s="104"/>
      <c r="AK33683" s="104"/>
      <c r="AL33683" s="104"/>
      <c r="AO33683" s="104"/>
      <c r="AP33683" s="104"/>
    </row>
    <row r="33684" spans="21:42" ht="15" customHeight="1" x14ac:dyDescent="0.25">
      <c r="U33684" s="104"/>
      <c r="AB33684" s="104"/>
      <c r="AC33684" s="104"/>
      <c r="AF33684" s="104"/>
      <c r="AG33684" s="104"/>
      <c r="AK33684" s="104"/>
      <c r="AL33684" s="104"/>
      <c r="AO33684" s="104"/>
      <c r="AP33684" s="104"/>
    </row>
    <row r="33685" spans="21:42" ht="15" customHeight="1" x14ac:dyDescent="0.25">
      <c r="U33685" s="104"/>
      <c r="AB33685" s="104"/>
      <c r="AC33685" s="104"/>
      <c r="AF33685" s="104"/>
      <c r="AG33685" s="104"/>
      <c r="AK33685" s="104"/>
      <c r="AL33685" s="104"/>
      <c r="AO33685" s="104"/>
      <c r="AP33685" s="104"/>
    </row>
    <row r="33686" spans="21:42" ht="15" customHeight="1" x14ac:dyDescent="0.25">
      <c r="U33686" s="104"/>
      <c r="AB33686" s="104"/>
      <c r="AC33686" s="104"/>
      <c r="AF33686" s="104"/>
      <c r="AG33686" s="104"/>
      <c r="AK33686" s="104"/>
      <c r="AL33686" s="104"/>
      <c r="AO33686" s="104"/>
      <c r="AP33686" s="104"/>
    </row>
    <row r="33687" spans="21:42" ht="15" customHeight="1" x14ac:dyDescent="0.25">
      <c r="U33687" s="104"/>
      <c r="AB33687" s="104"/>
      <c r="AC33687" s="104"/>
      <c r="AF33687" s="104"/>
      <c r="AG33687" s="104"/>
      <c r="AK33687" s="104"/>
      <c r="AL33687" s="104"/>
      <c r="AO33687" s="104"/>
      <c r="AP33687" s="104"/>
    </row>
    <row r="33688" spans="21:42" ht="15" customHeight="1" x14ac:dyDescent="0.25">
      <c r="U33688" s="104"/>
      <c r="AB33688" s="104"/>
      <c r="AC33688" s="104"/>
      <c r="AF33688" s="104"/>
      <c r="AG33688" s="104"/>
      <c r="AK33688" s="104"/>
      <c r="AL33688" s="104"/>
      <c r="AO33688" s="104"/>
      <c r="AP33688" s="104"/>
    </row>
    <row r="33689" spans="21:42" ht="15" customHeight="1" x14ac:dyDescent="0.25">
      <c r="U33689" s="104"/>
      <c r="AB33689" s="104"/>
      <c r="AC33689" s="104"/>
      <c r="AF33689" s="104"/>
      <c r="AG33689" s="104"/>
      <c r="AK33689" s="104"/>
      <c r="AL33689" s="104"/>
      <c r="AO33689" s="104"/>
      <c r="AP33689" s="104"/>
    </row>
    <row r="33690" spans="21:42" ht="15" customHeight="1" x14ac:dyDescent="0.25">
      <c r="U33690" s="104"/>
      <c r="AB33690" s="104"/>
      <c r="AC33690" s="104"/>
      <c r="AF33690" s="104"/>
      <c r="AG33690" s="104"/>
      <c r="AK33690" s="104"/>
      <c r="AL33690" s="104"/>
      <c r="AO33690" s="104"/>
      <c r="AP33690" s="104"/>
    </row>
    <row r="33691" spans="21:42" ht="15" customHeight="1" x14ac:dyDescent="0.25">
      <c r="U33691" s="104"/>
      <c r="AB33691" s="104"/>
      <c r="AC33691" s="104"/>
      <c r="AF33691" s="104"/>
      <c r="AG33691" s="104"/>
      <c r="AK33691" s="104"/>
      <c r="AL33691" s="104"/>
      <c r="AO33691" s="104"/>
      <c r="AP33691" s="104"/>
    </row>
    <row r="33692" spans="21:42" ht="15" customHeight="1" x14ac:dyDescent="0.25">
      <c r="U33692" s="104"/>
      <c r="AB33692" s="104"/>
      <c r="AC33692" s="104"/>
      <c r="AF33692" s="104"/>
      <c r="AG33692" s="104"/>
      <c r="AK33692" s="104"/>
      <c r="AL33692" s="104"/>
      <c r="AO33692" s="104"/>
      <c r="AP33692" s="104"/>
    </row>
    <row r="33693" spans="21:42" ht="15" customHeight="1" x14ac:dyDescent="0.25">
      <c r="U33693" s="104"/>
      <c r="AB33693" s="104"/>
      <c r="AC33693" s="104"/>
      <c r="AF33693" s="104"/>
      <c r="AG33693" s="104"/>
      <c r="AK33693" s="104"/>
      <c r="AL33693" s="104"/>
      <c r="AO33693" s="104"/>
      <c r="AP33693" s="104"/>
    </row>
    <row r="33694" spans="21:42" ht="15" customHeight="1" x14ac:dyDescent="0.25">
      <c r="U33694" s="104"/>
      <c r="AB33694" s="104"/>
      <c r="AC33694" s="104"/>
      <c r="AF33694" s="104"/>
      <c r="AG33694" s="104"/>
      <c r="AK33694" s="104"/>
      <c r="AL33694" s="104"/>
      <c r="AO33694" s="104"/>
      <c r="AP33694" s="104"/>
    </row>
    <row r="33695" spans="21:42" ht="15" customHeight="1" x14ac:dyDescent="0.25">
      <c r="U33695" s="104"/>
      <c r="AB33695" s="104"/>
      <c r="AC33695" s="104"/>
      <c r="AF33695" s="104"/>
      <c r="AG33695" s="104"/>
      <c r="AK33695" s="104"/>
      <c r="AL33695" s="104"/>
      <c r="AO33695" s="104"/>
      <c r="AP33695" s="104"/>
    </row>
    <row r="33696" spans="21:42" ht="15" customHeight="1" x14ac:dyDescent="0.25">
      <c r="U33696" s="104"/>
      <c r="AB33696" s="104"/>
      <c r="AC33696" s="104"/>
      <c r="AF33696" s="104"/>
      <c r="AG33696" s="104"/>
      <c r="AK33696" s="104"/>
      <c r="AL33696" s="104"/>
      <c r="AO33696" s="104"/>
      <c r="AP33696" s="104"/>
    </row>
    <row r="33697" spans="21:42" ht="15" customHeight="1" x14ac:dyDescent="0.25">
      <c r="U33697" s="104"/>
      <c r="AB33697" s="104"/>
      <c r="AC33697" s="104"/>
      <c r="AF33697" s="104"/>
      <c r="AG33697" s="104"/>
      <c r="AK33697" s="104"/>
      <c r="AL33697" s="104"/>
      <c r="AO33697" s="104"/>
      <c r="AP33697" s="104"/>
    </row>
    <row r="33698" spans="21:42" ht="15" customHeight="1" x14ac:dyDescent="0.25">
      <c r="U33698" s="104"/>
      <c r="AB33698" s="104"/>
      <c r="AC33698" s="104"/>
      <c r="AF33698" s="104"/>
      <c r="AG33698" s="104"/>
      <c r="AK33698" s="104"/>
      <c r="AL33698" s="104"/>
      <c r="AO33698" s="104"/>
      <c r="AP33698" s="104"/>
    </row>
    <row r="33699" spans="21:42" ht="15" customHeight="1" x14ac:dyDescent="0.25">
      <c r="U33699" s="104"/>
      <c r="AB33699" s="104"/>
      <c r="AC33699" s="104"/>
      <c r="AF33699" s="104"/>
      <c r="AG33699" s="104"/>
      <c r="AK33699" s="104"/>
      <c r="AL33699" s="104"/>
      <c r="AO33699" s="104"/>
      <c r="AP33699" s="104"/>
    </row>
    <row r="33700" spans="21:42" ht="15" customHeight="1" x14ac:dyDescent="0.25">
      <c r="U33700" s="104"/>
      <c r="AB33700" s="104"/>
      <c r="AC33700" s="104"/>
      <c r="AF33700" s="104"/>
      <c r="AG33700" s="104"/>
      <c r="AK33700" s="104"/>
      <c r="AL33700" s="104"/>
      <c r="AO33700" s="104"/>
      <c r="AP33700" s="104"/>
    </row>
    <row r="33701" spans="21:42" ht="15" customHeight="1" x14ac:dyDescent="0.25">
      <c r="U33701" s="104"/>
      <c r="AB33701" s="104"/>
      <c r="AC33701" s="104"/>
      <c r="AF33701" s="104"/>
      <c r="AG33701" s="104"/>
      <c r="AK33701" s="104"/>
      <c r="AL33701" s="104"/>
      <c r="AO33701" s="104"/>
      <c r="AP33701" s="104"/>
    </row>
    <row r="33702" spans="21:42" ht="15" customHeight="1" x14ac:dyDescent="0.25">
      <c r="U33702" s="104"/>
      <c r="AB33702" s="104"/>
      <c r="AC33702" s="104"/>
      <c r="AF33702" s="104"/>
      <c r="AG33702" s="104"/>
      <c r="AK33702" s="104"/>
      <c r="AL33702" s="104"/>
      <c r="AO33702" s="104"/>
      <c r="AP33702" s="104"/>
    </row>
    <row r="33703" spans="21:42" ht="15" customHeight="1" x14ac:dyDescent="0.25">
      <c r="U33703" s="104"/>
      <c r="AB33703" s="104"/>
      <c r="AC33703" s="104"/>
      <c r="AF33703" s="104"/>
      <c r="AG33703" s="104"/>
      <c r="AK33703" s="104"/>
      <c r="AL33703" s="104"/>
      <c r="AO33703" s="104"/>
      <c r="AP33703" s="104"/>
    </row>
    <row r="33704" spans="21:42" ht="15" customHeight="1" x14ac:dyDescent="0.25">
      <c r="U33704" s="104"/>
      <c r="AB33704" s="104"/>
      <c r="AC33704" s="104"/>
      <c r="AF33704" s="104"/>
      <c r="AG33704" s="104"/>
      <c r="AK33704" s="104"/>
      <c r="AL33704" s="104"/>
      <c r="AO33704" s="104"/>
      <c r="AP33704" s="104"/>
    </row>
    <row r="33705" spans="21:42" ht="15" customHeight="1" x14ac:dyDescent="0.25">
      <c r="U33705" s="104"/>
      <c r="AB33705" s="104"/>
      <c r="AC33705" s="104"/>
      <c r="AF33705" s="104"/>
      <c r="AG33705" s="104"/>
      <c r="AK33705" s="104"/>
      <c r="AL33705" s="104"/>
      <c r="AO33705" s="104"/>
      <c r="AP33705" s="104"/>
    </row>
    <row r="33706" spans="21:42" ht="15" customHeight="1" x14ac:dyDescent="0.25">
      <c r="U33706" s="104"/>
      <c r="AB33706" s="104"/>
      <c r="AC33706" s="104"/>
      <c r="AF33706" s="104"/>
      <c r="AG33706" s="104"/>
      <c r="AK33706" s="104"/>
      <c r="AL33706" s="104"/>
      <c r="AO33706" s="104"/>
      <c r="AP33706" s="104"/>
    </row>
    <row r="33707" spans="21:42" ht="15" customHeight="1" x14ac:dyDescent="0.25">
      <c r="U33707" s="104"/>
      <c r="AB33707" s="104"/>
      <c r="AC33707" s="104"/>
      <c r="AF33707" s="104"/>
      <c r="AG33707" s="104"/>
      <c r="AK33707" s="104"/>
      <c r="AL33707" s="104"/>
      <c r="AO33707" s="104"/>
      <c r="AP33707" s="104"/>
    </row>
    <row r="33708" spans="21:42" ht="15" customHeight="1" x14ac:dyDescent="0.25">
      <c r="U33708" s="104"/>
      <c r="AB33708" s="104"/>
      <c r="AC33708" s="104"/>
      <c r="AF33708" s="104"/>
      <c r="AG33708" s="104"/>
      <c r="AK33708" s="104"/>
      <c r="AL33708" s="104"/>
      <c r="AO33708" s="104"/>
      <c r="AP33708" s="104"/>
    </row>
    <row r="33709" spans="21:42" ht="15" customHeight="1" x14ac:dyDescent="0.25">
      <c r="U33709" s="104"/>
      <c r="AB33709" s="104"/>
      <c r="AC33709" s="104"/>
      <c r="AF33709" s="104"/>
      <c r="AG33709" s="104"/>
      <c r="AK33709" s="104"/>
      <c r="AL33709" s="104"/>
      <c r="AO33709" s="104"/>
      <c r="AP33709" s="104"/>
    </row>
    <row r="33710" spans="21:42" ht="15" customHeight="1" x14ac:dyDescent="0.25">
      <c r="U33710" s="104"/>
      <c r="AB33710" s="104"/>
      <c r="AC33710" s="104"/>
      <c r="AF33710" s="104"/>
      <c r="AG33710" s="104"/>
      <c r="AK33710" s="104"/>
      <c r="AL33710" s="104"/>
      <c r="AO33710" s="104"/>
      <c r="AP33710" s="104"/>
    </row>
    <row r="33711" spans="21:42" ht="15" customHeight="1" x14ac:dyDescent="0.25">
      <c r="U33711" s="104"/>
      <c r="AB33711" s="104"/>
      <c r="AC33711" s="104"/>
      <c r="AF33711" s="104"/>
      <c r="AG33711" s="104"/>
      <c r="AK33711" s="104"/>
      <c r="AL33711" s="104"/>
      <c r="AO33711" s="104"/>
      <c r="AP33711" s="104"/>
    </row>
    <row r="33712" spans="21:42" ht="15" customHeight="1" x14ac:dyDescent="0.25">
      <c r="U33712" s="104"/>
      <c r="AB33712" s="104"/>
      <c r="AC33712" s="104"/>
      <c r="AF33712" s="104"/>
      <c r="AG33712" s="104"/>
      <c r="AK33712" s="104"/>
      <c r="AL33712" s="104"/>
      <c r="AO33712" s="104"/>
      <c r="AP33712" s="104"/>
    </row>
    <row r="33713" spans="21:42" ht="15" customHeight="1" x14ac:dyDescent="0.25">
      <c r="U33713" s="104"/>
      <c r="AB33713" s="104"/>
      <c r="AC33713" s="104"/>
      <c r="AF33713" s="104"/>
      <c r="AG33713" s="104"/>
      <c r="AK33713" s="104"/>
      <c r="AL33713" s="104"/>
      <c r="AO33713" s="104"/>
      <c r="AP33713" s="104"/>
    </row>
    <row r="33714" spans="21:42" ht="15" customHeight="1" x14ac:dyDescent="0.25">
      <c r="U33714" s="104"/>
      <c r="AB33714" s="104"/>
      <c r="AC33714" s="104"/>
      <c r="AF33714" s="104"/>
      <c r="AG33714" s="104"/>
      <c r="AK33714" s="104"/>
      <c r="AL33714" s="104"/>
      <c r="AO33714" s="104"/>
      <c r="AP33714" s="104"/>
    </row>
    <row r="33715" spans="21:42" ht="15" customHeight="1" x14ac:dyDescent="0.25">
      <c r="U33715" s="104"/>
      <c r="AB33715" s="104"/>
      <c r="AC33715" s="104"/>
      <c r="AF33715" s="104"/>
      <c r="AG33715" s="104"/>
      <c r="AK33715" s="104"/>
      <c r="AL33715" s="104"/>
      <c r="AO33715" s="104"/>
      <c r="AP33715" s="104"/>
    </row>
    <row r="33716" spans="21:42" ht="15" customHeight="1" x14ac:dyDescent="0.25">
      <c r="U33716" s="104"/>
      <c r="AB33716" s="104"/>
      <c r="AC33716" s="104"/>
      <c r="AF33716" s="104"/>
      <c r="AG33716" s="104"/>
      <c r="AK33716" s="104"/>
      <c r="AL33716" s="104"/>
      <c r="AO33716" s="104"/>
      <c r="AP33716" s="104"/>
    </row>
    <row r="33717" spans="21:42" ht="15" customHeight="1" x14ac:dyDescent="0.25">
      <c r="U33717" s="104"/>
      <c r="AB33717" s="104"/>
      <c r="AC33717" s="104"/>
      <c r="AF33717" s="104"/>
      <c r="AG33717" s="104"/>
      <c r="AK33717" s="104"/>
      <c r="AL33717" s="104"/>
      <c r="AO33717" s="104"/>
      <c r="AP33717" s="104"/>
    </row>
    <row r="33718" spans="21:42" ht="15" customHeight="1" x14ac:dyDescent="0.25">
      <c r="U33718" s="104"/>
      <c r="AB33718" s="104"/>
      <c r="AC33718" s="104"/>
      <c r="AF33718" s="104"/>
      <c r="AG33718" s="104"/>
      <c r="AK33718" s="104"/>
      <c r="AL33718" s="104"/>
      <c r="AO33718" s="104"/>
      <c r="AP33718" s="104"/>
    </row>
    <row r="33719" spans="21:42" ht="15" customHeight="1" x14ac:dyDescent="0.25">
      <c r="U33719" s="104"/>
      <c r="AB33719" s="104"/>
      <c r="AC33719" s="104"/>
      <c r="AF33719" s="104"/>
      <c r="AG33719" s="104"/>
      <c r="AK33719" s="104"/>
      <c r="AL33719" s="104"/>
      <c r="AO33719" s="104"/>
      <c r="AP33719" s="104"/>
    </row>
    <row r="33720" spans="21:42" ht="15" customHeight="1" x14ac:dyDescent="0.25">
      <c r="U33720" s="104"/>
      <c r="AB33720" s="104"/>
      <c r="AC33720" s="104"/>
      <c r="AF33720" s="104"/>
      <c r="AG33720" s="104"/>
      <c r="AK33720" s="104"/>
      <c r="AL33720" s="104"/>
      <c r="AO33720" s="104"/>
      <c r="AP33720" s="104"/>
    </row>
    <row r="33721" spans="21:42" ht="15" customHeight="1" x14ac:dyDescent="0.25">
      <c r="U33721" s="104"/>
      <c r="AB33721" s="104"/>
      <c r="AC33721" s="104"/>
      <c r="AF33721" s="104"/>
      <c r="AG33721" s="104"/>
      <c r="AK33721" s="104"/>
      <c r="AL33721" s="104"/>
      <c r="AO33721" s="104"/>
      <c r="AP33721" s="104"/>
    </row>
    <row r="33722" spans="21:42" ht="15" customHeight="1" x14ac:dyDescent="0.25">
      <c r="U33722" s="104"/>
      <c r="AB33722" s="104"/>
      <c r="AC33722" s="104"/>
      <c r="AF33722" s="104"/>
      <c r="AG33722" s="104"/>
      <c r="AK33722" s="104"/>
      <c r="AL33722" s="104"/>
      <c r="AO33722" s="104"/>
      <c r="AP33722" s="104"/>
    </row>
    <row r="33723" spans="21:42" ht="15" customHeight="1" x14ac:dyDescent="0.25">
      <c r="U33723" s="104"/>
      <c r="AB33723" s="104"/>
      <c r="AC33723" s="104"/>
      <c r="AF33723" s="104"/>
      <c r="AG33723" s="104"/>
      <c r="AK33723" s="104"/>
      <c r="AL33723" s="104"/>
      <c r="AO33723" s="104"/>
      <c r="AP33723" s="104"/>
    </row>
    <row r="33724" spans="21:42" ht="15" customHeight="1" x14ac:dyDescent="0.25">
      <c r="U33724" s="104"/>
      <c r="AB33724" s="104"/>
      <c r="AC33724" s="104"/>
      <c r="AF33724" s="104"/>
      <c r="AG33724" s="104"/>
      <c r="AK33724" s="104"/>
      <c r="AL33724" s="104"/>
      <c r="AO33724" s="104"/>
      <c r="AP33724" s="104"/>
    </row>
    <row r="33725" spans="21:42" ht="15" customHeight="1" x14ac:dyDescent="0.25">
      <c r="U33725" s="104"/>
      <c r="AB33725" s="104"/>
      <c r="AC33725" s="104"/>
      <c r="AF33725" s="104"/>
      <c r="AG33725" s="104"/>
      <c r="AK33725" s="104"/>
      <c r="AL33725" s="104"/>
      <c r="AO33725" s="104"/>
      <c r="AP33725" s="104"/>
    </row>
    <row r="33726" spans="21:42" ht="15" customHeight="1" x14ac:dyDescent="0.25">
      <c r="U33726" s="104"/>
      <c r="AB33726" s="104"/>
      <c r="AC33726" s="104"/>
      <c r="AF33726" s="104"/>
      <c r="AG33726" s="104"/>
      <c r="AK33726" s="104"/>
      <c r="AL33726" s="104"/>
      <c r="AO33726" s="104"/>
      <c r="AP33726" s="104"/>
    </row>
    <row r="33727" spans="21:42" ht="15" customHeight="1" x14ac:dyDescent="0.25">
      <c r="U33727" s="104"/>
      <c r="AB33727" s="104"/>
      <c r="AC33727" s="104"/>
      <c r="AF33727" s="104"/>
      <c r="AG33727" s="104"/>
      <c r="AK33727" s="104"/>
      <c r="AL33727" s="104"/>
      <c r="AO33727" s="104"/>
      <c r="AP33727" s="104"/>
    </row>
    <row r="33728" spans="21:42" ht="15" customHeight="1" x14ac:dyDescent="0.25">
      <c r="U33728" s="104"/>
      <c r="AB33728" s="104"/>
      <c r="AC33728" s="104"/>
      <c r="AF33728" s="104"/>
      <c r="AG33728" s="104"/>
      <c r="AK33728" s="104"/>
      <c r="AL33728" s="104"/>
      <c r="AO33728" s="104"/>
      <c r="AP33728" s="104"/>
    </row>
    <row r="33729" spans="21:42" ht="15" customHeight="1" x14ac:dyDescent="0.25">
      <c r="U33729" s="104"/>
      <c r="AB33729" s="104"/>
      <c r="AC33729" s="104"/>
      <c r="AF33729" s="104"/>
      <c r="AG33729" s="104"/>
      <c r="AK33729" s="104"/>
      <c r="AL33729" s="104"/>
      <c r="AO33729" s="104"/>
      <c r="AP33729" s="104"/>
    </row>
    <row r="33730" spans="21:42" ht="15" customHeight="1" x14ac:dyDescent="0.25">
      <c r="U33730" s="104"/>
      <c r="AB33730" s="104"/>
      <c r="AC33730" s="104"/>
      <c r="AF33730" s="104"/>
      <c r="AG33730" s="104"/>
      <c r="AK33730" s="104"/>
      <c r="AL33730" s="104"/>
      <c r="AO33730" s="104"/>
      <c r="AP33730" s="104"/>
    </row>
    <row r="33731" spans="21:42" ht="15" customHeight="1" x14ac:dyDescent="0.25">
      <c r="U33731" s="104"/>
      <c r="AB33731" s="104"/>
      <c r="AC33731" s="104"/>
      <c r="AF33731" s="104"/>
      <c r="AG33731" s="104"/>
      <c r="AK33731" s="104"/>
      <c r="AL33731" s="104"/>
      <c r="AO33731" s="104"/>
      <c r="AP33731" s="104"/>
    </row>
    <row r="33732" spans="21:42" ht="15" customHeight="1" x14ac:dyDescent="0.25">
      <c r="U33732" s="104"/>
      <c r="AB33732" s="104"/>
      <c r="AC33732" s="104"/>
      <c r="AF33732" s="104"/>
      <c r="AG33732" s="104"/>
      <c r="AK33732" s="104"/>
      <c r="AL33732" s="104"/>
      <c r="AO33732" s="104"/>
      <c r="AP33732" s="104"/>
    </row>
    <row r="33733" spans="21:42" ht="15" customHeight="1" x14ac:dyDescent="0.25">
      <c r="U33733" s="104"/>
      <c r="AB33733" s="104"/>
      <c r="AC33733" s="104"/>
      <c r="AF33733" s="104"/>
      <c r="AG33733" s="104"/>
      <c r="AK33733" s="104"/>
      <c r="AL33733" s="104"/>
      <c r="AO33733" s="104"/>
      <c r="AP33733" s="104"/>
    </row>
    <row r="33734" spans="21:42" ht="15" customHeight="1" x14ac:dyDescent="0.25">
      <c r="U33734" s="104"/>
      <c r="AB33734" s="104"/>
      <c r="AC33734" s="104"/>
      <c r="AF33734" s="104"/>
      <c r="AG33734" s="104"/>
      <c r="AK33734" s="104"/>
      <c r="AL33734" s="104"/>
      <c r="AO33734" s="104"/>
      <c r="AP33734" s="104"/>
    </row>
    <row r="33735" spans="21:42" ht="15" customHeight="1" x14ac:dyDescent="0.25">
      <c r="U33735" s="104"/>
      <c r="AB33735" s="104"/>
      <c r="AC33735" s="104"/>
      <c r="AF33735" s="104"/>
      <c r="AG33735" s="104"/>
      <c r="AK33735" s="104"/>
      <c r="AL33735" s="104"/>
      <c r="AO33735" s="104"/>
      <c r="AP33735" s="104"/>
    </row>
    <row r="33736" spans="21:42" ht="15" customHeight="1" x14ac:dyDescent="0.25">
      <c r="U33736" s="104"/>
      <c r="AB33736" s="104"/>
      <c r="AC33736" s="104"/>
      <c r="AF33736" s="104"/>
      <c r="AG33736" s="104"/>
      <c r="AK33736" s="104"/>
      <c r="AL33736" s="104"/>
      <c r="AO33736" s="104"/>
      <c r="AP33736" s="104"/>
    </row>
    <row r="33737" spans="21:42" ht="15" customHeight="1" x14ac:dyDescent="0.25">
      <c r="U33737" s="104"/>
      <c r="AB33737" s="104"/>
      <c r="AC33737" s="104"/>
      <c r="AF33737" s="104"/>
      <c r="AG33737" s="104"/>
      <c r="AK33737" s="104"/>
      <c r="AL33737" s="104"/>
      <c r="AO33737" s="104"/>
      <c r="AP33737" s="104"/>
    </row>
    <row r="33738" spans="21:42" ht="15" customHeight="1" x14ac:dyDescent="0.25">
      <c r="U33738" s="104"/>
      <c r="AB33738" s="104"/>
      <c r="AC33738" s="104"/>
      <c r="AF33738" s="104"/>
      <c r="AG33738" s="104"/>
      <c r="AK33738" s="104"/>
      <c r="AL33738" s="104"/>
      <c r="AO33738" s="104"/>
      <c r="AP33738" s="104"/>
    </row>
    <row r="33739" spans="21:42" ht="15" customHeight="1" x14ac:dyDescent="0.25">
      <c r="U33739" s="104"/>
      <c r="AB33739" s="104"/>
      <c r="AC33739" s="104"/>
      <c r="AF33739" s="104"/>
      <c r="AG33739" s="104"/>
      <c r="AK33739" s="104"/>
      <c r="AL33739" s="104"/>
      <c r="AO33739" s="104"/>
      <c r="AP33739" s="104"/>
    </row>
    <row r="33740" spans="21:42" ht="15" customHeight="1" x14ac:dyDescent="0.25">
      <c r="U33740" s="104"/>
      <c r="AB33740" s="104"/>
      <c r="AC33740" s="104"/>
      <c r="AF33740" s="104"/>
      <c r="AG33740" s="104"/>
      <c r="AK33740" s="104"/>
      <c r="AL33740" s="104"/>
      <c r="AO33740" s="104"/>
      <c r="AP33740" s="104"/>
    </row>
    <row r="33741" spans="21:42" ht="15" customHeight="1" x14ac:dyDescent="0.25">
      <c r="U33741" s="104"/>
      <c r="AB33741" s="104"/>
      <c r="AC33741" s="104"/>
      <c r="AF33741" s="104"/>
      <c r="AG33741" s="104"/>
      <c r="AK33741" s="104"/>
      <c r="AL33741" s="104"/>
      <c r="AO33741" s="104"/>
      <c r="AP33741" s="104"/>
    </row>
    <row r="33742" spans="21:42" ht="15" customHeight="1" x14ac:dyDescent="0.25">
      <c r="U33742" s="104"/>
      <c r="AB33742" s="104"/>
      <c r="AC33742" s="104"/>
      <c r="AF33742" s="104"/>
      <c r="AG33742" s="104"/>
      <c r="AK33742" s="104"/>
      <c r="AL33742" s="104"/>
      <c r="AO33742" s="104"/>
      <c r="AP33742" s="104"/>
    </row>
    <row r="33743" spans="21:42" ht="15" customHeight="1" x14ac:dyDescent="0.25">
      <c r="U33743" s="104"/>
      <c r="AB33743" s="104"/>
      <c r="AC33743" s="104"/>
      <c r="AF33743" s="104"/>
      <c r="AG33743" s="104"/>
      <c r="AK33743" s="104"/>
      <c r="AL33743" s="104"/>
      <c r="AO33743" s="104"/>
      <c r="AP33743" s="104"/>
    </row>
    <row r="33744" spans="21:42" ht="15" customHeight="1" x14ac:dyDescent="0.25">
      <c r="U33744" s="104"/>
      <c r="AB33744" s="104"/>
      <c r="AC33744" s="104"/>
      <c r="AF33744" s="104"/>
      <c r="AG33744" s="104"/>
      <c r="AK33744" s="104"/>
      <c r="AL33744" s="104"/>
      <c r="AO33744" s="104"/>
      <c r="AP33744" s="104"/>
    </row>
    <row r="33745" spans="21:42" ht="15" customHeight="1" x14ac:dyDescent="0.25">
      <c r="U33745" s="104"/>
      <c r="AB33745" s="104"/>
      <c r="AC33745" s="104"/>
      <c r="AF33745" s="104"/>
      <c r="AG33745" s="104"/>
      <c r="AK33745" s="104"/>
      <c r="AL33745" s="104"/>
      <c r="AO33745" s="104"/>
      <c r="AP33745" s="104"/>
    </row>
    <row r="33746" spans="21:42" ht="15" customHeight="1" x14ac:dyDescent="0.25">
      <c r="U33746" s="104"/>
      <c r="AB33746" s="104"/>
      <c r="AC33746" s="104"/>
      <c r="AF33746" s="104"/>
      <c r="AG33746" s="104"/>
      <c r="AK33746" s="104"/>
      <c r="AL33746" s="104"/>
      <c r="AO33746" s="104"/>
      <c r="AP33746" s="104"/>
    </row>
    <row r="33747" spans="21:42" ht="15" customHeight="1" x14ac:dyDescent="0.25">
      <c r="U33747" s="104"/>
      <c r="AB33747" s="104"/>
      <c r="AC33747" s="104"/>
      <c r="AF33747" s="104"/>
      <c r="AG33747" s="104"/>
      <c r="AK33747" s="104"/>
      <c r="AL33747" s="104"/>
      <c r="AO33747" s="104"/>
      <c r="AP33747" s="104"/>
    </row>
    <row r="33748" spans="21:42" ht="15" customHeight="1" x14ac:dyDescent="0.25">
      <c r="U33748" s="104"/>
      <c r="AB33748" s="104"/>
      <c r="AC33748" s="104"/>
      <c r="AF33748" s="104"/>
      <c r="AG33748" s="104"/>
      <c r="AK33748" s="104"/>
      <c r="AL33748" s="104"/>
      <c r="AO33748" s="104"/>
      <c r="AP33748" s="104"/>
    </row>
    <row r="33749" spans="21:42" ht="15" customHeight="1" x14ac:dyDescent="0.25">
      <c r="U33749" s="104"/>
      <c r="AB33749" s="104"/>
      <c r="AC33749" s="104"/>
      <c r="AF33749" s="104"/>
      <c r="AG33749" s="104"/>
      <c r="AK33749" s="104"/>
      <c r="AL33749" s="104"/>
      <c r="AO33749" s="104"/>
      <c r="AP33749" s="104"/>
    </row>
    <row r="33750" spans="21:42" ht="15" customHeight="1" x14ac:dyDescent="0.25">
      <c r="U33750" s="104"/>
      <c r="AB33750" s="104"/>
      <c r="AC33750" s="104"/>
      <c r="AF33750" s="104"/>
      <c r="AG33750" s="104"/>
      <c r="AK33750" s="104"/>
      <c r="AL33750" s="104"/>
      <c r="AO33750" s="104"/>
      <c r="AP33750" s="104"/>
    </row>
    <row r="33751" spans="21:42" ht="15" customHeight="1" x14ac:dyDescent="0.25">
      <c r="U33751" s="104"/>
      <c r="AB33751" s="104"/>
      <c r="AC33751" s="104"/>
      <c r="AF33751" s="104"/>
      <c r="AG33751" s="104"/>
      <c r="AK33751" s="104"/>
      <c r="AL33751" s="104"/>
      <c r="AO33751" s="104"/>
      <c r="AP33751" s="104"/>
    </row>
    <row r="33752" spans="21:42" ht="15" customHeight="1" x14ac:dyDescent="0.25">
      <c r="U33752" s="104"/>
      <c r="AB33752" s="104"/>
      <c r="AC33752" s="104"/>
      <c r="AF33752" s="104"/>
      <c r="AG33752" s="104"/>
      <c r="AK33752" s="104"/>
      <c r="AL33752" s="104"/>
      <c r="AO33752" s="104"/>
      <c r="AP33752" s="104"/>
    </row>
    <row r="33753" spans="21:42" ht="15" customHeight="1" x14ac:dyDescent="0.25">
      <c r="U33753" s="104"/>
      <c r="AB33753" s="104"/>
      <c r="AC33753" s="104"/>
      <c r="AF33753" s="104"/>
      <c r="AG33753" s="104"/>
      <c r="AK33753" s="104"/>
      <c r="AL33753" s="104"/>
      <c r="AO33753" s="104"/>
      <c r="AP33753" s="104"/>
    </row>
    <row r="33754" spans="21:42" ht="15" customHeight="1" x14ac:dyDescent="0.25">
      <c r="U33754" s="104"/>
      <c r="AB33754" s="104"/>
      <c r="AC33754" s="104"/>
      <c r="AF33754" s="104"/>
      <c r="AG33754" s="104"/>
      <c r="AK33754" s="104"/>
      <c r="AL33754" s="104"/>
      <c r="AO33754" s="104"/>
      <c r="AP33754" s="104"/>
    </row>
    <row r="33755" spans="21:42" ht="15" customHeight="1" x14ac:dyDescent="0.25">
      <c r="U33755" s="104"/>
      <c r="AB33755" s="104"/>
      <c r="AC33755" s="104"/>
      <c r="AF33755" s="104"/>
      <c r="AG33755" s="104"/>
      <c r="AK33755" s="104"/>
      <c r="AL33755" s="104"/>
      <c r="AO33755" s="104"/>
      <c r="AP33755" s="104"/>
    </row>
    <row r="33756" spans="21:42" ht="15" customHeight="1" x14ac:dyDescent="0.25">
      <c r="U33756" s="104"/>
      <c r="AB33756" s="104"/>
      <c r="AC33756" s="104"/>
      <c r="AF33756" s="104"/>
      <c r="AG33756" s="104"/>
      <c r="AK33756" s="104"/>
      <c r="AL33756" s="104"/>
      <c r="AO33756" s="104"/>
      <c r="AP33756" s="104"/>
    </row>
    <row r="33757" spans="21:42" ht="15" customHeight="1" x14ac:dyDescent="0.25">
      <c r="U33757" s="104"/>
      <c r="AB33757" s="104"/>
      <c r="AC33757" s="104"/>
      <c r="AF33757" s="104"/>
      <c r="AG33757" s="104"/>
      <c r="AK33757" s="104"/>
      <c r="AL33757" s="104"/>
      <c r="AO33757" s="104"/>
      <c r="AP33757" s="104"/>
    </row>
    <row r="33758" spans="21:42" ht="15" customHeight="1" x14ac:dyDescent="0.25">
      <c r="U33758" s="104"/>
      <c r="AB33758" s="104"/>
      <c r="AC33758" s="104"/>
      <c r="AF33758" s="104"/>
      <c r="AG33758" s="104"/>
      <c r="AK33758" s="104"/>
      <c r="AL33758" s="104"/>
      <c r="AO33758" s="104"/>
      <c r="AP33758" s="104"/>
    </row>
    <row r="33759" spans="21:42" ht="15" customHeight="1" x14ac:dyDescent="0.25">
      <c r="U33759" s="104"/>
      <c r="AB33759" s="104"/>
      <c r="AC33759" s="104"/>
      <c r="AF33759" s="104"/>
      <c r="AG33759" s="104"/>
      <c r="AK33759" s="104"/>
      <c r="AL33759" s="104"/>
      <c r="AO33759" s="104"/>
      <c r="AP33759" s="104"/>
    </row>
    <row r="33760" spans="21:42" ht="15" customHeight="1" x14ac:dyDescent="0.25">
      <c r="U33760" s="104"/>
      <c r="AB33760" s="104"/>
      <c r="AC33760" s="104"/>
      <c r="AF33760" s="104"/>
      <c r="AG33760" s="104"/>
      <c r="AK33760" s="104"/>
      <c r="AL33760" s="104"/>
      <c r="AO33760" s="104"/>
      <c r="AP33760" s="104"/>
    </row>
    <row r="33761" spans="21:42" ht="15" customHeight="1" x14ac:dyDescent="0.25">
      <c r="U33761" s="104"/>
      <c r="AB33761" s="104"/>
      <c r="AC33761" s="104"/>
      <c r="AF33761" s="104"/>
      <c r="AG33761" s="104"/>
      <c r="AK33761" s="104"/>
      <c r="AL33761" s="104"/>
      <c r="AO33761" s="104"/>
      <c r="AP33761" s="104"/>
    </row>
    <row r="33762" spans="21:42" ht="15" customHeight="1" x14ac:dyDescent="0.25">
      <c r="U33762" s="104"/>
      <c r="AB33762" s="104"/>
      <c r="AC33762" s="104"/>
      <c r="AF33762" s="104"/>
      <c r="AG33762" s="104"/>
      <c r="AK33762" s="104"/>
      <c r="AL33762" s="104"/>
      <c r="AO33762" s="104"/>
      <c r="AP33762" s="104"/>
    </row>
    <row r="33763" spans="21:42" ht="15" customHeight="1" x14ac:dyDescent="0.25">
      <c r="U33763" s="104"/>
      <c r="AB33763" s="104"/>
      <c r="AC33763" s="104"/>
      <c r="AF33763" s="104"/>
      <c r="AG33763" s="104"/>
      <c r="AK33763" s="104"/>
      <c r="AL33763" s="104"/>
      <c r="AO33763" s="104"/>
      <c r="AP33763" s="104"/>
    </row>
    <row r="33764" spans="21:42" ht="15" customHeight="1" x14ac:dyDescent="0.25">
      <c r="U33764" s="104"/>
      <c r="AB33764" s="104"/>
      <c r="AC33764" s="104"/>
      <c r="AF33764" s="104"/>
      <c r="AG33764" s="104"/>
      <c r="AK33764" s="104"/>
      <c r="AL33764" s="104"/>
      <c r="AO33764" s="104"/>
      <c r="AP33764" s="104"/>
    </row>
    <row r="33765" spans="21:42" ht="15" customHeight="1" x14ac:dyDescent="0.25">
      <c r="U33765" s="104"/>
      <c r="AB33765" s="104"/>
      <c r="AC33765" s="104"/>
      <c r="AF33765" s="104"/>
      <c r="AG33765" s="104"/>
      <c r="AK33765" s="104"/>
      <c r="AL33765" s="104"/>
      <c r="AO33765" s="104"/>
      <c r="AP33765" s="104"/>
    </row>
    <row r="33766" spans="21:42" ht="15" customHeight="1" x14ac:dyDescent="0.25">
      <c r="U33766" s="104"/>
      <c r="AB33766" s="104"/>
      <c r="AC33766" s="104"/>
      <c r="AF33766" s="104"/>
      <c r="AG33766" s="104"/>
      <c r="AK33766" s="104"/>
      <c r="AL33766" s="104"/>
      <c r="AO33766" s="104"/>
      <c r="AP33766" s="104"/>
    </row>
    <row r="33767" spans="21:42" ht="15" customHeight="1" x14ac:dyDescent="0.25">
      <c r="U33767" s="104"/>
      <c r="AB33767" s="104"/>
      <c r="AC33767" s="104"/>
      <c r="AF33767" s="104"/>
      <c r="AG33767" s="104"/>
      <c r="AK33767" s="104"/>
      <c r="AL33767" s="104"/>
      <c r="AO33767" s="104"/>
      <c r="AP33767" s="104"/>
    </row>
    <row r="33768" spans="21:42" ht="15" customHeight="1" x14ac:dyDescent="0.25">
      <c r="U33768" s="104"/>
      <c r="AB33768" s="104"/>
      <c r="AC33768" s="104"/>
      <c r="AF33768" s="104"/>
      <c r="AG33768" s="104"/>
      <c r="AK33768" s="104"/>
      <c r="AL33768" s="104"/>
      <c r="AO33768" s="104"/>
      <c r="AP33768" s="104"/>
    </row>
    <row r="33769" spans="21:42" ht="15" customHeight="1" x14ac:dyDescent="0.25">
      <c r="U33769" s="104"/>
      <c r="AB33769" s="104"/>
      <c r="AC33769" s="104"/>
      <c r="AF33769" s="104"/>
      <c r="AG33769" s="104"/>
      <c r="AK33769" s="104"/>
      <c r="AL33769" s="104"/>
      <c r="AO33769" s="104"/>
      <c r="AP33769" s="104"/>
    </row>
    <row r="33770" spans="21:42" ht="15" customHeight="1" x14ac:dyDescent="0.25">
      <c r="U33770" s="104"/>
      <c r="AB33770" s="104"/>
      <c r="AC33770" s="104"/>
      <c r="AF33770" s="104"/>
      <c r="AG33770" s="104"/>
      <c r="AK33770" s="104"/>
      <c r="AL33770" s="104"/>
      <c r="AO33770" s="104"/>
      <c r="AP33770" s="104"/>
    </row>
    <row r="33771" spans="21:42" ht="15" customHeight="1" x14ac:dyDescent="0.25">
      <c r="U33771" s="104"/>
      <c r="AB33771" s="104"/>
      <c r="AC33771" s="104"/>
      <c r="AF33771" s="104"/>
      <c r="AG33771" s="104"/>
      <c r="AK33771" s="104"/>
      <c r="AL33771" s="104"/>
      <c r="AO33771" s="104"/>
      <c r="AP33771" s="104"/>
    </row>
    <row r="33772" spans="21:42" ht="15" customHeight="1" x14ac:dyDescent="0.25">
      <c r="U33772" s="104"/>
      <c r="AB33772" s="104"/>
      <c r="AC33772" s="104"/>
      <c r="AF33772" s="104"/>
      <c r="AG33772" s="104"/>
      <c r="AK33772" s="104"/>
      <c r="AL33772" s="104"/>
      <c r="AO33772" s="104"/>
      <c r="AP33772" s="104"/>
    </row>
    <row r="33773" spans="21:42" ht="15" customHeight="1" x14ac:dyDescent="0.25">
      <c r="U33773" s="104"/>
      <c r="AB33773" s="104"/>
      <c r="AC33773" s="104"/>
      <c r="AF33773" s="104"/>
      <c r="AG33773" s="104"/>
      <c r="AK33773" s="104"/>
      <c r="AL33773" s="104"/>
      <c r="AO33773" s="104"/>
      <c r="AP33773" s="104"/>
    </row>
    <row r="33774" spans="21:42" ht="15" customHeight="1" x14ac:dyDescent="0.25">
      <c r="U33774" s="104"/>
      <c r="AB33774" s="104"/>
      <c r="AC33774" s="104"/>
      <c r="AF33774" s="104"/>
      <c r="AG33774" s="104"/>
      <c r="AK33774" s="104"/>
      <c r="AL33774" s="104"/>
      <c r="AO33774" s="104"/>
      <c r="AP33774" s="104"/>
    </row>
    <row r="33775" spans="21:42" ht="15" customHeight="1" x14ac:dyDescent="0.25">
      <c r="U33775" s="104"/>
      <c r="AB33775" s="104"/>
      <c r="AC33775" s="104"/>
      <c r="AF33775" s="104"/>
      <c r="AG33775" s="104"/>
      <c r="AK33775" s="104"/>
      <c r="AL33775" s="104"/>
      <c r="AO33775" s="104"/>
      <c r="AP33775" s="104"/>
    </row>
    <row r="33776" spans="21:42" ht="15" customHeight="1" x14ac:dyDescent="0.25">
      <c r="U33776" s="104"/>
      <c r="AB33776" s="104"/>
      <c r="AC33776" s="104"/>
      <c r="AF33776" s="104"/>
      <c r="AG33776" s="104"/>
      <c r="AK33776" s="104"/>
      <c r="AL33776" s="104"/>
      <c r="AO33776" s="104"/>
      <c r="AP33776" s="104"/>
    </row>
    <row r="33777" spans="21:42" ht="15" customHeight="1" x14ac:dyDescent="0.25">
      <c r="U33777" s="104"/>
      <c r="AB33777" s="104"/>
      <c r="AC33777" s="104"/>
      <c r="AF33777" s="104"/>
      <c r="AG33777" s="104"/>
      <c r="AK33777" s="104"/>
      <c r="AL33777" s="104"/>
      <c r="AO33777" s="104"/>
      <c r="AP33777" s="104"/>
    </row>
    <row r="33778" spans="21:42" ht="15" customHeight="1" x14ac:dyDescent="0.25">
      <c r="U33778" s="104"/>
      <c r="AB33778" s="104"/>
      <c r="AC33778" s="104"/>
      <c r="AF33778" s="104"/>
      <c r="AG33778" s="104"/>
      <c r="AK33778" s="104"/>
      <c r="AL33778" s="104"/>
      <c r="AO33778" s="104"/>
      <c r="AP33778" s="104"/>
    </row>
    <row r="33779" spans="21:42" ht="15" customHeight="1" x14ac:dyDescent="0.25">
      <c r="U33779" s="104"/>
      <c r="AB33779" s="104"/>
      <c r="AC33779" s="104"/>
      <c r="AF33779" s="104"/>
      <c r="AG33779" s="104"/>
      <c r="AK33779" s="104"/>
      <c r="AL33779" s="104"/>
      <c r="AO33779" s="104"/>
      <c r="AP33779" s="104"/>
    </row>
    <row r="33780" spans="21:42" ht="15" customHeight="1" x14ac:dyDescent="0.25">
      <c r="U33780" s="104"/>
      <c r="AB33780" s="104"/>
      <c r="AC33780" s="104"/>
      <c r="AF33780" s="104"/>
      <c r="AG33780" s="104"/>
      <c r="AK33780" s="104"/>
      <c r="AL33780" s="104"/>
      <c r="AO33780" s="104"/>
      <c r="AP33780" s="104"/>
    </row>
    <row r="33781" spans="21:42" ht="15" customHeight="1" x14ac:dyDescent="0.25">
      <c r="U33781" s="104"/>
      <c r="AB33781" s="104"/>
      <c r="AC33781" s="104"/>
      <c r="AF33781" s="104"/>
      <c r="AG33781" s="104"/>
      <c r="AK33781" s="104"/>
      <c r="AL33781" s="104"/>
      <c r="AO33781" s="104"/>
      <c r="AP33781" s="104"/>
    </row>
    <row r="33782" spans="21:42" ht="15" customHeight="1" x14ac:dyDescent="0.25">
      <c r="U33782" s="104"/>
      <c r="AB33782" s="104"/>
      <c r="AC33782" s="104"/>
      <c r="AF33782" s="104"/>
      <c r="AG33782" s="104"/>
      <c r="AK33782" s="104"/>
      <c r="AL33782" s="104"/>
      <c r="AO33782" s="104"/>
      <c r="AP33782" s="104"/>
    </row>
    <row r="33783" spans="21:42" ht="15" customHeight="1" x14ac:dyDescent="0.25">
      <c r="U33783" s="104"/>
      <c r="AB33783" s="104"/>
      <c r="AC33783" s="104"/>
      <c r="AF33783" s="104"/>
      <c r="AG33783" s="104"/>
      <c r="AK33783" s="104"/>
      <c r="AL33783" s="104"/>
      <c r="AO33783" s="104"/>
      <c r="AP33783" s="104"/>
    </row>
    <row r="33784" spans="21:42" ht="15" customHeight="1" x14ac:dyDescent="0.25">
      <c r="U33784" s="104"/>
      <c r="AB33784" s="104"/>
      <c r="AC33784" s="104"/>
      <c r="AF33784" s="104"/>
      <c r="AG33784" s="104"/>
      <c r="AK33784" s="104"/>
      <c r="AL33784" s="104"/>
      <c r="AO33784" s="104"/>
      <c r="AP33784" s="104"/>
    </row>
    <row r="33785" spans="21:42" ht="15" customHeight="1" x14ac:dyDescent="0.25">
      <c r="U33785" s="104"/>
      <c r="AB33785" s="104"/>
      <c r="AC33785" s="104"/>
      <c r="AF33785" s="104"/>
      <c r="AG33785" s="104"/>
      <c r="AK33785" s="104"/>
      <c r="AL33785" s="104"/>
      <c r="AO33785" s="104"/>
      <c r="AP33785" s="104"/>
    </row>
    <row r="33786" spans="21:42" ht="15" customHeight="1" x14ac:dyDescent="0.25">
      <c r="U33786" s="104"/>
      <c r="AB33786" s="104"/>
      <c r="AC33786" s="104"/>
      <c r="AF33786" s="104"/>
      <c r="AG33786" s="104"/>
      <c r="AK33786" s="104"/>
      <c r="AL33786" s="104"/>
      <c r="AO33786" s="104"/>
      <c r="AP33786" s="104"/>
    </row>
    <row r="33787" spans="21:42" ht="15" customHeight="1" x14ac:dyDescent="0.25">
      <c r="U33787" s="104"/>
      <c r="AB33787" s="104"/>
      <c r="AC33787" s="104"/>
      <c r="AF33787" s="104"/>
      <c r="AG33787" s="104"/>
      <c r="AK33787" s="104"/>
      <c r="AL33787" s="104"/>
      <c r="AO33787" s="104"/>
      <c r="AP33787" s="104"/>
    </row>
    <row r="33788" spans="21:42" ht="15" customHeight="1" x14ac:dyDescent="0.25">
      <c r="U33788" s="104"/>
      <c r="AB33788" s="104"/>
      <c r="AC33788" s="104"/>
      <c r="AF33788" s="104"/>
      <c r="AG33788" s="104"/>
      <c r="AK33788" s="104"/>
      <c r="AL33788" s="104"/>
      <c r="AO33788" s="104"/>
      <c r="AP33788" s="104"/>
    </row>
    <row r="33789" spans="21:42" ht="15" customHeight="1" x14ac:dyDescent="0.25">
      <c r="U33789" s="104"/>
      <c r="AB33789" s="104"/>
      <c r="AC33789" s="104"/>
      <c r="AF33789" s="104"/>
      <c r="AG33789" s="104"/>
      <c r="AK33789" s="104"/>
      <c r="AL33789" s="104"/>
      <c r="AO33789" s="104"/>
      <c r="AP33789" s="104"/>
    </row>
    <row r="33790" spans="21:42" ht="15" customHeight="1" x14ac:dyDescent="0.25">
      <c r="U33790" s="104"/>
      <c r="AB33790" s="104"/>
      <c r="AC33790" s="104"/>
      <c r="AF33790" s="104"/>
      <c r="AG33790" s="104"/>
      <c r="AK33790" s="104"/>
      <c r="AL33790" s="104"/>
      <c r="AO33790" s="104"/>
      <c r="AP33790" s="104"/>
    </row>
    <row r="33791" spans="21:42" ht="15" customHeight="1" x14ac:dyDescent="0.25">
      <c r="U33791" s="104"/>
      <c r="AB33791" s="104"/>
      <c r="AC33791" s="104"/>
      <c r="AF33791" s="104"/>
      <c r="AG33791" s="104"/>
      <c r="AK33791" s="104"/>
      <c r="AL33791" s="104"/>
      <c r="AO33791" s="104"/>
      <c r="AP33791" s="104"/>
    </row>
    <row r="33792" spans="21:42" ht="15" customHeight="1" x14ac:dyDescent="0.25">
      <c r="U33792" s="104"/>
      <c r="AB33792" s="104"/>
      <c r="AC33792" s="104"/>
      <c r="AF33792" s="104"/>
      <c r="AG33792" s="104"/>
      <c r="AK33792" s="104"/>
      <c r="AL33792" s="104"/>
      <c r="AO33792" s="104"/>
      <c r="AP33792" s="104"/>
    </row>
    <row r="33793" spans="21:42" ht="15" customHeight="1" x14ac:dyDescent="0.25">
      <c r="U33793" s="104"/>
      <c r="AB33793" s="104"/>
      <c r="AC33793" s="104"/>
      <c r="AF33793" s="104"/>
      <c r="AG33793" s="104"/>
      <c r="AK33793" s="104"/>
      <c r="AL33793" s="104"/>
      <c r="AO33793" s="104"/>
      <c r="AP33793" s="104"/>
    </row>
    <row r="33794" spans="21:42" ht="15" customHeight="1" x14ac:dyDescent="0.25">
      <c r="U33794" s="104"/>
      <c r="AB33794" s="104"/>
      <c r="AC33794" s="104"/>
      <c r="AF33794" s="104"/>
      <c r="AG33794" s="104"/>
      <c r="AK33794" s="104"/>
      <c r="AL33794" s="104"/>
      <c r="AO33794" s="104"/>
      <c r="AP33794" s="104"/>
    </row>
    <row r="33795" spans="21:42" ht="15" customHeight="1" x14ac:dyDescent="0.25">
      <c r="U33795" s="104"/>
      <c r="AB33795" s="104"/>
      <c r="AC33795" s="104"/>
      <c r="AF33795" s="104"/>
      <c r="AG33795" s="104"/>
      <c r="AK33795" s="104"/>
      <c r="AL33795" s="104"/>
      <c r="AO33795" s="104"/>
      <c r="AP33795" s="104"/>
    </row>
    <row r="33796" spans="21:42" ht="15" customHeight="1" x14ac:dyDescent="0.25">
      <c r="U33796" s="104"/>
      <c r="AB33796" s="104"/>
      <c r="AC33796" s="104"/>
      <c r="AF33796" s="104"/>
      <c r="AG33796" s="104"/>
      <c r="AK33796" s="104"/>
      <c r="AL33796" s="104"/>
      <c r="AO33796" s="104"/>
      <c r="AP33796" s="104"/>
    </row>
    <row r="33797" spans="21:42" ht="15" customHeight="1" x14ac:dyDescent="0.25">
      <c r="U33797" s="104"/>
      <c r="AB33797" s="104"/>
      <c r="AC33797" s="104"/>
      <c r="AF33797" s="104"/>
      <c r="AG33797" s="104"/>
      <c r="AK33797" s="104"/>
      <c r="AL33797" s="104"/>
      <c r="AO33797" s="104"/>
      <c r="AP33797" s="104"/>
    </row>
    <row r="33798" spans="21:42" ht="15" customHeight="1" x14ac:dyDescent="0.25">
      <c r="U33798" s="104"/>
      <c r="AB33798" s="104"/>
      <c r="AC33798" s="104"/>
      <c r="AF33798" s="104"/>
      <c r="AG33798" s="104"/>
      <c r="AK33798" s="104"/>
      <c r="AL33798" s="104"/>
      <c r="AO33798" s="104"/>
      <c r="AP33798" s="104"/>
    </row>
    <row r="33799" spans="21:42" ht="15" customHeight="1" x14ac:dyDescent="0.25">
      <c r="U33799" s="104"/>
      <c r="AB33799" s="104"/>
      <c r="AC33799" s="104"/>
      <c r="AF33799" s="104"/>
      <c r="AG33799" s="104"/>
      <c r="AK33799" s="104"/>
      <c r="AL33799" s="104"/>
      <c r="AO33799" s="104"/>
      <c r="AP33799" s="104"/>
    </row>
    <row r="33800" spans="21:42" ht="15" customHeight="1" x14ac:dyDescent="0.25">
      <c r="U33800" s="104"/>
      <c r="AB33800" s="104"/>
      <c r="AC33800" s="104"/>
      <c r="AF33800" s="104"/>
      <c r="AG33800" s="104"/>
      <c r="AK33800" s="104"/>
      <c r="AL33800" s="104"/>
      <c r="AO33800" s="104"/>
      <c r="AP33800" s="104"/>
    </row>
    <row r="33801" spans="21:42" ht="15" customHeight="1" x14ac:dyDescent="0.25">
      <c r="U33801" s="104"/>
      <c r="AB33801" s="104"/>
      <c r="AC33801" s="104"/>
      <c r="AF33801" s="104"/>
      <c r="AG33801" s="104"/>
      <c r="AK33801" s="104"/>
      <c r="AL33801" s="104"/>
      <c r="AO33801" s="104"/>
      <c r="AP33801" s="104"/>
    </row>
    <row r="33802" spans="21:42" ht="15" customHeight="1" x14ac:dyDescent="0.25">
      <c r="U33802" s="104"/>
      <c r="AB33802" s="104"/>
      <c r="AC33802" s="104"/>
      <c r="AF33802" s="104"/>
      <c r="AG33802" s="104"/>
      <c r="AK33802" s="104"/>
      <c r="AL33802" s="104"/>
      <c r="AO33802" s="104"/>
      <c r="AP33802" s="104"/>
    </row>
    <row r="33803" spans="21:42" ht="15" customHeight="1" x14ac:dyDescent="0.25">
      <c r="U33803" s="104"/>
      <c r="AB33803" s="104"/>
      <c r="AC33803" s="104"/>
      <c r="AF33803" s="104"/>
      <c r="AG33803" s="104"/>
      <c r="AK33803" s="104"/>
      <c r="AL33803" s="104"/>
      <c r="AO33803" s="104"/>
      <c r="AP33803" s="104"/>
    </row>
    <row r="33804" spans="21:42" ht="15" customHeight="1" x14ac:dyDescent="0.25">
      <c r="U33804" s="104"/>
      <c r="AB33804" s="104"/>
      <c r="AC33804" s="104"/>
      <c r="AF33804" s="104"/>
      <c r="AG33804" s="104"/>
      <c r="AK33804" s="104"/>
      <c r="AL33804" s="104"/>
      <c r="AO33804" s="104"/>
      <c r="AP33804" s="104"/>
    </row>
    <row r="33805" spans="21:42" ht="15" customHeight="1" x14ac:dyDescent="0.25">
      <c r="U33805" s="104"/>
      <c r="AB33805" s="104"/>
      <c r="AC33805" s="104"/>
      <c r="AF33805" s="104"/>
      <c r="AG33805" s="104"/>
      <c r="AK33805" s="104"/>
      <c r="AL33805" s="104"/>
      <c r="AO33805" s="104"/>
      <c r="AP33805" s="104"/>
    </row>
    <row r="33806" spans="21:42" ht="15" customHeight="1" x14ac:dyDescent="0.25">
      <c r="U33806" s="104"/>
      <c r="AB33806" s="104"/>
      <c r="AC33806" s="104"/>
      <c r="AF33806" s="104"/>
      <c r="AG33806" s="104"/>
      <c r="AK33806" s="104"/>
      <c r="AL33806" s="104"/>
      <c r="AO33806" s="104"/>
      <c r="AP33806" s="104"/>
    </row>
    <row r="33807" spans="21:42" ht="15" customHeight="1" x14ac:dyDescent="0.25">
      <c r="U33807" s="104"/>
      <c r="AB33807" s="104"/>
      <c r="AC33807" s="104"/>
      <c r="AF33807" s="104"/>
      <c r="AG33807" s="104"/>
      <c r="AK33807" s="104"/>
      <c r="AL33807" s="104"/>
      <c r="AO33807" s="104"/>
      <c r="AP33807" s="104"/>
    </row>
    <row r="33808" spans="21:42" ht="15" customHeight="1" x14ac:dyDescent="0.25">
      <c r="U33808" s="104"/>
      <c r="AB33808" s="104"/>
      <c r="AC33808" s="104"/>
      <c r="AF33808" s="104"/>
      <c r="AG33808" s="104"/>
      <c r="AK33808" s="104"/>
      <c r="AL33808" s="104"/>
      <c r="AO33808" s="104"/>
      <c r="AP33808" s="104"/>
    </row>
    <row r="33809" spans="21:42" ht="15" customHeight="1" x14ac:dyDescent="0.25">
      <c r="U33809" s="104"/>
      <c r="AB33809" s="104"/>
      <c r="AC33809" s="104"/>
      <c r="AF33809" s="104"/>
      <c r="AG33809" s="104"/>
      <c r="AK33809" s="104"/>
      <c r="AL33809" s="104"/>
      <c r="AO33809" s="104"/>
      <c r="AP33809" s="104"/>
    </row>
    <row r="33810" spans="21:42" ht="15" customHeight="1" x14ac:dyDescent="0.25">
      <c r="U33810" s="104"/>
      <c r="AB33810" s="104"/>
      <c r="AC33810" s="104"/>
      <c r="AF33810" s="104"/>
      <c r="AG33810" s="104"/>
      <c r="AK33810" s="104"/>
      <c r="AL33810" s="104"/>
      <c r="AO33810" s="104"/>
      <c r="AP33810" s="104"/>
    </row>
    <row r="33811" spans="21:42" ht="15" customHeight="1" x14ac:dyDescent="0.25">
      <c r="U33811" s="104"/>
      <c r="AB33811" s="104"/>
      <c r="AC33811" s="104"/>
      <c r="AF33811" s="104"/>
      <c r="AG33811" s="104"/>
      <c r="AK33811" s="104"/>
      <c r="AL33811" s="104"/>
      <c r="AO33811" s="104"/>
      <c r="AP33811" s="104"/>
    </row>
    <row r="33812" spans="21:42" ht="15" customHeight="1" x14ac:dyDescent="0.25">
      <c r="U33812" s="104"/>
      <c r="AB33812" s="104"/>
      <c r="AC33812" s="104"/>
      <c r="AF33812" s="104"/>
      <c r="AG33812" s="104"/>
      <c r="AK33812" s="104"/>
      <c r="AL33812" s="104"/>
      <c r="AO33812" s="104"/>
      <c r="AP33812" s="104"/>
    </row>
    <row r="33813" spans="21:42" ht="15" customHeight="1" x14ac:dyDescent="0.25">
      <c r="U33813" s="104"/>
      <c r="AB33813" s="104"/>
      <c r="AC33813" s="104"/>
      <c r="AF33813" s="104"/>
      <c r="AG33813" s="104"/>
      <c r="AK33813" s="104"/>
      <c r="AL33813" s="104"/>
      <c r="AO33813" s="104"/>
      <c r="AP33813" s="104"/>
    </row>
    <row r="33814" spans="21:42" ht="15" customHeight="1" x14ac:dyDescent="0.25">
      <c r="U33814" s="104"/>
      <c r="AB33814" s="104"/>
      <c r="AC33814" s="104"/>
      <c r="AF33814" s="104"/>
      <c r="AG33814" s="104"/>
      <c r="AK33814" s="104"/>
      <c r="AL33814" s="104"/>
      <c r="AO33814" s="104"/>
      <c r="AP33814" s="104"/>
    </row>
    <row r="33815" spans="21:42" ht="15" customHeight="1" x14ac:dyDescent="0.25">
      <c r="U33815" s="104"/>
      <c r="AB33815" s="104"/>
      <c r="AC33815" s="104"/>
      <c r="AF33815" s="104"/>
      <c r="AG33815" s="104"/>
      <c r="AK33815" s="104"/>
      <c r="AL33815" s="104"/>
      <c r="AO33815" s="104"/>
      <c r="AP33815" s="104"/>
    </row>
    <row r="33816" spans="21:42" ht="15" customHeight="1" x14ac:dyDescent="0.25">
      <c r="U33816" s="104"/>
      <c r="AB33816" s="104"/>
      <c r="AC33816" s="104"/>
      <c r="AF33816" s="104"/>
      <c r="AG33816" s="104"/>
      <c r="AK33816" s="104"/>
      <c r="AL33816" s="104"/>
      <c r="AO33816" s="104"/>
      <c r="AP33816" s="104"/>
    </row>
    <row r="33817" spans="21:42" ht="15" customHeight="1" x14ac:dyDescent="0.25">
      <c r="U33817" s="104"/>
      <c r="AB33817" s="104"/>
      <c r="AC33817" s="104"/>
      <c r="AF33817" s="104"/>
      <c r="AG33817" s="104"/>
      <c r="AK33817" s="104"/>
      <c r="AL33817" s="104"/>
      <c r="AO33817" s="104"/>
      <c r="AP33817" s="104"/>
    </row>
    <row r="33818" spans="21:42" ht="15" customHeight="1" x14ac:dyDescent="0.25">
      <c r="U33818" s="104"/>
      <c r="AB33818" s="104"/>
      <c r="AC33818" s="104"/>
      <c r="AF33818" s="104"/>
      <c r="AG33818" s="104"/>
      <c r="AK33818" s="104"/>
      <c r="AL33818" s="104"/>
      <c r="AO33818" s="104"/>
      <c r="AP33818" s="104"/>
    </row>
    <row r="33819" spans="21:42" ht="15" customHeight="1" x14ac:dyDescent="0.25">
      <c r="U33819" s="104"/>
      <c r="AB33819" s="104"/>
      <c r="AC33819" s="104"/>
      <c r="AF33819" s="104"/>
      <c r="AG33819" s="104"/>
      <c r="AK33819" s="104"/>
      <c r="AL33819" s="104"/>
      <c r="AO33819" s="104"/>
      <c r="AP33819" s="104"/>
    </row>
    <row r="33820" spans="21:42" ht="15" customHeight="1" x14ac:dyDescent="0.25">
      <c r="U33820" s="104"/>
      <c r="AB33820" s="104"/>
      <c r="AC33820" s="104"/>
      <c r="AF33820" s="104"/>
      <c r="AG33820" s="104"/>
      <c r="AK33820" s="104"/>
      <c r="AL33820" s="104"/>
      <c r="AO33820" s="104"/>
      <c r="AP33820" s="104"/>
    </row>
    <row r="33821" spans="21:42" ht="15" customHeight="1" x14ac:dyDescent="0.25">
      <c r="U33821" s="104"/>
      <c r="AB33821" s="104"/>
      <c r="AC33821" s="104"/>
      <c r="AF33821" s="104"/>
      <c r="AG33821" s="104"/>
      <c r="AK33821" s="104"/>
      <c r="AL33821" s="104"/>
      <c r="AO33821" s="104"/>
      <c r="AP33821" s="104"/>
    </row>
    <row r="33822" spans="21:42" ht="15" customHeight="1" x14ac:dyDescent="0.25">
      <c r="U33822" s="104"/>
      <c r="AB33822" s="104"/>
      <c r="AC33822" s="104"/>
      <c r="AF33822" s="104"/>
      <c r="AG33822" s="104"/>
      <c r="AK33822" s="104"/>
      <c r="AL33822" s="104"/>
      <c r="AO33822" s="104"/>
      <c r="AP33822" s="104"/>
    </row>
    <row r="33823" spans="21:42" ht="15" customHeight="1" x14ac:dyDescent="0.25">
      <c r="U33823" s="104"/>
      <c r="AB33823" s="104"/>
      <c r="AC33823" s="104"/>
      <c r="AF33823" s="104"/>
      <c r="AG33823" s="104"/>
      <c r="AK33823" s="104"/>
      <c r="AL33823" s="104"/>
      <c r="AO33823" s="104"/>
      <c r="AP33823" s="104"/>
    </row>
    <row r="33824" spans="21:42" ht="15" customHeight="1" x14ac:dyDescent="0.25">
      <c r="U33824" s="104"/>
      <c r="AB33824" s="104"/>
      <c r="AC33824" s="104"/>
      <c r="AF33824" s="104"/>
      <c r="AG33824" s="104"/>
      <c r="AK33824" s="104"/>
      <c r="AL33824" s="104"/>
      <c r="AO33824" s="104"/>
      <c r="AP33824" s="104"/>
    </row>
    <row r="33825" spans="21:42" ht="15" customHeight="1" x14ac:dyDescent="0.25">
      <c r="U33825" s="104"/>
      <c r="AB33825" s="104"/>
      <c r="AC33825" s="104"/>
      <c r="AF33825" s="104"/>
      <c r="AG33825" s="104"/>
      <c r="AK33825" s="104"/>
      <c r="AL33825" s="104"/>
      <c r="AO33825" s="104"/>
      <c r="AP33825" s="104"/>
    </row>
    <row r="33826" spans="21:42" ht="15" customHeight="1" x14ac:dyDescent="0.25">
      <c r="U33826" s="104"/>
      <c r="AB33826" s="104"/>
      <c r="AC33826" s="104"/>
      <c r="AF33826" s="104"/>
      <c r="AG33826" s="104"/>
      <c r="AK33826" s="104"/>
      <c r="AL33826" s="104"/>
      <c r="AO33826" s="104"/>
      <c r="AP33826" s="104"/>
    </row>
    <row r="33827" spans="21:42" ht="15" customHeight="1" x14ac:dyDescent="0.25">
      <c r="U33827" s="104"/>
      <c r="AB33827" s="104"/>
      <c r="AC33827" s="104"/>
      <c r="AF33827" s="104"/>
      <c r="AG33827" s="104"/>
      <c r="AK33827" s="104"/>
      <c r="AL33827" s="104"/>
      <c r="AO33827" s="104"/>
      <c r="AP33827" s="104"/>
    </row>
    <row r="33828" spans="21:42" ht="15" customHeight="1" x14ac:dyDescent="0.25">
      <c r="U33828" s="104"/>
      <c r="AB33828" s="104"/>
      <c r="AC33828" s="104"/>
      <c r="AF33828" s="104"/>
      <c r="AG33828" s="104"/>
      <c r="AK33828" s="104"/>
      <c r="AL33828" s="104"/>
      <c r="AO33828" s="104"/>
      <c r="AP33828" s="104"/>
    </row>
    <row r="33829" spans="21:42" ht="15" customHeight="1" x14ac:dyDescent="0.25">
      <c r="U33829" s="104"/>
      <c r="AB33829" s="104"/>
      <c r="AC33829" s="104"/>
      <c r="AF33829" s="104"/>
      <c r="AG33829" s="104"/>
      <c r="AK33829" s="104"/>
      <c r="AL33829" s="104"/>
      <c r="AO33829" s="104"/>
      <c r="AP33829" s="104"/>
    </row>
    <row r="33830" spans="21:42" ht="15" customHeight="1" x14ac:dyDescent="0.25">
      <c r="U33830" s="104"/>
      <c r="AB33830" s="104"/>
      <c r="AC33830" s="104"/>
      <c r="AF33830" s="104"/>
      <c r="AG33830" s="104"/>
      <c r="AK33830" s="104"/>
      <c r="AL33830" s="104"/>
      <c r="AO33830" s="104"/>
      <c r="AP33830" s="104"/>
    </row>
    <row r="33831" spans="21:42" ht="15" customHeight="1" x14ac:dyDescent="0.25">
      <c r="U33831" s="104"/>
      <c r="AB33831" s="104"/>
      <c r="AC33831" s="104"/>
      <c r="AF33831" s="104"/>
      <c r="AG33831" s="104"/>
      <c r="AK33831" s="104"/>
      <c r="AL33831" s="104"/>
      <c r="AO33831" s="104"/>
      <c r="AP33831" s="104"/>
    </row>
    <row r="33832" spans="21:42" ht="15" customHeight="1" x14ac:dyDescent="0.25">
      <c r="U33832" s="104"/>
      <c r="AB33832" s="104"/>
      <c r="AC33832" s="104"/>
      <c r="AF33832" s="104"/>
      <c r="AG33832" s="104"/>
      <c r="AK33832" s="104"/>
      <c r="AL33832" s="104"/>
      <c r="AO33832" s="104"/>
      <c r="AP33832" s="104"/>
    </row>
    <row r="33833" spans="21:42" ht="15" customHeight="1" x14ac:dyDescent="0.25">
      <c r="U33833" s="104"/>
      <c r="AB33833" s="104"/>
      <c r="AC33833" s="104"/>
      <c r="AF33833" s="104"/>
      <c r="AG33833" s="104"/>
      <c r="AK33833" s="104"/>
      <c r="AL33833" s="104"/>
      <c r="AO33833" s="104"/>
      <c r="AP33833" s="104"/>
    </row>
    <row r="33834" spans="21:42" ht="15" customHeight="1" x14ac:dyDescent="0.25">
      <c r="U33834" s="104"/>
      <c r="AB33834" s="104"/>
      <c r="AC33834" s="104"/>
      <c r="AF33834" s="104"/>
      <c r="AG33834" s="104"/>
      <c r="AK33834" s="104"/>
      <c r="AL33834" s="104"/>
      <c r="AO33834" s="104"/>
      <c r="AP33834" s="104"/>
    </row>
    <row r="33835" spans="21:42" ht="15" customHeight="1" x14ac:dyDescent="0.25">
      <c r="U33835" s="104"/>
      <c r="AB33835" s="104"/>
      <c r="AC33835" s="104"/>
      <c r="AF33835" s="104"/>
      <c r="AG33835" s="104"/>
      <c r="AK33835" s="104"/>
      <c r="AL33835" s="104"/>
      <c r="AO33835" s="104"/>
      <c r="AP33835" s="104"/>
    </row>
    <row r="33836" spans="21:42" ht="15" customHeight="1" x14ac:dyDescent="0.25">
      <c r="U33836" s="104"/>
      <c r="AB33836" s="104"/>
      <c r="AC33836" s="104"/>
      <c r="AF33836" s="104"/>
      <c r="AG33836" s="104"/>
      <c r="AK33836" s="104"/>
      <c r="AL33836" s="104"/>
      <c r="AO33836" s="104"/>
      <c r="AP33836" s="104"/>
    </row>
    <row r="33837" spans="21:42" ht="15" customHeight="1" x14ac:dyDescent="0.25">
      <c r="U33837" s="104"/>
      <c r="AB33837" s="104"/>
      <c r="AC33837" s="104"/>
      <c r="AF33837" s="104"/>
      <c r="AG33837" s="104"/>
      <c r="AK33837" s="104"/>
      <c r="AL33837" s="104"/>
      <c r="AO33837" s="104"/>
      <c r="AP33837" s="104"/>
    </row>
    <row r="33838" spans="21:42" ht="15" customHeight="1" x14ac:dyDescent="0.25">
      <c r="U33838" s="104"/>
      <c r="AB33838" s="104"/>
      <c r="AC33838" s="104"/>
      <c r="AF33838" s="104"/>
      <c r="AG33838" s="104"/>
      <c r="AK33838" s="104"/>
      <c r="AL33838" s="104"/>
      <c r="AO33838" s="104"/>
      <c r="AP33838" s="104"/>
    </row>
    <row r="33839" spans="21:42" ht="15" customHeight="1" x14ac:dyDescent="0.25">
      <c r="U33839" s="104"/>
      <c r="AB33839" s="104"/>
      <c r="AC33839" s="104"/>
      <c r="AF33839" s="104"/>
      <c r="AG33839" s="104"/>
      <c r="AK33839" s="104"/>
      <c r="AL33839" s="104"/>
      <c r="AO33839" s="104"/>
      <c r="AP33839" s="104"/>
    </row>
    <row r="33840" spans="21:42" ht="15" customHeight="1" x14ac:dyDescent="0.25">
      <c r="U33840" s="104"/>
      <c r="AB33840" s="104"/>
      <c r="AC33840" s="104"/>
      <c r="AF33840" s="104"/>
      <c r="AG33840" s="104"/>
      <c r="AK33840" s="104"/>
      <c r="AL33840" s="104"/>
      <c r="AO33840" s="104"/>
      <c r="AP33840" s="104"/>
    </row>
    <row r="33841" spans="21:42" ht="15" customHeight="1" x14ac:dyDescent="0.25">
      <c r="U33841" s="104"/>
      <c r="AB33841" s="104"/>
      <c r="AC33841" s="104"/>
      <c r="AF33841" s="104"/>
      <c r="AG33841" s="104"/>
      <c r="AK33841" s="104"/>
      <c r="AL33841" s="104"/>
      <c r="AO33841" s="104"/>
      <c r="AP33841" s="104"/>
    </row>
    <row r="33842" spans="21:42" ht="15" customHeight="1" x14ac:dyDescent="0.25">
      <c r="U33842" s="104"/>
      <c r="AB33842" s="104"/>
      <c r="AC33842" s="104"/>
      <c r="AF33842" s="104"/>
      <c r="AG33842" s="104"/>
      <c r="AK33842" s="104"/>
      <c r="AL33842" s="104"/>
      <c r="AO33842" s="104"/>
      <c r="AP33842" s="104"/>
    </row>
    <row r="33843" spans="21:42" ht="15" customHeight="1" x14ac:dyDescent="0.25">
      <c r="U33843" s="104"/>
      <c r="AB33843" s="104"/>
      <c r="AC33843" s="104"/>
      <c r="AF33843" s="104"/>
      <c r="AG33843" s="104"/>
      <c r="AK33843" s="104"/>
      <c r="AL33843" s="104"/>
      <c r="AO33843" s="104"/>
      <c r="AP33843" s="104"/>
    </row>
    <row r="33844" spans="21:42" ht="15" customHeight="1" x14ac:dyDescent="0.25">
      <c r="U33844" s="104"/>
      <c r="AB33844" s="104"/>
      <c r="AC33844" s="104"/>
      <c r="AF33844" s="104"/>
      <c r="AG33844" s="104"/>
      <c r="AK33844" s="104"/>
      <c r="AL33844" s="104"/>
      <c r="AO33844" s="104"/>
      <c r="AP33844" s="104"/>
    </row>
    <row r="33845" spans="21:42" ht="15" customHeight="1" x14ac:dyDescent="0.25">
      <c r="U33845" s="104"/>
      <c r="AB33845" s="104"/>
      <c r="AC33845" s="104"/>
      <c r="AF33845" s="104"/>
      <c r="AG33845" s="104"/>
      <c r="AK33845" s="104"/>
      <c r="AL33845" s="104"/>
      <c r="AO33845" s="104"/>
      <c r="AP33845" s="104"/>
    </row>
    <row r="33846" spans="21:42" ht="15" customHeight="1" x14ac:dyDescent="0.25">
      <c r="U33846" s="104"/>
      <c r="AB33846" s="104"/>
      <c r="AC33846" s="104"/>
      <c r="AF33846" s="104"/>
      <c r="AG33846" s="104"/>
      <c r="AK33846" s="104"/>
      <c r="AL33846" s="104"/>
      <c r="AO33846" s="104"/>
      <c r="AP33846" s="104"/>
    </row>
    <row r="33847" spans="21:42" ht="15" customHeight="1" x14ac:dyDescent="0.25">
      <c r="U33847" s="104"/>
      <c r="AB33847" s="104"/>
      <c r="AC33847" s="104"/>
      <c r="AF33847" s="104"/>
      <c r="AG33847" s="104"/>
      <c r="AK33847" s="104"/>
      <c r="AL33847" s="104"/>
      <c r="AO33847" s="104"/>
      <c r="AP33847" s="104"/>
    </row>
    <row r="33848" spans="21:42" ht="15" customHeight="1" x14ac:dyDescent="0.25">
      <c r="U33848" s="104"/>
      <c r="AB33848" s="104"/>
      <c r="AC33848" s="104"/>
      <c r="AF33848" s="104"/>
      <c r="AG33848" s="104"/>
      <c r="AK33848" s="104"/>
      <c r="AL33848" s="104"/>
      <c r="AO33848" s="104"/>
      <c r="AP33848" s="104"/>
    </row>
    <row r="33849" spans="21:42" ht="15" customHeight="1" x14ac:dyDescent="0.25">
      <c r="U33849" s="104"/>
      <c r="AB33849" s="104"/>
      <c r="AC33849" s="104"/>
      <c r="AF33849" s="104"/>
      <c r="AG33849" s="104"/>
      <c r="AK33849" s="104"/>
      <c r="AL33849" s="104"/>
      <c r="AO33849" s="104"/>
      <c r="AP33849" s="104"/>
    </row>
    <row r="33850" spans="21:42" ht="15" customHeight="1" x14ac:dyDescent="0.25">
      <c r="U33850" s="104"/>
      <c r="AB33850" s="104"/>
      <c r="AC33850" s="104"/>
      <c r="AF33850" s="104"/>
      <c r="AG33850" s="104"/>
      <c r="AK33850" s="104"/>
      <c r="AL33850" s="104"/>
      <c r="AO33850" s="104"/>
      <c r="AP33850" s="104"/>
    </row>
    <row r="33851" spans="21:42" ht="15" customHeight="1" x14ac:dyDescent="0.25">
      <c r="U33851" s="104"/>
      <c r="AB33851" s="104"/>
      <c r="AC33851" s="104"/>
      <c r="AF33851" s="104"/>
      <c r="AG33851" s="104"/>
      <c r="AK33851" s="104"/>
      <c r="AL33851" s="104"/>
      <c r="AO33851" s="104"/>
      <c r="AP33851" s="104"/>
    </row>
    <row r="33852" spans="21:42" ht="15" customHeight="1" x14ac:dyDescent="0.25">
      <c r="U33852" s="104"/>
      <c r="AB33852" s="104"/>
      <c r="AC33852" s="104"/>
      <c r="AF33852" s="104"/>
      <c r="AG33852" s="104"/>
      <c r="AK33852" s="104"/>
      <c r="AL33852" s="104"/>
      <c r="AO33852" s="104"/>
      <c r="AP33852" s="104"/>
    </row>
    <row r="33853" spans="21:42" ht="15" customHeight="1" x14ac:dyDescent="0.25">
      <c r="U33853" s="104"/>
      <c r="AB33853" s="104"/>
      <c r="AC33853" s="104"/>
      <c r="AF33853" s="104"/>
      <c r="AG33853" s="104"/>
      <c r="AK33853" s="104"/>
      <c r="AL33853" s="104"/>
      <c r="AO33853" s="104"/>
      <c r="AP33853" s="104"/>
    </row>
    <row r="33854" spans="21:42" ht="15" customHeight="1" x14ac:dyDescent="0.25">
      <c r="U33854" s="104"/>
      <c r="AB33854" s="104"/>
      <c r="AC33854" s="104"/>
      <c r="AF33854" s="104"/>
      <c r="AG33854" s="104"/>
      <c r="AK33854" s="104"/>
      <c r="AL33854" s="104"/>
      <c r="AO33854" s="104"/>
      <c r="AP33854" s="104"/>
    </row>
    <row r="33855" spans="21:42" ht="15" customHeight="1" x14ac:dyDescent="0.25">
      <c r="U33855" s="104"/>
      <c r="AB33855" s="104"/>
      <c r="AC33855" s="104"/>
      <c r="AF33855" s="104"/>
      <c r="AG33855" s="104"/>
      <c r="AK33855" s="104"/>
      <c r="AL33855" s="104"/>
      <c r="AO33855" s="104"/>
      <c r="AP33855" s="104"/>
    </row>
    <row r="33856" spans="21:42" ht="15" customHeight="1" x14ac:dyDescent="0.25">
      <c r="U33856" s="104"/>
      <c r="AB33856" s="104"/>
      <c r="AC33856" s="104"/>
      <c r="AF33856" s="104"/>
      <c r="AG33856" s="104"/>
      <c r="AK33856" s="104"/>
      <c r="AL33856" s="104"/>
      <c r="AO33856" s="104"/>
      <c r="AP33856" s="104"/>
    </row>
    <row r="33857" spans="21:42" ht="15" customHeight="1" x14ac:dyDescent="0.25">
      <c r="U33857" s="104"/>
      <c r="AB33857" s="104"/>
      <c r="AC33857" s="104"/>
      <c r="AF33857" s="104"/>
      <c r="AG33857" s="104"/>
      <c r="AK33857" s="104"/>
      <c r="AL33857" s="104"/>
      <c r="AO33857" s="104"/>
      <c r="AP33857" s="104"/>
    </row>
    <row r="33858" spans="21:42" ht="15" customHeight="1" x14ac:dyDescent="0.25">
      <c r="U33858" s="104"/>
      <c r="AB33858" s="104"/>
      <c r="AC33858" s="104"/>
      <c r="AF33858" s="104"/>
      <c r="AG33858" s="104"/>
      <c r="AK33858" s="104"/>
      <c r="AL33858" s="104"/>
      <c r="AO33858" s="104"/>
      <c r="AP33858" s="104"/>
    </row>
    <row r="33859" spans="21:42" ht="15" customHeight="1" x14ac:dyDescent="0.25">
      <c r="U33859" s="104"/>
      <c r="AB33859" s="104"/>
      <c r="AC33859" s="104"/>
      <c r="AF33859" s="104"/>
      <c r="AG33859" s="104"/>
      <c r="AK33859" s="104"/>
      <c r="AL33859" s="104"/>
      <c r="AO33859" s="104"/>
      <c r="AP33859" s="104"/>
    </row>
    <row r="33860" spans="21:42" ht="15" customHeight="1" x14ac:dyDescent="0.25">
      <c r="U33860" s="104"/>
      <c r="AB33860" s="104"/>
      <c r="AC33860" s="104"/>
      <c r="AF33860" s="104"/>
      <c r="AG33860" s="104"/>
      <c r="AK33860" s="104"/>
      <c r="AL33860" s="104"/>
      <c r="AO33860" s="104"/>
      <c r="AP33860" s="104"/>
    </row>
    <row r="33861" spans="21:42" ht="15" customHeight="1" x14ac:dyDescent="0.25">
      <c r="U33861" s="104"/>
      <c r="AB33861" s="104"/>
      <c r="AC33861" s="104"/>
      <c r="AF33861" s="104"/>
      <c r="AG33861" s="104"/>
      <c r="AK33861" s="104"/>
      <c r="AL33861" s="104"/>
      <c r="AO33861" s="104"/>
      <c r="AP33861" s="104"/>
    </row>
    <row r="33862" spans="21:42" ht="15" customHeight="1" x14ac:dyDescent="0.25">
      <c r="U33862" s="104"/>
      <c r="AB33862" s="104"/>
      <c r="AC33862" s="104"/>
      <c r="AF33862" s="104"/>
      <c r="AG33862" s="104"/>
      <c r="AK33862" s="104"/>
      <c r="AL33862" s="104"/>
      <c r="AO33862" s="104"/>
      <c r="AP33862" s="104"/>
    </row>
    <row r="33863" spans="21:42" ht="15" customHeight="1" x14ac:dyDescent="0.25">
      <c r="U33863" s="104"/>
      <c r="AB33863" s="104"/>
      <c r="AC33863" s="104"/>
      <c r="AF33863" s="104"/>
      <c r="AG33863" s="104"/>
      <c r="AK33863" s="104"/>
      <c r="AL33863" s="104"/>
      <c r="AO33863" s="104"/>
      <c r="AP33863" s="104"/>
    </row>
    <row r="33864" spans="21:42" ht="15" customHeight="1" x14ac:dyDescent="0.25">
      <c r="U33864" s="104"/>
      <c r="AB33864" s="104"/>
      <c r="AC33864" s="104"/>
      <c r="AF33864" s="104"/>
      <c r="AG33864" s="104"/>
      <c r="AK33864" s="104"/>
      <c r="AL33864" s="104"/>
      <c r="AO33864" s="104"/>
      <c r="AP33864" s="104"/>
    </row>
    <row r="33865" spans="21:42" ht="15" customHeight="1" x14ac:dyDescent="0.25">
      <c r="U33865" s="104"/>
      <c r="AB33865" s="104"/>
      <c r="AC33865" s="104"/>
      <c r="AF33865" s="104"/>
      <c r="AG33865" s="104"/>
      <c r="AK33865" s="104"/>
      <c r="AL33865" s="104"/>
      <c r="AO33865" s="104"/>
      <c r="AP33865" s="104"/>
    </row>
    <row r="33866" spans="21:42" ht="15" customHeight="1" x14ac:dyDescent="0.25">
      <c r="U33866" s="104"/>
      <c r="AB33866" s="104"/>
      <c r="AC33866" s="104"/>
      <c r="AF33866" s="104"/>
      <c r="AG33866" s="104"/>
      <c r="AK33866" s="104"/>
      <c r="AL33866" s="104"/>
      <c r="AO33866" s="104"/>
      <c r="AP33866" s="104"/>
    </row>
    <row r="33867" spans="21:42" ht="15" customHeight="1" x14ac:dyDescent="0.25">
      <c r="U33867" s="104"/>
      <c r="AB33867" s="104"/>
      <c r="AC33867" s="104"/>
      <c r="AF33867" s="104"/>
      <c r="AG33867" s="104"/>
      <c r="AK33867" s="104"/>
      <c r="AL33867" s="104"/>
      <c r="AO33867" s="104"/>
      <c r="AP33867" s="104"/>
    </row>
    <row r="33868" spans="21:42" ht="15" customHeight="1" x14ac:dyDescent="0.25">
      <c r="U33868" s="104"/>
      <c r="AB33868" s="104"/>
      <c r="AC33868" s="104"/>
      <c r="AF33868" s="104"/>
      <c r="AG33868" s="104"/>
      <c r="AK33868" s="104"/>
      <c r="AL33868" s="104"/>
      <c r="AO33868" s="104"/>
      <c r="AP33868" s="104"/>
    </row>
    <row r="33869" spans="21:42" ht="15" customHeight="1" x14ac:dyDescent="0.25">
      <c r="U33869" s="104"/>
      <c r="AB33869" s="104"/>
      <c r="AC33869" s="104"/>
      <c r="AF33869" s="104"/>
      <c r="AG33869" s="104"/>
      <c r="AK33869" s="104"/>
      <c r="AL33869" s="104"/>
      <c r="AO33869" s="104"/>
      <c r="AP33869" s="104"/>
    </row>
    <row r="33870" spans="21:42" ht="15" customHeight="1" x14ac:dyDescent="0.25">
      <c r="U33870" s="104"/>
      <c r="AB33870" s="104"/>
      <c r="AC33870" s="104"/>
      <c r="AF33870" s="104"/>
      <c r="AG33870" s="104"/>
      <c r="AK33870" s="104"/>
      <c r="AL33870" s="104"/>
      <c r="AO33870" s="104"/>
      <c r="AP33870" s="104"/>
    </row>
    <row r="33871" spans="21:42" ht="15" customHeight="1" x14ac:dyDescent="0.25">
      <c r="U33871" s="104"/>
      <c r="AB33871" s="104"/>
      <c r="AC33871" s="104"/>
      <c r="AF33871" s="104"/>
      <c r="AG33871" s="104"/>
      <c r="AK33871" s="104"/>
      <c r="AL33871" s="104"/>
      <c r="AO33871" s="104"/>
      <c r="AP33871" s="104"/>
    </row>
    <row r="33872" spans="21:42" ht="15" customHeight="1" x14ac:dyDescent="0.25">
      <c r="U33872" s="104"/>
      <c r="AB33872" s="104"/>
      <c r="AC33872" s="104"/>
      <c r="AF33872" s="104"/>
      <c r="AG33872" s="104"/>
      <c r="AK33872" s="104"/>
      <c r="AL33872" s="104"/>
      <c r="AO33872" s="104"/>
      <c r="AP33872" s="104"/>
    </row>
    <row r="33873" spans="21:42" ht="15" customHeight="1" x14ac:dyDescent="0.25">
      <c r="U33873" s="104"/>
      <c r="AB33873" s="104"/>
      <c r="AC33873" s="104"/>
      <c r="AF33873" s="104"/>
      <c r="AG33873" s="104"/>
      <c r="AK33873" s="104"/>
      <c r="AL33873" s="104"/>
      <c r="AO33873" s="104"/>
      <c r="AP33873" s="104"/>
    </row>
    <row r="33874" spans="21:42" ht="15" customHeight="1" x14ac:dyDescent="0.25">
      <c r="U33874" s="104"/>
      <c r="AB33874" s="104"/>
      <c r="AC33874" s="104"/>
      <c r="AF33874" s="104"/>
      <c r="AG33874" s="104"/>
      <c r="AK33874" s="104"/>
      <c r="AL33874" s="104"/>
      <c r="AO33874" s="104"/>
      <c r="AP33874" s="104"/>
    </row>
    <row r="33875" spans="21:42" ht="15" customHeight="1" x14ac:dyDescent="0.25">
      <c r="U33875" s="104"/>
      <c r="AB33875" s="104"/>
      <c r="AC33875" s="104"/>
      <c r="AF33875" s="104"/>
      <c r="AG33875" s="104"/>
      <c r="AK33875" s="104"/>
      <c r="AL33875" s="104"/>
      <c r="AO33875" s="104"/>
      <c r="AP33875" s="104"/>
    </row>
    <row r="33876" spans="21:42" ht="15" customHeight="1" x14ac:dyDescent="0.25">
      <c r="U33876" s="104"/>
      <c r="AB33876" s="104"/>
      <c r="AC33876" s="104"/>
      <c r="AF33876" s="104"/>
      <c r="AG33876" s="104"/>
      <c r="AK33876" s="104"/>
      <c r="AL33876" s="104"/>
      <c r="AO33876" s="104"/>
      <c r="AP33876" s="104"/>
    </row>
    <row r="33877" spans="21:42" ht="15" customHeight="1" x14ac:dyDescent="0.25">
      <c r="U33877" s="104"/>
      <c r="AB33877" s="104"/>
      <c r="AC33877" s="104"/>
      <c r="AF33877" s="104"/>
      <c r="AG33877" s="104"/>
      <c r="AK33877" s="104"/>
      <c r="AL33877" s="104"/>
      <c r="AO33877" s="104"/>
      <c r="AP33877" s="104"/>
    </row>
    <row r="33878" spans="21:42" ht="15" customHeight="1" x14ac:dyDescent="0.25">
      <c r="U33878" s="104"/>
      <c r="AB33878" s="104"/>
      <c r="AC33878" s="104"/>
      <c r="AF33878" s="104"/>
      <c r="AG33878" s="104"/>
      <c r="AK33878" s="104"/>
      <c r="AL33878" s="104"/>
      <c r="AO33878" s="104"/>
      <c r="AP33878" s="104"/>
    </row>
    <row r="33879" spans="21:42" ht="15" customHeight="1" x14ac:dyDescent="0.25">
      <c r="U33879" s="104"/>
      <c r="AB33879" s="104"/>
      <c r="AC33879" s="104"/>
      <c r="AF33879" s="104"/>
      <c r="AG33879" s="104"/>
      <c r="AK33879" s="104"/>
      <c r="AL33879" s="104"/>
      <c r="AO33879" s="104"/>
      <c r="AP33879" s="104"/>
    </row>
    <row r="33880" spans="21:42" ht="15" customHeight="1" x14ac:dyDescent="0.25">
      <c r="U33880" s="104"/>
      <c r="AB33880" s="104"/>
      <c r="AC33880" s="104"/>
      <c r="AF33880" s="104"/>
      <c r="AG33880" s="104"/>
      <c r="AK33880" s="104"/>
      <c r="AL33880" s="104"/>
      <c r="AO33880" s="104"/>
      <c r="AP33880" s="104"/>
    </row>
    <row r="33881" spans="21:42" ht="15" customHeight="1" x14ac:dyDescent="0.25">
      <c r="U33881" s="104"/>
      <c r="AB33881" s="104"/>
      <c r="AC33881" s="104"/>
      <c r="AF33881" s="104"/>
      <c r="AG33881" s="104"/>
      <c r="AK33881" s="104"/>
      <c r="AL33881" s="104"/>
      <c r="AO33881" s="104"/>
      <c r="AP33881" s="104"/>
    </row>
    <row r="33882" spans="21:42" ht="15" customHeight="1" x14ac:dyDescent="0.25">
      <c r="U33882" s="104"/>
      <c r="AB33882" s="104"/>
      <c r="AC33882" s="104"/>
      <c r="AF33882" s="104"/>
      <c r="AG33882" s="104"/>
      <c r="AK33882" s="104"/>
      <c r="AL33882" s="104"/>
      <c r="AO33882" s="104"/>
      <c r="AP33882" s="104"/>
    </row>
    <row r="33883" spans="21:42" ht="15" customHeight="1" x14ac:dyDescent="0.25">
      <c r="U33883" s="104"/>
      <c r="AB33883" s="104"/>
      <c r="AC33883" s="104"/>
      <c r="AF33883" s="104"/>
      <c r="AG33883" s="104"/>
      <c r="AK33883" s="104"/>
      <c r="AL33883" s="104"/>
      <c r="AO33883" s="104"/>
      <c r="AP33883" s="104"/>
    </row>
    <row r="33884" spans="21:42" ht="15" customHeight="1" x14ac:dyDescent="0.25">
      <c r="U33884" s="104"/>
      <c r="AB33884" s="104"/>
      <c r="AC33884" s="104"/>
      <c r="AF33884" s="104"/>
      <c r="AG33884" s="104"/>
      <c r="AK33884" s="104"/>
      <c r="AL33884" s="104"/>
      <c r="AO33884" s="104"/>
      <c r="AP33884" s="104"/>
    </row>
    <row r="33885" spans="21:42" ht="15" customHeight="1" x14ac:dyDescent="0.25">
      <c r="U33885" s="104"/>
      <c r="AB33885" s="104"/>
      <c r="AC33885" s="104"/>
      <c r="AF33885" s="104"/>
      <c r="AG33885" s="104"/>
      <c r="AK33885" s="104"/>
      <c r="AL33885" s="104"/>
      <c r="AO33885" s="104"/>
      <c r="AP33885" s="104"/>
    </row>
    <row r="33886" spans="21:42" ht="15" customHeight="1" x14ac:dyDescent="0.25">
      <c r="U33886" s="104"/>
      <c r="AB33886" s="104"/>
      <c r="AC33886" s="104"/>
      <c r="AF33886" s="104"/>
      <c r="AG33886" s="104"/>
      <c r="AK33886" s="104"/>
      <c r="AL33886" s="104"/>
      <c r="AO33886" s="104"/>
      <c r="AP33886" s="104"/>
    </row>
    <row r="33887" spans="21:42" ht="15" customHeight="1" x14ac:dyDescent="0.25">
      <c r="U33887" s="104"/>
      <c r="AB33887" s="104"/>
      <c r="AC33887" s="104"/>
      <c r="AF33887" s="104"/>
      <c r="AG33887" s="104"/>
      <c r="AK33887" s="104"/>
      <c r="AL33887" s="104"/>
      <c r="AO33887" s="104"/>
      <c r="AP33887" s="104"/>
    </row>
    <row r="33888" spans="21:42" ht="15" customHeight="1" x14ac:dyDescent="0.25">
      <c r="U33888" s="104"/>
      <c r="AB33888" s="104"/>
      <c r="AC33888" s="104"/>
      <c r="AF33888" s="104"/>
      <c r="AG33888" s="104"/>
      <c r="AK33888" s="104"/>
      <c r="AL33888" s="104"/>
      <c r="AO33888" s="104"/>
      <c r="AP33888" s="104"/>
    </row>
    <row r="33889" spans="21:42" ht="15" customHeight="1" x14ac:dyDescent="0.25">
      <c r="U33889" s="104"/>
      <c r="AB33889" s="104"/>
      <c r="AC33889" s="104"/>
      <c r="AF33889" s="104"/>
      <c r="AG33889" s="104"/>
      <c r="AK33889" s="104"/>
      <c r="AL33889" s="104"/>
      <c r="AO33889" s="104"/>
      <c r="AP33889" s="104"/>
    </row>
    <row r="33890" spans="21:42" ht="15" customHeight="1" x14ac:dyDescent="0.25">
      <c r="U33890" s="104"/>
      <c r="AB33890" s="104"/>
      <c r="AC33890" s="104"/>
      <c r="AF33890" s="104"/>
      <c r="AG33890" s="104"/>
      <c r="AK33890" s="104"/>
      <c r="AL33890" s="104"/>
      <c r="AO33890" s="104"/>
      <c r="AP33890" s="104"/>
    </row>
    <row r="33891" spans="21:42" ht="15" customHeight="1" x14ac:dyDescent="0.25">
      <c r="U33891" s="104"/>
      <c r="AB33891" s="104"/>
      <c r="AC33891" s="104"/>
      <c r="AF33891" s="104"/>
      <c r="AG33891" s="104"/>
      <c r="AK33891" s="104"/>
      <c r="AL33891" s="104"/>
      <c r="AO33891" s="104"/>
      <c r="AP33891" s="104"/>
    </row>
    <row r="33892" spans="21:42" ht="15" customHeight="1" x14ac:dyDescent="0.25">
      <c r="U33892" s="104"/>
      <c r="AB33892" s="104"/>
      <c r="AC33892" s="104"/>
      <c r="AF33892" s="104"/>
      <c r="AG33892" s="104"/>
      <c r="AK33892" s="104"/>
      <c r="AL33892" s="104"/>
      <c r="AO33892" s="104"/>
      <c r="AP33892" s="104"/>
    </row>
    <row r="33893" spans="21:42" ht="15" customHeight="1" x14ac:dyDescent="0.25">
      <c r="U33893" s="104"/>
      <c r="AB33893" s="104"/>
      <c r="AC33893" s="104"/>
      <c r="AF33893" s="104"/>
      <c r="AG33893" s="104"/>
      <c r="AK33893" s="104"/>
      <c r="AL33893" s="104"/>
      <c r="AO33893" s="104"/>
      <c r="AP33893" s="104"/>
    </row>
    <row r="33894" spans="21:42" ht="15" customHeight="1" x14ac:dyDescent="0.25">
      <c r="U33894" s="104"/>
      <c r="AB33894" s="104"/>
      <c r="AC33894" s="104"/>
      <c r="AF33894" s="104"/>
      <c r="AG33894" s="104"/>
      <c r="AK33894" s="104"/>
      <c r="AL33894" s="104"/>
      <c r="AO33894" s="104"/>
      <c r="AP33894" s="104"/>
    </row>
    <row r="33895" spans="21:42" ht="15" customHeight="1" x14ac:dyDescent="0.25">
      <c r="U33895" s="104"/>
      <c r="AB33895" s="104"/>
      <c r="AC33895" s="104"/>
      <c r="AF33895" s="104"/>
      <c r="AG33895" s="104"/>
      <c r="AK33895" s="104"/>
      <c r="AL33895" s="104"/>
      <c r="AO33895" s="104"/>
      <c r="AP33895" s="104"/>
    </row>
    <row r="33896" spans="21:42" ht="15" customHeight="1" x14ac:dyDescent="0.25">
      <c r="U33896" s="104"/>
      <c r="AB33896" s="104"/>
      <c r="AC33896" s="104"/>
      <c r="AF33896" s="104"/>
      <c r="AG33896" s="104"/>
      <c r="AK33896" s="104"/>
      <c r="AL33896" s="104"/>
      <c r="AO33896" s="104"/>
      <c r="AP33896" s="104"/>
    </row>
    <row r="33897" spans="21:42" ht="15" customHeight="1" x14ac:dyDescent="0.25">
      <c r="U33897" s="104"/>
      <c r="AB33897" s="104"/>
      <c r="AC33897" s="104"/>
      <c r="AF33897" s="104"/>
      <c r="AG33897" s="104"/>
      <c r="AK33897" s="104"/>
      <c r="AL33897" s="104"/>
      <c r="AO33897" s="104"/>
      <c r="AP33897" s="104"/>
    </row>
    <row r="33898" spans="21:42" ht="15" customHeight="1" x14ac:dyDescent="0.25">
      <c r="U33898" s="104"/>
      <c r="AB33898" s="104"/>
      <c r="AC33898" s="104"/>
      <c r="AF33898" s="104"/>
      <c r="AG33898" s="104"/>
      <c r="AK33898" s="104"/>
      <c r="AL33898" s="104"/>
      <c r="AO33898" s="104"/>
      <c r="AP33898" s="104"/>
    </row>
    <row r="33899" spans="21:42" ht="15" customHeight="1" x14ac:dyDescent="0.25">
      <c r="U33899" s="104"/>
      <c r="AB33899" s="104"/>
      <c r="AC33899" s="104"/>
      <c r="AF33899" s="104"/>
      <c r="AG33899" s="104"/>
      <c r="AK33899" s="104"/>
      <c r="AL33899" s="104"/>
      <c r="AO33899" s="104"/>
      <c r="AP33899" s="104"/>
    </row>
    <row r="33900" spans="21:42" ht="15" customHeight="1" x14ac:dyDescent="0.25">
      <c r="U33900" s="104"/>
      <c r="AB33900" s="104"/>
      <c r="AC33900" s="104"/>
      <c r="AF33900" s="104"/>
      <c r="AG33900" s="104"/>
      <c r="AK33900" s="104"/>
      <c r="AL33900" s="104"/>
      <c r="AO33900" s="104"/>
      <c r="AP33900" s="104"/>
    </row>
    <row r="33901" spans="21:42" ht="15" customHeight="1" x14ac:dyDescent="0.25">
      <c r="U33901" s="104"/>
      <c r="AB33901" s="104"/>
      <c r="AC33901" s="104"/>
      <c r="AF33901" s="104"/>
      <c r="AG33901" s="104"/>
      <c r="AK33901" s="104"/>
      <c r="AL33901" s="104"/>
      <c r="AO33901" s="104"/>
      <c r="AP33901" s="104"/>
    </row>
    <row r="33902" spans="21:42" ht="15" customHeight="1" x14ac:dyDescent="0.25">
      <c r="U33902" s="104"/>
      <c r="AB33902" s="104"/>
      <c r="AC33902" s="104"/>
      <c r="AF33902" s="104"/>
      <c r="AG33902" s="104"/>
      <c r="AK33902" s="104"/>
      <c r="AL33902" s="104"/>
      <c r="AO33902" s="104"/>
      <c r="AP33902" s="104"/>
    </row>
    <row r="33903" spans="21:42" ht="15" customHeight="1" x14ac:dyDescent="0.25">
      <c r="U33903" s="104"/>
      <c r="AB33903" s="104"/>
      <c r="AC33903" s="104"/>
      <c r="AF33903" s="104"/>
      <c r="AG33903" s="104"/>
      <c r="AK33903" s="104"/>
      <c r="AL33903" s="104"/>
      <c r="AO33903" s="104"/>
      <c r="AP33903" s="104"/>
    </row>
    <row r="33904" spans="21:42" ht="15" customHeight="1" x14ac:dyDescent="0.25">
      <c r="U33904" s="104"/>
      <c r="AB33904" s="104"/>
      <c r="AC33904" s="104"/>
      <c r="AF33904" s="104"/>
      <c r="AG33904" s="104"/>
      <c r="AK33904" s="104"/>
      <c r="AL33904" s="104"/>
      <c r="AO33904" s="104"/>
      <c r="AP33904" s="104"/>
    </row>
    <row r="33905" spans="21:42" ht="15" customHeight="1" x14ac:dyDescent="0.25">
      <c r="U33905" s="104"/>
      <c r="AB33905" s="104"/>
      <c r="AC33905" s="104"/>
      <c r="AF33905" s="104"/>
      <c r="AG33905" s="104"/>
      <c r="AK33905" s="104"/>
      <c r="AL33905" s="104"/>
      <c r="AO33905" s="104"/>
      <c r="AP33905" s="104"/>
    </row>
    <row r="33906" spans="21:42" ht="15" customHeight="1" x14ac:dyDescent="0.25">
      <c r="U33906" s="104"/>
      <c r="AB33906" s="104"/>
      <c r="AC33906" s="104"/>
      <c r="AF33906" s="104"/>
      <c r="AG33906" s="104"/>
      <c r="AK33906" s="104"/>
      <c r="AL33906" s="104"/>
      <c r="AO33906" s="104"/>
      <c r="AP33906" s="104"/>
    </row>
    <row r="33907" spans="21:42" ht="15" customHeight="1" x14ac:dyDescent="0.25">
      <c r="U33907" s="104"/>
      <c r="AB33907" s="104"/>
      <c r="AC33907" s="104"/>
      <c r="AF33907" s="104"/>
      <c r="AG33907" s="104"/>
      <c r="AK33907" s="104"/>
      <c r="AL33907" s="104"/>
      <c r="AO33907" s="104"/>
      <c r="AP33907" s="104"/>
    </row>
    <row r="33908" spans="21:42" ht="15" customHeight="1" x14ac:dyDescent="0.25">
      <c r="U33908" s="104"/>
      <c r="AB33908" s="104"/>
      <c r="AC33908" s="104"/>
      <c r="AF33908" s="104"/>
      <c r="AG33908" s="104"/>
      <c r="AK33908" s="104"/>
      <c r="AL33908" s="104"/>
      <c r="AO33908" s="104"/>
      <c r="AP33908" s="104"/>
    </row>
    <row r="33909" spans="21:42" ht="15" customHeight="1" x14ac:dyDescent="0.25">
      <c r="U33909" s="104"/>
      <c r="AB33909" s="104"/>
      <c r="AC33909" s="104"/>
      <c r="AF33909" s="104"/>
      <c r="AG33909" s="104"/>
      <c r="AK33909" s="104"/>
      <c r="AL33909" s="104"/>
      <c r="AO33909" s="104"/>
      <c r="AP33909" s="104"/>
    </row>
    <row r="33910" spans="21:42" ht="15" customHeight="1" x14ac:dyDescent="0.25">
      <c r="U33910" s="104"/>
      <c r="AB33910" s="104"/>
      <c r="AC33910" s="104"/>
      <c r="AF33910" s="104"/>
      <c r="AG33910" s="104"/>
      <c r="AK33910" s="104"/>
      <c r="AL33910" s="104"/>
      <c r="AO33910" s="104"/>
      <c r="AP33910" s="104"/>
    </row>
    <row r="33911" spans="21:42" ht="15" customHeight="1" x14ac:dyDescent="0.25">
      <c r="U33911" s="104"/>
      <c r="AB33911" s="104"/>
      <c r="AC33911" s="104"/>
      <c r="AF33911" s="104"/>
      <c r="AG33911" s="104"/>
      <c r="AK33911" s="104"/>
      <c r="AL33911" s="104"/>
      <c r="AO33911" s="104"/>
      <c r="AP33911" s="104"/>
    </row>
    <row r="33912" spans="21:42" ht="15" customHeight="1" x14ac:dyDescent="0.25">
      <c r="U33912" s="104"/>
      <c r="AB33912" s="104"/>
      <c r="AC33912" s="104"/>
      <c r="AF33912" s="104"/>
      <c r="AG33912" s="104"/>
      <c r="AK33912" s="104"/>
      <c r="AL33912" s="104"/>
      <c r="AO33912" s="104"/>
      <c r="AP33912" s="104"/>
    </row>
    <row r="33913" spans="21:42" ht="15" customHeight="1" x14ac:dyDescent="0.25">
      <c r="U33913" s="104"/>
      <c r="AB33913" s="104"/>
      <c r="AC33913" s="104"/>
      <c r="AF33913" s="104"/>
      <c r="AG33913" s="104"/>
      <c r="AK33913" s="104"/>
      <c r="AL33913" s="104"/>
      <c r="AO33913" s="104"/>
      <c r="AP33913" s="104"/>
    </row>
    <row r="33914" spans="21:42" ht="15" customHeight="1" x14ac:dyDescent="0.25">
      <c r="U33914" s="104"/>
      <c r="AB33914" s="104"/>
      <c r="AC33914" s="104"/>
      <c r="AF33914" s="104"/>
      <c r="AG33914" s="104"/>
      <c r="AK33914" s="104"/>
      <c r="AL33914" s="104"/>
      <c r="AO33914" s="104"/>
      <c r="AP33914" s="104"/>
    </row>
    <row r="33915" spans="21:42" ht="15" customHeight="1" x14ac:dyDescent="0.25">
      <c r="U33915" s="104"/>
      <c r="AB33915" s="104"/>
      <c r="AC33915" s="104"/>
      <c r="AF33915" s="104"/>
      <c r="AG33915" s="104"/>
      <c r="AK33915" s="104"/>
      <c r="AL33915" s="104"/>
      <c r="AO33915" s="104"/>
      <c r="AP33915" s="104"/>
    </row>
    <row r="33916" spans="21:42" ht="15" customHeight="1" x14ac:dyDescent="0.25">
      <c r="U33916" s="104"/>
      <c r="AB33916" s="104"/>
      <c r="AC33916" s="104"/>
      <c r="AF33916" s="104"/>
      <c r="AG33916" s="104"/>
      <c r="AK33916" s="104"/>
      <c r="AL33916" s="104"/>
      <c r="AO33916" s="104"/>
      <c r="AP33916" s="104"/>
    </row>
    <row r="33917" spans="21:42" ht="15" customHeight="1" x14ac:dyDescent="0.25">
      <c r="U33917" s="104"/>
      <c r="AB33917" s="104"/>
      <c r="AC33917" s="104"/>
      <c r="AF33917" s="104"/>
      <c r="AG33917" s="104"/>
      <c r="AK33917" s="104"/>
      <c r="AL33917" s="104"/>
      <c r="AO33917" s="104"/>
      <c r="AP33917" s="104"/>
    </row>
    <row r="33918" spans="21:42" ht="15" customHeight="1" x14ac:dyDescent="0.25">
      <c r="U33918" s="104"/>
      <c r="AB33918" s="104"/>
      <c r="AC33918" s="104"/>
      <c r="AF33918" s="104"/>
      <c r="AG33918" s="104"/>
      <c r="AK33918" s="104"/>
      <c r="AL33918" s="104"/>
      <c r="AO33918" s="104"/>
      <c r="AP33918" s="104"/>
    </row>
    <row r="33919" spans="21:42" ht="15" customHeight="1" x14ac:dyDescent="0.25">
      <c r="U33919" s="104"/>
      <c r="AB33919" s="104"/>
      <c r="AC33919" s="104"/>
      <c r="AF33919" s="104"/>
      <c r="AG33919" s="104"/>
      <c r="AK33919" s="104"/>
      <c r="AL33919" s="104"/>
      <c r="AO33919" s="104"/>
      <c r="AP33919" s="104"/>
    </row>
    <row r="33920" spans="21:42" ht="15" customHeight="1" x14ac:dyDescent="0.25">
      <c r="U33920" s="104"/>
      <c r="AB33920" s="104"/>
      <c r="AC33920" s="104"/>
      <c r="AF33920" s="104"/>
      <c r="AG33920" s="104"/>
      <c r="AK33920" s="104"/>
      <c r="AL33920" s="104"/>
      <c r="AO33920" s="104"/>
      <c r="AP33920" s="104"/>
    </row>
    <row r="33921" spans="21:42" ht="15" customHeight="1" x14ac:dyDescent="0.25">
      <c r="U33921" s="104"/>
      <c r="AB33921" s="104"/>
      <c r="AC33921" s="104"/>
      <c r="AF33921" s="104"/>
      <c r="AG33921" s="104"/>
      <c r="AK33921" s="104"/>
      <c r="AL33921" s="104"/>
      <c r="AO33921" s="104"/>
      <c r="AP33921" s="104"/>
    </row>
    <row r="33922" spans="21:42" ht="15" customHeight="1" x14ac:dyDescent="0.25">
      <c r="U33922" s="104"/>
      <c r="AB33922" s="104"/>
      <c r="AC33922" s="104"/>
      <c r="AF33922" s="104"/>
      <c r="AG33922" s="104"/>
      <c r="AK33922" s="104"/>
      <c r="AL33922" s="104"/>
      <c r="AO33922" s="104"/>
      <c r="AP33922" s="104"/>
    </row>
    <row r="33923" spans="21:42" ht="15" customHeight="1" x14ac:dyDescent="0.25">
      <c r="U33923" s="104"/>
      <c r="AB33923" s="104"/>
      <c r="AC33923" s="104"/>
      <c r="AF33923" s="104"/>
      <c r="AG33923" s="104"/>
      <c r="AK33923" s="104"/>
      <c r="AL33923" s="104"/>
      <c r="AO33923" s="104"/>
      <c r="AP33923" s="104"/>
    </row>
    <row r="33924" spans="21:42" ht="15" customHeight="1" x14ac:dyDescent="0.25">
      <c r="U33924" s="104"/>
      <c r="AB33924" s="104"/>
      <c r="AC33924" s="104"/>
      <c r="AF33924" s="104"/>
      <c r="AG33924" s="104"/>
      <c r="AK33924" s="104"/>
      <c r="AL33924" s="104"/>
      <c r="AO33924" s="104"/>
      <c r="AP33924" s="104"/>
    </row>
    <row r="33925" spans="21:42" ht="15" customHeight="1" x14ac:dyDescent="0.25">
      <c r="U33925" s="104"/>
      <c r="AB33925" s="104"/>
      <c r="AC33925" s="104"/>
      <c r="AF33925" s="104"/>
      <c r="AG33925" s="104"/>
      <c r="AK33925" s="104"/>
      <c r="AL33925" s="104"/>
      <c r="AO33925" s="104"/>
      <c r="AP33925" s="104"/>
    </row>
    <row r="33926" spans="21:42" ht="15" customHeight="1" x14ac:dyDescent="0.25">
      <c r="U33926" s="104"/>
      <c r="AB33926" s="104"/>
      <c r="AC33926" s="104"/>
      <c r="AF33926" s="104"/>
      <c r="AG33926" s="104"/>
      <c r="AK33926" s="104"/>
      <c r="AL33926" s="104"/>
      <c r="AO33926" s="104"/>
      <c r="AP33926" s="104"/>
    </row>
    <row r="33927" spans="21:42" ht="15" customHeight="1" x14ac:dyDescent="0.25">
      <c r="U33927" s="104"/>
      <c r="AB33927" s="104"/>
      <c r="AC33927" s="104"/>
      <c r="AF33927" s="104"/>
      <c r="AG33927" s="104"/>
      <c r="AK33927" s="104"/>
      <c r="AL33927" s="104"/>
      <c r="AO33927" s="104"/>
      <c r="AP33927" s="104"/>
    </row>
    <row r="33928" spans="21:42" ht="15" customHeight="1" x14ac:dyDescent="0.25">
      <c r="U33928" s="104"/>
      <c r="AB33928" s="104"/>
      <c r="AC33928" s="104"/>
      <c r="AF33928" s="104"/>
      <c r="AG33928" s="104"/>
      <c r="AK33928" s="104"/>
      <c r="AL33928" s="104"/>
      <c r="AO33928" s="104"/>
      <c r="AP33928" s="104"/>
    </row>
    <row r="33929" spans="21:42" ht="15" customHeight="1" x14ac:dyDescent="0.25">
      <c r="U33929" s="104"/>
      <c r="AB33929" s="104"/>
      <c r="AC33929" s="104"/>
      <c r="AF33929" s="104"/>
      <c r="AG33929" s="104"/>
      <c r="AK33929" s="104"/>
      <c r="AL33929" s="104"/>
      <c r="AO33929" s="104"/>
      <c r="AP33929" s="104"/>
    </row>
    <row r="33930" spans="21:42" ht="15" customHeight="1" x14ac:dyDescent="0.25">
      <c r="U33930" s="104"/>
      <c r="AB33930" s="104"/>
      <c r="AC33930" s="104"/>
      <c r="AF33930" s="104"/>
      <c r="AG33930" s="104"/>
      <c r="AK33930" s="104"/>
      <c r="AL33930" s="104"/>
      <c r="AO33930" s="104"/>
      <c r="AP33930" s="104"/>
    </row>
    <row r="33931" spans="21:42" ht="15" customHeight="1" x14ac:dyDescent="0.25">
      <c r="U33931" s="104"/>
      <c r="AB33931" s="104"/>
      <c r="AC33931" s="104"/>
      <c r="AF33931" s="104"/>
      <c r="AG33931" s="104"/>
      <c r="AK33931" s="104"/>
      <c r="AL33931" s="104"/>
      <c r="AO33931" s="104"/>
      <c r="AP33931" s="104"/>
    </row>
    <row r="33932" spans="21:42" ht="15" customHeight="1" x14ac:dyDescent="0.25">
      <c r="U33932" s="104"/>
      <c r="AB33932" s="104"/>
      <c r="AC33932" s="104"/>
      <c r="AF33932" s="104"/>
      <c r="AG33932" s="104"/>
      <c r="AK33932" s="104"/>
      <c r="AL33932" s="104"/>
      <c r="AO33932" s="104"/>
      <c r="AP33932" s="104"/>
    </row>
    <row r="33933" spans="21:42" ht="15" customHeight="1" x14ac:dyDescent="0.25">
      <c r="U33933" s="104"/>
      <c r="AB33933" s="104"/>
      <c r="AC33933" s="104"/>
      <c r="AF33933" s="104"/>
      <c r="AG33933" s="104"/>
      <c r="AK33933" s="104"/>
      <c r="AL33933" s="104"/>
      <c r="AO33933" s="104"/>
      <c r="AP33933" s="104"/>
    </row>
    <row r="33934" spans="21:42" ht="15" customHeight="1" x14ac:dyDescent="0.25">
      <c r="U33934" s="104"/>
      <c r="AB33934" s="104"/>
      <c r="AC33934" s="104"/>
      <c r="AF33934" s="104"/>
      <c r="AG33934" s="104"/>
      <c r="AK33934" s="104"/>
      <c r="AL33934" s="104"/>
      <c r="AO33934" s="104"/>
      <c r="AP33934" s="104"/>
    </row>
    <row r="33935" spans="21:42" ht="15" customHeight="1" x14ac:dyDescent="0.25">
      <c r="U33935" s="104"/>
      <c r="AB33935" s="104"/>
      <c r="AC33935" s="104"/>
      <c r="AF33935" s="104"/>
      <c r="AG33935" s="104"/>
      <c r="AK33935" s="104"/>
      <c r="AL33935" s="104"/>
      <c r="AO33935" s="104"/>
      <c r="AP33935" s="104"/>
    </row>
    <row r="33936" spans="21:42" ht="15" customHeight="1" x14ac:dyDescent="0.25">
      <c r="U33936" s="104"/>
      <c r="AB33936" s="104"/>
      <c r="AC33936" s="104"/>
      <c r="AF33936" s="104"/>
      <c r="AG33936" s="104"/>
      <c r="AK33936" s="104"/>
      <c r="AL33936" s="104"/>
      <c r="AO33936" s="104"/>
      <c r="AP33936" s="104"/>
    </row>
    <row r="33937" spans="21:42" ht="15" customHeight="1" x14ac:dyDescent="0.25">
      <c r="U33937" s="104"/>
      <c r="AB33937" s="104"/>
      <c r="AC33937" s="104"/>
      <c r="AF33937" s="104"/>
      <c r="AG33937" s="104"/>
      <c r="AK33937" s="104"/>
      <c r="AL33937" s="104"/>
      <c r="AO33937" s="104"/>
      <c r="AP33937" s="104"/>
    </row>
    <row r="33938" spans="21:42" ht="15" customHeight="1" x14ac:dyDescent="0.25">
      <c r="U33938" s="104"/>
      <c r="AB33938" s="104"/>
      <c r="AC33938" s="104"/>
      <c r="AF33938" s="104"/>
      <c r="AG33938" s="104"/>
      <c r="AK33938" s="104"/>
      <c r="AL33938" s="104"/>
      <c r="AO33938" s="104"/>
      <c r="AP33938" s="104"/>
    </row>
    <row r="33939" spans="21:42" ht="15" customHeight="1" x14ac:dyDescent="0.25">
      <c r="U33939" s="104"/>
      <c r="AB33939" s="104"/>
      <c r="AC33939" s="104"/>
      <c r="AF33939" s="104"/>
      <c r="AG33939" s="104"/>
      <c r="AK33939" s="104"/>
      <c r="AL33939" s="104"/>
      <c r="AO33939" s="104"/>
      <c r="AP33939" s="104"/>
    </row>
    <row r="33940" spans="21:42" ht="15" customHeight="1" x14ac:dyDescent="0.25">
      <c r="U33940" s="104"/>
      <c r="AB33940" s="104"/>
      <c r="AC33940" s="104"/>
      <c r="AF33940" s="104"/>
      <c r="AG33940" s="104"/>
      <c r="AK33940" s="104"/>
      <c r="AL33940" s="104"/>
      <c r="AO33940" s="104"/>
      <c r="AP33940" s="104"/>
    </row>
    <row r="33941" spans="21:42" ht="15" customHeight="1" x14ac:dyDescent="0.25">
      <c r="U33941" s="104"/>
      <c r="AB33941" s="104"/>
      <c r="AC33941" s="104"/>
      <c r="AF33941" s="104"/>
      <c r="AG33941" s="104"/>
      <c r="AK33941" s="104"/>
      <c r="AL33941" s="104"/>
      <c r="AO33941" s="104"/>
      <c r="AP33941" s="104"/>
    </row>
    <row r="33942" spans="21:42" ht="15" customHeight="1" x14ac:dyDescent="0.25">
      <c r="U33942" s="104"/>
      <c r="AB33942" s="104"/>
      <c r="AC33942" s="104"/>
      <c r="AF33942" s="104"/>
      <c r="AG33942" s="104"/>
      <c r="AK33942" s="104"/>
      <c r="AL33942" s="104"/>
      <c r="AO33942" s="104"/>
      <c r="AP33942" s="104"/>
    </row>
    <row r="33943" spans="21:42" ht="15" customHeight="1" x14ac:dyDescent="0.25">
      <c r="U33943" s="104"/>
      <c r="AB33943" s="104"/>
      <c r="AC33943" s="104"/>
      <c r="AF33943" s="104"/>
      <c r="AG33943" s="104"/>
      <c r="AK33943" s="104"/>
      <c r="AL33943" s="104"/>
      <c r="AO33943" s="104"/>
      <c r="AP33943" s="104"/>
    </row>
    <row r="33944" spans="21:42" ht="15" customHeight="1" x14ac:dyDescent="0.25">
      <c r="U33944" s="104"/>
      <c r="AB33944" s="104"/>
      <c r="AC33944" s="104"/>
      <c r="AF33944" s="104"/>
      <c r="AG33944" s="104"/>
      <c r="AK33944" s="104"/>
      <c r="AL33944" s="104"/>
      <c r="AO33944" s="104"/>
      <c r="AP33944" s="104"/>
    </row>
    <row r="33945" spans="21:42" ht="15" customHeight="1" x14ac:dyDescent="0.25">
      <c r="U33945" s="104"/>
      <c r="AB33945" s="104"/>
      <c r="AC33945" s="104"/>
      <c r="AF33945" s="104"/>
      <c r="AG33945" s="104"/>
      <c r="AK33945" s="104"/>
      <c r="AL33945" s="104"/>
      <c r="AO33945" s="104"/>
      <c r="AP33945" s="104"/>
    </row>
    <row r="33946" spans="21:42" ht="15" customHeight="1" x14ac:dyDescent="0.25">
      <c r="U33946" s="104"/>
      <c r="AB33946" s="104"/>
      <c r="AC33946" s="104"/>
      <c r="AF33946" s="104"/>
      <c r="AG33946" s="104"/>
      <c r="AK33946" s="104"/>
      <c r="AL33946" s="104"/>
      <c r="AO33946" s="104"/>
      <c r="AP33946" s="104"/>
    </row>
    <row r="33947" spans="21:42" ht="15" customHeight="1" x14ac:dyDescent="0.25">
      <c r="U33947" s="104"/>
      <c r="AB33947" s="104"/>
      <c r="AC33947" s="104"/>
      <c r="AF33947" s="104"/>
      <c r="AG33947" s="104"/>
      <c r="AK33947" s="104"/>
      <c r="AL33947" s="104"/>
      <c r="AO33947" s="104"/>
      <c r="AP33947" s="104"/>
    </row>
    <row r="33948" spans="21:42" ht="15" customHeight="1" x14ac:dyDescent="0.25">
      <c r="U33948" s="104"/>
      <c r="AB33948" s="104"/>
      <c r="AC33948" s="104"/>
      <c r="AF33948" s="104"/>
      <c r="AG33948" s="104"/>
      <c r="AK33948" s="104"/>
      <c r="AL33948" s="104"/>
      <c r="AO33948" s="104"/>
      <c r="AP33948" s="104"/>
    </row>
    <row r="33949" spans="21:42" ht="15" customHeight="1" x14ac:dyDescent="0.25">
      <c r="U33949" s="104"/>
      <c r="AB33949" s="104"/>
      <c r="AC33949" s="104"/>
      <c r="AF33949" s="104"/>
      <c r="AG33949" s="104"/>
      <c r="AK33949" s="104"/>
      <c r="AL33949" s="104"/>
      <c r="AO33949" s="104"/>
      <c r="AP33949" s="104"/>
    </row>
    <row r="33950" spans="21:42" ht="15" customHeight="1" x14ac:dyDescent="0.25">
      <c r="U33950" s="104"/>
      <c r="AB33950" s="104"/>
      <c r="AC33950" s="104"/>
      <c r="AF33950" s="104"/>
      <c r="AG33950" s="104"/>
      <c r="AK33950" s="104"/>
      <c r="AL33950" s="104"/>
      <c r="AO33950" s="104"/>
      <c r="AP33950" s="104"/>
    </row>
    <row r="33951" spans="21:42" ht="15" customHeight="1" x14ac:dyDescent="0.25">
      <c r="U33951" s="104"/>
      <c r="AB33951" s="104"/>
      <c r="AC33951" s="104"/>
      <c r="AF33951" s="104"/>
      <c r="AG33951" s="104"/>
      <c r="AK33951" s="104"/>
      <c r="AL33951" s="104"/>
      <c r="AO33951" s="104"/>
      <c r="AP33951" s="104"/>
    </row>
    <row r="33952" spans="21:42" ht="15" customHeight="1" x14ac:dyDescent="0.25">
      <c r="U33952" s="104"/>
      <c r="AB33952" s="104"/>
      <c r="AC33952" s="104"/>
      <c r="AF33952" s="104"/>
      <c r="AG33952" s="104"/>
      <c r="AK33952" s="104"/>
      <c r="AL33952" s="104"/>
      <c r="AO33952" s="104"/>
      <c r="AP33952" s="104"/>
    </row>
    <row r="33953" spans="21:42" ht="15" customHeight="1" x14ac:dyDescent="0.25">
      <c r="U33953" s="104"/>
      <c r="AB33953" s="104"/>
      <c r="AC33953" s="104"/>
      <c r="AF33953" s="104"/>
      <c r="AG33953" s="104"/>
      <c r="AK33953" s="104"/>
      <c r="AL33953" s="104"/>
      <c r="AO33953" s="104"/>
      <c r="AP33953" s="104"/>
    </row>
    <row r="33954" spans="21:42" ht="15" customHeight="1" x14ac:dyDescent="0.25">
      <c r="U33954" s="104"/>
      <c r="AB33954" s="104"/>
      <c r="AC33954" s="104"/>
      <c r="AF33954" s="104"/>
      <c r="AG33954" s="104"/>
      <c r="AK33954" s="104"/>
      <c r="AL33954" s="104"/>
      <c r="AO33954" s="104"/>
      <c r="AP33954" s="104"/>
    </row>
    <row r="33955" spans="21:42" ht="15" customHeight="1" x14ac:dyDescent="0.25">
      <c r="U33955" s="104"/>
      <c r="AB33955" s="104"/>
      <c r="AC33955" s="104"/>
      <c r="AF33955" s="104"/>
      <c r="AG33955" s="104"/>
      <c r="AK33955" s="104"/>
      <c r="AL33955" s="104"/>
      <c r="AO33955" s="104"/>
      <c r="AP33955" s="104"/>
    </row>
    <row r="33956" spans="21:42" ht="15" customHeight="1" x14ac:dyDescent="0.25">
      <c r="U33956" s="104"/>
      <c r="AB33956" s="104"/>
      <c r="AC33956" s="104"/>
      <c r="AF33956" s="104"/>
      <c r="AG33956" s="104"/>
      <c r="AK33956" s="104"/>
      <c r="AL33956" s="104"/>
      <c r="AO33956" s="104"/>
      <c r="AP33956" s="104"/>
    </row>
    <row r="33957" spans="21:42" ht="15" customHeight="1" x14ac:dyDescent="0.25">
      <c r="U33957" s="104"/>
      <c r="AB33957" s="104"/>
      <c r="AC33957" s="104"/>
      <c r="AF33957" s="104"/>
      <c r="AG33957" s="104"/>
      <c r="AK33957" s="104"/>
      <c r="AL33957" s="104"/>
      <c r="AO33957" s="104"/>
      <c r="AP33957" s="104"/>
    </row>
    <row r="33958" spans="21:42" ht="15" customHeight="1" x14ac:dyDescent="0.25">
      <c r="U33958" s="104"/>
      <c r="AB33958" s="104"/>
      <c r="AC33958" s="104"/>
      <c r="AF33958" s="104"/>
      <c r="AG33958" s="104"/>
      <c r="AK33958" s="104"/>
      <c r="AL33958" s="104"/>
      <c r="AO33958" s="104"/>
      <c r="AP33958" s="104"/>
    </row>
    <row r="33959" spans="21:42" ht="15" customHeight="1" x14ac:dyDescent="0.25">
      <c r="U33959" s="104"/>
      <c r="AB33959" s="104"/>
      <c r="AC33959" s="104"/>
      <c r="AF33959" s="104"/>
      <c r="AG33959" s="104"/>
      <c r="AK33959" s="104"/>
      <c r="AL33959" s="104"/>
      <c r="AO33959" s="104"/>
      <c r="AP33959" s="104"/>
    </row>
    <row r="33960" spans="21:42" ht="15" customHeight="1" x14ac:dyDescent="0.25">
      <c r="U33960" s="104"/>
      <c r="AB33960" s="104"/>
      <c r="AC33960" s="104"/>
      <c r="AF33960" s="104"/>
      <c r="AG33960" s="104"/>
      <c r="AK33960" s="104"/>
      <c r="AL33960" s="104"/>
      <c r="AO33960" s="104"/>
      <c r="AP33960" s="104"/>
    </row>
    <row r="33961" spans="21:42" ht="15" customHeight="1" x14ac:dyDescent="0.25">
      <c r="U33961" s="104"/>
      <c r="AB33961" s="104"/>
      <c r="AC33961" s="104"/>
      <c r="AF33961" s="104"/>
      <c r="AG33961" s="104"/>
      <c r="AK33961" s="104"/>
      <c r="AL33961" s="104"/>
      <c r="AO33961" s="104"/>
      <c r="AP33961" s="104"/>
    </row>
    <row r="33962" spans="21:42" ht="15" customHeight="1" x14ac:dyDescent="0.25">
      <c r="U33962" s="104"/>
      <c r="AB33962" s="104"/>
      <c r="AC33962" s="104"/>
      <c r="AF33962" s="104"/>
      <c r="AG33962" s="104"/>
      <c r="AK33962" s="104"/>
      <c r="AL33962" s="104"/>
      <c r="AO33962" s="104"/>
      <c r="AP33962" s="104"/>
    </row>
    <row r="33963" spans="21:42" ht="15" customHeight="1" x14ac:dyDescent="0.25">
      <c r="U33963" s="104"/>
      <c r="AB33963" s="104"/>
      <c r="AC33963" s="104"/>
      <c r="AF33963" s="104"/>
      <c r="AG33963" s="104"/>
      <c r="AK33963" s="104"/>
      <c r="AL33963" s="104"/>
      <c r="AO33963" s="104"/>
      <c r="AP33963" s="104"/>
    </row>
    <row r="33964" spans="21:42" ht="15" customHeight="1" x14ac:dyDescent="0.25">
      <c r="U33964" s="104"/>
      <c r="AB33964" s="104"/>
      <c r="AC33964" s="104"/>
      <c r="AF33964" s="104"/>
      <c r="AG33964" s="104"/>
      <c r="AK33964" s="104"/>
      <c r="AL33964" s="104"/>
      <c r="AO33964" s="104"/>
      <c r="AP33964" s="104"/>
    </row>
    <row r="33965" spans="21:42" ht="15" customHeight="1" x14ac:dyDescent="0.25">
      <c r="U33965" s="104"/>
      <c r="AB33965" s="104"/>
      <c r="AC33965" s="104"/>
      <c r="AF33965" s="104"/>
      <c r="AG33965" s="104"/>
      <c r="AK33965" s="104"/>
      <c r="AL33965" s="104"/>
      <c r="AO33965" s="104"/>
      <c r="AP33965" s="104"/>
    </row>
    <row r="33966" spans="21:42" ht="15" customHeight="1" x14ac:dyDescent="0.25">
      <c r="U33966" s="104"/>
      <c r="AB33966" s="104"/>
      <c r="AC33966" s="104"/>
      <c r="AF33966" s="104"/>
      <c r="AG33966" s="104"/>
      <c r="AK33966" s="104"/>
      <c r="AL33966" s="104"/>
      <c r="AO33966" s="104"/>
      <c r="AP33966" s="104"/>
    </row>
    <row r="33967" spans="21:42" ht="15" customHeight="1" x14ac:dyDescent="0.25">
      <c r="U33967" s="104"/>
      <c r="AB33967" s="104"/>
      <c r="AC33967" s="104"/>
      <c r="AF33967" s="104"/>
      <c r="AG33967" s="104"/>
      <c r="AK33967" s="104"/>
      <c r="AL33967" s="104"/>
      <c r="AO33967" s="104"/>
      <c r="AP33967" s="104"/>
    </row>
    <row r="33968" spans="21:42" ht="15" customHeight="1" x14ac:dyDescent="0.25">
      <c r="U33968" s="104"/>
      <c r="AB33968" s="104"/>
      <c r="AC33968" s="104"/>
      <c r="AF33968" s="104"/>
      <c r="AG33968" s="104"/>
      <c r="AK33968" s="104"/>
      <c r="AL33968" s="104"/>
      <c r="AO33968" s="104"/>
      <c r="AP33968" s="104"/>
    </row>
    <row r="33969" spans="21:42" ht="15" customHeight="1" x14ac:dyDescent="0.25">
      <c r="U33969" s="104"/>
      <c r="AB33969" s="104"/>
      <c r="AC33969" s="104"/>
      <c r="AF33969" s="104"/>
      <c r="AG33969" s="104"/>
      <c r="AK33969" s="104"/>
      <c r="AL33969" s="104"/>
      <c r="AO33969" s="104"/>
      <c r="AP33969" s="104"/>
    </row>
    <row r="33970" spans="21:42" ht="15" customHeight="1" x14ac:dyDescent="0.25">
      <c r="U33970" s="104"/>
      <c r="AB33970" s="104"/>
      <c r="AC33970" s="104"/>
      <c r="AF33970" s="104"/>
      <c r="AG33970" s="104"/>
      <c r="AK33970" s="104"/>
      <c r="AL33970" s="104"/>
      <c r="AO33970" s="104"/>
      <c r="AP33970" s="104"/>
    </row>
    <row r="33971" spans="21:42" ht="15" customHeight="1" x14ac:dyDescent="0.25">
      <c r="U33971" s="104"/>
      <c r="AB33971" s="104"/>
      <c r="AC33971" s="104"/>
      <c r="AF33971" s="104"/>
      <c r="AG33971" s="104"/>
      <c r="AK33971" s="104"/>
      <c r="AL33971" s="104"/>
      <c r="AO33971" s="104"/>
      <c r="AP33971" s="104"/>
    </row>
    <row r="33972" spans="21:42" ht="15" customHeight="1" x14ac:dyDescent="0.25">
      <c r="U33972" s="104"/>
      <c r="AB33972" s="104"/>
      <c r="AC33972" s="104"/>
      <c r="AF33972" s="104"/>
      <c r="AG33972" s="104"/>
      <c r="AK33972" s="104"/>
      <c r="AL33972" s="104"/>
      <c r="AO33972" s="104"/>
      <c r="AP33972" s="104"/>
    </row>
    <row r="33973" spans="21:42" ht="15" customHeight="1" x14ac:dyDescent="0.25">
      <c r="U33973" s="104"/>
      <c r="AB33973" s="104"/>
      <c r="AC33973" s="104"/>
      <c r="AF33973" s="104"/>
      <c r="AG33973" s="104"/>
      <c r="AK33973" s="104"/>
      <c r="AL33973" s="104"/>
      <c r="AO33973" s="104"/>
      <c r="AP33973" s="104"/>
    </row>
    <row r="33974" spans="21:42" ht="15" customHeight="1" x14ac:dyDescent="0.25">
      <c r="U33974" s="104"/>
      <c r="AB33974" s="104"/>
      <c r="AC33974" s="104"/>
      <c r="AF33974" s="104"/>
      <c r="AG33974" s="104"/>
      <c r="AK33974" s="104"/>
      <c r="AL33974" s="104"/>
      <c r="AO33974" s="104"/>
      <c r="AP33974" s="104"/>
    </row>
    <row r="33975" spans="21:42" ht="15" customHeight="1" x14ac:dyDescent="0.25">
      <c r="U33975" s="104"/>
      <c r="AB33975" s="104"/>
      <c r="AC33975" s="104"/>
      <c r="AF33975" s="104"/>
      <c r="AG33975" s="104"/>
      <c r="AK33975" s="104"/>
      <c r="AL33975" s="104"/>
      <c r="AO33975" s="104"/>
      <c r="AP33975" s="104"/>
    </row>
    <row r="33976" spans="21:42" ht="15" customHeight="1" x14ac:dyDescent="0.25">
      <c r="U33976" s="104"/>
      <c r="AB33976" s="104"/>
      <c r="AC33976" s="104"/>
      <c r="AF33976" s="104"/>
      <c r="AG33976" s="104"/>
      <c r="AK33976" s="104"/>
      <c r="AL33976" s="104"/>
      <c r="AO33976" s="104"/>
      <c r="AP33976" s="104"/>
    </row>
    <row r="33977" spans="21:42" ht="15" customHeight="1" x14ac:dyDescent="0.25">
      <c r="U33977" s="104"/>
      <c r="AB33977" s="104"/>
      <c r="AC33977" s="104"/>
      <c r="AF33977" s="104"/>
      <c r="AG33977" s="104"/>
      <c r="AK33977" s="104"/>
      <c r="AL33977" s="104"/>
      <c r="AO33977" s="104"/>
      <c r="AP33977" s="104"/>
    </row>
    <row r="33978" spans="21:42" ht="15" customHeight="1" x14ac:dyDescent="0.25">
      <c r="U33978" s="104"/>
      <c r="AB33978" s="104"/>
      <c r="AC33978" s="104"/>
      <c r="AF33978" s="104"/>
      <c r="AG33978" s="104"/>
      <c r="AK33978" s="104"/>
      <c r="AL33978" s="104"/>
      <c r="AO33978" s="104"/>
      <c r="AP33978" s="104"/>
    </row>
    <row r="33979" spans="21:42" ht="15" customHeight="1" x14ac:dyDescent="0.25">
      <c r="U33979" s="104"/>
      <c r="AB33979" s="104"/>
      <c r="AC33979" s="104"/>
      <c r="AF33979" s="104"/>
      <c r="AG33979" s="104"/>
      <c r="AK33979" s="104"/>
      <c r="AL33979" s="104"/>
      <c r="AO33979" s="104"/>
      <c r="AP33979" s="104"/>
    </row>
    <row r="33980" spans="21:42" ht="15" customHeight="1" x14ac:dyDescent="0.25">
      <c r="U33980" s="104"/>
      <c r="AB33980" s="104"/>
      <c r="AC33980" s="104"/>
      <c r="AF33980" s="104"/>
      <c r="AG33980" s="104"/>
      <c r="AK33980" s="104"/>
      <c r="AL33980" s="104"/>
      <c r="AO33980" s="104"/>
      <c r="AP33980" s="104"/>
    </row>
    <row r="33981" spans="21:42" ht="15" customHeight="1" x14ac:dyDescent="0.25">
      <c r="U33981" s="104"/>
      <c r="AB33981" s="104"/>
      <c r="AC33981" s="104"/>
      <c r="AF33981" s="104"/>
      <c r="AG33981" s="104"/>
      <c r="AK33981" s="104"/>
      <c r="AL33981" s="104"/>
      <c r="AO33981" s="104"/>
      <c r="AP33981" s="104"/>
    </row>
    <row r="33982" spans="21:42" ht="15" customHeight="1" x14ac:dyDescent="0.25">
      <c r="U33982" s="104"/>
      <c r="AB33982" s="104"/>
      <c r="AC33982" s="104"/>
      <c r="AF33982" s="104"/>
      <c r="AG33982" s="104"/>
      <c r="AK33982" s="104"/>
      <c r="AL33982" s="104"/>
      <c r="AO33982" s="104"/>
      <c r="AP33982" s="104"/>
    </row>
    <row r="33983" spans="21:42" ht="15" customHeight="1" x14ac:dyDescent="0.25">
      <c r="U33983" s="104"/>
      <c r="AB33983" s="104"/>
      <c r="AC33983" s="104"/>
      <c r="AF33983" s="104"/>
      <c r="AG33983" s="104"/>
      <c r="AK33983" s="104"/>
      <c r="AL33983" s="104"/>
      <c r="AO33983" s="104"/>
      <c r="AP33983" s="104"/>
    </row>
    <row r="33984" spans="21:42" ht="15" customHeight="1" x14ac:dyDescent="0.25">
      <c r="U33984" s="104"/>
      <c r="AB33984" s="104"/>
      <c r="AC33984" s="104"/>
      <c r="AF33984" s="104"/>
      <c r="AG33984" s="104"/>
      <c r="AK33984" s="104"/>
      <c r="AL33984" s="104"/>
      <c r="AO33984" s="104"/>
      <c r="AP33984" s="104"/>
    </row>
    <row r="33985" spans="21:42" ht="15" customHeight="1" x14ac:dyDescent="0.25">
      <c r="U33985" s="104"/>
      <c r="AB33985" s="104"/>
      <c r="AC33985" s="104"/>
      <c r="AF33985" s="104"/>
      <c r="AG33985" s="104"/>
      <c r="AK33985" s="104"/>
      <c r="AL33985" s="104"/>
      <c r="AO33985" s="104"/>
      <c r="AP33985" s="104"/>
    </row>
    <row r="33986" spans="21:42" ht="15" customHeight="1" x14ac:dyDescent="0.25">
      <c r="U33986" s="104"/>
      <c r="AB33986" s="104"/>
      <c r="AC33986" s="104"/>
      <c r="AF33986" s="104"/>
      <c r="AG33986" s="104"/>
      <c r="AK33986" s="104"/>
      <c r="AL33986" s="104"/>
      <c r="AO33986" s="104"/>
      <c r="AP33986" s="104"/>
    </row>
    <row r="33987" spans="21:42" ht="15" customHeight="1" x14ac:dyDescent="0.25">
      <c r="U33987" s="104"/>
      <c r="AB33987" s="104"/>
      <c r="AC33987" s="104"/>
      <c r="AF33987" s="104"/>
      <c r="AG33987" s="104"/>
      <c r="AK33987" s="104"/>
      <c r="AL33987" s="104"/>
      <c r="AO33987" s="104"/>
      <c r="AP33987" s="104"/>
    </row>
    <row r="33988" spans="21:42" ht="15" customHeight="1" x14ac:dyDescent="0.25">
      <c r="U33988" s="104"/>
      <c r="AB33988" s="104"/>
      <c r="AC33988" s="104"/>
      <c r="AF33988" s="104"/>
      <c r="AG33988" s="104"/>
      <c r="AK33988" s="104"/>
      <c r="AL33988" s="104"/>
      <c r="AO33988" s="104"/>
      <c r="AP33988" s="104"/>
    </row>
    <row r="33989" spans="21:42" ht="15" customHeight="1" x14ac:dyDescent="0.25">
      <c r="U33989" s="104"/>
      <c r="AB33989" s="104"/>
      <c r="AC33989" s="104"/>
      <c r="AF33989" s="104"/>
      <c r="AG33989" s="104"/>
      <c r="AK33989" s="104"/>
      <c r="AL33989" s="104"/>
      <c r="AO33989" s="104"/>
      <c r="AP33989" s="104"/>
    </row>
    <row r="33990" spans="21:42" ht="15" customHeight="1" x14ac:dyDescent="0.25">
      <c r="U33990" s="104"/>
      <c r="AB33990" s="104"/>
      <c r="AC33990" s="104"/>
      <c r="AF33990" s="104"/>
      <c r="AG33990" s="104"/>
      <c r="AK33990" s="104"/>
      <c r="AL33990" s="104"/>
      <c r="AO33990" s="104"/>
      <c r="AP33990" s="104"/>
    </row>
    <row r="33991" spans="21:42" ht="15" customHeight="1" x14ac:dyDescent="0.25">
      <c r="U33991" s="104"/>
      <c r="AB33991" s="104"/>
      <c r="AC33991" s="104"/>
      <c r="AF33991" s="104"/>
      <c r="AG33991" s="104"/>
      <c r="AK33991" s="104"/>
      <c r="AL33991" s="104"/>
      <c r="AO33991" s="104"/>
      <c r="AP33991" s="104"/>
    </row>
    <row r="33992" spans="21:42" ht="15" customHeight="1" x14ac:dyDescent="0.25">
      <c r="U33992" s="104"/>
      <c r="AB33992" s="104"/>
      <c r="AC33992" s="104"/>
      <c r="AF33992" s="104"/>
      <c r="AG33992" s="104"/>
      <c r="AK33992" s="104"/>
      <c r="AL33992" s="104"/>
      <c r="AO33992" s="104"/>
      <c r="AP33992" s="104"/>
    </row>
    <row r="33993" spans="21:42" ht="15" customHeight="1" x14ac:dyDescent="0.25">
      <c r="U33993" s="104"/>
      <c r="AB33993" s="104"/>
      <c r="AC33993" s="104"/>
      <c r="AF33993" s="104"/>
      <c r="AG33993" s="104"/>
      <c r="AK33993" s="104"/>
      <c r="AL33993" s="104"/>
      <c r="AO33993" s="104"/>
      <c r="AP33993" s="104"/>
    </row>
    <row r="33994" spans="21:42" ht="15" customHeight="1" x14ac:dyDescent="0.25">
      <c r="U33994" s="104"/>
      <c r="AB33994" s="104"/>
      <c r="AC33994" s="104"/>
      <c r="AF33994" s="104"/>
      <c r="AG33994" s="104"/>
      <c r="AK33994" s="104"/>
      <c r="AL33994" s="104"/>
      <c r="AO33994" s="104"/>
      <c r="AP33994" s="104"/>
    </row>
    <row r="33995" spans="21:42" ht="15" customHeight="1" x14ac:dyDescent="0.25">
      <c r="U33995" s="104"/>
      <c r="AB33995" s="104"/>
      <c r="AC33995" s="104"/>
      <c r="AF33995" s="104"/>
      <c r="AG33995" s="104"/>
      <c r="AK33995" s="104"/>
      <c r="AL33995" s="104"/>
      <c r="AO33995" s="104"/>
      <c r="AP33995" s="104"/>
    </row>
    <row r="33996" spans="21:42" ht="15" customHeight="1" x14ac:dyDescent="0.25">
      <c r="U33996" s="104"/>
      <c r="AB33996" s="104"/>
      <c r="AC33996" s="104"/>
      <c r="AF33996" s="104"/>
      <c r="AG33996" s="104"/>
      <c r="AK33996" s="104"/>
      <c r="AL33996" s="104"/>
      <c r="AO33996" s="104"/>
      <c r="AP33996" s="104"/>
    </row>
    <row r="33997" spans="21:42" ht="15" customHeight="1" x14ac:dyDescent="0.25">
      <c r="U33997" s="104"/>
      <c r="AB33997" s="104"/>
      <c r="AC33997" s="104"/>
      <c r="AF33997" s="104"/>
      <c r="AG33997" s="104"/>
      <c r="AK33997" s="104"/>
      <c r="AL33997" s="104"/>
      <c r="AO33997" s="104"/>
      <c r="AP33997" s="104"/>
    </row>
    <row r="33998" spans="21:42" ht="15" customHeight="1" x14ac:dyDescent="0.25">
      <c r="U33998" s="104"/>
      <c r="AB33998" s="104"/>
      <c r="AC33998" s="104"/>
      <c r="AF33998" s="104"/>
      <c r="AG33998" s="104"/>
      <c r="AK33998" s="104"/>
      <c r="AL33998" s="104"/>
      <c r="AO33998" s="104"/>
      <c r="AP33998" s="104"/>
    </row>
    <row r="33999" spans="21:42" ht="15" customHeight="1" x14ac:dyDescent="0.25">
      <c r="U33999" s="104"/>
      <c r="AB33999" s="104"/>
      <c r="AC33999" s="104"/>
      <c r="AF33999" s="104"/>
      <c r="AG33999" s="104"/>
      <c r="AK33999" s="104"/>
      <c r="AL33999" s="104"/>
      <c r="AO33999" s="104"/>
      <c r="AP33999" s="104"/>
    </row>
    <row r="34000" spans="21:42" ht="15" customHeight="1" x14ac:dyDescent="0.25">
      <c r="U34000" s="104"/>
      <c r="AB34000" s="104"/>
      <c r="AC34000" s="104"/>
      <c r="AF34000" s="104"/>
      <c r="AG34000" s="104"/>
      <c r="AK34000" s="104"/>
      <c r="AL34000" s="104"/>
      <c r="AO34000" s="104"/>
      <c r="AP34000" s="104"/>
    </row>
    <row r="34001" spans="21:42" ht="15" customHeight="1" x14ac:dyDescent="0.25">
      <c r="U34001" s="104"/>
      <c r="AB34001" s="104"/>
      <c r="AC34001" s="104"/>
      <c r="AF34001" s="104"/>
      <c r="AG34001" s="104"/>
      <c r="AK34001" s="104"/>
      <c r="AL34001" s="104"/>
      <c r="AO34001" s="104"/>
      <c r="AP34001" s="104"/>
    </row>
    <row r="34002" spans="21:42" ht="15" customHeight="1" x14ac:dyDescent="0.25">
      <c r="U34002" s="104"/>
      <c r="AB34002" s="104"/>
      <c r="AC34002" s="104"/>
      <c r="AF34002" s="104"/>
      <c r="AG34002" s="104"/>
      <c r="AK34002" s="104"/>
      <c r="AL34002" s="104"/>
      <c r="AO34002" s="104"/>
      <c r="AP34002" s="104"/>
    </row>
    <row r="34003" spans="21:42" ht="15" customHeight="1" x14ac:dyDescent="0.25">
      <c r="U34003" s="104"/>
      <c r="AB34003" s="104"/>
      <c r="AC34003" s="104"/>
      <c r="AF34003" s="104"/>
      <c r="AG34003" s="104"/>
      <c r="AK34003" s="104"/>
      <c r="AL34003" s="104"/>
      <c r="AO34003" s="104"/>
      <c r="AP34003" s="104"/>
    </row>
    <row r="34004" spans="21:42" ht="15" customHeight="1" x14ac:dyDescent="0.25">
      <c r="U34004" s="104"/>
      <c r="AB34004" s="104"/>
      <c r="AC34004" s="104"/>
      <c r="AF34004" s="104"/>
      <c r="AG34004" s="104"/>
      <c r="AK34004" s="104"/>
      <c r="AL34004" s="104"/>
      <c r="AO34004" s="104"/>
      <c r="AP34004" s="104"/>
    </row>
    <row r="34005" spans="21:42" ht="15" customHeight="1" x14ac:dyDescent="0.25">
      <c r="U34005" s="104"/>
      <c r="AB34005" s="104"/>
      <c r="AC34005" s="104"/>
      <c r="AF34005" s="104"/>
      <c r="AG34005" s="104"/>
      <c r="AK34005" s="104"/>
      <c r="AL34005" s="104"/>
      <c r="AO34005" s="104"/>
      <c r="AP34005" s="104"/>
    </row>
    <row r="34006" spans="21:42" ht="15" customHeight="1" x14ac:dyDescent="0.25">
      <c r="U34006" s="104"/>
      <c r="AB34006" s="104"/>
      <c r="AC34006" s="104"/>
      <c r="AF34006" s="104"/>
      <c r="AG34006" s="104"/>
      <c r="AK34006" s="104"/>
      <c r="AL34006" s="104"/>
      <c r="AO34006" s="104"/>
      <c r="AP34006" s="104"/>
    </row>
    <row r="34007" spans="21:42" ht="15" customHeight="1" x14ac:dyDescent="0.25">
      <c r="U34007" s="104"/>
      <c r="AB34007" s="104"/>
      <c r="AC34007" s="104"/>
      <c r="AF34007" s="104"/>
      <c r="AG34007" s="104"/>
      <c r="AK34007" s="104"/>
      <c r="AL34007" s="104"/>
      <c r="AO34007" s="104"/>
      <c r="AP34007" s="104"/>
    </row>
    <row r="34008" spans="21:42" ht="15" customHeight="1" x14ac:dyDescent="0.25">
      <c r="U34008" s="104"/>
      <c r="AB34008" s="104"/>
      <c r="AC34008" s="104"/>
      <c r="AF34008" s="104"/>
      <c r="AG34008" s="104"/>
      <c r="AK34008" s="104"/>
      <c r="AL34008" s="104"/>
      <c r="AO34008" s="104"/>
      <c r="AP34008" s="104"/>
    </row>
    <row r="34009" spans="21:42" ht="15" customHeight="1" x14ac:dyDescent="0.25">
      <c r="U34009" s="104"/>
      <c r="AB34009" s="104"/>
      <c r="AC34009" s="104"/>
      <c r="AF34009" s="104"/>
      <c r="AG34009" s="104"/>
      <c r="AK34009" s="104"/>
      <c r="AL34009" s="104"/>
      <c r="AO34009" s="104"/>
      <c r="AP34009" s="104"/>
    </row>
    <row r="34010" spans="21:42" ht="15" customHeight="1" x14ac:dyDescent="0.25">
      <c r="U34010" s="104"/>
      <c r="AB34010" s="104"/>
      <c r="AC34010" s="104"/>
      <c r="AF34010" s="104"/>
      <c r="AG34010" s="104"/>
      <c r="AK34010" s="104"/>
      <c r="AL34010" s="104"/>
      <c r="AO34010" s="104"/>
      <c r="AP34010" s="104"/>
    </row>
    <row r="34011" spans="21:42" ht="15" customHeight="1" x14ac:dyDescent="0.25">
      <c r="U34011" s="104"/>
      <c r="AB34011" s="104"/>
      <c r="AC34011" s="104"/>
      <c r="AF34011" s="104"/>
      <c r="AG34011" s="104"/>
      <c r="AK34011" s="104"/>
      <c r="AL34011" s="104"/>
      <c r="AO34011" s="104"/>
      <c r="AP34011" s="104"/>
    </row>
    <row r="34012" spans="21:42" ht="15" customHeight="1" x14ac:dyDescent="0.25">
      <c r="U34012" s="104"/>
      <c r="AB34012" s="104"/>
      <c r="AC34012" s="104"/>
      <c r="AF34012" s="104"/>
      <c r="AG34012" s="104"/>
      <c r="AK34012" s="104"/>
      <c r="AL34012" s="104"/>
      <c r="AO34012" s="104"/>
      <c r="AP34012" s="104"/>
    </row>
    <row r="34013" spans="21:42" ht="15" customHeight="1" x14ac:dyDescent="0.25">
      <c r="U34013" s="104"/>
      <c r="AB34013" s="104"/>
      <c r="AC34013" s="104"/>
      <c r="AF34013" s="104"/>
      <c r="AG34013" s="104"/>
      <c r="AK34013" s="104"/>
      <c r="AL34013" s="104"/>
      <c r="AO34013" s="104"/>
      <c r="AP34013" s="104"/>
    </row>
    <row r="34014" spans="21:42" ht="15" customHeight="1" x14ac:dyDescent="0.25">
      <c r="U34014" s="104"/>
      <c r="AB34014" s="104"/>
      <c r="AC34014" s="104"/>
      <c r="AF34014" s="104"/>
      <c r="AG34014" s="104"/>
      <c r="AK34014" s="104"/>
      <c r="AL34014" s="104"/>
      <c r="AO34014" s="104"/>
      <c r="AP34014" s="104"/>
    </row>
    <row r="34015" spans="21:42" ht="15" customHeight="1" x14ac:dyDescent="0.25">
      <c r="U34015" s="104"/>
      <c r="AB34015" s="104"/>
      <c r="AC34015" s="104"/>
      <c r="AF34015" s="104"/>
      <c r="AG34015" s="104"/>
      <c r="AK34015" s="104"/>
      <c r="AL34015" s="104"/>
      <c r="AO34015" s="104"/>
      <c r="AP34015" s="104"/>
    </row>
    <row r="34016" spans="21:42" ht="15" customHeight="1" x14ac:dyDescent="0.25">
      <c r="U34016" s="104"/>
      <c r="AB34016" s="104"/>
      <c r="AC34016" s="104"/>
      <c r="AF34016" s="104"/>
      <c r="AG34016" s="104"/>
      <c r="AK34016" s="104"/>
      <c r="AL34016" s="104"/>
      <c r="AO34016" s="104"/>
      <c r="AP34016" s="104"/>
    </row>
    <row r="34017" spans="21:42" ht="15" customHeight="1" x14ac:dyDescent="0.25">
      <c r="U34017" s="104"/>
      <c r="AB34017" s="104"/>
      <c r="AC34017" s="104"/>
      <c r="AF34017" s="104"/>
      <c r="AG34017" s="104"/>
      <c r="AK34017" s="104"/>
      <c r="AL34017" s="104"/>
      <c r="AO34017" s="104"/>
      <c r="AP34017" s="104"/>
    </row>
    <row r="34018" spans="21:42" ht="15" customHeight="1" x14ac:dyDescent="0.25">
      <c r="U34018" s="104"/>
      <c r="AB34018" s="104"/>
      <c r="AC34018" s="104"/>
      <c r="AF34018" s="104"/>
      <c r="AG34018" s="104"/>
      <c r="AK34018" s="104"/>
      <c r="AL34018" s="104"/>
      <c r="AO34018" s="104"/>
      <c r="AP34018" s="104"/>
    </row>
    <row r="34019" spans="21:42" ht="15" customHeight="1" x14ac:dyDescent="0.25">
      <c r="U34019" s="104"/>
      <c r="AB34019" s="104"/>
      <c r="AC34019" s="104"/>
      <c r="AF34019" s="104"/>
      <c r="AG34019" s="104"/>
      <c r="AK34019" s="104"/>
      <c r="AL34019" s="104"/>
      <c r="AO34019" s="104"/>
      <c r="AP34019" s="104"/>
    </row>
    <row r="34020" spans="21:42" ht="15" customHeight="1" x14ac:dyDescent="0.25">
      <c r="U34020" s="104"/>
      <c r="AB34020" s="104"/>
      <c r="AC34020" s="104"/>
      <c r="AF34020" s="104"/>
      <c r="AG34020" s="104"/>
      <c r="AK34020" s="104"/>
      <c r="AL34020" s="104"/>
      <c r="AO34020" s="104"/>
      <c r="AP34020" s="104"/>
    </row>
    <row r="34021" spans="21:42" ht="15" customHeight="1" x14ac:dyDescent="0.25">
      <c r="U34021" s="104"/>
      <c r="AB34021" s="104"/>
      <c r="AC34021" s="104"/>
      <c r="AF34021" s="104"/>
      <c r="AG34021" s="104"/>
      <c r="AK34021" s="104"/>
      <c r="AL34021" s="104"/>
      <c r="AO34021" s="104"/>
      <c r="AP34021" s="104"/>
    </row>
    <row r="34022" spans="21:42" ht="15" customHeight="1" x14ac:dyDescent="0.25">
      <c r="U34022" s="104"/>
      <c r="AB34022" s="104"/>
      <c r="AC34022" s="104"/>
      <c r="AF34022" s="104"/>
      <c r="AG34022" s="104"/>
      <c r="AK34022" s="104"/>
      <c r="AL34022" s="104"/>
      <c r="AO34022" s="104"/>
      <c r="AP34022" s="104"/>
    </row>
    <row r="34023" spans="21:42" ht="15" customHeight="1" x14ac:dyDescent="0.25">
      <c r="U34023" s="104"/>
      <c r="AB34023" s="104"/>
      <c r="AC34023" s="104"/>
      <c r="AF34023" s="104"/>
      <c r="AG34023" s="104"/>
      <c r="AK34023" s="104"/>
      <c r="AL34023" s="104"/>
      <c r="AO34023" s="104"/>
      <c r="AP34023" s="104"/>
    </row>
    <row r="34024" spans="21:42" ht="15" customHeight="1" x14ac:dyDescent="0.25">
      <c r="U34024" s="104"/>
      <c r="AB34024" s="104"/>
      <c r="AC34024" s="104"/>
      <c r="AF34024" s="104"/>
      <c r="AG34024" s="104"/>
      <c r="AK34024" s="104"/>
      <c r="AL34024" s="104"/>
      <c r="AO34024" s="104"/>
      <c r="AP34024" s="104"/>
    </row>
    <row r="34025" spans="21:42" ht="15" customHeight="1" x14ac:dyDescent="0.25">
      <c r="U34025" s="104"/>
      <c r="AB34025" s="104"/>
      <c r="AC34025" s="104"/>
      <c r="AF34025" s="104"/>
      <c r="AG34025" s="104"/>
      <c r="AK34025" s="104"/>
      <c r="AL34025" s="104"/>
      <c r="AO34025" s="104"/>
      <c r="AP34025" s="104"/>
    </row>
    <row r="34026" spans="21:42" ht="15" customHeight="1" x14ac:dyDescent="0.25">
      <c r="U34026" s="104"/>
      <c r="AB34026" s="104"/>
      <c r="AC34026" s="104"/>
      <c r="AF34026" s="104"/>
      <c r="AG34026" s="104"/>
      <c r="AK34026" s="104"/>
      <c r="AL34026" s="104"/>
      <c r="AO34026" s="104"/>
      <c r="AP34026" s="104"/>
    </row>
    <row r="34027" spans="21:42" ht="15" customHeight="1" x14ac:dyDescent="0.25">
      <c r="U34027" s="104"/>
      <c r="AB34027" s="104"/>
      <c r="AC34027" s="104"/>
      <c r="AF34027" s="104"/>
      <c r="AG34027" s="104"/>
      <c r="AK34027" s="104"/>
      <c r="AL34027" s="104"/>
      <c r="AO34027" s="104"/>
      <c r="AP34027" s="104"/>
    </row>
    <row r="34028" spans="21:42" ht="15" customHeight="1" x14ac:dyDescent="0.25">
      <c r="U34028" s="104"/>
      <c r="AB34028" s="104"/>
      <c r="AC34028" s="104"/>
      <c r="AF34028" s="104"/>
      <c r="AG34028" s="104"/>
      <c r="AK34028" s="104"/>
      <c r="AL34028" s="104"/>
      <c r="AO34028" s="104"/>
      <c r="AP34028" s="104"/>
    </row>
    <row r="34029" spans="21:42" ht="15" customHeight="1" x14ac:dyDescent="0.25">
      <c r="U34029" s="104"/>
      <c r="AB34029" s="104"/>
      <c r="AC34029" s="104"/>
      <c r="AF34029" s="104"/>
      <c r="AG34029" s="104"/>
      <c r="AK34029" s="104"/>
      <c r="AL34029" s="104"/>
      <c r="AO34029" s="104"/>
      <c r="AP34029" s="104"/>
    </row>
    <row r="34030" spans="21:42" ht="15" customHeight="1" x14ac:dyDescent="0.25">
      <c r="U34030" s="104"/>
      <c r="AB34030" s="104"/>
      <c r="AC34030" s="104"/>
      <c r="AF34030" s="104"/>
      <c r="AG34030" s="104"/>
      <c r="AK34030" s="104"/>
      <c r="AL34030" s="104"/>
      <c r="AO34030" s="104"/>
      <c r="AP34030" s="104"/>
    </row>
    <row r="34031" spans="21:42" ht="15" customHeight="1" x14ac:dyDescent="0.25">
      <c r="U34031" s="104"/>
      <c r="AB34031" s="104"/>
      <c r="AC34031" s="104"/>
      <c r="AF34031" s="104"/>
      <c r="AG34031" s="104"/>
      <c r="AK34031" s="104"/>
      <c r="AL34031" s="104"/>
      <c r="AO34031" s="104"/>
      <c r="AP34031" s="104"/>
    </row>
    <row r="34032" spans="21:42" ht="15" customHeight="1" x14ac:dyDescent="0.25">
      <c r="U34032" s="104"/>
      <c r="AB34032" s="104"/>
      <c r="AC34032" s="104"/>
      <c r="AF34032" s="104"/>
      <c r="AG34032" s="104"/>
      <c r="AK34032" s="104"/>
      <c r="AL34032" s="104"/>
      <c r="AO34032" s="104"/>
      <c r="AP34032" s="104"/>
    </row>
    <row r="34033" spans="21:42" ht="15" customHeight="1" x14ac:dyDescent="0.25">
      <c r="U34033" s="104"/>
      <c r="AB34033" s="104"/>
      <c r="AC34033" s="104"/>
      <c r="AF34033" s="104"/>
      <c r="AG34033" s="104"/>
      <c r="AK34033" s="104"/>
      <c r="AL34033" s="104"/>
      <c r="AO34033" s="104"/>
      <c r="AP34033" s="104"/>
    </row>
    <row r="34034" spans="21:42" ht="15" customHeight="1" x14ac:dyDescent="0.25">
      <c r="U34034" s="104"/>
      <c r="AB34034" s="104"/>
      <c r="AC34034" s="104"/>
      <c r="AF34034" s="104"/>
      <c r="AG34034" s="104"/>
      <c r="AK34034" s="104"/>
      <c r="AL34034" s="104"/>
      <c r="AO34034" s="104"/>
      <c r="AP34034" s="104"/>
    </row>
    <row r="34035" spans="21:42" ht="15" customHeight="1" x14ac:dyDescent="0.25">
      <c r="U34035" s="104"/>
      <c r="AB34035" s="104"/>
      <c r="AC34035" s="104"/>
      <c r="AF34035" s="104"/>
      <c r="AG34035" s="104"/>
      <c r="AK34035" s="104"/>
      <c r="AL34035" s="104"/>
      <c r="AO34035" s="104"/>
      <c r="AP34035" s="104"/>
    </row>
    <row r="34036" spans="21:42" ht="15" customHeight="1" x14ac:dyDescent="0.25">
      <c r="U34036" s="104"/>
      <c r="AB34036" s="104"/>
      <c r="AC34036" s="104"/>
      <c r="AF34036" s="104"/>
      <c r="AG34036" s="104"/>
      <c r="AK34036" s="104"/>
      <c r="AL34036" s="104"/>
      <c r="AO34036" s="104"/>
      <c r="AP34036" s="104"/>
    </row>
    <row r="34037" spans="21:42" ht="15" customHeight="1" x14ac:dyDescent="0.25">
      <c r="U34037" s="104"/>
      <c r="AB34037" s="104"/>
      <c r="AC34037" s="104"/>
      <c r="AF34037" s="104"/>
      <c r="AG34037" s="104"/>
      <c r="AK34037" s="104"/>
      <c r="AL34037" s="104"/>
      <c r="AO34037" s="104"/>
      <c r="AP34037" s="104"/>
    </row>
    <row r="34038" spans="21:42" ht="15" customHeight="1" x14ac:dyDescent="0.25">
      <c r="U34038" s="104"/>
      <c r="AB34038" s="104"/>
      <c r="AC34038" s="104"/>
      <c r="AF34038" s="104"/>
      <c r="AG34038" s="104"/>
      <c r="AK34038" s="104"/>
      <c r="AL34038" s="104"/>
      <c r="AO34038" s="104"/>
      <c r="AP34038" s="104"/>
    </row>
    <row r="34039" spans="21:42" ht="15" customHeight="1" x14ac:dyDescent="0.25">
      <c r="U34039" s="104"/>
      <c r="AB34039" s="104"/>
      <c r="AC34039" s="104"/>
      <c r="AF34039" s="104"/>
      <c r="AG34039" s="104"/>
      <c r="AK34039" s="104"/>
      <c r="AL34039" s="104"/>
      <c r="AO34039" s="104"/>
      <c r="AP34039" s="104"/>
    </row>
    <row r="34040" spans="21:42" ht="15" customHeight="1" x14ac:dyDescent="0.25">
      <c r="U34040" s="104"/>
      <c r="AB34040" s="104"/>
      <c r="AC34040" s="104"/>
      <c r="AF34040" s="104"/>
      <c r="AG34040" s="104"/>
      <c r="AK34040" s="104"/>
      <c r="AL34040" s="104"/>
      <c r="AO34040" s="104"/>
      <c r="AP34040" s="104"/>
    </row>
    <row r="34041" spans="21:42" ht="15" customHeight="1" x14ac:dyDescent="0.25">
      <c r="U34041" s="104"/>
      <c r="AB34041" s="104"/>
      <c r="AC34041" s="104"/>
      <c r="AF34041" s="104"/>
      <c r="AG34041" s="104"/>
      <c r="AK34041" s="104"/>
      <c r="AL34041" s="104"/>
      <c r="AO34041" s="104"/>
      <c r="AP34041" s="104"/>
    </row>
    <row r="34042" spans="21:42" ht="15" customHeight="1" x14ac:dyDescent="0.25">
      <c r="U34042" s="104"/>
      <c r="AB34042" s="104"/>
      <c r="AC34042" s="104"/>
      <c r="AF34042" s="104"/>
      <c r="AG34042" s="104"/>
      <c r="AK34042" s="104"/>
      <c r="AL34042" s="104"/>
      <c r="AO34042" s="104"/>
      <c r="AP34042" s="104"/>
    </row>
    <row r="34043" spans="21:42" ht="15" customHeight="1" x14ac:dyDescent="0.25">
      <c r="U34043" s="104"/>
      <c r="AB34043" s="104"/>
      <c r="AC34043" s="104"/>
      <c r="AF34043" s="104"/>
      <c r="AG34043" s="104"/>
      <c r="AK34043" s="104"/>
      <c r="AL34043" s="104"/>
      <c r="AO34043" s="104"/>
      <c r="AP34043" s="104"/>
    </row>
    <row r="34044" spans="21:42" ht="15" customHeight="1" x14ac:dyDescent="0.25">
      <c r="U34044" s="104"/>
      <c r="AB34044" s="104"/>
      <c r="AC34044" s="104"/>
      <c r="AF34044" s="104"/>
      <c r="AG34044" s="104"/>
      <c r="AK34044" s="104"/>
      <c r="AL34044" s="104"/>
      <c r="AO34044" s="104"/>
      <c r="AP34044" s="104"/>
    </row>
    <row r="34045" spans="21:42" ht="15" customHeight="1" x14ac:dyDescent="0.25">
      <c r="U34045" s="104"/>
      <c r="AB34045" s="104"/>
      <c r="AC34045" s="104"/>
      <c r="AF34045" s="104"/>
      <c r="AG34045" s="104"/>
      <c r="AK34045" s="104"/>
      <c r="AL34045" s="104"/>
      <c r="AO34045" s="104"/>
      <c r="AP34045" s="104"/>
    </row>
    <row r="34046" spans="21:42" ht="15" customHeight="1" x14ac:dyDescent="0.25">
      <c r="U34046" s="104"/>
      <c r="AB34046" s="104"/>
      <c r="AC34046" s="104"/>
      <c r="AF34046" s="104"/>
      <c r="AG34046" s="104"/>
      <c r="AK34046" s="104"/>
      <c r="AL34046" s="104"/>
      <c r="AO34046" s="104"/>
      <c r="AP34046" s="104"/>
    </row>
    <row r="34047" spans="21:42" ht="15" customHeight="1" x14ac:dyDescent="0.25">
      <c r="U34047" s="104"/>
      <c r="AB34047" s="104"/>
      <c r="AC34047" s="104"/>
      <c r="AF34047" s="104"/>
      <c r="AG34047" s="104"/>
      <c r="AK34047" s="104"/>
      <c r="AL34047" s="104"/>
      <c r="AO34047" s="104"/>
      <c r="AP34047" s="104"/>
    </row>
    <row r="34048" spans="21:42" ht="15" customHeight="1" x14ac:dyDescent="0.25">
      <c r="U34048" s="104"/>
      <c r="AB34048" s="104"/>
      <c r="AC34048" s="104"/>
      <c r="AF34048" s="104"/>
      <c r="AG34048" s="104"/>
      <c r="AK34048" s="104"/>
      <c r="AL34048" s="104"/>
      <c r="AO34048" s="104"/>
      <c r="AP34048" s="104"/>
    </row>
    <row r="34049" spans="21:42" ht="15" customHeight="1" x14ac:dyDescent="0.25">
      <c r="U34049" s="104"/>
      <c r="AB34049" s="104"/>
      <c r="AC34049" s="104"/>
      <c r="AF34049" s="104"/>
      <c r="AG34049" s="104"/>
      <c r="AK34049" s="104"/>
      <c r="AL34049" s="104"/>
      <c r="AO34049" s="104"/>
      <c r="AP34049" s="104"/>
    </row>
    <row r="34050" spans="21:42" ht="15" customHeight="1" x14ac:dyDescent="0.25">
      <c r="U34050" s="104"/>
      <c r="AB34050" s="104"/>
      <c r="AC34050" s="104"/>
      <c r="AF34050" s="104"/>
      <c r="AG34050" s="104"/>
      <c r="AK34050" s="104"/>
      <c r="AL34050" s="104"/>
      <c r="AO34050" s="104"/>
      <c r="AP34050" s="104"/>
    </row>
    <row r="34051" spans="21:42" ht="15" customHeight="1" x14ac:dyDescent="0.25">
      <c r="U34051" s="104"/>
      <c r="AB34051" s="104"/>
      <c r="AC34051" s="104"/>
      <c r="AF34051" s="104"/>
      <c r="AG34051" s="104"/>
      <c r="AK34051" s="104"/>
      <c r="AL34051" s="104"/>
      <c r="AO34051" s="104"/>
      <c r="AP34051" s="104"/>
    </row>
    <row r="34052" spans="21:42" ht="15" customHeight="1" x14ac:dyDescent="0.25">
      <c r="U34052" s="104"/>
      <c r="AB34052" s="104"/>
      <c r="AC34052" s="104"/>
      <c r="AF34052" s="104"/>
      <c r="AG34052" s="104"/>
      <c r="AK34052" s="104"/>
      <c r="AL34052" s="104"/>
      <c r="AO34052" s="104"/>
      <c r="AP34052" s="104"/>
    </row>
    <row r="34053" spans="21:42" ht="15" customHeight="1" x14ac:dyDescent="0.25">
      <c r="U34053" s="104"/>
      <c r="AB34053" s="104"/>
      <c r="AC34053" s="104"/>
      <c r="AF34053" s="104"/>
      <c r="AG34053" s="104"/>
      <c r="AK34053" s="104"/>
      <c r="AL34053" s="104"/>
      <c r="AO34053" s="104"/>
      <c r="AP34053" s="104"/>
    </row>
    <row r="34054" spans="21:42" ht="15" customHeight="1" x14ac:dyDescent="0.25">
      <c r="U34054" s="104"/>
      <c r="AB34054" s="104"/>
      <c r="AC34054" s="104"/>
      <c r="AF34054" s="104"/>
      <c r="AG34054" s="104"/>
      <c r="AK34054" s="104"/>
      <c r="AL34054" s="104"/>
      <c r="AO34054" s="104"/>
      <c r="AP34054" s="104"/>
    </row>
    <row r="34055" spans="21:42" ht="15" customHeight="1" x14ac:dyDescent="0.25">
      <c r="U34055" s="104"/>
      <c r="AB34055" s="104"/>
      <c r="AC34055" s="104"/>
      <c r="AF34055" s="104"/>
      <c r="AG34055" s="104"/>
      <c r="AK34055" s="104"/>
      <c r="AL34055" s="104"/>
      <c r="AO34055" s="104"/>
      <c r="AP34055" s="104"/>
    </row>
    <row r="34056" spans="21:42" ht="15" customHeight="1" x14ac:dyDescent="0.25">
      <c r="U34056" s="104"/>
      <c r="AB34056" s="104"/>
      <c r="AC34056" s="104"/>
      <c r="AF34056" s="104"/>
      <c r="AG34056" s="104"/>
      <c r="AK34056" s="104"/>
      <c r="AL34056" s="104"/>
      <c r="AO34056" s="104"/>
      <c r="AP34056" s="104"/>
    </row>
    <row r="34057" spans="21:42" ht="15" customHeight="1" x14ac:dyDescent="0.25">
      <c r="U34057" s="104"/>
      <c r="AB34057" s="104"/>
      <c r="AC34057" s="104"/>
      <c r="AF34057" s="104"/>
      <c r="AG34057" s="104"/>
      <c r="AK34057" s="104"/>
      <c r="AL34057" s="104"/>
      <c r="AO34057" s="104"/>
      <c r="AP34057" s="104"/>
    </row>
    <row r="34058" spans="21:42" ht="15" customHeight="1" x14ac:dyDescent="0.25">
      <c r="U34058" s="104"/>
      <c r="AB34058" s="104"/>
      <c r="AC34058" s="104"/>
      <c r="AF34058" s="104"/>
      <c r="AG34058" s="104"/>
      <c r="AK34058" s="104"/>
      <c r="AL34058" s="104"/>
      <c r="AO34058" s="104"/>
      <c r="AP34058" s="104"/>
    </row>
    <row r="34059" spans="21:42" ht="15" customHeight="1" x14ac:dyDescent="0.25">
      <c r="U34059" s="104"/>
      <c r="AB34059" s="104"/>
      <c r="AC34059" s="104"/>
      <c r="AF34059" s="104"/>
      <c r="AG34059" s="104"/>
      <c r="AK34059" s="104"/>
      <c r="AL34059" s="104"/>
      <c r="AO34059" s="104"/>
      <c r="AP34059" s="104"/>
    </row>
    <row r="34060" spans="21:42" ht="15" customHeight="1" x14ac:dyDescent="0.25">
      <c r="U34060" s="104"/>
      <c r="AB34060" s="104"/>
      <c r="AC34060" s="104"/>
      <c r="AF34060" s="104"/>
      <c r="AG34060" s="104"/>
      <c r="AK34060" s="104"/>
      <c r="AL34060" s="104"/>
      <c r="AO34060" s="104"/>
      <c r="AP34060" s="104"/>
    </row>
    <row r="34061" spans="21:42" ht="15" customHeight="1" x14ac:dyDescent="0.25">
      <c r="U34061" s="104"/>
      <c r="AB34061" s="104"/>
      <c r="AC34061" s="104"/>
      <c r="AF34061" s="104"/>
      <c r="AG34061" s="104"/>
      <c r="AK34061" s="104"/>
      <c r="AL34061" s="104"/>
      <c r="AO34061" s="104"/>
      <c r="AP34061" s="104"/>
    </row>
    <row r="34062" spans="21:42" ht="15" customHeight="1" x14ac:dyDescent="0.25">
      <c r="U34062" s="104"/>
      <c r="AB34062" s="104"/>
      <c r="AC34062" s="104"/>
      <c r="AF34062" s="104"/>
      <c r="AG34062" s="104"/>
      <c r="AK34062" s="104"/>
      <c r="AL34062" s="104"/>
      <c r="AO34062" s="104"/>
      <c r="AP34062" s="104"/>
    </row>
    <row r="34063" spans="21:42" ht="15" customHeight="1" x14ac:dyDescent="0.25">
      <c r="U34063" s="104"/>
      <c r="AB34063" s="104"/>
      <c r="AC34063" s="104"/>
      <c r="AF34063" s="104"/>
      <c r="AG34063" s="104"/>
      <c r="AK34063" s="104"/>
      <c r="AL34063" s="104"/>
      <c r="AO34063" s="104"/>
      <c r="AP34063" s="104"/>
    </row>
    <row r="34064" spans="21:42" ht="15" customHeight="1" x14ac:dyDescent="0.25">
      <c r="U34064" s="104"/>
      <c r="AB34064" s="104"/>
      <c r="AC34064" s="104"/>
      <c r="AF34064" s="104"/>
      <c r="AG34064" s="104"/>
      <c r="AK34064" s="104"/>
      <c r="AL34064" s="104"/>
      <c r="AO34064" s="104"/>
      <c r="AP34064" s="104"/>
    </row>
    <row r="34065" spans="21:42" ht="15" customHeight="1" x14ac:dyDescent="0.25">
      <c r="U34065" s="104"/>
      <c r="AB34065" s="104"/>
      <c r="AC34065" s="104"/>
      <c r="AF34065" s="104"/>
      <c r="AG34065" s="104"/>
      <c r="AK34065" s="104"/>
      <c r="AL34065" s="104"/>
      <c r="AO34065" s="104"/>
      <c r="AP34065" s="104"/>
    </row>
    <row r="34066" spans="21:42" ht="15" customHeight="1" x14ac:dyDescent="0.25">
      <c r="U34066" s="104"/>
      <c r="AB34066" s="104"/>
      <c r="AC34066" s="104"/>
      <c r="AF34066" s="104"/>
      <c r="AG34066" s="104"/>
      <c r="AK34066" s="104"/>
      <c r="AL34066" s="104"/>
      <c r="AO34066" s="104"/>
      <c r="AP34066" s="104"/>
    </row>
    <row r="34067" spans="21:42" ht="15" customHeight="1" x14ac:dyDescent="0.25">
      <c r="U34067" s="104"/>
      <c r="AB34067" s="104"/>
      <c r="AC34067" s="104"/>
      <c r="AF34067" s="104"/>
      <c r="AG34067" s="104"/>
      <c r="AK34067" s="104"/>
      <c r="AL34067" s="104"/>
      <c r="AO34067" s="104"/>
      <c r="AP34067" s="104"/>
    </row>
    <row r="34068" spans="21:42" ht="15" customHeight="1" x14ac:dyDescent="0.25">
      <c r="U34068" s="104"/>
      <c r="AB34068" s="104"/>
      <c r="AC34068" s="104"/>
      <c r="AF34068" s="104"/>
      <c r="AG34068" s="104"/>
      <c r="AK34068" s="104"/>
      <c r="AL34068" s="104"/>
      <c r="AO34068" s="104"/>
      <c r="AP34068" s="104"/>
    </row>
    <row r="34069" spans="21:42" ht="15" customHeight="1" x14ac:dyDescent="0.25">
      <c r="U34069" s="104"/>
      <c r="AB34069" s="104"/>
      <c r="AC34069" s="104"/>
      <c r="AF34069" s="104"/>
      <c r="AG34069" s="104"/>
      <c r="AK34069" s="104"/>
      <c r="AL34069" s="104"/>
      <c r="AO34069" s="104"/>
      <c r="AP34069" s="104"/>
    </row>
    <row r="34070" spans="21:42" ht="15" customHeight="1" x14ac:dyDescent="0.25">
      <c r="U34070" s="104"/>
      <c r="AB34070" s="104"/>
      <c r="AC34070" s="104"/>
      <c r="AF34070" s="104"/>
      <c r="AG34070" s="104"/>
      <c r="AK34070" s="104"/>
      <c r="AL34070" s="104"/>
      <c r="AO34070" s="104"/>
      <c r="AP34070" s="104"/>
    </row>
    <row r="34071" spans="21:42" ht="15" customHeight="1" x14ac:dyDescent="0.25">
      <c r="U34071" s="104"/>
      <c r="AB34071" s="104"/>
      <c r="AC34071" s="104"/>
      <c r="AF34071" s="104"/>
      <c r="AG34071" s="104"/>
      <c r="AK34071" s="104"/>
      <c r="AL34071" s="104"/>
      <c r="AO34071" s="104"/>
      <c r="AP34071" s="104"/>
    </row>
    <row r="34072" spans="21:42" ht="15" customHeight="1" x14ac:dyDescent="0.25">
      <c r="U34072" s="104"/>
      <c r="AB34072" s="104"/>
      <c r="AC34072" s="104"/>
      <c r="AF34072" s="104"/>
      <c r="AG34072" s="104"/>
      <c r="AK34072" s="104"/>
      <c r="AL34072" s="104"/>
      <c r="AO34072" s="104"/>
      <c r="AP34072" s="104"/>
    </row>
    <row r="34073" spans="21:42" ht="15" customHeight="1" x14ac:dyDescent="0.25">
      <c r="U34073" s="104"/>
      <c r="AB34073" s="104"/>
      <c r="AC34073" s="104"/>
      <c r="AF34073" s="104"/>
      <c r="AG34073" s="104"/>
      <c r="AK34073" s="104"/>
      <c r="AL34073" s="104"/>
      <c r="AO34073" s="104"/>
      <c r="AP34073" s="104"/>
    </row>
    <row r="34074" spans="21:42" ht="15" customHeight="1" x14ac:dyDescent="0.25">
      <c r="U34074" s="104"/>
      <c r="AB34074" s="104"/>
      <c r="AC34074" s="104"/>
      <c r="AF34074" s="104"/>
      <c r="AG34074" s="104"/>
      <c r="AK34074" s="104"/>
      <c r="AL34074" s="104"/>
      <c r="AO34074" s="104"/>
      <c r="AP34074" s="104"/>
    </row>
    <row r="34075" spans="21:42" ht="15" customHeight="1" x14ac:dyDescent="0.25">
      <c r="U34075" s="104"/>
      <c r="AB34075" s="104"/>
      <c r="AC34075" s="104"/>
      <c r="AF34075" s="104"/>
      <c r="AG34075" s="104"/>
      <c r="AK34075" s="104"/>
      <c r="AL34075" s="104"/>
      <c r="AO34075" s="104"/>
      <c r="AP34075" s="104"/>
    </row>
    <row r="34076" spans="21:42" ht="15" customHeight="1" x14ac:dyDescent="0.25">
      <c r="U34076" s="104"/>
      <c r="AB34076" s="104"/>
      <c r="AC34076" s="104"/>
      <c r="AF34076" s="104"/>
      <c r="AG34076" s="104"/>
      <c r="AK34076" s="104"/>
      <c r="AL34076" s="104"/>
      <c r="AO34076" s="104"/>
      <c r="AP34076" s="104"/>
    </row>
    <row r="34077" spans="21:42" ht="15" customHeight="1" x14ac:dyDescent="0.25">
      <c r="U34077" s="104"/>
      <c r="AB34077" s="104"/>
      <c r="AC34077" s="104"/>
      <c r="AF34077" s="104"/>
      <c r="AG34077" s="104"/>
      <c r="AK34077" s="104"/>
      <c r="AL34077" s="104"/>
      <c r="AO34077" s="104"/>
      <c r="AP34077" s="104"/>
    </row>
    <row r="34078" spans="21:42" ht="15" customHeight="1" x14ac:dyDescent="0.25">
      <c r="U34078" s="104"/>
      <c r="AB34078" s="104"/>
      <c r="AC34078" s="104"/>
      <c r="AF34078" s="104"/>
      <c r="AG34078" s="104"/>
      <c r="AK34078" s="104"/>
      <c r="AL34078" s="104"/>
      <c r="AO34078" s="104"/>
      <c r="AP34078" s="104"/>
    </row>
    <row r="34079" spans="21:42" ht="15" customHeight="1" x14ac:dyDescent="0.25">
      <c r="U34079" s="104"/>
      <c r="AB34079" s="104"/>
      <c r="AC34079" s="104"/>
      <c r="AF34079" s="104"/>
      <c r="AG34079" s="104"/>
      <c r="AK34079" s="104"/>
      <c r="AL34079" s="104"/>
      <c r="AO34079" s="104"/>
      <c r="AP34079" s="104"/>
    </row>
    <row r="34080" spans="21:42" ht="15" customHeight="1" x14ac:dyDescent="0.25">
      <c r="U34080" s="104"/>
      <c r="AB34080" s="104"/>
      <c r="AC34080" s="104"/>
      <c r="AF34080" s="104"/>
      <c r="AG34080" s="104"/>
      <c r="AK34080" s="104"/>
      <c r="AL34080" s="104"/>
      <c r="AO34080" s="104"/>
      <c r="AP34080" s="104"/>
    </row>
    <row r="34081" spans="21:42" ht="15" customHeight="1" x14ac:dyDescent="0.25">
      <c r="U34081" s="104"/>
      <c r="AB34081" s="104"/>
      <c r="AC34081" s="104"/>
      <c r="AF34081" s="104"/>
      <c r="AG34081" s="104"/>
      <c r="AK34081" s="104"/>
      <c r="AL34081" s="104"/>
      <c r="AO34081" s="104"/>
      <c r="AP34081" s="104"/>
    </row>
    <row r="34082" spans="21:42" ht="15" customHeight="1" x14ac:dyDescent="0.25">
      <c r="U34082" s="104"/>
      <c r="AB34082" s="104"/>
      <c r="AC34082" s="104"/>
      <c r="AF34082" s="104"/>
      <c r="AG34082" s="104"/>
      <c r="AK34082" s="104"/>
      <c r="AL34082" s="104"/>
      <c r="AO34082" s="104"/>
      <c r="AP34082" s="104"/>
    </row>
    <row r="34083" spans="21:42" ht="15" customHeight="1" x14ac:dyDescent="0.25">
      <c r="U34083" s="104"/>
      <c r="AB34083" s="104"/>
      <c r="AC34083" s="104"/>
      <c r="AF34083" s="104"/>
      <c r="AG34083" s="104"/>
      <c r="AK34083" s="104"/>
      <c r="AL34083" s="104"/>
      <c r="AO34083" s="104"/>
      <c r="AP34083" s="104"/>
    </row>
    <row r="34084" spans="21:42" ht="15" customHeight="1" x14ac:dyDescent="0.25">
      <c r="U34084" s="104"/>
      <c r="AB34084" s="104"/>
      <c r="AC34084" s="104"/>
      <c r="AF34084" s="104"/>
      <c r="AG34084" s="104"/>
      <c r="AK34084" s="104"/>
      <c r="AL34084" s="104"/>
      <c r="AO34084" s="104"/>
      <c r="AP34084" s="104"/>
    </row>
    <row r="34085" spans="21:42" ht="15" customHeight="1" x14ac:dyDescent="0.25">
      <c r="U34085" s="104"/>
      <c r="AB34085" s="104"/>
      <c r="AC34085" s="104"/>
      <c r="AF34085" s="104"/>
      <c r="AG34085" s="104"/>
      <c r="AK34085" s="104"/>
      <c r="AL34085" s="104"/>
      <c r="AO34085" s="104"/>
      <c r="AP34085" s="104"/>
    </row>
    <row r="34086" spans="21:42" ht="15" customHeight="1" x14ac:dyDescent="0.25">
      <c r="U34086" s="104"/>
      <c r="AB34086" s="104"/>
      <c r="AC34086" s="104"/>
      <c r="AF34086" s="104"/>
      <c r="AG34086" s="104"/>
      <c r="AK34086" s="104"/>
      <c r="AL34086" s="104"/>
      <c r="AO34086" s="104"/>
      <c r="AP34086" s="104"/>
    </row>
    <row r="34087" spans="21:42" ht="15" customHeight="1" x14ac:dyDescent="0.25">
      <c r="U34087" s="104"/>
      <c r="AB34087" s="104"/>
      <c r="AC34087" s="104"/>
      <c r="AF34087" s="104"/>
      <c r="AG34087" s="104"/>
      <c r="AK34087" s="104"/>
      <c r="AL34087" s="104"/>
      <c r="AO34087" s="104"/>
      <c r="AP34087" s="104"/>
    </row>
    <row r="34088" spans="21:42" ht="15" customHeight="1" x14ac:dyDescent="0.25">
      <c r="U34088" s="104"/>
      <c r="AB34088" s="104"/>
      <c r="AC34088" s="104"/>
      <c r="AF34088" s="104"/>
      <c r="AG34088" s="104"/>
      <c r="AK34088" s="104"/>
      <c r="AL34088" s="104"/>
      <c r="AO34088" s="104"/>
      <c r="AP34088" s="104"/>
    </row>
    <row r="34089" spans="21:42" ht="15" customHeight="1" x14ac:dyDescent="0.25">
      <c r="U34089" s="104"/>
      <c r="AB34089" s="104"/>
      <c r="AC34089" s="104"/>
      <c r="AF34089" s="104"/>
      <c r="AG34089" s="104"/>
      <c r="AK34089" s="104"/>
      <c r="AL34089" s="104"/>
      <c r="AO34089" s="104"/>
      <c r="AP34089" s="104"/>
    </row>
    <row r="34090" spans="21:42" ht="15" customHeight="1" x14ac:dyDescent="0.25">
      <c r="U34090" s="104"/>
      <c r="AB34090" s="104"/>
      <c r="AC34090" s="104"/>
      <c r="AF34090" s="104"/>
      <c r="AG34090" s="104"/>
      <c r="AK34090" s="104"/>
      <c r="AL34090" s="104"/>
      <c r="AO34090" s="104"/>
      <c r="AP34090" s="104"/>
    </row>
    <row r="34091" spans="21:42" ht="15" customHeight="1" x14ac:dyDescent="0.25">
      <c r="U34091" s="104"/>
      <c r="AB34091" s="104"/>
      <c r="AC34091" s="104"/>
      <c r="AF34091" s="104"/>
      <c r="AG34091" s="104"/>
      <c r="AK34091" s="104"/>
      <c r="AL34091" s="104"/>
      <c r="AO34091" s="104"/>
      <c r="AP34091" s="104"/>
    </row>
    <row r="34092" spans="21:42" ht="15" customHeight="1" x14ac:dyDescent="0.25">
      <c r="U34092" s="104"/>
      <c r="AB34092" s="104"/>
      <c r="AC34092" s="104"/>
      <c r="AF34092" s="104"/>
      <c r="AG34092" s="104"/>
      <c r="AK34092" s="104"/>
      <c r="AL34092" s="104"/>
      <c r="AO34092" s="104"/>
      <c r="AP34092" s="104"/>
    </row>
    <row r="34093" spans="21:42" ht="15" customHeight="1" x14ac:dyDescent="0.25">
      <c r="U34093" s="104"/>
      <c r="AB34093" s="104"/>
      <c r="AC34093" s="104"/>
      <c r="AF34093" s="104"/>
      <c r="AG34093" s="104"/>
      <c r="AK34093" s="104"/>
      <c r="AL34093" s="104"/>
      <c r="AO34093" s="104"/>
      <c r="AP34093" s="104"/>
    </row>
    <row r="34094" spans="21:42" ht="15" customHeight="1" x14ac:dyDescent="0.25">
      <c r="U34094" s="104"/>
      <c r="AB34094" s="104"/>
      <c r="AC34094" s="104"/>
      <c r="AF34094" s="104"/>
      <c r="AG34094" s="104"/>
      <c r="AK34094" s="104"/>
      <c r="AL34094" s="104"/>
      <c r="AO34094" s="104"/>
      <c r="AP34094" s="104"/>
    </row>
    <row r="34095" spans="21:42" ht="15" customHeight="1" x14ac:dyDescent="0.25">
      <c r="U34095" s="104"/>
      <c r="AB34095" s="104"/>
      <c r="AC34095" s="104"/>
      <c r="AF34095" s="104"/>
      <c r="AG34095" s="104"/>
      <c r="AK34095" s="104"/>
      <c r="AL34095" s="104"/>
      <c r="AO34095" s="104"/>
      <c r="AP34095" s="104"/>
    </row>
    <row r="34096" spans="21:42" ht="15" customHeight="1" x14ac:dyDescent="0.25">
      <c r="U34096" s="104"/>
      <c r="AB34096" s="104"/>
      <c r="AC34096" s="104"/>
      <c r="AF34096" s="104"/>
      <c r="AG34096" s="104"/>
      <c r="AK34096" s="104"/>
      <c r="AL34096" s="104"/>
      <c r="AO34096" s="104"/>
      <c r="AP34096" s="104"/>
    </row>
    <row r="34097" spans="21:42" ht="15" customHeight="1" x14ac:dyDescent="0.25">
      <c r="U34097" s="104"/>
      <c r="AB34097" s="104"/>
      <c r="AC34097" s="104"/>
      <c r="AF34097" s="104"/>
      <c r="AG34097" s="104"/>
      <c r="AK34097" s="104"/>
      <c r="AL34097" s="104"/>
      <c r="AO34097" s="104"/>
      <c r="AP34097" s="104"/>
    </row>
    <row r="34098" spans="21:42" ht="15" customHeight="1" x14ac:dyDescent="0.25">
      <c r="U34098" s="104"/>
      <c r="AB34098" s="104"/>
      <c r="AC34098" s="104"/>
      <c r="AF34098" s="104"/>
      <c r="AG34098" s="104"/>
      <c r="AK34098" s="104"/>
      <c r="AL34098" s="104"/>
      <c r="AO34098" s="104"/>
      <c r="AP34098" s="104"/>
    </row>
    <row r="34099" spans="21:42" ht="15" customHeight="1" x14ac:dyDescent="0.25">
      <c r="U34099" s="104"/>
      <c r="AB34099" s="104"/>
      <c r="AC34099" s="104"/>
      <c r="AF34099" s="104"/>
      <c r="AG34099" s="104"/>
      <c r="AK34099" s="104"/>
      <c r="AL34099" s="104"/>
      <c r="AO34099" s="104"/>
      <c r="AP34099" s="104"/>
    </row>
    <row r="34100" spans="21:42" ht="15" customHeight="1" x14ac:dyDescent="0.25">
      <c r="U34100" s="104"/>
      <c r="AB34100" s="104"/>
      <c r="AC34100" s="104"/>
      <c r="AF34100" s="104"/>
      <c r="AG34100" s="104"/>
      <c r="AK34100" s="104"/>
      <c r="AL34100" s="104"/>
      <c r="AO34100" s="104"/>
      <c r="AP34100" s="104"/>
    </row>
    <row r="34101" spans="21:42" ht="15" customHeight="1" x14ac:dyDescent="0.25">
      <c r="U34101" s="104"/>
      <c r="AB34101" s="104"/>
      <c r="AC34101" s="104"/>
      <c r="AF34101" s="104"/>
      <c r="AG34101" s="104"/>
      <c r="AK34101" s="104"/>
      <c r="AL34101" s="104"/>
      <c r="AO34101" s="104"/>
      <c r="AP34101" s="104"/>
    </row>
    <row r="34102" spans="21:42" ht="15" customHeight="1" x14ac:dyDescent="0.25">
      <c r="U34102" s="104"/>
      <c r="AB34102" s="104"/>
      <c r="AC34102" s="104"/>
      <c r="AF34102" s="104"/>
      <c r="AG34102" s="104"/>
      <c r="AK34102" s="104"/>
      <c r="AL34102" s="104"/>
      <c r="AO34102" s="104"/>
      <c r="AP34102" s="104"/>
    </row>
    <row r="34103" spans="21:42" ht="15" customHeight="1" x14ac:dyDescent="0.25">
      <c r="U34103" s="104"/>
      <c r="AB34103" s="104"/>
      <c r="AC34103" s="104"/>
      <c r="AF34103" s="104"/>
      <c r="AG34103" s="104"/>
      <c r="AK34103" s="104"/>
      <c r="AL34103" s="104"/>
      <c r="AO34103" s="104"/>
      <c r="AP34103" s="104"/>
    </row>
    <row r="34104" spans="21:42" ht="15" customHeight="1" x14ac:dyDescent="0.25">
      <c r="U34104" s="104"/>
      <c r="AB34104" s="104"/>
      <c r="AC34104" s="104"/>
      <c r="AF34104" s="104"/>
      <c r="AG34104" s="104"/>
      <c r="AK34104" s="104"/>
      <c r="AL34104" s="104"/>
      <c r="AO34104" s="104"/>
      <c r="AP34104" s="104"/>
    </row>
    <row r="34105" spans="21:42" ht="15" customHeight="1" x14ac:dyDescent="0.25">
      <c r="U34105" s="104"/>
      <c r="AB34105" s="104"/>
      <c r="AC34105" s="104"/>
      <c r="AF34105" s="104"/>
      <c r="AG34105" s="104"/>
      <c r="AK34105" s="104"/>
      <c r="AL34105" s="104"/>
      <c r="AO34105" s="104"/>
      <c r="AP34105" s="104"/>
    </row>
    <row r="34106" spans="21:42" ht="15" customHeight="1" x14ac:dyDescent="0.25">
      <c r="U34106" s="104"/>
      <c r="AB34106" s="104"/>
      <c r="AC34106" s="104"/>
      <c r="AF34106" s="104"/>
      <c r="AG34106" s="104"/>
      <c r="AK34106" s="104"/>
      <c r="AL34106" s="104"/>
      <c r="AO34106" s="104"/>
      <c r="AP34106" s="104"/>
    </row>
    <row r="34107" spans="21:42" ht="15" customHeight="1" x14ac:dyDescent="0.25">
      <c r="U34107" s="104"/>
      <c r="AB34107" s="104"/>
      <c r="AC34107" s="104"/>
      <c r="AF34107" s="104"/>
      <c r="AG34107" s="104"/>
      <c r="AK34107" s="104"/>
      <c r="AL34107" s="104"/>
      <c r="AO34107" s="104"/>
      <c r="AP34107" s="104"/>
    </row>
    <row r="34108" spans="21:42" ht="15" customHeight="1" x14ac:dyDescent="0.25">
      <c r="U34108" s="104"/>
      <c r="AB34108" s="104"/>
      <c r="AC34108" s="104"/>
      <c r="AF34108" s="104"/>
      <c r="AG34108" s="104"/>
      <c r="AK34108" s="104"/>
      <c r="AL34108" s="104"/>
      <c r="AO34108" s="104"/>
      <c r="AP34108" s="104"/>
    </row>
    <row r="34109" spans="21:42" ht="15" customHeight="1" x14ac:dyDescent="0.25">
      <c r="U34109" s="104"/>
      <c r="AB34109" s="104"/>
      <c r="AC34109" s="104"/>
      <c r="AF34109" s="104"/>
      <c r="AG34109" s="104"/>
      <c r="AK34109" s="104"/>
      <c r="AL34109" s="104"/>
      <c r="AO34109" s="104"/>
      <c r="AP34109" s="104"/>
    </row>
    <row r="34110" spans="21:42" ht="15" customHeight="1" x14ac:dyDescent="0.25">
      <c r="U34110" s="104"/>
      <c r="AB34110" s="104"/>
      <c r="AC34110" s="104"/>
      <c r="AF34110" s="104"/>
      <c r="AG34110" s="104"/>
      <c r="AK34110" s="104"/>
      <c r="AL34110" s="104"/>
      <c r="AO34110" s="104"/>
      <c r="AP34110" s="104"/>
    </row>
    <row r="34111" spans="21:42" ht="15" customHeight="1" x14ac:dyDescent="0.25">
      <c r="U34111" s="104"/>
      <c r="AB34111" s="104"/>
      <c r="AC34111" s="104"/>
      <c r="AF34111" s="104"/>
      <c r="AG34111" s="104"/>
      <c r="AK34111" s="104"/>
      <c r="AL34111" s="104"/>
      <c r="AO34111" s="104"/>
      <c r="AP34111" s="104"/>
    </row>
    <row r="34112" spans="21:42" ht="15" customHeight="1" x14ac:dyDescent="0.25">
      <c r="U34112" s="104"/>
      <c r="AB34112" s="104"/>
      <c r="AC34112" s="104"/>
      <c r="AF34112" s="104"/>
      <c r="AG34112" s="104"/>
      <c r="AK34112" s="104"/>
      <c r="AL34112" s="104"/>
      <c r="AO34112" s="104"/>
      <c r="AP34112" s="104"/>
    </row>
    <row r="34113" spans="21:42" ht="15" customHeight="1" x14ac:dyDescent="0.25">
      <c r="U34113" s="104"/>
      <c r="AB34113" s="104"/>
      <c r="AC34113" s="104"/>
      <c r="AF34113" s="104"/>
      <c r="AG34113" s="104"/>
      <c r="AK34113" s="104"/>
      <c r="AL34113" s="104"/>
      <c r="AO34113" s="104"/>
      <c r="AP34113" s="104"/>
    </row>
    <row r="34114" spans="21:42" ht="15" customHeight="1" x14ac:dyDescent="0.25">
      <c r="U34114" s="104"/>
      <c r="AB34114" s="104"/>
      <c r="AC34114" s="104"/>
      <c r="AF34114" s="104"/>
      <c r="AG34114" s="104"/>
      <c r="AK34114" s="104"/>
      <c r="AL34114" s="104"/>
      <c r="AO34114" s="104"/>
      <c r="AP34114" s="104"/>
    </row>
    <row r="34115" spans="21:42" ht="15" customHeight="1" x14ac:dyDescent="0.25">
      <c r="U34115" s="104"/>
      <c r="AB34115" s="104"/>
      <c r="AC34115" s="104"/>
      <c r="AF34115" s="104"/>
      <c r="AG34115" s="104"/>
      <c r="AK34115" s="104"/>
      <c r="AL34115" s="104"/>
      <c r="AO34115" s="104"/>
      <c r="AP34115" s="104"/>
    </row>
    <row r="34116" spans="21:42" ht="15" customHeight="1" x14ac:dyDescent="0.25">
      <c r="U34116" s="104"/>
      <c r="AB34116" s="104"/>
      <c r="AC34116" s="104"/>
      <c r="AF34116" s="104"/>
      <c r="AG34116" s="104"/>
      <c r="AK34116" s="104"/>
      <c r="AL34116" s="104"/>
      <c r="AO34116" s="104"/>
      <c r="AP34116" s="104"/>
    </row>
    <row r="34117" spans="21:42" ht="15" customHeight="1" x14ac:dyDescent="0.25">
      <c r="U34117" s="104"/>
      <c r="AB34117" s="104"/>
      <c r="AC34117" s="104"/>
      <c r="AF34117" s="104"/>
      <c r="AG34117" s="104"/>
      <c r="AK34117" s="104"/>
      <c r="AL34117" s="104"/>
      <c r="AO34117" s="104"/>
      <c r="AP34117" s="104"/>
    </row>
    <row r="34118" spans="21:42" ht="15" customHeight="1" x14ac:dyDescent="0.25">
      <c r="U34118" s="104"/>
      <c r="AB34118" s="104"/>
      <c r="AC34118" s="104"/>
      <c r="AF34118" s="104"/>
      <c r="AG34118" s="104"/>
      <c r="AK34118" s="104"/>
      <c r="AL34118" s="104"/>
      <c r="AO34118" s="104"/>
      <c r="AP34118" s="104"/>
    </row>
    <row r="34119" spans="21:42" ht="15" customHeight="1" x14ac:dyDescent="0.25">
      <c r="U34119" s="104"/>
      <c r="AB34119" s="104"/>
      <c r="AC34119" s="104"/>
      <c r="AF34119" s="104"/>
      <c r="AG34119" s="104"/>
      <c r="AK34119" s="104"/>
      <c r="AL34119" s="104"/>
      <c r="AO34119" s="104"/>
      <c r="AP34119" s="104"/>
    </row>
    <row r="34120" spans="21:42" ht="15" customHeight="1" x14ac:dyDescent="0.25">
      <c r="U34120" s="104"/>
      <c r="AB34120" s="104"/>
      <c r="AC34120" s="104"/>
      <c r="AF34120" s="104"/>
      <c r="AG34120" s="104"/>
      <c r="AK34120" s="104"/>
      <c r="AL34120" s="104"/>
      <c r="AO34120" s="104"/>
      <c r="AP34120" s="104"/>
    </row>
    <row r="34121" spans="21:42" ht="15" customHeight="1" x14ac:dyDescent="0.25">
      <c r="U34121" s="104"/>
      <c r="AB34121" s="104"/>
      <c r="AC34121" s="104"/>
      <c r="AF34121" s="104"/>
      <c r="AG34121" s="104"/>
      <c r="AK34121" s="104"/>
      <c r="AL34121" s="104"/>
      <c r="AO34121" s="104"/>
      <c r="AP34121" s="104"/>
    </row>
    <row r="34122" spans="21:42" ht="15" customHeight="1" x14ac:dyDescent="0.25">
      <c r="U34122" s="104"/>
      <c r="AB34122" s="104"/>
      <c r="AC34122" s="104"/>
      <c r="AF34122" s="104"/>
      <c r="AG34122" s="104"/>
      <c r="AK34122" s="104"/>
      <c r="AL34122" s="104"/>
      <c r="AO34122" s="104"/>
      <c r="AP34122" s="104"/>
    </row>
    <row r="34123" spans="21:42" ht="15" customHeight="1" x14ac:dyDescent="0.25">
      <c r="U34123" s="104"/>
      <c r="AB34123" s="104"/>
      <c r="AC34123" s="104"/>
      <c r="AF34123" s="104"/>
      <c r="AG34123" s="104"/>
      <c r="AK34123" s="104"/>
      <c r="AL34123" s="104"/>
      <c r="AO34123" s="104"/>
      <c r="AP34123" s="104"/>
    </row>
    <row r="34124" spans="21:42" ht="15" customHeight="1" x14ac:dyDescent="0.25">
      <c r="U34124" s="104"/>
      <c r="AB34124" s="104"/>
      <c r="AC34124" s="104"/>
      <c r="AF34124" s="104"/>
      <c r="AG34124" s="104"/>
      <c r="AK34124" s="104"/>
      <c r="AL34124" s="104"/>
      <c r="AO34124" s="104"/>
      <c r="AP34124" s="104"/>
    </row>
    <row r="34125" spans="21:42" ht="15" customHeight="1" x14ac:dyDescent="0.25">
      <c r="U34125" s="104"/>
      <c r="AB34125" s="104"/>
      <c r="AC34125" s="104"/>
      <c r="AF34125" s="104"/>
      <c r="AG34125" s="104"/>
      <c r="AK34125" s="104"/>
      <c r="AL34125" s="104"/>
      <c r="AO34125" s="104"/>
      <c r="AP34125" s="104"/>
    </row>
    <row r="34126" spans="21:42" ht="15" customHeight="1" x14ac:dyDescent="0.25">
      <c r="U34126" s="104"/>
      <c r="AB34126" s="104"/>
      <c r="AC34126" s="104"/>
      <c r="AF34126" s="104"/>
      <c r="AG34126" s="104"/>
      <c r="AK34126" s="104"/>
      <c r="AL34126" s="104"/>
      <c r="AO34126" s="104"/>
      <c r="AP34126" s="104"/>
    </row>
    <row r="34127" spans="21:42" ht="15" customHeight="1" x14ac:dyDescent="0.25">
      <c r="U34127" s="104"/>
      <c r="AB34127" s="104"/>
      <c r="AC34127" s="104"/>
      <c r="AF34127" s="104"/>
      <c r="AG34127" s="104"/>
      <c r="AK34127" s="104"/>
      <c r="AL34127" s="104"/>
      <c r="AO34127" s="104"/>
      <c r="AP34127" s="104"/>
    </row>
    <row r="34128" spans="21:42" ht="15" customHeight="1" x14ac:dyDescent="0.25">
      <c r="U34128" s="104"/>
      <c r="AB34128" s="104"/>
      <c r="AC34128" s="104"/>
      <c r="AF34128" s="104"/>
      <c r="AG34128" s="104"/>
      <c r="AK34128" s="104"/>
      <c r="AL34128" s="104"/>
      <c r="AO34128" s="104"/>
      <c r="AP34128" s="104"/>
    </row>
    <row r="34129" spans="21:42" ht="15" customHeight="1" x14ac:dyDescent="0.25">
      <c r="U34129" s="104"/>
      <c r="AB34129" s="104"/>
      <c r="AC34129" s="104"/>
      <c r="AF34129" s="104"/>
      <c r="AG34129" s="104"/>
      <c r="AK34129" s="104"/>
      <c r="AL34129" s="104"/>
      <c r="AO34129" s="104"/>
      <c r="AP34129" s="104"/>
    </row>
    <row r="34130" spans="21:42" ht="15" customHeight="1" x14ac:dyDescent="0.25">
      <c r="U34130" s="104"/>
      <c r="AB34130" s="104"/>
      <c r="AC34130" s="104"/>
      <c r="AF34130" s="104"/>
      <c r="AG34130" s="104"/>
      <c r="AK34130" s="104"/>
      <c r="AL34130" s="104"/>
      <c r="AO34130" s="104"/>
      <c r="AP34130" s="104"/>
    </row>
    <row r="34131" spans="21:42" ht="15" customHeight="1" x14ac:dyDescent="0.25">
      <c r="U34131" s="104"/>
      <c r="AB34131" s="104"/>
      <c r="AC34131" s="104"/>
      <c r="AF34131" s="104"/>
      <c r="AG34131" s="104"/>
      <c r="AK34131" s="104"/>
      <c r="AL34131" s="104"/>
      <c r="AO34131" s="104"/>
      <c r="AP34131" s="104"/>
    </row>
    <row r="34132" spans="21:42" ht="15" customHeight="1" x14ac:dyDescent="0.25">
      <c r="U34132" s="104"/>
      <c r="AB34132" s="104"/>
      <c r="AC34132" s="104"/>
      <c r="AF34132" s="104"/>
      <c r="AG34132" s="104"/>
      <c r="AK34132" s="104"/>
      <c r="AL34132" s="104"/>
      <c r="AO34132" s="104"/>
      <c r="AP34132" s="104"/>
    </row>
    <row r="34133" spans="21:42" ht="15" customHeight="1" x14ac:dyDescent="0.25">
      <c r="U34133" s="104"/>
      <c r="AB34133" s="104"/>
      <c r="AC34133" s="104"/>
      <c r="AF34133" s="104"/>
      <c r="AG34133" s="104"/>
      <c r="AK34133" s="104"/>
      <c r="AL34133" s="104"/>
      <c r="AO34133" s="104"/>
      <c r="AP34133" s="104"/>
    </row>
    <row r="34134" spans="21:42" ht="15" customHeight="1" x14ac:dyDescent="0.25">
      <c r="U34134" s="104"/>
      <c r="AB34134" s="104"/>
      <c r="AC34134" s="104"/>
      <c r="AF34134" s="104"/>
      <c r="AG34134" s="104"/>
      <c r="AK34134" s="104"/>
      <c r="AL34134" s="104"/>
      <c r="AO34134" s="104"/>
      <c r="AP34134" s="104"/>
    </row>
    <row r="34135" spans="21:42" ht="15" customHeight="1" x14ac:dyDescent="0.25">
      <c r="U34135" s="104"/>
      <c r="AB34135" s="104"/>
      <c r="AC34135" s="104"/>
      <c r="AF34135" s="104"/>
      <c r="AG34135" s="104"/>
      <c r="AK34135" s="104"/>
      <c r="AL34135" s="104"/>
      <c r="AO34135" s="104"/>
      <c r="AP34135" s="104"/>
    </row>
    <row r="34136" spans="21:42" ht="15" customHeight="1" x14ac:dyDescent="0.25">
      <c r="U34136" s="104"/>
      <c r="AB34136" s="104"/>
      <c r="AC34136" s="104"/>
      <c r="AF34136" s="104"/>
      <c r="AG34136" s="104"/>
      <c r="AK34136" s="104"/>
      <c r="AL34136" s="104"/>
      <c r="AO34136" s="104"/>
      <c r="AP34136" s="104"/>
    </row>
    <row r="34137" spans="21:42" ht="15" customHeight="1" x14ac:dyDescent="0.25">
      <c r="U34137" s="104"/>
      <c r="AB34137" s="104"/>
      <c r="AC34137" s="104"/>
      <c r="AF34137" s="104"/>
      <c r="AG34137" s="104"/>
      <c r="AK34137" s="104"/>
      <c r="AL34137" s="104"/>
      <c r="AO34137" s="104"/>
      <c r="AP34137" s="104"/>
    </row>
    <row r="34138" spans="21:42" ht="15" customHeight="1" x14ac:dyDescent="0.25">
      <c r="U34138" s="104"/>
      <c r="AB34138" s="104"/>
      <c r="AC34138" s="104"/>
      <c r="AF34138" s="104"/>
      <c r="AG34138" s="104"/>
      <c r="AK34138" s="104"/>
      <c r="AL34138" s="104"/>
      <c r="AO34138" s="104"/>
      <c r="AP34138" s="104"/>
    </row>
    <row r="34139" spans="21:42" ht="15" customHeight="1" x14ac:dyDescent="0.25">
      <c r="U34139" s="104"/>
      <c r="AB34139" s="104"/>
      <c r="AC34139" s="104"/>
      <c r="AF34139" s="104"/>
      <c r="AG34139" s="104"/>
      <c r="AK34139" s="104"/>
      <c r="AL34139" s="104"/>
      <c r="AO34139" s="104"/>
      <c r="AP34139" s="104"/>
    </row>
    <row r="34140" spans="21:42" ht="15" customHeight="1" x14ac:dyDescent="0.25">
      <c r="U34140" s="104"/>
      <c r="AB34140" s="104"/>
      <c r="AC34140" s="104"/>
      <c r="AF34140" s="104"/>
      <c r="AG34140" s="104"/>
      <c r="AK34140" s="104"/>
      <c r="AL34140" s="104"/>
      <c r="AO34140" s="104"/>
      <c r="AP34140" s="104"/>
    </row>
    <row r="34141" spans="21:42" ht="15" customHeight="1" x14ac:dyDescent="0.25">
      <c r="U34141" s="104"/>
      <c r="AB34141" s="104"/>
      <c r="AC34141" s="104"/>
      <c r="AF34141" s="104"/>
      <c r="AG34141" s="104"/>
      <c r="AK34141" s="104"/>
      <c r="AL34141" s="104"/>
      <c r="AO34141" s="104"/>
      <c r="AP34141" s="104"/>
    </row>
    <row r="34142" spans="21:42" ht="15" customHeight="1" x14ac:dyDescent="0.25">
      <c r="U34142" s="104"/>
      <c r="AB34142" s="104"/>
      <c r="AC34142" s="104"/>
      <c r="AF34142" s="104"/>
      <c r="AG34142" s="104"/>
      <c r="AK34142" s="104"/>
      <c r="AL34142" s="104"/>
      <c r="AO34142" s="104"/>
      <c r="AP34142" s="104"/>
    </row>
    <row r="34143" spans="21:42" ht="15" customHeight="1" x14ac:dyDescent="0.25">
      <c r="U34143" s="104"/>
      <c r="AB34143" s="104"/>
      <c r="AC34143" s="104"/>
      <c r="AF34143" s="104"/>
      <c r="AG34143" s="104"/>
      <c r="AK34143" s="104"/>
      <c r="AL34143" s="104"/>
      <c r="AO34143" s="104"/>
      <c r="AP34143" s="104"/>
    </row>
    <row r="34144" spans="21:42" ht="15" customHeight="1" x14ac:dyDescent="0.25">
      <c r="U34144" s="104"/>
      <c r="AB34144" s="104"/>
      <c r="AC34144" s="104"/>
      <c r="AF34144" s="104"/>
      <c r="AG34144" s="104"/>
      <c r="AK34144" s="104"/>
      <c r="AL34144" s="104"/>
      <c r="AO34144" s="104"/>
      <c r="AP34144" s="104"/>
    </row>
    <row r="34145" spans="21:42" ht="15" customHeight="1" x14ac:dyDescent="0.25">
      <c r="U34145" s="104"/>
      <c r="AB34145" s="104"/>
      <c r="AC34145" s="104"/>
      <c r="AF34145" s="104"/>
      <c r="AG34145" s="104"/>
      <c r="AK34145" s="104"/>
      <c r="AL34145" s="104"/>
      <c r="AO34145" s="104"/>
      <c r="AP34145" s="104"/>
    </row>
    <row r="34146" spans="21:42" ht="15" customHeight="1" x14ac:dyDescent="0.25">
      <c r="U34146" s="104"/>
      <c r="AB34146" s="104"/>
      <c r="AC34146" s="104"/>
      <c r="AF34146" s="104"/>
      <c r="AG34146" s="104"/>
      <c r="AK34146" s="104"/>
      <c r="AL34146" s="104"/>
      <c r="AO34146" s="104"/>
      <c r="AP34146" s="104"/>
    </row>
    <row r="34147" spans="21:42" ht="15" customHeight="1" x14ac:dyDescent="0.25">
      <c r="U34147" s="104"/>
      <c r="AB34147" s="104"/>
      <c r="AC34147" s="104"/>
      <c r="AF34147" s="104"/>
      <c r="AG34147" s="104"/>
      <c r="AK34147" s="104"/>
      <c r="AL34147" s="104"/>
      <c r="AO34147" s="104"/>
      <c r="AP34147" s="104"/>
    </row>
    <row r="34148" spans="21:42" ht="15" customHeight="1" x14ac:dyDescent="0.25">
      <c r="U34148" s="104"/>
      <c r="AB34148" s="104"/>
      <c r="AC34148" s="104"/>
      <c r="AF34148" s="104"/>
      <c r="AG34148" s="104"/>
      <c r="AK34148" s="104"/>
      <c r="AL34148" s="104"/>
      <c r="AO34148" s="104"/>
      <c r="AP34148" s="104"/>
    </row>
    <row r="34149" spans="21:42" ht="15" customHeight="1" x14ac:dyDescent="0.25">
      <c r="U34149" s="104"/>
      <c r="AB34149" s="104"/>
      <c r="AC34149" s="104"/>
      <c r="AF34149" s="104"/>
      <c r="AG34149" s="104"/>
      <c r="AK34149" s="104"/>
      <c r="AL34149" s="104"/>
      <c r="AO34149" s="104"/>
      <c r="AP34149" s="104"/>
    </row>
    <row r="34150" spans="21:42" ht="15" customHeight="1" x14ac:dyDescent="0.25">
      <c r="U34150" s="104"/>
      <c r="AB34150" s="104"/>
      <c r="AC34150" s="104"/>
      <c r="AF34150" s="104"/>
      <c r="AG34150" s="104"/>
      <c r="AK34150" s="104"/>
      <c r="AL34150" s="104"/>
      <c r="AO34150" s="104"/>
      <c r="AP34150" s="104"/>
    </row>
    <row r="34151" spans="21:42" ht="15" customHeight="1" x14ac:dyDescent="0.25">
      <c r="U34151" s="104"/>
      <c r="AB34151" s="104"/>
      <c r="AC34151" s="104"/>
      <c r="AF34151" s="104"/>
      <c r="AG34151" s="104"/>
      <c r="AK34151" s="104"/>
      <c r="AL34151" s="104"/>
      <c r="AO34151" s="104"/>
      <c r="AP34151" s="104"/>
    </row>
    <row r="34152" spans="21:42" ht="15" customHeight="1" x14ac:dyDescent="0.25">
      <c r="U34152" s="104"/>
      <c r="AB34152" s="104"/>
      <c r="AC34152" s="104"/>
      <c r="AF34152" s="104"/>
      <c r="AG34152" s="104"/>
      <c r="AK34152" s="104"/>
      <c r="AL34152" s="104"/>
      <c r="AO34152" s="104"/>
      <c r="AP34152" s="104"/>
    </row>
    <row r="34153" spans="21:42" ht="15" customHeight="1" x14ac:dyDescent="0.25">
      <c r="U34153" s="104"/>
      <c r="AB34153" s="104"/>
      <c r="AC34153" s="104"/>
      <c r="AF34153" s="104"/>
      <c r="AG34153" s="104"/>
      <c r="AK34153" s="104"/>
      <c r="AL34153" s="104"/>
      <c r="AO34153" s="104"/>
      <c r="AP34153" s="104"/>
    </row>
    <row r="34154" spans="21:42" ht="15" customHeight="1" x14ac:dyDescent="0.25">
      <c r="U34154" s="104"/>
      <c r="AB34154" s="104"/>
      <c r="AC34154" s="104"/>
      <c r="AF34154" s="104"/>
      <c r="AG34154" s="104"/>
      <c r="AK34154" s="104"/>
      <c r="AL34154" s="104"/>
      <c r="AO34154" s="104"/>
      <c r="AP34154" s="104"/>
    </row>
    <row r="34155" spans="21:42" ht="15" customHeight="1" x14ac:dyDescent="0.25">
      <c r="U34155" s="104"/>
      <c r="AB34155" s="104"/>
      <c r="AC34155" s="104"/>
      <c r="AF34155" s="104"/>
      <c r="AG34155" s="104"/>
      <c r="AK34155" s="104"/>
      <c r="AL34155" s="104"/>
      <c r="AO34155" s="104"/>
      <c r="AP34155" s="104"/>
    </row>
    <row r="34156" spans="21:42" ht="15" customHeight="1" x14ac:dyDescent="0.25">
      <c r="U34156" s="104"/>
      <c r="AB34156" s="104"/>
      <c r="AC34156" s="104"/>
      <c r="AF34156" s="104"/>
      <c r="AG34156" s="104"/>
      <c r="AK34156" s="104"/>
      <c r="AL34156" s="104"/>
      <c r="AO34156" s="104"/>
      <c r="AP34156" s="104"/>
    </row>
    <row r="34157" spans="21:42" ht="15" customHeight="1" x14ac:dyDescent="0.25">
      <c r="U34157" s="104"/>
      <c r="AB34157" s="104"/>
      <c r="AC34157" s="104"/>
      <c r="AF34157" s="104"/>
      <c r="AG34157" s="104"/>
      <c r="AK34157" s="104"/>
      <c r="AL34157" s="104"/>
      <c r="AO34157" s="104"/>
      <c r="AP34157" s="104"/>
    </row>
    <row r="34158" spans="21:42" ht="15" customHeight="1" x14ac:dyDescent="0.25">
      <c r="U34158" s="104"/>
      <c r="AB34158" s="104"/>
      <c r="AC34158" s="104"/>
      <c r="AF34158" s="104"/>
      <c r="AG34158" s="104"/>
      <c r="AK34158" s="104"/>
      <c r="AL34158" s="104"/>
      <c r="AO34158" s="104"/>
      <c r="AP34158" s="104"/>
    </row>
    <row r="34159" spans="21:42" ht="15" customHeight="1" x14ac:dyDescent="0.25">
      <c r="U34159" s="104"/>
      <c r="AB34159" s="104"/>
      <c r="AC34159" s="104"/>
      <c r="AF34159" s="104"/>
      <c r="AG34159" s="104"/>
      <c r="AK34159" s="104"/>
      <c r="AL34159" s="104"/>
      <c r="AO34159" s="104"/>
      <c r="AP34159" s="104"/>
    </row>
    <row r="34160" spans="21:42" ht="15" customHeight="1" x14ac:dyDescent="0.25">
      <c r="U34160" s="104"/>
      <c r="AB34160" s="104"/>
      <c r="AC34160" s="104"/>
      <c r="AF34160" s="104"/>
      <c r="AG34160" s="104"/>
      <c r="AK34160" s="104"/>
      <c r="AL34160" s="104"/>
      <c r="AO34160" s="104"/>
      <c r="AP34160" s="104"/>
    </row>
    <row r="34161" spans="21:42" ht="15" customHeight="1" x14ac:dyDescent="0.25">
      <c r="U34161" s="104"/>
      <c r="AB34161" s="104"/>
      <c r="AC34161" s="104"/>
      <c r="AF34161" s="104"/>
      <c r="AG34161" s="104"/>
      <c r="AK34161" s="104"/>
      <c r="AL34161" s="104"/>
      <c r="AO34161" s="104"/>
      <c r="AP34161" s="104"/>
    </row>
    <row r="34162" spans="21:42" ht="15" customHeight="1" x14ac:dyDescent="0.25">
      <c r="U34162" s="104"/>
      <c r="AB34162" s="104"/>
      <c r="AC34162" s="104"/>
      <c r="AF34162" s="104"/>
      <c r="AG34162" s="104"/>
      <c r="AK34162" s="104"/>
      <c r="AL34162" s="104"/>
      <c r="AO34162" s="104"/>
      <c r="AP34162" s="104"/>
    </row>
    <row r="34163" spans="21:42" ht="15" customHeight="1" x14ac:dyDescent="0.25">
      <c r="U34163" s="104"/>
      <c r="AB34163" s="104"/>
      <c r="AC34163" s="104"/>
      <c r="AF34163" s="104"/>
      <c r="AG34163" s="104"/>
      <c r="AK34163" s="104"/>
      <c r="AL34163" s="104"/>
      <c r="AO34163" s="104"/>
      <c r="AP34163" s="104"/>
    </row>
    <row r="34164" spans="21:42" ht="15" customHeight="1" x14ac:dyDescent="0.25">
      <c r="U34164" s="104"/>
      <c r="AB34164" s="104"/>
      <c r="AC34164" s="104"/>
      <c r="AF34164" s="104"/>
      <c r="AG34164" s="104"/>
      <c r="AK34164" s="104"/>
      <c r="AL34164" s="104"/>
      <c r="AO34164" s="104"/>
      <c r="AP34164" s="104"/>
    </row>
    <row r="34165" spans="21:42" ht="15" customHeight="1" x14ac:dyDescent="0.25">
      <c r="U34165" s="104"/>
      <c r="AB34165" s="104"/>
      <c r="AC34165" s="104"/>
      <c r="AF34165" s="104"/>
      <c r="AG34165" s="104"/>
      <c r="AK34165" s="104"/>
      <c r="AL34165" s="104"/>
      <c r="AO34165" s="104"/>
      <c r="AP34165" s="104"/>
    </row>
    <row r="34166" spans="21:42" ht="15" customHeight="1" x14ac:dyDescent="0.25">
      <c r="U34166" s="104"/>
      <c r="AB34166" s="104"/>
      <c r="AC34166" s="104"/>
      <c r="AF34166" s="104"/>
      <c r="AG34166" s="104"/>
      <c r="AK34166" s="104"/>
      <c r="AL34166" s="104"/>
      <c r="AO34166" s="104"/>
      <c r="AP34166" s="104"/>
    </row>
    <row r="34167" spans="21:42" ht="15" customHeight="1" x14ac:dyDescent="0.25">
      <c r="U34167" s="104"/>
      <c r="AB34167" s="104"/>
      <c r="AC34167" s="104"/>
      <c r="AF34167" s="104"/>
      <c r="AG34167" s="104"/>
      <c r="AK34167" s="104"/>
      <c r="AL34167" s="104"/>
      <c r="AO34167" s="104"/>
      <c r="AP34167" s="104"/>
    </row>
    <row r="34168" spans="21:42" ht="15" customHeight="1" x14ac:dyDescent="0.25">
      <c r="U34168" s="104"/>
      <c r="AB34168" s="104"/>
      <c r="AC34168" s="104"/>
      <c r="AF34168" s="104"/>
      <c r="AG34168" s="104"/>
      <c r="AK34168" s="104"/>
      <c r="AL34168" s="104"/>
      <c r="AO34168" s="104"/>
      <c r="AP34168" s="104"/>
    </row>
    <row r="34169" spans="21:42" ht="15" customHeight="1" x14ac:dyDescent="0.25">
      <c r="U34169" s="104"/>
      <c r="AB34169" s="104"/>
      <c r="AC34169" s="104"/>
      <c r="AF34169" s="104"/>
      <c r="AG34169" s="104"/>
      <c r="AK34169" s="104"/>
      <c r="AL34169" s="104"/>
      <c r="AO34169" s="104"/>
      <c r="AP34169" s="104"/>
    </row>
    <row r="34170" spans="21:42" ht="15" customHeight="1" x14ac:dyDescent="0.25">
      <c r="U34170" s="104"/>
      <c r="AB34170" s="104"/>
      <c r="AC34170" s="104"/>
      <c r="AF34170" s="104"/>
      <c r="AG34170" s="104"/>
      <c r="AK34170" s="104"/>
      <c r="AL34170" s="104"/>
      <c r="AO34170" s="104"/>
      <c r="AP34170" s="104"/>
    </row>
    <row r="34171" spans="21:42" ht="15" customHeight="1" x14ac:dyDescent="0.25">
      <c r="U34171" s="104"/>
      <c r="AB34171" s="104"/>
      <c r="AC34171" s="104"/>
      <c r="AF34171" s="104"/>
      <c r="AG34171" s="104"/>
      <c r="AK34171" s="104"/>
      <c r="AL34171" s="104"/>
      <c r="AO34171" s="104"/>
      <c r="AP34171" s="104"/>
    </row>
    <row r="34172" spans="21:42" ht="15" customHeight="1" x14ac:dyDescent="0.25">
      <c r="U34172" s="104"/>
      <c r="AB34172" s="104"/>
      <c r="AC34172" s="104"/>
      <c r="AF34172" s="104"/>
      <c r="AG34172" s="104"/>
      <c r="AK34172" s="104"/>
      <c r="AL34172" s="104"/>
      <c r="AO34172" s="104"/>
      <c r="AP34172" s="104"/>
    </row>
    <row r="34173" spans="21:42" ht="15" customHeight="1" x14ac:dyDescent="0.25">
      <c r="U34173" s="104"/>
      <c r="AB34173" s="104"/>
      <c r="AC34173" s="104"/>
      <c r="AF34173" s="104"/>
      <c r="AG34173" s="104"/>
      <c r="AK34173" s="104"/>
      <c r="AL34173" s="104"/>
      <c r="AO34173" s="104"/>
      <c r="AP34173" s="104"/>
    </row>
    <row r="34174" spans="21:42" ht="15" customHeight="1" x14ac:dyDescent="0.25">
      <c r="U34174" s="104"/>
      <c r="AB34174" s="104"/>
      <c r="AC34174" s="104"/>
      <c r="AF34174" s="104"/>
      <c r="AG34174" s="104"/>
      <c r="AK34174" s="104"/>
      <c r="AL34174" s="104"/>
      <c r="AO34174" s="104"/>
      <c r="AP34174" s="104"/>
    </row>
    <row r="34175" spans="21:42" ht="15" customHeight="1" x14ac:dyDescent="0.25">
      <c r="U34175" s="104"/>
      <c r="AB34175" s="104"/>
      <c r="AC34175" s="104"/>
      <c r="AF34175" s="104"/>
      <c r="AG34175" s="104"/>
      <c r="AK34175" s="104"/>
      <c r="AL34175" s="104"/>
      <c r="AO34175" s="104"/>
      <c r="AP34175" s="104"/>
    </row>
    <row r="34176" spans="21:42" ht="15" customHeight="1" x14ac:dyDescent="0.25">
      <c r="U34176" s="104"/>
      <c r="AB34176" s="104"/>
      <c r="AC34176" s="104"/>
      <c r="AF34176" s="104"/>
      <c r="AG34176" s="104"/>
      <c r="AK34176" s="104"/>
      <c r="AL34176" s="104"/>
      <c r="AO34176" s="104"/>
      <c r="AP34176" s="104"/>
    </row>
    <row r="34177" spans="21:42" ht="15" customHeight="1" x14ac:dyDescent="0.25">
      <c r="U34177" s="104"/>
      <c r="AB34177" s="104"/>
      <c r="AC34177" s="104"/>
      <c r="AF34177" s="104"/>
      <c r="AG34177" s="104"/>
      <c r="AK34177" s="104"/>
      <c r="AL34177" s="104"/>
      <c r="AO34177" s="104"/>
      <c r="AP34177" s="104"/>
    </row>
    <row r="34178" spans="21:42" ht="15" customHeight="1" x14ac:dyDescent="0.25">
      <c r="U34178" s="104"/>
      <c r="AB34178" s="104"/>
      <c r="AC34178" s="104"/>
      <c r="AF34178" s="104"/>
      <c r="AG34178" s="104"/>
      <c r="AK34178" s="104"/>
      <c r="AL34178" s="104"/>
      <c r="AO34178" s="104"/>
      <c r="AP34178" s="104"/>
    </row>
    <row r="34179" spans="21:42" ht="15" customHeight="1" x14ac:dyDescent="0.25">
      <c r="U34179" s="104"/>
      <c r="AB34179" s="104"/>
      <c r="AC34179" s="104"/>
      <c r="AF34179" s="104"/>
      <c r="AG34179" s="104"/>
      <c r="AK34179" s="104"/>
      <c r="AL34179" s="104"/>
      <c r="AO34179" s="104"/>
      <c r="AP34179" s="104"/>
    </row>
    <row r="34180" spans="21:42" ht="15" customHeight="1" x14ac:dyDescent="0.25">
      <c r="U34180" s="104"/>
      <c r="AB34180" s="104"/>
      <c r="AC34180" s="104"/>
      <c r="AF34180" s="104"/>
      <c r="AG34180" s="104"/>
      <c r="AK34180" s="104"/>
      <c r="AL34180" s="104"/>
      <c r="AO34180" s="104"/>
      <c r="AP34180" s="104"/>
    </row>
    <row r="34181" spans="21:42" ht="15" customHeight="1" x14ac:dyDescent="0.25">
      <c r="U34181" s="104"/>
      <c r="AB34181" s="104"/>
      <c r="AC34181" s="104"/>
      <c r="AF34181" s="104"/>
      <c r="AG34181" s="104"/>
      <c r="AK34181" s="104"/>
      <c r="AL34181" s="104"/>
      <c r="AO34181" s="104"/>
      <c r="AP34181" s="104"/>
    </row>
    <row r="34182" spans="21:42" ht="15" customHeight="1" x14ac:dyDescent="0.25">
      <c r="U34182" s="104"/>
      <c r="AB34182" s="104"/>
      <c r="AC34182" s="104"/>
      <c r="AF34182" s="104"/>
      <c r="AG34182" s="104"/>
      <c r="AK34182" s="104"/>
      <c r="AL34182" s="104"/>
      <c r="AO34182" s="104"/>
      <c r="AP34182" s="104"/>
    </row>
    <row r="34183" spans="21:42" ht="15" customHeight="1" x14ac:dyDescent="0.25">
      <c r="U34183" s="104"/>
      <c r="AB34183" s="104"/>
      <c r="AC34183" s="104"/>
      <c r="AF34183" s="104"/>
      <c r="AG34183" s="104"/>
      <c r="AK34183" s="104"/>
      <c r="AL34183" s="104"/>
      <c r="AO34183" s="104"/>
      <c r="AP34183" s="104"/>
    </row>
    <row r="34184" spans="21:42" ht="15" customHeight="1" x14ac:dyDescent="0.25">
      <c r="U34184" s="104"/>
      <c r="AB34184" s="104"/>
      <c r="AC34184" s="104"/>
      <c r="AF34184" s="104"/>
      <c r="AG34184" s="104"/>
      <c r="AK34184" s="104"/>
      <c r="AL34184" s="104"/>
      <c r="AO34184" s="104"/>
      <c r="AP34184" s="104"/>
    </row>
    <row r="34185" spans="21:42" ht="15" customHeight="1" x14ac:dyDescent="0.25">
      <c r="U34185" s="104"/>
      <c r="AB34185" s="104"/>
      <c r="AC34185" s="104"/>
      <c r="AF34185" s="104"/>
      <c r="AG34185" s="104"/>
      <c r="AK34185" s="104"/>
      <c r="AL34185" s="104"/>
      <c r="AO34185" s="104"/>
      <c r="AP34185" s="104"/>
    </row>
    <row r="34186" spans="21:42" ht="15" customHeight="1" x14ac:dyDescent="0.25">
      <c r="U34186" s="104"/>
      <c r="AB34186" s="104"/>
      <c r="AC34186" s="104"/>
      <c r="AF34186" s="104"/>
      <c r="AG34186" s="104"/>
      <c r="AK34186" s="104"/>
      <c r="AL34186" s="104"/>
      <c r="AO34186" s="104"/>
      <c r="AP34186" s="104"/>
    </row>
    <row r="34187" spans="21:42" ht="15" customHeight="1" x14ac:dyDescent="0.25">
      <c r="U34187" s="104"/>
      <c r="AB34187" s="104"/>
      <c r="AC34187" s="104"/>
      <c r="AF34187" s="104"/>
      <c r="AG34187" s="104"/>
      <c r="AK34187" s="104"/>
      <c r="AL34187" s="104"/>
      <c r="AO34187" s="104"/>
      <c r="AP34187" s="104"/>
    </row>
    <row r="34188" spans="21:42" ht="15" customHeight="1" x14ac:dyDescent="0.25">
      <c r="U34188" s="104"/>
      <c r="AB34188" s="104"/>
      <c r="AC34188" s="104"/>
      <c r="AF34188" s="104"/>
      <c r="AG34188" s="104"/>
      <c r="AK34188" s="104"/>
      <c r="AL34188" s="104"/>
      <c r="AO34188" s="104"/>
      <c r="AP34188" s="104"/>
    </row>
    <row r="34189" spans="21:42" ht="15" customHeight="1" x14ac:dyDescent="0.25">
      <c r="U34189" s="104"/>
      <c r="AB34189" s="104"/>
      <c r="AC34189" s="104"/>
      <c r="AF34189" s="104"/>
      <c r="AG34189" s="104"/>
      <c r="AK34189" s="104"/>
      <c r="AL34189" s="104"/>
      <c r="AO34189" s="104"/>
      <c r="AP34189" s="104"/>
    </row>
    <row r="34190" spans="21:42" ht="15" customHeight="1" x14ac:dyDescent="0.25">
      <c r="U34190" s="104"/>
      <c r="AB34190" s="104"/>
      <c r="AC34190" s="104"/>
      <c r="AF34190" s="104"/>
      <c r="AG34190" s="104"/>
      <c r="AK34190" s="104"/>
      <c r="AL34190" s="104"/>
      <c r="AO34190" s="104"/>
      <c r="AP34190" s="104"/>
    </row>
    <row r="34191" spans="21:42" ht="15" customHeight="1" x14ac:dyDescent="0.25">
      <c r="U34191" s="104"/>
      <c r="AB34191" s="104"/>
      <c r="AC34191" s="104"/>
      <c r="AF34191" s="104"/>
      <c r="AG34191" s="104"/>
      <c r="AK34191" s="104"/>
      <c r="AL34191" s="104"/>
      <c r="AO34191" s="104"/>
      <c r="AP34191" s="104"/>
    </row>
    <row r="34192" spans="21:42" ht="15" customHeight="1" x14ac:dyDescent="0.25">
      <c r="U34192" s="104"/>
      <c r="AB34192" s="104"/>
      <c r="AC34192" s="104"/>
      <c r="AF34192" s="104"/>
      <c r="AG34192" s="104"/>
      <c r="AK34192" s="104"/>
      <c r="AL34192" s="104"/>
      <c r="AO34192" s="104"/>
      <c r="AP34192" s="104"/>
    </row>
    <row r="34193" spans="21:42" ht="15" customHeight="1" x14ac:dyDescent="0.25">
      <c r="U34193" s="104"/>
      <c r="AB34193" s="104"/>
      <c r="AC34193" s="104"/>
      <c r="AF34193" s="104"/>
      <c r="AG34193" s="104"/>
      <c r="AK34193" s="104"/>
      <c r="AL34193" s="104"/>
      <c r="AO34193" s="104"/>
      <c r="AP34193" s="104"/>
    </row>
    <row r="34194" spans="21:42" ht="15" customHeight="1" x14ac:dyDescent="0.25">
      <c r="U34194" s="104"/>
      <c r="AB34194" s="104"/>
      <c r="AC34194" s="104"/>
      <c r="AF34194" s="104"/>
      <c r="AG34194" s="104"/>
      <c r="AK34194" s="104"/>
      <c r="AL34194" s="104"/>
      <c r="AO34194" s="104"/>
      <c r="AP34194" s="104"/>
    </row>
    <row r="34195" spans="21:42" ht="15" customHeight="1" x14ac:dyDescent="0.25">
      <c r="U34195" s="104"/>
      <c r="AB34195" s="104"/>
      <c r="AC34195" s="104"/>
      <c r="AF34195" s="104"/>
      <c r="AG34195" s="104"/>
      <c r="AK34195" s="104"/>
      <c r="AL34195" s="104"/>
      <c r="AO34195" s="104"/>
      <c r="AP34195" s="104"/>
    </row>
    <row r="34196" spans="21:42" ht="15" customHeight="1" x14ac:dyDescent="0.25">
      <c r="U34196" s="104"/>
      <c r="AB34196" s="104"/>
      <c r="AC34196" s="104"/>
      <c r="AF34196" s="104"/>
      <c r="AG34196" s="104"/>
      <c r="AK34196" s="104"/>
      <c r="AL34196" s="104"/>
      <c r="AO34196" s="104"/>
      <c r="AP34196" s="104"/>
    </row>
    <row r="34197" spans="21:42" ht="15" customHeight="1" x14ac:dyDescent="0.25">
      <c r="U34197" s="104"/>
      <c r="AB34197" s="104"/>
      <c r="AC34197" s="104"/>
      <c r="AF34197" s="104"/>
      <c r="AG34197" s="104"/>
      <c r="AK34197" s="104"/>
      <c r="AL34197" s="104"/>
      <c r="AO34197" s="104"/>
      <c r="AP34197" s="104"/>
    </row>
    <row r="34198" spans="21:42" ht="15" customHeight="1" x14ac:dyDescent="0.25">
      <c r="U34198" s="104"/>
      <c r="AB34198" s="104"/>
      <c r="AC34198" s="104"/>
      <c r="AF34198" s="104"/>
      <c r="AG34198" s="104"/>
      <c r="AK34198" s="104"/>
      <c r="AL34198" s="104"/>
      <c r="AO34198" s="104"/>
      <c r="AP34198" s="104"/>
    </row>
    <row r="34199" spans="21:42" ht="15" customHeight="1" x14ac:dyDescent="0.25">
      <c r="U34199" s="104"/>
      <c r="AB34199" s="104"/>
      <c r="AC34199" s="104"/>
      <c r="AF34199" s="104"/>
      <c r="AG34199" s="104"/>
      <c r="AK34199" s="104"/>
      <c r="AL34199" s="104"/>
      <c r="AO34199" s="104"/>
      <c r="AP34199" s="104"/>
    </row>
    <row r="34200" spans="21:42" ht="15" customHeight="1" x14ac:dyDescent="0.25">
      <c r="U34200" s="104"/>
      <c r="AB34200" s="104"/>
      <c r="AC34200" s="104"/>
      <c r="AF34200" s="104"/>
      <c r="AG34200" s="104"/>
      <c r="AK34200" s="104"/>
      <c r="AL34200" s="104"/>
      <c r="AO34200" s="104"/>
      <c r="AP34200" s="104"/>
    </row>
    <row r="34201" spans="21:42" ht="15" customHeight="1" x14ac:dyDescent="0.25">
      <c r="U34201" s="104"/>
      <c r="AB34201" s="104"/>
      <c r="AC34201" s="104"/>
      <c r="AF34201" s="104"/>
      <c r="AG34201" s="104"/>
      <c r="AK34201" s="104"/>
      <c r="AL34201" s="104"/>
      <c r="AO34201" s="104"/>
      <c r="AP34201" s="104"/>
    </row>
    <row r="34202" spans="21:42" ht="15" customHeight="1" x14ac:dyDescent="0.25">
      <c r="U34202" s="104"/>
      <c r="AB34202" s="104"/>
      <c r="AC34202" s="104"/>
      <c r="AF34202" s="104"/>
      <c r="AG34202" s="104"/>
      <c r="AK34202" s="104"/>
      <c r="AL34202" s="104"/>
      <c r="AO34202" s="104"/>
      <c r="AP34202" s="104"/>
    </row>
    <row r="34203" spans="21:42" ht="15" customHeight="1" x14ac:dyDescent="0.25">
      <c r="U34203" s="104"/>
      <c r="AB34203" s="104"/>
      <c r="AC34203" s="104"/>
      <c r="AF34203" s="104"/>
      <c r="AG34203" s="104"/>
      <c r="AK34203" s="104"/>
      <c r="AL34203" s="104"/>
      <c r="AO34203" s="104"/>
      <c r="AP34203" s="104"/>
    </row>
    <row r="34204" spans="21:42" ht="15" customHeight="1" x14ac:dyDescent="0.25">
      <c r="U34204" s="104"/>
      <c r="AB34204" s="104"/>
      <c r="AC34204" s="104"/>
      <c r="AF34204" s="104"/>
      <c r="AG34204" s="104"/>
      <c r="AK34204" s="104"/>
      <c r="AL34204" s="104"/>
      <c r="AO34204" s="104"/>
      <c r="AP34204" s="104"/>
    </row>
    <row r="34205" spans="21:42" ht="15" customHeight="1" x14ac:dyDescent="0.25">
      <c r="U34205" s="104"/>
      <c r="AB34205" s="104"/>
      <c r="AC34205" s="104"/>
      <c r="AF34205" s="104"/>
      <c r="AG34205" s="104"/>
      <c r="AK34205" s="104"/>
      <c r="AL34205" s="104"/>
      <c r="AO34205" s="104"/>
      <c r="AP34205" s="104"/>
    </row>
    <row r="34206" spans="21:42" ht="15" customHeight="1" x14ac:dyDescent="0.25">
      <c r="U34206" s="104"/>
      <c r="AB34206" s="104"/>
      <c r="AC34206" s="104"/>
      <c r="AF34206" s="104"/>
      <c r="AG34206" s="104"/>
      <c r="AK34206" s="104"/>
      <c r="AL34206" s="104"/>
      <c r="AO34206" s="104"/>
      <c r="AP34206" s="104"/>
    </row>
    <row r="34207" spans="21:42" ht="15" customHeight="1" x14ac:dyDescent="0.25">
      <c r="U34207" s="104"/>
      <c r="AB34207" s="104"/>
      <c r="AC34207" s="104"/>
      <c r="AF34207" s="104"/>
      <c r="AG34207" s="104"/>
      <c r="AK34207" s="104"/>
      <c r="AL34207" s="104"/>
      <c r="AO34207" s="104"/>
      <c r="AP34207" s="104"/>
    </row>
    <row r="34208" spans="21:42" ht="15" customHeight="1" x14ac:dyDescent="0.25">
      <c r="U34208" s="104"/>
      <c r="AB34208" s="104"/>
      <c r="AC34208" s="104"/>
      <c r="AF34208" s="104"/>
      <c r="AG34208" s="104"/>
      <c r="AK34208" s="104"/>
      <c r="AL34208" s="104"/>
      <c r="AO34208" s="104"/>
      <c r="AP34208" s="104"/>
    </row>
    <row r="34209" spans="21:42" ht="15" customHeight="1" x14ac:dyDescent="0.25">
      <c r="U34209" s="104"/>
      <c r="AB34209" s="104"/>
      <c r="AC34209" s="104"/>
      <c r="AF34209" s="104"/>
      <c r="AG34209" s="104"/>
      <c r="AK34209" s="104"/>
      <c r="AL34209" s="104"/>
      <c r="AO34209" s="104"/>
      <c r="AP34209" s="104"/>
    </row>
    <row r="34210" spans="21:42" ht="15" customHeight="1" x14ac:dyDescent="0.25">
      <c r="U34210" s="104"/>
      <c r="AB34210" s="104"/>
      <c r="AC34210" s="104"/>
      <c r="AF34210" s="104"/>
      <c r="AG34210" s="104"/>
      <c r="AK34210" s="104"/>
      <c r="AL34210" s="104"/>
      <c r="AO34210" s="104"/>
      <c r="AP34210" s="104"/>
    </row>
    <row r="34211" spans="21:42" ht="15" customHeight="1" x14ac:dyDescent="0.25">
      <c r="U34211" s="104"/>
      <c r="AB34211" s="104"/>
      <c r="AC34211" s="104"/>
      <c r="AF34211" s="104"/>
      <c r="AG34211" s="104"/>
      <c r="AK34211" s="104"/>
      <c r="AL34211" s="104"/>
      <c r="AO34211" s="104"/>
      <c r="AP34211" s="104"/>
    </row>
    <row r="34212" spans="21:42" ht="15" customHeight="1" x14ac:dyDescent="0.25">
      <c r="U34212" s="104"/>
      <c r="AB34212" s="104"/>
      <c r="AC34212" s="104"/>
      <c r="AF34212" s="104"/>
      <c r="AG34212" s="104"/>
      <c r="AK34212" s="104"/>
      <c r="AL34212" s="104"/>
      <c r="AO34212" s="104"/>
      <c r="AP34212" s="104"/>
    </row>
    <row r="34213" spans="21:42" ht="15" customHeight="1" x14ac:dyDescent="0.25">
      <c r="U34213" s="104"/>
      <c r="AB34213" s="104"/>
      <c r="AC34213" s="104"/>
      <c r="AF34213" s="104"/>
      <c r="AG34213" s="104"/>
      <c r="AK34213" s="104"/>
      <c r="AL34213" s="104"/>
      <c r="AO34213" s="104"/>
      <c r="AP34213" s="104"/>
    </row>
    <row r="34214" spans="21:42" ht="15" customHeight="1" x14ac:dyDescent="0.25">
      <c r="U34214" s="104"/>
      <c r="AB34214" s="104"/>
      <c r="AC34214" s="104"/>
      <c r="AF34214" s="104"/>
      <c r="AG34214" s="104"/>
      <c r="AK34214" s="104"/>
      <c r="AL34214" s="104"/>
      <c r="AO34214" s="104"/>
      <c r="AP34214" s="104"/>
    </row>
    <row r="34215" spans="21:42" ht="15" customHeight="1" x14ac:dyDescent="0.25">
      <c r="U34215" s="104"/>
      <c r="AB34215" s="104"/>
      <c r="AC34215" s="104"/>
      <c r="AF34215" s="104"/>
      <c r="AG34215" s="104"/>
      <c r="AK34215" s="104"/>
      <c r="AL34215" s="104"/>
      <c r="AO34215" s="104"/>
      <c r="AP34215" s="104"/>
    </row>
    <row r="34216" spans="21:42" ht="15" customHeight="1" x14ac:dyDescent="0.25">
      <c r="U34216" s="104"/>
      <c r="AB34216" s="104"/>
      <c r="AC34216" s="104"/>
      <c r="AF34216" s="104"/>
      <c r="AG34216" s="104"/>
      <c r="AK34216" s="104"/>
      <c r="AL34216" s="104"/>
      <c r="AO34216" s="104"/>
      <c r="AP34216" s="104"/>
    </row>
    <row r="34217" spans="21:42" ht="15" customHeight="1" x14ac:dyDescent="0.25">
      <c r="U34217" s="104"/>
      <c r="AB34217" s="104"/>
      <c r="AC34217" s="104"/>
      <c r="AF34217" s="104"/>
      <c r="AG34217" s="104"/>
      <c r="AK34217" s="104"/>
      <c r="AL34217" s="104"/>
      <c r="AO34217" s="104"/>
      <c r="AP34217" s="104"/>
    </row>
    <row r="34218" spans="21:42" ht="15" customHeight="1" x14ac:dyDescent="0.25">
      <c r="U34218" s="104"/>
      <c r="AB34218" s="104"/>
      <c r="AC34218" s="104"/>
      <c r="AF34218" s="104"/>
      <c r="AG34218" s="104"/>
      <c r="AK34218" s="104"/>
      <c r="AL34218" s="104"/>
      <c r="AO34218" s="104"/>
      <c r="AP34218" s="104"/>
    </row>
    <row r="34219" spans="21:42" ht="15" customHeight="1" x14ac:dyDescent="0.25">
      <c r="U34219" s="104"/>
      <c r="AB34219" s="104"/>
      <c r="AC34219" s="104"/>
      <c r="AF34219" s="104"/>
      <c r="AG34219" s="104"/>
      <c r="AK34219" s="104"/>
      <c r="AL34219" s="104"/>
      <c r="AO34219" s="104"/>
      <c r="AP34219" s="104"/>
    </row>
    <row r="34220" spans="21:42" ht="15" customHeight="1" x14ac:dyDescent="0.25">
      <c r="U34220" s="104"/>
      <c r="AB34220" s="104"/>
      <c r="AC34220" s="104"/>
      <c r="AF34220" s="104"/>
      <c r="AG34220" s="104"/>
      <c r="AK34220" s="104"/>
      <c r="AL34220" s="104"/>
      <c r="AO34220" s="104"/>
      <c r="AP34220" s="104"/>
    </row>
    <row r="34221" spans="21:42" ht="15" customHeight="1" x14ac:dyDescent="0.25">
      <c r="U34221" s="104"/>
      <c r="AB34221" s="104"/>
      <c r="AC34221" s="104"/>
      <c r="AF34221" s="104"/>
      <c r="AG34221" s="104"/>
      <c r="AK34221" s="104"/>
      <c r="AL34221" s="104"/>
      <c r="AO34221" s="104"/>
      <c r="AP34221" s="104"/>
    </row>
    <row r="34222" spans="21:42" ht="15" customHeight="1" x14ac:dyDescent="0.25">
      <c r="U34222" s="104"/>
      <c r="AB34222" s="104"/>
      <c r="AC34222" s="104"/>
      <c r="AF34222" s="104"/>
      <c r="AG34222" s="104"/>
      <c r="AK34222" s="104"/>
      <c r="AL34222" s="104"/>
      <c r="AO34222" s="104"/>
      <c r="AP34222" s="104"/>
    </row>
    <row r="34223" spans="21:42" ht="15" customHeight="1" x14ac:dyDescent="0.25">
      <c r="U34223" s="104"/>
      <c r="AB34223" s="104"/>
      <c r="AC34223" s="104"/>
      <c r="AF34223" s="104"/>
      <c r="AG34223" s="104"/>
      <c r="AK34223" s="104"/>
      <c r="AL34223" s="104"/>
      <c r="AO34223" s="104"/>
      <c r="AP34223" s="104"/>
    </row>
    <row r="34224" spans="21:42" ht="15" customHeight="1" x14ac:dyDescent="0.25">
      <c r="U34224" s="104"/>
      <c r="AB34224" s="104"/>
      <c r="AC34224" s="104"/>
      <c r="AF34224" s="104"/>
      <c r="AG34224" s="104"/>
      <c r="AK34224" s="104"/>
      <c r="AL34224" s="104"/>
      <c r="AO34224" s="104"/>
      <c r="AP34224" s="104"/>
    </row>
    <row r="34225" spans="21:42" ht="15" customHeight="1" x14ac:dyDescent="0.25">
      <c r="U34225" s="104"/>
      <c r="AB34225" s="104"/>
      <c r="AC34225" s="104"/>
      <c r="AF34225" s="104"/>
      <c r="AG34225" s="104"/>
      <c r="AK34225" s="104"/>
      <c r="AL34225" s="104"/>
      <c r="AO34225" s="104"/>
      <c r="AP34225" s="104"/>
    </row>
    <row r="34226" spans="21:42" ht="15" customHeight="1" x14ac:dyDescent="0.25">
      <c r="U34226" s="104"/>
      <c r="AB34226" s="104"/>
      <c r="AC34226" s="104"/>
      <c r="AF34226" s="104"/>
      <c r="AG34226" s="104"/>
      <c r="AK34226" s="104"/>
      <c r="AL34226" s="104"/>
      <c r="AO34226" s="104"/>
      <c r="AP34226" s="104"/>
    </row>
    <row r="34227" spans="21:42" ht="15" customHeight="1" x14ac:dyDescent="0.25">
      <c r="U34227" s="104"/>
      <c r="AB34227" s="104"/>
      <c r="AC34227" s="104"/>
      <c r="AF34227" s="104"/>
      <c r="AG34227" s="104"/>
      <c r="AK34227" s="104"/>
      <c r="AL34227" s="104"/>
      <c r="AO34227" s="104"/>
      <c r="AP34227" s="104"/>
    </row>
    <row r="34228" spans="21:42" ht="15" customHeight="1" x14ac:dyDescent="0.25">
      <c r="U34228" s="104"/>
      <c r="AB34228" s="104"/>
      <c r="AC34228" s="104"/>
      <c r="AF34228" s="104"/>
      <c r="AG34228" s="104"/>
      <c r="AK34228" s="104"/>
      <c r="AL34228" s="104"/>
      <c r="AO34228" s="104"/>
      <c r="AP34228" s="104"/>
    </row>
    <row r="34229" spans="21:42" ht="15" customHeight="1" x14ac:dyDescent="0.25">
      <c r="U34229" s="104"/>
      <c r="AB34229" s="104"/>
      <c r="AC34229" s="104"/>
      <c r="AF34229" s="104"/>
      <c r="AG34229" s="104"/>
      <c r="AK34229" s="104"/>
      <c r="AL34229" s="104"/>
      <c r="AO34229" s="104"/>
      <c r="AP34229" s="104"/>
    </row>
    <row r="34230" spans="21:42" ht="15" customHeight="1" x14ac:dyDescent="0.25">
      <c r="U34230" s="104"/>
      <c r="AB34230" s="104"/>
      <c r="AC34230" s="104"/>
      <c r="AF34230" s="104"/>
      <c r="AG34230" s="104"/>
      <c r="AK34230" s="104"/>
      <c r="AL34230" s="104"/>
      <c r="AO34230" s="104"/>
      <c r="AP34230" s="104"/>
    </row>
    <row r="34231" spans="21:42" ht="15" customHeight="1" x14ac:dyDescent="0.25">
      <c r="U34231" s="104"/>
      <c r="AB34231" s="104"/>
      <c r="AC34231" s="104"/>
      <c r="AF34231" s="104"/>
      <c r="AG34231" s="104"/>
      <c r="AK34231" s="104"/>
      <c r="AL34231" s="104"/>
      <c r="AO34231" s="104"/>
      <c r="AP34231" s="104"/>
    </row>
    <row r="34232" spans="21:42" ht="15" customHeight="1" x14ac:dyDescent="0.25">
      <c r="U34232" s="104"/>
      <c r="AB34232" s="104"/>
      <c r="AC34232" s="104"/>
      <c r="AF34232" s="104"/>
      <c r="AG34232" s="104"/>
      <c r="AK34232" s="104"/>
      <c r="AL34232" s="104"/>
      <c r="AO34232" s="104"/>
      <c r="AP34232" s="104"/>
    </row>
    <row r="34233" spans="21:42" ht="15" customHeight="1" x14ac:dyDescent="0.25">
      <c r="U34233" s="104"/>
      <c r="AB34233" s="104"/>
      <c r="AC34233" s="104"/>
      <c r="AF34233" s="104"/>
      <c r="AG34233" s="104"/>
      <c r="AK34233" s="104"/>
      <c r="AL34233" s="104"/>
      <c r="AO34233" s="104"/>
      <c r="AP34233" s="104"/>
    </row>
    <row r="34234" spans="21:42" ht="15" customHeight="1" x14ac:dyDescent="0.25">
      <c r="U34234" s="104"/>
      <c r="AB34234" s="104"/>
      <c r="AC34234" s="104"/>
      <c r="AF34234" s="104"/>
      <c r="AG34234" s="104"/>
      <c r="AK34234" s="104"/>
      <c r="AL34234" s="104"/>
      <c r="AO34234" s="104"/>
      <c r="AP34234" s="104"/>
    </row>
    <row r="34235" spans="21:42" ht="15" customHeight="1" x14ac:dyDescent="0.25">
      <c r="U34235" s="104"/>
      <c r="AB34235" s="104"/>
      <c r="AC34235" s="104"/>
      <c r="AF34235" s="104"/>
      <c r="AG34235" s="104"/>
      <c r="AK34235" s="104"/>
      <c r="AL34235" s="104"/>
      <c r="AO34235" s="104"/>
      <c r="AP34235" s="104"/>
    </row>
    <row r="34236" spans="21:42" ht="15" customHeight="1" x14ac:dyDescent="0.25">
      <c r="U34236" s="104"/>
      <c r="AB34236" s="104"/>
      <c r="AC34236" s="104"/>
      <c r="AF34236" s="104"/>
      <c r="AG34236" s="104"/>
      <c r="AK34236" s="104"/>
      <c r="AL34236" s="104"/>
      <c r="AO34236" s="104"/>
      <c r="AP34236" s="104"/>
    </row>
    <row r="34237" spans="21:42" ht="15" customHeight="1" x14ac:dyDescent="0.25">
      <c r="U34237" s="104"/>
      <c r="AB34237" s="104"/>
      <c r="AC34237" s="104"/>
      <c r="AF34237" s="104"/>
      <c r="AG34237" s="104"/>
      <c r="AK34237" s="104"/>
      <c r="AL34237" s="104"/>
      <c r="AO34237" s="104"/>
      <c r="AP34237" s="104"/>
    </row>
    <row r="34238" spans="21:42" ht="15" customHeight="1" x14ac:dyDescent="0.25">
      <c r="U34238" s="104"/>
      <c r="AB34238" s="104"/>
      <c r="AC34238" s="104"/>
      <c r="AF34238" s="104"/>
      <c r="AG34238" s="104"/>
      <c r="AK34238" s="104"/>
      <c r="AL34238" s="104"/>
      <c r="AO34238" s="104"/>
      <c r="AP34238" s="104"/>
    </row>
    <row r="34239" spans="21:42" ht="15" customHeight="1" x14ac:dyDescent="0.25">
      <c r="U34239" s="104"/>
      <c r="AB34239" s="104"/>
      <c r="AC34239" s="104"/>
      <c r="AF34239" s="104"/>
      <c r="AG34239" s="104"/>
      <c r="AK34239" s="104"/>
      <c r="AL34239" s="104"/>
      <c r="AO34239" s="104"/>
      <c r="AP34239" s="104"/>
    </row>
    <row r="34240" spans="21:42" ht="15" customHeight="1" x14ac:dyDescent="0.25">
      <c r="U34240" s="104"/>
      <c r="AB34240" s="104"/>
      <c r="AC34240" s="104"/>
      <c r="AF34240" s="104"/>
      <c r="AG34240" s="104"/>
      <c r="AK34240" s="104"/>
      <c r="AL34240" s="104"/>
      <c r="AO34240" s="104"/>
      <c r="AP34240" s="104"/>
    </row>
    <row r="34241" spans="21:42" ht="15" customHeight="1" x14ac:dyDescent="0.25">
      <c r="U34241" s="104"/>
      <c r="AB34241" s="104"/>
      <c r="AC34241" s="104"/>
      <c r="AF34241" s="104"/>
      <c r="AG34241" s="104"/>
      <c r="AK34241" s="104"/>
      <c r="AL34241" s="104"/>
      <c r="AO34241" s="104"/>
      <c r="AP34241" s="104"/>
    </row>
    <row r="34242" spans="21:42" ht="15" customHeight="1" x14ac:dyDescent="0.25">
      <c r="U34242" s="104"/>
      <c r="AB34242" s="104"/>
      <c r="AC34242" s="104"/>
      <c r="AF34242" s="104"/>
      <c r="AG34242" s="104"/>
      <c r="AK34242" s="104"/>
      <c r="AL34242" s="104"/>
      <c r="AO34242" s="104"/>
      <c r="AP34242" s="104"/>
    </row>
    <row r="34243" spans="21:42" ht="15" customHeight="1" x14ac:dyDescent="0.25">
      <c r="U34243" s="104"/>
      <c r="AB34243" s="104"/>
      <c r="AC34243" s="104"/>
      <c r="AF34243" s="104"/>
      <c r="AG34243" s="104"/>
      <c r="AK34243" s="104"/>
      <c r="AL34243" s="104"/>
      <c r="AO34243" s="104"/>
      <c r="AP34243" s="104"/>
    </row>
    <row r="34244" spans="21:42" ht="15" customHeight="1" x14ac:dyDescent="0.25">
      <c r="U34244" s="104"/>
      <c r="AB34244" s="104"/>
      <c r="AC34244" s="104"/>
      <c r="AF34244" s="104"/>
      <c r="AG34244" s="104"/>
      <c r="AK34244" s="104"/>
      <c r="AL34244" s="104"/>
      <c r="AO34244" s="104"/>
      <c r="AP34244" s="104"/>
    </row>
    <row r="34245" spans="21:42" ht="15" customHeight="1" x14ac:dyDescent="0.25">
      <c r="U34245" s="104"/>
      <c r="AB34245" s="104"/>
      <c r="AC34245" s="104"/>
      <c r="AF34245" s="104"/>
      <c r="AG34245" s="104"/>
      <c r="AK34245" s="104"/>
      <c r="AL34245" s="104"/>
      <c r="AO34245" s="104"/>
      <c r="AP34245" s="104"/>
    </row>
    <row r="34246" spans="21:42" ht="15" customHeight="1" x14ac:dyDescent="0.25">
      <c r="U34246" s="104"/>
      <c r="AB34246" s="104"/>
      <c r="AC34246" s="104"/>
      <c r="AF34246" s="104"/>
      <c r="AG34246" s="104"/>
      <c r="AK34246" s="104"/>
      <c r="AL34246" s="104"/>
      <c r="AO34246" s="104"/>
      <c r="AP34246" s="104"/>
    </row>
    <row r="34247" spans="21:42" ht="15" customHeight="1" x14ac:dyDescent="0.25">
      <c r="U34247" s="104"/>
      <c r="AB34247" s="104"/>
      <c r="AC34247" s="104"/>
      <c r="AF34247" s="104"/>
      <c r="AG34247" s="104"/>
      <c r="AK34247" s="104"/>
      <c r="AL34247" s="104"/>
      <c r="AO34247" s="104"/>
      <c r="AP34247" s="104"/>
    </row>
    <row r="34248" spans="21:42" ht="15" customHeight="1" x14ac:dyDescent="0.25">
      <c r="U34248" s="104"/>
      <c r="AB34248" s="104"/>
      <c r="AC34248" s="104"/>
      <c r="AF34248" s="104"/>
      <c r="AG34248" s="104"/>
      <c r="AK34248" s="104"/>
      <c r="AL34248" s="104"/>
      <c r="AO34248" s="104"/>
      <c r="AP34248" s="104"/>
    </row>
    <row r="34249" spans="21:42" ht="15" customHeight="1" x14ac:dyDescent="0.25">
      <c r="U34249" s="104"/>
      <c r="AB34249" s="104"/>
      <c r="AC34249" s="104"/>
      <c r="AF34249" s="104"/>
      <c r="AG34249" s="104"/>
      <c r="AK34249" s="104"/>
      <c r="AL34249" s="104"/>
      <c r="AO34249" s="104"/>
      <c r="AP34249" s="104"/>
    </row>
    <row r="34250" spans="21:42" ht="15" customHeight="1" x14ac:dyDescent="0.25">
      <c r="U34250" s="104"/>
      <c r="AB34250" s="104"/>
      <c r="AC34250" s="104"/>
      <c r="AF34250" s="104"/>
      <c r="AG34250" s="104"/>
      <c r="AK34250" s="104"/>
      <c r="AL34250" s="104"/>
      <c r="AO34250" s="104"/>
      <c r="AP34250" s="104"/>
    </row>
    <row r="34251" spans="21:42" ht="15" customHeight="1" x14ac:dyDescent="0.25">
      <c r="U34251" s="104"/>
      <c r="AB34251" s="104"/>
      <c r="AC34251" s="104"/>
      <c r="AF34251" s="104"/>
      <c r="AG34251" s="104"/>
      <c r="AK34251" s="104"/>
      <c r="AL34251" s="104"/>
      <c r="AO34251" s="104"/>
      <c r="AP34251" s="104"/>
    </row>
    <row r="34252" spans="21:42" ht="15" customHeight="1" x14ac:dyDescent="0.25">
      <c r="U34252" s="104"/>
      <c r="AB34252" s="104"/>
      <c r="AC34252" s="104"/>
      <c r="AF34252" s="104"/>
      <c r="AG34252" s="104"/>
      <c r="AK34252" s="104"/>
      <c r="AL34252" s="104"/>
      <c r="AO34252" s="104"/>
      <c r="AP34252" s="104"/>
    </row>
    <row r="34253" spans="21:42" ht="15" customHeight="1" x14ac:dyDescent="0.25">
      <c r="U34253" s="104"/>
      <c r="AB34253" s="104"/>
      <c r="AC34253" s="104"/>
      <c r="AF34253" s="104"/>
      <c r="AG34253" s="104"/>
      <c r="AK34253" s="104"/>
      <c r="AL34253" s="104"/>
      <c r="AO34253" s="104"/>
      <c r="AP34253" s="104"/>
    </row>
    <row r="34254" spans="21:42" ht="15" customHeight="1" x14ac:dyDescent="0.25">
      <c r="U34254" s="104"/>
      <c r="AB34254" s="104"/>
      <c r="AC34254" s="104"/>
      <c r="AF34254" s="104"/>
      <c r="AG34254" s="104"/>
      <c r="AK34254" s="104"/>
      <c r="AL34254" s="104"/>
      <c r="AO34254" s="104"/>
      <c r="AP34254" s="104"/>
    </row>
    <row r="34255" spans="21:42" ht="15" customHeight="1" x14ac:dyDescent="0.25">
      <c r="U34255" s="104"/>
      <c r="AB34255" s="104"/>
      <c r="AC34255" s="104"/>
      <c r="AF34255" s="104"/>
      <c r="AG34255" s="104"/>
      <c r="AK34255" s="104"/>
      <c r="AL34255" s="104"/>
      <c r="AO34255" s="104"/>
      <c r="AP34255" s="104"/>
    </row>
    <row r="34256" spans="21:42" ht="15" customHeight="1" x14ac:dyDescent="0.25">
      <c r="U34256" s="104"/>
      <c r="AB34256" s="104"/>
      <c r="AC34256" s="104"/>
      <c r="AF34256" s="104"/>
      <c r="AG34256" s="104"/>
      <c r="AK34256" s="104"/>
      <c r="AL34256" s="104"/>
      <c r="AO34256" s="104"/>
      <c r="AP34256" s="104"/>
    </row>
    <row r="34257" spans="21:42" ht="15" customHeight="1" x14ac:dyDescent="0.25">
      <c r="U34257" s="104"/>
      <c r="AB34257" s="104"/>
      <c r="AC34257" s="104"/>
      <c r="AF34257" s="104"/>
      <c r="AG34257" s="104"/>
      <c r="AK34257" s="104"/>
      <c r="AL34257" s="104"/>
      <c r="AO34257" s="104"/>
      <c r="AP34257" s="104"/>
    </row>
    <row r="34258" spans="21:42" ht="15" customHeight="1" x14ac:dyDescent="0.25">
      <c r="U34258" s="104"/>
      <c r="AB34258" s="104"/>
      <c r="AC34258" s="104"/>
      <c r="AF34258" s="104"/>
      <c r="AG34258" s="104"/>
      <c r="AK34258" s="104"/>
      <c r="AL34258" s="104"/>
      <c r="AO34258" s="104"/>
      <c r="AP34258" s="104"/>
    </row>
    <row r="34259" spans="21:42" ht="15" customHeight="1" x14ac:dyDescent="0.25">
      <c r="U34259" s="104"/>
      <c r="AB34259" s="104"/>
      <c r="AC34259" s="104"/>
      <c r="AF34259" s="104"/>
      <c r="AG34259" s="104"/>
      <c r="AK34259" s="104"/>
      <c r="AL34259" s="104"/>
      <c r="AO34259" s="104"/>
      <c r="AP34259" s="104"/>
    </row>
    <row r="34260" spans="21:42" ht="15" customHeight="1" x14ac:dyDescent="0.25">
      <c r="U34260" s="104"/>
      <c r="AB34260" s="104"/>
      <c r="AC34260" s="104"/>
      <c r="AF34260" s="104"/>
      <c r="AG34260" s="104"/>
      <c r="AK34260" s="104"/>
      <c r="AL34260" s="104"/>
      <c r="AO34260" s="104"/>
      <c r="AP34260" s="104"/>
    </row>
    <row r="34261" spans="21:42" ht="15" customHeight="1" x14ac:dyDescent="0.25">
      <c r="U34261" s="104"/>
      <c r="AB34261" s="104"/>
      <c r="AC34261" s="104"/>
      <c r="AF34261" s="104"/>
      <c r="AG34261" s="104"/>
      <c r="AK34261" s="104"/>
      <c r="AL34261" s="104"/>
      <c r="AO34261" s="104"/>
      <c r="AP34261" s="104"/>
    </row>
    <row r="34262" spans="21:42" ht="15" customHeight="1" x14ac:dyDescent="0.25">
      <c r="U34262" s="104"/>
      <c r="AB34262" s="104"/>
      <c r="AC34262" s="104"/>
      <c r="AF34262" s="104"/>
      <c r="AG34262" s="104"/>
      <c r="AK34262" s="104"/>
      <c r="AL34262" s="104"/>
      <c r="AO34262" s="104"/>
      <c r="AP34262" s="104"/>
    </row>
    <row r="34263" spans="21:42" ht="15" customHeight="1" x14ac:dyDescent="0.25">
      <c r="U34263" s="104"/>
      <c r="AB34263" s="104"/>
      <c r="AC34263" s="104"/>
      <c r="AF34263" s="104"/>
      <c r="AG34263" s="104"/>
      <c r="AK34263" s="104"/>
      <c r="AL34263" s="104"/>
      <c r="AO34263" s="104"/>
      <c r="AP34263" s="104"/>
    </row>
    <row r="34264" spans="21:42" ht="15" customHeight="1" x14ac:dyDescent="0.25">
      <c r="U34264" s="104"/>
      <c r="AB34264" s="104"/>
      <c r="AC34264" s="104"/>
      <c r="AF34264" s="104"/>
      <c r="AG34264" s="104"/>
      <c r="AK34264" s="104"/>
      <c r="AL34264" s="104"/>
      <c r="AO34264" s="104"/>
      <c r="AP34264" s="104"/>
    </row>
    <row r="34265" spans="21:42" ht="15" customHeight="1" x14ac:dyDescent="0.25">
      <c r="U34265" s="104"/>
      <c r="AB34265" s="104"/>
      <c r="AC34265" s="104"/>
      <c r="AF34265" s="104"/>
      <c r="AG34265" s="104"/>
      <c r="AK34265" s="104"/>
      <c r="AL34265" s="104"/>
      <c r="AO34265" s="104"/>
      <c r="AP34265" s="104"/>
    </row>
    <row r="34266" spans="21:42" ht="15" customHeight="1" x14ac:dyDescent="0.25">
      <c r="U34266" s="104"/>
      <c r="AB34266" s="104"/>
      <c r="AC34266" s="104"/>
      <c r="AF34266" s="104"/>
      <c r="AG34266" s="104"/>
      <c r="AK34266" s="104"/>
      <c r="AL34266" s="104"/>
      <c r="AO34266" s="104"/>
      <c r="AP34266" s="104"/>
    </row>
    <row r="34267" spans="21:42" ht="15" customHeight="1" x14ac:dyDescent="0.25">
      <c r="U34267" s="104"/>
      <c r="AB34267" s="104"/>
      <c r="AC34267" s="104"/>
      <c r="AF34267" s="104"/>
      <c r="AG34267" s="104"/>
      <c r="AK34267" s="104"/>
      <c r="AL34267" s="104"/>
      <c r="AO34267" s="104"/>
      <c r="AP34267" s="104"/>
    </row>
    <row r="34268" spans="21:42" ht="15" customHeight="1" x14ac:dyDescent="0.25">
      <c r="U34268" s="104"/>
      <c r="AB34268" s="104"/>
      <c r="AC34268" s="104"/>
      <c r="AF34268" s="104"/>
      <c r="AG34268" s="104"/>
      <c r="AK34268" s="104"/>
      <c r="AL34268" s="104"/>
      <c r="AO34268" s="104"/>
      <c r="AP34268" s="104"/>
    </row>
    <row r="34269" spans="21:42" ht="15" customHeight="1" x14ac:dyDescent="0.25">
      <c r="U34269" s="104"/>
      <c r="AB34269" s="104"/>
      <c r="AC34269" s="104"/>
      <c r="AF34269" s="104"/>
      <c r="AG34269" s="104"/>
      <c r="AK34269" s="104"/>
      <c r="AL34269" s="104"/>
      <c r="AO34269" s="104"/>
      <c r="AP34269" s="104"/>
    </row>
    <row r="34270" spans="21:42" ht="15" customHeight="1" x14ac:dyDescent="0.25">
      <c r="U34270" s="104"/>
      <c r="AB34270" s="104"/>
      <c r="AC34270" s="104"/>
      <c r="AF34270" s="104"/>
      <c r="AG34270" s="104"/>
      <c r="AK34270" s="104"/>
      <c r="AL34270" s="104"/>
      <c r="AO34270" s="104"/>
      <c r="AP34270" s="104"/>
    </row>
    <row r="34271" spans="21:42" ht="15" customHeight="1" x14ac:dyDescent="0.25">
      <c r="U34271" s="104"/>
      <c r="AB34271" s="104"/>
      <c r="AC34271" s="104"/>
      <c r="AF34271" s="104"/>
      <c r="AG34271" s="104"/>
      <c r="AK34271" s="104"/>
      <c r="AL34271" s="104"/>
      <c r="AO34271" s="104"/>
      <c r="AP34271" s="104"/>
    </row>
    <row r="34272" spans="21:42" ht="15" customHeight="1" x14ac:dyDescent="0.25">
      <c r="U34272" s="104"/>
      <c r="AB34272" s="104"/>
      <c r="AC34272" s="104"/>
      <c r="AF34272" s="104"/>
      <c r="AG34272" s="104"/>
      <c r="AK34272" s="104"/>
      <c r="AL34272" s="104"/>
      <c r="AO34272" s="104"/>
      <c r="AP34272" s="104"/>
    </row>
    <row r="34273" spans="21:42" ht="15" customHeight="1" x14ac:dyDescent="0.25">
      <c r="U34273" s="104"/>
      <c r="AB34273" s="104"/>
      <c r="AC34273" s="104"/>
      <c r="AF34273" s="104"/>
      <c r="AG34273" s="104"/>
      <c r="AK34273" s="104"/>
      <c r="AL34273" s="104"/>
      <c r="AO34273" s="104"/>
      <c r="AP34273" s="104"/>
    </row>
    <row r="34274" spans="21:42" ht="15" customHeight="1" x14ac:dyDescent="0.25">
      <c r="U34274" s="104"/>
      <c r="AB34274" s="104"/>
      <c r="AC34274" s="104"/>
      <c r="AF34274" s="104"/>
      <c r="AG34274" s="104"/>
      <c r="AK34274" s="104"/>
      <c r="AL34274" s="104"/>
      <c r="AO34274" s="104"/>
      <c r="AP34274" s="104"/>
    </row>
    <row r="34275" spans="21:42" ht="15" customHeight="1" x14ac:dyDescent="0.25">
      <c r="U34275" s="104"/>
      <c r="AB34275" s="104"/>
      <c r="AC34275" s="104"/>
      <c r="AF34275" s="104"/>
      <c r="AG34275" s="104"/>
      <c r="AK34275" s="104"/>
      <c r="AL34275" s="104"/>
      <c r="AO34275" s="104"/>
      <c r="AP34275" s="104"/>
    </row>
    <row r="34276" spans="21:42" ht="15" customHeight="1" x14ac:dyDescent="0.25">
      <c r="U34276" s="104"/>
      <c r="AB34276" s="104"/>
      <c r="AC34276" s="104"/>
      <c r="AF34276" s="104"/>
      <c r="AG34276" s="104"/>
      <c r="AK34276" s="104"/>
      <c r="AL34276" s="104"/>
      <c r="AO34276" s="104"/>
      <c r="AP34276" s="104"/>
    </row>
    <row r="34277" spans="21:42" ht="15" customHeight="1" x14ac:dyDescent="0.25">
      <c r="U34277" s="104"/>
      <c r="AB34277" s="104"/>
      <c r="AC34277" s="104"/>
      <c r="AF34277" s="104"/>
      <c r="AG34277" s="104"/>
      <c r="AK34277" s="104"/>
      <c r="AL34277" s="104"/>
      <c r="AO34277" s="104"/>
      <c r="AP34277" s="104"/>
    </row>
    <row r="34278" spans="21:42" ht="15" customHeight="1" x14ac:dyDescent="0.25">
      <c r="U34278" s="104"/>
      <c r="AB34278" s="104"/>
      <c r="AC34278" s="104"/>
      <c r="AF34278" s="104"/>
      <c r="AG34278" s="104"/>
      <c r="AK34278" s="104"/>
      <c r="AL34278" s="104"/>
      <c r="AO34278" s="104"/>
      <c r="AP34278" s="104"/>
    </row>
    <row r="34279" spans="21:42" ht="15" customHeight="1" x14ac:dyDescent="0.25">
      <c r="U34279" s="104"/>
      <c r="AB34279" s="104"/>
      <c r="AC34279" s="104"/>
      <c r="AF34279" s="104"/>
      <c r="AG34279" s="104"/>
      <c r="AK34279" s="104"/>
      <c r="AL34279" s="104"/>
      <c r="AO34279" s="104"/>
      <c r="AP34279" s="104"/>
    </row>
    <row r="34280" spans="21:42" ht="15" customHeight="1" x14ac:dyDescent="0.25">
      <c r="U34280" s="104"/>
      <c r="AB34280" s="104"/>
      <c r="AC34280" s="104"/>
      <c r="AF34280" s="104"/>
      <c r="AG34280" s="104"/>
      <c r="AK34280" s="104"/>
      <c r="AL34280" s="104"/>
      <c r="AO34280" s="104"/>
      <c r="AP34280" s="104"/>
    </row>
    <row r="34281" spans="21:42" ht="15" customHeight="1" x14ac:dyDescent="0.25">
      <c r="U34281" s="104"/>
      <c r="AB34281" s="104"/>
      <c r="AC34281" s="104"/>
      <c r="AF34281" s="104"/>
      <c r="AG34281" s="104"/>
      <c r="AK34281" s="104"/>
      <c r="AL34281" s="104"/>
      <c r="AO34281" s="104"/>
      <c r="AP34281" s="104"/>
    </row>
    <row r="34282" spans="21:42" ht="15" customHeight="1" x14ac:dyDescent="0.25">
      <c r="U34282" s="104"/>
      <c r="AB34282" s="104"/>
      <c r="AC34282" s="104"/>
      <c r="AF34282" s="104"/>
      <c r="AG34282" s="104"/>
      <c r="AK34282" s="104"/>
      <c r="AL34282" s="104"/>
      <c r="AO34282" s="104"/>
      <c r="AP34282" s="104"/>
    </row>
    <row r="34283" spans="21:42" ht="15" customHeight="1" x14ac:dyDescent="0.25">
      <c r="U34283" s="104"/>
      <c r="AB34283" s="104"/>
      <c r="AC34283" s="104"/>
      <c r="AF34283" s="104"/>
      <c r="AG34283" s="104"/>
      <c r="AK34283" s="104"/>
      <c r="AL34283" s="104"/>
      <c r="AO34283" s="104"/>
      <c r="AP34283" s="104"/>
    </row>
    <row r="34284" spans="21:42" ht="15" customHeight="1" x14ac:dyDescent="0.25">
      <c r="U34284" s="104"/>
      <c r="AB34284" s="104"/>
      <c r="AC34284" s="104"/>
      <c r="AF34284" s="104"/>
      <c r="AG34284" s="104"/>
      <c r="AK34284" s="104"/>
      <c r="AL34284" s="104"/>
      <c r="AO34284" s="104"/>
      <c r="AP34284" s="104"/>
    </row>
    <row r="34285" spans="21:42" ht="15" customHeight="1" x14ac:dyDescent="0.25">
      <c r="U34285" s="104"/>
      <c r="AB34285" s="104"/>
      <c r="AC34285" s="104"/>
      <c r="AF34285" s="104"/>
      <c r="AG34285" s="104"/>
      <c r="AK34285" s="104"/>
      <c r="AL34285" s="104"/>
      <c r="AO34285" s="104"/>
      <c r="AP34285" s="104"/>
    </row>
    <row r="34286" spans="21:42" ht="15" customHeight="1" x14ac:dyDescent="0.25">
      <c r="U34286" s="104"/>
      <c r="AB34286" s="104"/>
      <c r="AC34286" s="104"/>
      <c r="AF34286" s="104"/>
      <c r="AG34286" s="104"/>
      <c r="AK34286" s="104"/>
      <c r="AL34286" s="104"/>
      <c r="AO34286" s="104"/>
      <c r="AP34286" s="104"/>
    </row>
    <row r="34287" spans="21:42" ht="15" customHeight="1" x14ac:dyDescent="0.25">
      <c r="U34287" s="104"/>
      <c r="AB34287" s="104"/>
      <c r="AC34287" s="104"/>
      <c r="AF34287" s="104"/>
      <c r="AG34287" s="104"/>
      <c r="AK34287" s="104"/>
      <c r="AL34287" s="104"/>
      <c r="AO34287" s="104"/>
      <c r="AP34287" s="104"/>
    </row>
    <row r="34288" spans="21:42" ht="15" customHeight="1" x14ac:dyDescent="0.25">
      <c r="U34288" s="104"/>
      <c r="AB34288" s="104"/>
      <c r="AC34288" s="104"/>
      <c r="AF34288" s="104"/>
      <c r="AG34288" s="104"/>
      <c r="AK34288" s="104"/>
      <c r="AL34288" s="104"/>
      <c r="AO34288" s="104"/>
      <c r="AP34288" s="104"/>
    </row>
    <row r="34289" spans="21:42" ht="15" customHeight="1" x14ac:dyDescent="0.25">
      <c r="U34289" s="104"/>
      <c r="AB34289" s="104"/>
      <c r="AC34289" s="104"/>
      <c r="AF34289" s="104"/>
      <c r="AG34289" s="104"/>
      <c r="AK34289" s="104"/>
      <c r="AL34289" s="104"/>
      <c r="AO34289" s="104"/>
      <c r="AP34289" s="104"/>
    </row>
    <row r="34290" spans="21:42" ht="15" customHeight="1" x14ac:dyDescent="0.25">
      <c r="U34290" s="104"/>
      <c r="AB34290" s="104"/>
      <c r="AC34290" s="104"/>
      <c r="AF34290" s="104"/>
      <c r="AG34290" s="104"/>
      <c r="AK34290" s="104"/>
      <c r="AL34290" s="104"/>
      <c r="AO34290" s="104"/>
      <c r="AP34290" s="104"/>
    </row>
    <row r="34291" spans="21:42" ht="15" customHeight="1" x14ac:dyDescent="0.25">
      <c r="U34291" s="104"/>
      <c r="AB34291" s="104"/>
      <c r="AC34291" s="104"/>
      <c r="AF34291" s="104"/>
      <c r="AG34291" s="104"/>
      <c r="AK34291" s="104"/>
      <c r="AL34291" s="104"/>
      <c r="AO34291" s="104"/>
      <c r="AP34291" s="104"/>
    </row>
    <row r="34292" spans="21:42" ht="15" customHeight="1" x14ac:dyDescent="0.25">
      <c r="U34292" s="104"/>
      <c r="AB34292" s="104"/>
      <c r="AC34292" s="104"/>
      <c r="AF34292" s="104"/>
      <c r="AG34292" s="104"/>
      <c r="AK34292" s="104"/>
      <c r="AL34292" s="104"/>
      <c r="AO34292" s="104"/>
      <c r="AP34292" s="104"/>
    </row>
    <row r="34293" spans="21:42" ht="15" customHeight="1" x14ac:dyDescent="0.25">
      <c r="U34293" s="104"/>
      <c r="AB34293" s="104"/>
      <c r="AC34293" s="104"/>
      <c r="AF34293" s="104"/>
      <c r="AG34293" s="104"/>
      <c r="AK34293" s="104"/>
      <c r="AL34293" s="104"/>
      <c r="AO34293" s="104"/>
      <c r="AP34293" s="104"/>
    </row>
    <row r="34294" spans="21:42" ht="15" customHeight="1" x14ac:dyDescent="0.25">
      <c r="U34294" s="104"/>
      <c r="AB34294" s="104"/>
      <c r="AC34294" s="104"/>
      <c r="AF34294" s="104"/>
      <c r="AG34294" s="104"/>
      <c r="AK34294" s="104"/>
      <c r="AL34294" s="104"/>
      <c r="AO34294" s="104"/>
      <c r="AP34294" s="104"/>
    </row>
    <row r="34295" spans="21:42" ht="15" customHeight="1" x14ac:dyDescent="0.25">
      <c r="U34295" s="104"/>
      <c r="AB34295" s="104"/>
      <c r="AC34295" s="104"/>
      <c r="AF34295" s="104"/>
      <c r="AG34295" s="104"/>
      <c r="AK34295" s="104"/>
      <c r="AL34295" s="104"/>
      <c r="AO34295" s="104"/>
      <c r="AP34295" s="104"/>
    </row>
    <row r="34296" spans="21:42" ht="15" customHeight="1" x14ac:dyDescent="0.25">
      <c r="U34296" s="104"/>
      <c r="AB34296" s="104"/>
      <c r="AC34296" s="104"/>
      <c r="AF34296" s="104"/>
      <c r="AG34296" s="104"/>
      <c r="AK34296" s="104"/>
      <c r="AL34296" s="104"/>
      <c r="AO34296" s="104"/>
      <c r="AP34296" s="104"/>
    </row>
    <row r="34297" spans="21:42" ht="15" customHeight="1" x14ac:dyDescent="0.25">
      <c r="U34297" s="104"/>
      <c r="AB34297" s="104"/>
      <c r="AC34297" s="104"/>
      <c r="AF34297" s="104"/>
      <c r="AG34297" s="104"/>
      <c r="AK34297" s="104"/>
      <c r="AL34297" s="104"/>
      <c r="AO34297" s="104"/>
      <c r="AP34297" s="104"/>
    </row>
    <row r="34298" spans="21:42" ht="15" customHeight="1" x14ac:dyDescent="0.25">
      <c r="U34298" s="104"/>
      <c r="AB34298" s="104"/>
      <c r="AC34298" s="104"/>
      <c r="AF34298" s="104"/>
      <c r="AG34298" s="104"/>
      <c r="AK34298" s="104"/>
      <c r="AL34298" s="104"/>
      <c r="AO34298" s="104"/>
      <c r="AP34298" s="104"/>
    </row>
    <row r="34299" spans="21:42" ht="15" customHeight="1" x14ac:dyDescent="0.25">
      <c r="U34299" s="104"/>
      <c r="AB34299" s="104"/>
      <c r="AC34299" s="104"/>
      <c r="AF34299" s="104"/>
      <c r="AG34299" s="104"/>
      <c r="AK34299" s="104"/>
      <c r="AL34299" s="104"/>
      <c r="AO34299" s="104"/>
      <c r="AP34299" s="104"/>
    </row>
    <row r="34300" spans="21:42" ht="15" customHeight="1" x14ac:dyDescent="0.25">
      <c r="U34300" s="104"/>
      <c r="AB34300" s="104"/>
      <c r="AC34300" s="104"/>
      <c r="AF34300" s="104"/>
      <c r="AG34300" s="104"/>
      <c r="AK34300" s="104"/>
      <c r="AL34300" s="104"/>
      <c r="AO34300" s="104"/>
      <c r="AP34300" s="104"/>
    </row>
    <row r="34301" spans="21:42" ht="15" customHeight="1" x14ac:dyDescent="0.25">
      <c r="U34301" s="104"/>
      <c r="AB34301" s="104"/>
      <c r="AC34301" s="104"/>
      <c r="AF34301" s="104"/>
      <c r="AG34301" s="104"/>
      <c r="AK34301" s="104"/>
      <c r="AL34301" s="104"/>
      <c r="AO34301" s="104"/>
      <c r="AP34301" s="104"/>
    </row>
    <row r="34302" spans="21:42" ht="15" customHeight="1" x14ac:dyDescent="0.25">
      <c r="U34302" s="104"/>
      <c r="AB34302" s="104"/>
      <c r="AC34302" s="104"/>
      <c r="AF34302" s="104"/>
      <c r="AG34302" s="104"/>
      <c r="AK34302" s="104"/>
      <c r="AL34302" s="104"/>
      <c r="AO34302" s="104"/>
      <c r="AP34302" s="104"/>
    </row>
    <row r="34303" spans="21:42" ht="15" customHeight="1" x14ac:dyDescent="0.25">
      <c r="U34303" s="104"/>
      <c r="AB34303" s="104"/>
      <c r="AC34303" s="104"/>
      <c r="AF34303" s="104"/>
      <c r="AG34303" s="104"/>
      <c r="AK34303" s="104"/>
      <c r="AL34303" s="104"/>
      <c r="AO34303" s="104"/>
      <c r="AP34303" s="104"/>
    </row>
    <row r="34304" spans="21:42" ht="15" customHeight="1" x14ac:dyDescent="0.25">
      <c r="U34304" s="104"/>
      <c r="AB34304" s="104"/>
      <c r="AC34304" s="104"/>
      <c r="AF34304" s="104"/>
      <c r="AG34304" s="104"/>
      <c r="AK34304" s="104"/>
      <c r="AL34304" s="104"/>
      <c r="AO34304" s="104"/>
      <c r="AP34304" s="104"/>
    </row>
    <row r="34305" spans="21:42" ht="15" customHeight="1" x14ac:dyDescent="0.25">
      <c r="U34305" s="104"/>
      <c r="AB34305" s="104"/>
      <c r="AC34305" s="104"/>
      <c r="AF34305" s="104"/>
      <c r="AG34305" s="104"/>
      <c r="AK34305" s="104"/>
      <c r="AL34305" s="104"/>
      <c r="AO34305" s="104"/>
      <c r="AP34305" s="104"/>
    </row>
    <row r="34306" spans="21:42" ht="15" customHeight="1" x14ac:dyDescent="0.25">
      <c r="U34306" s="104"/>
      <c r="AB34306" s="104"/>
      <c r="AC34306" s="104"/>
      <c r="AF34306" s="104"/>
      <c r="AG34306" s="104"/>
      <c r="AK34306" s="104"/>
      <c r="AL34306" s="104"/>
      <c r="AO34306" s="104"/>
      <c r="AP34306" s="104"/>
    </row>
    <row r="34307" spans="21:42" ht="15" customHeight="1" x14ac:dyDescent="0.25">
      <c r="U34307" s="104"/>
      <c r="AB34307" s="104"/>
      <c r="AC34307" s="104"/>
      <c r="AF34307" s="104"/>
      <c r="AG34307" s="104"/>
      <c r="AK34307" s="104"/>
      <c r="AL34307" s="104"/>
      <c r="AO34307" s="104"/>
      <c r="AP34307" s="104"/>
    </row>
    <row r="34308" spans="21:42" ht="15" customHeight="1" x14ac:dyDescent="0.25">
      <c r="U34308" s="104"/>
      <c r="AB34308" s="104"/>
      <c r="AC34308" s="104"/>
      <c r="AF34308" s="104"/>
      <c r="AG34308" s="104"/>
      <c r="AK34308" s="104"/>
      <c r="AL34308" s="104"/>
      <c r="AO34308" s="104"/>
      <c r="AP34308" s="104"/>
    </row>
    <row r="34309" spans="21:42" ht="15" customHeight="1" x14ac:dyDescent="0.25">
      <c r="U34309" s="104"/>
      <c r="AB34309" s="104"/>
      <c r="AC34309" s="104"/>
      <c r="AF34309" s="104"/>
      <c r="AG34309" s="104"/>
      <c r="AK34309" s="104"/>
      <c r="AL34309" s="104"/>
      <c r="AO34309" s="104"/>
      <c r="AP34309" s="104"/>
    </row>
    <row r="34310" spans="21:42" ht="15" customHeight="1" x14ac:dyDescent="0.25">
      <c r="U34310" s="104"/>
      <c r="AB34310" s="104"/>
      <c r="AC34310" s="104"/>
      <c r="AF34310" s="104"/>
      <c r="AG34310" s="104"/>
      <c r="AK34310" s="104"/>
      <c r="AL34310" s="104"/>
      <c r="AO34310" s="104"/>
      <c r="AP34310" s="104"/>
    </row>
    <row r="34311" spans="21:42" ht="15" customHeight="1" x14ac:dyDescent="0.25">
      <c r="U34311" s="104"/>
      <c r="AB34311" s="104"/>
      <c r="AC34311" s="104"/>
      <c r="AF34311" s="104"/>
      <c r="AG34311" s="104"/>
      <c r="AK34311" s="104"/>
      <c r="AL34311" s="104"/>
      <c r="AO34311" s="104"/>
      <c r="AP34311" s="104"/>
    </row>
    <row r="34312" spans="21:42" ht="15" customHeight="1" x14ac:dyDescent="0.25">
      <c r="U34312" s="104"/>
      <c r="AB34312" s="104"/>
      <c r="AC34312" s="104"/>
      <c r="AF34312" s="104"/>
      <c r="AG34312" s="104"/>
      <c r="AK34312" s="104"/>
      <c r="AL34312" s="104"/>
      <c r="AO34312" s="104"/>
      <c r="AP34312" s="104"/>
    </row>
    <row r="34313" spans="21:42" ht="15" customHeight="1" x14ac:dyDescent="0.25">
      <c r="U34313" s="104"/>
      <c r="AB34313" s="104"/>
      <c r="AC34313" s="104"/>
      <c r="AF34313" s="104"/>
      <c r="AG34313" s="104"/>
      <c r="AK34313" s="104"/>
      <c r="AL34313" s="104"/>
      <c r="AO34313" s="104"/>
      <c r="AP34313" s="104"/>
    </row>
    <row r="34314" spans="21:42" ht="15" customHeight="1" x14ac:dyDescent="0.25">
      <c r="U34314" s="104"/>
      <c r="AB34314" s="104"/>
      <c r="AC34314" s="104"/>
      <c r="AF34314" s="104"/>
      <c r="AG34314" s="104"/>
      <c r="AK34314" s="104"/>
      <c r="AL34314" s="104"/>
      <c r="AO34314" s="104"/>
      <c r="AP34314" s="104"/>
    </row>
    <row r="34315" spans="21:42" ht="15" customHeight="1" x14ac:dyDescent="0.25">
      <c r="U34315" s="104"/>
      <c r="AB34315" s="104"/>
      <c r="AC34315" s="104"/>
      <c r="AF34315" s="104"/>
      <c r="AG34315" s="104"/>
      <c r="AK34315" s="104"/>
      <c r="AL34315" s="104"/>
      <c r="AO34315" s="104"/>
      <c r="AP34315" s="104"/>
    </row>
    <row r="34316" spans="21:42" ht="15" customHeight="1" x14ac:dyDescent="0.25">
      <c r="U34316" s="104"/>
      <c r="AB34316" s="104"/>
      <c r="AC34316" s="104"/>
      <c r="AF34316" s="104"/>
      <c r="AG34316" s="104"/>
      <c r="AK34316" s="104"/>
      <c r="AL34316" s="104"/>
      <c r="AO34316" s="104"/>
      <c r="AP34316" s="104"/>
    </row>
    <row r="34317" spans="21:42" ht="15" customHeight="1" x14ac:dyDescent="0.25">
      <c r="U34317" s="104"/>
      <c r="AB34317" s="104"/>
      <c r="AC34317" s="104"/>
      <c r="AF34317" s="104"/>
      <c r="AG34317" s="104"/>
      <c r="AK34317" s="104"/>
      <c r="AL34317" s="104"/>
      <c r="AO34317" s="104"/>
      <c r="AP34317" s="104"/>
    </row>
    <row r="34318" spans="21:42" ht="15" customHeight="1" x14ac:dyDescent="0.25">
      <c r="U34318" s="104"/>
      <c r="AB34318" s="104"/>
      <c r="AC34318" s="104"/>
      <c r="AF34318" s="104"/>
      <c r="AG34318" s="104"/>
      <c r="AK34318" s="104"/>
      <c r="AL34318" s="104"/>
      <c r="AO34318" s="104"/>
      <c r="AP34318" s="104"/>
    </row>
    <row r="34319" spans="21:42" ht="15" customHeight="1" x14ac:dyDescent="0.25">
      <c r="U34319" s="104"/>
      <c r="AB34319" s="104"/>
      <c r="AC34319" s="104"/>
      <c r="AF34319" s="104"/>
      <c r="AG34319" s="104"/>
      <c r="AK34319" s="104"/>
      <c r="AL34319" s="104"/>
      <c r="AO34319" s="104"/>
      <c r="AP34319" s="104"/>
    </row>
    <row r="34320" spans="21:42" ht="15" customHeight="1" x14ac:dyDescent="0.25">
      <c r="U34320" s="104"/>
      <c r="AB34320" s="104"/>
      <c r="AC34320" s="104"/>
      <c r="AF34320" s="104"/>
      <c r="AG34320" s="104"/>
      <c r="AK34320" s="104"/>
      <c r="AL34320" s="104"/>
      <c r="AO34320" s="104"/>
      <c r="AP34320" s="104"/>
    </row>
    <row r="34321" spans="21:42" ht="15" customHeight="1" x14ac:dyDescent="0.25">
      <c r="U34321" s="104"/>
      <c r="AB34321" s="104"/>
      <c r="AC34321" s="104"/>
      <c r="AF34321" s="104"/>
      <c r="AG34321" s="104"/>
      <c r="AK34321" s="104"/>
      <c r="AL34321" s="104"/>
      <c r="AO34321" s="104"/>
      <c r="AP34321" s="104"/>
    </row>
    <row r="34322" spans="21:42" ht="15" customHeight="1" x14ac:dyDescent="0.25">
      <c r="U34322" s="104"/>
      <c r="AB34322" s="104"/>
      <c r="AC34322" s="104"/>
      <c r="AF34322" s="104"/>
      <c r="AG34322" s="104"/>
      <c r="AK34322" s="104"/>
      <c r="AL34322" s="104"/>
      <c r="AO34322" s="104"/>
      <c r="AP34322" s="104"/>
    </row>
    <row r="34323" spans="21:42" ht="15" customHeight="1" x14ac:dyDescent="0.25">
      <c r="U34323" s="104"/>
      <c r="AB34323" s="104"/>
      <c r="AC34323" s="104"/>
      <c r="AF34323" s="104"/>
      <c r="AG34323" s="104"/>
      <c r="AK34323" s="104"/>
      <c r="AL34323" s="104"/>
      <c r="AO34323" s="104"/>
      <c r="AP34323" s="104"/>
    </row>
    <row r="34324" spans="21:42" ht="15" customHeight="1" x14ac:dyDescent="0.25">
      <c r="U34324" s="104"/>
      <c r="AB34324" s="104"/>
      <c r="AC34324" s="104"/>
      <c r="AF34324" s="104"/>
      <c r="AG34324" s="104"/>
      <c r="AK34324" s="104"/>
      <c r="AL34324" s="104"/>
      <c r="AO34324" s="104"/>
      <c r="AP34324" s="104"/>
    </row>
    <row r="34325" spans="21:42" ht="15" customHeight="1" x14ac:dyDescent="0.25">
      <c r="U34325" s="104"/>
      <c r="AB34325" s="104"/>
      <c r="AC34325" s="104"/>
      <c r="AF34325" s="104"/>
      <c r="AG34325" s="104"/>
      <c r="AK34325" s="104"/>
      <c r="AL34325" s="104"/>
      <c r="AO34325" s="104"/>
      <c r="AP34325" s="104"/>
    </row>
    <row r="34326" spans="21:42" ht="15" customHeight="1" x14ac:dyDescent="0.25">
      <c r="U34326" s="104"/>
      <c r="AB34326" s="104"/>
      <c r="AC34326" s="104"/>
      <c r="AF34326" s="104"/>
      <c r="AG34326" s="104"/>
      <c r="AK34326" s="104"/>
      <c r="AL34326" s="104"/>
      <c r="AO34326" s="104"/>
      <c r="AP34326" s="104"/>
    </row>
    <row r="34327" spans="21:42" ht="15" customHeight="1" x14ac:dyDescent="0.25">
      <c r="U34327" s="104"/>
      <c r="AB34327" s="104"/>
      <c r="AC34327" s="104"/>
      <c r="AF34327" s="104"/>
      <c r="AG34327" s="104"/>
      <c r="AK34327" s="104"/>
      <c r="AL34327" s="104"/>
      <c r="AO34327" s="104"/>
      <c r="AP34327" s="104"/>
    </row>
    <row r="34328" spans="21:42" ht="15" customHeight="1" x14ac:dyDescent="0.25">
      <c r="U34328" s="104"/>
      <c r="AB34328" s="104"/>
      <c r="AC34328" s="104"/>
      <c r="AF34328" s="104"/>
      <c r="AG34328" s="104"/>
      <c r="AK34328" s="104"/>
      <c r="AL34328" s="104"/>
      <c r="AO34328" s="104"/>
      <c r="AP34328" s="104"/>
    </row>
    <row r="34329" spans="21:42" ht="15" customHeight="1" x14ac:dyDescent="0.25">
      <c r="U34329" s="104"/>
      <c r="AB34329" s="104"/>
      <c r="AC34329" s="104"/>
      <c r="AF34329" s="104"/>
      <c r="AG34329" s="104"/>
      <c r="AK34329" s="104"/>
      <c r="AL34329" s="104"/>
      <c r="AO34329" s="104"/>
      <c r="AP34329" s="104"/>
    </row>
    <row r="34330" spans="21:42" ht="15" customHeight="1" x14ac:dyDescent="0.25">
      <c r="U34330" s="104"/>
      <c r="AB34330" s="104"/>
      <c r="AC34330" s="104"/>
      <c r="AF34330" s="104"/>
      <c r="AG34330" s="104"/>
      <c r="AK34330" s="104"/>
      <c r="AL34330" s="104"/>
      <c r="AO34330" s="104"/>
      <c r="AP34330" s="104"/>
    </row>
    <row r="34331" spans="21:42" ht="15" customHeight="1" x14ac:dyDescent="0.25">
      <c r="U34331" s="104"/>
      <c r="AB34331" s="104"/>
      <c r="AC34331" s="104"/>
      <c r="AF34331" s="104"/>
      <c r="AG34331" s="104"/>
      <c r="AK34331" s="104"/>
      <c r="AL34331" s="104"/>
      <c r="AO34331" s="104"/>
      <c r="AP34331" s="104"/>
    </row>
    <row r="34332" spans="21:42" ht="15" customHeight="1" x14ac:dyDescent="0.25">
      <c r="U34332" s="104"/>
      <c r="AB34332" s="104"/>
      <c r="AC34332" s="104"/>
      <c r="AF34332" s="104"/>
      <c r="AG34332" s="104"/>
      <c r="AK34332" s="104"/>
      <c r="AL34332" s="104"/>
      <c r="AO34332" s="104"/>
      <c r="AP34332" s="104"/>
    </row>
    <row r="34333" spans="21:42" ht="15" customHeight="1" x14ac:dyDescent="0.25">
      <c r="U34333" s="104"/>
      <c r="AB34333" s="104"/>
      <c r="AC34333" s="104"/>
      <c r="AF34333" s="104"/>
      <c r="AG34333" s="104"/>
      <c r="AK34333" s="104"/>
      <c r="AL34333" s="104"/>
      <c r="AO34333" s="104"/>
      <c r="AP34333" s="104"/>
    </row>
    <row r="34334" spans="21:42" ht="15" customHeight="1" x14ac:dyDescent="0.25">
      <c r="U34334" s="104"/>
      <c r="AB34334" s="104"/>
      <c r="AC34334" s="104"/>
      <c r="AF34334" s="104"/>
      <c r="AG34334" s="104"/>
      <c r="AK34334" s="104"/>
      <c r="AL34334" s="104"/>
      <c r="AO34334" s="104"/>
      <c r="AP34334" s="104"/>
    </row>
    <row r="34335" spans="21:42" ht="15" customHeight="1" x14ac:dyDescent="0.25">
      <c r="U34335" s="104"/>
      <c r="AB34335" s="104"/>
      <c r="AC34335" s="104"/>
      <c r="AF34335" s="104"/>
      <c r="AG34335" s="104"/>
      <c r="AK34335" s="104"/>
      <c r="AL34335" s="104"/>
      <c r="AO34335" s="104"/>
      <c r="AP34335" s="104"/>
    </row>
    <row r="34336" spans="21:42" ht="15" customHeight="1" x14ac:dyDescent="0.25">
      <c r="U34336" s="104"/>
      <c r="AB34336" s="104"/>
      <c r="AC34336" s="104"/>
      <c r="AF34336" s="104"/>
      <c r="AG34336" s="104"/>
      <c r="AK34336" s="104"/>
      <c r="AL34336" s="104"/>
      <c r="AO34336" s="104"/>
      <c r="AP34336" s="104"/>
    </row>
    <row r="34337" spans="21:42" ht="15" customHeight="1" x14ac:dyDescent="0.25">
      <c r="U34337" s="104"/>
      <c r="AB34337" s="104"/>
      <c r="AC34337" s="104"/>
      <c r="AF34337" s="104"/>
      <c r="AG34337" s="104"/>
      <c r="AK34337" s="104"/>
      <c r="AL34337" s="104"/>
      <c r="AO34337" s="104"/>
      <c r="AP34337" s="104"/>
    </row>
    <row r="34338" spans="21:42" ht="15" customHeight="1" x14ac:dyDescent="0.25">
      <c r="U34338" s="104"/>
      <c r="AB34338" s="104"/>
      <c r="AC34338" s="104"/>
      <c r="AF34338" s="104"/>
      <c r="AG34338" s="104"/>
      <c r="AK34338" s="104"/>
      <c r="AL34338" s="104"/>
      <c r="AO34338" s="104"/>
      <c r="AP34338" s="104"/>
    </row>
    <row r="34339" spans="21:42" ht="15" customHeight="1" x14ac:dyDescent="0.25">
      <c r="U34339" s="104"/>
      <c r="AB34339" s="104"/>
      <c r="AC34339" s="104"/>
      <c r="AF34339" s="104"/>
      <c r="AG34339" s="104"/>
      <c r="AK34339" s="104"/>
      <c r="AL34339" s="104"/>
      <c r="AO34339" s="104"/>
      <c r="AP34339" s="104"/>
    </row>
    <row r="34340" spans="21:42" ht="15" customHeight="1" x14ac:dyDescent="0.25">
      <c r="U34340" s="104"/>
      <c r="AB34340" s="104"/>
      <c r="AC34340" s="104"/>
      <c r="AF34340" s="104"/>
      <c r="AG34340" s="104"/>
      <c r="AK34340" s="104"/>
      <c r="AL34340" s="104"/>
      <c r="AO34340" s="104"/>
      <c r="AP34340" s="104"/>
    </row>
    <row r="34341" spans="21:42" ht="15" customHeight="1" x14ac:dyDescent="0.25">
      <c r="U34341" s="104"/>
      <c r="AB34341" s="104"/>
      <c r="AC34341" s="104"/>
      <c r="AF34341" s="104"/>
      <c r="AG34341" s="104"/>
      <c r="AK34341" s="104"/>
      <c r="AL34341" s="104"/>
      <c r="AO34341" s="104"/>
      <c r="AP34341" s="104"/>
    </row>
    <row r="34342" spans="21:42" ht="15" customHeight="1" x14ac:dyDescent="0.25">
      <c r="U34342" s="104"/>
      <c r="AB34342" s="104"/>
      <c r="AC34342" s="104"/>
      <c r="AF34342" s="104"/>
      <c r="AG34342" s="104"/>
      <c r="AK34342" s="104"/>
      <c r="AL34342" s="104"/>
      <c r="AO34342" s="104"/>
      <c r="AP34342" s="104"/>
    </row>
    <row r="34343" spans="21:42" ht="15" customHeight="1" x14ac:dyDescent="0.25">
      <c r="U34343" s="104"/>
      <c r="AB34343" s="104"/>
      <c r="AC34343" s="104"/>
      <c r="AF34343" s="104"/>
      <c r="AG34343" s="104"/>
      <c r="AK34343" s="104"/>
      <c r="AL34343" s="104"/>
      <c r="AO34343" s="104"/>
      <c r="AP34343" s="104"/>
    </row>
    <row r="34344" spans="21:42" ht="15" customHeight="1" x14ac:dyDescent="0.25">
      <c r="U34344" s="104"/>
      <c r="AB34344" s="104"/>
      <c r="AC34344" s="104"/>
      <c r="AF34344" s="104"/>
      <c r="AG34344" s="104"/>
      <c r="AK34344" s="104"/>
      <c r="AL34344" s="104"/>
      <c r="AO34344" s="104"/>
      <c r="AP34344" s="104"/>
    </row>
    <row r="34345" spans="21:42" ht="15" customHeight="1" x14ac:dyDescent="0.25">
      <c r="U34345" s="104"/>
      <c r="AB34345" s="104"/>
      <c r="AC34345" s="104"/>
      <c r="AF34345" s="104"/>
      <c r="AG34345" s="104"/>
      <c r="AK34345" s="104"/>
      <c r="AL34345" s="104"/>
      <c r="AO34345" s="104"/>
      <c r="AP34345" s="104"/>
    </row>
    <row r="34346" spans="21:42" ht="15" customHeight="1" x14ac:dyDescent="0.25">
      <c r="U34346" s="104"/>
      <c r="AB34346" s="104"/>
      <c r="AC34346" s="104"/>
      <c r="AF34346" s="104"/>
      <c r="AG34346" s="104"/>
      <c r="AK34346" s="104"/>
      <c r="AL34346" s="104"/>
      <c r="AO34346" s="104"/>
      <c r="AP34346" s="104"/>
    </row>
    <row r="34347" spans="21:42" ht="15" customHeight="1" x14ac:dyDescent="0.25">
      <c r="U34347" s="104"/>
      <c r="AB34347" s="104"/>
      <c r="AC34347" s="104"/>
      <c r="AF34347" s="104"/>
      <c r="AG34347" s="104"/>
      <c r="AK34347" s="104"/>
      <c r="AL34347" s="104"/>
      <c r="AO34347" s="104"/>
      <c r="AP34347" s="104"/>
    </row>
    <row r="34348" spans="21:42" ht="15" customHeight="1" x14ac:dyDescent="0.25">
      <c r="U34348" s="104"/>
      <c r="AB34348" s="104"/>
      <c r="AC34348" s="104"/>
      <c r="AF34348" s="104"/>
      <c r="AG34348" s="104"/>
      <c r="AK34348" s="104"/>
      <c r="AL34348" s="104"/>
      <c r="AO34348" s="104"/>
      <c r="AP34348" s="104"/>
    </row>
    <row r="34349" spans="21:42" ht="15" customHeight="1" x14ac:dyDescent="0.25">
      <c r="U34349" s="104"/>
      <c r="AB34349" s="104"/>
      <c r="AC34349" s="104"/>
      <c r="AF34349" s="104"/>
      <c r="AG34349" s="104"/>
      <c r="AK34349" s="104"/>
      <c r="AL34349" s="104"/>
      <c r="AO34349" s="104"/>
      <c r="AP34349" s="104"/>
    </row>
    <row r="34350" spans="21:42" ht="15" customHeight="1" x14ac:dyDescent="0.25">
      <c r="U34350" s="104"/>
      <c r="AB34350" s="104"/>
      <c r="AC34350" s="104"/>
      <c r="AF34350" s="104"/>
      <c r="AG34350" s="104"/>
      <c r="AK34350" s="104"/>
      <c r="AL34350" s="104"/>
      <c r="AO34350" s="104"/>
      <c r="AP34350" s="104"/>
    </row>
    <row r="34351" spans="21:42" ht="15" customHeight="1" x14ac:dyDescent="0.25">
      <c r="U34351" s="104"/>
      <c r="AB34351" s="104"/>
      <c r="AC34351" s="104"/>
      <c r="AF34351" s="104"/>
      <c r="AG34351" s="104"/>
      <c r="AK34351" s="104"/>
      <c r="AL34351" s="104"/>
      <c r="AO34351" s="104"/>
      <c r="AP34351" s="104"/>
    </row>
    <row r="34352" spans="21:42" ht="15" customHeight="1" x14ac:dyDescent="0.25">
      <c r="U34352" s="104"/>
      <c r="AB34352" s="104"/>
      <c r="AC34352" s="104"/>
      <c r="AF34352" s="104"/>
      <c r="AG34352" s="104"/>
      <c r="AK34352" s="104"/>
      <c r="AL34352" s="104"/>
      <c r="AO34352" s="104"/>
      <c r="AP34352" s="104"/>
    </row>
    <row r="34353" spans="21:42" ht="15" customHeight="1" x14ac:dyDescent="0.25">
      <c r="U34353" s="104"/>
      <c r="AB34353" s="104"/>
      <c r="AC34353" s="104"/>
      <c r="AF34353" s="104"/>
      <c r="AG34353" s="104"/>
      <c r="AK34353" s="104"/>
      <c r="AL34353" s="104"/>
      <c r="AO34353" s="104"/>
      <c r="AP34353" s="104"/>
    </row>
    <row r="34354" spans="21:42" ht="15" customHeight="1" x14ac:dyDescent="0.25">
      <c r="U34354" s="104"/>
      <c r="AB34354" s="104"/>
      <c r="AC34354" s="104"/>
      <c r="AF34354" s="104"/>
      <c r="AG34354" s="104"/>
      <c r="AK34354" s="104"/>
      <c r="AL34354" s="104"/>
      <c r="AO34354" s="104"/>
      <c r="AP34354" s="104"/>
    </row>
    <row r="34355" spans="21:42" ht="15" customHeight="1" x14ac:dyDescent="0.25">
      <c r="U34355" s="104"/>
      <c r="AB34355" s="104"/>
      <c r="AC34355" s="104"/>
      <c r="AF34355" s="104"/>
      <c r="AG34355" s="104"/>
      <c r="AK34355" s="104"/>
      <c r="AL34355" s="104"/>
      <c r="AO34355" s="104"/>
      <c r="AP34355" s="104"/>
    </row>
    <row r="34356" spans="21:42" ht="15" customHeight="1" x14ac:dyDescent="0.25">
      <c r="U34356" s="104"/>
      <c r="AB34356" s="104"/>
      <c r="AC34356" s="104"/>
      <c r="AF34356" s="104"/>
      <c r="AG34356" s="104"/>
      <c r="AK34356" s="104"/>
      <c r="AL34356" s="104"/>
      <c r="AO34356" s="104"/>
      <c r="AP34356" s="104"/>
    </row>
    <row r="34357" spans="21:42" ht="15" customHeight="1" x14ac:dyDescent="0.25">
      <c r="U34357" s="104"/>
      <c r="AB34357" s="104"/>
      <c r="AC34357" s="104"/>
      <c r="AF34357" s="104"/>
      <c r="AG34357" s="104"/>
      <c r="AK34357" s="104"/>
      <c r="AL34357" s="104"/>
      <c r="AO34357" s="104"/>
      <c r="AP34357" s="104"/>
    </row>
    <row r="34358" spans="21:42" ht="15" customHeight="1" x14ac:dyDescent="0.25">
      <c r="U34358" s="104"/>
      <c r="AB34358" s="104"/>
      <c r="AC34358" s="104"/>
      <c r="AF34358" s="104"/>
      <c r="AG34358" s="104"/>
      <c r="AK34358" s="104"/>
      <c r="AL34358" s="104"/>
      <c r="AO34358" s="104"/>
      <c r="AP34358" s="104"/>
    </row>
    <row r="34359" spans="21:42" ht="15" customHeight="1" x14ac:dyDescent="0.25">
      <c r="U34359" s="104"/>
      <c r="AB34359" s="104"/>
      <c r="AC34359" s="104"/>
      <c r="AF34359" s="104"/>
      <c r="AG34359" s="104"/>
      <c r="AK34359" s="104"/>
      <c r="AL34359" s="104"/>
      <c r="AO34359" s="104"/>
      <c r="AP34359" s="104"/>
    </row>
    <row r="34360" spans="21:42" ht="15" customHeight="1" x14ac:dyDescent="0.25">
      <c r="U34360" s="104"/>
      <c r="AB34360" s="104"/>
      <c r="AC34360" s="104"/>
      <c r="AF34360" s="104"/>
      <c r="AG34360" s="104"/>
      <c r="AK34360" s="104"/>
      <c r="AL34360" s="104"/>
      <c r="AO34360" s="104"/>
      <c r="AP34360" s="104"/>
    </row>
    <row r="34361" spans="21:42" ht="15" customHeight="1" x14ac:dyDescent="0.25">
      <c r="U34361" s="104"/>
      <c r="AB34361" s="104"/>
      <c r="AC34361" s="104"/>
      <c r="AF34361" s="104"/>
      <c r="AG34361" s="104"/>
      <c r="AK34361" s="104"/>
      <c r="AL34361" s="104"/>
      <c r="AO34361" s="104"/>
      <c r="AP34361" s="104"/>
    </row>
    <row r="34362" spans="21:42" ht="15" customHeight="1" x14ac:dyDescent="0.25">
      <c r="U34362" s="104"/>
      <c r="AB34362" s="104"/>
      <c r="AC34362" s="104"/>
      <c r="AF34362" s="104"/>
      <c r="AG34362" s="104"/>
      <c r="AK34362" s="104"/>
      <c r="AL34362" s="104"/>
      <c r="AO34362" s="104"/>
      <c r="AP34362" s="104"/>
    </row>
    <row r="34363" spans="21:42" ht="15" customHeight="1" x14ac:dyDescent="0.25">
      <c r="U34363" s="104"/>
      <c r="AB34363" s="104"/>
      <c r="AC34363" s="104"/>
      <c r="AF34363" s="104"/>
      <c r="AG34363" s="104"/>
      <c r="AK34363" s="104"/>
      <c r="AL34363" s="104"/>
      <c r="AO34363" s="104"/>
      <c r="AP34363" s="104"/>
    </row>
    <row r="34364" spans="21:42" ht="15" customHeight="1" x14ac:dyDescent="0.25">
      <c r="U34364" s="104"/>
      <c r="AB34364" s="104"/>
      <c r="AC34364" s="104"/>
      <c r="AF34364" s="104"/>
      <c r="AG34364" s="104"/>
      <c r="AK34364" s="104"/>
      <c r="AL34364" s="104"/>
      <c r="AO34364" s="104"/>
      <c r="AP34364" s="104"/>
    </row>
    <row r="34365" spans="21:42" ht="15" customHeight="1" x14ac:dyDescent="0.25">
      <c r="U34365" s="104"/>
      <c r="AB34365" s="104"/>
      <c r="AC34365" s="104"/>
      <c r="AF34365" s="104"/>
      <c r="AG34365" s="104"/>
      <c r="AK34365" s="104"/>
      <c r="AL34365" s="104"/>
      <c r="AO34365" s="104"/>
      <c r="AP34365" s="104"/>
    </row>
    <row r="34366" spans="21:42" ht="15" customHeight="1" x14ac:dyDescent="0.25">
      <c r="U34366" s="104"/>
      <c r="AB34366" s="104"/>
      <c r="AC34366" s="104"/>
      <c r="AF34366" s="104"/>
      <c r="AG34366" s="104"/>
      <c r="AK34366" s="104"/>
      <c r="AL34366" s="104"/>
      <c r="AO34366" s="104"/>
      <c r="AP34366" s="104"/>
    </row>
    <row r="34367" spans="21:42" ht="15" customHeight="1" x14ac:dyDescent="0.25">
      <c r="U34367" s="104"/>
      <c r="AB34367" s="104"/>
      <c r="AC34367" s="104"/>
      <c r="AF34367" s="104"/>
      <c r="AG34367" s="104"/>
      <c r="AK34367" s="104"/>
      <c r="AL34367" s="104"/>
      <c r="AO34367" s="104"/>
      <c r="AP34367" s="104"/>
    </row>
    <row r="34368" spans="21:42" ht="15" customHeight="1" x14ac:dyDescent="0.25">
      <c r="U34368" s="104"/>
      <c r="AB34368" s="104"/>
      <c r="AC34368" s="104"/>
      <c r="AF34368" s="104"/>
      <c r="AG34368" s="104"/>
      <c r="AK34368" s="104"/>
      <c r="AL34368" s="104"/>
      <c r="AO34368" s="104"/>
      <c r="AP34368" s="104"/>
    </row>
    <row r="34369" spans="21:42" ht="15" customHeight="1" x14ac:dyDescent="0.25">
      <c r="U34369" s="104"/>
      <c r="AB34369" s="104"/>
      <c r="AC34369" s="104"/>
      <c r="AF34369" s="104"/>
      <c r="AG34369" s="104"/>
      <c r="AK34369" s="104"/>
      <c r="AL34369" s="104"/>
      <c r="AO34369" s="104"/>
      <c r="AP34369" s="104"/>
    </row>
    <row r="34370" spans="21:42" ht="15" customHeight="1" x14ac:dyDescent="0.25">
      <c r="U34370" s="104"/>
      <c r="AB34370" s="104"/>
      <c r="AC34370" s="104"/>
      <c r="AF34370" s="104"/>
      <c r="AG34370" s="104"/>
      <c r="AK34370" s="104"/>
      <c r="AL34370" s="104"/>
      <c r="AO34370" s="104"/>
      <c r="AP34370" s="104"/>
    </row>
    <row r="34371" spans="21:42" ht="15" customHeight="1" x14ac:dyDescent="0.25">
      <c r="U34371" s="104"/>
      <c r="AB34371" s="104"/>
      <c r="AC34371" s="104"/>
      <c r="AF34371" s="104"/>
      <c r="AG34371" s="104"/>
      <c r="AK34371" s="104"/>
      <c r="AL34371" s="104"/>
      <c r="AO34371" s="104"/>
      <c r="AP34371" s="104"/>
    </row>
    <row r="34372" spans="21:42" ht="15" customHeight="1" x14ac:dyDescent="0.25">
      <c r="U34372" s="104"/>
      <c r="AB34372" s="104"/>
      <c r="AC34372" s="104"/>
      <c r="AF34372" s="104"/>
      <c r="AG34372" s="104"/>
      <c r="AK34372" s="104"/>
      <c r="AL34372" s="104"/>
      <c r="AO34372" s="104"/>
      <c r="AP34372" s="104"/>
    </row>
    <row r="34373" spans="21:42" ht="15" customHeight="1" x14ac:dyDescent="0.25">
      <c r="U34373" s="104"/>
      <c r="AB34373" s="104"/>
      <c r="AC34373" s="104"/>
      <c r="AF34373" s="104"/>
      <c r="AG34373" s="104"/>
      <c r="AK34373" s="104"/>
      <c r="AL34373" s="104"/>
      <c r="AO34373" s="104"/>
      <c r="AP34373" s="104"/>
    </row>
    <row r="34374" spans="21:42" ht="15" customHeight="1" x14ac:dyDescent="0.25">
      <c r="U34374" s="104"/>
      <c r="AB34374" s="104"/>
      <c r="AC34374" s="104"/>
      <c r="AF34374" s="104"/>
      <c r="AG34374" s="104"/>
      <c r="AK34374" s="104"/>
      <c r="AL34374" s="104"/>
      <c r="AO34374" s="104"/>
      <c r="AP34374" s="104"/>
    </row>
    <row r="34375" spans="21:42" ht="15" customHeight="1" x14ac:dyDescent="0.25">
      <c r="U34375" s="104"/>
      <c r="AB34375" s="104"/>
      <c r="AC34375" s="104"/>
      <c r="AF34375" s="104"/>
      <c r="AG34375" s="104"/>
      <c r="AK34375" s="104"/>
      <c r="AL34375" s="104"/>
      <c r="AO34375" s="104"/>
      <c r="AP34375" s="104"/>
    </row>
    <row r="34376" spans="21:42" ht="15" customHeight="1" x14ac:dyDescent="0.25">
      <c r="U34376" s="104"/>
      <c r="AB34376" s="104"/>
      <c r="AC34376" s="104"/>
      <c r="AF34376" s="104"/>
      <c r="AG34376" s="104"/>
      <c r="AK34376" s="104"/>
      <c r="AL34376" s="104"/>
      <c r="AO34376" s="104"/>
      <c r="AP34376" s="104"/>
    </row>
    <row r="34377" spans="21:42" ht="15" customHeight="1" x14ac:dyDescent="0.25">
      <c r="U34377" s="104"/>
      <c r="AB34377" s="104"/>
      <c r="AC34377" s="104"/>
      <c r="AF34377" s="104"/>
      <c r="AG34377" s="104"/>
      <c r="AK34377" s="104"/>
      <c r="AL34377" s="104"/>
      <c r="AO34377" s="104"/>
      <c r="AP34377" s="104"/>
    </row>
    <row r="34378" spans="21:42" ht="15" customHeight="1" x14ac:dyDescent="0.25">
      <c r="U34378" s="104"/>
      <c r="AB34378" s="104"/>
      <c r="AC34378" s="104"/>
      <c r="AF34378" s="104"/>
      <c r="AG34378" s="104"/>
      <c r="AK34378" s="104"/>
      <c r="AL34378" s="104"/>
      <c r="AO34378" s="104"/>
      <c r="AP34378" s="104"/>
    </row>
    <row r="34379" spans="21:42" ht="15" customHeight="1" x14ac:dyDescent="0.25">
      <c r="U34379" s="104"/>
      <c r="AB34379" s="104"/>
      <c r="AC34379" s="104"/>
      <c r="AF34379" s="104"/>
      <c r="AG34379" s="104"/>
      <c r="AK34379" s="104"/>
      <c r="AL34379" s="104"/>
      <c r="AO34379" s="104"/>
      <c r="AP34379" s="104"/>
    </row>
    <row r="34380" spans="21:42" ht="15" customHeight="1" x14ac:dyDescent="0.25">
      <c r="U34380" s="104"/>
      <c r="AB34380" s="104"/>
      <c r="AC34380" s="104"/>
      <c r="AF34380" s="104"/>
      <c r="AG34380" s="104"/>
      <c r="AK34380" s="104"/>
      <c r="AL34380" s="104"/>
      <c r="AO34380" s="104"/>
      <c r="AP34380" s="104"/>
    </row>
    <row r="34381" spans="21:42" ht="15" customHeight="1" x14ac:dyDescent="0.25">
      <c r="U34381" s="104"/>
      <c r="AB34381" s="104"/>
      <c r="AC34381" s="104"/>
      <c r="AF34381" s="104"/>
      <c r="AG34381" s="104"/>
      <c r="AK34381" s="104"/>
      <c r="AL34381" s="104"/>
      <c r="AO34381" s="104"/>
      <c r="AP34381" s="104"/>
    </row>
    <row r="34382" spans="21:42" ht="15" customHeight="1" x14ac:dyDescent="0.25">
      <c r="U34382" s="104"/>
      <c r="AB34382" s="104"/>
      <c r="AC34382" s="104"/>
      <c r="AF34382" s="104"/>
      <c r="AG34382" s="104"/>
      <c r="AK34382" s="104"/>
      <c r="AL34382" s="104"/>
      <c r="AO34382" s="104"/>
      <c r="AP34382" s="104"/>
    </row>
    <row r="34383" spans="21:42" ht="15" customHeight="1" x14ac:dyDescent="0.25">
      <c r="U34383" s="104"/>
      <c r="AB34383" s="104"/>
      <c r="AC34383" s="104"/>
      <c r="AF34383" s="104"/>
      <c r="AG34383" s="104"/>
      <c r="AK34383" s="104"/>
      <c r="AL34383" s="104"/>
      <c r="AO34383" s="104"/>
      <c r="AP34383" s="104"/>
    </row>
    <row r="34384" spans="21:42" ht="15" customHeight="1" x14ac:dyDescent="0.25">
      <c r="U34384" s="104"/>
      <c r="AB34384" s="104"/>
      <c r="AC34384" s="104"/>
      <c r="AF34384" s="104"/>
      <c r="AG34384" s="104"/>
      <c r="AK34384" s="104"/>
      <c r="AL34384" s="104"/>
      <c r="AO34384" s="104"/>
      <c r="AP34384" s="104"/>
    </row>
    <row r="34385" spans="21:42" ht="15" customHeight="1" x14ac:dyDescent="0.25">
      <c r="U34385" s="104"/>
      <c r="AB34385" s="104"/>
      <c r="AC34385" s="104"/>
      <c r="AF34385" s="104"/>
      <c r="AG34385" s="104"/>
      <c r="AK34385" s="104"/>
      <c r="AL34385" s="104"/>
      <c r="AO34385" s="104"/>
      <c r="AP34385" s="104"/>
    </row>
    <row r="34386" spans="21:42" ht="15" customHeight="1" x14ac:dyDescent="0.25">
      <c r="U34386" s="104"/>
      <c r="AB34386" s="104"/>
      <c r="AC34386" s="104"/>
      <c r="AF34386" s="104"/>
      <c r="AG34386" s="104"/>
      <c r="AK34386" s="104"/>
      <c r="AL34386" s="104"/>
      <c r="AO34386" s="104"/>
      <c r="AP34386" s="104"/>
    </row>
    <row r="34387" spans="21:42" ht="15" customHeight="1" x14ac:dyDescent="0.25">
      <c r="U34387" s="104"/>
      <c r="AB34387" s="104"/>
      <c r="AC34387" s="104"/>
      <c r="AF34387" s="104"/>
      <c r="AG34387" s="104"/>
      <c r="AK34387" s="104"/>
      <c r="AL34387" s="104"/>
      <c r="AO34387" s="104"/>
      <c r="AP34387" s="104"/>
    </row>
    <row r="34388" spans="21:42" ht="15" customHeight="1" x14ac:dyDescent="0.25">
      <c r="U34388" s="104"/>
      <c r="AB34388" s="104"/>
      <c r="AC34388" s="104"/>
      <c r="AF34388" s="104"/>
      <c r="AG34388" s="104"/>
      <c r="AK34388" s="104"/>
      <c r="AL34388" s="104"/>
      <c r="AO34388" s="104"/>
      <c r="AP34388" s="104"/>
    </row>
    <row r="34389" spans="21:42" ht="15" customHeight="1" x14ac:dyDescent="0.25">
      <c r="U34389" s="104"/>
      <c r="AB34389" s="104"/>
      <c r="AC34389" s="104"/>
      <c r="AF34389" s="104"/>
      <c r="AG34389" s="104"/>
      <c r="AK34389" s="104"/>
      <c r="AL34389" s="104"/>
      <c r="AO34389" s="104"/>
      <c r="AP34389" s="104"/>
    </row>
    <row r="34390" spans="21:42" ht="15" customHeight="1" x14ac:dyDescent="0.25">
      <c r="U34390" s="104"/>
      <c r="AB34390" s="104"/>
      <c r="AC34390" s="104"/>
      <c r="AF34390" s="104"/>
      <c r="AG34390" s="104"/>
      <c r="AK34390" s="104"/>
      <c r="AL34390" s="104"/>
      <c r="AO34390" s="104"/>
      <c r="AP34390" s="104"/>
    </row>
    <row r="34391" spans="21:42" ht="15" customHeight="1" x14ac:dyDescent="0.25">
      <c r="U34391" s="104"/>
      <c r="AB34391" s="104"/>
      <c r="AC34391" s="104"/>
      <c r="AF34391" s="104"/>
      <c r="AG34391" s="104"/>
      <c r="AK34391" s="104"/>
      <c r="AL34391" s="104"/>
      <c r="AO34391" s="104"/>
      <c r="AP34391" s="104"/>
    </row>
    <row r="34392" spans="21:42" ht="15" customHeight="1" x14ac:dyDescent="0.25">
      <c r="U34392" s="104"/>
      <c r="AB34392" s="104"/>
      <c r="AC34392" s="104"/>
      <c r="AF34392" s="104"/>
      <c r="AG34392" s="104"/>
      <c r="AK34392" s="104"/>
      <c r="AL34392" s="104"/>
      <c r="AO34392" s="104"/>
      <c r="AP34392" s="104"/>
    </row>
    <row r="34393" spans="21:42" ht="15" customHeight="1" x14ac:dyDescent="0.25">
      <c r="U34393" s="104"/>
      <c r="AB34393" s="104"/>
      <c r="AC34393" s="104"/>
      <c r="AF34393" s="104"/>
      <c r="AG34393" s="104"/>
      <c r="AK34393" s="104"/>
      <c r="AL34393" s="104"/>
      <c r="AO34393" s="104"/>
      <c r="AP34393" s="104"/>
    </row>
    <row r="34394" spans="21:42" ht="15" customHeight="1" x14ac:dyDescent="0.25">
      <c r="U34394" s="104"/>
      <c r="AB34394" s="104"/>
      <c r="AC34394" s="104"/>
      <c r="AF34394" s="104"/>
      <c r="AG34394" s="104"/>
      <c r="AK34394" s="104"/>
      <c r="AL34394" s="104"/>
      <c r="AO34394" s="104"/>
      <c r="AP34394" s="104"/>
    </row>
    <row r="34395" spans="21:42" ht="15" customHeight="1" x14ac:dyDescent="0.25">
      <c r="U34395" s="104"/>
      <c r="AB34395" s="104"/>
      <c r="AC34395" s="104"/>
      <c r="AF34395" s="104"/>
      <c r="AG34395" s="104"/>
      <c r="AK34395" s="104"/>
      <c r="AL34395" s="104"/>
      <c r="AO34395" s="104"/>
      <c r="AP34395" s="104"/>
    </row>
    <row r="34396" spans="21:42" ht="15" customHeight="1" x14ac:dyDescent="0.25">
      <c r="U34396" s="104"/>
      <c r="AB34396" s="104"/>
      <c r="AC34396" s="104"/>
      <c r="AF34396" s="104"/>
      <c r="AG34396" s="104"/>
      <c r="AK34396" s="104"/>
      <c r="AL34396" s="104"/>
      <c r="AO34396" s="104"/>
      <c r="AP34396" s="104"/>
    </row>
    <row r="34397" spans="21:42" ht="15" customHeight="1" x14ac:dyDescent="0.25">
      <c r="U34397" s="104"/>
      <c r="AB34397" s="104"/>
      <c r="AC34397" s="104"/>
      <c r="AF34397" s="104"/>
      <c r="AG34397" s="104"/>
      <c r="AK34397" s="104"/>
      <c r="AL34397" s="104"/>
      <c r="AO34397" s="104"/>
      <c r="AP34397" s="104"/>
    </row>
    <row r="34398" spans="21:42" ht="15" customHeight="1" x14ac:dyDescent="0.25">
      <c r="U34398" s="104"/>
      <c r="AB34398" s="104"/>
      <c r="AC34398" s="104"/>
      <c r="AF34398" s="104"/>
      <c r="AG34398" s="104"/>
      <c r="AK34398" s="104"/>
      <c r="AL34398" s="104"/>
      <c r="AO34398" s="104"/>
      <c r="AP34398" s="104"/>
    </row>
    <row r="34399" spans="21:42" ht="15" customHeight="1" x14ac:dyDescent="0.25">
      <c r="U34399" s="104"/>
      <c r="AB34399" s="104"/>
      <c r="AC34399" s="104"/>
      <c r="AF34399" s="104"/>
      <c r="AG34399" s="104"/>
      <c r="AK34399" s="104"/>
      <c r="AL34399" s="104"/>
      <c r="AO34399" s="104"/>
      <c r="AP34399" s="104"/>
    </row>
    <row r="34400" spans="21:42" ht="15" customHeight="1" x14ac:dyDescent="0.25">
      <c r="U34400" s="104"/>
      <c r="AB34400" s="104"/>
      <c r="AC34400" s="104"/>
      <c r="AF34400" s="104"/>
      <c r="AG34400" s="104"/>
      <c r="AK34400" s="104"/>
      <c r="AL34400" s="104"/>
      <c r="AO34400" s="104"/>
      <c r="AP34400" s="104"/>
    </row>
    <row r="34401" spans="21:42" ht="15" customHeight="1" x14ac:dyDescent="0.25">
      <c r="U34401" s="104"/>
      <c r="AB34401" s="104"/>
      <c r="AC34401" s="104"/>
      <c r="AF34401" s="104"/>
      <c r="AG34401" s="104"/>
      <c r="AK34401" s="104"/>
      <c r="AL34401" s="104"/>
      <c r="AO34401" s="104"/>
      <c r="AP34401" s="104"/>
    </row>
    <row r="34402" spans="21:42" ht="15" customHeight="1" x14ac:dyDescent="0.25">
      <c r="U34402" s="104"/>
      <c r="AB34402" s="104"/>
      <c r="AC34402" s="104"/>
      <c r="AF34402" s="104"/>
      <c r="AG34402" s="104"/>
      <c r="AK34402" s="104"/>
      <c r="AL34402" s="104"/>
      <c r="AO34402" s="104"/>
      <c r="AP34402" s="104"/>
    </row>
    <row r="34403" spans="21:42" ht="15" customHeight="1" x14ac:dyDescent="0.25">
      <c r="U34403" s="104"/>
      <c r="AB34403" s="104"/>
      <c r="AC34403" s="104"/>
      <c r="AF34403" s="104"/>
      <c r="AG34403" s="104"/>
      <c r="AK34403" s="104"/>
      <c r="AL34403" s="104"/>
      <c r="AO34403" s="104"/>
      <c r="AP34403" s="104"/>
    </row>
    <row r="34404" spans="21:42" ht="15" customHeight="1" x14ac:dyDescent="0.25">
      <c r="U34404" s="104"/>
      <c r="AB34404" s="104"/>
      <c r="AC34404" s="104"/>
      <c r="AF34404" s="104"/>
      <c r="AG34404" s="104"/>
      <c r="AK34404" s="104"/>
      <c r="AL34404" s="104"/>
      <c r="AO34404" s="104"/>
      <c r="AP34404" s="104"/>
    </row>
    <row r="34405" spans="21:42" ht="15" customHeight="1" x14ac:dyDescent="0.25">
      <c r="U34405" s="104"/>
      <c r="AB34405" s="104"/>
      <c r="AC34405" s="104"/>
      <c r="AF34405" s="104"/>
      <c r="AG34405" s="104"/>
      <c r="AK34405" s="104"/>
      <c r="AL34405" s="104"/>
      <c r="AO34405" s="104"/>
      <c r="AP34405" s="104"/>
    </row>
    <row r="34406" spans="21:42" ht="15" customHeight="1" x14ac:dyDescent="0.25">
      <c r="U34406" s="104"/>
      <c r="AB34406" s="104"/>
      <c r="AC34406" s="104"/>
      <c r="AF34406" s="104"/>
      <c r="AG34406" s="104"/>
      <c r="AK34406" s="104"/>
      <c r="AL34406" s="104"/>
      <c r="AO34406" s="104"/>
      <c r="AP34406" s="104"/>
    </row>
    <row r="34407" spans="21:42" ht="15" customHeight="1" x14ac:dyDescent="0.25">
      <c r="U34407" s="104"/>
      <c r="AB34407" s="104"/>
      <c r="AC34407" s="104"/>
      <c r="AF34407" s="104"/>
      <c r="AG34407" s="104"/>
      <c r="AK34407" s="104"/>
      <c r="AL34407" s="104"/>
      <c r="AO34407" s="104"/>
      <c r="AP34407" s="104"/>
    </row>
    <row r="34408" spans="21:42" ht="15" customHeight="1" x14ac:dyDescent="0.25">
      <c r="U34408" s="104"/>
      <c r="AB34408" s="104"/>
      <c r="AC34408" s="104"/>
      <c r="AF34408" s="104"/>
      <c r="AG34408" s="104"/>
      <c r="AK34408" s="104"/>
      <c r="AL34408" s="104"/>
      <c r="AO34408" s="104"/>
      <c r="AP34408" s="104"/>
    </row>
    <row r="34409" spans="21:42" ht="15" customHeight="1" x14ac:dyDescent="0.25">
      <c r="U34409" s="104"/>
      <c r="AB34409" s="104"/>
      <c r="AC34409" s="104"/>
      <c r="AF34409" s="104"/>
      <c r="AG34409" s="104"/>
      <c r="AK34409" s="104"/>
      <c r="AL34409" s="104"/>
      <c r="AO34409" s="104"/>
      <c r="AP34409" s="104"/>
    </row>
    <row r="34410" spans="21:42" ht="15" customHeight="1" x14ac:dyDescent="0.25">
      <c r="U34410" s="104"/>
      <c r="AB34410" s="104"/>
      <c r="AC34410" s="104"/>
      <c r="AF34410" s="104"/>
      <c r="AG34410" s="104"/>
      <c r="AK34410" s="104"/>
      <c r="AL34410" s="104"/>
      <c r="AO34410" s="104"/>
      <c r="AP34410" s="104"/>
    </row>
    <row r="34411" spans="21:42" ht="15" customHeight="1" x14ac:dyDescent="0.25">
      <c r="U34411" s="104"/>
      <c r="AB34411" s="104"/>
      <c r="AC34411" s="104"/>
      <c r="AF34411" s="104"/>
      <c r="AG34411" s="104"/>
      <c r="AK34411" s="104"/>
      <c r="AL34411" s="104"/>
      <c r="AO34411" s="104"/>
      <c r="AP34411" s="104"/>
    </row>
    <row r="34412" spans="21:42" ht="15" customHeight="1" x14ac:dyDescent="0.25">
      <c r="U34412" s="104"/>
      <c r="AB34412" s="104"/>
      <c r="AC34412" s="104"/>
      <c r="AF34412" s="104"/>
      <c r="AG34412" s="104"/>
      <c r="AK34412" s="104"/>
      <c r="AL34412" s="104"/>
      <c r="AO34412" s="104"/>
      <c r="AP34412" s="104"/>
    </row>
    <row r="34413" spans="21:42" ht="15" customHeight="1" x14ac:dyDescent="0.25">
      <c r="U34413" s="104"/>
      <c r="AB34413" s="104"/>
      <c r="AC34413" s="104"/>
      <c r="AF34413" s="104"/>
      <c r="AG34413" s="104"/>
      <c r="AK34413" s="104"/>
      <c r="AL34413" s="104"/>
      <c r="AO34413" s="104"/>
      <c r="AP34413" s="104"/>
    </row>
    <row r="34414" spans="21:42" ht="15" customHeight="1" x14ac:dyDescent="0.25">
      <c r="U34414" s="104"/>
      <c r="AB34414" s="104"/>
      <c r="AC34414" s="104"/>
      <c r="AF34414" s="104"/>
      <c r="AG34414" s="104"/>
      <c r="AK34414" s="104"/>
      <c r="AL34414" s="104"/>
      <c r="AO34414" s="104"/>
      <c r="AP34414" s="104"/>
    </row>
    <row r="34415" spans="21:42" ht="15" customHeight="1" x14ac:dyDescent="0.25">
      <c r="U34415" s="104"/>
      <c r="AB34415" s="104"/>
      <c r="AC34415" s="104"/>
      <c r="AF34415" s="104"/>
      <c r="AG34415" s="104"/>
      <c r="AK34415" s="104"/>
      <c r="AL34415" s="104"/>
      <c r="AO34415" s="104"/>
      <c r="AP34415" s="104"/>
    </row>
    <row r="34416" spans="21:42" ht="15" customHeight="1" x14ac:dyDescent="0.25">
      <c r="U34416" s="104"/>
      <c r="AB34416" s="104"/>
      <c r="AC34416" s="104"/>
      <c r="AF34416" s="104"/>
      <c r="AG34416" s="104"/>
      <c r="AK34416" s="104"/>
      <c r="AL34416" s="104"/>
      <c r="AO34416" s="104"/>
      <c r="AP34416" s="104"/>
    </row>
    <row r="34417" spans="21:42" ht="15" customHeight="1" x14ac:dyDescent="0.25">
      <c r="U34417" s="104"/>
      <c r="AB34417" s="104"/>
      <c r="AC34417" s="104"/>
      <c r="AF34417" s="104"/>
      <c r="AG34417" s="104"/>
      <c r="AK34417" s="104"/>
      <c r="AL34417" s="104"/>
      <c r="AO34417" s="104"/>
      <c r="AP34417" s="104"/>
    </row>
    <row r="34418" spans="21:42" ht="15" customHeight="1" x14ac:dyDescent="0.25">
      <c r="U34418" s="104"/>
      <c r="AB34418" s="104"/>
      <c r="AC34418" s="104"/>
      <c r="AF34418" s="104"/>
      <c r="AG34418" s="104"/>
      <c r="AK34418" s="104"/>
      <c r="AL34418" s="104"/>
      <c r="AO34418" s="104"/>
      <c r="AP34418" s="104"/>
    </row>
    <row r="34419" spans="21:42" ht="15" customHeight="1" x14ac:dyDescent="0.25">
      <c r="U34419" s="104"/>
      <c r="AB34419" s="104"/>
      <c r="AC34419" s="104"/>
      <c r="AF34419" s="104"/>
      <c r="AG34419" s="104"/>
      <c r="AK34419" s="104"/>
      <c r="AL34419" s="104"/>
      <c r="AO34419" s="104"/>
      <c r="AP34419" s="104"/>
    </row>
    <row r="34420" spans="21:42" ht="15" customHeight="1" x14ac:dyDescent="0.25">
      <c r="U34420" s="104"/>
      <c r="AB34420" s="104"/>
      <c r="AC34420" s="104"/>
      <c r="AF34420" s="104"/>
      <c r="AG34420" s="104"/>
      <c r="AK34420" s="104"/>
      <c r="AL34420" s="104"/>
      <c r="AO34420" s="104"/>
      <c r="AP34420" s="104"/>
    </row>
    <row r="34421" spans="21:42" ht="15" customHeight="1" x14ac:dyDescent="0.25">
      <c r="U34421" s="104"/>
      <c r="AB34421" s="104"/>
      <c r="AC34421" s="104"/>
      <c r="AF34421" s="104"/>
      <c r="AG34421" s="104"/>
      <c r="AK34421" s="104"/>
      <c r="AL34421" s="104"/>
      <c r="AO34421" s="104"/>
      <c r="AP34421" s="104"/>
    </row>
    <row r="34422" spans="21:42" ht="15" customHeight="1" x14ac:dyDescent="0.25">
      <c r="U34422" s="104"/>
      <c r="AB34422" s="104"/>
      <c r="AC34422" s="104"/>
      <c r="AF34422" s="104"/>
      <c r="AG34422" s="104"/>
      <c r="AK34422" s="104"/>
      <c r="AL34422" s="104"/>
      <c r="AO34422" s="104"/>
      <c r="AP34422" s="104"/>
    </row>
    <row r="34423" spans="21:42" ht="15" customHeight="1" x14ac:dyDescent="0.25">
      <c r="U34423" s="104"/>
      <c r="AB34423" s="104"/>
      <c r="AC34423" s="104"/>
      <c r="AF34423" s="104"/>
      <c r="AG34423" s="104"/>
      <c r="AK34423" s="104"/>
      <c r="AL34423" s="104"/>
      <c r="AO34423" s="104"/>
      <c r="AP34423" s="104"/>
    </row>
    <row r="34424" spans="21:42" ht="15" customHeight="1" x14ac:dyDescent="0.25">
      <c r="U34424" s="104"/>
      <c r="AB34424" s="104"/>
      <c r="AC34424" s="104"/>
      <c r="AF34424" s="104"/>
      <c r="AG34424" s="104"/>
      <c r="AK34424" s="104"/>
      <c r="AL34424" s="104"/>
      <c r="AO34424" s="104"/>
      <c r="AP34424" s="104"/>
    </row>
    <row r="34425" spans="21:42" ht="15" customHeight="1" x14ac:dyDescent="0.25">
      <c r="U34425" s="104"/>
      <c r="AB34425" s="104"/>
      <c r="AC34425" s="104"/>
      <c r="AF34425" s="104"/>
      <c r="AG34425" s="104"/>
      <c r="AK34425" s="104"/>
      <c r="AL34425" s="104"/>
      <c r="AO34425" s="104"/>
      <c r="AP34425" s="104"/>
    </row>
    <row r="34426" spans="21:42" ht="15" customHeight="1" x14ac:dyDescent="0.25">
      <c r="U34426" s="104"/>
      <c r="AB34426" s="104"/>
      <c r="AC34426" s="104"/>
      <c r="AF34426" s="104"/>
      <c r="AG34426" s="104"/>
      <c r="AK34426" s="104"/>
      <c r="AL34426" s="104"/>
      <c r="AO34426" s="104"/>
      <c r="AP34426" s="104"/>
    </row>
    <row r="34427" spans="21:42" ht="15" customHeight="1" x14ac:dyDescent="0.25">
      <c r="U34427" s="104"/>
      <c r="AB34427" s="104"/>
      <c r="AC34427" s="104"/>
      <c r="AF34427" s="104"/>
      <c r="AG34427" s="104"/>
      <c r="AK34427" s="104"/>
      <c r="AL34427" s="104"/>
      <c r="AO34427" s="104"/>
      <c r="AP34427" s="104"/>
    </row>
    <row r="34428" spans="21:42" ht="15" customHeight="1" x14ac:dyDescent="0.25">
      <c r="U34428" s="104"/>
      <c r="AB34428" s="104"/>
      <c r="AC34428" s="104"/>
      <c r="AF34428" s="104"/>
      <c r="AG34428" s="104"/>
      <c r="AK34428" s="104"/>
      <c r="AL34428" s="104"/>
      <c r="AO34428" s="104"/>
      <c r="AP34428" s="104"/>
    </row>
    <row r="34429" spans="21:42" ht="15" customHeight="1" x14ac:dyDescent="0.25">
      <c r="U34429" s="104"/>
      <c r="AB34429" s="104"/>
      <c r="AC34429" s="104"/>
      <c r="AF34429" s="104"/>
      <c r="AG34429" s="104"/>
      <c r="AK34429" s="104"/>
      <c r="AL34429" s="104"/>
      <c r="AO34429" s="104"/>
      <c r="AP34429" s="104"/>
    </row>
    <row r="34430" spans="21:42" ht="15" customHeight="1" x14ac:dyDescent="0.25">
      <c r="U34430" s="104"/>
      <c r="AB34430" s="104"/>
      <c r="AC34430" s="104"/>
      <c r="AF34430" s="104"/>
      <c r="AG34430" s="104"/>
      <c r="AK34430" s="104"/>
      <c r="AL34430" s="104"/>
      <c r="AO34430" s="104"/>
      <c r="AP34430" s="104"/>
    </row>
    <row r="34431" spans="21:42" ht="15" customHeight="1" x14ac:dyDescent="0.25">
      <c r="U34431" s="104"/>
      <c r="AB34431" s="104"/>
      <c r="AC34431" s="104"/>
      <c r="AF34431" s="104"/>
      <c r="AG34431" s="104"/>
      <c r="AK34431" s="104"/>
      <c r="AL34431" s="104"/>
      <c r="AO34431" s="104"/>
      <c r="AP34431" s="104"/>
    </row>
    <row r="34432" spans="21:42" ht="15" customHeight="1" x14ac:dyDescent="0.25">
      <c r="U34432" s="104"/>
      <c r="AB34432" s="104"/>
      <c r="AC34432" s="104"/>
      <c r="AF34432" s="104"/>
      <c r="AG34432" s="104"/>
      <c r="AK34432" s="104"/>
      <c r="AL34432" s="104"/>
      <c r="AO34432" s="104"/>
      <c r="AP34432" s="104"/>
    </row>
    <row r="34433" spans="21:42" ht="15" customHeight="1" x14ac:dyDescent="0.25">
      <c r="U34433" s="104"/>
      <c r="AB34433" s="104"/>
      <c r="AC34433" s="104"/>
      <c r="AF34433" s="104"/>
      <c r="AG34433" s="104"/>
      <c r="AK34433" s="104"/>
      <c r="AL34433" s="104"/>
      <c r="AO34433" s="104"/>
      <c r="AP34433" s="104"/>
    </row>
    <row r="34434" spans="21:42" ht="15" customHeight="1" x14ac:dyDescent="0.25">
      <c r="U34434" s="104"/>
      <c r="AB34434" s="104"/>
      <c r="AC34434" s="104"/>
      <c r="AF34434" s="104"/>
      <c r="AG34434" s="104"/>
      <c r="AK34434" s="104"/>
      <c r="AL34434" s="104"/>
      <c r="AO34434" s="104"/>
      <c r="AP34434" s="104"/>
    </row>
    <row r="34435" spans="21:42" ht="15" customHeight="1" x14ac:dyDescent="0.25">
      <c r="U34435" s="104"/>
      <c r="AB34435" s="104"/>
      <c r="AC34435" s="104"/>
      <c r="AF34435" s="104"/>
      <c r="AG34435" s="104"/>
      <c r="AK34435" s="104"/>
      <c r="AL34435" s="104"/>
      <c r="AO34435" s="104"/>
      <c r="AP34435" s="104"/>
    </row>
    <row r="34436" spans="21:42" ht="15" customHeight="1" x14ac:dyDescent="0.25">
      <c r="U34436" s="104"/>
      <c r="AB34436" s="104"/>
      <c r="AC34436" s="104"/>
      <c r="AF34436" s="104"/>
      <c r="AG34436" s="104"/>
      <c r="AK34436" s="104"/>
      <c r="AL34436" s="104"/>
      <c r="AO34436" s="104"/>
      <c r="AP34436" s="104"/>
    </row>
    <row r="34437" spans="21:42" ht="15" customHeight="1" x14ac:dyDescent="0.25">
      <c r="U34437" s="104"/>
      <c r="AB34437" s="104"/>
      <c r="AC34437" s="104"/>
      <c r="AF34437" s="104"/>
      <c r="AG34437" s="104"/>
      <c r="AK34437" s="104"/>
      <c r="AL34437" s="104"/>
      <c r="AO34437" s="104"/>
      <c r="AP34437" s="104"/>
    </row>
    <row r="34438" spans="21:42" ht="15" customHeight="1" x14ac:dyDescent="0.25">
      <c r="U34438" s="104"/>
      <c r="AB34438" s="104"/>
      <c r="AC34438" s="104"/>
      <c r="AF34438" s="104"/>
      <c r="AG34438" s="104"/>
      <c r="AK34438" s="104"/>
      <c r="AL34438" s="104"/>
      <c r="AO34438" s="104"/>
      <c r="AP34438" s="104"/>
    </row>
    <row r="34439" spans="21:42" ht="15" customHeight="1" x14ac:dyDescent="0.25">
      <c r="U34439" s="104"/>
      <c r="AB34439" s="104"/>
      <c r="AC34439" s="104"/>
      <c r="AF34439" s="104"/>
      <c r="AG34439" s="104"/>
      <c r="AK34439" s="104"/>
      <c r="AL34439" s="104"/>
      <c r="AO34439" s="104"/>
      <c r="AP34439" s="104"/>
    </row>
    <row r="34440" spans="21:42" ht="15" customHeight="1" x14ac:dyDescent="0.25">
      <c r="U34440" s="104"/>
      <c r="AB34440" s="104"/>
      <c r="AC34440" s="104"/>
      <c r="AF34440" s="104"/>
      <c r="AG34440" s="104"/>
      <c r="AK34440" s="104"/>
      <c r="AL34440" s="104"/>
      <c r="AO34440" s="104"/>
      <c r="AP34440" s="104"/>
    </row>
    <row r="34441" spans="21:42" ht="15" customHeight="1" x14ac:dyDescent="0.25">
      <c r="U34441" s="104"/>
      <c r="AB34441" s="104"/>
      <c r="AC34441" s="104"/>
      <c r="AF34441" s="104"/>
      <c r="AG34441" s="104"/>
      <c r="AK34441" s="104"/>
      <c r="AL34441" s="104"/>
      <c r="AO34441" s="104"/>
      <c r="AP34441" s="104"/>
    </row>
    <row r="34442" spans="21:42" ht="15" customHeight="1" x14ac:dyDescent="0.25">
      <c r="U34442" s="104"/>
      <c r="AB34442" s="104"/>
      <c r="AC34442" s="104"/>
      <c r="AF34442" s="104"/>
      <c r="AG34442" s="104"/>
      <c r="AK34442" s="104"/>
      <c r="AL34442" s="104"/>
      <c r="AO34442" s="104"/>
      <c r="AP34442" s="104"/>
    </row>
    <row r="34443" spans="21:42" ht="15" customHeight="1" x14ac:dyDescent="0.25">
      <c r="U34443" s="104"/>
      <c r="AB34443" s="104"/>
      <c r="AC34443" s="104"/>
      <c r="AF34443" s="104"/>
      <c r="AG34443" s="104"/>
      <c r="AK34443" s="104"/>
      <c r="AL34443" s="104"/>
      <c r="AO34443" s="104"/>
      <c r="AP34443" s="104"/>
    </row>
    <row r="34444" spans="21:42" ht="15" customHeight="1" x14ac:dyDescent="0.25">
      <c r="U34444" s="104"/>
      <c r="AB34444" s="104"/>
      <c r="AC34444" s="104"/>
      <c r="AF34444" s="104"/>
      <c r="AG34444" s="104"/>
      <c r="AK34444" s="104"/>
      <c r="AL34444" s="104"/>
      <c r="AO34444" s="104"/>
      <c r="AP34444" s="104"/>
    </row>
    <row r="34445" spans="21:42" ht="15" customHeight="1" x14ac:dyDescent="0.25">
      <c r="U34445" s="104"/>
      <c r="AB34445" s="104"/>
      <c r="AC34445" s="104"/>
      <c r="AF34445" s="104"/>
      <c r="AG34445" s="104"/>
      <c r="AK34445" s="104"/>
      <c r="AL34445" s="104"/>
      <c r="AO34445" s="104"/>
      <c r="AP34445" s="104"/>
    </row>
    <row r="34446" spans="21:42" ht="15" customHeight="1" x14ac:dyDescent="0.25">
      <c r="U34446" s="104"/>
      <c r="AB34446" s="104"/>
      <c r="AC34446" s="104"/>
      <c r="AF34446" s="104"/>
      <c r="AG34446" s="104"/>
      <c r="AK34446" s="104"/>
      <c r="AL34446" s="104"/>
      <c r="AO34446" s="104"/>
      <c r="AP34446" s="104"/>
    </row>
    <row r="34447" spans="21:42" ht="15" customHeight="1" x14ac:dyDescent="0.25">
      <c r="U34447" s="104"/>
      <c r="AB34447" s="104"/>
      <c r="AC34447" s="104"/>
      <c r="AF34447" s="104"/>
      <c r="AG34447" s="104"/>
      <c r="AK34447" s="104"/>
      <c r="AL34447" s="104"/>
      <c r="AO34447" s="104"/>
      <c r="AP34447" s="104"/>
    </row>
    <row r="34448" spans="21:42" ht="15" customHeight="1" x14ac:dyDescent="0.25">
      <c r="U34448" s="104"/>
      <c r="AB34448" s="104"/>
      <c r="AC34448" s="104"/>
      <c r="AF34448" s="104"/>
      <c r="AG34448" s="104"/>
      <c r="AK34448" s="104"/>
      <c r="AL34448" s="104"/>
      <c r="AO34448" s="104"/>
      <c r="AP34448" s="104"/>
    </row>
    <row r="34449" spans="21:42" ht="15" customHeight="1" x14ac:dyDescent="0.25">
      <c r="U34449" s="104"/>
      <c r="AB34449" s="104"/>
      <c r="AC34449" s="104"/>
      <c r="AF34449" s="104"/>
      <c r="AG34449" s="104"/>
      <c r="AK34449" s="104"/>
      <c r="AL34449" s="104"/>
      <c r="AO34449" s="104"/>
      <c r="AP34449" s="104"/>
    </row>
    <row r="34450" spans="21:42" ht="15" customHeight="1" x14ac:dyDescent="0.25">
      <c r="U34450" s="104"/>
      <c r="AB34450" s="104"/>
      <c r="AC34450" s="104"/>
      <c r="AF34450" s="104"/>
      <c r="AG34450" s="104"/>
      <c r="AK34450" s="104"/>
      <c r="AL34450" s="104"/>
      <c r="AO34450" s="104"/>
      <c r="AP34450" s="104"/>
    </row>
    <row r="34451" spans="21:42" ht="15" customHeight="1" x14ac:dyDescent="0.25">
      <c r="U34451" s="104"/>
      <c r="AB34451" s="104"/>
      <c r="AC34451" s="104"/>
      <c r="AF34451" s="104"/>
      <c r="AG34451" s="104"/>
      <c r="AK34451" s="104"/>
      <c r="AL34451" s="104"/>
      <c r="AO34451" s="104"/>
      <c r="AP34451" s="104"/>
    </row>
    <row r="34452" spans="21:42" ht="15" customHeight="1" x14ac:dyDescent="0.25">
      <c r="U34452" s="104"/>
      <c r="AB34452" s="104"/>
      <c r="AC34452" s="104"/>
      <c r="AF34452" s="104"/>
      <c r="AG34452" s="104"/>
      <c r="AK34452" s="104"/>
      <c r="AL34452" s="104"/>
      <c r="AO34452" s="104"/>
      <c r="AP34452" s="104"/>
    </row>
    <row r="34453" spans="21:42" ht="15" customHeight="1" x14ac:dyDescent="0.25">
      <c r="U34453" s="104"/>
      <c r="AB34453" s="104"/>
      <c r="AC34453" s="104"/>
      <c r="AF34453" s="104"/>
      <c r="AG34453" s="104"/>
      <c r="AK34453" s="104"/>
      <c r="AL34453" s="104"/>
      <c r="AO34453" s="104"/>
      <c r="AP34453" s="104"/>
    </row>
    <row r="34454" spans="21:42" ht="15" customHeight="1" x14ac:dyDescent="0.25">
      <c r="U34454" s="104"/>
      <c r="AB34454" s="104"/>
      <c r="AC34454" s="104"/>
      <c r="AF34454" s="104"/>
      <c r="AG34454" s="104"/>
      <c r="AK34454" s="104"/>
      <c r="AL34454" s="104"/>
      <c r="AO34454" s="104"/>
      <c r="AP34454" s="104"/>
    </row>
    <row r="34455" spans="21:42" ht="15" customHeight="1" x14ac:dyDescent="0.25">
      <c r="U34455" s="104"/>
      <c r="AB34455" s="104"/>
      <c r="AC34455" s="104"/>
      <c r="AF34455" s="104"/>
      <c r="AG34455" s="104"/>
      <c r="AK34455" s="104"/>
      <c r="AL34455" s="104"/>
      <c r="AO34455" s="104"/>
      <c r="AP34455" s="104"/>
    </row>
    <row r="34456" spans="21:42" ht="15" customHeight="1" x14ac:dyDescent="0.25">
      <c r="U34456" s="104"/>
      <c r="AB34456" s="104"/>
      <c r="AC34456" s="104"/>
      <c r="AF34456" s="104"/>
      <c r="AG34456" s="104"/>
      <c r="AK34456" s="104"/>
      <c r="AL34456" s="104"/>
      <c r="AO34456" s="104"/>
      <c r="AP34456" s="104"/>
    </row>
    <row r="34457" spans="21:42" ht="15" customHeight="1" x14ac:dyDescent="0.25">
      <c r="U34457" s="104"/>
      <c r="AB34457" s="104"/>
      <c r="AC34457" s="104"/>
      <c r="AF34457" s="104"/>
      <c r="AG34457" s="104"/>
      <c r="AK34457" s="104"/>
      <c r="AL34457" s="104"/>
      <c r="AO34457" s="104"/>
      <c r="AP34457" s="104"/>
    </row>
    <row r="34458" spans="21:42" ht="15" customHeight="1" x14ac:dyDescent="0.25">
      <c r="U34458" s="104"/>
      <c r="AB34458" s="104"/>
      <c r="AC34458" s="104"/>
      <c r="AF34458" s="104"/>
      <c r="AG34458" s="104"/>
      <c r="AK34458" s="104"/>
      <c r="AL34458" s="104"/>
      <c r="AO34458" s="104"/>
      <c r="AP34458" s="104"/>
    </row>
    <row r="34459" spans="21:42" ht="15" customHeight="1" x14ac:dyDescent="0.25">
      <c r="U34459" s="104"/>
      <c r="AB34459" s="104"/>
      <c r="AC34459" s="104"/>
      <c r="AF34459" s="104"/>
      <c r="AG34459" s="104"/>
      <c r="AK34459" s="104"/>
      <c r="AL34459" s="104"/>
      <c r="AO34459" s="104"/>
      <c r="AP34459" s="104"/>
    </row>
    <row r="34460" spans="21:42" ht="15" customHeight="1" x14ac:dyDescent="0.25">
      <c r="U34460" s="104"/>
      <c r="AB34460" s="104"/>
      <c r="AC34460" s="104"/>
      <c r="AF34460" s="104"/>
      <c r="AG34460" s="104"/>
      <c r="AK34460" s="104"/>
      <c r="AL34460" s="104"/>
      <c r="AO34460" s="104"/>
      <c r="AP34460" s="104"/>
    </row>
    <row r="34461" spans="21:42" ht="15" customHeight="1" x14ac:dyDescent="0.25">
      <c r="U34461" s="104"/>
      <c r="AB34461" s="104"/>
      <c r="AC34461" s="104"/>
      <c r="AF34461" s="104"/>
      <c r="AG34461" s="104"/>
      <c r="AK34461" s="104"/>
      <c r="AL34461" s="104"/>
      <c r="AO34461" s="104"/>
      <c r="AP34461" s="104"/>
    </row>
    <row r="34462" spans="21:42" ht="15" customHeight="1" x14ac:dyDescent="0.25">
      <c r="U34462" s="104"/>
      <c r="AB34462" s="104"/>
      <c r="AC34462" s="104"/>
      <c r="AF34462" s="104"/>
      <c r="AG34462" s="104"/>
      <c r="AK34462" s="104"/>
      <c r="AL34462" s="104"/>
      <c r="AO34462" s="104"/>
      <c r="AP34462" s="104"/>
    </row>
    <row r="34463" spans="21:42" ht="15" customHeight="1" x14ac:dyDescent="0.25">
      <c r="U34463" s="104"/>
      <c r="AB34463" s="104"/>
      <c r="AC34463" s="104"/>
      <c r="AF34463" s="104"/>
      <c r="AG34463" s="104"/>
      <c r="AK34463" s="104"/>
      <c r="AL34463" s="104"/>
      <c r="AO34463" s="104"/>
      <c r="AP34463" s="104"/>
    </row>
    <row r="34464" spans="21:42" ht="15" customHeight="1" x14ac:dyDescent="0.25">
      <c r="U34464" s="104"/>
      <c r="AB34464" s="104"/>
      <c r="AC34464" s="104"/>
      <c r="AF34464" s="104"/>
      <c r="AG34464" s="104"/>
      <c r="AK34464" s="104"/>
      <c r="AL34464" s="104"/>
      <c r="AO34464" s="104"/>
      <c r="AP34464" s="104"/>
    </row>
    <row r="34465" spans="21:42" ht="15" customHeight="1" x14ac:dyDescent="0.25">
      <c r="U34465" s="104"/>
      <c r="AB34465" s="104"/>
      <c r="AC34465" s="104"/>
      <c r="AF34465" s="104"/>
      <c r="AG34465" s="104"/>
      <c r="AK34465" s="104"/>
      <c r="AL34465" s="104"/>
      <c r="AO34465" s="104"/>
      <c r="AP34465" s="104"/>
    </row>
    <row r="34466" spans="21:42" ht="15" customHeight="1" x14ac:dyDescent="0.25">
      <c r="U34466" s="104"/>
      <c r="AB34466" s="104"/>
      <c r="AC34466" s="104"/>
      <c r="AF34466" s="104"/>
      <c r="AG34466" s="104"/>
      <c r="AK34466" s="104"/>
      <c r="AL34466" s="104"/>
      <c r="AO34466" s="104"/>
      <c r="AP34466" s="104"/>
    </row>
    <row r="34467" spans="21:42" ht="15" customHeight="1" x14ac:dyDescent="0.25">
      <c r="U34467" s="104"/>
      <c r="AB34467" s="104"/>
      <c r="AC34467" s="104"/>
      <c r="AF34467" s="104"/>
      <c r="AG34467" s="104"/>
      <c r="AK34467" s="104"/>
      <c r="AL34467" s="104"/>
      <c r="AO34467" s="104"/>
      <c r="AP34467" s="104"/>
    </row>
    <row r="34468" spans="21:42" ht="15" customHeight="1" x14ac:dyDescent="0.25">
      <c r="U34468" s="104"/>
      <c r="AB34468" s="104"/>
      <c r="AC34468" s="104"/>
      <c r="AF34468" s="104"/>
      <c r="AG34468" s="104"/>
      <c r="AK34468" s="104"/>
      <c r="AL34468" s="104"/>
      <c r="AO34468" s="104"/>
      <c r="AP34468" s="104"/>
    </row>
    <row r="34469" spans="21:42" ht="15" customHeight="1" x14ac:dyDescent="0.25">
      <c r="U34469" s="104"/>
      <c r="AB34469" s="104"/>
      <c r="AC34469" s="104"/>
      <c r="AF34469" s="104"/>
      <c r="AG34469" s="104"/>
      <c r="AK34469" s="104"/>
      <c r="AL34469" s="104"/>
      <c r="AO34469" s="104"/>
      <c r="AP34469" s="104"/>
    </row>
    <row r="34470" spans="21:42" ht="15" customHeight="1" x14ac:dyDescent="0.25">
      <c r="U34470" s="104"/>
      <c r="AB34470" s="104"/>
      <c r="AC34470" s="104"/>
      <c r="AF34470" s="104"/>
      <c r="AG34470" s="104"/>
      <c r="AK34470" s="104"/>
      <c r="AL34470" s="104"/>
      <c r="AO34470" s="104"/>
      <c r="AP34470" s="104"/>
    </row>
    <row r="34471" spans="21:42" ht="15" customHeight="1" x14ac:dyDescent="0.25">
      <c r="U34471" s="104"/>
      <c r="AB34471" s="104"/>
      <c r="AC34471" s="104"/>
      <c r="AF34471" s="104"/>
      <c r="AG34471" s="104"/>
      <c r="AK34471" s="104"/>
      <c r="AL34471" s="104"/>
      <c r="AO34471" s="104"/>
      <c r="AP34471" s="104"/>
    </row>
    <row r="34472" spans="21:42" ht="15" customHeight="1" x14ac:dyDescent="0.25">
      <c r="U34472" s="104"/>
      <c r="AB34472" s="104"/>
      <c r="AC34472" s="104"/>
      <c r="AF34472" s="104"/>
      <c r="AG34472" s="104"/>
      <c r="AK34472" s="104"/>
      <c r="AL34472" s="104"/>
      <c r="AO34472" s="104"/>
      <c r="AP34472" s="104"/>
    </row>
    <row r="34473" spans="21:42" ht="15" customHeight="1" x14ac:dyDescent="0.25">
      <c r="U34473" s="104"/>
      <c r="AB34473" s="104"/>
      <c r="AC34473" s="104"/>
      <c r="AF34473" s="104"/>
      <c r="AG34473" s="104"/>
      <c r="AK34473" s="104"/>
      <c r="AL34473" s="104"/>
      <c r="AO34473" s="104"/>
      <c r="AP34473" s="104"/>
    </row>
    <row r="34474" spans="21:42" ht="15" customHeight="1" x14ac:dyDescent="0.25">
      <c r="U34474" s="104"/>
      <c r="AB34474" s="104"/>
      <c r="AC34474" s="104"/>
      <c r="AF34474" s="104"/>
      <c r="AG34474" s="104"/>
      <c r="AK34474" s="104"/>
      <c r="AL34474" s="104"/>
      <c r="AO34474" s="104"/>
      <c r="AP34474" s="104"/>
    </row>
    <row r="34475" spans="21:42" ht="15" customHeight="1" x14ac:dyDescent="0.25">
      <c r="U34475" s="104"/>
      <c r="AB34475" s="104"/>
      <c r="AC34475" s="104"/>
      <c r="AF34475" s="104"/>
      <c r="AG34475" s="104"/>
      <c r="AK34475" s="104"/>
      <c r="AL34475" s="104"/>
      <c r="AO34475" s="104"/>
      <c r="AP34475" s="104"/>
    </row>
    <row r="34476" spans="21:42" ht="15" customHeight="1" x14ac:dyDescent="0.25">
      <c r="U34476" s="104"/>
      <c r="AB34476" s="104"/>
      <c r="AC34476" s="104"/>
      <c r="AF34476" s="104"/>
      <c r="AG34476" s="104"/>
      <c r="AK34476" s="104"/>
      <c r="AL34476" s="104"/>
      <c r="AO34476" s="104"/>
      <c r="AP34476" s="104"/>
    </row>
    <row r="34477" spans="21:42" ht="15" customHeight="1" x14ac:dyDescent="0.25">
      <c r="U34477" s="104"/>
      <c r="AB34477" s="104"/>
      <c r="AC34477" s="104"/>
      <c r="AF34477" s="104"/>
      <c r="AG34477" s="104"/>
      <c r="AK34477" s="104"/>
      <c r="AL34477" s="104"/>
      <c r="AO34477" s="104"/>
      <c r="AP34477" s="104"/>
    </row>
    <row r="34478" spans="21:42" ht="15" customHeight="1" x14ac:dyDescent="0.25">
      <c r="U34478" s="104"/>
      <c r="AB34478" s="104"/>
      <c r="AC34478" s="104"/>
      <c r="AF34478" s="104"/>
      <c r="AG34478" s="104"/>
      <c r="AK34478" s="104"/>
      <c r="AL34478" s="104"/>
      <c r="AO34478" s="104"/>
      <c r="AP34478" s="104"/>
    </row>
    <row r="34479" spans="21:42" ht="15" customHeight="1" x14ac:dyDescent="0.25">
      <c r="U34479" s="104"/>
      <c r="AB34479" s="104"/>
      <c r="AC34479" s="104"/>
      <c r="AF34479" s="104"/>
      <c r="AG34479" s="104"/>
      <c r="AK34479" s="104"/>
      <c r="AL34479" s="104"/>
      <c r="AO34479" s="104"/>
      <c r="AP34479" s="104"/>
    </row>
    <row r="34480" spans="21:42" ht="15" customHeight="1" x14ac:dyDescent="0.25">
      <c r="U34480" s="104"/>
      <c r="AB34480" s="104"/>
      <c r="AC34480" s="104"/>
      <c r="AF34480" s="104"/>
      <c r="AG34480" s="104"/>
      <c r="AK34480" s="104"/>
      <c r="AL34480" s="104"/>
      <c r="AO34480" s="104"/>
      <c r="AP34480" s="104"/>
    </row>
    <row r="34481" spans="21:42" ht="15" customHeight="1" x14ac:dyDescent="0.25">
      <c r="U34481" s="104"/>
      <c r="AB34481" s="104"/>
      <c r="AC34481" s="104"/>
      <c r="AF34481" s="104"/>
      <c r="AG34481" s="104"/>
      <c r="AK34481" s="104"/>
      <c r="AL34481" s="104"/>
      <c r="AO34481" s="104"/>
      <c r="AP34481" s="104"/>
    </row>
    <row r="34482" spans="21:42" ht="15" customHeight="1" x14ac:dyDescent="0.25">
      <c r="U34482" s="104"/>
      <c r="AB34482" s="104"/>
      <c r="AC34482" s="104"/>
      <c r="AF34482" s="104"/>
      <c r="AG34482" s="104"/>
      <c r="AK34482" s="104"/>
      <c r="AL34482" s="104"/>
      <c r="AO34482" s="104"/>
      <c r="AP34482" s="104"/>
    </row>
    <row r="34483" spans="21:42" ht="15" customHeight="1" x14ac:dyDescent="0.25">
      <c r="U34483" s="104"/>
      <c r="AB34483" s="104"/>
      <c r="AC34483" s="104"/>
      <c r="AF34483" s="104"/>
      <c r="AG34483" s="104"/>
      <c r="AK34483" s="104"/>
      <c r="AL34483" s="104"/>
      <c r="AO34483" s="104"/>
      <c r="AP34483" s="104"/>
    </row>
    <row r="34484" spans="21:42" ht="15" customHeight="1" x14ac:dyDescent="0.25">
      <c r="U34484" s="104"/>
      <c r="AB34484" s="104"/>
      <c r="AC34484" s="104"/>
      <c r="AF34484" s="104"/>
      <c r="AG34484" s="104"/>
      <c r="AK34484" s="104"/>
      <c r="AL34484" s="104"/>
      <c r="AO34484" s="104"/>
      <c r="AP34484" s="104"/>
    </row>
    <row r="34485" spans="21:42" ht="15" customHeight="1" x14ac:dyDescent="0.25">
      <c r="U34485" s="104"/>
      <c r="AB34485" s="104"/>
      <c r="AC34485" s="104"/>
      <c r="AF34485" s="104"/>
      <c r="AG34485" s="104"/>
      <c r="AK34485" s="104"/>
      <c r="AL34485" s="104"/>
      <c r="AO34485" s="104"/>
      <c r="AP34485" s="104"/>
    </row>
    <row r="34486" spans="21:42" ht="15" customHeight="1" x14ac:dyDescent="0.25">
      <c r="U34486" s="104"/>
      <c r="AB34486" s="104"/>
      <c r="AC34486" s="104"/>
      <c r="AF34486" s="104"/>
      <c r="AG34486" s="104"/>
      <c r="AK34486" s="104"/>
      <c r="AL34486" s="104"/>
      <c r="AO34486" s="104"/>
      <c r="AP34486" s="104"/>
    </row>
    <row r="34487" spans="21:42" ht="15" customHeight="1" x14ac:dyDescent="0.25">
      <c r="U34487" s="104"/>
      <c r="AB34487" s="104"/>
      <c r="AC34487" s="104"/>
      <c r="AF34487" s="104"/>
      <c r="AG34487" s="104"/>
      <c r="AK34487" s="104"/>
      <c r="AL34487" s="104"/>
      <c r="AO34487" s="104"/>
      <c r="AP34487" s="104"/>
    </row>
    <row r="34488" spans="21:42" ht="15" customHeight="1" x14ac:dyDescent="0.25">
      <c r="U34488" s="104"/>
      <c r="AB34488" s="104"/>
      <c r="AC34488" s="104"/>
      <c r="AF34488" s="104"/>
      <c r="AG34488" s="104"/>
      <c r="AK34488" s="104"/>
      <c r="AL34488" s="104"/>
      <c r="AO34488" s="104"/>
      <c r="AP34488" s="104"/>
    </row>
    <row r="34489" spans="21:42" ht="15" customHeight="1" x14ac:dyDescent="0.25">
      <c r="U34489" s="104"/>
      <c r="AB34489" s="104"/>
      <c r="AC34489" s="104"/>
      <c r="AF34489" s="104"/>
      <c r="AG34489" s="104"/>
      <c r="AK34489" s="104"/>
      <c r="AL34489" s="104"/>
      <c r="AO34489" s="104"/>
      <c r="AP34489" s="104"/>
    </row>
    <row r="34490" spans="21:42" ht="15" customHeight="1" x14ac:dyDescent="0.25">
      <c r="U34490" s="104"/>
      <c r="AB34490" s="104"/>
      <c r="AC34490" s="104"/>
      <c r="AF34490" s="104"/>
      <c r="AG34490" s="104"/>
      <c r="AK34490" s="104"/>
      <c r="AL34490" s="104"/>
      <c r="AO34490" s="104"/>
      <c r="AP34490" s="104"/>
    </row>
    <row r="34491" spans="21:42" ht="15" customHeight="1" x14ac:dyDescent="0.25">
      <c r="U34491" s="104"/>
      <c r="AB34491" s="104"/>
      <c r="AC34491" s="104"/>
      <c r="AF34491" s="104"/>
      <c r="AG34491" s="104"/>
      <c r="AK34491" s="104"/>
      <c r="AL34491" s="104"/>
      <c r="AO34491" s="104"/>
      <c r="AP34491" s="104"/>
    </row>
    <row r="34492" spans="21:42" ht="15" customHeight="1" x14ac:dyDescent="0.25">
      <c r="U34492" s="104"/>
      <c r="AB34492" s="104"/>
      <c r="AC34492" s="104"/>
      <c r="AF34492" s="104"/>
      <c r="AG34492" s="104"/>
      <c r="AK34492" s="104"/>
      <c r="AL34492" s="104"/>
      <c r="AO34492" s="104"/>
      <c r="AP34492" s="104"/>
    </row>
    <row r="34493" spans="21:42" ht="15" customHeight="1" x14ac:dyDescent="0.25">
      <c r="U34493" s="104"/>
      <c r="AB34493" s="104"/>
      <c r="AC34493" s="104"/>
      <c r="AF34493" s="104"/>
      <c r="AG34493" s="104"/>
      <c r="AK34493" s="104"/>
      <c r="AL34493" s="104"/>
      <c r="AO34493" s="104"/>
      <c r="AP34493" s="104"/>
    </row>
    <row r="34494" spans="21:42" ht="15" customHeight="1" x14ac:dyDescent="0.25">
      <c r="U34494" s="104"/>
      <c r="AB34494" s="104"/>
      <c r="AC34494" s="104"/>
      <c r="AF34494" s="104"/>
      <c r="AG34494" s="104"/>
      <c r="AK34494" s="104"/>
      <c r="AL34494" s="104"/>
      <c r="AO34494" s="104"/>
      <c r="AP34494" s="104"/>
    </row>
    <row r="34495" spans="21:42" ht="15" customHeight="1" x14ac:dyDescent="0.25">
      <c r="U34495" s="104"/>
      <c r="AB34495" s="104"/>
      <c r="AC34495" s="104"/>
      <c r="AF34495" s="104"/>
      <c r="AG34495" s="104"/>
      <c r="AK34495" s="104"/>
      <c r="AL34495" s="104"/>
      <c r="AO34495" s="104"/>
      <c r="AP34495" s="104"/>
    </row>
    <row r="34496" spans="21:42" ht="15" customHeight="1" x14ac:dyDescent="0.25">
      <c r="U34496" s="104"/>
      <c r="AB34496" s="104"/>
      <c r="AC34496" s="104"/>
      <c r="AF34496" s="104"/>
      <c r="AG34496" s="104"/>
      <c r="AK34496" s="104"/>
      <c r="AL34496" s="104"/>
      <c r="AO34496" s="104"/>
      <c r="AP34496" s="104"/>
    </row>
    <row r="34497" spans="21:42" ht="15" customHeight="1" x14ac:dyDescent="0.25">
      <c r="U34497" s="104"/>
      <c r="AB34497" s="104"/>
      <c r="AC34497" s="104"/>
      <c r="AF34497" s="104"/>
      <c r="AG34497" s="104"/>
      <c r="AK34497" s="104"/>
      <c r="AL34497" s="104"/>
      <c r="AO34497" s="104"/>
      <c r="AP34497" s="104"/>
    </row>
    <row r="34498" spans="21:42" ht="15" customHeight="1" x14ac:dyDescent="0.25">
      <c r="U34498" s="104"/>
      <c r="AB34498" s="104"/>
      <c r="AC34498" s="104"/>
      <c r="AF34498" s="104"/>
      <c r="AG34498" s="104"/>
      <c r="AK34498" s="104"/>
      <c r="AL34498" s="104"/>
      <c r="AO34498" s="104"/>
      <c r="AP34498" s="104"/>
    </row>
    <row r="34499" spans="21:42" ht="15" customHeight="1" x14ac:dyDescent="0.25">
      <c r="U34499" s="104"/>
      <c r="AB34499" s="104"/>
      <c r="AC34499" s="104"/>
      <c r="AF34499" s="104"/>
      <c r="AG34499" s="104"/>
      <c r="AK34499" s="104"/>
      <c r="AL34499" s="104"/>
      <c r="AO34499" s="104"/>
      <c r="AP34499" s="104"/>
    </row>
    <row r="34500" spans="21:42" ht="15" customHeight="1" x14ac:dyDescent="0.25">
      <c r="U34500" s="104"/>
      <c r="AB34500" s="104"/>
      <c r="AC34500" s="104"/>
      <c r="AF34500" s="104"/>
      <c r="AG34500" s="104"/>
      <c r="AK34500" s="104"/>
      <c r="AL34500" s="104"/>
      <c r="AO34500" s="104"/>
      <c r="AP34500" s="104"/>
    </row>
    <row r="34501" spans="21:42" ht="15" customHeight="1" x14ac:dyDescent="0.25">
      <c r="U34501" s="104"/>
      <c r="AB34501" s="104"/>
      <c r="AC34501" s="104"/>
      <c r="AF34501" s="104"/>
      <c r="AG34501" s="104"/>
      <c r="AK34501" s="104"/>
      <c r="AL34501" s="104"/>
      <c r="AO34501" s="104"/>
      <c r="AP34501" s="104"/>
    </row>
    <row r="34502" spans="21:42" ht="15" customHeight="1" x14ac:dyDescent="0.25">
      <c r="U34502" s="104"/>
      <c r="AB34502" s="104"/>
      <c r="AC34502" s="104"/>
      <c r="AF34502" s="104"/>
      <c r="AG34502" s="104"/>
      <c r="AK34502" s="104"/>
      <c r="AL34502" s="104"/>
      <c r="AO34502" s="104"/>
      <c r="AP34502" s="104"/>
    </row>
    <row r="34503" spans="21:42" ht="15" customHeight="1" x14ac:dyDescent="0.25">
      <c r="U34503" s="104"/>
      <c r="AB34503" s="104"/>
      <c r="AC34503" s="104"/>
      <c r="AF34503" s="104"/>
      <c r="AG34503" s="104"/>
      <c r="AK34503" s="104"/>
      <c r="AL34503" s="104"/>
      <c r="AO34503" s="104"/>
      <c r="AP34503" s="104"/>
    </row>
    <row r="34504" spans="21:42" ht="15" customHeight="1" x14ac:dyDescent="0.25">
      <c r="U34504" s="104"/>
      <c r="AB34504" s="104"/>
      <c r="AC34504" s="104"/>
      <c r="AF34504" s="104"/>
      <c r="AG34504" s="104"/>
      <c r="AK34504" s="104"/>
      <c r="AL34504" s="104"/>
      <c r="AO34504" s="104"/>
      <c r="AP34504" s="104"/>
    </row>
    <row r="34505" spans="21:42" ht="15" customHeight="1" x14ac:dyDescent="0.25">
      <c r="U34505" s="104"/>
      <c r="AB34505" s="104"/>
      <c r="AC34505" s="104"/>
      <c r="AF34505" s="104"/>
      <c r="AG34505" s="104"/>
      <c r="AK34505" s="104"/>
      <c r="AL34505" s="104"/>
      <c r="AO34505" s="104"/>
      <c r="AP34505" s="104"/>
    </row>
    <row r="34506" spans="21:42" ht="15" customHeight="1" x14ac:dyDescent="0.25">
      <c r="U34506" s="104"/>
      <c r="AB34506" s="104"/>
      <c r="AC34506" s="104"/>
      <c r="AF34506" s="104"/>
      <c r="AG34506" s="104"/>
      <c r="AK34506" s="104"/>
      <c r="AL34506" s="104"/>
      <c r="AO34506" s="104"/>
      <c r="AP34506" s="104"/>
    </row>
    <row r="34507" spans="21:42" ht="15" customHeight="1" x14ac:dyDescent="0.25">
      <c r="U34507" s="104"/>
      <c r="AB34507" s="104"/>
      <c r="AC34507" s="104"/>
      <c r="AF34507" s="104"/>
      <c r="AG34507" s="104"/>
      <c r="AK34507" s="104"/>
      <c r="AL34507" s="104"/>
      <c r="AO34507" s="104"/>
      <c r="AP34507" s="104"/>
    </row>
    <row r="34508" spans="21:42" ht="15" customHeight="1" x14ac:dyDescent="0.25">
      <c r="U34508" s="104"/>
      <c r="AB34508" s="104"/>
      <c r="AC34508" s="104"/>
      <c r="AF34508" s="104"/>
      <c r="AG34508" s="104"/>
      <c r="AK34508" s="104"/>
      <c r="AL34508" s="104"/>
      <c r="AO34508" s="104"/>
      <c r="AP34508" s="104"/>
    </row>
    <row r="34509" spans="21:42" ht="15" customHeight="1" x14ac:dyDescent="0.25">
      <c r="U34509" s="104"/>
      <c r="AB34509" s="104"/>
      <c r="AC34509" s="104"/>
      <c r="AF34509" s="104"/>
      <c r="AG34509" s="104"/>
      <c r="AK34509" s="104"/>
      <c r="AL34509" s="104"/>
      <c r="AO34509" s="104"/>
      <c r="AP34509" s="104"/>
    </row>
    <row r="34510" spans="21:42" ht="15" customHeight="1" x14ac:dyDescent="0.25">
      <c r="U34510" s="104"/>
      <c r="AB34510" s="104"/>
      <c r="AC34510" s="104"/>
      <c r="AF34510" s="104"/>
      <c r="AG34510" s="104"/>
      <c r="AK34510" s="104"/>
      <c r="AL34510" s="104"/>
      <c r="AO34510" s="104"/>
      <c r="AP34510" s="104"/>
    </row>
    <row r="34511" spans="21:42" ht="15" customHeight="1" x14ac:dyDescent="0.25">
      <c r="U34511" s="104"/>
      <c r="AB34511" s="104"/>
      <c r="AC34511" s="104"/>
      <c r="AF34511" s="104"/>
      <c r="AG34511" s="104"/>
      <c r="AK34511" s="104"/>
      <c r="AL34511" s="104"/>
      <c r="AO34511" s="104"/>
      <c r="AP34511" s="104"/>
    </row>
    <row r="34512" spans="21:42" ht="15" customHeight="1" x14ac:dyDescent="0.25">
      <c r="U34512" s="104"/>
      <c r="AB34512" s="104"/>
      <c r="AC34512" s="104"/>
      <c r="AF34512" s="104"/>
      <c r="AG34512" s="104"/>
      <c r="AK34512" s="104"/>
      <c r="AL34512" s="104"/>
      <c r="AO34512" s="104"/>
      <c r="AP34512" s="104"/>
    </row>
    <row r="34513" spans="21:42" ht="15" customHeight="1" x14ac:dyDescent="0.25">
      <c r="U34513" s="104"/>
      <c r="AB34513" s="104"/>
      <c r="AC34513" s="104"/>
      <c r="AF34513" s="104"/>
      <c r="AG34513" s="104"/>
      <c r="AK34513" s="104"/>
      <c r="AL34513" s="104"/>
      <c r="AO34513" s="104"/>
      <c r="AP34513" s="104"/>
    </row>
    <row r="34514" spans="21:42" ht="15" customHeight="1" x14ac:dyDescent="0.25">
      <c r="U34514" s="104"/>
      <c r="AB34514" s="104"/>
      <c r="AC34514" s="104"/>
      <c r="AF34514" s="104"/>
      <c r="AG34514" s="104"/>
      <c r="AK34514" s="104"/>
      <c r="AL34514" s="104"/>
      <c r="AO34514" s="104"/>
      <c r="AP34514" s="104"/>
    </row>
    <row r="34515" spans="21:42" ht="15" customHeight="1" x14ac:dyDescent="0.25">
      <c r="U34515" s="104"/>
      <c r="AB34515" s="104"/>
      <c r="AC34515" s="104"/>
      <c r="AF34515" s="104"/>
      <c r="AG34515" s="104"/>
      <c r="AK34515" s="104"/>
      <c r="AL34515" s="104"/>
      <c r="AO34515" s="104"/>
      <c r="AP34515" s="104"/>
    </row>
    <row r="34516" spans="21:42" ht="15" customHeight="1" x14ac:dyDescent="0.25">
      <c r="U34516" s="104"/>
      <c r="AB34516" s="104"/>
      <c r="AC34516" s="104"/>
      <c r="AF34516" s="104"/>
      <c r="AG34516" s="104"/>
      <c r="AK34516" s="104"/>
      <c r="AL34516" s="104"/>
      <c r="AO34516" s="104"/>
      <c r="AP34516" s="104"/>
    </row>
    <row r="34517" spans="21:42" ht="15" customHeight="1" x14ac:dyDescent="0.25">
      <c r="U34517" s="104"/>
      <c r="AB34517" s="104"/>
      <c r="AC34517" s="104"/>
      <c r="AF34517" s="104"/>
      <c r="AG34517" s="104"/>
      <c r="AK34517" s="104"/>
      <c r="AL34517" s="104"/>
      <c r="AO34517" s="104"/>
      <c r="AP34517" s="104"/>
    </row>
    <row r="34518" spans="21:42" ht="15" customHeight="1" x14ac:dyDescent="0.25">
      <c r="U34518" s="104"/>
      <c r="AB34518" s="104"/>
      <c r="AC34518" s="104"/>
      <c r="AF34518" s="104"/>
      <c r="AG34518" s="104"/>
      <c r="AK34518" s="104"/>
      <c r="AL34518" s="104"/>
      <c r="AO34518" s="104"/>
      <c r="AP34518" s="104"/>
    </row>
    <row r="34519" spans="21:42" ht="15" customHeight="1" x14ac:dyDescent="0.25">
      <c r="U34519" s="104"/>
      <c r="AB34519" s="104"/>
      <c r="AC34519" s="104"/>
      <c r="AF34519" s="104"/>
      <c r="AG34519" s="104"/>
      <c r="AK34519" s="104"/>
      <c r="AL34519" s="104"/>
      <c r="AO34519" s="104"/>
      <c r="AP34519" s="104"/>
    </row>
    <row r="34520" spans="21:42" ht="15" customHeight="1" x14ac:dyDescent="0.25">
      <c r="U34520" s="104"/>
      <c r="AB34520" s="104"/>
      <c r="AC34520" s="104"/>
      <c r="AF34520" s="104"/>
      <c r="AG34520" s="104"/>
      <c r="AK34520" s="104"/>
      <c r="AL34520" s="104"/>
      <c r="AO34520" s="104"/>
      <c r="AP34520" s="104"/>
    </row>
    <row r="34521" spans="21:42" ht="15" customHeight="1" x14ac:dyDescent="0.25">
      <c r="U34521" s="104"/>
      <c r="AB34521" s="104"/>
      <c r="AC34521" s="104"/>
      <c r="AF34521" s="104"/>
      <c r="AG34521" s="104"/>
      <c r="AK34521" s="104"/>
      <c r="AL34521" s="104"/>
      <c r="AO34521" s="104"/>
      <c r="AP34521" s="104"/>
    </row>
    <row r="34522" spans="21:42" ht="15" customHeight="1" x14ac:dyDescent="0.25">
      <c r="U34522" s="104"/>
      <c r="AB34522" s="104"/>
      <c r="AC34522" s="104"/>
      <c r="AF34522" s="104"/>
      <c r="AG34522" s="104"/>
      <c r="AK34522" s="104"/>
      <c r="AL34522" s="104"/>
      <c r="AO34522" s="104"/>
      <c r="AP34522" s="104"/>
    </row>
    <row r="34523" spans="21:42" ht="15" customHeight="1" x14ac:dyDescent="0.25">
      <c r="U34523" s="104"/>
      <c r="AB34523" s="104"/>
      <c r="AC34523" s="104"/>
      <c r="AF34523" s="104"/>
      <c r="AG34523" s="104"/>
      <c r="AK34523" s="104"/>
      <c r="AL34523" s="104"/>
      <c r="AO34523" s="104"/>
      <c r="AP34523" s="104"/>
    </row>
    <row r="34524" spans="21:42" ht="15" customHeight="1" x14ac:dyDescent="0.25">
      <c r="U34524" s="104"/>
      <c r="AB34524" s="104"/>
      <c r="AC34524" s="104"/>
      <c r="AF34524" s="104"/>
      <c r="AG34524" s="104"/>
      <c r="AK34524" s="104"/>
      <c r="AL34524" s="104"/>
      <c r="AO34524" s="104"/>
      <c r="AP34524" s="104"/>
    </row>
    <row r="34525" spans="21:42" ht="15" customHeight="1" x14ac:dyDescent="0.25">
      <c r="U34525" s="104"/>
      <c r="AB34525" s="104"/>
      <c r="AC34525" s="104"/>
      <c r="AF34525" s="104"/>
      <c r="AG34525" s="104"/>
      <c r="AK34525" s="104"/>
      <c r="AL34525" s="104"/>
      <c r="AO34525" s="104"/>
      <c r="AP34525" s="104"/>
    </row>
    <row r="34526" spans="21:42" ht="15" customHeight="1" x14ac:dyDescent="0.25">
      <c r="U34526" s="104"/>
      <c r="AB34526" s="104"/>
      <c r="AC34526" s="104"/>
      <c r="AF34526" s="104"/>
      <c r="AG34526" s="104"/>
      <c r="AK34526" s="104"/>
      <c r="AL34526" s="104"/>
      <c r="AO34526" s="104"/>
      <c r="AP34526" s="104"/>
    </row>
    <row r="34527" spans="21:42" ht="15" customHeight="1" x14ac:dyDescent="0.25">
      <c r="U34527" s="104"/>
      <c r="AB34527" s="104"/>
      <c r="AC34527" s="104"/>
      <c r="AF34527" s="104"/>
      <c r="AG34527" s="104"/>
      <c r="AK34527" s="104"/>
      <c r="AL34527" s="104"/>
      <c r="AO34527" s="104"/>
      <c r="AP34527" s="104"/>
    </row>
    <row r="34528" spans="21:42" ht="15" customHeight="1" x14ac:dyDescent="0.25">
      <c r="U34528" s="104"/>
      <c r="AB34528" s="104"/>
      <c r="AC34528" s="104"/>
      <c r="AF34528" s="104"/>
      <c r="AG34528" s="104"/>
      <c r="AK34528" s="104"/>
      <c r="AL34528" s="104"/>
      <c r="AO34528" s="104"/>
      <c r="AP34528" s="104"/>
    </row>
    <row r="34529" spans="21:42" ht="15" customHeight="1" x14ac:dyDescent="0.25">
      <c r="U34529" s="104"/>
      <c r="AB34529" s="104"/>
      <c r="AC34529" s="104"/>
      <c r="AF34529" s="104"/>
      <c r="AG34529" s="104"/>
      <c r="AK34529" s="104"/>
      <c r="AL34529" s="104"/>
      <c r="AO34529" s="104"/>
      <c r="AP34529" s="104"/>
    </row>
    <row r="34530" spans="21:42" ht="15" customHeight="1" x14ac:dyDescent="0.25">
      <c r="U34530" s="104"/>
      <c r="AB34530" s="104"/>
      <c r="AC34530" s="104"/>
      <c r="AF34530" s="104"/>
      <c r="AG34530" s="104"/>
      <c r="AK34530" s="104"/>
      <c r="AL34530" s="104"/>
      <c r="AO34530" s="104"/>
      <c r="AP34530" s="104"/>
    </row>
    <row r="34531" spans="21:42" ht="15" customHeight="1" x14ac:dyDescent="0.25">
      <c r="U34531" s="104"/>
      <c r="AB34531" s="104"/>
      <c r="AC34531" s="104"/>
      <c r="AF34531" s="104"/>
      <c r="AG34531" s="104"/>
      <c r="AK34531" s="104"/>
      <c r="AL34531" s="104"/>
      <c r="AO34531" s="104"/>
      <c r="AP34531" s="104"/>
    </row>
    <row r="34532" spans="21:42" ht="15" customHeight="1" x14ac:dyDescent="0.25">
      <c r="U34532" s="104"/>
      <c r="AB34532" s="104"/>
      <c r="AC34532" s="104"/>
      <c r="AF34532" s="104"/>
      <c r="AG34532" s="104"/>
      <c r="AK34532" s="104"/>
      <c r="AL34532" s="104"/>
      <c r="AO34532" s="104"/>
      <c r="AP34532" s="104"/>
    </row>
    <row r="34533" spans="21:42" ht="15" customHeight="1" x14ac:dyDescent="0.25">
      <c r="U34533" s="104"/>
      <c r="AB34533" s="104"/>
      <c r="AC34533" s="104"/>
      <c r="AF34533" s="104"/>
      <c r="AG34533" s="104"/>
      <c r="AK34533" s="104"/>
      <c r="AL34533" s="104"/>
      <c r="AO34533" s="104"/>
      <c r="AP34533" s="104"/>
    </row>
    <row r="34534" spans="21:42" ht="15" customHeight="1" x14ac:dyDescent="0.25">
      <c r="U34534" s="104"/>
      <c r="AB34534" s="104"/>
      <c r="AC34534" s="104"/>
      <c r="AF34534" s="104"/>
      <c r="AG34534" s="104"/>
      <c r="AK34534" s="104"/>
      <c r="AL34534" s="104"/>
      <c r="AO34534" s="104"/>
      <c r="AP34534" s="104"/>
    </row>
    <row r="34535" spans="21:42" ht="15" customHeight="1" x14ac:dyDescent="0.25">
      <c r="U34535" s="104"/>
      <c r="AB34535" s="104"/>
      <c r="AC34535" s="104"/>
      <c r="AF34535" s="104"/>
      <c r="AG34535" s="104"/>
      <c r="AK34535" s="104"/>
      <c r="AL34535" s="104"/>
      <c r="AO34535" s="104"/>
      <c r="AP34535" s="104"/>
    </row>
    <row r="34536" spans="21:42" ht="15" customHeight="1" x14ac:dyDescent="0.25">
      <c r="U34536" s="104"/>
      <c r="AB34536" s="104"/>
      <c r="AC34536" s="104"/>
      <c r="AF34536" s="104"/>
      <c r="AG34536" s="104"/>
      <c r="AK34536" s="104"/>
      <c r="AL34536" s="104"/>
      <c r="AO34536" s="104"/>
      <c r="AP34536" s="104"/>
    </row>
    <row r="34537" spans="21:42" ht="15" customHeight="1" x14ac:dyDescent="0.25">
      <c r="U34537" s="104"/>
      <c r="AB34537" s="104"/>
      <c r="AC34537" s="104"/>
      <c r="AF34537" s="104"/>
      <c r="AG34537" s="104"/>
      <c r="AK34537" s="104"/>
      <c r="AL34537" s="104"/>
      <c r="AO34537" s="104"/>
      <c r="AP34537" s="104"/>
    </row>
    <row r="34538" spans="21:42" ht="15" customHeight="1" x14ac:dyDescent="0.25">
      <c r="U34538" s="104"/>
      <c r="AB34538" s="104"/>
      <c r="AC34538" s="104"/>
      <c r="AF34538" s="104"/>
      <c r="AG34538" s="104"/>
      <c r="AK34538" s="104"/>
      <c r="AL34538" s="104"/>
      <c r="AO34538" s="104"/>
      <c r="AP34538" s="104"/>
    </row>
    <row r="34539" spans="21:42" ht="15" customHeight="1" x14ac:dyDescent="0.25">
      <c r="U34539" s="104"/>
      <c r="AB34539" s="104"/>
      <c r="AC34539" s="104"/>
      <c r="AF34539" s="104"/>
      <c r="AG34539" s="104"/>
      <c r="AK34539" s="104"/>
      <c r="AL34539" s="104"/>
      <c r="AO34539" s="104"/>
      <c r="AP34539" s="104"/>
    </row>
    <row r="34540" spans="21:42" ht="15" customHeight="1" x14ac:dyDescent="0.25">
      <c r="U34540" s="104"/>
      <c r="AB34540" s="104"/>
      <c r="AC34540" s="104"/>
      <c r="AF34540" s="104"/>
      <c r="AG34540" s="104"/>
      <c r="AK34540" s="104"/>
      <c r="AL34540" s="104"/>
      <c r="AO34540" s="104"/>
      <c r="AP34540" s="104"/>
    </row>
    <row r="34541" spans="21:42" ht="15" customHeight="1" x14ac:dyDescent="0.25">
      <c r="U34541" s="104"/>
      <c r="AB34541" s="104"/>
      <c r="AC34541" s="104"/>
      <c r="AF34541" s="104"/>
      <c r="AG34541" s="104"/>
      <c r="AK34541" s="104"/>
      <c r="AL34541" s="104"/>
      <c r="AO34541" s="104"/>
      <c r="AP34541" s="104"/>
    </row>
    <row r="34542" spans="21:42" ht="15" customHeight="1" x14ac:dyDescent="0.25">
      <c r="U34542" s="104"/>
      <c r="AB34542" s="104"/>
      <c r="AC34542" s="104"/>
      <c r="AF34542" s="104"/>
      <c r="AG34542" s="104"/>
      <c r="AK34542" s="104"/>
      <c r="AL34542" s="104"/>
      <c r="AO34542" s="104"/>
      <c r="AP34542" s="104"/>
    </row>
    <row r="34543" spans="21:42" ht="15" customHeight="1" x14ac:dyDescent="0.25">
      <c r="U34543" s="104"/>
      <c r="AB34543" s="104"/>
      <c r="AC34543" s="104"/>
      <c r="AF34543" s="104"/>
      <c r="AG34543" s="104"/>
      <c r="AK34543" s="104"/>
      <c r="AL34543" s="104"/>
      <c r="AO34543" s="104"/>
      <c r="AP34543" s="104"/>
    </row>
    <row r="34544" spans="21:42" ht="15" customHeight="1" x14ac:dyDescent="0.25">
      <c r="U34544" s="104"/>
      <c r="AB34544" s="104"/>
      <c r="AC34544" s="104"/>
      <c r="AF34544" s="104"/>
      <c r="AG34544" s="104"/>
      <c r="AK34544" s="104"/>
      <c r="AL34544" s="104"/>
      <c r="AO34544" s="104"/>
      <c r="AP34544" s="104"/>
    </row>
    <row r="34545" spans="21:42" ht="15" customHeight="1" x14ac:dyDescent="0.25">
      <c r="U34545" s="104"/>
      <c r="AB34545" s="104"/>
      <c r="AC34545" s="104"/>
      <c r="AF34545" s="104"/>
      <c r="AG34545" s="104"/>
      <c r="AK34545" s="104"/>
      <c r="AL34545" s="104"/>
      <c r="AO34545" s="104"/>
      <c r="AP34545" s="104"/>
    </row>
    <row r="34546" spans="21:42" ht="15" customHeight="1" x14ac:dyDescent="0.25">
      <c r="U34546" s="104"/>
      <c r="AB34546" s="104"/>
      <c r="AC34546" s="104"/>
      <c r="AF34546" s="104"/>
      <c r="AG34546" s="104"/>
      <c r="AK34546" s="104"/>
      <c r="AL34546" s="104"/>
      <c r="AO34546" s="104"/>
      <c r="AP34546" s="104"/>
    </row>
    <row r="34547" spans="21:42" ht="15" customHeight="1" x14ac:dyDescent="0.25">
      <c r="U34547" s="104"/>
      <c r="AB34547" s="104"/>
      <c r="AC34547" s="104"/>
      <c r="AF34547" s="104"/>
      <c r="AG34547" s="104"/>
      <c r="AK34547" s="104"/>
      <c r="AL34547" s="104"/>
      <c r="AO34547" s="104"/>
      <c r="AP34547" s="104"/>
    </row>
    <row r="34548" spans="21:42" ht="15" customHeight="1" x14ac:dyDescent="0.25">
      <c r="U34548" s="104"/>
      <c r="AB34548" s="104"/>
      <c r="AC34548" s="104"/>
      <c r="AF34548" s="104"/>
      <c r="AG34548" s="104"/>
      <c r="AK34548" s="104"/>
      <c r="AL34548" s="104"/>
      <c r="AO34548" s="104"/>
      <c r="AP34548" s="104"/>
    </row>
    <row r="34549" spans="21:42" ht="15" customHeight="1" x14ac:dyDescent="0.25">
      <c r="U34549" s="104"/>
      <c r="AB34549" s="104"/>
      <c r="AC34549" s="104"/>
      <c r="AF34549" s="104"/>
      <c r="AG34549" s="104"/>
      <c r="AK34549" s="104"/>
      <c r="AL34549" s="104"/>
      <c r="AO34549" s="104"/>
      <c r="AP34549" s="104"/>
    </row>
    <row r="34550" spans="21:42" ht="15" customHeight="1" x14ac:dyDescent="0.25">
      <c r="U34550" s="104"/>
      <c r="AB34550" s="104"/>
      <c r="AC34550" s="104"/>
      <c r="AF34550" s="104"/>
      <c r="AG34550" s="104"/>
      <c r="AK34550" s="104"/>
      <c r="AL34550" s="104"/>
      <c r="AO34550" s="104"/>
      <c r="AP34550" s="104"/>
    </row>
    <row r="34551" spans="21:42" ht="15" customHeight="1" x14ac:dyDescent="0.25">
      <c r="U34551" s="104"/>
      <c r="AB34551" s="104"/>
      <c r="AC34551" s="104"/>
      <c r="AF34551" s="104"/>
      <c r="AG34551" s="104"/>
      <c r="AK34551" s="104"/>
      <c r="AL34551" s="104"/>
      <c r="AO34551" s="104"/>
      <c r="AP34551" s="104"/>
    </row>
    <row r="34552" spans="21:42" ht="15" customHeight="1" x14ac:dyDescent="0.25">
      <c r="U34552" s="104"/>
      <c r="AB34552" s="104"/>
      <c r="AC34552" s="104"/>
      <c r="AF34552" s="104"/>
      <c r="AG34552" s="104"/>
      <c r="AK34552" s="104"/>
      <c r="AL34552" s="104"/>
      <c r="AO34552" s="104"/>
      <c r="AP34552" s="104"/>
    </row>
    <row r="34553" spans="21:42" ht="15" customHeight="1" x14ac:dyDescent="0.25">
      <c r="U34553" s="104"/>
      <c r="AB34553" s="104"/>
      <c r="AC34553" s="104"/>
      <c r="AF34553" s="104"/>
      <c r="AG34553" s="104"/>
      <c r="AK34553" s="104"/>
      <c r="AL34553" s="104"/>
      <c r="AO34553" s="104"/>
      <c r="AP34553" s="104"/>
    </row>
    <row r="34554" spans="21:42" ht="15" customHeight="1" x14ac:dyDescent="0.25">
      <c r="U34554" s="104"/>
      <c r="AB34554" s="104"/>
      <c r="AC34554" s="104"/>
      <c r="AF34554" s="104"/>
      <c r="AG34554" s="104"/>
      <c r="AK34554" s="104"/>
      <c r="AL34554" s="104"/>
      <c r="AO34554" s="104"/>
      <c r="AP34554" s="104"/>
    </row>
    <row r="34555" spans="21:42" ht="15" customHeight="1" x14ac:dyDescent="0.25">
      <c r="U34555" s="104"/>
      <c r="AB34555" s="104"/>
      <c r="AC34555" s="104"/>
      <c r="AF34555" s="104"/>
      <c r="AG34555" s="104"/>
      <c r="AK34555" s="104"/>
      <c r="AL34555" s="104"/>
      <c r="AO34555" s="104"/>
      <c r="AP34555" s="104"/>
    </row>
    <row r="34556" spans="21:42" ht="15" customHeight="1" x14ac:dyDescent="0.25">
      <c r="U34556" s="104"/>
      <c r="AB34556" s="104"/>
      <c r="AC34556" s="104"/>
      <c r="AF34556" s="104"/>
      <c r="AG34556" s="104"/>
      <c r="AK34556" s="104"/>
      <c r="AL34556" s="104"/>
      <c r="AO34556" s="104"/>
      <c r="AP34556" s="104"/>
    </row>
    <row r="34557" spans="21:42" ht="15" customHeight="1" x14ac:dyDescent="0.25">
      <c r="U34557" s="104"/>
      <c r="AB34557" s="104"/>
      <c r="AC34557" s="104"/>
      <c r="AF34557" s="104"/>
      <c r="AG34557" s="104"/>
      <c r="AK34557" s="104"/>
      <c r="AL34557" s="104"/>
      <c r="AO34557" s="104"/>
      <c r="AP34557" s="104"/>
    </row>
    <row r="34558" spans="21:42" ht="15" customHeight="1" x14ac:dyDescent="0.25">
      <c r="U34558" s="104"/>
      <c r="AB34558" s="104"/>
      <c r="AC34558" s="104"/>
      <c r="AF34558" s="104"/>
      <c r="AG34558" s="104"/>
      <c r="AK34558" s="104"/>
      <c r="AL34558" s="104"/>
      <c r="AO34558" s="104"/>
      <c r="AP34558" s="104"/>
    </row>
    <row r="34559" spans="21:42" ht="15" customHeight="1" x14ac:dyDescent="0.25">
      <c r="U34559" s="104"/>
      <c r="AB34559" s="104"/>
      <c r="AC34559" s="104"/>
      <c r="AF34559" s="104"/>
      <c r="AG34559" s="104"/>
      <c r="AK34559" s="104"/>
      <c r="AL34559" s="104"/>
      <c r="AO34559" s="104"/>
      <c r="AP34559" s="104"/>
    </row>
    <row r="34560" spans="21:42" ht="15" customHeight="1" x14ac:dyDescent="0.25">
      <c r="U34560" s="104"/>
      <c r="AB34560" s="104"/>
      <c r="AC34560" s="104"/>
      <c r="AF34560" s="104"/>
      <c r="AG34560" s="104"/>
      <c r="AK34560" s="104"/>
      <c r="AL34560" s="104"/>
      <c r="AO34560" s="104"/>
      <c r="AP34560" s="104"/>
    </row>
    <row r="34561" spans="21:42" ht="15" customHeight="1" x14ac:dyDescent="0.25">
      <c r="U34561" s="104"/>
      <c r="AB34561" s="104"/>
      <c r="AC34561" s="104"/>
      <c r="AF34561" s="104"/>
      <c r="AG34561" s="104"/>
      <c r="AK34561" s="104"/>
      <c r="AL34561" s="104"/>
      <c r="AO34561" s="104"/>
      <c r="AP34561" s="104"/>
    </row>
    <row r="34562" spans="21:42" ht="15" customHeight="1" x14ac:dyDescent="0.25">
      <c r="U34562" s="104"/>
      <c r="AB34562" s="104"/>
      <c r="AC34562" s="104"/>
      <c r="AF34562" s="104"/>
      <c r="AG34562" s="104"/>
      <c r="AK34562" s="104"/>
      <c r="AL34562" s="104"/>
      <c r="AO34562" s="104"/>
      <c r="AP34562" s="104"/>
    </row>
    <row r="34563" spans="21:42" ht="15" customHeight="1" x14ac:dyDescent="0.25">
      <c r="U34563" s="104"/>
      <c r="AB34563" s="104"/>
      <c r="AC34563" s="104"/>
      <c r="AF34563" s="104"/>
      <c r="AG34563" s="104"/>
      <c r="AK34563" s="104"/>
      <c r="AL34563" s="104"/>
      <c r="AO34563" s="104"/>
      <c r="AP34563" s="104"/>
    </row>
    <row r="34564" spans="21:42" ht="15" customHeight="1" x14ac:dyDescent="0.25">
      <c r="U34564" s="104"/>
      <c r="AB34564" s="104"/>
      <c r="AC34564" s="104"/>
      <c r="AF34564" s="104"/>
      <c r="AG34564" s="104"/>
      <c r="AK34564" s="104"/>
      <c r="AL34564" s="104"/>
      <c r="AO34564" s="104"/>
      <c r="AP34564" s="104"/>
    </row>
    <row r="34565" spans="21:42" ht="15" customHeight="1" x14ac:dyDescent="0.25">
      <c r="U34565" s="104"/>
      <c r="AB34565" s="104"/>
      <c r="AC34565" s="104"/>
      <c r="AF34565" s="104"/>
      <c r="AG34565" s="104"/>
      <c r="AK34565" s="104"/>
      <c r="AL34565" s="104"/>
      <c r="AO34565" s="104"/>
      <c r="AP34565" s="104"/>
    </row>
    <row r="34566" spans="21:42" ht="15" customHeight="1" x14ac:dyDescent="0.25">
      <c r="U34566" s="104"/>
      <c r="AB34566" s="104"/>
      <c r="AC34566" s="104"/>
      <c r="AF34566" s="104"/>
      <c r="AG34566" s="104"/>
      <c r="AK34566" s="104"/>
      <c r="AL34566" s="104"/>
      <c r="AO34566" s="104"/>
      <c r="AP34566" s="104"/>
    </row>
    <row r="34567" spans="21:42" ht="15" customHeight="1" x14ac:dyDescent="0.25">
      <c r="U34567" s="104"/>
      <c r="AB34567" s="104"/>
      <c r="AC34567" s="104"/>
      <c r="AF34567" s="104"/>
      <c r="AG34567" s="104"/>
      <c r="AK34567" s="104"/>
      <c r="AL34567" s="104"/>
      <c r="AO34567" s="104"/>
      <c r="AP34567" s="104"/>
    </row>
    <row r="34568" spans="21:42" ht="15" customHeight="1" x14ac:dyDescent="0.25">
      <c r="U34568" s="104"/>
      <c r="AB34568" s="104"/>
      <c r="AC34568" s="104"/>
      <c r="AF34568" s="104"/>
      <c r="AG34568" s="104"/>
      <c r="AK34568" s="104"/>
      <c r="AL34568" s="104"/>
      <c r="AO34568" s="104"/>
      <c r="AP34568" s="104"/>
    </row>
    <row r="34569" spans="21:42" ht="15" customHeight="1" x14ac:dyDescent="0.25">
      <c r="U34569" s="104"/>
      <c r="AB34569" s="104"/>
      <c r="AC34569" s="104"/>
      <c r="AF34569" s="104"/>
      <c r="AG34569" s="104"/>
      <c r="AK34569" s="104"/>
      <c r="AL34569" s="104"/>
      <c r="AO34569" s="104"/>
      <c r="AP34569" s="104"/>
    </row>
    <row r="34570" spans="21:42" ht="15" customHeight="1" x14ac:dyDescent="0.25">
      <c r="U34570" s="104"/>
      <c r="AB34570" s="104"/>
      <c r="AC34570" s="104"/>
      <c r="AF34570" s="104"/>
      <c r="AG34570" s="104"/>
      <c r="AK34570" s="104"/>
      <c r="AL34570" s="104"/>
      <c r="AO34570" s="104"/>
      <c r="AP34570" s="104"/>
    </row>
    <row r="34571" spans="21:42" ht="15" customHeight="1" x14ac:dyDescent="0.25">
      <c r="U34571" s="104"/>
      <c r="AB34571" s="104"/>
      <c r="AC34571" s="104"/>
      <c r="AF34571" s="104"/>
      <c r="AG34571" s="104"/>
      <c r="AK34571" s="104"/>
      <c r="AL34571" s="104"/>
      <c r="AO34571" s="104"/>
      <c r="AP34571" s="104"/>
    </row>
    <row r="34572" spans="21:42" ht="15" customHeight="1" x14ac:dyDescent="0.25">
      <c r="U34572" s="104"/>
      <c r="AB34572" s="104"/>
      <c r="AC34572" s="104"/>
      <c r="AF34572" s="104"/>
      <c r="AG34572" s="104"/>
      <c r="AK34572" s="104"/>
      <c r="AL34572" s="104"/>
      <c r="AO34572" s="104"/>
      <c r="AP34572" s="104"/>
    </row>
    <row r="34573" spans="21:42" ht="15" customHeight="1" x14ac:dyDescent="0.25">
      <c r="U34573" s="104"/>
      <c r="AB34573" s="104"/>
      <c r="AC34573" s="104"/>
      <c r="AF34573" s="104"/>
      <c r="AG34573" s="104"/>
      <c r="AK34573" s="104"/>
      <c r="AL34573" s="104"/>
      <c r="AO34573" s="104"/>
      <c r="AP34573" s="104"/>
    </row>
    <row r="34574" spans="21:42" ht="15" customHeight="1" x14ac:dyDescent="0.25">
      <c r="U34574" s="104"/>
      <c r="AB34574" s="104"/>
      <c r="AC34574" s="104"/>
      <c r="AF34574" s="104"/>
      <c r="AG34574" s="104"/>
      <c r="AK34574" s="104"/>
      <c r="AL34574" s="104"/>
      <c r="AO34574" s="104"/>
      <c r="AP34574" s="104"/>
    </row>
    <row r="34575" spans="21:42" ht="15" customHeight="1" x14ac:dyDescent="0.25">
      <c r="U34575" s="104"/>
      <c r="AB34575" s="104"/>
      <c r="AC34575" s="104"/>
      <c r="AF34575" s="104"/>
      <c r="AG34575" s="104"/>
      <c r="AK34575" s="104"/>
      <c r="AL34575" s="104"/>
      <c r="AO34575" s="104"/>
      <c r="AP34575" s="104"/>
    </row>
    <row r="34576" spans="21:42" ht="15" customHeight="1" x14ac:dyDescent="0.25">
      <c r="U34576" s="104"/>
      <c r="AB34576" s="104"/>
      <c r="AC34576" s="104"/>
      <c r="AF34576" s="104"/>
      <c r="AG34576" s="104"/>
      <c r="AK34576" s="104"/>
      <c r="AL34576" s="104"/>
      <c r="AO34576" s="104"/>
      <c r="AP34576" s="104"/>
    </row>
    <row r="34577" spans="21:42" ht="15" customHeight="1" x14ac:dyDescent="0.25">
      <c r="U34577" s="104"/>
      <c r="AB34577" s="104"/>
      <c r="AC34577" s="104"/>
      <c r="AF34577" s="104"/>
      <c r="AG34577" s="104"/>
      <c r="AK34577" s="104"/>
      <c r="AL34577" s="104"/>
      <c r="AO34577" s="104"/>
      <c r="AP34577" s="104"/>
    </row>
    <row r="34578" spans="21:42" ht="15" customHeight="1" x14ac:dyDescent="0.25">
      <c r="U34578" s="104"/>
      <c r="AB34578" s="104"/>
      <c r="AC34578" s="104"/>
      <c r="AF34578" s="104"/>
      <c r="AG34578" s="104"/>
      <c r="AK34578" s="104"/>
      <c r="AL34578" s="104"/>
      <c r="AO34578" s="104"/>
      <c r="AP34578" s="104"/>
    </row>
    <row r="34579" spans="21:42" ht="15" customHeight="1" x14ac:dyDescent="0.25">
      <c r="U34579" s="104"/>
      <c r="AB34579" s="104"/>
      <c r="AC34579" s="104"/>
      <c r="AF34579" s="104"/>
      <c r="AG34579" s="104"/>
      <c r="AK34579" s="104"/>
      <c r="AL34579" s="104"/>
      <c r="AO34579" s="104"/>
      <c r="AP34579" s="104"/>
    </row>
    <row r="34580" spans="21:42" ht="15" customHeight="1" x14ac:dyDescent="0.25">
      <c r="U34580" s="104"/>
      <c r="AB34580" s="104"/>
      <c r="AC34580" s="104"/>
      <c r="AF34580" s="104"/>
      <c r="AG34580" s="104"/>
      <c r="AK34580" s="104"/>
      <c r="AL34580" s="104"/>
      <c r="AO34580" s="104"/>
      <c r="AP34580" s="104"/>
    </row>
    <row r="34581" spans="21:42" ht="15" customHeight="1" x14ac:dyDescent="0.25">
      <c r="U34581" s="104"/>
      <c r="AB34581" s="104"/>
      <c r="AC34581" s="104"/>
      <c r="AF34581" s="104"/>
      <c r="AG34581" s="104"/>
      <c r="AK34581" s="104"/>
      <c r="AL34581" s="104"/>
      <c r="AO34581" s="104"/>
      <c r="AP34581" s="104"/>
    </row>
    <row r="34582" spans="21:42" ht="15" customHeight="1" x14ac:dyDescent="0.25">
      <c r="U34582" s="104"/>
      <c r="AB34582" s="104"/>
      <c r="AC34582" s="104"/>
      <c r="AF34582" s="104"/>
      <c r="AG34582" s="104"/>
      <c r="AK34582" s="104"/>
      <c r="AL34582" s="104"/>
      <c r="AO34582" s="104"/>
      <c r="AP34582" s="104"/>
    </row>
    <row r="34583" spans="21:42" ht="15" customHeight="1" x14ac:dyDescent="0.25">
      <c r="U34583" s="104"/>
      <c r="AB34583" s="104"/>
      <c r="AC34583" s="104"/>
      <c r="AF34583" s="104"/>
      <c r="AG34583" s="104"/>
      <c r="AK34583" s="104"/>
      <c r="AL34583" s="104"/>
      <c r="AO34583" s="104"/>
      <c r="AP34583" s="104"/>
    </row>
    <row r="34584" spans="21:42" ht="15" customHeight="1" x14ac:dyDescent="0.25">
      <c r="U34584" s="104"/>
      <c r="AB34584" s="104"/>
      <c r="AC34584" s="104"/>
      <c r="AF34584" s="104"/>
      <c r="AG34584" s="104"/>
      <c r="AK34584" s="104"/>
      <c r="AL34584" s="104"/>
      <c r="AO34584" s="104"/>
      <c r="AP34584" s="104"/>
    </row>
    <row r="34585" spans="21:42" ht="15" customHeight="1" x14ac:dyDescent="0.25">
      <c r="U34585" s="104"/>
      <c r="AB34585" s="104"/>
      <c r="AC34585" s="104"/>
      <c r="AF34585" s="104"/>
      <c r="AG34585" s="104"/>
      <c r="AK34585" s="104"/>
      <c r="AL34585" s="104"/>
      <c r="AO34585" s="104"/>
      <c r="AP34585" s="104"/>
    </row>
    <row r="34586" spans="21:42" ht="15" customHeight="1" x14ac:dyDescent="0.25">
      <c r="U34586" s="104"/>
      <c r="AB34586" s="104"/>
      <c r="AC34586" s="104"/>
      <c r="AF34586" s="104"/>
      <c r="AG34586" s="104"/>
      <c r="AK34586" s="104"/>
      <c r="AL34586" s="104"/>
      <c r="AO34586" s="104"/>
      <c r="AP34586" s="104"/>
    </row>
    <row r="34587" spans="21:42" ht="15" customHeight="1" x14ac:dyDescent="0.25">
      <c r="U34587" s="104"/>
      <c r="AB34587" s="104"/>
      <c r="AC34587" s="104"/>
      <c r="AF34587" s="104"/>
      <c r="AG34587" s="104"/>
      <c r="AK34587" s="104"/>
      <c r="AL34587" s="104"/>
      <c r="AO34587" s="104"/>
      <c r="AP34587" s="104"/>
    </row>
    <row r="34588" spans="21:42" ht="15" customHeight="1" x14ac:dyDescent="0.25">
      <c r="U34588" s="104"/>
      <c r="AB34588" s="104"/>
      <c r="AC34588" s="104"/>
      <c r="AF34588" s="104"/>
      <c r="AG34588" s="104"/>
      <c r="AK34588" s="104"/>
      <c r="AL34588" s="104"/>
      <c r="AO34588" s="104"/>
      <c r="AP34588" s="104"/>
    </row>
    <row r="34589" spans="21:42" ht="15" customHeight="1" x14ac:dyDescent="0.25">
      <c r="U34589" s="104"/>
      <c r="AB34589" s="104"/>
      <c r="AC34589" s="104"/>
      <c r="AF34589" s="104"/>
      <c r="AG34589" s="104"/>
      <c r="AK34589" s="104"/>
      <c r="AL34589" s="104"/>
      <c r="AO34589" s="104"/>
      <c r="AP34589" s="104"/>
    </row>
    <row r="34590" spans="21:42" ht="15" customHeight="1" x14ac:dyDescent="0.25">
      <c r="U34590" s="104"/>
      <c r="AB34590" s="104"/>
      <c r="AC34590" s="104"/>
      <c r="AF34590" s="104"/>
      <c r="AG34590" s="104"/>
      <c r="AK34590" s="104"/>
      <c r="AL34590" s="104"/>
      <c r="AO34590" s="104"/>
      <c r="AP34590" s="104"/>
    </row>
    <row r="34591" spans="21:42" ht="15" customHeight="1" x14ac:dyDescent="0.25">
      <c r="U34591" s="104"/>
      <c r="AB34591" s="104"/>
      <c r="AC34591" s="104"/>
      <c r="AF34591" s="104"/>
      <c r="AG34591" s="104"/>
      <c r="AK34591" s="104"/>
      <c r="AL34591" s="104"/>
      <c r="AO34591" s="104"/>
      <c r="AP34591" s="104"/>
    </row>
    <row r="34592" spans="21:42" ht="15" customHeight="1" x14ac:dyDescent="0.25">
      <c r="U34592" s="104"/>
      <c r="AB34592" s="104"/>
      <c r="AC34592" s="104"/>
      <c r="AF34592" s="104"/>
      <c r="AG34592" s="104"/>
      <c r="AK34592" s="104"/>
      <c r="AL34592" s="104"/>
      <c r="AO34592" s="104"/>
      <c r="AP34592" s="104"/>
    </row>
    <row r="34593" spans="21:42" ht="15" customHeight="1" x14ac:dyDescent="0.25">
      <c r="U34593" s="104"/>
      <c r="AB34593" s="104"/>
      <c r="AC34593" s="104"/>
      <c r="AF34593" s="104"/>
      <c r="AG34593" s="104"/>
      <c r="AK34593" s="104"/>
      <c r="AL34593" s="104"/>
      <c r="AO34593" s="104"/>
      <c r="AP34593" s="104"/>
    </row>
    <row r="34594" spans="21:42" ht="15" customHeight="1" x14ac:dyDescent="0.25">
      <c r="U34594" s="104"/>
      <c r="AB34594" s="104"/>
      <c r="AC34594" s="104"/>
      <c r="AF34594" s="104"/>
      <c r="AG34594" s="104"/>
      <c r="AK34594" s="104"/>
      <c r="AL34594" s="104"/>
      <c r="AO34594" s="104"/>
      <c r="AP34594" s="104"/>
    </row>
    <row r="34595" spans="21:42" ht="15" customHeight="1" x14ac:dyDescent="0.25">
      <c r="U34595" s="104"/>
      <c r="AB34595" s="104"/>
      <c r="AC34595" s="104"/>
      <c r="AF34595" s="104"/>
      <c r="AG34595" s="104"/>
      <c r="AK34595" s="104"/>
      <c r="AL34595" s="104"/>
      <c r="AO34595" s="104"/>
      <c r="AP34595" s="104"/>
    </row>
    <row r="34596" spans="21:42" ht="15" customHeight="1" x14ac:dyDescent="0.25">
      <c r="U34596" s="104"/>
      <c r="AB34596" s="104"/>
      <c r="AC34596" s="104"/>
      <c r="AF34596" s="104"/>
      <c r="AG34596" s="104"/>
      <c r="AK34596" s="104"/>
      <c r="AL34596" s="104"/>
      <c r="AO34596" s="104"/>
      <c r="AP34596" s="104"/>
    </row>
    <row r="34597" spans="21:42" ht="15" customHeight="1" x14ac:dyDescent="0.25">
      <c r="U34597" s="104"/>
      <c r="AB34597" s="104"/>
      <c r="AC34597" s="104"/>
      <c r="AF34597" s="104"/>
      <c r="AG34597" s="104"/>
      <c r="AK34597" s="104"/>
      <c r="AL34597" s="104"/>
      <c r="AO34597" s="104"/>
      <c r="AP34597" s="104"/>
    </row>
    <row r="34598" spans="21:42" ht="15" customHeight="1" x14ac:dyDescent="0.25">
      <c r="U34598" s="104"/>
      <c r="AB34598" s="104"/>
      <c r="AC34598" s="104"/>
      <c r="AF34598" s="104"/>
      <c r="AG34598" s="104"/>
      <c r="AK34598" s="104"/>
      <c r="AL34598" s="104"/>
      <c r="AO34598" s="104"/>
      <c r="AP34598" s="104"/>
    </row>
    <row r="34599" spans="21:42" ht="15" customHeight="1" x14ac:dyDescent="0.25">
      <c r="U34599" s="104"/>
      <c r="AB34599" s="104"/>
      <c r="AC34599" s="104"/>
      <c r="AF34599" s="104"/>
      <c r="AG34599" s="104"/>
      <c r="AK34599" s="104"/>
      <c r="AL34599" s="104"/>
      <c r="AO34599" s="104"/>
      <c r="AP34599" s="104"/>
    </row>
    <row r="34600" spans="21:42" ht="15" customHeight="1" x14ac:dyDescent="0.25">
      <c r="U34600" s="104"/>
      <c r="AB34600" s="104"/>
      <c r="AC34600" s="104"/>
      <c r="AF34600" s="104"/>
      <c r="AG34600" s="104"/>
      <c r="AK34600" s="104"/>
      <c r="AL34600" s="104"/>
      <c r="AO34600" s="104"/>
      <c r="AP34600" s="104"/>
    </row>
    <row r="34601" spans="21:42" ht="15" customHeight="1" x14ac:dyDescent="0.25">
      <c r="U34601" s="104"/>
      <c r="AB34601" s="104"/>
      <c r="AC34601" s="104"/>
      <c r="AF34601" s="104"/>
      <c r="AG34601" s="104"/>
      <c r="AK34601" s="104"/>
      <c r="AL34601" s="104"/>
      <c r="AO34601" s="104"/>
      <c r="AP34601" s="104"/>
    </row>
    <row r="34602" spans="21:42" ht="15" customHeight="1" x14ac:dyDescent="0.25">
      <c r="U34602" s="104"/>
      <c r="AB34602" s="104"/>
      <c r="AC34602" s="104"/>
      <c r="AF34602" s="104"/>
      <c r="AG34602" s="104"/>
      <c r="AK34602" s="104"/>
      <c r="AL34602" s="104"/>
      <c r="AO34602" s="104"/>
      <c r="AP34602" s="104"/>
    </row>
    <row r="34603" spans="21:42" ht="15" customHeight="1" x14ac:dyDescent="0.25">
      <c r="U34603" s="104"/>
      <c r="AB34603" s="104"/>
      <c r="AC34603" s="104"/>
      <c r="AF34603" s="104"/>
      <c r="AG34603" s="104"/>
      <c r="AK34603" s="104"/>
      <c r="AL34603" s="104"/>
      <c r="AO34603" s="104"/>
      <c r="AP34603" s="104"/>
    </row>
    <row r="34604" spans="21:42" ht="15" customHeight="1" x14ac:dyDescent="0.25">
      <c r="U34604" s="104"/>
      <c r="AB34604" s="104"/>
      <c r="AC34604" s="104"/>
      <c r="AF34604" s="104"/>
      <c r="AG34604" s="104"/>
      <c r="AK34604" s="104"/>
      <c r="AL34604" s="104"/>
      <c r="AO34604" s="104"/>
      <c r="AP34604" s="104"/>
    </row>
    <row r="34605" spans="21:42" ht="15" customHeight="1" x14ac:dyDescent="0.25">
      <c r="U34605" s="104"/>
      <c r="AB34605" s="104"/>
      <c r="AC34605" s="104"/>
      <c r="AF34605" s="104"/>
      <c r="AG34605" s="104"/>
      <c r="AK34605" s="104"/>
      <c r="AL34605" s="104"/>
      <c r="AO34605" s="104"/>
      <c r="AP34605" s="104"/>
    </row>
    <row r="34606" spans="21:42" ht="15" customHeight="1" x14ac:dyDescent="0.25">
      <c r="U34606" s="104"/>
      <c r="AB34606" s="104"/>
      <c r="AC34606" s="104"/>
      <c r="AF34606" s="104"/>
      <c r="AG34606" s="104"/>
      <c r="AK34606" s="104"/>
      <c r="AL34606" s="104"/>
      <c r="AO34606" s="104"/>
      <c r="AP34606" s="104"/>
    </row>
    <row r="34607" spans="21:42" ht="15" customHeight="1" x14ac:dyDescent="0.25">
      <c r="U34607" s="104"/>
      <c r="AB34607" s="104"/>
      <c r="AC34607" s="104"/>
      <c r="AF34607" s="104"/>
      <c r="AG34607" s="104"/>
      <c r="AK34607" s="104"/>
      <c r="AL34607" s="104"/>
      <c r="AO34607" s="104"/>
      <c r="AP34607" s="104"/>
    </row>
    <row r="34608" spans="21:42" ht="15" customHeight="1" x14ac:dyDescent="0.25">
      <c r="U34608" s="104"/>
      <c r="AB34608" s="104"/>
      <c r="AC34608" s="104"/>
      <c r="AF34608" s="104"/>
      <c r="AG34608" s="104"/>
      <c r="AK34608" s="104"/>
      <c r="AL34608" s="104"/>
      <c r="AO34608" s="104"/>
      <c r="AP34608" s="104"/>
    </row>
    <row r="34609" spans="21:42" ht="15" customHeight="1" x14ac:dyDescent="0.25">
      <c r="U34609" s="104"/>
      <c r="AB34609" s="104"/>
      <c r="AC34609" s="104"/>
      <c r="AF34609" s="104"/>
      <c r="AG34609" s="104"/>
      <c r="AK34609" s="104"/>
      <c r="AL34609" s="104"/>
      <c r="AO34609" s="104"/>
      <c r="AP34609" s="104"/>
    </row>
    <row r="34610" spans="21:42" ht="15" customHeight="1" x14ac:dyDescent="0.25">
      <c r="U34610" s="104"/>
      <c r="AB34610" s="104"/>
      <c r="AC34610" s="104"/>
      <c r="AF34610" s="104"/>
      <c r="AG34610" s="104"/>
      <c r="AK34610" s="104"/>
      <c r="AL34610" s="104"/>
      <c r="AO34610" s="104"/>
      <c r="AP34610" s="104"/>
    </row>
    <row r="34611" spans="21:42" ht="15" customHeight="1" x14ac:dyDescent="0.25">
      <c r="U34611" s="104"/>
      <c r="AB34611" s="104"/>
      <c r="AC34611" s="104"/>
      <c r="AF34611" s="104"/>
      <c r="AG34611" s="104"/>
      <c r="AK34611" s="104"/>
      <c r="AL34611" s="104"/>
      <c r="AO34611" s="104"/>
      <c r="AP34611" s="104"/>
    </row>
    <row r="34612" spans="21:42" ht="15" customHeight="1" x14ac:dyDescent="0.25">
      <c r="U34612" s="104"/>
      <c r="AB34612" s="104"/>
      <c r="AC34612" s="104"/>
      <c r="AF34612" s="104"/>
      <c r="AG34612" s="104"/>
      <c r="AK34612" s="104"/>
      <c r="AL34612" s="104"/>
      <c r="AO34612" s="104"/>
      <c r="AP34612" s="104"/>
    </row>
    <row r="34613" spans="21:42" ht="15" customHeight="1" x14ac:dyDescent="0.25">
      <c r="U34613" s="104"/>
      <c r="AB34613" s="104"/>
      <c r="AC34613" s="104"/>
      <c r="AF34613" s="104"/>
      <c r="AG34613" s="104"/>
      <c r="AK34613" s="104"/>
      <c r="AL34613" s="104"/>
      <c r="AO34613" s="104"/>
      <c r="AP34613" s="104"/>
    </row>
    <row r="34614" spans="21:42" ht="15" customHeight="1" x14ac:dyDescent="0.25">
      <c r="U34614" s="104"/>
      <c r="AB34614" s="104"/>
      <c r="AC34614" s="104"/>
      <c r="AF34614" s="104"/>
      <c r="AG34614" s="104"/>
      <c r="AK34614" s="104"/>
      <c r="AL34614" s="104"/>
      <c r="AO34614" s="104"/>
      <c r="AP34614" s="104"/>
    </row>
    <row r="34615" spans="21:42" ht="15" customHeight="1" x14ac:dyDescent="0.25">
      <c r="U34615" s="104"/>
      <c r="AB34615" s="104"/>
      <c r="AC34615" s="104"/>
      <c r="AF34615" s="104"/>
      <c r="AG34615" s="104"/>
      <c r="AK34615" s="104"/>
      <c r="AL34615" s="104"/>
      <c r="AO34615" s="104"/>
      <c r="AP34615" s="104"/>
    </row>
    <row r="34616" spans="21:42" ht="15" customHeight="1" x14ac:dyDescent="0.25">
      <c r="U34616" s="104"/>
      <c r="AB34616" s="104"/>
      <c r="AC34616" s="104"/>
      <c r="AF34616" s="104"/>
      <c r="AG34616" s="104"/>
      <c r="AK34616" s="104"/>
      <c r="AL34616" s="104"/>
      <c r="AO34616" s="104"/>
      <c r="AP34616" s="104"/>
    </row>
    <row r="34617" spans="21:42" ht="15" customHeight="1" x14ac:dyDescent="0.25">
      <c r="U34617" s="104"/>
      <c r="AB34617" s="104"/>
      <c r="AC34617" s="104"/>
      <c r="AF34617" s="104"/>
      <c r="AG34617" s="104"/>
      <c r="AK34617" s="104"/>
      <c r="AL34617" s="104"/>
      <c r="AO34617" s="104"/>
      <c r="AP34617" s="104"/>
    </row>
    <row r="34618" spans="21:42" ht="15" customHeight="1" x14ac:dyDescent="0.25">
      <c r="U34618" s="104"/>
      <c r="AB34618" s="104"/>
      <c r="AC34618" s="104"/>
      <c r="AF34618" s="104"/>
      <c r="AG34618" s="104"/>
      <c r="AK34618" s="104"/>
      <c r="AL34618" s="104"/>
      <c r="AO34618" s="104"/>
      <c r="AP34618" s="104"/>
    </row>
    <row r="34619" spans="21:42" ht="15" customHeight="1" x14ac:dyDescent="0.25">
      <c r="U34619" s="104"/>
      <c r="AB34619" s="104"/>
      <c r="AC34619" s="104"/>
      <c r="AF34619" s="104"/>
      <c r="AG34619" s="104"/>
      <c r="AK34619" s="104"/>
      <c r="AL34619" s="104"/>
      <c r="AO34619" s="104"/>
      <c r="AP34619" s="104"/>
    </row>
    <row r="34620" spans="21:42" ht="15" customHeight="1" x14ac:dyDescent="0.25">
      <c r="U34620" s="104"/>
      <c r="AB34620" s="104"/>
      <c r="AC34620" s="104"/>
      <c r="AF34620" s="104"/>
      <c r="AG34620" s="104"/>
      <c r="AK34620" s="104"/>
      <c r="AL34620" s="104"/>
      <c r="AO34620" s="104"/>
      <c r="AP34620" s="104"/>
    </row>
    <row r="34621" spans="21:42" ht="15" customHeight="1" x14ac:dyDescent="0.25">
      <c r="U34621" s="104"/>
      <c r="AB34621" s="104"/>
      <c r="AC34621" s="104"/>
      <c r="AF34621" s="104"/>
      <c r="AG34621" s="104"/>
      <c r="AK34621" s="104"/>
      <c r="AL34621" s="104"/>
      <c r="AO34621" s="104"/>
      <c r="AP34621" s="104"/>
    </row>
    <row r="34622" spans="21:42" ht="15" customHeight="1" x14ac:dyDescent="0.25">
      <c r="U34622" s="104"/>
      <c r="AB34622" s="104"/>
      <c r="AC34622" s="104"/>
      <c r="AF34622" s="104"/>
      <c r="AG34622" s="104"/>
      <c r="AK34622" s="104"/>
      <c r="AL34622" s="104"/>
      <c r="AO34622" s="104"/>
      <c r="AP34622" s="104"/>
    </row>
    <row r="34623" spans="21:42" ht="15" customHeight="1" x14ac:dyDescent="0.25">
      <c r="U34623" s="104"/>
      <c r="AB34623" s="104"/>
      <c r="AC34623" s="104"/>
      <c r="AF34623" s="104"/>
      <c r="AG34623" s="104"/>
      <c r="AK34623" s="104"/>
      <c r="AL34623" s="104"/>
      <c r="AO34623" s="104"/>
      <c r="AP34623" s="104"/>
    </row>
    <row r="34624" spans="21:42" ht="15" customHeight="1" x14ac:dyDescent="0.25">
      <c r="U34624" s="104"/>
      <c r="AB34624" s="104"/>
      <c r="AC34624" s="104"/>
      <c r="AF34624" s="104"/>
      <c r="AG34624" s="104"/>
      <c r="AK34624" s="104"/>
      <c r="AL34624" s="104"/>
      <c r="AO34624" s="104"/>
      <c r="AP34624" s="104"/>
    </row>
    <row r="34625" spans="21:42" ht="15" customHeight="1" x14ac:dyDescent="0.25">
      <c r="U34625" s="104"/>
      <c r="AB34625" s="104"/>
      <c r="AC34625" s="104"/>
      <c r="AF34625" s="104"/>
      <c r="AG34625" s="104"/>
      <c r="AK34625" s="104"/>
      <c r="AL34625" s="104"/>
      <c r="AO34625" s="104"/>
      <c r="AP34625" s="104"/>
    </row>
    <row r="34626" spans="21:42" ht="15" customHeight="1" x14ac:dyDescent="0.25">
      <c r="U34626" s="104"/>
      <c r="AB34626" s="104"/>
      <c r="AC34626" s="104"/>
      <c r="AF34626" s="104"/>
      <c r="AG34626" s="104"/>
      <c r="AK34626" s="104"/>
      <c r="AL34626" s="104"/>
      <c r="AO34626" s="104"/>
      <c r="AP34626" s="104"/>
    </row>
    <row r="34627" spans="21:42" ht="15" customHeight="1" x14ac:dyDescent="0.25">
      <c r="U34627" s="104"/>
      <c r="AB34627" s="104"/>
      <c r="AC34627" s="104"/>
      <c r="AF34627" s="104"/>
      <c r="AG34627" s="104"/>
      <c r="AK34627" s="104"/>
      <c r="AL34627" s="104"/>
      <c r="AO34627" s="104"/>
      <c r="AP34627" s="104"/>
    </row>
    <row r="34628" spans="21:42" ht="15" customHeight="1" x14ac:dyDescent="0.25">
      <c r="U34628" s="104"/>
      <c r="AB34628" s="104"/>
      <c r="AC34628" s="104"/>
      <c r="AF34628" s="104"/>
      <c r="AG34628" s="104"/>
      <c r="AK34628" s="104"/>
      <c r="AL34628" s="104"/>
      <c r="AO34628" s="104"/>
      <c r="AP34628" s="104"/>
    </row>
    <row r="34629" spans="21:42" ht="15" customHeight="1" x14ac:dyDescent="0.25">
      <c r="U34629" s="104"/>
      <c r="AB34629" s="104"/>
      <c r="AC34629" s="104"/>
      <c r="AF34629" s="104"/>
      <c r="AG34629" s="104"/>
      <c r="AK34629" s="104"/>
      <c r="AL34629" s="104"/>
      <c r="AO34629" s="104"/>
      <c r="AP34629" s="104"/>
    </row>
    <row r="34630" spans="21:42" ht="15" customHeight="1" x14ac:dyDescent="0.25">
      <c r="U34630" s="104"/>
      <c r="AB34630" s="104"/>
      <c r="AC34630" s="104"/>
      <c r="AF34630" s="104"/>
      <c r="AG34630" s="104"/>
      <c r="AK34630" s="104"/>
      <c r="AL34630" s="104"/>
      <c r="AO34630" s="104"/>
      <c r="AP34630" s="104"/>
    </row>
    <row r="34631" spans="21:42" ht="15" customHeight="1" x14ac:dyDescent="0.25">
      <c r="U34631" s="104"/>
      <c r="AB34631" s="104"/>
      <c r="AC34631" s="104"/>
      <c r="AF34631" s="104"/>
      <c r="AG34631" s="104"/>
      <c r="AK34631" s="104"/>
      <c r="AL34631" s="104"/>
      <c r="AO34631" s="104"/>
      <c r="AP34631" s="104"/>
    </row>
    <row r="34632" spans="21:42" ht="15" customHeight="1" x14ac:dyDescent="0.25">
      <c r="U34632" s="104"/>
      <c r="AB34632" s="104"/>
      <c r="AC34632" s="104"/>
      <c r="AF34632" s="104"/>
      <c r="AG34632" s="104"/>
      <c r="AK34632" s="104"/>
      <c r="AL34632" s="104"/>
      <c r="AO34632" s="104"/>
      <c r="AP34632" s="104"/>
    </row>
    <row r="34633" spans="21:42" ht="15" customHeight="1" x14ac:dyDescent="0.25">
      <c r="U34633" s="104"/>
      <c r="AB34633" s="104"/>
      <c r="AC34633" s="104"/>
      <c r="AF34633" s="104"/>
      <c r="AG34633" s="104"/>
      <c r="AK34633" s="104"/>
      <c r="AL34633" s="104"/>
      <c r="AO34633" s="104"/>
      <c r="AP34633" s="104"/>
    </row>
    <row r="34634" spans="21:42" ht="15" customHeight="1" x14ac:dyDescent="0.25">
      <c r="U34634" s="104"/>
      <c r="AB34634" s="104"/>
      <c r="AC34634" s="104"/>
      <c r="AF34634" s="104"/>
      <c r="AG34634" s="104"/>
      <c r="AK34634" s="104"/>
      <c r="AL34634" s="104"/>
      <c r="AO34634" s="104"/>
      <c r="AP34634" s="104"/>
    </row>
    <row r="34635" spans="21:42" ht="15" customHeight="1" x14ac:dyDescent="0.25">
      <c r="U34635" s="104"/>
      <c r="AB34635" s="104"/>
      <c r="AC34635" s="104"/>
      <c r="AF34635" s="104"/>
      <c r="AG34635" s="104"/>
      <c r="AK34635" s="104"/>
      <c r="AL34635" s="104"/>
      <c r="AO34635" s="104"/>
      <c r="AP34635" s="104"/>
    </row>
    <row r="34636" spans="21:42" ht="15" customHeight="1" x14ac:dyDescent="0.25">
      <c r="U34636" s="104"/>
      <c r="AB34636" s="104"/>
      <c r="AC34636" s="104"/>
      <c r="AF34636" s="104"/>
      <c r="AG34636" s="104"/>
      <c r="AK34636" s="104"/>
      <c r="AL34636" s="104"/>
      <c r="AO34636" s="104"/>
      <c r="AP34636" s="104"/>
    </row>
    <row r="34637" spans="21:42" ht="15" customHeight="1" x14ac:dyDescent="0.25">
      <c r="U34637" s="104"/>
      <c r="AB34637" s="104"/>
      <c r="AC34637" s="104"/>
      <c r="AF34637" s="104"/>
      <c r="AG34637" s="104"/>
      <c r="AK34637" s="104"/>
      <c r="AL34637" s="104"/>
      <c r="AO34637" s="104"/>
      <c r="AP34637" s="104"/>
    </row>
    <row r="34638" spans="21:42" ht="15" customHeight="1" x14ac:dyDescent="0.25">
      <c r="U34638" s="104"/>
      <c r="AB34638" s="104"/>
      <c r="AC34638" s="104"/>
      <c r="AF34638" s="104"/>
      <c r="AG34638" s="104"/>
      <c r="AK34638" s="104"/>
      <c r="AL34638" s="104"/>
      <c r="AO34638" s="104"/>
      <c r="AP34638" s="104"/>
    </row>
    <row r="34639" spans="21:42" ht="15" customHeight="1" x14ac:dyDescent="0.25">
      <c r="U34639" s="104"/>
      <c r="AB34639" s="104"/>
      <c r="AC34639" s="104"/>
      <c r="AF34639" s="104"/>
      <c r="AG34639" s="104"/>
      <c r="AK34639" s="104"/>
      <c r="AL34639" s="104"/>
      <c r="AO34639" s="104"/>
      <c r="AP34639" s="104"/>
    </row>
    <row r="34640" spans="21:42" ht="15" customHeight="1" x14ac:dyDescent="0.25">
      <c r="U34640" s="104"/>
      <c r="AB34640" s="104"/>
      <c r="AC34640" s="104"/>
      <c r="AF34640" s="104"/>
      <c r="AG34640" s="104"/>
      <c r="AK34640" s="104"/>
      <c r="AL34640" s="104"/>
      <c r="AO34640" s="104"/>
      <c r="AP34640" s="104"/>
    </row>
    <row r="34641" spans="21:42" ht="15" customHeight="1" x14ac:dyDescent="0.25">
      <c r="U34641" s="104"/>
      <c r="AB34641" s="104"/>
      <c r="AC34641" s="104"/>
      <c r="AF34641" s="104"/>
      <c r="AG34641" s="104"/>
      <c r="AK34641" s="104"/>
      <c r="AL34641" s="104"/>
      <c r="AO34641" s="104"/>
      <c r="AP34641" s="104"/>
    </row>
    <row r="34642" spans="21:42" ht="15" customHeight="1" x14ac:dyDescent="0.25">
      <c r="U34642" s="104"/>
      <c r="AB34642" s="104"/>
      <c r="AC34642" s="104"/>
      <c r="AF34642" s="104"/>
      <c r="AG34642" s="104"/>
      <c r="AK34642" s="104"/>
      <c r="AL34642" s="104"/>
      <c r="AO34642" s="104"/>
      <c r="AP34642" s="104"/>
    </row>
    <row r="34643" spans="21:42" ht="15" customHeight="1" x14ac:dyDescent="0.25">
      <c r="U34643" s="104"/>
      <c r="AB34643" s="104"/>
      <c r="AC34643" s="104"/>
      <c r="AF34643" s="104"/>
      <c r="AG34643" s="104"/>
      <c r="AK34643" s="104"/>
      <c r="AL34643" s="104"/>
      <c r="AO34643" s="104"/>
      <c r="AP34643" s="104"/>
    </row>
    <row r="34644" spans="21:42" ht="15" customHeight="1" x14ac:dyDescent="0.25">
      <c r="U34644" s="104"/>
      <c r="AB34644" s="104"/>
      <c r="AC34644" s="104"/>
      <c r="AF34644" s="104"/>
      <c r="AG34644" s="104"/>
      <c r="AK34644" s="104"/>
      <c r="AL34644" s="104"/>
      <c r="AO34644" s="104"/>
      <c r="AP34644" s="104"/>
    </row>
    <row r="34645" spans="21:42" ht="15" customHeight="1" x14ac:dyDescent="0.25">
      <c r="U34645" s="104"/>
      <c r="AB34645" s="104"/>
      <c r="AC34645" s="104"/>
      <c r="AF34645" s="104"/>
      <c r="AG34645" s="104"/>
      <c r="AK34645" s="104"/>
      <c r="AL34645" s="104"/>
      <c r="AO34645" s="104"/>
      <c r="AP34645" s="104"/>
    </row>
    <row r="34646" spans="21:42" ht="15" customHeight="1" x14ac:dyDescent="0.25">
      <c r="U34646" s="104"/>
      <c r="AB34646" s="104"/>
      <c r="AC34646" s="104"/>
      <c r="AF34646" s="104"/>
      <c r="AG34646" s="104"/>
      <c r="AK34646" s="104"/>
      <c r="AL34646" s="104"/>
      <c r="AO34646" s="104"/>
      <c r="AP34646" s="104"/>
    </row>
    <row r="34647" spans="21:42" ht="15" customHeight="1" x14ac:dyDescent="0.25">
      <c r="U34647" s="104"/>
      <c r="AB34647" s="104"/>
      <c r="AC34647" s="104"/>
      <c r="AF34647" s="104"/>
      <c r="AG34647" s="104"/>
      <c r="AK34647" s="104"/>
      <c r="AL34647" s="104"/>
      <c r="AO34647" s="104"/>
      <c r="AP34647" s="104"/>
    </row>
    <row r="34648" spans="21:42" ht="15" customHeight="1" x14ac:dyDescent="0.25">
      <c r="U34648" s="104"/>
      <c r="AB34648" s="104"/>
      <c r="AC34648" s="104"/>
      <c r="AF34648" s="104"/>
      <c r="AG34648" s="104"/>
      <c r="AK34648" s="104"/>
      <c r="AL34648" s="104"/>
      <c r="AO34648" s="104"/>
      <c r="AP34648" s="104"/>
    </row>
    <row r="34649" spans="21:42" ht="15" customHeight="1" x14ac:dyDescent="0.25">
      <c r="U34649" s="104"/>
      <c r="AB34649" s="104"/>
      <c r="AC34649" s="104"/>
      <c r="AF34649" s="104"/>
      <c r="AG34649" s="104"/>
      <c r="AK34649" s="104"/>
      <c r="AL34649" s="104"/>
      <c r="AO34649" s="104"/>
      <c r="AP34649" s="104"/>
    </row>
    <row r="34650" spans="21:42" ht="15" customHeight="1" x14ac:dyDescent="0.25">
      <c r="U34650" s="104"/>
      <c r="AB34650" s="104"/>
      <c r="AC34650" s="104"/>
      <c r="AF34650" s="104"/>
      <c r="AG34650" s="104"/>
      <c r="AK34650" s="104"/>
      <c r="AL34650" s="104"/>
      <c r="AO34650" s="104"/>
      <c r="AP34650" s="104"/>
    </row>
    <row r="34651" spans="21:42" ht="15" customHeight="1" x14ac:dyDescent="0.25">
      <c r="U34651" s="104"/>
      <c r="AB34651" s="104"/>
      <c r="AC34651" s="104"/>
      <c r="AF34651" s="104"/>
      <c r="AG34651" s="104"/>
      <c r="AK34651" s="104"/>
      <c r="AL34651" s="104"/>
      <c r="AO34651" s="104"/>
      <c r="AP34651" s="104"/>
    </row>
    <row r="34652" spans="21:42" ht="15" customHeight="1" x14ac:dyDescent="0.25">
      <c r="U34652" s="104"/>
      <c r="AB34652" s="104"/>
      <c r="AC34652" s="104"/>
      <c r="AF34652" s="104"/>
      <c r="AG34652" s="104"/>
      <c r="AK34652" s="104"/>
      <c r="AL34652" s="104"/>
      <c r="AO34652" s="104"/>
      <c r="AP34652" s="104"/>
    </row>
    <row r="34653" spans="21:42" ht="15" customHeight="1" x14ac:dyDescent="0.25">
      <c r="U34653" s="104"/>
      <c r="AB34653" s="104"/>
      <c r="AC34653" s="104"/>
      <c r="AF34653" s="104"/>
      <c r="AG34653" s="104"/>
      <c r="AK34653" s="104"/>
      <c r="AL34653" s="104"/>
      <c r="AO34653" s="104"/>
      <c r="AP34653" s="104"/>
    </row>
    <row r="34654" spans="21:42" ht="15" customHeight="1" x14ac:dyDescent="0.25">
      <c r="U34654" s="104"/>
      <c r="AB34654" s="104"/>
      <c r="AC34654" s="104"/>
      <c r="AF34654" s="104"/>
      <c r="AG34654" s="104"/>
      <c r="AK34654" s="104"/>
      <c r="AL34654" s="104"/>
      <c r="AO34654" s="104"/>
      <c r="AP34654" s="104"/>
    </row>
    <row r="34655" spans="21:42" ht="15" customHeight="1" x14ac:dyDescent="0.25">
      <c r="U34655" s="104"/>
      <c r="AB34655" s="104"/>
      <c r="AC34655" s="104"/>
      <c r="AF34655" s="104"/>
      <c r="AG34655" s="104"/>
      <c r="AK34655" s="104"/>
      <c r="AL34655" s="104"/>
      <c r="AO34655" s="104"/>
      <c r="AP34655" s="104"/>
    </row>
    <row r="34656" spans="21:42" ht="15" customHeight="1" x14ac:dyDescent="0.25">
      <c r="U34656" s="104"/>
      <c r="AB34656" s="104"/>
      <c r="AC34656" s="104"/>
      <c r="AF34656" s="104"/>
      <c r="AG34656" s="104"/>
      <c r="AK34656" s="104"/>
      <c r="AL34656" s="104"/>
      <c r="AO34656" s="104"/>
      <c r="AP34656" s="104"/>
    </row>
    <row r="34657" spans="21:42" ht="15" customHeight="1" x14ac:dyDescent="0.25">
      <c r="U34657" s="104"/>
      <c r="AB34657" s="104"/>
      <c r="AC34657" s="104"/>
      <c r="AF34657" s="104"/>
      <c r="AG34657" s="104"/>
      <c r="AK34657" s="104"/>
      <c r="AL34657" s="104"/>
      <c r="AO34657" s="104"/>
      <c r="AP34657" s="104"/>
    </row>
    <row r="34658" spans="21:42" ht="15" customHeight="1" x14ac:dyDescent="0.25">
      <c r="U34658" s="104"/>
      <c r="AB34658" s="104"/>
      <c r="AC34658" s="104"/>
      <c r="AF34658" s="104"/>
      <c r="AG34658" s="104"/>
      <c r="AK34658" s="104"/>
      <c r="AL34658" s="104"/>
      <c r="AO34658" s="104"/>
      <c r="AP34658" s="104"/>
    </row>
    <row r="34659" spans="21:42" ht="15" customHeight="1" x14ac:dyDescent="0.25">
      <c r="U34659" s="104"/>
      <c r="AB34659" s="104"/>
      <c r="AC34659" s="104"/>
      <c r="AF34659" s="104"/>
      <c r="AG34659" s="104"/>
      <c r="AK34659" s="104"/>
      <c r="AL34659" s="104"/>
      <c r="AO34659" s="104"/>
      <c r="AP34659" s="104"/>
    </row>
    <row r="34660" spans="21:42" ht="15" customHeight="1" x14ac:dyDescent="0.25">
      <c r="U34660" s="104"/>
      <c r="AB34660" s="104"/>
      <c r="AC34660" s="104"/>
      <c r="AF34660" s="104"/>
      <c r="AG34660" s="104"/>
      <c r="AK34660" s="104"/>
      <c r="AL34660" s="104"/>
      <c r="AO34660" s="104"/>
      <c r="AP34660" s="104"/>
    </row>
    <row r="34661" spans="21:42" ht="15" customHeight="1" x14ac:dyDescent="0.25">
      <c r="U34661" s="104"/>
      <c r="AB34661" s="104"/>
      <c r="AC34661" s="104"/>
      <c r="AF34661" s="104"/>
      <c r="AG34661" s="104"/>
      <c r="AK34661" s="104"/>
      <c r="AL34661" s="104"/>
      <c r="AO34661" s="104"/>
      <c r="AP34661" s="104"/>
    </row>
    <row r="34662" spans="21:42" ht="15" customHeight="1" x14ac:dyDescent="0.25">
      <c r="U34662" s="104"/>
      <c r="AB34662" s="104"/>
      <c r="AC34662" s="104"/>
      <c r="AF34662" s="104"/>
      <c r="AG34662" s="104"/>
      <c r="AK34662" s="104"/>
      <c r="AL34662" s="104"/>
      <c r="AO34662" s="104"/>
      <c r="AP34662" s="104"/>
    </row>
    <row r="34663" spans="21:42" ht="15" customHeight="1" x14ac:dyDescent="0.25">
      <c r="U34663" s="104"/>
      <c r="AB34663" s="104"/>
      <c r="AC34663" s="104"/>
      <c r="AF34663" s="104"/>
      <c r="AG34663" s="104"/>
      <c r="AK34663" s="104"/>
      <c r="AL34663" s="104"/>
      <c r="AO34663" s="104"/>
      <c r="AP34663" s="104"/>
    </row>
    <row r="34664" spans="21:42" ht="15" customHeight="1" x14ac:dyDescent="0.25">
      <c r="U34664" s="104"/>
      <c r="AB34664" s="104"/>
      <c r="AC34664" s="104"/>
      <c r="AF34664" s="104"/>
      <c r="AG34664" s="104"/>
      <c r="AK34664" s="104"/>
      <c r="AL34664" s="104"/>
      <c r="AO34664" s="104"/>
      <c r="AP34664" s="104"/>
    </row>
    <row r="34665" spans="21:42" ht="15" customHeight="1" x14ac:dyDescent="0.25">
      <c r="U34665" s="104"/>
      <c r="AB34665" s="104"/>
      <c r="AC34665" s="104"/>
      <c r="AF34665" s="104"/>
      <c r="AG34665" s="104"/>
      <c r="AK34665" s="104"/>
      <c r="AL34665" s="104"/>
      <c r="AO34665" s="104"/>
      <c r="AP34665" s="104"/>
    </row>
    <row r="34666" spans="21:42" ht="15" customHeight="1" x14ac:dyDescent="0.25">
      <c r="U34666" s="104"/>
      <c r="AB34666" s="104"/>
      <c r="AC34666" s="104"/>
      <c r="AF34666" s="104"/>
      <c r="AG34666" s="104"/>
      <c r="AK34666" s="104"/>
      <c r="AL34666" s="104"/>
      <c r="AO34666" s="104"/>
      <c r="AP34666" s="104"/>
    </row>
    <row r="34667" spans="21:42" ht="15" customHeight="1" x14ac:dyDescent="0.25">
      <c r="U34667" s="104"/>
      <c r="AB34667" s="104"/>
      <c r="AC34667" s="104"/>
      <c r="AF34667" s="104"/>
      <c r="AG34667" s="104"/>
      <c r="AK34667" s="104"/>
      <c r="AL34667" s="104"/>
      <c r="AO34667" s="104"/>
      <c r="AP34667" s="104"/>
    </row>
    <row r="34668" spans="21:42" ht="15" customHeight="1" x14ac:dyDescent="0.25">
      <c r="U34668" s="104"/>
      <c r="AB34668" s="104"/>
      <c r="AC34668" s="104"/>
      <c r="AF34668" s="104"/>
      <c r="AG34668" s="104"/>
      <c r="AK34668" s="104"/>
      <c r="AL34668" s="104"/>
      <c r="AO34668" s="104"/>
      <c r="AP34668" s="104"/>
    </row>
    <row r="34669" spans="21:42" ht="15" customHeight="1" x14ac:dyDescent="0.25">
      <c r="U34669" s="104"/>
      <c r="AB34669" s="104"/>
      <c r="AC34669" s="104"/>
      <c r="AF34669" s="104"/>
      <c r="AG34669" s="104"/>
      <c r="AK34669" s="104"/>
      <c r="AL34669" s="104"/>
      <c r="AO34669" s="104"/>
      <c r="AP34669" s="104"/>
    </row>
    <row r="34670" spans="21:42" ht="15" customHeight="1" x14ac:dyDescent="0.25">
      <c r="U34670" s="104"/>
      <c r="AB34670" s="104"/>
      <c r="AC34670" s="104"/>
      <c r="AF34670" s="104"/>
      <c r="AG34670" s="104"/>
      <c r="AK34670" s="104"/>
      <c r="AL34670" s="104"/>
      <c r="AO34670" s="104"/>
      <c r="AP34670" s="104"/>
    </row>
    <row r="34671" spans="21:42" ht="15" customHeight="1" x14ac:dyDescent="0.25">
      <c r="U34671" s="104"/>
      <c r="AB34671" s="104"/>
      <c r="AC34671" s="104"/>
      <c r="AF34671" s="104"/>
      <c r="AG34671" s="104"/>
      <c r="AK34671" s="104"/>
      <c r="AL34671" s="104"/>
      <c r="AO34671" s="104"/>
      <c r="AP34671" s="104"/>
    </row>
    <row r="34672" spans="21:42" ht="15" customHeight="1" x14ac:dyDescent="0.25">
      <c r="U34672" s="104"/>
      <c r="AB34672" s="104"/>
      <c r="AC34672" s="104"/>
      <c r="AF34672" s="104"/>
      <c r="AG34672" s="104"/>
      <c r="AK34672" s="104"/>
      <c r="AL34672" s="104"/>
      <c r="AO34672" s="104"/>
      <c r="AP34672" s="104"/>
    </row>
    <row r="34673" spans="21:42" ht="15" customHeight="1" x14ac:dyDescent="0.25">
      <c r="U34673" s="104"/>
      <c r="AB34673" s="104"/>
      <c r="AC34673" s="104"/>
      <c r="AF34673" s="104"/>
      <c r="AG34673" s="104"/>
      <c r="AK34673" s="104"/>
      <c r="AL34673" s="104"/>
      <c r="AO34673" s="104"/>
      <c r="AP34673" s="104"/>
    </row>
    <row r="34674" spans="21:42" ht="15" customHeight="1" x14ac:dyDescent="0.25">
      <c r="U34674" s="104"/>
      <c r="AB34674" s="104"/>
      <c r="AC34674" s="104"/>
      <c r="AF34674" s="104"/>
      <c r="AG34674" s="104"/>
      <c r="AK34674" s="104"/>
      <c r="AL34674" s="104"/>
      <c r="AO34674" s="104"/>
      <c r="AP34674" s="104"/>
    </row>
    <row r="34675" spans="21:42" ht="15" customHeight="1" x14ac:dyDescent="0.25">
      <c r="U34675" s="104"/>
      <c r="AB34675" s="104"/>
      <c r="AC34675" s="104"/>
      <c r="AF34675" s="104"/>
      <c r="AG34675" s="104"/>
      <c r="AK34675" s="104"/>
      <c r="AL34675" s="104"/>
      <c r="AO34675" s="104"/>
      <c r="AP34675" s="104"/>
    </row>
    <row r="34676" spans="21:42" ht="15" customHeight="1" x14ac:dyDescent="0.25">
      <c r="U34676" s="104"/>
      <c r="AB34676" s="104"/>
      <c r="AC34676" s="104"/>
      <c r="AF34676" s="104"/>
      <c r="AG34676" s="104"/>
      <c r="AK34676" s="104"/>
      <c r="AL34676" s="104"/>
      <c r="AO34676" s="104"/>
      <c r="AP34676" s="104"/>
    </row>
    <row r="34677" spans="21:42" ht="15" customHeight="1" x14ac:dyDescent="0.25">
      <c r="U34677" s="104"/>
      <c r="AB34677" s="104"/>
      <c r="AC34677" s="104"/>
      <c r="AF34677" s="104"/>
      <c r="AG34677" s="104"/>
      <c r="AK34677" s="104"/>
      <c r="AL34677" s="104"/>
      <c r="AO34677" s="104"/>
      <c r="AP34677" s="104"/>
    </row>
    <row r="34678" spans="21:42" ht="15" customHeight="1" x14ac:dyDescent="0.25">
      <c r="U34678" s="104"/>
      <c r="AB34678" s="104"/>
      <c r="AC34678" s="104"/>
      <c r="AF34678" s="104"/>
      <c r="AG34678" s="104"/>
      <c r="AK34678" s="104"/>
      <c r="AL34678" s="104"/>
      <c r="AO34678" s="104"/>
      <c r="AP34678" s="104"/>
    </row>
    <row r="34679" spans="21:42" ht="15" customHeight="1" x14ac:dyDescent="0.25">
      <c r="U34679" s="104"/>
      <c r="AB34679" s="104"/>
      <c r="AC34679" s="104"/>
      <c r="AF34679" s="104"/>
      <c r="AG34679" s="104"/>
      <c r="AK34679" s="104"/>
      <c r="AL34679" s="104"/>
      <c r="AO34679" s="104"/>
      <c r="AP34679" s="104"/>
    </row>
    <row r="34680" spans="21:42" ht="15" customHeight="1" x14ac:dyDescent="0.25">
      <c r="U34680" s="104"/>
      <c r="AB34680" s="104"/>
      <c r="AC34680" s="104"/>
      <c r="AF34680" s="104"/>
      <c r="AG34680" s="104"/>
      <c r="AK34680" s="104"/>
      <c r="AL34680" s="104"/>
      <c r="AO34680" s="104"/>
      <c r="AP34680" s="104"/>
    </row>
    <row r="34681" spans="21:42" ht="15" customHeight="1" x14ac:dyDescent="0.25">
      <c r="U34681" s="104"/>
      <c r="AB34681" s="104"/>
      <c r="AC34681" s="104"/>
      <c r="AF34681" s="104"/>
      <c r="AG34681" s="104"/>
      <c r="AK34681" s="104"/>
      <c r="AL34681" s="104"/>
      <c r="AO34681" s="104"/>
      <c r="AP34681" s="104"/>
    </row>
    <row r="34682" spans="21:42" ht="15" customHeight="1" x14ac:dyDescent="0.25">
      <c r="U34682" s="104"/>
      <c r="AB34682" s="104"/>
      <c r="AC34682" s="104"/>
      <c r="AF34682" s="104"/>
      <c r="AG34682" s="104"/>
      <c r="AK34682" s="104"/>
      <c r="AL34682" s="104"/>
      <c r="AO34682" s="104"/>
      <c r="AP34682" s="104"/>
    </row>
    <row r="34683" spans="21:42" ht="15" customHeight="1" x14ac:dyDescent="0.25">
      <c r="U34683" s="104"/>
      <c r="AB34683" s="104"/>
      <c r="AC34683" s="104"/>
      <c r="AF34683" s="104"/>
      <c r="AG34683" s="104"/>
      <c r="AK34683" s="104"/>
      <c r="AL34683" s="104"/>
      <c r="AO34683" s="104"/>
      <c r="AP34683" s="104"/>
    </row>
    <row r="34684" spans="21:42" ht="15" customHeight="1" x14ac:dyDescent="0.25">
      <c r="U34684" s="104"/>
      <c r="AB34684" s="104"/>
      <c r="AC34684" s="104"/>
      <c r="AF34684" s="104"/>
      <c r="AG34684" s="104"/>
      <c r="AK34684" s="104"/>
      <c r="AL34684" s="104"/>
      <c r="AO34684" s="104"/>
      <c r="AP34684" s="104"/>
    </row>
    <row r="34685" spans="21:42" ht="15" customHeight="1" x14ac:dyDescent="0.25">
      <c r="U34685" s="104"/>
      <c r="AB34685" s="104"/>
      <c r="AC34685" s="104"/>
      <c r="AF34685" s="104"/>
      <c r="AG34685" s="104"/>
      <c r="AK34685" s="104"/>
      <c r="AL34685" s="104"/>
      <c r="AO34685" s="104"/>
      <c r="AP34685" s="104"/>
    </row>
    <row r="34686" spans="21:42" ht="15" customHeight="1" x14ac:dyDescent="0.25">
      <c r="U34686" s="104"/>
      <c r="AB34686" s="104"/>
      <c r="AC34686" s="104"/>
      <c r="AF34686" s="104"/>
      <c r="AG34686" s="104"/>
      <c r="AK34686" s="104"/>
      <c r="AL34686" s="104"/>
      <c r="AO34686" s="104"/>
      <c r="AP34686" s="104"/>
    </row>
    <row r="34687" spans="21:42" ht="15" customHeight="1" x14ac:dyDescent="0.25">
      <c r="U34687" s="104"/>
      <c r="AB34687" s="104"/>
      <c r="AC34687" s="104"/>
      <c r="AF34687" s="104"/>
      <c r="AG34687" s="104"/>
      <c r="AK34687" s="104"/>
      <c r="AL34687" s="104"/>
      <c r="AO34687" s="104"/>
      <c r="AP34687" s="104"/>
    </row>
    <row r="34688" spans="21:42" ht="15" customHeight="1" x14ac:dyDescent="0.25">
      <c r="U34688" s="104"/>
      <c r="AB34688" s="104"/>
      <c r="AC34688" s="104"/>
      <c r="AF34688" s="104"/>
      <c r="AG34688" s="104"/>
      <c r="AK34688" s="104"/>
      <c r="AL34688" s="104"/>
      <c r="AO34688" s="104"/>
      <c r="AP34688" s="104"/>
    </row>
    <row r="34689" spans="21:42" ht="15" customHeight="1" x14ac:dyDescent="0.25">
      <c r="U34689" s="104"/>
      <c r="AB34689" s="104"/>
      <c r="AC34689" s="104"/>
      <c r="AF34689" s="104"/>
      <c r="AG34689" s="104"/>
      <c r="AK34689" s="104"/>
      <c r="AL34689" s="104"/>
      <c r="AO34689" s="104"/>
      <c r="AP34689" s="104"/>
    </row>
    <row r="34690" spans="21:42" ht="15" customHeight="1" x14ac:dyDescent="0.25">
      <c r="U34690" s="104"/>
      <c r="AB34690" s="104"/>
      <c r="AC34690" s="104"/>
      <c r="AF34690" s="104"/>
      <c r="AG34690" s="104"/>
      <c r="AK34690" s="104"/>
      <c r="AL34690" s="104"/>
      <c r="AO34690" s="104"/>
      <c r="AP34690" s="104"/>
    </row>
    <row r="34691" spans="21:42" ht="15" customHeight="1" x14ac:dyDescent="0.25">
      <c r="U34691" s="104"/>
      <c r="AB34691" s="104"/>
      <c r="AC34691" s="104"/>
      <c r="AF34691" s="104"/>
      <c r="AG34691" s="104"/>
      <c r="AK34691" s="104"/>
      <c r="AL34691" s="104"/>
      <c r="AO34691" s="104"/>
      <c r="AP34691" s="104"/>
    </row>
    <row r="34692" spans="21:42" ht="15" customHeight="1" x14ac:dyDescent="0.25">
      <c r="U34692" s="104"/>
      <c r="AB34692" s="104"/>
      <c r="AC34692" s="104"/>
      <c r="AF34692" s="104"/>
      <c r="AG34692" s="104"/>
      <c r="AK34692" s="104"/>
      <c r="AL34692" s="104"/>
      <c r="AO34692" s="104"/>
      <c r="AP34692" s="104"/>
    </row>
    <row r="34693" spans="21:42" ht="15" customHeight="1" x14ac:dyDescent="0.25">
      <c r="U34693" s="104"/>
      <c r="AB34693" s="104"/>
      <c r="AC34693" s="104"/>
      <c r="AF34693" s="104"/>
      <c r="AG34693" s="104"/>
      <c r="AK34693" s="104"/>
      <c r="AL34693" s="104"/>
      <c r="AO34693" s="104"/>
      <c r="AP34693" s="104"/>
    </row>
    <row r="34694" spans="21:42" ht="15" customHeight="1" x14ac:dyDescent="0.25">
      <c r="U34694" s="104"/>
      <c r="AB34694" s="104"/>
      <c r="AC34694" s="104"/>
      <c r="AF34694" s="104"/>
      <c r="AG34694" s="104"/>
      <c r="AK34694" s="104"/>
      <c r="AL34694" s="104"/>
      <c r="AO34694" s="104"/>
      <c r="AP34694" s="104"/>
    </row>
    <row r="34695" spans="21:42" ht="15" customHeight="1" x14ac:dyDescent="0.25">
      <c r="U34695" s="104"/>
      <c r="AB34695" s="104"/>
      <c r="AC34695" s="104"/>
      <c r="AF34695" s="104"/>
      <c r="AG34695" s="104"/>
      <c r="AK34695" s="104"/>
      <c r="AL34695" s="104"/>
      <c r="AO34695" s="104"/>
      <c r="AP34695" s="104"/>
    </row>
    <row r="34696" spans="21:42" ht="15" customHeight="1" x14ac:dyDescent="0.25">
      <c r="U34696" s="104"/>
      <c r="AB34696" s="104"/>
      <c r="AC34696" s="104"/>
      <c r="AF34696" s="104"/>
      <c r="AG34696" s="104"/>
      <c r="AK34696" s="104"/>
      <c r="AL34696" s="104"/>
      <c r="AO34696" s="104"/>
      <c r="AP34696" s="104"/>
    </row>
    <row r="34697" spans="21:42" ht="15" customHeight="1" x14ac:dyDescent="0.25">
      <c r="U34697" s="104"/>
      <c r="AB34697" s="104"/>
      <c r="AC34697" s="104"/>
      <c r="AF34697" s="104"/>
      <c r="AG34697" s="104"/>
      <c r="AK34697" s="104"/>
      <c r="AL34697" s="104"/>
      <c r="AO34697" s="104"/>
      <c r="AP34697" s="104"/>
    </row>
    <row r="34698" spans="21:42" ht="15" customHeight="1" x14ac:dyDescent="0.25">
      <c r="U34698" s="104"/>
      <c r="AB34698" s="104"/>
      <c r="AC34698" s="104"/>
      <c r="AF34698" s="104"/>
      <c r="AG34698" s="104"/>
      <c r="AK34698" s="104"/>
      <c r="AL34698" s="104"/>
      <c r="AO34698" s="104"/>
      <c r="AP34698" s="104"/>
    </row>
    <row r="34699" spans="21:42" ht="15" customHeight="1" x14ac:dyDescent="0.25">
      <c r="U34699" s="104"/>
      <c r="AB34699" s="104"/>
      <c r="AC34699" s="104"/>
      <c r="AF34699" s="104"/>
      <c r="AG34699" s="104"/>
      <c r="AK34699" s="104"/>
      <c r="AL34699" s="104"/>
      <c r="AO34699" s="104"/>
      <c r="AP34699" s="104"/>
    </row>
    <row r="34700" spans="21:42" ht="15" customHeight="1" x14ac:dyDescent="0.25">
      <c r="U34700" s="104"/>
      <c r="AB34700" s="104"/>
      <c r="AC34700" s="104"/>
      <c r="AF34700" s="104"/>
      <c r="AG34700" s="104"/>
      <c r="AK34700" s="104"/>
      <c r="AL34700" s="104"/>
      <c r="AO34700" s="104"/>
      <c r="AP34700" s="104"/>
    </row>
    <row r="34701" spans="21:42" ht="15" customHeight="1" x14ac:dyDescent="0.25">
      <c r="U34701" s="104"/>
      <c r="AB34701" s="104"/>
      <c r="AC34701" s="104"/>
      <c r="AF34701" s="104"/>
      <c r="AG34701" s="104"/>
      <c r="AK34701" s="104"/>
      <c r="AL34701" s="104"/>
      <c r="AO34701" s="104"/>
      <c r="AP34701" s="104"/>
    </row>
    <row r="34702" spans="21:42" ht="15" customHeight="1" x14ac:dyDescent="0.25">
      <c r="U34702" s="104"/>
      <c r="AB34702" s="104"/>
      <c r="AC34702" s="104"/>
      <c r="AF34702" s="104"/>
      <c r="AG34702" s="104"/>
      <c r="AK34702" s="104"/>
      <c r="AL34702" s="104"/>
      <c r="AO34702" s="104"/>
      <c r="AP34702" s="104"/>
    </row>
    <row r="34703" spans="21:42" ht="15" customHeight="1" x14ac:dyDescent="0.25">
      <c r="U34703" s="104"/>
      <c r="AB34703" s="104"/>
      <c r="AC34703" s="104"/>
      <c r="AF34703" s="104"/>
      <c r="AG34703" s="104"/>
      <c r="AK34703" s="104"/>
      <c r="AL34703" s="104"/>
      <c r="AO34703" s="104"/>
      <c r="AP34703" s="104"/>
    </row>
    <row r="34704" spans="21:42" ht="15" customHeight="1" x14ac:dyDescent="0.25">
      <c r="U34704" s="104"/>
      <c r="AB34704" s="104"/>
      <c r="AC34704" s="104"/>
      <c r="AF34704" s="104"/>
      <c r="AG34704" s="104"/>
      <c r="AK34704" s="104"/>
      <c r="AL34704" s="104"/>
      <c r="AO34704" s="104"/>
      <c r="AP34704" s="104"/>
    </row>
    <row r="34705" spans="21:42" ht="15" customHeight="1" x14ac:dyDescent="0.25">
      <c r="U34705" s="104"/>
      <c r="AB34705" s="104"/>
      <c r="AC34705" s="104"/>
      <c r="AF34705" s="104"/>
      <c r="AG34705" s="104"/>
      <c r="AK34705" s="104"/>
      <c r="AL34705" s="104"/>
      <c r="AO34705" s="104"/>
      <c r="AP34705" s="104"/>
    </row>
    <row r="34706" spans="21:42" ht="15" customHeight="1" x14ac:dyDescent="0.25">
      <c r="U34706" s="104"/>
      <c r="AB34706" s="104"/>
      <c r="AC34706" s="104"/>
      <c r="AF34706" s="104"/>
      <c r="AG34706" s="104"/>
      <c r="AK34706" s="104"/>
      <c r="AL34706" s="104"/>
      <c r="AO34706" s="104"/>
      <c r="AP34706" s="104"/>
    </row>
    <row r="34707" spans="21:42" ht="15" customHeight="1" x14ac:dyDescent="0.25">
      <c r="U34707" s="104"/>
      <c r="AB34707" s="104"/>
      <c r="AC34707" s="104"/>
      <c r="AF34707" s="104"/>
      <c r="AG34707" s="104"/>
      <c r="AK34707" s="104"/>
      <c r="AL34707" s="104"/>
      <c r="AO34707" s="104"/>
      <c r="AP34707" s="104"/>
    </row>
    <row r="34708" spans="21:42" ht="15" customHeight="1" x14ac:dyDescent="0.25">
      <c r="U34708" s="104"/>
      <c r="AB34708" s="104"/>
      <c r="AC34708" s="104"/>
      <c r="AF34708" s="104"/>
      <c r="AG34708" s="104"/>
      <c r="AK34708" s="104"/>
      <c r="AL34708" s="104"/>
      <c r="AO34708" s="104"/>
      <c r="AP34708" s="104"/>
    </row>
    <row r="34709" spans="21:42" ht="15" customHeight="1" x14ac:dyDescent="0.25">
      <c r="U34709" s="104"/>
      <c r="AB34709" s="104"/>
      <c r="AC34709" s="104"/>
      <c r="AF34709" s="104"/>
      <c r="AG34709" s="104"/>
      <c r="AK34709" s="104"/>
      <c r="AL34709" s="104"/>
      <c r="AO34709" s="104"/>
      <c r="AP34709" s="104"/>
    </row>
    <row r="34710" spans="21:42" ht="15" customHeight="1" x14ac:dyDescent="0.25">
      <c r="U34710" s="104"/>
      <c r="AB34710" s="104"/>
      <c r="AC34710" s="104"/>
      <c r="AF34710" s="104"/>
      <c r="AG34710" s="104"/>
      <c r="AK34710" s="104"/>
      <c r="AL34710" s="104"/>
      <c r="AO34710" s="104"/>
      <c r="AP34710" s="104"/>
    </row>
    <row r="34711" spans="21:42" ht="15" customHeight="1" x14ac:dyDescent="0.25">
      <c r="U34711" s="104"/>
      <c r="AB34711" s="104"/>
      <c r="AC34711" s="104"/>
      <c r="AF34711" s="104"/>
      <c r="AG34711" s="104"/>
      <c r="AK34711" s="104"/>
      <c r="AL34711" s="104"/>
      <c r="AO34711" s="104"/>
      <c r="AP34711" s="104"/>
    </row>
    <row r="34712" spans="21:42" ht="15" customHeight="1" x14ac:dyDescent="0.25">
      <c r="U34712" s="104"/>
      <c r="AB34712" s="104"/>
      <c r="AC34712" s="104"/>
      <c r="AF34712" s="104"/>
      <c r="AG34712" s="104"/>
      <c r="AK34712" s="104"/>
      <c r="AL34712" s="104"/>
      <c r="AO34712" s="104"/>
      <c r="AP34712" s="104"/>
    </row>
    <row r="34713" spans="21:42" ht="15" customHeight="1" x14ac:dyDescent="0.25">
      <c r="U34713" s="104"/>
      <c r="AB34713" s="104"/>
      <c r="AC34713" s="104"/>
      <c r="AF34713" s="104"/>
      <c r="AG34713" s="104"/>
      <c r="AK34713" s="104"/>
      <c r="AL34713" s="104"/>
      <c r="AO34713" s="104"/>
      <c r="AP34713" s="104"/>
    </row>
    <row r="34714" spans="21:42" ht="15" customHeight="1" x14ac:dyDescent="0.25">
      <c r="U34714" s="104"/>
      <c r="AB34714" s="104"/>
      <c r="AC34714" s="104"/>
      <c r="AF34714" s="104"/>
      <c r="AG34714" s="104"/>
      <c r="AK34714" s="104"/>
      <c r="AL34714" s="104"/>
      <c r="AO34714" s="104"/>
      <c r="AP34714" s="104"/>
    </row>
    <row r="34715" spans="21:42" ht="15" customHeight="1" x14ac:dyDescent="0.25">
      <c r="U34715" s="104"/>
      <c r="AB34715" s="104"/>
      <c r="AC34715" s="104"/>
      <c r="AF34715" s="104"/>
      <c r="AG34715" s="104"/>
      <c r="AK34715" s="104"/>
      <c r="AL34715" s="104"/>
      <c r="AO34715" s="104"/>
      <c r="AP34715" s="104"/>
    </row>
    <row r="34716" spans="21:42" ht="15" customHeight="1" x14ac:dyDescent="0.25">
      <c r="U34716" s="104"/>
      <c r="AB34716" s="104"/>
      <c r="AC34716" s="104"/>
      <c r="AF34716" s="104"/>
      <c r="AG34716" s="104"/>
      <c r="AK34716" s="104"/>
      <c r="AL34716" s="104"/>
      <c r="AO34716" s="104"/>
      <c r="AP34716" s="104"/>
    </row>
    <row r="34717" spans="21:42" ht="15" customHeight="1" x14ac:dyDescent="0.25">
      <c r="U34717" s="104"/>
      <c r="AB34717" s="104"/>
      <c r="AC34717" s="104"/>
      <c r="AF34717" s="104"/>
      <c r="AG34717" s="104"/>
      <c r="AK34717" s="104"/>
      <c r="AL34717" s="104"/>
      <c r="AO34717" s="104"/>
      <c r="AP34717" s="104"/>
    </row>
    <row r="34718" spans="21:42" ht="15" customHeight="1" x14ac:dyDescent="0.25">
      <c r="U34718" s="104"/>
      <c r="AB34718" s="104"/>
      <c r="AC34718" s="104"/>
      <c r="AF34718" s="104"/>
      <c r="AG34718" s="104"/>
      <c r="AK34718" s="104"/>
      <c r="AL34718" s="104"/>
      <c r="AO34718" s="104"/>
      <c r="AP34718" s="104"/>
    </row>
    <row r="34719" spans="21:42" ht="15" customHeight="1" x14ac:dyDescent="0.25">
      <c r="U34719" s="104"/>
      <c r="AB34719" s="104"/>
      <c r="AC34719" s="104"/>
      <c r="AF34719" s="104"/>
      <c r="AG34719" s="104"/>
      <c r="AK34719" s="104"/>
      <c r="AL34719" s="104"/>
      <c r="AO34719" s="104"/>
      <c r="AP34719" s="104"/>
    </row>
    <row r="34720" spans="21:42" ht="15" customHeight="1" x14ac:dyDescent="0.25">
      <c r="U34720" s="104"/>
      <c r="AB34720" s="104"/>
      <c r="AC34720" s="104"/>
      <c r="AF34720" s="104"/>
      <c r="AG34720" s="104"/>
      <c r="AK34720" s="104"/>
      <c r="AL34720" s="104"/>
      <c r="AO34720" s="104"/>
      <c r="AP34720" s="104"/>
    </row>
    <row r="34721" spans="21:42" ht="15" customHeight="1" x14ac:dyDescent="0.25">
      <c r="U34721" s="104"/>
      <c r="AB34721" s="104"/>
      <c r="AC34721" s="104"/>
      <c r="AF34721" s="104"/>
      <c r="AG34721" s="104"/>
      <c r="AK34721" s="104"/>
      <c r="AL34721" s="104"/>
      <c r="AO34721" s="104"/>
      <c r="AP34721" s="104"/>
    </row>
    <row r="34722" spans="21:42" ht="15" customHeight="1" x14ac:dyDescent="0.25">
      <c r="U34722" s="104"/>
      <c r="AB34722" s="104"/>
      <c r="AC34722" s="104"/>
      <c r="AF34722" s="104"/>
      <c r="AG34722" s="104"/>
      <c r="AK34722" s="104"/>
      <c r="AL34722" s="104"/>
      <c r="AO34722" s="104"/>
      <c r="AP34722" s="104"/>
    </row>
    <row r="34723" spans="21:42" ht="15" customHeight="1" x14ac:dyDescent="0.25">
      <c r="U34723" s="104"/>
      <c r="AB34723" s="104"/>
      <c r="AC34723" s="104"/>
      <c r="AF34723" s="104"/>
      <c r="AG34723" s="104"/>
      <c r="AK34723" s="104"/>
      <c r="AL34723" s="104"/>
      <c r="AO34723" s="104"/>
      <c r="AP34723" s="104"/>
    </row>
    <row r="34724" spans="21:42" ht="15" customHeight="1" x14ac:dyDescent="0.25">
      <c r="U34724" s="104"/>
      <c r="AB34724" s="104"/>
      <c r="AC34724" s="104"/>
      <c r="AF34724" s="104"/>
      <c r="AG34724" s="104"/>
      <c r="AK34724" s="104"/>
      <c r="AL34724" s="104"/>
      <c r="AO34724" s="104"/>
      <c r="AP34724" s="104"/>
    </row>
    <row r="34725" spans="21:42" ht="15" customHeight="1" x14ac:dyDescent="0.25">
      <c r="U34725" s="104"/>
      <c r="AB34725" s="104"/>
      <c r="AC34725" s="104"/>
      <c r="AF34725" s="104"/>
      <c r="AG34725" s="104"/>
      <c r="AK34725" s="104"/>
      <c r="AL34725" s="104"/>
      <c r="AO34725" s="104"/>
      <c r="AP34725" s="104"/>
    </row>
    <row r="34726" spans="21:42" ht="15" customHeight="1" x14ac:dyDescent="0.25">
      <c r="U34726" s="104"/>
      <c r="AB34726" s="104"/>
      <c r="AC34726" s="104"/>
      <c r="AF34726" s="104"/>
      <c r="AG34726" s="104"/>
      <c r="AK34726" s="104"/>
      <c r="AL34726" s="104"/>
      <c r="AO34726" s="104"/>
      <c r="AP34726" s="104"/>
    </row>
    <row r="34727" spans="21:42" ht="15" customHeight="1" x14ac:dyDescent="0.25">
      <c r="U34727" s="104"/>
      <c r="AB34727" s="104"/>
      <c r="AC34727" s="104"/>
      <c r="AF34727" s="104"/>
      <c r="AG34727" s="104"/>
      <c r="AK34727" s="104"/>
      <c r="AL34727" s="104"/>
      <c r="AO34727" s="104"/>
      <c r="AP34727" s="104"/>
    </row>
    <row r="34728" spans="21:42" ht="15" customHeight="1" x14ac:dyDescent="0.25">
      <c r="U34728" s="104"/>
      <c r="AB34728" s="104"/>
      <c r="AC34728" s="104"/>
      <c r="AF34728" s="104"/>
      <c r="AG34728" s="104"/>
      <c r="AK34728" s="104"/>
      <c r="AL34728" s="104"/>
      <c r="AO34728" s="104"/>
      <c r="AP34728" s="104"/>
    </row>
    <row r="34729" spans="21:42" ht="15" customHeight="1" x14ac:dyDescent="0.25">
      <c r="U34729" s="104"/>
      <c r="AB34729" s="104"/>
      <c r="AC34729" s="104"/>
      <c r="AF34729" s="104"/>
      <c r="AG34729" s="104"/>
      <c r="AK34729" s="104"/>
      <c r="AL34729" s="104"/>
      <c r="AO34729" s="104"/>
      <c r="AP34729" s="104"/>
    </row>
    <row r="34730" spans="21:42" ht="15" customHeight="1" x14ac:dyDescent="0.25">
      <c r="U34730" s="104"/>
      <c r="AB34730" s="104"/>
      <c r="AC34730" s="104"/>
      <c r="AF34730" s="104"/>
      <c r="AG34730" s="104"/>
      <c r="AK34730" s="104"/>
      <c r="AL34730" s="104"/>
      <c r="AO34730" s="104"/>
      <c r="AP34730" s="104"/>
    </row>
    <row r="34731" spans="21:42" ht="15" customHeight="1" x14ac:dyDescent="0.25">
      <c r="U34731" s="104"/>
      <c r="AB34731" s="104"/>
      <c r="AC34731" s="104"/>
      <c r="AF34731" s="104"/>
      <c r="AG34731" s="104"/>
      <c r="AK34731" s="104"/>
      <c r="AL34731" s="104"/>
      <c r="AO34731" s="104"/>
      <c r="AP34731" s="104"/>
    </row>
    <row r="34732" spans="21:42" ht="15" customHeight="1" x14ac:dyDescent="0.25">
      <c r="U34732" s="104"/>
      <c r="AB34732" s="104"/>
      <c r="AC34732" s="104"/>
      <c r="AF34732" s="104"/>
      <c r="AG34732" s="104"/>
      <c r="AK34732" s="104"/>
      <c r="AL34732" s="104"/>
      <c r="AO34732" s="104"/>
      <c r="AP34732" s="104"/>
    </row>
    <row r="34733" spans="21:42" ht="15" customHeight="1" x14ac:dyDescent="0.25">
      <c r="U34733" s="104"/>
      <c r="AB34733" s="104"/>
      <c r="AC34733" s="104"/>
      <c r="AF34733" s="104"/>
      <c r="AG34733" s="104"/>
      <c r="AK34733" s="104"/>
      <c r="AL34733" s="104"/>
      <c r="AO34733" s="104"/>
      <c r="AP34733" s="104"/>
    </row>
    <row r="34734" spans="21:42" ht="15" customHeight="1" x14ac:dyDescent="0.25">
      <c r="U34734" s="104"/>
      <c r="AB34734" s="104"/>
      <c r="AC34734" s="104"/>
      <c r="AF34734" s="104"/>
      <c r="AG34734" s="104"/>
      <c r="AK34734" s="104"/>
      <c r="AL34734" s="104"/>
      <c r="AO34734" s="104"/>
      <c r="AP34734" s="104"/>
    </row>
    <row r="34735" spans="21:42" ht="15" customHeight="1" x14ac:dyDescent="0.25">
      <c r="U34735" s="104"/>
      <c r="AB34735" s="104"/>
      <c r="AC34735" s="104"/>
      <c r="AF34735" s="104"/>
      <c r="AG34735" s="104"/>
      <c r="AK34735" s="104"/>
      <c r="AL34735" s="104"/>
      <c r="AO34735" s="104"/>
      <c r="AP34735" s="104"/>
    </row>
    <row r="34736" spans="21:42" ht="15" customHeight="1" x14ac:dyDescent="0.25">
      <c r="U34736" s="104"/>
      <c r="AB34736" s="104"/>
      <c r="AC34736" s="104"/>
      <c r="AF34736" s="104"/>
      <c r="AG34736" s="104"/>
      <c r="AK34736" s="104"/>
      <c r="AL34736" s="104"/>
      <c r="AO34736" s="104"/>
      <c r="AP34736" s="104"/>
    </row>
    <row r="34737" spans="21:42" ht="15" customHeight="1" x14ac:dyDescent="0.25">
      <c r="U34737" s="104"/>
      <c r="AB34737" s="104"/>
      <c r="AC34737" s="104"/>
      <c r="AF34737" s="104"/>
      <c r="AG34737" s="104"/>
      <c r="AK34737" s="104"/>
      <c r="AL34737" s="104"/>
      <c r="AO34737" s="104"/>
      <c r="AP34737" s="104"/>
    </row>
    <row r="34738" spans="21:42" ht="15" customHeight="1" x14ac:dyDescent="0.25">
      <c r="U34738" s="104"/>
      <c r="AB34738" s="104"/>
      <c r="AC34738" s="104"/>
      <c r="AF34738" s="104"/>
      <c r="AG34738" s="104"/>
      <c r="AK34738" s="104"/>
      <c r="AL34738" s="104"/>
      <c r="AO34738" s="104"/>
      <c r="AP34738" s="104"/>
    </row>
    <row r="34739" spans="21:42" ht="15" customHeight="1" x14ac:dyDescent="0.25">
      <c r="U34739" s="104"/>
      <c r="AB34739" s="104"/>
      <c r="AC34739" s="104"/>
      <c r="AF34739" s="104"/>
      <c r="AG34739" s="104"/>
      <c r="AK34739" s="104"/>
      <c r="AL34739" s="104"/>
      <c r="AO34739" s="104"/>
      <c r="AP34739" s="104"/>
    </row>
    <row r="34740" spans="21:42" ht="15" customHeight="1" x14ac:dyDescent="0.25">
      <c r="U34740" s="104"/>
      <c r="AB34740" s="104"/>
      <c r="AC34740" s="104"/>
      <c r="AF34740" s="104"/>
      <c r="AG34740" s="104"/>
      <c r="AK34740" s="104"/>
      <c r="AL34740" s="104"/>
      <c r="AO34740" s="104"/>
      <c r="AP34740" s="104"/>
    </row>
    <row r="34741" spans="21:42" ht="15" customHeight="1" x14ac:dyDescent="0.25">
      <c r="U34741" s="104"/>
      <c r="AB34741" s="104"/>
      <c r="AC34741" s="104"/>
      <c r="AF34741" s="104"/>
      <c r="AG34741" s="104"/>
      <c r="AK34741" s="104"/>
      <c r="AL34741" s="104"/>
      <c r="AO34741" s="104"/>
      <c r="AP34741" s="104"/>
    </row>
    <row r="34742" spans="21:42" ht="15" customHeight="1" x14ac:dyDescent="0.25">
      <c r="U34742" s="104"/>
      <c r="AB34742" s="104"/>
      <c r="AC34742" s="104"/>
      <c r="AF34742" s="104"/>
      <c r="AG34742" s="104"/>
      <c r="AK34742" s="104"/>
      <c r="AL34742" s="104"/>
      <c r="AO34742" s="104"/>
      <c r="AP34742" s="104"/>
    </row>
    <row r="34743" spans="21:42" ht="15" customHeight="1" x14ac:dyDescent="0.25">
      <c r="U34743" s="104"/>
      <c r="AB34743" s="104"/>
      <c r="AC34743" s="104"/>
      <c r="AF34743" s="104"/>
      <c r="AG34743" s="104"/>
      <c r="AK34743" s="104"/>
      <c r="AL34743" s="104"/>
      <c r="AO34743" s="104"/>
      <c r="AP34743" s="104"/>
    </row>
    <row r="34744" spans="21:42" ht="15" customHeight="1" x14ac:dyDescent="0.25">
      <c r="U34744" s="104"/>
      <c r="AB34744" s="104"/>
      <c r="AC34744" s="104"/>
      <c r="AF34744" s="104"/>
      <c r="AG34744" s="104"/>
      <c r="AK34744" s="104"/>
      <c r="AL34744" s="104"/>
      <c r="AO34744" s="104"/>
      <c r="AP34744" s="104"/>
    </row>
    <row r="34745" spans="21:42" ht="15" customHeight="1" x14ac:dyDescent="0.25">
      <c r="U34745" s="104"/>
      <c r="AB34745" s="104"/>
      <c r="AC34745" s="104"/>
      <c r="AF34745" s="104"/>
      <c r="AG34745" s="104"/>
      <c r="AK34745" s="104"/>
      <c r="AL34745" s="104"/>
      <c r="AO34745" s="104"/>
      <c r="AP34745" s="104"/>
    </row>
    <row r="34746" spans="21:42" ht="15" customHeight="1" x14ac:dyDescent="0.25">
      <c r="U34746" s="104"/>
      <c r="AB34746" s="104"/>
      <c r="AC34746" s="104"/>
      <c r="AF34746" s="104"/>
      <c r="AG34746" s="104"/>
      <c r="AK34746" s="104"/>
      <c r="AL34746" s="104"/>
      <c r="AO34746" s="104"/>
      <c r="AP34746" s="104"/>
    </row>
    <row r="34747" spans="21:42" ht="15" customHeight="1" x14ac:dyDescent="0.25">
      <c r="U34747" s="104"/>
      <c r="AB34747" s="104"/>
      <c r="AC34747" s="104"/>
      <c r="AF34747" s="104"/>
      <c r="AG34747" s="104"/>
      <c r="AK34747" s="104"/>
      <c r="AL34747" s="104"/>
      <c r="AO34747" s="104"/>
      <c r="AP34747" s="104"/>
    </row>
    <row r="34748" spans="21:42" ht="15" customHeight="1" x14ac:dyDescent="0.25">
      <c r="U34748" s="104"/>
      <c r="AB34748" s="104"/>
      <c r="AC34748" s="104"/>
      <c r="AF34748" s="104"/>
      <c r="AG34748" s="104"/>
      <c r="AK34748" s="104"/>
      <c r="AL34748" s="104"/>
      <c r="AO34748" s="104"/>
      <c r="AP34748" s="104"/>
    </row>
    <row r="34749" spans="21:42" ht="15" customHeight="1" x14ac:dyDescent="0.25">
      <c r="U34749" s="104"/>
      <c r="AB34749" s="104"/>
      <c r="AC34749" s="104"/>
      <c r="AF34749" s="104"/>
      <c r="AG34749" s="104"/>
      <c r="AK34749" s="104"/>
      <c r="AL34749" s="104"/>
      <c r="AO34749" s="104"/>
      <c r="AP34749" s="104"/>
    </row>
    <row r="34750" spans="21:42" ht="15" customHeight="1" x14ac:dyDescent="0.25">
      <c r="U34750" s="104"/>
      <c r="AB34750" s="104"/>
      <c r="AC34750" s="104"/>
      <c r="AF34750" s="104"/>
      <c r="AG34750" s="104"/>
      <c r="AK34750" s="104"/>
      <c r="AL34750" s="104"/>
      <c r="AO34750" s="104"/>
      <c r="AP34750" s="104"/>
    </row>
    <row r="34751" spans="21:42" ht="15" customHeight="1" x14ac:dyDescent="0.25">
      <c r="U34751" s="104"/>
      <c r="AB34751" s="104"/>
      <c r="AC34751" s="104"/>
      <c r="AF34751" s="104"/>
      <c r="AG34751" s="104"/>
      <c r="AK34751" s="104"/>
      <c r="AL34751" s="104"/>
      <c r="AO34751" s="104"/>
      <c r="AP34751" s="104"/>
    </row>
    <row r="34752" spans="21:42" ht="15" customHeight="1" x14ac:dyDescent="0.25">
      <c r="U34752" s="104"/>
      <c r="AB34752" s="104"/>
      <c r="AC34752" s="104"/>
      <c r="AF34752" s="104"/>
      <c r="AG34752" s="104"/>
      <c r="AK34752" s="104"/>
      <c r="AL34752" s="104"/>
      <c r="AO34752" s="104"/>
      <c r="AP34752" s="104"/>
    </row>
    <row r="34753" spans="21:42" ht="15" customHeight="1" x14ac:dyDescent="0.25">
      <c r="U34753" s="104"/>
      <c r="AB34753" s="104"/>
      <c r="AC34753" s="104"/>
      <c r="AF34753" s="104"/>
      <c r="AG34753" s="104"/>
      <c r="AK34753" s="104"/>
      <c r="AL34753" s="104"/>
      <c r="AO34753" s="104"/>
      <c r="AP34753" s="104"/>
    </row>
    <row r="34754" spans="21:42" ht="15" customHeight="1" x14ac:dyDescent="0.25">
      <c r="U34754" s="104"/>
      <c r="AB34754" s="104"/>
      <c r="AC34754" s="104"/>
      <c r="AF34754" s="104"/>
      <c r="AG34754" s="104"/>
      <c r="AK34754" s="104"/>
      <c r="AL34754" s="104"/>
      <c r="AO34754" s="104"/>
      <c r="AP34754" s="104"/>
    </row>
    <row r="34755" spans="21:42" ht="15" customHeight="1" x14ac:dyDescent="0.25">
      <c r="U34755" s="104"/>
      <c r="AB34755" s="104"/>
      <c r="AC34755" s="104"/>
      <c r="AF34755" s="104"/>
      <c r="AG34755" s="104"/>
      <c r="AK34755" s="104"/>
      <c r="AL34755" s="104"/>
      <c r="AO34755" s="104"/>
      <c r="AP34755" s="104"/>
    </row>
    <row r="34756" spans="21:42" ht="15" customHeight="1" x14ac:dyDescent="0.25">
      <c r="U34756" s="104"/>
      <c r="AB34756" s="104"/>
      <c r="AC34756" s="104"/>
      <c r="AF34756" s="104"/>
      <c r="AG34756" s="104"/>
      <c r="AK34756" s="104"/>
      <c r="AL34756" s="104"/>
      <c r="AO34756" s="104"/>
      <c r="AP34756" s="104"/>
    </row>
    <row r="34757" spans="21:42" ht="15" customHeight="1" x14ac:dyDescent="0.25">
      <c r="U34757" s="104"/>
      <c r="AB34757" s="104"/>
      <c r="AC34757" s="104"/>
      <c r="AF34757" s="104"/>
      <c r="AG34757" s="104"/>
      <c r="AK34757" s="104"/>
      <c r="AL34757" s="104"/>
      <c r="AO34757" s="104"/>
      <c r="AP34757" s="104"/>
    </row>
    <row r="34758" spans="21:42" ht="15" customHeight="1" x14ac:dyDescent="0.25">
      <c r="U34758" s="104"/>
      <c r="AB34758" s="104"/>
      <c r="AC34758" s="104"/>
      <c r="AF34758" s="104"/>
      <c r="AG34758" s="104"/>
      <c r="AK34758" s="104"/>
      <c r="AL34758" s="104"/>
      <c r="AO34758" s="104"/>
      <c r="AP34758" s="104"/>
    </row>
    <row r="34759" spans="21:42" ht="15" customHeight="1" x14ac:dyDescent="0.25">
      <c r="U34759" s="104"/>
      <c r="AB34759" s="104"/>
      <c r="AC34759" s="104"/>
      <c r="AF34759" s="104"/>
      <c r="AG34759" s="104"/>
      <c r="AK34759" s="104"/>
      <c r="AL34759" s="104"/>
      <c r="AO34759" s="104"/>
      <c r="AP34759" s="104"/>
    </row>
    <row r="34760" spans="21:42" ht="15" customHeight="1" x14ac:dyDescent="0.25">
      <c r="U34760" s="104"/>
      <c r="AB34760" s="104"/>
      <c r="AC34760" s="104"/>
      <c r="AF34760" s="104"/>
      <c r="AG34760" s="104"/>
      <c r="AK34760" s="104"/>
      <c r="AL34760" s="104"/>
      <c r="AO34760" s="104"/>
      <c r="AP34760" s="104"/>
    </row>
    <row r="34761" spans="21:42" ht="15" customHeight="1" x14ac:dyDescent="0.25">
      <c r="U34761" s="104"/>
      <c r="AB34761" s="104"/>
      <c r="AC34761" s="104"/>
      <c r="AF34761" s="104"/>
      <c r="AG34761" s="104"/>
      <c r="AK34761" s="104"/>
      <c r="AL34761" s="104"/>
      <c r="AO34761" s="104"/>
      <c r="AP34761" s="104"/>
    </row>
    <row r="34762" spans="21:42" ht="15" customHeight="1" x14ac:dyDescent="0.25">
      <c r="U34762" s="104"/>
      <c r="AB34762" s="104"/>
      <c r="AC34762" s="104"/>
      <c r="AF34762" s="104"/>
      <c r="AG34762" s="104"/>
      <c r="AK34762" s="104"/>
      <c r="AL34762" s="104"/>
      <c r="AO34762" s="104"/>
      <c r="AP34762" s="104"/>
    </row>
    <row r="34763" spans="21:42" ht="15" customHeight="1" x14ac:dyDescent="0.25">
      <c r="U34763" s="104"/>
      <c r="AB34763" s="104"/>
      <c r="AC34763" s="104"/>
      <c r="AF34763" s="104"/>
      <c r="AG34763" s="104"/>
      <c r="AK34763" s="104"/>
      <c r="AL34763" s="104"/>
      <c r="AO34763" s="104"/>
      <c r="AP34763" s="104"/>
    </row>
    <row r="34764" spans="21:42" ht="15" customHeight="1" x14ac:dyDescent="0.25">
      <c r="U34764" s="104"/>
      <c r="AB34764" s="104"/>
      <c r="AC34764" s="104"/>
      <c r="AF34764" s="104"/>
      <c r="AG34764" s="104"/>
      <c r="AK34764" s="104"/>
      <c r="AL34764" s="104"/>
      <c r="AO34764" s="104"/>
      <c r="AP34764" s="104"/>
    </row>
    <row r="34765" spans="21:42" ht="15" customHeight="1" x14ac:dyDescent="0.25">
      <c r="U34765" s="104"/>
      <c r="AB34765" s="104"/>
      <c r="AC34765" s="104"/>
      <c r="AF34765" s="104"/>
      <c r="AG34765" s="104"/>
      <c r="AK34765" s="104"/>
      <c r="AL34765" s="104"/>
      <c r="AO34765" s="104"/>
      <c r="AP34765" s="104"/>
    </row>
    <row r="34766" spans="21:42" ht="15" customHeight="1" x14ac:dyDescent="0.25">
      <c r="U34766" s="104"/>
      <c r="AB34766" s="104"/>
      <c r="AC34766" s="104"/>
      <c r="AF34766" s="104"/>
      <c r="AG34766" s="104"/>
      <c r="AK34766" s="104"/>
      <c r="AL34766" s="104"/>
      <c r="AO34766" s="104"/>
      <c r="AP34766" s="104"/>
    </row>
    <row r="34767" spans="21:42" ht="15" customHeight="1" x14ac:dyDescent="0.25">
      <c r="U34767" s="104"/>
      <c r="AB34767" s="104"/>
      <c r="AC34767" s="104"/>
      <c r="AF34767" s="104"/>
      <c r="AG34767" s="104"/>
      <c r="AK34767" s="104"/>
      <c r="AL34767" s="104"/>
      <c r="AO34767" s="104"/>
      <c r="AP34767" s="104"/>
    </row>
    <row r="34768" spans="21:42" ht="15" customHeight="1" x14ac:dyDescent="0.25">
      <c r="U34768" s="104"/>
      <c r="AB34768" s="104"/>
      <c r="AC34768" s="104"/>
      <c r="AF34768" s="104"/>
      <c r="AG34768" s="104"/>
      <c r="AK34768" s="104"/>
      <c r="AL34768" s="104"/>
      <c r="AO34768" s="104"/>
      <c r="AP34768" s="104"/>
    </row>
    <row r="34769" spans="21:42" ht="15" customHeight="1" x14ac:dyDescent="0.25">
      <c r="U34769" s="104"/>
      <c r="AB34769" s="104"/>
      <c r="AC34769" s="104"/>
      <c r="AF34769" s="104"/>
      <c r="AG34769" s="104"/>
      <c r="AK34769" s="104"/>
      <c r="AL34769" s="104"/>
      <c r="AO34769" s="104"/>
      <c r="AP34769" s="104"/>
    </row>
    <row r="34770" spans="21:42" ht="15" customHeight="1" x14ac:dyDescent="0.25">
      <c r="U34770" s="104"/>
      <c r="AB34770" s="104"/>
      <c r="AC34770" s="104"/>
      <c r="AF34770" s="104"/>
      <c r="AG34770" s="104"/>
      <c r="AK34770" s="104"/>
      <c r="AL34770" s="104"/>
      <c r="AO34770" s="104"/>
      <c r="AP34770" s="104"/>
    </row>
    <row r="34771" spans="21:42" ht="15" customHeight="1" x14ac:dyDescent="0.25">
      <c r="U34771" s="104"/>
      <c r="AB34771" s="104"/>
      <c r="AC34771" s="104"/>
      <c r="AF34771" s="104"/>
      <c r="AG34771" s="104"/>
      <c r="AK34771" s="104"/>
      <c r="AL34771" s="104"/>
      <c r="AO34771" s="104"/>
      <c r="AP34771" s="104"/>
    </row>
    <row r="34772" spans="21:42" ht="15" customHeight="1" x14ac:dyDescent="0.25">
      <c r="U34772" s="104"/>
      <c r="AB34772" s="104"/>
      <c r="AC34772" s="104"/>
      <c r="AF34772" s="104"/>
      <c r="AG34772" s="104"/>
      <c r="AK34772" s="104"/>
      <c r="AL34772" s="104"/>
      <c r="AO34772" s="104"/>
      <c r="AP34772" s="104"/>
    </row>
    <row r="34773" spans="21:42" ht="15" customHeight="1" x14ac:dyDescent="0.25">
      <c r="U34773" s="104"/>
      <c r="AB34773" s="104"/>
      <c r="AC34773" s="104"/>
      <c r="AF34773" s="104"/>
      <c r="AG34773" s="104"/>
      <c r="AK34773" s="104"/>
      <c r="AL34773" s="104"/>
      <c r="AO34773" s="104"/>
      <c r="AP34773" s="104"/>
    </row>
    <row r="34774" spans="21:42" ht="15" customHeight="1" x14ac:dyDescent="0.25">
      <c r="U34774" s="104"/>
      <c r="AB34774" s="104"/>
      <c r="AC34774" s="104"/>
      <c r="AF34774" s="104"/>
      <c r="AG34774" s="104"/>
      <c r="AK34774" s="104"/>
      <c r="AL34774" s="104"/>
      <c r="AO34774" s="104"/>
      <c r="AP34774" s="104"/>
    </row>
    <row r="34775" spans="21:42" ht="15" customHeight="1" x14ac:dyDescent="0.25">
      <c r="U34775" s="104"/>
      <c r="AB34775" s="104"/>
      <c r="AC34775" s="104"/>
      <c r="AF34775" s="104"/>
      <c r="AG34775" s="104"/>
      <c r="AK34775" s="104"/>
      <c r="AL34775" s="104"/>
      <c r="AO34775" s="104"/>
      <c r="AP34775" s="104"/>
    </row>
    <row r="34776" spans="21:42" ht="15" customHeight="1" x14ac:dyDescent="0.25">
      <c r="U34776" s="104"/>
      <c r="AB34776" s="104"/>
      <c r="AC34776" s="104"/>
      <c r="AF34776" s="104"/>
      <c r="AG34776" s="104"/>
      <c r="AK34776" s="104"/>
      <c r="AL34776" s="104"/>
      <c r="AO34776" s="104"/>
      <c r="AP34776" s="104"/>
    </row>
    <row r="34777" spans="21:42" ht="15" customHeight="1" x14ac:dyDescent="0.25">
      <c r="U34777" s="104"/>
      <c r="AB34777" s="104"/>
      <c r="AC34777" s="104"/>
      <c r="AF34777" s="104"/>
      <c r="AG34777" s="104"/>
      <c r="AK34777" s="104"/>
      <c r="AL34777" s="104"/>
      <c r="AO34777" s="104"/>
      <c r="AP34777" s="104"/>
    </row>
    <row r="34778" spans="21:42" ht="15" customHeight="1" x14ac:dyDescent="0.25">
      <c r="U34778" s="104"/>
      <c r="AB34778" s="104"/>
      <c r="AC34778" s="104"/>
      <c r="AF34778" s="104"/>
      <c r="AG34778" s="104"/>
      <c r="AK34778" s="104"/>
      <c r="AL34778" s="104"/>
      <c r="AO34778" s="104"/>
      <c r="AP34778" s="104"/>
    </row>
    <row r="34779" spans="21:42" ht="15" customHeight="1" x14ac:dyDescent="0.25">
      <c r="U34779" s="104"/>
      <c r="AB34779" s="104"/>
      <c r="AC34779" s="104"/>
      <c r="AF34779" s="104"/>
      <c r="AG34779" s="104"/>
      <c r="AK34779" s="104"/>
      <c r="AL34779" s="104"/>
      <c r="AO34779" s="104"/>
      <c r="AP34779" s="104"/>
    </row>
    <row r="34780" spans="21:42" ht="15" customHeight="1" x14ac:dyDescent="0.25">
      <c r="U34780" s="104"/>
      <c r="AB34780" s="104"/>
      <c r="AC34780" s="104"/>
      <c r="AF34780" s="104"/>
      <c r="AG34780" s="104"/>
      <c r="AK34780" s="104"/>
      <c r="AL34780" s="104"/>
      <c r="AO34780" s="104"/>
      <c r="AP34780" s="104"/>
    </row>
    <row r="34781" spans="21:42" ht="15" customHeight="1" x14ac:dyDescent="0.25">
      <c r="U34781" s="104"/>
      <c r="AB34781" s="104"/>
      <c r="AC34781" s="104"/>
      <c r="AF34781" s="104"/>
      <c r="AG34781" s="104"/>
      <c r="AK34781" s="104"/>
      <c r="AL34781" s="104"/>
      <c r="AO34781" s="104"/>
      <c r="AP34781" s="104"/>
    </row>
    <row r="34782" spans="21:42" ht="15" customHeight="1" x14ac:dyDescent="0.25">
      <c r="U34782" s="104"/>
      <c r="AB34782" s="104"/>
      <c r="AC34782" s="104"/>
      <c r="AF34782" s="104"/>
      <c r="AG34782" s="104"/>
      <c r="AK34782" s="104"/>
      <c r="AL34782" s="104"/>
      <c r="AO34782" s="104"/>
      <c r="AP34782" s="104"/>
    </row>
    <row r="34783" spans="21:42" ht="15" customHeight="1" x14ac:dyDescent="0.25">
      <c r="U34783" s="104"/>
      <c r="AB34783" s="104"/>
      <c r="AC34783" s="104"/>
      <c r="AF34783" s="104"/>
      <c r="AG34783" s="104"/>
      <c r="AK34783" s="104"/>
      <c r="AL34783" s="104"/>
      <c r="AO34783" s="104"/>
      <c r="AP34783" s="104"/>
    </row>
    <row r="34784" spans="21:42" ht="15" customHeight="1" x14ac:dyDescent="0.25">
      <c r="U34784" s="104"/>
      <c r="AB34784" s="104"/>
      <c r="AC34784" s="104"/>
      <c r="AF34784" s="104"/>
      <c r="AG34784" s="104"/>
      <c r="AK34784" s="104"/>
      <c r="AL34784" s="104"/>
      <c r="AO34784" s="104"/>
      <c r="AP34784" s="104"/>
    </row>
    <row r="34785" spans="21:42" ht="15" customHeight="1" x14ac:dyDescent="0.25">
      <c r="U34785" s="104"/>
      <c r="AB34785" s="104"/>
      <c r="AC34785" s="104"/>
      <c r="AF34785" s="104"/>
      <c r="AG34785" s="104"/>
      <c r="AK34785" s="104"/>
      <c r="AL34785" s="104"/>
      <c r="AO34785" s="104"/>
      <c r="AP34785" s="104"/>
    </row>
    <row r="34786" spans="21:42" ht="15" customHeight="1" x14ac:dyDescent="0.25">
      <c r="U34786" s="104"/>
      <c r="AB34786" s="104"/>
      <c r="AC34786" s="104"/>
      <c r="AF34786" s="104"/>
      <c r="AG34786" s="104"/>
      <c r="AK34786" s="104"/>
      <c r="AL34786" s="104"/>
      <c r="AO34786" s="104"/>
      <c r="AP34786" s="104"/>
    </row>
    <row r="34787" spans="21:42" ht="15" customHeight="1" x14ac:dyDescent="0.25">
      <c r="U34787" s="104"/>
      <c r="AB34787" s="104"/>
      <c r="AC34787" s="104"/>
      <c r="AF34787" s="104"/>
      <c r="AG34787" s="104"/>
      <c r="AK34787" s="104"/>
      <c r="AL34787" s="104"/>
      <c r="AO34787" s="104"/>
      <c r="AP34787" s="104"/>
    </row>
    <row r="34788" spans="21:42" ht="15" customHeight="1" x14ac:dyDescent="0.25">
      <c r="U34788" s="104"/>
      <c r="AB34788" s="104"/>
      <c r="AC34788" s="104"/>
      <c r="AF34788" s="104"/>
      <c r="AG34788" s="104"/>
      <c r="AK34788" s="104"/>
      <c r="AL34788" s="104"/>
      <c r="AO34788" s="104"/>
      <c r="AP34788" s="104"/>
    </row>
    <row r="34789" spans="21:42" ht="15" customHeight="1" x14ac:dyDescent="0.25">
      <c r="U34789" s="104"/>
      <c r="AB34789" s="104"/>
      <c r="AC34789" s="104"/>
      <c r="AF34789" s="104"/>
      <c r="AG34789" s="104"/>
      <c r="AK34789" s="104"/>
      <c r="AL34789" s="104"/>
      <c r="AO34789" s="104"/>
      <c r="AP34789" s="104"/>
    </row>
    <row r="34790" spans="21:42" ht="15" customHeight="1" x14ac:dyDescent="0.25">
      <c r="U34790" s="104"/>
      <c r="AB34790" s="104"/>
      <c r="AC34790" s="104"/>
      <c r="AF34790" s="104"/>
      <c r="AG34790" s="104"/>
      <c r="AK34790" s="104"/>
      <c r="AL34790" s="104"/>
      <c r="AO34790" s="104"/>
      <c r="AP34790" s="104"/>
    </row>
    <row r="34791" spans="21:42" ht="15" customHeight="1" x14ac:dyDescent="0.25">
      <c r="U34791" s="104"/>
      <c r="AB34791" s="104"/>
      <c r="AC34791" s="104"/>
      <c r="AF34791" s="104"/>
      <c r="AG34791" s="104"/>
      <c r="AK34791" s="104"/>
      <c r="AL34791" s="104"/>
      <c r="AO34791" s="104"/>
      <c r="AP34791" s="104"/>
    </row>
    <row r="34792" spans="21:42" ht="15" customHeight="1" x14ac:dyDescent="0.25">
      <c r="U34792" s="104"/>
      <c r="AB34792" s="104"/>
      <c r="AC34792" s="104"/>
      <c r="AF34792" s="104"/>
      <c r="AG34792" s="104"/>
      <c r="AK34792" s="104"/>
      <c r="AL34792" s="104"/>
      <c r="AO34792" s="104"/>
      <c r="AP34792" s="104"/>
    </row>
    <row r="34793" spans="21:42" ht="15" customHeight="1" x14ac:dyDescent="0.25">
      <c r="U34793" s="104"/>
      <c r="AB34793" s="104"/>
      <c r="AC34793" s="104"/>
      <c r="AF34793" s="104"/>
      <c r="AG34793" s="104"/>
      <c r="AK34793" s="104"/>
      <c r="AL34793" s="104"/>
      <c r="AO34793" s="104"/>
      <c r="AP34793" s="104"/>
    </row>
    <row r="34794" spans="21:42" ht="15" customHeight="1" x14ac:dyDescent="0.25">
      <c r="U34794" s="104"/>
      <c r="AB34794" s="104"/>
      <c r="AC34794" s="104"/>
      <c r="AF34794" s="104"/>
      <c r="AG34794" s="104"/>
      <c r="AK34794" s="104"/>
      <c r="AL34794" s="104"/>
      <c r="AO34794" s="104"/>
      <c r="AP34794" s="104"/>
    </row>
    <row r="34795" spans="21:42" ht="15" customHeight="1" x14ac:dyDescent="0.25">
      <c r="U34795" s="104"/>
      <c r="AB34795" s="104"/>
      <c r="AC34795" s="104"/>
      <c r="AF34795" s="104"/>
      <c r="AG34795" s="104"/>
      <c r="AK34795" s="104"/>
      <c r="AL34795" s="104"/>
      <c r="AO34795" s="104"/>
      <c r="AP34795" s="104"/>
    </row>
    <row r="34796" spans="21:42" ht="15" customHeight="1" x14ac:dyDescent="0.25">
      <c r="U34796" s="104"/>
      <c r="AB34796" s="104"/>
      <c r="AC34796" s="104"/>
      <c r="AF34796" s="104"/>
      <c r="AG34796" s="104"/>
      <c r="AK34796" s="104"/>
      <c r="AL34796" s="104"/>
      <c r="AO34796" s="104"/>
      <c r="AP34796" s="104"/>
    </row>
    <row r="34797" spans="21:42" ht="15" customHeight="1" x14ac:dyDescent="0.25">
      <c r="U34797" s="104"/>
      <c r="AB34797" s="104"/>
      <c r="AC34797" s="104"/>
      <c r="AF34797" s="104"/>
      <c r="AG34797" s="104"/>
      <c r="AK34797" s="104"/>
      <c r="AL34797" s="104"/>
      <c r="AO34797" s="104"/>
      <c r="AP34797" s="104"/>
    </row>
    <row r="34798" spans="21:42" ht="15" customHeight="1" x14ac:dyDescent="0.25">
      <c r="U34798" s="104"/>
      <c r="AB34798" s="104"/>
      <c r="AC34798" s="104"/>
      <c r="AF34798" s="104"/>
      <c r="AG34798" s="104"/>
      <c r="AK34798" s="104"/>
      <c r="AL34798" s="104"/>
      <c r="AO34798" s="104"/>
      <c r="AP34798" s="104"/>
    </row>
    <row r="34799" spans="21:42" ht="15" customHeight="1" x14ac:dyDescent="0.25">
      <c r="U34799" s="104"/>
      <c r="AB34799" s="104"/>
      <c r="AC34799" s="104"/>
      <c r="AF34799" s="104"/>
      <c r="AG34799" s="104"/>
      <c r="AK34799" s="104"/>
      <c r="AL34799" s="104"/>
      <c r="AO34799" s="104"/>
      <c r="AP34799" s="104"/>
    </row>
    <row r="34800" spans="21:42" ht="15" customHeight="1" x14ac:dyDescent="0.25">
      <c r="U34800" s="104"/>
      <c r="AB34800" s="104"/>
      <c r="AC34800" s="104"/>
      <c r="AF34800" s="104"/>
      <c r="AG34800" s="104"/>
      <c r="AK34800" s="104"/>
      <c r="AL34800" s="104"/>
      <c r="AO34800" s="104"/>
      <c r="AP34800" s="104"/>
    </row>
    <row r="34801" spans="21:42" ht="15" customHeight="1" x14ac:dyDescent="0.25">
      <c r="U34801" s="104"/>
      <c r="AB34801" s="104"/>
      <c r="AC34801" s="104"/>
      <c r="AF34801" s="104"/>
      <c r="AG34801" s="104"/>
      <c r="AK34801" s="104"/>
      <c r="AL34801" s="104"/>
      <c r="AO34801" s="104"/>
      <c r="AP34801" s="104"/>
    </row>
    <row r="34802" spans="21:42" ht="15" customHeight="1" x14ac:dyDescent="0.25">
      <c r="U34802" s="104"/>
      <c r="AB34802" s="104"/>
      <c r="AC34802" s="104"/>
      <c r="AF34802" s="104"/>
      <c r="AG34802" s="104"/>
      <c r="AK34802" s="104"/>
      <c r="AL34802" s="104"/>
      <c r="AO34802" s="104"/>
      <c r="AP34802" s="104"/>
    </row>
    <row r="34803" spans="21:42" ht="15" customHeight="1" x14ac:dyDescent="0.25">
      <c r="U34803" s="104"/>
      <c r="AB34803" s="104"/>
      <c r="AC34803" s="104"/>
      <c r="AF34803" s="104"/>
      <c r="AG34803" s="104"/>
      <c r="AK34803" s="104"/>
      <c r="AL34803" s="104"/>
      <c r="AO34803" s="104"/>
      <c r="AP34803" s="104"/>
    </row>
    <row r="34804" spans="21:42" ht="15" customHeight="1" x14ac:dyDescent="0.25">
      <c r="U34804" s="104"/>
      <c r="AB34804" s="104"/>
      <c r="AC34804" s="104"/>
      <c r="AF34804" s="104"/>
      <c r="AG34804" s="104"/>
      <c r="AK34804" s="104"/>
      <c r="AL34804" s="104"/>
      <c r="AO34804" s="104"/>
      <c r="AP34804" s="104"/>
    </row>
    <row r="34805" spans="21:42" ht="15" customHeight="1" x14ac:dyDescent="0.25">
      <c r="U34805" s="104"/>
      <c r="AB34805" s="104"/>
      <c r="AC34805" s="104"/>
      <c r="AF34805" s="104"/>
      <c r="AG34805" s="104"/>
      <c r="AK34805" s="104"/>
      <c r="AL34805" s="104"/>
      <c r="AO34805" s="104"/>
      <c r="AP34805" s="104"/>
    </row>
    <row r="34806" spans="21:42" ht="15" customHeight="1" x14ac:dyDescent="0.25">
      <c r="U34806" s="104"/>
      <c r="AB34806" s="104"/>
      <c r="AC34806" s="104"/>
      <c r="AF34806" s="104"/>
      <c r="AG34806" s="104"/>
      <c r="AK34806" s="104"/>
      <c r="AL34806" s="104"/>
      <c r="AO34806" s="104"/>
      <c r="AP34806" s="104"/>
    </row>
    <row r="34807" spans="21:42" ht="15" customHeight="1" x14ac:dyDescent="0.25">
      <c r="U34807" s="104"/>
      <c r="AB34807" s="104"/>
      <c r="AC34807" s="104"/>
      <c r="AF34807" s="104"/>
      <c r="AG34807" s="104"/>
      <c r="AK34807" s="104"/>
      <c r="AL34807" s="104"/>
      <c r="AO34807" s="104"/>
      <c r="AP34807" s="104"/>
    </row>
    <row r="34808" spans="21:42" ht="15" customHeight="1" x14ac:dyDescent="0.25">
      <c r="U34808" s="104"/>
      <c r="AB34808" s="104"/>
      <c r="AC34808" s="104"/>
      <c r="AF34808" s="104"/>
      <c r="AG34808" s="104"/>
      <c r="AK34808" s="104"/>
      <c r="AL34808" s="104"/>
      <c r="AO34808" s="104"/>
      <c r="AP34808" s="104"/>
    </row>
    <row r="34809" spans="21:42" ht="15" customHeight="1" x14ac:dyDescent="0.25">
      <c r="U34809" s="104"/>
      <c r="AB34809" s="104"/>
      <c r="AC34809" s="104"/>
      <c r="AF34809" s="104"/>
      <c r="AG34809" s="104"/>
      <c r="AK34809" s="104"/>
      <c r="AL34809" s="104"/>
      <c r="AO34809" s="104"/>
      <c r="AP34809" s="104"/>
    </row>
    <row r="34810" spans="21:42" ht="15" customHeight="1" x14ac:dyDescent="0.25">
      <c r="U34810" s="104"/>
      <c r="AB34810" s="104"/>
      <c r="AC34810" s="104"/>
      <c r="AF34810" s="104"/>
      <c r="AG34810" s="104"/>
      <c r="AK34810" s="104"/>
      <c r="AL34810" s="104"/>
      <c r="AO34810" s="104"/>
      <c r="AP34810" s="104"/>
    </row>
    <row r="34811" spans="21:42" ht="15" customHeight="1" x14ac:dyDescent="0.25">
      <c r="U34811" s="104"/>
      <c r="AB34811" s="104"/>
      <c r="AC34811" s="104"/>
      <c r="AF34811" s="104"/>
      <c r="AG34811" s="104"/>
      <c r="AK34811" s="104"/>
      <c r="AL34811" s="104"/>
      <c r="AO34811" s="104"/>
      <c r="AP34811" s="104"/>
    </row>
    <row r="34812" spans="21:42" ht="15" customHeight="1" x14ac:dyDescent="0.25">
      <c r="U34812" s="104"/>
      <c r="AB34812" s="104"/>
      <c r="AC34812" s="104"/>
      <c r="AF34812" s="104"/>
      <c r="AG34812" s="104"/>
      <c r="AK34812" s="104"/>
      <c r="AL34812" s="104"/>
      <c r="AO34812" s="104"/>
      <c r="AP34812" s="104"/>
    </row>
    <row r="34813" spans="21:42" ht="15" customHeight="1" x14ac:dyDescent="0.25">
      <c r="U34813" s="104"/>
      <c r="AB34813" s="104"/>
      <c r="AC34813" s="104"/>
      <c r="AF34813" s="104"/>
      <c r="AG34813" s="104"/>
      <c r="AK34813" s="104"/>
      <c r="AL34813" s="104"/>
      <c r="AO34813" s="104"/>
      <c r="AP34813" s="104"/>
    </row>
    <row r="34814" spans="21:42" ht="15" customHeight="1" x14ac:dyDescent="0.25">
      <c r="U34814" s="104"/>
      <c r="AB34814" s="104"/>
      <c r="AC34814" s="104"/>
      <c r="AF34814" s="104"/>
      <c r="AG34814" s="104"/>
      <c r="AK34814" s="104"/>
      <c r="AL34814" s="104"/>
      <c r="AO34814" s="104"/>
      <c r="AP34814" s="104"/>
    </row>
    <row r="34815" spans="21:42" ht="15" customHeight="1" x14ac:dyDescent="0.25">
      <c r="U34815" s="104"/>
      <c r="AB34815" s="104"/>
      <c r="AC34815" s="104"/>
      <c r="AF34815" s="104"/>
      <c r="AG34815" s="104"/>
      <c r="AK34815" s="104"/>
      <c r="AL34815" s="104"/>
      <c r="AO34815" s="104"/>
      <c r="AP34815" s="104"/>
    </row>
    <row r="34816" spans="21:42" ht="15" customHeight="1" x14ac:dyDescent="0.25">
      <c r="U34816" s="104"/>
      <c r="AB34816" s="104"/>
      <c r="AC34816" s="104"/>
      <c r="AF34816" s="104"/>
      <c r="AG34816" s="104"/>
      <c r="AK34816" s="104"/>
      <c r="AL34816" s="104"/>
      <c r="AO34816" s="104"/>
      <c r="AP34816" s="104"/>
    </row>
    <row r="34817" spans="21:42" ht="15" customHeight="1" x14ac:dyDescent="0.25">
      <c r="U34817" s="104"/>
      <c r="AB34817" s="104"/>
      <c r="AC34817" s="104"/>
      <c r="AF34817" s="104"/>
      <c r="AG34817" s="104"/>
      <c r="AK34817" s="104"/>
      <c r="AL34817" s="104"/>
      <c r="AO34817" s="104"/>
      <c r="AP34817" s="104"/>
    </row>
    <row r="34818" spans="21:42" ht="15" customHeight="1" x14ac:dyDescent="0.25">
      <c r="U34818" s="104"/>
      <c r="AB34818" s="104"/>
      <c r="AC34818" s="104"/>
      <c r="AF34818" s="104"/>
      <c r="AG34818" s="104"/>
      <c r="AK34818" s="104"/>
      <c r="AL34818" s="104"/>
      <c r="AO34818" s="104"/>
      <c r="AP34818" s="104"/>
    </row>
    <row r="34819" spans="21:42" ht="15" customHeight="1" x14ac:dyDescent="0.25">
      <c r="U34819" s="104"/>
      <c r="AB34819" s="104"/>
      <c r="AC34819" s="104"/>
      <c r="AF34819" s="104"/>
      <c r="AG34819" s="104"/>
      <c r="AK34819" s="104"/>
      <c r="AL34819" s="104"/>
      <c r="AO34819" s="104"/>
      <c r="AP34819" s="104"/>
    </row>
    <row r="34820" spans="21:42" ht="15" customHeight="1" x14ac:dyDescent="0.25">
      <c r="U34820" s="104"/>
      <c r="AB34820" s="104"/>
      <c r="AC34820" s="104"/>
      <c r="AF34820" s="104"/>
      <c r="AG34820" s="104"/>
      <c r="AK34820" s="104"/>
      <c r="AL34820" s="104"/>
      <c r="AO34820" s="104"/>
      <c r="AP34820" s="104"/>
    </row>
    <row r="34821" spans="21:42" ht="15" customHeight="1" x14ac:dyDescent="0.25">
      <c r="U34821" s="104"/>
      <c r="AB34821" s="104"/>
      <c r="AC34821" s="104"/>
      <c r="AF34821" s="104"/>
      <c r="AG34821" s="104"/>
      <c r="AK34821" s="104"/>
      <c r="AL34821" s="104"/>
      <c r="AO34821" s="104"/>
      <c r="AP34821" s="104"/>
    </row>
    <row r="34822" spans="21:42" ht="15" customHeight="1" x14ac:dyDescent="0.25">
      <c r="U34822" s="104"/>
      <c r="AB34822" s="104"/>
      <c r="AC34822" s="104"/>
      <c r="AF34822" s="104"/>
      <c r="AG34822" s="104"/>
      <c r="AK34822" s="104"/>
      <c r="AL34822" s="104"/>
      <c r="AO34822" s="104"/>
      <c r="AP34822" s="104"/>
    </row>
    <row r="34823" spans="21:42" ht="15" customHeight="1" x14ac:dyDescent="0.25">
      <c r="U34823" s="104"/>
      <c r="AB34823" s="104"/>
      <c r="AC34823" s="104"/>
      <c r="AF34823" s="104"/>
      <c r="AG34823" s="104"/>
      <c r="AK34823" s="104"/>
      <c r="AL34823" s="104"/>
      <c r="AO34823" s="104"/>
      <c r="AP34823" s="104"/>
    </row>
    <row r="34824" spans="21:42" ht="15" customHeight="1" x14ac:dyDescent="0.25">
      <c r="U34824" s="104"/>
      <c r="AB34824" s="104"/>
      <c r="AC34824" s="104"/>
      <c r="AF34824" s="104"/>
      <c r="AG34824" s="104"/>
      <c r="AK34824" s="104"/>
      <c r="AL34824" s="104"/>
      <c r="AO34824" s="104"/>
      <c r="AP34824" s="104"/>
    </row>
    <row r="34825" spans="21:42" ht="15" customHeight="1" x14ac:dyDescent="0.25">
      <c r="U34825" s="104"/>
      <c r="AB34825" s="104"/>
      <c r="AC34825" s="104"/>
      <c r="AF34825" s="104"/>
      <c r="AG34825" s="104"/>
      <c r="AK34825" s="104"/>
      <c r="AL34825" s="104"/>
      <c r="AO34825" s="104"/>
      <c r="AP34825" s="104"/>
    </row>
    <row r="34826" spans="21:42" ht="15" customHeight="1" x14ac:dyDescent="0.25">
      <c r="U34826" s="104"/>
      <c r="AB34826" s="104"/>
      <c r="AC34826" s="104"/>
      <c r="AF34826" s="104"/>
      <c r="AG34826" s="104"/>
      <c r="AK34826" s="104"/>
      <c r="AL34826" s="104"/>
      <c r="AO34826" s="104"/>
      <c r="AP34826" s="104"/>
    </row>
    <row r="34827" spans="21:42" ht="15" customHeight="1" x14ac:dyDescent="0.25">
      <c r="U34827" s="104"/>
      <c r="AB34827" s="104"/>
      <c r="AC34827" s="104"/>
      <c r="AF34827" s="104"/>
      <c r="AG34827" s="104"/>
      <c r="AK34827" s="104"/>
      <c r="AL34827" s="104"/>
      <c r="AO34827" s="104"/>
      <c r="AP34827" s="104"/>
    </row>
    <row r="34828" spans="21:42" ht="15" customHeight="1" x14ac:dyDescent="0.25">
      <c r="U34828" s="104"/>
      <c r="AB34828" s="104"/>
      <c r="AC34828" s="104"/>
      <c r="AF34828" s="104"/>
      <c r="AG34828" s="104"/>
      <c r="AK34828" s="104"/>
      <c r="AL34828" s="104"/>
      <c r="AO34828" s="104"/>
      <c r="AP34828" s="104"/>
    </row>
    <row r="34829" spans="21:42" ht="15" customHeight="1" x14ac:dyDescent="0.25">
      <c r="U34829" s="104"/>
      <c r="AB34829" s="104"/>
      <c r="AC34829" s="104"/>
      <c r="AF34829" s="104"/>
      <c r="AG34829" s="104"/>
      <c r="AK34829" s="104"/>
      <c r="AL34829" s="104"/>
      <c r="AO34829" s="104"/>
      <c r="AP34829" s="104"/>
    </row>
    <row r="34830" spans="21:42" ht="15" customHeight="1" x14ac:dyDescent="0.25">
      <c r="U34830" s="104"/>
      <c r="AB34830" s="104"/>
      <c r="AC34830" s="104"/>
      <c r="AF34830" s="104"/>
      <c r="AG34830" s="104"/>
      <c r="AK34830" s="104"/>
      <c r="AL34830" s="104"/>
      <c r="AO34830" s="104"/>
      <c r="AP34830" s="104"/>
    </row>
    <row r="34831" spans="21:42" ht="15" customHeight="1" x14ac:dyDescent="0.25">
      <c r="U34831" s="104"/>
      <c r="AB34831" s="104"/>
      <c r="AC34831" s="104"/>
      <c r="AF34831" s="104"/>
      <c r="AG34831" s="104"/>
      <c r="AK34831" s="104"/>
      <c r="AL34831" s="104"/>
      <c r="AO34831" s="104"/>
      <c r="AP34831" s="104"/>
    </row>
    <row r="34832" spans="21:42" ht="15" customHeight="1" x14ac:dyDescent="0.25">
      <c r="U34832" s="104"/>
      <c r="AB34832" s="104"/>
      <c r="AC34832" s="104"/>
      <c r="AF34832" s="104"/>
      <c r="AG34832" s="104"/>
      <c r="AK34832" s="104"/>
      <c r="AL34832" s="104"/>
      <c r="AO34832" s="104"/>
      <c r="AP34832" s="104"/>
    </row>
    <row r="34833" spans="21:42" ht="15" customHeight="1" x14ac:dyDescent="0.25">
      <c r="U34833" s="104"/>
      <c r="AB34833" s="104"/>
      <c r="AC34833" s="104"/>
      <c r="AF34833" s="104"/>
      <c r="AG34833" s="104"/>
      <c r="AK34833" s="104"/>
      <c r="AL34833" s="104"/>
      <c r="AO34833" s="104"/>
      <c r="AP34833" s="104"/>
    </row>
    <row r="34834" spans="21:42" ht="15" customHeight="1" x14ac:dyDescent="0.25">
      <c r="U34834" s="104"/>
      <c r="AB34834" s="104"/>
      <c r="AC34834" s="104"/>
      <c r="AF34834" s="104"/>
      <c r="AG34834" s="104"/>
      <c r="AK34834" s="104"/>
      <c r="AL34834" s="104"/>
      <c r="AO34834" s="104"/>
      <c r="AP34834" s="104"/>
    </row>
    <row r="34835" spans="21:42" ht="15" customHeight="1" x14ac:dyDescent="0.25">
      <c r="U34835" s="104"/>
      <c r="AB34835" s="104"/>
      <c r="AC34835" s="104"/>
      <c r="AF34835" s="104"/>
      <c r="AG34835" s="104"/>
      <c r="AK34835" s="104"/>
      <c r="AL34835" s="104"/>
      <c r="AO34835" s="104"/>
      <c r="AP34835" s="104"/>
    </row>
    <row r="34836" spans="21:42" ht="15" customHeight="1" x14ac:dyDescent="0.25">
      <c r="U34836" s="104"/>
      <c r="AB34836" s="104"/>
      <c r="AC34836" s="104"/>
      <c r="AF34836" s="104"/>
      <c r="AG34836" s="104"/>
      <c r="AK34836" s="104"/>
      <c r="AL34836" s="104"/>
      <c r="AO34836" s="104"/>
      <c r="AP34836" s="104"/>
    </row>
    <row r="34837" spans="21:42" ht="15" customHeight="1" x14ac:dyDescent="0.25">
      <c r="U34837" s="104"/>
      <c r="AB34837" s="104"/>
      <c r="AC34837" s="104"/>
      <c r="AF34837" s="104"/>
      <c r="AG34837" s="104"/>
      <c r="AK34837" s="104"/>
      <c r="AL34837" s="104"/>
      <c r="AO34837" s="104"/>
      <c r="AP34837" s="104"/>
    </row>
    <row r="34838" spans="21:42" ht="15" customHeight="1" x14ac:dyDescent="0.25">
      <c r="U34838" s="104"/>
      <c r="AB34838" s="104"/>
      <c r="AC34838" s="104"/>
      <c r="AF34838" s="104"/>
      <c r="AG34838" s="104"/>
      <c r="AK34838" s="104"/>
      <c r="AL34838" s="104"/>
      <c r="AO34838" s="104"/>
      <c r="AP34838" s="104"/>
    </row>
    <row r="34839" spans="21:42" ht="15" customHeight="1" x14ac:dyDescent="0.25">
      <c r="U34839" s="104"/>
      <c r="AB34839" s="104"/>
      <c r="AC34839" s="104"/>
      <c r="AF34839" s="104"/>
      <c r="AG34839" s="104"/>
      <c r="AK34839" s="104"/>
      <c r="AL34839" s="104"/>
      <c r="AO34839" s="104"/>
      <c r="AP34839" s="104"/>
    </row>
    <row r="34840" spans="21:42" ht="15" customHeight="1" x14ac:dyDescent="0.25">
      <c r="U34840" s="104"/>
      <c r="AB34840" s="104"/>
      <c r="AC34840" s="104"/>
      <c r="AF34840" s="104"/>
      <c r="AG34840" s="104"/>
      <c r="AK34840" s="104"/>
      <c r="AL34840" s="104"/>
      <c r="AO34840" s="104"/>
      <c r="AP34840" s="104"/>
    </row>
    <row r="34841" spans="21:42" ht="15" customHeight="1" x14ac:dyDescent="0.25">
      <c r="U34841" s="104"/>
      <c r="AB34841" s="104"/>
      <c r="AC34841" s="104"/>
      <c r="AF34841" s="104"/>
      <c r="AG34841" s="104"/>
      <c r="AK34841" s="104"/>
      <c r="AL34841" s="104"/>
      <c r="AO34841" s="104"/>
      <c r="AP34841" s="104"/>
    </row>
    <row r="34842" spans="21:42" ht="15" customHeight="1" x14ac:dyDescent="0.25">
      <c r="U34842" s="104"/>
      <c r="AB34842" s="104"/>
      <c r="AC34842" s="104"/>
      <c r="AF34842" s="104"/>
      <c r="AG34842" s="104"/>
      <c r="AK34842" s="104"/>
      <c r="AL34842" s="104"/>
      <c r="AO34842" s="104"/>
      <c r="AP34842" s="104"/>
    </row>
    <row r="34843" spans="21:42" ht="15" customHeight="1" x14ac:dyDescent="0.25">
      <c r="U34843" s="104"/>
      <c r="AB34843" s="104"/>
      <c r="AC34843" s="104"/>
      <c r="AF34843" s="104"/>
      <c r="AG34843" s="104"/>
      <c r="AK34843" s="104"/>
      <c r="AL34843" s="104"/>
      <c r="AO34843" s="104"/>
      <c r="AP34843" s="104"/>
    </row>
    <row r="34844" spans="21:42" ht="15" customHeight="1" x14ac:dyDescent="0.25">
      <c r="U34844" s="104"/>
      <c r="AB34844" s="104"/>
      <c r="AC34844" s="104"/>
      <c r="AF34844" s="104"/>
      <c r="AG34844" s="104"/>
      <c r="AK34844" s="104"/>
      <c r="AL34844" s="104"/>
      <c r="AO34844" s="104"/>
      <c r="AP34844" s="104"/>
    </row>
    <row r="34845" spans="21:42" ht="15" customHeight="1" x14ac:dyDescent="0.25">
      <c r="U34845" s="104"/>
      <c r="AB34845" s="104"/>
      <c r="AC34845" s="104"/>
      <c r="AF34845" s="104"/>
      <c r="AG34845" s="104"/>
      <c r="AK34845" s="104"/>
      <c r="AL34845" s="104"/>
      <c r="AO34845" s="104"/>
      <c r="AP34845" s="104"/>
    </row>
    <row r="34846" spans="21:42" ht="15" customHeight="1" x14ac:dyDescent="0.25">
      <c r="U34846" s="104"/>
      <c r="AB34846" s="104"/>
      <c r="AC34846" s="104"/>
      <c r="AF34846" s="104"/>
      <c r="AG34846" s="104"/>
      <c r="AK34846" s="104"/>
      <c r="AL34846" s="104"/>
      <c r="AO34846" s="104"/>
      <c r="AP34846" s="104"/>
    </row>
    <row r="34847" spans="21:42" ht="15" customHeight="1" x14ac:dyDescent="0.25">
      <c r="U34847" s="104"/>
      <c r="AB34847" s="104"/>
      <c r="AC34847" s="104"/>
      <c r="AF34847" s="104"/>
      <c r="AG34847" s="104"/>
      <c r="AK34847" s="104"/>
      <c r="AL34847" s="104"/>
      <c r="AO34847" s="104"/>
      <c r="AP34847" s="104"/>
    </row>
    <row r="34848" spans="21:42" ht="15" customHeight="1" x14ac:dyDescent="0.25">
      <c r="U34848" s="104"/>
      <c r="AB34848" s="104"/>
      <c r="AC34848" s="104"/>
      <c r="AF34848" s="104"/>
      <c r="AG34848" s="104"/>
      <c r="AK34848" s="104"/>
      <c r="AL34848" s="104"/>
      <c r="AO34848" s="104"/>
      <c r="AP34848" s="104"/>
    </row>
    <row r="34849" spans="21:42" ht="15" customHeight="1" x14ac:dyDescent="0.25">
      <c r="U34849" s="104"/>
      <c r="AB34849" s="104"/>
      <c r="AC34849" s="104"/>
      <c r="AF34849" s="104"/>
      <c r="AG34849" s="104"/>
      <c r="AK34849" s="104"/>
      <c r="AL34849" s="104"/>
      <c r="AO34849" s="104"/>
      <c r="AP34849" s="104"/>
    </row>
    <row r="34850" spans="21:42" ht="15" customHeight="1" x14ac:dyDescent="0.25">
      <c r="U34850" s="104"/>
      <c r="AB34850" s="104"/>
      <c r="AC34850" s="104"/>
      <c r="AF34850" s="104"/>
      <c r="AG34850" s="104"/>
      <c r="AK34850" s="104"/>
      <c r="AL34850" s="104"/>
      <c r="AO34850" s="104"/>
      <c r="AP34850" s="104"/>
    </row>
    <row r="34851" spans="21:42" ht="15" customHeight="1" x14ac:dyDescent="0.25">
      <c r="U34851" s="104"/>
      <c r="AB34851" s="104"/>
      <c r="AC34851" s="104"/>
      <c r="AF34851" s="104"/>
      <c r="AG34851" s="104"/>
      <c r="AK34851" s="104"/>
      <c r="AL34851" s="104"/>
      <c r="AO34851" s="104"/>
      <c r="AP34851" s="104"/>
    </row>
    <row r="34852" spans="21:42" ht="15" customHeight="1" x14ac:dyDescent="0.25">
      <c r="U34852" s="104"/>
      <c r="AB34852" s="104"/>
      <c r="AC34852" s="104"/>
      <c r="AF34852" s="104"/>
      <c r="AG34852" s="104"/>
      <c r="AK34852" s="104"/>
      <c r="AL34852" s="104"/>
      <c r="AO34852" s="104"/>
      <c r="AP34852" s="104"/>
    </row>
    <row r="34853" spans="21:42" ht="15" customHeight="1" x14ac:dyDescent="0.25">
      <c r="U34853" s="104"/>
      <c r="AB34853" s="104"/>
      <c r="AC34853" s="104"/>
      <c r="AF34853" s="104"/>
      <c r="AG34853" s="104"/>
      <c r="AK34853" s="104"/>
      <c r="AL34853" s="104"/>
      <c r="AO34853" s="104"/>
      <c r="AP34853" s="104"/>
    </row>
    <row r="34854" spans="21:42" ht="15" customHeight="1" x14ac:dyDescent="0.25">
      <c r="U34854" s="104"/>
      <c r="AB34854" s="104"/>
      <c r="AC34854" s="104"/>
      <c r="AF34854" s="104"/>
      <c r="AG34854" s="104"/>
      <c r="AK34854" s="104"/>
      <c r="AL34854" s="104"/>
      <c r="AO34854" s="104"/>
      <c r="AP34854" s="104"/>
    </row>
    <row r="34855" spans="21:42" ht="15" customHeight="1" x14ac:dyDescent="0.25">
      <c r="U34855" s="104"/>
      <c r="AB34855" s="104"/>
      <c r="AC34855" s="104"/>
      <c r="AF34855" s="104"/>
      <c r="AG34855" s="104"/>
      <c r="AK34855" s="104"/>
      <c r="AL34855" s="104"/>
      <c r="AO34855" s="104"/>
      <c r="AP34855" s="104"/>
    </row>
    <row r="34856" spans="21:42" ht="15" customHeight="1" x14ac:dyDescent="0.25">
      <c r="U34856" s="104"/>
      <c r="AB34856" s="104"/>
      <c r="AC34856" s="104"/>
      <c r="AF34856" s="104"/>
      <c r="AG34856" s="104"/>
      <c r="AK34856" s="104"/>
      <c r="AL34856" s="104"/>
      <c r="AO34856" s="104"/>
      <c r="AP34856" s="104"/>
    </row>
    <row r="34857" spans="21:42" ht="15" customHeight="1" x14ac:dyDescent="0.25">
      <c r="U34857" s="104"/>
      <c r="AB34857" s="104"/>
      <c r="AC34857" s="104"/>
      <c r="AF34857" s="104"/>
      <c r="AG34857" s="104"/>
      <c r="AK34857" s="104"/>
      <c r="AL34857" s="104"/>
      <c r="AO34857" s="104"/>
      <c r="AP34857" s="104"/>
    </row>
    <row r="34858" spans="21:42" ht="15" customHeight="1" x14ac:dyDescent="0.25">
      <c r="U34858" s="104"/>
      <c r="AB34858" s="104"/>
      <c r="AC34858" s="104"/>
      <c r="AF34858" s="104"/>
      <c r="AG34858" s="104"/>
      <c r="AK34858" s="104"/>
      <c r="AL34858" s="104"/>
      <c r="AO34858" s="104"/>
      <c r="AP34858" s="104"/>
    </row>
    <row r="34859" spans="21:42" ht="15" customHeight="1" x14ac:dyDescent="0.25">
      <c r="U34859" s="104"/>
      <c r="AB34859" s="104"/>
      <c r="AC34859" s="104"/>
      <c r="AF34859" s="104"/>
      <c r="AG34859" s="104"/>
      <c r="AK34859" s="104"/>
      <c r="AL34859" s="104"/>
      <c r="AO34859" s="104"/>
      <c r="AP34859" s="104"/>
    </row>
    <row r="34860" spans="21:42" ht="15" customHeight="1" x14ac:dyDescent="0.25">
      <c r="U34860" s="104"/>
      <c r="AB34860" s="104"/>
      <c r="AC34860" s="104"/>
      <c r="AF34860" s="104"/>
      <c r="AG34860" s="104"/>
      <c r="AK34860" s="104"/>
      <c r="AL34860" s="104"/>
      <c r="AO34860" s="104"/>
      <c r="AP34860" s="104"/>
    </row>
    <row r="34861" spans="21:42" ht="15" customHeight="1" x14ac:dyDescent="0.25">
      <c r="U34861" s="104"/>
      <c r="AB34861" s="104"/>
      <c r="AC34861" s="104"/>
      <c r="AF34861" s="104"/>
      <c r="AG34861" s="104"/>
      <c r="AK34861" s="104"/>
      <c r="AL34861" s="104"/>
      <c r="AO34861" s="104"/>
      <c r="AP34861" s="104"/>
    </row>
    <row r="34862" spans="21:42" ht="15" customHeight="1" x14ac:dyDescent="0.25">
      <c r="U34862" s="104"/>
      <c r="AB34862" s="104"/>
      <c r="AC34862" s="104"/>
      <c r="AF34862" s="104"/>
      <c r="AG34862" s="104"/>
      <c r="AK34862" s="104"/>
      <c r="AL34862" s="104"/>
      <c r="AO34862" s="104"/>
      <c r="AP34862" s="104"/>
    </row>
    <row r="34863" spans="21:42" ht="15" customHeight="1" x14ac:dyDescent="0.25">
      <c r="U34863" s="104"/>
      <c r="AB34863" s="104"/>
      <c r="AC34863" s="104"/>
      <c r="AF34863" s="104"/>
      <c r="AG34863" s="104"/>
      <c r="AK34863" s="104"/>
      <c r="AL34863" s="104"/>
      <c r="AO34863" s="104"/>
      <c r="AP34863" s="104"/>
    </row>
    <row r="34864" spans="21:42" ht="15" customHeight="1" x14ac:dyDescent="0.25">
      <c r="U34864" s="104"/>
      <c r="AB34864" s="104"/>
      <c r="AC34864" s="104"/>
      <c r="AF34864" s="104"/>
      <c r="AG34864" s="104"/>
      <c r="AK34864" s="104"/>
      <c r="AL34864" s="104"/>
      <c r="AO34864" s="104"/>
      <c r="AP34864" s="104"/>
    </row>
    <row r="34865" spans="21:42" ht="15" customHeight="1" x14ac:dyDescent="0.25">
      <c r="U34865" s="104"/>
      <c r="AB34865" s="104"/>
      <c r="AC34865" s="104"/>
      <c r="AF34865" s="104"/>
      <c r="AG34865" s="104"/>
      <c r="AK34865" s="104"/>
      <c r="AL34865" s="104"/>
      <c r="AO34865" s="104"/>
      <c r="AP34865" s="104"/>
    </row>
    <row r="34866" spans="21:42" ht="15" customHeight="1" x14ac:dyDescent="0.25">
      <c r="U34866" s="104"/>
      <c r="AB34866" s="104"/>
      <c r="AC34866" s="104"/>
      <c r="AF34866" s="104"/>
      <c r="AG34866" s="104"/>
      <c r="AK34866" s="104"/>
      <c r="AL34866" s="104"/>
      <c r="AO34866" s="104"/>
      <c r="AP34866" s="104"/>
    </row>
    <row r="34867" spans="21:42" ht="15" customHeight="1" x14ac:dyDescent="0.25">
      <c r="U34867" s="104"/>
      <c r="AB34867" s="104"/>
      <c r="AC34867" s="104"/>
      <c r="AF34867" s="104"/>
      <c r="AG34867" s="104"/>
      <c r="AK34867" s="104"/>
      <c r="AL34867" s="104"/>
      <c r="AO34867" s="104"/>
      <c r="AP34867" s="104"/>
    </row>
    <row r="34868" spans="21:42" ht="15" customHeight="1" x14ac:dyDescent="0.25">
      <c r="U34868" s="104"/>
      <c r="AB34868" s="104"/>
      <c r="AC34868" s="104"/>
      <c r="AF34868" s="104"/>
      <c r="AG34868" s="104"/>
      <c r="AK34868" s="104"/>
      <c r="AL34868" s="104"/>
      <c r="AO34868" s="104"/>
      <c r="AP34868" s="104"/>
    </row>
    <row r="34869" spans="21:42" ht="15" customHeight="1" x14ac:dyDescent="0.25">
      <c r="U34869" s="104"/>
      <c r="AB34869" s="104"/>
      <c r="AC34869" s="104"/>
      <c r="AF34869" s="104"/>
      <c r="AG34869" s="104"/>
      <c r="AK34869" s="104"/>
      <c r="AL34869" s="104"/>
      <c r="AO34869" s="104"/>
      <c r="AP34869" s="104"/>
    </row>
    <row r="34870" spans="21:42" ht="15" customHeight="1" x14ac:dyDescent="0.25">
      <c r="U34870" s="104"/>
      <c r="AB34870" s="104"/>
      <c r="AC34870" s="104"/>
      <c r="AF34870" s="104"/>
      <c r="AG34870" s="104"/>
      <c r="AK34870" s="104"/>
      <c r="AL34870" s="104"/>
      <c r="AO34870" s="104"/>
      <c r="AP34870" s="104"/>
    </row>
    <row r="34871" spans="21:42" ht="15" customHeight="1" x14ac:dyDescent="0.25">
      <c r="U34871" s="104"/>
      <c r="AB34871" s="104"/>
      <c r="AC34871" s="104"/>
      <c r="AF34871" s="104"/>
      <c r="AG34871" s="104"/>
      <c r="AK34871" s="104"/>
      <c r="AL34871" s="104"/>
      <c r="AO34871" s="104"/>
      <c r="AP34871" s="104"/>
    </row>
    <row r="34872" spans="21:42" ht="15" customHeight="1" x14ac:dyDescent="0.25">
      <c r="U34872" s="104"/>
      <c r="AB34872" s="104"/>
      <c r="AC34872" s="104"/>
      <c r="AF34872" s="104"/>
      <c r="AG34872" s="104"/>
      <c r="AK34872" s="104"/>
      <c r="AL34872" s="104"/>
      <c r="AO34872" s="104"/>
      <c r="AP34872" s="104"/>
    </row>
    <row r="34873" spans="21:42" ht="15" customHeight="1" x14ac:dyDescent="0.25">
      <c r="U34873" s="104"/>
      <c r="AB34873" s="104"/>
      <c r="AC34873" s="104"/>
      <c r="AF34873" s="104"/>
      <c r="AG34873" s="104"/>
      <c r="AK34873" s="104"/>
      <c r="AL34873" s="104"/>
      <c r="AO34873" s="104"/>
      <c r="AP34873" s="104"/>
    </row>
    <row r="34874" spans="21:42" ht="15" customHeight="1" x14ac:dyDescent="0.25">
      <c r="U34874" s="104"/>
      <c r="AB34874" s="104"/>
      <c r="AC34874" s="104"/>
      <c r="AF34874" s="104"/>
      <c r="AG34874" s="104"/>
      <c r="AK34874" s="104"/>
      <c r="AL34874" s="104"/>
      <c r="AO34874" s="104"/>
      <c r="AP34874" s="104"/>
    </row>
    <row r="34875" spans="21:42" ht="15" customHeight="1" x14ac:dyDescent="0.25">
      <c r="U34875" s="104"/>
      <c r="AB34875" s="104"/>
      <c r="AC34875" s="104"/>
      <c r="AF34875" s="104"/>
      <c r="AG34875" s="104"/>
      <c r="AK34875" s="104"/>
      <c r="AL34875" s="104"/>
      <c r="AO34875" s="104"/>
      <c r="AP34875" s="104"/>
    </row>
    <row r="34876" spans="21:42" ht="15" customHeight="1" x14ac:dyDescent="0.25">
      <c r="U34876" s="104"/>
      <c r="AB34876" s="104"/>
      <c r="AC34876" s="104"/>
      <c r="AF34876" s="104"/>
      <c r="AG34876" s="104"/>
      <c r="AK34876" s="104"/>
      <c r="AL34876" s="104"/>
      <c r="AO34876" s="104"/>
      <c r="AP34876" s="104"/>
    </row>
    <row r="34877" spans="21:42" ht="15" customHeight="1" x14ac:dyDescent="0.25">
      <c r="U34877" s="104"/>
      <c r="AB34877" s="104"/>
      <c r="AC34877" s="104"/>
      <c r="AF34877" s="104"/>
      <c r="AG34877" s="104"/>
      <c r="AK34877" s="104"/>
      <c r="AL34877" s="104"/>
      <c r="AO34877" s="104"/>
      <c r="AP34877" s="104"/>
    </row>
    <row r="34878" spans="21:42" ht="15" customHeight="1" x14ac:dyDescent="0.25">
      <c r="U34878" s="104"/>
      <c r="AB34878" s="104"/>
      <c r="AC34878" s="104"/>
      <c r="AF34878" s="104"/>
      <c r="AG34878" s="104"/>
      <c r="AK34878" s="104"/>
      <c r="AL34878" s="104"/>
      <c r="AO34878" s="104"/>
      <c r="AP34878" s="104"/>
    </row>
    <row r="34879" spans="21:42" ht="15" customHeight="1" x14ac:dyDescent="0.25">
      <c r="U34879" s="104"/>
      <c r="AB34879" s="104"/>
      <c r="AC34879" s="104"/>
      <c r="AF34879" s="104"/>
      <c r="AG34879" s="104"/>
      <c r="AK34879" s="104"/>
      <c r="AL34879" s="104"/>
      <c r="AO34879" s="104"/>
      <c r="AP34879" s="104"/>
    </row>
    <row r="34880" spans="21:42" ht="15" customHeight="1" x14ac:dyDescent="0.25">
      <c r="U34880" s="104"/>
      <c r="AB34880" s="104"/>
      <c r="AC34880" s="104"/>
      <c r="AF34880" s="104"/>
      <c r="AG34880" s="104"/>
      <c r="AK34880" s="104"/>
      <c r="AL34880" s="104"/>
      <c r="AO34880" s="104"/>
      <c r="AP34880" s="104"/>
    </row>
    <row r="34881" spans="21:42" ht="15" customHeight="1" x14ac:dyDescent="0.25">
      <c r="U34881" s="104"/>
      <c r="AB34881" s="104"/>
      <c r="AC34881" s="104"/>
      <c r="AF34881" s="104"/>
      <c r="AG34881" s="104"/>
      <c r="AK34881" s="104"/>
      <c r="AL34881" s="104"/>
      <c r="AO34881" s="104"/>
      <c r="AP34881" s="104"/>
    </row>
    <row r="34882" spans="21:42" ht="15" customHeight="1" x14ac:dyDescent="0.25">
      <c r="U34882" s="104"/>
      <c r="AB34882" s="104"/>
      <c r="AC34882" s="104"/>
      <c r="AF34882" s="104"/>
      <c r="AG34882" s="104"/>
      <c r="AK34882" s="104"/>
      <c r="AL34882" s="104"/>
      <c r="AO34882" s="104"/>
      <c r="AP34882" s="104"/>
    </row>
    <row r="34883" spans="21:42" ht="15" customHeight="1" x14ac:dyDescent="0.25">
      <c r="U34883" s="104"/>
      <c r="AB34883" s="104"/>
      <c r="AC34883" s="104"/>
      <c r="AF34883" s="104"/>
      <c r="AG34883" s="104"/>
      <c r="AK34883" s="104"/>
      <c r="AL34883" s="104"/>
      <c r="AO34883" s="104"/>
      <c r="AP34883" s="104"/>
    </row>
    <row r="34884" spans="21:42" ht="15" customHeight="1" x14ac:dyDescent="0.25">
      <c r="U34884" s="104"/>
      <c r="AB34884" s="104"/>
      <c r="AC34884" s="104"/>
      <c r="AF34884" s="104"/>
      <c r="AG34884" s="104"/>
      <c r="AK34884" s="104"/>
      <c r="AL34884" s="104"/>
      <c r="AO34884" s="104"/>
      <c r="AP34884" s="104"/>
    </row>
    <row r="34885" spans="21:42" ht="15" customHeight="1" x14ac:dyDescent="0.25">
      <c r="U34885" s="104"/>
      <c r="AB34885" s="104"/>
      <c r="AC34885" s="104"/>
      <c r="AF34885" s="104"/>
      <c r="AG34885" s="104"/>
      <c r="AK34885" s="104"/>
      <c r="AL34885" s="104"/>
      <c r="AO34885" s="104"/>
      <c r="AP34885" s="104"/>
    </row>
    <row r="34886" spans="21:42" ht="15" customHeight="1" x14ac:dyDescent="0.25">
      <c r="U34886" s="104"/>
      <c r="AB34886" s="104"/>
      <c r="AC34886" s="104"/>
      <c r="AF34886" s="104"/>
      <c r="AG34886" s="104"/>
      <c r="AK34886" s="104"/>
      <c r="AL34886" s="104"/>
      <c r="AO34886" s="104"/>
      <c r="AP34886" s="104"/>
    </row>
    <row r="34887" spans="21:42" ht="15" customHeight="1" x14ac:dyDescent="0.25">
      <c r="U34887" s="104"/>
      <c r="AB34887" s="104"/>
      <c r="AC34887" s="104"/>
      <c r="AF34887" s="104"/>
      <c r="AG34887" s="104"/>
      <c r="AK34887" s="104"/>
      <c r="AL34887" s="104"/>
      <c r="AO34887" s="104"/>
      <c r="AP34887" s="104"/>
    </row>
    <row r="34888" spans="21:42" ht="15" customHeight="1" x14ac:dyDescent="0.25">
      <c r="U34888" s="104"/>
      <c r="AB34888" s="104"/>
      <c r="AC34888" s="104"/>
      <c r="AF34888" s="104"/>
      <c r="AG34888" s="104"/>
      <c r="AK34888" s="104"/>
      <c r="AL34888" s="104"/>
      <c r="AO34888" s="104"/>
      <c r="AP34888" s="104"/>
    </row>
    <row r="34889" spans="21:42" ht="15" customHeight="1" x14ac:dyDescent="0.25">
      <c r="U34889" s="104"/>
      <c r="AB34889" s="104"/>
      <c r="AC34889" s="104"/>
      <c r="AF34889" s="104"/>
      <c r="AG34889" s="104"/>
      <c r="AK34889" s="104"/>
      <c r="AL34889" s="104"/>
      <c r="AO34889" s="104"/>
      <c r="AP34889" s="104"/>
    </row>
    <row r="34890" spans="21:42" ht="15" customHeight="1" x14ac:dyDescent="0.25">
      <c r="U34890" s="104"/>
      <c r="AB34890" s="104"/>
      <c r="AC34890" s="104"/>
      <c r="AF34890" s="104"/>
      <c r="AG34890" s="104"/>
      <c r="AK34890" s="104"/>
      <c r="AL34890" s="104"/>
      <c r="AO34890" s="104"/>
      <c r="AP34890" s="104"/>
    </row>
    <row r="34891" spans="21:42" ht="15" customHeight="1" x14ac:dyDescent="0.25">
      <c r="U34891" s="104"/>
      <c r="AB34891" s="104"/>
      <c r="AC34891" s="104"/>
      <c r="AF34891" s="104"/>
      <c r="AG34891" s="104"/>
      <c r="AK34891" s="104"/>
      <c r="AL34891" s="104"/>
      <c r="AO34891" s="104"/>
      <c r="AP34891" s="104"/>
    </row>
    <row r="34892" spans="21:42" ht="15" customHeight="1" x14ac:dyDescent="0.25">
      <c r="U34892" s="104"/>
      <c r="AB34892" s="104"/>
      <c r="AC34892" s="104"/>
      <c r="AF34892" s="104"/>
      <c r="AG34892" s="104"/>
      <c r="AK34892" s="104"/>
      <c r="AL34892" s="104"/>
      <c r="AO34892" s="104"/>
      <c r="AP34892" s="104"/>
    </row>
    <row r="34893" spans="21:42" ht="15" customHeight="1" x14ac:dyDescent="0.25">
      <c r="U34893" s="104"/>
      <c r="AB34893" s="104"/>
      <c r="AC34893" s="104"/>
      <c r="AF34893" s="104"/>
      <c r="AG34893" s="104"/>
      <c r="AK34893" s="104"/>
      <c r="AL34893" s="104"/>
      <c r="AO34893" s="104"/>
      <c r="AP34893" s="104"/>
    </row>
    <row r="34894" spans="21:42" ht="15" customHeight="1" x14ac:dyDescent="0.25">
      <c r="U34894" s="104"/>
      <c r="AB34894" s="104"/>
      <c r="AC34894" s="104"/>
      <c r="AF34894" s="104"/>
      <c r="AG34894" s="104"/>
      <c r="AK34894" s="104"/>
      <c r="AL34894" s="104"/>
      <c r="AO34894" s="104"/>
      <c r="AP34894" s="104"/>
    </row>
    <row r="34895" spans="21:42" ht="15" customHeight="1" x14ac:dyDescent="0.25">
      <c r="U34895" s="104"/>
      <c r="AB34895" s="104"/>
      <c r="AC34895" s="104"/>
      <c r="AF34895" s="104"/>
      <c r="AG34895" s="104"/>
      <c r="AK34895" s="104"/>
      <c r="AL34895" s="104"/>
      <c r="AO34895" s="104"/>
      <c r="AP34895" s="104"/>
    </row>
    <row r="34896" spans="21:42" ht="15" customHeight="1" x14ac:dyDescent="0.25">
      <c r="U34896" s="104"/>
      <c r="AB34896" s="104"/>
      <c r="AC34896" s="104"/>
      <c r="AF34896" s="104"/>
      <c r="AG34896" s="104"/>
      <c r="AK34896" s="104"/>
      <c r="AL34896" s="104"/>
      <c r="AO34896" s="104"/>
      <c r="AP34896" s="104"/>
    </row>
    <row r="34897" spans="21:42" ht="15" customHeight="1" x14ac:dyDescent="0.25">
      <c r="U34897" s="104"/>
      <c r="AB34897" s="104"/>
      <c r="AC34897" s="104"/>
      <c r="AF34897" s="104"/>
      <c r="AG34897" s="104"/>
      <c r="AK34897" s="104"/>
      <c r="AL34897" s="104"/>
      <c r="AO34897" s="104"/>
      <c r="AP34897" s="104"/>
    </row>
    <row r="34898" spans="21:42" ht="15" customHeight="1" x14ac:dyDescent="0.25">
      <c r="U34898" s="104"/>
      <c r="AB34898" s="104"/>
      <c r="AC34898" s="104"/>
      <c r="AF34898" s="104"/>
      <c r="AG34898" s="104"/>
      <c r="AK34898" s="104"/>
      <c r="AL34898" s="104"/>
      <c r="AO34898" s="104"/>
      <c r="AP34898" s="104"/>
    </row>
    <row r="34899" spans="21:42" ht="15" customHeight="1" x14ac:dyDescent="0.25">
      <c r="U34899" s="104"/>
      <c r="AB34899" s="104"/>
      <c r="AC34899" s="104"/>
      <c r="AF34899" s="104"/>
      <c r="AG34899" s="104"/>
      <c r="AK34899" s="104"/>
      <c r="AL34899" s="104"/>
      <c r="AO34899" s="104"/>
      <c r="AP34899" s="104"/>
    </row>
    <row r="34900" spans="21:42" ht="15" customHeight="1" x14ac:dyDescent="0.25">
      <c r="U34900" s="104"/>
      <c r="AB34900" s="104"/>
      <c r="AC34900" s="104"/>
      <c r="AF34900" s="104"/>
      <c r="AG34900" s="104"/>
      <c r="AK34900" s="104"/>
      <c r="AL34900" s="104"/>
      <c r="AO34900" s="104"/>
      <c r="AP34900" s="104"/>
    </row>
    <row r="34901" spans="21:42" ht="15" customHeight="1" x14ac:dyDescent="0.25">
      <c r="U34901" s="104"/>
      <c r="AB34901" s="104"/>
      <c r="AC34901" s="104"/>
      <c r="AF34901" s="104"/>
      <c r="AG34901" s="104"/>
      <c r="AK34901" s="104"/>
      <c r="AL34901" s="104"/>
      <c r="AO34901" s="104"/>
      <c r="AP34901" s="104"/>
    </row>
    <row r="34902" spans="21:42" ht="15" customHeight="1" x14ac:dyDescent="0.25">
      <c r="U34902" s="104"/>
      <c r="AB34902" s="104"/>
      <c r="AC34902" s="104"/>
      <c r="AF34902" s="104"/>
      <c r="AG34902" s="104"/>
      <c r="AK34902" s="104"/>
      <c r="AL34902" s="104"/>
      <c r="AO34902" s="104"/>
      <c r="AP34902" s="104"/>
    </row>
    <row r="34903" spans="21:42" ht="15" customHeight="1" x14ac:dyDescent="0.25">
      <c r="U34903" s="104"/>
      <c r="AB34903" s="104"/>
      <c r="AC34903" s="104"/>
      <c r="AF34903" s="104"/>
      <c r="AG34903" s="104"/>
      <c r="AK34903" s="104"/>
      <c r="AL34903" s="104"/>
      <c r="AO34903" s="104"/>
      <c r="AP34903" s="104"/>
    </row>
    <row r="34904" spans="21:42" ht="15" customHeight="1" x14ac:dyDescent="0.25">
      <c r="U34904" s="104"/>
      <c r="AB34904" s="104"/>
      <c r="AC34904" s="104"/>
      <c r="AF34904" s="104"/>
      <c r="AG34904" s="104"/>
      <c r="AK34904" s="104"/>
      <c r="AL34904" s="104"/>
      <c r="AO34904" s="104"/>
      <c r="AP34904" s="104"/>
    </row>
    <row r="34905" spans="21:42" ht="15" customHeight="1" x14ac:dyDescent="0.25">
      <c r="U34905" s="104"/>
      <c r="AB34905" s="104"/>
      <c r="AC34905" s="104"/>
      <c r="AF34905" s="104"/>
      <c r="AG34905" s="104"/>
      <c r="AK34905" s="104"/>
      <c r="AL34905" s="104"/>
      <c r="AO34905" s="104"/>
      <c r="AP34905" s="104"/>
    </row>
    <row r="34906" spans="21:42" ht="15" customHeight="1" x14ac:dyDescent="0.25">
      <c r="U34906" s="104"/>
      <c r="AB34906" s="104"/>
      <c r="AC34906" s="104"/>
      <c r="AF34906" s="104"/>
      <c r="AG34906" s="104"/>
      <c r="AK34906" s="104"/>
      <c r="AL34906" s="104"/>
      <c r="AO34906" s="104"/>
      <c r="AP34906" s="104"/>
    </row>
    <row r="34907" spans="21:42" ht="15" customHeight="1" x14ac:dyDescent="0.25">
      <c r="U34907" s="104"/>
      <c r="AB34907" s="104"/>
      <c r="AC34907" s="104"/>
      <c r="AF34907" s="104"/>
      <c r="AG34907" s="104"/>
      <c r="AK34907" s="104"/>
      <c r="AL34907" s="104"/>
      <c r="AO34907" s="104"/>
      <c r="AP34907" s="104"/>
    </row>
    <row r="34908" spans="21:42" ht="15" customHeight="1" x14ac:dyDescent="0.25">
      <c r="U34908" s="104"/>
      <c r="AB34908" s="104"/>
      <c r="AC34908" s="104"/>
      <c r="AF34908" s="104"/>
      <c r="AG34908" s="104"/>
      <c r="AK34908" s="104"/>
      <c r="AL34908" s="104"/>
      <c r="AO34908" s="104"/>
      <c r="AP34908" s="104"/>
    </row>
    <row r="34909" spans="21:42" ht="15" customHeight="1" x14ac:dyDescent="0.25">
      <c r="U34909" s="104"/>
      <c r="AB34909" s="104"/>
      <c r="AC34909" s="104"/>
      <c r="AF34909" s="104"/>
      <c r="AG34909" s="104"/>
      <c r="AK34909" s="104"/>
      <c r="AL34909" s="104"/>
      <c r="AO34909" s="104"/>
      <c r="AP34909" s="104"/>
    </row>
    <row r="34910" spans="21:42" ht="15" customHeight="1" x14ac:dyDescent="0.25">
      <c r="U34910" s="104"/>
      <c r="AB34910" s="104"/>
      <c r="AC34910" s="104"/>
      <c r="AF34910" s="104"/>
      <c r="AG34910" s="104"/>
      <c r="AK34910" s="104"/>
      <c r="AL34910" s="104"/>
      <c r="AO34910" s="104"/>
      <c r="AP34910" s="104"/>
    </row>
    <row r="34911" spans="21:42" ht="15" customHeight="1" x14ac:dyDescent="0.25">
      <c r="U34911" s="104"/>
      <c r="AB34911" s="104"/>
      <c r="AC34911" s="104"/>
      <c r="AF34911" s="104"/>
      <c r="AG34911" s="104"/>
      <c r="AK34911" s="104"/>
      <c r="AL34911" s="104"/>
      <c r="AO34911" s="104"/>
      <c r="AP34911" s="104"/>
    </row>
    <row r="34912" spans="21:42" ht="15" customHeight="1" x14ac:dyDescent="0.25">
      <c r="U34912" s="104"/>
      <c r="AB34912" s="104"/>
      <c r="AC34912" s="104"/>
      <c r="AF34912" s="104"/>
      <c r="AG34912" s="104"/>
      <c r="AK34912" s="104"/>
      <c r="AL34912" s="104"/>
      <c r="AO34912" s="104"/>
      <c r="AP34912" s="104"/>
    </row>
    <row r="34913" spans="21:42" ht="15" customHeight="1" x14ac:dyDescent="0.25">
      <c r="U34913" s="104"/>
      <c r="AB34913" s="104"/>
      <c r="AC34913" s="104"/>
      <c r="AF34913" s="104"/>
      <c r="AG34913" s="104"/>
      <c r="AK34913" s="104"/>
      <c r="AL34913" s="104"/>
      <c r="AO34913" s="104"/>
      <c r="AP34913" s="104"/>
    </row>
    <row r="34914" spans="21:42" ht="15" customHeight="1" x14ac:dyDescent="0.25">
      <c r="U34914" s="104"/>
      <c r="AB34914" s="104"/>
      <c r="AC34914" s="104"/>
      <c r="AF34914" s="104"/>
      <c r="AG34914" s="104"/>
      <c r="AK34914" s="104"/>
      <c r="AL34914" s="104"/>
      <c r="AO34914" s="104"/>
      <c r="AP34914" s="104"/>
    </row>
    <row r="34915" spans="21:42" ht="15" customHeight="1" x14ac:dyDescent="0.25">
      <c r="U34915" s="104"/>
      <c r="AB34915" s="104"/>
      <c r="AC34915" s="104"/>
      <c r="AF34915" s="104"/>
      <c r="AG34915" s="104"/>
      <c r="AK34915" s="104"/>
      <c r="AL34915" s="104"/>
      <c r="AO34915" s="104"/>
      <c r="AP34915" s="104"/>
    </row>
    <row r="34916" spans="21:42" ht="15" customHeight="1" x14ac:dyDescent="0.25">
      <c r="U34916" s="104"/>
      <c r="AB34916" s="104"/>
      <c r="AC34916" s="104"/>
      <c r="AF34916" s="104"/>
      <c r="AG34916" s="104"/>
      <c r="AK34916" s="104"/>
      <c r="AL34916" s="104"/>
      <c r="AO34916" s="104"/>
      <c r="AP34916" s="104"/>
    </row>
    <row r="34917" spans="21:42" ht="15" customHeight="1" x14ac:dyDescent="0.25">
      <c r="U34917" s="104"/>
      <c r="AB34917" s="104"/>
      <c r="AC34917" s="104"/>
      <c r="AF34917" s="104"/>
      <c r="AG34917" s="104"/>
      <c r="AK34917" s="104"/>
      <c r="AL34917" s="104"/>
      <c r="AO34917" s="104"/>
      <c r="AP34917" s="104"/>
    </row>
    <row r="34918" spans="21:42" ht="15" customHeight="1" x14ac:dyDescent="0.25">
      <c r="U34918" s="104"/>
      <c r="AB34918" s="104"/>
      <c r="AC34918" s="104"/>
      <c r="AF34918" s="104"/>
      <c r="AG34918" s="104"/>
      <c r="AK34918" s="104"/>
      <c r="AL34918" s="104"/>
      <c r="AO34918" s="104"/>
      <c r="AP34918" s="104"/>
    </row>
    <row r="34919" spans="21:42" ht="15" customHeight="1" x14ac:dyDescent="0.25">
      <c r="U34919" s="104"/>
      <c r="AB34919" s="104"/>
      <c r="AC34919" s="104"/>
      <c r="AF34919" s="104"/>
      <c r="AG34919" s="104"/>
      <c r="AK34919" s="104"/>
      <c r="AL34919" s="104"/>
      <c r="AO34919" s="104"/>
      <c r="AP34919" s="104"/>
    </row>
    <row r="34920" spans="21:42" ht="15" customHeight="1" x14ac:dyDescent="0.25">
      <c r="U34920" s="104"/>
      <c r="AB34920" s="104"/>
      <c r="AC34920" s="104"/>
      <c r="AF34920" s="104"/>
      <c r="AG34920" s="104"/>
      <c r="AK34920" s="104"/>
      <c r="AL34920" s="104"/>
      <c r="AO34920" s="104"/>
      <c r="AP34920" s="104"/>
    </row>
    <row r="34921" spans="21:42" ht="15" customHeight="1" x14ac:dyDescent="0.25">
      <c r="U34921" s="104"/>
      <c r="AB34921" s="104"/>
      <c r="AC34921" s="104"/>
      <c r="AF34921" s="104"/>
      <c r="AG34921" s="104"/>
      <c r="AK34921" s="104"/>
      <c r="AL34921" s="104"/>
      <c r="AO34921" s="104"/>
      <c r="AP34921" s="104"/>
    </row>
    <row r="34922" spans="21:42" ht="15" customHeight="1" x14ac:dyDescent="0.25">
      <c r="U34922" s="104"/>
      <c r="AB34922" s="104"/>
      <c r="AC34922" s="104"/>
      <c r="AF34922" s="104"/>
      <c r="AG34922" s="104"/>
      <c r="AK34922" s="104"/>
      <c r="AL34922" s="104"/>
      <c r="AO34922" s="104"/>
      <c r="AP34922" s="104"/>
    </row>
    <row r="34923" spans="21:42" ht="15" customHeight="1" x14ac:dyDescent="0.25">
      <c r="U34923" s="104"/>
      <c r="AB34923" s="104"/>
      <c r="AC34923" s="104"/>
      <c r="AF34923" s="104"/>
      <c r="AG34923" s="104"/>
      <c r="AK34923" s="104"/>
      <c r="AL34923" s="104"/>
      <c r="AO34923" s="104"/>
      <c r="AP34923" s="104"/>
    </row>
    <row r="34924" spans="21:42" ht="15" customHeight="1" x14ac:dyDescent="0.25">
      <c r="U34924" s="104"/>
      <c r="AB34924" s="104"/>
      <c r="AC34924" s="104"/>
      <c r="AF34924" s="104"/>
      <c r="AG34924" s="104"/>
      <c r="AK34924" s="104"/>
      <c r="AL34924" s="104"/>
      <c r="AO34924" s="104"/>
      <c r="AP34924" s="104"/>
    </row>
    <row r="34925" spans="21:42" ht="15" customHeight="1" x14ac:dyDescent="0.25">
      <c r="U34925" s="104"/>
      <c r="AB34925" s="104"/>
      <c r="AC34925" s="104"/>
      <c r="AF34925" s="104"/>
      <c r="AG34925" s="104"/>
      <c r="AK34925" s="104"/>
      <c r="AL34925" s="104"/>
      <c r="AO34925" s="104"/>
      <c r="AP34925" s="104"/>
    </row>
    <row r="34926" spans="21:42" ht="15" customHeight="1" x14ac:dyDescent="0.25">
      <c r="U34926" s="104"/>
      <c r="AB34926" s="104"/>
      <c r="AC34926" s="104"/>
      <c r="AF34926" s="104"/>
      <c r="AG34926" s="104"/>
      <c r="AK34926" s="104"/>
      <c r="AL34926" s="104"/>
      <c r="AO34926" s="104"/>
      <c r="AP34926" s="104"/>
    </row>
    <row r="34927" spans="21:42" ht="15" customHeight="1" x14ac:dyDescent="0.25">
      <c r="U34927" s="104"/>
      <c r="AB34927" s="104"/>
      <c r="AC34927" s="104"/>
      <c r="AF34927" s="104"/>
      <c r="AG34927" s="104"/>
      <c r="AK34927" s="104"/>
      <c r="AL34927" s="104"/>
      <c r="AO34927" s="104"/>
      <c r="AP34927" s="104"/>
    </row>
    <row r="34928" spans="21:42" ht="15" customHeight="1" x14ac:dyDescent="0.25">
      <c r="U34928" s="104"/>
      <c r="AB34928" s="104"/>
      <c r="AC34928" s="104"/>
      <c r="AF34928" s="104"/>
      <c r="AG34928" s="104"/>
      <c r="AK34928" s="104"/>
      <c r="AL34928" s="104"/>
      <c r="AO34928" s="104"/>
      <c r="AP34928" s="104"/>
    </row>
    <row r="34929" spans="21:42" ht="15" customHeight="1" x14ac:dyDescent="0.25">
      <c r="U34929" s="104"/>
      <c r="AB34929" s="104"/>
      <c r="AC34929" s="104"/>
      <c r="AF34929" s="104"/>
      <c r="AG34929" s="104"/>
      <c r="AK34929" s="104"/>
      <c r="AL34929" s="104"/>
      <c r="AO34929" s="104"/>
      <c r="AP34929" s="104"/>
    </row>
    <row r="34930" spans="21:42" ht="15" customHeight="1" x14ac:dyDescent="0.25">
      <c r="U34930" s="104"/>
      <c r="AB34930" s="104"/>
      <c r="AC34930" s="104"/>
      <c r="AF34930" s="104"/>
      <c r="AG34930" s="104"/>
      <c r="AK34930" s="104"/>
      <c r="AL34930" s="104"/>
      <c r="AO34930" s="104"/>
      <c r="AP34930" s="104"/>
    </row>
    <row r="34931" spans="21:42" ht="15" customHeight="1" x14ac:dyDescent="0.25">
      <c r="U34931" s="104"/>
      <c r="AB34931" s="104"/>
      <c r="AC34931" s="104"/>
      <c r="AF34931" s="104"/>
      <c r="AG34931" s="104"/>
      <c r="AK34931" s="104"/>
      <c r="AL34931" s="104"/>
      <c r="AO34931" s="104"/>
      <c r="AP34931" s="104"/>
    </row>
    <row r="34932" spans="21:42" ht="15" customHeight="1" x14ac:dyDescent="0.25">
      <c r="U34932" s="104"/>
      <c r="AB34932" s="104"/>
      <c r="AC34932" s="104"/>
      <c r="AF34932" s="104"/>
      <c r="AG34932" s="104"/>
      <c r="AK34932" s="104"/>
      <c r="AL34932" s="104"/>
      <c r="AO34932" s="104"/>
      <c r="AP34932" s="104"/>
    </row>
    <row r="34933" spans="21:42" ht="15" customHeight="1" x14ac:dyDescent="0.25">
      <c r="U34933" s="104"/>
      <c r="AB34933" s="104"/>
      <c r="AC34933" s="104"/>
      <c r="AF34933" s="104"/>
      <c r="AG34933" s="104"/>
      <c r="AK34933" s="104"/>
      <c r="AL34933" s="104"/>
      <c r="AO34933" s="104"/>
      <c r="AP34933" s="104"/>
    </row>
    <row r="34934" spans="21:42" ht="15" customHeight="1" x14ac:dyDescent="0.25">
      <c r="U34934" s="104"/>
      <c r="AB34934" s="104"/>
      <c r="AC34934" s="104"/>
      <c r="AF34934" s="104"/>
      <c r="AG34934" s="104"/>
      <c r="AK34934" s="104"/>
      <c r="AL34934" s="104"/>
      <c r="AO34934" s="104"/>
      <c r="AP34934" s="104"/>
    </row>
    <row r="34935" spans="21:42" ht="15" customHeight="1" x14ac:dyDescent="0.25">
      <c r="U34935" s="104"/>
      <c r="AB34935" s="104"/>
      <c r="AC34935" s="104"/>
      <c r="AF34935" s="104"/>
      <c r="AG34935" s="104"/>
      <c r="AK34935" s="104"/>
      <c r="AL34935" s="104"/>
      <c r="AO34935" s="104"/>
      <c r="AP34935" s="104"/>
    </row>
    <row r="34936" spans="21:42" ht="15" customHeight="1" x14ac:dyDescent="0.25">
      <c r="U34936" s="104"/>
      <c r="AB34936" s="104"/>
      <c r="AC34936" s="104"/>
      <c r="AF34936" s="104"/>
      <c r="AG34936" s="104"/>
      <c r="AK34936" s="104"/>
      <c r="AL34936" s="104"/>
      <c r="AO34936" s="104"/>
      <c r="AP34936" s="104"/>
    </row>
    <row r="34937" spans="21:42" ht="15" customHeight="1" x14ac:dyDescent="0.25">
      <c r="U34937" s="104"/>
      <c r="AB34937" s="104"/>
      <c r="AC34937" s="104"/>
      <c r="AF34937" s="104"/>
      <c r="AG34937" s="104"/>
      <c r="AK34937" s="104"/>
      <c r="AL34937" s="104"/>
      <c r="AO34937" s="104"/>
      <c r="AP34937" s="104"/>
    </row>
    <row r="34938" spans="21:42" ht="15" customHeight="1" x14ac:dyDescent="0.25">
      <c r="U34938" s="104"/>
      <c r="AB34938" s="104"/>
      <c r="AC34938" s="104"/>
      <c r="AF34938" s="104"/>
      <c r="AG34938" s="104"/>
      <c r="AK34938" s="104"/>
      <c r="AL34938" s="104"/>
      <c r="AO34938" s="104"/>
      <c r="AP34938" s="104"/>
    </row>
    <row r="34939" spans="21:42" ht="15" customHeight="1" x14ac:dyDescent="0.25">
      <c r="U34939" s="104"/>
      <c r="AB34939" s="104"/>
      <c r="AC34939" s="104"/>
      <c r="AF34939" s="104"/>
      <c r="AG34939" s="104"/>
      <c r="AK34939" s="104"/>
      <c r="AL34939" s="104"/>
      <c r="AO34939" s="104"/>
      <c r="AP34939" s="104"/>
    </row>
    <row r="34940" spans="21:42" ht="15" customHeight="1" x14ac:dyDescent="0.25">
      <c r="U34940" s="104"/>
      <c r="AB34940" s="104"/>
      <c r="AC34940" s="104"/>
      <c r="AF34940" s="104"/>
      <c r="AG34940" s="104"/>
      <c r="AK34940" s="104"/>
      <c r="AL34940" s="104"/>
      <c r="AO34940" s="104"/>
      <c r="AP34940" s="104"/>
    </row>
    <row r="34941" spans="21:42" ht="15" customHeight="1" x14ac:dyDescent="0.25">
      <c r="U34941" s="104"/>
      <c r="AB34941" s="104"/>
      <c r="AC34941" s="104"/>
      <c r="AF34941" s="104"/>
      <c r="AG34941" s="104"/>
      <c r="AK34941" s="104"/>
      <c r="AL34941" s="104"/>
      <c r="AO34941" s="104"/>
      <c r="AP34941" s="104"/>
    </row>
    <row r="34942" spans="21:42" ht="15" customHeight="1" x14ac:dyDescent="0.25">
      <c r="U34942" s="104"/>
      <c r="AB34942" s="104"/>
      <c r="AC34942" s="104"/>
      <c r="AF34942" s="104"/>
      <c r="AG34942" s="104"/>
      <c r="AK34942" s="104"/>
      <c r="AL34942" s="104"/>
      <c r="AO34942" s="104"/>
      <c r="AP34942" s="104"/>
    </row>
    <row r="34943" spans="21:42" ht="15" customHeight="1" x14ac:dyDescent="0.25">
      <c r="U34943" s="104"/>
      <c r="AB34943" s="104"/>
      <c r="AC34943" s="104"/>
      <c r="AF34943" s="104"/>
      <c r="AG34943" s="104"/>
      <c r="AK34943" s="104"/>
      <c r="AL34943" s="104"/>
      <c r="AO34943" s="104"/>
      <c r="AP34943" s="104"/>
    </row>
    <row r="34944" spans="21:42" ht="15" customHeight="1" x14ac:dyDescent="0.25">
      <c r="U34944" s="104"/>
      <c r="AB34944" s="104"/>
      <c r="AC34944" s="104"/>
      <c r="AF34944" s="104"/>
      <c r="AG34944" s="104"/>
      <c r="AK34944" s="104"/>
      <c r="AL34944" s="104"/>
      <c r="AO34944" s="104"/>
      <c r="AP34944" s="104"/>
    </row>
    <row r="34945" spans="21:42" ht="15" customHeight="1" x14ac:dyDescent="0.25">
      <c r="U34945" s="104"/>
      <c r="AB34945" s="104"/>
      <c r="AC34945" s="104"/>
      <c r="AF34945" s="104"/>
      <c r="AG34945" s="104"/>
      <c r="AK34945" s="104"/>
      <c r="AL34945" s="104"/>
      <c r="AO34945" s="104"/>
      <c r="AP34945" s="104"/>
    </row>
    <row r="34946" spans="21:42" ht="15" customHeight="1" x14ac:dyDescent="0.25">
      <c r="U34946" s="104"/>
      <c r="AB34946" s="104"/>
      <c r="AC34946" s="104"/>
      <c r="AF34946" s="104"/>
      <c r="AG34946" s="104"/>
      <c r="AK34946" s="104"/>
      <c r="AL34946" s="104"/>
      <c r="AO34946" s="104"/>
      <c r="AP34946" s="104"/>
    </row>
    <row r="34947" spans="21:42" ht="15" customHeight="1" x14ac:dyDescent="0.25">
      <c r="U34947" s="104"/>
      <c r="AB34947" s="104"/>
      <c r="AC34947" s="104"/>
      <c r="AF34947" s="104"/>
      <c r="AG34947" s="104"/>
      <c r="AK34947" s="104"/>
      <c r="AL34947" s="104"/>
      <c r="AO34947" s="104"/>
      <c r="AP34947" s="104"/>
    </row>
    <row r="34948" spans="21:42" ht="15" customHeight="1" x14ac:dyDescent="0.25">
      <c r="U34948" s="104"/>
      <c r="AB34948" s="104"/>
      <c r="AC34948" s="104"/>
      <c r="AF34948" s="104"/>
      <c r="AG34948" s="104"/>
      <c r="AK34948" s="104"/>
      <c r="AL34948" s="104"/>
      <c r="AO34948" s="104"/>
      <c r="AP34948" s="104"/>
    </row>
    <row r="34949" spans="21:42" ht="15" customHeight="1" x14ac:dyDescent="0.25">
      <c r="U34949" s="104"/>
      <c r="AB34949" s="104"/>
      <c r="AC34949" s="104"/>
      <c r="AF34949" s="104"/>
      <c r="AG34949" s="104"/>
      <c r="AK34949" s="104"/>
      <c r="AL34949" s="104"/>
      <c r="AO34949" s="104"/>
      <c r="AP34949" s="104"/>
    </row>
    <row r="34950" spans="21:42" ht="15" customHeight="1" x14ac:dyDescent="0.25">
      <c r="U34950" s="104"/>
      <c r="AB34950" s="104"/>
      <c r="AC34950" s="104"/>
      <c r="AF34950" s="104"/>
      <c r="AG34950" s="104"/>
      <c r="AK34950" s="104"/>
      <c r="AL34950" s="104"/>
      <c r="AO34950" s="104"/>
      <c r="AP34950" s="104"/>
    </row>
    <row r="34951" spans="21:42" ht="15" customHeight="1" x14ac:dyDescent="0.25">
      <c r="U34951" s="104"/>
      <c r="AB34951" s="104"/>
      <c r="AC34951" s="104"/>
      <c r="AF34951" s="104"/>
      <c r="AG34951" s="104"/>
      <c r="AK34951" s="104"/>
      <c r="AL34951" s="104"/>
      <c r="AO34951" s="104"/>
      <c r="AP34951" s="104"/>
    </row>
    <row r="34952" spans="21:42" ht="15" customHeight="1" x14ac:dyDescent="0.25">
      <c r="U34952" s="104"/>
      <c r="AB34952" s="104"/>
      <c r="AC34952" s="104"/>
      <c r="AF34952" s="104"/>
      <c r="AG34952" s="104"/>
      <c r="AK34952" s="104"/>
      <c r="AL34952" s="104"/>
      <c r="AO34952" s="104"/>
      <c r="AP34952" s="104"/>
    </row>
    <row r="34953" spans="21:42" ht="15" customHeight="1" x14ac:dyDescent="0.25">
      <c r="U34953" s="104"/>
      <c r="AB34953" s="104"/>
      <c r="AC34953" s="104"/>
      <c r="AF34953" s="104"/>
      <c r="AG34953" s="104"/>
      <c r="AK34953" s="104"/>
      <c r="AL34953" s="104"/>
      <c r="AO34953" s="104"/>
      <c r="AP34953" s="104"/>
    </row>
    <row r="34954" spans="21:42" ht="15" customHeight="1" x14ac:dyDescent="0.25">
      <c r="U34954" s="104"/>
      <c r="AB34954" s="104"/>
      <c r="AC34954" s="104"/>
      <c r="AF34954" s="104"/>
      <c r="AG34954" s="104"/>
      <c r="AK34954" s="104"/>
      <c r="AL34954" s="104"/>
      <c r="AO34954" s="104"/>
      <c r="AP34954" s="104"/>
    </row>
    <row r="34955" spans="21:42" ht="15" customHeight="1" x14ac:dyDescent="0.25">
      <c r="U34955" s="104"/>
      <c r="AB34955" s="104"/>
      <c r="AC34955" s="104"/>
      <c r="AF34955" s="104"/>
      <c r="AG34955" s="104"/>
      <c r="AK34955" s="104"/>
      <c r="AL34955" s="104"/>
      <c r="AO34955" s="104"/>
      <c r="AP34955" s="104"/>
    </row>
    <row r="34956" spans="21:42" ht="15" customHeight="1" x14ac:dyDescent="0.25">
      <c r="U34956" s="104"/>
      <c r="AB34956" s="104"/>
      <c r="AC34956" s="104"/>
      <c r="AF34956" s="104"/>
      <c r="AG34956" s="104"/>
      <c r="AK34956" s="104"/>
      <c r="AL34956" s="104"/>
      <c r="AO34956" s="104"/>
      <c r="AP34956" s="104"/>
    </row>
    <row r="34957" spans="21:42" ht="15" customHeight="1" x14ac:dyDescent="0.25">
      <c r="U34957" s="104"/>
      <c r="AB34957" s="104"/>
      <c r="AC34957" s="104"/>
      <c r="AF34957" s="104"/>
      <c r="AG34957" s="104"/>
      <c r="AK34957" s="104"/>
      <c r="AL34957" s="104"/>
      <c r="AO34957" s="104"/>
      <c r="AP34957" s="104"/>
    </row>
    <row r="34958" spans="21:42" ht="15" customHeight="1" x14ac:dyDescent="0.25">
      <c r="U34958" s="104"/>
      <c r="AB34958" s="104"/>
      <c r="AC34958" s="104"/>
      <c r="AF34958" s="104"/>
      <c r="AG34958" s="104"/>
      <c r="AK34958" s="104"/>
      <c r="AL34958" s="104"/>
      <c r="AO34958" s="104"/>
      <c r="AP34958" s="104"/>
    </row>
    <row r="34959" spans="21:42" ht="15" customHeight="1" x14ac:dyDescent="0.25">
      <c r="U34959" s="104"/>
      <c r="AB34959" s="104"/>
      <c r="AC34959" s="104"/>
      <c r="AF34959" s="104"/>
      <c r="AG34959" s="104"/>
      <c r="AK34959" s="104"/>
      <c r="AL34959" s="104"/>
      <c r="AO34959" s="104"/>
      <c r="AP34959" s="104"/>
    </row>
    <row r="34960" spans="21:42" ht="15" customHeight="1" x14ac:dyDescent="0.25">
      <c r="U34960" s="104"/>
      <c r="AB34960" s="104"/>
      <c r="AC34960" s="104"/>
      <c r="AF34960" s="104"/>
      <c r="AG34960" s="104"/>
      <c r="AK34960" s="104"/>
      <c r="AL34960" s="104"/>
      <c r="AO34960" s="104"/>
      <c r="AP34960" s="104"/>
    </row>
    <row r="34961" spans="21:42" ht="15" customHeight="1" x14ac:dyDescent="0.25">
      <c r="U34961" s="104"/>
      <c r="AB34961" s="104"/>
      <c r="AC34961" s="104"/>
      <c r="AF34961" s="104"/>
      <c r="AG34961" s="104"/>
      <c r="AK34961" s="104"/>
      <c r="AL34961" s="104"/>
      <c r="AO34961" s="104"/>
      <c r="AP34961" s="104"/>
    </row>
    <row r="34962" spans="21:42" ht="15" customHeight="1" x14ac:dyDescent="0.25">
      <c r="U34962" s="104"/>
      <c r="AB34962" s="104"/>
      <c r="AC34962" s="104"/>
      <c r="AF34962" s="104"/>
      <c r="AG34962" s="104"/>
      <c r="AK34962" s="104"/>
      <c r="AL34962" s="104"/>
      <c r="AO34962" s="104"/>
      <c r="AP34962" s="104"/>
    </row>
    <row r="34963" spans="21:42" ht="15" customHeight="1" x14ac:dyDescent="0.25">
      <c r="U34963" s="104"/>
      <c r="AB34963" s="104"/>
      <c r="AC34963" s="104"/>
      <c r="AF34963" s="104"/>
      <c r="AG34963" s="104"/>
      <c r="AK34963" s="104"/>
      <c r="AL34963" s="104"/>
      <c r="AO34963" s="104"/>
      <c r="AP34963" s="104"/>
    </row>
    <row r="34964" spans="21:42" ht="15" customHeight="1" x14ac:dyDescent="0.25">
      <c r="U34964" s="104"/>
      <c r="AB34964" s="104"/>
      <c r="AC34964" s="104"/>
      <c r="AF34964" s="104"/>
      <c r="AG34964" s="104"/>
      <c r="AK34964" s="104"/>
      <c r="AL34964" s="104"/>
      <c r="AO34964" s="104"/>
      <c r="AP34964" s="104"/>
    </row>
    <row r="34965" spans="21:42" ht="15" customHeight="1" x14ac:dyDescent="0.25">
      <c r="U34965" s="104"/>
      <c r="AB34965" s="104"/>
      <c r="AC34965" s="104"/>
      <c r="AF34965" s="104"/>
      <c r="AG34965" s="104"/>
      <c r="AK34965" s="104"/>
      <c r="AL34965" s="104"/>
      <c r="AO34965" s="104"/>
      <c r="AP34965" s="104"/>
    </row>
    <row r="34966" spans="21:42" ht="15" customHeight="1" x14ac:dyDescent="0.25">
      <c r="U34966" s="104"/>
      <c r="AB34966" s="104"/>
      <c r="AC34966" s="104"/>
      <c r="AF34966" s="104"/>
      <c r="AG34966" s="104"/>
      <c r="AK34966" s="104"/>
      <c r="AL34966" s="104"/>
      <c r="AO34966" s="104"/>
      <c r="AP34966" s="104"/>
    </row>
    <row r="34967" spans="21:42" ht="15" customHeight="1" x14ac:dyDescent="0.25">
      <c r="U34967" s="104"/>
      <c r="AB34967" s="104"/>
      <c r="AC34967" s="104"/>
      <c r="AF34967" s="104"/>
      <c r="AG34967" s="104"/>
      <c r="AK34967" s="104"/>
      <c r="AL34967" s="104"/>
      <c r="AO34967" s="104"/>
      <c r="AP34967" s="104"/>
    </row>
    <row r="34968" spans="21:42" ht="15" customHeight="1" x14ac:dyDescent="0.25">
      <c r="U34968" s="104"/>
      <c r="AB34968" s="104"/>
      <c r="AC34968" s="104"/>
      <c r="AF34968" s="104"/>
      <c r="AG34968" s="104"/>
      <c r="AK34968" s="104"/>
      <c r="AL34968" s="104"/>
      <c r="AO34968" s="104"/>
      <c r="AP34968" s="104"/>
    </row>
    <row r="34969" spans="21:42" ht="15" customHeight="1" x14ac:dyDescent="0.25">
      <c r="U34969" s="104"/>
      <c r="AB34969" s="104"/>
      <c r="AC34969" s="104"/>
      <c r="AF34969" s="104"/>
      <c r="AG34969" s="104"/>
      <c r="AK34969" s="104"/>
      <c r="AL34969" s="104"/>
      <c r="AO34969" s="104"/>
      <c r="AP34969" s="104"/>
    </row>
    <row r="34970" spans="21:42" ht="15" customHeight="1" x14ac:dyDescent="0.25">
      <c r="U34970" s="104"/>
      <c r="AB34970" s="104"/>
      <c r="AC34970" s="104"/>
      <c r="AF34970" s="104"/>
      <c r="AG34970" s="104"/>
      <c r="AK34970" s="104"/>
      <c r="AL34970" s="104"/>
      <c r="AO34970" s="104"/>
      <c r="AP34970" s="104"/>
    </row>
    <row r="34971" spans="21:42" ht="15" customHeight="1" x14ac:dyDescent="0.25">
      <c r="U34971" s="104"/>
      <c r="AB34971" s="104"/>
      <c r="AC34971" s="104"/>
      <c r="AF34971" s="104"/>
      <c r="AG34971" s="104"/>
      <c r="AK34971" s="104"/>
      <c r="AL34971" s="104"/>
      <c r="AO34971" s="104"/>
      <c r="AP34971" s="104"/>
    </row>
    <row r="34972" spans="21:42" ht="15" customHeight="1" x14ac:dyDescent="0.25">
      <c r="U34972" s="104"/>
      <c r="AB34972" s="104"/>
      <c r="AC34972" s="104"/>
      <c r="AF34972" s="104"/>
      <c r="AG34972" s="104"/>
      <c r="AK34972" s="104"/>
      <c r="AL34972" s="104"/>
      <c r="AO34972" s="104"/>
      <c r="AP34972" s="104"/>
    </row>
    <row r="34973" spans="21:42" ht="15" customHeight="1" x14ac:dyDescent="0.25">
      <c r="U34973" s="104"/>
      <c r="AB34973" s="104"/>
      <c r="AC34973" s="104"/>
      <c r="AF34973" s="104"/>
      <c r="AG34973" s="104"/>
      <c r="AK34973" s="104"/>
      <c r="AL34973" s="104"/>
      <c r="AO34973" s="104"/>
      <c r="AP34973" s="104"/>
    </row>
    <row r="34974" spans="21:42" ht="15" customHeight="1" x14ac:dyDescent="0.25">
      <c r="U34974" s="104"/>
      <c r="AB34974" s="104"/>
      <c r="AC34974" s="104"/>
      <c r="AF34974" s="104"/>
      <c r="AG34974" s="104"/>
      <c r="AK34974" s="104"/>
      <c r="AL34974" s="104"/>
      <c r="AO34974" s="104"/>
      <c r="AP34974" s="104"/>
    </row>
    <row r="34975" spans="21:42" ht="15" customHeight="1" x14ac:dyDescent="0.25">
      <c r="U34975" s="104"/>
      <c r="AB34975" s="104"/>
      <c r="AC34975" s="104"/>
      <c r="AF34975" s="104"/>
      <c r="AG34975" s="104"/>
      <c r="AK34975" s="104"/>
      <c r="AL34975" s="104"/>
      <c r="AO34975" s="104"/>
      <c r="AP34975" s="104"/>
    </row>
    <row r="34976" spans="21:42" ht="15" customHeight="1" x14ac:dyDescent="0.25">
      <c r="U34976" s="104"/>
      <c r="AB34976" s="104"/>
      <c r="AC34976" s="104"/>
      <c r="AF34976" s="104"/>
      <c r="AG34976" s="104"/>
      <c r="AK34976" s="104"/>
      <c r="AL34976" s="104"/>
      <c r="AO34976" s="104"/>
      <c r="AP34976" s="104"/>
    </row>
    <row r="34977" spans="21:42" ht="15" customHeight="1" x14ac:dyDescent="0.25">
      <c r="U34977" s="104"/>
      <c r="AB34977" s="104"/>
      <c r="AC34977" s="104"/>
      <c r="AF34977" s="104"/>
      <c r="AG34977" s="104"/>
      <c r="AK34977" s="104"/>
      <c r="AL34977" s="104"/>
      <c r="AO34977" s="104"/>
      <c r="AP34977" s="104"/>
    </row>
    <row r="34978" spans="21:42" ht="15" customHeight="1" x14ac:dyDescent="0.25">
      <c r="U34978" s="104"/>
      <c r="AB34978" s="104"/>
      <c r="AC34978" s="104"/>
      <c r="AF34978" s="104"/>
      <c r="AG34978" s="104"/>
      <c r="AK34978" s="104"/>
      <c r="AL34978" s="104"/>
      <c r="AO34978" s="104"/>
      <c r="AP34978" s="104"/>
    </row>
    <row r="34979" spans="21:42" ht="15" customHeight="1" x14ac:dyDescent="0.25">
      <c r="U34979" s="104"/>
      <c r="AB34979" s="104"/>
      <c r="AC34979" s="104"/>
      <c r="AF34979" s="104"/>
      <c r="AG34979" s="104"/>
      <c r="AK34979" s="104"/>
      <c r="AL34979" s="104"/>
      <c r="AO34979" s="104"/>
      <c r="AP34979" s="104"/>
    </row>
    <row r="34980" spans="21:42" ht="15" customHeight="1" x14ac:dyDescent="0.25">
      <c r="U34980" s="104"/>
      <c r="AB34980" s="104"/>
      <c r="AC34980" s="104"/>
      <c r="AF34980" s="104"/>
      <c r="AG34980" s="104"/>
      <c r="AK34980" s="104"/>
      <c r="AL34980" s="104"/>
      <c r="AO34980" s="104"/>
      <c r="AP34980" s="104"/>
    </row>
    <row r="34981" spans="21:42" ht="15" customHeight="1" x14ac:dyDescent="0.25">
      <c r="U34981" s="104"/>
      <c r="AB34981" s="104"/>
      <c r="AC34981" s="104"/>
      <c r="AF34981" s="104"/>
      <c r="AG34981" s="104"/>
      <c r="AK34981" s="104"/>
      <c r="AL34981" s="104"/>
      <c r="AO34981" s="104"/>
      <c r="AP34981" s="104"/>
    </row>
    <row r="34982" spans="21:42" ht="15" customHeight="1" x14ac:dyDescent="0.25">
      <c r="U34982" s="104"/>
      <c r="AB34982" s="104"/>
      <c r="AC34982" s="104"/>
      <c r="AF34982" s="104"/>
      <c r="AG34982" s="104"/>
      <c r="AK34982" s="104"/>
      <c r="AL34982" s="104"/>
      <c r="AO34982" s="104"/>
      <c r="AP34982" s="104"/>
    </row>
    <row r="34983" spans="21:42" ht="15" customHeight="1" x14ac:dyDescent="0.25">
      <c r="U34983" s="104"/>
      <c r="AB34983" s="104"/>
      <c r="AC34983" s="104"/>
      <c r="AF34983" s="104"/>
      <c r="AG34983" s="104"/>
      <c r="AK34983" s="104"/>
      <c r="AL34983" s="104"/>
      <c r="AO34983" s="104"/>
      <c r="AP34983" s="104"/>
    </row>
    <row r="34984" spans="21:42" ht="15" customHeight="1" x14ac:dyDescent="0.25">
      <c r="U34984" s="104"/>
      <c r="AB34984" s="104"/>
      <c r="AC34984" s="104"/>
      <c r="AF34984" s="104"/>
      <c r="AG34984" s="104"/>
      <c r="AK34984" s="104"/>
      <c r="AL34984" s="104"/>
      <c r="AO34984" s="104"/>
      <c r="AP34984" s="104"/>
    </row>
    <row r="34985" spans="21:42" ht="15" customHeight="1" x14ac:dyDescent="0.25">
      <c r="U34985" s="104"/>
      <c r="AB34985" s="104"/>
      <c r="AC34985" s="104"/>
      <c r="AF34985" s="104"/>
      <c r="AG34985" s="104"/>
      <c r="AK34985" s="104"/>
      <c r="AL34985" s="104"/>
      <c r="AO34985" s="104"/>
      <c r="AP34985" s="104"/>
    </row>
    <row r="34986" spans="21:42" ht="15" customHeight="1" x14ac:dyDescent="0.25">
      <c r="U34986" s="104"/>
      <c r="AB34986" s="104"/>
      <c r="AC34986" s="104"/>
      <c r="AF34986" s="104"/>
      <c r="AG34986" s="104"/>
      <c r="AK34986" s="104"/>
      <c r="AL34986" s="104"/>
      <c r="AO34986" s="104"/>
      <c r="AP34986" s="104"/>
    </row>
    <row r="34987" spans="21:42" ht="15" customHeight="1" x14ac:dyDescent="0.25">
      <c r="U34987" s="104"/>
      <c r="AB34987" s="104"/>
      <c r="AC34987" s="104"/>
      <c r="AF34987" s="104"/>
      <c r="AG34987" s="104"/>
      <c r="AK34987" s="104"/>
      <c r="AL34987" s="104"/>
      <c r="AO34987" s="104"/>
      <c r="AP34987" s="104"/>
    </row>
    <row r="34988" spans="21:42" ht="15" customHeight="1" x14ac:dyDescent="0.25">
      <c r="U34988" s="104"/>
      <c r="AB34988" s="104"/>
      <c r="AC34988" s="104"/>
      <c r="AF34988" s="104"/>
      <c r="AG34988" s="104"/>
      <c r="AK34988" s="104"/>
      <c r="AL34988" s="104"/>
      <c r="AO34988" s="104"/>
      <c r="AP34988" s="104"/>
    </row>
    <row r="34989" spans="21:42" ht="15" customHeight="1" x14ac:dyDescent="0.25">
      <c r="U34989" s="104"/>
      <c r="AB34989" s="104"/>
      <c r="AC34989" s="104"/>
      <c r="AF34989" s="104"/>
      <c r="AG34989" s="104"/>
      <c r="AK34989" s="104"/>
      <c r="AL34989" s="104"/>
      <c r="AO34989" s="104"/>
      <c r="AP34989" s="104"/>
    </row>
    <row r="34990" spans="21:42" ht="15" customHeight="1" x14ac:dyDescent="0.25">
      <c r="U34990" s="104"/>
      <c r="AB34990" s="104"/>
      <c r="AC34990" s="104"/>
      <c r="AF34990" s="104"/>
      <c r="AG34990" s="104"/>
      <c r="AK34990" s="104"/>
      <c r="AL34990" s="104"/>
      <c r="AO34990" s="104"/>
      <c r="AP34990" s="104"/>
    </row>
    <row r="34991" spans="21:42" ht="15" customHeight="1" x14ac:dyDescent="0.25">
      <c r="U34991" s="104"/>
      <c r="AB34991" s="104"/>
      <c r="AC34991" s="104"/>
      <c r="AF34991" s="104"/>
      <c r="AG34991" s="104"/>
      <c r="AK34991" s="104"/>
      <c r="AL34991" s="104"/>
      <c r="AO34991" s="104"/>
      <c r="AP34991" s="104"/>
    </row>
    <row r="34992" spans="21:42" ht="15" customHeight="1" x14ac:dyDescent="0.25">
      <c r="U34992" s="104"/>
      <c r="AB34992" s="104"/>
      <c r="AC34992" s="104"/>
      <c r="AF34992" s="104"/>
      <c r="AG34992" s="104"/>
      <c r="AK34992" s="104"/>
      <c r="AL34992" s="104"/>
      <c r="AO34992" s="104"/>
      <c r="AP34992" s="104"/>
    </row>
    <row r="34993" spans="21:42" ht="15" customHeight="1" x14ac:dyDescent="0.25">
      <c r="U34993" s="104"/>
      <c r="AB34993" s="104"/>
      <c r="AC34993" s="104"/>
      <c r="AF34993" s="104"/>
      <c r="AG34993" s="104"/>
      <c r="AK34993" s="104"/>
      <c r="AL34993" s="104"/>
      <c r="AO34993" s="104"/>
      <c r="AP34993" s="104"/>
    </row>
    <row r="34994" spans="21:42" ht="15" customHeight="1" x14ac:dyDescent="0.25">
      <c r="U34994" s="104"/>
      <c r="AB34994" s="104"/>
      <c r="AC34994" s="104"/>
      <c r="AF34994" s="104"/>
      <c r="AG34994" s="104"/>
      <c r="AK34994" s="104"/>
      <c r="AL34994" s="104"/>
      <c r="AO34994" s="104"/>
      <c r="AP34994" s="104"/>
    </row>
    <row r="34995" spans="21:42" ht="15" customHeight="1" x14ac:dyDescent="0.25">
      <c r="U34995" s="104"/>
      <c r="AB34995" s="104"/>
      <c r="AC34995" s="104"/>
      <c r="AF34995" s="104"/>
      <c r="AG34995" s="104"/>
      <c r="AK34995" s="104"/>
      <c r="AL34995" s="104"/>
      <c r="AO34995" s="104"/>
      <c r="AP34995" s="104"/>
    </row>
    <row r="34996" spans="21:42" ht="15" customHeight="1" x14ac:dyDescent="0.25">
      <c r="U34996" s="104"/>
      <c r="AB34996" s="104"/>
      <c r="AC34996" s="104"/>
      <c r="AF34996" s="104"/>
      <c r="AG34996" s="104"/>
      <c r="AK34996" s="104"/>
      <c r="AL34996" s="104"/>
      <c r="AO34996" s="104"/>
      <c r="AP34996" s="104"/>
    </row>
    <row r="34997" spans="21:42" ht="15" customHeight="1" x14ac:dyDescent="0.25">
      <c r="U34997" s="104"/>
      <c r="AB34997" s="104"/>
      <c r="AC34997" s="104"/>
      <c r="AF34997" s="104"/>
      <c r="AG34997" s="104"/>
      <c r="AK34997" s="104"/>
      <c r="AL34997" s="104"/>
      <c r="AO34997" s="104"/>
      <c r="AP34997" s="104"/>
    </row>
    <row r="34998" spans="21:42" ht="15" customHeight="1" x14ac:dyDescent="0.25">
      <c r="U34998" s="104"/>
      <c r="AB34998" s="104"/>
      <c r="AC34998" s="104"/>
      <c r="AF34998" s="104"/>
      <c r="AG34998" s="104"/>
      <c r="AK34998" s="104"/>
      <c r="AL34998" s="104"/>
      <c r="AO34998" s="104"/>
      <c r="AP34998" s="104"/>
    </row>
    <row r="34999" spans="21:42" ht="15" customHeight="1" x14ac:dyDescent="0.25">
      <c r="U34999" s="104"/>
      <c r="AB34999" s="104"/>
      <c r="AC34999" s="104"/>
      <c r="AF34999" s="104"/>
      <c r="AG34999" s="104"/>
      <c r="AK34999" s="104"/>
      <c r="AL34999" s="104"/>
      <c r="AO34999" s="104"/>
      <c r="AP34999" s="104"/>
    </row>
    <row r="35000" spans="21:42" ht="15" customHeight="1" x14ac:dyDescent="0.25">
      <c r="U35000" s="104"/>
      <c r="AB35000" s="104"/>
      <c r="AC35000" s="104"/>
      <c r="AF35000" s="104"/>
      <c r="AG35000" s="104"/>
      <c r="AK35000" s="104"/>
      <c r="AL35000" s="104"/>
      <c r="AO35000" s="104"/>
      <c r="AP35000" s="104"/>
    </row>
    <row r="35001" spans="21:42" ht="15" customHeight="1" x14ac:dyDescent="0.25">
      <c r="U35001" s="104"/>
      <c r="AB35001" s="104"/>
      <c r="AC35001" s="104"/>
      <c r="AF35001" s="104"/>
      <c r="AG35001" s="104"/>
      <c r="AK35001" s="104"/>
      <c r="AL35001" s="104"/>
      <c r="AO35001" s="104"/>
      <c r="AP35001" s="104"/>
    </row>
    <row r="35002" spans="21:42" ht="15" customHeight="1" x14ac:dyDescent="0.25">
      <c r="U35002" s="104"/>
      <c r="AB35002" s="104"/>
      <c r="AC35002" s="104"/>
      <c r="AF35002" s="104"/>
      <c r="AG35002" s="104"/>
      <c r="AK35002" s="104"/>
      <c r="AL35002" s="104"/>
      <c r="AO35002" s="104"/>
      <c r="AP35002" s="104"/>
    </row>
    <row r="35003" spans="21:42" ht="15" customHeight="1" x14ac:dyDescent="0.25">
      <c r="U35003" s="104"/>
      <c r="AB35003" s="104"/>
      <c r="AC35003" s="104"/>
      <c r="AF35003" s="104"/>
      <c r="AG35003" s="104"/>
      <c r="AK35003" s="104"/>
      <c r="AL35003" s="104"/>
      <c r="AO35003" s="104"/>
      <c r="AP35003" s="104"/>
    </row>
    <row r="35004" spans="21:42" ht="15" customHeight="1" x14ac:dyDescent="0.25">
      <c r="U35004" s="104"/>
      <c r="AB35004" s="104"/>
      <c r="AC35004" s="104"/>
      <c r="AF35004" s="104"/>
      <c r="AG35004" s="104"/>
      <c r="AK35004" s="104"/>
      <c r="AL35004" s="104"/>
      <c r="AO35004" s="104"/>
      <c r="AP35004" s="104"/>
    </row>
    <row r="35005" spans="21:42" ht="15" customHeight="1" x14ac:dyDescent="0.25">
      <c r="U35005" s="104"/>
      <c r="AB35005" s="104"/>
      <c r="AC35005" s="104"/>
      <c r="AF35005" s="104"/>
      <c r="AG35005" s="104"/>
      <c r="AK35005" s="104"/>
      <c r="AL35005" s="104"/>
      <c r="AO35005" s="104"/>
      <c r="AP35005" s="104"/>
    </row>
    <row r="35006" spans="21:42" ht="15" customHeight="1" x14ac:dyDescent="0.25">
      <c r="U35006" s="104"/>
      <c r="AB35006" s="104"/>
      <c r="AC35006" s="104"/>
      <c r="AF35006" s="104"/>
      <c r="AG35006" s="104"/>
      <c r="AK35006" s="104"/>
      <c r="AL35006" s="104"/>
      <c r="AO35006" s="104"/>
      <c r="AP35006" s="104"/>
    </row>
    <row r="35007" spans="21:42" ht="15" customHeight="1" x14ac:dyDescent="0.25">
      <c r="U35007" s="104"/>
      <c r="AB35007" s="104"/>
      <c r="AC35007" s="104"/>
      <c r="AF35007" s="104"/>
      <c r="AG35007" s="104"/>
      <c r="AK35007" s="104"/>
      <c r="AL35007" s="104"/>
      <c r="AO35007" s="104"/>
      <c r="AP35007" s="104"/>
    </row>
    <row r="35008" spans="21:42" ht="15" customHeight="1" x14ac:dyDescent="0.25">
      <c r="U35008" s="104"/>
      <c r="AB35008" s="104"/>
      <c r="AC35008" s="104"/>
      <c r="AF35008" s="104"/>
      <c r="AG35008" s="104"/>
      <c r="AK35008" s="104"/>
      <c r="AL35008" s="104"/>
      <c r="AO35008" s="104"/>
      <c r="AP35008" s="104"/>
    </row>
    <row r="35009" spans="21:42" ht="15" customHeight="1" x14ac:dyDescent="0.25">
      <c r="U35009" s="104"/>
      <c r="AB35009" s="104"/>
      <c r="AC35009" s="104"/>
      <c r="AF35009" s="104"/>
      <c r="AG35009" s="104"/>
      <c r="AK35009" s="104"/>
      <c r="AL35009" s="104"/>
      <c r="AO35009" s="104"/>
      <c r="AP35009" s="104"/>
    </row>
    <row r="35010" spans="21:42" ht="15" customHeight="1" x14ac:dyDescent="0.25">
      <c r="U35010" s="104"/>
      <c r="AB35010" s="104"/>
      <c r="AC35010" s="104"/>
      <c r="AF35010" s="104"/>
      <c r="AG35010" s="104"/>
      <c r="AK35010" s="104"/>
      <c r="AL35010" s="104"/>
      <c r="AO35010" s="104"/>
      <c r="AP35010" s="104"/>
    </row>
    <row r="35011" spans="21:42" ht="15" customHeight="1" x14ac:dyDescent="0.25">
      <c r="U35011" s="104"/>
      <c r="AB35011" s="104"/>
      <c r="AC35011" s="104"/>
      <c r="AF35011" s="104"/>
      <c r="AG35011" s="104"/>
      <c r="AK35011" s="104"/>
      <c r="AL35011" s="104"/>
      <c r="AO35011" s="104"/>
      <c r="AP35011" s="104"/>
    </row>
    <row r="35012" spans="21:42" ht="15" customHeight="1" x14ac:dyDescent="0.25">
      <c r="U35012" s="104"/>
      <c r="AB35012" s="104"/>
      <c r="AC35012" s="104"/>
      <c r="AF35012" s="104"/>
      <c r="AG35012" s="104"/>
      <c r="AK35012" s="104"/>
      <c r="AL35012" s="104"/>
      <c r="AO35012" s="104"/>
      <c r="AP35012" s="104"/>
    </row>
    <row r="35013" spans="21:42" ht="15" customHeight="1" x14ac:dyDescent="0.25">
      <c r="U35013" s="104"/>
      <c r="AB35013" s="104"/>
      <c r="AC35013" s="104"/>
      <c r="AF35013" s="104"/>
      <c r="AG35013" s="104"/>
      <c r="AK35013" s="104"/>
      <c r="AL35013" s="104"/>
      <c r="AO35013" s="104"/>
      <c r="AP35013" s="104"/>
    </row>
    <row r="35014" spans="21:42" ht="15" customHeight="1" x14ac:dyDescent="0.25">
      <c r="U35014" s="104"/>
      <c r="AB35014" s="104"/>
      <c r="AC35014" s="104"/>
      <c r="AF35014" s="104"/>
      <c r="AG35014" s="104"/>
      <c r="AK35014" s="104"/>
      <c r="AL35014" s="104"/>
      <c r="AO35014" s="104"/>
      <c r="AP35014" s="104"/>
    </row>
    <row r="35015" spans="21:42" ht="15" customHeight="1" x14ac:dyDescent="0.25">
      <c r="U35015" s="104"/>
      <c r="AB35015" s="104"/>
      <c r="AC35015" s="104"/>
      <c r="AF35015" s="104"/>
      <c r="AG35015" s="104"/>
      <c r="AK35015" s="104"/>
      <c r="AL35015" s="104"/>
      <c r="AO35015" s="104"/>
      <c r="AP35015" s="104"/>
    </row>
    <row r="35016" spans="21:42" ht="15" customHeight="1" x14ac:dyDescent="0.25">
      <c r="U35016" s="104"/>
      <c r="AB35016" s="104"/>
      <c r="AC35016" s="104"/>
      <c r="AF35016" s="104"/>
      <c r="AG35016" s="104"/>
      <c r="AK35016" s="104"/>
      <c r="AL35016" s="104"/>
      <c r="AO35016" s="104"/>
      <c r="AP35016" s="104"/>
    </row>
    <row r="35017" spans="21:42" ht="15" customHeight="1" x14ac:dyDescent="0.25">
      <c r="U35017" s="104"/>
      <c r="AB35017" s="104"/>
      <c r="AC35017" s="104"/>
      <c r="AF35017" s="104"/>
      <c r="AG35017" s="104"/>
      <c r="AK35017" s="104"/>
      <c r="AL35017" s="104"/>
      <c r="AO35017" s="104"/>
      <c r="AP35017" s="104"/>
    </row>
    <row r="35018" spans="21:42" ht="15" customHeight="1" x14ac:dyDescent="0.25">
      <c r="U35018" s="104"/>
      <c r="AB35018" s="104"/>
      <c r="AC35018" s="104"/>
      <c r="AF35018" s="104"/>
      <c r="AG35018" s="104"/>
      <c r="AK35018" s="104"/>
      <c r="AL35018" s="104"/>
      <c r="AO35018" s="104"/>
      <c r="AP35018" s="104"/>
    </row>
    <row r="35019" spans="21:42" ht="15" customHeight="1" x14ac:dyDescent="0.25">
      <c r="U35019" s="104"/>
      <c r="AB35019" s="104"/>
      <c r="AC35019" s="104"/>
      <c r="AF35019" s="104"/>
      <c r="AG35019" s="104"/>
      <c r="AK35019" s="104"/>
      <c r="AL35019" s="104"/>
      <c r="AO35019" s="104"/>
      <c r="AP35019" s="104"/>
    </row>
    <row r="35020" spans="21:42" ht="15" customHeight="1" x14ac:dyDescent="0.25">
      <c r="U35020" s="104"/>
      <c r="AB35020" s="104"/>
      <c r="AC35020" s="104"/>
      <c r="AF35020" s="104"/>
      <c r="AG35020" s="104"/>
      <c r="AK35020" s="104"/>
      <c r="AL35020" s="104"/>
      <c r="AO35020" s="104"/>
      <c r="AP35020" s="104"/>
    </row>
    <row r="35021" spans="21:42" ht="15" customHeight="1" x14ac:dyDescent="0.25">
      <c r="U35021" s="104"/>
      <c r="AB35021" s="104"/>
      <c r="AC35021" s="104"/>
      <c r="AF35021" s="104"/>
      <c r="AG35021" s="104"/>
      <c r="AK35021" s="104"/>
      <c r="AL35021" s="104"/>
      <c r="AO35021" s="104"/>
      <c r="AP35021" s="104"/>
    </row>
    <row r="35022" spans="21:42" ht="15" customHeight="1" x14ac:dyDescent="0.25">
      <c r="U35022" s="104"/>
      <c r="AB35022" s="104"/>
      <c r="AC35022" s="104"/>
      <c r="AF35022" s="104"/>
      <c r="AG35022" s="104"/>
      <c r="AK35022" s="104"/>
      <c r="AL35022" s="104"/>
      <c r="AO35022" s="104"/>
      <c r="AP35022" s="104"/>
    </row>
    <row r="35023" spans="21:42" ht="15" customHeight="1" x14ac:dyDescent="0.25">
      <c r="U35023" s="104"/>
      <c r="AB35023" s="104"/>
      <c r="AC35023" s="104"/>
      <c r="AF35023" s="104"/>
      <c r="AG35023" s="104"/>
      <c r="AK35023" s="104"/>
      <c r="AL35023" s="104"/>
      <c r="AO35023" s="104"/>
      <c r="AP35023" s="104"/>
    </row>
    <row r="35024" spans="21:42" ht="15" customHeight="1" x14ac:dyDescent="0.25">
      <c r="U35024" s="104"/>
      <c r="AB35024" s="104"/>
      <c r="AC35024" s="104"/>
      <c r="AF35024" s="104"/>
      <c r="AG35024" s="104"/>
      <c r="AK35024" s="104"/>
      <c r="AL35024" s="104"/>
      <c r="AO35024" s="104"/>
      <c r="AP35024" s="104"/>
    </row>
    <row r="35025" spans="21:42" ht="15" customHeight="1" x14ac:dyDescent="0.25">
      <c r="U35025" s="104"/>
      <c r="AB35025" s="104"/>
      <c r="AC35025" s="104"/>
      <c r="AF35025" s="104"/>
      <c r="AG35025" s="104"/>
      <c r="AK35025" s="104"/>
      <c r="AL35025" s="104"/>
      <c r="AO35025" s="104"/>
      <c r="AP35025" s="104"/>
    </row>
    <row r="35026" spans="21:42" ht="15" customHeight="1" x14ac:dyDescent="0.25">
      <c r="U35026" s="104"/>
      <c r="AB35026" s="104"/>
      <c r="AC35026" s="104"/>
      <c r="AF35026" s="104"/>
      <c r="AG35026" s="104"/>
      <c r="AK35026" s="104"/>
      <c r="AL35026" s="104"/>
      <c r="AO35026" s="104"/>
      <c r="AP35026" s="104"/>
    </row>
    <row r="35027" spans="21:42" ht="15" customHeight="1" x14ac:dyDescent="0.25">
      <c r="U35027" s="104"/>
      <c r="AB35027" s="104"/>
      <c r="AC35027" s="104"/>
      <c r="AF35027" s="104"/>
      <c r="AG35027" s="104"/>
      <c r="AK35027" s="104"/>
      <c r="AL35027" s="104"/>
      <c r="AO35027" s="104"/>
      <c r="AP35027" s="104"/>
    </row>
    <row r="35028" spans="21:42" ht="15" customHeight="1" x14ac:dyDescent="0.25">
      <c r="U35028" s="104"/>
      <c r="AB35028" s="104"/>
      <c r="AC35028" s="104"/>
      <c r="AF35028" s="104"/>
      <c r="AG35028" s="104"/>
      <c r="AK35028" s="104"/>
      <c r="AL35028" s="104"/>
      <c r="AO35028" s="104"/>
      <c r="AP35028" s="104"/>
    </row>
    <row r="35029" spans="21:42" ht="15" customHeight="1" x14ac:dyDescent="0.25">
      <c r="U35029" s="104"/>
      <c r="AB35029" s="104"/>
      <c r="AC35029" s="104"/>
      <c r="AF35029" s="104"/>
      <c r="AG35029" s="104"/>
      <c r="AK35029" s="104"/>
      <c r="AL35029" s="104"/>
      <c r="AO35029" s="104"/>
      <c r="AP35029" s="104"/>
    </row>
    <row r="35030" spans="21:42" ht="15" customHeight="1" x14ac:dyDescent="0.25">
      <c r="U35030" s="104"/>
      <c r="AB35030" s="104"/>
      <c r="AC35030" s="104"/>
      <c r="AF35030" s="104"/>
      <c r="AG35030" s="104"/>
      <c r="AK35030" s="104"/>
      <c r="AL35030" s="104"/>
      <c r="AO35030" s="104"/>
      <c r="AP35030" s="104"/>
    </row>
    <row r="35031" spans="21:42" ht="15" customHeight="1" x14ac:dyDescent="0.25">
      <c r="U35031" s="104"/>
      <c r="AB35031" s="104"/>
      <c r="AC35031" s="104"/>
      <c r="AF35031" s="104"/>
      <c r="AG35031" s="104"/>
      <c r="AK35031" s="104"/>
      <c r="AL35031" s="104"/>
      <c r="AO35031" s="104"/>
      <c r="AP35031" s="104"/>
    </row>
    <row r="35032" spans="21:42" ht="15" customHeight="1" x14ac:dyDescent="0.25">
      <c r="U35032" s="104"/>
      <c r="AB35032" s="104"/>
      <c r="AC35032" s="104"/>
      <c r="AF35032" s="104"/>
      <c r="AG35032" s="104"/>
      <c r="AK35032" s="104"/>
      <c r="AL35032" s="104"/>
      <c r="AO35032" s="104"/>
      <c r="AP35032" s="104"/>
    </row>
    <row r="35033" spans="21:42" ht="15" customHeight="1" x14ac:dyDescent="0.25">
      <c r="U35033" s="104"/>
      <c r="AB35033" s="104"/>
      <c r="AC35033" s="104"/>
      <c r="AF35033" s="104"/>
      <c r="AG35033" s="104"/>
      <c r="AK35033" s="104"/>
      <c r="AL35033" s="104"/>
      <c r="AO35033" s="104"/>
      <c r="AP35033" s="104"/>
    </row>
    <row r="35034" spans="21:42" ht="15" customHeight="1" x14ac:dyDescent="0.25">
      <c r="U35034" s="104"/>
      <c r="AB35034" s="104"/>
      <c r="AC35034" s="104"/>
      <c r="AF35034" s="104"/>
      <c r="AG35034" s="104"/>
      <c r="AK35034" s="104"/>
      <c r="AL35034" s="104"/>
      <c r="AO35034" s="104"/>
      <c r="AP35034" s="104"/>
    </row>
    <row r="35035" spans="21:42" ht="15" customHeight="1" x14ac:dyDescent="0.25">
      <c r="U35035" s="104"/>
      <c r="AB35035" s="104"/>
      <c r="AC35035" s="104"/>
      <c r="AF35035" s="104"/>
      <c r="AG35035" s="104"/>
      <c r="AK35035" s="104"/>
      <c r="AL35035" s="104"/>
      <c r="AO35035" s="104"/>
      <c r="AP35035" s="104"/>
    </row>
    <row r="35036" spans="21:42" ht="15" customHeight="1" x14ac:dyDescent="0.25">
      <c r="U35036" s="104"/>
      <c r="AB35036" s="104"/>
      <c r="AC35036" s="104"/>
      <c r="AF35036" s="104"/>
      <c r="AG35036" s="104"/>
      <c r="AK35036" s="104"/>
      <c r="AL35036" s="104"/>
      <c r="AO35036" s="104"/>
      <c r="AP35036" s="104"/>
    </row>
    <row r="35037" spans="21:42" ht="15" customHeight="1" x14ac:dyDescent="0.25">
      <c r="U35037" s="104"/>
      <c r="AB35037" s="104"/>
      <c r="AC35037" s="104"/>
      <c r="AF35037" s="104"/>
      <c r="AG35037" s="104"/>
      <c r="AK35037" s="104"/>
      <c r="AL35037" s="104"/>
      <c r="AO35037" s="104"/>
      <c r="AP35037" s="104"/>
    </row>
    <row r="35038" spans="21:42" ht="15" customHeight="1" x14ac:dyDescent="0.25">
      <c r="U35038" s="104"/>
      <c r="AB35038" s="104"/>
      <c r="AC35038" s="104"/>
      <c r="AF35038" s="104"/>
      <c r="AG35038" s="104"/>
      <c r="AK35038" s="104"/>
      <c r="AL35038" s="104"/>
      <c r="AO35038" s="104"/>
      <c r="AP35038" s="104"/>
    </row>
    <row r="35039" spans="21:42" ht="15" customHeight="1" x14ac:dyDescent="0.25">
      <c r="U35039" s="104"/>
      <c r="AB35039" s="104"/>
      <c r="AC35039" s="104"/>
      <c r="AF35039" s="104"/>
      <c r="AG35039" s="104"/>
      <c r="AK35039" s="104"/>
      <c r="AL35039" s="104"/>
      <c r="AO35039" s="104"/>
      <c r="AP35039" s="104"/>
    </row>
    <row r="35040" spans="21:42" ht="15" customHeight="1" x14ac:dyDescent="0.25">
      <c r="U35040" s="104"/>
      <c r="AB35040" s="104"/>
      <c r="AC35040" s="104"/>
      <c r="AF35040" s="104"/>
      <c r="AG35040" s="104"/>
      <c r="AK35040" s="104"/>
      <c r="AL35040" s="104"/>
      <c r="AO35040" s="104"/>
      <c r="AP35040" s="104"/>
    </row>
    <row r="35041" spans="21:42" ht="15" customHeight="1" x14ac:dyDescent="0.25">
      <c r="U35041" s="104"/>
      <c r="AB35041" s="104"/>
      <c r="AC35041" s="104"/>
      <c r="AF35041" s="104"/>
      <c r="AG35041" s="104"/>
      <c r="AK35041" s="104"/>
      <c r="AL35041" s="104"/>
      <c r="AO35041" s="104"/>
      <c r="AP35041" s="104"/>
    </row>
    <row r="35042" spans="21:42" ht="15" customHeight="1" x14ac:dyDescent="0.25">
      <c r="U35042" s="104"/>
      <c r="AB35042" s="104"/>
      <c r="AC35042" s="104"/>
      <c r="AF35042" s="104"/>
      <c r="AG35042" s="104"/>
      <c r="AK35042" s="104"/>
      <c r="AL35042" s="104"/>
      <c r="AO35042" s="104"/>
      <c r="AP35042" s="104"/>
    </row>
    <row r="35043" spans="21:42" ht="15" customHeight="1" x14ac:dyDescent="0.25">
      <c r="U35043" s="104"/>
      <c r="AB35043" s="104"/>
      <c r="AC35043" s="104"/>
      <c r="AF35043" s="104"/>
      <c r="AG35043" s="104"/>
      <c r="AK35043" s="104"/>
      <c r="AL35043" s="104"/>
      <c r="AO35043" s="104"/>
      <c r="AP35043" s="104"/>
    </row>
    <row r="35044" spans="21:42" ht="15" customHeight="1" x14ac:dyDescent="0.25">
      <c r="U35044" s="104"/>
      <c r="AB35044" s="104"/>
      <c r="AC35044" s="104"/>
      <c r="AF35044" s="104"/>
      <c r="AG35044" s="104"/>
      <c r="AK35044" s="104"/>
      <c r="AL35044" s="104"/>
      <c r="AO35044" s="104"/>
      <c r="AP35044" s="104"/>
    </row>
    <row r="35045" spans="21:42" ht="15" customHeight="1" x14ac:dyDescent="0.25">
      <c r="U35045" s="104"/>
      <c r="AB35045" s="104"/>
      <c r="AC35045" s="104"/>
      <c r="AF35045" s="104"/>
      <c r="AG35045" s="104"/>
      <c r="AK35045" s="104"/>
      <c r="AL35045" s="104"/>
      <c r="AO35045" s="104"/>
      <c r="AP35045" s="104"/>
    </row>
    <row r="35046" spans="21:42" ht="15" customHeight="1" x14ac:dyDescent="0.25">
      <c r="U35046" s="104"/>
      <c r="AB35046" s="104"/>
      <c r="AC35046" s="104"/>
      <c r="AF35046" s="104"/>
      <c r="AG35046" s="104"/>
      <c r="AK35046" s="104"/>
      <c r="AL35046" s="104"/>
      <c r="AO35046" s="104"/>
      <c r="AP35046" s="104"/>
    </row>
    <row r="35047" spans="21:42" ht="15" customHeight="1" x14ac:dyDescent="0.25">
      <c r="U35047" s="104"/>
      <c r="AB35047" s="104"/>
      <c r="AC35047" s="104"/>
      <c r="AF35047" s="104"/>
      <c r="AG35047" s="104"/>
      <c r="AK35047" s="104"/>
      <c r="AL35047" s="104"/>
      <c r="AO35047" s="104"/>
      <c r="AP35047" s="104"/>
    </row>
    <row r="35048" spans="21:42" ht="15" customHeight="1" x14ac:dyDescent="0.25">
      <c r="U35048" s="104"/>
      <c r="AB35048" s="104"/>
      <c r="AC35048" s="104"/>
      <c r="AF35048" s="104"/>
      <c r="AG35048" s="104"/>
      <c r="AK35048" s="104"/>
      <c r="AL35048" s="104"/>
      <c r="AO35048" s="104"/>
      <c r="AP35048" s="104"/>
    </row>
    <row r="35049" spans="21:42" ht="15" customHeight="1" x14ac:dyDescent="0.25">
      <c r="U35049" s="104"/>
      <c r="AB35049" s="104"/>
      <c r="AC35049" s="104"/>
      <c r="AF35049" s="104"/>
      <c r="AG35049" s="104"/>
      <c r="AK35049" s="104"/>
      <c r="AL35049" s="104"/>
      <c r="AO35049" s="104"/>
      <c r="AP35049" s="104"/>
    </row>
    <row r="35050" spans="21:42" ht="15" customHeight="1" x14ac:dyDescent="0.25">
      <c r="U35050" s="104"/>
      <c r="AB35050" s="104"/>
      <c r="AC35050" s="104"/>
      <c r="AF35050" s="104"/>
      <c r="AG35050" s="104"/>
      <c r="AK35050" s="104"/>
      <c r="AL35050" s="104"/>
      <c r="AO35050" s="104"/>
      <c r="AP35050" s="104"/>
    </row>
    <row r="35051" spans="21:42" ht="15" customHeight="1" x14ac:dyDescent="0.25">
      <c r="U35051" s="104"/>
      <c r="AB35051" s="104"/>
      <c r="AC35051" s="104"/>
      <c r="AF35051" s="104"/>
      <c r="AG35051" s="104"/>
      <c r="AK35051" s="104"/>
      <c r="AL35051" s="104"/>
      <c r="AO35051" s="104"/>
      <c r="AP35051" s="104"/>
    </row>
    <row r="35052" spans="21:42" ht="15" customHeight="1" x14ac:dyDescent="0.25">
      <c r="U35052" s="104"/>
      <c r="AB35052" s="104"/>
      <c r="AC35052" s="104"/>
      <c r="AF35052" s="104"/>
      <c r="AG35052" s="104"/>
      <c r="AK35052" s="104"/>
      <c r="AL35052" s="104"/>
      <c r="AO35052" s="104"/>
      <c r="AP35052" s="104"/>
    </row>
    <row r="35053" spans="21:42" ht="15" customHeight="1" x14ac:dyDescent="0.25">
      <c r="U35053" s="104"/>
      <c r="AB35053" s="104"/>
      <c r="AC35053" s="104"/>
      <c r="AF35053" s="104"/>
      <c r="AG35053" s="104"/>
      <c r="AK35053" s="104"/>
      <c r="AL35053" s="104"/>
      <c r="AO35053" s="104"/>
      <c r="AP35053" s="104"/>
    </row>
    <row r="35054" spans="21:42" ht="15" customHeight="1" x14ac:dyDescent="0.25">
      <c r="U35054" s="104"/>
      <c r="AB35054" s="104"/>
      <c r="AC35054" s="104"/>
      <c r="AF35054" s="104"/>
      <c r="AG35054" s="104"/>
      <c r="AK35054" s="104"/>
      <c r="AL35054" s="104"/>
      <c r="AO35054" s="104"/>
      <c r="AP35054" s="104"/>
    </row>
    <row r="35055" spans="21:42" ht="15" customHeight="1" x14ac:dyDescent="0.25">
      <c r="U35055" s="104"/>
      <c r="AB35055" s="104"/>
      <c r="AC35055" s="104"/>
      <c r="AF35055" s="104"/>
      <c r="AG35055" s="104"/>
      <c r="AK35055" s="104"/>
      <c r="AL35055" s="104"/>
      <c r="AO35055" s="104"/>
      <c r="AP35055" s="104"/>
    </row>
    <row r="35056" spans="21:42" ht="15" customHeight="1" x14ac:dyDescent="0.25">
      <c r="U35056" s="104"/>
      <c r="AB35056" s="104"/>
      <c r="AC35056" s="104"/>
      <c r="AF35056" s="104"/>
      <c r="AG35056" s="104"/>
      <c r="AK35056" s="104"/>
      <c r="AL35056" s="104"/>
      <c r="AO35056" s="104"/>
      <c r="AP35056" s="104"/>
    </row>
    <row r="35057" spans="21:42" ht="15" customHeight="1" x14ac:dyDescent="0.25">
      <c r="U35057" s="104"/>
      <c r="AB35057" s="104"/>
      <c r="AC35057" s="104"/>
      <c r="AF35057" s="104"/>
      <c r="AG35057" s="104"/>
      <c r="AK35057" s="104"/>
      <c r="AL35057" s="104"/>
      <c r="AO35057" s="104"/>
      <c r="AP35057" s="104"/>
    </row>
    <row r="35058" spans="21:42" ht="15" customHeight="1" x14ac:dyDescent="0.25">
      <c r="U35058" s="104"/>
      <c r="AB35058" s="104"/>
      <c r="AC35058" s="104"/>
      <c r="AF35058" s="104"/>
      <c r="AG35058" s="104"/>
      <c r="AK35058" s="104"/>
      <c r="AL35058" s="104"/>
      <c r="AO35058" s="104"/>
      <c r="AP35058" s="104"/>
    </row>
    <row r="35059" spans="21:42" ht="15" customHeight="1" x14ac:dyDescent="0.25">
      <c r="U35059" s="104"/>
      <c r="AB35059" s="104"/>
      <c r="AC35059" s="104"/>
      <c r="AF35059" s="104"/>
      <c r="AG35059" s="104"/>
      <c r="AK35059" s="104"/>
      <c r="AL35059" s="104"/>
      <c r="AO35059" s="104"/>
      <c r="AP35059" s="104"/>
    </row>
    <row r="35060" spans="21:42" ht="15" customHeight="1" x14ac:dyDescent="0.25">
      <c r="U35060" s="104"/>
      <c r="AB35060" s="104"/>
      <c r="AC35060" s="104"/>
      <c r="AF35060" s="104"/>
      <c r="AG35060" s="104"/>
      <c r="AK35060" s="104"/>
      <c r="AL35060" s="104"/>
      <c r="AO35060" s="104"/>
      <c r="AP35060" s="104"/>
    </row>
    <row r="35061" spans="21:42" ht="15" customHeight="1" x14ac:dyDescent="0.25">
      <c r="U35061" s="104"/>
      <c r="AB35061" s="104"/>
      <c r="AC35061" s="104"/>
      <c r="AF35061" s="104"/>
      <c r="AG35061" s="104"/>
      <c r="AK35061" s="104"/>
      <c r="AL35061" s="104"/>
      <c r="AO35061" s="104"/>
      <c r="AP35061" s="104"/>
    </row>
    <row r="35062" spans="21:42" ht="15" customHeight="1" x14ac:dyDescent="0.25">
      <c r="U35062" s="104"/>
      <c r="AB35062" s="104"/>
      <c r="AC35062" s="104"/>
      <c r="AF35062" s="104"/>
      <c r="AG35062" s="104"/>
      <c r="AK35062" s="104"/>
      <c r="AL35062" s="104"/>
      <c r="AO35062" s="104"/>
      <c r="AP35062" s="104"/>
    </row>
    <row r="35063" spans="21:42" ht="15" customHeight="1" x14ac:dyDescent="0.25">
      <c r="U35063" s="104"/>
      <c r="AB35063" s="104"/>
      <c r="AC35063" s="104"/>
      <c r="AF35063" s="104"/>
      <c r="AG35063" s="104"/>
      <c r="AK35063" s="104"/>
      <c r="AL35063" s="104"/>
      <c r="AO35063" s="104"/>
      <c r="AP35063" s="104"/>
    </row>
    <row r="35064" spans="21:42" ht="15" customHeight="1" x14ac:dyDescent="0.25">
      <c r="U35064" s="104"/>
      <c r="AB35064" s="104"/>
      <c r="AC35064" s="104"/>
      <c r="AF35064" s="104"/>
      <c r="AG35064" s="104"/>
      <c r="AK35064" s="104"/>
      <c r="AL35064" s="104"/>
      <c r="AO35064" s="104"/>
      <c r="AP35064" s="104"/>
    </row>
    <row r="35065" spans="21:42" ht="15" customHeight="1" x14ac:dyDescent="0.25">
      <c r="U35065" s="104"/>
      <c r="AB35065" s="104"/>
      <c r="AC35065" s="104"/>
      <c r="AF35065" s="104"/>
      <c r="AG35065" s="104"/>
      <c r="AK35065" s="104"/>
      <c r="AL35065" s="104"/>
      <c r="AO35065" s="104"/>
      <c r="AP35065" s="104"/>
    </row>
    <row r="35066" spans="21:42" ht="15" customHeight="1" x14ac:dyDescent="0.25">
      <c r="U35066" s="104"/>
      <c r="AB35066" s="104"/>
      <c r="AC35066" s="104"/>
      <c r="AF35066" s="104"/>
      <c r="AG35066" s="104"/>
      <c r="AK35066" s="104"/>
      <c r="AL35066" s="104"/>
      <c r="AO35066" s="104"/>
      <c r="AP35066" s="104"/>
    </row>
    <row r="35067" spans="21:42" ht="15" customHeight="1" x14ac:dyDescent="0.25">
      <c r="U35067" s="104"/>
      <c r="AB35067" s="104"/>
      <c r="AC35067" s="104"/>
      <c r="AF35067" s="104"/>
      <c r="AG35067" s="104"/>
      <c r="AK35067" s="104"/>
      <c r="AL35067" s="104"/>
      <c r="AO35067" s="104"/>
      <c r="AP35067" s="104"/>
    </row>
    <row r="35068" spans="21:42" ht="15" customHeight="1" x14ac:dyDescent="0.25">
      <c r="U35068" s="104"/>
      <c r="AB35068" s="104"/>
      <c r="AC35068" s="104"/>
      <c r="AF35068" s="104"/>
      <c r="AG35068" s="104"/>
      <c r="AK35068" s="104"/>
      <c r="AL35068" s="104"/>
      <c r="AO35068" s="104"/>
      <c r="AP35068" s="104"/>
    </row>
    <row r="35069" spans="21:42" ht="15" customHeight="1" x14ac:dyDescent="0.25">
      <c r="U35069" s="104"/>
      <c r="AB35069" s="104"/>
      <c r="AC35069" s="104"/>
      <c r="AF35069" s="104"/>
      <c r="AG35069" s="104"/>
      <c r="AK35069" s="104"/>
      <c r="AL35069" s="104"/>
      <c r="AO35069" s="104"/>
      <c r="AP35069" s="104"/>
    </row>
    <row r="35070" spans="21:42" ht="15" customHeight="1" x14ac:dyDescent="0.25">
      <c r="U35070" s="104"/>
      <c r="AB35070" s="104"/>
      <c r="AC35070" s="104"/>
      <c r="AF35070" s="104"/>
      <c r="AG35070" s="104"/>
      <c r="AK35070" s="104"/>
      <c r="AL35070" s="104"/>
      <c r="AO35070" s="104"/>
      <c r="AP35070" s="104"/>
    </row>
    <row r="35071" spans="21:42" ht="15" customHeight="1" x14ac:dyDescent="0.25">
      <c r="U35071" s="104"/>
      <c r="AB35071" s="104"/>
      <c r="AC35071" s="104"/>
      <c r="AF35071" s="104"/>
      <c r="AG35071" s="104"/>
      <c r="AK35071" s="104"/>
      <c r="AL35071" s="104"/>
      <c r="AO35071" s="104"/>
      <c r="AP35071" s="104"/>
    </row>
    <row r="35072" spans="21:42" ht="15" customHeight="1" x14ac:dyDescent="0.25">
      <c r="U35072" s="104"/>
      <c r="AB35072" s="104"/>
      <c r="AC35072" s="104"/>
      <c r="AF35072" s="104"/>
      <c r="AG35072" s="104"/>
      <c r="AK35072" s="104"/>
      <c r="AL35072" s="104"/>
      <c r="AO35072" s="104"/>
      <c r="AP35072" s="104"/>
    </row>
    <row r="35073" spans="21:42" ht="15" customHeight="1" x14ac:dyDescent="0.25">
      <c r="U35073" s="104"/>
      <c r="AB35073" s="104"/>
      <c r="AC35073" s="104"/>
      <c r="AF35073" s="104"/>
      <c r="AG35073" s="104"/>
      <c r="AK35073" s="104"/>
      <c r="AL35073" s="104"/>
      <c r="AO35073" s="104"/>
      <c r="AP35073" s="104"/>
    </row>
    <row r="35074" spans="21:42" ht="15" customHeight="1" x14ac:dyDescent="0.25">
      <c r="U35074" s="104"/>
      <c r="AB35074" s="104"/>
      <c r="AC35074" s="104"/>
      <c r="AF35074" s="104"/>
      <c r="AG35074" s="104"/>
      <c r="AK35074" s="104"/>
      <c r="AL35074" s="104"/>
      <c r="AO35074" s="104"/>
      <c r="AP35074" s="104"/>
    </row>
    <row r="35075" spans="21:42" ht="15" customHeight="1" x14ac:dyDescent="0.25">
      <c r="U35075" s="104"/>
      <c r="AB35075" s="104"/>
      <c r="AC35075" s="104"/>
      <c r="AF35075" s="104"/>
      <c r="AG35075" s="104"/>
      <c r="AK35075" s="104"/>
      <c r="AL35075" s="104"/>
      <c r="AO35075" s="104"/>
      <c r="AP35075" s="104"/>
    </row>
    <row r="35076" spans="21:42" ht="15" customHeight="1" x14ac:dyDescent="0.25">
      <c r="U35076" s="104"/>
      <c r="AB35076" s="104"/>
      <c r="AC35076" s="104"/>
      <c r="AF35076" s="104"/>
      <c r="AG35076" s="104"/>
      <c r="AK35076" s="104"/>
      <c r="AL35076" s="104"/>
      <c r="AO35076" s="104"/>
      <c r="AP35076" s="104"/>
    </row>
    <row r="35077" spans="21:42" ht="15" customHeight="1" x14ac:dyDescent="0.25">
      <c r="U35077" s="104"/>
      <c r="AB35077" s="104"/>
      <c r="AC35077" s="104"/>
      <c r="AF35077" s="104"/>
      <c r="AG35077" s="104"/>
      <c r="AK35077" s="104"/>
      <c r="AL35077" s="104"/>
      <c r="AO35077" s="104"/>
      <c r="AP35077" s="104"/>
    </row>
    <row r="35078" spans="21:42" ht="15" customHeight="1" x14ac:dyDescent="0.25">
      <c r="U35078" s="104"/>
      <c r="AB35078" s="104"/>
      <c r="AC35078" s="104"/>
      <c r="AF35078" s="104"/>
      <c r="AG35078" s="104"/>
      <c r="AK35078" s="104"/>
      <c r="AL35078" s="104"/>
      <c r="AO35078" s="104"/>
      <c r="AP35078" s="104"/>
    </row>
    <row r="35079" spans="21:42" ht="15" customHeight="1" x14ac:dyDescent="0.25">
      <c r="U35079" s="104"/>
      <c r="AB35079" s="104"/>
      <c r="AC35079" s="104"/>
      <c r="AF35079" s="104"/>
      <c r="AG35079" s="104"/>
      <c r="AK35079" s="104"/>
      <c r="AL35079" s="104"/>
      <c r="AO35079" s="104"/>
      <c r="AP35079" s="104"/>
    </row>
    <row r="35080" spans="21:42" ht="15" customHeight="1" x14ac:dyDescent="0.25">
      <c r="U35080" s="104"/>
      <c r="AB35080" s="104"/>
      <c r="AC35080" s="104"/>
      <c r="AF35080" s="104"/>
      <c r="AG35080" s="104"/>
      <c r="AK35080" s="104"/>
      <c r="AL35080" s="104"/>
      <c r="AO35080" s="104"/>
      <c r="AP35080" s="104"/>
    </row>
    <row r="35081" spans="21:42" ht="15" customHeight="1" x14ac:dyDescent="0.25">
      <c r="U35081" s="104"/>
      <c r="AB35081" s="104"/>
      <c r="AC35081" s="104"/>
      <c r="AF35081" s="104"/>
      <c r="AG35081" s="104"/>
      <c r="AK35081" s="104"/>
      <c r="AL35081" s="104"/>
      <c r="AO35081" s="104"/>
      <c r="AP35081" s="104"/>
    </row>
    <row r="35082" spans="21:42" ht="15" customHeight="1" x14ac:dyDescent="0.25">
      <c r="U35082" s="104"/>
      <c r="AB35082" s="104"/>
      <c r="AC35082" s="104"/>
      <c r="AF35082" s="104"/>
      <c r="AG35082" s="104"/>
      <c r="AK35082" s="104"/>
      <c r="AL35082" s="104"/>
      <c r="AO35082" s="104"/>
      <c r="AP35082" s="104"/>
    </row>
    <row r="35083" spans="21:42" ht="15" customHeight="1" x14ac:dyDescent="0.25">
      <c r="U35083" s="104"/>
      <c r="AB35083" s="104"/>
      <c r="AC35083" s="104"/>
      <c r="AF35083" s="104"/>
      <c r="AG35083" s="104"/>
      <c r="AK35083" s="104"/>
      <c r="AL35083" s="104"/>
      <c r="AO35083" s="104"/>
      <c r="AP35083" s="104"/>
    </row>
    <row r="35084" spans="21:42" ht="15" customHeight="1" x14ac:dyDescent="0.25">
      <c r="U35084" s="104"/>
      <c r="AB35084" s="104"/>
      <c r="AC35084" s="104"/>
      <c r="AF35084" s="104"/>
      <c r="AG35084" s="104"/>
      <c r="AK35084" s="104"/>
      <c r="AL35084" s="104"/>
      <c r="AO35084" s="104"/>
      <c r="AP35084" s="104"/>
    </row>
    <row r="35085" spans="21:42" ht="15" customHeight="1" x14ac:dyDescent="0.25">
      <c r="U35085" s="104"/>
      <c r="AB35085" s="104"/>
      <c r="AC35085" s="104"/>
      <c r="AF35085" s="104"/>
      <c r="AG35085" s="104"/>
      <c r="AK35085" s="104"/>
      <c r="AL35085" s="104"/>
      <c r="AO35085" s="104"/>
      <c r="AP35085" s="104"/>
    </row>
    <row r="35086" spans="21:42" ht="15" customHeight="1" x14ac:dyDescent="0.25">
      <c r="U35086" s="104"/>
      <c r="AB35086" s="104"/>
      <c r="AC35086" s="104"/>
      <c r="AF35086" s="104"/>
      <c r="AG35086" s="104"/>
      <c r="AK35086" s="104"/>
      <c r="AL35086" s="104"/>
      <c r="AO35086" s="104"/>
      <c r="AP35086" s="104"/>
    </row>
    <row r="35087" spans="21:42" ht="15" customHeight="1" x14ac:dyDescent="0.25">
      <c r="U35087" s="104"/>
      <c r="AB35087" s="104"/>
      <c r="AC35087" s="104"/>
      <c r="AF35087" s="104"/>
      <c r="AG35087" s="104"/>
      <c r="AK35087" s="104"/>
      <c r="AL35087" s="104"/>
      <c r="AO35087" s="104"/>
      <c r="AP35087" s="104"/>
    </row>
    <row r="35088" spans="21:42" ht="15" customHeight="1" x14ac:dyDescent="0.25">
      <c r="U35088" s="104"/>
      <c r="AB35088" s="104"/>
      <c r="AC35088" s="104"/>
      <c r="AF35088" s="104"/>
      <c r="AG35088" s="104"/>
      <c r="AK35088" s="104"/>
      <c r="AL35088" s="104"/>
      <c r="AO35088" s="104"/>
      <c r="AP35088" s="104"/>
    </row>
    <row r="35089" spans="21:42" ht="15" customHeight="1" x14ac:dyDescent="0.25">
      <c r="U35089" s="104"/>
      <c r="AB35089" s="104"/>
      <c r="AC35089" s="104"/>
      <c r="AF35089" s="104"/>
      <c r="AG35089" s="104"/>
      <c r="AK35089" s="104"/>
      <c r="AL35089" s="104"/>
      <c r="AO35089" s="104"/>
      <c r="AP35089" s="104"/>
    </row>
    <row r="35090" spans="21:42" ht="15" customHeight="1" x14ac:dyDescent="0.25">
      <c r="U35090" s="104"/>
      <c r="AB35090" s="104"/>
      <c r="AC35090" s="104"/>
      <c r="AF35090" s="104"/>
      <c r="AG35090" s="104"/>
      <c r="AK35090" s="104"/>
      <c r="AL35090" s="104"/>
      <c r="AO35090" s="104"/>
      <c r="AP35090" s="104"/>
    </row>
    <row r="35091" spans="21:42" ht="15" customHeight="1" x14ac:dyDescent="0.25">
      <c r="U35091" s="104"/>
      <c r="AB35091" s="104"/>
      <c r="AC35091" s="104"/>
      <c r="AF35091" s="104"/>
      <c r="AG35091" s="104"/>
      <c r="AK35091" s="104"/>
      <c r="AL35091" s="104"/>
      <c r="AO35091" s="104"/>
      <c r="AP35091" s="104"/>
    </row>
    <row r="35092" spans="21:42" ht="15" customHeight="1" x14ac:dyDescent="0.25">
      <c r="U35092" s="104"/>
      <c r="AB35092" s="104"/>
      <c r="AC35092" s="104"/>
      <c r="AF35092" s="104"/>
      <c r="AG35092" s="104"/>
      <c r="AK35092" s="104"/>
      <c r="AL35092" s="104"/>
      <c r="AO35092" s="104"/>
      <c r="AP35092" s="104"/>
    </row>
    <row r="35093" spans="21:42" ht="15" customHeight="1" x14ac:dyDescent="0.25">
      <c r="U35093" s="104"/>
      <c r="AB35093" s="104"/>
      <c r="AC35093" s="104"/>
      <c r="AF35093" s="104"/>
      <c r="AG35093" s="104"/>
      <c r="AK35093" s="104"/>
      <c r="AL35093" s="104"/>
      <c r="AO35093" s="104"/>
      <c r="AP35093" s="104"/>
    </row>
    <row r="35094" spans="21:42" ht="15" customHeight="1" x14ac:dyDescent="0.25">
      <c r="U35094" s="104"/>
      <c r="AB35094" s="104"/>
      <c r="AC35094" s="104"/>
      <c r="AF35094" s="104"/>
      <c r="AG35094" s="104"/>
      <c r="AK35094" s="104"/>
      <c r="AL35094" s="104"/>
      <c r="AO35094" s="104"/>
      <c r="AP35094" s="104"/>
    </row>
    <row r="35095" spans="21:42" ht="15" customHeight="1" x14ac:dyDescent="0.25">
      <c r="U35095" s="104"/>
      <c r="AB35095" s="104"/>
      <c r="AC35095" s="104"/>
      <c r="AF35095" s="104"/>
      <c r="AG35095" s="104"/>
      <c r="AK35095" s="104"/>
      <c r="AL35095" s="104"/>
      <c r="AO35095" s="104"/>
      <c r="AP35095" s="104"/>
    </row>
    <row r="35096" spans="21:42" ht="15" customHeight="1" x14ac:dyDescent="0.25">
      <c r="U35096" s="104"/>
      <c r="AB35096" s="104"/>
      <c r="AC35096" s="104"/>
      <c r="AF35096" s="104"/>
      <c r="AG35096" s="104"/>
      <c r="AK35096" s="104"/>
      <c r="AL35096" s="104"/>
      <c r="AO35096" s="104"/>
      <c r="AP35096" s="104"/>
    </row>
    <row r="35097" spans="21:42" ht="15" customHeight="1" x14ac:dyDescent="0.25">
      <c r="U35097" s="104"/>
      <c r="AB35097" s="104"/>
      <c r="AC35097" s="104"/>
      <c r="AF35097" s="104"/>
      <c r="AG35097" s="104"/>
      <c r="AK35097" s="104"/>
      <c r="AL35097" s="104"/>
      <c r="AO35097" s="104"/>
      <c r="AP35097" s="104"/>
    </row>
    <row r="35098" spans="21:42" ht="15" customHeight="1" x14ac:dyDescent="0.25">
      <c r="U35098" s="104"/>
      <c r="AB35098" s="104"/>
      <c r="AC35098" s="104"/>
      <c r="AF35098" s="104"/>
      <c r="AG35098" s="104"/>
      <c r="AK35098" s="104"/>
      <c r="AL35098" s="104"/>
      <c r="AO35098" s="104"/>
      <c r="AP35098" s="104"/>
    </row>
    <row r="35099" spans="21:42" ht="15" customHeight="1" x14ac:dyDescent="0.25">
      <c r="U35099" s="104"/>
      <c r="AB35099" s="104"/>
      <c r="AC35099" s="104"/>
      <c r="AF35099" s="104"/>
      <c r="AG35099" s="104"/>
      <c r="AK35099" s="104"/>
      <c r="AL35099" s="104"/>
      <c r="AO35099" s="104"/>
      <c r="AP35099" s="104"/>
    </row>
    <row r="35100" spans="21:42" ht="15" customHeight="1" x14ac:dyDescent="0.25">
      <c r="U35100" s="104"/>
      <c r="AB35100" s="104"/>
      <c r="AC35100" s="104"/>
      <c r="AF35100" s="104"/>
      <c r="AG35100" s="104"/>
      <c r="AK35100" s="104"/>
      <c r="AL35100" s="104"/>
      <c r="AO35100" s="104"/>
      <c r="AP35100" s="104"/>
    </row>
    <row r="35101" spans="21:42" ht="15" customHeight="1" x14ac:dyDescent="0.25">
      <c r="U35101" s="104"/>
      <c r="AB35101" s="104"/>
      <c r="AC35101" s="104"/>
      <c r="AF35101" s="104"/>
      <c r="AG35101" s="104"/>
      <c r="AK35101" s="104"/>
      <c r="AL35101" s="104"/>
      <c r="AO35101" s="104"/>
      <c r="AP35101" s="104"/>
    </row>
    <row r="35102" spans="21:42" ht="15" customHeight="1" x14ac:dyDescent="0.25">
      <c r="U35102" s="104"/>
      <c r="AB35102" s="104"/>
      <c r="AC35102" s="104"/>
      <c r="AF35102" s="104"/>
      <c r="AG35102" s="104"/>
      <c r="AK35102" s="104"/>
      <c r="AL35102" s="104"/>
      <c r="AO35102" s="104"/>
      <c r="AP35102" s="104"/>
    </row>
    <row r="35103" spans="21:42" ht="15" customHeight="1" x14ac:dyDescent="0.25">
      <c r="U35103" s="104"/>
      <c r="AB35103" s="104"/>
      <c r="AC35103" s="104"/>
      <c r="AF35103" s="104"/>
      <c r="AG35103" s="104"/>
      <c r="AK35103" s="104"/>
      <c r="AL35103" s="104"/>
      <c r="AO35103" s="104"/>
      <c r="AP35103" s="104"/>
    </row>
    <row r="35104" spans="21:42" ht="15" customHeight="1" x14ac:dyDescent="0.25">
      <c r="U35104" s="104"/>
      <c r="AB35104" s="104"/>
      <c r="AC35104" s="104"/>
      <c r="AF35104" s="104"/>
      <c r="AG35104" s="104"/>
      <c r="AK35104" s="104"/>
      <c r="AL35104" s="104"/>
      <c r="AO35104" s="104"/>
      <c r="AP35104" s="104"/>
    </row>
    <row r="35105" spans="21:42" ht="15" customHeight="1" x14ac:dyDescent="0.25">
      <c r="U35105" s="104"/>
      <c r="AB35105" s="104"/>
      <c r="AC35105" s="104"/>
      <c r="AF35105" s="104"/>
      <c r="AG35105" s="104"/>
      <c r="AK35105" s="104"/>
      <c r="AL35105" s="104"/>
      <c r="AO35105" s="104"/>
      <c r="AP35105" s="104"/>
    </row>
    <row r="35106" spans="21:42" ht="15" customHeight="1" x14ac:dyDescent="0.25">
      <c r="U35106" s="104"/>
      <c r="AB35106" s="104"/>
      <c r="AC35106" s="104"/>
      <c r="AF35106" s="104"/>
      <c r="AG35106" s="104"/>
      <c r="AK35106" s="104"/>
      <c r="AL35106" s="104"/>
      <c r="AO35106" s="104"/>
      <c r="AP35106" s="104"/>
    </row>
    <row r="35107" spans="21:42" ht="15" customHeight="1" x14ac:dyDescent="0.25">
      <c r="U35107" s="104"/>
      <c r="AB35107" s="104"/>
      <c r="AC35107" s="104"/>
      <c r="AF35107" s="104"/>
      <c r="AG35107" s="104"/>
      <c r="AK35107" s="104"/>
      <c r="AL35107" s="104"/>
      <c r="AO35107" s="104"/>
      <c r="AP35107" s="104"/>
    </row>
    <row r="35108" spans="21:42" ht="15" customHeight="1" x14ac:dyDescent="0.25">
      <c r="U35108" s="104"/>
      <c r="AB35108" s="104"/>
      <c r="AC35108" s="104"/>
      <c r="AF35108" s="104"/>
      <c r="AG35108" s="104"/>
      <c r="AK35108" s="104"/>
      <c r="AL35108" s="104"/>
      <c r="AO35108" s="104"/>
      <c r="AP35108" s="104"/>
    </row>
    <row r="35109" spans="21:42" ht="15" customHeight="1" x14ac:dyDescent="0.25">
      <c r="U35109" s="104"/>
      <c r="AB35109" s="104"/>
      <c r="AC35109" s="104"/>
      <c r="AF35109" s="104"/>
      <c r="AG35109" s="104"/>
      <c r="AK35109" s="104"/>
      <c r="AL35109" s="104"/>
      <c r="AO35109" s="104"/>
      <c r="AP35109" s="104"/>
    </row>
    <row r="35110" spans="21:42" ht="15" customHeight="1" x14ac:dyDescent="0.25">
      <c r="U35110" s="104"/>
      <c r="AB35110" s="104"/>
      <c r="AC35110" s="104"/>
      <c r="AF35110" s="104"/>
      <c r="AG35110" s="104"/>
      <c r="AK35110" s="104"/>
      <c r="AL35110" s="104"/>
      <c r="AO35110" s="104"/>
      <c r="AP35110" s="104"/>
    </row>
    <row r="35111" spans="21:42" ht="15" customHeight="1" x14ac:dyDescent="0.25">
      <c r="U35111" s="104"/>
      <c r="AB35111" s="104"/>
      <c r="AC35111" s="104"/>
      <c r="AF35111" s="104"/>
      <c r="AG35111" s="104"/>
      <c r="AK35111" s="104"/>
      <c r="AL35111" s="104"/>
      <c r="AO35111" s="104"/>
      <c r="AP35111" s="104"/>
    </row>
    <row r="35112" spans="21:42" ht="15" customHeight="1" x14ac:dyDescent="0.25">
      <c r="U35112" s="104"/>
      <c r="AB35112" s="104"/>
      <c r="AC35112" s="104"/>
      <c r="AF35112" s="104"/>
      <c r="AG35112" s="104"/>
      <c r="AK35112" s="104"/>
      <c r="AL35112" s="104"/>
      <c r="AO35112" s="104"/>
      <c r="AP35112" s="104"/>
    </row>
    <row r="35113" spans="21:42" ht="15" customHeight="1" x14ac:dyDescent="0.25">
      <c r="U35113" s="104"/>
      <c r="AB35113" s="104"/>
      <c r="AC35113" s="104"/>
      <c r="AF35113" s="104"/>
      <c r="AG35113" s="104"/>
      <c r="AK35113" s="104"/>
      <c r="AL35113" s="104"/>
      <c r="AO35113" s="104"/>
      <c r="AP35113" s="104"/>
    </row>
    <row r="35114" spans="21:42" ht="15" customHeight="1" x14ac:dyDescent="0.25">
      <c r="U35114" s="104"/>
      <c r="AB35114" s="104"/>
      <c r="AC35114" s="104"/>
      <c r="AF35114" s="104"/>
      <c r="AG35114" s="104"/>
      <c r="AK35114" s="104"/>
      <c r="AL35114" s="104"/>
      <c r="AO35114" s="104"/>
      <c r="AP35114" s="104"/>
    </row>
    <row r="35115" spans="21:42" ht="15" customHeight="1" x14ac:dyDescent="0.25">
      <c r="U35115" s="104"/>
      <c r="AB35115" s="104"/>
      <c r="AC35115" s="104"/>
      <c r="AF35115" s="104"/>
      <c r="AG35115" s="104"/>
      <c r="AK35115" s="104"/>
      <c r="AL35115" s="104"/>
      <c r="AO35115" s="104"/>
      <c r="AP35115" s="104"/>
    </row>
    <row r="35116" spans="21:42" ht="15" customHeight="1" x14ac:dyDescent="0.25">
      <c r="U35116" s="104"/>
      <c r="AB35116" s="104"/>
      <c r="AC35116" s="104"/>
      <c r="AF35116" s="104"/>
      <c r="AG35116" s="104"/>
      <c r="AK35116" s="104"/>
      <c r="AL35116" s="104"/>
      <c r="AO35116" s="104"/>
      <c r="AP35116" s="104"/>
    </row>
    <row r="35117" spans="21:42" ht="15" customHeight="1" x14ac:dyDescent="0.25">
      <c r="U35117" s="104"/>
      <c r="AB35117" s="104"/>
      <c r="AC35117" s="104"/>
      <c r="AF35117" s="104"/>
      <c r="AG35117" s="104"/>
      <c r="AK35117" s="104"/>
      <c r="AL35117" s="104"/>
      <c r="AO35117" s="104"/>
      <c r="AP35117" s="104"/>
    </row>
    <row r="35118" spans="21:42" ht="15" customHeight="1" x14ac:dyDescent="0.25">
      <c r="U35118" s="104"/>
      <c r="AB35118" s="104"/>
      <c r="AC35118" s="104"/>
      <c r="AF35118" s="104"/>
      <c r="AG35118" s="104"/>
      <c r="AK35118" s="104"/>
      <c r="AL35118" s="104"/>
      <c r="AO35118" s="104"/>
      <c r="AP35118" s="104"/>
    </row>
    <row r="35119" spans="21:42" ht="15" customHeight="1" x14ac:dyDescent="0.25">
      <c r="U35119" s="104"/>
      <c r="AB35119" s="104"/>
      <c r="AC35119" s="104"/>
      <c r="AF35119" s="104"/>
      <c r="AG35119" s="104"/>
      <c r="AK35119" s="104"/>
      <c r="AL35119" s="104"/>
      <c r="AO35119" s="104"/>
      <c r="AP35119" s="104"/>
    </row>
    <row r="35120" spans="21:42" ht="15" customHeight="1" x14ac:dyDescent="0.25">
      <c r="U35120" s="104"/>
      <c r="AB35120" s="104"/>
      <c r="AC35120" s="104"/>
      <c r="AF35120" s="104"/>
      <c r="AG35120" s="104"/>
      <c r="AK35120" s="104"/>
      <c r="AL35120" s="104"/>
      <c r="AO35120" s="104"/>
      <c r="AP35120" s="104"/>
    </row>
    <row r="35121" spans="21:42" ht="15" customHeight="1" x14ac:dyDescent="0.25">
      <c r="U35121" s="104"/>
      <c r="AB35121" s="104"/>
      <c r="AC35121" s="104"/>
      <c r="AF35121" s="104"/>
      <c r="AG35121" s="104"/>
      <c r="AK35121" s="104"/>
      <c r="AL35121" s="104"/>
      <c r="AO35121" s="104"/>
      <c r="AP35121" s="104"/>
    </row>
    <row r="35122" spans="21:42" ht="15" customHeight="1" x14ac:dyDescent="0.25">
      <c r="U35122" s="104"/>
      <c r="AB35122" s="104"/>
      <c r="AC35122" s="104"/>
      <c r="AF35122" s="104"/>
      <c r="AG35122" s="104"/>
      <c r="AK35122" s="104"/>
      <c r="AL35122" s="104"/>
      <c r="AO35122" s="104"/>
      <c r="AP35122" s="104"/>
    </row>
    <row r="35123" spans="21:42" ht="15" customHeight="1" x14ac:dyDescent="0.25">
      <c r="U35123" s="104"/>
      <c r="AB35123" s="104"/>
      <c r="AC35123" s="104"/>
      <c r="AF35123" s="104"/>
      <c r="AG35123" s="104"/>
      <c r="AK35123" s="104"/>
      <c r="AL35123" s="104"/>
      <c r="AO35123" s="104"/>
      <c r="AP35123" s="104"/>
    </row>
    <row r="35124" spans="21:42" ht="15" customHeight="1" x14ac:dyDescent="0.25">
      <c r="U35124" s="104"/>
      <c r="AB35124" s="104"/>
      <c r="AC35124" s="104"/>
      <c r="AF35124" s="104"/>
      <c r="AG35124" s="104"/>
      <c r="AK35124" s="104"/>
      <c r="AL35124" s="104"/>
      <c r="AO35124" s="104"/>
      <c r="AP35124" s="104"/>
    </row>
    <row r="35125" spans="21:42" ht="15" customHeight="1" x14ac:dyDescent="0.25">
      <c r="U35125" s="104"/>
      <c r="AB35125" s="104"/>
      <c r="AC35125" s="104"/>
      <c r="AF35125" s="104"/>
      <c r="AG35125" s="104"/>
      <c r="AK35125" s="104"/>
      <c r="AL35125" s="104"/>
      <c r="AO35125" s="104"/>
      <c r="AP35125" s="104"/>
    </row>
    <row r="35126" spans="21:42" ht="15" customHeight="1" x14ac:dyDescent="0.25">
      <c r="U35126" s="104"/>
      <c r="AB35126" s="104"/>
      <c r="AC35126" s="104"/>
      <c r="AF35126" s="104"/>
      <c r="AG35126" s="104"/>
      <c r="AK35126" s="104"/>
      <c r="AL35126" s="104"/>
      <c r="AO35126" s="104"/>
      <c r="AP35126" s="104"/>
    </row>
    <row r="35127" spans="21:42" ht="15" customHeight="1" x14ac:dyDescent="0.25">
      <c r="U35127" s="104"/>
      <c r="AB35127" s="104"/>
      <c r="AC35127" s="104"/>
      <c r="AF35127" s="104"/>
      <c r="AG35127" s="104"/>
      <c r="AK35127" s="104"/>
      <c r="AL35127" s="104"/>
      <c r="AO35127" s="104"/>
      <c r="AP35127" s="104"/>
    </row>
    <row r="35128" spans="21:42" ht="15" customHeight="1" x14ac:dyDescent="0.25">
      <c r="U35128" s="104"/>
      <c r="AB35128" s="104"/>
      <c r="AC35128" s="104"/>
      <c r="AF35128" s="104"/>
      <c r="AG35128" s="104"/>
      <c r="AK35128" s="104"/>
      <c r="AL35128" s="104"/>
      <c r="AO35128" s="104"/>
      <c r="AP35128" s="104"/>
    </row>
    <row r="35129" spans="21:42" ht="15" customHeight="1" x14ac:dyDescent="0.25">
      <c r="U35129" s="104"/>
      <c r="AB35129" s="104"/>
      <c r="AC35129" s="104"/>
      <c r="AF35129" s="104"/>
      <c r="AG35129" s="104"/>
      <c r="AK35129" s="104"/>
      <c r="AL35129" s="104"/>
      <c r="AO35129" s="104"/>
      <c r="AP35129" s="104"/>
    </row>
    <row r="35130" spans="21:42" ht="15" customHeight="1" x14ac:dyDescent="0.25">
      <c r="U35130" s="104"/>
      <c r="AB35130" s="104"/>
      <c r="AC35130" s="104"/>
      <c r="AF35130" s="104"/>
      <c r="AG35130" s="104"/>
      <c r="AK35130" s="104"/>
      <c r="AL35130" s="104"/>
      <c r="AO35130" s="104"/>
      <c r="AP35130" s="104"/>
    </row>
    <row r="35131" spans="21:42" ht="15" customHeight="1" x14ac:dyDescent="0.25">
      <c r="U35131" s="104"/>
      <c r="AB35131" s="104"/>
      <c r="AC35131" s="104"/>
      <c r="AF35131" s="104"/>
      <c r="AG35131" s="104"/>
      <c r="AK35131" s="104"/>
      <c r="AL35131" s="104"/>
      <c r="AO35131" s="104"/>
      <c r="AP35131" s="104"/>
    </row>
    <row r="35132" spans="21:42" ht="15" customHeight="1" x14ac:dyDescent="0.25">
      <c r="U35132" s="104"/>
      <c r="AB35132" s="104"/>
      <c r="AC35132" s="104"/>
      <c r="AF35132" s="104"/>
      <c r="AG35132" s="104"/>
      <c r="AK35132" s="104"/>
      <c r="AL35132" s="104"/>
      <c r="AO35132" s="104"/>
      <c r="AP35132" s="104"/>
    </row>
    <row r="35133" spans="21:42" ht="15" customHeight="1" x14ac:dyDescent="0.25">
      <c r="U35133" s="104"/>
      <c r="AB35133" s="104"/>
      <c r="AC35133" s="104"/>
      <c r="AF35133" s="104"/>
      <c r="AG35133" s="104"/>
      <c r="AK35133" s="104"/>
      <c r="AL35133" s="104"/>
      <c r="AO35133" s="104"/>
      <c r="AP35133" s="104"/>
    </row>
    <row r="35134" spans="21:42" ht="15" customHeight="1" x14ac:dyDescent="0.25">
      <c r="U35134" s="104"/>
      <c r="AB35134" s="104"/>
      <c r="AC35134" s="104"/>
      <c r="AF35134" s="104"/>
      <c r="AG35134" s="104"/>
      <c r="AK35134" s="104"/>
      <c r="AL35134" s="104"/>
      <c r="AO35134" s="104"/>
      <c r="AP35134" s="104"/>
    </row>
    <row r="35135" spans="21:42" ht="15" customHeight="1" x14ac:dyDescent="0.25">
      <c r="U35135" s="104"/>
      <c r="AB35135" s="104"/>
      <c r="AC35135" s="104"/>
      <c r="AF35135" s="104"/>
      <c r="AG35135" s="104"/>
      <c r="AK35135" s="104"/>
      <c r="AL35135" s="104"/>
      <c r="AO35135" s="104"/>
      <c r="AP35135" s="104"/>
    </row>
    <row r="35136" spans="21:42" ht="15" customHeight="1" x14ac:dyDescent="0.25">
      <c r="U35136" s="104"/>
      <c r="AB35136" s="104"/>
      <c r="AC35136" s="104"/>
      <c r="AF35136" s="104"/>
      <c r="AG35136" s="104"/>
      <c r="AK35136" s="104"/>
      <c r="AL35136" s="104"/>
      <c r="AO35136" s="104"/>
      <c r="AP35136" s="104"/>
    </row>
    <row r="35137" spans="21:42" ht="15" customHeight="1" x14ac:dyDescent="0.25">
      <c r="U35137" s="104"/>
      <c r="AB35137" s="104"/>
      <c r="AC35137" s="104"/>
      <c r="AF35137" s="104"/>
      <c r="AG35137" s="104"/>
      <c r="AK35137" s="104"/>
      <c r="AL35137" s="104"/>
      <c r="AO35137" s="104"/>
      <c r="AP35137" s="104"/>
    </row>
    <row r="35138" spans="21:42" ht="15" customHeight="1" x14ac:dyDescent="0.25">
      <c r="U35138" s="104"/>
      <c r="AB35138" s="104"/>
      <c r="AC35138" s="104"/>
      <c r="AF35138" s="104"/>
      <c r="AG35138" s="104"/>
      <c r="AK35138" s="104"/>
      <c r="AL35138" s="104"/>
      <c r="AO35138" s="104"/>
      <c r="AP35138" s="104"/>
    </row>
    <row r="35139" spans="21:42" ht="15" customHeight="1" x14ac:dyDescent="0.25">
      <c r="U35139" s="104"/>
      <c r="AB35139" s="104"/>
      <c r="AC35139" s="104"/>
      <c r="AF35139" s="104"/>
      <c r="AG35139" s="104"/>
      <c r="AK35139" s="104"/>
      <c r="AL35139" s="104"/>
      <c r="AO35139" s="104"/>
      <c r="AP35139" s="104"/>
    </row>
    <row r="35140" spans="21:42" ht="15" customHeight="1" x14ac:dyDescent="0.25">
      <c r="U35140" s="104"/>
      <c r="AB35140" s="104"/>
      <c r="AC35140" s="104"/>
      <c r="AF35140" s="104"/>
      <c r="AG35140" s="104"/>
      <c r="AK35140" s="104"/>
      <c r="AL35140" s="104"/>
      <c r="AO35140" s="104"/>
      <c r="AP35140" s="104"/>
    </row>
    <row r="35141" spans="21:42" ht="15" customHeight="1" x14ac:dyDescent="0.25">
      <c r="U35141" s="104"/>
      <c r="AB35141" s="104"/>
      <c r="AC35141" s="104"/>
      <c r="AF35141" s="104"/>
      <c r="AG35141" s="104"/>
      <c r="AK35141" s="104"/>
      <c r="AL35141" s="104"/>
      <c r="AO35141" s="104"/>
      <c r="AP35141" s="104"/>
    </row>
    <row r="35142" spans="21:42" ht="15" customHeight="1" x14ac:dyDescent="0.25">
      <c r="U35142" s="104"/>
      <c r="AB35142" s="104"/>
      <c r="AC35142" s="104"/>
      <c r="AF35142" s="104"/>
      <c r="AG35142" s="104"/>
      <c r="AK35142" s="104"/>
      <c r="AL35142" s="104"/>
      <c r="AO35142" s="104"/>
      <c r="AP35142" s="104"/>
    </row>
    <row r="35143" spans="21:42" ht="15" customHeight="1" x14ac:dyDescent="0.25">
      <c r="U35143" s="104"/>
      <c r="AB35143" s="104"/>
      <c r="AC35143" s="104"/>
      <c r="AF35143" s="104"/>
      <c r="AG35143" s="104"/>
      <c r="AK35143" s="104"/>
      <c r="AL35143" s="104"/>
      <c r="AO35143" s="104"/>
      <c r="AP35143" s="104"/>
    </row>
    <row r="35144" spans="21:42" ht="15" customHeight="1" x14ac:dyDescent="0.25">
      <c r="U35144" s="104"/>
      <c r="AB35144" s="104"/>
      <c r="AC35144" s="104"/>
      <c r="AF35144" s="104"/>
      <c r="AG35144" s="104"/>
      <c r="AK35144" s="104"/>
      <c r="AL35144" s="104"/>
      <c r="AO35144" s="104"/>
      <c r="AP35144" s="104"/>
    </row>
    <row r="35145" spans="21:42" ht="15" customHeight="1" x14ac:dyDescent="0.25">
      <c r="U35145" s="104"/>
      <c r="AB35145" s="104"/>
      <c r="AC35145" s="104"/>
      <c r="AF35145" s="104"/>
      <c r="AG35145" s="104"/>
      <c r="AK35145" s="104"/>
      <c r="AL35145" s="104"/>
      <c r="AO35145" s="104"/>
      <c r="AP35145" s="104"/>
    </row>
    <row r="35146" spans="21:42" ht="15" customHeight="1" x14ac:dyDescent="0.25">
      <c r="U35146" s="104"/>
      <c r="AB35146" s="104"/>
      <c r="AC35146" s="104"/>
      <c r="AF35146" s="104"/>
      <c r="AG35146" s="104"/>
      <c r="AK35146" s="104"/>
      <c r="AL35146" s="104"/>
      <c r="AO35146" s="104"/>
      <c r="AP35146" s="104"/>
    </row>
    <row r="35147" spans="21:42" ht="15" customHeight="1" x14ac:dyDescent="0.25">
      <c r="U35147" s="104"/>
      <c r="AB35147" s="104"/>
      <c r="AC35147" s="104"/>
      <c r="AF35147" s="104"/>
      <c r="AG35147" s="104"/>
      <c r="AK35147" s="104"/>
      <c r="AL35147" s="104"/>
      <c r="AO35147" s="104"/>
      <c r="AP35147" s="104"/>
    </row>
    <row r="35148" spans="21:42" ht="15" customHeight="1" x14ac:dyDescent="0.25">
      <c r="U35148" s="104"/>
      <c r="AB35148" s="104"/>
      <c r="AC35148" s="104"/>
      <c r="AF35148" s="104"/>
      <c r="AG35148" s="104"/>
      <c r="AK35148" s="104"/>
      <c r="AL35148" s="104"/>
      <c r="AO35148" s="104"/>
      <c r="AP35148" s="104"/>
    </row>
    <row r="35149" spans="21:42" ht="15" customHeight="1" x14ac:dyDescent="0.25">
      <c r="U35149" s="104"/>
      <c r="AB35149" s="104"/>
      <c r="AC35149" s="104"/>
      <c r="AF35149" s="104"/>
      <c r="AG35149" s="104"/>
      <c r="AK35149" s="104"/>
      <c r="AL35149" s="104"/>
      <c r="AO35149" s="104"/>
      <c r="AP35149" s="104"/>
    </row>
    <row r="35150" spans="21:42" ht="15" customHeight="1" x14ac:dyDescent="0.25">
      <c r="U35150" s="104"/>
      <c r="AB35150" s="104"/>
      <c r="AC35150" s="104"/>
      <c r="AF35150" s="104"/>
      <c r="AG35150" s="104"/>
      <c r="AK35150" s="104"/>
      <c r="AL35150" s="104"/>
      <c r="AO35150" s="104"/>
      <c r="AP35150" s="104"/>
    </row>
    <row r="35151" spans="21:42" ht="15" customHeight="1" x14ac:dyDescent="0.25">
      <c r="U35151" s="104"/>
      <c r="AB35151" s="104"/>
      <c r="AC35151" s="104"/>
      <c r="AF35151" s="104"/>
      <c r="AG35151" s="104"/>
      <c r="AK35151" s="104"/>
      <c r="AL35151" s="104"/>
      <c r="AO35151" s="104"/>
      <c r="AP35151" s="104"/>
    </row>
    <row r="35152" spans="21:42" ht="15" customHeight="1" x14ac:dyDescent="0.25">
      <c r="U35152" s="104"/>
      <c r="AB35152" s="104"/>
      <c r="AC35152" s="104"/>
      <c r="AF35152" s="104"/>
      <c r="AG35152" s="104"/>
      <c r="AK35152" s="104"/>
      <c r="AL35152" s="104"/>
      <c r="AO35152" s="104"/>
      <c r="AP35152" s="104"/>
    </row>
    <row r="35153" spans="21:42" ht="15" customHeight="1" x14ac:dyDescent="0.25">
      <c r="U35153" s="104"/>
      <c r="AB35153" s="104"/>
      <c r="AC35153" s="104"/>
      <c r="AF35153" s="104"/>
      <c r="AG35153" s="104"/>
      <c r="AK35153" s="104"/>
      <c r="AL35153" s="104"/>
      <c r="AO35153" s="104"/>
      <c r="AP35153" s="104"/>
    </row>
    <row r="35154" spans="21:42" ht="15" customHeight="1" x14ac:dyDescent="0.25">
      <c r="U35154" s="104"/>
      <c r="AB35154" s="104"/>
      <c r="AC35154" s="104"/>
      <c r="AF35154" s="104"/>
      <c r="AG35154" s="104"/>
      <c r="AK35154" s="104"/>
      <c r="AL35154" s="104"/>
      <c r="AO35154" s="104"/>
      <c r="AP35154" s="104"/>
    </row>
    <row r="35155" spans="21:42" ht="15" customHeight="1" x14ac:dyDescent="0.25">
      <c r="U35155" s="104"/>
      <c r="AB35155" s="104"/>
      <c r="AC35155" s="104"/>
      <c r="AF35155" s="104"/>
      <c r="AG35155" s="104"/>
      <c r="AK35155" s="104"/>
      <c r="AL35155" s="104"/>
      <c r="AO35155" s="104"/>
      <c r="AP35155" s="104"/>
    </row>
    <row r="35156" spans="21:42" ht="15" customHeight="1" x14ac:dyDescent="0.25">
      <c r="U35156" s="104"/>
      <c r="AB35156" s="104"/>
      <c r="AC35156" s="104"/>
      <c r="AF35156" s="104"/>
      <c r="AG35156" s="104"/>
      <c r="AK35156" s="104"/>
      <c r="AL35156" s="104"/>
      <c r="AO35156" s="104"/>
      <c r="AP35156" s="104"/>
    </row>
    <row r="35157" spans="21:42" ht="15" customHeight="1" x14ac:dyDescent="0.25">
      <c r="U35157" s="104"/>
      <c r="AB35157" s="104"/>
      <c r="AC35157" s="104"/>
      <c r="AF35157" s="104"/>
      <c r="AG35157" s="104"/>
      <c r="AK35157" s="104"/>
      <c r="AL35157" s="104"/>
      <c r="AO35157" s="104"/>
      <c r="AP35157" s="104"/>
    </row>
    <row r="35158" spans="21:42" ht="15" customHeight="1" x14ac:dyDescent="0.25">
      <c r="U35158" s="104"/>
      <c r="AB35158" s="104"/>
      <c r="AC35158" s="104"/>
      <c r="AF35158" s="104"/>
      <c r="AG35158" s="104"/>
      <c r="AK35158" s="104"/>
      <c r="AL35158" s="104"/>
      <c r="AO35158" s="104"/>
      <c r="AP35158" s="104"/>
    </row>
    <row r="35159" spans="21:42" ht="15" customHeight="1" x14ac:dyDescent="0.25">
      <c r="U35159" s="104"/>
      <c r="AB35159" s="104"/>
      <c r="AC35159" s="104"/>
      <c r="AF35159" s="104"/>
      <c r="AG35159" s="104"/>
      <c r="AK35159" s="104"/>
      <c r="AL35159" s="104"/>
      <c r="AO35159" s="104"/>
      <c r="AP35159" s="104"/>
    </row>
    <row r="35160" spans="21:42" ht="15" customHeight="1" x14ac:dyDescent="0.25">
      <c r="U35160" s="104"/>
      <c r="AB35160" s="104"/>
      <c r="AC35160" s="104"/>
      <c r="AF35160" s="104"/>
      <c r="AG35160" s="104"/>
      <c r="AK35160" s="104"/>
      <c r="AL35160" s="104"/>
      <c r="AO35160" s="104"/>
      <c r="AP35160" s="104"/>
    </row>
    <row r="35161" spans="21:42" ht="15" customHeight="1" x14ac:dyDescent="0.25">
      <c r="U35161" s="104"/>
      <c r="AB35161" s="104"/>
      <c r="AC35161" s="104"/>
      <c r="AF35161" s="104"/>
      <c r="AG35161" s="104"/>
      <c r="AK35161" s="104"/>
      <c r="AL35161" s="104"/>
      <c r="AO35161" s="104"/>
      <c r="AP35161" s="104"/>
    </row>
    <row r="35162" spans="21:42" ht="15" customHeight="1" x14ac:dyDescent="0.25">
      <c r="U35162" s="104"/>
      <c r="AB35162" s="104"/>
      <c r="AC35162" s="104"/>
      <c r="AF35162" s="104"/>
      <c r="AG35162" s="104"/>
      <c r="AK35162" s="104"/>
      <c r="AL35162" s="104"/>
      <c r="AO35162" s="104"/>
      <c r="AP35162" s="104"/>
    </row>
    <row r="35163" spans="21:42" ht="15" customHeight="1" x14ac:dyDescent="0.25">
      <c r="U35163" s="104"/>
      <c r="AB35163" s="104"/>
      <c r="AC35163" s="104"/>
      <c r="AF35163" s="104"/>
      <c r="AG35163" s="104"/>
      <c r="AK35163" s="104"/>
      <c r="AL35163" s="104"/>
      <c r="AO35163" s="104"/>
      <c r="AP35163" s="104"/>
    </row>
    <row r="35164" spans="21:42" ht="15" customHeight="1" x14ac:dyDescent="0.25">
      <c r="U35164" s="104"/>
      <c r="AB35164" s="104"/>
      <c r="AC35164" s="104"/>
      <c r="AF35164" s="104"/>
      <c r="AG35164" s="104"/>
      <c r="AK35164" s="104"/>
      <c r="AL35164" s="104"/>
      <c r="AO35164" s="104"/>
      <c r="AP35164" s="104"/>
    </row>
    <row r="35165" spans="21:42" ht="15" customHeight="1" x14ac:dyDescent="0.25">
      <c r="U35165" s="104"/>
      <c r="AB35165" s="104"/>
      <c r="AC35165" s="104"/>
      <c r="AF35165" s="104"/>
      <c r="AG35165" s="104"/>
      <c r="AK35165" s="104"/>
      <c r="AL35165" s="104"/>
      <c r="AO35165" s="104"/>
      <c r="AP35165" s="104"/>
    </row>
    <row r="35166" spans="21:42" ht="15" customHeight="1" x14ac:dyDescent="0.25">
      <c r="U35166" s="104"/>
      <c r="AB35166" s="104"/>
      <c r="AC35166" s="104"/>
      <c r="AF35166" s="104"/>
      <c r="AG35166" s="104"/>
      <c r="AK35166" s="104"/>
      <c r="AL35166" s="104"/>
      <c r="AO35166" s="104"/>
      <c r="AP35166" s="104"/>
    </row>
    <row r="35167" spans="21:42" ht="15" customHeight="1" x14ac:dyDescent="0.25">
      <c r="U35167" s="104"/>
      <c r="AB35167" s="104"/>
      <c r="AC35167" s="104"/>
      <c r="AF35167" s="104"/>
      <c r="AG35167" s="104"/>
      <c r="AK35167" s="104"/>
      <c r="AL35167" s="104"/>
      <c r="AO35167" s="104"/>
      <c r="AP35167" s="104"/>
    </row>
    <row r="35168" spans="21:42" ht="15" customHeight="1" x14ac:dyDescent="0.25">
      <c r="U35168" s="104"/>
      <c r="AB35168" s="104"/>
      <c r="AC35168" s="104"/>
      <c r="AF35168" s="104"/>
      <c r="AG35168" s="104"/>
      <c r="AK35168" s="104"/>
      <c r="AL35168" s="104"/>
      <c r="AO35168" s="104"/>
      <c r="AP35168" s="104"/>
    </row>
    <row r="35169" spans="21:42" ht="15" customHeight="1" x14ac:dyDescent="0.25">
      <c r="U35169" s="104"/>
      <c r="AB35169" s="104"/>
      <c r="AC35169" s="104"/>
      <c r="AF35169" s="104"/>
      <c r="AG35169" s="104"/>
      <c r="AK35169" s="104"/>
      <c r="AL35169" s="104"/>
      <c r="AO35169" s="104"/>
      <c r="AP35169" s="104"/>
    </row>
    <row r="35170" spans="21:42" ht="15" customHeight="1" x14ac:dyDescent="0.25">
      <c r="U35170" s="104"/>
      <c r="AB35170" s="104"/>
      <c r="AC35170" s="104"/>
      <c r="AF35170" s="104"/>
      <c r="AG35170" s="104"/>
      <c r="AK35170" s="104"/>
      <c r="AL35170" s="104"/>
      <c r="AO35170" s="104"/>
      <c r="AP35170" s="104"/>
    </row>
    <row r="35171" spans="21:42" ht="15" customHeight="1" x14ac:dyDescent="0.25">
      <c r="U35171" s="104"/>
      <c r="AB35171" s="104"/>
      <c r="AC35171" s="104"/>
      <c r="AF35171" s="104"/>
      <c r="AG35171" s="104"/>
      <c r="AK35171" s="104"/>
      <c r="AL35171" s="104"/>
      <c r="AO35171" s="104"/>
      <c r="AP35171" s="104"/>
    </row>
    <row r="35172" spans="21:42" ht="15" customHeight="1" x14ac:dyDescent="0.25">
      <c r="U35172" s="104"/>
      <c r="AB35172" s="104"/>
      <c r="AC35172" s="104"/>
      <c r="AF35172" s="104"/>
      <c r="AG35172" s="104"/>
      <c r="AK35172" s="104"/>
      <c r="AL35172" s="104"/>
      <c r="AO35172" s="104"/>
      <c r="AP35172" s="104"/>
    </row>
    <row r="35173" spans="21:42" ht="15" customHeight="1" x14ac:dyDescent="0.25">
      <c r="U35173" s="104"/>
      <c r="AB35173" s="104"/>
      <c r="AC35173" s="104"/>
      <c r="AF35173" s="104"/>
      <c r="AG35173" s="104"/>
      <c r="AK35173" s="104"/>
      <c r="AL35173" s="104"/>
      <c r="AO35173" s="104"/>
      <c r="AP35173" s="104"/>
    </row>
    <row r="35174" spans="21:42" ht="15" customHeight="1" x14ac:dyDescent="0.25">
      <c r="U35174" s="104"/>
      <c r="AB35174" s="104"/>
      <c r="AC35174" s="104"/>
      <c r="AF35174" s="104"/>
      <c r="AG35174" s="104"/>
      <c r="AK35174" s="104"/>
      <c r="AL35174" s="104"/>
      <c r="AO35174" s="104"/>
      <c r="AP35174" s="104"/>
    </row>
    <row r="35175" spans="21:42" ht="15" customHeight="1" x14ac:dyDescent="0.25">
      <c r="U35175" s="104"/>
      <c r="AB35175" s="104"/>
      <c r="AC35175" s="104"/>
      <c r="AF35175" s="104"/>
      <c r="AG35175" s="104"/>
      <c r="AK35175" s="104"/>
      <c r="AL35175" s="104"/>
      <c r="AO35175" s="104"/>
      <c r="AP35175" s="104"/>
    </row>
    <row r="35176" spans="21:42" ht="15" customHeight="1" x14ac:dyDescent="0.25">
      <c r="U35176" s="104"/>
      <c r="AB35176" s="104"/>
      <c r="AC35176" s="104"/>
      <c r="AF35176" s="104"/>
      <c r="AG35176" s="104"/>
      <c r="AK35176" s="104"/>
      <c r="AL35176" s="104"/>
      <c r="AO35176" s="104"/>
      <c r="AP35176" s="104"/>
    </row>
    <row r="35177" spans="21:42" ht="15" customHeight="1" x14ac:dyDescent="0.25">
      <c r="U35177" s="104"/>
      <c r="AB35177" s="104"/>
      <c r="AC35177" s="104"/>
      <c r="AF35177" s="104"/>
      <c r="AG35177" s="104"/>
      <c r="AK35177" s="104"/>
      <c r="AL35177" s="104"/>
      <c r="AO35177" s="104"/>
      <c r="AP35177" s="104"/>
    </row>
    <row r="35178" spans="21:42" ht="15" customHeight="1" x14ac:dyDescent="0.25">
      <c r="U35178" s="104"/>
      <c r="AB35178" s="104"/>
      <c r="AC35178" s="104"/>
      <c r="AF35178" s="104"/>
      <c r="AG35178" s="104"/>
      <c r="AK35178" s="104"/>
      <c r="AL35178" s="104"/>
      <c r="AO35178" s="104"/>
      <c r="AP35178" s="104"/>
    </row>
    <row r="35179" spans="21:42" ht="15" customHeight="1" x14ac:dyDescent="0.25">
      <c r="U35179" s="104"/>
      <c r="AB35179" s="104"/>
      <c r="AC35179" s="104"/>
      <c r="AF35179" s="104"/>
      <c r="AG35179" s="104"/>
      <c r="AK35179" s="104"/>
      <c r="AL35179" s="104"/>
      <c r="AO35179" s="104"/>
      <c r="AP35179" s="104"/>
    </row>
    <row r="35180" spans="21:42" ht="15" customHeight="1" x14ac:dyDescent="0.25">
      <c r="U35180" s="104"/>
      <c r="AB35180" s="104"/>
      <c r="AC35180" s="104"/>
      <c r="AF35180" s="104"/>
      <c r="AG35180" s="104"/>
      <c r="AK35180" s="104"/>
      <c r="AL35180" s="104"/>
      <c r="AO35180" s="104"/>
      <c r="AP35180" s="104"/>
    </row>
    <row r="35181" spans="21:42" ht="15" customHeight="1" x14ac:dyDescent="0.25">
      <c r="U35181" s="104"/>
      <c r="AB35181" s="104"/>
      <c r="AC35181" s="104"/>
      <c r="AF35181" s="104"/>
      <c r="AG35181" s="104"/>
      <c r="AK35181" s="104"/>
      <c r="AL35181" s="104"/>
      <c r="AO35181" s="104"/>
      <c r="AP35181" s="104"/>
    </row>
    <row r="35182" spans="21:42" ht="15" customHeight="1" x14ac:dyDescent="0.25">
      <c r="U35182" s="104"/>
      <c r="AB35182" s="104"/>
      <c r="AC35182" s="104"/>
      <c r="AF35182" s="104"/>
      <c r="AG35182" s="104"/>
      <c r="AK35182" s="104"/>
      <c r="AL35182" s="104"/>
      <c r="AO35182" s="104"/>
      <c r="AP35182" s="104"/>
    </row>
    <row r="35183" spans="21:42" ht="15" customHeight="1" x14ac:dyDescent="0.25">
      <c r="U35183" s="104"/>
      <c r="AB35183" s="104"/>
      <c r="AC35183" s="104"/>
      <c r="AF35183" s="104"/>
      <c r="AG35183" s="104"/>
      <c r="AK35183" s="104"/>
      <c r="AL35183" s="104"/>
      <c r="AO35183" s="104"/>
      <c r="AP35183" s="104"/>
    </row>
    <row r="35184" spans="21:42" ht="15" customHeight="1" x14ac:dyDescent="0.25">
      <c r="U35184" s="104"/>
      <c r="AB35184" s="104"/>
      <c r="AC35184" s="104"/>
      <c r="AF35184" s="104"/>
      <c r="AG35184" s="104"/>
      <c r="AK35184" s="104"/>
      <c r="AL35184" s="104"/>
      <c r="AO35184" s="104"/>
      <c r="AP35184" s="104"/>
    </row>
    <row r="35185" spans="21:42" ht="15" customHeight="1" x14ac:dyDescent="0.25">
      <c r="U35185" s="104"/>
      <c r="AB35185" s="104"/>
      <c r="AC35185" s="104"/>
      <c r="AF35185" s="104"/>
      <c r="AG35185" s="104"/>
      <c r="AK35185" s="104"/>
      <c r="AL35185" s="104"/>
      <c r="AO35185" s="104"/>
      <c r="AP35185" s="104"/>
    </row>
    <row r="35186" spans="21:42" ht="15" customHeight="1" x14ac:dyDescent="0.25">
      <c r="U35186" s="104"/>
      <c r="AB35186" s="104"/>
      <c r="AC35186" s="104"/>
      <c r="AF35186" s="104"/>
      <c r="AG35186" s="104"/>
      <c r="AK35186" s="104"/>
      <c r="AL35186" s="104"/>
      <c r="AO35186" s="104"/>
      <c r="AP35186" s="104"/>
    </row>
    <row r="35187" spans="21:42" ht="15" customHeight="1" x14ac:dyDescent="0.25">
      <c r="U35187" s="104"/>
      <c r="AB35187" s="104"/>
      <c r="AC35187" s="104"/>
      <c r="AF35187" s="104"/>
      <c r="AG35187" s="104"/>
      <c r="AK35187" s="104"/>
      <c r="AL35187" s="104"/>
      <c r="AO35187" s="104"/>
      <c r="AP35187" s="104"/>
    </row>
    <row r="35188" spans="21:42" ht="15" customHeight="1" x14ac:dyDescent="0.25">
      <c r="U35188" s="104"/>
      <c r="AB35188" s="104"/>
      <c r="AC35188" s="104"/>
      <c r="AF35188" s="104"/>
      <c r="AG35188" s="104"/>
      <c r="AK35188" s="104"/>
      <c r="AL35188" s="104"/>
      <c r="AO35188" s="104"/>
      <c r="AP35188" s="104"/>
    </row>
    <row r="35189" spans="21:42" ht="15" customHeight="1" x14ac:dyDescent="0.25">
      <c r="U35189" s="104"/>
      <c r="AB35189" s="104"/>
      <c r="AC35189" s="104"/>
      <c r="AF35189" s="104"/>
      <c r="AG35189" s="104"/>
      <c r="AK35189" s="104"/>
      <c r="AL35189" s="104"/>
      <c r="AO35189" s="104"/>
      <c r="AP35189" s="104"/>
    </row>
    <row r="35190" spans="21:42" ht="15" customHeight="1" x14ac:dyDescent="0.25">
      <c r="U35190" s="104"/>
      <c r="AB35190" s="104"/>
      <c r="AC35190" s="104"/>
      <c r="AF35190" s="104"/>
      <c r="AG35190" s="104"/>
      <c r="AK35190" s="104"/>
      <c r="AL35190" s="104"/>
      <c r="AO35190" s="104"/>
      <c r="AP35190" s="104"/>
    </row>
    <row r="35191" spans="21:42" ht="15" customHeight="1" x14ac:dyDescent="0.25">
      <c r="U35191" s="104"/>
      <c r="AB35191" s="104"/>
      <c r="AC35191" s="104"/>
      <c r="AF35191" s="104"/>
      <c r="AG35191" s="104"/>
      <c r="AK35191" s="104"/>
      <c r="AL35191" s="104"/>
      <c r="AO35191" s="104"/>
      <c r="AP35191" s="104"/>
    </row>
    <row r="35192" spans="21:42" ht="15" customHeight="1" x14ac:dyDescent="0.25">
      <c r="U35192" s="104"/>
      <c r="AB35192" s="104"/>
      <c r="AC35192" s="104"/>
      <c r="AF35192" s="104"/>
      <c r="AG35192" s="104"/>
      <c r="AK35192" s="104"/>
      <c r="AL35192" s="104"/>
      <c r="AO35192" s="104"/>
      <c r="AP35192" s="104"/>
    </row>
    <row r="35193" spans="21:42" ht="15" customHeight="1" x14ac:dyDescent="0.25">
      <c r="U35193" s="104"/>
      <c r="AB35193" s="104"/>
      <c r="AC35193" s="104"/>
      <c r="AF35193" s="104"/>
      <c r="AG35193" s="104"/>
      <c r="AK35193" s="104"/>
      <c r="AL35193" s="104"/>
      <c r="AO35193" s="104"/>
      <c r="AP35193" s="104"/>
    </row>
    <row r="35194" spans="21:42" ht="15" customHeight="1" x14ac:dyDescent="0.25">
      <c r="U35194" s="104"/>
      <c r="AB35194" s="104"/>
      <c r="AC35194" s="104"/>
      <c r="AF35194" s="104"/>
      <c r="AG35194" s="104"/>
      <c r="AK35194" s="104"/>
      <c r="AL35194" s="104"/>
      <c r="AO35194" s="104"/>
      <c r="AP35194" s="104"/>
    </row>
    <row r="35195" spans="21:42" ht="15" customHeight="1" x14ac:dyDescent="0.25">
      <c r="U35195" s="104"/>
      <c r="AB35195" s="104"/>
      <c r="AC35195" s="104"/>
      <c r="AF35195" s="104"/>
      <c r="AG35195" s="104"/>
      <c r="AK35195" s="104"/>
      <c r="AL35195" s="104"/>
      <c r="AO35195" s="104"/>
      <c r="AP35195" s="104"/>
    </row>
    <row r="35196" spans="21:42" ht="15" customHeight="1" x14ac:dyDescent="0.25">
      <c r="U35196" s="104"/>
      <c r="AB35196" s="104"/>
      <c r="AC35196" s="104"/>
      <c r="AF35196" s="104"/>
      <c r="AG35196" s="104"/>
      <c r="AK35196" s="104"/>
      <c r="AL35196" s="104"/>
      <c r="AO35196" s="104"/>
      <c r="AP35196" s="104"/>
    </row>
    <row r="35197" spans="21:42" ht="15" customHeight="1" x14ac:dyDescent="0.25">
      <c r="U35197" s="104"/>
      <c r="AB35197" s="104"/>
      <c r="AC35197" s="104"/>
      <c r="AF35197" s="104"/>
      <c r="AG35197" s="104"/>
      <c r="AK35197" s="104"/>
      <c r="AL35197" s="104"/>
      <c r="AO35197" s="104"/>
      <c r="AP35197" s="104"/>
    </row>
    <row r="35198" spans="21:42" ht="15" customHeight="1" x14ac:dyDescent="0.25">
      <c r="U35198" s="104"/>
      <c r="AB35198" s="104"/>
      <c r="AC35198" s="104"/>
      <c r="AF35198" s="104"/>
      <c r="AG35198" s="104"/>
      <c r="AK35198" s="104"/>
      <c r="AL35198" s="104"/>
      <c r="AO35198" s="104"/>
      <c r="AP35198" s="104"/>
    </row>
    <row r="35199" spans="21:42" ht="15" customHeight="1" x14ac:dyDescent="0.25">
      <c r="U35199" s="104"/>
      <c r="AB35199" s="104"/>
      <c r="AC35199" s="104"/>
      <c r="AF35199" s="104"/>
      <c r="AG35199" s="104"/>
      <c r="AK35199" s="104"/>
      <c r="AL35199" s="104"/>
      <c r="AO35199" s="104"/>
      <c r="AP35199" s="104"/>
    </row>
    <row r="35200" spans="21:42" ht="15" customHeight="1" x14ac:dyDescent="0.25">
      <c r="U35200" s="104"/>
      <c r="AB35200" s="104"/>
      <c r="AC35200" s="104"/>
      <c r="AF35200" s="104"/>
      <c r="AG35200" s="104"/>
      <c r="AK35200" s="104"/>
      <c r="AL35200" s="104"/>
      <c r="AO35200" s="104"/>
      <c r="AP35200" s="104"/>
    </row>
    <row r="35201" spans="21:42" ht="15" customHeight="1" x14ac:dyDescent="0.25">
      <c r="U35201" s="104"/>
      <c r="AB35201" s="104"/>
      <c r="AC35201" s="104"/>
      <c r="AF35201" s="104"/>
      <c r="AG35201" s="104"/>
      <c r="AK35201" s="104"/>
      <c r="AL35201" s="104"/>
      <c r="AO35201" s="104"/>
      <c r="AP35201" s="104"/>
    </row>
    <row r="35202" spans="21:42" ht="15" customHeight="1" x14ac:dyDescent="0.25">
      <c r="U35202" s="104"/>
      <c r="AB35202" s="104"/>
      <c r="AC35202" s="104"/>
      <c r="AF35202" s="104"/>
      <c r="AG35202" s="104"/>
      <c r="AK35202" s="104"/>
      <c r="AL35202" s="104"/>
      <c r="AO35202" s="104"/>
      <c r="AP35202" s="104"/>
    </row>
    <row r="35203" spans="21:42" ht="15" customHeight="1" x14ac:dyDescent="0.25">
      <c r="U35203" s="104"/>
      <c r="AB35203" s="104"/>
      <c r="AC35203" s="104"/>
      <c r="AF35203" s="104"/>
      <c r="AG35203" s="104"/>
      <c r="AK35203" s="104"/>
      <c r="AL35203" s="104"/>
      <c r="AO35203" s="104"/>
      <c r="AP35203" s="104"/>
    </row>
    <row r="35204" spans="21:42" ht="15" customHeight="1" x14ac:dyDescent="0.25">
      <c r="U35204" s="104"/>
      <c r="AB35204" s="104"/>
      <c r="AC35204" s="104"/>
      <c r="AF35204" s="104"/>
      <c r="AG35204" s="104"/>
      <c r="AK35204" s="104"/>
      <c r="AL35204" s="104"/>
      <c r="AO35204" s="104"/>
      <c r="AP35204" s="104"/>
    </row>
    <row r="35205" spans="21:42" ht="15" customHeight="1" x14ac:dyDescent="0.25">
      <c r="U35205" s="104"/>
      <c r="AB35205" s="104"/>
      <c r="AC35205" s="104"/>
      <c r="AF35205" s="104"/>
      <c r="AG35205" s="104"/>
      <c r="AK35205" s="104"/>
      <c r="AL35205" s="104"/>
      <c r="AO35205" s="104"/>
      <c r="AP35205" s="104"/>
    </row>
    <row r="35206" spans="21:42" ht="15" customHeight="1" x14ac:dyDescent="0.25">
      <c r="U35206" s="104"/>
      <c r="AB35206" s="104"/>
      <c r="AC35206" s="104"/>
      <c r="AF35206" s="104"/>
      <c r="AG35206" s="104"/>
      <c r="AK35206" s="104"/>
      <c r="AL35206" s="104"/>
      <c r="AO35206" s="104"/>
      <c r="AP35206" s="104"/>
    </row>
    <row r="35207" spans="21:42" ht="15" customHeight="1" x14ac:dyDescent="0.25">
      <c r="U35207" s="104"/>
      <c r="AB35207" s="104"/>
      <c r="AC35207" s="104"/>
      <c r="AF35207" s="104"/>
      <c r="AG35207" s="104"/>
      <c r="AK35207" s="104"/>
      <c r="AL35207" s="104"/>
      <c r="AO35207" s="104"/>
      <c r="AP35207" s="104"/>
    </row>
    <row r="35208" spans="21:42" ht="15" customHeight="1" x14ac:dyDescent="0.25">
      <c r="U35208" s="104"/>
      <c r="AB35208" s="104"/>
      <c r="AC35208" s="104"/>
      <c r="AF35208" s="104"/>
      <c r="AG35208" s="104"/>
      <c r="AK35208" s="104"/>
      <c r="AL35208" s="104"/>
      <c r="AO35208" s="104"/>
      <c r="AP35208" s="104"/>
    </row>
    <row r="35209" spans="21:42" ht="15" customHeight="1" x14ac:dyDescent="0.25">
      <c r="U35209" s="104"/>
      <c r="AB35209" s="104"/>
      <c r="AC35209" s="104"/>
      <c r="AF35209" s="104"/>
      <c r="AG35209" s="104"/>
      <c r="AK35209" s="104"/>
      <c r="AL35209" s="104"/>
      <c r="AO35209" s="104"/>
      <c r="AP35209" s="104"/>
    </row>
    <row r="35210" spans="21:42" ht="15" customHeight="1" x14ac:dyDescent="0.25">
      <c r="U35210" s="104"/>
      <c r="AB35210" s="104"/>
      <c r="AC35210" s="104"/>
      <c r="AF35210" s="104"/>
      <c r="AG35210" s="104"/>
      <c r="AK35210" s="104"/>
      <c r="AL35210" s="104"/>
      <c r="AO35210" s="104"/>
      <c r="AP35210" s="104"/>
    </row>
    <row r="35211" spans="21:42" ht="15" customHeight="1" x14ac:dyDescent="0.25">
      <c r="U35211" s="104"/>
      <c r="AB35211" s="104"/>
      <c r="AC35211" s="104"/>
      <c r="AF35211" s="104"/>
      <c r="AG35211" s="104"/>
      <c r="AK35211" s="104"/>
      <c r="AL35211" s="104"/>
      <c r="AO35211" s="104"/>
      <c r="AP35211" s="104"/>
    </row>
    <row r="35212" spans="21:42" ht="15" customHeight="1" x14ac:dyDescent="0.25">
      <c r="U35212" s="104"/>
      <c r="AB35212" s="104"/>
      <c r="AC35212" s="104"/>
      <c r="AF35212" s="104"/>
      <c r="AG35212" s="104"/>
      <c r="AK35212" s="104"/>
      <c r="AL35212" s="104"/>
      <c r="AO35212" s="104"/>
      <c r="AP35212" s="104"/>
    </row>
    <row r="35213" spans="21:42" ht="15" customHeight="1" x14ac:dyDescent="0.25">
      <c r="U35213" s="104"/>
      <c r="AB35213" s="104"/>
      <c r="AC35213" s="104"/>
      <c r="AF35213" s="104"/>
      <c r="AG35213" s="104"/>
      <c r="AK35213" s="104"/>
      <c r="AL35213" s="104"/>
      <c r="AO35213" s="104"/>
      <c r="AP35213" s="104"/>
    </row>
    <row r="35214" spans="21:42" ht="15" customHeight="1" x14ac:dyDescent="0.25">
      <c r="U35214" s="104"/>
      <c r="AB35214" s="104"/>
      <c r="AC35214" s="104"/>
      <c r="AF35214" s="104"/>
      <c r="AG35214" s="104"/>
      <c r="AK35214" s="104"/>
      <c r="AL35214" s="104"/>
      <c r="AO35214" s="104"/>
      <c r="AP35214" s="104"/>
    </row>
    <row r="35215" spans="21:42" ht="15" customHeight="1" x14ac:dyDescent="0.25">
      <c r="U35215" s="104"/>
      <c r="AB35215" s="104"/>
      <c r="AC35215" s="104"/>
      <c r="AF35215" s="104"/>
      <c r="AG35215" s="104"/>
      <c r="AK35215" s="104"/>
      <c r="AL35215" s="104"/>
      <c r="AO35215" s="104"/>
      <c r="AP35215" s="104"/>
    </row>
    <row r="35216" spans="21:42" ht="15" customHeight="1" x14ac:dyDescent="0.25">
      <c r="U35216" s="104"/>
      <c r="AB35216" s="104"/>
      <c r="AC35216" s="104"/>
      <c r="AF35216" s="104"/>
      <c r="AG35216" s="104"/>
      <c r="AK35216" s="104"/>
      <c r="AL35216" s="104"/>
      <c r="AO35216" s="104"/>
      <c r="AP35216" s="104"/>
    </row>
    <row r="35217" spans="21:42" ht="15" customHeight="1" x14ac:dyDescent="0.25">
      <c r="U35217" s="104"/>
      <c r="AB35217" s="104"/>
      <c r="AC35217" s="104"/>
      <c r="AF35217" s="104"/>
      <c r="AG35217" s="104"/>
      <c r="AK35217" s="104"/>
      <c r="AL35217" s="104"/>
      <c r="AO35217" s="104"/>
      <c r="AP35217" s="104"/>
    </row>
    <row r="35218" spans="21:42" ht="15" customHeight="1" x14ac:dyDescent="0.25">
      <c r="U35218" s="104"/>
      <c r="AB35218" s="104"/>
      <c r="AC35218" s="104"/>
      <c r="AF35218" s="104"/>
      <c r="AG35218" s="104"/>
      <c r="AK35218" s="104"/>
      <c r="AL35218" s="104"/>
      <c r="AO35218" s="104"/>
      <c r="AP35218" s="104"/>
    </row>
    <row r="35219" spans="21:42" ht="15" customHeight="1" x14ac:dyDescent="0.25">
      <c r="U35219" s="104"/>
      <c r="AB35219" s="104"/>
      <c r="AC35219" s="104"/>
      <c r="AF35219" s="104"/>
      <c r="AG35219" s="104"/>
      <c r="AK35219" s="104"/>
      <c r="AL35219" s="104"/>
      <c r="AO35219" s="104"/>
      <c r="AP35219" s="104"/>
    </row>
    <row r="35220" spans="21:42" ht="15" customHeight="1" x14ac:dyDescent="0.25">
      <c r="U35220" s="104"/>
      <c r="AB35220" s="104"/>
      <c r="AC35220" s="104"/>
      <c r="AF35220" s="104"/>
      <c r="AG35220" s="104"/>
      <c r="AK35220" s="104"/>
      <c r="AL35220" s="104"/>
      <c r="AO35220" s="104"/>
      <c r="AP35220" s="104"/>
    </row>
    <row r="35221" spans="21:42" ht="15" customHeight="1" x14ac:dyDescent="0.25">
      <c r="U35221" s="104"/>
      <c r="AB35221" s="104"/>
      <c r="AC35221" s="104"/>
      <c r="AF35221" s="104"/>
      <c r="AG35221" s="104"/>
      <c r="AK35221" s="104"/>
      <c r="AL35221" s="104"/>
      <c r="AO35221" s="104"/>
      <c r="AP35221" s="104"/>
    </row>
    <row r="35222" spans="21:42" ht="15" customHeight="1" x14ac:dyDescent="0.25">
      <c r="U35222" s="104"/>
      <c r="AB35222" s="104"/>
      <c r="AC35222" s="104"/>
      <c r="AF35222" s="104"/>
      <c r="AG35222" s="104"/>
      <c r="AK35222" s="104"/>
      <c r="AL35222" s="104"/>
      <c r="AO35222" s="104"/>
      <c r="AP35222" s="104"/>
    </row>
    <row r="35223" spans="21:42" ht="15" customHeight="1" x14ac:dyDescent="0.25">
      <c r="U35223" s="104"/>
      <c r="AB35223" s="104"/>
      <c r="AC35223" s="104"/>
      <c r="AF35223" s="104"/>
      <c r="AG35223" s="104"/>
      <c r="AK35223" s="104"/>
      <c r="AL35223" s="104"/>
      <c r="AO35223" s="104"/>
      <c r="AP35223" s="104"/>
    </row>
    <row r="35224" spans="21:42" ht="15" customHeight="1" x14ac:dyDescent="0.25">
      <c r="U35224" s="104"/>
      <c r="AB35224" s="104"/>
      <c r="AC35224" s="104"/>
      <c r="AF35224" s="104"/>
      <c r="AG35224" s="104"/>
      <c r="AK35224" s="104"/>
      <c r="AL35224" s="104"/>
      <c r="AO35224" s="104"/>
      <c r="AP35224" s="104"/>
    </row>
    <row r="35225" spans="21:42" ht="15" customHeight="1" x14ac:dyDescent="0.25">
      <c r="U35225" s="104"/>
      <c r="AB35225" s="104"/>
      <c r="AC35225" s="104"/>
      <c r="AF35225" s="104"/>
      <c r="AG35225" s="104"/>
      <c r="AK35225" s="104"/>
      <c r="AL35225" s="104"/>
      <c r="AO35225" s="104"/>
      <c r="AP35225" s="104"/>
    </row>
    <row r="35226" spans="21:42" ht="15" customHeight="1" x14ac:dyDescent="0.25">
      <c r="U35226" s="104"/>
      <c r="AB35226" s="104"/>
      <c r="AC35226" s="104"/>
      <c r="AF35226" s="104"/>
      <c r="AG35226" s="104"/>
      <c r="AK35226" s="104"/>
      <c r="AL35226" s="104"/>
      <c r="AO35226" s="104"/>
      <c r="AP35226" s="104"/>
    </row>
    <row r="35227" spans="21:42" ht="15" customHeight="1" x14ac:dyDescent="0.25">
      <c r="U35227" s="104"/>
      <c r="AB35227" s="104"/>
      <c r="AC35227" s="104"/>
      <c r="AF35227" s="104"/>
      <c r="AG35227" s="104"/>
      <c r="AK35227" s="104"/>
      <c r="AL35227" s="104"/>
      <c r="AO35227" s="104"/>
      <c r="AP35227" s="104"/>
    </row>
    <row r="35228" spans="21:42" ht="15" customHeight="1" x14ac:dyDescent="0.25">
      <c r="U35228" s="104"/>
      <c r="AB35228" s="104"/>
      <c r="AC35228" s="104"/>
      <c r="AF35228" s="104"/>
      <c r="AG35228" s="104"/>
      <c r="AK35228" s="104"/>
      <c r="AL35228" s="104"/>
      <c r="AO35228" s="104"/>
      <c r="AP35228" s="104"/>
    </row>
    <row r="35229" spans="21:42" ht="15" customHeight="1" x14ac:dyDescent="0.25">
      <c r="U35229" s="104"/>
      <c r="AB35229" s="104"/>
      <c r="AC35229" s="104"/>
      <c r="AF35229" s="104"/>
      <c r="AG35229" s="104"/>
      <c r="AK35229" s="104"/>
      <c r="AL35229" s="104"/>
      <c r="AO35229" s="104"/>
      <c r="AP35229" s="104"/>
    </row>
    <row r="35230" spans="21:42" ht="15" customHeight="1" x14ac:dyDescent="0.25">
      <c r="U35230" s="104"/>
      <c r="AB35230" s="104"/>
      <c r="AC35230" s="104"/>
      <c r="AF35230" s="104"/>
      <c r="AG35230" s="104"/>
      <c r="AK35230" s="104"/>
      <c r="AL35230" s="104"/>
      <c r="AO35230" s="104"/>
      <c r="AP35230" s="104"/>
    </row>
    <row r="35231" spans="21:42" ht="15" customHeight="1" x14ac:dyDescent="0.25">
      <c r="U35231" s="104"/>
      <c r="AB35231" s="104"/>
      <c r="AC35231" s="104"/>
      <c r="AF35231" s="104"/>
      <c r="AG35231" s="104"/>
      <c r="AK35231" s="104"/>
      <c r="AL35231" s="104"/>
      <c r="AO35231" s="104"/>
      <c r="AP35231" s="104"/>
    </row>
    <row r="35232" spans="21:42" ht="15" customHeight="1" x14ac:dyDescent="0.25">
      <c r="U35232" s="104"/>
      <c r="AB35232" s="104"/>
      <c r="AC35232" s="104"/>
      <c r="AF35232" s="104"/>
      <c r="AG35232" s="104"/>
      <c r="AK35232" s="104"/>
      <c r="AL35232" s="104"/>
      <c r="AO35232" s="104"/>
      <c r="AP35232" s="104"/>
    </row>
    <row r="35233" spans="21:42" ht="15" customHeight="1" x14ac:dyDescent="0.25">
      <c r="U35233" s="104"/>
      <c r="AB35233" s="104"/>
      <c r="AC35233" s="104"/>
      <c r="AF35233" s="104"/>
      <c r="AG35233" s="104"/>
      <c r="AK35233" s="104"/>
      <c r="AL35233" s="104"/>
      <c r="AO35233" s="104"/>
      <c r="AP35233" s="104"/>
    </row>
    <row r="35234" spans="21:42" ht="15" customHeight="1" x14ac:dyDescent="0.25">
      <c r="U35234" s="104"/>
      <c r="AB35234" s="104"/>
      <c r="AC35234" s="104"/>
      <c r="AF35234" s="104"/>
      <c r="AG35234" s="104"/>
      <c r="AK35234" s="104"/>
      <c r="AL35234" s="104"/>
      <c r="AO35234" s="104"/>
      <c r="AP35234" s="104"/>
    </row>
    <row r="35235" spans="21:42" ht="15" customHeight="1" x14ac:dyDescent="0.25">
      <c r="U35235" s="104"/>
      <c r="AB35235" s="104"/>
      <c r="AC35235" s="104"/>
      <c r="AF35235" s="104"/>
      <c r="AG35235" s="104"/>
      <c r="AK35235" s="104"/>
      <c r="AL35235" s="104"/>
      <c r="AO35235" s="104"/>
      <c r="AP35235" s="104"/>
    </row>
    <row r="35236" spans="21:42" ht="15" customHeight="1" x14ac:dyDescent="0.25">
      <c r="U35236" s="104"/>
      <c r="AB35236" s="104"/>
      <c r="AC35236" s="104"/>
      <c r="AF35236" s="104"/>
      <c r="AG35236" s="104"/>
      <c r="AK35236" s="104"/>
      <c r="AL35236" s="104"/>
      <c r="AO35236" s="104"/>
      <c r="AP35236" s="104"/>
    </row>
    <row r="35237" spans="21:42" ht="15" customHeight="1" x14ac:dyDescent="0.25">
      <c r="U35237" s="104"/>
      <c r="AB35237" s="104"/>
      <c r="AC35237" s="104"/>
      <c r="AF35237" s="104"/>
      <c r="AG35237" s="104"/>
      <c r="AK35237" s="104"/>
      <c r="AL35237" s="104"/>
      <c r="AO35237" s="104"/>
      <c r="AP35237" s="104"/>
    </row>
    <row r="35238" spans="21:42" ht="15" customHeight="1" x14ac:dyDescent="0.25">
      <c r="U35238" s="104"/>
      <c r="AB35238" s="104"/>
      <c r="AC35238" s="104"/>
      <c r="AF35238" s="104"/>
      <c r="AG35238" s="104"/>
      <c r="AK35238" s="104"/>
      <c r="AL35238" s="104"/>
      <c r="AO35238" s="104"/>
      <c r="AP35238" s="104"/>
    </row>
    <row r="35239" spans="21:42" ht="15" customHeight="1" x14ac:dyDescent="0.25">
      <c r="U35239" s="104"/>
      <c r="AB35239" s="104"/>
      <c r="AC35239" s="104"/>
      <c r="AF35239" s="104"/>
      <c r="AG35239" s="104"/>
      <c r="AK35239" s="104"/>
      <c r="AL35239" s="104"/>
      <c r="AO35239" s="104"/>
      <c r="AP35239" s="104"/>
    </row>
    <row r="35240" spans="21:42" ht="15" customHeight="1" x14ac:dyDescent="0.25">
      <c r="U35240" s="104"/>
      <c r="AB35240" s="104"/>
      <c r="AC35240" s="104"/>
      <c r="AF35240" s="104"/>
      <c r="AG35240" s="104"/>
      <c r="AK35240" s="104"/>
      <c r="AL35240" s="104"/>
      <c r="AO35240" s="104"/>
      <c r="AP35240" s="104"/>
    </row>
    <row r="35241" spans="21:42" ht="15" customHeight="1" x14ac:dyDescent="0.25">
      <c r="U35241" s="104"/>
      <c r="AB35241" s="104"/>
      <c r="AC35241" s="104"/>
      <c r="AF35241" s="104"/>
      <c r="AG35241" s="104"/>
      <c r="AK35241" s="104"/>
      <c r="AL35241" s="104"/>
      <c r="AO35241" s="104"/>
      <c r="AP35241" s="104"/>
    </row>
    <row r="35242" spans="21:42" ht="15" customHeight="1" x14ac:dyDescent="0.25">
      <c r="U35242" s="104"/>
      <c r="AB35242" s="104"/>
      <c r="AC35242" s="104"/>
      <c r="AF35242" s="104"/>
      <c r="AG35242" s="104"/>
      <c r="AK35242" s="104"/>
      <c r="AL35242" s="104"/>
      <c r="AO35242" s="104"/>
      <c r="AP35242" s="104"/>
    </row>
    <row r="35243" spans="21:42" ht="15" customHeight="1" x14ac:dyDescent="0.25">
      <c r="U35243" s="104"/>
      <c r="AB35243" s="104"/>
      <c r="AC35243" s="104"/>
      <c r="AF35243" s="104"/>
      <c r="AG35243" s="104"/>
      <c r="AK35243" s="104"/>
      <c r="AL35243" s="104"/>
      <c r="AO35243" s="104"/>
      <c r="AP35243" s="104"/>
    </row>
    <row r="35244" spans="21:42" ht="15" customHeight="1" x14ac:dyDescent="0.25">
      <c r="U35244" s="104"/>
      <c r="AB35244" s="104"/>
      <c r="AC35244" s="104"/>
      <c r="AF35244" s="104"/>
      <c r="AG35244" s="104"/>
      <c r="AK35244" s="104"/>
      <c r="AL35244" s="104"/>
      <c r="AO35244" s="104"/>
      <c r="AP35244" s="104"/>
    </row>
    <row r="35245" spans="21:42" ht="15" customHeight="1" x14ac:dyDescent="0.25">
      <c r="U35245" s="104"/>
      <c r="AB35245" s="104"/>
      <c r="AC35245" s="104"/>
      <c r="AF35245" s="104"/>
      <c r="AG35245" s="104"/>
      <c r="AK35245" s="104"/>
      <c r="AL35245" s="104"/>
      <c r="AO35245" s="104"/>
      <c r="AP35245" s="104"/>
    </row>
    <row r="35246" spans="21:42" ht="15" customHeight="1" x14ac:dyDescent="0.25">
      <c r="U35246" s="104"/>
      <c r="AB35246" s="104"/>
      <c r="AC35246" s="104"/>
      <c r="AF35246" s="104"/>
      <c r="AG35246" s="104"/>
      <c r="AK35246" s="104"/>
      <c r="AL35246" s="104"/>
      <c r="AO35246" s="104"/>
      <c r="AP35246" s="104"/>
    </row>
    <row r="35247" spans="21:42" ht="15" customHeight="1" x14ac:dyDescent="0.25">
      <c r="U35247" s="104"/>
      <c r="AB35247" s="104"/>
      <c r="AC35247" s="104"/>
      <c r="AF35247" s="104"/>
      <c r="AG35247" s="104"/>
      <c r="AK35247" s="104"/>
      <c r="AL35247" s="104"/>
      <c r="AO35247" s="104"/>
      <c r="AP35247" s="104"/>
    </row>
    <row r="35248" spans="21:42" ht="15" customHeight="1" x14ac:dyDescent="0.25">
      <c r="U35248" s="104"/>
      <c r="AB35248" s="104"/>
      <c r="AC35248" s="104"/>
      <c r="AF35248" s="104"/>
      <c r="AG35248" s="104"/>
      <c r="AK35248" s="104"/>
      <c r="AL35248" s="104"/>
      <c r="AO35248" s="104"/>
      <c r="AP35248" s="104"/>
    </row>
    <row r="35249" spans="21:42" ht="15" customHeight="1" x14ac:dyDescent="0.25">
      <c r="U35249" s="104"/>
      <c r="AB35249" s="104"/>
      <c r="AC35249" s="104"/>
      <c r="AF35249" s="104"/>
      <c r="AG35249" s="104"/>
      <c r="AK35249" s="104"/>
      <c r="AL35249" s="104"/>
      <c r="AO35249" s="104"/>
      <c r="AP35249" s="104"/>
    </row>
    <row r="35250" spans="21:42" ht="15" customHeight="1" x14ac:dyDescent="0.25">
      <c r="U35250" s="104"/>
      <c r="AB35250" s="104"/>
      <c r="AC35250" s="104"/>
      <c r="AF35250" s="104"/>
      <c r="AG35250" s="104"/>
      <c r="AK35250" s="104"/>
      <c r="AL35250" s="104"/>
      <c r="AO35250" s="104"/>
      <c r="AP35250" s="104"/>
    </row>
    <row r="35251" spans="21:42" ht="15" customHeight="1" x14ac:dyDescent="0.25">
      <c r="U35251" s="104"/>
      <c r="AB35251" s="104"/>
      <c r="AC35251" s="104"/>
      <c r="AF35251" s="104"/>
      <c r="AG35251" s="104"/>
      <c r="AK35251" s="104"/>
      <c r="AL35251" s="104"/>
      <c r="AO35251" s="104"/>
      <c r="AP35251" s="104"/>
    </row>
    <row r="35252" spans="21:42" ht="15" customHeight="1" x14ac:dyDescent="0.25">
      <c r="U35252" s="104"/>
      <c r="AB35252" s="104"/>
      <c r="AC35252" s="104"/>
      <c r="AF35252" s="104"/>
      <c r="AG35252" s="104"/>
      <c r="AK35252" s="104"/>
      <c r="AL35252" s="104"/>
      <c r="AO35252" s="104"/>
      <c r="AP35252" s="104"/>
    </row>
    <row r="35253" spans="21:42" ht="15" customHeight="1" x14ac:dyDescent="0.25">
      <c r="U35253" s="104"/>
      <c r="AB35253" s="104"/>
      <c r="AC35253" s="104"/>
      <c r="AF35253" s="104"/>
      <c r="AG35253" s="104"/>
      <c r="AK35253" s="104"/>
      <c r="AL35253" s="104"/>
      <c r="AO35253" s="104"/>
      <c r="AP35253" s="104"/>
    </row>
    <row r="35254" spans="21:42" ht="15" customHeight="1" x14ac:dyDescent="0.25">
      <c r="U35254" s="104"/>
      <c r="AB35254" s="104"/>
      <c r="AC35254" s="104"/>
      <c r="AF35254" s="104"/>
      <c r="AG35254" s="104"/>
      <c r="AK35254" s="104"/>
      <c r="AL35254" s="104"/>
      <c r="AO35254" s="104"/>
      <c r="AP35254" s="104"/>
    </row>
    <row r="35255" spans="21:42" ht="15" customHeight="1" x14ac:dyDescent="0.25">
      <c r="U35255" s="104"/>
      <c r="AB35255" s="104"/>
      <c r="AC35255" s="104"/>
      <c r="AF35255" s="104"/>
      <c r="AG35255" s="104"/>
      <c r="AK35255" s="104"/>
      <c r="AL35255" s="104"/>
      <c r="AO35255" s="104"/>
      <c r="AP35255" s="104"/>
    </row>
    <row r="35256" spans="21:42" ht="15" customHeight="1" x14ac:dyDescent="0.25">
      <c r="U35256" s="104"/>
      <c r="AB35256" s="104"/>
      <c r="AC35256" s="104"/>
      <c r="AF35256" s="104"/>
      <c r="AG35256" s="104"/>
      <c r="AK35256" s="104"/>
      <c r="AL35256" s="104"/>
      <c r="AO35256" s="104"/>
      <c r="AP35256" s="104"/>
    </row>
    <row r="35257" spans="21:42" ht="15" customHeight="1" x14ac:dyDescent="0.25">
      <c r="U35257" s="104"/>
      <c r="AB35257" s="104"/>
      <c r="AC35257" s="104"/>
      <c r="AF35257" s="104"/>
      <c r="AG35257" s="104"/>
      <c r="AK35257" s="104"/>
      <c r="AL35257" s="104"/>
      <c r="AO35257" s="104"/>
      <c r="AP35257" s="104"/>
    </row>
    <row r="35258" spans="21:42" ht="15" customHeight="1" x14ac:dyDescent="0.25">
      <c r="U35258" s="104"/>
      <c r="AB35258" s="104"/>
      <c r="AC35258" s="104"/>
      <c r="AF35258" s="104"/>
      <c r="AG35258" s="104"/>
      <c r="AK35258" s="104"/>
      <c r="AL35258" s="104"/>
      <c r="AO35258" s="104"/>
      <c r="AP35258" s="104"/>
    </row>
    <row r="35259" spans="21:42" ht="15" customHeight="1" x14ac:dyDescent="0.25">
      <c r="U35259" s="104"/>
      <c r="AB35259" s="104"/>
      <c r="AC35259" s="104"/>
      <c r="AF35259" s="104"/>
      <c r="AG35259" s="104"/>
      <c r="AK35259" s="104"/>
      <c r="AL35259" s="104"/>
      <c r="AO35259" s="104"/>
      <c r="AP35259" s="104"/>
    </row>
    <row r="35260" spans="21:42" ht="15" customHeight="1" x14ac:dyDescent="0.25">
      <c r="U35260" s="104"/>
      <c r="AB35260" s="104"/>
      <c r="AC35260" s="104"/>
      <c r="AF35260" s="104"/>
      <c r="AG35260" s="104"/>
      <c r="AK35260" s="104"/>
      <c r="AL35260" s="104"/>
      <c r="AO35260" s="104"/>
      <c r="AP35260" s="104"/>
    </row>
    <row r="35261" spans="21:42" ht="15" customHeight="1" x14ac:dyDescent="0.25">
      <c r="U35261" s="104"/>
      <c r="AB35261" s="104"/>
      <c r="AC35261" s="104"/>
      <c r="AF35261" s="104"/>
      <c r="AG35261" s="104"/>
      <c r="AK35261" s="104"/>
      <c r="AL35261" s="104"/>
      <c r="AO35261" s="104"/>
      <c r="AP35261" s="104"/>
    </row>
    <row r="35262" spans="21:42" ht="15" customHeight="1" x14ac:dyDescent="0.25">
      <c r="U35262" s="104"/>
      <c r="AB35262" s="104"/>
      <c r="AC35262" s="104"/>
      <c r="AF35262" s="104"/>
      <c r="AG35262" s="104"/>
      <c r="AK35262" s="104"/>
      <c r="AL35262" s="104"/>
      <c r="AO35262" s="104"/>
      <c r="AP35262" s="104"/>
    </row>
    <row r="35263" spans="21:42" ht="15" customHeight="1" x14ac:dyDescent="0.25">
      <c r="U35263" s="104"/>
      <c r="AB35263" s="104"/>
      <c r="AC35263" s="104"/>
      <c r="AF35263" s="104"/>
      <c r="AG35263" s="104"/>
      <c r="AK35263" s="104"/>
      <c r="AL35263" s="104"/>
      <c r="AO35263" s="104"/>
      <c r="AP35263" s="104"/>
    </row>
    <row r="35264" spans="21:42" ht="15" customHeight="1" x14ac:dyDescent="0.25">
      <c r="U35264" s="104"/>
      <c r="AB35264" s="104"/>
      <c r="AC35264" s="104"/>
      <c r="AF35264" s="104"/>
      <c r="AG35264" s="104"/>
      <c r="AK35264" s="104"/>
      <c r="AL35264" s="104"/>
      <c r="AO35264" s="104"/>
      <c r="AP35264" s="104"/>
    </row>
    <row r="35265" spans="21:42" ht="15" customHeight="1" x14ac:dyDescent="0.25">
      <c r="U35265" s="104"/>
      <c r="AB35265" s="104"/>
      <c r="AC35265" s="104"/>
      <c r="AF35265" s="104"/>
      <c r="AG35265" s="104"/>
      <c r="AK35265" s="104"/>
      <c r="AL35265" s="104"/>
      <c r="AO35265" s="104"/>
      <c r="AP35265" s="104"/>
    </row>
    <row r="35266" spans="21:42" ht="15" customHeight="1" x14ac:dyDescent="0.25">
      <c r="U35266" s="104"/>
      <c r="AB35266" s="104"/>
      <c r="AC35266" s="104"/>
      <c r="AF35266" s="104"/>
      <c r="AG35266" s="104"/>
      <c r="AK35266" s="104"/>
      <c r="AL35266" s="104"/>
      <c r="AO35266" s="104"/>
      <c r="AP35266" s="104"/>
    </row>
    <row r="35267" spans="21:42" ht="15" customHeight="1" x14ac:dyDescent="0.25">
      <c r="U35267" s="104"/>
      <c r="AB35267" s="104"/>
      <c r="AC35267" s="104"/>
      <c r="AF35267" s="104"/>
      <c r="AG35267" s="104"/>
      <c r="AK35267" s="104"/>
      <c r="AL35267" s="104"/>
      <c r="AO35267" s="104"/>
      <c r="AP35267" s="104"/>
    </row>
    <row r="35268" spans="21:42" ht="15" customHeight="1" x14ac:dyDescent="0.25">
      <c r="U35268" s="104"/>
      <c r="AB35268" s="104"/>
      <c r="AC35268" s="104"/>
      <c r="AF35268" s="104"/>
      <c r="AG35268" s="104"/>
      <c r="AK35268" s="104"/>
      <c r="AL35268" s="104"/>
      <c r="AO35268" s="104"/>
      <c r="AP35268" s="104"/>
    </row>
    <row r="35269" spans="21:42" ht="15" customHeight="1" x14ac:dyDescent="0.25">
      <c r="U35269" s="104"/>
      <c r="AB35269" s="104"/>
      <c r="AC35269" s="104"/>
      <c r="AF35269" s="104"/>
      <c r="AG35269" s="104"/>
      <c r="AK35269" s="104"/>
      <c r="AL35269" s="104"/>
      <c r="AO35269" s="104"/>
      <c r="AP35269" s="104"/>
    </row>
    <row r="35270" spans="21:42" ht="15" customHeight="1" x14ac:dyDescent="0.25">
      <c r="U35270" s="104"/>
      <c r="AB35270" s="104"/>
      <c r="AC35270" s="104"/>
      <c r="AF35270" s="104"/>
      <c r="AG35270" s="104"/>
      <c r="AK35270" s="104"/>
      <c r="AL35270" s="104"/>
      <c r="AO35270" s="104"/>
      <c r="AP35270" s="104"/>
    </row>
    <row r="35271" spans="21:42" ht="15" customHeight="1" x14ac:dyDescent="0.25">
      <c r="U35271" s="104"/>
      <c r="AB35271" s="104"/>
      <c r="AC35271" s="104"/>
      <c r="AF35271" s="104"/>
      <c r="AG35271" s="104"/>
      <c r="AK35271" s="104"/>
      <c r="AL35271" s="104"/>
      <c r="AO35271" s="104"/>
      <c r="AP35271" s="104"/>
    </row>
    <row r="35272" spans="21:42" ht="15" customHeight="1" x14ac:dyDescent="0.25">
      <c r="U35272" s="104"/>
      <c r="AB35272" s="104"/>
      <c r="AC35272" s="104"/>
      <c r="AF35272" s="104"/>
      <c r="AG35272" s="104"/>
      <c r="AK35272" s="104"/>
      <c r="AL35272" s="104"/>
      <c r="AO35272" s="104"/>
      <c r="AP35272" s="104"/>
    </row>
    <row r="35273" spans="21:42" ht="15" customHeight="1" x14ac:dyDescent="0.25">
      <c r="U35273" s="104"/>
      <c r="AB35273" s="104"/>
      <c r="AC35273" s="104"/>
      <c r="AF35273" s="104"/>
      <c r="AG35273" s="104"/>
      <c r="AK35273" s="104"/>
      <c r="AL35273" s="104"/>
      <c r="AO35273" s="104"/>
      <c r="AP35273" s="104"/>
    </row>
    <row r="35274" spans="21:42" ht="15" customHeight="1" x14ac:dyDescent="0.25">
      <c r="U35274" s="104"/>
      <c r="AB35274" s="104"/>
      <c r="AC35274" s="104"/>
      <c r="AF35274" s="104"/>
      <c r="AG35274" s="104"/>
      <c r="AK35274" s="104"/>
      <c r="AL35274" s="104"/>
      <c r="AO35274" s="104"/>
      <c r="AP35274" s="104"/>
    </row>
    <row r="35275" spans="21:42" ht="15" customHeight="1" x14ac:dyDescent="0.25">
      <c r="U35275" s="104"/>
      <c r="AB35275" s="104"/>
      <c r="AC35275" s="104"/>
      <c r="AF35275" s="104"/>
      <c r="AG35275" s="104"/>
      <c r="AK35275" s="104"/>
      <c r="AL35275" s="104"/>
      <c r="AO35275" s="104"/>
      <c r="AP35275" s="104"/>
    </row>
    <row r="35276" spans="21:42" ht="15" customHeight="1" x14ac:dyDescent="0.25">
      <c r="U35276" s="104"/>
      <c r="AB35276" s="104"/>
      <c r="AC35276" s="104"/>
      <c r="AF35276" s="104"/>
      <c r="AG35276" s="104"/>
      <c r="AK35276" s="104"/>
      <c r="AL35276" s="104"/>
      <c r="AO35276" s="104"/>
      <c r="AP35276" s="104"/>
    </row>
    <row r="35277" spans="21:42" ht="15" customHeight="1" x14ac:dyDescent="0.25">
      <c r="U35277" s="104"/>
      <c r="AB35277" s="104"/>
      <c r="AC35277" s="104"/>
      <c r="AF35277" s="104"/>
      <c r="AG35277" s="104"/>
      <c r="AK35277" s="104"/>
      <c r="AL35277" s="104"/>
      <c r="AO35277" s="104"/>
      <c r="AP35277" s="104"/>
    </row>
    <row r="35278" spans="21:42" ht="15" customHeight="1" x14ac:dyDescent="0.25">
      <c r="U35278" s="104"/>
      <c r="AB35278" s="104"/>
      <c r="AC35278" s="104"/>
      <c r="AF35278" s="104"/>
      <c r="AG35278" s="104"/>
      <c r="AK35278" s="104"/>
      <c r="AL35278" s="104"/>
      <c r="AO35278" s="104"/>
      <c r="AP35278" s="104"/>
    </row>
    <row r="35279" spans="21:42" ht="15" customHeight="1" x14ac:dyDescent="0.25">
      <c r="U35279" s="104"/>
      <c r="AB35279" s="104"/>
      <c r="AC35279" s="104"/>
      <c r="AF35279" s="104"/>
      <c r="AG35279" s="104"/>
      <c r="AK35279" s="104"/>
      <c r="AL35279" s="104"/>
      <c r="AO35279" s="104"/>
      <c r="AP35279" s="104"/>
    </row>
    <row r="35280" spans="21:42" ht="15" customHeight="1" x14ac:dyDescent="0.25">
      <c r="U35280" s="104"/>
      <c r="AB35280" s="104"/>
      <c r="AC35280" s="104"/>
      <c r="AF35280" s="104"/>
      <c r="AG35280" s="104"/>
      <c r="AK35280" s="104"/>
      <c r="AL35280" s="104"/>
      <c r="AO35280" s="104"/>
      <c r="AP35280" s="104"/>
    </row>
    <row r="35281" spans="21:42" ht="15" customHeight="1" x14ac:dyDescent="0.25">
      <c r="U35281" s="104"/>
      <c r="AB35281" s="104"/>
      <c r="AC35281" s="104"/>
      <c r="AF35281" s="104"/>
      <c r="AG35281" s="104"/>
      <c r="AK35281" s="104"/>
      <c r="AL35281" s="104"/>
      <c r="AO35281" s="104"/>
      <c r="AP35281" s="104"/>
    </row>
    <row r="35282" spans="21:42" ht="15" customHeight="1" x14ac:dyDescent="0.25">
      <c r="U35282" s="104"/>
      <c r="AB35282" s="104"/>
      <c r="AC35282" s="104"/>
      <c r="AF35282" s="104"/>
      <c r="AG35282" s="104"/>
      <c r="AK35282" s="104"/>
      <c r="AL35282" s="104"/>
      <c r="AO35282" s="104"/>
      <c r="AP35282" s="104"/>
    </row>
    <row r="35283" spans="21:42" ht="15" customHeight="1" x14ac:dyDescent="0.25">
      <c r="U35283" s="104"/>
      <c r="AB35283" s="104"/>
      <c r="AC35283" s="104"/>
      <c r="AF35283" s="104"/>
      <c r="AG35283" s="104"/>
      <c r="AK35283" s="104"/>
      <c r="AL35283" s="104"/>
      <c r="AO35283" s="104"/>
      <c r="AP35283" s="104"/>
    </row>
    <row r="35284" spans="21:42" ht="15" customHeight="1" x14ac:dyDescent="0.25">
      <c r="U35284" s="104"/>
      <c r="AB35284" s="104"/>
      <c r="AC35284" s="104"/>
      <c r="AF35284" s="104"/>
      <c r="AG35284" s="104"/>
      <c r="AK35284" s="104"/>
      <c r="AL35284" s="104"/>
      <c r="AO35284" s="104"/>
      <c r="AP35284" s="104"/>
    </row>
    <row r="35285" spans="21:42" ht="15" customHeight="1" x14ac:dyDescent="0.25">
      <c r="U35285" s="104"/>
      <c r="AB35285" s="104"/>
      <c r="AC35285" s="104"/>
      <c r="AF35285" s="104"/>
      <c r="AG35285" s="104"/>
      <c r="AK35285" s="104"/>
      <c r="AL35285" s="104"/>
      <c r="AO35285" s="104"/>
      <c r="AP35285" s="104"/>
    </row>
    <row r="35286" spans="21:42" ht="15" customHeight="1" x14ac:dyDescent="0.25">
      <c r="U35286" s="104"/>
      <c r="AB35286" s="104"/>
      <c r="AC35286" s="104"/>
      <c r="AF35286" s="104"/>
      <c r="AG35286" s="104"/>
      <c r="AK35286" s="104"/>
      <c r="AL35286" s="104"/>
      <c r="AO35286" s="104"/>
      <c r="AP35286" s="104"/>
    </row>
    <row r="35287" spans="21:42" ht="15" customHeight="1" x14ac:dyDescent="0.25">
      <c r="U35287" s="104"/>
      <c r="AB35287" s="104"/>
      <c r="AC35287" s="104"/>
      <c r="AF35287" s="104"/>
      <c r="AG35287" s="104"/>
      <c r="AK35287" s="104"/>
      <c r="AL35287" s="104"/>
      <c r="AO35287" s="104"/>
      <c r="AP35287" s="104"/>
    </row>
    <row r="35288" spans="21:42" ht="15" customHeight="1" x14ac:dyDescent="0.25">
      <c r="U35288" s="104"/>
      <c r="AB35288" s="104"/>
      <c r="AC35288" s="104"/>
      <c r="AF35288" s="104"/>
      <c r="AG35288" s="104"/>
      <c r="AK35288" s="104"/>
      <c r="AL35288" s="104"/>
      <c r="AO35288" s="104"/>
      <c r="AP35288" s="104"/>
    </row>
    <row r="35289" spans="21:42" ht="15" customHeight="1" x14ac:dyDescent="0.25">
      <c r="U35289" s="104"/>
      <c r="AB35289" s="104"/>
      <c r="AC35289" s="104"/>
      <c r="AF35289" s="104"/>
      <c r="AG35289" s="104"/>
      <c r="AK35289" s="104"/>
      <c r="AL35289" s="104"/>
      <c r="AO35289" s="104"/>
      <c r="AP35289" s="104"/>
    </row>
    <row r="35290" spans="21:42" ht="15" customHeight="1" x14ac:dyDescent="0.25">
      <c r="U35290" s="104"/>
      <c r="AB35290" s="104"/>
      <c r="AC35290" s="104"/>
      <c r="AF35290" s="104"/>
      <c r="AG35290" s="104"/>
      <c r="AK35290" s="104"/>
      <c r="AL35290" s="104"/>
      <c r="AO35290" s="104"/>
      <c r="AP35290" s="104"/>
    </row>
    <row r="35291" spans="21:42" ht="15" customHeight="1" x14ac:dyDescent="0.25">
      <c r="U35291" s="104"/>
      <c r="AB35291" s="104"/>
      <c r="AC35291" s="104"/>
      <c r="AF35291" s="104"/>
      <c r="AG35291" s="104"/>
      <c r="AK35291" s="104"/>
      <c r="AL35291" s="104"/>
      <c r="AO35291" s="104"/>
      <c r="AP35291" s="104"/>
    </row>
    <row r="35292" spans="21:42" ht="15" customHeight="1" x14ac:dyDescent="0.25">
      <c r="U35292" s="104"/>
      <c r="AB35292" s="104"/>
      <c r="AC35292" s="104"/>
      <c r="AF35292" s="104"/>
      <c r="AG35292" s="104"/>
      <c r="AK35292" s="104"/>
      <c r="AL35292" s="104"/>
      <c r="AO35292" s="104"/>
      <c r="AP35292" s="104"/>
    </row>
    <row r="35293" spans="21:42" ht="15" customHeight="1" x14ac:dyDescent="0.25">
      <c r="U35293" s="104"/>
      <c r="AB35293" s="104"/>
      <c r="AC35293" s="104"/>
      <c r="AF35293" s="104"/>
      <c r="AG35293" s="104"/>
      <c r="AK35293" s="104"/>
      <c r="AL35293" s="104"/>
      <c r="AO35293" s="104"/>
      <c r="AP35293" s="104"/>
    </row>
    <row r="35294" spans="21:42" ht="15" customHeight="1" x14ac:dyDescent="0.25">
      <c r="U35294" s="104"/>
      <c r="AB35294" s="104"/>
      <c r="AC35294" s="104"/>
      <c r="AF35294" s="104"/>
      <c r="AG35294" s="104"/>
      <c r="AK35294" s="104"/>
      <c r="AL35294" s="104"/>
      <c r="AO35294" s="104"/>
      <c r="AP35294" s="104"/>
    </row>
    <row r="35295" spans="21:42" ht="15" customHeight="1" x14ac:dyDescent="0.25">
      <c r="U35295" s="104"/>
      <c r="AB35295" s="104"/>
      <c r="AC35295" s="104"/>
      <c r="AF35295" s="104"/>
      <c r="AG35295" s="104"/>
      <c r="AK35295" s="104"/>
      <c r="AL35295" s="104"/>
      <c r="AO35295" s="104"/>
      <c r="AP35295" s="104"/>
    </row>
    <row r="35296" spans="21:42" ht="15" customHeight="1" x14ac:dyDescent="0.25">
      <c r="U35296" s="104"/>
      <c r="AB35296" s="104"/>
      <c r="AC35296" s="104"/>
      <c r="AF35296" s="104"/>
      <c r="AG35296" s="104"/>
      <c r="AK35296" s="104"/>
      <c r="AL35296" s="104"/>
      <c r="AO35296" s="104"/>
      <c r="AP35296" s="104"/>
    </row>
    <row r="35297" spans="21:42" ht="15" customHeight="1" x14ac:dyDescent="0.25">
      <c r="U35297" s="104"/>
      <c r="AB35297" s="104"/>
      <c r="AC35297" s="104"/>
      <c r="AF35297" s="104"/>
      <c r="AG35297" s="104"/>
      <c r="AK35297" s="104"/>
      <c r="AL35297" s="104"/>
      <c r="AO35297" s="104"/>
      <c r="AP35297" s="104"/>
    </row>
    <row r="35298" spans="21:42" ht="15" customHeight="1" x14ac:dyDescent="0.25">
      <c r="U35298" s="104"/>
      <c r="AB35298" s="104"/>
      <c r="AC35298" s="104"/>
      <c r="AF35298" s="104"/>
      <c r="AG35298" s="104"/>
      <c r="AK35298" s="104"/>
      <c r="AL35298" s="104"/>
      <c r="AO35298" s="104"/>
      <c r="AP35298" s="104"/>
    </row>
    <row r="35299" spans="21:42" ht="15" customHeight="1" x14ac:dyDescent="0.25">
      <c r="U35299" s="104"/>
      <c r="AB35299" s="104"/>
      <c r="AC35299" s="104"/>
      <c r="AF35299" s="104"/>
      <c r="AG35299" s="104"/>
      <c r="AK35299" s="104"/>
      <c r="AL35299" s="104"/>
      <c r="AO35299" s="104"/>
      <c r="AP35299" s="104"/>
    </row>
    <row r="35300" spans="21:42" ht="15" customHeight="1" x14ac:dyDescent="0.25">
      <c r="U35300" s="104"/>
      <c r="AB35300" s="104"/>
      <c r="AC35300" s="104"/>
      <c r="AF35300" s="104"/>
      <c r="AG35300" s="104"/>
      <c r="AK35300" s="104"/>
      <c r="AL35300" s="104"/>
      <c r="AO35300" s="104"/>
      <c r="AP35300" s="104"/>
    </row>
    <row r="35301" spans="21:42" ht="15" customHeight="1" x14ac:dyDescent="0.25">
      <c r="U35301" s="104"/>
      <c r="AB35301" s="104"/>
      <c r="AC35301" s="104"/>
      <c r="AF35301" s="104"/>
      <c r="AG35301" s="104"/>
      <c r="AK35301" s="104"/>
      <c r="AL35301" s="104"/>
      <c r="AO35301" s="104"/>
      <c r="AP35301" s="104"/>
    </row>
    <row r="35302" spans="21:42" ht="15" customHeight="1" x14ac:dyDescent="0.25">
      <c r="U35302" s="104"/>
      <c r="AB35302" s="104"/>
      <c r="AC35302" s="104"/>
      <c r="AF35302" s="104"/>
      <c r="AG35302" s="104"/>
      <c r="AK35302" s="104"/>
      <c r="AL35302" s="104"/>
      <c r="AO35302" s="104"/>
      <c r="AP35302" s="104"/>
    </row>
    <row r="35303" spans="21:42" ht="15" customHeight="1" x14ac:dyDescent="0.25">
      <c r="U35303" s="104"/>
      <c r="AB35303" s="104"/>
      <c r="AC35303" s="104"/>
      <c r="AF35303" s="104"/>
      <c r="AG35303" s="104"/>
      <c r="AK35303" s="104"/>
      <c r="AL35303" s="104"/>
      <c r="AO35303" s="104"/>
      <c r="AP35303" s="104"/>
    </row>
    <row r="35304" spans="21:42" ht="15" customHeight="1" x14ac:dyDescent="0.25">
      <c r="U35304" s="104"/>
      <c r="AB35304" s="104"/>
      <c r="AC35304" s="104"/>
      <c r="AF35304" s="104"/>
      <c r="AG35304" s="104"/>
      <c r="AK35304" s="104"/>
      <c r="AL35304" s="104"/>
      <c r="AO35304" s="104"/>
      <c r="AP35304" s="104"/>
    </row>
    <row r="35305" spans="21:42" ht="15" customHeight="1" x14ac:dyDescent="0.25">
      <c r="U35305" s="104"/>
      <c r="AB35305" s="104"/>
      <c r="AC35305" s="104"/>
      <c r="AF35305" s="104"/>
      <c r="AG35305" s="104"/>
      <c r="AK35305" s="104"/>
      <c r="AL35305" s="104"/>
      <c r="AO35305" s="104"/>
      <c r="AP35305" s="104"/>
    </row>
    <row r="35306" spans="21:42" ht="15" customHeight="1" x14ac:dyDescent="0.25">
      <c r="U35306" s="104"/>
      <c r="AB35306" s="104"/>
      <c r="AC35306" s="104"/>
      <c r="AF35306" s="104"/>
      <c r="AG35306" s="104"/>
      <c r="AK35306" s="104"/>
      <c r="AL35306" s="104"/>
      <c r="AO35306" s="104"/>
      <c r="AP35306" s="104"/>
    </row>
    <row r="35307" spans="21:42" ht="15" customHeight="1" x14ac:dyDescent="0.25">
      <c r="U35307" s="104"/>
      <c r="AB35307" s="104"/>
      <c r="AC35307" s="104"/>
      <c r="AF35307" s="104"/>
      <c r="AG35307" s="104"/>
      <c r="AK35307" s="104"/>
      <c r="AL35307" s="104"/>
      <c r="AO35307" s="104"/>
      <c r="AP35307" s="104"/>
    </row>
    <row r="35308" spans="21:42" ht="15" customHeight="1" x14ac:dyDescent="0.25">
      <c r="U35308" s="104"/>
      <c r="AB35308" s="104"/>
      <c r="AC35308" s="104"/>
      <c r="AF35308" s="104"/>
      <c r="AG35308" s="104"/>
      <c r="AK35308" s="104"/>
      <c r="AL35308" s="104"/>
      <c r="AO35308" s="104"/>
      <c r="AP35308" s="104"/>
    </row>
    <row r="35309" spans="21:42" ht="15" customHeight="1" x14ac:dyDescent="0.25">
      <c r="U35309" s="104"/>
      <c r="AB35309" s="104"/>
      <c r="AC35309" s="104"/>
      <c r="AF35309" s="104"/>
      <c r="AG35309" s="104"/>
      <c r="AK35309" s="104"/>
      <c r="AL35309" s="104"/>
      <c r="AO35309" s="104"/>
      <c r="AP35309" s="104"/>
    </row>
    <row r="35310" spans="21:42" ht="15" customHeight="1" x14ac:dyDescent="0.25">
      <c r="U35310" s="104"/>
      <c r="AB35310" s="104"/>
      <c r="AC35310" s="104"/>
      <c r="AF35310" s="104"/>
      <c r="AG35310" s="104"/>
      <c r="AK35310" s="104"/>
      <c r="AL35310" s="104"/>
      <c r="AO35310" s="104"/>
      <c r="AP35310" s="104"/>
    </row>
    <row r="35311" spans="21:42" ht="15" customHeight="1" x14ac:dyDescent="0.25">
      <c r="U35311" s="104"/>
      <c r="AB35311" s="104"/>
      <c r="AC35311" s="104"/>
      <c r="AF35311" s="104"/>
      <c r="AG35311" s="104"/>
      <c r="AK35311" s="104"/>
      <c r="AL35311" s="104"/>
      <c r="AO35311" s="104"/>
      <c r="AP35311" s="104"/>
    </row>
    <row r="35312" spans="21:42" ht="15" customHeight="1" x14ac:dyDescent="0.25">
      <c r="U35312" s="104"/>
      <c r="AB35312" s="104"/>
      <c r="AC35312" s="104"/>
      <c r="AF35312" s="104"/>
      <c r="AG35312" s="104"/>
      <c r="AK35312" s="104"/>
      <c r="AL35312" s="104"/>
      <c r="AO35312" s="104"/>
      <c r="AP35312" s="104"/>
    </row>
    <row r="35313" spans="21:42" ht="15" customHeight="1" x14ac:dyDescent="0.25">
      <c r="U35313" s="104"/>
      <c r="AB35313" s="104"/>
      <c r="AC35313" s="104"/>
      <c r="AF35313" s="104"/>
      <c r="AG35313" s="104"/>
      <c r="AK35313" s="104"/>
      <c r="AL35313" s="104"/>
      <c r="AO35313" s="104"/>
      <c r="AP35313" s="104"/>
    </row>
    <row r="35314" spans="21:42" ht="15" customHeight="1" x14ac:dyDescent="0.25">
      <c r="U35314" s="104"/>
      <c r="AB35314" s="104"/>
      <c r="AC35314" s="104"/>
      <c r="AF35314" s="104"/>
      <c r="AG35314" s="104"/>
      <c r="AK35314" s="104"/>
      <c r="AL35314" s="104"/>
      <c r="AO35314" s="104"/>
      <c r="AP35314" s="104"/>
    </row>
    <row r="35315" spans="21:42" ht="15" customHeight="1" x14ac:dyDescent="0.25">
      <c r="U35315" s="104"/>
      <c r="AB35315" s="104"/>
      <c r="AC35315" s="104"/>
      <c r="AF35315" s="104"/>
      <c r="AG35315" s="104"/>
      <c r="AK35315" s="104"/>
      <c r="AL35315" s="104"/>
      <c r="AO35315" s="104"/>
      <c r="AP35315" s="104"/>
    </row>
    <row r="35316" spans="21:42" ht="15" customHeight="1" x14ac:dyDescent="0.25">
      <c r="U35316" s="104"/>
      <c r="AB35316" s="104"/>
      <c r="AC35316" s="104"/>
      <c r="AF35316" s="104"/>
      <c r="AG35316" s="104"/>
      <c r="AK35316" s="104"/>
      <c r="AL35316" s="104"/>
      <c r="AO35316" s="104"/>
      <c r="AP35316" s="104"/>
    </row>
    <row r="35317" spans="21:42" ht="15" customHeight="1" x14ac:dyDescent="0.25">
      <c r="U35317" s="104"/>
      <c r="AB35317" s="104"/>
      <c r="AC35317" s="104"/>
      <c r="AF35317" s="104"/>
      <c r="AG35317" s="104"/>
      <c r="AK35317" s="104"/>
      <c r="AL35317" s="104"/>
      <c r="AO35317" s="104"/>
      <c r="AP35317" s="104"/>
    </row>
    <row r="35318" spans="21:42" ht="15" customHeight="1" x14ac:dyDescent="0.25">
      <c r="U35318" s="104"/>
      <c r="AB35318" s="104"/>
      <c r="AC35318" s="104"/>
      <c r="AF35318" s="104"/>
      <c r="AG35318" s="104"/>
      <c r="AK35318" s="104"/>
      <c r="AL35318" s="104"/>
      <c r="AO35318" s="104"/>
      <c r="AP35318" s="104"/>
    </row>
    <row r="35319" spans="21:42" ht="15" customHeight="1" x14ac:dyDescent="0.25">
      <c r="U35319" s="104"/>
      <c r="AB35319" s="104"/>
      <c r="AC35319" s="104"/>
      <c r="AF35319" s="104"/>
      <c r="AG35319" s="104"/>
      <c r="AK35319" s="104"/>
      <c r="AL35319" s="104"/>
      <c r="AO35319" s="104"/>
      <c r="AP35319" s="104"/>
    </row>
    <row r="35320" spans="21:42" ht="15" customHeight="1" x14ac:dyDescent="0.25">
      <c r="U35320" s="104"/>
      <c r="AB35320" s="104"/>
      <c r="AC35320" s="104"/>
      <c r="AF35320" s="104"/>
      <c r="AG35320" s="104"/>
      <c r="AK35320" s="104"/>
      <c r="AL35320" s="104"/>
      <c r="AO35320" s="104"/>
      <c r="AP35320" s="104"/>
    </row>
    <row r="35321" spans="21:42" ht="15" customHeight="1" x14ac:dyDescent="0.25">
      <c r="U35321" s="104"/>
      <c r="AB35321" s="104"/>
      <c r="AC35321" s="104"/>
      <c r="AF35321" s="104"/>
      <c r="AG35321" s="104"/>
      <c r="AK35321" s="104"/>
      <c r="AL35321" s="104"/>
      <c r="AO35321" s="104"/>
      <c r="AP35321" s="104"/>
    </row>
    <row r="35322" spans="21:42" ht="15" customHeight="1" x14ac:dyDescent="0.25">
      <c r="U35322" s="104"/>
      <c r="AB35322" s="104"/>
      <c r="AC35322" s="104"/>
      <c r="AF35322" s="104"/>
      <c r="AG35322" s="104"/>
      <c r="AK35322" s="104"/>
      <c r="AL35322" s="104"/>
      <c r="AO35322" s="104"/>
      <c r="AP35322" s="104"/>
    </row>
    <row r="35323" spans="21:42" ht="15" customHeight="1" x14ac:dyDescent="0.25">
      <c r="U35323" s="104"/>
      <c r="AB35323" s="104"/>
      <c r="AC35323" s="104"/>
      <c r="AF35323" s="104"/>
      <c r="AG35323" s="104"/>
      <c r="AK35323" s="104"/>
      <c r="AL35323" s="104"/>
      <c r="AO35323" s="104"/>
      <c r="AP35323" s="104"/>
    </row>
    <row r="35324" spans="21:42" ht="15" customHeight="1" x14ac:dyDescent="0.25">
      <c r="U35324" s="104"/>
      <c r="AB35324" s="104"/>
      <c r="AC35324" s="104"/>
      <c r="AF35324" s="104"/>
      <c r="AG35324" s="104"/>
      <c r="AK35324" s="104"/>
      <c r="AL35324" s="104"/>
      <c r="AO35324" s="104"/>
      <c r="AP35324" s="104"/>
    </row>
    <row r="35325" spans="21:42" ht="15" customHeight="1" x14ac:dyDescent="0.25">
      <c r="U35325" s="104"/>
      <c r="AB35325" s="104"/>
      <c r="AC35325" s="104"/>
      <c r="AF35325" s="104"/>
      <c r="AG35325" s="104"/>
      <c r="AK35325" s="104"/>
      <c r="AL35325" s="104"/>
      <c r="AO35325" s="104"/>
      <c r="AP35325" s="104"/>
    </row>
    <row r="35326" spans="21:42" ht="15" customHeight="1" x14ac:dyDescent="0.25">
      <c r="U35326" s="104"/>
      <c r="AB35326" s="104"/>
      <c r="AC35326" s="104"/>
      <c r="AF35326" s="104"/>
      <c r="AG35326" s="104"/>
      <c r="AK35326" s="104"/>
      <c r="AL35326" s="104"/>
      <c r="AO35326" s="104"/>
      <c r="AP35326" s="104"/>
    </row>
    <row r="35327" spans="21:42" ht="15" customHeight="1" x14ac:dyDescent="0.25">
      <c r="U35327" s="104"/>
      <c r="AB35327" s="104"/>
      <c r="AC35327" s="104"/>
      <c r="AF35327" s="104"/>
      <c r="AG35327" s="104"/>
      <c r="AK35327" s="104"/>
      <c r="AL35327" s="104"/>
      <c r="AO35327" s="104"/>
      <c r="AP35327" s="104"/>
    </row>
    <row r="35328" spans="21:42" ht="15" customHeight="1" x14ac:dyDescent="0.25">
      <c r="U35328" s="104"/>
      <c r="AB35328" s="104"/>
      <c r="AC35328" s="104"/>
      <c r="AF35328" s="104"/>
      <c r="AG35328" s="104"/>
      <c r="AK35328" s="104"/>
      <c r="AL35328" s="104"/>
      <c r="AO35328" s="104"/>
      <c r="AP35328" s="104"/>
    </row>
    <row r="35329" spans="21:42" ht="15" customHeight="1" x14ac:dyDescent="0.25">
      <c r="U35329" s="104"/>
      <c r="AB35329" s="104"/>
      <c r="AC35329" s="104"/>
      <c r="AF35329" s="104"/>
      <c r="AG35329" s="104"/>
      <c r="AK35329" s="104"/>
      <c r="AL35329" s="104"/>
      <c r="AO35329" s="104"/>
      <c r="AP35329" s="104"/>
    </row>
    <row r="35330" spans="21:42" ht="15" customHeight="1" x14ac:dyDescent="0.25">
      <c r="U35330" s="104"/>
      <c r="AB35330" s="104"/>
      <c r="AC35330" s="104"/>
      <c r="AF35330" s="104"/>
      <c r="AG35330" s="104"/>
      <c r="AK35330" s="104"/>
      <c r="AL35330" s="104"/>
      <c r="AO35330" s="104"/>
      <c r="AP35330" s="104"/>
    </row>
    <row r="35331" spans="21:42" ht="15" customHeight="1" x14ac:dyDescent="0.25">
      <c r="U35331" s="104"/>
      <c r="AB35331" s="104"/>
      <c r="AC35331" s="104"/>
      <c r="AF35331" s="104"/>
      <c r="AG35331" s="104"/>
      <c r="AK35331" s="104"/>
      <c r="AL35331" s="104"/>
      <c r="AO35331" s="104"/>
      <c r="AP35331" s="104"/>
    </row>
    <row r="35332" spans="21:42" ht="15" customHeight="1" x14ac:dyDescent="0.25">
      <c r="U35332" s="104"/>
      <c r="AB35332" s="104"/>
      <c r="AC35332" s="104"/>
      <c r="AF35332" s="104"/>
      <c r="AG35332" s="104"/>
      <c r="AK35332" s="104"/>
      <c r="AL35332" s="104"/>
      <c r="AO35332" s="104"/>
      <c r="AP35332" s="104"/>
    </row>
    <row r="35333" spans="21:42" ht="15" customHeight="1" x14ac:dyDescent="0.25">
      <c r="U35333" s="104"/>
      <c r="AB35333" s="104"/>
      <c r="AC35333" s="104"/>
      <c r="AF35333" s="104"/>
      <c r="AG35333" s="104"/>
      <c r="AK35333" s="104"/>
      <c r="AL35333" s="104"/>
      <c r="AO35333" s="104"/>
      <c r="AP35333" s="104"/>
    </row>
    <row r="35334" spans="21:42" ht="15" customHeight="1" x14ac:dyDescent="0.25">
      <c r="U35334" s="104"/>
      <c r="AB35334" s="104"/>
      <c r="AC35334" s="104"/>
      <c r="AF35334" s="104"/>
      <c r="AG35334" s="104"/>
      <c r="AK35334" s="104"/>
      <c r="AL35334" s="104"/>
      <c r="AO35334" s="104"/>
      <c r="AP35334" s="104"/>
    </row>
    <row r="35335" spans="21:42" ht="15" customHeight="1" x14ac:dyDescent="0.25">
      <c r="U35335" s="104"/>
      <c r="AB35335" s="104"/>
      <c r="AC35335" s="104"/>
      <c r="AF35335" s="104"/>
      <c r="AG35335" s="104"/>
      <c r="AK35335" s="104"/>
      <c r="AL35335" s="104"/>
      <c r="AO35335" s="104"/>
      <c r="AP35335" s="104"/>
    </row>
    <row r="35336" spans="21:42" ht="15" customHeight="1" x14ac:dyDescent="0.25">
      <c r="U35336" s="104"/>
      <c r="AB35336" s="104"/>
      <c r="AC35336" s="104"/>
      <c r="AF35336" s="104"/>
      <c r="AG35336" s="104"/>
      <c r="AK35336" s="104"/>
      <c r="AL35336" s="104"/>
      <c r="AO35336" s="104"/>
      <c r="AP35336" s="104"/>
    </row>
    <row r="35337" spans="21:42" ht="15" customHeight="1" x14ac:dyDescent="0.25">
      <c r="U35337" s="104"/>
      <c r="AB35337" s="104"/>
      <c r="AC35337" s="104"/>
      <c r="AF35337" s="104"/>
      <c r="AG35337" s="104"/>
      <c r="AK35337" s="104"/>
      <c r="AL35337" s="104"/>
      <c r="AO35337" s="104"/>
      <c r="AP35337" s="104"/>
    </row>
    <row r="35338" spans="21:42" ht="15" customHeight="1" x14ac:dyDescent="0.25">
      <c r="U35338" s="104"/>
      <c r="AB35338" s="104"/>
      <c r="AC35338" s="104"/>
      <c r="AF35338" s="104"/>
      <c r="AG35338" s="104"/>
      <c r="AK35338" s="104"/>
      <c r="AL35338" s="104"/>
      <c r="AO35338" s="104"/>
      <c r="AP35338" s="104"/>
    </row>
    <row r="35339" spans="21:42" ht="15" customHeight="1" x14ac:dyDescent="0.25">
      <c r="U35339" s="104"/>
      <c r="AB35339" s="104"/>
      <c r="AC35339" s="104"/>
      <c r="AF35339" s="104"/>
      <c r="AG35339" s="104"/>
      <c r="AK35339" s="104"/>
      <c r="AL35339" s="104"/>
      <c r="AO35339" s="104"/>
      <c r="AP35339" s="104"/>
    </row>
    <row r="35340" spans="21:42" ht="15" customHeight="1" x14ac:dyDescent="0.25">
      <c r="U35340" s="104"/>
      <c r="AB35340" s="104"/>
      <c r="AC35340" s="104"/>
      <c r="AF35340" s="104"/>
      <c r="AG35340" s="104"/>
      <c r="AK35340" s="104"/>
      <c r="AL35340" s="104"/>
      <c r="AO35340" s="104"/>
      <c r="AP35340" s="104"/>
    </row>
    <row r="35341" spans="21:42" ht="15" customHeight="1" x14ac:dyDescent="0.25">
      <c r="U35341" s="104"/>
      <c r="AB35341" s="104"/>
      <c r="AC35341" s="104"/>
      <c r="AF35341" s="104"/>
      <c r="AG35341" s="104"/>
      <c r="AK35341" s="104"/>
      <c r="AL35341" s="104"/>
      <c r="AO35341" s="104"/>
      <c r="AP35341" s="104"/>
    </row>
    <row r="35342" spans="21:42" ht="15" customHeight="1" x14ac:dyDescent="0.25">
      <c r="U35342" s="104"/>
      <c r="AB35342" s="104"/>
      <c r="AC35342" s="104"/>
      <c r="AF35342" s="104"/>
      <c r="AG35342" s="104"/>
      <c r="AK35342" s="104"/>
      <c r="AL35342" s="104"/>
      <c r="AO35342" s="104"/>
      <c r="AP35342" s="104"/>
    </row>
    <row r="35343" spans="21:42" ht="15" customHeight="1" x14ac:dyDescent="0.25">
      <c r="U35343" s="104"/>
      <c r="AB35343" s="104"/>
      <c r="AC35343" s="104"/>
      <c r="AF35343" s="104"/>
      <c r="AG35343" s="104"/>
      <c r="AK35343" s="104"/>
      <c r="AL35343" s="104"/>
      <c r="AO35343" s="104"/>
      <c r="AP35343" s="104"/>
    </row>
    <row r="35344" spans="21:42" ht="15" customHeight="1" x14ac:dyDescent="0.25">
      <c r="U35344" s="104"/>
      <c r="AB35344" s="104"/>
      <c r="AC35344" s="104"/>
      <c r="AF35344" s="104"/>
      <c r="AG35344" s="104"/>
      <c r="AK35344" s="104"/>
      <c r="AL35344" s="104"/>
      <c r="AO35344" s="104"/>
      <c r="AP35344" s="104"/>
    </row>
    <row r="35345" spans="21:42" ht="15" customHeight="1" x14ac:dyDescent="0.25">
      <c r="U35345" s="104"/>
      <c r="AB35345" s="104"/>
      <c r="AC35345" s="104"/>
      <c r="AF35345" s="104"/>
      <c r="AG35345" s="104"/>
      <c r="AK35345" s="104"/>
      <c r="AL35345" s="104"/>
      <c r="AO35345" s="104"/>
      <c r="AP35345" s="104"/>
    </row>
    <row r="35346" spans="21:42" ht="15" customHeight="1" x14ac:dyDescent="0.25">
      <c r="U35346" s="104"/>
      <c r="AB35346" s="104"/>
      <c r="AC35346" s="104"/>
      <c r="AF35346" s="104"/>
      <c r="AG35346" s="104"/>
      <c r="AK35346" s="104"/>
      <c r="AL35346" s="104"/>
      <c r="AO35346" s="104"/>
      <c r="AP35346" s="104"/>
    </row>
    <row r="35347" spans="21:42" ht="15" customHeight="1" x14ac:dyDescent="0.25">
      <c r="U35347" s="104"/>
      <c r="AB35347" s="104"/>
      <c r="AC35347" s="104"/>
      <c r="AF35347" s="104"/>
      <c r="AG35347" s="104"/>
      <c r="AK35347" s="104"/>
      <c r="AL35347" s="104"/>
      <c r="AO35347" s="104"/>
      <c r="AP35347" s="104"/>
    </row>
    <row r="35348" spans="21:42" ht="15" customHeight="1" x14ac:dyDescent="0.25">
      <c r="U35348" s="104"/>
      <c r="AB35348" s="104"/>
      <c r="AC35348" s="104"/>
      <c r="AF35348" s="104"/>
      <c r="AG35348" s="104"/>
      <c r="AK35348" s="104"/>
      <c r="AL35348" s="104"/>
      <c r="AO35348" s="104"/>
      <c r="AP35348" s="104"/>
    </row>
    <row r="35349" spans="21:42" ht="15" customHeight="1" x14ac:dyDescent="0.25">
      <c r="U35349" s="104"/>
      <c r="AB35349" s="104"/>
      <c r="AC35349" s="104"/>
      <c r="AF35349" s="104"/>
      <c r="AG35349" s="104"/>
      <c r="AK35349" s="104"/>
      <c r="AL35349" s="104"/>
      <c r="AO35349" s="104"/>
      <c r="AP35349" s="104"/>
    </row>
    <row r="35350" spans="21:42" ht="15" customHeight="1" x14ac:dyDescent="0.25">
      <c r="U35350" s="104"/>
      <c r="AB35350" s="104"/>
      <c r="AC35350" s="104"/>
      <c r="AF35350" s="104"/>
      <c r="AG35350" s="104"/>
      <c r="AK35350" s="104"/>
      <c r="AL35350" s="104"/>
      <c r="AO35350" s="104"/>
      <c r="AP35350" s="104"/>
    </row>
    <row r="35351" spans="21:42" ht="15" customHeight="1" x14ac:dyDescent="0.25">
      <c r="U35351" s="104"/>
      <c r="AB35351" s="104"/>
      <c r="AC35351" s="104"/>
      <c r="AF35351" s="104"/>
      <c r="AG35351" s="104"/>
      <c r="AK35351" s="104"/>
      <c r="AL35351" s="104"/>
      <c r="AO35351" s="104"/>
      <c r="AP35351" s="104"/>
    </row>
    <row r="35352" spans="21:42" ht="15" customHeight="1" x14ac:dyDescent="0.25">
      <c r="U35352" s="104"/>
      <c r="AB35352" s="104"/>
      <c r="AC35352" s="104"/>
      <c r="AF35352" s="104"/>
      <c r="AG35352" s="104"/>
      <c r="AK35352" s="104"/>
      <c r="AL35352" s="104"/>
      <c r="AO35352" s="104"/>
      <c r="AP35352" s="104"/>
    </row>
    <row r="35353" spans="21:42" ht="15" customHeight="1" x14ac:dyDescent="0.25">
      <c r="U35353" s="104"/>
      <c r="AB35353" s="104"/>
      <c r="AC35353" s="104"/>
      <c r="AF35353" s="104"/>
      <c r="AG35353" s="104"/>
      <c r="AK35353" s="104"/>
      <c r="AL35353" s="104"/>
      <c r="AO35353" s="104"/>
      <c r="AP35353" s="104"/>
    </row>
    <row r="35354" spans="21:42" ht="15" customHeight="1" x14ac:dyDescent="0.25">
      <c r="U35354" s="104"/>
      <c r="AB35354" s="104"/>
      <c r="AC35354" s="104"/>
      <c r="AF35354" s="104"/>
      <c r="AG35354" s="104"/>
      <c r="AK35354" s="104"/>
      <c r="AL35354" s="104"/>
      <c r="AO35354" s="104"/>
      <c r="AP35354" s="104"/>
    </row>
    <row r="35355" spans="21:42" ht="15" customHeight="1" x14ac:dyDescent="0.25">
      <c r="U35355" s="104"/>
      <c r="AB35355" s="104"/>
      <c r="AC35355" s="104"/>
      <c r="AF35355" s="104"/>
      <c r="AG35355" s="104"/>
      <c r="AK35355" s="104"/>
      <c r="AL35355" s="104"/>
      <c r="AO35355" s="104"/>
      <c r="AP35355" s="104"/>
    </row>
    <row r="35356" spans="21:42" ht="15" customHeight="1" x14ac:dyDescent="0.25">
      <c r="U35356" s="104"/>
      <c r="AB35356" s="104"/>
      <c r="AC35356" s="104"/>
      <c r="AF35356" s="104"/>
      <c r="AG35356" s="104"/>
      <c r="AK35356" s="104"/>
      <c r="AL35356" s="104"/>
      <c r="AO35356" s="104"/>
      <c r="AP35356" s="104"/>
    </row>
    <row r="35357" spans="21:42" ht="15" customHeight="1" x14ac:dyDescent="0.25">
      <c r="U35357" s="104"/>
      <c r="AB35357" s="104"/>
      <c r="AC35357" s="104"/>
      <c r="AF35357" s="104"/>
      <c r="AG35357" s="104"/>
      <c r="AK35357" s="104"/>
      <c r="AL35357" s="104"/>
      <c r="AO35357" s="104"/>
      <c r="AP35357" s="104"/>
    </row>
    <row r="35358" spans="21:42" ht="15" customHeight="1" x14ac:dyDescent="0.25">
      <c r="U35358" s="104"/>
      <c r="AB35358" s="104"/>
      <c r="AC35358" s="104"/>
      <c r="AF35358" s="104"/>
      <c r="AG35358" s="104"/>
      <c r="AK35358" s="104"/>
      <c r="AL35358" s="104"/>
      <c r="AO35358" s="104"/>
      <c r="AP35358" s="104"/>
    </row>
    <row r="35359" spans="21:42" ht="15" customHeight="1" x14ac:dyDescent="0.25">
      <c r="U35359" s="104"/>
      <c r="AB35359" s="104"/>
      <c r="AC35359" s="104"/>
      <c r="AF35359" s="104"/>
      <c r="AG35359" s="104"/>
      <c r="AK35359" s="104"/>
      <c r="AL35359" s="104"/>
      <c r="AO35359" s="104"/>
      <c r="AP35359" s="104"/>
    </row>
    <row r="35360" spans="21:42" ht="15" customHeight="1" x14ac:dyDescent="0.25">
      <c r="U35360" s="104"/>
      <c r="AB35360" s="104"/>
      <c r="AC35360" s="104"/>
      <c r="AF35360" s="104"/>
      <c r="AG35360" s="104"/>
      <c r="AK35360" s="104"/>
      <c r="AL35360" s="104"/>
      <c r="AO35360" s="104"/>
      <c r="AP35360" s="104"/>
    </row>
    <row r="35361" spans="21:42" ht="15" customHeight="1" x14ac:dyDescent="0.25">
      <c r="U35361" s="104"/>
      <c r="AB35361" s="104"/>
      <c r="AC35361" s="104"/>
      <c r="AF35361" s="104"/>
      <c r="AG35361" s="104"/>
      <c r="AK35361" s="104"/>
      <c r="AL35361" s="104"/>
      <c r="AO35361" s="104"/>
      <c r="AP35361" s="104"/>
    </row>
    <row r="35362" spans="21:42" ht="15" customHeight="1" x14ac:dyDescent="0.25">
      <c r="U35362" s="104"/>
      <c r="AB35362" s="104"/>
      <c r="AC35362" s="104"/>
      <c r="AF35362" s="104"/>
      <c r="AG35362" s="104"/>
      <c r="AK35362" s="104"/>
      <c r="AL35362" s="104"/>
      <c r="AO35362" s="104"/>
      <c r="AP35362" s="104"/>
    </row>
    <row r="35363" spans="21:42" ht="15" customHeight="1" x14ac:dyDescent="0.25">
      <c r="U35363" s="104"/>
      <c r="AB35363" s="104"/>
      <c r="AC35363" s="104"/>
      <c r="AF35363" s="104"/>
      <c r="AG35363" s="104"/>
      <c r="AK35363" s="104"/>
      <c r="AL35363" s="104"/>
      <c r="AO35363" s="104"/>
      <c r="AP35363" s="104"/>
    </row>
    <row r="35364" spans="21:42" ht="15" customHeight="1" x14ac:dyDescent="0.25">
      <c r="U35364" s="104"/>
      <c r="AB35364" s="104"/>
      <c r="AC35364" s="104"/>
      <c r="AF35364" s="104"/>
      <c r="AG35364" s="104"/>
      <c r="AK35364" s="104"/>
      <c r="AL35364" s="104"/>
      <c r="AO35364" s="104"/>
      <c r="AP35364" s="104"/>
    </row>
    <row r="35365" spans="21:42" ht="15" customHeight="1" x14ac:dyDescent="0.25">
      <c r="U35365" s="104"/>
      <c r="AB35365" s="104"/>
      <c r="AC35365" s="104"/>
      <c r="AF35365" s="104"/>
      <c r="AG35365" s="104"/>
      <c r="AK35365" s="104"/>
      <c r="AL35365" s="104"/>
      <c r="AO35365" s="104"/>
      <c r="AP35365" s="104"/>
    </row>
    <row r="35366" spans="21:42" ht="15" customHeight="1" x14ac:dyDescent="0.25">
      <c r="U35366" s="104"/>
      <c r="AB35366" s="104"/>
      <c r="AC35366" s="104"/>
      <c r="AF35366" s="104"/>
      <c r="AG35366" s="104"/>
      <c r="AK35366" s="104"/>
      <c r="AL35366" s="104"/>
      <c r="AO35366" s="104"/>
      <c r="AP35366" s="104"/>
    </row>
    <row r="35367" spans="21:42" ht="15" customHeight="1" x14ac:dyDescent="0.25">
      <c r="U35367" s="104"/>
      <c r="AB35367" s="104"/>
      <c r="AC35367" s="104"/>
      <c r="AF35367" s="104"/>
      <c r="AG35367" s="104"/>
      <c r="AK35367" s="104"/>
      <c r="AL35367" s="104"/>
      <c r="AO35367" s="104"/>
      <c r="AP35367" s="104"/>
    </row>
    <row r="35368" spans="21:42" ht="15" customHeight="1" x14ac:dyDescent="0.25">
      <c r="U35368" s="104"/>
      <c r="AB35368" s="104"/>
      <c r="AC35368" s="104"/>
      <c r="AF35368" s="104"/>
      <c r="AG35368" s="104"/>
      <c r="AK35368" s="104"/>
      <c r="AL35368" s="104"/>
      <c r="AO35368" s="104"/>
      <c r="AP35368" s="104"/>
    </row>
    <row r="35369" spans="21:42" ht="15" customHeight="1" x14ac:dyDescent="0.25">
      <c r="U35369" s="104"/>
      <c r="AB35369" s="104"/>
      <c r="AC35369" s="104"/>
      <c r="AF35369" s="104"/>
      <c r="AG35369" s="104"/>
      <c r="AK35369" s="104"/>
      <c r="AL35369" s="104"/>
      <c r="AO35369" s="104"/>
      <c r="AP35369" s="104"/>
    </row>
    <row r="35370" spans="21:42" ht="15" customHeight="1" x14ac:dyDescent="0.25">
      <c r="U35370" s="104"/>
      <c r="AB35370" s="104"/>
      <c r="AC35370" s="104"/>
      <c r="AF35370" s="104"/>
      <c r="AG35370" s="104"/>
      <c r="AK35370" s="104"/>
      <c r="AL35370" s="104"/>
      <c r="AO35370" s="104"/>
      <c r="AP35370" s="104"/>
    </row>
    <row r="35371" spans="21:42" ht="15" customHeight="1" x14ac:dyDescent="0.25">
      <c r="U35371" s="104"/>
      <c r="AB35371" s="104"/>
      <c r="AC35371" s="104"/>
      <c r="AF35371" s="104"/>
      <c r="AG35371" s="104"/>
      <c r="AK35371" s="104"/>
      <c r="AL35371" s="104"/>
      <c r="AO35371" s="104"/>
      <c r="AP35371" s="104"/>
    </row>
    <row r="35372" spans="21:42" ht="15" customHeight="1" x14ac:dyDescent="0.25">
      <c r="U35372" s="104"/>
      <c r="AB35372" s="104"/>
      <c r="AC35372" s="104"/>
      <c r="AF35372" s="104"/>
      <c r="AG35372" s="104"/>
      <c r="AK35372" s="104"/>
      <c r="AL35372" s="104"/>
      <c r="AO35372" s="104"/>
      <c r="AP35372" s="104"/>
    </row>
    <row r="35373" spans="21:42" ht="15" customHeight="1" x14ac:dyDescent="0.25">
      <c r="U35373" s="104"/>
      <c r="AB35373" s="104"/>
      <c r="AC35373" s="104"/>
      <c r="AF35373" s="104"/>
      <c r="AG35373" s="104"/>
      <c r="AK35373" s="104"/>
      <c r="AL35373" s="104"/>
      <c r="AO35373" s="104"/>
      <c r="AP35373" s="104"/>
    </row>
    <row r="35374" spans="21:42" ht="15" customHeight="1" x14ac:dyDescent="0.25">
      <c r="U35374" s="104"/>
      <c r="AB35374" s="104"/>
      <c r="AC35374" s="104"/>
      <c r="AF35374" s="104"/>
      <c r="AG35374" s="104"/>
      <c r="AK35374" s="104"/>
      <c r="AL35374" s="104"/>
      <c r="AO35374" s="104"/>
      <c r="AP35374" s="104"/>
    </row>
    <row r="35375" spans="21:42" ht="15" customHeight="1" x14ac:dyDescent="0.25">
      <c r="U35375" s="104"/>
      <c r="AB35375" s="104"/>
      <c r="AC35375" s="104"/>
      <c r="AF35375" s="104"/>
      <c r="AG35375" s="104"/>
      <c r="AK35375" s="104"/>
      <c r="AL35375" s="104"/>
      <c r="AO35375" s="104"/>
      <c r="AP35375" s="104"/>
    </row>
    <row r="35376" spans="21:42" ht="15" customHeight="1" x14ac:dyDescent="0.25">
      <c r="U35376" s="104"/>
      <c r="AB35376" s="104"/>
      <c r="AC35376" s="104"/>
      <c r="AF35376" s="104"/>
      <c r="AG35376" s="104"/>
      <c r="AK35376" s="104"/>
      <c r="AL35376" s="104"/>
      <c r="AO35376" s="104"/>
      <c r="AP35376" s="104"/>
    </row>
    <row r="35377" spans="21:42" ht="15" customHeight="1" x14ac:dyDescent="0.25">
      <c r="U35377" s="104"/>
      <c r="AB35377" s="104"/>
      <c r="AC35377" s="104"/>
      <c r="AF35377" s="104"/>
      <c r="AG35377" s="104"/>
      <c r="AK35377" s="104"/>
      <c r="AL35377" s="104"/>
      <c r="AO35377" s="104"/>
      <c r="AP35377" s="104"/>
    </row>
    <row r="35378" spans="21:42" ht="15" customHeight="1" x14ac:dyDescent="0.25">
      <c r="U35378" s="104"/>
      <c r="AB35378" s="104"/>
      <c r="AC35378" s="104"/>
      <c r="AF35378" s="104"/>
      <c r="AG35378" s="104"/>
      <c r="AK35378" s="104"/>
      <c r="AL35378" s="104"/>
      <c r="AO35378" s="104"/>
      <c r="AP35378" s="104"/>
    </row>
    <row r="35379" spans="21:42" ht="15" customHeight="1" x14ac:dyDescent="0.25">
      <c r="U35379" s="104"/>
      <c r="AB35379" s="104"/>
      <c r="AC35379" s="104"/>
      <c r="AF35379" s="104"/>
      <c r="AG35379" s="104"/>
      <c r="AK35379" s="104"/>
      <c r="AL35379" s="104"/>
      <c r="AO35379" s="104"/>
      <c r="AP35379" s="104"/>
    </row>
    <row r="35380" spans="21:42" ht="15" customHeight="1" x14ac:dyDescent="0.25">
      <c r="U35380" s="104"/>
      <c r="AB35380" s="104"/>
      <c r="AC35380" s="104"/>
      <c r="AF35380" s="104"/>
      <c r="AG35380" s="104"/>
      <c r="AK35380" s="104"/>
      <c r="AL35380" s="104"/>
      <c r="AO35380" s="104"/>
      <c r="AP35380" s="104"/>
    </row>
    <row r="35381" spans="21:42" ht="15" customHeight="1" x14ac:dyDescent="0.25">
      <c r="U35381" s="104"/>
      <c r="AB35381" s="104"/>
      <c r="AC35381" s="104"/>
      <c r="AF35381" s="104"/>
      <c r="AG35381" s="104"/>
      <c r="AK35381" s="104"/>
      <c r="AL35381" s="104"/>
      <c r="AO35381" s="104"/>
      <c r="AP35381" s="104"/>
    </row>
    <row r="35382" spans="21:42" ht="15" customHeight="1" x14ac:dyDescent="0.25">
      <c r="U35382" s="104"/>
      <c r="AB35382" s="104"/>
      <c r="AC35382" s="104"/>
      <c r="AF35382" s="104"/>
      <c r="AG35382" s="104"/>
      <c r="AK35382" s="104"/>
      <c r="AL35382" s="104"/>
      <c r="AO35382" s="104"/>
      <c r="AP35382" s="104"/>
    </row>
    <row r="35383" spans="21:42" ht="15" customHeight="1" x14ac:dyDescent="0.25">
      <c r="U35383" s="104"/>
      <c r="AB35383" s="104"/>
      <c r="AC35383" s="104"/>
      <c r="AF35383" s="104"/>
      <c r="AG35383" s="104"/>
      <c r="AK35383" s="104"/>
      <c r="AL35383" s="104"/>
      <c r="AO35383" s="104"/>
      <c r="AP35383" s="104"/>
    </row>
    <row r="35384" spans="21:42" ht="15" customHeight="1" x14ac:dyDescent="0.25">
      <c r="U35384" s="104"/>
      <c r="AB35384" s="104"/>
      <c r="AC35384" s="104"/>
      <c r="AF35384" s="104"/>
      <c r="AG35384" s="104"/>
      <c r="AK35384" s="104"/>
      <c r="AL35384" s="104"/>
      <c r="AO35384" s="104"/>
      <c r="AP35384" s="104"/>
    </row>
    <row r="35385" spans="21:42" ht="15" customHeight="1" x14ac:dyDescent="0.25">
      <c r="U35385" s="104"/>
      <c r="AB35385" s="104"/>
      <c r="AC35385" s="104"/>
      <c r="AF35385" s="104"/>
      <c r="AG35385" s="104"/>
      <c r="AK35385" s="104"/>
      <c r="AL35385" s="104"/>
      <c r="AO35385" s="104"/>
      <c r="AP35385" s="104"/>
    </row>
    <row r="35386" spans="21:42" ht="15" customHeight="1" x14ac:dyDescent="0.25">
      <c r="U35386" s="104"/>
      <c r="AB35386" s="104"/>
      <c r="AC35386" s="104"/>
      <c r="AF35386" s="104"/>
      <c r="AG35386" s="104"/>
      <c r="AK35386" s="104"/>
      <c r="AL35386" s="104"/>
      <c r="AO35386" s="104"/>
      <c r="AP35386" s="104"/>
    </row>
    <row r="35387" spans="21:42" ht="15" customHeight="1" x14ac:dyDescent="0.25">
      <c r="U35387" s="104"/>
      <c r="AB35387" s="104"/>
      <c r="AC35387" s="104"/>
      <c r="AF35387" s="104"/>
      <c r="AG35387" s="104"/>
      <c r="AK35387" s="104"/>
      <c r="AL35387" s="104"/>
      <c r="AO35387" s="104"/>
      <c r="AP35387" s="104"/>
    </row>
    <row r="35388" spans="21:42" ht="15" customHeight="1" x14ac:dyDescent="0.25">
      <c r="U35388" s="104"/>
      <c r="AB35388" s="104"/>
      <c r="AC35388" s="104"/>
      <c r="AF35388" s="104"/>
      <c r="AG35388" s="104"/>
      <c r="AK35388" s="104"/>
      <c r="AL35388" s="104"/>
      <c r="AO35388" s="104"/>
      <c r="AP35388" s="104"/>
    </row>
    <row r="35389" spans="21:42" ht="15" customHeight="1" x14ac:dyDescent="0.25">
      <c r="U35389" s="104"/>
      <c r="AB35389" s="104"/>
      <c r="AC35389" s="104"/>
      <c r="AF35389" s="104"/>
      <c r="AG35389" s="104"/>
      <c r="AK35389" s="104"/>
      <c r="AL35389" s="104"/>
      <c r="AO35389" s="104"/>
      <c r="AP35389" s="104"/>
    </row>
    <row r="35390" spans="21:42" ht="15" customHeight="1" x14ac:dyDescent="0.25">
      <c r="U35390" s="104"/>
      <c r="AB35390" s="104"/>
      <c r="AC35390" s="104"/>
      <c r="AF35390" s="104"/>
      <c r="AG35390" s="104"/>
      <c r="AK35390" s="104"/>
      <c r="AL35390" s="104"/>
      <c r="AO35390" s="104"/>
      <c r="AP35390" s="104"/>
    </row>
    <row r="35391" spans="21:42" ht="15" customHeight="1" x14ac:dyDescent="0.25">
      <c r="U35391" s="104"/>
      <c r="AB35391" s="104"/>
      <c r="AC35391" s="104"/>
      <c r="AF35391" s="104"/>
      <c r="AG35391" s="104"/>
      <c r="AK35391" s="104"/>
      <c r="AL35391" s="104"/>
      <c r="AO35391" s="104"/>
      <c r="AP35391" s="104"/>
    </row>
    <row r="35392" spans="21:42" ht="15" customHeight="1" x14ac:dyDescent="0.25">
      <c r="U35392" s="104"/>
      <c r="AB35392" s="104"/>
      <c r="AC35392" s="104"/>
      <c r="AF35392" s="104"/>
      <c r="AG35392" s="104"/>
      <c r="AK35392" s="104"/>
      <c r="AL35392" s="104"/>
      <c r="AO35392" s="104"/>
      <c r="AP35392" s="104"/>
    </row>
    <row r="35393" spans="21:42" ht="15" customHeight="1" x14ac:dyDescent="0.25">
      <c r="U35393" s="104"/>
      <c r="AB35393" s="104"/>
      <c r="AC35393" s="104"/>
      <c r="AF35393" s="104"/>
      <c r="AG35393" s="104"/>
      <c r="AK35393" s="104"/>
      <c r="AL35393" s="104"/>
      <c r="AO35393" s="104"/>
      <c r="AP35393" s="104"/>
    </row>
    <row r="35394" spans="21:42" ht="15" customHeight="1" x14ac:dyDescent="0.25">
      <c r="U35394" s="104"/>
      <c r="AB35394" s="104"/>
      <c r="AC35394" s="104"/>
      <c r="AF35394" s="104"/>
      <c r="AG35394" s="104"/>
      <c r="AK35394" s="104"/>
      <c r="AL35394" s="104"/>
      <c r="AO35394" s="104"/>
      <c r="AP35394" s="104"/>
    </row>
    <row r="35395" spans="21:42" ht="15" customHeight="1" x14ac:dyDescent="0.25">
      <c r="U35395" s="104"/>
      <c r="AB35395" s="104"/>
      <c r="AC35395" s="104"/>
      <c r="AF35395" s="104"/>
      <c r="AG35395" s="104"/>
      <c r="AK35395" s="104"/>
      <c r="AL35395" s="104"/>
      <c r="AO35395" s="104"/>
      <c r="AP35395" s="104"/>
    </row>
    <row r="35396" spans="21:42" ht="15" customHeight="1" x14ac:dyDescent="0.25">
      <c r="U35396" s="104"/>
      <c r="AB35396" s="104"/>
      <c r="AC35396" s="104"/>
      <c r="AF35396" s="104"/>
      <c r="AG35396" s="104"/>
      <c r="AK35396" s="104"/>
      <c r="AL35396" s="104"/>
      <c r="AO35396" s="104"/>
      <c r="AP35396" s="104"/>
    </row>
    <row r="35397" spans="21:42" ht="15" customHeight="1" x14ac:dyDescent="0.25">
      <c r="U35397" s="104"/>
      <c r="AB35397" s="104"/>
      <c r="AC35397" s="104"/>
      <c r="AF35397" s="104"/>
      <c r="AG35397" s="104"/>
      <c r="AK35397" s="104"/>
      <c r="AL35397" s="104"/>
      <c r="AO35397" s="104"/>
      <c r="AP35397" s="104"/>
    </row>
    <row r="35398" spans="21:42" ht="15" customHeight="1" x14ac:dyDescent="0.25">
      <c r="U35398" s="104"/>
      <c r="AB35398" s="104"/>
      <c r="AC35398" s="104"/>
      <c r="AF35398" s="104"/>
      <c r="AG35398" s="104"/>
      <c r="AK35398" s="104"/>
      <c r="AL35398" s="104"/>
      <c r="AO35398" s="104"/>
      <c r="AP35398" s="104"/>
    </row>
    <row r="35399" spans="21:42" ht="15" customHeight="1" x14ac:dyDescent="0.25">
      <c r="U35399" s="104"/>
      <c r="AB35399" s="104"/>
      <c r="AC35399" s="104"/>
      <c r="AF35399" s="104"/>
      <c r="AG35399" s="104"/>
      <c r="AK35399" s="104"/>
      <c r="AL35399" s="104"/>
      <c r="AO35399" s="104"/>
      <c r="AP35399" s="104"/>
    </row>
    <row r="35400" spans="21:42" ht="15" customHeight="1" x14ac:dyDescent="0.25">
      <c r="U35400" s="104"/>
      <c r="AB35400" s="104"/>
      <c r="AC35400" s="104"/>
      <c r="AF35400" s="104"/>
      <c r="AG35400" s="104"/>
      <c r="AK35400" s="104"/>
      <c r="AL35400" s="104"/>
      <c r="AO35400" s="104"/>
      <c r="AP35400" s="104"/>
    </row>
    <row r="35401" spans="21:42" ht="15" customHeight="1" x14ac:dyDescent="0.25">
      <c r="U35401" s="104"/>
      <c r="AB35401" s="104"/>
      <c r="AC35401" s="104"/>
      <c r="AF35401" s="104"/>
      <c r="AG35401" s="104"/>
      <c r="AK35401" s="104"/>
      <c r="AL35401" s="104"/>
      <c r="AO35401" s="104"/>
      <c r="AP35401" s="104"/>
    </row>
    <row r="35402" spans="21:42" ht="15" customHeight="1" x14ac:dyDescent="0.25">
      <c r="U35402" s="104"/>
      <c r="AB35402" s="104"/>
      <c r="AC35402" s="104"/>
      <c r="AF35402" s="104"/>
      <c r="AG35402" s="104"/>
      <c r="AK35402" s="104"/>
      <c r="AL35402" s="104"/>
      <c r="AO35402" s="104"/>
      <c r="AP35402" s="104"/>
    </row>
    <row r="35403" spans="21:42" ht="15" customHeight="1" x14ac:dyDescent="0.25">
      <c r="U35403" s="104"/>
      <c r="AB35403" s="104"/>
      <c r="AC35403" s="104"/>
      <c r="AF35403" s="104"/>
      <c r="AG35403" s="104"/>
      <c r="AK35403" s="104"/>
      <c r="AL35403" s="104"/>
      <c r="AO35403" s="104"/>
      <c r="AP35403" s="104"/>
    </row>
    <row r="35404" spans="21:42" ht="15" customHeight="1" x14ac:dyDescent="0.25">
      <c r="U35404" s="104"/>
      <c r="AB35404" s="104"/>
      <c r="AC35404" s="104"/>
      <c r="AF35404" s="104"/>
      <c r="AG35404" s="104"/>
      <c r="AK35404" s="104"/>
      <c r="AL35404" s="104"/>
      <c r="AO35404" s="104"/>
      <c r="AP35404" s="104"/>
    </row>
    <row r="35405" spans="21:42" ht="15" customHeight="1" x14ac:dyDescent="0.25">
      <c r="U35405" s="104"/>
      <c r="AB35405" s="104"/>
      <c r="AC35405" s="104"/>
      <c r="AF35405" s="104"/>
      <c r="AG35405" s="104"/>
      <c r="AK35405" s="104"/>
      <c r="AL35405" s="104"/>
      <c r="AO35405" s="104"/>
      <c r="AP35405" s="104"/>
    </row>
    <row r="35406" spans="21:42" ht="15" customHeight="1" x14ac:dyDescent="0.25">
      <c r="U35406" s="104"/>
      <c r="AB35406" s="104"/>
      <c r="AC35406" s="104"/>
      <c r="AF35406" s="104"/>
      <c r="AG35406" s="104"/>
      <c r="AK35406" s="104"/>
      <c r="AL35406" s="104"/>
      <c r="AO35406" s="104"/>
      <c r="AP35406" s="104"/>
    </row>
    <row r="35407" spans="21:42" ht="15" customHeight="1" x14ac:dyDescent="0.25">
      <c r="U35407" s="104"/>
      <c r="AB35407" s="104"/>
      <c r="AC35407" s="104"/>
      <c r="AF35407" s="104"/>
      <c r="AG35407" s="104"/>
      <c r="AK35407" s="104"/>
      <c r="AL35407" s="104"/>
      <c r="AO35407" s="104"/>
      <c r="AP35407" s="104"/>
    </row>
    <row r="35408" spans="21:42" ht="15" customHeight="1" x14ac:dyDescent="0.25">
      <c r="U35408" s="104"/>
      <c r="AB35408" s="104"/>
      <c r="AC35408" s="104"/>
      <c r="AF35408" s="104"/>
      <c r="AG35408" s="104"/>
      <c r="AK35408" s="104"/>
      <c r="AL35408" s="104"/>
      <c r="AO35408" s="104"/>
      <c r="AP35408" s="104"/>
    </row>
    <row r="35409" spans="21:42" ht="15" customHeight="1" x14ac:dyDescent="0.25">
      <c r="U35409" s="104"/>
      <c r="AB35409" s="104"/>
      <c r="AC35409" s="104"/>
      <c r="AF35409" s="104"/>
      <c r="AG35409" s="104"/>
      <c r="AK35409" s="104"/>
      <c r="AL35409" s="104"/>
      <c r="AO35409" s="104"/>
      <c r="AP35409" s="104"/>
    </row>
    <row r="35410" spans="21:42" ht="15" customHeight="1" x14ac:dyDescent="0.25">
      <c r="U35410" s="104"/>
      <c r="AB35410" s="104"/>
      <c r="AC35410" s="104"/>
      <c r="AF35410" s="104"/>
      <c r="AG35410" s="104"/>
      <c r="AK35410" s="104"/>
      <c r="AL35410" s="104"/>
      <c r="AO35410" s="104"/>
      <c r="AP35410" s="104"/>
    </row>
    <row r="35411" spans="21:42" ht="15" customHeight="1" x14ac:dyDescent="0.25">
      <c r="U35411" s="104"/>
      <c r="AB35411" s="104"/>
      <c r="AC35411" s="104"/>
      <c r="AF35411" s="104"/>
      <c r="AG35411" s="104"/>
      <c r="AK35411" s="104"/>
      <c r="AL35411" s="104"/>
      <c r="AO35411" s="104"/>
      <c r="AP35411" s="104"/>
    </row>
    <row r="35412" spans="21:42" ht="15" customHeight="1" x14ac:dyDescent="0.25">
      <c r="U35412" s="104"/>
      <c r="AB35412" s="104"/>
      <c r="AC35412" s="104"/>
      <c r="AF35412" s="104"/>
      <c r="AG35412" s="104"/>
      <c r="AK35412" s="104"/>
      <c r="AL35412" s="104"/>
      <c r="AO35412" s="104"/>
      <c r="AP35412" s="104"/>
    </row>
    <row r="35413" spans="21:42" ht="15" customHeight="1" x14ac:dyDescent="0.25">
      <c r="U35413" s="104"/>
      <c r="AB35413" s="104"/>
      <c r="AC35413" s="104"/>
      <c r="AF35413" s="104"/>
      <c r="AG35413" s="104"/>
      <c r="AK35413" s="104"/>
      <c r="AL35413" s="104"/>
      <c r="AO35413" s="104"/>
      <c r="AP35413" s="104"/>
    </row>
    <row r="35414" spans="21:42" ht="15" customHeight="1" x14ac:dyDescent="0.25">
      <c r="U35414" s="104"/>
      <c r="AB35414" s="104"/>
      <c r="AC35414" s="104"/>
      <c r="AF35414" s="104"/>
      <c r="AG35414" s="104"/>
      <c r="AK35414" s="104"/>
      <c r="AL35414" s="104"/>
      <c r="AO35414" s="104"/>
      <c r="AP35414" s="104"/>
    </row>
    <row r="35415" spans="21:42" ht="15" customHeight="1" x14ac:dyDescent="0.25">
      <c r="U35415" s="104"/>
      <c r="AB35415" s="104"/>
      <c r="AC35415" s="104"/>
      <c r="AF35415" s="104"/>
      <c r="AG35415" s="104"/>
      <c r="AK35415" s="104"/>
      <c r="AL35415" s="104"/>
      <c r="AO35415" s="104"/>
      <c r="AP35415" s="104"/>
    </row>
    <row r="35416" spans="21:42" ht="15" customHeight="1" x14ac:dyDescent="0.25">
      <c r="U35416" s="104"/>
      <c r="AB35416" s="104"/>
      <c r="AC35416" s="104"/>
      <c r="AF35416" s="104"/>
      <c r="AG35416" s="104"/>
      <c r="AK35416" s="104"/>
      <c r="AL35416" s="104"/>
      <c r="AO35416" s="104"/>
      <c r="AP35416" s="104"/>
    </row>
    <row r="35417" spans="21:42" ht="15" customHeight="1" x14ac:dyDescent="0.25">
      <c r="U35417" s="104"/>
      <c r="AB35417" s="104"/>
      <c r="AC35417" s="104"/>
      <c r="AF35417" s="104"/>
      <c r="AG35417" s="104"/>
      <c r="AK35417" s="104"/>
      <c r="AL35417" s="104"/>
      <c r="AO35417" s="104"/>
      <c r="AP35417" s="104"/>
    </row>
    <row r="35418" spans="21:42" ht="15" customHeight="1" x14ac:dyDescent="0.25">
      <c r="U35418" s="104"/>
      <c r="AB35418" s="104"/>
      <c r="AC35418" s="104"/>
      <c r="AF35418" s="104"/>
      <c r="AG35418" s="104"/>
      <c r="AK35418" s="104"/>
      <c r="AL35418" s="104"/>
      <c r="AO35418" s="104"/>
      <c r="AP35418" s="104"/>
    </row>
    <row r="35419" spans="21:42" ht="15" customHeight="1" x14ac:dyDescent="0.25">
      <c r="U35419" s="104"/>
      <c r="AB35419" s="104"/>
      <c r="AC35419" s="104"/>
      <c r="AF35419" s="104"/>
      <c r="AG35419" s="104"/>
      <c r="AK35419" s="104"/>
      <c r="AL35419" s="104"/>
      <c r="AO35419" s="104"/>
      <c r="AP35419" s="104"/>
    </row>
    <row r="35420" spans="21:42" ht="15" customHeight="1" x14ac:dyDescent="0.25">
      <c r="U35420" s="104"/>
      <c r="AB35420" s="104"/>
      <c r="AC35420" s="104"/>
      <c r="AF35420" s="104"/>
      <c r="AG35420" s="104"/>
      <c r="AK35420" s="104"/>
      <c r="AL35420" s="104"/>
      <c r="AO35420" s="104"/>
      <c r="AP35420" s="104"/>
    </row>
    <row r="35421" spans="21:42" ht="15" customHeight="1" x14ac:dyDescent="0.25">
      <c r="U35421" s="104"/>
      <c r="AB35421" s="104"/>
      <c r="AC35421" s="104"/>
      <c r="AF35421" s="104"/>
      <c r="AG35421" s="104"/>
      <c r="AK35421" s="104"/>
      <c r="AL35421" s="104"/>
      <c r="AO35421" s="104"/>
      <c r="AP35421" s="104"/>
    </row>
    <row r="35422" spans="21:42" ht="15" customHeight="1" x14ac:dyDescent="0.25">
      <c r="U35422" s="104"/>
      <c r="AB35422" s="104"/>
      <c r="AC35422" s="104"/>
      <c r="AF35422" s="104"/>
      <c r="AG35422" s="104"/>
      <c r="AK35422" s="104"/>
      <c r="AL35422" s="104"/>
      <c r="AO35422" s="104"/>
      <c r="AP35422" s="104"/>
    </row>
    <row r="35423" spans="21:42" ht="15" customHeight="1" x14ac:dyDescent="0.25">
      <c r="U35423" s="104"/>
      <c r="AB35423" s="104"/>
      <c r="AC35423" s="104"/>
      <c r="AF35423" s="104"/>
      <c r="AG35423" s="104"/>
      <c r="AK35423" s="104"/>
      <c r="AL35423" s="104"/>
      <c r="AO35423" s="104"/>
      <c r="AP35423" s="104"/>
    </row>
    <row r="35424" spans="21:42" ht="15" customHeight="1" x14ac:dyDescent="0.25">
      <c r="U35424" s="104"/>
      <c r="AB35424" s="104"/>
      <c r="AC35424" s="104"/>
      <c r="AF35424" s="104"/>
      <c r="AG35424" s="104"/>
      <c r="AK35424" s="104"/>
      <c r="AL35424" s="104"/>
      <c r="AO35424" s="104"/>
      <c r="AP35424" s="104"/>
    </row>
    <row r="35425" spans="21:42" ht="15" customHeight="1" x14ac:dyDescent="0.25">
      <c r="U35425" s="104"/>
      <c r="AB35425" s="104"/>
      <c r="AC35425" s="104"/>
      <c r="AF35425" s="104"/>
      <c r="AG35425" s="104"/>
      <c r="AK35425" s="104"/>
      <c r="AL35425" s="104"/>
      <c r="AO35425" s="104"/>
      <c r="AP35425" s="104"/>
    </row>
    <row r="35426" spans="21:42" ht="15" customHeight="1" x14ac:dyDescent="0.25">
      <c r="U35426" s="104"/>
      <c r="AB35426" s="104"/>
      <c r="AC35426" s="104"/>
      <c r="AF35426" s="104"/>
      <c r="AG35426" s="104"/>
      <c r="AK35426" s="104"/>
      <c r="AL35426" s="104"/>
      <c r="AO35426" s="104"/>
      <c r="AP35426" s="104"/>
    </row>
    <row r="35427" spans="21:42" ht="15" customHeight="1" x14ac:dyDescent="0.25">
      <c r="U35427" s="104"/>
      <c r="AB35427" s="104"/>
      <c r="AC35427" s="104"/>
      <c r="AF35427" s="104"/>
      <c r="AG35427" s="104"/>
      <c r="AK35427" s="104"/>
      <c r="AL35427" s="104"/>
      <c r="AO35427" s="104"/>
      <c r="AP35427" s="104"/>
    </row>
    <row r="35428" spans="21:42" ht="15" customHeight="1" x14ac:dyDescent="0.25">
      <c r="U35428" s="104"/>
      <c r="AB35428" s="104"/>
      <c r="AC35428" s="104"/>
      <c r="AF35428" s="104"/>
      <c r="AG35428" s="104"/>
      <c r="AK35428" s="104"/>
      <c r="AL35428" s="104"/>
      <c r="AO35428" s="104"/>
      <c r="AP35428" s="104"/>
    </row>
    <row r="35429" spans="21:42" ht="15" customHeight="1" x14ac:dyDescent="0.25">
      <c r="U35429" s="104"/>
      <c r="AB35429" s="104"/>
      <c r="AC35429" s="104"/>
      <c r="AF35429" s="104"/>
      <c r="AG35429" s="104"/>
      <c r="AK35429" s="104"/>
      <c r="AL35429" s="104"/>
      <c r="AO35429" s="104"/>
      <c r="AP35429" s="104"/>
    </row>
    <row r="35430" spans="21:42" ht="15" customHeight="1" x14ac:dyDescent="0.25">
      <c r="U35430" s="104"/>
      <c r="AB35430" s="104"/>
      <c r="AC35430" s="104"/>
      <c r="AF35430" s="104"/>
      <c r="AG35430" s="104"/>
      <c r="AK35430" s="104"/>
      <c r="AL35430" s="104"/>
      <c r="AO35430" s="104"/>
      <c r="AP35430" s="104"/>
    </row>
    <row r="35431" spans="21:42" ht="15" customHeight="1" x14ac:dyDescent="0.25">
      <c r="U35431" s="104"/>
      <c r="AB35431" s="104"/>
      <c r="AC35431" s="104"/>
      <c r="AF35431" s="104"/>
      <c r="AG35431" s="104"/>
      <c r="AK35431" s="104"/>
      <c r="AL35431" s="104"/>
      <c r="AO35431" s="104"/>
      <c r="AP35431" s="104"/>
    </row>
    <row r="35432" spans="21:42" ht="15" customHeight="1" x14ac:dyDescent="0.25">
      <c r="U35432" s="104"/>
      <c r="AB35432" s="104"/>
      <c r="AC35432" s="104"/>
      <c r="AF35432" s="104"/>
      <c r="AG35432" s="104"/>
      <c r="AK35432" s="104"/>
      <c r="AL35432" s="104"/>
      <c r="AO35432" s="104"/>
      <c r="AP35432" s="104"/>
    </row>
    <row r="35433" spans="21:42" ht="15" customHeight="1" x14ac:dyDescent="0.25">
      <c r="U35433" s="104"/>
      <c r="AB35433" s="104"/>
      <c r="AC35433" s="104"/>
      <c r="AF35433" s="104"/>
      <c r="AG35433" s="104"/>
      <c r="AK35433" s="104"/>
      <c r="AL35433" s="104"/>
      <c r="AO35433" s="104"/>
      <c r="AP35433" s="104"/>
    </row>
    <row r="35434" spans="21:42" ht="15" customHeight="1" x14ac:dyDescent="0.25">
      <c r="U35434" s="104"/>
      <c r="AB35434" s="104"/>
      <c r="AC35434" s="104"/>
      <c r="AF35434" s="104"/>
      <c r="AG35434" s="104"/>
      <c r="AK35434" s="104"/>
      <c r="AL35434" s="104"/>
      <c r="AO35434" s="104"/>
      <c r="AP35434" s="104"/>
    </row>
    <row r="35435" spans="21:42" ht="15" customHeight="1" x14ac:dyDescent="0.25">
      <c r="U35435" s="104"/>
      <c r="AB35435" s="104"/>
      <c r="AC35435" s="104"/>
      <c r="AF35435" s="104"/>
      <c r="AG35435" s="104"/>
      <c r="AK35435" s="104"/>
      <c r="AL35435" s="104"/>
      <c r="AO35435" s="104"/>
      <c r="AP35435" s="104"/>
    </row>
    <row r="35436" spans="21:42" ht="15" customHeight="1" x14ac:dyDescent="0.25">
      <c r="U35436" s="104"/>
      <c r="AB35436" s="104"/>
      <c r="AC35436" s="104"/>
      <c r="AF35436" s="104"/>
      <c r="AG35436" s="104"/>
      <c r="AK35436" s="104"/>
      <c r="AL35436" s="104"/>
      <c r="AO35436" s="104"/>
      <c r="AP35436" s="104"/>
    </row>
    <row r="35437" spans="21:42" ht="15" customHeight="1" x14ac:dyDescent="0.25">
      <c r="U35437" s="104"/>
      <c r="AB35437" s="104"/>
      <c r="AC35437" s="104"/>
      <c r="AF35437" s="104"/>
      <c r="AG35437" s="104"/>
      <c r="AK35437" s="104"/>
      <c r="AL35437" s="104"/>
      <c r="AO35437" s="104"/>
      <c r="AP35437" s="104"/>
    </row>
    <row r="35438" spans="21:42" ht="15" customHeight="1" x14ac:dyDescent="0.25">
      <c r="U35438" s="104"/>
      <c r="AB35438" s="104"/>
      <c r="AC35438" s="104"/>
      <c r="AF35438" s="104"/>
      <c r="AG35438" s="104"/>
      <c r="AK35438" s="104"/>
      <c r="AL35438" s="104"/>
      <c r="AO35438" s="104"/>
      <c r="AP35438" s="104"/>
    </row>
    <row r="35439" spans="21:42" ht="15" customHeight="1" x14ac:dyDescent="0.25">
      <c r="U35439" s="104"/>
      <c r="AB35439" s="104"/>
      <c r="AC35439" s="104"/>
      <c r="AF35439" s="104"/>
      <c r="AG35439" s="104"/>
      <c r="AK35439" s="104"/>
      <c r="AL35439" s="104"/>
      <c r="AO35439" s="104"/>
      <c r="AP35439" s="104"/>
    </row>
    <row r="35440" spans="21:42" ht="15" customHeight="1" x14ac:dyDescent="0.25">
      <c r="U35440" s="104"/>
      <c r="AB35440" s="104"/>
      <c r="AC35440" s="104"/>
      <c r="AF35440" s="104"/>
      <c r="AG35440" s="104"/>
      <c r="AK35440" s="104"/>
      <c r="AL35440" s="104"/>
      <c r="AO35440" s="104"/>
      <c r="AP35440" s="104"/>
    </row>
    <row r="35441" spans="21:42" ht="15" customHeight="1" x14ac:dyDescent="0.25">
      <c r="U35441" s="104"/>
      <c r="AB35441" s="104"/>
      <c r="AC35441" s="104"/>
      <c r="AF35441" s="104"/>
      <c r="AG35441" s="104"/>
      <c r="AK35441" s="104"/>
      <c r="AL35441" s="104"/>
      <c r="AO35441" s="104"/>
      <c r="AP35441" s="104"/>
    </row>
    <row r="35442" spans="21:42" ht="15" customHeight="1" x14ac:dyDescent="0.25">
      <c r="U35442" s="104"/>
      <c r="AB35442" s="104"/>
      <c r="AC35442" s="104"/>
      <c r="AF35442" s="104"/>
      <c r="AG35442" s="104"/>
      <c r="AK35442" s="104"/>
      <c r="AL35442" s="104"/>
      <c r="AO35442" s="104"/>
      <c r="AP35442" s="104"/>
    </row>
    <row r="35443" spans="21:42" ht="15" customHeight="1" x14ac:dyDescent="0.25">
      <c r="U35443" s="104"/>
      <c r="AB35443" s="104"/>
      <c r="AC35443" s="104"/>
      <c r="AF35443" s="104"/>
      <c r="AG35443" s="104"/>
      <c r="AK35443" s="104"/>
      <c r="AL35443" s="104"/>
      <c r="AO35443" s="104"/>
      <c r="AP35443" s="104"/>
    </row>
    <row r="35444" spans="21:42" ht="15" customHeight="1" x14ac:dyDescent="0.25">
      <c r="U35444" s="104"/>
      <c r="AB35444" s="104"/>
      <c r="AC35444" s="104"/>
      <c r="AF35444" s="104"/>
      <c r="AG35444" s="104"/>
      <c r="AK35444" s="104"/>
      <c r="AL35444" s="104"/>
      <c r="AO35444" s="104"/>
      <c r="AP35444" s="104"/>
    </row>
    <row r="35445" spans="21:42" ht="15" customHeight="1" x14ac:dyDescent="0.25">
      <c r="U35445" s="104"/>
      <c r="AB35445" s="104"/>
      <c r="AC35445" s="104"/>
      <c r="AF35445" s="104"/>
      <c r="AG35445" s="104"/>
      <c r="AK35445" s="104"/>
      <c r="AL35445" s="104"/>
      <c r="AO35445" s="104"/>
      <c r="AP35445" s="104"/>
    </row>
    <row r="35446" spans="21:42" ht="15" customHeight="1" x14ac:dyDescent="0.25">
      <c r="U35446" s="104"/>
      <c r="AB35446" s="104"/>
      <c r="AC35446" s="104"/>
      <c r="AF35446" s="104"/>
      <c r="AG35446" s="104"/>
      <c r="AK35446" s="104"/>
      <c r="AL35446" s="104"/>
      <c r="AO35446" s="104"/>
      <c r="AP35446" s="104"/>
    </row>
    <row r="35447" spans="21:42" ht="15" customHeight="1" x14ac:dyDescent="0.25">
      <c r="U35447" s="104"/>
      <c r="AB35447" s="104"/>
      <c r="AC35447" s="104"/>
      <c r="AF35447" s="104"/>
      <c r="AG35447" s="104"/>
      <c r="AK35447" s="104"/>
      <c r="AL35447" s="104"/>
      <c r="AO35447" s="104"/>
      <c r="AP35447" s="104"/>
    </row>
    <row r="35448" spans="21:42" ht="15" customHeight="1" x14ac:dyDescent="0.25">
      <c r="U35448" s="104"/>
      <c r="AB35448" s="104"/>
      <c r="AC35448" s="104"/>
      <c r="AF35448" s="104"/>
      <c r="AG35448" s="104"/>
      <c r="AK35448" s="104"/>
      <c r="AL35448" s="104"/>
      <c r="AO35448" s="104"/>
      <c r="AP35448" s="104"/>
    </row>
    <row r="35449" spans="21:42" ht="15" customHeight="1" x14ac:dyDescent="0.25">
      <c r="U35449" s="104"/>
      <c r="AB35449" s="104"/>
      <c r="AC35449" s="104"/>
      <c r="AF35449" s="104"/>
      <c r="AG35449" s="104"/>
      <c r="AK35449" s="104"/>
      <c r="AL35449" s="104"/>
      <c r="AO35449" s="104"/>
      <c r="AP35449" s="104"/>
    </row>
    <row r="35450" spans="21:42" ht="15" customHeight="1" x14ac:dyDescent="0.25">
      <c r="U35450" s="104"/>
      <c r="AB35450" s="104"/>
      <c r="AC35450" s="104"/>
      <c r="AF35450" s="104"/>
      <c r="AG35450" s="104"/>
      <c r="AK35450" s="104"/>
      <c r="AL35450" s="104"/>
      <c r="AO35450" s="104"/>
      <c r="AP35450" s="104"/>
    </row>
    <row r="35451" spans="21:42" ht="15" customHeight="1" x14ac:dyDescent="0.25">
      <c r="U35451" s="104"/>
      <c r="AB35451" s="104"/>
      <c r="AC35451" s="104"/>
      <c r="AF35451" s="104"/>
      <c r="AG35451" s="104"/>
      <c r="AK35451" s="104"/>
      <c r="AL35451" s="104"/>
      <c r="AO35451" s="104"/>
      <c r="AP35451" s="104"/>
    </row>
    <row r="35452" spans="21:42" ht="15" customHeight="1" x14ac:dyDescent="0.25">
      <c r="U35452" s="104"/>
      <c r="AB35452" s="104"/>
      <c r="AC35452" s="104"/>
      <c r="AF35452" s="104"/>
      <c r="AG35452" s="104"/>
      <c r="AK35452" s="104"/>
      <c r="AL35452" s="104"/>
      <c r="AO35452" s="104"/>
      <c r="AP35452" s="104"/>
    </row>
    <row r="35453" spans="21:42" ht="15" customHeight="1" x14ac:dyDescent="0.25">
      <c r="U35453" s="104"/>
      <c r="AB35453" s="104"/>
      <c r="AC35453" s="104"/>
      <c r="AF35453" s="104"/>
      <c r="AG35453" s="104"/>
      <c r="AK35453" s="104"/>
      <c r="AL35453" s="104"/>
      <c r="AO35453" s="104"/>
      <c r="AP35453" s="104"/>
    </row>
    <row r="35454" spans="21:42" ht="15" customHeight="1" x14ac:dyDescent="0.25">
      <c r="U35454" s="104"/>
      <c r="AB35454" s="104"/>
      <c r="AC35454" s="104"/>
      <c r="AF35454" s="104"/>
      <c r="AG35454" s="104"/>
      <c r="AK35454" s="104"/>
      <c r="AL35454" s="104"/>
      <c r="AO35454" s="104"/>
      <c r="AP35454" s="104"/>
    </row>
    <row r="35455" spans="21:42" ht="15" customHeight="1" x14ac:dyDescent="0.25">
      <c r="U35455" s="104"/>
      <c r="AB35455" s="104"/>
      <c r="AC35455" s="104"/>
      <c r="AF35455" s="104"/>
      <c r="AG35455" s="104"/>
      <c r="AK35455" s="104"/>
      <c r="AL35455" s="104"/>
      <c r="AO35455" s="104"/>
      <c r="AP35455" s="104"/>
    </row>
    <row r="35456" spans="21:42" ht="15" customHeight="1" x14ac:dyDescent="0.25">
      <c r="U35456" s="104"/>
      <c r="AB35456" s="104"/>
      <c r="AC35456" s="104"/>
      <c r="AF35456" s="104"/>
      <c r="AG35456" s="104"/>
      <c r="AK35456" s="104"/>
      <c r="AL35456" s="104"/>
      <c r="AO35456" s="104"/>
      <c r="AP35456" s="104"/>
    </row>
    <row r="35457" spans="21:42" ht="15" customHeight="1" x14ac:dyDescent="0.25">
      <c r="U35457" s="104"/>
      <c r="AB35457" s="104"/>
      <c r="AC35457" s="104"/>
      <c r="AF35457" s="104"/>
      <c r="AG35457" s="104"/>
      <c r="AK35457" s="104"/>
      <c r="AL35457" s="104"/>
      <c r="AO35457" s="104"/>
      <c r="AP35457" s="104"/>
    </row>
    <row r="35458" spans="21:42" ht="15" customHeight="1" x14ac:dyDescent="0.25">
      <c r="U35458" s="104"/>
      <c r="AB35458" s="104"/>
      <c r="AC35458" s="104"/>
      <c r="AF35458" s="104"/>
      <c r="AG35458" s="104"/>
      <c r="AK35458" s="104"/>
      <c r="AL35458" s="104"/>
      <c r="AO35458" s="104"/>
      <c r="AP35458" s="104"/>
    </row>
    <row r="35459" spans="21:42" ht="15" customHeight="1" x14ac:dyDescent="0.25">
      <c r="U35459" s="104"/>
      <c r="AB35459" s="104"/>
      <c r="AC35459" s="104"/>
      <c r="AF35459" s="104"/>
      <c r="AG35459" s="104"/>
      <c r="AK35459" s="104"/>
      <c r="AL35459" s="104"/>
      <c r="AO35459" s="104"/>
      <c r="AP35459" s="104"/>
    </row>
    <row r="35460" spans="21:42" ht="15" customHeight="1" x14ac:dyDescent="0.25">
      <c r="U35460" s="104"/>
      <c r="AB35460" s="104"/>
      <c r="AC35460" s="104"/>
      <c r="AF35460" s="104"/>
      <c r="AG35460" s="104"/>
      <c r="AK35460" s="104"/>
      <c r="AL35460" s="104"/>
      <c r="AO35460" s="104"/>
      <c r="AP35460" s="104"/>
    </row>
    <row r="35461" spans="21:42" ht="15" customHeight="1" x14ac:dyDescent="0.25">
      <c r="U35461" s="104"/>
      <c r="AB35461" s="104"/>
      <c r="AC35461" s="104"/>
      <c r="AF35461" s="104"/>
      <c r="AG35461" s="104"/>
      <c r="AK35461" s="104"/>
      <c r="AL35461" s="104"/>
      <c r="AO35461" s="104"/>
      <c r="AP35461" s="104"/>
    </row>
    <row r="35462" spans="21:42" ht="15" customHeight="1" x14ac:dyDescent="0.25">
      <c r="U35462" s="104"/>
      <c r="AB35462" s="104"/>
      <c r="AC35462" s="104"/>
      <c r="AF35462" s="104"/>
      <c r="AG35462" s="104"/>
      <c r="AK35462" s="104"/>
      <c r="AL35462" s="104"/>
      <c r="AO35462" s="104"/>
      <c r="AP35462" s="104"/>
    </row>
    <row r="35463" spans="21:42" ht="15" customHeight="1" x14ac:dyDescent="0.25">
      <c r="U35463" s="104"/>
      <c r="AB35463" s="104"/>
      <c r="AC35463" s="104"/>
      <c r="AF35463" s="104"/>
      <c r="AG35463" s="104"/>
      <c r="AK35463" s="104"/>
      <c r="AL35463" s="104"/>
      <c r="AO35463" s="104"/>
      <c r="AP35463" s="104"/>
    </row>
    <row r="35464" spans="21:42" ht="15" customHeight="1" x14ac:dyDescent="0.25">
      <c r="U35464" s="104"/>
      <c r="AB35464" s="104"/>
      <c r="AC35464" s="104"/>
      <c r="AF35464" s="104"/>
      <c r="AG35464" s="104"/>
      <c r="AK35464" s="104"/>
      <c r="AL35464" s="104"/>
      <c r="AO35464" s="104"/>
      <c r="AP35464" s="104"/>
    </row>
    <row r="35465" spans="21:42" ht="15" customHeight="1" x14ac:dyDescent="0.25">
      <c r="U35465" s="104"/>
      <c r="AB35465" s="104"/>
      <c r="AC35465" s="104"/>
      <c r="AF35465" s="104"/>
      <c r="AG35465" s="104"/>
      <c r="AK35465" s="104"/>
      <c r="AL35465" s="104"/>
      <c r="AO35465" s="104"/>
      <c r="AP35465" s="104"/>
    </row>
    <row r="35466" spans="21:42" ht="15" customHeight="1" x14ac:dyDescent="0.25">
      <c r="U35466" s="104"/>
      <c r="AB35466" s="104"/>
      <c r="AC35466" s="104"/>
      <c r="AF35466" s="104"/>
      <c r="AG35466" s="104"/>
      <c r="AK35466" s="104"/>
      <c r="AL35466" s="104"/>
      <c r="AO35466" s="104"/>
      <c r="AP35466" s="104"/>
    </row>
    <row r="35467" spans="21:42" ht="15" customHeight="1" x14ac:dyDescent="0.25">
      <c r="U35467" s="104"/>
      <c r="AB35467" s="104"/>
      <c r="AC35467" s="104"/>
      <c r="AF35467" s="104"/>
      <c r="AG35467" s="104"/>
      <c r="AK35467" s="104"/>
      <c r="AL35467" s="104"/>
      <c r="AO35467" s="104"/>
      <c r="AP35467" s="104"/>
    </row>
    <row r="35468" spans="21:42" ht="15" customHeight="1" x14ac:dyDescent="0.25">
      <c r="U35468" s="104"/>
      <c r="AB35468" s="104"/>
      <c r="AC35468" s="104"/>
      <c r="AF35468" s="104"/>
      <c r="AG35468" s="104"/>
      <c r="AK35468" s="104"/>
      <c r="AL35468" s="104"/>
      <c r="AO35468" s="104"/>
      <c r="AP35468" s="104"/>
    </row>
    <row r="35469" spans="21:42" ht="15" customHeight="1" x14ac:dyDescent="0.25">
      <c r="U35469" s="104"/>
      <c r="AB35469" s="104"/>
      <c r="AC35469" s="104"/>
      <c r="AF35469" s="104"/>
      <c r="AG35469" s="104"/>
      <c r="AK35469" s="104"/>
      <c r="AL35469" s="104"/>
      <c r="AO35469" s="104"/>
      <c r="AP35469" s="104"/>
    </row>
    <row r="35470" spans="21:42" ht="15" customHeight="1" x14ac:dyDescent="0.25">
      <c r="U35470" s="104"/>
      <c r="AB35470" s="104"/>
      <c r="AC35470" s="104"/>
      <c r="AF35470" s="104"/>
      <c r="AG35470" s="104"/>
      <c r="AK35470" s="104"/>
      <c r="AL35470" s="104"/>
      <c r="AO35470" s="104"/>
      <c r="AP35470" s="104"/>
    </row>
    <row r="35471" spans="21:42" ht="15" customHeight="1" x14ac:dyDescent="0.25">
      <c r="U35471" s="104"/>
      <c r="AB35471" s="104"/>
      <c r="AC35471" s="104"/>
      <c r="AF35471" s="104"/>
      <c r="AG35471" s="104"/>
      <c r="AK35471" s="104"/>
      <c r="AL35471" s="104"/>
      <c r="AO35471" s="104"/>
      <c r="AP35471" s="104"/>
    </row>
    <row r="35472" spans="21:42" ht="15" customHeight="1" x14ac:dyDescent="0.25">
      <c r="U35472" s="104"/>
      <c r="AB35472" s="104"/>
      <c r="AC35472" s="104"/>
      <c r="AF35472" s="104"/>
      <c r="AG35472" s="104"/>
      <c r="AK35472" s="104"/>
      <c r="AL35472" s="104"/>
      <c r="AO35472" s="104"/>
      <c r="AP35472" s="104"/>
    </row>
    <row r="35473" spans="21:42" ht="15" customHeight="1" x14ac:dyDescent="0.25">
      <c r="U35473" s="104"/>
      <c r="AB35473" s="104"/>
      <c r="AC35473" s="104"/>
      <c r="AF35473" s="104"/>
      <c r="AG35473" s="104"/>
      <c r="AK35473" s="104"/>
      <c r="AL35473" s="104"/>
      <c r="AO35473" s="104"/>
      <c r="AP35473" s="104"/>
    </row>
    <row r="35474" spans="21:42" ht="15" customHeight="1" x14ac:dyDescent="0.25">
      <c r="U35474" s="104"/>
      <c r="AB35474" s="104"/>
      <c r="AC35474" s="104"/>
      <c r="AF35474" s="104"/>
      <c r="AG35474" s="104"/>
      <c r="AK35474" s="104"/>
      <c r="AL35474" s="104"/>
      <c r="AO35474" s="104"/>
      <c r="AP35474" s="104"/>
    </row>
    <row r="35475" spans="21:42" ht="15" customHeight="1" x14ac:dyDescent="0.25">
      <c r="U35475" s="104"/>
      <c r="AB35475" s="104"/>
      <c r="AC35475" s="104"/>
      <c r="AF35475" s="104"/>
      <c r="AG35475" s="104"/>
      <c r="AK35475" s="104"/>
      <c r="AL35475" s="104"/>
      <c r="AO35475" s="104"/>
      <c r="AP35475" s="104"/>
    </row>
    <row r="35476" spans="21:42" ht="15" customHeight="1" x14ac:dyDescent="0.25">
      <c r="U35476" s="104"/>
      <c r="AB35476" s="104"/>
      <c r="AC35476" s="104"/>
      <c r="AF35476" s="104"/>
      <c r="AG35476" s="104"/>
      <c r="AK35476" s="104"/>
      <c r="AL35476" s="104"/>
      <c r="AO35476" s="104"/>
      <c r="AP35476" s="104"/>
    </row>
    <row r="35477" spans="21:42" ht="15" customHeight="1" x14ac:dyDescent="0.25">
      <c r="U35477" s="104"/>
      <c r="AB35477" s="104"/>
      <c r="AC35477" s="104"/>
      <c r="AF35477" s="104"/>
      <c r="AG35477" s="104"/>
      <c r="AK35477" s="104"/>
      <c r="AL35477" s="104"/>
      <c r="AO35477" s="104"/>
      <c r="AP35477" s="104"/>
    </row>
    <row r="35478" spans="21:42" ht="15" customHeight="1" x14ac:dyDescent="0.25">
      <c r="U35478" s="104"/>
      <c r="AB35478" s="104"/>
      <c r="AC35478" s="104"/>
      <c r="AF35478" s="104"/>
      <c r="AG35478" s="104"/>
      <c r="AK35478" s="104"/>
      <c r="AL35478" s="104"/>
      <c r="AO35478" s="104"/>
      <c r="AP35478" s="104"/>
    </row>
    <row r="35479" spans="21:42" ht="15" customHeight="1" x14ac:dyDescent="0.25">
      <c r="U35479" s="104"/>
      <c r="AB35479" s="104"/>
      <c r="AC35479" s="104"/>
      <c r="AF35479" s="104"/>
      <c r="AG35479" s="104"/>
      <c r="AK35479" s="104"/>
      <c r="AL35479" s="104"/>
      <c r="AO35479" s="104"/>
      <c r="AP35479" s="104"/>
    </row>
    <row r="35480" spans="21:42" ht="15" customHeight="1" x14ac:dyDescent="0.25">
      <c r="U35480" s="104"/>
      <c r="AB35480" s="104"/>
      <c r="AC35480" s="104"/>
      <c r="AF35480" s="104"/>
      <c r="AG35480" s="104"/>
      <c r="AK35480" s="104"/>
      <c r="AL35480" s="104"/>
      <c r="AO35480" s="104"/>
      <c r="AP35480" s="104"/>
    </row>
    <row r="35481" spans="21:42" ht="15" customHeight="1" x14ac:dyDescent="0.25">
      <c r="U35481" s="104"/>
      <c r="AB35481" s="104"/>
      <c r="AC35481" s="104"/>
      <c r="AF35481" s="104"/>
      <c r="AG35481" s="104"/>
      <c r="AK35481" s="104"/>
      <c r="AL35481" s="104"/>
      <c r="AO35481" s="104"/>
      <c r="AP35481" s="104"/>
    </row>
    <row r="35482" spans="21:42" ht="15" customHeight="1" x14ac:dyDescent="0.25">
      <c r="U35482" s="104"/>
      <c r="AB35482" s="104"/>
      <c r="AC35482" s="104"/>
      <c r="AF35482" s="104"/>
      <c r="AG35482" s="104"/>
      <c r="AK35482" s="104"/>
      <c r="AL35482" s="104"/>
      <c r="AO35482" s="104"/>
      <c r="AP35482" s="104"/>
    </row>
    <row r="35483" spans="21:42" ht="15" customHeight="1" x14ac:dyDescent="0.25">
      <c r="U35483" s="104"/>
      <c r="AB35483" s="104"/>
      <c r="AC35483" s="104"/>
      <c r="AF35483" s="104"/>
      <c r="AG35483" s="104"/>
      <c r="AK35483" s="104"/>
      <c r="AL35483" s="104"/>
      <c r="AO35483" s="104"/>
      <c r="AP35483" s="104"/>
    </row>
    <row r="35484" spans="21:42" ht="15" customHeight="1" x14ac:dyDescent="0.25">
      <c r="U35484" s="104"/>
      <c r="AB35484" s="104"/>
      <c r="AC35484" s="104"/>
      <c r="AF35484" s="104"/>
      <c r="AG35484" s="104"/>
      <c r="AK35484" s="104"/>
      <c r="AL35484" s="104"/>
      <c r="AO35484" s="104"/>
      <c r="AP35484" s="104"/>
    </row>
    <row r="35485" spans="21:42" ht="15" customHeight="1" x14ac:dyDescent="0.25">
      <c r="U35485" s="104"/>
      <c r="AB35485" s="104"/>
      <c r="AC35485" s="104"/>
      <c r="AF35485" s="104"/>
      <c r="AG35485" s="104"/>
      <c r="AK35485" s="104"/>
      <c r="AL35485" s="104"/>
      <c r="AO35485" s="104"/>
      <c r="AP35485" s="104"/>
    </row>
    <row r="35486" spans="21:42" ht="15" customHeight="1" x14ac:dyDescent="0.25">
      <c r="U35486" s="104"/>
      <c r="AB35486" s="104"/>
      <c r="AC35486" s="104"/>
      <c r="AF35486" s="104"/>
      <c r="AG35486" s="104"/>
      <c r="AK35486" s="104"/>
      <c r="AL35486" s="104"/>
      <c r="AO35486" s="104"/>
      <c r="AP35486" s="104"/>
    </row>
    <row r="35487" spans="21:42" ht="15" customHeight="1" x14ac:dyDescent="0.25">
      <c r="U35487" s="104"/>
      <c r="AB35487" s="104"/>
      <c r="AC35487" s="104"/>
      <c r="AF35487" s="104"/>
      <c r="AG35487" s="104"/>
      <c r="AK35487" s="104"/>
      <c r="AL35487" s="104"/>
      <c r="AO35487" s="104"/>
      <c r="AP35487" s="104"/>
    </row>
    <row r="35488" spans="21:42" ht="15" customHeight="1" x14ac:dyDescent="0.25">
      <c r="U35488" s="104"/>
      <c r="AB35488" s="104"/>
      <c r="AC35488" s="104"/>
      <c r="AF35488" s="104"/>
      <c r="AG35488" s="104"/>
      <c r="AK35488" s="104"/>
      <c r="AL35488" s="104"/>
      <c r="AO35488" s="104"/>
      <c r="AP35488" s="104"/>
    </row>
    <row r="35489" spans="21:42" ht="15" customHeight="1" x14ac:dyDescent="0.25">
      <c r="U35489" s="104"/>
      <c r="AB35489" s="104"/>
      <c r="AC35489" s="104"/>
      <c r="AF35489" s="104"/>
      <c r="AG35489" s="104"/>
      <c r="AK35489" s="104"/>
      <c r="AL35489" s="104"/>
      <c r="AO35489" s="104"/>
      <c r="AP35489" s="104"/>
    </row>
    <row r="35490" spans="21:42" ht="15" customHeight="1" x14ac:dyDescent="0.25">
      <c r="U35490" s="104"/>
      <c r="AB35490" s="104"/>
      <c r="AC35490" s="104"/>
      <c r="AF35490" s="104"/>
      <c r="AG35490" s="104"/>
      <c r="AK35490" s="104"/>
      <c r="AL35490" s="104"/>
      <c r="AO35490" s="104"/>
      <c r="AP35490" s="104"/>
    </row>
    <row r="35491" spans="21:42" ht="15" customHeight="1" x14ac:dyDescent="0.25">
      <c r="U35491" s="104"/>
      <c r="AB35491" s="104"/>
      <c r="AC35491" s="104"/>
      <c r="AF35491" s="104"/>
      <c r="AG35491" s="104"/>
      <c r="AK35491" s="104"/>
      <c r="AL35491" s="104"/>
      <c r="AO35491" s="104"/>
      <c r="AP35491" s="104"/>
    </row>
    <row r="35492" spans="21:42" ht="15" customHeight="1" x14ac:dyDescent="0.25">
      <c r="U35492" s="104"/>
      <c r="AB35492" s="104"/>
      <c r="AC35492" s="104"/>
      <c r="AF35492" s="104"/>
      <c r="AG35492" s="104"/>
      <c r="AK35492" s="104"/>
      <c r="AL35492" s="104"/>
      <c r="AO35492" s="104"/>
      <c r="AP35492" s="104"/>
    </row>
    <row r="35493" spans="21:42" ht="15" customHeight="1" x14ac:dyDescent="0.25">
      <c r="U35493" s="104"/>
      <c r="AB35493" s="104"/>
      <c r="AC35493" s="104"/>
      <c r="AF35493" s="104"/>
      <c r="AG35493" s="104"/>
      <c r="AK35493" s="104"/>
      <c r="AL35493" s="104"/>
      <c r="AO35493" s="104"/>
      <c r="AP35493" s="104"/>
    </row>
    <row r="35494" spans="21:42" ht="15" customHeight="1" x14ac:dyDescent="0.25">
      <c r="U35494" s="104"/>
      <c r="AB35494" s="104"/>
      <c r="AC35494" s="104"/>
      <c r="AF35494" s="104"/>
      <c r="AG35494" s="104"/>
      <c r="AK35494" s="104"/>
      <c r="AL35494" s="104"/>
      <c r="AO35494" s="104"/>
      <c r="AP35494" s="104"/>
    </row>
    <row r="35495" spans="21:42" ht="15" customHeight="1" x14ac:dyDescent="0.25">
      <c r="U35495" s="104"/>
      <c r="AB35495" s="104"/>
      <c r="AC35495" s="104"/>
      <c r="AF35495" s="104"/>
      <c r="AG35495" s="104"/>
      <c r="AK35495" s="104"/>
      <c r="AL35495" s="104"/>
      <c r="AO35495" s="104"/>
      <c r="AP35495" s="104"/>
    </row>
    <row r="35496" spans="21:42" ht="15" customHeight="1" x14ac:dyDescent="0.25">
      <c r="U35496" s="104"/>
      <c r="AB35496" s="104"/>
      <c r="AC35496" s="104"/>
      <c r="AF35496" s="104"/>
      <c r="AG35496" s="104"/>
      <c r="AK35496" s="104"/>
      <c r="AL35496" s="104"/>
      <c r="AO35496" s="104"/>
      <c r="AP35496" s="104"/>
    </row>
    <row r="35497" spans="21:42" ht="15" customHeight="1" x14ac:dyDescent="0.25">
      <c r="U35497" s="104"/>
      <c r="AB35497" s="104"/>
      <c r="AC35497" s="104"/>
      <c r="AF35497" s="104"/>
      <c r="AG35497" s="104"/>
      <c r="AK35497" s="104"/>
      <c r="AL35497" s="104"/>
      <c r="AO35497" s="104"/>
      <c r="AP35497" s="104"/>
    </row>
    <row r="35498" spans="21:42" ht="15" customHeight="1" x14ac:dyDescent="0.25">
      <c r="U35498" s="104"/>
      <c r="AB35498" s="104"/>
      <c r="AC35498" s="104"/>
      <c r="AF35498" s="104"/>
      <c r="AG35498" s="104"/>
      <c r="AK35498" s="104"/>
      <c r="AL35498" s="104"/>
      <c r="AO35498" s="104"/>
      <c r="AP35498" s="104"/>
    </row>
    <row r="35499" spans="21:42" ht="15" customHeight="1" x14ac:dyDescent="0.25">
      <c r="U35499" s="104"/>
      <c r="AB35499" s="104"/>
      <c r="AC35499" s="104"/>
      <c r="AF35499" s="104"/>
      <c r="AG35499" s="104"/>
      <c r="AK35499" s="104"/>
      <c r="AL35499" s="104"/>
      <c r="AO35499" s="104"/>
      <c r="AP35499" s="104"/>
    </row>
    <row r="35500" spans="21:42" ht="15" customHeight="1" x14ac:dyDescent="0.25">
      <c r="U35500" s="104"/>
      <c r="AB35500" s="104"/>
      <c r="AC35500" s="104"/>
      <c r="AF35500" s="104"/>
      <c r="AG35500" s="104"/>
      <c r="AK35500" s="104"/>
      <c r="AL35500" s="104"/>
      <c r="AO35500" s="104"/>
      <c r="AP35500" s="104"/>
    </row>
    <row r="35501" spans="21:42" ht="15" customHeight="1" x14ac:dyDescent="0.25">
      <c r="U35501" s="104"/>
      <c r="AB35501" s="104"/>
      <c r="AC35501" s="104"/>
      <c r="AF35501" s="104"/>
      <c r="AG35501" s="104"/>
      <c r="AK35501" s="104"/>
      <c r="AL35501" s="104"/>
      <c r="AO35501" s="104"/>
      <c r="AP35501" s="104"/>
    </row>
    <row r="35502" spans="21:42" ht="15" customHeight="1" x14ac:dyDescent="0.25">
      <c r="U35502" s="104"/>
      <c r="AB35502" s="104"/>
      <c r="AC35502" s="104"/>
      <c r="AF35502" s="104"/>
      <c r="AG35502" s="104"/>
      <c r="AK35502" s="104"/>
      <c r="AL35502" s="104"/>
      <c r="AO35502" s="104"/>
      <c r="AP35502" s="104"/>
    </row>
    <row r="35503" spans="21:42" ht="15" customHeight="1" x14ac:dyDescent="0.25">
      <c r="U35503" s="104"/>
      <c r="AB35503" s="104"/>
      <c r="AC35503" s="104"/>
      <c r="AF35503" s="104"/>
      <c r="AG35503" s="104"/>
      <c r="AK35503" s="104"/>
      <c r="AL35503" s="104"/>
      <c r="AO35503" s="104"/>
      <c r="AP35503" s="104"/>
    </row>
    <row r="35504" spans="21:42" ht="15" customHeight="1" x14ac:dyDescent="0.25">
      <c r="U35504" s="104"/>
      <c r="AB35504" s="104"/>
      <c r="AC35504" s="104"/>
      <c r="AF35504" s="104"/>
      <c r="AG35504" s="104"/>
      <c r="AK35504" s="104"/>
      <c r="AL35504" s="104"/>
      <c r="AO35504" s="104"/>
      <c r="AP35504" s="104"/>
    </row>
    <row r="35505" spans="21:42" ht="15" customHeight="1" x14ac:dyDescent="0.25">
      <c r="U35505" s="104"/>
      <c r="AB35505" s="104"/>
      <c r="AC35505" s="104"/>
      <c r="AF35505" s="104"/>
      <c r="AG35505" s="104"/>
      <c r="AK35505" s="104"/>
      <c r="AL35505" s="104"/>
      <c r="AO35505" s="104"/>
      <c r="AP35505" s="104"/>
    </row>
    <row r="35506" spans="21:42" ht="15" customHeight="1" x14ac:dyDescent="0.25">
      <c r="U35506" s="104"/>
      <c r="AB35506" s="104"/>
      <c r="AC35506" s="104"/>
      <c r="AF35506" s="104"/>
      <c r="AG35506" s="104"/>
      <c r="AK35506" s="104"/>
      <c r="AL35506" s="104"/>
      <c r="AO35506" s="104"/>
      <c r="AP35506" s="104"/>
    </row>
    <row r="35507" spans="21:42" ht="15" customHeight="1" x14ac:dyDescent="0.25">
      <c r="U35507" s="104"/>
      <c r="AB35507" s="104"/>
      <c r="AC35507" s="104"/>
      <c r="AF35507" s="104"/>
      <c r="AG35507" s="104"/>
      <c r="AK35507" s="104"/>
      <c r="AL35507" s="104"/>
      <c r="AO35507" s="104"/>
      <c r="AP35507" s="104"/>
    </row>
    <row r="35508" spans="21:42" ht="15" customHeight="1" x14ac:dyDescent="0.25">
      <c r="U35508" s="104"/>
      <c r="AB35508" s="104"/>
      <c r="AC35508" s="104"/>
      <c r="AF35508" s="104"/>
      <c r="AG35508" s="104"/>
      <c r="AK35508" s="104"/>
      <c r="AL35508" s="104"/>
      <c r="AO35508" s="104"/>
      <c r="AP35508" s="104"/>
    </row>
    <row r="35509" spans="21:42" ht="15" customHeight="1" x14ac:dyDescent="0.25">
      <c r="U35509" s="104"/>
      <c r="AB35509" s="104"/>
      <c r="AC35509" s="104"/>
      <c r="AF35509" s="104"/>
      <c r="AG35509" s="104"/>
      <c r="AK35509" s="104"/>
      <c r="AL35509" s="104"/>
      <c r="AO35509" s="104"/>
      <c r="AP35509" s="104"/>
    </row>
    <row r="35510" spans="21:42" ht="15" customHeight="1" x14ac:dyDescent="0.25">
      <c r="U35510" s="104"/>
      <c r="AB35510" s="104"/>
      <c r="AC35510" s="104"/>
      <c r="AF35510" s="104"/>
      <c r="AG35510" s="104"/>
      <c r="AK35510" s="104"/>
      <c r="AL35510" s="104"/>
      <c r="AO35510" s="104"/>
      <c r="AP35510" s="104"/>
    </row>
    <row r="35511" spans="21:42" ht="15" customHeight="1" x14ac:dyDescent="0.25">
      <c r="U35511" s="104"/>
      <c r="AB35511" s="104"/>
      <c r="AC35511" s="104"/>
      <c r="AF35511" s="104"/>
      <c r="AG35511" s="104"/>
      <c r="AK35511" s="104"/>
      <c r="AL35511" s="104"/>
      <c r="AO35511" s="104"/>
      <c r="AP35511" s="104"/>
    </row>
    <row r="35512" spans="21:42" ht="15" customHeight="1" x14ac:dyDescent="0.25">
      <c r="U35512" s="104"/>
      <c r="AB35512" s="104"/>
      <c r="AC35512" s="104"/>
      <c r="AF35512" s="104"/>
      <c r="AG35512" s="104"/>
      <c r="AK35512" s="104"/>
      <c r="AL35512" s="104"/>
      <c r="AO35512" s="104"/>
      <c r="AP35512" s="104"/>
    </row>
    <row r="35513" spans="21:42" ht="15" customHeight="1" x14ac:dyDescent="0.25">
      <c r="U35513" s="104"/>
      <c r="AB35513" s="104"/>
      <c r="AC35513" s="104"/>
      <c r="AF35513" s="104"/>
      <c r="AG35513" s="104"/>
      <c r="AK35513" s="104"/>
      <c r="AL35513" s="104"/>
      <c r="AO35513" s="104"/>
      <c r="AP35513" s="104"/>
    </row>
    <row r="35514" spans="21:42" ht="15" customHeight="1" x14ac:dyDescent="0.25">
      <c r="U35514" s="104"/>
      <c r="AB35514" s="104"/>
      <c r="AC35514" s="104"/>
      <c r="AF35514" s="104"/>
      <c r="AG35514" s="104"/>
      <c r="AK35514" s="104"/>
      <c r="AL35514" s="104"/>
      <c r="AO35514" s="104"/>
      <c r="AP35514" s="104"/>
    </row>
    <row r="35515" spans="21:42" ht="15" customHeight="1" x14ac:dyDescent="0.25">
      <c r="U35515" s="104"/>
      <c r="AB35515" s="104"/>
      <c r="AC35515" s="104"/>
      <c r="AF35515" s="104"/>
      <c r="AG35515" s="104"/>
      <c r="AK35515" s="104"/>
      <c r="AL35515" s="104"/>
      <c r="AO35515" s="104"/>
      <c r="AP35515" s="104"/>
    </row>
    <row r="35516" spans="21:42" ht="15" customHeight="1" x14ac:dyDescent="0.25">
      <c r="U35516" s="104"/>
      <c r="AB35516" s="104"/>
      <c r="AC35516" s="104"/>
      <c r="AF35516" s="104"/>
      <c r="AG35516" s="104"/>
      <c r="AK35516" s="104"/>
      <c r="AL35516" s="104"/>
      <c r="AO35516" s="104"/>
      <c r="AP35516" s="104"/>
    </row>
    <row r="35517" spans="21:42" ht="15" customHeight="1" x14ac:dyDescent="0.25">
      <c r="U35517" s="104"/>
      <c r="AB35517" s="104"/>
      <c r="AC35517" s="104"/>
      <c r="AF35517" s="104"/>
      <c r="AG35517" s="104"/>
      <c r="AK35517" s="104"/>
      <c r="AL35517" s="104"/>
      <c r="AO35517" s="104"/>
      <c r="AP35517" s="104"/>
    </row>
    <row r="35518" spans="21:42" ht="15" customHeight="1" x14ac:dyDescent="0.25">
      <c r="U35518" s="104"/>
      <c r="AB35518" s="104"/>
      <c r="AC35518" s="104"/>
      <c r="AF35518" s="104"/>
      <c r="AG35518" s="104"/>
      <c r="AK35518" s="104"/>
      <c r="AL35518" s="104"/>
      <c r="AO35518" s="104"/>
      <c r="AP35518" s="104"/>
    </row>
    <row r="35519" spans="21:42" ht="15" customHeight="1" x14ac:dyDescent="0.25">
      <c r="U35519" s="104"/>
      <c r="AB35519" s="104"/>
      <c r="AC35519" s="104"/>
      <c r="AF35519" s="104"/>
      <c r="AG35519" s="104"/>
      <c r="AK35519" s="104"/>
      <c r="AL35519" s="104"/>
      <c r="AO35519" s="104"/>
      <c r="AP35519" s="104"/>
    </row>
    <row r="35520" spans="21:42" ht="15" customHeight="1" x14ac:dyDescent="0.25">
      <c r="U35520" s="104"/>
      <c r="AB35520" s="104"/>
      <c r="AC35520" s="104"/>
      <c r="AF35520" s="104"/>
      <c r="AG35520" s="104"/>
      <c r="AK35520" s="104"/>
      <c r="AL35520" s="104"/>
      <c r="AO35520" s="104"/>
      <c r="AP35520" s="104"/>
    </row>
    <row r="35521" spans="21:42" ht="15" customHeight="1" x14ac:dyDescent="0.25">
      <c r="U35521" s="104"/>
      <c r="AB35521" s="104"/>
      <c r="AC35521" s="104"/>
      <c r="AF35521" s="104"/>
      <c r="AG35521" s="104"/>
      <c r="AK35521" s="104"/>
      <c r="AL35521" s="104"/>
      <c r="AO35521" s="104"/>
      <c r="AP35521" s="104"/>
    </row>
    <row r="35522" spans="21:42" ht="15" customHeight="1" x14ac:dyDescent="0.25">
      <c r="U35522" s="104"/>
      <c r="AB35522" s="104"/>
      <c r="AC35522" s="104"/>
      <c r="AF35522" s="104"/>
      <c r="AG35522" s="104"/>
      <c r="AK35522" s="104"/>
      <c r="AL35522" s="104"/>
      <c r="AO35522" s="104"/>
      <c r="AP35522" s="104"/>
    </row>
    <row r="35523" spans="21:42" ht="15" customHeight="1" x14ac:dyDescent="0.25">
      <c r="U35523" s="104"/>
      <c r="AB35523" s="104"/>
      <c r="AC35523" s="104"/>
      <c r="AF35523" s="104"/>
      <c r="AG35523" s="104"/>
      <c r="AK35523" s="104"/>
      <c r="AL35523" s="104"/>
      <c r="AO35523" s="104"/>
      <c r="AP35523" s="104"/>
    </row>
    <row r="35524" spans="21:42" ht="15" customHeight="1" x14ac:dyDescent="0.25">
      <c r="U35524" s="104"/>
      <c r="AB35524" s="104"/>
      <c r="AC35524" s="104"/>
      <c r="AF35524" s="104"/>
      <c r="AG35524" s="104"/>
      <c r="AK35524" s="104"/>
      <c r="AL35524" s="104"/>
      <c r="AO35524" s="104"/>
      <c r="AP35524" s="104"/>
    </row>
    <row r="35525" spans="21:42" ht="15" customHeight="1" x14ac:dyDescent="0.25">
      <c r="U35525" s="104"/>
      <c r="AB35525" s="104"/>
      <c r="AC35525" s="104"/>
      <c r="AF35525" s="104"/>
      <c r="AG35525" s="104"/>
      <c r="AK35525" s="104"/>
      <c r="AL35525" s="104"/>
      <c r="AO35525" s="104"/>
      <c r="AP35525" s="104"/>
    </row>
    <row r="35526" spans="21:42" ht="15" customHeight="1" x14ac:dyDescent="0.25">
      <c r="U35526" s="104"/>
      <c r="AB35526" s="104"/>
      <c r="AC35526" s="104"/>
      <c r="AF35526" s="104"/>
      <c r="AG35526" s="104"/>
      <c r="AK35526" s="104"/>
      <c r="AL35526" s="104"/>
      <c r="AO35526" s="104"/>
      <c r="AP35526" s="104"/>
    </row>
    <row r="35527" spans="21:42" ht="15" customHeight="1" x14ac:dyDescent="0.25">
      <c r="U35527" s="104"/>
      <c r="AB35527" s="104"/>
      <c r="AC35527" s="104"/>
      <c r="AF35527" s="104"/>
      <c r="AG35527" s="104"/>
      <c r="AK35527" s="104"/>
      <c r="AL35527" s="104"/>
      <c r="AO35527" s="104"/>
      <c r="AP35527" s="104"/>
    </row>
    <row r="35528" spans="21:42" ht="15" customHeight="1" x14ac:dyDescent="0.25">
      <c r="U35528" s="104"/>
      <c r="AB35528" s="104"/>
      <c r="AC35528" s="104"/>
      <c r="AF35528" s="104"/>
      <c r="AG35528" s="104"/>
      <c r="AK35528" s="104"/>
      <c r="AL35528" s="104"/>
      <c r="AO35528" s="104"/>
      <c r="AP35528" s="104"/>
    </row>
    <row r="35529" spans="21:42" ht="15" customHeight="1" x14ac:dyDescent="0.25">
      <c r="U35529" s="104"/>
      <c r="AB35529" s="104"/>
      <c r="AC35529" s="104"/>
      <c r="AF35529" s="104"/>
      <c r="AG35529" s="104"/>
      <c r="AK35529" s="104"/>
      <c r="AL35529" s="104"/>
      <c r="AO35529" s="104"/>
      <c r="AP35529" s="104"/>
    </row>
    <row r="35530" spans="21:42" ht="15" customHeight="1" x14ac:dyDescent="0.25">
      <c r="U35530" s="104"/>
      <c r="AB35530" s="104"/>
      <c r="AC35530" s="104"/>
      <c r="AF35530" s="104"/>
      <c r="AG35530" s="104"/>
      <c r="AK35530" s="104"/>
      <c r="AL35530" s="104"/>
      <c r="AO35530" s="104"/>
      <c r="AP35530" s="104"/>
    </row>
    <row r="35531" spans="21:42" ht="15" customHeight="1" x14ac:dyDescent="0.25">
      <c r="U35531" s="104"/>
      <c r="AB35531" s="104"/>
      <c r="AC35531" s="104"/>
      <c r="AF35531" s="104"/>
      <c r="AG35531" s="104"/>
      <c r="AK35531" s="104"/>
      <c r="AL35531" s="104"/>
      <c r="AO35531" s="104"/>
      <c r="AP35531" s="104"/>
    </row>
    <row r="35532" spans="21:42" ht="15" customHeight="1" x14ac:dyDescent="0.25">
      <c r="U35532" s="104"/>
      <c r="AB35532" s="104"/>
      <c r="AC35532" s="104"/>
      <c r="AF35532" s="104"/>
      <c r="AG35532" s="104"/>
      <c r="AK35532" s="104"/>
      <c r="AL35532" s="104"/>
      <c r="AO35532" s="104"/>
      <c r="AP35532" s="104"/>
    </row>
    <row r="35533" spans="21:42" ht="15" customHeight="1" x14ac:dyDescent="0.25">
      <c r="U35533" s="104"/>
      <c r="AB35533" s="104"/>
      <c r="AC35533" s="104"/>
      <c r="AF35533" s="104"/>
      <c r="AG35533" s="104"/>
      <c r="AK35533" s="104"/>
      <c r="AL35533" s="104"/>
      <c r="AO35533" s="104"/>
      <c r="AP35533" s="104"/>
    </row>
    <row r="35534" spans="21:42" ht="15" customHeight="1" x14ac:dyDescent="0.25">
      <c r="U35534" s="104"/>
      <c r="AB35534" s="104"/>
      <c r="AC35534" s="104"/>
      <c r="AF35534" s="104"/>
      <c r="AG35534" s="104"/>
      <c r="AK35534" s="104"/>
      <c r="AL35534" s="104"/>
      <c r="AO35534" s="104"/>
      <c r="AP35534" s="104"/>
    </row>
    <row r="35535" spans="21:42" ht="15" customHeight="1" x14ac:dyDescent="0.25">
      <c r="U35535" s="104"/>
      <c r="AB35535" s="104"/>
      <c r="AC35535" s="104"/>
      <c r="AF35535" s="104"/>
      <c r="AG35535" s="104"/>
      <c r="AK35535" s="104"/>
      <c r="AL35535" s="104"/>
      <c r="AO35535" s="104"/>
      <c r="AP35535" s="104"/>
    </row>
    <row r="35536" spans="21:42" ht="15" customHeight="1" x14ac:dyDescent="0.25">
      <c r="U35536" s="104"/>
      <c r="AB35536" s="104"/>
      <c r="AC35536" s="104"/>
      <c r="AF35536" s="104"/>
      <c r="AG35536" s="104"/>
      <c r="AK35536" s="104"/>
      <c r="AL35536" s="104"/>
      <c r="AO35536" s="104"/>
      <c r="AP35536" s="104"/>
    </row>
    <row r="35537" spans="21:42" ht="15" customHeight="1" x14ac:dyDescent="0.25">
      <c r="U35537" s="104"/>
      <c r="AB35537" s="104"/>
      <c r="AC35537" s="104"/>
      <c r="AF35537" s="104"/>
      <c r="AG35537" s="104"/>
      <c r="AK35537" s="104"/>
      <c r="AL35537" s="104"/>
      <c r="AO35537" s="104"/>
      <c r="AP35537" s="104"/>
    </row>
    <row r="35538" spans="21:42" ht="15" customHeight="1" x14ac:dyDescent="0.25">
      <c r="U35538" s="104"/>
      <c r="AB35538" s="104"/>
      <c r="AC35538" s="104"/>
      <c r="AF35538" s="104"/>
      <c r="AG35538" s="104"/>
      <c r="AK35538" s="104"/>
      <c r="AL35538" s="104"/>
      <c r="AO35538" s="104"/>
      <c r="AP35538" s="104"/>
    </row>
    <row r="35539" spans="21:42" ht="15" customHeight="1" x14ac:dyDescent="0.25">
      <c r="U35539" s="104"/>
      <c r="AB35539" s="104"/>
      <c r="AC35539" s="104"/>
      <c r="AF35539" s="104"/>
      <c r="AG35539" s="104"/>
      <c r="AK35539" s="104"/>
      <c r="AL35539" s="104"/>
      <c r="AO35539" s="104"/>
      <c r="AP35539" s="104"/>
    </row>
    <row r="35540" spans="21:42" ht="15" customHeight="1" x14ac:dyDescent="0.25">
      <c r="U35540" s="104"/>
      <c r="AB35540" s="104"/>
      <c r="AC35540" s="104"/>
      <c r="AF35540" s="104"/>
      <c r="AG35540" s="104"/>
      <c r="AK35540" s="104"/>
      <c r="AL35540" s="104"/>
      <c r="AO35540" s="104"/>
      <c r="AP35540" s="104"/>
    </row>
    <row r="35541" spans="21:42" ht="15" customHeight="1" x14ac:dyDescent="0.25">
      <c r="U35541" s="104"/>
      <c r="AB35541" s="104"/>
      <c r="AC35541" s="104"/>
      <c r="AF35541" s="104"/>
      <c r="AG35541" s="104"/>
      <c r="AK35541" s="104"/>
      <c r="AL35541" s="104"/>
      <c r="AO35541" s="104"/>
      <c r="AP35541" s="104"/>
    </row>
    <row r="35542" spans="21:42" ht="15" customHeight="1" x14ac:dyDescent="0.25">
      <c r="U35542" s="104"/>
      <c r="AB35542" s="104"/>
      <c r="AC35542" s="104"/>
      <c r="AF35542" s="104"/>
      <c r="AG35542" s="104"/>
      <c r="AK35542" s="104"/>
      <c r="AL35542" s="104"/>
      <c r="AO35542" s="104"/>
      <c r="AP35542" s="104"/>
    </row>
    <row r="35543" spans="21:42" ht="15" customHeight="1" x14ac:dyDescent="0.25">
      <c r="U35543" s="104"/>
      <c r="AB35543" s="104"/>
      <c r="AC35543" s="104"/>
      <c r="AF35543" s="104"/>
      <c r="AG35543" s="104"/>
      <c r="AK35543" s="104"/>
      <c r="AL35543" s="104"/>
      <c r="AO35543" s="104"/>
      <c r="AP35543" s="104"/>
    </row>
    <row r="35544" spans="21:42" ht="15" customHeight="1" x14ac:dyDescent="0.25">
      <c r="U35544" s="104"/>
      <c r="AB35544" s="104"/>
      <c r="AC35544" s="104"/>
      <c r="AF35544" s="104"/>
      <c r="AG35544" s="104"/>
      <c r="AK35544" s="104"/>
      <c r="AL35544" s="104"/>
      <c r="AO35544" s="104"/>
      <c r="AP35544" s="104"/>
    </row>
    <row r="35545" spans="21:42" ht="15" customHeight="1" x14ac:dyDescent="0.25">
      <c r="U35545" s="104"/>
      <c r="AB35545" s="104"/>
      <c r="AC35545" s="104"/>
      <c r="AF35545" s="104"/>
      <c r="AG35545" s="104"/>
      <c r="AK35545" s="104"/>
      <c r="AL35545" s="104"/>
      <c r="AO35545" s="104"/>
      <c r="AP35545" s="104"/>
    </row>
    <row r="35546" spans="21:42" ht="15" customHeight="1" x14ac:dyDescent="0.25">
      <c r="U35546" s="104"/>
      <c r="AB35546" s="104"/>
      <c r="AC35546" s="104"/>
      <c r="AF35546" s="104"/>
      <c r="AG35546" s="104"/>
      <c r="AK35546" s="104"/>
      <c r="AL35546" s="104"/>
      <c r="AO35546" s="104"/>
      <c r="AP35546" s="104"/>
    </row>
    <row r="35547" spans="21:42" ht="15" customHeight="1" x14ac:dyDescent="0.25">
      <c r="U35547" s="104"/>
      <c r="AB35547" s="104"/>
      <c r="AC35547" s="104"/>
      <c r="AF35547" s="104"/>
      <c r="AG35547" s="104"/>
      <c r="AK35547" s="104"/>
      <c r="AL35547" s="104"/>
      <c r="AO35547" s="104"/>
      <c r="AP35547" s="104"/>
    </row>
    <row r="35548" spans="21:42" ht="15" customHeight="1" x14ac:dyDescent="0.25">
      <c r="U35548" s="104"/>
      <c r="AB35548" s="104"/>
      <c r="AC35548" s="104"/>
      <c r="AF35548" s="104"/>
      <c r="AG35548" s="104"/>
      <c r="AK35548" s="104"/>
      <c r="AL35548" s="104"/>
      <c r="AO35548" s="104"/>
      <c r="AP35548" s="104"/>
    </row>
    <row r="35549" spans="21:42" ht="15" customHeight="1" x14ac:dyDescent="0.25">
      <c r="U35549" s="104"/>
      <c r="AB35549" s="104"/>
      <c r="AC35549" s="104"/>
      <c r="AF35549" s="104"/>
      <c r="AG35549" s="104"/>
      <c r="AK35549" s="104"/>
      <c r="AL35549" s="104"/>
      <c r="AO35549" s="104"/>
      <c r="AP35549" s="104"/>
    </row>
    <row r="35550" spans="21:42" ht="15" customHeight="1" x14ac:dyDescent="0.25">
      <c r="U35550" s="104"/>
      <c r="AB35550" s="104"/>
      <c r="AC35550" s="104"/>
      <c r="AF35550" s="104"/>
      <c r="AG35550" s="104"/>
      <c r="AK35550" s="104"/>
      <c r="AL35550" s="104"/>
      <c r="AO35550" s="104"/>
      <c r="AP35550" s="104"/>
    </row>
    <row r="35551" spans="21:42" ht="15" customHeight="1" x14ac:dyDescent="0.25">
      <c r="U35551" s="104"/>
      <c r="AB35551" s="104"/>
      <c r="AC35551" s="104"/>
      <c r="AF35551" s="104"/>
      <c r="AG35551" s="104"/>
      <c r="AK35551" s="104"/>
      <c r="AL35551" s="104"/>
      <c r="AO35551" s="104"/>
      <c r="AP35551" s="104"/>
    </row>
    <row r="35552" spans="21:42" ht="15" customHeight="1" x14ac:dyDescent="0.25">
      <c r="U35552" s="104"/>
      <c r="AB35552" s="104"/>
      <c r="AC35552" s="104"/>
      <c r="AF35552" s="104"/>
      <c r="AG35552" s="104"/>
      <c r="AK35552" s="104"/>
      <c r="AL35552" s="104"/>
      <c r="AO35552" s="104"/>
      <c r="AP35552" s="104"/>
    </row>
    <row r="35553" spans="21:42" ht="15" customHeight="1" x14ac:dyDescent="0.25">
      <c r="U35553" s="104"/>
      <c r="AB35553" s="104"/>
      <c r="AC35553" s="104"/>
      <c r="AF35553" s="104"/>
      <c r="AG35553" s="104"/>
      <c r="AK35553" s="104"/>
      <c r="AL35553" s="104"/>
      <c r="AO35553" s="104"/>
      <c r="AP35553" s="104"/>
    </row>
    <row r="35554" spans="21:42" ht="15" customHeight="1" x14ac:dyDescent="0.25">
      <c r="U35554" s="104"/>
      <c r="AB35554" s="104"/>
      <c r="AC35554" s="104"/>
      <c r="AF35554" s="104"/>
      <c r="AG35554" s="104"/>
      <c r="AK35554" s="104"/>
      <c r="AL35554" s="104"/>
      <c r="AO35554" s="104"/>
      <c r="AP35554" s="104"/>
    </row>
    <row r="35555" spans="21:42" ht="15" customHeight="1" x14ac:dyDescent="0.25">
      <c r="U35555" s="104"/>
      <c r="AB35555" s="104"/>
      <c r="AC35555" s="104"/>
      <c r="AF35555" s="104"/>
      <c r="AG35555" s="104"/>
      <c r="AK35555" s="104"/>
      <c r="AL35555" s="104"/>
      <c r="AO35555" s="104"/>
      <c r="AP35555" s="104"/>
    </row>
    <row r="35556" spans="21:42" ht="15" customHeight="1" x14ac:dyDescent="0.25">
      <c r="U35556" s="104"/>
      <c r="AB35556" s="104"/>
      <c r="AC35556" s="104"/>
      <c r="AF35556" s="104"/>
      <c r="AG35556" s="104"/>
      <c r="AK35556" s="104"/>
      <c r="AL35556" s="104"/>
      <c r="AO35556" s="104"/>
      <c r="AP35556" s="104"/>
    </row>
    <row r="35557" spans="21:42" ht="15" customHeight="1" x14ac:dyDescent="0.25">
      <c r="U35557" s="104"/>
      <c r="AB35557" s="104"/>
      <c r="AC35557" s="104"/>
      <c r="AF35557" s="104"/>
      <c r="AG35557" s="104"/>
      <c r="AK35557" s="104"/>
      <c r="AL35557" s="104"/>
      <c r="AO35557" s="104"/>
      <c r="AP35557" s="104"/>
    </row>
    <row r="35558" spans="21:42" ht="15" customHeight="1" x14ac:dyDescent="0.25">
      <c r="U35558" s="104"/>
      <c r="AB35558" s="104"/>
      <c r="AC35558" s="104"/>
      <c r="AF35558" s="104"/>
      <c r="AG35558" s="104"/>
      <c r="AK35558" s="104"/>
      <c r="AL35558" s="104"/>
      <c r="AO35558" s="104"/>
      <c r="AP35558" s="104"/>
    </row>
    <row r="35559" spans="21:42" ht="15" customHeight="1" x14ac:dyDescent="0.25">
      <c r="U35559" s="104"/>
      <c r="AB35559" s="104"/>
      <c r="AC35559" s="104"/>
      <c r="AF35559" s="104"/>
      <c r="AG35559" s="104"/>
      <c r="AK35559" s="104"/>
      <c r="AL35559" s="104"/>
      <c r="AO35559" s="104"/>
      <c r="AP35559" s="104"/>
    </row>
    <row r="35560" spans="21:42" ht="15" customHeight="1" x14ac:dyDescent="0.25">
      <c r="U35560" s="104"/>
      <c r="AB35560" s="104"/>
      <c r="AC35560" s="104"/>
      <c r="AF35560" s="104"/>
      <c r="AG35560" s="104"/>
      <c r="AK35560" s="104"/>
      <c r="AL35560" s="104"/>
      <c r="AO35560" s="104"/>
      <c r="AP35560" s="104"/>
    </row>
    <row r="35561" spans="21:42" ht="15" customHeight="1" x14ac:dyDescent="0.25">
      <c r="U35561" s="104"/>
      <c r="AB35561" s="104"/>
      <c r="AC35561" s="104"/>
      <c r="AF35561" s="104"/>
      <c r="AG35561" s="104"/>
      <c r="AK35561" s="104"/>
      <c r="AL35561" s="104"/>
      <c r="AO35561" s="104"/>
      <c r="AP35561" s="104"/>
    </row>
    <row r="35562" spans="21:42" ht="15" customHeight="1" x14ac:dyDescent="0.25">
      <c r="U35562" s="104"/>
      <c r="AB35562" s="104"/>
      <c r="AC35562" s="104"/>
      <c r="AF35562" s="104"/>
      <c r="AG35562" s="104"/>
      <c r="AK35562" s="104"/>
      <c r="AL35562" s="104"/>
      <c r="AO35562" s="104"/>
      <c r="AP35562" s="104"/>
    </row>
    <row r="35563" spans="21:42" ht="15" customHeight="1" x14ac:dyDescent="0.25">
      <c r="U35563" s="104"/>
      <c r="AB35563" s="104"/>
      <c r="AC35563" s="104"/>
      <c r="AF35563" s="104"/>
      <c r="AG35563" s="104"/>
      <c r="AK35563" s="104"/>
      <c r="AL35563" s="104"/>
      <c r="AO35563" s="104"/>
      <c r="AP35563" s="104"/>
    </row>
    <row r="35564" spans="21:42" ht="15" customHeight="1" x14ac:dyDescent="0.25">
      <c r="U35564" s="104"/>
      <c r="AB35564" s="104"/>
      <c r="AC35564" s="104"/>
      <c r="AF35564" s="104"/>
      <c r="AG35564" s="104"/>
      <c r="AK35564" s="104"/>
      <c r="AL35564" s="104"/>
      <c r="AO35564" s="104"/>
      <c r="AP35564" s="104"/>
    </row>
    <row r="35565" spans="21:42" ht="15" customHeight="1" x14ac:dyDescent="0.25">
      <c r="U35565" s="104"/>
      <c r="AB35565" s="104"/>
      <c r="AC35565" s="104"/>
      <c r="AF35565" s="104"/>
      <c r="AG35565" s="104"/>
      <c r="AK35565" s="104"/>
      <c r="AL35565" s="104"/>
      <c r="AO35565" s="104"/>
      <c r="AP35565" s="104"/>
    </row>
    <row r="35566" spans="21:42" ht="15" customHeight="1" x14ac:dyDescent="0.25">
      <c r="U35566" s="104"/>
      <c r="AB35566" s="104"/>
      <c r="AC35566" s="104"/>
      <c r="AF35566" s="104"/>
      <c r="AG35566" s="104"/>
      <c r="AK35566" s="104"/>
      <c r="AL35566" s="104"/>
      <c r="AO35566" s="104"/>
      <c r="AP35566" s="104"/>
    </row>
    <row r="35567" spans="21:42" ht="15" customHeight="1" x14ac:dyDescent="0.25">
      <c r="U35567" s="104"/>
      <c r="AB35567" s="104"/>
      <c r="AC35567" s="104"/>
      <c r="AF35567" s="104"/>
      <c r="AG35567" s="104"/>
      <c r="AK35567" s="104"/>
      <c r="AL35567" s="104"/>
      <c r="AO35567" s="104"/>
      <c r="AP35567" s="104"/>
    </row>
    <row r="35568" spans="21:42" ht="15" customHeight="1" x14ac:dyDescent="0.25">
      <c r="U35568" s="104"/>
      <c r="AB35568" s="104"/>
      <c r="AC35568" s="104"/>
      <c r="AF35568" s="104"/>
      <c r="AG35568" s="104"/>
      <c r="AK35568" s="104"/>
      <c r="AL35568" s="104"/>
      <c r="AO35568" s="104"/>
      <c r="AP35568" s="104"/>
    </row>
    <row r="35569" spans="21:42" ht="15" customHeight="1" x14ac:dyDescent="0.25">
      <c r="U35569" s="104"/>
      <c r="AB35569" s="104"/>
      <c r="AC35569" s="104"/>
      <c r="AF35569" s="104"/>
      <c r="AG35569" s="104"/>
      <c r="AK35569" s="104"/>
      <c r="AL35569" s="104"/>
      <c r="AO35569" s="104"/>
      <c r="AP35569" s="104"/>
    </row>
    <row r="35570" spans="21:42" ht="15" customHeight="1" x14ac:dyDescent="0.25">
      <c r="U35570" s="104"/>
      <c r="AB35570" s="104"/>
      <c r="AC35570" s="104"/>
      <c r="AF35570" s="104"/>
      <c r="AG35570" s="104"/>
      <c r="AK35570" s="104"/>
      <c r="AL35570" s="104"/>
      <c r="AO35570" s="104"/>
      <c r="AP35570" s="104"/>
    </row>
    <row r="35571" spans="21:42" ht="15" customHeight="1" x14ac:dyDescent="0.25">
      <c r="U35571" s="104"/>
      <c r="AB35571" s="104"/>
      <c r="AC35571" s="104"/>
      <c r="AF35571" s="104"/>
      <c r="AG35571" s="104"/>
      <c r="AK35571" s="104"/>
      <c r="AL35571" s="104"/>
      <c r="AO35571" s="104"/>
      <c r="AP35571" s="104"/>
    </row>
    <row r="35572" spans="21:42" ht="15" customHeight="1" x14ac:dyDescent="0.25">
      <c r="U35572" s="104"/>
      <c r="AB35572" s="104"/>
      <c r="AC35572" s="104"/>
      <c r="AF35572" s="104"/>
      <c r="AG35572" s="104"/>
      <c r="AK35572" s="104"/>
      <c r="AL35572" s="104"/>
      <c r="AO35572" s="104"/>
      <c r="AP35572" s="104"/>
    </row>
    <row r="35573" spans="21:42" ht="15" customHeight="1" x14ac:dyDescent="0.25">
      <c r="U35573" s="104"/>
      <c r="AB35573" s="104"/>
      <c r="AC35573" s="104"/>
      <c r="AF35573" s="104"/>
      <c r="AG35573" s="104"/>
      <c r="AK35573" s="104"/>
      <c r="AL35573" s="104"/>
      <c r="AO35573" s="104"/>
      <c r="AP35573" s="104"/>
    </row>
    <row r="35574" spans="21:42" ht="15" customHeight="1" x14ac:dyDescent="0.25">
      <c r="U35574" s="104"/>
      <c r="AB35574" s="104"/>
      <c r="AC35574" s="104"/>
      <c r="AF35574" s="104"/>
      <c r="AG35574" s="104"/>
      <c r="AK35574" s="104"/>
      <c r="AL35574" s="104"/>
      <c r="AO35574" s="104"/>
      <c r="AP35574" s="104"/>
    </row>
    <row r="35575" spans="21:42" ht="15" customHeight="1" x14ac:dyDescent="0.25">
      <c r="U35575" s="104"/>
      <c r="AB35575" s="104"/>
      <c r="AC35575" s="104"/>
      <c r="AF35575" s="104"/>
      <c r="AG35575" s="104"/>
      <c r="AK35575" s="104"/>
      <c r="AL35575" s="104"/>
      <c r="AO35575" s="104"/>
      <c r="AP35575" s="104"/>
    </row>
    <row r="35576" spans="21:42" ht="15" customHeight="1" x14ac:dyDescent="0.25">
      <c r="U35576" s="104"/>
      <c r="AB35576" s="104"/>
      <c r="AC35576" s="104"/>
      <c r="AF35576" s="104"/>
      <c r="AG35576" s="104"/>
      <c r="AK35576" s="104"/>
      <c r="AL35576" s="104"/>
      <c r="AO35576" s="104"/>
      <c r="AP35576" s="104"/>
    </row>
    <row r="35577" spans="21:42" ht="15" customHeight="1" x14ac:dyDescent="0.25">
      <c r="U35577" s="104"/>
      <c r="AB35577" s="104"/>
      <c r="AC35577" s="104"/>
      <c r="AF35577" s="104"/>
      <c r="AG35577" s="104"/>
      <c r="AK35577" s="104"/>
      <c r="AL35577" s="104"/>
      <c r="AO35577" s="104"/>
      <c r="AP35577" s="104"/>
    </row>
    <row r="35578" spans="21:42" ht="15" customHeight="1" x14ac:dyDescent="0.25">
      <c r="U35578" s="104"/>
      <c r="AB35578" s="104"/>
      <c r="AC35578" s="104"/>
      <c r="AF35578" s="104"/>
      <c r="AG35578" s="104"/>
      <c r="AK35578" s="104"/>
      <c r="AL35578" s="104"/>
      <c r="AO35578" s="104"/>
      <c r="AP35578" s="104"/>
    </row>
    <row r="35579" spans="21:42" ht="15" customHeight="1" x14ac:dyDescent="0.25">
      <c r="U35579" s="104"/>
      <c r="AB35579" s="104"/>
      <c r="AC35579" s="104"/>
      <c r="AF35579" s="104"/>
      <c r="AG35579" s="104"/>
      <c r="AK35579" s="104"/>
      <c r="AL35579" s="104"/>
      <c r="AO35579" s="104"/>
      <c r="AP35579" s="104"/>
    </row>
    <row r="35580" spans="21:42" ht="15" customHeight="1" x14ac:dyDescent="0.25">
      <c r="U35580" s="104"/>
      <c r="AB35580" s="104"/>
      <c r="AC35580" s="104"/>
      <c r="AF35580" s="104"/>
      <c r="AG35580" s="104"/>
      <c r="AK35580" s="104"/>
      <c r="AL35580" s="104"/>
      <c r="AO35580" s="104"/>
      <c r="AP35580" s="104"/>
    </row>
    <row r="35581" spans="21:42" ht="15" customHeight="1" x14ac:dyDescent="0.25">
      <c r="U35581" s="104"/>
      <c r="AB35581" s="104"/>
      <c r="AC35581" s="104"/>
      <c r="AF35581" s="104"/>
      <c r="AG35581" s="104"/>
      <c r="AK35581" s="104"/>
      <c r="AL35581" s="104"/>
      <c r="AO35581" s="104"/>
      <c r="AP35581" s="104"/>
    </row>
    <row r="35582" spans="21:42" ht="15" customHeight="1" x14ac:dyDescent="0.25">
      <c r="U35582" s="104"/>
      <c r="AB35582" s="104"/>
      <c r="AC35582" s="104"/>
      <c r="AF35582" s="104"/>
      <c r="AG35582" s="104"/>
      <c r="AK35582" s="104"/>
      <c r="AL35582" s="104"/>
      <c r="AO35582" s="104"/>
      <c r="AP35582" s="104"/>
    </row>
    <row r="35583" spans="21:42" ht="15" customHeight="1" x14ac:dyDescent="0.25">
      <c r="U35583" s="104"/>
      <c r="AB35583" s="104"/>
      <c r="AC35583" s="104"/>
      <c r="AF35583" s="104"/>
      <c r="AG35583" s="104"/>
      <c r="AK35583" s="104"/>
      <c r="AL35583" s="104"/>
      <c r="AO35583" s="104"/>
      <c r="AP35583" s="104"/>
    </row>
    <row r="35584" spans="21:42" ht="15" customHeight="1" x14ac:dyDescent="0.25">
      <c r="U35584" s="104"/>
      <c r="AB35584" s="104"/>
      <c r="AC35584" s="104"/>
      <c r="AF35584" s="104"/>
      <c r="AG35584" s="104"/>
      <c r="AK35584" s="104"/>
      <c r="AL35584" s="104"/>
      <c r="AO35584" s="104"/>
      <c r="AP35584" s="104"/>
    </row>
    <row r="35585" spans="21:42" ht="15" customHeight="1" x14ac:dyDescent="0.25">
      <c r="U35585" s="104"/>
      <c r="AB35585" s="104"/>
      <c r="AC35585" s="104"/>
      <c r="AF35585" s="104"/>
      <c r="AG35585" s="104"/>
      <c r="AK35585" s="104"/>
      <c r="AL35585" s="104"/>
      <c r="AO35585" s="104"/>
      <c r="AP35585" s="104"/>
    </row>
    <row r="35586" spans="21:42" ht="15" customHeight="1" x14ac:dyDescent="0.25">
      <c r="U35586" s="104"/>
      <c r="AB35586" s="104"/>
      <c r="AC35586" s="104"/>
      <c r="AF35586" s="104"/>
      <c r="AG35586" s="104"/>
      <c r="AK35586" s="104"/>
      <c r="AL35586" s="104"/>
      <c r="AO35586" s="104"/>
      <c r="AP35586" s="104"/>
    </row>
    <row r="35587" spans="21:42" ht="15" customHeight="1" x14ac:dyDescent="0.25">
      <c r="U35587" s="104"/>
      <c r="AB35587" s="104"/>
      <c r="AC35587" s="104"/>
      <c r="AF35587" s="104"/>
      <c r="AG35587" s="104"/>
      <c r="AK35587" s="104"/>
      <c r="AL35587" s="104"/>
      <c r="AO35587" s="104"/>
      <c r="AP35587" s="104"/>
    </row>
    <row r="35588" spans="21:42" ht="15" customHeight="1" x14ac:dyDescent="0.25">
      <c r="U35588" s="104"/>
      <c r="AB35588" s="104"/>
      <c r="AC35588" s="104"/>
      <c r="AF35588" s="104"/>
      <c r="AG35588" s="104"/>
      <c r="AK35588" s="104"/>
      <c r="AL35588" s="104"/>
      <c r="AO35588" s="104"/>
      <c r="AP35588" s="104"/>
    </row>
    <row r="35589" spans="21:42" ht="15" customHeight="1" x14ac:dyDescent="0.25">
      <c r="U35589" s="104"/>
      <c r="AB35589" s="104"/>
      <c r="AC35589" s="104"/>
      <c r="AF35589" s="104"/>
      <c r="AG35589" s="104"/>
      <c r="AK35589" s="104"/>
      <c r="AL35589" s="104"/>
      <c r="AO35589" s="104"/>
      <c r="AP35589" s="104"/>
    </row>
    <row r="35590" spans="21:42" ht="15" customHeight="1" x14ac:dyDescent="0.25">
      <c r="U35590" s="104"/>
      <c r="AB35590" s="104"/>
      <c r="AC35590" s="104"/>
      <c r="AF35590" s="104"/>
      <c r="AG35590" s="104"/>
      <c r="AK35590" s="104"/>
      <c r="AL35590" s="104"/>
      <c r="AO35590" s="104"/>
      <c r="AP35590" s="104"/>
    </row>
    <row r="35591" spans="21:42" ht="15" customHeight="1" x14ac:dyDescent="0.25">
      <c r="U35591" s="104"/>
      <c r="AB35591" s="104"/>
      <c r="AC35591" s="104"/>
      <c r="AF35591" s="104"/>
      <c r="AG35591" s="104"/>
      <c r="AK35591" s="104"/>
      <c r="AL35591" s="104"/>
      <c r="AO35591" s="104"/>
      <c r="AP35591" s="104"/>
    </row>
    <row r="35592" spans="21:42" ht="15" customHeight="1" x14ac:dyDescent="0.25">
      <c r="U35592" s="104"/>
      <c r="AB35592" s="104"/>
      <c r="AC35592" s="104"/>
      <c r="AF35592" s="104"/>
      <c r="AG35592" s="104"/>
      <c r="AK35592" s="104"/>
      <c r="AL35592" s="104"/>
      <c r="AO35592" s="104"/>
      <c r="AP35592" s="104"/>
    </row>
    <row r="35593" spans="21:42" ht="15" customHeight="1" x14ac:dyDescent="0.25">
      <c r="U35593" s="104"/>
      <c r="AB35593" s="104"/>
      <c r="AC35593" s="104"/>
      <c r="AF35593" s="104"/>
      <c r="AG35593" s="104"/>
      <c r="AK35593" s="104"/>
      <c r="AL35593" s="104"/>
      <c r="AO35593" s="104"/>
      <c r="AP35593" s="104"/>
    </row>
    <row r="35594" spans="21:42" ht="15" customHeight="1" x14ac:dyDescent="0.25">
      <c r="U35594" s="104"/>
      <c r="AB35594" s="104"/>
      <c r="AC35594" s="104"/>
      <c r="AF35594" s="104"/>
      <c r="AG35594" s="104"/>
      <c r="AK35594" s="104"/>
      <c r="AL35594" s="104"/>
      <c r="AO35594" s="104"/>
      <c r="AP35594" s="104"/>
    </row>
    <row r="35595" spans="21:42" ht="15" customHeight="1" x14ac:dyDescent="0.25">
      <c r="U35595" s="104"/>
      <c r="AB35595" s="104"/>
      <c r="AC35595" s="104"/>
      <c r="AF35595" s="104"/>
      <c r="AG35595" s="104"/>
      <c r="AK35595" s="104"/>
      <c r="AL35595" s="104"/>
      <c r="AO35595" s="104"/>
      <c r="AP35595" s="104"/>
    </row>
    <row r="35596" spans="21:42" ht="15" customHeight="1" x14ac:dyDescent="0.25">
      <c r="U35596" s="104"/>
      <c r="AB35596" s="104"/>
      <c r="AC35596" s="104"/>
      <c r="AF35596" s="104"/>
      <c r="AG35596" s="104"/>
      <c r="AK35596" s="104"/>
      <c r="AL35596" s="104"/>
      <c r="AO35596" s="104"/>
      <c r="AP35596" s="104"/>
    </row>
    <row r="35597" spans="21:42" ht="15" customHeight="1" x14ac:dyDescent="0.25">
      <c r="U35597" s="104"/>
      <c r="AB35597" s="104"/>
      <c r="AC35597" s="104"/>
      <c r="AF35597" s="104"/>
      <c r="AG35597" s="104"/>
      <c r="AK35597" s="104"/>
      <c r="AL35597" s="104"/>
      <c r="AO35597" s="104"/>
      <c r="AP35597" s="104"/>
    </row>
    <row r="35598" spans="21:42" ht="15" customHeight="1" x14ac:dyDescent="0.25">
      <c r="U35598" s="104"/>
      <c r="AB35598" s="104"/>
      <c r="AC35598" s="104"/>
      <c r="AF35598" s="104"/>
      <c r="AG35598" s="104"/>
      <c r="AK35598" s="104"/>
      <c r="AL35598" s="104"/>
      <c r="AO35598" s="104"/>
      <c r="AP35598" s="104"/>
    </row>
    <row r="35599" spans="21:42" ht="15" customHeight="1" x14ac:dyDescent="0.25">
      <c r="U35599" s="104"/>
      <c r="AB35599" s="104"/>
      <c r="AC35599" s="104"/>
      <c r="AF35599" s="104"/>
      <c r="AG35599" s="104"/>
      <c r="AK35599" s="104"/>
      <c r="AL35599" s="104"/>
      <c r="AO35599" s="104"/>
      <c r="AP35599" s="104"/>
    </row>
    <row r="35600" spans="21:42" ht="15" customHeight="1" x14ac:dyDescent="0.25">
      <c r="U35600" s="104"/>
      <c r="AB35600" s="104"/>
      <c r="AC35600" s="104"/>
      <c r="AF35600" s="104"/>
      <c r="AG35600" s="104"/>
      <c r="AK35600" s="104"/>
      <c r="AL35600" s="104"/>
      <c r="AO35600" s="104"/>
      <c r="AP35600" s="104"/>
    </row>
    <row r="35601" spans="21:42" ht="15" customHeight="1" x14ac:dyDescent="0.25">
      <c r="U35601" s="104"/>
      <c r="AB35601" s="104"/>
      <c r="AC35601" s="104"/>
      <c r="AF35601" s="104"/>
      <c r="AG35601" s="104"/>
      <c r="AK35601" s="104"/>
      <c r="AL35601" s="104"/>
      <c r="AO35601" s="104"/>
      <c r="AP35601" s="104"/>
    </row>
    <row r="35602" spans="21:42" ht="15" customHeight="1" x14ac:dyDescent="0.25">
      <c r="U35602" s="104"/>
      <c r="AB35602" s="104"/>
      <c r="AC35602" s="104"/>
      <c r="AF35602" s="104"/>
      <c r="AG35602" s="104"/>
      <c r="AK35602" s="104"/>
      <c r="AL35602" s="104"/>
      <c r="AO35602" s="104"/>
      <c r="AP35602" s="104"/>
    </row>
    <row r="35603" spans="21:42" ht="15" customHeight="1" x14ac:dyDescent="0.25">
      <c r="U35603" s="104"/>
      <c r="AB35603" s="104"/>
      <c r="AC35603" s="104"/>
      <c r="AF35603" s="104"/>
      <c r="AG35603" s="104"/>
      <c r="AK35603" s="104"/>
      <c r="AL35603" s="104"/>
      <c r="AO35603" s="104"/>
      <c r="AP35603" s="104"/>
    </row>
    <row r="35604" spans="21:42" ht="15" customHeight="1" x14ac:dyDescent="0.25">
      <c r="U35604" s="104"/>
      <c r="AB35604" s="104"/>
      <c r="AC35604" s="104"/>
      <c r="AF35604" s="104"/>
      <c r="AG35604" s="104"/>
      <c r="AK35604" s="104"/>
      <c r="AL35604" s="104"/>
      <c r="AO35604" s="104"/>
      <c r="AP35604" s="104"/>
    </row>
    <row r="35605" spans="21:42" ht="15" customHeight="1" x14ac:dyDescent="0.25">
      <c r="U35605" s="104"/>
      <c r="AB35605" s="104"/>
      <c r="AC35605" s="104"/>
      <c r="AF35605" s="104"/>
      <c r="AG35605" s="104"/>
      <c r="AK35605" s="104"/>
      <c r="AL35605" s="104"/>
      <c r="AO35605" s="104"/>
      <c r="AP35605" s="104"/>
    </row>
    <row r="35606" spans="21:42" ht="15" customHeight="1" x14ac:dyDescent="0.25">
      <c r="U35606" s="104"/>
      <c r="AB35606" s="104"/>
      <c r="AC35606" s="104"/>
      <c r="AF35606" s="104"/>
      <c r="AG35606" s="104"/>
      <c r="AK35606" s="104"/>
      <c r="AL35606" s="104"/>
      <c r="AO35606" s="104"/>
      <c r="AP35606" s="104"/>
    </row>
    <row r="35607" spans="21:42" ht="15" customHeight="1" x14ac:dyDescent="0.25">
      <c r="U35607" s="104"/>
      <c r="AB35607" s="104"/>
      <c r="AC35607" s="104"/>
      <c r="AF35607" s="104"/>
      <c r="AG35607" s="104"/>
      <c r="AK35607" s="104"/>
      <c r="AL35607" s="104"/>
      <c r="AO35607" s="104"/>
      <c r="AP35607" s="104"/>
    </row>
    <row r="35608" spans="21:42" ht="15" customHeight="1" x14ac:dyDescent="0.25">
      <c r="U35608" s="104"/>
      <c r="AB35608" s="104"/>
      <c r="AC35608" s="104"/>
      <c r="AF35608" s="104"/>
      <c r="AG35608" s="104"/>
      <c r="AK35608" s="104"/>
      <c r="AL35608" s="104"/>
      <c r="AO35608" s="104"/>
      <c r="AP35608" s="104"/>
    </row>
    <row r="35609" spans="21:42" ht="15" customHeight="1" x14ac:dyDescent="0.25">
      <c r="U35609" s="104"/>
      <c r="AB35609" s="104"/>
      <c r="AC35609" s="104"/>
      <c r="AF35609" s="104"/>
      <c r="AG35609" s="104"/>
      <c r="AK35609" s="104"/>
      <c r="AL35609" s="104"/>
      <c r="AO35609" s="104"/>
      <c r="AP35609" s="104"/>
    </row>
    <row r="35610" spans="21:42" ht="15" customHeight="1" x14ac:dyDescent="0.25">
      <c r="U35610" s="104"/>
      <c r="AB35610" s="104"/>
      <c r="AC35610" s="104"/>
      <c r="AF35610" s="104"/>
      <c r="AG35610" s="104"/>
      <c r="AK35610" s="104"/>
      <c r="AL35610" s="104"/>
      <c r="AO35610" s="104"/>
      <c r="AP35610" s="104"/>
    </row>
    <row r="35611" spans="21:42" ht="15" customHeight="1" x14ac:dyDescent="0.25">
      <c r="U35611" s="104"/>
      <c r="AB35611" s="104"/>
      <c r="AC35611" s="104"/>
      <c r="AF35611" s="104"/>
      <c r="AG35611" s="104"/>
      <c r="AK35611" s="104"/>
      <c r="AL35611" s="104"/>
      <c r="AO35611" s="104"/>
      <c r="AP35611" s="104"/>
    </row>
    <row r="35612" spans="21:42" ht="15" customHeight="1" x14ac:dyDescent="0.25">
      <c r="U35612" s="104"/>
      <c r="AB35612" s="104"/>
      <c r="AC35612" s="104"/>
      <c r="AF35612" s="104"/>
      <c r="AG35612" s="104"/>
      <c r="AK35612" s="104"/>
      <c r="AL35612" s="104"/>
      <c r="AO35612" s="104"/>
      <c r="AP35612" s="104"/>
    </row>
    <row r="35613" spans="21:42" ht="15" customHeight="1" x14ac:dyDescent="0.25">
      <c r="U35613" s="104"/>
      <c r="AB35613" s="104"/>
      <c r="AC35613" s="104"/>
      <c r="AF35613" s="104"/>
      <c r="AG35613" s="104"/>
      <c r="AK35613" s="104"/>
      <c r="AL35613" s="104"/>
      <c r="AO35613" s="104"/>
      <c r="AP35613" s="104"/>
    </row>
    <row r="35614" spans="21:42" ht="15" customHeight="1" x14ac:dyDescent="0.25">
      <c r="U35614" s="104"/>
      <c r="AB35614" s="104"/>
      <c r="AC35614" s="104"/>
      <c r="AF35614" s="104"/>
      <c r="AG35614" s="104"/>
      <c r="AK35614" s="104"/>
      <c r="AL35614" s="104"/>
      <c r="AO35614" s="104"/>
      <c r="AP35614" s="104"/>
    </row>
    <row r="35615" spans="21:42" ht="15" customHeight="1" x14ac:dyDescent="0.25">
      <c r="U35615" s="104"/>
      <c r="AB35615" s="104"/>
      <c r="AC35615" s="104"/>
      <c r="AF35615" s="104"/>
      <c r="AG35615" s="104"/>
      <c r="AK35615" s="104"/>
      <c r="AL35615" s="104"/>
      <c r="AO35615" s="104"/>
      <c r="AP35615" s="104"/>
    </row>
    <row r="35616" spans="21:42" ht="15" customHeight="1" x14ac:dyDescent="0.25">
      <c r="U35616" s="104"/>
      <c r="AB35616" s="104"/>
      <c r="AC35616" s="104"/>
      <c r="AF35616" s="104"/>
      <c r="AG35616" s="104"/>
      <c r="AK35616" s="104"/>
      <c r="AL35616" s="104"/>
      <c r="AO35616" s="104"/>
      <c r="AP35616" s="104"/>
    </row>
    <row r="35617" spans="21:42" ht="15" customHeight="1" x14ac:dyDescent="0.25">
      <c r="U35617" s="104"/>
      <c r="AB35617" s="104"/>
      <c r="AC35617" s="104"/>
      <c r="AF35617" s="104"/>
      <c r="AG35617" s="104"/>
      <c r="AK35617" s="104"/>
      <c r="AL35617" s="104"/>
      <c r="AO35617" s="104"/>
      <c r="AP35617" s="104"/>
    </row>
    <row r="35618" spans="21:42" ht="15" customHeight="1" x14ac:dyDescent="0.25">
      <c r="U35618" s="104"/>
      <c r="AB35618" s="104"/>
      <c r="AC35618" s="104"/>
      <c r="AF35618" s="104"/>
      <c r="AG35618" s="104"/>
      <c r="AK35618" s="104"/>
      <c r="AL35618" s="104"/>
      <c r="AO35618" s="104"/>
      <c r="AP35618" s="104"/>
    </row>
    <row r="35619" spans="21:42" ht="15" customHeight="1" x14ac:dyDescent="0.25">
      <c r="U35619" s="104"/>
      <c r="AB35619" s="104"/>
      <c r="AC35619" s="104"/>
      <c r="AF35619" s="104"/>
      <c r="AG35619" s="104"/>
      <c r="AK35619" s="104"/>
      <c r="AL35619" s="104"/>
      <c r="AO35619" s="104"/>
      <c r="AP35619" s="104"/>
    </row>
    <row r="35620" spans="21:42" ht="15" customHeight="1" x14ac:dyDescent="0.25">
      <c r="U35620" s="104"/>
      <c r="AB35620" s="104"/>
      <c r="AC35620" s="104"/>
      <c r="AF35620" s="104"/>
      <c r="AG35620" s="104"/>
      <c r="AK35620" s="104"/>
      <c r="AL35620" s="104"/>
      <c r="AO35620" s="104"/>
      <c r="AP35620" s="104"/>
    </row>
    <row r="35621" spans="21:42" ht="15" customHeight="1" x14ac:dyDescent="0.25">
      <c r="U35621" s="104"/>
      <c r="AB35621" s="104"/>
      <c r="AC35621" s="104"/>
      <c r="AF35621" s="104"/>
      <c r="AG35621" s="104"/>
      <c r="AK35621" s="104"/>
      <c r="AL35621" s="104"/>
      <c r="AO35621" s="104"/>
      <c r="AP35621" s="104"/>
    </row>
    <row r="35622" spans="21:42" ht="15" customHeight="1" x14ac:dyDescent="0.25">
      <c r="U35622" s="104"/>
      <c r="AB35622" s="104"/>
      <c r="AC35622" s="104"/>
      <c r="AF35622" s="104"/>
      <c r="AG35622" s="104"/>
      <c r="AK35622" s="104"/>
      <c r="AL35622" s="104"/>
      <c r="AO35622" s="104"/>
      <c r="AP35622" s="104"/>
    </row>
    <row r="35623" spans="21:42" ht="15" customHeight="1" x14ac:dyDescent="0.25">
      <c r="U35623" s="104"/>
      <c r="AB35623" s="104"/>
      <c r="AC35623" s="104"/>
      <c r="AF35623" s="104"/>
      <c r="AG35623" s="104"/>
      <c r="AK35623" s="104"/>
      <c r="AL35623" s="104"/>
      <c r="AO35623" s="104"/>
      <c r="AP35623" s="104"/>
    </row>
    <row r="35624" spans="21:42" ht="15" customHeight="1" x14ac:dyDescent="0.25">
      <c r="U35624" s="104"/>
      <c r="AB35624" s="104"/>
      <c r="AC35624" s="104"/>
      <c r="AF35624" s="104"/>
      <c r="AG35624" s="104"/>
      <c r="AK35624" s="104"/>
      <c r="AL35624" s="104"/>
      <c r="AO35624" s="104"/>
      <c r="AP35624" s="104"/>
    </row>
    <row r="35625" spans="21:42" ht="15" customHeight="1" x14ac:dyDescent="0.25">
      <c r="U35625" s="104"/>
      <c r="AB35625" s="104"/>
      <c r="AC35625" s="104"/>
      <c r="AF35625" s="104"/>
      <c r="AG35625" s="104"/>
      <c r="AK35625" s="104"/>
      <c r="AL35625" s="104"/>
      <c r="AO35625" s="104"/>
      <c r="AP35625" s="104"/>
    </row>
    <row r="35626" spans="21:42" ht="15" customHeight="1" x14ac:dyDescent="0.25">
      <c r="U35626" s="104"/>
      <c r="AB35626" s="104"/>
      <c r="AC35626" s="104"/>
      <c r="AF35626" s="104"/>
      <c r="AG35626" s="104"/>
      <c r="AK35626" s="104"/>
      <c r="AL35626" s="104"/>
      <c r="AO35626" s="104"/>
      <c r="AP35626" s="104"/>
    </row>
    <row r="35627" spans="21:42" ht="15" customHeight="1" x14ac:dyDescent="0.25">
      <c r="U35627" s="104"/>
      <c r="AB35627" s="104"/>
      <c r="AC35627" s="104"/>
      <c r="AF35627" s="104"/>
      <c r="AG35627" s="104"/>
      <c r="AK35627" s="104"/>
      <c r="AL35627" s="104"/>
      <c r="AO35627" s="104"/>
      <c r="AP35627" s="104"/>
    </row>
    <row r="35628" spans="21:42" ht="15" customHeight="1" x14ac:dyDescent="0.25">
      <c r="U35628" s="104"/>
      <c r="AB35628" s="104"/>
      <c r="AC35628" s="104"/>
      <c r="AF35628" s="104"/>
      <c r="AG35628" s="104"/>
      <c r="AK35628" s="104"/>
      <c r="AL35628" s="104"/>
      <c r="AO35628" s="104"/>
      <c r="AP35628" s="104"/>
    </row>
    <row r="35629" spans="21:42" ht="15" customHeight="1" x14ac:dyDescent="0.25">
      <c r="U35629" s="104"/>
      <c r="AB35629" s="104"/>
      <c r="AC35629" s="104"/>
      <c r="AF35629" s="104"/>
      <c r="AG35629" s="104"/>
      <c r="AK35629" s="104"/>
      <c r="AL35629" s="104"/>
      <c r="AO35629" s="104"/>
      <c r="AP35629" s="104"/>
    </row>
    <row r="35630" spans="21:42" ht="15" customHeight="1" x14ac:dyDescent="0.25">
      <c r="U35630" s="104"/>
      <c r="AB35630" s="104"/>
      <c r="AC35630" s="104"/>
      <c r="AF35630" s="104"/>
      <c r="AG35630" s="104"/>
      <c r="AK35630" s="104"/>
      <c r="AL35630" s="104"/>
      <c r="AO35630" s="104"/>
      <c r="AP35630" s="104"/>
    </row>
    <row r="35631" spans="21:42" ht="15" customHeight="1" x14ac:dyDescent="0.25">
      <c r="U35631" s="104"/>
      <c r="AB35631" s="104"/>
      <c r="AC35631" s="104"/>
      <c r="AF35631" s="104"/>
      <c r="AG35631" s="104"/>
      <c r="AK35631" s="104"/>
      <c r="AL35631" s="104"/>
      <c r="AO35631" s="104"/>
      <c r="AP35631" s="104"/>
    </row>
    <row r="35632" spans="21:42" ht="15" customHeight="1" x14ac:dyDescent="0.25">
      <c r="U35632" s="104"/>
      <c r="AB35632" s="104"/>
      <c r="AC35632" s="104"/>
      <c r="AF35632" s="104"/>
      <c r="AG35632" s="104"/>
      <c r="AK35632" s="104"/>
      <c r="AL35632" s="104"/>
      <c r="AO35632" s="104"/>
      <c r="AP35632" s="104"/>
    </row>
    <row r="35633" spans="21:42" ht="15" customHeight="1" x14ac:dyDescent="0.25">
      <c r="U35633" s="104"/>
      <c r="AB35633" s="104"/>
      <c r="AC35633" s="104"/>
      <c r="AF35633" s="104"/>
      <c r="AG35633" s="104"/>
      <c r="AK35633" s="104"/>
      <c r="AL35633" s="104"/>
      <c r="AO35633" s="104"/>
      <c r="AP35633" s="104"/>
    </row>
    <row r="35634" spans="21:42" ht="15" customHeight="1" x14ac:dyDescent="0.25">
      <c r="U35634" s="104"/>
      <c r="AB35634" s="104"/>
      <c r="AC35634" s="104"/>
      <c r="AF35634" s="104"/>
      <c r="AG35634" s="104"/>
      <c r="AK35634" s="104"/>
      <c r="AL35634" s="104"/>
      <c r="AO35634" s="104"/>
      <c r="AP35634" s="104"/>
    </row>
    <row r="35635" spans="21:42" ht="15" customHeight="1" x14ac:dyDescent="0.25">
      <c r="U35635" s="104"/>
      <c r="AB35635" s="104"/>
      <c r="AC35635" s="104"/>
      <c r="AF35635" s="104"/>
      <c r="AG35635" s="104"/>
      <c r="AK35635" s="104"/>
      <c r="AL35635" s="104"/>
      <c r="AO35635" s="104"/>
      <c r="AP35635" s="104"/>
    </row>
    <row r="35636" spans="21:42" ht="15" customHeight="1" x14ac:dyDescent="0.25">
      <c r="U35636" s="104"/>
      <c r="AB35636" s="104"/>
      <c r="AC35636" s="104"/>
      <c r="AF35636" s="104"/>
      <c r="AG35636" s="104"/>
      <c r="AK35636" s="104"/>
      <c r="AL35636" s="104"/>
      <c r="AO35636" s="104"/>
      <c r="AP35636" s="104"/>
    </row>
    <row r="35637" spans="21:42" ht="15" customHeight="1" x14ac:dyDescent="0.25">
      <c r="U35637" s="104"/>
      <c r="AB35637" s="104"/>
      <c r="AC35637" s="104"/>
      <c r="AF35637" s="104"/>
      <c r="AG35637" s="104"/>
      <c r="AK35637" s="104"/>
      <c r="AL35637" s="104"/>
      <c r="AO35637" s="104"/>
      <c r="AP35637" s="104"/>
    </row>
    <row r="35638" spans="21:42" ht="15" customHeight="1" x14ac:dyDescent="0.25">
      <c r="U35638" s="104"/>
      <c r="AB35638" s="104"/>
      <c r="AC35638" s="104"/>
      <c r="AF35638" s="104"/>
      <c r="AG35638" s="104"/>
      <c r="AK35638" s="104"/>
      <c r="AL35638" s="104"/>
      <c r="AO35638" s="104"/>
      <c r="AP35638" s="104"/>
    </row>
    <row r="35639" spans="21:42" ht="15" customHeight="1" x14ac:dyDescent="0.25">
      <c r="U35639" s="104"/>
      <c r="AB35639" s="104"/>
      <c r="AC35639" s="104"/>
      <c r="AF35639" s="104"/>
      <c r="AG35639" s="104"/>
      <c r="AK35639" s="104"/>
      <c r="AL35639" s="104"/>
      <c r="AO35639" s="104"/>
      <c r="AP35639" s="104"/>
    </row>
    <row r="35640" spans="21:42" ht="15" customHeight="1" x14ac:dyDescent="0.25">
      <c r="U35640" s="104"/>
      <c r="AB35640" s="104"/>
      <c r="AC35640" s="104"/>
      <c r="AF35640" s="104"/>
      <c r="AG35640" s="104"/>
      <c r="AK35640" s="104"/>
      <c r="AL35640" s="104"/>
      <c r="AO35640" s="104"/>
      <c r="AP35640" s="104"/>
    </row>
    <row r="35641" spans="21:42" ht="15" customHeight="1" x14ac:dyDescent="0.25">
      <c r="U35641" s="104"/>
      <c r="AB35641" s="104"/>
      <c r="AC35641" s="104"/>
      <c r="AF35641" s="104"/>
      <c r="AG35641" s="104"/>
      <c r="AK35641" s="104"/>
      <c r="AL35641" s="104"/>
      <c r="AO35641" s="104"/>
      <c r="AP35641" s="104"/>
    </row>
    <row r="35642" spans="21:42" ht="15" customHeight="1" x14ac:dyDescent="0.25">
      <c r="U35642" s="104"/>
      <c r="AB35642" s="104"/>
      <c r="AC35642" s="104"/>
      <c r="AF35642" s="104"/>
      <c r="AG35642" s="104"/>
      <c r="AK35642" s="104"/>
      <c r="AL35642" s="104"/>
      <c r="AO35642" s="104"/>
      <c r="AP35642" s="104"/>
    </row>
    <row r="35643" spans="21:42" ht="15" customHeight="1" x14ac:dyDescent="0.25">
      <c r="U35643" s="104"/>
      <c r="AB35643" s="104"/>
      <c r="AC35643" s="104"/>
      <c r="AF35643" s="104"/>
      <c r="AG35643" s="104"/>
      <c r="AK35643" s="104"/>
      <c r="AL35643" s="104"/>
      <c r="AO35643" s="104"/>
      <c r="AP35643" s="104"/>
    </row>
    <row r="35644" spans="21:42" ht="15" customHeight="1" x14ac:dyDescent="0.25">
      <c r="U35644" s="104"/>
      <c r="AB35644" s="104"/>
      <c r="AC35644" s="104"/>
      <c r="AF35644" s="104"/>
      <c r="AG35644" s="104"/>
      <c r="AK35644" s="104"/>
      <c r="AL35644" s="104"/>
      <c r="AO35644" s="104"/>
      <c r="AP35644" s="104"/>
    </row>
    <row r="35645" spans="21:42" ht="15" customHeight="1" x14ac:dyDescent="0.25">
      <c r="U35645" s="104"/>
      <c r="AB35645" s="104"/>
      <c r="AC35645" s="104"/>
      <c r="AF35645" s="104"/>
      <c r="AG35645" s="104"/>
      <c r="AK35645" s="104"/>
      <c r="AL35645" s="104"/>
      <c r="AO35645" s="104"/>
      <c r="AP35645" s="104"/>
    </row>
    <row r="35646" spans="21:42" ht="15" customHeight="1" x14ac:dyDescent="0.25">
      <c r="U35646" s="104"/>
      <c r="AB35646" s="104"/>
      <c r="AC35646" s="104"/>
      <c r="AF35646" s="104"/>
      <c r="AG35646" s="104"/>
      <c r="AK35646" s="104"/>
      <c r="AL35646" s="104"/>
      <c r="AO35646" s="104"/>
      <c r="AP35646" s="104"/>
    </row>
    <row r="35647" spans="21:42" ht="15" customHeight="1" x14ac:dyDescent="0.25">
      <c r="U35647" s="104"/>
      <c r="AB35647" s="104"/>
      <c r="AC35647" s="104"/>
      <c r="AF35647" s="104"/>
      <c r="AG35647" s="104"/>
      <c r="AK35647" s="104"/>
      <c r="AL35647" s="104"/>
      <c r="AO35647" s="104"/>
      <c r="AP35647" s="104"/>
    </row>
    <row r="35648" spans="21:42" ht="15" customHeight="1" x14ac:dyDescent="0.25">
      <c r="U35648" s="104"/>
      <c r="AB35648" s="104"/>
      <c r="AC35648" s="104"/>
      <c r="AF35648" s="104"/>
      <c r="AG35648" s="104"/>
      <c r="AK35648" s="104"/>
      <c r="AL35648" s="104"/>
      <c r="AO35648" s="104"/>
      <c r="AP35648" s="104"/>
    </row>
    <row r="35649" spans="21:42" ht="15" customHeight="1" x14ac:dyDescent="0.25">
      <c r="U35649" s="104"/>
      <c r="AB35649" s="104"/>
      <c r="AC35649" s="104"/>
      <c r="AF35649" s="104"/>
      <c r="AG35649" s="104"/>
      <c r="AK35649" s="104"/>
      <c r="AL35649" s="104"/>
      <c r="AO35649" s="104"/>
      <c r="AP35649" s="104"/>
    </row>
    <row r="35650" spans="21:42" ht="15" customHeight="1" x14ac:dyDescent="0.25">
      <c r="U35650" s="104"/>
      <c r="AB35650" s="104"/>
      <c r="AC35650" s="104"/>
      <c r="AF35650" s="104"/>
      <c r="AG35650" s="104"/>
      <c r="AK35650" s="104"/>
      <c r="AL35650" s="104"/>
      <c r="AO35650" s="104"/>
      <c r="AP35650" s="104"/>
    </row>
    <row r="35651" spans="21:42" ht="15" customHeight="1" x14ac:dyDescent="0.25">
      <c r="U35651" s="104"/>
      <c r="AB35651" s="104"/>
      <c r="AC35651" s="104"/>
      <c r="AF35651" s="104"/>
      <c r="AG35651" s="104"/>
      <c r="AK35651" s="104"/>
      <c r="AL35651" s="104"/>
      <c r="AO35651" s="104"/>
      <c r="AP35651" s="104"/>
    </row>
    <row r="35652" spans="21:42" ht="15" customHeight="1" x14ac:dyDescent="0.25">
      <c r="U35652" s="104"/>
      <c r="AB35652" s="104"/>
      <c r="AC35652" s="104"/>
      <c r="AF35652" s="104"/>
      <c r="AG35652" s="104"/>
      <c r="AK35652" s="104"/>
      <c r="AL35652" s="104"/>
      <c r="AO35652" s="104"/>
      <c r="AP35652" s="104"/>
    </row>
    <row r="35653" spans="21:42" ht="15" customHeight="1" x14ac:dyDescent="0.25">
      <c r="U35653" s="104"/>
      <c r="AB35653" s="104"/>
      <c r="AC35653" s="104"/>
      <c r="AF35653" s="104"/>
      <c r="AG35653" s="104"/>
      <c r="AK35653" s="104"/>
      <c r="AL35653" s="104"/>
      <c r="AO35653" s="104"/>
      <c r="AP35653" s="104"/>
    </row>
    <row r="35654" spans="21:42" ht="15" customHeight="1" x14ac:dyDescent="0.25">
      <c r="U35654" s="104"/>
      <c r="AB35654" s="104"/>
      <c r="AC35654" s="104"/>
      <c r="AF35654" s="104"/>
      <c r="AG35654" s="104"/>
      <c r="AK35654" s="104"/>
      <c r="AL35654" s="104"/>
      <c r="AO35654" s="104"/>
      <c r="AP35654" s="104"/>
    </row>
    <row r="35655" spans="21:42" ht="15" customHeight="1" x14ac:dyDescent="0.25">
      <c r="U35655" s="104"/>
      <c r="AB35655" s="104"/>
      <c r="AC35655" s="104"/>
      <c r="AF35655" s="104"/>
      <c r="AG35655" s="104"/>
      <c r="AK35655" s="104"/>
      <c r="AL35655" s="104"/>
      <c r="AO35655" s="104"/>
      <c r="AP35655" s="104"/>
    </row>
    <row r="35656" spans="21:42" ht="15" customHeight="1" x14ac:dyDescent="0.25">
      <c r="U35656" s="104"/>
      <c r="AB35656" s="104"/>
      <c r="AC35656" s="104"/>
      <c r="AF35656" s="104"/>
      <c r="AG35656" s="104"/>
      <c r="AK35656" s="104"/>
      <c r="AL35656" s="104"/>
      <c r="AO35656" s="104"/>
      <c r="AP35656" s="104"/>
    </row>
    <row r="35657" spans="21:42" ht="15" customHeight="1" x14ac:dyDescent="0.25">
      <c r="U35657" s="104"/>
      <c r="AB35657" s="104"/>
      <c r="AC35657" s="104"/>
      <c r="AF35657" s="104"/>
      <c r="AG35657" s="104"/>
      <c r="AK35657" s="104"/>
      <c r="AL35657" s="104"/>
      <c r="AO35657" s="104"/>
      <c r="AP35657" s="104"/>
    </row>
    <row r="35658" spans="21:42" ht="15" customHeight="1" x14ac:dyDescent="0.25">
      <c r="U35658" s="104"/>
      <c r="AB35658" s="104"/>
      <c r="AC35658" s="104"/>
      <c r="AF35658" s="104"/>
      <c r="AG35658" s="104"/>
      <c r="AK35658" s="104"/>
      <c r="AL35658" s="104"/>
      <c r="AO35658" s="104"/>
      <c r="AP35658" s="104"/>
    </row>
    <row r="35659" spans="21:42" ht="15" customHeight="1" x14ac:dyDescent="0.25">
      <c r="U35659" s="104"/>
      <c r="AB35659" s="104"/>
      <c r="AC35659" s="104"/>
      <c r="AF35659" s="104"/>
      <c r="AG35659" s="104"/>
      <c r="AK35659" s="104"/>
      <c r="AL35659" s="104"/>
      <c r="AO35659" s="104"/>
      <c r="AP35659" s="104"/>
    </row>
    <row r="35660" spans="21:42" ht="15" customHeight="1" x14ac:dyDescent="0.25">
      <c r="U35660" s="104"/>
      <c r="AB35660" s="104"/>
      <c r="AC35660" s="104"/>
      <c r="AF35660" s="104"/>
      <c r="AG35660" s="104"/>
      <c r="AK35660" s="104"/>
      <c r="AL35660" s="104"/>
      <c r="AO35660" s="104"/>
      <c r="AP35660" s="104"/>
    </row>
    <row r="35661" spans="21:42" ht="15" customHeight="1" x14ac:dyDescent="0.25">
      <c r="U35661" s="104"/>
      <c r="AB35661" s="104"/>
      <c r="AC35661" s="104"/>
      <c r="AF35661" s="104"/>
      <c r="AG35661" s="104"/>
      <c r="AK35661" s="104"/>
      <c r="AL35661" s="104"/>
      <c r="AO35661" s="104"/>
      <c r="AP35661" s="104"/>
    </row>
    <row r="35662" spans="21:42" ht="15" customHeight="1" x14ac:dyDescent="0.25">
      <c r="U35662" s="104"/>
      <c r="AB35662" s="104"/>
      <c r="AC35662" s="104"/>
      <c r="AF35662" s="104"/>
      <c r="AG35662" s="104"/>
      <c r="AK35662" s="104"/>
      <c r="AL35662" s="104"/>
      <c r="AO35662" s="104"/>
      <c r="AP35662" s="104"/>
    </row>
    <row r="35663" spans="21:42" ht="15" customHeight="1" x14ac:dyDescent="0.25">
      <c r="U35663" s="104"/>
      <c r="AB35663" s="104"/>
      <c r="AC35663" s="104"/>
      <c r="AF35663" s="104"/>
      <c r="AG35663" s="104"/>
      <c r="AK35663" s="104"/>
      <c r="AL35663" s="104"/>
      <c r="AO35663" s="104"/>
      <c r="AP35663" s="104"/>
    </row>
    <row r="35664" spans="21:42" ht="15" customHeight="1" x14ac:dyDescent="0.25">
      <c r="U35664" s="104"/>
      <c r="AB35664" s="104"/>
      <c r="AC35664" s="104"/>
      <c r="AF35664" s="104"/>
      <c r="AG35664" s="104"/>
      <c r="AK35664" s="104"/>
      <c r="AL35664" s="104"/>
      <c r="AO35664" s="104"/>
      <c r="AP35664" s="104"/>
    </row>
    <row r="35665" spans="21:42" ht="15" customHeight="1" x14ac:dyDescent="0.25">
      <c r="U35665" s="104"/>
      <c r="AB35665" s="104"/>
      <c r="AC35665" s="104"/>
      <c r="AF35665" s="104"/>
      <c r="AG35665" s="104"/>
      <c r="AK35665" s="104"/>
      <c r="AL35665" s="104"/>
      <c r="AO35665" s="104"/>
      <c r="AP35665" s="104"/>
    </row>
    <row r="35666" spans="21:42" ht="15" customHeight="1" x14ac:dyDescent="0.25">
      <c r="U35666" s="104"/>
      <c r="AB35666" s="104"/>
      <c r="AC35666" s="104"/>
      <c r="AF35666" s="104"/>
      <c r="AG35666" s="104"/>
      <c r="AK35666" s="104"/>
      <c r="AL35666" s="104"/>
      <c r="AO35666" s="104"/>
      <c r="AP35666" s="104"/>
    </row>
    <row r="35667" spans="21:42" ht="15" customHeight="1" x14ac:dyDescent="0.25">
      <c r="U35667" s="104"/>
      <c r="AB35667" s="104"/>
      <c r="AC35667" s="104"/>
      <c r="AF35667" s="104"/>
      <c r="AG35667" s="104"/>
      <c r="AK35667" s="104"/>
      <c r="AL35667" s="104"/>
      <c r="AO35667" s="104"/>
      <c r="AP35667" s="104"/>
    </row>
    <row r="35668" spans="21:42" ht="15" customHeight="1" x14ac:dyDescent="0.25">
      <c r="U35668" s="104"/>
      <c r="AB35668" s="104"/>
      <c r="AC35668" s="104"/>
      <c r="AF35668" s="104"/>
      <c r="AG35668" s="104"/>
      <c r="AK35668" s="104"/>
      <c r="AL35668" s="104"/>
      <c r="AO35668" s="104"/>
      <c r="AP35668" s="104"/>
    </row>
    <row r="35669" spans="21:42" ht="15" customHeight="1" x14ac:dyDescent="0.25">
      <c r="U35669" s="104"/>
      <c r="AB35669" s="104"/>
      <c r="AC35669" s="104"/>
      <c r="AF35669" s="104"/>
      <c r="AG35669" s="104"/>
      <c r="AK35669" s="104"/>
      <c r="AL35669" s="104"/>
      <c r="AO35669" s="104"/>
      <c r="AP35669" s="104"/>
    </row>
    <row r="35670" spans="21:42" ht="15" customHeight="1" x14ac:dyDescent="0.25">
      <c r="U35670" s="104"/>
      <c r="AB35670" s="104"/>
      <c r="AC35670" s="104"/>
      <c r="AF35670" s="104"/>
      <c r="AG35670" s="104"/>
      <c r="AK35670" s="104"/>
      <c r="AL35670" s="104"/>
      <c r="AO35670" s="104"/>
      <c r="AP35670" s="104"/>
    </row>
    <row r="35671" spans="21:42" ht="15" customHeight="1" x14ac:dyDescent="0.25">
      <c r="U35671" s="104"/>
      <c r="AB35671" s="104"/>
      <c r="AC35671" s="104"/>
      <c r="AF35671" s="104"/>
      <c r="AG35671" s="104"/>
      <c r="AK35671" s="104"/>
      <c r="AL35671" s="104"/>
      <c r="AO35671" s="104"/>
      <c r="AP35671" s="104"/>
    </row>
    <row r="35672" spans="21:42" ht="15" customHeight="1" x14ac:dyDescent="0.25">
      <c r="U35672" s="104"/>
      <c r="AB35672" s="104"/>
      <c r="AC35672" s="104"/>
      <c r="AF35672" s="104"/>
      <c r="AG35672" s="104"/>
      <c r="AK35672" s="104"/>
      <c r="AL35672" s="104"/>
      <c r="AO35672" s="104"/>
      <c r="AP35672" s="104"/>
    </row>
    <row r="35673" spans="21:42" ht="15" customHeight="1" x14ac:dyDescent="0.25">
      <c r="U35673" s="104"/>
      <c r="AB35673" s="104"/>
      <c r="AC35673" s="104"/>
      <c r="AF35673" s="104"/>
      <c r="AG35673" s="104"/>
      <c r="AK35673" s="104"/>
      <c r="AL35673" s="104"/>
      <c r="AO35673" s="104"/>
      <c r="AP35673" s="104"/>
    </row>
    <row r="35674" spans="21:42" ht="15" customHeight="1" x14ac:dyDescent="0.25">
      <c r="U35674" s="104"/>
      <c r="AB35674" s="104"/>
      <c r="AC35674" s="104"/>
      <c r="AF35674" s="104"/>
      <c r="AG35674" s="104"/>
      <c r="AK35674" s="104"/>
      <c r="AL35674" s="104"/>
      <c r="AO35674" s="104"/>
      <c r="AP35674" s="104"/>
    </row>
    <row r="35675" spans="21:42" ht="15" customHeight="1" x14ac:dyDescent="0.25">
      <c r="U35675" s="104"/>
      <c r="AB35675" s="104"/>
      <c r="AC35675" s="104"/>
      <c r="AF35675" s="104"/>
      <c r="AG35675" s="104"/>
      <c r="AK35675" s="104"/>
      <c r="AL35675" s="104"/>
      <c r="AO35675" s="104"/>
      <c r="AP35675" s="104"/>
    </row>
    <row r="35676" spans="21:42" ht="15" customHeight="1" x14ac:dyDescent="0.25">
      <c r="U35676" s="104"/>
      <c r="AB35676" s="104"/>
      <c r="AC35676" s="104"/>
      <c r="AF35676" s="104"/>
      <c r="AG35676" s="104"/>
      <c r="AK35676" s="104"/>
      <c r="AL35676" s="104"/>
      <c r="AO35676" s="104"/>
      <c r="AP35676" s="104"/>
    </row>
    <row r="35677" spans="21:42" ht="15" customHeight="1" x14ac:dyDescent="0.25">
      <c r="U35677" s="104"/>
      <c r="AB35677" s="104"/>
      <c r="AC35677" s="104"/>
      <c r="AF35677" s="104"/>
      <c r="AG35677" s="104"/>
      <c r="AK35677" s="104"/>
      <c r="AL35677" s="104"/>
      <c r="AO35677" s="104"/>
      <c r="AP35677" s="104"/>
    </row>
    <row r="35678" spans="21:42" ht="15" customHeight="1" x14ac:dyDescent="0.25">
      <c r="U35678" s="104"/>
      <c r="AB35678" s="104"/>
      <c r="AC35678" s="104"/>
      <c r="AF35678" s="104"/>
      <c r="AG35678" s="104"/>
      <c r="AK35678" s="104"/>
      <c r="AL35678" s="104"/>
      <c r="AO35678" s="104"/>
      <c r="AP35678" s="104"/>
    </row>
    <row r="35679" spans="21:42" ht="15" customHeight="1" x14ac:dyDescent="0.25">
      <c r="U35679" s="104"/>
      <c r="AB35679" s="104"/>
      <c r="AC35679" s="104"/>
      <c r="AF35679" s="104"/>
      <c r="AG35679" s="104"/>
      <c r="AK35679" s="104"/>
      <c r="AL35679" s="104"/>
      <c r="AO35679" s="104"/>
      <c r="AP35679" s="104"/>
    </row>
    <row r="35680" spans="21:42" ht="15" customHeight="1" x14ac:dyDescent="0.25">
      <c r="U35680" s="104"/>
      <c r="AB35680" s="104"/>
      <c r="AC35680" s="104"/>
      <c r="AF35680" s="104"/>
      <c r="AG35680" s="104"/>
      <c r="AK35680" s="104"/>
      <c r="AL35680" s="104"/>
      <c r="AO35680" s="104"/>
      <c r="AP35680" s="104"/>
    </row>
    <row r="35681" spans="21:42" ht="15" customHeight="1" x14ac:dyDescent="0.25">
      <c r="U35681" s="104"/>
      <c r="AB35681" s="104"/>
      <c r="AC35681" s="104"/>
      <c r="AF35681" s="104"/>
      <c r="AG35681" s="104"/>
      <c r="AK35681" s="104"/>
      <c r="AL35681" s="104"/>
      <c r="AO35681" s="104"/>
      <c r="AP35681" s="104"/>
    </row>
    <row r="35682" spans="21:42" ht="15" customHeight="1" x14ac:dyDescent="0.25">
      <c r="U35682" s="104"/>
      <c r="AB35682" s="104"/>
      <c r="AC35682" s="104"/>
      <c r="AF35682" s="104"/>
      <c r="AG35682" s="104"/>
      <c r="AK35682" s="104"/>
      <c r="AL35682" s="104"/>
      <c r="AO35682" s="104"/>
      <c r="AP35682" s="104"/>
    </row>
    <row r="35683" spans="21:42" ht="15" customHeight="1" x14ac:dyDescent="0.25">
      <c r="U35683" s="104"/>
      <c r="AB35683" s="104"/>
      <c r="AC35683" s="104"/>
      <c r="AF35683" s="104"/>
      <c r="AG35683" s="104"/>
      <c r="AK35683" s="104"/>
      <c r="AL35683" s="104"/>
      <c r="AO35683" s="104"/>
      <c r="AP35683" s="104"/>
    </row>
    <row r="35684" spans="21:42" ht="15" customHeight="1" x14ac:dyDescent="0.25">
      <c r="U35684" s="104"/>
      <c r="AB35684" s="104"/>
      <c r="AC35684" s="104"/>
      <c r="AF35684" s="104"/>
      <c r="AG35684" s="104"/>
      <c r="AK35684" s="104"/>
      <c r="AL35684" s="104"/>
      <c r="AO35684" s="104"/>
      <c r="AP35684" s="104"/>
    </row>
    <row r="35685" spans="21:42" ht="15" customHeight="1" x14ac:dyDescent="0.25">
      <c r="U35685" s="104"/>
      <c r="AB35685" s="104"/>
      <c r="AC35685" s="104"/>
      <c r="AF35685" s="104"/>
      <c r="AG35685" s="104"/>
      <c r="AK35685" s="104"/>
      <c r="AL35685" s="104"/>
      <c r="AO35685" s="104"/>
      <c r="AP35685" s="104"/>
    </row>
    <row r="35686" spans="21:42" ht="15" customHeight="1" x14ac:dyDescent="0.25">
      <c r="U35686" s="104"/>
      <c r="AB35686" s="104"/>
      <c r="AC35686" s="104"/>
      <c r="AF35686" s="104"/>
      <c r="AG35686" s="104"/>
      <c r="AK35686" s="104"/>
      <c r="AL35686" s="104"/>
      <c r="AO35686" s="104"/>
      <c r="AP35686" s="104"/>
    </row>
    <row r="35687" spans="21:42" ht="15" customHeight="1" x14ac:dyDescent="0.25">
      <c r="U35687" s="104"/>
      <c r="AB35687" s="104"/>
      <c r="AC35687" s="104"/>
      <c r="AF35687" s="104"/>
      <c r="AG35687" s="104"/>
      <c r="AK35687" s="104"/>
      <c r="AL35687" s="104"/>
      <c r="AO35687" s="104"/>
      <c r="AP35687" s="104"/>
    </row>
    <row r="35688" spans="21:42" ht="15" customHeight="1" x14ac:dyDescent="0.25">
      <c r="U35688" s="104"/>
      <c r="AB35688" s="104"/>
      <c r="AC35688" s="104"/>
      <c r="AF35688" s="104"/>
      <c r="AG35688" s="104"/>
      <c r="AK35688" s="104"/>
      <c r="AL35688" s="104"/>
      <c r="AO35688" s="104"/>
      <c r="AP35688" s="104"/>
    </row>
    <row r="35689" spans="21:42" ht="15" customHeight="1" x14ac:dyDescent="0.25">
      <c r="U35689" s="104"/>
      <c r="AB35689" s="104"/>
      <c r="AC35689" s="104"/>
      <c r="AF35689" s="104"/>
      <c r="AG35689" s="104"/>
      <c r="AK35689" s="104"/>
      <c r="AL35689" s="104"/>
      <c r="AO35689" s="104"/>
      <c r="AP35689" s="104"/>
    </row>
    <row r="35690" spans="21:42" ht="15" customHeight="1" x14ac:dyDescent="0.25">
      <c r="U35690" s="104"/>
      <c r="AB35690" s="104"/>
      <c r="AC35690" s="104"/>
      <c r="AF35690" s="104"/>
      <c r="AG35690" s="104"/>
      <c r="AK35690" s="104"/>
      <c r="AL35690" s="104"/>
      <c r="AO35690" s="104"/>
      <c r="AP35690" s="104"/>
    </row>
    <row r="35691" spans="21:42" ht="15" customHeight="1" x14ac:dyDescent="0.25">
      <c r="U35691" s="104"/>
      <c r="AB35691" s="104"/>
      <c r="AC35691" s="104"/>
      <c r="AF35691" s="104"/>
      <c r="AG35691" s="104"/>
      <c r="AK35691" s="104"/>
      <c r="AL35691" s="104"/>
      <c r="AO35691" s="104"/>
      <c r="AP35691" s="104"/>
    </row>
    <row r="35692" spans="21:42" ht="15" customHeight="1" x14ac:dyDescent="0.25">
      <c r="U35692" s="104"/>
      <c r="AB35692" s="104"/>
      <c r="AC35692" s="104"/>
      <c r="AF35692" s="104"/>
      <c r="AG35692" s="104"/>
      <c r="AK35692" s="104"/>
      <c r="AL35692" s="104"/>
      <c r="AO35692" s="104"/>
      <c r="AP35692" s="104"/>
    </row>
    <row r="35693" spans="21:42" ht="15" customHeight="1" x14ac:dyDescent="0.25">
      <c r="U35693" s="104"/>
      <c r="AB35693" s="104"/>
      <c r="AC35693" s="104"/>
      <c r="AF35693" s="104"/>
      <c r="AG35693" s="104"/>
      <c r="AK35693" s="104"/>
      <c r="AL35693" s="104"/>
      <c r="AO35693" s="104"/>
      <c r="AP35693" s="104"/>
    </row>
    <row r="35694" spans="21:42" ht="15" customHeight="1" x14ac:dyDescent="0.25">
      <c r="U35694" s="104"/>
      <c r="AB35694" s="104"/>
      <c r="AC35694" s="104"/>
      <c r="AF35694" s="104"/>
      <c r="AG35694" s="104"/>
      <c r="AK35694" s="104"/>
      <c r="AL35694" s="104"/>
      <c r="AO35694" s="104"/>
      <c r="AP35694" s="104"/>
    </row>
    <row r="35695" spans="21:42" ht="15" customHeight="1" x14ac:dyDescent="0.25">
      <c r="U35695" s="104"/>
      <c r="AB35695" s="104"/>
      <c r="AC35695" s="104"/>
      <c r="AF35695" s="104"/>
      <c r="AG35695" s="104"/>
      <c r="AK35695" s="104"/>
      <c r="AL35695" s="104"/>
      <c r="AO35695" s="104"/>
      <c r="AP35695" s="104"/>
    </row>
    <row r="35696" spans="21:42" ht="15" customHeight="1" x14ac:dyDescent="0.25">
      <c r="U35696" s="104"/>
      <c r="AB35696" s="104"/>
      <c r="AC35696" s="104"/>
      <c r="AF35696" s="104"/>
      <c r="AG35696" s="104"/>
      <c r="AK35696" s="104"/>
      <c r="AL35696" s="104"/>
      <c r="AO35696" s="104"/>
      <c r="AP35696" s="104"/>
    </row>
    <row r="35697" spans="21:42" ht="15" customHeight="1" x14ac:dyDescent="0.25">
      <c r="U35697" s="104"/>
      <c r="AB35697" s="104"/>
      <c r="AC35697" s="104"/>
      <c r="AF35697" s="104"/>
      <c r="AG35697" s="104"/>
      <c r="AK35697" s="104"/>
      <c r="AL35697" s="104"/>
      <c r="AO35697" s="104"/>
      <c r="AP35697" s="104"/>
    </row>
    <row r="35698" spans="21:42" ht="15" customHeight="1" x14ac:dyDescent="0.25">
      <c r="U35698" s="104"/>
      <c r="AB35698" s="104"/>
      <c r="AC35698" s="104"/>
      <c r="AF35698" s="104"/>
      <c r="AG35698" s="104"/>
      <c r="AK35698" s="104"/>
      <c r="AL35698" s="104"/>
      <c r="AO35698" s="104"/>
      <c r="AP35698" s="104"/>
    </row>
    <row r="35699" spans="21:42" ht="15" customHeight="1" x14ac:dyDescent="0.25">
      <c r="U35699" s="104"/>
      <c r="AB35699" s="104"/>
      <c r="AC35699" s="104"/>
      <c r="AF35699" s="104"/>
      <c r="AG35699" s="104"/>
      <c r="AK35699" s="104"/>
      <c r="AL35699" s="104"/>
      <c r="AO35699" s="104"/>
      <c r="AP35699" s="104"/>
    </row>
    <row r="35700" spans="21:42" ht="15" customHeight="1" x14ac:dyDescent="0.25">
      <c r="U35700" s="104"/>
      <c r="AB35700" s="104"/>
      <c r="AC35700" s="104"/>
      <c r="AF35700" s="104"/>
      <c r="AG35700" s="104"/>
      <c r="AK35700" s="104"/>
      <c r="AL35700" s="104"/>
      <c r="AO35700" s="104"/>
      <c r="AP35700" s="104"/>
    </row>
    <row r="35701" spans="21:42" ht="15" customHeight="1" x14ac:dyDescent="0.25">
      <c r="U35701" s="104"/>
      <c r="AB35701" s="104"/>
      <c r="AC35701" s="104"/>
      <c r="AF35701" s="104"/>
      <c r="AG35701" s="104"/>
      <c r="AK35701" s="104"/>
      <c r="AL35701" s="104"/>
      <c r="AO35701" s="104"/>
      <c r="AP35701" s="104"/>
    </row>
    <row r="35702" spans="21:42" ht="15" customHeight="1" x14ac:dyDescent="0.25">
      <c r="U35702" s="104"/>
      <c r="AB35702" s="104"/>
      <c r="AC35702" s="104"/>
      <c r="AF35702" s="104"/>
      <c r="AG35702" s="104"/>
      <c r="AK35702" s="104"/>
      <c r="AL35702" s="104"/>
      <c r="AO35702" s="104"/>
      <c r="AP35702" s="104"/>
    </row>
    <row r="35703" spans="21:42" ht="15" customHeight="1" x14ac:dyDescent="0.25">
      <c r="U35703" s="104"/>
      <c r="AB35703" s="104"/>
      <c r="AC35703" s="104"/>
      <c r="AF35703" s="104"/>
      <c r="AG35703" s="104"/>
      <c r="AK35703" s="104"/>
      <c r="AL35703" s="104"/>
      <c r="AO35703" s="104"/>
      <c r="AP35703" s="104"/>
    </row>
    <row r="35704" spans="21:42" ht="15" customHeight="1" x14ac:dyDescent="0.25">
      <c r="U35704" s="104"/>
      <c r="AB35704" s="104"/>
      <c r="AC35704" s="104"/>
      <c r="AF35704" s="104"/>
      <c r="AG35704" s="104"/>
      <c r="AK35704" s="104"/>
      <c r="AL35704" s="104"/>
      <c r="AO35704" s="104"/>
      <c r="AP35704" s="104"/>
    </row>
    <row r="35705" spans="21:42" ht="15" customHeight="1" x14ac:dyDescent="0.25">
      <c r="U35705" s="104"/>
      <c r="AB35705" s="104"/>
      <c r="AC35705" s="104"/>
      <c r="AF35705" s="104"/>
      <c r="AG35705" s="104"/>
      <c r="AK35705" s="104"/>
      <c r="AL35705" s="104"/>
      <c r="AO35705" s="104"/>
      <c r="AP35705" s="104"/>
    </row>
    <row r="35706" spans="21:42" ht="15" customHeight="1" x14ac:dyDescent="0.25">
      <c r="U35706" s="104"/>
      <c r="AB35706" s="104"/>
      <c r="AC35706" s="104"/>
      <c r="AF35706" s="104"/>
      <c r="AG35706" s="104"/>
      <c r="AK35706" s="104"/>
      <c r="AL35706" s="104"/>
      <c r="AO35706" s="104"/>
      <c r="AP35706" s="104"/>
    </row>
    <row r="35707" spans="21:42" ht="15" customHeight="1" x14ac:dyDescent="0.25">
      <c r="U35707" s="104"/>
      <c r="AB35707" s="104"/>
      <c r="AC35707" s="104"/>
      <c r="AF35707" s="104"/>
      <c r="AG35707" s="104"/>
      <c r="AK35707" s="104"/>
      <c r="AL35707" s="104"/>
      <c r="AO35707" s="104"/>
      <c r="AP35707" s="104"/>
    </row>
    <row r="35708" spans="21:42" ht="15" customHeight="1" x14ac:dyDescent="0.25">
      <c r="U35708" s="104"/>
      <c r="AB35708" s="104"/>
      <c r="AC35708" s="104"/>
      <c r="AF35708" s="104"/>
      <c r="AG35708" s="104"/>
      <c r="AK35708" s="104"/>
      <c r="AL35708" s="104"/>
      <c r="AO35708" s="104"/>
      <c r="AP35708" s="104"/>
    </row>
    <row r="35709" spans="21:42" ht="15" customHeight="1" x14ac:dyDescent="0.25">
      <c r="U35709" s="104"/>
      <c r="AB35709" s="104"/>
      <c r="AC35709" s="104"/>
      <c r="AF35709" s="104"/>
      <c r="AG35709" s="104"/>
      <c r="AK35709" s="104"/>
      <c r="AL35709" s="104"/>
      <c r="AO35709" s="104"/>
      <c r="AP35709" s="104"/>
    </row>
    <row r="35710" spans="21:42" ht="15" customHeight="1" x14ac:dyDescent="0.25">
      <c r="U35710" s="104"/>
      <c r="AB35710" s="104"/>
      <c r="AC35710" s="104"/>
      <c r="AF35710" s="104"/>
      <c r="AG35710" s="104"/>
      <c r="AK35710" s="104"/>
      <c r="AL35710" s="104"/>
      <c r="AO35710" s="104"/>
      <c r="AP35710" s="104"/>
    </row>
    <row r="35711" spans="21:42" ht="15" customHeight="1" x14ac:dyDescent="0.25">
      <c r="U35711" s="104"/>
      <c r="AB35711" s="104"/>
      <c r="AC35711" s="104"/>
      <c r="AF35711" s="104"/>
      <c r="AG35711" s="104"/>
      <c r="AK35711" s="104"/>
      <c r="AL35711" s="104"/>
      <c r="AO35711" s="104"/>
      <c r="AP35711" s="104"/>
    </row>
    <row r="35712" spans="21:42" ht="15" customHeight="1" x14ac:dyDescent="0.25">
      <c r="U35712" s="104"/>
      <c r="AB35712" s="104"/>
      <c r="AC35712" s="104"/>
      <c r="AF35712" s="104"/>
      <c r="AG35712" s="104"/>
      <c r="AK35712" s="104"/>
      <c r="AL35712" s="104"/>
      <c r="AO35712" s="104"/>
      <c r="AP35712" s="104"/>
    </row>
    <row r="35713" spans="21:42" ht="15" customHeight="1" x14ac:dyDescent="0.25">
      <c r="U35713" s="104"/>
      <c r="AB35713" s="104"/>
      <c r="AC35713" s="104"/>
      <c r="AF35713" s="104"/>
      <c r="AG35713" s="104"/>
      <c r="AK35713" s="104"/>
      <c r="AL35713" s="104"/>
      <c r="AO35713" s="104"/>
      <c r="AP35713" s="104"/>
    </row>
    <row r="35714" spans="21:42" ht="15" customHeight="1" x14ac:dyDescent="0.25">
      <c r="U35714" s="104"/>
      <c r="AB35714" s="104"/>
      <c r="AC35714" s="104"/>
      <c r="AF35714" s="104"/>
      <c r="AG35714" s="104"/>
      <c r="AK35714" s="104"/>
      <c r="AL35714" s="104"/>
      <c r="AO35714" s="104"/>
      <c r="AP35714" s="104"/>
    </row>
    <row r="35715" spans="21:42" ht="15" customHeight="1" x14ac:dyDescent="0.25">
      <c r="U35715" s="104"/>
      <c r="AB35715" s="104"/>
      <c r="AC35715" s="104"/>
      <c r="AF35715" s="104"/>
      <c r="AG35715" s="104"/>
      <c r="AK35715" s="104"/>
      <c r="AL35715" s="104"/>
      <c r="AO35715" s="104"/>
      <c r="AP35715" s="104"/>
    </row>
    <row r="35716" spans="21:42" ht="15" customHeight="1" x14ac:dyDescent="0.25">
      <c r="U35716" s="104"/>
      <c r="AB35716" s="104"/>
      <c r="AC35716" s="104"/>
      <c r="AF35716" s="104"/>
      <c r="AG35716" s="104"/>
      <c r="AK35716" s="104"/>
      <c r="AL35716" s="104"/>
      <c r="AO35716" s="104"/>
      <c r="AP35716" s="104"/>
    </row>
    <row r="35717" spans="21:42" ht="15" customHeight="1" x14ac:dyDescent="0.25">
      <c r="U35717" s="104"/>
      <c r="AB35717" s="104"/>
      <c r="AC35717" s="104"/>
      <c r="AF35717" s="104"/>
      <c r="AG35717" s="104"/>
      <c r="AK35717" s="104"/>
      <c r="AL35717" s="104"/>
      <c r="AO35717" s="104"/>
      <c r="AP35717" s="104"/>
    </row>
    <row r="35718" spans="21:42" ht="15" customHeight="1" x14ac:dyDescent="0.25">
      <c r="U35718" s="104"/>
      <c r="AB35718" s="104"/>
      <c r="AC35718" s="104"/>
      <c r="AF35718" s="104"/>
      <c r="AG35718" s="104"/>
      <c r="AK35718" s="104"/>
      <c r="AL35718" s="104"/>
      <c r="AO35718" s="104"/>
      <c r="AP35718" s="104"/>
    </row>
    <row r="35719" spans="21:42" ht="15" customHeight="1" x14ac:dyDescent="0.25">
      <c r="U35719" s="104"/>
      <c r="AB35719" s="104"/>
      <c r="AC35719" s="104"/>
      <c r="AF35719" s="104"/>
      <c r="AG35719" s="104"/>
      <c r="AK35719" s="104"/>
      <c r="AL35719" s="104"/>
      <c r="AO35719" s="104"/>
      <c r="AP35719" s="104"/>
    </row>
    <row r="35720" spans="21:42" ht="15" customHeight="1" x14ac:dyDescent="0.25">
      <c r="U35720" s="104"/>
      <c r="AB35720" s="104"/>
      <c r="AC35720" s="104"/>
      <c r="AF35720" s="104"/>
      <c r="AG35720" s="104"/>
      <c r="AK35720" s="104"/>
      <c r="AL35720" s="104"/>
      <c r="AO35720" s="104"/>
      <c r="AP35720" s="104"/>
    </row>
    <row r="35721" spans="21:42" ht="15" customHeight="1" x14ac:dyDescent="0.25">
      <c r="U35721" s="104"/>
      <c r="AB35721" s="104"/>
      <c r="AC35721" s="104"/>
      <c r="AF35721" s="104"/>
      <c r="AG35721" s="104"/>
      <c r="AK35721" s="104"/>
      <c r="AL35721" s="104"/>
      <c r="AO35721" s="104"/>
      <c r="AP35721" s="104"/>
    </row>
    <row r="35722" spans="21:42" ht="15" customHeight="1" x14ac:dyDescent="0.25">
      <c r="U35722" s="104"/>
      <c r="AB35722" s="104"/>
      <c r="AC35722" s="104"/>
      <c r="AF35722" s="104"/>
      <c r="AG35722" s="104"/>
      <c r="AK35722" s="104"/>
      <c r="AL35722" s="104"/>
      <c r="AO35722" s="104"/>
      <c r="AP35722" s="104"/>
    </row>
    <row r="35723" spans="21:42" ht="15" customHeight="1" x14ac:dyDescent="0.25">
      <c r="U35723" s="104"/>
      <c r="AB35723" s="104"/>
      <c r="AC35723" s="104"/>
      <c r="AF35723" s="104"/>
      <c r="AG35723" s="104"/>
      <c r="AK35723" s="104"/>
      <c r="AL35723" s="104"/>
      <c r="AO35723" s="104"/>
      <c r="AP35723" s="104"/>
    </row>
    <row r="35724" spans="21:42" ht="15" customHeight="1" x14ac:dyDescent="0.25">
      <c r="U35724" s="104"/>
      <c r="AB35724" s="104"/>
      <c r="AC35724" s="104"/>
      <c r="AF35724" s="104"/>
      <c r="AG35724" s="104"/>
      <c r="AK35724" s="104"/>
      <c r="AL35724" s="104"/>
      <c r="AO35724" s="104"/>
      <c r="AP35724" s="104"/>
    </row>
    <row r="35725" spans="21:42" ht="15" customHeight="1" x14ac:dyDescent="0.25">
      <c r="U35725" s="104"/>
      <c r="AB35725" s="104"/>
      <c r="AC35725" s="104"/>
      <c r="AF35725" s="104"/>
      <c r="AG35725" s="104"/>
      <c r="AK35725" s="104"/>
      <c r="AL35725" s="104"/>
      <c r="AO35725" s="104"/>
      <c r="AP35725" s="104"/>
    </row>
    <row r="35726" spans="21:42" ht="15" customHeight="1" x14ac:dyDescent="0.25">
      <c r="U35726" s="104"/>
      <c r="AB35726" s="104"/>
      <c r="AC35726" s="104"/>
      <c r="AF35726" s="104"/>
      <c r="AG35726" s="104"/>
      <c r="AK35726" s="104"/>
      <c r="AL35726" s="104"/>
      <c r="AO35726" s="104"/>
      <c r="AP35726" s="104"/>
    </row>
    <row r="35727" spans="21:42" ht="15" customHeight="1" x14ac:dyDescent="0.25">
      <c r="U35727" s="104"/>
      <c r="AB35727" s="104"/>
      <c r="AC35727" s="104"/>
      <c r="AF35727" s="104"/>
      <c r="AG35727" s="104"/>
      <c r="AK35727" s="104"/>
      <c r="AL35727" s="104"/>
      <c r="AO35727" s="104"/>
      <c r="AP35727" s="104"/>
    </row>
    <row r="35728" spans="21:42" ht="15" customHeight="1" x14ac:dyDescent="0.25">
      <c r="U35728" s="104"/>
      <c r="AB35728" s="104"/>
      <c r="AC35728" s="104"/>
      <c r="AF35728" s="104"/>
      <c r="AG35728" s="104"/>
      <c r="AK35728" s="104"/>
      <c r="AL35728" s="104"/>
      <c r="AO35728" s="104"/>
      <c r="AP35728" s="104"/>
    </row>
    <row r="35729" spans="21:42" ht="15" customHeight="1" x14ac:dyDescent="0.25">
      <c r="U35729" s="104"/>
      <c r="AB35729" s="104"/>
      <c r="AC35729" s="104"/>
      <c r="AF35729" s="104"/>
      <c r="AG35729" s="104"/>
      <c r="AK35729" s="104"/>
      <c r="AL35729" s="104"/>
      <c r="AO35729" s="104"/>
      <c r="AP35729" s="104"/>
    </row>
    <row r="35730" spans="21:42" ht="15" customHeight="1" x14ac:dyDescent="0.25">
      <c r="U35730" s="104"/>
      <c r="AB35730" s="104"/>
      <c r="AC35730" s="104"/>
      <c r="AF35730" s="104"/>
      <c r="AG35730" s="104"/>
      <c r="AK35730" s="104"/>
      <c r="AL35730" s="104"/>
      <c r="AO35730" s="104"/>
      <c r="AP35730" s="104"/>
    </row>
    <row r="35731" spans="21:42" ht="15" customHeight="1" x14ac:dyDescent="0.25">
      <c r="U35731" s="104"/>
      <c r="AB35731" s="104"/>
      <c r="AC35731" s="104"/>
      <c r="AF35731" s="104"/>
      <c r="AG35731" s="104"/>
      <c r="AK35731" s="104"/>
      <c r="AL35731" s="104"/>
      <c r="AO35731" s="104"/>
      <c r="AP35731" s="104"/>
    </row>
    <row r="35732" spans="21:42" ht="15" customHeight="1" x14ac:dyDescent="0.25">
      <c r="U35732" s="104"/>
      <c r="AB35732" s="104"/>
      <c r="AC35732" s="104"/>
      <c r="AF35732" s="104"/>
      <c r="AG35732" s="104"/>
      <c r="AK35732" s="104"/>
      <c r="AL35732" s="104"/>
      <c r="AO35732" s="104"/>
      <c r="AP35732" s="104"/>
    </row>
    <row r="35733" spans="21:42" ht="15" customHeight="1" x14ac:dyDescent="0.25">
      <c r="U35733" s="104"/>
      <c r="AB35733" s="104"/>
      <c r="AC35733" s="104"/>
      <c r="AF35733" s="104"/>
      <c r="AG35733" s="104"/>
      <c r="AK35733" s="104"/>
      <c r="AL35733" s="104"/>
      <c r="AO35733" s="104"/>
      <c r="AP35733" s="104"/>
    </row>
    <row r="35734" spans="21:42" ht="15" customHeight="1" x14ac:dyDescent="0.25">
      <c r="U35734" s="104"/>
      <c r="AB35734" s="104"/>
      <c r="AC35734" s="104"/>
      <c r="AF35734" s="104"/>
      <c r="AG35734" s="104"/>
      <c r="AK35734" s="104"/>
      <c r="AL35734" s="104"/>
      <c r="AO35734" s="104"/>
      <c r="AP35734" s="104"/>
    </row>
    <row r="35735" spans="21:42" ht="15" customHeight="1" x14ac:dyDescent="0.25">
      <c r="U35735" s="104"/>
      <c r="AB35735" s="104"/>
      <c r="AC35735" s="104"/>
      <c r="AF35735" s="104"/>
      <c r="AG35735" s="104"/>
      <c r="AK35735" s="104"/>
      <c r="AL35735" s="104"/>
      <c r="AO35735" s="104"/>
      <c r="AP35735" s="104"/>
    </row>
    <row r="35736" spans="21:42" ht="15" customHeight="1" x14ac:dyDescent="0.25">
      <c r="U35736" s="104"/>
      <c r="AB35736" s="104"/>
      <c r="AC35736" s="104"/>
      <c r="AF35736" s="104"/>
      <c r="AG35736" s="104"/>
      <c r="AK35736" s="104"/>
      <c r="AL35736" s="104"/>
      <c r="AO35736" s="104"/>
      <c r="AP35736" s="104"/>
    </row>
    <row r="35737" spans="21:42" ht="15" customHeight="1" x14ac:dyDescent="0.25">
      <c r="U35737" s="104"/>
      <c r="AB35737" s="104"/>
      <c r="AC35737" s="104"/>
      <c r="AF35737" s="104"/>
      <c r="AG35737" s="104"/>
      <c r="AK35737" s="104"/>
      <c r="AL35737" s="104"/>
      <c r="AO35737" s="104"/>
      <c r="AP35737" s="104"/>
    </row>
    <row r="35738" spans="21:42" ht="15" customHeight="1" x14ac:dyDescent="0.25">
      <c r="U35738" s="104"/>
      <c r="AB35738" s="104"/>
      <c r="AC35738" s="104"/>
      <c r="AF35738" s="104"/>
      <c r="AG35738" s="104"/>
      <c r="AK35738" s="104"/>
      <c r="AL35738" s="104"/>
      <c r="AO35738" s="104"/>
      <c r="AP35738" s="104"/>
    </row>
    <row r="35739" spans="21:42" ht="15" customHeight="1" x14ac:dyDescent="0.25">
      <c r="U35739" s="104"/>
      <c r="AB35739" s="104"/>
      <c r="AC35739" s="104"/>
      <c r="AF35739" s="104"/>
      <c r="AG35739" s="104"/>
      <c r="AK35739" s="104"/>
      <c r="AL35739" s="104"/>
      <c r="AO35739" s="104"/>
      <c r="AP35739" s="104"/>
    </row>
    <row r="35740" spans="21:42" ht="15" customHeight="1" x14ac:dyDescent="0.25">
      <c r="U35740" s="104"/>
      <c r="AB35740" s="104"/>
      <c r="AC35740" s="104"/>
      <c r="AF35740" s="104"/>
      <c r="AG35740" s="104"/>
      <c r="AK35740" s="104"/>
      <c r="AL35740" s="104"/>
      <c r="AO35740" s="104"/>
      <c r="AP35740" s="104"/>
    </row>
    <row r="35741" spans="21:42" ht="15" customHeight="1" x14ac:dyDescent="0.25">
      <c r="U35741" s="104"/>
      <c r="AB35741" s="104"/>
      <c r="AC35741" s="104"/>
      <c r="AF35741" s="104"/>
      <c r="AG35741" s="104"/>
      <c r="AK35741" s="104"/>
      <c r="AL35741" s="104"/>
      <c r="AO35741" s="104"/>
      <c r="AP35741" s="104"/>
    </row>
    <row r="35742" spans="21:42" ht="15" customHeight="1" x14ac:dyDescent="0.25">
      <c r="U35742" s="104"/>
      <c r="AB35742" s="104"/>
      <c r="AC35742" s="104"/>
      <c r="AF35742" s="104"/>
      <c r="AG35742" s="104"/>
      <c r="AK35742" s="104"/>
      <c r="AL35742" s="104"/>
      <c r="AO35742" s="104"/>
      <c r="AP35742" s="104"/>
    </row>
    <row r="35743" spans="21:42" ht="15" customHeight="1" x14ac:dyDescent="0.25">
      <c r="U35743" s="104"/>
      <c r="AB35743" s="104"/>
      <c r="AC35743" s="104"/>
      <c r="AF35743" s="104"/>
      <c r="AG35743" s="104"/>
      <c r="AK35743" s="104"/>
      <c r="AL35743" s="104"/>
      <c r="AO35743" s="104"/>
      <c r="AP35743" s="104"/>
    </row>
    <row r="35744" spans="21:42" ht="15" customHeight="1" x14ac:dyDescent="0.25">
      <c r="U35744" s="104"/>
      <c r="AB35744" s="104"/>
      <c r="AC35744" s="104"/>
      <c r="AF35744" s="104"/>
      <c r="AG35744" s="104"/>
      <c r="AK35744" s="104"/>
      <c r="AL35744" s="104"/>
      <c r="AO35744" s="104"/>
      <c r="AP35744" s="104"/>
    </row>
    <row r="35745" spans="21:42" ht="15" customHeight="1" x14ac:dyDescent="0.25">
      <c r="U35745" s="104"/>
      <c r="AB35745" s="104"/>
      <c r="AC35745" s="104"/>
      <c r="AF35745" s="104"/>
      <c r="AG35745" s="104"/>
      <c r="AK35745" s="104"/>
      <c r="AL35745" s="104"/>
      <c r="AO35745" s="104"/>
      <c r="AP35745" s="104"/>
    </row>
    <row r="35746" spans="21:42" ht="15" customHeight="1" x14ac:dyDescent="0.25">
      <c r="U35746" s="104"/>
      <c r="AB35746" s="104"/>
      <c r="AC35746" s="104"/>
      <c r="AF35746" s="104"/>
      <c r="AG35746" s="104"/>
      <c r="AK35746" s="104"/>
      <c r="AL35746" s="104"/>
      <c r="AO35746" s="104"/>
      <c r="AP35746" s="104"/>
    </row>
    <row r="35747" spans="21:42" ht="15" customHeight="1" x14ac:dyDescent="0.25">
      <c r="U35747" s="104"/>
      <c r="AB35747" s="104"/>
      <c r="AC35747" s="104"/>
      <c r="AF35747" s="104"/>
      <c r="AG35747" s="104"/>
      <c r="AK35747" s="104"/>
      <c r="AL35747" s="104"/>
      <c r="AO35747" s="104"/>
      <c r="AP35747" s="104"/>
    </row>
    <row r="35748" spans="21:42" ht="15" customHeight="1" x14ac:dyDescent="0.25">
      <c r="U35748" s="104"/>
      <c r="AB35748" s="104"/>
      <c r="AC35748" s="104"/>
      <c r="AF35748" s="104"/>
      <c r="AG35748" s="104"/>
      <c r="AK35748" s="104"/>
      <c r="AL35748" s="104"/>
      <c r="AO35748" s="104"/>
      <c r="AP35748" s="104"/>
    </row>
    <row r="35749" spans="21:42" ht="15" customHeight="1" x14ac:dyDescent="0.25">
      <c r="U35749" s="104"/>
      <c r="AB35749" s="104"/>
      <c r="AC35749" s="104"/>
      <c r="AF35749" s="104"/>
      <c r="AG35749" s="104"/>
      <c r="AK35749" s="104"/>
      <c r="AL35749" s="104"/>
      <c r="AO35749" s="104"/>
      <c r="AP35749" s="104"/>
    </row>
    <row r="35750" spans="21:42" ht="15" customHeight="1" x14ac:dyDescent="0.25">
      <c r="U35750" s="104"/>
      <c r="AB35750" s="104"/>
      <c r="AC35750" s="104"/>
      <c r="AF35750" s="104"/>
      <c r="AG35750" s="104"/>
      <c r="AK35750" s="104"/>
      <c r="AL35750" s="104"/>
      <c r="AO35750" s="104"/>
      <c r="AP35750" s="104"/>
    </row>
    <row r="35751" spans="21:42" ht="15" customHeight="1" x14ac:dyDescent="0.25">
      <c r="U35751" s="104"/>
      <c r="AB35751" s="104"/>
      <c r="AC35751" s="104"/>
      <c r="AF35751" s="104"/>
      <c r="AG35751" s="104"/>
      <c r="AK35751" s="104"/>
      <c r="AL35751" s="104"/>
      <c r="AO35751" s="104"/>
      <c r="AP35751" s="104"/>
    </row>
    <row r="35752" spans="21:42" ht="15" customHeight="1" x14ac:dyDescent="0.25">
      <c r="U35752" s="104"/>
      <c r="AB35752" s="104"/>
      <c r="AC35752" s="104"/>
      <c r="AF35752" s="104"/>
      <c r="AG35752" s="104"/>
      <c r="AK35752" s="104"/>
      <c r="AL35752" s="104"/>
      <c r="AO35752" s="104"/>
      <c r="AP35752" s="104"/>
    </row>
    <row r="35753" spans="21:42" ht="15" customHeight="1" x14ac:dyDescent="0.25">
      <c r="U35753" s="104"/>
      <c r="AB35753" s="104"/>
      <c r="AC35753" s="104"/>
      <c r="AF35753" s="104"/>
      <c r="AG35753" s="104"/>
      <c r="AK35753" s="104"/>
      <c r="AL35753" s="104"/>
      <c r="AO35753" s="104"/>
      <c r="AP35753" s="104"/>
    </row>
    <row r="35754" spans="21:42" ht="15" customHeight="1" x14ac:dyDescent="0.25">
      <c r="U35754" s="104"/>
      <c r="AB35754" s="104"/>
      <c r="AC35754" s="104"/>
      <c r="AF35754" s="104"/>
      <c r="AG35754" s="104"/>
      <c r="AK35754" s="104"/>
      <c r="AL35754" s="104"/>
      <c r="AO35754" s="104"/>
      <c r="AP35754" s="104"/>
    </row>
    <row r="35755" spans="21:42" ht="15" customHeight="1" x14ac:dyDescent="0.25">
      <c r="U35755" s="104"/>
      <c r="AB35755" s="104"/>
      <c r="AC35755" s="104"/>
      <c r="AF35755" s="104"/>
      <c r="AG35755" s="104"/>
      <c r="AK35755" s="104"/>
      <c r="AL35755" s="104"/>
      <c r="AO35755" s="104"/>
      <c r="AP35755" s="104"/>
    </row>
    <row r="35756" spans="21:42" ht="15" customHeight="1" x14ac:dyDescent="0.25">
      <c r="U35756" s="104"/>
      <c r="AB35756" s="104"/>
      <c r="AC35756" s="104"/>
      <c r="AF35756" s="104"/>
      <c r="AG35756" s="104"/>
      <c r="AK35756" s="104"/>
      <c r="AL35756" s="104"/>
      <c r="AO35756" s="104"/>
      <c r="AP35756" s="104"/>
    </row>
    <row r="35757" spans="21:42" ht="15" customHeight="1" x14ac:dyDescent="0.25">
      <c r="U35757" s="104"/>
      <c r="AB35757" s="104"/>
      <c r="AC35757" s="104"/>
      <c r="AF35757" s="104"/>
      <c r="AG35757" s="104"/>
      <c r="AK35757" s="104"/>
      <c r="AL35757" s="104"/>
      <c r="AO35757" s="104"/>
      <c r="AP35757" s="104"/>
    </row>
    <row r="35758" spans="21:42" ht="15" customHeight="1" x14ac:dyDescent="0.25">
      <c r="U35758" s="104"/>
      <c r="AB35758" s="104"/>
      <c r="AC35758" s="104"/>
      <c r="AF35758" s="104"/>
      <c r="AG35758" s="104"/>
      <c r="AK35758" s="104"/>
      <c r="AL35758" s="104"/>
      <c r="AO35758" s="104"/>
      <c r="AP35758" s="104"/>
    </row>
    <row r="35759" spans="21:42" ht="15" customHeight="1" x14ac:dyDescent="0.25">
      <c r="U35759" s="104"/>
      <c r="AB35759" s="104"/>
      <c r="AC35759" s="104"/>
      <c r="AF35759" s="104"/>
      <c r="AG35759" s="104"/>
      <c r="AK35759" s="104"/>
      <c r="AL35759" s="104"/>
      <c r="AO35759" s="104"/>
      <c r="AP35759" s="104"/>
    </row>
    <row r="35760" spans="21:42" ht="15" customHeight="1" x14ac:dyDescent="0.25">
      <c r="U35760" s="104"/>
      <c r="AB35760" s="104"/>
      <c r="AC35760" s="104"/>
      <c r="AF35760" s="104"/>
      <c r="AG35760" s="104"/>
      <c r="AK35760" s="104"/>
      <c r="AL35760" s="104"/>
      <c r="AO35760" s="104"/>
      <c r="AP35760" s="104"/>
    </row>
    <row r="35761" spans="21:42" ht="15" customHeight="1" x14ac:dyDescent="0.25">
      <c r="U35761" s="104"/>
      <c r="AB35761" s="104"/>
      <c r="AC35761" s="104"/>
      <c r="AF35761" s="104"/>
      <c r="AG35761" s="104"/>
      <c r="AK35761" s="104"/>
      <c r="AL35761" s="104"/>
      <c r="AO35761" s="104"/>
      <c r="AP35761" s="104"/>
    </row>
    <row r="35762" spans="21:42" ht="15" customHeight="1" x14ac:dyDescent="0.25">
      <c r="U35762" s="104"/>
      <c r="AB35762" s="104"/>
      <c r="AC35762" s="104"/>
      <c r="AF35762" s="104"/>
      <c r="AG35762" s="104"/>
      <c r="AK35762" s="104"/>
      <c r="AL35762" s="104"/>
      <c r="AO35762" s="104"/>
      <c r="AP35762" s="104"/>
    </row>
    <row r="35763" spans="21:42" ht="15" customHeight="1" x14ac:dyDescent="0.25">
      <c r="U35763" s="104"/>
      <c r="AB35763" s="104"/>
      <c r="AC35763" s="104"/>
      <c r="AF35763" s="104"/>
      <c r="AG35763" s="104"/>
      <c r="AK35763" s="104"/>
      <c r="AL35763" s="104"/>
      <c r="AO35763" s="104"/>
      <c r="AP35763" s="104"/>
    </row>
    <row r="35764" spans="21:42" ht="15" customHeight="1" x14ac:dyDescent="0.25">
      <c r="U35764" s="104"/>
      <c r="AB35764" s="104"/>
      <c r="AC35764" s="104"/>
      <c r="AF35764" s="104"/>
      <c r="AG35764" s="104"/>
      <c r="AK35764" s="104"/>
      <c r="AL35764" s="104"/>
      <c r="AO35764" s="104"/>
      <c r="AP35764" s="104"/>
    </row>
    <row r="35765" spans="21:42" ht="15" customHeight="1" x14ac:dyDescent="0.25">
      <c r="U35765" s="104"/>
      <c r="AB35765" s="104"/>
      <c r="AC35765" s="104"/>
      <c r="AF35765" s="104"/>
      <c r="AG35765" s="104"/>
      <c r="AK35765" s="104"/>
      <c r="AL35765" s="104"/>
      <c r="AO35765" s="104"/>
      <c r="AP35765" s="104"/>
    </row>
    <row r="35766" spans="21:42" ht="15" customHeight="1" x14ac:dyDescent="0.25">
      <c r="U35766" s="104"/>
      <c r="AB35766" s="104"/>
      <c r="AC35766" s="104"/>
      <c r="AF35766" s="104"/>
      <c r="AG35766" s="104"/>
      <c r="AK35766" s="104"/>
      <c r="AL35766" s="104"/>
      <c r="AO35766" s="104"/>
      <c r="AP35766" s="104"/>
    </row>
    <row r="35767" spans="21:42" ht="15" customHeight="1" x14ac:dyDescent="0.25">
      <c r="U35767" s="104"/>
      <c r="AB35767" s="104"/>
      <c r="AC35767" s="104"/>
      <c r="AF35767" s="104"/>
      <c r="AG35767" s="104"/>
      <c r="AK35767" s="104"/>
      <c r="AL35767" s="104"/>
      <c r="AO35767" s="104"/>
      <c r="AP35767" s="104"/>
    </row>
    <row r="35768" spans="21:42" ht="15" customHeight="1" x14ac:dyDescent="0.25">
      <c r="U35768" s="104"/>
      <c r="AB35768" s="104"/>
      <c r="AC35768" s="104"/>
      <c r="AF35768" s="104"/>
      <c r="AG35768" s="104"/>
      <c r="AK35768" s="104"/>
      <c r="AL35768" s="104"/>
      <c r="AO35768" s="104"/>
      <c r="AP35768" s="104"/>
    </row>
    <row r="35769" spans="21:42" ht="15" customHeight="1" x14ac:dyDescent="0.25">
      <c r="U35769" s="104"/>
      <c r="AB35769" s="104"/>
      <c r="AC35769" s="104"/>
      <c r="AF35769" s="104"/>
      <c r="AG35769" s="104"/>
      <c r="AK35769" s="104"/>
      <c r="AL35769" s="104"/>
      <c r="AO35769" s="104"/>
      <c r="AP35769" s="104"/>
    </row>
    <row r="35770" spans="21:42" ht="15" customHeight="1" x14ac:dyDescent="0.25">
      <c r="U35770" s="104"/>
      <c r="AB35770" s="104"/>
      <c r="AC35770" s="104"/>
      <c r="AF35770" s="104"/>
      <c r="AG35770" s="104"/>
      <c r="AK35770" s="104"/>
      <c r="AL35770" s="104"/>
      <c r="AO35770" s="104"/>
      <c r="AP35770" s="104"/>
    </row>
    <row r="35771" spans="21:42" ht="15" customHeight="1" x14ac:dyDescent="0.25">
      <c r="U35771" s="104"/>
      <c r="AB35771" s="104"/>
      <c r="AC35771" s="104"/>
      <c r="AF35771" s="104"/>
      <c r="AG35771" s="104"/>
      <c r="AK35771" s="104"/>
      <c r="AL35771" s="104"/>
      <c r="AO35771" s="104"/>
      <c r="AP35771" s="104"/>
    </row>
    <row r="35772" spans="21:42" ht="15" customHeight="1" x14ac:dyDescent="0.25">
      <c r="U35772" s="104"/>
      <c r="AB35772" s="104"/>
      <c r="AC35772" s="104"/>
      <c r="AF35772" s="104"/>
      <c r="AG35772" s="104"/>
      <c r="AK35772" s="104"/>
      <c r="AL35772" s="104"/>
      <c r="AO35772" s="104"/>
      <c r="AP35772" s="104"/>
    </row>
    <row r="35773" spans="21:42" ht="15" customHeight="1" x14ac:dyDescent="0.25">
      <c r="U35773" s="104"/>
      <c r="AB35773" s="104"/>
      <c r="AC35773" s="104"/>
      <c r="AF35773" s="104"/>
      <c r="AG35773" s="104"/>
      <c r="AK35773" s="104"/>
      <c r="AL35773" s="104"/>
      <c r="AO35773" s="104"/>
      <c r="AP35773" s="104"/>
    </row>
    <row r="35774" spans="21:42" ht="15" customHeight="1" x14ac:dyDescent="0.25">
      <c r="U35774" s="104"/>
      <c r="AB35774" s="104"/>
      <c r="AC35774" s="104"/>
      <c r="AF35774" s="104"/>
      <c r="AG35774" s="104"/>
      <c r="AK35774" s="104"/>
      <c r="AL35774" s="104"/>
      <c r="AO35774" s="104"/>
      <c r="AP35774" s="104"/>
    </row>
    <row r="35775" spans="21:42" ht="15" customHeight="1" x14ac:dyDescent="0.25">
      <c r="U35775" s="104"/>
      <c r="AB35775" s="104"/>
      <c r="AC35775" s="104"/>
      <c r="AF35775" s="104"/>
      <c r="AG35775" s="104"/>
      <c r="AK35775" s="104"/>
      <c r="AL35775" s="104"/>
      <c r="AO35775" s="104"/>
      <c r="AP35775" s="104"/>
    </row>
    <row r="35776" spans="21:42" ht="15" customHeight="1" x14ac:dyDescent="0.25">
      <c r="U35776" s="104"/>
      <c r="AB35776" s="104"/>
      <c r="AC35776" s="104"/>
      <c r="AF35776" s="104"/>
      <c r="AG35776" s="104"/>
      <c r="AK35776" s="104"/>
      <c r="AL35776" s="104"/>
      <c r="AO35776" s="104"/>
      <c r="AP35776" s="104"/>
    </row>
    <row r="35777" spans="21:42" ht="15" customHeight="1" x14ac:dyDescent="0.25">
      <c r="U35777" s="104"/>
      <c r="AB35777" s="104"/>
      <c r="AC35777" s="104"/>
      <c r="AF35777" s="104"/>
      <c r="AG35777" s="104"/>
      <c r="AK35777" s="104"/>
      <c r="AL35777" s="104"/>
      <c r="AO35777" s="104"/>
      <c r="AP35777" s="104"/>
    </row>
    <row r="35778" spans="21:42" ht="15" customHeight="1" x14ac:dyDescent="0.25">
      <c r="U35778" s="104"/>
      <c r="AB35778" s="104"/>
      <c r="AC35778" s="104"/>
      <c r="AF35778" s="104"/>
      <c r="AG35778" s="104"/>
      <c r="AK35778" s="104"/>
      <c r="AL35778" s="104"/>
      <c r="AO35778" s="104"/>
      <c r="AP35778" s="104"/>
    </row>
    <row r="35779" spans="21:42" ht="15" customHeight="1" x14ac:dyDescent="0.25">
      <c r="U35779" s="104"/>
      <c r="AB35779" s="104"/>
      <c r="AC35779" s="104"/>
      <c r="AF35779" s="104"/>
      <c r="AG35779" s="104"/>
      <c r="AK35779" s="104"/>
      <c r="AL35779" s="104"/>
      <c r="AO35779" s="104"/>
      <c r="AP35779" s="104"/>
    </row>
    <row r="35780" spans="21:42" ht="15" customHeight="1" x14ac:dyDescent="0.25">
      <c r="U35780" s="104"/>
      <c r="AB35780" s="104"/>
      <c r="AC35780" s="104"/>
      <c r="AF35780" s="104"/>
      <c r="AG35780" s="104"/>
      <c r="AK35780" s="104"/>
      <c r="AL35780" s="104"/>
      <c r="AO35780" s="104"/>
      <c r="AP35780" s="104"/>
    </row>
    <row r="35781" spans="21:42" ht="15" customHeight="1" x14ac:dyDescent="0.25">
      <c r="U35781" s="104"/>
      <c r="AB35781" s="104"/>
      <c r="AC35781" s="104"/>
      <c r="AF35781" s="104"/>
      <c r="AG35781" s="104"/>
      <c r="AK35781" s="104"/>
      <c r="AL35781" s="104"/>
      <c r="AO35781" s="104"/>
      <c r="AP35781" s="104"/>
    </row>
    <row r="35782" spans="21:42" ht="15" customHeight="1" x14ac:dyDescent="0.25">
      <c r="U35782" s="104"/>
      <c r="AB35782" s="104"/>
      <c r="AC35782" s="104"/>
      <c r="AF35782" s="104"/>
      <c r="AG35782" s="104"/>
      <c r="AK35782" s="104"/>
      <c r="AL35782" s="104"/>
      <c r="AO35782" s="104"/>
      <c r="AP35782" s="104"/>
    </row>
    <row r="35783" spans="21:42" ht="15" customHeight="1" x14ac:dyDescent="0.25">
      <c r="U35783" s="104"/>
      <c r="AB35783" s="104"/>
      <c r="AC35783" s="104"/>
      <c r="AF35783" s="104"/>
      <c r="AG35783" s="104"/>
      <c r="AK35783" s="104"/>
      <c r="AL35783" s="104"/>
      <c r="AO35783" s="104"/>
      <c r="AP35783" s="104"/>
    </row>
    <row r="35784" spans="21:42" ht="15" customHeight="1" x14ac:dyDescent="0.25">
      <c r="U35784" s="104"/>
      <c r="AB35784" s="104"/>
      <c r="AC35784" s="104"/>
      <c r="AF35784" s="104"/>
      <c r="AG35784" s="104"/>
      <c r="AK35784" s="104"/>
      <c r="AL35784" s="104"/>
      <c r="AO35784" s="104"/>
      <c r="AP35784" s="104"/>
    </row>
    <row r="35785" spans="21:42" ht="15" customHeight="1" x14ac:dyDescent="0.25">
      <c r="U35785" s="104"/>
      <c r="AB35785" s="104"/>
      <c r="AC35785" s="104"/>
      <c r="AF35785" s="104"/>
      <c r="AG35785" s="104"/>
      <c r="AK35785" s="104"/>
      <c r="AL35785" s="104"/>
      <c r="AO35785" s="104"/>
      <c r="AP35785" s="104"/>
    </row>
    <row r="35786" spans="21:42" ht="15" customHeight="1" x14ac:dyDescent="0.25">
      <c r="U35786" s="104"/>
      <c r="AB35786" s="104"/>
      <c r="AC35786" s="104"/>
      <c r="AF35786" s="104"/>
      <c r="AG35786" s="104"/>
      <c r="AK35786" s="104"/>
      <c r="AL35786" s="104"/>
      <c r="AO35786" s="104"/>
      <c r="AP35786" s="104"/>
    </row>
    <row r="35787" spans="21:42" ht="15" customHeight="1" x14ac:dyDescent="0.25">
      <c r="U35787" s="104"/>
      <c r="AB35787" s="104"/>
      <c r="AC35787" s="104"/>
      <c r="AF35787" s="104"/>
      <c r="AG35787" s="104"/>
      <c r="AK35787" s="104"/>
      <c r="AL35787" s="104"/>
      <c r="AO35787" s="104"/>
      <c r="AP35787" s="104"/>
    </row>
    <row r="35788" spans="21:42" ht="15" customHeight="1" x14ac:dyDescent="0.25">
      <c r="U35788" s="104"/>
      <c r="AB35788" s="104"/>
      <c r="AC35788" s="104"/>
      <c r="AF35788" s="104"/>
      <c r="AG35788" s="104"/>
      <c r="AK35788" s="104"/>
      <c r="AL35788" s="104"/>
      <c r="AO35788" s="104"/>
      <c r="AP35788" s="104"/>
    </row>
    <row r="35789" spans="21:42" ht="15" customHeight="1" x14ac:dyDescent="0.25">
      <c r="U35789" s="104"/>
      <c r="AB35789" s="104"/>
      <c r="AC35789" s="104"/>
      <c r="AF35789" s="104"/>
      <c r="AG35789" s="104"/>
      <c r="AK35789" s="104"/>
      <c r="AL35789" s="104"/>
      <c r="AO35789" s="104"/>
      <c r="AP35789" s="104"/>
    </row>
    <row r="35790" spans="21:42" ht="15" customHeight="1" x14ac:dyDescent="0.25">
      <c r="U35790" s="104"/>
      <c r="AB35790" s="104"/>
      <c r="AC35790" s="104"/>
      <c r="AF35790" s="104"/>
      <c r="AG35790" s="104"/>
      <c r="AK35790" s="104"/>
      <c r="AL35790" s="104"/>
      <c r="AO35790" s="104"/>
      <c r="AP35790" s="104"/>
    </row>
    <row r="35791" spans="21:42" ht="15" customHeight="1" x14ac:dyDescent="0.25">
      <c r="U35791" s="104"/>
      <c r="AB35791" s="104"/>
      <c r="AC35791" s="104"/>
      <c r="AF35791" s="104"/>
      <c r="AG35791" s="104"/>
      <c r="AK35791" s="104"/>
      <c r="AL35791" s="104"/>
      <c r="AO35791" s="104"/>
      <c r="AP35791" s="104"/>
    </row>
    <row r="35792" spans="21:42" ht="15" customHeight="1" x14ac:dyDescent="0.25">
      <c r="U35792" s="104"/>
      <c r="AB35792" s="104"/>
      <c r="AC35792" s="104"/>
      <c r="AF35792" s="104"/>
      <c r="AG35792" s="104"/>
      <c r="AK35792" s="104"/>
      <c r="AL35792" s="104"/>
      <c r="AO35792" s="104"/>
      <c r="AP35792" s="104"/>
    </row>
    <row r="35793" spans="21:42" ht="15" customHeight="1" x14ac:dyDescent="0.25">
      <c r="U35793" s="104"/>
      <c r="AB35793" s="104"/>
      <c r="AC35793" s="104"/>
      <c r="AF35793" s="104"/>
      <c r="AG35793" s="104"/>
      <c r="AK35793" s="104"/>
      <c r="AL35793" s="104"/>
      <c r="AO35793" s="104"/>
      <c r="AP35793" s="104"/>
    </row>
    <row r="35794" spans="21:42" ht="15" customHeight="1" x14ac:dyDescent="0.25">
      <c r="U35794" s="104"/>
      <c r="AB35794" s="104"/>
      <c r="AC35794" s="104"/>
      <c r="AF35794" s="104"/>
      <c r="AG35794" s="104"/>
      <c r="AK35794" s="104"/>
      <c r="AL35794" s="104"/>
      <c r="AO35794" s="104"/>
      <c r="AP35794" s="104"/>
    </row>
    <row r="35795" spans="21:42" ht="15" customHeight="1" x14ac:dyDescent="0.25">
      <c r="U35795" s="104"/>
      <c r="AB35795" s="104"/>
      <c r="AC35795" s="104"/>
      <c r="AF35795" s="104"/>
      <c r="AG35795" s="104"/>
      <c r="AK35795" s="104"/>
      <c r="AL35795" s="104"/>
      <c r="AO35795" s="104"/>
      <c r="AP35795" s="104"/>
    </row>
    <row r="35796" spans="21:42" ht="15" customHeight="1" x14ac:dyDescent="0.25">
      <c r="U35796" s="104"/>
      <c r="AB35796" s="104"/>
      <c r="AC35796" s="104"/>
      <c r="AF35796" s="104"/>
      <c r="AG35796" s="104"/>
      <c r="AK35796" s="104"/>
      <c r="AL35796" s="104"/>
      <c r="AO35796" s="104"/>
      <c r="AP35796" s="104"/>
    </row>
    <row r="35797" spans="21:42" ht="15" customHeight="1" x14ac:dyDescent="0.25">
      <c r="U35797" s="104"/>
      <c r="AB35797" s="104"/>
      <c r="AC35797" s="104"/>
      <c r="AF35797" s="104"/>
      <c r="AG35797" s="104"/>
      <c r="AK35797" s="104"/>
      <c r="AL35797" s="104"/>
      <c r="AO35797" s="104"/>
      <c r="AP35797" s="104"/>
    </row>
    <row r="35798" spans="21:42" ht="15" customHeight="1" x14ac:dyDescent="0.25">
      <c r="U35798" s="104"/>
      <c r="AB35798" s="104"/>
      <c r="AC35798" s="104"/>
      <c r="AF35798" s="104"/>
      <c r="AG35798" s="104"/>
      <c r="AK35798" s="104"/>
      <c r="AL35798" s="104"/>
      <c r="AO35798" s="104"/>
      <c r="AP35798" s="104"/>
    </row>
    <row r="35799" spans="21:42" ht="15" customHeight="1" x14ac:dyDescent="0.25">
      <c r="U35799" s="104"/>
      <c r="AB35799" s="104"/>
      <c r="AC35799" s="104"/>
      <c r="AF35799" s="104"/>
      <c r="AG35799" s="104"/>
      <c r="AK35799" s="104"/>
      <c r="AL35799" s="104"/>
      <c r="AO35799" s="104"/>
      <c r="AP35799" s="104"/>
    </row>
    <row r="35800" spans="21:42" ht="15" customHeight="1" x14ac:dyDescent="0.25">
      <c r="U35800" s="104"/>
      <c r="AB35800" s="104"/>
      <c r="AC35800" s="104"/>
      <c r="AF35800" s="104"/>
      <c r="AG35800" s="104"/>
      <c r="AK35800" s="104"/>
      <c r="AL35800" s="104"/>
      <c r="AO35800" s="104"/>
      <c r="AP35800" s="104"/>
    </row>
    <row r="35801" spans="21:42" ht="15" customHeight="1" x14ac:dyDescent="0.25">
      <c r="U35801" s="104"/>
      <c r="AB35801" s="104"/>
      <c r="AC35801" s="104"/>
      <c r="AF35801" s="104"/>
      <c r="AG35801" s="104"/>
      <c r="AK35801" s="104"/>
      <c r="AL35801" s="104"/>
      <c r="AO35801" s="104"/>
      <c r="AP35801" s="104"/>
    </row>
    <row r="35802" spans="21:42" ht="15" customHeight="1" x14ac:dyDescent="0.25">
      <c r="U35802" s="104"/>
      <c r="AB35802" s="104"/>
      <c r="AC35802" s="104"/>
      <c r="AF35802" s="104"/>
      <c r="AG35802" s="104"/>
      <c r="AK35802" s="104"/>
      <c r="AL35802" s="104"/>
      <c r="AO35802" s="104"/>
      <c r="AP35802" s="104"/>
    </row>
    <row r="35803" spans="21:42" ht="15" customHeight="1" x14ac:dyDescent="0.25">
      <c r="U35803" s="104"/>
      <c r="AB35803" s="104"/>
      <c r="AC35803" s="104"/>
      <c r="AF35803" s="104"/>
      <c r="AG35803" s="104"/>
      <c r="AK35803" s="104"/>
      <c r="AL35803" s="104"/>
      <c r="AO35803" s="104"/>
      <c r="AP35803" s="104"/>
    </row>
    <row r="35804" spans="21:42" ht="15" customHeight="1" x14ac:dyDescent="0.25">
      <c r="U35804" s="104"/>
      <c r="AB35804" s="104"/>
      <c r="AC35804" s="104"/>
      <c r="AF35804" s="104"/>
      <c r="AG35804" s="104"/>
      <c r="AK35804" s="104"/>
      <c r="AL35804" s="104"/>
      <c r="AO35804" s="104"/>
      <c r="AP35804" s="104"/>
    </row>
    <row r="35805" spans="21:42" ht="15" customHeight="1" x14ac:dyDescent="0.25">
      <c r="U35805" s="104"/>
      <c r="AB35805" s="104"/>
      <c r="AC35805" s="104"/>
      <c r="AF35805" s="104"/>
      <c r="AG35805" s="104"/>
      <c r="AK35805" s="104"/>
      <c r="AL35805" s="104"/>
      <c r="AO35805" s="104"/>
      <c r="AP35805" s="104"/>
    </row>
    <row r="35806" spans="21:42" ht="15" customHeight="1" x14ac:dyDescent="0.25">
      <c r="U35806" s="104"/>
      <c r="AB35806" s="104"/>
      <c r="AC35806" s="104"/>
      <c r="AF35806" s="104"/>
      <c r="AG35806" s="104"/>
      <c r="AK35806" s="104"/>
      <c r="AL35806" s="104"/>
      <c r="AO35806" s="104"/>
      <c r="AP35806" s="104"/>
    </row>
    <row r="35807" spans="21:42" ht="15" customHeight="1" x14ac:dyDescent="0.25">
      <c r="U35807" s="104"/>
      <c r="AB35807" s="104"/>
      <c r="AC35807" s="104"/>
      <c r="AF35807" s="104"/>
      <c r="AG35807" s="104"/>
      <c r="AK35807" s="104"/>
      <c r="AL35807" s="104"/>
      <c r="AO35807" s="104"/>
      <c r="AP35807" s="104"/>
    </row>
    <row r="35808" spans="21:42" ht="15" customHeight="1" x14ac:dyDescent="0.25">
      <c r="U35808" s="104"/>
      <c r="AB35808" s="104"/>
      <c r="AC35808" s="104"/>
      <c r="AF35808" s="104"/>
      <c r="AG35808" s="104"/>
      <c r="AK35808" s="104"/>
      <c r="AL35808" s="104"/>
      <c r="AO35808" s="104"/>
      <c r="AP35808" s="104"/>
    </row>
    <row r="35809" spans="21:42" ht="15" customHeight="1" x14ac:dyDescent="0.25">
      <c r="U35809" s="104"/>
      <c r="AB35809" s="104"/>
      <c r="AC35809" s="104"/>
      <c r="AF35809" s="104"/>
      <c r="AG35809" s="104"/>
      <c r="AK35809" s="104"/>
      <c r="AL35809" s="104"/>
      <c r="AO35809" s="104"/>
      <c r="AP35809" s="104"/>
    </row>
    <row r="35810" spans="21:42" ht="15" customHeight="1" x14ac:dyDescent="0.25">
      <c r="U35810" s="104"/>
      <c r="AB35810" s="104"/>
      <c r="AC35810" s="104"/>
      <c r="AF35810" s="104"/>
      <c r="AG35810" s="104"/>
      <c r="AK35810" s="104"/>
      <c r="AL35810" s="104"/>
      <c r="AO35810" s="104"/>
      <c r="AP35810" s="104"/>
    </row>
    <row r="35811" spans="21:42" ht="15" customHeight="1" x14ac:dyDescent="0.25">
      <c r="U35811" s="104"/>
      <c r="AB35811" s="104"/>
      <c r="AC35811" s="104"/>
      <c r="AF35811" s="104"/>
      <c r="AG35811" s="104"/>
      <c r="AK35811" s="104"/>
      <c r="AL35811" s="104"/>
      <c r="AO35811" s="104"/>
      <c r="AP35811" s="104"/>
    </row>
    <row r="35812" spans="21:42" ht="15" customHeight="1" x14ac:dyDescent="0.25">
      <c r="U35812" s="104"/>
      <c r="AB35812" s="104"/>
      <c r="AC35812" s="104"/>
      <c r="AF35812" s="104"/>
      <c r="AG35812" s="104"/>
      <c r="AK35812" s="104"/>
      <c r="AL35812" s="104"/>
      <c r="AO35812" s="104"/>
      <c r="AP35812" s="104"/>
    </row>
    <row r="35813" spans="21:42" ht="15" customHeight="1" x14ac:dyDescent="0.25">
      <c r="U35813" s="104"/>
      <c r="AB35813" s="104"/>
      <c r="AC35813" s="104"/>
      <c r="AF35813" s="104"/>
      <c r="AG35813" s="104"/>
      <c r="AK35813" s="104"/>
      <c r="AL35813" s="104"/>
      <c r="AO35813" s="104"/>
      <c r="AP35813" s="104"/>
    </row>
    <row r="35814" spans="21:42" ht="15" customHeight="1" x14ac:dyDescent="0.25">
      <c r="U35814" s="104"/>
      <c r="AB35814" s="104"/>
      <c r="AC35814" s="104"/>
      <c r="AF35814" s="104"/>
      <c r="AG35814" s="104"/>
      <c r="AK35814" s="104"/>
      <c r="AL35814" s="104"/>
      <c r="AO35814" s="104"/>
      <c r="AP35814" s="104"/>
    </row>
    <row r="35815" spans="21:42" ht="15" customHeight="1" x14ac:dyDescent="0.25">
      <c r="U35815" s="104"/>
      <c r="AB35815" s="104"/>
      <c r="AC35815" s="104"/>
      <c r="AF35815" s="104"/>
      <c r="AG35815" s="104"/>
      <c r="AK35815" s="104"/>
      <c r="AL35815" s="104"/>
      <c r="AO35815" s="104"/>
      <c r="AP35815" s="104"/>
    </row>
    <row r="35816" spans="21:42" ht="15" customHeight="1" x14ac:dyDescent="0.25">
      <c r="U35816" s="104"/>
      <c r="AB35816" s="104"/>
      <c r="AC35816" s="104"/>
      <c r="AF35816" s="104"/>
      <c r="AG35816" s="104"/>
      <c r="AK35816" s="104"/>
      <c r="AL35816" s="104"/>
      <c r="AO35816" s="104"/>
      <c r="AP35816" s="104"/>
    </row>
    <row r="35817" spans="21:42" ht="15" customHeight="1" x14ac:dyDescent="0.25">
      <c r="U35817" s="104"/>
      <c r="AB35817" s="104"/>
      <c r="AC35817" s="104"/>
      <c r="AF35817" s="104"/>
      <c r="AG35817" s="104"/>
      <c r="AK35817" s="104"/>
      <c r="AL35817" s="104"/>
      <c r="AO35817" s="104"/>
      <c r="AP35817" s="104"/>
    </row>
    <row r="35818" spans="21:42" ht="15" customHeight="1" x14ac:dyDescent="0.25">
      <c r="U35818" s="104"/>
      <c r="AB35818" s="104"/>
      <c r="AC35818" s="104"/>
      <c r="AF35818" s="104"/>
      <c r="AG35818" s="104"/>
      <c r="AK35818" s="104"/>
      <c r="AL35818" s="104"/>
      <c r="AO35818" s="104"/>
      <c r="AP35818" s="104"/>
    </row>
    <row r="35819" spans="21:42" ht="15" customHeight="1" x14ac:dyDescent="0.25">
      <c r="U35819" s="104"/>
      <c r="AB35819" s="104"/>
      <c r="AC35819" s="104"/>
      <c r="AF35819" s="104"/>
      <c r="AG35819" s="104"/>
      <c r="AK35819" s="104"/>
      <c r="AL35819" s="104"/>
      <c r="AO35819" s="104"/>
      <c r="AP35819" s="104"/>
    </row>
    <row r="35820" spans="21:42" ht="15" customHeight="1" x14ac:dyDescent="0.25">
      <c r="U35820" s="104"/>
      <c r="AB35820" s="104"/>
      <c r="AC35820" s="104"/>
      <c r="AF35820" s="104"/>
      <c r="AG35820" s="104"/>
      <c r="AK35820" s="104"/>
      <c r="AL35820" s="104"/>
      <c r="AO35820" s="104"/>
      <c r="AP35820" s="104"/>
    </row>
    <row r="35821" spans="21:42" ht="15" customHeight="1" x14ac:dyDescent="0.25">
      <c r="U35821" s="104"/>
      <c r="AB35821" s="104"/>
      <c r="AC35821" s="104"/>
      <c r="AF35821" s="104"/>
      <c r="AG35821" s="104"/>
      <c r="AK35821" s="104"/>
      <c r="AL35821" s="104"/>
      <c r="AO35821" s="104"/>
      <c r="AP35821" s="104"/>
    </row>
    <row r="35822" spans="21:42" ht="15" customHeight="1" x14ac:dyDescent="0.25">
      <c r="U35822" s="104"/>
      <c r="AB35822" s="104"/>
      <c r="AC35822" s="104"/>
      <c r="AF35822" s="104"/>
      <c r="AG35822" s="104"/>
      <c r="AK35822" s="104"/>
      <c r="AL35822" s="104"/>
      <c r="AO35822" s="104"/>
      <c r="AP35822" s="104"/>
    </row>
    <row r="35823" spans="21:42" ht="15" customHeight="1" x14ac:dyDescent="0.25">
      <c r="U35823" s="104"/>
      <c r="AB35823" s="104"/>
      <c r="AC35823" s="104"/>
      <c r="AF35823" s="104"/>
      <c r="AG35823" s="104"/>
      <c r="AK35823" s="104"/>
      <c r="AL35823" s="104"/>
      <c r="AO35823" s="104"/>
      <c r="AP35823" s="104"/>
    </row>
    <row r="35824" spans="21:42" ht="15" customHeight="1" x14ac:dyDescent="0.25">
      <c r="U35824" s="104"/>
      <c r="AB35824" s="104"/>
      <c r="AC35824" s="104"/>
      <c r="AF35824" s="104"/>
      <c r="AG35824" s="104"/>
      <c r="AK35824" s="104"/>
      <c r="AL35824" s="104"/>
      <c r="AO35824" s="104"/>
      <c r="AP35824" s="104"/>
    </row>
    <row r="35825" spans="21:42" ht="15" customHeight="1" x14ac:dyDescent="0.25">
      <c r="U35825" s="104"/>
      <c r="AB35825" s="104"/>
      <c r="AC35825" s="104"/>
      <c r="AF35825" s="104"/>
      <c r="AG35825" s="104"/>
      <c r="AK35825" s="104"/>
      <c r="AL35825" s="104"/>
      <c r="AO35825" s="104"/>
      <c r="AP35825" s="104"/>
    </row>
    <row r="35826" spans="21:42" ht="15" customHeight="1" x14ac:dyDescent="0.25">
      <c r="U35826" s="104"/>
      <c r="AB35826" s="104"/>
      <c r="AC35826" s="104"/>
      <c r="AF35826" s="104"/>
      <c r="AG35826" s="104"/>
      <c r="AK35826" s="104"/>
      <c r="AL35826" s="104"/>
      <c r="AO35826" s="104"/>
      <c r="AP35826" s="104"/>
    </row>
    <row r="35827" spans="21:42" ht="15" customHeight="1" x14ac:dyDescent="0.25">
      <c r="U35827" s="104"/>
      <c r="AB35827" s="104"/>
      <c r="AC35827" s="104"/>
      <c r="AF35827" s="104"/>
      <c r="AG35827" s="104"/>
      <c r="AK35827" s="104"/>
      <c r="AL35827" s="104"/>
      <c r="AO35827" s="104"/>
      <c r="AP35827" s="104"/>
    </row>
    <row r="35828" spans="21:42" ht="15" customHeight="1" x14ac:dyDescent="0.25">
      <c r="U35828" s="104"/>
      <c r="AB35828" s="104"/>
      <c r="AC35828" s="104"/>
      <c r="AF35828" s="104"/>
      <c r="AG35828" s="104"/>
      <c r="AK35828" s="104"/>
      <c r="AL35828" s="104"/>
      <c r="AO35828" s="104"/>
      <c r="AP35828" s="104"/>
    </row>
    <row r="35829" spans="21:42" ht="15" customHeight="1" x14ac:dyDescent="0.25">
      <c r="U35829" s="104"/>
      <c r="AB35829" s="104"/>
      <c r="AC35829" s="104"/>
      <c r="AF35829" s="104"/>
      <c r="AG35829" s="104"/>
      <c r="AK35829" s="104"/>
      <c r="AL35829" s="104"/>
      <c r="AO35829" s="104"/>
      <c r="AP35829" s="104"/>
    </row>
    <row r="35830" spans="21:42" ht="15" customHeight="1" x14ac:dyDescent="0.25">
      <c r="U35830" s="104"/>
      <c r="AB35830" s="104"/>
      <c r="AC35830" s="104"/>
      <c r="AF35830" s="104"/>
      <c r="AG35830" s="104"/>
      <c r="AK35830" s="104"/>
      <c r="AL35830" s="104"/>
      <c r="AO35830" s="104"/>
      <c r="AP35830" s="104"/>
    </row>
    <row r="35831" spans="21:42" ht="15" customHeight="1" x14ac:dyDescent="0.25">
      <c r="U35831" s="104"/>
      <c r="AB35831" s="104"/>
      <c r="AC35831" s="104"/>
      <c r="AF35831" s="104"/>
      <c r="AG35831" s="104"/>
      <c r="AK35831" s="104"/>
      <c r="AL35831" s="104"/>
      <c r="AO35831" s="104"/>
      <c r="AP35831" s="104"/>
    </row>
    <row r="35832" spans="21:42" ht="15" customHeight="1" x14ac:dyDescent="0.25">
      <c r="U35832" s="104"/>
      <c r="AB35832" s="104"/>
      <c r="AC35832" s="104"/>
      <c r="AF35832" s="104"/>
      <c r="AG35832" s="104"/>
      <c r="AK35832" s="104"/>
      <c r="AL35832" s="104"/>
      <c r="AO35832" s="104"/>
      <c r="AP35832" s="104"/>
    </row>
    <row r="35833" spans="21:42" ht="15" customHeight="1" x14ac:dyDescent="0.25">
      <c r="U35833" s="104"/>
      <c r="AB35833" s="104"/>
      <c r="AC35833" s="104"/>
      <c r="AF35833" s="104"/>
      <c r="AG35833" s="104"/>
      <c r="AK35833" s="104"/>
      <c r="AL35833" s="104"/>
      <c r="AO35833" s="104"/>
      <c r="AP35833" s="104"/>
    </row>
    <row r="35834" spans="21:42" ht="15" customHeight="1" x14ac:dyDescent="0.25">
      <c r="U35834" s="104"/>
      <c r="AB35834" s="104"/>
      <c r="AC35834" s="104"/>
      <c r="AF35834" s="104"/>
      <c r="AG35834" s="104"/>
      <c r="AK35834" s="104"/>
      <c r="AL35834" s="104"/>
      <c r="AO35834" s="104"/>
      <c r="AP35834" s="104"/>
    </row>
    <row r="35835" spans="21:42" ht="15" customHeight="1" x14ac:dyDescent="0.25">
      <c r="U35835" s="104"/>
      <c r="AB35835" s="104"/>
      <c r="AC35835" s="104"/>
      <c r="AF35835" s="104"/>
      <c r="AG35835" s="104"/>
      <c r="AK35835" s="104"/>
      <c r="AL35835" s="104"/>
      <c r="AO35835" s="104"/>
      <c r="AP35835" s="104"/>
    </row>
    <row r="35836" spans="21:42" ht="15" customHeight="1" x14ac:dyDescent="0.25">
      <c r="U35836" s="104"/>
      <c r="AB35836" s="104"/>
      <c r="AC35836" s="104"/>
      <c r="AF35836" s="104"/>
      <c r="AG35836" s="104"/>
      <c r="AK35836" s="104"/>
      <c r="AL35836" s="104"/>
      <c r="AO35836" s="104"/>
      <c r="AP35836" s="104"/>
    </row>
    <row r="35837" spans="21:42" ht="15" customHeight="1" x14ac:dyDescent="0.25">
      <c r="U35837" s="104"/>
      <c r="AB35837" s="104"/>
      <c r="AC35837" s="104"/>
      <c r="AF35837" s="104"/>
      <c r="AG35837" s="104"/>
      <c r="AK35837" s="104"/>
      <c r="AL35837" s="104"/>
      <c r="AO35837" s="104"/>
      <c r="AP35837" s="104"/>
    </row>
    <row r="35838" spans="21:42" ht="15" customHeight="1" x14ac:dyDescent="0.25">
      <c r="U35838" s="104"/>
      <c r="AB35838" s="104"/>
      <c r="AC35838" s="104"/>
      <c r="AF35838" s="104"/>
      <c r="AG35838" s="104"/>
      <c r="AK35838" s="104"/>
      <c r="AL35838" s="104"/>
      <c r="AO35838" s="104"/>
      <c r="AP35838" s="104"/>
    </row>
    <row r="35839" spans="21:42" ht="15" customHeight="1" x14ac:dyDescent="0.25">
      <c r="U35839" s="104"/>
      <c r="AB35839" s="104"/>
      <c r="AC35839" s="104"/>
      <c r="AF35839" s="104"/>
      <c r="AG35839" s="104"/>
      <c r="AK35839" s="104"/>
      <c r="AL35839" s="104"/>
      <c r="AO35839" s="104"/>
      <c r="AP35839" s="104"/>
    </row>
    <row r="35840" spans="21:42" ht="15" customHeight="1" x14ac:dyDescent="0.25">
      <c r="U35840" s="104"/>
      <c r="AB35840" s="104"/>
      <c r="AC35840" s="104"/>
      <c r="AF35840" s="104"/>
      <c r="AG35840" s="104"/>
      <c r="AK35840" s="104"/>
      <c r="AL35840" s="104"/>
      <c r="AO35840" s="104"/>
      <c r="AP35840" s="104"/>
    </row>
    <row r="35841" spans="21:42" ht="15" customHeight="1" x14ac:dyDescent="0.25">
      <c r="U35841" s="104"/>
      <c r="AB35841" s="104"/>
      <c r="AC35841" s="104"/>
      <c r="AF35841" s="104"/>
      <c r="AG35841" s="104"/>
      <c r="AK35841" s="104"/>
      <c r="AL35841" s="104"/>
      <c r="AO35841" s="104"/>
      <c r="AP35841" s="104"/>
    </row>
    <row r="35842" spans="21:42" ht="15" customHeight="1" x14ac:dyDescent="0.25">
      <c r="U35842" s="104"/>
      <c r="AB35842" s="104"/>
      <c r="AC35842" s="104"/>
      <c r="AF35842" s="104"/>
      <c r="AG35842" s="104"/>
      <c r="AK35842" s="104"/>
      <c r="AL35842" s="104"/>
      <c r="AO35842" s="104"/>
      <c r="AP35842" s="104"/>
    </row>
    <row r="35843" spans="21:42" ht="15" customHeight="1" x14ac:dyDescent="0.25">
      <c r="U35843" s="104"/>
      <c r="AB35843" s="104"/>
      <c r="AC35843" s="104"/>
      <c r="AF35843" s="104"/>
      <c r="AG35843" s="104"/>
      <c r="AK35843" s="104"/>
      <c r="AL35843" s="104"/>
      <c r="AO35843" s="104"/>
      <c r="AP35843" s="104"/>
    </row>
    <row r="35844" spans="21:42" ht="15" customHeight="1" x14ac:dyDescent="0.25">
      <c r="U35844" s="104"/>
      <c r="AB35844" s="104"/>
      <c r="AC35844" s="104"/>
      <c r="AF35844" s="104"/>
      <c r="AG35844" s="104"/>
      <c r="AK35844" s="104"/>
      <c r="AL35844" s="104"/>
      <c r="AO35844" s="104"/>
      <c r="AP35844" s="104"/>
    </row>
    <row r="35845" spans="21:42" ht="15" customHeight="1" x14ac:dyDescent="0.25">
      <c r="U35845" s="104"/>
      <c r="AB35845" s="104"/>
      <c r="AC35845" s="104"/>
      <c r="AF35845" s="104"/>
      <c r="AG35845" s="104"/>
      <c r="AK35845" s="104"/>
      <c r="AL35845" s="104"/>
      <c r="AO35845" s="104"/>
      <c r="AP35845" s="104"/>
    </row>
    <row r="35846" spans="21:42" ht="15" customHeight="1" x14ac:dyDescent="0.25">
      <c r="U35846" s="104"/>
      <c r="AB35846" s="104"/>
      <c r="AC35846" s="104"/>
      <c r="AF35846" s="104"/>
      <c r="AG35846" s="104"/>
      <c r="AK35846" s="104"/>
      <c r="AL35846" s="104"/>
      <c r="AO35846" s="104"/>
      <c r="AP35846" s="104"/>
    </row>
    <row r="35847" spans="21:42" ht="15" customHeight="1" x14ac:dyDescent="0.25">
      <c r="U35847" s="104"/>
      <c r="AB35847" s="104"/>
      <c r="AC35847" s="104"/>
      <c r="AF35847" s="104"/>
      <c r="AG35847" s="104"/>
      <c r="AK35847" s="104"/>
      <c r="AL35847" s="104"/>
      <c r="AO35847" s="104"/>
      <c r="AP35847" s="104"/>
    </row>
    <row r="35848" spans="21:42" ht="15" customHeight="1" x14ac:dyDescent="0.25">
      <c r="U35848" s="104"/>
      <c r="AB35848" s="104"/>
      <c r="AC35848" s="104"/>
      <c r="AF35848" s="104"/>
      <c r="AG35848" s="104"/>
      <c r="AK35848" s="104"/>
      <c r="AL35848" s="104"/>
      <c r="AO35848" s="104"/>
      <c r="AP35848" s="104"/>
    </row>
    <row r="35849" spans="21:42" ht="15" customHeight="1" x14ac:dyDescent="0.25">
      <c r="U35849" s="104"/>
      <c r="AB35849" s="104"/>
      <c r="AC35849" s="104"/>
      <c r="AF35849" s="104"/>
      <c r="AG35849" s="104"/>
      <c r="AK35849" s="104"/>
      <c r="AL35849" s="104"/>
      <c r="AO35849" s="104"/>
      <c r="AP35849" s="104"/>
    </row>
    <row r="35850" spans="21:42" ht="15" customHeight="1" x14ac:dyDescent="0.25">
      <c r="U35850" s="104"/>
      <c r="AB35850" s="104"/>
      <c r="AC35850" s="104"/>
      <c r="AF35850" s="104"/>
      <c r="AG35850" s="104"/>
      <c r="AK35850" s="104"/>
      <c r="AL35850" s="104"/>
      <c r="AO35850" s="104"/>
      <c r="AP35850" s="104"/>
    </row>
    <row r="35851" spans="21:42" ht="15" customHeight="1" x14ac:dyDescent="0.25">
      <c r="U35851" s="104"/>
      <c r="AB35851" s="104"/>
      <c r="AC35851" s="104"/>
      <c r="AF35851" s="104"/>
      <c r="AG35851" s="104"/>
      <c r="AK35851" s="104"/>
      <c r="AL35851" s="104"/>
      <c r="AO35851" s="104"/>
      <c r="AP35851" s="104"/>
    </row>
    <row r="35852" spans="21:42" ht="15" customHeight="1" x14ac:dyDescent="0.25">
      <c r="U35852" s="104"/>
      <c r="AB35852" s="104"/>
      <c r="AC35852" s="104"/>
      <c r="AF35852" s="104"/>
      <c r="AG35852" s="104"/>
      <c r="AK35852" s="104"/>
      <c r="AL35852" s="104"/>
      <c r="AO35852" s="104"/>
      <c r="AP35852" s="104"/>
    </row>
    <row r="35853" spans="21:42" ht="15" customHeight="1" x14ac:dyDescent="0.25">
      <c r="U35853" s="104"/>
      <c r="AB35853" s="104"/>
      <c r="AC35853" s="104"/>
      <c r="AF35853" s="104"/>
      <c r="AG35853" s="104"/>
      <c r="AK35853" s="104"/>
      <c r="AL35853" s="104"/>
      <c r="AO35853" s="104"/>
      <c r="AP35853" s="104"/>
    </row>
    <row r="35854" spans="21:42" ht="15" customHeight="1" x14ac:dyDescent="0.25">
      <c r="U35854" s="104"/>
      <c r="AB35854" s="104"/>
      <c r="AC35854" s="104"/>
      <c r="AF35854" s="104"/>
      <c r="AG35854" s="104"/>
      <c r="AK35854" s="104"/>
      <c r="AL35854" s="104"/>
      <c r="AO35854" s="104"/>
      <c r="AP35854" s="104"/>
    </row>
    <row r="35855" spans="21:42" ht="15" customHeight="1" x14ac:dyDescent="0.25">
      <c r="U35855" s="104"/>
      <c r="AB35855" s="104"/>
      <c r="AC35855" s="104"/>
      <c r="AF35855" s="104"/>
      <c r="AG35855" s="104"/>
      <c r="AK35855" s="104"/>
      <c r="AL35855" s="104"/>
      <c r="AO35855" s="104"/>
      <c r="AP35855" s="104"/>
    </row>
    <row r="35856" spans="21:42" ht="15" customHeight="1" x14ac:dyDescent="0.25">
      <c r="U35856" s="104"/>
      <c r="AB35856" s="104"/>
      <c r="AC35856" s="104"/>
      <c r="AF35856" s="104"/>
      <c r="AG35856" s="104"/>
      <c r="AK35856" s="104"/>
      <c r="AL35856" s="104"/>
      <c r="AO35856" s="104"/>
      <c r="AP35856" s="104"/>
    </row>
    <row r="35857" spans="21:42" ht="15" customHeight="1" x14ac:dyDescent="0.25">
      <c r="U35857" s="104"/>
      <c r="AB35857" s="104"/>
      <c r="AC35857" s="104"/>
      <c r="AF35857" s="104"/>
      <c r="AG35857" s="104"/>
      <c r="AK35857" s="104"/>
      <c r="AL35857" s="104"/>
      <c r="AO35857" s="104"/>
      <c r="AP35857" s="104"/>
    </row>
    <row r="35858" spans="21:42" ht="15" customHeight="1" x14ac:dyDescent="0.25">
      <c r="U35858" s="104"/>
      <c r="AB35858" s="104"/>
      <c r="AC35858" s="104"/>
      <c r="AF35858" s="104"/>
      <c r="AG35858" s="104"/>
      <c r="AK35858" s="104"/>
      <c r="AL35858" s="104"/>
      <c r="AO35858" s="104"/>
      <c r="AP35858" s="104"/>
    </row>
    <row r="35859" spans="21:42" ht="15" customHeight="1" x14ac:dyDescent="0.25">
      <c r="U35859" s="104"/>
      <c r="AB35859" s="104"/>
      <c r="AC35859" s="104"/>
      <c r="AF35859" s="104"/>
      <c r="AG35859" s="104"/>
      <c r="AK35859" s="104"/>
      <c r="AL35859" s="104"/>
      <c r="AO35859" s="104"/>
      <c r="AP35859" s="104"/>
    </row>
    <row r="35860" spans="21:42" ht="15" customHeight="1" x14ac:dyDescent="0.25">
      <c r="U35860" s="104"/>
      <c r="AB35860" s="104"/>
      <c r="AC35860" s="104"/>
      <c r="AF35860" s="104"/>
      <c r="AG35860" s="104"/>
      <c r="AK35860" s="104"/>
      <c r="AL35860" s="104"/>
      <c r="AO35860" s="104"/>
      <c r="AP35860" s="104"/>
    </row>
    <row r="35861" spans="21:42" ht="15" customHeight="1" x14ac:dyDescent="0.25">
      <c r="U35861" s="104"/>
      <c r="AB35861" s="104"/>
      <c r="AC35861" s="104"/>
      <c r="AF35861" s="104"/>
      <c r="AG35861" s="104"/>
      <c r="AK35861" s="104"/>
      <c r="AL35861" s="104"/>
      <c r="AO35861" s="104"/>
      <c r="AP35861" s="104"/>
    </row>
    <row r="35862" spans="21:42" ht="15" customHeight="1" x14ac:dyDescent="0.25">
      <c r="U35862" s="104"/>
      <c r="AB35862" s="104"/>
      <c r="AC35862" s="104"/>
      <c r="AF35862" s="104"/>
      <c r="AG35862" s="104"/>
      <c r="AK35862" s="104"/>
      <c r="AL35862" s="104"/>
      <c r="AO35862" s="104"/>
      <c r="AP35862" s="104"/>
    </row>
    <row r="35863" spans="21:42" ht="15" customHeight="1" x14ac:dyDescent="0.25">
      <c r="U35863" s="104"/>
      <c r="AB35863" s="104"/>
      <c r="AC35863" s="104"/>
      <c r="AF35863" s="104"/>
      <c r="AG35863" s="104"/>
      <c r="AK35863" s="104"/>
      <c r="AL35863" s="104"/>
      <c r="AO35863" s="104"/>
      <c r="AP35863" s="104"/>
    </row>
    <row r="35864" spans="21:42" ht="15" customHeight="1" x14ac:dyDescent="0.25">
      <c r="U35864" s="104"/>
      <c r="AB35864" s="104"/>
      <c r="AC35864" s="104"/>
      <c r="AF35864" s="104"/>
      <c r="AG35864" s="104"/>
      <c r="AK35864" s="104"/>
      <c r="AL35864" s="104"/>
      <c r="AO35864" s="104"/>
      <c r="AP35864" s="104"/>
    </row>
    <row r="35865" spans="21:42" ht="15" customHeight="1" x14ac:dyDescent="0.25">
      <c r="U35865" s="104"/>
      <c r="AB35865" s="104"/>
      <c r="AC35865" s="104"/>
      <c r="AF35865" s="104"/>
      <c r="AG35865" s="104"/>
      <c r="AK35865" s="104"/>
      <c r="AL35865" s="104"/>
      <c r="AO35865" s="104"/>
      <c r="AP35865" s="104"/>
    </row>
    <row r="35866" spans="21:42" ht="15" customHeight="1" x14ac:dyDescent="0.25">
      <c r="U35866" s="104"/>
      <c r="AB35866" s="104"/>
      <c r="AC35866" s="104"/>
      <c r="AF35866" s="104"/>
      <c r="AG35866" s="104"/>
      <c r="AK35866" s="104"/>
      <c r="AL35866" s="104"/>
      <c r="AO35866" s="104"/>
      <c r="AP35866" s="104"/>
    </row>
    <row r="35867" spans="21:42" ht="15" customHeight="1" x14ac:dyDescent="0.25">
      <c r="U35867" s="104"/>
      <c r="AB35867" s="104"/>
      <c r="AC35867" s="104"/>
      <c r="AF35867" s="104"/>
      <c r="AG35867" s="104"/>
      <c r="AK35867" s="104"/>
      <c r="AL35867" s="104"/>
      <c r="AO35867" s="104"/>
      <c r="AP35867" s="104"/>
    </row>
    <row r="35868" spans="21:42" ht="15" customHeight="1" x14ac:dyDescent="0.25">
      <c r="U35868" s="104"/>
      <c r="AB35868" s="104"/>
      <c r="AC35868" s="104"/>
      <c r="AF35868" s="104"/>
      <c r="AG35868" s="104"/>
      <c r="AK35868" s="104"/>
      <c r="AL35868" s="104"/>
      <c r="AO35868" s="104"/>
      <c r="AP35868" s="104"/>
    </row>
    <row r="35869" spans="21:42" ht="15" customHeight="1" x14ac:dyDescent="0.25">
      <c r="U35869" s="104"/>
      <c r="AB35869" s="104"/>
      <c r="AC35869" s="104"/>
      <c r="AF35869" s="104"/>
      <c r="AG35869" s="104"/>
      <c r="AK35869" s="104"/>
      <c r="AL35869" s="104"/>
      <c r="AO35869" s="104"/>
      <c r="AP35869" s="104"/>
    </row>
    <row r="35870" spans="21:42" ht="15" customHeight="1" x14ac:dyDescent="0.25">
      <c r="U35870" s="104"/>
      <c r="AB35870" s="104"/>
      <c r="AC35870" s="104"/>
      <c r="AF35870" s="104"/>
      <c r="AG35870" s="104"/>
      <c r="AK35870" s="104"/>
      <c r="AL35870" s="104"/>
      <c r="AO35870" s="104"/>
      <c r="AP35870" s="104"/>
    </row>
    <row r="35871" spans="21:42" ht="15" customHeight="1" x14ac:dyDescent="0.25">
      <c r="U35871" s="104"/>
      <c r="AB35871" s="104"/>
      <c r="AC35871" s="104"/>
      <c r="AF35871" s="104"/>
      <c r="AG35871" s="104"/>
      <c r="AK35871" s="104"/>
      <c r="AL35871" s="104"/>
      <c r="AO35871" s="104"/>
      <c r="AP35871" s="104"/>
    </row>
    <row r="35872" spans="21:42" ht="15" customHeight="1" x14ac:dyDescent="0.25">
      <c r="U35872" s="104"/>
      <c r="AB35872" s="104"/>
      <c r="AC35872" s="104"/>
      <c r="AF35872" s="104"/>
      <c r="AG35872" s="104"/>
      <c r="AK35872" s="104"/>
      <c r="AL35872" s="104"/>
      <c r="AO35872" s="104"/>
      <c r="AP35872" s="104"/>
    </row>
    <row r="35873" spans="21:42" ht="15" customHeight="1" x14ac:dyDescent="0.25">
      <c r="U35873" s="104"/>
      <c r="AB35873" s="104"/>
      <c r="AC35873" s="104"/>
      <c r="AF35873" s="104"/>
      <c r="AG35873" s="104"/>
      <c r="AK35873" s="104"/>
      <c r="AL35873" s="104"/>
      <c r="AO35873" s="104"/>
      <c r="AP35873" s="104"/>
    </row>
    <row r="35874" spans="21:42" ht="15" customHeight="1" x14ac:dyDescent="0.25">
      <c r="U35874" s="104"/>
      <c r="AB35874" s="104"/>
      <c r="AC35874" s="104"/>
      <c r="AF35874" s="104"/>
      <c r="AG35874" s="104"/>
      <c r="AK35874" s="104"/>
      <c r="AL35874" s="104"/>
      <c r="AO35874" s="104"/>
      <c r="AP35874" s="104"/>
    </row>
    <row r="35875" spans="21:42" ht="15" customHeight="1" x14ac:dyDescent="0.25">
      <c r="U35875" s="104"/>
      <c r="AB35875" s="104"/>
      <c r="AC35875" s="104"/>
      <c r="AF35875" s="104"/>
      <c r="AG35875" s="104"/>
      <c r="AK35875" s="104"/>
      <c r="AL35875" s="104"/>
      <c r="AO35875" s="104"/>
      <c r="AP35875" s="104"/>
    </row>
    <row r="35876" spans="21:42" ht="15" customHeight="1" x14ac:dyDescent="0.25">
      <c r="U35876" s="104"/>
      <c r="AB35876" s="104"/>
      <c r="AC35876" s="104"/>
      <c r="AF35876" s="104"/>
      <c r="AG35876" s="104"/>
      <c r="AK35876" s="104"/>
      <c r="AL35876" s="104"/>
      <c r="AO35876" s="104"/>
      <c r="AP35876" s="104"/>
    </row>
    <row r="35877" spans="21:42" ht="15" customHeight="1" x14ac:dyDescent="0.25">
      <c r="U35877" s="104"/>
      <c r="AB35877" s="104"/>
      <c r="AC35877" s="104"/>
      <c r="AF35877" s="104"/>
      <c r="AG35877" s="104"/>
      <c r="AK35877" s="104"/>
      <c r="AL35877" s="104"/>
      <c r="AO35877" s="104"/>
      <c r="AP35877" s="104"/>
    </row>
    <row r="35878" spans="21:42" ht="15" customHeight="1" x14ac:dyDescent="0.25">
      <c r="U35878" s="104"/>
      <c r="AB35878" s="104"/>
      <c r="AC35878" s="104"/>
      <c r="AF35878" s="104"/>
      <c r="AG35878" s="104"/>
      <c r="AK35878" s="104"/>
      <c r="AL35878" s="104"/>
      <c r="AO35878" s="104"/>
      <c r="AP35878" s="104"/>
    </row>
    <row r="35879" spans="21:42" ht="15" customHeight="1" x14ac:dyDescent="0.25">
      <c r="U35879" s="104"/>
      <c r="AB35879" s="104"/>
      <c r="AC35879" s="104"/>
      <c r="AF35879" s="104"/>
      <c r="AG35879" s="104"/>
      <c r="AK35879" s="104"/>
      <c r="AL35879" s="104"/>
      <c r="AO35879" s="104"/>
      <c r="AP35879" s="104"/>
    </row>
    <row r="35880" spans="21:42" ht="15" customHeight="1" x14ac:dyDescent="0.25">
      <c r="U35880" s="104"/>
      <c r="AB35880" s="104"/>
      <c r="AC35880" s="104"/>
      <c r="AF35880" s="104"/>
      <c r="AG35880" s="104"/>
      <c r="AK35880" s="104"/>
      <c r="AL35880" s="104"/>
      <c r="AO35880" s="104"/>
      <c r="AP35880" s="104"/>
    </row>
    <row r="35881" spans="21:42" ht="15" customHeight="1" x14ac:dyDescent="0.25">
      <c r="U35881" s="104"/>
      <c r="AB35881" s="104"/>
      <c r="AC35881" s="104"/>
      <c r="AF35881" s="104"/>
      <c r="AG35881" s="104"/>
      <c r="AK35881" s="104"/>
      <c r="AL35881" s="104"/>
      <c r="AO35881" s="104"/>
      <c r="AP35881" s="104"/>
    </row>
    <row r="35882" spans="21:42" ht="15" customHeight="1" x14ac:dyDescent="0.25">
      <c r="U35882" s="104"/>
      <c r="AB35882" s="104"/>
      <c r="AC35882" s="104"/>
      <c r="AF35882" s="104"/>
      <c r="AG35882" s="104"/>
      <c r="AK35882" s="104"/>
      <c r="AL35882" s="104"/>
      <c r="AO35882" s="104"/>
      <c r="AP35882" s="104"/>
    </row>
    <row r="35883" spans="21:42" ht="15" customHeight="1" x14ac:dyDescent="0.25">
      <c r="U35883" s="104"/>
      <c r="AB35883" s="104"/>
      <c r="AC35883" s="104"/>
      <c r="AF35883" s="104"/>
      <c r="AG35883" s="104"/>
      <c r="AK35883" s="104"/>
      <c r="AL35883" s="104"/>
      <c r="AO35883" s="104"/>
      <c r="AP35883" s="104"/>
    </row>
    <row r="35884" spans="21:42" ht="15" customHeight="1" x14ac:dyDescent="0.25">
      <c r="U35884" s="104"/>
      <c r="AB35884" s="104"/>
      <c r="AC35884" s="104"/>
      <c r="AF35884" s="104"/>
      <c r="AG35884" s="104"/>
      <c r="AK35884" s="104"/>
      <c r="AL35884" s="104"/>
      <c r="AO35884" s="104"/>
      <c r="AP35884" s="104"/>
    </row>
    <row r="35885" spans="21:42" ht="15" customHeight="1" x14ac:dyDescent="0.25">
      <c r="U35885" s="104"/>
      <c r="AB35885" s="104"/>
      <c r="AC35885" s="104"/>
      <c r="AF35885" s="104"/>
      <c r="AG35885" s="104"/>
      <c r="AK35885" s="104"/>
      <c r="AL35885" s="104"/>
      <c r="AO35885" s="104"/>
      <c r="AP35885" s="104"/>
    </row>
    <row r="35886" spans="21:42" ht="15" customHeight="1" x14ac:dyDescent="0.25">
      <c r="U35886" s="104"/>
      <c r="AB35886" s="104"/>
      <c r="AC35886" s="104"/>
      <c r="AF35886" s="104"/>
      <c r="AG35886" s="104"/>
      <c r="AK35886" s="104"/>
      <c r="AL35886" s="104"/>
      <c r="AO35886" s="104"/>
      <c r="AP35886" s="104"/>
    </row>
    <row r="35887" spans="21:42" ht="15" customHeight="1" x14ac:dyDescent="0.25">
      <c r="U35887" s="104"/>
      <c r="AB35887" s="104"/>
      <c r="AC35887" s="104"/>
      <c r="AF35887" s="104"/>
      <c r="AG35887" s="104"/>
      <c r="AK35887" s="104"/>
      <c r="AL35887" s="104"/>
      <c r="AO35887" s="104"/>
      <c r="AP35887" s="104"/>
    </row>
    <row r="35888" spans="21:42" ht="15" customHeight="1" x14ac:dyDescent="0.25">
      <c r="U35888" s="104"/>
      <c r="AB35888" s="104"/>
      <c r="AC35888" s="104"/>
      <c r="AF35888" s="104"/>
      <c r="AG35888" s="104"/>
      <c r="AK35888" s="104"/>
      <c r="AL35888" s="104"/>
      <c r="AO35888" s="104"/>
      <c r="AP35888" s="104"/>
    </row>
    <row r="35889" spans="21:42" ht="15" customHeight="1" x14ac:dyDescent="0.25">
      <c r="U35889" s="104"/>
      <c r="AB35889" s="104"/>
      <c r="AC35889" s="104"/>
      <c r="AF35889" s="104"/>
      <c r="AG35889" s="104"/>
      <c r="AK35889" s="104"/>
      <c r="AL35889" s="104"/>
      <c r="AO35889" s="104"/>
      <c r="AP35889" s="104"/>
    </row>
    <row r="35890" spans="21:42" ht="15" customHeight="1" x14ac:dyDescent="0.25">
      <c r="U35890" s="104"/>
      <c r="AB35890" s="104"/>
      <c r="AC35890" s="104"/>
      <c r="AF35890" s="104"/>
      <c r="AG35890" s="104"/>
      <c r="AK35890" s="104"/>
      <c r="AL35890" s="104"/>
      <c r="AO35890" s="104"/>
      <c r="AP35890" s="104"/>
    </row>
    <row r="35891" spans="21:42" ht="15" customHeight="1" x14ac:dyDescent="0.25">
      <c r="U35891" s="104"/>
      <c r="AB35891" s="104"/>
      <c r="AC35891" s="104"/>
      <c r="AF35891" s="104"/>
      <c r="AG35891" s="104"/>
      <c r="AK35891" s="104"/>
      <c r="AL35891" s="104"/>
      <c r="AO35891" s="104"/>
      <c r="AP35891" s="104"/>
    </row>
    <row r="35892" spans="21:42" ht="15" customHeight="1" x14ac:dyDescent="0.25">
      <c r="U35892" s="104"/>
      <c r="AB35892" s="104"/>
      <c r="AC35892" s="104"/>
      <c r="AF35892" s="104"/>
      <c r="AG35892" s="104"/>
      <c r="AK35892" s="104"/>
      <c r="AL35892" s="104"/>
      <c r="AO35892" s="104"/>
      <c r="AP35892" s="104"/>
    </row>
    <row r="35893" spans="21:42" ht="15" customHeight="1" x14ac:dyDescent="0.25">
      <c r="U35893" s="104"/>
      <c r="AB35893" s="104"/>
      <c r="AC35893" s="104"/>
      <c r="AF35893" s="104"/>
      <c r="AG35893" s="104"/>
      <c r="AK35893" s="104"/>
      <c r="AL35893" s="104"/>
      <c r="AO35893" s="104"/>
      <c r="AP35893" s="104"/>
    </row>
    <row r="35894" spans="21:42" ht="15" customHeight="1" x14ac:dyDescent="0.25">
      <c r="U35894" s="104"/>
      <c r="AB35894" s="104"/>
      <c r="AC35894" s="104"/>
      <c r="AF35894" s="104"/>
      <c r="AG35894" s="104"/>
      <c r="AK35894" s="104"/>
      <c r="AL35894" s="104"/>
      <c r="AO35894" s="104"/>
      <c r="AP35894" s="104"/>
    </row>
    <row r="35895" spans="21:42" ht="15" customHeight="1" x14ac:dyDescent="0.25">
      <c r="U35895" s="104"/>
      <c r="AB35895" s="104"/>
      <c r="AC35895" s="104"/>
      <c r="AF35895" s="104"/>
      <c r="AG35895" s="104"/>
      <c r="AK35895" s="104"/>
      <c r="AL35895" s="104"/>
      <c r="AO35895" s="104"/>
      <c r="AP35895" s="104"/>
    </row>
    <row r="35896" spans="21:42" ht="15" customHeight="1" x14ac:dyDescent="0.25">
      <c r="U35896" s="104"/>
      <c r="AB35896" s="104"/>
      <c r="AC35896" s="104"/>
      <c r="AF35896" s="104"/>
      <c r="AG35896" s="104"/>
      <c r="AK35896" s="104"/>
      <c r="AL35896" s="104"/>
      <c r="AO35896" s="104"/>
      <c r="AP35896" s="104"/>
    </row>
    <row r="35897" spans="21:42" ht="15" customHeight="1" x14ac:dyDescent="0.25">
      <c r="U35897" s="104"/>
      <c r="AB35897" s="104"/>
      <c r="AC35897" s="104"/>
      <c r="AF35897" s="104"/>
      <c r="AG35897" s="104"/>
      <c r="AK35897" s="104"/>
      <c r="AL35897" s="104"/>
      <c r="AO35897" s="104"/>
      <c r="AP35897" s="104"/>
    </row>
    <row r="35898" spans="21:42" ht="15" customHeight="1" x14ac:dyDescent="0.25">
      <c r="U35898" s="104"/>
      <c r="AB35898" s="104"/>
      <c r="AC35898" s="104"/>
      <c r="AF35898" s="104"/>
      <c r="AG35898" s="104"/>
      <c r="AK35898" s="104"/>
      <c r="AL35898" s="104"/>
      <c r="AO35898" s="104"/>
      <c r="AP35898" s="104"/>
    </row>
    <row r="35899" spans="21:42" ht="15" customHeight="1" x14ac:dyDescent="0.25">
      <c r="U35899" s="104"/>
      <c r="AB35899" s="104"/>
      <c r="AC35899" s="104"/>
      <c r="AF35899" s="104"/>
      <c r="AG35899" s="104"/>
      <c r="AK35899" s="104"/>
      <c r="AL35899" s="104"/>
      <c r="AO35899" s="104"/>
      <c r="AP35899" s="104"/>
    </row>
    <row r="35900" spans="21:42" ht="15" customHeight="1" x14ac:dyDescent="0.25">
      <c r="U35900" s="104"/>
      <c r="AB35900" s="104"/>
      <c r="AC35900" s="104"/>
      <c r="AF35900" s="104"/>
      <c r="AG35900" s="104"/>
      <c r="AK35900" s="104"/>
      <c r="AL35900" s="104"/>
      <c r="AO35900" s="104"/>
      <c r="AP35900" s="104"/>
    </row>
    <row r="35901" spans="21:42" ht="15" customHeight="1" x14ac:dyDescent="0.25">
      <c r="U35901" s="104"/>
      <c r="AB35901" s="104"/>
      <c r="AC35901" s="104"/>
      <c r="AF35901" s="104"/>
      <c r="AG35901" s="104"/>
      <c r="AK35901" s="104"/>
      <c r="AL35901" s="104"/>
      <c r="AO35901" s="104"/>
      <c r="AP35901" s="104"/>
    </row>
    <row r="35902" spans="21:42" ht="15" customHeight="1" x14ac:dyDescent="0.25">
      <c r="U35902" s="104"/>
      <c r="AB35902" s="104"/>
      <c r="AC35902" s="104"/>
      <c r="AF35902" s="104"/>
      <c r="AG35902" s="104"/>
      <c r="AK35902" s="104"/>
      <c r="AL35902" s="104"/>
      <c r="AO35902" s="104"/>
      <c r="AP35902" s="104"/>
    </row>
    <row r="35903" spans="21:42" ht="15" customHeight="1" x14ac:dyDescent="0.25">
      <c r="U35903" s="104"/>
      <c r="AB35903" s="104"/>
      <c r="AC35903" s="104"/>
      <c r="AF35903" s="104"/>
      <c r="AG35903" s="104"/>
      <c r="AK35903" s="104"/>
      <c r="AL35903" s="104"/>
      <c r="AO35903" s="104"/>
      <c r="AP35903" s="104"/>
    </row>
    <row r="35904" spans="21:42" ht="15" customHeight="1" x14ac:dyDescent="0.25">
      <c r="U35904" s="104"/>
      <c r="AB35904" s="104"/>
      <c r="AC35904" s="104"/>
      <c r="AF35904" s="104"/>
      <c r="AG35904" s="104"/>
      <c r="AK35904" s="104"/>
      <c r="AL35904" s="104"/>
      <c r="AO35904" s="104"/>
      <c r="AP35904" s="104"/>
    </row>
    <row r="35905" spans="21:42" ht="15" customHeight="1" x14ac:dyDescent="0.25">
      <c r="U35905" s="104"/>
      <c r="AB35905" s="104"/>
      <c r="AC35905" s="104"/>
      <c r="AF35905" s="104"/>
      <c r="AG35905" s="104"/>
      <c r="AK35905" s="104"/>
      <c r="AL35905" s="104"/>
      <c r="AO35905" s="104"/>
      <c r="AP35905" s="104"/>
    </row>
    <row r="35906" spans="21:42" ht="15" customHeight="1" x14ac:dyDescent="0.25">
      <c r="U35906" s="104"/>
      <c r="AB35906" s="104"/>
      <c r="AC35906" s="104"/>
      <c r="AF35906" s="104"/>
      <c r="AG35906" s="104"/>
      <c r="AK35906" s="104"/>
      <c r="AL35906" s="104"/>
      <c r="AO35906" s="104"/>
      <c r="AP35906" s="104"/>
    </row>
    <row r="35907" spans="21:42" ht="15" customHeight="1" x14ac:dyDescent="0.25">
      <c r="U35907" s="104"/>
      <c r="AB35907" s="104"/>
      <c r="AC35907" s="104"/>
      <c r="AF35907" s="104"/>
      <c r="AG35907" s="104"/>
      <c r="AK35907" s="104"/>
      <c r="AL35907" s="104"/>
      <c r="AO35907" s="104"/>
      <c r="AP35907" s="104"/>
    </row>
    <row r="35908" spans="21:42" ht="15" customHeight="1" x14ac:dyDescent="0.25">
      <c r="U35908" s="104"/>
      <c r="AB35908" s="104"/>
      <c r="AC35908" s="104"/>
      <c r="AF35908" s="104"/>
      <c r="AG35908" s="104"/>
      <c r="AK35908" s="104"/>
      <c r="AL35908" s="104"/>
      <c r="AO35908" s="104"/>
      <c r="AP35908" s="104"/>
    </row>
    <row r="35909" spans="21:42" ht="15" customHeight="1" x14ac:dyDescent="0.25">
      <c r="U35909" s="104"/>
      <c r="AB35909" s="104"/>
      <c r="AC35909" s="104"/>
      <c r="AF35909" s="104"/>
      <c r="AG35909" s="104"/>
      <c r="AK35909" s="104"/>
      <c r="AL35909" s="104"/>
      <c r="AO35909" s="104"/>
      <c r="AP35909" s="104"/>
    </row>
    <row r="35910" spans="21:42" ht="15" customHeight="1" x14ac:dyDescent="0.25">
      <c r="U35910" s="104"/>
      <c r="AB35910" s="104"/>
      <c r="AC35910" s="104"/>
      <c r="AF35910" s="104"/>
      <c r="AG35910" s="104"/>
      <c r="AK35910" s="104"/>
      <c r="AL35910" s="104"/>
      <c r="AO35910" s="104"/>
      <c r="AP35910" s="104"/>
    </row>
    <row r="35911" spans="21:42" ht="15" customHeight="1" x14ac:dyDescent="0.25">
      <c r="U35911" s="104"/>
      <c r="AB35911" s="104"/>
      <c r="AC35911" s="104"/>
      <c r="AF35911" s="104"/>
      <c r="AG35911" s="104"/>
      <c r="AK35911" s="104"/>
      <c r="AL35911" s="104"/>
      <c r="AO35911" s="104"/>
      <c r="AP35911" s="104"/>
    </row>
    <row r="35912" spans="21:42" ht="15" customHeight="1" x14ac:dyDescent="0.25">
      <c r="U35912" s="104"/>
      <c r="AB35912" s="104"/>
      <c r="AC35912" s="104"/>
      <c r="AF35912" s="104"/>
      <c r="AG35912" s="104"/>
      <c r="AK35912" s="104"/>
      <c r="AL35912" s="104"/>
      <c r="AO35912" s="104"/>
      <c r="AP35912" s="104"/>
    </row>
    <row r="35913" spans="21:42" ht="15" customHeight="1" x14ac:dyDescent="0.25">
      <c r="U35913" s="104"/>
      <c r="AB35913" s="104"/>
      <c r="AC35913" s="104"/>
      <c r="AF35913" s="104"/>
      <c r="AG35913" s="104"/>
      <c r="AK35913" s="104"/>
      <c r="AL35913" s="104"/>
      <c r="AO35913" s="104"/>
      <c r="AP35913" s="104"/>
    </row>
    <row r="35914" spans="21:42" ht="15" customHeight="1" x14ac:dyDescent="0.25">
      <c r="U35914" s="104"/>
      <c r="AB35914" s="104"/>
      <c r="AC35914" s="104"/>
      <c r="AF35914" s="104"/>
      <c r="AG35914" s="104"/>
      <c r="AK35914" s="104"/>
      <c r="AL35914" s="104"/>
      <c r="AO35914" s="104"/>
      <c r="AP35914" s="104"/>
    </row>
    <row r="35915" spans="21:42" ht="15" customHeight="1" x14ac:dyDescent="0.25">
      <c r="U35915" s="104"/>
      <c r="AB35915" s="104"/>
      <c r="AC35915" s="104"/>
      <c r="AF35915" s="104"/>
      <c r="AG35915" s="104"/>
      <c r="AK35915" s="104"/>
      <c r="AL35915" s="104"/>
      <c r="AO35915" s="104"/>
      <c r="AP35915" s="104"/>
    </row>
    <row r="35916" spans="21:42" ht="15" customHeight="1" x14ac:dyDescent="0.25">
      <c r="U35916" s="104"/>
      <c r="AB35916" s="104"/>
      <c r="AC35916" s="104"/>
      <c r="AF35916" s="104"/>
      <c r="AG35916" s="104"/>
      <c r="AK35916" s="104"/>
      <c r="AL35916" s="104"/>
      <c r="AO35916" s="104"/>
      <c r="AP35916" s="104"/>
    </row>
    <row r="35917" spans="21:42" ht="15" customHeight="1" x14ac:dyDescent="0.25">
      <c r="U35917" s="104"/>
      <c r="AB35917" s="104"/>
      <c r="AC35917" s="104"/>
      <c r="AF35917" s="104"/>
      <c r="AG35917" s="104"/>
      <c r="AK35917" s="104"/>
      <c r="AL35917" s="104"/>
      <c r="AO35917" s="104"/>
      <c r="AP35917" s="104"/>
    </row>
    <row r="35918" spans="21:42" ht="15" customHeight="1" x14ac:dyDescent="0.25">
      <c r="U35918" s="104"/>
      <c r="AB35918" s="104"/>
      <c r="AC35918" s="104"/>
      <c r="AF35918" s="104"/>
      <c r="AG35918" s="104"/>
      <c r="AK35918" s="104"/>
      <c r="AL35918" s="104"/>
      <c r="AO35918" s="104"/>
      <c r="AP35918" s="104"/>
    </row>
    <row r="35919" spans="21:42" ht="15" customHeight="1" x14ac:dyDescent="0.25">
      <c r="U35919" s="104"/>
      <c r="AB35919" s="104"/>
      <c r="AC35919" s="104"/>
      <c r="AF35919" s="104"/>
      <c r="AG35919" s="104"/>
      <c r="AK35919" s="104"/>
      <c r="AL35919" s="104"/>
      <c r="AO35919" s="104"/>
      <c r="AP35919" s="104"/>
    </row>
    <row r="35920" spans="21:42" ht="15" customHeight="1" x14ac:dyDescent="0.25">
      <c r="U35920" s="104"/>
      <c r="AB35920" s="104"/>
      <c r="AC35920" s="104"/>
      <c r="AF35920" s="104"/>
      <c r="AG35920" s="104"/>
      <c r="AK35920" s="104"/>
      <c r="AL35920" s="104"/>
      <c r="AO35920" s="104"/>
      <c r="AP35920" s="104"/>
    </row>
    <row r="35921" spans="21:42" ht="15" customHeight="1" x14ac:dyDescent="0.25">
      <c r="U35921" s="104"/>
      <c r="AB35921" s="104"/>
      <c r="AC35921" s="104"/>
      <c r="AF35921" s="104"/>
      <c r="AG35921" s="104"/>
      <c r="AK35921" s="104"/>
      <c r="AL35921" s="104"/>
      <c r="AO35921" s="104"/>
      <c r="AP35921" s="104"/>
    </row>
    <row r="35922" spans="21:42" ht="15" customHeight="1" x14ac:dyDescent="0.25">
      <c r="U35922" s="104"/>
      <c r="AB35922" s="104"/>
      <c r="AC35922" s="104"/>
      <c r="AF35922" s="104"/>
      <c r="AG35922" s="104"/>
      <c r="AK35922" s="104"/>
      <c r="AL35922" s="104"/>
      <c r="AO35922" s="104"/>
      <c r="AP35922" s="104"/>
    </row>
    <row r="35923" spans="21:42" ht="15" customHeight="1" x14ac:dyDescent="0.25">
      <c r="U35923" s="104"/>
      <c r="AB35923" s="104"/>
      <c r="AC35923" s="104"/>
      <c r="AF35923" s="104"/>
      <c r="AG35923" s="104"/>
      <c r="AK35923" s="104"/>
      <c r="AL35923" s="104"/>
      <c r="AO35923" s="104"/>
      <c r="AP35923" s="104"/>
    </row>
    <row r="35924" spans="21:42" ht="15" customHeight="1" x14ac:dyDescent="0.25">
      <c r="U35924" s="104"/>
      <c r="AB35924" s="104"/>
      <c r="AC35924" s="104"/>
      <c r="AF35924" s="104"/>
      <c r="AG35924" s="104"/>
      <c r="AK35924" s="104"/>
      <c r="AL35924" s="104"/>
      <c r="AO35924" s="104"/>
      <c r="AP35924" s="104"/>
    </row>
    <row r="35925" spans="21:42" ht="15" customHeight="1" x14ac:dyDescent="0.25">
      <c r="U35925" s="104"/>
      <c r="AB35925" s="104"/>
      <c r="AC35925" s="104"/>
      <c r="AF35925" s="104"/>
      <c r="AG35925" s="104"/>
      <c r="AK35925" s="104"/>
      <c r="AL35925" s="104"/>
      <c r="AO35925" s="104"/>
      <c r="AP35925" s="104"/>
    </row>
    <row r="35926" spans="21:42" ht="15" customHeight="1" x14ac:dyDescent="0.25">
      <c r="U35926" s="104"/>
      <c r="AB35926" s="104"/>
      <c r="AC35926" s="104"/>
      <c r="AF35926" s="104"/>
      <c r="AG35926" s="104"/>
      <c r="AK35926" s="104"/>
      <c r="AL35926" s="104"/>
      <c r="AO35926" s="104"/>
      <c r="AP35926" s="104"/>
    </row>
    <row r="35927" spans="21:42" ht="15" customHeight="1" x14ac:dyDescent="0.25">
      <c r="U35927" s="104"/>
      <c r="AB35927" s="104"/>
      <c r="AC35927" s="104"/>
      <c r="AF35927" s="104"/>
      <c r="AG35927" s="104"/>
      <c r="AK35927" s="104"/>
      <c r="AL35927" s="104"/>
      <c r="AO35927" s="104"/>
      <c r="AP35927" s="104"/>
    </row>
    <row r="35928" spans="21:42" ht="15" customHeight="1" x14ac:dyDescent="0.25">
      <c r="U35928" s="104"/>
      <c r="AB35928" s="104"/>
      <c r="AC35928" s="104"/>
      <c r="AF35928" s="104"/>
      <c r="AG35928" s="104"/>
      <c r="AK35928" s="104"/>
      <c r="AL35928" s="104"/>
      <c r="AO35928" s="104"/>
      <c r="AP35928" s="104"/>
    </row>
    <row r="35929" spans="21:42" ht="15" customHeight="1" x14ac:dyDescent="0.25">
      <c r="U35929" s="104"/>
      <c r="AB35929" s="104"/>
      <c r="AC35929" s="104"/>
      <c r="AF35929" s="104"/>
      <c r="AG35929" s="104"/>
      <c r="AK35929" s="104"/>
      <c r="AL35929" s="104"/>
      <c r="AO35929" s="104"/>
      <c r="AP35929" s="104"/>
    </row>
    <row r="35930" spans="21:42" ht="15" customHeight="1" x14ac:dyDescent="0.25">
      <c r="U35930" s="104"/>
      <c r="AB35930" s="104"/>
      <c r="AC35930" s="104"/>
      <c r="AF35930" s="104"/>
      <c r="AG35930" s="104"/>
      <c r="AK35930" s="104"/>
      <c r="AL35930" s="104"/>
      <c r="AO35930" s="104"/>
      <c r="AP35930" s="104"/>
    </row>
    <row r="35931" spans="21:42" ht="15" customHeight="1" x14ac:dyDescent="0.25">
      <c r="U35931" s="104"/>
      <c r="AB35931" s="104"/>
      <c r="AC35931" s="104"/>
      <c r="AF35931" s="104"/>
      <c r="AG35931" s="104"/>
      <c r="AK35931" s="104"/>
      <c r="AL35931" s="104"/>
      <c r="AO35931" s="104"/>
      <c r="AP35931" s="104"/>
    </row>
    <row r="35932" spans="21:42" ht="15" customHeight="1" x14ac:dyDescent="0.25">
      <c r="U35932" s="104"/>
      <c r="AB35932" s="104"/>
      <c r="AC35932" s="104"/>
      <c r="AF35932" s="104"/>
      <c r="AG35932" s="104"/>
      <c r="AK35932" s="104"/>
      <c r="AL35932" s="104"/>
      <c r="AO35932" s="104"/>
      <c r="AP35932" s="104"/>
    </row>
    <row r="35933" spans="21:42" ht="15" customHeight="1" x14ac:dyDescent="0.25">
      <c r="U35933" s="104"/>
      <c r="AB35933" s="104"/>
      <c r="AC35933" s="104"/>
      <c r="AF35933" s="104"/>
      <c r="AG35933" s="104"/>
      <c r="AK35933" s="104"/>
      <c r="AL35933" s="104"/>
      <c r="AO35933" s="104"/>
      <c r="AP35933" s="104"/>
    </row>
    <row r="35934" spans="21:42" ht="15" customHeight="1" x14ac:dyDescent="0.25">
      <c r="U35934" s="104"/>
      <c r="AB35934" s="104"/>
      <c r="AC35934" s="104"/>
      <c r="AF35934" s="104"/>
      <c r="AG35934" s="104"/>
      <c r="AK35934" s="104"/>
      <c r="AL35934" s="104"/>
      <c r="AO35934" s="104"/>
      <c r="AP35934" s="104"/>
    </row>
    <row r="35935" spans="21:42" ht="15" customHeight="1" x14ac:dyDescent="0.25">
      <c r="U35935" s="104"/>
      <c r="AB35935" s="104"/>
      <c r="AC35935" s="104"/>
      <c r="AF35935" s="104"/>
      <c r="AG35935" s="104"/>
      <c r="AK35935" s="104"/>
      <c r="AL35935" s="104"/>
      <c r="AO35935" s="104"/>
      <c r="AP35935" s="104"/>
    </row>
    <row r="35936" spans="21:42" ht="15" customHeight="1" x14ac:dyDescent="0.25">
      <c r="U35936" s="104"/>
      <c r="AB35936" s="104"/>
      <c r="AC35936" s="104"/>
      <c r="AF35936" s="104"/>
      <c r="AG35936" s="104"/>
      <c r="AK35936" s="104"/>
      <c r="AL35936" s="104"/>
      <c r="AO35936" s="104"/>
      <c r="AP35936" s="104"/>
    </row>
    <row r="35937" spans="21:42" ht="15" customHeight="1" x14ac:dyDescent="0.25">
      <c r="U35937" s="104"/>
      <c r="AB35937" s="104"/>
      <c r="AC35937" s="104"/>
      <c r="AF35937" s="104"/>
      <c r="AG35937" s="104"/>
      <c r="AK35937" s="104"/>
      <c r="AL35937" s="104"/>
      <c r="AO35937" s="104"/>
      <c r="AP35937" s="104"/>
    </row>
    <row r="35938" spans="21:42" ht="15" customHeight="1" x14ac:dyDescent="0.25">
      <c r="U35938" s="104"/>
      <c r="AB35938" s="104"/>
      <c r="AC35938" s="104"/>
      <c r="AF35938" s="104"/>
      <c r="AG35938" s="104"/>
      <c r="AK35938" s="104"/>
      <c r="AL35938" s="104"/>
      <c r="AO35938" s="104"/>
      <c r="AP35938" s="104"/>
    </row>
    <row r="35939" spans="21:42" ht="15" customHeight="1" x14ac:dyDescent="0.25">
      <c r="U35939" s="104"/>
      <c r="AB35939" s="104"/>
      <c r="AC35939" s="104"/>
      <c r="AF35939" s="104"/>
      <c r="AG35939" s="104"/>
      <c r="AK35939" s="104"/>
      <c r="AL35939" s="104"/>
      <c r="AO35939" s="104"/>
      <c r="AP35939" s="104"/>
    </row>
    <row r="35940" spans="21:42" ht="15" customHeight="1" x14ac:dyDescent="0.25">
      <c r="U35940" s="104"/>
      <c r="AB35940" s="104"/>
      <c r="AC35940" s="104"/>
      <c r="AF35940" s="104"/>
      <c r="AG35940" s="104"/>
      <c r="AK35940" s="104"/>
      <c r="AL35940" s="104"/>
      <c r="AO35940" s="104"/>
      <c r="AP35940" s="104"/>
    </row>
    <row r="35941" spans="21:42" ht="15" customHeight="1" x14ac:dyDescent="0.25">
      <c r="U35941" s="104"/>
      <c r="AB35941" s="104"/>
      <c r="AC35941" s="104"/>
      <c r="AF35941" s="104"/>
      <c r="AG35941" s="104"/>
      <c r="AK35941" s="104"/>
      <c r="AL35941" s="104"/>
      <c r="AO35941" s="104"/>
      <c r="AP35941" s="104"/>
    </row>
    <row r="35942" spans="21:42" ht="15" customHeight="1" x14ac:dyDescent="0.25">
      <c r="U35942" s="104"/>
      <c r="AB35942" s="104"/>
      <c r="AC35942" s="104"/>
      <c r="AF35942" s="104"/>
      <c r="AG35942" s="104"/>
      <c r="AK35942" s="104"/>
      <c r="AL35942" s="104"/>
      <c r="AO35942" s="104"/>
      <c r="AP35942" s="104"/>
    </row>
    <row r="35943" spans="21:42" ht="15" customHeight="1" x14ac:dyDescent="0.25">
      <c r="U35943" s="104"/>
      <c r="AB35943" s="104"/>
      <c r="AC35943" s="104"/>
      <c r="AF35943" s="104"/>
      <c r="AG35943" s="104"/>
      <c r="AK35943" s="104"/>
      <c r="AL35943" s="104"/>
      <c r="AO35943" s="104"/>
      <c r="AP35943" s="104"/>
    </row>
    <row r="35944" spans="21:42" ht="15" customHeight="1" x14ac:dyDescent="0.25">
      <c r="U35944" s="104"/>
      <c r="AB35944" s="104"/>
      <c r="AC35944" s="104"/>
      <c r="AF35944" s="104"/>
      <c r="AG35944" s="104"/>
      <c r="AK35944" s="104"/>
      <c r="AL35944" s="104"/>
      <c r="AO35944" s="104"/>
      <c r="AP35944" s="104"/>
    </row>
    <row r="35945" spans="21:42" ht="15" customHeight="1" x14ac:dyDescent="0.25">
      <c r="U35945" s="104"/>
      <c r="AB35945" s="104"/>
      <c r="AC35945" s="104"/>
      <c r="AF35945" s="104"/>
      <c r="AG35945" s="104"/>
      <c r="AK35945" s="104"/>
      <c r="AL35945" s="104"/>
      <c r="AO35945" s="104"/>
      <c r="AP35945" s="104"/>
    </row>
    <row r="35946" spans="21:42" ht="15" customHeight="1" x14ac:dyDescent="0.25">
      <c r="U35946" s="104"/>
      <c r="AB35946" s="104"/>
      <c r="AC35946" s="104"/>
      <c r="AF35946" s="104"/>
      <c r="AG35946" s="104"/>
      <c r="AK35946" s="104"/>
      <c r="AL35946" s="104"/>
      <c r="AO35946" s="104"/>
      <c r="AP35946" s="104"/>
    </row>
    <row r="35947" spans="21:42" ht="15" customHeight="1" x14ac:dyDescent="0.25">
      <c r="U35947" s="104"/>
      <c r="AB35947" s="104"/>
      <c r="AC35947" s="104"/>
      <c r="AF35947" s="104"/>
      <c r="AG35947" s="104"/>
      <c r="AK35947" s="104"/>
      <c r="AL35947" s="104"/>
      <c r="AO35947" s="104"/>
      <c r="AP35947" s="104"/>
    </row>
    <row r="35948" spans="21:42" ht="15" customHeight="1" x14ac:dyDescent="0.25">
      <c r="U35948" s="104"/>
      <c r="AB35948" s="104"/>
      <c r="AC35948" s="104"/>
      <c r="AF35948" s="104"/>
      <c r="AG35948" s="104"/>
      <c r="AK35948" s="104"/>
      <c r="AL35948" s="104"/>
      <c r="AO35948" s="104"/>
      <c r="AP35948" s="104"/>
    </row>
    <row r="35949" spans="21:42" ht="15" customHeight="1" x14ac:dyDescent="0.25">
      <c r="U35949" s="104"/>
      <c r="AB35949" s="104"/>
      <c r="AC35949" s="104"/>
      <c r="AF35949" s="104"/>
      <c r="AG35949" s="104"/>
      <c r="AK35949" s="104"/>
      <c r="AL35949" s="104"/>
      <c r="AO35949" s="104"/>
      <c r="AP35949" s="104"/>
    </row>
    <row r="35950" spans="21:42" ht="15" customHeight="1" x14ac:dyDescent="0.25">
      <c r="U35950" s="104"/>
      <c r="AB35950" s="104"/>
      <c r="AC35950" s="104"/>
      <c r="AF35950" s="104"/>
      <c r="AG35950" s="104"/>
      <c r="AK35950" s="104"/>
      <c r="AL35950" s="104"/>
      <c r="AO35950" s="104"/>
      <c r="AP35950" s="104"/>
    </row>
    <row r="35951" spans="21:42" ht="15" customHeight="1" x14ac:dyDescent="0.25">
      <c r="U35951" s="104"/>
      <c r="AB35951" s="104"/>
      <c r="AC35951" s="104"/>
      <c r="AF35951" s="104"/>
      <c r="AG35951" s="104"/>
      <c r="AK35951" s="104"/>
      <c r="AL35951" s="104"/>
      <c r="AO35951" s="104"/>
      <c r="AP35951" s="104"/>
    </row>
    <row r="35952" spans="21:42" ht="15" customHeight="1" x14ac:dyDescent="0.25">
      <c r="U35952" s="104"/>
      <c r="AB35952" s="104"/>
      <c r="AC35952" s="104"/>
      <c r="AF35952" s="104"/>
      <c r="AG35952" s="104"/>
      <c r="AK35952" s="104"/>
      <c r="AL35952" s="104"/>
      <c r="AO35952" s="104"/>
      <c r="AP35952" s="104"/>
    </row>
    <row r="35953" spans="21:42" ht="15" customHeight="1" x14ac:dyDescent="0.25">
      <c r="U35953" s="104"/>
      <c r="AB35953" s="104"/>
      <c r="AC35953" s="104"/>
      <c r="AF35953" s="104"/>
      <c r="AG35953" s="104"/>
      <c r="AK35953" s="104"/>
      <c r="AL35953" s="104"/>
      <c r="AO35953" s="104"/>
      <c r="AP35953" s="104"/>
    </row>
    <row r="35954" spans="21:42" ht="15" customHeight="1" x14ac:dyDescent="0.25">
      <c r="U35954" s="104"/>
      <c r="AB35954" s="104"/>
      <c r="AC35954" s="104"/>
      <c r="AF35954" s="104"/>
      <c r="AG35954" s="104"/>
      <c r="AK35954" s="104"/>
      <c r="AL35954" s="104"/>
      <c r="AO35954" s="104"/>
      <c r="AP35954" s="104"/>
    </row>
    <row r="35955" spans="21:42" ht="15" customHeight="1" x14ac:dyDescent="0.25">
      <c r="U35955" s="104"/>
      <c r="AB35955" s="104"/>
      <c r="AC35955" s="104"/>
      <c r="AF35955" s="104"/>
      <c r="AG35955" s="104"/>
      <c r="AK35955" s="104"/>
      <c r="AL35955" s="104"/>
      <c r="AO35955" s="104"/>
      <c r="AP35955" s="104"/>
    </row>
    <row r="35956" spans="21:42" ht="15" customHeight="1" x14ac:dyDescent="0.25">
      <c r="U35956" s="104"/>
      <c r="AB35956" s="104"/>
      <c r="AC35956" s="104"/>
      <c r="AF35956" s="104"/>
      <c r="AG35956" s="104"/>
      <c r="AK35956" s="104"/>
      <c r="AL35956" s="104"/>
      <c r="AO35956" s="104"/>
      <c r="AP35956" s="104"/>
    </row>
    <row r="35957" spans="21:42" ht="15" customHeight="1" x14ac:dyDescent="0.25">
      <c r="U35957" s="104"/>
      <c r="AB35957" s="104"/>
      <c r="AC35957" s="104"/>
      <c r="AF35957" s="104"/>
      <c r="AG35957" s="104"/>
      <c r="AK35957" s="104"/>
      <c r="AL35957" s="104"/>
      <c r="AO35957" s="104"/>
      <c r="AP35957" s="104"/>
    </row>
    <row r="35958" spans="21:42" ht="15" customHeight="1" x14ac:dyDescent="0.25">
      <c r="U35958" s="104"/>
      <c r="AB35958" s="104"/>
      <c r="AC35958" s="104"/>
      <c r="AF35958" s="104"/>
      <c r="AG35958" s="104"/>
      <c r="AK35958" s="104"/>
      <c r="AL35958" s="104"/>
      <c r="AO35958" s="104"/>
      <c r="AP35958" s="104"/>
    </row>
    <row r="35959" spans="21:42" ht="15" customHeight="1" x14ac:dyDescent="0.25">
      <c r="U35959" s="104"/>
      <c r="AB35959" s="104"/>
      <c r="AC35959" s="104"/>
      <c r="AF35959" s="104"/>
      <c r="AG35959" s="104"/>
      <c r="AK35959" s="104"/>
      <c r="AL35959" s="104"/>
      <c r="AO35959" s="104"/>
      <c r="AP35959" s="104"/>
    </row>
    <row r="35960" spans="21:42" ht="15" customHeight="1" x14ac:dyDescent="0.25">
      <c r="U35960" s="104"/>
      <c r="AB35960" s="104"/>
      <c r="AC35960" s="104"/>
      <c r="AF35960" s="104"/>
      <c r="AG35960" s="104"/>
      <c r="AK35960" s="104"/>
      <c r="AL35960" s="104"/>
      <c r="AO35960" s="104"/>
      <c r="AP35960" s="104"/>
    </row>
    <row r="35961" spans="21:42" ht="15" customHeight="1" x14ac:dyDescent="0.25">
      <c r="U35961" s="104"/>
      <c r="AB35961" s="104"/>
      <c r="AC35961" s="104"/>
      <c r="AF35961" s="104"/>
      <c r="AG35961" s="104"/>
      <c r="AK35961" s="104"/>
      <c r="AL35961" s="104"/>
      <c r="AO35961" s="104"/>
      <c r="AP35961" s="104"/>
    </row>
    <row r="35962" spans="21:42" ht="15" customHeight="1" x14ac:dyDescent="0.25">
      <c r="U35962" s="104"/>
      <c r="AB35962" s="104"/>
      <c r="AC35962" s="104"/>
      <c r="AF35962" s="104"/>
      <c r="AG35962" s="104"/>
      <c r="AK35962" s="104"/>
      <c r="AL35962" s="104"/>
      <c r="AO35962" s="104"/>
      <c r="AP35962" s="104"/>
    </row>
    <row r="35963" spans="21:42" ht="15" customHeight="1" x14ac:dyDescent="0.25">
      <c r="U35963" s="104"/>
      <c r="AB35963" s="104"/>
      <c r="AC35963" s="104"/>
      <c r="AF35963" s="104"/>
      <c r="AG35963" s="104"/>
      <c r="AK35963" s="104"/>
      <c r="AL35963" s="104"/>
      <c r="AO35963" s="104"/>
      <c r="AP35963" s="104"/>
    </row>
    <row r="35964" spans="21:42" ht="15" customHeight="1" x14ac:dyDescent="0.25">
      <c r="U35964" s="104"/>
      <c r="AB35964" s="104"/>
      <c r="AC35964" s="104"/>
      <c r="AF35964" s="104"/>
      <c r="AG35964" s="104"/>
      <c r="AK35964" s="104"/>
      <c r="AL35964" s="104"/>
      <c r="AO35964" s="104"/>
      <c r="AP35964" s="104"/>
    </row>
    <row r="35965" spans="21:42" ht="15" customHeight="1" x14ac:dyDescent="0.25">
      <c r="U35965" s="104"/>
      <c r="AB35965" s="104"/>
      <c r="AC35965" s="104"/>
      <c r="AF35965" s="104"/>
      <c r="AG35965" s="104"/>
      <c r="AK35965" s="104"/>
      <c r="AL35965" s="104"/>
      <c r="AO35965" s="104"/>
      <c r="AP35965" s="104"/>
    </row>
    <row r="35966" spans="21:42" ht="15" customHeight="1" x14ac:dyDescent="0.25">
      <c r="U35966" s="104"/>
      <c r="AB35966" s="104"/>
      <c r="AC35966" s="104"/>
      <c r="AF35966" s="104"/>
      <c r="AG35966" s="104"/>
      <c r="AK35966" s="104"/>
      <c r="AL35966" s="104"/>
      <c r="AO35966" s="104"/>
      <c r="AP35966" s="104"/>
    </row>
    <row r="35967" spans="21:42" ht="15" customHeight="1" x14ac:dyDescent="0.25">
      <c r="U35967" s="104"/>
      <c r="AB35967" s="104"/>
      <c r="AC35967" s="104"/>
      <c r="AF35967" s="104"/>
      <c r="AG35967" s="104"/>
      <c r="AK35967" s="104"/>
      <c r="AL35967" s="104"/>
      <c r="AO35967" s="104"/>
      <c r="AP35967" s="104"/>
    </row>
    <row r="35968" spans="21:42" ht="15" customHeight="1" x14ac:dyDescent="0.25">
      <c r="U35968" s="104"/>
      <c r="AB35968" s="104"/>
      <c r="AC35968" s="104"/>
      <c r="AF35968" s="104"/>
      <c r="AG35968" s="104"/>
      <c r="AK35968" s="104"/>
      <c r="AL35968" s="104"/>
      <c r="AO35968" s="104"/>
      <c r="AP35968" s="104"/>
    </row>
    <row r="35969" spans="21:42" ht="15" customHeight="1" x14ac:dyDescent="0.25">
      <c r="U35969" s="104"/>
      <c r="AB35969" s="104"/>
      <c r="AC35969" s="104"/>
      <c r="AF35969" s="104"/>
      <c r="AG35969" s="104"/>
      <c r="AK35969" s="104"/>
      <c r="AL35969" s="104"/>
      <c r="AO35969" s="104"/>
      <c r="AP35969" s="104"/>
    </row>
    <row r="35970" spans="21:42" ht="15" customHeight="1" x14ac:dyDescent="0.25">
      <c r="U35970" s="104"/>
      <c r="AB35970" s="104"/>
      <c r="AC35970" s="104"/>
      <c r="AF35970" s="104"/>
      <c r="AG35970" s="104"/>
      <c r="AK35970" s="104"/>
      <c r="AL35970" s="104"/>
      <c r="AO35970" s="104"/>
      <c r="AP35970" s="104"/>
    </row>
    <row r="35971" spans="21:42" ht="15" customHeight="1" x14ac:dyDescent="0.25">
      <c r="U35971" s="104"/>
      <c r="AB35971" s="104"/>
      <c r="AC35971" s="104"/>
      <c r="AF35971" s="104"/>
      <c r="AG35971" s="104"/>
      <c r="AK35971" s="104"/>
      <c r="AL35971" s="104"/>
      <c r="AO35971" s="104"/>
      <c r="AP35971" s="104"/>
    </row>
    <row r="35972" spans="21:42" ht="15" customHeight="1" x14ac:dyDescent="0.25">
      <c r="U35972" s="104"/>
      <c r="AB35972" s="104"/>
      <c r="AC35972" s="104"/>
      <c r="AF35972" s="104"/>
      <c r="AG35972" s="104"/>
      <c r="AK35972" s="104"/>
      <c r="AL35972" s="104"/>
      <c r="AO35972" s="104"/>
      <c r="AP35972" s="104"/>
    </row>
    <row r="35973" spans="21:42" ht="15" customHeight="1" x14ac:dyDescent="0.25">
      <c r="U35973" s="104"/>
      <c r="AB35973" s="104"/>
      <c r="AC35973" s="104"/>
      <c r="AF35973" s="104"/>
      <c r="AG35973" s="104"/>
      <c r="AK35973" s="104"/>
      <c r="AL35973" s="104"/>
      <c r="AO35973" s="104"/>
      <c r="AP35973" s="104"/>
    </row>
    <row r="35974" spans="21:42" ht="15" customHeight="1" x14ac:dyDescent="0.25">
      <c r="U35974" s="104"/>
      <c r="AB35974" s="104"/>
      <c r="AC35974" s="104"/>
      <c r="AF35974" s="104"/>
      <c r="AG35974" s="104"/>
      <c r="AK35974" s="104"/>
      <c r="AL35974" s="104"/>
      <c r="AO35974" s="104"/>
      <c r="AP35974" s="104"/>
    </row>
    <row r="35975" spans="21:42" ht="15" customHeight="1" x14ac:dyDescent="0.25">
      <c r="U35975" s="104"/>
      <c r="AB35975" s="104"/>
      <c r="AC35975" s="104"/>
      <c r="AF35975" s="104"/>
      <c r="AG35975" s="104"/>
      <c r="AK35975" s="104"/>
      <c r="AL35975" s="104"/>
      <c r="AO35975" s="104"/>
      <c r="AP35975" s="104"/>
    </row>
    <row r="35976" spans="21:42" ht="15" customHeight="1" x14ac:dyDescent="0.25">
      <c r="U35976" s="104"/>
      <c r="AB35976" s="104"/>
      <c r="AC35976" s="104"/>
      <c r="AF35976" s="104"/>
      <c r="AG35976" s="104"/>
      <c r="AK35976" s="104"/>
      <c r="AL35976" s="104"/>
      <c r="AO35976" s="104"/>
      <c r="AP35976" s="104"/>
    </row>
    <row r="35977" spans="21:42" ht="15" customHeight="1" x14ac:dyDescent="0.25">
      <c r="U35977" s="104"/>
      <c r="AB35977" s="104"/>
      <c r="AC35977" s="104"/>
      <c r="AF35977" s="104"/>
      <c r="AG35977" s="104"/>
      <c r="AK35977" s="104"/>
      <c r="AL35977" s="104"/>
      <c r="AO35977" s="104"/>
      <c r="AP35977" s="104"/>
    </row>
    <row r="35978" spans="21:42" ht="15" customHeight="1" x14ac:dyDescent="0.25">
      <c r="U35978" s="104"/>
      <c r="AB35978" s="104"/>
      <c r="AC35978" s="104"/>
      <c r="AF35978" s="104"/>
      <c r="AG35978" s="104"/>
      <c r="AK35978" s="104"/>
      <c r="AL35978" s="104"/>
      <c r="AO35978" s="104"/>
      <c r="AP35978" s="104"/>
    </row>
    <row r="35979" spans="21:42" ht="15" customHeight="1" x14ac:dyDescent="0.25">
      <c r="U35979" s="104"/>
      <c r="AB35979" s="104"/>
      <c r="AC35979" s="104"/>
      <c r="AF35979" s="104"/>
      <c r="AG35979" s="104"/>
      <c r="AK35979" s="104"/>
      <c r="AL35979" s="104"/>
      <c r="AO35979" s="104"/>
      <c r="AP35979" s="104"/>
    </row>
    <row r="35980" spans="21:42" ht="15" customHeight="1" x14ac:dyDescent="0.25">
      <c r="U35980" s="104"/>
      <c r="AB35980" s="104"/>
      <c r="AC35980" s="104"/>
      <c r="AF35980" s="104"/>
      <c r="AG35980" s="104"/>
      <c r="AK35980" s="104"/>
      <c r="AL35980" s="104"/>
      <c r="AO35980" s="104"/>
      <c r="AP35980" s="104"/>
    </row>
    <row r="35981" spans="21:42" ht="15" customHeight="1" x14ac:dyDescent="0.25">
      <c r="U35981" s="104"/>
      <c r="AB35981" s="104"/>
      <c r="AC35981" s="104"/>
      <c r="AF35981" s="104"/>
      <c r="AG35981" s="104"/>
      <c r="AK35981" s="104"/>
      <c r="AL35981" s="104"/>
      <c r="AO35981" s="104"/>
      <c r="AP35981" s="104"/>
    </row>
    <row r="35982" spans="21:42" ht="15" customHeight="1" x14ac:dyDescent="0.25">
      <c r="U35982" s="104"/>
      <c r="AB35982" s="104"/>
      <c r="AC35982" s="104"/>
      <c r="AF35982" s="104"/>
      <c r="AG35982" s="104"/>
      <c r="AK35982" s="104"/>
      <c r="AL35982" s="104"/>
      <c r="AO35982" s="104"/>
      <c r="AP35982" s="104"/>
    </row>
    <row r="35983" spans="21:42" ht="15" customHeight="1" x14ac:dyDescent="0.25">
      <c r="U35983" s="104"/>
      <c r="AB35983" s="104"/>
      <c r="AC35983" s="104"/>
      <c r="AF35983" s="104"/>
      <c r="AG35983" s="104"/>
      <c r="AK35983" s="104"/>
      <c r="AL35983" s="104"/>
      <c r="AO35983" s="104"/>
      <c r="AP35983" s="104"/>
    </row>
    <row r="35984" spans="21:42" ht="15" customHeight="1" x14ac:dyDescent="0.25">
      <c r="U35984" s="104"/>
      <c r="AB35984" s="104"/>
      <c r="AC35984" s="104"/>
      <c r="AF35984" s="104"/>
      <c r="AG35984" s="104"/>
      <c r="AK35984" s="104"/>
      <c r="AL35984" s="104"/>
      <c r="AO35984" s="104"/>
      <c r="AP35984" s="104"/>
    </row>
    <row r="35985" spans="21:42" ht="15" customHeight="1" x14ac:dyDescent="0.25">
      <c r="U35985" s="104"/>
      <c r="AB35985" s="104"/>
      <c r="AC35985" s="104"/>
      <c r="AF35985" s="104"/>
      <c r="AG35985" s="104"/>
      <c r="AK35985" s="104"/>
      <c r="AL35985" s="104"/>
      <c r="AO35985" s="104"/>
      <c r="AP35985" s="104"/>
    </row>
    <row r="35986" spans="21:42" ht="15" customHeight="1" x14ac:dyDescent="0.25">
      <c r="U35986" s="104"/>
      <c r="AB35986" s="104"/>
      <c r="AC35986" s="104"/>
      <c r="AF35986" s="104"/>
      <c r="AG35986" s="104"/>
      <c r="AK35986" s="104"/>
      <c r="AL35986" s="104"/>
      <c r="AO35986" s="104"/>
      <c r="AP35986" s="104"/>
    </row>
    <row r="35987" spans="21:42" ht="15" customHeight="1" x14ac:dyDescent="0.25">
      <c r="U35987" s="104"/>
      <c r="AB35987" s="104"/>
      <c r="AC35987" s="104"/>
      <c r="AF35987" s="104"/>
      <c r="AG35987" s="104"/>
      <c r="AK35987" s="104"/>
      <c r="AL35987" s="104"/>
      <c r="AO35987" s="104"/>
      <c r="AP35987" s="104"/>
    </row>
    <row r="35988" spans="21:42" ht="15" customHeight="1" x14ac:dyDescent="0.25">
      <c r="U35988" s="104"/>
      <c r="AB35988" s="104"/>
      <c r="AC35988" s="104"/>
      <c r="AF35988" s="104"/>
      <c r="AG35988" s="104"/>
      <c r="AK35988" s="104"/>
      <c r="AL35988" s="104"/>
      <c r="AO35988" s="104"/>
      <c r="AP35988" s="104"/>
    </row>
    <row r="35989" spans="21:42" ht="15" customHeight="1" x14ac:dyDescent="0.25">
      <c r="U35989" s="104"/>
      <c r="AB35989" s="104"/>
      <c r="AC35989" s="104"/>
      <c r="AF35989" s="104"/>
      <c r="AG35989" s="104"/>
      <c r="AK35989" s="104"/>
      <c r="AL35989" s="104"/>
      <c r="AO35989" s="104"/>
      <c r="AP35989" s="104"/>
    </row>
    <row r="35990" spans="21:42" ht="15" customHeight="1" x14ac:dyDescent="0.25">
      <c r="U35990" s="104"/>
      <c r="AB35990" s="104"/>
      <c r="AC35990" s="104"/>
      <c r="AF35990" s="104"/>
      <c r="AG35990" s="104"/>
      <c r="AK35990" s="104"/>
      <c r="AL35990" s="104"/>
      <c r="AO35990" s="104"/>
      <c r="AP35990" s="104"/>
    </row>
    <row r="35991" spans="21:42" ht="15" customHeight="1" x14ac:dyDescent="0.25">
      <c r="U35991" s="104"/>
      <c r="AB35991" s="104"/>
      <c r="AC35991" s="104"/>
      <c r="AF35991" s="104"/>
      <c r="AG35991" s="104"/>
      <c r="AK35991" s="104"/>
      <c r="AL35991" s="104"/>
      <c r="AO35991" s="104"/>
      <c r="AP35991" s="104"/>
    </row>
    <row r="35992" spans="21:42" ht="15" customHeight="1" x14ac:dyDescent="0.25">
      <c r="U35992" s="104"/>
      <c r="AB35992" s="104"/>
      <c r="AC35992" s="104"/>
      <c r="AF35992" s="104"/>
      <c r="AG35992" s="104"/>
      <c r="AK35992" s="104"/>
      <c r="AL35992" s="104"/>
      <c r="AO35992" s="104"/>
      <c r="AP35992" s="104"/>
    </row>
    <row r="35993" spans="21:42" ht="15" customHeight="1" x14ac:dyDescent="0.25">
      <c r="U35993" s="104"/>
      <c r="AB35993" s="104"/>
      <c r="AC35993" s="104"/>
      <c r="AF35993" s="104"/>
      <c r="AG35993" s="104"/>
      <c r="AK35993" s="104"/>
      <c r="AL35993" s="104"/>
      <c r="AO35993" s="104"/>
      <c r="AP35993" s="104"/>
    </row>
    <row r="35994" spans="21:42" ht="15" customHeight="1" x14ac:dyDescent="0.25">
      <c r="U35994" s="104"/>
      <c r="AB35994" s="104"/>
      <c r="AC35994" s="104"/>
      <c r="AF35994" s="104"/>
      <c r="AG35994" s="104"/>
      <c r="AK35994" s="104"/>
      <c r="AL35994" s="104"/>
      <c r="AO35994" s="104"/>
      <c r="AP35994" s="104"/>
    </row>
    <row r="35995" spans="21:42" ht="15" customHeight="1" x14ac:dyDescent="0.25">
      <c r="U35995" s="104"/>
      <c r="AB35995" s="104"/>
      <c r="AC35995" s="104"/>
      <c r="AF35995" s="104"/>
      <c r="AG35995" s="104"/>
      <c r="AK35995" s="104"/>
      <c r="AL35995" s="104"/>
      <c r="AO35995" s="104"/>
      <c r="AP35995" s="104"/>
    </row>
    <row r="35996" spans="21:42" ht="15" customHeight="1" x14ac:dyDescent="0.25">
      <c r="U35996" s="104"/>
      <c r="AB35996" s="104"/>
      <c r="AC35996" s="104"/>
      <c r="AF35996" s="104"/>
      <c r="AG35996" s="104"/>
      <c r="AK35996" s="104"/>
      <c r="AL35996" s="104"/>
      <c r="AO35996" s="104"/>
      <c r="AP35996" s="104"/>
    </row>
    <row r="35997" spans="21:42" ht="15" customHeight="1" x14ac:dyDescent="0.25">
      <c r="U35997" s="104"/>
      <c r="AB35997" s="104"/>
      <c r="AC35997" s="104"/>
      <c r="AF35997" s="104"/>
      <c r="AG35997" s="104"/>
      <c r="AK35997" s="104"/>
      <c r="AL35997" s="104"/>
      <c r="AO35997" s="104"/>
      <c r="AP35997" s="104"/>
    </row>
    <row r="35998" spans="21:42" ht="15" customHeight="1" x14ac:dyDescent="0.25">
      <c r="U35998" s="104"/>
      <c r="AB35998" s="104"/>
      <c r="AC35998" s="104"/>
      <c r="AF35998" s="104"/>
      <c r="AG35998" s="104"/>
      <c r="AK35998" s="104"/>
      <c r="AL35998" s="104"/>
      <c r="AO35998" s="104"/>
      <c r="AP35998" s="104"/>
    </row>
    <row r="35999" spans="21:42" ht="15" customHeight="1" x14ac:dyDescent="0.25">
      <c r="U35999" s="104"/>
      <c r="AB35999" s="104"/>
      <c r="AC35999" s="104"/>
      <c r="AF35999" s="104"/>
      <c r="AG35999" s="104"/>
      <c r="AK35999" s="104"/>
      <c r="AL35999" s="104"/>
      <c r="AO35999" s="104"/>
      <c r="AP35999" s="104"/>
    </row>
    <row r="36000" spans="21:42" ht="15" customHeight="1" x14ac:dyDescent="0.25">
      <c r="U36000" s="104"/>
      <c r="AB36000" s="104"/>
      <c r="AC36000" s="104"/>
      <c r="AF36000" s="104"/>
      <c r="AG36000" s="104"/>
      <c r="AK36000" s="104"/>
      <c r="AL36000" s="104"/>
      <c r="AO36000" s="104"/>
      <c r="AP36000" s="104"/>
    </row>
    <row r="36001" spans="21:42" ht="15" customHeight="1" x14ac:dyDescent="0.25">
      <c r="U36001" s="104"/>
      <c r="AB36001" s="104"/>
      <c r="AC36001" s="104"/>
      <c r="AF36001" s="104"/>
      <c r="AG36001" s="104"/>
      <c r="AK36001" s="104"/>
      <c r="AL36001" s="104"/>
      <c r="AO36001" s="104"/>
      <c r="AP36001" s="104"/>
    </row>
    <row r="36002" spans="21:42" ht="15" customHeight="1" x14ac:dyDescent="0.25">
      <c r="U36002" s="104"/>
      <c r="AB36002" s="104"/>
      <c r="AC36002" s="104"/>
      <c r="AF36002" s="104"/>
      <c r="AG36002" s="104"/>
      <c r="AK36002" s="104"/>
      <c r="AL36002" s="104"/>
      <c r="AO36002" s="104"/>
      <c r="AP36002" s="104"/>
    </row>
    <row r="36003" spans="21:42" ht="15" customHeight="1" x14ac:dyDescent="0.25">
      <c r="U36003" s="104"/>
      <c r="AB36003" s="104"/>
      <c r="AC36003" s="104"/>
      <c r="AF36003" s="104"/>
      <c r="AG36003" s="104"/>
      <c r="AK36003" s="104"/>
      <c r="AL36003" s="104"/>
      <c r="AO36003" s="104"/>
      <c r="AP36003" s="104"/>
    </row>
    <row r="36004" spans="21:42" ht="15" customHeight="1" x14ac:dyDescent="0.25">
      <c r="U36004" s="104"/>
      <c r="AB36004" s="104"/>
      <c r="AC36004" s="104"/>
      <c r="AF36004" s="104"/>
      <c r="AG36004" s="104"/>
      <c r="AK36004" s="104"/>
      <c r="AL36004" s="104"/>
      <c r="AO36004" s="104"/>
      <c r="AP36004" s="104"/>
    </row>
    <row r="36005" spans="21:42" ht="15" customHeight="1" x14ac:dyDescent="0.25">
      <c r="U36005" s="104"/>
      <c r="AB36005" s="104"/>
      <c r="AC36005" s="104"/>
      <c r="AF36005" s="104"/>
      <c r="AG36005" s="104"/>
      <c r="AK36005" s="104"/>
      <c r="AL36005" s="104"/>
      <c r="AO36005" s="104"/>
      <c r="AP36005" s="104"/>
    </row>
    <row r="36006" spans="21:42" ht="15" customHeight="1" x14ac:dyDescent="0.25">
      <c r="U36006" s="104"/>
      <c r="AB36006" s="104"/>
      <c r="AC36006" s="104"/>
      <c r="AF36006" s="104"/>
      <c r="AG36006" s="104"/>
      <c r="AK36006" s="104"/>
      <c r="AL36006" s="104"/>
      <c r="AO36006" s="104"/>
      <c r="AP36006" s="104"/>
    </row>
    <row r="36007" spans="21:42" ht="15" customHeight="1" x14ac:dyDescent="0.25">
      <c r="U36007" s="104"/>
      <c r="AB36007" s="104"/>
      <c r="AC36007" s="104"/>
      <c r="AF36007" s="104"/>
      <c r="AG36007" s="104"/>
      <c r="AK36007" s="104"/>
      <c r="AL36007" s="104"/>
      <c r="AO36007" s="104"/>
      <c r="AP36007" s="104"/>
    </row>
    <row r="36008" spans="21:42" ht="15" customHeight="1" x14ac:dyDescent="0.25">
      <c r="U36008" s="104"/>
      <c r="AB36008" s="104"/>
      <c r="AC36008" s="104"/>
      <c r="AF36008" s="104"/>
      <c r="AG36008" s="104"/>
      <c r="AK36008" s="104"/>
      <c r="AL36008" s="104"/>
      <c r="AO36008" s="104"/>
      <c r="AP36008" s="104"/>
    </row>
    <row r="36009" spans="21:42" ht="15" customHeight="1" x14ac:dyDescent="0.25">
      <c r="U36009" s="104"/>
      <c r="AB36009" s="104"/>
      <c r="AC36009" s="104"/>
      <c r="AF36009" s="104"/>
      <c r="AG36009" s="104"/>
      <c r="AK36009" s="104"/>
      <c r="AL36009" s="104"/>
      <c r="AO36009" s="104"/>
      <c r="AP36009" s="104"/>
    </row>
    <row r="36010" spans="21:42" ht="15" customHeight="1" x14ac:dyDescent="0.25">
      <c r="U36010" s="104"/>
      <c r="AB36010" s="104"/>
      <c r="AC36010" s="104"/>
      <c r="AF36010" s="104"/>
      <c r="AG36010" s="104"/>
      <c r="AK36010" s="104"/>
      <c r="AL36010" s="104"/>
      <c r="AO36010" s="104"/>
      <c r="AP36010" s="104"/>
    </row>
    <row r="36011" spans="21:42" ht="15" customHeight="1" x14ac:dyDescent="0.25">
      <c r="U36011" s="104"/>
      <c r="AB36011" s="104"/>
      <c r="AC36011" s="104"/>
      <c r="AF36011" s="104"/>
      <c r="AG36011" s="104"/>
      <c r="AK36011" s="104"/>
      <c r="AL36011" s="104"/>
      <c r="AO36011" s="104"/>
      <c r="AP36011" s="104"/>
    </row>
    <row r="36012" spans="21:42" ht="15" customHeight="1" x14ac:dyDescent="0.25">
      <c r="U36012" s="104"/>
      <c r="AB36012" s="104"/>
      <c r="AC36012" s="104"/>
      <c r="AF36012" s="104"/>
      <c r="AG36012" s="104"/>
      <c r="AK36012" s="104"/>
      <c r="AL36012" s="104"/>
      <c r="AO36012" s="104"/>
      <c r="AP36012" s="104"/>
    </row>
    <row r="36013" spans="21:42" ht="15" customHeight="1" x14ac:dyDescent="0.25">
      <c r="U36013" s="104"/>
      <c r="AB36013" s="104"/>
      <c r="AC36013" s="104"/>
      <c r="AF36013" s="104"/>
      <c r="AG36013" s="104"/>
      <c r="AK36013" s="104"/>
      <c r="AL36013" s="104"/>
      <c r="AO36013" s="104"/>
      <c r="AP36013" s="104"/>
    </row>
    <row r="36014" spans="21:42" ht="15" customHeight="1" x14ac:dyDescent="0.25">
      <c r="U36014" s="104"/>
      <c r="AB36014" s="104"/>
      <c r="AC36014" s="104"/>
      <c r="AF36014" s="104"/>
      <c r="AG36014" s="104"/>
      <c r="AK36014" s="104"/>
      <c r="AL36014" s="104"/>
      <c r="AO36014" s="104"/>
      <c r="AP36014" s="104"/>
    </row>
    <row r="36015" spans="21:42" ht="15" customHeight="1" x14ac:dyDescent="0.25">
      <c r="U36015" s="104"/>
      <c r="AB36015" s="104"/>
      <c r="AC36015" s="104"/>
      <c r="AF36015" s="104"/>
      <c r="AG36015" s="104"/>
      <c r="AK36015" s="104"/>
      <c r="AL36015" s="104"/>
      <c r="AO36015" s="104"/>
      <c r="AP36015" s="104"/>
    </row>
    <row r="36016" spans="21:42" ht="15" customHeight="1" x14ac:dyDescent="0.25">
      <c r="U36016" s="104"/>
      <c r="AB36016" s="104"/>
      <c r="AC36016" s="104"/>
      <c r="AF36016" s="104"/>
      <c r="AG36016" s="104"/>
      <c r="AK36016" s="104"/>
      <c r="AL36016" s="104"/>
      <c r="AO36016" s="104"/>
      <c r="AP36016" s="104"/>
    </row>
    <row r="36017" spans="21:42" ht="15" customHeight="1" x14ac:dyDescent="0.25">
      <c r="U36017" s="104"/>
      <c r="AB36017" s="104"/>
      <c r="AC36017" s="104"/>
      <c r="AF36017" s="104"/>
      <c r="AG36017" s="104"/>
      <c r="AK36017" s="104"/>
      <c r="AL36017" s="104"/>
      <c r="AO36017" s="104"/>
      <c r="AP36017" s="104"/>
    </row>
    <row r="36018" spans="21:42" ht="15" customHeight="1" x14ac:dyDescent="0.25">
      <c r="U36018" s="104"/>
      <c r="AB36018" s="104"/>
      <c r="AC36018" s="104"/>
      <c r="AF36018" s="104"/>
      <c r="AG36018" s="104"/>
      <c r="AK36018" s="104"/>
      <c r="AL36018" s="104"/>
      <c r="AO36018" s="104"/>
      <c r="AP36018" s="104"/>
    </row>
    <row r="36019" spans="21:42" ht="15" customHeight="1" x14ac:dyDescent="0.25">
      <c r="U36019" s="104"/>
      <c r="AB36019" s="104"/>
      <c r="AC36019" s="104"/>
      <c r="AF36019" s="104"/>
      <c r="AG36019" s="104"/>
      <c r="AK36019" s="104"/>
      <c r="AL36019" s="104"/>
      <c r="AO36019" s="104"/>
      <c r="AP36019" s="104"/>
    </row>
    <row r="36020" spans="21:42" ht="15" customHeight="1" x14ac:dyDescent="0.25">
      <c r="U36020" s="104"/>
      <c r="AB36020" s="104"/>
      <c r="AC36020" s="104"/>
      <c r="AF36020" s="104"/>
      <c r="AG36020" s="104"/>
      <c r="AK36020" s="104"/>
      <c r="AL36020" s="104"/>
      <c r="AO36020" s="104"/>
      <c r="AP36020" s="104"/>
    </row>
    <row r="36021" spans="21:42" ht="15" customHeight="1" x14ac:dyDescent="0.25">
      <c r="U36021" s="104"/>
      <c r="AB36021" s="104"/>
      <c r="AC36021" s="104"/>
      <c r="AF36021" s="104"/>
      <c r="AG36021" s="104"/>
      <c r="AK36021" s="104"/>
      <c r="AL36021" s="104"/>
      <c r="AO36021" s="104"/>
      <c r="AP36021" s="104"/>
    </row>
    <row r="36022" spans="21:42" ht="15" customHeight="1" x14ac:dyDescent="0.25">
      <c r="U36022" s="104"/>
      <c r="AB36022" s="104"/>
      <c r="AC36022" s="104"/>
      <c r="AF36022" s="104"/>
      <c r="AG36022" s="104"/>
      <c r="AK36022" s="104"/>
      <c r="AL36022" s="104"/>
      <c r="AO36022" s="104"/>
      <c r="AP36022" s="104"/>
    </row>
    <row r="36023" spans="21:42" ht="15" customHeight="1" x14ac:dyDescent="0.25">
      <c r="U36023" s="104"/>
      <c r="AB36023" s="104"/>
      <c r="AC36023" s="104"/>
      <c r="AF36023" s="104"/>
      <c r="AG36023" s="104"/>
      <c r="AK36023" s="104"/>
      <c r="AL36023" s="104"/>
      <c r="AO36023" s="104"/>
      <c r="AP36023" s="104"/>
    </row>
    <row r="36024" spans="21:42" ht="15" customHeight="1" x14ac:dyDescent="0.25">
      <c r="U36024" s="104"/>
      <c r="AB36024" s="104"/>
      <c r="AC36024" s="104"/>
      <c r="AF36024" s="104"/>
      <c r="AG36024" s="104"/>
      <c r="AK36024" s="104"/>
      <c r="AL36024" s="104"/>
      <c r="AO36024" s="104"/>
      <c r="AP36024" s="104"/>
    </row>
    <row r="36025" spans="21:42" ht="15" customHeight="1" x14ac:dyDescent="0.25">
      <c r="U36025" s="104"/>
      <c r="AB36025" s="104"/>
      <c r="AC36025" s="104"/>
      <c r="AF36025" s="104"/>
      <c r="AG36025" s="104"/>
      <c r="AK36025" s="104"/>
      <c r="AL36025" s="104"/>
      <c r="AO36025" s="104"/>
      <c r="AP36025" s="104"/>
    </row>
    <row r="36026" spans="21:42" ht="15" customHeight="1" x14ac:dyDescent="0.25">
      <c r="U36026" s="104"/>
      <c r="AB36026" s="104"/>
      <c r="AC36026" s="104"/>
      <c r="AF36026" s="104"/>
      <c r="AG36026" s="104"/>
      <c r="AK36026" s="104"/>
      <c r="AL36026" s="104"/>
      <c r="AO36026" s="104"/>
      <c r="AP36026" s="104"/>
    </row>
    <row r="36027" spans="21:42" ht="15" customHeight="1" x14ac:dyDescent="0.25">
      <c r="U36027" s="104"/>
      <c r="AB36027" s="104"/>
      <c r="AC36027" s="104"/>
      <c r="AF36027" s="104"/>
      <c r="AG36027" s="104"/>
      <c r="AK36027" s="104"/>
      <c r="AL36027" s="104"/>
      <c r="AO36027" s="104"/>
      <c r="AP36027" s="104"/>
    </row>
    <row r="36028" spans="21:42" ht="15" customHeight="1" x14ac:dyDescent="0.25">
      <c r="U36028" s="104"/>
      <c r="AB36028" s="104"/>
      <c r="AC36028" s="104"/>
      <c r="AF36028" s="104"/>
      <c r="AG36028" s="104"/>
      <c r="AK36028" s="104"/>
      <c r="AL36028" s="104"/>
      <c r="AO36028" s="104"/>
      <c r="AP36028" s="104"/>
    </row>
    <row r="36029" spans="21:42" ht="15" customHeight="1" x14ac:dyDescent="0.25">
      <c r="U36029" s="104"/>
      <c r="AB36029" s="104"/>
      <c r="AC36029" s="104"/>
      <c r="AF36029" s="104"/>
      <c r="AG36029" s="104"/>
      <c r="AK36029" s="104"/>
      <c r="AL36029" s="104"/>
      <c r="AO36029" s="104"/>
      <c r="AP36029" s="104"/>
    </row>
    <row r="36030" spans="21:42" ht="15" customHeight="1" x14ac:dyDescent="0.25">
      <c r="U36030" s="104"/>
      <c r="AB36030" s="104"/>
      <c r="AC36030" s="104"/>
      <c r="AF36030" s="104"/>
      <c r="AG36030" s="104"/>
      <c r="AK36030" s="104"/>
      <c r="AL36030" s="104"/>
      <c r="AO36030" s="104"/>
      <c r="AP36030" s="104"/>
    </row>
    <row r="36031" spans="21:42" ht="15" customHeight="1" x14ac:dyDescent="0.25">
      <c r="U36031" s="104"/>
      <c r="AB36031" s="104"/>
      <c r="AC36031" s="104"/>
      <c r="AF36031" s="104"/>
      <c r="AG36031" s="104"/>
      <c r="AK36031" s="104"/>
      <c r="AL36031" s="104"/>
      <c r="AO36031" s="104"/>
      <c r="AP36031" s="104"/>
    </row>
    <row r="36032" spans="21:42" ht="15" customHeight="1" x14ac:dyDescent="0.25">
      <c r="U36032" s="104"/>
      <c r="AB36032" s="104"/>
      <c r="AC36032" s="104"/>
      <c r="AF36032" s="104"/>
      <c r="AG36032" s="104"/>
      <c r="AK36032" s="104"/>
      <c r="AL36032" s="104"/>
      <c r="AO36032" s="104"/>
      <c r="AP36032" s="104"/>
    </row>
    <row r="36033" spans="21:42" ht="15" customHeight="1" x14ac:dyDescent="0.25">
      <c r="U36033" s="104"/>
      <c r="AB36033" s="104"/>
      <c r="AC36033" s="104"/>
      <c r="AF36033" s="104"/>
      <c r="AG36033" s="104"/>
      <c r="AK36033" s="104"/>
      <c r="AL36033" s="104"/>
      <c r="AO36033" s="104"/>
      <c r="AP36033" s="104"/>
    </row>
    <row r="36034" spans="21:42" ht="15" customHeight="1" x14ac:dyDescent="0.25">
      <c r="U36034" s="104"/>
      <c r="AB36034" s="104"/>
      <c r="AC36034" s="104"/>
      <c r="AF36034" s="104"/>
      <c r="AG36034" s="104"/>
      <c r="AK36034" s="104"/>
      <c r="AL36034" s="104"/>
      <c r="AO36034" s="104"/>
      <c r="AP36034" s="104"/>
    </row>
    <row r="36035" spans="21:42" ht="15" customHeight="1" x14ac:dyDescent="0.25">
      <c r="U36035" s="104"/>
      <c r="AB36035" s="104"/>
      <c r="AC36035" s="104"/>
      <c r="AF36035" s="104"/>
      <c r="AG36035" s="104"/>
      <c r="AK36035" s="104"/>
      <c r="AL36035" s="104"/>
      <c r="AO36035" s="104"/>
      <c r="AP36035" s="104"/>
    </row>
    <row r="36036" spans="21:42" ht="15" customHeight="1" x14ac:dyDescent="0.25">
      <c r="U36036" s="104"/>
      <c r="AB36036" s="104"/>
      <c r="AC36036" s="104"/>
      <c r="AF36036" s="104"/>
      <c r="AG36036" s="104"/>
      <c r="AK36036" s="104"/>
      <c r="AL36036" s="104"/>
      <c r="AO36036" s="104"/>
      <c r="AP36036" s="104"/>
    </row>
    <row r="36037" spans="21:42" ht="15" customHeight="1" x14ac:dyDescent="0.25">
      <c r="U36037" s="104"/>
      <c r="AB36037" s="104"/>
      <c r="AC36037" s="104"/>
      <c r="AF36037" s="104"/>
      <c r="AG36037" s="104"/>
      <c r="AK36037" s="104"/>
      <c r="AL36037" s="104"/>
      <c r="AO36037" s="104"/>
      <c r="AP36037" s="104"/>
    </row>
    <row r="36038" spans="21:42" ht="15" customHeight="1" x14ac:dyDescent="0.25">
      <c r="U36038" s="104"/>
      <c r="AB36038" s="104"/>
      <c r="AC36038" s="104"/>
      <c r="AF36038" s="104"/>
      <c r="AG36038" s="104"/>
      <c r="AK36038" s="104"/>
      <c r="AL36038" s="104"/>
      <c r="AO36038" s="104"/>
      <c r="AP36038" s="104"/>
    </row>
    <row r="36039" spans="21:42" ht="15" customHeight="1" x14ac:dyDescent="0.25">
      <c r="U36039" s="104"/>
      <c r="AB36039" s="104"/>
      <c r="AC36039" s="104"/>
      <c r="AF36039" s="104"/>
      <c r="AG36039" s="104"/>
      <c r="AK36039" s="104"/>
      <c r="AL36039" s="104"/>
      <c r="AO36039" s="104"/>
      <c r="AP36039" s="104"/>
    </row>
    <row r="36040" spans="21:42" ht="15" customHeight="1" x14ac:dyDescent="0.25">
      <c r="U36040" s="104"/>
      <c r="AB36040" s="104"/>
      <c r="AC36040" s="104"/>
      <c r="AF36040" s="104"/>
      <c r="AG36040" s="104"/>
      <c r="AK36040" s="104"/>
      <c r="AL36040" s="104"/>
      <c r="AO36040" s="104"/>
      <c r="AP36040" s="104"/>
    </row>
    <row r="36041" spans="21:42" ht="15" customHeight="1" x14ac:dyDescent="0.25">
      <c r="U36041" s="104"/>
      <c r="AB36041" s="104"/>
      <c r="AC36041" s="104"/>
      <c r="AF36041" s="104"/>
      <c r="AG36041" s="104"/>
      <c r="AK36041" s="104"/>
      <c r="AL36041" s="104"/>
      <c r="AO36041" s="104"/>
      <c r="AP36041" s="104"/>
    </row>
    <row r="36042" spans="21:42" ht="15" customHeight="1" x14ac:dyDescent="0.25">
      <c r="U36042" s="104"/>
      <c r="AB36042" s="104"/>
      <c r="AC36042" s="104"/>
      <c r="AF36042" s="104"/>
      <c r="AG36042" s="104"/>
      <c r="AK36042" s="104"/>
      <c r="AL36042" s="104"/>
      <c r="AO36042" s="104"/>
      <c r="AP36042" s="104"/>
    </row>
    <row r="36043" spans="21:42" ht="15" customHeight="1" x14ac:dyDescent="0.25">
      <c r="U36043" s="104"/>
      <c r="AB36043" s="104"/>
      <c r="AC36043" s="104"/>
      <c r="AF36043" s="104"/>
      <c r="AG36043" s="104"/>
      <c r="AK36043" s="104"/>
      <c r="AL36043" s="104"/>
      <c r="AO36043" s="104"/>
      <c r="AP36043" s="104"/>
    </row>
    <row r="36044" spans="21:42" ht="15" customHeight="1" x14ac:dyDescent="0.25">
      <c r="U36044" s="104"/>
      <c r="AB36044" s="104"/>
      <c r="AC36044" s="104"/>
      <c r="AF36044" s="104"/>
      <c r="AG36044" s="104"/>
      <c r="AK36044" s="104"/>
      <c r="AL36044" s="104"/>
      <c r="AO36044" s="104"/>
      <c r="AP36044" s="104"/>
    </row>
    <row r="36045" spans="21:42" ht="15" customHeight="1" x14ac:dyDescent="0.25">
      <c r="U36045" s="104"/>
      <c r="AB36045" s="104"/>
      <c r="AC36045" s="104"/>
      <c r="AF36045" s="104"/>
      <c r="AG36045" s="104"/>
      <c r="AK36045" s="104"/>
      <c r="AL36045" s="104"/>
      <c r="AO36045" s="104"/>
      <c r="AP36045" s="104"/>
    </row>
    <row r="36046" spans="21:42" ht="15" customHeight="1" x14ac:dyDescent="0.25">
      <c r="U36046" s="104"/>
      <c r="AB36046" s="104"/>
      <c r="AC36046" s="104"/>
      <c r="AF36046" s="104"/>
      <c r="AG36046" s="104"/>
      <c r="AK36046" s="104"/>
      <c r="AL36046" s="104"/>
      <c r="AO36046" s="104"/>
      <c r="AP36046" s="104"/>
    </row>
    <row r="36047" spans="21:42" ht="15" customHeight="1" x14ac:dyDescent="0.25">
      <c r="U36047" s="104"/>
      <c r="AB36047" s="104"/>
      <c r="AC36047" s="104"/>
      <c r="AF36047" s="104"/>
      <c r="AG36047" s="104"/>
      <c r="AK36047" s="104"/>
      <c r="AL36047" s="104"/>
      <c r="AO36047" s="104"/>
      <c r="AP36047" s="104"/>
    </row>
    <row r="36048" spans="21:42" ht="15" customHeight="1" x14ac:dyDescent="0.25">
      <c r="U36048" s="104"/>
      <c r="AB36048" s="104"/>
      <c r="AC36048" s="104"/>
      <c r="AF36048" s="104"/>
      <c r="AG36048" s="104"/>
      <c r="AK36048" s="104"/>
      <c r="AL36048" s="104"/>
      <c r="AO36048" s="104"/>
      <c r="AP36048" s="104"/>
    </row>
    <row r="36049" spans="21:42" ht="15" customHeight="1" x14ac:dyDescent="0.25">
      <c r="U36049" s="104"/>
      <c r="AB36049" s="104"/>
      <c r="AC36049" s="104"/>
      <c r="AF36049" s="104"/>
      <c r="AG36049" s="104"/>
      <c r="AK36049" s="104"/>
      <c r="AL36049" s="104"/>
      <c r="AO36049" s="104"/>
      <c r="AP36049" s="104"/>
    </row>
    <row r="36050" spans="21:42" ht="15" customHeight="1" x14ac:dyDescent="0.25">
      <c r="U36050" s="104"/>
      <c r="AB36050" s="104"/>
      <c r="AC36050" s="104"/>
      <c r="AF36050" s="104"/>
      <c r="AG36050" s="104"/>
      <c r="AK36050" s="104"/>
      <c r="AL36050" s="104"/>
      <c r="AO36050" s="104"/>
      <c r="AP36050" s="104"/>
    </row>
    <row r="36051" spans="21:42" ht="15" customHeight="1" x14ac:dyDescent="0.25">
      <c r="U36051" s="104"/>
      <c r="AB36051" s="104"/>
      <c r="AC36051" s="104"/>
      <c r="AF36051" s="104"/>
      <c r="AG36051" s="104"/>
      <c r="AK36051" s="104"/>
      <c r="AL36051" s="104"/>
      <c r="AO36051" s="104"/>
      <c r="AP36051" s="104"/>
    </row>
    <row r="36052" spans="21:42" ht="15" customHeight="1" x14ac:dyDescent="0.25">
      <c r="U36052" s="104"/>
      <c r="AB36052" s="104"/>
      <c r="AC36052" s="104"/>
      <c r="AF36052" s="104"/>
      <c r="AG36052" s="104"/>
      <c r="AK36052" s="104"/>
      <c r="AL36052" s="104"/>
      <c r="AO36052" s="104"/>
      <c r="AP36052" s="104"/>
    </row>
    <row r="36053" spans="21:42" ht="15" customHeight="1" x14ac:dyDescent="0.25">
      <c r="U36053" s="104"/>
      <c r="AB36053" s="104"/>
      <c r="AC36053" s="104"/>
      <c r="AF36053" s="104"/>
      <c r="AG36053" s="104"/>
      <c r="AK36053" s="104"/>
      <c r="AL36053" s="104"/>
      <c r="AO36053" s="104"/>
      <c r="AP36053" s="104"/>
    </row>
    <row r="36054" spans="21:42" ht="15" customHeight="1" x14ac:dyDescent="0.25">
      <c r="U36054" s="104"/>
      <c r="AB36054" s="104"/>
      <c r="AC36054" s="104"/>
      <c r="AF36054" s="104"/>
      <c r="AG36054" s="104"/>
      <c r="AK36054" s="104"/>
      <c r="AL36054" s="104"/>
      <c r="AO36054" s="104"/>
      <c r="AP36054" s="104"/>
    </row>
    <row r="36055" spans="21:42" ht="15" customHeight="1" x14ac:dyDescent="0.25">
      <c r="U36055" s="104"/>
      <c r="AB36055" s="104"/>
      <c r="AC36055" s="104"/>
      <c r="AF36055" s="104"/>
      <c r="AG36055" s="104"/>
      <c r="AK36055" s="104"/>
      <c r="AL36055" s="104"/>
      <c r="AO36055" s="104"/>
      <c r="AP36055" s="104"/>
    </row>
    <row r="36056" spans="21:42" ht="15" customHeight="1" x14ac:dyDescent="0.25">
      <c r="U36056" s="104"/>
      <c r="AB36056" s="104"/>
      <c r="AC36056" s="104"/>
      <c r="AF36056" s="104"/>
      <c r="AG36056" s="104"/>
      <c r="AK36056" s="104"/>
      <c r="AL36056" s="104"/>
      <c r="AO36056" s="104"/>
      <c r="AP36056" s="104"/>
    </row>
    <row r="36057" spans="21:42" ht="15" customHeight="1" x14ac:dyDescent="0.25">
      <c r="U36057" s="104"/>
      <c r="AB36057" s="104"/>
      <c r="AC36057" s="104"/>
      <c r="AF36057" s="104"/>
      <c r="AG36057" s="104"/>
      <c r="AK36057" s="104"/>
      <c r="AL36057" s="104"/>
      <c r="AO36057" s="104"/>
      <c r="AP36057" s="104"/>
    </row>
    <row r="36058" spans="21:42" ht="15" customHeight="1" x14ac:dyDescent="0.25">
      <c r="U36058" s="104"/>
      <c r="AB36058" s="104"/>
      <c r="AC36058" s="104"/>
      <c r="AF36058" s="104"/>
      <c r="AG36058" s="104"/>
      <c r="AK36058" s="104"/>
      <c r="AL36058" s="104"/>
      <c r="AO36058" s="104"/>
      <c r="AP36058" s="104"/>
    </row>
    <row r="36059" spans="21:42" ht="15" customHeight="1" x14ac:dyDescent="0.25">
      <c r="U36059" s="104"/>
      <c r="AB36059" s="104"/>
      <c r="AC36059" s="104"/>
      <c r="AF36059" s="104"/>
      <c r="AG36059" s="104"/>
      <c r="AK36059" s="104"/>
      <c r="AL36059" s="104"/>
      <c r="AO36059" s="104"/>
      <c r="AP36059" s="104"/>
    </row>
    <row r="36060" spans="21:42" ht="15" customHeight="1" x14ac:dyDescent="0.25">
      <c r="U36060" s="104"/>
      <c r="AB36060" s="104"/>
      <c r="AC36060" s="104"/>
      <c r="AF36060" s="104"/>
      <c r="AG36060" s="104"/>
      <c r="AK36060" s="104"/>
      <c r="AL36060" s="104"/>
      <c r="AO36060" s="104"/>
      <c r="AP36060" s="104"/>
    </row>
    <row r="36061" spans="21:42" ht="15" customHeight="1" x14ac:dyDescent="0.25">
      <c r="U36061" s="104"/>
      <c r="AB36061" s="104"/>
      <c r="AC36061" s="104"/>
      <c r="AF36061" s="104"/>
      <c r="AG36061" s="104"/>
      <c r="AK36061" s="104"/>
      <c r="AL36061" s="104"/>
      <c r="AO36061" s="104"/>
      <c r="AP36061" s="104"/>
    </row>
    <row r="36062" spans="21:42" ht="15" customHeight="1" x14ac:dyDescent="0.25">
      <c r="U36062" s="104"/>
      <c r="AB36062" s="104"/>
      <c r="AC36062" s="104"/>
      <c r="AF36062" s="104"/>
      <c r="AG36062" s="104"/>
      <c r="AK36062" s="104"/>
      <c r="AL36062" s="104"/>
      <c r="AO36062" s="104"/>
      <c r="AP36062" s="104"/>
    </row>
    <row r="36063" spans="21:42" ht="15" customHeight="1" x14ac:dyDescent="0.25">
      <c r="U36063" s="104"/>
      <c r="AB36063" s="104"/>
      <c r="AC36063" s="104"/>
      <c r="AF36063" s="104"/>
      <c r="AG36063" s="104"/>
      <c r="AK36063" s="104"/>
      <c r="AL36063" s="104"/>
      <c r="AO36063" s="104"/>
      <c r="AP36063" s="104"/>
    </row>
    <row r="36064" spans="21:42" ht="15" customHeight="1" x14ac:dyDescent="0.25">
      <c r="U36064" s="104"/>
      <c r="AB36064" s="104"/>
      <c r="AC36064" s="104"/>
      <c r="AF36064" s="104"/>
      <c r="AG36064" s="104"/>
      <c r="AK36064" s="104"/>
      <c r="AL36064" s="104"/>
      <c r="AO36064" s="104"/>
      <c r="AP36064" s="104"/>
    </row>
    <row r="36065" spans="21:42" ht="15" customHeight="1" x14ac:dyDescent="0.25">
      <c r="U36065" s="104"/>
      <c r="AB36065" s="104"/>
      <c r="AC36065" s="104"/>
      <c r="AF36065" s="104"/>
      <c r="AG36065" s="104"/>
      <c r="AK36065" s="104"/>
      <c r="AL36065" s="104"/>
      <c r="AO36065" s="104"/>
      <c r="AP36065" s="104"/>
    </row>
    <row r="36066" spans="21:42" ht="15" customHeight="1" x14ac:dyDescent="0.25">
      <c r="U36066" s="104"/>
      <c r="AB36066" s="104"/>
      <c r="AC36066" s="104"/>
      <c r="AF36066" s="104"/>
      <c r="AG36066" s="104"/>
      <c r="AK36066" s="104"/>
      <c r="AL36066" s="104"/>
      <c r="AO36066" s="104"/>
      <c r="AP36066" s="104"/>
    </row>
    <row r="36067" spans="21:42" ht="15" customHeight="1" x14ac:dyDescent="0.25">
      <c r="U36067" s="104"/>
      <c r="AB36067" s="104"/>
      <c r="AC36067" s="104"/>
      <c r="AF36067" s="104"/>
      <c r="AG36067" s="104"/>
      <c r="AK36067" s="104"/>
      <c r="AL36067" s="104"/>
      <c r="AO36067" s="104"/>
      <c r="AP36067" s="104"/>
    </row>
    <row r="36068" spans="21:42" ht="15" customHeight="1" x14ac:dyDescent="0.25">
      <c r="U36068" s="104"/>
      <c r="AB36068" s="104"/>
      <c r="AC36068" s="104"/>
      <c r="AF36068" s="104"/>
      <c r="AG36068" s="104"/>
      <c r="AK36068" s="104"/>
      <c r="AL36068" s="104"/>
      <c r="AO36068" s="104"/>
      <c r="AP36068" s="104"/>
    </row>
    <row r="36069" spans="21:42" ht="15" customHeight="1" x14ac:dyDescent="0.25">
      <c r="U36069" s="104"/>
      <c r="AB36069" s="104"/>
      <c r="AC36069" s="104"/>
      <c r="AF36069" s="104"/>
      <c r="AG36069" s="104"/>
      <c r="AK36069" s="104"/>
      <c r="AL36069" s="104"/>
      <c r="AO36069" s="104"/>
      <c r="AP36069" s="104"/>
    </row>
    <row r="36070" spans="21:42" ht="15" customHeight="1" x14ac:dyDescent="0.25">
      <c r="U36070" s="104"/>
      <c r="AB36070" s="104"/>
      <c r="AC36070" s="104"/>
      <c r="AF36070" s="104"/>
      <c r="AG36070" s="104"/>
      <c r="AK36070" s="104"/>
      <c r="AL36070" s="104"/>
      <c r="AO36070" s="104"/>
      <c r="AP36070" s="104"/>
    </row>
    <row r="36071" spans="21:42" ht="15" customHeight="1" x14ac:dyDescent="0.25">
      <c r="U36071" s="104"/>
      <c r="AB36071" s="104"/>
      <c r="AC36071" s="104"/>
      <c r="AF36071" s="104"/>
      <c r="AG36071" s="104"/>
      <c r="AK36071" s="104"/>
      <c r="AL36071" s="104"/>
      <c r="AO36071" s="104"/>
      <c r="AP36071" s="104"/>
    </row>
    <row r="36072" spans="21:42" ht="15" customHeight="1" x14ac:dyDescent="0.25">
      <c r="U36072" s="104"/>
      <c r="AB36072" s="104"/>
      <c r="AC36072" s="104"/>
      <c r="AF36072" s="104"/>
      <c r="AG36072" s="104"/>
      <c r="AK36072" s="104"/>
      <c r="AL36072" s="104"/>
      <c r="AO36072" s="104"/>
      <c r="AP36072" s="104"/>
    </row>
    <row r="36073" spans="21:42" ht="15" customHeight="1" x14ac:dyDescent="0.25">
      <c r="U36073" s="104"/>
      <c r="AB36073" s="104"/>
      <c r="AC36073" s="104"/>
      <c r="AF36073" s="104"/>
      <c r="AG36073" s="104"/>
      <c r="AK36073" s="104"/>
      <c r="AL36073" s="104"/>
      <c r="AO36073" s="104"/>
      <c r="AP36073" s="104"/>
    </row>
    <row r="36074" spans="21:42" ht="15" customHeight="1" x14ac:dyDescent="0.25">
      <c r="U36074" s="104"/>
      <c r="AB36074" s="104"/>
      <c r="AC36074" s="104"/>
      <c r="AF36074" s="104"/>
      <c r="AG36074" s="104"/>
      <c r="AK36074" s="104"/>
      <c r="AL36074" s="104"/>
      <c r="AO36074" s="104"/>
      <c r="AP36074" s="104"/>
    </row>
    <row r="36075" spans="21:42" ht="15" customHeight="1" x14ac:dyDescent="0.25">
      <c r="U36075" s="104"/>
      <c r="AB36075" s="104"/>
      <c r="AC36075" s="104"/>
      <c r="AF36075" s="104"/>
      <c r="AG36075" s="104"/>
      <c r="AK36075" s="104"/>
      <c r="AL36075" s="104"/>
      <c r="AO36075" s="104"/>
      <c r="AP36075" s="104"/>
    </row>
    <row r="36076" spans="21:42" ht="15" customHeight="1" x14ac:dyDescent="0.25">
      <c r="U36076" s="104"/>
      <c r="AB36076" s="104"/>
      <c r="AC36076" s="104"/>
      <c r="AF36076" s="104"/>
      <c r="AG36076" s="104"/>
      <c r="AK36076" s="104"/>
      <c r="AL36076" s="104"/>
      <c r="AO36076" s="104"/>
      <c r="AP36076" s="104"/>
    </row>
    <row r="36077" spans="21:42" ht="15" customHeight="1" x14ac:dyDescent="0.25">
      <c r="U36077" s="104"/>
      <c r="AB36077" s="104"/>
      <c r="AC36077" s="104"/>
      <c r="AF36077" s="104"/>
      <c r="AG36077" s="104"/>
      <c r="AK36077" s="104"/>
      <c r="AL36077" s="104"/>
      <c r="AO36077" s="104"/>
      <c r="AP36077" s="104"/>
    </row>
    <row r="36078" spans="21:42" ht="15" customHeight="1" x14ac:dyDescent="0.25">
      <c r="U36078" s="104"/>
      <c r="AB36078" s="104"/>
      <c r="AC36078" s="104"/>
      <c r="AF36078" s="104"/>
      <c r="AG36078" s="104"/>
      <c r="AK36078" s="104"/>
      <c r="AL36078" s="104"/>
      <c r="AO36078" s="104"/>
      <c r="AP36078" s="104"/>
    </row>
    <row r="36079" spans="21:42" ht="15" customHeight="1" x14ac:dyDescent="0.25">
      <c r="U36079" s="104"/>
      <c r="AB36079" s="104"/>
      <c r="AC36079" s="104"/>
      <c r="AF36079" s="104"/>
      <c r="AG36079" s="104"/>
      <c r="AK36079" s="104"/>
      <c r="AL36079" s="104"/>
      <c r="AO36079" s="104"/>
      <c r="AP36079" s="104"/>
    </row>
    <row r="36080" spans="21:42" ht="15" customHeight="1" x14ac:dyDescent="0.25">
      <c r="U36080" s="104"/>
      <c r="AB36080" s="104"/>
      <c r="AC36080" s="104"/>
      <c r="AF36080" s="104"/>
      <c r="AG36080" s="104"/>
      <c r="AK36080" s="104"/>
      <c r="AL36080" s="104"/>
      <c r="AO36080" s="104"/>
      <c r="AP36080" s="104"/>
    </row>
    <row r="36081" spans="21:42" ht="15" customHeight="1" x14ac:dyDescent="0.25">
      <c r="U36081" s="104"/>
      <c r="AB36081" s="104"/>
      <c r="AC36081" s="104"/>
      <c r="AF36081" s="104"/>
      <c r="AG36081" s="104"/>
      <c r="AK36081" s="104"/>
      <c r="AL36081" s="104"/>
      <c r="AO36081" s="104"/>
      <c r="AP36081" s="104"/>
    </row>
    <row r="36082" spans="21:42" ht="15" customHeight="1" x14ac:dyDescent="0.25">
      <c r="U36082" s="104"/>
      <c r="AB36082" s="104"/>
      <c r="AC36082" s="104"/>
      <c r="AF36082" s="104"/>
      <c r="AG36082" s="104"/>
      <c r="AK36082" s="104"/>
      <c r="AL36082" s="104"/>
      <c r="AO36082" s="104"/>
      <c r="AP36082" s="104"/>
    </row>
    <row r="36083" spans="21:42" ht="15" customHeight="1" x14ac:dyDescent="0.25">
      <c r="U36083" s="104"/>
      <c r="AB36083" s="104"/>
      <c r="AC36083" s="104"/>
      <c r="AF36083" s="104"/>
      <c r="AG36083" s="104"/>
      <c r="AK36083" s="104"/>
      <c r="AL36083" s="104"/>
      <c r="AO36083" s="104"/>
      <c r="AP36083" s="104"/>
    </row>
    <row r="36084" spans="21:42" ht="15" customHeight="1" x14ac:dyDescent="0.25">
      <c r="U36084" s="104"/>
      <c r="AB36084" s="104"/>
      <c r="AC36084" s="104"/>
      <c r="AF36084" s="104"/>
      <c r="AG36084" s="104"/>
      <c r="AK36084" s="104"/>
      <c r="AL36084" s="104"/>
      <c r="AO36084" s="104"/>
      <c r="AP36084" s="104"/>
    </row>
    <row r="36085" spans="21:42" ht="15" customHeight="1" x14ac:dyDescent="0.25">
      <c r="U36085" s="104"/>
      <c r="AB36085" s="104"/>
      <c r="AC36085" s="104"/>
      <c r="AF36085" s="104"/>
      <c r="AG36085" s="104"/>
      <c r="AK36085" s="104"/>
      <c r="AL36085" s="104"/>
      <c r="AO36085" s="104"/>
      <c r="AP36085" s="104"/>
    </row>
    <row r="36086" spans="21:42" ht="15" customHeight="1" x14ac:dyDescent="0.25">
      <c r="U36086" s="104"/>
      <c r="AB36086" s="104"/>
      <c r="AC36086" s="104"/>
      <c r="AF36086" s="104"/>
      <c r="AG36086" s="104"/>
      <c r="AK36086" s="104"/>
      <c r="AL36086" s="104"/>
      <c r="AO36086" s="104"/>
      <c r="AP36086" s="104"/>
    </row>
    <row r="36087" spans="21:42" ht="15" customHeight="1" x14ac:dyDescent="0.25">
      <c r="U36087" s="104"/>
      <c r="AB36087" s="104"/>
      <c r="AC36087" s="104"/>
      <c r="AF36087" s="104"/>
      <c r="AG36087" s="104"/>
      <c r="AK36087" s="104"/>
      <c r="AL36087" s="104"/>
      <c r="AO36087" s="104"/>
      <c r="AP36087" s="104"/>
    </row>
    <row r="36088" spans="21:42" ht="15" customHeight="1" x14ac:dyDescent="0.25">
      <c r="U36088" s="104"/>
      <c r="AB36088" s="104"/>
      <c r="AC36088" s="104"/>
      <c r="AF36088" s="104"/>
      <c r="AG36088" s="104"/>
      <c r="AK36088" s="104"/>
      <c r="AL36088" s="104"/>
      <c r="AO36088" s="104"/>
      <c r="AP36088" s="104"/>
    </row>
    <row r="36089" spans="21:42" ht="15" customHeight="1" x14ac:dyDescent="0.25">
      <c r="U36089" s="104"/>
      <c r="AB36089" s="104"/>
      <c r="AC36089" s="104"/>
      <c r="AF36089" s="104"/>
      <c r="AG36089" s="104"/>
      <c r="AK36089" s="104"/>
      <c r="AL36089" s="104"/>
      <c r="AO36089" s="104"/>
      <c r="AP36089" s="104"/>
    </row>
    <row r="36090" spans="21:42" ht="15" customHeight="1" x14ac:dyDescent="0.25">
      <c r="U36090" s="104"/>
      <c r="AB36090" s="104"/>
      <c r="AC36090" s="104"/>
      <c r="AF36090" s="104"/>
      <c r="AG36090" s="104"/>
      <c r="AK36090" s="104"/>
      <c r="AL36090" s="104"/>
      <c r="AO36090" s="104"/>
      <c r="AP36090" s="104"/>
    </row>
    <row r="36091" spans="21:42" ht="15" customHeight="1" x14ac:dyDescent="0.25">
      <c r="U36091" s="104"/>
      <c r="AB36091" s="104"/>
      <c r="AC36091" s="104"/>
      <c r="AF36091" s="104"/>
      <c r="AG36091" s="104"/>
      <c r="AK36091" s="104"/>
      <c r="AL36091" s="104"/>
      <c r="AO36091" s="104"/>
      <c r="AP36091" s="104"/>
    </row>
    <row r="36092" spans="21:42" ht="15" customHeight="1" x14ac:dyDescent="0.25">
      <c r="U36092" s="104"/>
      <c r="AB36092" s="104"/>
      <c r="AC36092" s="104"/>
      <c r="AF36092" s="104"/>
      <c r="AG36092" s="104"/>
      <c r="AK36092" s="104"/>
      <c r="AL36092" s="104"/>
      <c r="AO36092" s="104"/>
      <c r="AP36092" s="104"/>
    </row>
    <row r="36093" spans="21:42" ht="15" customHeight="1" x14ac:dyDescent="0.25">
      <c r="U36093" s="104"/>
      <c r="AB36093" s="104"/>
      <c r="AC36093" s="104"/>
      <c r="AF36093" s="104"/>
      <c r="AG36093" s="104"/>
      <c r="AK36093" s="104"/>
      <c r="AL36093" s="104"/>
      <c r="AO36093" s="104"/>
      <c r="AP36093" s="104"/>
    </row>
    <row r="36094" spans="21:42" ht="15" customHeight="1" x14ac:dyDescent="0.25">
      <c r="U36094" s="104"/>
      <c r="AB36094" s="104"/>
      <c r="AC36094" s="104"/>
      <c r="AF36094" s="104"/>
      <c r="AG36094" s="104"/>
      <c r="AK36094" s="104"/>
      <c r="AL36094" s="104"/>
      <c r="AO36094" s="104"/>
      <c r="AP36094" s="104"/>
    </row>
    <row r="36095" spans="21:42" ht="15" customHeight="1" x14ac:dyDescent="0.25">
      <c r="U36095" s="104"/>
      <c r="AB36095" s="104"/>
      <c r="AC36095" s="104"/>
      <c r="AF36095" s="104"/>
      <c r="AG36095" s="104"/>
      <c r="AK36095" s="104"/>
      <c r="AL36095" s="104"/>
      <c r="AO36095" s="104"/>
      <c r="AP36095" s="104"/>
    </row>
    <row r="36096" spans="21:42" ht="15" customHeight="1" x14ac:dyDescent="0.25">
      <c r="U36096" s="104"/>
      <c r="AB36096" s="104"/>
      <c r="AC36096" s="104"/>
      <c r="AF36096" s="104"/>
      <c r="AG36096" s="104"/>
      <c r="AK36096" s="104"/>
      <c r="AL36096" s="104"/>
      <c r="AO36096" s="104"/>
      <c r="AP36096" s="104"/>
    </row>
    <row r="36097" spans="21:42" ht="15" customHeight="1" x14ac:dyDescent="0.25">
      <c r="U36097" s="104"/>
      <c r="AB36097" s="104"/>
      <c r="AC36097" s="104"/>
      <c r="AF36097" s="104"/>
      <c r="AG36097" s="104"/>
      <c r="AK36097" s="104"/>
      <c r="AL36097" s="104"/>
      <c r="AO36097" s="104"/>
      <c r="AP36097" s="104"/>
    </row>
    <row r="36098" spans="21:42" ht="15" customHeight="1" x14ac:dyDescent="0.25">
      <c r="U36098" s="104"/>
      <c r="AB36098" s="104"/>
      <c r="AC36098" s="104"/>
      <c r="AF36098" s="104"/>
      <c r="AG36098" s="104"/>
      <c r="AK36098" s="104"/>
      <c r="AL36098" s="104"/>
      <c r="AO36098" s="104"/>
      <c r="AP36098" s="104"/>
    </row>
    <row r="36099" spans="21:42" ht="15" customHeight="1" x14ac:dyDescent="0.25">
      <c r="U36099" s="104"/>
      <c r="AB36099" s="104"/>
      <c r="AC36099" s="104"/>
      <c r="AF36099" s="104"/>
      <c r="AG36099" s="104"/>
      <c r="AK36099" s="104"/>
      <c r="AL36099" s="104"/>
      <c r="AO36099" s="104"/>
      <c r="AP36099" s="104"/>
    </row>
    <row r="36100" spans="21:42" ht="15" customHeight="1" x14ac:dyDescent="0.25">
      <c r="U36100" s="104"/>
      <c r="AB36100" s="104"/>
      <c r="AC36100" s="104"/>
      <c r="AF36100" s="104"/>
      <c r="AG36100" s="104"/>
      <c r="AK36100" s="104"/>
      <c r="AL36100" s="104"/>
      <c r="AO36100" s="104"/>
      <c r="AP36100" s="104"/>
    </row>
    <row r="36101" spans="21:42" ht="15" customHeight="1" x14ac:dyDescent="0.25">
      <c r="U36101" s="104"/>
      <c r="AB36101" s="104"/>
      <c r="AC36101" s="104"/>
      <c r="AF36101" s="104"/>
      <c r="AG36101" s="104"/>
      <c r="AK36101" s="104"/>
      <c r="AL36101" s="104"/>
      <c r="AO36101" s="104"/>
      <c r="AP36101" s="104"/>
    </row>
    <row r="36102" spans="21:42" ht="15" customHeight="1" x14ac:dyDescent="0.25">
      <c r="U36102" s="104"/>
      <c r="AB36102" s="104"/>
      <c r="AC36102" s="104"/>
      <c r="AF36102" s="104"/>
      <c r="AG36102" s="104"/>
      <c r="AK36102" s="104"/>
      <c r="AL36102" s="104"/>
      <c r="AO36102" s="104"/>
      <c r="AP36102" s="104"/>
    </row>
    <row r="36103" spans="21:42" ht="15" customHeight="1" x14ac:dyDescent="0.25">
      <c r="U36103" s="104"/>
      <c r="AB36103" s="104"/>
      <c r="AC36103" s="104"/>
      <c r="AF36103" s="104"/>
      <c r="AG36103" s="104"/>
      <c r="AK36103" s="104"/>
      <c r="AL36103" s="104"/>
      <c r="AO36103" s="104"/>
      <c r="AP36103" s="104"/>
    </row>
    <row r="36104" spans="21:42" ht="15" customHeight="1" x14ac:dyDescent="0.25">
      <c r="U36104" s="104"/>
      <c r="AB36104" s="104"/>
      <c r="AC36104" s="104"/>
      <c r="AF36104" s="104"/>
      <c r="AG36104" s="104"/>
      <c r="AK36104" s="104"/>
      <c r="AL36104" s="104"/>
      <c r="AO36104" s="104"/>
      <c r="AP36104" s="104"/>
    </row>
    <row r="36105" spans="21:42" ht="15" customHeight="1" x14ac:dyDescent="0.25">
      <c r="U36105" s="104"/>
      <c r="AB36105" s="104"/>
      <c r="AC36105" s="104"/>
      <c r="AF36105" s="104"/>
      <c r="AG36105" s="104"/>
      <c r="AK36105" s="104"/>
      <c r="AL36105" s="104"/>
      <c r="AO36105" s="104"/>
      <c r="AP36105" s="104"/>
    </row>
    <row r="36106" spans="21:42" ht="15" customHeight="1" x14ac:dyDescent="0.25">
      <c r="U36106" s="104"/>
      <c r="AB36106" s="104"/>
      <c r="AC36106" s="104"/>
      <c r="AF36106" s="104"/>
      <c r="AG36106" s="104"/>
      <c r="AK36106" s="104"/>
      <c r="AL36106" s="104"/>
      <c r="AO36106" s="104"/>
      <c r="AP36106" s="104"/>
    </row>
    <row r="36107" spans="21:42" ht="15" customHeight="1" x14ac:dyDescent="0.25">
      <c r="U36107" s="104"/>
      <c r="AB36107" s="104"/>
      <c r="AC36107" s="104"/>
      <c r="AF36107" s="104"/>
      <c r="AG36107" s="104"/>
      <c r="AK36107" s="104"/>
      <c r="AL36107" s="104"/>
      <c r="AO36107" s="104"/>
      <c r="AP36107" s="104"/>
    </row>
    <row r="36108" spans="21:42" ht="15" customHeight="1" x14ac:dyDescent="0.25">
      <c r="U36108" s="104"/>
      <c r="AB36108" s="104"/>
      <c r="AC36108" s="104"/>
      <c r="AF36108" s="104"/>
      <c r="AG36108" s="104"/>
      <c r="AK36108" s="104"/>
      <c r="AL36108" s="104"/>
      <c r="AO36108" s="104"/>
      <c r="AP36108" s="104"/>
    </row>
    <row r="36109" spans="21:42" ht="15" customHeight="1" x14ac:dyDescent="0.25">
      <c r="U36109" s="104"/>
      <c r="AB36109" s="104"/>
      <c r="AC36109" s="104"/>
      <c r="AF36109" s="104"/>
      <c r="AG36109" s="104"/>
      <c r="AK36109" s="104"/>
      <c r="AL36109" s="104"/>
      <c r="AO36109" s="104"/>
      <c r="AP36109" s="104"/>
    </row>
    <row r="36110" spans="21:42" ht="15" customHeight="1" x14ac:dyDescent="0.25">
      <c r="U36110" s="104"/>
      <c r="AB36110" s="104"/>
      <c r="AC36110" s="104"/>
      <c r="AF36110" s="104"/>
      <c r="AG36110" s="104"/>
      <c r="AK36110" s="104"/>
      <c r="AL36110" s="104"/>
      <c r="AO36110" s="104"/>
      <c r="AP36110" s="104"/>
    </row>
    <row r="36111" spans="21:42" ht="15" customHeight="1" x14ac:dyDescent="0.25">
      <c r="U36111" s="104"/>
      <c r="AB36111" s="104"/>
      <c r="AC36111" s="104"/>
      <c r="AF36111" s="104"/>
      <c r="AG36111" s="104"/>
      <c r="AK36111" s="104"/>
      <c r="AL36111" s="104"/>
      <c r="AO36111" s="104"/>
      <c r="AP36111" s="104"/>
    </row>
    <row r="36112" spans="21:42" ht="15" customHeight="1" x14ac:dyDescent="0.25">
      <c r="U36112" s="104"/>
      <c r="AB36112" s="104"/>
      <c r="AC36112" s="104"/>
      <c r="AF36112" s="104"/>
      <c r="AG36112" s="104"/>
      <c r="AK36112" s="104"/>
      <c r="AL36112" s="104"/>
      <c r="AO36112" s="104"/>
      <c r="AP36112" s="104"/>
    </row>
    <row r="36113" spans="21:42" ht="15" customHeight="1" x14ac:dyDescent="0.25">
      <c r="U36113" s="104"/>
      <c r="AB36113" s="104"/>
      <c r="AC36113" s="104"/>
      <c r="AF36113" s="104"/>
      <c r="AG36113" s="104"/>
      <c r="AK36113" s="104"/>
      <c r="AL36113" s="104"/>
      <c r="AO36113" s="104"/>
      <c r="AP36113" s="104"/>
    </row>
    <row r="36114" spans="21:42" ht="15" customHeight="1" x14ac:dyDescent="0.25">
      <c r="U36114" s="104"/>
      <c r="AB36114" s="104"/>
      <c r="AC36114" s="104"/>
      <c r="AF36114" s="104"/>
      <c r="AG36114" s="104"/>
      <c r="AK36114" s="104"/>
      <c r="AL36114" s="104"/>
      <c r="AO36114" s="104"/>
      <c r="AP36114" s="104"/>
    </row>
    <row r="36115" spans="21:42" ht="15" customHeight="1" x14ac:dyDescent="0.25">
      <c r="U36115" s="104"/>
      <c r="AB36115" s="104"/>
      <c r="AC36115" s="104"/>
      <c r="AF36115" s="104"/>
      <c r="AG36115" s="104"/>
      <c r="AK36115" s="104"/>
      <c r="AL36115" s="104"/>
      <c r="AO36115" s="104"/>
      <c r="AP36115" s="104"/>
    </row>
    <row r="36116" spans="21:42" ht="15" customHeight="1" x14ac:dyDescent="0.25">
      <c r="U36116" s="104"/>
      <c r="AB36116" s="104"/>
      <c r="AC36116" s="104"/>
      <c r="AF36116" s="104"/>
      <c r="AG36116" s="104"/>
      <c r="AK36116" s="104"/>
      <c r="AL36116" s="104"/>
      <c r="AO36116" s="104"/>
      <c r="AP36116" s="104"/>
    </row>
    <row r="36117" spans="21:42" ht="15" customHeight="1" x14ac:dyDescent="0.25">
      <c r="U36117" s="104"/>
      <c r="AB36117" s="104"/>
      <c r="AC36117" s="104"/>
      <c r="AF36117" s="104"/>
      <c r="AG36117" s="104"/>
      <c r="AK36117" s="104"/>
      <c r="AL36117" s="104"/>
      <c r="AO36117" s="104"/>
      <c r="AP36117" s="104"/>
    </row>
    <row r="36118" spans="21:42" ht="15" customHeight="1" x14ac:dyDescent="0.25">
      <c r="U36118" s="104"/>
      <c r="AB36118" s="104"/>
      <c r="AC36118" s="104"/>
      <c r="AF36118" s="104"/>
      <c r="AG36118" s="104"/>
      <c r="AK36118" s="104"/>
      <c r="AL36118" s="104"/>
      <c r="AO36118" s="104"/>
      <c r="AP36118" s="104"/>
    </row>
    <row r="36119" spans="21:42" ht="15" customHeight="1" x14ac:dyDescent="0.25">
      <c r="U36119" s="104"/>
      <c r="AB36119" s="104"/>
      <c r="AC36119" s="104"/>
      <c r="AF36119" s="104"/>
      <c r="AG36119" s="104"/>
      <c r="AK36119" s="104"/>
      <c r="AL36119" s="104"/>
      <c r="AO36119" s="104"/>
      <c r="AP36119" s="104"/>
    </row>
    <row r="36120" spans="21:42" ht="15" customHeight="1" x14ac:dyDescent="0.25">
      <c r="U36120" s="104"/>
      <c r="AB36120" s="104"/>
      <c r="AC36120" s="104"/>
      <c r="AF36120" s="104"/>
      <c r="AG36120" s="104"/>
      <c r="AK36120" s="104"/>
      <c r="AL36120" s="104"/>
      <c r="AO36120" s="104"/>
      <c r="AP36120" s="104"/>
    </row>
    <row r="36121" spans="21:42" ht="15" customHeight="1" x14ac:dyDescent="0.25">
      <c r="U36121" s="104"/>
      <c r="AB36121" s="104"/>
      <c r="AC36121" s="104"/>
      <c r="AF36121" s="104"/>
      <c r="AG36121" s="104"/>
      <c r="AK36121" s="104"/>
      <c r="AL36121" s="104"/>
      <c r="AO36121" s="104"/>
      <c r="AP36121" s="104"/>
    </row>
    <row r="36122" spans="21:42" ht="15" customHeight="1" x14ac:dyDescent="0.25">
      <c r="U36122" s="104"/>
      <c r="AB36122" s="104"/>
      <c r="AC36122" s="104"/>
      <c r="AF36122" s="104"/>
      <c r="AG36122" s="104"/>
      <c r="AK36122" s="104"/>
      <c r="AL36122" s="104"/>
      <c r="AO36122" s="104"/>
      <c r="AP36122" s="104"/>
    </row>
    <row r="36123" spans="21:42" ht="15" customHeight="1" x14ac:dyDescent="0.25">
      <c r="U36123" s="104"/>
      <c r="AB36123" s="104"/>
      <c r="AC36123" s="104"/>
      <c r="AF36123" s="104"/>
      <c r="AG36123" s="104"/>
      <c r="AK36123" s="104"/>
      <c r="AL36123" s="104"/>
      <c r="AO36123" s="104"/>
      <c r="AP36123" s="104"/>
    </row>
    <row r="36124" spans="21:42" ht="15" customHeight="1" x14ac:dyDescent="0.25">
      <c r="U36124" s="104"/>
      <c r="AB36124" s="104"/>
      <c r="AC36124" s="104"/>
      <c r="AF36124" s="104"/>
      <c r="AG36124" s="104"/>
      <c r="AK36124" s="104"/>
      <c r="AL36124" s="104"/>
      <c r="AO36124" s="104"/>
      <c r="AP36124" s="104"/>
    </row>
    <row r="36125" spans="21:42" ht="15" customHeight="1" x14ac:dyDescent="0.25">
      <c r="U36125" s="104"/>
      <c r="AB36125" s="104"/>
      <c r="AC36125" s="104"/>
      <c r="AF36125" s="104"/>
      <c r="AG36125" s="104"/>
      <c r="AK36125" s="104"/>
      <c r="AL36125" s="104"/>
      <c r="AO36125" s="104"/>
      <c r="AP36125" s="104"/>
    </row>
    <row r="36126" spans="21:42" ht="15" customHeight="1" x14ac:dyDescent="0.25">
      <c r="U36126" s="104"/>
      <c r="AB36126" s="104"/>
      <c r="AC36126" s="104"/>
      <c r="AF36126" s="104"/>
      <c r="AG36126" s="104"/>
      <c r="AK36126" s="104"/>
      <c r="AL36126" s="104"/>
      <c r="AO36126" s="104"/>
      <c r="AP36126" s="104"/>
    </row>
    <row r="36127" spans="21:42" ht="15" customHeight="1" x14ac:dyDescent="0.25">
      <c r="U36127" s="104"/>
      <c r="AB36127" s="104"/>
      <c r="AC36127" s="104"/>
      <c r="AF36127" s="104"/>
      <c r="AG36127" s="104"/>
      <c r="AK36127" s="104"/>
      <c r="AL36127" s="104"/>
      <c r="AO36127" s="104"/>
      <c r="AP36127" s="104"/>
    </row>
    <row r="36128" spans="21:42" ht="15" customHeight="1" x14ac:dyDescent="0.25">
      <c r="U36128" s="104"/>
      <c r="AB36128" s="104"/>
      <c r="AC36128" s="104"/>
      <c r="AF36128" s="104"/>
      <c r="AG36128" s="104"/>
      <c r="AK36128" s="104"/>
      <c r="AL36128" s="104"/>
      <c r="AO36128" s="104"/>
      <c r="AP36128" s="104"/>
    </row>
    <row r="36129" spans="21:42" ht="15" customHeight="1" x14ac:dyDescent="0.25">
      <c r="U36129" s="104"/>
      <c r="AB36129" s="104"/>
      <c r="AC36129" s="104"/>
      <c r="AF36129" s="104"/>
      <c r="AG36129" s="104"/>
      <c r="AK36129" s="104"/>
      <c r="AL36129" s="104"/>
      <c r="AO36129" s="104"/>
      <c r="AP36129" s="104"/>
    </row>
    <row r="36130" spans="21:42" ht="15" customHeight="1" x14ac:dyDescent="0.25">
      <c r="U36130" s="104"/>
      <c r="AB36130" s="104"/>
      <c r="AC36130" s="104"/>
      <c r="AF36130" s="104"/>
      <c r="AG36130" s="104"/>
      <c r="AK36130" s="104"/>
      <c r="AL36130" s="104"/>
      <c r="AO36130" s="104"/>
      <c r="AP36130" s="104"/>
    </row>
    <row r="36131" spans="21:42" ht="15" customHeight="1" x14ac:dyDescent="0.25">
      <c r="U36131" s="104"/>
      <c r="AB36131" s="104"/>
      <c r="AC36131" s="104"/>
      <c r="AF36131" s="104"/>
      <c r="AG36131" s="104"/>
      <c r="AK36131" s="104"/>
      <c r="AL36131" s="104"/>
      <c r="AO36131" s="104"/>
      <c r="AP36131" s="104"/>
    </row>
    <row r="36132" spans="21:42" ht="15" customHeight="1" x14ac:dyDescent="0.25">
      <c r="U36132" s="104"/>
      <c r="AB36132" s="104"/>
      <c r="AC36132" s="104"/>
      <c r="AF36132" s="104"/>
      <c r="AG36132" s="104"/>
      <c r="AK36132" s="104"/>
      <c r="AL36132" s="104"/>
      <c r="AO36132" s="104"/>
      <c r="AP36132" s="104"/>
    </row>
    <row r="36133" spans="21:42" ht="15" customHeight="1" x14ac:dyDescent="0.25">
      <c r="U36133" s="104"/>
      <c r="AB36133" s="104"/>
      <c r="AC36133" s="104"/>
      <c r="AF36133" s="104"/>
      <c r="AG36133" s="104"/>
      <c r="AK36133" s="104"/>
      <c r="AL36133" s="104"/>
      <c r="AO36133" s="104"/>
      <c r="AP36133" s="104"/>
    </row>
    <row r="36134" spans="21:42" ht="15" customHeight="1" x14ac:dyDescent="0.25">
      <c r="U36134" s="104"/>
      <c r="AB36134" s="104"/>
      <c r="AC36134" s="104"/>
      <c r="AF36134" s="104"/>
      <c r="AG36134" s="104"/>
      <c r="AK36134" s="104"/>
      <c r="AL36134" s="104"/>
      <c r="AO36134" s="104"/>
      <c r="AP36134" s="104"/>
    </row>
    <row r="36135" spans="21:42" ht="15" customHeight="1" x14ac:dyDescent="0.25">
      <c r="U36135" s="104"/>
      <c r="AB36135" s="104"/>
      <c r="AC36135" s="104"/>
      <c r="AF36135" s="104"/>
      <c r="AG36135" s="104"/>
      <c r="AK36135" s="104"/>
      <c r="AL36135" s="104"/>
      <c r="AO36135" s="104"/>
      <c r="AP36135" s="104"/>
    </row>
    <row r="36136" spans="21:42" ht="15" customHeight="1" x14ac:dyDescent="0.25">
      <c r="U36136" s="104"/>
      <c r="AB36136" s="104"/>
      <c r="AC36136" s="104"/>
      <c r="AF36136" s="104"/>
      <c r="AG36136" s="104"/>
      <c r="AK36136" s="104"/>
      <c r="AL36136" s="104"/>
      <c r="AO36136" s="104"/>
      <c r="AP36136" s="104"/>
    </row>
    <row r="36137" spans="21:42" ht="15" customHeight="1" x14ac:dyDescent="0.25">
      <c r="U36137" s="104"/>
      <c r="AB36137" s="104"/>
      <c r="AC36137" s="104"/>
      <c r="AF36137" s="104"/>
      <c r="AG36137" s="104"/>
      <c r="AK36137" s="104"/>
      <c r="AL36137" s="104"/>
      <c r="AO36137" s="104"/>
      <c r="AP36137" s="104"/>
    </row>
    <row r="36138" spans="21:42" ht="15" customHeight="1" x14ac:dyDescent="0.25">
      <c r="U36138" s="104"/>
      <c r="AB36138" s="104"/>
      <c r="AC36138" s="104"/>
      <c r="AF36138" s="104"/>
      <c r="AG36138" s="104"/>
      <c r="AK36138" s="104"/>
      <c r="AL36138" s="104"/>
      <c r="AO36138" s="104"/>
      <c r="AP36138" s="104"/>
    </row>
    <row r="36139" spans="21:42" ht="15" customHeight="1" x14ac:dyDescent="0.25">
      <c r="U36139" s="104"/>
      <c r="AB36139" s="104"/>
      <c r="AC36139" s="104"/>
      <c r="AF36139" s="104"/>
      <c r="AG36139" s="104"/>
      <c r="AK36139" s="104"/>
      <c r="AL36139" s="104"/>
      <c r="AO36139" s="104"/>
      <c r="AP36139" s="104"/>
    </row>
    <row r="36140" spans="21:42" ht="15" customHeight="1" x14ac:dyDescent="0.25">
      <c r="U36140" s="104"/>
      <c r="AB36140" s="104"/>
      <c r="AC36140" s="104"/>
      <c r="AF36140" s="104"/>
      <c r="AG36140" s="104"/>
      <c r="AK36140" s="104"/>
      <c r="AL36140" s="104"/>
      <c r="AO36140" s="104"/>
      <c r="AP36140" s="104"/>
    </row>
    <row r="36141" spans="21:42" ht="15" customHeight="1" x14ac:dyDescent="0.25">
      <c r="U36141" s="104"/>
      <c r="AB36141" s="104"/>
      <c r="AC36141" s="104"/>
      <c r="AF36141" s="104"/>
      <c r="AG36141" s="104"/>
      <c r="AK36141" s="104"/>
      <c r="AL36141" s="104"/>
      <c r="AO36141" s="104"/>
      <c r="AP36141" s="104"/>
    </row>
    <row r="36142" spans="21:42" ht="15" customHeight="1" x14ac:dyDescent="0.25">
      <c r="U36142" s="104"/>
      <c r="AB36142" s="104"/>
      <c r="AC36142" s="104"/>
      <c r="AF36142" s="104"/>
      <c r="AG36142" s="104"/>
      <c r="AK36142" s="104"/>
      <c r="AL36142" s="104"/>
      <c r="AO36142" s="104"/>
      <c r="AP36142" s="104"/>
    </row>
    <row r="36143" spans="21:42" ht="15" customHeight="1" x14ac:dyDescent="0.25">
      <c r="U36143" s="104"/>
      <c r="AB36143" s="104"/>
      <c r="AC36143" s="104"/>
      <c r="AF36143" s="104"/>
      <c r="AG36143" s="104"/>
      <c r="AK36143" s="104"/>
      <c r="AL36143" s="104"/>
      <c r="AO36143" s="104"/>
      <c r="AP36143" s="104"/>
    </row>
    <row r="36144" spans="21:42" ht="15" customHeight="1" x14ac:dyDescent="0.25">
      <c r="U36144" s="104"/>
      <c r="AB36144" s="104"/>
      <c r="AC36144" s="104"/>
      <c r="AF36144" s="104"/>
      <c r="AG36144" s="104"/>
      <c r="AK36144" s="104"/>
      <c r="AL36144" s="104"/>
      <c r="AO36144" s="104"/>
      <c r="AP36144" s="104"/>
    </row>
    <row r="36145" spans="21:42" ht="15" customHeight="1" x14ac:dyDescent="0.25">
      <c r="U36145" s="104"/>
      <c r="AB36145" s="104"/>
      <c r="AC36145" s="104"/>
      <c r="AF36145" s="104"/>
      <c r="AG36145" s="104"/>
      <c r="AK36145" s="104"/>
      <c r="AL36145" s="104"/>
      <c r="AO36145" s="104"/>
      <c r="AP36145" s="104"/>
    </row>
    <row r="36146" spans="21:42" ht="15" customHeight="1" x14ac:dyDescent="0.25">
      <c r="U36146" s="104"/>
      <c r="AB36146" s="104"/>
      <c r="AC36146" s="104"/>
      <c r="AF36146" s="104"/>
      <c r="AG36146" s="104"/>
      <c r="AK36146" s="104"/>
      <c r="AL36146" s="104"/>
      <c r="AO36146" s="104"/>
      <c r="AP36146" s="104"/>
    </row>
    <row r="36147" spans="21:42" ht="15" customHeight="1" x14ac:dyDescent="0.25">
      <c r="U36147" s="104"/>
      <c r="AB36147" s="104"/>
      <c r="AC36147" s="104"/>
      <c r="AF36147" s="104"/>
      <c r="AG36147" s="104"/>
      <c r="AK36147" s="104"/>
      <c r="AL36147" s="104"/>
      <c r="AO36147" s="104"/>
      <c r="AP36147" s="104"/>
    </row>
    <row r="36148" spans="21:42" ht="15" customHeight="1" x14ac:dyDescent="0.25">
      <c r="U36148" s="104"/>
      <c r="AB36148" s="104"/>
      <c r="AC36148" s="104"/>
      <c r="AF36148" s="104"/>
      <c r="AG36148" s="104"/>
      <c r="AK36148" s="104"/>
      <c r="AL36148" s="104"/>
      <c r="AO36148" s="104"/>
      <c r="AP36148" s="104"/>
    </row>
    <row r="36149" spans="21:42" ht="15" customHeight="1" x14ac:dyDescent="0.25">
      <c r="U36149" s="104"/>
      <c r="AB36149" s="104"/>
      <c r="AC36149" s="104"/>
      <c r="AF36149" s="104"/>
      <c r="AG36149" s="104"/>
      <c r="AK36149" s="104"/>
      <c r="AL36149" s="104"/>
      <c r="AO36149" s="104"/>
      <c r="AP36149" s="104"/>
    </row>
    <row r="36150" spans="21:42" ht="15" customHeight="1" x14ac:dyDescent="0.25">
      <c r="U36150" s="104"/>
      <c r="AB36150" s="104"/>
      <c r="AC36150" s="104"/>
      <c r="AF36150" s="104"/>
      <c r="AG36150" s="104"/>
      <c r="AK36150" s="104"/>
      <c r="AL36150" s="104"/>
      <c r="AO36150" s="104"/>
      <c r="AP36150" s="104"/>
    </row>
    <row r="36151" spans="21:42" ht="15" customHeight="1" x14ac:dyDescent="0.25">
      <c r="U36151" s="104"/>
      <c r="AB36151" s="104"/>
      <c r="AC36151" s="104"/>
      <c r="AF36151" s="104"/>
      <c r="AG36151" s="104"/>
      <c r="AK36151" s="104"/>
      <c r="AL36151" s="104"/>
      <c r="AO36151" s="104"/>
      <c r="AP36151" s="104"/>
    </row>
    <row r="36152" spans="21:42" ht="15" customHeight="1" x14ac:dyDescent="0.25">
      <c r="U36152" s="104"/>
      <c r="AB36152" s="104"/>
      <c r="AC36152" s="104"/>
      <c r="AF36152" s="104"/>
      <c r="AG36152" s="104"/>
      <c r="AK36152" s="104"/>
      <c r="AL36152" s="104"/>
      <c r="AO36152" s="104"/>
      <c r="AP36152" s="104"/>
    </row>
    <row r="36153" spans="21:42" ht="15" customHeight="1" x14ac:dyDescent="0.25">
      <c r="U36153" s="104"/>
      <c r="AB36153" s="104"/>
      <c r="AC36153" s="104"/>
      <c r="AF36153" s="104"/>
      <c r="AG36153" s="104"/>
      <c r="AK36153" s="104"/>
      <c r="AL36153" s="104"/>
      <c r="AO36153" s="104"/>
      <c r="AP36153" s="104"/>
    </row>
    <row r="36154" spans="21:42" ht="15" customHeight="1" x14ac:dyDescent="0.25">
      <c r="U36154" s="104"/>
      <c r="AB36154" s="104"/>
      <c r="AC36154" s="104"/>
      <c r="AF36154" s="104"/>
      <c r="AG36154" s="104"/>
      <c r="AK36154" s="104"/>
      <c r="AL36154" s="104"/>
      <c r="AO36154" s="104"/>
      <c r="AP36154" s="104"/>
    </row>
    <row r="36155" spans="21:42" ht="15" customHeight="1" x14ac:dyDescent="0.25">
      <c r="U36155" s="104"/>
      <c r="AB36155" s="104"/>
      <c r="AC36155" s="104"/>
      <c r="AF36155" s="104"/>
      <c r="AG36155" s="104"/>
      <c r="AK36155" s="104"/>
      <c r="AL36155" s="104"/>
      <c r="AO36155" s="104"/>
      <c r="AP36155" s="104"/>
    </row>
    <row r="36156" spans="21:42" ht="15" customHeight="1" x14ac:dyDescent="0.25">
      <c r="U36156" s="104"/>
      <c r="AB36156" s="104"/>
      <c r="AC36156" s="104"/>
      <c r="AF36156" s="104"/>
      <c r="AG36156" s="104"/>
      <c r="AK36156" s="104"/>
      <c r="AL36156" s="104"/>
      <c r="AO36156" s="104"/>
      <c r="AP36156" s="104"/>
    </row>
    <row r="36157" spans="21:42" ht="15" customHeight="1" x14ac:dyDescent="0.25">
      <c r="U36157" s="104"/>
      <c r="AB36157" s="104"/>
      <c r="AC36157" s="104"/>
      <c r="AF36157" s="104"/>
      <c r="AG36157" s="104"/>
      <c r="AK36157" s="104"/>
      <c r="AL36157" s="104"/>
      <c r="AO36157" s="104"/>
      <c r="AP36157" s="104"/>
    </row>
    <row r="36158" spans="21:42" ht="15" customHeight="1" x14ac:dyDescent="0.25">
      <c r="U36158" s="104"/>
      <c r="AB36158" s="104"/>
      <c r="AC36158" s="104"/>
      <c r="AF36158" s="104"/>
      <c r="AG36158" s="104"/>
      <c r="AK36158" s="104"/>
      <c r="AL36158" s="104"/>
      <c r="AO36158" s="104"/>
      <c r="AP36158" s="104"/>
    </row>
    <row r="36159" spans="21:42" ht="15" customHeight="1" x14ac:dyDescent="0.25">
      <c r="U36159" s="104"/>
      <c r="AB36159" s="104"/>
      <c r="AC36159" s="104"/>
      <c r="AF36159" s="104"/>
      <c r="AG36159" s="104"/>
      <c r="AK36159" s="104"/>
      <c r="AL36159" s="104"/>
      <c r="AO36159" s="104"/>
      <c r="AP36159" s="104"/>
    </row>
    <row r="36160" spans="21:42" ht="15" customHeight="1" x14ac:dyDescent="0.25">
      <c r="U36160" s="104"/>
      <c r="AB36160" s="104"/>
      <c r="AC36160" s="104"/>
      <c r="AF36160" s="104"/>
      <c r="AG36160" s="104"/>
      <c r="AK36160" s="104"/>
      <c r="AL36160" s="104"/>
      <c r="AO36160" s="104"/>
      <c r="AP36160" s="104"/>
    </row>
    <row r="36161" spans="21:42" ht="15" customHeight="1" x14ac:dyDescent="0.25">
      <c r="U36161" s="104"/>
      <c r="AB36161" s="104"/>
      <c r="AC36161" s="104"/>
      <c r="AF36161" s="104"/>
      <c r="AG36161" s="104"/>
      <c r="AK36161" s="104"/>
      <c r="AL36161" s="104"/>
      <c r="AO36161" s="104"/>
      <c r="AP36161" s="104"/>
    </row>
    <row r="36162" spans="21:42" ht="15" customHeight="1" x14ac:dyDescent="0.25">
      <c r="U36162" s="104"/>
      <c r="AB36162" s="104"/>
      <c r="AC36162" s="104"/>
      <c r="AF36162" s="104"/>
      <c r="AG36162" s="104"/>
      <c r="AK36162" s="104"/>
      <c r="AL36162" s="104"/>
      <c r="AO36162" s="104"/>
      <c r="AP36162" s="104"/>
    </row>
    <row r="36163" spans="21:42" ht="15" customHeight="1" x14ac:dyDescent="0.25">
      <c r="U36163" s="104"/>
      <c r="AB36163" s="104"/>
      <c r="AC36163" s="104"/>
      <c r="AF36163" s="104"/>
      <c r="AG36163" s="104"/>
      <c r="AK36163" s="104"/>
      <c r="AL36163" s="104"/>
      <c r="AO36163" s="104"/>
      <c r="AP36163" s="104"/>
    </row>
    <row r="36164" spans="21:42" ht="15" customHeight="1" x14ac:dyDescent="0.25">
      <c r="U36164" s="104"/>
      <c r="AB36164" s="104"/>
      <c r="AC36164" s="104"/>
      <c r="AF36164" s="104"/>
      <c r="AG36164" s="104"/>
      <c r="AK36164" s="104"/>
      <c r="AL36164" s="104"/>
      <c r="AO36164" s="104"/>
      <c r="AP36164" s="104"/>
    </row>
    <row r="36165" spans="21:42" ht="15" customHeight="1" x14ac:dyDescent="0.25">
      <c r="U36165" s="104"/>
      <c r="AB36165" s="104"/>
      <c r="AC36165" s="104"/>
      <c r="AF36165" s="104"/>
      <c r="AG36165" s="104"/>
      <c r="AK36165" s="104"/>
      <c r="AL36165" s="104"/>
      <c r="AO36165" s="104"/>
      <c r="AP36165" s="104"/>
    </row>
    <row r="36166" spans="21:42" ht="15" customHeight="1" x14ac:dyDescent="0.25">
      <c r="U36166" s="104"/>
      <c r="AB36166" s="104"/>
      <c r="AC36166" s="104"/>
      <c r="AF36166" s="104"/>
      <c r="AG36166" s="104"/>
      <c r="AK36166" s="104"/>
      <c r="AL36166" s="104"/>
      <c r="AO36166" s="104"/>
      <c r="AP36166" s="104"/>
    </row>
    <row r="36167" spans="21:42" ht="15" customHeight="1" x14ac:dyDescent="0.25">
      <c r="U36167" s="104"/>
      <c r="AB36167" s="104"/>
      <c r="AC36167" s="104"/>
      <c r="AF36167" s="104"/>
      <c r="AG36167" s="104"/>
      <c r="AK36167" s="104"/>
      <c r="AL36167" s="104"/>
      <c r="AO36167" s="104"/>
      <c r="AP36167" s="104"/>
    </row>
    <row r="36168" spans="21:42" ht="15" customHeight="1" x14ac:dyDescent="0.25">
      <c r="U36168" s="104"/>
      <c r="AB36168" s="104"/>
      <c r="AC36168" s="104"/>
      <c r="AF36168" s="104"/>
      <c r="AG36168" s="104"/>
      <c r="AK36168" s="104"/>
      <c r="AL36168" s="104"/>
      <c r="AO36168" s="104"/>
      <c r="AP36168" s="104"/>
    </row>
    <row r="36169" spans="21:42" ht="15" customHeight="1" x14ac:dyDescent="0.25">
      <c r="U36169" s="104"/>
      <c r="AB36169" s="104"/>
      <c r="AC36169" s="104"/>
      <c r="AF36169" s="104"/>
      <c r="AG36169" s="104"/>
      <c r="AK36169" s="104"/>
      <c r="AL36169" s="104"/>
      <c r="AO36169" s="104"/>
      <c r="AP36169" s="104"/>
    </row>
    <row r="36170" spans="21:42" ht="15" customHeight="1" x14ac:dyDescent="0.25">
      <c r="U36170" s="104"/>
      <c r="AB36170" s="104"/>
      <c r="AC36170" s="104"/>
      <c r="AF36170" s="104"/>
      <c r="AG36170" s="104"/>
      <c r="AK36170" s="104"/>
      <c r="AL36170" s="104"/>
      <c r="AO36170" s="104"/>
      <c r="AP36170" s="104"/>
    </row>
    <row r="36171" spans="21:42" ht="15" customHeight="1" x14ac:dyDescent="0.25">
      <c r="U36171" s="104"/>
      <c r="AB36171" s="104"/>
      <c r="AC36171" s="104"/>
      <c r="AF36171" s="104"/>
      <c r="AG36171" s="104"/>
      <c r="AK36171" s="104"/>
      <c r="AL36171" s="104"/>
      <c r="AO36171" s="104"/>
      <c r="AP36171" s="104"/>
    </row>
    <row r="36172" spans="21:42" ht="15" customHeight="1" x14ac:dyDescent="0.25">
      <c r="U36172" s="104"/>
      <c r="AB36172" s="104"/>
      <c r="AC36172" s="104"/>
      <c r="AF36172" s="104"/>
      <c r="AG36172" s="104"/>
      <c r="AK36172" s="104"/>
      <c r="AL36172" s="104"/>
      <c r="AO36172" s="104"/>
      <c r="AP36172" s="104"/>
    </row>
    <row r="36173" spans="21:42" ht="15" customHeight="1" x14ac:dyDescent="0.25">
      <c r="U36173" s="104"/>
      <c r="AB36173" s="104"/>
      <c r="AC36173" s="104"/>
      <c r="AF36173" s="104"/>
      <c r="AG36173" s="104"/>
      <c r="AK36173" s="104"/>
      <c r="AL36173" s="104"/>
      <c r="AO36173" s="104"/>
      <c r="AP36173" s="104"/>
    </row>
    <row r="36174" spans="21:42" ht="15" customHeight="1" x14ac:dyDescent="0.25">
      <c r="U36174" s="104"/>
      <c r="AB36174" s="104"/>
      <c r="AC36174" s="104"/>
      <c r="AF36174" s="104"/>
      <c r="AG36174" s="104"/>
      <c r="AK36174" s="104"/>
      <c r="AL36174" s="104"/>
      <c r="AO36174" s="104"/>
      <c r="AP36174" s="104"/>
    </row>
    <row r="36175" spans="21:42" ht="15" customHeight="1" x14ac:dyDescent="0.25">
      <c r="U36175" s="104"/>
      <c r="AB36175" s="104"/>
      <c r="AC36175" s="104"/>
      <c r="AF36175" s="104"/>
      <c r="AG36175" s="104"/>
      <c r="AK36175" s="104"/>
      <c r="AL36175" s="104"/>
      <c r="AO36175" s="104"/>
      <c r="AP36175" s="104"/>
    </row>
    <row r="36176" spans="21:42" ht="15" customHeight="1" x14ac:dyDescent="0.25">
      <c r="U36176" s="104"/>
      <c r="AB36176" s="104"/>
      <c r="AC36176" s="104"/>
      <c r="AF36176" s="104"/>
      <c r="AG36176" s="104"/>
      <c r="AK36176" s="104"/>
      <c r="AL36176" s="104"/>
      <c r="AO36176" s="104"/>
      <c r="AP36176" s="104"/>
    </row>
    <row r="36177" spans="21:42" ht="15" customHeight="1" x14ac:dyDescent="0.25">
      <c r="U36177" s="104"/>
      <c r="AB36177" s="104"/>
      <c r="AC36177" s="104"/>
      <c r="AF36177" s="104"/>
      <c r="AG36177" s="104"/>
      <c r="AK36177" s="104"/>
      <c r="AL36177" s="104"/>
      <c r="AO36177" s="104"/>
      <c r="AP36177" s="104"/>
    </row>
    <row r="36178" spans="21:42" ht="15" customHeight="1" x14ac:dyDescent="0.25">
      <c r="U36178" s="104"/>
      <c r="AB36178" s="104"/>
      <c r="AC36178" s="104"/>
      <c r="AF36178" s="104"/>
      <c r="AG36178" s="104"/>
      <c r="AK36178" s="104"/>
      <c r="AL36178" s="104"/>
      <c r="AO36178" s="104"/>
      <c r="AP36178" s="104"/>
    </row>
    <row r="36179" spans="21:42" ht="15" customHeight="1" x14ac:dyDescent="0.25">
      <c r="U36179" s="104"/>
      <c r="AB36179" s="104"/>
      <c r="AC36179" s="104"/>
      <c r="AF36179" s="104"/>
      <c r="AG36179" s="104"/>
      <c r="AK36179" s="104"/>
      <c r="AL36179" s="104"/>
      <c r="AO36179" s="104"/>
      <c r="AP36179" s="104"/>
    </row>
    <row r="36180" spans="21:42" ht="15" customHeight="1" x14ac:dyDescent="0.25">
      <c r="U36180" s="104"/>
      <c r="AB36180" s="104"/>
      <c r="AC36180" s="104"/>
      <c r="AF36180" s="104"/>
      <c r="AG36180" s="104"/>
      <c r="AK36180" s="104"/>
      <c r="AL36180" s="104"/>
      <c r="AO36180" s="104"/>
      <c r="AP36180" s="104"/>
    </row>
    <row r="36181" spans="21:42" ht="15" customHeight="1" x14ac:dyDescent="0.25">
      <c r="U36181" s="104"/>
      <c r="AB36181" s="104"/>
      <c r="AC36181" s="104"/>
      <c r="AF36181" s="104"/>
      <c r="AG36181" s="104"/>
      <c r="AK36181" s="104"/>
      <c r="AL36181" s="104"/>
      <c r="AO36181" s="104"/>
      <c r="AP36181" s="104"/>
    </row>
    <row r="36182" spans="21:42" ht="15" customHeight="1" x14ac:dyDescent="0.25">
      <c r="U36182" s="104"/>
      <c r="AB36182" s="104"/>
      <c r="AC36182" s="104"/>
      <c r="AF36182" s="104"/>
      <c r="AG36182" s="104"/>
      <c r="AK36182" s="104"/>
      <c r="AL36182" s="104"/>
      <c r="AO36182" s="104"/>
      <c r="AP36182" s="104"/>
    </row>
    <row r="36183" spans="21:42" ht="15" customHeight="1" x14ac:dyDescent="0.25">
      <c r="U36183" s="104"/>
      <c r="AB36183" s="104"/>
      <c r="AC36183" s="104"/>
      <c r="AF36183" s="104"/>
      <c r="AG36183" s="104"/>
      <c r="AK36183" s="104"/>
      <c r="AL36183" s="104"/>
      <c r="AO36183" s="104"/>
      <c r="AP36183" s="104"/>
    </row>
    <row r="36184" spans="21:42" ht="15" customHeight="1" x14ac:dyDescent="0.25">
      <c r="U36184" s="104"/>
      <c r="AB36184" s="104"/>
      <c r="AC36184" s="104"/>
      <c r="AF36184" s="104"/>
      <c r="AG36184" s="104"/>
      <c r="AK36184" s="104"/>
      <c r="AL36184" s="104"/>
      <c r="AO36184" s="104"/>
      <c r="AP36184" s="104"/>
    </row>
    <row r="36185" spans="21:42" ht="15" customHeight="1" x14ac:dyDescent="0.25">
      <c r="U36185" s="104"/>
      <c r="AB36185" s="104"/>
      <c r="AC36185" s="104"/>
      <c r="AF36185" s="104"/>
      <c r="AG36185" s="104"/>
      <c r="AK36185" s="104"/>
      <c r="AL36185" s="104"/>
      <c r="AO36185" s="104"/>
      <c r="AP36185" s="104"/>
    </row>
    <row r="36186" spans="21:42" ht="15" customHeight="1" x14ac:dyDescent="0.25">
      <c r="U36186" s="104"/>
      <c r="AB36186" s="104"/>
      <c r="AC36186" s="104"/>
      <c r="AF36186" s="104"/>
      <c r="AG36186" s="104"/>
      <c r="AK36186" s="104"/>
      <c r="AL36186" s="104"/>
      <c r="AO36186" s="104"/>
      <c r="AP36186" s="104"/>
    </row>
    <row r="36187" spans="21:42" ht="15" customHeight="1" x14ac:dyDescent="0.25">
      <c r="U36187" s="104"/>
      <c r="AB36187" s="104"/>
      <c r="AC36187" s="104"/>
      <c r="AF36187" s="104"/>
      <c r="AG36187" s="104"/>
      <c r="AK36187" s="104"/>
      <c r="AL36187" s="104"/>
      <c r="AO36187" s="104"/>
      <c r="AP36187" s="104"/>
    </row>
    <row r="36188" spans="21:42" ht="15" customHeight="1" x14ac:dyDescent="0.25">
      <c r="U36188" s="104"/>
      <c r="AB36188" s="104"/>
      <c r="AC36188" s="104"/>
      <c r="AF36188" s="104"/>
      <c r="AG36188" s="104"/>
      <c r="AK36188" s="104"/>
      <c r="AL36188" s="104"/>
      <c r="AO36188" s="104"/>
      <c r="AP36188" s="104"/>
    </row>
    <row r="36189" spans="21:42" ht="15" customHeight="1" x14ac:dyDescent="0.25">
      <c r="U36189" s="104"/>
      <c r="AB36189" s="104"/>
      <c r="AC36189" s="104"/>
      <c r="AF36189" s="104"/>
      <c r="AG36189" s="104"/>
      <c r="AK36189" s="104"/>
      <c r="AL36189" s="104"/>
      <c r="AO36189" s="104"/>
      <c r="AP36189" s="104"/>
    </row>
    <row r="36190" spans="21:42" ht="15" customHeight="1" x14ac:dyDescent="0.25">
      <c r="U36190" s="104"/>
      <c r="AB36190" s="104"/>
      <c r="AC36190" s="104"/>
      <c r="AF36190" s="104"/>
      <c r="AG36190" s="104"/>
      <c r="AK36190" s="104"/>
      <c r="AL36190" s="104"/>
      <c r="AO36190" s="104"/>
      <c r="AP36190" s="104"/>
    </row>
    <row r="36191" spans="21:42" ht="15" customHeight="1" x14ac:dyDescent="0.25">
      <c r="U36191" s="104"/>
      <c r="AB36191" s="104"/>
      <c r="AC36191" s="104"/>
      <c r="AF36191" s="104"/>
      <c r="AG36191" s="104"/>
      <c r="AK36191" s="104"/>
      <c r="AL36191" s="104"/>
      <c r="AO36191" s="104"/>
      <c r="AP36191" s="104"/>
    </row>
    <row r="36192" spans="21:42" ht="15" customHeight="1" x14ac:dyDescent="0.25">
      <c r="U36192" s="104"/>
      <c r="AB36192" s="104"/>
      <c r="AC36192" s="104"/>
      <c r="AF36192" s="104"/>
      <c r="AG36192" s="104"/>
      <c r="AK36192" s="104"/>
      <c r="AL36192" s="104"/>
      <c r="AO36192" s="104"/>
      <c r="AP36192" s="104"/>
    </row>
    <row r="36193" spans="21:42" ht="15" customHeight="1" x14ac:dyDescent="0.25">
      <c r="U36193" s="104"/>
      <c r="AB36193" s="104"/>
      <c r="AC36193" s="104"/>
      <c r="AF36193" s="104"/>
      <c r="AG36193" s="104"/>
      <c r="AK36193" s="104"/>
      <c r="AL36193" s="104"/>
      <c r="AO36193" s="104"/>
      <c r="AP36193" s="104"/>
    </row>
    <row r="36194" spans="21:42" ht="15" customHeight="1" x14ac:dyDescent="0.25">
      <c r="U36194" s="104"/>
      <c r="AB36194" s="104"/>
      <c r="AC36194" s="104"/>
      <c r="AF36194" s="104"/>
      <c r="AG36194" s="104"/>
      <c r="AK36194" s="104"/>
      <c r="AL36194" s="104"/>
      <c r="AO36194" s="104"/>
      <c r="AP36194" s="104"/>
    </row>
    <row r="36195" spans="21:42" ht="15" customHeight="1" x14ac:dyDescent="0.25">
      <c r="U36195" s="104"/>
      <c r="AB36195" s="104"/>
      <c r="AC36195" s="104"/>
      <c r="AF36195" s="104"/>
      <c r="AG36195" s="104"/>
      <c r="AK36195" s="104"/>
      <c r="AL36195" s="104"/>
      <c r="AO36195" s="104"/>
      <c r="AP36195" s="104"/>
    </row>
    <row r="36196" spans="21:42" ht="15" customHeight="1" x14ac:dyDescent="0.25">
      <c r="U36196" s="104"/>
      <c r="AB36196" s="104"/>
      <c r="AC36196" s="104"/>
      <c r="AF36196" s="104"/>
      <c r="AG36196" s="104"/>
      <c r="AK36196" s="104"/>
      <c r="AL36196" s="104"/>
      <c r="AO36196" s="104"/>
      <c r="AP36196" s="104"/>
    </row>
    <row r="36197" spans="21:42" ht="15" customHeight="1" x14ac:dyDescent="0.25">
      <c r="U36197" s="104"/>
      <c r="AB36197" s="104"/>
      <c r="AC36197" s="104"/>
      <c r="AF36197" s="104"/>
      <c r="AG36197" s="104"/>
      <c r="AK36197" s="104"/>
      <c r="AL36197" s="104"/>
      <c r="AO36197" s="104"/>
      <c r="AP36197" s="104"/>
    </row>
    <row r="36198" spans="21:42" ht="15" customHeight="1" x14ac:dyDescent="0.25">
      <c r="U36198" s="104"/>
      <c r="AB36198" s="104"/>
      <c r="AC36198" s="104"/>
      <c r="AF36198" s="104"/>
      <c r="AG36198" s="104"/>
      <c r="AK36198" s="104"/>
      <c r="AL36198" s="104"/>
      <c r="AO36198" s="104"/>
      <c r="AP36198" s="104"/>
    </row>
    <row r="36199" spans="21:42" ht="15" customHeight="1" x14ac:dyDescent="0.25">
      <c r="U36199" s="104"/>
      <c r="AB36199" s="104"/>
      <c r="AC36199" s="104"/>
      <c r="AF36199" s="104"/>
      <c r="AG36199" s="104"/>
      <c r="AK36199" s="104"/>
      <c r="AL36199" s="104"/>
      <c r="AO36199" s="104"/>
      <c r="AP36199" s="104"/>
    </row>
    <row r="36200" spans="21:42" ht="15" customHeight="1" x14ac:dyDescent="0.25">
      <c r="U36200" s="104"/>
      <c r="AB36200" s="104"/>
      <c r="AC36200" s="104"/>
      <c r="AF36200" s="104"/>
      <c r="AG36200" s="104"/>
      <c r="AK36200" s="104"/>
      <c r="AL36200" s="104"/>
      <c r="AO36200" s="104"/>
      <c r="AP36200" s="104"/>
    </row>
    <row r="36201" spans="21:42" ht="15" customHeight="1" x14ac:dyDescent="0.25">
      <c r="U36201" s="104"/>
      <c r="AB36201" s="104"/>
      <c r="AC36201" s="104"/>
      <c r="AF36201" s="104"/>
      <c r="AG36201" s="104"/>
      <c r="AK36201" s="104"/>
      <c r="AL36201" s="104"/>
      <c r="AO36201" s="104"/>
      <c r="AP36201" s="104"/>
    </row>
    <row r="36202" spans="21:42" ht="15" customHeight="1" x14ac:dyDescent="0.25">
      <c r="U36202" s="104"/>
      <c r="AB36202" s="104"/>
      <c r="AC36202" s="104"/>
      <c r="AF36202" s="104"/>
      <c r="AG36202" s="104"/>
      <c r="AK36202" s="104"/>
      <c r="AL36202" s="104"/>
      <c r="AO36202" s="104"/>
      <c r="AP36202" s="104"/>
    </row>
    <row r="36203" spans="21:42" ht="15" customHeight="1" x14ac:dyDescent="0.25">
      <c r="U36203" s="104"/>
      <c r="AB36203" s="104"/>
      <c r="AC36203" s="104"/>
      <c r="AF36203" s="104"/>
      <c r="AG36203" s="104"/>
      <c r="AK36203" s="104"/>
      <c r="AL36203" s="104"/>
      <c r="AO36203" s="104"/>
      <c r="AP36203" s="104"/>
    </row>
    <row r="36204" spans="21:42" ht="15" customHeight="1" x14ac:dyDescent="0.25">
      <c r="U36204" s="104"/>
      <c r="AB36204" s="104"/>
      <c r="AC36204" s="104"/>
      <c r="AF36204" s="104"/>
      <c r="AG36204" s="104"/>
      <c r="AK36204" s="104"/>
      <c r="AL36204" s="104"/>
      <c r="AO36204" s="104"/>
      <c r="AP36204" s="104"/>
    </row>
    <row r="36205" spans="21:42" ht="15" customHeight="1" x14ac:dyDescent="0.25">
      <c r="U36205" s="104"/>
      <c r="AB36205" s="104"/>
      <c r="AC36205" s="104"/>
      <c r="AF36205" s="104"/>
      <c r="AG36205" s="104"/>
      <c r="AK36205" s="104"/>
      <c r="AL36205" s="104"/>
      <c r="AO36205" s="104"/>
      <c r="AP36205" s="104"/>
    </row>
    <row r="36206" spans="21:42" ht="15" customHeight="1" x14ac:dyDescent="0.25">
      <c r="U36206" s="104"/>
      <c r="AB36206" s="104"/>
      <c r="AC36206" s="104"/>
      <c r="AF36206" s="104"/>
      <c r="AG36206" s="104"/>
      <c r="AK36206" s="104"/>
      <c r="AL36206" s="104"/>
      <c r="AO36206" s="104"/>
      <c r="AP36206" s="104"/>
    </row>
    <row r="36207" spans="21:42" ht="15" customHeight="1" x14ac:dyDescent="0.25">
      <c r="U36207" s="104"/>
      <c r="AB36207" s="104"/>
      <c r="AC36207" s="104"/>
      <c r="AF36207" s="104"/>
      <c r="AG36207" s="104"/>
      <c r="AK36207" s="104"/>
      <c r="AL36207" s="104"/>
      <c r="AO36207" s="104"/>
      <c r="AP36207" s="104"/>
    </row>
    <row r="36208" spans="21:42" ht="15" customHeight="1" x14ac:dyDescent="0.25">
      <c r="U36208" s="104"/>
      <c r="AB36208" s="104"/>
      <c r="AC36208" s="104"/>
      <c r="AF36208" s="104"/>
      <c r="AG36208" s="104"/>
      <c r="AK36208" s="104"/>
      <c r="AL36208" s="104"/>
      <c r="AO36208" s="104"/>
      <c r="AP36208" s="104"/>
    </row>
    <row r="36209" spans="21:42" ht="15" customHeight="1" x14ac:dyDescent="0.25">
      <c r="U36209" s="104"/>
      <c r="AB36209" s="104"/>
      <c r="AC36209" s="104"/>
      <c r="AF36209" s="104"/>
      <c r="AG36209" s="104"/>
      <c r="AK36209" s="104"/>
      <c r="AL36209" s="104"/>
      <c r="AO36209" s="104"/>
      <c r="AP36209" s="104"/>
    </row>
    <row r="36210" spans="21:42" ht="15" customHeight="1" x14ac:dyDescent="0.25">
      <c r="U36210" s="104"/>
      <c r="AB36210" s="104"/>
      <c r="AC36210" s="104"/>
      <c r="AF36210" s="104"/>
      <c r="AG36210" s="104"/>
      <c r="AK36210" s="104"/>
      <c r="AL36210" s="104"/>
      <c r="AO36210" s="104"/>
      <c r="AP36210" s="104"/>
    </row>
    <row r="36211" spans="21:42" ht="15" customHeight="1" x14ac:dyDescent="0.25">
      <c r="U36211" s="104"/>
      <c r="AB36211" s="104"/>
      <c r="AC36211" s="104"/>
      <c r="AF36211" s="104"/>
      <c r="AG36211" s="104"/>
      <c r="AK36211" s="104"/>
      <c r="AL36211" s="104"/>
      <c r="AO36211" s="104"/>
      <c r="AP36211" s="104"/>
    </row>
    <row r="36212" spans="21:42" ht="15" customHeight="1" x14ac:dyDescent="0.25">
      <c r="U36212" s="104"/>
      <c r="AB36212" s="104"/>
      <c r="AC36212" s="104"/>
      <c r="AF36212" s="104"/>
      <c r="AG36212" s="104"/>
      <c r="AK36212" s="104"/>
      <c r="AL36212" s="104"/>
      <c r="AO36212" s="104"/>
      <c r="AP36212" s="104"/>
    </row>
    <row r="36213" spans="21:42" ht="15" customHeight="1" x14ac:dyDescent="0.25">
      <c r="U36213" s="104"/>
      <c r="AB36213" s="104"/>
      <c r="AC36213" s="104"/>
      <c r="AF36213" s="104"/>
      <c r="AG36213" s="104"/>
      <c r="AK36213" s="104"/>
      <c r="AL36213" s="104"/>
      <c r="AO36213" s="104"/>
      <c r="AP36213" s="104"/>
    </row>
    <row r="36214" spans="21:42" ht="15" customHeight="1" x14ac:dyDescent="0.25">
      <c r="U36214" s="104"/>
      <c r="AB36214" s="104"/>
      <c r="AC36214" s="104"/>
      <c r="AF36214" s="104"/>
      <c r="AG36214" s="104"/>
      <c r="AK36214" s="104"/>
      <c r="AL36214" s="104"/>
      <c r="AO36214" s="104"/>
      <c r="AP36214" s="104"/>
    </row>
    <row r="36215" spans="21:42" ht="15" customHeight="1" x14ac:dyDescent="0.25">
      <c r="U36215" s="104"/>
      <c r="AB36215" s="104"/>
      <c r="AC36215" s="104"/>
      <c r="AF36215" s="104"/>
      <c r="AG36215" s="104"/>
      <c r="AK36215" s="104"/>
      <c r="AL36215" s="104"/>
      <c r="AO36215" s="104"/>
      <c r="AP36215" s="104"/>
    </row>
    <row r="36216" spans="21:42" ht="15" customHeight="1" x14ac:dyDescent="0.25">
      <c r="U36216" s="104"/>
      <c r="AB36216" s="104"/>
      <c r="AC36216" s="104"/>
      <c r="AF36216" s="104"/>
      <c r="AG36216" s="104"/>
      <c r="AK36216" s="104"/>
      <c r="AL36216" s="104"/>
      <c r="AO36216" s="104"/>
      <c r="AP36216" s="104"/>
    </row>
    <row r="36217" spans="21:42" ht="15" customHeight="1" x14ac:dyDescent="0.25">
      <c r="U36217" s="104"/>
      <c r="AB36217" s="104"/>
      <c r="AC36217" s="104"/>
      <c r="AF36217" s="104"/>
      <c r="AG36217" s="104"/>
      <c r="AK36217" s="104"/>
      <c r="AL36217" s="104"/>
      <c r="AO36217" s="104"/>
      <c r="AP36217" s="104"/>
    </row>
    <row r="36218" spans="21:42" ht="15" customHeight="1" x14ac:dyDescent="0.25">
      <c r="U36218" s="104"/>
      <c r="AB36218" s="104"/>
      <c r="AC36218" s="104"/>
      <c r="AF36218" s="104"/>
      <c r="AG36218" s="104"/>
      <c r="AK36218" s="104"/>
      <c r="AL36218" s="104"/>
      <c r="AO36218" s="104"/>
      <c r="AP36218" s="104"/>
    </row>
    <row r="36219" spans="21:42" ht="15" customHeight="1" x14ac:dyDescent="0.25">
      <c r="U36219" s="104"/>
      <c r="AB36219" s="104"/>
      <c r="AC36219" s="104"/>
      <c r="AF36219" s="104"/>
      <c r="AG36219" s="104"/>
      <c r="AK36219" s="104"/>
      <c r="AL36219" s="104"/>
      <c r="AO36219" s="104"/>
      <c r="AP36219" s="104"/>
    </row>
    <row r="36220" spans="21:42" ht="15" customHeight="1" x14ac:dyDescent="0.25">
      <c r="U36220" s="104"/>
      <c r="AB36220" s="104"/>
      <c r="AC36220" s="104"/>
      <c r="AF36220" s="104"/>
      <c r="AG36220" s="104"/>
      <c r="AK36220" s="104"/>
      <c r="AL36220" s="104"/>
      <c r="AO36220" s="104"/>
      <c r="AP36220" s="104"/>
    </row>
    <row r="36221" spans="21:42" ht="15" customHeight="1" x14ac:dyDescent="0.25">
      <c r="U36221" s="104"/>
      <c r="AB36221" s="104"/>
      <c r="AC36221" s="104"/>
      <c r="AF36221" s="104"/>
      <c r="AG36221" s="104"/>
      <c r="AK36221" s="104"/>
      <c r="AL36221" s="104"/>
      <c r="AO36221" s="104"/>
      <c r="AP36221" s="104"/>
    </row>
    <row r="36222" spans="21:42" ht="15" customHeight="1" x14ac:dyDescent="0.25">
      <c r="U36222" s="104"/>
      <c r="AB36222" s="104"/>
      <c r="AC36222" s="104"/>
      <c r="AF36222" s="104"/>
      <c r="AG36222" s="104"/>
      <c r="AK36222" s="104"/>
      <c r="AL36222" s="104"/>
      <c r="AO36222" s="104"/>
      <c r="AP36222" s="104"/>
    </row>
    <row r="36223" spans="21:42" ht="15" customHeight="1" x14ac:dyDescent="0.25">
      <c r="U36223" s="104"/>
      <c r="AB36223" s="104"/>
      <c r="AC36223" s="104"/>
      <c r="AF36223" s="104"/>
      <c r="AG36223" s="104"/>
      <c r="AK36223" s="104"/>
      <c r="AL36223" s="104"/>
      <c r="AO36223" s="104"/>
      <c r="AP36223" s="104"/>
    </row>
    <row r="36224" spans="21:42" ht="15" customHeight="1" x14ac:dyDescent="0.25">
      <c r="U36224" s="104"/>
      <c r="AB36224" s="104"/>
      <c r="AC36224" s="104"/>
      <c r="AF36224" s="104"/>
      <c r="AG36224" s="104"/>
      <c r="AK36224" s="104"/>
      <c r="AL36224" s="104"/>
      <c r="AO36224" s="104"/>
      <c r="AP36224" s="104"/>
    </row>
    <row r="36225" spans="21:42" ht="15" customHeight="1" x14ac:dyDescent="0.25">
      <c r="U36225" s="104"/>
      <c r="AB36225" s="104"/>
      <c r="AC36225" s="104"/>
      <c r="AF36225" s="104"/>
      <c r="AG36225" s="104"/>
      <c r="AK36225" s="104"/>
      <c r="AL36225" s="104"/>
      <c r="AO36225" s="104"/>
      <c r="AP36225" s="104"/>
    </row>
    <row r="36226" spans="21:42" ht="15" customHeight="1" x14ac:dyDescent="0.25">
      <c r="U36226" s="104"/>
      <c r="AB36226" s="104"/>
      <c r="AC36226" s="104"/>
      <c r="AF36226" s="104"/>
      <c r="AG36226" s="104"/>
      <c r="AK36226" s="104"/>
      <c r="AL36226" s="104"/>
      <c r="AO36226" s="104"/>
      <c r="AP36226" s="104"/>
    </row>
    <row r="36227" spans="21:42" ht="15" customHeight="1" x14ac:dyDescent="0.25">
      <c r="U36227" s="104"/>
      <c r="AB36227" s="104"/>
      <c r="AC36227" s="104"/>
      <c r="AF36227" s="104"/>
      <c r="AG36227" s="104"/>
      <c r="AK36227" s="104"/>
      <c r="AL36227" s="104"/>
      <c r="AO36227" s="104"/>
      <c r="AP36227" s="104"/>
    </row>
    <row r="36228" spans="21:42" ht="15" customHeight="1" x14ac:dyDescent="0.25">
      <c r="U36228" s="104"/>
      <c r="AB36228" s="104"/>
      <c r="AC36228" s="104"/>
      <c r="AF36228" s="104"/>
      <c r="AG36228" s="104"/>
      <c r="AK36228" s="104"/>
      <c r="AL36228" s="104"/>
      <c r="AO36228" s="104"/>
      <c r="AP36228" s="104"/>
    </row>
    <row r="36229" spans="21:42" ht="15" customHeight="1" x14ac:dyDescent="0.25">
      <c r="U36229" s="104"/>
      <c r="AB36229" s="104"/>
      <c r="AC36229" s="104"/>
      <c r="AF36229" s="104"/>
      <c r="AG36229" s="104"/>
      <c r="AK36229" s="104"/>
      <c r="AL36229" s="104"/>
      <c r="AO36229" s="104"/>
      <c r="AP36229" s="104"/>
    </row>
    <row r="36230" spans="21:42" ht="15" customHeight="1" x14ac:dyDescent="0.25">
      <c r="U36230" s="104"/>
      <c r="AB36230" s="104"/>
      <c r="AC36230" s="104"/>
      <c r="AF36230" s="104"/>
      <c r="AG36230" s="104"/>
      <c r="AK36230" s="104"/>
      <c r="AL36230" s="104"/>
      <c r="AO36230" s="104"/>
      <c r="AP36230" s="104"/>
    </row>
    <row r="36231" spans="21:42" ht="15" customHeight="1" x14ac:dyDescent="0.25">
      <c r="U36231" s="104"/>
      <c r="AB36231" s="104"/>
      <c r="AC36231" s="104"/>
      <c r="AF36231" s="104"/>
      <c r="AG36231" s="104"/>
      <c r="AK36231" s="104"/>
      <c r="AL36231" s="104"/>
      <c r="AO36231" s="104"/>
      <c r="AP36231" s="104"/>
    </row>
    <row r="36232" spans="21:42" ht="15" customHeight="1" x14ac:dyDescent="0.25">
      <c r="U36232" s="104"/>
      <c r="AB36232" s="104"/>
      <c r="AC36232" s="104"/>
      <c r="AF36232" s="104"/>
      <c r="AG36232" s="104"/>
      <c r="AK36232" s="104"/>
      <c r="AL36232" s="104"/>
      <c r="AO36232" s="104"/>
      <c r="AP36232" s="104"/>
    </row>
    <row r="36233" spans="21:42" ht="15" customHeight="1" x14ac:dyDescent="0.25">
      <c r="U36233" s="104"/>
      <c r="AB36233" s="104"/>
      <c r="AC36233" s="104"/>
      <c r="AF36233" s="104"/>
      <c r="AG36233" s="104"/>
      <c r="AK36233" s="104"/>
      <c r="AL36233" s="104"/>
      <c r="AO36233" s="104"/>
      <c r="AP36233" s="104"/>
    </row>
    <row r="36234" spans="21:42" ht="15" customHeight="1" x14ac:dyDescent="0.25">
      <c r="U36234" s="104"/>
      <c r="AB36234" s="104"/>
      <c r="AC36234" s="104"/>
      <c r="AF36234" s="104"/>
      <c r="AG36234" s="104"/>
      <c r="AK36234" s="104"/>
      <c r="AL36234" s="104"/>
      <c r="AO36234" s="104"/>
      <c r="AP36234" s="104"/>
    </row>
    <row r="36235" spans="21:42" ht="15" customHeight="1" x14ac:dyDescent="0.25">
      <c r="U36235" s="104"/>
      <c r="AB36235" s="104"/>
      <c r="AC36235" s="104"/>
      <c r="AF36235" s="104"/>
      <c r="AG36235" s="104"/>
      <c r="AK36235" s="104"/>
      <c r="AL36235" s="104"/>
      <c r="AO36235" s="104"/>
      <c r="AP36235" s="104"/>
    </row>
    <row r="36236" spans="21:42" ht="15" customHeight="1" x14ac:dyDescent="0.25">
      <c r="U36236" s="104"/>
      <c r="AB36236" s="104"/>
      <c r="AC36236" s="104"/>
      <c r="AF36236" s="104"/>
      <c r="AG36236" s="104"/>
      <c r="AK36236" s="104"/>
      <c r="AL36236" s="104"/>
      <c r="AO36236" s="104"/>
      <c r="AP36236" s="104"/>
    </row>
    <row r="36237" spans="21:42" ht="15" customHeight="1" x14ac:dyDescent="0.25">
      <c r="U36237" s="104"/>
      <c r="AB36237" s="104"/>
      <c r="AC36237" s="104"/>
      <c r="AF36237" s="104"/>
      <c r="AG36237" s="104"/>
      <c r="AK36237" s="104"/>
      <c r="AL36237" s="104"/>
      <c r="AO36237" s="104"/>
      <c r="AP36237" s="104"/>
    </row>
    <row r="36238" spans="21:42" ht="15" customHeight="1" x14ac:dyDescent="0.25">
      <c r="U36238" s="104"/>
      <c r="AB36238" s="104"/>
      <c r="AC36238" s="104"/>
      <c r="AF36238" s="104"/>
      <c r="AG36238" s="104"/>
      <c r="AK36238" s="104"/>
      <c r="AL36238" s="104"/>
      <c r="AO36238" s="104"/>
      <c r="AP36238" s="104"/>
    </row>
    <row r="36239" spans="21:42" ht="15" customHeight="1" x14ac:dyDescent="0.25">
      <c r="U36239" s="104"/>
      <c r="AB36239" s="104"/>
      <c r="AC36239" s="104"/>
      <c r="AF36239" s="104"/>
      <c r="AG36239" s="104"/>
      <c r="AK36239" s="104"/>
      <c r="AL36239" s="104"/>
      <c r="AO36239" s="104"/>
      <c r="AP36239" s="104"/>
    </row>
    <row r="36240" spans="21:42" ht="15" customHeight="1" x14ac:dyDescent="0.25">
      <c r="U36240" s="104"/>
      <c r="AB36240" s="104"/>
      <c r="AC36240" s="104"/>
      <c r="AF36240" s="104"/>
      <c r="AG36240" s="104"/>
      <c r="AK36240" s="104"/>
      <c r="AL36240" s="104"/>
      <c r="AO36240" s="104"/>
      <c r="AP36240" s="104"/>
    </row>
    <row r="36241" spans="21:42" ht="15" customHeight="1" x14ac:dyDescent="0.25">
      <c r="U36241" s="104"/>
      <c r="AB36241" s="104"/>
      <c r="AC36241" s="104"/>
      <c r="AF36241" s="104"/>
      <c r="AG36241" s="104"/>
      <c r="AK36241" s="104"/>
      <c r="AL36241" s="104"/>
      <c r="AO36241" s="104"/>
      <c r="AP36241" s="104"/>
    </row>
    <row r="36242" spans="21:42" ht="15" customHeight="1" x14ac:dyDescent="0.25">
      <c r="U36242" s="104"/>
      <c r="AB36242" s="104"/>
      <c r="AC36242" s="104"/>
      <c r="AF36242" s="104"/>
      <c r="AG36242" s="104"/>
      <c r="AK36242" s="104"/>
      <c r="AL36242" s="104"/>
      <c r="AO36242" s="104"/>
      <c r="AP36242" s="104"/>
    </row>
    <row r="36243" spans="21:42" ht="15" customHeight="1" x14ac:dyDescent="0.25">
      <c r="U36243" s="104"/>
      <c r="AB36243" s="104"/>
      <c r="AC36243" s="104"/>
      <c r="AF36243" s="104"/>
      <c r="AG36243" s="104"/>
      <c r="AK36243" s="104"/>
      <c r="AL36243" s="104"/>
      <c r="AO36243" s="104"/>
      <c r="AP36243" s="104"/>
    </row>
    <row r="36244" spans="21:42" ht="15" customHeight="1" x14ac:dyDescent="0.25">
      <c r="U36244" s="104"/>
      <c r="AB36244" s="104"/>
      <c r="AC36244" s="104"/>
      <c r="AF36244" s="104"/>
      <c r="AG36244" s="104"/>
      <c r="AK36244" s="104"/>
      <c r="AL36244" s="104"/>
      <c r="AO36244" s="104"/>
      <c r="AP36244" s="104"/>
    </row>
    <row r="36245" spans="21:42" ht="15" customHeight="1" x14ac:dyDescent="0.25">
      <c r="U36245" s="104"/>
      <c r="AB36245" s="104"/>
      <c r="AC36245" s="104"/>
      <c r="AF36245" s="104"/>
      <c r="AG36245" s="104"/>
      <c r="AK36245" s="104"/>
      <c r="AL36245" s="104"/>
      <c r="AO36245" s="104"/>
      <c r="AP36245" s="104"/>
    </row>
    <row r="36246" spans="21:42" ht="15" customHeight="1" x14ac:dyDescent="0.25">
      <c r="U36246" s="104"/>
      <c r="AB36246" s="104"/>
      <c r="AC36246" s="104"/>
      <c r="AF36246" s="104"/>
      <c r="AG36246" s="104"/>
      <c r="AK36246" s="104"/>
      <c r="AL36246" s="104"/>
      <c r="AO36246" s="104"/>
      <c r="AP36246" s="104"/>
    </row>
    <row r="36247" spans="21:42" ht="15" customHeight="1" x14ac:dyDescent="0.25">
      <c r="U36247" s="104"/>
      <c r="AB36247" s="104"/>
      <c r="AC36247" s="104"/>
      <c r="AF36247" s="104"/>
      <c r="AG36247" s="104"/>
      <c r="AK36247" s="104"/>
      <c r="AL36247" s="104"/>
      <c r="AO36247" s="104"/>
      <c r="AP36247" s="104"/>
    </row>
    <row r="36248" spans="21:42" ht="15" customHeight="1" x14ac:dyDescent="0.25">
      <c r="U36248" s="104"/>
      <c r="AB36248" s="104"/>
      <c r="AC36248" s="104"/>
      <c r="AF36248" s="104"/>
      <c r="AG36248" s="104"/>
      <c r="AK36248" s="104"/>
      <c r="AL36248" s="104"/>
      <c r="AO36248" s="104"/>
      <c r="AP36248" s="104"/>
    </row>
    <row r="36249" spans="21:42" ht="15" customHeight="1" x14ac:dyDescent="0.25">
      <c r="U36249" s="104"/>
      <c r="AB36249" s="104"/>
      <c r="AC36249" s="104"/>
      <c r="AF36249" s="104"/>
      <c r="AG36249" s="104"/>
      <c r="AK36249" s="104"/>
      <c r="AL36249" s="104"/>
      <c r="AO36249" s="104"/>
      <c r="AP36249" s="104"/>
    </row>
    <row r="36250" spans="21:42" ht="15" customHeight="1" x14ac:dyDescent="0.25">
      <c r="U36250" s="104"/>
      <c r="AB36250" s="104"/>
      <c r="AC36250" s="104"/>
      <c r="AF36250" s="104"/>
      <c r="AG36250" s="104"/>
      <c r="AK36250" s="104"/>
      <c r="AL36250" s="104"/>
      <c r="AO36250" s="104"/>
      <c r="AP36250" s="104"/>
    </row>
    <row r="36251" spans="21:42" ht="15" customHeight="1" x14ac:dyDescent="0.25">
      <c r="U36251" s="104"/>
      <c r="AB36251" s="104"/>
      <c r="AC36251" s="104"/>
      <c r="AF36251" s="104"/>
      <c r="AG36251" s="104"/>
      <c r="AK36251" s="104"/>
      <c r="AL36251" s="104"/>
      <c r="AO36251" s="104"/>
      <c r="AP36251" s="104"/>
    </row>
    <row r="36252" spans="21:42" ht="15" customHeight="1" x14ac:dyDescent="0.25">
      <c r="U36252" s="104"/>
      <c r="AB36252" s="104"/>
      <c r="AC36252" s="104"/>
      <c r="AF36252" s="104"/>
      <c r="AG36252" s="104"/>
      <c r="AK36252" s="104"/>
      <c r="AL36252" s="104"/>
      <c r="AO36252" s="104"/>
      <c r="AP36252" s="104"/>
    </row>
    <row r="36253" spans="21:42" ht="15" customHeight="1" x14ac:dyDescent="0.25">
      <c r="U36253" s="104"/>
      <c r="AB36253" s="104"/>
      <c r="AC36253" s="104"/>
      <c r="AF36253" s="104"/>
      <c r="AG36253" s="104"/>
      <c r="AK36253" s="104"/>
      <c r="AL36253" s="104"/>
      <c r="AO36253" s="104"/>
      <c r="AP36253" s="104"/>
    </row>
    <row r="36254" spans="21:42" ht="15" customHeight="1" x14ac:dyDescent="0.25">
      <c r="U36254" s="104"/>
      <c r="AB36254" s="104"/>
      <c r="AC36254" s="104"/>
      <c r="AF36254" s="104"/>
      <c r="AG36254" s="104"/>
      <c r="AK36254" s="104"/>
      <c r="AL36254" s="104"/>
      <c r="AO36254" s="104"/>
      <c r="AP36254" s="104"/>
    </row>
    <row r="36255" spans="21:42" ht="15" customHeight="1" x14ac:dyDescent="0.25">
      <c r="U36255" s="104"/>
      <c r="AB36255" s="104"/>
      <c r="AC36255" s="104"/>
      <c r="AF36255" s="104"/>
      <c r="AG36255" s="104"/>
      <c r="AK36255" s="104"/>
      <c r="AL36255" s="104"/>
      <c r="AO36255" s="104"/>
      <c r="AP36255" s="104"/>
    </row>
    <row r="36256" spans="21:42" ht="15" customHeight="1" x14ac:dyDescent="0.25">
      <c r="U36256" s="104"/>
      <c r="AB36256" s="104"/>
      <c r="AC36256" s="104"/>
      <c r="AF36256" s="104"/>
      <c r="AG36256" s="104"/>
      <c r="AK36256" s="104"/>
      <c r="AL36256" s="104"/>
      <c r="AO36256" s="104"/>
      <c r="AP36256" s="104"/>
    </row>
    <row r="36257" spans="21:42" ht="15" customHeight="1" x14ac:dyDescent="0.25">
      <c r="U36257" s="104"/>
      <c r="AB36257" s="104"/>
      <c r="AC36257" s="104"/>
      <c r="AF36257" s="104"/>
      <c r="AG36257" s="104"/>
      <c r="AK36257" s="104"/>
      <c r="AL36257" s="104"/>
      <c r="AO36257" s="104"/>
      <c r="AP36257" s="104"/>
    </row>
    <row r="36258" spans="21:42" ht="15" customHeight="1" x14ac:dyDescent="0.25">
      <c r="U36258" s="104"/>
      <c r="AB36258" s="104"/>
      <c r="AC36258" s="104"/>
      <c r="AF36258" s="104"/>
      <c r="AG36258" s="104"/>
      <c r="AK36258" s="104"/>
      <c r="AL36258" s="104"/>
      <c r="AO36258" s="104"/>
      <c r="AP36258" s="104"/>
    </row>
    <row r="36259" spans="21:42" ht="15" customHeight="1" x14ac:dyDescent="0.25">
      <c r="U36259" s="104"/>
      <c r="AB36259" s="104"/>
      <c r="AC36259" s="104"/>
      <c r="AF36259" s="104"/>
      <c r="AG36259" s="104"/>
      <c r="AK36259" s="104"/>
      <c r="AL36259" s="104"/>
      <c r="AO36259" s="104"/>
      <c r="AP36259" s="104"/>
    </row>
    <row r="36260" spans="21:42" ht="15" customHeight="1" x14ac:dyDescent="0.25">
      <c r="U36260" s="104"/>
      <c r="AB36260" s="104"/>
      <c r="AC36260" s="104"/>
      <c r="AF36260" s="104"/>
      <c r="AG36260" s="104"/>
      <c r="AK36260" s="104"/>
      <c r="AL36260" s="104"/>
      <c r="AO36260" s="104"/>
      <c r="AP36260" s="104"/>
    </row>
    <row r="36261" spans="21:42" ht="15" customHeight="1" x14ac:dyDescent="0.25">
      <c r="U36261" s="104"/>
      <c r="AB36261" s="104"/>
      <c r="AC36261" s="104"/>
      <c r="AF36261" s="104"/>
      <c r="AG36261" s="104"/>
      <c r="AK36261" s="104"/>
      <c r="AL36261" s="104"/>
      <c r="AO36261" s="104"/>
      <c r="AP36261" s="104"/>
    </row>
    <row r="36262" spans="21:42" ht="15" customHeight="1" x14ac:dyDescent="0.25">
      <c r="U36262" s="104"/>
      <c r="AB36262" s="104"/>
      <c r="AC36262" s="104"/>
      <c r="AF36262" s="104"/>
      <c r="AG36262" s="104"/>
      <c r="AK36262" s="104"/>
      <c r="AL36262" s="104"/>
      <c r="AO36262" s="104"/>
      <c r="AP36262" s="104"/>
    </row>
    <row r="36263" spans="21:42" ht="15" customHeight="1" x14ac:dyDescent="0.25">
      <c r="U36263" s="104"/>
      <c r="AB36263" s="104"/>
      <c r="AC36263" s="104"/>
      <c r="AF36263" s="104"/>
      <c r="AG36263" s="104"/>
      <c r="AK36263" s="104"/>
      <c r="AL36263" s="104"/>
      <c r="AO36263" s="104"/>
      <c r="AP36263" s="104"/>
    </row>
    <row r="36264" spans="21:42" ht="15" customHeight="1" x14ac:dyDescent="0.25">
      <c r="U36264" s="104"/>
      <c r="AB36264" s="104"/>
      <c r="AC36264" s="104"/>
      <c r="AF36264" s="104"/>
      <c r="AG36264" s="104"/>
      <c r="AK36264" s="104"/>
      <c r="AL36264" s="104"/>
      <c r="AO36264" s="104"/>
      <c r="AP36264" s="104"/>
    </row>
    <row r="36265" spans="21:42" ht="15" customHeight="1" x14ac:dyDescent="0.25">
      <c r="U36265" s="104"/>
      <c r="AB36265" s="104"/>
      <c r="AC36265" s="104"/>
      <c r="AF36265" s="104"/>
      <c r="AG36265" s="104"/>
      <c r="AK36265" s="104"/>
      <c r="AL36265" s="104"/>
      <c r="AO36265" s="104"/>
      <c r="AP36265" s="104"/>
    </row>
    <row r="36266" spans="21:42" ht="15" customHeight="1" x14ac:dyDescent="0.25">
      <c r="U36266" s="104"/>
      <c r="AB36266" s="104"/>
      <c r="AC36266" s="104"/>
      <c r="AF36266" s="104"/>
      <c r="AG36266" s="104"/>
      <c r="AK36266" s="104"/>
      <c r="AL36266" s="104"/>
      <c r="AO36266" s="104"/>
      <c r="AP36266" s="104"/>
    </row>
    <row r="36267" spans="21:42" ht="15" customHeight="1" x14ac:dyDescent="0.25">
      <c r="U36267" s="104"/>
      <c r="AB36267" s="104"/>
      <c r="AC36267" s="104"/>
      <c r="AF36267" s="104"/>
      <c r="AG36267" s="104"/>
      <c r="AK36267" s="104"/>
      <c r="AL36267" s="104"/>
      <c r="AO36267" s="104"/>
      <c r="AP36267" s="104"/>
    </row>
    <row r="36268" spans="21:42" ht="15" customHeight="1" x14ac:dyDescent="0.25">
      <c r="U36268" s="104"/>
      <c r="AB36268" s="104"/>
      <c r="AC36268" s="104"/>
      <c r="AF36268" s="104"/>
      <c r="AG36268" s="104"/>
      <c r="AK36268" s="104"/>
      <c r="AL36268" s="104"/>
      <c r="AO36268" s="104"/>
      <c r="AP36268" s="104"/>
    </row>
    <row r="36269" spans="21:42" ht="15" customHeight="1" x14ac:dyDescent="0.25">
      <c r="U36269" s="104"/>
      <c r="AB36269" s="104"/>
      <c r="AC36269" s="104"/>
      <c r="AF36269" s="104"/>
      <c r="AG36269" s="104"/>
      <c r="AK36269" s="104"/>
      <c r="AL36269" s="104"/>
      <c r="AO36269" s="104"/>
      <c r="AP36269" s="104"/>
    </row>
    <row r="36270" spans="21:42" ht="15" customHeight="1" x14ac:dyDescent="0.25">
      <c r="U36270" s="104"/>
      <c r="AB36270" s="104"/>
      <c r="AC36270" s="104"/>
      <c r="AF36270" s="104"/>
      <c r="AG36270" s="104"/>
      <c r="AK36270" s="104"/>
      <c r="AL36270" s="104"/>
      <c r="AO36270" s="104"/>
      <c r="AP36270" s="104"/>
    </row>
    <row r="36271" spans="21:42" ht="15" customHeight="1" x14ac:dyDescent="0.25">
      <c r="U36271" s="104"/>
      <c r="AB36271" s="104"/>
      <c r="AC36271" s="104"/>
      <c r="AF36271" s="104"/>
      <c r="AG36271" s="104"/>
      <c r="AK36271" s="104"/>
      <c r="AL36271" s="104"/>
      <c r="AO36271" s="104"/>
      <c r="AP36271" s="104"/>
    </row>
    <row r="36272" spans="21:42" ht="15" customHeight="1" x14ac:dyDescent="0.25">
      <c r="U36272" s="104"/>
      <c r="AB36272" s="104"/>
      <c r="AC36272" s="104"/>
      <c r="AF36272" s="104"/>
      <c r="AG36272" s="104"/>
      <c r="AK36272" s="104"/>
      <c r="AL36272" s="104"/>
      <c r="AO36272" s="104"/>
      <c r="AP36272" s="104"/>
    </row>
    <row r="36273" spans="21:42" ht="15" customHeight="1" x14ac:dyDescent="0.25">
      <c r="U36273" s="104"/>
      <c r="AB36273" s="104"/>
      <c r="AC36273" s="104"/>
      <c r="AF36273" s="104"/>
      <c r="AG36273" s="104"/>
      <c r="AK36273" s="104"/>
      <c r="AL36273" s="104"/>
      <c r="AO36273" s="104"/>
      <c r="AP36273" s="104"/>
    </row>
    <row r="36274" spans="21:42" ht="15" customHeight="1" x14ac:dyDescent="0.25">
      <c r="U36274" s="104"/>
      <c r="AB36274" s="104"/>
      <c r="AC36274" s="104"/>
      <c r="AF36274" s="104"/>
      <c r="AG36274" s="104"/>
      <c r="AK36274" s="104"/>
      <c r="AL36274" s="104"/>
      <c r="AO36274" s="104"/>
      <c r="AP36274" s="104"/>
    </row>
    <row r="36275" spans="21:42" ht="15" customHeight="1" x14ac:dyDescent="0.25">
      <c r="U36275" s="104"/>
      <c r="AB36275" s="104"/>
      <c r="AC36275" s="104"/>
      <c r="AF36275" s="104"/>
      <c r="AG36275" s="104"/>
      <c r="AK36275" s="104"/>
      <c r="AL36275" s="104"/>
      <c r="AO36275" s="104"/>
      <c r="AP36275" s="104"/>
    </row>
    <row r="36276" spans="21:42" ht="15" customHeight="1" x14ac:dyDescent="0.25">
      <c r="U36276" s="104"/>
      <c r="AB36276" s="104"/>
      <c r="AC36276" s="104"/>
      <c r="AF36276" s="104"/>
      <c r="AG36276" s="104"/>
      <c r="AK36276" s="104"/>
      <c r="AL36276" s="104"/>
      <c r="AO36276" s="104"/>
      <c r="AP36276" s="104"/>
    </row>
    <row r="36277" spans="21:42" ht="15" customHeight="1" x14ac:dyDescent="0.25">
      <c r="U36277" s="104"/>
      <c r="AB36277" s="104"/>
      <c r="AC36277" s="104"/>
      <c r="AF36277" s="104"/>
      <c r="AG36277" s="104"/>
      <c r="AK36277" s="104"/>
      <c r="AL36277" s="104"/>
      <c r="AO36277" s="104"/>
      <c r="AP36277" s="104"/>
    </row>
    <row r="36278" spans="21:42" ht="15" customHeight="1" x14ac:dyDescent="0.25">
      <c r="U36278" s="104"/>
      <c r="AB36278" s="104"/>
      <c r="AC36278" s="104"/>
      <c r="AF36278" s="104"/>
      <c r="AG36278" s="104"/>
      <c r="AK36278" s="104"/>
      <c r="AL36278" s="104"/>
      <c r="AO36278" s="104"/>
      <c r="AP36278" s="104"/>
    </row>
    <row r="36279" spans="21:42" ht="15" customHeight="1" x14ac:dyDescent="0.25">
      <c r="U36279" s="104"/>
      <c r="AB36279" s="104"/>
      <c r="AC36279" s="104"/>
      <c r="AF36279" s="104"/>
      <c r="AG36279" s="104"/>
      <c r="AK36279" s="104"/>
      <c r="AL36279" s="104"/>
      <c r="AO36279" s="104"/>
      <c r="AP36279" s="104"/>
    </row>
    <row r="36280" spans="21:42" ht="15" customHeight="1" x14ac:dyDescent="0.25">
      <c r="U36280" s="104"/>
      <c r="AB36280" s="104"/>
      <c r="AC36280" s="104"/>
      <c r="AF36280" s="104"/>
      <c r="AG36280" s="104"/>
      <c r="AK36280" s="104"/>
      <c r="AL36280" s="104"/>
      <c r="AO36280" s="104"/>
      <c r="AP36280" s="104"/>
    </row>
    <row r="36281" spans="21:42" ht="15" customHeight="1" x14ac:dyDescent="0.25">
      <c r="U36281" s="104"/>
      <c r="AB36281" s="104"/>
      <c r="AC36281" s="104"/>
      <c r="AF36281" s="104"/>
      <c r="AG36281" s="104"/>
      <c r="AK36281" s="104"/>
      <c r="AL36281" s="104"/>
      <c r="AO36281" s="104"/>
      <c r="AP36281" s="104"/>
    </row>
    <row r="36282" spans="21:42" ht="15" customHeight="1" x14ac:dyDescent="0.25">
      <c r="U36282" s="104"/>
      <c r="AB36282" s="104"/>
      <c r="AC36282" s="104"/>
      <c r="AF36282" s="104"/>
      <c r="AG36282" s="104"/>
      <c r="AK36282" s="104"/>
      <c r="AL36282" s="104"/>
      <c r="AO36282" s="104"/>
      <c r="AP36282" s="104"/>
    </row>
    <row r="36283" spans="21:42" ht="15" customHeight="1" x14ac:dyDescent="0.25">
      <c r="U36283" s="104"/>
      <c r="AB36283" s="104"/>
      <c r="AC36283" s="104"/>
      <c r="AF36283" s="104"/>
      <c r="AG36283" s="104"/>
      <c r="AK36283" s="104"/>
      <c r="AL36283" s="104"/>
      <c r="AO36283" s="104"/>
      <c r="AP36283" s="104"/>
    </row>
    <row r="36284" spans="21:42" ht="15" customHeight="1" x14ac:dyDescent="0.25">
      <c r="U36284" s="104"/>
      <c r="AB36284" s="104"/>
      <c r="AC36284" s="104"/>
      <c r="AF36284" s="104"/>
      <c r="AG36284" s="104"/>
      <c r="AK36284" s="104"/>
      <c r="AL36284" s="104"/>
      <c r="AO36284" s="104"/>
      <c r="AP36284" s="104"/>
    </row>
    <row r="36285" spans="21:42" ht="15" customHeight="1" x14ac:dyDescent="0.25">
      <c r="U36285" s="104"/>
      <c r="AB36285" s="104"/>
      <c r="AC36285" s="104"/>
      <c r="AF36285" s="104"/>
      <c r="AG36285" s="104"/>
      <c r="AK36285" s="104"/>
      <c r="AL36285" s="104"/>
      <c r="AO36285" s="104"/>
      <c r="AP36285" s="104"/>
    </row>
    <row r="36286" spans="21:42" ht="15" customHeight="1" x14ac:dyDescent="0.25">
      <c r="U36286" s="104"/>
      <c r="AB36286" s="104"/>
      <c r="AC36286" s="104"/>
      <c r="AF36286" s="104"/>
      <c r="AG36286" s="104"/>
      <c r="AK36286" s="104"/>
      <c r="AL36286" s="104"/>
      <c r="AO36286" s="104"/>
      <c r="AP36286" s="104"/>
    </row>
    <row r="36287" spans="21:42" ht="15" customHeight="1" x14ac:dyDescent="0.25">
      <c r="U36287" s="104"/>
      <c r="AB36287" s="104"/>
      <c r="AC36287" s="104"/>
      <c r="AF36287" s="104"/>
      <c r="AG36287" s="104"/>
      <c r="AK36287" s="104"/>
      <c r="AL36287" s="104"/>
      <c r="AO36287" s="104"/>
      <c r="AP36287" s="104"/>
    </row>
    <row r="36288" spans="21:42" ht="15" customHeight="1" x14ac:dyDescent="0.25">
      <c r="U36288" s="104"/>
      <c r="AB36288" s="104"/>
      <c r="AC36288" s="104"/>
      <c r="AF36288" s="104"/>
      <c r="AG36288" s="104"/>
      <c r="AK36288" s="104"/>
      <c r="AL36288" s="104"/>
      <c r="AO36288" s="104"/>
      <c r="AP36288" s="104"/>
    </row>
    <row r="36289" spans="21:42" ht="15" customHeight="1" x14ac:dyDescent="0.25">
      <c r="U36289" s="104"/>
      <c r="AB36289" s="104"/>
      <c r="AC36289" s="104"/>
      <c r="AF36289" s="104"/>
      <c r="AG36289" s="104"/>
      <c r="AK36289" s="104"/>
      <c r="AL36289" s="104"/>
      <c r="AO36289" s="104"/>
      <c r="AP36289" s="104"/>
    </row>
    <row r="36290" spans="21:42" ht="15" customHeight="1" x14ac:dyDescent="0.25">
      <c r="U36290" s="104"/>
      <c r="AB36290" s="104"/>
      <c r="AC36290" s="104"/>
      <c r="AF36290" s="104"/>
      <c r="AG36290" s="104"/>
      <c r="AK36290" s="104"/>
      <c r="AL36290" s="104"/>
      <c r="AO36290" s="104"/>
      <c r="AP36290" s="104"/>
    </row>
    <row r="36291" spans="21:42" ht="15" customHeight="1" x14ac:dyDescent="0.25">
      <c r="U36291" s="104"/>
      <c r="AB36291" s="104"/>
      <c r="AC36291" s="104"/>
      <c r="AF36291" s="104"/>
      <c r="AG36291" s="104"/>
      <c r="AK36291" s="104"/>
      <c r="AL36291" s="104"/>
      <c r="AO36291" s="104"/>
      <c r="AP36291" s="104"/>
    </row>
    <row r="36292" spans="21:42" ht="15" customHeight="1" x14ac:dyDescent="0.25">
      <c r="U36292" s="104"/>
      <c r="AB36292" s="104"/>
      <c r="AC36292" s="104"/>
      <c r="AF36292" s="104"/>
      <c r="AG36292" s="104"/>
      <c r="AK36292" s="104"/>
      <c r="AL36292" s="104"/>
      <c r="AO36292" s="104"/>
      <c r="AP36292" s="104"/>
    </row>
    <row r="36293" spans="21:42" ht="15" customHeight="1" x14ac:dyDescent="0.25">
      <c r="U36293" s="104"/>
      <c r="AB36293" s="104"/>
      <c r="AC36293" s="104"/>
      <c r="AF36293" s="104"/>
      <c r="AG36293" s="104"/>
      <c r="AK36293" s="104"/>
      <c r="AL36293" s="104"/>
      <c r="AO36293" s="104"/>
      <c r="AP36293" s="104"/>
    </row>
    <row r="36294" spans="21:42" ht="15" customHeight="1" x14ac:dyDescent="0.25">
      <c r="U36294" s="104"/>
      <c r="AB36294" s="104"/>
      <c r="AC36294" s="104"/>
      <c r="AF36294" s="104"/>
      <c r="AG36294" s="104"/>
      <c r="AK36294" s="104"/>
      <c r="AL36294" s="104"/>
      <c r="AO36294" s="104"/>
      <c r="AP36294" s="104"/>
    </row>
    <row r="36295" spans="21:42" ht="15" customHeight="1" x14ac:dyDescent="0.25">
      <c r="U36295" s="104"/>
      <c r="AB36295" s="104"/>
      <c r="AC36295" s="104"/>
      <c r="AF36295" s="104"/>
      <c r="AG36295" s="104"/>
      <c r="AK36295" s="104"/>
      <c r="AL36295" s="104"/>
      <c r="AO36295" s="104"/>
      <c r="AP36295" s="104"/>
    </row>
    <row r="36296" spans="21:42" ht="15" customHeight="1" x14ac:dyDescent="0.25">
      <c r="U36296" s="104"/>
      <c r="AB36296" s="104"/>
      <c r="AC36296" s="104"/>
      <c r="AF36296" s="104"/>
      <c r="AG36296" s="104"/>
      <c r="AK36296" s="104"/>
      <c r="AL36296" s="104"/>
      <c r="AO36296" s="104"/>
      <c r="AP36296" s="104"/>
    </row>
    <row r="36297" spans="21:42" ht="15" customHeight="1" x14ac:dyDescent="0.25">
      <c r="U36297" s="104"/>
      <c r="AB36297" s="104"/>
      <c r="AC36297" s="104"/>
      <c r="AF36297" s="104"/>
      <c r="AG36297" s="104"/>
      <c r="AK36297" s="104"/>
      <c r="AL36297" s="104"/>
      <c r="AO36297" s="104"/>
      <c r="AP36297" s="104"/>
    </row>
    <row r="36298" spans="21:42" ht="15" customHeight="1" x14ac:dyDescent="0.25">
      <c r="U36298" s="104"/>
      <c r="AB36298" s="104"/>
      <c r="AC36298" s="104"/>
      <c r="AF36298" s="104"/>
      <c r="AG36298" s="104"/>
      <c r="AK36298" s="104"/>
      <c r="AL36298" s="104"/>
      <c r="AO36298" s="104"/>
      <c r="AP36298" s="104"/>
    </row>
    <row r="36299" spans="21:42" ht="15" customHeight="1" x14ac:dyDescent="0.25">
      <c r="U36299" s="104"/>
      <c r="AB36299" s="104"/>
      <c r="AC36299" s="104"/>
      <c r="AF36299" s="104"/>
      <c r="AG36299" s="104"/>
      <c r="AK36299" s="104"/>
      <c r="AL36299" s="104"/>
      <c r="AO36299" s="104"/>
      <c r="AP36299" s="104"/>
    </row>
    <row r="36300" spans="21:42" ht="15" customHeight="1" x14ac:dyDescent="0.25">
      <c r="U36300" s="104"/>
      <c r="AB36300" s="104"/>
      <c r="AC36300" s="104"/>
      <c r="AF36300" s="104"/>
      <c r="AG36300" s="104"/>
      <c r="AK36300" s="104"/>
      <c r="AL36300" s="104"/>
      <c r="AO36300" s="104"/>
      <c r="AP36300" s="104"/>
    </row>
    <row r="36301" spans="21:42" ht="15" customHeight="1" x14ac:dyDescent="0.25">
      <c r="U36301" s="104"/>
      <c r="AB36301" s="104"/>
      <c r="AC36301" s="104"/>
      <c r="AF36301" s="104"/>
      <c r="AG36301" s="104"/>
      <c r="AK36301" s="104"/>
      <c r="AL36301" s="104"/>
      <c r="AO36301" s="104"/>
      <c r="AP36301" s="104"/>
    </row>
    <row r="36302" spans="21:42" ht="15" customHeight="1" x14ac:dyDescent="0.25">
      <c r="U36302" s="104"/>
      <c r="AB36302" s="104"/>
      <c r="AC36302" s="104"/>
      <c r="AF36302" s="104"/>
      <c r="AG36302" s="104"/>
      <c r="AK36302" s="104"/>
      <c r="AL36302" s="104"/>
      <c r="AO36302" s="104"/>
      <c r="AP36302" s="104"/>
    </row>
    <row r="36303" spans="21:42" ht="15" customHeight="1" x14ac:dyDescent="0.25">
      <c r="U36303" s="104"/>
      <c r="AB36303" s="104"/>
      <c r="AC36303" s="104"/>
      <c r="AF36303" s="104"/>
      <c r="AG36303" s="104"/>
      <c r="AK36303" s="104"/>
      <c r="AL36303" s="104"/>
      <c r="AO36303" s="104"/>
      <c r="AP36303" s="104"/>
    </row>
    <row r="36304" spans="21:42" ht="15" customHeight="1" x14ac:dyDescent="0.25">
      <c r="U36304" s="104"/>
      <c r="AB36304" s="104"/>
      <c r="AC36304" s="104"/>
      <c r="AF36304" s="104"/>
      <c r="AG36304" s="104"/>
      <c r="AK36304" s="104"/>
      <c r="AL36304" s="104"/>
      <c r="AO36304" s="104"/>
      <c r="AP36304" s="104"/>
    </row>
    <row r="36305" spans="21:42" ht="15" customHeight="1" x14ac:dyDescent="0.25">
      <c r="U36305" s="104"/>
      <c r="AB36305" s="104"/>
      <c r="AC36305" s="104"/>
      <c r="AF36305" s="104"/>
      <c r="AG36305" s="104"/>
      <c r="AK36305" s="104"/>
      <c r="AL36305" s="104"/>
      <c r="AO36305" s="104"/>
      <c r="AP36305" s="104"/>
    </row>
    <row r="36306" spans="21:42" ht="15" customHeight="1" x14ac:dyDescent="0.25">
      <c r="U36306" s="104"/>
      <c r="AB36306" s="104"/>
      <c r="AC36306" s="104"/>
      <c r="AF36306" s="104"/>
      <c r="AG36306" s="104"/>
      <c r="AK36306" s="104"/>
      <c r="AL36306" s="104"/>
      <c r="AO36306" s="104"/>
      <c r="AP36306" s="104"/>
    </row>
    <row r="36307" spans="21:42" ht="15" customHeight="1" x14ac:dyDescent="0.25">
      <c r="U36307" s="104"/>
      <c r="AB36307" s="104"/>
      <c r="AC36307" s="104"/>
      <c r="AF36307" s="104"/>
      <c r="AG36307" s="104"/>
      <c r="AK36307" s="104"/>
      <c r="AL36307" s="104"/>
      <c r="AO36307" s="104"/>
      <c r="AP36307" s="104"/>
    </row>
    <row r="36308" spans="21:42" ht="15" customHeight="1" x14ac:dyDescent="0.25">
      <c r="U36308" s="104"/>
      <c r="AB36308" s="104"/>
      <c r="AC36308" s="104"/>
      <c r="AF36308" s="104"/>
      <c r="AG36308" s="104"/>
      <c r="AK36308" s="104"/>
      <c r="AL36308" s="104"/>
      <c r="AO36308" s="104"/>
      <c r="AP36308" s="104"/>
    </row>
    <row r="36309" spans="21:42" ht="15" customHeight="1" x14ac:dyDescent="0.25">
      <c r="U36309" s="104"/>
      <c r="AB36309" s="104"/>
      <c r="AC36309" s="104"/>
      <c r="AF36309" s="104"/>
      <c r="AG36309" s="104"/>
      <c r="AK36309" s="104"/>
      <c r="AL36309" s="104"/>
      <c r="AO36309" s="104"/>
      <c r="AP36309" s="104"/>
    </row>
    <row r="36310" spans="21:42" ht="15" customHeight="1" x14ac:dyDescent="0.25">
      <c r="U36310" s="104"/>
      <c r="AB36310" s="104"/>
      <c r="AC36310" s="104"/>
      <c r="AF36310" s="104"/>
      <c r="AG36310" s="104"/>
      <c r="AK36310" s="104"/>
      <c r="AL36310" s="104"/>
      <c r="AO36310" s="104"/>
      <c r="AP36310" s="104"/>
    </row>
    <row r="36311" spans="21:42" ht="15" customHeight="1" x14ac:dyDescent="0.25">
      <c r="U36311" s="104"/>
      <c r="AB36311" s="104"/>
      <c r="AC36311" s="104"/>
      <c r="AF36311" s="104"/>
      <c r="AG36311" s="104"/>
      <c r="AK36311" s="104"/>
      <c r="AL36311" s="104"/>
      <c r="AO36311" s="104"/>
      <c r="AP36311" s="104"/>
    </row>
    <row r="36312" spans="21:42" ht="15" customHeight="1" x14ac:dyDescent="0.25">
      <c r="U36312" s="104"/>
      <c r="AB36312" s="104"/>
      <c r="AC36312" s="104"/>
      <c r="AF36312" s="104"/>
      <c r="AG36312" s="104"/>
      <c r="AK36312" s="104"/>
      <c r="AL36312" s="104"/>
      <c r="AO36312" s="104"/>
      <c r="AP36312" s="104"/>
    </row>
    <row r="36313" spans="21:42" ht="15" customHeight="1" x14ac:dyDescent="0.25">
      <c r="U36313" s="104"/>
      <c r="AB36313" s="104"/>
      <c r="AC36313" s="104"/>
      <c r="AF36313" s="104"/>
      <c r="AG36313" s="104"/>
      <c r="AK36313" s="104"/>
      <c r="AL36313" s="104"/>
      <c r="AO36313" s="104"/>
      <c r="AP36313" s="104"/>
    </row>
    <row r="36314" spans="21:42" ht="15" customHeight="1" x14ac:dyDescent="0.25">
      <c r="U36314" s="104"/>
      <c r="AB36314" s="104"/>
      <c r="AC36314" s="104"/>
      <c r="AF36314" s="104"/>
      <c r="AG36314" s="104"/>
      <c r="AK36314" s="104"/>
      <c r="AL36314" s="104"/>
      <c r="AO36314" s="104"/>
      <c r="AP36314" s="104"/>
    </row>
    <row r="36315" spans="21:42" ht="15" customHeight="1" x14ac:dyDescent="0.25">
      <c r="U36315" s="104"/>
      <c r="AB36315" s="104"/>
      <c r="AC36315" s="104"/>
      <c r="AF36315" s="104"/>
      <c r="AG36315" s="104"/>
      <c r="AK36315" s="104"/>
      <c r="AL36315" s="104"/>
      <c r="AO36315" s="104"/>
      <c r="AP36315" s="104"/>
    </row>
    <row r="36316" spans="21:42" ht="15" customHeight="1" x14ac:dyDescent="0.25">
      <c r="U36316" s="104"/>
      <c r="AB36316" s="104"/>
      <c r="AC36316" s="104"/>
      <c r="AF36316" s="104"/>
      <c r="AG36316" s="104"/>
      <c r="AK36316" s="104"/>
      <c r="AL36316" s="104"/>
      <c r="AO36316" s="104"/>
      <c r="AP36316" s="104"/>
    </row>
    <row r="36317" spans="21:42" ht="15" customHeight="1" x14ac:dyDescent="0.25">
      <c r="U36317" s="104"/>
      <c r="AB36317" s="104"/>
      <c r="AC36317" s="104"/>
      <c r="AF36317" s="104"/>
      <c r="AG36317" s="104"/>
      <c r="AK36317" s="104"/>
      <c r="AL36317" s="104"/>
      <c r="AO36317" s="104"/>
      <c r="AP36317" s="104"/>
    </row>
    <row r="36318" spans="21:42" ht="15" customHeight="1" x14ac:dyDescent="0.25">
      <c r="U36318" s="104"/>
      <c r="AB36318" s="104"/>
      <c r="AC36318" s="104"/>
      <c r="AF36318" s="104"/>
      <c r="AG36318" s="104"/>
      <c r="AK36318" s="104"/>
      <c r="AL36318" s="104"/>
      <c r="AO36318" s="104"/>
      <c r="AP36318" s="104"/>
    </row>
    <row r="36319" spans="21:42" ht="15" customHeight="1" x14ac:dyDescent="0.25">
      <c r="U36319" s="104"/>
      <c r="AB36319" s="104"/>
      <c r="AC36319" s="104"/>
      <c r="AF36319" s="104"/>
      <c r="AG36319" s="104"/>
      <c r="AK36319" s="104"/>
      <c r="AL36319" s="104"/>
      <c r="AO36319" s="104"/>
      <c r="AP36319" s="104"/>
    </row>
    <row r="36320" spans="21:42" ht="15" customHeight="1" x14ac:dyDescent="0.25">
      <c r="U36320" s="104"/>
      <c r="AB36320" s="104"/>
      <c r="AC36320" s="104"/>
      <c r="AF36320" s="104"/>
      <c r="AG36320" s="104"/>
      <c r="AK36320" s="104"/>
      <c r="AL36320" s="104"/>
      <c r="AO36320" s="104"/>
      <c r="AP36320" s="104"/>
    </row>
    <row r="36321" spans="21:42" ht="15" customHeight="1" x14ac:dyDescent="0.25">
      <c r="U36321" s="104"/>
      <c r="AB36321" s="104"/>
      <c r="AC36321" s="104"/>
      <c r="AF36321" s="104"/>
      <c r="AG36321" s="104"/>
      <c r="AK36321" s="104"/>
      <c r="AL36321" s="104"/>
      <c r="AO36321" s="104"/>
      <c r="AP36321" s="104"/>
    </row>
    <row r="36322" spans="21:42" ht="15" customHeight="1" x14ac:dyDescent="0.25">
      <c r="U36322" s="104"/>
      <c r="AB36322" s="104"/>
      <c r="AC36322" s="104"/>
      <c r="AF36322" s="104"/>
      <c r="AG36322" s="104"/>
      <c r="AK36322" s="104"/>
      <c r="AL36322" s="104"/>
      <c r="AO36322" s="104"/>
      <c r="AP36322" s="104"/>
    </row>
    <row r="36323" spans="21:42" ht="15" customHeight="1" x14ac:dyDescent="0.25">
      <c r="U36323" s="104"/>
      <c r="AB36323" s="104"/>
      <c r="AC36323" s="104"/>
      <c r="AF36323" s="104"/>
      <c r="AG36323" s="104"/>
      <c r="AK36323" s="104"/>
      <c r="AL36323" s="104"/>
      <c r="AO36323" s="104"/>
      <c r="AP36323" s="104"/>
    </row>
    <row r="36324" spans="21:42" ht="15" customHeight="1" x14ac:dyDescent="0.25">
      <c r="U36324" s="104"/>
      <c r="AB36324" s="104"/>
      <c r="AC36324" s="104"/>
      <c r="AF36324" s="104"/>
      <c r="AG36324" s="104"/>
      <c r="AK36324" s="104"/>
      <c r="AL36324" s="104"/>
      <c r="AO36324" s="104"/>
      <c r="AP36324" s="104"/>
    </row>
    <row r="36325" spans="21:42" ht="15" customHeight="1" x14ac:dyDescent="0.25">
      <c r="U36325" s="104"/>
      <c r="AB36325" s="104"/>
      <c r="AC36325" s="104"/>
      <c r="AF36325" s="104"/>
      <c r="AG36325" s="104"/>
      <c r="AK36325" s="104"/>
      <c r="AL36325" s="104"/>
      <c r="AO36325" s="104"/>
      <c r="AP36325" s="104"/>
    </row>
    <row r="36326" spans="21:42" ht="15" customHeight="1" x14ac:dyDescent="0.25">
      <c r="U36326" s="104"/>
      <c r="AB36326" s="104"/>
      <c r="AC36326" s="104"/>
      <c r="AF36326" s="104"/>
      <c r="AG36326" s="104"/>
      <c r="AK36326" s="104"/>
      <c r="AL36326" s="104"/>
      <c r="AO36326" s="104"/>
      <c r="AP36326" s="104"/>
    </row>
    <row r="36327" spans="21:42" ht="15" customHeight="1" x14ac:dyDescent="0.25">
      <c r="U36327" s="104"/>
      <c r="AB36327" s="104"/>
      <c r="AC36327" s="104"/>
      <c r="AF36327" s="104"/>
      <c r="AG36327" s="104"/>
      <c r="AK36327" s="104"/>
      <c r="AL36327" s="104"/>
      <c r="AO36327" s="104"/>
      <c r="AP36327" s="104"/>
    </row>
    <row r="36328" spans="21:42" ht="15" customHeight="1" x14ac:dyDescent="0.25">
      <c r="U36328" s="104"/>
      <c r="AB36328" s="104"/>
      <c r="AC36328" s="104"/>
      <c r="AF36328" s="104"/>
      <c r="AG36328" s="104"/>
      <c r="AK36328" s="104"/>
      <c r="AL36328" s="104"/>
      <c r="AO36328" s="104"/>
      <c r="AP36328" s="104"/>
    </row>
    <row r="36329" spans="21:42" ht="15" customHeight="1" x14ac:dyDescent="0.25">
      <c r="U36329" s="104"/>
      <c r="AB36329" s="104"/>
      <c r="AC36329" s="104"/>
      <c r="AF36329" s="104"/>
      <c r="AG36329" s="104"/>
      <c r="AK36329" s="104"/>
      <c r="AL36329" s="104"/>
      <c r="AO36329" s="104"/>
      <c r="AP36329" s="104"/>
    </row>
    <row r="36330" spans="21:42" ht="15" customHeight="1" x14ac:dyDescent="0.25">
      <c r="U36330" s="104"/>
      <c r="AB36330" s="104"/>
      <c r="AC36330" s="104"/>
      <c r="AF36330" s="104"/>
      <c r="AG36330" s="104"/>
      <c r="AK36330" s="104"/>
      <c r="AL36330" s="104"/>
      <c r="AO36330" s="104"/>
      <c r="AP36330" s="104"/>
    </row>
    <row r="36331" spans="21:42" ht="15" customHeight="1" x14ac:dyDescent="0.25">
      <c r="U36331" s="104"/>
      <c r="AB36331" s="104"/>
      <c r="AC36331" s="104"/>
      <c r="AF36331" s="104"/>
      <c r="AG36331" s="104"/>
      <c r="AK36331" s="104"/>
      <c r="AL36331" s="104"/>
      <c r="AO36331" s="104"/>
      <c r="AP36331" s="104"/>
    </row>
    <row r="36332" spans="21:42" ht="15" customHeight="1" x14ac:dyDescent="0.25">
      <c r="U36332" s="104"/>
      <c r="AB36332" s="104"/>
      <c r="AC36332" s="104"/>
      <c r="AF36332" s="104"/>
      <c r="AG36332" s="104"/>
      <c r="AK36332" s="104"/>
      <c r="AL36332" s="104"/>
      <c r="AO36332" s="104"/>
      <c r="AP36332" s="104"/>
    </row>
    <row r="36333" spans="21:42" ht="15" customHeight="1" x14ac:dyDescent="0.25">
      <c r="U36333" s="104"/>
      <c r="AB36333" s="104"/>
      <c r="AC36333" s="104"/>
      <c r="AF36333" s="104"/>
      <c r="AG36333" s="104"/>
      <c r="AK36333" s="104"/>
      <c r="AL36333" s="104"/>
      <c r="AO36333" s="104"/>
      <c r="AP36333" s="104"/>
    </row>
    <row r="36334" spans="21:42" ht="15" customHeight="1" x14ac:dyDescent="0.25">
      <c r="U36334" s="104"/>
      <c r="AB36334" s="104"/>
      <c r="AC36334" s="104"/>
      <c r="AF36334" s="104"/>
      <c r="AG36334" s="104"/>
      <c r="AK36334" s="104"/>
      <c r="AL36334" s="104"/>
      <c r="AO36334" s="104"/>
      <c r="AP36334" s="104"/>
    </row>
    <row r="36335" spans="21:42" ht="15" customHeight="1" x14ac:dyDescent="0.25">
      <c r="U36335" s="104"/>
      <c r="AB36335" s="104"/>
      <c r="AC36335" s="104"/>
      <c r="AF36335" s="104"/>
      <c r="AG36335" s="104"/>
      <c r="AK36335" s="104"/>
      <c r="AL36335" s="104"/>
      <c r="AO36335" s="104"/>
      <c r="AP36335" s="104"/>
    </row>
    <row r="36336" spans="21:42" ht="15" customHeight="1" x14ac:dyDescent="0.25">
      <c r="U36336" s="104"/>
      <c r="AB36336" s="104"/>
      <c r="AC36336" s="104"/>
      <c r="AF36336" s="104"/>
      <c r="AG36336" s="104"/>
      <c r="AK36336" s="104"/>
      <c r="AL36336" s="104"/>
      <c r="AO36336" s="104"/>
      <c r="AP36336" s="104"/>
    </row>
    <row r="36337" spans="21:42" ht="15" customHeight="1" x14ac:dyDescent="0.25">
      <c r="U36337" s="104"/>
      <c r="AB36337" s="104"/>
      <c r="AC36337" s="104"/>
      <c r="AF36337" s="104"/>
      <c r="AG36337" s="104"/>
      <c r="AK36337" s="104"/>
      <c r="AL36337" s="104"/>
      <c r="AO36337" s="104"/>
      <c r="AP36337" s="104"/>
    </row>
    <row r="36338" spans="21:42" ht="15" customHeight="1" x14ac:dyDescent="0.25">
      <c r="U36338" s="104"/>
      <c r="AB36338" s="104"/>
      <c r="AC36338" s="104"/>
      <c r="AF36338" s="104"/>
      <c r="AG36338" s="104"/>
      <c r="AK36338" s="104"/>
      <c r="AL36338" s="104"/>
      <c r="AO36338" s="104"/>
      <c r="AP36338" s="104"/>
    </row>
    <row r="36339" spans="21:42" ht="15" customHeight="1" x14ac:dyDescent="0.25">
      <c r="U36339" s="104"/>
      <c r="AB36339" s="104"/>
      <c r="AC36339" s="104"/>
      <c r="AF36339" s="104"/>
      <c r="AG36339" s="104"/>
      <c r="AK36339" s="104"/>
      <c r="AL36339" s="104"/>
      <c r="AO36339" s="104"/>
      <c r="AP36339" s="104"/>
    </row>
    <row r="36340" spans="21:42" ht="15" customHeight="1" x14ac:dyDescent="0.25">
      <c r="U36340" s="104"/>
      <c r="AB36340" s="104"/>
      <c r="AC36340" s="104"/>
      <c r="AF36340" s="104"/>
      <c r="AG36340" s="104"/>
      <c r="AK36340" s="104"/>
      <c r="AL36340" s="104"/>
      <c r="AO36340" s="104"/>
      <c r="AP36340" s="104"/>
    </row>
    <row r="36341" spans="21:42" ht="15" customHeight="1" x14ac:dyDescent="0.25">
      <c r="U36341" s="104"/>
      <c r="AB36341" s="104"/>
      <c r="AC36341" s="104"/>
      <c r="AF36341" s="104"/>
      <c r="AG36341" s="104"/>
      <c r="AK36341" s="104"/>
      <c r="AL36341" s="104"/>
      <c r="AO36341" s="104"/>
      <c r="AP36341" s="104"/>
    </row>
    <row r="36342" spans="21:42" ht="15" customHeight="1" x14ac:dyDescent="0.25">
      <c r="U36342" s="104"/>
      <c r="AB36342" s="104"/>
      <c r="AC36342" s="104"/>
      <c r="AF36342" s="104"/>
      <c r="AG36342" s="104"/>
      <c r="AK36342" s="104"/>
      <c r="AL36342" s="104"/>
      <c r="AO36342" s="104"/>
      <c r="AP36342" s="104"/>
    </row>
    <row r="36343" spans="21:42" ht="15" customHeight="1" x14ac:dyDescent="0.25">
      <c r="U36343" s="104"/>
      <c r="AB36343" s="104"/>
      <c r="AC36343" s="104"/>
      <c r="AF36343" s="104"/>
      <c r="AG36343" s="104"/>
      <c r="AK36343" s="104"/>
      <c r="AL36343" s="104"/>
      <c r="AO36343" s="104"/>
      <c r="AP36343" s="104"/>
    </row>
    <row r="36344" spans="21:42" ht="15" customHeight="1" x14ac:dyDescent="0.25">
      <c r="U36344" s="104"/>
      <c r="AB36344" s="104"/>
      <c r="AC36344" s="104"/>
      <c r="AF36344" s="104"/>
      <c r="AG36344" s="104"/>
      <c r="AK36344" s="104"/>
      <c r="AL36344" s="104"/>
      <c r="AO36344" s="104"/>
      <c r="AP36344" s="104"/>
    </row>
    <row r="36345" spans="21:42" ht="15" customHeight="1" x14ac:dyDescent="0.25">
      <c r="U36345" s="104"/>
      <c r="AB36345" s="104"/>
      <c r="AC36345" s="104"/>
      <c r="AF36345" s="104"/>
      <c r="AG36345" s="104"/>
      <c r="AK36345" s="104"/>
      <c r="AL36345" s="104"/>
      <c r="AO36345" s="104"/>
      <c r="AP36345" s="104"/>
    </row>
    <row r="36346" spans="21:42" ht="15" customHeight="1" x14ac:dyDescent="0.25">
      <c r="U36346" s="104"/>
      <c r="AB36346" s="104"/>
      <c r="AC36346" s="104"/>
      <c r="AF36346" s="104"/>
      <c r="AG36346" s="104"/>
      <c r="AK36346" s="104"/>
      <c r="AL36346" s="104"/>
      <c r="AO36346" s="104"/>
      <c r="AP36346" s="104"/>
    </row>
    <row r="36347" spans="21:42" ht="15" customHeight="1" x14ac:dyDescent="0.25">
      <c r="U36347" s="104"/>
      <c r="AB36347" s="104"/>
      <c r="AC36347" s="104"/>
      <c r="AF36347" s="104"/>
      <c r="AG36347" s="104"/>
      <c r="AK36347" s="104"/>
      <c r="AL36347" s="104"/>
      <c r="AO36347" s="104"/>
      <c r="AP36347" s="104"/>
    </row>
    <row r="36348" spans="21:42" ht="15" customHeight="1" x14ac:dyDescent="0.25">
      <c r="U36348" s="104"/>
      <c r="AB36348" s="104"/>
      <c r="AC36348" s="104"/>
      <c r="AF36348" s="104"/>
      <c r="AG36348" s="104"/>
      <c r="AK36348" s="104"/>
      <c r="AL36348" s="104"/>
      <c r="AO36348" s="104"/>
      <c r="AP36348" s="104"/>
    </row>
    <row r="36349" spans="21:42" ht="15" customHeight="1" x14ac:dyDescent="0.25">
      <c r="U36349" s="104"/>
      <c r="AB36349" s="104"/>
      <c r="AC36349" s="104"/>
      <c r="AF36349" s="104"/>
      <c r="AG36349" s="104"/>
      <c r="AK36349" s="104"/>
      <c r="AL36349" s="104"/>
      <c r="AO36349" s="104"/>
      <c r="AP36349" s="104"/>
    </row>
    <row r="36350" spans="21:42" ht="15" customHeight="1" x14ac:dyDescent="0.25">
      <c r="U36350" s="104"/>
      <c r="AB36350" s="104"/>
      <c r="AC36350" s="104"/>
      <c r="AF36350" s="104"/>
      <c r="AG36350" s="104"/>
      <c r="AK36350" s="104"/>
      <c r="AL36350" s="104"/>
      <c r="AO36350" s="104"/>
      <c r="AP36350" s="104"/>
    </row>
    <row r="36351" spans="21:42" ht="15" customHeight="1" x14ac:dyDescent="0.25">
      <c r="U36351" s="104"/>
      <c r="AB36351" s="104"/>
      <c r="AC36351" s="104"/>
      <c r="AF36351" s="104"/>
      <c r="AG36351" s="104"/>
      <c r="AK36351" s="104"/>
      <c r="AL36351" s="104"/>
      <c r="AO36351" s="104"/>
      <c r="AP36351" s="104"/>
    </row>
    <row r="36352" spans="21:42" ht="15" customHeight="1" x14ac:dyDescent="0.25">
      <c r="U36352" s="104"/>
      <c r="AB36352" s="104"/>
      <c r="AC36352" s="104"/>
      <c r="AF36352" s="104"/>
      <c r="AG36352" s="104"/>
      <c r="AK36352" s="104"/>
      <c r="AL36352" s="104"/>
      <c r="AO36352" s="104"/>
      <c r="AP36352" s="104"/>
    </row>
    <row r="36353" spans="21:42" ht="15" customHeight="1" x14ac:dyDescent="0.25">
      <c r="U36353" s="104"/>
      <c r="AB36353" s="104"/>
      <c r="AC36353" s="104"/>
      <c r="AF36353" s="104"/>
      <c r="AG36353" s="104"/>
      <c r="AK36353" s="104"/>
      <c r="AL36353" s="104"/>
      <c r="AO36353" s="104"/>
      <c r="AP36353" s="104"/>
    </row>
    <row r="36354" spans="21:42" ht="15" customHeight="1" x14ac:dyDescent="0.25">
      <c r="U36354" s="104"/>
      <c r="AB36354" s="104"/>
      <c r="AC36354" s="104"/>
      <c r="AF36354" s="104"/>
      <c r="AG36354" s="104"/>
      <c r="AK36354" s="104"/>
      <c r="AL36354" s="104"/>
      <c r="AO36354" s="104"/>
      <c r="AP36354" s="104"/>
    </row>
    <row r="36355" spans="21:42" ht="15" customHeight="1" x14ac:dyDescent="0.25">
      <c r="U36355" s="104"/>
      <c r="AB36355" s="104"/>
      <c r="AC36355" s="104"/>
      <c r="AF36355" s="104"/>
      <c r="AG36355" s="104"/>
      <c r="AK36355" s="104"/>
      <c r="AL36355" s="104"/>
      <c r="AO36355" s="104"/>
      <c r="AP36355" s="104"/>
    </row>
    <row r="36356" spans="21:42" ht="15" customHeight="1" x14ac:dyDescent="0.25">
      <c r="U36356" s="104"/>
      <c r="AB36356" s="104"/>
      <c r="AC36356" s="104"/>
      <c r="AF36356" s="104"/>
      <c r="AG36356" s="104"/>
      <c r="AK36356" s="104"/>
      <c r="AL36356" s="104"/>
      <c r="AO36356" s="104"/>
      <c r="AP36356" s="104"/>
    </row>
    <row r="36357" spans="21:42" ht="15" customHeight="1" x14ac:dyDescent="0.25">
      <c r="U36357" s="104"/>
      <c r="AB36357" s="104"/>
      <c r="AC36357" s="104"/>
      <c r="AF36357" s="104"/>
      <c r="AG36357" s="104"/>
      <c r="AK36357" s="104"/>
      <c r="AL36357" s="104"/>
      <c r="AO36357" s="104"/>
      <c r="AP36357" s="104"/>
    </row>
    <row r="36358" spans="21:42" ht="15" customHeight="1" x14ac:dyDescent="0.25">
      <c r="U36358" s="104"/>
      <c r="AB36358" s="104"/>
      <c r="AC36358" s="104"/>
      <c r="AF36358" s="104"/>
      <c r="AG36358" s="104"/>
      <c r="AK36358" s="104"/>
      <c r="AL36358" s="104"/>
      <c r="AO36358" s="104"/>
      <c r="AP36358" s="104"/>
    </row>
    <row r="36359" spans="21:42" ht="15" customHeight="1" x14ac:dyDescent="0.25">
      <c r="U36359" s="104"/>
      <c r="AB36359" s="104"/>
      <c r="AC36359" s="104"/>
      <c r="AF36359" s="104"/>
      <c r="AG36359" s="104"/>
      <c r="AK36359" s="104"/>
      <c r="AL36359" s="104"/>
      <c r="AO36359" s="104"/>
      <c r="AP36359" s="104"/>
    </row>
    <row r="36360" spans="21:42" ht="15" customHeight="1" x14ac:dyDescent="0.25">
      <c r="U36360" s="104"/>
      <c r="AB36360" s="104"/>
      <c r="AC36360" s="104"/>
      <c r="AF36360" s="104"/>
      <c r="AG36360" s="104"/>
      <c r="AK36360" s="104"/>
      <c r="AL36360" s="104"/>
      <c r="AO36360" s="104"/>
      <c r="AP36360" s="104"/>
    </row>
    <row r="36361" spans="21:42" ht="15" customHeight="1" x14ac:dyDescent="0.25">
      <c r="U36361" s="104"/>
      <c r="AB36361" s="104"/>
      <c r="AC36361" s="104"/>
      <c r="AF36361" s="104"/>
      <c r="AG36361" s="104"/>
      <c r="AK36361" s="104"/>
      <c r="AL36361" s="104"/>
      <c r="AO36361" s="104"/>
      <c r="AP36361" s="104"/>
    </row>
    <row r="36362" spans="21:42" ht="15" customHeight="1" x14ac:dyDescent="0.25">
      <c r="U36362" s="104"/>
      <c r="AB36362" s="104"/>
      <c r="AC36362" s="104"/>
      <c r="AF36362" s="104"/>
      <c r="AG36362" s="104"/>
      <c r="AK36362" s="104"/>
      <c r="AL36362" s="104"/>
      <c r="AO36362" s="104"/>
      <c r="AP36362" s="104"/>
    </row>
    <row r="36363" spans="21:42" ht="15" customHeight="1" x14ac:dyDescent="0.25">
      <c r="U36363" s="104"/>
      <c r="AB36363" s="104"/>
      <c r="AC36363" s="104"/>
      <c r="AF36363" s="104"/>
      <c r="AG36363" s="104"/>
      <c r="AK36363" s="104"/>
      <c r="AL36363" s="104"/>
      <c r="AO36363" s="104"/>
      <c r="AP36363" s="104"/>
    </row>
    <row r="36364" spans="21:42" ht="15" customHeight="1" x14ac:dyDescent="0.25">
      <c r="U36364" s="104"/>
      <c r="AB36364" s="104"/>
      <c r="AC36364" s="104"/>
      <c r="AF36364" s="104"/>
      <c r="AG36364" s="104"/>
      <c r="AK36364" s="104"/>
      <c r="AL36364" s="104"/>
      <c r="AO36364" s="104"/>
      <c r="AP36364" s="104"/>
    </row>
    <row r="36365" spans="21:42" ht="15" customHeight="1" x14ac:dyDescent="0.25">
      <c r="U36365" s="104"/>
      <c r="AB36365" s="104"/>
      <c r="AC36365" s="104"/>
      <c r="AF36365" s="104"/>
      <c r="AG36365" s="104"/>
      <c r="AK36365" s="104"/>
      <c r="AL36365" s="104"/>
      <c r="AO36365" s="104"/>
      <c r="AP36365" s="104"/>
    </row>
    <row r="36366" spans="21:42" ht="15" customHeight="1" x14ac:dyDescent="0.25">
      <c r="U36366" s="104"/>
      <c r="AB36366" s="104"/>
      <c r="AC36366" s="104"/>
      <c r="AF36366" s="104"/>
      <c r="AG36366" s="104"/>
      <c r="AK36366" s="104"/>
      <c r="AL36366" s="104"/>
      <c r="AO36366" s="104"/>
      <c r="AP36366" s="104"/>
    </row>
    <row r="36367" spans="21:42" ht="15" customHeight="1" x14ac:dyDescent="0.25">
      <c r="U36367" s="104"/>
      <c r="AB36367" s="104"/>
      <c r="AC36367" s="104"/>
      <c r="AF36367" s="104"/>
      <c r="AG36367" s="104"/>
      <c r="AK36367" s="104"/>
      <c r="AL36367" s="104"/>
      <c r="AO36367" s="104"/>
      <c r="AP36367" s="104"/>
    </row>
    <row r="36368" spans="21:42" ht="15" customHeight="1" x14ac:dyDescent="0.25">
      <c r="U36368" s="104"/>
      <c r="AB36368" s="104"/>
      <c r="AC36368" s="104"/>
      <c r="AF36368" s="104"/>
      <c r="AG36368" s="104"/>
      <c r="AK36368" s="104"/>
      <c r="AL36368" s="104"/>
      <c r="AO36368" s="104"/>
      <c r="AP36368" s="104"/>
    </row>
    <row r="36369" spans="21:42" ht="15" customHeight="1" x14ac:dyDescent="0.25">
      <c r="U36369" s="104"/>
      <c r="AB36369" s="104"/>
      <c r="AC36369" s="104"/>
      <c r="AF36369" s="104"/>
      <c r="AG36369" s="104"/>
      <c r="AK36369" s="104"/>
      <c r="AL36369" s="104"/>
      <c r="AO36369" s="104"/>
      <c r="AP36369" s="104"/>
    </row>
    <row r="36370" spans="21:42" ht="15" customHeight="1" x14ac:dyDescent="0.25">
      <c r="U36370" s="104"/>
      <c r="AB36370" s="104"/>
      <c r="AC36370" s="104"/>
      <c r="AF36370" s="104"/>
      <c r="AG36370" s="104"/>
      <c r="AK36370" s="104"/>
      <c r="AL36370" s="104"/>
      <c r="AO36370" s="104"/>
      <c r="AP36370" s="104"/>
    </row>
    <row r="36371" spans="21:42" ht="15" customHeight="1" x14ac:dyDescent="0.25">
      <c r="U36371" s="104"/>
      <c r="AB36371" s="104"/>
      <c r="AC36371" s="104"/>
      <c r="AF36371" s="104"/>
      <c r="AG36371" s="104"/>
      <c r="AK36371" s="104"/>
      <c r="AL36371" s="104"/>
      <c r="AO36371" s="104"/>
      <c r="AP36371" s="104"/>
    </row>
    <row r="36372" spans="21:42" ht="15" customHeight="1" x14ac:dyDescent="0.25">
      <c r="U36372" s="104"/>
      <c r="AB36372" s="104"/>
      <c r="AC36372" s="104"/>
      <c r="AF36372" s="104"/>
      <c r="AG36372" s="104"/>
      <c r="AK36372" s="104"/>
      <c r="AL36372" s="104"/>
      <c r="AO36372" s="104"/>
      <c r="AP36372" s="104"/>
    </row>
    <row r="36373" spans="21:42" ht="15" customHeight="1" x14ac:dyDescent="0.25">
      <c r="U36373" s="104"/>
      <c r="AB36373" s="104"/>
      <c r="AC36373" s="104"/>
      <c r="AF36373" s="104"/>
      <c r="AG36373" s="104"/>
      <c r="AK36373" s="104"/>
      <c r="AL36373" s="104"/>
      <c r="AO36373" s="104"/>
      <c r="AP36373" s="104"/>
    </row>
    <row r="36374" spans="21:42" ht="15" customHeight="1" x14ac:dyDescent="0.25">
      <c r="U36374" s="104"/>
      <c r="AB36374" s="104"/>
      <c r="AC36374" s="104"/>
      <c r="AF36374" s="104"/>
      <c r="AG36374" s="104"/>
      <c r="AK36374" s="104"/>
      <c r="AL36374" s="104"/>
      <c r="AO36374" s="104"/>
      <c r="AP36374" s="104"/>
    </row>
    <row r="36375" spans="21:42" ht="15" customHeight="1" x14ac:dyDescent="0.25">
      <c r="U36375" s="104"/>
      <c r="AB36375" s="104"/>
      <c r="AC36375" s="104"/>
      <c r="AF36375" s="104"/>
      <c r="AG36375" s="104"/>
      <c r="AK36375" s="104"/>
      <c r="AL36375" s="104"/>
      <c r="AO36375" s="104"/>
      <c r="AP36375" s="104"/>
    </row>
    <row r="36376" spans="21:42" ht="15" customHeight="1" x14ac:dyDescent="0.25">
      <c r="U36376" s="104"/>
      <c r="AB36376" s="104"/>
      <c r="AC36376" s="104"/>
      <c r="AF36376" s="104"/>
      <c r="AG36376" s="104"/>
      <c r="AK36376" s="104"/>
      <c r="AL36376" s="104"/>
      <c r="AO36376" s="104"/>
      <c r="AP36376" s="104"/>
    </row>
    <row r="36377" spans="21:42" ht="15" customHeight="1" x14ac:dyDescent="0.25">
      <c r="U36377" s="104"/>
      <c r="AB36377" s="104"/>
      <c r="AC36377" s="104"/>
      <c r="AF36377" s="104"/>
      <c r="AG36377" s="104"/>
      <c r="AK36377" s="104"/>
      <c r="AL36377" s="104"/>
      <c r="AO36377" s="104"/>
      <c r="AP36377" s="104"/>
    </row>
    <row r="36378" spans="21:42" ht="15" customHeight="1" x14ac:dyDescent="0.25">
      <c r="U36378" s="104"/>
      <c r="AB36378" s="104"/>
      <c r="AC36378" s="104"/>
      <c r="AF36378" s="104"/>
      <c r="AG36378" s="104"/>
      <c r="AK36378" s="104"/>
      <c r="AL36378" s="104"/>
      <c r="AO36378" s="104"/>
      <c r="AP36378" s="104"/>
    </row>
    <row r="36379" spans="21:42" ht="15" customHeight="1" x14ac:dyDescent="0.25">
      <c r="U36379" s="104"/>
      <c r="AB36379" s="104"/>
      <c r="AC36379" s="104"/>
      <c r="AF36379" s="104"/>
      <c r="AG36379" s="104"/>
      <c r="AK36379" s="104"/>
      <c r="AL36379" s="104"/>
      <c r="AO36379" s="104"/>
      <c r="AP36379" s="104"/>
    </row>
    <row r="36380" spans="21:42" ht="15" customHeight="1" x14ac:dyDescent="0.25">
      <c r="U36380" s="104"/>
      <c r="AB36380" s="104"/>
      <c r="AC36380" s="104"/>
      <c r="AF36380" s="104"/>
      <c r="AG36380" s="104"/>
      <c r="AK36380" s="104"/>
      <c r="AL36380" s="104"/>
      <c r="AO36380" s="104"/>
      <c r="AP36380" s="104"/>
    </row>
    <row r="36381" spans="21:42" ht="15" customHeight="1" x14ac:dyDescent="0.25">
      <c r="U36381" s="104"/>
      <c r="AB36381" s="104"/>
      <c r="AC36381" s="104"/>
      <c r="AF36381" s="104"/>
      <c r="AG36381" s="104"/>
      <c r="AK36381" s="104"/>
      <c r="AL36381" s="104"/>
      <c r="AO36381" s="104"/>
      <c r="AP36381" s="104"/>
    </row>
    <row r="36382" spans="21:42" ht="15" customHeight="1" x14ac:dyDescent="0.25">
      <c r="U36382" s="104"/>
      <c r="AB36382" s="104"/>
      <c r="AC36382" s="104"/>
      <c r="AF36382" s="104"/>
      <c r="AG36382" s="104"/>
      <c r="AK36382" s="104"/>
      <c r="AL36382" s="104"/>
      <c r="AO36382" s="104"/>
      <c r="AP36382" s="104"/>
    </row>
    <row r="36383" spans="21:42" ht="15" customHeight="1" x14ac:dyDescent="0.25">
      <c r="U36383" s="104"/>
      <c r="AB36383" s="104"/>
      <c r="AC36383" s="104"/>
      <c r="AF36383" s="104"/>
      <c r="AG36383" s="104"/>
      <c r="AK36383" s="104"/>
      <c r="AL36383" s="104"/>
      <c r="AO36383" s="104"/>
      <c r="AP36383" s="104"/>
    </row>
    <row r="36384" spans="21:42" ht="15" customHeight="1" x14ac:dyDescent="0.25">
      <c r="U36384" s="104"/>
      <c r="AB36384" s="104"/>
      <c r="AC36384" s="104"/>
      <c r="AF36384" s="104"/>
      <c r="AG36384" s="104"/>
      <c r="AK36384" s="104"/>
      <c r="AL36384" s="104"/>
      <c r="AO36384" s="104"/>
      <c r="AP36384" s="104"/>
    </row>
    <row r="36385" spans="21:42" ht="15" customHeight="1" x14ac:dyDescent="0.25">
      <c r="U36385" s="104"/>
      <c r="AB36385" s="104"/>
      <c r="AC36385" s="104"/>
      <c r="AF36385" s="104"/>
      <c r="AG36385" s="104"/>
      <c r="AK36385" s="104"/>
      <c r="AL36385" s="104"/>
      <c r="AO36385" s="104"/>
      <c r="AP36385" s="104"/>
    </row>
    <row r="36386" spans="21:42" ht="15" customHeight="1" x14ac:dyDescent="0.25">
      <c r="U36386" s="104"/>
      <c r="AB36386" s="104"/>
      <c r="AC36386" s="104"/>
      <c r="AF36386" s="104"/>
      <c r="AG36386" s="104"/>
      <c r="AK36386" s="104"/>
      <c r="AL36386" s="104"/>
      <c r="AO36386" s="104"/>
      <c r="AP36386" s="104"/>
    </row>
    <row r="36387" spans="21:42" ht="15" customHeight="1" x14ac:dyDescent="0.25">
      <c r="U36387" s="104"/>
      <c r="AB36387" s="104"/>
      <c r="AC36387" s="104"/>
      <c r="AF36387" s="104"/>
      <c r="AG36387" s="104"/>
      <c r="AK36387" s="104"/>
      <c r="AL36387" s="104"/>
      <c r="AO36387" s="104"/>
      <c r="AP36387" s="104"/>
    </row>
    <row r="36388" spans="21:42" ht="15" customHeight="1" x14ac:dyDescent="0.25">
      <c r="U36388" s="104"/>
      <c r="AB36388" s="104"/>
      <c r="AC36388" s="104"/>
      <c r="AF36388" s="104"/>
      <c r="AG36388" s="104"/>
      <c r="AK36388" s="104"/>
      <c r="AL36388" s="104"/>
      <c r="AO36388" s="104"/>
      <c r="AP36388" s="104"/>
    </row>
    <row r="36389" spans="21:42" ht="15" customHeight="1" x14ac:dyDescent="0.25">
      <c r="U36389" s="104"/>
      <c r="AB36389" s="104"/>
      <c r="AC36389" s="104"/>
      <c r="AF36389" s="104"/>
      <c r="AG36389" s="104"/>
      <c r="AK36389" s="104"/>
      <c r="AL36389" s="104"/>
      <c r="AO36389" s="104"/>
      <c r="AP36389" s="104"/>
    </row>
    <row r="36390" spans="21:42" ht="15" customHeight="1" x14ac:dyDescent="0.25">
      <c r="U36390" s="104"/>
      <c r="AB36390" s="104"/>
      <c r="AC36390" s="104"/>
      <c r="AF36390" s="104"/>
      <c r="AG36390" s="104"/>
      <c r="AK36390" s="104"/>
      <c r="AL36390" s="104"/>
      <c r="AO36390" s="104"/>
      <c r="AP36390" s="104"/>
    </row>
    <row r="36391" spans="21:42" ht="15" customHeight="1" x14ac:dyDescent="0.25">
      <c r="U36391" s="104"/>
      <c r="AB36391" s="104"/>
      <c r="AC36391" s="104"/>
      <c r="AF36391" s="104"/>
      <c r="AG36391" s="104"/>
      <c r="AK36391" s="104"/>
      <c r="AL36391" s="104"/>
      <c r="AO36391" s="104"/>
      <c r="AP36391" s="104"/>
    </row>
    <row r="36392" spans="21:42" ht="15" customHeight="1" x14ac:dyDescent="0.25">
      <c r="U36392" s="104"/>
      <c r="AB36392" s="104"/>
      <c r="AC36392" s="104"/>
      <c r="AF36392" s="104"/>
      <c r="AG36392" s="104"/>
      <c r="AK36392" s="104"/>
      <c r="AL36392" s="104"/>
      <c r="AO36392" s="104"/>
      <c r="AP36392" s="104"/>
    </row>
    <row r="36393" spans="21:42" ht="15" customHeight="1" x14ac:dyDescent="0.25">
      <c r="U36393" s="104"/>
      <c r="AB36393" s="104"/>
      <c r="AC36393" s="104"/>
      <c r="AF36393" s="104"/>
      <c r="AG36393" s="104"/>
      <c r="AK36393" s="104"/>
      <c r="AL36393" s="104"/>
      <c r="AO36393" s="104"/>
      <c r="AP36393" s="104"/>
    </row>
    <row r="36394" spans="21:42" ht="15" customHeight="1" x14ac:dyDescent="0.25">
      <c r="U36394" s="104"/>
      <c r="AB36394" s="104"/>
      <c r="AC36394" s="104"/>
      <c r="AF36394" s="104"/>
      <c r="AG36394" s="104"/>
      <c r="AK36394" s="104"/>
      <c r="AL36394" s="104"/>
      <c r="AO36394" s="104"/>
      <c r="AP36394" s="104"/>
    </row>
    <row r="36395" spans="21:42" ht="15" customHeight="1" x14ac:dyDescent="0.25">
      <c r="U36395" s="104"/>
      <c r="AB36395" s="104"/>
      <c r="AC36395" s="104"/>
      <c r="AF36395" s="104"/>
      <c r="AG36395" s="104"/>
      <c r="AK36395" s="104"/>
      <c r="AL36395" s="104"/>
      <c r="AO36395" s="104"/>
      <c r="AP36395" s="104"/>
    </row>
    <row r="36396" spans="21:42" ht="15" customHeight="1" x14ac:dyDescent="0.25">
      <c r="U36396" s="104"/>
      <c r="AB36396" s="104"/>
      <c r="AC36396" s="104"/>
      <c r="AF36396" s="104"/>
      <c r="AG36396" s="104"/>
      <c r="AK36396" s="104"/>
      <c r="AL36396" s="104"/>
      <c r="AO36396" s="104"/>
      <c r="AP36396" s="104"/>
    </row>
    <row r="36397" spans="21:42" ht="15" customHeight="1" x14ac:dyDescent="0.25">
      <c r="U36397" s="104"/>
      <c r="AB36397" s="104"/>
      <c r="AC36397" s="104"/>
      <c r="AF36397" s="104"/>
      <c r="AG36397" s="104"/>
      <c r="AK36397" s="104"/>
      <c r="AL36397" s="104"/>
      <c r="AO36397" s="104"/>
      <c r="AP36397" s="104"/>
    </row>
    <row r="36398" spans="21:42" ht="15" customHeight="1" x14ac:dyDescent="0.25">
      <c r="U36398" s="104"/>
      <c r="AB36398" s="104"/>
      <c r="AC36398" s="104"/>
      <c r="AF36398" s="104"/>
      <c r="AG36398" s="104"/>
      <c r="AK36398" s="104"/>
      <c r="AL36398" s="104"/>
      <c r="AO36398" s="104"/>
      <c r="AP36398" s="104"/>
    </row>
    <row r="36399" spans="21:42" ht="15" customHeight="1" x14ac:dyDescent="0.25">
      <c r="U36399" s="104"/>
      <c r="AB36399" s="104"/>
      <c r="AC36399" s="104"/>
      <c r="AF36399" s="104"/>
      <c r="AG36399" s="104"/>
      <c r="AK36399" s="104"/>
      <c r="AL36399" s="104"/>
      <c r="AO36399" s="104"/>
      <c r="AP36399" s="104"/>
    </row>
    <row r="36400" spans="21:42" ht="15" customHeight="1" x14ac:dyDescent="0.25">
      <c r="U36400" s="104"/>
      <c r="AB36400" s="104"/>
      <c r="AC36400" s="104"/>
      <c r="AF36400" s="104"/>
      <c r="AG36400" s="104"/>
      <c r="AK36400" s="104"/>
      <c r="AL36400" s="104"/>
      <c r="AO36400" s="104"/>
      <c r="AP36400" s="104"/>
    </row>
    <row r="36401" spans="21:42" ht="15" customHeight="1" x14ac:dyDescent="0.25">
      <c r="U36401" s="104"/>
      <c r="AB36401" s="104"/>
      <c r="AC36401" s="104"/>
      <c r="AF36401" s="104"/>
      <c r="AG36401" s="104"/>
      <c r="AK36401" s="104"/>
      <c r="AL36401" s="104"/>
      <c r="AO36401" s="104"/>
      <c r="AP36401" s="104"/>
    </row>
    <row r="36402" spans="21:42" ht="15" customHeight="1" x14ac:dyDescent="0.25">
      <c r="U36402" s="104"/>
      <c r="AB36402" s="104"/>
      <c r="AC36402" s="104"/>
      <c r="AF36402" s="104"/>
      <c r="AG36402" s="104"/>
      <c r="AK36402" s="104"/>
      <c r="AL36402" s="104"/>
      <c r="AO36402" s="104"/>
      <c r="AP36402" s="104"/>
    </row>
    <row r="36403" spans="21:42" ht="15" customHeight="1" x14ac:dyDescent="0.25">
      <c r="U36403" s="104"/>
      <c r="AB36403" s="104"/>
      <c r="AC36403" s="104"/>
      <c r="AF36403" s="104"/>
      <c r="AG36403" s="104"/>
      <c r="AK36403" s="104"/>
      <c r="AL36403" s="104"/>
      <c r="AO36403" s="104"/>
      <c r="AP36403" s="104"/>
    </row>
    <row r="36404" spans="21:42" ht="15" customHeight="1" x14ac:dyDescent="0.25">
      <c r="U36404" s="104"/>
      <c r="AB36404" s="104"/>
      <c r="AC36404" s="104"/>
      <c r="AF36404" s="104"/>
      <c r="AG36404" s="104"/>
      <c r="AK36404" s="104"/>
      <c r="AL36404" s="104"/>
      <c r="AO36404" s="104"/>
      <c r="AP36404" s="104"/>
    </row>
    <row r="36405" spans="21:42" ht="15" customHeight="1" x14ac:dyDescent="0.25">
      <c r="U36405" s="104"/>
      <c r="AB36405" s="104"/>
      <c r="AC36405" s="104"/>
      <c r="AF36405" s="104"/>
      <c r="AG36405" s="104"/>
      <c r="AK36405" s="104"/>
      <c r="AL36405" s="104"/>
      <c r="AO36405" s="104"/>
      <c r="AP36405" s="104"/>
    </row>
    <row r="36406" spans="21:42" ht="15" customHeight="1" x14ac:dyDescent="0.25">
      <c r="U36406" s="104"/>
      <c r="AB36406" s="104"/>
      <c r="AC36406" s="104"/>
      <c r="AF36406" s="104"/>
      <c r="AG36406" s="104"/>
      <c r="AK36406" s="104"/>
      <c r="AL36406" s="104"/>
      <c r="AO36406" s="104"/>
      <c r="AP36406" s="104"/>
    </row>
    <row r="36407" spans="21:42" ht="15" customHeight="1" x14ac:dyDescent="0.25">
      <c r="U36407" s="104"/>
      <c r="AB36407" s="104"/>
      <c r="AC36407" s="104"/>
      <c r="AF36407" s="104"/>
      <c r="AG36407" s="104"/>
      <c r="AK36407" s="104"/>
      <c r="AL36407" s="104"/>
      <c r="AO36407" s="104"/>
      <c r="AP36407" s="104"/>
    </row>
    <row r="36408" spans="21:42" ht="15" customHeight="1" x14ac:dyDescent="0.25">
      <c r="U36408" s="104"/>
      <c r="AB36408" s="104"/>
      <c r="AC36408" s="104"/>
      <c r="AF36408" s="104"/>
      <c r="AG36408" s="104"/>
      <c r="AK36408" s="104"/>
      <c r="AL36408" s="104"/>
      <c r="AO36408" s="104"/>
      <c r="AP36408" s="104"/>
    </row>
    <row r="36409" spans="21:42" ht="15" customHeight="1" x14ac:dyDescent="0.25">
      <c r="U36409" s="104"/>
      <c r="AB36409" s="104"/>
      <c r="AC36409" s="104"/>
      <c r="AF36409" s="104"/>
      <c r="AG36409" s="104"/>
      <c r="AK36409" s="104"/>
      <c r="AL36409" s="104"/>
      <c r="AO36409" s="104"/>
      <c r="AP36409" s="104"/>
    </row>
    <row r="36410" spans="21:42" ht="15" customHeight="1" x14ac:dyDescent="0.25">
      <c r="U36410" s="104"/>
      <c r="AB36410" s="104"/>
      <c r="AC36410" s="104"/>
      <c r="AF36410" s="104"/>
      <c r="AG36410" s="104"/>
      <c r="AK36410" s="104"/>
      <c r="AL36410" s="104"/>
      <c r="AO36410" s="104"/>
      <c r="AP36410" s="104"/>
    </row>
    <row r="36411" spans="21:42" ht="15" customHeight="1" x14ac:dyDescent="0.25">
      <c r="U36411" s="104"/>
      <c r="AB36411" s="104"/>
      <c r="AC36411" s="104"/>
      <c r="AF36411" s="104"/>
      <c r="AG36411" s="104"/>
      <c r="AK36411" s="104"/>
      <c r="AL36411" s="104"/>
      <c r="AO36411" s="104"/>
      <c r="AP36411" s="104"/>
    </row>
    <row r="36412" spans="21:42" ht="15" customHeight="1" x14ac:dyDescent="0.25">
      <c r="U36412" s="104"/>
      <c r="AB36412" s="104"/>
      <c r="AC36412" s="104"/>
      <c r="AF36412" s="104"/>
      <c r="AG36412" s="104"/>
      <c r="AK36412" s="104"/>
      <c r="AL36412" s="104"/>
      <c r="AO36412" s="104"/>
      <c r="AP36412" s="104"/>
    </row>
    <row r="36413" spans="21:42" ht="15" customHeight="1" x14ac:dyDescent="0.25">
      <c r="U36413" s="104"/>
      <c r="AB36413" s="104"/>
      <c r="AC36413" s="104"/>
      <c r="AF36413" s="104"/>
      <c r="AG36413" s="104"/>
      <c r="AK36413" s="104"/>
      <c r="AL36413" s="104"/>
      <c r="AO36413" s="104"/>
      <c r="AP36413" s="104"/>
    </row>
    <row r="36414" spans="21:42" ht="15" customHeight="1" x14ac:dyDescent="0.25">
      <c r="U36414" s="104"/>
      <c r="AB36414" s="104"/>
      <c r="AC36414" s="104"/>
      <c r="AF36414" s="104"/>
      <c r="AG36414" s="104"/>
      <c r="AK36414" s="104"/>
      <c r="AL36414" s="104"/>
      <c r="AO36414" s="104"/>
      <c r="AP36414" s="104"/>
    </row>
    <row r="36415" spans="21:42" ht="15" customHeight="1" x14ac:dyDescent="0.25">
      <c r="U36415" s="104"/>
      <c r="AB36415" s="104"/>
      <c r="AC36415" s="104"/>
      <c r="AF36415" s="104"/>
      <c r="AG36415" s="104"/>
      <c r="AK36415" s="104"/>
      <c r="AL36415" s="104"/>
      <c r="AO36415" s="104"/>
      <c r="AP36415" s="104"/>
    </row>
    <row r="36416" spans="21:42" ht="15" customHeight="1" x14ac:dyDescent="0.25">
      <c r="U36416" s="104"/>
      <c r="AB36416" s="104"/>
      <c r="AC36416" s="104"/>
      <c r="AF36416" s="104"/>
      <c r="AG36416" s="104"/>
      <c r="AK36416" s="104"/>
      <c r="AL36416" s="104"/>
      <c r="AO36416" s="104"/>
      <c r="AP36416" s="104"/>
    </row>
    <row r="36417" spans="21:42" ht="15" customHeight="1" x14ac:dyDescent="0.25">
      <c r="U36417" s="104"/>
      <c r="AB36417" s="104"/>
      <c r="AC36417" s="104"/>
      <c r="AF36417" s="104"/>
      <c r="AG36417" s="104"/>
      <c r="AK36417" s="104"/>
      <c r="AL36417" s="104"/>
      <c r="AO36417" s="104"/>
      <c r="AP36417" s="104"/>
    </row>
    <row r="36418" spans="21:42" ht="15" customHeight="1" x14ac:dyDescent="0.25">
      <c r="U36418" s="104"/>
      <c r="AB36418" s="104"/>
      <c r="AC36418" s="104"/>
      <c r="AF36418" s="104"/>
      <c r="AG36418" s="104"/>
      <c r="AK36418" s="104"/>
      <c r="AL36418" s="104"/>
      <c r="AO36418" s="104"/>
      <c r="AP36418" s="104"/>
    </row>
    <row r="36419" spans="21:42" ht="15" customHeight="1" x14ac:dyDescent="0.25">
      <c r="U36419" s="104"/>
      <c r="AB36419" s="104"/>
      <c r="AC36419" s="104"/>
      <c r="AF36419" s="104"/>
      <c r="AG36419" s="104"/>
      <c r="AK36419" s="104"/>
      <c r="AL36419" s="104"/>
      <c r="AO36419" s="104"/>
      <c r="AP36419" s="104"/>
    </row>
    <row r="36420" spans="21:42" ht="15" customHeight="1" x14ac:dyDescent="0.25">
      <c r="U36420" s="104"/>
      <c r="AB36420" s="104"/>
      <c r="AC36420" s="104"/>
      <c r="AF36420" s="104"/>
      <c r="AG36420" s="104"/>
      <c r="AK36420" s="104"/>
      <c r="AL36420" s="104"/>
      <c r="AO36420" s="104"/>
      <c r="AP36420" s="104"/>
    </row>
    <row r="36421" spans="21:42" ht="15" customHeight="1" x14ac:dyDescent="0.25">
      <c r="U36421" s="104"/>
      <c r="AB36421" s="104"/>
      <c r="AC36421" s="104"/>
      <c r="AF36421" s="104"/>
      <c r="AG36421" s="104"/>
      <c r="AK36421" s="104"/>
      <c r="AL36421" s="104"/>
      <c r="AO36421" s="104"/>
      <c r="AP36421" s="104"/>
    </row>
    <row r="36422" spans="21:42" ht="15" customHeight="1" x14ac:dyDescent="0.25">
      <c r="U36422" s="104"/>
      <c r="AB36422" s="104"/>
      <c r="AC36422" s="104"/>
      <c r="AF36422" s="104"/>
      <c r="AG36422" s="104"/>
      <c r="AK36422" s="104"/>
      <c r="AL36422" s="104"/>
      <c r="AO36422" s="104"/>
      <c r="AP36422" s="104"/>
    </row>
    <row r="36423" spans="21:42" ht="15" customHeight="1" x14ac:dyDescent="0.25">
      <c r="U36423" s="104"/>
      <c r="AB36423" s="104"/>
      <c r="AC36423" s="104"/>
      <c r="AF36423" s="104"/>
      <c r="AG36423" s="104"/>
      <c r="AK36423" s="104"/>
      <c r="AL36423" s="104"/>
      <c r="AO36423" s="104"/>
      <c r="AP36423" s="104"/>
    </row>
    <row r="36424" spans="21:42" ht="15" customHeight="1" x14ac:dyDescent="0.25">
      <c r="U36424" s="104"/>
      <c r="AB36424" s="104"/>
      <c r="AC36424" s="104"/>
      <c r="AF36424" s="104"/>
      <c r="AG36424" s="104"/>
      <c r="AK36424" s="104"/>
      <c r="AL36424" s="104"/>
      <c r="AO36424" s="104"/>
      <c r="AP36424" s="104"/>
    </row>
    <row r="36425" spans="21:42" ht="15" customHeight="1" x14ac:dyDescent="0.25">
      <c r="U36425" s="104"/>
      <c r="AB36425" s="104"/>
      <c r="AC36425" s="104"/>
      <c r="AF36425" s="104"/>
      <c r="AG36425" s="104"/>
      <c r="AK36425" s="104"/>
      <c r="AL36425" s="104"/>
      <c r="AO36425" s="104"/>
      <c r="AP36425" s="104"/>
    </row>
    <row r="36426" spans="21:42" ht="15" customHeight="1" x14ac:dyDescent="0.25">
      <c r="U36426" s="104"/>
      <c r="AB36426" s="104"/>
      <c r="AC36426" s="104"/>
      <c r="AF36426" s="104"/>
      <c r="AG36426" s="104"/>
      <c r="AK36426" s="104"/>
      <c r="AL36426" s="104"/>
      <c r="AO36426" s="104"/>
      <c r="AP36426" s="104"/>
    </row>
    <row r="36427" spans="21:42" ht="15" customHeight="1" x14ac:dyDescent="0.25">
      <c r="U36427" s="104"/>
      <c r="AB36427" s="104"/>
      <c r="AC36427" s="104"/>
      <c r="AF36427" s="104"/>
      <c r="AG36427" s="104"/>
      <c r="AK36427" s="104"/>
      <c r="AL36427" s="104"/>
      <c r="AO36427" s="104"/>
      <c r="AP36427" s="104"/>
    </row>
    <row r="36428" spans="21:42" ht="15" customHeight="1" x14ac:dyDescent="0.25">
      <c r="U36428" s="104"/>
      <c r="AB36428" s="104"/>
      <c r="AC36428" s="104"/>
      <c r="AF36428" s="104"/>
      <c r="AG36428" s="104"/>
      <c r="AK36428" s="104"/>
      <c r="AL36428" s="104"/>
      <c r="AO36428" s="104"/>
      <c r="AP36428" s="104"/>
    </row>
    <row r="36429" spans="21:42" ht="15" customHeight="1" x14ac:dyDescent="0.25">
      <c r="U36429" s="104"/>
      <c r="AB36429" s="104"/>
      <c r="AC36429" s="104"/>
      <c r="AF36429" s="104"/>
      <c r="AG36429" s="104"/>
      <c r="AK36429" s="104"/>
      <c r="AL36429" s="104"/>
      <c r="AO36429" s="104"/>
      <c r="AP36429" s="104"/>
    </row>
    <row r="36430" spans="21:42" ht="15" customHeight="1" x14ac:dyDescent="0.25">
      <c r="U36430" s="104"/>
      <c r="AB36430" s="104"/>
      <c r="AC36430" s="104"/>
      <c r="AF36430" s="104"/>
      <c r="AG36430" s="104"/>
      <c r="AK36430" s="104"/>
      <c r="AL36430" s="104"/>
      <c r="AO36430" s="104"/>
      <c r="AP36430" s="104"/>
    </row>
    <row r="36431" spans="21:42" ht="15" customHeight="1" x14ac:dyDescent="0.25">
      <c r="U36431" s="104"/>
      <c r="AB36431" s="104"/>
      <c r="AC36431" s="104"/>
      <c r="AF36431" s="104"/>
      <c r="AG36431" s="104"/>
      <c r="AK36431" s="104"/>
      <c r="AL36431" s="104"/>
      <c r="AO36431" s="104"/>
      <c r="AP36431" s="104"/>
    </row>
    <row r="36432" spans="21:42" ht="15" customHeight="1" x14ac:dyDescent="0.25">
      <c r="U36432" s="104"/>
      <c r="AB36432" s="104"/>
      <c r="AC36432" s="104"/>
      <c r="AF36432" s="104"/>
      <c r="AG36432" s="104"/>
      <c r="AK36432" s="104"/>
      <c r="AL36432" s="104"/>
      <c r="AO36432" s="104"/>
      <c r="AP36432" s="104"/>
    </row>
    <row r="36433" spans="21:42" ht="15" customHeight="1" x14ac:dyDescent="0.25">
      <c r="U36433" s="104"/>
      <c r="AB36433" s="104"/>
      <c r="AC36433" s="104"/>
      <c r="AF36433" s="104"/>
      <c r="AG36433" s="104"/>
      <c r="AK36433" s="104"/>
      <c r="AL36433" s="104"/>
      <c r="AO36433" s="104"/>
      <c r="AP36433" s="104"/>
    </row>
    <row r="36434" spans="21:42" ht="15" customHeight="1" x14ac:dyDescent="0.25">
      <c r="U36434" s="104"/>
      <c r="AB36434" s="104"/>
      <c r="AC36434" s="104"/>
      <c r="AF36434" s="104"/>
      <c r="AG36434" s="104"/>
      <c r="AK36434" s="104"/>
      <c r="AL36434" s="104"/>
      <c r="AO36434" s="104"/>
      <c r="AP36434" s="104"/>
    </row>
    <row r="36435" spans="21:42" ht="15" customHeight="1" x14ac:dyDescent="0.25">
      <c r="U36435" s="104"/>
      <c r="AB36435" s="104"/>
      <c r="AC36435" s="104"/>
      <c r="AF36435" s="104"/>
      <c r="AG36435" s="104"/>
      <c r="AK36435" s="104"/>
      <c r="AL36435" s="104"/>
      <c r="AO36435" s="104"/>
      <c r="AP36435" s="104"/>
    </row>
    <row r="36436" spans="21:42" ht="15" customHeight="1" x14ac:dyDescent="0.25">
      <c r="U36436" s="104"/>
      <c r="AB36436" s="104"/>
      <c r="AC36436" s="104"/>
      <c r="AF36436" s="104"/>
      <c r="AG36436" s="104"/>
      <c r="AK36436" s="104"/>
      <c r="AL36436" s="104"/>
      <c r="AO36436" s="104"/>
      <c r="AP36436" s="104"/>
    </row>
    <row r="36437" spans="21:42" ht="15" customHeight="1" x14ac:dyDescent="0.25">
      <c r="U36437" s="104"/>
      <c r="AB36437" s="104"/>
      <c r="AC36437" s="104"/>
      <c r="AF36437" s="104"/>
      <c r="AG36437" s="104"/>
      <c r="AK36437" s="104"/>
      <c r="AL36437" s="104"/>
      <c r="AO36437" s="104"/>
      <c r="AP36437" s="104"/>
    </row>
    <row r="36438" spans="21:42" ht="15" customHeight="1" x14ac:dyDescent="0.25">
      <c r="U36438" s="104"/>
      <c r="AB36438" s="104"/>
      <c r="AC36438" s="104"/>
      <c r="AF36438" s="104"/>
      <c r="AG36438" s="104"/>
      <c r="AK36438" s="104"/>
      <c r="AL36438" s="104"/>
      <c r="AO36438" s="104"/>
      <c r="AP36438" s="104"/>
    </row>
    <row r="36439" spans="21:42" ht="15" customHeight="1" x14ac:dyDescent="0.25">
      <c r="U36439" s="104"/>
      <c r="AB36439" s="104"/>
      <c r="AC36439" s="104"/>
      <c r="AF36439" s="104"/>
      <c r="AG36439" s="104"/>
      <c r="AK36439" s="104"/>
      <c r="AL36439" s="104"/>
      <c r="AO36439" s="104"/>
      <c r="AP36439" s="104"/>
    </row>
    <row r="36440" spans="21:42" ht="15" customHeight="1" x14ac:dyDescent="0.25">
      <c r="U36440" s="104"/>
      <c r="AB36440" s="104"/>
      <c r="AC36440" s="104"/>
      <c r="AF36440" s="104"/>
      <c r="AG36440" s="104"/>
      <c r="AK36440" s="104"/>
      <c r="AL36440" s="104"/>
      <c r="AO36440" s="104"/>
      <c r="AP36440" s="104"/>
    </row>
    <row r="36441" spans="21:42" ht="15" customHeight="1" x14ac:dyDescent="0.25">
      <c r="U36441" s="104"/>
      <c r="AB36441" s="104"/>
      <c r="AC36441" s="104"/>
      <c r="AF36441" s="104"/>
      <c r="AG36441" s="104"/>
      <c r="AK36441" s="104"/>
      <c r="AL36441" s="104"/>
      <c r="AO36441" s="104"/>
      <c r="AP36441" s="104"/>
    </row>
    <row r="36442" spans="21:42" ht="15" customHeight="1" x14ac:dyDescent="0.25">
      <c r="U36442" s="104"/>
      <c r="AB36442" s="104"/>
      <c r="AC36442" s="104"/>
      <c r="AF36442" s="104"/>
      <c r="AG36442" s="104"/>
      <c r="AK36442" s="104"/>
      <c r="AL36442" s="104"/>
      <c r="AO36442" s="104"/>
      <c r="AP36442" s="104"/>
    </row>
    <row r="36443" spans="21:42" ht="15" customHeight="1" x14ac:dyDescent="0.25">
      <c r="U36443" s="104"/>
      <c r="AB36443" s="104"/>
      <c r="AC36443" s="104"/>
      <c r="AF36443" s="104"/>
      <c r="AG36443" s="104"/>
      <c r="AK36443" s="104"/>
      <c r="AL36443" s="104"/>
      <c r="AO36443" s="104"/>
      <c r="AP36443" s="104"/>
    </row>
    <row r="36444" spans="21:42" ht="15" customHeight="1" x14ac:dyDescent="0.25">
      <c r="U36444" s="104"/>
      <c r="AB36444" s="104"/>
      <c r="AC36444" s="104"/>
      <c r="AF36444" s="104"/>
      <c r="AG36444" s="104"/>
      <c r="AK36444" s="104"/>
      <c r="AL36444" s="104"/>
      <c r="AO36444" s="104"/>
      <c r="AP36444" s="104"/>
    </row>
    <row r="36445" spans="21:42" ht="15" customHeight="1" x14ac:dyDescent="0.25">
      <c r="U36445" s="104"/>
      <c r="AB36445" s="104"/>
      <c r="AC36445" s="104"/>
      <c r="AF36445" s="104"/>
      <c r="AG36445" s="104"/>
      <c r="AK36445" s="104"/>
      <c r="AL36445" s="104"/>
      <c r="AO36445" s="104"/>
      <c r="AP36445" s="104"/>
    </row>
    <row r="36446" spans="21:42" ht="15" customHeight="1" x14ac:dyDescent="0.25">
      <c r="U36446" s="104"/>
      <c r="AB36446" s="104"/>
      <c r="AC36446" s="104"/>
      <c r="AF36446" s="104"/>
      <c r="AG36446" s="104"/>
      <c r="AK36446" s="104"/>
      <c r="AL36446" s="104"/>
      <c r="AO36446" s="104"/>
      <c r="AP36446" s="104"/>
    </row>
    <row r="36447" spans="21:42" ht="15" customHeight="1" x14ac:dyDescent="0.25">
      <c r="U36447" s="104"/>
      <c r="AB36447" s="104"/>
      <c r="AC36447" s="104"/>
      <c r="AF36447" s="104"/>
      <c r="AG36447" s="104"/>
      <c r="AK36447" s="104"/>
      <c r="AL36447" s="104"/>
      <c r="AO36447" s="104"/>
      <c r="AP36447" s="104"/>
    </row>
    <row r="36448" spans="21:42" ht="15" customHeight="1" x14ac:dyDescent="0.25">
      <c r="U36448" s="104"/>
      <c r="AB36448" s="104"/>
      <c r="AC36448" s="104"/>
      <c r="AF36448" s="104"/>
      <c r="AG36448" s="104"/>
      <c r="AK36448" s="104"/>
      <c r="AL36448" s="104"/>
      <c r="AO36448" s="104"/>
      <c r="AP36448" s="104"/>
    </row>
    <row r="36449" spans="21:42" ht="15" customHeight="1" x14ac:dyDescent="0.25">
      <c r="U36449" s="104"/>
      <c r="AB36449" s="104"/>
      <c r="AC36449" s="104"/>
      <c r="AF36449" s="104"/>
      <c r="AG36449" s="104"/>
      <c r="AK36449" s="104"/>
      <c r="AL36449" s="104"/>
      <c r="AO36449" s="104"/>
      <c r="AP36449" s="104"/>
    </row>
    <row r="36450" spans="21:42" ht="15" customHeight="1" x14ac:dyDescent="0.25">
      <c r="U36450" s="104"/>
      <c r="AB36450" s="104"/>
      <c r="AC36450" s="104"/>
      <c r="AF36450" s="104"/>
      <c r="AG36450" s="104"/>
      <c r="AK36450" s="104"/>
      <c r="AL36450" s="104"/>
      <c r="AO36450" s="104"/>
      <c r="AP36450" s="104"/>
    </row>
    <row r="36451" spans="21:42" ht="15" customHeight="1" x14ac:dyDescent="0.25">
      <c r="U36451" s="104"/>
      <c r="AB36451" s="104"/>
      <c r="AC36451" s="104"/>
      <c r="AF36451" s="104"/>
      <c r="AG36451" s="104"/>
      <c r="AK36451" s="104"/>
      <c r="AL36451" s="104"/>
      <c r="AO36451" s="104"/>
      <c r="AP36451" s="104"/>
    </row>
    <row r="36452" spans="21:42" ht="15" customHeight="1" x14ac:dyDescent="0.25">
      <c r="U36452" s="104"/>
      <c r="AB36452" s="104"/>
      <c r="AC36452" s="104"/>
      <c r="AF36452" s="104"/>
      <c r="AG36452" s="104"/>
      <c r="AK36452" s="104"/>
      <c r="AL36452" s="104"/>
      <c r="AO36452" s="104"/>
      <c r="AP36452" s="104"/>
    </row>
    <row r="36453" spans="21:42" ht="15" customHeight="1" x14ac:dyDescent="0.25">
      <c r="U36453" s="104"/>
      <c r="AB36453" s="104"/>
      <c r="AC36453" s="104"/>
      <c r="AF36453" s="104"/>
      <c r="AG36453" s="104"/>
      <c r="AK36453" s="104"/>
      <c r="AL36453" s="104"/>
      <c r="AO36453" s="104"/>
      <c r="AP36453" s="104"/>
    </row>
    <row r="36454" spans="21:42" ht="15" customHeight="1" x14ac:dyDescent="0.25">
      <c r="U36454" s="104"/>
      <c r="AB36454" s="104"/>
      <c r="AC36454" s="104"/>
      <c r="AF36454" s="104"/>
      <c r="AG36454" s="104"/>
      <c r="AK36454" s="104"/>
      <c r="AL36454" s="104"/>
      <c r="AO36454" s="104"/>
      <c r="AP36454" s="104"/>
    </row>
    <row r="36455" spans="21:42" ht="15" customHeight="1" x14ac:dyDescent="0.25">
      <c r="U36455" s="104"/>
      <c r="AB36455" s="104"/>
      <c r="AC36455" s="104"/>
      <c r="AF36455" s="104"/>
      <c r="AG36455" s="104"/>
      <c r="AK36455" s="104"/>
      <c r="AL36455" s="104"/>
      <c r="AO36455" s="104"/>
      <c r="AP36455" s="104"/>
    </row>
    <row r="36456" spans="21:42" ht="15" customHeight="1" x14ac:dyDescent="0.25">
      <c r="U36456" s="104"/>
      <c r="AB36456" s="104"/>
      <c r="AC36456" s="104"/>
      <c r="AF36456" s="104"/>
      <c r="AG36456" s="104"/>
      <c r="AK36456" s="104"/>
      <c r="AL36456" s="104"/>
      <c r="AO36456" s="104"/>
      <c r="AP36456" s="104"/>
    </row>
    <row r="36457" spans="21:42" ht="15" customHeight="1" x14ac:dyDescent="0.25">
      <c r="U36457" s="104"/>
      <c r="AB36457" s="104"/>
      <c r="AC36457" s="104"/>
      <c r="AF36457" s="104"/>
      <c r="AG36457" s="104"/>
      <c r="AK36457" s="104"/>
      <c r="AL36457" s="104"/>
      <c r="AO36457" s="104"/>
      <c r="AP36457" s="104"/>
    </row>
    <row r="36458" spans="21:42" ht="15" customHeight="1" x14ac:dyDescent="0.25">
      <c r="U36458" s="104"/>
      <c r="AB36458" s="104"/>
      <c r="AC36458" s="104"/>
      <c r="AF36458" s="104"/>
      <c r="AG36458" s="104"/>
      <c r="AK36458" s="104"/>
      <c r="AL36458" s="104"/>
      <c r="AO36458" s="104"/>
      <c r="AP36458" s="104"/>
    </row>
    <row r="36459" spans="21:42" ht="15" customHeight="1" x14ac:dyDescent="0.25">
      <c r="U36459" s="104"/>
      <c r="AB36459" s="104"/>
      <c r="AC36459" s="104"/>
      <c r="AF36459" s="104"/>
      <c r="AG36459" s="104"/>
      <c r="AK36459" s="104"/>
      <c r="AL36459" s="104"/>
      <c r="AO36459" s="104"/>
      <c r="AP36459" s="104"/>
    </row>
    <row r="36460" spans="21:42" ht="15" customHeight="1" x14ac:dyDescent="0.25">
      <c r="U36460" s="104"/>
      <c r="AB36460" s="104"/>
      <c r="AC36460" s="104"/>
      <c r="AF36460" s="104"/>
      <c r="AG36460" s="104"/>
      <c r="AK36460" s="104"/>
      <c r="AL36460" s="104"/>
      <c r="AO36460" s="104"/>
      <c r="AP36460" s="104"/>
    </row>
    <row r="36461" spans="21:42" ht="15" customHeight="1" x14ac:dyDescent="0.25">
      <c r="U36461" s="104"/>
      <c r="AB36461" s="104"/>
      <c r="AC36461" s="104"/>
      <c r="AF36461" s="104"/>
      <c r="AG36461" s="104"/>
      <c r="AK36461" s="104"/>
      <c r="AL36461" s="104"/>
      <c r="AO36461" s="104"/>
      <c r="AP36461" s="104"/>
    </row>
    <row r="36462" spans="21:42" ht="15" customHeight="1" x14ac:dyDescent="0.25">
      <c r="U36462" s="104"/>
      <c r="AB36462" s="104"/>
      <c r="AC36462" s="104"/>
      <c r="AF36462" s="104"/>
      <c r="AG36462" s="104"/>
      <c r="AK36462" s="104"/>
      <c r="AL36462" s="104"/>
      <c r="AO36462" s="104"/>
      <c r="AP36462" s="104"/>
    </row>
    <row r="36463" spans="21:42" ht="15" customHeight="1" x14ac:dyDescent="0.25">
      <c r="U36463" s="104"/>
      <c r="AB36463" s="104"/>
      <c r="AC36463" s="104"/>
      <c r="AF36463" s="104"/>
      <c r="AG36463" s="104"/>
      <c r="AK36463" s="104"/>
      <c r="AL36463" s="104"/>
      <c r="AO36463" s="104"/>
      <c r="AP36463" s="104"/>
    </row>
    <row r="36464" spans="21:42" ht="15" customHeight="1" x14ac:dyDescent="0.25">
      <c r="U36464" s="104"/>
      <c r="AB36464" s="104"/>
      <c r="AC36464" s="104"/>
      <c r="AF36464" s="104"/>
      <c r="AG36464" s="104"/>
      <c r="AK36464" s="104"/>
      <c r="AL36464" s="104"/>
      <c r="AO36464" s="104"/>
      <c r="AP36464" s="104"/>
    </row>
    <row r="36465" spans="21:42" ht="15" customHeight="1" x14ac:dyDescent="0.25">
      <c r="U36465" s="104"/>
      <c r="AB36465" s="104"/>
      <c r="AC36465" s="104"/>
      <c r="AF36465" s="104"/>
      <c r="AG36465" s="104"/>
      <c r="AK36465" s="104"/>
      <c r="AL36465" s="104"/>
      <c r="AO36465" s="104"/>
      <c r="AP36465" s="104"/>
    </row>
    <row r="36466" spans="21:42" ht="15" customHeight="1" x14ac:dyDescent="0.25">
      <c r="U36466" s="104"/>
      <c r="AB36466" s="104"/>
      <c r="AC36466" s="104"/>
      <c r="AF36466" s="104"/>
      <c r="AG36466" s="104"/>
      <c r="AK36466" s="104"/>
      <c r="AL36466" s="104"/>
      <c r="AO36466" s="104"/>
      <c r="AP36466" s="104"/>
    </row>
    <row r="36467" spans="21:42" ht="15" customHeight="1" x14ac:dyDescent="0.25">
      <c r="U36467" s="104"/>
      <c r="AB36467" s="104"/>
      <c r="AC36467" s="104"/>
      <c r="AF36467" s="104"/>
      <c r="AG36467" s="104"/>
      <c r="AK36467" s="104"/>
      <c r="AL36467" s="104"/>
      <c r="AO36467" s="104"/>
      <c r="AP36467" s="104"/>
    </row>
    <row r="36468" spans="21:42" ht="15" customHeight="1" x14ac:dyDescent="0.25">
      <c r="U36468" s="104"/>
      <c r="AB36468" s="104"/>
      <c r="AC36468" s="104"/>
      <c r="AF36468" s="104"/>
      <c r="AG36468" s="104"/>
      <c r="AK36468" s="104"/>
      <c r="AL36468" s="104"/>
      <c r="AO36468" s="104"/>
      <c r="AP36468" s="104"/>
    </row>
    <row r="36469" spans="21:42" ht="15" customHeight="1" x14ac:dyDescent="0.25">
      <c r="U36469" s="104"/>
      <c r="AB36469" s="104"/>
      <c r="AC36469" s="104"/>
      <c r="AF36469" s="104"/>
      <c r="AG36469" s="104"/>
      <c r="AK36469" s="104"/>
      <c r="AL36469" s="104"/>
      <c r="AO36469" s="104"/>
      <c r="AP36469" s="104"/>
    </row>
    <row r="36470" spans="21:42" ht="15" customHeight="1" x14ac:dyDescent="0.25">
      <c r="U36470" s="104"/>
      <c r="AB36470" s="104"/>
      <c r="AC36470" s="104"/>
      <c r="AF36470" s="104"/>
      <c r="AG36470" s="104"/>
      <c r="AK36470" s="104"/>
      <c r="AL36470" s="104"/>
      <c r="AO36470" s="104"/>
      <c r="AP36470" s="104"/>
    </row>
    <row r="36471" spans="21:42" ht="15" customHeight="1" x14ac:dyDescent="0.25">
      <c r="U36471" s="104"/>
      <c r="AB36471" s="104"/>
      <c r="AC36471" s="104"/>
      <c r="AF36471" s="104"/>
      <c r="AG36471" s="104"/>
      <c r="AK36471" s="104"/>
      <c r="AL36471" s="104"/>
      <c r="AO36471" s="104"/>
      <c r="AP36471" s="104"/>
    </row>
    <row r="36472" spans="21:42" ht="15" customHeight="1" x14ac:dyDescent="0.25">
      <c r="U36472" s="104"/>
      <c r="AB36472" s="104"/>
      <c r="AC36472" s="104"/>
      <c r="AF36472" s="104"/>
      <c r="AG36472" s="104"/>
      <c r="AK36472" s="104"/>
      <c r="AL36472" s="104"/>
      <c r="AO36472" s="104"/>
      <c r="AP36472" s="104"/>
    </row>
    <row r="36473" spans="21:42" ht="15" customHeight="1" x14ac:dyDescent="0.25">
      <c r="U36473" s="104"/>
      <c r="AB36473" s="104"/>
      <c r="AC36473" s="104"/>
      <c r="AF36473" s="104"/>
      <c r="AG36473" s="104"/>
      <c r="AK36473" s="104"/>
      <c r="AL36473" s="104"/>
      <c r="AO36473" s="104"/>
      <c r="AP36473" s="104"/>
    </row>
    <row r="36474" spans="21:42" ht="15" customHeight="1" x14ac:dyDescent="0.25">
      <c r="U36474" s="104"/>
      <c r="AB36474" s="104"/>
      <c r="AC36474" s="104"/>
      <c r="AF36474" s="104"/>
      <c r="AG36474" s="104"/>
      <c r="AK36474" s="104"/>
      <c r="AL36474" s="104"/>
      <c r="AO36474" s="104"/>
      <c r="AP36474" s="104"/>
    </row>
    <row r="36475" spans="21:42" ht="15" customHeight="1" x14ac:dyDescent="0.25">
      <c r="U36475" s="104"/>
      <c r="AB36475" s="104"/>
      <c r="AC36475" s="104"/>
      <c r="AF36475" s="104"/>
      <c r="AG36475" s="104"/>
      <c r="AK36475" s="104"/>
      <c r="AL36475" s="104"/>
      <c r="AO36475" s="104"/>
      <c r="AP36475" s="104"/>
    </row>
    <row r="36476" spans="21:42" ht="15" customHeight="1" x14ac:dyDescent="0.25">
      <c r="U36476" s="104"/>
      <c r="AB36476" s="104"/>
      <c r="AC36476" s="104"/>
      <c r="AF36476" s="104"/>
      <c r="AG36476" s="104"/>
      <c r="AK36476" s="104"/>
      <c r="AL36476" s="104"/>
      <c r="AO36476" s="104"/>
      <c r="AP36476" s="104"/>
    </row>
    <row r="36477" spans="21:42" ht="15" customHeight="1" x14ac:dyDescent="0.25">
      <c r="U36477" s="104"/>
      <c r="AB36477" s="104"/>
      <c r="AC36477" s="104"/>
      <c r="AF36477" s="104"/>
      <c r="AG36477" s="104"/>
      <c r="AK36477" s="104"/>
      <c r="AL36477" s="104"/>
      <c r="AO36477" s="104"/>
      <c r="AP36477" s="104"/>
    </row>
    <row r="36478" spans="21:42" ht="15" customHeight="1" x14ac:dyDescent="0.25">
      <c r="U36478" s="104"/>
      <c r="AB36478" s="104"/>
      <c r="AC36478" s="104"/>
      <c r="AF36478" s="104"/>
      <c r="AG36478" s="104"/>
      <c r="AK36478" s="104"/>
      <c r="AL36478" s="104"/>
      <c r="AO36478" s="104"/>
      <c r="AP36478" s="104"/>
    </row>
    <row r="36479" spans="21:42" ht="15" customHeight="1" x14ac:dyDescent="0.25">
      <c r="U36479" s="104"/>
      <c r="AB36479" s="104"/>
      <c r="AC36479" s="104"/>
      <c r="AF36479" s="104"/>
      <c r="AG36479" s="104"/>
      <c r="AK36479" s="104"/>
      <c r="AL36479" s="104"/>
      <c r="AO36479" s="104"/>
      <c r="AP36479" s="104"/>
    </row>
    <row r="36480" spans="21:42" ht="15" customHeight="1" x14ac:dyDescent="0.25">
      <c r="U36480" s="104"/>
      <c r="AB36480" s="104"/>
      <c r="AC36480" s="104"/>
      <c r="AF36480" s="104"/>
      <c r="AG36480" s="104"/>
      <c r="AK36480" s="104"/>
      <c r="AL36480" s="104"/>
      <c r="AO36480" s="104"/>
      <c r="AP36480" s="104"/>
    </row>
    <row r="36481" spans="21:42" ht="15" customHeight="1" x14ac:dyDescent="0.25">
      <c r="U36481" s="104"/>
      <c r="AB36481" s="104"/>
      <c r="AC36481" s="104"/>
      <c r="AF36481" s="104"/>
      <c r="AG36481" s="104"/>
      <c r="AK36481" s="104"/>
      <c r="AL36481" s="104"/>
      <c r="AO36481" s="104"/>
      <c r="AP36481" s="104"/>
    </row>
    <row r="36482" spans="21:42" ht="15" customHeight="1" x14ac:dyDescent="0.25">
      <c r="U36482" s="104"/>
      <c r="AB36482" s="104"/>
      <c r="AC36482" s="104"/>
      <c r="AF36482" s="104"/>
      <c r="AG36482" s="104"/>
      <c r="AK36482" s="104"/>
      <c r="AL36482" s="104"/>
      <c r="AO36482" s="104"/>
      <c r="AP36482" s="104"/>
    </row>
    <row r="36483" spans="21:42" ht="15" customHeight="1" x14ac:dyDescent="0.25">
      <c r="U36483" s="104"/>
      <c r="AB36483" s="104"/>
      <c r="AC36483" s="104"/>
      <c r="AF36483" s="104"/>
      <c r="AG36483" s="104"/>
      <c r="AK36483" s="104"/>
      <c r="AL36483" s="104"/>
      <c r="AO36483" s="104"/>
      <c r="AP36483" s="104"/>
    </row>
    <row r="36484" spans="21:42" ht="15" customHeight="1" x14ac:dyDescent="0.25">
      <c r="U36484" s="104"/>
      <c r="AB36484" s="104"/>
      <c r="AC36484" s="104"/>
      <c r="AF36484" s="104"/>
      <c r="AG36484" s="104"/>
      <c r="AK36484" s="104"/>
      <c r="AL36484" s="104"/>
      <c r="AO36484" s="104"/>
      <c r="AP36484" s="104"/>
    </row>
    <row r="36485" spans="21:42" ht="15" customHeight="1" x14ac:dyDescent="0.25">
      <c r="U36485" s="104"/>
      <c r="AB36485" s="104"/>
      <c r="AC36485" s="104"/>
      <c r="AF36485" s="104"/>
      <c r="AG36485" s="104"/>
      <c r="AK36485" s="104"/>
      <c r="AL36485" s="104"/>
      <c r="AO36485" s="104"/>
      <c r="AP36485" s="104"/>
    </row>
    <row r="36486" spans="21:42" ht="15" customHeight="1" x14ac:dyDescent="0.25">
      <c r="U36486" s="104"/>
      <c r="AB36486" s="104"/>
      <c r="AC36486" s="104"/>
      <c r="AF36486" s="104"/>
      <c r="AG36486" s="104"/>
      <c r="AK36486" s="104"/>
      <c r="AL36486" s="104"/>
      <c r="AO36486" s="104"/>
      <c r="AP36486" s="104"/>
    </row>
    <row r="36487" spans="21:42" ht="15" customHeight="1" x14ac:dyDescent="0.25">
      <c r="U36487" s="104"/>
      <c r="AB36487" s="104"/>
      <c r="AC36487" s="104"/>
      <c r="AF36487" s="104"/>
      <c r="AG36487" s="104"/>
      <c r="AK36487" s="104"/>
      <c r="AL36487" s="104"/>
      <c r="AO36487" s="104"/>
      <c r="AP36487" s="104"/>
    </row>
    <row r="36488" spans="21:42" ht="15" customHeight="1" x14ac:dyDescent="0.25">
      <c r="U36488" s="104"/>
      <c r="AB36488" s="104"/>
      <c r="AC36488" s="104"/>
      <c r="AF36488" s="104"/>
      <c r="AG36488" s="104"/>
      <c r="AK36488" s="104"/>
      <c r="AL36488" s="104"/>
      <c r="AO36488" s="104"/>
      <c r="AP36488" s="104"/>
    </row>
    <row r="36489" spans="21:42" ht="15" customHeight="1" x14ac:dyDescent="0.25">
      <c r="U36489" s="104"/>
      <c r="AB36489" s="104"/>
      <c r="AC36489" s="104"/>
      <c r="AF36489" s="104"/>
      <c r="AG36489" s="104"/>
      <c r="AK36489" s="104"/>
      <c r="AL36489" s="104"/>
      <c r="AO36489" s="104"/>
      <c r="AP36489" s="104"/>
    </row>
    <row r="36490" spans="21:42" ht="15" customHeight="1" x14ac:dyDescent="0.25">
      <c r="U36490" s="104"/>
      <c r="AB36490" s="104"/>
      <c r="AC36490" s="104"/>
      <c r="AF36490" s="104"/>
      <c r="AG36490" s="104"/>
      <c r="AK36490" s="104"/>
      <c r="AL36490" s="104"/>
      <c r="AO36490" s="104"/>
      <c r="AP36490" s="104"/>
    </row>
    <row r="36491" spans="21:42" ht="15" customHeight="1" x14ac:dyDescent="0.25">
      <c r="U36491" s="104"/>
      <c r="AB36491" s="104"/>
      <c r="AC36491" s="104"/>
      <c r="AF36491" s="104"/>
      <c r="AG36491" s="104"/>
      <c r="AK36491" s="104"/>
      <c r="AL36491" s="104"/>
      <c r="AO36491" s="104"/>
      <c r="AP36491" s="104"/>
    </row>
    <row r="36492" spans="21:42" ht="15" customHeight="1" x14ac:dyDescent="0.25">
      <c r="U36492" s="104"/>
      <c r="AB36492" s="104"/>
      <c r="AC36492" s="104"/>
      <c r="AF36492" s="104"/>
      <c r="AG36492" s="104"/>
      <c r="AK36492" s="104"/>
      <c r="AL36492" s="104"/>
      <c r="AO36492" s="104"/>
      <c r="AP36492" s="104"/>
    </row>
    <row r="36493" spans="21:42" ht="15" customHeight="1" x14ac:dyDescent="0.25">
      <c r="U36493" s="104"/>
      <c r="AB36493" s="104"/>
      <c r="AC36493" s="104"/>
      <c r="AF36493" s="104"/>
      <c r="AG36493" s="104"/>
      <c r="AK36493" s="104"/>
      <c r="AL36493" s="104"/>
      <c r="AO36493" s="104"/>
      <c r="AP36493" s="104"/>
    </row>
    <row r="36494" spans="21:42" ht="15" customHeight="1" x14ac:dyDescent="0.25">
      <c r="U36494" s="104"/>
      <c r="AB36494" s="104"/>
      <c r="AC36494" s="104"/>
      <c r="AF36494" s="104"/>
      <c r="AG36494" s="104"/>
      <c r="AK36494" s="104"/>
      <c r="AL36494" s="104"/>
      <c r="AO36494" s="104"/>
      <c r="AP36494" s="104"/>
    </row>
    <row r="36495" spans="21:42" ht="15" customHeight="1" x14ac:dyDescent="0.25">
      <c r="U36495" s="104"/>
      <c r="AB36495" s="104"/>
      <c r="AC36495" s="104"/>
      <c r="AF36495" s="104"/>
      <c r="AG36495" s="104"/>
      <c r="AK36495" s="104"/>
      <c r="AL36495" s="104"/>
      <c r="AO36495" s="104"/>
      <c r="AP36495" s="104"/>
    </row>
    <row r="36496" spans="21:42" ht="15" customHeight="1" x14ac:dyDescent="0.25">
      <c r="U36496" s="104"/>
      <c r="AB36496" s="104"/>
      <c r="AC36496" s="104"/>
      <c r="AF36496" s="104"/>
      <c r="AG36496" s="104"/>
      <c r="AK36496" s="104"/>
      <c r="AL36496" s="104"/>
      <c r="AO36496" s="104"/>
      <c r="AP36496" s="104"/>
    </row>
    <row r="36497" spans="21:42" ht="15" customHeight="1" x14ac:dyDescent="0.25">
      <c r="U36497" s="104"/>
      <c r="AB36497" s="104"/>
      <c r="AC36497" s="104"/>
      <c r="AF36497" s="104"/>
      <c r="AG36497" s="104"/>
      <c r="AK36497" s="104"/>
      <c r="AL36497" s="104"/>
      <c r="AO36497" s="104"/>
      <c r="AP36497" s="104"/>
    </row>
    <row r="36498" spans="21:42" ht="15" customHeight="1" x14ac:dyDescent="0.25">
      <c r="U36498" s="104"/>
      <c r="AB36498" s="104"/>
      <c r="AC36498" s="104"/>
      <c r="AF36498" s="104"/>
      <c r="AG36498" s="104"/>
      <c r="AK36498" s="104"/>
      <c r="AL36498" s="104"/>
      <c r="AO36498" s="104"/>
      <c r="AP36498" s="104"/>
    </row>
    <row r="36499" spans="21:42" ht="15" customHeight="1" x14ac:dyDescent="0.25">
      <c r="U36499" s="104"/>
      <c r="AB36499" s="104"/>
      <c r="AC36499" s="104"/>
      <c r="AF36499" s="104"/>
      <c r="AG36499" s="104"/>
      <c r="AK36499" s="104"/>
      <c r="AL36499" s="104"/>
      <c r="AO36499" s="104"/>
      <c r="AP36499" s="104"/>
    </row>
    <row r="36500" spans="21:42" ht="15" customHeight="1" x14ac:dyDescent="0.25">
      <c r="U36500" s="104"/>
      <c r="AB36500" s="104"/>
      <c r="AC36500" s="104"/>
      <c r="AF36500" s="104"/>
      <c r="AG36500" s="104"/>
      <c r="AK36500" s="104"/>
      <c r="AL36500" s="104"/>
      <c r="AO36500" s="104"/>
      <c r="AP36500" s="104"/>
    </row>
    <row r="36501" spans="21:42" ht="15" customHeight="1" x14ac:dyDescent="0.25">
      <c r="U36501" s="104"/>
      <c r="AB36501" s="104"/>
      <c r="AC36501" s="104"/>
      <c r="AF36501" s="104"/>
      <c r="AG36501" s="104"/>
      <c r="AK36501" s="104"/>
      <c r="AL36501" s="104"/>
      <c r="AO36501" s="104"/>
      <c r="AP36501" s="104"/>
    </row>
    <row r="36502" spans="21:42" ht="15" customHeight="1" x14ac:dyDescent="0.25">
      <c r="U36502" s="104"/>
      <c r="AB36502" s="104"/>
      <c r="AC36502" s="104"/>
      <c r="AF36502" s="104"/>
      <c r="AG36502" s="104"/>
      <c r="AK36502" s="104"/>
      <c r="AL36502" s="104"/>
      <c r="AO36502" s="104"/>
      <c r="AP36502" s="104"/>
    </row>
    <row r="36503" spans="21:42" ht="15" customHeight="1" x14ac:dyDescent="0.25">
      <c r="U36503" s="104"/>
      <c r="AB36503" s="104"/>
      <c r="AC36503" s="104"/>
      <c r="AF36503" s="104"/>
      <c r="AG36503" s="104"/>
      <c r="AK36503" s="104"/>
      <c r="AL36503" s="104"/>
      <c r="AO36503" s="104"/>
      <c r="AP36503" s="104"/>
    </row>
    <row r="36504" spans="21:42" ht="15" customHeight="1" x14ac:dyDescent="0.25">
      <c r="U36504" s="104"/>
      <c r="AB36504" s="104"/>
      <c r="AC36504" s="104"/>
      <c r="AF36504" s="104"/>
      <c r="AG36504" s="104"/>
      <c r="AK36504" s="104"/>
      <c r="AL36504" s="104"/>
      <c r="AO36504" s="104"/>
      <c r="AP36504" s="104"/>
    </row>
    <row r="36505" spans="21:42" ht="15" customHeight="1" x14ac:dyDescent="0.25">
      <c r="U36505" s="104"/>
      <c r="AB36505" s="104"/>
      <c r="AC36505" s="104"/>
      <c r="AF36505" s="104"/>
      <c r="AG36505" s="104"/>
      <c r="AK36505" s="104"/>
      <c r="AL36505" s="104"/>
      <c r="AO36505" s="104"/>
      <c r="AP36505" s="104"/>
    </row>
    <row r="36506" spans="21:42" ht="15" customHeight="1" x14ac:dyDescent="0.25">
      <c r="U36506" s="104"/>
      <c r="AB36506" s="104"/>
      <c r="AC36506" s="104"/>
      <c r="AF36506" s="104"/>
      <c r="AG36506" s="104"/>
      <c r="AK36506" s="104"/>
      <c r="AL36506" s="104"/>
      <c r="AO36506" s="104"/>
      <c r="AP36506" s="104"/>
    </row>
    <row r="36507" spans="21:42" ht="15" customHeight="1" x14ac:dyDescent="0.25">
      <c r="U36507" s="104"/>
      <c r="AB36507" s="104"/>
      <c r="AC36507" s="104"/>
      <c r="AF36507" s="104"/>
      <c r="AG36507" s="104"/>
      <c r="AK36507" s="104"/>
      <c r="AL36507" s="104"/>
      <c r="AO36507" s="104"/>
      <c r="AP36507" s="104"/>
    </row>
    <row r="36508" spans="21:42" ht="15" customHeight="1" x14ac:dyDescent="0.25">
      <c r="U36508" s="104"/>
      <c r="AB36508" s="104"/>
      <c r="AC36508" s="104"/>
      <c r="AF36508" s="104"/>
      <c r="AG36508" s="104"/>
      <c r="AK36508" s="104"/>
      <c r="AL36508" s="104"/>
      <c r="AO36508" s="104"/>
      <c r="AP36508" s="104"/>
    </row>
    <row r="36509" spans="21:42" ht="15" customHeight="1" x14ac:dyDescent="0.25">
      <c r="U36509" s="104"/>
      <c r="AB36509" s="104"/>
      <c r="AC36509" s="104"/>
      <c r="AF36509" s="104"/>
      <c r="AG36509" s="104"/>
      <c r="AK36509" s="104"/>
      <c r="AL36509" s="104"/>
      <c r="AO36509" s="104"/>
      <c r="AP36509" s="104"/>
    </row>
    <row r="36510" spans="21:42" ht="15" customHeight="1" x14ac:dyDescent="0.25">
      <c r="U36510" s="104"/>
      <c r="AB36510" s="104"/>
      <c r="AC36510" s="104"/>
      <c r="AF36510" s="104"/>
      <c r="AG36510" s="104"/>
      <c r="AK36510" s="104"/>
      <c r="AL36510" s="104"/>
      <c r="AO36510" s="104"/>
      <c r="AP36510" s="104"/>
    </row>
    <row r="36511" spans="21:42" ht="15" customHeight="1" x14ac:dyDescent="0.25">
      <c r="U36511" s="104"/>
      <c r="AB36511" s="104"/>
      <c r="AC36511" s="104"/>
      <c r="AF36511" s="104"/>
      <c r="AG36511" s="104"/>
      <c r="AK36511" s="104"/>
      <c r="AL36511" s="104"/>
      <c r="AO36511" s="104"/>
      <c r="AP36511" s="104"/>
    </row>
    <row r="36512" spans="21:42" ht="15" customHeight="1" x14ac:dyDescent="0.25">
      <c r="U36512" s="104"/>
      <c r="AB36512" s="104"/>
      <c r="AC36512" s="104"/>
      <c r="AF36512" s="104"/>
      <c r="AG36512" s="104"/>
      <c r="AK36512" s="104"/>
      <c r="AL36512" s="104"/>
      <c r="AO36512" s="104"/>
      <c r="AP36512" s="104"/>
    </row>
    <row r="36513" spans="21:42" ht="15" customHeight="1" x14ac:dyDescent="0.25">
      <c r="U36513" s="104"/>
      <c r="AB36513" s="104"/>
      <c r="AC36513" s="104"/>
      <c r="AF36513" s="104"/>
      <c r="AG36513" s="104"/>
      <c r="AK36513" s="104"/>
      <c r="AL36513" s="104"/>
      <c r="AO36513" s="104"/>
      <c r="AP36513" s="104"/>
    </row>
    <row r="36514" spans="21:42" ht="15" customHeight="1" x14ac:dyDescent="0.25">
      <c r="U36514" s="104"/>
      <c r="AB36514" s="104"/>
      <c r="AC36514" s="104"/>
      <c r="AF36514" s="104"/>
      <c r="AG36514" s="104"/>
      <c r="AK36514" s="104"/>
      <c r="AL36514" s="104"/>
      <c r="AO36514" s="104"/>
      <c r="AP36514" s="104"/>
    </row>
    <row r="36515" spans="21:42" ht="15" customHeight="1" x14ac:dyDescent="0.25">
      <c r="U36515" s="104"/>
      <c r="AB36515" s="104"/>
      <c r="AC36515" s="104"/>
      <c r="AF36515" s="104"/>
      <c r="AG36515" s="104"/>
      <c r="AK36515" s="104"/>
      <c r="AL36515" s="104"/>
      <c r="AO36515" s="104"/>
      <c r="AP36515" s="104"/>
    </row>
    <row r="36516" spans="21:42" ht="15" customHeight="1" x14ac:dyDescent="0.25">
      <c r="U36516" s="104"/>
      <c r="AB36516" s="104"/>
      <c r="AC36516" s="104"/>
      <c r="AF36516" s="104"/>
      <c r="AG36516" s="104"/>
      <c r="AK36516" s="104"/>
      <c r="AL36516" s="104"/>
      <c r="AO36516" s="104"/>
      <c r="AP36516" s="104"/>
    </row>
    <row r="36517" spans="21:42" ht="15" customHeight="1" x14ac:dyDescent="0.25">
      <c r="U36517" s="104"/>
      <c r="AB36517" s="104"/>
      <c r="AC36517" s="104"/>
      <c r="AF36517" s="104"/>
      <c r="AG36517" s="104"/>
      <c r="AK36517" s="104"/>
      <c r="AL36517" s="104"/>
      <c r="AO36517" s="104"/>
      <c r="AP36517" s="104"/>
    </row>
    <row r="36518" spans="21:42" ht="15" customHeight="1" x14ac:dyDescent="0.25">
      <c r="U36518" s="104"/>
      <c r="AB36518" s="104"/>
      <c r="AC36518" s="104"/>
      <c r="AF36518" s="104"/>
      <c r="AG36518" s="104"/>
      <c r="AK36518" s="104"/>
      <c r="AL36518" s="104"/>
      <c r="AO36518" s="104"/>
      <c r="AP36518" s="104"/>
    </row>
    <row r="36519" spans="21:42" ht="15" customHeight="1" x14ac:dyDescent="0.25">
      <c r="U36519" s="104"/>
      <c r="AB36519" s="104"/>
      <c r="AC36519" s="104"/>
      <c r="AF36519" s="104"/>
      <c r="AG36519" s="104"/>
      <c r="AK36519" s="104"/>
      <c r="AL36519" s="104"/>
      <c r="AO36519" s="104"/>
      <c r="AP36519" s="104"/>
    </row>
    <row r="36520" spans="21:42" ht="15" customHeight="1" x14ac:dyDescent="0.25">
      <c r="U36520" s="104"/>
      <c r="AB36520" s="104"/>
      <c r="AC36520" s="104"/>
      <c r="AF36520" s="104"/>
      <c r="AG36520" s="104"/>
      <c r="AK36520" s="104"/>
      <c r="AL36520" s="104"/>
      <c r="AO36520" s="104"/>
      <c r="AP36520" s="104"/>
    </row>
    <row r="36521" spans="21:42" ht="15" customHeight="1" x14ac:dyDescent="0.25">
      <c r="U36521" s="104"/>
      <c r="AB36521" s="104"/>
      <c r="AC36521" s="104"/>
      <c r="AF36521" s="104"/>
      <c r="AG36521" s="104"/>
      <c r="AK36521" s="104"/>
      <c r="AL36521" s="104"/>
      <c r="AO36521" s="104"/>
      <c r="AP36521" s="104"/>
    </row>
    <row r="36522" spans="21:42" ht="15" customHeight="1" x14ac:dyDescent="0.25">
      <c r="U36522" s="104"/>
      <c r="AB36522" s="104"/>
      <c r="AC36522" s="104"/>
      <c r="AF36522" s="104"/>
      <c r="AG36522" s="104"/>
      <c r="AK36522" s="104"/>
      <c r="AL36522" s="104"/>
      <c r="AO36522" s="104"/>
      <c r="AP36522" s="104"/>
    </row>
    <row r="36523" spans="21:42" ht="15" customHeight="1" x14ac:dyDescent="0.25">
      <c r="U36523" s="104"/>
      <c r="AB36523" s="104"/>
      <c r="AC36523" s="104"/>
      <c r="AF36523" s="104"/>
      <c r="AG36523" s="104"/>
      <c r="AK36523" s="104"/>
      <c r="AL36523" s="104"/>
      <c r="AO36523" s="104"/>
      <c r="AP36523" s="104"/>
    </row>
    <row r="36524" spans="21:42" ht="15" customHeight="1" x14ac:dyDescent="0.25">
      <c r="U36524" s="104"/>
      <c r="AB36524" s="104"/>
      <c r="AC36524" s="104"/>
      <c r="AF36524" s="104"/>
      <c r="AG36524" s="104"/>
      <c r="AK36524" s="104"/>
      <c r="AL36524" s="104"/>
      <c r="AO36524" s="104"/>
      <c r="AP36524" s="104"/>
    </row>
    <row r="36525" spans="21:42" ht="15" customHeight="1" x14ac:dyDescent="0.25">
      <c r="U36525" s="104"/>
      <c r="AB36525" s="104"/>
      <c r="AC36525" s="104"/>
      <c r="AF36525" s="104"/>
      <c r="AG36525" s="104"/>
      <c r="AK36525" s="104"/>
      <c r="AL36525" s="104"/>
      <c r="AO36525" s="104"/>
      <c r="AP36525" s="104"/>
    </row>
    <row r="36526" spans="21:42" ht="15" customHeight="1" x14ac:dyDescent="0.25">
      <c r="U36526" s="104"/>
      <c r="AB36526" s="104"/>
      <c r="AC36526" s="104"/>
      <c r="AF36526" s="104"/>
      <c r="AG36526" s="104"/>
      <c r="AK36526" s="104"/>
      <c r="AL36526" s="104"/>
      <c r="AO36526" s="104"/>
      <c r="AP36526" s="104"/>
    </row>
    <row r="36527" spans="21:42" ht="15" customHeight="1" x14ac:dyDescent="0.25">
      <c r="U36527" s="104"/>
      <c r="AB36527" s="104"/>
      <c r="AC36527" s="104"/>
      <c r="AF36527" s="104"/>
      <c r="AG36527" s="104"/>
      <c r="AK36527" s="104"/>
      <c r="AL36527" s="104"/>
      <c r="AO36527" s="104"/>
      <c r="AP36527" s="104"/>
    </row>
    <row r="36528" spans="21:42" ht="15" customHeight="1" x14ac:dyDescent="0.25">
      <c r="U36528" s="104"/>
      <c r="AB36528" s="104"/>
      <c r="AC36528" s="104"/>
      <c r="AF36528" s="104"/>
      <c r="AG36528" s="104"/>
      <c r="AK36528" s="104"/>
      <c r="AL36528" s="104"/>
      <c r="AO36528" s="104"/>
      <c r="AP36528" s="104"/>
    </row>
    <row r="36529" spans="21:42" ht="15" customHeight="1" x14ac:dyDescent="0.25">
      <c r="U36529" s="104"/>
      <c r="AB36529" s="104"/>
      <c r="AC36529" s="104"/>
      <c r="AF36529" s="104"/>
      <c r="AG36529" s="104"/>
      <c r="AK36529" s="104"/>
      <c r="AL36529" s="104"/>
      <c r="AO36529" s="104"/>
      <c r="AP36529" s="104"/>
    </row>
    <row r="36530" spans="21:42" ht="15" customHeight="1" x14ac:dyDescent="0.25">
      <c r="U36530" s="104"/>
      <c r="AB36530" s="104"/>
      <c r="AC36530" s="104"/>
      <c r="AF36530" s="104"/>
      <c r="AG36530" s="104"/>
      <c r="AK36530" s="104"/>
      <c r="AL36530" s="104"/>
      <c r="AO36530" s="104"/>
      <c r="AP36530" s="104"/>
    </row>
    <row r="36531" spans="21:42" ht="15" customHeight="1" x14ac:dyDescent="0.25">
      <c r="U36531" s="104"/>
      <c r="AB36531" s="104"/>
      <c r="AC36531" s="104"/>
      <c r="AF36531" s="104"/>
      <c r="AG36531" s="104"/>
      <c r="AK36531" s="104"/>
      <c r="AL36531" s="104"/>
      <c r="AO36531" s="104"/>
      <c r="AP36531" s="104"/>
    </row>
    <row r="36532" spans="21:42" ht="15" customHeight="1" x14ac:dyDescent="0.25">
      <c r="U36532" s="104"/>
      <c r="AB36532" s="104"/>
      <c r="AC36532" s="104"/>
      <c r="AF36532" s="104"/>
      <c r="AG36532" s="104"/>
      <c r="AK36532" s="104"/>
      <c r="AL36532" s="104"/>
      <c r="AO36532" s="104"/>
      <c r="AP36532" s="104"/>
    </row>
    <row r="36533" spans="21:42" ht="15" customHeight="1" x14ac:dyDescent="0.25">
      <c r="U36533" s="104"/>
      <c r="AB36533" s="104"/>
      <c r="AC36533" s="104"/>
      <c r="AF36533" s="104"/>
      <c r="AG36533" s="104"/>
      <c r="AK36533" s="104"/>
      <c r="AL36533" s="104"/>
      <c r="AO36533" s="104"/>
      <c r="AP36533" s="104"/>
    </row>
    <row r="36534" spans="21:42" ht="15" customHeight="1" x14ac:dyDescent="0.25">
      <c r="U36534" s="104"/>
      <c r="AB36534" s="104"/>
      <c r="AC36534" s="104"/>
      <c r="AF36534" s="104"/>
      <c r="AG36534" s="104"/>
      <c r="AK36534" s="104"/>
      <c r="AL36534" s="104"/>
      <c r="AO36534" s="104"/>
      <c r="AP36534" s="104"/>
    </row>
    <row r="36535" spans="21:42" ht="15" customHeight="1" x14ac:dyDescent="0.25">
      <c r="U36535" s="104"/>
      <c r="AB36535" s="104"/>
      <c r="AC36535" s="104"/>
      <c r="AF36535" s="104"/>
      <c r="AG36535" s="104"/>
      <c r="AK36535" s="104"/>
      <c r="AL36535" s="104"/>
      <c r="AO36535" s="104"/>
      <c r="AP36535" s="104"/>
    </row>
    <row r="36536" spans="21:42" ht="15" customHeight="1" x14ac:dyDescent="0.25">
      <c r="U36536" s="104"/>
      <c r="AB36536" s="104"/>
      <c r="AC36536" s="104"/>
      <c r="AF36536" s="104"/>
      <c r="AG36536" s="104"/>
      <c r="AK36536" s="104"/>
      <c r="AL36536" s="104"/>
      <c r="AO36536" s="104"/>
      <c r="AP36536" s="104"/>
    </row>
    <row r="36537" spans="21:42" ht="15" customHeight="1" x14ac:dyDescent="0.25">
      <c r="U36537" s="104"/>
      <c r="AB36537" s="104"/>
      <c r="AC36537" s="104"/>
      <c r="AF36537" s="104"/>
      <c r="AG36537" s="104"/>
      <c r="AK36537" s="104"/>
      <c r="AL36537" s="104"/>
      <c r="AO36537" s="104"/>
      <c r="AP36537" s="104"/>
    </row>
    <row r="36538" spans="21:42" ht="15" customHeight="1" x14ac:dyDescent="0.25">
      <c r="U36538" s="104"/>
      <c r="AB36538" s="104"/>
      <c r="AC36538" s="104"/>
      <c r="AF36538" s="104"/>
      <c r="AG36538" s="104"/>
      <c r="AK36538" s="104"/>
      <c r="AL36538" s="104"/>
      <c r="AO36538" s="104"/>
      <c r="AP36538" s="104"/>
    </row>
    <row r="36539" spans="21:42" ht="15" customHeight="1" x14ac:dyDescent="0.25">
      <c r="U36539" s="104"/>
      <c r="AB36539" s="104"/>
      <c r="AC36539" s="104"/>
      <c r="AF36539" s="104"/>
      <c r="AG36539" s="104"/>
      <c r="AK36539" s="104"/>
      <c r="AL36539" s="104"/>
      <c r="AO36539" s="104"/>
      <c r="AP36539" s="104"/>
    </row>
    <row r="36540" spans="21:42" ht="15" customHeight="1" x14ac:dyDescent="0.25">
      <c r="U36540" s="104"/>
      <c r="AB36540" s="104"/>
      <c r="AC36540" s="104"/>
      <c r="AF36540" s="104"/>
      <c r="AG36540" s="104"/>
      <c r="AK36540" s="104"/>
      <c r="AL36540" s="104"/>
      <c r="AO36540" s="104"/>
      <c r="AP36540" s="104"/>
    </row>
    <row r="36541" spans="21:42" ht="15" customHeight="1" x14ac:dyDescent="0.25">
      <c r="U36541" s="104"/>
      <c r="AB36541" s="104"/>
      <c r="AC36541" s="104"/>
      <c r="AF36541" s="104"/>
      <c r="AG36541" s="104"/>
      <c r="AK36541" s="104"/>
      <c r="AL36541" s="104"/>
      <c r="AO36541" s="104"/>
      <c r="AP36541" s="104"/>
    </row>
    <row r="36542" spans="21:42" ht="15" customHeight="1" x14ac:dyDescent="0.25">
      <c r="U36542" s="104"/>
      <c r="AB36542" s="104"/>
      <c r="AC36542" s="104"/>
      <c r="AF36542" s="104"/>
      <c r="AG36542" s="104"/>
      <c r="AK36542" s="104"/>
      <c r="AL36542" s="104"/>
      <c r="AO36542" s="104"/>
      <c r="AP36542" s="104"/>
    </row>
    <row r="36543" spans="21:42" ht="15" customHeight="1" x14ac:dyDescent="0.25">
      <c r="U36543" s="104"/>
      <c r="AB36543" s="104"/>
      <c r="AC36543" s="104"/>
      <c r="AF36543" s="104"/>
      <c r="AG36543" s="104"/>
      <c r="AK36543" s="104"/>
      <c r="AL36543" s="104"/>
      <c r="AO36543" s="104"/>
      <c r="AP36543" s="104"/>
    </row>
    <row r="36544" spans="21:42" ht="15" customHeight="1" x14ac:dyDescent="0.25">
      <c r="U36544" s="104"/>
      <c r="AB36544" s="104"/>
      <c r="AC36544" s="104"/>
      <c r="AF36544" s="104"/>
      <c r="AG36544" s="104"/>
      <c r="AK36544" s="104"/>
      <c r="AL36544" s="104"/>
      <c r="AO36544" s="104"/>
      <c r="AP36544" s="104"/>
    </row>
    <row r="36545" spans="21:42" ht="15" customHeight="1" x14ac:dyDescent="0.25">
      <c r="U36545" s="104"/>
      <c r="AB36545" s="104"/>
      <c r="AC36545" s="104"/>
      <c r="AF36545" s="104"/>
      <c r="AG36545" s="104"/>
      <c r="AK36545" s="104"/>
      <c r="AL36545" s="104"/>
      <c r="AO36545" s="104"/>
      <c r="AP36545" s="104"/>
    </row>
    <row r="36546" spans="21:42" ht="15" customHeight="1" x14ac:dyDescent="0.25">
      <c r="U36546" s="104"/>
      <c r="AB36546" s="104"/>
      <c r="AC36546" s="104"/>
      <c r="AF36546" s="104"/>
      <c r="AG36546" s="104"/>
      <c r="AK36546" s="104"/>
      <c r="AL36546" s="104"/>
      <c r="AO36546" s="104"/>
      <c r="AP36546" s="104"/>
    </row>
    <row r="36547" spans="21:42" ht="15" customHeight="1" x14ac:dyDescent="0.25">
      <c r="U36547" s="104"/>
      <c r="AB36547" s="104"/>
      <c r="AC36547" s="104"/>
      <c r="AF36547" s="104"/>
      <c r="AG36547" s="104"/>
      <c r="AK36547" s="104"/>
      <c r="AL36547" s="104"/>
      <c r="AO36547" s="104"/>
      <c r="AP36547" s="104"/>
    </row>
    <row r="36548" spans="21:42" ht="15" customHeight="1" x14ac:dyDescent="0.25">
      <c r="U36548" s="104"/>
      <c r="AB36548" s="104"/>
      <c r="AC36548" s="104"/>
      <c r="AF36548" s="104"/>
      <c r="AG36548" s="104"/>
      <c r="AK36548" s="104"/>
      <c r="AL36548" s="104"/>
      <c r="AO36548" s="104"/>
      <c r="AP36548" s="104"/>
    </row>
    <row r="36549" spans="21:42" ht="15" customHeight="1" x14ac:dyDescent="0.25">
      <c r="U36549" s="104"/>
      <c r="AB36549" s="104"/>
      <c r="AC36549" s="104"/>
      <c r="AF36549" s="104"/>
      <c r="AG36549" s="104"/>
      <c r="AK36549" s="104"/>
      <c r="AL36549" s="104"/>
      <c r="AO36549" s="104"/>
      <c r="AP36549" s="104"/>
    </row>
    <row r="36550" spans="21:42" ht="15" customHeight="1" x14ac:dyDescent="0.25">
      <c r="U36550" s="104"/>
      <c r="AB36550" s="104"/>
      <c r="AC36550" s="104"/>
      <c r="AF36550" s="104"/>
      <c r="AG36550" s="104"/>
      <c r="AK36550" s="104"/>
      <c r="AL36550" s="104"/>
      <c r="AO36550" s="104"/>
      <c r="AP36550" s="104"/>
    </row>
    <row r="36551" spans="21:42" ht="15" customHeight="1" x14ac:dyDescent="0.25">
      <c r="U36551" s="104"/>
      <c r="AB36551" s="104"/>
      <c r="AC36551" s="104"/>
      <c r="AF36551" s="104"/>
      <c r="AG36551" s="104"/>
      <c r="AK36551" s="104"/>
      <c r="AL36551" s="104"/>
      <c r="AO36551" s="104"/>
      <c r="AP36551" s="104"/>
    </row>
    <row r="36552" spans="21:42" ht="15" customHeight="1" x14ac:dyDescent="0.25">
      <c r="U36552" s="104"/>
      <c r="AB36552" s="104"/>
      <c r="AC36552" s="104"/>
      <c r="AF36552" s="104"/>
      <c r="AG36552" s="104"/>
      <c r="AK36552" s="104"/>
      <c r="AL36552" s="104"/>
      <c r="AO36552" s="104"/>
      <c r="AP36552" s="104"/>
    </row>
    <row r="36553" spans="21:42" ht="15" customHeight="1" x14ac:dyDescent="0.25">
      <c r="U36553" s="104"/>
      <c r="AB36553" s="104"/>
      <c r="AC36553" s="104"/>
      <c r="AF36553" s="104"/>
      <c r="AG36553" s="104"/>
      <c r="AK36553" s="104"/>
      <c r="AL36553" s="104"/>
      <c r="AO36553" s="104"/>
      <c r="AP36553" s="104"/>
    </row>
    <row r="36554" spans="21:42" ht="15" customHeight="1" x14ac:dyDescent="0.25">
      <c r="U36554" s="104"/>
      <c r="AB36554" s="104"/>
      <c r="AC36554" s="104"/>
      <c r="AF36554" s="104"/>
      <c r="AG36554" s="104"/>
      <c r="AK36554" s="104"/>
      <c r="AL36554" s="104"/>
      <c r="AO36554" s="104"/>
      <c r="AP36554" s="104"/>
    </row>
    <row r="36555" spans="21:42" ht="15" customHeight="1" x14ac:dyDescent="0.25">
      <c r="U36555" s="104"/>
      <c r="AB36555" s="104"/>
      <c r="AC36555" s="104"/>
      <c r="AF36555" s="104"/>
      <c r="AG36555" s="104"/>
      <c r="AK36555" s="104"/>
      <c r="AL36555" s="104"/>
      <c r="AO36555" s="104"/>
      <c r="AP36555" s="104"/>
    </row>
    <row r="36556" spans="21:42" ht="15" customHeight="1" x14ac:dyDescent="0.25">
      <c r="U36556" s="104"/>
      <c r="AB36556" s="104"/>
      <c r="AC36556" s="104"/>
      <c r="AF36556" s="104"/>
      <c r="AG36556" s="104"/>
      <c r="AK36556" s="104"/>
      <c r="AL36556" s="104"/>
      <c r="AO36556" s="104"/>
      <c r="AP36556" s="104"/>
    </row>
    <row r="36557" spans="21:42" ht="15" customHeight="1" x14ac:dyDescent="0.25">
      <c r="U36557" s="104"/>
      <c r="AB36557" s="104"/>
      <c r="AC36557" s="104"/>
      <c r="AF36557" s="104"/>
      <c r="AG36557" s="104"/>
      <c r="AK36557" s="104"/>
      <c r="AL36557" s="104"/>
      <c r="AO36557" s="104"/>
      <c r="AP36557" s="104"/>
    </row>
    <row r="36558" spans="21:42" ht="15" customHeight="1" x14ac:dyDescent="0.25">
      <c r="U36558" s="104"/>
      <c r="AB36558" s="104"/>
      <c r="AC36558" s="104"/>
      <c r="AF36558" s="104"/>
      <c r="AG36558" s="104"/>
      <c r="AK36558" s="104"/>
      <c r="AL36558" s="104"/>
      <c r="AO36558" s="104"/>
      <c r="AP36558" s="104"/>
    </row>
    <row r="36559" spans="21:42" ht="15" customHeight="1" x14ac:dyDescent="0.25">
      <c r="U36559" s="104"/>
      <c r="AB36559" s="104"/>
      <c r="AC36559" s="104"/>
      <c r="AF36559" s="104"/>
      <c r="AG36559" s="104"/>
      <c r="AK36559" s="104"/>
      <c r="AL36559" s="104"/>
      <c r="AO36559" s="104"/>
      <c r="AP36559" s="104"/>
    </row>
    <row r="36560" spans="21:42" ht="15" customHeight="1" x14ac:dyDescent="0.25">
      <c r="U36560" s="104"/>
      <c r="AB36560" s="104"/>
      <c r="AC36560" s="104"/>
      <c r="AF36560" s="104"/>
      <c r="AG36560" s="104"/>
      <c r="AK36560" s="104"/>
      <c r="AL36560" s="104"/>
      <c r="AO36560" s="104"/>
      <c r="AP36560" s="104"/>
    </row>
    <row r="36561" spans="21:42" ht="15" customHeight="1" x14ac:dyDescent="0.25">
      <c r="U36561" s="104"/>
      <c r="AB36561" s="104"/>
      <c r="AC36561" s="104"/>
      <c r="AF36561" s="104"/>
      <c r="AG36561" s="104"/>
      <c r="AK36561" s="104"/>
      <c r="AL36561" s="104"/>
      <c r="AO36561" s="104"/>
      <c r="AP36561" s="104"/>
    </row>
    <row r="36562" spans="21:42" ht="15" customHeight="1" x14ac:dyDescent="0.25">
      <c r="U36562" s="104"/>
      <c r="AB36562" s="104"/>
      <c r="AC36562" s="104"/>
      <c r="AF36562" s="104"/>
      <c r="AG36562" s="104"/>
      <c r="AK36562" s="104"/>
      <c r="AL36562" s="104"/>
      <c r="AO36562" s="104"/>
      <c r="AP36562" s="104"/>
    </row>
    <row r="36563" spans="21:42" ht="15" customHeight="1" x14ac:dyDescent="0.25">
      <c r="U36563" s="104"/>
      <c r="AB36563" s="104"/>
      <c r="AC36563" s="104"/>
      <c r="AF36563" s="104"/>
      <c r="AG36563" s="104"/>
      <c r="AK36563" s="104"/>
      <c r="AL36563" s="104"/>
      <c r="AO36563" s="104"/>
      <c r="AP36563" s="104"/>
    </row>
    <row r="36564" spans="21:42" ht="15" customHeight="1" x14ac:dyDescent="0.25">
      <c r="U36564" s="104"/>
      <c r="AB36564" s="104"/>
      <c r="AC36564" s="104"/>
      <c r="AF36564" s="104"/>
      <c r="AG36564" s="104"/>
      <c r="AK36564" s="104"/>
      <c r="AL36564" s="104"/>
      <c r="AO36564" s="104"/>
      <c r="AP36564" s="104"/>
    </row>
    <row r="36565" spans="21:42" ht="15" customHeight="1" x14ac:dyDescent="0.25">
      <c r="U36565" s="104"/>
      <c r="AB36565" s="104"/>
      <c r="AC36565" s="104"/>
      <c r="AF36565" s="104"/>
      <c r="AG36565" s="104"/>
      <c r="AK36565" s="104"/>
      <c r="AL36565" s="104"/>
      <c r="AO36565" s="104"/>
      <c r="AP36565" s="104"/>
    </row>
    <row r="36566" spans="21:42" ht="15" customHeight="1" x14ac:dyDescent="0.25">
      <c r="U36566" s="104"/>
      <c r="AB36566" s="104"/>
      <c r="AC36566" s="104"/>
      <c r="AF36566" s="104"/>
      <c r="AG36566" s="104"/>
      <c r="AK36566" s="104"/>
      <c r="AL36566" s="104"/>
      <c r="AO36566" s="104"/>
      <c r="AP36566" s="104"/>
    </row>
    <row r="36567" spans="21:42" ht="15" customHeight="1" x14ac:dyDescent="0.25">
      <c r="U36567" s="104"/>
      <c r="AB36567" s="104"/>
      <c r="AC36567" s="104"/>
      <c r="AF36567" s="104"/>
      <c r="AG36567" s="104"/>
      <c r="AK36567" s="104"/>
      <c r="AL36567" s="104"/>
      <c r="AO36567" s="104"/>
      <c r="AP36567" s="104"/>
    </row>
    <row r="36568" spans="21:42" ht="15" customHeight="1" x14ac:dyDescent="0.25">
      <c r="U36568" s="104"/>
      <c r="AB36568" s="104"/>
      <c r="AC36568" s="104"/>
      <c r="AF36568" s="104"/>
      <c r="AG36568" s="104"/>
      <c r="AK36568" s="104"/>
      <c r="AL36568" s="104"/>
      <c r="AO36568" s="104"/>
      <c r="AP36568" s="104"/>
    </row>
    <row r="36569" spans="21:42" ht="15" customHeight="1" x14ac:dyDescent="0.25">
      <c r="U36569" s="104"/>
      <c r="AB36569" s="104"/>
      <c r="AC36569" s="104"/>
      <c r="AF36569" s="104"/>
      <c r="AG36569" s="104"/>
      <c r="AK36569" s="104"/>
      <c r="AL36569" s="104"/>
      <c r="AO36569" s="104"/>
      <c r="AP36569" s="104"/>
    </row>
    <row r="36570" spans="21:42" ht="15" customHeight="1" x14ac:dyDescent="0.25">
      <c r="U36570" s="104"/>
      <c r="AB36570" s="104"/>
      <c r="AC36570" s="104"/>
      <c r="AF36570" s="104"/>
      <c r="AG36570" s="104"/>
      <c r="AK36570" s="104"/>
      <c r="AL36570" s="104"/>
      <c r="AO36570" s="104"/>
      <c r="AP36570" s="104"/>
    </row>
    <row r="36571" spans="21:42" ht="15" customHeight="1" x14ac:dyDescent="0.25">
      <c r="U36571" s="104"/>
      <c r="AB36571" s="104"/>
      <c r="AC36571" s="104"/>
      <c r="AF36571" s="104"/>
      <c r="AG36571" s="104"/>
      <c r="AK36571" s="104"/>
      <c r="AL36571" s="104"/>
      <c r="AO36571" s="104"/>
      <c r="AP36571" s="104"/>
    </row>
    <row r="36572" spans="21:42" ht="15" customHeight="1" x14ac:dyDescent="0.25">
      <c r="U36572" s="104"/>
      <c r="AB36572" s="104"/>
      <c r="AC36572" s="104"/>
      <c r="AF36572" s="104"/>
      <c r="AG36572" s="104"/>
      <c r="AK36572" s="104"/>
      <c r="AL36572" s="104"/>
      <c r="AO36572" s="104"/>
      <c r="AP36572" s="104"/>
    </row>
    <row r="36573" spans="21:42" ht="15" customHeight="1" x14ac:dyDescent="0.25">
      <c r="U36573" s="104"/>
      <c r="AB36573" s="104"/>
      <c r="AC36573" s="104"/>
      <c r="AF36573" s="104"/>
      <c r="AG36573" s="104"/>
      <c r="AK36573" s="104"/>
      <c r="AL36573" s="104"/>
      <c r="AO36573" s="104"/>
      <c r="AP36573" s="104"/>
    </row>
    <row r="36574" spans="21:42" ht="15" customHeight="1" x14ac:dyDescent="0.25">
      <c r="U36574" s="104"/>
      <c r="AB36574" s="104"/>
      <c r="AC36574" s="104"/>
      <c r="AF36574" s="104"/>
      <c r="AG36574" s="104"/>
      <c r="AK36574" s="104"/>
      <c r="AL36574" s="104"/>
      <c r="AO36574" s="104"/>
      <c r="AP36574" s="104"/>
    </row>
    <row r="36575" spans="21:42" ht="15" customHeight="1" x14ac:dyDescent="0.25">
      <c r="U36575" s="104"/>
      <c r="AB36575" s="104"/>
      <c r="AC36575" s="104"/>
      <c r="AF36575" s="104"/>
      <c r="AG36575" s="104"/>
      <c r="AK36575" s="104"/>
      <c r="AL36575" s="104"/>
      <c r="AO36575" s="104"/>
      <c r="AP36575" s="104"/>
    </row>
    <row r="36576" spans="21:42" ht="15" customHeight="1" x14ac:dyDescent="0.25">
      <c r="U36576" s="104"/>
      <c r="AB36576" s="104"/>
      <c r="AC36576" s="104"/>
      <c r="AF36576" s="104"/>
      <c r="AG36576" s="104"/>
      <c r="AK36576" s="104"/>
      <c r="AL36576" s="104"/>
      <c r="AO36576" s="104"/>
      <c r="AP36576" s="104"/>
    </row>
    <row r="36577" spans="21:42" ht="15" customHeight="1" x14ac:dyDescent="0.25">
      <c r="U36577" s="104"/>
      <c r="AB36577" s="104"/>
      <c r="AC36577" s="104"/>
      <c r="AF36577" s="104"/>
      <c r="AG36577" s="104"/>
      <c r="AK36577" s="104"/>
      <c r="AL36577" s="104"/>
      <c r="AO36577" s="104"/>
      <c r="AP36577" s="104"/>
    </row>
    <row r="36578" spans="21:42" ht="15" customHeight="1" x14ac:dyDescent="0.25">
      <c r="U36578" s="104"/>
      <c r="AB36578" s="104"/>
      <c r="AC36578" s="104"/>
      <c r="AF36578" s="104"/>
      <c r="AG36578" s="104"/>
      <c r="AK36578" s="104"/>
      <c r="AL36578" s="104"/>
      <c r="AO36578" s="104"/>
      <c r="AP36578" s="104"/>
    </row>
    <row r="36579" spans="21:42" ht="15" customHeight="1" x14ac:dyDescent="0.25">
      <c r="U36579" s="104"/>
      <c r="AB36579" s="104"/>
      <c r="AC36579" s="104"/>
      <c r="AF36579" s="104"/>
      <c r="AG36579" s="104"/>
      <c r="AK36579" s="104"/>
      <c r="AL36579" s="104"/>
      <c r="AO36579" s="104"/>
      <c r="AP36579" s="104"/>
    </row>
    <row r="36580" spans="21:42" ht="15" customHeight="1" x14ac:dyDescent="0.25">
      <c r="U36580" s="104"/>
      <c r="AB36580" s="104"/>
      <c r="AC36580" s="104"/>
      <c r="AF36580" s="104"/>
      <c r="AG36580" s="104"/>
      <c r="AK36580" s="104"/>
      <c r="AL36580" s="104"/>
      <c r="AO36580" s="104"/>
      <c r="AP36580" s="104"/>
    </row>
    <row r="36581" spans="21:42" ht="15" customHeight="1" x14ac:dyDescent="0.25">
      <c r="U36581" s="104"/>
      <c r="AB36581" s="104"/>
      <c r="AC36581" s="104"/>
      <c r="AF36581" s="104"/>
      <c r="AG36581" s="104"/>
      <c r="AK36581" s="104"/>
      <c r="AL36581" s="104"/>
      <c r="AO36581" s="104"/>
      <c r="AP36581" s="104"/>
    </row>
    <row r="36582" spans="21:42" ht="15" customHeight="1" x14ac:dyDescent="0.25">
      <c r="U36582" s="104"/>
      <c r="AB36582" s="104"/>
      <c r="AC36582" s="104"/>
      <c r="AF36582" s="104"/>
      <c r="AG36582" s="104"/>
      <c r="AK36582" s="104"/>
      <c r="AL36582" s="104"/>
      <c r="AO36582" s="104"/>
      <c r="AP36582" s="104"/>
    </row>
    <row r="36583" spans="21:42" ht="15" customHeight="1" x14ac:dyDescent="0.25">
      <c r="U36583" s="104"/>
      <c r="AB36583" s="104"/>
      <c r="AC36583" s="104"/>
      <c r="AF36583" s="104"/>
      <c r="AG36583" s="104"/>
      <c r="AK36583" s="104"/>
      <c r="AL36583" s="104"/>
      <c r="AO36583" s="104"/>
      <c r="AP36583" s="104"/>
    </row>
    <row r="36584" spans="21:42" ht="15" customHeight="1" x14ac:dyDescent="0.25">
      <c r="U36584" s="104"/>
      <c r="AB36584" s="104"/>
      <c r="AC36584" s="104"/>
      <c r="AF36584" s="104"/>
      <c r="AG36584" s="104"/>
      <c r="AK36584" s="104"/>
      <c r="AL36584" s="104"/>
      <c r="AO36584" s="104"/>
      <c r="AP36584" s="104"/>
    </row>
    <row r="36585" spans="21:42" ht="15" customHeight="1" x14ac:dyDescent="0.25">
      <c r="U36585" s="104"/>
      <c r="AB36585" s="104"/>
      <c r="AC36585" s="104"/>
      <c r="AF36585" s="104"/>
      <c r="AG36585" s="104"/>
      <c r="AK36585" s="104"/>
      <c r="AL36585" s="104"/>
      <c r="AO36585" s="104"/>
      <c r="AP36585" s="104"/>
    </row>
    <row r="36586" spans="21:42" ht="15" customHeight="1" x14ac:dyDescent="0.25">
      <c r="U36586" s="104"/>
      <c r="AB36586" s="104"/>
      <c r="AC36586" s="104"/>
      <c r="AF36586" s="104"/>
      <c r="AG36586" s="104"/>
      <c r="AK36586" s="104"/>
      <c r="AL36586" s="104"/>
      <c r="AO36586" s="104"/>
      <c r="AP36586" s="104"/>
    </row>
    <row r="36587" spans="21:42" ht="15" customHeight="1" x14ac:dyDescent="0.25">
      <c r="U36587" s="104"/>
      <c r="AB36587" s="104"/>
      <c r="AC36587" s="104"/>
      <c r="AF36587" s="104"/>
      <c r="AG36587" s="104"/>
      <c r="AK36587" s="104"/>
      <c r="AL36587" s="104"/>
      <c r="AO36587" s="104"/>
      <c r="AP36587" s="104"/>
    </row>
    <row r="36588" spans="21:42" ht="15" customHeight="1" x14ac:dyDescent="0.25">
      <c r="U36588" s="104"/>
      <c r="AB36588" s="104"/>
      <c r="AC36588" s="104"/>
      <c r="AF36588" s="104"/>
      <c r="AG36588" s="104"/>
      <c r="AK36588" s="104"/>
      <c r="AL36588" s="104"/>
      <c r="AO36588" s="104"/>
      <c r="AP36588" s="104"/>
    </row>
    <row r="36589" spans="21:42" ht="15" customHeight="1" x14ac:dyDescent="0.25">
      <c r="U36589" s="104"/>
      <c r="AB36589" s="104"/>
      <c r="AC36589" s="104"/>
      <c r="AF36589" s="104"/>
      <c r="AG36589" s="104"/>
      <c r="AK36589" s="104"/>
      <c r="AL36589" s="104"/>
      <c r="AO36589" s="104"/>
      <c r="AP36589" s="104"/>
    </row>
    <row r="36590" spans="21:42" ht="15" customHeight="1" x14ac:dyDescent="0.25">
      <c r="U36590" s="104"/>
      <c r="AB36590" s="104"/>
      <c r="AC36590" s="104"/>
      <c r="AF36590" s="104"/>
      <c r="AG36590" s="104"/>
      <c r="AK36590" s="104"/>
      <c r="AL36590" s="104"/>
      <c r="AO36590" s="104"/>
      <c r="AP36590" s="104"/>
    </row>
    <row r="36591" spans="21:42" ht="15" customHeight="1" x14ac:dyDescent="0.25">
      <c r="U36591" s="104"/>
      <c r="AB36591" s="104"/>
      <c r="AC36591" s="104"/>
      <c r="AF36591" s="104"/>
      <c r="AG36591" s="104"/>
      <c r="AK36591" s="104"/>
      <c r="AL36591" s="104"/>
      <c r="AO36591" s="104"/>
      <c r="AP36591" s="104"/>
    </row>
    <row r="36592" spans="21:42" ht="15" customHeight="1" x14ac:dyDescent="0.25">
      <c r="U36592" s="104"/>
      <c r="AB36592" s="104"/>
      <c r="AC36592" s="104"/>
      <c r="AF36592" s="104"/>
      <c r="AG36592" s="104"/>
      <c r="AK36592" s="104"/>
      <c r="AL36592" s="104"/>
      <c r="AO36592" s="104"/>
      <c r="AP36592" s="104"/>
    </row>
    <row r="36593" spans="21:42" ht="15" customHeight="1" x14ac:dyDescent="0.25">
      <c r="U36593" s="104"/>
      <c r="AB36593" s="104"/>
      <c r="AC36593" s="104"/>
      <c r="AF36593" s="104"/>
      <c r="AG36593" s="104"/>
      <c r="AK36593" s="104"/>
      <c r="AL36593" s="104"/>
      <c r="AO36593" s="104"/>
      <c r="AP36593" s="104"/>
    </row>
    <row r="36594" spans="21:42" ht="15" customHeight="1" x14ac:dyDescent="0.25">
      <c r="U36594" s="104"/>
      <c r="AB36594" s="104"/>
      <c r="AC36594" s="104"/>
      <c r="AF36594" s="104"/>
      <c r="AG36594" s="104"/>
      <c r="AK36594" s="104"/>
      <c r="AL36594" s="104"/>
      <c r="AO36594" s="104"/>
      <c r="AP36594" s="104"/>
    </row>
    <row r="36595" spans="21:42" ht="15" customHeight="1" x14ac:dyDescent="0.25">
      <c r="U36595" s="104"/>
      <c r="AB36595" s="104"/>
      <c r="AC36595" s="104"/>
      <c r="AF36595" s="104"/>
      <c r="AG36595" s="104"/>
      <c r="AK36595" s="104"/>
      <c r="AL36595" s="104"/>
      <c r="AO36595" s="104"/>
      <c r="AP36595" s="104"/>
    </row>
    <row r="36596" spans="21:42" ht="15" customHeight="1" x14ac:dyDescent="0.25">
      <c r="U36596" s="104"/>
      <c r="AB36596" s="104"/>
      <c r="AC36596" s="104"/>
      <c r="AF36596" s="104"/>
      <c r="AG36596" s="104"/>
      <c r="AK36596" s="104"/>
      <c r="AL36596" s="104"/>
      <c r="AO36596" s="104"/>
      <c r="AP36596" s="104"/>
    </row>
    <row r="36597" spans="21:42" ht="15" customHeight="1" x14ac:dyDescent="0.25">
      <c r="U36597" s="104"/>
      <c r="AB36597" s="104"/>
      <c r="AC36597" s="104"/>
      <c r="AF36597" s="104"/>
      <c r="AG36597" s="104"/>
      <c r="AK36597" s="104"/>
      <c r="AL36597" s="104"/>
      <c r="AO36597" s="104"/>
      <c r="AP36597" s="104"/>
    </row>
    <row r="36598" spans="21:42" ht="15" customHeight="1" x14ac:dyDescent="0.25">
      <c r="U36598" s="104"/>
      <c r="AB36598" s="104"/>
      <c r="AC36598" s="104"/>
      <c r="AF36598" s="104"/>
      <c r="AG36598" s="104"/>
      <c r="AK36598" s="104"/>
      <c r="AL36598" s="104"/>
      <c r="AO36598" s="104"/>
      <c r="AP36598" s="104"/>
    </row>
    <row r="36599" spans="21:42" ht="15" customHeight="1" x14ac:dyDescent="0.25">
      <c r="U36599" s="104"/>
      <c r="AB36599" s="104"/>
      <c r="AC36599" s="104"/>
      <c r="AF36599" s="104"/>
      <c r="AG36599" s="104"/>
      <c r="AK36599" s="104"/>
      <c r="AL36599" s="104"/>
      <c r="AO36599" s="104"/>
      <c r="AP36599" s="104"/>
    </row>
    <row r="36600" spans="21:42" ht="15" customHeight="1" x14ac:dyDescent="0.25">
      <c r="U36600" s="104"/>
      <c r="AB36600" s="104"/>
      <c r="AC36600" s="104"/>
      <c r="AF36600" s="104"/>
      <c r="AG36600" s="104"/>
      <c r="AK36600" s="104"/>
      <c r="AL36600" s="104"/>
      <c r="AO36600" s="104"/>
      <c r="AP36600" s="104"/>
    </row>
    <row r="36601" spans="21:42" ht="15" customHeight="1" x14ac:dyDescent="0.25">
      <c r="U36601" s="104"/>
      <c r="AB36601" s="104"/>
      <c r="AC36601" s="104"/>
      <c r="AF36601" s="104"/>
      <c r="AG36601" s="104"/>
      <c r="AK36601" s="104"/>
      <c r="AL36601" s="104"/>
      <c r="AO36601" s="104"/>
      <c r="AP36601" s="104"/>
    </row>
    <row r="36602" spans="21:42" ht="15" customHeight="1" x14ac:dyDescent="0.25">
      <c r="U36602" s="104"/>
      <c r="AB36602" s="104"/>
      <c r="AC36602" s="104"/>
      <c r="AF36602" s="104"/>
      <c r="AG36602" s="104"/>
      <c r="AK36602" s="104"/>
      <c r="AL36602" s="104"/>
      <c r="AO36602" s="104"/>
      <c r="AP36602" s="104"/>
    </row>
    <row r="36603" spans="21:42" ht="15" customHeight="1" x14ac:dyDescent="0.25">
      <c r="U36603" s="104"/>
      <c r="AB36603" s="104"/>
      <c r="AC36603" s="104"/>
      <c r="AF36603" s="104"/>
      <c r="AG36603" s="104"/>
      <c r="AK36603" s="104"/>
      <c r="AL36603" s="104"/>
      <c r="AO36603" s="104"/>
      <c r="AP36603" s="104"/>
    </row>
    <row r="36604" spans="21:42" ht="15" customHeight="1" x14ac:dyDescent="0.25">
      <c r="U36604" s="104"/>
      <c r="AB36604" s="104"/>
      <c r="AC36604" s="104"/>
      <c r="AF36604" s="104"/>
      <c r="AG36604" s="104"/>
      <c r="AK36604" s="104"/>
      <c r="AL36604" s="104"/>
      <c r="AO36604" s="104"/>
      <c r="AP36604" s="104"/>
    </row>
    <row r="36605" spans="21:42" ht="15" customHeight="1" x14ac:dyDescent="0.25">
      <c r="U36605" s="104"/>
      <c r="AB36605" s="104"/>
      <c r="AC36605" s="104"/>
      <c r="AF36605" s="104"/>
      <c r="AG36605" s="104"/>
      <c r="AK36605" s="104"/>
      <c r="AL36605" s="104"/>
      <c r="AO36605" s="104"/>
      <c r="AP36605" s="104"/>
    </row>
    <row r="36606" spans="21:42" ht="15" customHeight="1" x14ac:dyDescent="0.25">
      <c r="U36606" s="104"/>
      <c r="AB36606" s="104"/>
      <c r="AC36606" s="104"/>
      <c r="AF36606" s="104"/>
      <c r="AG36606" s="104"/>
      <c r="AK36606" s="104"/>
      <c r="AL36606" s="104"/>
      <c r="AO36606" s="104"/>
      <c r="AP36606" s="104"/>
    </row>
    <row r="36607" spans="21:42" ht="15" customHeight="1" x14ac:dyDescent="0.25">
      <c r="U36607" s="104"/>
      <c r="AB36607" s="104"/>
      <c r="AC36607" s="104"/>
      <c r="AF36607" s="104"/>
      <c r="AG36607" s="104"/>
      <c r="AK36607" s="104"/>
      <c r="AL36607" s="104"/>
      <c r="AO36607" s="104"/>
      <c r="AP36607" s="104"/>
    </row>
    <row r="36608" spans="21:42" ht="15" customHeight="1" x14ac:dyDescent="0.25">
      <c r="U36608" s="104"/>
      <c r="AB36608" s="104"/>
      <c r="AC36608" s="104"/>
      <c r="AF36608" s="104"/>
      <c r="AG36608" s="104"/>
      <c r="AK36608" s="104"/>
      <c r="AL36608" s="104"/>
      <c r="AO36608" s="104"/>
      <c r="AP36608" s="104"/>
    </row>
    <row r="36609" spans="21:42" ht="15" customHeight="1" x14ac:dyDescent="0.25">
      <c r="U36609" s="104"/>
      <c r="AB36609" s="104"/>
      <c r="AC36609" s="104"/>
      <c r="AF36609" s="104"/>
      <c r="AG36609" s="104"/>
      <c r="AK36609" s="104"/>
      <c r="AL36609" s="104"/>
      <c r="AO36609" s="104"/>
      <c r="AP36609" s="104"/>
    </row>
    <row r="36610" spans="21:42" ht="15" customHeight="1" x14ac:dyDescent="0.25">
      <c r="U36610" s="104"/>
      <c r="AB36610" s="104"/>
      <c r="AC36610" s="104"/>
      <c r="AF36610" s="104"/>
      <c r="AG36610" s="104"/>
      <c r="AK36610" s="104"/>
      <c r="AL36610" s="104"/>
      <c r="AO36610" s="104"/>
      <c r="AP36610" s="104"/>
    </row>
    <row r="36611" spans="21:42" ht="15" customHeight="1" x14ac:dyDescent="0.25">
      <c r="U36611" s="104"/>
      <c r="AB36611" s="104"/>
      <c r="AC36611" s="104"/>
      <c r="AF36611" s="104"/>
      <c r="AG36611" s="104"/>
      <c r="AK36611" s="104"/>
      <c r="AL36611" s="104"/>
      <c r="AO36611" s="104"/>
      <c r="AP36611" s="104"/>
    </row>
    <row r="36612" spans="21:42" ht="15" customHeight="1" x14ac:dyDescent="0.25">
      <c r="U36612" s="104"/>
      <c r="AB36612" s="104"/>
      <c r="AC36612" s="104"/>
      <c r="AF36612" s="104"/>
      <c r="AG36612" s="104"/>
      <c r="AK36612" s="104"/>
      <c r="AL36612" s="104"/>
      <c r="AO36612" s="104"/>
      <c r="AP36612" s="104"/>
    </row>
    <row r="36613" spans="21:42" ht="15" customHeight="1" x14ac:dyDescent="0.25">
      <c r="U36613" s="104"/>
      <c r="AB36613" s="104"/>
      <c r="AC36613" s="104"/>
      <c r="AF36613" s="104"/>
      <c r="AG36613" s="104"/>
      <c r="AK36613" s="104"/>
      <c r="AL36613" s="104"/>
      <c r="AO36613" s="104"/>
      <c r="AP36613" s="104"/>
    </row>
    <row r="36614" spans="21:42" ht="15" customHeight="1" x14ac:dyDescent="0.25">
      <c r="U36614" s="104"/>
      <c r="AB36614" s="104"/>
      <c r="AC36614" s="104"/>
      <c r="AF36614" s="104"/>
      <c r="AG36614" s="104"/>
      <c r="AK36614" s="104"/>
      <c r="AL36614" s="104"/>
      <c r="AO36614" s="104"/>
      <c r="AP36614" s="104"/>
    </row>
    <row r="36615" spans="21:42" ht="15" customHeight="1" x14ac:dyDescent="0.25">
      <c r="U36615" s="104"/>
      <c r="AB36615" s="104"/>
      <c r="AC36615" s="104"/>
      <c r="AF36615" s="104"/>
      <c r="AG36615" s="104"/>
      <c r="AK36615" s="104"/>
      <c r="AL36615" s="104"/>
      <c r="AO36615" s="104"/>
      <c r="AP36615" s="104"/>
    </row>
    <row r="36616" spans="21:42" ht="15" customHeight="1" x14ac:dyDescent="0.25">
      <c r="U36616" s="104"/>
      <c r="AB36616" s="104"/>
      <c r="AC36616" s="104"/>
      <c r="AF36616" s="104"/>
      <c r="AG36616" s="104"/>
      <c r="AK36616" s="104"/>
      <c r="AL36616" s="104"/>
      <c r="AO36616" s="104"/>
      <c r="AP36616" s="104"/>
    </row>
    <row r="36617" spans="21:42" ht="15" customHeight="1" x14ac:dyDescent="0.25">
      <c r="U36617" s="104"/>
      <c r="AB36617" s="104"/>
      <c r="AC36617" s="104"/>
      <c r="AF36617" s="104"/>
      <c r="AG36617" s="104"/>
      <c r="AK36617" s="104"/>
      <c r="AL36617" s="104"/>
      <c r="AO36617" s="104"/>
      <c r="AP36617" s="104"/>
    </row>
    <row r="36618" spans="21:42" ht="15" customHeight="1" x14ac:dyDescent="0.25">
      <c r="U36618" s="104"/>
      <c r="AB36618" s="104"/>
      <c r="AC36618" s="104"/>
      <c r="AF36618" s="104"/>
      <c r="AG36618" s="104"/>
      <c r="AK36618" s="104"/>
      <c r="AL36618" s="104"/>
      <c r="AO36618" s="104"/>
      <c r="AP36618" s="104"/>
    </row>
    <row r="36619" spans="21:42" ht="15" customHeight="1" x14ac:dyDescent="0.25">
      <c r="U36619" s="104"/>
      <c r="AB36619" s="104"/>
      <c r="AC36619" s="104"/>
      <c r="AF36619" s="104"/>
      <c r="AG36619" s="104"/>
      <c r="AK36619" s="104"/>
      <c r="AL36619" s="104"/>
      <c r="AO36619" s="104"/>
      <c r="AP36619" s="104"/>
    </row>
    <row r="36620" spans="21:42" ht="15" customHeight="1" x14ac:dyDescent="0.25">
      <c r="U36620" s="104"/>
      <c r="AB36620" s="104"/>
      <c r="AC36620" s="104"/>
      <c r="AF36620" s="104"/>
      <c r="AG36620" s="104"/>
      <c r="AK36620" s="104"/>
      <c r="AL36620" s="104"/>
      <c r="AO36620" s="104"/>
      <c r="AP36620" s="104"/>
    </row>
    <row r="36621" spans="21:42" ht="15" customHeight="1" x14ac:dyDescent="0.25">
      <c r="U36621" s="104"/>
      <c r="AB36621" s="104"/>
      <c r="AC36621" s="104"/>
      <c r="AF36621" s="104"/>
      <c r="AG36621" s="104"/>
      <c r="AK36621" s="104"/>
      <c r="AL36621" s="104"/>
      <c r="AO36621" s="104"/>
      <c r="AP36621" s="104"/>
    </row>
    <row r="36622" spans="21:42" ht="15" customHeight="1" x14ac:dyDescent="0.25">
      <c r="U36622" s="104"/>
      <c r="AB36622" s="104"/>
      <c r="AC36622" s="104"/>
      <c r="AF36622" s="104"/>
      <c r="AG36622" s="104"/>
      <c r="AK36622" s="104"/>
      <c r="AL36622" s="104"/>
      <c r="AO36622" s="104"/>
      <c r="AP36622" s="104"/>
    </row>
    <row r="36623" spans="21:42" ht="15" customHeight="1" x14ac:dyDescent="0.25">
      <c r="U36623" s="104"/>
      <c r="AB36623" s="104"/>
      <c r="AC36623" s="104"/>
      <c r="AF36623" s="104"/>
      <c r="AG36623" s="104"/>
      <c r="AK36623" s="104"/>
      <c r="AL36623" s="104"/>
      <c r="AO36623" s="104"/>
      <c r="AP36623" s="104"/>
    </row>
    <row r="36624" spans="21:42" ht="15" customHeight="1" x14ac:dyDescent="0.25">
      <c r="U36624" s="104"/>
      <c r="AB36624" s="104"/>
      <c r="AC36624" s="104"/>
      <c r="AF36624" s="104"/>
      <c r="AG36624" s="104"/>
      <c r="AK36624" s="104"/>
      <c r="AL36624" s="104"/>
      <c r="AO36624" s="104"/>
      <c r="AP36624" s="104"/>
    </row>
    <row r="36625" spans="21:42" ht="15" customHeight="1" x14ac:dyDescent="0.25">
      <c r="U36625" s="104"/>
      <c r="AB36625" s="104"/>
      <c r="AC36625" s="104"/>
      <c r="AF36625" s="104"/>
      <c r="AG36625" s="104"/>
      <c r="AK36625" s="104"/>
      <c r="AL36625" s="104"/>
      <c r="AO36625" s="104"/>
      <c r="AP36625" s="104"/>
    </row>
    <row r="36626" spans="21:42" ht="15" customHeight="1" x14ac:dyDescent="0.25">
      <c r="U36626" s="104"/>
      <c r="AB36626" s="104"/>
      <c r="AC36626" s="104"/>
      <c r="AF36626" s="104"/>
      <c r="AG36626" s="104"/>
      <c r="AK36626" s="104"/>
      <c r="AL36626" s="104"/>
      <c r="AO36626" s="104"/>
      <c r="AP36626" s="104"/>
    </row>
    <row r="36627" spans="21:42" ht="15" customHeight="1" x14ac:dyDescent="0.25">
      <c r="U36627" s="104"/>
      <c r="AB36627" s="104"/>
      <c r="AC36627" s="104"/>
      <c r="AF36627" s="104"/>
      <c r="AG36627" s="104"/>
      <c r="AK36627" s="104"/>
      <c r="AL36627" s="104"/>
      <c r="AO36627" s="104"/>
      <c r="AP36627" s="104"/>
    </row>
    <row r="36628" spans="21:42" ht="15" customHeight="1" x14ac:dyDescent="0.25">
      <c r="U36628" s="104"/>
      <c r="AB36628" s="104"/>
      <c r="AC36628" s="104"/>
      <c r="AF36628" s="104"/>
      <c r="AG36628" s="104"/>
      <c r="AK36628" s="104"/>
      <c r="AL36628" s="104"/>
      <c r="AO36628" s="104"/>
      <c r="AP36628" s="104"/>
    </row>
    <row r="36629" spans="21:42" ht="15" customHeight="1" x14ac:dyDescent="0.25">
      <c r="U36629" s="104"/>
      <c r="AB36629" s="104"/>
      <c r="AC36629" s="104"/>
      <c r="AF36629" s="104"/>
      <c r="AG36629" s="104"/>
      <c r="AK36629" s="104"/>
      <c r="AL36629" s="104"/>
      <c r="AO36629" s="104"/>
      <c r="AP36629" s="104"/>
    </row>
    <row r="36630" spans="21:42" ht="15" customHeight="1" x14ac:dyDescent="0.25">
      <c r="U36630" s="104"/>
      <c r="AB36630" s="104"/>
      <c r="AC36630" s="104"/>
      <c r="AF36630" s="104"/>
      <c r="AG36630" s="104"/>
      <c r="AK36630" s="104"/>
      <c r="AL36630" s="104"/>
      <c r="AO36630" s="104"/>
      <c r="AP36630" s="104"/>
    </row>
    <row r="36631" spans="21:42" ht="15" customHeight="1" x14ac:dyDescent="0.25">
      <c r="U36631" s="104"/>
      <c r="AB36631" s="104"/>
      <c r="AC36631" s="104"/>
      <c r="AF36631" s="104"/>
      <c r="AG36631" s="104"/>
      <c r="AK36631" s="104"/>
      <c r="AL36631" s="104"/>
      <c r="AO36631" s="104"/>
      <c r="AP36631" s="104"/>
    </row>
    <row r="36632" spans="21:42" ht="15" customHeight="1" x14ac:dyDescent="0.25">
      <c r="U36632" s="104"/>
      <c r="AB36632" s="104"/>
      <c r="AC36632" s="104"/>
      <c r="AF36632" s="104"/>
      <c r="AG36632" s="104"/>
      <c r="AK36632" s="104"/>
      <c r="AL36632" s="104"/>
      <c r="AO36632" s="104"/>
      <c r="AP36632" s="104"/>
    </row>
    <row r="36633" spans="21:42" ht="15" customHeight="1" x14ac:dyDescent="0.25">
      <c r="U36633" s="104"/>
      <c r="AB36633" s="104"/>
      <c r="AC36633" s="104"/>
      <c r="AF36633" s="104"/>
      <c r="AG36633" s="104"/>
      <c r="AK36633" s="104"/>
      <c r="AL36633" s="104"/>
      <c r="AO36633" s="104"/>
      <c r="AP36633" s="104"/>
    </row>
    <row r="36634" spans="21:42" ht="15" customHeight="1" x14ac:dyDescent="0.25">
      <c r="U36634" s="104"/>
      <c r="AB36634" s="104"/>
      <c r="AC36634" s="104"/>
      <c r="AF36634" s="104"/>
      <c r="AG36634" s="104"/>
      <c r="AK36634" s="104"/>
      <c r="AL36634" s="104"/>
      <c r="AO36634" s="104"/>
      <c r="AP36634" s="104"/>
    </row>
    <row r="36635" spans="21:42" ht="15" customHeight="1" x14ac:dyDescent="0.25">
      <c r="U36635" s="104"/>
      <c r="AB36635" s="104"/>
      <c r="AC36635" s="104"/>
      <c r="AF36635" s="104"/>
      <c r="AG36635" s="104"/>
      <c r="AK36635" s="104"/>
      <c r="AL36635" s="104"/>
      <c r="AO36635" s="104"/>
      <c r="AP36635" s="104"/>
    </row>
    <row r="36636" spans="21:42" ht="15" customHeight="1" x14ac:dyDescent="0.25">
      <c r="U36636" s="104"/>
      <c r="AB36636" s="104"/>
      <c r="AC36636" s="104"/>
      <c r="AF36636" s="104"/>
      <c r="AG36636" s="104"/>
      <c r="AK36636" s="104"/>
      <c r="AL36636" s="104"/>
      <c r="AO36636" s="104"/>
      <c r="AP36636" s="104"/>
    </row>
    <row r="36637" spans="21:42" ht="15" customHeight="1" x14ac:dyDescent="0.25">
      <c r="U36637" s="104"/>
      <c r="AB36637" s="104"/>
      <c r="AC36637" s="104"/>
      <c r="AF36637" s="104"/>
      <c r="AG36637" s="104"/>
      <c r="AK36637" s="104"/>
      <c r="AL36637" s="104"/>
      <c r="AO36637" s="104"/>
      <c r="AP36637" s="104"/>
    </row>
    <row r="36638" spans="21:42" ht="15" customHeight="1" x14ac:dyDescent="0.25">
      <c r="U36638" s="104"/>
      <c r="AB36638" s="104"/>
      <c r="AC36638" s="104"/>
      <c r="AF36638" s="104"/>
      <c r="AG36638" s="104"/>
      <c r="AK36638" s="104"/>
      <c r="AL36638" s="104"/>
      <c r="AO36638" s="104"/>
      <c r="AP36638" s="104"/>
    </row>
    <row r="36639" spans="21:42" ht="15" customHeight="1" x14ac:dyDescent="0.25">
      <c r="U36639" s="104"/>
      <c r="AB36639" s="104"/>
      <c r="AC36639" s="104"/>
      <c r="AF36639" s="104"/>
      <c r="AG36639" s="104"/>
      <c r="AK36639" s="104"/>
      <c r="AL36639" s="104"/>
      <c r="AO36639" s="104"/>
      <c r="AP36639" s="104"/>
    </row>
    <row r="36640" spans="21:42" ht="15" customHeight="1" x14ac:dyDescent="0.25">
      <c r="U36640" s="104"/>
      <c r="AB36640" s="104"/>
      <c r="AC36640" s="104"/>
      <c r="AF36640" s="104"/>
      <c r="AG36640" s="104"/>
      <c r="AK36640" s="104"/>
      <c r="AL36640" s="104"/>
      <c r="AO36640" s="104"/>
      <c r="AP36640" s="104"/>
    </row>
    <row r="36641" spans="21:42" ht="15" customHeight="1" x14ac:dyDescent="0.25">
      <c r="U36641" s="104"/>
      <c r="AB36641" s="104"/>
      <c r="AC36641" s="104"/>
      <c r="AF36641" s="104"/>
      <c r="AG36641" s="104"/>
      <c r="AK36641" s="104"/>
      <c r="AL36641" s="104"/>
      <c r="AO36641" s="104"/>
      <c r="AP36641" s="104"/>
    </row>
    <row r="36642" spans="21:42" ht="15" customHeight="1" x14ac:dyDescent="0.25">
      <c r="U36642" s="104"/>
      <c r="AB36642" s="104"/>
      <c r="AC36642" s="104"/>
      <c r="AF36642" s="104"/>
      <c r="AG36642" s="104"/>
      <c r="AK36642" s="104"/>
      <c r="AL36642" s="104"/>
      <c r="AO36642" s="104"/>
      <c r="AP36642" s="104"/>
    </row>
    <row r="36643" spans="21:42" ht="15" customHeight="1" x14ac:dyDescent="0.25">
      <c r="U36643" s="104"/>
      <c r="AB36643" s="104"/>
      <c r="AC36643" s="104"/>
      <c r="AF36643" s="104"/>
      <c r="AG36643" s="104"/>
      <c r="AK36643" s="104"/>
      <c r="AL36643" s="104"/>
      <c r="AO36643" s="104"/>
      <c r="AP36643" s="104"/>
    </row>
    <row r="36644" spans="21:42" ht="15" customHeight="1" x14ac:dyDescent="0.25">
      <c r="U36644" s="104"/>
      <c r="AB36644" s="104"/>
      <c r="AC36644" s="104"/>
      <c r="AF36644" s="104"/>
      <c r="AG36644" s="104"/>
      <c r="AK36644" s="104"/>
      <c r="AL36644" s="104"/>
      <c r="AO36644" s="104"/>
      <c r="AP36644" s="104"/>
    </row>
    <row r="36645" spans="21:42" ht="15" customHeight="1" x14ac:dyDescent="0.25">
      <c r="U36645" s="104"/>
      <c r="AB36645" s="104"/>
      <c r="AC36645" s="104"/>
      <c r="AF36645" s="104"/>
      <c r="AG36645" s="104"/>
      <c r="AK36645" s="104"/>
      <c r="AL36645" s="104"/>
      <c r="AO36645" s="104"/>
      <c r="AP36645" s="104"/>
    </row>
    <row r="36646" spans="21:42" ht="15" customHeight="1" x14ac:dyDescent="0.25">
      <c r="U36646" s="104"/>
      <c r="AB36646" s="104"/>
      <c r="AC36646" s="104"/>
      <c r="AF36646" s="104"/>
      <c r="AG36646" s="104"/>
      <c r="AK36646" s="104"/>
      <c r="AL36646" s="104"/>
      <c r="AO36646" s="104"/>
      <c r="AP36646" s="104"/>
    </row>
    <row r="36647" spans="21:42" ht="15" customHeight="1" x14ac:dyDescent="0.25">
      <c r="U36647" s="104"/>
      <c r="AB36647" s="104"/>
      <c r="AC36647" s="104"/>
      <c r="AF36647" s="104"/>
      <c r="AG36647" s="104"/>
      <c r="AK36647" s="104"/>
      <c r="AL36647" s="104"/>
      <c r="AO36647" s="104"/>
      <c r="AP36647" s="104"/>
    </row>
    <row r="36648" spans="21:42" ht="15" customHeight="1" x14ac:dyDescent="0.25">
      <c r="U36648" s="104"/>
      <c r="AB36648" s="104"/>
      <c r="AC36648" s="104"/>
      <c r="AF36648" s="104"/>
      <c r="AG36648" s="104"/>
      <c r="AK36648" s="104"/>
      <c r="AL36648" s="104"/>
      <c r="AO36648" s="104"/>
      <c r="AP36648" s="104"/>
    </row>
    <row r="36649" spans="21:42" ht="15" customHeight="1" x14ac:dyDescent="0.25">
      <c r="U36649" s="104"/>
      <c r="AB36649" s="104"/>
      <c r="AC36649" s="104"/>
      <c r="AF36649" s="104"/>
      <c r="AG36649" s="104"/>
      <c r="AK36649" s="104"/>
      <c r="AL36649" s="104"/>
      <c r="AO36649" s="104"/>
      <c r="AP36649" s="104"/>
    </row>
    <row r="36650" spans="21:42" ht="15" customHeight="1" x14ac:dyDescent="0.25">
      <c r="U36650" s="104"/>
      <c r="AB36650" s="104"/>
      <c r="AC36650" s="104"/>
      <c r="AF36650" s="104"/>
      <c r="AG36650" s="104"/>
      <c r="AK36650" s="104"/>
      <c r="AL36650" s="104"/>
      <c r="AO36650" s="104"/>
      <c r="AP36650" s="104"/>
    </row>
    <row r="36651" spans="21:42" ht="15" customHeight="1" x14ac:dyDescent="0.25">
      <c r="U36651" s="104"/>
      <c r="AB36651" s="104"/>
      <c r="AC36651" s="104"/>
      <c r="AF36651" s="104"/>
      <c r="AG36651" s="104"/>
      <c r="AK36651" s="104"/>
      <c r="AL36651" s="104"/>
      <c r="AO36651" s="104"/>
      <c r="AP36651" s="104"/>
    </row>
    <row r="36652" spans="21:42" ht="15" customHeight="1" x14ac:dyDescent="0.25">
      <c r="U36652" s="104"/>
      <c r="AB36652" s="104"/>
      <c r="AC36652" s="104"/>
      <c r="AF36652" s="104"/>
      <c r="AG36652" s="104"/>
      <c r="AK36652" s="104"/>
      <c r="AL36652" s="104"/>
      <c r="AO36652" s="104"/>
      <c r="AP36652" s="104"/>
    </row>
    <row r="36653" spans="21:42" ht="15" customHeight="1" x14ac:dyDescent="0.25">
      <c r="U36653" s="104"/>
      <c r="AB36653" s="104"/>
      <c r="AC36653" s="104"/>
      <c r="AF36653" s="104"/>
      <c r="AG36653" s="104"/>
      <c r="AK36653" s="104"/>
      <c r="AL36653" s="104"/>
      <c r="AO36653" s="104"/>
      <c r="AP36653" s="104"/>
    </row>
    <row r="36654" spans="21:42" ht="15" customHeight="1" x14ac:dyDescent="0.25">
      <c r="U36654" s="104"/>
      <c r="AB36654" s="104"/>
      <c r="AC36654" s="104"/>
      <c r="AF36654" s="104"/>
      <c r="AG36654" s="104"/>
      <c r="AK36654" s="104"/>
      <c r="AL36654" s="104"/>
      <c r="AO36654" s="104"/>
      <c r="AP36654" s="104"/>
    </row>
    <row r="36655" spans="21:42" ht="15" customHeight="1" x14ac:dyDescent="0.25">
      <c r="U36655" s="104"/>
      <c r="AB36655" s="104"/>
      <c r="AC36655" s="104"/>
      <c r="AF36655" s="104"/>
      <c r="AG36655" s="104"/>
      <c r="AK36655" s="104"/>
      <c r="AL36655" s="104"/>
      <c r="AO36655" s="104"/>
      <c r="AP36655" s="104"/>
    </row>
    <row r="36656" spans="21:42" ht="15" customHeight="1" x14ac:dyDescent="0.25">
      <c r="U36656" s="104"/>
      <c r="AB36656" s="104"/>
      <c r="AC36656" s="104"/>
      <c r="AF36656" s="104"/>
      <c r="AG36656" s="104"/>
      <c r="AK36656" s="104"/>
      <c r="AL36656" s="104"/>
      <c r="AO36656" s="104"/>
      <c r="AP36656" s="104"/>
    </row>
    <row r="36657" spans="21:42" ht="15" customHeight="1" x14ac:dyDescent="0.25">
      <c r="U36657" s="104"/>
      <c r="AB36657" s="104"/>
      <c r="AC36657" s="104"/>
      <c r="AF36657" s="104"/>
      <c r="AG36657" s="104"/>
      <c r="AK36657" s="104"/>
      <c r="AL36657" s="104"/>
      <c r="AO36657" s="104"/>
      <c r="AP36657" s="104"/>
    </row>
    <row r="36658" spans="21:42" ht="15" customHeight="1" x14ac:dyDescent="0.25">
      <c r="U36658" s="104"/>
      <c r="AB36658" s="104"/>
      <c r="AC36658" s="104"/>
      <c r="AF36658" s="104"/>
      <c r="AG36658" s="104"/>
      <c r="AK36658" s="104"/>
      <c r="AL36658" s="104"/>
      <c r="AO36658" s="104"/>
      <c r="AP36658" s="104"/>
    </row>
    <row r="36659" spans="21:42" ht="15" customHeight="1" x14ac:dyDescent="0.25">
      <c r="U36659" s="104"/>
      <c r="AB36659" s="104"/>
      <c r="AC36659" s="104"/>
      <c r="AF36659" s="104"/>
      <c r="AG36659" s="104"/>
      <c r="AK36659" s="104"/>
      <c r="AL36659" s="104"/>
      <c r="AO36659" s="104"/>
      <c r="AP36659" s="104"/>
    </row>
    <row r="36660" spans="21:42" ht="15" customHeight="1" x14ac:dyDescent="0.25">
      <c r="U36660" s="104"/>
      <c r="AB36660" s="104"/>
      <c r="AC36660" s="104"/>
      <c r="AF36660" s="104"/>
      <c r="AG36660" s="104"/>
      <c r="AK36660" s="104"/>
      <c r="AL36660" s="104"/>
      <c r="AO36660" s="104"/>
      <c r="AP36660" s="104"/>
    </row>
    <row r="36661" spans="21:42" ht="15" customHeight="1" x14ac:dyDescent="0.25">
      <c r="U36661" s="104"/>
      <c r="AB36661" s="104"/>
      <c r="AC36661" s="104"/>
      <c r="AF36661" s="104"/>
      <c r="AG36661" s="104"/>
      <c r="AK36661" s="104"/>
      <c r="AL36661" s="104"/>
      <c r="AO36661" s="104"/>
      <c r="AP36661" s="104"/>
    </row>
    <row r="36662" spans="21:42" ht="15" customHeight="1" x14ac:dyDescent="0.25">
      <c r="U36662" s="104"/>
      <c r="AB36662" s="104"/>
      <c r="AC36662" s="104"/>
      <c r="AF36662" s="104"/>
      <c r="AG36662" s="104"/>
      <c r="AK36662" s="104"/>
      <c r="AL36662" s="104"/>
      <c r="AO36662" s="104"/>
      <c r="AP36662" s="104"/>
    </row>
    <row r="36663" spans="21:42" ht="15" customHeight="1" x14ac:dyDescent="0.25">
      <c r="U36663" s="104"/>
      <c r="AB36663" s="104"/>
      <c r="AC36663" s="104"/>
      <c r="AF36663" s="104"/>
      <c r="AG36663" s="104"/>
      <c r="AK36663" s="104"/>
      <c r="AL36663" s="104"/>
      <c r="AO36663" s="104"/>
      <c r="AP36663" s="104"/>
    </row>
    <row r="36664" spans="21:42" ht="15" customHeight="1" x14ac:dyDescent="0.25">
      <c r="U36664" s="104"/>
      <c r="AB36664" s="104"/>
      <c r="AC36664" s="104"/>
      <c r="AF36664" s="104"/>
      <c r="AG36664" s="104"/>
      <c r="AK36664" s="104"/>
      <c r="AL36664" s="104"/>
      <c r="AO36664" s="104"/>
      <c r="AP36664" s="104"/>
    </row>
    <row r="36665" spans="21:42" ht="15" customHeight="1" x14ac:dyDescent="0.25">
      <c r="U36665" s="104"/>
      <c r="AB36665" s="104"/>
      <c r="AC36665" s="104"/>
      <c r="AF36665" s="104"/>
      <c r="AG36665" s="104"/>
      <c r="AK36665" s="104"/>
      <c r="AL36665" s="104"/>
      <c r="AO36665" s="104"/>
      <c r="AP36665" s="104"/>
    </row>
    <row r="36666" spans="21:42" ht="15" customHeight="1" x14ac:dyDescent="0.25">
      <c r="U36666" s="104"/>
      <c r="AB36666" s="104"/>
      <c r="AC36666" s="104"/>
      <c r="AF36666" s="104"/>
      <c r="AG36666" s="104"/>
      <c r="AK36666" s="104"/>
      <c r="AL36666" s="104"/>
      <c r="AO36666" s="104"/>
      <c r="AP36666" s="104"/>
    </row>
    <row r="36667" spans="21:42" ht="15" customHeight="1" x14ac:dyDescent="0.25">
      <c r="U36667" s="104"/>
      <c r="AB36667" s="104"/>
      <c r="AC36667" s="104"/>
      <c r="AF36667" s="104"/>
      <c r="AG36667" s="104"/>
      <c r="AK36667" s="104"/>
      <c r="AL36667" s="104"/>
      <c r="AO36667" s="104"/>
      <c r="AP36667" s="104"/>
    </row>
    <row r="36668" spans="21:42" ht="15" customHeight="1" x14ac:dyDescent="0.25">
      <c r="U36668" s="104"/>
      <c r="AB36668" s="104"/>
      <c r="AC36668" s="104"/>
      <c r="AF36668" s="104"/>
      <c r="AG36668" s="104"/>
      <c r="AK36668" s="104"/>
      <c r="AL36668" s="104"/>
      <c r="AO36668" s="104"/>
      <c r="AP36668" s="104"/>
    </row>
    <row r="36669" spans="21:42" ht="15" customHeight="1" x14ac:dyDescent="0.25">
      <c r="U36669" s="104"/>
      <c r="AB36669" s="104"/>
      <c r="AC36669" s="104"/>
      <c r="AF36669" s="104"/>
      <c r="AG36669" s="104"/>
      <c r="AK36669" s="104"/>
      <c r="AL36669" s="104"/>
      <c r="AO36669" s="104"/>
      <c r="AP36669" s="104"/>
    </row>
    <row r="36670" spans="21:42" ht="15" customHeight="1" x14ac:dyDescent="0.25">
      <c r="U36670" s="104"/>
      <c r="AB36670" s="104"/>
      <c r="AC36670" s="104"/>
      <c r="AF36670" s="104"/>
      <c r="AG36670" s="104"/>
      <c r="AK36670" s="104"/>
      <c r="AL36670" s="104"/>
      <c r="AO36670" s="104"/>
      <c r="AP36670" s="104"/>
    </row>
    <row r="36671" spans="21:42" ht="15" customHeight="1" x14ac:dyDescent="0.25">
      <c r="U36671" s="104"/>
      <c r="AB36671" s="104"/>
      <c r="AC36671" s="104"/>
      <c r="AF36671" s="104"/>
      <c r="AG36671" s="104"/>
      <c r="AK36671" s="104"/>
      <c r="AL36671" s="104"/>
      <c r="AO36671" s="104"/>
      <c r="AP36671" s="104"/>
    </row>
    <row r="36672" spans="21:42" ht="15" customHeight="1" x14ac:dyDescent="0.25">
      <c r="U36672" s="104"/>
      <c r="AB36672" s="104"/>
      <c r="AC36672" s="104"/>
      <c r="AF36672" s="104"/>
      <c r="AG36672" s="104"/>
      <c r="AK36672" s="104"/>
      <c r="AL36672" s="104"/>
      <c r="AO36672" s="104"/>
      <c r="AP36672" s="104"/>
    </row>
    <row r="36673" spans="21:42" ht="15" customHeight="1" x14ac:dyDescent="0.25">
      <c r="U36673" s="104"/>
      <c r="AB36673" s="104"/>
      <c r="AC36673" s="104"/>
      <c r="AF36673" s="104"/>
      <c r="AG36673" s="104"/>
      <c r="AK36673" s="104"/>
      <c r="AL36673" s="104"/>
      <c r="AO36673" s="104"/>
      <c r="AP36673" s="104"/>
    </row>
    <row r="36674" spans="21:42" ht="15" customHeight="1" x14ac:dyDescent="0.25">
      <c r="U36674" s="104"/>
      <c r="AB36674" s="104"/>
      <c r="AC36674" s="104"/>
      <c r="AF36674" s="104"/>
      <c r="AG36674" s="104"/>
      <c r="AK36674" s="104"/>
      <c r="AL36674" s="104"/>
      <c r="AO36674" s="104"/>
      <c r="AP36674" s="104"/>
    </row>
    <row r="36675" spans="21:42" ht="15" customHeight="1" x14ac:dyDescent="0.25">
      <c r="U36675" s="104"/>
      <c r="AB36675" s="104"/>
      <c r="AC36675" s="104"/>
      <c r="AF36675" s="104"/>
      <c r="AG36675" s="104"/>
      <c r="AK36675" s="104"/>
      <c r="AL36675" s="104"/>
      <c r="AO36675" s="104"/>
      <c r="AP36675" s="104"/>
    </row>
    <row r="36676" spans="21:42" ht="15" customHeight="1" x14ac:dyDescent="0.25">
      <c r="U36676" s="104"/>
      <c r="AB36676" s="104"/>
      <c r="AC36676" s="104"/>
      <c r="AF36676" s="104"/>
      <c r="AG36676" s="104"/>
      <c r="AK36676" s="104"/>
      <c r="AL36676" s="104"/>
      <c r="AO36676" s="104"/>
      <c r="AP36676" s="104"/>
    </row>
    <row r="36677" spans="21:42" ht="15" customHeight="1" x14ac:dyDescent="0.25">
      <c r="U36677" s="104"/>
      <c r="AB36677" s="104"/>
      <c r="AC36677" s="104"/>
      <c r="AF36677" s="104"/>
      <c r="AG36677" s="104"/>
      <c r="AK36677" s="104"/>
      <c r="AL36677" s="104"/>
      <c r="AO36677" s="104"/>
      <c r="AP36677" s="104"/>
    </row>
    <row r="36678" spans="21:42" ht="15" customHeight="1" x14ac:dyDescent="0.25">
      <c r="U36678" s="104"/>
      <c r="AB36678" s="104"/>
      <c r="AC36678" s="104"/>
      <c r="AF36678" s="104"/>
      <c r="AG36678" s="104"/>
      <c r="AK36678" s="104"/>
      <c r="AL36678" s="104"/>
      <c r="AO36678" s="104"/>
      <c r="AP36678" s="104"/>
    </row>
    <row r="36679" spans="21:42" ht="15" customHeight="1" x14ac:dyDescent="0.25">
      <c r="U36679" s="104"/>
      <c r="AB36679" s="104"/>
      <c r="AC36679" s="104"/>
      <c r="AF36679" s="104"/>
      <c r="AG36679" s="104"/>
      <c r="AK36679" s="104"/>
      <c r="AL36679" s="104"/>
      <c r="AO36679" s="104"/>
      <c r="AP36679" s="104"/>
    </row>
    <row r="36680" spans="21:42" ht="15" customHeight="1" x14ac:dyDescent="0.25">
      <c r="U36680" s="104"/>
      <c r="AB36680" s="104"/>
      <c r="AC36680" s="104"/>
      <c r="AF36680" s="104"/>
      <c r="AG36680" s="104"/>
      <c r="AK36680" s="104"/>
      <c r="AL36680" s="104"/>
      <c r="AO36680" s="104"/>
      <c r="AP36680" s="104"/>
    </row>
    <row r="36681" spans="21:42" ht="15" customHeight="1" x14ac:dyDescent="0.25">
      <c r="U36681" s="104"/>
      <c r="AB36681" s="104"/>
      <c r="AC36681" s="104"/>
      <c r="AF36681" s="104"/>
      <c r="AG36681" s="104"/>
      <c r="AK36681" s="104"/>
      <c r="AL36681" s="104"/>
      <c r="AO36681" s="104"/>
      <c r="AP36681" s="104"/>
    </row>
    <row r="36682" spans="21:42" ht="15" customHeight="1" x14ac:dyDescent="0.25">
      <c r="U36682" s="104"/>
      <c r="AB36682" s="104"/>
      <c r="AC36682" s="104"/>
      <c r="AF36682" s="104"/>
      <c r="AG36682" s="104"/>
      <c r="AK36682" s="104"/>
      <c r="AL36682" s="104"/>
      <c r="AO36682" s="104"/>
      <c r="AP36682" s="104"/>
    </row>
    <row r="36683" spans="21:42" ht="15" customHeight="1" x14ac:dyDescent="0.25">
      <c r="U36683" s="104"/>
      <c r="AB36683" s="104"/>
      <c r="AC36683" s="104"/>
      <c r="AF36683" s="104"/>
      <c r="AG36683" s="104"/>
      <c r="AK36683" s="104"/>
      <c r="AL36683" s="104"/>
      <c r="AO36683" s="104"/>
      <c r="AP36683" s="104"/>
    </row>
    <row r="36684" spans="21:42" ht="15" customHeight="1" x14ac:dyDescent="0.25">
      <c r="U36684" s="104"/>
      <c r="AB36684" s="104"/>
      <c r="AC36684" s="104"/>
      <c r="AF36684" s="104"/>
      <c r="AG36684" s="104"/>
      <c r="AK36684" s="104"/>
      <c r="AL36684" s="104"/>
      <c r="AO36684" s="104"/>
      <c r="AP36684" s="104"/>
    </row>
    <row r="36685" spans="21:42" ht="15" customHeight="1" x14ac:dyDescent="0.25">
      <c r="U36685" s="104"/>
      <c r="AB36685" s="104"/>
      <c r="AC36685" s="104"/>
      <c r="AF36685" s="104"/>
      <c r="AG36685" s="104"/>
      <c r="AK36685" s="104"/>
      <c r="AL36685" s="104"/>
      <c r="AO36685" s="104"/>
      <c r="AP36685" s="104"/>
    </row>
    <row r="36686" spans="21:42" ht="15" customHeight="1" x14ac:dyDescent="0.25">
      <c r="U36686" s="104"/>
      <c r="AB36686" s="104"/>
      <c r="AC36686" s="104"/>
      <c r="AF36686" s="104"/>
      <c r="AG36686" s="104"/>
      <c r="AK36686" s="104"/>
      <c r="AL36686" s="104"/>
      <c r="AO36686" s="104"/>
      <c r="AP36686" s="104"/>
    </row>
    <row r="36687" spans="21:42" ht="15" customHeight="1" x14ac:dyDescent="0.25">
      <c r="U36687" s="104"/>
      <c r="AB36687" s="104"/>
      <c r="AC36687" s="104"/>
      <c r="AF36687" s="104"/>
      <c r="AG36687" s="104"/>
      <c r="AK36687" s="104"/>
      <c r="AL36687" s="104"/>
      <c r="AO36687" s="104"/>
      <c r="AP36687" s="104"/>
    </row>
    <row r="36688" spans="21:42" ht="15" customHeight="1" x14ac:dyDescent="0.25">
      <c r="U36688" s="104"/>
      <c r="AB36688" s="104"/>
      <c r="AC36688" s="104"/>
      <c r="AF36688" s="104"/>
      <c r="AG36688" s="104"/>
      <c r="AK36688" s="104"/>
      <c r="AL36688" s="104"/>
      <c r="AO36688" s="104"/>
      <c r="AP36688" s="104"/>
    </row>
    <row r="36689" spans="21:42" ht="15" customHeight="1" x14ac:dyDescent="0.25">
      <c r="U36689" s="104"/>
      <c r="AB36689" s="104"/>
      <c r="AC36689" s="104"/>
      <c r="AF36689" s="104"/>
      <c r="AG36689" s="104"/>
      <c r="AK36689" s="104"/>
      <c r="AL36689" s="104"/>
      <c r="AO36689" s="104"/>
      <c r="AP36689" s="104"/>
    </row>
    <row r="36690" spans="21:42" ht="15" customHeight="1" x14ac:dyDescent="0.25">
      <c r="U36690" s="104"/>
      <c r="AB36690" s="104"/>
      <c r="AC36690" s="104"/>
      <c r="AF36690" s="104"/>
      <c r="AG36690" s="104"/>
      <c r="AK36690" s="104"/>
      <c r="AL36690" s="104"/>
      <c r="AO36690" s="104"/>
      <c r="AP36690" s="104"/>
    </row>
    <row r="36691" spans="21:42" ht="15" customHeight="1" x14ac:dyDescent="0.25">
      <c r="U36691" s="104"/>
      <c r="AB36691" s="104"/>
      <c r="AC36691" s="104"/>
      <c r="AF36691" s="104"/>
      <c r="AG36691" s="104"/>
      <c r="AK36691" s="104"/>
      <c r="AL36691" s="104"/>
      <c r="AO36691" s="104"/>
      <c r="AP36691" s="104"/>
    </row>
    <row r="36692" spans="21:42" ht="15" customHeight="1" x14ac:dyDescent="0.25">
      <c r="U36692" s="104"/>
      <c r="AB36692" s="104"/>
      <c r="AC36692" s="104"/>
      <c r="AF36692" s="104"/>
      <c r="AG36692" s="104"/>
      <c r="AK36692" s="104"/>
      <c r="AL36692" s="104"/>
      <c r="AO36692" s="104"/>
      <c r="AP36692" s="104"/>
    </row>
    <row r="36693" spans="21:42" ht="15" customHeight="1" x14ac:dyDescent="0.25">
      <c r="U36693" s="104"/>
      <c r="AB36693" s="104"/>
      <c r="AC36693" s="104"/>
      <c r="AF36693" s="104"/>
      <c r="AG36693" s="104"/>
      <c r="AK36693" s="104"/>
      <c r="AL36693" s="104"/>
      <c r="AO36693" s="104"/>
      <c r="AP36693" s="104"/>
    </row>
    <row r="36694" spans="21:42" ht="15" customHeight="1" x14ac:dyDescent="0.25">
      <c r="U36694" s="104"/>
      <c r="AB36694" s="104"/>
      <c r="AC36694" s="104"/>
      <c r="AF36694" s="104"/>
      <c r="AG36694" s="104"/>
      <c r="AK36694" s="104"/>
      <c r="AL36694" s="104"/>
      <c r="AO36694" s="104"/>
      <c r="AP36694" s="104"/>
    </row>
    <row r="36695" spans="21:42" ht="15" customHeight="1" x14ac:dyDescent="0.25">
      <c r="U36695" s="104"/>
      <c r="AB36695" s="104"/>
      <c r="AC36695" s="104"/>
      <c r="AF36695" s="104"/>
      <c r="AG36695" s="104"/>
      <c r="AK36695" s="104"/>
      <c r="AL36695" s="104"/>
      <c r="AO36695" s="104"/>
      <c r="AP36695" s="104"/>
    </row>
    <row r="36696" spans="21:42" ht="15" customHeight="1" x14ac:dyDescent="0.25">
      <c r="U36696" s="104"/>
      <c r="AB36696" s="104"/>
      <c r="AC36696" s="104"/>
      <c r="AF36696" s="104"/>
      <c r="AG36696" s="104"/>
      <c r="AK36696" s="104"/>
      <c r="AL36696" s="104"/>
      <c r="AO36696" s="104"/>
      <c r="AP36696" s="104"/>
    </row>
    <row r="36697" spans="21:42" ht="15" customHeight="1" x14ac:dyDescent="0.25">
      <c r="U36697" s="104"/>
      <c r="AB36697" s="104"/>
      <c r="AC36697" s="104"/>
      <c r="AF36697" s="104"/>
      <c r="AG36697" s="104"/>
      <c r="AK36697" s="104"/>
      <c r="AL36697" s="104"/>
      <c r="AO36697" s="104"/>
      <c r="AP36697" s="104"/>
    </row>
    <row r="36698" spans="21:42" ht="15" customHeight="1" x14ac:dyDescent="0.25">
      <c r="U36698" s="104"/>
      <c r="AB36698" s="104"/>
      <c r="AC36698" s="104"/>
      <c r="AF36698" s="104"/>
      <c r="AG36698" s="104"/>
      <c r="AK36698" s="104"/>
      <c r="AL36698" s="104"/>
      <c r="AO36698" s="104"/>
      <c r="AP36698" s="104"/>
    </row>
    <row r="36699" spans="21:42" ht="15" customHeight="1" x14ac:dyDescent="0.25">
      <c r="U36699" s="104"/>
      <c r="AB36699" s="104"/>
      <c r="AC36699" s="104"/>
      <c r="AF36699" s="104"/>
      <c r="AG36699" s="104"/>
      <c r="AK36699" s="104"/>
      <c r="AL36699" s="104"/>
      <c r="AO36699" s="104"/>
      <c r="AP36699" s="104"/>
    </row>
    <row r="36700" spans="21:42" ht="15" customHeight="1" x14ac:dyDescent="0.25">
      <c r="U36700" s="104"/>
      <c r="AB36700" s="104"/>
      <c r="AC36700" s="104"/>
      <c r="AF36700" s="104"/>
      <c r="AG36700" s="104"/>
      <c r="AK36700" s="104"/>
      <c r="AL36700" s="104"/>
      <c r="AO36700" s="104"/>
      <c r="AP36700" s="104"/>
    </row>
    <row r="36701" spans="21:42" ht="15" customHeight="1" x14ac:dyDescent="0.25">
      <c r="U36701" s="104"/>
      <c r="AB36701" s="104"/>
      <c r="AC36701" s="104"/>
      <c r="AF36701" s="104"/>
      <c r="AG36701" s="104"/>
      <c r="AK36701" s="104"/>
      <c r="AL36701" s="104"/>
      <c r="AO36701" s="104"/>
      <c r="AP36701" s="104"/>
    </row>
    <row r="36702" spans="21:42" ht="15" customHeight="1" x14ac:dyDescent="0.25">
      <c r="U36702" s="104"/>
      <c r="AB36702" s="104"/>
      <c r="AC36702" s="104"/>
      <c r="AF36702" s="104"/>
      <c r="AG36702" s="104"/>
      <c r="AK36702" s="104"/>
      <c r="AL36702" s="104"/>
      <c r="AO36702" s="104"/>
      <c r="AP36702" s="104"/>
    </row>
    <row r="36703" spans="21:42" ht="15" customHeight="1" x14ac:dyDescent="0.25">
      <c r="U36703" s="104"/>
      <c r="AB36703" s="104"/>
      <c r="AC36703" s="104"/>
      <c r="AF36703" s="104"/>
      <c r="AG36703" s="104"/>
      <c r="AK36703" s="104"/>
      <c r="AL36703" s="104"/>
      <c r="AO36703" s="104"/>
      <c r="AP36703" s="104"/>
    </row>
    <row r="36704" spans="21:42" ht="15" customHeight="1" x14ac:dyDescent="0.25">
      <c r="U36704" s="104"/>
      <c r="AB36704" s="104"/>
      <c r="AC36704" s="104"/>
      <c r="AF36704" s="104"/>
      <c r="AG36704" s="104"/>
      <c r="AK36704" s="104"/>
      <c r="AL36704" s="104"/>
      <c r="AO36704" s="104"/>
      <c r="AP36704" s="104"/>
    </row>
    <row r="36705" spans="21:42" ht="15" customHeight="1" x14ac:dyDescent="0.25">
      <c r="U36705" s="104"/>
      <c r="AB36705" s="104"/>
      <c r="AC36705" s="104"/>
      <c r="AF36705" s="104"/>
      <c r="AG36705" s="104"/>
      <c r="AK36705" s="104"/>
      <c r="AL36705" s="104"/>
      <c r="AO36705" s="104"/>
      <c r="AP36705" s="104"/>
    </row>
    <row r="36706" spans="21:42" ht="15" customHeight="1" x14ac:dyDescent="0.25">
      <c r="U36706" s="104"/>
      <c r="AB36706" s="104"/>
      <c r="AC36706" s="104"/>
      <c r="AF36706" s="104"/>
      <c r="AG36706" s="104"/>
      <c r="AK36706" s="104"/>
      <c r="AL36706" s="104"/>
      <c r="AO36706" s="104"/>
      <c r="AP36706" s="104"/>
    </row>
    <row r="36707" spans="21:42" ht="15" customHeight="1" x14ac:dyDescent="0.25">
      <c r="U36707" s="104"/>
      <c r="AB36707" s="104"/>
      <c r="AC36707" s="104"/>
      <c r="AF36707" s="104"/>
      <c r="AG36707" s="104"/>
      <c r="AK36707" s="104"/>
      <c r="AL36707" s="104"/>
      <c r="AO36707" s="104"/>
      <c r="AP36707" s="104"/>
    </row>
    <row r="36708" spans="21:42" ht="15" customHeight="1" x14ac:dyDescent="0.25">
      <c r="U36708" s="104"/>
      <c r="AB36708" s="104"/>
      <c r="AC36708" s="104"/>
      <c r="AF36708" s="104"/>
      <c r="AG36708" s="104"/>
      <c r="AK36708" s="104"/>
      <c r="AL36708" s="104"/>
      <c r="AO36708" s="104"/>
      <c r="AP36708" s="104"/>
    </row>
    <row r="36709" spans="21:42" ht="15" customHeight="1" x14ac:dyDescent="0.25">
      <c r="U36709" s="104"/>
      <c r="AB36709" s="104"/>
      <c r="AC36709" s="104"/>
      <c r="AF36709" s="104"/>
      <c r="AG36709" s="104"/>
      <c r="AK36709" s="104"/>
      <c r="AL36709" s="104"/>
      <c r="AO36709" s="104"/>
      <c r="AP36709" s="104"/>
    </row>
    <row r="36710" spans="21:42" ht="15" customHeight="1" x14ac:dyDescent="0.25">
      <c r="U36710" s="104"/>
      <c r="AB36710" s="104"/>
      <c r="AC36710" s="104"/>
      <c r="AF36710" s="104"/>
      <c r="AG36710" s="104"/>
      <c r="AK36710" s="104"/>
      <c r="AL36710" s="104"/>
      <c r="AO36710" s="104"/>
      <c r="AP36710" s="104"/>
    </row>
    <row r="36711" spans="21:42" ht="15" customHeight="1" x14ac:dyDescent="0.25">
      <c r="U36711" s="104"/>
      <c r="AB36711" s="104"/>
      <c r="AC36711" s="104"/>
      <c r="AF36711" s="104"/>
      <c r="AG36711" s="104"/>
      <c r="AK36711" s="104"/>
      <c r="AL36711" s="104"/>
      <c r="AO36711" s="104"/>
      <c r="AP36711" s="104"/>
    </row>
    <row r="36712" spans="21:42" ht="15" customHeight="1" x14ac:dyDescent="0.25">
      <c r="U36712" s="104"/>
      <c r="AB36712" s="104"/>
      <c r="AC36712" s="104"/>
      <c r="AF36712" s="104"/>
      <c r="AG36712" s="104"/>
      <c r="AK36712" s="104"/>
      <c r="AL36712" s="104"/>
      <c r="AO36712" s="104"/>
      <c r="AP36712" s="104"/>
    </row>
    <row r="36713" spans="21:42" ht="15" customHeight="1" x14ac:dyDescent="0.25">
      <c r="U36713" s="104"/>
      <c r="AB36713" s="104"/>
      <c r="AC36713" s="104"/>
      <c r="AF36713" s="104"/>
      <c r="AG36713" s="104"/>
      <c r="AK36713" s="104"/>
      <c r="AL36713" s="104"/>
      <c r="AO36713" s="104"/>
      <c r="AP36713" s="104"/>
    </row>
    <row r="36714" spans="21:42" ht="15" customHeight="1" x14ac:dyDescent="0.25">
      <c r="U36714" s="104"/>
      <c r="AB36714" s="104"/>
      <c r="AC36714" s="104"/>
      <c r="AF36714" s="104"/>
      <c r="AG36714" s="104"/>
      <c r="AK36714" s="104"/>
      <c r="AL36714" s="104"/>
      <c r="AO36714" s="104"/>
      <c r="AP36714" s="104"/>
    </row>
    <row r="36715" spans="21:42" ht="15" customHeight="1" x14ac:dyDescent="0.25">
      <c r="U36715" s="104"/>
      <c r="AB36715" s="104"/>
      <c r="AC36715" s="104"/>
      <c r="AF36715" s="104"/>
      <c r="AG36715" s="104"/>
      <c r="AK36715" s="104"/>
      <c r="AL36715" s="104"/>
      <c r="AO36715" s="104"/>
      <c r="AP36715" s="104"/>
    </row>
    <row r="36716" spans="21:42" ht="15" customHeight="1" x14ac:dyDescent="0.25">
      <c r="U36716" s="104"/>
      <c r="AB36716" s="104"/>
      <c r="AC36716" s="104"/>
      <c r="AF36716" s="104"/>
      <c r="AG36716" s="104"/>
      <c r="AK36716" s="104"/>
      <c r="AL36716" s="104"/>
      <c r="AO36716" s="104"/>
      <c r="AP36716" s="104"/>
    </row>
    <row r="36717" spans="21:42" ht="15" customHeight="1" x14ac:dyDescent="0.25">
      <c r="U36717" s="104"/>
      <c r="AB36717" s="104"/>
      <c r="AC36717" s="104"/>
      <c r="AF36717" s="104"/>
      <c r="AG36717" s="104"/>
      <c r="AK36717" s="104"/>
      <c r="AL36717" s="104"/>
      <c r="AO36717" s="104"/>
      <c r="AP36717" s="104"/>
    </row>
    <row r="36718" spans="21:42" ht="15" customHeight="1" x14ac:dyDescent="0.25">
      <c r="U36718" s="104"/>
      <c r="AB36718" s="104"/>
      <c r="AC36718" s="104"/>
      <c r="AF36718" s="104"/>
      <c r="AG36718" s="104"/>
      <c r="AK36718" s="104"/>
      <c r="AL36718" s="104"/>
      <c r="AO36718" s="104"/>
      <c r="AP36718" s="104"/>
    </row>
    <row r="36719" spans="21:42" ht="15" customHeight="1" x14ac:dyDescent="0.25">
      <c r="U36719" s="104"/>
      <c r="AB36719" s="104"/>
      <c r="AC36719" s="104"/>
      <c r="AF36719" s="104"/>
      <c r="AG36719" s="104"/>
      <c r="AK36719" s="104"/>
      <c r="AL36719" s="104"/>
      <c r="AO36719" s="104"/>
      <c r="AP36719" s="104"/>
    </row>
    <row r="36720" spans="21:42" ht="15" customHeight="1" x14ac:dyDescent="0.25">
      <c r="U36720" s="104"/>
      <c r="AB36720" s="104"/>
      <c r="AC36720" s="104"/>
      <c r="AF36720" s="104"/>
      <c r="AG36720" s="104"/>
      <c r="AK36720" s="104"/>
      <c r="AL36720" s="104"/>
      <c r="AO36720" s="104"/>
      <c r="AP36720" s="104"/>
    </row>
    <row r="36721" spans="21:42" ht="15" customHeight="1" x14ac:dyDescent="0.25">
      <c r="U36721" s="104"/>
      <c r="AB36721" s="104"/>
      <c r="AC36721" s="104"/>
      <c r="AF36721" s="104"/>
      <c r="AG36721" s="104"/>
      <c r="AK36721" s="104"/>
      <c r="AL36721" s="104"/>
      <c r="AO36721" s="104"/>
      <c r="AP36721" s="104"/>
    </row>
    <row r="36722" spans="21:42" ht="15" customHeight="1" x14ac:dyDescent="0.25">
      <c r="U36722" s="104"/>
      <c r="AB36722" s="104"/>
      <c r="AC36722" s="104"/>
      <c r="AF36722" s="104"/>
      <c r="AG36722" s="104"/>
      <c r="AK36722" s="104"/>
      <c r="AL36722" s="104"/>
      <c r="AO36722" s="104"/>
      <c r="AP36722" s="104"/>
    </row>
    <row r="36723" spans="21:42" ht="15" customHeight="1" x14ac:dyDescent="0.25">
      <c r="U36723" s="104"/>
      <c r="AB36723" s="104"/>
      <c r="AC36723" s="104"/>
      <c r="AF36723" s="104"/>
      <c r="AG36723" s="104"/>
      <c r="AK36723" s="104"/>
      <c r="AL36723" s="104"/>
      <c r="AO36723" s="104"/>
      <c r="AP36723" s="104"/>
    </row>
    <row r="36724" spans="21:42" ht="15" customHeight="1" x14ac:dyDescent="0.25">
      <c r="U36724" s="104"/>
      <c r="AB36724" s="104"/>
      <c r="AC36724" s="104"/>
      <c r="AF36724" s="104"/>
      <c r="AG36724" s="104"/>
      <c r="AK36724" s="104"/>
      <c r="AL36724" s="104"/>
      <c r="AO36724" s="104"/>
      <c r="AP36724" s="104"/>
    </row>
    <row r="36725" spans="21:42" ht="15" customHeight="1" x14ac:dyDescent="0.25">
      <c r="U36725" s="104"/>
      <c r="AB36725" s="104"/>
      <c r="AC36725" s="104"/>
      <c r="AF36725" s="104"/>
      <c r="AG36725" s="104"/>
      <c r="AK36725" s="104"/>
      <c r="AL36725" s="104"/>
      <c r="AO36725" s="104"/>
      <c r="AP36725" s="104"/>
    </row>
    <row r="36726" spans="21:42" ht="15" customHeight="1" x14ac:dyDescent="0.25">
      <c r="U36726" s="104"/>
      <c r="AB36726" s="104"/>
      <c r="AC36726" s="104"/>
      <c r="AF36726" s="104"/>
      <c r="AG36726" s="104"/>
      <c r="AK36726" s="104"/>
      <c r="AL36726" s="104"/>
      <c r="AO36726" s="104"/>
      <c r="AP36726" s="104"/>
    </row>
    <row r="36727" spans="21:42" ht="15" customHeight="1" x14ac:dyDescent="0.25">
      <c r="U36727" s="104"/>
      <c r="AB36727" s="104"/>
      <c r="AC36727" s="104"/>
      <c r="AF36727" s="104"/>
      <c r="AG36727" s="104"/>
      <c r="AK36727" s="104"/>
      <c r="AL36727" s="104"/>
      <c r="AO36727" s="104"/>
      <c r="AP36727" s="104"/>
    </row>
    <row r="36728" spans="21:42" ht="15" customHeight="1" x14ac:dyDescent="0.25">
      <c r="U36728" s="104"/>
      <c r="AB36728" s="104"/>
      <c r="AC36728" s="104"/>
      <c r="AF36728" s="104"/>
      <c r="AG36728" s="104"/>
      <c r="AK36728" s="104"/>
      <c r="AL36728" s="104"/>
      <c r="AO36728" s="104"/>
      <c r="AP36728" s="104"/>
    </row>
    <row r="36729" spans="21:42" ht="15" customHeight="1" x14ac:dyDescent="0.25">
      <c r="U36729" s="104"/>
      <c r="AB36729" s="104"/>
      <c r="AC36729" s="104"/>
      <c r="AF36729" s="104"/>
      <c r="AG36729" s="104"/>
      <c r="AK36729" s="104"/>
      <c r="AL36729" s="104"/>
      <c r="AO36729" s="104"/>
      <c r="AP36729" s="104"/>
    </row>
    <row r="36730" spans="21:42" ht="15" customHeight="1" x14ac:dyDescent="0.25">
      <c r="U36730" s="104"/>
      <c r="AB36730" s="104"/>
      <c r="AC36730" s="104"/>
      <c r="AF36730" s="104"/>
      <c r="AG36730" s="104"/>
      <c r="AK36730" s="104"/>
      <c r="AL36730" s="104"/>
      <c r="AO36730" s="104"/>
      <c r="AP36730" s="104"/>
    </row>
    <row r="36731" spans="21:42" ht="15" customHeight="1" x14ac:dyDescent="0.25">
      <c r="U36731" s="104"/>
      <c r="AB36731" s="104"/>
      <c r="AC36731" s="104"/>
      <c r="AF36731" s="104"/>
      <c r="AG36731" s="104"/>
      <c r="AK36731" s="104"/>
      <c r="AL36731" s="104"/>
      <c r="AO36731" s="104"/>
      <c r="AP36731" s="104"/>
    </row>
    <row r="36732" spans="21:42" ht="15" customHeight="1" x14ac:dyDescent="0.25">
      <c r="U36732" s="104"/>
      <c r="AB36732" s="104"/>
      <c r="AC36732" s="104"/>
      <c r="AF36732" s="104"/>
      <c r="AG36732" s="104"/>
      <c r="AK36732" s="104"/>
      <c r="AL36732" s="104"/>
      <c r="AO36732" s="104"/>
      <c r="AP36732" s="104"/>
    </row>
    <row r="36733" spans="21:42" ht="15" customHeight="1" x14ac:dyDescent="0.25">
      <c r="U36733" s="104"/>
      <c r="AB36733" s="104"/>
      <c r="AC36733" s="104"/>
      <c r="AF36733" s="104"/>
      <c r="AG36733" s="104"/>
      <c r="AK36733" s="104"/>
      <c r="AL36733" s="104"/>
      <c r="AO36733" s="104"/>
      <c r="AP36733" s="104"/>
    </row>
    <row r="36734" spans="21:42" ht="15" customHeight="1" x14ac:dyDescent="0.25">
      <c r="U36734" s="104"/>
      <c r="AB36734" s="104"/>
      <c r="AC36734" s="104"/>
      <c r="AF36734" s="104"/>
      <c r="AG36734" s="104"/>
      <c r="AK36734" s="104"/>
      <c r="AL36734" s="104"/>
      <c r="AO36734" s="104"/>
      <c r="AP36734" s="104"/>
    </row>
    <row r="36735" spans="21:42" ht="15" customHeight="1" x14ac:dyDescent="0.25">
      <c r="U36735" s="104"/>
      <c r="AB36735" s="104"/>
      <c r="AC36735" s="104"/>
      <c r="AF36735" s="104"/>
      <c r="AG36735" s="104"/>
      <c r="AK36735" s="104"/>
      <c r="AL36735" s="104"/>
      <c r="AO36735" s="104"/>
      <c r="AP36735" s="104"/>
    </row>
    <row r="36736" spans="21:42" ht="15" customHeight="1" x14ac:dyDescent="0.25">
      <c r="U36736" s="104"/>
      <c r="AB36736" s="104"/>
      <c r="AC36736" s="104"/>
      <c r="AF36736" s="104"/>
      <c r="AG36736" s="104"/>
      <c r="AK36736" s="104"/>
      <c r="AL36736" s="104"/>
      <c r="AO36736" s="104"/>
      <c r="AP36736" s="104"/>
    </row>
    <row r="36737" spans="21:42" ht="15" customHeight="1" x14ac:dyDescent="0.25">
      <c r="U36737" s="104"/>
      <c r="AB36737" s="104"/>
      <c r="AC36737" s="104"/>
      <c r="AF36737" s="104"/>
      <c r="AG36737" s="104"/>
      <c r="AK36737" s="104"/>
      <c r="AL36737" s="104"/>
      <c r="AO36737" s="104"/>
      <c r="AP36737" s="104"/>
    </row>
    <row r="36738" spans="21:42" ht="15" customHeight="1" x14ac:dyDescent="0.25">
      <c r="U36738" s="104"/>
      <c r="AB36738" s="104"/>
      <c r="AC36738" s="104"/>
      <c r="AF36738" s="104"/>
      <c r="AG36738" s="104"/>
      <c r="AK36738" s="104"/>
      <c r="AL36738" s="104"/>
      <c r="AO36738" s="104"/>
      <c r="AP36738" s="104"/>
    </row>
    <row r="36739" spans="21:42" ht="15" customHeight="1" x14ac:dyDescent="0.25">
      <c r="U36739" s="104"/>
      <c r="AB36739" s="104"/>
      <c r="AC36739" s="104"/>
      <c r="AF36739" s="104"/>
      <c r="AG36739" s="104"/>
      <c r="AK36739" s="104"/>
      <c r="AL36739" s="104"/>
      <c r="AO36739" s="104"/>
      <c r="AP36739" s="104"/>
    </row>
    <row r="36740" spans="21:42" ht="15" customHeight="1" x14ac:dyDescent="0.25">
      <c r="U36740" s="104"/>
      <c r="AB36740" s="104"/>
      <c r="AC36740" s="104"/>
      <c r="AF36740" s="104"/>
      <c r="AG36740" s="104"/>
      <c r="AK36740" s="104"/>
      <c r="AL36740" s="104"/>
      <c r="AO36740" s="104"/>
      <c r="AP36740" s="104"/>
    </row>
    <row r="36741" spans="21:42" ht="15" customHeight="1" x14ac:dyDescent="0.25">
      <c r="U36741" s="104"/>
      <c r="AB36741" s="104"/>
      <c r="AC36741" s="104"/>
      <c r="AF36741" s="104"/>
      <c r="AG36741" s="104"/>
      <c r="AK36741" s="104"/>
      <c r="AL36741" s="104"/>
      <c r="AO36741" s="104"/>
      <c r="AP36741" s="104"/>
    </row>
    <row r="36742" spans="21:42" ht="15" customHeight="1" x14ac:dyDescent="0.25">
      <c r="U36742" s="104"/>
      <c r="AB36742" s="104"/>
      <c r="AC36742" s="104"/>
      <c r="AF36742" s="104"/>
      <c r="AG36742" s="104"/>
      <c r="AK36742" s="104"/>
      <c r="AL36742" s="104"/>
      <c r="AO36742" s="104"/>
      <c r="AP36742" s="104"/>
    </row>
    <row r="36743" spans="21:42" ht="15" customHeight="1" x14ac:dyDescent="0.25">
      <c r="U36743" s="104"/>
      <c r="AB36743" s="104"/>
      <c r="AC36743" s="104"/>
      <c r="AF36743" s="104"/>
      <c r="AG36743" s="104"/>
      <c r="AK36743" s="104"/>
      <c r="AL36743" s="104"/>
      <c r="AO36743" s="104"/>
      <c r="AP36743" s="104"/>
    </row>
    <row r="36744" spans="21:42" ht="15" customHeight="1" x14ac:dyDescent="0.25">
      <c r="U36744" s="104"/>
      <c r="AB36744" s="104"/>
      <c r="AC36744" s="104"/>
      <c r="AF36744" s="104"/>
      <c r="AG36744" s="104"/>
      <c r="AK36744" s="104"/>
      <c r="AL36744" s="104"/>
      <c r="AO36744" s="104"/>
      <c r="AP36744" s="104"/>
    </row>
    <row r="36745" spans="21:42" ht="15" customHeight="1" x14ac:dyDescent="0.25">
      <c r="U36745" s="104"/>
      <c r="AB36745" s="104"/>
      <c r="AC36745" s="104"/>
      <c r="AF36745" s="104"/>
      <c r="AG36745" s="104"/>
      <c r="AK36745" s="104"/>
      <c r="AL36745" s="104"/>
      <c r="AO36745" s="104"/>
      <c r="AP36745" s="104"/>
    </row>
    <row r="36746" spans="21:42" ht="15" customHeight="1" x14ac:dyDescent="0.25">
      <c r="U36746" s="104"/>
      <c r="AB36746" s="104"/>
      <c r="AC36746" s="104"/>
      <c r="AF36746" s="104"/>
      <c r="AG36746" s="104"/>
      <c r="AK36746" s="104"/>
      <c r="AL36746" s="104"/>
      <c r="AO36746" s="104"/>
      <c r="AP36746" s="104"/>
    </row>
    <row r="36747" spans="21:42" ht="15" customHeight="1" x14ac:dyDescent="0.25">
      <c r="U36747" s="104"/>
      <c r="AB36747" s="104"/>
      <c r="AC36747" s="104"/>
      <c r="AF36747" s="104"/>
      <c r="AG36747" s="104"/>
      <c r="AK36747" s="104"/>
      <c r="AL36747" s="104"/>
      <c r="AO36747" s="104"/>
      <c r="AP36747" s="104"/>
    </row>
    <row r="36748" spans="21:42" ht="15" customHeight="1" x14ac:dyDescent="0.25">
      <c r="U36748" s="104"/>
      <c r="AB36748" s="104"/>
      <c r="AC36748" s="104"/>
      <c r="AF36748" s="104"/>
      <c r="AG36748" s="104"/>
      <c r="AK36748" s="104"/>
      <c r="AL36748" s="104"/>
      <c r="AO36748" s="104"/>
      <c r="AP36748" s="104"/>
    </row>
    <row r="36749" spans="21:42" ht="15" customHeight="1" x14ac:dyDescent="0.25">
      <c r="U36749" s="104"/>
      <c r="AB36749" s="104"/>
      <c r="AC36749" s="104"/>
      <c r="AF36749" s="104"/>
      <c r="AG36749" s="104"/>
      <c r="AK36749" s="104"/>
      <c r="AL36749" s="104"/>
      <c r="AO36749" s="104"/>
      <c r="AP36749" s="104"/>
    </row>
    <row r="36750" spans="21:42" ht="15" customHeight="1" x14ac:dyDescent="0.25">
      <c r="U36750" s="104"/>
      <c r="AB36750" s="104"/>
      <c r="AC36750" s="104"/>
      <c r="AF36750" s="104"/>
      <c r="AG36750" s="104"/>
      <c r="AK36750" s="104"/>
      <c r="AL36750" s="104"/>
      <c r="AO36750" s="104"/>
      <c r="AP36750" s="104"/>
    </row>
    <row r="36751" spans="21:42" ht="15" customHeight="1" x14ac:dyDescent="0.25">
      <c r="U36751" s="104"/>
      <c r="AB36751" s="104"/>
      <c r="AC36751" s="104"/>
      <c r="AF36751" s="104"/>
      <c r="AG36751" s="104"/>
      <c r="AK36751" s="104"/>
      <c r="AL36751" s="104"/>
      <c r="AO36751" s="104"/>
      <c r="AP36751" s="104"/>
    </row>
    <row r="36752" spans="21:42" ht="15" customHeight="1" x14ac:dyDescent="0.25">
      <c r="U36752" s="104"/>
      <c r="AB36752" s="104"/>
      <c r="AC36752" s="104"/>
      <c r="AF36752" s="104"/>
      <c r="AG36752" s="104"/>
      <c r="AK36752" s="104"/>
      <c r="AL36752" s="104"/>
      <c r="AO36752" s="104"/>
      <c r="AP36752" s="104"/>
    </row>
    <row r="36753" spans="21:42" ht="15" customHeight="1" x14ac:dyDescent="0.25">
      <c r="U36753" s="104"/>
      <c r="AB36753" s="104"/>
      <c r="AC36753" s="104"/>
      <c r="AF36753" s="104"/>
      <c r="AG36753" s="104"/>
      <c r="AK36753" s="104"/>
      <c r="AL36753" s="104"/>
      <c r="AO36753" s="104"/>
      <c r="AP36753" s="104"/>
    </row>
    <row r="36754" spans="21:42" ht="15" customHeight="1" x14ac:dyDescent="0.25">
      <c r="U36754" s="104"/>
      <c r="AB36754" s="104"/>
      <c r="AC36754" s="104"/>
      <c r="AF36754" s="104"/>
      <c r="AG36754" s="104"/>
      <c r="AK36754" s="104"/>
      <c r="AL36754" s="104"/>
      <c r="AO36754" s="104"/>
      <c r="AP36754" s="104"/>
    </row>
    <row r="36755" spans="21:42" ht="15" customHeight="1" x14ac:dyDescent="0.25">
      <c r="U36755" s="104"/>
      <c r="AB36755" s="104"/>
      <c r="AC36755" s="104"/>
      <c r="AF36755" s="104"/>
      <c r="AG36755" s="104"/>
      <c r="AK36755" s="104"/>
      <c r="AL36755" s="104"/>
      <c r="AO36755" s="104"/>
      <c r="AP36755" s="104"/>
    </row>
    <row r="36756" spans="21:42" ht="15" customHeight="1" x14ac:dyDescent="0.25">
      <c r="U36756" s="104"/>
      <c r="AB36756" s="104"/>
      <c r="AC36756" s="104"/>
      <c r="AF36756" s="104"/>
      <c r="AG36756" s="104"/>
      <c r="AK36756" s="104"/>
      <c r="AL36756" s="104"/>
      <c r="AO36756" s="104"/>
      <c r="AP36756" s="104"/>
    </row>
    <row r="36757" spans="21:42" ht="15" customHeight="1" x14ac:dyDescent="0.25">
      <c r="U36757" s="104"/>
      <c r="AB36757" s="104"/>
      <c r="AC36757" s="104"/>
      <c r="AF36757" s="104"/>
      <c r="AG36757" s="104"/>
      <c r="AK36757" s="104"/>
      <c r="AL36757" s="104"/>
      <c r="AO36757" s="104"/>
      <c r="AP36757" s="104"/>
    </row>
    <row r="36758" spans="21:42" ht="15" customHeight="1" x14ac:dyDescent="0.25">
      <c r="U36758" s="104"/>
      <c r="AB36758" s="104"/>
      <c r="AC36758" s="104"/>
      <c r="AF36758" s="104"/>
      <c r="AG36758" s="104"/>
      <c r="AK36758" s="104"/>
      <c r="AL36758" s="104"/>
      <c r="AO36758" s="104"/>
      <c r="AP36758" s="104"/>
    </row>
    <row r="36759" spans="21:42" ht="15" customHeight="1" x14ac:dyDescent="0.25">
      <c r="U36759" s="104"/>
      <c r="AB36759" s="104"/>
      <c r="AC36759" s="104"/>
      <c r="AF36759" s="104"/>
      <c r="AG36759" s="104"/>
      <c r="AK36759" s="104"/>
      <c r="AL36759" s="104"/>
      <c r="AO36759" s="104"/>
      <c r="AP36759" s="104"/>
    </row>
    <row r="36760" spans="21:42" ht="15" customHeight="1" x14ac:dyDescent="0.25">
      <c r="U36760" s="104"/>
      <c r="AB36760" s="104"/>
      <c r="AC36760" s="104"/>
      <c r="AF36760" s="104"/>
      <c r="AG36760" s="104"/>
      <c r="AK36760" s="104"/>
      <c r="AL36760" s="104"/>
      <c r="AO36760" s="104"/>
      <c r="AP36760" s="104"/>
    </row>
    <row r="36761" spans="21:42" ht="15" customHeight="1" x14ac:dyDescent="0.25">
      <c r="U36761" s="104"/>
      <c r="AB36761" s="104"/>
      <c r="AC36761" s="104"/>
      <c r="AF36761" s="104"/>
      <c r="AG36761" s="104"/>
      <c r="AK36761" s="104"/>
      <c r="AL36761" s="104"/>
      <c r="AO36761" s="104"/>
      <c r="AP36761" s="104"/>
    </row>
    <row r="36762" spans="21:42" ht="15" customHeight="1" x14ac:dyDescent="0.25">
      <c r="U36762" s="104"/>
      <c r="AB36762" s="104"/>
      <c r="AC36762" s="104"/>
      <c r="AF36762" s="104"/>
      <c r="AG36762" s="104"/>
      <c r="AK36762" s="104"/>
      <c r="AL36762" s="104"/>
      <c r="AO36762" s="104"/>
      <c r="AP36762" s="104"/>
    </row>
    <row r="36763" spans="21:42" ht="15" customHeight="1" x14ac:dyDescent="0.25">
      <c r="U36763" s="104"/>
      <c r="AB36763" s="104"/>
      <c r="AC36763" s="104"/>
      <c r="AF36763" s="104"/>
      <c r="AG36763" s="104"/>
      <c r="AK36763" s="104"/>
      <c r="AL36763" s="104"/>
      <c r="AO36763" s="104"/>
      <c r="AP36763" s="104"/>
    </row>
    <row r="36764" spans="21:42" ht="15" customHeight="1" x14ac:dyDescent="0.25">
      <c r="U36764" s="104"/>
      <c r="AB36764" s="104"/>
      <c r="AC36764" s="104"/>
      <c r="AF36764" s="104"/>
      <c r="AG36764" s="104"/>
      <c r="AK36764" s="104"/>
      <c r="AL36764" s="104"/>
      <c r="AO36764" s="104"/>
      <c r="AP36764" s="104"/>
    </row>
    <row r="36765" spans="21:42" ht="15" customHeight="1" x14ac:dyDescent="0.25">
      <c r="U36765" s="104"/>
      <c r="AB36765" s="104"/>
      <c r="AC36765" s="104"/>
      <c r="AF36765" s="104"/>
      <c r="AG36765" s="104"/>
      <c r="AK36765" s="104"/>
      <c r="AL36765" s="104"/>
      <c r="AO36765" s="104"/>
      <c r="AP36765" s="104"/>
    </row>
    <row r="36766" spans="21:42" ht="15" customHeight="1" x14ac:dyDescent="0.25">
      <c r="U36766" s="104"/>
      <c r="AB36766" s="104"/>
      <c r="AC36766" s="104"/>
      <c r="AF36766" s="104"/>
      <c r="AG36766" s="104"/>
      <c r="AK36766" s="104"/>
      <c r="AL36766" s="104"/>
      <c r="AO36766" s="104"/>
      <c r="AP36766" s="104"/>
    </row>
    <row r="36767" spans="21:42" ht="15" customHeight="1" x14ac:dyDescent="0.25">
      <c r="U36767" s="104"/>
      <c r="AB36767" s="104"/>
      <c r="AC36767" s="104"/>
      <c r="AF36767" s="104"/>
      <c r="AG36767" s="104"/>
      <c r="AK36767" s="104"/>
      <c r="AL36767" s="104"/>
      <c r="AO36767" s="104"/>
      <c r="AP36767" s="104"/>
    </row>
    <row r="36768" spans="21:42" ht="15" customHeight="1" x14ac:dyDescent="0.25">
      <c r="U36768" s="104"/>
      <c r="AB36768" s="104"/>
      <c r="AC36768" s="104"/>
      <c r="AF36768" s="104"/>
      <c r="AG36768" s="104"/>
      <c r="AK36768" s="104"/>
      <c r="AL36768" s="104"/>
      <c r="AO36768" s="104"/>
      <c r="AP36768" s="104"/>
    </row>
    <row r="36769" spans="21:42" ht="15" customHeight="1" x14ac:dyDescent="0.25">
      <c r="U36769" s="104"/>
      <c r="AB36769" s="104"/>
      <c r="AC36769" s="104"/>
      <c r="AF36769" s="104"/>
      <c r="AG36769" s="104"/>
      <c r="AK36769" s="104"/>
      <c r="AL36769" s="104"/>
      <c r="AO36769" s="104"/>
      <c r="AP36769" s="104"/>
    </row>
    <row r="36770" spans="21:42" ht="15" customHeight="1" x14ac:dyDescent="0.25">
      <c r="U36770" s="104"/>
      <c r="AB36770" s="104"/>
      <c r="AC36770" s="104"/>
      <c r="AF36770" s="104"/>
      <c r="AG36770" s="104"/>
      <c r="AK36770" s="104"/>
      <c r="AL36770" s="104"/>
      <c r="AO36770" s="104"/>
      <c r="AP36770" s="104"/>
    </row>
    <row r="36771" spans="21:42" ht="15" customHeight="1" x14ac:dyDescent="0.25">
      <c r="U36771" s="104"/>
      <c r="AB36771" s="104"/>
      <c r="AC36771" s="104"/>
      <c r="AF36771" s="104"/>
      <c r="AG36771" s="104"/>
      <c r="AK36771" s="104"/>
      <c r="AL36771" s="104"/>
      <c r="AO36771" s="104"/>
      <c r="AP36771" s="104"/>
    </row>
    <row r="36772" spans="21:42" ht="15" customHeight="1" x14ac:dyDescent="0.25">
      <c r="U36772" s="104"/>
      <c r="AB36772" s="104"/>
      <c r="AC36772" s="104"/>
      <c r="AF36772" s="104"/>
      <c r="AG36772" s="104"/>
      <c r="AK36772" s="104"/>
      <c r="AL36772" s="104"/>
      <c r="AO36772" s="104"/>
      <c r="AP36772" s="104"/>
    </row>
    <row r="36773" spans="21:42" ht="15" customHeight="1" x14ac:dyDescent="0.25">
      <c r="U36773" s="104"/>
      <c r="AB36773" s="104"/>
      <c r="AC36773" s="104"/>
      <c r="AF36773" s="104"/>
      <c r="AG36773" s="104"/>
      <c r="AK36773" s="104"/>
      <c r="AL36773" s="104"/>
      <c r="AO36773" s="104"/>
      <c r="AP36773" s="104"/>
    </row>
    <row r="36774" spans="21:42" ht="15" customHeight="1" x14ac:dyDescent="0.25">
      <c r="U36774" s="104"/>
      <c r="AB36774" s="104"/>
      <c r="AC36774" s="104"/>
      <c r="AF36774" s="104"/>
      <c r="AG36774" s="104"/>
      <c r="AK36774" s="104"/>
      <c r="AL36774" s="104"/>
      <c r="AO36774" s="104"/>
      <c r="AP36774" s="104"/>
    </row>
    <row r="36775" spans="21:42" ht="15" customHeight="1" x14ac:dyDescent="0.25">
      <c r="U36775" s="104"/>
      <c r="AB36775" s="104"/>
      <c r="AC36775" s="104"/>
      <c r="AF36775" s="104"/>
      <c r="AG36775" s="104"/>
      <c r="AK36775" s="104"/>
      <c r="AL36775" s="104"/>
      <c r="AO36775" s="104"/>
      <c r="AP36775" s="104"/>
    </row>
    <row r="36776" spans="21:42" ht="15" customHeight="1" x14ac:dyDescent="0.25">
      <c r="U36776" s="104"/>
      <c r="AB36776" s="104"/>
      <c r="AC36776" s="104"/>
      <c r="AF36776" s="104"/>
      <c r="AG36776" s="104"/>
      <c r="AK36776" s="104"/>
      <c r="AL36776" s="104"/>
      <c r="AO36776" s="104"/>
      <c r="AP36776" s="104"/>
    </row>
    <row r="36777" spans="21:42" ht="15" customHeight="1" x14ac:dyDescent="0.25">
      <c r="U36777" s="104"/>
      <c r="AB36777" s="104"/>
      <c r="AC36777" s="104"/>
      <c r="AF36777" s="104"/>
      <c r="AG36777" s="104"/>
      <c r="AK36777" s="104"/>
      <c r="AL36777" s="104"/>
      <c r="AO36777" s="104"/>
      <c r="AP36777" s="104"/>
    </row>
    <row r="36778" spans="21:42" ht="15" customHeight="1" x14ac:dyDescent="0.25">
      <c r="U36778" s="104"/>
      <c r="AB36778" s="104"/>
      <c r="AC36778" s="104"/>
      <c r="AF36778" s="104"/>
      <c r="AG36778" s="104"/>
      <c r="AK36778" s="104"/>
      <c r="AL36778" s="104"/>
      <c r="AO36778" s="104"/>
      <c r="AP36778" s="104"/>
    </row>
    <row r="36779" spans="21:42" ht="15" customHeight="1" x14ac:dyDescent="0.25">
      <c r="U36779" s="104"/>
      <c r="AB36779" s="104"/>
      <c r="AC36779" s="104"/>
      <c r="AF36779" s="104"/>
      <c r="AG36779" s="104"/>
      <c r="AK36779" s="104"/>
      <c r="AL36779" s="104"/>
      <c r="AO36779" s="104"/>
      <c r="AP36779" s="104"/>
    </row>
    <row r="36780" spans="21:42" ht="15" customHeight="1" x14ac:dyDescent="0.25">
      <c r="U36780" s="104"/>
      <c r="AB36780" s="104"/>
      <c r="AC36780" s="104"/>
      <c r="AF36780" s="104"/>
      <c r="AG36780" s="104"/>
      <c r="AK36780" s="104"/>
      <c r="AL36780" s="104"/>
      <c r="AO36780" s="104"/>
      <c r="AP36780" s="104"/>
    </row>
    <row r="36781" spans="21:42" ht="15" customHeight="1" x14ac:dyDescent="0.25">
      <c r="U36781" s="104"/>
      <c r="AB36781" s="104"/>
      <c r="AC36781" s="104"/>
      <c r="AF36781" s="104"/>
      <c r="AG36781" s="104"/>
      <c r="AK36781" s="104"/>
      <c r="AL36781" s="104"/>
      <c r="AO36781" s="104"/>
      <c r="AP36781" s="104"/>
    </row>
    <row r="36782" spans="21:42" ht="15" customHeight="1" x14ac:dyDescent="0.25">
      <c r="U36782" s="104"/>
      <c r="AB36782" s="104"/>
      <c r="AC36782" s="104"/>
      <c r="AF36782" s="104"/>
      <c r="AG36782" s="104"/>
      <c r="AK36782" s="104"/>
      <c r="AL36782" s="104"/>
      <c r="AO36782" s="104"/>
      <c r="AP36782" s="104"/>
    </row>
    <row r="36783" spans="21:42" ht="15" customHeight="1" x14ac:dyDescent="0.25">
      <c r="U36783" s="104"/>
      <c r="AB36783" s="104"/>
      <c r="AC36783" s="104"/>
      <c r="AF36783" s="104"/>
      <c r="AG36783" s="104"/>
      <c r="AK36783" s="104"/>
      <c r="AL36783" s="104"/>
      <c r="AO36783" s="104"/>
      <c r="AP36783" s="104"/>
    </row>
    <row r="36784" spans="21:42" ht="15" customHeight="1" x14ac:dyDescent="0.25">
      <c r="U36784" s="104"/>
      <c r="AB36784" s="104"/>
      <c r="AC36784" s="104"/>
      <c r="AF36784" s="104"/>
      <c r="AG36784" s="104"/>
      <c r="AK36784" s="104"/>
      <c r="AL36784" s="104"/>
      <c r="AO36784" s="104"/>
      <c r="AP36784" s="104"/>
    </row>
    <row r="36785" spans="21:42" ht="15" customHeight="1" x14ac:dyDescent="0.25">
      <c r="U36785" s="104"/>
      <c r="AB36785" s="104"/>
      <c r="AC36785" s="104"/>
      <c r="AF36785" s="104"/>
      <c r="AG36785" s="104"/>
      <c r="AK36785" s="104"/>
      <c r="AL36785" s="104"/>
      <c r="AO36785" s="104"/>
      <c r="AP36785" s="104"/>
    </row>
    <row r="36786" spans="21:42" ht="15" customHeight="1" x14ac:dyDescent="0.25">
      <c r="U36786" s="104"/>
      <c r="AB36786" s="104"/>
      <c r="AC36786" s="104"/>
      <c r="AF36786" s="104"/>
      <c r="AG36786" s="104"/>
      <c r="AK36786" s="104"/>
      <c r="AL36786" s="104"/>
      <c r="AO36786" s="104"/>
      <c r="AP36786" s="104"/>
    </row>
    <row r="36787" spans="21:42" ht="15" customHeight="1" x14ac:dyDescent="0.25">
      <c r="U36787" s="104"/>
      <c r="AB36787" s="104"/>
      <c r="AC36787" s="104"/>
      <c r="AF36787" s="104"/>
      <c r="AG36787" s="104"/>
      <c r="AK36787" s="104"/>
      <c r="AL36787" s="104"/>
      <c r="AO36787" s="104"/>
      <c r="AP36787" s="104"/>
    </row>
    <row r="36788" spans="21:42" ht="15" customHeight="1" x14ac:dyDescent="0.25">
      <c r="U36788" s="104"/>
      <c r="AB36788" s="104"/>
      <c r="AC36788" s="104"/>
      <c r="AF36788" s="104"/>
      <c r="AG36788" s="104"/>
      <c r="AK36788" s="104"/>
      <c r="AL36788" s="104"/>
      <c r="AO36788" s="104"/>
      <c r="AP36788" s="104"/>
    </row>
    <row r="36789" spans="21:42" ht="15" customHeight="1" x14ac:dyDescent="0.25">
      <c r="U36789" s="104"/>
      <c r="AB36789" s="104"/>
      <c r="AC36789" s="104"/>
      <c r="AF36789" s="104"/>
      <c r="AG36789" s="104"/>
      <c r="AK36789" s="104"/>
      <c r="AL36789" s="104"/>
      <c r="AO36789" s="104"/>
      <c r="AP36789" s="104"/>
    </row>
    <row r="36790" spans="21:42" ht="15" customHeight="1" x14ac:dyDescent="0.25">
      <c r="U36790" s="104"/>
      <c r="AB36790" s="104"/>
      <c r="AC36790" s="104"/>
      <c r="AF36790" s="104"/>
      <c r="AG36790" s="104"/>
      <c r="AK36790" s="104"/>
      <c r="AL36790" s="104"/>
      <c r="AO36790" s="104"/>
      <c r="AP36790" s="104"/>
    </row>
    <row r="36791" spans="21:42" ht="15" customHeight="1" x14ac:dyDescent="0.25">
      <c r="U36791" s="104"/>
      <c r="AB36791" s="104"/>
      <c r="AC36791" s="104"/>
      <c r="AF36791" s="104"/>
      <c r="AG36791" s="104"/>
      <c r="AK36791" s="104"/>
      <c r="AL36791" s="104"/>
      <c r="AO36791" s="104"/>
      <c r="AP36791" s="104"/>
    </row>
    <row r="36792" spans="21:42" ht="15" customHeight="1" x14ac:dyDescent="0.25">
      <c r="U36792" s="104"/>
      <c r="AB36792" s="104"/>
      <c r="AC36792" s="104"/>
      <c r="AF36792" s="104"/>
      <c r="AG36792" s="104"/>
      <c r="AK36792" s="104"/>
      <c r="AL36792" s="104"/>
      <c r="AO36792" s="104"/>
      <c r="AP36792" s="104"/>
    </row>
    <row r="36793" spans="21:42" ht="15" customHeight="1" x14ac:dyDescent="0.25">
      <c r="U36793" s="104"/>
      <c r="AB36793" s="104"/>
      <c r="AC36793" s="104"/>
      <c r="AF36793" s="104"/>
      <c r="AG36793" s="104"/>
      <c r="AK36793" s="104"/>
      <c r="AL36793" s="104"/>
      <c r="AO36793" s="104"/>
      <c r="AP36793" s="104"/>
    </row>
    <row r="36794" spans="21:42" ht="15" customHeight="1" x14ac:dyDescent="0.25">
      <c r="U36794" s="104"/>
      <c r="AB36794" s="104"/>
      <c r="AC36794" s="104"/>
      <c r="AF36794" s="104"/>
      <c r="AG36794" s="104"/>
      <c r="AK36794" s="104"/>
      <c r="AL36794" s="104"/>
      <c r="AO36794" s="104"/>
      <c r="AP36794" s="104"/>
    </row>
    <row r="36795" spans="21:42" ht="15" customHeight="1" x14ac:dyDescent="0.25">
      <c r="U36795" s="104"/>
      <c r="AB36795" s="104"/>
      <c r="AC36795" s="104"/>
      <c r="AF36795" s="104"/>
      <c r="AG36795" s="104"/>
      <c r="AK36795" s="104"/>
      <c r="AL36795" s="104"/>
      <c r="AO36795" s="104"/>
      <c r="AP36795" s="104"/>
    </row>
    <row r="36796" spans="21:42" ht="15" customHeight="1" x14ac:dyDescent="0.25">
      <c r="U36796" s="104"/>
      <c r="AB36796" s="104"/>
      <c r="AC36796" s="104"/>
      <c r="AF36796" s="104"/>
      <c r="AG36796" s="104"/>
      <c r="AK36796" s="104"/>
      <c r="AL36796" s="104"/>
      <c r="AO36796" s="104"/>
      <c r="AP36796" s="104"/>
    </row>
    <row r="36797" spans="21:42" ht="15" customHeight="1" x14ac:dyDescent="0.25">
      <c r="U36797" s="104"/>
      <c r="AB36797" s="104"/>
      <c r="AC36797" s="104"/>
      <c r="AF36797" s="104"/>
      <c r="AG36797" s="104"/>
      <c r="AK36797" s="104"/>
      <c r="AL36797" s="104"/>
      <c r="AO36797" s="104"/>
      <c r="AP36797" s="104"/>
    </row>
    <row r="36798" spans="21:42" ht="15" customHeight="1" x14ac:dyDescent="0.25">
      <c r="U36798" s="104"/>
      <c r="AB36798" s="104"/>
      <c r="AC36798" s="104"/>
      <c r="AF36798" s="104"/>
      <c r="AG36798" s="104"/>
      <c r="AK36798" s="104"/>
      <c r="AL36798" s="104"/>
      <c r="AO36798" s="104"/>
      <c r="AP36798" s="104"/>
    </row>
    <row r="36799" spans="21:42" ht="15" customHeight="1" x14ac:dyDescent="0.25">
      <c r="U36799" s="104"/>
      <c r="AB36799" s="104"/>
      <c r="AC36799" s="104"/>
      <c r="AF36799" s="104"/>
      <c r="AG36799" s="104"/>
      <c r="AK36799" s="104"/>
      <c r="AL36799" s="104"/>
      <c r="AO36799" s="104"/>
      <c r="AP36799" s="104"/>
    </row>
    <row r="36800" spans="21:42" ht="15" customHeight="1" x14ac:dyDescent="0.25">
      <c r="U36800" s="104"/>
      <c r="AB36800" s="104"/>
      <c r="AC36800" s="104"/>
      <c r="AF36800" s="104"/>
      <c r="AG36800" s="104"/>
      <c r="AK36800" s="104"/>
      <c r="AL36800" s="104"/>
      <c r="AO36800" s="104"/>
      <c r="AP36800" s="104"/>
    </row>
    <row r="36801" spans="21:42" ht="15" customHeight="1" x14ac:dyDescent="0.25">
      <c r="U36801" s="104"/>
      <c r="AB36801" s="104"/>
      <c r="AC36801" s="104"/>
      <c r="AF36801" s="104"/>
      <c r="AG36801" s="104"/>
      <c r="AK36801" s="104"/>
      <c r="AL36801" s="104"/>
      <c r="AO36801" s="104"/>
      <c r="AP36801" s="104"/>
    </row>
    <row r="36802" spans="21:42" ht="15" customHeight="1" x14ac:dyDescent="0.25">
      <c r="U36802" s="104"/>
      <c r="AB36802" s="104"/>
      <c r="AC36802" s="104"/>
      <c r="AF36802" s="104"/>
      <c r="AG36802" s="104"/>
      <c r="AK36802" s="104"/>
      <c r="AL36802" s="104"/>
      <c r="AO36802" s="104"/>
      <c r="AP36802" s="104"/>
    </row>
    <row r="36803" spans="21:42" ht="15" customHeight="1" x14ac:dyDescent="0.25">
      <c r="U36803" s="104"/>
      <c r="AB36803" s="104"/>
      <c r="AC36803" s="104"/>
      <c r="AF36803" s="104"/>
      <c r="AG36803" s="104"/>
      <c r="AK36803" s="104"/>
      <c r="AL36803" s="104"/>
      <c r="AO36803" s="104"/>
      <c r="AP36803" s="104"/>
    </row>
    <row r="36804" spans="21:42" ht="15" customHeight="1" x14ac:dyDescent="0.25">
      <c r="U36804" s="104"/>
      <c r="AB36804" s="104"/>
      <c r="AC36804" s="104"/>
      <c r="AF36804" s="104"/>
      <c r="AG36804" s="104"/>
      <c r="AK36804" s="104"/>
      <c r="AL36804" s="104"/>
      <c r="AO36804" s="104"/>
      <c r="AP36804" s="104"/>
    </row>
    <row r="36805" spans="21:42" ht="15" customHeight="1" x14ac:dyDescent="0.25">
      <c r="U36805" s="104"/>
      <c r="AB36805" s="104"/>
      <c r="AC36805" s="104"/>
      <c r="AF36805" s="104"/>
      <c r="AG36805" s="104"/>
      <c r="AK36805" s="104"/>
      <c r="AL36805" s="104"/>
      <c r="AO36805" s="104"/>
      <c r="AP36805" s="104"/>
    </row>
    <row r="36806" spans="21:42" ht="15" customHeight="1" x14ac:dyDescent="0.25">
      <c r="U36806" s="104"/>
      <c r="AB36806" s="104"/>
      <c r="AC36806" s="104"/>
      <c r="AF36806" s="104"/>
      <c r="AG36806" s="104"/>
      <c r="AK36806" s="104"/>
      <c r="AL36806" s="104"/>
      <c r="AO36806" s="104"/>
      <c r="AP36806" s="104"/>
    </row>
    <row r="36807" spans="21:42" ht="15" customHeight="1" x14ac:dyDescent="0.25">
      <c r="U36807" s="104"/>
      <c r="AB36807" s="104"/>
      <c r="AC36807" s="104"/>
      <c r="AF36807" s="104"/>
      <c r="AG36807" s="104"/>
      <c r="AK36807" s="104"/>
      <c r="AL36807" s="104"/>
      <c r="AO36807" s="104"/>
      <c r="AP36807" s="104"/>
    </row>
    <row r="36808" spans="21:42" ht="15" customHeight="1" x14ac:dyDescent="0.25">
      <c r="U36808" s="104"/>
      <c r="AB36808" s="104"/>
      <c r="AC36808" s="104"/>
      <c r="AF36808" s="104"/>
      <c r="AG36808" s="104"/>
      <c r="AK36808" s="104"/>
      <c r="AL36808" s="104"/>
      <c r="AO36808" s="104"/>
      <c r="AP36808" s="104"/>
    </row>
    <row r="36809" spans="21:42" ht="15" customHeight="1" x14ac:dyDescent="0.25">
      <c r="U36809" s="104"/>
      <c r="AB36809" s="104"/>
      <c r="AC36809" s="104"/>
      <c r="AF36809" s="104"/>
      <c r="AG36809" s="104"/>
      <c r="AK36809" s="104"/>
      <c r="AL36809" s="104"/>
      <c r="AO36809" s="104"/>
      <c r="AP36809" s="104"/>
    </row>
    <row r="36810" spans="21:42" ht="15" customHeight="1" x14ac:dyDescent="0.25">
      <c r="U36810" s="104"/>
      <c r="AB36810" s="104"/>
      <c r="AC36810" s="104"/>
      <c r="AF36810" s="104"/>
      <c r="AG36810" s="104"/>
      <c r="AK36810" s="104"/>
      <c r="AL36810" s="104"/>
      <c r="AO36810" s="104"/>
      <c r="AP36810" s="104"/>
    </row>
    <row r="36811" spans="21:42" ht="15" customHeight="1" x14ac:dyDescent="0.25">
      <c r="U36811" s="104"/>
      <c r="AB36811" s="104"/>
      <c r="AC36811" s="104"/>
      <c r="AF36811" s="104"/>
      <c r="AG36811" s="104"/>
      <c r="AK36811" s="104"/>
      <c r="AL36811" s="104"/>
      <c r="AO36811" s="104"/>
      <c r="AP36811" s="104"/>
    </row>
    <row r="36812" spans="21:42" ht="15" customHeight="1" x14ac:dyDescent="0.25">
      <c r="U36812" s="104"/>
      <c r="AB36812" s="104"/>
      <c r="AC36812" s="104"/>
      <c r="AF36812" s="104"/>
      <c r="AG36812" s="104"/>
      <c r="AK36812" s="104"/>
      <c r="AL36812" s="104"/>
      <c r="AO36812" s="104"/>
      <c r="AP36812" s="104"/>
    </row>
    <row r="36813" spans="21:42" ht="15" customHeight="1" x14ac:dyDescent="0.25">
      <c r="U36813" s="104"/>
      <c r="AB36813" s="104"/>
      <c r="AC36813" s="104"/>
      <c r="AF36813" s="104"/>
      <c r="AG36813" s="104"/>
      <c r="AK36813" s="104"/>
      <c r="AL36813" s="104"/>
      <c r="AO36813" s="104"/>
      <c r="AP36813" s="104"/>
    </row>
    <row r="36814" spans="21:42" ht="15" customHeight="1" x14ac:dyDescent="0.25">
      <c r="U36814" s="104"/>
      <c r="AB36814" s="104"/>
      <c r="AC36814" s="104"/>
      <c r="AF36814" s="104"/>
      <c r="AG36814" s="104"/>
      <c r="AK36814" s="104"/>
      <c r="AL36814" s="104"/>
      <c r="AO36814" s="104"/>
      <c r="AP36814" s="104"/>
    </row>
    <row r="36815" spans="21:42" ht="15" customHeight="1" x14ac:dyDescent="0.25">
      <c r="U36815" s="104"/>
      <c r="AB36815" s="104"/>
      <c r="AC36815" s="104"/>
      <c r="AF36815" s="104"/>
      <c r="AG36815" s="104"/>
      <c r="AK36815" s="104"/>
      <c r="AL36815" s="104"/>
      <c r="AO36815" s="104"/>
      <c r="AP36815" s="104"/>
    </row>
    <row r="36816" spans="21:42" ht="15" customHeight="1" x14ac:dyDescent="0.25">
      <c r="U36816" s="104"/>
      <c r="AB36816" s="104"/>
      <c r="AC36816" s="104"/>
      <c r="AF36816" s="104"/>
      <c r="AG36816" s="104"/>
      <c r="AK36816" s="104"/>
      <c r="AL36816" s="104"/>
      <c r="AO36816" s="104"/>
      <c r="AP36816" s="104"/>
    </row>
    <row r="36817" spans="21:42" ht="15" customHeight="1" x14ac:dyDescent="0.25">
      <c r="U36817" s="104"/>
      <c r="AB36817" s="104"/>
      <c r="AC36817" s="104"/>
      <c r="AF36817" s="104"/>
      <c r="AG36817" s="104"/>
      <c r="AK36817" s="104"/>
      <c r="AL36817" s="104"/>
      <c r="AO36817" s="104"/>
      <c r="AP36817" s="104"/>
    </row>
    <row r="36818" spans="21:42" ht="15" customHeight="1" x14ac:dyDescent="0.25">
      <c r="U36818" s="104"/>
      <c r="AB36818" s="104"/>
      <c r="AC36818" s="104"/>
      <c r="AF36818" s="104"/>
      <c r="AG36818" s="104"/>
      <c r="AK36818" s="104"/>
      <c r="AL36818" s="104"/>
      <c r="AO36818" s="104"/>
      <c r="AP36818" s="104"/>
    </row>
    <row r="36819" spans="21:42" ht="15" customHeight="1" x14ac:dyDescent="0.25">
      <c r="U36819" s="104"/>
      <c r="AB36819" s="104"/>
      <c r="AC36819" s="104"/>
      <c r="AF36819" s="104"/>
      <c r="AG36819" s="104"/>
      <c r="AK36819" s="104"/>
      <c r="AL36819" s="104"/>
      <c r="AO36819" s="104"/>
      <c r="AP36819" s="104"/>
    </row>
    <row r="36820" spans="21:42" ht="15" customHeight="1" x14ac:dyDescent="0.25">
      <c r="U36820" s="104"/>
      <c r="AB36820" s="104"/>
      <c r="AC36820" s="104"/>
      <c r="AF36820" s="104"/>
      <c r="AG36820" s="104"/>
      <c r="AK36820" s="104"/>
      <c r="AL36820" s="104"/>
      <c r="AO36820" s="104"/>
      <c r="AP36820" s="104"/>
    </row>
    <row r="36821" spans="21:42" ht="15" customHeight="1" x14ac:dyDescent="0.25">
      <c r="U36821" s="104"/>
      <c r="AB36821" s="104"/>
      <c r="AC36821" s="104"/>
      <c r="AF36821" s="104"/>
      <c r="AG36821" s="104"/>
      <c r="AK36821" s="104"/>
      <c r="AL36821" s="104"/>
      <c r="AO36821" s="104"/>
      <c r="AP36821" s="104"/>
    </row>
    <row r="36822" spans="21:42" ht="15" customHeight="1" x14ac:dyDescent="0.25">
      <c r="U36822" s="104"/>
      <c r="AB36822" s="104"/>
      <c r="AC36822" s="104"/>
      <c r="AF36822" s="104"/>
      <c r="AG36822" s="104"/>
      <c r="AK36822" s="104"/>
      <c r="AL36822" s="104"/>
      <c r="AO36822" s="104"/>
      <c r="AP36822" s="104"/>
    </row>
    <row r="36823" spans="21:42" ht="15" customHeight="1" x14ac:dyDescent="0.25">
      <c r="U36823" s="104"/>
      <c r="AB36823" s="104"/>
      <c r="AC36823" s="104"/>
      <c r="AF36823" s="104"/>
      <c r="AG36823" s="104"/>
      <c r="AK36823" s="104"/>
      <c r="AL36823" s="104"/>
      <c r="AO36823" s="104"/>
      <c r="AP36823" s="104"/>
    </row>
    <row r="36824" spans="21:42" ht="15" customHeight="1" x14ac:dyDescent="0.25">
      <c r="U36824" s="104"/>
      <c r="AB36824" s="104"/>
      <c r="AC36824" s="104"/>
      <c r="AF36824" s="104"/>
      <c r="AG36824" s="104"/>
      <c r="AK36824" s="104"/>
      <c r="AL36824" s="104"/>
      <c r="AO36824" s="104"/>
      <c r="AP36824" s="104"/>
    </row>
    <row r="36825" spans="21:42" ht="15" customHeight="1" x14ac:dyDescent="0.25">
      <c r="U36825" s="104"/>
      <c r="AB36825" s="104"/>
      <c r="AC36825" s="104"/>
      <c r="AF36825" s="104"/>
      <c r="AG36825" s="104"/>
      <c r="AK36825" s="104"/>
      <c r="AL36825" s="104"/>
      <c r="AO36825" s="104"/>
      <c r="AP36825" s="104"/>
    </row>
    <row r="36826" spans="21:42" ht="15" customHeight="1" x14ac:dyDescent="0.25">
      <c r="U36826" s="104"/>
      <c r="AB36826" s="104"/>
      <c r="AC36826" s="104"/>
      <c r="AF36826" s="104"/>
      <c r="AG36826" s="104"/>
      <c r="AK36826" s="104"/>
      <c r="AL36826" s="104"/>
      <c r="AO36826" s="104"/>
      <c r="AP36826" s="104"/>
    </row>
    <row r="36827" spans="21:42" ht="15" customHeight="1" x14ac:dyDescent="0.25">
      <c r="U36827" s="104"/>
      <c r="AB36827" s="104"/>
      <c r="AC36827" s="104"/>
      <c r="AF36827" s="104"/>
      <c r="AG36827" s="104"/>
      <c r="AK36827" s="104"/>
      <c r="AL36827" s="104"/>
      <c r="AO36827" s="104"/>
      <c r="AP36827" s="104"/>
    </row>
    <row r="36828" spans="21:42" ht="15" customHeight="1" x14ac:dyDescent="0.25">
      <c r="U36828" s="104"/>
      <c r="AB36828" s="104"/>
      <c r="AC36828" s="104"/>
      <c r="AF36828" s="104"/>
      <c r="AG36828" s="104"/>
      <c r="AK36828" s="104"/>
      <c r="AL36828" s="104"/>
      <c r="AO36828" s="104"/>
      <c r="AP36828" s="104"/>
    </row>
    <row r="36829" spans="21:42" ht="15" customHeight="1" x14ac:dyDescent="0.25">
      <c r="U36829" s="104"/>
      <c r="AB36829" s="104"/>
      <c r="AC36829" s="104"/>
      <c r="AF36829" s="104"/>
      <c r="AG36829" s="104"/>
      <c r="AK36829" s="104"/>
      <c r="AL36829" s="104"/>
      <c r="AO36829" s="104"/>
      <c r="AP36829" s="104"/>
    </row>
    <row r="36830" spans="21:42" ht="15" customHeight="1" x14ac:dyDescent="0.25">
      <c r="U36830" s="104"/>
      <c r="AB36830" s="104"/>
      <c r="AC36830" s="104"/>
      <c r="AF36830" s="104"/>
      <c r="AG36830" s="104"/>
      <c r="AK36830" s="104"/>
      <c r="AL36830" s="104"/>
      <c r="AO36830" s="104"/>
      <c r="AP36830" s="104"/>
    </row>
    <row r="36831" spans="21:42" ht="15" customHeight="1" x14ac:dyDescent="0.25">
      <c r="U36831" s="104"/>
      <c r="AB36831" s="104"/>
      <c r="AC36831" s="104"/>
      <c r="AF36831" s="104"/>
      <c r="AG36831" s="104"/>
      <c r="AK36831" s="104"/>
      <c r="AL36831" s="104"/>
      <c r="AO36831" s="104"/>
      <c r="AP36831" s="104"/>
    </row>
    <row r="36832" spans="21:42" ht="15" customHeight="1" x14ac:dyDescent="0.25">
      <c r="U36832" s="104"/>
      <c r="AB36832" s="104"/>
      <c r="AC36832" s="104"/>
      <c r="AF36832" s="104"/>
      <c r="AG36832" s="104"/>
      <c r="AK36832" s="104"/>
      <c r="AL36832" s="104"/>
      <c r="AO36832" s="104"/>
      <c r="AP36832" s="104"/>
    </row>
    <row r="36833" spans="21:42" ht="15" customHeight="1" x14ac:dyDescent="0.25">
      <c r="U36833" s="104"/>
      <c r="AB36833" s="104"/>
      <c r="AC36833" s="104"/>
      <c r="AF36833" s="104"/>
      <c r="AG36833" s="104"/>
      <c r="AK36833" s="104"/>
      <c r="AL36833" s="104"/>
      <c r="AO36833" s="104"/>
      <c r="AP36833" s="104"/>
    </row>
    <row r="36834" spans="21:42" ht="15" customHeight="1" x14ac:dyDescent="0.25">
      <c r="U36834" s="104"/>
      <c r="AB36834" s="104"/>
      <c r="AC36834" s="104"/>
      <c r="AF36834" s="104"/>
      <c r="AG36834" s="104"/>
      <c r="AK36834" s="104"/>
      <c r="AL36834" s="104"/>
      <c r="AO36834" s="104"/>
      <c r="AP36834" s="104"/>
    </row>
    <row r="36835" spans="21:42" ht="15" customHeight="1" x14ac:dyDescent="0.25">
      <c r="U36835" s="104"/>
      <c r="AB36835" s="104"/>
      <c r="AC36835" s="104"/>
      <c r="AF36835" s="104"/>
      <c r="AG36835" s="104"/>
      <c r="AK36835" s="104"/>
      <c r="AL36835" s="104"/>
      <c r="AO36835" s="104"/>
      <c r="AP36835" s="104"/>
    </row>
    <row r="36836" spans="21:42" ht="15" customHeight="1" x14ac:dyDescent="0.25">
      <c r="U36836" s="104"/>
      <c r="AB36836" s="104"/>
      <c r="AC36836" s="104"/>
      <c r="AF36836" s="104"/>
      <c r="AG36836" s="104"/>
      <c r="AK36836" s="104"/>
      <c r="AL36836" s="104"/>
      <c r="AO36836" s="104"/>
      <c r="AP36836" s="104"/>
    </row>
    <row r="36837" spans="21:42" ht="15" customHeight="1" x14ac:dyDescent="0.25">
      <c r="U36837" s="104"/>
      <c r="AB36837" s="104"/>
      <c r="AC36837" s="104"/>
      <c r="AF36837" s="104"/>
      <c r="AG36837" s="104"/>
      <c r="AK36837" s="104"/>
      <c r="AL36837" s="104"/>
      <c r="AO36837" s="104"/>
      <c r="AP36837" s="104"/>
    </row>
    <row r="36838" spans="21:42" ht="15" customHeight="1" x14ac:dyDescent="0.25">
      <c r="U36838" s="104"/>
      <c r="AB36838" s="104"/>
      <c r="AC36838" s="104"/>
      <c r="AF36838" s="104"/>
      <c r="AG36838" s="104"/>
      <c r="AK36838" s="104"/>
      <c r="AL36838" s="104"/>
      <c r="AO36838" s="104"/>
      <c r="AP36838" s="104"/>
    </row>
    <row r="36839" spans="21:42" ht="15" customHeight="1" x14ac:dyDescent="0.25">
      <c r="U36839" s="104"/>
      <c r="AB36839" s="104"/>
      <c r="AC36839" s="104"/>
      <c r="AF36839" s="104"/>
      <c r="AG36839" s="104"/>
      <c r="AK36839" s="104"/>
      <c r="AL36839" s="104"/>
      <c r="AO36839" s="104"/>
      <c r="AP36839" s="104"/>
    </row>
    <row r="36840" spans="21:42" ht="15" customHeight="1" x14ac:dyDescent="0.25">
      <c r="U36840" s="104"/>
      <c r="AB36840" s="104"/>
      <c r="AC36840" s="104"/>
      <c r="AF36840" s="104"/>
      <c r="AG36840" s="104"/>
      <c r="AK36840" s="104"/>
      <c r="AL36840" s="104"/>
      <c r="AO36840" s="104"/>
      <c r="AP36840" s="104"/>
    </row>
    <row r="36841" spans="21:42" ht="15" customHeight="1" x14ac:dyDescent="0.25">
      <c r="U36841" s="104"/>
      <c r="AB36841" s="104"/>
      <c r="AC36841" s="104"/>
      <c r="AF36841" s="104"/>
      <c r="AG36841" s="104"/>
      <c r="AK36841" s="104"/>
      <c r="AL36841" s="104"/>
      <c r="AO36841" s="104"/>
      <c r="AP36841" s="104"/>
    </row>
    <row r="36842" spans="21:42" ht="15" customHeight="1" x14ac:dyDescent="0.25">
      <c r="U36842" s="104"/>
      <c r="AB36842" s="104"/>
      <c r="AC36842" s="104"/>
      <c r="AF36842" s="104"/>
      <c r="AG36842" s="104"/>
      <c r="AK36842" s="104"/>
      <c r="AL36842" s="104"/>
      <c r="AO36842" s="104"/>
      <c r="AP36842" s="104"/>
    </row>
    <row r="36843" spans="21:42" ht="15" customHeight="1" x14ac:dyDescent="0.25">
      <c r="U36843" s="104"/>
      <c r="AB36843" s="104"/>
      <c r="AC36843" s="104"/>
      <c r="AF36843" s="104"/>
      <c r="AG36843" s="104"/>
      <c r="AK36843" s="104"/>
      <c r="AL36843" s="104"/>
      <c r="AO36843" s="104"/>
      <c r="AP36843" s="104"/>
    </row>
    <row r="36844" spans="21:42" ht="15" customHeight="1" x14ac:dyDescent="0.25">
      <c r="U36844" s="104"/>
      <c r="AB36844" s="104"/>
      <c r="AC36844" s="104"/>
      <c r="AF36844" s="104"/>
      <c r="AG36844" s="104"/>
      <c r="AK36844" s="104"/>
      <c r="AL36844" s="104"/>
      <c r="AO36844" s="104"/>
      <c r="AP36844" s="104"/>
    </row>
    <row r="36845" spans="21:42" ht="15" customHeight="1" x14ac:dyDescent="0.25">
      <c r="U36845" s="104"/>
      <c r="AB36845" s="104"/>
      <c r="AC36845" s="104"/>
      <c r="AF36845" s="104"/>
      <c r="AG36845" s="104"/>
      <c r="AK36845" s="104"/>
      <c r="AL36845" s="104"/>
      <c r="AO36845" s="104"/>
      <c r="AP36845" s="104"/>
    </row>
    <row r="36846" spans="21:42" ht="15" customHeight="1" x14ac:dyDescent="0.25">
      <c r="U36846" s="104"/>
      <c r="AB36846" s="104"/>
      <c r="AC36846" s="104"/>
      <c r="AF36846" s="104"/>
      <c r="AG36846" s="104"/>
      <c r="AK36846" s="104"/>
      <c r="AL36846" s="104"/>
      <c r="AO36846" s="104"/>
      <c r="AP36846" s="104"/>
    </row>
    <row r="36847" spans="21:42" ht="15" customHeight="1" x14ac:dyDescent="0.25">
      <c r="U36847" s="104"/>
      <c r="AB36847" s="104"/>
      <c r="AC36847" s="104"/>
      <c r="AF36847" s="104"/>
      <c r="AG36847" s="104"/>
      <c r="AK36847" s="104"/>
      <c r="AL36847" s="104"/>
      <c r="AO36847" s="104"/>
      <c r="AP36847" s="104"/>
    </row>
    <row r="36848" spans="21:42" ht="15" customHeight="1" x14ac:dyDescent="0.25">
      <c r="U36848" s="104"/>
      <c r="AB36848" s="104"/>
      <c r="AC36848" s="104"/>
      <c r="AF36848" s="104"/>
      <c r="AG36848" s="104"/>
      <c r="AK36848" s="104"/>
      <c r="AL36848" s="104"/>
      <c r="AO36848" s="104"/>
      <c r="AP36848" s="104"/>
    </row>
    <row r="36849" spans="21:42" ht="15" customHeight="1" x14ac:dyDescent="0.25">
      <c r="U36849" s="104"/>
      <c r="AB36849" s="104"/>
      <c r="AC36849" s="104"/>
      <c r="AF36849" s="104"/>
      <c r="AG36849" s="104"/>
      <c r="AK36849" s="104"/>
      <c r="AL36849" s="104"/>
      <c r="AO36849" s="104"/>
      <c r="AP36849" s="104"/>
    </row>
    <row r="36850" spans="21:42" ht="15" customHeight="1" x14ac:dyDescent="0.25">
      <c r="U36850" s="104"/>
      <c r="AB36850" s="104"/>
      <c r="AC36850" s="104"/>
      <c r="AF36850" s="104"/>
      <c r="AG36850" s="104"/>
      <c r="AK36850" s="104"/>
      <c r="AL36850" s="104"/>
      <c r="AO36850" s="104"/>
      <c r="AP36850" s="104"/>
    </row>
    <row r="36851" spans="21:42" ht="15" customHeight="1" x14ac:dyDescent="0.25">
      <c r="U36851" s="104"/>
      <c r="AB36851" s="104"/>
      <c r="AC36851" s="104"/>
      <c r="AF36851" s="104"/>
      <c r="AG36851" s="104"/>
      <c r="AK36851" s="104"/>
      <c r="AL36851" s="104"/>
      <c r="AO36851" s="104"/>
      <c r="AP36851" s="104"/>
    </row>
    <row r="36852" spans="21:42" ht="15" customHeight="1" x14ac:dyDescent="0.25">
      <c r="U36852" s="104"/>
      <c r="AB36852" s="104"/>
      <c r="AC36852" s="104"/>
      <c r="AF36852" s="104"/>
      <c r="AG36852" s="104"/>
      <c r="AK36852" s="104"/>
      <c r="AL36852" s="104"/>
      <c r="AO36852" s="104"/>
      <c r="AP36852" s="104"/>
    </row>
    <row r="36853" spans="21:42" ht="15" customHeight="1" x14ac:dyDescent="0.25">
      <c r="U36853" s="104"/>
      <c r="AB36853" s="104"/>
      <c r="AC36853" s="104"/>
      <c r="AF36853" s="104"/>
      <c r="AG36853" s="104"/>
      <c r="AK36853" s="104"/>
      <c r="AL36853" s="104"/>
      <c r="AO36853" s="104"/>
      <c r="AP36853" s="104"/>
    </row>
    <row r="36854" spans="21:42" ht="15" customHeight="1" x14ac:dyDescent="0.25">
      <c r="U36854" s="104"/>
      <c r="AB36854" s="104"/>
      <c r="AC36854" s="104"/>
      <c r="AF36854" s="104"/>
      <c r="AG36854" s="104"/>
      <c r="AK36854" s="104"/>
      <c r="AL36854" s="104"/>
      <c r="AO36854" s="104"/>
      <c r="AP36854" s="104"/>
    </row>
    <row r="36855" spans="21:42" ht="15" customHeight="1" x14ac:dyDescent="0.25">
      <c r="U36855" s="104"/>
      <c r="AB36855" s="104"/>
      <c r="AC36855" s="104"/>
      <c r="AF36855" s="104"/>
      <c r="AG36855" s="104"/>
      <c r="AK36855" s="104"/>
      <c r="AL36855" s="104"/>
      <c r="AO36855" s="104"/>
      <c r="AP36855" s="104"/>
    </row>
    <row r="36856" spans="21:42" ht="15" customHeight="1" x14ac:dyDescent="0.25">
      <c r="U36856" s="104"/>
      <c r="AB36856" s="104"/>
      <c r="AC36856" s="104"/>
      <c r="AF36856" s="104"/>
      <c r="AG36856" s="104"/>
      <c r="AK36856" s="104"/>
      <c r="AL36856" s="104"/>
      <c r="AO36856" s="104"/>
      <c r="AP36856" s="104"/>
    </row>
    <row r="36857" spans="21:42" ht="15" customHeight="1" x14ac:dyDescent="0.25">
      <c r="U36857" s="104"/>
      <c r="AB36857" s="104"/>
      <c r="AC36857" s="104"/>
      <c r="AF36857" s="104"/>
      <c r="AG36857" s="104"/>
      <c r="AK36857" s="104"/>
      <c r="AL36857" s="104"/>
      <c r="AO36857" s="104"/>
      <c r="AP36857" s="104"/>
    </row>
    <row r="36858" spans="21:42" ht="15" customHeight="1" x14ac:dyDescent="0.25">
      <c r="U36858" s="104"/>
      <c r="AB36858" s="104"/>
      <c r="AC36858" s="104"/>
      <c r="AF36858" s="104"/>
      <c r="AG36858" s="104"/>
      <c r="AK36858" s="104"/>
      <c r="AL36858" s="104"/>
      <c r="AO36858" s="104"/>
      <c r="AP36858" s="104"/>
    </row>
    <row r="36859" spans="21:42" ht="15" customHeight="1" x14ac:dyDescent="0.25">
      <c r="U36859" s="104"/>
      <c r="AB36859" s="104"/>
      <c r="AC36859" s="104"/>
      <c r="AF36859" s="104"/>
      <c r="AG36859" s="104"/>
      <c r="AK36859" s="104"/>
      <c r="AL36859" s="104"/>
      <c r="AO36859" s="104"/>
      <c r="AP36859" s="104"/>
    </row>
    <row r="36860" spans="21:42" ht="15" customHeight="1" x14ac:dyDescent="0.25">
      <c r="U36860" s="104"/>
      <c r="AB36860" s="104"/>
      <c r="AC36860" s="104"/>
      <c r="AF36860" s="104"/>
      <c r="AG36860" s="104"/>
      <c r="AK36860" s="104"/>
      <c r="AL36860" s="104"/>
      <c r="AO36860" s="104"/>
      <c r="AP36860" s="104"/>
    </row>
    <row r="36861" spans="21:42" ht="15" customHeight="1" x14ac:dyDescent="0.25">
      <c r="U36861" s="104"/>
      <c r="AB36861" s="104"/>
      <c r="AC36861" s="104"/>
      <c r="AF36861" s="104"/>
      <c r="AG36861" s="104"/>
      <c r="AK36861" s="104"/>
      <c r="AL36861" s="104"/>
      <c r="AO36861" s="104"/>
      <c r="AP36861" s="104"/>
    </row>
    <row r="36862" spans="21:42" ht="15" customHeight="1" x14ac:dyDescent="0.25">
      <c r="U36862" s="104"/>
      <c r="AB36862" s="104"/>
      <c r="AC36862" s="104"/>
      <c r="AF36862" s="104"/>
      <c r="AG36862" s="104"/>
      <c r="AK36862" s="104"/>
      <c r="AL36862" s="104"/>
      <c r="AO36862" s="104"/>
      <c r="AP36862" s="104"/>
    </row>
    <row r="36863" spans="21:42" ht="15" customHeight="1" x14ac:dyDescent="0.25">
      <c r="U36863" s="104"/>
      <c r="AB36863" s="104"/>
      <c r="AC36863" s="104"/>
      <c r="AF36863" s="104"/>
      <c r="AG36863" s="104"/>
      <c r="AK36863" s="104"/>
      <c r="AL36863" s="104"/>
      <c r="AO36863" s="104"/>
      <c r="AP36863" s="104"/>
    </row>
    <row r="36864" spans="21:42" ht="15" customHeight="1" x14ac:dyDescent="0.25">
      <c r="U36864" s="104"/>
      <c r="AB36864" s="104"/>
      <c r="AC36864" s="104"/>
      <c r="AF36864" s="104"/>
      <c r="AG36864" s="104"/>
      <c r="AK36864" s="104"/>
      <c r="AL36864" s="104"/>
      <c r="AO36864" s="104"/>
      <c r="AP36864" s="104"/>
    </row>
    <row r="36865" spans="21:42" ht="15" customHeight="1" x14ac:dyDescent="0.25">
      <c r="U36865" s="104"/>
      <c r="AB36865" s="104"/>
      <c r="AC36865" s="104"/>
      <c r="AF36865" s="104"/>
      <c r="AG36865" s="104"/>
      <c r="AK36865" s="104"/>
      <c r="AL36865" s="104"/>
      <c r="AO36865" s="104"/>
      <c r="AP36865" s="104"/>
    </row>
    <row r="36866" spans="21:42" ht="15" customHeight="1" x14ac:dyDescent="0.25">
      <c r="U36866" s="104"/>
      <c r="AB36866" s="104"/>
      <c r="AC36866" s="104"/>
      <c r="AF36866" s="104"/>
      <c r="AG36866" s="104"/>
      <c r="AK36866" s="104"/>
      <c r="AL36866" s="104"/>
      <c r="AO36866" s="104"/>
      <c r="AP36866" s="104"/>
    </row>
    <row r="36867" spans="21:42" ht="15" customHeight="1" x14ac:dyDescent="0.25">
      <c r="U36867" s="104"/>
      <c r="AB36867" s="104"/>
      <c r="AC36867" s="104"/>
      <c r="AF36867" s="104"/>
      <c r="AG36867" s="104"/>
      <c r="AK36867" s="104"/>
      <c r="AL36867" s="104"/>
      <c r="AO36867" s="104"/>
      <c r="AP36867" s="104"/>
    </row>
    <row r="36868" spans="21:42" ht="15" customHeight="1" x14ac:dyDescent="0.25">
      <c r="U36868" s="104"/>
      <c r="AB36868" s="104"/>
      <c r="AC36868" s="104"/>
      <c r="AF36868" s="104"/>
      <c r="AG36868" s="104"/>
      <c r="AK36868" s="104"/>
      <c r="AL36868" s="104"/>
      <c r="AO36868" s="104"/>
      <c r="AP36868" s="104"/>
    </row>
    <row r="36869" spans="21:42" ht="15" customHeight="1" x14ac:dyDescent="0.25">
      <c r="U36869" s="104"/>
      <c r="AB36869" s="104"/>
      <c r="AC36869" s="104"/>
      <c r="AF36869" s="104"/>
      <c r="AG36869" s="104"/>
      <c r="AK36869" s="104"/>
      <c r="AL36869" s="104"/>
      <c r="AO36869" s="104"/>
      <c r="AP36869" s="104"/>
    </row>
    <row r="36870" spans="21:42" ht="15" customHeight="1" x14ac:dyDescent="0.25">
      <c r="U36870" s="104"/>
      <c r="AB36870" s="104"/>
      <c r="AC36870" s="104"/>
      <c r="AF36870" s="104"/>
      <c r="AG36870" s="104"/>
      <c r="AK36870" s="104"/>
      <c r="AL36870" s="104"/>
      <c r="AO36870" s="104"/>
      <c r="AP36870" s="104"/>
    </row>
    <row r="36871" spans="21:42" ht="15" customHeight="1" x14ac:dyDescent="0.25">
      <c r="U36871" s="104"/>
      <c r="AB36871" s="104"/>
      <c r="AC36871" s="104"/>
      <c r="AF36871" s="104"/>
      <c r="AG36871" s="104"/>
      <c r="AK36871" s="104"/>
      <c r="AL36871" s="104"/>
      <c r="AO36871" s="104"/>
      <c r="AP36871" s="104"/>
    </row>
    <row r="36872" spans="21:42" ht="15" customHeight="1" x14ac:dyDescent="0.25">
      <c r="U36872" s="104"/>
      <c r="AB36872" s="104"/>
      <c r="AC36872" s="104"/>
      <c r="AF36872" s="104"/>
      <c r="AG36872" s="104"/>
      <c r="AK36872" s="104"/>
      <c r="AL36872" s="104"/>
      <c r="AO36872" s="104"/>
      <c r="AP36872" s="104"/>
    </row>
    <row r="36873" spans="21:42" ht="15" customHeight="1" x14ac:dyDescent="0.25">
      <c r="U36873" s="104"/>
      <c r="AB36873" s="104"/>
      <c r="AC36873" s="104"/>
      <c r="AF36873" s="104"/>
      <c r="AG36873" s="104"/>
      <c r="AK36873" s="104"/>
      <c r="AL36873" s="104"/>
      <c r="AO36873" s="104"/>
      <c r="AP36873" s="104"/>
    </row>
    <row r="36874" spans="21:42" ht="15" customHeight="1" x14ac:dyDescent="0.25">
      <c r="U36874" s="104"/>
      <c r="AB36874" s="104"/>
      <c r="AC36874" s="104"/>
      <c r="AF36874" s="104"/>
      <c r="AG36874" s="104"/>
      <c r="AK36874" s="104"/>
      <c r="AL36874" s="104"/>
      <c r="AO36874" s="104"/>
      <c r="AP36874" s="104"/>
    </row>
    <row r="36875" spans="21:42" ht="15" customHeight="1" x14ac:dyDescent="0.25">
      <c r="U36875" s="104"/>
      <c r="AB36875" s="104"/>
      <c r="AC36875" s="104"/>
      <c r="AF36875" s="104"/>
      <c r="AG36875" s="104"/>
      <c r="AK36875" s="104"/>
      <c r="AL36875" s="104"/>
      <c r="AO36875" s="104"/>
      <c r="AP36875" s="104"/>
    </row>
    <row r="36876" spans="21:42" ht="15" customHeight="1" x14ac:dyDescent="0.25">
      <c r="U36876" s="104"/>
      <c r="AB36876" s="104"/>
      <c r="AC36876" s="104"/>
      <c r="AF36876" s="104"/>
      <c r="AG36876" s="104"/>
      <c r="AK36876" s="104"/>
      <c r="AL36876" s="104"/>
      <c r="AO36876" s="104"/>
      <c r="AP36876" s="104"/>
    </row>
    <row r="36877" spans="21:42" ht="15" customHeight="1" x14ac:dyDescent="0.25">
      <c r="U36877" s="104"/>
      <c r="AB36877" s="104"/>
      <c r="AC36877" s="104"/>
      <c r="AF36877" s="104"/>
      <c r="AG36877" s="104"/>
      <c r="AK36877" s="104"/>
      <c r="AL36877" s="104"/>
      <c r="AO36877" s="104"/>
      <c r="AP36877" s="104"/>
    </row>
    <row r="36878" spans="21:42" ht="15" customHeight="1" x14ac:dyDescent="0.25">
      <c r="U36878" s="104"/>
      <c r="AB36878" s="104"/>
      <c r="AC36878" s="104"/>
      <c r="AF36878" s="104"/>
      <c r="AG36878" s="104"/>
      <c r="AK36878" s="104"/>
      <c r="AL36878" s="104"/>
      <c r="AO36878" s="104"/>
      <c r="AP36878" s="104"/>
    </row>
    <row r="36879" spans="21:42" ht="15" customHeight="1" x14ac:dyDescent="0.25">
      <c r="U36879" s="104"/>
      <c r="AB36879" s="104"/>
      <c r="AC36879" s="104"/>
      <c r="AF36879" s="104"/>
      <c r="AG36879" s="104"/>
      <c r="AK36879" s="104"/>
      <c r="AL36879" s="104"/>
      <c r="AO36879" s="104"/>
      <c r="AP36879" s="104"/>
    </row>
    <row r="36880" spans="21:42" ht="15" customHeight="1" x14ac:dyDescent="0.25">
      <c r="U36880" s="104"/>
      <c r="AB36880" s="104"/>
      <c r="AC36880" s="104"/>
      <c r="AF36880" s="104"/>
      <c r="AG36880" s="104"/>
      <c r="AK36880" s="104"/>
      <c r="AL36880" s="104"/>
      <c r="AO36880" s="104"/>
      <c r="AP36880" s="104"/>
    </row>
    <row r="36881" spans="21:42" ht="15" customHeight="1" x14ac:dyDescent="0.25">
      <c r="U36881" s="104"/>
      <c r="AB36881" s="104"/>
      <c r="AC36881" s="104"/>
      <c r="AF36881" s="104"/>
      <c r="AG36881" s="104"/>
      <c r="AK36881" s="104"/>
      <c r="AL36881" s="104"/>
      <c r="AO36881" s="104"/>
      <c r="AP36881" s="104"/>
    </row>
    <row r="36882" spans="21:42" ht="15" customHeight="1" x14ac:dyDescent="0.25">
      <c r="U36882" s="104"/>
      <c r="AB36882" s="104"/>
      <c r="AC36882" s="104"/>
      <c r="AF36882" s="104"/>
      <c r="AG36882" s="104"/>
      <c r="AK36882" s="104"/>
      <c r="AL36882" s="104"/>
      <c r="AO36882" s="104"/>
      <c r="AP36882" s="104"/>
    </row>
    <row r="36883" spans="21:42" ht="15" customHeight="1" x14ac:dyDescent="0.25">
      <c r="U36883" s="104"/>
      <c r="AB36883" s="104"/>
      <c r="AC36883" s="104"/>
      <c r="AF36883" s="104"/>
      <c r="AG36883" s="104"/>
      <c r="AK36883" s="104"/>
      <c r="AL36883" s="104"/>
      <c r="AO36883" s="104"/>
      <c r="AP36883" s="104"/>
    </row>
    <row r="36884" spans="21:42" ht="15" customHeight="1" x14ac:dyDescent="0.25">
      <c r="U36884" s="104"/>
      <c r="AB36884" s="104"/>
      <c r="AC36884" s="104"/>
      <c r="AF36884" s="104"/>
      <c r="AG36884" s="104"/>
      <c r="AK36884" s="104"/>
      <c r="AL36884" s="104"/>
      <c r="AO36884" s="104"/>
      <c r="AP36884" s="104"/>
    </row>
    <row r="36885" spans="21:42" ht="15" customHeight="1" x14ac:dyDescent="0.25">
      <c r="U36885" s="104"/>
      <c r="AB36885" s="104"/>
      <c r="AC36885" s="104"/>
      <c r="AF36885" s="104"/>
      <c r="AG36885" s="104"/>
      <c r="AK36885" s="104"/>
      <c r="AL36885" s="104"/>
      <c r="AO36885" s="104"/>
      <c r="AP36885" s="104"/>
    </row>
    <row r="36886" spans="21:42" ht="15" customHeight="1" x14ac:dyDescent="0.25">
      <c r="U36886" s="104"/>
      <c r="AB36886" s="104"/>
      <c r="AC36886" s="104"/>
      <c r="AF36886" s="104"/>
      <c r="AG36886" s="104"/>
      <c r="AK36886" s="104"/>
      <c r="AL36886" s="104"/>
      <c r="AO36886" s="104"/>
      <c r="AP36886" s="104"/>
    </row>
    <row r="36887" spans="21:42" ht="15" customHeight="1" x14ac:dyDescent="0.25">
      <c r="U36887" s="104"/>
      <c r="AB36887" s="104"/>
      <c r="AC36887" s="104"/>
      <c r="AF36887" s="104"/>
      <c r="AG36887" s="104"/>
      <c r="AK36887" s="104"/>
      <c r="AL36887" s="104"/>
      <c r="AO36887" s="104"/>
      <c r="AP36887" s="104"/>
    </row>
    <row r="36888" spans="21:42" ht="15" customHeight="1" x14ac:dyDescent="0.25">
      <c r="U36888" s="104"/>
      <c r="AB36888" s="104"/>
      <c r="AC36888" s="104"/>
      <c r="AF36888" s="104"/>
      <c r="AG36888" s="104"/>
      <c r="AK36888" s="104"/>
      <c r="AL36888" s="104"/>
      <c r="AO36888" s="104"/>
      <c r="AP36888" s="104"/>
    </row>
    <row r="36889" spans="21:42" ht="15" customHeight="1" x14ac:dyDescent="0.25">
      <c r="U36889" s="104"/>
      <c r="AB36889" s="104"/>
      <c r="AC36889" s="104"/>
      <c r="AF36889" s="104"/>
      <c r="AG36889" s="104"/>
      <c r="AK36889" s="104"/>
      <c r="AL36889" s="104"/>
      <c r="AO36889" s="104"/>
      <c r="AP36889" s="104"/>
    </row>
    <row r="36890" spans="21:42" ht="15" customHeight="1" x14ac:dyDescent="0.25">
      <c r="U36890" s="104"/>
      <c r="AB36890" s="104"/>
      <c r="AC36890" s="104"/>
      <c r="AF36890" s="104"/>
      <c r="AG36890" s="104"/>
      <c r="AK36890" s="104"/>
      <c r="AL36890" s="104"/>
      <c r="AO36890" s="104"/>
      <c r="AP36890" s="104"/>
    </row>
    <row r="36891" spans="21:42" ht="15" customHeight="1" x14ac:dyDescent="0.25">
      <c r="U36891" s="104"/>
      <c r="AB36891" s="104"/>
      <c r="AC36891" s="104"/>
      <c r="AF36891" s="104"/>
      <c r="AG36891" s="104"/>
      <c r="AK36891" s="104"/>
      <c r="AL36891" s="104"/>
      <c r="AO36891" s="104"/>
      <c r="AP36891" s="104"/>
    </row>
    <row r="36892" spans="21:42" ht="15" customHeight="1" x14ac:dyDescent="0.25">
      <c r="U36892" s="104"/>
      <c r="AB36892" s="104"/>
      <c r="AC36892" s="104"/>
      <c r="AF36892" s="104"/>
      <c r="AG36892" s="104"/>
      <c r="AK36892" s="104"/>
      <c r="AL36892" s="104"/>
      <c r="AO36892" s="104"/>
      <c r="AP36892" s="104"/>
    </row>
    <row r="36893" spans="21:42" ht="15" customHeight="1" x14ac:dyDescent="0.25">
      <c r="U36893" s="104"/>
      <c r="AB36893" s="104"/>
      <c r="AC36893" s="104"/>
      <c r="AF36893" s="104"/>
      <c r="AG36893" s="104"/>
      <c r="AK36893" s="104"/>
      <c r="AL36893" s="104"/>
      <c r="AO36893" s="104"/>
      <c r="AP36893" s="104"/>
    </row>
    <row r="36894" spans="21:42" ht="15" customHeight="1" x14ac:dyDescent="0.25">
      <c r="U36894" s="104"/>
      <c r="AB36894" s="104"/>
      <c r="AC36894" s="104"/>
      <c r="AF36894" s="104"/>
      <c r="AG36894" s="104"/>
      <c r="AK36894" s="104"/>
      <c r="AL36894" s="104"/>
      <c r="AO36894" s="104"/>
      <c r="AP36894" s="104"/>
    </row>
    <row r="36895" spans="21:42" ht="15" customHeight="1" x14ac:dyDescent="0.25">
      <c r="U36895" s="104"/>
      <c r="AB36895" s="104"/>
      <c r="AC36895" s="104"/>
      <c r="AF36895" s="104"/>
      <c r="AG36895" s="104"/>
      <c r="AK36895" s="104"/>
      <c r="AL36895" s="104"/>
      <c r="AO36895" s="104"/>
      <c r="AP36895" s="104"/>
    </row>
    <row r="36896" spans="21:42" ht="15" customHeight="1" x14ac:dyDescent="0.25">
      <c r="U36896" s="104"/>
      <c r="AB36896" s="104"/>
      <c r="AC36896" s="104"/>
      <c r="AF36896" s="104"/>
      <c r="AG36896" s="104"/>
      <c r="AK36896" s="104"/>
      <c r="AL36896" s="104"/>
      <c r="AO36896" s="104"/>
      <c r="AP36896" s="104"/>
    </row>
    <row r="36897" spans="21:42" ht="15" customHeight="1" x14ac:dyDescent="0.25">
      <c r="U36897" s="104"/>
      <c r="AB36897" s="104"/>
      <c r="AC36897" s="104"/>
      <c r="AF36897" s="104"/>
      <c r="AG36897" s="104"/>
      <c r="AK36897" s="104"/>
      <c r="AL36897" s="104"/>
      <c r="AO36897" s="104"/>
      <c r="AP36897" s="104"/>
    </row>
    <row r="36898" spans="21:42" ht="15" customHeight="1" x14ac:dyDescent="0.25">
      <c r="U36898" s="104"/>
      <c r="AB36898" s="104"/>
      <c r="AC36898" s="104"/>
      <c r="AF36898" s="104"/>
      <c r="AG36898" s="104"/>
      <c r="AK36898" s="104"/>
      <c r="AL36898" s="104"/>
      <c r="AO36898" s="104"/>
      <c r="AP36898" s="104"/>
    </row>
    <row r="36899" spans="21:42" ht="15" customHeight="1" x14ac:dyDescent="0.25">
      <c r="U36899" s="104"/>
      <c r="AB36899" s="104"/>
      <c r="AC36899" s="104"/>
      <c r="AF36899" s="104"/>
      <c r="AG36899" s="104"/>
      <c r="AK36899" s="104"/>
      <c r="AL36899" s="104"/>
      <c r="AO36899" s="104"/>
      <c r="AP36899" s="104"/>
    </row>
    <row r="36900" spans="21:42" ht="15" customHeight="1" x14ac:dyDescent="0.25">
      <c r="U36900" s="104"/>
      <c r="AB36900" s="104"/>
      <c r="AC36900" s="104"/>
      <c r="AF36900" s="104"/>
      <c r="AG36900" s="104"/>
      <c r="AK36900" s="104"/>
      <c r="AL36900" s="104"/>
      <c r="AO36900" s="104"/>
      <c r="AP36900" s="104"/>
    </row>
    <row r="36901" spans="21:42" ht="15" customHeight="1" x14ac:dyDescent="0.25">
      <c r="U36901" s="104"/>
      <c r="AB36901" s="104"/>
      <c r="AC36901" s="104"/>
      <c r="AF36901" s="104"/>
      <c r="AG36901" s="104"/>
      <c r="AK36901" s="104"/>
      <c r="AL36901" s="104"/>
      <c r="AO36901" s="104"/>
      <c r="AP36901" s="104"/>
    </row>
    <row r="36902" spans="21:42" ht="15" customHeight="1" x14ac:dyDescent="0.25">
      <c r="U36902" s="104"/>
      <c r="AB36902" s="104"/>
      <c r="AC36902" s="104"/>
      <c r="AF36902" s="104"/>
      <c r="AG36902" s="104"/>
      <c r="AK36902" s="104"/>
      <c r="AL36902" s="104"/>
      <c r="AO36902" s="104"/>
      <c r="AP36902" s="104"/>
    </row>
    <row r="36903" spans="21:42" ht="15" customHeight="1" x14ac:dyDescent="0.25">
      <c r="U36903" s="104"/>
      <c r="AB36903" s="104"/>
      <c r="AC36903" s="104"/>
      <c r="AF36903" s="104"/>
      <c r="AG36903" s="104"/>
      <c r="AK36903" s="104"/>
      <c r="AL36903" s="104"/>
      <c r="AO36903" s="104"/>
      <c r="AP36903" s="104"/>
    </row>
    <row r="36904" spans="21:42" ht="15" customHeight="1" x14ac:dyDescent="0.25">
      <c r="U36904" s="104"/>
      <c r="AB36904" s="104"/>
      <c r="AC36904" s="104"/>
      <c r="AF36904" s="104"/>
      <c r="AG36904" s="104"/>
      <c r="AK36904" s="104"/>
      <c r="AL36904" s="104"/>
      <c r="AO36904" s="104"/>
      <c r="AP36904" s="104"/>
    </row>
    <row r="36905" spans="21:42" ht="15" customHeight="1" x14ac:dyDescent="0.25">
      <c r="U36905" s="104"/>
      <c r="AB36905" s="104"/>
      <c r="AC36905" s="104"/>
      <c r="AF36905" s="104"/>
      <c r="AG36905" s="104"/>
      <c r="AK36905" s="104"/>
      <c r="AL36905" s="104"/>
      <c r="AO36905" s="104"/>
      <c r="AP36905" s="104"/>
    </row>
    <row r="36906" spans="21:42" ht="15" customHeight="1" x14ac:dyDescent="0.25">
      <c r="U36906" s="104"/>
      <c r="AB36906" s="104"/>
      <c r="AC36906" s="104"/>
      <c r="AF36906" s="104"/>
      <c r="AG36906" s="104"/>
      <c r="AK36906" s="104"/>
      <c r="AL36906" s="104"/>
      <c r="AO36906" s="104"/>
      <c r="AP36906" s="104"/>
    </row>
    <row r="36907" spans="21:42" ht="15" customHeight="1" x14ac:dyDescent="0.25">
      <c r="U36907" s="104"/>
      <c r="AB36907" s="104"/>
      <c r="AC36907" s="104"/>
      <c r="AF36907" s="104"/>
      <c r="AG36907" s="104"/>
      <c r="AK36907" s="104"/>
      <c r="AL36907" s="104"/>
      <c r="AO36907" s="104"/>
      <c r="AP36907" s="104"/>
    </row>
    <row r="36908" spans="21:42" ht="15" customHeight="1" x14ac:dyDescent="0.25">
      <c r="U36908" s="104"/>
      <c r="AB36908" s="104"/>
      <c r="AC36908" s="104"/>
      <c r="AF36908" s="104"/>
      <c r="AG36908" s="104"/>
      <c r="AK36908" s="104"/>
      <c r="AL36908" s="104"/>
      <c r="AO36908" s="104"/>
      <c r="AP36908" s="104"/>
    </row>
    <row r="36909" spans="21:42" ht="15" customHeight="1" x14ac:dyDescent="0.25">
      <c r="U36909" s="104"/>
      <c r="AB36909" s="104"/>
      <c r="AC36909" s="104"/>
      <c r="AF36909" s="104"/>
      <c r="AG36909" s="104"/>
      <c r="AK36909" s="104"/>
      <c r="AL36909" s="104"/>
      <c r="AO36909" s="104"/>
      <c r="AP36909" s="104"/>
    </row>
    <row r="36910" spans="21:42" ht="15" customHeight="1" x14ac:dyDescent="0.25">
      <c r="U36910" s="104"/>
      <c r="AB36910" s="104"/>
      <c r="AC36910" s="104"/>
      <c r="AF36910" s="104"/>
      <c r="AG36910" s="104"/>
      <c r="AK36910" s="104"/>
      <c r="AL36910" s="104"/>
      <c r="AO36910" s="104"/>
      <c r="AP36910" s="104"/>
    </row>
    <row r="36911" spans="21:42" ht="15" customHeight="1" x14ac:dyDescent="0.25">
      <c r="U36911" s="104"/>
      <c r="AB36911" s="104"/>
      <c r="AC36911" s="104"/>
      <c r="AF36911" s="104"/>
      <c r="AG36911" s="104"/>
      <c r="AK36911" s="104"/>
      <c r="AL36911" s="104"/>
      <c r="AO36911" s="104"/>
      <c r="AP36911" s="104"/>
    </row>
    <row r="36912" spans="21:42" ht="15" customHeight="1" x14ac:dyDescent="0.25">
      <c r="U36912" s="104"/>
      <c r="AB36912" s="104"/>
      <c r="AC36912" s="104"/>
      <c r="AF36912" s="104"/>
      <c r="AG36912" s="104"/>
      <c r="AK36912" s="104"/>
      <c r="AL36912" s="104"/>
      <c r="AO36912" s="104"/>
      <c r="AP36912" s="104"/>
    </row>
    <row r="36913" spans="21:42" ht="15" customHeight="1" x14ac:dyDescent="0.25">
      <c r="U36913" s="104"/>
      <c r="AB36913" s="104"/>
      <c r="AC36913" s="104"/>
      <c r="AF36913" s="104"/>
      <c r="AG36913" s="104"/>
      <c r="AK36913" s="104"/>
      <c r="AL36913" s="104"/>
      <c r="AO36913" s="104"/>
      <c r="AP36913" s="104"/>
    </row>
    <row r="36914" spans="21:42" ht="15" customHeight="1" x14ac:dyDescent="0.25">
      <c r="U36914" s="104"/>
      <c r="AB36914" s="104"/>
      <c r="AC36914" s="104"/>
      <c r="AF36914" s="104"/>
      <c r="AG36914" s="104"/>
      <c r="AK36914" s="104"/>
      <c r="AL36914" s="104"/>
      <c r="AO36914" s="104"/>
      <c r="AP36914" s="104"/>
    </row>
    <row r="36915" spans="21:42" ht="15" customHeight="1" x14ac:dyDescent="0.25">
      <c r="U36915" s="104"/>
      <c r="AB36915" s="104"/>
      <c r="AC36915" s="104"/>
      <c r="AF36915" s="104"/>
      <c r="AG36915" s="104"/>
      <c r="AK36915" s="104"/>
      <c r="AL36915" s="104"/>
      <c r="AO36915" s="104"/>
      <c r="AP36915" s="104"/>
    </row>
    <row r="36916" spans="21:42" ht="15" customHeight="1" x14ac:dyDescent="0.25">
      <c r="U36916" s="104"/>
      <c r="AB36916" s="104"/>
      <c r="AC36916" s="104"/>
      <c r="AF36916" s="104"/>
      <c r="AG36916" s="104"/>
      <c r="AK36916" s="104"/>
      <c r="AL36916" s="104"/>
      <c r="AO36916" s="104"/>
      <c r="AP36916" s="104"/>
    </row>
    <row r="36917" spans="21:42" ht="15" customHeight="1" x14ac:dyDescent="0.25">
      <c r="U36917" s="104"/>
      <c r="AB36917" s="104"/>
      <c r="AC36917" s="104"/>
      <c r="AF36917" s="104"/>
      <c r="AG36917" s="104"/>
      <c r="AK36917" s="104"/>
      <c r="AL36917" s="104"/>
      <c r="AO36917" s="104"/>
      <c r="AP36917" s="104"/>
    </row>
    <row r="36918" spans="21:42" ht="15" customHeight="1" x14ac:dyDescent="0.25">
      <c r="U36918" s="104"/>
      <c r="AB36918" s="104"/>
      <c r="AC36918" s="104"/>
      <c r="AF36918" s="104"/>
      <c r="AG36918" s="104"/>
      <c r="AK36918" s="104"/>
      <c r="AL36918" s="104"/>
      <c r="AO36918" s="104"/>
      <c r="AP36918" s="104"/>
    </row>
    <row r="36919" spans="21:42" ht="15" customHeight="1" x14ac:dyDescent="0.25">
      <c r="U36919" s="104"/>
      <c r="AB36919" s="104"/>
      <c r="AC36919" s="104"/>
      <c r="AF36919" s="104"/>
      <c r="AG36919" s="104"/>
      <c r="AK36919" s="104"/>
      <c r="AL36919" s="104"/>
      <c r="AO36919" s="104"/>
      <c r="AP36919" s="104"/>
    </row>
    <row r="36920" spans="21:42" ht="15" customHeight="1" x14ac:dyDescent="0.25">
      <c r="U36920" s="104"/>
      <c r="AB36920" s="104"/>
      <c r="AC36920" s="104"/>
      <c r="AF36920" s="104"/>
      <c r="AG36920" s="104"/>
      <c r="AK36920" s="104"/>
      <c r="AL36920" s="104"/>
      <c r="AO36920" s="104"/>
      <c r="AP36920" s="104"/>
    </row>
    <row r="36921" spans="21:42" ht="15" customHeight="1" x14ac:dyDescent="0.25">
      <c r="U36921" s="104"/>
      <c r="AB36921" s="104"/>
      <c r="AC36921" s="104"/>
      <c r="AF36921" s="104"/>
      <c r="AG36921" s="104"/>
      <c r="AK36921" s="104"/>
      <c r="AL36921" s="104"/>
      <c r="AO36921" s="104"/>
      <c r="AP36921" s="104"/>
    </row>
    <row r="36922" spans="21:42" ht="15" customHeight="1" x14ac:dyDescent="0.25">
      <c r="U36922" s="104"/>
      <c r="AB36922" s="104"/>
      <c r="AC36922" s="104"/>
      <c r="AF36922" s="104"/>
      <c r="AG36922" s="104"/>
      <c r="AK36922" s="104"/>
      <c r="AL36922" s="104"/>
      <c r="AO36922" s="104"/>
      <c r="AP36922" s="104"/>
    </row>
    <row r="36923" spans="21:42" ht="15" customHeight="1" x14ac:dyDescent="0.25">
      <c r="U36923" s="104"/>
      <c r="AB36923" s="104"/>
      <c r="AC36923" s="104"/>
      <c r="AF36923" s="104"/>
      <c r="AG36923" s="104"/>
      <c r="AK36923" s="104"/>
      <c r="AL36923" s="104"/>
      <c r="AO36923" s="104"/>
      <c r="AP36923" s="104"/>
    </row>
    <row r="36924" spans="21:42" ht="15" customHeight="1" x14ac:dyDescent="0.25">
      <c r="U36924" s="104"/>
      <c r="AB36924" s="104"/>
      <c r="AC36924" s="104"/>
      <c r="AF36924" s="104"/>
      <c r="AG36924" s="104"/>
      <c r="AK36924" s="104"/>
      <c r="AL36924" s="104"/>
      <c r="AO36924" s="104"/>
      <c r="AP36924" s="104"/>
    </row>
    <row r="36925" spans="21:42" ht="15" customHeight="1" x14ac:dyDescent="0.25">
      <c r="U36925" s="104"/>
      <c r="AB36925" s="104"/>
      <c r="AC36925" s="104"/>
      <c r="AF36925" s="104"/>
      <c r="AG36925" s="104"/>
      <c r="AK36925" s="104"/>
      <c r="AL36925" s="104"/>
      <c r="AO36925" s="104"/>
      <c r="AP36925" s="104"/>
    </row>
    <row r="36926" spans="21:42" ht="15" customHeight="1" x14ac:dyDescent="0.25">
      <c r="U36926" s="104"/>
      <c r="AB36926" s="104"/>
      <c r="AC36926" s="104"/>
      <c r="AF36926" s="104"/>
      <c r="AG36926" s="104"/>
      <c r="AK36926" s="104"/>
      <c r="AL36926" s="104"/>
      <c r="AO36926" s="104"/>
      <c r="AP36926" s="104"/>
    </row>
    <row r="36927" spans="21:42" ht="15" customHeight="1" x14ac:dyDescent="0.25">
      <c r="U36927" s="104"/>
      <c r="AB36927" s="104"/>
      <c r="AC36927" s="104"/>
      <c r="AF36927" s="104"/>
      <c r="AG36927" s="104"/>
      <c r="AK36927" s="104"/>
      <c r="AL36927" s="104"/>
      <c r="AO36927" s="104"/>
      <c r="AP36927" s="104"/>
    </row>
    <row r="36928" spans="21:42" ht="15" customHeight="1" x14ac:dyDescent="0.25">
      <c r="U36928" s="104"/>
      <c r="AB36928" s="104"/>
      <c r="AC36928" s="104"/>
      <c r="AF36928" s="104"/>
      <c r="AG36928" s="104"/>
      <c r="AK36928" s="104"/>
      <c r="AL36928" s="104"/>
      <c r="AO36928" s="104"/>
      <c r="AP36928" s="104"/>
    </row>
    <row r="36929" spans="21:42" ht="15" customHeight="1" x14ac:dyDescent="0.25">
      <c r="U36929" s="104"/>
      <c r="AB36929" s="104"/>
      <c r="AC36929" s="104"/>
      <c r="AF36929" s="104"/>
      <c r="AG36929" s="104"/>
      <c r="AK36929" s="104"/>
      <c r="AL36929" s="104"/>
      <c r="AO36929" s="104"/>
      <c r="AP36929" s="104"/>
    </row>
    <row r="36930" spans="21:42" ht="15" customHeight="1" x14ac:dyDescent="0.25">
      <c r="U36930" s="104"/>
      <c r="AB36930" s="104"/>
      <c r="AC36930" s="104"/>
      <c r="AF36930" s="104"/>
      <c r="AG36930" s="104"/>
      <c r="AK36930" s="104"/>
      <c r="AL36930" s="104"/>
      <c r="AO36930" s="104"/>
      <c r="AP36930" s="104"/>
    </row>
    <row r="36931" spans="21:42" ht="15" customHeight="1" x14ac:dyDescent="0.25">
      <c r="U36931" s="104"/>
      <c r="AB36931" s="104"/>
      <c r="AC36931" s="104"/>
      <c r="AF36931" s="104"/>
      <c r="AG36931" s="104"/>
      <c r="AK36931" s="104"/>
      <c r="AL36931" s="104"/>
      <c r="AO36931" s="104"/>
      <c r="AP36931" s="104"/>
    </row>
    <row r="36932" spans="21:42" ht="15" customHeight="1" x14ac:dyDescent="0.25">
      <c r="U36932" s="104"/>
      <c r="AB36932" s="104"/>
      <c r="AC36932" s="104"/>
      <c r="AF36932" s="104"/>
      <c r="AG36932" s="104"/>
      <c r="AK36932" s="104"/>
      <c r="AL36932" s="104"/>
      <c r="AO36932" s="104"/>
      <c r="AP36932" s="104"/>
    </row>
    <row r="36933" spans="21:42" ht="15" customHeight="1" x14ac:dyDescent="0.25">
      <c r="U36933" s="104"/>
      <c r="AB36933" s="104"/>
      <c r="AC36933" s="104"/>
      <c r="AF36933" s="104"/>
      <c r="AG36933" s="104"/>
      <c r="AK36933" s="104"/>
      <c r="AL36933" s="104"/>
      <c r="AO36933" s="104"/>
      <c r="AP36933" s="104"/>
    </row>
    <row r="36934" spans="21:42" ht="15" customHeight="1" x14ac:dyDescent="0.25">
      <c r="U36934" s="104"/>
      <c r="AB36934" s="104"/>
      <c r="AC36934" s="104"/>
      <c r="AF36934" s="104"/>
      <c r="AG36934" s="104"/>
      <c r="AK36934" s="104"/>
      <c r="AL36934" s="104"/>
      <c r="AO36934" s="104"/>
      <c r="AP36934" s="104"/>
    </row>
    <row r="36935" spans="21:42" ht="15" customHeight="1" x14ac:dyDescent="0.25">
      <c r="U36935" s="104"/>
      <c r="AB36935" s="104"/>
      <c r="AC36935" s="104"/>
      <c r="AF36935" s="104"/>
      <c r="AG36935" s="104"/>
      <c r="AK36935" s="104"/>
      <c r="AL36935" s="104"/>
      <c r="AO36935" s="104"/>
      <c r="AP36935" s="104"/>
    </row>
    <row r="36936" spans="21:42" ht="15" customHeight="1" x14ac:dyDescent="0.25">
      <c r="U36936" s="104"/>
      <c r="AB36936" s="104"/>
      <c r="AC36936" s="104"/>
      <c r="AF36936" s="104"/>
      <c r="AG36936" s="104"/>
      <c r="AK36936" s="104"/>
      <c r="AL36936" s="104"/>
      <c r="AO36936" s="104"/>
      <c r="AP36936" s="104"/>
    </row>
    <row r="36937" spans="21:42" ht="15" customHeight="1" x14ac:dyDescent="0.25">
      <c r="U36937" s="104"/>
      <c r="AB36937" s="104"/>
      <c r="AC36937" s="104"/>
      <c r="AF36937" s="104"/>
      <c r="AG36937" s="104"/>
      <c r="AK36937" s="104"/>
      <c r="AL36937" s="104"/>
      <c r="AO36937" s="104"/>
      <c r="AP36937" s="104"/>
    </row>
    <row r="36938" spans="21:42" ht="15" customHeight="1" x14ac:dyDescent="0.25">
      <c r="U36938" s="104"/>
      <c r="AB36938" s="104"/>
      <c r="AC36938" s="104"/>
      <c r="AF36938" s="104"/>
      <c r="AG36938" s="104"/>
      <c r="AK36938" s="104"/>
      <c r="AL36938" s="104"/>
      <c r="AO36938" s="104"/>
      <c r="AP36938" s="104"/>
    </row>
    <row r="36939" spans="21:42" ht="15" customHeight="1" x14ac:dyDescent="0.25">
      <c r="U36939" s="104"/>
      <c r="AB36939" s="104"/>
      <c r="AC36939" s="104"/>
      <c r="AF36939" s="104"/>
      <c r="AG36939" s="104"/>
      <c r="AK36939" s="104"/>
      <c r="AL36939" s="104"/>
      <c r="AO36939" s="104"/>
      <c r="AP36939" s="104"/>
    </row>
    <row r="36940" spans="21:42" ht="15" customHeight="1" x14ac:dyDescent="0.25">
      <c r="U36940" s="104"/>
      <c r="AB36940" s="104"/>
      <c r="AC36940" s="104"/>
      <c r="AF36940" s="104"/>
      <c r="AG36940" s="104"/>
      <c r="AK36940" s="104"/>
      <c r="AL36940" s="104"/>
      <c r="AO36940" s="104"/>
      <c r="AP36940" s="104"/>
    </row>
    <row r="36941" spans="21:42" ht="15" customHeight="1" x14ac:dyDescent="0.25">
      <c r="U36941" s="104"/>
      <c r="AB36941" s="104"/>
      <c r="AC36941" s="104"/>
      <c r="AF36941" s="104"/>
      <c r="AG36941" s="104"/>
      <c r="AK36941" s="104"/>
      <c r="AL36941" s="104"/>
      <c r="AO36941" s="104"/>
      <c r="AP36941" s="104"/>
    </row>
    <row r="36942" spans="21:42" ht="15" customHeight="1" x14ac:dyDescent="0.25">
      <c r="U36942" s="104"/>
      <c r="AB36942" s="104"/>
      <c r="AC36942" s="104"/>
      <c r="AF36942" s="104"/>
      <c r="AG36942" s="104"/>
      <c r="AK36942" s="104"/>
      <c r="AL36942" s="104"/>
      <c r="AO36942" s="104"/>
      <c r="AP36942" s="104"/>
    </row>
    <row r="36943" spans="21:42" ht="15" customHeight="1" x14ac:dyDescent="0.25">
      <c r="U36943" s="104"/>
      <c r="AB36943" s="104"/>
      <c r="AC36943" s="104"/>
      <c r="AF36943" s="104"/>
      <c r="AG36943" s="104"/>
      <c r="AK36943" s="104"/>
      <c r="AL36943" s="104"/>
      <c r="AO36943" s="104"/>
      <c r="AP36943" s="104"/>
    </row>
    <row r="36944" spans="21:42" ht="15" customHeight="1" x14ac:dyDescent="0.25">
      <c r="U36944" s="104"/>
      <c r="AB36944" s="104"/>
      <c r="AC36944" s="104"/>
      <c r="AF36944" s="104"/>
      <c r="AG36944" s="104"/>
      <c r="AK36944" s="104"/>
      <c r="AL36944" s="104"/>
      <c r="AO36944" s="104"/>
      <c r="AP36944" s="104"/>
    </row>
    <row r="36945" spans="21:42" ht="15" customHeight="1" x14ac:dyDescent="0.25">
      <c r="U36945" s="104"/>
      <c r="AB36945" s="104"/>
      <c r="AC36945" s="104"/>
      <c r="AF36945" s="104"/>
      <c r="AG36945" s="104"/>
      <c r="AK36945" s="104"/>
      <c r="AL36945" s="104"/>
      <c r="AO36945" s="104"/>
      <c r="AP36945" s="104"/>
    </row>
    <row r="36946" spans="21:42" ht="15" customHeight="1" x14ac:dyDescent="0.25">
      <c r="U36946" s="104"/>
      <c r="AB36946" s="104"/>
      <c r="AC36946" s="104"/>
      <c r="AF36946" s="104"/>
      <c r="AG36946" s="104"/>
      <c r="AK36946" s="104"/>
      <c r="AL36946" s="104"/>
      <c r="AO36946" s="104"/>
      <c r="AP36946" s="104"/>
    </row>
    <row r="36947" spans="21:42" ht="15" customHeight="1" x14ac:dyDescent="0.25">
      <c r="U36947" s="104"/>
      <c r="AB36947" s="104"/>
      <c r="AC36947" s="104"/>
      <c r="AF36947" s="104"/>
      <c r="AG36947" s="104"/>
      <c r="AK36947" s="104"/>
      <c r="AL36947" s="104"/>
      <c r="AO36947" s="104"/>
      <c r="AP36947" s="104"/>
    </row>
    <row r="36948" spans="21:42" ht="15" customHeight="1" x14ac:dyDescent="0.25">
      <c r="U36948" s="104"/>
      <c r="AB36948" s="104"/>
      <c r="AC36948" s="104"/>
      <c r="AF36948" s="104"/>
      <c r="AG36948" s="104"/>
      <c r="AK36948" s="104"/>
      <c r="AL36948" s="104"/>
      <c r="AO36948" s="104"/>
      <c r="AP36948" s="104"/>
    </row>
    <row r="36949" spans="21:42" ht="15" customHeight="1" x14ac:dyDescent="0.25">
      <c r="U36949" s="104"/>
      <c r="AB36949" s="104"/>
      <c r="AC36949" s="104"/>
      <c r="AF36949" s="104"/>
      <c r="AG36949" s="104"/>
      <c r="AK36949" s="104"/>
      <c r="AL36949" s="104"/>
      <c r="AO36949" s="104"/>
      <c r="AP36949" s="104"/>
    </row>
    <row r="36950" spans="21:42" ht="15" customHeight="1" x14ac:dyDescent="0.25">
      <c r="U36950" s="104"/>
      <c r="AB36950" s="104"/>
      <c r="AC36950" s="104"/>
      <c r="AF36950" s="104"/>
      <c r="AG36950" s="104"/>
      <c r="AK36950" s="104"/>
      <c r="AL36950" s="104"/>
      <c r="AO36950" s="104"/>
      <c r="AP36950" s="104"/>
    </row>
    <row r="36951" spans="21:42" ht="15" customHeight="1" x14ac:dyDescent="0.25">
      <c r="U36951" s="104"/>
      <c r="AB36951" s="104"/>
      <c r="AC36951" s="104"/>
      <c r="AF36951" s="104"/>
      <c r="AG36951" s="104"/>
      <c r="AK36951" s="104"/>
      <c r="AL36951" s="104"/>
      <c r="AO36951" s="104"/>
      <c r="AP36951" s="104"/>
    </row>
    <row r="36952" spans="21:42" ht="15" customHeight="1" x14ac:dyDescent="0.25">
      <c r="U36952" s="104"/>
      <c r="AB36952" s="104"/>
      <c r="AC36952" s="104"/>
      <c r="AF36952" s="104"/>
      <c r="AG36952" s="104"/>
      <c r="AK36952" s="104"/>
      <c r="AL36952" s="104"/>
      <c r="AO36952" s="104"/>
      <c r="AP36952" s="104"/>
    </row>
    <row r="36953" spans="21:42" ht="15" customHeight="1" x14ac:dyDescent="0.25">
      <c r="U36953" s="104"/>
      <c r="AB36953" s="104"/>
      <c r="AC36953" s="104"/>
      <c r="AF36953" s="104"/>
      <c r="AG36953" s="104"/>
      <c r="AK36953" s="104"/>
      <c r="AL36953" s="104"/>
      <c r="AO36953" s="104"/>
      <c r="AP36953" s="104"/>
    </row>
    <row r="36954" spans="21:42" ht="15" customHeight="1" x14ac:dyDescent="0.25">
      <c r="U36954" s="104"/>
      <c r="AB36954" s="104"/>
      <c r="AC36954" s="104"/>
      <c r="AF36954" s="104"/>
      <c r="AG36954" s="104"/>
      <c r="AK36954" s="104"/>
      <c r="AL36954" s="104"/>
      <c r="AO36954" s="104"/>
      <c r="AP36954" s="104"/>
    </row>
    <row r="36955" spans="21:42" ht="15" customHeight="1" x14ac:dyDescent="0.25">
      <c r="U36955" s="104"/>
      <c r="AB36955" s="104"/>
      <c r="AC36955" s="104"/>
      <c r="AF36955" s="104"/>
      <c r="AG36955" s="104"/>
      <c r="AK36955" s="104"/>
      <c r="AL36955" s="104"/>
      <c r="AO36955" s="104"/>
      <c r="AP36955" s="104"/>
    </row>
    <row r="36956" spans="21:42" ht="15" customHeight="1" x14ac:dyDescent="0.25">
      <c r="U36956" s="104"/>
      <c r="AB36956" s="104"/>
      <c r="AC36956" s="104"/>
      <c r="AF36956" s="104"/>
      <c r="AG36956" s="104"/>
      <c r="AK36956" s="104"/>
      <c r="AL36956" s="104"/>
      <c r="AO36956" s="104"/>
      <c r="AP36956" s="104"/>
    </row>
    <row r="36957" spans="21:42" ht="15" customHeight="1" x14ac:dyDescent="0.25">
      <c r="U36957" s="104"/>
      <c r="AB36957" s="104"/>
      <c r="AC36957" s="104"/>
      <c r="AF36957" s="104"/>
      <c r="AG36957" s="104"/>
      <c r="AK36957" s="104"/>
      <c r="AL36957" s="104"/>
      <c r="AO36957" s="104"/>
      <c r="AP36957" s="104"/>
    </row>
    <row r="36958" spans="21:42" ht="15" customHeight="1" x14ac:dyDescent="0.25">
      <c r="U36958" s="104"/>
      <c r="AB36958" s="104"/>
      <c r="AC36958" s="104"/>
      <c r="AF36958" s="104"/>
      <c r="AG36958" s="104"/>
      <c r="AK36958" s="104"/>
      <c r="AL36958" s="104"/>
      <c r="AO36958" s="104"/>
      <c r="AP36958" s="104"/>
    </row>
    <row r="36959" spans="21:42" ht="15" customHeight="1" x14ac:dyDescent="0.25">
      <c r="U36959" s="104"/>
      <c r="AB36959" s="104"/>
      <c r="AC36959" s="104"/>
      <c r="AF36959" s="104"/>
      <c r="AG36959" s="104"/>
      <c r="AK36959" s="104"/>
      <c r="AL36959" s="104"/>
      <c r="AO36959" s="104"/>
      <c r="AP36959" s="104"/>
    </row>
    <row r="36960" spans="21:42" ht="15" customHeight="1" x14ac:dyDescent="0.25">
      <c r="U36960" s="104"/>
      <c r="AB36960" s="104"/>
      <c r="AC36960" s="104"/>
      <c r="AF36960" s="104"/>
      <c r="AG36960" s="104"/>
      <c r="AK36960" s="104"/>
      <c r="AL36960" s="104"/>
      <c r="AO36960" s="104"/>
      <c r="AP36960" s="104"/>
    </row>
    <row r="36961" spans="21:42" ht="15" customHeight="1" x14ac:dyDescent="0.25">
      <c r="U36961" s="104"/>
      <c r="AB36961" s="104"/>
      <c r="AC36961" s="104"/>
      <c r="AF36961" s="104"/>
      <c r="AG36961" s="104"/>
      <c r="AK36961" s="104"/>
      <c r="AL36961" s="104"/>
      <c r="AO36961" s="104"/>
      <c r="AP36961" s="104"/>
    </row>
    <row r="36962" spans="21:42" ht="15" customHeight="1" x14ac:dyDescent="0.25">
      <c r="U36962" s="104"/>
      <c r="AB36962" s="104"/>
      <c r="AC36962" s="104"/>
      <c r="AF36962" s="104"/>
      <c r="AG36962" s="104"/>
      <c r="AK36962" s="104"/>
      <c r="AL36962" s="104"/>
      <c r="AO36962" s="104"/>
      <c r="AP36962" s="104"/>
    </row>
    <row r="36963" spans="21:42" ht="15" customHeight="1" x14ac:dyDescent="0.25">
      <c r="U36963" s="104"/>
      <c r="AB36963" s="104"/>
      <c r="AC36963" s="104"/>
      <c r="AF36963" s="104"/>
      <c r="AG36963" s="104"/>
      <c r="AK36963" s="104"/>
      <c r="AL36963" s="104"/>
      <c r="AO36963" s="104"/>
      <c r="AP36963" s="104"/>
    </row>
    <row r="36964" spans="21:42" ht="15" customHeight="1" x14ac:dyDescent="0.25">
      <c r="U36964" s="104"/>
      <c r="AB36964" s="104"/>
      <c r="AC36964" s="104"/>
      <c r="AF36964" s="104"/>
      <c r="AG36964" s="104"/>
      <c r="AK36964" s="104"/>
      <c r="AL36964" s="104"/>
      <c r="AO36964" s="104"/>
      <c r="AP36964" s="104"/>
    </row>
    <row r="36965" spans="21:42" ht="15" customHeight="1" x14ac:dyDescent="0.25">
      <c r="U36965" s="104"/>
      <c r="AB36965" s="104"/>
      <c r="AC36965" s="104"/>
      <c r="AF36965" s="104"/>
      <c r="AG36965" s="104"/>
      <c r="AK36965" s="104"/>
      <c r="AL36965" s="104"/>
      <c r="AO36965" s="104"/>
      <c r="AP36965" s="104"/>
    </row>
    <row r="36966" spans="21:42" ht="15" customHeight="1" x14ac:dyDescent="0.25">
      <c r="U36966" s="104"/>
      <c r="AB36966" s="104"/>
      <c r="AC36966" s="104"/>
      <c r="AF36966" s="104"/>
      <c r="AG36966" s="104"/>
      <c r="AK36966" s="104"/>
      <c r="AL36966" s="104"/>
      <c r="AO36966" s="104"/>
      <c r="AP36966" s="104"/>
    </row>
    <row r="36967" spans="21:42" ht="15" customHeight="1" x14ac:dyDescent="0.25">
      <c r="U36967" s="104"/>
      <c r="AB36967" s="104"/>
      <c r="AC36967" s="104"/>
      <c r="AF36967" s="104"/>
      <c r="AG36967" s="104"/>
      <c r="AK36967" s="104"/>
      <c r="AL36967" s="104"/>
      <c r="AO36967" s="104"/>
      <c r="AP36967" s="104"/>
    </row>
    <row r="36968" spans="21:42" ht="15" customHeight="1" x14ac:dyDescent="0.25">
      <c r="U36968" s="104"/>
      <c r="AB36968" s="104"/>
      <c r="AC36968" s="104"/>
      <c r="AF36968" s="104"/>
      <c r="AG36968" s="104"/>
      <c r="AK36968" s="104"/>
      <c r="AL36968" s="104"/>
      <c r="AO36968" s="104"/>
      <c r="AP36968" s="104"/>
    </row>
    <row r="36969" spans="21:42" ht="15" customHeight="1" x14ac:dyDescent="0.25">
      <c r="U36969" s="104"/>
      <c r="AB36969" s="104"/>
      <c r="AC36969" s="104"/>
      <c r="AF36969" s="104"/>
      <c r="AG36969" s="104"/>
      <c r="AK36969" s="104"/>
      <c r="AL36969" s="104"/>
      <c r="AO36969" s="104"/>
      <c r="AP36969" s="104"/>
    </row>
    <row r="36970" spans="21:42" ht="15" customHeight="1" x14ac:dyDescent="0.25">
      <c r="U36970" s="104"/>
      <c r="AB36970" s="104"/>
      <c r="AC36970" s="104"/>
      <c r="AF36970" s="104"/>
      <c r="AG36970" s="104"/>
      <c r="AK36970" s="104"/>
      <c r="AL36970" s="104"/>
      <c r="AO36970" s="104"/>
      <c r="AP36970" s="104"/>
    </row>
    <row r="36971" spans="21:42" ht="15" customHeight="1" x14ac:dyDescent="0.25">
      <c r="U36971" s="104"/>
      <c r="AB36971" s="104"/>
      <c r="AC36971" s="104"/>
      <c r="AF36971" s="104"/>
      <c r="AG36971" s="104"/>
      <c r="AK36971" s="104"/>
      <c r="AL36971" s="104"/>
      <c r="AO36971" s="104"/>
      <c r="AP36971" s="104"/>
    </row>
    <row r="36972" spans="21:42" ht="15" customHeight="1" x14ac:dyDescent="0.25">
      <c r="U36972" s="104"/>
      <c r="AB36972" s="104"/>
      <c r="AC36972" s="104"/>
      <c r="AF36972" s="104"/>
      <c r="AG36972" s="104"/>
      <c r="AK36972" s="104"/>
      <c r="AL36972" s="104"/>
      <c r="AO36972" s="104"/>
      <c r="AP36972" s="104"/>
    </row>
    <row r="36973" spans="21:42" ht="15" customHeight="1" x14ac:dyDescent="0.25">
      <c r="U36973" s="104"/>
      <c r="AB36973" s="104"/>
      <c r="AC36973" s="104"/>
      <c r="AF36973" s="104"/>
      <c r="AG36973" s="104"/>
      <c r="AK36973" s="104"/>
      <c r="AL36973" s="104"/>
      <c r="AO36973" s="104"/>
      <c r="AP36973" s="104"/>
    </row>
    <row r="36974" spans="21:42" ht="15" customHeight="1" x14ac:dyDescent="0.25">
      <c r="U36974" s="104"/>
      <c r="AB36974" s="104"/>
      <c r="AC36974" s="104"/>
      <c r="AF36974" s="104"/>
      <c r="AG36974" s="104"/>
      <c r="AK36974" s="104"/>
      <c r="AL36974" s="104"/>
      <c r="AO36974" s="104"/>
      <c r="AP36974" s="104"/>
    </row>
    <row r="36975" spans="21:42" ht="15" customHeight="1" x14ac:dyDescent="0.25">
      <c r="U36975" s="104"/>
      <c r="AB36975" s="104"/>
      <c r="AC36975" s="104"/>
      <c r="AF36975" s="104"/>
      <c r="AG36975" s="104"/>
      <c r="AK36975" s="104"/>
      <c r="AL36975" s="104"/>
      <c r="AO36975" s="104"/>
      <c r="AP36975" s="104"/>
    </row>
    <row r="36976" spans="21:42" ht="15" customHeight="1" x14ac:dyDescent="0.25">
      <c r="U36976" s="104"/>
      <c r="AB36976" s="104"/>
      <c r="AC36976" s="104"/>
      <c r="AF36976" s="104"/>
      <c r="AG36976" s="104"/>
      <c r="AK36976" s="104"/>
      <c r="AL36976" s="104"/>
      <c r="AO36976" s="104"/>
      <c r="AP36976" s="104"/>
    </row>
    <row r="36977" spans="21:42" ht="15" customHeight="1" x14ac:dyDescent="0.25">
      <c r="U36977" s="104"/>
      <c r="AB36977" s="104"/>
      <c r="AC36977" s="104"/>
      <c r="AF36977" s="104"/>
      <c r="AG36977" s="104"/>
      <c r="AK36977" s="104"/>
      <c r="AL36977" s="104"/>
      <c r="AO36977" s="104"/>
      <c r="AP36977" s="104"/>
    </row>
    <row r="36978" spans="21:42" ht="15" customHeight="1" x14ac:dyDescent="0.25">
      <c r="U36978" s="104"/>
      <c r="AB36978" s="104"/>
      <c r="AC36978" s="104"/>
      <c r="AF36978" s="104"/>
      <c r="AG36978" s="104"/>
      <c r="AK36978" s="104"/>
      <c r="AL36978" s="104"/>
      <c r="AO36978" s="104"/>
      <c r="AP36978" s="104"/>
    </row>
    <row r="36979" spans="21:42" ht="15" customHeight="1" x14ac:dyDescent="0.25">
      <c r="U36979" s="104"/>
      <c r="AB36979" s="104"/>
      <c r="AC36979" s="104"/>
      <c r="AF36979" s="104"/>
      <c r="AG36979" s="104"/>
      <c r="AK36979" s="104"/>
      <c r="AL36979" s="104"/>
      <c r="AO36979" s="104"/>
      <c r="AP36979" s="104"/>
    </row>
    <row r="36980" spans="21:42" ht="15" customHeight="1" x14ac:dyDescent="0.25">
      <c r="U36980" s="104"/>
      <c r="AB36980" s="104"/>
      <c r="AC36980" s="104"/>
      <c r="AF36980" s="104"/>
      <c r="AG36980" s="104"/>
      <c r="AK36980" s="104"/>
      <c r="AL36980" s="104"/>
      <c r="AO36980" s="104"/>
      <c r="AP36980" s="104"/>
    </row>
    <row r="36981" spans="21:42" ht="15" customHeight="1" x14ac:dyDescent="0.25">
      <c r="U36981" s="104"/>
      <c r="AB36981" s="104"/>
      <c r="AC36981" s="104"/>
      <c r="AF36981" s="104"/>
      <c r="AG36981" s="104"/>
      <c r="AK36981" s="104"/>
      <c r="AL36981" s="104"/>
      <c r="AO36981" s="104"/>
      <c r="AP36981" s="104"/>
    </row>
    <row r="36982" spans="21:42" ht="15" customHeight="1" x14ac:dyDescent="0.25">
      <c r="U36982" s="104"/>
      <c r="AB36982" s="104"/>
      <c r="AC36982" s="104"/>
      <c r="AF36982" s="104"/>
      <c r="AG36982" s="104"/>
      <c r="AK36982" s="104"/>
      <c r="AL36982" s="104"/>
      <c r="AO36982" s="104"/>
      <c r="AP36982" s="104"/>
    </row>
    <row r="36983" spans="21:42" ht="15" customHeight="1" x14ac:dyDescent="0.25">
      <c r="U36983" s="104"/>
      <c r="AB36983" s="104"/>
      <c r="AC36983" s="104"/>
      <c r="AF36983" s="104"/>
      <c r="AG36983" s="104"/>
      <c r="AK36983" s="104"/>
      <c r="AL36983" s="104"/>
      <c r="AO36983" s="104"/>
      <c r="AP36983" s="104"/>
    </row>
    <row r="36984" spans="21:42" ht="15" customHeight="1" x14ac:dyDescent="0.25">
      <c r="U36984" s="104"/>
      <c r="AB36984" s="104"/>
      <c r="AC36984" s="104"/>
      <c r="AF36984" s="104"/>
      <c r="AG36984" s="104"/>
      <c r="AK36984" s="104"/>
      <c r="AL36984" s="104"/>
      <c r="AO36984" s="104"/>
      <c r="AP36984" s="104"/>
    </row>
    <row r="36985" spans="21:42" ht="15" customHeight="1" x14ac:dyDescent="0.25">
      <c r="U36985" s="104"/>
      <c r="AB36985" s="104"/>
      <c r="AC36985" s="104"/>
      <c r="AF36985" s="104"/>
      <c r="AG36985" s="104"/>
      <c r="AK36985" s="104"/>
      <c r="AL36985" s="104"/>
      <c r="AO36985" s="104"/>
      <c r="AP36985" s="104"/>
    </row>
    <row r="36986" spans="21:42" ht="15" customHeight="1" x14ac:dyDescent="0.25">
      <c r="U36986" s="104"/>
      <c r="AB36986" s="104"/>
      <c r="AC36986" s="104"/>
      <c r="AF36986" s="104"/>
      <c r="AG36986" s="104"/>
      <c r="AK36986" s="104"/>
      <c r="AL36986" s="104"/>
      <c r="AO36986" s="104"/>
      <c r="AP36986" s="104"/>
    </row>
    <row r="36987" spans="21:42" ht="15" customHeight="1" x14ac:dyDescent="0.25">
      <c r="U36987" s="104"/>
      <c r="AB36987" s="104"/>
      <c r="AC36987" s="104"/>
      <c r="AF36987" s="104"/>
      <c r="AG36987" s="104"/>
      <c r="AK36987" s="104"/>
      <c r="AL36987" s="104"/>
      <c r="AO36987" s="104"/>
      <c r="AP36987" s="104"/>
    </row>
    <row r="36988" spans="21:42" ht="15" customHeight="1" x14ac:dyDescent="0.25">
      <c r="U36988" s="104"/>
      <c r="AB36988" s="104"/>
      <c r="AC36988" s="104"/>
      <c r="AF36988" s="104"/>
      <c r="AG36988" s="104"/>
      <c r="AK36988" s="104"/>
      <c r="AL36988" s="104"/>
      <c r="AO36988" s="104"/>
      <c r="AP36988" s="104"/>
    </row>
    <row r="36989" spans="21:42" ht="15" customHeight="1" x14ac:dyDescent="0.25">
      <c r="U36989" s="104"/>
      <c r="AB36989" s="104"/>
      <c r="AC36989" s="104"/>
      <c r="AF36989" s="104"/>
      <c r="AG36989" s="104"/>
      <c r="AK36989" s="104"/>
      <c r="AL36989" s="104"/>
      <c r="AO36989" s="104"/>
      <c r="AP36989" s="104"/>
    </row>
    <row r="36990" spans="21:42" ht="15" customHeight="1" x14ac:dyDescent="0.25">
      <c r="U36990" s="104"/>
      <c r="AB36990" s="104"/>
      <c r="AC36990" s="104"/>
      <c r="AF36990" s="104"/>
      <c r="AG36990" s="104"/>
      <c r="AK36990" s="104"/>
      <c r="AL36990" s="104"/>
      <c r="AO36990" s="104"/>
      <c r="AP36990" s="104"/>
    </row>
    <row r="36991" spans="21:42" ht="15" customHeight="1" x14ac:dyDescent="0.25">
      <c r="U36991" s="104"/>
      <c r="AB36991" s="104"/>
      <c r="AC36991" s="104"/>
      <c r="AF36991" s="104"/>
      <c r="AG36991" s="104"/>
      <c r="AK36991" s="104"/>
      <c r="AL36991" s="104"/>
      <c r="AO36991" s="104"/>
      <c r="AP36991" s="104"/>
    </row>
    <row r="36992" spans="21:42" ht="15" customHeight="1" x14ac:dyDescent="0.25">
      <c r="U36992" s="104"/>
      <c r="AB36992" s="104"/>
      <c r="AC36992" s="104"/>
      <c r="AF36992" s="104"/>
      <c r="AG36992" s="104"/>
      <c r="AK36992" s="104"/>
      <c r="AL36992" s="104"/>
      <c r="AO36992" s="104"/>
      <c r="AP36992" s="104"/>
    </row>
    <row r="36993" spans="21:42" ht="15" customHeight="1" x14ac:dyDescent="0.25">
      <c r="U36993" s="104"/>
      <c r="AB36993" s="104"/>
      <c r="AC36993" s="104"/>
      <c r="AF36993" s="104"/>
      <c r="AG36993" s="104"/>
      <c r="AK36993" s="104"/>
      <c r="AL36993" s="104"/>
      <c r="AO36993" s="104"/>
      <c r="AP36993" s="104"/>
    </row>
    <row r="36994" spans="21:42" ht="15" customHeight="1" x14ac:dyDescent="0.25">
      <c r="U36994" s="104"/>
      <c r="AB36994" s="104"/>
      <c r="AC36994" s="104"/>
      <c r="AF36994" s="104"/>
      <c r="AG36994" s="104"/>
      <c r="AK36994" s="104"/>
      <c r="AL36994" s="104"/>
      <c r="AO36994" s="104"/>
      <c r="AP36994" s="104"/>
    </row>
    <row r="36995" spans="21:42" ht="15" customHeight="1" x14ac:dyDescent="0.25">
      <c r="U36995" s="104"/>
      <c r="AB36995" s="104"/>
      <c r="AC36995" s="104"/>
      <c r="AF36995" s="104"/>
      <c r="AG36995" s="104"/>
      <c r="AK36995" s="104"/>
      <c r="AL36995" s="104"/>
      <c r="AO36995" s="104"/>
      <c r="AP36995" s="104"/>
    </row>
    <row r="36996" spans="21:42" ht="15" customHeight="1" x14ac:dyDescent="0.25">
      <c r="U36996" s="104"/>
      <c r="AB36996" s="104"/>
      <c r="AC36996" s="104"/>
      <c r="AF36996" s="104"/>
      <c r="AG36996" s="104"/>
      <c r="AK36996" s="104"/>
      <c r="AL36996" s="104"/>
      <c r="AO36996" s="104"/>
      <c r="AP36996" s="104"/>
    </row>
    <row r="36997" spans="21:42" ht="15" customHeight="1" x14ac:dyDescent="0.25">
      <c r="U36997" s="104"/>
      <c r="AB36997" s="104"/>
      <c r="AC36997" s="104"/>
      <c r="AF36997" s="104"/>
      <c r="AG36997" s="104"/>
      <c r="AK36997" s="104"/>
      <c r="AL36997" s="104"/>
      <c r="AO36997" s="104"/>
      <c r="AP36997" s="104"/>
    </row>
    <row r="36998" spans="21:42" ht="15" customHeight="1" x14ac:dyDescent="0.25">
      <c r="U36998" s="104"/>
      <c r="AB36998" s="104"/>
      <c r="AC36998" s="104"/>
      <c r="AF36998" s="104"/>
      <c r="AG36998" s="104"/>
      <c r="AK36998" s="104"/>
      <c r="AL36998" s="104"/>
      <c r="AO36998" s="104"/>
      <c r="AP36998" s="104"/>
    </row>
    <row r="36999" spans="21:42" ht="15" customHeight="1" x14ac:dyDescent="0.25">
      <c r="U36999" s="104"/>
      <c r="AB36999" s="104"/>
      <c r="AC36999" s="104"/>
      <c r="AF36999" s="104"/>
      <c r="AG36999" s="104"/>
      <c r="AK36999" s="104"/>
      <c r="AL36999" s="104"/>
      <c r="AO36999" s="104"/>
      <c r="AP36999" s="104"/>
    </row>
    <row r="37000" spans="21:42" ht="15" customHeight="1" x14ac:dyDescent="0.25">
      <c r="U37000" s="104"/>
      <c r="AB37000" s="104"/>
      <c r="AC37000" s="104"/>
      <c r="AF37000" s="104"/>
      <c r="AG37000" s="104"/>
      <c r="AK37000" s="104"/>
      <c r="AL37000" s="104"/>
      <c r="AO37000" s="104"/>
      <c r="AP37000" s="104"/>
    </row>
    <row r="37001" spans="21:42" ht="15" customHeight="1" x14ac:dyDescent="0.25">
      <c r="U37001" s="104"/>
      <c r="AB37001" s="104"/>
      <c r="AC37001" s="104"/>
      <c r="AF37001" s="104"/>
      <c r="AG37001" s="104"/>
      <c r="AK37001" s="104"/>
      <c r="AL37001" s="104"/>
      <c r="AO37001" s="104"/>
      <c r="AP37001" s="104"/>
    </row>
    <row r="37002" spans="21:42" ht="15" customHeight="1" x14ac:dyDescent="0.25">
      <c r="U37002" s="104"/>
      <c r="AB37002" s="104"/>
      <c r="AC37002" s="104"/>
      <c r="AF37002" s="104"/>
      <c r="AG37002" s="104"/>
      <c r="AK37002" s="104"/>
      <c r="AL37002" s="104"/>
      <c r="AO37002" s="104"/>
      <c r="AP37002" s="104"/>
    </row>
    <row r="37003" spans="21:42" ht="15" customHeight="1" x14ac:dyDescent="0.25">
      <c r="U37003" s="104"/>
      <c r="AB37003" s="104"/>
      <c r="AC37003" s="104"/>
      <c r="AF37003" s="104"/>
      <c r="AG37003" s="104"/>
      <c r="AK37003" s="104"/>
      <c r="AL37003" s="104"/>
      <c r="AO37003" s="104"/>
      <c r="AP37003" s="104"/>
    </row>
    <row r="37004" spans="21:42" ht="15" customHeight="1" x14ac:dyDescent="0.25">
      <c r="U37004" s="104"/>
      <c r="AB37004" s="104"/>
      <c r="AC37004" s="104"/>
      <c r="AF37004" s="104"/>
      <c r="AG37004" s="104"/>
      <c r="AK37004" s="104"/>
      <c r="AL37004" s="104"/>
      <c r="AO37004" s="104"/>
      <c r="AP37004" s="104"/>
    </row>
    <row r="37005" spans="21:42" ht="15" customHeight="1" x14ac:dyDescent="0.25">
      <c r="U37005" s="104"/>
      <c r="AB37005" s="104"/>
      <c r="AC37005" s="104"/>
      <c r="AF37005" s="104"/>
      <c r="AG37005" s="104"/>
      <c r="AK37005" s="104"/>
      <c r="AL37005" s="104"/>
      <c r="AO37005" s="104"/>
      <c r="AP37005" s="104"/>
    </row>
    <row r="37006" spans="21:42" ht="15" customHeight="1" x14ac:dyDescent="0.25">
      <c r="U37006" s="104"/>
      <c r="AB37006" s="104"/>
      <c r="AC37006" s="104"/>
      <c r="AF37006" s="104"/>
      <c r="AG37006" s="104"/>
      <c r="AK37006" s="104"/>
      <c r="AL37006" s="104"/>
      <c r="AO37006" s="104"/>
      <c r="AP37006" s="104"/>
    </row>
    <row r="37007" spans="21:42" ht="15" customHeight="1" x14ac:dyDescent="0.25">
      <c r="U37007" s="104"/>
      <c r="AB37007" s="104"/>
      <c r="AC37007" s="104"/>
      <c r="AF37007" s="104"/>
      <c r="AG37007" s="104"/>
      <c r="AK37007" s="104"/>
      <c r="AL37007" s="104"/>
      <c r="AO37007" s="104"/>
      <c r="AP37007" s="104"/>
    </row>
    <row r="37008" spans="21:42" ht="15" customHeight="1" x14ac:dyDescent="0.25">
      <c r="U37008" s="104"/>
      <c r="AB37008" s="104"/>
      <c r="AC37008" s="104"/>
      <c r="AF37008" s="104"/>
      <c r="AG37008" s="104"/>
      <c r="AK37008" s="104"/>
      <c r="AL37008" s="104"/>
      <c r="AO37008" s="104"/>
      <c r="AP37008" s="104"/>
    </row>
    <row r="37009" spans="21:42" ht="15" customHeight="1" x14ac:dyDescent="0.25">
      <c r="U37009" s="104"/>
      <c r="AB37009" s="104"/>
      <c r="AC37009" s="104"/>
      <c r="AF37009" s="104"/>
      <c r="AG37009" s="104"/>
      <c r="AK37009" s="104"/>
      <c r="AL37009" s="104"/>
      <c r="AO37009" s="104"/>
      <c r="AP37009" s="104"/>
    </row>
    <row r="37010" spans="21:42" ht="15" customHeight="1" x14ac:dyDescent="0.25">
      <c r="U37010" s="104"/>
      <c r="AB37010" s="104"/>
      <c r="AC37010" s="104"/>
      <c r="AF37010" s="104"/>
      <c r="AG37010" s="104"/>
      <c r="AK37010" s="104"/>
      <c r="AL37010" s="104"/>
      <c r="AO37010" s="104"/>
      <c r="AP37010" s="104"/>
    </row>
    <row r="37011" spans="21:42" ht="15" customHeight="1" x14ac:dyDescent="0.25">
      <c r="U37011" s="104"/>
      <c r="AB37011" s="104"/>
      <c r="AC37011" s="104"/>
      <c r="AF37011" s="104"/>
      <c r="AG37011" s="104"/>
      <c r="AK37011" s="104"/>
      <c r="AL37011" s="104"/>
      <c r="AO37011" s="104"/>
      <c r="AP37011" s="104"/>
    </row>
    <row r="37012" spans="21:42" ht="15" customHeight="1" x14ac:dyDescent="0.25">
      <c r="U37012" s="104"/>
      <c r="AB37012" s="104"/>
      <c r="AC37012" s="104"/>
      <c r="AF37012" s="104"/>
      <c r="AG37012" s="104"/>
      <c r="AK37012" s="104"/>
      <c r="AL37012" s="104"/>
      <c r="AO37012" s="104"/>
      <c r="AP37012" s="104"/>
    </row>
    <row r="37013" spans="21:42" ht="15" customHeight="1" x14ac:dyDescent="0.25">
      <c r="U37013" s="104"/>
      <c r="AB37013" s="104"/>
      <c r="AC37013" s="104"/>
      <c r="AF37013" s="104"/>
      <c r="AG37013" s="104"/>
      <c r="AK37013" s="104"/>
      <c r="AL37013" s="104"/>
      <c r="AO37013" s="104"/>
      <c r="AP37013" s="104"/>
    </row>
    <row r="37014" spans="21:42" ht="15" customHeight="1" x14ac:dyDescent="0.25">
      <c r="U37014" s="104"/>
      <c r="AB37014" s="104"/>
      <c r="AC37014" s="104"/>
      <c r="AF37014" s="104"/>
      <c r="AG37014" s="104"/>
      <c r="AK37014" s="104"/>
      <c r="AL37014" s="104"/>
      <c r="AO37014" s="104"/>
      <c r="AP37014" s="104"/>
    </row>
    <row r="37015" spans="21:42" ht="15" customHeight="1" x14ac:dyDescent="0.25">
      <c r="U37015" s="104"/>
      <c r="AB37015" s="104"/>
      <c r="AC37015" s="104"/>
      <c r="AF37015" s="104"/>
      <c r="AG37015" s="104"/>
      <c r="AK37015" s="104"/>
      <c r="AL37015" s="104"/>
      <c r="AO37015" s="104"/>
      <c r="AP37015" s="104"/>
    </row>
    <row r="37016" spans="21:42" ht="15" customHeight="1" x14ac:dyDescent="0.25">
      <c r="U37016" s="104"/>
      <c r="AB37016" s="104"/>
      <c r="AC37016" s="104"/>
      <c r="AF37016" s="104"/>
      <c r="AG37016" s="104"/>
      <c r="AK37016" s="104"/>
      <c r="AL37016" s="104"/>
      <c r="AO37016" s="104"/>
      <c r="AP37016" s="104"/>
    </row>
    <row r="37017" spans="21:42" ht="15" customHeight="1" x14ac:dyDescent="0.25">
      <c r="U37017" s="104"/>
      <c r="AB37017" s="104"/>
      <c r="AC37017" s="104"/>
      <c r="AF37017" s="104"/>
      <c r="AG37017" s="104"/>
      <c r="AK37017" s="104"/>
      <c r="AL37017" s="104"/>
      <c r="AO37017" s="104"/>
      <c r="AP37017" s="104"/>
    </row>
    <row r="37018" spans="21:42" ht="15" customHeight="1" x14ac:dyDescent="0.25">
      <c r="U37018" s="104"/>
      <c r="AB37018" s="104"/>
      <c r="AC37018" s="104"/>
      <c r="AF37018" s="104"/>
      <c r="AG37018" s="104"/>
      <c r="AK37018" s="104"/>
      <c r="AL37018" s="104"/>
      <c r="AO37018" s="104"/>
      <c r="AP37018" s="104"/>
    </row>
    <row r="37019" spans="21:42" ht="15" customHeight="1" x14ac:dyDescent="0.25">
      <c r="U37019" s="104"/>
      <c r="AB37019" s="104"/>
      <c r="AC37019" s="104"/>
      <c r="AF37019" s="104"/>
      <c r="AG37019" s="104"/>
      <c r="AK37019" s="104"/>
      <c r="AL37019" s="104"/>
      <c r="AO37019" s="104"/>
      <c r="AP37019" s="104"/>
    </row>
    <row r="37020" spans="21:42" ht="15" customHeight="1" x14ac:dyDescent="0.25">
      <c r="U37020" s="104"/>
      <c r="AB37020" s="104"/>
      <c r="AC37020" s="104"/>
      <c r="AF37020" s="104"/>
      <c r="AG37020" s="104"/>
      <c r="AK37020" s="104"/>
      <c r="AL37020" s="104"/>
      <c r="AO37020" s="104"/>
      <c r="AP37020" s="104"/>
    </row>
    <row r="37021" spans="21:42" ht="15" customHeight="1" x14ac:dyDescent="0.25">
      <c r="U37021" s="104"/>
      <c r="AB37021" s="104"/>
      <c r="AC37021" s="104"/>
      <c r="AF37021" s="104"/>
      <c r="AG37021" s="104"/>
      <c r="AK37021" s="104"/>
      <c r="AL37021" s="104"/>
      <c r="AO37021" s="104"/>
      <c r="AP37021" s="104"/>
    </row>
    <row r="37022" spans="21:42" ht="15" customHeight="1" x14ac:dyDescent="0.25">
      <c r="U37022" s="104"/>
      <c r="AB37022" s="104"/>
      <c r="AC37022" s="104"/>
      <c r="AF37022" s="104"/>
      <c r="AG37022" s="104"/>
      <c r="AK37022" s="104"/>
      <c r="AL37022" s="104"/>
      <c r="AO37022" s="104"/>
      <c r="AP37022" s="104"/>
    </row>
    <row r="37023" spans="21:42" ht="15" customHeight="1" x14ac:dyDescent="0.25">
      <c r="U37023" s="104"/>
      <c r="AB37023" s="104"/>
      <c r="AC37023" s="104"/>
      <c r="AF37023" s="104"/>
      <c r="AG37023" s="104"/>
      <c r="AK37023" s="104"/>
      <c r="AL37023" s="104"/>
      <c r="AO37023" s="104"/>
      <c r="AP37023" s="104"/>
    </row>
    <row r="37024" spans="21:42" ht="15" customHeight="1" x14ac:dyDescent="0.25">
      <c r="U37024" s="104"/>
      <c r="AB37024" s="104"/>
      <c r="AC37024" s="104"/>
      <c r="AF37024" s="104"/>
      <c r="AG37024" s="104"/>
      <c r="AK37024" s="104"/>
      <c r="AL37024" s="104"/>
      <c r="AO37024" s="104"/>
      <c r="AP37024" s="104"/>
    </row>
    <row r="37025" spans="21:42" ht="15" customHeight="1" x14ac:dyDescent="0.25">
      <c r="U37025" s="104"/>
      <c r="AB37025" s="104"/>
      <c r="AC37025" s="104"/>
      <c r="AF37025" s="104"/>
      <c r="AG37025" s="104"/>
      <c r="AK37025" s="104"/>
      <c r="AL37025" s="104"/>
      <c r="AO37025" s="104"/>
      <c r="AP37025" s="104"/>
    </row>
    <row r="37026" spans="21:42" ht="15" customHeight="1" x14ac:dyDescent="0.25">
      <c r="U37026" s="104"/>
      <c r="AB37026" s="104"/>
      <c r="AC37026" s="104"/>
      <c r="AF37026" s="104"/>
      <c r="AG37026" s="104"/>
      <c r="AK37026" s="104"/>
      <c r="AL37026" s="104"/>
      <c r="AO37026" s="104"/>
      <c r="AP37026" s="104"/>
    </row>
    <row r="37027" spans="21:42" ht="15" customHeight="1" x14ac:dyDescent="0.25">
      <c r="U37027" s="104"/>
      <c r="AB37027" s="104"/>
      <c r="AC37027" s="104"/>
      <c r="AF37027" s="104"/>
      <c r="AG37027" s="104"/>
      <c r="AK37027" s="104"/>
      <c r="AL37027" s="104"/>
      <c r="AO37027" s="104"/>
      <c r="AP37027" s="104"/>
    </row>
    <row r="37028" spans="21:42" ht="15" customHeight="1" x14ac:dyDescent="0.25">
      <c r="U37028" s="104"/>
      <c r="AB37028" s="104"/>
      <c r="AC37028" s="104"/>
      <c r="AF37028" s="104"/>
      <c r="AG37028" s="104"/>
      <c r="AK37028" s="104"/>
      <c r="AL37028" s="104"/>
      <c r="AO37028" s="104"/>
      <c r="AP37028" s="104"/>
    </row>
    <row r="37029" spans="21:42" ht="15" customHeight="1" x14ac:dyDescent="0.25">
      <c r="U37029" s="104"/>
      <c r="AB37029" s="104"/>
      <c r="AC37029" s="104"/>
      <c r="AF37029" s="104"/>
      <c r="AG37029" s="104"/>
      <c r="AK37029" s="104"/>
      <c r="AL37029" s="104"/>
      <c r="AO37029" s="104"/>
      <c r="AP37029" s="104"/>
    </row>
    <row r="37030" spans="21:42" ht="15" customHeight="1" x14ac:dyDescent="0.25">
      <c r="U37030" s="104"/>
      <c r="AB37030" s="104"/>
      <c r="AC37030" s="104"/>
      <c r="AF37030" s="104"/>
      <c r="AG37030" s="104"/>
      <c r="AK37030" s="104"/>
      <c r="AL37030" s="104"/>
      <c r="AO37030" s="104"/>
      <c r="AP37030" s="104"/>
    </row>
    <row r="37031" spans="21:42" ht="15" customHeight="1" x14ac:dyDescent="0.25">
      <c r="U37031" s="104"/>
      <c r="AB37031" s="104"/>
      <c r="AC37031" s="104"/>
      <c r="AF37031" s="104"/>
      <c r="AG37031" s="104"/>
      <c r="AK37031" s="104"/>
      <c r="AL37031" s="104"/>
      <c r="AO37031" s="104"/>
      <c r="AP37031" s="104"/>
    </row>
    <row r="37032" spans="21:42" ht="15" customHeight="1" x14ac:dyDescent="0.25">
      <c r="U37032" s="104"/>
      <c r="AB37032" s="104"/>
      <c r="AC37032" s="104"/>
      <c r="AF37032" s="104"/>
      <c r="AG37032" s="104"/>
      <c r="AK37032" s="104"/>
      <c r="AL37032" s="104"/>
      <c r="AO37032" s="104"/>
      <c r="AP37032" s="104"/>
    </row>
    <row r="37033" spans="21:42" ht="15" customHeight="1" x14ac:dyDescent="0.25">
      <c r="U37033" s="104"/>
      <c r="AB37033" s="104"/>
      <c r="AC37033" s="104"/>
      <c r="AF37033" s="104"/>
      <c r="AG37033" s="104"/>
      <c r="AK37033" s="104"/>
      <c r="AL37033" s="104"/>
      <c r="AO37033" s="104"/>
      <c r="AP37033" s="104"/>
    </row>
    <row r="37034" spans="21:42" ht="15" customHeight="1" x14ac:dyDescent="0.25">
      <c r="U37034" s="104"/>
      <c r="AB37034" s="104"/>
      <c r="AC37034" s="104"/>
      <c r="AF37034" s="104"/>
      <c r="AG37034" s="104"/>
      <c r="AK37034" s="104"/>
      <c r="AL37034" s="104"/>
      <c r="AO37034" s="104"/>
      <c r="AP37034" s="104"/>
    </row>
    <row r="37035" spans="21:42" ht="15" customHeight="1" x14ac:dyDescent="0.25">
      <c r="U37035" s="104"/>
      <c r="AB37035" s="104"/>
      <c r="AC37035" s="104"/>
      <c r="AF37035" s="104"/>
      <c r="AG37035" s="104"/>
      <c r="AK37035" s="104"/>
      <c r="AL37035" s="104"/>
      <c r="AO37035" s="104"/>
      <c r="AP37035" s="104"/>
    </row>
    <row r="37036" spans="21:42" ht="15" customHeight="1" x14ac:dyDescent="0.25">
      <c r="U37036" s="104"/>
      <c r="AB37036" s="104"/>
      <c r="AC37036" s="104"/>
      <c r="AF37036" s="104"/>
      <c r="AG37036" s="104"/>
      <c r="AK37036" s="104"/>
      <c r="AL37036" s="104"/>
      <c r="AO37036" s="104"/>
      <c r="AP37036" s="104"/>
    </row>
    <row r="37037" spans="21:42" ht="15" customHeight="1" x14ac:dyDescent="0.25">
      <c r="U37037" s="104"/>
      <c r="AB37037" s="104"/>
      <c r="AC37037" s="104"/>
      <c r="AF37037" s="104"/>
      <c r="AG37037" s="104"/>
      <c r="AK37037" s="104"/>
      <c r="AL37037" s="104"/>
      <c r="AO37037" s="104"/>
      <c r="AP37037" s="104"/>
    </row>
    <row r="37038" spans="21:42" ht="15" customHeight="1" x14ac:dyDescent="0.25">
      <c r="U37038" s="104"/>
      <c r="AB37038" s="104"/>
      <c r="AC37038" s="104"/>
      <c r="AF37038" s="104"/>
      <c r="AG37038" s="104"/>
      <c r="AK37038" s="104"/>
      <c r="AL37038" s="104"/>
      <c r="AO37038" s="104"/>
      <c r="AP37038" s="104"/>
    </row>
    <row r="37039" spans="21:42" ht="15" customHeight="1" x14ac:dyDescent="0.25">
      <c r="U37039" s="104"/>
      <c r="AB37039" s="104"/>
      <c r="AC37039" s="104"/>
      <c r="AF37039" s="104"/>
      <c r="AG37039" s="104"/>
      <c r="AK37039" s="104"/>
      <c r="AL37039" s="104"/>
      <c r="AO37039" s="104"/>
      <c r="AP37039" s="104"/>
    </row>
    <row r="37040" spans="21:42" ht="15" customHeight="1" x14ac:dyDescent="0.25">
      <c r="U37040" s="104"/>
      <c r="AB37040" s="104"/>
      <c r="AC37040" s="104"/>
      <c r="AF37040" s="104"/>
      <c r="AG37040" s="104"/>
      <c r="AK37040" s="104"/>
      <c r="AL37040" s="104"/>
      <c r="AO37040" s="104"/>
      <c r="AP37040" s="104"/>
    </row>
    <row r="37041" spans="21:42" ht="15" customHeight="1" x14ac:dyDescent="0.25">
      <c r="U37041" s="104"/>
      <c r="AB37041" s="104"/>
      <c r="AC37041" s="104"/>
      <c r="AF37041" s="104"/>
      <c r="AG37041" s="104"/>
      <c r="AK37041" s="104"/>
      <c r="AL37041" s="104"/>
      <c r="AO37041" s="104"/>
      <c r="AP37041" s="104"/>
    </row>
    <row r="37042" spans="21:42" ht="15" customHeight="1" x14ac:dyDescent="0.25">
      <c r="U37042" s="104"/>
      <c r="AB37042" s="104"/>
      <c r="AC37042" s="104"/>
      <c r="AF37042" s="104"/>
      <c r="AG37042" s="104"/>
      <c r="AK37042" s="104"/>
      <c r="AL37042" s="104"/>
      <c r="AO37042" s="104"/>
      <c r="AP37042" s="104"/>
    </row>
    <row r="37043" spans="21:42" ht="15" customHeight="1" x14ac:dyDescent="0.25">
      <c r="U37043" s="104"/>
      <c r="AB37043" s="104"/>
      <c r="AC37043" s="104"/>
      <c r="AF37043" s="104"/>
      <c r="AG37043" s="104"/>
      <c r="AK37043" s="104"/>
      <c r="AL37043" s="104"/>
      <c r="AO37043" s="104"/>
      <c r="AP37043" s="104"/>
    </row>
    <row r="37044" spans="21:42" ht="15" customHeight="1" x14ac:dyDescent="0.25">
      <c r="U37044" s="104"/>
      <c r="AB37044" s="104"/>
      <c r="AC37044" s="104"/>
      <c r="AF37044" s="104"/>
      <c r="AG37044" s="104"/>
      <c r="AK37044" s="104"/>
      <c r="AL37044" s="104"/>
      <c r="AO37044" s="104"/>
      <c r="AP37044" s="104"/>
    </row>
    <row r="37045" spans="21:42" ht="15" customHeight="1" x14ac:dyDescent="0.25">
      <c r="U37045" s="104"/>
      <c r="AB37045" s="104"/>
      <c r="AC37045" s="104"/>
      <c r="AF37045" s="104"/>
      <c r="AG37045" s="104"/>
      <c r="AK37045" s="104"/>
      <c r="AL37045" s="104"/>
      <c r="AO37045" s="104"/>
      <c r="AP37045" s="104"/>
    </row>
    <row r="37046" spans="21:42" ht="15" customHeight="1" x14ac:dyDescent="0.25">
      <c r="U37046" s="104"/>
      <c r="AB37046" s="104"/>
      <c r="AC37046" s="104"/>
      <c r="AF37046" s="104"/>
      <c r="AG37046" s="104"/>
      <c r="AK37046" s="104"/>
      <c r="AL37046" s="104"/>
      <c r="AO37046" s="104"/>
      <c r="AP37046" s="104"/>
    </row>
    <row r="37047" spans="21:42" ht="15" customHeight="1" x14ac:dyDescent="0.25">
      <c r="U37047" s="104"/>
      <c r="AB37047" s="104"/>
      <c r="AC37047" s="104"/>
      <c r="AF37047" s="104"/>
      <c r="AG37047" s="104"/>
      <c r="AK37047" s="104"/>
      <c r="AL37047" s="104"/>
      <c r="AO37047" s="104"/>
      <c r="AP37047" s="104"/>
    </row>
    <row r="37048" spans="21:42" ht="15" customHeight="1" x14ac:dyDescent="0.25">
      <c r="U37048" s="104"/>
      <c r="AB37048" s="104"/>
      <c r="AC37048" s="104"/>
      <c r="AF37048" s="104"/>
      <c r="AG37048" s="104"/>
      <c r="AK37048" s="104"/>
      <c r="AL37048" s="104"/>
      <c r="AO37048" s="104"/>
      <c r="AP37048" s="104"/>
    </row>
    <row r="37049" spans="21:42" ht="15" customHeight="1" x14ac:dyDescent="0.25">
      <c r="U37049" s="104"/>
      <c r="AB37049" s="104"/>
      <c r="AC37049" s="104"/>
      <c r="AF37049" s="104"/>
      <c r="AG37049" s="104"/>
      <c r="AK37049" s="104"/>
      <c r="AL37049" s="104"/>
      <c r="AO37049" s="104"/>
      <c r="AP37049" s="104"/>
    </row>
    <row r="37050" spans="21:42" ht="15" customHeight="1" x14ac:dyDescent="0.25">
      <c r="U37050" s="104"/>
      <c r="AB37050" s="104"/>
      <c r="AC37050" s="104"/>
      <c r="AF37050" s="104"/>
      <c r="AG37050" s="104"/>
      <c r="AK37050" s="104"/>
      <c r="AL37050" s="104"/>
      <c r="AO37050" s="104"/>
      <c r="AP37050" s="104"/>
    </row>
    <row r="37051" spans="21:42" ht="15" customHeight="1" x14ac:dyDescent="0.25">
      <c r="U37051" s="104"/>
      <c r="AB37051" s="104"/>
      <c r="AC37051" s="104"/>
      <c r="AF37051" s="104"/>
      <c r="AG37051" s="104"/>
      <c r="AK37051" s="104"/>
      <c r="AL37051" s="104"/>
      <c r="AO37051" s="104"/>
      <c r="AP37051" s="104"/>
    </row>
    <row r="37052" spans="21:42" ht="15" customHeight="1" x14ac:dyDescent="0.25">
      <c r="U37052" s="104"/>
      <c r="AB37052" s="104"/>
      <c r="AC37052" s="104"/>
      <c r="AF37052" s="104"/>
      <c r="AG37052" s="104"/>
      <c r="AK37052" s="104"/>
      <c r="AL37052" s="104"/>
      <c r="AO37052" s="104"/>
      <c r="AP37052" s="104"/>
    </row>
    <row r="37053" spans="21:42" ht="15" customHeight="1" x14ac:dyDescent="0.25">
      <c r="U37053" s="104"/>
      <c r="AB37053" s="104"/>
      <c r="AC37053" s="104"/>
      <c r="AF37053" s="104"/>
      <c r="AG37053" s="104"/>
      <c r="AK37053" s="104"/>
      <c r="AL37053" s="104"/>
      <c r="AO37053" s="104"/>
      <c r="AP37053" s="104"/>
    </row>
    <row r="37054" spans="21:42" ht="15" customHeight="1" x14ac:dyDescent="0.25">
      <c r="U37054" s="104"/>
      <c r="AB37054" s="104"/>
      <c r="AC37054" s="104"/>
      <c r="AF37054" s="104"/>
      <c r="AG37054" s="104"/>
      <c r="AK37054" s="104"/>
      <c r="AL37054" s="104"/>
      <c r="AO37054" s="104"/>
      <c r="AP37054" s="104"/>
    </row>
    <row r="37055" spans="21:42" ht="15" customHeight="1" x14ac:dyDescent="0.25">
      <c r="U37055" s="104"/>
      <c r="AB37055" s="104"/>
      <c r="AC37055" s="104"/>
      <c r="AF37055" s="104"/>
      <c r="AG37055" s="104"/>
      <c r="AK37055" s="104"/>
      <c r="AL37055" s="104"/>
      <c r="AO37055" s="104"/>
      <c r="AP37055" s="104"/>
    </row>
    <row r="37056" spans="21:42" ht="15" customHeight="1" x14ac:dyDescent="0.25">
      <c r="U37056" s="104"/>
      <c r="AB37056" s="104"/>
      <c r="AC37056" s="104"/>
      <c r="AF37056" s="104"/>
      <c r="AG37056" s="104"/>
      <c r="AK37056" s="104"/>
      <c r="AL37056" s="104"/>
      <c r="AO37056" s="104"/>
      <c r="AP37056" s="104"/>
    </row>
    <row r="37057" spans="21:42" ht="15" customHeight="1" x14ac:dyDescent="0.25">
      <c r="U37057" s="104"/>
      <c r="AB37057" s="104"/>
      <c r="AC37057" s="104"/>
      <c r="AF37057" s="104"/>
      <c r="AG37057" s="104"/>
      <c r="AK37057" s="104"/>
      <c r="AL37057" s="104"/>
      <c r="AO37057" s="104"/>
      <c r="AP37057" s="104"/>
    </row>
    <row r="37058" spans="21:42" ht="15" customHeight="1" x14ac:dyDescent="0.25">
      <c r="U37058" s="104"/>
      <c r="AB37058" s="104"/>
      <c r="AC37058" s="104"/>
      <c r="AF37058" s="104"/>
      <c r="AG37058" s="104"/>
      <c r="AK37058" s="104"/>
      <c r="AL37058" s="104"/>
      <c r="AO37058" s="104"/>
      <c r="AP37058" s="104"/>
    </row>
    <row r="37059" spans="21:42" ht="15" customHeight="1" x14ac:dyDescent="0.25">
      <c r="U37059" s="104"/>
      <c r="AB37059" s="104"/>
      <c r="AC37059" s="104"/>
      <c r="AF37059" s="104"/>
      <c r="AG37059" s="104"/>
      <c r="AK37059" s="104"/>
      <c r="AL37059" s="104"/>
      <c r="AO37059" s="104"/>
      <c r="AP37059" s="104"/>
    </row>
    <row r="37060" spans="21:42" ht="15" customHeight="1" x14ac:dyDescent="0.25">
      <c r="U37060" s="104"/>
      <c r="AB37060" s="104"/>
      <c r="AC37060" s="104"/>
      <c r="AF37060" s="104"/>
      <c r="AG37060" s="104"/>
      <c r="AK37060" s="104"/>
      <c r="AL37060" s="104"/>
      <c r="AO37060" s="104"/>
      <c r="AP37060" s="104"/>
    </row>
    <row r="37061" spans="21:42" ht="15" customHeight="1" x14ac:dyDescent="0.25">
      <c r="U37061" s="104"/>
      <c r="AB37061" s="104"/>
      <c r="AC37061" s="104"/>
      <c r="AF37061" s="104"/>
      <c r="AG37061" s="104"/>
      <c r="AK37061" s="104"/>
      <c r="AL37061" s="104"/>
      <c r="AO37061" s="104"/>
      <c r="AP37061" s="104"/>
    </row>
    <row r="37062" spans="21:42" ht="15" customHeight="1" x14ac:dyDescent="0.25">
      <c r="U37062" s="104"/>
      <c r="AB37062" s="104"/>
      <c r="AC37062" s="104"/>
      <c r="AF37062" s="104"/>
      <c r="AG37062" s="104"/>
      <c r="AK37062" s="104"/>
      <c r="AL37062" s="104"/>
      <c r="AO37062" s="104"/>
      <c r="AP37062" s="104"/>
    </row>
    <row r="37063" spans="21:42" ht="15" customHeight="1" x14ac:dyDescent="0.25">
      <c r="U37063" s="104"/>
      <c r="AB37063" s="104"/>
      <c r="AC37063" s="104"/>
      <c r="AF37063" s="104"/>
      <c r="AG37063" s="104"/>
      <c r="AK37063" s="104"/>
      <c r="AL37063" s="104"/>
      <c r="AO37063" s="104"/>
      <c r="AP37063" s="104"/>
    </row>
    <row r="37064" spans="21:42" ht="15" customHeight="1" x14ac:dyDescent="0.25">
      <c r="U37064" s="104"/>
      <c r="AB37064" s="104"/>
      <c r="AC37064" s="104"/>
      <c r="AF37064" s="104"/>
      <c r="AG37064" s="104"/>
      <c r="AK37064" s="104"/>
      <c r="AL37064" s="104"/>
      <c r="AO37064" s="104"/>
      <c r="AP37064" s="104"/>
    </row>
    <row r="37065" spans="21:42" ht="15" customHeight="1" x14ac:dyDescent="0.25">
      <c r="U37065" s="104"/>
      <c r="AB37065" s="104"/>
      <c r="AC37065" s="104"/>
      <c r="AF37065" s="104"/>
      <c r="AG37065" s="104"/>
      <c r="AK37065" s="104"/>
      <c r="AL37065" s="104"/>
      <c r="AO37065" s="104"/>
      <c r="AP37065" s="104"/>
    </row>
    <row r="37066" spans="21:42" ht="15" customHeight="1" x14ac:dyDescent="0.25">
      <c r="U37066" s="104"/>
      <c r="AB37066" s="104"/>
      <c r="AC37066" s="104"/>
      <c r="AF37066" s="104"/>
      <c r="AG37066" s="104"/>
      <c r="AK37066" s="104"/>
      <c r="AL37066" s="104"/>
      <c r="AO37066" s="104"/>
      <c r="AP37066" s="104"/>
    </row>
    <row r="37067" spans="21:42" ht="15" customHeight="1" x14ac:dyDescent="0.25">
      <c r="U37067" s="104"/>
      <c r="AB37067" s="104"/>
      <c r="AC37067" s="104"/>
      <c r="AF37067" s="104"/>
      <c r="AG37067" s="104"/>
      <c r="AK37067" s="104"/>
      <c r="AL37067" s="104"/>
      <c r="AO37067" s="104"/>
      <c r="AP37067" s="104"/>
    </row>
    <row r="37068" spans="21:42" ht="15" customHeight="1" x14ac:dyDescent="0.25">
      <c r="U37068" s="104"/>
      <c r="AB37068" s="104"/>
      <c r="AC37068" s="104"/>
      <c r="AF37068" s="104"/>
      <c r="AG37068" s="104"/>
      <c r="AK37068" s="104"/>
      <c r="AL37068" s="104"/>
      <c r="AO37068" s="104"/>
      <c r="AP37068" s="104"/>
    </row>
    <row r="37069" spans="21:42" ht="15" customHeight="1" x14ac:dyDescent="0.25">
      <c r="U37069" s="104"/>
      <c r="AB37069" s="104"/>
      <c r="AC37069" s="104"/>
      <c r="AF37069" s="104"/>
      <c r="AG37069" s="104"/>
      <c r="AK37069" s="104"/>
      <c r="AL37069" s="104"/>
      <c r="AO37069" s="104"/>
      <c r="AP37069" s="104"/>
    </row>
    <row r="37070" spans="21:42" ht="15" customHeight="1" x14ac:dyDescent="0.25">
      <c r="U37070" s="104"/>
      <c r="AB37070" s="104"/>
      <c r="AC37070" s="104"/>
      <c r="AF37070" s="104"/>
      <c r="AG37070" s="104"/>
      <c r="AK37070" s="104"/>
      <c r="AL37070" s="104"/>
      <c r="AO37070" s="104"/>
      <c r="AP37070" s="104"/>
    </row>
    <row r="37071" spans="21:42" ht="15" customHeight="1" x14ac:dyDescent="0.25">
      <c r="U37071" s="104"/>
      <c r="AB37071" s="104"/>
      <c r="AC37071" s="104"/>
      <c r="AF37071" s="104"/>
      <c r="AG37071" s="104"/>
      <c r="AK37071" s="104"/>
      <c r="AL37071" s="104"/>
      <c r="AO37071" s="104"/>
      <c r="AP37071" s="104"/>
    </row>
    <row r="37072" spans="21:42" ht="15" customHeight="1" x14ac:dyDescent="0.25">
      <c r="U37072" s="104"/>
      <c r="AB37072" s="104"/>
      <c r="AC37072" s="104"/>
      <c r="AF37072" s="104"/>
      <c r="AG37072" s="104"/>
      <c r="AK37072" s="104"/>
      <c r="AL37072" s="104"/>
      <c r="AO37072" s="104"/>
      <c r="AP37072" s="104"/>
    </row>
    <row r="37073" spans="21:42" ht="15" customHeight="1" x14ac:dyDescent="0.25">
      <c r="U37073" s="104"/>
      <c r="AB37073" s="104"/>
      <c r="AC37073" s="104"/>
      <c r="AF37073" s="104"/>
      <c r="AG37073" s="104"/>
      <c r="AK37073" s="104"/>
      <c r="AL37073" s="104"/>
      <c r="AO37073" s="104"/>
      <c r="AP37073" s="104"/>
    </row>
    <row r="37074" spans="21:42" ht="15" customHeight="1" x14ac:dyDescent="0.25">
      <c r="U37074" s="104"/>
      <c r="AB37074" s="104"/>
      <c r="AC37074" s="104"/>
      <c r="AF37074" s="104"/>
      <c r="AG37074" s="104"/>
      <c r="AK37074" s="104"/>
      <c r="AL37074" s="104"/>
      <c r="AO37074" s="104"/>
      <c r="AP37074" s="104"/>
    </row>
    <row r="37075" spans="21:42" ht="15" customHeight="1" x14ac:dyDescent="0.25">
      <c r="U37075" s="104"/>
      <c r="AB37075" s="104"/>
      <c r="AC37075" s="104"/>
      <c r="AF37075" s="104"/>
      <c r="AG37075" s="104"/>
      <c r="AK37075" s="104"/>
      <c r="AL37075" s="104"/>
      <c r="AO37075" s="104"/>
      <c r="AP37075" s="104"/>
    </row>
    <row r="37076" spans="21:42" ht="15" customHeight="1" x14ac:dyDescent="0.25">
      <c r="U37076" s="104"/>
      <c r="AB37076" s="104"/>
      <c r="AC37076" s="104"/>
      <c r="AF37076" s="104"/>
      <c r="AG37076" s="104"/>
      <c r="AK37076" s="104"/>
      <c r="AL37076" s="104"/>
      <c r="AO37076" s="104"/>
      <c r="AP37076" s="104"/>
    </row>
    <row r="37077" spans="21:42" ht="15" customHeight="1" x14ac:dyDescent="0.25">
      <c r="U37077" s="104"/>
      <c r="AB37077" s="104"/>
      <c r="AC37077" s="104"/>
      <c r="AF37077" s="104"/>
      <c r="AG37077" s="104"/>
      <c r="AK37077" s="104"/>
      <c r="AL37077" s="104"/>
      <c r="AO37077" s="104"/>
      <c r="AP37077" s="104"/>
    </row>
    <row r="37078" spans="21:42" ht="15" customHeight="1" x14ac:dyDescent="0.25">
      <c r="U37078" s="104"/>
      <c r="AB37078" s="104"/>
      <c r="AC37078" s="104"/>
      <c r="AF37078" s="104"/>
      <c r="AG37078" s="104"/>
      <c r="AK37078" s="104"/>
      <c r="AL37078" s="104"/>
      <c r="AO37078" s="104"/>
      <c r="AP37078" s="104"/>
    </row>
    <row r="37079" spans="21:42" ht="15" customHeight="1" x14ac:dyDescent="0.25">
      <c r="U37079" s="104"/>
      <c r="AB37079" s="104"/>
      <c r="AC37079" s="104"/>
      <c r="AF37079" s="104"/>
      <c r="AG37079" s="104"/>
      <c r="AK37079" s="104"/>
      <c r="AL37079" s="104"/>
      <c r="AO37079" s="104"/>
      <c r="AP37079" s="104"/>
    </row>
    <row r="37080" spans="21:42" ht="15" customHeight="1" x14ac:dyDescent="0.25">
      <c r="U37080" s="104"/>
      <c r="AB37080" s="104"/>
      <c r="AC37080" s="104"/>
      <c r="AF37080" s="104"/>
      <c r="AG37080" s="104"/>
      <c r="AK37080" s="104"/>
      <c r="AL37080" s="104"/>
      <c r="AO37080" s="104"/>
      <c r="AP37080" s="104"/>
    </row>
    <row r="37081" spans="21:42" ht="15" customHeight="1" x14ac:dyDescent="0.25">
      <c r="U37081" s="104"/>
      <c r="AB37081" s="104"/>
      <c r="AC37081" s="104"/>
      <c r="AF37081" s="104"/>
      <c r="AG37081" s="104"/>
      <c r="AK37081" s="104"/>
      <c r="AL37081" s="104"/>
      <c r="AO37081" s="104"/>
      <c r="AP37081" s="104"/>
    </row>
    <row r="37082" spans="21:42" ht="15" customHeight="1" x14ac:dyDescent="0.25">
      <c r="U37082" s="104"/>
      <c r="AB37082" s="104"/>
      <c r="AC37082" s="104"/>
      <c r="AF37082" s="104"/>
      <c r="AG37082" s="104"/>
      <c r="AK37082" s="104"/>
      <c r="AL37082" s="104"/>
      <c r="AO37082" s="104"/>
      <c r="AP37082" s="104"/>
    </row>
    <row r="37083" spans="21:42" ht="15" customHeight="1" x14ac:dyDescent="0.25">
      <c r="U37083" s="104"/>
      <c r="AB37083" s="104"/>
      <c r="AC37083" s="104"/>
      <c r="AF37083" s="104"/>
      <c r="AG37083" s="104"/>
      <c r="AK37083" s="104"/>
      <c r="AL37083" s="104"/>
      <c r="AO37083" s="104"/>
      <c r="AP37083" s="104"/>
    </row>
    <row r="37084" spans="21:42" ht="15" customHeight="1" x14ac:dyDescent="0.25">
      <c r="U37084" s="104"/>
      <c r="AB37084" s="104"/>
      <c r="AC37084" s="104"/>
      <c r="AF37084" s="104"/>
      <c r="AG37084" s="104"/>
      <c r="AK37084" s="104"/>
      <c r="AL37084" s="104"/>
      <c r="AO37084" s="104"/>
      <c r="AP37084" s="104"/>
    </row>
    <row r="37085" spans="21:42" ht="15" customHeight="1" x14ac:dyDescent="0.25">
      <c r="U37085" s="104"/>
      <c r="AB37085" s="104"/>
      <c r="AC37085" s="104"/>
      <c r="AF37085" s="104"/>
      <c r="AG37085" s="104"/>
      <c r="AK37085" s="104"/>
      <c r="AL37085" s="104"/>
      <c r="AO37085" s="104"/>
      <c r="AP37085" s="104"/>
    </row>
    <row r="37086" spans="21:42" ht="15" customHeight="1" x14ac:dyDescent="0.25">
      <c r="U37086" s="104"/>
      <c r="AB37086" s="104"/>
      <c r="AC37086" s="104"/>
      <c r="AF37086" s="104"/>
      <c r="AG37086" s="104"/>
      <c r="AK37086" s="104"/>
      <c r="AL37086" s="104"/>
      <c r="AO37086" s="104"/>
      <c r="AP37086" s="104"/>
    </row>
    <row r="37087" spans="21:42" ht="15" customHeight="1" x14ac:dyDescent="0.25">
      <c r="U37087" s="104"/>
      <c r="AB37087" s="104"/>
      <c r="AC37087" s="104"/>
      <c r="AF37087" s="104"/>
      <c r="AG37087" s="104"/>
      <c r="AK37087" s="104"/>
      <c r="AL37087" s="104"/>
      <c r="AO37087" s="104"/>
      <c r="AP37087" s="104"/>
    </row>
    <row r="37088" spans="21:42" ht="15" customHeight="1" x14ac:dyDescent="0.25">
      <c r="U37088" s="104"/>
      <c r="AB37088" s="104"/>
      <c r="AC37088" s="104"/>
      <c r="AF37088" s="104"/>
      <c r="AG37088" s="104"/>
      <c r="AK37088" s="104"/>
      <c r="AL37088" s="104"/>
      <c r="AO37088" s="104"/>
      <c r="AP37088" s="104"/>
    </row>
    <row r="37089" spans="21:42" ht="15" customHeight="1" x14ac:dyDescent="0.25">
      <c r="U37089" s="104"/>
      <c r="AB37089" s="104"/>
      <c r="AC37089" s="104"/>
      <c r="AF37089" s="104"/>
      <c r="AG37089" s="104"/>
      <c r="AK37089" s="104"/>
      <c r="AL37089" s="104"/>
      <c r="AO37089" s="104"/>
      <c r="AP37089" s="104"/>
    </row>
    <row r="37090" spans="21:42" ht="15" customHeight="1" x14ac:dyDescent="0.25">
      <c r="U37090" s="104"/>
      <c r="AB37090" s="104"/>
      <c r="AC37090" s="104"/>
      <c r="AF37090" s="104"/>
      <c r="AG37090" s="104"/>
      <c r="AK37090" s="104"/>
      <c r="AL37090" s="104"/>
      <c r="AO37090" s="104"/>
      <c r="AP37090" s="104"/>
    </row>
    <row r="37091" spans="21:42" ht="15" customHeight="1" x14ac:dyDescent="0.25">
      <c r="U37091" s="104"/>
      <c r="AB37091" s="104"/>
      <c r="AC37091" s="104"/>
      <c r="AF37091" s="104"/>
      <c r="AG37091" s="104"/>
      <c r="AK37091" s="104"/>
      <c r="AL37091" s="104"/>
      <c r="AO37091" s="104"/>
      <c r="AP37091" s="104"/>
    </row>
    <row r="37092" spans="21:42" ht="15" customHeight="1" x14ac:dyDescent="0.25">
      <c r="U37092" s="104"/>
      <c r="AB37092" s="104"/>
      <c r="AC37092" s="104"/>
      <c r="AF37092" s="104"/>
      <c r="AG37092" s="104"/>
      <c r="AK37092" s="104"/>
      <c r="AL37092" s="104"/>
      <c r="AO37092" s="104"/>
      <c r="AP37092" s="104"/>
    </row>
    <row r="37093" spans="21:42" ht="15" customHeight="1" x14ac:dyDescent="0.25">
      <c r="U37093" s="104"/>
      <c r="AB37093" s="104"/>
      <c r="AC37093" s="104"/>
      <c r="AF37093" s="104"/>
      <c r="AG37093" s="104"/>
      <c r="AK37093" s="104"/>
      <c r="AL37093" s="104"/>
      <c r="AO37093" s="104"/>
      <c r="AP37093" s="104"/>
    </row>
    <row r="37094" spans="21:42" ht="15" customHeight="1" x14ac:dyDescent="0.25">
      <c r="U37094" s="104"/>
      <c r="AB37094" s="104"/>
      <c r="AC37094" s="104"/>
      <c r="AF37094" s="104"/>
      <c r="AG37094" s="104"/>
      <c r="AK37094" s="104"/>
      <c r="AL37094" s="104"/>
      <c r="AO37094" s="104"/>
      <c r="AP37094" s="104"/>
    </row>
    <row r="37095" spans="21:42" ht="15" customHeight="1" x14ac:dyDescent="0.25">
      <c r="U37095" s="104"/>
      <c r="AB37095" s="104"/>
      <c r="AC37095" s="104"/>
      <c r="AF37095" s="104"/>
      <c r="AG37095" s="104"/>
      <c r="AK37095" s="104"/>
      <c r="AL37095" s="104"/>
      <c r="AO37095" s="104"/>
      <c r="AP37095" s="104"/>
    </row>
    <row r="37096" spans="21:42" ht="15" customHeight="1" x14ac:dyDescent="0.25">
      <c r="U37096" s="104"/>
      <c r="AB37096" s="104"/>
      <c r="AC37096" s="104"/>
      <c r="AF37096" s="104"/>
      <c r="AG37096" s="104"/>
      <c r="AK37096" s="104"/>
      <c r="AL37096" s="104"/>
      <c r="AO37096" s="104"/>
      <c r="AP37096" s="104"/>
    </row>
    <row r="37097" spans="21:42" ht="15" customHeight="1" x14ac:dyDescent="0.25">
      <c r="U37097" s="104"/>
      <c r="AB37097" s="104"/>
      <c r="AC37097" s="104"/>
      <c r="AF37097" s="104"/>
      <c r="AG37097" s="104"/>
      <c r="AK37097" s="104"/>
      <c r="AL37097" s="104"/>
      <c r="AO37097" s="104"/>
      <c r="AP37097" s="104"/>
    </row>
    <row r="37098" spans="21:42" ht="15" customHeight="1" x14ac:dyDescent="0.25">
      <c r="U37098" s="104"/>
      <c r="AB37098" s="104"/>
      <c r="AC37098" s="104"/>
      <c r="AF37098" s="104"/>
      <c r="AG37098" s="104"/>
      <c r="AK37098" s="104"/>
      <c r="AL37098" s="104"/>
      <c r="AO37098" s="104"/>
      <c r="AP37098" s="104"/>
    </row>
    <row r="37099" spans="21:42" ht="15" customHeight="1" x14ac:dyDescent="0.25">
      <c r="U37099" s="104"/>
      <c r="AB37099" s="104"/>
      <c r="AC37099" s="104"/>
      <c r="AF37099" s="104"/>
      <c r="AG37099" s="104"/>
      <c r="AK37099" s="104"/>
      <c r="AL37099" s="104"/>
      <c r="AO37099" s="104"/>
      <c r="AP37099" s="104"/>
    </row>
    <row r="37100" spans="21:42" ht="15" customHeight="1" x14ac:dyDescent="0.25">
      <c r="U37100" s="104"/>
      <c r="AB37100" s="104"/>
      <c r="AC37100" s="104"/>
      <c r="AF37100" s="104"/>
      <c r="AG37100" s="104"/>
      <c r="AK37100" s="104"/>
      <c r="AL37100" s="104"/>
      <c r="AO37100" s="104"/>
      <c r="AP37100" s="104"/>
    </row>
    <row r="37101" spans="21:42" ht="15" customHeight="1" x14ac:dyDescent="0.25">
      <c r="U37101" s="104"/>
      <c r="AB37101" s="104"/>
      <c r="AC37101" s="104"/>
      <c r="AF37101" s="104"/>
      <c r="AG37101" s="104"/>
      <c r="AK37101" s="104"/>
      <c r="AL37101" s="104"/>
      <c r="AO37101" s="104"/>
      <c r="AP37101" s="104"/>
    </row>
    <row r="37102" spans="21:42" ht="15" customHeight="1" x14ac:dyDescent="0.25">
      <c r="U37102" s="104"/>
      <c r="AB37102" s="104"/>
      <c r="AC37102" s="104"/>
      <c r="AF37102" s="104"/>
      <c r="AG37102" s="104"/>
      <c r="AK37102" s="104"/>
      <c r="AL37102" s="104"/>
      <c r="AO37102" s="104"/>
      <c r="AP37102" s="104"/>
    </row>
    <row r="37103" spans="21:42" ht="15" customHeight="1" x14ac:dyDescent="0.25">
      <c r="U37103" s="104"/>
      <c r="AB37103" s="104"/>
      <c r="AC37103" s="104"/>
      <c r="AF37103" s="104"/>
      <c r="AG37103" s="104"/>
      <c r="AK37103" s="104"/>
      <c r="AL37103" s="104"/>
      <c r="AO37103" s="104"/>
      <c r="AP37103" s="104"/>
    </row>
    <row r="37104" spans="21:42" ht="15" customHeight="1" x14ac:dyDescent="0.25">
      <c r="U37104" s="104"/>
      <c r="AB37104" s="104"/>
      <c r="AC37104" s="104"/>
      <c r="AF37104" s="104"/>
      <c r="AG37104" s="104"/>
      <c r="AK37104" s="104"/>
      <c r="AL37104" s="104"/>
      <c r="AO37104" s="104"/>
      <c r="AP37104" s="104"/>
    </row>
    <row r="37105" spans="21:42" ht="15" customHeight="1" x14ac:dyDescent="0.25">
      <c r="U37105" s="104"/>
      <c r="AB37105" s="104"/>
      <c r="AC37105" s="104"/>
      <c r="AF37105" s="104"/>
      <c r="AG37105" s="104"/>
      <c r="AK37105" s="104"/>
      <c r="AL37105" s="104"/>
      <c r="AO37105" s="104"/>
      <c r="AP37105" s="104"/>
    </row>
    <row r="37106" spans="21:42" ht="15" customHeight="1" x14ac:dyDescent="0.25">
      <c r="U37106" s="104"/>
      <c r="AB37106" s="104"/>
      <c r="AC37106" s="104"/>
      <c r="AF37106" s="104"/>
      <c r="AG37106" s="104"/>
      <c r="AK37106" s="104"/>
      <c r="AL37106" s="104"/>
      <c r="AO37106" s="104"/>
      <c r="AP37106" s="104"/>
    </row>
    <row r="37107" spans="21:42" ht="15" customHeight="1" x14ac:dyDescent="0.25">
      <c r="U37107" s="104"/>
      <c r="AB37107" s="104"/>
      <c r="AC37107" s="104"/>
      <c r="AF37107" s="104"/>
      <c r="AG37107" s="104"/>
      <c r="AK37107" s="104"/>
      <c r="AL37107" s="104"/>
      <c r="AO37107" s="104"/>
      <c r="AP37107" s="104"/>
    </row>
    <row r="37108" spans="21:42" ht="15" customHeight="1" x14ac:dyDescent="0.25">
      <c r="U37108" s="104"/>
      <c r="AB37108" s="104"/>
      <c r="AC37108" s="104"/>
      <c r="AF37108" s="104"/>
      <c r="AG37108" s="104"/>
      <c r="AK37108" s="104"/>
      <c r="AL37108" s="104"/>
      <c r="AO37108" s="104"/>
      <c r="AP37108" s="104"/>
    </row>
    <row r="37109" spans="21:42" ht="15" customHeight="1" x14ac:dyDescent="0.25">
      <c r="U37109" s="104"/>
      <c r="AB37109" s="104"/>
      <c r="AC37109" s="104"/>
      <c r="AF37109" s="104"/>
      <c r="AG37109" s="104"/>
      <c r="AK37109" s="104"/>
      <c r="AL37109" s="104"/>
      <c r="AO37109" s="104"/>
      <c r="AP37109" s="104"/>
    </row>
    <row r="37110" spans="21:42" ht="15" customHeight="1" x14ac:dyDescent="0.25">
      <c r="U37110" s="104"/>
      <c r="AB37110" s="104"/>
      <c r="AC37110" s="104"/>
      <c r="AF37110" s="104"/>
      <c r="AG37110" s="104"/>
      <c r="AK37110" s="104"/>
      <c r="AL37110" s="104"/>
      <c r="AO37110" s="104"/>
      <c r="AP37110" s="104"/>
    </row>
    <row r="37111" spans="21:42" ht="15" customHeight="1" x14ac:dyDescent="0.25">
      <c r="U37111" s="104"/>
      <c r="AB37111" s="104"/>
      <c r="AC37111" s="104"/>
      <c r="AF37111" s="104"/>
      <c r="AG37111" s="104"/>
      <c r="AK37111" s="104"/>
      <c r="AL37111" s="104"/>
      <c r="AO37111" s="104"/>
      <c r="AP37111" s="104"/>
    </row>
    <row r="37112" spans="21:42" ht="15" customHeight="1" x14ac:dyDescent="0.25">
      <c r="U37112" s="104"/>
      <c r="AB37112" s="104"/>
      <c r="AC37112" s="104"/>
      <c r="AF37112" s="104"/>
      <c r="AG37112" s="104"/>
      <c r="AK37112" s="104"/>
      <c r="AL37112" s="104"/>
      <c r="AO37112" s="104"/>
      <c r="AP37112" s="104"/>
    </row>
    <row r="37113" spans="21:42" ht="15" customHeight="1" x14ac:dyDescent="0.25">
      <c r="U37113" s="104"/>
      <c r="AB37113" s="104"/>
      <c r="AC37113" s="104"/>
      <c r="AF37113" s="104"/>
      <c r="AG37113" s="104"/>
      <c r="AK37113" s="104"/>
      <c r="AL37113" s="104"/>
      <c r="AO37113" s="104"/>
      <c r="AP37113" s="104"/>
    </row>
    <row r="37114" spans="21:42" ht="15" customHeight="1" x14ac:dyDescent="0.25">
      <c r="U37114" s="104"/>
      <c r="AB37114" s="104"/>
      <c r="AC37114" s="104"/>
      <c r="AF37114" s="104"/>
      <c r="AG37114" s="104"/>
      <c r="AK37114" s="104"/>
      <c r="AL37114" s="104"/>
      <c r="AO37114" s="104"/>
      <c r="AP37114" s="104"/>
    </row>
    <row r="37115" spans="21:42" ht="15" customHeight="1" x14ac:dyDescent="0.25">
      <c r="U37115" s="104"/>
      <c r="AB37115" s="104"/>
      <c r="AC37115" s="104"/>
      <c r="AF37115" s="104"/>
      <c r="AG37115" s="104"/>
      <c r="AK37115" s="104"/>
      <c r="AL37115" s="104"/>
      <c r="AO37115" s="104"/>
      <c r="AP37115" s="104"/>
    </row>
    <row r="37116" spans="21:42" ht="15" customHeight="1" x14ac:dyDescent="0.25">
      <c r="U37116" s="104"/>
      <c r="AB37116" s="104"/>
      <c r="AC37116" s="104"/>
      <c r="AF37116" s="104"/>
      <c r="AG37116" s="104"/>
      <c r="AK37116" s="104"/>
      <c r="AL37116" s="104"/>
      <c r="AO37116" s="104"/>
      <c r="AP37116" s="104"/>
    </row>
    <row r="37117" spans="21:42" ht="15" customHeight="1" x14ac:dyDescent="0.25">
      <c r="U37117" s="104"/>
      <c r="AB37117" s="104"/>
      <c r="AC37117" s="104"/>
      <c r="AF37117" s="104"/>
      <c r="AG37117" s="104"/>
      <c r="AK37117" s="104"/>
      <c r="AL37117" s="104"/>
      <c r="AO37117" s="104"/>
      <c r="AP37117" s="104"/>
    </row>
    <row r="37118" spans="21:42" ht="15" customHeight="1" x14ac:dyDescent="0.25">
      <c r="U37118" s="104"/>
      <c r="AB37118" s="104"/>
      <c r="AC37118" s="104"/>
      <c r="AF37118" s="104"/>
      <c r="AG37118" s="104"/>
      <c r="AK37118" s="104"/>
      <c r="AL37118" s="104"/>
      <c r="AO37118" s="104"/>
      <c r="AP37118" s="104"/>
    </row>
    <row r="37119" spans="21:42" ht="15" customHeight="1" x14ac:dyDescent="0.25">
      <c r="U37119" s="104"/>
      <c r="AB37119" s="104"/>
      <c r="AC37119" s="104"/>
      <c r="AF37119" s="104"/>
      <c r="AG37119" s="104"/>
      <c r="AK37119" s="104"/>
      <c r="AL37119" s="104"/>
      <c r="AO37119" s="104"/>
      <c r="AP37119" s="104"/>
    </row>
    <row r="37120" spans="21:42" ht="15" customHeight="1" x14ac:dyDescent="0.25">
      <c r="U37120" s="104"/>
      <c r="AB37120" s="104"/>
      <c r="AC37120" s="104"/>
      <c r="AF37120" s="104"/>
      <c r="AG37120" s="104"/>
      <c r="AK37120" s="104"/>
      <c r="AL37120" s="104"/>
      <c r="AO37120" s="104"/>
      <c r="AP37120" s="104"/>
    </row>
    <row r="37121" spans="21:42" ht="15" customHeight="1" x14ac:dyDescent="0.25">
      <c r="U37121" s="104"/>
      <c r="AB37121" s="104"/>
      <c r="AC37121" s="104"/>
      <c r="AF37121" s="104"/>
      <c r="AG37121" s="104"/>
      <c r="AK37121" s="104"/>
      <c r="AL37121" s="104"/>
      <c r="AO37121" s="104"/>
      <c r="AP37121" s="104"/>
    </row>
    <row r="37122" spans="21:42" ht="15" customHeight="1" x14ac:dyDescent="0.25">
      <c r="U37122" s="104"/>
      <c r="AB37122" s="104"/>
      <c r="AC37122" s="104"/>
      <c r="AF37122" s="104"/>
      <c r="AG37122" s="104"/>
      <c r="AK37122" s="104"/>
      <c r="AL37122" s="104"/>
      <c r="AO37122" s="104"/>
      <c r="AP37122" s="104"/>
    </row>
    <row r="37123" spans="21:42" ht="15" customHeight="1" x14ac:dyDescent="0.25">
      <c r="U37123" s="104"/>
      <c r="AB37123" s="104"/>
      <c r="AC37123" s="104"/>
      <c r="AF37123" s="104"/>
      <c r="AG37123" s="104"/>
      <c r="AK37123" s="104"/>
      <c r="AL37123" s="104"/>
      <c r="AO37123" s="104"/>
      <c r="AP37123" s="104"/>
    </row>
    <row r="37124" spans="21:42" ht="15" customHeight="1" x14ac:dyDescent="0.25">
      <c r="U37124" s="104"/>
      <c r="AB37124" s="104"/>
      <c r="AC37124" s="104"/>
      <c r="AF37124" s="104"/>
      <c r="AG37124" s="104"/>
      <c r="AK37124" s="104"/>
      <c r="AL37124" s="104"/>
      <c r="AO37124" s="104"/>
      <c r="AP37124" s="104"/>
    </row>
    <row r="37125" spans="21:42" ht="15" customHeight="1" x14ac:dyDescent="0.25">
      <c r="U37125" s="104"/>
      <c r="AB37125" s="104"/>
      <c r="AC37125" s="104"/>
      <c r="AF37125" s="104"/>
      <c r="AG37125" s="104"/>
      <c r="AK37125" s="104"/>
      <c r="AL37125" s="104"/>
      <c r="AO37125" s="104"/>
      <c r="AP37125" s="104"/>
    </row>
    <row r="37126" spans="21:42" ht="15" customHeight="1" x14ac:dyDescent="0.25">
      <c r="U37126" s="104"/>
      <c r="AB37126" s="104"/>
      <c r="AC37126" s="104"/>
      <c r="AF37126" s="104"/>
      <c r="AG37126" s="104"/>
      <c r="AK37126" s="104"/>
      <c r="AL37126" s="104"/>
      <c r="AO37126" s="104"/>
      <c r="AP37126" s="104"/>
    </row>
    <row r="37127" spans="21:42" ht="15" customHeight="1" x14ac:dyDescent="0.25">
      <c r="U37127" s="104"/>
      <c r="AB37127" s="104"/>
      <c r="AC37127" s="104"/>
      <c r="AF37127" s="104"/>
      <c r="AG37127" s="104"/>
      <c r="AK37127" s="104"/>
      <c r="AL37127" s="104"/>
      <c r="AO37127" s="104"/>
      <c r="AP37127" s="104"/>
    </row>
    <row r="37128" spans="21:42" ht="15" customHeight="1" x14ac:dyDescent="0.25">
      <c r="U37128" s="104"/>
      <c r="AB37128" s="104"/>
      <c r="AC37128" s="104"/>
      <c r="AF37128" s="104"/>
      <c r="AG37128" s="104"/>
      <c r="AK37128" s="104"/>
      <c r="AL37128" s="104"/>
      <c r="AO37128" s="104"/>
      <c r="AP37128" s="104"/>
    </row>
    <row r="37129" spans="21:42" ht="15" customHeight="1" x14ac:dyDescent="0.25">
      <c r="U37129" s="104"/>
      <c r="AB37129" s="104"/>
      <c r="AC37129" s="104"/>
      <c r="AF37129" s="104"/>
      <c r="AG37129" s="104"/>
      <c r="AK37129" s="104"/>
      <c r="AL37129" s="104"/>
      <c r="AO37129" s="104"/>
      <c r="AP37129" s="104"/>
    </row>
    <row r="37130" spans="21:42" ht="15" customHeight="1" x14ac:dyDescent="0.25">
      <c r="U37130" s="104"/>
      <c r="AB37130" s="104"/>
      <c r="AC37130" s="104"/>
      <c r="AF37130" s="104"/>
      <c r="AG37130" s="104"/>
      <c r="AK37130" s="104"/>
      <c r="AL37130" s="104"/>
      <c r="AO37130" s="104"/>
      <c r="AP37130" s="104"/>
    </row>
    <row r="37131" spans="21:42" ht="15" customHeight="1" x14ac:dyDescent="0.25">
      <c r="U37131" s="104"/>
      <c r="AB37131" s="104"/>
      <c r="AC37131" s="104"/>
      <c r="AF37131" s="104"/>
      <c r="AG37131" s="104"/>
      <c r="AK37131" s="104"/>
      <c r="AL37131" s="104"/>
      <c r="AO37131" s="104"/>
      <c r="AP37131" s="104"/>
    </row>
    <row r="37132" spans="21:42" ht="15" customHeight="1" x14ac:dyDescent="0.25">
      <c r="U37132" s="104"/>
      <c r="AB37132" s="104"/>
      <c r="AC37132" s="104"/>
      <c r="AF37132" s="104"/>
      <c r="AG37132" s="104"/>
      <c r="AK37132" s="104"/>
      <c r="AL37132" s="104"/>
      <c r="AO37132" s="104"/>
      <c r="AP37132" s="104"/>
    </row>
    <row r="37133" spans="21:42" ht="15" customHeight="1" x14ac:dyDescent="0.25">
      <c r="U37133" s="104"/>
      <c r="AB37133" s="104"/>
      <c r="AC37133" s="104"/>
      <c r="AF37133" s="104"/>
      <c r="AG37133" s="104"/>
      <c r="AK37133" s="104"/>
      <c r="AL37133" s="104"/>
      <c r="AO37133" s="104"/>
      <c r="AP37133" s="104"/>
    </row>
    <row r="37134" spans="21:42" ht="15" customHeight="1" x14ac:dyDescent="0.25">
      <c r="U37134" s="104"/>
      <c r="AB37134" s="104"/>
      <c r="AC37134" s="104"/>
      <c r="AF37134" s="104"/>
      <c r="AG37134" s="104"/>
      <c r="AK37134" s="104"/>
      <c r="AL37134" s="104"/>
      <c r="AO37134" s="104"/>
      <c r="AP37134" s="104"/>
    </row>
    <row r="37135" spans="21:42" ht="15" customHeight="1" x14ac:dyDescent="0.25">
      <c r="U37135" s="104"/>
      <c r="AB37135" s="104"/>
      <c r="AC37135" s="104"/>
      <c r="AF37135" s="104"/>
      <c r="AG37135" s="104"/>
      <c r="AK37135" s="104"/>
      <c r="AL37135" s="104"/>
      <c r="AO37135" s="104"/>
      <c r="AP37135" s="104"/>
    </row>
    <row r="37136" spans="21:42" ht="15" customHeight="1" x14ac:dyDescent="0.25">
      <c r="U37136" s="104"/>
      <c r="AB37136" s="104"/>
      <c r="AC37136" s="104"/>
      <c r="AF37136" s="104"/>
      <c r="AG37136" s="104"/>
      <c r="AK37136" s="104"/>
      <c r="AL37136" s="104"/>
      <c r="AO37136" s="104"/>
      <c r="AP37136" s="104"/>
    </row>
    <row r="37137" spans="21:42" ht="15" customHeight="1" x14ac:dyDescent="0.25">
      <c r="U37137" s="104"/>
      <c r="AB37137" s="104"/>
      <c r="AC37137" s="104"/>
      <c r="AF37137" s="104"/>
      <c r="AG37137" s="104"/>
      <c r="AK37137" s="104"/>
      <c r="AL37137" s="104"/>
      <c r="AO37137" s="104"/>
      <c r="AP37137" s="104"/>
    </row>
    <row r="37138" spans="21:42" ht="15" customHeight="1" x14ac:dyDescent="0.25">
      <c r="U37138" s="104"/>
      <c r="AB37138" s="104"/>
      <c r="AC37138" s="104"/>
      <c r="AF37138" s="104"/>
      <c r="AG37138" s="104"/>
      <c r="AK37138" s="104"/>
      <c r="AL37138" s="104"/>
      <c r="AO37138" s="104"/>
      <c r="AP37138" s="104"/>
    </row>
    <row r="37139" spans="21:42" ht="15" customHeight="1" x14ac:dyDescent="0.25">
      <c r="U37139" s="104"/>
      <c r="AB37139" s="104"/>
      <c r="AC37139" s="104"/>
      <c r="AF37139" s="104"/>
      <c r="AG37139" s="104"/>
      <c r="AK37139" s="104"/>
      <c r="AL37139" s="104"/>
      <c r="AO37139" s="104"/>
      <c r="AP37139" s="104"/>
    </row>
    <row r="37140" spans="21:42" ht="15" customHeight="1" x14ac:dyDescent="0.25">
      <c r="U37140" s="104"/>
      <c r="AB37140" s="104"/>
      <c r="AC37140" s="104"/>
      <c r="AF37140" s="104"/>
      <c r="AG37140" s="104"/>
      <c r="AK37140" s="104"/>
      <c r="AL37140" s="104"/>
      <c r="AO37140" s="104"/>
      <c r="AP37140" s="104"/>
    </row>
    <row r="37141" spans="21:42" ht="15" customHeight="1" x14ac:dyDescent="0.25">
      <c r="U37141" s="104"/>
      <c r="AB37141" s="104"/>
      <c r="AC37141" s="104"/>
      <c r="AF37141" s="104"/>
      <c r="AG37141" s="104"/>
      <c r="AK37141" s="104"/>
      <c r="AL37141" s="104"/>
      <c r="AO37141" s="104"/>
      <c r="AP37141" s="104"/>
    </row>
    <row r="37142" spans="21:42" ht="15" customHeight="1" x14ac:dyDescent="0.25">
      <c r="U37142" s="104"/>
      <c r="AB37142" s="104"/>
      <c r="AC37142" s="104"/>
      <c r="AF37142" s="104"/>
      <c r="AG37142" s="104"/>
      <c r="AK37142" s="104"/>
      <c r="AL37142" s="104"/>
      <c r="AO37142" s="104"/>
      <c r="AP37142" s="104"/>
    </row>
    <row r="37143" spans="21:42" ht="15" customHeight="1" x14ac:dyDescent="0.25">
      <c r="U37143" s="104"/>
      <c r="AB37143" s="104"/>
      <c r="AC37143" s="104"/>
      <c r="AF37143" s="104"/>
      <c r="AG37143" s="104"/>
      <c r="AK37143" s="104"/>
      <c r="AL37143" s="104"/>
      <c r="AO37143" s="104"/>
      <c r="AP37143" s="104"/>
    </row>
    <row r="37144" spans="21:42" ht="15" customHeight="1" x14ac:dyDescent="0.25">
      <c r="U37144" s="104"/>
      <c r="AB37144" s="104"/>
      <c r="AC37144" s="104"/>
      <c r="AF37144" s="104"/>
      <c r="AG37144" s="104"/>
      <c r="AK37144" s="104"/>
      <c r="AL37144" s="104"/>
      <c r="AO37144" s="104"/>
      <c r="AP37144" s="104"/>
    </row>
    <row r="37145" spans="21:42" ht="15" customHeight="1" x14ac:dyDescent="0.25">
      <c r="U37145" s="104"/>
      <c r="AB37145" s="104"/>
      <c r="AC37145" s="104"/>
      <c r="AF37145" s="104"/>
      <c r="AG37145" s="104"/>
      <c r="AK37145" s="104"/>
      <c r="AL37145" s="104"/>
      <c r="AO37145" s="104"/>
      <c r="AP37145" s="104"/>
    </row>
    <row r="37146" spans="21:42" ht="15" customHeight="1" x14ac:dyDescent="0.25">
      <c r="U37146" s="104"/>
      <c r="AB37146" s="104"/>
      <c r="AC37146" s="104"/>
      <c r="AF37146" s="104"/>
      <c r="AG37146" s="104"/>
      <c r="AK37146" s="104"/>
      <c r="AL37146" s="104"/>
      <c r="AO37146" s="104"/>
      <c r="AP37146" s="104"/>
    </row>
    <row r="37147" spans="21:42" ht="15" customHeight="1" x14ac:dyDescent="0.25">
      <c r="U37147" s="104"/>
      <c r="AB37147" s="104"/>
      <c r="AC37147" s="104"/>
      <c r="AF37147" s="104"/>
      <c r="AG37147" s="104"/>
      <c r="AK37147" s="104"/>
      <c r="AL37147" s="104"/>
      <c r="AO37147" s="104"/>
      <c r="AP37147" s="104"/>
    </row>
    <row r="37148" spans="21:42" ht="15" customHeight="1" x14ac:dyDescent="0.25">
      <c r="U37148" s="104"/>
      <c r="AB37148" s="104"/>
      <c r="AC37148" s="104"/>
      <c r="AF37148" s="104"/>
      <c r="AG37148" s="104"/>
      <c r="AK37148" s="104"/>
      <c r="AL37148" s="104"/>
      <c r="AO37148" s="104"/>
      <c r="AP37148" s="104"/>
    </row>
    <row r="37149" spans="21:42" ht="15" customHeight="1" x14ac:dyDescent="0.25">
      <c r="U37149" s="104"/>
      <c r="AB37149" s="104"/>
      <c r="AC37149" s="104"/>
      <c r="AF37149" s="104"/>
      <c r="AG37149" s="104"/>
      <c r="AK37149" s="104"/>
      <c r="AL37149" s="104"/>
      <c r="AO37149" s="104"/>
      <c r="AP37149" s="104"/>
    </row>
    <row r="37150" spans="21:42" ht="15" customHeight="1" x14ac:dyDescent="0.25">
      <c r="U37150" s="104"/>
      <c r="AB37150" s="104"/>
      <c r="AC37150" s="104"/>
      <c r="AF37150" s="104"/>
      <c r="AG37150" s="104"/>
      <c r="AK37150" s="104"/>
      <c r="AL37150" s="104"/>
      <c r="AO37150" s="104"/>
      <c r="AP37150" s="104"/>
    </row>
    <row r="37151" spans="21:42" ht="15" customHeight="1" x14ac:dyDescent="0.25">
      <c r="U37151" s="104"/>
      <c r="AB37151" s="104"/>
      <c r="AC37151" s="104"/>
      <c r="AF37151" s="104"/>
      <c r="AG37151" s="104"/>
      <c r="AK37151" s="104"/>
      <c r="AL37151" s="104"/>
      <c r="AO37151" s="104"/>
      <c r="AP37151" s="104"/>
    </row>
    <row r="37152" spans="21:42" ht="15" customHeight="1" x14ac:dyDescent="0.25">
      <c r="U37152" s="104"/>
      <c r="AB37152" s="104"/>
      <c r="AC37152" s="104"/>
      <c r="AF37152" s="104"/>
      <c r="AG37152" s="104"/>
      <c r="AK37152" s="104"/>
      <c r="AL37152" s="104"/>
      <c r="AO37152" s="104"/>
      <c r="AP37152" s="104"/>
    </row>
    <row r="37153" spans="21:42" ht="15" customHeight="1" x14ac:dyDescent="0.25">
      <c r="U37153" s="104"/>
      <c r="AB37153" s="104"/>
      <c r="AC37153" s="104"/>
      <c r="AF37153" s="104"/>
      <c r="AG37153" s="104"/>
      <c r="AK37153" s="104"/>
      <c r="AL37153" s="104"/>
      <c r="AO37153" s="104"/>
      <c r="AP37153" s="104"/>
    </row>
    <row r="37154" spans="21:42" ht="15" customHeight="1" x14ac:dyDescent="0.25">
      <c r="U37154" s="104"/>
      <c r="AB37154" s="104"/>
      <c r="AC37154" s="104"/>
      <c r="AF37154" s="104"/>
      <c r="AG37154" s="104"/>
      <c r="AK37154" s="104"/>
      <c r="AL37154" s="104"/>
      <c r="AO37154" s="104"/>
      <c r="AP37154" s="104"/>
    </row>
    <row r="37155" spans="21:42" ht="15" customHeight="1" x14ac:dyDescent="0.25">
      <c r="U37155" s="104"/>
      <c r="AB37155" s="104"/>
      <c r="AC37155" s="104"/>
      <c r="AF37155" s="104"/>
      <c r="AG37155" s="104"/>
      <c r="AK37155" s="104"/>
      <c r="AL37155" s="104"/>
      <c r="AO37155" s="104"/>
      <c r="AP37155" s="104"/>
    </row>
    <row r="37156" spans="21:42" ht="15" customHeight="1" x14ac:dyDescent="0.25">
      <c r="U37156" s="104"/>
      <c r="AB37156" s="104"/>
      <c r="AC37156" s="104"/>
      <c r="AF37156" s="104"/>
      <c r="AG37156" s="104"/>
      <c r="AK37156" s="104"/>
      <c r="AL37156" s="104"/>
      <c r="AO37156" s="104"/>
      <c r="AP37156" s="104"/>
    </row>
    <row r="37157" spans="21:42" ht="15" customHeight="1" x14ac:dyDescent="0.25">
      <c r="U37157" s="104"/>
      <c r="AB37157" s="104"/>
      <c r="AC37157" s="104"/>
      <c r="AF37157" s="104"/>
      <c r="AG37157" s="104"/>
      <c r="AK37157" s="104"/>
      <c r="AL37157" s="104"/>
      <c r="AO37157" s="104"/>
      <c r="AP37157" s="104"/>
    </row>
    <row r="37158" spans="21:42" ht="15" customHeight="1" x14ac:dyDescent="0.25">
      <c r="U37158" s="104"/>
      <c r="AB37158" s="104"/>
      <c r="AC37158" s="104"/>
      <c r="AF37158" s="104"/>
      <c r="AG37158" s="104"/>
      <c r="AK37158" s="104"/>
      <c r="AL37158" s="104"/>
      <c r="AO37158" s="104"/>
      <c r="AP37158" s="104"/>
    </row>
    <row r="37159" spans="21:42" ht="15" customHeight="1" x14ac:dyDescent="0.25">
      <c r="U37159" s="104"/>
      <c r="AB37159" s="104"/>
      <c r="AC37159" s="104"/>
      <c r="AF37159" s="104"/>
      <c r="AG37159" s="104"/>
      <c r="AK37159" s="104"/>
      <c r="AL37159" s="104"/>
      <c r="AO37159" s="104"/>
      <c r="AP37159" s="104"/>
    </row>
    <row r="37160" spans="21:42" ht="15" customHeight="1" x14ac:dyDescent="0.25">
      <c r="U37160" s="104"/>
      <c r="AB37160" s="104"/>
      <c r="AC37160" s="104"/>
      <c r="AF37160" s="104"/>
      <c r="AG37160" s="104"/>
      <c r="AK37160" s="104"/>
      <c r="AL37160" s="104"/>
      <c r="AO37160" s="104"/>
      <c r="AP37160" s="104"/>
    </row>
    <row r="37161" spans="21:42" ht="15" customHeight="1" x14ac:dyDescent="0.25">
      <c r="U37161" s="104"/>
      <c r="AB37161" s="104"/>
      <c r="AC37161" s="104"/>
      <c r="AF37161" s="104"/>
      <c r="AG37161" s="104"/>
      <c r="AK37161" s="104"/>
      <c r="AL37161" s="104"/>
      <c r="AO37161" s="104"/>
      <c r="AP37161" s="104"/>
    </row>
    <row r="37162" spans="21:42" ht="15" customHeight="1" x14ac:dyDescent="0.25">
      <c r="U37162" s="104"/>
      <c r="AB37162" s="104"/>
      <c r="AC37162" s="104"/>
      <c r="AF37162" s="104"/>
      <c r="AG37162" s="104"/>
      <c r="AK37162" s="104"/>
      <c r="AL37162" s="104"/>
      <c r="AO37162" s="104"/>
      <c r="AP37162" s="104"/>
    </row>
    <row r="37163" spans="21:42" ht="15" customHeight="1" x14ac:dyDescent="0.25">
      <c r="U37163" s="104"/>
      <c r="AB37163" s="104"/>
      <c r="AC37163" s="104"/>
      <c r="AF37163" s="104"/>
      <c r="AG37163" s="104"/>
      <c r="AK37163" s="104"/>
      <c r="AL37163" s="104"/>
      <c r="AO37163" s="104"/>
      <c r="AP37163" s="104"/>
    </row>
    <row r="37164" spans="21:42" ht="15" customHeight="1" x14ac:dyDescent="0.25">
      <c r="U37164" s="104"/>
      <c r="AB37164" s="104"/>
      <c r="AC37164" s="104"/>
      <c r="AF37164" s="104"/>
      <c r="AG37164" s="104"/>
      <c r="AK37164" s="104"/>
      <c r="AL37164" s="104"/>
      <c r="AO37164" s="104"/>
      <c r="AP37164" s="104"/>
    </row>
    <row r="37165" spans="21:42" ht="15" customHeight="1" x14ac:dyDescent="0.25">
      <c r="U37165" s="104"/>
      <c r="AB37165" s="104"/>
      <c r="AC37165" s="104"/>
      <c r="AF37165" s="104"/>
      <c r="AG37165" s="104"/>
      <c r="AK37165" s="104"/>
      <c r="AL37165" s="104"/>
      <c r="AO37165" s="104"/>
      <c r="AP37165" s="104"/>
    </row>
    <row r="37166" spans="21:42" ht="15" customHeight="1" x14ac:dyDescent="0.25">
      <c r="U37166" s="104"/>
      <c r="AB37166" s="104"/>
      <c r="AC37166" s="104"/>
      <c r="AF37166" s="104"/>
      <c r="AG37166" s="104"/>
      <c r="AK37166" s="104"/>
      <c r="AL37166" s="104"/>
      <c r="AO37166" s="104"/>
      <c r="AP37166" s="104"/>
    </row>
    <row r="37167" spans="21:42" ht="15" customHeight="1" x14ac:dyDescent="0.25">
      <c r="U37167" s="104"/>
      <c r="AB37167" s="104"/>
      <c r="AC37167" s="104"/>
      <c r="AF37167" s="104"/>
      <c r="AG37167" s="104"/>
      <c r="AK37167" s="104"/>
      <c r="AL37167" s="104"/>
      <c r="AO37167" s="104"/>
      <c r="AP37167" s="104"/>
    </row>
    <row r="37168" spans="21:42" ht="15" customHeight="1" x14ac:dyDescent="0.25">
      <c r="U37168" s="104"/>
      <c r="AB37168" s="104"/>
      <c r="AC37168" s="104"/>
      <c r="AF37168" s="104"/>
      <c r="AG37168" s="104"/>
      <c r="AK37168" s="104"/>
      <c r="AL37168" s="104"/>
      <c r="AO37168" s="104"/>
      <c r="AP37168" s="104"/>
    </row>
    <row r="37169" spans="21:42" ht="15" customHeight="1" x14ac:dyDescent="0.25">
      <c r="U37169" s="104"/>
      <c r="AB37169" s="104"/>
      <c r="AC37169" s="104"/>
      <c r="AF37169" s="104"/>
      <c r="AG37169" s="104"/>
      <c r="AK37169" s="104"/>
      <c r="AL37169" s="104"/>
      <c r="AO37169" s="104"/>
      <c r="AP37169" s="104"/>
    </row>
    <row r="37170" spans="21:42" ht="15" customHeight="1" x14ac:dyDescent="0.25">
      <c r="U37170" s="104"/>
      <c r="AB37170" s="104"/>
      <c r="AC37170" s="104"/>
      <c r="AF37170" s="104"/>
      <c r="AG37170" s="104"/>
      <c r="AK37170" s="104"/>
      <c r="AL37170" s="104"/>
      <c r="AO37170" s="104"/>
      <c r="AP37170" s="104"/>
    </row>
    <row r="37171" spans="21:42" ht="15" customHeight="1" x14ac:dyDescent="0.25">
      <c r="U37171" s="104"/>
      <c r="AB37171" s="104"/>
      <c r="AC37171" s="104"/>
      <c r="AF37171" s="104"/>
      <c r="AG37171" s="104"/>
      <c r="AK37171" s="104"/>
      <c r="AL37171" s="104"/>
      <c r="AO37171" s="104"/>
      <c r="AP37171" s="104"/>
    </row>
    <row r="37172" spans="21:42" ht="15" customHeight="1" x14ac:dyDescent="0.25">
      <c r="U37172" s="104"/>
      <c r="AB37172" s="104"/>
      <c r="AC37172" s="104"/>
      <c r="AF37172" s="104"/>
      <c r="AG37172" s="104"/>
      <c r="AK37172" s="104"/>
      <c r="AL37172" s="104"/>
      <c r="AO37172" s="104"/>
      <c r="AP37172" s="104"/>
    </row>
    <row r="37173" spans="21:42" ht="15" customHeight="1" x14ac:dyDescent="0.25">
      <c r="U37173" s="104"/>
      <c r="AB37173" s="104"/>
      <c r="AC37173" s="104"/>
      <c r="AF37173" s="104"/>
      <c r="AG37173" s="104"/>
      <c r="AK37173" s="104"/>
      <c r="AL37173" s="104"/>
      <c r="AO37173" s="104"/>
      <c r="AP37173" s="104"/>
    </row>
    <row r="37174" spans="21:42" ht="15" customHeight="1" x14ac:dyDescent="0.25">
      <c r="U37174" s="104"/>
      <c r="AB37174" s="104"/>
      <c r="AC37174" s="104"/>
      <c r="AF37174" s="104"/>
      <c r="AG37174" s="104"/>
      <c r="AK37174" s="104"/>
      <c r="AL37174" s="104"/>
      <c r="AO37174" s="104"/>
      <c r="AP37174" s="104"/>
    </row>
    <row r="37175" spans="21:42" ht="15" customHeight="1" x14ac:dyDescent="0.25">
      <c r="U37175" s="104"/>
      <c r="AB37175" s="104"/>
      <c r="AC37175" s="104"/>
      <c r="AF37175" s="104"/>
      <c r="AG37175" s="104"/>
      <c r="AK37175" s="104"/>
      <c r="AL37175" s="104"/>
      <c r="AO37175" s="104"/>
      <c r="AP37175" s="104"/>
    </row>
    <row r="37176" spans="21:42" ht="15" customHeight="1" x14ac:dyDescent="0.25">
      <c r="U37176" s="104"/>
      <c r="AB37176" s="104"/>
      <c r="AC37176" s="104"/>
      <c r="AF37176" s="104"/>
      <c r="AG37176" s="104"/>
      <c r="AK37176" s="104"/>
      <c r="AL37176" s="104"/>
      <c r="AO37176" s="104"/>
      <c r="AP37176" s="104"/>
    </row>
    <row r="37177" spans="21:42" ht="15" customHeight="1" x14ac:dyDescent="0.25">
      <c r="U37177" s="104"/>
      <c r="AB37177" s="104"/>
      <c r="AC37177" s="104"/>
      <c r="AF37177" s="104"/>
      <c r="AG37177" s="104"/>
      <c r="AK37177" s="104"/>
      <c r="AL37177" s="104"/>
      <c r="AO37177" s="104"/>
      <c r="AP37177" s="104"/>
    </row>
    <row r="37178" spans="21:42" ht="15" customHeight="1" x14ac:dyDescent="0.25">
      <c r="U37178" s="104"/>
      <c r="AB37178" s="104"/>
      <c r="AC37178" s="104"/>
      <c r="AF37178" s="104"/>
      <c r="AG37178" s="104"/>
      <c r="AK37178" s="104"/>
      <c r="AL37178" s="104"/>
      <c r="AO37178" s="104"/>
      <c r="AP37178" s="104"/>
    </row>
    <row r="37179" spans="21:42" ht="15" customHeight="1" x14ac:dyDescent="0.25">
      <c r="U37179" s="104"/>
      <c r="AB37179" s="104"/>
      <c r="AC37179" s="104"/>
      <c r="AF37179" s="104"/>
      <c r="AG37179" s="104"/>
      <c r="AK37179" s="104"/>
      <c r="AL37179" s="104"/>
      <c r="AO37179" s="104"/>
      <c r="AP37179" s="104"/>
    </row>
    <row r="37180" spans="21:42" ht="15" customHeight="1" x14ac:dyDescent="0.25">
      <c r="U37180" s="104"/>
      <c r="AB37180" s="104"/>
      <c r="AC37180" s="104"/>
      <c r="AF37180" s="104"/>
      <c r="AG37180" s="104"/>
      <c r="AK37180" s="104"/>
      <c r="AL37180" s="104"/>
      <c r="AO37180" s="104"/>
      <c r="AP37180" s="104"/>
    </row>
    <row r="37181" spans="21:42" ht="15" customHeight="1" x14ac:dyDescent="0.25">
      <c r="U37181" s="104"/>
      <c r="AB37181" s="104"/>
      <c r="AC37181" s="104"/>
      <c r="AF37181" s="104"/>
      <c r="AG37181" s="104"/>
      <c r="AK37181" s="104"/>
      <c r="AL37181" s="104"/>
      <c r="AO37181" s="104"/>
      <c r="AP37181" s="104"/>
    </row>
    <row r="37182" spans="21:42" ht="15" customHeight="1" x14ac:dyDescent="0.25">
      <c r="U37182" s="104"/>
      <c r="AB37182" s="104"/>
      <c r="AC37182" s="104"/>
      <c r="AF37182" s="104"/>
      <c r="AG37182" s="104"/>
      <c r="AK37182" s="104"/>
      <c r="AL37182" s="104"/>
      <c r="AO37182" s="104"/>
      <c r="AP37182" s="104"/>
    </row>
    <row r="37183" spans="21:42" ht="15" customHeight="1" x14ac:dyDescent="0.25">
      <c r="U37183" s="104"/>
      <c r="AB37183" s="104"/>
      <c r="AC37183" s="104"/>
      <c r="AF37183" s="104"/>
      <c r="AG37183" s="104"/>
      <c r="AK37183" s="104"/>
      <c r="AL37183" s="104"/>
      <c r="AO37183" s="104"/>
      <c r="AP37183" s="104"/>
    </row>
    <row r="37184" spans="21:42" ht="15" customHeight="1" x14ac:dyDescent="0.25">
      <c r="U37184" s="104"/>
      <c r="AB37184" s="104"/>
      <c r="AC37184" s="104"/>
      <c r="AF37184" s="104"/>
      <c r="AG37184" s="104"/>
      <c r="AK37184" s="104"/>
      <c r="AL37184" s="104"/>
      <c r="AO37184" s="104"/>
      <c r="AP37184" s="104"/>
    </row>
    <row r="37185" spans="21:42" ht="15" customHeight="1" x14ac:dyDescent="0.25">
      <c r="U37185" s="104"/>
      <c r="AB37185" s="104"/>
      <c r="AC37185" s="104"/>
      <c r="AF37185" s="104"/>
      <c r="AG37185" s="104"/>
      <c r="AK37185" s="104"/>
      <c r="AL37185" s="104"/>
      <c r="AO37185" s="104"/>
      <c r="AP37185" s="104"/>
    </row>
    <row r="37186" spans="21:42" ht="15" customHeight="1" x14ac:dyDescent="0.25">
      <c r="U37186" s="104"/>
      <c r="AB37186" s="104"/>
      <c r="AC37186" s="104"/>
      <c r="AF37186" s="104"/>
      <c r="AG37186" s="104"/>
      <c r="AK37186" s="104"/>
      <c r="AL37186" s="104"/>
      <c r="AO37186" s="104"/>
      <c r="AP37186" s="104"/>
    </row>
    <row r="37187" spans="21:42" ht="15" customHeight="1" x14ac:dyDescent="0.25">
      <c r="U37187" s="104"/>
      <c r="AB37187" s="104"/>
      <c r="AC37187" s="104"/>
      <c r="AF37187" s="104"/>
      <c r="AG37187" s="104"/>
      <c r="AK37187" s="104"/>
      <c r="AL37187" s="104"/>
      <c r="AO37187" s="104"/>
      <c r="AP37187" s="104"/>
    </row>
    <row r="37188" spans="21:42" ht="15" customHeight="1" x14ac:dyDescent="0.25">
      <c r="U37188" s="104"/>
      <c r="AB37188" s="104"/>
      <c r="AC37188" s="104"/>
      <c r="AF37188" s="104"/>
      <c r="AG37188" s="104"/>
      <c r="AK37188" s="104"/>
      <c r="AL37188" s="104"/>
      <c r="AO37188" s="104"/>
      <c r="AP37188" s="104"/>
    </row>
    <row r="37189" spans="21:42" ht="15" customHeight="1" x14ac:dyDescent="0.25">
      <c r="U37189" s="104"/>
      <c r="AB37189" s="104"/>
      <c r="AC37189" s="104"/>
      <c r="AF37189" s="104"/>
      <c r="AG37189" s="104"/>
      <c r="AK37189" s="104"/>
      <c r="AL37189" s="104"/>
      <c r="AO37189" s="104"/>
      <c r="AP37189" s="104"/>
    </row>
    <row r="37190" spans="21:42" ht="15" customHeight="1" x14ac:dyDescent="0.25">
      <c r="U37190" s="104"/>
      <c r="AB37190" s="104"/>
      <c r="AC37190" s="104"/>
      <c r="AF37190" s="104"/>
      <c r="AG37190" s="104"/>
      <c r="AK37190" s="104"/>
      <c r="AL37190" s="104"/>
      <c r="AO37190" s="104"/>
      <c r="AP37190" s="104"/>
    </row>
    <row r="37191" spans="21:42" ht="15" customHeight="1" x14ac:dyDescent="0.25">
      <c r="U37191" s="104"/>
      <c r="AB37191" s="104"/>
      <c r="AC37191" s="104"/>
      <c r="AF37191" s="104"/>
      <c r="AG37191" s="104"/>
      <c r="AK37191" s="104"/>
      <c r="AL37191" s="104"/>
      <c r="AO37191" s="104"/>
      <c r="AP37191" s="104"/>
    </row>
    <row r="37192" spans="21:42" ht="15" customHeight="1" x14ac:dyDescent="0.25">
      <c r="U37192" s="104"/>
      <c r="AB37192" s="104"/>
      <c r="AC37192" s="104"/>
      <c r="AF37192" s="104"/>
      <c r="AG37192" s="104"/>
      <c r="AK37192" s="104"/>
      <c r="AL37192" s="104"/>
      <c r="AO37192" s="104"/>
      <c r="AP37192" s="104"/>
    </row>
    <row r="37193" spans="21:42" ht="15" customHeight="1" x14ac:dyDescent="0.25">
      <c r="U37193" s="104"/>
      <c r="AB37193" s="104"/>
      <c r="AC37193" s="104"/>
      <c r="AF37193" s="104"/>
      <c r="AG37193" s="104"/>
      <c r="AK37193" s="104"/>
      <c r="AL37193" s="104"/>
      <c r="AO37193" s="104"/>
      <c r="AP37193" s="104"/>
    </row>
    <row r="37194" spans="21:42" ht="15" customHeight="1" x14ac:dyDescent="0.25">
      <c r="U37194" s="104"/>
      <c r="AB37194" s="104"/>
      <c r="AC37194" s="104"/>
      <c r="AF37194" s="104"/>
      <c r="AG37194" s="104"/>
      <c r="AK37194" s="104"/>
      <c r="AL37194" s="104"/>
      <c r="AO37194" s="104"/>
      <c r="AP37194" s="104"/>
    </row>
    <row r="37195" spans="21:42" ht="15" customHeight="1" x14ac:dyDescent="0.25">
      <c r="U37195" s="104"/>
      <c r="AB37195" s="104"/>
      <c r="AC37195" s="104"/>
      <c r="AF37195" s="104"/>
      <c r="AG37195" s="104"/>
      <c r="AK37195" s="104"/>
      <c r="AL37195" s="104"/>
      <c r="AO37195" s="104"/>
      <c r="AP37195" s="104"/>
    </row>
    <row r="37196" spans="21:42" ht="15" customHeight="1" x14ac:dyDescent="0.25">
      <c r="U37196" s="104"/>
      <c r="AB37196" s="104"/>
      <c r="AC37196" s="104"/>
      <c r="AF37196" s="104"/>
      <c r="AG37196" s="104"/>
      <c r="AK37196" s="104"/>
      <c r="AL37196" s="104"/>
      <c r="AO37196" s="104"/>
      <c r="AP37196" s="104"/>
    </row>
    <row r="37197" spans="21:42" ht="15" customHeight="1" x14ac:dyDescent="0.25">
      <c r="U37197" s="104"/>
      <c r="AB37197" s="104"/>
      <c r="AC37197" s="104"/>
      <c r="AF37197" s="104"/>
      <c r="AG37197" s="104"/>
      <c r="AK37197" s="104"/>
      <c r="AL37197" s="104"/>
      <c r="AO37197" s="104"/>
      <c r="AP37197" s="104"/>
    </row>
    <row r="37198" spans="21:42" ht="15" customHeight="1" x14ac:dyDescent="0.25">
      <c r="U37198" s="104"/>
      <c r="AB37198" s="104"/>
      <c r="AC37198" s="104"/>
      <c r="AF37198" s="104"/>
      <c r="AG37198" s="104"/>
      <c r="AK37198" s="104"/>
      <c r="AL37198" s="104"/>
      <c r="AO37198" s="104"/>
      <c r="AP37198" s="104"/>
    </row>
    <row r="37199" spans="21:42" ht="15" customHeight="1" x14ac:dyDescent="0.25">
      <c r="U37199" s="104"/>
      <c r="AB37199" s="104"/>
      <c r="AC37199" s="104"/>
      <c r="AF37199" s="104"/>
      <c r="AG37199" s="104"/>
      <c r="AK37199" s="104"/>
      <c r="AL37199" s="104"/>
      <c r="AO37199" s="104"/>
      <c r="AP37199" s="104"/>
    </row>
    <row r="37200" spans="21:42" ht="15" customHeight="1" x14ac:dyDescent="0.25">
      <c r="U37200" s="104"/>
      <c r="AB37200" s="104"/>
      <c r="AC37200" s="104"/>
      <c r="AF37200" s="104"/>
      <c r="AG37200" s="104"/>
      <c r="AK37200" s="104"/>
      <c r="AL37200" s="104"/>
      <c r="AO37200" s="104"/>
      <c r="AP37200" s="104"/>
    </row>
    <row r="37201" spans="21:42" ht="15" customHeight="1" x14ac:dyDescent="0.25">
      <c r="U37201" s="104"/>
      <c r="AB37201" s="104"/>
      <c r="AC37201" s="104"/>
      <c r="AF37201" s="104"/>
      <c r="AG37201" s="104"/>
      <c r="AK37201" s="104"/>
      <c r="AL37201" s="104"/>
      <c r="AO37201" s="104"/>
      <c r="AP37201" s="104"/>
    </row>
    <row r="37202" spans="21:42" ht="15" customHeight="1" x14ac:dyDescent="0.25">
      <c r="U37202" s="104"/>
      <c r="AB37202" s="104"/>
      <c r="AC37202" s="104"/>
      <c r="AF37202" s="104"/>
      <c r="AG37202" s="104"/>
      <c r="AK37202" s="104"/>
      <c r="AL37202" s="104"/>
      <c r="AO37202" s="104"/>
      <c r="AP37202" s="104"/>
    </row>
    <row r="37203" spans="21:42" ht="15" customHeight="1" x14ac:dyDescent="0.25">
      <c r="U37203" s="104"/>
      <c r="AB37203" s="104"/>
      <c r="AC37203" s="104"/>
      <c r="AF37203" s="104"/>
      <c r="AG37203" s="104"/>
      <c r="AK37203" s="104"/>
      <c r="AL37203" s="104"/>
      <c r="AO37203" s="104"/>
      <c r="AP37203" s="104"/>
    </row>
    <row r="37204" spans="21:42" ht="15" customHeight="1" x14ac:dyDescent="0.25">
      <c r="U37204" s="104"/>
      <c r="AB37204" s="104"/>
      <c r="AC37204" s="104"/>
      <c r="AF37204" s="104"/>
      <c r="AG37204" s="104"/>
      <c r="AK37204" s="104"/>
      <c r="AL37204" s="104"/>
      <c r="AO37204" s="104"/>
      <c r="AP37204" s="104"/>
    </row>
    <row r="37205" spans="21:42" ht="15" customHeight="1" x14ac:dyDescent="0.25">
      <c r="U37205" s="104"/>
      <c r="AB37205" s="104"/>
      <c r="AC37205" s="104"/>
      <c r="AF37205" s="104"/>
      <c r="AG37205" s="104"/>
      <c r="AK37205" s="104"/>
      <c r="AL37205" s="104"/>
      <c r="AO37205" s="104"/>
      <c r="AP37205" s="104"/>
    </row>
    <row r="37206" spans="21:42" ht="15" customHeight="1" x14ac:dyDescent="0.25">
      <c r="U37206" s="104"/>
      <c r="AB37206" s="104"/>
      <c r="AC37206" s="104"/>
      <c r="AF37206" s="104"/>
      <c r="AG37206" s="104"/>
      <c r="AK37206" s="104"/>
      <c r="AL37206" s="104"/>
      <c r="AO37206" s="104"/>
      <c r="AP37206" s="104"/>
    </row>
    <row r="37207" spans="21:42" ht="15" customHeight="1" x14ac:dyDescent="0.25">
      <c r="U37207" s="104"/>
      <c r="AB37207" s="104"/>
      <c r="AC37207" s="104"/>
      <c r="AF37207" s="104"/>
      <c r="AG37207" s="104"/>
      <c r="AK37207" s="104"/>
      <c r="AL37207" s="104"/>
      <c r="AO37207" s="104"/>
      <c r="AP37207" s="104"/>
    </row>
    <row r="37208" spans="21:42" ht="15" customHeight="1" x14ac:dyDescent="0.25">
      <c r="U37208" s="104"/>
      <c r="AB37208" s="104"/>
      <c r="AC37208" s="104"/>
      <c r="AF37208" s="104"/>
      <c r="AG37208" s="104"/>
      <c r="AK37208" s="104"/>
      <c r="AL37208" s="104"/>
      <c r="AO37208" s="104"/>
      <c r="AP37208" s="104"/>
    </row>
    <row r="37209" spans="21:42" ht="15" customHeight="1" x14ac:dyDescent="0.25">
      <c r="U37209" s="104"/>
      <c r="AB37209" s="104"/>
      <c r="AC37209" s="104"/>
      <c r="AF37209" s="104"/>
      <c r="AG37209" s="104"/>
      <c r="AK37209" s="104"/>
      <c r="AL37209" s="104"/>
      <c r="AO37209" s="104"/>
      <c r="AP37209" s="104"/>
    </row>
    <row r="37210" spans="21:42" ht="15" customHeight="1" x14ac:dyDescent="0.25">
      <c r="U37210" s="104"/>
      <c r="AB37210" s="104"/>
      <c r="AC37210" s="104"/>
      <c r="AF37210" s="104"/>
      <c r="AG37210" s="104"/>
      <c r="AK37210" s="104"/>
      <c r="AL37210" s="104"/>
      <c r="AO37210" s="104"/>
      <c r="AP37210" s="104"/>
    </row>
    <row r="37211" spans="21:42" ht="15" customHeight="1" x14ac:dyDescent="0.25">
      <c r="U37211" s="104"/>
      <c r="AB37211" s="104"/>
      <c r="AC37211" s="104"/>
      <c r="AF37211" s="104"/>
      <c r="AG37211" s="104"/>
      <c r="AK37211" s="104"/>
      <c r="AL37211" s="104"/>
      <c r="AO37211" s="104"/>
      <c r="AP37211" s="104"/>
    </row>
    <row r="37212" spans="21:42" ht="15" customHeight="1" x14ac:dyDescent="0.25">
      <c r="U37212" s="104"/>
      <c r="AB37212" s="104"/>
      <c r="AC37212" s="104"/>
      <c r="AF37212" s="104"/>
      <c r="AG37212" s="104"/>
      <c r="AK37212" s="104"/>
      <c r="AL37212" s="104"/>
      <c r="AO37212" s="104"/>
      <c r="AP37212" s="104"/>
    </row>
    <row r="37213" spans="21:42" ht="15" customHeight="1" x14ac:dyDescent="0.25">
      <c r="U37213" s="104"/>
      <c r="AB37213" s="104"/>
      <c r="AC37213" s="104"/>
      <c r="AF37213" s="104"/>
      <c r="AG37213" s="104"/>
      <c r="AK37213" s="104"/>
      <c r="AL37213" s="104"/>
      <c r="AO37213" s="104"/>
      <c r="AP37213" s="104"/>
    </row>
    <row r="37214" spans="21:42" ht="15" customHeight="1" x14ac:dyDescent="0.25">
      <c r="U37214" s="104"/>
      <c r="AB37214" s="104"/>
      <c r="AC37214" s="104"/>
      <c r="AF37214" s="104"/>
      <c r="AG37214" s="104"/>
      <c r="AK37214" s="104"/>
      <c r="AL37214" s="104"/>
      <c r="AO37214" s="104"/>
      <c r="AP37214" s="104"/>
    </row>
    <row r="37215" spans="21:42" ht="15" customHeight="1" x14ac:dyDescent="0.25">
      <c r="U37215" s="104"/>
      <c r="AB37215" s="104"/>
      <c r="AC37215" s="104"/>
      <c r="AF37215" s="104"/>
      <c r="AG37215" s="104"/>
      <c r="AK37215" s="104"/>
      <c r="AL37215" s="104"/>
      <c r="AO37215" s="104"/>
      <c r="AP37215" s="104"/>
    </row>
    <row r="37216" spans="21:42" ht="15" customHeight="1" x14ac:dyDescent="0.25">
      <c r="U37216" s="104"/>
      <c r="AB37216" s="104"/>
      <c r="AC37216" s="104"/>
      <c r="AF37216" s="104"/>
      <c r="AG37216" s="104"/>
      <c r="AK37216" s="104"/>
      <c r="AL37216" s="104"/>
      <c r="AO37216" s="104"/>
      <c r="AP37216" s="104"/>
    </row>
    <row r="37217" spans="21:42" ht="15" customHeight="1" x14ac:dyDescent="0.25">
      <c r="U37217" s="104"/>
      <c r="AB37217" s="104"/>
      <c r="AC37217" s="104"/>
      <c r="AF37217" s="104"/>
      <c r="AG37217" s="104"/>
      <c r="AK37217" s="104"/>
      <c r="AL37217" s="104"/>
      <c r="AO37217" s="104"/>
      <c r="AP37217" s="104"/>
    </row>
    <row r="37218" spans="21:42" ht="15" customHeight="1" x14ac:dyDescent="0.25">
      <c r="U37218" s="104"/>
      <c r="AB37218" s="104"/>
      <c r="AC37218" s="104"/>
      <c r="AF37218" s="104"/>
      <c r="AG37218" s="104"/>
      <c r="AK37218" s="104"/>
      <c r="AL37218" s="104"/>
      <c r="AO37218" s="104"/>
      <c r="AP37218" s="104"/>
    </row>
    <row r="37219" spans="21:42" ht="15" customHeight="1" x14ac:dyDescent="0.25">
      <c r="U37219" s="104"/>
      <c r="AB37219" s="104"/>
      <c r="AC37219" s="104"/>
      <c r="AF37219" s="104"/>
      <c r="AG37219" s="104"/>
      <c r="AK37219" s="104"/>
      <c r="AL37219" s="104"/>
      <c r="AO37219" s="104"/>
      <c r="AP37219" s="104"/>
    </row>
    <row r="37220" spans="21:42" ht="15" customHeight="1" x14ac:dyDescent="0.25">
      <c r="U37220" s="104"/>
      <c r="AB37220" s="104"/>
      <c r="AC37220" s="104"/>
      <c r="AF37220" s="104"/>
      <c r="AG37220" s="104"/>
      <c r="AK37220" s="104"/>
      <c r="AL37220" s="104"/>
      <c r="AO37220" s="104"/>
      <c r="AP37220" s="104"/>
    </row>
    <row r="37221" spans="21:42" ht="15" customHeight="1" x14ac:dyDescent="0.25">
      <c r="U37221" s="104"/>
      <c r="AB37221" s="104"/>
      <c r="AC37221" s="104"/>
      <c r="AF37221" s="104"/>
      <c r="AG37221" s="104"/>
      <c r="AK37221" s="104"/>
      <c r="AL37221" s="104"/>
      <c r="AO37221" s="104"/>
      <c r="AP37221" s="104"/>
    </row>
    <row r="37222" spans="21:42" ht="15" customHeight="1" x14ac:dyDescent="0.25">
      <c r="U37222" s="104"/>
      <c r="AB37222" s="104"/>
      <c r="AC37222" s="104"/>
      <c r="AF37222" s="104"/>
      <c r="AG37222" s="104"/>
      <c r="AK37222" s="104"/>
      <c r="AL37222" s="104"/>
      <c r="AO37222" s="104"/>
      <c r="AP37222" s="104"/>
    </row>
    <row r="37223" spans="21:42" ht="15" customHeight="1" x14ac:dyDescent="0.25">
      <c r="U37223" s="104"/>
      <c r="AB37223" s="104"/>
      <c r="AC37223" s="104"/>
      <c r="AF37223" s="104"/>
      <c r="AG37223" s="104"/>
      <c r="AK37223" s="104"/>
      <c r="AL37223" s="104"/>
      <c r="AO37223" s="104"/>
      <c r="AP37223" s="104"/>
    </row>
    <row r="37224" spans="21:42" ht="15" customHeight="1" x14ac:dyDescent="0.25">
      <c r="U37224" s="104"/>
      <c r="AB37224" s="104"/>
      <c r="AC37224" s="104"/>
      <c r="AF37224" s="104"/>
      <c r="AG37224" s="104"/>
      <c r="AK37224" s="104"/>
      <c r="AL37224" s="104"/>
      <c r="AO37224" s="104"/>
      <c r="AP37224" s="104"/>
    </row>
    <row r="37225" spans="21:42" ht="15" customHeight="1" x14ac:dyDescent="0.25">
      <c r="U37225" s="104"/>
      <c r="AB37225" s="104"/>
      <c r="AC37225" s="104"/>
      <c r="AF37225" s="104"/>
      <c r="AG37225" s="104"/>
      <c r="AK37225" s="104"/>
      <c r="AL37225" s="104"/>
      <c r="AO37225" s="104"/>
      <c r="AP37225" s="104"/>
    </row>
    <row r="37226" spans="21:42" ht="15" customHeight="1" x14ac:dyDescent="0.25">
      <c r="U37226" s="104"/>
      <c r="AB37226" s="104"/>
      <c r="AC37226" s="104"/>
      <c r="AF37226" s="104"/>
      <c r="AG37226" s="104"/>
      <c r="AK37226" s="104"/>
      <c r="AL37226" s="104"/>
      <c r="AO37226" s="104"/>
      <c r="AP37226" s="104"/>
    </row>
    <row r="37227" spans="21:42" ht="15" customHeight="1" x14ac:dyDescent="0.25">
      <c r="U37227" s="104"/>
      <c r="AB37227" s="104"/>
      <c r="AC37227" s="104"/>
      <c r="AF37227" s="104"/>
      <c r="AG37227" s="104"/>
      <c r="AK37227" s="104"/>
      <c r="AL37227" s="104"/>
      <c r="AO37227" s="104"/>
      <c r="AP37227" s="104"/>
    </row>
    <row r="37228" spans="21:42" ht="15" customHeight="1" x14ac:dyDescent="0.25">
      <c r="U37228" s="104"/>
      <c r="AB37228" s="104"/>
      <c r="AC37228" s="104"/>
      <c r="AF37228" s="104"/>
      <c r="AG37228" s="104"/>
      <c r="AK37228" s="104"/>
      <c r="AL37228" s="104"/>
      <c r="AO37228" s="104"/>
      <c r="AP37228" s="104"/>
    </row>
    <row r="37229" spans="21:42" ht="15" customHeight="1" x14ac:dyDescent="0.25">
      <c r="U37229" s="104"/>
      <c r="AB37229" s="104"/>
      <c r="AC37229" s="104"/>
      <c r="AF37229" s="104"/>
      <c r="AG37229" s="104"/>
      <c r="AK37229" s="104"/>
      <c r="AL37229" s="104"/>
      <c r="AO37229" s="104"/>
      <c r="AP37229" s="104"/>
    </row>
    <row r="37230" spans="21:42" ht="15" customHeight="1" x14ac:dyDescent="0.25">
      <c r="U37230" s="104"/>
      <c r="AB37230" s="104"/>
      <c r="AC37230" s="104"/>
      <c r="AF37230" s="104"/>
      <c r="AG37230" s="104"/>
      <c r="AK37230" s="104"/>
      <c r="AL37230" s="104"/>
      <c r="AO37230" s="104"/>
      <c r="AP37230" s="104"/>
    </row>
    <row r="37231" spans="21:42" ht="15" customHeight="1" x14ac:dyDescent="0.25">
      <c r="U37231" s="104"/>
      <c r="AB37231" s="104"/>
      <c r="AC37231" s="104"/>
      <c r="AF37231" s="104"/>
      <c r="AG37231" s="104"/>
      <c r="AK37231" s="104"/>
      <c r="AL37231" s="104"/>
      <c r="AO37231" s="104"/>
      <c r="AP37231" s="104"/>
    </row>
    <row r="37232" spans="21:42" ht="15" customHeight="1" x14ac:dyDescent="0.25">
      <c r="U37232" s="104"/>
      <c r="AB37232" s="104"/>
      <c r="AC37232" s="104"/>
      <c r="AF37232" s="104"/>
      <c r="AG37232" s="104"/>
      <c r="AK37232" s="104"/>
      <c r="AL37232" s="104"/>
      <c r="AO37232" s="104"/>
      <c r="AP37232" s="104"/>
    </row>
    <row r="37233" spans="21:42" ht="15" customHeight="1" x14ac:dyDescent="0.25">
      <c r="U37233" s="104"/>
      <c r="AB37233" s="104"/>
      <c r="AC37233" s="104"/>
      <c r="AF37233" s="104"/>
      <c r="AG37233" s="104"/>
      <c r="AK37233" s="104"/>
      <c r="AL37233" s="104"/>
      <c r="AO37233" s="104"/>
      <c r="AP37233" s="104"/>
    </row>
    <row r="37234" spans="21:42" ht="15" customHeight="1" x14ac:dyDescent="0.25">
      <c r="U37234" s="104"/>
      <c r="AB37234" s="104"/>
      <c r="AC37234" s="104"/>
      <c r="AF37234" s="104"/>
      <c r="AG37234" s="104"/>
      <c r="AK37234" s="104"/>
      <c r="AL37234" s="104"/>
      <c r="AO37234" s="104"/>
      <c r="AP37234" s="104"/>
    </row>
    <row r="37235" spans="21:42" ht="15" customHeight="1" x14ac:dyDescent="0.25">
      <c r="U37235" s="104"/>
      <c r="AB37235" s="104"/>
      <c r="AC37235" s="104"/>
      <c r="AF37235" s="104"/>
      <c r="AG37235" s="104"/>
      <c r="AK37235" s="104"/>
      <c r="AL37235" s="104"/>
      <c r="AO37235" s="104"/>
      <c r="AP37235" s="104"/>
    </row>
    <row r="37236" spans="21:42" ht="15" customHeight="1" x14ac:dyDescent="0.25">
      <c r="U37236" s="104"/>
      <c r="AB37236" s="104"/>
      <c r="AC37236" s="104"/>
      <c r="AF37236" s="104"/>
      <c r="AG37236" s="104"/>
      <c r="AK37236" s="104"/>
      <c r="AL37236" s="104"/>
      <c r="AO37236" s="104"/>
      <c r="AP37236" s="104"/>
    </row>
    <row r="37237" spans="21:42" ht="15" customHeight="1" x14ac:dyDescent="0.25">
      <c r="U37237" s="104"/>
      <c r="AB37237" s="104"/>
      <c r="AC37237" s="104"/>
      <c r="AF37237" s="104"/>
      <c r="AG37237" s="104"/>
      <c r="AK37237" s="104"/>
      <c r="AL37237" s="104"/>
      <c r="AO37237" s="104"/>
      <c r="AP37237" s="104"/>
    </row>
    <row r="37238" spans="21:42" ht="15" customHeight="1" x14ac:dyDescent="0.25">
      <c r="U37238" s="104"/>
      <c r="AB37238" s="104"/>
      <c r="AC37238" s="104"/>
      <c r="AF37238" s="104"/>
      <c r="AG37238" s="104"/>
      <c r="AK37238" s="104"/>
      <c r="AL37238" s="104"/>
      <c r="AO37238" s="104"/>
      <c r="AP37238" s="104"/>
    </row>
    <row r="37239" spans="21:42" ht="15" customHeight="1" x14ac:dyDescent="0.25">
      <c r="U37239" s="104"/>
      <c r="AB37239" s="104"/>
      <c r="AC37239" s="104"/>
      <c r="AF37239" s="104"/>
      <c r="AG37239" s="104"/>
      <c r="AK37239" s="104"/>
      <c r="AL37239" s="104"/>
      <c r="AO37239" s="104"/>
      <c r="AP37239" s="104"/>
    </row>
    <row r="37240" spans="21:42" ht="15" customHeight="1" x14ac:dyDescent="0.25">
      <c r="U37240" s="104"/>
      <c r="AB37240" s="104"/>
      <c r="AC37240" s="104"/>
      <c r="AF37240" s="104"/>
      <c r="AG37240" s="104"/>
      <c r="AK37240" s="104"/>
      <c r="AL37240" s="104"/>
      <c r="AO37240" s="104"/>
      <c r="AP37240" s="104"/>
    </row>
    <row r="37241" spans="21:42" ht="15" customHeight="1" x14ac:dyDescent="0.25">
      <c r="U37241" s="104"/>
      <c r="AB37241" s="104"/>
      <c r="AC37241" s="104"/>
      <c r="AF37241" s="104"/>
      <c r="AG37241" s="104"/>
      <c r="AK37241" s="104"/>
      <c r="AL37241" s="104"/>
      <c r="AO37241" s="104"/>
      <c r="AP37241" s="104"/>
    </row>
    <row r="37242" spans="21:42" ht="15" customHeight="1" x14ac:dyDescent="0.25">
      <c r="U37242" s="104"/>
      <c r="AB37242" s="104"/>
      <c r="AC37242" s="104"/>
      <c r="AF37242" s="104"/>
      <c r="AG37242" s="104"/>
      <c r="AK37242" s="104"/>
      <c r="AL37242" s="104"/>
      <c r="AO37242" s="104"/>
      <c r="AP37242" s="104"/>
    </row>
    <row r="37243" spans="21:42" ht="15" customHeight="1" x14ac:dyDescent="0.25">
      <c r="U37243" s="104"/>
      <c r="AB37243" s="104"/>
      <c r="AC37243" s="104"/>
      <c r="AF37243" s="104"/>
      <c r="AG37243" s="104"/>
      <c r="AK37243" s="104"/>
      <c r="AL37243" s="104"/>
      <c r="AO37243" s="104"/>
      <c r="AP37243" s="104"/>
    </row>
    <row r="37244" spans="21:42" ht="15" customHeight="1" x14ac:dyDescent="0.25">
      <c r="U37244" s="104"/>
      <c r="AB37244" s="104"/>
      <c r="AC37244" s="104"/>
      <c r="AF37244" s="104"/>
      <c r="AG37244" s="104"/>
      <c r="AK37244" s="104"/>
      <c r="AL37244" s="104"/>
      <c r="AO37244" s="104"/>
      <c r="AP37244" s="104"/>
    </row>
    <row r="37245" spans="21:42" ht="15" customHeight="1" x14ac:dyDescent="0.25">
      <c r="U37245" s="104"/>
      <c r="AB37245" s="104"/>
      <c r="AC37245" s="104"/>
      <c r="AF37245" s="104"/>
      <c r="AG37245" s="104"/>
      <c r="AK37245" s="104"/>
      <c r="AL37245" s="104"/>
      <c r="AO37245" s="104"/>
      <c r="AP37245" s="104"/>
    </row>
    <row r="37246" spans="21:42" ht="15" customHeight="1" x14ac:dyDescent="0.25">
      <c r="U37246" s="104"/>
      <c r="AB37246" s="104"/>
      <c r="AC37246" s="104"/>
      <c r="AF37246" s="104"/>
      <c r="AG37246" s="104"/>
      <c r="AK37246" s="104"/>
      <c r="AL37246" s="104"/>
      <c r="AO37246" s="104"/>
      <c r="AP37246" s="104"/>
    </row>
    <row r="37247" spans="21:42" ht="15" customHeight="1" x14ac:dyDescent="0.25">
      <c r="U37247" s="104"/>
      <c r="AB37247" s="104"/>
      <c r="AC37247" s="104"/>
      <c r="AF37247" s="104"/>
      <c r="AG37247" s="104"/>
      <c r="AK37247" s="104"/>
      <c r="AL37247" s="104"/>
      <c r="AO37247" s="104"/>
      <c r="AP37247" s="104"/>
    </row>
    <row r="37248" spans="21:42" ht="15" customHeight="1" x14ac:dyDescent="0.25">
      <c r="U37248" s="104"/>
      <c r="AB37248" s="104"/>
      <c r="AC37248" s="104"/>
      <c r="AF37248" s="104"/>
      <c r="AG37248" s="104"/>
      <c r="AK37248" s="104"/>
      <c r="AL37248" s="104"/>
      <c r="AO37248" s="104"/>
      <c r="AP37248" s="104"/>
    </row>
    <row r="37249" spans="21:42" ht="15" customHeight="1" x14ac:dyDescent="0.25">
      <c r="U37249" s="104"/>
      <c r="AB37249" s="104"/>
      <c r="AC37249" s="104"/>
      <c r="AF37249" s="104"/>
      <c r="AG37249" s="104"/>
      <c r="AK37249" s="104"/>
      <c r="AL37249" s="104"/>
      <c r="AO37249" s="104"/>
      <c r="AP37249" s="104"/>
    </row>
    <row r="37250" spans="21:42" ht="15" customHeight="1" x14ac:dyDescent="0.25">
      <c r="U37250" s="104"/>
      <c r="AB37250" s="104"/>
      <c r="AC37250" s="104"/>
      <c r="AF37250" s="104"/>
      <c r="AG37250" s="104"/>
      <c r="AK37250" s="104"/>
      <c r="AL37250" s="104"/>
      <c r="AO37250" s="104"/>
      <c r="AP37250" s="104"/>
    </row>
    <row r="37251" spans="21:42" ht="15" customHeight="1" x14ac:dyDescent="0.25">
      <c r="U37251" s="104"/>
      <c r="AB37251" s="104"/>
      <c r="AC37251" s="104"/>
      <c r="AF37251" s="104"/>
      <c r="AG37251" s="104"/>
      <c r="AK37251" s="104"/>
      <c r="AL37251" s="104"/>
      <c r="AO37251" s="104"/>
      <c r="AP37251" s="104"/>
    </row>
    <row r="37252" spans="21:42" ht="15" customHeight="1" x14ac:dyDescent="0.25">
      <c r="U37252" s="104"/>
      <c r="AB37252" s="104"/>
      <c r="AC37252" s="104"/>
      <c r="AF37252" s="104"/>
      <c r="AG37252" s="104"/>
      <c r="AK37252" s="104"/>
      <c r="AL37252" s="104"/>
      <c r="AO37252" s="104"/>
      <c r="AP37252" s="104"/>
    </row>
    <row r="37253" spans="21:42" ht="15" customHeight="1" x14ac:dyDescent="0.25">
      <c r="U37253" s="104"/>
      <c r="AB37253" s="104"/>
      <c r="AC37253" s="104"/>
      <c r="AF37253" s="104"/>
      <c r="AG37253" s="104"/>
      <c r="AK37253" s="104"/>
      <c r="AL37253" s="104"/>
      <c r="AO37253" s="104"/>
      <c r="AP37253" s="104"/>
    </row>
    <row r="37254" spans="21:42" ht="15" customHeight="1" x14ac:dyDescent="0.25">
      <c r="U37254" s="104"/>
      <c r="AB37254" s="104"/>
      <c r="AC37254" s="104"/>
      <c r="AF37254" s="104"/>
      <c r="AG37254" s="104"/>
      <c r="AK37254" s="104"/>
      <c r="AL37254" s="104"/>
      <c r="AO37254" s="104"/>
      <c r="AP37254" s="104"/>
    </row>
    <row r="37255" spans="21:42" ht="15" customHeight="1" x14ac:dyDescent="0.25">
      <c r="U37255" s="104"/>
      <c r="AB37255" s="104"/>
      <c r="AC37255" s="104"/>
      <c r="AF37255" s="104"/>
      <c r="AG37255" s="104"/>
      <c r="AK37255" s="104"/>
      <c r="AL37255" s="104"/>
      <c r="AO37255" s="104"/>
      <c r="AP37255" s="104"/>
    </row>
    <row r="37256" spans="21:42" ht="15" customHeight="1" x14ac:dyDescent="0.25">
      <c r="U37256" s="104"/>
      <c r="AB37256" s="104"/>
      <c r="AC37256" s="104"/>
      <c r="AF37256" s="104"/>
      <c r="AG37256" s="104"/>
      <c r="AK37256" s="104"/>
      <c r="AL37256" s="104"/>
      <c r="AO37256" s="104"/>
      <c r="AP37256" s="104"/>
    </row>
    <row r="37257" spans="21:42" ht="15" customHeight="1" x14ac:dyDescent="0.25">
      <c r="U37257" s="104"/>
      <c r="AB37257" s="104"/>
      <c r="AC37257" s="104"/>
      <c r="AF37257" s="104"/>
      <c r="AG37257" s="104"/>
      <c r="AK37257" s="104"/>
      <c r="AL37257" s="104"/>
      <c r="AO37257" s="104"/>
      <c r="AP37257" s="104"/>
    </row>
    <row r="37258" spans="21:42" ht="15" customHeight="1" x14ac:dyDescent="0.25">
      <c r="U37258" s="104"/>
      <c r="AB37258" s="104"/>
      <c r="AC37258" s="104"/>
      <c r="AF37258" s="104"/>
      <c r="AG37258" s="104"/>
      <c r="AK37258" s="104"/>
      <c r="AL37258" s="104"/>
      <c r="AO37258" s="104"/>
      <c r="AP37258" s="104"/>
    </row>
    <row r="37259" spans="21:42" ht="15" customHeight="1" x14ac:dyDescent="0.25">
      <c r="U37259" s="104"/>
      <c r="AB37259" s="104"/>
      <c r="AC37259" s="104"/>
      <c r="AF37259" s="104"/>
      <c r="AG37259" s="104"/>
      <c r="AK37259" s="104"/>
      <c r="AL37259" s="104"/>
      <c r="AO37259" s="104"/>
      <c r="AP37259" s="104"/>
    </row>
    <row r="37260" spans="21:42" ht="15" customHeight="1" x14ac:dyDescent="0.25">
      <c r="U37260" s="104"/>
      <c r="AB37260" s="104"/>
      <c r="AC37260" s="104"/>
      <c r="AF37260" s="104"/>
      <c r="AG37260" s="104"/>
      <c r="AK37260" s="104"/>
      <c r="AL37260" s="104"/>
      <c r="AO37260" s="104"/>
      <c r="AP37260" s="104"/>
    </row>
    <row r="37261" spans="21:42" ht="15" customHeight="1" x14ac:dyDescent="0.25">
      <c r="U37261" s="104"/>
      <c r="AB37261" s="104"/>
      <c r="AC37261" s="104"/>
      <c r="AF37261" s="104"/>
      <c r="AG37261" s="104"/>
      <c r="AK37261" s="104"/>
      <c r="AL37261" s="104"/>
      <c r="AO37261" s="104"/>
      <c r="AP37261" s="104"/>
    </row>
    <row r="37262" spans="21:42" ht="15" customHeight="1" x14ac:dyDescent="0.25">
      <c r="U37262" s="104"/>
      <c r="AB37262" s="104"/>
      <c r="AC37262" s="104"/>
      <c r="AF37262" s="104"/>
      <c r="AG37262" s="104"/>
      <c r="AK37262" s="104"/>
      <c r="AL37262" s="104"/>
      <c r="AO37262" s="104"/>
      <c r="AP37262" s="104"/>
    </row>
    <row r="37263" spans="21:42" ht="15" customHeight="1" x14ac:dyDescent="0.25">
      <c r="U37263" s="104"/>
      <c r="AB37263" s="104"/>
      <c r="AC37263" s="104"/>
      <c r="AF37263" s="104"/>
      <c r="AG37263" s="104"/>
      <c r="AK37263" s="104"/>
      <c r="AL37263" s="104"/>
      <c r="AO37263" s="104"/>
      <c r="AP37263" s="104"/>
    </row>
    <row r="37264" spans="21:42" ht="15" customHeight="1" x14ac:dyDescent="0.25">
      <c r="U37264" s="104"/>
      <c r="AB37264" s="104"/>
      <c r="AC37264" s="104"/>
      <c r="AF37264" s="104"/>
      <c r="AG37264" s="104"/>
      <c r="AK37264" s="104"/>
      <c r="AL37264" s="104"/>
      <c r="AO37264" s="104"/>
      <c r="AP37264" s="104"/>
    </row>
    <row r="37265" spans="21:42" ht="15" customHeight="1" x14ac:dyDescent="0.25">
      <c r="U37265" s="104"/>
      <c r="AB37265" s="104"/>
      <c r="AC37265" s="104"/>
      <c r="AF37265" s="104"/>
      <c r="AG37265" s="104"/>
      <c r="AK37265" s="104"/>
      <c r="AL37265" s="104"/>
      <c r="AO37265" s="104"/>
      <c r="AP37265" s="104"/>
    </row>
    <row r="37266" spans="21:42" ht="15" customHeight="1" x14ac:dyDescent="0.25">
      <c r="U37266" s="104"/>
      <c r="AB37266" s="104"/>
      <c r="AC37266" s="104"/>
      <c r="AF37266" s="104"/>
      <c r="AG37266" s="104"/>
      <c r="AK37266" s="104"/>
      <c r="AL37266" s="104"/>
      <c r="AO37266" s="104"/>
      <c r="AP37266" s="104"/>
    </row>
    <row r="37267" spans="21:42" ht="15" customHeight="1" x14ac:dyDescent="0.25">
      <c r="U37267" s="104"/>
      <c r="AB37267" s="104"/>
      <c r="AC37267" s="104"/>
      <c r="AF37267" s="104"/>
      <c r="AG37267" s="104"/>
      <c r="AK37267" s="104"/>
      <c r="AL37267" s="104"/>
      <c r="AO37267" s="104"/>
      <c r="AP37267" s="104"/>
    </row>
    <row r="37268" spans="21:42" ht="15" customHeight="1" x14ac:dyDescent="0.25">
      <c r="U37268" s="104"/>
      <c r="AB37268" s="104"/>
      <c r="AC37268" s="104"/>
      <c r="AF37268" s="104"/>
      <c r="AG37268" s="104"/>
      <c r="AK37268" s="104"/>
      <c r="AL37268" s="104"/>
      <c r="AO37268" s="104"/>
      <c r="AP37268" s="104"/>
    </row>
    <row r="37269" spans="21:42" ht="15" customHeight="1" x14ac:dyDescent="0.25">
      <c r="U37269" s="104"/>
      <c r="AB37269" s="104"/>
      <c r="AC37269" s="104"/>
      <c r="AF37269" s="104"/>
      <c r="AG37269" s="104"/>
      <c r="AK37269" s="104"/>
      <c r="AL37269" s="104"/>
      <c r="AO37269" s="104"/>
      <c r="AP37269" s="104"/>
    </row>
    <row r="37270" spans="21:42" ht="15" customHeight="1" x14ac:dyDescent="0.25">
      <c r="U37270" s="104"/>
      <c r="AB37270" s="104"/>
      <c r="AC37270" s="104"/>
      <c r="AF37270" s="104"/>
      <c r="AG37270" s="104"/>
      <c r="AK37270" s="104"/>
      <c r="AL37270" s="104"/>
      <c r="AO37270" s="104"/>
      <c r="AP37270" s="104"/>
    </row>
    <row r="37271" spans="21:42" ht="15" customHeight="1" x14ac:dyDescent="0.25">
      <c r="U37271" s="104"/>
      <c r="AB37271" s="104"/>
      <c r="AC37271" s="104"/>
      <c r="AF37271" s="104"/>
      <c r="AG37271" s="104"/>
      <c r="AK37271" s="104"/>
      <c r="AL37271" s="104"/>
      <c r="AO37271" s="104"/>
      <c r="AP37271" s="104"/>
    </row>
    <row r="37272" spans="21:42" ht="15" customHeight="1" x14ac:dyDescent="0.25">
      <c r="U37272" s="104"/>
      <c r="AB37272" s="104"/>
      <c r="AC37272" s="104"/>
      <c r="AF37272" s="104"/>
      <c r="AG37272" s="104"/>
      <c r="AK37272" s="104"/>
      <c r="AL37272" s="104"/>
      <c r="AO37272" s="104"/>
      <c r="AP37272" s="104"/>
    </row>
    <row r="37273" spans="21:42" ht="15" customHeight="1" x14ac:dyDescent="0.25">
      <c r="U37273" s="104"/>
      <c r="AB37273" s="104"/>
      <c r="AC37273" s="104"/>
      <c r="AF37273" s="104"/>
      <c r="AG37273" s="104"/>
      <c r="AK37273" s="104"/>
      <c r="AL37273" s="104"/>
      <c r="AO37273" s="104"/>
      <c r="AP37273" s="104"/>
    </row>
    <row r="37274" spans="21:42" ht="15" customHeight="1" x14ac:dyDescent="0.25">
      <c r="U37274" s="104"/>
      <c r="AB37274" s="104"/>
      <c r="AC37274" s="104"/>
      <c r="AF37274" s="104"/>
      <c r="AG37274" s="104"/>
      <c r="AK37274" s="104"/>
      <c r="AL37274" s="104"/>
      <c r="AO37274" s="104"/>
      <c r="AP37274" s="104"/>
    </row>
    <row r="37275" spans="21:42" ht="15" customHeight="1" x14ac:dyDescent="0.25">
      <c r="U37275" s="104"/>
      <c r="AB37275" s="104"/>
      <c r="AC37275" s="104"/>
      <c r="AF37275" s="104"/>
      <c r="AG37275" s="104"/>
      <c r="AK37275" s="104"/>
      <c r="AL37275" s="104"/>
      <c r="AO37275" s="104"/>
      <c r="AP37275" s="104"/>
    </row>
    <row r="37276" spans="21:42" ht="15" customHeight="1" x14ac:dyDescent="0.25">
      <c r="U37276" s="104"/>
      <c r="AB37276" s="104"/>
      <c r="AC37276" s="104"/>
      <c r="AF37276" s="104"/>
      <c r="AG37276" s="104"/>
      <c r="AK37276" s="104"/>
      <c r="AL37276" s="104"/>
      <c r="AO37276" s="104"/>
      <c r="AP37276" s="104"/>
    </row>
    <row r="37277" spans="21:42" ht="15" customHeight="1" x14ac:dyDescent="0.25">
      <c r="U37277" s="104"/>
      <c r="AB37277" s="104"/>
      <c r="AC37277" s="104"/>
      <c r="AF37277" s="104"/>
      <c r="AG37277" s="104"/>
      <c r="AK37277" s="104"/>
      <c r="AL37277" s="104"/>
      <c r="AO37277" s="104"/>
      <c r="AP37277" s="104"/>
    </row>
    <row r="37278" spans="21:42" ht="15" customHeight="1" x14ac:dyDescent="0.25">
      <c r="U37278" s="104"/>
      <c r="AB37278" s="104"/>
      <c r="AC37278" s="104"/>
      <c r="AF37278" s="104"/>
      <c r="AG37278" s="104"/>
      <c r="AK37278" s="104"/>
      <c r="AL37278" s="104"/>
      <c r="AO37278" s="104"/>
      <c r="AP37278" s="104"/>
    </row>
    <row r="37279" spans="21:42" ht="15" customHeight="1" x14ac:dyDescent="0.25">
      <c r="U37279" s="104"/>
      <c r="AB37279" s="104"/>
      <c r="AC37279" s="104"/>
      <c r="AF37279" s="104"/>
      <c r="AG37279" s="104"/>
      <c r="AK37279" s="104"/>
      <c r="AL37279" s="104"/>
      <c r="AO37279" s="104"/>
      <c r="AP37279" s="104"/>
    </row>
    <row r="37280" spans="21:42" ht="15" customHeight="1" x14ac:dyDescent="0.25">
      <c r="U37280" s="104"/>
      <c r="AB37280" s="104"/>
      <c r="AC37280" s="104"/>
      <c r="AF37280" s="104"/>
      <c r="AG37280" s="104"/>
      <c r="AK37280" s="104"/>
      <c r="AL37280" s="104"/>
      <c r="AO37280" s="104"/>
      <c r="AP37280" s="104"/>
    </row>
    <row r="37281" spans="21:42" ht="15" customHeight="1" x14ac:dyDescent="0.25">
      <c r="U37281" s="104"/>
      <c r="AB37281" s="104"/>
      <c r="AC37281" s="104"/>
      <c r="AF37281" s="104"/>
      <c r="AG37281" s="104"/>
      <c r="AK37281" s="104"/>
      <c r="AL37281" s="104"/>
      <c r="AO37281" s="104"/>
      <c r="AP37281" s="104"/>
    </row>
    <row r="37282" spans="21:42" ht="15" customHeight="1" x14ac:dyDescent="0.25">
      <c r="U37282" s="104"/>
      <c r="AB37282" s="104"/>
      <c r="AC37282" s="104"/>
      <c r="AF37282" s="104"/>
      <c r="AG37282" s="104"/>
      <c r="AK37282" s="104"/>
      <c r="AL37282" s="104"/>
      <c r="AO37282" s="104"/>
      <c r="AP37282" s="104"/>
    </row>
    <row r="37283" spans="21:42" ht="15" customHeight="1" x14ac:dyDescent="0.25">
      <c r="U37283" s="104"/>
      <c r="AB37283" s="104"/>
      <c r="AC37283" s="104"/>
      <c r="AF37283" s="104"/>
      <c r="AG37283" s="104"/>
      <c r="AK37283" s="104"/>
      <c r="AL37283" s="104"/>
      <c r="AO37283" s="104"/>
      <c r="AP37283" s="104"/>
    </row>
    <row r="37284" spans="21:42" ht="15" customHeight="1" x14ac:dyDescent="0.25">
      <c r="U37284" s="104"/>
      <c r="AB37284" s="104"/>
      <c r="AC37284" s="104"/>
      <c r="AF37284" s="104"/>
      <c r="AG37284" s="104"/>
      <c r="AK37284" s="104"/>
      <c r="AL37284" s="104"/>
      <c r="AO37284" s="104"/>
      <c r="AP37284" s="104"/>
    </row>
    <row r="37285" spans="21:42" ht="15" customHeight="1" x14ac:dyDescent="0.25">
      <c r="U37285" s="104"/>
      <c r="AB37285" s="104"/>
      <c r="AC37285" s="104"/>
      <c r="AF37285" s="104"/>
      <c r="AG37285" s="104"/>
      <c r="AK37285" s="104"/>
      <c r="AL37285" s="104"/>
      <c r="AO37285" s="104"/>
      <c r="AP37285" s="104"/>
    </row>
    <row r="37286" spans="21:42" ht="15" customHeight="1" x14ac:dyDescent="0.25">
      <c r="U37286" s="104"/>
      <c r="AB37286" s="104"/>
      <c r="AC37286" s="104"/>
      <c r="AF37286" s="104"/>
      <c r="AG37286" s="104"/>
      <c r="AK37286" s="104"/>
      <c r="AL37286" s="104"/>
      <c r="AO37286" s="104"/>
      <c r="AP37286" s="104"/>
    </row>
    <row r="37287" spans="21:42" ht="15" customHeight="1" x14ac:dyDescent="0.25">
      <c r="U37287" s="104"/>
      <c r="AB37287" s="104"/>
      <c r="AC37287" s="104"/>
      <c r="AF37287" s="104"/>
      <c r="AG37287" s="104"/>
      <c r="AK37287" s="104"/>
      <c r="AL37287" s="104"/>
      <c r="AO37287" s="104"/>
      <c r="AP37287" s="104"/>
    </row>
    <row r="37288" spans="21:42" ht="15" customHeight="1" x14ac:dyDescent="0.25">
      <c r="U37288" s="104"/>
      <c r="AB37288" s="104"/>
      <c r="AC37288" s="104"/>
      <c r="AF37288" s="104"/>
      <c r="AG37288" s="104"/>
      <c r="AK37288" s="104"/>
      <c r="AL37288" s="104"/>
      <c r="AO37288" s="104"/>
      <c r="AP37288" s="104"/>
    </row>
    <row r="37289" spans="21:42" ht="15" customHeight="1" x14ac:dyDescent="0.25">
      <c r="U37289" s="104"/>
      <c r="AB37289" s="104"/>
      <c r="AC37289" s="104"/>
      <c r="AF37289" s="104"/>
      <c r="AG37289" s="104"/>
      <c r="AK37289" s="104"/>
      <c r="AL37289" s="104"/>
      <c r="AO37289" s="104"/>
      <c r="AP37289" s="104"/>
    </row>
    <row r="37290" spans="21:42" ht="15" customHeight="1" x14ac:dyDescent="0.25">
      <c r="U37290" s="104"/>
      <c r="AB37290" s="104"/>
      <c r="AC37290" s="104"/>
      <c r="AF37290" s="104"/>
      <c r="AG37290" s="104"/>
      <c r="AK37290" s="104"/>
      <c r="AL37290" s="104"/>
      <c r="AO37290" s="104"/>
      <c r="AP37290" s="104"/>
    </row>
    <row r="37291" spans="21:42" ht="15" customHeight="1" x14ac:dyDescent="0.25">
      <c r="U37291" s="104"/>
      <c r="AB37291" s="104"/>
      <c r="AC37291" s="104"/>
      <c r="AF37291" s="104"/>
      <c r="AG37291" s="104"/>
      <c r="AK37291" s="104"/>
      <c r="AL37291" s="104"/>
      <c r="AO37291" s="104"/>
      <c r="AP37291" s="104"/>
    </row>
    <row r="37292" spans="21:42" ht="15" customHeight="1" x14ac:dyDescent="0.25">
      <c r="U37292" s="104"/>
      <c r="AB37292" s="104"/>
      <c r="AC37292" s="104"/>
      <c r="AF37292" s="104"/>
      <c r="AG37292" s="104"/>
      <c r="AK37292" s="104"/>
      <c r="AL37292" s="104"/>
      <c r="AO37292" s="104"/>
      <c r="AP37292" s="104"/>
    </row>
    <row r="37293" spans="21:42" ht="15" customHeight="1" x14ac:dyDescent="0.25">
      <c r="U37293" s="104"/>
      <c r="AB37293" s="104"/>
      <c r="AC37293" s="104"/>
      <c r="AF37293" s="104"/>
      <c r="AG37293" s="104"/>
      <c r="AK37293" s="104"/>
      <c r="AL37293" s="104"/>
      <c r="AO37293" s="104"/>
      <c r="AP37293" s="104"/>
    </row>
    <row r="37294" spans="21:42" ht="15" customHeight="1" x14ac:dyDescent="0.25">
      <c r="U37294" s="104"/>
      <c r="AB37294" s="104"/>
      <c r="AC37294" s="104"/>
      <c r="AF37294" s="104"/>
      <c r="AG37294" s="104"/>
      <c r="AK37294" s="104"/>
      <c r="AL37294" s="104"/>
      <c r="AO37294" s="104"/>
      <c r="AP37294" s="104"/>
    </row>
    <row r="37295" spans="21:42" ht="15" customHeight="1" x14ac:dyDescent="0.25">
      <c r="U37295" s="104"/>
      <c r="AB37295" s="104"/>
      <c r="AC37295" s="104"/>
      <c r="AF37295" s="104"/>
      <c r="AG37295" s="104"/>
      <c r="AK37295" s="104"/>
      <c r="AL37295" s="104"/>
      <c r="AO37295" s="104"/>
      <c r="AP37295" s="104"/>
    </row>
    <row r="37296" spans="21:42" ht="15" customHeight="1" x14ac:dyDescent="0.25">
      <c r="U37296" s="104"/>
      <c r="AB37296" s="104"/>
      <c r="AC37296" s="104"/>
      <c r="AF37296" s="104"/>
      <c r="AG37296" s="104"/>
      <c r="AK37296" s="104"/>
      <c r="AL37296" s="104"/>
      <c r="AO37296" s="104"/>
      <c r="AP37296" s="104"/>
    </row>
    <row r="37297" spans="21:42" ht="15" customHeight="1" x14ac:dyDescent="0.25">
      <c r="U37297" s="104"/>
      <c r="AB37297" s="104"/>
      <c r="AC37297" s="104"/>
      <c r="AF37297" s="104"/>
      <c r="AG37297" s="104"/>
      <c r="AK37297" s="104"/>
      <c r="AL37297" s="104"/>
      <c r="AO37297" s="104"/>
      <c r="AP37297" s="104"/>
    </row>
    <row r="37298" spans="21:42" ht="15" customHeight="1" x14ac:dyDescent="0.25">
      <c r="U37298" s="104"/>
      <c r="AB37298" s="104"/>
      <c r="AC37298" s="104"/>
      <c r="AF37298" s="104"/>
      <c r="AG37298" s="104"/>
      <c r="AK37298" s="104"/>
      <c r="AL37298" s="104"/>
      <c r="AO37298" s="104"/>
      <c r="AP37298" s="104"/>
    </row>
    <row r="37299" spans="21:42" ht="15" customHeight="1" x14ac:dyDescent="0.25">
      <c r="U37299" s="104"/>
      <c r="AB37299" s="104"/>
      <c r="AC37299" s="104"/>
      <c r="AF37299" s="104"/>
      <c r="AG37299" s="104"/>
      <c r="AK37299" s="104"/>
      <c r="AL37299" s="104"/>
      <c r="AO37299" s="104"/>
      <c r="AP37299" s="104"/>
    </row>
    <row r="37300" spans="21:42" ht="15" customHeight="1" x14ac:dyDescent="0.25">
      <c r="U37300" s="104"/>
      <c r="AB37300" s="104"/>
      <c r="AC37300" s="104"/>
      <c r="AF37300" s="104"/>
      <c r="AG37300" s="104"/>
      <c r="AK37300" s="104"/>
      <c r="AL37300" s="104"/>
      <c r="AO37300" s="104"/>
      <c r="AP37300" s="104"/>
    </row>
    <row r="37301" spans="21:42" ht="15" customHeight="1" x14ac:dyDescent="0.25">
      <c r="U37301" s="104"/>
      <c r="AB37301" s="104"/>
      <c r="AC37301" s="104"/>
      <c r="AF37301" s="104"/>
      <c r="AG37301" s="104"/>
      <c r="AK37301" s="104"/>
      <c r="AL37301" s="104"/>
      <c r="AO37301" s="104"/>
      <c r="AP37301" s="104"/>
    </row>
    <row r="37302" spans="21:42" ht="15" customHeight="1" x14ac:dyDescent="0.25">
      <c r="U37302" s="104"/>
      <c r="AB37302" s="104"/>
      <c r="AC37302" s="104"/>
      <c r="AF37302" s="104"/>
      <c r="AG37302" s="104"/>
      <c r="AK37302" s="104"/>
      <c r="AL37302" s="104"/>
      <c r="AO37302" s="104"/>
      <c r="AP37302" s="104"/>
    </row>
    <row r="37303" spans="21:42" ht="15" customHeight="1" x14ac:dyDescent="0.25">
      <c r="U37303" s="104"/>
      <c r="AB37303" s="104"/>
      <c r="AC37303" s="104"/>
      <c r="AF37303" s="104"/>
      <c r="AG37303" s="104"/>
      <c r="AK37303" s="104"/>
      <c r="AL37303" s="104"/>
      <c r="AO37303" s="104"/>
      <c r="AP37303" s="104"/>
    </row>
    <row r="37304" spans="21:42" ht="15" customHeight="1" x14ac:dyDescent="0.25">
      <c r="U37304" s="104"/>
      <c r="AB37304" s="104"/>
      <c r="AC37304" s="104"/>
      <c r="AF37304" s="104"/>
      <c r="AG37304" s="104"/>
      <c r="AK37304" s="104"/>
      <c r="AL37304" s="104"/>
      <c r="AO37304" s="104"/>
      <c r="AP37304" s="104"/>
    </row>
    <row r="37305" spans="21:42" ht="15" customHeight="1" x14ac:dyDescent="0.25">
      <c r="U37305" s="104"/>
      <c r="AB37305" s="104"/>
      <c r="AC37305" s="104"/>
      <c r="AF37305" s="104"/>
      <c r="AG37305" s="104"/>
      <c r="AK37305" s="104"/>
      <c r="AL37305" s="104"/>
      <c r="AO37305" s="104"/>
      <c r="AP37305" s="104"/>
    </row>
    <row r="37306" spans="21:42" ht="15" customHeight="1" x14ac:dyDescent="0.25">
      <c r="U37306" s="104"/>
      <c r="AB37306" s="104"/>
      <c r="AC37306" s="104"/>
      <c r="AF37306" s="104"/>
      <c r="AG37306" s="104"/>
      <c r="AK37306" s="104"/>
      <c r="AL37306" s="104"/>
      <c r="AO37306" s="104"/>
      <c r="AP37306" s="104"/>
    </row>
    <row r="37307" spans="21:42" ht="15" customHeight="1" x14ac:dyDescent="0.25">
      <c r="U37307" s="104"/>
      <c r="AB37307" s="104"/>
      <c r="AC37307" s="104"/>
      <c r="AF37307" s="104"/>
      <c r="AG37307" s="104"/>
      <c r="AK37307" s="104"/>
      <c r="AL37307" s="104"/>
      <c r="AO37307" s="104"/>
      <c r="AP37307" s="104"/>
    </row>
    <row r="37308" spans="21:42" ht="15" customHeight="1" x14ac:dyDescent="0.25">
      <c r="U37308" s="104"/>
      <c r="AB37308" s="104"/>
      <c r="AC37308" s="104"/>
      <c r="AF37308" s="104"/>
      <c r="AG37308" s="104"/>
      <c r="AK37308" s="104"/>
      <c r="AL37308" s="104"/>
      <c r="AO37308" s="104"/>
      <c r="AP37308" s="104"/>
    </row>
    <row r="37309" spans="21:42" ht="15" customHeight="1" x14ac:dyDescent="0.25">
      <c r="U37309" s="104"/>
      <c r="AB37309" s="104"/>
      <c r="AC37309" s="104"/>
      <c r="AF37309" s="104"/>
      <c r="AG37309" s="104"/>
      <c r="AK37309" s="104"/>
      <c r="AL37309" s="104"/>
      <c r="AO37309" s="104"/>
      <c r="AP37309" s="104"/>
    </row>
    <row r="37310" spans="21:42" ht="15" customHeight="1" x14ac:dyDescent="0.25">
      <c r="U37310" s="104"/>
      <c r="AB37310" s="104"/>
      <c r="AC37310" s="104"/>
      <c r="AF37310" s="104"/>
      <c r="AG37310" s="104"/>
      <c r="AK37310" s="104"/>
      <c r="AL37310" s="104"/>
      <c r="AO37310" s="104"/>
      <c r="AP37310" s="104"/>
    </row>
    <row r="37311" spans="21:42" ht="15" customHeight="1" x14ac:dyDescent="0.25">
      <c r="U37311" s="104"/>
      <c r="AB37311" s="104"/>
      <c r="AC37311" s="104"/>
      <c r="AF37311" s="104"/>
      <c r="AG37311" s="104"/>
      <c r="AK37311" s="104"/>
      <c r="AL37311" s="104"/>
      <c r="AO37311" s="104"/>
      <c r="AP37311" s="104"/>
    </row>
    <row r="37312" spans="21:42" ht="15" customHeight="1" x14ac:dyDescent="0.25">
      <c r="U37312" s="104"/>
      <c r="AB37312" s="104"/>
      <c r="AC37312" s="104"/>
      <c r="AF37312" s="104"/>
      <c r="AG37312" s="104"/>
      <c r="AK37312" s="104"/>
      <c r="AL37312" s="104"/>
      <c r="AO37312" s="104"/>
      <c r="AP37312" s="104"/>
    </row>
    <row r="37313" spans="21:42" ht="15" customHeight="1" x14ac:dyDescent="0.25">
      <c r="U37313" s="104"/>
      <c r="AB37313" s="104"/>
      <c r="AC37313" s="104"/>
      <c r="AF37313" s="104"/>
      <c r="AG37313" s="104"/>
      <c r="AK37313" s="104"/>
      <c r="AL37313" s="104"/>
      <c r="AO37313" s="104"/>
      <c r="AP37313" s="104"/>
    </row>
    <row r="37314" spans="21:42" ht="15" customHeight="1" x14ac:dyDescent="0.25">
      <c r="U37314" s="104"/>
      <c r="AB37314" s="104"/>
      <c r="AC37314" s="104"/>
      <c r="AF37314" s="104"/>
      <c r="AG37314" s="104"/>
      <c r="AK37314" s="104"/>
      <c r="AL37314" s="104"/>
      <c r="AO37314" s="104"/>
      <c r="AP37314" s="104"/>
    </row>
    <row r="37315" spans="21:42" ht="15" customHeight="1" x14ac:dyDescent="0.25">
      <c r="U37315" s="104"/>
      <c r="AB37315" s="104"/>
      <c r="AC37315" s="104"/>
      <c r="AF37315" s="104"/>
      <c r="AG37315" s="104"/>
      <c r="AK37315" s="104"/>
      <c r="AL37315" s="104"/>
      <c r="AO37315" s="104"/>
      <c r="AP37315" s="104"/>
    </row>
    <row r="37316" spans="21:42" ht="15" customHeight="1" x14ac:dyDescent="0.25">
      <c r="U37316" s="104"/>
      <c r="AB37316" s="104"/>
      <c r="AC37316" s="104"/>
      <c r="AF37316" s="104"/>
      <c r="AG37316" s="104"/>
      <c r="AK37316" s="104"/>
      <c r="AL37316" s="104"/>
      <c r="AO37316" s="104"/>
      <c r="AP37316" s="104"/>
    </row>
    <row r="37317" spans="21:42" ht="15" customHeight="1" x14ac:dyDescent="0.25">
      <c r="U37317" s="104"/>
      <c r="AB37317" s="104"/>
      <c r="AC37317" s="104"/>
      <c r="AF37317" s="104"/>
      <c r="AG37317" s="104"/>
      <c r="AK37317" s="104"/>
      <c r="AL37317" s="104"/>
      <c r="AO37317" s="104"/>
      <c r="AP37317" s="104"/>
    </row>
    <row r="37318" spans="21:42" ht="15" customHeight="1" x14ac:dyDescent="0.25">
      <c r="U37318" s="104"/>
      <c r="AB37318" s="104"/>
      <c r="AC37318" s="104"/>
      <c r="AF37318" s="104"/>
      <c r="AG37318" s="104"/>
      <c r="AK37318" s="104"/>
      <c r="AL37318" s="104"/>
      <c r="AO37318" s="104"/>
      <c r="AP37318" s="104"/>
    </row>
    <row r="37319" spans="21:42" ht="15" customHeight="1" x14ac:dyDescent="0.25">
      <c r="U37319" s="104"/>
      <c r="AB37319" s="104"/>
      <c r="AC37319" s="104"/>
      <c r="AF37319" s="104"/>
      <c r="AG37319" s="104"/>
      <c r="AK37319" s="104"/>
      <c r="AL37319" s="104"/>
      <c r="AO37319" s="104"/>
      <c r="AP37319" s="104"/>
    </row>
    <row r="37320" spans="21:42" ht="15" customHeight="1" x14ac:dyDescent="0.25">
      <c r="U37320" s="104"/>
      <c r="AB37320" s="104"/>
      <c r="AC37320" s="104"/>
      <c r="AF37320" s="104"/>
      <c r="AG37320" s="104"/>
      <c r="AK37320" s="104"/>
      <c r="AL37320" s="104"/>
      <c r="AO37320" s="104"/>
      <c r="AP37320" s="104"/>
    </row>
    <row r="37321" spans="21:42" ht="15" customHeight="1" x14ac:dyDescent="0.25">
      <c r="U37321" s="104"/>
      <c r="AB37321" s="104"/>
      <c r="AC37321" s="104"/>
      <c r="AF37321" s="104"/>
      <c r="AG37321" s="104"/>
      <c r="AK37321" s="104"/>
      <c r="AL37321" s="104"/>
      <c r="AO37321" s="104"/>
      <c r="AP37321" s="104"/>
    </row>
    <row r="37322" spans="21:42" ht="15" customHeight="1" x14ac:dyDescent="0.25">
      <c r="U37322" s="104"/>
      <c r="AB37322" s="104"/>
      <c r="AC37322" s="104"/>
      <c r="AF37322" s="104"/>
      <c r="AG37322" s="104"/>
      <c r="AK37322" s="104"/>
      <c r="AL37322" s="104"/>
      <c r="AO37322" s="104"/>
      <c r="AP37322" s="104"/>
    </row>
    <row r="37323" spans="21:42" ht="15" customHeight="1" x14ac:dyDescent="0.25">
      <c r="U37323" s="104"/>
      <c r="AB37323" s="104"/>
      <c r="AC37323" s="104"/>
      <c r="AF37323" s="104"/>
      <c r="AG37323" s="104"/>
      <c r="AK37323" s="104"/>
      <c r="AL37323" s="104"/>
      <c r="AO37323" s="104"/>
      <c r="AP37323" s="104"/>
    </row>
    <row r="37324" spans="21:42" ht="15" customHeight="1" x14ac:dyDescent="0.25">
      <c r="U37324" s="104"/>
      <c r="AB37324" s="104"/>
      <c r="AC37324" s="104"/>
      <c r="AF37324" s="104"/>
      <c r="AG37324" s="104"/>
      <c r="AK37324" s="104"/>
      <c r="AL37324" s="104"/>
      <c r="AO37324" s="104"/>
      <c r="AP37324" s="104"/>
    </row>
    <row r="37325" spans="21:42" ht="15" customHeight="1" x14ac:dyDescent="0.25">
      <c r="U37325" s="104"/>
      <c r="AB37325" s="104"/>
      <c r="AC37325" s="104"/>
      <c r="AF37325" s="104"/>
      <c r="AG37325" s="104"/>
      <c r="AK37325" s="104"/>
      <c r="AL37325" s="104"/>
      <c r="AO37325" s="104"/>
      <c r="AP37325" s="104"/>
    </row>
    <row r="37326" spans="21:42" ht="15" customHeight="1" x14ac:dyDescent="0.25">
      <c r="U37326" s="104"/>
      <c r="AB37326" s="104"/>
      <c r="AC37326" s="104"/>
      <c r="AF37326" s="104"/>
      <c r="AG37326" s="104"/>
      <c r="AK37326" s="104"/>
      <c r="AL37326" s="104"/>
      <c r="AO37326" s="104"/>
      <c r="AP37326" s="104"/>
    </row>
    <row r="37327" spans="21:42" ht="15" customHeight="1" x14ac:dyDescent="0.25">
      <c r="U37327" s="104"/>
      <c r="AB37327" s="104"/>
      <c r="AC37327" s="104"/>
      <c r="AF37327" s="104"/>
      <c r="AG37327" s="104"/>
      <c r="AK37327" s="104"/>
      <c r="AL37327" s="104"/>
      <c r="AO37327" s="104"/>
      <c r="AP37327" s="104"/>
    </row>
    <row r="37328" spans="21:42" ht="15" customHeight="1" x14ac:dyDescent="0.25">
      <c r="U37328" s="104"/>
      <c r="AB37328" s="104"/>
      <c r="AC37328" s="104"/>
      <c r="AF37328" s="104"/>
      <c r="AG37328" s="104"/>
      <c r="AK37328" s="104"/>
      <c r="AL37328" s="104"/>
      <c r="AO37328" s="104"/>
      <c r="AP37328" s="104"/>
    </row>
    <row r="37329" spans="21:42" ht="15" customHeight="1" x14ac:dyDescent="0.25">
      <c r="U37329" s="104"/>
      <c r="AB37329" s="104"/>
      <c r="AC37329" s="104"/>
      <c r="AF37329" s="104"/>
      <c r="AG37329" s="104"/>
      <c r="AK37329" s="104"/>
      <c r="AL37329" s="104"/>
      <c r="AO37329" s="104"/>
      <c r="AP37329" s="104"/>
    </row>
    <row r="37330" spans="21:42" ht="15" customHeight="1" x14ac:dyDescent="0.25">
      <c r="U37330" s="104"/>
      <c r="AB37330" s="104"/>
      <c r="AC37330" s="104"/>
      <c r="AF37330" s="104"/>
      <c r="AG37330" s="104"/>
      <c r="AK37330" s="104"/>
      <c r="AL37330" s="104"/>
      <c r="AO37330" s="104"/>
      <c r="AP37330" s="104"/>
    </row>
    <row r="37331" spans="21:42" ht="15" customHeight="1" x14ac:dyDescent="0.25">
      <c r="U37331" s="104"/>
      <c r="AB37331" s="104"/>
      <c r="AC37331" s="104"/>
      <c r="AF37331" s="104"/>
      <c r="AG37331" s="104"/>
      <c r="AK37331" s="104"/>
      <c r="AL37331" s="104"/>
      <c r="AO37331" s="104"/>
      <c r="AP37331" s="104"/>
    </row>
    <row r="37332" spans="21:42" ht="15" customHeight="1" x14ac:dyDescent="0.25">
      <c r="U37332" s="104"/>
      <c r="AB37332" s="104"/>
      <c r="AC37332" s="104"/>
      <c r="AF37332" s="104"/>
      <c r="AG37332" s="104"/>
      <c r="AK37332" s="104"/>
      <c r="AL37332" s="104"/>
      <c r="AO37332" s="104"/>
      <c r="AP37332" s="104"/>
    </row>
    <row r="37333" spans="21:42" ht="15" customHeight="1" x14ac:dyDescent="0.25">
      <c r="U37333" s="104"/>
      <c r="AB37333" s="104"/>
      <c r="AC37333" s="104"/>
      <c r="AF37333" s="104"/>
      <c r="AG37333" s="104"/>
      <c r="AK37333" s="104"/>
      <c r="AL37333" s="104"/>
      <c r="AO37333" s="104"/>
      <c r="AP37333" s="104"/>
    </row>
    <row r="37334" spans="21:42" ht="15" customHeight="1" x14ac:dyDescent="0.25">
      <c r="U37334" s="104"/>
      <c r="AB37334" s="104"/>
      <c r="AC37334" s="104"/>
      <c r="AF37334" s="104"/>
      <c r="AG37334" s="104"/>
      <c r="AK37334" s="104"/>
      <c r="AL37334" s="104"/>
      <c r="AO37334" s="104"/>
      <c r="AP37334" s="104"/>
    </row>
    <row r="37335" spans="21:42" ht="15" customHeight="1" x14ac:dyDescent="0.25">
      <c r="U37335" s="104"/>
      <c r="AB37335" s="104"/>
      <c r="AC37335" s="104"/>
      <c r="AF37335" s="104"/>
      <c r="AG37335" s="104"/>
      <c r="AK37335" s="104"/>
      <c r="AL37335" s="104"/>
      <c r="AO37335" s="104"/>
      <c r="AP37335" s="104"/>
    </row>
    <row r="37336" spans="21:42" ht="15" customHeight="1" x14ac:dyDescent="0.25">
      <c r="U37336" s="104"/>
      <c r="AB37336" s="104"/>
      <c r="AC37336" s="104"/>
      <c r="AF37336" s="104"/>
      <c r="AG37336" s="104"/>
      <c r="AK37336" s="104"/>
      <c r="AL37336" s="104"/>
      <c r="AO37336" s="104"/>
      <c r="AP37336" s="104"/>
    </row>
    <row r="37337" spans="21:42" ht="15" customHeight="1" x14ac:dyDescent="0.25">
      <c r="U37337" s="104"/>
      <c r="AB37337" s="104"/>
      <c r="AC37337" s="104"/>
      <c r="AF37337" s="104"/>
      <c r="AG37337" s="104"/>
      <c r="AK37337" s="104"/>
      <c r="AL37337" s="104"/>
      <c r="AO37337" s="104"/>
      <c r="AP37337" s="104"/>
    </row>
    <row r="37338" spans="21:42" ht="15" customHeight="1" x14ac:dyDescent="0.25">
      <c r="U37338" s="104"/>
      <c r="AB37338" s="104"/>
      <c r="AC37338" s="104"/>
      <c r="AF37338" s="104"/>
      <c r="AG37338" s="104"/>
      <c r="AK37338" s="104"/>
      <c r="AL37338" s="104"/>
      <c r="AO37338" s="104"/>
      <c r="AP37338" s="104"/>
    </row>
    <row r="37339" spans="21:42" ht="15" customHeight="1" x14ac:dyDescent="0.25">
      <c r="U37339" s="104"/>
      <c r="AB37339" s="104"/>
      <c r="AC37339" s="104"/>
      <c r="AF37339" s="104"/>
      <c r="AG37339" s="104"/>
      <c r="AK37339" s="104"/>
      <c r="AL37339" s="104"/>
      <c r="AO37339" s="104"/>
      <c r="AP37339" s="104"/>
    </row>
    <row r="37340" spans="21:42" ht="15" customHeight="1" x14ac:dyDescent="0.25">
      <c r="U37340" s="104"/>
      <c r="AB37340" s="104"/>
      <c r="AC37340" s="104"/>
      <c r="AF37340" s="104"/>
      <c r="AG37340" s="104"/>
      <c r="AK37340" s="104"/>
      <c r="AL37340" s="104"/>
      <c r="AO37340" s="104"/>
      <c r="AP37340" s="104"/>
    </row>
    <row r="37341" spans="21:42" ht="15" customHeight="1" x14ac:dyDescent="0.25">
      <c r="U37341" s="104"/>
      <c r="AB37341" s="104"/>
      <c r="AC37341" s="104"/>
      <c r="AF37341" s="104"/>
      <c r="AG37341" s="104"/>
      <c r="AK37341" s="104"/>
      <c r="AL37341" s="104"/>
      <c r="AO37341" s="104"/>
      <c r="AP37341" s="104"/>
    </row>
    <row r="37342" spans="21:42" ht="15" customHeight="1" x14ac:dyDescent="0.25">
      <c r="U37342" s="104"/>
      <c r="AB37342" s="104"/>
      <c r="AC37342" s="104"/>
      <c r="AF37342" s="104"/>
      <c r="AG37342" s="104"/>
      <c r="AK37342" s="104"/>
      <c r="AL37342" s="104"/>
      <c r="AO37342" s="104"/>
      <c r="AP37342" s="104"/>
    </row>
    <row r="37343" spans="21:42" ht="15" customHeight="1" x14ac:dyDescent="0.25">
      <c r="U37343" s="104"/>
      <c r="AB37343" s="104"/>
      <c r="AC37343" s="104"/>
      <c r="AF37343" s="104"/>
      <c r="AG37343" s="104"/>
      <c r="AK37343" s="104"/>
      <c r="AL37343" s="104"/>
      <c r="AO37343" s="104"/>
      <c r="AP37343" s="104"/>
    </row>
    <row r="37344" spans="21:42" ht="15" customHeight="1" x14ac:dyDescent="0.25">
      <c r="U37344" s="104"/>
      <c r="AB37344" s="104"/>
      <c r="AC37344" s="104"/>
      <c r="AF37344" s="104"/>
      <c r="AG37344" s="104"/>
      <c r="AK37344" s="104"/>
      <c r="AL37344" s="104"/>
      <c r="AO37344" s="104"/>
      <c r="AP37344" s="104"/>
    </row>
    <row r="37345" spans="21:42" ht="15" customHeight="1" x14ac:dyDescent="0.25">
      <c r="U37345" s="104"/>
      <c r="AB37345" s="104"/>
      <c r="AC37345" s="104"/>
      <c r="AF37345" s="104"/>
      <c r="AG37345" s="104"/>
      <c r="AK37345" s="104"/>
      <c r="AL37345" s="104"/>
      <c r="AO37345" s="104"/>
      <c r="AP37345" s="104"/>
    </row>
    <row r="37346" spans="21:42" ht="15" customHeight="1" x14ac:dyDescent="0.25">
      <c r="U37346" s="104"/>
      <c r="AB37346" s="104"/>
      <c r="AC37346" s="104"/>
      <c r="AF37346" s="104"/>
      <c r="AG37346" s="104"/>
      <c r="AK37346" s="104"/>
      <c r="AL37346" s="104"/>
      <c r="AO37346" s="104"/>
      <c r="AP37346" s="104"/>
    </row>
    <row r="37347" spans="21:42" ht="15" customHeight="1" x14ac:dyDescent="0.25">
      <c r="U37347" s="104"/>
      <c r="AB37347" s="104"/>
      <c r="AC37347" s="104"/>
      <c r="AF37347" s="104"/>
      <c r="AG37347" s="104"/>
      <c r="AK37347" s="104"/>
      <c r="AL37347" s="104"/>
      <c r="AO37347" s="104"/>
      <c r="AP37347" s="104"/>
    </row>
    <row r="37348" spans="21:42" ht="15" customHeight="1" x14ac:dyDescent="0.25">
      <c r="U37348" s="104"/>
      <c r="AB37348" s="104"/>
      <c r="AC37348" s="104"/>
      <c r="AF37348" s="104"/>
      <c r="AG37348" s="104"/>
      <c r="AK37348" s="104"/>
      <c r="AL37348" s="104"/>
      <c r="AO37348" s="104"/>
      <c r="AP37348" s="104"/>
    </row>
    <row r="37349" spans="21:42" ht="15" customHeight="1" x14ac:dyDescent="0.25">
      <c r="U37349" s="104"/>
      <c r="AB37349" s="104"/>
      <c r="AC37349" s="104"/>
      <c r="AF37349" s="104"/>
      <c r="AG37349" s="104"/>
      <c r="AK37349" s="104"/>
      <c r="AL37349" s="104"/>
      <c r="AO37349" s="104"/>
      <c r="AP37349" s="104"/>
    </row>
    <row r="37350" spans="21:42" ht="15" customHeight="1" x14ac:dyDescent="0.25">
      <c r="U37350" s="104"/>
      <c r="AB37350" s="104"/>
      <c r="AC37350" s="104"/>
      <c r="AF37350" s="104"/>
      <c r="AG37350" s="104"/>
      <c r="AK37350" s="104"/>
      <c r="AL37350" s="104"/>
      <c r="AO37350" s="104"/>
      <c r="AP37350" s="104"/>
    </row>
    <row r="37351" spans="21:42" ht="15" customHeight="1" x14ac:dyDescent="0.25">
      <c r="U37351" s="104"/>
      <c r="AB37351" s="104"/>
      <c r="AC37351" s="104"/>
      <c r="AF37351" s="104"/>
      <c r="AG37351" s="104"/>
      <c r="AK37351" s="104"/>
      <c r="AL37351" s="104"/>
      <c r="AO37351" s="104"/>
      <c r="AP37351" s="104"/>
    </row>
    <row r="37352" spans="21:42" ht="15" customHeight="1" x14ac:dyDescent="0.25">
      <c r="U37352" s="104"/>
      <c r="AB37352" s="104"/>
      <c r="AC37352" s="104"/>
      <c r="AF37352" s="104"/>
      <c r="AG37352" s="104"/>
      <c r="AK37352" s="104"/>
      <c r="AL37352" s="104"/>
      <c r="AO37352" s="104"/>
      <c r="AP37352" s="104"/>
    </row>
    <row r="37353" spans="21:42" ht="15" customHeight="1" x14ac:dyDescent="0.25">
      <c r="U37353" s="104"/>
      <c r="AB37353" s="104"/>
      <c r="AC37353" s="104"/>
      <c r="AF37353" s="104"/>
      <c r="AG37353" s="104"/>
      <c r="AK37353" s="104"/>
      <c r="AL37353" s="104"/>
      <c r="AO37353" s="104"/>
      <c r="AP37353" s="104"/>
    </row>
    <row r="37354" spans="21:42" ht="15" customHeight="1" x14ac:dyDescent="0.25">
      <c r="U37354" s="104"/>
      <c r="AB37354" s="104"/>
      <c r="AC37354" s="104"/>
      <c r="AF37354" s="104"/>
      <c r="AG37354" s="104"/>
      <c r="AK37354" s="104"/>
      <c r="AL37354" s="104"/>
      <c r="AO37354" s="104"/>
      <c r="AP37354" s="104"/>
    </row>
    <row r="37355" spans="21:42" ht="15" customHeight="1" x14ac:dyDescent="0.25">
      <c r="U37355" s="104"/>
      <c r="AB37355" s="104"/>
      <c r="AC37355" s="104"/>
      <c r="AF37355" s="104"/>
      <c r="AG37355" s="104"/>
      <c r="AK37355" s="104"/>
      <c r="AL37355" s="104"/>
      <c r="AO37355" s="104"/>
      <c r="AP37355" s="104"/>
    </row>
    <row r="37356" spans="21:42" ht="15" customHeight="1" x14ac:dyDescent="0.25">
      <c r="U37356" s="104"/>
      <c r="AB37356" s="104"/>
      <c r="AC37356" s="104"/>
      <c r="AF37356" s="104"/>
      <c r="AG37356" s="104"/>
      <c r="AK37356" s="104"/>
      <c r="AL37356" s="104"/>
      <c r="AO37356" s="104"/>
      <c r="AP37356" s="104"/>
    </row>
    <row r="37357" spans="21:42" ht="15" customHeight="1" x14ac:dyDescent="0.25">
      <c r="U37357" s="104"/>
      <c r="AB37357" s="104"/>
      <c r="AC37357" s="104"/>
      <c r="AF37357" s="104"/>
      <c r="AG37357" s="104"/>
      <c r="AK37357" s="104"/>
      <c r="AL37357" s="104"/>
      <c r="AO37357" s="104"/>
      <c r="AP37357" s="104"/>
    </row>
    <row r="37358" spans="21:42" ht="15" customHeight="1" x14ac:dyDescent="0.25">
      <c r="U37358" s="104"/>
      <c r="AB37358" s="104"/>
      <c r="AC37358" s="104"/>
      <c r="AF37358" s="104"/>
      <c r="AG37358" s="104"/>
      <c r="AK37358" s="104"/>
      <c r="AL37358" s="104"/>
      <c r="AO37358" s="104"/>
      <c r="AP37358" s="104"/>
    </row>
    <row r="37359" spans="21:42" ht="15" customHeight="1" x14ac:dyDescent="0.25">
      <c r="U37359" s="104"/>
      <c r="AB37359" s="104"/>
      <c r="AC37359" s="104"/>
      <c r="AF37359" s="104"/>
      <c r="AG37359" s="104"/>
      <c r="AK37359" s="104"/>
      <c r="AL37359" s="104"/>
      <c r="AO37359" s="104"/>
      <c r="AP37359" s="104"/>
    </row>
    <row r="37360" spans="21:42" ht="15" customHeight="1" x14ac:dyDescent="0.25">
      <c r="U37360" s="104"/>
      <c r="AB37360" s="104"/>
      <c r="AC37360" s="104"/>
      <c r="AF37360" s="104"/>
      <c r="AG37360" s="104"/>
      <c r="AK37360" s="104"/>
      <c r="AL37360" s="104"/>
      <c r="AO37360" s="104"/>
      <c r="AP37360" s="104"/>
    </row>
    <row r="37361" spans="21:42" ht="15" customHeight="1" x14ac:dyDescent="0.25">
      <c r="U37361" s="104"/>
      <c r="AB37361" s="104"/>
      <c r="AC37361" s="104"/>
      <c r="AF37361" s="104"/>
      <c r="AG37361" s="104"/>
      <c r="AK37361" s="104"/>
      <c r="AL37361" s="104"/>
      <c r="AO37361" s="104"/>
      <c r="AP37361" s="104"/>
    </row>
    <row r="37362" spans="21:42" ht="15" customHeight="1" x14ac:dyDescent="0.25">
      <c r="U37362" s="104"/>
      <c r="AB37362" s="104"/>
      <c r="AC37362" s="104"/>
      <c r="AF37362" s="104"/>
      <c r="AG37362" s="104"/>
      <c r="AK37362" s="104"/>
      <c r="AL37362" s="104"/>
      <c r="AO37362" s="104"/>
      <c r="AP37362" s="104"/>
    </row>
    <row r="37363" spans="21:42" ht="15" customHeight="1" x14ac:dyDescent="0.25">
      <c r="U37363" s="104"/>
      <c r="AB37363" s="104"/>
      <c r="AC37363" s="104"/>
      <c r="AF37363" s="104"/>
      <c r="AG37363" s="104"/>
      <c r="AK37363" s="104"/>
      <c r="AL37363" s="104"/>
      <c r="AO37363" s="104"/>
      <c r="AP37363" s="104"/>
    </row>
    <row r="37364" spans="21:42" ht="15" customHeight="1" x14ac:dyDescent="0.25">
      <c r="U37364" s="104"/>
      <c r="AB37364" s="104"/>
      <c r="AC37364" s="104"/>
      <c r="AF37364" s="104"/>
      <c r="AG37364" s="104"/>
      <c r="AK37364" s="104"/>
      <c r="AL37364" s="104"/>
      <c r="AO37364" s="104"/>
      <c r="AP37364" s="104"/>
    </row>
    <row r="37365" spans="21:42" ht="15" customHeight="1" x14ac:dyDescent="0.25">
      <c r="U37365" s="104"/>
      <c r="AB37365" s="104"/>
      <c r="AC37365" s="104"/>
      <c r="AF37365" s="104"/>
      <c r="AG37365" s="104"/>
      <c r="AK37365" s="104"/>
      <c r="AL37365" s="104"/>
      <c r="AO37365" s="104"/>
      <c r="AP37365" s="104"/>
    </row>
    <row r="37366" spans="21:42" ht="15" customHeight="1" x14ac:dyDescent="0.25">
      <c r="U37366" s="104"/>
      <c r="AB37366" s="104"/>
      <c r="AC37366" s="104"/>
      <c r="AF37366" s="104"/>
      <c r="AG37366" s="104"/>
      <c r="AK37366" s="104"/>
      <c r="AL37366" s="104"/>
      <c r="AO37366" s="104"/>
      <c r="AP37366" s="104"/>
    </row>
    <row r="37367" spans="21:42" ht="15" customHeight="1" x14ac:dyDescent="0.25">
      <c r="U37367" s="104"/>
      <c r="AB37367" s="104"/>
      <c r="AC37367" s="104"/>
      <c r="AF37367" s="104"/>
      <c r="AG37367" s="104"/>
      <c r="AK37367" s="104"/>
      <c r="AL37367" s="104"/>
      <c r="AO37367" s="104"/>
      <c r="AP37367" s="104"/>
    </row>
    <row r="37368" spans="21:42" ht="15" customHeight="1" x14ac:dyDescent="0.25">
      <c r="U37368" s="104"/>
      <c r="AB37368" s="104"/>
      <c r="AC37368" s="104"/>
      <c r="AF37368" s="104"/>
      <c r="AG37368" s="104"/>
      <c r="AK37368" s="104"/>
      <c r="AL37368" s="104"/>
      <c r="AO37368" s="104"/>
      <c r="AP37368" s="104"/>
    </row>
    <row r="37369" spans="21:42" ht="15" customHeight="1" x14ac:dyDescent="0.25">
      <c r="U37369" s="104"/>
      <c r="AB37369" s="104"/>
      <c r="AC37369" s="104"/>
      <c r="AF37369" s="104"/>
      <c r="AG37369" s="104"/>
      <c r="AK37369" s="104"/>
      <c r="AL37369" s="104"/>
      <c r="AO37369" s="104"/>
      <c r="AP37369" s="104"/>
    </row>
    <row r="37370" spans="21:42" ht="15" customHeight="1" x14ac:dyDescent="0.25">
      <c r="U37370" s="104"/>
      <c r="AB37370" s="104"/>
      <c r="AC37370" s="104"/>
      <c r="AF37370" s="104"/>
      <c r="AG37370" s="104"/>
      <c r="AK37370" s="104"/>
      <c r="AL37370" s="104"/>
      <c r="AO37370" s="104"/>
      <c r="AP37370" s="104"/>
    </row>
    <row r="37371" spans="21:42" ht="15" customHeight="1" x14ac:dyDescent="0.25">
      <c r="U37371" s="104"/>
      <c r="AB37371" s="104"/>
      <c r="AC37371" s="104"/>
      <c r="AF37371" s="104"/>
      <c r="AG37371" s="104"/>
      <c r="AK37371" s="104"/>
      <c r="AL37371" s="104"/>
      <c r="AO37371" s="104"/>
      <c r="AP37371" s="104"/>
    </row>
    <row r="37372" spans="21:42" ht="15" customHeight="1" x14ac:dyDescent="0.25">
      <c r="U37372" s="104"/>
      <c r="AB37372" s="104"/>
      <c r="AC37372" s="104"/>
      <c r="AF37372" s="104"/>
      <c r="AG37372" s="104"/>
      <c r="AK37372" s="104"/>
      <c r="AL37372" s="104"/>
      <c r="AO37372" s="104"/>
      <c r="AP37372" s="104"/>
    </row>
    <row r="37373" spans="21:42" ht="15" customHeight="1" x14ac:dyDescent="0.25">
      <c r="U37373" s="104"/>
      <c r="AB37373" s="104"/>
      <c r="AC37373" s="104"/>
      <c r="AF37373" s="104"/>
      <c r="AG37373" s="104"/>
      <c r="AK37373" s="104"/>
      <c r="AL37373" s="104"/>
      <c r="AO37373" s="104"/>
      <c r="AP37373" s="104"/>
    </row>
    <row r="37374" spans="21:42" ht="15" customHeight="1" x14ac:dyDescent="0.25">
      <c r="U37374" s="104"/>
      <c r="AB37374" s="104"/>
      <c r="AC37374" s="104"/>
      <c r="AF37374" s="104"/>
      <c r="AG37374" s="104"/>
      <c r="AK37374" s="104"/>
      <c r="AL37374" s="104"/>
      <c r="AO37374" s="104"/>
      <c r="AP37374" s="104"/>
    </row>
    <row r="37375" spans="21:42" ht="15" customHeight="1" x14ac:dyDescent="0.25">
      <c r="U37375" s="104"/>
      <c r="AB37375" s="104"/>
      <c r="AC37375" s="104"/>
      <c r="AF37375" s="104"/>
      <c r="AG37375" s="104"/>
      <c r="AK37375" s="104"/>
      <c r="AL37375" s="104"/>
      <c r="AO37375" s="104"/>
      <c r="AP37375" s="104"/>
    </row>
    <row r="37376" spans="21:42" ht="15" customHeight="1" x14ac:dyDescent="0.25">
      <c r="U37376" s="104"/>
      <c r="AB37376" s="104"/>
      <c r="AC37376" s="104"/>
      <c r="AF37376" s="104"/>
      <c r="AG37376" s="104"/>
      <c r="AK37376" s="104"/>
      <c r="AL37376" s="104"/>
      <c r="AO37376" s="104"/>
      <c r="AP37376" s="104"/>
    </row>
    <row r="37377" spans="21:42" ht="15" customHeight="1" x14ac:dyDescent="0.25">
      <c r="U37377" s="104"/>
      <c r="AB37377" s="104"/>
      <c r="AC37377" s="104"/>
      <c r="AF37377" s="104"/>
      <c r="AG37377" s="104"/>
      <c r="AK37377" s="104"/>
      <c r="AL37377" s="104"/>
      <c r="AO37377" s="104"/>
      <c r="AP37377" s="104"/>
    </row>
    <row r="37378" spans="21:42" ht="15" customHeight="1" x14ac:dyDescent="0.25">
      <c r="U37378" s="104"/>
      <c r="AB37378" s="104"/>
      <c r="AC37378" s="104"/>
      <c r="AF37378" s="104"/>
      <c r="AG37378" s="104"/>
      <c r="AK37378" s="104"/>
      <c r="AL37378" s="104"/>
      <c r="AO37378" s="104"/>
      <c r="AP37378" s="104"/>
    </row>
    <row r="37379" spans="21:42" ht="15" customHeight="1" x14ac:dyDescent="0.25">
      <c r="U37379" s="104"/>
      <c r="AB37379" s="104"/>
      <c r="AC37379" s="104"/>
      <c r="AF37379" s="104"/>
      <c r="AG37379" s="104"/>
      <c r="AK37379" s="104"/>
      <c r="AL37379" s="104"/>
      <c r="AO37379" s="104"/>
      <c r="AP37379" s="104"/>
    </row>
    <row r="37380" spans="21:42" ht="15" customHeight="1" x14ac:dyDescent="0.25">
      <c r="U37380" s="104"/>
      <c r="AB37380" s="104"/>
      <c r="AC37380" s="104"/>
      <c r="AF37380" s="104"/>
      <c r="AG37380" s="104"/>
      <c r="AK37380" s="104"/>
      <c r="AL37380" s="104"/>
      <c r="AO37380" s="104"/>
      <c r="AP37380" s="104"/>
    </row>
    <row r="37381" spans="21:42" ht="15" customHeight="1" x14ac:dyDescent="0.25">
      <c r="U37381" s="104"/>
      <c r="AB37381" s="104"/>
      <c r="AC37381" s="104"/>
      <c r="AF37381" s="104"/>
      <c r="AG37381" s="104"/>
      <c r="AK37381" s="104"/>
      <c r="AL37381" s="104"/>
      <c r="AO37381" s="104"/>
      <c r="AP37381" s="104"/>
    </row>
    <row r="37382" spans="21:42" ht="15" customHeight="1" x14ac:dyDescent="0.25">
      <c r="U37382" s="104"/>
      <c r="AB37382" s="104"/>
      <c r="AC37382" s="104"/>
      <c r="AF37382" s="104"/>
      <c r="AG37382" s="104"/>
      <c r="AK37382" s="104"/>
      <c r="AL37382" s="104"/>
      <c r="AO37382" s="104"/>
      <c r="AP37382" s="104"/>
    </row>
    <row r="37383" spans="21:42" ht="15" customHeight="1" x14ac:dyDescent="0.25">
      <c r="U37383" s="104"/>
      <c r="AB37383" s="104"/>
      <c r="AC37383" s="104"/>
      <c r="AF37383" s="104"/>
      <c r="AG37383" s="104"/>
      <c r="AK37383" s="104"/>
      <c r="AL37383" s="104"/>
      <c r="AO37383" s="104"/>
      <c r="AP37383" s="104"/>
    </row>
    <row r="37384" spans="21:42" ht="15" customHeight="1" x14ac:dyDescent="0.25">
      <c r="U37384" s="104"/>
      <c r="AB37384" s="104"/>
      <c r="AC37384" s="104"/>
      <c r="AF37384" s="104"/>
      <c r="AG37384" s="104"/>
      <c r="AK37384" s="104"/>
      <c r="AL37384" s="104"/>
      <c r="AO37384" s="104"/>
      <c r="AP37384" s="104"/>
    </row>
    <row r="37385" spans="21:42" ht="15" customHeight="1" x14ac:dyDescent="0.25">
      <c r="U37385" s="104"/>
      <c r="AB37385" s="104"/>
      <c r="AC37385" s="104"/>
      <c r="AF37385" s="104"/>
      <c r="AG37385" s="104"/>
      <c r="AK37385" s="104"/>
      <c r="AL37385" s="104"/>
      <c r="AO37385" s="104"/>
      <c r="AP37385" s="104"/>
    </row>
    <row r="37386" spans="21:42" ht="15" customHeight="1" x14ac:dyDescent="0.25">
      <c r="U37386" s="104"/>
      <c r="AB37386" s="104"/>
      <c r="AC37386" s="104"/>
      <c r="AF37386" s="104"/>
      <c r="AG37386" s="104"/>
      <c r="AK37386" s="104"/>
      <c r="AL37386" s="104"/>
      <c r="AO37386" s="104"/>
      <c r="AP37386" s="104"/>
    </row>
    <row r="37387" spans="21:42" ht="15" customHeight="1" x14ac:dyDescent="0.25">
      <c r="U37387" s="104"/>
      <c r="AB37387" s="104"/>
      <c r="AC37387" s="104"/>
      <c r="AF37387" s="104"/>
      <c r="AG37387" s="104"/>
      <c r="AK37387" s="104"/>
      <c r="AL37387" s="104"/>
      <c r="AO37387" s="104"/>
      <c r="AP37387" s="104"/>
    </row>
    <row r="37388" spans="21:42" ht="15" customHeight="1" x14ac:dyDescent="0.25">
      <c r="U37388" s="104"/>
      <c r="AB37388" s="104"/>
      <c r="AC37388" s="104"/>
      <c r="AF37388" s="104"/>
      <c r="AG37388" s="104"/>
      <c r="AK37388" s="104"/>
      <c r="AL37388" s="104"/>
      <c r="AO37388" s="104"/>
      <c r="AP37388" s="104"/>
    </row>
    <row r="37389" spans="21:42" ht="15" customHeight="1" x14ac:dyDescent="0.25">
      <c r="U37389" s="104"/>
      <c r="AB37389" s="104"/>
      <c r="AC37389" s="104"/>
      <c r="AF37389" s="104"/>
      <c r="AG37389" s="104"/>
      <c r="AK37389" s="104"/>
      <c r="AL37389" s="104"/>
      <c r="AO37389" s="104"/>
      <c r="AP37389" s="104"/>
    </row>
    <row r="37390" spans="21:42" ht="15" customHeight="1" x14ac:dyDescent="0.25">
      <c r="U37390" s="104"/>
      <c r="AB37390" s="104"/>
      <c r="AC37390" s="104"/>
      <c r="AF37390" s="104"/>
      <c r="AG37390" s="104"/>
      <c r="AK37390" s="104"/>
      <c r="AL37390" s="104"/>
      <c r="AO37390" s="104"/>
      <c r="AP37390" s="104"/>
    </row>
    <row r="37391" spans="21:42" ht="15" customHeight="1" x14ac:dyDescent="0.25">
      <c r="U37391" s="104"/>
      <c r="AB37391" s="104"/>
      <c r="AC37391" s="104"/>
      <c r="AF37391" s="104"/>
      <c r="AG37391" s="104"/>
      <c r="AK37391" s="104"/>
      <c r="AL37391" s="104"/>
      <c r="AO37391" s="104"/>
      <c r="AP37391" s="104"/>
    </row>
    <row r="37392" spans="21:42" ht="15" customHeight="1" x14ac:dyDescent="0.25">
      <c r="U37392" s="104"/>
      <c r="AB37392" s="104"/>
      <c r="AC37392" s="104"/>
      <c r="AF37392" s="104"/>
      <c r="AG37392" s="104"/>
      <c r="AK37392" s="104"/>
      <c r="AL37392" s="104"/>
      <c r="AO37392" s="104"/>
      <c r="AP37392" s="104"/>
    </row>
    <row r="37393" spans="21:42" ht="15" customHeight="1" x14ac:dyDescent="0.25">
      <c r="U37393" s="104"/>
      <c r="AB37393" s="104"/>
      <c r="AC37393" s="104"/>
      <c r="AF37393" s="104"/>
      <c r="AG37393" s="104"/>
      <c r="AK37393" s="104"/>
      <c r="AL37393" s="104"/>
      <c r="AO37393" s="104"/>
      <c r="AP37393" s="104"/>
    </row>
    <row r="37394" spans="21:42" ht="15" customHeight="1" x14ac:dyDescent="0.25">
      <c r="U37394" s="104"/>
      <c r="AB37394" s="104"/>
      <c r="AC37394" s="104"/>
      <c r="AF37394" s="104"/>
      <c r="AG37394" s="104"/>
      <c r="AK37394" s="104"/>
      <c r="AL37394" s="104"/>
      <c r="AO37394" s="104"/>
      <c r="AP37394" s="104"/>
    </row>
    <row r="37395" spans="21:42" ht="15" customHeight="1" x14ac:dyDescent="0.25">
      <c r="U37395" s="104"/>
      <c r="AB37395" s="104"/>
      <c r="AC37395" s="104"/>
      <c r="AF37395" s="104"/>
      <c r="AG37395" s="104"/>
      <c r="AK37395" s="104"/>
      <c r="AL37395" s="104"/>
      <c r="AO37395" s="104"/>
      <c r="AP37395" s="104"/>
    </row>
    <row r="37396" spans="21:42" ht="15" customHeight="1" x14ac:dyDescent="0.25">
      <c r="U37396" s="104"/>
      <c r="AB37396" s="104"/>
      <c r="AC37396" s="104"/>
      <c r="AF37396" s="104"/>
      <c r="AG37396" s="104"/>
      <c r="AK37396" s="104"/>
      <c r="AL37396" s="104"/>
      <c r="AO37396" s="104"/>
      <c r="AP37396" s="104"/>
    </row>
    <row r="37397" spans="21:42" ht="15" customHeight="1" x14ac:dyDescent="0.25">
      <c r="U37397" s="104"/>
      <c r="AB37397" s="104"/>
      <c r="AC37397" s="104"/>
      <c r="AF37397" s="104"/>
      <c r="AG37397" s="104"/>
      <c r="AK37397" s="104"/>
      <c r="AL37397" s="104"/>
      <c r="AO37397" s="104"/>
      <c r="AP37397" s="104"/>
    </row>
    <row r="37398" spans="21:42" ht="15" customHeight="1" x14ac:dyDescent="0.25">
      <c r="U37398" s="104"/>
      <c r="AB37398" s="104"/>
      <c r="AC37398" s="104"/>
      <c r="AF37398" s="104"/>
      <c r="AG37398" s="104"/>
      <c r="AK37398" s="104"/>
      <c r="AL37398" s="104"/>
      <c r="AO37398" s="104"/>
      <c r="AP37398" s="104"/>
    </row>
    <row r="37399" spans="21:42" ht="15" customHeight="1" x14ac:dyDescent="0.25">
      <c r="U37399" s="104"/>
      <c r="AB37399" s="104"/>
      <c r="AC37399" s="104"/>
      <c r="AF37399" s="104"/>
      <c r="AG37399" s="104"/>
      <c r="AK37399" s="104"/>
      <c r="AL37399" s="104"/>
      <c r="AO37399" s="104"/>
      <c r="AP37399" s="104"/>
    </row>
    <row r="37400" spans="21:42" ht="15" customHeight="1" x14ac:dyDescent="0.25">
      <c r="U37400" s="104"/>
      <c r="AB37400" s="104"/>
      <c r="AC37400" s="104"/>
      <c r="AF37400" s="104"/>
      <c r="AG37400" s="104"/>
      <c r="AK37400" s="104"/>
      <c r="AL37400" s="104"/>
      <c r="AO37400" s="104"/>
      <c r="AP37400" s="104"/>
    </row>
    <row r="37401" spans="21:42" ht="15" customHeight="1" x14ac:dyDescent="0.25">
      <c r="U37401" s="104"/>
      <c r="AB37401" s="104"/>
      <c r="AC37401" s="104"/>
      <c r="AF37401" s="104"/>
      <c r="AG37401" s="104"/>
      <c r="AK37401" s="104"/>
      <c r="AL37401" s="104"/>
      <c r="AO37401" s="104"/>
      <c r="AP37401" s="104"/>
    </row>
    <row r="37402" spans="21:42" ht="15" customHeight="1" x14ac:dyDescent="0.25">
      <c r="U37402" s="104"/>
      <c r="AB37402" s="104"/>
      <c r="AC37402" s="104"/>
      <c r="AF37402" s="104"/>
      <c r="AG37402" s="104"/>
      <c r="AK37402" s="104"/>
      <c r="AL37402" s="104"/>
      <c r="AO37402" s="104"/>
      <c r="AP37402" s="104"/>
    </row>
    <row r="37403" spans="21:42" ht="15" customHeight="1" x14ac:dyDescent="0.25">
      <c r="U37403" s="104"/>
      <c r="AB37403" s="104"/>
      <c r="AC37403" s="104"/>
      <c r="AF37403" s="104"/>
      <c r="AG37403" s="104"/>
      <c r="AK37403" s="104"/>
      <c r="AL37403" s="104"/>
      <c r="AO37403" s="104"/>
      <c r="AP37403" s="104"/>
    </row>
    <row r="37404" spans="21:42" ht="15" customHeight="1" x14ac:dyDescent="0.25">
      <c r="U37404" s="104"/>
      <c r="AB37404" s="104"/>
      <c r="AC37404" s="104"/>
      <c r="AF37404" s="104"/>
      <c r="AG37404" s="104"/>
      <c r="AK37404" s="104"/>
      <c r="AL37404" s="104"/>
      <c r="AO37404" s="104"/>
      <c r="AP37404" s="104"/>
    </row>
    <row r="37405" spans="21:42" ht="15" customHeight="1" x14ac:dyDescent="0.25">
      <c r="U37405" s="104"/>
      <c r="AB37405" s="104"/>
      <c r="AC37405" s="104"/>
      <c r="AF37405" s="104"/>
      <c r="AG37405" s="104"/>
      <c r="AK37405" s="104"/>
      <c r="AL37405" s="104"/>
      <c r="AO37405" s="104"/>
      <c r="AP37405" s="104"/>
    </row>
    <row r="37406" spans="21:42" ht="15" customHeight="1" x14ac:dyDescent="0.25">
      <c r="U37406" s="104"/>
      <c r="AB37406" s="104"/>
      <c r="AC37406" s="104"/>
      <c r="AF37406" s="104"/>
      <c r="AG37406" s="104"/>
      <c r="AK37406" s="104"/>
      <c r="AL37406" s="104"/>
      <c r="AO37406" s="104"/>
      <c r="AP37406" s="104"/>
    </row>
    <row r="37407" spans="21:42" ht="15" customHeight="1" x14ac:dyDescent="0.25">
      <c r="U37407" s="104"/>
      <c r="AB37407" s="104"/>
      <c r="AC37407" s="104"/>
      <c r="AF37407" s="104"/>
      <c r="AG37407" s="104"/>
      <c r="AK37407" s="104"/>
      <c r="AL37407" s="104"/>
      <c r="AO37407" s="104"/>
      <c r="AP37407" s="104"/>
    </row>
    <row r="37408" spans="21:42" ht="15" customHeight="1" x14ac:dyDescent="0.25">
      <c r="U37408" s="104"/>
      <c r="AB37408" s="104"/>
      <c r="AC37408" s="104"/>
      <c r="AF37408" s="104"/>
      <c r="AG37408" s="104"/>
      <c r="AK37408" s="104"/>
      <c r="AL37408" s="104"/>
      <c r="AO37408" s="104"/>
      <c r="AP37408" s="104"/>
    </row>
    <row r="37409" spans="21:42" ht="15" customHeight="1" x14ac:dyDescent="0.25">
      <c r="U37409" s="104"/>
      <c r="AB37409" s="104"/>
      <c r="AC37409" s="104"/>
      <c r="AF37409" s="104"/>
      <c r="AG37409" s="104"/>
      <c r="AK37409" s="104"/>
      <c r="AL37409" s="104"/>
      <c r="AO37409" s="104"/>
      <c r="AP37409" s="104"/>
    </row>
    <row r="37410" spans="21:42" ht="15" customHeight="1" x14ac:dyDescent="0.25">
      <c r="U37410" s="104"/>
      <c r="AB37410" s="104"/>
      <c r="AC37410" s="104"/>
      <c r="AF37410" s="104"/>
      <c r="AG37410" s="104"/>
      <c r="AK37410" s="104"/>
      <c r="AL37410" s="104"/>
      <c r="AO37410" s="104"/>
      <c r="AP37410" s="104"/>
    </row>
    <row r="37411" spans="21:42" ht="15" customHeight="1" x14ac:dyDescent="0.25">
      <c r="U37411" s="104"/>
      <c r="AB37411" s="104"/>
      <c r="AC37411" s="104"/>
      <c r="AF37411" s="104"/>
      <c r="AG37411" s="104"/>
      <c r="AK37411" s="104"/>
      <c r="AL37411" s="104"/>
      <c r="AO37411" s="104"/>
      <c r="AP37411" s="104"/>
    </row>
    <row r="37412" spans="21:42" ht="15" customHeight="1" x14ac:dyDescent="0.25">
      <c r="U37412" s="104"/>
      <c r="AB37412" s="104"/>
      <c r="AC37412" s="104"/>
      <c r="AF37412" s="104"/>
      <c r="AG37412" s="104"/>
      <c r="AK37412" s="104"/>
      <c r="AL37412" s="104"/>
      <c r="AO37412" s="104"/>
      <c r="AP37412" s="104"/>
    </row>
    <row r="37413" spans="21:42" ht="15" customHeight="1" x14ac:dyDescent="0.25">
      <c r="U37413" s="104"/>
      <c r="AB37413" s="104"/>
      <c r="AC37413" s="104"/>
      <c r="AF37413" s="104"/>
      <c r="AG37413" s="104"/>
      <c r="AK37413" s="104"/>
      <c r="AL37413" s="104"/>
      <c r="AO37413" s="104"/>
      <c r="AP37413" s="104"/>
    </row>
    <row r="37414" spans="21:42" ht="15" customHeight="1" x14ac:dyDescent="0.25">
      <c r="U37414" s="104"/>
      <c r="AB37414" s="104"/>
      <c r="AC37414" s="104"/>
      <c r="AF37414" s="104"/>
      <c r="AG37414" s="104"/>
      <c r="AK37414" s="104"/>
      <c r="AL37414" s="104"/>
      <c r="AO37414" s="104"/>
      <c r="AP37414" s="104"/>
    </row>
    <row r="37415" spans="21:42" ht="15" customHeight="1" x14ac:dyDescent="0.25">
      <c r="U37415" s="104"/>
      <c r="AB37415" s="104"/>
      <c r="AC37415" s="104"/>
      <c r="AF37415" s="104"/>
      <c r="AG37415" s="104"/>
      <c r="AK37415" s="104"/>
      <c r="AL37415" s="104"/>
      <c r="AO37415" s="104"/>
      <c r="AP37415" s="104"/>
    </row>
    <row r="37416" spans="21:42" ht="15" customHeight="1" x14ac:dyDescent="0.25">
      <c r="U37416" s="104"/>
      <c r="AB37416" s="104"/>
      <c r="AC37416" s="104"/>
      <c r="AF37416" s="104"/>
      <c r="AG37416" s="104"/>
      <c r="AK37416" s="104"/>
      <c r="AL37416" s="104"/>
      <c r="AO37416" s="104"/>
      <c r="AP37416" s="104"/>
    </row>
    <row r="37417" spans="21:42" ht="15" customHeight="1" x14ac:dyDescent="0.25">
      <c r="U37417" s="104"/>
      <c r="AB37417" s="104"/>
      <c r="AC37417" s="104"/>
      <c r="AF37417" s="104"/>
      <c r="AG37417" s="104"/>
      <c r="AK37417" s="104"/>
      <c r="AL37417" s="104"/>
      <c r="AO37417" s="104"/>
      <c r="AP37417" s="104"/>
    </row>
    <row r="37418" spans="21:42" ht="15" customHeight="1" x14ac:dyDescent="0.25">
      <c r="U37418" s="104"/>
      <c r="AB37418" s="104"/>
      <c r="AC37418" s="104"/>
      <c r="AF37418" s="104"/>
      <c r="AG37418" s="104"/>
      <c r="AK37418" s="104"/>
      <c r="AL37418" s="104"/>
      <c r="AO37418" s="104"/>
      <c r="AP37418" s="104"/>
    </row>
    <row r="37419" spans="21:42" ht="15" customHeight="1" x14ac:dyDescent="0.25">
      <c r="U37419" s="104"/>
      <c r="AB37419" s="104"/>
      <c r="AC37419" s="104"/>
      <c r="AF37419" s="104"/>
      <c r="AG37419" s="104"/>
      <c r="AK37419" s="104"/>
      <c r="AL37419" s="104"/>
      <c r="AO37419" s="104"/>
      <c r="AP37419" s="104"/>
    </row>
    <row r="37420" spans="21:42" ht="15" customHeight="1" x14ac:dyDescent="0.25">
      <c r="U37420" s="104"/>
      <c r="AB37420" s="104"/>
      <c r="AC37420" s="104"/>
      <c r="AF37420" s="104"/>
      <c r="AG37420" s="104"/>
      <c r="AK37420" s="104"/>
      <c r="AL37420" s="104"/>
      <c r="AO37420" s="104"/>
      <c r="AP37420" s="104"/>
    </row>
    <row r="37421" spans="21:42" ht="15" customHeight="1" x14ac:dyDescent="0.25">
      <c r="U37421" s="104"/>
      <c r="AB37421" s="104"/>
      <c r="AC37421" s="104"/>
      <c r="AF37421" s="104"/>
      <c r="AG37421" s="104"/>
      <c r="AK37421" s="104"/>
      <c r="AL37421" s="104"/>
      <c r="AO37421" s="104"/>
      <c r="AP37421" s="104"/>
    </row>
    <row r="37422" spans="21:42" ht="15" customHeight="1" x14ac:dyDescent="0.25">
      <c r="U37422" s="104"/>
      <c r="AB37422" s="104"/>
      <c r="AC37422" s="104"/>
      <c r="AF37422" s="104"/>
      <c r="AG37422" s="104"/>
      <c r="AK37422" s="104"/>
      <c r="AL37422" s="104"/>
      <c r="AO37422" s="104"/>
      <c r="AP37422" s="104"/>
    </row>
    <row r="37423" spans="21:42" ht="15" customHeight="1" x14ac:dyDescent="0.25">
      <c r="U37423" s="104"/>
      <c r="AB37423" s="104"/>
      <c r="AC37423" s="104"/>
      <c r="AF37423" s="104"/>
      <c r="AG37423" s="104"/>
      <c r="AK37423" s="104"/>
      <c r="AL37423" s="104"/>
      <c r="AO37423" s="104"/>
      <c r="AP37423" s="104"/>
    </row>
    <row r="37424" spans="21:42" ht="15" customHeight="1" x14ac:dyDescent="0.25">
      <c r="U37424" s="104"/>
      <c r="AB37424" s="104"/>
      <c r="AC37424" s="104"/>
      <c r="AF37424" s="104"/>
      <c r="AG37424" s="104"/>
      <c r="AK37424" s="104"/>
      <c r="AL37424" s="104"/>
      <c r="AO37424" s="104"/>
      <c r="AP37424" s="104"/>
    </row>
    <row r="37425" spans="21:42" ht="15" customHeight="1" x14ac:dyDescent="0.25">
      <c r="U37425" s="104"/>
      <c r="AB37425" s="104"/>
      <c r="AC37425" s="104"/>
      <c r="AF37425" s="104"/>
      <c r="AG37425" s="104"/>
      <c r="AK37425" s="104"/>
      <c r="AL37425" s="104"/>
      <c r="AO37425" s="104"/>
      <c r="AP37425" s="104"/>
    </row>
    <row r="37426" spans="21:42" ht="15" customHeight="1" x14ac:dyDescent="0.25">
      <c r="U37426" s="104"/>
      <c r="AB37426" s="104"/>
      <c r="AC37426" s="104"/>
      <c r="AF37426" s="104"/>
      <c r="AG37426" s="104"/>
      <c r="AK37426" s="104"/>
      <c r="AL37426" s="104"/>
      <c r="AO37426" s="104"/>
      <c r="AP37426" s="104"/>
    </row>
    <row r="37427" spans="21:42" ht="15" customHeight="1" x14ac:dyDescent="0.25">
      <c r="U37427" s="104"/>
      <c r="AB37427" s="104"/>
      <c r="AC37427" s="104"/>
      <c r="AF37427" s="104"/>
      <c r="AG37427" s="104"/>
      <c r="AK37427" s="104"/>
      <c r="AL37427" s="104"/>
      <c r="AO37427" s="104"/>
      <c r="AP37427" s="104"/>
    </row>
    <row r="37428" spans="21:42" ht="15" customHeight="1" x14ac:dyDescent="0.25">
      <c r="U37428" s="104"/>
      <c r="AB37428" s="104"/>
      <c r="AC37428" s="104"/>
      <c r="AF37428" s="104"/>
      <c r="AG37428" s="104"/>
      <c r="AK37428" s="104"/>
      <c r="AL37428" s="104"/>
      <c r="AO37428" s="104"/>
      <c r="AP37428" s="104"/>
    </row>
    <row r="37429" spans="21:42" ht="15" customHeight="1" x14ac:dyDescent="0.25">
      <c r="U37429" s="104"/>
      <c r="AB37429" s="104"/>
      <c r="AC37429" s="104"/>
      <c r="AF37429" s="104"/>
      <c r="AG37429" s="104"/>
      <c r="AK37429" s="104"/>
      <c r="AL37429" s="104"/>
      <c r="AO37429" s="104"/>
      <c r="AP37429" s="104"/>
    </row>
    <row r="37430" spans="21:42" ht="15" customHeight="1" x14ac:dyDescent="0.25">
      <c r="U37430" s="104"/>
      <c r="AB37430" s="104"/>
      <c r="AC37430" s="104"/>
      <c r="AF37430" s="104"/>
      <c r="AG37430" s="104"/>
      <c r="AK37430" s="104"/>
      <c r="AL37430" s="104"/>
      <c r="AO37430" s="104"/>
      <c r="AP37430" s="104"/>
    </row>
    <row r="37431" spans="21:42" ht="15" customHeight="1" x14ac:dyDescent="0.25">
      <c r="U37431" s="104"/>
      <c r="AB37431" s="104"/>
      <c r="AC37431" s="104"/>
      <c r="AF37431" s="104"/>
      <c r="AG37431" s="104"/>
      <c r="AK37431" s="104"/>
      <c r="AL37431" s="104"/>
      <c r="AO37431" s="104"/>
      <c r="AP37431" s="104"/>
    </row>
    <row r="37432" spans="21:42" ht="15" customHeight="1" x14ac:dyDescent="0.25">
      <c r="U37432" s="104"/>
      <c r="AB37432" s="104"/>
      <c r="AC37432" s="104"/>
      <c r="AF37432" s="104"/>
      <c r="AG37432" s="104"/>
      <c r="AK37432" s="104"/>
      <c r="AL37432" s="104"/>
      <c r="AO37432" s="104"/>
      <c r="AP37432" s="104"/>
    </row>
    <row r="37433" spans="21:42" ht="15" customHeight="1" x14ac:dyDescent="0.25">
      <c r="U37433" s="104"/>
      <c r="AB37433" s="104"/>
      <c r="AC37433" s="104"/>
      <c r="AF37433" s="104"/>
      <c r="AG37433" s="104"/>
      <c r="AK37433" s="104"/>
      <c r="AL37433" s="104"/>
      <c r="AO37433" s="104"/>
      <c r="AP37433" s="104"/>
    </row>
    <row r="37434" spans="21:42" ht="15" customHeight="1" x14ac:dyDescent="0.25">
      <c r="U37434" s="104"/>
      <c r="AB37434" s="104"/>
      <c r="AC37434" s="104"/>
      <c r="AF37434" s="104"/>
      <c r="AG37434" s="104"/>
      <c r="AK37434" s="104"/>
      <c r="AL37434" s="104"/>
      <c r="AO37434" s="104"/>
      <c r="AP37434" s="104"/>
    </row>
    <row r="37435" spans="21:42" ht="15" customHeight="1" x14ac:dyDescent="0.25">
      <c r="U37435" s="104"/>
      <c r="AB37435" s="104"/>
      <c r="AC37435" s="104"/>
      <c r="AF37435" s="104"/>
      <c r="AG37435" s="104"/>
      <c r="AK37435" s="104"/>
      <c r="AL37435" s="104"/>
      <c r="AO37435" s="104"/>
      <c r="AP37435" s="104"/>
    </row>
    <row r="37436" spans="21:42" ht="15" customHeight="1" x14ac:dyDescent="0.25">
      <c r="U37436" s="104"/>
      <c r="AB37436" s="104"/>
      <c r="AC37436" s="104"/>
      <c r="AF37436" s="104"/>
      <c r="AG37436" s="104"/>
      <c r="AK37436" s="104"/>
      <c r="AL37436" s="104"/>
      <c r="AO37436" s="104"/>
      <c r="AP37436" s="104"/>
    </row>
    <row r="37437" spans="21:42" ht="15" customHeight="1" x14ac:dyDescent="0.25">
      <c r="U37437" s="104"/>
      <c r="AB37437" s="104"/>
      <c r="AC37437" s="104"/>
      <c r="AF37437" s="104"/>
      <c r="AG37437" s="104"/>
      <c r="AK37437" s="104"/>
      <c r="AL37437" s="104"/>
      <c r="AO37437" s="104"/>
      <c r="AP37437" s="104"/>
    </row>
    <row r="37438" spans="21:42" ht="15" customHeight="1" x14ac:dyDescent="0.25">
      <c r="U37438" s="104"/>
      <c r="AB37438" s="104"/>
      <c r="AC37438" s="104"/>
      <c r="AF37438" s="104"/>
      <c r="AG37438" s="104"/>
      <c r="AK37438" s="104"/>
      <c r="AL37438" s="104"/>
      <c r="AO37438" s="104"/>
      <c r="AP37438" s="104"/>
    </row>
    <row r="37439" spans="21:42" ht="15" customHeight="1" x14ac:dyDescent="0.25">
      <c r="U37439" s="104"/>
      <c r="AB37439" s="104"/>
      <c r="AC37439" s="104"/>
      <c r="AF37439" s="104"/>
      <c r="AG37439" s="104"/>
      <c r="AK37439" s="104"/>
      <c r="AL37439" s="104"/>
      <c r="AO37439" s="104"/>
      <c r="AP37439" s="104"/>
    </row>
    <row r="37440" spans="21:42" ht="15" customHeight="1" x14ac:dyDescent="0.25">
      <c r="U37440" s="104"/>
      <c r="AB37440" s="104"/>
      <c r="AC37440" s="104"/>
      <c r="AF37440" s="104"/>
      <c r="AG37440" s="104"/>
      <c r="AK37440" s="104"/>
      <c r="AL37440" s="104"/>
      <c r="AO37440" s="104"/>
      <c r="AP37440" s="104"/>
    </row>
    <row r="37441" spans="21:42" ht="15" customHeight="1" x14ac:dyDescent="0.25">
      <c r="U37441" s="104"/>
      <c r="AB37441" s="104"/>
      <c r="AC37441" s="104"/>
      <c r="AF37441" s="104"/>
      <c r="AG37441" s="104"/>
      <c r="AK37441" s="104"/>
      <c r="AL37441" s="104"/>
      <c r="AO37441" s="104"/>
      <c r="AP37441" s="104"/>
    </row>
    <row r="37442" spans="21:42" ht="15" customHeight="1" x14ac:dyDescent="0.25">
      <c r="U37442" s="104"/>
      <c r="AB37442" s="104"/>
      <c r="AC37442" s="104"/>
      <c r="AF37442" s="104"/>
      <c r="AG37442" s="104"/>
      <c r="AK37442" s="104"/>
      <c r="AL37442" s="104"/>
      <c r="AO37442" s="104"/>
      <c r="AP37442" s="104"/>
    </row>
    <row r="37443" spans="21:42" ht="15" customHeight="1" x14ac:dyDescent="0.25">
      <c r="U37443" s="104"/>
      <c r="AB37443" s="104"/>
      <c r="AC37443" s="104"/>
      <c r="AF37443" s="104"/>
      <c r="AG37443" s="104"/>
      <c r="AK37443" s="104"/>
      <c r="AL37443" s="104"/>
      <c r="AO37443" s="104"/>
      <c r="AP37443" s="104"/>
    </row>
    <row r="37444" spans="21:42" ht="15" customHeight="1" x14ac:dyDescent="0.25">
      <c r="U37444" s="104"/>
      <c r="AB37444" s="104"/>
      <c r="AC37444" s="104"/>
      <c r="AF37444" s="104"/>
      <c r="AG37444" s="104"/>
      <c r="AK37444" s="104"/>
      <c r="AL37444" s="104"/>
      <c r="AO37444" s="104"/>
      <c r="AP37444" s="104"/>
    </row>
    <row r="37445" spans="21:42" ht="15" customHeight="1" x14ac:dyDescent="0.25">
      <c r="U37445" s="104"/>
      <c r="AB37445" s="104"/>
      <c r="AC37445" s="104"/>
      <c r="AF37445" s="104"/>
      <c r="AG37445" s="104"/>
      <c r="AK37445" s="104"/>
      <c r="AL37445" s="104"/>
      <c r="AO37445" s="104"/>
      <c r="AP37445" s="104"/>
    </row>
    <row r="37446" spans="21:42" ht="15" customHeight="1" x14ac:dyDescent="0.25">
      <c r="U37446" s="104"/>
      <c r="AB37446" s="104"/>
      <c r="AC37446" s="104"/>
      <c r="AF37446" s="104"/>
      <c r="AG37446" s="104"/>
      <c r="AK37446" s="104"/>
      <c r="AL37446" s="104"/>
      <c r="AO37446" s="104"/>
      <c r="AP37446" s="104"/>
    </row>
    <row r="37447" spans="21:42" ht="15" customHeight="1" x14ac:dyDescent="0.25">
      <c r="U37447" s="104"/>
      <c r="AB37447" s="104"/>
      <c r="AC37447" s="104"/>
      <c r="AF37447" s="104"/>
      <c r="AG37447" s="104"/>
      <c r="AK37447" s="104"/>
      <c r="AL37447" s="104"/>
      <c r="AO37447" s="104"/>
      <c r="AP37447" s="104"/>
    </row>
    <row r="37448" spans="21:42" ht="15" customHeight="1" x14ac:dyDescent="0.25">
      <c r="U37448" s="104"/>
      <c r="AB37448" s="104"/>
      <c r="AC37448" s="104"/>
      <c r="AF37448" s="104"/>
      <c r="AG37448" s="104"/>
      <c r="AK37448" s="104"/>
      <c r="AL37448" s="104"/>
      <c r="AO37448" s="104"/>
      <c r="AP37448" s="104"/>
    </row>
    <row r="37449" spans="21:42" ht="15" customHeight="1" x14ac:dyDescent="0.25">
      <c r="U37449" s="104"/>
      <c r="AB37449" s="104"/>
      <c r="AC37449" s="104"/>
      <c r="AF37449" s="104"/>
      <c r="AG37449" s="104"/>
      <c r="AK37449" s="104"/>
      <c r="AL37449" s="104"/>
      <c r="AO37449" s="104"/>
      <c r="AP37449" s="104"/>
    </row>
    <row r="37450" spans="21:42" ht="15" customHeight="1" x14ac:dyDescent="0.25">
      <c r="U37450" s="104"/>
      <c r="AB37450" s="104"/>
      <c r="AC37450" s="104"/>
      <c r="AF37450" s="104"/>
      <c r="AG37450" s="104"/>
      <c r="AK37450" s="104"/>
      <c r="AL37450" s="104"/>
      <c r="AO37450" s="104"/>
      <c r="AP37450" s="104"/>
    </row>
    <row r="37451" spans="21:42" ht="15" customHeight="1" x14ac:dyDescent="0.25">
      <c r="U37451" s="104"/>
      <c r="AB37451" s="104"/>
      <c r="AC37451" s="104"/>
      <c r="AF37451" s="104"/>
      <c r="AG37451" s="104"/>
      <c r="AK37451" s="104"/>
      <c r="AL37451" s="104"/>
      <c r="AO37451" s="104"/>
      <c r="AP37451" s="104"/>
    </row>
    <row r="37452" spans="21:42" ht="15" customHeight="1" x14ac:dyDescent="0.25">
      <c r="U37452" s="104"/>
      <c r="AB37452" s="104"/>
      <c r="AC37452" s="104"/>
      <c r="AF37452" s="104"/>
      <c r="AG37452" s="104"/>
      <c r="AK37452" s="104"/>
      <c r="AL37452" s="104"/>
      <c r="AO37452" s="104"/>
      <c r="AP37452" s="104"/>
    </row>
    <row r="37453" spans="21:42" ht="15" customHeight="1" x14ac:dyDescent="0.25">
      <c r="U37453" s="104"/>
      <c r="AB37453" s="104"/>
      <c r="AC37453" s="104"/>
      <c r="AF37453" s="104"/>
      <c r="AG37453" s="104"/>
      <c r="AK37453" s="104"/>
      <c r="AL37453" s="104"/>
      <c r="AO37453" s="104"/>
      <c r="AP37453" s="104"/>
    </row>
    <row r="37454" spans="21:42" ht="15" customHeight="1" x14ac:dyDescent="0.25">
      <c r="U37454" s="104"/>
      <c r="AB37454" s="104"/>
      <c r="AC37454" s="104"/>
      <c r="AF37454" s="104"/>
      <c r="AG37454" s="104"/>
      <c r="AK37454" s="104"/>
      <c r="AL37454" s="104"/>
      <c r="AO37454" s="104"/>
      <c r="AP37454" s="104"/>
    </row>
    <row r="37455" spans="21:42" ht="15" customHeight="1" x14ac:dyDescent="0.25">
      <c r="U37455" s="104"/>
      <c r="AB37455" s="104"/>
      <c r="AC37455" s="104"/>
      <c r="AF37455" s="104"/>
      <c r="AG37455" s="104"/>
      <c r="AK37455" s="104"/>
      <c r="AL37455" s="104"/>
      <c r="AO37455" s="104"/>
      <c r="AP37455" s="104"/>
    </row>
    <row r="37456" spans="21:42" ht="15" customHeight="1" x14ac:dyDescent="0.25">
      <c r="U37456" s="104"/>
      <c r="AB37456" s="104"/>
      <c r="AC37456" s="104"/>
      <c r="AF37456" s="104"/>
      <c r="AG37456" s="104"/>
      <c r="AK37456" s="104"/>
      <c r="AL37456" s="104"/>
      <c r="AO37456" s="104"/>
      <c r="AP37456" s="104"/>
    </row>
    <row r="37457" spans="21:42" ht="15" customHeight="1" x14ac:dyDescent="0.25">
      <c r="U37457" s="104"/>
      <c r="AB37457" s="104"/>
      <c r="AC37457" s="104"/>
      <c r="AF37457" s="104"/>
      <c r="AG37457" s="104"/>
      <c r="AK37457" s="104"/>
      <c r="AL37457" s="104"/>
      <c r="AO37457" s="104"/>
      <c r="AP37457" s="104"/>
    </row>
    <row r="37458" spans="21:42" ht="15" customHeight="1" x14ac:dyDescent="0.25">
      <c r="U37458" s="104"/>
      <c r="AB37458" s="104"/>
      <c r="AC37458" s="104"/>
      <c r="AF37458" s="104"/>
      <c r="AG37458" s="104"/>
      <c r="AK37458" s="104"/>
      <c r="AL37458" s="104"/>
      <c r="AO37458" s="104"/>
      <c r="AP37458" s="104"/>
    </row>
    <row r="37459" spans="21:42" ht="15" customHeight="1" x14ac:dyDescent="0.25">
      <c r="U37459" s="104"/>
      <c r="AB37459" s="104"/>
      <c r="AC37459" s="104"/>
      <c r="AF37459" s="104"/>
      <c r="AG37459" s="104"/>
      <c r="AK37459" s="104"/>
      <c r="AL37459" s="104"/>
      <c r="AO37459" s="104"/>
      <c r="AP37459" s="104"/>
    </row>
    <row r="37460" spans="21:42" ht="15" customHeight="1" x14ac:dyDescent="0.25">
      <c r="U37460" s="104"/>
      <c r="AB37460" s="104"/>
      <c r="AC37460" s="104"/>
      <c r="AF37460" s="104"/>
      <c r="AG37460" s="104"/>
      <c r="AK37460" s="104"/>
      <c r="AL37460" s="104"/>
      <c r="AO37460" s="104"/>
      <c r="AP37460" s="104"/>
    </row>
    <row r="37461" spans="21:42" ht="15" customHeight="1" x14ac:dyDescent="0.25">
      <c r="U37461" s="104"/>
      <c r="AB37461" s="104"/>
      <c r="AC37461" s="104"/>
      <c r="AF37461" s="104"/>
      <c r="AG37461" s="104"/>
      <c r="AK37461" s="104"/>
      <c r="AL37461" s="104"/>
      <c r="AO37461" s="104"/>
      <c r="AP37461" s="104"/>
    </row>
    <row r="37462" spans="21:42" ht="15" customHeight="1" x14ac:dyDescent="0.25">
      <c r="U37462" s="104"/>
      <c r="AB37462" s="104"/>
      <c r="AC37462" s="104"/>
      <c r="AF37462" s="104"/>
      <c r="AG37462" s="104"/>
      <c r="AK37462" s="104"/>
      <c r="AL37462" s="104"/>
      <c r="AO37462" s="104"/>
      <c r="AP37462" s="104"/>
    </row>
    <row r="37463" spans="21:42" ht="15" customHeight="1" x14ac:dyDescent="0.25">
      <c r="U37463" s="104"/>
      <c r="AB37463" s="104"/>
      <c r="AC37463" s="104"/>
      <c r="AF37463" s="104"/>
      <c r="AG37463" s="104"/>
      <c r="AK37463" s="104"/>
      <c r="AL37463" s="104"/>
      <c r="AO37463" s="104"/>
      <c r="AP37463" s="104"/>
    </row>
    <row r="37464" spans="21:42" ht="15" customHeight="1" x14ac:dyDescent="0.25">
      <c r="U37464" s="104"/>
      <c r="AB37464" s="104"/>
      <c r="AC37464" s="104"/>
      <c r="AF37464" s="104"/>
      <c r="AG37464" s="104"/>
      <c r="AK37464" s="104"/>
      <c r="AL37464" s="104"/>
      <c r="AO37464" s="104"/>
      <c r="AP37464" s="104"/>
    </row>
    <row r="37465" spans="21:42" ht="15" customHeight="1" x14ac:dyDescent="0.25">
      <c r="U37465" s="104"/>
      <c r="AB37465" s="104"/>
      <c r="AC37465" s="104"/>
      <c r="AF37465" s="104"/>
      <c r="AG37465" s="104"/>
      <c r="AK37465" s="104"/>
      <c r="AL37465" s="104"/>
      <c r="AO37465" s="104"/>
      <c r="AP37465" s="104"/>
    </row>
    <row r="37466" spans="21:42" ht="15" customHeight="1" x14ac:dyDescent="0.25">
      <c r="U37466" s="104"/>
      <c r="AB37466" s="104"/>
      <c r="AC37466" s="104"/>
      <c r="AF37466" s="104"/>
      <c r="AG37466" s="104"/>
      <c r="AK37466" s="104"/>
      <c r="AL37466" s="104"/>
      <c r="AO37466" s="104"/>
      <c r="AP37466" s="104"/>
    </row>
    <row r="37467" spans="21:42" ht="15" customHeight="1" x14ac:dyDescent="0.25">
      <c r="U37467" s="104"/>
      <c r="AB37467" s="104"/>
      <c r="AC37467" s="104"/>
      <c r="AF37467" s="104"/>
      <c r="AG37467" s="104"/>
      <c r="AK37467" s="104"/>
      <c r="AL37467" s="104"/>
      <c r="AO37467" s="104"/>
      <c r="AP37467" s="104"/>
    </row>
    <row r="37468" spans="21:42" ht="15" customHeight="1" x14ac:dyDescent="0.25">
      <c r="U37468" s="104"/>
      <c r="AB37468" s="104"/>
      <c r="AC37468" s="104"/>
      <c r="AF37468" s="104"/>
      <c r="AG37468" s="104"/>
      <c r="AK37468" s="104"/>
      <c r="AL37468" s="104"/>
      <c r="AO37468" s="104"/>
      <c r="AP37468" s="104"/>
    </row>
    <row r="37469" spans="21:42" ht="15" customHeight="1" x14ac:dyDescent="0.25">
      <c r="U37469" s="104"/>
      <c r="AB37469" s="104"/>
      <c r="AC37469" s="104"/>
      <c r="AF37469" s="104"/>
      <c r="AG37469" s="104"/>
      <c r="AK37469" s="104"/>
      <c r="AL37469" s="104"/>
      <c r="AO37469" s="104"/>
      <c r="AP37469" s="104"/>
    </row>
    <row r="37470" spans="21:42" ht="15" customHeight="1" x14ac:dyDescent="0.25">
      <c r="U37470" s="104"/>
      <c r="AB37470" s="104"/>
      <c r="AC37470" s="104"/>
      <c r="AF37470" s="104"/>
      <c r="AG37470" s="104"/>
      <c r="AK37470" s="104"/>
      <c r="AL37470" s="104"/>
      <c r="AO37470" s="104"/>
      <c r="AP37470" s="104"/>
    </row>
    <row r="37471" spans="21:42" ht="15" customHeight="1" x14ac:dyDescent="0.25">
      <c r="U37471" s="104"/>
      <c r="AB37471" s="104"/>
      <c r="AC37471" s="104"/>
      <c r="AF37471" s="104"/>
      <c r="AG37471" s="104"/>
      <c r="AK37471" s="104"/>
      <c r="AL37471" s="104"/>
      <c r="AO37471" s="104"/>
      <c r="AP37471" s="104"/>
    </row>
    <row r="37472" spans="21:42" ht="15" customHeight="1" x14ac:dyDescent="0.25">
      <c r="U37472" s="104"/>
      <c r="AB37472" s="104"/>
      <c r="AC37472" s="104"/>
      <c r="AF37472" s="104"/>
      <c r="AG37472" s="104"/>
      <c r="AK37472" s="104"/>
      <c r="AL37472" s="104"/>
      <c r="AO37472" s="104"/>
      <c r="AP37472" s="104"/>
    </row>
    <row r="37473" spans="21:42" ht="15" customHeight="1" x14ac:dyDescent="0.25">
      <c r="U37473" s="104"/>
      <c r="AB37473" s="104"/>
      <c r="AC37473" s="104"/>
      <c r="AF37473" s="104"/>
      <c r="AG37473" s="104"/>
      <c r="AK37473" s="104"/>
      <c r="AL37473" s="104"/>
      <c r="AO37473" s="104"/>
      <c r="AP37473" s="104"/>
    </row>
    <row r="37474" spans="21:42" ht="15" customHeight="1" x14ac:dyDescent="0.25">
      <c r="U37474" s="104"/>
      <c r="AB37474" s="104"/>
      <c r="AC37474" s="104"/>
      <c r="AF37474" s="104"/>
      <c r="AG37474" s="104"/>
      <c r="AK37474" s="104"/>
      <c r="AL37474" s="104"/>
      <c r="AO37474" s="104"/>
      <c r="AP37474" s="104"/>
    </row>
    <row r="37475" spans="21:42" ht="15" customHeight="1" x14ac:dyDescent="0.25">
      <c r="U37475" s="104"/>
      <c r="AB37475" s="104"/>
      <c r="AC37475" s="104"/>
      <c r="AF37475" s="104"/>
      <c r="AG37475" s="104"/>
      <c r="AK37475" s="104"/>
      <c r="AL37475" s="104"/>
      <c r="AO37475" s="104"/>
      <c r="AP37475" s="104"/>
    </row>
    <row r="37476" spans="21:42" ht="15" customHeight="1" x14ac:dyDescent="0.25">
      <c r="U37476" s="104"/>
      <c r="AB37476" s="104"/>
      <c r="AC37476" s="104"/>
      <c r="AF37476" s="104"/>
      <c r="AG37476" s="104"/>
      <c r="AK37476" s="104"/>
      <c r="AL37476" s="104"/>
      <c r="AO37476" s="104"/>
      <c r="AP37476" s="104"/>
    </row>
    <row r="37477" spans="21:42" ht="15" customHeight="1" x14ac:dyDescent="0.25">
      <c r="U37477" s="104"/>
      <c r="AB37477" s="104"/>
      <c r="AC37477" s="104"/>
      <c r="AF37477" s="104"/>
      <c r="AG37477" s="104"/>
      <c r="AK37477" s="104"/>
      <c r="AL37477" s="104"/>
      <c r="AO37477" s="104"/>
      <c r="AP37477" s="104"/>
    </row>
    <row r="37478" spans="21:42" ht="15" customHeight="1" x14ac:dyDescent="0.25">
      <c r="U37478" s="104"/>
      <c r="AB37478" s="104"/>
      <c r="AC37478" s="104"/>
      <c r="AF37478" s="104"/>
      <c r="AG37478" s="104"/>
      <c r="AK37478" s="104"/>
      <c r="AL37478" s="104"/>
      <c r="AO37478" s="104"/>
      <c r="AP37478" s="104"/>
    </row>
    <row r="37479" spans="21:42" ht="15" customHeight="1" x14ac:dyDescent="0.25">
      <c r="U37479" s="104"/>
      <c r="AB37479" s="104"/>
      <c r="AC37479" s="104"/>
      <c r="AF37479" s="104"/>
      <c r="AG37479" s="104"/>
      <c r="AK37479" s="104"/>
      <c r="AL37479" s="104"/>
      <c r="AO37479" s="104"/>
      <c r="AP37479" s="104"/>
    </row>
    <row r="37480" spans="21:42" ht="15" customHeight="1" x14ac:dyDescent="0.25">
      <c r="U37480" s="104"/>
      <c r="AB37480" s="104"/>
      <c r="AC37480" s="104"/>
      <c r="AF37480" s="104"/>
      <c r="AG37480" s="104"/>
      <c r="AK37480" s="104"/>
      <c r="AL37480" s="104"/>
      <c r="AO37480" s="104"/>
      <c r="AP37480" s="104"/>
    </row>
    <row r="37481" spans="21:42" ht="15" customHeight="1" x14ac:dyDescent="0.25">
      <c r="U37481" s="104"/>
      <c r="AB37481" s="104"/>
      <c r="AC37481" s="104"/>
      <c r="AF37481" s="104"/>
      <c r="AG37481" s="104"/>
      <c r="AK37481" s="104"/>
      <c r="AL37481" s="104"/>
      <c r="AO37481" s="104"/>
      <c r="AP37481" s="104"/>
    </row>
    <row r="37482" spans="21:42" ht="15" customHeight="1" x14ac:dyDescent="0.25">
      <c r="U37482" s="104"/>
      <c r="AB37482" s="104"/>
      <c r="AC37482" s="104"/>
      <c r="AF37482" s="104"/>
      <c r="AG37482" s="104"/>
      <c r="AK37482" s="104"/>
      <c r="AL37482" s="104"/>
      <c r="AO37482" s="104"/>
      <c r="AP37482" s="104"/>
    </row>
    <row r="37483" spans="21:42" ht="15" customHeight="1" x14ac:dyDescent="0.25">
      <c r="U37483" s="104"/>
      <c r="AB37483" s="104"/>
      <c r="AC37483" s="104"/>
      <c r="AF37483" s="104"/>
      <c r="AG37483" s="104"/>
      <c r="AK37483" s="104"/>
      <c r="AL37483" s="104"/>
      <c r="AO37483" s="104"/>
      <c r="AP37483" s="104"/>
    </row>
    <row r="37484" spans="21:42" ht="15" customHeight="1" x14ac:dyDescent="0.25">
      <c r="U37484" s="104"/>
      <c r="AB37484" s="104"/>
      <c r="AC37484" s="104"/>
      <c r="AF37484" s="104"/>
      <c r="AG37484" s="104"/>
      <c r="AK37484" s="104"/>
      <c r="AL37484" s="104"/>
      <c r="AO37484" s="104"/>
      <c r="AP37484" s="104"/>
    </row>
    <row r="37485" spans="21:42" ht="15" customHeight="1" x14ac:dyDescent="0.25">
      <c r="U37485" s="104"/>
      <c r="AB37485" s="104"/>
      <c r="AC37485" s="104"/>
      <c r="AF37485" s="104"/>
      <c r="AG37485" s="104"/>
      <c r="AK37485" s="104"/>
      <c r="AL37485" s="104"/>
      <c r="AO37485" s="104"/>
      <c r="AP37485" s="104"/>
    </row>
    <row r="37486" spans="21:42" ht="15" customHeight="1" x14ac:dyDescent="0.25">
      <c r="U37486" s="104"/>
      <c r="AB37486" s="104"/>
      <c r="AC37486" s="104"/>
      <c r="AF37486" s="104"/>
      <c r="AG37486" s="104"/>
      <c r="AK37486" s="104"/>
      <c r="AL37486" s="104"/>
      <c r="AO37486" s="104"/>
      <c r="AP37486" s="104"/>
    </row>
    <row r="37487" spans="21:42" ht="15" customHeight="1" x14ac:dyDescent="0.25">
      <c r="U37487" s="104"/>
      <c r="AB37487" s="104"/>
      <c r="AC37487" s="104"/>
      <c r="AF37487" s="104"/>
      <c r="AG37487" s="104"/>
      <c r="AK37487" s="104"/>
      <c r="AL37487" s="104"/>
      <c r="AO37487" s="104"/>
      <c r="AP37487" s="104"/>
    </row>
    <row r="37488" spans="21:42" ht="15" customHeight="1" x14ac:dyDescent="0.25">
      <c r="U37488" s="104"/>
      <c r="AB37488" s="104"/>
      <c r="AC37488" s="104"/>
      <c r="AF37488" s="104"/>
      <c r="AG37488" s="104"/>
      <c r="AK37488" s="104"/>
      <c r="AL37488" s="104"/>
      <c r="AO37488" s="104"/>
      <c r="AP37488" s="104"/>
    </row>
    <row r="37489" spans="21:42" ht="15" customHeight="1" x14ac:dyDescent="0.25">
      <c r="U37489" s="104"/>
      <c r="AB37489" s="104"/>
      <c r="AC37489" s="104"/>
      <c r="AF37489" s="104"/>
      <c r="AG37489" s="104"/>
      <c r="AK37489" s="104"/>
      <c r="AL37489" s="104"/>
      <c r="AO37489" s="104"/>
      <c r="AP37489" s="104"/>
    </row>
    <row r="37490" spans="21:42" ht="15" customHeight="1" x14ac:dyDescent="0.25">
      <c r="U37490" s="104"/>
      <c r="AB37490" s="104"/>
      <c r="AC37490" s="104"/>
      <c r="AF37490" s="104"/>
      <c r="AG37490" s="104"/>
      <c r="AK37490" s="104"/>
      <c r="AL37490" s="104"/>
      <c r="AO37490" s="104"/>
      <c r="AP37490" s="104"/>
    </row>
    <row r="37491" spans="21:42" ht="15" customHeight="1" x14ac:dyDescent="0.25">
      <c r="U37491" s="104"/>
      <c r="AB37491" s="104"/>
      <c r="AC37491" s="104"/>
      <c r="AF37491" s="104"/>
      <c r="AG37491" s="104"/>
      <c r="AK37491" s="104"/>
      <c r="AL37491" s="104"/>
      <c r="AO37491" s="104"/>
      <c r="AP37491" s="104"/>
    </row>
    <row r="37492" spans="21:42" ht="15" customHeight="1" x14ac:dyDescent="0.25">
      <c r="U37492" s="104"/>
      <c r="AB37492" s="104"/>
      <c r="AC37492" s="104"/>
      <c r="AF37492" s="104"/>
      <c r="AG37492" s="104"/>
      <c r="AK37492" s="104"/>
      <c r="AL37492" s="104"/>
      <c r="AO37492" s="104"/>
      <c r="AP37492" s="104"/>
    </row>
    <row r="37493" spans="21:42" ht="15" customHeight="1" x14ac:dyDescent="0.25">
      <c r="U37493" s="104"/>
      <c r="AB37493" s="104"/>
      <c r="AC37493" s="104"/>
      <c r="AF37493" s="104"/>
      <c r="AG37493" s="104"/>
      <c r="AK37493" s="104"/>
      <c r="AL37493" s="104"/>
      <c r="AO37493" s="104"/>
      <c r="AP37493" s="104"/>
    </row>
    <row r="37494" spans="21:42" ht="15" customHeight="1" x14ac:dyDescent="0.25">
      <c r="U37494" s="104"/>
      <c r="AB37494" s="104"/>
      <c r="AC37494" s="104"/>
      <c r="AF37494" s="104"/>
      <c r="AG37494" s="104"/>
      <c r="AK37494" s="104"/>
      <c r="AL37494" s="104"/>
      <c r="AO37494" s="104"/>
      <c r="AP37494" s="104"/>
    </row>
    <row r="37495" spans="21:42" ht="15" customHeight="1" x14ac:dyDescent="0.25">
      <c r="U37495" s="104"/>
      <c r="AB37495" s="104"/>
      <c r="AC37495" s="104"/>
      <c r="AF37495" s="104"/>
      <c r="AG37495" s="104"/>
      <c r="AK37495" s="104"/>
      <c r="AL37495" s="104"/>
      <c r="AO37495" s="104"/>
      <c r="AP37495" s="104"/>
    </row>
    <row r="37496" spans="21:42" ht="15" customHeight="1" x14ac:dyDescent="0.25">
      <c r="U37496" s="104"/>
      <c r="AB37496" s="104"/>
      <c r="AC37496" s="104"/>
      <c r="AF37496" s="104"/>
      <c r="AG37496" s="104"/>
      <c r="AK37496" s="104"/>
      <c r="AL37496" s="104"/>
      <c r="AO37496" s="104"/>
      <c r="AP37496" s="104"/>
    </row>
    <row r="37497" spans="21:42" ht="15" customHeight="1" x14ac:dyDescent="0.25">
      <c r="U37497" s="104"/>
      <c r="AB37497" s="104"/>
      <c r="AC37497" s="104"/>
      <c r="AF37497" s="104"/>
      <c r="AG37497" s="104"/>
      <c r="AK37497" s="104"/>
      <c r="AL37497" s="104"/>
      <c r="AO37497" s="104"/>
      <c r="AP37497" s="104"/>
    </row>
    <row r="37498" spans="21:42" ht="15" customHeight="1" x14ac:dyDescent="0.25">
      <c r="U37498" s="104"/>
      <c r="AB37498" s="104"/>
      <c r="AC37498" s="104"/>
      <c r="AF37498" s="104"/>
      <c r="AG37498" s="104"/>
      <c r="AK37498" s="104"/>
      <c r="AL37498" s="104"/>
      <c r="AO37498" s="104"/>
      <c r="AP37498" s="104"/>
    </row>
    <row r="37499" spans="21:42" ht="15" customHeight="1" x14ac:dyDescent="0.25">
      <c r="U37499" s="104"/>
      <c r="AB37499" s="104"/>
      <c r="AC37499" s="104"/>
      <c r="AF37499" s="104"/>
      <c r="AG37499" s="104"/>
      <c r="AK37499" s="104"/>
      <c r="AL37499" s="104"/>
      <c r="AO37499" s="104"/>
      <c r="AP37499" s="104"/>
    </row>
    <row r="37500" spans="21:42" ht="15" customHeight="1" x14ac:dyDescent="0.25">
      <c r="U37500" s="104"/>
      <c r="AB37500" s="104"/>
      <c r="AC37500" s="104"/>
      <c r="AF37500" s="104"/>
      <c r="AG37500" s="104"/>
      <c r="AK37500" s="104"/>
      <c r="AL37500" s="104"/>
      <c r="AO37500" s="104"/>
      <c r="AP37500" s="104"/>
    </row>
    <row r="37501" spans="21:42" ht="15" customHeight="1" x14ac:dyDescent="0.25">
      <c r="U37501" s="104"/>
      <c r="AB37501" s="104"/>
      <c r="AC37501" s="104"/>
      <c r="AF37501" s="104"/>
      <c r="AG37501" s="104"/>
      <c r="AK37501" s="104"/>
      <c r="AL37501" s="104"/>
      <c r="AO37501" s="104"/>
      <c r="AP37501" s="104"/>
    </row>
    <row r="37502" spans="21:42" ht="15" customHeight="1" x14ac:dyDescent="0.25">
      <c r="U37502" s="104"/>
      <c r="AB37502" s="104"/>
      <c r="AC37502" s="104"/>
      <c r="AF37502" s="104"/>
      <c r="AG37502" s="104"/>
      <c r="AK37502" s="104"/>
      <c r="AL37502" s="104"/>
      <c r="AO37502" s="104"/>
      <c r="AP37502" s="104"/>
    </row>
    <row r="37503" spans="21:42" ht="15" customHeight="1" x14ac:dyDescent="0.25">
      <c r="U37503" s="104"/>
      <c r="AB37503" s="104"/>
      <c r="AC37503" s="104"/>
      <c r="AF37503" s="104"/>
      <c r="AG37503" s="104"/>
      <c r="AK37503" s="104"/>
      <c r="AL37503" s="104"/>
      <c r="AO37503" s="104"/>
      <c r="AP37503" s="104"/>
    </row>
    <row r="37504" spans="21:42" ht="15" customHeight="1" x14ac:dyDescent="0.25">
      <c r="U37504" s="104"/>
      <c r="AB37504" s="104"/>
      <c r="AC37504" s="104"/>
      <c r="AF37504" s="104"/>
      <c r="AG37504" s="104"/>
      <c r="AK37504" s="104"/>
      <c r="AL37504" s="104"/>
      <c r="AO37504" s="104"/>
      <c r="AP37504" s="104"/>
    </row>
    <row r="37505" spans="21:42" ht="15" customHeight="1" x14ac:dyDescent="0.25">
      <c r="U37505" s="104"/>
      <c r="AB37505" s="104"/>
      <c r="AC37505" s="104"/>
      <c r="AF37505" s="104"/>
      <c r="AG37505" s="104"/>
      <c r="AK37505" s="104"/>
      <c r="AL37505" s="104"/>
      <c r="AO37505" s="104"/>
      <c r="AP37505" s="104"/>
    </row>
    <row r="37506" spans="21:42" ht="15" customHeight="1" x14ac:dyDescent="0.25">
      <c r="U37506" s="104"/>
      <c r="AB37506" s="104"/>
      <c r="AC37506" s="104"/>
      <c r="AF37506" s="104"/>
      <c r="AG37506" s="104"/>
      <c r="AK37506" s="104"/>
      <c r="AL37506" s="104"/>
      <c r="AO37506" s="104"/>
      <c r="AP37506" s="104"/>
    </row>
    <row r="37507" spans="21:42" ht="15" customHeight="1" x14ac:dyDescent="0.25">
      <c r="U37507" s="104"/>
      <c r="AB37507" s="104"/>
      <c r="AC37507" s="104"/>
      <c r="AF37507" s="104"/>
      <c r="AG37507" s="104"/>
      <c r="AK37507" s="104"/>
      <c r="AL37507" s="104"/>
      <c r="AO37507" s="104"/>
      <c r="AP37507" s="104"/>
    </row>
    <row r="37508" spans="21:42" ht="15" customHeight="1" x14ac:dyDescent="0.25">
      <c r="U37508" s="104"/>
      <c r="AB37508" s="104"/>
      <c r="AC37508" s="104"/>
      <c r="AF37508" s="104"/>
      <c r="AG37508" s="104"/>
      <c r="AK37508" s="104"/>
      <c r="AL37508" s="104"/>
      <c r="AO37508" s="104"/>
      <c r="AP37508" s="104"/>
    </row>
    <row r="37509" spans="21:42" ht="15" customHeight="1" x14ac:dyDescent="0.25">
      <c r="U37509" s="104"/>
      <c r="AB37509" s="104"/>
      <c r="AC37509" s="104"/>
      <c r="AF37509" s="104"/>
      <c r="AG37509" s="104"/>
      <c r="AK37509" s="104"/>
      <c r="AL37509" s="104"/>
      <c r="AO37509" s="104"/>
      <c r="AP37509" s="104"/>
    </row>
    <row r="37510" spans="21:42" ht="15" customHeight="1" x14ac:dyDescent="0.25">
      <c r="U37510" s="104"/>
      <c r="AB37510" s="104"/>
      <c r="AC37510" s="104"/>
      <c r="AF37510" s="104"/>
      <c r="AG37510" s="104"/>
      <c r="AK37510" s="104"/>
      <c r="AL37510" s="104"/>
      <c r="AO37510" s="104"/>
      <c r="AP37510" s="104"/>
    </row>
    <row r="37511" spans="21:42" ht="15" customHeight="1" x14ac:dyDescent="0.25">
      <c r="U37511" s="104"/>
      <c r="AB37511" s="104"/>
      <c r="AC37511" s="104"/>
      <c r="AF37511" s="104"/>
      <c r="AG37511" s="104"/>
      <c r="AK37511" s="104"/>
      <c r="AL37511" s="104"/>
      <c r="AO37511" s="104"/>
      <c r="AP37511" s="104"/>
    </row>
    <row r="37512" spans="21:42" ht="15" customHeight="1" x14ac:dyDescent="0.25">
      <c r="U37512" s="104"/>
      <c r="AB37512" s="104"/>
      <c r="AC37512" s="104"/>
      <c r="AF37512" s="104"/>
      <c r="AG37512" s="104"/>
      <c r="AK37512" s="104"/>
      <c r="AL37512" s="104"/>
      <c r="AO37512" s="104"/>
      <c r="AP37512" s="104"/>
    </row>
    <row r="37513" spans="21:42" ht="15" customHeight="1" x14ac:dyDescent="0.25">
      <c r="U37513" s="104"/>
      <c r="AB37513" s="104"/>
      <c r="AC37513" s="104"/>
      <c r="AF37513" s="104"/>
      <c r="AG37513" s="104"/>
      <c r="AK37513" s="104"/>
      <c r="AL37513" s="104"/>
      <c r="AO37513" s="104"/>
      <c r="AP37513" s="104"/>
    </row>
    <row r="37514" spans="21:42" ht="15" customHeight="1" x14ac:dyDescent="0.25">
      <c r="U37514" s="104"/>
      <c r="AB37514" s="104"/>
      <c r="AC37514" s="104"/>
      <c r="AF37514" s="104"/>
      <c r="AG37514" s="104"/>
      <c r="AK37514" s="104"/>
      <c r="AL37514" s="104"/>
      <c r="AO37514" s="104"/>
      <c r="AP37514" s="104"/>
    </row>
    <row r="37515" spans="21:42" ht="15" customHeight="1" x14ac:dyDescent="0.25">
      <c r="U37515" s="104"/>
      <c r="AB37515" s="104"/>
      <c r="AC37515" s="104"/>
      <c r="AF37515" s="104"/>
      <c r="AG37515" s="104"/>
      <c r="AK37515" s="104"/>
      <c r="AL37515" s="104"/>
      <c r="AO37515" s="104"/>
      <c r="AP37515" s="104"/>
    </row>
    <row r="37516" spans="21:42" ht="15" customHeight="1" x14ac:dyDescent="0.25">
      <c r="U37516" s="104"/>
      <c r="AB37516" s="104"/>
      <c r="AC37516" s="104"/>
      <c r="AF37516" s="104"/>
      <c r="AG37516" s="104"/>
      <c r="AK37516" s="104"/>
      <c r="AL37516" s="104"/>
      <c r="AO37516" s="104"/>
      <c r="AP37516" s="104"/>
    </row>
    <row r="37517" spans="21:42" ht="15" customHeight="1" x14ac:dyDescent="0.25">
      <c r="U37517" s="104"/>
      <c r="AB37517" s="104"/>
      <c r="AC37517" s="104"/>
      <c r="AF37517" s="104"/>
      <c r="AG37517" s="104"/>
      <c r="AK37517" s="104"/>
      <c r="AL37517" s="104"/>
      <c r="AO37517" s="104"/>
      <c r="AP37517" s="104"/>
    </row>
    <row r="37518" spans="21:42" ht="15" customHeight="1" x14ac:dyDescent="0.25">
      <c r="U37518" s="104"/>
      <c r="AB37518" s="104"/>
      <c r="AC37518" s="104"/>
      <c r="AF37518" s="104"/>
      <c r="AG37518" s="104"/>
      <c r="AK37518" s="104"/>
      <c r="AL37518" s="104"/>
      <c r="AO37518" s="104"/>
      <c r="AP37518" s="104"/>
    </row>
    <row r="37519" spans="21:42" ht="15" customHeight="1" x14ac:dyDescent="0.25">
      <c r="U37519" s="104"/>
      <c r="AB37519" s="104"/>
      <c r="AC37519" s="104"/>
      <c r="AF37519" s="104"/>
      <c r="AG37519" s="104"/>
      <c r="AK37519" s="104"/>
      <c r="AL37519" s="104"/>
      <c r="AO37519" s="104"/>
      <c r="AP37519" s="104"/>
    </row>
    <row r="37520" spans="21:42" ht="15" customHeight="1" x14ac:dyDescent="0.25">
      <c r="U37520" s="104"/>
      <c r="AB37520" s="104"/>
      <c r="AC37520" s="104"/>
      <c r="AF37520" s="104"/>
      <c r="AG37520" s="104"/>
      <c r="AK37520" s="104"/>
      <c r="AL37520" s="104"/>
      <c r="AO37520" s="104"/>
      <c r="AP37520" s="104"/>
    </row>
    <row r="37521" spans="21:42" ht="15" customHeight="1" x14ac:dyDescent="0.25">
      <c r="U37521" s="104"/>
      <c r="AB37521" s="104"/>
      <c r="AC37521" s="104"/>
      <c r="AF37521" s="104"/>
      <c r="AG37521" s="104"/>
      <c r="AK37521" s="104"/>
      <c r="AL37521" s="104"/>
      <c r="AO37521" s="104"/>
      <c r="AP37521" s="104"/>
    </row>
    <row r="37522" spans="21:42" ht="15" customHeight="1" x14ac:dyDescent="0.25">
      <c r="U37522" s="104"/>
      <c r="AB37522" s="104"/>
      <c r="AC37522" s="104"/>
      <c r="AF37522" s="104"/>
      <c r="AG37522" s="104"/>
      <c r="AK37522" s="104"/>
      <c r="AL37522" s="104"/>
      <c r="AO37522" s="104"/>
      <c r="AP37522" s="104"/>
    </row>
    <row r="37523" spans="21:42" ht="15" customHeight="1" x14ac:dyDescent="0.25">
      <c r="U37523" s="104"/>
      <c r="AB37523" s="104"/>
      <c r="AC37523" s="104"/>
      <c r="AF37523" s="104"/>
      <c r="AG37523" s="104"/>
      <c r="AK37523" s="104"/>
      <c r="AL37523" s="104"/>
      <c r="AO37523" s="104"/>
      <c r="AP37523" s="104"/>
    </row>
    <row r="37524" spans="21:42" ht="15" customHeight="1" x14ac:dyDescent="0.25">
      <c r="U37524" s="104"/>
      <c r="AB37524" s="104"/>
      <c r="AC37524" s="104"/>
      <c r="AF37524" s="104"/>
      <c r="AG37524" s="104"/>
      <c r="AK37524" s="104"/>
      <c r="AL37524" s="104"/>
      <c r="AO37524" s="104"/>
      <c r="AP37524" s="104"/>
    </row>
    <row r="37525" spans="21:42" ht="15" customHeight="1" x14ac:dyDescent="0.25">
      <c r="U37525" s="104"/>
      <c r="AB37525" s="104"/>
      <c r="AC37525" s="104"/>
      <c r="AF37525" s="104"/>
      <c r="AG37525" s="104"/>
      <c r="AK37525" s="104"/>
      <c r="AL37525" s="104"/>
      <c r="AO37525" s="104"/>
      <c r="AP37525" s="104"/>
    </row>
    <row r="37526" spans="21:42" ht="15" customHeight="1" x14ac:dyDescent="0.25">
      <c r="U37526" s="104"/>
      <c r="AB37526" s="104"/>
      <c r="AC37526" s="104"/>
      <c r="AF37526" s="104"/>
      <c r="AG37526" s="104"/>
      <c r="AK37526" s="104"/>
      <c r="AL37526" s="104"/>
      <c r="AO37526" s="104"/>
      <c r="AP37526" s="104"/>
    </row>
    <row r="37527" spans="21:42" ht="15" customHeight="1" x14ac:dyDescent="0.25">
      <c r="U37527" s="104"/>
      <c r="AB37527" s="104"/>
      <c r="AC37527" s="104"/>
      <c r="AF37527" s="104"/>
      <c r="AG37527" s="104"/>
      <c r="AK37527" s="104"/>
      <c r="AL37527" s="104"/>
      <c r="AO37527" s="104"/>
      <c r="AP37527" s="104"/>
    </row>
    <row r="37528" spans="21:42" ht="15" customHeight="1" x14ac:dyDescent="0.25">
      <c r="U37528" s="104"/>
      <c r="AB37528" s="104"/>
      <c r="AC37528" s="104"/>
      <c r="AF37528" s="104"/>
      <c r="AG37528" s="104"/>
      <c r="AK37528" s="104"/>
      <c r="AL37528" s="104"/>
      <c r="AO37528" s="104"/>
      <c r="AP37528" s="104"/>
    </row>
    <row r="37529" spans="21:42" ht="15" customHeight="1" x14ac:dyDescent="0.25">
      <c r="U37529" s="104"/>
      <c r="AB37529" s="104"/>
      <c r="AC37529" s="104"/>
      <c r="AF37529" s="104"/>
      <c r="AG37529" s="104"/>
      <c r="AK37529" s="104"/>
      <c r="AL37529" s="104"/>
      <c r="AO37529" s="104"/>
      <c r="AP37529" s="104"/>
    </row>
    <row r="37530" spans="21:42" ht="15" customHeight="1" x14ac:dyDescent="0.25">
      <c r="U37530" s="104"/>
      <c r="AB37530" s="104"/>
      <c r="AC37530" s="104"/>
      <c r="AF37530" s="104"/>
      <c r="AG37530" s="104"/>
      <c r="AK37530" s="104"/>
      <c r="AL37530" s="104"/>
      <c r="AO37530" s="104"/>
      <c r="AP37530" s="104"/>
    </row>
    <row r="37531" spans="21:42" ht="15" customHeight="1" x14ac:dyDescent="0.25">
      <c r="U37531" s="104"/>
      <c r="AB37531" s="104"/>
      <c r="AC37531" s="104"/>
      <c r="AF37531" s="104"/>
      <c r="AG37531" s="104"/>
      <c r="AK37531" s="104"/>
      <c r="AL37531" s="104"/>
      <c r="AO37531" s="104"/>
      <c r="AP37531" s="104"/>
    </row>
    <row r="37532" spans="21:42" ht="15" customHeight="1" x14ac:dyDescent="0.25">
      <c r="U37532" s="104"/>
      <c r="AB37532" s="104"/>
      <c r="AC37532" s="104"/>
      <c r="AF37532" s="104"/>
      <c r="AG37532" s="104"/>
      <c r="AK37532" s="104"/>
      <c r="AL37532" s="104"/>
      <c r="AO37532" s="104"/>
      <c r="AP37532" s="104"/>
    </row>
    <row r="37533" spans="21:42" ht="15" customHeight="1" x14ac:dyDescent="0.25">
      <c r="U37533" s="104"/>
      <c r="AB37533" s="104"/>
      <c r="AC37533" s="104"/>
      <c r="AF37533" s="104"/>
      <c r="AG37533" s="104"/>
      <c r="AK37533" s="104"/>
      <c r="AL37533" s="104"/>
      <c r="AO37533" s="104"/>
      <c r="AP37533" s="104"/>
    </row>
    <row r="37534" spans="21:42" ht="15" customHeight="1" x14ac:dyDescent="0.25">
      <c r="U37534" s="104"/>
      <c r="AB37534" s="104"/>
      <c r="AC37534" s="104"/>
      <c r="AF37534" s="104"/>
      <c r="AG37534" s="104"/>
      <c r="AK37534" s="104"/>
      <c r="AL37534" s="104"/>
      <c r="AO37534" s="104"/>
      <c r="AP37534" s="104"/>
    </row>
    <row r="37535" spans="21:42" ht="15" customHeight="1" x14ac:dyDescent="0.25">
      <c r="U37535" s="104"/>
      <c r="AB37535" s="104"/>
      <c r="AC37535" s="104"/>
      <c r="AF37535" s="104"/>
      <c r="AG37535" s="104"/>
      <c r="AK37535" s="104"/>
      <c r="AL37535" s="104"/>
      <c r="AO37535" s="104"/>
      <c r="AP37535" s="104"/>
    </row>
    <row r="37536" spans="21:42" ht="15" customHeight="1" x14ac:dyDescent="0.25">
      <c r="U37536" s="104"/>
      <c r="AB37536" s="104"/>
      <c r="AC37536" s="104"/>
      <c r="AF37536" s="104"/>
      <c r="AG37536" s="104"/>
      <c r="AK37536" s="104"/>
      <c r="AL37536" s="104"/>
      <c r="AO37536" s="104"/>
      <c r="AP37536" s="104"/>
    </row>
    <row r="37537" spans="21:42" ht="15" customHeight="1" x14ac:dyDescent="0.25">
      <c r="U37537" s="104"/>
      <c r="AB37537" s="104"/>
      <c r="AC37537" s="104"/>
      <c r="AF37537" s="104"/>
      <c r="AG37537" s="104"/>
      <c r="AK37537" s="104"/>
      <c r="AL37537" s="104"/>
      <c r="AO37537" s="104"/>
      <c r="AP37537" s="104"/>
    </row>
    <row r="37538" spans="21:42" ht="15" customHeight="1" x14ac:dyDescent="0.25">
      <c r="U37538" s="104"/>
      <c r="AB37538" s="104"/>
      <c r="AC37538" s="104"/>
      <c r="AF37538" s="104"/>
      <c r="AG37538" s="104"/>
      <c r="AK37538" s="104"/>
      <c r="AL37538" s="104"/>
      <c r="AO37538" s="104"/>
      <c r="AP37538" s="104"/>
    </row>
    <row r="37539" spans="21:42" ht="15" customHeight="1" x14ac:dyDescent="0.25">
      <c r="U37539" s="104"/>
      <c r="AB37539" s="104"/>
      <c r="AC37539" s="104"/>
      <c r="AF37539" s="104"/>
      <c r="AG37539" s="104"/>
      <c r="AK37539" s="104"/>
      <c r="AL37539" s="104"/>
      <c r="AO37539" s="104"/>
      <c r="AP37539" s="104"/>
    </row>
    <row r="37540" spans="21:42" ht="15" customHeight="1" x14ac:dyDescent="0.25">
      <c r="U37540" s="104"/>
      <c r="AB37540" s="104"/>
      <c r="AC37540" s="104"/>
      <c r="AF37540" s="104"/>
      <c r="AG37540" s="104"/>
      <c r="AK37540" s="104"/>
      <c r="AL37540" s="104"/>
      <c r="AO37540" s="104"/>
      <c r="AP37540" s="104"/>
    </row>
    <row r="37541" spans="21:42" ht="15" customHeight="1" x14ac:dyDescent="0.25">
      <c r="U37541" s="104"/>
      <c r="AB37541" s="104"/>
      <c r="AC37541" s="104"/>
      <c r="AF37541" s="104"/>
      <c r="AG37541" s="104"/>
      <c r="AK37541" s="104"/>
      <c r="AL37541" s="104"/>
      <c r="AO37541" s="104"/>
      <c r="AP37541" s="104"/>
    </row>
    <row r="37542" spans="21:42" ht="15" customHeight="1" x14ac:dyDescent="0.25">
      <c r="U37542" s="104"/>
      <c r="AB37542" s="104"/>
      <c r="AC37542" s="104"/>
      <c r="AF37542" s="104"/>
      <c r="AG37542" s="104"/>
      <c r="AK37542" s="104"/>
      <c r="AL37542" s="104"/>
      <c r="AO37542" s="104"/>
      <c r="AP37542" s="104"/>
    </row>
    <row r="37543" spans="21:42" ht="15" customHeight="1" x14ac:dyDescent="0.25">
      <c r="U37543" s="104"/>
      <c r="AB37543" s="104"/>
      <c r="AC37543" s="104"/>
      <c r="AF37543" s="104"/>
      <c r="AG37543" s="104"/>
      <c r="AK37543" s="104"/>
      <c r="AL37543" s="104"/>
      <c r="AO37543" s="104"/>
      <c r="AP37543" s="104"/>
    </row>
    <row r="37544" spans="21:42" ht="15" customHeight="1" x14ac:dyDescent="0.25">
      <c r="U37544" s="104"/>
      <c r="AB37544" s="104"/>
      <c r="AC37544" s="104"/>
      <c r="AF37544" s="104"/>
      <c r="AG37544" s="104"/>
      <c r="AK37544" s="104"/>
      <c r="AL37544" s="104"/>
      <c r="AO37544" s="104"/>
      <c r="AP37544" s="104"/>
    </row>
    <row r="37545" spans="21:42" ht="15" customHeight="1" x14ac:dyDescent="0.25">
      <c r="U37545" s="104"/>
      <c r="AB37545" s="104"/>
      <c r="AC37545" s="104"/>
      <c r="AF37545" s="104"/>
      <c r="AG37545" s="104"/>
      <c r="AK37545" s="104"/>
      <c r="AL37545" s="104"/>
      <c r="AO37545" s="104"/>
      <c r="AP37545" s="104"/>
    </row>
    <row r="37546" spans="21:42" ht="15" customHeight="1" x14ac:dyDescent="0.25">
      <c r="U37546" s="104"/>
      <c r="AB37546" s="104"/>
      <c r="AC37546" s="104"/>
      <c r="AF37546" s="104"/>
      <c r="AG37546" s="104"/>
      <c r="AK37546" s="104"/>
      <c r="AL37546" s="104"/>
      <c r="AO37546" s="104"/>
      <c r="AP37546" s="104"/>
    </row>
    <row r="37547" spans="21:42" ht="15" customHeight="1" x14ac:dyDescent="0.25">
      <c r="U37547" s="104"/>
      <c r="AB37547" s="104"/>
      <c r="AC37547" s="104"/>
      <c r="AF37547" s="104"/>
      <c r="AG37547" s="104"/>
      <c r="AK37547" s="104"/>
      <c r="AL37547" s="104"/>
      <c r="AO37547" s="104"/>
      <c r="AP37547" s="104"/>
    </row>
    <row r="37548" spans="21:42" ht="15" customHeight="1" x14ac:dyDescent="0.25">
      <c r="U37548" s="104"/>
      <c r="AB37548" s="104"/>
      <c r="AC37548" s="104"/>
      <c r="AF37548" s="104"/>
      <c r="AG37548" s="104"/>
      <c r="AK37548" s="104"/>
      <c r="AL37548" s="104"/>
      <c r="AO37548" s="104"/>
      <c r="AP37548" s="104"/>
    </row>
    <row r="37549" spans="21:42" ht="15" customHeight="1" x14ac:dyDescent="0.25">
      <c r="U37549" s="104"/>
      <c r="AB37549" s="104"/>
      <c r="AC37549" s="104"/>
      <c r="AF37549" s="104"/>
      <c r="AG37549" s="104"/>
      <c r="AK37549" s="104"/>
      <c r="AL37549" s="104"/>
      <c r="AO37549" s="104"/>
      <c r="AP37549" s="104"/>
    </row>
    <row r="37550" spans="21:42" ht="15" customHeight="1" x14ac:dyDescent="0.25">
      <c r="U37550" s="104"/>
      <c r="AB37550" s="104"/>
      <c r="AC37550" s="104"/>
      <c r="AF37550" s="104"/>
      <c r="AG37550" s="104"/>
      <c r="AK37550" s="104"/>
      <c r="AL37550" s="104"/>
      <c r="AO37550" s="104"/>
      <c r="AP37550" s="104"/>
    </row>
    <row r="37551" spans="21:42" ht="15" customHeight="1" x14ac:dyDescent="0.25">
      <c r="U37551" s="104"/>
      <c r="AB37551" s="104"/>
      <c r="AC37551" s="104"/>
      <c r="AF37551" s="104"/>
      <c r="AG37551" s="104"/>
      <c r="AK37551" s="104"/>
      <c r="AL37551" s="104"/>
      <c r="AO37551" s="104"/>
      <c r="AP37551" s="104"/>
    </row>
    <row r="37552" spans="21:42" ht="15" customHeight="1" x14ac:dyDescent="0.25">
      <c r="U37552" s="104"/>
      <c r="AB37552" s="104"/>
      <c r="AC37552" s="104"/>
      <c r="AF37552" s="104"/>
      <c r="AG37552" s="104"/>
      <c r="AK37552" s="104"/>
      <c r="AL37552" s="104"/>
      <c r="AO37552" s="104"/>
      <c r="AP37552" s="104"/>
    </row>
    <row r="37553" spans="21:42" ht="15" customHeight="1" x14ac:dyDescent="0.25">
      <c r="U37553" s="104"/>
      <c r="AB37553" s="104"/>
      <c r="AC37553" s="104"/>
      <c r="AF37553" s="104"/>
      <c r="AG37553" s="104"/>
      <c r="AK37553" s="104"/>
      <c r="AL37553" s="104"/>
      <c r="AO37553" s="104"/>
      <c r="AP37553" s="104"/>
    </row>
    <row r="37554" spans="21:42" ht="15" customHeight="1" x14ac:dyDescent="0.25">
      <c r="U37554" s="104"/>
      <c r="AB37554" s="104"/>
      <c r="AC37554" s="104"/>
      <c r="AF37554" s="104"/>
      <c r="AG37554" s="104"/>
      <c r="AK37554" s="104"/>
      <c r="AL37554" s="104"/>
      <c r="AO37554" s="104"/>
      <c r="AP37554" s="104"/>
    </row>
    <row r="37555" spans="21:42" ht="15" customHeight="1" x14ac:dyDescent="0.25">
      <c r="U37555" s="104"/>
      <c r="AB37555" s="104"/>
      <c r="AC37555" s="104"/>
      <c r="AF37555" s="104"/>
      <c r="AG37555" s="104"/>
      <c r="AK37555" s="104"/>
      <c r="AL37555" s="104"/>
      <c r="AO37555" s="104"/>
      <c r="AP37555" s="104"/>
    </row>
    <row r="37556" spans="21:42" ht="15" customHeight="1" x14ac:dyDescent="0.25">
      <c r="U37556" s="104"/>
      <c r="AB37556" s="104"/>
      <c r="AC37556" s="104"/>
      <c r="AF37556" s="104"/>
      <c r="AG37556" s="104"/>
      <c r="AK37556" s="104"/>
      <c r="AL37556" s="104"/>
      <c r="AO37556" s="104"/>
      <c r="AP37556" s="104"/>
    </row>
    <row r="37557" spans="21:42" ht="15" customHeight="1" x14ac:dyDescent="0.25">
      <c r="U37557" s="104"/>
      <c r="AB37557" s="104"/>
      <c r="AC37557" s="104"/>
      <c r="AF37557" s="104"/>
      <c r="AG37557" s="104"/>
      <c r="AK37557" s="104"/>
      <c r="AL37557" s="104"/>
      <c r="AO37557" s="104"/>
      <c r="AP37557" s="104"/>
    </row>
    <row r="37558" spans="21:42" ht="15" customHeight="1" x14ac:dyDescent="0.25">
      <c r="U37558" s="104"/>
      <c r="AB37558" s="104"/>
      <c r="AC37558" s="104"/>
      <c r="AF37558" s="104"/>
      <c r="AG37558" s="104"/>
      <c r="AK37558" s="104"/>
      <c r="AL37558" s="104"/>
      <c r="AO37558" s="104"/>
      <c r="AP37558" s="104"/>
    </row>
    <row r="37559" spans="21:42" ht="15" customHeight="1" x14ac:dyDescent="0.25">
      <c r="U37559" s="104"/>
      <c r="AB37559" s="104"/>
      <c r="AC37559" s="104"/>
      <c r="AF37559" s="104"/>
      <c r="AG37559" s="104"/>
      <c r="AK37559" s="104"/>
      <c r="AL37559" s="104"/>
      <c r="AO37559" s="104"/>
      <c r="AP37559" s="104"/>
    </row>
    <row r="37560" spans="21:42" ht="15" customHeight="1" x14ac:dyDescent="0.25">
      <c r="U37560" s="104"/>
      <c r="AB37560" s="104"/>
      <c r="AC37560" s="104"/>
      <c r="AF37560" s="104"/>
      <c r="AG37560" s="104"/>
      <c r="AK37560" s="104"/>
      <c r="AL37560" s="104"/>
      <c r="AO37560" s="104"/>
      <c r="AP37560" s="104"/>
    </row>
    <row r="37561" spans="21:42" ht="15" customHeight="1" x14ac:dyDescent="0.25">
      <c r="U37561" s="104"/>
      <c r="AB37561" s="104"/>
      <c r="AC37561" s="104"/>
      <c r="AF37561" s="104"/>
      <c r="AG37561" s="104"/>
      <c r="AK37561" s="104"/>
      <c r="AL37561" s="104"/>
      <c r="AO37561" s="104"/>
      <c r="AP37561" s="104"/>
    </row>
    <row r="37562" spans="21:42" ht="15" customHeight="1" x14ac:dyDescent="0.25">
      <c r="U37562" s="104"/>
      <c r="AB37562" s="104"/>
      <c r="AC37562" s="104"/>
      <c r="AF37562" s="104"/>
      <c r="AG37562" s="104"/>
      <c r="AK37562" s="104"/>
      <c r="AL37562" s="104"/>
      <c r="AO37562" s="104"/>
      <c r="AP37562" s="104"/>
    </row>
    <row r="37563" spans="21:42" ht="15" customHeight="1" x14ac:dyDescent="0.25">
      <c r="U37563" s="104"/>
      <c r="AB37563" s="104"/>
      <c r="AC37563" s="104"/>
      <c r="AF37563" s="104"/>
      <c r="AG37563" s="104"/>
      <c r="AK37563" s="104"/>
      <c r="AL37563" s="104"/>
      <c r="AO37563" s="104"/>
      <c r="AP37563" s="104"/>
    </row>
    <row r="37564" spans="21:42" ht="15" customHeight="1" x14ac:dyDescent="0.25">
      <c r="U37564" s="104"/>
      <c r="AB37564" s="104"/>
      <c r="AC37564" s="104"/>
      <c r="AF37564" s="104"/>
      <c r="AG37564" s="104"/>
      <c r="AK37564" s="104"/>
      <c r="AL37564" s="104"/>
      <c r="AO37564" s="104"/>
      <c r="AP37564" s="104"/>
    </row>
    <row r="37565" spans="21:42" ht="15" customHeight="1" x14ac:dyDescent="0.25">
      <c r="U37565" s="104"/>
      <c r="AB37565" s="104"/>
      <c r="AC37565" s="104"/>
      <c r="AF37565" s="104"/>
      <c r="AG37565" s="104"/>
      <c r="AK37565" s="104"/>
      <c r="AL37565" s="104"/>
      <c r="AO37565" s="104"/>
      <c r="AP37565" s="104"/>
    </row>
    <row r="37566" spans="21:42" ht="15" customHeight="1" x14ac:dyDescent="0.25">
      <c r="U37566" s="104"/>
      <c r="AB37566" s="104"/>
      <c r="AC37566" s="104"/>
      <c r="AF37566" s="104"/>
      <c r="AG37566" s="104"/>
      <c r="AK37566" s="104"/>
      <c r="AL37566" s="104"/>
      <c r="AO37566" s="104"/>
      <c r="AP37566" s="104"/>
    </row>
    <row r="37567" spans="21:42" ht="15" customHeight="1" x14ac:dyDescent="0.25">
      <c r="U37567" s="104"/>
      <c r="AB37567" s="104"/>
      <c r="AC37567" s="104"/>
      <c r="AF37567" s="104"/>
      <c r="AG37567" s="104"/>
      <c r="AK37567" s="104"/>
      <c r="AL37567" s="104"/>
      <c r="AO37567" s="104"/>
      <c r="AP37567" s="104"/>
    </row>
    <row r="37568" spans="21:42" ht="15" customHeight="1" x14ac:dyDescent="0.25">
      <c r="U37568" s="104"/>
      <c r="AB37568" s="104"/>
      <c r="AC37568" s="104"/>
      <c r="AF37568" s="104"/>
      <c r="AG37568" s="104"/>
      <c r="AK37568" s="104"/>
      <c r="AL37568" s="104"/>
      <c r="AO37568" s="104"/>
      <c r="AP37568" s="104"/>
    </row>
    <row r="37569" spans="21:42" ht="15" customHeight="1" x14ac:dyDescent="0.25">
      <c r="U37569" s="104"/>
      <c r="AB37569" s="104"/>
      <c r="AC37569" s="104"/>
      <c r="AF37569" s="104"/>
      <c r="AG37569" s="104"/>
      <c r="AK37569" s="104"/>
      <c r="AL37569" s="104"/>
      <c r="AO37569" s="104"/>
      <c r="AP37569" s="104"/>
    </row>
    <row r="37570" spans="21:42" ht="15" customHeight="1" x14ac:dyDescent="0.25">
      <c r="U37570" s="104"/>
      <c r="AB37570" s="104"/>
      <c r="AC37570" s="104"/>
      <c r="AF37570" s="104"/>
      <c r="AG37570" s="104"/>
      <c r="AK37570" s="104"/>
      <c r="AL37570" s="104"/>
      <c r="AO37570" s="104"/>
      <c r="AP37570" s="104"/>
    </row>
    <row r="37571" spans="21:42" ht="15" customHeight="1" x14ac:dyDescent="0.25">
      <c r="U37571" s="104"/>
      <c r="AB37571" s="104"/>
      <c r="AC37571" s="104"/>
      <c r="AF37571" s="104"/>
      <c r="AG37571" s="104"/>
      <c r="AK37571" s="104"/>
      <c r="AL37571" s="104"/>
      <c r="AO37571" s="104"/>
      <c r="AP37571" s="104"/>
    </row>
    <row r="37572" spans="21:42" ht="15" customHeight="1" x14ac:dyDescent="0.25">
      <c r="U37572" s="104"/>
      <c r="AB37572" s="104"/>
      <c r="AC37572" s="104"/>
      <c r="AF37572" s="104"/>
      <c r="AG37572" s="104"/>
      <c r="AK37572" s="104"/>
      <c r="AL37572" s="104"/>
      <c r="AO37572" s="104"/>
      <c r="AP37572" s="104"/>
    </row>
    <row r="37573" spans="21:42" ht="15" customHeight="1" x14ac:dyDescent="0.25">
      <c r="U37573" s="104"/>
      <c r="AB37573" s="104"/>
      <c r="AC37573" s="104"/>
      <c r="AF37573" s="104"/>
      <c r="AG37573" s="104"/>
      <c r="AK37573" s="104"/>
      <c r="AL37573" s="104"/>
      <c r="AO37573" s="104"/>
      <c r="AP37573" s="104"/>
    </row>
    <row r="37574" spans="21:42" ht="15" customHeight="1" x14ac:dyDescent="0.25">
      <c r="U37574" s="104"/>
      <c r="AB37574" s="104"/>
      <c r="AC37574" s="104"/>
      <c r="AF37574" s="104"/>
      <c r="AG37574" s="104"/>
      <c r="AK37574" s="104"/>
      <c r="AL37574" s="104"/>
      <c r="AO37574" s="104"/>
      <c r="AP37574" s="104"/>
    </row>
    <row r="37575" spans="21:42" ht="15" customHeight="1" x14ac:dyDescent="0.25">
      <c r="U37575" s="104"/>
      <c r="AB37575" s="104"/>
      <c r="AC37575" s="104"/>
      <c r="AF37575" s="104"/>
      <c r="AG37575" s="104"/>
      <c r="AK37575" s="104"/>
      <c r="AL37575" s="104"/>
      <c r="AO37575" s="104"/>
      <c r="AP37575" s="104"/>
    </row>
    <row r="37576" spans="21:42" ht="15" customHeight="1" x14ac:dyDescent="0.25">
      <c r="U37576" s="104"/>
      <c r="AB37576" s="104"/>
      <c r="AC37576" s="104"/>
      <c r="AF37576" s="104"/>
      <c r="AG37576" s="104"/>
      <c r="AK37576" s="104"/>
      <c r="AL37576" s="104"/>
      <c r="AO37576" s="104"/>
      <c r="AP37576" s="104"/>
    </row>
    <row r="37577" spans="21:42" ht="15" customHeight="1" x14ac:dyDescent="0.25">
      <c r="U37577" s="104"/>
      <c r="AB37577" s="104"/>
      <c r="AC37577" s="104"/>
      <c r="AF37577" s="104"/>
      <c r="AG37577" s="104"/>
      <c r="AK37577" s="104"/>
      <c r="AL37577" s="104"/>
      <c r="AO37577" s="104"/>
      <c r="AP37577" s="104"/>
    </row>
    <row r="37578" spans="21:42" ht="15" customHeight="1" x14ac:dyDescent="0.25">
      <c r="U37578" s="104"/>
      <c r="AB37578" s="104"/>
      <c r="AC37578" s="104"/>
      <c r="AF37578" s="104"/>
      <c r="AG37578" s="104"/>
      <c r="AK37578" s="104"/>
      <c r="AL37578" s="104"/>
      <c r="AO37578" s="104"/>
      <c r="AP37578" s="104"/>
    </row>
    <row r="37579" spans="21:42" ht="15" customHeight="1" x14ac:dyDescent="0.25">
      <c r="U37579" s="104"/>
      <c r="AB37579" s="104"/>
      <c r="AC37579" s="104"/>
      <c r="AF37579" s="104"/>
      <c r="AG37579" s="104"/>
      <c r="AK37579" s="104"/>
      <c r="AL37579" s="104"/>
      <c r="AO37579" s="104"/>
      <c r="AP37579" s="104"/>
    </row>
    <row r="37580" spans="21:42" ht="15" customHeight="1" x14ac:dyDescent="0.25">
      <c r="U37580" s="104"/>
      <c r="AB37580" s="104"/>
      <c r="AC37580" s="104"/>
      <c r="AF37580" s="104"/>
      <c r="AG37580" s="104"/>
      <c r="AK37580" s="104"/>
      <c r="AL37580" s="104"/>
      <c r="AO37580" s="104"/>
      <c r="AP37580" s="104"/>
    </row>
    <row r="37581" spans="21:42" ht="15" customHeight="1" x14ac:dyDescent="0.25">
      <c r="U37581" s="104"/>
      <c r="AB37581" s="104"/>
      <c r="AC37581" s="104"/>
      <c r="AF37581" s="104"/>
      <c r="AG37581" s="104"/>
      <c r="AK37581" s="104"/>
      <c r="AL37581" s="104"/>
      <c r="AO37581" s="104"/>
      <c r="AP37581" s="104"/>
    </row>
    <row r="37582" spans="21:42" ht="15" customHeight="1" x14ac:dyDescent="0.25">
      <c r="U37582" s="104"/>
      <c r="AB37582" s="104"/>
      <c r="AC37582" s="104"/>
      <c r="AF37582" s="104"/>
      <c r="AG37582" s="104"/>
      <c r="AK37582" s="104"/>
      <c r="AL37582" s="104"/>
      <c r="AO37582" s="104"/>
      <c r="AP37582" s="104"/>
    </row>
    <row r="37583" spans="21:42" ht="15" customHeight="1" x14ac:dyDescent="0.25">
      <c r="U37583" s="104"/>
      <c r="AB37583" s="104"/>
      <c r="AC37583" s="104"/>
      <c r="AF37583" s="104"/>
      <c r="AG37583" s="104"/>
      <c r="AK37583" s="104"/>
      <c r="AL37583" s="104"/>
      <c r="AO37583" s="104"/>
      <c r="AP37583" s="104"/>
    </row>
    <row r="37584" spans="21:42" ht="15" customHeight="1" x14ac:dyDescent="0.25">
      <c r="U37584" s="104"/>
      <c r="AB37584" s="104"/>
      <c r="AC37584" s="104"/>
      <c r="AF37584" s="104"/>
      <c r="AG37584" s="104"/>
      <c r="AK37584" s="104"/>
      <c r="AL37584" s="104"/>
      <c r="AO37584" s="104"/>
      <c r="AP37584" s="104"/>
    </row>
    <row r="37585" spans="21:42" ht="15" customHeight="1" x14ac:dyDescent="0.25">
      <c r="U37585" s="104"/>
      <c r="AB37585" s="104"/>
      <c r="AC37585" s="104"/>
      <c r="AF37585" s="104"/>
      <c r="AG37585" s="104"/>
      <c r="AK37585" s="104"/>
      <c r="AL37585" s="104"/>
      <c r="AO37585" s="104"/>
      <c r="AP37585" s="104"/>
    </row>
    <row r="37586" spans="21:42" ht="15" customHeight="1" x14ac:dyDescent="0.25">
      <c r="U37586" s="104"/>
      <c r="AB37586" s="104"/>
      <c r="AC37586" s="104"/>
      <c r="AF37586" s="104"/>
      <c r="AG37586" s="104"/>
      <c r="AK37586" s="104"/>
      <c r="AL37586" s="104"/>
      <c r="AO37586" s="104"/>
      <c r="AP37586" s="104"/>
    </row>
    <row r="37587" spans="21:42" ht="15" customHeight="1" x14ac:dyDescent="0.25">
      <c r="U37587" s="104"/>
      <c r="AB37587" s="104"/>
      <c r="AC37587" s="104"/>
      <c r="AF37587" s="104"/>
      <c r="AG37587" s="104"/>
      <c r="AK37587" s="104"/>
      <c r="AL37587" s="104"/>
      <c r="AO37587" s="104"/>
      <c r="AP37587" s="104"/>
    </row>
    <row r="37588" spans="21:42" ht="15" customHeight="1" x14ac:dyDescent="0.25">
      <c r="U37588" s="104"/>
      <c r="AB37588" s="104"/>
      <c r="AC37588" s="104"/>
      <c r="AF37588" s="104"/>
      <c r="AG37588" s="104"/>
      <c r="AK37588" s="104"/>
      <c r="AL37588" s="104"/>
      <c r="AO37588" s="104"/>
      <c r="AP37588" s="104"/>
    </row>
    <row r="37589" spans="21:42" ht="15" customHeight="1" x14ac:dyDescent="0.25">
      <c r="U37589" s="104"/>
      <c r="AB37589" s="104"/>
      <c r="AC37589" s="104"/>
      <c r="AF37589" s="104"/>
      <c r="AG37589" s="104"/>
      <c r="AK37589" s="104"/>
      <c r="AL37589" s="104"/>
      <c r="AO37589" s="104"/>
      <c r="AP37589" s="104"/>
    </row>
    <row r="37590" spans="21:42" ht="15" customHeight="1" x14ac:dyDescent="0.25">
      <c r="U37590" s="104"/>
      <c r="AB37590" s="104"/>
      <c r="AC37590" s="104"/>
      <c r="AF37590" s="104"/>
      <c r="AG37590" s="104"/>
      <c r="AK37590" s="104"/>
      <c r="AL37590" s="104"/>
      <c r="AO37590" s="104"/>
      <c r="AP37590" s="104"/>
    </row>
    <row r="37591" spans="21:42" ht="15" customHeight="1" x14ac:dyDescent="0.25">
      <c r="U37591" s="104"/>
      <c r="AB37591" s="104"/>
      <c r="AC37591" s="104"/>
      <c r="AF37591" s="104"/>
      <c r="AG37591" s="104"/>
      <c r="AK37591" s="104"/>
      <c r="AL37591" s="104"/>
      <c r="AO37591" s="104"/>
      <c r="AP37591" s="104"/>
    </row>
    <row r="37592" spans="21:42" ht="15" customHeight="1" x14ac:dyDescent="0.25">
      <c r="U37592" s="104"/>
      <c r="AB37592" s="104"/>
      <c r="AC37592" s="104"/>
      <c r="AF37592" s="104"/>
      <c r="AG37592" s="104"/>
      <c r="AK37592" s="104"/>
      <c r="AL37592" s="104"/>
      <c r="AO37592" s="104"/>
      <c r="AP37592" s="104"/>
    </row>
    <row r="37593" spans="21:42" ht="15" customHeight="1" x14ac:dyDescent="0.25">
      <c r="U37593" s="104"/>
      <c r="AB37593" s="104"/>
      <c r="AC37593" s="104"/>
      <c r="AF37593" s="104"/>
      <c r="AG37593" s="104"/>
      <c r="AK37593" s="104"/>
      <c r="AL37593" s="104"/>
      <c r="AO37593" s="104"/>
      <c r="AP37593" s="104"/>
    </row>
    <row r="37594" spans="21:42" ht="15" customHeight="1" x14ac:dyDescent="0.25">
      <c r="U37594" s="104"/>
      <c r="AB37594" s="104"/>
      <c r="AC37594" s="104"/>
      <c r="AF37594" s="104"/>
      <c r="AG37594" s="104"/>
      <c r="AK37594" s="104"/>
      <c r="AL37594" s="104"/>
      <c r="AO37594" s="104"/>
      <c r="AP37594" s="104"/>
    </row>
    <row r="37595" spans="21:42" ht="15" customHeight="1" x14ac:dyDescent="0.25">
      <c r="U37595" s="104"/>
      <c r="AB37595" s="104"/>
      <c r="AC37595" s="104"/>
      <c r="AF37595" s="104"/>
      <c r="AG37595" s="104"/>
      <c r="AK37595" s="104"/>
      <c r="AL37595" s="104"/>
      <c r="AO37595" s="104"/>
      <c r="AP37595" s="104"/>
    </row>
    <row r="37596" spans="21:42" ht="15" customHeight="1" x14ac:dyDescent="0.25">
      <c r="U37596" s="104"/>
      <c r="AB37596" s="104"/>
      <c r="AC37596" s="104"/>
      <c r="AF37596" s="104"/>
      <c r="AG37596" s="104"/>
      <c r="AK37596" s="104"/>
      <c r="AL37596" s="104"/>
      <c r="AO37596" s="104"/>
      <c r="AP37596" s="104"/>
    </row>
    <row r="37597" spans="21:42" ht="15" customHeight="1" x14ac:dyDescent="0.25">
      <c r="U37597" s="104"/>
      <c r="AB37597" s="104"/>
      <c r="AC37597" s="104"/>
      <c r="AF37597" s="104"/>
      <c r="AG37597" s="104"/>
      <c r="AK37597" s="104"/>
      <c r="AL37597" s="104"/>
      <c r="AO37597" s="104"/>
      <c r="AP37597" s="104"/>
    </row>
    <row r="37598" spans="21:42" ht="15" customHeight="1" x14ac:dyDescent="0.25">
      <c r="U37598" s="104"/>
      <c r="AB37598" s="104"/>
      <c r="AC37598" s="104"/>
      <c r="AF37598" s="104"/>
      <c r="AG37598" s="104"/>
      <c r="AK37598" s="104"/>
      <c r="AL37598" s="104"/>
      <c r="AO37598" s="104"/>
      <c r="AP37598" s="104"/>
    </row>
    <row r="37599" spans="21:42" ht="15" customHeight="1" x14ac:dyDescent="0.25">
      <c r="U37599" s="104"/>
      <c r="AB37599" s="104"/>
      <c r="AC37599" s="104"/>
      <c r="AF37599" s="104"/>
      <c r="AG37599" s="104"/>
      <c r="AK37599" s="104"/>
      <c r="AL37599" s="104"/>
      <c r="AO37599" s="104"/>
      <c r="AP37599" s="104"/>
    </row>
    <row r="37600" spans="21:42" ht="15" customHeight="1" x14ac:dyDescent="0.25">
      <c r="U37600" s="104"/>
      <c r="AB37600" s="104"/>
      <c r="AC37600" s="104"/>
      <c r="AF37600" s="104"/>
      <c r="AG37600" s="104"/>
      <c r="AK37600" s="104"/>
      <c r="AL37600" s="104"/>
      <c r="AO37600" s="104"/>
      <c r="AP37600" s="104"/>
    </row>
    <row r="37601" spans="21:42" ht="15" customHeight="1" x14ac:dyDescent="0.25">
      <c r="U37601" s="104"/>
      <c r="AB37601" s="104"/>
      <c r="AC37601" s="104"/>
      <c r="AF37601" s="104"/>
      <c r="AG37601" s="104"/>
      <c r="AK37601" s="104"/>
      <c r="AL37601" s="104"/>
      <c r="AO37601" s="104"/>
      <c r="AP37601" s="104"/>
    </row>
    <row r="37602" spans="21:42" ht="15" customHeight="1" x14ac:dyDescent="0.25">
      <c r="U37602" s="104"/>
      <c r="AB37602" s="104"/>
      <c r="AC37602" s="104"/>
      <c r="AF37602" s="104"/>
      <c r="AG37602" s="104"/>
      <c r="AK37602" s="104"/>
      <c r="AL37602" s="104"/>
      <c r="AO37602" s="104"/>
      <c r="AP37602" s="104"/>
    </row>
    <row r="37603" spans="21:42" ht="15" customHeight="1" x14ac:dyDescent="0.25">
      <c r="U37603" s="104"/>
      <c r="AB37603" s="104"/>
      <c r="AC37603" s="104"/>
      <c r="AF37603" s="104"/>
      <c r="AG37603" s="104"/>
      <c r="AK37603" s="104"/>
      <c r="AL37603" s="104"/>
      <c r="AO37603" s="104"/>
      <c r="AP37603" s="104"/>
    </row>
    <row r="37604" spans="21:42" ht="15" customHeight="1" x14ac:dyDescent="0.25">
      <c r="U37604" s="104"/>
      <c r="AB37604" s="104"/>
      <c r="AC37604" s="104"/>
      <c r="AF37604" s="104"/>
      <c r="AG37604" s="104"/>
      <c r="AK37604" s="104"/>
      <c r="AL37604" s="104"/>
      <c r="AO37604" s="104"/>
      <c r="AP37604" s="104"/>
    </row>
    <row r="37605" spans="21:42" ht="15" customHeight="1" x14ac:dyDescent="0.25">
      <c r="U37605" s="104"/>
      <c r="AB37605" s="104"/>
      <c r="AC37605" s="104"/>
      <c r="AF37605" s="104"/>
      <c r="AG37605" s="104"/>
      <c r="AK37605" s="104"/>
      <c r="AL37605" s="104"/>
      <c r="AO37605" s="104"/>
      <c r="AP37605" s="104"/>
    </row>
    <row r="37606" spans="21:42" ht="15" customHeight="1" x14ac:dyDescent="0.25">
      <c r="U37606" s="104"/>
      <c r="AB37606" s="104"/>
      <c r="AC37606" s="104"/>
      <c r="AF37606" s="104"/>
      <c r="AG37606" s="104"/>
      <c r="AK37606" s="104"/>
      <c r="AL37606" s="104"/>
      <c r="AO37606" s="104"/>
      <c r="AP37606" s="104"/>
    </row>
    <row r="37607" spans="21:42" ht="15" customHeight="1" x14ac:dyDescent="0.25">
      <c r="U37607" s="104"/>
      <c r="AB37607" s="104"/>
      <c r="AC37607" s="104"/>
      <c r="AF37607" s="104"/>
      <c r="AG37607" s="104"/>
      <c r="AK37607" s="104"/>
      <c r="AL37607" s="104"/>
      <c r="AO37607" s="104"/>
      <c r="AP37607" s="104"/>
    </row>
    <row r="37608" spans="21:42" ht="15" customHeight="1" x14ac:dyDescent="0.25">
      <c r="U37608" s="104"/>
      <c r="AB37608" s="104"/>
      <c r="AC37608" s="104"/>
      <c r="AF37608" s="104"/>
      <c r="AG37608" s="104"/>
      <c r="AK37608" s="104"/>
      <c r="AL37608" s="104"/>
      <c r="AO37608" s="104"/>
      <c r="AP37608" s="104"/>
    </row>
    <row r="37609" spans="21:42" ht="15" customHeight="1" x14ac:dyDescent="0.25">
      <c r="U37609" s="104"/>
      <c r="AB37609" s="104"/>
      <c r="AC37609" s="104"/>
      <c r="AF37609" s="104"/>
      <c r="AG37609" s="104"/>
      <c r="AK37609" s="104"/>
      <c r="AL37609" s="104"/>
      <c r="AO37609" s="104"/>
      <c r="AP37609" s="104"/>
    </row>
    <row r="37610" spans="21:42" ht="15" customHeight="1" x14ac:dyDescent="0.25">
      <c r="U37610" s="104"/>
      <c r="AB37610" s="104"/>
      <c r="AC37610" s="104"/>
      <c r="AF37610" s="104"/>
      <c r="AG37610" s="104"/>
      <c r="AK37610" s="104"/>
      <c r="AL37610" s="104"/>
      <c r="AO37610" s="104"/>
      <c r="AP37610" s="104"/>
    </row>
    <row r="37611" spans="21:42" ht="15" customHeight="1" x14ac:dyDescent="0.25">
      <c r="U37611" s="104"/>
      <c r="AB37611" s="104"/>
      <c r="AC37611" s="104"/>
      <c r="AF37611" s="104"/>
      <c r="AG37611" s="104"/>
      <c r="AK37611" s="104"/>
      <c r="AL37611" s="104"/>
      <c r="AO37611" s="104"/>
      <c r="AP37611" s="104"/>
    </row>
    <row r="37612" spans="21:42" ht="15" customHeight="1" x14ac:dyDescent="0.25">
      <c r="U37612" s="104"/>
      <c r="AB37612" s="104"/>
      <c r="AC37612" s="104"/>
      <c r="AF37612" s="104"/>
      <c r="AG37612" s="104"/>
      <c r="AK37612" s="104"/>
      <c r="AL37612" s="104"/>
      <c r="AO37612" s="104"/>
      <c r="AP37612" s="104"/>
    </row>
    <row r="37613" spans="21:42" ht="15" customHeight="1" x14ac:dyDescent="0.25">
      <c r="U37613" s="104"/>
      <c r="AB37613" s="104"/>
      <c r="AC37613" s="104"/>
      <c r="AF37613" s="104"/>
      <c r="AG37613" s="104"/>
      <c r="AK37613" s="104"/>
      <c r="AL37613" s="104"/>
      <c r="AO37613" s="104"/>
      <c r="AP37613" s="104"/>
    </row>
    <row r="37614" spans="21:42" ht="15" customHeight="1" x14ac:dyDescent="0.25">
      <c r="U37614" s="104"/>
      <c r="AB37614" s="104"/>
      <c r="AC37614" s="104"/>
      <c r="AF37614" s="104"/>
      <c r="AG37614" s="104"/>
      <c r="AK37614" s="104"/>
      <c r="AL37614" s="104"/>
      <c r="AO37614" s="104"/>
      <c r="AP37614" s="104"/>
    </row>
    <row r="37615" spans="21:42" ht="15" customHeight="1" x14ac:dyDescent="0.25">
      <c r="U37615" s="104"/>
      <c r="AB37615" s="104"/>
      <c r="AC37615" s="104"/>
      <c r="AF37615" s="104"/>
      <c r="AG37615" s="104"/>
      <c r="AK37615" s="104"/>
      <c r="AL37615" s="104"/>
      <c r="AO37615" s="104"/>
      <c r="AP37615" s="104"/>
    </row>
    <row r="37616" spans="21:42" ht="15" customHeight="1" x14ac:dyDescent="0.25">
      <c r="U37616" s="104"/>
      <c r="AB37616" s="104"/>
      <c r="AC37616" s="104"/>
      <c r="AF37616" s="104"/>
      <c r="AG37616" s="104"/>
      <c r="AK37616" s="104"/>
      <c r="AL37616" s="104"/>
      <c r="AO37616" s="104"/>
      <c r="AP37616" s="104"/>
    </row>
    <row r="37617" spans="21:42" ht="15" customHeight="1" x14ac:dyDescent="0.25">
      <c r="U37617" s="104"/>
      <c r="AB37617" s="104"/>
      <c r="AC37617" s="104"/>
      <c r="AF37617" s="104"/>
      <c r="AG37617" s="104"/>
      <c r="AK37617" s="104"/>
      <c r="AL37617" s="104"/>
      <c r="AO37617" s="104"/>
      <c r="AP37617" s="104"/>
    </row>
    <row r="37618" spans="21:42" ht="15" customHeight="1" x14ac:dyDescent="0.25">
      <c r="U37618" s="104"/>
      <c r="AB37618" s="104"/>
      <c r="AC37618" s="104"/>
      <c r="AF37618" s="104"/>
      <c r="AG37618" s="104"/>
      <c r="AK37618" s="104"/>
      <c r="AL37618" s="104"/>
      <c r="AO37618" s="104"/>
      <c r="AP37618" s="104"/>
    </row>
    <row r="37619" spans="21:42" ht="15" customHeight="1" x14ac:dyDescent="0.25">
      <c r="U37619" s="104"/>
      <c r="AB37619" s="104"/>
      <c r="AC37619" s="104"/>
      <c r="AF37619" s="104"/>
      <c r="AG37619" s="104"/>
      <c r="AK37619" s="104"/>
      <c r="AL37619" s="104"/>
      <c r="AO37619" s="104"/>
      <c r="AP37619" s="104"/>
    </row>
    <row r="37620" spans="21:42" ht="15" customHeight="1" x14ac:dyDescent="0.25">
      <c r="U37620" s="104"/>
      <c r="AB37620" s="104"/>
      <c r="AC37620" s="104"/>
      <c r="AF37620" s="104"/>
      <c r="AG37620" s="104"/>
      <c r="AK37620" s="104"/>
      <c r="AL37620" s="104"/>
      <c r="AO37620" s="104"/>
      <c r="AP37620" s="104"/>
    </row>
    <row r="37621" spans="21:42" ht="15" customHeight="1" x14ac:dyDescent="0.25">
      <c r="U37621" s="104"/>
      <c r="AB37621" s="104"/>
      <c r="AC37621" s="104"/>
      <c r="AF37621" s="104"/>
      <c r="AG37621" s="104"/>
      <c r="AK37621" s="104"/>
      <c r="AL37621" s="104"/>
      <c r="AO37621" s="104"/>
      <c r="AP37621" s="104"/>
    </row>
    <row r="37622" spans="21:42" ht="15" customHeight="1" x14ac:dyDescent="0.25">
      <c r="U37622" s="104"/>
      <c r="AB37622" s="104"/>
      <c r="AC37622" s="104"/>
      <c r="AF37622" s="104"/>
      <c r="AG37622" s="104"/>
      <c r="AK37622" s="104"/>
      <c r="AL37622" s="104"/>
      <c r="AO37622" s="104"/>
      <c r="AP37622" s="104"/>
    </row>
    <row r="37623" spans="21:42" ht="15" customHeight="1" x14ac:dyDescent="0.25">
      <c r="U37623" s="104"/>
      <c r="AB37623" s="104"/>
      <c r="AC37623" s="104"/>
      <c r="AF37623" s="104"/>
      <c r="AG37623" s="104"/>
      <c r="AK37623" s="104"/>
      <c r="AL37623" s="104"/>
      <c r="AO37623" s="104"/>
      <c r="AP37623" s="104"/>
    </row>
    <row r="37624" spans="21:42" ht="15" customHeight="1" x14ac:dyDescent="0.25">
      <c r="U37624" s="104"/>
      <c r="AB37624" s="104"/>
      <c r="AC37624" s="104"/>
      <c r="AF37624" s="104"/>
      <c r="AG37624" s="104"/>
      <c r="AK37624" s="104"/>
      <c r="AL37624" s="104"/>
      <c r="AO37624" s="104"/>
      <c r="AP37624" s="104"/>
    </row>
    <row r="37625" spans="21:42" ht="15" customHeight="1" x14ac:dyDescent="0.25">
      <c r="U37625" s="104"/>
      <c r="AB37625" s="104"/>
      <c r="AC37625" s="104"/>
      <c r="AF37625" s="104"/>
      <c r="AG37625" s="104"/>
      <c r="AK37625" s="104"/>
      <c r="AL37625" s="104"/>
      <c r="AO37625" s="104"/>
      <c r="AP37625" s="104"/>
    </row>
    <row r="37626" spans="21:42" ht="15" customHeight="1" x14ac:dyDescent="0.25">
      <c r="U37626" s="104"/>
      <c r="AB37626" s="104"/>
      <c r="AC37626" s="104"/>
      <c r="AF37626" s="104"/>
      <c r="AG37626" s="104"/>
      <c r="AK37626" s="104"/>
      <c r="AL37626" s="104"/>
      <c r="AO37626" s="104"/>
      <c r="AP37626" s="104"/>
    </row>
    <row r="37627" spans="21:42" ht="15" customHeight="1" x14ac:dyDescent="0.25">
      <c r="U37627" s="104"/>
      <c r="AB37627" s="104"/>
      <c r="AC37627" s="104"/>
      <c r="AF37627" s="104"/>
      <c r="AG37627" s="104"/>
      <c r="AK37627" s="104"/>
      <c r="AL37627" s="104"/>
      <c r="AO37627" s="104"/>
      <c r="AP37627" s="104"/>
    </row>
    <row r="37628" spans="21:42" ht="15" customHeight="1" x14ac:dyDescent="0.25">
      <c r="U37628" s="104"/>
      <c r="AB37628" s="104"/>
      <c r="AC37628" s="104"/>
      <c r="AF37628" s="104"/>
      <c r="AG37628" s="104"/>
      <c r="AK37628" s="104"/>
      <c r="AL37628" s="104"/>
      <c r="AO37628" s="104"/>
      <c r="AP37628" s="104"/>
    </row>
    <row r="37629" spans="21:42" ht="15" customHeight="1" x14ac:dyDescent="0.25">
      <c r="U37629" s="104"/>
      <c r="AB37629" s="104"/>
      <c r="AC37629" s="104"/>
      <c r="AF37629" s="104"/>
      <c r="AG37629" s="104"/>
      <c r="AK37629" s="104"/>
      <c r="AL37629" s="104"/>
      <c r="AO37629" s="104"/>
      <c r="AP37629" s="104"/>
    </row>
    <row r="37630" spans="21:42" ht="15" customHeight="1" x14ac:dyDescent="0.25">
      <c r="U37630" s="104"/>
      <c r="AB37630" s="104"/>
      <c r="AC37630" s="104"/>
      <c r="AF37630" s="104"/>
      <c r="AG37630" s="104"/>
      <c r="AK37630" s="104"/>
      <c r="AL37630" s="104"/>
      <c r="AO37630" s="104"/>
      <c r="AP37630" s="104"/>
    </row>
    <row r="37631" spans="21:42" ht="15" customHeight="1" x14ac:dyDescent="0.25">
      <c r="U37631" s="104"/>
      <c r="AB37631" s="104"/>
      <c r="AC37631" s="104"/>
      <c r="AF37631" s="104"/>
      <c r="AG37631" s="104"/>
      <c r="AK37631" s="104"/>
      <c r="AL37631" s="104"/>
      <c r="AO37631" s="104"/>
      <c r="AP37631" s="104"/>
    </row>
    <row r="37632" spans="21:42" ht="15" customHeight="1" x14ac:dyDescent="0.25">
      <c r="U37632" s="104"/>
      <c r="AB37632" s="104"/>
      <c r="AC37632" s="104"/>
      <c r="AF37632" s="104"/>
      <c r="AG37632" s="104"/>
      <c r="AK37632" s="104"/>
      <c r="AL37632" s="104"/>
      <c r="AO37632" s="104"/>
      <c r="AP37632" s="104"/>
    </row>
    <row r="37633" spans="21:42" ht="15" customHeight="1" x14ac:dyDescent="0.25">
      <c r="U37633" s="104"/>
      <c r="AB37633" s="104"/>
      <c r="AC37633" s="104"/>
      <c r="AF37633" s="104"/>
      <c r="AG37633" s="104"/>
      <c r="AK37633" s="104"/>
      <c r="AL37633" s="104"/>
      <c r="AO37633" s="104"/>
      <c r="AP37633" s="104"/>
    </row>
    <row r="37634" spans="21:42" ht="15" customHeight="1" x14ac:dyDescent="0.25">
      <c r="U37634" s="104"/>
      <c r="AB37634" s="104"/>
      <c r="AC37634" s="104"/>
      <c r="AF37634" s="104"/>
      <c r="AG37634" s="104"/>
      <c r="AK37634" s="104"/>
      <c r="AL37634" s="104"/>
      <c r="AO37634" s="104"/>
      <c r="AP37634" s="104"/>
    </row>
    <row r="37635" spans="21:42" ht="15" customHeight="1" x14ac:dyDescent="0.25">
      <c r="U37635" s="104"/>
      <c r="AB37635" s="104"/>
      <c r="AC37635" s="104"/>
      <c r="AF37635" s="104"/>
      <c r="AG37635" s="104"/>
      <c r="AK37635" s="104"/>
      <c r="AL37635" s="104"/>
      <c r="AO37635" s="104"/>
      <c r="AP37635" s="104"/>
    </row>
    <row r="37636" spans="21:42" ht="15" customHeight="1" x14ac:dyDescent="0.25">
      <c r="U37636" s="104"/>
      <c r="AB37636" s="104"/>
      <c r="AC37636" s="104"/>
      <c r="AF37636" s="104"/>
      <c r="AG37636" s="104"/>
      <c r="AK37636" s="104"/>
      <c r="AL37636" s="104"/>
      <c r="AO37636" s="104"/>
      <c r="AP37636" s="104"/>
    </row>
    <row r="37637" spans="21:42" ht="15" customHeight="1" x14ac:dyDescent="0.25">
      <c r="U37637" s="104"/>
      <c r="AB37637" s="104"/>
      <c r="AC37637" s="104"/>
      <c r="AF37637" s="104"/>
      <c r="AG37637" s="104"/>
      <c r="AK37637" s="104"/>
      <c r="AL37637" s="104"/>
      <c r="AO37637" s="104"/>
      <c r="AP37637" s="104"/>
    </row>
    <row r="37638" spans="21:42" ht="15" customHeight="1" x14ac:dyDescent="0.25">
      <c r="U37638" s="104"/>
      <c r="AB37638" s="104"/>
      <c r="AC37638" s="104"/>
      <c r="AF37638" s="104"/>
      <c r="AG37638" s="104"/>
      <c r="AK37638" s="104"/>
      <c r="AL37638" s="104"/>
      <c r="AO37638" s="104"/>
      <c r="AP37638" s="104"/>
    </row>
    <row r="37639" spans="21:42" ht="15" customHeight="1" x14ac:dyDescent="0.25">
      <c r="U37639" s="104"/>
      <c r="AB37639" s="104"/>
      <c r="AC37639" s="104"/>
      <c r="AF37639" s="104"/>
      <c r="AG37639" s="104"/>
      <c r="AK37639" s="104"/>
      <c r="AL37639" s="104"/>
      <c r="AO37639" s="104"/>
      <c r="AP37639" s="104"/>
    </row>
    <row r="37640" spans="21:42" ht="15" customHeight="1" x14ac:dyDescent="0.25">
      <c r="U37640" s="104"/>
      <c r="AB37640" s="104"/>
      <c r="AC37640" s="104"/>
      <c r="AF37640" s="104"/>
      <c r="AG37640" s="104"/>
      <c r="AK37640" s="104"/>
      <c r="AL37640" s="104"/>
      <c r="AO37640" s="104"/>
      <c r="AP37640" s="104"/>
    </row>
    <row r="37641" spans="21:42" ht="15" customHeight="1" x14ac:dyDescent="0.25">
      <c r="U37641" s="104"/>
      <c r="AB37641" s="104"/>
      <c r="AC37641" s="104"/>
      <c r="AF37641" s="104"/>
      <c r="AG37641" s="104"/>
      <c r="AK37641" s="104"/>
      <c r="AL37641" s="104"/>
      <c r="AO37641" s="104"/>
      <c r="AP37641" s="104"/>
    </row>
    <row r="37642" spans="21:42" ht="15" customHeight="1" x14ac:dyDescent="0.25">
      <c r="U37642" s="104"/>
      <c r="AB37642" s="104"/>
      <c r="AC37642" s="104"/>
      <c r="AF37642" s="104"/>
      <c r="AG37642" s="104"/>
      <c r="AK37642" s="104"/>
      <c r="AL37642" s="104"/>
      <c r="AO37642" s="104"/>
      <c r="AP37642" s="104"/>
    </row>
    <row r="37643" spans="21:42" ht="15" customHeight="1" x14ac:dyDescent="0.25">
      <c r="U37643" s="104"/>
      <c r="AB37643" s="104"/>
      <c r="AC37643" s="104"/>
      <c r="AF37643" s="104"/>
      <c r="AG37643" s="104"/>
      <c r="AK37643" s="104"/>
      <c r="AL37643" s="104"/>
      <c r="AO37643" s="104"/>
      <c r="AP37643" s="104"/>
    </row>
    <row r="37644" spans="21:42" ht="15" customHeight="1" x14ac:dyDescent="0.25">
      <c r="U37644" s="104"/>
      <c r="AB37644" s="104"/>
      <c r="AC37644" s="104"/>
      <c r="AF37644" s="104"/>
      <c r="AG37644" s="104"/>
      <c r="AK37644" s="104"/>
      <c r="AL37644" s="104"/>
      <c r="AO37644" s="104"/>
      <c r="AP37644" s="104"/>
    </row>
    <row r="37645" spans="21:42" ht="15" customHeight="1" x14ac:dyDescent="0.25">
      <c r="U37645" s="104"/>
      <c r="AB37645" s="104"/>
      <c r="AC37645" s="104"/>
      <c r="AF37645" s="104"/>
      <c r="AG37645" s="104"/>
      <c r="AK37645" s="104"/>
      <c r="AL37645" s="104"/>
      <c r="AO37645" s="104"/>
      <c r="AP37645" s="104"/>
    </row>
    <row r="37646" spans="21:42" ht="15" customHeight="1" x14ac:dyDescent="0.25">
      <c r="U37646" s="104"/>
      <c r="AB37646" s="104"/>
      <c r="AC37646" s="104"/>
      <c r="AF37646" s="104"/>
      <c r="AG37646" s="104"/>
      <c r="AK37646" s="104"/>
      <c r="AL37646" s="104"/>
      <c r="AO37646" s="104"/>
      <c r="AP37646" s="104"/>
    </row>
    <row r="37647" spans="21:42" ht="15" customHeight="1" x14ac:dyDescent="0.25">
      <c r="U37647" s="104"/>
      <c r="AB37647" s="104"/>
      <c r="AC37647" s="104"/>
      <c r="AF37647" s="104"/>
      <c r="AG37647" s="104"/>
      <c r="AK37647" s="104"/>
      <c r="AL37647" s="104"/>
      <c r="AO37647" s="104"/>
      <c r="AP37647" s="104"/>
    </row>
    <row r="37648" spans="21:42" ht="15" customHeight="1" x14ac:dyDescent="0.25">
      <c r="U37648" s="104"/>
      <c r="AB37648" s="104"/>
      <c r="AC37648" s="104"/>
      <c r="AF37648" s="104"/>
      <c r="AG37648" s="104"/>
      <c r="AK37648" s="104"/>
      <c r="AL37648" s="104"/>
      <c r="AO37648" s="104"/>
      <c r="AP37648" s="104"/>
    </row>
    <row r="37649" spans="21:42" ht="15" customHeight="1" x14ac:dyDescent="0.25">
      <c r="U37649" s="104"/>
      <c r="AB37649" s="104"/>
      <c r="AC37649" s="104"/>
      <c r="AF37649" s="104"/>
      <c r="AG37649" s="104"/>
      <c r="AK37649" s="104"/>
      <c r="AL37649" s="104"/>
      <c r="AO37649" s="104"/>
      <c r="AP37649" s="104"/>
    </row>
    <row r="37650" spans="21:42" ht="15" customHeight="1" x14ac:dyDescent="0.25">
      <c r="U37650" s="104"/>
      <c r="AB37650" s="104"/>
      <c r="AC37650" s="104"/>
      <c r="AF37650" s="104"/>
      <c r="AG37650" s="104"/>
      <c r="AK37650" s="104"/>
      <c r="AL37650" s="104"/>
      <c r="AO37650" s="104"/>
      <c r="AP37650" s="104"/>
    </row>
    <row r="37651" spans="21:42" ht="15" customHeight="1" x14ac:dyDescent="0.25">
      <c r="U37651" s="104"/>
      <c r="AB37651" s="104"/>
      <c r="AC37651" s="104"/>
      <c r="AF37651" s="104"/>
      <c r="AG37651" s="104"/>
      <c r="AK37651" s="104"/>
      <c r="AL37651" s="104"/>
      <c r="AO37651" s="104"/>
      <c r="AP37651" s="104"/>
    </row>
    <row r="37652" spans="21:42" ht="15" customHeight="1" x14ac:dyDescent="0.25">
      <c r="U37652" s="104"/>
      <c r="AB37652" s="104"/>
      <c r="AC37652" s="104"/>
      <c r="AF37652" s="104"/>
      <c r="AG37652" s="104"/>
      <c r="AK37652" s="104"/>
      <c r="AL37652" s="104"/>
      <c r="AO37652" s="104"/>
      <c r="AP37652" s="104"/>
    </row>
    <row r="37653" spans="21:42" ht="15" customHeight="1" x14ac:dyDescent="0.25">
      <c r="U37653" s="104"/>
      <c r="AB37653" s="104"/>
      <c r="AC37653" s="104"/>
      <c r="AF37653" s="104"/>
      <c r="AG37653" s="104"/>
      <c r="AK37653" s="104"/>
      <c r="AL37653" s="104"/>
      <c r="AO37653" s="104"/>
      <c r="AP37653" s="104"/>
    </row>
    <row r="37654" spans="21:42" ht="15" customHeight="1" x14ac:dyDescent="0.25">
      <c r="U37654" s="104"/>
      <c r="AB37654" s="104"/>
      <c r="AC37654" s="104"/>
      <c r="AF37654" s="104"/>
      <c r="AG37654" s="104"/>
      <c r="AK37654" s="104"/>
      <c r="AL37654" s="104"/>
      <c r="AO37654" s="104"/>
      <c r="AP37654" s="104"/>
    </row>
    <row r="37655" spans="21:42" ht="15" customHeight="1" x14ac:dyDescent="0.25">
      <c r="U37655" s="104"/>
      <c r="AB37655" s="104"/>
      <c r="AC37655" s="104"/>
      <c r="AF37655" s="104"/>
      <c r="AG37655" s="104"/>
      <c r="AK37655" s="104"/>
      <c r="AL37655" s="104"/>
      <c r="AO37655" s="104"/>
      <c r="AP37655" s="104"/>
    </row>
    <row r="37656" spans="21:42" ht="15" customHeight="1" x14ac:dyDescent="0.25">
      <c r="U37656" s="104"/>
      <c r="AB37656" s="104"/>
      <c r="AC37656" s="104"/>
      <c r="AF37656" s="104"/>
      <c r="AG37656" s="104"/>
      <c r="AK37656" s="104"/>
      <c r="AL37656" s="104"/>
      <c r="AO37656" s="104"/>
      <c r="AP37656" s="104"/>
    </row>
    <row r="37657" spans="21:42" ht="15" customHeight="1" x14ac:dyDescent="0.25">
      <c r="U37657" s="104"/>
      <c r="AB37657" s="104"/>
      <c r="AC37657" s="104"/>
      <c r="AF37657" s="104"/>
      <c r="AG37657" s="104"/>
      <c r="AK37657" s="104"/>
      <c r="AL37657" s="104"/>
      <c r="AO37657" s="104"/>
      <c r="AP37657" s="104"/>
    </row>
    <row r="37658" spans="21:42" ht="15" customHeight="1" x14ac:dyDescent="0.25">
      <c r="U37658" s="104"/>
      <c r="AB37658" s="104"/>
      <c r="AC37658" s="104"/>
      <c r="AF37658" s="104"/>
      <c r="AG37658" s="104"/>
      <c r="AK37658" s="104"/>
      <c r="AL37658" s="104"/>
      <c r="AO37658" s="104"/>
      <c r="AP37658" s="104"/>
    </row>
    <row r="37659" spans="21:42" ht="15" customHeight="1" x14ac:dyDescent="0.25">
      <c r="U37659" s="104"/>
      <c r="AB37659" s="104"/>
      <c r="AC37659" s="104"/>
      <c r="AF37659" s="104"/>
      <c r="AG37659" s="104"/>
      <c r="AK37659" s="104"/>
      <c r="AL37659" s="104"/>
      <c r="AO37659" s="104"/>
      <c r="AP37659" s="104"/>
    </row>
    <row r="37660" spans="21:42" ht="15" customHeight="1" x14ac:dyDescent="0.25">
      <c r="U37660" s="104"/>
      <c r="AB37660" s="104"/>
      <c r="AC37660" s="104"/>
      <c r="AF37660" s="104"/>
      <c r="AG37660" s="104"/>
      <c r="AK37660" s="104"/>
      <c r="AL37660" s="104"/>
      <c r="AO37660" s="104"/>
      <c r="AP37660" s="104"/>
    </row>
    <row r="37661" spans="21:42" ht="15" customHeight="1" x14ac:dyDescent="0.25">
      <c r="U37661" s="104"/>
      <c r="AB37661" s="104"/>
      <c r="AC37661" s="104"/>
      <c r="AF37661" s="104"/>
      <c r="AG37661" s="104"/>
      <c r="AK37661" s="104"/>
      <c r="AL37661" s="104"/>
      <c r="AO37661" s="104"/>
      <c r="AP37661" s="104"/>
    </row>
    <row r="37662" spans="21:42" ht="15" customHeight="1" x14ac:dyDescent="0.25">
      <c r="U37662" s="104"/>
      <c r="AB37662" s="104"/>
      <c r="AC37662" s="104"/>
      <c r="AF37662" s="104"/>
      <c r="AG37662" s="104"/>
      <c r="AK37662" s="104"/>
      <c r="AL37662" s="104"/>
      <c r="AO37662" s="104"/>
      <c r="AP37662" s="104"/>
    </row>
    <row r="37663" spans="21:42" ht="15" customHeight="1" x14ac:dyDescent="0.25">
      <c r="U37663" s="104"/>
      <c r="AB37663" s="104"/>
      <c r="AC37663" s="104"/>
      <c r="AF37663" s="104"/>
      <c r="AG37663" s="104"/>
      <c r="AK37663" s="104"/>
      <c r="AL37663" s="104"/>
      <c r="AO37663" s="104"/>
      <c r="AP37663" s="104"/>
    </row>
    <row r="37664" spans="21:42" ht="15" customHeight="1" x14ac:dyDescent="0.25">
      <c r="U37664" s="104"/>
      <c r="AB37664" s="104"/>
      <c r="AC37664" s="104"/>
      <c r="AF37664" s="104"/>
      <c r="AG37664" s="104"/>
      <c r="AK37664" s="104"/>
      <c r="AL37664" s="104"/>
      <c r="AO37664" s="104"/>
      <c r="AP37664" s="104"/>
    </row>
    <row r="37665" spans="21:42" ht="15" customHeight="1" x14ac:dyDescent="0.25">
      <c r="U37665" s="104"/>
      <c r="AB37665" s="104"/>
      <c r="AC37665" s="104"/>
      <c r="AF37665" s="104"/>
      <c r="AG37665" s="104"/>
      <c r="AK37665" s="104"/>
      <c r="AL37665" s="104"/>
      <c r="AO37665" s="104"/>
      <c r="AP37665" s="104"/>
    </row>
    <row r="37666" spans="21:42" ht="15" customHeight="1" x14ac:dyDescent="0.25">
      <c r="U37666" s="104"/>
      <c r="AB37666" s="104"/>
      <c r="AC37666" s="104"/>
      <c r="AF37666" s="104"/>
      <c r="AG37666" s="104"/>
      <c r="AK37666" s="104"/>
      <c r="AL37666" s="104"/>
      <c r="AO37666" s="104"/>
      <c r="AP37666" s="104"/>
    </row>
    <row r="37667" spans="21:42" ht="15" customHeight="1" x14ac:dyDescent="0.25">
      <c r="U37667" s="104"/>
      <c r="AB37667" s="104"/>
      <c r="AC37667" s="104"/>
      <c r="AF37667" s="104"/>
      <c r="AG37667" s="104"/>
      <c r="AK37667" s="104"/>
      <c r="AL37667" s="104"/>
      <c r="AO37667" s="104"/>
      <c r="AP37667" s="104"/>
    </row>
    <row r="37668" spans="21:42" ht="15" customHeight="1" x14ac:dyDescent="0.25">
      <c r="U37668" s="104"/>
      <c r="AB37668" s="104"/>
      <c r="AC37668" s="104"/>
      <c r="AF37668" s="104"/>
      <c r="AG37668" s="104"/>
      <c r="AK37668" s="104"/>
      <c r="AL37668" s="104"/>
      <c r="AO37668" s="104"/>
      <c r="AP37668" s="104"/>
    </row>
    <row r="37669" spans="21:42" ht="15" customHeight="1" x14ac:dyDescent="0.25">
      <c r="U37669" s="104"/>
      <c r="AB37669" s="104"/>
      <c r="AC37669" s="104"/>
      <c r="AF37669" s="104"/>
      <c r="AG37669" s="104"/>
      <c r="AK37669" s="104"/>
      <c r="AL37669" s="104"/>
      <c r="AO37669" s="104"/>
      <c r="AP37669" s="104"/>
    </row>
    <row r="37670" spans="21:42" ht="15" customHeight="1" x14ac:dyDescent="0.25">
      <c r="U37670" s="104"/>
      <c r="AB37670" s="104"/>
      <c r="AC37670" s="104"/>
      <c r="AF37670" s="104"/>
      <c r="AG37670" s="104"/>
      <c r="AK37670" s="104"/>
      <c r="AL37670" s="104"/>
      <c r="AO37670" s="104"/>
      <c r="AP37670" s="104"/>
    </row>
    <row r="37671" spans="21:42" ht="15" customHeight="1" x14ac:dyDescent="0.25">
      <c r="U37671" s="104"/>
      <c r="AB37671" s="104"/>
      <c r="AC37671" s="104"/>
      <c r="AF37671" s="104"/>
      <c r="AG37671" s="104"/>
      <c r="AK37671" s="104"/>
      <c r="AL37671" s="104"/>
      <c r="AO37671" s="104"/>
      <c r="AP37671" s="104"/>
    </row>
    <row r="37672" spans="21:42" ht="15" customHeight="1" x14ac:dyDescent="0.25">
      <c r="U37672" s="104"/>
      <c r="AB37672" s="104"/>
      <c r="AC37672" s="104"/>
      <c r="AF37672" s="104"/>
      <c r="AG37672" s="104"/>
      <c r="AK37672" s="104"/>
      <c r="AL37672" s="104"/>
      <c r="AO37672" s="104"/>
      <c r="AP37672" s="104"/>
    </row>
    <row r="37673" spans="21:42" ht="15" customHeight="1" x14ac:dyDescent="0.25">
      <c r="U37673" s="104"/>
      <c r="AB37673" s="104"/>
      <c r="AC37673" s="104"/>
      <c r="AF37673" s="104"/>
      <c r="AG37673" s="104"/>
      <c r="AK37673" s="104"/>
      <c r="AL37673" s="104"/>
      <c r="AO37673" s="104"/>
      <c r="AP37673" s="104"/>
    </row>
    <row r="37674" spans="21:42" ht="15" customHeight="1" x14ac:dyDescent="0.25">
      <c r="U37674" s="104"/>
      <c r="AB37674" s="104"/>
      <c r="AC37674" s="104"/>
      <c r="AF37674" s="104"/>
      <c r="AG37674" s="104"/>
      <c r="AK37674" s="104"/>
      <c r="AL37674" s="104"/>
      <c r="AO37674" s="104"/>
      <c r="AP37674" s="104"/>
    </row>
    <row r="37675" spans="21:42" ht="15" customHeight="1" x14ac:dyDescent="0.25">
      <c r="U37675" s="104"/>
      <c r="AB37675" s="104"/>
      <c r="AC37675" s="104"/>
      <c r="AF37675" s="104"/>
      <c r="AG37675" s="104"/>
      <c r="AK37675" s="104"/>
      <c r="AL37675" s="104"/>
      <c r="AO37675" s="104"/>
      <c r="AP37675" s="104"/>
    </row>
    <row r="37676" spans="21:42" ht="15" customHeight="1" x14ac:dyDescent="0.25">
      <c r="U37676" s="104"/>
      <c r="AB37676" s="104"/>
      <c r="AC37676" s="104"/>
      <c r="AF37676" s="104"/>
      <c r="AG37676" s="104"/>
      <c r="AK37676" s="104"/>
      <c r="AL37676" s="104"/>
      <c r="AO37676" s="104"/>
      <c r="AP37676" s="104"/>
    </row>
    <row r="37677" spans="21:42" ht="15" customHeight="1" x14ac:dyDescent="0.25">
      <c r="U37677" s="104"/>
      <c r="AB37677" s="104"/>
      <c r="AC37677" s="104"/>
      <c r="AF37677" s="104"/>
      <c r="AG37677" s="104"/>
      <c r="AK37677" s="104"/>
      <c r="AL37677" s="104"/>
      <c r="AO37677" s="104"/>
      <c r="AP37677" s="104"/>
    </row>
    <row r="37678" spans="21:42" ht="15" customHeight="1" x14ac:dyDescent="0.25">
      <c r="U37678" s="104"/>
      <c r="AB37678" s="104"/>
      <c r="AC37678" s="104"/>
      <c r="AF37678" s="104"/>
      <c r="AG37678" s="104"/>
      <c r="AK37678" s="104"/>
      <c r="AL37678" s="104"/>
      <c r="AO37678" s="104"/>
      <c r="AP37678" s="104"/>
    </row>
    <row r="37679" spans="21:42" ht="15" customHeight="1" x14ac:dyDescent="0.25">
      <c r="U37679" s="104"/>
      <c r="AB37679" s="104"/>
      <c r="AC37679" s="104"/>
      <c r="AF37679" s="104"/>
      <c r="AG37679" s="104"/>
      <c r="AK37679" s="104"/>
      <c r="AL37679" s="104"/>
      <c r="AO37679" s="104"/>
      <c r="AP37679" s="104"/>
    </row>
    <row r="37680" spans="21:42" ht="15" customHeight="1" x14ac:dyDescent="0.25">
      <c r="U37680" s="104"/>
      <c r="AB37680" s="104"/>
      <c r="AC37680" s="104"/>
      <c r="AF37680" s="104"/>
      <c r="AG37680" s="104"/>
      <c r="AK37680" s="104"/>
      <c r="AL37680" s="104"/>
      <c r="AO37680" s="104"/>
      <c r="AP37680" s="104"/>
    </row>
    <row r="37681" spans="21:42" ht="15" customHeight="1" x14ac:dyDescent="0.25">
      <c r="U37681" s="104"/>
      <c r="AB37681" s="104"/>
      <c r="AC37681" s="104"/>
      <c r="AF37681" s="104"/>
      <c r="AG37681" s="104"/>
      <c r="AK37681" s="104"/>
      <c r="AL37681" s="104"/>
      <c r="AO37681" s="104"/>
      <c r="AP37681" s="104"/>
    </row>
    <row r="37682" spans="21:42" ht="15" customHeight="1" x14ac:dyDescent="0.25">
      <c r="U37682" s="104"/>
      <c r="AB37682" s="104"/>
      <c r="AC37682" s="104"/>
      <c r="AF37682" s="104"/>
      <c r="AG37682" s="104"/>
      <c r="AK37682" s="104"/>
      <c r="AL37682" s="104"/>
      <c r="AO37682" s="104"/>
      <c r="AP37682" s="104"/>
    </row>
    <row r="37683" spans="21:42" ht="15" customHeight="1" x14ac:dyDescent="0.25">
      <c r="U37683" s="104"/>
      <c r="AB37683" s="104"/>
      <c r="AC37683" s="104"/>
      <c r="AF37683" s="104"/>
      <c r="AG37683" s="104"/>
      <c r="AK37683" s="104"/>
      <c r="AL37683" s="104"/>
      <c r="AO37683" s="104"/>
      <c r="AP37683" s="104"/>
    </row>
    <row r="37684" spans="21:42" ht="15" customHeight="1" x14ac:dyDescent="0.25">
      <c r="U37684" s="104"/>
      <c r="AB37684" s="104"/>
      <c r="AC37684" s="104"/>
      <c r="AF37684" s="104"/>
      <c r="AG37684" s="104"/>
      <c r="AK37684" s="104"/>
      <c r="AL37684" s="104"/>
      <c r="AO37684" s="104"/>
      <c r="AP37684" s="104"/>
    </row>
    <row r="37685" spans="21:42" ht="15" customHeight="1" x14ac:dyDescent="0.25">
      <c r="U37685" s="104"/>
      <c r="AB37685" s="104"/>
      <c r="AC37685" s="104"/>
      <c r="AF37685" s="104"/>
      <c r="AG37685" s="104"/>
      <c r="AK37685" s="104"/>
      <c r="AL37685" s="104"/>
      <c r="AO37685" s="104"/>
      <c r="AP37685" s="104"/>
    </row>
    <row r="37686" spans="21:42" ht="15" customHeight="1" x14ac:dyDescent="0.25">
      <c r="U37686" s="104"/>
      <c r="AB37686" s="104"/>
      <c r="AC37686" s="104"/>
      <c r="AF37686" s="104"/>
      <c r="AG37686" s="104"/>
      <c r="AK37686" s="104"/>
      <c r="AL37686" s="104"/>
      <c r="AO37686" s="104"/>
      <c r="AP37686" s="104"/>
    </row>
    <row r="37687" spans="21:42" ht="15" customHeight="1" x14ac:dyDescent="0.25">
      <c r="U37687" s="104"/>
      <c r="AB37687" s="104"/>
      <c r="AC37687" s="104"/>
      <c r="AF37687" s="104"/>
      <c r="AG37687" s="104"/>
      <c r="AK37687" s="104"/>
      <c r="AL37687" s="104"/>
      <c r="AO37687" s="104"/>
      <c r="AP37687" s="104"/>
    </row>
    <row r="37688" spans="21:42" ht="15" customHeight="1" x14ac:dyDescent="0.25">
      <c r="U37688" s="104"/>
      <c r="AB37688" s="104"/>
      <c r="AC37688" s="104"/>
      <c r="AF37688" s="104"/>
      <c r="AG37688" s="104"/>
      <c r="AK37688" s="104"/>
      <c r="AL37688" s="104"/>
      <c r="AO37688" s="104"/>
      <c r="AP37688" s="104"/>
    </row>
    <row r="37689" spans="21:42" ht="15" customHeight="1" x14ac:dyDescent="0.25">
      <c r="U37689" s="104"/>
      <c r="AB37689" s="104"/>
      <c r="AC37689" s="104"/>
      <c r="AF37689" s="104"/>
      <c r="AG37689" s="104"/>
      <c r="AK37689" s="104"/>
      <c r="AL37689" s="104"/>
      <c r="AO37689" s="104"/>
      <c r="AP37689" s="104"/>
    </row>
    <row r="37690" spans="21:42" ht="15" customHeight="1" x14ac:dyDescent="0.25">
      <c r="U37690" s="104"/>
      <c r="AB37690" s="104"/>
      <c r="AC37690" s="104"/>
      <c r="AF37690" s="104"/>
      <c r="AG37690" s="104"/>
      <c r="AK37690" s="104"/>
      <c r="AL37690" s="104"/>
      <c r="AO37690" s="104"/>
      <c r="AP37690" s="104"/>
    </row>
    <row r="37691" spans="21:42" ht="15" customHeight="1" x14ac:dyDescent="0.25">
      <c r="U37691" s="104"/>
      <c r="AB37691" s="104"/>
      <c r="AC37691" s="104"/>
      <c r="AF37691" s="104"/>
      <c r="AG37691" s="104"/>
      <c r="AK37691" s="104"/>
      <c r="AL37691" s="104"/>
      <c r="AO37691" s="104"/>
      <c r="AP37691" s="104"/>
    </row>
    <row r="37692" spans="21:42" ht="15" customHeight="1" x14ac:dyDescent="0.25">
      <c r="U37692" s="104"/>
      <c r="AB37692" s="104"/>
      <c r="AC37692" s="104"/>
      <c r="AF37692" s="104"/>
      <c r="AG37692" s="104"/>
      <c r="AK37692" s="104"/>
      <c r="AL37692" s="104"/>
      <c r="AO37692" s="104"/>
      <c r="AP37692" s="104"/>
    </row>
    <row r="37693" spans="21:42" ht="15" customHeight="1" x14ac:dyDescent="0.25">
      <c r="U37693" s="104"/>
      <c r="AB37693" s="104"/>
      <c r="AC37693" s="104"/>
      <c r="AF37693" s="104"/>
      <c r="AG37693" s="104"/>
      <c r="AK37693" s="104"/>
      <c r="AL37693" s="104"/>
      <c r="AO37693" s="104"/>
      <c r="AP37693" s="104"/>
    </row>
    <row r="37694" spans="21:42" ht="15" customHeight="1" x14ac:dyDescent="0.25">
      <c r="U37694" s="104"/>
      <c r="AB37694" s="104"/>
      <c r="AC37694" s="104"/>
      <c r="AF37694" s="104"/>
      <c r="AG37694" s="104"/>
      <c r="AK37694" s="104"/>
      <c r="AL37694" s="104"/>
      <c r="AO37694" s="104"/>
      <c r="AP37694" s="104"/>
    </row>
    <row r="37695" spans="21:42" ht="15" customHeight="1" x14ac:dyDescent="0.25">
      <c r="U37695" s="104"/>
      <c r="AB37695" s="104"/>
      <c r="AC37695" s="104"/>
      <c r="AF37695" s="104"/>
      <c r="AG37695" s="104"/>
      <c r="AK37695" s="104"/>
      <c r="AL37695" s="104"/>
      <c r="AO37695" s="104"/>
      <c r="AP37695" s="104"/>
    </row>
    <row r="37696" spans="21:42" ht="15" customHeight="1" x14ac:dyDescent="0.25">
      <c r="U37696" s="104"/>
      <c r="AB37696" s="104"/>
      <c r="AC37696" s="104"/>
      <c r="AF37696" s="104"/>
      <c r="AG37696" s="104"/>
      <c r="AK37696" s="104"/>
      <c r="AL37696" s="104"/>
      <c r="AO37696" s="104"/>
      <c r="AP37696" s="104"/>
    </row>
    <row r="37697" spans="21:42" ht="15" customHeight="1" x14ac:dyDescent="0.25">
      <c r="U37697" s="104"/>
      <c r="AB37697" s="104"/>
      <c r="AC37697" s="104"/>
      <c r="AF37697" s="104"/>
      <c r="AG37697" s="104"/>
      <c r="AK37697" s="104"/>
      <c r="AL37697" s="104"/>
      <c r="AO37697" s="104"/>
      <c r="AP37697" s="104"/>
    </row>
    <row r="37698" spans="21:42" ht="15" customHeight="1" x14ac:dyDescent="0.25">
      <c r="U37698" s="104"/>
      <c r="AB37698" s="104"/>
      <c r="AC37698" s="104"/>
      <c r="AF37698" s="104"/>
      <c r="AG37698" s="104"/>
      <c r="AK37698" s="104"/>
      <c r="AL37698" s="104"/>
      <c r="AO37698" s="104"/>
      <c r="AP37698" s="104"/>
    </row>
    <row r="37699" spans="21:42" ht="15" customHeight="1" x14ac:dyDescent="0.25">
      <c r="U37699" s="104"/>
      <c r="AB37699" s="104"/>
      <c r="AC37699" s="104"/>
      <c r="AF37699" s="104"/>
      <c r="AG37699" s="104"/>
      <c r="AK37699" s="104"/>
      <c r="AL37699" s="104"/>
      <c r="AO37699" s="104"/>
      <c r="AP37699" s="104"/>
    </row>
    <row r="37700" spans="21:42" ht="15" customHeight="1" x14ac:dyDescent="0.25">
      <c r="U37700" s="104"/>
      <c r="AB37700" s="104"/>
      <c r="AC37700" s="104"/>
      <c r="AF37700" s="104"/>
      <c r="AG37700" s="104"/>
      <c r="AK37700" s="104"/>
      <c r="AL37700" s="104"/>
      <c r="AO37700" s="104"/>
      <c r="AP37700" s="104"/>
    </row>
    <row r="37701" spans="21:42" ht="15" customHeight="1" x14ac:dyDescent="0.25">
      <c r="U37701" s="104"/>
      <c r="AB37701" s="104"/>
      <c r="AC37701" s="104"/>
      <c r="AF37701" s="104"/>
      <c r="AG37701" s="104"/>
      <c r="AK37701" s="104"/>
      <c r="AL37701" s="104"/>
      <c r="AO37701" s="104"/>
      <c r="AP37701" s="104"/>
    </row>
    <row r="37702" spans="21:42" ht="15" customHeight="1" x14ac:dyDescent="0.25">
      <c r="U37702" s="104"/>
      <c r="AB37702" s="104"/>
      <c r="AC37702" s="104"/>
      <c r="AF37702" s="104"/>
      <c r="AG37702" s="104"/>
      <c r="AK37702" s="104"/>
      <c r="AL37702" s="104"/>
      <c r="AO37702" s="104"/>
      <c r="AP37702" s="104"/>
    </row>
    <row r="37703" spans="21:42" ht="15" customHeight="1" x14ac:dyDescent="0.25">
      <c r="U37703" s="104"/>
      <c r="AB37703" s="104"/>
      <c r="AC37703" s="104"/>
      <c r="AF37703" s="104"/>
      <c r="AG37703" s="104"/>
      <c r="AK37703" s="104"/>
      <c r="AL37703" s="104"/>
      <c r="AO37703" s="104"/>
      <c r="AP37703" s="104"/>
    </row>
    <row r="37704" spans="21:42" ht="15" customHeight="1" x14ac:dyDescent="0.25">
      <c r="U37704" s="104"/>
      <c r="AB37704" s="104"/>
      <c r="AC37704" s="104"/>
      <c r="AF37704" s="104"/>
      <c r="AG37704" s="104"/>
      <c r="AK37704" s="104"/>
      <c r="AL37704" s="104"/>
      <c r="AO37704" s="104"/>
      <c r="AP37704" s="104"/>
    </row>
    <row r="37705" spans="21:42" ht="15" customHeight="1" x14ac:dyDescent="0.25">
      <c r="U37705" s="104"/>
      <c r="AB37705" s="104"/>
      <c r="AC37705" s="104"/>
      <c r="AF37705" s="104"/>
      <c r="AG37705" s="104"/>
      <c r="AK37705" s="104"/>
      <c r="AL37705" s="104"/>
      <c r="AO37705" s="104"/>
      <c r="AP37705" s="104"/>
    </row>
    <row r="37706" spans="21:42" ht="15" customHeight="1" x14ac:dyDescent="0.25">
      <c r="U37706" s="104"/>
      <c r="AB37706" s="104"/>
      <c r="AC37706" s="104"/>
      <c r="AF37706" s="104"/>
      <c r="AG37706" s="104"/>
      <c r="AK37706" s="104"/>
      <c r="AL37706" s="104"/>
      <c r="AO37706" s="104"/>
      <c r="AP37706" s="104"/>
    </row>
    <row r="37707" spans="21:42" ht="15" customHeight="1" x14ac:dyDescent="0.25">
      <c r="U37707" s="104"/>
      <c r="AB37707" s="104"/>
      <c r="AC37707" s="104"/>
      <c r="AF37707" s="104"/>
      <c r="AG37707" s="104"/>
      <c r="AK37707" s="104"/>
      <c r="AL37707" s="104"/>
      <c r="AO37707" s="104"/>
      <c r="AP37707" s="104"/>
    </row>
    <row r="37708" spans="21:42" ht="15" customHeight="1" x14ac:dyDescent="0.25">
      <c r="U37708" s="104"/>
      <c r="AB37708" s="104"/>
      <c r="AC37708" s="104"/>
      <c r="AF37708" s="104"/>
      <c r="AG37708" s="104"/>
      <c r="AK37708" s="104"/>
      <c r="AL37708" s="104"/>
      <c r="AO37708" s="104"/>
      <c r="AP37708" s="104"/>
    </row>
    <row r="37709" spans="21:42" ht="15" customHeight="1" x14ac:dyDescent="0.25">
      <c r="U37709" s="104"/>
      <c r="AB37709" s="104"/>
      <c r="AC37709" s="104"/>
      <c r="AF37709" s="104"/>
      <c r="AG37709" s="104"/>
      <c r="AK37709" s="104"/>
      <c r="AL37709" s="104"/>
      <c r="AO37709" s="104"/>
      <c r="AP37709" s="104"/>
    </row>
    <row r="37710" spans="21:42" ht="15" customHeight="1" x14ac:dyDescent="0.25">
      <c r="U37710" s="104"/>
      <c r="AB37710" s="104"/>
      <c r="AC37710" s="104"/>
      <c r="AF37710" s="104"/>
      <c r="AG37710" s="104"/>
      <c r="AK37710" s="104"/>
      <c r="AL37710" s="104"/>
      <c r="AO37710" s="104"/>
      <c r="AP37710" s="104"/>
    </row>
    <row r="37711" spans="21:42" ht="15" customHeight="1" x14ac:dyDescent="0.25">
      <c r="U37711" s="104"/>
      <c r="AB37711" s="104"/>
      <c r="AC37711" s="104"/>
      <c r="AF37711" s="104"/>
      <c r="AG37711" s="104"/>
      <c r="AK37711" s="104"/>
      <c r="AL37711" s="104"/>
      <c r="AO37711" s="104"/>
      <c r="AP37711" s="104"/>
    </row>
    <row r="37712" spans="21:42" ht="15" customHeight="1" x14ac:dyDescent="0.25">
      <c r="U37712" s="104"/>
      <c r="AB37712" s="104"/>
      <c r="AC37712" s="104"/>
      <c r="AF37712" s="104"/>
      <c r="AG37712" s="104"/>
      <c r="AK37712" s="104"/>
      <c r="AL37712" s="104"/>
      <c r="AO37712" s="104"/>
      <c r="AP37712" s="104"/>
    </row>
    <row r="37713" spans="21:42" ht="15" customHeight="1" x14ac:dyDescent="0.25">
      <c r="U37713" s="104"/>
      <c r="AB37713" s="104"/>
      <c r="AC37713" s="104"/>
      <c r="AF37713" s="104"/>
      <c r="AG37713" s="104"/>
      <c r="AK37713" s="104"/>
      <c r="AL37713" s="104"/>
      <c r="AO37713" s="104"/>
      <c r="AP37713" s="104"/>
    </row>
    <row r="37714" spans="21:42" ht="15" customHeight="1" x14ac:dyDescent="0.25">
      <c r="U37714" s="104"/>
      <c r="AB37714" s="104"/>
      <c r="AC37714" s="104"/>
      <c r="AF37714" s="104"/>
      <c r="AG37714" s="104"/>
      <c r="AK37714" s="104"/>
      <c r="AL37714" s="104"/>
      <c r="AO37714" s="104"/>
      <c r="AP37714" s="104"/>
    </row>
    <row r="37715" spans="21:42" ht="15" customHeight="1" x14ac:dyDescent="0.25">
      <c r="U37715" s="104"/>
      <c r="AB37715" s="104"/>
      <c r="AC37715" s="104"/>
      <c r="AF37715" s="104"/>
      <c r="AG37715" s="104"/>
      <c r="AK37715" s="104"/>
      <c r="AL37715" s="104"/>
      <c r="AO37715" s="104"/>
      <c r="AP37715" s="104"/>
    </row>
    <row r="37716" spans="21:42" ht="15" customHeight="1" x14ac:dyDescent="0.25">
      <c r="U37716" s="104"/>
      <c r="AB37716" s="104"/>
      <c r="AC37716" s="104"/>
      <c r="AF37716" s="104"/>
      <c r="AG37716" s="104"/>
      <c r="AK37716" s="104"/>
      <c r="AL37716" s="104"/>
      <c r="AO37716" s="104"/>
      <c r="AP37716" s="104"/>
    </row>
    <row r="37717" spans="21:42" ht="15" customHeight="1" x14ac:dyDescent="0.25">
      <c r="U37717" s="104"/>
      <c r="AB37717" s="104"/>
      <c r="AC37717" s="104"/>
      <c r="AF37717" s="104"/>
      <c r="AG37717" s="104"/>
      <c r="AK37717" s="104"/>
      <c r="AL37717" s="104"/>
      <c r="AO37717" s="104"/>
      <c r="AP37717" s="104"/>
    </row>
    <row r="37718" spans="21:42" ht="15" customHeight="1" x14ac:dyDescent="0.25">
      <c r="U37718" s="104"/>
      <c r="AB37718" s="104"/>
      <c r="AC37718" s="104"/>
      <c r="AF37718" s="104"/>
      <c r="AG37718" s="104"/>
      <c r="AK37718" s="104"/>
      <c r="AL37718" s="104"/>
      <c r="AO37718" s="104"/>
      <c r="AP37718" s="104"/>
    </row>
    <row r="37719" spans="21:42" ht="15" customHeight="1" x14ac:dyDescent="0.25">
      <c r="U37719" s="104"/>
      <c r="AB37719" s="104"/>
      <c r="AC37719" s="104"/>
      <c r="AF37719" s="104"/>
      <c r="AG37719" s="104"/>
      <c r="AK37719" s="104"/>
      <c r="AL37719" s="104"/>
      <c r="AO37719" s="104"/>
      <c r="AP37719" s="104"/>
    </row>
    <row r="37720" spans="21:42" ht="15" customHeight="1" x14ac:dyDescent="0.25">
      <c r="U37720" s="104"/>
      <c r="AB37720" s="104"/>
      <c r="AC37720" s="104"/>
      <c r="AF37720" s="104"/>
      <c r="AG37720" s="104"/>
      <c r="AK37720" s="104"/>
      <c r="AL37720" s="104"/>
      <c r="AO37720" s="104"/>
      <c r="AP37720" s="104"/>
    </row>
    <row r="37721" spans="21:42" ht="15" customHeight="1" x14ac:dyDescent="0.25">
      <c r="U37721" s="104"/>
      <c r="AB37721" s="104"/>
      <c r="AC37721" s="104"/>
      <c r="AF37721" s="104"/>
      <c r="AG37721" s="104"/>
      <c r="AK37721" s="104"/>
      <c r="AL37721" s="104"/>
      <c r="AO37721" s="104"/>
      <c r="AP37721" s="104"/>
    </row>
    <row r="37722" spans="21:42" ht="15" customHeight="1" x14ac:dyDescent="0.25">
      <c r="U37722" s="104"/>
      <c r="AB37722" s="104"/>
      <c r="AC37722" s="104"/>
      <c r="AF37722" s="104"/>
      <c r="AG37722" s="104"/>
      <c r="AK37722" s="104"/>
      <c r="AL37722" s="104"/>
      <c r="AO37722" s="104"/>
      <c r="AP37722" s="104"/>
    </row>
    <row r="37723" spans="21:42" ht="15" customHeight="1" x14ac:dyDescent="0.25">
      <c r="U37723" s="104"/>
      <c r="AB37723" s="104"/>
      <c r="AC37723" s="104"/>
      <c r="AF37723" s="104"/>
      <c r="AG37723" s="104"/>
      <c r="AK37723" s="104"/>
      <c r="AL37723" s="104"/>
      <c r="AO37723" s="104"/>
      <c r="AP37723" s="104"/>
    </row>
    <row r="37724" spans="21:42" ht="15" customHeight="1" x14ac:dyDescent="0.25">
      <c r="U37724" s="104"/>
      <c r="AB37724" s="104"/>
      <c r="AC37724" s="104"/>
      <c r="AF37724" s="104"/>
      <c r="AG37724" s="104"/>
      <c r="AK37724" s="104"/>
      <c r="AL37724" s="104"/>
      <c r="AO37724" s="104"/>
      <c r="AP37724" s="104"/>
    </row>
    <row r="37725" spans="21:42" ht="15" customHeight="1" x14ac:dyDescent="0.25">
      <c r="U37725" s="104"/>
      <c r="AB37725" s="104"/>
      <c r="AC37725" s="104"/>
      <c r="AF37725" s="104"/>
      <c r="AG37725" s="104"/>
      <c r="AK37725" s="104"/>
      <c r="AL37725" s="104"/>
      <c r="AO37725" s="104"/>
      <c r="AP37725" s="104"/>
    </row>
    <row r="37726" spans="21:42" ht="15" customHeight="1" x14ac:dyDescent="0.25">
      <c r="U37726" s="104"/>
      <c r="AB37726" s="104"/>
      <c r="AC37726" s="104"/>
      <c r="AF37726" s="104"/>
      <c r="AG37726" s="104"/>
      <c r="AK37726" s="104"/>
      <c r="AL37726" s="104"/>
      <c r="AO37726" s="104"/>
      <c r="AP37726" s="104"/>
    </row>
    <row r="37727" spans="21:42" ht="15" customHeight="1" x14ac:dyDescent="0.25">
      <c r="U37727" s="104"/>
      <c r="AB37727" s="104"/>
      <c r="AC37727" s="104"/>
      <c r="AF37727" s="104"/>
      <c r="AG37727" s="104"/>
      <c r="AK37727" s="104"/>
      <c r="AL37727" s="104"/>
      <c r="AO37727" s="104"/>
      <c r="AP37727" s="104"/>
    </row>
    <row r="37728" spans="21:42" ht="15" customHeight="1" x14ac:dyDescent="0.25">
      <c r="U37728" s="104"/>
      <c r="AB37728" s="104"/>
      <c r="AC37728" s="104"/>
      <c r="AF37728" s="104"/>
      <c r="AG37728" s="104"/>
      <c r="AK37728" s="104"/>
      <c r="AL37728" s="104"/>
      <c r="AO37728" s="104"/>
      <c r="AP37728" s="104"/>
    </row>
    <row r="37729" spans="21:42" ht="15" customHeight="1" x14ac:dyDescent="0.25">
      <c r="U37729" s="104"/>
      <c r="AB37729" s="104"/>
      <c r="AC37729" s="104"/>
      <c r="AF37729" s="104"/>
      <c r="AG37729" s="104"/>
      <c r="AK37729" s="104"/>
      <c r="AL37729" s="104"/>
      <c r="AO37729" s="104"/>
      <c r="AP37729" s="104"/>
    </row>
    <row r="37730" spans="21:42" ht="15" customHeight="1" x14ac:dyDescent="0.25">
      <c r="U37730" s="104"/>
      <c r="AB37730" s="104"/>
      <c r="AC37730" s="104"/>
      <c r="AF37730" s="104"/>
      <c r="AG37730" s="104"/>
      <c r="AK37730" s="104"/>
      <c r="AL37730" s="104"/>
      <c r="AO37730" s="104"/>
      <c r="AP37730" s="104"/>
    </row>
    <row r="37731" spans="21:42" ht="15" customHeight="1" x14ac:dyDescent="0.25">
      <c r="U37731" s="104"/>
      <c r="AB37731" s="104"/>
      <c r="AC37731" s="104"/>
      <c r="AF37731" s="104"/>
      <c r="AG37731" s="104"/>
      <c r="AK37731" s="104"/>
      <c r="AL37731" s="104"/>
      <c r="AO37731" s="104"/>
      <c r="AP37731" s="104"/>
    </row>
    <row r="37732" spans="21:42" ht="15" customHeight="1" x14ac:dyDescent="0.25">
      <c r="U37732" s="104"/>
      <c r="AB37732" s="104"/>
      <c r="AC37732" s="104"/>
      <c r="AF37732" s="104"/>
      <c r="AG37732" s="104"/>
      <c r="AK37732" s="104"/>
      <c r="AL37732" s="104"/>
      <c r="AO37732" s="104"/>
      <c r="AP37732" s="104"/>
    </row>
    <row r="37733" spans="21:42" ht="15" customHeight="1" x14ac:dyDescent="0.25">
      <c r="U37733" s="104"/>
      <c r="AB37733" s="104"/>
      <c r="AC37733" s="104"/>
      <c r="AF37733" s="104"/>
      <c r="AG37733" s="104"/>
      <c r="AK37733" s="104"/>
      <c r="AL37733" s="104"/>
      <c r="AO37733" s="104"/>
      <c r="AP37733" s="104"/>
    </row>
    <row r="37734" spans="21:42" ht="15" customHeight="1" x14ac:dyDescent="0.25">
      <c r="U37734" s="104"/>
      <c r="AB37734" s="104"/>
      <c r="AC37734" s="104"/>
      <c r="AF37734" s="104"/>
      <c r="AG37734" s="104"/>
      <c r="AK37734" s="104"/>
      <c r="AL37734" s="104"/>
      <c r="AO37734" s="104"/>
      <c r="AP37734" s="104"/>
    </row>
    <row r="37735" spans="21:42" ht="15" customHeight="1" x14ac:dyDescent="0.25">
      <c r="U37735" s="104"/>
      <c r="AB37735" s="104"/>
      <c r="AC37735" s="104"/>
      <c r="AF37735" s="104"/>
      <c r="AG37735" s="104"/>
      <c r="AK37735" s="104"/>
      <c r="AL37735" s="104"/>
      <c r="AO37735" s="104"/>
      <c r="AP37735" s="104"/>
    </row>
    <row r="37736" spans="21:42" ht="15" customHeight="1" x14ac:dyDescent="0.25">
      <c r="U37736" s="104"/>
      <c r="AB37736" s="104"/>
      <c r="AC37736" s="104"/>
      <c r="AF37736" s="104"/>
      <c r="AG37736" s="104"/>
      <c r="AK37736" s="104"/>
      <c r="AL37736" s="104"/>
      <c r="AO37736" s="104"/>
      <c r="AP37736" s="104"/>
    </row>
    <row r="37737" spans="21:42" ht="15" customHeight="1" x14ac:dyDescent="0.25">
      <c r="U37737" s="104"/>
      <c r="AB37737" s="104"/>
      <c r="AC37737" s="104"/>
      <c r="AF37737" s="104"/>
      <c r="AG37737" s="104"/>
      <c r="AK37737" s="104"/>
      <c r="AL37737" s="104"/>
      <c r="AO37737" s="104"/>
      <c r="AP37737" s="104"/>
    </row>
    <row r="37738" spans="21:42" ht="15" customHeight="1" x14ac:dyDescent="0.25">
      <c r="U37738" s="104"/>
      <c r="AB37738" s="104"/>
      <c r="AC37738" s="104"/>
      <c r="AF37738" s="104"/>
      <c r="AG37738" s="104"/>
      <c r="AK37738" s="104"/>
      <c r="AL37738" s="104"/>
      <c r="AO37738" s="104"/>
      <c r="AP37738" s="104"/>
    </row>
    <row r="37739" spans="21:42" ht="15" customHeight="1" x14ac:dyDescent="0.25">
      <c r="U37739" s="104"/>
      <c r="AB37739" s="104"/>
      <c r="AC37739" s="104"/>
      <c r="AF37739" s="104"/>
      <c r="AG37739" s="104"/>
      <c r="AK37739" s="104"/>
      <c r="AL37739" s="104"/>
      <c r="AO37739" s="104"/>
      <c r="AP37739" s="104"/>
    </row>
    <row r="37740" spans="21:42" ht="15" customHeight="1" x14ac:dyDescent="0.25">
      <c r="U37740" s="104"/>
      <c r="AB37740" s="104"/>
      <c r="AC37740" s="104"/>
      <c r="AF37740" s="104"/>
      <c r="AG37740" s="104"/>
      <c r="AK37740" s="104"/>
      <c r="AL37740" s="104"/>
      <c r="AO37740" s="104"/>
      <c r="AP37740" s="104"/>
    </row>
    <row r="37741" spans="21:42" ht="15" customHeight="1" x14ac:dyDescent="0.25">
      <c r="U37741" s="104"/>
      <c r="AB37741" s="104"/>
      <c r="AC37741" s="104"/>
      <c r="AF37741" s="104"/>
      <c r="AG37741" s="104"/>
      <c r="AK37741" s="104"/>
      <c r="AL37741" s="104"/>
      <c r="AO37741" s="104"/>
      <c r="AP37741" s="104"/>
    </row>
    <row r="37742" spans="21:42" ht="15" customHeight="1" x14ac:dyDescent="0.25">
      <c r="U37742" s="104"/>
      <c r="AB37742" s="104"/>
      <c r="AC37742" s="104"/>
      <c r="AF37742" s="104"/>
      <c r="AG37742" s="104"/>
      <c r="AK37742" s="104"/>
      <c r="AL37742" s="104"/>
      <c r="AO37742" s="104"/>
      <c r="AP37742" s="104"/>
    </row>
    <row r="37743" spans="21:42" ht="15" customHeight="1" x14ac:dyDescent="0.25">
      <c r="U37743" s="104"/>
      <c r="AB37743" s="104"/>
      <c r="AC37743" s="104"/>
      <c r="AF37743" s="104"/>
      <c r="AG37743" s="104"/>
      <c r="AK37743" s="104"/>
      <c r="AL37743" s="104"/>
      <c r="AO37743" s="104"/>
      <c r="AP37743" s="104"/>
    </row>
    <row r="37744" spans="21:42" ht="15" customHeight="1" x14ac:dyDescent="0.25">
      <c r="U37744" s="104"/>
      <c r="AB37744" s="104"/>
      <c r="AC37744" s="104"/>
      <c r="AF37744" s="104"/>
      <c r="AG37744" s="104"/>
      <c r="AK37744" s="104"/>
      <c r="AL37744" s="104"/>
      <c r="AO37744" s="104"/>
      <c r="AP37744" s="104"/>
    </row>
    <row r="37745" spans="21:42" ht="15" customHeight="1" x14ac:dyDescent="0.25">
      <c r="U37745" s="104"/>
      <c r="AB37745" s="104"/>
      <c r="AC37745" s="104"/>
      <c r="AF37745" s="104"/>
      <c r="AG37745" s="104"/>
      <c r="AK37745" s="104"/>
      <c r="AL37745" s="104"/>
      <c r="AO37745" s="104"/>
      <c r="AP37745" s="104"/>
    </row>
    <row r="37746" spans="21:42" ht="15" customHeight="1" x14ac:dyDescent="0.25">
      <c r="U37746" s="104"/>
      <c r="AB37746" s="104"/>
      <c r="AC37746" s="104"/>
      <c r="AF37746" s="104"/>
      <c r="AG37746" s="104"/>
      <c r="AK37746" s="104"/>
      <c r="AL37746" s="104"/>
      <c r="AO37746" s="104"/>
      <c r="AP37746" s="104"/>
    </row>
    <row r="37747" spans="21:42" ht="15" customHeight="1" x14ac:dyDescent="0.25">
      <c r="U37747" s="104"/>
      <c r="AB37747" s="104"/>
      <c r="AC37747" s="104"/>
      <c r="AF37747" s="104"/>
      <c r="AG37747" s="104"/>
      <c r="AK37747" s="104"/>
      <c r="AL37747" s="104"/>
      <c r="AO37747" s="104"/>
      <c r="AP37747" s="104"/>
    </row>
    <row r="37748" spans="21:42" ht="15" customHeight="1" x14ac:dyDescent="0.25">
      <c r="U37748" s="104"/>
      <c r="AB37748" s="104"/>
      <c r="AC37748" s="104"/>
      <c r="AF37748" s="104"/>
      <c r="AG37748" s="104"/>
      <c r="AK37748" s="104"/>
      <c r="AL37748" s="104"/>
      <c r="AO37748" s="104"/>
      <c r="AP37748" s="104"/>
    </row>
    <row r="37749" spans="21:42" ht="15" customHeight="1" x14ac:dyDescent="0.25">
      <c r="U37749" s="104"/>
      <c r="AB37749" s="104"/>
      <c r="AC37749" s="104"/>
      <c r="AF37749" s="104"/>
      <c r="AG37749" s="104"/>
      <c r="AK37749" s="104"/>
      <c r="AL37749" s="104"/>
      <c r="AO37749" s="104"/>
      <c r="AP37749" s="104"/>
    </row>
    <row r="37750" spans="21:42" ht="15" customHeight="1" x14ac:dyDescent="0.25">
      <c r="U37750" s="104"/>
      <c r="AB37750" s="104"/>
      <c r="AC37750" s="104"/>
      <c r="AF37750" s="104"/>
      <c r="AG37750" s="104"/>
      <c r="AK37750" s="104"/>
      <c r="AL37750" s="104"/>
      <c r="AO37750" s="104"/>
      <c r="AP37750" s="104"/>
    </row>
    <row r="37751" spans="21:42" ht="15" customHeight="1" x14ac:dyDescent="0.25">
      <c r="U37751" s="104"/>
      <c r="AB37751" s="104"/>
      <c r="AC37751" s="104"/>
      <c r="AF37751" s="104"/>
      <c r="AG37751" s="104"/>
      <c r="AK37751" s="104"/>
      <c r="AL37751" s="104"/>
      <c r="AO37751" s="104"/>
      <c r="AP37751" s="104"/>
    </row>
    <row r="37752" spans="21:42" ht="15" customHeight="1" x14ac:dyDescent="0.25">
      <c r="U37752" s="104"/>
      <c r="AB37752" s="104"/>
      <c r="AC37752" s="104"/>
      <c r="AF37752" s="104"/>
      <c r="AG37752" s="104"/>
      <c r="AK37752" s="104"/>
      <c r="AL37752" s="104"/>
      <c r="AO37752" s="104"/>
      <c r="AP37752" s="104"/>
    </row>
    <row r="37753" spans="21:42" ht="15" customHeight="1" x14ac:dyDescent="0.25">
      <c r="U37753" s="104"/>
      <c r="AB37753" s="104"/>
      <c r="AC37753" s="104"/>
      <c r="AF37753" s="104"/>
      <c r="AG37753" s="104"/>
      <c r="AK37753" s="104"/>
      <c r="AL37753" s="104"/>
      <c r="AO37753" s="104"/>
      <c r="AP37753" s="104"/>
    </row>
    <row r="37754" spans="21:42" ht="15" customHeight="1" x14ac:dyDescent="0.25">
      <c r="U37754" s="104"/>
      <c r="AB37754" s="104"/>
      <c r="AC37754" s="104"/>
      <c r="AF37754" s="104"/>
      <c r="AG37754" s="104"/>
      <c r="AK37754" s="104"/>
      <c r="AL37754" s="104"/>
      <c r="AO37754" s="104"/>
      <c r="AP37754" s="104"/>
    </row>
    <row r="37755" spans="21:42" ht="15" customHeight="1" x14ac:dyDescent="0.25">
      <c r="U37755" s="104"/>
      <c r="AB37755" s="104"/>
      <c r="AC37755" s="104"/>
      <c r="AF37755" s="104"/>
      <c r="AG37755" s="104"/>
      <c r="AK37755" s="104"/>
      <c r="AL37755" s="104"/>
      <c r="AO37755" s="104"/>
      <c r="AP37755" s="104"/>
    </row>
    <row r="37756" spans="21:42" ht="15" customHeight="1" x14ac:dyDescent="0.25">
      <c r="U37756" s="104"/>
      <c r="AB37756" s="104"/>
      <c r="AC37756" s="104"/>
      <c r="AF37756" s="104"/>
      <c r="AG37756" s="104"/>
      <c r="AK37756" s="104"/>
      <c r="AL37756" s="104"/>
      <c r="AO37756" s="104"/>
      <c r="AP37756" s="104"/>
    </row>
    <row r="37757" spans="21:42" ht="15" customHeight="1" x14ac:dyDescent="0.25">
      <c r="U37757" s="104"/>
      <c r="AB37757" s="104"/>
      <c r="AC37757" s="104"/>
      <c r="AF37757" s="104"/>
      <c r="AG37757" s="104"/>
      <c r="AK37757" s="104"/>
      <c r="AL37757" s="104"/>
      <c r="AO37757" s="104"/>
      <c r="AP37757" s="104"/>
    </row>
    <row r="37758" spans="21:42" ht="15" customHeight="1" x14ac:dyDescent="0.25">
      <c r="U37758" s="104"/>
      <c r="AB37758" s="104"/>
      <c r="AC37758" s="104"/>
      <c r="AF37758" s="104"/>
      <c r="AG37758" s="104"/>
      <c r="AK37758" s="104"/>
      <c r="AL37758" s="104"/>
      <c r="AO37758" s="104"/>
      <c r="AP37758" s="104"/>
    </row>
    <row r="37759" spans="21:42" ht="15" customHeight="1" x14ac:dyDescent="0.25">
      <c r="U37759" s="104"/>
      <c r="AB37759" s="104"/>
      <c r="AC37759" s="104"/>
      <c r="AF37759" s="104"/>
      <c r="AG37759" s="104"/>
      <c r="AK37759" s="104"/>
      <c r="AL37759" s="104"/>
      <c r="AO37759" s="104"/>
      <c r="AP37759" s="104"/>
    </row>
    <row r="37760" spans="21:42" ht="15" customHeight="1" x14ac:dyDescent="0.25">
      <c r="U37760" s="104"/>
      <c r="AB37760" s="104"/>
      <c r="AC37760" s="104"/>
      <c r="AF37760" s="104"/>
      <c r="AG37760" s="104"/>
      <c r="AK37760" s="104"/>
      <c r="AL37760" s="104"/>
      <c r="AO37760" s="104"/>
      <c r="AP37760" s="104"/>
    </row>
    <row r="37761" spans="21:42" ht="15" customHeight="1" x14ac:dyDescent="0.25">
      <c r="U37761" s="104"/>
      <c r="AB37761" s="104"/>
      <c r="AC37761" s="104"/>
      <c r="AF37761" s="104"/>
      <c r="AG37761" s="104"/>
      <c r="AK37761" s="104"/>
      <c r="AL37761" s="104"/>
      <c r="AO37761" s="104"/>
      <c r="AP37761" s="104"/>
    </row>
    <row r="37762" spans="21:42" ht="15" customHeight="1" x14ac:dyDescent="0.25">
      <c r="U37762" s="104"/>
      <c r="AB37762" s="104"/>
      <c r="AC37762" s="104"/>
      <c r="AF37762" s="104"/>
      <c r="AG37762" s="104"/>
      <c r="AK37762" s="104"/>
      <c r="AL37762" s="104"/>
      <c r="AO37762" s="104"/>
      <c r="AP37762" s="104"/>
    </row>
    <row r="37763" spans="21:42" ht="15" customHeight="1" x14ac:dyDescent="0.25">
      <c r="U37763" s="104"/>
      <c r="AB37763" s="104"/>
      <c r="AC37763" s="104"/>
      <c r="AF37763" s="104"/>
      <c r="AG37763" s="104"/>
      <c r="AK37763" s="104"/>
      <c r="AL37763" s="104"/>
      <c r="AO37763" s="104"/>
      <c r="AP37763" s="104"/>
    </row>
    <row r="37764" spans="21:42" ht="15" customHeight="1" x14ac:dyDescent="0.25">
      <c r="U37764" s="104"/>
      <c r="AB37764" s="104"/>
      <c r="AC37764" s="104"/>
      <c r="AF37764" s="104"/>
      <c r="AG37764" s="104"/>
      <c r="AK37764" s="104"/>
      <c r="AL37764" s="104"/>
      <c r="AO37764" s="104"/>
      <c r="AP37764" s="104"/>
    </row>
    <row r="37765" spans="21:42" ht="15" customHeight="1" x14ac:dyDescent="0.25">
      <c r="U37765" s="104"/>
      <c r="AB37765" s="104"/>
      <c r="AC37765" s="104"/>
      <c r="AF37765" s="104"/>
      <c r="AG37765" s="104"/>
      <c r="AK37765" s="104"/>
      <c r="AL37765" s="104"/>
      <c r="AO37765" s="104"/>
      <c r="AP37765" s="104"/>
    </row>
    <row r="37766" spans="21:42" ht="15" customHeight="1" x14ac:dyDescent="0.25">
      <c r="U37766" s="104"/>
      <c r="AB37766" s="104"/>
      <c r="AC37766" s="104"/>
      <c r="AF37766" s="104"/>
      <c r="AG37766" s="104"/>
      <c r="AK37766" s="104"/>
      <c r="AL37766" s="104"/>
      <c r="AO37766" s="104"/>
      <c r="AP37766" s="104"/>
    </row>
    <row r="37767" spans="21:42" ht="15" customHeight="1" x14ac:dyDescent="0.25">
      <c r="U37767" s="104"/>
      <c r="AB37767" s="104"/>
      <c r="AC37767" s="104"/>
      <c r="AF37767" s="104"/>
      <c r="AG37767" s="104"/>
      <c r="AK37767" s="104"/>
      <c r="AL37767" s="104"/>
      <c r="AO37767" s="104"/>
      <c r="AP37767" s="104"/>
    </row>
    <row r="37768" spans="21:42" ht="15" customHeight="1" x14ac:dyDescent="0.25">
      <c r="U37768" s="104"/>
      <c r="AB37768" s="104"/>
      <c r="AC37768" s="104"/>
      <c r="AF37768" s="104"/>
      <c r="AG37768" s="104"/>
      <c r="AK37768" s="104"/>
      <c r="AL37768" s="104"/>
      <c r="AO37768" s="104"/>
      <c r="AP37768" s="104"/>
    </row>
    <row r="37769" spans="21:42" ht="15" customHeight="1" x14ac:dyDescent="0.25">
      <c r="U37769" s="104"/>
      <c r="AB37769" s="104"/>
      <c r="AC37769" s="104"/>
      <c r="AF37769" s="104"/>
      <c r="AG37769" s="104"/>
      <c r="AK37769" s="104"/>
      <c r="AL37769" s="104"/>
      <c r="AO37769" s="104"/>
      <c r="AP37769" s="104"/>
    </row>
    <row r="37770" spans="21:42" ht="15" customHeight="1" x14ac:dyDescent="0.25">
      <c r="U37770" s="104"/>
      <c r="AB37770" s="104"/>
      <c r="AC37770" s="104"/>
      <c r="AF37770" s="104"/>
      <c r="AG37770" s="104"/>
      <c r="AK37770" s="104"/>
      <c r="AL37770" s="104"/>
      <c r="AO37770" s="104"/>
      <c r="AP37770" s="104"/>
    </row>
    <row r="37771" spans="21:42" ht="15" customHeight="1" x14ac:dyDescent="0.25">
      <c r="U37771" s="104"/>
      <c r="AB37771" s="104"/>
      <c r="AC37771" s="104"/>
      <c r="AF37771" s="104"/>
      <c r="AG37771" s="104"/>
      <c r="AK37771" s="104"/>
      <c r="AL37771" s="104"/>
      <c r="AO37771" s="104"/>
      <c r="AP37771" s="104"/>
    </row>
    <row r="37772" spans="21:42" ht="15" customHeight="1" x14ac:dyDescent="0.25">
      <c r="U37772" s="104"/>
      <c r="AB37772" s="104"/>
      <c r="AC37772" s="104"/>
      <c r="AF37772" s="104"/>
      <c r="AG37772" s="104"/>
      <c r="AK37772" s="104"/>
      <c r="AL37772" s="104"/>
      <c r="AO37772" s="104"/>
      <c r="AP37772" s="104"/>
    </row>
    <row r="37773" spans="21:42" ht="15" customHeight="1" x14ac:dyDescent="0.25">
      <c r="U37773" s="104"/>
      <c r="AB37773" s="104"/>
      <c r="AC37773" s="104"/>
      <c r="AF37773" s="104"/>
      <c r="AG37773" s="104"/>
      <c r="AK37773" s="104"/>
      <c r="AL37773" s="104"/>
      <c r="AO37773" s="104"/>
      <c r="AP37773" s="104"/>
    </row>
    <row r="37774" spans="21:42" ht="15" customHeight="1" x14ac:dyDescent="0.25">
      <c r="U37774" s="104"/>
      <c r="AB37774" s="104"/>
      <c r="AC37774" s="104"/>
      <c r="AF37774" s="104"/>
      <c r="AG37774" s="104"/>
      <c r="AK37774" s="104"/>
      <c r="AL37774" s="104"/>
      <c r="AO37774" s="104"/>
      <c r="AP37774" s="104"/>
    </row>
    <row r="37775" spans="21:42" ht="15" customHeight="1" x14ac:dyDescent="0.25">
      <c r="U37775" s="104"/>
      <c r="AB37775" s="104"/>
      <c r="AC37775" s="104"/>
      <c r="AF37775" s="104"/>
      <c r="AG37775" s="104"/>
      <c r="AK37775" s="104"/>
      <c r="AL37775" s="104"/>
      <c r="AO37775" s="104"/>
      <c r="AP37775" s="104"/>
    </row>
    <row r="37776" spans="21:42" ht="15" customHeight="1" x14ac:dyDescent="0.25">
      <c r="U37776" s="104"/>
      <c r="AB37776" s="104"/>
      <c r="AC37776" s="104"/>
      <c r="AF37776" s="104"/>
      <c r="AG37776" s="104"/>
      <c r="AK37776" s="104"/>
      <c r="AL37776" s="104"/>
      <c r="AO37776" s="104"/>
      <c r="AP37776" s="104"/>
    </row>
    <row r="37777" spans="21:42" ht="15" customHeight="1" x14ac:dyDescent="0.25">
      <c r="U37777" s="104"/>
      <c r="AB37777" s="104"/>
      <c r="AC37777" s="104"/>
      <c r="AF37777" s="104"/>
      <c r="AG37777" s="104"/>
      <c r="AK37777" s="104"/>
      <c r="AL37777" s="104"/>
      <c r="AO37777" s="104"/>
      <c r="AP37777" s="104"/>
    </row>
    <row r="37778" spans="21:42" ht="15" customHeight="1" x14ac:dyDescent="0.25">
      <c r="U37778" s="104"/>
      <c r="AB37778" s="104"/>
      <c r="AC37778" s="104"/>
      <c r="AF37778" s="104"/>
      <c r="AG37778" s="104"/>
      <c r="AK37778" s="104"/>
      <c r="AL37778" s="104"/>
      <c r="AO37778" s="104"/>
      <c r="AP37778" s="104"/>
    </row>
    <row r="37779" spans="21:42" ht="15" customHeight="1" x14ac:dyDescent="0.25">
      <c r="U37779" s="104"/>
      <c r="AB37779" s="104"/>
      <c r="AC37779" s="104"/>
      <c r="AF37779" s="104"/>
      <c r="AG37779" s="104"/>
      <c r="AK37779" s="104"/>
      <c r="AL37779" s="104"/>
      <c r="AO37779" s="104"/>
      <c r="AP37779" s="104"/>
    </row>
    <row r="37780" spans="21:42" ht="15" customHeight="1" x14ac:dyDescent="0.25">
      <c r="U37780" s="104"/>
      <c r="AB37780" s="104"/>
      <c r="AC37780" s="104"/>
      <c r="AF37780" s="104"/>
      <c r="AG37780" s="104"/>
      <c r="AK37780" s="104"/>
      <c r="AL37780" s="104"/>
      <c r="AO37780" s="104"/>
      <c r="AP37780" s="104"/>
    </row>
    <row r="37781" spans="21:42" ht="15" customHeight="1" x14ac:dyDescent="0.25">
      <c r="U37781" s="104"/>
      <c r="AB37781" s="104"/>
      <c r="AC37781" s="104"/>
      <c r="AF37781" s="104"/>
      <c r="AG37781" s="104"/>
      <c r="AK37781" s="104"/>
      <c r="AL37781" s="104"/>
      <c r="AO37781" s="104"/>
      <c r="AP37781" s="104"/>
    </row>
    <row r="37782" spans="21:42" ht="15" customHeight="1" x14ac:dyDescent="0.25">
      <c r="U37782" s="104"/>
      <c r="AB37782" s="104"/>
      <c r="AC37782" s="104"/>
      <c r="AF37782" s="104"/>
      <c r="AG37782" s="104"/>
      <c r="AK37782" s="104"/>
      <c r="AL37782" s="104"/>
      <c r="AO37782" s="104"/>
      <c r="AP37782" s="104"/>
    </row>
    <row r="37783" spans="21:42" ht="15" customHeight="1" x14ac:dyDescent="0.25">
      <c r="U37783" s="104"/>
      <c r="AB37783" s="104"/>
      <c r="AC37783" s="104"/>
      <c r="AF37783" s="104"/>
      <c r="AG37783" s="104"/>
      <c r="AK37783" s="104"/>
      <c r="AL37783" s="104"/>
      <c r="AO37783" s="104"/>
      <c r="AP37783" s="104"/>
    </row>
    <row r="37784" spans="21:42" ht="15" customHeight="1" x14ac:dyDescent="0.25">
      <c r="U37784" s="104"/>
      <c r="AB37784" s="104"/>
      <c r="AC37784" s="104"/>
      <c r="AF37784" s="104"/>
      <c r="AG37784" s="104"/>
      <c r="AK37784" s="104"/>
      <c r="AL37784" s="104"/>
      <c r="AO37784" s="104"/>
      <c r="AP37784" s="104"/>
    </row>
    <row r="37785" spans="21:42" ht="15" customHeight="1" x14ac:dyDescent="0.25">
      <c r="U37785" s="104"/>
      <c r="AB37785" s="104"/>
      <c r="AC37785" s="104"/>
      <c r="AF37785" s="104"/>
      <c r="AG37785" s="104"/>
      <c r="AK37785" s="104"/>
      <c r="AL37785" s="104"/>
      <c r="AO37785" s="104"/>
      <c r="AP37785" s="104"/>
    </row>
    <row r="37786" spans="21:42" ht="15" customHeight="1" x14ac:dyDescent="0.25">
      <c r="U37786" s="104"/>
      <c r="AB37786" s="104"/>
      <c r="AC37786" s="104"/>
      <c r="AF37786" s="104"/>
      <c r="AG37786" s="104"/>
      <c r="AK37786" s="104"/>
      <c r="AL37786" s="104"/>
      <c r="AO37786" s="104"/>
      <c r="AP37786" s="104"/>
    </row>
    <row r="37787" spans="21:42" ht="15" customHeight="1" x14ac:dyDescent="0.25">
      <c r="U37787" s="104"/>
      <c r="AB37787" s="104"/>
      <c r="AC37787" s="104"/>
      <c r="AF37787" s="104"/>
      <c r="AG37787" s="104"/>
      <c r="AK37787" s="104"/>
      <c r="AL37787" s="104"/>
      <c r="AO37787" s="104"/>
      <c r="AP37787" s="104"/>
    </row>
    <row r="37788" spans="21:42" ht="15" customHeight="1" x14ac:dyDescent="0.25">
      <c r="U37788" s="104"/>
      <c r="AB37788" s="104"/>
      <c r="AC37788" s="104"/>
      <c r="AF37788" s="104"/>
      <c r="AG37788" s="104"/>
      <c r="AK37788" s="104"/>
      <c r="AL37788" s="104"/>
      <c r="AO37788" s="104"/>
      <c r="AP37788" s="104"/>
    </row>
    <row r="37789" spans="21:42" ht="15" customHeight="1" x14ac:dyDescent="0.25">
      <c r="U37789" s="104"/>
      <c r="AB37789" s="104"/>
      <c r="AC37789" s="104"/>
      <c r="AF37789" s="104"/>
      <c r="AG37789" s="104"/>
      <c r="AK37789" s="104"/>
      <c r="AL37789" s="104"/>
      <c r="AO37789" s="104"/>
      <c r="AP37789" s="104"/>
    </row>
    <row r="37790" spans="21:42" ht="15" customHeight="1" x14ac:dyDescent="0.25">
      <c r="U37790" s="104"/>
      <c r="AB37790" s="104"/>
      <c r="AC37790" s="104"/>
      <c r="AF37790" s="104"/>
      <c r="AG37790" s="104"/>
      <c r="AK37790" s="104"/>
      <c r="AL37790" s="104"/>
      <c r="AO37790" s="104"/>
      <c r="AP37790" s="104"/>
    </row>
    <row r="37791" spans="21:42" ht="15" customHeight="1" x14ac:dyDescent="0.25">
      <c r="U37791" s="104"/>
      <c r="AB37791" s="104"/>
      <c r="AC37791" s="104"/>
      <c r="AF37791" s="104"/>
      <c r="AG37791" s="104"/>
      <c r="AK37791" s="104"/>
      <c r="AL37791" s="104"/>
      <c r="AO37791" s="104"/>
      <c r="AP37791" s="104"/>
    </row>
    <row r="37792" spans="21:42" ht="15" customHeight="1" x14ac:dyDescent="0.25">
      <c r="U37792" s="104"/>
      <c r="AB37792" s="104"/>
      <c r="AC37792" s="104"/>
      <c r="AF37792" s="104"/>
      <c r="AG37792" s="104"/>
      <c r="AK37792" s="104"/>
      <c r="AL37792" s="104"/>
      <c r="AO37792" s="104"/>
      <c r="AP37792" s="104"/>
    </row>
    <row r="37793" spans="21:42" ht="15" customHeight="1" x14ac:dyDescent="0.25">
      <c r="U37793" s="104"/>
      <c r="AB37793" s="104"/>
      <c r="AC37793" s="104"/>
      <c r="AF37793" s="104"/>
      <c r="AG37793" s="104"/>
      <c r="AK37793" s="104"/>
      <c r="AL37793" s="104"/>
      <c r="AO37793" s="104"/>
      <c r="AP37793" s="104"/>
    </row>
    <row r="37794" spans="21:42" ht="15" customHeight="1" x14ac:dyDescent="0.25">
      <c r="U37794" s="104"/>
      <c r="AB37794" s="104"/>
      <c r="AC37794" s="104"/>
      <c r="AF37794" s="104"/>
      <c r="AG37794" s="104"/>
      <c r="AK37794" s="104"/>
      <c r="AL37794" s="104"/>
      <c r="AO37794" s="104"/>
      <c r="AP37794" s="104"/>
    </row>
    <row r="37795" spans="21:42" ht="15" customHeight="1" x14ac:dyDescent="0.25">
      <c r="U37795" s="104"/>
      <c r="AB37795" s="104"/>
      <c r="AC37795" s="104"/>
      <c r="AF37795" s="104"/>
      <c r="AG37795" s="104"/>
      <c r="AK37795" s="104"/>
      <c r="AL37795" s="104"/>
      <c r="AO37795" s="104"/>
      <c r="AP37795" s="104"/>
    </row>
    <row r="37796" spans="21:42" ht="15" customHeight="1" x14ac:dyDescent="0.25">
      <c r="U37796" s="104"/>
      <c r="AB37796" s="104"/>
      <c r="AC37796" s="104"/>
      <c r="AF37796" s="104"/>
      <c r="AG37796" s="104"/>
      <c r="AK37796" s="104"/>
      <c r="AL37796" s="104"/>
      <c r="AO37796" s="104"/>
      <c r="AP37796" s="104"/>
    </row>
    <row r="37797" spans="21:42" ht="15" customHeight="1" x14ac:dyDescent="0.25">
      <c r="U37797" s="104"/>
      <c r="AB37797" s="104"/>
      <c r="AC37797" s="104"/>
      <c r="AF37797" s="104"/>
      <c r="AG37797" s="104"/>
      <c r="AK37797" s="104"/>
      <c r="AL37797" s="104"/>
      <c r="AO37797" s="104"/>
      <c r="AP37797" s="104"/>
    </row>
    <row r="37798" spans="21:42" ht="15" customHeight="1" x14ac:dyDescent="0.25">
      <c r="U37798" s="104"/>
      <c r="AB37798" s="104"/>
      <c r="AC37798" s="104"/>
      <c r="AF37798" s="104"/>
      <c r="AG37798" s="104"/>
      <c r="AK37798" s="104"/>
      <c r="AL37798" s="104"/>
      <c r="AO37798" s="104"/>
      <c r="AP37798" s="104"/>
    </row>
    <row r="37799" spans="21:42" ht="15" customHeight="1" x14ac:dyDescent="0.25">
      <c r="U37799" s="104"/>
      <c r="AB37799" s="104"/>
      <c r="AC37799" s="104"/>
      <c r="AF37799" s="104"/>
      <c r="AG37799" s="104"/>
      <c r="AK37799" s="104"/>
      <c r="AL37799" s="104"/>
      <c r="AO37799" s="104"/>
      <c r="AP37799" s="104"/>
    </row>
    <row r="37800" spans="21:42" ht="15" customHeight="1" x14ac:dyDescent="0.25">
      <c r="U37800" s="104"/>
      <c r="AB37800" s="104"/>
      <c r="AC37800" s="104"/>
      <c r="AF37800" s="104"/>
      <c r="AG37800" s="104"/>
      <c r="AK37800" s="104"/>
      <c r="AL37800" s="104"/>
      <c r="AO37800" s="104"/>
      <c r="AP37800" s="104"/>
    </row>
    <row r="37801" spans="21:42" ht="15" customHeight="1" x14ac:dyDescent="0.25">
      <c r="U37801" s="104"/>
      <c r="AB37801" s="104"/>
      <c r="AC37801" s="104"/>
      <c r="AF37801" s="104"/>
      <c r="AG37801" s="104"/>
      <c r="AK37801" s="104"/>
      <c r="AL37801" s="104"/>
      <c r="AO37801" s="104"/>
      <c r="AP37801" s="104"/>
    </row>
    <row r="37802" spans="21:42" ht="15" customHeight="1" x14ac:dyDescent="0.25">
      <c r="U37802" s="104"/>
      <c r="AB37802" s="104"/>
      <c r="AC37802" s="104"/>
      <c r="AF37802" s="104"/>
      <c r="AG37802" s="104"/>
      <c r="AK37802" s="104"/>
      <c r="AL37802" s="104"/>
      <c r="AO37802" s="104"/>
      <c r="AP37802" s="104"/>
    </row>
    <row r="37803" spans="21:42" ht="15" customHeight="1" x14ac:dyDescent="0.25">
      <c r="U37803" s="104"/>
      <c r="AB37803" s="104"/>
      <c r="AC37803" s="104"/>
      <c r="AF37803" s="104"/>
      <c r="AG37803" s="104"/>
      <c r="AK37803" s="104"/>
      <c r="AL37803" s="104"/>
      <c r="AO37803" s="104"/>
      <c r="AP37803" s="104"/>
    </row>
    <row r="37804" spans="21:42" ht="15" customHeight="1" x14ac:dyDescent="0.25">
      <c r="U37804" s="104"/>
      <c r="AB37804" s="104"/>
      <c r="AC37804" s="104"/>
      <c r="AF37804" s="104"/>
      <c r="AG37804" s="104"/>
      <c r="AK37804" s="104"/>
      <c r="AL37804" s="104"/>
      <c r="AO37804" s="104"/>
      <c r="AP37804" s="104"/>
    </row>
    <row r="37805" spans="21:42" ht="15" customHeight="1" x14ac:dyDescent="0.25">
      <c r="U37805" s="104"/>
      <c r="AB37805" s="104"/>
      <c r="AC37805" s="104"/>
      <c r="AF37805" s="104"/>
      <c r="AG37805" s="104"/>
      <c r="AK37805" s="104"/>
      <c r="AL37805" s="104"/>
      <c r="AO37805" s="104"/>
      <c r="AP37805" s="104"/>
    </row>
    <row r="37806" spans="21:42" ht="15" customHeight="1" x14ac:dyDescent="0.25">
      <c r="U37806" s="104"/>
      <c r="AB37806" s="104"/>
      <c r="AC37806" s="104"/>
      <c r="AF37806" s="104"/>
      <c r="AG37806" s="104"/>
      <c r="AK37806" s="104"/>
      <c r="AL37806" s="104"/>
      <c r="AO37806" s="104"/>
      <c r="AP37806" s="104"/>
    </row>
    <row r="37807" spans="21:42" ht="15" customHeight="1" x14ac:dyDescent="0.25">
      <c r="U37807" s="104"/>
      <c r="AB37807" s="104"/>
      <c r="AC37807" s="104"/>
      <c r="AF37807" s="104"/>
      <c r="AG37807" s="104"/>
      <c r="AK37807" s="104"/>
      <c r="AL37807" s="104"/>
      <c r="AO37807" s="104"/>
      <c r="AP37807" s="104"/>
    </row>
    <row r="37808" spans="21:42" ht="15" customHeight="1" x14ac:dyDescent="0.25">
      <c r="U37808" s="104"/>
      <c r="AB37808" s="104"/>
      <c r="AC37808" s="104"/>
      <c r="AF37808" s="104"/>
      <c r="AG37808" s="104"/>
      <c r="AK37808" s="104"/>
      <c r="AL37808" s="104"/>
      <c r="AO37808" s="104"/>
      <c r="AP37808" s="104"/>
    </row>
    <row r="37809" spans="21:42" ht="15" customHeight="1" x14ac:dyDescent="0.25">
      <c r="U37809" s="104"/>
      <c r="AB37809" s="104"/>
      <c r="AC37809" s="104"/>
      <c r="AF37809" s="104"/>
      <c r="AG37809" s="104"/>
      <c r="AK37809" s="104"/>
      <c r="AL37809" s="104"/>
      <c r="AO37809" s="104"/>
      <c r="AP37809" s="104"/>
    </row>
    <row r="37810" spans="21:42" ht="15" customHeight="1" x14ac:dyDescent="0.25">
      <c r="U37810" s="104"/>
      <c r="AB37810" s="104"/>
      <c r="AC37810" s="104"/>
      <c r="AF37810" s="104"/>
      <c r="AG37810" s="104"/>
      <c r="AK37810" s="104"/>
      <c r="AL37810" s="104"/>
      <c r="AO37810" s="104"/>
      <c r="AP37810" s="104"/>
    </row>
    <row r="37811" spans="21:42" ht="15" customHeight="1" x14ac:dyDescent="0.25">
      <c r="U37811" s="104"/>
      <c r="AB37811" s="104"/>
      <c r="AC37811" s="104"/>
      <c r="AF37811" s="104"/>
      <c r="AG37811" s="104"/>
      <c r="AK37811" s="104"/>
      <c r="AL37811" s="104"/>
      <c r="AO37811" s="104"/>
      <c r="AP37811" s="104"/>
    </row>
    <row r="37812" spans="21:42" ht="15" customHeight="1" x14ac:dyDescent="0.25">
      <c r="U37812" s="104"/>
      <c r="AB37812" s="104"/>
      <c r="AC37812" s="104"/>
      <c r="AF37812" s="104"/>
      <c r="AG37812" s="104"/>
      <c r="AK37812" s="104"/>
      <c r="AL37812" s="104"/>
      <c r="AO37812" s="104"/>
      <c r="AP37812" s="104"/>
    </row>
    <row r="37813" spans="21:42" ht="15" customHeight="1" x14ac:dyDescent="0.25">
      <c r="U37813" s="104"/>
      <c r="AB37813" s="104"/>
      <c r="AC37813" s="104"/>
      <c r="AF37813" s="104"/>
      <c r="AG37813" s="104"/>
      <c r="AK37813" s="104"/>
      <c r="AL37813" s="104"/>
      <c r="AO37813" s="104"/>
      <c r="AP37813" s="104"/>
    </row>
    <row r="37814" spans="21:42" ht="15" customHeight="1" x14ac:dyDescent="0.25">
      <c r="U37814" s="104"/>
      <c r="AB37814" s="104"/>
      <c r="AC37814" s="104"/>
      <c r="AF37814" s="104"/>
      <c r="AG37814" s="104"/>
      <c r="AK37814" s="104"/>
      <c r="AL37814" s="104"/>
      <c r="AO37814" s="104"/>
      <c r="AP37814" s="104"/>
    </row>
    <row r="37815" spans="21:42" ht="15" customHeight="1" x14ac:dyDescent="0.25">
      <c r="U37815" s="104"/>
      <c r="AB37815" s="104"/>
      <c r="AC37815" s="104"/>
      <c r="AF37815" s="104"/>
      <c r="AG37815" s="104"/>
      <c r="AK37815" s="104"/>
      <c r="AL37815" s="104"/>
      <c r="AO37815" s="104"/>
      <c r="AP37815" s="104"/>
    </row>
    <row r="37816" spans="21:42" ht="15" customHeight="1" x14ac:dyDescent="0.25">
      <c r="U37816" s="104"/>
      <c r="AB37816" s="104"/>
      <c r="AC37816" s="104"/>
      <c r="AF37816" s="104"/>
      <c r="AG37816" s="104"/>
      <c r="AK37816" s="104"/>
      <c r="AL37816" s="104"/>
      <c r="AO37816" s="104"/>
      <c r="AP37816" s="104"/>
    </row>
    <row r="37817" spans="21:42" ht="15" customHeight="1" x14ac:dyDescent="0.25">
      <c r="U37817" s="104"/>
      <c r="AB37817" s="104"/>
      <c r="AC37817" s="104"/>
      <c r="AF37817" s="104"/>
      <c r="AG37817" s="104"/>
      <c r="AK37817" s="104"/>
      <c r="AL37817" s="104"/>
      <c r="AO37817" s="104"/>
      <c r="AP37817" s="104"/>
    </row>
    <row r="37818" spans="21:42" ht="15" customHeight="1" x14ac:dyDescent="0.25">
      <c r="U37818" s="104"/>
      <c r="AB37818" s="104"/>
      <c r="AC37818" s="104"/>
      <c r="AF37818" s="104"/>
      <c r="AG37818" s="104"/>
      <c r="AK37818" s="104"/>
      <c r="AL37818" s="104"/>
      <c r="AO37818" s="104"/>
      <c r="AP37818" s="104"/>
    </row>
    <row r="37819" spans="21:42" ht="15" customHeight="1" x14ac:dyDescent="0.25">
      <c r="U37819" s="104"/>
      <c r="AB37819" s="104"/>
      <c r="AC37819" s="104"/>
      <c r="AF37819" s="104"/>
      <c r="AG37819" s="104"/>
      <c r="AK37819" s="104"/>
      <c r="AL37819" s="104"/>
      <c r="AO37819" s="104"/>
      <c r="AP37819" s="104"/>
    </row>
    <row r="37820" spans="21:42" ht="15" customHeight="1" x14ac:dyDescent="0.25">
      <c r="U37820" s="104"/>
      <c r="AB37820" s="104"/>
      <c r="AC37820" s="104"/>
      <c r="AF37820" s="104"/>
      <c r="AG37820" s="104"/>
      <c r="AK37820" s="104"/>
      <c r="AL37820" s="104"/>
      <c r="AO37820" s="104"/>
      <c r="AP37820" s="104"/>
    </row>
    <row r="37821" spans="21:42" ht="15" customHeight="1" x14ac:dyDescent="0.25">
      <c r="U37821" s="104"/>
      <c r="AB37821" s="104"/>
      <c r="AC37821" s="104"/>
      <c r="AF37821" s="104"/>
      <c r="AG37821" s="104"/>
      <c r="AK37821" s="104"/>
      <c r="AL37821" s="104"/>
      <c r="AO37821" s="104"/>
      <c r="AP37821" s="104"/>
    </row>
    <row r="37822" spans="21:42" ht="15" customHeight="1" x14ac:dyDescent="0.25">
      <c r="U37822" s="104"/>
      <c r="AB37822" s="104"/>
      <c r="AC37822" s="104"/>
      <c r="AF37822" s="104"/>
      <c r="AG37822" s="104"/>
      <c r="AK37822" s="104"/>
      <c r="AL37822" s="104"/>
      <c r="AO37822" s="104"/>
      <c r="AP37822" s="104"/>
    </row>
    <row r="37823" spans="21:42" ht="15" customHeight="1" x14ac:dyDescent="0.25">
      <c r="U37823" s="104"/>
      <c r="AB37823" s="104"/>
      <c r="AC37823" s="104"/>
      <c r="AF37823" s="104"/>
      <c r="AG37823" s="104"/>
      <c r="AK37823" s="104"/>
      <c r="AL37823" s="104"/>
      <c r="AO37823" s="104"/>
      <c r="AP37823" s="104"/>
    </row>
    <row r="37824" spans="21:42" ht="15" customHeight="1" x14ac:dyDescent="0.25">
      <c r="U37824" s="104"/>
      <c r="AB37824" s="104"/>
      <c r="AC37824" s="104"/>
      <c r="AF37824" s="104"/>
      <c r="AG37824" s="104"/>
      <c r="AK37824" s="104"/>
      <c r="AL37824" s="104"/>
      <c r="AO37824" s="104"/>
      <c r="AP37824" s="104"/>
    </row>
    <row r="37825" spans="21:42" ht="15" customHeight="1" x14ac:dyDescent="0.25">
      <c r="U37825" s="104"/>
      <c r="AB37825" s="104"/>
      <c r="AC37825" s="104"/>
      <c r="AF37825" s="104"/>
      <c r="AG37825" s="104"/>
      <c r="AK37825" s="104"/>
      <c r="AL37825" s="104"/>
      <c r="AO37825" s="104"/>
      <c r="AP37825" s="104"/>
    </row>
    <row r="37826" spans="21:42" ht="15" customHeight="1" x14ac:dyDescent="0.25">
      <c r="U37826" s="104"/>
      <c r="AB37826" s="104"/>
      <c r="AC37826" s="104"/>
      <c r="AF37826" s="104"/>
      <c r="AG37826" s="104"/>
      <c r="AK37826" s="104"/>
      <c r="AL37826" s="104"/>
      <c r="AO37826" s="104"/>
      <c r="AP37826" s="104"/>
    </row>
    <row r="37827" spans="21:42" ht="15" customHeight="1" x14ac:dyDescent="0.25">
      <c r="U37827" s="104"/>
      <c r="AB37827" s="104"/>
      <c r="AC37827" s="104"/>
      <c r="AF37827" s="104"/>
      <c r="AG37827" s="104"/>
      <c r="AK37827" s="104"/>
      <c r="AL37827" s="104"/>
      <c r="AO37827" s="104"/>
      <c r="AP37827" s="104"/>
    </row>
    <row r="37828" spans="21:42" ht="15" customHeight="1" x14ac:dyDescent="0.25">
      <c r="U37828" s="104"/>
      <c r="AB37828" s="104"/>
      <c r="AC37828" s="104"/>
      <c r="AF37828" s="104"/>
      <c r="AG37828" s="104"/>
      <c r="AK37828" s="104"/>
      <c r="AL37828" s="104"/>
      <c r="AO37828" s="104"/>
      <c r="AP37828" s="104"/>
    </row>
    <row r="37829" spans="21:42" ht="15" customHeight="1" x14ac:dyDescent="0.25">
      <c r="U37829" s="104"/>
      <c r="AB37829" s="104"/>
      <c r="AC37829" s="104"/>
      <c r="AF37829" s="104"/>
      <c r="AG37829" s="104"/>
      <c r="AK37829" s="104"/>
      <c r="AL37829" s="104"/>
      <c r="AO37829" s="104"/>
      <c r="AP37829" s="104"/>
    </row>
    <row r="37830" spans="21:42" ht="15" customHeight="1" x14ac:dyDescent="0.25">
      <c r="U37830" s="104"/>
      <c r="AB37830" s="104"/>
      <c r="AC37830" s="104"/>
      <c r="AF37830" s="104"/>
      <c r="AG37830" s="104"/>
      <c r="AK37830" s="104"/>
      <c r="AL37830" s="104"/>
      <c r="AO37830" s="104"/>
      <c r="AP37830" s="104"/>
    </row>
    <row r="37831" spans="21:42" ht="15" customHeight="1" x14ac:dyDescent="0.25">
      <c r="U37831" s="104"/>
      <c r="AB37831" s="104"/>
      <c r="AC37831" s="104"/>
      <c r="AF37831" s="104"/>
      <c r="AG37831" s="104"/>
      <c r="AK37831" s="104"/>
      <c r="AL37831" s="104"/>
      <c r="AO37831" s="104"/>
      <c r="AP37831" s="104"/>
    </row>
    <row r="37832" spans="21:42" ht="15" customHeight="1" x14ac:dyDescent="0.25">
      <c r="U37832" s="104"/>
      <c r="AB37832" s="104"/>
      <c r="AC37832" s="104"/>
      <c r="AF37832" s="104"/>
      <c r="AG37832" s="104"/>
      <c r="AK37832" s="104"/>
      <c r="AL37832" s="104"/>
      <c r="AO37832" s="104"/>
      <c r="AP37832" s="104"/>
    </row>
    <row r="37833" spans="21:42" ht="15" customHeight="1" x14ac:dyDescent="0.25">
      <c r="U37833" s="104"/>
      <c r="AB37833" s="104"/>
      <c r="AC37833" s="104"/>
      <c r="AF37833" s="104"/>
      <c r="AG37833" s="104"/>
      <c r="AK37833" s="104"/>
      <c r="AL37833" s="104"/>
      <c r="AO37833" s="104"/>
      <c r="AP37833" s="104"/>
    </row>
    <row r="37834" spans="21:42" ht="15" customHeight="1" x14ac:dyDescent="0.25">
      <c r="U37834" s="104"/>
      <c r="AB37834" s="104"/>
      <c r="AC37834" s="104"/>
      <c r="AF37834" s="104"/>
      <c r="AG37834" s="104"/>
      <c r="AK37834" s="104"/>
      <c r="AL37834" s="104"/>
      <c r="AO37834" s="104"/>
      <c r="AP37834" s="104"/>
    </row>
    <row r="37835" spans="21:42" ht="15" customHeight="1" x14ac:dyDescent="0.25">
      <c r="U37835" s="104"/>
      <c r="AB37835" s="104"/>
      <c r="AC37835" s="104"/>
      <c r="AF37835" s="104"/>
      <c r="AG37835" s="104"/>
      <c r="AK37835" s="104"/>
      <c r="AL37835" s="104"/>
      <c r="AO37835" s="104"/>
      <c r="AP37835" s="104"/>
    </row>
    <row r="37836" spans="21:42" ht="15" customHeight="1" x14ac:dyDescent="0.25">
      <c r="U37836" s="104"/>
      <c r="AB37836" s="104"/>
      <c r="AC37836" s="104"/>
      <c r="AF37836" s="104"/>
      <c r="AG37836" s="104"/>
      <c r="AK37836" s="104"/>
      <c r="AL37836" s="104"/>
      <c r="AO37836" s="104"/>
      <c r="AP37836" s="104"/>
    </row>
    <row r="37837" spans="21:42" ht="15" customHeight="1" x14ac:dyDescent="0.25">
      <c r="U37837" s="104"/>
      <c r="AB37837" s="104"/>
      <c r="AC37837" s="104"/>
      <c r="AF37837" s="104"/>
      <c r="AG37837" s="104"/>
      <c r="AK37837" s="104"/>
      <c r="AL37837" s="104"/>
      <c r="AO37837" s="104"/>
      <c r="AP37837" s="104"/>
    </row>
    <row r="37838" spans="21:42" ht="15" customHeight="1" x14ac:dyDescent="0.25">
      <c r="U37838" s="104"/>
      <c r="AB37838" s="104"/>
      <c r="AC37838" s="104"/>
      <c r="AF37838" s="104"/>
      <c r="AG37838" s="104"/>
      <c r="AK37838" s="104"/>
      <c r="AL37838" s="104"/>
      <c r="AO37838" s="104"/>
      <c r="AP37838" s="104"/>
    </row>
    <row r="37839" spans="21:42" ht="15" customHeight="1" x14ac:dyDescent="0.25">
      <c r="U37839" s="104"/>
      <c r="AB37839" s="104"/>
      <c r="AC37839" s="104"/>
      <c r="AF37839" s="104"/>
      <c r="AG37839" s="104"/>
      <c r="AK37839" s="104"/>
      <c r="AL37839" s="104"/>
      <c r="AO37839" s="104"/>
      <c r="AP37839" s="104"/>
    </row>
    <row r="37840" spans="21:42" ht="15" customHeight="1" x14ac:dyDescent="0.25">
      <c r="U37840" s="104"/>
      <c r="AB37840" s="104"/>
      <c r="AC37840" s="104"/>
      <c r="AF37840" s="104"/>
      <c r="AG37840" s="104"/>
      <c r="AK37840" s="104"/>
      <c r="AL37840" s="104"/>
      <c r="AO37840" s="104"/>
      <c r="AP37840" s="104"/>
    </row>
    <row r="37841" spans="21:42" ht="15" customHeight="1" x14ac:dyDescent="0.25">
      <c r="U37841" s="104"/>
      <c r="AB37841" s="104"/>
      <c r="AC37841" s="104"/>
      <c r="AF37841" s="104"/>
      <c r="AG37841" s="104"/>
      <c r="AK37841" s="104"/>
      <c r="AL37841" s="104"/>
      <c r="AO37841" s="104"/>
      <c r="AP37841" s="104"/>
    </row>
    <row r="37842" spans="21:42" ht="15" customHeight="1" x14ac:dyDescent="0.25">
      <c r="U37842" s="104"/>
      <c r="AB37842" s="104"/>
      <c r="AC37842" s="104"/>
      <c r="AF37842" s="104"/>
      <c r="AG37842" s="104"/>
      <c r="AK37842" s="104"/>
      <c r="AL37842" s="104"/>
      <c r="AO37842" s="104"/>
      <c r="AP37842" s="104"/>
    </row>
    <row r="37843" spans="21:42" ht="15" customHeight="1" x14ac:dyDescent="0.25">
      <c r="U37843" s="104"/>
      <c r="AB37843" s="104"/>
      <c r="AC37843" s="104"/>
      <c r="AF37843" s="104"/>
      <c r="AG37843" s="104"/>
      <c r="AK37843" s="104"/>
      <c r="AL37843" s="104"/>
      <c r="AO37843" s="104"/>
      <c r="AP37843" s="104"/>
    </row>
    <row r="37844" spans="21:42" ht="15" customHeight="1" x14ac:dyDescent="0.25">
      <c r="U37844" s="104"/>
      <c r="AB37844" s="104"/>
      <c r="AC37844" s="104"/>
      <c r="AF37844" s="104"/>
      <c r="AG37844" s="104"/>
      <c r="AK37844" s="104"/>
      <c r="AL37844" s="104"/>
      <c r="AO37844" s="104"/>
      <c r="AP37844" s="104"/>
    </row>
    <row r="37845" spans="21:42" ht="15" customHeight="1" x14ac:dyDescent="0.25">
      <c r="U37845" s="104"/>
      <c r="AB37845" s="104"/>
      <c r="AC37845" s="104"/>
      <c r="AF37845" s="104"/>
      <c r="AG37845" s="104"/>
      <c r="AK37845" s="104"/>
      <c r="AL37845" s="104"/>
      <c r="AO37845" s="104"/>
      <c r="AP37845" s="104"/>
    </row>
    <row r="37846" spans="21:42" ht="15" customHeight="1" x14ac:dyDescent="0.25">
      <c r="U37846" s="104"/>
      <c r="AB37846" s="104"/>
      <c r="AC37846" s="104"/>
      <c r="AF37846" s="104"/>
      <c r="AG37846" s="104"/>
      <c r="AK37846" s="104"/>
      <c r="AL37846" s="104"/>
      <c r="AO37846" s="104"/>
      <c r="AP37846" s="104"/>
    </row>
    <row r="37847" spans="21:42" ht="15" customHeight="1" x14ac:dyDescent="0.25">
      <c r="U37847" s="104"/>
      <c r="AB37847" s="104"/>
      <c r="AC37847" s="104"/>
      <c r="AF37847" s="104"/>
      <c r="AG37847" s="104"/>
      <c r="AK37847" s="104"/>
      <c r="AL37847" s="104"/>
      <c r="AO37847" s="104"/>
      <c r="AP37847" s="104"/>
    </row>
    <row r="37848" spans="21:42" ht="15" customHeight="1" x14ac:dyDescent="0.25">
      <c r="U37848" s="104"/>
      <c r="AB37848" s="104"/>
      <c r="AC37848" s="104"/>
      <c r="AF37848" s="104"/>
      <c r="AG37848" s="104"/>
      <c r="AK37848" s="104"/>
      <c r="AL37848" s="104"/>
      <c r="AO37848" s="104"/>
      <c r="AP37848" s="104"/>
    </row>
    <row r="37849" spans="21:42" ht="15" customHeight="1" x14ac:dyDescent="0.25">
      <c r="U37849" s="104"/>
      <c r="AB37849" s="104"/>
      <c r="AC37849" s="104"/>
      <c r="AF37849" s="104"/>
      <c r="AG37849" s="104"/>
      <c r="AK37849" s="104"/>
      <c r="AL37849" s="104"/>
      <c r="AO37849" s="104"/>
      <c r="AP37849" s="104"/>
    </row>
    <row r="37850" spans="21:42" ht="15" customHeight="1" x14ac:dyDescent="0.25">
      <c r="U37850" s="104"/>
      <c r="AB37850" s="104"/>
      <c r="AC37850" s="104"/>
      <c r="AF37850" s="104"/>
      <c r="AG37850" s="104"/>
      <c r="AK37850" s="104"/>
      <c r="AL37850" s="104"/>
      <c r="AO37850" s="104"/>
      <c r="AP37850" s="104"/>
    </row>
    <row r="37851" spans="21:42" ht="15" customHeight="1" x14ac:dyDescent="0.25">
      <c r="U37851" s="104"/>
      <c r="AB37851" s="104"/>
      <c r="AC37851" s="104"/>
      <c r="AF37851" s="104"/>
      <c r="AG37851" s="104"/>
      <c r="AK37851" s="104"/>
      <c r="AL37851" s="104"/>
      <c r="AO37851" s="104"/>
      <c r="AP37851" s="104"/>
    </row>
    <row r="37852" spans="21:42" ht="15" customHeight="1" x14ac:dyDescent="0.25">
      <c r="U37852" s="104"/>
      <c r="AB37852" s="104"/>
      <c r="AC37852" s="104"/>
      <c r="AF37852" s="104"/>
      <c r="AG37852" s="104"/>
      <c r="AK37852" s="104"/>
      <c r="AL37852" s="104"/>
      <c r="AO37852" s="104"/>
      <c r="AP37852" s="104"/>
    </row>
    <row r="37853" spans="21:42" ht="15" customHeight="1" x14ac:dyDescent="0.25">
      <c r="U37853" s="104"/>
      <c r="AB37853" s="104"/>
      <c r="AC37853" s="104"/>
      <c r="AF37853" s="104"/>
      <c r="AG37853" s="104"/>
      <c r="AK37853" s="104"/>
      <c r="AL37853" s="104"/>
      <c r="AO37853" s="104"/>
      <c r="AP37853" s="104"/>
    </row>
    <row r="37854" spans="21:42" ht="15" customHeight="1" x14ac:dyDescent="0.25">
      <c r="U37854" s="104"/>
      <c r="AB37854" s="104"/>
      <c r="AC37854" s="104"/>
      <c r="AF37854" s="104"/>
      <c r="AG37854" s="104"/>
      <c r="AK37854" s="104"/>
      <c r="AL37854" s="104"/>
      <c r="AO37854" s="104"/>
      <c r="AP37854" s="104"/>
    </row>
    <row r="37855" spans="21:42" ht="15" customHeight="1" x14ac:dyDescent="0.25">
      <c r="U37855" s="104"/>
      <c r="AB37855" s="104"/>
      <c r="AC37855" s="104"/>
      <c r="AF37855" s="104"/>
      <c r="AG37855" s="104"/>
      <c r="AK37855" s="104"/>
      <c r="AL37855" s="104"/>
      <c r="AO37855" s="104"/>
      <c r="AP37855" s="104"/>
    </row>
    <row r="37856" spans="21:42" ht="15" customHeight="1" x14ac:dyDescent="0.25">
      <c r="U37856" s="104"/>
      <c r="AB37856" s="104"/>
      <c r="AC37856" s="104"/>
      <c r="AF37856" s="104"/>
      <c r="AG37856" s="104"/>
      <c r="AK37856" s="104"/>
      <c r="AL37856" s="104"/>
      <c r="AO37856" s="104"/>
      <c r="AP37856" s="104"/>
    </row>
    <row r="37857" spans="21:42" ht="15" customHeight="1" x14ac:dyDescent="0.25">
      <c r="U37857" s="104"/>
      <c r="AB37857" s="104"/>
      <c r="AC37857" s="104"/>
      <c r="AF37857" s="104"/>
      <c r="AG37857" s="104"/>
      <c r="AK37857" s="104"/>
      <c r="AL37857" s="104"/>
      <c r="AO37857" s="104"/>
      <c r="AP37857" s="104"/>
    </row>
    <row r="37858" spans="21:42" ht="15" customHeight="1" x14ac:dyDescent="0.25">
      <c r="U37858" s="104"/>
      <c r="AB37858" s="104"/>
      <c r="AC37858" s="104"/>
      <c r="AF37858" s="104"/>
      <c r="AG37858" s="104"/>
      <c r="AK37858" s="104"/>
      <c r="AL37858" s="104"/>
      <c r="AO37858" s="104"/>
      <c r="AP37858" s="104"/>
    </row>
    <row r="37859" spans="21:42" ht="15" customHeight="1" x14ac:dyDescent="0.25">
      <c r="U37859" s="104"/>
      <c r="AB37859" s="104"/>
      <c r="AC37859" s="104"/>
      <c r="AF37859" s="104"/>
      <c r="AG37859" s="104"/>
      <c r="AK37859" s="104"/>
      <c r="AL37859" s="104"/>
      <c r="AO37859" s="104"/>
      <c r="AP37859" s="104"/>
    </row>
    <row r="37860" spans="21:42" ht="15" customHeight="1" x14ac:dyDescent="0.25">
      <c r="U37860" s="104"/>
      <c r="AB37860" s="104"/>
      <c r="AC37860" s="104"/>
      <c r="AF37860" s="104"/>
      <c r="AG37860" s="104"/>
      <c r="AK37860" s="104"/>
      <c r="AL37860" s="104"/>
      <c r="AO37860" s="104"/>
      <c r="AP37860" s="104"/>
    </row>
    <row r="37861" spans="21:42" ht="15" customHeight="1" x14ac:dyDescent="0.25">
      <c r="U37861" s="104"/>
      <c r="AB37861" s="104"/>
      <c r="AC37861" s="104"/>
      <c r="AF37861" s="104"/>
      <c r="AG37861" s="104"/>
      <c r="AK37861" s="104"/>
      <c r="AL37861" s="104"/>
      <c r="AO37861" s="104"/>
      <c r="AP37861" s="104"/>
    </row>
    <row r="37862" spans="21:42" ht="15" customHeight="1" x14ac:dyDescent="0.25">
      <c r="U37862" s="104"/>
      <c r="AB37862" s="104"/>
      <c r="AC37862" s="104"/>
      <c r="AF37862" s="104"/>
      <c r="AG37862" s="104"/>
      <c r="AK37862" s="104"/>
      <c r="AL37862" s="104"/>
      <c r="AO37862" s="104"/>
      <c r="AP37862" s="104"/>
    </row>
    <row r="37863" spans="21:42" ht="15" customHeight="1" x14ac:dyDescent="0.25">
      <c r="U37863" s="104"/>
      <c r="AB37863" s="104"/>
      <c r="AC37863" s="104"/>
      <c r="AF37863" s="104"/>
      <c r="AG37863" s="104"/>
      <c r="AK37863" s="104"/>
      <c r="AL37863" s="104"/>
      <c r="AO37863" s="104"/>
      <c r="AP37863" s="104"/>
    </row>
    <row r="37864" spans="21:42" ht="15" customHeight="1" x14ac:dyDescent="0.25">
      <c r="U37864" s="104"/>
      <c r="AB37864" s="104"/>
      <c r="AC37864" s="104"/>
      <c r="AF37864" s="104"/>
      <c r="AG37864" s="104"/>
      <c r="AK37864" s="104"/>
      <c r="AL37864" s="104"/>
      <c r="AO37864" s="104"/>
      <c r="AP37864" s="104"/>
    </row>
    <row r="37865" spans="21:42" ht="15" customHeight="1" x14ac:dyDescent="0.25">
      <c r="U37865" s="104"/>
      <c r="AB37865" s="104"/>
      <c r="AC37865" s="104"/>
      <c r="AF37865" s="104"/>
      <c r="AG37865" s="104"/>
      <c r="AK37865" s="104"/>
      <c r="AL37865" s="104"/>
      <c r="AO37865" s="104"/>
      <c r="AP37865" s="104"/>
    </row>
    <row r="37866" spans="21:42" ht="15" customHeight="1" x14ac:dyDescent="0.25">
      <c r="U37866" s="104"/>
      <c r="AB37866" s="104"/>
      <c r="AC37866" s="104"/>
      <c r="AF37866" s="104"/>
      <c r="AG37866" s="104"/>
      <c r="AK37866" s="104"/>
      <c r="AL37866" s="104"/>
      <c r="AO37866" s="104"/>
      <c r="AP37866" s="104"/>
    </row>
    <row r="37867" spans="21:42" ht="15" customHeight="1" x14ac:dyDescent="0.25">
      <c r="U37867" s="104"/>
      <c r="AB37867" s="104"/>
      <c r="AC37867" s="104"/>
      <c r="AF37867" s="104"/>
      <c r="AG37867" s="104"/>
      <c r="AK37867" s="104"/>
      <c r="AL37867" s="104"/>
      <c r="AO37867" s="104"/>
      <c r="AP37867" s="104"/>
    </row>
    <row r="37868" spans="21:42" ht="15" customHeight="1" x14ac:dyDescent="0.25">
      <c r="U37868" s="104"/>
      <c r="AB37868" s="104"/>
      <c r="AC37868" s="104"/>
      <c r="AF37868" s="104"/>
      <c r="AG37868" s="104"/>
      <c r="AK37868" s="104"/>
      <c r="AL37868" s="104"/>
      <c r="AO37868" s="104"/>
      <c r="AP37868" s="104"/>
    </row>
    <row r="37869" spans="21:42" ht="15" customHeight="1" x14ac:dyDescent="0.25">
      <c r="U37869" s="104"/>
      <c r="AB37869" s="104"/>
      <c r="AC37869" s="104"/>
      <c r="AF37869" s="104"/>
      <c r="AG37869" s="104"/>
      <c r="AK37869" s="104"/>
      <c r="AL37869" s="104"/>
      <c r="AO37869" s="104"/>
      <c r="AP37869" s="104"/>
    </row>
    <row r="37870" spans="21:42" ht="15" customHeight="1" x14ac:dyDescent="0.25">
      <c r="U37870" s="104"/>
      <c r="AB37870" s="104"/>
      <c r="AC37870" s="104"/>
      <c r="AF37870" s="104"/>
      <c r="AG37870" s="104"/>
      <c r="AK37870" s="104"/>
      <c r="AL37870" s="104"/>
      <c r="AO37870" s="104"/>
      <c r="AP37870" s="104"/>
    </row>
    <row r="37871" spans="21:42" ht="15" customHeight="1" x14ac:dyDescent="0.25">
      <c r="U37871" s="104"/>
      <c r="AB37871" s="104"/>
      <c r="AC37871" s="104"/>
      <c r="AF37871" s="104"/>
      <c r="AG37871" s="104"/>
      <c r="AK37871" s="104"/>
      <c r="AL37871" s="104"/>
      <c r="AO37871" s="104"/>
      <c r="AP37871" s="104"/>
    </row>
    <row r="37872" spans="21:42" ht="15" customHeight="1" x14ac:dyDescent="0.25">
      <c r="U37872" s="104"/>
      <c r="AB37872" s="104"/>
      <c r="AC37872" s="104"/>
      <c r="AF37872" s="104"/>
      <c r="AG37872" s="104"/>
      <c r="AK37872" s="104"/>
      <c r="AL37872" s="104"/>
      <c r="AO37872" s="104"/>
      <c r="AP37872" s="104"/>
    </row>
    <row r="37873" spans="21:42" ht="15" customHeight="1" x14ac:dyDescent="0.25">
      <c r="U37873" s="104"/>
      <c r="AB37873" s="104"/>
      <c r="AC37873" s="104"/>
      <c r="AF37873" s="104"/>
      <c r="AG37873" s="104"/>
      <c r="AK37873" s="104"/>
      <c r="AL37873" s="104"/>
      <c r="AO37873" s="104"/>
      <c r="AP37873" s="104"/>
    </row>
    <row r="37874" spans="21:42" ht="15" customHeight="1" x14ac:dyDescent="0.25">
      <c r="U37874" s="104"/>
      <c r="AB37874" s="104"/>
      <c r="AC37874" s="104"/>
      <c r="AF37874" s="104"/>
      <c r="AG37874" s="104"/>
      <c r="AK37874" s="104"/>
      <c r="AL37874" s="104"/>
      <c r="AO37874" s="104"/>
      <c r="AP37874" s="104"/>
    </row>
    <row r="37875" spans="21:42" ht="15" customHeight="1" x14ac:dyDescent="0.25">
      <c r="U37875" s="104"/>
      <c r="AB37875" s="104"/>
      <c r="AC37875" s="104"/>
      <c r="AF37875" s="104"/>
      <c r="AG37875" s="104"/>
      <c r="AK37875" s="104"/>
      <c r="AL37875" s="104"/>
      <c r="AO37875" s="104"/>
      <c r="AP37875" s="104"/>
    </row>
    <row r="37876" spans="21:42" ht="15" customHeight="1" x14ac:dyDescent="0.25">
      <c r="U37876" s="104"/>
      <c r="AB37876" s="104"/>
      <c r="AC37876" s="104"/>
      <c r="AF37876" s="104"/>
      <c r="AG37876" s="104"/>
      <c r="AK37876" s="104"/>
      <c r="AL37876" s="104"/>
      <c r="AO37876" s="104"/>
      <c r="AP37876" s="104"/>
    </row>
    <row r="37877" spans="21:42" ht="15" customHeight="1" x14ac:dyDescent="0.25">
      <c r="U37877" s="104"/>
      <c r="AB37877" s="104"/>
      <c r="AC37877" s="104"/>
      <c r="AF37877" s="104"/>
      <c r="AG37877" s="104"/>
      <c r="AK37877" s="104"/>
      <c r="AL37877" s="104"/>
      <c r="AO37877" s="104"/>
      <c r="AP37877" s="104"/>
    </row>
    <row r="37878" spans="21:42" ht="15" customHeight="1" x14ac:dyDescent="0.25">
      <c r="U37878" s="104"/>
      <c r="AB37878" s="104"/>
      <c r="AC37878" s="104"/>
      <c r="AF37878" s="104"/>
      <c r="AG37878" s="104"/>
      <c r="AK37878" s="104"/>
      <c r="AL37878" s="104"/>
      <c r="AO37878" s="104"/>
      <c r="AP37878" s="104"/>
    </row>
    <row r="37879" spans="21:42" ht="15" customHeight="1" x14ac:dyDescent="0.25">
      <c r="U37879" s="104"/>
      <c r="AB37879" s="104"/>
      <c r="AC37879" s="104"/>
      <c r="AF37879" s="104"/>
      <c r="AG37879" s="104"/>
      <c r="AK37879" s="104"/>
      <c r="AL37879" s="104"/>
      <c r="AO37879" s="104"/>
      <c r="AP37879" s="104"/>
    </row>
    <row r="37880" spans="21:42" ht="15" customHeight="1" x14ac:dyDescent="0.25">
      <c r="U37880" s="104"/>
      <c r="AB37880" s="104"/>
      <c r="AC37880" s="104"/>
      <c r="AF37880" s="104"/>
      <c r="AG37880" s="104"/>
      <c r="AK37880" s="104"/>
      <c r="AL37880" s="104"/>
      <c r="AO37880" s="104"/>
      <c r="AP37880" s="104"/>
    </row>
    <row r="37881" spans="21:42" ht="15" customHeight="1" x14ac:dyDescent="0.25">
      <c r="U37881" s="104"/>
      <c r="AB37881" s="104"/>
      <c r="AC37881" s="104"/>
      <c r="AF37881" s="104"/>
      <c r="AG37881" s="104"/>
      <c r="AK37881" s="104"/>
      <c r="AL37881" s="104"/>
      <c r="AO37881" s="104"/>
      <c r="AP37881" s="104"/>
    </row>
    <row r="37882" spans="21:42" ht="15" customHeight="1" x14ac:dyDescent="0.25">
      <c r="U37882" s="104"/>
      <c r="AB37882" s="104"/>
      <c r="AC37882" s="104"/>
      <c r="AF37882" s="104"/>
      <c r="AG37882" s="104"/>
      <c r="AK37882" s="104"/>
      <c r="AL37882" s="104"/>
      <c r="AO37882" s="104"/>
      <c r="AP37882" s="104"/>
    </row>
    <row r="37883" spans="21:42" ht="15" customHeight="1" x14ac:dyDescent="0.25">
      <c r="U37883" s="104"/>
      <c r="AB37883" s="104"/>
      <c r="AC37883" s="104"/>
      <c r="AF37883" s="104"/>
      <c r="AG37883" s="104"/>
      <c r="AK37883" s="104"/>
      <c r="AL37883" s="104"/>
      <c r="AO37883" s="104"/>
      <c r="AP37883" s="104"/>
    </row>
    <row r="37884" spans="21:42" ht="15" customHeight="1" x14ac:dyDescent="0.25">
      <c r="U37884" s="104"/>
      <c r="AB37884" s="104"/>
      <c r="AC37884" s="104"/>
      <c r="AF37884" s="104"/>
      <c r="AG37884" s="104"/>
      <c r="AK37884" s="104"/>
      <c r="AL37884" s="104"/>
      <c r="AO37884" s="104"/>
      <c r="AP37884" s="104"/>
    </row>
    <row r="37885" spans="21:42" ht="15" customHeight="1" x14ac:dyDescent="0.25">
      <c r="U37885" s="104"/>
      <c r="AB37885" s="104"/>
      <c r="AC37885" s="104"/>
      <c r="AF37885" s="104"/>
      <c r="AG37885" s="104"/>
      <c r="AK37885" s="104"/>
      <c r="AL37885" s="104"/>
      <c r="AO37885" s="104"/>
      <c r="AP37885" s="104"/>
    </row>
    <row r="37886" spans="21:42" ht="15" customHeight="1" x14ac:dyDescent="0.25">
      <c r="U37886" s="104"/>
      <c r="AB37886" s="104"/>
      <c r="AC37886" s="104"/>
      <c r="AF37886" s="104"/>
      <c r="AG37886" s="104"/>
      <c r="AK37886" s="104"/>
      <c r="AL37886" s="104"/>
      <c r="AO37886" s="104"/>
      <c r="AP37886" s="104"/>
    </row>
    <row r="37887" spans="21:42" ht="15" customHeight="1" x14ac:dyDescent="0.25">
      <c r="U37887" s="104"/>
      <c r="AB37887" s="104"/>
      <c r="AC37887" s="104"/>
      <c r="AF37887" s="104"/>
      <c r="AG37887" s="104"/>
      <c r="AK37887" s="104"/>
      <c r="AL37887" s="104"/>
      <c r="AO37887" s="104"/>
      <c r="AP37887" s="104"/>
    </row>
    <row r="37888" spans="21:42" ht="15" customHeight="1" x14ac:dyDescent="0.25">
      <c r="U37888" s="104"/>
      <c r="AB37888" s="104"/>
      <c r="AC37888" s="104"/>
      <c r="AF37888" s="104"/>
      <c r="AG37888" s="104"/>
      <c r="AK37888" s="104"/>
      <c r="AL37888" s="104"/>
      <c r="AO37888" s="104"/>
      <c r="AP37888" s="104"/>
    </row>
    <row r="37889" spans="21:42" ht="15" customHeight="1" x14ac:dyDescent="0.25">
      <c r="U37889" s="104"/>
      <c r="AB37889" s="104"/>
      <c r="AC37889" s="104"/>
      <c r="AF37889" s="104"/>
      <c r="AG37889" s="104"/>
      <c r="AK37889" s="104"/>
      <c r="AL37889" s="104"/>
      <c r="AO37889" s="104"/>
      <c r="AP37889" s="104"/>
    </row>
    <row r="37890" spans="21:42" ht="15" customHeight="1" x14ac:dyDescent="0.25">
      <c r="U37890" s="104"/>
      <c r="AB37890" s="104"/>
      <c r="AC37890" s="104"/>
      <c r="AF37890" s="104"/>
      <c r="AG37890" s="104"/>
      <c r="AK37890" s="104"/>
      <c r="AL37890" s="104"/>
      <c r="AO37890" s="104"/>
      <c r="AP37890" s="104"/>
    </row>
    <row r="37891" spans="21:42" ht="15" customHeight="1" x14ac:dyDescent="0.25">
      <c r="U37891" s="104"/>
      <c r="AB37891" s="104"/>
      <c r="AC37891" s="104"/>
      <c r="AF37891" s="104"/>
      <c r="AG37891" s="104"/>
      <c r="AK37891" s="104"/>
      <c r="AL37891" s="104"/>
      <c r="AO37891" s="104"/>
      <c r="AP37891" s="104"/>
    </row>
    <row r="37892" spans="21:42" ht="15" customHeight="1" x14ac:dyDescent="0.25">
      <c r="U37892" s="104"/>
      <c r="AB37892" s="104"/>
      <c r="AC37892" s="104"/>
      <c r="AF37892" s="104"/>
      <c r="AG37892" s="104"/>
      <c r="AK37892" s="104"/>
      <c r="AL37892" s="104"/>
      <c r="AO37892" s="104"/>
      <c r="AP37892" s="104"/>
    </row>
    <row r="37893" spans="21:42" ht="15" customHeight="1" x14ac:dyDescent="0.25">
      <c r="U37893" s="104"/>
      <c r="AB37893" s="104"/>
      <c r="AC37893" s="104"/>
      <c r="AF37893" s="104"/>
      <c r="AG37893" s="104"/>
      <c r="AK37893" s="104"/>
      <c r="AL37893" s="104"/>
      <c r="AO37893" s="104"/>
      <c r="AP37893" s="104"/>
    </row>
    <row r="37894" spans="21:42" ht="15" customHeight="1" x14ac:dyDescent="0.25">
      <c r="U37894" s="104"/>
      <c r="AB37894" s="104"/>
      <c r="AC37894" s="104"/>
      <c r="AF37894" s="104"/>
      <c r="AG37894" s="104"/>
      <c r="AK37894" s="104"/>
      <c r="AL37894" s="104"/>
      <c r="AO37894" s="104"/>
      <c r="AP37894" s="104"/>
    </row>
    <row r="37895" spans="21:42" ht="15" customHeight="1" x14ac:dyDescent="0.25">
      <c r="U37895" s="104"/>
      <c r="AB37895" s="104"/>
      <c r="AC37895" s="104"/>
      <c r="AF37895" s="104"/>
      <c r="AG37895" s="104"/>
      <c r="AK37895" s="104"/>
      <c r="AL37895" s="104"/>
      <c r="AO37895" s="104"/>
      <c r="AP37895" s="104"/>
    </row>
    <row r="37896" spans="21:42" ht="15" customHeight="1" x14ac:dyDescent="0.25">
      <c r="U37896" s="104"/>
      <c r="AB37896" s="104"/>
      <c r="AC37896" s="104"/>
      <c r="AF37896" s="104"/>
      <c r="AG37896" s="104"/>
      <c r="AK37896" s="104"/>
      <c r="AL37896" s="104"/>
      <c r="AO37896" s="104"/>
      <c r="AP37896" s="104"/>
    </row>
    <row r="37897" spans="21:42" ht="15" customHeight="1" x14ac:dyDescent="0.25">
      <c r="U37897" s="104"/>
      <c r="AB37897" s="104"/>
      <c r="AC37897" s="104"/>
      <c r="AF37897" s="104"/>
      <c r="AG37897" s="104"/>
      <c r="AK37897" s="104"/>
      <c r="AL37897" s="104"/>
      <c r="AO37897" s="104"/>
      <c r="AP37897" s="104"/>
    </row>
    <row r="37898" spans="21:42" ht="15" customHeight="1" x14ac:dyDescent="0.25">
      <c r="U37898" s="104"/>
      <c r="AB37898" s="104"/>
      <c r="AC37898" s="104"/>
      <c r="AF37898" s="104"/>
      <c r="AG37898" s="104"/>
      <c r="AK37898" s="104"/>
      <c r="AL37898" s="104"/>
      <c r="AO37898" s="104"/>
      <c r="AP37898" s="104"/>
    </row>
    <row r="37899" spans="21:42" ht="15" customHeight="1" x14ac:dyDescent="0.25">
      <c r="U37899" s="104"/>
      <c r="AB37899" s="104"/>
      <c r="AC37899" s="104"/>
      <c r="AF37899" s="104"/>
      <c r="AG37899" s="104"/>
      <c r="AK37899" s="104"/>
      <c r="AL37899" s="104"/>
      <c r="AO37899" s="104"/>
      <c r="AP37899" s="104"/>
    </row>
    <row r="37900" spans="21:42" ht="15" customHeight="1" x14ac:dyDescent="0.25">
      <c r="U37900" s="104"/>
      <c r="AB37900" s="104"/>
      <c r="AC37900" s="104"/>
      <c r="AF37900" s="104"/>
      <c r="AG37900" s="104"/>
      <c r="AK37900" s="104"/>
      <c r="AL37900" s="104"/>
      <c r="AO37900" s="104"/>
      <c r="AP37900" s="104"/>
    </row>
    <row r="37901" spans="21:42" ht="15" customHeight="1" x14ac:dyDescent="0.25">
      <c r="U37901" s="104"/>
      <c r="AB37901" s="104"/>
      <c r="AC37901" s="104"/>
      <c r="AF37901" s="104"/>
      <c r="AG37901" s="104"/>
      <c r="AK37901" s="104"/>
      <c r="AL37901" s="104"/>
      <c r="AO37901" s="104"/>
      <c r="AP37901" s="104"/>
    </row>
    <row r="37902" spans="21:42" ht="15" customHeight="1" x14ac:dyDescent="0.25">
      <c r="U37902" s="104"/>
      <c r="AB37902" s="104"/>
      <c r="AC37902" s="104"/>
      <c r="AF37902" s="104"/>
      <c r="AG37902" s="104"/>
      <c r="AK37902" s="104"/>
      <c r="AL37902" s="104"/>
      <c r="AO37902" s="104"/>
      <c r="AP37902" s="104"/>
    </row>
    <row r="37903" spans="21:42" ht="15" customHeight="1" x14ac:dyDescent="0.25">
      <c r="U37903" s="104"/>
      <c r="AB37903" s="104"/>
      <c r="AC37903" s="104"/>
      <c r="AF37903" s="104"/>
      <c r="AG37903" s="104"/>
      <c r="AK37903" s="104"/>
      <c r="AL37903" s="104"/>
      <c r="AO37903" s="104"/>
      <c r="AP37903" s="104"/>
    </row>
    <row r="37904" spans="21:42" ht="15" customHeight="1" x14ac:dyDescent="0.25">
      <c r="U37904" s="104"/>
      <c r="AB37904" s="104"/>
      <c r="AC37904" s="104"/>
      <c r="AF37904" s="104"/>
      <c r="AG37904" s="104"/>
      <c r="AK37904" s="104"/>
      <c r="AL37904" s="104"/>
      <c r="AO37904" s="104"/>
      <c r="AP37904" s="104"/>
    </row>
    <row r="37905" spans="21:42" ht="15" customHeight="1" x14ac:dyDescent="0.25">
      <c r="U37905" s="104"/>
      <c r="AB37905" s="104"/>
      <c r="AC37905" s="104"/>
      <c r="AF37905" s="104"/>
      <c r="AG37905" s="104"/>
      <c r="AK37905" s="104"/>
      <c r="AL37905" s="104"/>
      <c r="AO37905" s="104"/>
      <c r="AP37905" s="104"/>
    </row>
    <row r="37906" spans="21:42" ht="15" customHeight="1" x14ac:dyDescent="0.25">
      <c r="U37906" s="104"/>
      <c r="AB37906" s="104"/>
      <c r="AC37906" s="104"/>
      <c r="AF37906" s="104"/>
      <c r="AG37906" s="104"/>
      <c r="AK37906" s="104"/>
      <c r="AL37906" s="104"/>
      <c r="AO37906" s="104"/>
      <c r="AP37906" s="104"/>
    </row>
    <row r="37907" spans="21:42" ht="15" customHeight="1" x14ac:dyDescent="0.25">
      <c r="U37907" s="104"/>
      <c r="AB37907" s="104"/>
      <c r="AC37907" s="104"/>
      <c r="AF37907" s="104"/>
      <c r="AG37907" s="104"/>
      <c r="AK37907" s="104"/>
      <c r="AL37907" s="104"/>
      <c r="AO37907" s="104"/>
      <c r="AP37907" s="104"/>
    </row>
    <row r="37908" spans="21:42" ht="15" customHeight="1" x14ac:dyDescent="0.25">
      <c r="U37908" s="104"/>
      <c r="AB37908" s="104"/>
      <c r="AC37908" s="104"/>
      <c r="AF37908" s="104"/>
      <c r="AG37908" s="104"/>
      <c r="AK37908" s="104"/>
      <c r="AL37908" s="104"/>
      <c r="AO37908" s="104"/>
      <c r="AP37908" s="104"/>
    </row>
    <row r="37909" spans="21:42" ht="15" customHeight="1" x14ac:dyDescent="0.25">
      <c r="U37909" s="104"/>
      <c r="AB37909" s="104"/>
      <c r="AC37909" s="104"/>
      <c r="AF37909" s="104"/>
      <c r="AG37909" s="104"/>
      <c r="AK37909" s="104"/>
      <c r="AL37909" s="104"/>
      <c r="AO37909" s="104"/>
      <c r="AP37909" s="104"/>
    </row>
    <row r="37910" spans="21:42" ht="15" customHeight="1" x14ac:dyDescent="0.25">
      <c r="U37910" s="104"/>
      <c r="AB37910" s="104"/>
      <c r="AC37910" s="104"/>
      <c r="AF37910" s="104"/>
      <c r="AG37910" s="104"/>
      <c r="AK37910" s="104"/>
      <c r="AL37910" s="104"/>
      <c r="AO37910" s="104"/>
      <c r="AP37910" s="104"/>
    </row>
    <row r="37911" spans="21:42" ht="15" customHeight="1" x14ac:dyDescent="0.25">
      <c r="U37911" s="104"/>
      <c r="AB37911" s="104"/>
      <c r="AC37911" s="104"/>
      <c r="AF37911" s="104"/>
      <c r="AG37911" s="104"/>
      <c r="AK37911" s="104"/>
      <c r="AL37911" s="104"/>
      <c r="AO37911" s="104"/>
      <c r="AP37911" s="104"/>
    </row>
    <row r="37912" spans="21:42" ht="15" customHeight="1" x14ac:dyDescent="0.25">
      <c r="U37912" s="104"/>
      <c r="AB37912" s="104"/>
      <c r="AC37912" s="104"/>
      <c r="AF37912" s="104"/>
      <c r="AG37912" s="104"/>
      <c r="AK37912" s="104"/>
      <c r="AL37912" s="104"/>
      <c r="AO37912" s="104"/>
      <c r="AP37912" s="104"/>
    </row>
    <row r="37913" spans="21:42" ht="15" customHeight="1" x14ac:dyDescent="0.25">
      <c r="U37913" s="104"/>
      <c r="AB37913" s="104"/>
      <c r="AC37913" s="104"/>
      <c r="AF37913" s="104"/>
      <c r="AG37913" s="104"/>
      <c r="AK37913" s="104"/>
      <c r="AL37913" s="104"/>
      <c r="AO37913" s="104"/>
      <c r="AP37913" s="104"/>
    </row>
    <row r="37914" spans="21:42" ht="15" customHeight="1" x14ac:dyDescent="0.25">
      <c r="U37914" s="104"/>
      <c r="AB37914" s="104"/>
      <c r="AC37914" s="104"/>
      <c r="AF37914" s="104"/>
      <c r="AG37914" s="104"/>
      <c r="AK37914" s="104"/>
      <c r="AL37914" s="104"/>
      <c r="AO37914" s="104"/>
      <c r="AP37914" s="104"/>
    </row>
    <row r="37915" spans="21:42" ht="15" customHeight="1" x14ac:dyDescent="0.25">
      <c r="U37915" s="104"/>
      <c r="AB37915" s="104"/>
      <c r="AC37915" s="104"/>
      <c r="AF37915" s="104"/>
      <c r="AG37915" s="104"/>
      <c r="AK37915" s="104"/>
      <c r="AL37915" s="104"/>
      <c r="AO37915" s="104"/>
      <c r="AP37915" s="104"/>
    </row>
    <row r="37916" spans="21:42" ht="15" customHeight="1" x14ac:dyDescent="0.25">
      <c r="U37916" s="104"/>
      <c r="AB37916" s="104"/>
      <c r="AC37916" s="104"/>
      <c r="AF37916" s="104"/>
      <c r="AG37916" s="104"/>
      <c r="AK37916" s="104"/>
      <c r="AL37916" s="104"/>
      <c r="AO37916" s="104"/>
      <c r="AP37916" s="104"/>
    </row>
    <row r="37917" spans="21:42" ht="15" customHeight="1" x14ac:dyDescent="0.25">
      <c r="U37917" s="104"/>
      <c r="AB37917" s="104"/>
      <c r="AC37917" s="104"/>
      <c r="AF37917" s="104"/>
      <c r="AG37917" s="104"/>
      <c r="AK37917" s="104"/>
      <c r="AL37917" s="104"/>
      <c r="AO37917" s="104"/>
      <c r="AP37917" s="104"/>
    </row>
    <row r="37918" spans="21:42" ht="15" customHeight="1" x14ac:dyDescent="0.25">
      <c r="U37918" s="104"/>
      <c r="AB37918" s="104"/>
      <c r="AC37918" s="104"/>
      <c r="AF37918" s="104"/>
      <c r="AG37918" s="104"/>
      <c r="AK37918" s="104"/>
      <c r="AL37918" s="104"/>
      <c r="AO37918" s="104"/>
      <c r="AP37918" s="104"/>
    </row>
    <row r="37919" spans="21:42" ht="15" customHeight="1" x14ac:dyDescent="0.25">
      <c r="U37919" s="104"/>
      <c r="AB37919" s="104"/>
      <c r="AC37919" s="104"/>
      <c r="AF37919" s="104"/>
      <c r="AG37919" s="104"/>
      <c r="AK37919" s="104"/>
      <c r="AL37919" s="104"/>
      <c r="AO37919" s="104"/>
      <c r="AP37919" s="104"/>
    </row>
    <row r="37920" spans="21:42" ht="15" customHeight="1" x14ac:dyDescent="0.25">
      <c r="U37920" s="104"/>
      <c r="AB37920" s="104"/>
      <c r="AC37920" s="104"/>
      <c r="AF37920" s="104"/>
      <c r="AG37920" s="104"/>
      <c r="AK37920" s="104"/>
      <c r="AL37920" s="104"/>
      <c r="AO37920" s="104"/>
      <c r="AP37920" s="104"/>
    </row>
    <row r="37921" spans="21:42" ht="15" customHeight="1" x14ac:dyDescent="0.25">
      <c r="U37921" s="104"/>
      <c r="AB37921" s="104"/>
      <c r="AC37921" s="104"/>
      <c r="AF37921" s="104"/>
      <c r="AG37921" s="104"/>
      <c r="AK37921" s="104"/>
      <c r="AL37921" s="104"/>
      <c r="AO37921" s="104"/>
      <c r="AP37921" s="104"/>
    </row>
    <row r="37922" spans="21:42" ht="15" customHeight="1" x14ac:dyDescent="0.25">
      <c r="U37922" s="104"/>
      <c r="AB37922" s="104"/>
      <c r="AC37922" s="104"/>
      <c r="AF37922" s="104"/>
      <c r="AG37922" s="104"/>
      <c r="AK37922" s="104"/>
      <c r="AL37922" s="104"/>
      <c r="AO37922" s="104"/>
      <c r="AP37922" s="104"/>
    </row>
    <row r="37923" spans="21:42" ht="15" customHeight="1" x14ac:dyDescent="0.25">
      <c r="U37923" s="104"/>
      <c r="AB37923" s="104"/>
      <c r="AC37923" s="104"/>
      <c r="AF37923" s="104"/>
      <c r="AG37923" s="104"/>
      <c r="AK37923" s="104"/>
      <c r="AL37923" s="104"/>
      <c r="AO37923" s="104"/>
      <c r="AP37923" s="104"/>
    </row>
    <row r="37924" spans="21:42" ht="15" customHeight="1" x14ac:dyDescent="0.25">
      <c r="U37924" s="104"/>
      <c r="AB37924" s="104"/>
      <c r="AC37924" s="104"/>
      <c r="AF37924" s="104"/>
      <c r="AG37924" s="104"/>
      <c r="AK37924" s="104"/>
      <c r="AL37924" s="104"/>
      <c r="AO37924" s="104"/>
      <c r="AP37924" s="104"/>
    </row>
    <row r="37925" spans="21:42" ht="15" customHeight="1" x14ac:dyDescent="0.25">
      <c r="U37925" s="104"/>
      <c r="AB37925" s="104"/>
      <c r="AC37925" s="104"/>
      <c r="AF37925" s="104"/>
      <c r="AG37925" s="104"/>
      <c r="AK37925" s="104"/>
      <c r="AL37925" s="104"/>
      <c r="AO37925" s="104"/>
      <c r="AP37925" s="104"/>
    </row>
    <row r="37926" spans="21:42" ht="15" customHeight="1" x14ac:dyDescent="0.25">
      <c r="U37926" s="104"/>
      <c r="AB37926" s="104"/>
      <c r="AC37926" s="104"/>
      <c r="AF37926" s="104"/>
      <c r="AG37926" s="104"/>
      <c r="AK37926" s="104"/>
      <c r="AL37926" s="104"/>
      <c r="AO37926" s="104"/>
      <c r="AP37926" s="104"/>
    </row>
    <row r="37927" spans="21:42" ht="15" customHeight="1" x14ac:dyDescent="0.25">
      <c r="U37927" s="104"/>
      <c r="AB37927" s="104"/>
      <c r="AC37927" s="104"/>
      <c r="AF37927" s="104"/>
      <c r="AG37927" s="104"/>
      <c r="AK37927" s="104"/>
      <c r="AL37927" s="104"/>
      <c r="AO37927" s="104"/>
      <c r="AP37927" s="104"/>
    </row>
    <row r="37928" spans="21:42" ht="15" customHeight="1" x14ac:dyDescent="0.25">
      <c r="U37928" s="104"/>
      <c r="AB37928" s="104"/>
      <c r="AC37928" s="104"/>
      <c r="AF37928" s="104"/>
      <c r="AG37928" s="104"/>
      <c r="AK37928" s="104"/>
      <c r="AL37928" s="104"/>
      <c r="AO37928" s="104"/>
      <c r="AP37928" s="104"/>
    </row>
    <row r="37929" spans="21:42" ht="15" customHeight="1" x14ac:dyDescent="0.25">
      <c r="U37929" s="104"/>
      <c r="AB37929" s="104"/>
      <c r="AC37929" s="104"/>
      <c r="AF37929" s="104"/>
      <c r="AG37929" s="104"/>
      <c r="AK37929" s="104"/>
      <c r="AL37929" s="104"/>
      <c r="AO37929" s="104"/>
      <c r="AP37929" s="104"/>
    </row>
    <row r="37930" spans="21:42" ht="15" customHeight="1" x14ac:dyDescent="0.25">
      <c r="U37930" s="104"/>
      <c r="AB37930" s="104"/>
      <c r="AC37930" s="104"/>
      <c r="AF37930" s="104"/>
      <c r="AG37930" s="104"/>
      <c r="AK37930" s="104"/>
      <c r="AL37930" s="104"/>
      <c r="AO37930" s="104"/>
      <c r="AP37930" s="104"/>
    </row>
    <row r="37931" spans="21:42" ht="15" customHeight="1" x14ac:dyDescent="0.25">
      <c r="U37931" s="104"/>
      <c r="AB37931" s="104"/>
      <c r="AC37931" s="104"/>
      <c r="AF37931" s="104"/>
      <c r="AG37931" s="104"/>
      <c r="AK37931" s="104"/>
      <c r="AL37931" s="104"/>
      <c r="AO37931" s="104"/>
      <c r="AP37931" s="104"/>
    </row>
    <row r="37932" spans="21:42" ht="15" customHeight="1" x14ac:dyDescent="0.25">
      <c r="U37932" s="104"/>
      <c r="AB37932" s="104"/>
      <c r="AC37932" s="104"/>
      <c r="AF37932" s="104"/>
      <c r="AG37932" s="104"/>
      <c r="AK37932" s="104"/>
      <c r="AL37932" s="104"/>
      <c r="AO37932" s="104"/>
      <c r="AP37932" s="104"/>
    </row>
    <row r="37933" spans="21:42" ht="15" customHeight="1" x14ac:dyDescent="0.25">
      <c r="U37933" s="104"/>
      <c r="AB37933" s="104"/>
      <c r="AC37933" s="104"/>
      <c r="AF37933" s="104"/>
      <c r="AG37933" s="104"/>
      <c r="AK37933" s="104"/>
      <c r="AL37933" s="104"/>
      <c r="AO37933" s="104"/>
      <c r="AP37933" s="104"/>
    </row>
    <row r="37934" spans="21:42" ht="15" customHeight="1" x14ac:dyDescent="0.25">
      <c r="U37934" s="104"/>
      <c r="AB37934" s="104"/>
      <c r="AC37934" s="104"/>
      <c r="AF37934" s="104"/>
      <c r="AG37934" s="104"/>
      <c r="AK37934" s="104"/>
      <c r="AL37934" s="104"/>
      <c r="AO37934" s="104"/>
      <c r="AP37934" s="104"/>
    </row>
    <row r="37935" spans="21:42" ht="15" customHeight="1" x14ac:dyDescent="0.25">
      <c r="U37935" s="104"/>
      <c r="AB37935" s="104"/>
      <c r="AC37935" s="104"/>
      <c r="AF37935" s="104"/>
      <c r="AG37935" s="104"/>
      <c r="AK37935" s="104"/>
      <c r="AL37935" s="104"/>
      <c r="AO37935" s="104"/>
      <c r="AP37935" s="104"/>
    </row>
    <row r="37936" spans="21:42" ht="15" customHeight="1" x14ac:dyDescent="0.25">
      <c r="U37936" s="104"/>
      <c r="AB37936" s="104"/>
      <c r="AC37936" s="104"/>
      <c r="AF37936" s="104"/>
      <c r="AG37936" s="104"/>
      <c r="AK37936" s="104"/>
      <c r="AL37936" s="104"/>
      <c r="AO37936" s="104"/>
      <c r="AP37936" s="104"/>
    </row>
    <row r="37937" spans="21:42" ht="15" customHeight="1" x14ac:dyDescent="0.25">
      <c r="U37937" s="104"/>
      <c r="AB37937" s="104"/>
      <c r="AC37937" s="104"/>
      <c r="AF37937" s="104"/>
      <c r="AG37937" s="104"/>
      <c r="AK37937" s="104"/>
      <c r="AL37937" s="104"/>
      <c r="AO37937" s="104"/>
      <c r="AP37937" s="104"/>
    </row>
    <row r="37938" spans="21:42" ht="15" customHeight="1" x14ac:dyDescent="0.25">
      <c r="U37938" s="104"/>
      <c r="AB37938" s="104"/>
      <c r="AC37938" s="104"/>
      <c r="AF37938" s="104"/>
      <c r="AG37938" s="104"/>
      <c r="AK37938" s="104"/>
      <c r="AL37938" s="104"/>
      <c r="AO37938" s="104"/>
      <c r="AP37938" s="104"/>
    </row>
    <row r="37939" spans="21:42" ht="15" customHeight="1" x14ac:dyDescent="0.25">
      <c r="U37939" s="104"/>
      <c r="AB37939" s="104"/>
      <c r="AC37939" s="104"/>
      <c r="AF37939" s="104"/>
      <c r="AG37939" s="104"/>
      <c r="AK37939" s="104"/>
      <c r="AL37939" s="104"/>
      <c r="AO37939" s="104"/>
      <c r="AP37939" s="104"/>
    </row>
    <row r="37940" spans="21:42" ht="15" customHeight="1" x14ac:dyDescent="0.25">
      <c r="U37940" s="104"/>
      <c r="AB37940" s="104"/>
      <c r="AC37940" s="104"/>
      <c r="AF37940" s="104"/>
      <c r="AG37940" s="104"/>
      <c r="AK37940" s="104"/>
      <c r="AL37940" s="104"/>
      <c r="AO37940" s="104"/>
      <c r="AP37940" s="104"/>
    </row>
    <row r="37941" spans="21:42" ht="15" customHeight="1" x14ac:dyDescent="0.25">
      <c r="U37941" s="104"/>
      <c r="AB37941" s="104"/>
      <c r="AC37941" s="104"/>
      <c r="AF37941" s="104"/>
      <c r="AG37941" s="104"/>
      <c r="AK37941" s="104"/>
      <c r="AL37941" s="104"/>
      <c r="AO37941" s="104"/>
      <c r="AP37941" s="104"/>
    </row>
    <row r="37942" spans="21:42" ht="15" customHeight="1" x14ac:dyDescent="0.25">
      <c r="U37942" s="104"/>
      <c r="AB37942" s="104"/>
      <c r="AC37942" s="104"/>
      <c r="AF37942" s="104"/>
      <c r="AG37942" s="104"/>
      <c r="AK37942" s="104"/>
      <c r="AL37942" s="104"/>
      <c r="AO37942" s="104"/>
      <c r="AP37942" s="104"/>
    </row>
    <row r="37943" spans="21:42" ht="15" customHeight="1" x14ac:dyDescent="0.25">
      <c r="U37943" s="104"/>
      <c r="AB37943" s="104"/>
      <c r="AC37943" s="104"/>
      <c r="AF37943" s="104"/>
      <c r="AG37943" s="104"/>
      <c r="AK37943" s="104"/>
      <c r="AL37943" s="104"/>
      <c r="AO37943" s="104"/>
      <c r="AP37943" s="104"/>
    </row>
    <row r="37944" spans="21:42" ht="15" customHeight="1" x14ac:dyDescent="0.25">
      <c r="U37944" s="104"/>
      <c r="AB37944" s="104"/>
      <c r="AC37944" s="104"/>
      <c r="AF37944" s="104"/>
      <c r="AG37944" s="104"/>
      <c r="AK37944" s="104"/>
      <c r="AL37944" s="104"/>
      <c r="AO37944" s="104"/>
      <c r="AP37944" s="104"/>
    </row>
    <row r="37945" spans="21:42" ht="15" customHeight="1" x14ac:dyDescent="0.25">
      <c r="U37945" s="104"/>
      <c r="AB37945" s="104"/>
      <c r="AC37945" s="104"/>
      <c r="AF37945" s="104"/>
      <c r="AG37945" s="104"/>
      <c r="AK37945" s="104"/>
      <c r="AL37945" s="104"/>
      <c r="AO37945" s="104"/>
      <c r="AP37945" s="104"/>
    </row>
    <row r="37946" spans="21:42" ht="15" customHeight="1" x14ac:dyDescent="0.25">
      <c r="U37946" s="104"/>
      <c r="AB37946" s="104"/>
      <c r="AC37946" s="104"/>
      <c r="AF37946" s="104"/>
      <c r="AG37946" s="104"/>
      <c r="AK37946" s="104"/>
      <c r="AL37946" s="104"/>
      <c r="AO37946" s="104"/>
      <c r="AP37946" s="104"/>
    </row>
    <row r="37947" spans="21:42" ht="15" customHeight="1" x14ac:dyDescent="0.25">
      <c r="U37947" s="104"/>
      <c r="AB37947" s="104"/>
      <c r="AC37947" s="104"/>
      <c r="AF37947" s="104"/>
      <c r="AG37947" s="104"/>
      <c r="AK37947" s="104"/>
      <c r="AL37947" s="104"/>
      <c r="AO37947" s="104"/>
      <c r="AP37947" s="104"/>
    </row>
    <row r="37948" spans="21:42" ht="15" customHeight="1" x14ac:dyDescent="0.25">
      <c r="U37948" s="104"/>
      <c r="AB37948" s="104"/>
      <c r="AC37948" s="104"/>
      <c r="AF37948" s="104"/>
      <c r="AG37948" s="104"/>
      <c r="AK37948" s="104"/>
      <c r="AL37948" s="104"/>
      <c r="AO37948" s="104"/>
      <c r="AP37948" s="104"/>
    </row>
    <row r="37949" spans="21:42" ht="15" customHeight="1" x14ac:dyDescent="0.25">
      <c r="U37949" s="104"/>
      <c r="AB37949" s="104"/>
      <c r="AC37949" s="104"/>
      <c r="AF37949" s="104"/>
      <c r="AG37949" s="104"/>
      <c r="AK37949" s="104"/>
      <c r="AL37949" s="104"/>
      <c r="AO37949" s="104"/>
      <c r="AP37949" s="104"/>
    </row>
    <row r="37950" spans="21:42" ht="15" customHeight="1" x14ac:dyDescent="0.25">
      <c r="U37950" s="104"/>
      <c r="AB37950" s="104"/>
      <c r="AC37950" s="104"/>
      <c r="AF37950" s="104"/>
      <c r="AG37950" s="104"/>
      <c r="AK37950" s="104"/>
      <c r="AL37950" s="104"/>
      <c r="AO37950" s="104"/>
      <c r="AP37950" s="104"/>
    </row>
    <row r="37951" spans="21:42" ht="15" customHeight="1" x14ac:dyDescent="0.25">
      <c r="U37951" s="104"/>
      <c r="AB37951" s="104"/>
      <c r="AC37951" s="104"/>
      <c r="AF37951" s="104"/>
      <c r="AG37951" s="104"/>
      <c r="AK37951" s="104"/>
      <c r="AL37951" s="104"/>
      <c r="AO37951" s="104"/>
      <c r="AP37951" s="104"/>
    </row>
    <row r="37952" spans="21:42" ht="15" customHeight="1" x14ac:dyDescent="0.25">
      <c r="U37952" s="104"/>
      <c r="AB37952" s="104"/>
      <c r="AC37952" s="104"/>
      <c r="AF37952" s="104"/>
      <c r="AG37952" s="104"/>
      <c r="AK37952" s="104"/>
      <c r="AL37952" s="104"/>
      <c r="AO37952" s="104"/>
      <c r="AP37952" s="104"/>
    </row>
    <row r="37953" spans="21:42" ht="15" customHeight="1" x14ac:dyDescent="0.25">
      <c r="U37953" s="104"/>
      <c r="AB37953" s="104"/>
      <c r="AC37953" s="104"/>
      <c r="AF37953" s="104"/>
      <c r="AG37953" s="104"/>
      <c r="AK37953" s="104"/>
      <c r="AL37953" s="104"/>
      <c r="AO37953" s="104"/>
      <c r="AP37953" s="104"/>
    </row>
    <row r="37954" spans="21:42" ht="15" customHeight="1" x14ac:dyDescent="0.25">
      <c r="U37954" s="104"/>
      <c r="AB37954" s="104"/>
      <c r="AC37954" s="104"/>
      <c r="AF37954" s="104"/>
      <c r="AG37954" s="104"/>
      <c r="AK37954" s="104"/>
      <c r="AL37954" s="104"/>
      <c r="AO37954" s="104"/>
      <c r="AP37954" s="104"/>
    </row>
    <row r="37955" spans="21:42" ht="15" customHeight="1" x14ac:dyDescent="0.25">
      <c r="U37955" s="104"/>
      <c r="AB37955" s="104"/>
      <c r="AC37955" s="104"/>
      <c r="AF37955" s="104"/>
      <c r="AG37955" s="104"/>
      <c r="AK37955" s="104"/>
      <c r="AL37955" s="104"/>
      <c r="AO37955" s="104"/>
      <c r="AP37955" s="104"/>
    </row>
    <row r="37956" spans="21:42" ht="15" customHeight="1" x14ac:dyDescent="0.25">
      <c r="U37956" s="104"/>
      <c r="AB37956" s="104"/>
      <c r="AC37956" s="104"/>
      <c r="AF37956" s="104"/>
      <c r="AG37956" s="104"/>
      <c r="AK37956" s="104"/>
      <c r="AL37956" s="104"/>
      <c r="AO37956" s="104"/>
      <c r="AP37956" s="104"/>
    </row>
    <row r="37957" spans="21:42" ht="15" customHeight="1" x14ac:dyDescent="0.25">
      <c r="U37957" s="104"/>
      <c r="AB37957" s="104"/>
      <c r="AC37957" s="104"/>
      <c r="AF37957" s="104"/>
      <c r="AG37957" s="104"/>
      <c r="AK37957" s="104"/>
      <c r="AL37957" s="104"/>
      <c r="AO37957" s="104"/>
      <c r="AP37957" s="104"/>
    </row>
    <row r="37958" spans="21:42" ht="15" customHeight="1" x14ac:dyDescent="0.25">
      <c r="U37958" s="104"/>
      <c r="AB37958" s="104"/>
      <c r="AC37958" s="104"/>
      <c r="AF37958" s="104"/>
      <c r="AG37958" s="104"/>
      <c r="AK37958" s="104"/>
      <c r="AL37958" s="104"/>
      <c r="AO37958" s="104"/>
      <c r="AP37958" s="104"/>
    </row>
    <row r="37959" spans="21:42" ht="15" customHeight="1" x14ac:dyDescent="0.25">
      <c r="U37959" s="104"/>
      <c r="AB37959" s="104"/>
      <c r="AC37959" s="104"/>
      <c r="AF37959" s="104"/>
      <c r="AG37959" s="104"/>
      <c r="AK37959" s="104"/>
      <c r="AL37959" s="104"/>
      <c r="AO37959" s="104"/>
      <c r="AP37959" s="104"/>
    </row>
    <row r="37960" spans="21:42" ht="15" customHeight="1" x14ac:dyDescent="0.25">
      <c r="U37960" s="104"/>
      <c r="AB37960" s="104"/>
      <c r="AC37960" s="104"/>
      <c r="AF37960" s="104"/>
      <c r="AG37960" s="104"/>
      <c r="AK37960" s="104"/>
      <c r="AL37960" s="104"/>
      <c r="AO37960" s="104"/>
      <c r="AP37960" s="104"/>
    </row>
    <row r="37961" spans="21:42" ht="15" customHeight="1" x14ac:dyDescent="0.25">
      <c r="U37961" s="104"/>
      <c r="AB37961" s="104"/>
      <c r="AC37961" s="104"/>
      <c r="AF37961" s="104"/>
      <c r="AG37961" s="104"/>
      <c r="AK37961" s="104"/>
      <c r="AL37961" s="104"/>
      <c r="AO37961" s="104"/>
      <c r="AP37961" s="104"/>
    </row>
    <row r="37962" spans="21:42" ht="15" customHeight="1" x14ac:dyDescent="0.25">
      <c r="U37962" s="104"/>
      <c r="AB37962" s="104"/>
      <c r="AC37962" s="104"/>
      <c r="AF37962" s="104"/>
      <c r="AG37962" s="104"/>
      <c r="AK37962" s="104"/>
      <c r="AL37962" s="104"/>
      <c r="AO37962" s="104"/>
      <c r="AP37962" s="104"/>
    </row>
    <row r="37963" spans="21:42" ht="15" customHeight="1" x14ac:dyDescent="0.25">
      <c r="U37963" s="104"/>
      <c r="AB37963" s="104"/>
      <c r="AC37963" s="104"/>
      <c r="AF37963" s="104"/>
      <c r="AG37963" s="104"/>
      <c r="AK37963" s="104"/>
      <c r="AL37963" s="104"/>
      <c r="AO37963" s="104"/>
      <c r="AP37963" s="104"/>
    </row>
    <row r="37964" spans="21:42" ht="15" customHeight="1" x14ac:dyDescent="0.25">
      <c r="U37964" s="104"/>
      <c r="AB37964" s="104"/>
      <c r="AC37964" s="104"/>
      <c r="AF37964" s="104"/>
      <c r="AG37964" s="104"/>
      <c r="AK37964" s="104"/>
      <c r="AL37964" s="104"/>
      <c r="AO37964" s="104"/>
      <c r="AP37964" s="104"/>
    </row>
    <row r="37965" spans="21:42" ht="15" customHeight="1" x14ac:dyDescent="0.25">
      <c r="U37965" s="104"/>
      <c r="AB37965" s="104"/>
      <c r="AC37965" s="104"/>
      <c r="AF37965" s="104"/>
      <c r="AG37965" s="104"/>
      <c r="AK37965" s="104"/>
      <c r="AL37965" s="104"/>
      <c r="AO37965" s="104"/>
      <c r="AP37965" s="104"/>
    </row>
    <row r="37966" spans="21:42" ht="15" customHeight="1" x14ac:dyDescent="0.25">
      <c r="U37966" s="104"/>
      <c r="AB37966" s="104"/>
      <c r="AC37966" s="104"/>
      <c r="AF37966" s="104"/>
      <c r="AG37966" s="104"/>
      <c r="AK37966" s="104"/>
      <c r="AL37966" s="104"/>
      <c r="AO37966" s="104"/>
      <c r="AP37966" s="104"/>
    </row>
    <row r="37967" spans="21:42" ht="15" customHeight="1" x14ac:dyDescent="0.25">
      <c r="U37967" s="104"/>
      <c r="AB37967" s="104"/>
      <c r="AC37967" s="104"/>
      <c r="AF37967" s="104"/>
      <c r="AG37967" s="104"/>
      <c r="AK37967" s="104"/>
      <c r="AL37967" s="104"/>
      <c r="AO37967" s="104"/>
      <c r="AP37967" s="104"/>
    </row>
    <row r="37968" spans="21:42" ht="15" customHeight="1" x14ac:dyDescent="0.25">
      <c r="U37968" s="104"/>
      <c r="AB37968" s="104"/>
      <c r="AC37968" s="104"/>
      <c r="AF37968" s="104"/>
      <c r="AG37968" s="104"/>
      <c r="AK37968" s="104"/>
      <c r="AL37968" s="104"/>
      <c r="AO37968" s="104"/>
      <c r="AP37968" s="104"/>
    </row>
    <row r="37969" spans="21:42" ht="15" customHeight="1" x14ac:dyDescent="0.25">
      <c r="U37969" s="104"/>
      <c r="AB37969" s="104"/>
      <c r="AC37969" s="104"/>
      <c r="AF37969" s="104"/>
      <c r="AG37969" s="104"/>
      <c r="AK37969" s="104"/>
      <c r="AL37969" s="104"/>
      <c r="AO37969" s="104"/>
      <c r="AP37969" s="104"/>
    </row>
    <row r="37970" spans="21:42" ht="15" customHeight="1" x14ac:dyDescent="0.25">
      <c r="U37970" s="104"/>
      <c r="AB37970" s="104"/>
      <c r="AC37970" s="104"/>
      <c r="AF37970" s="104"/>
      <c r="AG37970" s="104"/>
      <c r="AK37970" s="104"/>
      <c r="AL37970" s="104"/>
      <c r="AO37970" s="104"/>
      <c r="AP37970" s="104"/>
    </row>
    <row r="37971" spans="21:42" ht="15" customHeight="1" x14ac:dyDescent="0.25">
      <c r="U37971" s="104"/>
      <c r="AB37971" s="104"/>
      <c r="AC37971" s="104"/>
      <c r="AF37971" s="104"/>
      <c r="AG37971" s="104"/>
      <c r="AK37971" s="104"/>
      <c r="AL37971" s="104"/>
      <c r="AO37971" s="104"/>
      <c r="AP37971" s="104"/>
    </row>
    <row r="37972" spans="21:42" ht="15" customHeight="1" x14ac:dyDescent="0.25">
      <c r="U37972" s="104"/>
      <c r="AB37972" s="104"/>
      <c r="AC37972" s="104"/>
      <c r="AF37972" s="104"/>
      <c r="AG37972" s="104"/>
      <c r="AK37972" s="104"/>
      <c r="AL37972" s="104"/>
      <c r="AO37972" s="104"/>
      <c r="AP37972" s="104"/>
    </row>
    <row r="37973" spans="21:42" ht="15" customHeight="1" x14ac:dyDescent="0.25">
      <c r="U37973" s="104"/>
      <c r="AB37973" s="104"/>
      <c r="AC37973" s="104"/>
      <c r="AF37973" s="104"/>
      <c r="AG37973" s="104"/>
      <c r="AK37973" s="104"/>
      <c r="AL37973" s="104"/>
      <c r="AO37973" s="104"/>
      <c r="AP37973" s="104"/>
    </row>
    <row r="37974" spans="21:42" ht="15" customHeight="1" x14ac:dyDescent="0.25">
      <c r="U37974" s="104"/>
      <c r="AB37974" s="104"/>
      <c r="AC37974" s="104"/>
      <c r="AF37974" s="104"/>
      <c r="AG37974" s="104"/>
      <c r="AK37974" s="104"/>
      <c r="AL37974" s="104"/>
      <c r="AO37974" s="104"/>
      <c r="AP37974" s="104"/>
    </row>
    <row r="37975" spans="21:42" ht="15" customHeight="1" x14ac:dyDescent="0.25">
      <c r="U37975" s="104"/>
      <c r="AB37975" s="104"/>
      <c r="AC37975" s="104"/>
      <c r="AF37975" s="104"/>
      <c r="AG37975" s="104"/>
      <c r="AK37975" s="104"/>
      <c r="AL37975" s="104"/>
      <c r="AO37975" s="104"/>
      <c r="AP37975" s="104"/>
    </row>
    <row r="37976" spans="21:42" ht="15" customHeight="1" x14ac:dyDescent="0.25">
      <c r="U37976" s="104"/>
      <c r="AB37976" s="104"/>
      <c r="AC37976" s="104"/>
      <c r="AF37976" s="104"/>
      <c r="AG37976" s="104"/>
      <c r="AK37976" s="104"/>
      <c r="AL37976" s="104"/>
      <c r="AO37976" s="104"/>
      <c r="AP37976" s="104"/>
    </row>
    <row r="37977" spans="21:42" ht="15" customHeight="1" x14ac:dyDescent="0.25">
      <c r="U37977" s="104"/>
      <c r="AB37977" s="104"/>
      <c r="AC37977" s="104"/>
      <c r="AF37977" s="104"/>
      <c r="AG37977" s="104"/>
      <c r="AK37977" s="104"/>
      <c r="AL37977" s="104"/>
      <c r="AO37977" s="104"/>
      <c r="AP37977" s="104"/>
    </row>
    <row r="37978" spans="21:42" ht="15" customHeight="1" x14ac:dyDescent="0.25">
      <c r="U37978" s="104"/>
      <c r="AB37978" s="104"/>
      <c r="AC37978" s="104"/>
      <c r="AF37978" s="104"/>
      <c r="AG37978" s="104"/>
      <c r="AK37978" s="104"/>
      <c r="AL37978" s="104"/>
      <c r="AO37978" s="104"/>
      <c r="AP37978" s="104"/>
    </row>
    <row r="37979" spans="21:42" ht="15" customHeight="1" x14ac:dyDescent="0.25">
      <c r="U37979" s="104"/>
      <c r="AB37979" s="104"/>
      <c r="AC37979" s="104"/>
      <c r="AF37979" s="104"/>
      <c r="AG37979" s="104"/>
      <c r="AK37979" s="104"/>
      <c r="AL37979" s="104"/>
      <c r="AO37979" s="104"/>
      <c r="AP37979" s="104"/>
    </row>
    <row r="37980" spans="21:42" ht="15" customHeight="1" x14ac:dyDescent="0.25">
      <c r="U37980" s="104"/>
      <c r="AB37980" s="104"/>
      <c r="AC37980" s="104"/>
      <c r="AF37980" s="104"/>
      <c r="AG37980" s="104"/>
      <c r="AK37980" s="104"/>
      <c r="AL37980" s="104"/>
      <c r="AO37980" s="104"/>
      <c r="AP37980" s="104"/>
    </row>
    <row r="37981" spans="21:42" ht="15" customHeight="1" x14ac:dyDescent="0.25">
      <c r="U37981" s="104"/>
      <c r="AB37981" s="104"/>
      <c r="AC37981" s="104"/>
      <c r="AF37981" s="104"/>
      <c r="AG37981" s="104"/>
      <c r="AK37981" s="104"/>
      <c r="AL37981" s="104"/>
      <c r="AO37981" s="104"/>
      <c r="AP37981" s="104"/>
    </row>
    <row r="37982" spans="21:42" ht="15" customHeight="1" x14ac:dyDescent="0.25">
      <c r="U37982" s="104"/>
      <c r="AB37982" s="104"/>
      <c r="AC37982" s="104"/>
      <c r="AF37982" s="104"/>
      <c r="AG37982" s="104"/>
      <c r="AK37982" s="104"/>
      <c r="AL37982" s="104"/>
      <c r="AO37982" s="104"/>
      <c r="AP37982" s="104"/>
    </row>
    <row r="37983" spans="21:42" ht="15" customHeight="1" x14ac:dyDescent="0.25">
      <c r="U37983" s="104"/>
      <c r="AB37983" s="104"/>
      <c r="AC37983" s="104"/>
      <c r="AF37983" s="104"/>
      <c r="AG37983" s="104"/>
      <c r="AK37983" s="104"/>
      <c r="AL37983" s="104"/>
      <c r="AO37983" s="104"/>
      <c r="AP37983" s="104"/>
    </row>
    <row r="37984" spans="21:42" ht="15" customHeight="1" x14ac:dyDescent="0.25">
      <c r="U37984" s="104"/>
      <c r="AB37984" s="104"/>
      <c r="AC37984" s="104"/>
      <c r="AF37984" s="104"/>
      <c r="AG37984" s="104"/>
      <c r="AK37984" s="104"/>
      <c r="AL37984" s="104"/>
      <c r="AO37984" s="104"/>
      <c r="AP37984" s="104"/>
    </row>
    <row r="37985" spans="21:42" ht="15" customHeight="1" x14ac:dyDescent="0.25">
      <c r="U37985" s="104"/>
      <c r="AB37985" s="104"/>
      <c r="AC37985" s="104"/>
      <c r="AF37985" s="104"/>
      <c r="AG37985" s="104"/>
      <c r="AK37985" s="104"/>
      <c r="AL37985" s="104"/>
      <c r="AO37985" s="104"/>
      <c r="AP37985" s="104"/>
    </row>
    <row r="37986" spans="21:42" ht="15" customHeight="1" x14ac:dyDescent="0.25">
      <c r="U37986" s="104"/>
      <c r="AB37986" s="104"/>
      <c r="AC37986" s="104"/>
      <c r="AF37986" s="104"/>
      <c r="AG37986" s="104"/>
      <c r="AK37986" s="104"/>
      <c r="AL37986" s="104"/>
      <c r="AO37986" s="104"/>
      <c r="AP37986" s="104"/>
    </row>
    <row r="37987" spans="21:42" ht="15" customHeight="1" x14ac:dyDescent="0.25">
      <c r="U37987" s="104"/>
      <c r="AB37987" s="104"/>
      <c r="AC37987" s="104"/>
      <c r="AF37987" s="104"/>
      <c r="AG37987" s="104"/>
      <c r="AK37987" s="104"/>
      <c r="AL37987" s="104"/>
      <c r="AO37987" s="104"/>
      <c r="AP37987" s="104"/>
    </row>
    <row r="37988" spans="21:42" ht="15" customHeight="1" x14ac:dyDescent="0.25">
      <c r="U37988" s="104"/>
      <c r="AB37988" s="104"/>
      <c r="AC37988" s="104"/>
      <c r="AF37988" s="104"/>
      <c r="AG37988" s="104"/>
      <c r="AK37988" s="104"/>
      <c r="AL37988" s="104"/>
      <c r="AO37988" s="104"/>
      <c r="AP37988" s="104"/>
    </row>
    <row r="37989" spans="21:42" ht="15" customHeight="1" x14ac:dyDescent="0.25">
      <c r="U37989" s="104"/>
      <c r="AB37989" s="104"/>
      <c r="AC37989" s="104"/>
      <c r="AF37989" s="104"/>
      <c r="AG37989" s="104"/>
      <c r="AK37989" s="104"/>
      <c r="AL37989" s="104"/>
      <c r="AO37989" s="104"/>
      <c r="AP37989" s="104"/>
    </row>
    <row r="37990" spans="21:42" ht="15" customHeight="1" x14ac:dyDescent="0.25">
      <c r="U37990" s="104"/>
      <c r="AB37990" s="104"/>
      <c r="AC37990" s="104"/>
      <c r="AF37990" s="104"/>
      <c r="AG37990" s="104"/>
      <c r="AK37990" s="104"/>
      <c r="AL37990" s="104"/>
      <c r="AO37990" s="104"/>
      <c r="AP37990" s="104"/>
    </row>
    <row r="37991" spans="21:42" ht="15" customHeight="1" x14ac:dyDescent="0.25">
      <c r="U37991" s="104"/>
      <c r="AB37991" s="104"/>
      <c r="AC37991" s="104"/>
      <c r="AF37991" s="104"/>
      <c r="AG37991" s="104"/>
      <c r="AK37991" s="104"/>
      <c r="AL37991" s="104"/>
      <c r="AO37991" s="104"/>
      <c r="AP37991" s="104"/>
    </row>
    <row r="37992" spans="21:42" ht="15" customHeight="1" x14ac:dyDescent="0.25">
      <c r="U37992" s="104"/>
      <c r="AB37992" s="104"/>
      <c r="AC37992" s="104"/>
      <c r="AF37992" s="104"/>
      <c r="AG37992" s="104"/>
      <c r="AK37992" s="104"/>
      <c r="AL37992" s="104"/>
      <c r="AO37992" s="104"/>
      <c r="AP37992" s="104"/>
    </row>
    <row r="37993" spans="21:42" ht="15" customHeight="1" x14ac:dyDescent="0.25">
      <c r="U37993" s="104"/>
      <c r="AB37993" s="104"/>
      <c r="AC37993" s="104"/>
      <c r="AF37993" s="104"/>
      <c r="AG37993" s="104"/>
      <c r="AK37993" s="104"/>
      <c r="AL37993" s="104"/>
      <c r="AO37993" s="104"/>
      <c r="AP37993" s="104"/>
    </row>
    <row r="37994" spans="21:42" ht="15" customHeight="1" x14ac:dyDescent="0.25">
      <c r="U37994" s="104"/>
      <c r="AB37994" s="104"/>
      <c r="AC37994" s="104"/>
      <c r="AF37994" s="104"/>
      <c r="AG37994" s="104"/>
      <c r="AK37994" s="104"/>
      <c r="AL37994" s="104"/>
      <c r="AO37994" s="104"/>
      <c r="AP37994" s="104"/>
    </row>
    <row r="37995" spans="21:42" ht="15" customHeight="1" x14ac:dyDescent="0.25">
      <c r="U37995" s="104"/>
      <c r="AB37995" s="104"/>
      <c r="AC37995" s="104"/>
      <c r="AF37995" s="104"/>
      <c r="AG37995" s="104"/>
      <c r="AK37995" s="104"/>
      <c r="AL37995" s="104"/>
      <c r="AO37995" s="104"/>
      <c r="AP37995" s="104"/>
    </row>
    <row r="37996" spans="21:42" ht="15" customHeight="1" x14ac:dyDescent="0.25">
      <c r="U37996" s="104"/>
      <c r="AB37996" s="104"/>
      <c r="AC37996" s="104"/>
      <c r="AF37996" s="104"/>
      <c r="AG37996" s="104"/>
      <c r="AK37996" s="104"/>
      <c r="AL37996" s="104"/>
      <c r="AO37996" s="104"/>
      <c r="AP37996" s="104"/>
    </row>
    <row r="37997" spans="21:42" ht="15" customHeight="1" x14ac:dyDescent="0.25">
      <c r="U37997" s="104"/>
      <c r="AB37997" s="104"/>
      <c r="AC37997" s="104"/>
      <c r="AF37997" s="104"/>
      <c r="AG37997" s="104"/>
      <c r="AK37997" s="104"/>
      <c r="AL37997" s="104"/>
      <c r="AO37997" s="104"/>
      <c r="AP37997" s="104"/>
    </row>
    <row r="37998" spans="21:42" ht="15" customHeight="1" x14ac:dyDescent="0.25">
      <c r="U37998" s="104"/>
      <c r="AB37998" s="104"/>
      <c r="AC37998" s="104"/>
      <c r="AF37998" s="104"/>
      <c r="AG37998" s="104"/>
      <c r="AK37998" s="104"/>
      <c r="AL37998" s="104"/>
      <c r="AO37998" s="104"/>
      <c r="AP37998" s="104"/>
    </row>
    <row r="37999" spans="21:42" ht="15" customHeight="1" x14ac:dyDescent="0.25">
      <c r="U37999" s="104"/>
      <c r="AB37999" s="104"/>
      <c r="AC37999" s="104"/>
      <c r="AF37999" s="104"/>
      <c r="AG37999" s="104"/>
      <c r="AK37999" s="104"/>
      <c r="AL37999" s="104"/>
      <c r="AO37999" s="104"/>
      <c r="AP37999" s="104"/>
    </row>
    <row r="38000" spans="21:42" ht="15" customHeight="1" x14ac:dyDescent="0.25">
      <c r="U38000" s="104"/>
      <c r="AB38000" s="104"/>
      <c r="AC38000" s="104"/>
      <c r="AF38000" s="104"/>
      <c r="AG38000" s="104"/>
      <c r="AK38000" s="104"/>
      <c r="AL38000" s="104"/>
      <c r="AO38000" s="104"/>
      <c r="AP38000" s="104"/>
    </row>
    <row r="38001" spans="21:42" ht="15" customHeight="1" x14ac:dyDescent="0.25">
      <c r="U38001" s="104"/>
      <c r="AB38001" s="104"/>
      <c r="AC38001" s="104"/>
      <c r="AF38001" s="104"/>
      <c r="AG38001" s="104"/>
      <c r="AK38001" s="104"/>
      <c r="AL38001" s="104"/>
      <c r="AO38001" s="104"/>
      <c r="AP38001" s="104"/>
    </row>
    <row r="38002" spans="21:42" ht="15" customHeight="1" x14ac:dyDescent="0.25">
      <c r="U38002" s="104"/>
      <c r="AB38002" s="104"/>
      <c r="AC38002" s="104"/>
      <c r="AF38002" s="104"/>
      <c r="AG38002" s="104"/>
      <c r="AK38002" s="104"/>
      <c r="AL38002" s="104"/>
      <c r="AO38002" s="104"/>
      <c r="AP38002" s="104"/>
    </row>
    <row r="38003" spans="21:42" ht="15" customHeight="1" x14ac:dyDescent="0.25">
      <c r="U38003" s="104"/>
      <c r="AB38003" s="104"/>
      <c r="AC38003" s="104"/>
      <c r="AF38003" s="104"/>
      <c r="AG38003" s="104"/>
      <c r="AK38003" s="104"/>
      <c r="AL38003" s="104"/>
      <c r="AO38003" s="104"/>
      <c r="AP38003" s="104"/>
    </row>
    <row r="38004" spans="21:42" ht="15" customHeight="1" x14ac:dyDescent="0.25">
      <c r="U38004" s="104"/>
      <c r="AB38004" s="104"/>
      <c r="AC38004" s="104"/>
      <c r="AF38004" s="104"/>
      <c r="AG38004" s="104"/>
      <c r="AK38004" s="104"/>
      <c r="AL38004" s="104"/>
      <c r="AO38004" s="104"/>
      <c r="AP38004" s="104"/>
    </row>
    <row r="38005" spans="21:42" ht="15" customHeight="1" x14ac:dyDescent="0.25">
      <c r="U38005" s="104"/>
      <c r="AB38005" s="104"/>
      <c r="AC38005" s="104"/>
      <c r="AF38005" s="104"/>
      <c r="AG38005" s="104"/>
      <c r="AK38005" s="104"/>
      <c r="AL38005" s="104"/>
      <c r="AO38005" s="104"/>
      <c r="AP38005" s="104"/>
    </row>
    <row r="38006" spans="21:42" ht="15" customHeight="1" x14ac:dyDescent="0.25">
      <c r="U38006" s="104"/>
      <c r="AB38006" s="104"/>
      <c r="AC38006" s="104"/>
      <c r="AF38006" s="104"/>
      <c r="AG38006" s="104"/>
      <c r="AK38006" s="104"/>
      <c r="AL38006" s="104"/>
      <c r="AO38006" s="104"/>
      <c r="AP38006" s="104"/>
    </row>
    <row r="38007" spans="21:42" ht="15" customHeight="1" x14ac:dyDescent="0.25">
      <c r="U38007" s="104"/>
      <c r="AB38007" s="104"/>
      <c r="AC38007" s="104"/>
      <c r="AF38007" s="104"/>
      <c r="AG38007" s="104"/>
      <c r="AK38007" s="104"/>
      <c r="AL38007" s="104"/>
      <c r="AO38007" s="104"/>
      <c r="AP38007" s="104"/>
    </row>
    <row r="38008" spans="21:42" ht="15" customHeight="1" x14ac:dyDescent="0.25">
      <c r="U38008" s="104"/>
      <c r="AB38008" s="104"/>
      <c r="AC38008" s="104"/>
      <c r="AF38008" s="104"/>
      <c r="AG38008" s="104"/>
      <c r="AK38008" s="104"/>
      <c r="AL38008" s="104"/>
      <c r="AO38008" s="104"/>
      <c r="AP38008" s="104"/>
    </row>
    <row r="38009" spans="21:42" ht="15" customHeight="1" x14ac:dyDescent="0.25">
      <c r="U38009" s="104"/>
      <c r="AB38009" s="104"/>
      <c r="AC38009" s="104"/>
      <c r="AF38009" s="104"/>
      <c r="AG38009" s="104"/>
      <c r="AK38009" s="104"/>
      <c r="AL38009" s="104"/>
      <c r="AO38009" s="104"/>
      <c r="AP38009" s="104"/>
    </row>
    <row r="38010" spans="21:42" ht="15" customHeight="1" x14ac:dyDescent="0.25">
      <c r="U38010" s="104"/>
      <c r="AB38010" s="104"/>
      <c r="AC38010" s="104"/>
      <c r="AF38010" s="104"/>
      <c r="AG38010" s="104"/>
      <c r="AK38010" s="104"/>
      <c r="AL38010" s="104"/>
      <c r="AO38010" s="104"/>
      <c r="AP38010" s="104"/>
    </row>
    <row r="38011" spans="21:42" ht="15" customHeight="1" x14ac:dyDescent="0.25">
      <c r="U38011" s="104"/>
      <c r="AB38011" s="104"/>
      <c r="AC38011" s="104"/>
      <c r="AF38011" s="104"/>
      <c r="AG38011" s="104"/>
      <c r="AK38011" s="104"/>
      <c r="AL38011" s="104"/>
      <c r="AO38011" s="104"/>
      <c r="AP38011" s="104"/>
    </row>
    <row r="38012" spans="21:42" ht="15" customHeight="1" x14ac:dyDescent="0.25">
      <c r="U38012" s="104"/>
      <c r="AB38012" s="104"/>
      <c r="AC38012" s="104"/>
      <c r="AF38012" s="104"/>
      <c r="AG38012" s="104"/>
      <c r="AK38012" s="104"/>
      <c r="AL38012" s="104"/>
      <c r="AO38012" s="104"/>
      <c r="AP38012" s="104"/>
    </row>
    <row r="38013" spans="21:42" ht="15" customHeight="1" x14ac:dyDescent="0.25">
      <c r="U38013" s="104"/>
      <c r="AB38013" s="104"/>
      <c r="AC38013" s="104"/>
      <c r="AF38013" s="104"/>
      <c r="AG38013" s="104"/>
      <c r="AK38013" s="104"/>
      <c r="AL38013" s="104"/>
      <c r="AO38013" s="104"/>
      <c r="AP38013" s="104"/>
    </row>
    <row r="38014" spans="21:42" ht="15" customHeight="1" x14ac:dyDescent="0.25">
      <c r="U38014" s="104"/>
      <c r="AB38014" s="104"/>
      <c r="AC38014" s="104"/>
      <c r="AF38014" s="104"/>
      <c r="AG38014" s="104"/>
      <c r="AK38014" s="104"/>
      <c r="AL38014" s="104"/>
      <c r="AO38014" s="104"/>
      <c r="AP38014" s="104"/>
    </row>
    <row r="38015" spans="21:42" ht="15" customHeight="1" x14ac:dyDescent="0.25">
      <c r="U38015" s="104"/>
      <c r="AB38015" s="104"/>
      <c r="AC38015" s="104"/>
      <c r="AF38015" s="104"/>
      <c r="AG38015" s="104"/>
      <c r="AK38015" s="104"/>
      <c r="AL38015" s="104"/>
      <c r="AO38015" s="104"/>
      <c r="AP38015" s="104"/>
    </row>
    <row r="38016" spans="21:42" ht="15" customHeight="1" x14ac:dyDescent="0.25">
      <c r="U38016" s="104"/>
      <c r="AB38016" s="104"/>
      <c r="AC38016" s="104"/>
      <c r="AF38016" s="104"/>
      <c r="AG38016" s="104"/>
      <c r="AK38016" s="104"/>
      <c r="AL38016" s="104"/>
      <c r="AO38016" s="104"/>
      <c r="AP38016" s="104"/>
    </row>
    <row r="38017" spans="21:42" ht="15" customHeight="1" x14ac:dyDescent="0.25">
      <c r="U38017" s="104"/>
      <c r="AB38017" s="104"/>
      <c r="AC38017" s="104"/>
      <c r="AF38017" s="104"/>
      <c r="AG38017" s="104"/>
      <c r="AK38017" s="104"/>
      <c r="AL38017" s="104"/>
      <c r="AO38017" s="104"/>
      <c r="AP38017" s="104"/>
    </row>
    <row r="38018" spans="21:42" ht="15" customHeight="1" x14ac:dyDescent="0.25">
      <c r="U38018" s="104"/>
      <c r="AB38018" s="104"/>
      <c r="AC38018" s="104"/>
      <c r="AF38018" s="104"/>
      <c r="AG38018" s="104"/>
      <c r="AK38018" s="104"/>
      <c r="AL38018" s="104"/>
      <c r="AO38018" s="104"/>
      <c r="AP38018" s="104"/>
    </row>
    <row r="38019" spans="21:42" ht="15" customHeight="1" x14ac:dyDescent="0.25">
      <c r="U38019" s="104"/>
      <c r="AB38019" s="104"/>
      <c r="AC38019" s="104"/>
      <c r="AF38019" s="104"/>
      <c r="AG38019" s="104"/>
      <c r="AK38019" s="104"/>
      <c r="AL38019" s="104"/>
      <c r="AO38019" s="104"/>
      <c r="AP38019" s="104"/>
    </row>
    <row r="38020" spans="21:42" ht="15" customHeight="1" x14ac:dyDescent="0.25">
      <c r="U38020" s="104"/>
      <c r="AB38020" s="104"/>
      <c r="AC38020" s="104"/>
      <c r="AF38020" s="104"/>
      <c r="AG38020" s="104"/>
      <c r="AK38020" s="104"/>
      <c r="AL38020" s="104"/>
      <c r="AO38020" s="104"/>
      <c r="AP38020" s="104"/>
    </row>
    <row r="38021" spans="21:42" ht="15" customHeight="1" x14ac:dyDescent="0.25">
      <c r="U38021" s="104"/>
      <c r="AB38021" s="104"/>
      <c r="AC38021" s="104"/>
      <c r="AF38021" s="104"/>
      <c r="AG38021" s="104"/>
      <c r="AK38021" s="104"/>
      <c r="AL38021" s="104"/>
      <c r="AO38021" s="104"/>
      <c r="AP38021" s="104"/>
    </row>
    <row r="38022" spans="21:42" ht="15" customHeight="1" x14ac:dyDescent="0.25">
      <c r="U38022" s="104"/>
      <c r="AB38022" s="104"/>
      <c r="AC38022" s="104"/>
      <c r="AF38022" s="104"/>
      <c r="AG38022" s="104"/>
      <c r="AK38022" s="104"/>
      <c r="AL38022" s="104"/>
      <c r="AO38022" s="104"/>
      <c r="AP38022" s="104"/>
    </row>
    <row r="38023" spans="21:42" ht="15" customHeight="1" x14ac:dyDescent="0.25">
      <c r="U38023" s="104"/>
      <c r="AB38023" s="104"/>
      <c r="AC38023" s="104"/>
      <c r="AF38023" s="104"/>
      <c r="AG38023" s="104"/>
      <c r="AK38023" s="104"/>
      <c r="AL38023" s="104"/>
      <c r="AO38023" s="104"/>
      <c r="AP38023" s="104"/>
    </row>
    <row r="38024" spans="21:42" ht="15" customHeight="1" x14ac:dyDescent="0.25">
      <c r="U38024" s="104"/>
      <c r="AB38024" s="104"/>
      <c r="AC38024" s="104"/>
      <c r="AF38024" s="104"/>
      <c r="AG38024" s="104"/>
      <c r="AK38024" s="104"/>
      <c r="AL38024" s="104"/>
      <c r="AO38024" s="104"/>
      <c r="AP38024" s="104"/>
    </row>
    <row r="38025" spans="21:42" ht="15" customHeight="1" x14ac:dyDescent="0.25">
      <c r="U38025" s="104"/>
      <c r="AB38025" s="104"/>
      <c r="AC38025" s="104"/>
      <c r="AF38025" s="104"/>
      <c r="AG38025" s="104"/>
      <c r="AK38025" s="104"/>
      <c r="AL38025" s="104"/>
      <c r="AO38025" s="104"/>
      <c r="AP38025" s="104"/>
    </row>
    <row r="38026" spans="21:42" ht="15" customHeight="1" x14ac:dyDescent="0.25">
      <c r="U38026" s="104"/>
      <c r="AB38026" s="104"/>
      <c r="AC38026" s="104"/>
      <c r="AF38026" s="104"/>
      <c r="AG38026" s="104"/>
      <c r="AK38026" s="104"/>
      <c r="AL38026" s="104"/>
      <c r="AO38026" s="104"/>
      <c r="AP38026" s="104"/>
    </row>
    <row r="38027" spans="21:42" ht="15" customHeight="1" x14ac:dyDescent="0.25">
      <c r="U38027" s="104"/>
      <c r="AB38027" s="104"/>
      <c r="AC38027" s="104"/>
      <c r="AF38027" s="104"/>
      <c r="AG38027" s="104"/>
      <c r="AK38027" s="104"/>
      <c r="AL38027" s="104"/>
      <c r="AO38027" s="104"/>
      <c r="AP38027" s="104"/>
    </row>
    <row r="38028" spans="21:42" ht="15" customHeight="1" x14ac:dyDescent="0.25">
      <c r="U38028" s="104"/>
      <c r="AB38028" s="104"/>
      <c r="AC38028" s="104"/>
      <c r="AF38028" s="104"/>
      <c r="AG38028" s="104"/>
      <c r="AK38028" s="104"/>
      <c r="AL38028" s="104"/>
      <c r="AO38028" s="104"/>
      <c r="AP38028" s="104"/>
    </row>
    <row r="38029" spans="21:42" ht="15" customHeight="1" x14ac:dyDescent="0.25">
      <c r="U38029" s="104"/>
      <c r="AB38029" s="104"/>
      <c r="AC38029" s="104"/>
      <c r="AF38029" s="104"/>
      <c r="AG38029" s="104"/>
      <c r="AK38029" s="104"/>
      <c r="AL38029" s="104"/>
      <c r="AO38029" s="104"/>
      <c r="AP38029" s="104"/>
    </row>
    <row r="38030" spans="21:42" ht="15" customHeight="1" x14ac:dyDescent="0.25">
      <c r="U38030" s="104"/>
      <c r="AB38030" s="104"/>
      <c r="AC38030" s="104"/>
      <c r="AF38030" s="104"/>
      <c r="AG38030" s="104"/>
      <c r="AK38030" s="104"/>
      <c r="AL38030" s="104"/>
      <c r="AO38030" s="104"/>
      <c r="AP38030" s="104"/>
    </row>
    <row r="38031" spans="21:42" ht="15" customHeight="1" x14ac:dyDescent="0.25">
      <c r="U38031" s="104"/>
      <c r="AB38031" s="104"/>
      <c r="AC38031" s="104"/>
      <c r="AF38031" s="104"/>
      <c r="AG38031" s="104"/>
      <c r="AK38031" s="104"/>
      <c r="AL38031" s="104"/>
      <c r="AO38031" s="104"/>
      <c r="AP38031" s="104"/>
    </row>
    <row r="38032" spans="21:42" ht="15" customHeight="1" x14ac:dyDescent="0.25">
      <c r="U38032" s="104"/>
      <c r="AB38032" s="104"/>
      <c r="AC38032" s="104"/>
      <c r="AF38032" s="104"/>
      <c r="AG38032" s="104"/>
      <c r="AK38032" s="104"/>
      <c r="AL38032" s="104"/>
      <c r="AO38032" s="104"/>
      <c r="AP38032" s="104"/>
    </row>
    <row r="38033" spans="21:42" ht="15" customHeight="1" x14ac:dyDescent="0.25">
      <c r="U38033" s="104"/>
      <c r="AB38033" s="104"/>
      <c r="AC38033" s="104"/>
      <c r="AF38033" s="104"/>
      <c r="AG38033" s="104"/>
      <c r="AK38033" s="104"/>
      <c r="AL38033" s="104"/>
      <c r="AO38033" s="104"/>
      <c r="AP38033" s="104"/>
    </row>
    <row r="38034" spans="21:42" ht="15" customHeight="1" x14ac:dyDescent="0.25">
      <c r="U38034" s="104"/>
      <c r="AB38034" s="104"/>
      <c r="AC38034" s="104"/>
      <c r="AF38034" s="104"/>
      <c r="AG38034" s="104"/>
      <c r="AK38034" s="104"/>
      <c r="AL38034" s="104"/>
      <c r="AO38034" s="104"/>
      <c r="AP38034" s="104"/>
    </row>
    <row r="38035" spans="21:42" ht="15" customHeight="1" x14ac:dyDescent="0.25">
      <c r="U38035" s="104"/>
      <c r="AB38035" s="104"/>
      <c r="AC38035" s="104"/>
      <c r="AF38035" s="104"/>
      <c r="AG38035" s="104"/>
      <c r="AK38035" s="104"/>
      <c r="AL38035" s="104"/>
      <c r="AO38035" s="104"/>
      <c r="AP38035" s="104"/>
    </row>
    <row r="38036" spans="21:42" ht="15" customHeight="1" x14ac:dyDescent="0.25">
      <c r="U38036" s="104"/>
      <c r="AB38036" s="104"/>
      <c r="AC38036" s="104"/>
      <c r="AF38036" s="104"/>
      <c r="AG38036" s="104"/>
      <c r="AK38036" s="104"/>
      <c r="AL38036" s="104"/>
      <c r="AO38036" s="104"/>
      <c r="AP38036" s="104"/>
    </row>
    <row r="38037" spans="21:42" ht="15" customHeight="1" x14ac:dyDescent="0.25">
      <c r="U38037" s="104"/>
      <c r="AB38037" s="104"/>
      <c r="AC38037" s="104"/>
      <c r="AF38037" s="104"/>
      <c r="AG38037" s="104"/>
      <c r="AK38037" s="104"/>
      <c r="AL38037" s="104"/>
      <c r="AO38037" s="104"/>
      <c r="AP38037" s="104"/>
    </row>
    <row r="38038" spans="21:42" ht="15" customHeight="1" x14ac:dyDescent="0.25">
      <c r="U38038" s="104"/>
      <c r="AB38038" s="104"/>
      <c r="AC38038" s="104"/>
      <c r="AF38038" s="104"/>
      <c r="AG38038" s="104"/>
      <c r="AK38038" s="104"/>
      <c r="AL38038" s="104"/>
      <c r="AO38038" s="104"/>
      <c r="AP38038" s="104"/>
    </row>
    <row r="38039" spans="21:42" ht="15" customHeight="1" x14ac:dyDescent="0.25">
      <c r="U38039" s="104"/>
      <c r="AB38039" s="104"/>
      <c r="AC38039" s="104"/>
      <c r="AF38039" s="104"/>
      <c r="AG38039" s="104"/>
      <c r="AK38039" s="104"/>
      <c r="AL38039" s="104"/>
      <c r="AO38039" s="104"/>
      <c r="AP38039" s="104"/>
    </row>
    <row r="38040" spans="21:42" ht="15" customHeight="1" x14ac:dyDescent="0.25">
      <c r="U38040" s="104"/>
      <c r="AB38040" s="104"/>
      <c r="AC38040" s="104"/>
      <c r="AF38040" s="104"/>
      <c r="AG38040" s="104"/>
      <c r="AK38040" s="104"/>
      <c r="AL38040" s="104"/>
      <c r="AO38040" s="104"/>
      <c r="AP38040" s="104"/>
    </row>
    <row r="38041" spans="21:42" ht="15" customHeight="1" x14ac:dyDescent="0.25">
      <c r="U38041" s="104"/>
      <c r="AB38041" s="104"/>
      <c r="AC38041" s="104"/>
      <c r="AF38041" s="104"/>
      <c r="AG38041" s="104"/>
      <c r="AK38041" s="104"/>
      <c r="AL38041" s="104"/>
      <c r="AO38041" s="104"/>
      <c r="AP38041" s="104"/>
    </row>
    <row r="38042" spans="21:42" ht="15" customHeight="1" x14ac:dyDescent="0.25">
      <c r="U38042" s="104"/>
      <c r="AB38042" s="104"/>
      <c r="AC38042" s="104"/>
      <c r="AF38042" s="104"/>
      <c r="AG38042" s="104"/>
      <c r="AK38042" s="104"/>
      <c r="AL38042" s="104"/>
      <c r="AO38042" s="104"/>
      <c r="AP38042" s="104"/>
    </row>
    <row r="38043" spans="21:42" ht="15" customHeight="1" x14ac:dyDescent="0.25">
      <c r="U38043" s="104"/>
      <c r="AB38043" s="104"/>
      <c r="AC38043" s="104"/>
      <c r="AF38043" s="104"/>
      <c r="AG38043" s="104"/>
      <c r="AK38043" s="104"/>
      <c r="AL38043" s="104"/>
      <c r="AO38043" s="104"/>
      <c r="AP38043" s="104"/>
    </row>
    <row r="38044" spans="21:42" ht="15" customHeight="1" x14ac:dyDescent="0.25">
      <c r="U38044" s="104"/>
      <c r="AB38044" s="104"/>
      <c r="AC38044" s="104"/>
      <c r="AF38044" s="104"/>
      <c r="AG38044" s="104"/>
      <c r="AK38044" s="104"/>
      <c r="AL38044" s="104"/>
      <c r="AO38044" s="104"/>
      <c r="AP38044" s="104"/>
    </row>
    <row r="38045" spans="21:42" ht="15" customHeight="1" x14ac:dyDescent="0.25">
      <c r="U38045" s="104"/>
      <c r="AB38045" s="104"/>
      <c r="AC38045" s="104"/>
      <c r="AF38045" s="104"/>
      <c r="AG38045" s="104"/>
      <c r="AK38045" s="104"/>
      <c r="AL38045" s="104"/>
      <c r="AO38045" s="104"/>
      <c r="AP38045" s="104"/>
    </row>
    <row r="38046" spans="21:42" ht="15" customHeight="1" x14ac:dyDescent="0.25">
      <c r="U38046" s="104"/>
      <c r="AB38046" s="104"/>
      <c r="AC38046" s="104"/>
      <c r="AF38046" s="104"/>
      <c r="AG38046" s="104"/>
      <c r="AK38046" s="104"/>
      <c r="AL38046" s="104"/>
      <c r="AO38046" s="104"/>
      <c r="AP38046" s="104"/>
    </row>
    <row r="38047" spans="21:42" ht="15" customHeight="1" x14ac:dyDescent="0.25">
      <c r="U38047" s="104"/>
      <c r="AB38047" s="104"/>
      <c r="AC38047" s="104"/>
      <c r="AF38047" s="104"/>
      <c r="AG38047" s="104"/>
      <c r="AK38047" s="104"/>
      <c r="AL38047" s="104"/>
      <c r="AO38047" s="104"/>
      <c r="AP38047" s="104"/>
    </row>
    <row r="38048" spans="21:42" ht="15" customHeight="1" x14ac:dyDescent="0.25">
      <c r="U38048" s="104"/>
      <c r="AB38048" s="104"/>
      <c r="AC38048" s="104"/>
      <c r="AF38048" s="104"/>
      <c r="AG38048" s="104"/>
      <c r="AK38048" s="104"/>
      <c r="AL38048" s="104"/>
      <c r="AO38048" s="104"/>
      <c r="AP38048" s="104"/>
    </row>
    <row r="38049" spans="21:42" ht="15" customHeight="1" x14ac:dyDescent="0.25">
      <c r="U38049" s="104"/>
      <c r="AB38049" s="104"/>
      <c r="AC38049" s="104"/>
      <c r="AF38049" s="104"/>
      <c r="AG38049" s="104"/>
      <c r="AK38049" s="104"/>
      <c r="AL38049" s="104"/>
      <c r="AO38049" s="104"/>
      <c r="AP38049" s="104"/>
    </row>
    <row r="38050" spans="21:42" ht="15" customHeight="1" x14ac:dyDescent="0.25">
      <c r="U38050" s="104"/>
      <c r="AB38050" s="104"/>
      <c r="AC38050" s="104"/>
      <c r="AF38050" s="104"/>
      <c r="AG38050" s="104"/>
      <c r="AK38050" s="104"/>
      <c r="AL38050" s="104"/>
      <c r="AO38050" s="104"/>
      <c r="AP38050" s="104"/>
    </row>
    <row r="38051" spans="21:42" ht="15" customHeight="1" x14ac:dyDescent="0.25">
      <c r="U38051" s="104"/>
      <c r="AB38051" s="104"/>
      <c r="AC38051" s="104"/>
      <c r="AF38051" s="104"/>
      <c r="AG38051" s="104"/>
      <c r="AK38051" s="104"/>
      <c r="AL38051" s="104"/>
      <c r="AO38051" s="104"/>
      <c r="AP38051" s="104"/>
    </row>
    <row r="38052" spans="21:42" ht="15" customHeight="1" x14ac:dyDescent="0.25">
      <c r="U38052" s="104"/>
      <c r="AB38052" s="104"/>
      <c r="AC38052" s="104"/>
      <c r="AF38052" s="104"/>
      <c r="AG38052" s="104"/>
      <c r="AK38052" s="104"/>
      <c r="AL38052" s="104"/>
      <c r="AO38052" s="104"/>
      <c r="AP38052" s="104"/>
    </row>
    <row r="38053" spans="21:42" ht="15" customHeight="1" x14ac:dyDescent="0.25">
      <c r="U38053" s="104"/>
      <c r="AB38053" s="104"/>
      <c r="AC38053" s="104"/>
      <c r="AF38053" s="104"/>
      <c r="AG38053" s="104"/>
      <c r="AK38053" s="104"/>
      <c r="AL38053" s="104"/>
      <c r="AO38053" s="104"/>
      <c r="AP38053" s="104"/>
    </row>
    <row r="38054" spans="21:42" ht="15" customHeight="1" x14ac:dyDescent="0.25">
      <c r="U38054" s="104"/>
      <c r="AB38054" s="104"/>
      <c r="AC38054" s="104"/>
      <c r="AF38054" s="104"/>
      <c r="AG38054" s="104"/>
      <c r="AK38054" s="104"/>
      <c r="AL38054" s="104"/>
      <c r="AO38054" s="104"/>
      <c r="AP38054" s="104"/>
    </row>
    <row r="38055" spans="21:42" ht="15" customHeight="1" x14ac:dyDescent="0.25">
      <c r="U38055" s="104"/>
      <c r="AB38055" s="104"/>
      <c r="AC38055" s="104"/>
      <c r="AF38055" s="104"/>
      <c r="AG38055" s="104"/>
      <c r="AK38055" s="104"/>
      <c r="AL38055" s="104"/>
      <c r="AO38055" s="104"/>
      <c r="AP38055" s="104"/>
    </row>
    <row r="38056" spans="21:42" ht="15" customHeight="1" x14ac:dyDescent="0.25">
      <c r="U38056" s="104"/>
      <c r="AB38056" s="104"/>
      <c r="AC38056" s="104"/>
      <c r="AF38056" s="104"/>
      <c r="AG38056" s="104"/>
      <c r="AK38056" s="104"/>
      <c r="AL38056" s="104"/>
      <c r="AO38056" s="104"/>
      <c r="AP38056" s="104"/>
    </row>
    <row r="38057" spans="21:42" ht="15" customHeight="1" x14ac:dyDescent="0.25">
      <c r="U38057" s="104"/>
      <c r="AB38057" s="104"/>
      <c r="AC38057" s="104"/>
      <c r="AF38057" s="104"/>
      <c r="AG38057" s="104"/>
      <c r="AK38057" s="104"/>
      <c r="AL38057" s="104"/>
      <c r="AO38057" s="104"/>
      <c r="AP38057" s="104"/>
    </row>
    <row r="38058" spans="21:42" ht="15" customHeight="1" x14ac:dyDescent="0.25">
      <c r="U38058" s="104"/>
      <c r="AB38058" s="104"/>
      <c r="AC38058" s="104"/>
      <c r="AF38058" s="104"/>
      <c r="AG38058" s="104"/>
      <c r="AK38058" s="104"/>
      <c r="AL38058" s="104"/>
      <c r="AO38058" s="104"/>
      <c r="AP38058" s="104"/>
    </row>
    <row r="38059" spans="21:42" ht="15" customHeight="1" x14ac:dyDescent="0.25">
      <c r="U38059" s="104"/>
      <c r="AB38059" s="104"/>
      <c r="AC38059" s="104"/>
      <c r="AF38059" s="104"/>
      <c r="AG38059" s="104"/>
      <c r="AK38059" s="104"/>
      <c r="AL38059" s="104"/>
      <c r="AO38059" s="104"/>
      <c r="AP38059" s="104"/>
    </row>
    <row r="38060" spans="21:42" ht="15" customHeight="1" x14ac:dyDescent="0.25">
      <c r="U38060" s="104"/>
      <c r="AB38060" s="104"/>
      <c r="AC38060" s="104"/>
      <c r="AF38060" s="104"/>
      <c r="AG38060" s="104"/>
      <c r="AK38060" s="104"/>
      <c r="AL38060" s="104"/>
      <c r="AO38060" s="104"/>
      <c r="AP38060" s="104"/>
    </row>
    <row r="38061" spans="21:42" ht="15" customHeight="1" x14ac:dyDescent="0.25">
      <c r="U38061" s="104"/>
      <c r="AB38061" s="104"/>
      <c r="AC38061" s="104"/>
      <c r="AF38061" s="104"/>
      <c r="AG38061" s="104"/>
      <c r="AK38061" s="104"/>
      <c r="AL38061" s="104"/>
      <c r="AO38061" s="104"/>
      <c r="AP38061" s="104"/>
    </row>
    <row r="38062" spans="21:42" ht="15" customHeight="1" x14ac:dyDescent="0.25">
      <c r="U38062" s="104"/>
      <c r="AB38062" s="104"/>
      <c r="AC38062" s="104"/>
      <c r="AF38062" s="104"/>
      <c r="AG38062" s="104"/>
      <c r="AK38062" s="104"/>
      <c r="AL38062" s="104"/>
      <c r="AO38062" s="104"/>
      <c r="AP38062" s="104"/>
    </row>
    <row r="38063" spans="21:42" ht="15" customHeight="1" x14ac:dyDescent="0.25">
      <c r="U38063" s="104"/>
      <c r="AB38063" s="104"/>
      <c r="AC38063" s="104"/>
      <c r="AF38063" s="104"/>
      <c r="AG38063" s="104"/>
      <c r="AK38063" s="104"/>
      <c r="AL38063" s="104"/>
      <c r="AO38063" s="104"/>
      <c r="AP38063" s="104"/>
    </row>
    <row r="38064" spans="21:42" ht="15" customHeight="1" x14ac:dyDescent="0.25">
      <c r="U38064" s="104"/>
      <c r="AB38064" s="104"/>
      <c r="AC38064" s="104"/>
      <c r="AF38064" s="104"/>
      <c r="AG38064" s="104"/>
      <c r="AK38064" s="104"/>
      <c r="AL38064" s="104"/>
      <c r="AO38064" s="104"/>
      <c r="AP38064" s="104"/>
    </row>
    <row r="38065" spans="21:42" ht="15" customHeight="1" x14ac:dyDescent="0.25">
      <c r="U38065" s="104"/>
      <c r="AB38065" s="104"/>
      <c r="AC38065" s="104"/>
      <c r="AF38065" s="104"/>
      <c r="AG38065" s="104"/>
      <c r="AK38065" s="104"/>
      <c r="AL38065" s="104"/>
      <c r="AO38065" s="104"/>
      <c r="AP38065" s="104"/>
    </row>
    <row r="38066" spans="21:42" ht="15" customHeight="1" x14ac:dyDescent="0.25">
      <c r="U38066" s="104"/>
      <c r="AB38066" s="104"/>
      <c r="AC38066" s="104"/>
      <c r="AF38066" s="104"/>
      <c r="AG38066" s="104"/>
      <c r="AK38066" s="104"/>
      <c r="AL38066" s="104"/>
      <c r="AO38066" s="104"/>
      <c r="AP38066" s="104"/>
    </row>
    <row r="38067" spans="21:42" ht="15" customHeight="1" x14ac:dyDescent="0.25">
      <c r="U38067" s="104"/>
      <c r="AB38067" s="104"/>
      <c r="AC38067" s="104"/>
      <c r="AF38067" s="104"/>
      <c r="AG38067" s="104"/>
      <c r="AK38067" s="104"/>
      <c r="AL38067" s="104"/>
      <c r="AO38067" s="104"/>
      <c r="AP38067" s="104"/>
    </row>
    <row r="38068" spans="21:42" ht="15" customHeight="1" x14ac:dyDescent="0.25">
      <c r="U38068" s="104"/>
      <c r="AB38068" s="104"/>
      <c r="AC38068" s="104"/>
      <c r="AF38068" s="104"/>
      <c r="AG38068" s="104"/>
      <c r="AK38068" s="104"/>
      <c r="AL38068" s="104"/>
      <c r="AO38068" s="104"/>
      <c r="AP38068" s="104"/>
    </row>
    <row r="38069" spans="21:42" ht="15" customHeight="1" x14ac:dyDescent="0.25">
      <c r="U38069" s="104"/>
      <c r="AB38069" s="104"/>
      <c r="AC38069" s="104"/>
      <c r="AF38069" s="104"/>
      <c r="AG38069" s="104"/>
      <c r="AK38069" s="104"/>
      <c r="AL38069" s="104"/>
      <c r="AO38069" s="104"/>
      <c r="AP38069" s="104"/>
    </row>
    <row r="38070" spans="21:42" ht="15" customHeight="1" x14ac:dyDescent="0.25">
      <c r="U38070" s="104"/>
      <c r="AB38070" s="104"/>
      <c r="AC38070" s="104"/>
      <c r="AF38070" s="104"/>
      <c r="AG38070" s="104"/>
      <c r="AK38070" s="104"/>
      <c r="AL38070" s="104"/>
      <c r="AO38070" s="104"/>
      <c r="AP38070" s="104"/>
    </row>
    <row r="38071" spans="21:42" ht="15" customHeight="1" x14ac:dyDescent="0.25">
      <c r="U38071" s="104"/>
      <c r="AB38071" s="104"/>
      <c r="AC38071" s="104"/>
      <c r="AF38071" s="104"/>
      <c r="AG38071" s="104"/>
      <c r="AK38071" s="104"/>
      <c r="AL38071" s="104"/>
      <c r="AO38071" s="104"/>
      <c r="AP38071" s="104"/>
    </row>
    <row r="38072" spans="21:42" ht="15" customHeight="1" x14ac:dyDescent="0.25">
      <c r="U38072" s="104"/>
      <c r="AB38072" s="104"/>
      <c r="AC38072" s="104"/>
      <c r="AF38072" s="104"/>
      <c r="AG38072" s="104"/>
      <c r="AK38072" s="104"/>
      <c r="AL38072" s="104"/>
      <c r="AO38072" s="104"/>
      <c r="AP38072" s="104"/>
    </row>
    <row r="38073" spans="21:42" ht="15" customHeight="1" x14ac:dyDescent="0.25">
      <c r="U38073" s="104"/>
      <c r="AB38073" s="104"/>
      <c r="AC38073" s="104"/>
      <c r="AF38073" s="104"/>
      <c r="AG38073" s="104"/>
      <c r="AK38073" s="104"/>
      <c r="AL38073" s="104"/>
      <c r="AO38073" s="104"/>
      <c r="AP38073" s="104"/>
    </row>
    <row r="38074" spans="21:42" ht="15" customHeight="1" x14ac:dyDescent="0.25">
      <c r="U38074" s="104"/>
      <c r="AB38074" s="104"/>
      <c r="AC38074" s="104"/>
      <c r="AF38074" s="104"/>
      <c r="AG38074" s="104"/>
      <c r="AK38074" s="104"/>
      <c r="AL38074" s="104"/>
      <c r="AO38074" s="104"/>
      <c r="AP38074" s="104"/>
    </row>
    <row r="38075" spans="21:42" ht="15" customHeight="1" x14ac:dyDescent="0.25">
      <c r="U38075" s="104"/>
      <c r="AB38075" s="104"/>
      <c r="AC38075" s="104"/>
      <c r="AF38075" s="104"/>
      <c r="AG38075" s="104"/>
      <c r="AK38075" s="104"/>
      <c r="AL38075" s="104"/>
      <c r="AO38075" s="104"/>
      <c r="AP38075" s="104"/>
    </row>
    <row r="38076" spans="21:42" ht="15" customHeight="1" x14ac:dyDescent="0.25">
      <c r="U38076" s="104"/>
      <c r="AB38076" s="104"/>
      <c r="AC38076" s="104"/>
      <c r="AF38076" s="104"/>
      <c r="AG38076" s="104"/>
      <c r="AK38076" s="104"/>
      <c r="AL38076" s="104"/>
      <c r="AO38076" s="104"/>
      <c r="AP38076" s="104"/>
    </row>
    <row r="38077" spans="21:42" ht="15" customHeight="1" x14ac:dyDescent="0.25">
      <c r="U38077" s="104"/>
      <c r="AB38077" s="104"/>
      <c r="AC38077" s="104"/>
      <c r="AF38077" s="104"/>
      <c r="AG38077" s="104"/>
      <c r="AK38077" s="104"/>
      <c r="AL38077" s="104"/>
      <c r="AO38077" s="104"/>
      <c r="AP38077" s="104"/>
    </row>
    <row r="38078" spans="21:42" ht="15" customHeight="1" x14ac:dyDescent="0.25">
      <c r="U38078" s="104"/>
      <c r="AB38078" s="104"/>
      <c r="AC38078" s="104"/>
      <c r="AF38078" s="104"/>
      <c r="AG38078" s="104"/>
      <c r="AK38078" s="104"/>
      <c r="AL38078" s="104"/>
      <c r="AO38078" s="104"/>
      <c r="AP38078" s="104"/>
    </row>
    <row r="38079" spans="21:42" ht="15" customHeight="1" x14ac:dyDescent="0.25">
      <c r="U38079" s="104"/>
      <c r="AB38079" s="104"/>
      <c r="AC38079" s="104"/>
      <c r="AF38079" s="104"/>
      <c r="AG38079" s="104"/>
      <c r="AK38079" s="104"/>
      <c r="AL38079" s="104"/>
      <c r="AO38079" s="104"/>
      <c r="AP38079" s="104"/>
    </row>
    <row r="38080" spans="21:42" ht="15" customHeight="1" x14ac:dyDescent="0.25">
      <c r="U38080" s="104"/>
      <c r="AB38080" s="104"/>
      <c r="AC38080" s="104"/>
      <c r="AF38080" s="104"/>
      <c r="AG38080" s="104"/>
      <c r="AK38080" s="104"/>
      <c r="AL38080" s="104"/>
      <c r="AO38080" s="104"/>
      <c r="AP38080" s="104"/>
    </row>
    <row r="38081" spans="21:42" ht="15" customHeight="1" x14ac:dyDescent="0.25">
      <c r="U38081" s="104"/>
      <c r="AB38081" s="104"/>
      <c r="AC38081" s="104"/>
      <c r="AF38081" s="104"/>
      <c r="AG38081" s="104"/>
      <c r="AK38081" s="104"/>
      <c r="AL38081" s="104"/>
      <c r="AO38081" s="104"/>
      <c r="AP38081" s="104"/>
    </row>
    <row r="38082" spans="21:42" ht="15" customHeight="1" x14ac:dyDescent="0.25">
      <c r="U38082" s="104"/>
      <c r="AB38082" s="104"/>
      <c r="AC38082" s="104"/>
      <c r="AF38082" s="104"/>
      <c r="AG38082" s="104"/>
      <c r="AK38082" s="104"/>
      <c r="AL38082" s="104"/>
      <c r="AO38082" s="104"/>
      <c r="AP38082" s="104"/>
    </row>
    <row r="38083" spans="21:42" ht="15" customHeight="1" x14ac:dyDescent="0.25">
      <c r="U38083" s="104"/>
      <c r="AB38083" s="104"/>
      <c r="AC38083" s="104"/>
      <c r="AF38083" s="104"/>
      <c r="AG38083" s="104"/>
      <c r="AK38083" s="104"/>
      <c r="AL38083" s="104"/>
      <c r="AO38083" s="104"/>
      <c r="AP38083" s="104"/>
    </row>
    <row r="38084" spans="21:42" ht="15" customHeight="1" x14ac:dyDescent="0.25">
      <c r="U38084" s="104"/>
      <c r="AB38084" s="104"/>
      <c r="AC38084" s="104"/>
      <c r="AF38084" s="104"/>
      <c r="AG38084" s="104"/>
      <c r="AK38084" s="104"/>
      <c r="AL38084" s="104"/>
      <c r="AO38084" s="104"/>
      <c r="AP38084" s="104"/>
    </row>
    <row r="38085" spans="21:42" ht="15" customHeight="1" x14ac:dyDescent="0.25">
      <c r="U38085" s="104"/>
      <c r="AB38085" s="104"/>
      <c r="AC38085" s="104"/>
      <c r="AF38085" s="104"/>
      <c r="AG38085" s="104"/>
      <c r="AK38085" s="104"/>
      <c r="AL38085" s="104"/>
      <c r="AO38085" s="104"/>
      <c r="AP38085" s="104"/>
    </row>
    <row r="38086" spans="21:42" ht="15" customHeight="1" x14ac:dyDescent="0.25">
      <c r="U38086" s="104"/>
      <c r="AB38086" s="104"/>
      <c r="AC38086" s="104"/>
      <c r="AF38086" s="104"/>
      <c r="AG38086" s="104"/>
      <c r="AK38086" s="104"/>
      <c r="AL38086" s="104"/>
      <c r="AO38086" s="104"/>
      <c r="AP38086" s="104"/>
    </row>
    <row r="38087" spans="21:42" ht="15" customHeight="1" x14ac:dyDescent="0.25">
      <c r="U38087" s="104"/>
      <c r="AB38087" s="104"/>
      <c r="AC38087" s="104"/>
      <c r="AF38087" s="104"/>
      <c r="AG38087" s="104"/>
      <c r="AK38087" s="104"/>
      <c r="AL38087" s="104"/>
      <c r="AO38087" s="104"/>
      <c r="AP38087" s="104"/>
    </row>
    <row r="38088" spans="21:42" ht="15" customHeight="1" x14ac:dyDescent="0.25">
      <c r="U38088" s="104"/>
      <c r="AB38088" s="104"/>
      <c r="AC38088" s="104"/>
      <c r="AF38088" s="104"/>
      <c r="AG38088" s="104"/>
      <c r="AK38088" s="104"/>
      <c r="AL38088" s="104"/>
      <c r="AO38088" s="104"/>
      <c r="AP38088" s="104"/>
    </row>
    <row r="38089" spans="21:42" ht="15" customHeight="1" x14ac:dyDescent="0.25">
      <c r="U38089" s="104"/>
      <c r="AB38089" s="104"/>
      <c r="AC38089" s="104"/>
      <c r="AF38089" s="104"/>
      <c r="AG38089" s="104"/>
      <c r="AK38089" s="104"/>
      <c r="AL38089" s="104"/>
      <c r="AO38089" s="104"/>
      <c r="AP38089" s="104"/>
    </row>
    <row r="38090" spans="21:42" ht="15" customHeight="1" x14ac:dyDescent="0.25">
      <c r="U38090" s="104"/>
      <c r="AB38090" s="104"/>
      <c r="AC38090" s="104"/>
      <c r="AF38090" s="104"/>
      <c r="AG38090" s="104"/>
      <c r="AK38090" s="104"/>
      <c r="AL38090" s="104"/>
      <c r="AO38090" s="104"/>
      <c r="AP38090" s="104"/>
    </row>
    <row r="38091" spans="21:42" ht="15" customHeight="1" x14ac:dyDescent="0.25">
      <c r="U38091" s="104"/>
      <c r="AB38091" s="104"/>
      <c r="AC38091" s="104"/>
      <c r="AF38091" s="104"/>
      <c r="AG38091" s="104"/>
      <c r="AK38091" s="104"/>
      <c r="AL38091" s="104"/>
      <c r="AO38091" s="104"/>
      <c r="AP38091" s="104"/>
    </row>
    <row r="38092" spans="21:42" ht="15" customHeight="1" x14ac:dyDescent="0.25">
      <c r="U38092" s="104"/>
      <c r="AB38092" s="104"/>
      <c r="AC38092" s="104"/>
      <c r="AF38092" s="104"/>
      <c r="AG38092" s="104"/>
      <c r="AK38092" s="104"/>
      <c r="AL38092" s="104"/>
      <c r="AO38092" s="104"/>
      <c r="AP38092" s="104"/>
    </row>
    <row r="38093" spans="21:42" ht="15" customHeight="1" x14ac:dyDescent="0.25">
      <c r="U38093" s="104"/>
      <c r="AB38093" s="104"/>
      <c r="AC38093" s="104"/>
      <c r="AF38093" s="104"/>
      <c r="AG38093" s="104"/>
      <c r="AK38093" s="104"/>
      <c r="AL38093" s="104"/>
      <c r="AO38093" s="104"/>
      <c r="AP38093" s="104"/>
    </row>
    <row r="38094" spans="21:42" ht="15" customHeight="1" x14ac:dyDescent="0.25">
      <c r="U38094" s="104"/>
      <c r="AB38094" s="104"/>
      <c r="AC38094" s="104"/>
      <c r="AF38094" s="104"/>
      <c r="AG38094" s="104"/>
      <c r="AK38094" s="104"/>
      <c r="AL38094" s="104"/>
      <c r="AO38094" s="104"/>
      <c r="AP38094" s="104"/>
    </row>
    <row r="38095" spans="21:42" ht="15" customHeight="1" x14ac:dyDescent="0.25">
      <c r="U38095" s="104"/>
      <c r="AB38095" s="104"/>
      <c r="AC38095" s="104"/>
      <c r="AF38095" s="104"/>
      <c r="AG38095" s="104"/>
      <c r="AK38095" s="104"/>
      <c r="AL38095" s="104"/>
      <c r="AO38095" s="104"/>
      <c r="AP38095" s="104"/>
    </row>
    <row r="38096" spans="21:42" ht="15" customHeight="1" x14ac:dyDescent="0.25">
      <c r="U38096" s="104"/>
      <c r="AB38096" s="104"/>
      <c r="AC38096" s="104"/>
      <c r="AF38096" s="104"/>
      <c r="AG38096" s="104"/>
      <c r="AK38096" s="104"/>
      <c r="AL38096" s="104"/>
      <c r="AO38096" s="104"/>
      <c r="AP38096" s="104"/>
    </row>
    <row r="38097" spans="21:42" ht="15" customHeight="1" x14ac:dyDescent="0.25">
      <c r="U38097" s="104"/>
      <c r="AB38097" s="104"/>
      <c r="AC38097" s="104"/>
      <c r="AF38097" s="104"/>
      <c r="AG38097" s="104"/>
      <c r="AK38097" s="104"/>
      <c r="AL38097" s="104"/>
      <c r="AO38097" s="104"/>
      <c r="AP38097" s="104"/>
    </row>
    <row r="38098" spans="21:42" ht="15" customHeight="1" x14ac:dyDescent="0.25">
      <c r="U38098" s="104"/>
      <c r="AB38098" s="104"/>
      <c r="AC38098" s="104"/>
      <c r="AF38098" s="104"/>
      <c r="AG38098" s="104"/>
      <c r="AK38098" s="104"/>
      <c r="AL38098" s="104"/>
      <c r="AO38098" s="104"/>
      <c r="AP38098" s="104"/>
    </row>
    <row r="38099" spans="21:42" ht="15" customHeight="1" x14ac:dyDescent="0.25">
      <c r="U38099" s="104"/>
      <c r="AB38099" s="104"/>
      <c r="AC38099" s="104"/>
      <c r="AF38099" s="104"/>
      <c r="AG38099" s="104"/>
      <c r="AK38099" s="104"/>
      <c r="AL38099" s="104"/>
      <c r="AO38099" s="104"/>
      <c r="AP38099" s="104"/>
    </row>
    <row r="38100" spans="21:42" ht="15" customHeight="1" x14ac:dyDescent="0.25">
      <c r="U38100" s="104"/>
      <c r="AB38100" s="104"/>
      <c r="AC38100" s="104"/>
      <c r="AF38100" s="104"/>
      <c r="AG38100" s="104"/>
      <c r="AK38100" s="104"/>
      <c r="AL38100" s="104"/>
      <c r="AO38100" s="104"/>
      <c r="AP38100" s="104"/>
    </row>
    <row r="38101" spans="21:42" ht="15" customHeight="1" x14ac:dyDescent="0.25">
      <c r="U38101" s="104"/>
      <c r="AB38101" s="104"/>
      <c r="AC38101" s="104"/>
      <c r="AF38101" s="104"/>
      <c r="AG38101" s="104"/>
      <c r="AK38101" s="104"/>
      <c r="AL38101" s="104"/>
      <c r="AO38101" s="104"/>
      <c r="AP38101" s="104"/>
    </row>
    <row r="38102" spans="21:42" ht="15" customHeight="1" x14ac:dyDescent="0.25">
      <c r="U38102" s="104"/>
      <c r="AB38102" s="104"/>
      <c r="AC38102" s="104"/>
      <c r="AF38102" s="104"/>
      <c r="AG38102" s="104"/>
      <c r="AK38102" s="104"/>
      <c r="AL38102" s="104"/>
      <c r="AO38102" s="104"/>
      <c r="AP38102" s="104"/>
    </row>
    <row r="38103" spans="21:42" ht="15" customHeight="1" x14ac:dyDescent="0.25">
      <c r="U38103" s="104"/>
      <c r="AB38103" s="104"/>
      <c r="AC38103" s="104"/>
      <c r="AF38103" s="104"/>
      <c r="AG38103" s="104"/>
      <c r="AK38103" s="104"/>
      <c r="AL38103" s="104"/>
      <c r="AO38103" s="104"/>
      <c r="AP38103" s="104"/>
    </row>
    <row r="38104" spans="21:42" ht="15" customHeight="1" x14ac:dyDescent="0.25">
      <c r="U38104" s="104"/>
      <c r="AB38104" s="104"/>
      <c r="AC38104" s="104"/>
      <c r="AF38104" s="104"/>
      <c r="AG38104" s="104"/>
      <c r="AK38104" s="104"/>
      <c r="AL38104" s="104"/>
      <c r="AO38104" s="104"/>
      <c r="AP38104" s="104"/>
    </row>
    <row r="38105" spans="21:42" ht="15" customHeight="1" x14ac:dyDescent="0.25">
      <c r="U38105" s="104"/>
      <c r="AB38105" s="104"/>
      <c r="AC38105" s="104"/>
      <c r="AF38105" s="104"/>
      <c r="AG38105" s="104"/>
      <c r="AK38105" s="104"/>
      <c r="AL38105" s="104"/>
      <c r="AO38105" s="104"/>
      <c r="AP38105" s="104"/>
    </row>
    <row r="38106" spans="21:42" ht="15" customHeight="1" x14ac:dyDescent="0.25">
      <c r="U38106" s="104"/>
      <c r="AB38106" s="104"/>
      <c r="AC38106" s="104"/>
      <c r="AF38106" s="104"/>
      <c r="AG38106" s="104"/>
      <c r="AK38106" s="104"/>
      <c r="AL38106" s="104"/>
      <c r="AO38106" s="104"/>
      <c r="AP38106" s="104"/>
    </row>
    <row r="38107" spans="21:42" ht="15" customHeight="1" x14ac:dyDescent="0.25">
      <c r="U38107" s="104"/>
      <c r="AB38107" s="104"/>
      <c r="AC38107" s="104"/>
      <c r="AF38107" s="104"/>
      <c r="AG38107" s="104"/>
      <c r="AK38107" s="104"/>
      <c r="AL38107" s="104"/>
      <c r="AO38107" s="104"/>
      <c r="AP38107" s="104"/>
    </row>
    <row r="38108" spans="21:42" ht="15" customHeight="1" x14ac:dyDescent="0.25">
      <c r="U38108" s="104"/>
      <c r="AB38108" s="104"/>
      <c r="AC38108" s="104"/>
      <c r="AF38108" s="104"/>
      <c r="AG38108" s="104"/>
      <c r="AK38108" s="104"/>
      <c r="AL38108" s="104"/>
      <c r="AO38108" s="104"/>
      <c r="AP38108" s="104"/>
    </row>
    <row r="38109" spans="21:42" ht="15" customHeight="1" x14ac:dyDescent="0.25">
      <c r="U38109" s="104"/>
      <c r="AB38109" s="104"/>
      <c r="AC38109" s="104"/>
      <c r="AF38109" s="104"/>
      <c r="AG38109" s="104"/>
      <c r="AK38109" s="104"/>
      <c r="AL38109" s="104"/>
      <c r="AO38109" s="104"/>
      <c r="AP38109" s="104"/>
    </row>
    <row r="38110" spans="21:42" ht="15" customHeight="1" x14ac:dyDescent="0.25">
      <c r="U38110" s="104"/>
      <c r="AB38110" s="104"/>
      <c r="AC38110" s="104"/>
      <c r="AF38110" s="104"/>
      <c r="AG38110" s="104"/>
      <c r="AK38110" s="104"/>
      <c r="AL38110" s="104"/>
      <c r="AO38110" s="104"/>
      <c r="AP38110" s="104"/>
    </row>
    <row r="38111" spans="21:42" ht="15" customHeight="1" x14ac:dyDescent="0.25">
      <c r="U38111" s="104"/>
      <c r="AB38111" s="104"/>
      <c r="AC38111" s="104"/>
      <c r="AF38111" s="104"/>
      <c r="AG38111" s="104"/>
      <c r="AK38111" s="104"/>
      <c r="AL38111" s="104"/>
      <c r="AO38111" s="104"/>
      <c r="AP38111" s="104"/>
    </row>
    <row r="38112" spans="21:42" ht="15" customHeight="1" x14ac:dyDescent="0.25">
      <c r="U38112" s="104"/>
      <c r="AB38112" s="104"/>
      <c r="AC38112" s="104"/>
      <c r="AF38112" s="104"/>
      <c r="AG38112" s="104"/>
      <c r="AK38112" s="104"/>
      <c r="AL38112" s="104"/>
      <c r="AO38112" s="104"/>
      <c r="AP38112" s="104"/>
    </row>
    <row r="38113" spans="21:42" ht="15" customHeight="1" x14ac:dyDescent="0.25">
      <c r="U38113" s="104"/>
      <c r="AB38113" s="104"/>
      <c r="AC38113" s="104"/>
      <c r="AF38113" s="104"/>
      <c r="AG38113" s="104"/>
      <c r="AK38113" s="104"/>
      <c r="AL38113" s="104"/>
      <c r="AO38113" s="104"/>
      <c r="AP38113" s="104"/>
    </row>
    <row r="38114" spans="21:42" ht="15" customHeight="1" x14ac:dyDescent="0.25">
      <c r="U38114" s="104"/>
      <c r="AB38114" s="104"/>
      <c r="AC38114" s="104"/>
      <c r="AF38114" s="104"/>
      <c r="AG38114" s="104"/>
      <c r="AK38114" s="104"/>
      <c r="AL38114" s="104"/>
      <c r="AO38114" s="104"/>
      <c r="AP38114" s="104"/>
    </row>
    <row r="38115" spans="21:42" ht="15" customHeight="1" x14ac:dyDescent="0.25">
      <c r="U38115" s="104"/>
      <c r="AB38115" s="104"/>
      <c r="AC38115" s="104"/>
      <c r="AF38115" s="104"/>
      <c r="AG38115" s="104"/>
      <c r="AK38115" s="104"/>
      <c r="AL38115" s="104"/>
      <c r="AO38115" s="104"/>
      <c r="AP38115" s="104"/>
    </row>
    <row r="38116" spans="21:42" ht="15" customHeight="1" x14ac:dyDescent="0.25">
      <c r="U38116" s="104"/>
      <c r="AB38116" s="104"/>
      <c r="AC38116" s="104"/>
      <c r="AF38116" s="104"/>
      <c r="AG38116" s="104"/>
      <c r="AK38116" s="104"/>
      <c r="AL38116" s="104"/>
      <c r="AO38116" s="104"/>
      <c r="AP38116" s="104"/>
    </row>
    <row r="38117" spans="21:42" ht="15" customHeight="1" x14ac:dyDescent="0.25">
      <c r="U38117" s="104"/>
      <c r="AB38117" s="104"/>
      <c r="AC38117" s="104"/>
      <c r="AF38117" s="104"/>
      <c r="AG38117" s="104"/>
      <c r="AK38117" s="104"/>
      <c r="AL38117" s="104"/>
      <c r="AO38117" s="104"/>
      <c r="AP38117" s="104"/>
    </row>
    <row r="38118" spans="21:42" ht="15" customHeight="1" x14ac:dyDescent="0.25">
      <c r="U38118" s="104"/>
      <c r="AB38118" s="104"/>
      <c r="AC38118" s="104"/>
      <c r="AF38118" s="104"/>
      <c r="AG38118" s="104"/>
      <c r="AK38118" s="104"/>
      <c r="AL38118" s="104"/>
      <c r="AO38118" s="104"/>
      <c r="AP38118" s="104"/>
    </row>
    <row r="38119" spans="21:42" ht="15" customHeight="1" x14ac:dyDescent="0.25">
      <c r="U38119" s="104"/>
      <c r="AB38119" s="104"/>
      <c r="AC38119" s="104"/>
      <c r="AF38119" s="104"/>
      <c r="AG38119" s="104"/>
      <c r="AK38119" s="104"/>
      <c r="AL38119" s="104"/>
      <c r="AO38119" s="104"/>
      <c r="AP38119" s="104"/>
    </row>
    <row r="38120" spans="21:42" ht="15" customHeight="1" x14ac:dyDescent="0.25">
      <c r="U38120" s="104"/>
      <c r="AB38120" s="104"/>
      <c r="AC38120" s="104"/>
      <c r="AF38120" s="104"/>
      <c r="AG38120" s="104"/>
      <c r="AK38120" s="104"/>
      <c r="AL38120" s="104"/>
      <c r="AO38120" s="104"/>
      <c r="AP38120" s="104"/>
    </row>
    <row r="38121" spans="21:42" ht="15" customHeight="1" x14ac:dyDescent="0.25">
      <c r="U38121" s="104"/>
      <c r="AB38121" s="104"/>
      <c r="AC38121" s="104"/>
      <c r="AF38121" s="104"/>
      <c r="AG38121" s="104"/>
      <c r="AK38121" s="104"/>
      <c r="AL38121" s="104"/>
      <c r="AO38121" s="104"/>
      <c r="AP38121" s="104"/>
    </row>
    <row r="38122" spans="21:42" ht="15" customHeight="1" x14ac:dyDescent="0.25">
      <c r="U38122" s="104"/>
      <c r="AB38122" s="104"/>
      <c r="AC38122" s="104"/>
      <c r="AF38122" s="104"/>
      <c r="AG38122" s="104"/>
      <c r="AK38122" s="104"/>
      <c r="AL38122" s="104"/>
      <c r="AO38122" s="104"/>
      <c r="AP38122" s="104"/>
    </row>
    <row r="38123" spans="21:42" ht="15" customHeight="1" x14ac:dyDescent="0.25">
      <c r="U38123" s="104"/>
      <c r="AB38123" s="104"/>
      <c r="AC38123" s="104"/>
      <c r="AF38123" s="104"/>
      <c r="AG38123" s="104"/>
      <c r="AK38123" s="104"/>
      <c r="AL38123" s="104"/>
      <c r="AO38123" s="104"/>
      <c r="AP38123" s="104"/>
    </row>
    <row r="38124" spans="21:42" ht="15" customHeight="1" x14ac:dyDescent="0.25">
      <c r="U38124" s="104"/>
      <c r="AB38124" s="104"/>
      <c r="AC38124" s="104"/>
      <c r="AF38124" s="104"/>
      <c r="AG38124" s="104"/>
      <c r="AK38124" s="104"/>
      <c r="AL38124" s="104"/>
      <c r="AO38124" s="104"/>
      <c r="AP38124" s="104"/>
    </row>
    <row r="38125" spans="21:42" ht="15" customHeight="1" x14ac:dyDescent="0.25">
      <c r="U38125" s="104"/>
      <c r="AB38125" s="104"/>
      <c r="AC38125" s="104"/>
      <c r="AF38125" s="104"/>
      <c r="AG38125" s="104"/>
      <c r="AK38125" s="104"/>
      <c r="AL38125" s="104"/>
      <c r="AO38125" s="104"/>
      <c r="AP38125" s="104"/>
    </row>
    <row r="38126" spans="21:42" ht="15" customHeight="1" x14ac:dyDescent="0.25">
      <c r="U38126" s="104"/>
      <c r="AB38126" s="104"/>
      <c r="AC38126" s="104"/>
      <c r="AF38126" s="104"/>
      <c r="AG38126" s="104"/>
      <c r="AK38126" s="104"/>
      <c r="AL38126" s="104"/>
      <c r="AO38126" s="104"/>
      <c r="AP38126" s="104"/>
    </row>
    <row r="38127" spans="21:42" ht="15" customHeight="1" x14ac:dyDescent="0.25">
      <c r="U38127" s="104"/>
      <c r="AB38127" s="104"/>
      <c r="AC38127" s="104"/>
      <c r="AF38127" s="104"/>
      <c r="AG38127" s="104"/>
      <c r="AK38127" s="104"/>
      <c r="AL38127" s="104"/>
      <c r="AO38127" s="104"/>
      <c r="AP38127" s="104"/>
    </row>
    <row r="38128" spans="21:42" ht="15" customHeight="1" x14ac:dyDescent="0.25">
      <c r="U38128" s="104"/>
      <c r="AB38128" s="104"/>
      <c r="AC38128" s="104"/>
      <c r="AF38128" s="104"/>
      <c r="AG38128" s="104"/>
      <c r="AK38128" s="104"/>
      <c r="AL38128" s="104"/>
      <c r="AO38128" s="104"/>
      <c r="AP38128" s="104"/>
    </row>
    <row r="38129" spans="21:42" ht="15" customHeight="1" x14ac:dyDescent="0.25">
      <c r="U38129" s="104"/>
      <c r="AB38129" s="104"/>
      <c r="AC38129" s="104"/>
      <c r="AF38129" s="104"/>
      <c r="AG38129" s="104"/>
      <c r="AK38129" s="104"/>
      <c r="AL38129" s="104"/>
      <c r="AO38129" s="104"/>
      <c r="AP38129" s="104"/>
    </row>
    <row r="38130" spans="21:42" ht="15" customHeight="1" x14ac:dyDescent="0.25">
      <c r="U38130" s="104"/>
      <c r="AB38130" s="104"/>
      <c r="AC38130" s="104"/>
      <c r="AF38130" s="104"/>
      <c r="AG38130" s="104"/>
      <c r="AK38130" s="104"/>
      <c r="AL38130" s="104"/>
      <c r="AO38130" s="104"/>
      <c r="AP38130" s="104"/>
    </row>
    <row r="38131" spans="21:42" ht="15" customHeight="1" x14ac:dyDescent="0.25">
      <c r="U38131" s="104"/>
      <c r="AB38131" s="104"/>
      <c r="AC38131" s="104"/>
      <c r="AF38131" s="104"/>
      <c r="AG38131" s="104"/>
      <c r="AK38131" s="104"/>
      <c r="AL38131" s="104"/>
      <c r="AO38131" s="104"/>
      <c r="AP38131" s="104"/>
    </row>
    <row r="38132" spans="21:42" ht="15" customHeight="1" x14ac:dyDescent="0.25">
      <c r="U38132" s="104"/>
      <c r="AB38132" s="104"/>
      <c r="AC38132" s="104"/>
      <c r="AF38132" s="104"/>
      <c r="AG38132" s="104"/>
      <c r="AK38132" s="104"/>
      <c r="AL38132" s="104"/>
      <c r="AO38132" s="104"/>
      <c r="AP38132" s="104"/>
    </row>
    <row r="38133" spans="21:42" ht="15" customHeight="1" x14ac:dyDescent="0.25">
      <c r="U38133" s="104"/>
      <c r="AB38133" s="104"/>
      <c r="AC38133" s="104"/>
      <c r="AF38133" s="104"/>
      <c r="AG38133" s="104"/>
      <c r="AK38133" s="104"/>
      <c r="AL38133" s="104"/>
      <c r="AO38133" s="104"/>
      <c r="AP38133" s="104"/>
    </row>
    <row r="38134" spans="21:42" ht="15" customHeight="1" x14ac:dyDescent="0.25">
      <c r="U38134" s="104"/>
      <c r="AB38134" s="104"/>
      <c r="AC38134" s="104"/>
      <c r="AF38134" s="104"/>
      <c r="AG38134" s="104"/>
      <c r="AK38134" s="104"/>
      <c r="AL38134" s="104"/>
      <c r="AO38134" s="104"/>
      <c r="AP38134" s="104"/>
    </row>
    <row r="38135" spans="21:42" ht="15" customHeight="1" x14ac:dyDescent="0.25">
      <c r="U38135" s="104"/>
      <c r="AB38135" s="104"/>
      <c r="AC38135" s="104"/>
      <c r="AF38135" s="104"/>
      <c r="AG38135" s="104"/>
      <c r="AK38135" s="104"/>
      <c r="AL38135" s="104"/>
      <c r="AO38135" s="104"/>
      <c r="AP38135" s="104"/>
    </row>
    <row r="38136" spans="21:42" ht="15" customHeight="1" x14ac:dyDescent="0.25">
      <c r="U38136" s="104"/>
      <c r="AB38136" s="104"/>
      <c r="AC38136" s="104"/>
      <c r="AF38136" s="104"/>
      <c r="AG38136" s="104"/>
      <c r="AK38136" s="104"/>
      <c r="AL38136" s="104"/>
      <c r="AO38136" s="104"/>
      <c r="AP38136" s="104"/>
    </row>
    <row r="38137" spans="21:42" ht="15" customHeight="1" x14ac:dyDescent="0.25">
      <c r="U38137" s="104"/>
      <c r="AB38137" s="104"/>
      <c r="AC38137" s="104"/>
      <c r="AF38137" s="104"/>
      <c r="AG38137" s="104"/>
      <c r="AK38137" s="104"/>
      <c r="AL38137" s="104"/>
      <c r="AO38137" s="104"/>
      <c r="AP38137" s="104"/>
    </row>
    <row r="38138" spans="21:42" ht="15" customHeight="1" x14ac:dyDescent="0.25">
      <c r="U38138" s="104"/>
      <c r="AB38138" s="104"/>
      <c r="AC38138" s="104"/>
      <c r="AF38138" s="104"/>
      <c r="AG38138" s="104"/>
      <c r="AK38138" s="104"/>
      <c r="AL38138" s="104"/>
      <c r="AO38138" s="104"/>
      <c r="AP38138" s="104"/>
    </row>
    <row r="38139" spans="21:42" ht="15" customHeight="1" x14ac:dyDescent="0.25">
      <c r="U38139" s="104"/>
      <c r="AB38139" s="104"/>
      <c r="AC38139" s="104"/>
      <c r="AF38139" s="104"/>
      <c r="AG38139" s="104"/>
      <c r="AK38139" s="104"/>
      <c r="AL38139" s="104"/>
      <c r="AO38139" s="104"/>
      <c r="AP38139" s="104"/>
    </row>
    <row r="38140" spans="21:42" ht="15" customHeight="1" x14ac:dyDescent="0.25">
      <c r="U38140" s="104"/>
      <c r="AB38140" s="104"/>
      <c r="AC38140" s="104"/>
      <c r="AF38140" s="104"/>
      <c r="AG38140" s="104"/>
      <c r="AK38140" s="104"/>
      <c r="AL38140" s="104"/>
      <c r="AO38140" s="104"/>
      <c r="AP38140" s="104"/>
    </row>
    <row r="38141" spans="21:42" ht="15" customHeight="1" x14ac:dyDescent="0.25">
      <c r="U38141" s="104"/>
      <c r="AB38141" s="104"/>
      <c r="AC38141" s="104"/>
      <c r="AF38141" s="104"/>
      <c r="AG38141" s="104"/>
      <c r="AK38141" s="104"/>
      <c r="AL38141" s="104"/>
      <c r="AO38141" s="104"/>
      <c r="AP38141" s="104"/>
    </row>
    <row r="38142" spans="21:42" ht="15" customHeight="1" x14ac:dyDescent="0.25">
      <c r="U38142" s="104"/>
      <c r="AB38142" s="104"/>
      <c r="AC38142" s="104"/>
      <c r="AF38142" s="104"/>
      <c r="AG38142" s="104"/>
      <c r="AK38142" s="104"/>
      <c r="AL38142" s="104"/>
      <c r="AO38142" s="104"/>
      <c r="AP38142" s="104"/>
    </row>
    <row r="38143" spans="21:42" ht="15" customHeight="1" x14ac:dyDescent="0.25">
      <c r="U38143" s="104"/>
      <c r="AB38143" s="104"/>
      <c r="AC38143" s="104"/>
      <c r="AF38143" s="104"/>
      <c r="AG38143" s="104"/>
      <c r="AK38143" s="104"/>
      <c r="AL38143" s="104"/>
      <c r="AO38143" s="104"/>
      <c r="AP38143" s="104"/>
    </row>
    <row r="38144" spans="21:42" ht="15" customHeight="1" x14ac:dyDescent="0.25">
      <c r="U38144" s="104"/>
      <c r="AB38144" s="104"/>
      <c r="AC38144" s="104"/>
      <c r="AF38144" s="104"/>
      <c r="AG38144" s="104"/>
      <c r="AK38144" s="104"/>
      <c r="AL38144" s="104"/>
      <c r="AO38144" s="104"/>
      <c r="AP38144" s="104"/>
    </row>
    <row r="38145" spans="21:42" ht="15" customHeight="1" x14ac:dyDescent="0.25">
      <c r="U38145" s="104"/>
      <c r="AB38145" s="104"/>
      <c r="AC38145" s="104"/>
      <c r="AF38145" s="104"/>
      <c r="AG38145" s="104"/>
      <c r="AK38145" s="104"/>
      <c r="AL38145" s="104"/>
      <c r="AO38145" s="104"/>
      <c r="AP38145" s="104"/>
    </row>
    <row r="38146" spans="21:42" ht="15" customHeight="1" x14ac:dyDescent="0.25">
      <c r="U38146" s="104"/>
      <c r="AB38146" s="104"/>
      <c r="AC38146" s="104"/>
      <c r="AF38146" s="104"/>
      <c r="AG38146" s="104"/>
      <c r="AK38146" s="104"/>
      <c r="AL38146" s="104"/>
      <c r="AO38146" s="104"/>
      <c r="AP38146" s="104"/>
    </row>
    <row r="38147" spans="21:42" ht="15" customHeight="1" x14ac:dyDescent="0.25">
      <c r="U38147" s="104"/>
      <c r="AB38147" s="104"/>
      <c r="AC38147" s="104"/>
      <c r="AF38147" s="104"/>
      <c r="AG38147" s="104"/>
      <c r="AK38147" s="104"/>
      <c r="AL38147" s="104"/>
      <c r="AO38147" s="104"/>
      <c r="AP38147" s="104"/>
    </row>
    <row r="38148" spans="21:42" ht="15" customHeight="1" x14ac:dyDescent="0.25">
      <c r="U38148" s="104"/>
      <c r="AB38148" s="104"/>
      <c r="AC38148" s="104"/>
      <c r="AF38148" s="104"/>
      <c r="AG38148" s="104"/>
      <c r="AK38148" s="104"/>
      <c r="AL38148" s="104"/>
      <c r="AO38148" s="104"/>
      <c r="AP38148" s="104"/>
    </row>
    <row r="38149" spans="21:42" ht="15" customHeight="1" x14ac:dyDescent="0.25">
      <c r="U38149" s="104"/>
      <c r="AB38149" s="104"/>
      <c r="AC38149" s="104"/>
      <c r="AF38149" s="104"/>
      <c r="AG38149" s="104"/>
      <c r="AK38149" s="104"/>
      <c r="AL38149" s="104"/>
      <c r="AO38149" s="104"/>
      <c r="AP38149" s="104"/>
    </row>
    <row r="38150" spans="21:42" ht="15" customHeight="1" x14ac:dyDescent="0.25">
      <c r="U38150" s="104"/>
      <c r="AB38150" s="104"/>
      <c r="AC38150" s="104"/>
      <c r="AF38150" s="104"/>
      <c r="AG38150" s="104"/>
      <c r="AK38150" s="104"/>
      <c r="AL38150" s="104"/>
      <c r="AO38150" s="104"/>
      <c r="AP38150" s="104"/>
    </row>
    <row r="38151" spans="21:42" ht="15" customHeight="1" x14ac:dyDescent="0.25">
      <c r="U38151" s="104"/>
      <c r="AB38151" s="104"/>
      <c r="AC38151" s="104"/>
      <c r="AF38151" s="104"/>
      <c r="AG38151" s="104"/>
      <c r="AK38151" s="104"/>
      <c r="AL38151" s="104"/>
      <c r="AO38151" s="104"/>
      <c r="AP38151" s="104"/>
    </row>
    <row r="38152" spans="21:42" ht="15" customHeight="1" x14ac:dyDescent="0.25">
      <c r="U38152" s="104"/>
      <c r="AB38152" s="104"/>
      <c r="AC38152" s="104"/>
      <c r="AF38152" s="104"/>
      <c r="AG38152" s="104"/>
      <c r="AK38152" s="104"/>
      <c r="AL38152" s="104"/>
      <c r="AO38152" s="104"/>
      <c r="AP38152" s="104"/>
    </row>
    <row r="38153" spans="21:42" ht="15" customHeight="1" x14ac:dyDescent="0.25">
      <c r="U38153" s="104"/>
      <c r="AB38153" s="104"/>
      <c r="AC38153" s="104"/>
      <c r="AF38153" s="104"/>
      <c r="AG38153" s="104"/>
      <c r="AK38153" s="104"/>
      <c r="AL38153" s="104"/>
      <c r="AO38153" s="104"/>
      <c r="AP38153" s="104"/>
    </row>
    <row r="38154" spans="21:42" ht="15" customHeight="1" x14ac:dyDescent="0.25">
      <c r="U38154" s="104"/>
      <c r="AB38154" s="104"/>
      <c r="AC38154" s="104"/>
      <c r="AF38154" s="104"/>
      <c r="AG38154" s="104"/>
      <c r="AK38154" s="104"/>
      <c r="AL38154" s="104"/>
      <c r="AO38154" s="104"/>
      <c r="AP38154" s="104"/>
    </row>
    <row r="38155" spans="21:42" ht="15" customHeight="1" x14ac:dyDescent="0.25">
      <c r="U38155" s="104"/>
      <c r="AB38155" s="104"/>
      <c r="AC38155" s="104"/>
      <c r="AF38155" s="104"/>
      <c r="AG38155" s="104"/>
      <c r="AK38155" s="104"/>
      <c r="AL38155" s="104"/>
      <c r="AO38155" s="104"/>
      <c r="AP38155" s="104"/>
    </row>
    <row r="38156" spans="21:42" ht="15" customHeight="1" x14ac:dyDescent="0.25">
      <c r="U38156" s="104"/>
      <c r="AB38156" s="104"/>
      <c r="AC38156" s="104"/>
      <c r="AF38156" s="104"/>
      <c r="AG38156" s="104"/>
      <c r="AK38156" s="104"/>
      <c r="AL38156" s="104"/>
      <c r="AO38156" s="104"/>
      <c r="AP38156" s="104"/>
    </row>
    <row r="38157" spans="21:42" ht="15" customHeight="1" x14ac:dyDescent="0.25">
      <c r="U38157" s="104"/>
      <c r="AB38157" s="104"/>
      <c r="AC38157" s="104"/>
      <c r="AF38157" s="104"/>
      <c r="AG38157" s="104"/>
      <c r="AK38157" s="104"/>
      <c r="AL38157" s="104"/>
      <c r="AO38157" s="104"/>
      <c r="AP38157" s="104"/>
    </row>
    <row r="38158" spans="21:42" ht="15" customHeight="1" x14ac:dyDescent="0.25">
      <c r="U38158" s="104"/>
      <c r="AB38158" s="104"/>
      <c r="AC38158" s="104"/>
      <c r="AF38158" s="104"/>
      <c r="AG38158" s="104"/>
      <c r="AK38158" s="104"/>
      <c r="AL38158" s="104"/>
      <c r="AO38158" s="104"/>
      <c r="AP38158" s="104"/>
    </row>
    <row r="38159" spans="21:42" ht="15" customHeight="1" x14ac:dyDescent="0.25">
      <c r="U38159" s="104"/>
      <c r="AB38159" s="104"/>
      <c r="AC38159" s="104"/>
      <c r="AF38159" s="104"/>
      <c r="AG38159" s="104"/>
      <c r="AK38159" s="104"/>
      <c r="AL38159" s="104"/>
      <c r="AO38159" s="104"/>
      <c r="AP38159" s="104"/>
    </row>
    <row r="38160" spans="21:42" ht="15" customHeight="1" x14ac:dyDescent="0.25">
      <c r="U38160" s="104"/>
      <c r="AB38160" s="104"/>
      <c r="AC38160" s="104"/>
      <c r="AF38160" s="104"/>
      <c r="AG38160" s="104"/>
      <c r="AK38160" s="104"/>
      <c r="AL38160" s="104"/>
      <c r="AO38160" s="104"/>
      <c r="AP38160" s="104"/>
    </row>
    <row r="38161" spans="21:42" ht="15" customHeight="1" x14ac:dyDescent="0.25">
      <c r="U38161" s="104"/>
      <c r="AB38161" s="104"/>
      <c r="AC38161" s="104"/>
      <c r="AF38161" s="104"/>
      <c r="AG38161" s="104"/>
      <c r="AK38161" s="104"/>
      <c r="AL38161" s="104"/>
      <c r="AO38161" s="104"/>
      <c r="AP38161" s="104"/>
    </row>
    <row r="38162" spans="21:42" ht="15" customHeight="1" x14ac:dyDescent="0.25">
      <c r="U38162" s="104"/>
      <c r="AB38162" s="104"/>
      <c r="AC38162" s="104"/>
      <c r="AF38162" s="104"/>
      <c r="AG38162" s="104"/>
      <c r="AK38162" s="104"/>
      <c r="AL38162" s="104"/>
      <c r="AO38162" s="104"/>
      <c r="AP38162" s="104"/>
    </row>
    <row r="38163" spans="21:42" ht="15" customHeight="1" x14ac:dyDescent="0.25">
      <c r="U38163" s="104"/>
      <c r="AB38163" s="104"/>
      <c r="AC38163" s="104"/>
      <c r="AF38163" s="104"/>
      <c r="AG38163" s="104"/>
      <c r="AK38163" s="104"/>
      <c r="AL38163" s="104"/>
      <c r="AO38163" s="104"/>
      <c r="AP38163" s="104"/>
    </row>
    <row r="38164" spans="21:42" ht="15" customHeight="1" x14ac:dyDescent="0.25">
      <c r="U38164" s="104"/>
      <c r="AB38164" s="104"/>
      <c r="AC38164" s="104"/>
      <c r="AF38164" s="104"/>
      <c r="AG38164" s="104"/>
      <c r="AK38164" s="104"/>
      <c r="AL38164" s="104"/>
      <c r="AO38164" s="104"/>
      <c r="AP38164" s="104"/>
    </row>
    <row r="38165" spans="21:42" ht="15" customHeight="1" x14ac:dyDescent="0.25">
      <c r="U38165" s="104"/>
      <c r="AB38165" s="104"/>
      <c r="AC38165" s="104"/>
      <c r="AF38165" s="104"/>
      <c r="AG38165" s="104"/>
      <c r="AK38165" s="104"/>
      <c r="AL38165" s="104"/>
      <c r="AO38165" s="104"/>
      <c r="AP38165" s="104"/>
    </row>
    <row r="38166" spans="21:42" ht="15" customHeight="1" x14ac:dyDescent="0.25">
      <c r="U38166" s="104"/>
      <c r="AB38166" s="104"/>
      <c r="AC38166" s="104"/>
      <c r="AF38166" s="104"/>
      <c r="AG38166" s="104"/>
      <c r="AK38166" s="104"/>
      <c r="AL38166" s="104"/>
      <c r="AO38166" s="104"/>
      <c r="AP38166" s="104"/>
    </row>
    <row r="38167" spans="21:42" ht="15" customHeight="1" x14ac:dyDescent="0.25">
      <c r="U38167" s="104"/>
      <c r="AB38167" s="104"/>
      <c r="AC38167" s="104"/>
      <c r="AF38167" s="104"/>
      <c r="AG38167" s="104"/>
      <c r="AK38167" s="104"/>
      <c r="AL38167" s="104"/>
      <c r="AO38167" s="104"/>
      <c r="AP38167" s="104"/>
    </row>
    <row r="38168" spans="21:42" ht="15" customHeight="1" x14ac:dyDescent="0.25">
      <c r="U38168" s="104"/>
      <c r="AB38168" s="104"/>
      <c r="AC38168" s="104"/>
      <c r="AF38168" s="104"/>
      <c r="AG38168" s="104"/>
      <c r="AK38168" s="104"/>
      <c r="AL38168" s="104"/>
      <c r="AO38168" s="104"/>
      <c r="AP38168" s="104"/>
    </row>
    <row r="38169" spans="21:42" ht="15" customHeight="1" x14ac:dyDescent="0.25">
      <c r="U38169" s="104"/>
      <c r="AB38169" s="104"/>
      <c r="AC38169" s="104"/>
      <c r="AF38169" s="104"/>
      <c r="AG38169" s="104"/>
      <c r="AK38169" s="104"/>
      <c r="AL38169" s="104"/>
      <c r="AO38169" s="104"/>
      <c r="AP38169" s="104"/>
    </row>
    <row r="38170" spans="21:42" ht="15" customHeight="1" x14ac:dyDescent="0.25">
      <c r="U38170" s="104"/>
      <c r="AB38170" s="104"/>
      <c r="AC38170" s="104"/>
      <c r="AF38170" s="104"/>
      <c r="AG38170" s="104"/>
      <c r="AK38170" s="104"/>
      <c r="AL38170" s="104"/>
      <c r="AO38170" s="104"/>
      <c r="AP38170" s="104"/>
    </row>
    <row r="38171" spans="21:42" ht="15" customHeight="1" x14ac:dyDescent="0.25">
      <c r="U38171" s="104"/>
      <c r="AB38171" s="104"/>
      <c r="AC38171" s="104"/>
      <c r="AF38171" s="104"/>
      <c r="AG38171" s="104"/>
      <c r="AK38171" s="104"/>
      <c r="AL38171" s="104"/>
      <c r="AO38171" s="104"/>
      <c r="AP38171" s="104"/>
    </row>
    <row r="38172" spans="21:42" ht="15" customHeight="1" x14ac:dyDescent="0.25">
      <c r="U38172" s="104"/>
      <c r="AB38172" s="104"/>
      <c r="AC38172" s="104"/>
      <c r="AF38172" s="104"/>
      <c r="AG38172" s="104"/>
      <c r="AK38172" s="104"/>
      <c r="AL38172" s="104"/>
      <c r="AO38172" s="104"/>
      <c r="AP38172" s="104"/>
    </row>
    <row r="38173" spans="21:42" ht="15" customHeight="1" x14ac:dyDescent="0.25">
      <c r="U38173" s="104"/>
      <c r="AB38173" s="104"/>
      <c r="AC38173" s="104"/>
      <c r="AF38173" s="104"/>
      <c r="AG38173" s="104"/>
      <c r="AK38173" s="104"/>
      <c r="AL38173" s="104"/>
      <c r="AO38173" s="104"/>
      <c r="AP38173" s="104"/>
    </row>
    <row r="38174" spans="21:42" ht="15" customHeight="1" x14ac:dyDescent="0.25">
      <c r="U38174" s="104"/>
      <c r="AB38174" s="104"/>
      <c r="AC38174" s="104"/>
      <c r="AF38174" s="104"/>
      <c r="AG38174" s="104"/>
      <c r="AK38174" s="104"/>
      <c r="AL38174" s="104"/>
      <c r="AO38174" s="104"/>
      <c r="AP38174" s="104"/>
    </row>
    <row r="38175" spans="21:42" ht="15" customHeight="1" x14ac:dyDescent="0.25">
      <c r="U38175" s="104"/>
      <c r="AB38175" s="104"/>
      <c r="AC38175" s="104"/>
      <c r="AF38175" s="104"/>
      <c r="AG38175" s="104"/>
      <c r="AK38175" s="104"/>
      <c r="AL38175" s="104"/>
      <c r="AO38175" s="104"/>
      <c r="AP38175" s="104"/>
    </row>
    <row r="38176" spans="21:42" ht="15" customHeight="1" x14ac:dyDescent="0.25">
      <c r="U38176" s="104"/>
      <c r="AB38176" s="104"/>
      <c r="AC38176" s="104"/>
      <c r="AF38176" s="104"/>
      <c r="AG38176" s="104"/>
      <c r="AK38176" s="104"/>
      <c r="AL38176" s="104"/>
      <c r="AO38176" s="104"/>
      <c r="AP38176" s="104"/>
    </row>
    <row r="38177" spans="21:42" ht="15" customHeight="1" x14ac:dyDescent="0.25">
      <c r="U38177" s="104"/>
      <c r="AB38177" s="104"/>
      <c r="AC38177" s="104"/>
      <c r="AF38177" s="104"/>
      <c r="AG38177" s="104"/>
      <c r="AK38177" s="104"/>
      <c r="AL38177" s="104"/>
      <c r="AO38177" s="104"/>
      <c r="AP38177" s="104"/>
    </row>
    <row r="38178" spans="21:42" ht="15" customHeight="1" x14ac:dyDescent="0.25">
      <c r="U38178" s="104"/>
      <c r="AB38178" s="104"/>
      <c r="AC38178" s="104"/>
      <c r="AF38178" s="104"/>
      <c r="AG38178" s="104"/>
      <c r="AK38178" s="104"/>
      <c r="AL38178" s="104"/>
      <c r="AO38178" s="104"/>
      <c r="AP38178" s="104"/>
    </row>
    <row r="38179" spans="21:42" ht="15" customHeight="1" x14ac:dyDescent="0.25">
      <c r="U38179" s="104"/>
      <c r="AB38179" s="104"/>
      <c r="AC38179" s="104"/>
      <c r="AF38179" s="104"/>
      <c r="AG38179" s="104"/>
      <c r="AK38179" s="104"/>
      <c r="AL38179" s="104"/>
      <c r="AO38179" s="104"/>
      <c r="AP38179" s="104"/>
    </row>
    <row r="38180" spans="21:42" ht="15" customHeight="1" x14ac:dyDescent="0.25">
      <c r="U38180" s="104"/>
      <c r="AB38180" s="104"/>
      <c r="AC38180" s="104"/>
      <c r="AF38180" s="104"/>
      <c r="AG38180" s="104"/>
      <c r="AK38180" s="104"/>
      <c r="AL38180" s="104"/>
      <c r="AO38180" s="104"/>
      <c r="AP38180" s="104"/>
    </row>
    <row r="38181" spans="21:42" ht="15" customHeight="1" x14ac:dyDescent="0.25">
      <c r="U38181" s="104"/>
      <c r="AB38181" s="104"/>
      <c r="AC38181" s="104"/>
      <c r="AF38181" s="104"/>
      <c r="AG38181" s="104"/>
      <c r="AK38181" s="104"/>
      <c r="AL38181" s="104"/>
      <c r="AO38181" s="104"/>
      <c r="AP38181" s="104"/>
    </row>
    <row r="38182" spans="21:42" ht="15" customHeight="1" x14ac:dyDescent="0.25">
      <c r="U38182" s="104"/>
      <c r="AB38182" s="104"/>
      <c r="AC38182" s="104"/>
      <c r="AF38182" s="104"/>
      <c r="AG38182" s="104"/>
      <c r="AK38182" s="104"/>
      <c r="AL38182" s="104"/>
      <c r="AO38182" s="104"/>
      <c r="AP38182" s="104"/>
    </row>
    <row r="38183" spans="21:42" ht="15" customHeight="1" x14ac:dyDescent="0.25">
      <c r="U38183" s="104"/>
      <c r="AB38183" s="104"/>
      <c r="AC38183" s="104"/>
      <c r="AF38183" s="104"/>
      <c r="AG38183" s="104"/>
      <c r="AK38183" s="104"/>
      <c r="AL38183" s="104"/>
      <c r="AO38183" s="104"/>
      <c r="AP38183" s="104"/>
    </row>
    <row r="38184" spans="21:42" ht="15" customHeight="1" x14ac:dyDescent="0.25">
      <c r="U38184" s="104"/>
      <c r="AB38184" s="104"/>
      <c r="AC38184" s="104"/>
      <c r="AF38184" s="104"/>
      <c r="AG38184" s="104"/>
      <c r="AK38184" s="104"/>
      <c r="AL38184" s="104"/>
      <c r="AO38184" s="104"/>
      <c r="AP38184" s="104"/>
    </row>
    <row r="38185" spans="21:42" ht="15" customHeight="1" x14ac:dyDescent="0.25">
      <c r="U38185" s="104"/>
      <c r="AB38185" s="104"/>
      <c r="AC38185" s="104"/>
      <c r="AF38185" s="104"/>
      <c r="AG38185" s="104"/>
      <c r="AK38185" s="104"/>
      <c r="AL38185" s="104"/>
      <c r="AO38185" s="104"/>
      <c r="AP38185" s="104"/>
    </row>
    <row r="38186" spans="21:42" ht="15" customHeight="1" x14ac:dyDescent="0.25">
      <c r="U38186" s="104"/>
      <c r="AB38186" s="104"/>
      <c r="AC38186" s="104"/>
      <c r="AF38186" s="104"/>
      <c r="AG38186" s="104"/>
      <c r="AK38186" s="104"/>
      <c r="AL38186" s="104"/>
      <c r="AO38186" s="104"/>
      <c r="AP38186" s="104"/>
    </row>
    <row r="38187" spans="21:42" ht="15" customHeight="1" x14ac:dyDescent="0.25">
      <c r="U38187" s="104"/>
      <c r="AB38187" s="104"/>
      <c r="AC38187" s="104"/>
      <c r="AF38187" s="104"/>
      <c r="AG38187" s="104"/>
      <c r="AK38187" s="104"/>
      <c r="AL38187" s="104"/>
      <c r="AO38187" s="104"/>
      <c r="AP38187" s="104"/>
    </row>
    <row r="38188" spans="21:42" ht="15" customHeight="1" x14ac:dyDescent="0.25">
      <c r="U38188" s="104"/>
      <c r="AB38188" s="104"/>
      <c r="AC38188" s="104"/>
      <c r="AF38188" s="104"/>
      <c r="AG38188" s="104"/>
      <c r="AK38188" s="104"/>
      <c r="AL38188" s="104"/>
      <c r="AO38188" s="104"/>
      <c r="AP38188" s="104"/>
    </row>
    <row r="38189" spans="21:42" ht="15" customHeight="1" x14ac:dyDescent="0.25">
      <c r="U38189" s="104"/>
      <c r="AB38189" s="104"/>
      <c r="AC38189" s="104"/>
      <c r="AF38189" s="104"/>
      <c r="AG38189" s="104"/>
      <c r="AK38189" s="104"/>
      <c r="AL38189" s="104"/>
      <c r="AO38189" s="104"/>
      <c r="AP38189" s="104"/>
    </row>
    <row r="38190" spans="21:42" ht="15" customHeight="1" x14ac:dyDescent="0.25">
      <c r="U38190" s="104"/>
      <c r="AB38190" s="104"/>
      <c r="AC38190" s="104"/>
      <c r="AF38190" s="104"/>
      <c r="AG38190" s="104"/>
      <c r="AK38190" s="104"/>
      <c r="AL38190" s="104"/>
      <c r="AO38190" s="104"/>
      <c r="AP38190" s="104"/>
    </row>
    <row r="38191" spans="21:42" ht="15" customHeight="1" x14ac:dyDescent="0.25">
      <c r="U38191" s="104"/>
      <c r="AB38191" s="104"/>
      <c r="AC38191" s="104"/>
      <c r="AF38191" s="104"/>
      <c r="AG38191" s="104"/>
      <c r="AK38191" s="104"/>
      <c r="AL38191" s="104"/>
      <c r="AO38191" s="104"/>
      <c r="AP38191" s="104"/>
    </row>
    <row r="38192" spans="21:42" ht="15" customHeight="1" x14ac:dyDescent="0.25">
      <c r="U38192" s="104"/>
      <c r="AB38192" s="104"/>
      <c r="AC38192" s="104"/>
      <c r="AF38192" s="104"/>
      <c r="AG38192" s="104"/>
      <c r="AK38192" s="104"/>
      <c r="AL38192" s="104"/>
      <c r="AO38192" s="104"/>
      <c r="AP38192" s="104"/>
    </row>
    <row r="38193" spans="21:42" ht="15" customHeight="1" x14ac:dyDescent="0.25">
      <c r="U38193" s="104"/>
      <c r="AB38193" s="104"/>
      <c r="AC38193" s="104"/>
      <c r="AF38193" s="104"/>
      <c r="AG38193" s="104"/>
      <c r="AK38193" s="104"/>
      <c r="AL38193" s="104"/>
      <c r="AO38193" s="104"/>
      <c r="AP38193" s="104"/>
    </row>
    <row r="38194" spans="21:42" ht="15" customHeight="1" x14ac:dyDescent="0.25">
      <c r="U38194" s="104"/>
      <c r="AB38194" s="104"/>
      <c r="AC38194" s="104"/>
      <c r="AF38194" s="104"/>
      <c r="AG38194" s="104"/>
      <c r="AK38194" s="104"/>
      <c r="AL38194" s="104"/>
      <c r="AO38194" s="104"/>
      <c r="AP38194" s="104"/>
    </row>
    <row r="38195" spans="21:42" ht="15" customHeight="1" x14ac:dyDescent="0.25">
      <c r="U38195" s="104"/>
      <c r="AB38195" s="104"/>
      <c r="AC38195" s="104"/>
      <c r="AF38195" s="104"/>
      <c r="AG38195" s="104"/>
      <c r="AK38195" s="104"/>
      <c r="AL38195" s="104"/>
      <c r="AO38195" s="104"/>
      <c r="AP38195" s="104"/>
    </row>
    <row r="38196" spans="21:42" ht="15" customHeight="1" x14ac:dyDescent="0.25">
      <c r="U38196" s="104"/>
      <c r="AB38196" s="104"/>
      <c r="AC38196" s="104"/>
      <c r="AF38196" s="104"/>
      <c r="AG38196" s="104"/>
      <c r="AK38196" s="104"/>
      <c r="AL38196" s="104"/>
      <c r="AO38196" s="104"/>
      <c r="AP38196" s="104"/>
    </row>
    <row r="38197" spans="21:42" ht="15" customHeight="1" x14ac:dyDescent="0.25">
      <c r="U38197" s="104"/>
      <c r="AB38197" s="104"/>
      <c r="AC38197" s="104"/>
      <c r="AF38197" s="104"/>
      <c r="AG38197" s="104"/>
      <c r="AK38197" s="104"/>
      <c r="AL38197" s="104"/>
      <c r="AO38197" s="104"/>
      <c r="AP38197" s="104"/>
    </row>
    <row r="38198" spans="21:42" ht="15" customHeight="1" x14ac:dyDescent="0.25">
      <c r="U38198" s="104"/>
      <c r="AB38198" s="104"/>
      <c r="AC38198" s="104"/>
      <c r="AF38198" s="104"/>
      <c r="AG38198" s="104"/>
      <c r="AK38198" s="104"/>
      <c r="AL38198" s="104"/>
      <c r="AO38198" s="104"/>
      <c r="AP38198" s="104"/>
    </row>
    <row r="38199" spans="21:42" ht="15" customHeight="1" x14ac:dyDescent="0.25">
      <c r="U38199" s="104"/>
      <c r="AB38199" s="104"/>
      <c r="AC38199" s="104"/>
      <c r="AF38199" s="104"/>
      <c r="AG38199" s="104"/>
      <c r="AK38199" s="104"/>
      <c r="AL38199" s="104"/>
      <c r="AO38199" s="104"/>
      <c r="AP38199" s="104"/>
    </row>
    <row r="38200" spans="21:42" ht="15" customHeight="1" x14ac:dyDescent="0.25">
      <c r="U38200" s="104"/>
      <c r="AB38200" s="104"/>
      <c r="AC38200" s="104"/>
      <c r="AF38200" s="104"/>
      <c r="AG38200" s="104"/>
      <c r="AK38200" s="104"/>
      <c r="AL38200" s="104"/>
      <c r="AO38200" s="104"/>
      <c r="AP38200" s="104"/>
    </row>
    <row r="38201" spans="21:42" ht="15" customHeight="1" x14ac:dyDescent="0.25">
      <c r="U38201" s="104"/>
      <c r="AB38201" s="104"/>
      <c r="AC38201" s="104"/>
      <c r="AF38201" s="104"/>
      <c r="AG38201" s="104"/>
      <c r="AK38201" s="104"/>
      <c r="AL38201" s="104"/>
      <c r="AO38201" s="104"/>
      <c r="AP38201" s="104"/>
    </row>
    <row r="38202" spans="21:42" ht="15" customHeight="1" x14ac:dyDescent="0.25">
      <c r="U38202" s="104"/>
      <c r="AB38202" s="104"/>
      <c r="AC38202" s="104"/>
      <c r="AF38202" s="104"/>
      <c r="AG38202" s="104"/>
      <c r="AK38202" s="104"/>
      <c r="AL38202" s="104"/>
      <c r="AO38202" s="104"/>
      <c r="AP38202" s="104"/>
    </row>
    <row r="38203" spans="21:42" ht="15" customHeight="1" x14ac:dyDescent="0.25">
      <c r="U38203" s="104"/>
      <c r="AB38203" s="104"/>
      <c r="AC38203" s="104"/>
      <c r="AF38203" s="104"/>
      <c r="AG38203" s="104"/>
      <c r="AK38203" s="104"/>
      <c r="AL38203" s="104"/>
      <c r="AO38203" s="104"/>
      <c r="AP38203" s="104"/>
    </row>
    <row r="38204" spans="21:42" ht="15" customHeight="1" x14ac:dyDescent="0.25">
      <c r="U38204" s="104"/>
      <c r="AB38204" s="104"/>
      <c r="AC38204" s="104"/>
      <c r="AF38204" s="104"/>
      <c r="AG38204" s="104"/>
      <c r="AK38204" s="104"/>
      <c r="AL38204" s="104"/>
      <c r="AO38204" s="104"/>
      <c r="AP38204" s="104"/>
    </row>
    <row r="38205" spans="21:42" ht="15" customHeight="1" x14ac:dyDescent="0.25">
      <c r="U38205" s="104"/>
      <c r="AB38205" s="104"/>
      <c r="AC38205" s="104"/>
      <c r="AF38205" s="104"/>
      <c r="AG38205" s="104"/>
      <c r="AK38205" s="104"/>
      <c r="AL38205" s="104"/>
      <c r="AO38205" s="104"/>
      <c r="AP38205" s="104"/>
    </row>
    <row r="38206" spans="21:42" ht="15" customHeight="1" x14ac:dyDescent="0.25">
      <c r="U38206" s="104"/>
      <c r="AB38206" s="104"/>
      <c r="AC38206" s="104"/>
      <c r="AF38206" s="104"/>
      <c r="AG38206" s="104"/>
      <c r="AK38206" s="104"/>
      <c r="AL38206" s="104"/>
      <c r="AO38206" s="104"/>
      <c r="AP38206" s="104"/>
    </row>
    <row r="38207" spans="21:42" ht="15" customHeight="1" x14ac:dyDescent="0.25">
      <c r="U38207" s="104"/>
      <c r="AB38207" s="104"/>
      <c r="AC38207" s="104"/>
      <c r="AF38207" s="104"/>
      <c r="AG38207" s="104"/>
      <c r="AK38207" s="104"/>
      <c r="AL38207" s="104"/>
      <c r="AO38207" s="104"/>
      <c r="AP38207" s="104"/>
    </row>
    <row r="38208" spans="21:42" ht="15" customHeight="1" x14ac:dyDescent="0.25">
      <c r="U38208" s="104"/>
      <c r="AB38208" s="104"/>
      <c r="AC38208" s="104"/>
      <c r="AF38208" s="104"/>
      <c r="AG38208" s="104"/>
      <c r="AK38208" s="104"/>
      <c r="AL38208" s="104"/>
      <c r="AO38208" s="104"/>
      <c r="AP38208" s="104"/>
    </row>
    <row r="38209" spans="21:42" ht="15" customHeight="1" x14ac:dyDescent="0.25">
      <c r="U38209" s="104"/>
      <c r="AB38209" s="104"/>
      <c r="AC38209" s="104"/>
      <c r="AF38209" s="104"/>
      <c r="AG38209" s="104"/>
      <c r="AK38209" s="104"/>
      <c r="AL38209" s="104"/>
      <c r="AO38209" s="104"/>
      <c r="AP38209" s="104"/>
    </row>
    <row r="38210" spans="21:42" ht="15" customHeight="1" x14ac:dyDescent="0.25">
      <c r="U38210" s="104"/>
      <c r="AB38210" s="104"/>
      <c r="AC38210" s="104"/>
      <c r="AF38210" s="104"/>
      <c r="AG38210" s="104"/>
      <c r="AK38210" s="104"/>
      <c r="AL38210" s="104"/>
      <c r="AO38210" s="104"/>
      <c r="AP38210" s="104"/>
    </row>
    <row r="38211" spans="21:42" ht="15" customHeight="1" x14ac:dyDescent="0.25">
      <c r="U38211" s="104"/>
      <c r="AB38211" s="104"/>
      <c r="AC38211" s="104"/>
      <c r="AF38211" s="104"/>
      <c r="AG38211" s="104"/>
      <c r="AK38211" s="104"/>
      <c r="AL38211" s="104"/>
      <c r="AO38211" s="104"/>
      <c r="AP38211" s="104"/>
    </row>
    <row r="38212" spans="21:42" ht="15" customHeight="1" x14ac:dyDescent="0.25">
      <c r="U38212" s="104"/>
      <c r="AB38212" s="104"/>
      <c r="AC38212" s="104"/>
      <c r="AF38212" s="104"/>
      <c r="AG38212" s="104"/>
      <c r="AK38212" s="104"/>
      <c r="AL38212" s="104"/>
      <c r="AO38212" s="104"/>
      <c r="AP38212" s="104"/>
    </row>
    <row r="38213" spans="21:42" ht="15" customHeight="1" x14ac:dyDescent="0.25">
      <c r="U38213" s="104"/>
      <c r="AB38213" s="104"/>
      <c r="AC38213" s="104"/>
      <c r="AF38213" s="104"/>
      <c r="AG38213" s="104"/>
      <c r="AK38213" s="104"/>
      <c r="AL38213" s="104"/>
      <c r="AO38213" s="104"/>
      <c r="AP38213" s="104"/>
    </row>
    <row r="38214" spans="21:42" ht="15" customHeight="1" x14ac:dyDescent="0.25">
      <c r="U38214" s="104"/>
      <c r="AB38214" s="104"/>
      <c r="AC38214" s="104"/>
      <c r="AF38214" s="104"/>
      <c r="AG38214" s="104"/>
      <c r="AK38214" s="104"/>
      <c r="AL38214" s="104"/>
      <c r="AO38214" s="104"/>
      <c r="AP38214" s="104"/>
    </row>
    <row r="38215" spans="21:42" ht="15" customHeight="1" x14ac:dyDescent="0.25">
      <c r="U38215" s="104"/>
      <c r="AB38215" s="104"/>
      <c r="AC38215" s="104"/>
      <c r="AF38215" s="104"/>
      <c r="AG38215" s="104"/>
      <c r="AK38215" s="104"/>
      <c r="AL38215" s="104"/>
      <c r="AO38215" s="104"/>
      <c r="AP38215" s="104"/>
    </row>
    <row r="38216" spans="21:42" ht="15" customHeight="1" x14ac:dyDescent="0.25">
      <c r="U38216" s="104"/>
      <c r="AB38216" s="104"/>
      <c r="AC38216" s="104"/>
      <c r="AF38216" s="104"/>
      <c r="AG38216" s="104"/>
      <c r="AK38216" s="104"/>
      <c r="AL38216" s="104"/>
      <c r="AO38216" s="104"/>
      <c r="AP38216" s="104"/>
    </row>
    <row r="38217" spans="21:42" ht="15" customHeight="1" x14ac:dyDescent="0.25">
      <c r="U38217" s="104"/>
      <c r="AB38217" s="104"/>
      <c r="AC38217" s="104"/>
      <c r="AF38217" s="104"/>
      <c r="AG38217" s="104"/>
      <c r="AK38217" s="104"/>
      <c r="AL38217" s="104"/>
      <c r="AO38217" s="104"/>
      <c r="AP38217" s="104"/>
    </row>
    <row r="38218" spans="21:42" ht="15" customHeight="1" x14ac:dyDescent="0.25">
      <c r="U38218" s="104"/>
      <c r="AB38218" s="104"/>
      <c r="AC38218" s="104"/>
      <c r="AF38218" s="104"/>
      <c r="AG38218" s="104"/>
      <c r="AK38218" s="104"/>
      <c r="AL38218" s="104"/>
      <c r="AO38218" s="104"/>
      <c r="AP38218" s="104"/>
    </row>
    <row r="38219" spans="21:42" ht="15" customHeight="1" x14ac:dyDescent="0.25">
      <c r="U38219" s="104"/>
      <c r="AB38219" s="104"/>
      <c r="AC38219" s="104"/>
      <c r="AF38219" s="104"/>
      <c r="AG38219" s="104"/>
      <c r="AK38219" s="104"/>
      <c r="AL38219" s="104"/>
      <c r="AO38219" s="104"/>
      <c r="AP38219" s="104"/>
    </row>
    <row r="38220" spans="21:42" ht="15" customHeight="1" x14ac:dyDescent="0.25">
      <c r="U38220" s="104"/>
      <c r="AB38220" s="104"/>
      <c r="AC38220" s="104"/>
      <c r="AF38220" s="104"/>
      <c r="AG38220" s="104"/>
      <c r="AK38220" s="104"/>
      <c r="AL38220" s="104"/>
      <c r="AO38220" s="104"/>
      <c r="AP38220" s="104"/>
    </row>
    <row r="38221" spans="21:42" ht="15" customHeight="1" x14ac:dyDescent="0.25">
      <c r="U38221" s="104"/>
      <c r="AB38221" s="104"/>
      <c r="AC38221" s="104"/>
      <c r="AF38221" s="104"/>
      <c r="AG38221" s="104"/>
      <c r="AK38221" s="104"/>
      <c r="AL38221" s="104"/>
      <c r="AO38221" s="104"/>
      <c r="AP38221" s="104"/>
    </row>
    <row r="38222" spans="21:42" ht="15" customHeight="1" x14ac:dyDescent="0.25">
      <c r="U38222" s="104"/>
      <c r="AB38222" s="104"/>
      <c r="AC38222" s="104"/>
      <c r="AF38222" s="104"/>
      <c r="AG38222" s="104"/>
      <c r="AK38222" s="104"/>
      <c r="AL38222" s="104"/>
      <c r="AO38222" s="104"/>
      <c r="AP38222" s="104"/>
    </row>
    <row r="38223" spans="21:42" ht="15" customHeight="1" x14ac:dyDescent="0.25">
      <c r="U38223" s="104"/>
      <c r="AB38223" s="104"/>
      <c r="AC38223" s="104"/>
      <c r="AF38223" s="104"/>
      <c r="AG38223" s="104"/>
      <c r="AK38223" s="104"/>
      <c r="AL38223" s="104"/>
      <c r="AO38223" s="104"/>
      <c r="AP38223" s="104"/>
    </row>
    <row r="38224" spans="21:42" ht="15" customHeight="1" x14ac:dyDescent="0.25">
      <c r="U38224" s="104"/>
      <c r="AB38224" s="104"/>
      <c r="AC38224" s="104"/>
      <c r="AF38224" s="104"/>
      <c r="AG38224" s="104"/>
      <c r="AK38224" s="104"/>
      <c r="AL38224" s="104"/>
      <c r="AO38224" s="104"/>
      <c r="AP38224" s="104"/>
    </row>
    <row r="38225" spans="21:42" ht="15" customHeight="1" x14ac:dyDescent="0.25">
      <c r="U38225" s="104"/>
      <c r="AB38225" s="104"/>
      <c r="AC38225" s="104"/>
      <c r="AF38225" s="104"/>
      <c r="AG38225" s="104"/>
      <c r="AK38225" s="104"/>
      <c r="AL38225" s="104"/>
      <c r="AO38225" s="104"/>
      <c r="AP38225" s="104"/>
    </row>
    <row r="38226" spans="21:42" ht="15" customHeight="1" x14ac:dyDescent="0.25">
      <c r="U38226" s="104"/>
      <c r="AB38226" s="104"/>
      <c r="AC38226" s="104"/>
      <c r="AF38226" s="104"/>
      <c r="AG38226" s="104"/>
      <c r="AK38226" s="104"/>
      <c r="AL38226" s="104"/>
      <c r="AO38226" s="104"/>
      <c r="AP38226" s="104"/>
    </row>
    <row r="38227" spans="21:42" ht="15" customHeight="1" x14ac:dyDescent="0.25">
      <c r="U38227" s="104"/>
      <c r="AB38227" s="104"/>
      <c r="AC38227" s="104"/>
      <c r="AF38227" s="104"/>
      <c r="AG38227" s="104"/>
      <c r="AK38227" s="104"/>
      <c r="AL38227" s="104"/>
      <c r="AO38227" s="104"/>
      <c r="AP38227" s="104"/>
    </row>
    <row r="38228" spans="21:42" ht="15" customHeight="1" x14ac:dyDescent="0.25">
      <c r="U38228" s="104"/>
      <c r="AB38228" s="104"/>
      <c r="AC38228" s="104"/>
      <c r="AF38228" s="104"/>
      <c r="AG38228" s="104"/>
      <c r="AK38228" s="104"/>
      <c r="AL38228" s="104"/>
      <c r="AO38228" s="104"/>
      <c r="AP38228" s="104"/>
    </row>
    <row r="38229" spans="21:42" ht="15" customHeight="1" x14ac:dyDescent="0.25">
      <c r="U38229" s="104"/>
      <c r="AB38229" s="104"/>
      <c r="AC38229" s="104"/>
      <c r="AF38229" s="104"/>
      <c r="AG38229" s="104"/>
      <c r="AK38229" s="104"/>
      <c r="AL38229" s="104"/>
      <c r="AO38229" s="104"/>
      <c r="AP38229" s="104"/>
    </row>
    <row r="38230" spans="21:42" ht="15" customHeight="1" x14ac:dyDescent="0.25">
      <c r="U38230" s="104"/>
      <c r="AB38230" s="104"/>
      <c r="AC38230" s="104"/>
      <c r="AF38230" s="104"/>
      <c r="AG38230" s="104"/>
      <c r="AK38230" s="104"/>
      <c r="AL38230" s="104"/>
      <c r="AO38230" s="104"/>
      <c r="AP38230" s="104"/>
    </row>
    <row r="38231" spans="21:42" ht="15" customHeight="1" x14ac:dyDescent="0.25">
      <c r="U38231" s="104"/>
      <c r="AB38231" s="104"/>
      <c r="AC38231" s="104"/>
      <c r="AF38231" s="104"/>
      <c r="AG38231" s="104"/>
      <c r="AK38231" s="104"/>
      <c r="AL38231" s="104"/>
      <c r="AO38231" s="104"/>
      <c r="AP38231" s="104"/>
    </row>
    <row r="38232" spans="21:42" ht="15" customHeight="1" x14ac:dyDescent="0.25">
      <c r="U38232" s="104"/>
      <c r="AB38232" s="104"/>
      <c r="AC38232" s="104"/>
      <c r="AF38232" s="104"/>
      <c r="AG38232" s="104"/>
      <c r="AK38232" s="104"/>
      <c r="AL38232" s="104"/>
      <c r="AO38232" s="104"/>
      <c r="AP38232" s="104"/>
    </row>
    <row r="38233" spans="21:42" ht="15" customHeight="1" x14ac:dyDescent="0.25">
      <c r="U38233" s="104"/>
      <c r="AB38233" s="104"/>
      <c r="AC38233" s="104"/>
      <c r="AF38233" s="104"/>
      <c r="AG38233" s="104"/>
      <c r="AK38233" s="104"/>
      <c r="AL38233" s="104"/>
      <c r="AO38233" s="104"/>
      <c r="AP38233" s="104"/>
    </row>
    <row r="38234" spans="21:42" ht="15" customHeight="1" x14ac:dyDescent="0.25">
      <c r="U38234" s="104"/>
      <c r="AB38234" s="104"/>
      <c r="AC38234" s="104"/>
      <c r="AF38234" s="104"/>
      <c r="AG38234" s="104"/>
      <c r="AK38234" s="104"/>
      <c r="AL38234" s="104"/>
      <c r="AO38234" s="104"/>
      <c r="AP38234" s="104"/>
    </row>
    <row r="38235" spans="21:42" ht="15" customHeight="1" x14ac:dyDescent="0.25">
      <c r="U38235" s="104"/>
      <c r="AB38235" s="104"/>
      <c r="AC38235" s="104"/>
      <c r="AF38235" s="104"/>
      <c r="AG38235" s="104"/>
      <c r="AK38235" s="104"/>
      <c r="AL38235" s="104"/>
      <c r="AO38235" s="104"/>
      <c r="AP38235" s="104"/>
    </row>
    <row r="38236" spans="21:42" ht="15" customHeight="1" x14ac:dyDescent="0.25">
      <c r="U38236" s="104"/>
      <c r="AB38236" s="104"/>
      <c r="AC38236" s="104"/>
      <c r="AF38236" s="104"/>
      <c r="AG38236" s="104"/>
      <c r="AK38236" s="104"/>
      <c r="AL38236" s="104"/>
      <c r="AO38236" s="104"/>
      <c r="AP38236" s="104"/>
    </row>
    <row r="38237" spans="21:42" ht="15" customHeight="1" x14ac:dyDescent="0.25">
      <c r="U38237" s="104"/>
      <c r="AB38237" s="104"/>
      <c r="AC38237" s="104"/>
      <c r="AF38237" s="104"/>
      <c r="AG38237" s="104"/>
      <c r="AK38237" s="104"/>
      <c r="AL38237" s="104"/>
      <c r="AO38237" s="104"/>
      <c r="AP38237" s="104"/>
    </row>
    <row r="38238" spans="21:42" ht="15" customHeight="1" x14ac:dyDescent="0.25">
      <c r="U38238" s="104"/>
      <c r="AB38238" s="104"/>
      <c r="AC38238" s="104"/>
      <c r="AF38238" s="104"/>
      <c r="AG38238" s="104"/>
      <c r="AK38238" s="104"/>
      <c r="AL38238" s="104"/>
      <c r="AO38238" s="104"/>
      <c r="AP38238" s="104"/>
    </row>
    <row r="38239" spans="21:42" ht="15" customHeight="1" x14ac:dyDescent="0.25">
      <c r="U38239" s="104"/>
      <c r="AB38239" s="104"/>
      <c r="AC38239" s="104"/>
      <c r="AF38239" s="104"/>
      <c r="AG38239" s="104"/>
      <c r="AK38239" s="104"/>
      <c r="AL38239" s="104"/>
      <c r="AO38239" s="104"/>
      <c r="AP38239" s="104"/>
    </row>
    <row r="38240" spans="21:42" ht="15" customHeight="1" x14ac:dyDescent="0.25">
      <c r="U38240" s="104"/>
      <c r="AB38240" s="104"/>
      <c r="AC38240" s="104"/>
      <c r="AF38240" s="104"/>
      <c r="AG38240" s="104"/>
      <c r="AK38240" s="104"/>
      <c r="AL38240" s="104"/>
      <c r="AO38240" s="104"/>
      <c r="AP38240" s="104"/>
    </row>
    <row r="38241" spans="21:42" ht="15" customHeight="1" x14ac:dyDescent="0.25">
      <c r="U38241" s="104"/>
      <c r="AB38241" s="104"/>
      <c r="AC38241" s="104"/>
      <c r="AF38241" s="104"/>
      <c r="AG38241" s="104"/>
      <c r="AK38241" s="104"/>
      <c r="AL38241" s="104"/>
      <c r="AO38241" s="104"/>
      <c r="AP38241" s="104"/>
    </row>
    <row r="38242" spans="21:42" ht="15" customHeight="1" x14ac:dyDescent="0.25">
      <c r="U38242" s="104"/>
      <c r="AB38242" s="104"/>
      <c r="AC38242" s="104"/>
      <c r="AF38242" s="104"/>
      <c r="AG38242" s="104"/>
      <c r="AK38242" s="104"/>
      <c r="AL38242" s="104"/>
      <c r="AO38242" s="104"/>
      <c r="AP38242" s="104"/>
    </row>
    <row r="38243" spans="21:42" ht="15" customHeight="1" x14ac:dyDescent="0.25">
      <c r="U38243" s="104"/>
      <c r="AB38243" s="104"/>
      <c r="AC38243" s="104"/>
      <c r="AF38243" s="104"/>
      <c r="AG38243" s="104"/>
      <c r="AK38243" s="104"/>
      <c r="AL38243" s="104"/>
      <c r="AO38243" s="104"/>
      <c r="AP38243" s="104"/>
    </row>
    <row r="38244" spans="21:42" ht="15" customHeight="1" x14ac:dyDescent="0.25">
      <c r="U38244" s="104"/>
      <c r="AB38244" s="104"/>
      <c r="AC38244" s="104"/>
      <c r="AF38244" s="104"/>
      <c r="AG38244" s="104"/>
      <c r="AK38244" s="104"/>
      <c r="AL38244" s="104"/>
      <c r="AO38244" s="104"/>
      <c r="AP38244" s="104"/>
    </row>
    <row r="38245" spans="21:42" ht="15" customHeight="1" x14ac:dyDescent="0.25">
      <c r="U38245" s="104"/>
      <c r="AB38245" s="104"/>
      <c r="AC38245" s="104"/>
      <c r="AF38245" s="104"/>
      <c r="AG38245" s="104"/>
      <c r="AK38245" s="104"/>
      <c r="AL38245" s="104"/>
      <c r="AO38245" s="104"/>
      <c r="AP38245" s="104"/>
    </row>
    <row r="38246" spans="21:42" ht="15" customHeight="1" x14ac:dyDescent="0.25">
      <c r="U38246" s="104"/>
      <c r="AB38246" s="104"/>
      <c r="AC38246" s="104"/>
      <c r="AF38246" s="104"/>
      <c r="AG38246" s="104"/>
      <c r="AK38246" s="104"/>
      <c r="AL38246" s="104"/>
      <c r="AO38246" s="104"/>
      <c r="AP38246" s="104"/>
    </row>
    <row r="38247" spans="21:42" ht="15" customHeight="1" x14ac:dyDescent="0.25">
      <c r="U38247" s="104"/>
      <c r="AB38247" s="104"/>
      <c r="AC38247" s="104"/>
      <c r="AF38247" s="104"/>
      <c r="AG38247" s="104"/>
      <c r="AK38247" s="104"/>
      <c r="AL38247" s="104"/>
      <c r="AO38247" s="104"/>
      <c r="AP38247" s="104"/>
    </row>
    <row r="38248" spans="21:42" ht="15" customHeight="1" x14ac:dyDescent="0.25">
      <c r="U38248" s="104"/>
      <c r="AB38248" s="104"/>
      <c r="AC38248" s="104"/>
      <c r="AF38248" s="104"/>
      <c r="AG38248" s="104"/>
      <c r="AK38248" s="104"/>
      <c r="AL38248" s="104"/>
      <c r="AO38248" s="104"/>
      <c r="AP38248" s="104"/>
    </row>
    <row r="38249" spans="21:42" ht="15" customHeight="1" x14ac:dyDescent="0.25">
      <c r="U38249" s="104"/>
      <c r="AB38249" s="104"/>
      <c r="AC38249" s="104"/>
      <c r="AF38249" s="104"/>
      <c r="AG38249" s="104"/>
      <c r="AK38249" s="104"/>
      <c r="AL38249" s="104"/>
      <c r="AO38249" s="104"/>
      <c r="AP38249" s="104"/>
    </row>
    <row r="38250" spans="21:42" ht="15" customHeight="1" x14ac:dyDescent="0.25">
      <c r="U38250" s="104"/>
      <c r="AB38250" s="104"/>
      <c r="AC38250" s="104"/>
      <c r="AF38250" s="104"/>
      <c r="AG38250" s="104"/>
      <c r="AK38250" s="104"/>
      <c r="AL38250" s="104"/>
      <c r="AO38250" s="104"/>
      <c r="AP38250" s="104"/>
    </row>
    <row r="38251" spans="21:42" ht="15" customHeight="1" x14ac:dyDescent="0.25">
      <c r="U38251" s="104"/>
      <c r="AB38251" s="104"/>
      <c r="AC38251" s="104"/>
      <c r="AF38251" s="104"/>
      <c r="AG38251" s="104"/>
      <c r="AK38251" s="104"/>
      <c r="AL38251" s="104"/>
      <c r="AO38251" s="104"/>
      <c r="AP38251" s="104"/>
    </row>
    <row r="38252" spans="21:42" ht="15" customHeight="1" x14ac:dyDescent="0.25">
      <c r="U38252" s="104"/>
      <c r="AB38252" s="104"/>
      <c r="AC38252" s="104"/>
      <c r="AF38252" s="104"/>
      <c r="AG38252" s="104"/>
      <c r="AK38252" s="104"/>
      <c r="AL38252" s="104"/>
      <c r="AO38252" s="104"/>
      <c r="AP38252" s="104"/>
    </row>
    <row r="38253" spans="21:42" ht="15" customHeight="1" x14ac:dyDescent="0.25">
      <c r="U38253" s="104"/>
      <c r="AB38253" s="104"/>
      <c r="AC38253" s="104"/>
      <c r="AF38253" s="104"/>
      <c r="AG38253" s="104"/>
      <c r="AK38253" s="104"/>
      <c r="AL38253" s="104"/>
      <c r="AO38253" s="104"/>
      <c r="AP38253" s="104"/>
    </row>
    <row r="38254" spans="21:42" ht="15" customHeight="1" x14ac:dyDescent="0.25">
      <c r="U38254" s="104"/>
      <c r="AB38254" s="104"/>
      <c r="AC38254" s="104"/>
      <c r="AF38254" s="104"/>
      <c r="AG38254" s="104"/>
      <c r="AK38254" s="104"/>
      <c r="AL38254" s="104"/>
      <c r="AO38254" s="104"/>
      <c r="AP38254" s="104"/>
    </row>
    <row r="38255" spans="21:42" ht="15" customHeight="1" x14ac:dyDescent="0.25">
      <c r="U38255" s="104"/>
      <c r="AB38255" s="104"/>
      <c r="AC38255" s="104"/>
      <c r="AF38255" s="104"/>
      <c r="AG38255" s="104"/>
      <c r="AK38255" s="104"/>
      <c r="AL38255" s="104"/>
      <c r="AO38255" s="104"/>
      <c r="AP38255" s="104"/>
    </row>
    <row r="38256" spans="21:42" ht="15" customHeight="1" x14ac:dyDescent="0.25">
      <c r="U38256" s="104"/>
      <c r="AB38256" s="104"/>
      <c r="AC38256" s="104"/>
      <c r="AF38256" s="104"/>
      <c r="AG38256" s="104"/>
      <c r="AK38256" s="104"/>
      <c r="AL38256" s="104"/>
      <c r="AO38256" s="104"/>
      <c r="AP38256" s="104"/>
    </row>
    <row r="38257" spans="21:42" ht="15" customHeight="1" x14ac:dyDescent="0.25">
      <c r="U38257" s="104"/>
      <c r="AB38257" s="104"/>
      <c r="AC38257" s="104"/>
      <c r="AF38257" s="104"/>
      <c r="AG38257" s="104"/>
      <c r="AK38257" s="104"/>
      <c r="AL38257" s="104"/>
      <c r="AO38257" s="104"/>
      <c r="AP38257" s="104"/>
    </row>
    <row r="38258" spans="21:42" ht="15" customHeight="1" x14ac:dyDescent="0.25">
      <c r="U38258" s="104"/>
      <c r="AB38258" s="104"/>
      <c r="AC38258" s="104"/>
      <c r="AF38258" s="104"/>
      <c r="AG38258" s="104"/>
      <c r="AK38258" s="104"/>
      <c r="AL38258" s="104"/>
      <c r="AO38258" s="104"/>
      <c r="AP38258" s="104"/>
    </row>
    <row r="38259" spans="21:42" ht="15" customHeight="1" x14ac:dyDescent="0.25">
      <c r="U38259" s="104"/>
      <c r="AB38259" s="104"/>
      <c r="AC38259" s="104"/>
      <c r="AF38259" s="104"/>
      <c r="AG38259" s="104"/>
      <c r="AK38259" s="104"/>
      <c r="AL38259" s="104"/>
      <c r="AO38259" s="104"/>
      <c r="AP38259" s="104"/>
    </row>
    <row r="38260" spans="21:42" ht="15" customHeight="1" x14ac:dyDescent="0.25">
      <c r="U38260" s="104"/>
      <c r="AB38260" s="104"/>
      <c r="AC38260" s="104"/>
      <c r="AF38260" s="104"/>
      <c r="AG38260" s="104"/>
      <c r="AK38260" s="104"/>
      <c r="AL38260" s="104"/>
      <c r="AO38260" s="104"/>
      <c r="AP38260" s="104"/>
    </row>
    <row r="38261" spans="21:42" ht="15" customHeight="1" x14ac:dyDescent="0.25">
      <c r="U38261" s="104"/>
      <c r="AB38261" s="104"/>
      <c r="AC38261" s="104"/>
      <c r="AF38261" s="104"/>
      <c r="AG38261" s="104"/>
      <c r="AK38261" s="104"/>
      <c r="AL38261" s="104"/>
      <c r="AO38261" s="104"/>
      <c r="AP38261" s="104"/>
    </row>
    <row r="38262" spans="21:42" ht="15" customHeight="1" x14ac:dyDescent="0.25">
      <c r="U38262" s="104"/>
      <c r="AB38262" s="104"/>
      <c r="AC38262" s="104"/>
      <c r="AF38262" s="104"/>
      <c r="AG38262" s="104"/>
      <c r="AK38262" s="104"/>
      <c r="AL38262" s="104"/>
      <c r="AO38262" s="104"/>
      <c r="AP38262" s="104"/>
    </row>
    <row r="38263" spans="21:42" ht="15" customHeight="1" x14ac:dyDescent="0.25">
      <c r="U38263" s="104"/>
      <c r="AB38263" s="104"/>
      <c r="AC38263" s="104"/>
      <c r="AF38263" s="104"/>
      <c r="AG38263" s="104"/>
      <c r="AK38263" s="104"/>
      <c r="AL38263" s="104"/>
      <c r="AO38263" s="104"/>
      <c r="AP38263" s="104"/>
    </row>
    <row r="38264" spans="21:42" ht="15" customHeight="1" x14ac:dyDescent="0.25">
      <c r="U38264" s="104"/>
      <c r="AB38264" s="104"/>
      <c r="AC38264" s="104"/>
      <c r="AF38264" s="104"/>
      <c r="AG38264" s="104"/>
      <c r="AK38264" s="104"/>
      <c r="AL38264" s="104"/>
      <c r="AO38264" s="104"/>
      <c r="AP38264" s="104"/>
    </row>
    <row r="38265" spans="21:42" ht="15" customHeight="1" x14ac:dyDescent="0.25">
      <c r="U38265" s="104"/>
      <c r="AB38265" s="104"/>
      <c r="AC38265" s="104"/>
      <c r="AF38265" s="104"/>
      <c r="AG38265" s="104"/>
      <c r="AK38265" s="104"/>
      <c r="AL38265" s="104"/>
      <c r="AO38265" s="104"/>
      <c r="AP38265" s="104"/>
    </row>
    <row r="38266" spans="21:42" ht="15" customHeight="1" x14ac:dyDescent="0.25">
      <c r="U38266" s="104"/>
      <c r="AB38266" s="104"/>
      <c r="AC38266" s="104"/>
      <c r="AF38266" s="104"/>
      <c r="AG38266" s="104"/>
      <c r="AK38266" s="104"/>
      <c r="AL38266" s="104"/>
      <c r="AO38266" s="104"/>
      <c r="AP38266" s="104"/>
    </row>
    <row r="38267" spans="21:42" ht="15" customHeight="1" x14ac:dyDescent="0.25">
      <c r="U38267" s="104"/>
      <c r="AB38267" s="104"/>
      <c r="AC38267" s="104"/>
      <c r="AF38267" s="104"/>
      <c r="AG38267" s="104"/>
      <c r="AK38267" s="104"/>
      <c r="AL38267" s="104"/>
      <c r="AO38267" s="104"/>
      <c r="AP38267" s="104"/>
    </row>
    <row r="38268" spans="21:42" ht="15" customHeight="1" x14ac:dyDescent="0.25">
      <c r="U38268" s="104"/>
      <c r="AB38268" s="104"/>
      <c r="AC38268" s="104"/>
      <c r="AF38268" s="104"/>
      <c r="AG38268" s="104"/>
      <c r="AK38268" s="104"/>
      <c r="AL38268" s="104"/>
      <c r="AO38268" s="104"/>
      <c r="AP38268" s="104"/>
    </row>
    <row r="38269" spans="21:42" ht="15" customHeight="1" x14ac:dyDescent="0.25">
      <c r="U38269" s="104"/>
      <c r="AB38269" s="104"/>
      <c r="AC38269" s="104"/>
      <c r="AF38269" s="104"/>
      <c r="AG38269" s="104"/>
      <c r="AK38269" s="104"/>
      <c r="AL38269" s="104"/>
      <c r="AO38269" s="104"/>
      <c r="AP38269" s="104"/>
    </row>
    <row r="38270" spans="21:42" ht="15" customHeight="1" x14ac:dyDescent="0.25">
      <c r="U38270" s="104"/>
      <c r="AB38270" s="104"/>
      <c r="AC38270" s="104"/>
      <c r="AF38270" s="104"/>
      <c r="AG38270" s="104"/>
      <c r="AK38270" s="104"/>
      <c r="AL38270" s="104"/>
      <c r="AO38270" s="104"/>
      <c r="AP38270" s="104"/>
    </row>
    <row r="38271" spans="21:42" ht="15" customHeight="1" x14ac:dyDescent="0.25">
      <c r="U38271" s="104"/>
      <c r="AB38271" s="104"/>
      <c r="AC38271" s="104"/>
      <c r="AF38271" s="104"/>
      <c r="AG38271" s="104"/>
      <c r="AK38271" s="104"/>
      <c r="AL38271" s="104"/>
      <c r="AO38271" s="104"/>
      <c r="AP38271" s="104"/>
    </row>
    <row r="38272" spans="21:42" ht="15" customHeight="1" x14ac:dyDescent="0.25">
      <c r="U38272" s="104"/>
      <c r="AB38272" s="104"/>
      <c r="AC38272" s="104"/>
      <c r="AF38272" s="104"/>
      <c r="AG38272" s="104"/>
      <c r="AK38272" s="104"/>
      <c r="AL38272" s="104"/>
      <c r="AO38272" s="104"/>
      <c r="AP38272" s="104"/>
    </row>
    <row r="38273" spans="21:42" ht="15" customHeight="1" x14ac:dyDescent="0.25">
      <c r="U38273" s="104"/>
      <c r="AB38273" s="104"/>
      <c r="AC38273" s="104"/>
      <c r="AF38273" s="104"/>
      <c r="AG38273" s="104"/>
      <c r="AK38273" s="104"/>
      <c r="AL38273" s="104"/>
      <c r="AO38273" s="104"/>
      <c r="AP38273" s="104"/>
    </row>
    <row r="38274" spans="21:42" ht="15" customHeight="1" x14ac:dyDescent="0.25">
      <c r="U38274" s="104"/>
      <c r="AB38274" s="104"/>
      <c r="AC38274" s="104"/>
      <c r="AF38274" s="104"/>
      <c r="AG38274" s="104"/>
      <c r="AK38274" s="104"/>
      <c r="AL38274" s="104"/>
      <c r="AO38274" s="104"/>
      <c r="AP38274" s="104"/>
    </row>
    <row r="38275" spans="21:42" ht="15" customHeight="1" x14ac:dyDescent="0.25">
      <c r="U38275" s="104"/>
      <c r="AB38275" s="104"/>
      <c r="AC38275" s="104"/>
      <c r="AF38275" s="104"/>
      <c r="AG38275" s="104"/>
      <c r="AK38275" s="104"/>
      <c r="AL38275" s="104"/>
      <c r="AO38275" s="104"/>
      <c r="AP38275" s="104"/>
    </row>
    <row r="38276" spans="21:42" ht="15" customHeight="1" x14ac:dyDescent="0.25">
      <c r="U38276" s="104"/>
      <c r="AB38276" s="104"/>
      <c r="AC38276" s="104"/>
      <c r="AF38276" s="104"/>
      <c r="AG38276" s="104"/>
      <c r="AK38276" s="104"/>
      <c r="AL38276" s="104"/>
      <c r="AO38276" s="104"/>
      <c r="AP38276" s="104"/>
    </row>
    <row r="38277" spans="21:42" ht="15" customHeight="1" x14ac:dyDescent="0.25">
      <c r="U38277" s="104"/>
      <c r="AB38277" s="104"/>
      <c r="AC38277" s="104"/>
      <c r="AF38277" s="104"/>
      <c r="AG38277" s="104"/>
      <c r="AK38277" s="104"/>
      <c r="AL38277" s="104"/>
      <c r="AO38277" s="104"/>
      <c r="AP38277" s="104"/>
    </row>
    <row r="38278" spans="21:42" ht="15" customHeight="1" x14ac:dyDescent="0.25">
      <c r="U38278" s="104"/>
      <c r="AB38278" s="104"/>
      <c r="AC38278" s="104"/>
      <c r="AF38278" s="104"/>
      <c r="AG38278" s="104"/>
      <c r="AK38278" s="104"/>
      <c r="AL38278" s="104"/>
      <c r="AO38278" s="104"/>
      <c r="AP38278" s="104"/>
    </row>
    <row r="38279" spans="21:42" ht="15" customHeight="1" x14ac:dyDescent="0.25">
      <c r="U38279" s="104"/>
      <c r="AB38279" s="104"/>
      <c r="AC38279" s="104"/>
      <c r="AF38279" s="104"/>
      <c r="AG38279" s="104"/>
      <c r="AK38279" s="104"/>
      <c r="AL38279" s="104"/>
      <c r="AO38279" s="104"/>
      <c r="AP38279" s="104"/>
    </row>
    <row r="38280" spans="21:42" ht="15" customHeight="1" x14ac:dyDescent="0.25">
      <c r="U38280" s="104"/>
      <c r="AB38280" s="104"/>
      <c r="AC38280" s="104"/>
      <c r="AF38280" s="104"/>
      <c r="AG38280" s="104"/>
      <c r="AK38280" s="104"/>
      <c r="AL38280" s="104"/>
      <c r="AO38280" s="104"/>
      <c r="AP38280" s="104"/>
    </row>
    <row r="38281" spans="21:42" ht="15" customHeight="1" x14ac:dyDescent="0.25">
      <c r="U38281" s="104"/>
      <c r="AB38281" s="104"/>
      <c r="AC38281" s="104"/>
      <c r="AF38281" s="104"/>
      <c r="AG38281" s="104"/>
      <c r="AK38281" s="104"/>
      <c r="AL38281" s="104"/>
      <c r="AO38281" s="104"/>
      <c r="AP38281" s="104"/>
    </row>
    <row r="38282" spans="21:42" ht="15" customHeight="1" x14ac:dyDescent="0.25">
      <c r="U38282" s="104"/>
      <c r="AB38282" s="104"/>
      <c r="AC38282" s="104"/>
      <c r="AF38282" s="104"/>
      <c r="AG38282" s="104"/>
      <c r="AK38282" s="104"/>
      <c r="AL38282" s="104"/>
      <c r="AO38282" s="104"/>
      <c r="AP38282" s="104"/>
    </row>
    <row r="38283" spans="21:42" ht="15" customHeight="1" x14ac:dyDescent="0.25">
      <c r="U38283" s="104"/>
      <c r="AB38283" s="104"/>
      <c r="AC38283" s="104"/>
      <c r="AF38283" s="104"/>
      <c r="AG38283" s="104"/>
      <c r="AK38283" s="104"/>
      <c r="AL38283" s="104"/>
      <c r="AO38283" s="104"/>
      <c r="AP38283" s="104"/>
    </row>
    <row r="38284" spans="21:42" ht="15" customHeight="1" x14ac:dyDescent="0.25">
      <c r="U38284" s="104"/>
      <c r="AB38284" s="104"/>
      <c r="AC38284" s="104"/>
      <c r="AF38284" s="104"/>
      <c r="AG38284" s="104"/>
      <c r="AK38284" s="104"/>
      <c r="AL38284" s="104"/>
      <c r="AO38284" s="104"/>
      <c r="AP38284" s="104"/>
    </row>
    <row r="38285" spans="21:42" ht="15" customHeight="1" x14ac:dyDescent="0.25">
      <c r="U38285" s="104"/>
      <c r="AB38285" s="104"/>
      <c r="AC38285" s="104"/>
      <c r="AF38285" s="104"/>
      <c r="AG38285" s="104"/>
      <c r="AK38285" s="104"/>
      <c r="AL38285" s="104"/>
      <c r="AO38285" s="104"/>
      <c r="AP38285" s="104"/>
    </row>
    <row r="38286" spans="21:42" ht="15" customHeight="1" x14ac:dyDescent="0.25">
      <c r="U38286" s="104"/>
      <c r="AB38286" s="104"/>
      <c r="AC38286" s="104"/>
      <c r="AF38286" s="104"/>
      <c r="AG38286" s="104"/>
      <c r="AK38286" s="104"/>
      <c r="AL38286" s="104"/>
      <c r="AO38286" s="104"/>
      <c r="AP38286" s="104"/>
    </row>
    <row r="38287" spans="21:42" ht="15" customHeight="1" x14ac:dyDescent="0.25">
      <c r="U38287" s="104"/>
      <c r="AB38287" s="104"/>
      <c r="AC38287" s="104"/>
      <c r="AF38287" s="104"/>
      <c r="AG38287" s="104"/>
      <c r="AK38287" s="104"/>
      <c r="AL38287" s="104"/>
      <c r="AO38287" s="104"/>
      <c r="AP38287" s="104"/>
    </row>
    <row r="38288" spans="21:42" ht="15" customHeight="1" x14ac:dyDescent="0.25">
      <c r="U38288" s="104"/>
      <c r="AB38288" s="104"/>
      <c r="AC38288" s="104"/>
      <c r="AF38288" s="104"/>
      <c r="AG38288" s="104"/>
      <c r="AK38288" s="104"/>
      <c r="AL38288" s="104"/>
      <c r="AO38288" s="104"/>
      <c r="AP38288" s="104"/>
    </row>
    <row r="38289" spans="21:42" ht="15" customHeight="1" x14ac:dyDescent="0.25">
      <c r="U38289" s="104"/>
      <c r="AB38289" s="104"/>
      <c r="AC38289" s="104"/>
      <c r="AF38289" s="104"/>
      <c r="AG38289" s="104"/>
      <c r="AK38289" s="104"/>
      <c r="AL38289" s="104"/>
      <c r="AO38289" s="104"/>
      <c r="AP38289" s="104"/>
    </row>
    <row r="38290" spans="21:42" ht="15" customHeight="1" x14ac:dyDescent="0.25">
      <c r="U38290" s="104"/>
      <c r="AB38290" s="104"/>
      <c r="AC38290" s="104"/>
      <c r="AF38290" s="104"/>
      <c r="AG38290" s="104"/>
      <c r="AK38290" s="104"/>
      <c r="AL38290" s="104"/>
      <c r="AO38290" s="104"/>
      <c r="AP38290" s="104"/>
    </row>
    <row r="38291" spans="21:42" ht="15" customHeight="1" x14ac:dyDescent="0.25">
      <c r="U38291" s="104"/>
      <c r="AB38291" s="104"/>
      <c r="AC38291" s="104"/>
      <c r="AF38291" s="104"/>
      <c r="AG38291" s="104"/>
      <c r="AK38291" s="104"/>
      <c r="AL38291" s="104"/>
      <c r="AO38291" s="104"/>
      <c r="AP38291" s="104"/>
    </row>
    <row r="38292" spans="21:42" ht="15" customHeight="1" x14ac:dyDescent="0.25">
      <c r="U38292" s="104"/>
      <c r="AB38292" s="104"/>
      <c r="AC38292" s="104"/>
      <c r="AF38292" s="104"/>
      <c r="AG38292" s="104"/>
      <c r="AK38292" s="104"/>
      <c r="AL38292" s="104"/>
      <c r="AO38292" s="104"/>
      <c r="AP38292" s="104"/>
    </row>
    <row r="38293" spans="21:42" ht="15" customHeight="1" x14ac:dyDescent="0.25">
      <c r="U38293" s="104"/>
      <c r="AB38293" s="104"/>
      <c r="AC38293" s="104"/>
      <c r="AF38293" s="104"/>
      <c r="AG38293" s="104"/>
      <c r="AK38293" s="104"/>
      <c r="AL38293" s="104"/>
      <c r="AO38293" s="104"/>
      <c r="AP38293" s="104"/>
    </row>
    <row r="38294" spans="21:42" ht="15" customHeight="1" x14ac:dyDescent="0.25">
      <c r="U38294" s="104"/>
      <c r="AB38294" s="104"/>
      <c r="AC38294" s="104"/>
      <c r="AF38294" s="104"/>
      <c r="AG38294" s="104"/>
      <c r="AK38294" s="104"/>
      <c r="AL38294" s="104"/>
      <c r="AO38294" s="104"/>
      <c r="AP38294" s="104"/>
    </row>
    <row r="38295" spans="21:42" ht="15" customHeight="1" x14ac:dyDescent="0.25">
      <c r="U38295" s="104"/>
      <c r="AB38295" s="104"/>
      <c r="AC38295" s="104"/>
      <c r="AF38295" s="104"/>
      <c r="AG38295" s="104"/>
      <c r="AK38295" s="104"/>
      <c r="AL38295" s="104"/>
      <c r="AO38295" s="104"/>
      <c r="AP38295" s="104"/>
    </row>
    <row r="38296" spans="21:42" ht="15" customHeight="1" x14ac:dyDescent="0.25">
      <c r="U38296" s="104"/>
      <c r="AB38296" s="104"/>
      <c r="AC38296" s="104"/>
      <c r="AF38296" s="104"/>
      <c r="AG38296" s="104"/>
      <c r="AK38296" s="104"/>
      <c r="AL38296" s="104"/>
      <c r="AO38296" s="104"/>
      <c r="AP38296" s="104"/>
    </row>
    <row r="38297" spans="21:42" ht="15" customHeight="1" x14ac:dyDescent="0.25">
      <c r="U38297" s="104"/>
      <c r="AB38297" s="104"/>
      <c r="AC38297" s="104"/>
      <c r="AF38297" s="104"/>
      <c r="AG38297" s="104"/>
      <c r="AK38297" s="104"/>
      <c r="AL38297" s="104"/>
      <c r="AO38297" s="104"/>
      <c r="AP38297" s="104"/>
    </row>
    <row r="38298" spans="21:42" ht="15" customHeight="1" x14ac:dyDescent="0.25">
      <c r="U38298" s="104"/>
      <c r="AB38298" s="104"/>
      <c r="AC38298" s="104"/>
      <c r="AF38298" s="104"/>
      <c r="AG38298" s="104"/>
      <c r="AK38298" s="104"/>
      <c r="AL38298" s="104"/>
      <c r="AO38298" s="104"/>
      <c r="AP38298" s="104"/>
    </row>
    <row r="38299" spans="21:42" ht="15" customHeight="1" x14ac:dyDescent="0.25">
      <c r="U38299" s="104"/>
      <c r="AB38299" s="104"/>
      <c r="AC38299" s="104"/>
      <c r="AF38299" s="104"/>
      <c r="AG38299" s="104"/>
      <c r="AK38299" s="104"/>
      <c r="AL38299" s="104"/>
      <c r="AO38299" s="104"/>
      <c r="AP38299" s="104"/>
    </row>
    <row r="38300" spans="21:42" ht="15" customHeight="1" x14ac:dyDescent="0.25">
      <c r="U38300" s="104"/>
      <c r="AB38300" s="104"/>
      <c r="AC38300" s="104"/>
      <c r="AF38300" s="104"/>
      <c r="AG38300" s="104"/>
      <c r="AK38300" s="104"/>
      <c r="AL38300" s="104"/>
      <c r="AO38300" s="104"/>
      <c r="AP38300" s="104"/>
    </row>
    <row r="38301" spans="21:42" ht="15" customHeight="1" x14ac:dyDescent="0.25">
      <c r="U38301" s="104"/>
      <c r="AB38301" s="104"/>
      <c r="AC38301" s="104"/>
      <c r="AF38301" s="104"/>
      <c r="AG38301" s="104"/>
      <c r="AK38301" s="104"/>
      <c r="AL38301" s="104"/>
      <c r="AO38301" s="104"/>
      <c r="AP38301" s="104"/>
    </row>
    <row r="38302" spans="21:42" ht="15" customHeight="1" x14ac:dyDescent="0.25">
      <c r="U38302" s="104"/>
      <c r="AB38302" s="104"/>
      <c r="AC38302" s="104"/>
      <c r="AF38302" s="104"/>
      <c r="AG38302" s="104"/>
      <c r="AK38302" s="104"/>
      <c r="AL38302" s="104"/>
      <c r="AO38302" s="104"/>
      <c r="AP38302" s="104"/>
    </row>
    <row r="38303" spans="21:42" ht="15" customHeight="1" x14ac:dyDescent="0.25">
      <c r="U38303" s="104"/>
      <c r="AB38303" s="104"/>
      <c r="AC38303" s="104"/>
      <c r="AF38303" s="104"/>
      <c r="AG38303" s="104"/>
      <c r="AK38303" s="104"/>
      <c r="AL38303" s="104"/>
      <c r="AO38303" s="104"/>
      <c r="AP38303" s="104"/>
    </row>
    <row r="38304" spans="21:42" ht="15" customHeight="1" x14ac:dyDescent="0.25">
      <c r="U38304" s="104"/>
      <c r="AB38304" s="104"/>
      <c r="AC38304" s="104"/>
      <c r="AF38304" s="104"/>
      <c r="AG38304" s="104"/>
      <c r="AK38304" s="104"/>
      <c r="AL38304" s="104"/>
      <c r="AO38304" s="104"/>
      <c r="AP38304" s="104"/>
    </row>
    <row r="38305" spans="21:42" ht="15" customHeight="1" x14ac:dyDescent="0.25">
      <c r="U38305" s="104"/>
      <c r="AB38305" s="104"/>
      <c r="AC38305" s="104"/>
      <c r="AF38305" s="104"/>
      <c r="AG38305" s="104"/>
      <c r="AK38305" s="104"/>
      <c r="AL38305" s="104"/>
      <c r="AO38305" s="104"/>
      <c r="AP38305" s="104"/>
    </row>
    <row r="38306" spans="21:42" ht="15" customHeight="1" x14ac:dyDescent="0.25">
      <c r="U38306" s="104"/>
      <c r="AB38306" s="104"/>
      <c r="AC38306" s="104"/>
      <c r="AF38306" s="104"/>
      <c r="AG38306" s="104"/>
      <c r="AK38306" s="104"/>
      <c r="AL38306" s="104"/>
      <c r="AO38306" s="104"/>
      <c r="AP38306" s="104"/>
    </row>
    <row r="38307" spans="21:42" ht="15" customHeight="1" x14ac:dyDescent="0.25">
      <c r="U38307" s="104"/>
      <c r="AB38307" s="104"/>
      <c r="AC38307" s="104"/>
      <c r="AF38307" s="104"/>
      <c r="AG38307" s="104"/>
      <c r="AK38307" s="104"/>
      <c r="AL38307" s="104"/>
      <c r="AO38307" s="104"/>
      <c r="AP38307" s="104"/>
    </row>
    <row r="38308" spans="21:42" ht="15" customHeight="1" x14ac:dyDescent="0.25">
      <c r="U38308" s="104"/>
      <c r="AB38308" s="104"/>
      <c r="AC38308" s="104"/>
      <c r="AF38308" s="104"/>
      <c r="AG38308" s="104"/>
      <c r="AK38308" s="104"/>
      <c r="AL38308" s="104"/>
      <c r="AO38308" s="104"/>
      <c r="AP38308" s="104"/>
    </row>
    <row r="38309" spans="21:42" ht="15" customHeight="1" x14ac:dyDescent="0.25">
      <c r="U38309" s="104"/>
      <c r="AB38309" s="104"/>
      <c r="AC38309" s="104"/>
      <c r="AF38309" s="104"/>
      <c r="AG38309" s="104"/>
      <c r="AK38309" s="104"/>
      <c r="AL38309" s="104"/>
      <c r="AO38309" s="104"/>
      <c r="AP38309" s="104"/>
    </row>
    <row r="38310" spans="21:42" ht="15" customHeight="1" x14ac:dyDescent="0.25">
      <c r="U38310" s="104"/>
      <c r="AB38310" s="104"/>
      <c r="AC38310" s="104"/>
      <c r="AF38310" s="104"/>
      <c r="AG38310" s="104"/>
      <c r="AK38310" s="104"/>
      <c r="AL38310" s="104"/>
      <c r="AO38310" s="104"/>
      <c r="AP38310" s="104"/>
    </row>
    <row r="38311" spans="21:42" ht="15" customHeight="1" x14ac:dyDescent="0.25">
      <c r="U38311" s="104"/>
      <c r="AB38311" s="104"/>
      <c r="AC38311" s="104"/>
      <c r="AF38311" s="104"/>
      <c r="AG38311" s="104"/>
      <c r="AK38311" s="104"/>
      <c r="AL38311" s="104"/>
      <c r="AO38311" s="104"/>
      <c r="AP38311" s="104"/>
    </row>
    <row r="38312" spans="21:42" ht="15" customHeight="1" x14ac:dyDescent="0.25">
      <c r="U38312" s="104"/>
      <c r="AB38312" s="104"/>
      <c r="AC38312" s="104"/>
      <c r="AF38312" s="104"/>
      <c r="AG38312" s="104"/>
      <c r="AK38312" s="104"/>
      <c r="AL38312" s="104"/>
      <c r="AO38312" s="104"/>
      <c r="AP38312" s="104"/>
    </row>
    <row r="38313" spans="21:42" ht="15" customHeight="1" x14ac:dyDescent="0.25">
      <c r="U38313" s="104"/>
      <c r="AB38313" s="104"/>
      <c r="AC38313" s="104"/>
      <c r="AF38313" s="104"/>
      <c r="AG38313" s="104"/>
      <c r="AK38313" s="104"/>
      <c r="AL38313" s="104"/>
      <c r="AO38313" s="104"/>
      <c r="AP38313" s="104"/>
    </row>
    <row r="38314" spans="21:42" ht="15" customHeight="1" x14ac:dyDescent="0.25">
      <c r="U38314" s="104"/>
      <c r="AB38314" s="104"/>
      <c r="AC38314" s="104"/>
      <c r="AF38314" s="104"/>
      <c r="AG38314" s="104"/>
      <c r="AK38314" s="104"/>
      <c r="AL38314" s="104"/>
      <c r="AO38314" s="104"/>
      <c r="AP38314" s="104"/>
    </row>
    <row r="38315" spans="21:42" ht="15" customHeight="1" x14ac:dyDescent="0.25">
      <c r="U38315" s="104"/>
      <c r="AB38315" s="104"/>
      <c r="AC38315" s="104"/>
      <c r="AF38315" s="104"/>
      <c r="AG38315" s="104"/>
      <c r="AK38315" s="104"/>
      <c r="AL38315" s="104"/>
      <c r="AO38315" s="104"/>
      <c r="AP38315" s="104"/>
    </row>
    <row r="38316" spans="21:42" ht="15" customHeight="1" x14ac:dyDescent="0.25">
      <c r="U38316" s="104"/>
      <c r="AB38316" s="104"/>
      <c r="AC38316" s="104"/>
      <c r="AF38316" s="104"/>
      <c r="AG38316" s="104"/>
      <c r="AK38316" s="104"/>
      <c r="AL38316" s="104"/>
      <c r="AO38316" s="104"/>
      <c r="AP38316" s="104"/>
    </row>
    <row r="38317" spans="21:42" ht="15" customHeight="1" x14ac:dyDescent="0.25">
      <c r="U38317" s="104"/>
      <c r="AB38317" s="104"/>
      <c r="AC38317" s="104"/>
      <c r="AF38317" s="104"/>
      <c r="AG38317" s="104"/>
      <c r="AK38317" s="104"/>
      <c r="AL38317" s="104"/>
      <c r="AO38317" s="104"/>
      <c r="AP38317" s="104"/>
    </row>
    <row r="38318" spans="21:42" ht="15" customHeight="1" x14ac:dyDescent="0.25">
      <c r="U38318" s="104"/>
      <c r="AB38318" s="104"/>
      <c r="AC38318" s="104"/>
      <c r="AF38318" s="104"/>
      <c r="AG38318" s="104"/>
      <c r="AK38318" s="104"/>
      <c r="AL38318" s="104"/>
      <c r="AO38318" s="104"/>
      <c r="AP38318" s="104"/>
    </row>
    <row r="38319" spans="21:42" ht="15" customHeight="1" x14ac:dyDescent="0.25">
      <c r="U38319" s="104"/>
      <c r="AB38319" s="104"/>
      <c r="AC38319" s="104"/>
      <c r="AF38319" s="104"/>
      <c r="AG38319" s="104"/>
      <c r="AK38319" s="104"/>
      <c r="AL38319" s="104"/>
      <c r="AO38319" s="104"/>
      <c r="AP38319" s="104"/>
    </row>
    <row r="38320" spans="21:42" ht="15" customHeight="1" x14ac:dyDescent="0.25">
      <c r="U38320" s="104"/>
      <c r="AB38320" s="104"/>
      <c r="AC38320" s="104"/>
      <c r="AF38320" s="104"/>
      <c r="AG38320" s="104"/>
      <c r="AK38320" s="104"/>
      <c r="AL38320" s="104"/>
      <c r="AO38320" s="104"/>
      <c r="AP38320" s="104"/>
    </row>
    <row r="38321" spans="21:42" ht="15" customHeight="1" x14ac:dyDescent="0.25">
      <c r="U38321" s="104"/>
      <c r="AB38321" s="104"/>
      <c r="AC38321" s="104"/>
      <c r="AF38321" s="104"/>
      <c r="AG38321" s="104"/>
      <c r="AK38321" s="104"/>
      <c r="AL38321" s="104"/>
      <c r="AO38321" s="104"/>
      <c r="AP38321" s="104"/>
    </row>
    <row r="38322" spans="21:42" ht="15" customHeight="1" x14ac:dyDescent="0.25">
      <c r="U38322" s="104"/>
      <c r="AB38322" s="104"/>
      <c r="AC38322" s="104"/>
      <c r="AF38322" s="104"/>
      <c r="AG38322" s="104"/>
      <c r="AK38322" s="104"/>
      <c r="AL38322" s="104"/>
      <c r="AO38322" s="104"/>
      <c r="AP38322" s="104"/>
    </row>
    <row r="38323" spans="21:42" ht="15" customHeight="1" x14ac:dyDescent="0.25">
      <c r="U38323" s="104"/>
      <c r="AB38323" s="104"/>
      <c r="AC38323" s="104"/>
      <c r="AF38323" s="104"/>
      <c r="AG38323" s="104"/>
      <c r="AK38323" s="104"/>
      <c r="AL38323" s="104"/>
      <c r="AO38323" s="104"/>
      <c r="AP38323" s="104"/>
    </row>
    <row r="38324" spans="21:42" ht="15" customHeight="1" x14ac:dyDescent="0.25">
      <c r="U38324" s="104"/>
      <c r="AB38324" s="104"/>
      <c r="AC38324" s="104"/>
      <c r="AF38324" s="104"/>
      <c r="AG38324" s="104"/>
      <c r="AK38324" s="104"/>
      <c r="AL38324" s="104"/>
      <c r="AO38324" s="104"/>
      <c r="AP38324" s="104"/>
    </row>
    <row r="38325" spans="21:42" ht="15" customHeight="1" x14ac:dyDescent="0.25">
      <c r="U38325" s="104"/>
      <c r="AB38325" s="104"/>
      <c r="AC38325" s="104"/>
      <c r="AF38325" s="104"/>
      <c r="AG38325" s="104"/>
      <c r="AK38325" s="104"/>
      <c r="AL38325" s="104"/>
      <c r="AO38325" s="104"/>
      <c r="AP38325" s="104"/>
    </row>
    <row r="38326" spans="21:42" ht="15" customHeight="1" x14ac:dyDescent="0.25">
      <c r="U38326" s="104"/>
      <c r="AB38326" s="104"/>
      <c r="AC38326" s="104"/>
      <c r="AF38326" s="104"/>
      <c r="AG38326" s="104"/>
      <c r="AK38326" s="104"/>
      <c r="AL38326" s="104"/>
      <c r="AO38326" s="104"/>
      <c r="AP38326" s="104"/>
    </row>
    <row r="38327" spans="21:42" ht="15" customHeight="1" x14ac:dyDescent="0.25">
      <c r="U38327" s="104"/>
      <c r="AB38327" s="104"/>
      <c r="AC38327" s="104"/>
      <c r="AF38327" s="104"/>
      <c r="AG38327" s="104"/>
      <c r="AK38327" s="104"/>
      <c r="AL38327" s="104"/>
      <c r="AO38327" s="104"/>
      <c r="AP38327" s="104"/>
    </row>
    <row r="38328" spans="21:42" ht="15" customHeight="1" x14ac:dyDescent="0.25">
      <c r="U38328" s="104"/>
      <c r="AB38328" s="104"/>
      <c r="AC38328" s="104"/>
      <c r="AF38328" s="104"/>
      <c r="AG38328" s="104"/>
      <c r="AK38328" s="104"/>
      <c r="AL38328" s="104"/>
      <c r="AO38328" s="104"/>
      <c r="AP38328" s="104"/>
    </row>
    <row r="38329" spans="21:42" ht="15" customHeight="1" x14ac:dyDescent="0.25">
      <c r="U38329" s="104"/>
      <c r="AB38329" s="104"/>
      <c r="AC38329" s="104"/>
      <c r="AF38329" s="104"/>
      <c r="AG38329" s="104"/>
      <c r="AK38329" s="104"/>
      <c r="AL38329" s="104"/>
      <c r="AO38329" s="104"/>
      <c r="AP38329" s="104"/>
    </row>
    <row r="38330" spans="21:42" ht="15" customHeight="1" x14ac:dyDescent="0.25">
      <c r="U38330" s="104"/>
      <c r="AB38330" s="104"/>
      <c r="AC38330" s="104"/>
      <c r="AF38330" s="104"/>
      <c r="AG38330" s="104"/>
      <c r="AK38330" s="104"/>
      <c r="AL38330" s="104"/>
      <c r="AO38330" s="104"/>
      <c r="AP38330" s="104"/>
    </row>
    <row r="38331" spans="21:42" ht="15" customHeight="1" x14ac:dyDescent="0.25">
      <c r="U38331" s="104"/>
      <c r="AB38331" s="104"/>
      <c r="AC38331" s="104"/>
      <c r="AF38331" s="104"/>
      <c r="AG38331" s="104"/>
      <c r="AK38331" s="104"/>
      <c r="AL38331" s="104"/>
      <c r="AO38331" s="104"/>
      <c r="AP38331" s="104"/>
    </row>
    <row r="38332" spans="21:42" ht="15" customHeight="1" x14ac:dyDescent="0.25">
      <c r="U38332" s="104"/>
      <c r="AB38332" s="104"/>
      <c r="AC38332" s="104"/>
      <c r="AF38332" s="104"/>
      <c r="AG38332" s="104"/>
      <c r="AK38332" s="104"/>
      <c r="AL38332" s="104"/>
      <c r="AO38332" s="104"/>
      <c r="AP38332" s="104"/>
    </row>
    <row r="38333" spans="21:42" ht="15" customHeight="1" x14ac:dyDescent="0.25">
      <c r="U38333" s="104"/>
      <c r="AB38333" s="104"/>
      <c r="AC38333" s="104"/>
      <c r="AF38333" s="104"/>
      <c r="AG38333" s="104"/>
      <c r="AK38333" s="104"/>
      <c r="AL38333" s="104"/>
      <c r="AO38333" s="104"/>
      <c r="AP38333" s="104"/>
    </row>
    <row r="38334" spans="21:42" ht="15" customHeight="1" x14ac:dyDescent="0.25">
      <c r="U38334" s="104"/>
      <c r="AB38334" s="104"/>
      <c r="AC38334" s="104"/>
      <c r="AF38334" s="104"/>
      <c r="AG38334" s="104"/>
      <c r="AK38334" s="104"/>
      <c r="AL38334" s="104"/>
      <c r="AO38334" s="104"/>
      <c r="AP38334" s="104"/>
    </row>
    <row r="38335" spans="21:42" ht="15" customHeight="1" x14ac:dyDescent="0.25">
      <c r="U38335" s="104"/>
      <c r="AB38335" s="104"/>
      <c r="AC38335" s="104"/>
      <c r="AF38335" s="104"/>
      <c r="AG38335" s="104"/>
      <c r="AK38335" s="104"/>
      <c r="AL38335" s="104"/>
      <c r="AO38335" s="104"/>
      <c r="AP38335" s="104"/>
    </row>
    <row r="38336" spans="21:42" ht="15" customHeight="1" x14ac:dyDescent="0.25">
      <c r="U38336" s="104"/>
      <c r="AB38336" s="104"/>
      <c r="AC38336" s="104"/>
      <c r="AF38336" s="104"/>
      <c r="AG38336" s="104"/>
      <c r="AK38336" s="104"/>
      <c r="AL38336" s="104"/>
      <c r="AO38336" s="104"/>
      <c r="AP38336" s="104"/>
    </row>
    <row r="38337" spans="21:42" ht="15" customHeight="1" x14ac:dyDescent="0.25">
      <c r="U38337" s="104"/>
      <c r="AB38337" s="104"/>
      <c r="AC38337" s="104"/>
      <c r="AF38337" s="104"/>
      <c r="AG38337" s="104"/>
      <c r="AK38337" s="104"/>
      <c r="AL38337" s="104"/>
      <c r="AO38337" s="104"/>
      <c r="AP38337" s="104"/>
    </row>
    <row r="38338" spans="21:42" ht="15" customHeight="1" x14ac:dyDescent="0.25">
      <c r="U38338" s="104"/>
      <c r="AB38338" s="104"/>
      <c r="AC38338" s="104"/>
      <c r="AF38338" s="104"/>
      <c r="AG38338" s="104"/>
      <c r="AK38338" s="104"/>
      <c r="AL38338" s="104"/>
      <c r="AO38338" s="104"/>
      <c r="AP38338" s="104"/>
    </row>
    <row r="38339" spans="21:42" ht="15" customHeight="1" x14ac:dyDescent="0.25">
      <c r="U38339" s="104"/>
      <c r="AB38339" s="104"/>
      <c r="AC38339" s="104"/>
      <c r="AF38339" s="104"/>
      <c r="AG38339" s="104"/>
      <c r="AK38339" s="104"/>
      <c r="AL38339" s="104"/>
      <c r="AO38339" s="104"/>
      <c r="AP38339" s="104"/>
    </row>
    <row r="38340" spans="21:42" ht="15" customHeight="1" x14ac:dyDescent="0.25">
      <c r="U38340" s="104"/>
      <c r="AB38340" s="104"/>
      <c r="AC38340" s="104"/>
      <c r="AF38340" s="104"/>
      <c r="AG38340" s="104"/>
      <c r="AK38340" s="104"/>
      <c r="AL38340" s="104"/>
      <c r="AO38340" s="104"/>
      <c r="AP38340" s="104"/>
    </row>
    <row r="38341" spans="21:42" ht="15" customHeight="1" x14ac:dyDescent="0.25">
      <c r="U38341" s="104"/>
      <c r="AB38341" s="104"/>
      <c r="AC38341" s="104"/>
      <c r="AF38341" s="104"/>
      <c r="AG38341" s="104"/>
      <c r="AK38341" s="104"/>
      <c r="AL38341" s="104"/>
      <c r="AO38341" s="104"/>
      <c r="AP38341" s="104"/>
    </row>
    <row r="38342" spans="21:42" ht="15" customHeight="1" x14ac:dyDescent="0.25">
      <c r="U38342" s="104"/>
      <c r="AB38342" s="104"/>
      <c r="AC38342" s="104"/>
      <c r="AF38342" s="104"/>
      <c r="AG38342" s="104"/>
      <c r="AK38342" s="104"/>
      <c r="AL38342" s="104"/>
      <c r="AO38342" s="104"/>
      <c r="AP38342" s="104"/>
    </row>
    <row r="38343" spans="21:42" ht="15" customHeight="1" x14ac:dyDescent="0.25">
      <c r="U38343" s="104"/>
      <c r="AB38343" s="104"/>
      <c r="AC38343" s="104"/>
      <c r="AF38343" s="104"/>
      <c r="AG38343" s="104"/>
      <c r="AK38343" s="104"/>
      <c r="AL38343" s="104"/>
      <c r="AO38343" s="104"/>
      <c r="AP38343" s="104"/>
    </row>
    <row r="38344" spans="21:42" ht="15" customHeight="1" x14ac:dyDescent="0.25">
      <c r="U38344" s="104"/>
      <c r="AB38344" s="104"/>
      <c r="AC38344" s="104"/>
      <c r="AF38344" s="104"/>
      <c r="AG38344" s="104"/>
      <c r="AK38344" s="104"/>
      <c r="AL38344" s="104"/>
      <c r="AO38344" s="104"/>
      <c r="AP38344" s="104"/>
    </row>
    <row r="38345" spans="21:42" ht="15" customHeight="1" x14ac:dyDescent="0.25">
      <c r="U38345" s="104"/>
      <c r="AB38345" s="104"/>
      <c r="AC38345" s="104"/>
      <c r="AF38345" s="104"/>
      <c r="AG38345" s="104"/>
      <c r="AK38345" s="104"/>
      <c r="AL38345" s="104"/>
      <c r="AO38345" s="104"/>
      <c r="AP38345" s="104"/>
    </row>
    <row r="38346" spans="21:42" ht="15" customHeight="1" x14ac:dyDescent="0.25">
      <c r="U38346" s="104"/>
      <c r="AB38346" s="104"/>
      <c r="AC38346" s="104"/>
      <c r="AF38346" s="104"/>
      <c r="AG38346" s="104"/>
      <c r="AK38346" s="104"/>
      <c r="AL38346" s="104"/>
      <c r="AO38346" s="104"/>
      <c r="AP38346" s="104"/>
    </row>
    <row r="38347" spans="21:42" ht="15" customHeight="1" x14ac:dyDescent="0.25">
      <c r="U38347" s="104"/>
      <c r="AB38347" s="104"/>
      <c r="AC38347" s="104"/>
      <c r="AF38347" s="104"/>
      <c r="AG38347" s="104"/>
      <c r="AK38347" s="104"/>
      <c r="AL38347" s="104"/>
      <c r="AO38347" s="104"/>
      <c r="AP38347" s="104"/>
    </row>
    <row r="38348" spans="21:42" ht="15" customHeight="1" x14ac:dyDescent="0.25">
      <c r="U38348" s="104"/>
      <c r="AB38348" s="104"/>
      <c r="AC38348" s="104"/>
      <c r="AF38348" s="104"/>
      <c r="AG38348" s="104"/>
      <c r="AK38348" s="104"/>
      <c r="AL38348" s="104"/>
      <c r="AO38348" s="104"/>
      <c r="AP38348" s="104"/>
    </row>
    <row r="38349" spans="21:42" ht="15" customHeight="1" x14ac:dyDescent="0.25">
      <c r="U38349" s="104"/>
      <c r="AB38349" s="104"/>
      <c r="AC38349" s="104"/>
      <c r="AF38349" s="104"/>
      <c r="AG38349" s="104"/>
      <c r="AK38349" s="104"/>
      <c r="AL38349" s="104"/>
      <c r="AO38349" s="104"/>
      <c r="AP38349" s="104"/>
    </row>
    <row r="38350" spans="21:42" ht="15" customHeight="1" x14ac:dyDescent="0.25">
      <c r="U38350" s="104"/>
      <c r="AB38350" s="104"/>
      <c r="AC38350" s="104"/>
      <c r="AF38350" s="104"/>
      <c r="AG38350" s="104"/>
      <c r="AK38350" s="104"/>
      <c r="AL38350" s="104"/>
      <c r="AO38350" s="104"/>
      <c r="AP38350" s="104"/>
    </row>
    <row r="38351" spans="21:42" ht="15" customHeight="1" x14ac:dyDescent="0.25">
      <c r="U38351" s="104"/>
      <c r="AB38351" s="104"/>
      <c r="AC38351" s="104"/>
      <c r="AF38351" s="104"/>
      <c r="AG38351" s="104"/>
      <c r="AK38351" s="104"/>
      <c r="AL38351" s="104"/>
      <c r="AO38351" s="104"/>
      <c r="AP38351" s="104"/>
    </row>
    <row r="38352" spans="21:42" ht="15" customHeight="1" x14ac:dyDescent="0.25">
      <c r="U38352" s="104"/>
      <c r="AB38352" s="104"/>
      <c r="AC38352" s="104"/>
      <c r="AF38352" s="104"/>
      <c r="AG38352" s="104"/>
      <c r="AK38352" s="104"/>
      <c r="AL38352" s="104"/>
      <c r="AO38352" s="104"/>
      <c r="AP38352" s="104"/>
    </row>
    <row r="38353" spans="21:42" ht="15" customHeight="1" x14ac:dyDescent="0.25">
      <c r="U38353" s="104"/>
      <c r="AB38353" s="104"/>
      <c r="AC38353" s="104"/>
      <c r="AF38353" s="104"/>
      <c r="AG38353" s="104"/>
      <c r="AK38353" s="104"/>
      <c r="AL38353" s="104"/>
      <c r="AO38353" s="104"/>
      <c r="AP38353" s="104"/>
    </row>
    <row r="38354" spans="21:42" ht="15" customHeight="1" x14ac:dyDescent="0.25">
      <c r="U38354" s="104"/>
      <c r="AB38354" s="104"/>
      <c r="AC38354" s="104"/>
      <c r="AF38354" s="104"/>
      <c r="AG38354" s="104"/>
      <c r="AK38354" s="104"/>
      <c r="AL38354" s="104"/>
      <c r="AO38354" s="104"/>
      <c r="AP38354" s="104"/>
    </row>
    <row r="38355" spans="21:42" ht="15" customHeight="1" x14ac:dyDescent="0.25">
      <c r="U38355" s="104"/>
      <c r="AB38355" s="104"/>
      <c r="AC38355" s="104"/>
      <c r="AF38355" s="104"/>
      <c r="AG38355" s="104"/>
      <c r="AK38355" s="104"/>
      <c r="AL38355" s="104"/>
      <c r="AO38355" s="104"/>
      <c r="AP38355" s="104"/>
    </row>
    <row r="38356" spans="21:42" ht="15" customHeight="1" x14ac:dyDescent="0.25">
      <c r="U38356" s="104"/>
      <c r="AB38356" s="104"/>
      <c r="AC38356" s="104"/>
      <c r="AF38356" s="104"/>
      <c r="AG38356" s="104"/>
      <c r="AK38356" s="104"/>
      <c r="AL38356" s="104"/>
      <c r="AO38356" s="104"/>
      <c r="AP38356" s="104"/>
    </row>
    <row r="38357" spans="21:42" ht="15" customHeight="1" x14ac:dyDescent="0.25">
      <c r="U38357" s="104"/>
      <c r="AB38357" s="104"/>
      <c r="AC38357" s="104"/>
      <c r="AF38357" s="104"/>
      <c r="AG38357" s="104"/>
      <c r="AK38357" s="104"/>
      <c r="AL38357" s="104"/>
      <c r="AO38357" s="104"/>
      <c r="AP38357" s="104"/>
    </row>
    <row r="38358" spans="21:42" ht="15" customHeight="1" x14ac:dyDescent="0.25">
      <c r="U38358" s="104"/>
      <c r="AB38358" s="104"/>
      <c r="AC38358" s="104"/>
      <c r="AF38358" s="104"/>
      <c r="AG38358" s="104"/>
      <c r="AK38358" s="104"/>
      <c r="AL38358" s="104"/>
      <c r="AO38358" s="104"/>
      <c r="AP38358" s="104"/>
    </row>
    <row r="38359" spans="21:42" ht="15" customHeight="1" x14ac:dyDescent="0.25">
      <c r="U38359" s="104"/>
      <c r="AB38359" s="104"/>
      <c r="AC38359" s="104"/>
      <c r="AF38359" s="104"/>
      <c r="AG38359" s="104"/>
      <c r="AK38359" s="104"/>
      <c r="AL38359" s="104"/>
      <c r="AO38359" s="104"/>
      <c r="AP38359" s="104"/>
    </row>
    <row r="38360" spans="21:42" ht="15" customHeight="1" x14ac:dyDescent="0.25">
      <c r="U38360" s="104"/>
      <c r="AB38360" s="104"/>
      <c r="AC38360" s="104"/>
      <c r="AF38360" s="104"/>
      <c r="AG38360" s="104"/>
      <c r="AK38360" s="104"/>
      <c r="AL38360" s="104"/>
      <c r="AO38360" s="104"/>
      <c r="AP38360" s="104"/>
    </row>
    <row r="38361" spans="21:42" ht="15" customHeight="1" x14ac:dyDescent="0.25">
      <c r="U38361" s="104"/>
      <c r="AB38361" s="104"/>
      <c r="AC38361" s="104"/>
      <c r="AF38361" s="104"/>
      <c r="AG38361" s="104"/>
      <c r="AK38361" s="104"/>
      <c r="AL38361" s="104"/>
      <c r="AO38361" s="104"/>
      <c r="AP38361" s="104"/>
    </row>
    <row r="38362" spans="21:42" ht="15" customHeight="1" x14ac:dyDescent="0.25">
      <c r="U38362" s="104"/>
      <c r="AB38362" s="104"/>
      <c r="AC38362" s="104"/>
      <c r="AF38362" s="104"/>
      <c r="AG38362" s="104"/>
      <c r="AK38362" s="104"/>
      <c r="AL38362" s="104"/>
      <c r="AO38362" s="104"/>
      <c r="AP38362" s="104"/>
    </row>
    <row r="38363" spans="21:42" ht="15" customHeight="1" x14ac:dyDescent="0.25">
      <c r="U38363" s="104"/>
      <c r="AB38363" s="104"/>
      <c r="AC38363" s="104"/>
      <c r="AF38363" s="104"/>
      <c r="AG38363" s="104"/>
      <c r="AK38363" s="104"/>
      <c r="AL38363" s="104"/>
      <c r="AO38363" s="104"/>
      <c r="AP38363" s="104"/>
    </row>
    <row r="38364" spans="21:42" ht="15" customHeight="1" x14ac:dyDescent="0.25">
      <c r="U38364" s="104"/>
      <c r="AB38364" s="104"/>
      <c r="AC38364" s="104"/>
      <c r="AF38364" s="104"/>
      <c r="AG38364" s="104"/>
      <c r="AK38364" s="104"/>
      <c r="AL38364" s="104"/>
      <c r="AO38364" s="104"/>
      <c r="AP38364" s="104"/>
    </row>
    <row r="38365" spans="21:42" ht="15" customHeight="1" x14ac:dyDescent="0.25">
      <c r="U38365" s="104"/>
      <c r="AB38365" s="104"/>
      <c r="AC38365" s="104"/>
      <c r="AF38365" s="104"/>
      <c r="AG38365" s="104"/>
      <c r="AK38365" s="104"/>
      <c r="AL38365" s="104"/>
      <c r="AO38365" s="104"/>
      <c r="AP38365" s="104"/>
    </row>
    <row r="38366" spans="21:42" ht="15" customHeight="1" x14ac:dyDescent="0.25">
      <c r="U38366" s="104"/>
      <c r="AB38366" s="104"/>
      <c r="AC38366" s="104"/>
      <c r="AF38366" s="104"/>
      <c r="AG38366" s="104"/>
      <c r="AK38366" s="104"/>
      <c r="AL38366" s="104"/>
      <c r="AO38366" s="104"/>
      <c r="AP38366" s="104"/>
    </row>
    <row r="38367" spans="21:42" ht="15" customHeight="1" x14ac:dyDescent="0.25">
      <c r="U38367" s="104"/>
      <c r="AB38367" s="104"/>
      <c r="AC38367" s="104"/>
      <c r="AF38367" s="104"/>
      <c r="AG38367" s="104"/>
      <c r="AK38367" s="104"/>
      <c r="AL38367" s="104"/>
      <c r="AO38367" s="104"/>
      <c r="AP38367" s="104"/>
    </row>
    <row r="38368" spans="21:42" ht="15" customHeight="1" x14ac:dyDescent="0.25">
      <c r="U38368" s="104"/>
      <c r="AB38368" s="104"/>
      <c r="AC38368" s="104"/>
      <c r="AF38368" s="104"/>
      <c r="AG38368" s="104"/>
      <c r="AK38368" s="104"/>
      <c r="AL38368" s="104"/>
      <c r="AO38368" s="104"/>
      <c r="AP38368" s="104"/>
    </row>
    <row r="38369" spans="21:42" ht="15" customHeight="1" x14ac:dyDescent="0.25">
      <c r="U38369" s="104"/>
      <c r="AB38369" s="104"/>
      <c r="AC38369" s="104"/>
      <c r="AF38369" s="104"/>
      <c r="AG38369" s="104"/>
      <c r="AK38369" s="104"/>
      <c r="AL38369" s="104"/>
      <c r="AO38369" s="104"/>
      <c r="AP38369" s="104"/>
    </row>
    <row r="38370" spans="21:42" ht="15" customHeight="1" x14ac:dyDescent="0.25">
      <c r="U38370" s="104"/>
      <c r="AB38370" s="104"/>
      <c r="AC38370" s="104"/>
      <c r="AF38370" s="104"/>
      <c r="AG38370" s="104"/>
      <c r="AK38370" s="104"/>
      <c r="AL38370" s="104"/>
      <c r="AO38370" s="104"/>
      <c r="AP38370" s="104"/>
    </row>
    <row r="38371" spans="21:42" ht="15" customHeight="1" x14ac:dyDescent="0.25">
      <c r="U38371" s="104"/>
      <c r="AB38371" s="104"/>
      <c r="AC38371" s="104"/>
      <c r="AF38371" s="104"/>
      <c r="AG38371" s="104"/>
      <c r="AK38371" s="104"/>
      <c r="AL38371" s="104"/>
      <c r="AO38371" s="104"/>
      <c r="AP38371" s="104"/>
    </row>
    <row r="38372" spans="21:42" ht="15" customHeight="1" x14ac:dyDescent="0.25">
      <c r="U38372" s="104"/>
      <c r="AB38372" s="104"/>
      <c r="AC38372" s="104"/>
      <c r="AF38372" s="104"/>
      <c r="AG38372" s="104"/>
      <c r="AK38372" s="104"/>
      <c r="AL38372" s="104"/>
      <c r="AO38372" s="104"/>
      <c r="AP38372" s="104"/>
    </row>
    <row r="38373" spans="21:42" ht="15" customHeight="1" x14ac:dyDescent="0.25">
      <c r="U38373" s="104"/>
      <c r="AB38373" s="104"/>
      <c r="AC38373" s="104"/>
      <c r="AF38373" s="104"/>
      <c r="AG38373" s="104"/>
      <c r="AK38373" s="104"/>
      <c r="AL38373" s="104"/>
      <c r="AO38373" s="104"/>
      <c r="AP38373" s="104"/>
    </row>
    <row r="38374" spans="21:42" ht="15" customHeight="1" x14ac:dyDescent="0.25">
      <c r="U38374" s="104"/>
      <c r="AB38374" s="104"/>
      <c r="AC38374" s="104"/>
      <c r="AF38374" s="104"/>
      <c r="AG38374" s="104"/>
      <c r="AK38374" s="104"/>
      <c r="AL38374" s="104"/>
      <c r="AO38374" s="104"/>
      <c r="AP38374" s="104"/>
    </row>
    <row r="38375" spans="21:42" ht="15" customHeight="1" x14ac:dyDescent="0.25">
      <c r="U38375" s="104"/>
      <c r="AB38375" s="104"/>
      <c r="AC38375" s="104"/>
      <c r="AF38375" s="104"/>
      <c r="AG38375" s="104"/>
      <c r="AK38375" s="104"/>
      <c r="AL38375" s="104"/>
      <c r="AO38375" s="104"/>
      <c r="AP38375" s="104"/>
    </row>
    <row r="38376" spans="21:42" ht="15" customHeight="1" x14ac:dyDescent="0.25">
      <c r="U38376" s="104"/>
      <c r="AB38376" s="104"/>
      <c r="AC38376" s="104"/>
      <c r="AF38376" s="104"/>
      <c r="AG38376" s="104"/>
      <c r="AK38376" s="104"/>
      <c r="AL38376" s="104"/>
      <c r="AO38376" s="104"/>
      <c r="AP38376" s="104"/>
    </row>
    <row r="38377" spans="21:42" ht="15" customHeight="1" x14ac:dyDescent="0.25">
      <c r="U38377" s="104"/>
      <c r="AB38377" s="104"/>
      <c r="AC38377" s="104"/>
      <c r="AF38377" s="104"/>
      <c r="AG38377" s="104"/>
      <c r="AK38377" s="104"/>
      <c r="AL38377" s="104"/>
      <c r="AO38377" s="104"/>
      <c r="AP38377" s="104"/>
    </row>
    <row r="38378" spans="21:42" ht="15" customHeight="1" x14ac:dyDescent="0.25">
      <c r="U38378" s="104"/>
      <c r="AB38378" s="104"/>
      <c r="AC38378" s="104"/>
      <c r="AF38378" s="104"/>
      <c r="AG38378" s="104"/>
      <c r="AK38378" s="104"/>
      <c r="AL38378" s="104"/>
      <c r="AO38378" s="104"/>
      <c r="AP38378" s="104"/>
    </row>
    <row r="38379" spans="21:42" ht="15" customHeight="1" x14ac:dyDescent="0.25">
      <c r="U38379" s="104"/>
      <c r="AB38379" s="104"/>
      <c r="AC38379" s="104"/>
      <c r="AF38379" s="104"/>
      <c r="AG38379" s="104"/>
      <c r="AK38379" s="104"/>
      <c r="AL38379" s="104"/>
      <c r="AO38379" s="104"/>
      <c r="AP38379" s="104"/>
    </row>
    <row r="38380" spans="21:42" ht="15" customHeight="1" x14ac:dyDescent="0.25">
      <c r="U38380" s="104"/>
      <c r="AB38380" s="104"/>
      <c r="AC38380" s="104"/>
      <c r="AF38380" s="104"/>
      <c r="AG38380" s="104"/>
      <c r="AK38380" s="104"/>
      <c r="AL38380" s="104"/>
      <c r="AO38380" s="104"/>
      <c r="AP38380" s="104"/>
    </row>
    <row r="38381" spans="21:42" ht="15" customHeight="1" x14ac:dyDescent="0.25">
      <c r="U38381" s="104"/>
      <c r="AB38381" s="104"/>
      <c r="AC38381" s="104"/>
      <c r="AF38381" s="104"/>
      <c r="AG38381" s="104"/>
      <c r="AK38381" s="104"/>
      <c r="AL38381" s="104"/>
      <c r="AO38381" s="104"/>
      <c r="AP38381" s="104"/>
    </row>
    <row r="38382" spans="21:42" ht="15" customHeight="1" x14ac:dyDescent="0.25">
      <c r="U38382" s="104"/>
      <c r="AB38382" s="104"/>
      <c r="AC38382" s="104"/>
      <c r="AF38382" s="104"/>
      <c r="AG38382" s="104"/>
      <c r="AK38382" s="104"/>
      <c r="AL38382" s="104"/>
      <c r="AO38382" s="104"/>
      <c r="AP38382" s="104"/>
    </row>
    <row r="38383" spans="21:42" ht="15" customHeight="1" x14ac:dyDescent="0.25">
      <c r="U38383" s="104"/>
      <c r="AB38383" s="104"/>
      <c r="AC38383" s="104"/>
      <c r="AF38383" s="104"/>
      <c r="AG38383" s="104"/>
      <c r="AK38383" s="104"/>
      <c r="AL38383" s="104"/>
      <c r="AO38383" s="104"/>
      <c r="AP38383" s="104"/>
    </row>
    <row r="38384" spans="21:42" ht="15" customHeight="1" x14ac:dyDescent="0.25">
      <c r="U38384" s="104"/>
      <c r="AB38384" s="104"/>
      <c r="AC38384" s="104"/>
      <c r="AF38384" s="104"/>
      <c r="AG38384" s="104"/>
      <c r="AK38384" s="104"/>
      <c r="AL38384" s="104"/>
      <c r="AO38384" s="104"/>
      <c r="AP38384" s="104"/>
    </row>
    <row r="38385" spans="21:42" ht="15" customHeight="1" x14ac:dyDescent="0.25">
      <c r="U38385" s="104"/>
      <c r="AB38385" s="104"/>
      <c r="AC38385" s="104"/>
      <c r="AF38385" s="104"/>
      <c r="AG38385" s="104"/>
      <c r="AK38385" s="104"/>
      <c r="AL38385" s="104"/>
      <c r="AO38385" s="104"/>
      <c r="AP38385" s="104"/>
    </row>
    <row r="38386" spans="21:42" ht="15" customHeight="1" x14ac:dyDescent="0.25">
      <c r="U38386" s="104"/>
      <c r="AB38386" s="104"/>
      <c r="AC38386" s="104"/>
      <c r="AF38386" s="104"/>
      <c r="AG38386" s="104"/>
      <c r="AK38386" s="104"/>
      <c r="AL38386" s="104"/>
      <c r="AO38386" s="104"/>
      <c r="AP38386" s="104"/>
    </row>
    <row r="38387" spans="21:42" ht="15" customHeight="1" x14ac:dyDescent="0.25">
      <c r="U38387" s="104"/>
      <c r="AB38387" s="104"/>
      <c r="AC38387" s="104"/>
      <c r="AF38387" s="104"/>
      <c r="AG38387" s="104"/>
      <c r="AK38387" s="104"/>
      <c r="AL38387" s="104"/>
      <c r="AO38387" s="104"/>
      <c r="AP38387" s="104"/>
    </row>
    <row r="38388" spans="21:42" ht="15" customHeight="1" x14ac:dyDescent="0.25">
      <c r="U38388" s="104"/>
      <c r="AB38388" s="104"/>
      <c r="AC38388" s="104"/>
      <c r="AF38388" s="104"/>
      <c r="AG38388" s="104"/>
      <c r="AK38388" s="104"/>
      <c r="AL38388" s="104"/>
      <c r="AO38388" s="104"/>
      <c r="AP38388" s="104"/>
    </row>
    <row r="38389" spans="21:42" ht="15" customHeight="1" x14ac:dyDescent="0.25">
      <c r="U38389" s="104"/>
      <c r="AB38389" s="104"/>
      <c r="AC38389" s="104"/>
      <c r="AF38389" s="104"/>
      <c r="AG38389" s="104"/>
      <c r="AK38389" s="104"/>
      <c r="AL38389" s="104"/>
      <c r="AO38389" s="104"/>
      <c r="AP38389" s="104"/>
    </row>
    <row r="38390" spans="21:42" ht="15" customHeight="1" x14ac:dyDescent="0.25">
      <c r="U38390" s="104"/>
      <c r="AB38390" s="104"/>
      <c r="AC38390" s="104"/>
      <c r="AF38390" s="104"/>
      <c r="AG38390" s="104"/>
      <c r="AK38390" s="104"/>
      <c r="AL38390" s="104"/>
      <c r="AO38390" s="104"/>
      <c r="AP38390" s="104"/>
    </row>
    <row r="38391" spans="21:42" ht="15" customHeight="1" x14ac:dyDescent="0.25">
      <c r="U38391" s="104"/>
      <c r="AB38391" s="104"/>
      <c r="AC38391" s="104"/>
      <c r="AF38391" s="104"/>
      <c r="AG38391" s="104"/>
      <c r="AK38391" s="104"/>
      <c r="AL38391" s="104"/>
      <c r="AO38391" s="104"/>
      <c r="AP38391" s="104"/>
    </row>
    <row r="38392" spans="21:42" ht="15" customHeight="1" x14ac:dyDescent="0.25">
      <c r="U38392" s="104"/>
      <c r="AB38392" s="104"/>
      <c r="AC38392" s="104"/>
      <c r="AF38392" s="104"/>
      <c r="AG38392" s="104"/>
      <c r="AK38392" s="104"/>
      <c r="AL38392" s="104"/>
      <c r="AO38392" s="104"/>
      <c r="AP38392" s="104"/>
    </row>
    <row r="38393" spans="21:42" ht="15" customHeight="1" x14ac:dyDescent="0.25">
      <c r="U38393" s="104"/>
      <c r="AB38393" s="104"/>
      <c r="AC38393" s="104"/>
      <c r="AF38393" s="104"/>
      <c r="AG38393" s="104"/>
      <c r="AK38393" s="104"/>
      <c r="AL38393" s="104"/>
      <c r="AO38393" s="104"/>
      <c r="AP38393" s="104"/>
    </row>
    <row r="38394" spans="21:42" ht="15" customHeight="1" x14ac:dyDescent="0.25">
      <c r="U38394" s="104"/>
      <c r="AB38394" s="104"/>
      <c r="AC38394" s="104"/>
      <c r="AF38394" s="104"/>
      <c r="AG38394" s="104"/>
      <c r="AK38394" s="104"/>
      <c r="AL38394" s="104"/>
      <c r="AO38394" s="104"/>
      <c r="AP38394" s="104"/>
    </row>
    <row r="38395" spans="21:42" ht="15" customHeight="1" x14ac:dyDescent="0.25">
      <c r="U38395" s="104"/>
      <c r="AB38395" s="104"/>
      <c r="AC38395" s="104"/>
      <c r="AF38395" s="104"/>
      <c r="AG38395" s="104"/>
      <c r="AK38395" s="104"/>
      <c r="AL38395" s="104"/>
      <c r="AO38395" s="104"/>
      <c r="AP38395" s="104"/>
    </row>
    <row r="38396" spans="21:42" ht="15" customHeight="1" x14ac:dyDescent="0.25">
      <c r="U38396" s="104"/>
      <c r="AB38396" s="104"/>
      <c r="AC38396" s="104"/>
      <c r="AF38396" s="104"/>
      <c r="AG38396" s="104"/>
      <c r="AK38396" s="104"/>
      <c r="AL38396" s="104"/>
      <c r="AO38396" s="104"/>
      <c r="AP38396" s="104"/>
    </row>
    <row r="38397" spans="21:42" ht="15" customHeight="1" x14ac:dyDescent="0.25">
      <c r="U38397" s="104"/>
      <c r="AB38397" s="104"/>
      <c r="AC38397" s="104"/>
      <c r="AF38397" s="104"/>
      <c r="AG38397" s="104"/>
      <c r="AK38397" s="104"/>
      <c r="AL38397" s="104"/>
      <c r="AO38397" s="104"/>
      <c r="AP38397" s="104"/>
    </row>
    <row r="38398" spans="21:42" ht="15" customHeight="1" x14ac:dyDescent="0.25">
      <c r="U38398" s="104"/>
      <c r="AB38398" s="104"/>
      <c r="AC38398" s="104"/>
      <c r="AF38398" s="104"/>
      <c r="AG38398" s="104"/>
      <c r="AK38398" s="104"/>
      <c r="AL38398" s="104"/>
      <c r="AO38398" s="104"/>
      <c r="AP38398" s="104"/>
    </row>
    <row r="38399" spans="21:42" ht="15" customHeight="1" x14ac:dyDescent="0.25">
      <c r="U38399" s="104"/>
      <c r="AB38399" s="104"/>
      <c r="AC38399" s="104"/>
      <c r="AF38399" s="104"/>
      <c r="AG38399" s="104"/>
      <c r="AK38399" s="104"/>
      <c r="AL38399" s="104"/>
      <c r="AO38399" s="104"/>
      <c r="AP38399" s="104"/>
    </row>
    <row r="38400" spans="21:42" ht="15" customHeight="1" x14ac:dyDescent="0.25">
      <c r="U38400" s="104"/>
      <c r="AB38400" s="104"/>
      <c r="AC38400" s="104"/>
      <c r="AF38400" s="104"/>
      <c r="AG38400" s="104"/>
      <c r="AK38400" s="104"/>
      <c r="AL38400" s="104"/>
      <c r="AO38400" s="104"/>
      <c r="AP38400" s="104"/>
    </row>
    <row r="38401" spans="21:42" ht="15" customHeight="1" x14ac:dyDescent="0.25">
      <c r="U38401" s="104"/>
      <c r="AB38401" s="104"/>
      <c r="AC38401" s="104"/>
      <c r="AF38401" s="104"/>
      <c r="AG38401" s="104"/>
      <c r="AK38401" s="104"/>
      <c r="AL38401" s="104"/>
      <c r="AO38401" s="104"/>
      <c r="AP38401" s="104"/>
    </row>
    <row r="38402" spans="21:42" ht="15" customHeight="1" x14ac:dyDescent="0.25">
      <c r="U38402" s="104"/>
      <c r="AB38402" s="104"/>
      <c r="AC38402" s="104"/>
      <c r="AF38402" s="104"/>
      <c r="AG38402" s="104"/>
      <c r="AK38402" s="104"/>
      <c r="AL38402" s="104"/>
      <c r="AO38402" s="104"/>
      <c r="AP38402" s="104"/>
    </row>
    <row r="38403" spans="21:42" ht="15" customHeight="1" x14ac:dyDescent="0.25">
      <c r="U38403" s="104"/>
      <c r="AB38403" s="104"/>
      <c r="AC38403" s="104"/>
      <c r="AF38403" s="104"/>
      <c r="AG38403" s="104"/>
      <c r="AK38403" s="104"/>
      <c r="AL38403" s="104"/>
      <c r="AO38403" s="104"/>
      <c r="AP38403" s="104"/>
    </row>
    <row r="38404" spans="21:42" ht="15" customHeight="1" x14ac:dyDescent="0.25">
      <c r="U38404" s="104"/>
      <c r="AB38404" s="104"/>
      <c r="AC38404" s="104"/>
      <c r="AF38404" s="104"/>
      <c r="AG38404" s="104"/>
      <c r="AK38404" s="104"/>
      <c r="AL38404" s="104"/>
      <c r="AO38404" s="104"/>
      <c r="AP38404" s="104"/>
    </row>
    <row r="38405" spans="21:42" ht="15" customHeight="1" x14ac:dyDescent="0.25">
      <c r="U38405" s="104"/>
      <c r="AB38405" s="104"/>
      <c r="AC38405" s="104"/>
      <c r="AF38405" s="104"/>
      <c r="AG38405" s="104"/>
      <c r="AK38405" s="104"/>
      <c r="AL38405" s="104"/>
      <c r="AO38405" s="104"/>
      <c r="AP38405" s="104"/>
    </row>
    <row r="38406" spans="21:42" ht="15" customHeight="1" x14ac:dyDescent="0.25">
      <c r="U38406" s="104"/>
      <c r="AB38406" s="104"/>
      <c r="AC38406" s="104"/>
      <c r="AF38406" s="104"/>
      <c r="AG38406" s="104"/>
      <c r="AK38406" s="104"/>
      <c r="AL38406" s="104"/>
      <c r="AO38406" s="104"/>
      <c r="AP38406" s="104"/>
    </row>
    <row r="38407" spans="21:42" ht="15" customHeight="1" x14ac:dyDescent="0.25">
      <c r="U38407" s="104"/>
      <c r="AB38407" s="104"/>
      <c r="AC38407" s="104"/>
      <c r="AF38407" s="104"/>
      <c r="AG38407" s="104"/>
      <c r="AK38407" s="104"/>
      <c r="AL38407" s="104"/>
      <c r="AO38407" s="104"/>
      <c r="AP38407" s="104"/>
    </row>
    <row r="38408" spans="21:42" ht="15" customHeight="1" x14ac:dyDescent="0.25">
      <c r="U38408" s="104"/>
      <c r="AB38408" s="104"/>
      <c r="AC38408" s="104"/>
      <c r="AF38408" s="104"/>
      <c r="AG38408" s="104"/>
      <c r="AK38408" s="104"/>
      <c r="AL38408" s="104"/>
      <c r="AO38408" s="104"/>
      <c r="AP38408" s="104"/>
    </row>
    <row r="38409" spans="21:42" ht="15" customHeight="1" x14ac:dyDescent="0.25">
      <c r="U38409" s="104"/>
      <c r="AB38409" s="104"/>
      <c r="AC38409" s="104"/>
      <c r="AF38409" s="104"/>
      <c r="AG38409" s="104"/>
      <c r="AK38409" s="104"/>
      <c r="AL38409" s="104"/>
      <c r="AO38409" s="104"/>
      <c r="AP38409" s="104"/>
    </row>
    <row r="38410" spans="21:42" ht="15" customHeight="1" x14ac:dyDescent="0.25">
      <c r="U38410" s="104"/>
      <c r="AB38410" s="104"/>
      <c r="AC38410" s="104"/>
      <c r="AF38410" s="104"/>
      <c r="AG38410" s="104"/>
      <c r="AK38410" s="104"/>
      <c r="AL38410" s="104"/>
      <c r="AO38410" s="104"/>
      <c r="AP38410" s="104"/>
    </row>
    <row r="38411" spans="21:42" ht="15" customHeight="1" x14ac:dyDescent="0.25">
      <c r="U38411" s="104"/>
      <c r="AB38411" s="104"/>
      <c r="AC38411" s="104"/>
      <c r="AF38411" s="104"/>
      <c r="AG38411" s="104"/>
      <c r="AK38411" s="104"/>
      <c r="AL38411" s="104"/>
      <c r="AO38411" s="104"/>
      <c r="AP38411" s="104"/>
    </row>
    <row r="38412" spans="21:42" ht="15" customHeight="1" x14ac:dyDescent="0.25">
      <c r="U38412" s="104"/>
      <c r="AB38412" s="104"/>
      <c r="AC38412" s="104"/>
      <c r="AF38412" s="104"/>
      <c r="AG38412" s="104"/>
      <c r="AK38412" s="104"/>
      <c r="AL38412" s="104"/>
      <c r="AO38412" s="104"/>
      <c r="AP38412" s="104"/>
    </row>
    <row r="38413" spans="21:42" ht="15" customHeight="1" x14ac:dyDescent="0.25">
      <c r="U38413" s="104"/>
      <c r="AB38413" s="104"/>
      <c r="AC38413" s="104"/>
      <c r="AF38413" s="104"/>
      <c r="AG38413" s="104"/>
      <c r="AK38413" s="104"/>
      <c r="AL38413" s="104"/>
      <c r="AO38413" s="104"/>
      <c r="AP38413" s="104"/>
    </row>
    <row r="38414" spans="21:42" ht="15" customHeight="1" x14ac:dyDescent="0.25">
      <c r="U38414" s="104"/>
      <c r="AB38414" s="104"/>
      <c r="AC38414" s="104"/>
      <c r="AF38414" s="104"/>
      <c r="AG38414" s="104"/>
      <c r="AK38414" s="104"/>
      <c r="AL38414" s="104"/>
      <c r="AO38414" s="104"/>
      <c r="AP38414" s="104"/>
    </row>
    <row r="38415" spans="21:42" ht="15" customHeight="1" x14ac:dyDescent="0.25">
      <c r="U38415" s="104"/>
      <c r="AB38415" s="104"/>
      <c r="AC38415" s="104"/>
      <c r="AF38415" s="104"/>
      <c r="AG38415" s="104"/>
      <c r="AK38415" s="104"/>
      <c r="AL38415" s="104"/>
      <c r="AO38415" s="104"/>
      <c r="AP38415" s="104"/>
    </row>
    <row r="38416" spans="21:42" ht="15" customHeight="1" x14ac:dyDescent="0.25">
      <c r="U38416" s="104"/>
      <c r="AB38416" s="104"/>
      <c r="AC38416" s="104"/>
      <c r="AF38416" s="104"/>
      <c r="AG38416" s="104"/>
      <c r="AK38416" s="104"/>
      <c r="AL38416" s="104"/>
      <c r="AO38416" s="104"/>
      <c r="AP38416" s="104"/>
    </row>
    <row r="38417" spans="21:42" ht="15" customHeight="1" x14ac:dyDescent="0.25">
      <c r="U38417" s="104"/>
      <c r="AB38417" s="104"/>
      <c r="AC38417" s="104"/>
      <c r="AF38417" s="104"/>
      <c r="AG38417" s="104"/>
      <c r="AK38417" s="104"/>
      <c r="AL38417" s="104"/>
      <c r="AO38417" s="104"/>
      <c r="AP38417" s="104"/>
    </row>
    <row r="38418" spans="21:42" ht="15" customHeight="1" x14ac:dyDescent="0.25">
      <c r="U38418" s="104"/>
      <c r="AB38418" s="104"/>
      <c r="AC38418" s="104"/>
      <c r="AF38418" s="104"/>
      <c r="AG38418" s="104"/>
      <c r="AK38418" s="104"/>
      <c r="AL38418" s="104"/>
      <c r="AO38418" s="104"/>
      <c r="AP38418" s="104"/>
    </row>
    <row r="38419" spans="21:42" ht="15" customHeight="1" x14ac:dyDescent="0.25">
      <c r="U38419" s="104"/>
      <c r="AB38419" s="104"/>
      <c r="AC38419" s="104"/>
      <c r="AF38419" s="104"/>
      <c r="AG38419" s="104"/>
      <c r="AK38419" s="104"/>
      <c r="AL38419" s="104"/>
      <c r="AO38419" s="104"/>
      <c r="AP38419" s="104"/>
    </row>
    <row r="38420" spans="21:42" ht="15" customHeight="1" x14ac:dyDescent="0.25">
      <c r="U38420" s="104"/>
      <c r="AB38420" s="104"/>
      <c r="AC38420" s="104"/>
      <c r="AF38420" s="104"/>
      <c r="AG38420" s="104"/>
      <c r="AK38420" s="104"/>
      <c r="AL38420" s="104"/>
      <c r="AO38420" s="104"/>
      <c r="AP38420" s="104"/>
    </row>
    <row r="38421" spans="21:42" ht="15" customHeight="1" x14ac:dyDescent="0.25">
      <c r="U38421" s="104"/>
      <c r="AB38421" s="104"/>
      <c r="AC38421" s="104"/>
      <c r="AF38421" s="104"/>
      <c r="AG38421" s="104"/>
      <c r="AK38421" s="104"/>
      <c r="AL38421" s="104"/>
      <c r="AO38421" s="104"/>
      <c r="AP38421" s="104"/>
    </row>
    <row r="38422" spans="21:42" ht="15" customHeight="1" x14ac:dyDescent="0.25">
      <c r="U38422" s="104"/>
      <c r="AB38422" s="104"/>
      <c r="AC38422" s="104"/>
      <c r="AF38422" s="104"/>
      <c r="AG38422" s="104"/>
      <c r="AK38422" s="104"/>
      <c r="AL38422" s="104"/>
      <c r="AO38422" s="104"/>
      <c r="AP38422" s="104"/>
    </row>
    <row r="38423" spans="21:42" ht="15" customHeight="1" x14ac:dyDescent="0.25">
      <c r="U38423" s="104"/>
      <c r="AB38423" s="104"/>
      <c r="AC38423" s="104"/>
      <c r="AF38423" s="104"/>
      <c r="AG38423" s="104"/>
      <c r="AK38423" s="104"/>
      <c r="AL38423" s="104"/>
      <c r="AO38423" s="104"/>
      <c r="AP38423" s="104"/>
    </row>
    <row r="38424" spans="21:42" ht="15" customHeight="1" x14ac:dyDescent="0.25">
      <c r="U38424" s="104"/>
      <c r="AB38424" s="104"/>
      <c r="AC38424" s="104"/>
      <c r="AF38424" s="104"/>
      <c r="AG38424" s="104"/>
      <c r="AK38424" s="104"/>
      <c r="AL38424" s="104"/>
      <c r="AO38424" s="104"/>
      <c r="AP38424" s="104"/>
    </row>
    <row r="38425" spans="21:42" ht="15" customHeight="1" x14ac:dyDescent="0.25">
      <c r="U38425" s="104"/>
      <c r="AB38425" s="104"/>
      <c r="AC38425" s="104"/>
      <c r="AF38425" s="104"/>
      <c r="AG38425" s="104"/>
      <c r="AK38425" s="104"/>
      <c r="AL38425" s="104"/>
      <c r="AO38425" s="104"/>
      <c r="AP38425" s="104"/>
    </row>
    <row r="38426" spans="21:42" ht="15" customHeight="1" x14ac:dyDescent="0.25">
      <c r="U38426" s="104"/>
      <c r="AB38426" s="104"/>
      <c r="AC38426" s="104"/>
      <c r="AF38426" s="104"/>
      <c r="AG38426" s="104"/>
      <c r="AK38426" s="104"/>
      <c r="AL38426" s="104"/>
      <c r="AO38426" s="104"/>
      <c r="AP38426" s="104"/>
    </row>
    <row r="38427" spans="21:42" ht="15" customHeight="1" x14ac:dyDescent="0.25">
      <c r="U38427" s="104"/>
      <c r="AB38427" s="104"/>
      <c r="AC38427" s="104"/>
      <c r="AF38427" s="104"/>
      <c r="AG38427" s="104"/>
      <c r="AK38427" s="104"/>
      <c r="AL38427" s="104"/>
      <c r="AO38427" s="104"/>
      <c r="AP38427" s="104"/>
    </row>
    <row r="38428" spans="21:42" ht="15" customHeight="1" x14ac:dyDescent="0.25">
      <c r="U38428" s="104"/>
      <c r="AB38428" s="104"/>
      <c r="AC38428" s="104"/>
      <c r="AF38428" s="104"/>
      <c r="AG38428" s="104"/>
      <c r="AK38428" s="104"/>
      <c r="AL38428" s="104"/>
      <c r="AO38428" s="104"/>
      <c r="AP38428" s="104"/>
    </row>
    <row r="38429" spans="21:42" ht="15" customHeight="1" x14ac:dyDescent="0.25">
      <c r="U38429" s="104"/>
      <c r="AB38429" s="104"/>
      <c r="AC38429" s="104"/>
      <c r="AF38429" s="104"/>
      <c r="AG38429" s="104"/>
      <c r="AK38429" s="104"/>
      <c r="AL38429" s="104"/>
      <c r="AO38429" s="104"/>
      <c r="AP38429" s="104"/>
    </row>
    <row r="38430" spans="21:42" ht="15" customHeight="1" x14ac:dyDescent="0.25">
      <c r="U38430" s="104"/>
      <c r="AB38430" s="104"/>
      <c r="AC38430" s="104"/>
      <c r="AF38430" s="104"/>
      <c r="AG38430" s="104"/>
      <c r="AK38430" s="104"/>
      <c r="AL38430" s="104"/>
      <c r="AO38430" s="104"/>
      <c r="AP38430" s="104"/>
    </row>
    <row r="38431" spans="21:42" ht="15" customHeight="1" x14ac:dyDescent="0.25">
      <c r="U38431" s="104"/>
      <c r="AB38431" s="104"/>
      <c r="AC38431" s="104"/>
      <c r="AF38431" s="104"/>
      <c r="AG38431" s="104"/>
      <c r="AK38431" s="104"/>
      <c r="AL38431" s="104"/>
      <c r="AO38431" s="104"/>
      <c r="AP38431" s="104"/>
    </row>
    <row r="38432" spans="21:42" ht="15" customHeight="1" x14ac:dyDescent="0.25">
      <c r="U38432" s="104"/>
      <c r="AB38432" s="104"/>
      <c r="AC38432" s="104"/>
      <c r="AF38432" s="104"/>
      <c r="AG38432" s="104"/>
      <c r="AK38432" s="104"/>
      <c r="AL38432" s="104"/>
      <c r="AO38432" s="104"/>
      <c r="AP38432" s="104"/>
    </row>
    <row r="38433" spans="21:42" ht="15" customHeight="1" x14ac:dyDescent="0.25">
      <c r="U38433" s="104"/>
      <c r="AB38433" s="104"/>
      <c r="AC38433" s="104"/>
      <c r="AF38433" s="104"/>
      <c r="AG38433" s="104"/>
      <c r="AK38433" s="104"/>
      <c r="AL38433" s="104"/>
      <c r="AO38433" s="104"/>
      <c r="AP38433" s="104"/>
    </row>
    <row r="38434" spans="21:42" ht="15" customHeight="1" x14ac:dyDescent="0.25">
      <c r="U38434" s="104"/>
      <c r="AB38434" s="104"/>
      <c r="AC38434" s="104"/>
      <c r="AF38434" s="104"/>
      <c r="AG38434" s="104"/>
      <c r="AK38434" s="104"/>
      <c r="AL38434" s="104"/>
      <c r="AO38434" s="104"/>
      <c r="AP38434" s="104"/>
    </row>
    <row r="38435" spans="21:42" ht="15" customHeight="1" x14ac:dyDescent="0.25">
      <c r="U38435" s="104"/>
      <c r="AB38435" s="104"/>
      <c r="AC38435" s="104"/>
      <c r="AF38435" s="104"/>
      <c r="AG38435" s="104"/>
      <c r="AK38435" s="104"/>
      <c r="AL38435" s="104"/>
      <c r="AO38435" s="104"/>
      <c r="AP38435" s="104"/>
    </row>
    <row r="38436" spans="21:42" ht="15" customHeight="1" x14ac:dyDescent="0.25">
      <c r="U38436" s="104"/>
      <c r="AB38436" s="104"/>
      <c r="AC38436" s="104"/>
      <c r="AF38436" s="104"/>
      <c r="AG38436" s="104"/>
      <c r="AK38436" s="104"/>
      <c r="AL38436" s="104"/>
      <c r="AO38436" s="104"/>
      <c r="AP38436" s="104"/>
    </row>
    <row r="38437" spans="21:42" ht="15" customHeight="1" x14ac:dyDescent="0.25">
      <c r="U38437" s="104"/>
      <c r="AB38437" s="104"/>
      <c r="AC38437" s="104"/>
      <c r="AF38437" s="104"/>
      <c r="AG38437" s="104"/>
      <c r="AK38437" s="104"/>
      <c r="AL38437" s="104"/>
      <c r="AO38437" s="104"/>
      <c r="AP38437" s="104"/>
    </row>
    <row r="38438" spans="21:42" ht="15" customHeight="1" x14ac:dyDescent="0.25">
      <c r="U38438" s="104"/>
      <c r="AB38438" s="104"/>
      <c r="AC38438" s="104"/>
      <c r="AF38438" s="104"/>
      <c r="AG38438" s="104"/>
      <c r="AK38438" s="104"/>
      <c r="AL38438" s="104"/>
      <c r="AO38438" s="104"/>
      <c r="AP38438" s="104"/>
    </row>
    <row r="38439" spans="21:42" ht="15" customHeight="1" x14ac:dyDescent="0.25">
      <c r="U38439" s="104"/>
      <c r="AB38439" s="104"/>
      <c r="AC38439" s="104"/>
      <c r="AF38439" s="104"/>
      <c r="AG38439" s="104"/>
      <c r="AK38439" s="104"/>
      <c r="AL38439" s="104"/>
      <c r="AO38439" s="104"/>
      <c r="AP38439" s="104"/>
    </row>
    <row r="38440" spans="21:42" ht="15" customHeight="1" x14ac:dyDescent="0.25">
      <c r="U38440" s="104"/>
      <c r="AB38440" s="104"/>
      <c r="AC38440" s="104"/>
      <c r="AF38440" s="104"/>
      <c r="AG38440" s="104"/>
      <c r="AK38440" s="104"/>
      <c r="AL38440" s="104"/>
      <c r="AO38440" s="104"/>
      <c r="AP38440" s="104"/>
    </row>
    <row r="38441" spans="21:42" ht="15" customHeight="1" x14ac:dyDescent="0.25">
      <c r="U38441" s="104"/>
      <c r="AB38441" s="104"/>
      <c r="AC38441" s="104"/>
      <c r="AF38441" s="104"/>
      <c r="AG38441" s="104"/>
      <c r="AK38441" s="104"/>
      <c r="AL38441" s="104"/>
      <c r="AO38441" s="104"/>
      <c r="AP38441" s="104"/>
    </row>
    <row r="38442" spans="21:42" ht="15" customHeight="1" x14ac:dyDescent="0.25">
      <c r="U38442" s="104"/>
      <c r="AB38442" s="104"/>
      <c r="AC38442" s="104"/>
      <c r="AF38442" s="104"/>
      <c r="AG38442" s="104"/>
      <c r="AK38442" s="104"/>
      <c r="AL38442" s="104"/>
      <c r="AO38442" s="104"/>
      <c r="AP38442" s="104"/>
    </row>
    <row r="38443" spans="21:42" ht="15" customHeight="1" x14ac:dyDescent="0.25">
      <c r="U38443" s="104"/>
      <c r="AB38443" s="104"/>
      <c r="AC38443" s="104"/>
      <c r="AF38443" s="104"/>
      <c r="AG38443" s="104"/>
      <c r="AK38443" s="104"/>
      <c r="AL38443" s="104"/>
      <c r="AO38443" s="104"/>
      <c r="AP38443" s="104"/>
    </row>
    <row r="38444" spans="21:42" ht="15" customHeight="1" x14ac:dyDescent="0.25">
      <c r="U38444" s="104"/>
      <c r="AB38444" s="104"/>
      <c r="AC38444" s="104"/>
      <c r="AF38444" s="104"/>
      <c r="AG38444" s="104"/>
      <c r="AK38444" s="104"/>
      <c r="AL38444" s="104"/>
      <c r="AO38444" s="104"/>
      <c r="AP38444" s="104"/>
    </row>
    <row r="38445" spans="21:42" ht="15" customHeight="1" x14ac:dyDescent="0.25">
      <c r="U38445" s="104"/>
      <c r="AB38445" s="104"/>
      <c r="AC38445" s="104"/>
      <c r="AF38445" s="104"/>
      <c r="AG38445" s="104"/>
      <c r="AK38445" s="104"/>
      <c r="AL38445" s="104"/>
      <c r="AO38445" s="104"/>
      <c r="AP38445" s="104"/>
    </row>
    <row r="38446" spans="21:42" ht="15" customHeight="1" x14ac:dyDescent="0.25">
      <c r="U38446" s="104"/>
      <c r="AB38446" s="104"/>
      <c r="AC38446" s="104"/>
      <c r="AF38446" s="104"/>
      <c r="AG38446" s="104"/>
      <c r="AK38446" s="104"/>
      <c r="AL38446" s="104"/>
      <c r="AO38446" s="104"/>
      <c r="AP38446" s="104"/>
    </row>
    <row r="38447" spans="21:42" ht="15" customHeight="1" x14ac:dyDescent="0.25">
      <c r="U38447" s="104"/>
      <c r="AB38447" s="104"/>
      <c r="AC38447" s="104"/>
      <c r="AF38447" s="104"/>
      <c r="AG38447" s="104"/>
      <c r="AK38447" s="104"/>
      <c r="AL38447" s="104"/>
      <c r="AO38447" s="104"/>
      <c r="AP38447" s="104"/>
    </row>
    <row r="38448" spans="21:42" ht="15" customHeight="1" x14ac:dyDescent="0.25">
      <c r="U38448" s="104"/>
      <c r="AB38448" s="104"/>
      <c r="AC38448" s="104"/>
      <c r="AF38448" s="104"/>
      <c r="AG38448" s="104"/>
      <c r="AK38448" s="104"/>
      <c r="AL38448" s="104"/>
      <c r="AO38448" s="104"/>
      <c r="AP38448" s="104"/>
    </row>
    <row r="38449" spans="21:42" ht="15" customHeight="1" x14ac:dyDescent="0.25">
      <c r="U38449" s="104"/>
      <c r="AB38449" s="104"/>
      <c r="AC38449" s="104"/>
      <c r="AF38449" s="104"/>
      <c r="AG38449" s="104"/>
      <c r="AK38449" s="104"/>
      <c r="AL38449" s="104"/>
      <c r="AO38449" s="104"/>
      <c r="AP38449" s="104"/>
    </row>
    <row r="38450" spans="21:42" ht="15" customHeight="1" x14ac:dyDescent="0.25">
      <c r="U38450" s="104"/>
      <c r="AB38450" s="104"/>
      <c r="AC38450" s="104"/>
      <c r="AF38450" s="104"/>
      <c r="AG38450" s="104"/>
      <c r="AK38450" s="104"/>
      <c r="AL38450" s="104"/>
      <c r="AO38450" s="104"/>
      <c r="AP38450" s="104"/>
    </row>
    <row r="38451" spans="21:42" ht="15" customHeight="1" x14ac:dyDescent="0.25">
      <c r="U38451" s="104"/>
      <c r="AB38451" s="104"/>
      <c r="AC38451" s="104"/>
      <c r="AF38451" s="104"/>
      <c r="AG38451" s="104"/>
      <c r="AK38451" s="104"/>
      <c r="AL38451" s="104"/>
      <c r="AO38451" s="104"/>
      <c r="AP38451" s="104"/>
    </row>
    <row r="38452" spans="21:42" ht="15" customHeight="1" x14ac:dyDescent="0.25">
      <c r="U38452" s="104"/>
      <c r="AB38452" s="104"/>
      <c r="AC38452" s="104"/>
      <c r="AF38452" s="104"/>
      <c r="AG38452" s="104"/>
      <c r="AK38452" s="104"/>
      <c r="AL38452" s="104"/>
      <c r="AO38452" s="104"/>
      <c r="AP38452" s="104"/>
    </row>
    <row r="38453" spans="21:42" ht="15" customHeight="1" x14ac:dyDescent="0.25">
      <c r="U38453" s="104"/>
      <c r="AB38453" s="104"/>
      <c r="AC38453" s="104"/>
      <c r="AF38453" s="104"/>
      <c r="AG38453" s="104"/>
      <c r="AK38453" s="104"/>
      <c r="AL38453" s="104"/>
      <c r="AO38453" s="104"/>
      <c r="AP38453" s="104"/>
    </row>
    <row r="38454" spans="21:42" ht="15" customHeight="1" x14ac:dyDescent="0.25">
      <c r="U38454" s="104"/>
      <c r="AB38454" s="104"/>
      <c r="AC38454" s="104"/>
      <c r="AF38454" s="104"/>
      <c r="AG38454" s="104"/>
      <c r="AK38454" s="104"/>
      <c r="AL38454" s="104"/>
      <c r="AO38454" s="104"/>
      <c r="AP38454" s="104"/>
    </row>
    <row r="38455" spans="21:42" ht="15" customHeight="1" x14ac:dyDescent="0.25">
      <c r="U38455" s="104"/>
      <c r="AB38455" s="104"/>
      <c r="AC38455" s="104"/>
      <c r="AF38455" s="104"/>
      <c r="AG38455" s="104"/>
      <c r="AK38455" s="104"/>
      <c r="AL38455" s="104"/>
      <c r="AO38455" s="104"/>
      <c r="AP38455" s="104"/>
    </row>
    <row r="38456" spans="21:42" ht="15" customHeight="1" x14ac:dyDescent="0.25">
      <c r="U38456" s="104"/>
      <c r="AB38456" s="104"/>
      <c r="AC38456" s="104"/>
      <c r="AF38456" s="104"/>
      <c r="AG38456" s="104"/>
      <c r="AK38456" s="104"/>
      <c r="AL38456" s="104"/>
      <c r="AO38456" s="104"/>
      <c r="AP38456" s="104"/>
    </row>
    <row r="38457" spans="21:42" ht="15" customHeight="1" x14ac:dyDescent="0.25">
      <c r="U38457" s="104"/>
      <c r="AB38457" s="104"/>
      <c r="AC38457" s="104"/>
      <c r="AF38457" s="104"/>
      <c r="AG38457" s="104"/>
      <c r="AK38457" s="104"/>
      <c r="AL38457" s="104"/>
      <c r="AO38457" s="104"/>
      <c r="AP38457" s="104"/>
    </row>
    <row r="38458" spans="21:42" ht="15" customHeight="1" x14ac:dyDescent="0.25">
      <c r="U38458" s="104"/>
      <c r="AB38458" s="104"/>
      <c r="AC38458" s="104"/>
      <c r="AF38458" s="104"/>
      <c r="AG38458" s="104"/>
      <c r="AK38458" s="104"/>
      <c r="AL38458" s="104"/>
      <c r="AO38458" s="104"/>
      <c r="AP38458" s="104"/>
    </row>
    <row r="38459" spans="21:42" ht="15" customHeight="1" x14ac:dyDescent="0.25">
      <c r="U38459" s="104"/>
      <c r="AB38459" s="104"/>
      <c r="AC38459" s="104"/>
      <c r="AF38459" s="104"/>
      <c r="AG38459" s="104"/>
      <c r="AK38459" s="104"/>
      <c r="AL38459" s="104"/>
      <c r="AO38459" s="104"/>
      <c r="AP38459" s="104"/>
    </row>
    <row r="38460" spans="21:42" ht="15" customHeight="1" x14ac:dyDescent="0.25">
      <c r="U38460" s="104"/>
      <c r="AB38460" s="104"/>
      <c r="AC38460" s="104"/>
      <c r="AF38460" s="104"/>
      <c r="AG38460" s="104"/>
      <c r="AK38460" s="104"/>
      <c r="AL38460" s="104"/>
      <c r="AO38460" s="104"/>
      <c r="AP38460" s="104"/>
    </row>
    <row r="38461" spans="21:42" ht="15" customHeight="1" x14ac:dyDescent="0.25">
      <c r="U38461" s="104"/>
      <c r="AB38461" s="104"/>
      <c r="AC38461" s="104"/>
      <c r="AF38461" s="104"/>
      <c r="AG38461" s="104"/>
      <c r="AK38461" s="104"/>
      <c r="AL38461" s="104"/>
      <c r="AO38461" s="104"/>
      <c r="AP38461" s="104"/>
    </row>
    <row r="38462" spans="21:42" ht="15" customHeight="1" x14ac:dyDescent="0.25">
      <c r="U38462" s="104"/>
      <c r="AB38462" s="104"/>
      <c r="AC38462" s="104"/>
      <c r="AF38462" s="104"/>
      <c r="AG38462" s="104"/>
      <c r="AK38462" s="104"/>
      <c r="AL38462" s="104"/>
      <c r="AO38462" s="104"/>
      <c r="AP38462" s="104"/>
    </row>
    <row r="38463" spans="21:42" ht="15" customHeight="1" x14ac:dyDescent="0.25">
      <c r="U38463" s="104"/>
      <c r="AB38463" s="104"/>
      <c r="AC38463" s="104"/>
      <c r="AF38463" s="104"/>
      <c r="AG38463" s="104"/>
      <c r="AK38463" s="104"/>
      <c r="AL38463" s="104"/>
      <c r="AO38463" s="104"/>
      <c r="AP38463" s="104"/>
    </row>
    <row r="38464" spans="21:42" ht="15" customHeight="1" x14ac:dyDescent="0.25">
      <c r="U38464" s="104"/>
      <c r="AB38464" s="104"/>
      <c r="AC38464" s="104"/>
      <c r="AF38464" s="104"/>
      <c r="AG38464" s="104"/>
      <c r="AK38464" s="104"/>
      <c r="AL38464" s="104"/>
      <c r="AO38464" s="104"/>
      <c r="AP38464" s="104"/>
    </row>
    <row r="38465" spans="21:42" ht="15" customHeight="1" x14ac:dyDescent="0.25">
      <c r="U38465" s="104"/>
      <c r="AB38465" s="104"/>
      <c r="AC38465" s="104"/>
      <c r="AF38465" s="104"/>
      <c r="AG38465" s="104"/>
      <c r="AK38465" s="104"/>
      <c r="AL38465" s="104"/>
      <c r="AO38465" s="104"/>
      <c r="AP38465" s="104"/>
    </row>
    <row r="38466" spans="21:42" ht="15" customHeight="1" x14ac:dyDescent="0.25">
      <c r="U38466" s="104"/>
      <c r="AB38466" s="104"/>
      <c r="AC38466" s="104"/>
      <c r="AF38466" s="104"/>
      <c r="AG38466" s="104"/>
      <c r="AK38466" s="104"/>
      <c r="AL38466" s="104"/>
      <c r="AO38466" s="104"/>
      <c r="AP38466" s="104"/>
    </row>
    <row r="38467" spans="21:42" ht="15" customHeight="1" x14ac:dyDescent="0.25">
      <c r="U38467" s="104"/>
      <c r="AB38467" s="104"/>
      <c r="AC38467" s="104"/>
      <c r="AF38467" s="104"/>
      <c r="AG38467" s="104"/>
      <c r="AK38467" s="104"/>
      <c r="AL38467" s="104"/>
      <c r="AO38467" s="104"/>
      <c r="AP38467" s="104"/>
    </row>
    <row r="38468" spans="21:42" ht="15" customHeight="1" x14ac:dyDescent="0.25">
      <c r="U38468" s="104"/>
      <c r="AB38468" s="104"/>
      <c r="AC38468" s="104"/>
      <c r="AF38468" s="104"/>
      <c r="AG38468" s="104"/>
      <c r="AK38468" s="104"/>
      <c r="AL38468" s="104"/>
      <c r="AO38468" s="104"/>
      <c r="AP38468" s="104"/>
    </row>
    <row r="38469" spans="21:42" ht="15" customHeight="1" x14ac:dyDescent="0.25">
      <c r="U38469" s="104"/>
      <c r="AB38469" s="104"/>
      <c r="AC38469" s="104"/>
      <c r="AF38469" s="104"/>
      <c r="AG38469" s="104"/>
      <c r="AK38469" s="104"/>
      <c r="AL38469" s="104"/>
      <c r="AO38469" s="104"/>
      <c r="AP38469" s="104"/>
    </row>
    <row r="38470" spans="21:42" ht="15" customHeight="1" x14ac:dyDescent="0.25">
      <c r="U38470" s="104"/>
      <c r="AB38470" s="104"/>
      <c r="AC38470" s="104"/>
      <c r="AF38470" s="104"/>
      <c r="AG38470" s="104"/>
      <c r="AK38470" s="104"/>
      <c r="AL38470" s="104"/>
      <c r="AO38470" s="104"/>
      <c r="AP38470" s="104"/>
    </row>
    <row r="38471" spans="21:42" ht="15" customHeight="1" x14ac:dyDescent="0.25">
      <c r="U38471" s="104"/>
      <c r="AB38471" s="104"/>
      <c r="AC38471" s="104"/>
      <c r="AF38471" s="104"/>
      <c r="AG38471" s="104"/>
      <c r="AK38471" s="104"/>
      <c r="AL38471" s="104"/>
      <c r="AO38471" s="104"/>
      <c r="AP38471" s="104"/>
    </row>
    <row r="38472" spans="21:42" ht="15" customHeight="1" x14ac:dyDescent="0.25">
      <c r="U38472" s="104"/>
      <c r="AB38472" s="104"/>
      <c r="AC38472" s="104"/>
      <c r="AF38472" s="104"/>
      <c r="AG38472" s="104"/>
      <c r="AK38472" s="104"/>
      <c r="AL38472" s="104"/>
      <c r="AO38472" s="104"/>
      <c r="AP38472" s="104"/>
    </row>
    <row r="38473" spans="21:42" ht="15" customHeight="1" x14ac:dyDescent="0.25">
      <c r="U38473" s="104"/>
      <c r="AB38473" s="104"/>
      <c r="AC38473" s="104"/>
      <c r="AF38473" s="104"/>
      <c r="AG38473" s="104"/>
      <c r="AK38473" s="104"/>
      <c r="AL38473" s="104"/>
      <c r="AO38473" s="104"/>
      <c r="AP38473" s="104"/>
    </row>
    <row r="38474" spans="21:42" ht="15" customHeight="1" x14ac:dyDescent="0.25">
      <c r="U38474" s="104"/>
      <c r="AB38474" s="104"/>
      <c r="AC38474" s="104"/>
      <c r="AF38474" s="104"/>
      <c r="AG38474" s="104"/>
      <c r="AK38474" s="104"/>
      <c r="AL38474" s="104"/>
      <c r="AO38474" s="104"/>
      <c r="AP38474" s="104"/>
    </row>
    <row r="38475" spans="21:42" ht="15" customHeight="1" x14ac:dyDescent="0.25">
      <c r="U38475" s="104"/>
      <c r="AB38475" s="104"/>
      <c r="AC38475" s="104"/>
      <c r="AF38475" s="104"/>
      <c r="AG38475" s="104"/>
      <c r="AK38475" s="104"/>
      <c r="AL38475" s="104"/>
      <c r="AO38475" s="104"/>
      <c r="AP38475" s="104"/>
    </row>
    <row r="38476" spans="21:42" ht="15" customHeight="1" x14ac:dyDescent="0.25">
      <c r="U38476" s="104"/>
      <c r="AB38476" s="104"/>
      <c r="AC38476" s="104"/>
      <c r="AF38476" s="104"/>
      <c r="AG38476" s="104"/>
      <c r="AK38476" s="104"/>
      <c r="AL38476" s="104"/>
      <c r="AO38476" s="104"/>
      <c r="AP38476" s="104"/>
    </row>
    <row r="38477" spans="21:42" ht="15" customHeight="1" x14ac:dyDescent="0.25">
      <c r="U38477" s="104"/>
      <c r="AB38477" s="104"/>
      <c r="AC38477" s="104"/>
      <c r="AF38477" s="104"/>
      <c r="AG38477" s="104"/>
      <c r="AK38477" s="104"/>
      <c r="AL38477" s="104"/>
      <c r="AO38477" s="104"/>
      <c r="AP38477" s="104"/>
    </row>
    <row r="38478" spans="21:42" ht="15" customHeight="1" x14ac:dyDescent="0.25">
      <c r="U38478" s="104"/>
      <c r="AB38478" s="104"/>
      <c r="AC38478" s="104"/>
      <c r="AF38478" s="104"/>
      <c r="AG38478" s="104"/>
      <c r="AK38478" s="104"/>
      <c r="AL38478" s="104"/>
      <c r="AO38478" s="104"/>
      <c r="AP38478" s="104"/>
    </row>
    <row r="38479" spans="21:42" ht="15" customHeight="1" x14ac:dyDescent="0.25">
      <c r="U38479" s="104"/>
      <c r="AB38479" s="104"/>
      <c r="AC38479" s="104"/>
      <c r="AF38479" s="104"/>
      <c r="AG38479" s="104"/>
      <c r="AK38479" s="104"/>
      <c r="AL38479" s="104"/>
      <c r="AO38479" s="104"/>
      <c r="AP38479" s="104"/>
    </row>
    <row r="38480" spans="21:42" ht="15" customHeight="1" x14ac:dyDescent="0.25">
      <c r="U38480" s="104"/>
      <c r="AB38480" s="104"/>
      <c r="AC38480" s="104"/>
      <c r="AF38480" s="104"/>
      <c r="AG38480" s="104"/>
      <c r="AK38480" s="104"/>
      <c r="AL38480" s="104"/>
      <c r="AO38480" s="104"/>
      <c r="AP38480" s="104"/>
    </row>
    <row r="38481" spans="21:42" ht="15" customHeight="1" x14ac:dyDescent="0.25">
      <c r="U38481" s="104"/>
      <c r="AB38481" s="104"/>
      <c r="AC38481" s="104"/>
      <c r="AF38481" s="104"/>
      <c r="AG38481" s="104"/>
      <c r="AK38481" s="104"/>
      <c r="AL38481" s="104"/>
      <c r="AO38481" s="104"/>
      <c r="AP38481" s="104"/>
    </row>
    <row r="38482" spans="21:42" ht="15" customHeight="1" x14ac:dyDescent="0.25">
      <c r="U38482" s="104"/>
      <c r="AB38482" s="104"/>
      <c r="AC38482" s="104"/>
      <c r="AF38482" s="104"/>
      <c r="AG38482" s="104"/>
      <c r="AK38482" s="104"/>
      <c r="AL38482" s="104"/>
      <c r="AO38482" s="104"/>
      <c r="AP38482" s="104"/>
    </row>
    <row r="38483" spans="21:42" ht="15" customHeight="1" x14ac:dyDescent="0.25">
      <c r="U38483" s="104"/>
      <c r="AB38483" s="104"/>
      <c r="AC38483" s="104"/>
      <c r="AF38483" s="104"/>
      <c r="AG38483" s="104"/>
      <c r="AK38483" s="104"/>
      <c r="AL38483" s="104"/>
      <c r="AO38483" s="104"/>
      <c r="AP38483" s="104"/>
    </row>
    <row r="38484" spans="21:42" ht="15" customHeight="1" x14ac:dyDescent="0.25">
      <c r="U38484" s="104"/>
      <c r="AB38484" s="104"/>
      <c r="AC38484" s="104"/>
      <c r="AF38484" s="104"/>
      <c r="AG38484" s="104"/>
      <c r="AK38484" s="104"/>
      <c r="AL38484" s="104"/>
      <c r="AO38484" s="104"/>
      <c r="AP38484" s="104"/>
    </row>
    <row r="38485" spans="21:42" ht="15" customHeight="1" x14ac:dyDescent="0.25">
      <c r="U38485" s="104"/>
      <c r="AB38485" s="104"/>
      <c r="AC38485" s="104"/>
      <c r="AF38485" s="104"/>
      <c r="AG38485" s="104"/>
      <c r="AK38485" s="104"/>
      <c r="AL38485" s="104"/>
      <c r="AO38485" s="104"/>
      <c r="AP38485" s="104"/>
    </row>
    <row r="38486" spans="21:42" ht="15" customHeight="1" x14ac:dyDescent="0.25">
      <c r="U38486" s="104"/>
      <c r="AB38486" s="104"/>
      <c r="AC38486" s="104"/>
      <c r="AF38486" s="104"/>
      <c r="AG38486" s="104"/>
      <c r="AK38486" s="104"/>
      <c r="AL38486" s="104"/>
      <c r="AO38486" s="104"/>
      <c r="AP38486" s="104"/>
    </row>
    <row r="38487" spans="21:42" ht="15" customHeight="1" x14ac:dyDescent="0.25">
      <c r="U38487" s="104"/>
      <c r="AB38487" s="104"/>
      <c r="AC38487" s="104"/>
      <c r="AF38487" s="104"/>
      <c r="AG38487" s="104"/>
      <c r="AK38487" s="104"/>
      <c r="AL38487" s="104"/>
      <c r="AO38487" s="104"/>
      <c r="AP38487" s="104"/>
    </row>
    <row r="38488" spans="21:42" ht="15" customHeight="1" x14ac:dyDescent="0.25">
      <c r="U38488" s="104"/>
      <c r="AB38488" s="104"/>
      <c r="AC38488" s="104"/>
      <c r="AF38488" s="104"/>
      <c r="AG38488" s="104"/>
      <c r="AK38488" s="104"/>
      <c r="AL38488" s="104"/>
      <c r="AO38488" s="104"/>
      <c r="AP38488" s="104"/>
    </row>
    <row r="38489" spans="21:42" ht="15" customHeight="1" x14ac:dyDescent="0.25">
      <c r="U38489" s="104"/>
      <c r="AB38489" s="104"/>
      <c r="AC38489" s="104"/>
      <c r="AF38489" s="104"/>
      <c r="AG38489" s="104"/>
      <c r="AK38489" s="104"/>
      <c r="AL38489" s="104"/>
      <c r="AO38489" s="104"/>
      <c r="AP38489" s="104"/>
    </row>
    <row r="38490" spans="21:42" ht="15" customHeight="1" x14ac:dyDescent="0.25">
      <c r="U38490" s="104"/>
      <c r="AB38490" s="104"/>
      <c r="AC38490" s="104"/>
      <c r="AF38490" s="104"/>
      <c r="AG38490" s="104"/>
      <c r="AK38490" s="104"/>
      <c r="AL38490" s="104"/>
      <c r="AO38490" s="104"/>
      <c r="AP38490" s="104"/>
    </row>
    <row r="38491" spans="21:42" ht="15" customHeight="1" x14ac:dyDescent="0.25">
      <c r="U38491" s="104"/>
      <c r="AB38491" s="104"/>
      <c r="AC38491" s="104"/>
      <c r="AF38491" s="104"/>
      <c r="AG38491" s="104"/>
      <c r="AK38491" s="104"/>
      <c r="AL38491" s="104"/>
      <c r="AO38491" s="104"/>
      <c r="AP38491" s="104"/>
    </row>
    <row r="38492" spans="21:42" ht="15" customHeight="1" x14ac:dyDescent="0.25">
      <c r="U38492" s="104"/>
      <c r="AB38492" s="104"/>
      <c r="AC38492" s="104"/>
      <c r="AF38492" s="104"/>
      <c r="AG38492" s="104"/>
      <c r="AK38492" s="104"/>
      <c r="AL38492" s="104"/>
      <c r="AO38492" s="104"/>
      <c r="AP38492" s="104"/>
    </row>
    <row r="38493" spans="21:42" ht="15" customHeight="1" x14ac:dyDescent="0.25">
      <c r="U38493" s="104"/>
      <c r="AB38493" s="104"/>
      <c r="AC38493" s="104"/>
      <c r="AF38493" s="104"/>
      <c r="AG38493" s="104"/>
      <c r="AK38493" s="104"/>
      <c r="AL38493" s="104"/>
      <c r="AO38493" s="104"/>
      <c r="AP38493" s="104"/>
    </row>
    <row r="38494" spans="21:42" ht="15" customHeight="1" x14ac:dyDescent="0.25">
      <c r="U38494" s="104"/>
      <c r="AB38494" s="104"/>
      <c r="AC38494" s="104"/>
      <c r="AF38494" s="104"/>
      <c r="AG38494" s="104"/>
      <c r="AK38494" s="104"/>
      <c r="AL38494" s="104"/>
      <c r="AO38494" s="104"/>
      <c r="AP38494" s="104"/>
    </row>
    <row r="38495" spans="21:42" ht="15" customHeight="1" x14ac:dyDescent="0.25">
      <c r="U38495" s="104"/>
      <c r="AB38495" s="104"/>
      <c r="AC38495" s="104"/>
      <c r="AF38495" s="104"/>
      <c r="AG38495" s="104"/>
      <c r="AK38495" s="104"/>
      <c r="AL38495" s="104"/>
      <c r="AO38495" s="104"/>
      <c r="AP38495" s="104"/>
    </row>
    <row r="38496" spans="21:42" ht="15" customHeight="1" x14ac:dyDescent="0.25">
      <c r="U38496" s="104"/>
      <c r="AB38496" s="104"/>
      <c r="AC38496" s="104"/>
      <c r="AF38496" s="104"/>
      <c r="AG38496" s="104"/>
      <c r="AK38496" s="104"/>
      <c r="AL38496" s="104"/>
      <c r="AO38496" s="104"/>
      <c r="AP38496" s="104"/>
    </row>
    <row r="38497" spans="21:42" ht="15" customHeight="1" x14ac:dyDescent="0.25">
      <c r="U38497" s="104"/>
      <c r="AB38497" s="104"/>
      <c r="AC38497" s="104"/>
      <c r="AF38497" s="104"/>
      <c r="AG38497" s="104"/>
      <c r="AK38497" s="104"/>
      <c r="AL38497" s="104"/>
      <c r="AO38497" s="104"/>
      <c r="AP38497" s="104"/>
    </row>
    <row r="38498" spans="21:42" ht="15" customHeight="1" x14ac:dyDescent="0.25">
      <c r="U38498" s="104"/>
      <c r="AB38498" s="104"/>
      <c r="AC38498" s="104"/>
      <c r="AF38498" s="104"/>
      <c r="AG38498" s="104"/>
      <c r="AK38498" s="104"/>
      <c r="AL38498" s="104"/>
      <c r="AO38498" s="104"/>
      <c r="AP38498" s="104"/>
    </row>
    <row r="38499" spans="21:42" ht="15" customHeight="1" x14ac:dyDescent="0.25">
      <c r="U38499" s="104"/>
      <c r="AB38499" s="104"/>
      <c r="AC38499" s="104"/>
      <c r="AF38499" s="104"/>
      <c r="AG38499" s="104"/>
      <c r="AK38499" s="104"/>
      <c r="AL38499" s="104"/>
      <c r="AO38499" s="104"/>
      <c r="AP38499" s="104"/>
    </row>
    <row r="38500" spans="21:42" ht="15" customHeight="1" x14ac:dyDescent="0.25">
      <c r="U38500" s="104"/>
      <c r="AB38500" s="104"/>
      <c r="AC38500" s="104"/>
      <c r="AF38500" s="104"/>
      <c r="AG38500" s="104"/>
      <c r="AK38500" s="104"/>
      <c r="AL38500" s="104"/>
      <c r="AO38500" s="104"/>
      <c r="AP38500" s="104"/>
    </row>
    <row r="38501" spans="21:42" ht="15" customHeight="1" x14ac:dyDescent="0.25">
      <c r="U38501" s="104"/>
      <c r="AB38501" s="104"/>
      <c r="AC38501" s="104"/>
      <c r="AF38501" s="104"/>
      <c r="AG38501" s="104"/>
      <c r="AK38501" s="104"/>
      <c r="AL38501" s="104"/>
      <c r="AO38501" s="104"/>
      <c r="AP38501" s="104"/>
    </row>
    <row r="38502" spans="21:42" ht="15" customHeight="1" x14ac:dyDescent="0.25">
      <c r="U38502" s="104"/>
      <c r="AB38502" s="104"/>
      <c r="AC38502" s="104"/>
      <c r="AF38502" s="104"/>
      <c r="AG38502" s="104"/>
      <c r="AK38502" s="104"/>
      <c r="AL38502" s="104"/>
      <c r="AO38502" s="104"/>
      <c r="AP38502" s="104"/>
    </row>
    <row r="38503" spans="21:42" ht="15" customHeight="1" x14ac:dyDescent="0.25">
      <c r="U38503" s="104"/>
      <c r="AB38503" s="104"/>
      <c r="AC38503" s="104"/>
      <c r="AF38503" s="104"/>
      <c r="AG38503" s="104"/>
      <c r="AK38503" s="104"/>
      <c r="AL38503" s="104"/>
      <c r="AO38503" s="104"/>
      <c r="AP38503" s="104"/>
    </row>
    <row r="38504" spans="21:42" ht="15" customHeight="1" x14ac:dyDescent="0.25">
      <c r="U38504" s="104"/>
      <c r="AB38504" s="104"/>
      <c r="AC38504" s="104"/>
      <c r="AF38504" s="104"/>
      <c r="AG38504" s="104"/>
      <c r="AK38504" s="104"/>
      <c r="AL38504" s="104"/>
      <c r="AO38504" s="104"/>
      <c r="AP38504" s="104"/>
    </row>
    <row r="38505" spans="21:42" ht="15" customHeight="1" x14ac:dyDescent="0.25">
      <c r="U38505" s="104"/>
      <c r="AB38505" s="104"/>
      <c r="AC38505" s="104"/>
      <c r="AF38505" s="104"/>
      <c r="AG38505" s="104"/>
      <c r="AK38505" s="104"/>
      <c r="AL38505" s="104"/>
      <c r="AO38505" s="104"/>
      <c r="AP38505" s="104"/>
    </row>
    <row r="38506" spans="21:42" ht="15" customHeight="1" x14ac:dyDescent="0.25">
      <c r="U38506" s="104"/>
      <c r="AB38506" s="104"/>
      <c r="AC38506" s="104"/>
      <c r="AF38506" s="104"/>
      <c r="AG38506" s="104"/>
      <c r="AK38506" s="104"/>
      <c r="AL38506" s="104"/>
      <c r="AO38506" s="104"/>
      <c r="AP38506" s="104"/>
    </row>
    <row r="38507" spans="21:42" ht="15" customHeight="1" x14ac:dyDescent="0.25">
      <c r="U38507" s="104"/>
      <c r="AB38507" s="104"/>
      <c r="AC38507" s="104"/>
      <c r="AF38507" s="104"/>
      <c r="AG38507" s="104"/>
      <c r="AK38507" s="104"/>
      <c r="AL38507" s="104"/>
      <c r="AO38507" s="104"/>
      <c r="AP38507" s="104"/>
    </row>
    <row r="38508" spans="21:42" ht="15" customHeight="1" x14ac:dyDescent="0.25">
      <c r="U38508" s="104"/>
      <c r="AB38508" s="104"/>
      <c r="AC38508" s="104"/>
      <c r="AF38508" s="104"/>
      <c r="AG38508" s="104"/>
      <c r="AK38508" s="104"/>
      <c r="AL38508" s="104"/>
      <c r="AO38508" s="104"/>
      <c r="AP38508" s="104"/>
    </row>
    <row r="38509" spans="21:42" ht="15" customHeight="1" x14ac:dyDescent="0.25">
      <c r="U38509" s="104"/>
      <c r="AB38509" s="104"/>
      <c r="AC38509" s="104"/>
      <c r="AF38509" s="104"/>
      <c r="AG38509" s="104"/>
      <c r="AK38509" s="104"/>
      <c r="AL38509" s="104"/>
      <c r="AO38509" s="104"/>
      <c r="AP38509" s="104"/>
    </row>
    <row r="38510" spans="21:42" ht="15" customHeight="1" x14ac:dyDescent="0.25">
      <c r="U38510" s="104"/>
      <c r="AB38510" s="104"/>
      <c r="AC38510" s="104"/>
      <c r="AF38510" s="104"/>
      <c r="AG38510" s="104"/>
      <c r="AK38510" s="104"/>
      <c r="AL38510" s="104"/>
      <c r="AO38510" s="104"/>
      <c r="AP38510" s="104"/>
    </row>
    <row r="38511" spans="21:42" ht="15" customHeight="1" x14ac:dyDescent="0.25">
      <c r="U38511" s="104"/>
      <c r="AB38511" s="104"/>
      <c r="AC38511" s="104"/>
      <c r="AF38511" s="104"/>
      <c r="AG38511" s="104"/>
      <c r="AK38511" s="104"/>
      <c r="AL38511" s="104"/>
      <c r="AO38511" s="104"/>
      <c r="AP38511" s="104"/>
    </row>
    <row r="38512" spans="21:42" ht="15" customHeight="1" x14ac:dyDescent="0.25">
      <c r="U38512" s="104"/>
      <c r="AB38512" s="104"/>
      <c r="AC38512" s="104"/>
      <c r="AF38512" s="104"/>
      <c r="AG38512" s="104"/>
      <c r="AK38512" s="104"/>
      <c r="AL38512" s="104"/>
      <c r="AO38512" s="104"/>
      <c r="AP38512" s="104"/>
    </row>
    <row r="38513" spans="21:42" ht="15" customHeight="1" x14ac:dyDescent="0.25">
      <c r="U38513" s="104"/>
      <c r="AB38513" s="104"/>
      <c r="AC38513" s="104"/>
      <c r="AF38513" s="104"/>
      <c r="AG38513" s="104"/>
      <c r="AK38513" s="104"/>
      <c r="AL38513" s="104"/>
      <c r="AO38513" s="104"/>
      <c r="AP38513" s="104"/>
    </row>
    <row r="38514" spans="21:42" ht="15" customHeight="1" x14ac:dyDescent="0.25">
      <c r="U38514" s="104"/>
      <c r="AB38514" s="104"/>
      <c r="AC38514" s="104"/>
      <c r="AF38514" s="104"/>
      <c r="AG38514" s="104"/>
      <c r="AK38514" s="104"/>
      <c r="AL38514" s="104"/>
      <c r="AO38514" s="104"/>
      <c r="AP38514" s="104"/>
    </row>
    <row r="38515" spans="21:42" ht="15" customHeight="1" x14ac:dyDescent="0.25">
      <c r="U38515" s="104"/>
      <c r="AB38515" s="104"/>
      <c r="AC38515" s="104"/>
      <c r="AF38515" s="104"/>
      <c r="AG38515" s="104"/>
      <c r="AK38515" s="104"/>
      <c r="AL38515" s="104"/>
      <c r="AO38515" s="104"/>
      <c r="AP38515" s="104"/>
    </row>
    <row r="38516" spans="21:42" ht="15" customHeight="1" x14ac:dyDescent="0.25">
      <c r="U38516" s="104"/>
      <c r="AB38516" s="104"/>
      <c r="AC38516" s="104"/>
      <c r="AF38516" s="104"/>
      <c r="AG38516" s="104"/>
      <c r="AK38516" s="104"/>
      <c r="AL38516" s="104"/>
      <c r="AO38516" s="104"/>
      <c r="AP38516" s="104"/>
    </row>
    <row r="38517" spans="21:42" ht="15" customHeight="1" x14ac:dyDescent="0.25">
      <c r="U38517" s="104"/>
      <c r="AB38517" s="104"/>
      <c r="AC38517" s="104"/>
      <c r="AF38517" s="104"/>
      <c r="AG38517" s="104"/>
      <c r="AK38517" s="104"/>
      <c r="AL38517" s="104"/>
      <c r="AO38517" s="104"/>
      <c r="AP38517" s="104"/>
    </row>
    <row r="38518" spans="21:42" ht="15" customHeight="1" x14ac:dyDescent="0.25">
      <c r="U38518" s="104"/>
      <c r="AB38518" s="104"/>
      <c r="AC38518" s="104"/>
      <c r="AF38518" s="104"/>
      <c r="AG38518" s="104"/>
      <c r="AK38518" s="104"/>
      <c r="AL38518" s="104"/>
      <c r="AO38518" s="104"/>
      <c r="AP38518" s="104"/>
    </row>
    <row r="38519" spans="21:42" ht="15" customHeight="1" x14ac:dyDescent="0.25">
      <c r="U38519" s="104"/>
      <c r="AB38519" s="104"/>
      <c r="AC38519" s="104"/>
      <c r="AF38519" s="104"/>
      <c r="AG38519" s="104"/>
      <c r="AK38519" s="104"/>
      <c r="AL38519" s="104"/>
      <c r="AO38519" s="104"/>
      <c r="AP38519" s="104"/>
    </row>
    <row r="38520" spans="21:42" ht="15" customHeight="1" x14ac:dyDescent="0.25">
      <c r="U38520" s="104"/>
      <c r="AB38520" s="104"/>
      <c r="AC38520" s="104"/>
      <c r="AF38520" s="104"/>
      <c r="AG38520" s="104"/>
      <c r="AK38520" s="104"/>
      <c r="AL38520" s="104"/>
      <c r="AO38520" s="104"/>
      <c r="AP38520" s="104"/>
    </row>
    <row r="38521" spans="21:42" ht="15" customHeight="1" x14ac:dyDescent="0.25">
      <c r="U38521" s="104"/>
      <c r="AB38521" s="104"/>
      <c r="AC38521" s="104"/>
      <c r="AF38521" s="104"/>
      <c r="AG38521" s="104"/>
      <c r="AK38521" s="104"/>
      <c r="AL38521" s="104"/>
      <c r="AO38521" s="104"/>
      <c r="AP38521" s="104"/>
    </row>
    <row r="38522" spans="21:42" ht="15" customHeight="1" x14ac:dyDescent="0.25">
      <c r="U38522" s="104"/>
      <c r="AB38522" s="104"/>
      <c r="AC38522" s="104"/>
      <c r="AF38522" s="104"/>
      <c r="AG38522" s="104"/>
      <c r="AK38522" s="104"/>
      <c r="AL38522" s="104"/>
      <c r="AO38522" s="104"/>
      <c r="AP38522" s="104"/>
    </row>
    <row r="38523" spans="21:42" ht="15" customHeight="1" x14ac:dyDescent="0.25">
      <c r="U38523" s="104"/>
      <c r="AB38523" s="104"/>
      <c r="AC38523" s="104"/>
      <c r="AF38523" s="104"/>
      <c r="AG38523" s="104"/>
      <c r="AK38523" s="104"/>
      <c r="AL38523" s="104"/>
      <c r="AO38523" s="104"/>
      <c r="AP38523" s="104"/>
    </row>
    <row r="38524" spans="21:42" ht="15" customHeight="1" x14ac:dyDescent="0.25">
      <c r="U38524" s="104"/>
      <c r="AB38524" s="104"/>
      <c r="AC38524" s="104"/>
      <c r="AF38524" s="104"/>
      <c r="AG38524" s="104"/>
      <c r="AK38524" s="104"/>
      <c r="AL38524" s="104"/>
      <c r="AO38524" s="104"/>
      <c r="AP38524" s="104"/>
    </row>
    <row r="38525" spans="21:42" ht="15" customHeight="1" x14ac:dyDescent="0.25">
      <c r="U38525" s="104"/>
      <c r="AB38525" s="104"/>
      <c r="AC38525" s="104"/>
      <c r="AF38525" s="104"/>
      <c r="AG38525" s="104"/>
      <c r="AK38525" s="104"/>
      <c r="AL38525" s="104"/>
      <c r="AO38525" s="104"/>
      <c r="AP38525" s="104"/>
    </row>
    <row r="38526" spans="21:42" ht="15" customHeight="1" x14ac:dyDescent="0.25">
      <c r="U38526" s="104"/>
      <c r="AB38526" s="104"/>
      <c r="AC38526" s="104"/>
      <c r="AF38526" s="104"/>
      <c r="AG38526" s="104"/>
      <c r="AK38526" s="104"/>
      <c r="AL38526" s="104"/>
      <c r="AO38526" s="104"/>
      <c r="AP38526" s="104"/>
    </row>
    <row r="38527" spans="21:42" ht="15" customHeight="1" x14ac:dyDescent="0.25">
      <c r="U38527" s="104"/>
      <c r="AB38527" s="104"/>
      <c r="AC38527" s="104"/>
      <c r="AF38527" s="104"/>
      <c r="AG38527" s="104"/>
      <c r="AK38527" s="104"/>
      <c r="AL38527" s="104"/>
      <c r="AO38527" s="104"/>
      <c r="AP38527" s="104"/>
    </row>
    <row r="38528" spans="21:42" ht="15" customHeight="1" x14ac:dyDescent="0.25">
      <c r="U38528" s="104"/>
      <c r="AB38528" s="104"/>
      <c r="AC38528" s="104"/>
      <c r="AF38528" s="104"/>
      <c r="AG38528" s="104"/>
      <c r="AK38528" s="104"/>
      <c r="AL38528" s="104"/>
      <c r="AO38528" s="104"/>
      <c r="AP38528" s="104"/>
    </row>
    <row r="38529" spans="21:42" ht="15" customHeight="1" x14ac:dyDescent="0.25">
      <c r="U38529" s="104"/>
      <c r="AB38529" s="104"/>
      <c r="AC38529" s="104"/>
      <c r="AF38529" s="104"/>
      <c r="AG38529" s="104"/>
      <c r="AK38529" s="104"/>
      <c r="AL38529" s="104"/>
      <c r="AO38529" s="104"/>
      <c r="AP38529" s="104"/>
    </row>
    <row r="38530" spans="21:42" ht="15" customHeight="1" x14ac:dyDescent="0.25">
      <c r="U38530" s="104"/>
      <c r="AB38530" s="104"/>
      <c r="AC38530" s="104"/>
      <c r="AF38530" s="104"/>
      <c r="AG38530" s="104"/>
      <c r="AK38530" s="104"/>
      <c r="AL38530" s="104"/>
      <c r="AO38530" s="104"/>
      <c r="AP38530" s="104"/>
    </row>
    <row r="38531" spans="21:42" ht="15" customHeight="1" x14ac:dyDescent="0.25">
      <c r="U38531" s="104"/>
      <c r="AB38531" s="104"/>
      <c r="AC38531" s="104"/>
      <c r="AF38531" s="104"/>
      <c r="AG38531" s="104"/>
      <c r="AK38531" s="104"/>
      <c r="AL38531" s="104"/>
      <c r="AO38531" s="104"/>
      <c r="AP38531" s="104"/>
    </row>
    <row r="38532" spans="21:42" ht="15" customHeight="1" x14ac:dyDescent="0.25">
      <c r="U38532" s="104"/>
      <c r="AB38532" s="104"/>
      <c r="AC38532" s="104"/>
      <c r="AF38532" s="104"/>
      <c r="AG38532" s="104"/>
      <c r="AK38532" s="104"/>
      <c r="AL38532" s="104"/>
      <c r="AO38532" s="104"/>
      <c r="AP38532" s="104"/>
    </row>
    <row r="38533" spans="21:42" ht="15" customHeight="1" x14ac:dyDescent="0.25">
      <c r="U38533" s="104"/>
      <c r="AB38533" s="104"/>
      <c r="AC38533" s="104"/>
      <c r="AF38533" s="104"/>
      <c r="AG38533" s="104"/>
      <c r="AK38533" s="104"/>
      <c r="AL38533" s="104"/>
      <c r="AO38533" s="104"/>
      <c r="AP38533" s="104"/>
    </row>
    <row r="38534" spans="21:42" ht="15" customHeight="1" x14ac:dyDescent="0.25">
      <c r="U38534" s="104"/>
      <c r="AB38534" s="104"/>
      <c r="AC38534" s="104"/>
      <c r="AF38534" s="104"/>
      <c r="AG38534" s="104"/>
      <c r="AK38534" s="104"/>
      <c r="AL38534" s="104"/>
      <c r="AO38534" s="104"/>
      <c r="AP38534" s="104"/>
    </row>
    <row r="38535" spans="21:42" ht="15" customHeight="1" x14ac:dyDescent="0.25">
      <c r="U38535" s="104"/>
      <c r="AB38535" s="104"/>
      <c r="AC38535" s="104"/>
      <c r="AF38535" s="104"/>
      <c r="AG38535" s="104"/>
      <c r="AK38535" s="104"/>
      <c r="AL38535" s="104"/>
      <c r="AO38535" s="104"/>
      <c r="AP38535" s="104"/>
    </row>
    <row r="38536" spans="21:42" ht="15" customHeight="1" x14ac:dyDescent="0.25">
      <c r="U38536" s="104"/>
      <c r="AB38536" s="104"/>
      <c r="AC38536" s="104"/>
      <c r="AF38536" s="104"/>
      <c r="AG38536" s="104"/>
      <c r="AK38536" s="104"/>
      <c r="AL38536" s="104"/>
      <c r="AO38536" s="104"/>
      <c r="AP38536" s="104"/>
    </row>
    <row r="38537" spans="21:42" ht="15" customHeight="1" x14ac:dyDescent="0.25">
      <c r="U38537" s="104"/>
      <c r="AB38537" s="104"/>
      <c r="AC38537" s="104"/>
      <c r="AF38537" s="104"/>
      <c r="AG38537" s="104"/>
      <c r="AK38537" s="104"/>
      <c r="AL38537" s="104"/>
      <c r="AO38537" s="104"/>
      <c r="AP38537" s="104"/>
    </row>
    <row r="38538" spans="21:42" ht="15" customHeight="1" x14ac:dyDescent="0.25">
      <c r="U38538" s="104"/>
      <c r="AB38538" s="104"/>
      <c r="AC38538" s="104"/>
      <c r="AF38538" s="104"/>
      <c r="AG38538" s="104"/>
      <c r="AK38538" s="104"/>
      <c r="AL38538" s="104"/>
      <c r="AO38538" s="104"/>
      <c r="AP38538" s="104"/>
    </row>
    <row r="38539" spans="21:42" ht="15" customHeight="1" x14ac:dyDescent="0.25">
      <c r="U38539" s="104"/>
      <c r="AB38539" s="104"/>
      <c r="AC38539" s="104"/>
      <c r="AF38539" s="104"/>
      <c r="AG38539" s="104"/>
      <c r="AK38539" s="104"/>
      <c r="AL38539" s="104"/>
      <c r="AO38539" s="104"/>
      <c r="AP38539" s="104"/>
    </row>
    <row r="38540" spans="21:42" ht="15" customHeight="1" x14ac:dyDescent="0.25">
      <c r="U38540" s="104"/>
      <c r="AB38540" s="104"/>
      <c r="AC38540" s="104"/>
      <c r="AF38540" s="104"/>
      <c r="AG38540" s="104"/>
      <c r="AK38540" s="104"/>
      <c r="AL38540" s="104"/>
      <c r="AO38540" s="104"/>
      <c r="AP38540" s="104"/>
    </row>
    <row r="38541" spans="21:42" ht="15" customHeight="1" x14ac:dyDescent="0.25">
      <c r="U38541" s="104"/>
      <c r="AB38541" s="104"/>
      <c r="AC38541" s="104"/>
      <c r="AF38541" s="104"/>
      <c r="AG38541" s="104"/>
      <c r="AK38541" s="104"/>
      <c r="AL38541" s="104"/>
      <c r="AO38541" s="104"/>
      <c r="AP38541" s="104"/>
    </row>
    <row r="38542" spans="21:42" ht="15" customHeight="1" x14ac:dyDescent="0.25">
      <c r="U38542" s="104"/>
      <c r="AB38542" s="104"/>
      <c r="AC38542" s="104"/>
      <c r="AF38542" s="104"/>
      <c r="AG38542" s="104"/>
      <c r="AK38542" s="104"/>
      <c r="AL38542" s="104"/>
      <c r="AO38542" s="104"/>
      <c r="AP38542" s="104"/>
    </row>
    <row r="38543" spans="21:42" ht="15" customHeight="1" x14ac:dyDescent="0.25">
      <c r="U38543" s="104"/>
      <c r="AB38543" s="104"/>
      <c r="AC38543" s="104"/>
      <c r="AF38543" s="104"/>
      <c r="AG38543" s="104"/>
      <c r="AK38543" s="104"/>
      <c r="AL38543" s="104"/>
      <c r="AO38543" s="104"/>
      <c r="AP38543" s="104"/>
    </row>
    <row r="38544" spans="21:42" ht="15" customHeight="1" x14ac:dyDescent="0.25">
      <c r="U38544" s="104"/>
      <c r="AB38544" s="104"/>
      <c r="AC38544" s="104"/>
      <c r="AF38544" s="104"/>
      <c r="AG38544" s="104"/>
      <c r="AK38544" s="104"/>
      <c r="AL38544" s="104"/>
      <c r="AO38544" s="104"/>
      <c r="AP38544" s="104"/>
    </row>
    <row r="38545" spans="21:42" ht="15" customHeight="1" x14ac:dyDescent="0.25">
      <c r="U38545" s="104"/>
      <c r="AB38545" s="104"/>
      <c r="AC38545" s="104"/>
      <c r="AF38545" s="104"/>
      <c r="AG38545" s="104"/>
      <c r="AK38545" s="104"/>
      <c r="AL38545" s="104"/>
      <c r="AO38545" s="104"/>
      <c r="AP38545" s="104"/>
    </row>
    <row r="38546" spans="21:42" ht="15" customHeight="1" x14ac:dyDescent="0.25">
      <c r="U38546" s="104"/>
      <c r="AB38546" s="104"/>
      <c r="AC38546" s="104"/>
      <c r="AF38546" s="104"/>
      <c r="AG38546" s="104"/>
      <c r="AK38546" s="104"/>
      <c r="AL38546" s="104"/>
      <c r="AO38546" s="104"/>
      <c r="AP38546" s="104"/>
    </row>
    <row r="38547" spans="21:42" ht="15" customHeight="1" x14ac:dyDescent="0.25">
      <c r="U38547" s="104"/>
      <c r="AB38547" s="104"/>
      <c r="AC38547" s="104"/>
      <c r="AF38547" s="104"/>
      <c r="AG38547" s="104"/>
      <c r="AK38547" s="104"/>
      <c r="AL38547" s="104"/>
      <c r="AO38547" s="104"/>
      <c r="AP38547" s="104"/>
    </row>
    <row r="38548" spans="21:42" ht="15" customHeight="1" x14ac:dyDescent="0.25">
      <c r="U38548" s="104"/>
      <c r="AB38548" s="104"/>
      <c r="AC38548" s="104"/>
      <c r="AF38548" s="104"/>
      <c r="AG38548" s="104"/>
      <c r="AK38548" s="104"/>
      <c r="AL38548" s="104"/>
      <c r="AO38548" s="104"/>
      <c r="AP38548" s="104"/>
    </row>
    <row r="38549" spans="21:42" ht="15" customHeight="1" x14ac:dyDescent="0.25">
      <c r="U38549" s="104"/>
      <c r="AB38549" s="104"/>
      <c r="AC38549" s="104"/>
      <c r="AF38549" s="104"/>
      <c r="AG38549" s="104"/>
      <c r="AK38549" s="104"/>
      <c r="AL38549" s="104"/>
      <c r="AO38549" s="104"/>
      <c r="AP38549" s="104"/>
    </row>
    <row r="38550" spans="21:42" ht="15" customHeight="1" x14ac:dyDescent="0.25">
      <c r="U38550" s="104"/>
      <c r="AB38550" s="104"/>
      <c r="AC38550" s="104"/>
      <c r="AF38550" s="104"/>
      <c r="AG38550" s="104"/>
      <c r="AK38550" s="104"/>
      <c r="AL38550" s="104"/>
      <c r="AO38550" s="104"/>
      <c r="AP38550" s="104"/>
    </row>
    <row r="38551" spans="21:42" ht="15" customHeight="1" x14ac:dyDescent="0.25">
      <c r="U38551" s="104"/>
      <c r="AB38551" s="104"/>
      <c r="AC38551" s="104"/>
      <c r="AF38551" s="104"/>
      <c r="AG38551" s="104"/>
      <c r="AK38551" s="104"/>
      <c r="AL38551" s="104"/>
      <c r="AO38551" s="104"/>
      <c r="AP38551" s="104"/>
    </row>
    <row r="38552" spans="21:42" ht="15" customHeight="1" x14ac:dyDescent="0.25">
      <c r="U38552" s="104"/>
      <c r="AB38552" s="104"/>
      <c r="AC38552" s="104"/>
      <c r="AF38552" s="104"/>
      <c r="AG38552" s="104"/>
      <c r="AK38552" s="104"/>
      <c r="AL38552" s="104"/>
      <c r="AO38552" s="104"/>
      <c r="AP38552" s="104"/>
    </row>
    <row r="38553" spans="21:42" ht="15" customHeight="1" x14ac:dyDescent="0.25">
      <c r="U38553" s="104"/>
      <c r="AB38553" s="104"/>
      <c r="AC38553" s="104"/>
      <c r="AF38553" s="104"/>
      <c r="AG38553" s="104"/>
      <c r="AK38553" s="104"/>
      <c r="AL38553" s="104"/>
      <c r="AO38553" s="104"/>
      <c r="AP38553" s="104"/>
    </row>
    <row r="38554" spans="21:42" ht="15" customHeight="1" x14ac:dyDescent="0.25">
      <c r="U38554" s="104"/>
      <c r="AB38554" s="104"/>
      <c r="AC38554" s="104"/>
      <c r="AF38554" s="104"/>
      <c r="AG38554" s="104"/>
      <c r="AK38554" s="104"/>
      <c r="AL38554" s="104"/>
      <c r="AO38554" s="104"/>
      <c r="AP38554" s="104"/>
    </row>
    <row r="38555" spans="21:42" ht="15" customHeight="1" x14ac:dyDescent="0.25">
      <c r="U38555" s="104"/>
      <c r="AB38555" s="104"/>
      <c r="AC38555" s="104"/>
      <c r="AF38555" s="104"/>
      <c r="AG38555" s="104"/>
      <c r="AK38555" s="104"/>
      <c r="AL38555" s="104"/>
      <c r="AO38555" s="104"/>
      <c r="AP38555" s="104"/>
    </row>
    <row r="38556" spans="21:42" ht="15" customHeight="1" x14ac:dyDescent="0.25">
      <c r="U38556" s="104"/>
      <c r="AB38556" s="104"/>
      <c r="AC38556" s="104"/>
      <c r="AF38556" s="104"/>
      <c r="AG38556" s="104"/>
      <c r="AK38556" s="104"/>
      <c r="AL38556" s="104"/>
      <c r="AO38556" s="104"/>
      <c r="AP38556" s="104"/>
    </row>
    <row r="38557" spans="21:42" ht="15" customHeight="1" x14ac:dyDescent="0.25">
      <c r="U38557" s="104"/>
      <c r="AB38557" s="104"/>
      <c r="AC38557" s="104"/>
      <c r="AF38557" s="104"/>
      <c r="AG38557" s="104"/>
      <c r="AK38557" s="104"/>
      <c r="AL38557" s="104"/>
      <c r="AO38557" s="104"/>
      <c r="AP38557" s="104"/>
    </row>
    <row r="38558" spans="21:42" ht="15" customHeight="1" x14ac:dyDescent="0.25">
      <c r="U38558" s="104"/>
      <c r="AB38558" s="104"/>
      <c r="AC38558" s="104"/>
      <c r="AF38558" s="104"/>
      <c r="AG38558" s="104"/>
      <c r="AK38558" s="104"/>
      <c r="AL38558" s="104"/>
      <c r="AO38558" s="104"/>
      <c r="AP38558" s="104"/>
    </row>
    <row r="38559" spans="21:42" ht="15" customHeight="1" x14ac:dyDescent="0.25">
      <c r="U38559" s="104"/>
      <c r="AB38559" s="104"/>
      <c r="AC38559" s="104"/>
      <c r="AF38559" s="104"/>
      <c r="AG38559" s="104"/>
      <c r="AK38559" s="104"/>
      <c r="AL38559" s="104"/>
      <c r="AO38559" s="104"/>
      <c r="AP38559" s="104"/>
    </row>
    <row r="38560" spans="21:42" ht="15" customHeight="1" x14ac:dyDescent="0.25">
      <c r="U38560" s="104"/>
      <c r="AB38560" s="104"/>
      <c r="AC38560" s="104"/>
      <c r="AF38560" s="104"/>
      <c r="AG38560" s="104"/>
      <c r="AK38560" s="104"/>
      <c r="AL38560" s="104"/>
      <c r="AO38560" s="104"/>
      <c r="AP38560" s="104"/>
    </row>
    <row r="38561" spans="21:42" ht="15" customHeight="1" x14ac:dyDescent="0.25">
      <c r="U38561" s="104"/>
      <c r="AB38561" s="104"/>
      <c r="AC38561" s="104"/>
      <c r="AF38561" s="104"/>
      <c r="AG38561" s="104"/>
      <c r="AK38561" s="104"/>
      <c r="AL38561" s="104"/>
      <c r="AO38561" s="104"/>
      <c r="AP38561" s="104"/>
    </row>
    <row r="38562" spans="21:42" ht="15" customHeight="1" x14ac:dyDescent="0.25">
      <c r="U38562" s="104"/>
      <c r="AB38562" s="104"/>
      <c r="AC38562" s="104"/>
      <c r="AF38562" s="104"/>
      <c r="AG38562" s="104"/>
      <c r="AK38562" s="104"/>
      <c r="AL38562" s="104"/>
      <c r="AO38562" s="104"/>
      <c r="AP38562" s="104"/>
    </row>
    <row r="38563" spans="21:42" ht="15" customHeight="1" x14ac:dyDescent="0.25">
      <c r="U38563" s="104"/>
      <c r="AB38563" s="104"/>
      <c r="AC38563" s="104"/>
      <c r="AF38563" s="104"/>
      <c r="AG38563" s="104"/>
      <c r="AK38563" s="104"/>
      <c r="AL38563" s="104"/>
      <c r="AO38563" s="104"/>
      <c r="AP38563" s="104"/>
    </row>
    <row r="38564" spans="21:42" ht="15" customHeight="1" x14ac:dyDescent="0.25">
      <c r="U38564" s="104"/>
      <c r="AB38564" s="104"/>
      <c r="AC38564" s="104"/>
      <c r="AF38564" s="104"/>
      <c r="AG38564" s="104"/>
      <c r="AK38564" s="104"/>
      <c r="AL38564" s="104"/>
      <c r="AO38564" s="104"/>
      <c r="AP38564" s="104"/>
    </row>
    <row r="38565" spans="21:42" ht="15" customHeight="1" x14ac:dyDescent="0.25">
      <c r="U38565" s="104"/>
      <c r="AB38565" s="104"/>
      <c r="AC38565" s="104"/>
      <c r="AF38565" s="104"/>
      <c r="AG38565" s="104"/>
      <c r="AK38565" s="104"/>
      <c r="AL38565" s="104"/>
      <c r="AO38565" s="104"/>
      <c r="AP38565" s="104"/>
    </row>
    <row r="38566" spans="21:42" ht="15" customHeight="1" x14ac:dyDescent="0.25">
      <c r="U38566" s="104"/>
      <c r="AB38566" s="104"/>
      <c r="AC38566" s="104"/>
      <c r="AF38566" s="104"/>
      <c r="AG38566" s="104"/>
      <c r="AK38566" s="104"/>
      <c r="AL38566" s="104"/>
      <c r="AO38566" s="104"/>
      <c r="AP38566" s="104"/>
    </row>
    <row r="38567" spans="21:42" ht="15" customHeight="1" x14ac:dyDescent="0.25">
      <c r="U38567" s="104"/>
      <c r="AB38567" s="104"/>
      <c r="AC38567" s="104"/>
      <c r="AF38567" s="104"/>
      <c r="AG38567" s="104"/>
      <c r="AK38567" s="104"/>
      <c r="AL38567" s="104"/>
      <c r="AO38567" s="104"/>
      <c r="AP38567" s="104"/>
    </row>
    <row r="38568" spans="21:42" ht="15" customHeight="1" x14ac:dyDescent="0.25">
      <c r="U38568" s="104"/>
      <c r="AB38568" s="104"/>
      <c r="AC38568" s="104"/>
      <c r="AF38568" s="104"/>
      <c r="AG38568" s="104"/>
      <c r="AK38568" s="104"/>
      <c r="AL38568" s="104"/>
      <c r="AO38568" s="104"/>
      <c r="AP38568" s="104"/>
    </row>
    <row r="38569" spans="21:42" ht="15" customHeight="1" x14ac:dyDescent="0.25">
      <c r="U38569" s="104"/>
      <c r="AB38569" s="104"/>
      <c r="AC38569" s="104"/>
      <c r="AF38569" s="104"/>
      <c r="AG38569" s="104"/>
      <c r="AK38569" s="104"/>
      <c r="AL38569" s="104"/>
      <c r="AO38569" s="104"/>
      <c r="AP38569" s="104"/>
    </row>
    <row r="38570" spans="21:42" ht="15" customHeight="1" x14ac:dyDescent="0.25">
      <c r="U38570" s="104"/>
      <c r="AB38570" s="104"/>
      <c r="AC38570" s="104"/>
      <c r="AF38570" s="104"/>
      <c r="AG38570" s="104"/>
      <c r="AK38570" s="104"/>
      <c r="AL38570" s="104"/>
      <c r="AO38570" s="104"/>
      <c r="AP38570" s="104"/>
    </row>
    <row r="38571" spans="21:42" ht="15" customHeight="1" x14ac:dyDescent="0.25">
      <c r="U38571" s="104"/>
      <c r="AB38571" s="104"/>
      <c r="AC38571" s="104"/>
      <c r="AF38571" s="104"/>
      <c r="AG38571" s="104"/>
      <c r="AK38571" s="104"/>
      <c r="AL38571" s="104"/>
      <c r="AO38571" s="104"/>
      <c r="AP38571" s="104"/>
    </row>
    <row r="38572" spans="21:42" ht="15" customHeight="1" x14ac:dyDescent="0.25">
      <c r="U38572" s="104"/>
      <c r="AB38572" s="104"/>
      <c r="AC38572" s="104"/>
      <c r="AF38572" s="104"/>
      <c r="AG38572" s="104"/>
      <c r="AK38572" s="104"/>
      <c r="AL38572" s="104"/>
      <c r="AO38572" s="104"/>
      <c r="AP38572" s="104"/>
    </row>
    <row r="38573" spans="21:42" ht="15" customHeight="1" x14ac:dyDescent="0.25">
      <c r="U38573" s="104"/>
      <c r="AB38573" s="104"/>
      <c r="AC38573" s="104"/>
      <c r="AF38573" s="104"/>
      <c r="AG38573" s="104"/>
      <c r="AK38573" s="104"/>
      <c r="AL38573" s="104"/>
      <c r="AO38573" s="104"/>
      <c r="AP38573" s="104"/>
    </row>
    <row r="38574" spans="21:42" ht="15" customHeight="1" x14ac:dyDescent="0.25">
      <c r="U38574" s="104"/>
      <c r="AB38574" s="104"/>
      <c r="AC38574" s="104"/>
      <c r="AF38574" s="104"/>
      <c r="AG38574" s="104"/>
      <c r="AK38574" s="104"/>
      <c r="AL38574" s="104"/>
      <c r="AO38574" s="104"/>
      <c r="AP38574" s="104"/>
    </row>
    <row r="38575" spans="21:42" ht="15" customHeight="1" x14ac:dyDescent="0.25">
      <c r="U38575" s="104"/>
      <c r="AB38575" s="104"/>
      <c r="AC38575" s="104"/>
      <c r="AF38575" s="104"/>
      <c r="AG38575" s="104"/>
      <c r="AK38575" s="104"/>
      <c r="AL38575" s="104"/>
      <c r="AO38575" s="104"/>
      <c r="AP38575" s="104"/>
    </row>
    <row r="38576" spans="21:42" ht="15" customHeight="1" x14ac:dyDescent="0.25">
      <c r="U38576" s="104"/>
      <c r="AB38576" s="104"/>
      <c r="AC38576" s="104"/>
      <c r="AF38576" s="104"/>
      <c r="AG38576" s="104"/>
      <c r="AK38576" s="104"/>
      <c r="AL38576" s="104"/>
      <c r="AO38576" s="104"/>
      <c r="AP38576" s="104"/>
    </row>
    <row r="38577" spans="21:42" ht="15" customHeight="1" x14ac:dyDescent="0.25">
      <c r="U38577" s="104"/>
      <c r="AB38577" s="104"/>
      <c r="AC38577" s="104"/>
      <c r="AF38577" s="104"/>
      <c r="AG38577" s="104"/>
      <c r="AK38577" s="104"/>
      <c r="AL38577" s="104"/>
      <c r="AO38577" s="104"/>
      <c r="AP38577" s="104"/>
    </row>
    <row r="38578" spans="21:42" ht="15" customHeight="1" x14ac:dyDescent="0.25">
      <c r="U38578" s="104"/>
      <c r="AB38578" s="104"/>
      <c r="AC38578" s="104"/>
      <c r="AF38578" s="104"/>
      <c r="AG38578" s="104"/>
      <c r="AK38578" s="104"/>
      <c r="AL38578" s="104"/>
      <c r="AO38578" s="104"/>
      <c r="AP38578" s="104"/>
    </row>
    <row r="38579" spans="21:42" ht="15" customHeight="1" x14ac:dyDescent="0.25">
      <c r="U38579" s="104"/>
      <c r="AB38579" s="104"/>
      <c r="AC38579" s="104"/>
      <c r="AF38579" s="104"/>
      <c r="AG38579" s="104"/>
      <c r="AK38579" s="104"/>
      <c r="AL38579" s="104"/>
      <c r="AO38579" s="104"/>
      <c r="AP38579" s="104"/>
    </row>
    <row r="38580" spans="21:42" ht="15" customHeight="1" x14ac:dyDescent="0.25">
      <c r="U38580" s="104"/>
      <c r="AB38580" s="104"/>
      <c r="AC38580" s="104"/>
      <c r="AF38580" s="104"/>
      <c r="AG38580" s="104"/>
      <c r="AK38580" s="104"/>
      <c r="AL38580" s="104"/>
      <c r="AO38580" s="104"/>
      <c r="AP38580" s="104"/>
    </row>
    <row r="38581" spans="21:42" ht="15" customHeight="1" x14ac:dyDescent="0.25">
      <c r="U38581" s="104"/>
      <c r="AB38581" s="104"/>
      <c r="AC38581" s="104"/>
      <c r="AF38581" s="104"/>
      <c r="AG38581" s="104"/>
      <c r="AK38581" s="104"/>
      <c r="AL38581" s="104"/>
      <c r="AO38581" s="104"/>
      <c r="AP38581" s="104"/>
    </row>
    <row r="38582" spans="21:42" ht="15" customHeight="1" x14ac:dyDescent="0.25">
      <c r="U38582" s="104"/>
      <c r="AB38582" s="104"/>
      <c r="AC38582" s="104"/>
      <c r="AF38582" s="104"/>
      <c r="AG38582" s="104"/>
      <c r="AK38582" s="104"/>
      <c r="AL38582" s="104"/>
      <c r="AO38582" s="104"/>
      <c r="AP38582" s="104"/>
    </row>
    <row r="38583" spans="21:42" ht="15" customHeight="1" x14ac:dyDescent="0.25">
      <c r="U38583" s="104"/>
      <c r="AB38583" s="104"/>
      <c r="AC38583" s="104"/>
      <c r="AF38583" s="104"/>
      <c r="AG38583" s="104"/>
      <c r="AK38583" s="104"/>
      <c r="AL38583" s="104"/>
      <c r="AO38583" s="104"/>
      <c r="AP38583" s="104"/>
    </row>
    <row r="38584" spans="21:42" ht="15" customHeight="1" x14ac:dyDescent="0.25">
      <c r="U38584" s="104"/>
      <c r="AB38584" s="104"/>
      <c r="AC38584" s="104"/>
      <c r="AF38584" s="104"/>
      <c r="AG38584" s="104"/>
      <c r="AK38584" s="104"/>
      <c r="AL38584" s="104"/>
      <c r="AO38584" s="104"/>
      <c r="AP38584" s="104"/>
    </row>
    <row r="38585" spans="21:42" ht="15" customHeight="1" x14ac:dyDescent="0.25">
      <c r="U38585" s="104"/>
      <c r="AB38585" s="104"/>
      <c r="AC38585" s="104"/>
      <c r="AF38585" s="104"/>
      <c r="AG38585" s="104"/>
      <c r="AK38585" s="104"/>
      <c r="AL38585" s="104"/>
      <c r="AO38585" s="104"/>
      <c r="AP38585" s="104"/>
    </row>
    <row r="38586" spans="21:42" ht="15" customHeight="1" x14ac:dyDescent="0.25">
      <c r="U38586" s="104"/>
      <c r="AB38586" s="104"/>
      <c r="AC38586" s="104"/>
      <c r="AF38586" s="104"/>
      <c r="AG38586" s="104"/>
      <c r="AK38586" s="104"/>
      <c r="AL38586" s="104"/>
      <c r="AO38586" s="104"/>
      <c r="AP38586" s="104"/>
    </row>
    <row r="38587" spans="21:42" ht="15" customHeight="1" x14ac:dyDescent="0.25">
      <c r="U38587" s="104"/>
      <c r="AB38587" s="104"/>
      <c r="AC38587" s="104"/>
      <c r="AF38587" s="104"/>
      <c r="AG38587" s="104"/>
      <c r="AK38587" s="104"/>
      <c r="AL38587" s="104"/>
      <c r="AO38587" s="104"/>
      <c r="AP38587" s="104"/>
    </row>
    <row r="38588" spans="21:42" ht="15" customHeight="1" x14ac:dyDescent="0.25">
      <c r="U38588" s="104"/>
      <c r="AB38588" s="104"/>
      <c r="AC38588" s="104"/>
      <c r="AF38588" s="104"/>
      <c r="AG38588" s="104"/>
      <c r="AK38588" s="104"/>
      <c r="AL38588" s="104"/>
      <c r="AO38588" s="104"/>
      <c r="AP38588" s="104"/>
    </row>
    <row r="38589" spans="21:42" ht="15" customHeight="1" x14ac:dyDescent="0.25">
      <c r="U38589" s="104"/>
      <c r="AB38589" s="104"/>
      <c r="AC38589" s="104"/>
      <c r="AF38589" s="104"/>
      <c r="AG38589" s="104"/>
      <c r="AK38589" s="104"/>
      <c r="AL38589" s="104"/>
      <c r="AO38589" s="104"/>
      <c r="AP38589" s="104"/>
    </row>
    <row r="38590" spans="21:42" ht="15" customHeight="1" x14ac:dyDescent="0.25">
      <c r="U38590" s="104"/>
      <c r="AB38590" s="104"/>
      <c r="AC38590" s="104"/>
      <c r="AF38590" s="104"/>
      <c r="AG38590" s="104"/>
      <c r="AK38590" s="104"/>
      <c r="AL38590" s="104"/>
      <c r="AO38590" s="104"/>
      <c r="AP38590" s="104"/>
    </row>
    <row r="38591" spans="21:42" ht="15" customHeight="1" x14ac:dyDescent="0.25">
      <c r="U38591" s="104"/>
      <c r="AB38591" s="104"/>
      <c r="AC38591" s="104"/>
      <c r="AF38591" s="104"/>
      <c r="AG38591" s="104"/>
      <c r="AK38591" s="104"/>
      <c r="AL38591" s="104"/>
      <c r="AO38591" s="104"/>
      <c r="AP38591" s="104"/>
    </row>
    <row r="38592" spans="21:42" ht="15" customHeight="1" x14ac:dyDescent="0.25">
      <c r="U38592" s="104"/>
      <c r="AB38592" s="104"/>
      <c r="AC38592" s="104"/>
      <c r="AF38592" s="104"/>
      <c r="AG38592" s="104"/>
      <c r="AK38592" s="104"/>
      <c r="AL38592" s="104"/>
      <c r="AO38592" s="104"/>
      <c r="AP38592" s="104"/>
    </row>
    <row r="38593" spans="21:42" ht="15" customHeight="1" x14ac:dyDescent="0.25">
      <c r="U38593" s="104"/>
      <c r="AB38593" s="104"/>
      <c r="AC38593" s="104"/>
      <c r="AF38593" s="104"/>
      <c r="AG38593" s="104"/>
      <c r="AK38593" s="104"/>
      <c r="AL38593" s="104"/>
      <c r="AO38593" s="104"/>
      <c r="AP38593" s="104"/>
    </row>
    <row r="38594" spans="21:42" ht="15" customHeight="1" x14ac:dyDescent="0.25">
      <c r="U38594" s="104"/>
      <c r="AB38594" s="104"/>
      <c r="AC38594" s="104"/>
      <c r="AF38594" s="104"/>
      <c r="AG38594" s="104"/>
      <c r="AK38594" s="104"/>
      <c r="AL38594" s="104"/>
      <c r="AO38594" s="104"/>
      <c r="AP38594" s="104"/>
    </row>
    <row r="38595" spans="21:42" ht="15" customHeight="1" x14ac:dyDescent="0.25">
      <c r="U38595" s="104"/>
      <c r="AB38595" s="104"/>
      <c r="AC38595" s="104"/>
      <c r="AF38595" s="104"/>
      <c r="AG38595" s="104"/>
      <c r="AK38595" s="104"/>
      <c r="AL38595" s="104"/>
      <c r="AO38595" s="104"/>
      <c r="AP38595" s="104"/>
    </row>
    <row r="38596" spans="21:42" ht="15" customHeight="1" x14ac:dyDescent="0.25">
      <c r="U38596" s="104"/>
      <c r="AB38596" s="104"/>
      <c r="AC38596" s="104"/>
      <c r="AF38596" s="104"/>
      <c r="AG38596" s="104"/>
      <c r="AK38596" s="104"/>
      <c r="AL38596" s="104"/>
      <c r="AO38596" s="104"/>
      <c r="AP38596" s="104"/>
    </row>
    <row r="38597" spans="21:42" ht="15" customHeight="1" x14ac:dyDescent="0.25">
      <c r="U38597" s="104"/>
      <c r="AB38597" s="104"/>
      <c r="AC38597" s="104"/>
      <c r="AF38597" s="104"/>
      <c r="AG38597" s="104"/>
      <c r="AK38597" s="104"/>
      <c r="AL38597" s="104"/>
      <c r="AO38597" s="104"/>
      <c r="AP38597" s="104"/>
    </row>
    <row r="38598" spans="21:42" ht="15" customHeight="1" x14ac:dyDescent="0.25">
      <c r="U38598" s="104"/>
      <c r="AB38598" s="104"/>
      <c r="AC38598" s="104"/>
      <c r="AF38598" s="104"/>
      <c r="AG38598" s="104"/>
      <c r="AK38598" s="104"/>
      <c r="AL38598" s="104"/>
      <c r="AO38598" s="104"/>
      <c r="AP38598" s="104"/>
    </row>
    <row r="38599" spans="21:42" ht="15" customHeight="1" x14ac:dyDescent="0.25">
      <c r="U38599" s="104"/>
      <c r="AB38599" s="104"/>
      <c r="AC38599" s="104"/>
      <c r="AF38599" s="104"/>
      <c r="AG38599" s="104"/>
      <c r="AK38599" s="104"/>
      <c r="AL38599" s="104"/>
      <c r="AO38599" s="104"/>
      <c r="AP38599" s="104"/>
    </row>
    <row r="38600" spans="21:42" ht="15" customHeight="1" x14ac:dyDescent="0.25">
      <c r="U38600" s="104"/>
      <c r="AB38600" s="104"/>
      <c r="AC38600" s="104"/>
      <c r="AF38600" s="104"/>
      <c r="AG38600" s="104"/>
      <c r="AK38600" s="104"/>
      <c r="AL38600" s="104"/>
      <c r="AO38600" s="104"/>
      <c r="AP38600" s="104"/>
    </row>
    <row r="38601" spans="21:42" ht="15" customHeight="1" x14ac:dyDescent="0.25">
      <c r="U38601" s="104"/>
      <c r="AB38601" s="104"/>
      <c r="AC38601" s="104"/>
      <c r="AF38601" s="104"/>
      <c r="AG38601" s="104"/>
      <c r="AK38601" s="104"/>
      <c r="AL38601" s="104"/>
      <c r="AO38601" s="104"/>
      <c r="AP38601" s="104"/>
    </row>
    <row r="38602" spans="21:42" ht="15" customHeight="1" x14ac:dyDescent="0.25">
      <c r="U38602" s="104"/>
      <c r="AB38602" s="104"/>
      <c r="AC38602" s="104"/>
      <c r="AF38602" s="104"/>
      <c r="AG38602" s="104"/>
      <c r="AK38602" s="104"/>
      <c r="AL38602" s="104"/>
      <c r="AO38602" s="104"/>
      <c r="AP38602" s="104"/>
    </row>
    <row r="38603" spans="21:42" ht="15" customHeight="1" x14ac:dyDescent="0.25">
      <c r="U38603" s="104"/>
      <c r="AB38603" s="104"/>
      <c r="AC38603" s="104"/>
      <c r="AF38603" s="104"/>
      <c r="AG38603" s="104"/>
      <c r="AK38603" s="104"/>
      <c r="AL38603" s="104"/>
      <c r="AO38603" s="104"/>
      <c r="AP38603" s="104"/>
    </row>
    <row r="38604" spans="21:42" ht="15" customHeight="1" x14ac:dyDescent="0.25">
      <c r="U38604" s="104"/>
      <c r="AB38604" s="104"/>
      <c r="AC38604" s="104"/>
      <c r="AF38604" s="104"/>
      <c r="AG38604" s="104"/>
      <c r="AK38604" s="104"/>
      <c r="AL38604" s="104"/>
      <c r="AO38604" s="104"/>
      <c r="AP38604" s="104"/>
    </row>
    <row r="38605" spans="21:42" ht="15" customHeight="1" x14ac:dyDescent="0.25">
      <c r="U38605" s="104"/>
      <c r="AB38605" s="104"/>
      <c r="AC38605" s="104"/>
      <c r="AF38605" s="104"/>
      <c r="AG38605" s="104"/>
      <c r="AK38605" s="104"/>
      <c r="AL38605" s="104"/>
      <c r="AO38605" s="104"/>
      <c r="AP38605" s="104"/>
    </row>
    <row r="38606" spans="21:42" ht="15" customHeight="1" x14ac:dyDescent="0.25">
      <c r="U38606" s="104"/>
      <c r="AB38606" s="104"/>
      <c r="AC38606" s="104"/>
      <c r="AF38606" s="104"/>
      <c r="AG38606" s="104"/>
      <c r="AK38606" s="104"/>
      <c r="AL38606" s="104"/>
      <c r="AO38606" s="104"/>
      <c r="AP38606" s="104"/>
    </row>
    <row r="38607" spans="21:42" ht="15" customHeight="1" x14ac:dyDescent="0.25">
      <c r="U38607" s="104"/>
      <c r="AB38607" s="104"/>
      <c r="AC38607" s="104"/>
      <c r="AF38607" s="104"/>
      <c r="AG38607" s="104"/>
      <c r="AK38607" s="104"/>
      <c r="AL38607" s="104"/>
      <c r="AO38607" s="104"/>
      <c r="AP38607" s="104"/>
    </row>
    <row r="38608" spans="21:42" ht="15" customHeight="1" x14ac:dyDescent="0.25">
      <c r="U38608" s="104"/>
      <c r="AB38608" s="104"/>
      <c r="AC38608" s="104"/>
      <c r="AF38608" s="104"/>
      <c r="AG38608" s="104"/>
      <c r="AK38608" s="104"/>
      <c r="AL38608" s="104"/>
      <c r="AO38608" s="104"/>
      <c r="AP38608" s="104"/>
    </row>
    <row r="38609" spans="21:42" ht="15" customHeight="1" x14ac:dyDescent="0.25">
      <c r="U38609" s="104"/>
      <c r="AB38609" s="104"/>
      <c r="AC38609" s="104"/>
      <c r="AF38609" s="104"/>
      <c r="AG38609" s="104"/>
      <c r="AK38609" s="104"/>
      <c r="AL38609" s="104"/>
      <c r="AO38609" s="104"/>
      <c r="AP38609" s="104"/>
    </row>
    <row r="38610" spans="21:42" ht="15" customHeight="1" x14ac:dyDescent="0.25">
      <c r="U38610" s="104"/>
      <c r="AB38610" s="104"/>
      <c r="AC38610" s="104"/>
      <c r="AF38610" s="104"/>
      <c r="AG38610" s="104"/>
      <c r="AK38610" s="104"/>
      <c r="AL38610" s="104"/>
      <c r="AO38610" s="104"/>
      <c r="AP38610" s="104"/>
    </row>
    <row r="38611" spans="21:42" ht="15" customHeight="1" x14ac:dyDescent="0.25">
      <c r="U38611" s="104"/>
      <c r="AB38611" s="104"/>
      <c r="AC38611" s="104"/>
      <c r="AF38611" s="104"/>
      <c r="AG38611" s="104"/>
      <c r="AK38611" s="104"/>
      <c r="AL38611" s="104"/>
      <c r="AO38611" s="104"/>
      <c r="AP38611" s="104"/>
    </row>
    <row r="38612" spans="21:42" ht="15" customHeight="1" x14ac:dyDescent="0.25">
      <c r="U38612" s="104"/>
      <c r="AB38612" s="104"/>
      <c r="AC38612" s="104"/>
      <c r="AF38612" s="104"/>
      <c r="AG38612" s="104"/>
      <c r="AK38612" s="104"/>
      <c r="AL38612" s="104"/>
      <c r="AO38612" s="104"/>
      <c r="AP38612" s="104"/>
    </row>
    <row r="38613" spans="21:42" ht="15" customHeight="1" x14ac:dyDescent="0.25">
      <c r="U38613" s="104"/>
      <c r="AB38613" s="104"/>
      <c r="AC38613" s="104"/>
      <c r="AF38613" s="104"/>
      <c r="AG38613" s="104"/>
      <c r="AK38613" s="104"/>
      <c r="AL38613" s="104"/>
      <c r="AO38613" s="104"/>
      <c r="AP38613" s="104"/>
    </row>
    <row r="38614" spans="21:42" ht="15" customHeight="1" x14ac:dyDescent="0.25">
      <c r="U38614" s="104"/>
      <c r="AB38614" s="104"/>
      <c r="AC38614" s="104"/>
      <c r="AF38614" s="104"/>
      <c r="AG38614" s="104"/>
      <c r="AK38614" s="104"/>
      <c r="AL38614" s="104"/>
      <c r="AO38614" s="104"/>
      <c r="AP38614" s="104"/>
    </row>
    <row r="38615" spans="21:42" ht="15" customHeight="1" x14ac:dyDescent="0.25">
      <c r="U38615" s="104"/>
      <c r="AB38615" s="104"/>
      <c r="AC38615" s="104"/>
      <c r="AF38615" s="104"/>
      <c r="AG38615" s="104"/>
      <c r="AK38615" s="104"/>
      <c r="AL38615" s="104"/>
      <c r="AO38615" s="104"/>
      <c r="AP38615" s="104"/>
    </row>
    <row r="38616" spans="21:42" ht="15" customHeight="1" x14ac:dyDescent="0.25">
      <c r="U38616" s="104"/>
      <c r="AB38616" s="104"/>
      <c r="AC38616" s="104"/>
      <c r="AF38616" s="104"/>
      <c r="AG38616" s="104"/>
      <c r="AK38616" s="104"/>
      <c r="AL38616" s="104"/>
      <c r="AO38616" s="104"/>
      <c r="AP38616" s="104"/>
    </row>
    <row r="38617" spans="21:42" ht="15" customHeight="1" x14ac:dyDescent="0.25">
      <c r="U38617" s="104"/>
      <c r="AB38617" s="104"/>
      <c r="AC38617" s="104"/>
      <c r="AF38617" s="104"/>
      <c r="AG38617" s="104"/>
      <c r="AK38617" s="104"/>
      <c r="AL38617" s="104"/>
      <c r="AO38617" s="104"/>
      <c r="AP38617" s="104"/>
    </row>
    <row r="38618" spans="21:42" ht="15" customHeight="1" x14ac:dyDescent="0.25">
      <c r="U38618" s="104"/>
      <c r="AB38618" s="104"/>
      <c r="AC38618" s="104"/>
      <c r="AF38618" s="104"/>
      <c r="AG38618" s="104"/>
      <c r="AK38618" s="104"/>
      <c r="AL38618" s="104"/>
      <c r="AO38618" s="104"/>
      <c r="AP38618" s="104"/>
    </row>
    <row r="38619" spans="21:42" ht="15" customHeight="1" x14ac:dyDescent="0.25">
      <c r="U38619" s="104"/>
      <c r="AB38619" s="104"/>
      <c r="AC38619" s="104"/>
      <c r="AF38619" s="104"/>
      <c r="AG38619" s="104"/>
      <c r="AK38619" s="104"/>
      <c r="AL38619" s="104"/>
      <c r="AO38619" s="104"/>
      <c r="AP38619" s="104"/>
    </row>
    <row r="38620" spans="21:42" ht="15" customHeight="1" x14ac:dyDescent="0.25">
      <c r="U38620" s="104"/>
      <c r="AB38620" s="104"/>
      <c r="AC38620" s="104"/>
      <c r="AF38620" s="104"/>
      <c r="AG38620" s="104"/>
      <c r="AK38620" s="104"/>
      <c r="AL38620" s="104"/>
      <c r="AO38620" s="104"/>
      <c r="AP38620" s="104"/>
    </row>
    <row r="38621" spans="21:42" ht="15" customHeight="1" x14ac:dyDescent="0.25">
      <c r="U38621" s="104"/>
      <c r="AB38621" s="104"/>
      <c r="AC38621" s="104"/>
      <c r="AF38621" s="104"/>
      <c r="AG38621" s="104"/>
      <c r="AK38621" s="104"/>
      <c r="AL38621" s="104"/>
      <c r="AO38621" s="104"/>
      <c r="AP38621" s="104"/>
    </row>
    <row r="38622" spans="21:42" ht="15" customHeight="1" x14ac:dyDescent="0.25">
      <c r="U38622" s="104"/>
      <c r="AB38622" s="104"/>
      <c r="AC38622" s="104"/>
      <c r="AF38622" s="104"/>
      <c r="AG38622" s="104"/>
      <c r="AK38622" s="104"/>
      <c r="AL38622" s="104"/>
      <c r="AO38622" s="104"/>
      <c r="AP38622" s="104"/>
    </row>
    <row r="38623" spans="21:42" ht="15" customHeight="1" x14ac:dyDescent="0.25">
      <c r="U38623" s="104"/>
      <c r="AB38623" s="104"/>
      <c r="AC38623" s="104"/>
      <c r="AF38623" s="104"/>
      <c r="AG38623" s="104"/>
      <c r="AK38623" s="104"/>
      <c r="AL38623" s="104"/>
      <c r="AO38623" s="104"/>
      <c r="AP38623" s="104"/>
    </row>
    <row r="38624" spans="21:42" ht="15" customHeight="1" x14ac:dyDescent="0.25">
      <c r="U38624" s="104"/>
      <c r="AB38624" s="104"/>
      <c r="AC38624" s="104"/>
      <c r="AF38624" s="104"/>
      <c r="AG38624" s="104"/>
      <c r="AK38624" s="104"/>
      <c r="AL38624" s="104"/>
      <c r="AO38624" s="104"/>
      <c r="AP38624" s="104"/>
    </row>
    <row r="38625" spans="21:42" ht="15" customHeight="1" x14ac:dyDescent="0.25">
      <c r="U38625" s="104"/>
      <c r="AB38625" s="104"/>
      <c r="AC38625" s="104"/>
      <c r="AF38625" s="104"/>
      <c r="AG38625" s="104"/>
      <c r="AK38625" s="104"/>
      <c r="AL38625" s="104"/>
      <c r="AO38625" s="104"/>
      <c r="AP38625" s="104"/>
    </row>
    <row r="38626" spans="21:42" ht="15" customHeight="1" x14ac:dyDescent="0.25">
      <c r="U38626" s="104"/>
      <c r="AB38626" s="104"/>
      <c r="AC38626" s="104"/>
      <c r="AF38626" s="104"/>
      <c r="AG38626" s="104"/>
      <c r="AK38626" s="104"/>
      <c r="AL38626" s="104"/>
      <c r="AO38626" s="104"/>
      <c r="AP38626" s="104"/>
    </row>
    <row r="38627" spans="21:42" ht="15" customHeight="1" x14ac:dyDescent="0.25">
      <c r="U38627" s="104"/>
      <c r="AB38627" s="104"/>
      <c r="AC38627" s="104"/>
      <c r="AF38627" s="104"/>
      <c r="AG38627" s="104"/>
      <c r="AK38627" s="104"/>
      <c r="AL38627" s="104"/>
      <c r="AO38627" s="104"/>
      <c r="AP38627" s="104"/>
    </row>
    <row r="38628" spans="21:42" ht="15" customHeight="1" x14ac:dyDescent="0.25">
      <c r="U38628" s="104"/>
      <c r="AB38628" s="104"/>
      <c r="AC38628" s="104"/>
      <c r="AF38628" s="104"/>
      <c r="AG38628" s="104"/>
      <c r="AK38628" s="104"/>
      <c r="AL38628" s="104"/>
      <c r="AO38628" s="104"/>
      <c r="AP38628" s="104"/>
    </row>
    <row r="38629" spans="21:42" ht="15" customHeight="1" x14ac:dyDescent="0.25">
      <c r="U38629" s="104"/>
      <c r="AB38629" s="104"/>
      <c r="AC38629" s="104"/>
      <c r="AF38629" s="104"/>
      <c r="AG38629" s="104"/>
      <c r="AK38629" s="104"/>
      <c r="AL38629" s="104"/>
      <c r="AO38629" s="104"/>
      <c r="AP38629" s="104"/>
    </row>
    <row r="38630" spans="21:42" ht="15" customHeight="1" x14ac:dyDescent="0.25">
      <c r="U38630" s="104"/>
      <c r="AB38630" s="104"/>
      <c r="AC38630" s="104"/>
      <c r="AF38630" s="104"/>
      <c r="AG38630" s="104"/>
      <c r="AK38630" s="104"/>
      <c r="AL38630" s="104"/>
      <c r="AO38630" s="104"/>
      <c r="AP38630" s="104"/>
    </row>
    <row r="38631" spans="21:42" ht="15" customHeight="1" x14ac:dyDescent="0.25">
      <c r="U38631" s="104"/>
      <c r="AB38631" s="104"/>
      <c r="AC38631" s="104"/>
      <c r="AF38631" s="104"/>
      <c r="AG38631" s="104"/>
      <c r="AK38631" s="104"/>
      <c r="AL38631" s="104"/>
      <c r="AO38631" s="104"/>
      <c r="AP38631" s="104"/>
    </row>
    <row r="38632" spans="21:42" ht="15" customHeight="1" x14ac:dyDescent="0.25">
      <c r="U38632" s="104"/>
      <c r="AB38632" s="104"/>
      <c r="AC38632" s="104"/>
      <c r="AF38632" s="104"/>
      <c r="AG38632" s="104"/>
      <c r="AK38632" s="104"/>
      <c r="AL38632" s="104"/>
      <c r="AO38632" s="104"/>
      <c r="AP38632" s="104"/>
    </row>
    <row r="38633" spans="21:42" ht="15" customHeight="1" x14ac:dyDescent="0.25">
      <c r="U38633" s="104"/>
      <c r="AB38633" s="104"/>
      <c r="AC38633" s="104"/>
      <c r="AF38633" s="104"/>
      <c r="AG38633" s="104"/>
      <c r="AK38633" s="104"/>
      <c r="AL38633" s="104"/>
      <c r="AO38633" s="104"/>
      <c r="AP38633" s="104"/>
    </row>
    <row r="38634" spans="21:42" ht="15" customHeight="1" x14ac:dyDescent="0.25">
      <c r="U38634" s="104"/>
      <c r="AB38634" s="104"/>
      <c r="AC38634" s="104"/>
      <c r="AF38634" s="104"/>
      <c r="AG38634" s="104"/>
      <c r="AK38634" s="104"/>
      <c r="AL38634" s="104"/>
      <c r="AO38634" s="104"/>
      <c r="AP38634" s="104"/>
    </row>
    <row r="38635" spans="21:42" ht="15" customHeight="1" x14ac:dyDescent="0.25">
      <c r="U38635" s="104"/>
      <c r="AB38635" s="104"/>
      <c r="AC38635" s="104"/>
      <c r="AF38635" s="104"/>
      <c r="AG38635" s="104"/>
      <c r="AK38635" s="104"/>
      <c r="AL38635" s="104"/>
      <c r="AO38635" s="104"/>
      <c r="AP38635" s="104"/>
    </row>
    <row r="38636" spans="21:42" ht="15" customHeight="1" x14ac:dyDescent="0.25">
      <c r="U38636" s="104"/>
      <c r="AB38636" s="104"/>
      <c r="AC38636" s="104"/>
      <c r="AF38636" s="104"/>
      <c r="AG38636" s="104"/>
      <c r="AK38636" s="104"/>
      <c r="AL38636" s="104"/>
      <c r="AO38636" s="104"/>
      <c r="AP38636" s="104"/>
    </row>
    <row r="38637" spans="21:42" ht="15" customHeight="1" x14ac:dyDescent="0.25">
      <c r="U38637" s="104"/>
      <c r="AB38637" s="104"/>
      <c r="AC38637" s="104"/>
      <c r="AF38637" s="104"/>
      <c r="AG38637" s="104"/>
      <c r="AK38637" s="104"/>
      <c r="AL38637" s="104"/>
      <c r="AO38637" s="104"/>
      <c r="AP38637" s="104"/>
    </row>
    <row r="38638" spans="21:42" ht="15" customHeight="1" x14ac:dyDescent="0.25">
      <c r="U38638" s="104"/>
      <c r="AB38638" s="104"/>
      <c r="AC38638" s="104"/>
      <c r="AF38638" s="104"/>
      <c r="AG38638" s="104"/>
      <c r="AK38638" s="104"/>
      <c r="AL38638" s="104"/>
      <c r="AO38638" s="104"/>
      <c r="AP38638" s="104"/>
    </row>
    <row r="38639" spans="21:42" ht="15" customHeight="1" x14ac:dyDescent="0.25">
      <c r="U38639" s="104"/>
      <c r="AB38639" s="104"/>
      <c r="AC38639" s="104"/>
      <c r="AF38639" s="104"/>
      <c r="AG38639" s="104"/>
      <c r="AK38639" s="104"/>
      <c r="AL38639" s="104"/>
      <c r="AO38639" s="104"/>
      <c r="AP38639" s="104"/>
    </row>
    <row r="38640" spans="21:42" ht="15" customHeight="1" x14ac:dyDescent="0.25">
      <c r="U38640" s="104"/>
      <c r="AB38640" s="104"/>
      <c r="AC38640" s="104"/>
      <c r="AF38640" s="104"/>
      <c r="AG38640" s="104"/>
      <c r="AK38640" s="104"/>
      <c r="AL38640" s="104"/>
      <c r="AO38640" s="104"/>
      <c r="AP38640" s="104"/>
    </row>
    <row r="38641" spans="21:42" ht="15" customHeight="1" x14ac:dyDescent="0.25">
      <c r="U38641" s="104"/>
      <c r="AB38641" s="104"/>
      <c r="AC38641" s="104"/>
      <c r="AF38641" s="104"/>
      <c r="AG38641" s="104"/>
      <c r="AK38641" s="104"/>
      <c r="AL38641" s="104"/>
      <c r="AO38641" s="104"/>
      <c r="AP38641" s="104"/>
    </row>
    <row r="38642" spans="21:42" ht="15" customHeight="1" x14ac:dyDescent="0.25">
      <c r="U38642" s="104"/>
      <c r="AB38642" s="104"/>
      <c r="AC38642" s="104"/>
      <c r="AF38642" s="104"/>
      <c r="AG38642" s="104"/>
      <c r="AK38642" s="104"/>
      <c r="AL38642" s="104"/>
      <c r="AO38642" s="104"/>
      <c r="AP38642" s="104"/>
    </row>
    <row r="38643" spans="21:42" ht="15" customHeight="1" x14ac:dyDescent="0.25">
      <c r="U38643" s="104"/>
      <c r="AB38643" s="104"/>
      <c r="AC38643" s="104"/>
      <c r="AF38643" s="104"/>
      <c r="AG38643" s="104"/>
      <c r="AK38643" s="104"/>
      <c r="AL38643" s="104"/>
      <c r="AO38643" s="104"/>
      <c r="AP38643" s="104"/>
    </row>
    <row r="38644" spans="21:42" ht="15" customHeight="1" x14ac:dyDescent="0.25">
      <c r="U38644" s="104"/>
      <c r="AB38644" s="104"/>
      <c r="AC38644" s="104"/>
      <c r="AF38644" s="104"/>
      <c r="AG38644" s="104"/>
      <c r="AK38644" s="104"/>
      <c r="AL38644" s="104"/>
      <c r="AO38644" s="104"/>
      <c r="AP38644" s="104"/>
    </row>
    <row r="38645" spans="21:42" ht="15" customHeight="1" x14ac:dyDescent="0.25">
      <c r="U38645" s="104"/>
      <c r="AB38645" s="104"/>
      <c r="AC38645" s="104"/>
      <c r="AF38645" s="104"/>
      <c r="AG38645" s="104"/>
      <c r="AK38645" s="104"/>
      <c r="AL38645" s="104"/>
      <c r="AO38645" s="104"/>
      <c r="AP38645" s="104"/>
    </row>
    <row r="38646" spans="21:42" ht="15" customHeight="1" x14ac:dyDescent="0.25">
      <c r="U38646" s="104"/>
      <c r="AB38646" s="104"/>
      <c r="AC38646" s="104"/>
      <c r="AF38646" s="104"/>
      <c r="AG38646" s="104"/>
      <c r="AK38646" s="104"/>
      <c r="AL38646" s="104"/>
      <c r="AO38646" s="104"/>
      <c r="AP38646" s="104"/>
    </row>
    <row r="38647" spans="21:42" ht="15" customHeight="1" x14ac:dyDescent="0.25">
      <c r="U38647" s="104"/>
      <c r="AB38647" s="104"/>
      <c r="AC38647" s="104"/>
      <c r="AF38647" s="104"/>
      <c r="AG38647" s="104"/>
      <c r="AK38647" s="104"/>
      <c r="AL38647" s="104"/>
      <c r="AO38647" s="104"/>
      <c r="AP38647" s="104"/>
    </row>
    <row r="38648" spans="21:42" ht="15" customHeight="1" x14ac:dyDescent="0.25">
      <c r="U38648" s="104"/>
      <c r="AB38648" s="104"/>
      <c r="AC38648" s="104"/>
      <c r="AF38648" s="104"/>
      <c r="AG38648" s="104"/>
      <c r="AK38648" s="104"/>
      <c r="AL38648" s="104"/>
      <c r="AO38648" s="104"/>
      <c r="AP38648" s="104"/>
    </row>
    <row r="38649" spans="21:42" ht="15" customHeight="1" x14ac:dyDescent="0.25">
      <c r="U38649" s="104"/>
      <c r="AB38649" s="104"/>
      <c r="AC38649" s="104"/>
      <c r="AF38649" s="104"/>
      <c r="AG38649" s="104"/>
      <c r="AK38649" s="104"/>
      <c r="AL38649" s="104"/>
      <c r="AO38649" s="104"/>
      <c r="AP38649" s="104"/>
    </row>
    <row r="38650" spans="21:42" ht="15" customHeight="1" x14ac:dyDescent="0.25">
      <c r="U38650" s="104"/>
      <c r="AB38650" s="104"/>
      <c r="AC38650" s="104"/>
      <c r="AF38650" s="104"/>
      <c r="AG38650" s="104"/>
      <c r="AK38650" s="104"/>
      <c r="AL38650" s="104"/>
      <c r="AO38650" s="104"/>
      <c r="AP38650" s="104"/>
    </row>
    <row r="38651" spans="21:42" ht="15" customHeight="1" x14ac:dyDescent="0.25">
      <c r="U38651" s="104"/>
      <c r="AB38651" s="104"/>
      <c r="AC38651" s="104"/>
      <c r="AF38651" s="104"/>
      <c r="AG38651" s="104"/>
      <c r="AK38651" s="104"/>
      <c r="AL38651" s="104"/>
      <c r="AO38651" s="104"/>
      <c r="AP38651" s="104"/>
    </row>
    <row r="38652" spans="21:42" ht="15" customHeight="1" x14ac:dyDescent="0.25">
      <c r="U38652" s="104"/>
      <c r="AB38652" s="104"/>
      <c r="AC38652" s="104"/>
      <c r="AF38652" s="104"/>
      <c r="AG38652" s="104"/>
      <c r="AK38652" s="104"/>
      <c r="AL38652" s="104"/>
      <c r="AO38652" s="104"/>
      <c r="AP38652" s="104"/>
    </row>
    <row r="38653" spans="21:42" ht="15" customHeight="1" x14ac:dyDescent="0.25">
      <c r="U38653" s="104"/>
      <c r="AB38653" s="104"/>
      <c r="AC38653" s="104"/>
      <c r="AF38653" s="104"/>
      <c r="AG38653" s="104"/>
      <c r="AK38653" s="104"/>
      <c r="AL38653" s="104"/>
      <c r="AO38653" s="104"/>
      <c r="AP38653" s="104"/>
    </row>
    <row r="38654" spans="21:42" ht="15" customHeight="1" x14ac:dyDescent="0.25">
      <c r="U38654" s="104"/>
      <c r="AB38654" s="104"/>
      <c r="AC38654" s="104"/>
      <c r="AF38654" s="104"/>
      <c r="AG38654" s="104"/>
      <c r="AK38654" s="104"/>
      <c r="AL38654" s="104"/>
      <c r="AO38654" s="104"/>
      <c r="AP38654" s="104"/>
    </row>
    <row r="38655" spans="21:42" ht="15" customHeight="1" x14ac:dyDescent="0.25">
      <c r="U38655" s="104"/>
      <c r="AB38655" s="104"/>
      <c r="AC38655" s="104"/>
      <c r="AF38655" s="104"/>
      <c r="AG38655" s="104"/>
      <c r="AK38655" s="104"/>
      <c r="AL38655" s="104"/>
      <c r="AO38655" s="104"/>
      <c r="AP38655" s="104"/>
    </row>
    <row r="38656" spans="21:42" ht="15" customHeight="1" x14ac:dyDescent="0.25">
      <c r="U38656" s="104"/>
      <c r="AB38656" s="104"/>
      <c r="AC38656" s="104"/>
      <c r="AF38656" s="104"/>
      <c r="AG38656" s="104"/>
      <c r="AK38656" s="104"/>
      <c r="AL38656" s="104"/>
      <c r="AO38656" s="104"/>
      <c r="AP38656" s="104"/>
    </row>
    <row r="38657" spans="21:42" ht="15" customHeight="1" x14ac:dyDescent="0.25">
      <c r="U38657" s="104"/>
      <c r="AB38657" s="104"/>
      <c r="AC38657" s="104"/>
      <c r="AF38657" s="104"/>
      <c r="AG38657" s="104"/>
      <c r="AK38657" s="104"/>
      <c r="AL38657" s="104"/>
      <c r="AO38657" s="104"/>
      <c r="AP38657" s="104"/>
    </row>
    <row r="38658" spans="21:42" ht="15" customHeight="1" x14ac:dyDescent="0.25">
      <c r="U38658" s="104"/>
      <c r="AB38658" s="104"/>
      <c r="AC38658" s="104"/>
      <c r="AF38658" s="104"/>
      <c r="AG38658" s="104"/>
      <c r="AK38658" s="104"/>
      <c r="AL38658" s="104"/>
      <c r="AO38658" s="104"/>
      <c r="AP38658" s="104"/>
    </row>
    <row r="38659" spans="21:42" ht="15" customHeight="1" x14ac:dyDescent="0.25">
      <c r="U38659" s="104"/>
      <c r="AB38659" s="104"/>
      <c r="AC38659" s="104"/>
      <c r="AF38659" s="104"/>
      <c r="AG38659" s="104"/>
      <c r="AK38659" s="104"/>
      <c r="AL38659" s="104"/>
      <c r="AO38659" s="104"/>
      <c r="AP38659" s="104"/>
    </row>
    <row r="38660" spans="21:42" ht="15" customHeight="1" x14ac:dyDescent="0.25">
      <c r="U38660" s="104"/>
      <c r="AB38660" s="104"/>
      <c r="AC38660" s="104"/>
      <c r="AF38660" s="104"/>
      <c r="AG38660" s="104"/>
      <c r="AK38660" s="104"/>
      <c r="AL38660" s="104"/>
      <c r="AO38660" s="104"/>
      <c r="AP38660" s="104"/>
    </row>
    <row r="38661" spans="21:42" ht="15" customHeight="1" x14ac:dyDescent="0.25">
      <c r="U38661" s="104"/>
      <c r="AB38661" s="104"/>
      <c r="AC38661" s="104"/>
      <c r="AF38661" s="104"/>
      <c r="AG38661" s="104"/>
      <c r="AK38661" s="104"/>
      <c r="AL38661" s="104"/>
      <c r="AO38661" s="104"/>
      <c r="AP38661" s="104"/>
    </row>
    <row r="38662" spans="21:42" ht="15" customHeight="1" x14ac:dyDescent="0.25">
      <c r="U38662" s="104"/>
      <c r="AB38662" s="104"/>
      <c r="AC38662" s="104"/>
      <c r="AF38662" s="104"/>
      <c r="AG38662" s="104"/>
      <c r="AK38662" s="104"/>
      <c r="AL38662" s="104"/>
      <c r="AO38662" s="104"/>
      <c r="AP38662" s="104"/>
    </row>
    <row r="38663" spans="21:42" ht="15" customHeight="1" x14ac:dyDescent="0.25">
      <c r="U38663" s="104"/>
      <c r="AB38663" s="104"/>
      <c r="AC38663" s="104"/>
      <c r="AF38663" s="104"/>
      <c r="AG38663" s="104"/>
      <c r="AK38663" s="104"/>
      <c r="AL38663" s="104"/>
      <c r="AO38663" s="104"/>
      <c r="AP38663" s="104"/>
    </row>
    <row r="38664" spans="21:42" ht="15" customHeight="1" x14ac:dyDescent="0.25">
      <c r="U38664" s="104"/>
      <c r="AB38664" s="104"/>
      <c r="AC38664" s="104"/>
      <c r="AF38664" s="104"/>
      <c r="AG38664" s="104"/>
      <c r="AK38664" s="104"/>
      <c r="AL38664" s="104"/>
      <c r="AO38664" s="104"/>
      <c r="AP38664" s="104"/>
    </row>
    <row r="38665" spans="21:42" ht="15" customHeight="1" x14ac:dyDescent="0.25">
      <c r="U38665" s="104"/>
      <c r="AB38665" s="104"/>
      <c r="AC38665" s="104"/>
      <c r="AF38665" s="104"/>
      <c r="AG38665" s="104"/>
      <c r="AK38665" s="104"/>
      <c r="AL38665" s="104"/>
      <c r="AO38665" s="104"/>
      <c r="AP38665" s="104"/>
    </row>
    <row r="38666" spans="21:42" ht="15" customHeight="1" x14ac:dyDescent="0.25">
      <c r="U38666" s="104"/>
      <c r="AB38666" s="104"/>
      <c r="AC38666" s="104"/>
      <c r="AF38666" s="104"/>
      <c r="AG38666" s="104"/>
      <c r="AK38666" s="104"/>
      <c r="AL38666" s="104"/>
      <c r="AO38666" s="104"/>
      <c r="AP38666" s="104"/>
    </row>
    <row r="38667" spans="21:42" ht="15" customHeight="1" x14ac:dyDescent="0.25">
      <c r="U38667" s="104"/>
      <c r="AB38667" s="104"/>
      <c r="AC38667" s="104"/>
      <c r="AF38667" s="104"/>
      <c r="AG38667" s="104"/>
      <c r="AK38667" s="104"/>
      <c r="AL38667" s="104"/>
      <c r="AO38667" s="104"/>
      <c r="AP38667" s="104"/>
    </row>
    <row r="38668" spans="21:42" ht="15" customHeight="1" x14ac:dyDescent="0.25">
      <c r="U38668" s="104"/>
      <c r="AB38668" s="104"/>
      <c r="AC38668" s="104"/>
      <c r="AF38668" s="104"/>
      <c r="AG38668" s="104"/>
      <c r="AK38668" s="104"/>
      <c r="AL38668" s="104"/>
      <c r="AO38668" s="104"/>
      <c r="AP38668" s="104"/>
    </row>
    <row r="38669" spans="21:42" ht="15" customHeight="1" x14ac:dyDescent="0.25">
      <c r="U38669" s="104"/>
      <c r="AB38669" s="104"/>
      <c r="AC38669" s="104"/>
      <c r="AF38669" s="104"/>
      <c r="AG38669" s="104"/>
      <c r="AK38669" s="104"/>
      <c r="AL38669" s="104"/>
      <c r="AO38669" s="104"/>
      <c r="AP38669" s="104"/>
    </row>
    <row r="38670" spans="21:42" ht="15" customHeight="1" x14ac:dyDescent="0.25">
      <c r="U38670" s="104"/>
      <c r="AB38670" s="104"/>
      <c r="AC38670" s="104"/>
      <c r="AF38670" s="104"/>
      <c r="AG38670" s="104"/>
      <c r="AK38670" s="104"/>
      <c r="AL38670" s="104"/>
      <c r="AO38670" s="104"/>
      <c r="AP38670" s="104"/>
    </row>
    <row r="38671" spans="21:42" ht="15" customHeight="1" x14ac:dyDescent="0.25">
      <c r="U38671" s="104"/>
      <c r="AB38671" s="104"/>
      <c r="AC38671" s="104"/>
      <c r="AF38671" s="104"/>
      <c r="AG38671" s="104"/>
      <c r="AK38671" s="104"/>
      <c r="AL38671" s="104"/>
      <c r="AO38671" s="104"/>
      <c r="AP38671" s="104"/>
    </row>
    <row r="38672" spans="21:42" ht="15" customHeight="1" x14ac:dyDescent="0.25">
      <c r="U38672" s="104"/>
      <c r="AB38672" s="104"/>
      <c r="AC38672" s="104"/>
      <c r="AF38672" s="104"/>
      <c r="AG38672" s="104"/>
      <c r="AK38672" s="104"/>
      <c r="AL38672" s="104"/>
      <c r="AO38672" s="104"/>
      <c r="AP38672" s="104"/>
    </row>
    <row r="38673" spans="21:42" ht="15" customHeight="1" x14ac:dyDescent="0.25">
      <c r="U38673" s="104"/>
      <c r="AB38673" s="104"/>
      <c r="AC38673" s="104"/>
      <c r="AF38673" s="104"/>
      <c r="AG38673" s="104"/>
      <c r="AK38673" s="104"/>
      <c r="AL38673" s="104"/>
      <c r="AO38673" s="104"/>
      <c r="AP38673" s="104"/>
    </row>
    <row r="38674" spans="21:42" ht="15" customHeight="1" x14ac:dyDescent="0.25">
      <c r="U38674" s="104"/>
      <c r="AB38674" s="104"/>
      <c r="AC38674" s="104"/>
      <c r="AF38674" s="104"/>
      <c r="AG38674" s="104"/>
      <c r="AK38674" s="104"/>
      <c r="AL38674" s="104"/>
      <c r="AO38674" s="104"/>
      <c r="AP38674" s="104"/>
    </row>
    <row r="38675" spans="21:42" ht="15" customHeight="1" x14ac:dyDescent="0.25">
      <c r="U38675" s="104"/>
      <c r="AB38675" s="104"/>
      <c r="AC38675" s="104"/>
      <c r="AF38675" s="104"/>
      <c r="AG38675" s="104"/>
      <c r="AK38675" s="104"/>
      <c r="AL38675" s="104"/>
      <c r="AO38675" s="104"/>
      <c r="AP38675" s="104"/>
    </row>
    <row r="38676" spans="21:42" ht="15" customHeight="1" x14ac:dyDescent="0.25">
      <c r="U38676" s="104"/>
      <c r="AB38676" s="104"/>
      <c r="AC38676" s="104"/>
      <c r="AF38676" s="104"/>
      <c r="AG38676" s="104"/>
      <c r="AK38676" s="104"/>
      <c r="AL38676" s="104"/>
      <c r="AO38676" s="104"/>
      <c r="AP38676" s="104"/>
    </row>
    <row r="38677" spans="21:42" ht="15" customHeight="1" x14ac:dyDescent="0.25">
      <c r="U38677" s="104"/>
      <c r="AB38677" s="104"/>
      <c r="AC38677" s="104"/>
      <c r="AF38677" s="104"/>
      <c r="AG38677" s="104"/>
      <c r="AK38677" s="104"/>
      <c r="AL38677" s="104"/>
      <c r="AO38677" s="104"/>
      <c r="AP38677" s="104"/>
    </row>
    <row r="38678" spans="21:42" ht="15" customHeight="1" x14ac:dyDescent="0.25">
      <c r="U38678" s="104"/>
      <c r="AB38678" s="104"/>
      <c r="AC38678" s="104"/>
      <c r="AF38678" s="104"/>
      <c r="AG38678" s="104"/>
      <c r="AK38678" s="104"/>
      <c r="AL38678" s="104"/>
      <c r="AO38678" s="104"/>
      <c r="AP38678" s="104"/>
    </row>
    <row r="38679" spans="21:42" ht="15" customHeight="1" x14ac:dyDescent="0.25">
      <c r="U38679" s="104"/>
      <c r="AB38679" s="104"/>
      <c r="AC38679" s="104"/>
      <c r="AF38679" s="104"/>
      <c r="AG38679" s="104"/>
      <c r="AK38679" s="104"/>
      <c r="AL38679" s="104"/>
      <c r="AO38679" s="104"/>
      <c r="AP38679" s="104"/>
    </row>
    <row r="38680" spans="21:42" ht="15" customHeight="1" x14ac:dyDescent="0.25">
      <c r="U38680" s="104"/>
      <c r="AB38680" s="104"/>
      <c r="AC38680" s="104"/>
      <c r="AF38680" s="104"/>
      <c r="AG38680" s="104"/>
      <c r="AK38680" s="104"/>
      <c r="AL38680" s="104"/>
      <c r="AO38680" s="104"/>
      <c r="AP38680" s="104"/>
    </row>
    <row r="38681" spans="21:42" ht="15" customHeight="1" x14ac:dyDescent="0.25">
      <c r="U38681" s="104"/>
      <c r="AB38681" s="104"/>
      <c r="AC38681" s="104"/>
      <c r="AF38681" s="104"/>
      <c r="AG38681" s="104"/>
      <c r="AK38681" s="104"/>
      <c r="AL38681" s="104"/>
      <c r="AO38681" s="104"/>
      <c r="AP38681" s="104"/>
    </row>
    <row r="38682" spans="21:42" ht="15" customHeight="1" x14ac:dyDescent="0.25">
      <c r="U38682" s="104"/>
      <c r="AB38682" s="104"/>
      <c r="AC38682" s="104"/>
      <c r="AF38682" s="104"/>
      <c r="AG38682" s="104"/>
      <c r="AK38682" s="104"/>
      <c r="AL38682" s="104"/>
      <c r="AO38682" s="104"/>
      <c r="AP38682" s="104"/>
    </row>
    <row r="38683" spans="21:42" ht="15" customHeight="1" x14ac:dyDescent="0.25">
      <c r="U38683" s="104"/>
      <c r="AB38683" s="104"/>
      <c r="AC38683" s="104"/>
      <c r="AF38683" s="104"/>
      <c r="AG38683" s="104"/>
      <c r="AK38683" s="104"/>
      <c r="AL38683" s="104"/>
      <c r="AO38683" s="104"/>
      <c r="AP38683" s="104"/>
    </row>
    <row r="38684" spans="21:42" ht="15" customHeight="1" x14ac:dyDescent="0.25">
      <c r="U38684" s="104"/>
      <c r="AB38684" s="104"/>
      <c r="AC38684" s="104"/>
      <c r="AF38684" s="104"/>
      <c r="AG38684" s="104"/>
      <c r="AK38684" s="104"/>
      <c r="AL38684" s="104"/>
      <c r="AO38684" s="104"/>
      <c r="AP38684" s="104"/>
    </row>
    <row r="38685" spans="21:42" ht="15" customHeight="1" x14ac:dyDescent="0.25">
      <c r="U38685" s="104"/>
      <c r="AB38685" s="104"/>
      <c r="AC38685" s="104"/>
      <c r="AF38685" s="104"/>
      <c r="AG38685" s="104"/>
      <c r="AK38685" s="104"/>
      <c r="AL38685" s="104"/>
      <c r="AO38685" s="104"/>
      <c r="AP38685" s="104"/>
    </row>
    <row r="38686" spans="21:42" ht="15" customHeight="1" x14ac:dyDescent="0.25">
      <c r="U38686" s="104"/>
      <c r="AB38686" s="104"/>
      <c r="AC38686" s="104"/>
      <c r="AF38686" s="104"/>
      <c r="AG38686" s="104"/>
      <c r="AK38686" s="104"/>
      <c r="AL38686" s="104"/>
      <c r="AO38686" s="104"/>
      <c r="AP38686" s="104"/>
    </row>
    <row r="38687" spans="21:42" ht="15" customHeight="1" x14ac:dyDescent="0.25">
      <c r="U38687" s="104"/>
      <c r="AB38687" s="104"/>
      <c r="AC38687" s="104"/>
      <c r="AF38687" s="104"/>
      <c r="AG38687" s="104"/>
      <c r="AK38687" s="104"/>
      <c r="AL38687" s="104"/>
      <c r="AO38687" s="104"/>
      <c r="AP38687" s="104"/>
    </row>
    <row r="38688" spans="21:42" ht="15" customHeight="1" x14ac:dyDescent="0.25">
      <c r="U38688" s="104"/>
      <c r="AB38688" s="104"/>
      <c r="AC38688" s="104"/>
      <c r="AF38688" s="104"/>
      <c r="AG38688" s="104"/>
      <c r="AK38688" s="104"/>
      <c r="AL38688" s="104"/>
      <c r="AO38688" s="104"/>
      <c r="AP38688" s="104"/>
    </row>
    <row r="38689" spans="21:42" ht="15" customHeight="1" x14ac:dyDescent="0.25">
      <c r="U38689" s="104"/>
      <c r="AB38689" s="104"/>
      <c r="AC38689" s="104"/>
      <c r="AF38689" s="104"/>
      <c r="AG38689" s="104"/>
      <c r="AK38689" s="104"/>
      <c r="AL38689" s="104"/>
      <c r="AO38689" s="104"/>
      <c r="AP38689" s="104"/>
    </row>
    <row r="38690" spans="21:42" ht="15" customHeight="1" x14ac:dyDescent="0.25">
      <c r="U38690" s="104"/>
      <c r="AB38690" s="104"/>
      <c r="AC38690" s="104"/>
      <c r="AF38690" s="104"/>
      <c r="AG38690" s="104"/>
      <c r="AK38690" s="104"/>
      <c r="AL38690" s="104"/>
      <c r="AO38690" s="104"/>
      <c r="AP38690" s="104"/>
    </row>
    <row r="38691" spans="21:42" ht="15" customHeight="1" x14ac:dyDescent="0.25">
      <c r="U38691" s="104"/>
      <c r="AB38691" s="104"/>
      <c r="AC38691" s="104"/>
      <c r="AF38691" s="104"/>
      <c r="AG38691" s="104"/>
      <c r="AK38691" s="104"/>
      <c r="AL38691" s="104"/>
      <c r="AO38691" s="104"/>
      <c r="AP38691" s="104"/>
    </row>
    <row r="38692" spans="21:42" ht="15" customHeight="1" x14ac:dyDescent="0.25">
      <c r="U38692" s="104"/>
      <c r="AB38692" s="104"/>
      <c r="AC38692" s="104"/>
      <c r="AF38692" s="104"/>
      <c r="AG38692" s="104"/>
      <c r="AK38692" s="104"/>
      <c r="AL38692" s="104"/>
      <c r="AO38692" s="104"/>
      <c r="AP38692" s="104"/>
    </row>
    <row r="38693" spans="21:42" ht="15" customHeight="1" x14ac:dyDescent="0.25">
      <c r="U38693" s="104"/>
      <c r="AB38693" s="104"/>
      <c r="AC38693" s="104"/>
      <c r="AF38693" s="104"/>
      <c r="AG38693" s="104"/>
      <c r="AK38693" s="104"/>
      <c r="AL38693" s="104"/>
      <c r="AO38693" s="104"/>
      <c r="AP38693" s="104"/>
    </row>
    <row r="38694" spans="21:42" ht="15" customHeight="1" x14ac:dyDescent="0.25">
      <c r="U38694" s="104"/>
      <c r="AB38694" s="104"/>
      <c r="AC38694" s="104"/>
      <c r="AF38694" s="104"/>
      <c r="AG38694" s="104"/>
      <c r="AK38694" s="104"/>
      <c r="AL38694" s="104"/>
      <c r="AO38694" s="104"/>
      <c r="AP38694" s="104"/>
    </row>
    <row r="38695" spans="21:42" ht="15" customHeight="1" x14ac:dyDescent="0.25">
      <c r="U38695" s="104"/>
      <c r="AB38695" s="104"/>
      <c r="AC38695" s="104"/>
      <c r="AF38695" s="104"/>
      <c r="AG38695" s="104"/>
      <c r="AK38695" s="104"/>
      <c r="AL38695" s="104"/>
      <c r="AO38695" s="104"/>
      <c r="AP38695" s="104"/>
    </row>
    <row r="38696" spans="21:42" ht="15" customHeight="1" x14ac:dyDescent="0.25">
      <c r="U38696" s="104"/>
      <c r="AB38696" s="104"/>
      <c r="AC38696" s="104"/>
      <c r="AF38696" s="104"/>
      <c r="AG38696" s="104"/>
      <c r="AK38696" s="104"/>
      <c r="AL38696" s="104"/>
      <c r="AO38696" s="104"/>
      <c r="AP38696" s="104"/>
    </row>
    <row r="38697" spans="21:42" ht="15" customHeight="1" x14ac:dyDescent="0.25">
      <c r="U38697" s="104"/>
      <c r="AB38697" s="104"/>
      <c r="AC38697" s="104"/>
      <c r="AF38697" s="104"/>
      <c r="AG38697" s="104"/>
      <c r="AK38697" s="104"/>
      <c r="AL38697" s="104"/>
      <c r="AO38697" s="104"/>
      <c r="AP38697" s="104"/>
    </row>
    <row r="38698" spans="21:42" ht="15" customHeight="1" x14ac:dyDescent="0.25">
      <c r="U38698" s="104"/>
      <c r="AB38698" s="104"/>
      <c r="AC38698" s="104"/>
      <c r="AF38698" s="104"/>
      <c r="AG38698" s="104"/>
      <c r="AK38698" s="104"/>
      <c r="AL38698" s="104"/>
      <c r="AO38698" s="104"/>
      <c r="AP38698" s="104"/>
    </row>
    <row r="38699" spans="21:42" ht="15" customHeight="1" x14ac:dyDescent="0.25">
      <c r="U38699" s="104"/>
      <c r="AB38699" s="104"/>
      <c r="AC38699" s="104"/>
      <c r="AF38699" s="104"/>
      <c r="AG38699" s="104"/>
      <c r="AK38699" s="104"/>
      <c r="AL38699" s="104"/>
      <c r="AO38699" s="104"/>
      <c r="AP38699" s="104"/>
    </row>
    <row r="38700" spans="21:42" ht="15" customHeight="1" x14ac:dyDescent="0.25">
      <c r="U38700" s="104"/>
      <c r="AB38700" s="104"/>
      <c r="AC38700" s="104"/>
      <c r="AF38700" s="104"/>
      <c r="AG38700" s="104"/>
      <c r="AK38700" s="104"/>
      <c r="AL38700" s="104"/>
      <c r="AO38700" s="104"/>
      <c r="AP38700" s="104"/>
    </row>
    <row r="38701" spans="21:42" ht="15" customHeight="1" x14ac:dyDescent="0.25">
      <c r="U38701" s="104"/>
      <c r="AB38701" s="104"/>
      <c r="AC38701" s="104"/>
      <c r="AF38701" s="104"/>
      <c r="AG38701" s="104"/>
      <c r="AK38701" s="104"/>
      <c r="AL38701" s="104"/>
      <c r="AO38701" s="104"/>
      <c r="AP38701" s="104"/>
    </row>
    <row r="38702" spans="21:42" ht="15" customHeight="1" x14ac:dyDescent="0.25">
      <c r="U38702" s="104"/>
      <c r="AB38702" s="104"/>
      <c r="AC38702" s="104"/>
      <c r="AF38702" s="104"/>
      <c r="AG38702" s="104"/>
      <c r="AK38702" s="104"/>
      <c r="AL38702" s="104"/>
      <c r="AO38702" s="104"/>
      <c r="AP38702" s="104"/>
    </row>
    <row r="38703" spans="21:42" ht="15" customHeight="1" x14ac:dyDescent="0.25">
      <c r="U38703" s="104"/>
      <c r="AB38703" s="104"/>
      <c r="AC38703" s="104"/>
      <c r="AF38703" s="104"/>
      <c r="AG38703" s="104"/>
      <c r="AK38703" s="104"/>
      <c r="AL38703" s="104"/>
      <c r="AO38703" s="104"/>
      <c r="AP38703" s="104"/>
    </row>
    <row r="38704" spans="21:42" ht="15" customHeight="1" x14ac:dyDescent="0.25">
      <c r="U38704" s="104"/>
      <c r="AB38704" s="104"/>
      <c r="AC38704" s="104"/>
      <c r="AF38704" s="104"/>
      <c r="AG38704" s="104"/>
      <c r="AK38704" s="104"/>
      <c r="AL38704" s="104"/>
      <c r="AO38704" s="104"/>
      <c r="AP38704" s="104"/>
    </row>
    <row r="38705" spans="21:42" ht="15" customHeight="1" x14ac:dyDescent="0.25">
      <c r="U38705" s="104"/>
      <c r="AB38705" s="104"/>
      <c r="AC38705" s="104"/>
      <c r="AF38705" s="104"/>
      <c r="AG38705" s="104"/>
      <c r="AK38705" s="104"/>
      <c r="AL38705" s="104"/>
      <c r="AO38705" s="104"/>
      <c r="AP38705" s="104"/>
    </row>
    <row r="38706" spans="21:42" ht="15" customHeight="1" x14ac:dyDescent="0.25">
      <c r="U38706" s="104"/>
      <c r="AB38706" s="104"/>
      <c r="AC38706" s="104"/>
      <c r="AF38706" s="104"/>
      <c r="AG38706" s="104"/>
      <c r="AK38706" s="104"/>
      <c r="AL38706" s="104"/>
      <c r="AO38706" s="104"/>
      <c r="AP38706" s="104"/>
    </row>
    <row r="38707" spans="21:42" ht="15" customHeight="1" x14ac:dyDescent="0.25">
      <c r="U38707" s="104"/>
      <c r="AB38707" s="104"/>
      <c r="AC38707" s="104"/>
      <c r="AF38707" s="104"/>
      <c r="AG38707" s="104"/>
      <c r="AK38707" s="104"/>
      <c r="AL38707" s="104"/>
      <c r="AO38707" s="104"/>
      <c r="AP38707" s="104"/>
    </row>
    <row r="38708" spans="21:42" ht="15" customHeight="1" x14ac:dyDescent="0.25">
      <c r="U38708" s="104"/>
      <c r="AB38708" s="104"/>
      <c r="AC38708" s="104"/>
      <c r="AF38708" s="104"/>
      <c r="AG38708" s="104"/>
      <c r="AK38708" s="104"/>
      <c r="AL38708" s="104"/>
      <c r="AO38708" s="104"/>
      <c r="AP38708" s="104"/>
    </row>
    <row r="38709" spans="21:42" ht="15" customHeight="1" x14ac:dyDescent="0.25">
      <c r="U38709" s="104"/>
      <c r="AB38709" s="104"/>
      <c r="AC38709" s="104"/>
      <c r="AF38709" s="104"/>
      <c r="AG38709" s="104"/>
      <c r="AK38709" s="104"/>
      <c r="AL38709" s="104"/>
      <c r="AO38709" s="104"/>
      <c r="AP38709" s="104"/>
    </row>
    <row r="38710" spans="21:42" ht="15" customHeight="1" x14ac:dyDescent="0.25">
      <c r="U38710" s="104"/>
      <c r="AB38710" s="104"/>
      <c r="AC38710" s="104"/>
      <c r="AF38710" s="104"/>
      <c r="AG38710" s="104"/>
      <c r="AK38710" s="104"/>
      <c r="AL38710" s="104"/>
      <c r="AO38710" s="104"/>
      <c r="AP38710" s="104"/>
    </row>
    <row r="38711" spans="21:42" ht="15" customHeight="1" x14ac:dyDescent="0.25">
      <c r="U38711" s="104"/>
      <c r="AB38711" s="104"/>
      <c r="AC38711" s="104"/>
      <c r="AF38711" s="104"/>
      <c r="AG38711" s="104"/>
      <c r="AK38711" s="104"/>
      <c r="AL38711" s="104"/>
      <c r="AO38711" s="104"/>
      <c r="AP38711" s="104"/>
    </row>
    <row r="38712" spans="21:42" ht="15" customHeight="1" x14ac:dyDescent="0.25">
      <c r="U38712" s="104"/>
      <c r="AB38712" s="104"/>
      <c r="AC38712" s="104"/>
      <c r="AF38712" s="104"/>
      <c r="AG38712" s="104"/>
      <c r="AK38712" s="104"/>
      <c r="AL38712" s="104"/>
      <c r="AO38712" s="104"/>
      <c r="AP38712" s="104"/>
    </row>
    <row r="38713" spans="21:42" ht="15" customHeight="1" x14ac:dyDescent="0.25">
      <c r="U38713" s="104"/>
      <c r="AB38713" s="104"/>
      <c r="AC38713" s="104"/>
      <c r="AF38713" s="104"/>
      <c r="AG38713" s="104"/>
      <c r="AK38713" s="104"/>
      <c r="AL38713" s="104"/>
      <c r="AO38713" s="104"/>
      <c r="AP38713" s="104"/>
    </row>
    <row r="38714" spans="21:42" ht="15" customHeight="1" x14ac:dyDescent="0.25">
      <c r="U38714" s="104"/>
      <c r="AB38714" s="104"/>
      <c r="AC38714" s="104"/>
      <c r="AF38714" s="104"/>
      <c r="AG38714" s="104"/>
      <c r="AK38714" s="104"/>
      <c r="AL38714" s="104"/>
      <c r="AO38714" s="104"/>
      <c r="AP38714" s="104"/>
    </row>
    <row r="38715" spans="21:42" ht="15" customHeight="1" x14ac:dyDescent="0.25">
      <c r="U38715" s="104"/>
      <c r="AB38715" s="104"/>
      <c r="AC38715" s="104"/>
      <c r="AF38715" s="104"/>
      <c r="AG38715" s="104"/>
      <c r="AK38715" s="104"/>
      <c r="AL38715" s="104"/>
      <c r="AO38715" s="104"/>
      <c r="AP38715" s="104"/>
    </row>
    <row r="38716" spans="21:42" ht="15" customHeight="1" x14ac:dyDescent="0.25">
      <c r="U38716" s="104"/>
      <c r="AB38716" s="104"/>
      <c r="AC38716" s="104"/>
      <c r="AF38716" s="104"/>
      <c r="AG38716" s="104"/>
      <c r="AK38716" s="104"/>
      <c r="AL38716" s="104"/>
      <c r="AO38716" s="104"/>
      <c r="AP38716" s="104"/>
    </row>
    <row r="38717" spans="21:42" ht="15" customHeight="1" x14ac:dyDescent="0.25">
      <c r="U38717" s="104"/>
      <c r="AB38717" s="104"/>
      <c r="AC38717" s="104"/>
      <c r="AF38717" s="104"/>
      <c r="AG38717" s="104"/>
      <c r="AK38717" s="104"/>
      <c r="AL38717" s="104"/>
      <c r="AO38717" s="104"/>
      <c r="AP38717" s="104"/>
    </row>
    <row r="38718" spans="21:42" ht="15" customHeight="1" x14ac:dyDescent="0.25">
      <c r="U38718" s="104"/>
      <c r="AB38718" s="104"/>
      <c r="AC38718" s="104"/>
      <c r="AF38718" s="104"/>
      <c r="AG38718" s="104"/>
      <c r="AK38718" s="104"/>
      <c r="AL38718" s="104"/>
      <c r="AO38718" s="104"/>
      <c r="AP38718" s="104"/>
    </row>
    <row r="38719" spans="21:42" ht="15" customHeight="1" x14ac:dyDescent="0.25">
      <c r="U38719" s="104"/>
      <c r="AB38719" s="104"/>
      <c r="AC38719" s="104"/>
      <c r="AF38719" s="104"/>
      <c r="AG38719" s="104"/>
      <c r="AK38719" s="104"/>
      <c r="AL38719" s="104"/>
      <c r="AO38719" s="104"/>
      <c r="AP38719" s="104"/>
    </row>
    <row r="38720" spans="21:42" ht="15" customHeight="1" x14ac:dyDescent="0.25">
      <c r="U38720" s="104"/>
      <c r="AB38720" s="104"/>
      <c r="AC38720" s="104"/>
      <c r="AF38720" s="104"/>
      <c r="AG38720" s="104"/>
      <c r="AK38720" s="104"/>
      <c r="AL38720" s="104"/>
      <c r="AO38720" s="104"/>
      <c r="AP38720" s="104"/>
    </row>
    <row r="38721" spans="21:42" ht="15" customHeight="1" x14ac:dyDescent="0.25">
      <c r="U38721" s="104"/>
      <c r="AB38721" s="104"/>
      <c r="AC38721" s="104"/>
      <c r="AF38721" s="104"/>
      <c r="AG38721" s="104"/>
      <c r="AK38721" s="104"/>
      <c r="AL38721" s="104"/>
      <c r="AO38721" s="104"/>
      <c r="AP38721" s="104"/>
    </row>
    <row r="38722" spans="21:42" ht="15" customHeight="1" x14ac:dyDescent="0.25">
      <c r="U38722" s="104"/>
      <c r="AB38722" s="104"/>
      <c r="AC38722" s="104"/>
      <c r="AF38722" s="104"/>
      <c r="AG38722" s="104"/>
      <c r="AK38722" s="104"/>
      <c r="AL38722" s="104"/>
      <c r="AO38722" s="104"/>
      <c r="AP38722" s="104"/>
    </row>
    <row r="38723" spans="21:42" ht="15" customHeight="1" x14ac:dyDescent="0.25">
      <c r="U38723" s="104"/>
      <c r="AB38723" s="104"/>
      <c r="AC38723" s="104"/>
      <c r="AF38723" s="104"/>
      <c r="AG38723" s="104"/>
      <c r="AK38723" s="104"/>
      <c r="AL38723" s="104"/>
      <c r="AO38723" s="104"/>
      <c r="AP38723" s="104"/>
    </row>
    <row r="38724" spans="21:42" ht="15" customHeight="1" x14ac:dyDescent="0.25">
      <c r="U38724" s="104"/>
      <c r="AB38724" s="104"/>
      <c r="AC38724" s="104"/>
      <c r="AF38724" s="104"/>
      <c r="AG38724" s="104"/>
      <c r="AK38724" s="104"/>
      <c r="AL38724" s="104"/>
      <c r="AO38724" s="104"/>
      <c r="AP38724" s="104"/>
    </row>
    <row r="38725" spans="21:42" ht="15" customHeight="1" x14ac:dyDescent="0.25">
      <c r="U38725" s="104"/>
      <c r="AB38725" s="104"/>
      <c r="AC38725" s="104"/>
      <c r="AF38725" s="104"/>
      <c r="AG38725" s="104"/>
      <c r="AK38725" s="104"/>
      <c r="AL38725" s="104"/>
      <c r="AO38725" s="104"/>
      <c r="AP38725" s="104"/>
    </row>
    <row r="38726" spans="21:42" ht="15" customHeight="1" x14ac:dyDescent="0.25">
      <c r="U38726" s="104"/>
      <c r="AB38726" s="104"/>
      <c r="AC38726" s="104"/>
      <c r="AF38726" s="104"/>
      <c r="AG38726" s="104"/>
      <c r="AK38726" s="104"/>
      <c r="AL38726" s="104"/>
      <c r="AO38726" s="104"/>
      <c r="AP38726" s="104"/>
    </row>
    <row r="38727" spans="21:42" ht="15" customHeight="1" x14ac:dyDescent="0.25">
      <c r="U38727" s="104"/>
      <c r="AB38727" s="104"/>
      <c r="AC38727" s="104"/>
      <c r="AF38727" s="104"/>
      <c r="AG38727" s="104"/>
      <c r="AK38727" s="104"/>
      <c r="AL38727" s="104"/>
      <c r="AO38727" s="104"/>
      <c r="AP38727" s="104"/>
    </row>
    <row r="38728" spans="21:42" ht="15" customHeight="1" x14ac:dyDescent="0.25">
      <c r="U38728" s="104"/>
      <c r="AB38728" s="104"/>
      <c r="AC38728" s="104"/>
      <c r="AF38728" s="104"/>
      <c r="AG38728" s="104"/>
      <c r="AK38728" s="104"/>
      <c r="AL38728" s="104"/>
      <c r="AO38728" s="104"/>
      <c r="AP38728" s="104"/>
    </row>
    <row r="38729" spans="21:42" ht="15" customHeight="1" x14ac:dyDescent="0.25">
      <c r="U38729" s="104"/>
      <c r="AB38729" s="104"/>
      <c r="AC38729" s="104"/>
      <c r="AF38729" s="104"/>
      <c r="AG38729" s="104"/>
      <c r="AK38729" s="104"/>
      <c r="AL38729" s="104"/>
      <c r="AO38729" s="104"/>
      <c r="AP38729" s="104"/>
    </row>
    <row r="38730" spans="21:42" ht="15" customHeight="1" x14ac:dyDescent="0.25">
      <c r="U38730" s="104"/>
      <c r="AB38730" s="104"/>
      <c r="AC38730" s="104"/>
      <c r="AF38730" s="104"/>
      <c r="AG38730" s="104"/>
      <c r="AK38730" s="104"/>
      <c r="AL38730" s="104"/>
      <c r="AO38730" s="104"/>
      <c r="AP38730" s="104"/>
    </row>
    <row r="38731" spans="21:42" ht="15" customHeight="1" x14ac:dyDescent="0.25">
      <c r="U38731" s="104"/>
      <c r="AB38731" s="104"/>
      <c r="AC38731" s="104"/>
      <c r="AF38731" s="104"/>
      <c r="AG38731" s="104"/>
      <c r="AK38731" s="104"/>
      <c r="AL38731" s="104"/>
      <c r="AO38731" s="104"/>
      <c r="AP38731" s="104"/>
    </row>
    <row r="38732" spans="21:42" ht="15" customHeight="1" x14ac:dyDescent="0.25">
      <c r="U38732" s="104"/>
      <c r="AB38732" s="104"/>
      <c r="AC38732" s="104"/>
      <c r="AF38732" s="104"/>
      <c r="AG38732" s="104"/>
      <c r="AK38732" s="104"/>
      <c r="AL38732" s="104"/>
      <c r="AO38732" s="104"/>
      <c r="AP38732" s="104"/>
    </row>
    <row r="38733" spans="21:42" ht="15" customHeight="1" x14ac:dyDescent="0.25">
      <c r="U38733" s="104"/>
      <c r="AB38733" s="104"/>
      <c r="AC38733" s="104"/>
      <c r="AF38733" s="104"/>
      <c r="AG38733" s="104"/>
      <c r="AK38733" s="104"/>
      <c r="AL38733" s="104"/>
      <c r="AO38733" s="104"/>
      <c r="AP38733" s="104"/>
    </row>
    <row r="38734" spans="21:42" ht="15" customHeight="1" x14ac:dyDescent="0.25">
      <c r="U38734" s="104"/>
      <c r="AB38734" s="104"/>
      <c r="AC38734" s="104"/>
      <c r="AF38734" s="104"/>
      <c r="AG38734" s="104"/>
      <c r="AK38734" s="104"/>
      <c r="AL38734" s="104"/>
      <c r="AO38734" s="104"/>
      <c r="AP38734" s="104"/>
    </row>
    <row r="38735" spans="21:42" ht="15" customHeight="1" x14ac:dyDescent="0.25">
      <c r="U38735" s="104"/>
      <c r="AB38735" s="104"/>
      <c r="AC38735" s="104"/>
      <c r="AF38735" s="104"/>
      <c r="AG38735" s="104"/>
      <c r="AK38735" s="104"/>
      <c r="AL38735" s="104"/>
      <c r="AO38735" s="104"/>
      <c r="AP38735" s="104"/>
    </row>
    <row r="38736" spans="21:42" ht="15" customHeight="1" x14ac:dyDescent="0.25">
      <c r="U38736" s="104"/>
      <c r="AB38736" s="104"/>
      <c r="AC38736" s="104"/>
      <c r="AF38736" s="104"/>
      <c r="AG38736" s="104"/>
      <c r="AK38736" s="104"/>
      <c r="AL38736" s="104"/>
      <c r="AO38736" s="104"/>
      <c r="AP38736" s="104"/>
    </row>
    <row r="38737" spans="21:42" ht="15" customHeight="1" x14ac:dyDescent="0.25">
      <c r="U38737" s="104"/>
      <c r="AB38737" s="104"/>
      <c r="AC38737" s="104"/>
      <c r="AF38737" s="104"/>
      <c r="AG38737" s="104"/>
      <c r="AK38737" s="104"/>
      <c r="AL38737" s="104"/>
      <c r="AO38737" s="104"/>
      <c r="AP38737" s="104"/>
    </row>
    <row r="38738" spans="21:42" ht="15" customHeight="1" x14ac:dyDescent="0.25">
      <c r="U38738" s="104"/>
      <c r="AB38738" s="104"/>
      <c r="AC38738" s="104"/>
      <c r="AF38738" s="104"/>
      <c r="AG38738" s="104"/>
      <c r="AK38738" s="104"/>
      <c r="AL38738" s="104"/>
      <c r="AO38738" s="104"/>
      <c r="AP38738" s="104"/>
    </row>
    <row r="38739" spans="21:42" ht="15" customHeight="1" x14ac:dyDescent="0.25">
      <c r="U38739" s="104"/>
      <c r="AB38739" s="104"/>
      <c r="AC38739" s="104"/>
      <c r="AF38739" s="104"/>
      <c r="AG38739" s="104"/>
      <c r="AK38739" s="104"/>
      <c r="AL38739" s="104"/>
      <c r="AO38739" s="104"/>
      <c r="AP38739" s="104"/>
    </row>
    <row r="38740" spans="21:42" ht="15" customHeight="1" x14ac:dyDescent="0.25">
      <c r="U38740" s="104"/>
      <c r="AB38740" s="104"/>
      <c r="AC38740" s="104"/>
      <c r="AF38740" s="104"/>
      <c r="AG38740" s="104"/>
      <c r="AK38740" s="104"/>
      <c r="AL38740" s="104"/>
      <c r="AO38740" s="104"/>
      <c r="AP38740" s="104"/>
    </row>
    <row r="38741" spans="21:42" ht="15" customHeight="1" x14ac:dyDescent="0.25">
      <c r="U38741" s="104"/>
      <c r="AB38741" s="104"/>
      <c r="AC38741" s="104"/>
      <c r="AF38741" s="104"/>
      <c r="AG38741" s="104"/>
      <c r="AK38741" s="104"/>
      <c r="AL38741" s="104"/>
      <c r="AO38741" s="104"/>
      <c r="AP38741" s="104"/>
    </row>
    <row r="38742" spans="21:42" ht="15" customHeight="1" x14ac:dyDescent="0.25">
      <c r="U38742" s="104"/>
      <c r="AB38742" s="104"/>
      <c r="AC38742" s="104"/>
      <c r="AF38742" s="104"/>
      <c r="AG38742" s="104"/>
      <c r="AK38742" s="104"/>
      <c r="AL38742" s="104"/>
      <c r="AO38742" s="104"/>
      <c r="AP38742" s="104"/>
    </row>
    <row r="38743" spans="21:42" ht="15" customHeight="1" x14ac:dyDescent="0.25">
      <c r="U38743" s="104"/>
      <c r="AB38743" s="104"/>
      <c r="AC38743" s="104"/>
      <c r="AF38743" s="104"/>
      <c r="AG38743" s="104"/>
      <c r="AK38743" s="104"/>
      <c r="AL38743" s="104"/>
      <c r="AO38743" s="104"/>
      <c r="AP38743" s="104"/>
    </row>
    <row r="38744" spans="21:42" ht="15" customHeight="1" x14ac:dyDescent="0.25">
      <c r="U38744" s="104"/>
      <c r="AB38744" s="104"/>
      <c r="AC38744" s="104"/>
      <c r="AF38744" s="104"/>
      <c r="AG38744" s="104"/>
      <c r="AK38744" s="104"/>
      <c r="AL38744" s="104"/>
      <c r="AO38744" s="104"/>
      <c r="AP38744" s="104"/>
    </row>
    <row r="38745" spans="21:42" ht="15" customHeight="1" x14ac:dyDescent="0.25">
      <c r="U38745" s="104"/>
      <c r="AB38745" s="104"/>
      <c r="AC38745" s="104"/>
      <c r="AF38745" s="104"/>
      <c r="AG38745" s="104"/>
      <c r="AK38745" s="104"/>
      <c r="AL38745" s="104"/>
      <c r="AO38745" s="104"/>
      <c r="AP38745" s="104"/>
    </row>
    <row r="38746" spans="21:42" ht="15" customHeight="1" x14ac:dyDescent="0.25">
      <c r="U38746" s="104"/>
      <c r="AB38746" s="104"/>
      <c r="AC38746" s="104"/>
      <c r="AF38746" s="104"/>
      <c r="AG38746" s="104"/>
      <c r="AK38746" s="104"/>
      <c r="AL38746" s="104"/>
      <c r="AO38746" s="104"/>
      <c r="AP38746" s="104"/>
    </row>
    <row r="38747" spans="21:42" ht="15" customHeight="1" x14ac:dyDescent="0.25">
      <c r="U38747" s="104"/>
      <c r="AB38747" s="104"/>
      <c r="AC38747" s="104"/>
      <c r="AF38747" s="104"/>
      <c r="AG38747" s="104"/>
      <c r="AK38747" s="104"/>
      <c r="AL38747" s="104"/>
      <c r="AO38747" s="104"/>
      <c r="AP38747" s="104"/>
    </row>
    <row r="38748" spans="21:42" ht="15" customHeight="1" x14ac:dyDescent="0.25">
      <c r="U38748" s="104"/>
      <c r="AB38748" s="104"/>
      <c r="AC38748" s="104"/>
      <c r="AF38748" s="104"/>
      <c r="AG38748" s="104"/>
      <c r="AK38748" s="104"/>
      <c r="AL38748" s="104"/>
      <c r="AO38748" s="104"/>
      <c r="AP38748" s="104"/>
    </row>
    <row r="38749" spans="21:42" ht="15" customHeight="1" x14ac:dyDescent="0.25">
      <c r="U38749" s="104"/>
      <c r="AB38749" s="104"/>
      <c r="AC38749" s="104"/>
      <c r="AF38749" s="104"/>
      <c r="AG38749" s="104"/>
      <c r="AK38749" s="104"/>
      <c r="AL38749" s="104"/>
      <c r="AO38749" s="104"/>
      <c r="AP38749" s="104"/>
    </row>
    <row r="38750" spans="21:42" ht="15" customHeight="1" x14ac:dyDescent="0.25">
      <c r="U38750" s="104"/>
      <c r="AB38750" s="104"/>
      <c r="AC38750" s="104"/>
      <c r="AF38750" s="104"/>
      <c r="AG38750" s="104"/>
      <c r="AK38750" s="104"/>
      <c r="AL38750" s="104"/>
      <c r="AO38750" s="104"/>
      <c r="AP38750" s="104"/>
    </row>
    <row r="38751" spans="21:42" ht="15" customHeight="1" x14ac:dyDescent="0.25">
      <c r="U38751" s="104"/>
      <c r="AB38751" s="104"/>
      <c r="AC38751" s="104"/>
      <c r="AF38751" s="104"/>
      <c r="AG38751" s="104"/>
      <c r="AK38751" s="104"/>
      <c r="AL38751" s="104"/>
      <c r="AO38751" s="104"/>
      <c r="AP38751" s="104"/>
    </row>
    <row r="38752" spans="21:42" ht="15" customHeight="1" x14ac:dyDescent="0.25">
      <c r="U38752" s="104"/>
      <c r="AB38752" s="104"/>
      <c r="AC38752" s="104"/>
      <c r="AF38752" s="104"/>
      <c r="AG38752" s="104"/>
      <c r="AK38752" s="104"/>
      <c r="AL38752" s="104"/>
      <c r="AO38752" s="104"/>
      <c r="AP38752" s="104"/>
    </row>
    <row r="38753" spans="21:42" ht="15" customHeight="1" x14ac:dyDescent="0.25">
      <c r="U38753" s="104"/>
      <c r="AB38753" s="104"/>
      <c r="AC38753" s="104"/>
      <c r="AF38753" s="104"/>
      <c r="AG38753" s="104"/>
      <c r="AK38753" s="104"/>
      <c r="AL38753" s="104"/>
      <c r="AO38753" s="104"/>
      <c r="AP38753" s="104"/>
    </row>
    <row r="38754" spans="21:42" ht="15" customHeight="1" x14ac:dyDescent="0.25">
      <c r="U38754" s="104"/>
      <c r="AB38754" s="104"/>
      <c r="AC38754" s="104"/>
      <c r="AF38754" s="104"/>
      <c r="AG38754" s="104"/>
      <c r="AK38754" s="104"/>
      <c r="AL38754" s="104"/>
      <c r="AO38754" s="104"/>
      <c r="AP38754" s="104"/>
    </row>
    <row r="38755" spans="21:42" ht="15" customHeight="1" x14ac:dyDescent="0.25">
      <c r="U38755" s="104"/>
      <c r="AB38755" s="104"/>
      <c r="AC38755" s="104"/>
      <c r="AF38755" s="104"/>
      <c r="AG38755" s="104"/>
      <c r="AK38755" s="104"/>
      <c r="AL38755" s="104"/>
      <c r="AO38755" s="104"/>
      <c r="AP38755" s="104"/>
    </row>
    <row r="38756" spans="21:42" ht="15" customHeight="1" x14ac:dyDescent="0.25">
      <c r="U38756" s="104"/>
      <c r="AB38756" s="104"/>
      <c r="AC38756" s="104"/>
      <c r="AF38756" s="104"/>
      <c r="AG38756" s="104"/>
      <c r="AK38756" s="104"/>
      <c r="AL38756" s="104"/>
      <c r="AO38756" s="104"/>
      <c r="AP38756" s="104"/>
    </row>
    <row r="38757" spans="21:42" ht="15" customHeight="1" x14ac:dyDescent="0.25">
      <c r="U38757" s="104"/>
      <c r="AB38757" s="104"/>
      <c r="AC38757" s="104"/>
      <c r="AF38757" s="104"/>
      <c r="AG38757" s="104"/>
      <c r="AK38757" s="104"/>
      <c r="AL38757" s="104"/>
      <c r="AO38757" s="104"/>
      <c r="AP38757" s="104"/>
    </row>
    <row r="38758" spans="21:42" ht="15" customHeight="1" x14ac:dyDescent="0.25">
      <c r="U38758" s="104"/>
      <c r="AB38758" s="104"/>
      <c r="AC38758" s="104"/>
      <c r="AF38758" s="104"/>
      <c r="AG38758" s="104"/>
      <c r="AK38758" s="104"/>
      <c r="AL38758" s="104"/>
      <c r="AO38758" s="104"/>
      <c r="AP38758" s="104"/>
    </row>
    <row r="38759" spans="21:42" ht="15" customHeight="1" x14ac:dyDescent="0.25">
      <c r="U38759" s="104"/>
      <c r="AB38759" s="104"/>
      <c r="AC38759" s="104"/>
      <c r="AF38759" s="104"/>
      <c r="AG38759" s="104"/>
      <c r="AK38759" s="104"/>
      <c r="AL38759" s="104"/>
      <c r="AO38759" s="104"/>
      <c r="AP38759" s="104"/>
    </row>
    <row r="38760" spans="21:42" ht="15" customHeight="1" x14ac:dyDescent="0.25">
      <c r="U38760" s="104"/>
      <c r="AB38760" s="104"/>
      <c r="AC38760" s="104"/>
      <c r="AF38760" s="104"/>
      <c r="AG38760" s="104"/>
      <c r="AK38760" s="104"/>
      <c r="AL38760" s="104"/>
      <c r="AO38760" s="104"/>
      <c r="AP38760" s="104"/>
    </row>
    <row r="38761" spans="21:42" ht="15" customHeight="1" x14ac:dyDescent="0.25">
      <c r="U38761" s="104"/>
      <c r="AB38761" s="104"/>
      <c r="AC38761" s="104"/>
      <c r="AF38761" s="104"/>
      <c r="AG38761" s="104"/>
      <c r="AK38761" s="104"/>
      <c r="AL38761" s="104"/>
      <c r="AO38761" s="104"/>
      <c r="AP38761" s="104"/>
    </row>
    <row r="38762" spans="21:42" ht="15" customHeight="1" x14ac:dyDescent="0.25">
      <c r="U38762" s="104"/>
      <c r="AB38762" s="104"/>
      <c r="AC38762" s="104"/>
      <c r="AF38762" s="104"/>
      <c r="AG38762" s="104"/>
      <c r="AK38762" s="104"/>
      <c r="AL38762" s="104"/>
      <c r="AO38762" s="104"/>
      <c r="AP38762" s="104"/>
    </row>
    <row r="38763" spans="21:42" ht="15" customHeight="1" x14ac:dyDescent="0.25">
      <c r="U38763" s="104"/>
      <c r="AB38763" s="104"/>
      <c r="AC38763" s="104"/>
      <c r="AF38763" s="104"/>
      <c r="AG38763" s="104"/>
      <c r="AK38763" s="104"/>
      <c r="AL38763" s="104"/>
      <c r="AO38763" s="104"/>
      <c r="AP38763" s="104"/>
    </row>
    <row r="38764" spans="21:42" ht="15" customHeight="1" x14ac:dyDescent="0.25">
      <c r="U38764" s="104"/>
      <c r="AB38764" s="104"/>
      <c r="AC38764" s="104"/>
      <c r="AF38764" s="104"/>
      <c r="AG38764" s="104"/>
      <c r="AK38764" s="104"/>
      <c r="AL38764" s="104"/>
      <c r="AO38764" s="104"/>
      <c r="AP38764" s="104"/>
    </row>
    <row r="38765" spans="21:42" ht="15" customHeight="1" x14ac:dyDescent="0.25">
      <c r="U38765" s="104"/>
      <c r="AB38765" s="104"/>
      <c r="AC38765" s="104"/>
      <c r="AF38765" s="104"/>
      <c r="AG38765" s="104"/>
      <c r="AK38765" s="104"/>
      <c r="AL38765" s="104"/>
      <c r="AO38765" s="104"/>
      <c r="AP38765" s="104"/>
    </row>
    <row r="38766" spans="21:42" ht="15" customHeight="1" x14ac:dyDescent="0.25">
      <c r="U38766" s="104"/>
      <c r="AB38766" s="104"/>
      <c r="AC38766" s="104"/>
      <c r="AF38766" s="104"/>
      <c r="AG38766" s="104"/>
      <c r="AK38766" s="104"/>
      <c r="AL38766" s="104"/>
      <c r="AO38766" s="104"/>
      <c r="AP38766" s="104"/>
    </row>
    <row r="38767" spans="21:42" ht="15" customHeight="1" x14ac:dyDescent="0.25">
      <c r="U38767" s="104"/>
      <c r="AB38767" s="104"/>
      <c r="AC38767" s="104"/>
      <c r="AF38767" s="104"/>
      <c r="AG38767" s="104"/>
      <c r="AK38767" s="104"/>
      <c r="AL38767" s="104"/>
      <c r="AO38767" s="104"/>
      <c r="AP38767" s="104"/>
    </row>
    <row r="38768" spans="21:42" ht="15" customHeight="1" x14ac:dyDescent="0.25">
      <c r="U38768" s="104"/>
      <c r="AB38768" s="104"/>
      <c r="AC38768" s="104"/>
      <c r="AF38768" s="104"/>
      <c r="AG38768" s="104"/>
      <c r="AK38768" s="104"/>
      <c r="AL38768" s="104"/>
      <c r="AO38768" s="104"/>
      <c r="AP38768" s="104"/>
    </row>
    <row r="38769" spans="21:42" ht="15" customHeight="1" x14ac:dyDescent="0.25">
      <c r="U38769" s="104"/>
      <c r="AB38769" s="104"/>
      <c r="AC38769" s="104"/>
      <c r="AF38769" s="104"/>
      <c r="AG38769" s="104"/>
      <c r="AK38769" s="104"/>
      <c r="AL38769" s="104"/>
      <c r="AO38769" s="104"/>
      <c r="AP38769" s="104"/>
    </row>
    <row r="38770" spans="21:42" ht="15" customHeight="1" x14ac:dyDescent="0.25">
      <c r="U38770" s="104"/>
      <c r="AB38770" s="104"/>
      <c r="AC38770" s="104"/>
      <c r="AF38770" s="104"/>
      <c r="AG38770" s="104"/>
      <c r="AK38770" s="104"/>
      <c r="AL38770" s="104"/>
      <c r="AO38770" s="104"/>
      <c r="AP38770" s="104"/>
    </row>
    <row r="38771" spans="21:42" ht="15" customHeight="1" x14ac:dyDescent="0.25">
      <c r="U38771" s="104"/>
      <c r="AB38771" s="104"/>
      <c r="AC38771" s="104"/>
      <c r="AF38771" s="104"/>
      <c r="AG38771" s="104"/>
      <c r="AK38771" s="104"/>
      <c r="AL38771" s="104"/>
      <c r="AO38771" s="104"/>
      <c r="AP38771" s="104"/>
    </row>
    <row r="38772" spans="21:42" ht="15" customHeight="1" x14ac:dyDescent="0.25">
      <c r="U38772" s="104"/>
      <c r="AB38772" s="104"/>
      <c r="AC38772" s="104"/>
      <c r="AF38772" s="104"/>
      <c r="AG38772" s="104"/>
      <c r="AK38772" s="104"/>
      <c r="AL38772" s="104"/>
      <c r="AO38772" s="104"/>
      <c r="AP38772" s="104"/>
    </row>
    <row r="38773" spans="21:42" ht="15" customHeight="1" x14ac:dyDescent="0.25">
      <c r="U38773" s="104"/>
      <c r="AB38773" s="104"/>
      <c r="AC38773" s="104"/>
      <c r="AF38773" s="104"/>
      <c r="AG38773" s="104"/>
      <c r="AK38773" s="104"/>
      <c r="AL38773" s="104"/>
      <c r="AO38773" s="104"/>
      <c r="AP38773" s="104"/>
    </row>
    <row r="38774" spans="21:42" ht="15" customHeight="1" x14ac:dyDescent="0.25">
      <c r="U38774" s="104"/>
      <c r="AB38774" s="104"/>
      <c r="AC38774" s="104"/>
      <c r="AF38774" s="104"/>
      <c r="AG38774" s="104"/>
      <c r="AK38774" s="104"/>
      <c r="AL38774" s="104"/>
      <c r="AO38774" s="104"/>
      <c r="AP38774" s="104"/>
    </row>
    <row r="38775" spans="21:42" ht="15" customHeight="1" x14ac:dyDescent="0.25">
      <c r="U38775" s="104"/>
      <c r="AB38775" s="104"/>
      <c r="AC38775" s="104"/>
      <c r="AF38775" s="104"/>
      <c r="AG38775" s="104"/>
      <c r="AK38775" s="104"/>
      <c r="AL38775" s="104"/>
      <c r="AO38775" s="104"/>
      <c r="AP38775" s="104"/>
    </row>
    <row r="38776" spans="21:42" ht="15" customHeight="1" x14ac:dyDescent="0.25">
      <c r="U38776" s="104"/>
      <c r="AB38776" s="104"/>
      <c r="AC38776" s="104"/>
      <c r="AF38776" s="104"/>
      <c r="AG38776" s="104"/>
      <c r="AK38776" s="104"/>
      <c r="AL38776" s="104"/>
      <c r="AO38776" s="104"/>
      <c r="AP38776" s="104"/>
    </row>
    <row r="38777" spans="21:42" ht="15" customHeight="1" x14ac:dyDescent="0.25">
      <c r="U38777" s="104"/>
      <c r="AB38777" s="104"/>
      <c r="AC38777" s="104"/>
      <c r="AF38777" s="104"/>
      <c r="AG38777" s="104"/>
      <c r="AK38777" s="104"/>
      <c r="AL38777" s="104"/>
      <c r="AO38777" s="104"/>
      <c r="AP38777" s="104"/>
    </row>
    <row r="38778" spans="21:42" ht="15" customHeight="1" x14ac:dyDescent="0.25">
      <c r="U38778" s="104"/>
      <c r="AB38778" s="104"/>
      <c r="AC38778" s="104"/>
      <c r="AF38778" s="104"/>
      <c r="AG38778" s="104"/>
      <c r="AK38778" s="104"/>
      <c r="AL38778" s="104"/>
      <c r="AO38778" s="104"/>
      <c r="AP38778" s="104"/>
    </row>
    <row r="38779" spans="21:42" ht="15" customHeight="1" x14ac:dyDescent="0.25">
      <c r="U38779" s="104"/>
      <c r="AB38779" s="104"/>
      <c r="AC38779" s="104"/>
      <c r="AF38779" s="104"/>
      <c r="AG38779" s="104"/>
      <c r="AK38779" s="104"/>
      <c r="AL38779" s="104"/>
      <c r="AO38779" s="104"/>
      <c r="AP38779" s="104"/>
    </row>
    <row r="38780" spans="21:42" ht="15" customHeight="1" x14ac:dyDescent="0.25">
      <c r="U38780" s="104"/>
      <c r="AB38780" s="104"/>
      <c r="AC38780" s="104"/>
      <c r="AF38780" s="104"/>
      <c r="AG38780" s="104"/>
      <c r="AK38780" s="104"/>
      <c r="AL38780" s="104"/>
      <c r="AO38780" s="104"/>
      <c r="AP38780" s="104"/>
    </row>
    <row r="38781" spans="21:42" ht="15" customHeight="1" x14ac:dyDescent="0.25">
      <c r="U38781" s="104"/>
      <c r="AB38781" s="104"/>
      <c r="AC38781" s="104"/>
      <c r="AF38781" s="104"/>
      <c r="AG38781" s="104"/>
      <c r="AK38781" s="104"/>
      <c r="AL38781" s="104"/>
      <c r="AO38781" s="104"/>
      <c r="AP38781" s="104"/>
    </row>
    <row r="38782" spans="21:42" ht="15" customHeight="1" x14ac:dyDescent="0.25">
      <c r="U38782" s="104"/>
      <c r="AB38782" s="104"/>
      <c r="AC38782" s="104"/>
      <c r="AF38782" s="104"/>
      <c r="AG38782" s="104"/>
      <c r="AK38782" s="104"/>
      <c r="AL38782" s="104"/>
      <c r="AO38782" s="104"/>
      <c r="AP38782" s="104"/>
    </row>
    <row r="38783" spans="21:42" ht="15" customHeight="1" x14ac:dyDescent="0.25">
      <c r="U38783" s="104"/>
      <c r="AB38783" s="104"/>
      <c r="AC38783" s="104"/>
      <c r="AF38783" s="104"/>
      <c r="AG38783" s="104"/>
      <c r="AK38783" s="104"/>
      <c r="AL38783" s="104"/>
      <c r="AO38783" s="104"/>
      <c r="AP38783" s="104"/>
    </row>
    <row r="38784" spans="21:42" ht="15" customHeight="1" x14ac:dyDescent="0.25">
      <c r="U38784" s="104"/>
      <c r="AB38784" s="104"/>
      <c r="AC38784" s="104"/>
      <c r="AF38784" s="104"/>
      <c r="AG38784" s="104"/>
      <c r="AK38784" s="104"/>
      <c r="AL38784" s="104"/>
      <c r="AO38784" s="104"/>
      <c r="AP38784" s="104"/>
    </row>
    <row r="38785" spans="21:42" ht="15" customHeight="1" x14ac:dyDescent="0.25">
      <c r="U38785" s="104"/>
      <c r="AB38785" s="104"/>
      <c r="AC38785" s="104"/>
      <c r="AF38785" s="104"/>
      <c r="AG38785" s="104"/>
      <c r="AK38785" s="104"/>
      <c r="AL38785" s="104"/>
      <c r="AO38785" s="104"/>
      <c r="AP38785" s="104"/>
    </row>
    <row r="38786" spans="21:42" ht="15" customHeight="1" x14ac:dyDescent="0.25">
      <c r="U38786" s="104"/>
      <c r="AB38786" s="104"/>
      <c r="AC38786" s="104"/>
      <c r="AF38786" s="104"/>
      <c r="AG38786" s="104"/>
      <c r="AK38786" s="104"/>
      <c r="AL38786" s="104"/>
      <c r="AO38786" s="104"/>
      <c r="AP38786" s="104"/>
    </row>
    <row r="38787" spans="21:42" ht="15" customHeight="1" x14ac:dyDescent="0.25">
      <c r="U38787" s="104"/>
      <c r="AB38787" s="104"/>
      <c r="AC38787" s="104"/>
      <c r="AF38787" s="104"/>
      <c r="AG38787" s="104"/>
      <c r="AK38787" s="104"/>
      <c r="AL38787" s="104"/>
      <c r="AO38787" s="104"/>
      <c r="AP38787" s="104"/>
    </row>
    <row r="38788" spans="21:42" ht="15" customHeight="1" x14ac:dyDescent="0.25">
      <c r="U38788" s="104"/>
      <c r="AB38788" s="104"/>
      <c r="AC38788" s="104"/>
      <c r="AF38788" s="104"/>
      <c r="AG38788" s="104"/>
      <c r="AK38788" s="104"/>
      <c r="AL38788" s="104"/>
      <c r="AO38788" s="104"/>
      <c r="AP38788" s="104"/>
    </row>
    <row r="38789" spans="21:42" ht="15" customHeight="1" x14ac:dyDescent="0.25">
      <c r="U38789" s="104"/>
      <c r="AB38789" s="104"/>
      <c r="AC38789" s="104"/>
      <c r="AF38789" s="104"/>
      <c r="AG38789" s="104"/>
      <c r="AK38789" s="104"/>
      <c r="AL38789" s="104"/>
      <c r="AO38789" s="104"/>
      <c r="AP38789" s="104"/>
    </row>
    <row r="38790" spans="21:42" ht="15" customHeight="1" x14ac:dyDescent="0.25">
      <c r="U38790" s="104"/>
      <c r="AB38790" s="104"/>
      <c r="AC38790" s="104"/>
      <c r="AF38790" s="104"/>
      <c r="AG38790" s="104"/>
      <c r="AK38790" s="104"/>
      <c r="AL38790" s="104"/>
      <c r="AO38790" s="104"/>
      <c r="AP38790" s="104"/>
    </row>
    <row r="38791" spans="21:42" ht="15" customHeight="1" x14ac:dyDescent="0.25">
      <c r="U38791" s="104"/>
      <c r="AB38791" s="104"/>
      <c r="AC38791" s="104"/>
      <c r="AF38791" s="104"/>
      <c r="AG38791" s="104"/>
      <c r="AK38791" s="104"/>
      <c r="AL38791" s="104"/>
      <c r="AO38791" s="104"/>
      <c r="AP38791" s="104"/>
    </row>
    <row r="38792" spans="21:42" ht="15" customHeight="1" x14ac:dyDescent="0.25">
      <c r="U38792" s="104"/>
      <c r="AB38792" s="104"/>
      <c r="AC38792" s="104"/>
      <c r="AF38792" s="104"/>
      <c r="AG38792" s="104"/>
      <c r="AK38792" s="104"/>
      <c r="AL38792" s="104"/>
      <c r="AO38792" s="104"/>
      <c r="AP38792" s="104"/>
    </row>
    <row r="38793" spans="21:42" ht="15" customHeight="1" x14ac:dyDescent="0.25">
      <c r="U38793" s="104"/>
      <c r="AB38793" s="104"/>
      <c r="AC38793" s="104"/>
      <c r="AF38793" s="104"/>
      <c r="AG38793" s="104"/>
      <c r="AK38793" s="104"/>
      <c r="AL38793" s="104"/>
      <c r="AO38793" s="104"/>
      <c r="AP38793" s="104"/>
    </row>
    <row r="38794" spans="21:42" ht="15" customHeight="1" x14ac:dyDescent="0.25">
      <c r="U38794" s="104"/>
      <c r="AB38794" s="104"/>
      <c r="AC38794" s="104"/>
      <c r="AF38794" s="104"/>
      <c r="AG38794" s="104"/>
      <c r="AK38794" s="104"/>
      <c r="AL38794" s="104"/>
      <c r="AO38794" s="104"/>
      <c r="AP38794" s="104"/>
    </row>
    <row r="38795" spans="21:42" ht="15" customHeight="1" x14ac:dyDescent="0.25">
      <c r="U38795" s="104"/>
      <c r="AB38795" s="104"/>
      <c r="AC38795" s="104"/>
      <c r="AF38795" s="104"/>
      <c r="AG38795" s="104"/>
      <c r="AK38795" s="104"/>
      <c r="AL38795" s="104"/>
      <c r="AO38795" s="104"/>
      <c r="AP38795" s="104"/>
    </row>
    <row r="38796" spans="21:42" ht="15" customHeight="1" x14ac:dyDescent="0.25">
      <c r="U38796" s="104"/>
      <c r="AB38796" s="104"/>
      <c r="AC38796" s="104"/>
      <c r="AF38796" s="104"/>
      <c r="AG38796" s="104"/>
      <c r="AK38796" s="104"/>
      <c r="AL38796" s="104"/>
      <c r="AO38796" s="104"/>
      <c r="AP38796" s="104"/>
    </row>
    <row r="38797" spans="21:42" ht="15" customHeight="1" x14ac:dyDescent="0.25">
      <c r="U38797" s="104"/>
      <c r="AB38797" s="104"/>
      <c r="AC38797" s="104"/>
      <c r="AF38797" s="104"/>
      <c r="AG38797" s="104"/>
      <c r="AK38797" s="104"/>
      <c r="AL38797" s="104"/>
      <c r="AO38797" s="104"/>
      <c r="AP38797" s="104"/>
    </row>
    <row r="38798" spans="21:42" ht="15" customHeight="1" x14ac:dyDescent="0.25">
      <c r="U38798" s="104"/>
      <c r="AB38798" s="104"/>
      <c r="AC38798" s="104"/>
      <c r="AF38798" s="104"/>
      <c r="AG38798" s="104"/>
      <c r="AK38798" s="104"/>
      <c r="AL38798" s="104"/>
      <c r="AO38798" s="104"/>
      <c r="AP38798" s="104"/>
    </row>
    <row r="38799" spans="21:42" ht="15" customHeight="1" x14ac:dyDescent="0.25">
      <c r="U38799" s="104"/>
      <c r="AB38799" s="104"/>
      <c r="AC38799" s="104"/>
      <c r="AF38799" s="104"/>
      <c r="AG38799" s="104"/>
      <c r="AK38799" s="104"/>
      <c r="AL38799" s="104"/>
      <c r="AO38799" s="104"/>
      <c r="AP38799" s="104"/>
    </row>
    <row r="38800" spans="21:42" ht="15" customHeight="1" x14ac:dyDescent="0.25">
      <c r="U38800" s="104"/>
      <c r="AB38800" s="104"/>
      <c r="AC38800" s="104"/>
      <c r="AF38800" s="104"/>
      <c r="AG38800" s="104"/>
      <c r="AK38800" s="104"/>
      <c r="AL38800" s="104"/>
      <c r="AO38800" s="104"/>
      <c r="AP38800" s="104"/>
    </row>
    <row r="38801" spans="21:42" ht="15" customHeight="1" x14ac:dyDescent="0.25">
      <c r="U38801" s="104"/>
      <c r="AB38801" s="104"/>
      <c r="AC38801" s="104"/>
      <c r="AF38801" s="104"/>
      <c r="AG38801" s="104"/>
      <c r="AK38801" s="104"/>
      <c r="AL38801" s="104"/>
      <c r="AO38801" s="104"/>
      <c r="AP38801" s="104"/>
    </row>
    <row r="38802" spans="21:42" ht="15" customHeight="1" x14ac:dyDescent="0.25">
      <c r="U38802" s="104"/>
      <c r="AB38802" s="104"/>
      <c r="AC38802" s="104"/>
      <c r="AF38802" s="104"/>
      <c r="AG38802" s="104"/>
      <c r="AK38802" s="104"/>
      <c r="AL38802" s="104"/>
      <c r="AO38802" s="104"/>
      <c r="AP38802" s="104"/>
    </row>
    <row r="38803" spans="21:42" ht="15" customHeight="1" x14ac:dyDescent="0.25">
      <c r="U38803" s="104"/>
      <c r="AB38803" s="104"/>
      <c r="AC38803" s="104"/>
      <c r="AF38803" s="104"/>
      <c r="AG38803" s="104"/>
      <c r="AK38803" s="104"/>
      <c r="AL38803" s="104"/>
      <c r="AO38803" s="104"/>
      <c r="AP38803" s="104"/>
    </row>
    <row r="38804" spans="21:42" ht="15" customHeight="1" x14ac:dyDescent="0.25">
      <c r="U38804" s="104"/>
      <c r="AB38804" s="104"/>
      <c r="AC38804" s="104"/>
      <c r="AF38804" s="104"/>
      <c r="AG38804" s="104"/>
      <c r="AK38804" s="104"/>
      <c r="AL38804" s="104"/>
      <c r="AO38804" s="104"/>
      <c r="AP38804" s="104"/>
    </row>
    <row r="38805" spans="21:42" ht="15" customHeight="1" x14ac:dyDescent="0.25">
      <c r="U38805" s="104"/>
      <c r="AB38805" s="104"/>
      <c r="AC38805" s="104"/>
      <c r="AF38805" s="104"/>
      <c r="AG38805" s="104"/>
      <c r="AK38805" s="104"/>
      <c r="AL38805" s="104"/>
      <c r="AO38805" s="104"/>
      <c r="AP38805" s="104"/>
    </row>
    <row r="38806" spans="21:42" ht="15" customHeight="1" x14ac:dyDescent="0.25">
      <c r="U38806" s="104"/>
      <c r="AB38806" s="104"/>
      <c r="AC38806" s="104"/>
      <c r="AF38806" s="104"/>
      <c r="AG38806" s="104"/>
      <c r="AK38806" s="104"/>
      <c r="AL38806" s="104"/>
      <c r="AO38806" s="104"/>
      <c r="AP38806" s="104"/>
    </row>
    <row r="38807" spans="21:42" ht="15" customHeight="1" x14ac:dyDescent="0.25">
      <c r="U38807" s="104"/>
      <c r="AB38807" s="104"/>
      <c r="AC38807" s="104"/>
      <c r="AF38807" s="104"/>
      <c r="AG38807" s="104"/>
      <c r="AK38807" s="104"/>
      <c r="AL38807" s="104"/>
      <c r="AO38807" s="104"/>
      <c r="AP38807" s="104"/>
    </row>
    <row r="38808" spans="21:42" ht="15" customHeight="1" x14ac:dyDescent="0.25">
      <c r="U38808" s="104"/>
      <c r="AB38808" s="104"/>
      <c r="AC38808" s="104"/>
      <c r="AF38808" s="104"/>
      <c r="AG38808" s="104"/>
      <c r="AK38808" s="104"/>
      <c r="AL38808" s="104"/>
      <c r="AO38808" s="104"/>
      <c r="AP38808" s="104"/>
    </row>
    <row r="38809" spans="21:42" ht="15" customHeight="1" x14ac:dyDescent="0.25">
      <c r="U38809" s="104"/>
      <c r="AB38809" s="104"/>
      <c r="AC38809" s="104"/>
      <c r="AF38809" s="104"/>
      <c r="AG38809" s="104"/>
      <c r="AK38809" s="104"/>
      <c r="AL38809" s="104"/>
      <c r="AO38809" s="104"/>
      <c r="AP38809" s="104"/>
    </row>
    <row r="38810" spans="21:42" ht="15" customHeight="1" x14ac:dyDescent="0.25">
      <c r="U38810" s="104"/>
      <c r="AB38810" s="104"/>
      <c r="AC38810" s="104"/>
      <c r="AF38810" s="104"/>
      <c r="AG38810" s="104"/>
      <c r="AK38810" s="104"/>
      <c r="AL38810" s="104"/>
      <c r="AO38810" s="104"/>
      <c r="AP38810" s="104"/>
    </row>
    <row r="38811" spans="21:42" ht="15" customHeight="1" x14ac:dyDescent="0.25">
      <c r="U38811" s="104"/>
      <c r="AB38811" s="104"/>
      <c r="AC38811" s="104"/>
      <c r="AF38811" s="104"/>
      <c r="AG38811" s="104"/>
      <c r="AK38811" s="104"/>
      <c r="AL38811" s="104"/>
      <c r="AO38811" s="104"/>
      <c r="AP38811" s="104"/>
    </row>
    <row r="38812" spans="21:42" ht="15" customHeight="1" x14ac:dyDescent="0.25">
      <c r="U38812" s="104"/>
      <c r="AB38812" s="104"/>
      <c r="AC38812" s="104"/>
      <c r="AF38812" s="104"/>
      <c r="AG38812" s="104"/>
      <c r="AK38812" s="104"/>
      <c r="AL38812" s="104"/>
      <c r="AO38812" s="104"/>
      <c r="AP38812" s="104"/>
    </row>
    <row r="38813" spans="21:42" ht="15" customHeight="1" x14ac:dyDescent="0.25">
      <c r="U38813" s="104"/>
      <c r="AB38813" s="104"/>
      <c r="AC38813" s="104"/>
      <c r="AF38813" s="104"/>
      <c r="AG38813" s="104"/>
      <c r="AK38813" s="104"/>
      <c r="AL38813" s="104"/>
      <c r="AO38813" s="104"/>
      <c r="AP38813" s="104"/>
    </row>
    <row r="38814" spans="21:42" ht="15" customHeight="1" x14ac:dyDescent="0.25">
      <c r="U38814" s="104"/>
      <c r="AB38814" s="104"/>
      <c r="AC38814" s="104"/>
      <c r="AF38814" s="104"/>
      <c r="AG38814" s="104"/>
      <c r="AK38814" s="104"/>
      <c r="AL38814" s="104"/>
      <c r="AO38814" s="104"/>
      <c r="AP38814" s="104"/>
    </row>
    <row r="38815" spans="21:42" ht="15" customHeight="1" x14ac:dyDescent="0.25">
      <c r="U38815" s="104"/>
      <c r="AB38815" s="104"/>
      <c r="AC38815" s="104"/>
      <c r="AF38815" s="104"/>
      <c r="AG38815" s="104"/>
      <c r="AK38815" s="104"/>
      <c r="AL38815" s="104"/>
      <c r="AO38815" s="104"/>
      <c r="AP38815" s="104"/>
    </row>
    <row r="38816" spans="21:42" ht="15" customHeight="1" x14ac:dyDescent="0.25">
      <c r="U38816" s="104"/>
      <c r="AB38816" s="104"/>
      <c r="AC38816" s="104"/>
      <c r="AF38816" s="104"/>
      <c r="AG38816" s="104"/>
      <c r="AK38816" s="104"/>
      <c r="AL38816" s="104"/>
      <c r="AO38816" s="104"/>
      <c r="AP38816" s="104"/>
    </row>
    <row r="38817" spans="21:42" ht="15" customHeight="1" x14ac:dyDescent="0.25">
      <c r="U38817" s="104"/>
      <c r="AB38817" s="104"/>
      <c r="AC38817" s="104"/>
      <c r="AF38817" s="104"/>
      <c r="AG38817" s="104"/>
      <c r="AK38817" s="104"/>
      <c r="AL38817" s="104"/>
      <c r="AO38817" s="104"/>
      <c r="AP38817" s="104"/>
    </row>
    <row r="38818" spans="21:42" ht="15" customHeight="1" x14ac:dyDescent="0.25">
      <c r="U38818" s="104"/>
      <c r="AB38818" s="104"/>
      <c r="AC38818" s="104"/>
      <c r="AF38818" s="104"/>
      <c r="AG38818" s="104"/>
      <c r="AK38818" s="104"/>
      <c r="AL38818" s="104"/>
      <c r="AO38818" s="104"/>
      <c r="AP38818" s="104"/>
    </row>
    <row r="38819" spans="21:42" ht="15" customHeight="1" x14ac:dyDescent="0.25">
      <c r="U38819" s="104"/>
      <c r="AB38819" s="104"/>
      <c r="AC38819" s="104"/>
      <c r="AF38819" s="104"/>
      <c r="AG38819" s="104"/>
      <c r="AK38819" s="104"/>
      <c r="AL38819" s="104"/>
      <c r="AO38819" s="104"/>
      <c r="AP38819" s="104"/>
    </row>
    <row r="38820" spans="21:42" ht="15" customHeight="1" x14ac:dyDescent="0.25">
      <c r="U38820" s="104"/>
      <c r="AB38820" s="104"/>
      <c r="AC38820" s="104"/>
      <c r="AF38820" s="104"/>
      <c r="AG38820" s="104"/>
      <c r="AK38820" s="104"/>
      <c r="AL38820" s="104"/>
      <c r="AO38820" s="104"/>
      <c r="AP38820" s="104"/>
    </row>
    <row r="38821" spans="21:42" ht="15" customHeight="1" x14ac:dyDescent="0.25">
      <c r="U38821" s="104"/>
      <c r="AB38821" s="104"/>
      <c r="AC38821" s="104"/>
      <c r="AF38821" s="104"/>
      <c r="AG38821" s="104"/>
      <c r="AK38821" s="104"/>
      <c r="AL38821" s="104"/>
      <c r="AO38821" s="104"/>
      <c r="AP38821" s="104"/>
    </row>
    <row r="38822" spans="21:42" ht="15" customHeight="1" x14ac:dyDescent="0.25">
      <c r="U38822" s="104"/>
      <c r="AB38822" s="104"/>
      <c r="AC38822" s="104"/>
      <c r="AF38822" s="104"/>
      <c r="AG38822" s="104"/>
      <c r="AK38822" s="104"/>
      <c r="AL38822" s="104"/>
      <c r="AO38822" s="104"/>
      <c r="AP38822" s="104"/>
    </row>
    <row r="38823" spans="21:42" ht="15" customHeight="1" x14ac:dyDescent="0.25">
      <c r="U38823" s="104"/>
      <c r="AB38823" s="104"/>
      <c r="AC38823" s="104"/>
      <c r="AF38823" s="104"/>
      <c r="AG38823" s="104"/>
      <c r="AK38823" s="104"/>
      <c r="AL38823" s="104"/>
      <c r="AO38823" s="104"/>
      <c r="AP38823" s="104"/>
    </row>
    <row r="38824" spans="21:42" ht="15" customHeight="1" x14ac:dyDescent="0.25">
      <c r="U38824" s="104"/>
      <c r="AB38824" s="104"/>
      <c r="AC38824" s="104"/>
      <c r="AF38824" s="104"/>
      <c r="AG38824" s="104"/>
      <c r="AK38824" s="104"/>
      <c r="AL38824" s="104"/>
      <c r="AO38824" s="104"/>
      <c r="AP38824" s="104"/>
    </row>
    <row r="38825" spans="21:42" ht="15" customHeight="1" x14ac:dyDescent="0.25">
      <c r="U38825" s="104"/>
      <c r="AB38825" s="104"/>
      <c r="AC38825" s="104"/>
      <c r="AF38825" s="104"/>
      <c r="AG38825" s="104"/>
      <c r="AK38825" s="104"/>
      <c r="AL38825" s="104"/>
      <c r="AO38825" s="104"/>
      <c r="AP38825" s="104"/>
    </row>
    <row r="38826" spans="21:42" ht="15" customHeight="1" x14ac:dyDescent="0.25">
      <c r="U38826" s="104"/>
      <c r="AB38826" s="104"/>
      <c r="AC38826" s="104"/>
      <c r="AF38826" s="104"/>
      <c r="AG38826" s="104"/>
      <c r="AK38826" s="104"/>
      <c r="AL38826" s="104"/>
      <c r="AO38826" s="104"/>
      <c r="AP38826" s="104"/>
    </row>
    <row r="38827" spans="21:42" ht="15" customHeight="1" x14ac:dyDescent="0.25">
      <c r="U38827" s="104"/>
      <c r="AB38827" s="104"/>
      <c r="AC38827" s="104"/>
      <c r="AF38827" s="104"/>
      <c r="AG38827" s="104"/>
      <c r="AK38827" s="104"/>
      <c r="AL38827" s="104"/>
      <c r="AO38827" s="104"/>
      <c r="AP38827" s="104"/>
    </row>
    <row r="38828" spans="21:42" ht="15" customHeight="1" x14ac:dyDescent="0.25">
      <c r="U38828" s="104"/>
      <c r="AB38828" s="104"/>
      <c r="AC38828" s="104"/>
      <c r="AF38828" s="104"/>
      <c r="AG38828" s="104"/>
      <c r="AK38828" s="104"/>
      <c r="AL38828" s="104"/>
      <c r="AO38828" s="104"/>
      <c r="AP38828" s="104"/>
    </row>
    <row r="38829" spans="21:42" ht="15" customHeight="1" x14ac:dyDescent="0.25">
      <c r="U38829" s="104"/>
      <c r="AB38829" s="104"/>
      <c r="AC38829" s="104"/>
      <c r="AF38829" s="104"/>
      <c r="AG38829" s="104"/>
      <c r="AK38829" s="104"/>
      <c r="AL38829" s="104"/>
      <c r="AO38829" s="104"/>
      <c r="AP38829" s="104"/>
    </row>
    <row r="38830" spans="21:42" ht="15" customHeight="1" x14ac:dyDescent="0.25">
      <c r="U38830" s="104"/>
      <c r="AB38830" s="104"/>
      <c r="AC38830" s="104"/>
      <c r="AF38830" s="104"/>
      <c r="AG38830" s="104"/>
      <c r="AK38830" s="104"/>
      <c r="AL38830" s="104"/>
      <c r="AO38830" s="104"/>
      <c r="AP38830" s="104"/>
    </row>
    <row r="38831" spans="21:42" ht="15" customHeight="1" x14ac:dyDescent="0.25">
      <c r="U38831" s="104"/>
      <c r="AB38831" s="104"/>
      <c r="AC38831" s="104"/>
      <c r="AF38831" s="104"/>
      <c r="AG38831" s="104"/>
      <c r="AK38831" s="104"/>
      <c r="AL38831" s="104"/>
      <c r="AO38831" s="104"/>
      <c r="AP38831" s="104"/>
    </row>
    <row r="38832" spans="21:42" ht="15" customHeight="1" x14ac:dyDescent="0.25">
      <c r="U38832" s="104"/>
      <c r="AB38832" s="104"/>
      <c r="AC38832" s="104"/>
      <c r="AF38832" s="104"/>
      <c r="AG38832" s="104"/>
      <c r="AK38832" s="104"/>
      <c r="AL38832" s="104"/>
      <c r="AO38832" s="104"/>
      <c r="AP38832" s="104"/>
    </row>
    <row r="38833" spans="21:42" ht="15" customHeight="1" x14ac:dyDescent="0.25">
      <c r="U38833" s="104"/>
      <c r="AB38833" s="104"/>
      <c r="AC38833" s="104"/>
      <c r="AF38833" s="104"/>
      <c r="AG38833" s="104"/>
      <c r="AK38833" s="104"/>
      <c r="AL38833" s="104"/>
      <c r="AO38833" s="104"/>
      <c r="AP38833" s="104"/>
    </row>
    <row r="38834" spans="21:42" ht="15" customHeight="1" x14ac:dyDescent="0.25">
      <c r="U38834" s="104"/>
      <c r="AB38834" s="104"/>
      <c r="AC38834" s="104"/>
      <c r="AF38834" s="104"/>
      <c r="AG38834" s="104"/>
      <c r="AK38834" s="104"/>
      <c r="AL38834" s="104"/>
      <c r="AO38834" s="104"/>
      <c r="AP38834" s="104"/>
    </row>
    <row r="38835" spans="21:42" ht="15" customHeight="1" x14ac:dyDescent="0.25">
      <c r="U38835" s="104"/>
      <c r="AB38835" s="104"/>
      <c r="AC38835" s="104"/>
      <c r="AF38835" s="104"/>
      <c r="AG38835" s="104"/>
      <c r="AK38835" s="104"/>
      <c r="AL38835" s="104"/>
      <c r="AO38835" s="104"/>
      <c r="AP38835" s="104"/>
    </row>
    <row r="38836" spans="21:42" ht="15" customHeight="1" x14ac:dyDescent="0.25">
      <c r="U38836" s="104"/>
      <c r="AB38836" s="104"/>
      <c r="AC38836" s="104"/>
      <c r="AF38836" s="104"/>
      <c r="AG38836" s="104"/>
      <c r="AK38836" s="104"/>
      <c r="AL38836" s="104"/>
      <c r="AO38836" s="104"/>
      <c r="AP38836" s="104"/>
    </row>
    <row r="38837" spans="21:42" ht="15" customHeight="1" x14ac:dyDescent="0.25">
      <c r="U38837" s="104"/>
      <c r="AB38837" s="104"/>
      <c r="AC38837" s="104"/>
      <c r="AF38837" s="104"/>
      <c r="AG38837" s="104"/>
      <c r="AK38837" s="104"/>
      <c r="AL38837" s="104"/>
      <c r="AO38837" s="104"/>
      <c r="AP38837" s="104"/>
    </row>
    <row r="38838" spans="21:42" ht="15" customHeight="1" x14ac:dyDescent="0.25">
      <c r="U38838" s="104"/>
      <c r="AB38838" s="104"/>
      <c r="AC38838" s="104"/>
      <c r="AF38838" s="104"/>
      <c r="AG38838" s="104"/>
      <c r="AK38838" s="104"/>
      <c r="AL38838" s="104"/>
      <c r="AO38838" s="104"/>
      <c r="AP38838" s="104"/>
    </row>
    <row r="38839" spans="21:42" ht="15" customHeight="1" x14ac:dyDescent="0.25">
      <c r="U38839" s="104"/>
      <c r="AB38839" s="104"/>
      <c r="AC38839" s="104"/>
      <c r="AF38839" s="104"/>
      <c r="AG38839" s="104"/>
      <c r="AK38839" s="104"/>
      <c r="AL38839" s="104"/>
      <c r="AO38839" s="104"/>
      <c r="AP38839" s="104"/>
    </row>
    <row r="38840" spans="21:42" ht="15" customHeight="1" x14ac:dyDescent="0.25">
      <c r="U38840" s="104"/>
      <c r="AB38840" s="104"/>
      <c r="AC38840" s="104"/>
      <c r="AF38840" s="104"/>
      <c r="AG38840" s="104"/>
      <c r="AK38840" s="104"/>
      <c r="AL38840" s="104"/>
      <c r="AO38840" s="104"/>
      <c r="AP38840" s="104"/>
    </row>
    <row r="38841" spans="21:42" ht="15" customHeight="1" x14ac:dyDescent="0.25">
      <c r="U38841" s="104"/>
      <c r="AB38841" s="104"/>
      <c r="AC38841" s="104"/>
      <c r="AF38841" s="104"/>
      <c r="AG38841" s="104"/>
      <c r="AK38841" s="104"/>
      <c r="AL38841" s="104"/>
      <c r="AO38841" s="104"/>
      <c r="AP38841" s="104"/>
    </row>
    <row r="38842" spans="21:42" ht="15" customHeight="1" x14ac:dyDescent="0.25">
      <c r="U38842" s="104"/>
      <c r="AB38842" s="104"/>
      <c r="AC38842" s="104"/>
      <c r="AF38842" s="104"/>
      <c r="AG38842" s="104"/>
      <c r="AK38842" s="104"/>
      <c r="AL38842" s="104"/>
      <c r="AO38842" s="104"/>
      <c r="AP38842" s="104"/>
    </row>
    <row r="38843" spans="21:42" ht="15" customHeight="1" x14ac:dyDescent="0.25">
      <c r="U38843" s="104"/>
      <c r="AB38843" s="104"/>
      <c r="AC38843" s="104"/>
      <c r="AF38843" s="104"/>
      <c r="AG38843" s="104"/>
      <c r="AK38843" s="104"/>
      <c r="AL38843" s="104"/>
      <c r="AO38843" s="104"/>
      <c r="AP38843" s="104"/>
    </row>
    <row r="38844" spans="21:42" ht="15" customHeight="1" x14ac:dyDescent="0.25">
      <c r="U38844" s="104"/>
      <c r="AB38844" s="104"/>
      <c r="AC38844" s="104"/>
      <c r="AF38844" s="104"/>
      <c r="AG38844" s="104"/>
      <c r="AK38844" s="104"/>
      <c r="AL38844" s="104"/>
      <c r="AO38844" s="104"/>
      <c r="AP38844" s="104"/>
    </row>
    <row r="38845" spans="21:42" ht="15" customHeight="1" x14ac:dyDescent="0.25">
      <c r="U38845" s="104"/>
      <c r="AB38845" s="104"/>
      <c r="AC38845" s="104"/>
      <c r="AF38845" s="104"/>
      <c r="AG38845" s="104"/>
      <c r="AK38845" s="104"/>
      <c r="AL38845" s="104"/>
      <c r="AO38845" s="104"/>
      <c r="AP38845" s="104"/>
    </row>
    <row r="38846" spans="21:42" ht="15" customHeight="1" x14ac:dyDescent="0.25">
      <c r="U38846" s="104"/>
      <c r="AB38846" s="104"/>
      <c r="AC38846" s="104"/>
      <c r="AF38846" s="104"/>
      <c r="AG38846" s="104"/>
      <c r="AK38846" s="104"/>
      <c r="AL38846" s="104"/>
      <c r="AO38846" s="104"/>
      <c r="AP38846" s="104"/>
    </row>
    <row r="38847" spans="21:42" ht="15" customHeight="1" x14ac:dyDescent="0.25">
      <c r="U38847" s="104"/>
      <c r="AB38847" s="104"/>
      <c r="AC38847" s="104"/>
      <c r="AF38847" s="104"/>
      <c r="AG38847" s="104"/>
      <c r="AK38847" s="104"/>
      <c r="AL38847" s="104"/>
      <c r="AO38847" s="104"/>
      <c r="AP38847" s="104"/>
    </row>
    <row r="38848" spans="21:42" ht="15" customHeight="1" x14ac:dyDescent="0.25">
      <c r="U38848" s="104"/>
      <c r="AB38848" s="104"/>
      <c r="AC38848" s="104"/>
      <c r="AF38848" s="104"/>
      <c r="AG38848" s="104"/>
      <c r="AK38848" s="104"/>
      <c r="AL38848" s="104"/>
      <c r="AO38848" s="104"/>
      <c r="AP38848" s="104"/>
    </row>
    <row r="38849" spans="21:42" ht="15" customHeight="1" x14ac:dyDescent="0.25">
      <c r="U38849" s="104"/>
      <c r="AB38849" s="104"/>
      <c r="AC38849" s="104"/>
      <c r="AF38849" s="104"/>
      <c r="AG38849" s="104"/>
      <c r="AK38849" s="104"/>
      <c r="AL38849" s="104"/>
      <c r="AO38849" s="104"/>
      <c r="AP38849" s="104"/>
    </row>
    <row r="38850" spans="21:42" ht="15" customHeight="1" x14ac:dyDescent="0.25">
      <c r="U38850" s="104"/>
      <c r="AB38850" s="104"/>
      <c r="AC38850" s="104"/>
      <c r="AF38850" s="104"/>
      <c r="AG38850" s="104"/>
      <c r="AK38850" s="104"/>
      <c r="AL38850" s="104"/>
      <c r="AO38850" s="104"/>
      <c r="AP38850" s="104"/>
    </row>
    <row r="38851" spans="21:42" ht="15" customHeight="1" x14ac:dyDescent="0.25">
      <c r="U38851" s="104"/>
      <c r="AB38851" s="104"/>
      <c r="AC38851" s="104"/>
      <c r="AF38851" s="104"/>
      <c r="AG38851" s="104"/>
      <c r="AK38851" s="104"/>
      <c r="AL38851" s="104"/>
      <c r="AO38851" s="104"/>
      <c r="AP38851" s="104"/>
    </row>
    <row r="38852" spans="21:42" ht="15" customHeight="1" x14ac:dyDescent="0.25">
      <c r="U38852" s="104"/>
      <c r="AB38852" s="104"/>
      <c r="AC38852" s="104"/>
      <c r="AF38852" s="104"/>
      <c r="AG38852" s="104"/>
      <c r="AK38852" s="104"/>
      <c r="AL38852" s="104"/>
      <c r="AO38852" s="104"/>
      <c r="AP38852" s="104"/>
    </row>
    <row r="38853" spans="21:42" ht="15" customHeight="1" x14ac:dyDescent="0.25">
      <c r="U38853" s="104"/>
      <c r="AB38853" s="104"/>
      <c r="AC38853" s="104"/>
      <c r="AF38853" s="104"/>
      <c r="AG38853" s="104"/>
      <c r="AK38853" s="104"/>
      <c r="AL38853" s="104"/>
      <c r="AO38853" s="104"/>
      <c r="AP38853" s="104"/>
    </row>
    <row r="38854" spans="21:42" ht="15" customHeight="1" x14ac:dyDescent="0.25">
      <c r="U38854" s="104"/>
      <c r="AB38854" s="104"/>
      <c r="AC38854" s="104"/>
      <c r="AF38854" s="104"/>
      <c r="AG38854" s="104"/>
      <c r="AK38854" s="104"/>
      <c r="AL38854" s="104"/>
      <c r="AO38854" s="104"/>
      <c r="AP38854" s="104"/>
    </row>
    <row r="38855" spans="21:42" ht="15" customHeight="1" x14ac:dyDescent="0.25">
      <c r="U38855" s="104"/>
      <c r="AB38855" s="104"/>
      <c r="AC38855" s="104"/>
      <c r="AF38855" s="104"/>
      <c r="AG38855" s="104"/>
      <c r="AK38855" s="104"/>
      <c r="AL38855" s="104"/>
      <c r="AO38855" s="104"/>
      <c r="AP38855" s="104"/>
    </row>
    <row r="38856" spans="21:42" ht="15" customHeight="1" x14ac:dyDescent="0.25">
      <c r="U38856" s="104"/>
      <c r="AB38856" s="104"/>
      <c r="AC38856" s="104"/>
      <c r="AF38856" s="104"/>
      <c r="AG38856" s="104"/>
      <c r="AK38856" s="104"/>
      <c r="AL38856" s="104"/>
      <c r="AO38856" s="104"/>
      <c r="AP38856" s="104"/>
    </row>
    <row r="38857" spans="21:42" ht="15" customHeight="1" x14ac:dyDescent="0.25">
      <c r="U38857" s="104"/>
      <c r="AB38857" s="104"/>
      <c r="AC38857" s="104"/>
      <c r="AF38857" s="104"/>
      <c r="AG38857" s="104"/>
      <c r="AK38857" s="104"/>
      <c r="AL38857" s="104"/>
      <c r="AO38857" s="104"/>
      <c r="AP38857" s="104"/>
    </row>
    <row r="38858" spans="21:42" ht="15" customHeight="1" x14ac:dyDescent="0.25">
      <c r="U38858" s="104"/>
      <c r="AB38858" s="104"/>
      <c r="AC38858" s="104"/>
      <c r="AF38858" s="104"/>
      <c r="AG38858" s="104"/>
      <c r="AK38858" s="104"/>
      <c r="AL38858" s="104"/>
      <c r="AO38858" s="104"/>
      <c r="AP38858" s="104"/>
    </row>
    <row r="38859" spans="21:42" ht="15" customHeight="1" x14ac:dyDescent="0.25">
      <c r="U38859" s="104"/>
      <c r="AB38859" s="104"/>
      <c r="AC38859" s="104"/>
      <c r="AF38859" s="104"/>
      <c r="AG38859" s="104"/>
      <c r="AK38859" s="104"/>
      <c r="AL38859" s="104"/>
      <c r="AO38859" s="104"/>
      <c r="AP38859" s="104"/>
    </row>
    <row r="38860" spans="21:42" ht="15" customHeight="1" x14ac:dyDescent="0.25">
      <c r="U38860" s="104"/>
      <c r="AB38860" s="104"/>
      <c r="AC38860" s="104"/>
      <c r="AF38860" s="104"/>
      <c r="AG38860" s="104"/>
      <c r="AK38860" s="104"/>
      <c r="AL38860" s="104"/>
      <c r="AO38860" s="104"/>
      <c r="AP38860" s="104"/>
    </row>
    <row r="38861" spans="21:42" ht="15" customHeight="1" x14ac:dyDescent="0.25">
      <c r="U38861" s="104"/>
      <c r="AB38861" s="104"/>
      <c r="AC38861" s="104"/>
      <c r="AF38861" s="104"/>
      <c r="AG38861" s="104"/>
      <c r="AK38861" s="104"/>
      <c r="AL38861" s="104"/>
      <c r="AO38861" s="104"/>
      <c r="AP38861" s="104"/>
    </row>
    <row r="38862" spans="21:42" ht="15" customHeight="1" x14ac:dyDescent="0.25">
      <c r="U38862" s="104"/>
      <c r="AB38862" s="104"/>
      <c r="AC38862" s="104"/>
      <c r="AF38862" s="104"/>
      <c r="AG38862" s="104"/>
      <c r="AK38862" s="104"/>
      <c r="AL38862" s="104"/>
      <c r="AO38862" s="104"/>
      <c r="AP38862" s="104"/>
    </row>
    <row r="38863" spans="21:42" ht="15" customHeight="1" x14ac:dyDescent="0.25">
      <c r="U38863" s="104"/>
      <c r="AB38863" s="104"/>
      <c r="AC38863" s="104"/>
      <c r="AF38863" s="104"/>
      <c r="AG38863" s="104"/>
      <c r="AK38863" s="104"/>
      <c r="AL38863" s="104"/>
      <c r="AO38863" s="104"/>
      <c r="AP38863" s="104"/>
    </row>
    <row r="38864" spans="21:42" ht="15" customHeight="1" x14ac:dyDescent="0.25">
      <c r="U38864" s="104"/>
      <c r="AB38864" s="104"/>
      <c r="AC38864" s="104"/>
      <c r="AF38864" s="104"/>
      <c r="AG38864" s="104"/>
      <c r="AK38864" s="104"/>
      <c r="AL38864" s="104"/>
      <c r="AO38864" s="104"/>
      <c r="AP38864" s="104"/>
    </row>
    <row r="38865" spans="21:42" ht="15" customHeight="1" x14ac:dyDescent="0.25">
      <c r="U38865" s="104"/>
      <c r="AB38865" s="104"/>
      <c r="AC38865" s="104"/>
      <c r="AF38865" s="104"/>
      <c r="AG38865" s="104"/>
      <c r="AK38865" s="104"/>
      <c r="AL38865" s="104"/>
      <c r="AO38865" s="104"/>
      <c r="AP38865" s="104"/>
    </row>
    <row r="38866" spans="21:42" ht="15" customHeight="1" x14ac:dyDescent="0.25">
      <c r="U38866" s="104"/>
      <c r="AB38866" s="104"/>
      <c r="AC38866" s="104"/>
      <c r="AF38866" s="104"/>
      <c r="AG38866" s="104"/>
      <c r="AK38866" s="104"/>
      <c r="AL38866" s="104"/>
      <c r="AO38866" s="104"/>
      <c r="AP38866" s="104"/>
    </row>
    <row r="38867" spans="21:42" ht="15" customHeight="1" x14ac:dyDescent="0.25">
      <c r="U38867" s="104"/>
      <c r="AB38867" s="104"/>
      <c r="AC38867" s="104"/>
      <c r="AF38867" s="104"/>
      <c r="AG38867" s="104"/>
      <c r="AK38867" s="104"/>
      <c r="AL38867" s="104"/>
      <c r="AO38867" s="104"/>
      <c r="AP38867" s="104"/>
    </row>
    <row r="38868" spans="21:42" ht="15" customHeight="1" x14ac:dyDescent="0.25">
      <c r="U38868" s="104"/>
      <c r="AB38868" s="104"/>
      <c r="AC38868" s="104"/>
      <c r="AF38868" s="104"/>
      <c r="AG38868" s="104"/>
      <c r="AK38868" s="104"/>
      <c r="AL38868" s="104"/>
      <c r="AO38868" s="104"/>
      <c r="AP38868" s="104"/>
    </row>
    <row r="38869" spans="21:42" ht="15" customHeight="1" x14ac:dyDescent="0.25">
      <c r="U38869" s="104"/>
      <c r="AB38869" s="104"/>
      <c r="AC38869" s="104"/>
      <c r="AF38869" s="104"/>
      <c r="AG38869" s="104"/>
      <c r="AK38869" s="104"/>
      <c r="AL38869" s="104"/>
      <c r="AO38869" s="104"/>
      <c r="AP38869" s="104"/>
    </row>
    <row r="38870" spans="21:42" ht="15" customHeight="1" x14ac:dyDescent="0.25">
      <c r="U38870" s="104"/>
      <c r="AB38870" s="104"/>
      <c r="AC38870" s="104"/>
      <c r="AF38870" s="104"/>
      <c r="AG38870" s="104"/>
      <c r="AK38870" s="104"/>
      <c r="AL38870" s="104"/>
      <c r="AO38870" s="104"/>
      <c r="AP38870" s="104"/>
    </row>
    <row r="38871" spans="21:42" ht="15" customHeight="1" x14ac:dyDescent="0.25">
      <c r="U38871" s="104"/>
      <c r="AB38871" s="104"/>
      <c r="AC38871" s="104"/>
      <c r="AF38871" s="104"/>
      <c r="AG38871" s="104"/>
      <c r="AK38871" s="104"/>
      <c r="AL38871" s="104"/>
      <c r="AO38871" s="104"/>
      <c r="AP38871" s="104"/>
    </row>
    <row r="38872" spans="21:42" ht="15" customHeight="1" x14ac:dyDescent="0.25">
      <c r="U38872" s="104"/>
      <c r="AB38872" s="104"/>
      <c r="AC38872" s="104"/>
      <c r="AF38872" s="104"/>
      <c r="AG38872" s="104"/>
      <c r="AK38872" s="104"/>
      <c r="AL38872" s="104"/>
      <c r="AO38872" s="104"/>
      <c r="AP38872" s="104"/>
    </row>
    <row r="38873" spans="21:42" ht="15" customHeight="1" x14ac:dyDescent="0.25">
      <c r="U38873" s="104"/>
      <c r="AB38873" s="104"/>
      <c r="AC38873" s="104"/>
      <c r="AF38873" s="104"/>
      <c r="AG38873" s="104"/>
      <c r="AK38873" s="104"/>
      <c r="AL38873" s="104"/>
      <c r="AO38873" s="104"/>
      <c r="AP38873" s="104"/>
    </row>
    <row r="38874" spans="21:42" ht="15" customHeight="1" x14ac:dyDescent="0.25">
      <c r="U38874" s="104"/>
      <c r="AB38874" s="104"/>
      <c r="AC38874" s="104"/>
      <c r="AF38874" s="104"/>
      <c r="AG38874" s="104"/>
      <c r="AK38874" s="104"/>
      <c r="AL38874" s="104"/>
      <c r="AO38874" s="104"/>
      <c r="AP38874" s="104"/>
    </row>
    <row r="38875" spans="21:42" ht="15" customHeight="1" x14ac:dyDescent="0.25">
      <c r="U38875" s="104"/>
      <c r="AB38875" s="104"/>
      <c r="AC38875" s="104"/>
      <c r="AF38875" s="104"/>
      <c r="AG38875" s="104"/>
      <c r="AK38875" s="104"/>
      <c r="AL38875" s="104"/>
      <c r="AO38875" s="104"/>
      <c r="AP38875" s="104"/>
    </row>
    <row r="38876" spans="21:42" ht="15" customHeight="1" x14ac:dyDescent="0.25">
      <c r="U38876" s="104"/>
      <c r="AB38876" s="104"/>
      <c r="AC38876" s="104"/>
      <c r="AF38876" s="104"/>
      <c r="AG38876" s="104"/>
      <c r="AK38876" s="104"/>
      <c r="AL38876" s="104"/>
      <c r="AO38876" s="104"/>
      <c r="AP38876" s="104"/>
    </row>
    <row r="38877" spans="21:42" ht="15" customHeight="1" x14ac:dyDescent="0.25">
      <c r="U38877" s="104"/>
      <c r="AB38877" s="104"/>
      <c r="AC38877" s="104"/>
      <c r="AF38877" s="104"/>
      <c r="AG38877" s="104"/>
      <c r="AK38877" s="104"/>
      <c r="AL38877" s="104"/>
      <c r="AO38877" s="104"/>
      <c r="AP38877" s="104"/>
    </row>
    <row r="38878" spans="21:42" ht="15" customHeight="1" x14ac:dyDescent="0.25">
      <c r="U38878" s="104"/>
      <c r="AB38878" s="104"/>
      <c r="AC38878" s="104"/>
      <c r="AF38878" s="104"/>
      <c r="AG38878" s="104"/>
      <c r="AK38878" s="104"/>
      <c r="AL38878" s="104"/>
      <c r="AO38878" s="104"/>
      <c r="AP38878" s="104"/>
    </row>
    <row r="38879" spans="21:42" ht="15" customHeight="1" x14ac:dyDescent="0.25">
      <c r="U38879" s="104"/>
      <c r="AB38879" s="104"/>
      <c r="AC38879" s="104"/>
      <c r="AF38879" s="104"/>
      <c r="AG38879" s="104"/>
      <c r="AK38879" s="104"/>
      <c r="AL38879" s="104"/>
      <c r="AO38879" s="104"/>
      <c r="AP38879" s="104"/>
    </row>
    <row r="38880" spans="21:42" ht="15" customHeight="1" x14ac:dyDescent="0.25">
      <c r="U38880" s="104"/>
      <c r="AB38880" s="104"/>
      <c r="AC38880" s="104"/>
      <c r="AF38880" s="104"/>
      <c r="AG38880" s="104"/>
      <c r="AK38880" s="104"/>
      <c r="AL38880" s="104"/>
      <c r="AO38880" s="104"/>
      <c r="AP38880" s="104"/>
    </row>
    <row r="38881" spans="21:42" ht="15" customHeight="1" x14ac:dyDescent="0.25">
      <c r="U38881" s="104"/>
      <c r="AB38881" s="104"/>
      <c r="AC38881" s="104"/>
      <c r="AF38881" s="104"/>
      <c r="AG38881" s="104"/>
      <c r="AK38881" s="104"/>
      <c r="AL38881" s="104"/>
      <c r="AO38881" s="104"/>
      <c r="AP38881" s="104"/>
    </row>
    <row r="38882" spans="21:42" ht="15" customHeight="1" x14ac:dyDescent="0.25">
      <c r="U38882" s="104"/>
      <c r="AB38882" s="104"/>
      <c r="AC38882" s="104"/>
      <c r="AF38882" s="104"/>
      <c r="AG38882" s="104"/>
      <c r="AK38882" s="104"/>
      <c r="AL38882" s="104"/>
      <c r="AO38882" s="104"/>
      <c r="AP38882" s="104"/>
    </row>
    <row r="38883" spans="21:42" ht="15" customHeight="1" x14ac:dyDescent="0.25">
      <c r="U38883" s="104"/>
      <c r="AB38883" s="104"/>
      <c r="AC38883" s="104"/>
      <c r="AF38883" s="104"/>
      <c r="AG38883" s="104"/>
      <c r="AK38883" s="104"/>
      <c r="AL38883" s="104"/>
      <c r="AO38883" s="104"/>
      <c r="AP38883" s="104"/>
    </row>
    <row r="38884" spans="21:42" ht="15" customHeight="1" x14ac:dyDescent="0.25">
      <c r="U38884" s="104"/>
      <c r="AB38884" s="104"/>
      <c r="AC38884" s="104"/>
      <c r="AF38884" s="104"/>
      <c r="AG38884" s="104"/>
      <c r="AK38884" s="104"/>
      <c r="AL38884" s="104"/>
      <c r="AO38884" s="104"/>
      <c r="AP38884" s="104"/>
    </row>
    <row r="38885" spans="21:42" ht="15" customHeight="1" x14ac:dyDescent="0.25">
      <c r="U38885" s="104"/>
      <c r="AB38885" s="104"/>
      <c r="AC38885" s="104"/>
      <c r="AF38885" s="104"/>
      <c r="AG38885" s="104"/>
      <c r="AK38885" s="104"/>
      <c r="AL38885" s="104"/>
      <c r="AO38885" s="104"/>
      <c r="AP38885" s="104"/>
    </row>
    <row r="38886" spans="21:42" ht="15" customHeight="1" x14ac:dyDescent="0.25">
      <c r="U38886" s="104"/>
      <c r="AB38886" s="104"/>
      <c r="AC38886" s="104"/>
      <c r="AF38886" s="104"/>
      <c r="AG38886" s="104"/>
      <c r="AK38886" s="104"/>
      <c r="AL38886" s="104"/>
      <c r="AO38886" s="104"/>
      <c r="AP38886" s="104"/>
    </row>
    <row r="38887" spans="21:42" ht="15" customHeight="1" x14ac:dyDescent="0.25">
      <c r="U38887" s="104"/>
      <c r="AB38887" s="104"/>
      <c r="AC38887" s="104"/>
      <c r="AF38887" s="104"/>
      <c r="AG38887" s="104"/>
      <c r="AK38887" s="104"/>
      <c r="AL38887" s="104"/>
      <c r="AO38887" s="104"/>
      <c r="AP38887" s="104"/>
    </row>
    <row r="38888" spans="21:42" ht="15" customHeight="1" x14ac:dyDescent="0.25">
      <c r="U38888" s="104"/>
      <c r="AB38888" s="104"/>
      <c r="AC38888" s="104"/>
      <c r="AF38888" s="104"/>
      <c r="AG38888" s="104"/>
      <c r="AK38888" s="104"/>
      <c r="AL38888" s="104"/>
      <c r="AO38888" s="104"/>
      <c r="AP38888" s="104"/>
    </row>
    <row r="38889" spans="21:42" ht="15" customHeight="1" x14ac:dyDescent="0.25">
      <c r="U38889" s="104"/>
      <c r="AB38889" s="104"/>
      <c r="AC38889" s="104"/>
      <c r="AF38889" s="104"/>
      <c r="AG38889" s="104"/>
      <c r="AK38889" s="104"/>
      <c r="AL38889" s="104"/>
      <c r="AO38889" s="104"/>
      <c r="AP38889" s="104"/>
    </row>
    <row r="38890" spans="21:42" ht="15" customHeight="1" x14ac:dyDescent="0.25">
      <c r="U38890" s="104"/>
      <c r="AB38890" s="104"/>
      <c r="AC38890" s="104"/>
      <c r="AF38890" s="104"/>
      <c r="AG38890" s="104"/>
      <c r="AK38890" s="104"/>
      <c r="AL38890" s="104"/>
      <c r="AO38890" s="104"/>
      <c r="AP38890" s="104"/>
    </row>
    <row r="38891" spans="21:42" ht="15" customHeight="1" x14ac:dyDescent="0.25">
      <c r="U38891" s="104"/>
      <c r="AB38891" s="104"/>
      <c r="AC38891" s="104"/>
      <c r="AF38891" s="104"/>
      <c r="AG38891" s="104"/>
      <c r="AK38891" s="104"/>
      <c r="AL38891" s="104"/>
      <c r="AO38891" s="104"/>
      <c r="AP38891" s="104"/>
    </row>
    <row r="38892" spans="21:42" ht="15" customHeight="1" x14ac:dyDescent="0.25">
      <c r="U38892" s="104"/>
      <c r="AB38892" s="104"/>
      <c r="AC38892" s="104"/>
      <c r="AF38892" s="104"/>
      <c r="AG38892" s="104"/>
      <c r="AK38892" s="104"/>
      <c r="AL38892" s="104"/>
      <c r="AO38892" s="104"/>
      <c r="AP38892" s="104"/>
    </row>
    <row r="38893" spans="21:42" ht="15" customHeight="1" x14ac:dyDescent="0.25">
      <c r="U38893" s="104"/>
      <c r="AB38893" s="104"/>
      <c r="AC38893" s="104"/>
      <c r="AF38893" s="104"/>
      <c r="AG38893" s="104"/>
      <c r="AK38893" s="104"/>
      <c r="AL38893" s="104"/>
      <c r="AO38893" s="104"/>
      <c r="AP38893" s="104"/>
    </row>
    <row r="38894" spans="21:42" ht="15" customHeight="1" x14ac:dyDescent="0.25">
      <c r="U38894" s="104"/>
      <c r="AB38894" s="104"/>
      <c r="AC38894" s="104"/>
      <c r="AF38894" s="104"/>
      <c r="AG38894" s="104"/>
      <c r="AK38894" s="104"/>
      <c r="AL38894" s="104"/>
      <c r="AO38894" s="104"/>
      <c r="AP38894" s="104"/>
    </row>
    <row r="38895" spans="21:42" ht="15" customHeight="1" x14ac:dyDescent="0.25">
      <c r="U38895" s="104"/>
      <c r="AB38895" s="104"/>
      <c r="AC38895" s="104"/>
      <c r="AF38895" s="104"/>
      <c r="AG38895" s="104"/>
      <c r="AK38895" s="104"/>
      <c r="AL38895" s="104"/>
      <c r="AO38895" s="104"/>
      <c r="AP38895" s="104"/>
    </row>
    <row r="38896" spans="21:42" ht="15" customHeight="1" x14ac:dyDescent="0.25">
      <c r="U38896" s="104"/>
      <c r="AB38896" s="104"/>
      <c r="AC38896" s="104"/>
      <c r="AF38896" s="104"/>
      <c r="AG38896" s="104"/>
      <c r="AK38896" s="104"/>
      <c r="AL38896" s="104"/>
      <c r="AO38896" s="104"/>
      <c r="AP38896" s="104"/>
    </row>
    <row r="38897" spans="21:42" ht="15" customHeight="1" x14ac:dyDescent="0.25">
      <c r="U38897" s="104"/>
      <c r="AB38897" s="104"/>
      <c r="AC38897" s="104"/>
      <c r="AF38897" s="104"/>
      <c r="AG38897" s="104"/>
      <c r="AK38897" s="104"/>
      <c r="AL38897" s="104"/>
      <c r="AO38897" s="104"/>
      <c r="AP38897" s="104"/>
    </row>
    <row r="38898" spans="21:42" ht="15" customHeight="1" x14ac:dyDescent="0.25">
      <c r="U38898" s="104"/>
      <c r="AB38898" s="104"/>
      <c r="AC38898" s="104"/>
      <c r="AF38898" s="104"/>
      <c r="AG38898" s="104"/>
      <c r="AK38898" s="104"/>
      <c r="AL38898" s="104"/>
      <c r="AO38898" s="104"/>
      <c r="AP38898" s="104"/>
    </row>
    <row r="38899" spans="21:42" ht="15" customHeight="1" x14ac:dyDescent="0.25">
      <c r="U38899" s="104"/>
      <c r="AB38899" s="104"/>
      <c r="AC38899" s="104"/>
      <c r="AF38899" s="104"/>
      <c r="AG38899" s="104"/>
      <c r="AK38899" s="104"/>
      <c r="AL38899" s="104"/>
      <c r="AO38899" s="104"/>
      <c r="AP38899" s="104"/>
    </row>
    <row r="38900" spans="21:42" ht="15" customHeight="1" x14ac:dyDescent="0.25">
      <c r="U38900" s="104"/>
      <c r="AB38900" s="104"/>
      <c r="AC38900" s="104"/>
      <c r="AF38900" s="104"/>
      <c r="AG38900" s="104"/>
      <c r="AK38900" s="104"/>
      <c r="AL38900" s="104"/>
      <c r="AO38900" s="104"/>
      <c r="AP38900" s="104"/>
    </row>
    <row r="38901" spans="21:42" ht="15" customHeight="1" x14ac:dyDescent="0.25">
      <c r="U38901" s="104"/>
      <c r="AB38901" s="104"/>
      <c r="AC38901" s="104"/>
      <c r="AF38901" s="104"/>
      <c r="AG38901" s="104"/>
      <c r="AK38901" s="104"/>
      <c r="AL38901" s="104"/>
      <c r="AO38901" s="104"/>
      <c r="AP38901" s="104"/>
    </row>
    <row r="38902" spans="21:42" ht="15" customHeight="1" x14ac:dyDescent="0.25">
      <c r="U38902" s="104"/>
      <c r="AB38902" s="104"/>
      <c r="AC38902" s="104"/>
      <c r="AF38902" s="104"/>
      <c r="AG38902" s="104"/>
      <c r="AK38902" s="104"/>
      <c r="AL38902" s="104"/>
      <c r="AO38902" s="104"/>
      <c r="AP38902" s="104"/>
    </row>
    <row r="38903" spans="21:42" ht="15" customHeight="1" x14ac:dyDescent="0.25">
      <c r="U38903" s="104"/>
      <c r="AB38903" s="104"/>
      <c r="AC38903" s="104"/>
      <c r="AF38903" s="104"/>
      <c r="AG38903" s="104"/>
      <c r="AK38903" s="104"/>
      <c r="AL38903" s="104"/>
      <c r="AO38903" s="104"/>
      <c r="AP38903" s="104"/>
    </row>
    <row r="38904" spans="21:42" ht="15" customHeight="1" x14ac:dyDescent="0.25">
      <c r="U38904" s="104"/>
      <c r="AB38904" s="104"/>
      <c r="AC38904" s="104"/>
      <c r="AF38904" s="104"/>
      <c r="AG38904" s="104"/>
      <c r="AK38904" s="104"/>
      <c r="AL38904" s="104"/>
      <c r="AO38904" s="104"/>
      <c r="AP38904" s="104"/>
    </row>
    <row r="38905" spans="21:42" ht="15" customHeight="1" x14ac:dyDescent="0.25">
      <c r="U38905" s="104"/>
      <c r="AB38905" s="104"/>
      <c r="AC38905" s="104"/>
      <c r="AF38905" s="104"/>
      <c r="AG38905" s="104"/>
      <c r="AK38905" s="104"/>
      <c r="AL38905" s="104"/>
      <c r="AO38905" s="104"/>
      <c r="AP38905" s="104"/>
    </row>
    <row r="38906" spans="21:42" ht="15" customHeight="1" x14ac:dyDescent="0.25">
      <c r="U38906" s="104"/>
      <c r="AB38906" s="104"/>
      <c r="AC38906" s="104"/>
      <c r="AF38906" s="104"/>
      <c r="AG38906" s="104"/>
      <c r="AK38906" s="104"/>
      <c r="AL38906" s="104"/>
      <c r="AO38906" s="104"/>
      <c r="AP38906" s="104"/>
    </row>
    <row r="38907" spans="21:42" ht="15" customHeight="1" x14ac:dyDescent="0.25">
      <c r="U38907" s="104"/>
      <c r="AB38907" s="104"/>
      <c r="AC38907" s="104"/>
      <c r="AF38907" s="104"/>
      <c r="AG38907" s="104"/>
      <c r="AK38907" s="104"/>
      <c r="AL38907" s="104"/>
      <c r="AO38907" s="104"/>
      <c r="AP38907" s="104"/>
    </row>
    <row r="38908" spans="21:42" ht="15" customHeight="1" x14ac:dyDescent="0.25">
      <c r="U38908" s="104"/>
      <c r="AB38908" s="104"/>
      <c r="AC38908" s="104"/>
      <c r="AF38908" s="104"/>
      <c r="AG38908" s="104"/>
      <c r="AK38908" s="104"/>
      <c r="AL38908" s="104"/>
      <c r="AO38908" s="104"/>
      <c r="AP38908" s="104"/>
    </row>
    <row r="38909" spans="21:42" ht="15" customHeight="1" x14ac:dyDescent="0.25">
      <c r="U38909" s="104"/>
      <c r="AB38909" s="104"/>
      <c r="AC38909" s="104"/>
      <c r="AF38909" s="104"/>
      <c r="AG38909" s="104"/>
      <c r="AK38909" s="104"/>
      <c r="AL38909" s="104"/>
      <c r="AO38909" s="104"/>
      <c r="AP38909" s="104"/>
    </row>
    <row r="38910" spans="21:42" ht="15" customHeight="1" x14ac:dyDescent="0.25">
      <c r="U38910" s="104"/>
      <c r="AB38910" s="104"/>
      <c r="AC38910" s="104"/>
      <c r="AF38910" s="104"/>
      <c r="AG38910" s="104"/>
      <c r="AK38910" s="104"/>
      <c r="AL38910" s="104"/>
      <c r="AO38910" s="104"/>
      <c r="AP38910" s="104"/>
    </row>
    <row r="38911" spans="21:42" ht="15" customHeight="1" x14ac:dyDescent="0.25">
      <c r="U38911" s="104"/>
      <c r="AB38911" s="104"/>
      <c r="AC38911" s="104"/>
      <c r="AF38911" s="104"/>
      <c r="AG38911" s="104"/>
      <c r="AK38911" s="104"/>
      <c r="AL38911" s="104"/>
      <c r="AO38911" s="104"/>
      <c r="AP38911" s="104"/>
    </row>
    <row r="38912" spans="21:42" ht="15" customHeight="1" x14ac:dyDescent="0.25">
      <c r="U38912" s="104"/>
      <c r="AB38912" s="104"/>
      <c r="AC38912" s="104"/>
      <c r="AF38912" s="104"/>
      <c r="AG38912" s="104"/>
      <c r="AK38912" s="104"/>
      <c r="AL38912" s="104"/>
      <c r="AO38912" s="104"/>
      <c r="AP38912" s="104"/>
    </row>
    <row r="38913" spans="21:42" ht="15" customHeight="1" x14ac:dyDescent="0.25">
      <c r="U38913" s="104"/>
      <c r="AB38913" s="104"/>
      <c r="AC38913" s="104"/>
      <c r="AF38913" s="104"/>
      <c r="AG38913" s="104"/>
      <c r="AK38913" s="104"/>
      <c r="AL38913" s="104"/>
      <c r="AO38913" s="104"/>
      <c r="AP38913" s="104"/>
    </row>
    <row r="38914" spans="21:42" ht="15" customHeight="1" x14ac:dyDescent="0.25">
      <c r="U38914" s="104"/>
      <c r="AB38914" s="104"/>
      <c r="AC38914" s="104"/>
      <c r="AF38914" s="104"/>
      <c r="AG38914" s="104"/>
      <c r="AK38914" s="104"/>
      <c r="AL38914" s="104"/>
      <c r="AO38914" s="104"/>
      <c r="AP38914" s="104"/>
    </row>
    <row r="38915" spans="21:42" ht="15" customHeight="1" x14ac:dyDescent="0.25">
      <c r="U38915" s="104"/>
      <c r="AB38915" s="104"/>
      <c r="AC38915" s="104"/>
      <c r="AF38915" s="104"/>
      <c r="AG38915" s="104"/>
      <c r="AK38915" s="104"/>
      <c r="AL38915" s="104"/>
      <c r="AO38915" s="104"/>
      <c r="AP38915" s="104"/>
    </row>
    <row r="38916" spans="21:42" ht="15" customHeight="1" x14ac:dyDescent="0.25">
      <c r="U38916" s="104"/>
      <c r="AB38916" s="104"/>
      <c r="AC38916" s="104"/>
      <c r="AF38916" s="104"/>
      <c r="AG38916" s="104"/>
      <c r="AK38916" s="104"/>
      <c r="AL38916" s="104"/>
      <c r="AO38916" s="104"/>
      <c r="AP38916" s="104"/>
    </row>
    <row r="38917" spans="21:42" ht="15" customHeight="1" x14ac:dyDescent="0.25">
      <c r="U38917" s="104"/>
      <c r="AB38917" s="104"/>
      <c r="AC38917" s="104"/>
      <c r="AF38917" s="104"/>
      <c r="AG38917" s="104"/>
      <c r="AK38917" s="104"/>
      <c r="AL38917" s="104"/>
      <c r="AO38917" s="104"/>
      <c r="AP38917" s="104"/>
    </row>
    <row r="38918" spans="21:42" ht="15" customHeight="1" x14ac:dyDescent="0.25">
      <c r="U38918" s="104"/>
      <c r="AB38918" s="104"/>
      <c r="AC38918" s="104"/>
      <c r="AF38918" s="104"/>
      <c r="AG38918" s="104"/>
      <c r="AK38918" s="104"/>
      <c r="AL38918" s="104"/>
      <c r="AO38918" s="104"/>
      <c r="AP38918" s="104"/>
    </row>
    <row r="38919" spans="21:42" ht="15" customHeight="1" x14ac:dyDescent="0.25">
      <c r="U38919" s="104"/>
      <c r="AB38919" s="104"/>
      <c r="AC38919" s="104"/>
      <c r="AF38919" s="104"/>
      <c r="AG38919" s="104"/>
      <c r="AK38919" s="104"/>
      <c r="AL38919" s="104"/>
      <c r="AO38919" s="104"/>
      <c r="AP38919" s="104"/>
    </row>
    <row r="38920" spans="21:42" ht="15" customHeight="1" x14ac:dyDescent="0.25">
      <c r="U38920" s="104"/>
      <c r="AB38920" s="104"/>
      <c r="AC38920" s="104"/>
      <c r="AF38920" s="104"/>
      <c r="AG38920" s="104"/>
      <c r="AK38920" s="104"/>
      <c r="AL38920" s="104"/>
      <c r="AO38920" s="104"/>
      <c r="AP38920" s="104"/>
    </row>
    <row r="38921" spans="21:42" ht="15" customHeight="1" x14ac:dyDescent="0.25">
      <c r="U38921" s="104"/>
      <c r="AB38921" s="104"/>
      <c r="AC38921" s="104"/>
      <c r="AF38921" s="104"/>
      <c r="AG38921" s="104"/>
      <c r="AK38921" s="104"/>
      <c r="AL38921" s="104"/>
      <c r="AO38921" s="104"/>
      <c r="AP38921" s="104"/>
    </row>
    <row r="38922" spans="21:42" ht="15" customHeight="1" x14ac:dyDescent="0.25">
      <c r="U38922" s="104"/>
      <c r="AB38922" s="104"/>
      <c r="AC38922" s="104"/>
      <c r="AF38922" s="104"/>
      <c r="AG38922" s="104"/>
      <c r="AK38922" s="104"/>
      <c r="AL38922" s="104"/>
      <c r="AO38922" s="104"/>
      <c r="AP38922" s="104"/>
    </row>
    <row r="38923" spans="21:42" ht="15" customHeight="1" x14ac:dyDescent="0.25">
      <c r="U38923" s="104"/>
      <c r="AB38923" s="104"/>
      <c r="AC38923" s="104"/>
      <c r="AF38923" s="104"/>
      <c r="AG38923" s="104"/>
      <c r="AK38923" s="104"/>
      <c r="AL38923" s="104"/>
      <c r="AO38923" s="104"/>
      <c r="AP38923" s="104"/>
    </row>
    <row r="38924" spans="21:42" ht="15" customHeight="1" x14ac:dyDescent="0.25">
      <c r="U38924" s="104"/>
      <c r="AB38924" s="104"/>
      <c r="AC38924" s="104"/>
      <c r="AF38924" s="104"/>
      <c r="AG38924" s="104"/>
      <c r="AK38924" s="104"/>
      <c r="AL38924" s="104"/>
      <c r="AO38924" s="104"/>
      <c r="AP38924" s="104"/>
    </row>
    <row r="38925" spans="21:42" ht="15" customHeight="1" x14ac:dyDescent="0.25">
      <c r="U38925" s="104"/>
      <c r="AB38925" s="104"/>
      <c r="AC38925" s="104"/>
      <c r="AF38925" s="104"/>
      <c r="AG38925" s="104"/>
      <c r="AK38925" s="104"/>
      <c r="AL38925" s="104"/>
      <c r="AO38925" s="104"/>
      <c r="AP38925" s="104"/>
    </row>
    <row r="38926" spans="21:42" ht="15" customHeight="1" x14ac:dyDescent="0.25">
      <c r="U38926" s="104"/>
      <c r="AB38926" s="104"/>
      <c r="AC38926" s="104"/>
      <c r="AF38926" s="104"/>
      <c r="AG38926" s="104"/>
      <c r="AK38926" s="104"/>
      <c r="AL38926" s="104"/>
      <c r="AO38926" s="104"/>
      <c r="AP38926" s="104"/>
    </row>
    <row r="38927" spans="21:42" ht="15" customHeight="1" x14ac:dyDescent="0.25">
      <c r="U38927" s="104"/>
      <c r="AB38927" s="104"/>
      <c r="AC38927" s="104"/>
      <c r="AF38927" s="104"/>
      <c r="AG38927" s="104"/>
      <c r="AK38927" s="104"/>
      <c r="AL38927" s="104"/>
      <c r="AO38927" s="104"/>
      <c r="AP38927" s="104"/>
    </row>
    <row r="38928" spans="21:42" ht="15" customHeight="1" x14ac:dyDescent="0.25">
      <c r="U38928" s="104"/>
      <c r="AB38928" s="104"/>
      <c r="AC38928" s="104"/>
      <c r="AF38928" s="104"/>
      <c r="AG38928" s="104"/>
      <c r="AK38928" s="104"/>
      <c r="AL38928" s="104"/>
      <c r="AO38928" s="104"/>
      <c r="AP38928" s="104"/>
    </row>
    <row r="38929" spans="21:42" ht="15" customHeight="1" x14ac:dyDescent="0.25">
      <c r="U38929" s="104"/>
      <c r="AB38929" s="104"/>
      <c r="AC38929" s="104"/>
      <c r="AF38929" s="104"/>
      <c r="AG38929" s="104"/>
      <c r="AK38929" s="104"/>
      <c r="AL38929" s="104"/>
      <c r="AO38929" s="104"/>
      <c r="AP38929" s="104"/>
    </row>
    <row r="38930" spans="21:42" ht="15" customHeight="1" x14ac:dyDescent="0.25">
      <c r="U38930" s="104"/>
      <c r="AB38930" s="104"/>
      <c r="AC38930" s="104"/>
      <c r="AF38930" s="104"/>
      <c r="AG38930" s="104"/>
      <c r="AK38930" s="104"/>
      <c r="AL38930" s="104"/>
      <c r="AO38930" s="104"/>
      <c r="AP38930" s="104"/>
    </row>
    <row r="38931" spans="21:42" ht="15" customHeight="1" x14ac:dyDescent="0.25">
      <c r="U38931" s="104"/>
      <c r="AB38931" s="104"/>
      <c r="AC38931" s="104"/>
      <c r="AF38931" s="104"/>
      <c r="AG38931" s="104"/>
      <c r="AK38931" s="104"/>
      <c r="AL38931" s="104"/>
      <c r="AO38931" s="104"/>
      <c r="AP38931" s="104"/>
    </row>
    <row r="38932" spans="21:42" ht="15" customHeight="1" x14ac:dyDescent="0.25">
      <c r="U38932" s="104"/>
      <c r="AB38932" s="104"/>
      <c r="AC38932" s="104"/>
      <c r="AF38932" s="104"/>
      <c r="AG38932" s="104"/>
      <c r="AK38932" s="104"/>
      <c r="AL38932" s="104"/>
      <c r="AO38932" s="104"/>
      <c r="AP38932" s="104"/>
    </row>
    <row r="38933" spans="21:42" ht="15" customHeight="1" x14ac:dyDescent="0.25">
      <c r="U38933" s="104"/>
      <c r="AB38933" s="104"/>
      <c r="AC38933" s="104"/>
      <c r="AF38933" s="104"/>
      <c r="AG38933" s="104"/>
      <c r="AK38933" s="104"/>
      <c r="AL38933" s="104"/>
      <c r="AO38933" s="104"/>
      <c r="AP38933" s="104"/>
    </row>
    <row r="38934" spans="21:42" ht="15" customHeight="1" x14ac:dyDescent="0.25">
      <c r="U38934" s="104"/>
      <c r="AB38934" s="104"/>
      <c r="AC38934" s="104"/>
      <c r="AF38934" s="104"/>
      <c r="AG38934" s="104"/>
      <c r="AK38934" s="104"/>
      <c r="AL38934" s="104"/>
      <c r="AO38934" s="104"/>
      <c r="AP38934" s="104"/>
    </row>
    <row r="38935" spans="21:42" ht="15" customHeight="1" x14ac:dyDescent="0.25">
      <c r="U38935" s="104"/>
      <c r="AB38935" s="104"/>
      <c r="AC38935" s="104"/>
      <c r="AF38935" s="104"/>
      <c r="AG38935" s="104"/>
      <c r="AK38935" s="104"/>
      <c r="AL38935" s="104"/>
      <c r="AO38935" s="104"/>
      <c r="AP38935" s="104"/>
    </row>
    <row r="38936" spans="21:42" ht="15" customHeight="1" x14ac:dyDescent="0.25">
      <c r="U38936" s="104"/>
      <c r="AB38936" s="104"/>
      <c r="AC38936" s="104"/>
      <c r="AF38936" s="104"/>
      <c r="AG38936" s="104"/>
      <c r="AK38936" s="104"/>
      <c r="AL38936" s="104"/>
      <c r="AO38936" s="104"/>
      <c r="AP38936" s="104"/>
    </row>
    <row r="38937" spans="21:42" ht="15" customHeight="1" x14ac:dyDescent="0.25">
      <c r="U38937" s="104"/>
      <c r="AB38937" s="104"/>
      <c r="AC38937" s="104"/>
      <c r="AF38937" s="104"/>
      <c r="AG38937" s="104"/>
      <c r="AK38937" s="104"/>
      <c r="AL38937" s="104"/>
      <c r="AO38937" s="104"/>
      <c r="AP38937" s="104"/>
    </row>
    <row r="38938" spans="21:42" ht="15" customHeight="1" x14ac:dyDescent="0.25">
      <c r="U38938" s="104"/>
      <c r="AB38938" s="104"/>
      <c r="AC38938" s="104"/>
      <c r="AF38938" s="104"/>
      <c r="AG38938" s="104"/>
      <c r="AK38938" s="104"/>
      <c r="AL38938" s="104"/>
      <c r="AO38938" s="104"/>
      <c r="AP38938" s="104"/>
    </row>
    <row r="38939" spans="21:42" ht="15" customHeight="1" x14ac:dyDescent="0.25">
      <c r="U38939" s="104"/>
      <c r="AB38939" s="104"/>
      <c r="AC38939" s="104"/>
      <c r="AF38939" s="104"/>
      <c r="AG38939" s="104"/>
      <c r="AK38939" s="104"/>
      <c r="AL38939" s="104"/>
      <c r="AO38939" s="104"/>
      <c r="AP38939" s="104"/>
    </row>
    <row r="38940" spans="21:42" ht="15" customHeight="1" x14ac:dyDescent="0.25">
      <c r="U38940" s="104"/>
      <c r="AB38940" s="104"/>
      <c r="AC38940" s="104"/>
      <c r="AF38940" s="104"/>
      <c r="AG38940" s="104"/>
      <c r="AK38940" s="104"/>
      <c r="AL38940" s="104"/>
      <c r="AO38940" s="104"/>
      <c r="AP38940" s="104"/>
    </row>
    <row r="38941" spans="21:42" ht="15" customHeight="1" x14ac:dyDescent="0.25">
      <c r="U38941" s="104"/>
      <c r="AB38941" s="104"/>
      <c r="AC38941" s="104"/>
      <c r="AF38941" s="104"/>
      <c r="AG38941" s="104"/>
      <c r="AK38941" s="104"/>
      <c r="AL38941" s="104"/>
      <c r="AO38941" s="104"/>
      <c r="AP38941" s="104"/>
    </row>
    <row r="38942" spans="21:42" ht="15" customHeight="1" x14ac:dyDescent="0.25">
      <c r="U38942" s="104"/>
      <c r="AB38942" s="104"/>
      <c r="AC38942" s="104"/>
      <c r="AF38942" s="104"/>
      <c r="AG38942" s="104"/>
      <c r="AK38942" s="104"/>
      <c r="AL38942" s="104"/>
      <c r="AO38942" s="104"/>
      <c r="AP38942" s="104"/>
    </row>
    <row r="38943" spans="21:42" ht="15" customHeight="1" x14ac:dyDescent="0.25">
      <c r="U38943" s="104"/>
      <c r="AB38943" s="104"/>
      <c r="AC38943" s="104"/>
      <c r="AF38943" s="104"/>
      <c r="AG38943" s="104"/>
      <c r="AK38943" s="104"/>
      <c r="AL38943" s="104"/>
      <c r="AO38943" s="104"/>
      <c r="AP38943" s="104"/>
    </row>
    <row r="38944" spans="21:42" ht="15" customHeight="1" x14ac:dyDescent="0.25">
      <c r="U38944" s="104"/>
      <c r="AB38944" s="104"/>
      <c r="AC38944" s="104"/>
      <c r="AF38944" s="104"/>
      <c r="AG38944" s="104"/>
      <c r="AK38944" s="104"/>
      <c r="AL38944" s="104"/>
      <c r="AO38944" s="104"/>
      <c r="AP38944" s="104"/>
    </row>
    <row r="38945" spans="21:42" ht="15" customHeight="1" x14ac:dyDescent="0.25">
      <c r="U38945" s="104"/>
      <c r="AB38945" s="104"/>
      <c r="AC38945" s="104"/>
      <c r="AF38945" s="104"/>
      <c r="AG38945" s="104"/>
      <c r="AK38945" s="104"/>
      <c r="AL38945" s="104"/>
      <c r="AO38945" s="104"/>
      <c r="AP38945" s="104"/>
    </row>
    <row r="38946" spans="21:42" ht="15" customHeight="1" x14ac:dyDescent="0.25">
      <c r="U38946" s="104"/>
      <c r="AB38946" s="104"/>
      <c r="AC38946" s="104"/>
      <c r="AF38946" s="104"/>
      <c r="AG38946" s="104"/>
      <c r="AK38946" s="104"/>
      <c r="AL38946" s="104"/>
      <c r="AO38946" s="104"/>
      <c r="AP38946" s="104"/>
    </row>
    <row r="38947" spans="21:42" ht="15" customHeight="1" x14ac:dyDescent="0.25">
      <c r="U38947" s="104"/>
      <c r="AB38947" s="104"/>
      <c r="AC38947" s="104"/>
      <c r="AF38947" s="104"/>
      <c r="AG38947" s="104"/>
      <c r="AK38947" s="104"/>
      <c r="AL38947" s="104"/>
      <c r="AO38947" s="104"/>
      <c r="AP38947" s="104"/>
    </row>
    <row r="38948" spans="21:42" ht="15" customHeight="1" x14ac:dyDescent="0.25">
      <c r="U38948" s="104"/>
      <c r="AB38948" s="104"/>
      <c r="AC38948" s="104"/>
      <c r="AF38948" s="104"/>
      <c r="AG38948" s="104"/>
      <c r="AK38948" s="104"/>
      <c r="AL38948" s="104"/>
      <c r="AO38948" s="104"/>
      <c r="AP38948" s="104"/>
    </row>
    <row r="38949" spans="21:42" ht="15" customHeight="1" x14ac:dyDescent="0.25">
      <c r="U38949" s="104"/>
      <c r="AB38949" s="104"/>
      <c r="AC38949" s="104"/>
      <c r="AF38949" s="104"/>
      <c r="AG38949" s="104"/>
      <c r="AK38949" s="104"/>
      <c r="AL38949" s="104"/>
      <c r="AO38949" s="104"/>
      <c r="AP38949" s="104"/>
    </row>
    <row r="38950" spans="21:42" ht="15" customHeight="1" x14ac:dyDescent="0.25">
      <c r="U38950" s="104"/>
      <c r="AB38950" s="104"/>
      <c r="AC38950" s="104"/>
      <c r="AF38950" s="104"/>
      <c r="AG38950" s="104"/>
      <c r="AK38950" s="104"/>
      <c r="AL38950" s="104"/>
      <c r="AO38950" s="104"/>
      <c r="AP38950" s="104"/>
    </row>
    <row r="38951" spans="21:42" ht="15" customHeight="1" x14ac:dyDescent="0.25">
      <c r="U38951" s="104"/>
      <c r="AB38951" s="104"/>
      <c r="AC38951" s="104"/>
      <c r="AF38951" s="104"/>
      <c r="AG38951" s="104"/>
      <c r="AK38951" s="104"/>
      <c r="AL38951" s="104"/>
      <c r="AO38951" s="104"/>
      <c r="AP38951" s="104"/>
    </row>
    <row r="38952" spans="21:42" ht="15" customHeight="1" x14ac:dyDescent="0.25">
      <c r="U38952" s="104"/>
      <c r="AB38952" s="104"/>
      <c r="AC38952" s="104"/>
      <c r="AF38952" s="104"/>
      <c r="AG38952" s="104"/>
      <c r="AK38952" s="104"/>
      <c r="AL38952" s="104"/>
      <c r="AO38952" s="104"/>
      <c r="AP38952" s="104"/>
    </row>
    <row r="38953" spans="21:42" ht="15" customHeight="1" x14ac:dyDescent="0.25">
      <c r="U38953" s="104"/>
      <c r="AB38953" s="104"/>
      <c r="AC38953" s="104"/>
      <c r="AF38953" s="104"/>
      <c r="AG38953" s="104"/>
      <c r="AK38953" s="104"/>
      <c r="AL38953" s="104"/>
      <c r="AO38953" s="104"/>
      <c r="AP38953" s="104"/>
    </row>
    <row r="38954" spans="21:42" ht="15" customHeight="1" x14ac:dyDescent="0.25">
      <c r="U38954" s="104"/>
      <c r="AB38954" s="104"/>
      <c r="AC38954" s="104"/>
      <c r="AF38954" s="104"/>
      <c r="AG38954" s="104"/>
      <c r="AK38954" s="104"/>
      <c r="AL38954" s="104"/>
      <c r="AO38954" s="104"/>
      <c r="AP38954" s="104"/>
    </row>
    <row r="38955" spans="21:42" ht="15" customHeight="1" x14ac:dyDescent="0.25">
      <c r="U38955" s="104"/>
      <c r="AB38955" s="104"/>
      <c r="AC38955" s="104"/>
      <c r="AF38955" s="104"/>
      <c r="AG38955" s="104"/>
      <c r="AK38955" s="104"/>
      <c r="AL38955" s="104"/>
      <c r="AO38955" s="104"/>
      <c r="AP38955" s="104"/>
    </row>
    <row r="38956" spans="21:42" ht="15" customHeight="1" x14ac:dyDescent="0.25">
      <c r="U38956" s="104"/>
      <c r="AB38956" s="104"/>
      <c r="AC38956" s="104"/>
      <c r="AF38956" s="104"/>
      <c r="AG38956" s="104"/>
      <c r="AK38956" s="104"/>
      <c r="AL38956" s="104"/>
      <c r="AO38956" s="104"/>
      <c r="AP38956" s="104"/>
    </row>
    <row r="38957" spans="21:42" ht="15" customHeight="1" x14ac:dyDescent="0.25">
      <c r="U38957" s="104"/>
      <c r="AB38957" s="104"/>
      <c r="AC38957" s="104"/>
      <c r="AF38957" s="104"/>
      <c r="AG38957" s="104"/>
      <c r="AK38957" s="104"/>
      <c r="AL38957" s="104"/>
      <c r="AO38957" s="104"/>
      <c r="AP38957" s="104"/>
    </row>
    <row r="38958" spans="21:42" ht="15" customHeight="1" x14ac:dyDescent="0.25">
      <c r="U38958" s="104"/>
      <c r="AB38958" s="104"/>
      <c r="AC38958" s="104"/>
      <c r="AF38958" s="104"/>
      <c r="AG38958" s="104"/>
      <c r="AK38958" s="104"/>
      <c r="AL38958" s="104"/>
      <c r="AO38958" s="104"/>
      <c r="AP38958" s="104"/>
    </row>
    <row r="38959" spans="21:42" ht="15" customHeight="1" x14ac:dyDescent="0.25">
      <c r="U38959" s="104"/>
      <c r="AB38959" s="104"/>
      <c r="AC38959" s="104"/>
      <c r="AF38959" s="104"/>
      <c r="AG38959" s="104"/>
      <c r="AK38959" s="104"/>
      <c r="AL38959" s="104"/>
      <c r="AO38959" s="104"/>
      <c r="AP38959" s="104"/>
    </row>
    <row r="38960" spans="21:42" ht="15" customHeight="1" x14ac:dyDescent="0.25">
      <c r="U38960" s="104"/>
      <c r="AB38960" s="104"/>
      <c r="AC38960" s="104"/>
      <c r="AF38960" s="104"/>
      <c r="AG38960" s="104"/>
      <c r="AK38960" s="104"/>
      <c r="AL38960" s="104"/>
      <c r="AO38960" s="104"/>
      <c r="AP38960" s="104"/>
    </row>
    <row r="38961" spans="21:42" ht="15" customHeight="1" x14ac:dyDescent="0.25">
      <c r="U38961" s="104"/>
      <c r="AB38961" s="104"/>
      <c r="AC38961" s="104"/>
      <c r="AF38961" s="104"/>
      <c r="AG38961" s="104"/>
      <c r="AK38961" s="104"/>
      <c r="AL38961" s="104"/>
      <c r="AO38961" s="104"/>
      <c r="AP38961" s="104"/>
    </row>
    <row r="38962" spans="21:42" ht="15" customHeight="1" x14ac:dyDescent="0.25">
      <c r="U38962" s="104"/>
      <c r="AB38962" s="104"/>
      <c r="AC38962" s="104"/>
      <c r="AF38962" s="104"/>
      <c r="AG38962" s="104"/>
      <c r="AK38962" s="104"/>
      <c r="AL38962" s="104"/>
      <c r="AO38962" s="104"/>
      <c r="AP38962" s="104"/>
    </row>
    <row r="38963" spans="21:42" ht="15" customHeight="1" x14ac:dyDescent="0.25">
      <c r="U38963" s="104"/>
      <c r="AB38963" s="104"/>
      <c r="AC38963" s="104"/>
      <c r="AF38963" s="104"/>
      <c r="AG38963" s="104"/>
      <c r="AK38963" s="104"/>
      <c r="AL38963" s="104"/>
      <c r="AO38963" s="104"/>
      <c r="AP38963" s="104"/>
    </row>
    <row r="38964" spans="21:42" ht="15" customHeight="1" x14ac:dyDescent="0.25">
      <c r="U38964" s="104"/>
      <c r="AB38964" s="104"/>
      <c r="AC38964" s="104"/>
      <c r="AF38964" s="104"/>
      <c r="AG38964" s="104"/>
      <c r="AK38964" s="104"/>
      <c r="AL38964" s="104"/>
      <c r="AO38964" s="104"/>
      <c r="AP38964" s="104"/>
    </row>
    <row r="38965" spans="21:42" ht="15" customHeight="1" x14ac:dyDescent="0.25">
      <c r="U38965" s="104"/>
      <c r="AB38965" s="104"/>
      <c r="AC38965" s="104"/>
      <c r="AF38965" s="104"/>
      <c r="AG38965" s="104"/>
      <c r="AK38965" s="104"/>
      <c r="AL38965" s="104"/>
      <c r="AO38965" s="104"/>
      <c r="AP38965" s="104"/>
    </row>
    <row r="38966" spans="21:42" ht="15" customHeight="1" x14ac:dyDescent="0.25">
      <c r="U38966" s="104"/>
      <c r="AB38966" s="104"/>
      <c r="AC38966" s="104"/>
      <c r="AF38966" s="104"/>
      <c r="AG38966" s="104"/>
      <c r="AK38966" s="104"/>
      <c r="AL38966" s="104"/>
      <c r="AO38966" s="104"/>
      <c r="AP38966" s="104"/>
    </row>
    <row r="38967" spans="21:42" ht="15" customHeight="1" x14ac:dyDescent="0.25">
      <c r="U38967" s="104"/>
      <c r="AB38967" s="104"/>
      <c r="AC38967" s="104"/>
      <c r="AF38967" s="104"/>
      <c r="AG38967" s="104"/>
      <c r="AK38967" s="104"/>
      <c r="AL38967" s="104"/>
      <c r="AO38967" s="104"/>
      <c r="AP38967" s="104"/>
    </row>
    <row r="38968" spans="21:42" ht="15" customHeight="1" x14ac:dyDescent="0.25">
      <c r="U38968" s="104"/>
      <c r="AB38968" s="104"/>
      <c r="AC38968" s="104"/>
      <c r="AF38968" s="104"/>
      <c r="AG38968" s="104"/>
      <c r="AK38968" s="104"/>
      <c r="AL38968" s="104"/>
      <c r="AO38968" s="104"/>
      <c r="AP38968" s="104"/>
    </row>
    <row r="38969" spans="21:42" ht="15" customHeight="1" x14ac:dyDescent="0.25">
      <c r="U38969" s="104"/>
      <c r="AB38969" s="104"/>
      <c r="AC38969" s="104"/>
      <c r="AF38969" s="104"/>
      <c r="AG38969" s="104"/>
      <c r="AK38969" s="104"/>
      <c r="AL38969" s="104"/>
      <c r="AO38969" s="104"/>
      <c r="AP38969" s="104"/>
    </row>
    <row r="38970" spans="21:42" ht="15" customHeight="1" x14ac:dyDescent="0.25">
      <c r="U38970" s="104"/>
      <c r="AB38970" s="104"/>
      <c r="AC38970" s="104"/>
      <c r="AF38970" s="104"/>
      <c r="AG38970" s="104"/>
      <c r="AK38970" s="104"/>
      <c r="AL38970" s="104"/>
      <c r="AO38970" s="104"/>
      <c r="AP38970" s="104"/>
    </row>
    <row r="38971" spans="21:42" ht="15" customHeight="1" x14ac:dyDescent="0.25">
      <c r="U38971" s="104"/>
      <c r="AB38971" s="104"/>
      <c r="AC38971" s="104"/>
      <c r="AF38971" s="104"/>
      <c r="AG38971" s="104"/>
      <c r="AK38971" s="104"/>
      <c r="AL38971" s="104"/>
      <c r="AO38971" s="104"/>
      <c r="AP38971" s="104"/>
    </row>
    <row r="38972" spans="21:42" ht="15" customHeight="1" x14ac:dyDescent="0.25">
      <c r="U38972" s="104"/>
      <c r="AB38972" s="104"/>
      <c r="AC38972" s="104"/>
      <c r="AF38972" s="104"/>
      <c r="AG38972" s="104"/>
      <c r="AK38972" s="104"/>
      <c r="AL38972" s="104"/>
      <c r="AO38972" s="104"/>
      <c r="AP38972" s="104"/>
    </row>
    <row r="38973" spans="21:42" ht="15" customHeight="1" x14ac:dyDescent="0.25">
      <c r="U38973" s="104"/>
      <c r="AB38973" s="104"/>
      <c r="AC38973" s="104"/>
      <c r="AF38973" s="104"/>
      <c r="AG38973" s="104"/>
      <c r="AK38973" s="104"/>
      <c r="AL38973" s="104"/>
      <c r="AO38973" s="104"/>
      <c r="AP38973" s="104"/>
    </row>
    <row r="38974" spans="21:42" ht="15" customHeight="1" x14ac:dyDescent="0.25">
      <c r="U38974" s="104"/>
      <c r="AB38974" s="104"/>
      <c r="AC38974" s="104"/>
      <c r="AF38974" s="104"/>
      <c r="AG38974" s="104"/>
      <c r="AK38974" s="104"/>
      <c r="AL38974" s="104"/>
      <c r="AO38974" s="104"/>
      <c r="AP38974" s="104"/>
    </row>
    <row r="38975" spans="21:42" ht="15" customHeight="1" x14ac:dyDescent="0.25">
      <c r="U38975" s="104"/>
      <c r="AB38975" s="104"/>
      <c r="AC38975" s="104"/>
      <c r="AF38975" s="104"/>
      <c r="AG38975" s="104"/>
      <c r="AK38975" s="104"/>
      <c r="AL38975" s="104"/>
      <c r="AO38975" s="104"/>
      <c r="AP38975" s="104"/>
    </row>
    <row r="38976" spans="21:42" ht="15" customHeight="1" x14ac:dyDescent="0.25">
      <c r="U38976" s="104"/>
      <c r="AB38976" s="104"/>
      <c r="AC38976" s="104"/>
      <c r="AF38976" s="104"/>
      <c r="AG38976" s="104"/>
      <c r="AK38976" s="104"/>
      <c r="AL38976" s="104"/>
      <c r="AO38976" s="104"/>
      <c r="AP38976" s="104"/>
    </row>
    <row r="38977" spans="21:42" ht="15" customHeight="1" x14ac:dyDescent="0.25">
      <c r="U38977" s="104"/>
      <c r="AB38977" s="104"/>
      <c r="AC38977" s="104"/>
      <c r="AF38977" s="104"/>
      <c r="AG38977" s="104"/>
      <c r="AK38977" s="104"/>
      <c r="AL38977" s="104"/>
      <c r="AO38977" s="104"/>
      <c r="AP38977" s="104"/>
    </row>
    <row r="38978" spans="21:42" ht="15" customHeight="1" x14ac:dyDescent="0.25">
      <c r="U38978" s="104"/>
      <c r="AB38978" s="104"/>
      <c r="AC38978" s="104"/>
      <c r="AF38978" s="104"/>
      <c r="AG38978" s="104"/>
      <c r="AK38978" s="104"/>
      <c r="AL38978" s="104"/>
      <c r="AO38978" s="104"/>
      <c r="AP38978" s="104"/>
    </row>
    <row r="38979" spans="21:42" ht="15" customHeight="1" x14ac:dyDescent="0.25">
      <c r="U38979" s="104"/>
      <c r="AB38979" s="104"/>
      <c r="AC38979" s="104"/>
      <c r="AF38979" s="104"/>
      <c r="AG38979" s="104"/>
      <c r="AK38979" s="104"/>
      <c r="AL38979" s="104"/>
      <c r="AO38979" s="104"/>
      <c r="AP38979" s="104"/>
    </row>
    <row r="38980" spans="21:42" ht="15" customHeight="1" x14ac:dyDescent="0.25">
      <c r="U38980" s="104"/>
      <c r="AB38980" s="104"/>
      <c r="AC38980" s="104"/>
      <c r="AF38980" s="104"/>
      <c r="AG38980" s="104"/>
      <c r="AK38980" s="104"/>
      <c r="AL38980" s="104"/>
      <c r="AO38980" s="104"/>
      <c r="AP38980" s="104"/>
    </row>
    <row r="38981" spans="21:42" ht="15" customHeight="1" x14ac:dyDescent="0.25">
      <c r="U38981" s="104"/>
      <c r="AB38981" s="104"/>
      <c r="AC38981" s="104"/>
      <c r="AF38981" s="104"/>
      <c r="AG38981" s="104"/>
      <c r="AK38981" s="104"/>
      <c r="AL38981" s="104"/>
      <c r="AO38981" s="104"/>
      <c r="AP38981" s="104"/>
    </row>
    <row r="38982" spans="21:42" ht="15" customHeight="1" x14ac:dyDescent="0.25">
      <c r="U38982" s="104"/>
      <c r="AB38982" s="104"/>
      <c r="AC38982" s="104"/>
      <c r="AF38982" s="104"/>
      <c r="AG38982" s="104"/>
      <c r="AK38982" s="104"/>
      <c r="AL38982" s="104"/>
      <c r="AO38982" s="104"/>
      <c r="AP38982" s="104"/>
    </row>
    <row r="38983" spans="21:42" ht="15" customHeight="1" x14ac:dyDescent="0.25">
      <c r="U38983" s="104"/>
      <c r="AB38983" s="104"/>
      <c r="AC38983" s="104"/>
      <c r="AF38983" s="104"/>
      <c r="AG38983" s="104"/>
      <c r="AK38983" s="104"/>
      <c r="AL38983" s="104"/>
      <c r="AO38983" s="104"/>
      <c r="AP38983" s="104"/>
    </row>
    <row r="38984" spans="21:42" ht="15" customHeight="1" x14ac:dyDescent="0.25">
      <c r="U38984" s="104"/>
      <c r="AB38984" s="104"/>
      <c r="AC38984" s="104"/>
      <c r="AF38984" s="104"/>
      <c r="AG38984" s="104"/>
      <c r="AK38984" s="104"/>
      <c r="AL38984" s="104"/>
      <c r="AO38984" s="104"/>
      <c r="AP38984" s="104"/>
    </row>
    <row r="38985" spans="21:42" ht="15" customHeight="1" x14ac:dyDescent="0.25">
      <c r="U38985" s="104"/>
      <c r="AB38985" s="104"/>
      <c r="AC38985" s="104"/>
      <c r="AF38985" s="104"/>
      <c r="AG38985" s="104"/>
      <c r="AK38985" s="104"/>
      <c r="AL38985" s="104"/>
      <c r="AO38985" s="104"/>
      <c r="AP38985" s="104"/>
    </row>
    <row r="38986" spans="21:42" ht="15" customHeight="1" x14ac:dyDescent="0.25">
      <c r="U38986" s="104"/>
      <c r="AB38986" s="104"/>
      <c r="AC38986" s="104"/>
      <c r="AF38986" s="104"/>
      <c r="AG38986" s="104"/>
      <c r="AK38986" s="104"/>
      <c r="AL38986" s="104"/>
      <c r="AO38986" s="104"/>
      <c r="AP38986" s="104"/>
    </row>
    <row r="38987" spans="21:42" ht="15" customHeight="1" x14ac:dyDescent="0.25">
      <c r="U38987" s="104"/>
      <c r="AB38987" s="104"/>
      <c r="AC38987" s="104"/>
      <c r="AF38987" s="104"/>
      <c r="AG38987" s="104"/>
      <c r="AK38987" s="104"/>
      <c r="AL38987" s="104"/>
      <c r="AO38987" s="104"/>
      <c r="AP38987" s="104"/>
    </row>
    <row r="38988" spans="21:42" ht="15" customHeight="1" x14ac:dyDescent="0.25">
      <c r="U38988" s="104"/>
      <c r="AB38988" s="104"/>
      <c r="AC38988" s="104"/>
      <c r="AF38988" s="104"/>
      <c r="AG38988" s="104"/>
      <c r="AK38988" s="104"/>
      <c r="AL38988" s="104"/>
      <c r="AO38988" s="104"/>
      <c r="AP38988" s="104"/>
    </row>
    <row r="38989" spans="21:42" ht="15" customHeight="1" x14ac:dyDescent="0.25">
      <c r="U38989" s="104"/>
      <c r="AB38989" s="104"/>
      <c r="AC38989" s="104"/>
      <c r="AF38989" s="104"/>
      <c r="AG38989" s="104"/>
      <c r="AK38989" s="104"/>
      <c r="AL38989" s="104"/>
      <c r="AO38989" s="104"/>
      <c r="AP38989" s="104"/>
    </row>
    <row r="38990" spans="21:42" ht="15" customHeight="1" x14ac:dyDescent="0.25">
      <c r="U38990" s="104"/>
      <c r="AB38990" s="104"/>
      <c r="AC38990" s="104"/>
      <c r="AF38990" s="104"/>
      <c r="AG38990" s="104"/>
      <c r="AK38990" s="104"/>
      <c r="AL38990" s="104"/>
      <c r="AO38990" s="104"/>
      <c r="AP38990" s="104"/>
    </row>
    <row r="38991" spans="21:42" ht="15" customHeight="1" x14ac:dyDescent="0.25">
      <c r="U38991" s="104"/>
      <c r="AB38991" s="104"/>
      <c r="AC38991" s="104"/>
      <c r="AF38991" s="104"/>
      <c r="AG38991" s="104"/>
      <c r="AK38991" s="104"/>
      <c r="AL38991" s="104"/>
      <c r="AO38991" s="104"/>
      <c r="AP38991" s="104"/>
    </row>
    <row r="38992" spans="21:42" ht="15" customHeight="1" x14ac:dyDescent="0.25">
      <c r="U38992" s="104"/>
      <c r="AB38992" s="104"/>
      <c r="AC38992" s="104"/>
      <c r="AF38992" s="104"/>
      <c r="AG38992" s="104"/>
      <c r="AK38992" s="104"/>
      <c r="AL38992" s="104"/>
      <c r="AO38992" s="104"/>
      <c r="AP38992" s="104"/>
    </row>
    <row r="38993" spans="21:42" ht="15" customHeight="1" x14ac:dyDescent="0.25">
      <c r="U38993" s="104"/>
      <c r="AB38993" s="104"/>
      <c r="AC38993" s="104"/>
      <c r="AF38993" s="104"/>
      <c r="AG38993" s="104"/>
      <c r="AK38993" s="104"/>
      <c r="AL38993" s="104"/>
      <c r="AO38993" s="104"/>
      <c r="AP38993" s="104"/>
    </row>
    <row r="38994" spans="21:42" ht="15" customHeight="1" x14ac:dyDescent="0.25">
      <c r="U38994" s="104"/>
      <c r="AB38994" s="104"/>
      <c r="AC38994" s="104"/>
      <c r="AF38994" s="104"/>
      <c r="AG38994" s="104"/>
      <c r="AK38994" s="104"/>
      <c r="AL38994" s="104"/>
      <c r="AO38994" s="104"/>
      <c r="AP38994" s="104"/>
    </row>
    <row r="38995" spans="21:42" ht="15" customHeight="1" x14ac:dyDescent="0.25">
      <c r="U38995" s="104"/>
      <c r="AB38995" s="104"/>
      <c r="AC38995" s="104"/>
      <c r="AF38995" s="104"/>
      <c r="AG38995" s="104"/>
      <c r="AK38995" s="104"/>
      <c r="AL38995" s="104"/>
      <c r="AO38995" s="104"/>
      <c r="AP38995" s="104"/>
    </row>
    <row r="38996" spans="21:42" ht="15" customHeight="1" x14ac:dyDescent="0.25">
      <c r="U38996" s="104"/>
      <c r="AB38996" s="104"/>
      <c r="AC38996" s="104"/>
      <c r="AF38996" s="104"/>
      <c r="AG38996" s="104"/>
      <c r="AK38996" s="104"/>
      <c r="AL38996" s="104"/>
      <c r="AO38996" s="104"/>
      <c r="AP38996" s="104"/>
    </row>
    <row r="38997" spans="21:42" ht="15" customHeight="1" x14ac:dyDescent="0.25">
      <c r="U38997" s="104"/>
      <c r="AB38997" s="104"/>
      <c r="AC38997" s="104"/>
      <c r="AF38997" s="104"/>
      <c r="AG38997" s="104"/>
      <c r="AK38997" s="104"/>
      <c r="AL38997" s="104"/>
      <c r="AO38997" s="104"/>
      <c r="AP38997" s="104"/>
    </row>
    <row r="38998" spans="21:42" ht="15" customHeight="1" x14ac:dyDescent="0.25">
      <c r="U38998" s="104"/>
      <c r="AB38998" s="104"/>
      <c r="AC38998" s="104"/>
      <c r="AF38998" s="104"/>
      <c r="AG38998" s="104"/>
      <c r="AK38998" s="104"/>
      <c r="AL38998" s="104"/>
      <c r="AO38998" s="104"/>
      <c r="AP38998" s="104"/>
    </row>
    <row r="38999" spans="21:42" ht="15" customHeight="1" x14ac:dyDescent="0.25">
      <c r="U38999" s="104"/>
      <c r="AB38999" s="104"/>
      <c r="AC38999" s="104"/>
      <c r="AF38999" s="104"/>
      <c r="AG38999" s="104"/>
      <c r="AK38999" s="104"/>
      <c r="AL38999" s="104"/>
      <c r="AO38999" s="104"/>
      <c r="AP38999" s="104"/>
    </row>
    <row r="39000" spans="21:42" ht="15" customHeight="1" x14ac:dyDescent="0.25">
      <c r="U39000" s="104"/>
      <c r="AB39000" s="104"/>
      <c r="AC39000" s="104"/>
      <c r="AF39000" s="104"/>
      <c r="AG39000" s="104"/>
      <c r="AK39000" s="104"/>
      <c r="AL39000" s="104"/>
      <c r="AO39000" s="104"/>
      <c r="AP39000" s="104"/>
    </row>
    <row r="39001" spans="21:42" ht="15" customHeight="1" x14ac:dyDescent="0.25">
      <c r="U39001" s="104"/>
      <c r="AB39001" s="104"/>
      <c r="AC39001" s="104"/>
      <c r="AF39001" s="104"/>
      <c r="AG39001" s="104"/>
      <c r="AK39001" s="104"/>
      <c r="AL39001" s="104"/>
      <c r="AO39001" s="104"/>
      <c r="AP39001" s="104"/>
    </row>
    <row r="39002" spans="21:42" ht="15" customHeight="1" x14ac:dyDescent="0.25">
      <c r="U39002" s="104"/>
      <c r="AB39002" s="104"/>
      <c r="AC39002" s="104"/>
      <c r="AF39002" s="104"/>
      <c r="AG39002" s="104"/>
      <c r="AK39002" s="104"/>
      <c r="AL39002" s="104"/>
      <c r="AO39002" s="104"/>
      <c r="AP39002" s="104"/>
    </row>
    <row r="39003" spans="21:42" ht="15" customHeight="1" x14ac:dyDescent="0.25">
      <c r="U39003" s="104"/>
      <c r="AB39003" s="104"/>
      <c r="AC39003" s="104"/>
      <c r="AF39003" s="104"/>
      <c r="AG39003" s="104"/>
      <c r="AK39003" s="104"/>
      <c r="AL39003" s="104"/>
      <c r="AO39003" s="104"/>
      <c r="AP39003" s="104"/>
    </row>
    <row r="39004" spans="21:42" ht="15" customHeight="1" x14ac:dyDescent="0.25">
      <c r="U39004" s="104"/>
      <c r="AB39004" s="104"/>
      <c r="AC39004" s="104"/>
      <c r="AF39004" s="104"/>
      <c r="AG39004" s="104"/>
      <c r="AK39004" s="104"/>
      <c r="AL39004" s="104"/>
      <c r="AO39004" s="104"/>
      <c r="AP39004" s="104"/>
    </row>
    <row r="39005" spans="21:42" ht="15" customHeight="1" x14ac:dyDescent="0.25">
      <c r="U39005" s="104"/>
      <c r="AB39005" s="104"/>
      <c r="AC39005" s="104"/>
      <c r="AF39005" s="104"/>
      <c r="AG39005" s="104"/>
      <c r="AK39005" s="104"/>
      <c r="AL39005" s="104"/>
      <c r="AO39005" s="104"/>
      <c r="AP39005" s="104"/>
    </row>
    <row r="39006" spans="21:42" ht="15" customHeight="1" x14ac:dyDescent="0.25">
      <c r="U39006" s="104"/>
      <c r="AB39006" s="104"/>
      <c r="AC39006" s="104"/>
      <c r="AF39006" s="104"/>
      <c r="AG39006" s="104"/>
      <c r="AK39006" s="104"/>
      <c r="AL39006" s="104"/>
      <c r="AO39006" s="104"/>
      <c r="AP39006" s="104"/>
    </row>
    <row r="39007" spans="21:42" ht="15" customHeight="1" x14ac:dyDescent="0.25">
      <c r="U39007" s="104"/>
      <c r="AB39007" s="104"/>
      <c r="AC39007" s="104"/>
      <c r="AF39007" s="104"/>
      <c r="AG39007" s="104"/>
      <c r="AK39007" s="104"/>
      <c r="AL39007" s="104"/>
      <c r="AO39007" s="104"/>
      <c r="AP39007" s="104"/>
    </row>
    <row r="39008" spans="21:42" ht="15" customHeight="1" x14ac:dyDescent="0.25">
      <c r="U39008" s="104"/>
      <c r="AB39008" s="104"/>
      <c r="AC39008" s="104"/>
      <c r="AF39008" s="104"/>
      <c r="AG39008" s="104"/>
      <c r="AK39008" s="104"/>
      <c r="AL39008" s="104"/>
      <c r="AO39008" s="104"/>
      <c r="AP39008" s="104"/>
    </row>
    <row r="39009" spans="21:42" ht="15" customHeight="1" x14ac:dyDescent="0.25">
      <c r="U39009" s="104"/>
      <c r="AB39009" s="104"/>
      <c r="AC39009" s="104"/>
      <c r="AF39009" s="104"/>
      <c r="AG39009" s="104"/>
      <c r="AK39009" s="104"/>
      <c r="AL39009" s="104"/>
      <c r="AO39009" s="104"/>
      <c r="AP39009" s="104"/>
    </row>
    <row r="39010" spans="21:42" ht="15" customHeight="1" x14ac:dyDescent="0.25">
      <c r="U39010" s="104"/>
      <c r="AB39010" s="104"/>
      <c r="AC39010" s="104"/>
      <c r="AF39010" s="104"/>
      <c r="AG39010" s="104"/>
      <c r="AK39010" s="104"/>
      <c r="AL39010" s="104"/>
      <c r="AO39010" s="104"/>
      <c r="AP39010" s="104"/>
    </row>
    <row r="39011" spans="21:42" ht="15" customHeight="1" x14ac:dyDescent="0.25">
      <c r="U39011" s="104"/>
      <c r="AB39011" s="104"/>
      <c r="AC39011" s="104"/>
      <c r="AF39011" s="104"/>
      <c r="AG39011" s="104"/>
      <c r="AK39011" s="104"/>
      <c r="AL39011" s="104"/>
      <c r="AO39011" s="104"/>
      <c r="AP39011" s="104"/>
    </row>
    <row r="39012" spans="21:42" ht="15" customHeight="1" x14ac:dyDescent="0.25">
      <c r="U39012" s="104"/>
      <c r="AB39012" s="104"/>
      <c r="AC39012" s="104"/>
      <c r="AF39012" s="104"/>
      <c r="AG39012" s="104"/>
      <c r="AK39012" s="104"/>
      <c r="AL39012" s="104"/>
      <c r="AO39012" s="104"/>
      <c r="AP39012" s="104"/>
    </row>
    <row r="39013" spans="21:42" ht="15" customHeight="1" x14ac:dyDescent="0.25">
      <c r="U39013" s="104"/>
      <c r="AB39013" s="104"/>
      <c r="AC39013" s="104"/>
      <c r="AF39013" s="104"/>
      <c r="AG39013" s="104"/>
      <c r="AK39013" s="104"/>
      <c r="AL39013" s="104"/>
      <c r="AO39013" s="104"/>
      <c r="AP39013" s="104"/>
    </row>
    <row r="39014" spans="21:42" ht="15" customHeight="1" x14ac:dyDescent="0.25">
      <c r="U39014" s="104"/>
      <c r="AB39014" s="104"/>
      <c r="AC39014" s="104"/>
      <c r="AF39014" s="104"/>
      <c r="AG39014" s="104"/>
      <c r="AK39014" s="104"/>
      <c r="AL39014" s="104"/>
      <c r="AO39014" s="104"/>
      <c r="AP39014" s="104"/>
    </row>
    <row r="39015" spans="21:42" ht="15" customHeight="1" x14ac:dyDescent="0.25">
      <c r="U39015" s="104"/>
      <c r="AB39015" s="104"/>
      <c r="AC39015" s="104"/>
      <c r="AF39015" s="104"/>
      <c r="AG39015" s="104"/>
      <c r="AK39015" s="104"/>
      <c r="AL39015" s="104"/>
      <c r="AO39015" s="104"/>
      <c r="AP39015" s="104"/>
    </row>
    <row r="39016" spans="21:42" ht="15" customHeight="1" x14ac:dyDescent="0.25">
      <c r="U39016" s="104"/>
      <c r="AB39016" s="104"/>
      <c r="AC39016" s="104"/>
      <c r="AF39016" s="104"/>
      <c r="AG39016" s="104"/>
      <c r="AK39016" s="104"/>
      <c r="AL39016" s="104"/>
      <c r="AO39016" s="104"/>
      <c r="AP39016" s="104"/>
    </row>
    <row r="39017" spans="21:42" ht="15" customHeight="1" x14ac:dyDescent="0.25">
      <c r="U39017" s="104"/>
      <c r="AB39017" s="104"/>
      <c r="AC39017" s="104"/>
      <c r="AF39017" s="104"/>
      <c r="AG39017" s="104"/>
      <c r="AK39017" s="104"/>
      <c r="AL39017" s="104"/>
      <c r="AO39017" s="104"/>
      <c r="AP39017" s="104"/>
    </row>
    <row r="39018" spans="21:42" ht="15" customHeight="1" x14ac:dyDescent="0.25">
      <c r="U39018" s="104"/>
      <c r="AB39018" s="104"/>
      <c r="AC39018" s="104"/>
      <c r="AF39018" s="104"/>
      <c r="AG39018" s="104"/>
      <c r="AK39018" s="104"/>
      <c r="AL39018" s="104"/>
      <c r="AO39018" s="104"/>
      <c r="AP39018" s="104"/>
    </row>
    <row r="39019" spans="21:42" ht="15" customHeight="1" x14ac:dyDescent="0.25">
      <c r="U39019" s="104"/>
      <c r="AB39019" s="104"/>
      <c r="AC39019" s="104"/>
      <c r="AF39019" s="104"/>
      <c r="AG39019" s="104"/>
      <c r="AK39019" s="104"/>
      <c r="AL39019" s="104"/>
      <c r="AO39019" s="104"/>
      <c r="AP39019" s="104"/>
    </row>
    <row r="39020" spans="21:42" ht="15" customHeight="1" x14ac:dyDescent="0.25">
      <c r="U39020" s="104"/>
      <c r="AB39020" s="104"/>
      <c r="AC39020" s="104"/>
      <c r="AF39020" s="104"/>
      <c r="AG39020" s="104"/>
      <c r="AK39020" s="104"/>
      <c r="AL39020" s="104"/>
      <c r="AO39020" s="104"/>
      <c r="AP39020" s="104"/>
    </row>
    <row r="39021" spans="21:42" ht="15" customHeight="1" x14ac:dyDescent="0.25">
      <c r="U39021" s="104"/>
      <c r="AB39021" s="104"/>
      <c r="AC39021" s="104"/>
      <c r="AF39021" s="104"/>
      <c r="AG39021" s="104"/>
      <c r="AK39021" s="104"/>
      <c r="AL39021" s="104"/>
      <c r="AO39021" s="104"/>
      <c r="AP39021" s="104"/>
    </row>
    <row r="39022" spans="21:42" ht="15" customHeight="1" x14ac:dyDescent="0.25">
      <c r="U39022" s="104"/>
      <c r="AB39022" s="104"/>
      <c r="AC39022" s="104"/>
      <c r="AF39022" s="104"/>
      <c r="AG39022" s="104"/>
      <c r="AK39022" s="104"/>
      <c r="AL39022" s="104"/>
      <c r="AO39022" s="104"/>
      <c r="AP39022" s="104"/>
    </row>
    <row r="39023" spans="21:42" ht="15" customHeight="1" x14ac:dyDescent="0.25">
      <c r="U39023" s="104"/>
      <c r="AB39023" s="104"/>
      <c r="AC39023" s="104"/>
      <c r="AF39023" s="104"/>
      <c r="AG39023" s="104"/>
      <c r="AK39023" s="104"/>
      <c r="AL39023" s="104"/>
      <c r="AO39023" s="104"/>
      <c r="AP39023" s="104"/>
    </row>
    <row r="39024" spans="21:42" ht="15" customHeight="1" x14ac:dyDescent="0.25">
      <c r="U39024" s="104"/>
      <c r="AB39024" s="104"/>
      <c r="AC39024" s="104"/>
      <c r="AF39024" s="104"/>
      <c r="AG39024" s="104"/>
      <c r="AK39024" s="104"/>
      <c r="AL39024" s="104"/>
      <c r="AO39024" s="104"/>
      <c r="AP39024" s="104"/>
    </row>
    <row r="39025" spans="21:42" ht="15" customHeight="1" x14ac:dyDescent="0.25">
      <c r="U39025" s="104"/>
      <c r="AB39025" s="104"/>
      <c r="AC39025" s="104"/>
      <c r="AF39025" s="104"/>
      <c r="AG39025" s="104"/>
      <c r="AK39025" s="104"/>
      <c r="AL39025" s="104"/>
      <c r="AO39025" s="104"/>
      <c r="AP39025" s="104"/>
    </row>
    <row r="39026" spans="21:42" ht="15" customHeight="1" x14ac:dyDescent="0.25">
      <c r="U39026" s="104"/>
      <c r="AB39026" s="104"/>
      <c r="AC39026" s="104"/>
      <c r="AF39026" s="104"/>
      <c r="AG39026" s="104"/>
      <c r="AK39026" s="104"/>
      <c r="AL39026" s="104"/>
      <c r="AO39026" s="104"/>
      <c r="AP39026" s="104"/>
    </row>
    <row r="39027" spans="21:42" ht="15" customHeight="1" x14ac:dyDescent="0.25">
      <c r="U39027" s="104"/>
      <c r="AB39027" s="104"/>
      <c r="AC39027" s="104"/>
      <c r="AF39027" s="104"/>
      <c r="AG39027" s="104"/>
      <c r="AK39027" s="104"/>
      <c r="AL39027" s="104"/>
      <c r="AO39027" s="104"/>
      <c r="AP39027" s="104"/>
    </row>
    <row r="39028" spans="21:42" ht="15" customHeight="1" x14ac:dyDescent="0.25">
      <c r="U39028" s="104"/>
      <c r="AB39028" s="104"/>
      <c r="AC39028" s="104"/>
      <c r="AF39028" s="104"/>
      <c r="AG39028" s="104"/>
      <c r="AK39028" s="104"/>
      <c r="AL39028" s="104"/>
      <c r="AO39028" s="104"/>
      <c r="AP39028" s="104"/>
    </row>
    <row r="39029" spans="21:42" ht="15" customHeight="1" x14ac:dyDescent="0.25">
      <c r="U39029" s="104"/>
      <c r="AB39029" s="104"/>
      <c r="AC39029" s="104"/>
      <c r="AF39029" s="104"/>
      <c r="AG39029" s="104"/>
      <c r="AK39029" s="104"/>
      <c r="AL39029" s="104"/>
      <c r="AO39029" s="104"/>
      <c r="AP39029" s="104"/>
    </row>
    <row r="39030" spans="21:42" ht="15" customHeight="1" x14ac:dyDescent="0.25">
      <c r="U39030" s="104"/>
      <c r="AB39030" s="104"/>
      <c r="AC39030" s="104"/>
      <c r="AF39030" s="104"/>
      <c r="AG39030" s="104"/>
      <c r="AK39030" s="104"/>
      <c r="AL39030" s="104"/>
      <c r="AO39030" s="104"/>
      <c r="AP39030" s="104"/>
    </row>
    <row r="39031" spans="21:42" ht="15" customHeight="1" x14ac:dyDescent="0.25">
      <c r="U39031" s="104"/>
      <c r="AB39031" s="104"/>
      <c r="AC39031" s="104"/>
      <c r="AF39031" s="104"/>
      <c r="AG39031" s="104"/>
      <c r="AK39031" s="104"/>
      <c r="AL39031" s="104"/>
      <c r="AO39031" s="104"/>
      <c r="AP39031" s="104"/>
    </row>
    <row r="39032" spans="21:42" ht="15" customHeight="1" x14ac:dyDescent="0.25">
      <c r="U39032" s="104"/>
      <c r="AB39032" s="104"/>
      <c r="AC39032" s="104"/>
      <c r="AF39032" s="104"/>
      <c r="AG39032" s="104"/>
      <c r="AK39032" s="104"/>
      <c r="AL39032" s="104"/>
      <c r="AO39032" s="104"/>
      <c r="AP39032" s="104"/>
    </row>
    <row r="39033" spans="21:42" ht="15" customHeight="1" x14ac:dyDescent="0.25">
      <c r="U39033" s="104"/>
      <c r="AB39033" s="104"/>
      <c r="AC39033" s="104"/>
      <c r="AF39033" s="104"/>
      <c r="AG39033" s="104"/>
      <c r="AK39033" s="104"/>
      <c r="AL39033" s="104"/>
      <c r="AO39033" s="104"/>
      <c r="AP39033" s="104"/>
    </row>
    <row r="39034" spans="21:42" ht="15" customHeight="1" x14ac:dyDescent="0.25">
      <c r="U39034" s="104"/>
      <c r="AB39034" s="104"/>
      <c r="AC39034" s="104"/>
      <c r="AF39034" s="104"/>
      <c r="AG39034" s="104"/>
      <c r="AK39034" s="104"/>
      <c r="AL39034" s="104"/>
      <c r="AO39034" s="104"/>
      <c r="AP39034" s="104"/>
    </row>
    <row r="39035" spans="21:42" ht="15" customHeight="1" x14ac:dyDescent="0.25">
      <c r="U39035" s="104"/>
      <c r="AB39035" s="104"/>
      <c r="AC39035" s="104"/>
      <c r="AF39035" s="104"/>
      <c r="AG39035" s="104"/>
      <c r="AK39035" s="104"/>
      <c r="AL39035" s="104"/>
      <c r="AO39035" s="104"/>
      <c r="AP39035" s="104"/>
    </row>
    <row r="39036" spans="21:42" ht="15" customHeight="1" x14ac:dyDescent="0.25">
      <c r="U39036" s="104"/>
      <c r="AB39036" s="104"/>
      <c r="AC39036" s="104"/>
      <c r="AF39036" s="104"/>
      <c r="AG39036" s="104"/>
      <c r="AK39036" s="104"/>
      <c r="AL39036" s="104"/>
      <c r="AO39036" s="104"/>
      <c r="AP39036" s="104"/>
    </row>
    <row r="39037" spans="21:42" ht="15" customHeight="1" x14ac:dyDescent="0.25">
      <c r="U39037" s="104"/>
      <c r="AB39037" s="104"/>
      <c r="AC39037" s="104"/>
      <c r="AF39037" s="104"/>
      <c r="AG39037" s="104"/>
      <c r="AK39037" s="104"/>
      <c r="AL39037" s="104"/>
      <c r="AO39037" s="104"/>
      <c r="AP39037" s="104"/>
    </row>
    <row r="39038" spans="21:42" ht="15" customHeight="1" x14ac:dyDescent="0.25">
      <c r="U39038" s="104"/>
      <c r="AB39038" s="104"/>
      <c r="AC39038" s="104"/>
      <c r="AF39038" s="104"/>
      <c r="AG39038" s="104"/>
      <c r="AK39038" s="104"/>
      <c r="AL39038" s="104"/>
      <c r="AO39038" s="104"/>
      <c r="AP39038" s="104"/>
    </row>
    <row r="39039" spans="21:42" ht="15" customHeight="1" x14ac:dyDescent="0.25">
      <c r="U39039" s="104"/>
      <c r="AB39039" s="104"/>
      <c r="AC39039" s="104"/>
      <c r="AF39039" s="104"/>
      <c r="AG39039" s="104"/>
      <c r="AK39039" s="104"/>
      <c r="AL39039" s="104"/>
      <c r="AO39039" s="104"/>
      <c r="AP39039" s="104"/>
    </row>
    <row r="39040" spans="21:42" ht="15" customHeight="1" x14ac:dyDescent="0.25">
      <c r="U39040" s="104"/>
      <c r="AB39040" s="104"/>
      <c r="AC39040" s="104"/>
      <c r="AF39040" s="104"/>
      <c r="AG39040" s="104"/>
      <c r="AK39040" s="104"/>
      <c r="AL39040" s="104"/>
      <c r="AO39040" s="104"/>
      <c r="AP39040" s="104"/>
    </row>
    <row r="39041" spans="21:42" ht="15" customHeight="1" x14ac:dyDescent="0.25">
      <c r="U39041" s="104"/>
      <c r="AB39041" s="104"/>
      <c r="AC39041" s="104"/>
      <c r="AF39041" s="104"/>
      <c r="AG39041" s="104"/>
      <c r="AK39041" s="104"/>
      <c r="AL39041" s="104"/>
      <c r="AO39041" s="104"/>
      <c r="AP39041" s="104"/>
    </row>
    <row r="39042" spans="21:42" ht="15" customHeight="1" x14ac:dyDescent="0.25">
      <c r="U39042" s="104"/>
      <c r="AB39042" s="104"/>
      <c r="AC39042" s="104"/>
      <c r="AF39042" s="104"/>
      <c r="AG39042" s="104"/>
      <c r="AK39042" s="104"/>
      <c r="AL39042" s="104"/>
      <c r="AO39042" s="104"/>
      <c r="AP39042" s="104"/>
    </row>
    <row r="39043" spans="21:42" ht="15" customHeight="1" x14ac:dyDescent="0.25">
      <c r="U39043" s="104"/>
      <c r="AB39043" s="104"/>
      <c r="AC39043" s="104"/>
      <c r="AF39043" s="104"/>
      <c r="AG39043" s="104"/>
      <c r="AK39043" s="104"/>
      <c r="AL39043" s="104"/>
      <c r="AO39043" s="104"/>
      <c r="AP39043" s="104"/>
    </row>
    <row r="39044" spans="21:42" ht="15" customHeight="1" x14ac:dyDescent="0.25">
      <c r="U39044" s="104"/>
      <c r="AB39044" s="104"/>
      <c r="AC39044" s="104"/>
      <c r="AF39044" s="104"/>
      <c r="AG39044" s="104"/>
      <c r="AK39044" s="104"/>
      <c r="AL39044" s="104"/>
      <c r="AO39044" s="104"/>
      <c r="AP39044" s="104"/>
    </row>
    <row r="39045" spans="21:42" ht="15" customHeight="1" x14ac:dyDescent="0.25">
      <c r="U39045" s="104"/>
      <c r="AB39045" s="104"/>
      <c r="AC39045" s="104"/>
      <c r="AF39045" s="104"/>
      <c r="AG39045" s="104"/>
      <c r="AK39045" s="104"/>
      <c r="AL39045" s="104"/>
      <c r="AO39045" s="104"/>
      <c r="AP39045" s="104"/>
    </row>
    <row r="39046" spans="21:42" ht="15" customHeight="1" x14ac:dyDescent="0.25">
      <c r="U39046" s="104"/>
      <c r="AB39046" s="104"/>
      <c r="AC39046" s="104"/>
      <c r="AF39046" s="104"/>
      <c r="AG39046" s="104"/>
      <c r="AK39046" s="104"/>
      <c r="AL39046" s="104"/>
      <c r="AO39046" s="104"/>
      <c r="AP39046" s="104"/>
    </row>
    <row r="39047" spans="21:42" ht="15" customHeight="1" x14ac:dyDescent="0.25">
      <c r="U39047" s="104"/>
      <c r="AB39047" s="104"/>
      <c r="AC39047" s="104"/>
      <c r="AF39047" s="104"/>
      <c r="AG39047" s="104"/>
      <c r="AK39047" s="104"/>
      <c r="AL39047" s="104"/>
      <c r="AO39047" s="104"/>
      <c r="AP39047" s="104"/>
    </row>
    <row r="39048" spans="21:42" ht="15" customHeight="1" x14ac:dyDescent="0.25">
      <c r="U39048" s="104"/>
      <c r="AB39048" s="104"/>
      <c r="AC39048" s="104"/>
      <c r="AF39048" s="104"/>
      <c r="AG39048" s="104"/>
      <c r="AK39048" s="104"/>
      <c r="AL39048" s="104"/>
      <c r="AO39048" s="104"/>
      <c r="AP39048" s="104"/>
    </row>
    <row r="39049" spans="21:42" ht="15" customHeight="1" x14ac:dyDescent="0.25">
      <c r="U39049" s="104"/>
      <c r="AB39049" s="104"/>
      <c r="AC39049" s="104"/>
      <c r="AF39049" s="104"/>
      <c r="AG39049" s="104"/>
      <c r="AK39049" s="104"/>
      <c r="AL39049" s="104"/>
      <c r="AO39049" s="104"/>
      <c r="AP39049" s="104"/>
    </row>
    <row r="39050" spans="21:42" ht="15" customHeight="1" x14ac:dyDescent="0.25">
      <c r="U39050" s="104"/>
      <c r="AB39050" s="104"/>
      <c r="AC39050" s="104"/>
      <c r="AF39050" s="104"/>
      <c r="AG39050" s="104"/>
      <c r="AK39050" s="104"/>
      <c r="AL39050" s="104"/>
      <c r="AO39050" s="104"/>
      <c r="AP39050" s="104"/>
    </row>
    <row r="39051" spans="21:42" ht="15" customHeight="1" x14ac:dyDescent="0.25">
      <c r="U39051" s="104"/>
      <c r="AB39051" s="104"/>
      <c r="AC39051" s="104"/>
      <c r="AF39051" s="104"/>
      <c r="AG39051" s="104"/>
      <c r="AK39051" s="104"/>
      <c r="AL39051" s="104"/>
      <c r="AO39051" s="104"/>
      <c r="AP39051" s="104"/>
    </row>
    <row r="39052" spans="21:42" ht="15" customHeight="1" x14ac:dyDescent="0.25">
      <c r="U39052" s="104"/>
      <c r="AB39052" s="104"/>
      <c r="AC39052" s="104"/>
      <c r="AF39052" s="104"/>
      <c r="AG39052" s="104"/>
      <c r="AK39052" s="104"/>
      <c r="AL39052" s="104"/>
      <c r="AO39052" s="104"/>
      <c r="AP39052" s="104"/>
    </row>
    <row r="39053" spans="21:42" ht="15" customHeight="1" x14ac:dyDescent="0.25">
      <c r="U39053" s="104"/>
      <c r="AB39053" s="104"/>
      <c r="AC39053" s="104"/>
      <c r="AF39053" s="104"/>
      <c r="AG39053" s="104"/>
      <c r="AK39053" s="104"/>
      <c r="AL39053" s="104"/>
      <c r="AO39053" s="104"/>
      <c r="AP39053" s="104"/>
    </row>
    <row r="39054" spans="21:42" ht="15" customHeight="1" x14ac:dyDescent="0.25">
      <c r="U39054" s="104"/>
      <c r="AB39054" s="104"/>
      <c r="AC39054" s="104"/>
      <c r="AF39054" s="104"/>
      <c r="AG39054" s="104"/>
      <c r="AK39054" s="104"/>
      <c r="AL39054" s="104"/>
      <c r="AO39054" s="104"/>
      <c r="AP39054" s="104"/>
    </row>
    <row r="39055" spans="21:42" ht="15" customHeight="1" x14ac:dyDescent="0.25">
      <c r="U39055" s="104"/>
      <c r="AB39055" s="104"/>
      <c r="AC39055" s="104"/>
      <c r="AF39055" s="104"/>
      <c r="AG39055" s="104"/>
      <c r="AK39055" s="104"/>
      <c r="AL39055" s="104"/>
      <c r="AO39055" s="104"/>
      <c r="AP39055" s="104"/>
    </row>
    <row r="39056" spans="21:42" ht="15" customHeight="1" x14ac:dyDescent="0.25">
      <c r="U39056" s="104"/>
      <c r="AB39056" s="104"/>
      <c r="AC39056" s="104"/>
      <c r="AF39056" s="104"/>
      <c r="AG39056" s="104"/>
      <c r="AK39056" s="104"/>
      <c r="AL39056" s="104"/>
      <c r="AO39056" s="104"/>
      <c r="AP39056" s="104"/>
    </row>
    <row r="39057" spans="21:42" ht="15" customHeight="1" x14ac:dyDescent="0.25">
      <c r="U39057" s="104"/>
      <c r="AB39057" s="104"/>
      <c r="AC39057" s="104"/>
      <c r="AF39057" s="104"/>
      <c r="AG39057" s="104"/>
      <c r="AK39057" s="104"/>
      <c r="AL39057" s="104"/>
      <c r="AO39057" s="104"/>
      <c r="AP39057" s="104"/>
    </row>
    <row r="39058" spans="21:42" ht="15" customHeight="1" x14ac:dyDescent="0.25">
      <c r="U39058" s="104"/>
      <c r="AB39058" s="104"/>
      <c r="AC39058" s="104"/>
      <c r="AF39058" s="104"/>
      <c r="AG39058" s="104"/>
      <c r="AK39058" s="104"/>
      <c r="AL39058" s="104"/>
      <c r="AO39058" s="104"/>
      <c r="AP39058" s="104"/>
    </row>
    <row r="39059" spans="21:42" ht="15" customHeight="1" x14ac:dyDescent="0.25">
      <c r="U39059" s="104"/>
      <c r="AB39059" s="104"/>
      <c r="AC39059" s="104"/>
      <c r="AF39059" s="104"/>
      <c r="AG39059" s="104"/>
      <c r="AK39059" s="104"/>
      <c r="AL39059" s="104"/>
      <c r="AO39059" s="104"/>
      <c r="AP39059" s="104"/>
    </row>
    <row r="39060" spans="21:42" ht="15" customHeight="1" x14ac:dyDescent="0.25">
      <c r="U39060" s="104"/>
      <c r="AB39060" s="104"/>
      <c r="AC39060" s="104"/>
      <c r="AF39060" s="104"/>
      <c r="AG39060" s="104"/>
      <c r="AK39060" s="104"/>
      <c r="AL39060" s="104"/>
      <c r="AO39060" s="104"/>
      <c r="AP39060" s="104"/>
    </row>
    <row r="39061" spans="21:42" ht="15" customHeight="1" x14ac:dyDescent="0.25">
      <c r="U39061" s="104"/>
      <c r="AB39061" s="104"/>
      <c r="AC39061" s="104"/>
      <c r="AF39061" s="104"/>
      <c r="AG39061" s="104"/>
      <c r="AK39061" s="104"/>
      <c r="AL39061" s="104"/>
      <c r="AO39061" s="104"/>
      <c r="AP39061" s="104"/>
    </row>
    <row r="39062" spans="21:42" ht="15" customHeight="1" x14ac:dyDescent="0.25">
      <c r="U39062" s="104"/>
      <c r="AB39062" s="104"/>
      <c r="AC39062" s="104"/>
      <c r="AF39062" s="104"/>
      <c r="AG39062" s="104"/>
      <c r="AK39062" s="104"/>
      <c r="AL39062" s="104"/>
      <c r="AO39062" s="104"/>
      <c r="AP39062" s="104"/>
    </row>
    <row r="39063" spans="21:42" ht="15" customHeight="1" x14ac:dyDescent="0.25">
      <c r="U39063" s="104"/>
      <c r="AB39063" s="104"/>
      <c r="AC39063" s="104"/>
      <c r="AF39063" s="104"/>
      <c r="AG39063" s="104"/>
      <c r="AK39063" s="104"/>
      <c r="AL39063" s="104"/>
      <c r="AO39063" s="104"/>
      <c r="AP39063" s="104"/>
    </row>
    <row r="39064" spans="21:42" ht="15" customHeight="1" x14ac:dyDescent="0.25">
      <c r="U39064" s="104"/>
      <c r="AB39064" s="104"/>
      <c r="AC39064" s="104"/>
      <c r="AF39064" s="104"/>
      <c r="AG39064" s="104"/>
      <c r="AK39064" s="104"/>
      <c r="AL39064" s="104"/>
      <c r="AO39064" s="104"/>
      <c r="AP39064" s="104"/>
    </row>
    <row r="39065" spans="21:42" ht="15" customHeight="1" x14ac:dyDescent="0.25">
      <c r="U39065" s="104"/>
      <c r="AB39065" s="104"/>
      <c r="AC39065" s="104"/>
      <c r="AF39065" s="104"/>
      <c r="AG39065" s="104"/>
      <c r="AK39065" s="104"/>
      <c r="AL39065" s="104"/>
      <c r="AO39065" s="104"/>
      <c r="AP39065" s="104"/>
    </row>
    <row r="39066" spans="21:42" ht="15" customHeight="1" x14ac:dyDescent="0.25">
      <c r="U39066" s="104"/>
      <c r="AB39066" s="104"/>
      <c r="AC39066" s="104"/>
      <c r="AF39066" s="104"/>
      <c r="AG39066" s="104"/>
      <c r="AK39066" s="104"/>
      <c r="AL39066" s="104"/>
      <c r="AO39066" s="104"/>
      <c r="AP39066" s="104"/>
    </row>
    <row r="39067" spans="21:42" ht="15" customHeight="1" x14ac:dyDescent="0.25">
      <c r="U39067" s="104"/>
      <c r="AB39067" s="104"/>
      <c r="AC39067" s="104"/>
      <c r="AF39067" s="104"/>
      <c r="AG39067" s="104"/>
      <c r="AK39067" s="104"/>
      <c r="AL39067" s="104"/>
      <c r="AO39067" s="104"/>
      <c r="AP39067" s="104"/>
    </row>
    <row r="39068" spans="21:42" ht="15" customHeight="1" x14ac:dyDescent="0.25">
      <c r="U39068" s="104"/>
      <c r="AB39068" s="104"/>
      <c r="AC39068" s="104"/>
      <c r="AF39068" s="104"/>
      <c r="AG39068" s="104"/>
      <c r="AK39068" s="104"/>
      <c r="AL39068" s="104"/>
      <c r="AO39068" s="104"/>
      <c r="AP39068" s="104"/>
    </row>
    <row r="39069" spans="21:42" ht="15" customHeight="1" x14ac:dyDescent="0.25">
      <c r="U39069" s="104"/>
      <c r="AB39069" s="104"/>
      <c r="AC39069" s="104"/>
      <c r="AF39069" s="104"/>
      <c r="AG39069" s="104"/>
      <c r="AK39069" s="104"/>
      <c r="AL39069" s="104"/>
      <c r="AO39069" s="104"/>
      <c r="AP39069" s="104"/>
    </row>
    <row r="39070" spans="21:42" ht="15" customHeight="1" x14ac:dyDescent="0.25">
      <c r="U39070" s="104"/>
      <c r="AB39070" s="104"/>
      <c r="AC39070" s="104"/>
      <c r="AF39070" s="104"/>
      <c r="AG39070" s="104"/>
      <c r="AK39070" s="104"/>
      <c r="AL39070" s="104"/>
      <c r="AO39070" s="104"/>
      <c r="AP39070" s="104"/>
    </row>
    <row r="39071" spans="21:42" ht="15" customHeight="1" x14ac:dyDescent="0.25">
      <c r="U39071" s="104"/>
      <c r="AB39071" s="104"/>
      <c r="AC39071" s="104"/>
      <c r="AF39071" s="104"/>
      <c r="AG39071" s="104"/>
      <c r="AK39071" s="104"/>
      <c r="AL39071" s="104"/>
      <c r="AO39071" s="104"/>
      <c r="AP39071" s="104"/>
    </row>
    <row r="39072" spans="21:42" ht="15" customHeight="1" x14ac:dyDescent="0.25">
      <c r="U39072" s="104"/>
      <c r="AB39072" s="104"/>
      <c r="AC39072" s="104"/>
      <c r="AF39072" s="104"/>
      <c r="AG39072" s="104"/>
      <c r="AK39072" s="104"/>
      <c r="AL39072" s="104"/>
      <c r="AO39072" s="104"/>
      <c r="AP39072" s="104"/>
    </row>
    <row r="39073" spans="21:42" ht="15" customHeight="1" x14ac:dyDescent="0.25">
      <c r="U39073" s="104"/>
      <c r="AB39073" s="104"/>
      <c r="AC39073" s="104"/>
      <c r="AF39073" s="104"/>
      <c r="AG39073" s="104"/>
      <c r="AK39073" s="104"/>
      <c r="AL39073" s="104"/>
      <c r="AO39073" s="104"/>
      <c r="AP39073" s="104"/>
    </row>
    <row r="39074" spans="21:42" ht="15" customHeight="1" x14ac:dyDescent="0.25">
      <c r="U39074" s="104"/>
      <c r="AB39074" s="104"/>
      <c r="AC39074" s="104"/>
      <c r="AF39074" s="104"/>
      <c r="AG39074" s="104"/>
      <c r="AK39074" s="104"/>
      <c r="AL39074" s="104"/>
      <c r="AO39074" s="104"/>
      <c r="AP39074" s="104"/>
    </row>
    <row r="39075" spans="21:42" ht="15" customHeight="1" x14ac:dyDescent="0.25">
      <c r="U39075" s="104"/>
      <c r="AB39075" s="104"/>
      <c r="AC39075" s="104"/>
      <c r="AF39075" s="104"/>
      <c r="AG39075" s="104"/>
      <c r="AK39075" s="104"/>
      <c r="AL39075" s="104"/>
      <c r="AO39075" s="104"/>
      <c r="AP39075" s="104"/>
    </row>
    <row r="39076" spans="21:42" ht="15" customHeight="1" x14ac:dyDescent="0.25">
      <c r="U39076" s="104"/>
      <c r="AB39076" s="104"/>
      <c r="AC39076" s="104"/>
      <c r="AF39076" s="104"/>
      <c r="AG39076" s="104"/>
      <c r="AK39076" s="104"/>
      <c r="AL39076" s="104"/>
      <c r="AO39076" s="104"/>
      <c r="AP39076" s="104"/>
    </row>
    <row r="39077" spans="21:42" ht="15" customHeight="1" x14ac:dyDescent="0.25">
      <c r="U39077" s="104"/>
      <c r="AB39077" s="104"/>
      <c r="AC39077" s="104"/>
      <c r="AF39077" s="104"/>
      <c r="AG39077" s="104"/>
      <c r="AK39077" s="104"/>
      <c r="AL39077" s="104"/>
      <c r="AO39077" s="104"/>
      <c r="AP39077" s="104"/>
    </row>
    <row r="39078" spans="21:42" ht="15" customHeight="1" x14ac:dyDescent="0.25">
      <c r="U39078" s="104"/>
      <c r="AB39078" s="104"/>
      <c r="AC39078" s="104"/>
      <c r="AF39078" s="104"/>
      <c r="AG39078" s="104"/>
      <c r="AK39078" s="104"/>
      <c r="AL39078" s="104"/>
      <c r="AO39078" s="104"/>
      <c r="AP39078" s="104"/>
    </row>
    <row r="39079" spans="21:42" ht="15" customHeight="1" x14ac:dyDescent="0.25">
      <c r="U39079" s="104"/>
      <c r="AB39079" s="104"/>
      <c r="AC39079" s="104"/>
      <c r="AF39079" s="104"/>
      <c r="AG39079" s="104"/>
      <c r="AK39079" s="104"/>
      <c r="AL39079" s="104"/>
      <c r="AO39079" s="104"/>
      <c r="AP39079" s="104"/>
    </row>
    <row r="39080" spans="21:42" ht="15" customHeight="1" x14ac:dyDescent="0.25">
      <c r="U39080" s="104"/>
      <c r="AB39080" s="104"/>
      <c r="AC39080" s="104"/>
      <c r="AF39080" s="104"/>
      <c r="AG39080" s="104"/>
      <c r="AK39080" s="104"/>
      <c r="AL39080" s="104"/>
      <c r="AO39080" s="104"/>
      <c r="AP39080" s="104"/>
    </row>
    <row r="39081" spans="21:42" ht="15" customHeight="1" x14ac:dyDescent="0.25">
      <c r="U39081" s="104"/>
      <c r="AB39081" s="104"/>
      <c r="AC39081" s="104"/>
      <c r="AF39081" s="104"/>
      <c r="AG39081" s="104"/>
      <c r="AK39081" s="104"/>
      <c r="AL39081" s="104"/>
      <c r="AO39081" s="104"/>
      <c r="AP39081" s="104"/>
    </row>
    <row r="39082" spans="21:42" ht="15" customHeight="1" x14ac:dyDescent="0.25">
      <c r="U39082" s="104"/>
      <c r="AB39082" s="104"/>
      <c r="AC39082" s="104"/>
      <c r="AF39082" s="104"/>
      <c r="AG39082" s="104"/>
      <c r="AK39082" s="104"/>
      <c r="AL39082" s="104"/>
      <c r="AO39082" s="104"/>
      <c r="AP39082" s="104"/>
    </row>
    <row r="39083" spans="21:42" ht="15" customHeight="1" x14ac:dyDescent="0.25">
      <c r="U39083" s="104"/>
      <c r="AB39083" s="104"/>
      <c r="AC39083" s="104"/>
      <c r="AF39083" s="104"/>
      <c r="AG39083" s="104"/>
      <c r="AK39083" s="104"/>
      <c r="AL39083" s="104"/>
      <c r="AO39083" s="104"/>
      <c r="AP39083" s="104"/>
    </row>
    <row r="39084" spans="21:42" ht="15" customHeight="1" x14ac:dyDescent="0.25">
      <c r="U39084" s="104"/>
      <c r="AB39084" s="104"/>
      <c r="AC39084" s="104"/>
      <c r="AF39084" s="104"/>
      <c r="AG39084" s="104"/>
      <c r="AK39084" s="104"/>
      <c r="AL39084" s="104"/>
      <c r="AO39084" s="104"/>
      <c r="AP39084" s="104"/>
    </row>
    <row r="39085" spans="21:42" ht="15" customHeight="1" x14ac:dyDescent="0.25">
      <c r="U39085" s="104"/>
      <c r="AB39085" s="104"/>
      <c r="AC39085" s="104"/>
      <c r="AF39085" s="104"/>
      <c r="AG39085" s="104"/>
      <c r="AK39085" s="104"/>
      <c r="AL39085" s="104"/>
      <c r="AO39085" s="104"/>
      <c r="AP39085" s="104"/>
    </row>
    <row r="39086" spans="21:42" ht="15" customHeight="1" x14ac:dyDescent="0.25">
      <c r="U39086" s="104"/>
      <c r="AB39086" s="104"/>
      <c r="AC39086" s="104"/>
      <c r="AF39086" s="104"/>
      <c r="AG39086" s="104"/>
      <c r="AK39086" s="104"/>
      <c r="AL39086" s="104"/>
      <c r="AO39086" s="104"/>
      <c r="AP39086" s="104"/>
    </row>
    <row r="39087" spans="21:42" ht="15" customHeight="1" x14ac:dyDescent="0.25">
      <c r="U39087" s="104"/>
      <c r="AB39087" s="104"/>
      <c r="AC39087" s="104"/>
      <c r="AF39087" s="104"/>
      <c r="AG39087" s="104"/>
      <c r="AK39087" s="104"/>
      <c r="AL39087" s="104"/>
      <c r="AO39087" s="104"/>
      <c r="AP39087" s="104"/>
    </row>
    <row r="39088" spans="21:42" ht="15" customHeight="1" x14ac:dyDescent="0.25">
      <c r="U39088" s="104"/>
      <c r="AB39088" s="104"/>
      <c r="AC39088" s="104"/>
      <c r="AF39088" s="104"/>
      <c r="AG39088" s="104"/>
      <c r="AK39088" s="104"/>
      <c r="AL39088" s="104"/>
      <c r="AO39088" s="104"/>
      <c r="AP39088" s="104"/>
    </row>
    <row r="39089" spans="21:42" ht="15" customHeight="1" x14ac:dyDescent="0.25">
      <c r="U39089" s="104"/>
      <c r="AB39089" s="104"/>
      <c r="AC39089" s="104"/>
      <c r="AF39089" s="104"/>
      <c r="AG39089" s="104"/>
      <c r="AK39089" s="104"/>
      <c r="AL39089" s="104"/>
      <c r="AO39089" s="104"/>
      <c r="AP39089" s="104"/>
    </row>
    <row r="39090" spans="21:42" ht="15" customHeight="1" x14ac:dyDescent="0.25">
      <c r="U39090" s="104"/>
      <c r="AB39090" s="104"/>
      <c r="AC39090" s="104"/>
      <c r="AF39090" s="104"/>
      <c r="AG39090" s="104"/>
      <c r="AK39090" s="104"/>
      <c r="AL39090" s="104"/>
      <c r="AO39090" s="104"/>
      <c r="AP39090" s="104"/>
    </row>
    <row r="39091" spans="21:42" ht="15" customHeight="1" x14ac:dyDescent="0.25">
      <c r="U39091" s="104"/>
      <c r="AB39091" s="104"/>
      <c r="AC39091" s="104"/>
      <c r="AF39091" s="104"/>
      <c r="AG39091" s="104"/>
      <c r="AK39091" s="104"/>
      <c r="AL39091" s="104"/>
      <c r="AO39091" s="104"/>
      <c r="AP39091" s="104"/>
    </row>
    <row r="39092" spans="21:42" ht="15" customHeight="1" x14ac:dyDescent="0.25">
      <c r="U39092" s="104"/>
      <c r="AB39092" s="104"/>
      <c r="AC39092" s="104"/>
      <c r="AF39092" s="104"/>
      <c r="AG39092" s="104"/>
      <c r="AK39092" s="104"/>
      <c r="AL39092" s="104"/>
      <c r="AO39092" s="104"/>
      <c r="AP39092" s="104"/>
    </row>
    <row r="39093" spans="21:42" ht="15" customHeight="1" x14ac:dyDescent="0.25">
      <c r="U39093" s="104"/>
      <c r="AB39093" s="104"/>
      <c r="AC39093" s="104"/>
      <c r="AF39093" s="104"/>
      <c r="AG39093" s="104"/>
      <c r="AK39093" s="104"/>
      <c r="AL39093" s="104"/>
      <c r="AO39093" s="104"/>
      <c r="AP39093" s="104"/>
    </row>
    <row r="39094" spans="21:42" ht="15" customHeight="1" x14ac:dyDescent="0.25">
      <c r="U39094" s="104"/>
      <c r="AB39094" s="104"/>
      <c r="AC39094" s="104"/>
      <c r="AF39094" s="104"/>
      <c r="AG39094" s="104"/>
      <c r="AK39094" s="104"/>
      <c r="AL39094" s="104"/>
      <c r="AO39094" s="104"/>
      <c r="AP39094" s="104"/>
    </row>
    <row r="39095" spans="21:42" ht="15" customHeight="1" x14ac:dyDescent="0.25">
      <c r="U39095" s="104"/>
      <c r="AB39095" s="104"/>
      <c r="AC39095" s="104"/>
      <c r="AF39095" s="104"/>
      <c r="AG39095" s="104"/>
      <c r="AK39095" s="104"/>
      <c r="AL39095" s="104"/>
      <c r="AO39095" s="104"/>
      <c r="AP39095" s="104"/>
    </row>
    <row r="39096" spans="21:42" ht="15" customHeight="1" x14ac:dyDescent="0.25">
      <c r="U39096" s="104"/>
      <c r="AB39096" s="104"/>
      <c r="AC39096" s="104"/>
      <c r="AF39096" s="104"/>
      <c r="AG39096" s="104"/>
      <c r="AK39096" s="104"/>
      <c r="AL39096" s="104"/>
      <c r="AO39096" s="104"/>
      <c r="AP39096" s="104"/>
    </row>
    <row r="39097" spans="21:42" ht="15" customHeight="1" x14ac:dyDescent="0.25">
      <c r="U39097" s="104"/>
      <c r="AB39097" s="104"/>
      <c r="AC39097" s="104"/>
      <c r="AF39097" s="104"/>
      <c r="AG39097" s="104"/>
      <c r="AK39097" s="104"/>
      <c r="AL39097" s="104"/>
      <c r="AO39097" s="104"/>
      <c r="AP39097" s="104"/>
    </row>
    <row r="39098" spans="21:42" ht="15" customHeight="1" x14ac:dyDescent="0.25">
      <c r="U39098" s="104"/>
      <c r="AB39098" s="104"/>
      <c r="AC39098" s="104"/>
      <c r="AF39098" s="104"/>
      <c r="AG39098" s="104"/>
      <c r="AK39098" s="104"/>
      <c r="AL39098" s="104"/>
      <c r="AO39098" s="104"/>
      <c r="AP39098" s="104"/>
    </row>
    <row r="39099" spans="21:42" ht="15" customHeight="1" x14ac:dyDescent="0.25">
      <c r="U39099" s="104"/>
      <c r="AB39099" s="104"/>
      <c r="AC39099" s="104"/>
      <c r="AF39099" s="104"/>
      <c r="AG39099" s="104"/>
      <c r="AK39099" s="104"/>
      <c r="AL39099" s="104"/>
      <c r="AO39099" s="104"/>
      <c r="AP39099" s="104"/>
    </row>
    <row r="39100" spans="21:42" ht="15" customHeight="1" x14ac:dyDescent="0.25">
      <c r="U39100" s="104"/>
      <c r="AB39100" s="104"/>
      <c r="AC39100" s="104"/>
      <c r="AF39100" s="104"/>
      <c r="AG39100" s="104"/>
      <c r="AK39100" s="104"/>
      <c r="AL39100" s="104"/>
      <c r="AO39100" s="104"/>
      <c r="AP39100" s="104"/>
    </row>
    <row r="39101" spans="21:42" ht="15" customHeight="1" x14ac:dyDescent="0.25">
      <c r="U39101" s="104"/>
      <c r="AB39101" s="104"/>
      <c r="AC39101" s="104"/>
      <c r="AF39101" s="104"/>
      <c r="AG39101" s="104"/>
      <c r="AK39101" s="104"/>
      <c r="AL39101" s="104"/>
      <c r="AO39101" s="104"/>
      <c r="AP39101" s="104"/>
    </row>
    <row r="39102" spans="21:42" ht="15" customHeight="1" x14ac:dyDescent="0.25">
      <c r="U39102" s="104"/>
      <c r="AB39102" s="104"/>
      <c r="AC39102" s="104"/>
      <c r="AF39102" s="104"/>
      <c r="AG39102" s="104"/>
      <c r="AK39102" s="104"/>
      <c r="AL39102" s="104"/>
      <c r="AO39102" s="104"/>
      <c r="AP39102" s="104"/>
    </row>
    <row r="39103" spans="21:42" ht="15" customHeight="1" x14ac:dyDescent="0.25">
      <c r="U39103" s="104"/>
      <c r="AB39103" s="104"/>
      <c r="AC39103" s="104"/>
      <c r="AF39103" s="104"/>
      <c r="AG39103" s="104"/>
      <c r="AK39103" s="104"/>
      <c r="AL39103" s="104"/>
      <c r="AO39103" s="104"/>
      <c r="AP39103" s="104"/>
    </row>
    <row r="39104" spans="21:42" ht="15" customHeight="1" x14ac:dyDescent="0.25">
      <c r="U39104" s="104"/>
      <c r="AB39104" s="104"/>
      <c r="AC39104" s="104"/>
      <c r="AF39104" s="104"/>
      <c r="AG39104" s="104"/>
      <c r="AK39104" s="104"/>
      <c r="AL39104" s="104"/>
      <c r="AO39104" s="104"/>
      <c r="AP39104" s="104"/>
    </row>
    <row r="39105" spans="21:42" ht="15" customHeight="1" x14ac:dyDescent="0.25">
      <c r="U39105" s="104"/>
      <c r="AB39105" s="104"/>
      <c r="AC39105" s="104"/>
      <c r="AF39105" s="104"/>
      <c r="AG39105" s="104"/>
      <c r="AK39105" s="104"/>
      <c r="AL39105" s="104"/>
      <c r="AO39105" s="104"/>
      <c r="AP39105" s="104"/>
    </row>
    <row r="39106" spans="21:42" ht="15" customHeight="1" x14ac:dyDescent="0.25">
      <c r="U39106" s="104"/>
      <c r="AB39106" s="104"/>
      <c r="AC39106" s="104"/>
      <c r="AF39106" s="104"/>
      <c r="AG39106" s="104"/>
      <c r="AK39106" s="104"/>
      <c r="AL39106" s="104"/>
      <c r="AO39106" s="104"/>
      <c r="AP39106" s="104"/>
    </row>
    <row r="39107" spans="21:42" ht="15" customHeight="1" x14ac:dyDescent="0.25">
      <c r="U39107" s="104"/>
      <c r="AB39107" s="104"/>
      <c r="AC39107" s="104"/>
      <c r="AF39107" s="104"/>
      <c r="AG39107" s="104"/>
      <c r="AK39107" s="104"/>
      <c r="AL39107" s="104"/>
      <c r="AO39107" s="104"/>
      <c r="AP39107" s="104"/>
    </row>
    <row r="39108" spans="21:42" ht="15" customHeight="1" x14ac:dyDescent="0.25">
      <c r="U39108" s="104"/>
      <c r="AB39108" s="104"/>
      <c r="AC39108" s="104"/>
      <c r="AF39108" s="104"/>
      <c r="AG39108" s="104"/>
      <c r="AK39108" s="104"/>
      <c r="AL39108" s="104"/>
      <c r="AO39108" s="104"/>
      <c r="AP39108" s="104"/>
    </row>
    <row r="39109" spans="21:42" ht="15" customHeight="1" x14ac:dyDescent="0.25">
      <c r="U39109" s="104"/>
      <c r="AB39109" s="104"/>
      <c r="AC39109" s="104"/>
      <c r="AF39109" s="104"/>
      <c r="AG39109" s="104"/>
      <c r="AK39109" s="104"/>
      <c r="AL39109" s="104"/>
      <c r="AO39109" s="104"/>
      <c r="AP39109" s="104"/>
    </row>
    <row r="39110" spans="21:42" ht="15" customHeight="1" x14ac:dyDescent="0.25">
      <c r="U39110" s="104"/>
      <c r="AB39110" s="104"/>
      <c r="AC39110" s="104"/>
      <c r="AF39110" s="104"/>
      <c r="AG39110" s="104"/>
      <c r="AK39110" s="104"/>
      <c r="AL39110" s="104"/>
      <c r="AO39110" s="104"/>
      <c r="AP39110" s="104"/>
    </row>
    <row r="39111" spans="21:42" ht="15" customHeight="1" x14ac:dyDescent="0.25">
      <c r="U39111" s="104"/>
      <c r="AB39111" s="104"/>
      <c r="AC39111" s="104"/>
      <c r="AF39111" s="104"/>
      <c r="AG39111" s="104"/>
      <c r="AK39111" s="104"/>
      <c r="AL39111" s="104"/>
      <c r="AO39111" s="104"/>
      <c r="AP39111" s="104"/>
    </row>
    <row r="39112" spans="21:42" ht="15" customHeight="1" x14ac:dyDescent="0.25">
      <c r="U39112" s="104"/>
      <c r="AB39112" s="104"/>
      <c r="AC39112" s="104"/>
      <c r="AF39112" s="104"/>
      <c r="AG39112" s="104"/>
      <c r="AK39112" s="104"/>
      <c r="AL39112" s="104"/>
      <c r="AO39112" s="104"/>
      <c r="AP39112" s="104"/>
    </row>
    <row r="39113" spans="21:42" ht="15" customHeight="1" x14ac:dyDescent="0.25">
      <c r="U39113" s="104"/>
      <c r="AB39113" s="104"/>
      <c r="AC39113" s="104"/>
      <c r="AF39113" s="104"/>
      <c r="AG39113" s="104"/>
      <c r="AK39113" s="104"/>
      <c r="AL39113" s="104"/>
      <c r="AO39113" s="104"/>
      <c r="AP39113" s="104"/>
    </row>
    <row r="39114" spans="21:42" ht="15" customHeight="1" x14ac:dyDescent="0.25">
      <c r="U39114" s="104"/>
      <c r="AB39114" s="104"/>
      <c r="AC39114" s="104"/>
      <c r="AF39114" s="104"/>
      <c r="AG39114" s="104"/>
      <c r="AK39114" s="104"/>
      <c r="AL39114" s="104"/>
      <c r="AO39114" s="104"/>
      <c r="AP39114" s="104"/>
    </row>
    <row r="39115" spans="21:42" ht="15" customHeight="1" x14ac:dyDescent="0.25">
      <c r="U39115" s="104"/>
      <c r="AB39115" s="104"/>
      <c r="AC39115" s="104"/>
      <c r="AF39115" s="104"/>
      <c r="AG39115" s="104"/>
      <c r="AK39115" s="104"/>
      <c r="AL39115" s="104"/>
      <c r="AO39115" s="104"/>
      <c r="AP39115" s="104"/>
    </row>
    <row r="39116" spans="21:42" ht="15" customHeight="1" x14ac:dyDescent="0.25">
      <c r="U39116" s="104"/>
      <c r="AB39116" s="104"/>
      <c r="AC39116" s="104"/>
      <c r="AF39116" s="104"/>
      <c r="AG39116" s="104"/>
      <c r="AK39116" s="104"/>
      <c r="AL39116" s="104"/>
      <c r="AO39116" s="104"/>
      <c r="AP39116" s="104"/>
    </row>
    <row r="39117" spans="21:42" ht="15" customHeight="1" x14ac:dyDescent="0.25">
      <c r="U39117" s="104"/>
      <c r="AB39117" s="104"/>
      <c r="AC39117" s="104"/>
      <c r="AF39117" s="104"/>
      <c r="AG39117" s="104"/>
      <c r="AK39117" s="104"/>
      <c r="AL39117" s="104"/>
      <c r="AO39117" s="104"/>
      <c r="AP39117" s="104"/>
    </row>
    <row r="39118" spans="21:42" ht="15" customHeight="1" x14ac:dyDescent="0.25">
      <c r="U39118" s="104"/>
      <c r="AB39118" s="104"/>
      <c r="AC39118" s="104"/>
      <c r="AF39118" s="104"/>
      <c r="AG39118" s="104"/>
      <c r="AK39118" s="104"/>
      <c r="AL39118" s="104"/>
      <c r="AO39118" s="104"/>
      <c r="AP39118" s="104"/>
    </row>
    <row r="39119" spans="21:42" ht="15" customHeight="1" x14ac:dyDescent="0.25">
      <c r="U39119" s="104"/>
      <c r="AB39119" s="104"/>
      <c r="AC39119" s="104"/>
      <c r="AF39119" s="104"/>
      <c r="AG39119" s="104"/>
      <c r="AK39119" s="104"/>
      <c r="AL39119" s="104"/>
      <c r="AO39119" s="104"/>
      <c r="AP39119" s="104"/>
    </row>
    <row r="39120" spans="21:42" ht="15" customHeight="1" x14ac:dyDescent="0.25">
      <c r="U39120" s="104"/>
      <c r="AB39120" s="104"/>
      <c r="AC39120" s="104"/>
      <c r="AF39120" s="104"/>
      <c r="AG39120" s="104"/>
      <c r="AK39120" s="104"/>
      <c r="AL39120" s="104"/>
      <c r="AO39120" s="104"/>
      <c r="AP39120" s="104"/>
    </row>
    <row r="39121" spans="21:42" ht="15" customHeight="1" x14ac:dyDescent="0.25">
      <c r="U39121" s="104"/>
      <c r="AB39121" s="104"/>
      <c r="AC39121" s="104"/>
      <c r="AF39121" s="104"/>
      <c r="AG39121" s="104"/>
      <c r="AK39121" s="104"/>
      <c r="AL39121" s="104"/>
      <c r="AO39121" s="104"/>
      <c r="AP39121" s="104"/>
    </row>
    <row r="39122" spans="21:42" ht="15" customHeight="1" x14ac:dyDescent="0.25">
      <c r="U39122" s="104"/>
      <c r="AB39122" s="104"/>
      <c r="AC39122" s="104"/>
      <c r="AF39122" s="104"/>
      <c r="AG39122" s="104"/>
      <c r="AK39122" s="104"/>
      <c r="AL39122" s="104"/>
      <c r="AO39122" s="104"/>
      <c r="AP39122" s="104"/>
    </row>
    <row r="39123" spans="21:42" ht="15" customHeight="1" x14ac:dyDescent="0.25">
      <c r="U39123" s="104"/>
      <c r="AB39123" s="104"/>
      <c r="AC39123" s="104"/>
      <c r="AF39123" s="104"/>
      <c r="AG39123" s="104"/>
      <c r="AK39123" s="104"/>
      <c r="AL39123" s="104"/>
      <c r="AO39123" s="104"/>
      <c r="AP39123" s="104"/>
    </row>
    <row r="39124" spans="21:42" ht="15" customHeight="1" x14ac:dyDescent="0.25">
      <c r="U39124" s="104"/>
      <c r="AB39124" s="104"/>
      <c r="AC39124" s="104"/>
      <c r="AF39124" s="104"/>
      <c r="AG39124" s="104"/>
      <c r="AK39124" s="104"/>
      <c r="AL39124" s="104"/>
      <c r="AO39124" s="104"/>
      <c r="AP39124" s="104"/>
    </row>
    <row r="39125" spans="21:42" ht="15" customHeight="1" x14ac:dyDescent="0.25">
      <c r="U39125" s="104"/>
      <c r="AB39125" s="104"/>
      <c r="AC39125" s="104"/>
      <c r="AF39125" s="104"/>
      <c r="AG39125" s="104"/>
      <c r="AK39125" s="104"/>
      <c r="AL39125" s="104"/>
      <c r="AO39125" s="104"/>
      <c r="AP39125" s="104"/>
    </row>
    <row r="39126" spans="21:42" ht="15" customHeight="1" x14ac:dyDescent="0.25">
      <c r="U39126" s="104"/>
      <c r="AB39126" s="104"/>
      <c r="AC39126" s="104"/>
      <c r="AF39126" s="104"/>
      <c r="AG39126" s="104"/>
      <c r="AK39126" s="104"/>
      <c r="AL39126" s="104"/>
      <c r="AO39126" s="104"/>
      <c r="AP39126" s="104"/>
    </row>
    <row r="39127" spans="21:42" ht="15" customHeight="1" x14ac:dyDescent="0.25">
      <c r="U39127" s="104"/>
      <c r="AB39127" s="104"/>
      <c r="AC39127" s="104"/>
      <c r="AF39127" s="104"/>
      <c r="AG39127" s="104"/>
      <c r="AK39127" s="104"/>
      <c r="AL39127" s="104"/>
      <c r="AO39127" s="104"/>
      <c r="AP39127" s="104"/>
    </row>
    <row r="39128" spans="21:42" ht="15" customHeight="1" x14ac:dyDescent="0.25">
      <c r="U39128" s="104"/>
      <c r="AB39128" s="104"/>
      <c r="AC39128" s="104"/>
      <c r="AF39128" s="104"/>
      <c r="AG39128" s="104"/>
      <c r="AK39128" s="104"/>
      <c r="AL39128" s="104"/>
      <c r="AO39128" s="104"/>
      <c r="AP39128" s="104"/>
    </row>
    <row r="39129" spans="21:42" ht="15" customHeight="1" x14ac:dyDescent="0.25">
      <c r="U39129" s="104"/>
      <c r="AB39129" s="104"/>
      <c r="AC39129" s="104"/>
      <c r="AF39129" s="104"/>
      <c r="AG39129" s="104"/>
      <c r="AK39129" s="104"/>
      <c r="AL39129" s="104"/>
      <c r="AO39129" s="104"/>
      <c r="AP39129" s="104"/>
    </row>
    <row r="39130" spans="21:42" ht="15" customHeight="1" x14ac:dyDescent="0.25">
      <c r="U39130" s="104"/>
      <c r="AB39130" s="104"/>
      <c r="AC39130" s="104"/>
      <c r="AF39130" s="104"/>
      <c r="AG39130" s="104"/>
      <c r="AK39130" s="104"/>
      <c r="AL39130" s="104"/>
      <c r="AO39130" s="104"/>
      <c r="AP39130" s="104"/>
    </row>
    <row r="39131" spans="21:42" ht="15" customHeight="1" x14ac:dyDescent="0.25">
      <c r="U39131" s="104"/>
      <c r="AB39131" s="104"/>
      <c r="AC39131" s="104"/>
      <c r="AF39131" s="104"/>
      <c r="AG39131" s="104"/>
      <c r="AK39131" s="104"/>
      <c r="AL39131" s="104"/>
      <c r="AO39131" s="104"/>
      <c r="AP39131" s="104"/>
    </row>
    <row r="39132" spans="21:42" ht="15" customHeight="1" x14ac:dyDescent="0.25">
      <c r="U39132" s="104"/>
      <c r="AB39132" s="104"/>
      <c r="AC39132" s="104"/>
      <c r="AF39132" s="104"/>
      <c r="AG39132" s="104"/>
      <c r="AK39132" s="104"/>
      <c r="AL39132" s="104"/>
      <c r="AO39132" s="104"/>
      <c r="AP39132" s="104"/>
    </row>
    <row r="39133" spans="21:42" ht="15" customHeight="1" x14ac:dyDescent="0.25">
      <c r="U39133" s="104"/>
      <c r="AB39133" s="104"/>
      <c r="AC39133" s="104"/>
      <c r="AF39133" s="104"/>
      <c r="AG39133" s="104"/>
      <c r="AK39133" s="104"/>
      <c r="AL39133" s="104"/>
      <c r="AO39133" s="104"/>
      <c r="AP39133" s="104"/>
    </row>
    <row r="39134" spans="21:42" ht="15" customHeight="1" x14ac:dyDescent="0.25">
      <c r="U39134" s="104"/>
      <c r="AB39134" s="104"/>
      <c r="AC39134" s="104"/>
      <c r="AF39134" s="104"/>
      <c r="AG39134" s="104"/>
      <c r="AK39134" s="104"/>
      <c r="AL39134" s="104"/>
      <c r="AO39134" s="104"/>
      <c r="AP39134" s="104"/>
    </row>
    <row r="39135" spans="21:42" ht="15" customHeight="1" x14ac:dyDescent="0.25">
      <c r="U39135" s="104"/>
      <c r="AB39135" s="104"/>
      <c r="AC39135" s="104"/>
      <c r="AF39135" s="104"/>
      <c r="AG39135" s="104"/>
      <c r="AK39135" s="104"/>
      <c r="AL39135" s="104"/>
      <c r="AO39135" s="104"/>
      <c r="AP39135" s="104"/>
    </row>
    <row r="39136" spans="21:42" ht="15" customHeight="1" x14ac:dyDescent="0.25">
      <c r="U39136" s="104"/>
      <c r="AB39136" s="104"/>
      <c r="AC39136" s="104"/>
      <c r="AF39136" s="104"/>
      <c r="AG39136" s="104"/>
      <c r="AK39136" s="104"/>
      <c r="AL39136" s="104"/>
      <c r="AO39136" s="104"/>
      <c r="AP39136" s="104"/>
    </row>
    <row r="39137" spans="21:42" ht="15" customHeight="1" x14ac:dyDescent="0.25">
      <c r="U39137" s="104"/>
      <c r="AB39137" s="104"/>
      <c r="AC39137" s="104"/>
      <c r="AF39137" s="104"/>
      <c r="AG39137" s="104"/>
      <c r="AK39137" s="104"/>
      <c r="AL39137" s="104"/>
      <c r="AO39137" s="104"/>
      <c r="AP39137" s="104"/>
    </row>
    <row r="39138" spans="21:42" ht="15" customHeight="1" x14ac:dyDescent="0.25">
      <c r="U39138" s="104"/>
      <c r="AB39138" s="104"/>
      <c r="AC39138" s="104"/>
      <c r="AF39138" s="104"/>
      <c r="AG39138" s="104"/>
      <c r="AK39138" s="104"/>
      <c r="AL39138" s="104"/>
      <c r="AO39138" s="104"/>
      <c r="AP39138" s="104"/>
    </row>
    <row r="39139" spans="21:42" ht="15" customHeight="1" x14ac:dyDescent="0.25">
      <c r="U39139" s="104"/>
      <c r="AB39139" s="104"/>
      <c r="AC39139" s="104"/>
      <c r="AF39139" s="104"/>
      <c r="AG39139" s="104"/>
      <c r="AK39139" s="104"/>
      <c r="AL39139" s="104"/>
      <c r="AO39139" s="104"/>
      <c r="AP39139" s="104"/>
    </row>
    <row r="39140" spans="21:42" ht="15" customHeight="1" x14ac:dyDescent="0.25">
      <c r="U39140" s="104"/>
      <c r="AB39140" s="104"/>
      <c r="AC39140" s="104"/>
      <c r="AF39140" s="104"/>
      <c r="AG39140" s="104"/>
      <c r="AK39140" s="104"/>
      <c r="AL39140" s="104"/>
      <c r="AO39140" s="104"/>
      <c r="AP39140" s="104"/>
    </row>
    <row r="39141" spans="21:42" ht="15" customHeight="1" x14ac:dyDescent="0.25">
      <c r="U39141" s="104"/>
      <c r="AB39141" s="104"/>
      <c r="AC39141" s="104"/>
      <c r="AF39141" s="104"/>
      <c r="AG39141" s="104"/>
      <c r="AK39141" s="104"/>
      <c r="AL39141" s="104"/>
      <c r="AO39141" s="104"/>
      <c r="AP39141" s="104"/>
    </row>
    <row r="39142" spans="21:42" ht="15" customHeight="1" x14ac:dyDescent="0.25">
      <c r="U39142" s="104"/>
      <c r="AB39142" s="104"/>
      <c r="AC39142" s="104"/>
      <c r="AF39142" s="104"/>
      <c r="AG39142" s="104"/>
      <c r="AK39142" s="104"/>
      <c r="AL39142" s="104"/>
      <c r="AO39142" s="104"/>
      <c r="AP39142" s="104"/>
    </row>
    <row r="39143" spans="21:42" ht="15" customHeight="1" x14ac:dyDescent="0.25">
      <c r="U39143" s="104"/>
      <c r="AB39143" s="104"/>
      <c r="AC39143" s="104"/>
      <c r="AF39143" s="104"/>
      <c r="AG39143" s="104"/>
      <c r="AK39143" s="104"/>
      <c r="AL39143" s="104"/>
      <c r="AO39143" s="104"/>
      <c r="AP39143" s="104"/>
    </row>
    <row r="39144" spans="21:42" ht="15" customHeight="1" x14ac:dyDescent="0.25">
      <c r="U39144" s="104"/>
      <c r="AB39144" s="104"/>
      <c r="AC39144" s="104"/>
      <c r="AF39144" s="104"/>
      <c r="AG39144" s="104"/>
      <c r="AK39144" s="104"/>
      <c r="AL39144" s="104"/>
      <c r="AO39144" s="104"/>
      <c r="AP39144" s="104"/>
    </row>
    <row r="39145" spans="21:42" ht="15" customHeight="1" x14ac:dyDescent="0.25">
      <c r="U39145" s="104"/>
      <c r="AB39145" s="104"/>
      <c r="AC39145" s="104"/>
      <c r="AF39145" s="104"/>
      <c r="AG39145" s="104"/>
      <c r="AK39145" s="104"/>
      <c r="AL39145" s="104"/>
      <c r="AO39145" s="104"/>
      <c r="AP39145" s="104"/>
    </row>
    <row r="39146" spans="21:42" ht="15" customHeight="1" x14ac:dyDescent="0.25">
      <c r="U39146" s="104"/>
      <c r="AB39146" s="104"/>
      <c r="AC39146" s="104"/>
      <c r="AF39146" s="104"/>
      <c r="AG39146" s="104"/>
      <c r="AK39146" s="104"/>
      <c r="AL39146" s="104"/>
      <c r="AO39146" s="104"/>
      <c r="AP39146" s="104"/>
    </row>
    <row r="39147" spans="21:42" ht="15" customHeight="1" x14ac:dyDescent="0.25">
      <c r="U39147" s="104"/>
      <c r="AB39147" s="104"/>
      <c r="AC39147" s="104"/>
      <c r="AF39147" s="104"/>
      <c r="AG39147" s="104"/>
      <c r="AK39147" s="104"/>
      <c r="AL39147" s="104"/>
      <c r="AO39147" s="104"/>
      <c r="AP39147" s="104"/>
    </row>
    <row r="39148" spans="21:42" ht="15" customHeight="1" x14ac:dyDescent="0.25">
      <c r="U39148" s="104"/>
      <c r="AB39148" s="104"/>
      <c r="AC39148" s="104"/>
      <c r="AF39148" s="104"/>
      <c r="AG39148" s="104"/>
      <c r="AK39148" s="104"/>
      <c r="AL39148" s="104"/>
      <c r="AO39148" s="104"/>
      <c r="AP39148" s="104"/>
    </row>
    <row r="39149" spans="21:42" ht="15" customHeight="1" x14ac:dyDescent="0.25">
      <c r="U39149" s="104"/>
      <c r="AB39149" s="104"/>
      <c r="AC39149" s="104"/>
      <c r="AF39149" s="104"/>
      <c r="AG39149" s="104"/>
      <c r="AK39149" s="104"/>
      <c r="AL39149" s="104"/>
      <c r="AO39149" s="104"/>
      <c r="AP39149" s="104"/>
    </row>
    <row r="39150" spans="21:42" ht="15" customHeight="1" x14ac:dyDescent="0.25">
      <c r="U39150" s="104"/>
      <c r="AB39150" s="104"/>
      <c r="AC39150" s="104"/>
      <c r="AF39150" s="104"/>
      <c r="AG39150" s="104"/>
      <c r="AK39150" s="104"/>
      <c r="AL39150" s="104"/>
      <c r="AO39150" s="104"/>
      <c r="AP39150" s="104"/>
    </row>
    <row r="39151" spans="21:42" ht="15" customHeight="1" x14ac:dyDescent="0.25">
      <c r="U39151" s="104"/>
      <c r="AB39151" s="104"/>
      <c r="AC39151" s="104"/>
      <c r="AF39151" s="104"/>
      <c r="AG39151" s="104"/>
      <c r="AK39151" s="104"/>
      <c r="AL39151" s="104"/>
      <c r="AO39151" s="104"/>
      <c r="AP39151" s="104"/>
    </row>
    <row r="39152" spans="21:42" ht="15" customHeight="1" x14ac:dyDescent="0.25">
      <c r="U39152" s="104"/>
      <c r="AB39152" s="104"/>
      <c r="AC39152" s="104"/>
      <c r="AF39152" s="104"/>
      <c r="AG39152" s="104"/>
      <c r="AK39152" s="104"/>
      <c r="AL39152" s="104"/>
      <c r="AO39152" s="104"/>
      <c r="AP39152" s="104"/>
    </row>
    <row r="39153" spans="21:42" ht="15" customHeight="1" x14ac:dyDescent="0.25">
      <c r="U39153" s="104"/>
      <c r="AB39153" s="104"/>
      <c r="AC39153" s="104"/>
      <c r="AF39153" s="104"/>
      <c r="AG39153" s="104"/>
      <c r="AK39153" s="104"/>
      <c r="AL39153" s="104"/>
      <c r="AO39153" s="104"/>
      <c r="AP39153" s="104"/>
    </row>
    <row r="39154" spans="21:42" ht="15" customHeight="1" x14ac:dyDescent="0.25">
      <c r="U39154" s="104"/>
      <c r="AB39154" s="104"/>
      <c r="AC39154" s="104"/>
      <c r="AF39154" s="104"/>
      <c r="AG39154" s="104"/>
      <c r="AK39154" s="104"/>
      <c r="AL39154" s="104"/>
      <c r="AO39154" s="104"/>
      <c r="AP39154" s="104"/>
    </row>
    <row r="39155" spans="21:42" ht="15" customHeight="1" x14ac:dyDescent="0.25">
      <c r="U39155" s="104"/>
      <c r="AB39155" s="104"/>
      <c r="AC39155" s="104"/>
      <c r="AF39155" s="104"/>
      <c r="AG39155" s="104"/>
      <c r="AK39155" s="104"/>
      <c r="AL39155" s="104"/>
      <c r="AO39155" s="104"/>
      <c r="AP39155" s="104"/>
    </row>
    <row r="39156" spans="21:42" ht="15" customHeight="1" x14ac:dyDescent="0.25">
      <c r="U39156" s="104"/>
      <c r="AB39156" s="104"/>
      <c r="AC39156" s="104"/>
      <c r="AF39156" s="104"/>
      <c r="AG39156" s="104"/>
      <c r="AK39156" s="104"/>
      <c r="AL39156" s="104"/>
      <c r="AO39156" s="104"/>
      <c r="AP39156" s="104"/>
    </row>
    <row r="39157" spans="21:42" ht="15" customHeight="1" x14ac:dyDescent="0.25">
      <c r="U39157" s="104"/>
      <c r="AB39157" s="104"/>
      <c r="AC39157" s="104"/>
      <c r="AF39157" s="104"/>
      <c r="AG39157" s="104"/>
      <c r="AK39157" s="104"/>
      <c r="AL39157" s="104"/>
      <c r="AO39157" s="104"/>
      <c r="AP39157" s="104"/>
    </row>
    <row r="39158" spans="21:42" ht="15" customHeight="1" x14ac:dyDescent="0.25">
      <c r="U39158" s="104"/>
      <c r="AB39158" s="104"/>
      <c r="AC39158" s="104"/>
      <c r="AF39158" s="104"/>
      <c r="AG39158" s="104"/>
      <c r="AK39158" s="104"/>
      <c r="AL39158" s="104"/>
      <c r="AO39158" s="104"/>
      <c r="AP39158" s="104"/>
    </row>
    <row r="39159" spans="21:42" ht="15" customHeight="1" x14ac:dyDescent="0.25">
      <c r="U39159" s="104"/>
      <c r="AB39159" s="104"/>
      <c r="AC39159" s="104"/>
      <c r="AF39159" s="104"/>
      <c r="AG39159" s="104"/>
      <c r="AK39159" s="104"/>
      <c r="AL39159" s="104"/>
      <c r="AO39159" s="104"/>
      <c r="AP39159" s="104"/>
    </row>
    <row r="39160" spans="21:42" ht="15" customHeight="1" x14ac:dyDescent="0.25">
      <c r="U39160" s="104"/>
      <c r="AB39160" s="104"/>
      <c r="AC39160" s="104"/>
      <c r="AF39160" s="104"/>
      <c r="AG39160" s="104"/>
      <c r="AK39160" s="104"/>
      <c r="AL39160" s="104"/>
      <c r="AO39160" s="104"/>
      <c r="AP39160" s="104"/>
    </row>
    <row r="39161" spans="21:42" ht="15" customHeight="1" x14ac:dyDescent="0.25">
      <c r="U39161" s="104"/>
      <c r="AB39161" s="104"/>
      <c r="AC39161" s="104"/>
      <c r="AF39161" s="104"/>
      <c r="AG39161" s="104"/>
      <c r="AK39161" s="104"/>
      <c r="AL39161" s="104"/>
      <c r="AO39161" s="104"/>
      <c r="AP39161" s="104"/>
    </row>
    <row r="39162" spans="21:42" ht="15" customHeight="1" x14ac:dyDescent="0.25">
      <c r="U39162" s="104"/>
      <c r="AB39162" s="104"/>
      <c r="AC39162" s="104"/>
      <c r="AF39162" s="104"/>
      <c r="AG39162" s="104"/>
      <c r="AK39162" s="104"/>
      <c r="AL39162" s="104"/>
      <c r="AO39162" s="104"/>
      <c r="AP39162" s="104"/>
    </row>
    <row r="39163" spans="21:42" ht="15" customHeight="1" x14ac:dyDescent="0.25">
      <c r="U39163" s="104"/>
      <c r="AB39163" s="104"/>
      <c r="AC39163" s="104"/>
      <c r="AF39163" s="104"/>
      <c r="AG39163" s="104"/>
      <c r="AK39163" s="104"/>
      <c r="AL39163" s="104"/>
      <c r="AO39163" s="104"/>
      <c r="AP39163" s="104"/>
    </row>
    <row r="39164" spans="21:42" ht="15" customHeight="1" x14ac:dyDescent="0.25">
      <c r="U39164" s="104"/>
      <c r="AB39164" s="104"/>
      <c r="AC39164" s="104"/>
      <c r="AF39164" s="104"/>
      <c r="AG39164" s="104"/>
      <c r="AK39164" s="104"/>
      <c r="AL39164" s="104"/>
      <c r="AO39164" s="104"/>
      <c r="AP39164" s="104"/>
    </row>
    <row r="39165" spans="21:42" ht="15" customHeight="1" x14ac:dyDescent="0.25">
      <c r="U39165" s="104"/>
      <c r="AB39165" s="104"/>
      <c r="AC39165" s="104"/>
      <c r="AF39165" s="104"/>
      <c r="AG39165" s="104"/>
      <c r="AK39165" s="104"/>
      <c r="AL39165" s="104"/>
      <c r="AO39165" s="104"/>
      <c r="AP39165" s="104"/>
    </row>
    <row r="39166" spans="21:42" ht="15" customHeight="1" x14ac:dyDescent="0.25">
      <c r="U39166" s="104"/>
      <c r="AB39166" s="104"/>
      <c r="AC39166" s="104"/>
      <c r="AF39166" s="104"/>
      <c r="AG39166" s="104"/>
      <c r="AK39166" s="104"/>
      <c r="AL39166" s="104"/>
      <c r="AO39166" s="104"/>
      <c r="AP39166" s="104"/>
    </row>
    <row r="39167" spans="21:42" ht="15" customHeight="1" x14ac:dyDescent="0.25">
      <c r="U39167" s="104"/>
      <c r="AB39167" s="104"/>
      <c r="AC39167" s="104"/>
      <c r="AF39167" s="104"/>
      <c r="AG39167" s="104"/>
      <c r="AK39167" s="104"/>
      <c r="AL39167" s="104"/>
      <c r="AO39167" s="104"/>
      <c r="AP39167" s="104"/>
    </row>
    <row r="39168" spans="21:42" ht="15" customHeight="1" x14ac:dyDescent="0.25">
      <c r="U39168" s="104"/>
      <c r="AB39168" s="104"/>
      <c r="AC39168" s="104"/>
      <c r="AF39168" s="104"/>
      <c r="AG39168" s="104"/>
      <c r="AK39168" s="104"/>
      <c r="AL39168" s="104"/>
      <c r="AO39168" s="104"/>
      <c r="AP39168" s="104"/>
    </row>
    <row r="39169" spans="21:42" ht="15" customHeight="1" x14ac:dyDescent="0.25">
      <c r="U39169" s="104"/>
      <c r="AB39169" s="104"/>
      <c r="AC39169" s="104"/>
      <c r="AF39169" s="104"/>
      <c r="AG39169" s="104"/>
      <c r="AK39169" s="104"/>
      <c r="AL39169" s="104"/>
      <c r="AO39169" s="104"/>
      <c r="AP39169" s="104"/>
    </row>
    <row r="39170" spans="21:42" ht="15" customHeight="1" x14ac:dyDescent="0.25">
      <c r="U39170" s="104"/>
      <c r="AB39170" s="104"/>
      <c r="AC39170" s="104"/>
      <c r="AF39170" s="104"/>
      <c r="AG39170" s="104"/>
      <c r="AK39170" s="104"/>
      <c r="AL39170" s="104"/>
      <c r="AO39170" s="104"/>
      <c r="AP39170" s="104"/>
    </row>
    <row r="39171" spans="21:42" ht="15" customHeight="1" x14ac:dyDescent="0.25">
      <c r="U39171" s="104"/>
      <c r="AB39171" s="104"/>
      <c r="AC39171" s="104"/>
      <c r="AF39171" s="104"/>
      <c r="AG39171" s="104"/>
      <c r="AK39171" s="104"/>
      <c r="AL39171" s="104"/>
      <c r="AO39171" s="104"/>
      <c r="AP39171" s="104"/>
    </row>
    <row r="39172" spans="21:42" ht="15" customHeight="1" x14ac:dyDescent="0.25">
      <c r="U39172" s="104"/>
      <c r="AB39172" s="104"/>
      <c r="AC39172" s="104"/>
      <c r="AF39172" s="104"/>
      <c r="AG39172" s="104"/>
      <c r="AK39172" s="104"/>
      <c r="AL39172" s="104"/>
      <c r="AO39172" s="104"/>
      <c r="AP39172" s="104"/>
    </row>
    <row r="39173" spans="21:42" ht="15" customHeight="1" x14ac:dyDescent="0.25">
      <c r="U39173" s="104"/>
      <c r="AB39173" s="104"/>
      <c r="AC39173" s="104"/>
      <c r="AF39173" s="104"/>
      <c r="AG39173" s="104"/>
      <c r="AK39173" s="104"/>
      <c r="AL39173" s="104"/>
      <c r="AO39173" s="104"/>
      <c r="AP39173" s="104"/>
    </row>
    <row r="39174" spans="21:42" ht="15" customHeight="1" x14ac:dyDescent="0.25">
      <c r="U39174" s="104"/>
      <c r="AB39174" s="104"/>
      <c r="AC39174" s="104"/>
      <c r="AF39174" s="104"/>
      <c r="AG39174" s="104"/>
      <c r="AK39174" s="104"/>
      <c r="AL39174" s="104"/>
      <c r="AO39174" s="104"/>
      <c r="AP39174" s="104"/>
    </row>
    <row r="39175" spans="21:42" ht="15" customHeight="1" x14ac:dyDescent="0.25">
      <c r="U39175" s="104"/>
      <c r="AB39175" s="104"/>
      <c r="AC39175" s="104"/>
      <c r="AF39175" s="104"/>
      <c r="AG39175" s="104"/>
      <c r="AK39175" s="104"/>
      <c r="AL39175" s="104"/>
      <c r="AO39175" s="104"/>
      <c r="AP39175" s="104"/>
    </row>
    <row r="39176" spans="21:42" ht="15" customHeight="1" x14ac:dyDescent="0.25">
      <c r="U39176" s="104"/>
      <c r="AB39176" s="104"/>
      <c r="AC39176" s="104"/>
      <c r="AF39176" s="104"/>
      <c r="AG39176" s="104"/>
      <c r="AK39176" s="104"/>
      <c r="AL39176" s="104"/>
      <c r="AO39176" s="104"/>
      <c r="AP39176" s="104"/>
    </row>
    <row r="39177" spans="21:42" ht="15" customHeight="1" x14ac:dyDescent="0.25">
      <c r="U39177" s="104"/>
      <c r="AB39177" s="104"/>
      <c r="AC39177" s="104"/>
      <c r="AF39177" s="104"/>
      <c r="AG39177" s="104"/>
      <c r="AK39177" s="104"/>
      <c r="AL39177" s="104"/>
      <c r="AO39177" s="104"/>
      <c r="AP39177" s="104"/>
    </row>
    <row r="39178" spans="21:42" ht="15" customHeight="1" x14ac:dyDescent="0.25">
      <c r="U39178" s="104"/>
      <c r="AB39178" s="104"/>
      <c r="AC39178" s="104"/>
      <c r="AF39178" s="104"/>
      <c r="AG39178" s="104"/>
      <c r="AK39178" s="104"/>
      <c r="AL39178" s="104"/>
      <c r="AO39178" s="104"/>
      <c r="AP39178" s="104"/>
    </row>
    <row r="39179" spans="21:42" ht="15" customHeight="1" x14ac:dyDescent="0.25">
      <c r="U39179" s="104"/>
      <c r="AB39179" s="104"/>
      <c r="AC39179" s="104"/>
      <c r="AF39179" s="104"/>
      <c r="AG39179" s="104"/>
      <c r="AK39179" s="104"/>
      <c r="AL39179" s="104"/>
      <c r="AO39179" s="104"/>
      <c r="AP39179" s="104"/>
    </row>
    <row r="39180" spans="21:42" ht="15" customHeight="1" x14ac:dyDescent="0.25">
      <c r="U39180" s="104"/>
      <c r="AB39180" s="104"/>
      <c r="AC39180" s="104"/>
      <c r="AF39180" s="104"/>
      <c r="AG39180" s="104"/>
      <c r="AK39180" s="104"/>
      <c r="AL39180" s="104"/>
      <c r="AO39180" s="104"/>
      <c r="AP39180" s="104"/>
    </row>
    <row r="39181" spans="21:42" ht="15" customHeight="1" x14ac:dyDescent="0.25">
      <c r="U39181" s="104"/>
      <c r="AB39181" s="104"/>
      <c r="AC39181" s="104"/>
      <c r="AF39181" s="104"/>
      <c r="AG39181" s="104"/>
      <c r="AK39181" s="104"/>
      <c r="AL39181" s="104"/>
      <c r="AO39181" s="104"/>
      <c r="AP39181" s="104"/>
    </row>
    <row r="39182" spans="21:42" ht="15" customHeight="1" x14ac:dyDescent="0.25">
      <c r="U39182" s="104"/>
      <c r="AB39182" s="104"/>
      <c r="AC39182" s="104"/>
      <c r="AF39182" s="104"/>
      <c r="AG39182" s="104"/>
      <c r="AK39182" s="104"/>
      <c r="AL39182" s="104"/>
      <c r="AO39182" s="104"/>
      <c r="AP39182" s="104"/>
    </row>
    <row r="39183" spans="21:42" ht="15" customHeight="1" x14ac:dyDescent="0.25">
      <c r="U39183" s="104"/>
      <c r="AB39183" s="104"/>
      <c r="AC39183" s="104"/>
      <c r="AF39183" s="104"/>
      <c r="AG39183" s="104"/>
      <c r="AK39183" s="104"/>
      <c r="AL39183" s="104"/>
      <c r="AO39183" s="104"/>
      <c r="AP39183" s="104"/>
    </row>
    <row r="39184" spans="21:42" ht="15" customHeight="1" x14ac:dyDescent="0.25">
      <c r="U39184" s="104"/>
      <c r="AB39184" s="104"/>
      <c r="AC39184" s="104"/>
      <c r="AF39184" s="104"/>
      <c r="AG39184" s="104"/>
      <c r="AK39184" s="104"/>
      <c r="AL39184" s="104"/>
      <c r="AO39184" s="104"/>
      <c r="AP39184" s="104"/>
    </row>
    <row r="39185" spans="21:42" ht="15" customHeight="1" x14ac:dyDescent="0.25">
      <c r="U39185" s="104"/>
      <c r="AB39185" s="104"/>
      <c r="AC39185" s="104"/>
      <c r="AF39185" s="104"/>
      <c r="AG39185" s="104"/>
      <c r="AK39185" s="104"/>
      <c r="AL39185" s="104"/>
      <c r="AO39185" s="104"/>
      <c r="AP39185" s="104"/>
    </row>
    <row r="39186" spans="21:42" ht="15" customHeight="1" x14ac:dyDescent="0.25">
      <c r="U39186" s="104"/>
      <c r="AB39186" s="104"/>
      <c r="AC39186" s="104"/>
      <c r="AF39186" s="104"/>
      <c r="AG39186" s="104"/>
      <c r="AK39186" s="104"/>
      <c r="AL39186" s="104"/>
      <c r="AO39186" s="104"/>
      <c r="AP39186" s="104"/>
    </row>
    <row r="39187" spans="21:42" ht="15" customHeight="1" x14ac:dyDescent="0.25">
      <c r="U39187" s="104"/>
      <c r="AB39187" s="104"/>
      <c r="AC39187" s="104"/>
      <c r="AF39187" s="104"/>
      <c r="AG39187" s="104"/>
      <c r="AK39187" s="104"/>
      <c r="AL39187" s="104"/>
      <c r="AO39187" s="104"/>
      <c r="AP39187" s="104"/>
    </row>
    <row r="39188" spans="21:42" ht="15" customHeight="1" x14ac:dyDescent="0.25">
      <c r="U39188" s="104"/>
      <c r="AB39188" s="104"/>
      <c r="AC39188" s="104"/>
      <c r="AF39188" s="104"/>
      <c r="AG39188" s="104"/>
      <c r="AK39188" s="104"/>
      <c r="AL39188" s="104"/>
      <c r="AO39188" s="104"/>
      <c r="AP39188" s="104"/>
    </row>
    <row r="39189" spans="21:42" ht="15" customHeight="1" x14ac:dyDescent="0.25">
      <c r="U39189" s="104"/>
      <c r="AB39189" s="104"/>
      <c r="AC39189" s="104"/>
      <c r="AF39189" s="104"/>
      <c r="AG39189" s="104"/>
      <c r="AK39189" s="104"/>
      <c r="AL39189" s="104"/>
      <c r="AO39189" s="104"/>
      <c r="AP39189" s="104"/>
    </row>
    <row r="39190" spans="21:42" ht="15" customHeight="1" x14ac:dyDescent="0.25">
      <c r="U39190" s="104"/>
      <c r="AB39190" s="104"/>
      <c r="AC39190" s="104"/>
      <c r="AF39190" s="104"/>
      <c r="AG39190" s="104"/>
      <c r="AK39190" s="104"/>
      <c r="AL39190" s="104"/>
      <c r="AO39190" s="104"/>
      <c r="AP39190" s="104"/>
    </row>
    <row r="39191" spans="21:42" ht="15" customHeight="1" x14ac:dyDescent="0.25">
      <c r="U39191" s="104"/>
      <c r="AB39191" s="104"/>
      <c r="AC39191" s="104"/>
      <c r="AF39191" s="104"/>
      <c r="AG39191" s="104"/>
      <c r="AK39191" s="104"/>
      <c r="AL39191" s="104"/>
      <c r="AO39191" s="104"/>
      <c r="AP39191" s="104"/>
    </row>
    <row r="39192" spans="21:42" ht="15" customHeight="1" x14ac:dyDescent="0.25">
      <c r="U39192" s="104"/>
      <c r="AB39192" s="104"/>
      <c r="AC39192" s="104"/>
      <c r="AF39192" s="104"/>
      <c r="AG39192" s="104"/>
      <c r="AK39192" s="104"/>
      <c r="AL39192" s="104"/>
      <c r="AO39192" s="104"/>
      <c r="AP39192" s="104"/>
    </row>
    <row r="39193" spans="21:42" ht="15" customHeight="1" x14ac:dyDescent="0.25">
      <c r="U39193" s="104"/>
      <c r="AB39193" s="104"/>
      <c r="AC39193" s="104"/>
      <c r="AF39193" s="104"/>
      <c r="AG39193" s="104"/>
      <c r="AK39193" s="104"/>
      <c r="AL39193" s="104"/>
      <c r="AO39193" s="104"/>
      <c r="AP39193" s="104"/>
    </row>
    <row r="39194" spans="21:42" ht="15" customHeight="1" x14ac:dyDescent="0.25">
      <c r="U39194" s="104"/>
      <c r="AB39194" s="104"/>
      <c r="AC39194" s="104"/>
      <c r="AF39194" s="104"/>
      <c r="AG39194" s="104"/>
      <c r="AK39194" s="104"/>
      <c r="AL39194" s="104"/>
      <c r="AO39194" s="104"/>
      <c r="AP39194" s="104"/>
    </row>
    <row r="39195" spans="21:42" ht="15" customHeight="1" x14ac:dyDescent="0.25">
      <c r="U39195" s="104"/>
      <c r="AB39195" s="104"/>
      <c r="AC39195" s="104"/>
      <c r="AF39195" s="104"/>
      <c r="AG39195" s="104"/>
      <c r="AK39195" s="104"/>
      <c r="AL39195" s="104"/>
      <c r="AO39195" s="104"/>
      <c r="AP39195" s="104"/>
    </row>
    <row r="39196" spans="21:42" ht="15" customHeight="1" x14ac:dyDescent="0.25">
      <c r="U39196" s="104"/>
      <c r="AB39196" s="104"/>
      <c r="AC39196" s="104"/>
      <c r="AF39196" s="104"/>
      <c r="AG39196" s="104"/>
      <c r="AK39196" s="104"/>
      <c r="AL39196" s="104"/>
      <c r="AO39196" s="104"/>
      <c r="AP39196" s="104"/>
    </row>
    <row r="39197" spans="21:42" ht="15" customHeight="1" x14ac:dyDescent="0.25">
      <c r="U39197" s="104"/>
      <c r="AB39197" s="104"/>
      <c r="AC39197" s="104"/>
      <c r="AF39197" s="104"/>
      <c r="AG39197" s="104"/>
      <c r="AK39197" s="104"/>
      <c r="AL39197" s="104"/>
      <c r="AO39197" s="104"/>
      <c r="AP39197" s="104"/>
    </row>
    <row r="39198" spans="21:42" ht="15" customHeight="1" x14ac:dyDescent="0.25">
      <c r="U39198" s="104"/>
      <c r="AB39198" s="104"/>
      <c r="AC39198" s="104"/>
      <c r="AF39198" s="104"/>
      <c r="AG39198" s="104"/>
      <c r="AK39198" s="104"/>
      <c r="AL39198" s="104"/>
      <c r="AO39198" s="104"/>
      <c r="AP39198" s="104"/>
    </row>
    <row r="39199" spans="21:42" ht="15" customHeight="1" x14ac:dyDescent="0.25">
      <c r="U39199" s="104"/>
      <c r="AB39199" s="104"/>
      <c r="AC39199" s="104"/>
      <c r="AF39199" s="104"/>
      <c r="AG39199" s="104"/>
      <c r="AK39199" s="104"/>
      <c r="AL39199" s="104"/>
      <c r="AO39199" s="104"/>
      <c r="AP39199" s="104"/>
    </row>
    <row r="39200" spans="21:42" ht="15" customHeight="1" x14ac:dyDescent="0.25">
      <c r="U39200" s="104"/>
      <c r="AB39200" s="104"/>
      <c r="AC39200" s="104"/>
      <c r="AF39200" s="104"/>
      <c r="AG39200" s="104"/>
      <c r="AK39200" s="104"/>
      <c r="AL39200" s="104"/>
      <c r="AO39200" s="104"/>
      <c r="AP39200" s="104"/>
    </row>
    <row r="39201" spans="21:42" ht="15" customHeight="1" x14ac:dyDescent="0.25">
      <c r="U39201" s="104"/>
      <c r="AB39201" s="104"/>
      <c r="AC39201" s="104"/>
      <c r="AF39201" s="104"/>
      <c r="AG39201" s="104"/>
      <c r="AK39201" s="104"/>
      <c r="AL39201" s="104"/>
      <c r="AO39201" s="104"/>
      <c r="AP39201" s="104"/>
    </row>
    <row r="39202" spans="21:42" ht="15" customHeight="1" x14ac:dyDescent="0.25">
      <c r="U39202" s="104"/>
      <c r="AB39202" s="104"/>
      <c r="AC39202" s="104"/>
      <c r="AF39202" s="104"/>
      <c r="AG39202" s="104"/>
      <c r="AK39202" s="104"/>
      <c r="AL39202" s="104"/>
      <c r="AO39202" s="104"/>
      <c r="AP39202" s="104"/>
    </row>
    <row r="39203" spans="21:42" ht="15" customHeight="1" x14ac:dyDescent="0.25">
      <c r="U39203" s="104"/>
      <c r="AB39203" s="104"/>
      <c r="AC39203" s="104"/>
      <c r="AF39203" s="104"/>
      <c r="AG39203" s="104"/>
      <c r="AK39203" s="104"/>
      <c r="AL39203" s="104"/>
      <c r="AO39203" s="104"/>
      <c r="AP39203" s="104"/>
    </row>
    <row r="39204" spans="21:42" ht="15" customHeight="1" x14ac:dyDescent="0.25">
      <c r="U39204" s="104"/>
      <c r="AB39204" s="104"/>
      <c r="AC39204" s="104"/>
      <c r="AF39204" s="104"/>
      <c r="AG39204" s="104"/>
      <c r="AK39204" s="104"/>
      <c r="AL39204" s="104"/>
      <c r="AO39204" s="104"/>
      <c r="AP39204" s="104"/>
    </row>
    <row r="39205" spans="21:42" ht="15" customHeight="1" x14ac:dyDescent="0.25">
      <c r="U39205" s="104"/>
      <c r="AB39205" s="104"/>
      <c r="AC39205" s="104"/>
      <c r="AF39205" s="104"/>
      <c r="AG39205" s="104"/>
      <c r="AK39205" s="104"/>
      <c r="AL39205" s="104"/>
      <c r="AO39205" s="104"/>
      <c r="AP39205" s="104"/>
    </row>
    <row r="39206" spans="21:42" ht="15" customHeight="1" x14ac:dyDescent="0.25">
      <c r="U39206" s="104"/>
      <c r="AB39206" s="104"/>
      <c r="AC39206" s="104"/>
      <c r="AF39206" s="104"/>
      <c r="AG39206" s="104"/>
      <c r="AK39206" s="104"/>
      <c r="AL39206" s="104"/>
      <c r="AO39206" s="104"/>
      <c r="AP39206" s="104"/>
    </row>
    <row r="39207" spans="21:42" ht="15" customHeight="1" x14ac:dyDescent="0.25">
      <c r="U39207" s="104"/>
      <c r="AB39207" s="104"/>
      <c r="AC39207" s="104"/>
      <c r="AF39207" s="104"/>
      <c r="AG39207" s="104"/>
      <c r="AK39207" s="104"/>
      <c r="AL39207" s="104"/>
      <c r="AO39207" s="104"/>
      <c r="AP39207" s="104"/>
    </row>
    <row r="39208" spans="21:42" ht="15" customHeight="1" x14ac:dyDescent="0.25">
      <c r="U39208" s="104"/>
      <c r="AB39208" s="104"/>
      <c r="AC39208" s="104"/>
      <c r="AF39208" s="104"/>
      <c r="AG39208" s="104"/>
      <c r="AK39208" s="104"/>
      <c r="AL39208" s="104"/>
      <c r="AO39208" s="104"/>
      <c r="AP39208" s="104"/>
    </row>
    <row r="39209" spans="21:42" ht="15" customHeight="1" x14ac:dyDescent="0.25">
      <c r="U39209" s="104"/>
      <c r="AB39209" s="104"/>
      <c r="AC39209" s="104"/>
      <c r="AF39209" s="104"/>
      <c r="AG39209" s="104"/>
      <c r="AK39209" s="104"/>
      <c r="AL39209" s="104"/>
      <c r="AO39209" s="104"/>
      <c r="AP39209" s="104"/>
    </row>
    <row r="39210" spans="21:42" ht="15" customHeight="1" x14ac:dyDescent="0.25">
      <c r="U39210" s="104"/>
      <c r="AB39210" s="104"/>
      <c r="AC39210" s="104"/>
      <c r="AF39210" s="104"/>
      <c r="AG39210" s="104"/>
      <c r="AK39210" s="104"/>
      <c r="AL39210" s="104"/>
      <c r="AO39210" s="104"/>
      <c r="AP39210" s="104"/>
    </row>
    <row r="39211" spans="21:42" ht="15" customHeight="1" x14ac:dyDescent="0.25">
      <c r="U39211" s="104"/>
      <c r="AB39211" s="104"/>
      <c r="AC39211" s="104"/>
      <c r="AF39211" s="104"/>
      <c r="AG39211" s="104"/>
      <c r="AK39211" s="104"/>
      <c r="AL39211" s="104"/>
      <c r="AO39211" s="104"/>
      <c r="AP39211" s="104"/>
    </row>
    <row r="39212" spans="21:42" ht="15" customHeight="1" x14ac:dyDescent="0.25">
      <c r="U39212" s="104"/>
      <c r="AB39212" s="104"/>
      <c r="AC39212" s="104"/>
      <c r="AF39212" s="104"/>
      <c r="AG39212" s="104"/>
      <c r="AK39212" s="104"/>
      <c r="AL39212" s="104"/>
      <c r="AO39212" s="104"/>
      <c r="AP39212" s="104"/>
    </row>
    <row r="39213" spans="21:42" ht="15" customHeight="1" x14ac:dyDescent="0.25">
      <c r="U39213" s="104"/>
      <c r="AB39213" s="104"/>
      <c r="AC39213" s="104"/>
      <c r="AF39213" s="104"/>
      <c r="AG39213" s="104"/>
      <c r="AK39213" s="104"/>
      <c r="AL39213" s="104"/>
      <c r="AO39213" s="104"/>
      <c r="AP39213" s="104"/>
    </row>
    <row r="39214" spans="21:42" ht="15" customHeight="1" x14ac:dyDescent="0.25">
      <c r="U39214" s="104"/>
      <c r="AB39214" s="104"/>
      <c r="AC39214" s="104"/>
      <c r="AF39214" s="104"/>
      <c r="AG39214" s="104"/>
      <c r="AK39214" s="104"/>
      <c r="AL39214" s="104"/>
      <c r="AO39214" s="104"/>
      <c r="AP39214" s="104"/>
    </row>
    <row r="39215" spans="21:42" ht="15" customHeight="1" x14ac:dyDescent="0.25">
      <c r="U39215" s="104"/>
      <c r="AB39215" s="104"/>
      <c r="AC39215" s="104"/>
      <c r="AF39215" s="104"/>
      <c r="AG39215" s="104"/>
      <c r="AK39215" s="104"/>
      <c r="AL39215" s="104"/>
      <c r="AO39215" s="104"/>
      <c r="AP39215" s="104"/>
    </row>
    <row r="39216" spans="21:42" ht="15" customHeight="1" x14ac:dyDescent="0.25">
      <c r="U39216" s="104"/>
      <c r="AB39216" s="104"/>
      <c r="AC39216" s="104"/>
      <c r="AF39216" s="104"/>
      <c r="AG39216" s="104"/>
      <c r="AK39216" s="104"/>
      <c r="AL39216" s="104"/>
      <c r="AO39216" s="104"/>
      <c r="AP39216" s="104"/>
    </row>
    <row r="39217" spans="21:42" ht="15" customHeight="1" x14ac:dyDescent="0.25">
      <c r="U39217" s="104"/>
      <c r="AB39217" s="104"/>
      <c r="AC39217" s="104"/>
      <c r="AF39217" s="104"/>
      <c r="AG39217" s="104"/>
      <c r="AK39217" s="104"/>
      <c r="AL39217" s="104"/>
      <c r="AO39217" s="104"/>
      <c r="AP39217" s="104"/>
    </row>
    <row r="39218" spans="21:42" ht="15" customHeight="1" x14ac:dyDescent="0.25">
      <c r="U39218" s="104"/>
      <c r="AB39218" s="104"/>
      <c r="AC39218" s="104"/>
      <c r="AF39218" s="104"/>
      <c r="AG39218" s="104"/>
      <c r="AK39218" s="104"/>
      <c r="AL39218" s="104"/>
      <c r="AO39218" s="104"/>
      <c r="AP39218" s="104"/>
    </row>
    <row r="39219" spans="21:42" ht="15" customHeight="1" x14ac:dyDescent="0.25">
      <c r="U39219" s="104"/>
      <c r="AB39219" s="104"/>
      <c r="AC39219" s="104"/>
      <c r="AF39219" s="104"/>
      <c r="AG39219" s="104"/>
      <c r="AK39219" s="104"/>
      <c r="AL39219" s="104"/>
      <c r="AO39219" s="104"/>
      <c r="AP39219" s="104"/>
    </row>
    <row r="39220" spans="21:42" ht="15" customHeight="1" x14ac:dyDescent="0.25">
      <c r="U39220" s="104"/>
      <c r="AB39220" s="104"/>
      <c r="AC39220" s="104"/>
      <c r="AF39220" s="104"/>
      <c r="AG39220" s="104"/>
      <c r="AK39220" s="104"/>
      <c r="AL39220" s="104"/>
      <c r="AO39220" s="104"/>
      <c r="AP39220" s="104"/>
    </row>
    <row r="39221" spans="21:42" ht="15" customHeight="1" x14ac:dyDescent="0.25">
      <c r="U39221" s="104"/>
      <c r="AB39221" s="104"/>
      <c r="AC39221" s="104"/>
      <c r="AF39221" s="104"/>
      <c r="AG39221" s="104"/>
      <c r="AK39221" s="104"/>
      <c r="AL39221" s="104"/>
      <c r="AO39221" s="104"/>
      <c r="AP39221" s="104"/>
    </row>
    <row r="39222" spans="21:42" ht="15" customHeight="1" x14ac:dyDescent="0.25">
      <c r="U39222" s="104"/>
      <c r="AB39222" s="104"/>
      <c r="AC39222" s="104"/>
      <c r="AF39222" s="104"/>
      <c r="AG39222" s="104"/>
      <c r="AK39222" s="104"/>
      <c r="AL39222" s="104"/>
      <c r="AO39222" s="104"/>
      <c r="AP39222" s="104"/>
    </row>
    <row r="39223" spans="21:42" ht="15" customHeight="1" x14ac:dyDescent="0.25">
      <c r="U39223" s="104"/>
      <c r="AB39223" s="104"/>
      <c r="AC39223" s="104"/>
      <c r="AF39223" s="104"/>
      <c r="AG39223" s="104"/>
      <c r="AK39223" s="104"/>
      <c r="AL39223" s="104"/>
      <c r="AO39223" s="104"/>
      <c r="AP39223" s="104"/>
    </row>
    <row r="39224" spans="21:42" ht="15" customHeight="1" x14ac:dyDescent="0.25">
      <c r="U39224" s="104"/>
      <c r="AB39224" s="104"/>
      <c r="AC39224" s="104"/>
      <c r="AF39224" s="104"/>
      <c r="AG39224" s="104"/>
      <c r="AK39224" s="104"/>
      <c r="AL39224" s="104"/>
      <c r="AO39224" s="104"/>
      <c r="AP39224" s="104"/>
    </row>
    <row r="39225" spans="21:42" ht="15" customHeight="1" x14ac:dyDescent="0.25">
      <c r="U39225" s="104"/>
      <c r="AB39225" s="104"/>
      <c r="AC39225" s="104"/>
      <c r="AF39225" s="104"/>
      <c r="AG39225" s="104"/>
      <c r="AK39225" s="104"/>
      <c r="AL39225" s="104"/>
      <c r="AO39225" s="104"/>
      <c r="AP39225" s="104"/>
    </row>
    <row r="39226" spans="21:42" ht="15" customHeight="1" x14ac:dyDescent="0.25">
      <c r="U39226" s="104"/>
      <c r="AB39226" s="104"/>
      <c r="AC39226" s="104"/>
      <c r="AF39226" s="104"/>
      <c r="AG39226" s="104"/>
      <c r="AK39226" s="104"/>
      <c r="AL39226" s="104"/>
      <c r="AO39226" s="104"/>
      <c r="AP39226" s="104"/>
    </row>
    <row r="39227" spans="21:42" ht="15" customHeight="1" x14ac:dyDescent="0.25">
      <c r="U39227" s="104"/>
      <c r="AB39227" s="104"/>
      <c r="AC39227" s="104"/>
      <c r="AF39227" s="104"/>
      <c r="AG39227" s="104"/>
      <c r="AK39227" s="104"/>
      <c r="AL39227" s="104"/>
      <c r="AO39227" s="104"/>
      <c r="AP39227" s="104"/>
    </row>
    <row r="39228" spans="21:42" ht="15" customHeight="1" x14ac:dyDescent="0.25">
      <c r="U39228" s="104"/>
      <c r="AB39228" s="104"/>
      <c r="AC39228" s="104"/>
      <c r="AF39228" s="104"/>
      <c r="AG39228" s="104"/>
      <c r="AK39228" s="104"/>
      <c r="AL39228" s="104"/>
      <c r="AO39228" s="104"/>
      <c r="AP39228" s="104"/>
    </row>
    <row r="39229" spans="21:42" ht="15" customHeight="1" x14ac:dyDescent="0.25">
      <c r="U39229" s="104"/>
      <c r="AB39229" s="104"/>
      <c r="AC39229" s="104"/>
      <c r="AF39229" s="104"/>
      <c r="AG39229" s="104"/>
      <c r="AK39229" s="104"/>
      <c r="AL39229" s="104"/>
      <c r="AO39229" s="104"/>
      <c r="AP39229" s="104"/>
    </row>
    <row r="39230" spans="21:42" ht="15" customHeight="1" x14ac:dyDescent="0.25">
      <c r="U39230" s="104"/>
      <c r="AB39230" s="104"/>
      <c r="AC39230" s="104"/>
      <c r="AF39230" s="104"/>
      <c r="AG39230" s="104"/>
      <c r="AK39230" s="104"/>
      <c r="AL39230" s="104"/>
      <c r="AO39230" s="104"/>
      <c r="AP39230" s="104"/>
    </row>
    <row r="39231" spans="21:42" ht="15" customHeight="1" x14ac:dyDescent="0.25">
      <c r="U39231" s="104"/>
      <c r="AB39231" s="104"/>
      <c r="AC39231" s="104"/>
      <c r="AF39231" s="104"/>
      <c r="AG39231" s="104"/>
      <c r="AK39231" s="104"/>
      <c r="AL39231" s="104"/>
      <c r="AO39231" s="104"/>
      <c r="AP39231" s="104"/>
    </row>
    <row r="39232" spans="21:42" ht="15" customHeight="1" x14ac:dyDescent="0.25">
      <c r="U39232" s="104"/>
      <c r="AB39232" s="104"/>
      <c r="AC39232" s="104"/>
      <c r="AF39232" s="104"/>
      <c r="AG39232" s="104"/>
      <c r="AK39232" s="104"/>
      <c r="AL39232" s="104"/>
      <c r="AO39232" s="104"/>
      <c r="AP39232" s="104"/>
    </row>
    <row r="39233" spans="21:42" ht="15" customHeight="1" x14ac:dyDescent="0.25">
      <c r="U39233" s="104"/>
      <c r="AB39233" s="104"/>
      <c r="AC39233" s="104"/>
      <c r="AF39233" s="104"/>
      <c r="AG39233" s="104"/>
      <c r="AK39233" s="104"/>
      <c r="AL39233" s="104"/>
      <c r="AO39233" s="104"/>
      <c r="AP39233" s="104"/>
    </row>
    <row r="39234" spans="21:42" ht="15" customHeight="1" x14ac:dyDescent="0.25">
      <c r="U39234" s="104"/>
      <c r="AB39234" s="104"/>
      <c r="AC39234" s="104"/>
      <c r="AF39234" s="104"/>
      <c r="AG39234" s="104"/>
      <c r="AK39234" s="104"/>
      <c r="AL39234" s="104"/>
      <c r="AO39234" s="104"/>
      <c r="AP39234" s="104"/>
    </row>
    <row r="39235" spans="21:42" ht="15" customHeight="1" x14ac:dyDescent="0.25">
      <c r="U39235" s="104"/>
      <c r="AB39235" s="104"/>
      <c r="AC39235" s="104"/>
      <c r="AF39235" s="104"/>
      <c r="AG39235" s="104"/>
      <c r="AK39235" s="104"/>
      <c r="AL39235" s="104"/>
      <c r="AO39235" s="104"/>
      <c r="AP39235" s="104"/>
    </row>
    <row r="39236" spans="21:42" ht="15" customHeight="1" x14ac:dyDescent="0.25">
      <c r="U39236" s="104"/>
      <c r="AB39236" s="104"/>
      <c r="AC39236" s="104"/>
      <c r="AF39236" s="104"/>
      <c r="AG39236" s="104"/>
      <c r="AK39236" s="104"/>
      <c r="AL39236" s="104"/>
      <c r="AO39236" s="104"/>
      <c r="AP39236" s="104"/>
    </row>
    <row r="39237" spans="21:42" ht="15" customHeight="1" x14ac:dyDescent="0.25">
      <c r="U39237" s="104"/>
      <c r="AB39237" s="104"/>
      <c r="AC39237" s="104"/>
      <c r="AF39237" s="104"/>
      <c r="AG39237" s="104"/>
      <c r="AK39237" s="104"/>
      <c r="AL39237" s="104"/>
      <c r="AO39237" s="104"/>
      <c r="AP39237" s="104"/>
    </row>
    <row r="39238" spans="21:42" ht="15" customHeight="1" x14ac:dyDescent="0.25">
      <c r="U39238" s="104"/>
      <c r="AB39238" s="104"/>
      <c r="AC39238" s="104"/>
      <c r="AF39238" s="104"/>
      <c r="AG39238" s="104"/>
      <c r="AK39238" s="104"/>
      <c r="AL39238" s="104"/>
      <c r="AO39238" s="104"/>
      <c r="AP39238" s="104"/>
    </row>
    <row r="39239" spans="21:42" ht="15" customHeight="1" x14ac:dyDescent="0.25">
      <c r="U39239" s="104"/>
      <c r="AB39239" s="104"/>
      <c r="AC39239" s="104"/>
      <c r="AF39239" s="104"/>
      <c r="AG39239" s="104"/>
      <c r="AK39239" s="104"/>
      <c r="AL39239" s="104"/>
      <c r="AO39239" s="104"/>
      <c r="AP39239" s="104"/>
    </row>
    <row r="39240" spans="21:42" ht="15" customHeight="1" x14ac:dyDescent="0.25">
      <c r="U39240" s="104"/>
      <c r="AB39240" s="104"/>
      <c r="AC39240" s="104"/>
      <c r="AF39240" s="104"/>
      <c r="AG39240" s="104"/>
      <c r="AK39240" s="104"/>
      <c r="AL39240" s="104"/>
      <c r="AO39240" s="104"/>
      <c r="AP39240" s="104"/>
    </row>
    <row r="39241" spans="21:42" ht="15" customHeight="1" x14ac:dyDescent="0.25">
      <c r="U39241" s="104"/>
      <c r="AB39241" s="104"/>
      <c r="AC39241" s="104"/>
      <c r="AF39241" s="104"/>
      <c r="AG39241" s="104"/>
      <c r="AK39241" s="104"/>
      <c r="AL39241" s="104"/>
      <c r="AO39241" s="104"/>
      <c r="AP39241" s="104"/>
    </row>
    <row r="39242" spans="21:42" ht="15" customHeight="1" x14ac:dyDescent="0.25">
      <c r="U39242" s="104"/>
      <c r="AB39242" s="104"/>
      <c r="AC39242" s="104"/>
      <c r="AF39242" s="104"/>
      <c r="AG39242" s="104"/>
      <c r="AK39242" s="104"/>
      <c r="AL39242" s="104"/>
      <c r="AO39242" s="104"/>
      <c r="AP39242" s="104"/>
    </row>
    <row r="39243" spans="21:42" ht="15" customHeight="1" x14ac:dyDescent="0.25">
      <c r="U39243" s="104"/>
      <c r="AB39243" s="104"/>
      <c r="AC39243" s="104"/>
      <c r="AF39243" s="104"/>
      <c r="AG39243" s="104"/>
      <c r="AK39243" s="104"/>
      <c r="AL39243" s="104"/>
      <c r="AO39243" s="104"/>
      <c r="AP39243" s="104"/>
    </row>
    <row r="39244" spans="21:42" ht="15" customHeight="1" x14ac:dyDescent="0.25">
      <c r="U39244" s="104"/>
      <c r="AB39244" s="104"/>
      <c r="AC39244" s="104"/>
      <c r="AF39244" s="104"/>
      <c r="AG39244" s="104"/>
      <c r="AK39244" s="104"/>
      <c r="AL39244" s="104"/>
      <c r="AO39244" s="104"/>
      <c r="AP39244" s="104"/>
    </row>
    <row r="39245" spans="21:42" ht="15" customHeight="1" x14ac:dyDescent="0.25">
      <c r="U39245" s="104"/>
      <c r="AB39245" s="104"/>
      <c r="AC39245" s="104"/>
      <c r="AF39245" s="104"/>
      <c r="AG39245" s="104"/>
      <c r="AK39245" s="104"/>
      <c r="AL39245" s="104"/>
      <c r="AO39245" s="104"/>
      <c r="AP39245" s="104"/>
    </row>
    <row r="39246" spans="21:42" ht="15" customHeight="1" x14ac:dyDescent="0.25">
      <c r="U39246" s="104"/>
      <c r="AB39246" s="104"/>
      <c r="AC39246" s="104"/>
      <c r="AF39246" s="104"/>
      <c r="AG39246" s="104"/>
      <c r="AK39246" s="104"/>
      <c r="AL39246" s="104"/>
      <c r="AO39246" s="104"/>
      <c r="AP39246" s="104"/>
    </row>
    <row r="39247" spans="21:42" ht="15" customHeight="1" x14ac:dyDescent="0.25">
      <c r="U39247" s="104"/>
      <c r="AB39247" s="104"/>
      <c r="AC39247" s="104"/>
      <c r="AF39247" s="104"/>
      <c r="AG39247" s="104"/>
      <c r="AK39247" s="104"/>
      <c r="AL39247" s="104"/>
      <c r="AO39247" s="104"/>
      <c r="AP39247" s="104"/>
    </row>
    <row r="39248" spans="21:42" ht="15" customHeight="1" x14ac:dyDescent="0.25">
      <c r="U39248" s="104"/>
      <c r="AB39248" s="104"/>
      <c r="AC39248" s="104"/>
      <c r="AF39248" s="104"/>
      <c r="AG39248" s="104"/>
      <c r="AK39248" s="104"/>
      <c r="AL39248" s="104"/>
      <c r="AO39248" s="104"/>
      <c r="AP39248" s="104"/>
    </row>
    <row r="39249" spans="21:42" ht="15" customHeight="1" x14ac:dyDescent="0.25">
      <c r="U39249" s="104"/>
      <c r="AB39249" s="104"/>
      <c r="AC39249" s="104"/>
      <c r="AF39249" s="104"/>
      <c r="AG39249" s="104"/>
      <c r="AK39249" s="104"/>
      <c r="AL39249" s="104"/>
      <c r="AO39249" s="104"/>
      <c r="AP39249" s="104"/>
    </row>
    <row r="39250" spans="21:42" ht="15" customHeight="1" x14ac:dyDescent="0.25">
      <c r="U39250" s="104"/>
      <c r="AB39250" s="104"/>
      <c r="AC39250" s="104"/>
      <c r="AF39250" s="104"/>
      <c r="AG39250" s="104"/>
      <c r="AK39250" s="104"/>
      <c r="AL39250" s="104"/>
      <c r="AO39250" s="104"/>
      <c r="AP39250" s="104"/>
    </row>
    <row r="39251" spans="21:42" ht="15" customHeight="1" x14ac:dyDescent="0.25">
      <c r="U39251" s="104"/>
      <c r="AB39251" s="104"/>
      <c r="AC39251" s="104"/>
      <c r="AF39251" s="104"/>
      <c r="AG39251" s="104"/>
      <c r="AK39251" s="104"/>
      <c r="AL39251" s="104"/>
      <c r="AO39251" s="104"/>
      <c r="AP39251" s="104"/>
    </row>
    <row r="39252" spans="21:42" ht="15" customHeight="1" x14ac:dyDescent="0.25">
      <c r="U39252" s="104"/>
      <c r="AB39252" s="104"/>
      <c r="AC39252" s="104"/>
      <c r="AF39252" s="104"/>
      <c r="AG39252" s="104"/>
      <c r="AK39252" s="104"/>
      <c r="AL39252" s="104"/>
      <c r="AO39252" s="104"/>
      <c r="AP39252" s="104"/>
    </row>
    <row r="39253" spans="21:42" ht="15" customHeight="1" x14ac:dyDescent="0.25">
      <c r="U39253" s="104"/>
      <c r="AB39253" s="104"/>
      <c r="AC39253" s="104"/>
      <c r="AF39253" s="104"/>
      <c r="AG39253" s="104"/>
      <c r="AK39253" s="104"/>
      <c r="AL39253" s="104"/>
      <c r="AO39253" s="104"/>
      <c r="AP39253" s="104"/>
    </row>
    <row r="39254" spans="21:42" ht="15" customHeight="1" x14ac:dyDescent="0.25">
      <c r="U39254" s="104"/>
      <c r="AB39254" s="104"/>
      <c r="AC39254" s="104"/>
      <c r="AF39254" s="104"/>
      <c r="AG39254" s="104"/>
      <c r="AK39254" s="104"/>
      <c r="AL39254" s="104"/>
      <c r="AO39254" s="104"/>
      <c r="AP39254" s="104"/>
    </row>
    <row r="39255" spans="21:42" ht="15" customHeight="1" x14ac:dyDescent="0.25">
      <c r="U39255" s="104"/>
      <c r="AB39255" s="104"/>
      <c r="AC39255" s="104"/>
      <c r="AF39255" s="104"/>
      <c r="AG39255" s="104"/>
      <c r="AK39255" s="104"/>
      <c r="AL39255" s="104"/>
      <c r="AO39255" s="104"/>
      <c r="AP39255" s="104"/>
    </row>
    <row r="39256" spans="21:42" ht="15" customHeight="1" x14ac:dyDescent="0.25">
      <c r="U39256" s="104"/>
      <c r="AB39256" s="104"/>
      <c r="AC39256" s="104"/>
      <c r="AF39256" s="104"/>
      <c r="AG39256" s="104"/>
      <c r="AK39256" s="104"/>
      <c r="AL39256" s="104"/>
      <c r="AO39256" s="104"/>
      <c r="AP39256" s="104"/>
    </row>
    <row r="39257" spans="21:42" ht="15" customHeight="1" x14ac:dyDescent="0.25">
      <c r="U39257" s="104"/>
      <c r="AB39257" s="104"/>
      <c r="AC39257" s="104"/>
      <c r="AF39257" s="104"/>
      <c r="AG39257" s="104"/>
      <c r="AK39257" s="104"/>
      <c r="AL39257" s="104"/>
      <c r="AO39257" s="104"/>
      <c r="AP39257" s="104"/>
    </row>
    <row r="39258" spans="21:42" ht="15" customHeight="1" x14ac:dyDescent="0.25">
      <c r="U39258" s="104"/>
      <c r="AB39258" s="104"/>
      <c r="AC39258" s="104"/>
      <c r="AF39258" s="104"/>
      <c r="AG39258" s="104"/>
      <c r="AK39258" s="104"/>
      <c r="AL39258" s="104"/>
      <c r="AO39258" s="104"/>
      <c r="AP39258" s="104"/>
    </row>
    <row r="39259" spans="21:42" ht="15" customHeight="1" x14ac:dyDescent="0.25">
      <c r="U39259" s="104"/>
      <c r="AB39259" s="104"/>
      <c r="AC39259" s="104"/>
      <c r="AF39259" s="104"/>
      <c r="AG39259" s="104"/>
      <c r="AK39259" s="104"/>
      <c r="AL39259" s="104"/>
      <c r="AO39259" s="104"/>
      <c r="AP39259" s="104"/>
    </row>
    <row r="39260" spans="21:42" ht="15" customHeight="1" x14ac:dyDescent="0.25">
      <c r="U39260" s="104"/>
      <c r="AB39260" s="104"/>
      <c r="AC39260" s="104"/>
      <c r="AF39260" s="104"/>
      <c r="AG39260" s="104"/>
      <c r="AK39260" s="104"/>
      <c r="AL39260" s="104"/>
      <c r="AO39260" s="104"/>
      <c r="AP39260" s="104"/>
    </row>
    <row r="39261" spans="21:42" ht="15" customHeight="1" x14ac:dyDescent="0.25">
      <c r="U39261" s="104"/>
      <c r="AB39261" s="104"/>
      <c r="AC39261" s="104"/>
      <c r="AF39261" s="104"/>
      <c r="AG39261" s="104"/>
      <c r="AK39261" s="104"/>
      <c r="AL39261" s="104"/>
      <c r="AO39261" s="104"/>
      <c r="AP39261" s="104"/>
    </row>
    <row r="39262" spans="21:42" ht="15" customHeight="1" x14ac:dyDescent="0.25">
      <c r="U39262" s="104"/>
      <c r="AB39262" s="104"/>
      <c r="AC39262" s="104"/>
      <c r="AF39262" s="104"/>
      <c r="AG39262" s="104"/>
      <c r="AK39262" s="104"/>
      <c r="AL39262" s="104"/>
      <c r="AO39262" s="104"/>
      <c r="AP39262" s="104"/>
    </row>
    <row r="39263" spans="21:42" ht="15" customHeight="1" x14ac:dyDescent="0.25">
      <c r="U39263" s="104"/>
      <c r="AB39263" s="104"/>
      <c r="AC39263" s="104"/>
      <c r="AF39263" s="104"/>
      <c r="AG39263" s="104"/>
      <c r="AK39263" s="104"/>
      <c r="AL39263" s="104"/>
      <c r="AO39263" s="104"/>
      <c r="AP39263" s="104"/>
    </row>
    <row r="39264" spans="21:42" ht="15" customHeight="1" x14ac:dyDescent="0.25">
      <c r="U39264" s="104"/>
      <c r="AB39264" s="104"/>
      <c r="AC39264" s="104"/>
      <c r="AF39264" s="104"/>
      <c r="AG39264" s="104"/>
      <c r="AK39264" s="104"/>
      <c r="AL39264" s="104"/>
      <c r="AO39264" s="104"/>
      <c r="AP39264" s="104"/>
    </row>
    <row r="39265" spans="21:42" ht="15" customHeight="1" x14ac:dyDescent="0.25">
      <c r="U39265" s="104"/>
      <c r="AB39265" s="104"/>
      <c r="AC39265" s="104"/>
      <c r="AF39265" s="104"/>
      <c r="AG39265" s="104"/>
      <c r="AK39265" s="104"/>
      <c r="AL39265" s="104"/>
      <c r="AO39265" s="104"/>
      <c r="AP39265" s="104"/>
    </row>
    <row r="39266" spans="21:42" ht="15" customHeight="1" x14ac:dyDescent="0.25">
      <c r="U39266" s="104"/>
      <c r="AB39266" s="104"/>
      <c r="AC39266" s="104"/>
      <c r="AF39266" s="104"/>
      <c r="AG39266" s="104"/>
      <c r="AK39266" s="104"/>
      <c r="AL39266" s="104"/>
      <c r="AO39266" s="104"/>
      <c r="AP39266" s="104"/>
    </row>
    <row r="39267" spans="21:42" ht="15" customHeight="1" x14ac:dyDescent="0.25">
      <c r="U39267" s="104"/>
      <c r="AB39267" s="104"/>
      <c r="AC39267" s="104"/>
      <c r="AF39267" s="104"/>
      <c r="AG39267" s="104"/>
      <c r="AK39267" s="104"/>
      <c r="AL39267" s="104"/>
      <c r="AO39267" s="104"/>
      <c r="AP39267" s="104"/>
    </row>
    <row r="39268" spans="21:42" ht="15" customHeight="1" x14ac:dyDescent="0.25">
      <c r="U39268" s="104"/>
      <c r="AB39268" s="104"/>
      <c r="AC39268" s="104"/>
      <c r="AF39268" s="104"/>
      <c r="AG39268" s="104"/>
      <c r="AK39268" s="104"/>
      <c r="AL39268" s="104"/>
      <c r="AO39268" s="104"/>
      <c r="AP39268" s="104"/>
    </row>
    <row r="39269" spans="21:42" ht="15" customHeight="1" x14ac:dyDescent="0.25">
      <c r="U39269" s="104"/>
      <c r="AB39269" s="104"/>
      <c r="AC39269" s="104"/>
      <c r="AF39269" s="104"/>
      <c r="AG39269" s="104"/>
      <c r="AK39269" s="104"/>
      <c r="AL39269" s="104"/>
      <c r="AO39269" s="104"/>
      <c r="AP39269" s="104"/>
    </row>
    <row r="39270" spans="21:42" ht="15" customHeight="1" x14ac:dyDescent="0.25">
      <c r="U39270" s="104"/>
      <c r="AB39270" s="104"/>
      <c r="AC39270" s="104"/>
      <c r="AF39270" s="104"/>
      <c r="AG39270" s="104"/>
      <c r="AK39270" s="104"/>
      <c r="AL39270" s="104"/>
      <c r="AO39270" s="104"/>
      <c r="AP39270" s="104"/>
    </row>
    <row r="39271" spans="21:42" ht="15" customHeight="1" x14ac:dyDescent="0.25">
      <c r="U39271" s="104"/>
      <c r="AB39271" s="104"/>
      <c r="AC39271" s="104"/>
      <c r="AF39271" s="104"/>
      <c r="AG39271" s="104"/>
      <c r="AK39271" s="104"/>
      <c r="AL39271" s="104"/>
      <c r="AO39271" s="104"/>
      <c r="AP39271" s="104"/>
    </row>
    <row r="39272" spans="21:42" ht="15" customHeight="1" x14ac:dyDescent="0.25">
      <c r="U39272" s="104"/>
      <c r="AB39272" s="104"/>
      <c r="AC39272" s="104"/>
      <c r="AF39272" s="104"/>
      <c r="AG39272" s="104"/>
      <c r="AK39272" s="104"/>
      <c r="AL39272" s="104"/>
      <c r="AO39272" s="104"/>
      <c r="AP39272" s="104"/>
    </row>
    <row r="39273" spans="21:42" ht="15" customHeight="1" x14ac:dyDescent="0.25">
      <c r="U39273" s="104"/>
      <c r="AB39273" s="104"/>
      <c r="AC39273" s="104"/>
      <c r="AF39273" s="104"/>
      <c r="AG39273" s="104"/>
      <c r="AK39273" s="104"/>
      <c r="AL39273" s="104"/>
      <c r="AO39273" s="104"/>
      <c r="AP39273" s="104"/>
    </row>
    <row r="39274" spans="21:42" ht="15" customHeight="1" x14ac:dyDescent="0.25">
      <c r="U39274" s="104"/>
      <c r="AB39274" s="104"/>
      <c r="AC39274" s="104"/>
      <c r="AF39274" s="104"/>
      <c r="AG39274" s="104"/>
      <c r="AK39274" s="104"/>
      <c r="AL39274" s="104"/>
      <c r="AO39274" s="104"/>
      <c r="AP39274" s="104"/>
    </row>
    <row r="39275" spans="21:42" ht="15" customHeight="1" x14ac:dyDescent="0.25">
      <c r="U39275" s="104"/>
      <c r="AB39275" s="104"/>
      <c r="AC39275" s="104"/>
      <c r="AF39275" s="104"/>
      <c r="AG39275" s="104"/>
      <c r="AK39275" s="104"/>
      <c r="AL39275" s="104"/>
      <c r="AO39275" s="104"/>
      <c r="AP39275" s="104"/>
    </row>
    <row r="39276" spans="21:42" ht="15" customHeight="1" x14ac:dyDescent="0.25">
      <c r="U39276" s="104"/>
      <c r="AB39276" s="104"/>
      <c r="AC39276" s="104"/>
      <c r="AF39276" s="104"/>
      <c r="AG39276" s="104"/>
      <c r="AK39276" s="104"/>
      <c r="AL39276" s="104"/>
      <c r="AO39276" s="104"/>
      <c r="AP39276" s="104"/>
    </row>
    <row r="39277" spans="21:42" ht="15" customHeight="1" x14ac:dyDescent="0.25">
      <c r="U39277" s="104"/>
      <c r="AB39277" s="104"/>
      <c r="AC39277" s="104"/>
      <c r="AF39277" s="104"/>
      <c r="AG39277" s="104"/>
      <c r="AK39277" s="104"/>
      <c r="AL39277" s="104"/>
      <c r="AO39277" s="104"/>
      <c r="AP39277" s="104"/>
    </row>
    <row r="39278" spans="21:42" ht="15" customHeight="1" x14ac:dyDescent="0.25">
      <c r="U39278" s="104"/>
      <c r="AB39278" s="104"/>
      <c r="AC39278" s="104"/>
      <c r="AF39278" s="104"/>
      <c r="AG39278" s="104"/>
      <c r="AK39278" s="104"/>
      <c r="AL39278" s="104"/>
      <c r="AO39278" s="104"/>
      <c r="AP39278" s="104"/>
    </row>
    <row r="39279" spans="21:42" ht="15" customHeight="1" x14ac:dyDescent="0.25">
      <c r="U39279" s="104"/>
      <c r="AB39279" s="104"/>
      <c r="AC39279" s="104"/>
      <c r="AF39279" s="104"/>
      <c r="AG39279" s="104"/>
      <c r="AK39279" s="104"/>
      <c r="AL39279" s="104"/>
      <c r="AO39279" s="104"/>
      <c r="AP39279" s="104"/>
    </row>
    <row r="39280" spans="21:42" ht="15" customHeight="1" x14ac:dyDescent="0.25">
      <c r="U39280" s="104"/>
      <c r="AB39280" s="104"/>
      <c r="AC39280" s="104"/>
      <c r="AF39280" s="104"/>
      <c r="AG39280" s="104"/>
      <c r="AK39280" s="104"/>
      <c r="AL39280" s="104"/>
      <c r="AO39280" s="104"/>
      <c r="AP39280" s="104"/>
    </row>
    <row r="39281" spans="21:42" ht="15" customHeight="1" x14ac:dyDescent="0.25">
      <c r="U39281" s="104"/>
      <c r="AB39281" s="104"/>
      <c r="AC39281" s="104"/>
      <c r="AF39281" s="104"/>
      <c r="AG39281" s="104"/>
      <c r="AK39281" s="104"/>
      <c r="AL39281" s="104"/>
      <c r="AO39281" s="104"/>
      <c r="AP39281" s="104"/>
    </row>
    <row r="39282" spans="21:42" ht="15" customHeight="1" x14ac:dyDescent="0.25">
      <c r="U39282" s="104"/>
      <c r="AB39282" s="104"/>
      <c r="AC39282" s="104"/>
      <c r="AF39282" s="104"/>
      <c r="AG39282" s="104"/>
      <c r="AK39282" s="104"/>
      <c r="AL39282" s="104"/>
      <c r="AO39282" s="104"/>
      <c r="AP39282" s="104"/>
    </row>
    <row r="39283" spans="21:42" ht="15" customHeight="1" x14ac:dyDescent="0.25">
      <c r="U39283" s="104"/>
      <c r="AB39283" s="104"/>
      <c r="AC39283" s="104"/>
      <c r="AF39283" s="104"/>
      <c r="AG39283" s="104"/>
      <c r="AK39283" s="104"/>
      <c r="AL39283" s="104"/>
      <c r="AO39283" s="104"/>
      <c r="AP39283" s="104"/>
    </row>
    <row r="39284" spans="21:42" ht="15" customHeight="1" x14ac:dyDescent="0.25">
      <c r="U39284" s="104"/>
      <c r="AB39284" s="104"/>
      <c r="AC39284" s="104"/>
      <c r="AF39284" s="104"/>
      <c r="AG39284" s="104"/>
      <c r="AK39284" s="104"/>
      <c r="AL39284" s="104"/>
      <c r="AO39284" s="104"/>
      <c r="AP39284" s="104"/>
    </row>
    <row r="39285" spans="21:42" ht="15" customHeight="1" x14ac:dyDescent="0.25">
      <c r="U39285" s="104"/>
      <c r="AB39285" s="104"/>
      <c r="AC39285" s="104"/>
      <c r="AF39285" s="104"/>
      <c r="AG39285" s="104"/>
      <c r="AK39285" s="104"/>
      <c r="AL39285" s="104"/>
      <c r="AO39285" s="104"/>
      <c r="AP39285" s="104"/>
    </row>
    <row r="39286" spans="21:42" ht="15" customHeight="1" x14ac:dyDescent="0.25">
      <c r="U39286" s="104"/>
      <c r="AB39286" s="104"/>
      <c r="AC39286" s="104"/>
      <c r="AF39286" s="104"/>
      <c r="AG39286" s="104"/>
      <c r="AK39286" s="104"/>
      <c r="AL39286" s="104"/>
      <c r="AO39286" s="104"/>
      <c r="AP39286" s="104"/>
    </row>
    <row r="39287" spans="21:42" ht="15" customHeight="1" x14ac:dyDescent="0.25">
      <c r="U39287" s="104"/>
      <c r="AB39287" s="104"/>
      <c r="AC39287" s="104"/>
      <c r="AF39287" s="104"/>
      <c r="AG39287" s="104"/>
      <c r="AK39287" s="104"/>
      <c r="AL39287" s="104"/>
      <c r="AO39287" s="104"/>
      <c r="AP39287" s="104"/>
    </row>
    <row r="39288" spans="21:42" ht="15" customHeight="1" x14ac:dyDescent="0.25">
      <c r="U39288" s="104"/>
      <c r="AB39288" s="104"/>
      <c r="AC39288" s="104"/>
      <c r="AF39288" s="104"/>
      <c r="AG39288" s="104"/>
      <c r="AK39288" s="104"/>
      <c r="AL39288" s="104"/>
      <c r="AO39288" s="104"/>
      <c r="AP39288" s="104"/>
    </row>
    <row r="39289" spans="21:42" ht="15" customHeight="1" x14ac:dyDescent="0.25">
      <c r="U39289" s="104"/>
      <c r="AB39289" s="104"/>
      <c r="AC39289" s="104"/>
      <c r="AF39289" s="104"/>
      <c r="AG39289" s="104"/>
      <c r="AK39289" s="104"/>
      <c r="AL39289" s="104"/>
      <c r="AO39289" s="104"/>
      <c r="AP39289" s="104"/>
    </row>
    <row r="39290" spans="21:42" ht="15" customHeight="1" x14ac:dyDescent="0.25">
      <c r="U39290" s="104"/>
      <c r="AB39290" s="104"/>
      <c r="AC39290" s="104"/>
      <c r="AF39290" s="104"/>
      <c r="AG39290" s="104"/>
      <c r="AK39290" s="104"/>
      <c r="AL39290" s="104"/>
      <c r="AO39290" s="104"/>
      <c r="AP39290" s="104"/>
    </row>
    <row r="39291" spans="21:42" ht="15" customHeight="1" x14ac:dyDescent="0.25">
      <c r="U39291" s="104"/>
      <c r="AB39291" s="104"/>
      <c r="AC39291" s="104"/>
      <c r="AF39291" s="104"/>
      <c r="AG39291" s="104"/>
      <c r="AK39291" s="104"/>
      <c r="AL39291" s="104"/>
      <c r="AO39291" s="104"/>
      <c r="AP39291" s="104"/>
    </row>
    <row r="39292" spans="21:42" ht="15" customHeight="1" x14ac:dyDescent="0.25">
      <c r="U39292" s="104"/>
      <c r="AB39292" s="104"/>
      <c r="AC39292" s="104"/>
      <c r="AF39292" s="104"/>
      <c r="AG39292" s="104"/>
      <c r="AK39292" s="104"/>
      <c r="AL39292" s="104"/>
      <c r="AO39292" s="104"/>
      <c r="AP39292" s="104"/>
    </row>
    <row r="39293" spans="21:42" ht="15" customHeight="1" x14ac:dyDescent="0.25">
      <c r="U39293" s="104"/>
      <c r="AB39293" s="104"/>
      <c r="AC39293" s="104"/>
      <c r="AF39293" s="104"/>
      <c r="AG39293" s="104"/>
      <c r="AK39293" s="104"/>
      <c r="AL39293" s="104"/>
      <c r="AO39293" s="104"/>
      <c r="AP39293" s="104"/>
    </row>
    <row r="39294" spans="21:42" ht="15" customHeight="1" x14ac:dyDescent="0.25">
      <c r="U39294" s="104"/>
      <c r="AB39294" s="104"/>
      <c r="AC39294" s="104"/>
      <c r="AF39294" s="104"/>
      <c r="AG39294" s="104"/>
      <c r="AK39294" s="104"/>
      <c r="AL39294" s="104"/>
      <c r="AO39294" s="104"/>
      <c r="AP39294" s="104"/>
    </row>
    <row r="39295" spans="21:42" ht="15" customHeight="1" x14ac:dyDescent="0.25">
      <c r="U39295" s="104"/>
      <c r="AB39295" s="104"/>
      <c r="AC39295" s="104"/>
      <c r="AF39295" s="104"/>
      <c r="AG39295" s="104"/>
      <c r="AK39295" s="104"/>
      <c r="AL39295" s="104"/>
      <c r="AO39295" s="104"/>
      <c r="AP39295" s="104"/>
    </row>
    <row r="39296" spans="21:42" ht="15" customHeight="1" x14ac:dyDescent="0.25">
      <c r="U39296" s="104"/>
      <c r="AB39296" s="104"/>
      <c r="AC39296" s="104"/>
      <c r="AF39296" s="104"/>
      <c r="AG39296" s="104"/>
      <c r="AK39296" s="104"/>
      <c r="AL39296" s="104"/>
      <c r="AO39296" s="104"/>
      <c r="AP39296" s="104"/>
    </row>
    <row r="39297" spans="21:42" ht="15" customHeight="1" x14ac:dyDescent="0.25">
      <c r="U39297" s="104"/>
      <c r="AB39297" s="104"/>
      <c r="AC39297" s="104"/>
      <c r="AF39297" s="104"/>
      <c r="AG39297" s="104"/>
      <c r="AK39297" s="104"/>
      <c r="AL39297" s="104"/>
      <c r="AO39297" s="104"/>
      <c r="AP39297" s="104"/>
    </row>
    <row r="39298" spans="21:42" ht="15" customHeight="1" x14ac:dyDescent="0.25">
      <c r="U39298" s="104"/>
      <c r="AB39298" s="104"/>
      <c r="AC39298" s="104"/>
      <c r="AF39298" s="104"/>
      <c r="AG39298" s="104"/>
      <c r="AK39298" s="104"/>
      <c r="AL39298" s="104"/>
      <c r="AO39298" s="104"/>
      <c r="AP39298" s="104"/>
    </row>
    <row r="39299" spans="21:42" ht="15" customHeight="1" x14ac:dyDescent="0.25">
      <c r="U39299" s="104"/>
      <c r="AB39299" s="104"/>
      <c r="AC39299" s="104"/>
      <c r="AF39299" s="104"/>
      <c r="AG39299" s="104"/>
      <c r="AK39299" s="104"/>
      <c r="AL39299" s="104"/>
      <c r="AO39299" s="104"/>
      <c r="AP39299" s="104"/>
    </row>
    <row r="39300" spans="21:42" ht="15" customHeight="1" x14ac:dyDescent="0.25">
      <c r="U39300" s="104"/>
      <c r="AB39300" s="104"/>
      <c r="AC39300" s="104"/>
      <c r="AF39300" s="104"/>
      <c r="AG39300" s="104"/>
      <c r="AK39300" s="104"/>
      <c r="AL39300" s="104"/>
      <c r="AO39300" s="104"/>
      <c r="AP39300" s="104"/>
    </row>
    <row r="39301" spans="21:42" ht="15" customHeight="1" x14ac:dyDescent="0.25">
      <c r="U39301" s="104"/>
      <c r="AB39301" s="104"/>
      <c r="AC39301" s="104"/>
      <c r="AF39301" s="104"/>
      <c r="AG39301" s="104"/>
      <c r="AK39301" s="104"/>
      <c r="AL39301" s="104"/>
      <c r="AO39301" s="104"/>
      <c r="AP39301" s="104"/>
    </row>
    <row r="39302" spans="21:42" ht="15" customHeight="1" x14ac:dyDescent="0.25">
      <c r="U39302" s="104"/>
      <c r="AB39302" s="104"/>
      <c r="AC39302" s="104"/>
      <c r="AF39302" s="104"/>
      <c r="AG39302" s="104"/>
      <c r="AK39302" s="104"/>
      <c r="AL39302" s="104"/>
      <c r="AO39302" s="104"/>
      <c r="AP39302" s="104"/>
    </row>
    <row r="39303" spans="21:42" ht="15" customHeight="1" x14ac:dyDescent="0.25">
      <c r="U39303" s="104"/>
      <c r="AB39303" s="104"/>
      <c r="AC39303" s="104"/>
      <c r="AF39303" s="104"/>
      <c r="AG39303" s="104"/>
      <c r="AK39303" s="104"/>
      <c r="AL39303" s="104"/>
      <c r="AO39303" s="104"/>
      <c r="AP39303" s="104"/>
    </row>
    <row r="39304" spans="21:42" ht="15" customHeight="1" x14ac:dyDescent="0.25">
      <c r="U39304" s="104"/>
      <c r="AB39304" s="104"/>
      <c r="AC39304" s="104"/>
      <c r="AF39304" s="104"/>
      <c r="AG39304" s="104"/>
      <c r="AK39304" s="104"/>
      <c r="AL39304" s="104"/>
      <c r="AO39304" s="104"/>
      <c r="AP39304" s="104"/>
    </row>
    <row r="39305" spans="21:42" ht="15" customHeight="1" x14ac:dyDescent="0.25">
      <c r="U39305" s="104"/>
      <c r="AB39305" s="104"/>
      <c r="AC39305" s="104"/>
      <c r="AF39305" s="104"/>
      <c r="AG39305" s="104"/>
      <c r="AK39305" s="104"/>
      <c r="AL39305" s="104"/>
      <c r="AO39305" s="104"/>
      <c r="AP39305" s="104"/>
    </row>
    <row r="39306" spans="21:42" ht="15" customHeight="1" x14ac:dyDescent="0.25">
      <c r="U39306" s="104"/>
      <c r="AB39306" s="104"/>
      <c r="AC39306" s="104"/>
      <c r="AF39306" s="104"/>
      <c r="AG39306" s="104"/>
      <c r="AK39306" s="104"/>
      <c r="AL39306" s="104"/>
      <c r="AO39306" s="104"/>
      <c r="AP39306" s="104"/>
    </row>
    <row r="39307" spans="21:42" ht="15" customHeight="1" x14ac:dyDescent="0.25">
      <c r="U39307" s="104"/>
      <c r="AB39307" s="104"/>
      <c r="AC39307" s="104"/>
      <c r="AF39307" s="104"/>
      <c r="AG39307" s="104"/>
      <c r="AK39307" s="104"/>
      <c r="AL39307" s="104"/>
      <c r="AO39307" s="104"/>
      <c r="AP39307" s="104"/>
    </row>
    <row r="39308" spans="21:42" ht="15" customHeight="1" x14ac:dyDescent="0.25">
      <c r="U39308" s="104"/>
      <c r="AB39308" s="104"/>
      <c r="AC39308" s="104"/>
      <c r="AF39308" s="104"/>
      <c r="AG39308" s="104"/>
      <c r="AK39308" s="104"/>
      <c r="AL39308" s="104"/>
      <c r="AO39308" s="104"/>
      <c r="AP39308" s="104"/>
    </row>
    <row r="39309" spans="21:42" ht="15" customHeight="1" x14ac:dyDescent="0.25">
      <c r="U39309" s="104"/>
      <c r="AB39309" s="104"/>
      <c r="AC39309" s="104"/>
      <c r="AF39309" s="104"/>
      <c r="AG39309" s="104"/>
      <c r="AK39309" s="104"/>
      <c r="AL39309" s="104"/>
      <c r="AO39309" s="104"/>
      <c r="AP39309" s="104"/>
    </row>
    <row r="39310" spans="21:42" ht="15" customHeight="1" x14ac:dyDescent="0.25">
      <c r="U39310" s="104"/>
      <c r="AB39310" s="104"/>
      <c r="AC39310" s="104"/>
      <c r="AF39310" s="104"/>
      <c r="AG39310" s="104"/>
      <c r="AK39310" s="104"/>
      <c r="AL39310" s="104"/>
      <c r="AO39310" s="104"/>
      <c r="AP39310" s="104"/>
    </row>
    <row r="39311" spans="21:42" ht="15" customHeight="1" x14ac:dyDescent="0.25">
      <c r="U39311" s="104"/>
      <c r="AB39311" s="104"/>
      <c r="AC39311" s="104"/>
      <c r="AF39311" s="104"/>
      <c r="AG39311" s="104"/>
      <c r="AK39311" s="104"/>
      <c r="AL39311" s="104"/>
      <c r="AO39311" s="104"/>
      <c r="AP39311" s="104"/>
    </row>
    <row r="39312" spans="21:42" ht="15" customHeight="1" x14ac:dyDescent="0.25">
      <c r="U39312" s="104"/>
      <c r="AB39312" s="104"/>
      <c r="AC39312" s="104"/>
      <c r="AF39312" s="104"/>
      <c r="AG39312" s="104"/>
      <c r="AK39312" s="104"/>
      <c r="AL39312" s="104"/>
      <c r="AO39312" s="104"/>
      <c r="AP39312" s="104"/>
    </row>
    <row r="39313" spans="21:42" ht="15" customHeight="1" x14ac:dyDescent="0.25">
      <c r="U39313" s="104"/>
      <c r="AB39313" s="104"/>
      <c r="AC39313" s="104"/>
      <c r="AF39313" s="104"/>
      <c r="AG39313" s="104"/>
      <c r="AK39313" s="104"/>
      <c r="AL39313" s="104"/>
      <c r="AO39313" s="104"/>
      <c r="AP39313" s="104"/>
    </row>
    <row r="39314" spans="21:42" ht="15" customHeight="1" x14ac:dyDescent="0.25">
      <c r="U39314" s="104"/>
      <c r="AB39314" s="104"/>
      <c r="AC39314" s="104"/>
      <c r="AF39314" s="104"/>
      <c r="AG39314" s="104"/>
      <c r="AK39314" s="104"/>
      <c r="AL39314" s="104"/>
      <c r="AO39314" s="104"/>
      <c r="AP39314" s="104"/>
    </row>
    <row r="39315" spans="21:42" ht="15" customHeight="1" x14ac:dyDescent="0.25">
      <c r="U39315" s="104"/>
      <c r="AB39315" s="104"/>
      <c r="AC39315" s="104"/>
      <c r="AF39315" s="104"/>
      <c r="AG39315" s="104"/>
      <c r="AK39315" s="104"/>
      <c r="AL39315" s="104"/>
      <c r="AO39315" s="104"/>
      <c r="AP39315" s="104"/>
    </row>
    <row r="39316" spans="21:42" ht="15" customHeight="1" x14ac:dyDescent="0.25">
      <c r="U39316" s="104"/>
      <c r="AB39316" s="104"/>
      <c r="AC39316" s="104"/>
      <c r="AF39316" s="104"/>
      <c r="AG39316" s="104"/>
      <c r="AK39316" s="104"/>
      <c r="AL39316" s="104"/>
      <c r="AO39316" s="104"/>
      <c r="AP39316" s="104"/>
    </row>
    <row r="39317" spans="21:42" ht="15" customHeight="1" x14ac:dyDescent="0.25">
      <c r="U39317" s="104"/>
      <c r="AB39317" s="104"/>
      <c r="AC39317" s="104"/>
      <c r="AF39317" s="104"/>
      <c r="AG39317" s="104"/>
      <c r="AK39317" s="104"/>
      <c r="AL39317" s="104"/>
      <c r="AO39317" s="104"/>
      <c r="AP39317" s="104"/>
    </row>
    <row r="39318" spans="21:42" ht="15" customHeight="1" x14ac:dyDescent="0.25">
      <c r="U39318" s="104"/>
      <c r="AB39318" s="104"/>
      <c r="AC39318" s="104"/>
      <c r="AF39318" s="104"/>
      <c r="AG39318" s="104"/>
      <c r="AK39318" s="104"/>
      <c r="AL39318" s="104"/>
      <c r="AO39318" s="104"/>
      <c r="AP39318" s="104"/>
    </row>
    <row r="39319" spans="21:42" ht="15" customHeight="1" x14ac:dyDescent="0.25">
      <c r="U39319" s="104"/>
      <c r="AB39319" s="104"/>
      <c r="AC39319" s="104"/>
      <c r="AF39319" s="104"/>
      <c r="AG39319" s="104"/>
      <c r="AK39319" s="104"/>
      <c r="AL39319" s="104"/>
      <c r="AO39319" s="104"/>
      <c r="AP39319" s="104"/>
    </row>
    <row r="39320" spans="21:42" ht="15" customHeight="1" x14ac:dyDescent="0.25">
      <c r="U39320" s="104"/>
      <c r="AB39320" s="104"/>
      <c r="AC39320" s="104"/>
      <c r="AF39320" s="104"/>
      <c r="AG39320" s="104"/>
      <c r="AK39320" s="104"/>
      <c r="AL39320" s="104"/>
      <c r="AO39320" s="104"/>
      <c r="AP39320" s="104"/>
    </row>
    <row r="39321" spans="21:42" ht="15" customHeight="1" x14ac:dyDescent="0.25">
      <c r="U39321" s="104"/>
      <c r="AB39321" s="104"/>
      <c r="AC39321" s="104"/>
      <c r="AF39321" s="104"/>
      <c r="AG39321" s="104"/>
      <c r="AK39321" s="104"/>
      <c r="AL39321" s="104"/>
      <c r="AO39321" s="104"/>
      <c r="AP39321" s="104"/>
    </row>
    <row r="39322" spans="21:42" ht="15" customHeight="1" x14ac:dyDescent="0.25">
      <c r="U39322" s="104"/>
      <c r="AB39322" s="104"/>
      <c r="AC39322" s="104"/>
      <c r="AF39322" s="104"/>
      <c r="AG39322" s="104"/>
      <c r="AK39322" s="104"/>
      <c r="AL39322" s="104"/>
      <c r="AO39322" s="104"/>
      <c r="AP39322" s="104"/>
    </row>
    <row r="39323" spans="21:42" ht="15" customHeight="1" x14ac:dyDescent="0.25">
      <c r="U39323" s="104"/>
      <c r="AB39323" s="104"/>
      <c r="AC39323" s="104"/>
      <c r="AF39323" s="104"/>
      <c r="AG39323" s="104"/>
      <c r="AK39323" s="104"/>
      <c r="AL39323" s="104"/>
      <c r="AO39323" s="104"/>
      <c r="AP39323" s="104"/>
    </row>
    <row r="39324" spans="21:42" ht="15" customHeight="1" x14ac:dyDescent="0.25">
      <c r="U39324" s="104"/>
      <c r="AB39324" s="104"/>
      <c r="AC39324" s="104"/>
      <c r="AF39324" s="104"/>
      <c r="AG39324" s="104"/>
      <c r="AK39324" s="104"/>
      <c r="AL39324" s="104"/>
      <c r="AO39324" s="104"/>
      <c r="AP39324" s="104"/>
    </row>
    <row r="39325" spans="21:42" ht="15" customHeight="1" x14ac:dyDescent="0.25">
      <c r="U39325" s="104"/>
      <c r="AB39325" s="104"/>
      <c r="AC39325" s="104"/>
      <c r="AF39325" s="104"/>
      <c r="AG39325" s="104"/>
      <c r="AK39325" s="104"/>
      <c r="AL39325" s="104"/>
      <c r="AO39325" s="104"/>
      <c r="AP39325" s="104"/>
    </row>
    <row r="39326" spans="21:42" ht="15" customHeight="1" x14ac:dyDescent="0.25">
      <c r="U39326" s="104"/>
      <c r="AB39326" s="104"/>
      <c r="AC39326" s="104"/>
      <c r="AF39326" s="104"/>
      <c r="AG39326" s="104"/>
      <c r="AK39326" s="104"/>
      <c r="AL39326" s="104"/>
      <c r="AO39326" s="104"/>
      <c r="AP39326" s="104"/>
    </row>
    <row r="39327" spans="21:42" ht="15" customHeight="1" x14ac:dyDescent="0.25">
      <c r="U39327" s="104"/>
      <c r="AB39327" s="104"/>
      <c r="AC39327" s="104"/>
      <c r="AF39327" s="104"/>
      <c r="AG39327" s="104"/>
      <c r="AK39327" s="104"/>
      <c r="AL39327" s="104"/>
      <c r="AO39327" s="104"/>
      <c r="AP39327" s="104"/>
    </row>
    <row r="39328" spans="21:42" ht="15" customHeight="1" x14ac:dyDescent="0.25">
      <c r="U39328" s="104"/>
      <c r="AB39328" s="104"/>
      <c r="AC39328" s="104"/>
      <c r="AF39328" s="104"/>
      <c r="AG39328" s="104"/>
      <c r="AK39328" s="104"/>
      <c r="AL39328" s="104"/>
      <c r="AO39328" s="104"/>
      <c r="AP39328" s="104"/>
    </row>
    <row r="39329" spans="21:42" ht="15" customHeight="1" x14ac:dyDescent="0.25">
      <c r="U39329" s="104"/>
      <c r="AB39329" s="104"/>
      <c r="AC39329" s="104"/>
      <c r="AF39329" s="104"/>
      <c r="AG39329" s="104"/>
      <c r="AK39329" s="104"/>
      <c r="AL39329" s="104"/>
      <c r="AO39329" s="104"/>
      <c r="AP39329" s="104"/>
    </row>
    <row r="39330" spans="21:42" ht="15" customHeight="1" x14ac:dyDescent="0.25">
      <c r="U39330" s="104"/>
      <c r="AB39330" s="104"/>
      <c r="AC39330" s="104"/>
      <c r="AF39330" s="104"/>
      <c r="AG39330" s="104"/>
      <c r="AK39330" s="104"/>
      <c r="AL39330" s="104"/>
      <c r="AO39330" s="104"/>
      <c r="AP39330" s="104"/>
    </row>
    <row r="39331" spans="21:42" ht="15" customHeight="1" x14ac:dyDescent="0.25">
      <c r="U39331" s="104"/>
      <c r="AB39331" s="104"/>
      <c r="AC39331" s="104"/>
      <c r="AF39331" s="104"/>
      <c r="AG39331" s="104"/>
      <c r="AK39331" s="104"/>
      <c r="AL39331" s="104"/>
      <c r="AO39331" s="104"/>
      <c r="AP39331" s="104"/>
    </row>
    <row r="39332" spans="21:42" ht="15" customHeight="1" x14ac:dyDescent="0.25">
      <c r="U39332" s="104"/>
      <c r="AB39332" s="104"/>
      <c r="AC39332" s="104"/>
      <c r="AF39332" s="104"/>
      <c r="AG39332" s="104"/>
      <c r="AK39332" s="104"/>
      <c r="AL39332" s="104"/>
      <c r="AO39332" s="104"/>
      <c r="AP39332" s="104"/>
    </row>
    <row r="39333" spans="21:42" ht="15" customHeight="1" x14ac:dyDescent="0.25">
      <c r="U39333" s="104"/>
      <c r="AB39333" s="104"/>
      <c r="AC39333" s="104"/>
      <c r="AF39333" s="104"/>
      <c r="AG39333" s="104"/>
      <c r="AK39333" s="104"/>
      <c r="AL39333" s="104"/>
      <c r="AO39333" s="104"/>
      <c r="AP39333" s="104"/>
    </row>
    <row r="39334" spans="21:42" ht="15" customHeight="1" x14ac:dyDescent="0.25">
      <c r="U39334" s="104"/>
      <c r="AB39334" s="104"/>
      <c r="AC39334" s="104"/>
      <c r="AF39334" s="104"/>
      <c r="AG39334" s="104"/>
      <c r="AK39334" s="104"/>
      <c r="AL39334" s="104"/>
      <c r="AO39334" s="104"/>
      <c r="AP39334" s="104"/>
    </row>
    <row r="39335" spans="21:42" ht="15" customHeight="1" x14ac:dyDescent="0.25">
      <c r="U39335" s="104"/>
      <c r="AB39335" s="104"/>
      <c r="AC39335" s="104"/>
      <c r="AF39335" s="104"/>
      <c r="AG39335" s="104"/>
      <c r="AK39335" s="104"/>
      <c r="AL39335" s="104"/>
      <c r="AO39335" s="104"/>
      <c r="AP39335" s="104"/>
    </row>
    <row r="39336" spans="21:42" ht="15" customHeight="1" x14ac:dyDescent="0.25">
      <c r="U39336" s="104"/>
      <c r="AB39336" s="104"/>
      <c r="AC39336" s="104"/>
      <c r="AF39336" s="104"/>
      <c r="AG39336" s="104"/>
      <c r="AK39336" s="104"/>
      <c r="AL39336" s="104"/>
      <c r="AO39336" s="104"/>
      <c r="AP39336" s="104"/>
    </row>
    <row r="39337" spans="21:42" ht="15" customHeight="1" x14ac:dyDescent="0.25">
      <c r="U39337" s="104"/>
      <c r="AB39337" s="104"/>
      <c r="AC39337" s="104"/>
      <c r="AF39337" s="104"/>
      <c r="AG39337" s="104"/>
      <c r="AK39337" s="104"/>
      <c r="AL39337" s="104"/>
      <c r="AO39337" s="104"/>
      <c r="AP39337" s="104"/>
    </row>
    <row r="39338" spans="21:42" ht="15" customHeight="1" x14ac:dyDescent="0.25">
      <c r="U39338" s="104"/>
      <c r="AB39338" s="104"/>
      <c r="AC39338" s="104"/>
      <c r="AF39338" s="104"/>
      <c r="AG39338" s="104"/>
      <c r="AK39338" s="104"/>
      <c r="AL39338" s="104"/>
      <c r="AO39338" s="104"/>
      <c r="AP39338" s="104"/>
    </row>
    <row r="39339" spans="21:42" ht="15" customHeight="1" x14ac:dyDescent="0.25">
      <c r="U39339" s="104"/>
      <c r="AB39339" s="104"/>
      <c r="AC39339" s="104"/>
      <c r="AF39339" s="104"/>
      <c r="AG39339" s="104"/>
      <c r="AK39339" s="104"/>
      <c r="AL39339" s="104"/>
      <c r="AO39339" s="104"/>
      <c r="AP39339" s="104"/>
    </row>
    <row r="39340" spans="21:42" ht="15" customHeight="1" x14ac:dyDescent="0.25">
      <c r="U39340" s="104"/>
      <c r="AB39340" s="104"/>
      <c r="AC39340" s="104"/>
      <c r="AF39340" s="104"/>
      <c r="AG39340" s="104"/>
      <c r="AK39340" s="104"/>
      <c r="AL39340" s="104"/>
      <c r="AO39340" s="104"/>
      <c r="AP39340" s="104"/>
    </row>
    <row r="39341" spans="21:42" ht="15" customHeight="1" x14ac:dyDescent="0.25">
      <c r="U39341" s="104"/>
      <c r="AB39341" s="104"/>
      <c r="AC39341" s="104"/>
      <c r="AF39341" s="104"/>
      <c r="AG39341" s="104"/>
      <c r="AK39341" s="104"/>
      <c r="AL39341" s="104"/>
      <c r="AO39341" s="104"/>
      <c r="AP39341" s="104"/>
    </row>
    <row r="39342" spans="21:42" ht="15" customHeight="1" x14ac:dyDescent="0.25">
      <c r="U39342" s="104"/>
      <c r="AB39342" s="104"/>
      <c r="AC39342" s="104"/>
      <c r="AF39342" s="104"/>
      <c r="AG39342" s="104"/>
      <c r="AK39342" s="104"/>
      <c r="AL39342" s="104"/>
      <c r="AO39342" s="104"/>
      <c r="AP39342" s="104"/>
    </row>
    <row r="39343" spans="21:42" ht="15" customHeight="1" x14ac:dyDescent="0.25">
      <c r="U39343" s="104"/>
      <c r="AB39343" s="104"/>
      <c r="AC39343" s="104"/>
      <c r="AF39343" s="104"/>
      <c r="AG39343" s="104"/>
      <c r="AK39343" s="104"/>
      <c r="AL39343" s="104"/>
      <c r="AO39343" s="104"/>
      <c r="AP39343" s="104"/>
    </row>
    <row r="39344" spans="21:42" ht="15" customHeight="1" x14ac:dyDescent="0.25">
      <c r="U39344" s="104"/>
      <c r="AB39344" s="104"/>
      <c r="AC39344" s="104"/>
      <c r="AF39344" s="104"/>
      <c r="AG39344" s="104"/>
      <c r="AK39344" s="104"/>
      <c r="AL39344" s="104"/>
      <c r="AO39344" s="104"/>
      <c r="AP39344" s="104"/>
    </row>
    <row r="39345" spans="21:42" ht="15" customHeight="1" x14ac:dyDescent="0.25">
      <c r="U39345" s="104"/>
      <c r="AB39345" s="104"/>
      <c r="AC39345" s="104"/>
      <c r="AF39345" s="104"/>
      <c r="AG39345" s="104"/>
      <c r="AK39345" s="104"/>
      <c r="AL39345" s="104"/>
      <c r="AO39345" s="104"/>
      <c r="AP39345" s="104"/>
    </row>
    <row r="39346" spans="21:42" ht="15" customHeight="1" x14ac:dyDescent="0.25">
      <c r="U39346" s="104"/>
      <c r="AB39346" s="104"/>
      <c r="AC39346" s="104"/>
      <c r="AF39346" s="104"/>
      <c r="AG39346" s="104"/>
      <c r="AK39346" s="104"/>
      <c r="AL39346" s="104"/>
      <c r="AO39346" s="104"/>
      <c r="AP39346" s="104"/>
    </row>
    <row r="39347" spans="21:42" ht="15" customHeight="1" x14ac:dyDescent="0.25">
      <c r="U39347" s="104"/>
      <c r="AB39347" s="104"/>
      <c r="AC39347" s="104"/>
      <c r="AF39347" s="104"/>
      <c r="AG39347" s="104"/>
      <c r="AK39347" s="104"/>
      <c r="AL39347" s="104"/>
      <c r="AO39347" s="104"/>
      <c r="AP39347" s="104"/>
    </row>
    <row r="39348" spans="21:42" ht="15" customHeight="1" x14ac:dyDescent="0.25">
      <c r="U39348" s="104"/>
      <c r="AB39348" s="104"/>
      <c r="AC39348" s="104"/>
      <c r="AF39348" s="104"/>
      <c r="AG39348" s="104"/>
      <c r="AK39348" s="104"/>
      <c r="AL39348" s="104"/>
      <c r="AO39348" s="104"/>
      <c r="AP39348" s="104"/>
    </row>
    <row r="39349" spans="21:42" ht="15" customHeight="1" x14ac:dyDescent="0.25">
      <c r="U39349" s="104"/>
      <c r="AB39349" s="104"/>
      <c r="AC39349" s="104"/>
      <c r="AF39349" s="104"/>
      <c r="AG39349" s="104"/>
      <c r="AK39349" s="104"/>
      <c r="AL39349" s="104"/>
      <c r="AO39349" s="104"/>
      <c r="AP39349" s="104"/>
    </row>
    <row r="39350" spans="21:42" ht="15" customHeight="1" x14ac:dyDescent="0.25">
      <c r="U39350" s="104"/>
      <c r="AB39350" s="104"/>
      <c r="AC39350" s="104"/>
      <c r="AF39350" s="104"/>
      <c r="AG39350" s="104"/>
      <c r="AK39350" s="104"/>
      <c r="AL39350" s="104"/>
      <c r="AO39350" s="104"/>
      <c r="AP39350" s="104"/>
    </row>
    <row r="39351" spans="21:42" ht="15" customHeight="1" x14ac:dyDescent="0.25">
      <c r="U39351" s="104"/>
      <c r="AB39351" s="104"/>
      <c r="AC39351" s="104"/>
      <c r="AF39351" s="104"/>
      <c r="AG39351" s="104"/>
      <c r="AK39351" s="104"/>
      <c r="AL39351" s="104"/>
      <c r="AO39351" s="104"/>
      <c r="AP39351" s="104"/>
    </row>
    <row r="39352" spans="21:42" ht="15" customHeight="1" x14ac:dyDescent="0.25">
      <c r="U39352" s="104"/>
      <c r="AB39352" s="104"/>
      <c r="AC39352" s="104"/>
      <c r="AF39352" s="104"/>
      <c r="AG39352" s="104"/>
      <c r="AK39352" s="104"/>
      <c r="AL39352" s="104"/>
      <c r="AO39352" s="104"/>
      <c r="AP39352" s="104"/>
    </row>
    <row r="39353" spans="21:42" ht="15" customHeight="1" x14ac:dyDescent="0.25">
      <c r="U39353" s="104"/>
      <c r="AB39353" s="104"/>
      <c r="AC39353" s="104"/>
      <c r="AF39353" s="104"/>
      <c r="AG39353" s="104"/>
      <c r="AK39353" s="104"/>
      <c r="AL39353" s="104"/>
      <c r="AO39353" s="104"/>
      <c r="AP39353" s="104"/>
    </row>
    <row r="39354" spans="21:42" ht="15" customHeight="1" x14ac:dyDescent="0.25">
      <c r="U39354" s="104"/>
      <c r="AB39354" s="104"/>
      <c r="AC39354" s="104"/>
      <c r="AF39354" s="104"/>
      <c r="AG39354" s="104"/>
      <c r="AK39354" s="104"/>
      <c r="AL39354" s="104"/>
      <c r="AO39354" s="104"/>
      <c r="AP39354" s="104"/>
    </row>
    <row r="39355" spans="21:42" ht="15" customHeight="1" x14ac:dyDescent="0.25">
      <c r="U39355" s="104"/>
      <c r="AB39355" s="104"/>
      <c r="AC39355" s="104"/>
      <c r="AF39355" s="104"/>
      <c r="AG39355" s="104"/>
      <c r="AK39355" s="104"/>
      <c r="AL39355" s="104"/>
      <c r="AO39355" s="104"/>
      <c r="AP39355" s="104"/>
    </row>
    <row r="39356" spans="21:42" ht="15" customHeight="1" x14ac:dyDescent="0.25">
      <c r="U39356" s="104"/>
      <c r="AB39356" s="104"/>
      <c r="AC39356" s="104"/>
      <c r="AF39356" s="104"/>
      <c r="AG39356" s="104"/>
      <c r="AK39356" s="104"/>
      <c r="AL39356" s="104"/>
      <c r="AO39356" s="104"/>
      <c r="AP39356" s="104"/>
    </row>
    <row r="39357" spans="21:42" ht="15" customHeight="1" x14ac:dyDescent="0.25">
      <c r="U39357" s="104"/>
      <c r="AB39357" s="104"/>
      <c r="AC39357" s="104"/>
      <c r="AF39357" s="104"/>
      <c r="AG39357" s="104"/>
      <c r="AK39357" s="104"/>
      <c r="AL39357" s="104"/>
      <c r="AO39357" s="104"/>
      <c r="AP39357" s="104"/>
    </row>
    <row r="39358" spans="21:42" ht="15" customHeight="1" x14ac:dyDescent="0.25">
      <c r="U39358" s="104"/>
      <c r="AB39358" s="104"/>
      <c r="AC39358" s="104"/>
      <c r="AF39358" s="104"/>
      <c r="AG39358" s="104"/>
      <c r="AK39358" s="104"/>
      <c r="AL39358" s="104"/>
      <c r="AO39358" s="104"/>
      <c r="AP39358" s="104"/>
    </row>
    <row r="39359" spans="21:42" ht="15" customHeight="1" x14ac:dyDescent="0.25">
      <c r="U39359" s="104"/>
      <c r="AB39359" s="104"/>
      <c r="AC39359" s="104"/>
      <c r="AF39359" s="104"/>
      <c r="AG39359" s="104"/>
      <c r="AK39359" s="104"/>
      <c r="AL39359" s="104"/>
      <c r="AO39359" s="104"/>
      <c r="AP39359" s="104"/>
    </row>
    <row r="39360" spans="21:42" ht="15" customHeight="1" x14ac:dyDescent="0.25">
      <c r="U39360" s="104"/>
      <c r="AB39360" s="104"/>
      <c r="AC39360" s="104"/>
      <c r="AF39360" s="104"/>
      <c r="AG39360" s="104"/>
      <c r="AK39360" s="104"/>
      <c r="AL39360" s="104"/>
      <c r="AO39360" s="104"/>
      <c r="AP39360" s="104"/>
    </row>
    <row r="39361" spans="21:42" ht="15" customHeight="1" x14ac:dyDescent="0.25">
      <c r="U39361" s="104"/>
      <c r="AB39361" s="104"/>
      <c r="AC39361" s="104"/>
      <c r="AF39361" s="104"/>
      <c r="AG39361" s="104"/>
      <c r="AK39361" s="104"/>
      <c r="AL39361" s="104"/>
      <c r="AO39361" s="104"/>
      <c r="AP39361" s="104"/>
    </row>
    <row r="39362" spans="21:42" ht="15" customHeight="1" x14ac:dyDescent="0.25">
      <c r="U39362" s="104"/>
      <c r="AB39362" s="104"/>
      <c r="AC39362" s="104"/>
      <c r="AF39362" s="104"/>
      <c r="AG39362" s="104"/>
      <c r="AK39362" s="104"/>
      <c r="AL39362" s="104"/>
      <c r="AO39362" s="104"/>
      <c r="AP39362" s="104"/>
    </row>
    <row r="39363" spans="21:42" ht="15" customHeight="1" x14ac:dyDescent="0.25">
      <c r="U39363" s="104"/>
      <c r="AB39363" s="104"/>
      <c r="AC39363" s="104"/>
      <c r="AF39363" s="104"/>
      <c r="AG39363" s="104"/>
      <c r="AK39363" s="104"/>
      <c r="AL39363" s="104"/>
      <c r="AO39363" s="104"/>
      <c r="AP39363" s="104"/>
    </row>
    <row r="39364" spans="21:42" ht="15" customHeight="1" x14ac:dyDescent="0.25">
      <c r="U39364" s="104"/>
      <c r="AB39364" s="104"/>
      <c r="AC39364" s="104"/>
      <c r="AF39364" s="104"/>
      <c r="AG39364" s="104"/>
      <c r="AK39364" s="104"/>
      <c r="AL39364" s="104"/>
      <c r="AO39364" s="104"/>
      <c r="AP39364" s="104"/>
    </row>
    <row r="39365" spans="21:42" ht="15" customHeight="1" x14ac:dyDescent="0.25">
      <c r="U39365" s="104"/>
      <c r="AB39365" s="104"/>
      <c r="AC39365" s="104"/>
      <c r="AF39365" s="104"/>
      <c r="AG39365" s="104"/>
      <c r="AK39365" s="104"/>
      <c r="AL39365" s="104"/>
      <c r="AO39365" s="104"/>
      <c r="AP39365" s="104"/>
    </row>
    <row r="39366" spans="21:42" ht="15" customHeight="1" x14ac:dyDescent="0.25">
      <c r="U39366" s="104"/>
      <c r="AB39366" s="104"/>
      <c r="AC39366" s="104"/>
      <c r="AF39366" s="104"/>
      <c r="AG39366" s="104"/>
      <c r="AK39366" s="104"/>
      <c r="AL39366" s="104"/>
      <c r="AO39366" s="104"/>
      <c r="AP39366" s="104"/>
    </row>
    <row r="39367" spans="21:42" ht="15" customHeight="1" x14ac:dyDescent="0.25">
      <c r="U39367" s="104"/>
      <c r="AB39367" s="104"/>
      <c r="AC39367" s="104"/>
      <c r="AF39367" s="104"/>
      <c r="AG39367" s="104"/>
      <c r="AK39367" s="104"/>
      <c r="AL39367" s="104"/>
      <c r="AO39367" s="104"/>
      <c r="AP39367" s="104"/>
    </row>
    <row r="39368" spans="21:42" ht="15" customHeight="1" x14ac:dyDescent="0.25">
      <c r="U39368" s="104"/>
      <c r="AB39368" s="104"/>
      <c r="AC39368" s="104"/>
      <c r="AF39368" s="104"/>
      <c r="AG39368" s="104"/>
      <c r="AK39368" s="104"/>
      <c r="AL39368" s="104"/>
      <c r="AO39368" s="104"/>
      <c r="AP39368" s="104"/>
    </row>
    <row r="39369" spans="21:42" ht="15" customHeight="1" x14ac:dyDescent="0.25">
      <c r="U39369" s="104"/>
      <c r="AB39369" s="104"/>
      <c r="AC39369" s="104"/>
      <c r="AF39369" s="104"/>
      <c r="AG39369" s="104"/>
      <c r="AK39369" s="104"/>
      <c r="AL39369" s="104"/>
      <c r="AO39369" s="104"/>
      <c r="AP39369" s="104"/>
    </row>
    <row r="39370" spans="21:42" ht="15" customHeight="1" x14ac:dyDescent="0.25">
      <c r="U39370" s="104"/>
      <c r="AB39370" s="104"/>
      <c r="AC39370" s="104"/>
      <c r="AF39370" s="104"/>
      <c r="AG39370" s="104"/>
      <c r="AK39370" s="104"/>
      <c r="AL39370" s="104"/>
      <c r="AO39370" s="104"/>
      <c r="AP39370" s="104"/>
    </row>
    <row r="39371" spans="21:42" ht="15" customHeight="1" x14ac:dyDescent="0.25">
      <c r="U39371" s="104"/>
      <c r="AB39371" s="104"/>
      <c r="AC39371" s="104"/>
      <c r="AF39371" s="104"/>
      <c r="AG39371" s="104"/>
      <c r="AK39371" s="104"/>
      <c r="AL39371" s="104"/>
      <c r="AO39371" s="104"/>
      <c r="AP39371" s="104"/>
    </row>
    <row r="39372" spans="21:42" ht="15" customHeight="1" x14ac:dyDescent="0.25">
      <c r="U39372" s="104"/>
      <c r="AB39372" s="104"/>
      <c r="AC39372" s="104"/>
      <c r="AF39372" s="104"/>
      <c r="AG39372" s="104"/>
      <c r="AK39372" s="104"/>
      <c r="AL39372" s="104"/>
      <c r="AO39372" s="104"/>
      <c r="AP39372" s="104"/>
    </row>
    <row r="39373" spans="21:42" ht="15" customHeight="1" x14ac:dyDescent="0.25">
      <c r="U39373" s="104"/>
      <c r="AB39373" s="104"/>
      <c r="AC39373" s="104"/>
      <c r="AF39373" s="104"/>
      <c r="AG39373" s="104"/>
      <c r="AK39373" s="104"/>
      <c r="AL39373" s="104"/>
      <c r="AO39373" s="104"/>
      <c r="AP39373" s="104"/>
    </row>
    <row r="39374" spans="21:42" ht="15" customHeight="1" x14ac:dyDescent="0.25">
      <c r="U39374" s="104"/>
      <c r="AB39374" s="104"/>
      <c r="AC39374" s="104"/>
      <c r="AF39374" s="104"/>
      <c r="AG39374" s="104"/>
      <c r="AK39374" s="104"/>
      <c r="AL39374" s="104"/>
      <c r="AO39374" s="104"/>
      <c r="AP39374" s="104"/>
    </row>
    <row r="39375" spans="21:42" ht="15" customHeight="1" x14ac:dyDescent="0.25">
      <c r="U39375" s="104"/>
      <c r="AB39375" s="104"/>
      <c r="AC39375" s="104"/>
      <c r="AF39375" s="104"/>
      <c r="AG39375" s="104"/>
      <c r="AK39375" s="104"/>
      <c r="AL39375" s="104"/>
      <c r="AO39375" s="104"/>
      <c r="AP39375" s="104"/>
    </row>
    <row r="39376" spans="21:42" ht="15" customHeight="1" x14ac:dyDescent="0.25">
      <c r="U39376" s="104"/>
      <c r="AB39376" s="104"/>
      <c r="AC39376" s="104"/>
      <c r="AF39376" s="104"/>
      <c r="AG39376" s="104"/>
      <c r="AK39376" s="104"/>
      <c r="AL39376" s="104"/>
      <c r="AO39376" s="104"/>
      <c r="AP39376" s="104"/>
    </row>
    <row r="39377" spans="21:42" ht="15" customHeight="1" x14ac:dyDescent="0.25">
      <c r="U39377" s="104"/>
      <c r="AB39377" s="104"/>
      <c r="AC39377" s="104"/>
      <c r="AF39377" s="104"/>
      <c r="AG39377" s="104"/>
      <c r="AK39377" s="104"/>
      <c r="AL39377" s="104"/>
      <c r="AO39377" s="104"/>
      <c r="AP39377" s="104"/>
    </row>
    <row r="39378" spans="21:42" ht="15" customHeight="1" x14ac:dyDescent="0.25">
      <c r="U39378" s="104"/>
      <c r="AB39378" s="104"/>
      <c r="AC39378" s="104"/>
      <c r="AF39378" s="104"/>
      <c r="AG39378" s="104"/>
      <c r="AK39378" s="104"/>
      <c r="AL39378" s="104"/>
      <c r="AO39378" s="104"/>
      <c r="AP39378" s="104"/>
    </row>
    <row r="39379" spans="21:42" ht="15" customHeight="1" x14ac:dyDescent="0.25">
      <c r="U39379" s="104"/>
      <c r="AB39379" s="104"/>
      <c r="AC39379" s="104"/>
      <c r="AF39379" s="104"/>
      <c r="AG39379" s="104"/>
      <c r="AK39379" s="104"/>
      <c r="AL39379" s="104"/>
      <c r="AO39379" s="104"/>
      <c r="AP39379" s="104"/>
    </row>
    <row r="39380" spans="21:42" ht="15" customHeight="1" x14ac:dyDescent="0.25">
      <c r="U39380" s="104"/>
      <c r="AB39380" s="104"/>
      <c r="AC39380" s="104"/>
      <c r="AF39380" s="104"/>
      <c r="AG39380" s="104"/>
      <c r="AK39380" s="104"/>
      <c r="AL39380" s="104"/>
      <c r="AO39380" s="104"/>
      <c r="AP39380" s="104"/>
    </row>
    <row r="39381" spans="21:42" ht="15" customHeight="1" x14ac:dyDescent="0.25">
      <c r="U39381" s="104"/>
      <c r="AB39381" s="104"/>
      <c r="AC39381" s="104"/>
      <c r="AF39381" s="104"/>
      <c r="AG39381" s="104"/>
      <c r="AK39381" s="104"/>
      <c r="AL39381" s="104"/>
      <c r="AO39381" s="104"/>
      <c r="AP39381" s="104"/>
    </row>
    <row r="39382" spans="21:42" ht="15" customHeight="1" x14ac:dyDescent="0.25">
      <c r="U39382" s="104"/>
      <c r="AB39382" s="104"/>
      <c r="AC39382" s="104"/>
      <c r="AF39382" s="104"/>
      <c r="AG39382" s="104"/>
      <c r="AK39382" s="104"/>
      <c r="AL39382" s="104"/>
      <c r="AO39382" s="104"/>
      <c r="AP39382" s="104"/>
    </row>
    <row r="39383" spans="21:42" ht="15" customHeight="1" x14ac:dyDescent="0.25">
      <c r="U39383" s="104"/>
      <c r="AB39383" s="104"/>
      <c r="AC39383" s="104"/>
      <c r="AF39383" s="104"/>
      <c r="AG39383" s="104"/>
      <c r="AK39383" s="104"/>
      <c r="AL39383" s="104"/>
      <c r="AO39383" s="104"/>
      <c r="AP39383" s="104"/>
    </row>
    <row r="39384" spans="21:42" ht="15" customHeight="1" x14ac:dyDescent="0.25">
      <c r="U39384" s="104"/>
      <c r="AB39384" s="104"/>
      <c r="AC39384" s="104"/>
      <c r="AF39384" s="104"/>
      <c r="AG39384" s="104"/>
      <c r="AK39384" s="104"/>
      <c r="AL39384" s="104"/>
      <c r="AO39384" s="104"/>
      <c r="AP39384" s="104"/>
    </row>
    <row r="39385" spans="21:42" ht="15" customHeight="1" x14ac:dyDescent="0.25">
      <c r="U39385" s="104"/>
      <c r="AB39385" s="104"/>
      <c r="AC39385" s="104"/>
      <c r="AF39385" s="104"/>
      <c r="AG39385" s="104"/>
      <c r="AK39385" s="104"/>
      <c r="AL39385" s="104"/>
      <c r="AO39385" s="104"/>
      <c r="AP39385" s="104"/>
    </row>
    <row r="39386" spans="21:42" ht="15" customHeight="1" x14ac:dyDescent="0.25">
      <c r="U39386" s="104"/>
      <c r="AB39386" s="104"/>
      <c r="AC39386" s="104"/>
      <c r="AF39386" s="104"/>
      <c r="AG39386" s="104"/>
      <c r="AK39386" s="104"/>
      <c r="AL39386" s="104"/>
      <c r="AO39386" s="104"/>
      <c r="AP39386" s="104"/>
    </row>
    <row r="39387" spans="21:42" ht="15" customHeight="1" x14ac:dyDescent="0.25">
      <c r="U39387" s="104"/>
      <c r="AB39387" s="104"/>
      <c r="AC39387" s="104"/>
      <c r="AF39387" s="104"/>
      <c r="AG39387" s="104"/>
      <c r="AK39387" s="104"/>
      <c r="AL39387" s="104"/>
      <c r="AO39387" s="104"/>
      <c r="AP39387" s="104"/>
    </row>
    <row r="39388" spans="21:42" ht="15" customHeight="1" x14ac:dyDescent="0.25">
      <c r="U39388" s="104"/>
      <c r="AB39388" s="104"/>
      <c r="AC39388" s="104"/>
      <c r="AF39388" s="104"/>
      <c r="AG39388" s="104"/>
      <c r="AK39388" s="104"/>
      <c r="AL39388" s="104"/>
      <c r="AO39388" s="104"/>
      <c r="AP39388" s="104"/>
    </row>
    <row r="39389" spans="21:42" ht="15" customHeight="1" x14ac:dyDescent="0.25">
      <c r="U39389" s="104"/>
      <c r="AB39389" s="104"/>
      <c r="AC39389" s="104"/>
      <c r="AF39389" s="104"/>
      <c r="AG39389" s="104"/>
      <c r="AK39389" s="104"/>
      <c r="AL39389" s="104"/>
      <c r="AO39389" s="104"/>
      <c r="AP39389" s="104"/>
    </row>
    <row r="39390" spans="21:42" ht="15" customHeight="1" x14ac:dyDescent="0.25">
      <c r="U39390" s="104"/>
      <c r="AB39390" s="104"/>
      <c r="AC39390" s="104"/>
      <c r="AF39390" s="104"/>
      <c r="AG39390" s="104"/>
      <c r="AK39390" s="104"/>
      <c r="AL39390" s="104"/>
      <c r="AO39390" s="104"/>
      <c r="AP39390" s="104"/>
    </row>
    <row r="39391" spans="21:42" ht="15" customHeight="1" x14ac:dyDescent="0.25">
      <c r="U39391" s="104"/>
      <c r="AB39391" s="104"/>
      <c r="AC39391" s="104"/>
      <c r="AF39391" s="104"/>
      <c r="AG39391" s="104"/>
      <c r="AK39391" s="104"/>
      <c r="AL39391" s="104"/>
      <c r="AO39391" s="104"/>
      <c r="AP39391" s="104"/>
    </row>
    <row r="39392" spans="21:42" ht="15" customHeight="1" x14ac:dyDescent="0.25">
      <c r="U39392" s="104"/>
      <c r="AB39392" s="104"/>
      <c r="AC39392" s="104"/>
      <c r="AF39392" s="104"/>
      <c r="AG39392" s="104"/>
      <c r="AK39392" s="104"/>
      <c r="AL39392" s="104"/>
      <c r="AO39392" s="104"/>
      <c r="AP39392" s="104"/>
    </row>
    <row r="39393" spans="21:42" ht="15" customHeight="1" x14ac:dyDescent="0.25">
      <c r="U39393" s="104"/>
      <c r="AB39393" s="104"/>
      <c r="AC39393" s="104"/>
      <c r="AF39393" s="104"/>
      <c r="AG39393" s="104"/>
      <c r="AK39393" s="104"/>
      <c r="AL39393" s="104"/>
      <c r="AO39393" s="104"/>
      <c r="AP39393" s="104"/>
    </row>
    <row r="39394" spans="21:42" ht="15" customHeight="1" x14ac:dyDescent="0.25">
      <c r="U39394" s="104"/>
      <c r="AB39394" s="104"/>
      <c r="AC39394" s="104"/>
      <c r="AF39394" s="104"/>
      <c r="AG39394" s="104"/>
      <c r="AK39394" s="104"/>
      <c r="AL39394" s="104"/>
      <c r="AO39394" s="104"/>
      <c r="AP39394" s="104"/>
    </row>
    <row r="39395" spans="21:42" ht="15" customHeight="1" x14ac:dyDescent="0.25">
      <c r="U39395" s="104"/>
      <c r="AB39395" s="104"/>
      <c r="AC39395" s="104"/>
      <c r="AF39395" s="104"/>
      <c r="AG39395" s="104"/>
      <c r="AK39395" s="104"/>
      <c r="AL39395" s="104"/>
      <c r="AO39395" s="104"/>
      <c r="AP39395" s="104"/>
    </row>
    <row r="39396" spans="21:42" ht="15" customHeight="1" x14ac:dyDescent="0.25">
      <c r="U39396" s="104"/>
      <c r="AB39396" s="104"/>
      <c r="AC39396" s="104"/>
      <c r="AF39396" s="104"/>
      <c r="AG39396" s="104"/>
      <c r="AK39396" s="104"/>
      <c r="AL39396" s="104"/>
      <c r="AO39396" s="104"/>
      <c r="AP39396" s="104"/>
    </row>
    <row r="39397" spans="21:42" ht="15" customHeight="1" x14ac:dyDescent="0.25">
      <c r="U39397" s="104"/>
      <c r="AB39397" s="104"/>
      <c r="AC39397" s="104"/>
      <c r="AF39397" s="104"/>
      <c r="AG39397" s="104"/>
      <c r="AK39397" s="104"/>
      <c r="AL39397" s="104"/>
      <c r="AO39397" s="104"/>
      <c r="AP39397" s="104"/>
    </row>
    <row r="39398" spans="21:42" ht="15" customHeight="1" x14ac:dyDescent="0.25">
      <c r="U39398" s="104"/>
      <c r="AB39398" s="104"/>
      <c r="AC39398" s="104"/>
      <c r="AF39398" s="104"/>
      <c r="AG39398" s="104"/>
      <c r="AK39398" s="104"/>
      <c r="AL39398" s="104"/>
      <c r="AO39398" s="104"/>
      <c r="AP39398" s="104"/>
    </row>
    <row r="39399" spans="21:42" ht="15" customHeight="1" x14ac:dyDescent="0.25">
      <c r="U39399" s="104"/>
      <c r="AB39399" s="104"/>
      <c r="AC39399" s="104"/>
      <c r="AF39399" s="104"/>
      <c r="AG39399" s="104"/>
      <c r="AK39399" s="104"/>
      <c r="AL39399" s="104"/>
      <c r="AO39399" s="104"/>
      <c r="AP39399" s="104"/>
    </row>
    <row r="39400" spans="21:42" ht="15" customHeight="1" x14ac:dyDescent="0.25">
      <c r="U39400" s="104"/>
      <c r="AB39400" s="104"/>
      <c r="AC39400" s="104"/>
      <c r="AF39400" s="104"/>
      <c r="AG39400" s="104"/>
      <c r="AK39400" s="104"/>
      <c r="AL39400" s="104"/>
      <c r="AO39400" s="104"/>
      <c r="AP39400" s="104"/>
    </row>
    <row r="39401" spans="21:42" ht="15" customHeight="1" x14ac:dyDescent="0.25">
      <c r="U39401" s="104"/>
      <c r="AB39401" s="104"/>
      <c r="AC39401" s="104"/>
      <c r="AF39401" s="104"/>
      <c r="AG39401" s="104"/>
      <c r="AK39401" s="104"/>
      <c r="AL39401" s="104"/>
      <c r="AO39401" s="104"/>
      <c r="AP39401" s="104"/>
    </row>
    <row r="39402" spans="21:42" ht="15" customHeight="1" x14ac:dyDescent="0.25">
      <c r="U39402" s="104"/>
      <c r="AB39402" s="104"/>
      <c r="AC39402" s="104"/>
      <c r="AF39402" s="104"/>
      <c r="AG39402" s="104"/>
      <c r="AK39402" s="104"/>
      <c r="AL39402" s="104"/>
      <c r="AO39402" s="104"/>
      <c r="AP39402" s="104"/>
    </row>
    <row r="39403" spans="21:42" ht="15" customHeight="1" x14ac:dyDescent="0.25">
      <c r="U39403" s="104"/>
      <c r="AB39403" s="104"/>
      <c r="AC39403" s="104"/>
      <c r="AF39403" s="104"/>
      <c r="AG39403" s="104"/>
      <c r="AK39403" s="104"/>
      <c r="AL39403" s="104"/>
      <c r="AO39403" s="104"/>
      <c r="AP39403" s="104"/>
    </row>
    <row r="39404" spans="21:42" ht="15" customHeight="1" x14ac:dyDescent="0.25">
      <c r="U39404" s="104"/>
      <c r="AB39404" s="104"/>
      <c r="AC39404" s="104"/>
      <c r="AF39404" s="104"/>
      <c r="AG39404" s="104"/>
      <c r="AK39404" s="104"/>
      <c r="AL39404" s="104"/>
      <c r="AO39404" s="104"/>
      <c r="AP39404" s="104"/>
    </row>
    <row r="39405" spans="21:42" ht="15" customHeight="1" x14ac:dyDescent="0.25">
      <c r="U39405" s="104"/>
      <c r="AB39405" s="104"/>
      <c r="AC39405" s="104"/>
      <c r="AF39405" s="104"/>
      <c r="AG39405" s="104"/>
      <c r="AK39405" s="104"/>
      <c r="AL39405" s="104"/>
      <c r="AO39405" s="104"/>
      <c r="AP39405" s="104"/>
    </row>
    <row r="39406" spans="21:42" ht="15" customHeight="1" x14ac:dyDescent="0.25">
      <c r="U39406" s="104"/>
      <c r="AB39406" s="104"/>
      <c r="AC39406" s="104"/>
      <c r="AF39406" s="104"/>
      <c r="AG39406" s="104"/>
      <c r="AK39406" s="104"/>
      <c r="AL39406" s="104"/>
      <c r="AO39406" s="104"/>
      <c r="AP39406" s="104"/>
    </row>
    <row r="39407" spans="21:42" ht="15" customHeight="1" x14ac:dyDescent="0.25">
      <c r="U39407" s="104"/>
      <c r="AB39407" s="104"/>
      <c r="AC39407" s="104"/>
      <c r="AF39407" s="104"/>
      <c r="AG39407" s="104"/>
      <c r="AK39407" s="104"/>
      <c r="AL39407" s="104"/>
      <c r="AO39407" s="104"/>
      <c r="AP39407" s="104"/>
    </row>
    <row r="39408" spans="21:42" ht="15" customHeight="1" x14ac:dyDescent="0.25">
      <c r="U39408" s="104"/>
      <c r="AB39408" s="104"/>
      <c r="AC39408" s="104"/>
      <c r="AF39408" s="104"/>
      <c r="AG39408" s="104"/>
      <c r="AK39408" s="104"/>
      <c r="AL39408" s="104"/>
      <c r="AO39408" s="104"/>
      <c r="AP39408" s="104"/>
    </row>
    <row r="39409" spans="21:42" ht="15" customHeight="1" x14ac:dyDescent="0.25">
      <c r="U39409" s="104"/>
      <c r="AB39409" s="104"/>
      <c r="AC39409" s="104"/>
      <c r="AF39409" s="104"/>
      <c r="AG39409" s="104"/>
      <c r="AK39409" s="104"/>
      <c r="AL39409" s="104"/>
      <c r="AO39409" s="104"/>
      <c r="AP39409" s="104"/>
    </row>
    <row r="39410" spans="21:42" ht="15" customHeight="1" x14ac:dyDescent="0.25">
      <c r="U39410" s="104"/>
      <c r="AB39410" s="104"/>
      <c r="AC39410" s="104"/>
      <c r="AF39410" s="104"/>
      <c r="AG39410" s="104"/>
      <c r="AK39410" s="104"/>
      <c r="AL39410" s="104"/>
      <c r="AO39410" s="104"/>
      <c r="AP39410" s="104"/>
    </row>
    <row r="39411" spans="21:42" ht="15" customHeight="1" x14ac:dyDescent="0.25">
      <c r="U39411" s="104"/>
      <c r="AB39411" s="104"/>
      <c r="AC39411" s="104"/>
      <c r="AF39411" s="104"/>
      <c r="AG39411" s="104"/>
      <c r="AK39411" s="104"/>
      <c r="AL39411" s="104"/>
      <c r="AO39411" s="104"/>
      <c r="AP39411" s="104"/>
    </row>
    <row r="39412" spans="21:42" ht="15" customHeight="1" x14ac:dyDescent="0.25">
      <c r="U39412" s="104"/>
      <c r="AB39412" s="104"/>
      <c r="AC39412" s="104"/>
      <c r="AF39412" s="104"/>
      <c r="AG39412" s="104"/>
      <c r="AK39412" s="104"/>
      <c r="AL39412" s="104"/>
      <c r="AO39412" s="104"/>
      <c r="AP39412" s="104"/>
    </row>
    <row r="39413" spans="21:42" ht="15" customHeight="1" x14ac:dyDescent="0.25">
      <c r="U39413" s="104"/>
      <c r="AB39413" s="104"/>
      <c r="AC39413" s="104"/>
      <c r="AF39413" s="104"/>
      <c r="AG39413" s="104"/>
      <c r="AK39413" s="104"/>
      <c r="AL39413" s="104"/>
      <c r="AO39413" s="104"/>
      <c r="AP39413" s="104"/>
    </row>
    <row r="39414" spans="21:42" ht="15" customHeight="1" x14ac:dyDescent="0.25">
      <c r="U39414" s="104"/>
      <c r="AB39414" s="104"/>
      <c r="AC39414" s="104"/>
      <c r="AF39414" s="104"/>
      <c r="AG39414" s="104"/>
      <c r="AK39414" s="104"/>
      <c r="AL39414" s="104"/>
      <c r="AO39414" s="104"/>
      <c r="AP39414" s="104"/>
    </row>
    <row r="39415" spans="21:42" ht="15" customHeight="1" x14ac:dyDescent="0.25">
      <c r="U39415" s="104"/>
      <c r="AB39415" s="104"/>
      <c r="AC39415" s="104"/>
      <c r="AF39415" s="104"/>
      <c r="AG39415" s="104"/>
      <c r="AK39415" s="104"/>
      <c r="AL39415" s="104"/>
      <c r="AO39415" s="104"/>
      <c r="AP39415" s="104"/>
    </row>
    <row r="39416" spans="21:42" ht="15" customHeight="1" x14ac:dyDescent="0.25">
      <c r="U39416" s="104"/>
      <c r="AB39416" s="104"/>
      <c r="AC39416" s="104"/>
      <c r="AF39416" s="104"/>
      <c r="AG39416" s="104"/>
      <c r="AK39416" s="104"/>
      <c r="AL39416" s="104"/>
      <c r="AO39416" s="104"/>
      <c r="AP39416" s="104"/>
    </row>
    <row r="39417" spans="21:42" ht="15" customHeight="1" x14ac:dyDescent="0.25">
      <c r="U39417" s="104"/>
      <c r="AB39417" s="104"/>
      <c r="AC39417" s="104"/>
      <c r="AF39417" s="104"/>
      <c r="AG39417" s="104"/>
      <c r="AK39417" s="104"/>
      <c r="AL39417" s="104"/>
      <c r="AO39417" s="104"/>
      <c r="AP39417" s="104"/>
    </row>
    <row r="39418" spans="21:42" ht="15" customHeight="1" x14ac:dyDescent="0.25">
      <c r="U39418" s="104"/>
      <c r="AB39418" s="104"/>
      <c r="AC39418" s="104"/>
      <c r="AF39418" s="104"/>
      <c r="AG39418" s="104"/>
      <c r="AK39418" s="104"/>
      <c r="AL39418" s="104"/>
      <c r="AO39418" s="104"/>
      <c r="AP39418" s="104"/>
    </row>
    <row r="39419" spans="21:42" ht="15" customHeight="1" x14ac:dyDescent="0.25">
      <c r="U39419" s="104"/>
      <c r="AB39419" s="104"/>
      <c r="AC39419" s="104"/>
      <c r="AF39419" s="104"/>
      <c r="AG39419" s="104"/>
      <c r="AK39419" s="104"/>
      <c r="AL39419" s="104"/>
      <c r="AO39419" s="104"/>
      <c r="AP39419" s="104"/>
    </row>
    <row r="39420" spans="21:42" ht="15" customHeight="1" x14ac:dyDescent="0.25">
      <c r="U39420" s="104"/>
      <c r="AB39420" s="104"/>
      <c r="AC39420" s="104"/>
      <c r="AF39420" s="104"/>
      <c r="AG39420" s="104"/>
      <c r="AK39420" s="104"/>
      <c r="AL39420" s="104"/>
      <c r="AO39420" s="104"/>
      <c r="AP39420" s="104"/>
    </row>
    <row r="39421" spans="21:42" ht="15" customHeight="1" x14ac:dyDescent="0.25">
      <c r="U39421" s="104"/>
      <c r="AB39421" s="104"/>
      <c r="AC39421" s="104"/>
      <c r="AF39421" s="104"/>
      <c r="AG39421" s="104"/>
      <c r="AK39421" s="104"/>
      <c r="AL39421" s="104"/>
      <c r="AO39421" s="104"/>
      <c r="AP39421" s="104"/>
    </row>
    <row r="39422" spans="21:42" ht="15" customHeight="1" x14ac:dyDescent="0.25">
      <c r="U39422" s="104"/>
      <c r="AB39422" s="104"/>
      <c r="AC39422" s="104"/>
      <c r="AF39422" s="104"/>
      <c r="AG39422" s="104"/>
      <c r="AK39422" s="104"/>
      <c r="AL39422" s="104"/>
      <c r="AO39422" s="104"/>
      <c r="AP39422" s="104"/>
    </row>
    <row r="39423" spans="21:42" ht="15" customHeight="1" x14ac:dyDescent="0.25">
      <c r="U39423" s="104"/>
      <c r="AB39423" s="104"/>
      <c r="AC39423" s="104"/>
      <c r="AF39423" s="104"/>
      <c r="AG39423" s="104"/>
      <c r="AK39423" s="104"/>
      <c r="AL39423" s="104"/>
      <c r="AO39423" s="104"/>
      <c r="AP39423" s="104"/>
    </row>
    <row r="39424" spans="21:42" ht="15" customHeight="1" x14ac:dyDescent="0.25">
      <c r="U39424" s="104"/>
      <c r="AB39424" s="104"/>
      <c r="AC39424" s="104"/>
      <c r="AF39424" s="104"/>
      <c r="AG39424" s="104"/>
      <c r="AK39424" s="104"/>
      <c r="AL39424" s="104"/>
      <c r="AO39424" s="104"/>
      <c r="AP39424" s="104"/>
    </row>
    <row r="39425" spans="21:42" ht="15" customHeight="1" x14ac:dyDescent="0.25">
      <c r="U39425" s="104"/>
      <c r="AB39425" s="104"/>
      <c r="AC39425" s="104"/>
      <c r="AF39425" s="104"/>
      <c r="AG39425" s="104"/>
      <c r="AK39425" s="104"/>
      <c r="AL39425" s="104"/>
      <c r="AO39425" s="104"/>
      <c r="AP39425" s="104"/>
    </row>
    <row r="39426" spans="21:42" ht="15" customHeight="1" x14ac:dyDescent="0.25">
      <c r="U39426" s="104"/>
      <c r="AB39426" s="104"/>
      <c r="AC39426" s="104"/>
      <c r="AF39426" s="104"/>
      <c r="AG39426" s="104"/>
      <c r="AK39426" s="104"/>
      <c r="AL39426" s="104"/>
      <c r="AO39426" s="104"/>
      <c r="AP39426" s="104"/>
    </row>
    <row r="39427" spans="21:42" ht="15" customHeight="1" x14ac:dyDescent="0.25">
      <c r="U39427" s="104"/>
      <c r="AB39427" s="104"/>
      <c r="AC39427" s="104"/>
      <c r="AF39427" s="104"/>
      <c r="AG39427" s="104"/>
      <c r="AK39427" s="104"/>
      <c r="AL39427" s="104"/>
      <c r="AO39427" s="104"/>
      <c r="AP39427" s="104"/>
    </row>
    <row r="39428" spans="21:42" ht="15" customHeight="1" x14ac:dyDescent="0.25">
      <c r="U39428" s="104"/>
      <c r="AB39428" s="104"/>
      <c r="AC39428" s="104"/>
      <c r="AF39428" s="104"/>
      <c r="AG39428" s="104"/>
      <c r="AK39428" s="104"/>
      <c r="AL39428" s="104"/>
      <c r="AO39428" s="104"/>
      <c r="AP39428" s="104"/>
    </row>
    <row r="39429" spans="21:42" ht="15" customHeight="1" x14ac:dyDescent="0.25">
      <c r="U39429" s="104"/>
      <c r="AB39429" s="104"/>
      <c r="AC39429" s="104"/>
      <c r="AF39429" s="104"/>
      <c r="AG39429" s="104"/>
      <c r="AK39429" s="104"/>
      <c r="AL39429" s="104"/>
      <c r="AO39429" s="104"/>
      <c r="AP39429" s="104"/>
    </row>
    <row r="39430" spans="21:42" ht="15" customHeight="1" x14ac:dyDescent="0.25">
      <c r="U39430" s="104"/>
      <c r="AB39430" s="104"/>
      <c r="AC39430" s="104"/>
      <c r="AF39430" s="104"/>
      <c r="AG39430" s="104"/>
      <c r="AK39430" s="104"/>
      <c r="AL39430" s="104"/>
      <c r="AO39430" s="104"/>
      <c r="AP39430" s="104"/>
    </row>
    <row r="39431" spans="21:42" ht="15" customHeight="1" x14ac:dyDescent="0.25">
      <c r="U39431" s="104"/>
      <c r="AB39431" s="104"/>
      <c r="AC39431" s="104"/>
      <c r="AF39431" s="104"/>
      <c r="AG39431" s="104"/>
      <c r="AK39431" s="104"/>
      <c r="AL39431" s="104"/>
      <c r="AO39431" s="104"/>
      <c r="AP39431" s="104"/>
    </row>
    <row r="39432" spans="21:42" ht="15" customHeight="1" x14ac:dyDescent="0.25">
      <c r="U39432" s="104"/>
      <c r="AB39432" s="104"/>
      <c r="AC39432" s="104"/>
      <c r="AF39432" s="104"/>
      <c r="AG39432" s="104"/>
      <c r="AK39432" s="104"/>
      <c r="AL39432" s="104"/>
      <c r="AO39432" s="104"/>
      <c r="AP39432" s="104"/>
    </row>
    <row r="39433" spans="21:42" ht="15" customHeight="1" x14ac:dyDescent="0.25">
      <c r="U39433" s="104"/>
      <c r="AB39433" s="104"/>
      <c r="AC39433" s="104"/>
      <c r="AF39433" s="104"/>
      <c r="AG39433" s="104"/>
      <c r="AK39433" s="104"/>
      <c r="AL39433" s="104"/>
      <c r="AO39433" s="104"/>
      <c r="AP39433" s="104"/>
    </row>
    <row r="39434" spans="21:42" ht="15" customHeight="1" x14ac:dyDescent="0.25">
      <c r="U39434" s="104"/>
      <c r="AB39434" s="104"/>
      <c r="AC39434" s="104"/>
      <c r="AF39434" s="104"/>
      <c r="AG39434" s="104"/>
      <c r="AK39434" s="104"/>
      <c r="AL39434" s="104"/>
      <c r="AO39434" s="104"/>
      <c r="AP39434" s="104"/>
    </row>
    <row r="39435" spans="21:42" ht="15" customHeight="1" x14ac:dyDescent="0.25">
      <c r="U39435" s="104"/>
      <c r="AB39435" s="104"/>
      <c r="AC39435" s="104"/>
      <c r="AF39435" s="104"/>
      <c r="AG39435" s="104"/>
      <c r="AK39435" s="104"/>
      <c r="AL39435" s="104"/>
      <c r="AO39435" s="104"/>
      <c r="AP39435" s="104"/>
    </row>
    <row r="39436" spans="21:42" ht="15" customHeight="1" x14ac:dyDescent="0.25">
      <c r="U39436" s="104"/>
      <c r="AB39436" s="104"/>
      <c r="AC39436" s="104"/>
      <c r="AF39436" s="104"/>
      <c r="AG39436" s="104"/>
      <c r="AK39436" s="104"/>
      <c r="AL39436" s="104"/>
      <c r="AO39436" s="104"/>
      <c r="AP39436" s="104"/>
    </row>
    <row r="39437" spans="21:42" ht="15" customHeight="1" x14ac:dyDescent="0.25">
      <c r="U39437" s="104"/>
      <c r="AB39437" s="104"/>
      <c r="AC39437" s="104"/>
      <c r="AF39437" s="104"/>
      <c r="AG39437" s="104"/>
      <c r="AK39437" s="104"/>
      <c r="AL39437" s="104"/>
      <c r="AO39437" s="104"/>
      <c r="AP39437" s="104"/>
    </row>
    <row r="39438" spans="21:42" ht="15" customHeight="1" x14ac:dyDescent="0.25">
      <c r="U39438" s="104"/>
      <c r="AB39438" s="104"/>
      <c r="AC39438" s="104"/>
      <c r="AF39438" s="104"/>
      <c r="AG39438" s="104"/>
      <c r="AK39438" s="104"/>
      <c r="AL39438" s="104"/>
      <c r="AO39438" s="104"/>
      <c r="AP39438" s="104"/>
    </row>
    <row r="39439" spans="21:42" ht="15" customHeight="1" x14ac:dyDescent="0.25">
      <c r="U39439" s="104"/>
      <c r="AB39439" s="104"/>
      <c r="AC39439" s="104"/>
      <c r="AF39439" s="104"/>
      <c r="AG39439" s="104"/>
      <c r="AK39439" s="104"/>
      <c r="AL39439" s="104"/>
      <c r="AO39439" s="104"/>
      <c r="AP39439" s="104"/>
    </row>
    <row r="39440" spans="21:42" ht="15" customHeight="1" x14ac:dyDescent="0.25">
      <c r="U39440" s="104"/>
      <c r="AB39440" s="104"/>
      <c r="AC39440" s="104"/>
      <c r="AF39440" s="104"/>
      <c r="AG39440" s="104"/>
      <c r="AK39440" s="104"/>
      <c r="AL39440" s="104"/>
      <c r="AO39440" s="104"/>
      <c r="AP39440" s="104"/>
    </row>
    <row r="39441" spans="21:42" ht="15" customHeight="1" x14ac:dyDescent="0.25">
      <c r="U39441" s="104"/>
      <c r="AB39441" s="104"/>
      <c r="AC39441" s="104"/>
      <c r="AF39441" s="104"/>
      <c r="AG39441" s="104"/>
      <c r="AK39441" s="104"/>
      <c r="AL39441" s="104"/>
      <c r="AO39441" s="104"/>
      <c r="AP39441" s="104"/>
    </row>
    <row r="39442" spans="21:42" ht="15" customHeight="1" x14ac:dyDescent="0.25">
      <c r="U39442" s="104"/>
      <c r="AB39442" s="104"/>
      <c r="AC39442" s="104"/>
      <c r="AF39442" s="104"/>
      <c r="AG39442" s="104"/>
      <c r="AK39442" s="104"/>
      <c r="AL39442" s="104"/>
      <c r="AO39442" s="104"/>
      <c r="AP39442" s="104"/>
    </row>
    <row r="39443" spans="21:42" ht="15" customHeight="1" x14ac:dyDescent="0.25">
      <c r="U39443" s="104"/>
      <c r="AB39443" s="104"/>
      <c r="AC39443" s="104"/>
      <c r="AF39443" s="104"/>
      <c r="AG39443" s="104"/>
      <c r="AK39443" s="104"/>
      <c r="AL39443" s="104"/>
      <c r="AO39443" s="104"/>
      <c r="AP39443" s="104"/>
    </row>
    <row r="39444" spans="21:42" ht="15" customHeight="1" x14ac:dyDescent="0.25">
      <c r="U39444" s="104"/>
      <c r="AB39444" s="104"/>
      <c r="AC39444" s="104"/>
      <c r="AF39444" s="104"/>
      <c r="AG39444" s="104"/>
      <c r="AK39444" s="104"/>
      <c r="AL39444" s="104"/>
      <c r="AO39444" s="104"/>
      <c r="AP39444" s="104"/>
    </row>
    <row r="39445" spans="21:42" ht="15" customHeight="1" x14ac:dyDescent="0.25">
      <c r="U39445" s="104"/>
      <c r="AB39445" s="104"/>
      <c r="AC39445" s="104"/>
      <c r="AF39445" s="104"/>
      <c r="AG39445" s="104"/>
      <c r="AK39445" s="104"/>
      <c r="AL39445" s="104"/>
      <c r="AO39445" s="104"/>
      <c r="AP39445" s="104"/>
    </row>
    <row r="39446" spans="21:42" ht="15" customHeight="1" x14ac:dyDescent="0.25">
      <c r="U39446" s="104"/>
      <c r="AB39446" s="104"/>
      <c r="AC39446" s="104"/>
      <c r="AF39446" s="104"/>
      <c r="AG39446" s="104"/>
      <c r="AK39446" s="104"/>
      <c r="AL39446" s="104"/>
      <c r="AO39446" s="104"/>
      <c r="AP39446" s="104"/>
    </row>
    <row r="39447" spans="21:42" ht="15" customHeight="1" x14ac:dyDescent="0.25">
      <c r="U39447" s="104"/>
      <c r="AB39447" s="104"/>
      <c r="AC39447" s="104"/>
      <c r="AF39447" s="104"/>
      <c r="AG39447" s="104"/>
      <c r="AK39447" s="104"/>
      <c r="AL39447" s="104"/>
      <c r="AO39447" s="104"/>
      <c r="AP39447" s="104"/>
    </row>
    <row r="39448" spans="21:42" ht="15" customHeight="1" x14ac:dyDescent="0.25">
      <c r="U39448" s="104"/>
      <c r="AB39448" s="104"/>
      <c r="AC39448" s="104"/>
      <c r="AF39448" s="104"/>
      <c r="AG39448" s="104"/>
      <c r="AK39448" s="104"/>
      <c r="AL39448" s="104"/>
      <c r="AO39448" s="104"/>
      <c r="AP39448" s="104"/>
    </row>
    <row r="39449" spans="21:42" ht="15" customHeight="1" x14ac:dyDescent="0.25">
      <c r="U39449" s="104"/>
      <c r="AB39449" s="104"/>
      <c r="AC39449" s="104"/>
      <c r="AF39449" s="104"/>
      <c r="AG39449" s="104"/>
      <c r="AK39449" s="104"/>
      <c r="AL39449" s="104"/>
      <c r="AO39449" s="104"/>
      <c r="AP39449" s="104"/>
    </row>
    <row r="39450" spans="21:42" ht="15" customHeight="1" x14ac:dyDescent="0.25">
      <c r="U39450" s="104"/>
      <c r="AB39450" s="104"/>
      <c r="AC39450" s="104"/>
      <c r="AF39450" s="104"/>
      <c r="AG39450" s="104"/>
      <c r="AK39450" s="104"/>
      <c r="AL39450" s="104"/>
      <c r="AO39450" s="104"/>
      <c r="AP39450" s="104"/>
    </row>
    <row r="39451" spans="21:42" ht="15" customHeight="1" x14ac:dyDescent="0.25">
      <c r="U39451" s="104"/>
      <c r="AB39451" s="104"/>
      <c r="AC39451" s="104"/>
      <c r="AF39451" s="104"/>
      <c r="AG39451" s="104"/>
      <c r="AK39451" s="104"/>
      <c r="AL39451" s="104"/>
      <c r="AO39451" s="104"/>
      <c r="AP39451" s="104"/>
    </row>
    <row r="39452" spans="21:42" ht="15" customHeight="1" x14ac:dyDescent="0.25">
      <c r="U39452" s="104"/>
      <c r="AB39452" s="104"/>
      <c r="AC39452" s="104"/>
      <c r="AF39452" s="104"/>
      <c r="AG39452" s="104"/>
      <c r="AK39452" s="104"/>
      <c r="AL39452" s="104"/>
      <c r="AO39452" s="104"/>
      <c r="AP39452" s="104"/>
    </row>
    <row r="39453" spans="21:42" ht="15" customHeight="1" x14ac:dyDescent="0.25">
      <c r="U39453" s="104"/>
      <c r="AB39453" s="104"/>
      <c r="AC39453" s="104"/>
      <c r="AF39453" s="104"/>
      <c r="AG39453" s="104"/>
      <c r="AK39453" s="104"/>
      <c r="AL39453" s="104"/>
      <c r="AO39453" s="104"/>
      <c r="AP39453" s="104"/>
    </row>
    <row r="39454" spans="21:42" ht="15" customHeight="1" x14ac:dyDescent="0.25">
      <c r="U39454" s="104"/>
      <c r="AB39454" s="104"/>
      <c r="AC39454" s="104"/>
      <c r="AF39454" s="104"/>
      <c r="AG39454" s="104"/>
      <c r="AK39454" s="104"/>
      <c r="AL39454" s="104"/>
      <c r="AO39454" s="104"/>
      <c r="AP39454" s="104"/>
    </row>
    <row r="39455" spans="21:42" ht="15" customHeight="1" x14ac:dyDescent="0.25">
      <c r="U39455" s="104"/>
      <c r="AB39455" s="104"/>
      <c r="AC39455" s="104"/>
      <c r="AF39455" s="104"/>
      <c r="AG39455" s="104"/>
      <c r="AK39455" s="104"/>
      <c r="AL39455" s="104"/>
      <c r="AO39455" s="104"/>
      <c r="AP39455" s="104"/>
    </row>
    <row r="39456" spans="21:42" ht="15" customHeight="1" x14ac:dyDescent="0.25">
      <c r="U39456" s="104"/>
      <c r="AB39456" s="104"/>
      <c r="AC39456" s="104"/>
      <c r="AF39456" s="104"/>
      <c r="AG39456" s="104"/>
      <c r="AK39456" s="104"/>
      <c r="AL39456" s="104"/>
      <c r="AO39456" s="104"/>
      <c r="AP39456" s="104"/>
    </row>
    <row r="39457" spans="21:42" ht="15" customHeight="1" x14ac:dyDescent="0.25">
      <c r="U39457" s="104"/>
      <c r="AB39457" s="104"/>
      <c r="AC39457" s="104"/>
      <c r="AF39457" s="104"/>
      <c r="AG39457" s="104"/>
      <c r="AK39457" s="104"/>
      <c r="AL39457" s="104"/>
      <c r="AO39457" s="104"/>
      <c r="AP39457" s="104"/>
    </row>
    <row r="39458" spans="21:42" ht="15" customHeight="1" x14ac:dyDescent="0.25">
      <c r="U39458" s="104"/>
      <c r="AB39458" s="104"/>
      <c r="AC39458" s="104"/>
      <c r="AF39458" s="104"/>
      <c r="AG39458" s="104"/>
      <c r="AK39458" s="104"/>
      <c r="AL39458" s="104"/>
      <c r="AO39458" s="104"/>
      <c r="AP39458" s="104"/>
    </row>
    <row r="39459" spans="21:42" ht="15" customHeight="1" x14ac:dyDescent="0.25">
      <c r="U39459" s="104"/>
      <c r="AB39459" s="104"/>
      <c r="AC39459" s="104"/>
      <c r="AF39459" s="104"/>
      <c r="AG39459" s="104"/>
      <c r="AK39459" s="104"/>
      <c r="AL39459" s="104"/>
      <c r="AO39459" s="104"/>
      <c r="AP39459" s="104"/>
    </row>
    <row r="39460" spans="21:42" ht="15" customHeight="1" x14ac:dyDescent="0.25">
      <c r="U39460" s="104"/>
      <c r="AB39460" s="104"/>
      <c r="AC39460" s="104"/>
      <c r="AF39460" s="104"/>
      <c r="AG39460" s="104"/>
      <c r="AK39460" s="104"/>
      <c r="AL39460" s="104"/>
      <c r="AO39460" s="104"/>
      <c r="AP39460" s="104"/>
    </row>
    <row r="39461" spans="21:42" ht="15" customHeight="1" x14ac:dyDescent="0.25">
      <c r="U39461" s="104"/>
      <c r="AB39461" s="104"/>
      <c r="AC39461" s="104"/>
      <c r="AF39461" s="104"/>
      <c r="AG39461" s="104"/>
      <c r="AK39461" s="104"/>
      <c r="AL39461" s="104"/>
      <c r="AO39461" s="104"/>
      <c r="AP39461" s="104"/>
    </row>
    <row r="39462" spans="21:42" ht="15" customHeight="1" x14ac:dyDescent="0.25">
      <c r="U39462" s="104"/>
      <c r="AB39462" s="104"/>
      <c r="AC39462" s="104"/>
      <c r="AF39462" s="104"/>
      <c r="AG39462" s="104"/>
      <c r="AK39462" s="104"/>
      <c r="AL39462" s="104"/>
      <c r="AO39462" s="104"/>
      <c r="AP39462" s="104"/>
    </row>
    <row r="39463" spans="21:42" ht="15" customHeight="1" x14ac:dyDescent="0.25">
      <c r="U39463" s="104"/>
      <c r="AB39463" s="104"/>
      <c r="AC39463" s="104"/>
      <c r="AF39463" s="104"/>
      <c r="AG39463" s="104"/>
      <c r="AK39463" s="104"/>
      <c r="AL39463" s="104"/>
      <c r="AO39463" s="104"/>
      <c r="AP39463" s="104"/>
    </row>
    <row r="39464" spans="21:42" ht="15" customHeight="1" x14ac:dyDescent="0.25">
      <c r="U39464" s="104"/>
      <c r="AB39464" s="104"/>
      <c r="AC39464" s="104"/>
      <c r="AF39464" s="104"/>
      <c r="AG39464" s="104"/>
      <c r="AK39464" s="104"/>
      <c r="AL39464" s="104"/>
      <c r="AO39464" s="104"/>
      <c r="AP39464" s="104"/>
    </row>
    <row r="39465" spans="21:42" ht="15" customHeight="1" x14ac:dyDescent="0.25">
      <c r="U39465" s="104"/>
      <c r="AB39465" s="104"/>
      <c r="AC39465" s="104"/>
      <c r="AF39465" s="104"/>
      <c r="AG39465" s="104"/>
      <c r="AK39465" s="104"/>
      <c r="AL39465" s="104"/>
      <c r="AO39465" s="104"/>
      <c r="AP39465" s="104"/>
    </row>
    <row r="39466" spans="21:42" ht="15" customHeight="1" x14ac:dyDescent="0.25">
      <c r="U39466" s="104"/>
      <c r="AB39466" s="104"/>
      <c r="AC39466" s="104"/>
      <c r="AF39466" s="104"/>
      <c r="AG39466" s="104"/>
      <c r="AK39466" s="104"/>
      <c r="AL39466" s="104"/>
      <c r="AO39466" s="104"/>
      <c r="AP39466" s="104"/>
    </row>
    <row r="39467" spans="21:42" ht="15" customHeight="1" x14ac:dyDescent="0.25">
      <c r="U39467" s="104"/>
      <c r="AB39467" s="104"/>
      <c r="AC39467" s="104"/>
      <c r="AF39467" s="104"/>
      <c r="AG39467" s="104"/>
      <c r="AK39467" s="104"/>
      <c r="AL39467" s="104"/>
      <c r="AO39467" s="104"/>
      <c r="AP39467" s="104"/>
    </row>
    <row r="39468" spans="21:42" ht="15" customHeight="1" x14ac:dyDescent="0.25">
      <c r="U39468" s="104"/>
      <c r="AB39468" s="104"/>
      <c r="AC39468" s="104"/>
      <c r="AF39468" s="104"/>
      <c r="AG39468" s="104"/>
      <c r="AK39468" s="104"/>
      <c r="AL39468" s="104"/>
      <c r="AO39468" s="104"/>
      <c r="AP39468" s="104"/>
    </row>
    <row r="39469" spans="21:42" ht="15" customHeight="1" x14ac:dyDescent="0.25">
      <c r="U39469" s="104"/>
      <c r="AB39469" s="104"/>
      <c r="AC39469" s="104"/>
      <c r="AF39469" s="104"/>
      <c r="AG39469" s="104"/>
      <c r="AK39469" s="104"/>
      <c r="AL39469" s="104"/>
      <c r="AO39469" s="104"/>
      <c r="AP39469" s="104"/>
    </row>
    <row r="39470" spans="21:42" ht="15" customHeight="1" x14ac:dyDescent="0.25">
      <c r="U39470" s="104"/>
      <c r="AB39470" s="104"/>
      <c r="AC39470" s="104"/>
      <c r="AF39470" s="104"/>
      <c r="AG39470" s="104"/>
      <c r="AK39470" s="104"/>
      <c r="AL39470" s="104"/>
      <c r="AO39470" s="104"/>
      <c r="AP39470" s="104"/>
    </row>
    <row r="39471" spans="21:42" ht="15" customHeight="1" x14ac:dyDescent="0.25">
      <c r="U39471" s="104"/>
      <c r="AB39471" s="104"/>
      <c r="AC39471" s="104"/>
      <c r="AF39471" s="104"/>
      <c r="AG39471" s="104"/>
      <c r="AK39471" s="104"/>
      <c r="AL39471" s="104"/>
      <c r="AO39471" s="104"/>
      <c r="AP39471" s="104"/>
    </row>
    <row r="39472" spans="21:42" ht="15" customHeight="1" x14ac:dyDescent="0.25">
      <c r="U39472" s="104"/>
      <c r="AB39472" s="104"/>
      <c r="AC39472" s="104"/>
      <c r="AF39472" s="104"/>
      <c r="AG39472" s="104"/>
      <c r="AK39472" s="104"/>
      <c r="AL39472" s="104"/>
      <c r="AO39472" s="104"/>
      <c r="AP39472" s="104"/>
    </row>
    <row r="39473" spans="21:42" ht="15" customHeight="1" x14ac:dyDescent="0.25">
      <c r="U39473" s="104"/>
      <c r="AB39473" s="104"/>
      <c r="AC39473" s="104"/>
      <c r="AF39473" s="104"/>
      <c r="AG39473" s="104"/>
      <c r="AK39473" s="104"/>
      <c r="AL39473" s="104"/>
      <c r="AO39473" s="104"/>
      <c r="AP39473" s="104"/>
    </row>
    <row r="39474" spans="21:42" ht="15" customHeight="1" x14ac:dyDescent="0.25">
      <c r="U39474" s="104"/>
      <c r="AB39474" s="104"/>
      <c r="AC39474" s="104"/>
      <c r="AF39474" s="104"/>
      <c r="AG39474" s="104"/>
      <c r="AK39474" s="104"/>
      <c r="AL39474" s="104"/>
      <c r="AO39474" s="104"/>
      <c r="AP39474" s="104"/>
    </row>
    <row r="39475" spans="21:42" ht="15" customHeight="1" x14ac:dyDescent="0.25">
      <c r="U39475" s="104"/>
      <c r="AB39475" s="104"/>
      <c r="AC39475" s="104"/>
      <c r="AF39475" s="104"/>
      <c r="AG39475" s="104"/>
      <c r="AK39475" s="104"/>
      <c r="AL39475" s="104"/>
      <c r="AO39475" s="104"/>
      <c r="AP39475" s="104"/>
    </row>
    <row r="39476" spans="21:42" ht="15" customHeight="1" x14ac:dyDescent="0.25">
      <c r="U39476" s="104"/>
      <c r="AB39476" s="104"/>
      <c r="AC39476" s="104"/>
      <c r="AF39476" s="104"/>
      <c r="AG39476" s="104"/>
      <c r="AK39476" s="104"/>
      <c r="AL39476" s="104"/>
      <c r="AO39476" s="104"/>
      <c r="AP39476" s="104"/>
    </row>
    <row r="39477" spans="21:42" ht="15" customHeight="1" x14ac:dyDescent="0.25">
      <c r="U39477" s="104"/>
      <c r="AB39477" s="104"/>
      <c r="AC39477" s="104"/>
      <c r="AF39477" s="104"/>
      <c r="AG39477" s="104"/>
      <c r="AK39477" s="104"/>
      <c r="AL39477" s="104"/>
      <c r="AO39477" s="104"/>
      <c r="AP39477" s="104"/>
    </row>
    <row r="39478" spans="21:42" ht="15" customHeight="1" x14ac:dyDescent="0.25">
      <c r="U39478" s="104"/>
      <c r="AB39478" s="104"/>
      <c r="AC39478" s="104"/>
      <c r="AF39478" s="104"/>
      <c r="AG39478" s="104"/>
      <c r="AK39478" s="104"/>
      <c r="AL39478" s="104"/>
      <c r="AO39478" s="104"/>
      <c r="AP39478" s="104"/>
    </row>
    <row r="39479" spans="21:42" ht="15" customHeight="1" x14ac:dyDescent="0.25">
      <c r="U39479" s="104"/>
      <c r="AB39479" s="104"/>
      <c r="AC39479" s="104"/>
      <c r="AF39479" s="104"/>
      <c r="AG39479" s="104"/>
      <c r="AK39479" s="104"/>
      <c r="AL39479" s="104"/>
      <c r="AO39479" s="104"/>
      <c r="AP39479" s="104"/>
    </row>
    <row r="39480" spans="21:42" ht="15" customHeight="1" x14ac:dyDescent="0.25">
      <c r="U39480" s="104"/>
      <c r="AB39480" s="104"/>
      <c r="AC39480" s="104"/>
      <c r="AF39480" s="104"/>
      <c r="AG39480" s="104"/>
      <c r="AK39480" s="104"/>
      <c r="AL39480" s="104"/>
      <c r="AO39480" s="104"/>
      <c r="AP39480" s="104"/>
    </row>
    <row r="39481" spans="21:42" ht="15" customHeight="1" x14ac:dyDescent="0.25">
      <c r="U39481" s="104"/>
      <c r="AB39481" s="104"/>
      <c r="AC39481" s="104"/>
      <c r="AF39481" s="104"/>
      <c r="AG39481" s="104"/>
      <c r="AK39481" s="104"/>
      <c r="AL39481" s="104"/>
      <c r="AO39481" s="104"/>
      <c r="AP39481" s="104"/>
    </row>
    <row r="39482" spans="21:42" ht="15" customHeight="1" x14ac:dyDescent="0.25">
      <c r="U39482" s="104"/>
      <c r="AB39482" s="104"/>
      <c r="AC39482" s="104"/>
      <c r="AF39482" s="104"/>
      <c r="AG39482" s="104"/>
      <c r="AK39482" s="104"/>
      <c r="AL39482" s="104"/>
      <c r="AO39482" s="104"/>
      <c r="AP39482" s="104"/>
    </row>
    <row r="39483" spans="21:42" ht="15" customHeight="1" x14ac:dyDescent="0.25">
      <c r="U39483" s="104"/>
      <c r="AB39483" s="104"/>
      <c r="AC39483" s="104"/>
      <c r="AF39483" s="104"/>
      <c r="AG39483" s="104"/>
      <c r="AK39483" s="104"/>
      <c r="AL39483" s="104"/>
      <c r="AO39483" s="104"/>
      <c r="AP39483" s="104"/>
    </row>
    <row r="39484" spans="21:42" ht="15" customHeight="1" x14ac:dyDescent="0.25">
      <c r="U39484" s="104"/>
      <c r="AB39484" s="104"/>
      <c r="AC39484" s="104"/>
      <c r="AF39484" s="104"/>
      <c r="AG39484" s="104"/>
      <c r="AK39484" s="104"/>
      <c r="AL39484" s="104"/>
      <c r="AO39484" s="104"/>
      <c r="AP39484" s="104"/>
    </row>
    <row r="39485" spans="21:42" ht="15" customHeight="1" x14ac:dyDescent="0.25">
      <c r="U39485" s="104"/>
      <c r="AB39485" s="104"/>
      <c r="AC39485" s="104"/>
      <c r="AF39485" s="104"/>
      <c r="AG39485" s="104"/>
      <c r="AK39485" s="104"/>
      <c r="AL39485" s="104"/>
      <c r="AO39485" s="104"/>
      <c r="AP39485" s="104"/>
    </row>
    <row r="39486" spans="21:42" ht="15" customHeight="1" x14ac:dyDescent="0.25">
      <c r="U39486" s="104"/>
      <c r="AB39486" s="104"/>
      <c r="AC39486" s="104"/>
      <c r="AF39486" s="104"/>
      <c r="AG39486" s="104"/>
      <c r="AK39486" s="104"/>
      <c r="AL39486" s="104"/>
      <c r="AO39486" s="104"/>
      <c r="AP39486" s="104"/>
    </row>
    <row r="39487" spans="21:42" ht="15" customHeight="1" x14ac:dyDescent="0.25">
      <c r="U39487" s="104"/>
      <c r="AB39487" s="104"/>
      <c r="AC39487" s="104"/>
      <c r="AF39487" s="104"/>
      <c r="AG39487" s="104"/>
      <c r="AK39487" s="104"/>
      <c r="AL39487" s="104"/>
      <c r="AO39487" s="104"/>
      <c r="AP39487" s="104"/>
    </row>
    <row r="39488" spans="21:42" ht="15" customHeight="1" x14ac:dyDescent="0.25">
      <c r="U39488" s="104"/>
      <c r="AB39488" s="104"/>
      <c r="AC39488" s="104"/>
      <c r="AF39488" s="104"/>
      <c r="AG39488" s="104"/>
      <c r="AK39488" s="104"/>
      <c r="AL39488" s="104"/>
      <c r="AO39488" s="104"/>
      <c r="AP39488" s="104"/>
    </row>
    <row r="39489" spans="21:42" ht="15" customHeight="1" x14ac:dyDescent="0.25">
      <c r="U39489" s="104"/>
      <c r="AB39489" s="104"/>
      <c r="AC39489" s="104"/>
      <c r="AF39489" s="104"/>
      <c r="AG39489" s="104"/>
      <c r="AK39489" s="104"/>
      <c r="AL39489" s="104"/>
      <c r="AO39489" s="104"/>
      <c r="AP39489" s="104"/>
    </row>
    <row r="39490" spans="21:42" ht="15" customHeight="1" x14ac:dyDescent="0.25">
      <c r="U39490" s="104"/>
      <c r="AB39490" s="104"/>
      <c r="AC39490" s="104"/>
      <c r="AF39490" s="104"/>
      <c r="AG39490" s="104"/>
      <c r="AK39490" s="104"/>
      <c r="AL39490" s="104"/>
      <c r="AO39490" s="104"/>
      <c r="AP39490" s="104"/>
    </row>
    <row r="39491" spans="21:42" ht="15" customHeight="1" x14ac:dyDescent="0.25">
      <c r="U39491" s="104"/>
      <c r="AB39491" s="104"/>
      <c r="AC39491" s="104"/>
      <c r="AF39491" s="104"/>
      <c r="AG39491" s="104"/>
      <c r="AK39491" s="104"/>
      <c r="AL39491" s="104"/>
      <c r="AO39491" s="104"/>
      <c r="AP39491" s="104"/>
    </row>
    <row r="39492" spans="21:42" ht="15" customHeight="1" x14ac:dyDescent="0.25">
      <c r="U39492" s="104"/>
      <c r="AB39492" s="104"/>
      <c r="AC39492" s="104"/>
      <c r="AF39492" s="104"/>
      <c r="AG39492" s="104"/>
      <c r="AK39492" s="104"/>
      <c r="AL39492" s="104"/>
      <c r="AO39492" s="104"/>
      <c r="AP39492" s="104"/>
    </row>
    <row r="39493" spans="21:42" ht="15" customHeight="1" x14ac:dyDescent="0.25">
      <c r="U39493" s="104"/>
      <c r="AB39493" s="104"/>
      <c r="AC39493" s="104"/>
      <c r="AF39493" s="104"/>
      <c r="AG39493" s="104"/>
      <c r="AK39493" s="104"/>
      <c r="AL39493" s="104"/>
      <c r="AO39493" s="104"/>
      <c r="AP39493" s="104"/>
    </row>
    <row r="39494" spans="21:42" ht="15" customHeight="1" x14ac:dyDescent="0.25">
      <c r="U39494" s="104"/>
      <c r="AB39494" s="104"/>
      <c r="AC39494" s="104"/>
      <c r="AF39494" s="104"/>
      <c r="AG39494" s="104"/>
      <c r="AK39494" s="104"/>
      <c r="AL39494" s="104"/>
      <c r="AO39494" s="104"/>
      <c r="AP39494" s="104"/>
    </row>
    <row r="39495" spans="21:42" ht="15" customHeight="1" x14ac:dyDescent="0.25">
      <c r="U39495" s="104"/>
      <c r="AB39495" s="104"/>
      <c r="AC39495" s="104"/>
      <c r="AF39495" s="104"/>
      <c r="AG39495" s="104"/>
      <c r="AK39495" s="104"/>
      <c r="AL39495" s="104"/>
      <c r="AO39495" s="104"/>
      <c r="AP39495" s="104"/>
    </row>
    <row r="39496" spans="21:42" ht="15" customHeight="1" x14ac:dyDescent="0.25">
      <c r="U39496" s="104"/>
      <c r="AB39496" s="104"/>
      <c r="AC39496" s="104"/>
      <c r="AF39496" s="104"/>
      <c r="AG39496" s="104"/>
      <c r="AK39496" s="104"/>
      <c r="AL39496" s="104"/>
      <c r="AO39496" s="104"/>
      <c r="AP39496" s="104"/>
    </row>
    <row r="39497" spans="21:42" ht="15" customHeight="1" x14ac:dyDescent="0.25">
      <c r="U39497" s="104"/>
      <c r="AB39497" s="104"/>
      <c r="AC39497" s="104"/>
      <c r="AF39497" s="104"/>
      <c r="AG39497" s="104"/>
      <c r="AK39497" s="104"/>
      <c r="AL39497" s="104"/>
      <c r="AO39497" s="104"/>
      <c r="AP39497" s="104"/>
    </row>
    <row r="39498" spans="21:42" ht="15" customHeight="1" x14ac:dyDescent="0.25">
      <c r="U39498" s="104"/>
      <c r="AB39498" s="104"/>
      <c r="AC39498" s="104"/>
      <c r="AF39498" s="104"/>
      <c r="AG39498" s="104"/>
      <c r="AK39498" s="104"/>
      <c r="AL39498" s="104"/>
      <c r="AO39498" s="104"/>
      <c r="AP39498" s="104"/>
    </row>
    <row r="39499" spans="21:42" ht="15" customHeight="1" x14ac:dyDescent="0.25">
      <c r="U39499" s="104"/>
      <c r="AB39499" s="104"/>
      <c r="AC39499" s="104"/>
      <c r="AF39499" s="104"/>
      <c r="AG39499" s="104"/>
      <c r="AK39499" s="104"/>
      <c r="AL39499" s="104"/>
      <c r="AO39499" s="104"/>
      <c r="AP39499" s="104"/>
    </row>
    <row r="39500" spans="21:42" ht="15" customHeight="1" x14ac:dyDescent="0.25">
      <c r="U39500" s="104"/>
      <c r="AB39500" s="104"/>
      <c r="AC39500" s="104"/>
      <c r="AF39500" s="104"/>
      <c r="AG39500" s="104"/>
      <c r="AK39500" s="104"/>
      <c r="AL39500" s="104"/>
      <c r="AO39500" s="104"/>
      <c r="AP39500" s="104"/>
    </row>
    <row r="39501" spans="21:42" ht="15" customHeight="1" x14ac:dyDescent="0.25">
      <c r="U39501" s="104"/>
      <c r="AB39501" s="104"/>
      <c r="AC39501" s="104"/>
      <c r="AF39501" s="104"/>
      <c r="AG39501" s="104"/>
      <c r="AK39501" s="104"/>
      <c r="AL39501" s="104"/>
      <c r="AO39501" s="104"/>
      <c r="AP39501" s="104"/>
    </row>
    <row r="39502" spans="21:42" ht="15" customHeight="1" x14ac:dyDescent="0.25">
      <c r="U39502" s="104"/>
      <c r="AB39502" s="104"/>
      <c r="AC39502" s="104"/>
      <c r="AF39502" s="104"/>
      <c r="AG39502" s="104"/>
      <c r="AK39502" s="104"/>
      <c r="AL39502" s="104"/>
      <c r="AO39502" s="104"/>
      <c r="AP39502" s="104"/>
    </row>
    <row r="39503" spans="21:42" ht="15" customHeight="1" x14ac:dyDescent="0.25">
      <c r="U39503" s="104"/>
      <c r="AB39503" s="104"/>
      <c r="AC39503" s="104"/>
      <c r="AF39503" s="104"/>
      <c r="AG39503" s="104"/>
      <c r="AK39503" s="104"/>
      <c r="AL39503" s="104"/>
      <c r="AO39503" s="104"/>
      <c r="AP39503" s="104"/>
    </row>
    <row r="39504" spans="21:42" ht="15" customHeight="1" x14ac:dyDescent="0.25">
      <c r="U39504" s="104"/>
      <c r="AB39504" s="104"/>
      <c r="AC39504" s="104"/>
      <c r="AF39504" s="104"/>
      <c r="AG39504" s="104"/>
      <c r="AK39504" s="104"/>
      <c r="AL39504" s="104"/>
      <c r="AO39504" s="104"/>
      <c r="AP39504" s="104"/>
    </row>
    <row r="39505" spans="21:42" ht="15" customHeight="1" x14ac:dyDescent="0.25">
      <c r="U39505" s="104"/>
      <c r="AB39505" s="104"/>
      <c r="AC39505" s="104"/>
      <c r="AF39505" s="104"/>
      <c r="AG39505" s="104"/>
      <c r="AK39505" s="104"/>
      <c r="AL39505" s="104"/>
      <c r="AO39505" s="104"/>
      <c r="AP39505" s="104"/>
    </row>
    <row r="39506" spans="21:42" ht="15" customHeight="1" x14ac:dyDescent="0.25">
      <c r="U39506" s="104"/>
      <c r="AB39506" s="104"/>
      <c r="AC39506" s="104"/>
      <c r="AF39506" s="104"/>
      <c r="AG39506" s="104"/>
      <c r="AK39506" s="104"/>
      <c r="AL39506" s="104"/>
      <c r="AO39506" s="104"/>
      <c r="AP39506" s="104"/>
    </row>
    <row r="39507" spans="21:42" ht="15" customHeight="1" x14ac:dyDescent="0.25">
      <c r="U39507" s="104"/>
      <c r="AB39507" s="104"/>
      <c r="AC39507" s="104"/>
      <c r="AF39507" s="104"/>
      <c r="AG39507" s="104"/>
      <c r="AK39507" s="104"/>
      <c r="AL39507" s="104"/>
      <c r="AO39507" s="104"/>
      <c r="AP39507" s="104"/>
    </row>
    <row r="39508" spans="21:42" ht="15" customHeight="1" x14ac:dyDescent="0.25">
      <c r="U39508" s="104"/>
      <c r="AB39508" s="104"/>
      <c r="AC39508" s="104"/>
      <c r="AF39508" s="104"/>
      <c r="AG39508" s="104"/>
      <c r="AK39508" s="104"/>
      <c r="AL39508" s="104"/>
      <c r="AO39508" s="104"/>
      <c r="AP39508" s="104"/>
    </row>
    <row r="39509" spans="21:42" ht="15" customHeight="1" x14ac:dyDescent="0.25">
      <c r="U39509" s="104"/>
      <c r="AB39509" s="104"/>
      <c r="AC39509" s="104"/>
      <c r="AF39509" s="104"/>
      <c r="AG39509" s="104"/>
      <c r="AK39509" s="104"/>
      <c r="AL39509" s="104"/>
      <c r="AO39509" s="104"/>
      <c r="AP39509" s="104"/>
    </row>
    <row r="39510" spans="21:42" ht="15" customHeight="1" x14ac:dyDescent="0.25">
      <c r="U39510" s="104"/>
      <c r="AB39510" s="104"/>
      <c r="AC39510" s="104"/>
      <c r="AF39510" s="104"/>
      <c r="AG39510" s="104"/>
      <c r="AK39510" s="104"/>
      <c r="AL39510" s="104"/>
      <c r="AO39510" s="104"/>
      <c r="AP39510" s="104"/>
    </row>
    <row r="39511" spans="21:42" ht="15" customHeight="1" x14ac:dyDescent="0.25">
      <c r="U39511" s="104"/>
      <c r="AB39511" s="104"/>
      <c r="AC39511" s="104"/>
      <c r="AF39511" s="104"/>
      <c r="AG39511" s="104"/>
      <c r="AK39511" s="104"/>
      <c r="AL39511" s="104"/>
      <c r="AO39511" s="104"/>
      <c r="AP39511" s="104"/>
    </row>
    <row r="39512" spans="21:42" ht="15" customHeight="1" x14ac:dyDescent="0.25">
      <c r="U39512" s="104"/>
      <c r="AB39512" s="104"/>
      <c r="AC39512" s="104"/>
      <c r="AF39512" s="104"/>
      <c r="AG39512" s="104"/>
      <c r="AK39512" s="104"/>
      <c r="AL39512" s="104"/>
      <c r="AO39512" s="104"/>
      <c r="AP39512" s="104"/>
    </row>
    <row r="39513" spans="21:42" ht="15" customHeight="1" x14ac:dyDescent="0.25">
      <c r="U39513" s="104"/>
      <c r="AB39513" s="104"/>
      <c r="AC39513" s="104"/>
      <c r="AF39513" s="104"/>
      <c r="AG39513" s="104"/>
      <c r="AK39513" s="104"/>
      <c r="AL39513" s="104"/>
      <c r="AO39513" s="104"/>
      <c r="AP39513" s="104"/>
    </row>
    <row r="39514" spans="21:42" ht="15" customHeight="1" x14ac:dyDescent="0.25">
      <c r="U39514" s="104"/>
      <c r="AB39514" s="104"/>
      <c r="AC39514" s="104"/>
      <c r="AF39514" s="104"/>
      <c r="AG39514" s="104"/>
      <c r="AK39514" s="104"/>
      <c r="AL39514" s="104"/>
      <c r="AO39514" s="104"/>
      <c r="AP39514" s="104"/>
    </row>
    <row r="39515" spans="21:42" ht="15" customHeight="1" x14ac:dyDescent="0.25">
      <c r="U39515" s="104"/>
      <c r="AB39515" s="104"/>
      <c r="AC39515" s="104"/>
      <c r="AF39515" s="104"/>
      <c r="AG39515" s="104"/>
      <c r="AK39515" s="104"/>
      <c r="AL39515" s="104"/>
      <c r="AO39515" s="104"/>
      <c r="AP39515" s="104"/>
    </row>
    <row r="39516" spans="21:42" ht="15" customHeight="1" x14ac:dyDescent="0.25">
      <c r="U39516" s="104"/>
      <c r="AB39516" s="104"/>
      <c r="AC39516" s="104"/>
      <c r="AF39516" s="104"/>
      <c r="AG39516" s="104"/>
      <c r="AK39516" s="104"/>
      <c r="AL39516" s="104"/>
      <c r="AO39516" s="104"/>
      <c r="AP39516" s="104"/>
    </row>
    <row r="39517" spans="21:42" ht="15" customHeight="1" x14ac:dyDescent="0.25">
      <c r="U39517" s="104"/>
      <c r="AB39517" s="104"/>
      <c r="AC39517" s="104"/>
      <c r="AF39517" s="104"/>
      <c r="AG39517" s="104"/>
      <c r="AK39517" s="104"/>
      <c r="AL39517" s="104"/>
      <c r="AO39517" s="104"/>
      <c r="AP39517" s="104"/>
    </row>
    <row r="39518" spans="21:42" ht="15" customHeight="1" x14ac:dyDescent="0.25">
      <c r="U39518" s="104"/>
      <c r="AB39518" s="104"/>
      <c r="AC39518" s="104"/>
      <c r="AF39518" s="104"/>
      <c r="AG39518" s="104"/>
      <c r="AK39518" s="104"/>
      <c r="AL39518" s="104"/>
      <c r="AO39518" s="104"/>
      <c r="AP39518" s="104"/>
    </row>
    <row r="39519" spans="21:42" ht="15" customHeight="1" x14ac:dyDescent="0.25">
      <c r="U39519" s="104"/>
      <c r="AB39519" s="104"/>
      <c r="AC39519" s="104"/>
      <c r="AF39519" s="104"/>
      <c r="AG39519" s="104"/>
      <c r="AK39519" s="104"/>
      <c r="AL39519" s="104"/>
      <c r="AO39519" s="104"/>
      <c r="AP39519" s="104"/>
    </row>
    <row r="39520" spans="21:42" ht="15" customHeight="1" x14ac:dyDescent="0.25">
      <c r="U39520" s="104"/>
      <c r="AB39520" s="104"/>
      <c r="AC39520" s="104"/>
      <c r="AF39520" s="104"/>
      <c r="AG39520" s="104"/>
      <c r="AK39520" s="104"/>
      <c r="AL39520" s="104"/>
      <c r="AO39520" s="104"/>
      <c r="AP39520" s="104"/>
    </row>
    <row r="39521" spans="21:42" ht="15" customHeight="1" x14ac:dyDescent="0.25">
      <c r="U39521" s="104"/>
      <c r="AB39521" s="104"/>
      <c r="AC39521" s="104"/>
      <c r="AF39521" s="104"/>
      <c r="AG39521" s="104"/>
      <c r="AK39521" s="104"/>
      <c r="AL39521" s="104"/>
      <c r="AO39521" s="104"/>
      <c r="AP39521" s="104"/>
    </row>
    <row r="39522" spans="21:42" ht="15" customHeight="1" x14ac:dyDescent="0.25">
      <c r="U39522" s="104"/>
      <c r="AB39522" s="104"/>
      <c r="AC39522" s="104"/>
      <c r="AF39522" s="104"/>
      <c r="AG39522" s="104"/>
      <c r="AK39522" s="104"/>
      <c r="AL39522" s="104"/>
      <c r="AO39522" s="104"/>
      <c r="AP39522" s="104"/>
    </row>
    <row r="39523" spans="21:42" ht="15" customHeight="1" x14ac:dyDescent="0.25">
      <c r="U39523" s="104"/>
      <c r="AB39523" s="104"/>
      <c r="AC39523" s="104"/>
      <c r="AF39523" s="104"/>
      <c r="AG39523" s="104"/>
      <c r="AK39523" s="104"/>
      <c r="AL39523" s="104"/>
      <c r="AO39523" s="104"/>
      <c r="AP39523" s="104"/>
    </row>
    <row r="39524" spans="21:42" ht="15" customHeight="1" x14ac:dyDescent="0.25">
      <c r="U39524" s="104"/>
      <c r="AB39524" s="104"/>
      <c r="AC39524" s="104"/>
      <c r="AF39524" s="104"/>
      <c r="AG39524" s="104"/>
      <c r="AK39524" s="104"/>
      <c r="AL39524" s="104"/>
      <c r="AO39524" s="104"/>
      <c r="AP39524" s="104"/>
    </row>
    <row r="39525" spans="21:42" ht="15" customHeight="1" x14ac:dyDescent="0.25">
      <c r="U39525" s="104"/>
      <c r="AB39525" s="104"/>
      <c r="AC39525" s="104"/>
      <c r="AF39525" s="104"/>
      <c r="AG39525" s="104"/>
      <c r="AK39525" s="104"/>
      <c r="AL39525" s="104"/>
      <c r="AO39525" s="104"/>
      <c r="AP39525" s="104"/>
    </row>
    <row r="39526" spans="21:42" ht="15" customHeight="1" x14ac:dyDescent="0.25">
      <c r="U39526" s="104"/>
      <c r="AB39526" s="104"/>
      <c r="AC39526" s="104"/>
      <c r="AF39526" s="104"/>
      <c r="AG39526" s="104"/>
      <c r="AK39526" s="104"/>
      <c r="AL39526" s="104"/>
      <c r="AO39526" s="104"/>
      <c r="AP39526" s="104"/>
    </row>
    <row r="39527" spans="21:42" ht="15" customHeight="1" x14ac:dyDescent="0.25">
      <c r="U39527" s="104"/>
      <c r="AB39527" s="104"/>
      <c r="AC39527" s="104"/>
      <c r="AF39527" s="104"/>
      <c r="AG39527" s="104"/>
      <c r="AK39527" s="104"/>
      <c r="AL39527" s="104"/>
      <c r="AO39527" s="104"/>
      <c r="AP39527" s="104"/>
    </row>
    <row r="39528" spans="21:42" ht="15" customHeight="1" x14ac:dyDescent="0.25">
      <c r="U39528" s="104"/>
      <c r="AB39528" s="104"/>
      <c r="AC39528" s="104"/>
      <c r="AF39528" s="104"/>
      <c r="AG39528" s="104"/>
      <c r="AK39528" s="104"/>
      <c r="AL39528" s="104"/>
      <c r="AO39528" s="104"/>
      <c r="AP39528" s="104"/>
    </row>
    <row r="39529" spans="21:42" ht="15" customHeight="1" x14ac:dyDescent="0.25">
      <c r="U39529" s="104"/>
      <c r="AB39529" s="104"/>
      <c r="AC39529" s="104"/>
      <c r="AF39529" s="104"/>
      <c r="AG39529" s="104"/>
      <c r="AK39529" s="104"/>
      <c r="AL39529" s="104"/>
      <c r="AO39529" s="104"/>
      <c r="AP39529" s="104"/>
    </row>
    <row r="39530" spans="21:42" ht="15" customHeight="1" x14ac:dyDescent="0.25">
      <c r="U39530" s="104"/>
      <c r="AB39530" s="104"/>
      <c r="AC39530" s="104"/>
      <c r="AF39530" s="104"/>
      <c r="AG39530" s="104"/>
      <c r="AK39530" s="104"/>
      <c r="AL39530" s="104"/>
      <c r="AO39530" s="104"/>
      <c r="AP39530" s="104"/>
    </row>
    <row r="39531" spans="21:42" ht="15" customHeight="1" x14ac:dyDescent="0.25">
      <c r="U39531" s="104"/>
      <c r="AB39531" s="104"/>
      <c r="AC39531" s="104"/>
      <c r="AF39531" s="104"/>
      <c r="AG39531" s="104"/>
      <c r="AK39531" s="104"/>
      <c r="AL39531" s="104"/>
      <c r="AO39531" s="104"/>
      <c r="AP39531" s="104"/>
    </row>
    <row r="39532" spans="21:42" ht="15" customHeight="1" x14ac:dyDescent="0.25">
      <c r="U39532" s="104"/>
      <c r="AB39532" s="104"/>
      <c r="AC39532" s="104"/>
      <c r="AF39532" s="104"/>
      <c r="AG39532" s="104"/>
      <c r="AK39532" s="104"/>
      <c r="AL39532" s="104"/>
      <c r="AO39532" s="104"/>
      <c r="AP39532" s="104"/>
    </row>
    <row r="39533" spans="21:42" ht="15" customHeight="1" x14ac:dyDescent="0.25">
      <c r="U39533" s="104"/>
      <c r="AB39533" s="104"/>
      <c r="AC39533" s="104"/>
      <c r="AF39533" s="104"/>
      <c r="AG39533" s="104"/>
      <c r="AK39533" s="104"/>
      <c r="AL39533" s="104"/>
      <c r="AO39533" s="104"/>
      <c r="AP39533" s="104"/>
    </row>
    <row r="39534" spans="21:42" ht="15" customHeight="1" x14ac:dyDescent="0.25">
      <c r="U39534" s="104"/>
      <c r="AB39534" s="104"/>
      <c r="AC39534" s="104"/>
      <c r="AF39534" s="104"/>
      <c r="AG39534" s="104"/>
      <c r="AK39534" s="104"/>
      <c r="AL39534" s="104"/>
      <c r="AO39534" s="104"/>
      <c r="AP39534" s="104"/>
    </row>
    <row r="39535" spans="21:42" ht="15" customHeight="1" x14ac:dyDescent="0.25">
      <c r="U39535" s="104"/>
      <c r="AB39535" s="104"/>
      <c r="AC39535" s="104"/>
      <c r="AF39535" s="104"/>
      <c r="AG39535" s="104"/>
      <c r="AK39535" s="104"/>
      <c r="AL39535" s="104"/>
      <c r="AO39535" s="104"/>
      <c r="AP39535" s="104"/>
    </row>
    <row r="39536" spans="21:42" ht="15" customHeight="1" x14ac:dyDescent="0.25">
      <c r="U39536" s="104"/>
      <c r="AB39536" s="104"/>
      <c r="AC39536" s="104"/>
      <c r="AF39536" s="104"/>
      <c r="AG39536" s="104"/>
      <c r="AK39536" s="104"/>
      <c r="AL39536" s="104"/>
      <c r="AO39536" s="104"/>
      <c r="AP39536" s="104"/>
    </row>
    <row r="39537" spans="21:42" ht="15" customHeight="1" x14ac:dyDescent="0.25">
      <c r="U39537" s="104"/>
      <c r="AB39537" s="104"/>
      <c r="AC39537" s="104"/>
      <c r="AF39537" s="104"/>
      <c r="AG39537" s="104"/>
      <c r="AK39537" s="104"/>
      <c r="AL39537" s="104"/>
      <c r="AO39537" s="104"/>
      <c r="AP39537" s="104"/>
    </row>
    <row r="39538" spans="21:42" ht="15" customHeight="1" x14ac:dyDescent="0.25">
      <c r="U39538" s="104"/>
      <c r="AB39538" s="104"/>
      <c r="AC39538" s="104"/>
      <c r="AF39538" s="104"/>
      <c r="AG39538" s="104"/>
      <c r="AK39538" s="104"/>
      <c r="AL39538" s="104"/>
      <c r="AO39538" s="104"/>
      <c r="AP39538" s="104"/>
    </row>
    <row r="39539" spans="21:42" ht="15" customHeight="1" x14ac:dyDescent="0.25">
      <c r="U39539" s="104"/>
      <c r="AB39539" s="104"/>
      <c r="AC39539" s="104"/>
      <c r="AF39539" s="104"/>
      <c r="AG39539" s="104"/>
      <c r="AK39539" s="104"/>
      <c r="AL39539" s="104"/>
      <c r="AO39539" s="104"/>
      <c r="AP39539" s="104"/>
    </row>
    <row r="39540" spans="21:42" ht="15" customHeight="1" x14ac:dyDescent="0.25">
      <c r="U39540" s="104"/>
      <c r="AB39540" s="104"/>
      <c r="AC39540" s="104"/>
      <c r="AF39540" s="104"/>
      <c r="AG39540" s="104"/>
      <c r="AK39540" s="104"/>
      <c r="AL39540" s="104"/>
      <c r="AO39540" s="104"/>
      <c r="AP39540" s="104"/>
    </row>
    <row r="39541" spans="21:42" ht="15" customHeight="1" x14ac:dyDescent="0.25">
      <c r="U39541" s="104"/>
      <c r="AB39541" s="104"/>
      <c r="AC39541" s="104"/>
      <c r="AF39541" s="104"/>
      <c r="AG39541" s="104"/>
      <c r="AK39541" s="104"/>
      <c r="AL39541" s="104"/>
      <c r="AO39541" s="104"/>
      <c r="AP39541" s="104"/>
    </row>
    <row r="39542" spans="21:42" ht="15" customHeight="1" x14ac:dyDescent="0.25">
      <c r="U39542" s="104"/>
      <c r="AB39542" s="104"/>
      <c r="AC39542" s="104"/>
      <c r="AF39542" s="104"/>
      <c r="AG39542" s="104"/>
      <c r="AK39542" s="104"/>
      <c r="AL39542" s="104"/>
      <c r="AO39542" s="104"/>
      <c r="AP39542" s="104"/>
    </row>
    <row r="39543" spans="21:42" ht="15" customHeight="1" x14ac:dyDescent="0.25">
      <c r="U39543" s="104"/>
      <c r="AB39543" s="104"/>
      <c r="AC39543" s="104"/>
      <c r="AF39543" s="104"/>
      <c r="AG39543" s="104"/>
      <c r="AK39543" s="104"/>
      <c r="AL39543" s="104"/>
      <c r="AO39543" s="104"/>
      <c r="AP39543" s="104"/>
    </row>
    <row r="39544" spans="21:42" ht="15" customHeight="1" x14ac:dyDescent="0.25">
      <c r="U39544" s="104"/>
      <c r="AB39544" s="104"/>
      <c r="AC39544" s="104"/>
      <c r="AF39544" s="104"/>
      <c r="AG39544" s="104"/>
      <c r="AK39544" s="104"/>
      <c r="AL39544" s="104"/>
      <c r="AO39544" s="104"/>
      <c r="AP39544" s="104"/>
    </row>
    <row r="39545" spans="21:42" ht="15" customHeight="1" x14ac:dyDescent="0.25">
      <c r="U39545" s="104"/>
      <c r="AB39545" s="104"/>
      <c r="AC39545" s="104"/>
      <c r="AF39545" s="104"/>
      <c r="AG39545" s="104"/>
      <c r="AK39545" s="104"/>
      <c r="AL39545" s="104"/>
      <c r="AO39545" s="104"/>
      <c r="AP39545" s="104"/>
    </row>
    <row r="39546" spans="21:42" ht="15" customHeight="1" x14ac:dyDescent="0.25">
      <c r="U39546" s="104"/>
      <c r="AB39546" s="104"/>
      <c r="AC39546" s="104"/>
      <c r="AF39546" s="104"/>
      <c r="AG39546" s="104"/>
      <c r="AK39546" s="104"/>
      <c r="AL39546" s="104"/>
      <c r="AO39546" s="104"/>
      <c r="AP39546" s="104"/>
    </row>
    <row r="39547" spans="21:42" ht="15" customHeight="1" x14ac:dyDescent="0.25">
      <c r="U39547" s="104"/>
      <c r="AB39547" s="104"/>
      <c r="AC39547" s="104"/>
      <c r="AF39547" s="104"/>
      <c r="AG39547" s="104"/>
      <c r="AK39547" s="104"/>
      <c r="AL39547" s="104"/>
      <c r="AO39547" s="104"/>
      <c r="AP39547" s="104"/>
    </row>
    <row r="39548" spans="21:42" ht="15" customHeight="1" x14ac:dyDescent="0.25">
      <c r="U39548" s="104"/>
      <c r="AB39548" s="104"/>
      <c r="AC39548" s="104"/>
      <c r="AF39548" s="104"/>
      <c r="AG39548" s="104"/>
      <c r="AK39548" s="104"/>
      <c r="AL39548" s="104"/>
      <c r="AO39548" s="104"/>
      <c r="AP39548" s="104"/>
    </row>
    <row r="39549" spans="21:42" ht="15" customHeight="1" x14ac:dyDescent="0.25">
      <c r="U39549" s="104"/>
      <c r="AB39549" s="104"/>
      <c r="AC39549" s="104"/>
      <c r="AF39549" s="104"/>
      <c r="AG39549" s="104"/>
      <c r="AK39549" s="104"/>
      <c r="AL39549" s="104"/>
      <c r="AO39549" s="104"/>
      <c r="AP39549" s="104"/>
    </row>
    <row r="39550" spans="21:42" ht="15" customHeight="1" x14ac:dyDescent="0.25">
      <c r="U39550" s="104"/>
      <c r="AB39550" s="104"/>
      <c r="AC39550" s="104"/>
      <c r="AF39550" s="104"/>
      <c r="AG39550" s="104"/>
      <c r="AK39550" s="104"/>
      <c r="AL39550" s="104"/>
      <c r="AO39550" s="104"/>
      <c r="AP39550" s="104"/>
    </row>
    <row r="39551" spans="21:42" ht="15" customHeight="1" x14ac:dyDescent="0.25">
      <c r="U39551" s="104"/>
      <c r="AB39551" s="104"/>
      <c r="AC39551" s="104"/>
      <c r="AF39551" s="104"/>
      <c r="AG39551" s="104"/>
      <c r="AK39551" s="104"/>
      <c r="AL39551" s="104"/>
      <c r="AO39551" s="104"/>
      <c r="AP39551" s="104"/>
    </row>
    <row r="39552" spans="21:42" ht="15" customHeight="1" x14ac:dyDescent="0.25">
      <c r="U39552" s="104"/>
      <c r="AB39552" s="104"/>
      <c r="AC39552" s="104"/>
      <c r="AF39552" s="104"/>
      <c r="AG39552" s="104"/>
      <c r="AK39552" s="104"/>
      <c r="AL39552" s="104"/>
      <c r="AO39552" s="104"/>
      <c r="AP39552" s="104"/>
    </row>
    <row r="39553" spans="21:42" ht="15" customHeight="1" x14ac:dyDescent="0.25">
      <c r="U39553" s="104"/>
      <c r="AB39553" s="104"/>
      <c r="AC39553" s="104"/>
      <c r="AF39553" s="104"/>
      <c r="AG39553" s="104"/>
      <c r="AK39553" s="104"/>
      <c r="AL39553" s="104"/>
      <c r="AO39553" s="104"/>
      <c r="AP39553" s="104"/>
    </row>
    <row r="39554" spans="21:42" ht="15" customHeight="1" x14ac:dyDescent="0.25">
      <c r="U39554" s="104"/>
      <c r="AB39554" s="104"/>
      <c r="AC39554" s="104"/>
      <c r="AF39554" s="104"/>
      <c r="AG39554" s="104"/>
      <c r="AK39554" s="104"/>
      <c r="AL39554" s="104"/>
      <c r="AO39554" s="104"/>
      <c r="AP39554" s="104"/>
    </row>
    <row r="39555" spans="21:42" ht="15" customHeight="1" x14ac:dyDescent="0.25">
      <c r="U39555" s="104"/>
      <c r="AB39555" s="104"/>
      <c r="AC39555" s="104"/>
      <c r="AF39555" s="104"/>
      <c r="AG39555" s="104"/>
      <c r="AK39555" s="104"/>
      <c r="AL39555" s="104"/>
      <c r="AO39555" s="104"/>
      <c r="AP39555" s="104"/>
    </row>
    <row r="39556" spans="21:42" ht="15" customHeight="1" x14ac:dyDescent="0.25">
      <c r="U39556" s="104"/>
      <c r="AB39556" s="104"/>
      <c r="AC39556" s="104"/>
      <c r="AF39556" s="104"/>
      <c r="AG39556" s="104"/>
      <c r="AK39556" s="104"/>
      <c r="AL39556" s="104"/>
      <c r="AO39556" s="104"/>
      <c r="AP39556" s="104"/>
    </row>
    <row r="39557" spans="21:42" ht="15" customHeight="1" x14ac:dyDescent="0.25">
      <c r="U39557" s="104"/>
      <c r="AB39557" s="104"/>
      <c r="AC39557" s="104"/>
      <c r="AF39557" s="104"/>
      <c r="AG39557" s="104"/>
      <c r="AK39557" s="104"/>
      <c r="AL39557" s="104"/>
      <c r="AO39557" s="104"/>
      <c r="AP39557" s="104"/>
    </row>
    <row r="39558" spans="21:42" ht="15" customHeight="1" x14ac:dyDescent="0.25">
      <c r="U39558" s="104"/>
      <c r="AB39558" s="104"/>
      <c r="AC39558" s="104"/>
      <c r="AF39558" s="104"/>
      <c r="AG39558" s="104"/>
      <c r="AK39558" s="104"/>
      <c r="AL39558" s="104"/>
      <c r="AO39558" s="104"/>
      <c r="AP39558" s="104"/>
    </row>
    <row r="39559" spans="21:42" ht="15" customHeight="1" x14ac:dyDescent="0.25">
      <c r="U39559" s="104"/>
      <c r="AB39559" s="104"/>
      <c r="AC39559" s="104"/>
      <c r="AF39559" s="104"/>
      <c r="AG39559" s="104"/>
      <c r="AK39559" s="104"/>
      <c r="AL39559" s="104"/>
      <c r="AO39559" s="104"/>
      <c r="AP39559" s="104"/>
    </row>
    <row r="39560" spans="21:42" ht="15" customHeight="1" x14ac:dyDescent="0.25">
      <c r="U39560" s="104"/>
      <c r="AB39560" s="104"/>
      <c r="AC39560" s="104"/>
      <c r="AF39560" s="104"/>
      <c r="AG39560" s="104"/>
      <c r="AK39560" s="104"/>
      <c r="AL39560" s="104"/>
      <c r="AO39560" s="104"/>
      <c r="AP39560" s="104"/>
    </row>
    <row r="39561" spans="21:42" ht="15" customHeight="1" x14ac:dyDescent="0.25">
      <c r="U39561" s="104"/>
      <c r="AB39561" s="104"/>
      <c r="AC39561" s="104"/>
      <c r="AF39561" s="104"/>
      <c r="AG39561" s="104"/>
      <c r="AK39561" s="104"/>
      <c r="AL39561" s="104"/>
      <c r="AO39561" s="104"/>
      <c r="AP39561" s="104"/>
    </row>
    <row r="39562" spans="21:42" ht="15" customHeight="1" x14ac:dyDescent="0.25">
      <c r="U39562" s="104"/>
      <c r="AB39562" s="104"/>
      <c r="AC39562" s="104"/>
      <c r="AF39562" s="104"/>
      <c r="AG39562" s="104"/>
      <c r="AK39562" s="104"/>
      <c r="AL39562" s="104"/>
      <c r="AO39562" s="104"/>
      <c r="AP39562" s="104"/>
    </row>
    <row r="39563" spans="21:42" ht="15" customHeight="1" x14ac:dyDescent="0.25">
      <c r="U39563" s="104"/>
      <c r="AB39563" s="104"/>
      <c r="AC39563" s="104"/>
      <c r="AF39563" s="104"/>
      <c r="AG39563" s="104"/>
      <c r="AK39563" s="104"/>
      <c r="AL39563" s="104"/>
      <c r="AO39563" s="104"/>
      <c r="AP39563" s="104"/>
    </row>
    <row r="39564" spans="21:42" ht="15" customHeight="1" x14ac:dyDescent="0.25">
      <c r="U39564" s="104"/>
      <c r="AB39564" s="104"/>
      <c r="AC39564" s="104"/>
      <c r="AF39564" s="104"/>
      <c r="AG39564" s="104"/>
      <c r="AK39564" s="104"/>
      <c r="AL39564" s="104"/>
      <c r="AO39564" s="104"/>
      <c r="AP39564" s="104"/>
    </row>
    <row r="39565" spans="21:42" ht="15" customHeight="1" x14ac:dyDescent="0.25">
      <c r="U39565" s="104"/>
      <c r="AB39565" s="104"/>
      <c r="AC39565" s="104"/>
      <c r="AF39565" s="104"/>
      <c r="AG39565" s="104"/>
      <c r="AK39565" s="104"/>
      <c r="AL39565" s="104"/>
      <c r="AO39565" s="104"/>
      <c r="AP39565" s="104"/>
    </row>
    <row r="39566" spans="21:42" ht="15" customHeight="1" x14ac:dyDescent="0.25">
      <c r="U39566" s="104"/>
      <c r="AB39566" s="104"/>
      <c r="AC39566" s="104"/>
      <c r="AF39566" s="104"/>
      <c r="AG39566" s="104"/>
      <c r="AK39566" s="104"/>
      <c r="AL39566" s="104"/>
      <c r="AO39566" s="104"/>
      <c r="AP39566" s="104"/>
    </row>
    <row r="39567" spans="21:42" ht="15" customHeight="1" x14ac:dyDescent="0.25">
      <c r="U39567" s="104"/>
      <c r="AB39567" s="104"/>
      <c r="AC39567" s="104"/>
      <c r="AF39567" s="104"/>
      <c r="AG39567" s="104"/>
      <c r="AK39567" s="104"/>
      <c r="AL39567" s="104"/>
      <c r="AO39567" s="104"/>
      <c r="AP39567" s="104"/>
    </row>
    <row r="39568" spans="21:42" ht="15" customHeight="1" x14ac:dyDescent="0.25">
      <c r="U39568" s="104"/>
      <c r="AB39568" s="104"/>
      <c r="AC39568" s="104"/>
      <c r="AF39568" s="104"/>
      <c r="AG39568" s="104"/>
      <c r="AK39568" s="104"/>
      <c r="AL39568" s="104"/>
      <c r="AO39568" s="104"/>
      <c r="AP39568" s="104"/>
    </row>
    <row r="39569" spans="21:42" ht="15" customHeight="1" x14ac:dyDescent="0.25">
      <c r="U39569" s="104"/>
      <c r="AB39569" s="104"/>
      <c r="AC39569" s="104"/>
      <c r="AF39569" s="104"/>
      <c r="AG39569" s="104"/>
      <c r="AK39569" s="104"/>
      <c r="AL39569" s="104"/>
      <c r="AO39569" s="104"/>
      <c r="AP39569" s="104"/>
    </row>
    <row r="39570" spans="21:42" ht="15" customHeight="1" x14ac:dyDescent="0.25">
      <c r="U39570" s="104"/>
      <c r="AB39570" s="104"/>
      <c r="AC39570" s="104"/>
      <c r="AF39570" s="104"/>
      <c r="AG39570" s="104"/>
      <c r="AK39570" s="104"/>
      <c r="AL39570" s="104"/>
      <c r="AO39570" s="104"/>
      <c r="AP39570" s="104"/>
    </row>
    <row r="39571" spans="21:42" ht="15" customHeight="1" x14ac:dyDescent="0.25">
      <c r="U39571" s="104"/>
      <c r="AB39571" s="104"/>
      <c r="AC39571" s="104"/>
      <c r="AF39571" s="104"/>
      <c r="AG39571" s="104"/>
      <c r="AK39571" s="104"/>
      <c r="AL39571" s="104"/>
      <c r="AO39571" s="104"/>
      <c r="AP39571" s="104"/>
    </row>
    <row r="39572" spans="21:42" ht="15" customHeight="1" x14ac:dyDescent="0.25">
      <c r="U39572" s="104"/>
      <c r="AB39572" s="104"/>
      <c r="AC39572" s="104"/>
      <c r="AF39572" s="104"/>
      <c r="AG39572" s="104"/>
      <c r="AK39572" s="104"/>
      <c r="AL39572" s="104"/>
      <c r="AO39572" s="104"/>
      <c r="AP39572" s="104"/>
    </row>
    <row r="39573" spans="21:42" ht="15" customHeight="1" x14ac:dyDescent="0.25">
      <c r="U39573" s="104"/>
      <c r="AB39573" s="104"/>
      <c r="AC39573" s="104"/>
      <c r="AF39573" s="104"/>
      <c r="AG39573" s="104"/>
      <c r="AK39573" s="104"/>
      <c r="AL39573" s="104"/>
      <c r="AO39573" s="104"/>
      <c r="AP39573" s="104"/>
    </row>
    <row r="39574" spans="21:42" ht="15" customHeight="1" x14ac:dyDescent="0.25">
      <c r="U39574" s="104"/>
      <c r="AB39574" s="104"/>
      <c r="AC39574" s="104"/>
      <c r="AF39574" s="104"/>
      <c r="AG39574" s="104"/>
      <c r="AK39574" s="104"/>
      <c r="AL39574" s="104"/>
      <c r="AO39574" s="104"/>
      <c r="AP39574" s="104"/>
    </row>
    <row r="39575" spans="21:42" ht="15" customHeight="1" x14ac:dyDescent="0.25">
      <c r="U39575" s="104"/>
      <c r="AB39575" s="104"/>
      <c r="AC39575" s="104"/>
      <c r="AF39575" s="104"/>
      <c r="AG39575" s="104"/>
      <c r="AK39575" s="104"/>
      <c r="AL39575" s="104"/>
      <c r="AO39575" s="104"/>
      <c r="AP39575" s="104"/>
    </row>
    <row r="39576" spans="21:42" ht="15" customHeight="1" x14ac:dyDescent="0.25">
      <c r="U39576" s="104"/>
      <c r="AB39576" s="104"/>
      <c r="AC39576" s="104"/>
      <c r="AF39576" s="104"/>
      <c r="AG39576" s="104"/>
      <c r="AK39576" s="104"/>
      <c r="AL39576" s="104"/>
      <c r="AO39576" s="104"/>
      <c r="AP39576" s="104"/>
    </row>
    <row r="39577" spans="21:42" ht="15" customHeight="1" x14ac:dyDescent="0.25">
      <c r="U39577" s="104"/>
      <c r="AB39577" s="104"/>
      <c r="AC39577" s="104"/>
      <c r="AF39577" s="104"/>
      <c r="AG39577" s="104"/>
      <c r="AK39577" s="104"/>
      <c r="AL39577" s="104"/>
      <c r="AO39577" s="104"/>
      <c r="AP39577" s="104"/>
    </row>
    <row r="39578" spans="21:42" ht="15" customHeight="1" x14ac:dyDescent="0.25">
      <c r="U39578" s="104"/>
      <c r="AB39578" s="104"/>
      <c r="AC39578" s="104"/>
      <c r="AF39578" s="104"/>
      <c r="AG39578" s="104"/>
      <c r="AK39578" s="104"/>
      <c r="AL39578" s="104"/>
      <c r="AO39578" s="104"/>
      <c r="AP39578" s="104"/>
    </row>
    <row r="39579" spans="21:42" ht="15" customHeight="1" x14ac:dyDescent="0.25">
      <c r="U39579" s="104"/>
      <c r="AB39579" s="104"/>
      <c r="AC39579" s="104"/>
      <c r="AF39579" s="104"/>
      <c r="AG39579" s="104"/>
      <c r="AK39579" s="104"/>
      <c r="AL39579" s="104"/>
      <c r="AO39579" s="104"/>
      <c r="AP39579" s="104"/>
    </row>
    <row r="39580" spans="21:42" ht="15" customHeight="1" x14ac:dyDescent="0.25">
      <c r="U39580" s="104"/>
      <c r="AB39580" s="104"/>
      <c r="AC39580" s="104"/>
      <c r="AF39580" s="104"/>
      <c r="AG39580" s="104"/>
      <c r="AK39580" s="104"/>
      <c r="AL39580" s="104"/>
      <c r="AO39580" s="104"/>
      <c r="AP39580" s="104"/>
    </row>
    <row r="39581" spans="21:42" ht="15" customHeight="1" x14ac:dyDescent="0.25">
      <c r="U39581" s="104"/>
      <c r="AB39581" s="104"/>
      <c r="AC39581" s="104"/>
      <c r="AF39581" s="104"/>
      <c r="AG39581" s="104"/>
      <c r="AK39581" s="104"/>
      <c r="AL39581" s="104"/>
      <c r="AO39581" s="104"/>
      <c r="AP39581" s="104"/>
    </row>
    <row r="39582" spans="21:42" ht="15" customHeight="1" x14ac:dyDescent="0.25">
      <c r="U39582" s="104"/>
      <c r="AB39582" s="104"/>
      <c r="AC39582" s="104"/>
      <c r="AF39582" s="104"/>
      <c r="AG39582" s="104"/>
      <c r="AK39582" s="104"/>
      <c r="AL39582" s="104"/>
      <c r="AO39582" s="104"/>
      <c r="AP39582" s="104"/>
    </row>
    <row r="39583" spans="21:42" ht="15" customHeight="1" x14ac:dyDescent="0.25">
      <c r="U39583" s="104"/>
      <c r="AB39583" s="104"/>
      <c r="AC39583" s="104"/>
      <c r="AF39583" s="104"/>
      <c r="AG39583" s="104"/>
      <c r="AK39583" s="104"/>
      <c r="AL39583" s="104"/>
      <c r="AO39583" s="104"/>
      <c r="AP39583" s="104"/>
    </row>
    <row r="39584" spans="21:42" ht="15" customHeight="1" x14ac:dyDescent="0.25">
      <c r="U39584" s="104"/>
      <c r="AB39584" s="104"/>
      <c r="AC39584" s="104"/>
      <c r="AF39584" s="104"/>
      <c r="AG39584" s="104"/>
      <c r="AK39584" s="104"/>
      <c r="AL39584" s="104"/>
      <c r="AO39584" s="104"/>
      <c r="AP39584" s="104"/>
    </row>
    <row r="39585" spans="21:42" ht="15" customHeight="1" x14ac:dyDescent="0.25">
      <c r="U39585" s="104"/>
      <c r="AB39585" s="104"/>
      <c r="AC39585" s="104"/>
      <c r="AF39585" s="104"/>
      <c r="AG39585" s="104"/>
      <c r="AK39585" s="104"/>
      <c r="AL39585" s="104"/>
      <c r="AO39585" s="104"/>
      <c r="AP39585" s="104"/>
    </row>
    <row r="39586" spans="21:42" ht="15" customHeight="1" x14ac:dyDescent="0.25">
      <c r="U39586" s="104"/>
      <c r="AB39586" s="104"/>
      <c r="AC39586" s="104"/>
      <c r="AF39586" s="104"/>
      <c r="AG39586" s="104"/>
      <c r="AK39586" s="104"/>
      <c r="AL39586" s="104"/>
      <c r="AO39586" s="104"/>
      <c r="AP39586" s="104"/>
    </row>
    <row r="39587" spans="21:42" ht="15" customHeight="1" x14ac:dyDescent="0.25">
      <c r="U39587" s="104"/>
      <c r="AB39587" s="104"/>
      <c r="AC39587" s="104"/>
      <c r="AF39587" s="104"/>
      <c r="AG39587" s="104"/>
      <c r="AK39587" s="104"/>
      <c r="AL39587" s="104"/>
      <c r="AO39587" s="104"/>
      <c r="AP39587" s="104"/>
    </row>
    <row r="39588" spans="21:42" ht="15" customHeight="1" x14ac:dyDescent="0.25">
      <c r="U39588" s="104"/>
      <c r="AB39588" s="104"/>
      <c r="AC39588" s="104"/>
      <c r="AF39588" s="104"/>
      <c r="AG39588" s="104"/>
      <c r="AK39588" s="104"/>
      <c r="AL39588" s="104"/>
      <c r="AO39588" s="104"/>
      <c r="AP39588" s="104"/>
    </row>
    <row r="39589" spans="21:42" ht="15" customHeight="1" x14ac:dyDescent="0.25">
      <c r="U39589" s="104"/>
      <c r="AB39589" s="104"/>
      <c r="AC39589" s="104"/>
      <c r="AF39589" s="104"/>
      <c r="AG39589" s="104"/>
      <c r="AK39589" s="104"/>
      <c r="AL39589" s="104"/>
      <c r="AO39589" s="104"/>
      <c r="AP39589" s="104"/>
    </row>
    <row r="39590" spans="21:42" ht="15" customHeight="1" x14ac:dyDescent="0.25">
      <c r="U39590" s="104"/>
      <c r="AB39590" s="104"/>
      <c r="AC39590" s="104"/>
      <c r="AF39590" s="104"/>
      <c r="AG39590" s="104"/>
      <c r="AK39590" s="104"/>
      <c r="AL39590" s="104"/>
      <c r="AO39590" s="104"/>
      <c r="AP39590" s="104"/>
    </row>
    <row r="39591" spans="21:42" ht="15" customHeight="1" x14ac:dyDescent="0.25">
      <c r="U39591" s="104"/>
      <c r="AB39591" s="104"/>
      <c r="AC39591" s="104"/>
      <c r="AF39591" s="104"/>
      <c r="AG39591" s="104"/>
      <c r="AK39591" s="104"/>
      <c r="AL39591" s="104"/>
      <c r="AO39591" s="104"/>
      <c r="AP39591" s="104"/>
    </row>
    <row r="39592" spans="21:42" ht="15" customHeight="1" x14ac:dyDescent="0.25">
      <c r="U39592" s="104"/>
      <c r="AB39592" s="104"/>
      <c r="AC39592" s="104"/>
      <c r="AF39592" s="104"/>
      <c r="AG39592" s="104"/>
      <c r="AK39592" s="104"/>
      <c r="AL39592" s="104"/>
      <c r="AO39592" s="104"/>
      <c r="AP39592" s="104"/>
    </row>
    <row r="39593" spans="21:42" ht="15" customHeight="1" x14ac:dyDescent="0.25">
      <c r="U39593" s="104"/>
      <c r="AB39593" s="104"/>
      <c r="AC39593" s="104"/>
      <c r="AF39593" s="104"/>
      <c r="AG39593" s="104"/>
      <c r="AK39593" s="104"/>
      <c r="AL39593" s="104"/>
      <c r="AO39593" s="104"/>
      <c r="AP39593" s="104"/>
    </row>
    <row r="39594" spans="21:42" ht="15" customHeight="1" x14ac:dyDescent="0.25">
      <c r="U39594" s="104"/>
      <c r="AB39594" s="104"/>
      <c r="AC39594" s="104"/>
      <c r="AF39594" s="104"/>
      <c r="AG39594" s="104"/>
      <c r="AK39594" s="104"/>
      <c r="AL39594" s="104"/>
      <c r="AO39594" s="104"/>
      <c r="AP39594" s="104"/>
    </row>
    <row r="39595" spans="21:42" ht="15" customHeight="1" x14ac:dyDescent="0.25">
      <c r="U39595" s="104"/>
      <c r="AB39595" s="104"/>
      <c r="AC39595" s="104"/>
      <c r="AF39595" s="104"/>
      <c r="AG39595" s="104"/>
      <c r="AK39595" s="104"/>
      <c r="AL39595" s="104"/>
      <c r="AO39595" s="104"/>
      <c r="AP39595" s="104"/>
    </row>
    <row r="39596" spans="21:42" ht="15" customHeight="1" x14ac:dyDescent="0.25">
      <c r="U39596" s="104"/>
      <c r="AB39596" s="104"/>
      <c r="AC39596" s="104"/>
      <c r="AF39596" s="104"/>
      <c r="AG39596" s="104"/>
      <c r="AK39596" s="104"/>
      <c r="AL39596" s="104"/>
      <c r="AO39596" s="104"/>
      <c r="AP39596" s="104"/>
    </row>
    <row r="39597" spans="21:42" ht="15" customHeight="1" x14ac:dyDescent="0.25">
      <c r="U39597" s="104"/>
      <c r="AB39597" s="104"/>
      <c r="AC39597" s="104"/>
      <c r="AF39597" s="104"/>
      <c r="AG39597" s="104"/>
      <c r="AK39597" s="104"/>
      <c r="AL39597" s="104"/>
      <c r="AO39597" s="104"/>
      <c r="AP39597" s="104"/>
    </row>
    <row r="39598" spans="21:42" ht="15" customHeight="1" x14ac:dyDescent="0.25">
      <c r="U39598" s="104"/>
      <c r="AB39598" s="104"/>
      <c r="AC39598" s="104"/>
      <c r="AF39598" s="104"/>
      <c r="AG39598" s="104"/>
      <c r="AK39598" s="104"/>
      <c r="AL39598" s="104"/>
      <c r="AO39598" s="104"/>
      <c r="AP39598" s="104"/>
    </row>
    <row r="39599" spans="21:42" ht="15" customHeight="1" x14ac:dyDescent="0.25">
      <c r="U39599" s="104"/>
      <c r="AB39599" s="104"/>
      <c r="AC39599" s="104"/>
      <c r="AF39599" s="104"/>
      <c r="AG39599" s="104"/>
      <c r="AK39599" s="104"/>
      <c r="AL39599" s="104"/>
      <c r="AO39599" s="104"/>
      <c r="AP39599" s="104"/>
    </row>
    <row r="39600" spans="21:42" ht="15" customHeight="1" x14ac:dyDescent="0.25">
      <c r="U39600" s="104"/>
      <c r="AB39600" s="104"/>
      <c r="AC39600" s="104"/>
      <c r="AF39600" s="104"/>
      <c r="AG39600" s="104"/>
      <c r="AK39600" s="104"/>
      <c r="AL39600" s="104"/>
      <c r="AO39600" s="104"/>
      <c r="AP39600" s="104"/>
    </row>
    <row r="39601" spans="21:42" ht="15" customHeight="1" x14ac:dyDescent="0.25">
      <c r="U39601" s="104"/>
      <c r="AB39601" s="104"/>
      <c r="AC39601" s="104"/>
      <c r="AF39601" s="104"/>
      <c r="AG39601" s="104"/>
      <c r="AK39601" s="104"/>
      <c r="AL39601" s="104"/>
      <c r="AO39601" s="104"/>
      <c r="AP39601" s="104"/>
    </row>
    <row r="39602" spans="21:42" ht="15" customHeight="1" x14ac:dyDescent="0.25">
      <c r="U39602" s="104"/>
      <c r="AB39602" s="104"/>
      <c r="AC39602" s="104"/>
      <c r="AF39602" s="104"/>
      <c r="AG39602" s="104"/>
      <c r="AK39602" s="104"/>
      <c r="AL39602" s="104"/>
      <c r="AO39602" s="104"/>
      <c r="AP39602" s="104"/>
    </row>
    <row r="39603" spans="21:42" ht="15" customHeight="1" x14ac:dyDescent="0.25">
      <c r="U39603" s="104"/>
      <c r="AB39603" s="104"/>
      <c r="AC39603" s="104"/>
      <c r="AF39603" s="104"/>
      <c r="AG39603" s="104"/>
      <c r="AK39603" s="104"/>
      <c r="AL39603" s="104"/>
      <c r="AO39603" s="104"/>
      <c r="AP39603" s="104"/>
    </row>
    <row r="39604" spans="21:42" ht="15" customHeight="1" x14ac:dyDescent="0.25">
      <c r="U39604" s="104"/>
      <c r="AB39604" s="104"/>
      <c r="AC39604" s="104"/>
      <c r="AF39604" s="104"/>
      <c r="AG39604" s="104"/>
      <c r="AK39604" s="104"/>
      <c r="AL39604" s="104"/>
      <c r="AO39604" s="104"/>
      <c r="AP39604" s="104"/>
    </row>
    <row r="39605" spans="21:42" ht="15" customHeight="1" x14ac:dyDescent="0.25">
      <c r="U39605" s="104"/>
      <c r="AB39605" s="104"/>
      <c r="AC39605" s="104"/>
      <c r="AF39605" s="104"/>
      <c r="AG39605" s="104"/>
      <c r="AK39605" s="104"/>
      <c r="AL39605" s="104"/>
      <c r="AO39605" s="104"/>
      <c r="AP39605" s="104"/>
    </row>
    <row r="39606" spans="21:42" ht="15" customHeight="1" x14ac:dyDescent="0.25">
      <c r="U39606" s="104"/>
      <c r="AB39606" s="104"/>
      <c r="AC39606" s="104"/>
      <c r="AF39606" s="104"/>
      <c r="AG39606" s="104"/>
      <c r="AK39606" s="104"/>
      <c r="AL39606" s="104"/>
      <c r="AO39606" s="104"/>
      <c r="AP39606" s="104"/>
    </row>
    <row r="39607" spans="21:42" ht="15" customHeight="1" x14ac:dyDescent="0.25">
      <c r="U39607" s="104"/>
      <c r="AB39607" s="104"/>
      <c r="AC39607" s="104"/>
      <c r="AF39607" s="104"/>
      <c r="AG39607" s="104"/>
      <c r="AK39607" s="104"/>
      <c r="AL39607" s="104"/>
      <c r="AO39607" s="104"/>
      <c r="AP39607" s="104"/>
    </row>
    <row r="39608" spans="21:42" ht="15" customHeight="1" x14ac:dyDescent="0.25">
      <c r="U39608" s="104"/>
      <c r="AB39608" s="104"/>
      <c r="AC39608" s="104"/>
      <c r="AF39608" s="104"/>
      <c r="AG39608" s="104"/>
      <c r="AK39608" s="104"/>
      <c r="AL39608" s="104"/>
      <c r="AO39608" s="104"/>
      <c r="AP39608" s="104"/>
    </row>
    <row r="39609" spans="21:42" ht="15" customHeight="1" x14ac:dyDescent="0.25">
      <c r="U39609" s="104"/>
      <c r="AB39609" s="104"/>
      <c r="AC39609" s="104"/>
      <c r="AF39609" s="104"/>
      <c r="AG39609" s="104"/>
      <c r="AK39609" s="104"/>
      <c r="AL39609" s="104"/>
      <c r="AO39609" s="104"/>
      <c r="AP39609" s="104"/>
    </row>
    <row r="39610" spans="21:42" ht="15" customHeight="1" x14ac:dyDescent="0.25">
      <c r="U39610" s="104"/>
      <c r="AB39610" s="104"/>
      <c r="AC39610" s="104"/>
      <c r="AF39610" s="104"/>
      <c r="AG39610" s="104"/>
      <c r="AK39610" s="104"/>
      <c r="AL39610" s="104"/>
      <c r="AO39610" s="104"/>
      <c r="AP39610" s="104"/>
    </row>
    <row r="39611" spans="21:42" ht="15" customHeight="1" x14ac:dyDescent="0.25">
      <c r="U39611" s="104"/>
      <c r="AB39611" s="104"/>
      <c r="AC39611" s="104"/>
      <c r="AF39611" s="104"/>
      <c r="AG39611" s="104"/>
      <c r="AK39611" s="104"/>
      <c r="AL39611" s="104"/>
      <c r="AO39611" s="104"/>
      <c r="AP39611" s="104"/>
    </row>
    <row r="39612" spans="21:42" ht="15" customHeight="1" x14ac:dyDescent="0.25">
      <c r="U39612" s="104"/>
      <c r="AB39612" s="104"/>
      <c r="AC39612" s="104"/>
      <c r="AF39612" s="104"/>
      <c r="AG39612" s="104"/>
      <c r="AK39612" s="104"/>
      <c r="AL39612" s="104"/>
      <c r="AO39612" s="104"/>
      <c r="AP39612" s="104"/>
    </row>
    <row r="39613" spans="21:42" ht="15" customHeight="1" x14ac:dyDescent="0.25">
      <c r="U39613" s="104"/>
      <c r="AB39613" s="104"/>
      <c r="AC39613" s="104"/>
      <c r="AF39613" s="104"/>
      <c r="AG39613" s="104"/>
      <c r="AK39613" s="104"/>
      <c r="AL39613" s="104"/>
      <c r="AO39613" s="104"/>
      <c r="AP39613" s="104"/>
    </row>
    <row r="39614" spans="21:42" ht="15" customHeight="1" x14ac:dyDescent="0.25">
      <c r="U39614" s="104"/>
      <c r="AB39614" s="104"/>
      <c r="AC39614" s="104"/>
      <c r="AF39614" s="104"/>
      <c r="AG39614" s="104"/>
      <c r="AK39614" s="104"/>
      <c r="AL39614" s="104"/>
      <c r="AO39614" s="104"/>
      <c r="AP39614" s="104"/>
    </row>
    <row r="39615" spans="21:42" ht="15" customHeight="1" x14ac:dyDescent="0.25">
      <c r="U39615" s="104"/>
      <c r="AB39615" s="104"/>
      <c r="AC39615" s="104"/>
      <c r="AF39615" s="104"/>
      <c r="AG39615" s="104"/>
      <c r="AK39615" s="104"/>
      <c r="AL39615" s="104"/>
      <c r="AO39615" s="104"/>
      <c r="AP39615" s="104"/>
    </row>
    <row r="39616" spans="21:42" ht="15" customHeight="1" x14ac:dyDescent="0.25">
      <c r="U39616" s="104"/>
      <c r="AB39616" s="104"/>
      <c r="AC39616" s="104"/>
      <c r="AF39616" s="104"/>
      <c r="AG39616" s="104"/>
      <c r="AK39616" s="104"/>
      <c r="AL39616" s="104"/>
      <c r="AO39616" s="104"/>
      <c r="AP39616" s="104"/>
    </row>
    <row r="39617" spans="21:42" ht="15" customHeight="1" x14ac:dyDescent="0.25">
      <c r="U39617" s="104"/>
      <c r="AB39617" s="104"/>
      <c r="AC39617" s="104"/>
      <c r="AF39617" s="104"/>
      <c r="AG39617" s="104"/>
      <c r="AK39617" s="104"/>
      <c r="AL39617" s="104"/>
      <c r="AO39617" s="104"/>
      <c r="AP39617" s="104"/>
    </row>
    <row r="39618" spans="21:42" ht="15" customHeight="1" x14ac:dyDescent="0.25">
      <c r="U39618" s="104"/>
      <c r="AB39618" s="104"/>
      <c r="AC39618" s="104"/>
      <c r="AF39618" s="104"/>
      <c r="AG39618" s="104"/>
      <c r="AK39618" s="104"/>
      <c r="AL39618" s="104"/>
      <c r="AO39618" s="104"/>
      <c r="AP39618" s="104"/>
    </row>
    <row r="39619" spans="21:42" ht="15" customHeight="1" x14ac:dyDescent="0.25">
      <c r="U39619" s="104"/>
      <c r="AB39619" s="104"/>
      <c r="AC39619" s="104"/>
      <c r="AF39619" s="104"/>
      <c r="AG39619" s="104"/>
      <c r="AK39619" s="104"/>
      <c r="AL39619" s="104"/>
      <c r="AO39619" s="104"/>
      <c r="AP39619" s="104"/>
    </row>
    <row r="39620" spans="21:42" ht="15" customHeight="1" x14ac:dyDescent="0.25">
      <c r="U39620" s="104"/>
      <c r="AB39620" s="104"/>
      <c r="AC39620" s="104"/>
      <c r="AF39620" s="104"/>
      <c r="AG39620" s="104"/>
      <c r="AK39620" s="104"/>
      <c r="AL39620" s="104"/>
      <c r="AO39620" s="104"/>
      <c r="AP39620" s="104"/>
    </row>
    <row r="39621" spans="21:42" ht="15" customHeight="1" x14ac:dyDescent="0.25">
      <c r="U39621" s="104"/>
      <c r="AB39621" s="104"/>
      <c r="AC39621" s="104"/>
      <c r="AF39621" s="104"/>
      <c r="AG39621" s="104"/>
      <c r="AK39621" s="104"/>
      <c r="AL39621" s="104"/>
      <c r="AO39621" s="104"/>
      <c r="AP39621" s="104"/>
    </row>
    <row r="39622" spans="21:42" ht="15" customHeight="1" x14ac:dyDescent="0.25">
      <c r="U39622" s="104"/>
      <c r="AB39622" s="104"/>
      <c r="AC39622" s="104"/>
      <c r="AF39622" s="104"/>
      <c r="AG39622" s="104"/>
      <c r="AK39622" s="104"/>
      <c r="AL39622" s="104"/>
      <c r="AO39622" s="104"/>
      <c r="AP39622" s="104"/>
    </row>
    <row r="39623" spans="21:42" ht="15" customHeight="1" x14ac:dyDescent="0.25">
      <c r="U39623" s="104"/>
      <c r="AB39623" s="104"/>
      <c r="AC39623" s="104"/>
      <c r="AF39623" s="104"/>
      <c r="AG39623" s="104"/>
      <c r="AK39623" s="104"/>
      <c r="AL39623" s="104"/>
      <c r="AO39623" s="104"/>
      <c r="AP39623" s="104"/>
    </row>
    <row r="39624" spans="21:42" ht="15" customHeight="1" x14ac:dyDescent="0.25">
      <c r="U39624" s="104"/>
      <c r="AB39624" s="104"/>
      <c r="AC39624" s="104"/>
      <c r="AF39624" s="104"/>
      <c r="AG39624" s="104"/>
      <c r="AK39624" s="104"/>
      <c r="AL39624" s="104"/>
      <c r="AO39624" s="104"/>
      <c r="AP39624" s="104"/>
    </row>
    <row r="39625" spans="21:42" ht="15" customHeight="1" x14ac:dyDescent="0.25">
      <c r="U39625" s="104"/>
      <c r="AB39625" s="104"/>
      <c r="AC39625" s="104"/>
      <c r="AF39625" s="104"/>
      <c r="AG39625" s="104"/>
      <c r="AK39625" s="104"/>
      <c r="AL39625" s="104"/>
      <c r="AO39625" s="104"/>
      <c r="AP39625" s="104"/>
    </row>
    <row r="39626" spans="21:42" ht="15" customHeight="1" x14ac:dyDescent="0.25">
      <c r="U39626" s="104"/>
      <c r="AB39626" s="104"/>
      <c r="AC39626" s="104"/>
      <c r="AF39626" s="104"/>
      <c r="AG39626" s="104"/>
      <c r="AK39626" s="104"/>
      <c r="AL39626" s="104"/>
      <c r="AO39626" s="104"/>
      <c r="AP39626" s="104"/>
    </row>
    <row r="39627" spans="21:42" ht="15" customHeight="1" x14ac:dyDescent="0.25">
      <c r="U39627" s="104"/>
      <c r="AB39627" s="104"/>
      <c r="AC39627" s="104"/>
      <c r="AF39627" s="104"/>
      <c r="AG39627" s="104"/>
      <c r="AK39627" s="104"/>
      <c r="AL39627" s="104"/>
      <c r="AO39627" s="104"/>
      <c r="AP39627" s="104"/>
    </row>
    <row r="39628" spans="21:42" ht="15" customHeight="1" x14ac:dyDescent="0.25">
      <c r="U39628" s="104"/>
      <c r="AB39628" s="104"/>
      <c r="AC39628" s="104"/>
      <c r="AF39628" s="104"/>
      <c r="AG39628" s="104"/>
      <c r="AK39628" s="104"/>
      <c r="AL39628" s="104"/>
      <c r="AO39628" s="104"/>
      <c r="AP39628" s="104"/>
    </row>
    <row r="39629" spans="21:42" ht="15" customHeight="1" x14ac:dyDescent="0.25">
      <c r="U39629" s="104"/>
      <c r="AB39629" s="104"/>
      <c r="AC39629" s="104"/>
      <c r="AF39629" s="104"/>
      <c r="AG39629" s="104"/>
      <c r="AK39629" s="104"/>
      <c r="AL39629" s="104"/>
      <c r="AO39629" s="104"/>
      <c r="AP39629" s="104"/>
    </row>
    <row r="39630" spans="21:42" ht="15" customHeight="1" x14ac:dyDescent="0.25">
      <c r="U39630" s="104"/>
      <c r="AB39630" s="104"/>
      <c r="AC39630" s="104"/>
      <c r="AF39630" s="104"/>
      <c r="AG39630" s="104"/>
      <c r="AK39630" s="104"/>
      <c r="AL39630" s="104"/>
      <c r="AO39630" s="104"/>
      <c r="AP39630" s="104"/>
    </row>
    <row r="39631" spans="21:42" ht="15" customHeight="1" x14ac:dyDescent="0.25">
      <c r="U39631" s="104"/>
      <c r="AB39631" s="104"/>
      <c r="AC39631" s="104"/>
      <c r="AF39631" s="104"/>
      <c r="AG39631" s="104"/>
      <c r="AK39631" s="104"/>
      <c r="AL39631" s="104"/>
      <c r="AO39631" s="104"/>
      <c r="AP39631" s="104"/>
    </row>
    <row r="39632" spans="21:42" ht="15" customHeight="1" x14ac:dyDescent="0.25">
      <c r="U39632" s="104"/>
      <c r="AB39632" s="104"/>
      <c r="AC39632" s="104"/>
      <c r="AF39632" s="104"/>
      <c r="AG39632" s="104"/>
      <c r="AK39632" s="104"/>
      <c r="AL39632" s="104"/>
      <c r="AO39632" s="104"/>
      <c r="AP39632" s="104"/>
    </row>
    <row r="39633" spans="21:42" ht="15" customHeight="1" x14ac:dyDescent="0.25">
      <c r="U39633" s="104"/>
      <c r="AB39633" s="104"/>
      <c r="AC39633" s="104"/>
      <c r="AF39633" s="104"/>
      <c r="AG39633" s="104"/>
      <c r="AK39633" s="104"/>
      <c r="AL39633" s="104"/>
      <c r="AO39633" s="104"/>
      <c r="AP39633" s="104"/>
    </row>
    <row r="39634" spans="21:42" ht="15" customHeight="1" x14ac:dyDescent="0.25">
      <c r="U39634" s="104"/>
      <c r="AB39634" s="104"/>
      <c r="AC39634" s="104"/>
      <c r="AF39634" s="104"/>
      <c r="AG39634" s="104"/>
      <c r="AK39634" s="104"/>
      <c r="AL39634" s="104"/>
      <c r="AO39634" s="104"/>
      <c r="AP39634" s="104"/>
    </row>
    <row r="39635" spans="21:42" ht="15" customHeight="1" x14ac:dyDescent="0.25">
      <c r="U39635" s="104"/>
      <c r="AB39635" s="104"/>
      <c r="AC39635" s="104"/>
      <c r="AF39635" s="104"/>
      <c r="AG39635" s="104"/>
      <c r="AK39635" s="104"/>
      <c r="AL39635" s="104"/>
      <c r="AO39635" s="104"/>
      <c r="AP39635" s="104"/>
    </row>
    <row r="39636" spans="21:42" ht="15" customHeight="1" x14ac:dyDescent="0.25">
      <c r="U39636" s="104"/>
      <c r="AB39636" s="104"/>
      <c r="AC39636" s="104"/>
      <c r="AF39636" s="104"/>
      <c r="AG39636" s="104"/>
      <c r="AK39636" s="104"/>
      <c r="AL39636" s="104"/>
      <c r="AO39636" s="104"/>
      <c r="AP39636" s="104"/>
    </row>
    <row r="39637" spans="21:42" ht="15" customHeight="1" x14ac:dyDescent="0.25">
      <c r="U39637" s="104"/>
      <c r="AB39637" s="104"/>
      <c r="AC39637" s="104"/>
      <c r="AF39637" s="104"/>
      <c r="AG39637" s="104"/>
      <c r="AK39637" s="104"/>
      <c r="AL39637" s="104"/>
      <c r="AO39637" s="104"/>
      <c r="AP39637" s="104"/>
    </row>
    <row r="39638" spans="21:42" ht="15" customHeight="1" x14ac:dyDescent="0.25">
      <c r="U39638" s="104"/>
      <c r="AB39638" s="104"/>
      <c r="AC39638" s="104"/>
      <c r="AF39638" s="104"/>
      <c r="AG39638" s="104"/>
      <c r="AK39638" s="104"/>
      <c r="AL39638" s="104"/>
      <c r="AO39638" s="104"/>
      <c r="AP39638" s="104"/>
    </row>
    <row r="39639" spans="21:42" ht="15" customHeight="1" x14ac:dyDescent="0.25">
      <c r="U39639" s="104"/>
      <c r="AB39639" s="104"/>
      <c r="AC39639" s="104"/>
      <c r="AF39639" s="104"/>
      <c r="AG39639" s="104"/>
      <c r="AK39639" s="104"/>
      <c r="AL39639" s="104"/>
      <c r="AO39639" s="104"/>
      <c r="AP39639" s="104"/>
    </row>
    <row r="39640" spans="21:42" ht="15" customHeight="1" x14ac:dyDescent="0.25">
      <c r="U39640" s="104"/>
      <c r="AB39640" s="104"/>
      <c r="AC39640" s="104"/>
      <c r="AF39640" s="104"/>
      <c r="AG39640" s="104"/>
      <c r="AK39640" s="104"/>
      <c r="AL39640" s="104"/>
      <c r="AO39640" s="104"/>
      <c r="AP39640" s="104"/>
    </row>
    <row r="39641" spans="21:42" ht="15" customHeight="1" x14ac:dyDescent="0.25">
      <c r="U39641" s="104"/>
      <c r="AB39641" s="104"/>
      <c r="AC39641" s="104"/>
      <c r="AF39641" s="104"/>
      <c r="AG39641" s="104"/>
      <c r="AK39641" s="104"/>
      <c r="AL39641" s="104"/>
      <c r="AO39641" s="104"/>
      <c r="AP39641" s="104"/>
    </row>
    <row r="39642" spans="21:42" ht="15" customHeight="1" x14ac:dyDescent="0.25">
      <c r="U39642" s="104"/>
      <c r="AB39642" s="104"/>
      <c r="AC39642" s="104"/>
      <c r="AF39642" s="104"/>
      <c r="AG39642" s="104"/>
      <c r="AK39642" s="104"/>
      <c r="AL39642" s="104"/>
      <c r="AO39642" s="104"/>
      <c r="AP39642" s="104"/>
    </row>
    <row r="39643" spans="21:42" ht="15" customHeight="1" x14ac:dyDescent="0.25">
      <c r="U39643" s="104"/>
      <c r="AB39643" s="104"/>
      <c r="AC39643" s="104"/>
      <c r="AF39643" s="104"/>
      <c r="AG39643" s="104"/>
      <c r="AK39643" s="104"/>
      <c r="AL39643" s="104"/>
      <c r="AO39643" s="104"/>
      <c r="AP39643" s="104"/>
    </row>
    <row r="39644" spans="21:42" ht="15" customHeight="1" x14ac:dyDescent="0.25">
      <c r="U39644" s="104"/>
      <c r="AB39644" s="104"/>
      <c r="AC39644" s="104"/>
      <c r="AF39644" s="104"/>
      <c r="AG39644" s="104"/>
      <c r="AK39644" s="104"/>
      <c r="AL39644" s="104"/>
      <c r="AO39644" s="104"/>
      <c r="AP39644" s="104"/>
    </row>
    <row r="39645" spans="21:42" ht="15" customHeight="1" x14ac:dyDescent="0.25">
      <c r="U39645" s="104"/>
      <c r="AB39645" s="104"/>
      <c r="AC39645" s="104"/>
      <c r="AF39645" s="104"/>
      <c r="AG39645" s="104"/>
      <c r="AK39645" s="104"/>
      <c r="AL39645" s="104"/>
      <c r="AO39645" s="104"/>
      <c r="AP39645" s="104"/>
    </row>
    <row r="39646" spans="21:42" ht="15" customHeight="1" x14ac:dyDescent="0.25">
      <c r="U39646" s="104"/>
      <c r="AB39646" s="104"/>
      <c r="AC39646" s="104"/>
      <c r="AF39646" s="104"/>
      <c r="AG39646" s="104"/>
      <c r="AK39646" s="104"/>
      <c r="AL39646" s="104"/>
      <c r="AO39646" s="104"/>
      <c r="AP39646" s="104"/>
    </row>
    <row r="39647" spans="21:42" ht="15" customHeight="1" x14ac:dyDescent="0.25">
      <c r="U39647" s="104"/>
      <c r="AB39647" s="104"/>
      <c r="AC39647" s="104"/>
      <c r="AF39647" s="104"/>
      <c r="AG39647" s="104"/>
      <c r="AK39647" s="104"/>
      <c r="AL39647" s="104"/>
      <c r="AO39647" s="104"/>
      <c r="AP39647" s="104"/>
    </row>
    <row r="39648" spans="21:42" ht="15" customHeight="1" x14ac:dyDescent="0.25">
      <c r="U39648" s="104"/>
      <c r="AB39648" s="104"/>
      <c r="AC39648" s="104"/>
      <c r="AF39648" s="104"/>
      <c r="AG39648" s="104"/>
      <c r="AK39648" s="104"/>
      <c r="AL39648" s="104"/>
      <c r="AO39648" s="104"/>
      <c r="AP39648" s="104"/>
    </row>
    <row r="39649" spans="21:42" ht="15" customHeight="1" x14ac:dyDescent="0.25">
      <c r="U39649" s="104"/>
      <c r="AB39649" s="104"/>
      <c r="AC39649" s="104"/>
      <c r="AF39649" s="104"/>
      <c r="AG39649" s="104"/>
      <c r="AK39649" s="104"/>
      <c r="AL39649" s="104"/>
      <c r="AO39649" s="104"/>
      <c r="AP39649" s="104"/>
    </row>
    <row r="39650" spans="21:42" ht="15" customHeight="1" x14ac:dyDescent="0.25">
      <c r="U39650" s="104"/>
      <c r="AB39650" s="104"/>
      <c r="AC39650" s="104"/>
      <c r="AF39650" s="104"/>
      <c r="AG39650" s="104"/>
      <c r="AK39650" s="104"/>
      <c r="AL39650" s="104"/>
      <c r="AO39650" s="104"/>
      <c r="AP39650" s="104"/>
    </row>
    <row r="39651" spans="21:42" ht="15" customHeight="1" x14ac:dyDescent="0.25">
      <c r="U39651" s="104"/>
      <c r="AB39651" s="104"/>
      <c r="AC39651" s="104"/>
      <c r="AF39651" s="104"/>
      <c r="AG39651" s="104"/>
      <c r="AK39651" s="104"/>
      <c r="AL39651" s="104"/>
      <c r="AO39651" s="104"/>
      <c r="AP39651" s="104"/>
    </row>
    <row r="39652" spans="21:42" ht="15" customHeight="1" x14ac:dyDescent="0.25">
      <c r="U39652" s="104"/>
      <c r="AB39652" s="104"/>
      <c r="AC39652" s="104"/>
      <c r="AF39652" s="104"/>
      <c r="AG39652" s="104"/>
      <c r="AK39652" s="104"/>
      <c r="AL39652" s="104"/>
      <c r="AO39652" s="104"/>
      <c r="AP39652" s="104"/>
    </row>
    <row r="39653" spans="21:42" ht="15" customHeight="1" x14ac:dyDescent="0.25">
      <c r="U39653" s="104"/>
      <c r="AB39653" s="104"/>
      <c r="AC39653" s="104"/>
      <c r="AF39653" s="104"/>
      <c r="AG39653" s="104"/>
      <c r="AK39653" s="104"/>
      <c r="AL39653" s="104"/>
      <c r="AO39653" s="104"/>
      <c r="AP39653" s="104"/>
    </row>
    <row r="39654" spans="21:42" ht="15" customHeight="1" x14ac:dyDescent="0.25">
      <c r="U39654" s="104"/>
      <c r="AB39654" s="104"/>
      <c r="AC39654" s="104"/>
      <c r="AF39654" s="104"/>
      <c r="AG39654" s="104"/>
      <c r="AK39654" s="104"/>
      <c r="AL39654" s="104"/>
      <c r="AO39654" s="104"/>
      <c r="AP39654" s="104"/>
    </row>
    <row r="39655" spans="21:42" ht="15" customHeight="1" x14ac:dyDescent="0.25">
      <c r="U39655" s="104"/>
      <c r="AB39655" s="104"/>
      <c r="AC39655" s="104"/>
      <c r="AF39655" s="104"/>
      <c r="AG39655" s="104"/>
      <c r="AK39655" s="104"/>
      <c r="AL39655" s="104"/>
      <c r="AO39655" s="104"/>
      <c r="AP39655" s="104"/>
    </row>
    <row r="39656" spans="21:42" ht="15" customHeight="1" x14ac:dyDescent="0.25">
      <c r="U39656" s="104"/>
      <c r="AB39656" s="104"/>
      <c r="AC39656" s="104"/>
      <c r="AF39656" s="104"/>
      <c r="AG39656" s="104"/>
      <c r="AK39656" s="104"/>
      <c r="AL39656" s="104"/>
      <c r="AO39656" s="104"/>
      <c r="AP39656" s="104"/>
    </row>
    <row r="39657" spans="21:42" ht="15" customHeight="1" x14ac:dyDescent="0.25">
      <c r="U39657" s="104"/>
      <c r="AB39657" s="104"/>
      <c r="AC39657" s="104"/>
      <c r="AF39657" s="104"/>
      <c r="AG39657" s="104"/>
      <c r="AK39657" s="104"/>
      <c r="AL39657" s="104"/>
      <c r="AO39657" s="104"/>
      <c r="AP39657" s="104"/>
    </row>
    <row r="39658" spans="21:42" ht="15" customHeight="1" x14ac:dyDescent="0.25">
      <c r="U39658" s="104"/>
      <c r="AB39658" s="104"/>
      <c r="AC39658" s="104"/>
      <c r="AF39658" s="104"/>
      <c r="AG39658" s="104"/>
      <c r="AK39658" s="104"/>
      <c r="AL39658" s="104"/>
      <c r="AO39658" s="104"/>
      <c r="AP39658" s="104"/>
    </row>
    <row r="39659" spans="21:42" ht="15" customHeight="1" x14ac:dyDescent="0.25">
      <c r="U39659" s="104"/>
      <c r="AB39659" s="104"/>
      <c r="AC39659" s="104"/>
      <c r="AF39659" s="104"/>
      <c r="AG39659" s="104"/>
      <c r="AK39659" s="104"/>
      <c r="AL39659" s="104"/>
      <c r="AO39659" s="104"/>
      <c r="AP39659" s="104"/>
    </row>
    <row r="39660" spans="21:42" ht="15" customHeight="1" x14ac:dyDescent="0.25">
      <c r="U39660" s="104"/>
      <c r="AB39660" s="104"/>
      <c r="AC39660" s="104"/>
      <c r="AF39660" s="104"/>
      <c r="AG39660" s="104"/>
      <c r="AK39660" s="104"/>
      <c r="AL39660" s="104"/>
      <c r="AO39660" s="104"/>
      <c r="AP39660" s="104"/>
    </row>
    <row r="39661" spans="21:42" ht="15" customHeight="1" x14ac:dyDescent="0.25">
      <c r="U39661" s="104"/>
      <c r="AB39661" s="104"/>
      <c r="AC39661" s="104"/>
      <c r="AF39661" s="104"/>
      <c r="AG39661" s="104"/>
      <c r="AK39661" s="104"/>
      <c r="AL39661" s="104"/>
      <c r="AO39661" s="104"/>
      <c r="AP39661" s="104"/>
    </row>
    <row r="39662" spans="21:42" ht="15" customHeight="1" x14ac:dyDescent="0.25">
      <c r="U39662" s="104"/>
      <c r="AB39662" s="104"/>
      <c r="AC39662" s="104"/>
      <c r="AF39662" s="104"/>
      <c r="AG39662" s="104"/>
      <c r="AK39662" s="104"/>
      <c r="AL39662" s="104"/>
      <c r="AO39662" s="104"/>
      <c r="AP39662" s="104"/>
    </row>
    <row r="39663" spans="21:42" ht="15" customHeight="1" x14ac:dyDescent="0.25">
      <c r="U39663" s="104"/>
      <c r="AB39663" s="104"/>
      <c r="AC39663" s="104"/>
      <c r="AF39663" s="104"/>
      <c r="AG39663" s="104"/>
      <c r="AK39663" s="104"/>
      <c r="AL39663" s="104"/>
      <c r="AO39663" s="104"/>
      <c r="AP39663" s="104"/>
    </row>
    <row r="39664" spans="21:42" ht="15" customHeight="1" x14ac:dyDescent="0.25">
      <c r="U39664" s="104"/>
      <c r="AB39664" s="104"/>
      <c r="AC39664" s="104"/>
      <c r="AF39664" s="104"/>
      <c r="AG39664" s="104"/>
      <c r="AK39664" s="104"/>
      <c r="AL39664" s="104"/>
      <c r="AO39664" s="104"/>
      <c r="AP39664" s="104"/>
    </row>
    <row r="39665" spans="21:42" ht="15" customHeight="1" x14ac:dyDescent="0.25">
      <c r="U39665" s="104"/>
      <c r="AB39665" s="104"/>
      <c r="AC39665" s="104"/>
      <c r="AF39665" s="104"/>
      <c r="AG39665" s="104"/>
      <c r="AK39665" s="104"/>
      <c r="AL39665" s="104"/>
      <c r="AO39665" s="104"/>
      <c r="AP39665" s="104"/>
    </row>
    <row r="39666" spans="21:42" ht="15" customHeight="1" x14ac:dyDescent="0.25">
      <c r="U39666" s="104"/>
      <c r="AB39666" s="104"/>
      <c r="AC39666" s="104"/>
      <c r="AF39666" s="104"/>
      <c r="AG39666" s="104"/>
      <c r="AK39666" s="104"/>
      <c r="AL39666" s="104"/>
      <c r="AO39666" s="104"/>
      <c r="AP39666" s="104"/>
    </row>
    <row r="39667" spans="21:42" ht="15" customHeight="1" x14ac:dyDescent="0.25">
      <c r="U39667" s="104"/>
      <c r="AB39667" s="104"/>
      <c r="AC39667" s="104"/>
      <c r="AF39667" s="104"/>
      <c r="AG39667" s="104"/>
      <c r="AK39667" s="104"/>
      <c r="AL39667" s="104"/>
      <c r="AO39667" s="104"/>
      <c r="AP39667" s="104"/>
    </row>
    <row r="39668" spans="21:42" ht="15" customHeight="1" x14ac:dyDescent="0.25">
      <c r="U39668" s="104"/>
      <c r="AB39668" s="104"/>
      <c r="AC39668" s="104"/>
      <c r="AF39668" s="104"/>
      <c r="AG39668" s="104"/>
      <c r="AK39668" s="104"/>
      <c r="AL39668" s="104"/>
      <c r="AO39668" s="104"/>
      <c r="AP39668" s="104"/>
    </row>
    <row r="39669" spans="21:42" ht="15" customHeight="1" x14ac:dyDescent="0.25">
      <c r="U39669" s="104"/>
      <c r="AB39669" s="104"/>
      <c r="AC39669" s="104"/>
      <c r="AF39669" s="104"/>
      <c r="AG39669" s="104"/>
      <c r="AK39669" s="104"/>
      <c r="AL39669" s="104"/>
      <c r="AO39669" s="104"/>
      <c r="AP39669" s="104"/>
    </row>
    <row r="39670" spans="21:42" ht="15" customHeight="1" x14ac:dyDescent="0.25">
      <c r="U39670" s="104"/>
      <c r="AB39670" s="104"/>
      <c r="AC39670" s="104"/>
      <c r="AF39670" s="104"/>
      <c r="AG39670" s="104"/>
      <c r="AK39670" s="104"/>
      <c r="AL39670" s="104"/>
      <c r="AO39670" s="104"/>
      <c r="AP39670" s="104"/>
    </row>
    <row r="39671" spans="21:42" ht="15" customHeight="1" x14ac:dyDescent="0.25">
      <c r="U39671" s="104"/>
      <c r="AB39671" s="104"/>
      <c r="AC39671" s="104"/>
      <c r="AF39671" s="104"/>
      <c r="AG39671" s="104"/>
      <c r="AK39671" s="104"/>
      <c r="AL39671" s="104"/>
      <c r="AO39671" s="104"/>
      <c r="AP39671" s="104"/>
    </row>
    <row r="39672" spans="21:42" ht="15" customHeight="1" x14ac:dyDescent="0.25">
      <c r="U39672" s="104"/>
      <c r="AB39672" s="104"/>
      <c r="AC39672" s="104"/>
      <c r="AF39672" s="104"/>
      <c r="AG39672" s="104"/>
      <c r="AK39672" s="104"/>
      <c r="AL39672" s="104"/>
      <c r="AO39672" s="104"/>
      <c r="AP39672" s="104"/>
    </row>
    <row r="39673" spans="21:42" ht="15" customHeight="1" x14ac:dyDescent="0.25">
      <c r="U39673" s="104"/>
      <c r="AB39673" s="104"/>
      <c r="AC39673" s="104"/>
      <c r="AF39673" s="104"/>
      <c r="AG39673" s="104"/>
      <c r="AK39673" s="104"/>
      <c r="AL39673" s="104"/>
      <c r="AO39673" s="104"/>
      <c r="AP39673" s="104"/>
    </row>
    <row r="39674" spans="21:42" ht="15" customHeight="1" x14ac:dyDescent="0.25">
      <c r="U39674" s="104"/>
      <c r="AB39674" s="104"/>
      <c r="AC39674" s="104"/>
      <c r="AF39674" s="104"/>
      <c r="AG39674" s="104"/>
      <c r="AK39674" s="104"/>
      <c r="AL39674" s="104"/>
      <c r="AO39674" s="104"/>
      <c r="AP39674" s="104"/>
    </row>
    <row r="39675" spans="21:42" ht="15" customHeight="1" x14ac:dyDescent="0.25">
      <c r="U39675" s="104"/>
      <c r="AB39675" s="104"/>
      <c r="AC39675" s="104"/>
      <c r="AF39675" s="104"/>
      <c r="AG39675" s="104"/>
      <c r="AK39675" s="104"/>
      <c r="AL39675" s="104"/>
      <c r="AO39675" s="104"/>
      <c r="AP39675" s="104"/>
    </row>
    <row r="39676" spans="21:42" ht="15" customHeight="1" x14ac:dyDescent="0.25">
      <c r="U39676" s="104"/>
      <c r="AB39676" s="104"/>
      <c r="AC39676" s="104"/>
      <c r="AF39676" s="104"/>
      <c r="AG39676" s="104"/>
      <c r="AK39676" s="104"/>
      <c r="AL39676" s="104"/>
      <c r="AO39676" s="104"/>
      <c r="AP39676" s="104"/>
    </row>
    <row r="39677" spans="21:42" ht="15" customHeight="1" x14ac:dyDescent="0.25">
      <c r="U39677" s="104"/>
      <c r="AB39677" s="104"/>
      <c r="AC39677" s="104"/>
      <c r="AF39677" s="104"/>
      <c r="AG39677" s="104"/>
      <c r="AK39677" s="104"/>
      <c r="AL39677" s="104"/>
      <c r="AO39677" s="104"/>
      <c r="AP39677" s="104"/>
    </row>
    <row r="39678" spans="21:42" ht="15" customHeight="1" x14ac:dyDescent="0.25">
      <c r="U39678" s="104"/>
      <c r="AB39678" s="104"/>
      <c r="AC39678" s="104"/>
      <c r="AF39678" s="104"/>
      <c r="AG39678" s="104"/>
      <c r="AK39678" s="104"/>
      <c r="AL39678" s="104"/>
      <c r="AO39678" s="104"/>
      <c r="AP39678" s="104"/>
    </row>
    <row r="39679" spans="21:42" ht="15" customHeight="1" x14ac:dyDescent="0.25">
      <c r="U39679" s="104"/>
      <c r="AB39679" s="104"/>
      <c r="AC39679" s="104"/>
      <c r="AF39679" s="104"/>
      <c r="AG39679" s="104"/>
      <c r="AK39679" s="104"/>
      <c r="AL39679" s="104"/>
      <c r="AO39679" s="104"/>
      <c r="AP39679" s="104"/>
    </row>
    <row r="39680" spans="21:42" ht="15" customHeight="1" x14ac:dyDescent="0.25">
      <c r="U39680" s="104"/>
      <c r="AB39680" s="104"/>
      <c r="AC39680" s="104"/>
      <c r="AF39680" s="104"/>
      <c r="AG39680" s="104"/>
      <c r="AK39680" s="104"/>
      <c r="AL39680" s="104"/>
      <c r="AO39680" s="104"/>
      <c r="AP39680" s="104"/>
    </row>
    <row r="39681" spans="21:42" ht="15" customHeight="1" x14ac:dyDescent="0.25">
      <c r="U39681" s="104"/>
      <c r="AB39681" s="104"/>
      <c r="AC39681" s="104"/>
      <c r="AF39681" s="104"/>
      <c r="AG39681" s="104"/>
      <c r="AK39681" s="104"/>
      <c r="AL39681" s="104"/>
      <c r="AO39681" s="104"/>
      <c r="AP39681" s="104"/>
    </row>
    <row r="39682" spans="21:42" ht="15" customHeight="1" x14ac:dyDescent="0.25">
      <c r="U39682" s="104"/>
      <c r="AB39682" s="104"/>
      <c r="AC39682" s="104"/>
      <c r="AF39682" s="104"/>
      <c r="AG39682" s="104"/>
      <c r="AK39682" s="104"/>
      <c r="AL39682" s="104"/>
      <c r="AO39682" s="104"/>
      <c r="AP39682" s="104"/>
    </row>
    <row r="39683" spans="21:42" ht="15" customHeight="1" x14ac:dyDescent="0.25">
      <c r="U39683" s="104"/>
      <c r="AB39683" s="104"/>
      <c r="AC39683" s="104"/>
      <c r="AF39683" s="104"/>
      <c r="AG39683" s="104"/>
      <c r="AK39683" s="104"/>
      <c r="AL39683" s="104"/>
      <c r="AO39683" s="104"/>
      <c r="AP39683" s="104"/>
    </row>
    <row r="39684" spans="21:42" ht="15" customHeight="1" x14ac:dyDescent="0.25">
      <c r="U39684" s="104"/>
      <c r="AB39684" s="104"/>
      <c r="AC39684" s="104"/>
      <c r="AF39684" s="104"/>
      <c r="AG39684" s="104"/>
      <c r="AK39684" s="104"/>
      <c r="AL39684" s="104"/>
      <c r="AO39684" s="104"/>
      <c r="AP39684" s="104"/>
    </row>
    <row r="39685" spans="21:42" ht="15" customHeight="1" x14ac:dyDescent="0.25">
      <c r="U39685" s="104"/>
      <c r="AB39685" s="104"/>
      <c r="AC39685" s="104"/>
      <c r="AF39685" s="104"/>
      <c r="AG39685" s="104"/>
      <c r="AK39685" s="104"/>
      <c r="AL39685" s="104"/>
      <c r="AO39685" s="104"/>
      <c r="AP39685" s="104"/>
    </row>
    <row r="39686" spans="21:42" ht="15" customHeight="1" x14ac:dyDescent="0.25">
      <c r="U39686" s="104"/>
      <c r="AB39686" s="104"/>
      <c r="AC39686" s="104"/>
      <c r="AF39686" s="104"/>
      <c r="AG39686" s="104"/>
      <c r="AK39686" s="104"/>
      <c r="AL39686" s="104"/>
      <c r="AO39686" s="104"/>
      <c r="AP39686" s="104"/>
    </row>
    <row r="39687" spans="21:42" ht="15" customHeight="1" x14ac:dyDescent="0.25">
      <c r="U39687" s="104"/>
      <c r="AB39687" s="104"/>
      <c r="AC39687" s="104"/>
      <c r="AF39687" s="104"/>
      <c r="AG39687" s="104"/>
      <c r="AK39687" s="104"/>
      <c r="AL39687" s="104"/>
      <c r="AO39687" s="104"/>
      <c r="AP39687" s="104"/>
    </row>
    <row r="39688" spans="21:42" ht="15" customHeight="1" x14ac:dyDescent="0.25">
      <c r="U39688" s="104"/>
      <c r="AB39688" s="104"/>
      <c r="AC39688" s="104"/>
      <c r="AF39688" s="104"/>
      <c r="AG39688" s="104"/>
      <c r="AK39688" s="104"/>
      <c r="AL39688" s="104"/>
      <c r="AO39688" s="104"/>
      <c r="AP39688" s="104"/>
    </row>
    <row r="39689" spans="21:42" ht="15" customHeight="1" x14ac:dyDescent="0.25">
      <c r="U39689" s="104"/>
      <c r="AB39689" s="104"/>
      <c r="AC39689" s="104"/>
      <c r="AF39689" s="104"/>
      <c r="AG39689" s="104"/>
      <c r="AK39689" s="104"/>
      <c r="AL39689" s="104"/>
      <c r="AO39689" s="104"/>
      <c r="AP39689" s="104"/>
    </row>
    <row r="39690" spans="21:42" ht="15" customHeight="1" x14ac:dyDescent="0.25">
      <c r="U39690" s="104"/>
      <c r="AB39690" s="104"/>
      <c r="AC39690" s="104"/>
      <c r="AF39690" s="104"/>
      <c r="AG39690" s="104"/>
      <c r="AK39690" s="104"/>
      <c r="AL39690" s="104"/>
      <c r="AO39690" s="104"/>
      <c r="AP39690" s="104"/>
    </row>
    <row r="39691" spans="21:42" ht="15" customHeight="1" x14ac:dyDescent="0.25">
      <c r="U39691" s="104"/>
      <c r="AB39691" s="104"/>
      <c r="AC39691" s="104"/>
      <c r="AF39691" s="104"/>
      <c r="AG39691" s="104"/>
      <c r="AK39691" s="104"/>
      <c r="AL39691" s="104"/>
      <c r="AO39691" s="104"/>
      <c r="AP39691" s="104"/>
    </row>
    <row r="39692" spans="21:42" ht="15" customHeight="1" x14ac:dyDescent="0.25">
      <c r="U39692" s="104"/>
      <c r="AB39692" s="104"/>
      <c r="AC39692" s="104"/>
      <c r="AF39692" s="104"/>
      <c r="AG39692" s="104"/>
      <c r="AK39692" s="104"/>
      <c r="AL39692" s="104"/>
      <c r="AO39692" s="104"/>
      <c r="AP39692" s="104"/>
    </row>
    <row r="39693" spans="21:42" ht="15" customHeight="1" x14ac:dyDescent="0.25">
      <c r="U39693" s="104"/>
      <c r="AB39693" s="104"/>
      <c r="AC39693" s="104"/>
      <c r="AF39693" s="104"/>
      <c r="AG39693" s="104"/>
      <c r="AK39693" s="104"/>
      <c r="AL39693" s="104"/>
      <c r="AO39693" s="104"/>
      <c r="AP39693" s="104"/>
    </row>
    <row r="39694" spans="21:42" ht="15" customHeight="1" x14ac:dyDescent="0.25">
      <c r="U39694" s="104"/>
      <c r="AB39694" s="104"/>
      <c r="AC39694" s="104"/>
      <c r="AF39694" s="104"/>
      <c r="AG39694" s="104"/>
      <c r="AK39694" s="104"/>
      <c r="AL39694" s="104"/>
      <c r="AO39694" s="104"/>
      <c r="AP39694" s="104"/>
    </row>
    <row r="39695" spans="21:42" ht="15" customHeight="1" x14ac:dyDescent="0.25">
      <c r="U39695" s="104"/>
      <c r="AB39695" s="104"/>
      <c r="AC39695" s="104"/>
      <c r="AF39695" s="104"/>
      <c r="AG39695" s="104"/>
      <c r="AK39695" s="104"/>
      <c r="AL39695" s="104"/>
      <c r="AO39695" s="104"/>
      <c r="AP39695" s="104"/>
    </row>
    <row r="39696" spans="21:42" ht="15" customHeight="1" x14ac:dyDescent="0.25">
      <c r="U39696" s="104"/>
      <c r="AB39696" s="104"/>
      <c r="AC39696" s="104"/>
      <c r="AF39696" s="104"/>
      <c r="AG39696" s="104"/>
      <c r="AK39696" s="104"/>
      <c r="AL39696" s="104"/>
      <c r="AO39696" s="104"/>
      <c r="AP39696" s="104"/>
    </row>
    <row r="39697" spans="21:42" ht="15" customHeight="1" x14ac:dyDescent="0.25">
      <c r="U39697" s="104"/>
      <c r="AB39697" s="104"/>
      <c r="AC39697" s="104"/>
      <c r="AF39697" s="104"/>
      <c r="AG39697" s="104"/>
      <c r="AK39697" s="104"/>
      <c r="AL39697" s="104"/>
      <c r="AO39697" s="104"/>
      <c r="AP39697" s="104"/>
    </row>
    <row r="39698" spans="21:42" ht="15" customHeight="1" x14ac:dyDescent="0.25">
      <c r="U39698" s="104"/>
      <c r="AB39698" s="104"/>
      <c r="AC39698" s="104"/>
      <c r="AF39698" s="104"/>
      <c r="AG39698" s="104"/>
      <c r="AK39698" s="104"/>
      <c r="AL39698" s="104"/>
      <c r="AO39698" s="104"/>
      <c r="AP39698" s="104"/>
    </row>
    <row r="39699" spans="21:42" ht="15" customHeight="1" x14ac:dyDescent="0.25">
      <c r="U39699" s="104"/>
      <c r="AB39699" s="104"/>
      <c r="AC39699" s="104"/>
      <c r="AF39699" s="104"/>
      <c r="AG39699" s="104"/>
      <c r="AK39699" s="104"/>
      <c r="AL39699" s="104"/>
      <c r="AO39699" s="104"/>
      <c r="AP39699" s="104"/>
    </row>
    <row r="39700" spans="21:42" ht="15" customHeight="1" x14ac:dyDescent="0.25">
      <c r="U39700" s="104"/>
      <c r="AB39700" s="104"/>
      <c r="AC39700" s="104"/>
      <c r="AF39700" s="104"/>
      <c r="AG39700" s="104"/>
      <c r="AK39700" s="104"/>
      <c r="AL39700" s="104"/>
      <c r="AO39700" s="104"/>
      <c r="AP39700" s="104"/>
    </row>
    <row r="39701" spans="21:42" ht="15" customHeight="1" x14ac:dyDescent="0.25">
      <c r="U39701" s="104"/>
      <c r="AB39701" s="104"/>
      <c r="AC39701" s="104"/>
      <c r="AF39701" s="104"/>
      <c r="AG39701" s="104"/>
      <c r="AK39701" s="104"/>
      <c r="AL39701" s="104"/>
      <c r="AO39701" s="104"/>
      <c r="AP39701" s="104"/>
    </row>
    <row r="39702" spans="21:42" ht="15" customHeight="1" x14ac:dyDescent="0.25">
      <c r="U39702" s="104"/>
      <c r="AB39702" s="104"/>
      <c r="AC39702" s="104"/>
      <c r="AF39702" s="104"/>
      <c r="AG39702" s="104"/>
      <c r="AK39702" s="104"/>
      <c r="AL39702" s="104"/>
      <c r="AO39702" s="104"/>
      <c r="AP39702" s="104"/>
    </row>
    <row r="39703" spans="21:42" ht="15" customHeight="1" x14ac:dyDescent="0.25">
      <c r="U39703" s="104"/>
      <c r="AB39703" s="104"/>
      <c r="AC39703" s="104"/>
      <c r="AF39703" s="104"/>
      <c r="AG39703" s="104"/>
      <c r="AK39703" s="104"/>
      <c r="AL39703" s="104"/>
      <c r="AO39703" s="104"/>
      <c r="AP39703" s="104"/>
    </row>
    <row r="39704" spans="21:42" ht="15" customHeight="1" x14ac:dyDescent="0.25">
      <c r="U39704" s="104"/>
      <c r="AB39704" s="104"/>
      <c r="AC39704" s="104"/>
      <c r="AF39704" s="104"/>
      <c r="AG39704" s="104"/>
      <c r="AK39704" s="104"/>
      <c r="AL39704" s="104"/>
      <c r="AO39704" s="104"/>
      <c r="AP39704" s="104"/>
    </row>
    <row r="39705" spans="21:42" ht="15" customHeight="1" x14ac:dyDescent="0.25">
      <c r="U39705" s="104"/>
      <c r="AB39705" s="104"/>
      <c r="AC39705" s="104"/>
      <c r="AF39705" s="104"/>
      <c r="AG39705" s="104"/>
      <c r="AK39705" s="104"/>
      <c r="AL39705" s="104"/>
      <c r="AO39705" s="104"/>
      <c r="AP39705" s="104"/>
    </row>
    <row r="39706" spans="21:42" ht="15" customHeight="1" x14ac:dyDescent="0.25">
      <c r="U39706" s="104"/>
      <c r="AB39706" s="104"/>
      <c r="AC39706" s="104"/>
      <c r="AF39706" s="104"/>
      <c r="AG39706" s="104"/>
      <c r="AK39706" s="104"/>
      <c r="AL39706" s="104"/>
      <c r="AO39706" s="104"/>
      <c r="AP39706" s="104"/>
    </row>
    <row r="39707" spans="21:42" ht="15" customHeight="1" x14ac:dyDescent="0.25">
      <c r="U39707" s="104"/>
      <c r="AB39707" s="104"/>
      <c r="AC39707" s="104"/>
      <c r="AF39707" s="104"/>
      <c r="AG39707" s="104"/>
      <c r="AK39707" s="104"/>
      <c r="AL39707" s="104"/>
      <c r="AO39707" s="104"/>
      <c r="AP39707" s="104"/>
    </row>
    <row r="39708" spans="21:42" ht="15" customHeight="1" x14ac:dyDescent="0.25">
      <c r="U39708" s="104"/>
      <c r="AB39708" s="104"/>
      <c r="AC39708" s="104"/>
      <c r="AF39708" s="104"/>
      <c r="AG39708" s="104"/>
      <c r="AK39708" s="104"/>
      <c r="AL39708" s="104"/>
      <c r="AO39708" s="104"/>
      <c r="AP39708" s="104"/>
    </row>
    <row r="39709" spans="21:42" ht="15" customHeight="1" x14ac:dyDescent="0.25">
      <c r="U39709" s="104"/>
      <c r="AB39709" s="104"/>
      <c r="AC39709" s="104"/>
      <c r="AF39709" s="104"/>
      <c r="AG39709" s="104"/>
      <c r="AK39709" s="104"/>
      <c r="AL39709" s="104"/>
      <c r="AO39709" s="104"/>
      <c r="AP39709" s="104"/>
    </row>
    <row r="39710" spans="21:42" ht="15" customHeight="1" x14ac:dyDescent="0.25">
      <c r="U39710" s="104"/>
      <c r="AB39710" s="104"/>
      <c r="AC39710" s="104"/>
      <c r="AF39710" s="104"/>
      <c r="AG39710" s="104"/>
      <c r="AK39710" s="104"/>
      <c r="AL39710" s="104"/>
      <c r="AO39710" s="104"/>
      <c r="AP39710" s="104"/>
    </row>
    <row r="39711" spans="21:42" ht="15" customHeight="1" x14ac:dyDescent="0.25">
      <c r="U39711" s="104"/>
      <c r="AB39711" s="104"/>
      <c r="AC39711" s="104"/>
      <c r="AF39711" s="104"/>
      <c r="AG39711" s="104"/>
      <c r="AK39711" s="104"/>
      <c r="AL39711" s="104"/>
      <c r="AO39711" s="104"/>
      <c r="AP39711" s="104"/>
    </row>
    <row r="39712" spans="21:42" ht="15" customHeight="1" x14ac:dyDescent="0.25">
      <c r="U39712" s="104"/>
      <c r="AB39712" s="104"/>
      <c r="AC39712" s="104"/>
      <c r="AF39712" s="104"/>
      <c r="AG39712" s="104"/>
      <c r="AK39712" s="104"/>
      <c r="AL39712" s="104"/>
      <c r="AO39712" s="104"/>
      <c r="AP39712" s="104"/>
    </row>
    <row r="39713" spans="21:42" ht="15" customHeight="1" x14ac:dyDescent="0.25">
      <c r="U39713" s="104"/>
      <c r="AB39713" s="104"/>
      <c r="AC39713" s="104"/>
      <c r="AF39713" s="104"/>
      <c r="AG39713" s="104"/>
      <c r="AK39713" s="104"/>
      <c r="AL39713" s="104"/>
      <c r="AO39713" s="104"/>
      <c r="AP39713" s="104"/>
    </row>
    <row r="39714" spans="21:42" ht="15" customHeight="1" x14ac:dyDescent="0.25">
      <c r="U39714" s="104"/>
      <c r="AB39714" s="104"/>
      <c r="AC39714" s="104"/>
      <c r="AF39714" s="104"/>
      <c r="AG39714" s="104"/>
      <c r="AK39714" s="104"/>
      <c r="AL39714" s="104"/>
      <c r="AO39714" s="104"/>
      <c r="AP39714" s="104"/>
    </row>
    <row r="39715" spans="21:42" ht="15" customHeight="1" x14ac:dyDescent="0.25">
      <c r="U39715" s="104"/>
      <c r="AB39715" s="104"/>
      <c r="AC39715" s="104"/>
      <c r="AF39715" s="104"/>
      <c r="AG39715" s="104"/>
      <c r="AK39715" s="104"/>
      <c r="AL39715" s="104"/>
      <c r="AO39715" s="104"/>
      <c r="AP39715" s="104"/>
    </row>
    <row r="39716" spans="21:42" ht="15" customHeight="1" x14ac:dyDescent="0.25">
      <c r="U39716" s="104"/>
      <c r="AB39716" s="104"/>
      <c r="AC39716" s="104"/>
      <c r="AF39716" s="104"/>
      <c r="AG39716" s="104"/>
      <c r="AK39716" s="104"/>
      <c r="AL39716" s="104"/>
      <c r="AO39716" s="104"/>
      <c r="AP39716" s="104"/>
    </row>
    <row r="39717" spans="21:42" ht="15" customHeight="1" x14ac:dyDescent="0.25">
      <c r="U39717" s="104"/>
      <c r="AB39717" s="104"/>
      <c r="AC39717" s="104"/>
      <c r="AF39717" s="104"/>
      <c r="AG39717" s="104"/>
      <c r="AK39717" s="104"/>
      <c r="AL39717" s="104"/>
      <c r="AO39717" s="104"/>
      <c r="AP39717" s="104"/>
    </row>
    <row r="39718" spans="21:42" ht="15" customHeight="1" x14ac:dyDescent="0.25">
      <c r="U39718" s="104"/>
      <c r="AB39718" s="104"/>
      <c r="AC39718" s="104"/>
      <c r="AF39718" s="104"/>
      <c r="AG39718" s="104"/>
      <c r="AK39718" s="104"/>
      <c r="AL39718" s="104"/>
      <c r="AO39718" s="104"/>
      <c r="AP39718" s="104"/>
    </row>
    <row r="39719" spans="21:42" ht="15" customHeight="1" x14ac:dyDescent="0.25">
      <c r="U39719" s="104"/>
      <c r="AB39719" s="104"/>
      <c r="AC39719" s="104"/>
      <c r="AF39719" s="104"/>
      <c r="AG39719" s="104"/>
      <c r="AK39719" s="104"/>
      <c r="AL39719" s="104"/>
      <c r="AO39719" s="104"/>
      <c r="AP39719" s="104"/>
    </row>
    <row r="39720" spans="21:42" ht="15" customHeight="1" x14ac:dyDescent="0.25">
      <c r="U39720" s="104"/>
      <c r="AB39720" s="104"/>
      <c r="AC39720" s="104"/>
      <c r="AF39720" s="104"/>
      <c r="AG39720" s="104"/>
      <c r="AK39720" s="104"/>
      <c r="AL39720" s="104"/>
      <c r="AO39720" s="104"/>
      <c r="AP39720" s="104"/>
    </row>
    <row r="39721" spans="21:42" ht="15" customHeight="1" x14ac:dyDescent="0.25">
      <c r="U39721" s="104"/>
      <c r="AB39721" s="104"/>
      <c r="AC39721" s="104"/>
      <c r="AF39721" s="104"/>
      <c r="AG39721" s="104"/>
      <c r="AK39721" s="104"/>
      <c r="AL39721" s="104"/>
      <c r="AO39721" s="104"/>
      <c r="AP39721" s="104"/>
    </row>
    <row r="39722" spans="21:42" ht="15" customHeight="1" x14ac:dyDescent="0.25">
      <c r="U39722" s="104"/>
      <c r="AB39722" s="104"/>
      <c r="AC39722" s="104"/>
      <c r="AF39722" s="104"/>
      <c r="AG39722" s="104"/>
      <c r="AK39722" s="104"/>
      <c r="AL39722" s="104"/>
      <c r="AO39722" s="104"/>
      <c r="AP39722" s="104"/>
    </row>
    <row r="39723" spans="21:42" ht="15" customHeight="1" x14ac:dyDescent="0.25">
      <c r="U39723" s="104"/>
      <c r="AB39723" s="104"/>
      <c r="AC39723" s="104"/>
      <c r="AF39723" s="104"/>
      <c r="AG39723" s="104"/>
      <c r="AK39723" s="104"/>
      <c r="AL39723" s="104"/>
      <c r="AO39723" s="104"/>
      <c r="AP39723" s="104"/>
    </row>
    <row r="39724" spans="21:42" ht="15" customHeight="1" x14ac:dyDescent="0.25">
      <c r="U39724" s="104"/>
      <c r="AB39724" s="104"/>
      <c r="AC39724" s="104"/>
      <c r="AF39724" s="104"/>
      <c r="AG39724" s="104"/>
      <c r="AK39724" s="104"/>
      <c r="AL39724" s="104"/>
      <c r="AO39724" s="104"/>
      <c r="AP39724" s="104"/>
    </row>
    <row r="39725" spans="21:42" ht="15" customHeight="1" x14ac:dyDescent="0.25">
      <c r="U39725" s="104"/>
      <c r="AB39725" s="104"/>
      <c r="AC39725" s="104"/>
      <c r="AF39725" s="104"/>
      <c r="AG39725" s="104"/>
      <c r="AK39725" s="104"/>
      <c r="AL39725" s="104"/>
      <c r="AO39725" s="104"/>
      <c r="AP39725" s="104"/>
    </row>
    <row r="39726" spans="21:42" ht="15" customHeight="1" x14ac:dyDescent="0.25">
      <c r="U39726" s="104"/>
      <c r="AB39726" s="104"/>
      <c r="AC39726" s="104"/>
      <c r="AF39726" s="104"/>
      <c r="AG39726" s="104"/>
      <c r="AK39726" s="104"/>
      <c r="AL39726" s="104"/>
      <c r="AO39726" s="104"/>
      <c r="AP39726" s="104"/>
    </row>
    <row r="39727" spans="21:42" ht="15" customHeight="1" x14ac:dyDescent="0.25">
      <c r="U39727" s="104"/>
      <c r="AB39727" s="104"/>
      <c r="AC39727" s="104"/>
      <c r="AF39727" s="104"/>
      <c r="AG39727" s="104"/>
      <c r="AK39727" s="104"/>
      <c r="AL39727" s="104"/>
      <c r="AO39727" s="104"/>
      <c r="AP39727" s="104"/>
    </row>
    <row r="39728" spans="21:42" ht="15" customHeight="1" x14ac:dyDescent="0.25">
      <c r="U39728" s="104"/>
      <c r="AB39728" s="104"/>
      <c r="AC39728" s="104"/>
      <c r="AF39728" s="104"/>
      <c r="AG39728" s="104"/>
      <c r="AK39728" s="104"/>
      <c r="AL39728" s="104"/>
      <c r="AO39728" s="104"/>
      <c r="AP39728" s="104"/>
    </row>
    <row r="39729" spans="21:42" ht="15" customHeight="1" x14ac:dyDescent="0.25">
      <c r="U39729" s="104"/>
      <c r="AB39729" s="104"/>
      <c r="AC39729" s="104"/>
      <c r="AF39729" s="104"/>
      <c r="AG39729" s="104"/>
      <c r="AK39729" s="104"/>
      <c r="AL39729" s="104"/>
      <c r="AO39729" s="104"/>
      <c r="AP39729" s="104"/>
    </row>
    <row r="39730" spans="21:42" ht="15" customHeight="1" x14ac:dyDescent="0.25">
      <c r="U39730" s="104"/>
      <c r="AB39730" s="104"/>
      <c r="AC39730" s="104"/>
      <c r="AF39730" s="104"/>
      <c r="AG39730" s="104"/>
      <c r="AK39730" s="104"/>
      <c r="AL39730" s="104"/>
      <c r="AO39730" s="104"/>
      <c r="AP39730" s="104"/>
    </row>
    <row r="39731" spans="21:42" ht="15" customHeight="1" x14ac:dyDescent="0.25">
      <c r="U39731" s="104"/>
      <c r="AB39731" s="104"/>
      <c r="AC39731" s="104"/>
      <c r="AF39731" s="104"/>
      <c r="AG39731" s="104"/>
      <c r="AK39731" s="104"/>
      <c r="AL39731" s="104"/>
      <c r="AO39731" s="104"/>
      <c r="AP39731" s="104"/>
    </row>
    <row r="39732" spans="21:42" ht="15" customHeight="1" x14ac:dyDescent="0.25">
      <c r="U39732" s="104"/>
      <c r="AB39732" s="104"/>
      <c r="AC39732" s="104"/>
      <c r="AF39732" s="104"/>
      <c r="AG39732" s="104"/>
      <c r="AK39732" s="104"/>
      <c r="AL39732" s="104"/>
      <c r="AO39732" s="104"/>
      <c r="AP39732" s="104"/>
    </row>
    <row r="39733" spans="21:42" ht="15" customHeight="1" x14ac:dyDescent="0.25">
      <c r="U39733" s="104"/>
      <c r="AB39733" s="104"/>
      <c r="AC39733" s="104"/>
      <c r="AF39733" s="104"/>
      <c r="AG39733" s="104"/>
      <c r="AK39733" s="104"/>
      <c r="AL39733" s="104"/>
      <c r="AO39733" s="104"/>
      <c r="AP39733" s="104"/>
    </row>
    <row r="39734" spans="21:42" ht="15" customHeight="1" x14ac:dyDescent="0.25">
      <c r="U39734" s="104"/>
      <c r="AB39734" s="104"/>
      <c r="AC39734" s="104"/>
      <c r="AF39734" s="104"/>
      <c r="AG39734" s="104"/>
      <c r="AK39734" s="104"/>
      <c r="AL39734" s="104"/>
      <c r="AO39734" s="104"/>
      <c r="AP39734" s="104"/>
    </row>
    <row r="39735" spans="21:42" ht="15" customHeight="1" x14ac:dyDescent="0.25">
      <c r="U39735" s="104"/>
      <c r="AB39735" s="104"/>
      <c r="AC39735" s="104"/>
      <c r="AF39735" s="104"/>
      <c r="AG39735" s="104"/>
      <c r="AK39735" s="104"/>
      <c r="AL39735" s="104"/>
      <c r="AO39735" s="104"/>
      <c r="AP39735" s="104"/>
    </row>
    <row r="39736" spans="21:42" ht="15" customHeight="1" x14ac:dyDescent="0.25">
      <c r="U39736" s="104"/>
      <c r="AB39736" s="104"/>
      <c r="AC39736" s="104"/>
      <c r="AF39736" s="104"/>
      <c r="AG39736" s="104"/>
      <c r="AK39736" s="104"/>
      <c r="AL39736" s="104"/>
      <c r="AO39736" s="104"/>
      <c r="AP39736" s="104"/>
    </row>
    <row r="39737" spans="21:42" ht="15" customHeight="1" x14ac:dyDescent="0.25">
      <c r="U39737" s="104"/>
      <c r="AB39737" s="104"/>
      <c r="AC39737" s="104"/>
      <c r="AF39737" s="104"/>
      <c r="AG39737" s="104"/>
      <c r="AK39737" s="104"/>
      <c r="AL39737" s="104"/>
      <c r="AO39737" s="104"/>
      <c r="AP39737" s="104"/>
    </row>
    <row r="39738" spans="21:42" ht="15" customHeight="1" x14ac:dyDescent="0.25">
      <c r="U39738" s="104"/>
      <c r="AB39738" s="104"/>
      <c r="AC39738" s="104"/>
      <c r="AF39738" s="104"/>
      <c r="AG39738" s="104"/>
      <c r="AK39738" s="104"/>
      <c r="AL39738" s="104"/>
      <c r="AO39738" s="104"/>
      <c r="AP39738" s="104"/>
    </row>
    <row r="39739" spans="21:42" ht="15" customHeight="1" x14ac:dyDescent="0.25">
      <c r="U39739" s="104"/>
      <c r="AB39739" s="104"/>
      <c r="AC39739" s="104"/>
      <c r="AF39739" s="104"/>
      <c r="AG39739" s="104"/>
      <c r="AK39739" s="104"/>
      <c r="AL39739" s="104"/>
      <c r="AO39739" s="104"/>
      <c r="AP39739" s="104"/>
    </row>
    <row r="39740" spans="21:42" ht="15" customHeight="1" x14ac:dyDescent="0.25">
      <c r="U39740" s="104"/>
      <c r="AB39740" s="104"/>
      <c r="AC39740" s="104"/>
      <c r="AF39740" s="104"/>
      <c r="AG39740" s="104"/>
      <c r="AK39740" s="104"/>
      <c r="AL39740" s="104"/>
      <c r="AO39740" s="104"/>
      <c r="AP39740" s="104"/>
    </row>
    <row r="39741" spans="21:42" ht="15" customHeight="1" x14ac:dyDescent="0.25">
      <c r="U39741" s="104"/>
      <c r="AB39741" s="104"/>
      <c r="AC39741" s="104"/>
      <c r="AF39741" s="104"/>
      <c r="AG39741" s="104"/>
      <c r="AK39741" s="104"/>
      <c r="AL39741" s="104"/>
      <c r="AO39741" s="104"/>
      <c r="AP39741" s="104"/>
    </row>
    <row r="39742" spans="21:42" ht="15" customHeight="1" x14ac:dyDescent="0.25">
      <c r="U39742" s="104"/>
      <c r="AB39742" s="104"/>
      <c r="AC39742" s="104"/>
      <c r="AF39742" s="104"/>
      <c r="AG39742" s="104"/>
      <c r="AK39742" s="104"/>
      <c r="AL39742" s="104"/>
      <c r="AO39742" s="104"/>
      <c r="AP39742" s="104"/>
    </row>
    <row r="39743" spans="21:42" ht="15" customHeight="1" x14ac:dyDescent="0.25">
      <c r="U39743" s="104"/>
      <c r="AB39743" s="104"/>
      <c r="AC39743" s="104"/>
      <c r="AF39743" s="104"/>
      <c r="AG39743" s="104"/>
      <c r="AK39743" s="104"/>
      <c r="AL39743" s="104"/>
      <c r="AO39743" s="104"/>
      <c r="AP39743" s="104"/>
    </row>
    <row r="39744" spans="21:42" ht="15" customHeight="1" x14ac:dyDescent="0.25">
      <c r="U39744" s="104"/>
      <c r="AB39744" s="104"/>
      <c r="AC39744" s="104"/>
      <c r="AF39744" s="104"/>
      <c r="AG39744" s="104"/>
      <c r="AK39744" s="104"/>
      <c r="AL39744" s="104"/>
      <c r="AO39744" s="104"/>
      <c r="AP39744" s="104"/>
    </row>
    <row r="39745" spans="21:42" ht="15" customHeight="1" x14ac:dyDescent="0.25">
      <c r="U39745" s="104"/>
      <c r="AB39745" s="104"/>
      <c r="AC39745" s="104"/>
      <c r="AF39745" s="104"/>
      <c r="AG39745" s="104"/>
      <c r="AK39745" s="104"/>
      <c r="AL39745" s="104"/>
      <c r="AO39745" s="104"/>
      <c r="AP39745" s="104"/>
    </row>
    <row r="39746" spans="21:42" ht="15" customHeight="1" x14ac:dyDescent="0.25">
      <c r="U39746" s="104"/>
      <c r="AB39746" s="104"/>
      <c r="AC39746" s="104"/>
      <c r="AF39746" s="104"/>
      <c r="AG39746" s="104"/>
      <c r="AK39746" s="104"/>
      <c r="AL39746" s="104"/>
      <c r="AO39746" s="104"/>
      <c r="AP39746" s="104"/>
    </row>
    <row r="39747" spans="21:42" ht="15" customHeight="1" x14ac:dyDescent="0.25">
      <c r="U39747" s="104"/>
      <c r="AB39747" s="104"/>
      <c r="AC39747" s="104"/>
      <c r="AF39747" s="104"/>
      <c r="AG39747" s="104"/>
      <c r="AK39747" s="104"/>
      <c r="AL39747" s="104"/>
      <c r="AO39747" s="104"/>
      <c r="AP39747" s="104"/>
    </row>
    <row r="39748" spans="21:42" ht="15" customHeight="1" x14ac:dyDescent="0.25">
      <c r="U39748" s="104"/>
      <c r="AB39748" s="104"/>
      <c r="AC39748" s="104"/>
      <c r="AF39748" s="104"/>
      <c r="AG39748" s="104"/>
      <c r="AK39748" s="104"/>
      <c r="AL39748" s="104"/>
      <c r="AO39748" s="104"/>
      <c r="AP39748" s="104"/>
    </row>
    <row r="39749" spans="21:42" ht="15" customHeight="1" x14ac:dyDescent="0.25">
      <c r="U39749" s="104"/>
      <c r="AB39749" s="104"/>
      <c r="AC39749" s="104"/>
      <c r="AF39749" s="104"/>
      <c r="AG39749" s="104"/>
      <c r="AK39749" s="104"/>
      <c r="AL39749" s="104"/>
      <c r="AO39749" s="104"/>
      <c r="AP39749" s="104"/>
    </row>
    <row r="39750" spans="21:42" ht="15" customHeight="1" x14ac:dyDescent="0.25">
      <c r="U39750" s="104"/>
      <c r="AB39750" s="104"/>
      <c r="AC39750" s="104"/>
      <c r="AF39750" s="104"/>
      <c r="AG39750" s="104"/>
      <c r="AK39750" s="104"/>
      <c r="AL39750" s="104"/>
      <c r="AO39750" s="104"/>
      <c r="AP39750" s="104"/>
    </row>
    <row r="39751" spans="21:42" ht="15" customHeight="1" x14ac:dyDescent="0.25">
      <c r="U39751" s="104"/>
      <c r="AB39751" s="104"/>
      <c r="AC39751" s="104"/>
      <c r="AF39751" s="104"/>
      <c r="AG39751" s="104"/>
      <c r="AK39751" s="104"/>
      <c r="AL39751" s="104"/>
      <c r="AO39751" s="104"/>
      <c r="AP39751" s="104"/>
    </row>
    <row r="39752" spans="21:42" ht="15" customHeight="1" x14ac:dyDescent="0.25">
      <c r="U39752" s="104"/>
      <c r="AB39752" s="104"/>
      <c r="AC39752" s="104"/>
      <c r="AF39752" s="104"/>
      <c r="AG39752" s="104"/>
      <c r="AK39752" s="104"/>
      <c r="AL39752" s="104"/>
      <c r="AO39752" s="104"/>
      <c r="AP39752" s="104"/>
    </row>
    <row r="39753" spans="21:42" ht="15" customHeight="1" x14ac:dyDescent="0.25">
      <c r="U39753" s="104"/>
      <c r="AB39753" s="104"/>
      <c r="AC39753" s="104"/>
      <c r="AF39753" s="104"/>
      <c r="AG39753" s="104"/>
      <c r="AK39753" s="104"/>
      <c r="AL39753" s="104"/>
      <c r="AO39753" s="104"/>
      <c r="AP39753" s="104"/>
    </row>
    <row r="39754" spans="21:42" ht="15" customHeight="1" x14ac:dyDescent="0.25">
      <c r="U39754" s="104"/>
      <c r="AB39754" s="104"/>
      <c r="AC39754" s="104"/>
      <c r="AF39754" s="104"/>
      <c r="AG39754" s="104"/>
      <c r="AK39754" s="104"/>
      <c r="AL39754" s="104"/>
      <c r="AO39754" s="104"/>
      <c r="AP39754" s="104"/>
    </row>
    <row r="39755" spans="21:42" ht="15" customHeight="1" x14ac:dyDescent="0.25">
      <c r="U39755" s="104"/>
      <c r="AB39755" s="104"/>
      <c r="AC39755" s="104"/>
      <c r="AF39755" s="104"/>
      <c r="AG39755" s="104"/>
      <c r="AK39755" s="104"/>
      <c r="AL39755" s="104"/>
      <c r="AO39755" s="104"/>
      <c r="AP39755" s="104"/>
    </row>
    <row r="39756" spans="21:42" ht="15" customHeight="1" x14ac:dyDescent="0.25">
      <c r="U39756" s="104"/>
      <c r="AB39756" s="104"/>
      <c r="AC39756" s="104"/>
      <c r="AF39756" s="104"/>
      <c r="AG39756" s="104"/>
      <c r="AK39756" s="104"/>
      <c r="AL39756" s="104"/>
      <c r="AO39756" s="104"/>
      <c r="AP39756" s="104"/>
    </row>
    <row r="39757" spans="21:42" ht="15" customHeight="1" x14ac:dyDescent="0.25">
      <c r="U39757" s="104"/>
      <c r="AB39757" s="104"/>
      <c r="AC39757" s="104"/>
      <c r="AF39757" s="104"/>
      <c r="AG39757" s="104"/>
      <c r="AK39757" s="104"/>
      <c r="AL39757" s="104"/>
      <c r="AO39757" s="104"/>
      <c r="AP39757" s="104"/>
    </row>
    <row r="39758" spans="21:42" ht="15" customHeight="1" x14ac:dyDescent="0.25">
      <c r="U39758" s="104"/>
      <c r="AB39758" s="104"/>
      <c r="AC39758" s="104"/>
      <c r="AF39758" s="104"/>
      <c r="AG39758" s="104"/>
      <c r="AK39758" s="104"/>
      <c r="AL39758" s="104"/>
      <c r="AO39758" s="104"/>
      <c r="AP39758" s="104"/>
    </row>
    <row r="39759" spans="21:42" ht="15" customHeight="1" x14ac:dyDescent="0.25">
      <c r="U39759" s="104"/>
      <c r="AB39759" s="104"/>
      <c r="AC39759" s="104"/>
      <c r="AF39759" s="104"/>
      <c r="AG39759" s="104"/>
      <c r="AK39759" s="104"/>
      <c r="AL39759" s="104"/>
      <c r="AO39759" s="104"/>
      <c r="AP39759" s="104"/>
    </row>
    <row r="39760" spans="21:42" ht="15" customHeight="1" x14ac:dyDescent="0.25">
      <c r="U39760" s="104"/>
      <c r="AB39760" s="104"/>
      <c r="AC39760" s="104"/>
      <c r="AF39760" s="104"/>
      <c r="AG39760" s="104"/>
      <c r="AK39760" s="104"/>
      <c r="AL39760" s="104"/>
      <c r="AO39760" s="104"/>
      <c r="AP39760" s="104"/>
    </row>
    <row r="39761" spans="21:42" ht="15" customHeight="1" x14ac:dyDescent="0.25">
      <c r="U39761" s="104"/>
      <c r="AB39761" s="104"/>
      <c r="AC39761" s="104"/>
      <c r="AF39761" s="104"/>
      <c r="AG39761" s="104"/>
      <c r="AK39761" s="104"/>
      <c r="AL39761" s="104"/>
      <c r="AO39761" s="104"/>
      <c r="AP39761" s="104"/>
    </row>
    <row r="39762" spans="21:42" ht="15" customHeight="1" x14ac:dyDescent="0.25">
      <c r="U39762" s="104"/>
      <c r="AB39762" s="104"/>
      <c r="AC39762" s="104"/>
      <c r="AF39762" s="104"/>
      <c r="AG39762" s="104"/>
      <c r="AK39762" s="104"/>
      <c r="AL39762" s="104"/>
      <c r="AO39762" s="104"/>
      <c r="AP39762" s="104"/>
    </row>
    <row r="39763" spans="21:42" ht="15" customHeight="1" x14ac:dyDescent="0.25">
      <c r="U39763" s="104"/>
      <c r="AB39763" s="104"/>
      <c r="AC39763" s="104"/>
      <c r="AF39763" s="104"/>
      <c r="AG39763" s="104"/>
      <c r="AK39763" s="104"/>
      <c r="AL39763" s="104"/>
      <c r="AO39763" s="104"/>
      <c r="AP39763" s="104"/>
    </row>
    <row r="39764" spans="21:42" ht="15" customHeight="1" x14ac:dyDescent="0.25">
      <c r="U39764" s="104"/>
      <c r="AB39764" s="104"/>
      <c r="AC39764" s="104"/>
      <c r="AF39764" s="104"/>
      <c r="AG39764" s="104"/>
      <c r="AK39764" s="104"/>
      <c r="AL39764" s="104"/>
      <c r="AO39764" s="104"/>
      <c r="AP39764" s="104"/>
    </row>
    <row r="39765" spans="21:42" ht="15" customHeight="1" x14ac:dyDescent="0.25">
      <c r="U39765" s="104"/>
      <c r="AB39765" s="104"/>
      <c r="AC39765" s="104"/>
      <c r="AF39765" s="104"/>
      <c r="AG39765" s="104"/>
      <c r="AK39765" s="104"/>
      <c r="AL39765" s="104"/>
      <c r="AO39765" s="104"/>
      <c r="AP39765" s="104"/>
    </row>
    <row r="39766" spans="21:42" ht="15" customHeight="1" x14ac:dyDescent="0.25">
      <c r="U39766" s="104"/>
      <c r="AB39766" s="104"/>
      <c r="AC39766" s="104"/>
      <c r="AF39766" s="104"/>
      <c r="AG39766" s="104"/>
      <c r="AK39766" s="104"/>
      <c r="AL39766" s="104"/>
      <c r="AO39766" s="104"/>
      <c r="AP39766" s="104"/>
    </row>
    <row r="39767" spans="21:42" ht="15" customHeight="1" x14ac:dyDescent="0.25">
      <c r="U39767" s="104"/>
      <c r="AB39767" s="104"/>
      <c r="AC39767" s="104"/>
      <c r="AF39767" s="104"/>
      <c r="AG39767" s="104"/>
      <c r="AK39767" s="104"/>
      <c r="AL39767" s="104"/>
      <c r="AO39767" s="104"/>
      <c r="AP39767" s="104"/>
    </row>
    <row r="39768" spans="21:42" ht="15" customHeight="1" x14ac:dyDescent="0.25">
      <c r="U39768" s="104"/>
      <c r="AB39768" s="104"/>
      <c r="AC39768" s="104"/>
      <c r="AF39768" s="104"/>
      <c r="AG39768" s="104"/>
      <c r="AK39768" s="104"/>
      <c r="AL39768" s="104"/>
      <c r="AO39768" s="104"/>
      <c r="AP39768" s="104"/>
    </row>
    <row r="39769" spans="21:42" ht="15" customHeight="1" x14ac:dyDescent="0.25">
      <c r="U39769" s="104"/>
      <c r="AB39769" s="104"/>
      <c r="AC39769" s="104"/>
      <c r="AF39769" s="104"/>
      <c r="AG39769" s="104"/>
      <c r="AK39769" s="104"/>
      <c r="AL39769" s="104"/>
      <c r="AO39769" s="104"/>
      <c r="AP39769" s="104"/>
    </row>
    <row r="39770" spans="21:42" ht="15" customHeight="1" x14ac:dyDescent="0.25">
      <c r="U39770" s="104"/>
      <c r="AB39770" s="104"/>
      <c r="AC39770" s="104"/>
      <c r="AF39770" s="104"/>
      <c r="AG39770" s="104"/>
      <c r="AK39770" s="104"/>
      <c r="AL39770" s="104"/>
      <c r="AO39770" s="104"/>
      <c r="AP39770" s="104"/>
    </row>
    <row r="39771" spans="21:42" ht="15" customHeight="1" x14ac:dyDescent="0.25">
      <c r="U39771" s="104"/>
      <c r="AB39771" s="104"/>
      <c r="AC39771" s="104"/>
      <c r="AF39771" s="104"/>
      <c r="AG39771" s="104"/>
      <c r="AK39771" s="104"/>
      <c r="AL39771" s="104"/>
      <c r="AO39771" s="104"/>
      <c r="AP39771" s="104"/>
    </row>
    <row r="39772" spans="21:42" ht="15" customHeight="1" x14ac:dyDescent="0.25">
      <c r="U39772" s="104"/>
      <c r="AB39772" s="104"/>
      <c r="AC39772" s="104"/>
      <c r="AF39772" s="104"/>
      <c r="AG39772" s="104"/>
      <c r="AK39772" s="104"/>
      <c r="AL39772" s="104"/>
      <c r="AO39772" s="104"/>
      <c r="AP39772" s="104"/>
    </row>
    <row r="39773" spans="21:42" ht="15" customHeight="1" x14ac:dyDescent="0.25">
      <c r="U39773" s="104"/>
      <c r="AB39773" s="104"/>
      <c r="AC39773" s="104"/>
      <c r="AF39773" s="104"/>
      <c r="AG39773" s="104"/>
      <c r="AK39773" s="104"/>
      <c r="AL39773" s="104"/>
      <c r="AO39773" s="104"/>
      <c r="AP39773" s="104"/>
    </row>
    <row r="39774" spans="21:42" ht="15" customHeight="1" x14ac:dyDescent="0.25">
      <c r="U39774" s="104"/>
      <c r="AB39774" s="104"/>
      <c r="AC39774" s="104"/>
      <c r="AF39774" s="104"/>
      <c r="AG39774" s="104"/>
      <c r="AK39774" s="104"/>
      <c r="AL39774" s="104"/>
      <c r="AO39774" s="104"/>
      <c r="AP39774" s="104"/>
    </row>
    <row r="39775" spans="21:42" ht="15" customHeight="1" x14ac:dyDescent="0.25">
      <c r="U39775" s="104"/>
      <c r="AB39775" s="104"/>
      <c r="AC39775" s="104"/>
      <c r="AF39775" s="104"/>
      <c r="AG39775" s="104"/>
      <c r="AK39775" s="104"/>
      <c r="AL39775" s="104"/>
      <c r="AO39775" s="104"/>
      <c r="AP39775" s="104"/>
    </row>
    <row r="39776" spans="21:42" ht="15" customHeight="1" x14ac:dyDescent="0.25">
      <c r="U39776" s="104"/>
      <c r="AB39776" s="104"/>
      <c r="AC39776" s="104"/>
      <c r="AF39776" s="104"/>
      <c r="AG39776" s="104"/>
      <c r="AK39776" s="104"/>
      <c r="AL39776" s="104"/>
      <c r="AO39776" s="104"/>
      <c r="AP39776" s="104"/>
    </row>
    <row r="39777" spans="21:42" ht="15" customHeight="1" x14ac:dyDescent="0.25">
      <c r="U39777" s="104"/>
      <c r="AB39777" s="104"/>
      <c r="AC39777" s="104"/>
      <c r="AF39777" s="104"/>
      <c r="AG39777" s="104"/>
      <c r="AK39777" s="104"/>
      <c r="AL39777" s="104"/>
      <c r="AO39777" s="104"/>
      <c r="AP39777" s="104"/>
    </row>
    <row r="39778" spans="21:42" ht="15" customHeight="1" x14ac:dyDescent="0.25">
      <c r="U39778" s="104"/>
      <c r="AB39778" s="104"/>
      <c r="AC39778" s="104"/>
      <c r="AF39778" s="104"/>
      <c r="AG39778" s="104"/>
      <c r="AK39778" s="104"/>
      <c r="AL39778" s="104"/>
      <c r="AO39778" s="104"/>
      <c r="AP39778" s="104"/>
    </row>
    <row r="39779" spans="21:42" ht="15" customHeight="1" x14ac:dyDescent="0.25">
      <c r="U39779" s="104"/>
      <c r="AB39779" s="104"/>
      <c r="AC39779" s="104"/>
      <c r="AF39779" s="104"/>
      <c r="AG39779" s="104"/>
      <c r="AK39779" s="104"/>
      <c r="AL39779" s="104"/>
      <c r="AO39779" s="104"/>
      <c r="AP39779" s="104"/>
    </row>
    <row r="39780" spans="21:42" ht="15" customHeight="1" x14ac:dyDescent="0.25">
      <c r="U39780" s="104"/>
      <c r="AB39780" s="104"/>
      <c r="AC39780" s="104"/>
      <c r="AF39780" s="104"/>
      <c r="AG39780" s="104"/>
      <c r="AK39780" s="104"/>
      <c r="AL39780" s="104"/>
      <c r="AO39780" s="104"/>
      <c r="AP39780" s="104"/>
    </row>
    <row r="39781" spans="21:42" ht="15" customHeight="1" x14ac:dyDescent="0.25">
      <c r="U39781" s="104"/>
      <c r="AB39781" s="104"/>
      <c r="AC39781" s="104"/>
      <c r="AF39781" s="104"/>
      <c r="AG39781" s="104"/>
      <c r="AK39781" s="104"/>
      <c r="AL39781" s="104"/>
      <c r="AO39781" s="104"/>
      <c r="AP39781" s="104"/>
    </row>
    <row r="39782" spans="21:42" ht="15" customHeight="1" x14ac:dyDescent="0.25">
      <c r="U39782" s="104"/>
      <c r="AB39782" s="104"/>
      <c r="AC39782" s="104"/>
      <c r="AF39782" s="104"/>
      <c r="AG39782" s="104"/>
      <c r="AK39782" s="104"/>
      <c r="AL39782" s="104"/>
      <c r="AO39782" s="104"/>
      <c r="AP39782" s="104"/>
    </row>
    <row r="39783" spans="21:42" ht="15" customHeight="1" x14ac:dyDescent="0.25">
      <c r="U39783" s="104"/>
      <c r="AB39783" s="104"/>
      <c r="AC39783" s="104"/>
      <c r="AF39783" s="104"/>
      <c r="AG39783" s="104"/>
      <c r="AK39783" s="104"/>
      <c r="AL39783" s="104"/>
      <c r="AO39783" s="104"/>
      <c r="AP39783" s="104"/>
    </row>
    <row r="39784" spans="21:42" ht="15" customHeight="1" x14ac:dyDescent="0.25">
      <c r="U39784" s="104"/>
      <c r="AB39784" s="104"/>
      <c r="AC39784" s="104"/>
      <c r="AF39784" s="104"/>
      <c r="AG39784" s="104"/>
      <c r="AK39784" s="104"/>
      <c r="AL39784" s="104"/>
      <c r="AO39784" s="104"/>
      <c r="AP39784" s="104"/>
    </row>
    <row r="39785" spans="21:42" ht="15" customHeight="1" x14ac:dyDescent="0.25">
      <c r="U39785" s="104"/>
      <c r="AB39785" s="104"/>
      <c r="AC39785" s="104"/>
      <c r="AF39785" s="104"/>
      <c r="AG39785" s="104"/>
      <c r="AK39785" s="104"/>
      <c r="AL39785" s="104"/>
      <c r="AO39785" s="104"/>
      <c r="AP39785" s="104"/>
    </row>
    <row r="39786" spans="21:42" ht="15" customHeight="1" x14ac:dyDescent="0.25">
      <c r="U39786" s="104"/>
      <c r="AB39786" s="104"/>
      <c r="AC39786" s="104"/>
      <c r="AF39786" s="104"/>
      <c r="AG39786" s="104"/>
      <c r="AK39786" s="104"/>
      <c r="AL39786" s="104"/>
      <c r="AO39786" s="104"/>
      <c r="AP39786" s="104"/>
    </row>
    <row r="39787" spans="21:42" ht="15" customHeight="1" x14ac:dyDescent="0.25">
      <c r="U39787" s="104"/>
      <c r="AB39787" s="104"/>
      <c r="AC39787" s="104"/>
      <c r="AF39787" s="104"/>
      <c r="AG39787" s="104"/>
      <c r="AK39787" s="104"/>
      <c r="AL39787" s="104"/>
      <c r="AO39787" s="104"/>
      <c r="AP39787" s="104"/>
    </row>
    <row r="39788" spans="21:42" ht="15" customHeight="1" x14ac:dyDescent="0.25">
      <c r="U39788" s="104"/>
      <c r="AB39788" s="104"/>
      <c r="AC39788" s="104"/>
      <c r="AF39788" s="104"/>
      <c r="AG39788" s="104"/>
      <c r="AK39788" s="104"/>
      <c r="AL39788" s="104"/>
      <c r="AO39788" s="104"/>
      <c r="AP39788" s="104"/>
    </row>
    <row r="39789" spans="21:42" ht="15" customHeight="1" x14ac:dyDescent="0.25">
      <c r="U39789" s="104"/>
      <c r="AB39789" s="104"/>
      <c r="AC39789" s="104"/>
      <c r="AF39789" s="104"/>
      <c r="AG39789" s="104"/>
      <c r="AK39789" s="104"/>
      <c r="AL39789" s="104"/>
      <c r="AO39789" s="104"/>
      <c r="AP39789" s="104"/>
    </row>
    <row r="39790" spans="21:42" ht="15" customHeight="1" x14ac:dyDescent="0.25">
      <c r="U39790" s="104"/>
      <c r="AB39790" s="104"/>
      <c r="AC39790" s="104"/>
      <c r="AF39790" s="104"/>
      <c r="AG39790" s="104"/>
      <c r="AK39790" s="104"/>
      <c r="AL39790" s="104"/>
      <c r="AO39790" s="104"/>
      <c r="AP39790" s="104"/>
    </row>
    <row r="39791" spans="21:42" ht="15" customHeight="1" x14ac:dyDescent="0.25">
      <c r="U39791" s="104"/>
      <c r="AB39791" s="104"/>
      <c r="AC39791" s="104"/>
      <c r="AF39791" s="104"/>
      <c r="AG39791" s="104"/>
      <c r="AK39791" s="104"/>
      <c r="AL39791" s="104"/>
      <c r="AO39791" s="104"/>
      <c r="AP39791" s="104"/>
    </row>
    <row r="39792" spans="21:42" ht="15" customHeight="1" x14ac:dyDescent="0.25">
      <c r="U39792" s="104"/>
      <c r="AB39792" s="104"/>
      <c r="AC39792" s="104"/>
      <c r="AF39792" s="104"/>
      <c r="AG39792" s="104"/>
      <c r="AK39792" s="104"/>
      <c r="AL39792" s="104"/>
      <c r="AO39792" s="104"/>
      <c r="AP39792" s="104"/>
    </row>
    <row r="39793" spans="21:42" ht="15" customHeight="1" x14ac:dyDescent="0.25">
      <c r="U39793" s="104"/>
      <c r="AB39793" s="104"/>
      <c r="AC39793" s="104"/>
      <c r="AF39793" s="104"/>
      <c r="AG39793" s="104"/>
      <c r="AK39793" s="104"/>
      <c r="AL39793" s="104"/>
      <c r="AO39793" s="104"/>
      <c r="AP39793" s="104"/>
    </row>
    <row r="39794" spans="21:42" ht="15" customHeight="1" x14ac:dyDescent="0.25">
      <c r="U39794" s="104"/>
      <c r="AB39794" s="104"/>
      <c r="AC39794" s="104"/>
      <c r="AF39794" s="104"/>
      <c r="AG39794" s="104"/>
      <c r="AK39794" s="104"/>
      <c r="AL39794" s="104"/>
      <c r="AO39794" s="104"/>
      <c r="AP39794" s="104"/>
    </row>
    <row r="39795" spans="21:42" ht="15" customHeight="1" x14ac:dyDescent="0.25">
      <c r="U39795" s="104"/>
      <c r="AB39795" s="104"/>
      <c r="AC39795" s="104"/>
      <c r="AF39795" s="104"/>
      <c r="AG39795" s="104"/>
      <c r="AK39795" s="104"/>
      <c r="AL39795" s="104"/>
      <c r="AO39795" s="104"/>
      <c r="AP39795" s="104"/>
    </row>
    <row r="39796" spans="21:42" ht="15" customHeight="1" x14ac:dyDescent="0.25">
      <c r="U39796" s="104"/>
      <c r="AB39796" s="104"/>
      <c r="AC39796" s="104"/>
      <c r="AF39796" s="104"/>
      <c r="AG39796" s="104"/>
      <c r="AK39796" s="104"/>
      <c r="AL39796" s="104"/>
      <c r="AO39796" s="104"/>
      <c r="AP39796" s="104"/>
    </row>
    <row r="39797" spans="21:42" ht="15" customHeight="1" x14ac:dyDescent="0.25">
      <c r="U39797" s="104"/>
      <c r="AB39797" s="104"/>
      <c r="AC39797" s="104"/>
      <c r="AF39797" s="104"/>
      <c r="AG39797" s="104"/>
      <c r="AK39797" s="104"/>
      <c r="AL39797" s="104"/>
      <c r="AO39797" s="104"/>
      <c r="AP39797" s="104"/>
    </row>
    <row r="39798" spans="21:42" ht="15" customHeight="1" x14ac:dyDescent="0.25">
      <c r="U39798" s="104"/>
      <c r="AB39798" s="104"/>
      <c r="AC39798" s="104"/>
      <c r="AF39798" s="104"/>
      <c r="AG39798" s="104"/>
      <c r="AK39798" s="104"/>
      <c r="AL39798" s="104"/>
      <c r="AO39798" s="104"/>
      <c r="AP39798" s="104"/>
    </row>
    <row r="39799" spans="21:42" ht="15" customHeight="1" x14ac:dyDescent="0.25">
      <c r="U39799" s="104"/>
      <c r="AB39799" s="104"/>
      <c r="AC39799" s="104"/>
      <c r="AF39799" s="104"/>
      <c r="AG39799" s="104"/>
      <c r="AK39799" s="104"/>
      <c r="AL39799" s="104"/>
      <c r="AO39799" s="104"/>
      <c r="AP39799" s="104"/>
    </row>
    <row r="39800" spans="21:42" ht="15" customHeight="1" x14ac:dyDescent="0.25">
      <c r="U39800" s="104"/>
      <c r="AB39800" s="104"/>
      <c r="AC39800" s="104"/>
      <c r="AF39800" s="104"/>
      <c r="AG39800" s="104"/>
      <c r="AK39800" s="104"/>
      <c r="AL39800" s="104"/>
      <c r="AO39800" s="104"/>
      <c r="AP39800" s="104"/>
    </row>
    <row r="39801" spans="21:42" ht="15" customHeight="1" x14ac:dyDescent="0.25">
      <c r="U39801" s="104"/>
      <c r="AB39801" s="104"/>
      <c r="AC39801" s="104"/>
      <c r="AF39801" s="104"/>
      <c r="AG39801" s="104"/>
      <c r="AK39801" s="104"/>
      <c r="AL39801" s="104"/>
      <c r="AO39801" s="104"/>
      <c r="AP39801" s="104"/>
    </row>
    <row r="39802" spans="21:42" ht="15" customHeight="1" x14ac:dyDescent="0.25">
      <c r="U39802" s="104"/>
      <c r="AB39802" s="104"/>
      <c r="AC39802" s="104"/>
      <c r="AF39802" s="104"/>
      <c r="AG39802" s="104"/>
      <c r="AK39802" s="104"/>
      <c r="AL39802" s="104"/>
      <c r="AO39802" s="104"/>
      <c r="AP39802" s="104"/>
    </row>
    <row r="39803" spans="21:42" ht="15" customHeight="1" x14ac:dyDescent="0.25">
      <c r="U39803" s="104"/>
      <c r="AB39803" s="104"/>
      <c r="AC39803" s="104"/>
      <c r="AF39803" s="104"/>
      <c r="AG39803" s="104"/>
      <c r="AK39803" s="104"/>
      <c r="AL39803" s="104"/>
      <c r="AO39803" s="104"/>
      <c r="AP39803" s="104"/>
    </row>
    <row r="39804" spans="21:42" ht="15" customHeight="1" x14ac:dyDescent="0.25">
      <c r="U39804" s="104"/>
      <c r="AB39804" s="104"/>
      <c r="AC39804" s="104"/>
      <c r="AF39804" s="104"/>
      <c r="AG39804" s="104"/>
      <c r="AK39804" s="104"/>
      <c r="AL39804" s="104"/>
      <c r="AO39804" s="104"/>
      <c r="AP39804" s="104"/>
    </row>
    <row r="39805" spans="21:42" ht="15" customHeight="1" x14ac:dyDescent="0.25">
      <c r="U39805" s="104"/>
      <c r="AB39805" s="104"/>
      <c r="AC39805" s="104"/>
      <c r="AF39805" s="104"/>
      <c r="AG39805" s="104"/>
      <c r="AK39805" s="104"/>
      <c r="AL39805" s="104"/>
      <c r="AO39805" s="104"/>
      <c r="AP39805" s="104"/>
    </row>
    <row r="39806" spans="21:42" ht="15" customHeight="1" x14ac:dyDescent="0.25">
      <c r="U39806" s="104"/>
      <c r="AB39806" s="104"/>
      <c r="AC39806" s="104"/>
      <c r="AF39806" s="104"/>
      <c r="AG39806" s="104"/>
      <c r="AK39806" s="104"/>
      <c r="AL39806" s="104"/>
      <c r="AO39806" s="104"/>
      <c r="AP39806" s="104"/>
    </row>
    <row r="39807" spans="21:42" ht="15" customHeight="1" x14ac:dyDescent="0.25">
      <c r="U39807" s="104"/>
      <c r="AB39807" s="104"/>
      <c r="AC39807" s="104"/>
      <c r="AF39807" s="104"/>
      <c r="AG39807" s="104"/>
      <c r="AK39807" s="104"/>
      <c r="AL39807" s="104"/>
      <c r="AO39807" s="104"/>
      <c r="AP39807" s="104"/>
    </row>
    <row r="39808" spans="21:42" ht="15" customHeight="1" x14ac:dyDescent="0.25">
      <c r="U39808" s="104"/>
      <c r="AB39808" s="104"/>
      <c r="AC39808" s="104"/>
      <c r="AF39808" s="104"/>
      <c r="AG39808" s="104"/>
      <c r="AK39808" s="104"/>
      <c r="AL39808" s="104"/>
      <c r="AO39808" s="104"/>
      <c r="AP39808" s="104"/>
    </row>
    <row r="39809" spans="21:42" ht="15" customHeight="1" x14ac:dyDescent="0.25">
      <c r="U39809" s="104"/>
      <c r="AB39809" s="104"/>
      <c r="AC39809" s="104"/>
      <c r="AF39809" s="104"/>
      <c r="AG39809" s="104"/>
      <c r="AK39809" s="104"/>
      <c r="AL39809" s="104"/>
      <c r="AO39809" s="104"/>
      <c r="AP39809" s="104"/>
    </row>
    <row r="39810" spans="21:42" ht="15" customHeight="1" x14ac:dyDescent="0.25">
      <c r="U39810" s="104"/>
      <c r="AB39810" s="104"/>
      <c r="AC39810" s="104"/>
      <c r="AF39810" s="104"/>
      <c r="AG39810" s="104"/>
      <c r="AK39810" s="104"/>
      <c r="AL39810" s="104"/>
      <c r="AO39810" s="104"/>
      <c r="AP39810" s="104"/>
    </row>
    <row r="39811" spans="21:42" ht="15" customHeight="1" x14ac:dyDescent="0.25">
      <c r="U39811" s="104"/>
      <c r="AB39811" s="104"/>
      <c r="AC39811" s="104"/>
      <c r="AF39811" s="104"/>
      <c r="AG39811" s="104"/>
      <c r="AK39811" s="104"/>
      <c r="AL39811" s="104"/>
      <c r="AO39811" s="104"/>
      <c r="AP39811" s="104"/>
    </row>
    <row r="39812" spans="21:42" ht="15" customHeight="1" x14ac:dyDescent="0.25">
      <c r="U39812" s="104"/>
      <c r="AB39812" s="104"/>
      <c r="AC39812" s="104"/>
      <c r="AF39812" s="104"/>
      <c r="AG39812" s="104"/>
      <c r="AK39812" s="104"/>
      <c r="AL39812" s="104"/>
      <c r="AO39812" s="104"/>
      <c r="AP39812" s="104"/>
    </row>
    <row r="39813" spans="21:42" ht="15" customHeight="1" x14ac:dyDescent="0.25">
      <c r="U39813" s="104"/>
      <c r="AB39813" s="104"/>
      <c r="AC39813" s="104"/>
      <c r="AF39813" s="104"/>
      <c r="AG39813" s="104"/>
      <c r="AK39813" s="104"/>
      <c r="AL39813" s="104"/>
      <c r="AO39813" s="104"/>
      <c r="AP39813" s="104"/>
    </row>
    <row r="39814" spans="21:42" ht="15" customHeight="1" x14ac:dyDescent="0.25">
      <c r="U39814" s="104"/>
      <c r="AB39814" s="104"/>
      <c r="AC39814" s="104"/>
      <c r="AF39814" s="104"/>
      <c r="AG39814" s="104"/>
      <c r="AK39814" s="104"/>
      <c r="AL39814" s="104"/>
      <c r="AO39814" s="104"/>
      <c r="AP39814" s="104"/>
    </row>
    <row r="39815" spans="21:42" ht="15" customHeight="1" x14ac:dyDescent="0.25">
      <c r="U39815" s="104"/>
      <c r="AB39815" s="104"/>
      <c r="AC39815" s="104"/>
      <c r="AF39815" s="104"/>
      <c r="AG39815" s="104"/>
      <c r="AK39815" s="104"/>
      <c r="AL39815" s="104"/>
      <c r="AO39815" s="104"/>
      <c r="AP39815" s="104"/>
    </row>
    <row r="39816" spans="21:42" ht="15" customHeight="1" x14ac:dyDescent="0.25">
      <c r="U39816" s="104"/>
      <c r="AB39816" s="104"/>
      <c r="AC39816" s="104"/>
      <c r="AF39816" s="104"/>
      <c r="AG39816" s="104"/>
      <c r="AK39816" s="104"/>
      <c r="AL39816" s="104"/>
      <c r="AO39816" s="104"/>
      <c r="AP39816" s="104"/>
    </row>
    <row r="39817" spans="21:42" ht="15" customHeight="1" x14ac:dyDescent="0.25">
      <c r="U39817" s="104"/>
      <c r="AB39817" s="104"/>
      <c r="AC39817" s="104"/>
      <c r="AF39817" s="104"/>
      <c r="AG39817" s="104"/>
      <c r="AK39817" s="104"/>
      <c r="AL39817" s="104"/>
      <c r="AO39817" s="104"/>
      <c r="AP39817" s="104"/>
    </row>
    <row r="39818" spans="21:42" ht="15" customHeight="1" x14ac:dyDescent="0.25">
      <c r="U39818" s="104"/>
      <c r="AB39818" s="104"/>
      <c r="AC39818" s="104"/>
      <c r="AF39818" s="104"/>
      <c r="AG39818" s="104"/>
      <c r="AK39818" s="104"/>
      <c r="AL39818" s="104"/>
      <c r="AO39818" s="104"/>
      <c r="AP39818" s="104"/>
    </row>
    <row r="39819" spans="21:42" ht="15" customHeight="1" x14ac:dyDescent="0.25">
      <c r="U39819" s="104"/>
      <c r="AB39819" s="104"/>
      <c r="AC39819" s="104"/>
      <c r="AF39819" s="104"/>
      <c r="AG39819" s="104"/>
      <c r="AK39819" s="104"/>
      <c r="AL39819" s="104"/>
      <c r="AO39819" s="104"/>
      <c r="AP39819" s="104"/>
    </row>
    <row r="39820" spans="21:42" ht="15" customHeight="1" x14ac:dyDescent="0.25">
      <c r="U39820" s="104"/>
      <c r="AB39820" s="104"/>
      <c r="AC39820" s="104"/>
      <c r="AF39820" s="104"/>
      <c r="AG39820" s="104"/>
      <c r="AK39820" s="104"/>
      <c r="AL39820" s="104"/>
      <c r="AO39820" s="104"/>
      <c r="AP39820" s="104"/>
    </row>
    <row r="39821" spans="21:42" ht="15" customHeight="1" x14ac:dyDescent="0.25">
      <c r="U39821" s="104"/>
      <c r="AB39821" s="104"/>
      <c r="AC39821" s="104"/>
      <c r="AF39821" s="104"/>
      <c r="AG39821" s="104"/>
      <c r="AK39821" s="104"/>
      <c r="AL39821" s="104"/>
      <c r="AO39821" s="104"/>
      <c r="AP39821" s="104"/>
    </row>
    <row r="39822" spans="21:42" ht="15" customHeight="1" x14ac:dyDescent="0.25">
      <c r="U39822" s="104"/>
      <c r="AB39822" s="104"/>
      <c r="AC39822" s="104"/>
      <c r="AF39822" s="104"/>
      <c r="AG39822" s="104"/>
      <c r="AK39822" s="104"/>
      <c r="AL39822" s="104"/>
      <c r="AO39822" s="104"/>
      <c r="AP39822" s="104"/>
    </row>
    <row r="39823" spans="21:42" ht="15" customHeight="1" x14ac:dyDescent="0.25">
      <c r="U39823" s="104"/>
      <c r="AB39823" s="104"/>
      <c r="AC39823" s="104"/>
      <c r="AF39823" s="104"/>
      <c r="AG39823" s="104"/>
      <c r="AK39823" s="104"/>
      <c r="AL39823" s="104"/>
      <c r="AO39823" s="104"/>
      <c r="AP39823" s="104"/>
    </row>
    <row r="39824" spans="21:42" ht="15" customHeight="1" x14ac:dyDescent="0.25">
      <c r="U39824" s="104"/>
      <c r="AB39824" s="104"/>
      <c r="AC39824" s="104"/>
      <c r="AF39824" s="104"/>
      <c r="AG39824" s="104"/>
      <c r="AK39824" s="104"/>
      <c r="AL39824" s="104"/>
      <c r="AO39824" s="104"/>
      <c r="AP39824" s="104"/>
    </row>
    <row r="39825" spans="21:42" ht="15" customHeight="1" x14ac:dyDescent="0.25">
      <c r="U39825" s="104"/>
      <c r="AB39825" s="104"/>
      <c r="AC39825" s="104"/>
      <c r="AF39825" s="104"/>
      <c r="AG39825" s="104"/>
      <c r="AK39825" s="104"/>
      <c r="AL39825" s="104"/>
      <c r="AO39825" s="104"/>
      <c r="AP39825" s="104"/>
    </row>
    <row r="39826" spans="21:42" ht="15" customHeight="1" x14ac:dyDescent="0.25">
      <c r="U39826" s="104"/>
      <c r="AB39826" s="104"/>
      <c r="AC39826" s="104"/>
      <c r="AF39826" s="104"/>
      <c r="AG39826" s="104"/>
      <c r="AK39826" s="104"/>
      <c r="AL39826" s="104"/>
      <c r="AO39826" s="104"/>
      <c r="AP39826" s="104"/>
    </row>
    <row r="39827" spans="21:42" ht="15" customHeight="1" x14ac:dyDescent="0.25">
      <c r="U39827" s="104"/>
      <c r="AB39827" s="104"/>
      <c r="AC39827" s="104"/>
      <c r="AF39827" s="104"/>
      <c r="AG39827" s="104"/>
      <c r="AK39827" s="104"/>
      <c r="AL39827" s="104"/>
      <c r="AO39827" s="104"/>
      <c r="AP39827" s="104"/>
    </row>
    <row r="39828" spans="21:42" ht="15" customHeight="1" x14ac:dyDescent="0.25">
      <c r="U39828" s="104"/>
      <c r="AB39828" s="104"/>
      <c r="AC39828" s="104"/>
      <c r="AF39828" s="104"/>
      <c r="AG39828" s="104"/>
      <c r="AK39828" s="104"/>
      <c r="AL39828" s="104"/>
      <c r="AO39828" s="104"/>
      <c r="AP39828" s="104"/>
    </row>
    <row r="39829" spans="21:42" ht="15" customHeight="1" x14ac:dyDescent="0.25">
      <c r="U39829" s="104"/>
      <c r="AB39829" s="104"/>
      <c r="AC39829" s="104"/>
      <c r="AF39829" s="104"/>
      <c r="AG39829" s="104"/>
      <c r="AK39829" s="104"/>
      <c r="AL39829" s="104"/>
      <c r="AO39829" s="104"/>
      <c r="AP39829" s="104"/>
    </row>
    <row r="39830" spans="21:42" ht="15" customHeight="1" x14ac:dyDescent="0.25">
      <c r="U39830" s="104"/>
      <c r="AB39830" s="104"/>
      <c r="AC39830" s="104"/>
      <c r="AF39830" s="104"/>
      <c r="AG39830" s="104"/>
      <c r="AK39830" s="104"/>
      <c r="AL39830" s="104"/>
      <c r="AO39830" s="104"/>
      <c r="AP39830" s="104"/>
    </row>
    <row r="39831" spans="21:42" ht="15" customHeight="1" x14ac:dyDescent="0.25">
      <c r="U39831" s="104"/>
      <c r="AB39831" s="104"/>
      <c r="AC39831" s="104"/>
      <c r="AF39831" s="104"/>
      <c r="AG39831" s="104"/>
      <c r="AK39831" s="104"/>
      <c r="AL39831" s="104"/>
      <c r="AO39831" s="104"/>
      <c r="AP39831" s="104"/>
    </row>
    <row r="39832" spans="21:42" ht="15" customHeight="1" x14ac:dyDescent="0.25">
      <c r="U39832" s="104"/>
      <c r="AB39832" s="104"/>
      <c r="AC39832" s="104"/>
      <c r="AF39832" s="104"/>
      <c r="AG39832" s="104"/>
      <c r="AK39832" s="104"/>
      <c r="AL39832" s="104"/>
      <c r="AO39832" s="104"/>
      <c r="AP39832" s="104"/>
    </row>
    <row r="39833" spans="21:42" ht="15" customHeight="1" x14ac:dyDescent="0.25">
      <c r="U39833" s="104"/>
      <c r="AB39833" s="104"/>
      <c r="AC39833" s="104"/>
      <c r="AF39833" s="104"/>
      <c r="AG39833" s="104"/>
      <c r="AK39833" s="104"/>
      <c r="AL39833" s="104"/>
      <c r="AO39833" s="104"/>
      <c r="AP39833" s="104"/>
    </row>
    <row r="39834" spans="21:42" ht="15" customHeight="1" x14ac:dyDescent="0.25">
      <c r="U39834" s="104"/>
      <c r="AB39834" s="104"/>
      <c r="AC39834" s="104"/>
      <c r="AF39834" s="104"/>
      <c r="AG39834" s="104"/>
      <c r="AK39834" s="104"/>
      <c r="AL39834" s="104"/>
      <c r="AO39834" s="104"/>
      <c r="AP39834" s="104"/>
    </row>
    <row r="39835" spans="21:42" ht="15" customHeight="1" x14ac:dyDescent="0.25">
      <c r="U39835" s="104"/>
      <c r="AB39835" s="104"/>
      <c r="AC39835" s="104"/>
      <c r="AF39835" s="104"/>
      <c r="AG39835" s="104"/>
      <c r="AK39835" s="104"/>
      <c r="AL39835" s="104"/>
      <c r="AO39835" s="104"/>
      <c r="AP39835" s="104"/>
    </row>
    <row r="39836" spans="21:42" ht="15" customHeight="1" x14ac:dyDescent="0.25">
      <c r="U39836" s="104"/>
      <c r="AB39836" s="104"/>
      <c r="AC39836" s="104"/>
      <c r="AF39836" s="104"/>
      <c r="AG39836" s="104"/>
      <c r="AK39836" s="104"/>
      <c r="AL39836" s="104"/>
      <c r="AO39836" s="104"/>
      <c r="AP39836" s="104"/>
    </row>
    <row r="39837" spans="21:42" ht="15" customHeight="1" x14ac:dyDescent="0.25">
      <c r="U39837" s="104"/>
      <c r="AB39837" s="104"/>
      <c r="AC39837" s="104"/>
      <c r="AF39837" s="104"/>
      <c r="AG39837" s="104"/>
      <c r="AK39837" s="104"/>
      <c r="AL39837" s="104"/>
      <c r="AO39837" s="104"/>
      <c r="AP39837" s="104"/>
    </row>
    <row r="39838" spans="21:42" ht="15" customHeight="1" x14ac:dyDescent="0.25">
      <c r="U39838" s="104"/>
      <c r="AB39838" s="104"/>
      <c r="AC39838" s="104"/>
      <c r="AF39838" s="104"/>
      <c r="AG39838" s="104"/>
      <c r="AK39838" s="104"/>
      <c r="AL39838" s="104"/>
      <c r="AO39838" s="104"/>
      <c r="AP39838" s="104"/>
    </row>
    <row r="39839" spans="21:42" ht="15" customHeight="1" x14ac:dyDescent="0.25">
      <c r="U39839" s="104"/>
      <c r="AB39839" s="104"/>
      <c r="AC39839" s="104"/>
      <c r="AF39839" s="104"/>
      <c r="AG39839" s="104"/>
      <c r="AK39839" s="104"/>
      <c r="AL39839" s="104"/>
      <c r="AO39839" s="104"/>
      <c r="AP39839" s="104"/>
    </row>
    <row r="39840" spans="21:42" ht="15" customHeight="1" x14ac:dyDescent="0.25">
      <c r="U39840" s="104"/>
      <c r="AB39840" s="104"/>
      <c r="AC39840" s="104"/>
      <c r="AF39840" s="104"/>
      <c r="AG39840" s="104"/>
      <c r="AK39840" s="104"/>
      <c r="AL39840" s="104"/>
      <c r="AO39840" s="104"/>
      <c r="AP39840" s="104"/>
    </row>
    <row r="39841" spans="21:42" ht="15" customHeight="1" x14ac:dyDescent="0.25">
      <c r="U39841" s="104"/>
      <c r="AB39841" s="104"/>
      <c r="AC39841" s="104"/>
      <c r="AF39841" s="104"/>
      <c r="AG39841" s="104"/>
      <c r="AK39841" s="104"/>
      <c r="AL39841" s="104"/>
      <c r="AO39841" s="104"/>
      <c r="AP39841" s="104"/>
    </row>
    <row r="39842" spans="21:42" ht="15" customHeight="1" x14ac:dyDescent="0.25">
      <c r="U39842" s="104"/>
      <c r="AB39842" s="104"/>
      <c r="AC39842" s="104"/>
      <c r="AF39842" s="104"/>
      <c r="AG39842" s="104"/>
      <c r="AK39842" s="104"/>
      <c r="AL39842" s="104"/>
      <c r="AO39842" s="104"/>
      <c r="AP39842" s="104"/>
    </row>
    <row r="39843" spans="21:42" ht="15" customHeight="1" x14ac:dyDescent="0.25">
      <c r="U39843" s="104"/>
      <c r="AB39843" s="104"/>
      <c r="AC39843" s="104"/>
      <c r="AF39843" s="104"/>
      <c r="AG39843" s="104"/>
      <c r="AK39843" s="104"/>
      <c r="AL39843" s="104"/>
      <c r="AO39843" s="104"/>
      <c r="AP39843" s="104"/>
    </row>
    <row r="39844" spans="21:42" ht="15" customHeight="1" x14ac:dyDescent="0.25">
      <c r="U39844" s="104"/>
      <c r="AB39844" s="104"/>
      <c r="AC39844" s="104"/>
      <c r="AF39844" s="104"/>
      <c r="AG39844" s="104"/>
      <c r="AK39844" s="104"/>
      <c r="AL39844" s="104"/>
      <c r="AO39844" s="104"/>
      <c r="AP39844" s="104"/>
    </row>
    <row r="39845" spans="21:42" ht="15" customHeight="1" x14ac:dyDescent="0.25">
      <c r="U39845" s="104"/>
      <c r="AB39845" s="104"/>
      <c r="AC39845" s="104"/>
      <c r="AF39845" s="104"/>
      <c r="AG39845" s="104"/>
      <c r="AK39845" s="104"/>
      <c r="AL39845" s="104"/>
      <c r="AO39845" s="104"/>
      <c r="AP39845" s="104"/>
    </row>
    <row r="39846" spans="21:42" ht="15" customHeight="1" x14ac:dyDescent="0.25">
      <c r="U39846" s="104"/>
      <c r="AB39846" s="104"/>
      <c r="AC39846" s="104"/>
      <c r="AF39846" s="104"/>
      <c r="AG39846" s="104"/>
      <c r="AK39846" s="104"/>
      <c r="AL39846" s="104"/>
      <c r="AO39846" s="104"/>
      <c r="AP39846" s="104"/>
    </row>
    <row r="39847" spans="21:42" ht="15" customHeight="1" x14ac:dyDescent="0.25">
      <c r="U39847" s="104"/>
      <c r="AB39847" s="104"/>
      <c r="AC39847" s="104"/>
      <c r="AF39847" s="104"/>
      <c r="AG39847" s="104"/>
      <c r="AK39847" s="104"/>
      <c r="AL39847" s="104"/>
      <c r="AO39847" s="104"/>
      <c r="AP39847" s="104"/>
    </row>
    <row r="39848" spans="21:42" ht="15" customHeight="1" x14ac:dyDescent="0.25">
      <c r="U39848" s="104"/>
      <c r="AB39848" s="104"/>
      <c r="AC39848" s="104"/>
      <c r="AF39848" s="104"/>
      <c r="AG39848" s="104"/>
      <c r="AK39848" s="104"/>
      <c r="AL39848" s="104"/>
      <c r="AO39848" s="104"/>
      <c r="AP39848" s="104"/>
    </row>
    <row r="39849" spans="21:42" ht="15" customHeight="1" x14ac:dyDescent="0.25">
      <c r="U39849" s="104"/>
      <c r="AB39849" s="104"/>
      <c r="AC39849" s="104"/>
      <c r="AF39849" s="104"/>
      <c r="AG39849" s="104"/>
      <c r="AK39849" s="104"/>
      <c r="AL39849" s="104"/>
      <c r="AO39849" s="104"/>
      <c r="AP39849" s="104"/>
    </row>
    <row r="39850" spans="21:42" ht="15" customHeight="1" x14ac:dyDescent="0.25">
      <c r="U39850" s="104"/>
      <c r="AB39850" s="104"/>
      <c r="AC39850" s="104"/>
      <c r="AF39850" s="104"/>
      <c r="AG39850" s="104"/>
      <c r="AK39850" s="104"/>
      <c r="AL39850" s="104"/>
      <c r="AO39850" s="104"/>
      <c r="AP39850" s="104"/>
    </row>
    <row r="39851" spans="21:42" ht="15" customHeight="1" x14ac:dyDescent="0.25">
      <c r="U39851" s="104"/>
      <c r="AB39851" s="104"/>
      <c r="AC39851" s="104"/>
      <c r="AF39851" s="104"/>
      <c r="AG39851" s="104"/>
      <c r="AK39851" s="104"/>
      <c r="AL39851" s="104"/>
      <c r="AO39851" s="104"/>
      <c r="AP39851" s="104"/>
    </row>
    <row r="39852" spans="21:42" ht="15" customHeight="1" x14ac:dyDescent="0.25">
      <c r="U39852" s="104"/>
      <c r="AB39852" s="104"/>
      <c r="AC39852" s="104"/>
      <c r="AF39852" s="104"/>
      <c r="AG39852" s="104"/>
      <c r="AK39852" s="104"/>
      <c r="AL39852" s="104"/>
      <c r="AO39852" s="104"/>
      <c r="AP39852" s="104"/>
    </row>
    <row r="39853" spans="21:42" ht="15" customHeight="1" x14ac:dyDescent="0.25">
      <c r="U39853" s="104"/>
      <c r="AB39853" s="104"/>
      <c r="AC39853" s="104"/>
      <c r="AF39853" s="104"/>
      <c r="AG39853" s="104"/>
      <c r="AK39853" s="104"/>
      <c r="AL39853" s="104"/>
      <c r="AO39853" s="104"/>
      <c r="AP39853" s="104"/>
    </row>
    <row r="39854" spans="21:42" ht="15" customHeight="1" x14ac:dyDescent="0.25">
      <c r="U39854" s="104"/>
      <c r="AB39854" s="104"/>
      <c r="AC39854" s="104"/>
      <c r="AF39854" s="104"/>
      <c r="AG39854" s="104"/>
      <c r="AK39854" s="104"/>
      <c r="AL39854" s="104"/>
      <c r="AO39854" s="104"/>
      <c r="AP39854" s="104"/>
    </row>
    <row r="39855" spans="21:42" ht="15" customHeight="1" x14ac:dyDescent="0.25">
      <c r="U39855" s="104"/>
      <c r="AB39855" s="104"/>
      <c r="AC39855" s="104"/>
      <c r="AF39855" s="104"/>
      <c r="AG39855" s="104"/>
      <c r="AK39855" s="104"/>
      <c r="AL39855" s="104"/>
      <c r="AO39855" s="104"/>
      <c r="AP39855" s="104"/>
    </row>
    <row r="39856" spans="21:42" ht="15" customHeight="1" x14ac:dyDescent="0.25">
      <c r="U39856" s="104"/>
      <c r="AB39856" s="104"/>
      <c r="AC39856" s="104"/>
      <c r="AF39856" s="104"/>
      <c r="AG39856" s="104"/>
      <c r="AK39856" s="104"/>
      <c r="AL39856" s="104"/>
      <c r="AO39856" s="104"/>
      <c r="AP39856" s="104"/>
    </row>
    <row r="39857" spans="21:42" ht="15" customHeight="1" x14ac:dyDescent="0.25">
      <c r="U39857" s="104"/>
      <c r="AB39857" s="104"/>
      <c r="AC39857" s="104"/>
      <c r="AF39857" s="104"/>
      <c r="AG39857" s="104"/>
      <c r="AK39857" s="104"/>
      <c r="AL39857" s="104"/>
      <c r="AO39857" s="104"/>
      <c r="AP39857" s="104"/>
    </row>
    <row r="39858" spans="21:42" ht="15" customHeight="1" x14ac:dyDescent="0.25">
      <c r="U39858" s="104"/>
      <c r="AB39858" s="104"/>
      <c r="AC39858" s="104"/>
      <c r="AF39858" s="104"/>
      <c r="AG39858" s="104"/>
      <c r="AK39858" s="104"/>
      <c r="AL39858" s="104"/>
      <c r="AO39858" s="104"/>
      <c r="AP39858" s="104"/>
    </row>
    <row r="39859" spans="21:42" ht="15" customHeight="1" x14ac:dyDescent="0.25">
      <c r="U39859" s="104"/>
      <c r="AB39859" s="104"/>
      <c r="AC39859" s="104"/>
      <c r="AF39859" s="104"/>
      <c r="AG39859" s="104"/>
      <c r="AK39859" s="104"/>
      <c r="AL39859" s="104"/>
      <c r="AO39859" s="104"/>
      <c r="AP39859" s="104"/>
    </row>
    <row r="39860" spans="21:42" ht="15" customHeight="1" x14ac:dyDescent="0.25">
      <c r="U39860" s="104"/>
      <c r="AB39860" s="104"/>
      <c r="AC39860" s="104"/>
      <c r="AF39860" s="104"/>
      <c r="AG39860" s="104"/>
      <c r="AK39860" s="104"/>
      <c r="AL39860" s="104"/>
      <c r="AO39860" s="104"/>
      <c r="AP39860" s="104"/>
    </row>
    <row r="39861" spans="21:42" ht="15" customHeight="1" x14ac:dyDescent="0.25">
      <c r="U39861" s="104"/>
      <c r="AB39861" s="104"/>
      <c r="AC39861" s="104"/>
      <c r="AF39861" s="104"/>
      <c r="AG39861" s="104"/>
      <c r="AK39861" s="104"/>
      <c r="AL39861" s="104"/>
      <c r="AO39861" s="104"/>
      <c r="AP39861" s="104"/>
    </row>
    <row r="39862" spans="21:42" ht="15" customHeight="1" x14ac:dyDescent="0.25">
      <c r="U39862" s="104"/>
      <c r="AB39862" s="104"/>
      <c r="AC39862" s="104"/>
      <c r="AF39862" s="104"/>
      <c r="AG39862" s="104"/>
      <c r="AK39862" s="104"/>
      <c r="AL39862" s="104"/>
      <c r="AO39862" s="104"/>
      <c r="AP39862" s="104"/>
    </row>
    <row r="39863" spans="21:42" ht="15" customHeight="1" x14ac:dyDescent="0.25">
      <c r="U39863" s="104"/>
      <c r="AB39863" s="104"/>
      <c r="AC39863" s="104"/>
      <c r="AF39863" s="104"/>
      <c r="AG39863" s="104"/>
      <c r="AK39863" s="104"/>
      <c r="AL39863" s="104"/>
      <c r="AO39863" s="104"/>
      <c r="AP39863" s="104"/>
    </row>
    <row r="39864" spans="21:42" ht="15" customHeight="1" x14ac:dyDescent="0.25">
      <c r="U39864" s="104"/>
      <c r="AB39864" s="104"/>
      <c r="AC39864" s="104"/>
      <c r="AF39864" s="104"/>
      <c r="AG39864" s="104"/>
      <c r="AK39864" s="104"/>
      <c r="AL39864" s="104"/>
      <c r="AO39864" s="104"/>
      <c r="AP39864" s="104"/>
    </row>
    <row r="39865" spans="21:42" ht="15" customHeight="1" x14ac:dyDescent="0.25">
      <c r="U39865" s="104"/>
      <c r="AB39865" s="104"/>
      <c r="AC39865" s="104"/>
      <c r="AF39865" s="104"/>
      <c r="AG39865" s="104"/>
      <c r="AK39865" s="104"/>
      <c r="AL39865" s="104"/>
      <c r="AO39865" s="104"/>
      <c r="AP39865" s="104"/>
    </row>
    <row r="39866" spans="21:42" ht="15" customHeight="1" x14ac:dyDescent="0.25">
      <c r="U39866" s="104"/>
      <c r="AB39866" s="104"/>
      <c r="AC39866" s="104"/>
      <c r="AF39866" s="104"/>
      <c r="AG39866" s="104"/>
      <c r="AK39866" s="104"/>
      <c r="AL39866" s="104"/>
      <c r="AO39866" s="104"/>
      <c r="AP39866" s="104"/>
    </row>
    <row r="39867" spans="21:42" ht="15" customHeight="1" x14ac:dyDescent="0.25">
      <c r="U39867" s="104"/>
      <c r="AB39867" s="104"/>
      <c r="AC39867" s="104"/>
      <c r="AF39867" s="104"/>
      <c r="AG39867" s="104"/>
      <c r="AK39867" s="104"/>
      <c r="AL39867" s="104"/>
      <c r="AO39867" s="104"/>
      <c r="AP39867" s="104"/>
    </row>
    <row r="39868" spans="21:42" ht="15" customHeight="1" x14ac:dyDescent="0.25">
      <c r="U39868" s="104"/>
      <c r="AB39868" s="104"/>
      <c r="AC39868" s="104"/>
      <c r="AF39868" s="104"/>
      <c r="AG39868" s="104"/>
      <c r="AK39868" s="104"/>
      <c r="AL39868" s="104"/>
      <c r="AO39868" s="104"/>
      <c r="AP39868" s="104"/>
    </row>
    <row r="39869" spans="21:42" ht="15" customHeight="1" x14ac:dyDescent="0.25">
      <c r="U39869" s="104"/>
      <c r="AB39869" s="104"/>
      <c r="AC39869" s="104"/>
      <c r="AF39869" s="104"/>
      <c r="AG39869" s="104"/>
      <c r="AK39869" s="104"/>
      <c r="AL39869" s="104"/>
      <c r="AO39869" s="104"/>
      <c r="AP39869" s="104"/>
    </row>
    <row r="39870" spans="21:42" ht="15" customHeight="1" x14ac:dyDescent="0.25">
      <c r="U39870" s="104"/>
      <c r="AB39870" s="104"/>
      <c r="AC39870" s="104"/>
      <c r="AF39870" s="104"/>
      <c r="AG39870" s="104"/>
      <c r="AK39870" s="104"/>
      <c r="AL39870" s="104"/>
      <c r="AO39870" s="104"/>
      <c r="AP39870" s="104"/>
    </row>
    <row r="39871" spans="21:42" ht="15" customHeight="1" x14ac:dyDescent="0.25">
      <c r="U39871" s="104"/>
      <c r="AB39871" s="104"/>
      <c r="AC39871" s="104"/>
      <c r="AF39871" s="104"/>
      <c r="AG39871" s="104"/>
      <c r="AK39871" s="104"/>
      <c r="AL39871" s="104"/>
      <c r="AO39871" s="104"/>
      <c r="AP39871" s="104"/>
    </row>
    <row r="39872" spans="21:42" ht="15" customHeight="1" x14ac:dyDescent="0.25">
      <c r="U39872" s="104"/>
      <c r="AB39872" s="104"/>
      <c r="AC39872" s="104"/>
      <c r="AF39872" s="104"/>
      <c r="AG39872" s="104"/>
      <c r="AK39872" s="104"/>
      <c r="AL39872" s="104"/>
      <c r="AO39872" s="104"/>
      <c r="AP39872" s="104"/>
    </row>
    <row r="39873" spans="21:42" ht="15" customHeight="1" x14ac:dyDescent="0.25">
      <c r="U39873" s="104"/>
      <c r="AB39873" s="104"/>
      <c r="AC39873" s="104"/>
      <c r="AF39873" s="104"/>
      <c r="AG39873" s="104"/>
      <c r="AK39873" s="104"/>
      <c r="AL39873" s="104"/>
      <c r="AO39873" s="104"/>
      <c r="AP39873" s="104"/>
    </row>
    <row r="39874" spans="21:42" ht="15" customHeight="1" x14ac:dyDescent="0.25">
      <c r="U39874" s="104"/>
      <c r="AB39874" s="104"/>
      <c r="AC39874" s="104"/>
      <c r="AF39874" s="104"/>
      <c r="AG39874" s="104"/>
      <c r="AK39874" s="104"/>
      <c r="AL39874" s="104"/>
      <c r="AO39874" s="104"/>
      <c r="AP39874" s="104"/>
    </row>
    <row r="39875" spans="21:42" ht="15" customHeight="1" x14ac:dyDescent="0.25">
      <c r="U39875" s="104"/>
      <c r="AB39875" s="104"/>
      <c r="AC39875" s="104"/>
      <c r="AF39875" s="104"/>
      <c r="AG39875" s="104"/>
      <c r="AK39875" s="104"/>
      <c r="AL39875" s="104"/>
      <c r="AO39875" s="104"/>
      <c r="AP39875" s="104"/>
    </row>
    <row r="39876" spans="21:42" ht="15" customHeight="1" x14ac:dyDescent="0.25">
      <c r="U39876" s="104"/>
      <c r="AB39876" s="104"/>
      <c r="AC39876" s="104"/>
      <c r="AF39876" s="104"/>
      <c r="AG39876" s="104"/>
      <c r="AK39876" s="104"/>
      <c r="AL39876" s="104"/>
      <c r="AO39876" s="104"/>
      <c r="AP39876" s="104"/>
    </row>
    <row r="39877" spans="21:42" ht="15" customHeight="1" x14ac:dyDescent="0.25">
      <c r="U39877" s="104"/>
      <c r="AB39877" s="104"/>
      <c r="AC39877" s="104"/>
      <c r="AF39877" s="104"/>
      <c r="AG39877" s="104"/>
      <c r="AK39877" s="104"/>
      <c r="AL39877" s="104"/>
      <c r="AO39877" s="104"/>
      <c r="AP39877" s="104"/>
    </row>
    <row r="39878" spans="21:42" ht="15" customHeight="1" x14ac:dyDescent="0.25">
      <c r="U39878" s="104"/>
      <c r="AB39878" s="104"/>
      <c r="AC39878" s="104"/>
      <c r="AF39878" s="104"/>
      <c r="AG39878" s="104"/>
      <c r="AK39878" s="104"/>
      <c r="AL39878" s="104"/>
      <c r="AO39878" s="104"/>
      <c r="AP39878" s="104"/>
    </row>
    <row r="39879" spans="21:42" ht="15" customHeight="1" x14ac:dyDescent="0.25">
      <c r="U39879" s="104"/>
      <c r="AB39879" s="104"/>
      <c r="AC39879" s="104"/>
      <c r="AF39879" s="104"/>
      <c r="AG39879" s="104"/>
      <c r="AK39879" s="104"/>
      <c r="AL39879" s="104"/>
      <c r="AO39879" s="104"/>
      <c r="AP39879" s="104"/>
    </row>
    <row r="39880" spans="21:42" ht="15" customHeight="1" x14ac:dyDescent="0.25">
      <c r="U39880" s="104"/>
      <c r="AB39880" s="104"/>
      <c r="AC39880" s="104"/>
      <c r="AF39880" s="104"/>
      <c r="AG39880" s="104"/>
      <c r="AK39880" s="104"/>
      <c r="AL39880" s="104"/>
      <c r="AO39880" s="104"/>
      <c r="AP39880" s="104"/>
    </row>
    <row r="39881" spans="21:42" ht="15" customHeight="1" x14ac:dyDescent="0.25">
      <c r="U39881" s="104"/>
      <c r="AB39881" s="104"/>
      <c r="AC39881" s="104"/>
      <c r="AF39881" s="104"/>
      <c r="AG39881" s="104"/>
      <c r="AK39881" s="104"/>
      <c r="AL39881" s="104"/>
      <c r="AO39881" s="104"/>
      <c r="AP39881" s="104"/>
    </row>
    <row r="39882" spans="21:42" ht="15" customHeight="1" x14ac:dyDescent="0.25">
      <c r="U39882" s="104"/>
      <c r="AB39882" s="104"/>
      <c r="AC39882" s="104"/>
      <c r="AF39882" s="104"/>
      <c r="AG39882" s="104"/>
      <c r="AK39882" s="104"/>
      <c r="AL39882" s="104"/>
      <c r="AO39882" s="104"/>
      <c r="AP39882" s="104"/>
    </row>
    <row r="39883" spans="21:42" ht="15" customHeight="1" x14ac:dyDescent="0.25">
      <c r="U39883" s="104"/>
      <c r="AB39883" s="104"/>
      <c r="AC39883" s="104"/>
      <c r="AF39883" s="104"/>
      <c r="AG39883" s="104"/>
      <c r="AK39883" s="104"/>
      <c r="AL39883" s="104"/>
      <c r="AO39883" s="104"/>
      <c r="AP39883" s="104"/>
    </row>
    <row r="39884" spans="21:42" ht="15" customHeight="1" x14ac:dyDescent="0.25">
      <c r="U39884" s="104"/>
      <c r="AB39884" s="104"/>
      <c r="AC39884" s="104"/>
      <c r="AF39884" s="104"/>
      <c r="AG39884" s="104"/>
      <c r="AK39884" s="104"/>
      <c r="AL39884" s="104"/>
      <c r="AO39884" s="104"/>
      <c r="AP39884" s="104"/>
    </row>
    <row r="39885" spans="21:42" ht="15" customHeight="1" x14ac:dyDescent="0.25">
      <c r="U39885" s="104"/>
      <c r="AB39885" s="104"/>
      <c r="AC39885" s="104"/>
      <c r="AF39885" s="104"/>
      <c r="AG39885" s="104"/>
      <c r="AK39885" s="104"/>
      <c r="AL39885" s="104"/>
      <c r="AO39885" s="104"/>
      <c r="AP39885" s="104"/>
    </row>
    <row r="39886" spans="21:42" ht="15" customHeight="1" x14ac:dyDescent="0.25">
      <c r="U39886" s="104"/>
      <c r="AB39886" s="104"/>
      <c r="AC39886" s="104"/>
      <c r="AF39886" s="104"/>
      <c r="AG39886" s="104"/>
      <c r="AK39886" s="104"/>
      <c r="AL39886" s="104"/>
      <c r="AO39886" s="104"/>
      <c r="AP39886" s="104"/>
    </row>
    <row r="39887" spans="21:42" ht="15" customHeight="1" x14ac:dyDescent="0.25">
      <c r="U39887" s="104"/>
      <c r="AB39887" s="104"/>
      <c r="AC39887" s="104"/>
      <c r="AF39887" s="104"/>
      <c r="AG39887" s="104"/>
      <c r="AK39887" s="104"/>
      <c r="AL39887" s="104"/>
      <c r="AO39887" s="104"/>
      <c r="AP39887" s="104"/>
    </row>
    <row r="39888" spans="21:42" ht="15" customHeight="1" x14ac:dyDescent="0.25">
      <c r="U39888" s="104"/>
      <c r="AB39888" s="104"/>
      <c r="AC39888" s="104"/>
      <c r="AF39888" s="104"/>
      <c r="AG39888" s="104"/>
      <c r="AK39888" s="104"/>
      <c r="AL39888" s="104"/>
      <c r="AO39888" s="104"/>
      <c r="AP39888" s="104"/>
    </row>
    <row r="39889" spans="21:42" ht="15" customHeight="1" x14ac:dyDescent="0.25">
      <c r="U39889" s="104"/>
      <c r="AB39889" s="104"/>
      <c r="AC39889" s="104"/>
      <c r="AF39889" s="104"/>
      <c r="AG39889" s="104"/>
      <c r="AK39889" s="104"/>
      <c r="AL39889" s="104"/>
      <c r="AO39889" s="104"/>
      <c r="AP39889" s="104"/>
    </row>
    <row r="39890" spans="21:42" ht="15" customHeight="1" x14ac:dyDescent="0.25">
      <c r="U39890" s="104"/>
      <c r="AB39890" s="104"/>
      <c r="AC39890" s="104"/>
      <c r="AF39890" s="104"/>
      <c r="AG39890" s="104"/>
      <c r="AK39890" s="104"/>
      <c r="AL39890" s="104"/>
      <c r="AO39890" s="104"/>
      <c r="AP39890" s="104"/>
    </row>
    <row r="39891" spans="21:42" ht="15" customHeight="1" x14ac:dyDescent="0.25">
      <c r="U39891" s="104"/>
      <c r="AB39891" s="104"/>
      <c r="AC39891" s="104"/>
      <c r="AF39891" s="104"/>
      <c r="AG39891" s="104"/>
      <c r="AK39891" s="104"/>
      <c r="AL39891" s="104"/>
      <c r="AO39891" s="104"/>
      <c r="AP39891" s="104"/>
    </row>
    <row r="39892" spans="21:42" ht="15" customHeight="1" x14ac:dyDescent="0.25">
      <c r="U39892" s="104"/>
      <c r="AB39892" s="104"/>
      <c r="AC39892" s="104"/>
      <c r="AF39892" s="104"/>
      <c r="AG39892" s="104"/>
      <c r="AK39892" s="104"/>
      <c r="AL39892" s="104"/>
      <c r="AO39892" s="104"/>
      <c r="AP39892" s="104"/>
    </row>
    <row r="39893" spans="21:42" ht="15" customHeight="1" x14ac:dyDescent="0.25">
      <c r="U39893" s="104"/>
      <c r="AB39893" s="104"/>
      <c r="AC39893" s="104"/>
      <c r="AF39893" s="104"/>
      <c r="AG39893" s="104"/>
      <c r="AK39893" s="104"/>
      <c r="AL39893" s="104"/>
      <c r="AO39893" s="104"/>
      <c r="AP39893" s="104"/>
    </row>
    <row r="39894" spans="21:42" ht="15" customHeight="1" x14ac:dyDescent="0.25">
      <c r="U39894" s="104"/>
      <c r="AB39894" s="104"/>
      <c r="AC39894" s="104"/>
      <c r="AF39894" s="104"/>
      <c r="AG39894" s="104"/>
      <c r="AK39894" s="104"/>
      <c r="AL39894" s="104"/>
      <c r="AO39894" s="104"/>
      <c r="AP39894" s="104"/>
    </row>
    <row r="39895" spans="21:42" ht="15" customHeight="1" x14ac:dyDescent="0.25">
      <c r="U39895" s="104"/>
      <c r="AB39895" s="104"/>
      <c r="AC39895" s="104"/>
      <c r="AF39895" s="104"/>
      <c r="AG39895" s="104"/>
      <c r="AK39895" s="104"/>
      <c r="AL39895" s="104"/>
      <c r="AO39895" s="104"/>
      <c r="AP39895" s="104"/>
    </row>
    <row r="39896" spans="21:42" ht="15" customHeight="1" x14ac:dyDescent="0.25">
      <c r="U39896" s="104"/>
      <c r="AB39896" s="104"/>
      <c r="AC39896" s="104"/>
      <c r="AF39896" s="104"/>
      <c r="AG39896" s="104"/>
      <c r="AK39896" s="104"/>
      <c r="AL39896" s="104"/>
      <c r="AO39896" s="104"/>
      <c r="AP39896" s="104"/>
    </row>
    <row r="39897" spans="21:42" ht="15" customHeight="1" x14ac:dyDescent="0.25">
      <c r="U39897" s="104"/>
      <c r="AB39897" s="104"/>
      <c r="AC39897" s="104"/>
      <c r="AF39897" s="104"/>
      <c r="AG39897" s="104"/>
      <c r="AK39897" s="104"/>
      <c r="AL39897" s="104"/>
      <c r="AO39897" s="104"/>
      <c r="AP39897" s="104"/>
    </row>
    <row r="39898" spans="21:42" ht="15" customHeight="1" x14ac:dyDescent="0.25">
      <c r="U39898" s="104"/>
      <c r="AB39898" s="104"/>
      <c r="AC39898" s="104"/>
      <c r="AF39898" s="104"/>
      <c r="AG39898" s="104"/>
      <c r="AK39898" s="104"/>
      <c r="AL39898" s="104"/>
      <c r="AO39898" s="104"/>
      <c r="AP39898" s="104"/>
    </row>
    <row r="39899" spans="21:42" ht="15" customHeight="1" x14ac:dyDescent="0.25">
      <c r="U39899" s="104"/>
      <c r="AB39899" s="104"/>
      <c r="AC39899" s="104"/>
      <c r="AF39899" s="104"/>
      <c r="AG39899" s="104"/>
      <c r="AK39899" s="104"/>
      <c r="AL39899" s="104"/>
      <c r="AO39899" s="104"/>
      <c r="AP39899" s="104"/>
    </row>
    <row r="39900" spans="21:42" ht="15" customHeight="1" x14ac:dyDescent="0.25">
      <c r="U39900" s="104"/>
      <c r="AB39900" s="104"/>
      <c r="AC39900" s="104"/>
      <c r="AF39900" s="104"/>
      <c r="AG39900" s="104"/>
      <c r="AK39900" s="104"/>
      <c r="AL39900" s="104"/>
      <c r="AO39900" s="104"/>
      <c r="AP39900" s="104"/>
    </row>
    <row r="39901" spans="21:42" ht="15" customHeight="1" x14ac:dyDescent="0.25">
      <c r="U39901" s="104"/>
      <c r="AB39901" s="104"/>
      <c r="AC39901" s="104"/>
      <c r="AF39901" s="104"/>
      <c r="AG39901" s="104"/>
      <c r="AK39901" s="104"/>
      <c r="AL39901" s="104"/>
      <c r="AO39901" s="104"/>
      <c r="AP39901" s="104"/>
    </row>
    <row r="39902" spans="21:42" ht="15" customHeight="1" x14ac:dyDescent="0.25">
      <c r="U39902" s="104"/>
      <c r="AB39902" s="104"/>
      <c r="AC39902" s="104"/>
      <c r="AF39902" s="104"/>
      <c r="AG39902" s="104"/>
      <c r="AK39902" s="104"/>
      <c r="AL39902" s="104"/>
      <c r="AO39902" s="104"/>
      <c r="AP39902" s="104"/>
    </row>
    <row r="39903" spans="21:42" ht="15" customHeight="1" x14ac:dyDescent="0.25">
      <c r="U39903" s="104"/>
      <c r="AB39903" s="104"/>
      <c r="AC39903" s="104"/>
      <c r="AF39903" s="104"/>
      <c r="AG39903" s="104"/>
      <c r="AK39903" s="104"/>
      <c r="AL39903" s="104"/>
      <c r="AO39903" s="104"/>
      <c r="AP39903" s="104"/>
    </row>
    <row r="39904" spans="21:42" ht="15" customHeight="1" x14ac:dyDescent="0.25">
      <c r="U39904" s="104"/>
      <c r="AB39904" s="104"/>
      <c r="AC39904" s="104"/>
      <c r="AF39904" s="104"/>
      <c r="AG39904" s="104"/>
      <c r="AK39904" s="104"/>
      <c r="AL39904" s="104"/>
      <c r="AO39904" s="104"/>
      <c r="AP39904" s="104"/>
    </row>
    <row r="39905" spans="21:42" ht="15" customHeight="1" x14ac:dyDescent="0.25">
      <c r="U39905" s="104"/>
      <c r="AB39905" s="104"/>
      <c r="AC39905" s="104"/>
      <c r="AF39905" s="104"/>
      <c r="AG39905" s="104"/>
      <c r="AK39905" s="104"/>
      <c r="AL39905" s="104"/>
      <c r="AO39905" s="104"/>
      <c r="AP39905" s="104"/>
    </row>
    <row r="39906" spans="21:42" ht="15" customHeight="1" x14ac:dyDescent="0.25">
      <c r="U39906" s="104"/>
      <c r="AB39906" s="104"/>
      <c r="AC39906" s="104"/>
      <c r="AF39906" s="104"/>
      <c r="AG39906" s="104"/>
      <c r="AK39906" s="104"/>
      <c r="AL39906" s="104"/>
      <c r="AO39906" s="104"/>
      <c r="AP39906" s="104"/>
    </row>
    <row r="39907" spans="21:42" ht="15" customHeight="1" x14ac:dyDescent="0.25">
      <c r="U39907" s="104"/>
      <c r="AB39907" s="104"/>
      <c r="AC39907" s="104"/>
      <c r="AF39907" s="104"/>
      <c r="AG39907" s="104"/>
      <c r="AK39907" s="104"/>
      <c r="AL39907" s="104"/>
      <c r="AO39907" s="104"/>
      <c r="AP39907" s="104"/>
    </row>
    <row r="39908" spans="21:42" ht="15" customHeight="1" x14ac:dyDescent="0.25">
      <c r="U39908" s="104"/>
      <c r="AB39908" s="104"/>
      <c r="AC39908" s="104"/>
      <c r="AF39908" s="104"/>
      <c r="AG39908" s="104"/>
      <c r="AK39908" s="104"/>
      <c r="AL39908" s="104"/>
      <c r="AO39908" s="104"/>
      <c r="AP39908" s="104"/>
    </row>
    <row r="39909" spans="21:42" ht="15" customHeight="1" x14ac:dyDescent="0.25">
      <c r="U39909" s="104"/>
      <c r="AB39909" s="104"/>
      <c r="AC39909" s="104"/>
      <c r="AF39909" s="104"/>
      <c r="AG39909" s="104"/>
      <c r="AK39909" s="104"/>
      <c r="AL39909" s="104"/>
      <c r="AO39909" s="104"/>
      <c r="AP39909" s="104"/>
    </row>
    <row r="39910" spans="21:42" ht="15" customHeight="1" x14ac:dyDescent="0.25">
      <c r="U39910" s="104"/>
      <c r="AB39910" s="104"/>
      <c r="AC39910" s="104"/>
      <c r="AF39910" s="104"/>
      <c r="AG39910" s="104"/>
      <c r="AK39910" s="104"/>
      <c r="AL39910" s="104"/>
      <c r="AO39910" s="104"/>
      <c r="AP39910" s="104"/>
    </row>
    <row r="39911" spans="21:42" ht="15" customHeight="1" x14ac:dyDescent="0.25">
      <c r="U39911" s="104"/>
      <c r="AB39911" s="104"/>
      <c r="AC39911" s="104"/>
      <c r="AF39911" s="104"/>
      <c r="AG39911" s="104"/>
      <c r="AK39911" s="104"/>
      <c r="AL39911" s="104"/>
      <c r="AO39911" s="104"/>
      <c r="AP39911" s="104"/>
    </row>
    <row r="39912" spans="21:42" ht="15" customHeight="1" x14ac:dyDescent="0.25">
      <c r="U39912" s="104"/>
      <c r="AB39912" s="104"/>
      <c r="AC39912" s="104"/>
      <c r="AF39912" s="104"/>
      <c r="AG39912" s="104"/>
      <c r="AK39912" s="104"/>
      <c r="AL39912" s="104"/>
      <c r="AO39912" s="104"/>
      <c r="AP39912" s="104"/>
    </row>
    <row r="39913" spans="21:42" ht="15" customHeight="1" x14ac:dyDescent="0.25">
      <c r="U39913" s="104"/>
      <c r="AB39913" s="104"/>
      <c r="AC39913" s="104"/>
      <c r="AF39913" s="104"/>
      <c r="AG39913" s="104"/>
      <c r="AK39913" s="104"/>
      <c r="AL39913" s="104"/>
      <c r="AO39913" s="104"/>
      <c r="AP39913" s="104"/>
    </row>
    <row r="39914" spans="21:42" ht="15" customHeight="1" x14ac:dyDescent="0.25">
      <c r="U39914" s="104"/>
      <c r="AB39914" s="104"/>
      <c r="AC39914" s="104"/>
      <c r="AF39914" s="104"/>
      <c r="AG39914" s="104"/>
      <c r="AK39914" s="104"/>
      <c r="AL39914" s="104"/>
      <c r="AO39914" s="104"/>
      <c r="AP39914" s="104"/>
    </row>
    <row r="39915" spans="21:42" ht="15" customHeight="1" x14ac:dyDescent="0.25">
      <c r="U39915" s="104"/>
      <c r="AB39915" s="104"/>
      <c r="AC39915" s="104"/>
      <c r="AF39915" s="104"/>
      <c r="AG39915" s="104"/>
      <c r="AK39915" s="104"/>
      <c r="AL39915" s="104"/>
      <c r="AO39915" s="104"/>
      <c r="AP39915" s="104"/>
    </row>
    <row r="39916" spans="21:42" ht="15" customHeight="1" x14ac:dyDescent="0.25">
      <c r="U39916" s="104"/>
      <c r="AB39916" s="104"/>
      <c r="AC39916" s="104"/>
      <c r="AF39916" s="104"/>
      <c r="AG39916" s="104"/>
      <c r="AK39916" s="104"/>
      <c r="AL39916" s="104"/>
      <c r="AO39916" s="104"/>
      <c r="AP39916" s="104"/>
    </row>
    <row r="39917" spans="21:42" ht="15" customHeight="1" x14ac:dyDescent="0.25">
      <c r="U39917" s="104"/>
      <c r="AB39917" s="104"/>
      <c r="AC39917" s="104"/>
      <c r="AF39917" s="104"/>
      <c r="AG39917" s="104"/>
      <c r="AK39917" s="104"/>
      <c r="AL39917" s="104"/>
      <c r="AO39917" s="104"/>
      <c r="AP39917" s="104"/>
    </row>
    <row r="39918" spans="21:42" ht="15" customHeight="1" x14ac:dyDescent="0.25">
      <c r="U39918" s="104"/>
      <c r="AB39918" s="104"/>
      <c r="AC39918" s="104"/>
      <c r="AF39918" s="104"/>
      <c r="AG39918" s="104"/>
      <c r="AK39918" s="104"/>
      <c r="AL39918" s="104"/>
      <c r="AO39918" s="104"/>
      <c r="AP39918" s="104"/>
    </row>
    <row r="39919" spans="21:42" ht="15" customHeight="1" x14ac:dyDescent="0.25">
      <c r="U39919" s="104"/>
      <c r="AB39919" s="104"/>
      <c r="AC39919" s="104"/>
      <c r="AF39919" s="104"/>
      <c r="AG39919" s="104"/>
      <c r="AK39919" s="104"/>
      <c r="AL39919" s="104"/>
      <c r="AO39919" s="104"/>
      <c r="AP39919" s="104"/>
    </row>
    <row r="39920" spans="21:42" ht="15" customHeight="1" x14ac:dyDescent="0.25">
      <c r="U39920" s="104"/>
      <c r="AB39920" s="104"/>
      <c r="AC39920" s="104"/>
      <c r="AF39920" s="104"/>
      <c r="AG39920" s="104"/>
      <c r="AK39920" s="104"/>
      <c r="AL39920" s="104"/>
      <c r="AO39920" s="104"/>
      <c r="AP39920" s="104"/>
    </row>
    <row r="39921" spans="21:42" ht="15" customHeight="1" x14ac:dyDescent="0.25">
      <c r="U39921" s="104"/>
      <c r="AB39921" s="104"/>
      <c r="AC39921" s="104"/>
      <c r="AF39921" s="104"/>
      <c r="AG39921" s="104"/>
      <c r="AK39921" s="104"/>
      <c r="AL39921" s="104"/>
      <c r="AO39921" s="104"/>
      <c r="AP39921" s="104"/>
    </row>
    <row r="39922" spans="21:42" ht="15" customHeight="1" x14ac:dyDescent="0.25">
      <c r="U39922" s="104"/>
      <c r="AB39922" s="104"/>
      <c r="AC39922" s="104"/>
      <c r="AF39922" s="104"/>
      <c r="AG39922" s="104"/>
      <c r="AK39922" s="104"/>
      <c r="AL39922" s="104"/>
      <c r="AO39922" s="104"/>
      <c r="AP39922" s="104"/>
    </row>
    <row r="39923" spans="21:42" ht="15" customHeight="1" x14ac:dyDescent="0.25">
      <c r="U39923" s="104"/>
      <c r="AB39923" s="104"/>
      <c r="AC39923" s="104"/>
      <c r="AF39923" s="104"/>
      <c r="AG39923" s="104"/>
      <c r="AK39923" s="104"/>
      <c r="AL39923" s="104"/>
      <c r="AO39923" s="104"/>
      <c r="AP39923" s="104"/>
    </row>
    <row r="39924" spans="21:42" ht="15" customHeight="1" x14ac:dyDescent="0.25">
      <c r="U39924" s="104"/>
      <c r="AB39924" s="104"/>
      <c r="AC39924" s="104"/>
      <c r="AF39924" s="104"/>
      <c r="AG39924" s="104"/>
      <c r="AK39924" s="104"/>
      <c r="AL39924" s="104"/>
      <c r="AO39924" s="104"/>
      <c r="AP39924" s="104"/>
    </row>
    <row r="39925" spans="21:42" ht="15" customHeight="1" x14ac:dyDescent="0.25">
      <c r="U39925" s="104"/>
      <c r="AB39925" s="104"/>
      <c r="AC39925" s="104"/>
      <c r="AF39925" s="104"/>
      <c r="AG39925" s="104"/>
      <c r="AK39925" s="104"/>
      <c r="AL39925" s="104"/>
      <c r="AO39925" s="104"/>
      <c r="AP39925" s="104"/>
    </row>
    <row r="39926" spans="21:42" ht="15" customHeight="1" x14ac:dyDescent="0.25">
      <c r="U39926" s="104"/>
      <c r="AB39926" s="104"/>
      <c r="AC39926" s="104"/>
      <c r="AF39926" s="104"/>
      <c r="AG39926" s="104"/>
      <c r="AK39926" s="104"/>
      <c r="AL39926" s="104"/>
      <c r="AO39926" s="104"/>
      <c r="AP39926" s="104"/>
    </row>
    <row r="39927" spans="21:42" ht="15" customHeight="1" x14ac:dyDescent="0.25">
      <c r="U39927" s="104"/>
      <c r="AB39927" s="104"/>
      <c r="AC39927" s="104"/>
      <c r="AF39927" s="104"/>
      <c r="AG39927" s="104"/>
      <c r="AK39927" s="104"/>
      <c r="AL39927" s="104"/>
      <c r="AO39927" s="104"/>
      <c r="AP39927" s="104"/>
    </row>
    <row r="39928" spans="21:42" ht="15" customHeight="1" x14ac:dyDescent="0.25">
      <c r="U39928" s="104"/>
      <c r="AB39928" s="104"/>
      <c r="AC39928" s="104"/>
      <c r="AF39928" s="104"/>
      <c r="AG39928" s="104"/>
      <c r="AK39928" s="104"/>
      <c r="AL39928" s="104"/>
      <c r="AO39928" s="104"/>
      <c r="AP39928" s="104"/>
    </row>
    <row r="39929" spans="21:42" ht="15" customHeight="1" x14ac:dyDescent="0.25">
      <c r="U39929" s="104"/>
      <c r="AB39929" s="104"/>
      <c r="AC39929" s="104"/>
      <c r="AF39929" s="104"/>
      <c r="AG39929" s="104"/>
      <c r="AK39929" s="104"/>
      <c r="AL39929" s="104"/>
      <c r="AO39929" s="104"/>
      <c r="AP39929" s="104"/>
    </row>
    <row r="39930" spans="21:42" ht="15" customHeight="1" x14ac:dyDescent="0.25">
      <c r="U39930" s="104"/>
      <c r="AB39930" s="104"/>
      <c r="AC39930" s="104"/>
      <c r="AF39930" s="104"/>
      <c r="AG39930" s="104"/>
      <c r="AK39930" s="104"/>
      <c r="AL39930" s="104"/>
      <c r="AO39930" s="104"/>
      <c r="AP39930" s="104"/>
    </row>
    <row r="39931" spans="21:42" ht="15" customHeight="1" x14ac:dyDescent="0.25">
      <c r="U39931" s="104"/>
      <c r="AB39931" s="104"/>
      <c r="AC39931" s="104"/>
      <c r="AF39931" s="104"/>
      <c r="AG39931" s="104"/>
      <c r="AK39931" s="104"/>
      <c r="AL39931" s="104"/>
      <c r="AO39931" s="104"/>
      <c r="AP39931" s="104"/>
    </row>
    <row r="39932" spans="21:42" ht="15" customHeight="1" x14ac:dyDescent="0.25">
      <c r="U39932" s="104"/>
      <c r="AB39932" s="104"/>
      <c r="AC39932" s="104"/>
      <c r="AF39932" s="104"/>
      <c r="AG39932" s="104"/>
      <c r="AK39932" s="104"/>
      <c r="AL39932" s="104"/>
      <c r="AO39932" s="104"/>
      <c r="AP39932" s="104"/>
    </row>
    <row r="39933" spans="21:42" ht="15" customHeight="1" x14ac:dyDescent="0.25">
      <c r="U39933" s="104"/>
      <c r="AB39933" s="104"/>
      <c r="AC39933" s="104"/>
      <c r="AF39933" s="104"/>
      <c r="AG39933" s="104"/>
      <c r="AK39933" s="104"/>
      <c r="AL39933" s="104"/>
      <c r="AO39933" s="104"/>
      <c r="AP39933" s="104"/>
    </row>
    <row r="39934" spans="21:42" ht="15" customHeight="1" x14ac:dyDescent="0.25">
      <c r="U39934" s="104"/>
      <c r="AB39934" s="104"/>
      <c r="AC39934" s="104"/>
      <c r="AF39934" s="104"/>
      <c r="AG39934" s="104"/>
      <c r="AK39934" s="104"/>
      <c r="AL39934" s="104"/>
      <c r="AO39934" s="104"/>
      <c r="AP39934" s="104"/>
    </row>
    <row r="39935" spans="21:42" ht="15" customHeight="1" x14ac:dyDescent="0.25">
      <c r="U39935" s="104"/>
      <c r="AB39935" s="104"/>
      <c r="AC39935" s="104"/>
      <c r="AF39935" s="104"/>
      <c r="AG39935" s="104"/>
      <c r="AK39935" s="104"/>
      <c r="AL39935" s="104"/>
      <c r="AO39935" s="104"/>
      <c r="AP39935" s="104"/>
    </row>
    <row r="39936" spans="21:42" ht="15" customHeight="1" x14ac:dyDescent="0.25">
      <c r="U39936" s="104"/>
      <c r="AB39936" s="104"/>
      <c r="AC39936" s="104"/>
      <c r="AF39936" s="104"/>
      <c r="AG39936" s="104"/>
      <c r="AK39936" s="104"/>
      <c r="AL39936" s="104"/>
      <c r="AO39936" s="104"/>
      <c r="AP39936" s="104"/>
    </row>
    <row r="39937" spans="21:42" ht="15" customHeight="1" x14ac:dyDescent="0.25">
      <c r="U39937" s="104"/>
      <c r="AB39937" s="104"/>
      <c r="AC39937" s="104"/>
      <c r="AF39937" s="104"/>
      <c r="AG39937" s="104"/>
      <c r="AK39937" s="104"/>
      <c r="AL39937" s="104"/>
      <c r="AO39937" s="104"/>
      <c r="AP39937" s="104"/>
    </row>
    <row r="39938" spans="21:42" ht="15" customHeight="1" x14ac:dyDescent="0.25">
      <c r="U39938" s="104"/>
      <c r="AB39938" s="104"/>
      <c r="AC39938" s="104"/>
      <c r="AF39938" s="104"/>
      <c r="AG39938" s="104"/>
      <c r="AK39938" s="104"/>
      <c r="AL39938" s="104"/>
      <c r="AO39938" s="104"/>
      <c r="AP39938" s="104"/>
    </row>
    <row r="39939" spans="21:42" ht="15" customHeight="1" x14ac:dyDescent="0.25">
      <c r="U39939" s="104"/>
      <c r="AB39939" s="104"/>
      <c r="AC39939" s="104"/>
      <c r="AF39939" s="104"/>
      <c r="AG39939" s="104"/>
      <c r="AK39939" s="104"/>
      <c r="AL39939" s="104"/>
      <c r="AO39939" s="104"/>
      <c r="AP39939" s="104"/>
    </row>
    <row r="39940" spans="21:42" ht="15" customHeight="1" x14ac:dyDescent="0.25">
      <c r="U39940" s="104"/>
      <c r="AB39940" s="104"/>
      <c r="AC39940" s="104"/>
      <c r="AF39940" s="104"/>
      <c r="AG39940" s="104"/>
      <c r="AK39940" s="104"/>
      <c r="AL39940" s="104"/>
      <c r="AO39940" s="104"/>
      <c r="AP39940" s="104"/>
    </row>
    <row r="39941" spans="21:42" ht="15" customHeight="1" x14ac:dyDescent="0.25">
      <c r="U39941" s="104"/>
      <c r="AB39941" s="104"/>
      <c r="AC39941" s="104"/>
      <c r="AF39941" s="104"/>
      <c r="AG39941" s="104"/>
      <c r="AK39941" s="104"/>
      <c r="AL39941" s="104"/>
      <c r="AO39941" s="104"/>
      <c r="AP39941" s="104"/>
    </row>
    <row r="39942" spans="21:42" ht="15" customHeight="1" x14ac:dyDescent="0.25">
      <c r="U39942" s="104"/>
      <c r="AB39942" s="104"/>
      <c r="AC39942" s="104"/>
      <c r="AF39942" s="104"/>
      <c r="AG39942" s="104"/>
      <c r="AK39942" s="104"/>
      <c r="AL39942" s="104"/>
      <c r="AO39942" s="104"/>
      <c r="AP39942" s="104"/>
    </row>
    <row r="39943" spans="21:42" ht="15" customHeight="1" x14ac:dyDescent="0.25">
      <c r="U39943" s="104"/>
      <c r="AB39943" s="104"/>
      <c r="AC39943" s="104"/>
      <c r="AF39943" s="104"/>
      <c r="AG39943" s="104"/>
      <c r="AK39943" s="104"/>
      <c r="AL39943" s="104"/>
      <c r="AO39943" s="104"/>
      <c r="AP39943" s="104"/>
    </row>
    <row r="39944" spans="21:42" ht="15" customHeight="1" x14ac:dyDescent="0.25">
      <c r="U39944" s="104"/>
      <c r="AB39944" s="104"/>
      <c r="AC39944" s="104"/>
      <c r="AF39944" s="104"/>
      <c r="AG39944" s="104"/>
      <c r="AK39944" s="104"/>
      <c r="AL39944" s="104"/>
      <c r="AO39944" s="104"/>
      <c r="AP39944" s="104"/>
    </row>
    <row r="39945" spans="21:42" ht="15" customHeight="1" x14ac:dyDescent="0.25">
      <c r="U39945" s="104"/>
      <c r="AB39945" s="104"/>
      <c r="AC39945" s="104"/>
      <c r="AF39945" s="104"/>
      <c r="AG39945" s="104"/>
      <c r="AK39945" s="104"/>
      <c r="AL39945" s="104"/>
      <c r="AO39945" s="104"/>
      <c r="AP39945" s="104"/>
    </row>
    <row r="39946" spans="21:42" ht="15" customHeight="1" x14ac:dyDescent="0.25">
      <c r="U39946" s="104"/>
      <c r="AB39946" s="104"/>
      <c r="AC39946" s="104"/>
      <c r="AF39946" s="104"/>
      <c r="AG39946" s="104"/>
      <c r="AK39946" s="104"/>
      <c r="AL39946" s="104"/>
      <c r="AO39946" s="104"/>
      <c r="AP39946" s="104"/>
    </row>
    <row r="39947" spans="21:42" ht="15" customHeight="1" x14ac:dyDescent="0.25">
      <c r="U39947" s="104"/>
      <c r="AB39947" s="104"/>
      <c r="AC39947" s="104"/>
      <c r="AF39947" s="104"/>
      <c r="AG39947" s="104"/>
      <c r="AK39947" s="104"/>
      <c r="AL39947" s="104"/>
      <c r="AO39947" s="104"/>
      <c r="AP39947" s="104"/>
    </row>
    <row r="39948" spans="21:42" ht="15" customHeight="1" x14ac:dyDescent="0.25">
      <c r="U39948" s="104"/>
      <c r="AB39948" s="104"/>
      <c r="AC39948" s="104"/>
      <c r="AF39948" s="104"/>
      <c r="AG39948" s="104"/>
      <c r="AK39948" s="104"/>
      <c r="AL39948" s="104"/>
      <c r="AO39948" s="104"/>
      <c r="AP39948" s="104"/>
    </row>
    <row r="39949" spans="21:42" ht="15" customHeight="1" x14ac:dyDescent="0.25">
      <c r="U39949" s="104"/>
      <c r="AB39949" s="104"/>
      <c r="AC39949" s="104"/>
      <c r="AF39949" s="104"/>
      <c r="AG39949" s="104"/>
      <c r="AK39949" s="104"/>
      <c r="AL39949" s="104"/>
      <c r="AO39949" s="104"/>
      <c r="AP39949" s="104"/>
    </row>
    <row r="39950" spans="21:42" ht="15" customHeight="1" x14ac:dyDescent="0.25">
      <c r="U39950" s="104"/>
      <c r="AB39950" s="104"/>
      <c r="AC39950" s="104"/>
      <c r="AF39950" s="104"/>
      <c r="AG39950" s="104"/>
      <c r="AK39950" s="104"/>
      <c r="AL39950" s="104"/>
      <c r="AO39950" s="104"/>
      <c r="AP39950" s="104"/>
    </row>
    <row r="39951" spans="21:42" ht="15" customHeight="1" x14ac:dyDescent="0.25">
      <c r="U39951" s="104"/>
      <c r="AB39951" s="104"/>
      <c r="AC39951" s="104"/>
      <c r="AF39951" s="104"/>
      <c r="AG39951" s="104"/>
      <c r="AK39951" s="104"/>
      <c r="AL39951" s="104"/>
      <c r="AO39951" s="104"/>
      <c r="AP39951" s="104"/>
    </row>
    <row r="39952" spans="21:42" ht="15" customHeight="1" x14ac:dyDescent="0.25">
      <c r="U39952" s="104"/>
      <c r="AB39952" s="104"/>
      <c r="AC39952" s="104"/>
      <c r="AF39952" s="104"/>
      <c r="AG39952" s="104"/>
      <c r="AK39952" s="104"/>
      <c r="AL39952" s="104"/>
      <c r="AO39952" s="104"/>
      <c r="AP39952" s="104"/>
    </row>
    <row r="39953" spans="21:42" ht="15" customHeight="1" x14ac:dyDescent="0.25">
      <c r="U39953" s="104"/>
      <c r="AB39953" s="104"/>
      <c r="AC39953" s="104"/>
      <c r="AF39953" s="104"/>
      <c r="AG39953" s="104"/>
      <c r="AK39953" s="104"/>
      <c r="AL39953" s="104"/>
      <c r="AO39953" s="104"/>
      <c r="AP39953" s="104"/>
    </row>
    <row r="39954" spans="21:42" ht="15" customHeight="1" x14ac:dyDescent="0.25">
      <c r="U39954" s="104"/>
      <c r="AB39954" s="104"/>
      <c r="AC39954" s="104"/>
      <c r="AF39954" s="104"/>
      <c r="AG39954" s="104"/>
      <c r="AK39954" s="104"/>
      <c r="AL39954" s="104"/>
      <c r="AO39954" s="104"/>
      <c r="AP39954" s="104"/>
    </row>
    <row r="39955" spans="21:42" ht="15" customHeight="1" x14ac:dyDescent="0.25">
      <c r="U39955" s="104"/>
      <c r="AB39955" s="104"/>
      <c r="AC39955" s="104"/>
      <c r="AF39955" s="104"/>
      <c r="AG39955" s="104"/>
      <c r="AK39955" s="104"/>
      <c r="AL39955" s="104"/>
      <c r="AO39955" s="104"/>
      <c r="AP39955" s="104"/>
    </row>
    <row r="39956" spans="21:42" ht="15" customHeight="1" x14ac:dyDescent="0.25">
      <c r="U39956" s="104"/>
      <c r="AB39956" s="104"/>
      <c r="AC39956" s="104"/>
      <c r="AF39956" s="104"/>
      <c r="AG39956" s="104"/>
      <c r="AK39956" s="104"/>
      <c r="AL39956" s="104"/>
      <c r="AO39956" s="104"/>
      <c r="AP39956" s="104"/>
    </row>
    <row r="39957" spans="21:42" ht="15" customHeight="1" x14ac:dyDescent="0.25">
      <c r="U39957" s="104"/>
      <c r="AB39957" s="104"/>
      <c r="AC39957" s="104"/>
      <c r="AF39957" s="104"/>
      <c r="AG39957" s="104"/>
      <c r="AK39957" s="104"/>
      <c r="AL39957" s="104"/>
      <c r="AO39957" s="104"/>
      <c r="AP39957" s="104"/>
    </row>
    <row r="39958" spans="21:42" ht="15" customHeight="1" x14ac:dyDescent="0.25">
      <c r="U39958" s="104"/>
      <c r="AB39958" s="104"/>
      <c r="AC39958" s="104"/>
      <c r="AF39958" s="104"/>
      <c r="AG39958" s="104"/>
      <c r="AK39958" s="104"/>
      <c r="AL39958" s="104"/>
      <c r="AO39958" s="104"/>
      <c r="AP39958" s="104"/>
    </row>
    <row r="39959" spans="21:42" ht="15" customHeight="1" x14ac:dyDescent="0.25">
      <c r="U39959" s="104"/>
      <c r="AB39959" s="104"/>
      <c r="AC39959" s="104"/>
      <c r="AF39959" s="104"/>
      <c r="AG39959" s="104"/>
      <c r="AK39959" s="104"/>
      <c r="AL39959" s="104"/>
      <c r="AO39959" s="104"/>
      <c r="AP39959" s="104"/>
    </row>
    <row r="39960" spans="21:42" ht="15" customHeight="1" x14ac:dyDescent="0.25">
      <c r="U39960" s="104"/>
      <c r="AB39960" s="104"/>
      <c r="AC39960" s="104"/>
      <c r="AF39960" s="104"/>
      <c r="AG39960" s="104"/>
      <c r="AK39960" s="104"/>
      <c r="AL39960" s="104"/>
      <c r="AO39960" s="104"/>
      <c r="AP39960" s="104"/>
    </row>
    <row r="39961" spans="21:42" ht="15" customHeight="1" x14ac:dyDescent="0.25">
      <c r="U39961" s="104"/>
      <c r="AB39961" s="104"/>
      <c r="AC39961" s="104"/>
      <c r="AF39961" s="104"/>
      <c r="AG39961" s="104"/>
      <c r="AK39961" s="104"/>
      <c r="AL39961" s="104"/>
      <c r="AO39961" s="104"/>
      <c r="AP39961" s="104"/>
    </row>
    <row r="39962" spans="21:42" ht="15" customHeight="1" x14ac:dyDescent="0.25">
      <c r="U39962" s="104"/>
      <c r="AB39962" s="104"/>
      <c r="AC39962" s="104"/>
      <c r="AF39962" s="104"/>
      <c r="AG39962" s="104"/>
      <c r="AK39962" s="104"/>
      <c r="AL39962" s="104"/>
      <c r="AO39962" s="104"/>
      <c r="AP39962" s="104"/>
    </row>
    <row r="39963" spans="21:42" ht="15" customHeight="1" x14ac:dyDescent="0.25">
      <c r="U39963" s="104"/>
      <c r="AB39963" s="104"/>
      <c r="AC39963" s="104"/>
      <c r="AF39963" s="104"/>
      <c r="AG39963" s="104"/>
      <c r="AK39963" s="104"/>
      <c r="AL39963" s="104"/>
      <c r="AO39963" s="104"/>
      <c r="AP39963" s="104"/>
    </row>
    <row r="39964" spans="21:42" ht="15" customHeight="1" x14ac:dyDescent="0.25">
      <c r="U39964" s="104"/>
      <c r="AB39964" s="104"/>
      <c r="AC39964" s="104"/>
      <c r="AF39964" s="104"/>
      <c r="AG39964" s="104"/>
      <c r="AK39964" s="104"/>
      <c r="AL39964" s="104"/>
      <c r="AO39964" s="104"/>
      <c r="AP39964" s="104"/>
    </row>
    <row r="39965" spans="21:42" ht="15" customHeight="1" x14ac:dyDescent="0.25">
      <c r="U39965" s="104"/>
      <c r="AB39965" s="104"/>
      <c r="AC39965" s="104"/>
      <c r="AF39965" s="104"/>
      <c r="AG39965" s="104"/>
      <c r="AK39965" s="104"/>
      <c r="AL39965" s="104"/>
      <c r="AO39965" s="104"/>
      <c r="AP39965" s="104"/>
    </row>
    <row r="39966" spans="21:42" ht="15" customHeight="1" x14ac:dyDescent="0.25">
      <c r="U39966" s="104"/>
      <c r="AB39966" s="104"/>
      <c r="AC39966" s="104"/>
      <c r="AF39966" s="104"/>
      <c r="AG39966" s="104"/>
      <c r="AK39966" s="104"/>
      <c r="AL39966" s="104"/>
      <c r="AO39966" s="104"/>
      <c r="AP39966" s="104"/>
    </row>
    <row r="39967" spans="21:42" ht="15" customHeight="1" x14ac:dyDescent="0.25">
      <c r="U39967" s="104"/>
      <c r="AB39967" s="104"/>
      <c r="AC39967" s="104"/>
      <c r="AF39967" s="104"/>
      <c r="AG39967" s="104"/>
      <c r="AK39967" s="104"/>
      <c r="AL39967" s="104"/>
      <c r="AO39967" s="104"/>
      <c r="AP39967" s="104"/>
    </row>
    <row r="39968" spans="21:42" ht="15" customHeight="1" x14ac:dyDescent="0.25">
      <c r="U39968" s="104"/>
      <c r="AB39968" s="104"/>
      <c r="AC39968" s="104"/>
      <c r="AF39968" s="104"/>
      <c r="AG39968" s="104"/>
      <c r="AK39968" s="104"/>
      <c r="AL39968" s="104"/>
      <c r="AO39968" s="104"/>
      <c r="AP39968" s="104"/>
    </row>
    <row r="39969" spans="21:42" ht="15" customHeight="1" x14ac:dyDescent="0.25">
      <c r="U39969" s="104"/>
      <c r="AB39969" s="104"/>
      <c r="AC39969" s="104"/>
      <c r="AF39969" s="104"/>
      <c r="AG39969" s="104"/>
      <c r="AK39969" s="104"/>
      <c r="AL39969" s="104"/>
      <c r="AO39969" s="104"/>
      <c r="AP39969" s="104"/>
    </row>
    <row r="39970" spans="21:42" ht="15" customHeight="1" x14ac:dyDescent="0.25">
      <c r="U39970" s="104"/>
      <c r="AB39970" s="104"/>
      <c r="AC39970" s="104"/>
      <c r="AF39970" s="104"/>
      <c r="AG39970" s="104"/>
      <c r="AK39970" s="104"/>
      <c r="AL39970" s="104"/>
      <c r="AO39970" s="104"/>
      <c r="AP39970" s="104"/>
    </row>
    <row r="39971" spans="21:42" ht="15" customHeight="1" x14ac:dyDescent="0.25">
      <c r="U39971" s="104"/>
      <c r="AB39971" s="104"/>
      <c r="AC39971" s="104"/>
      <c r="AF39971" s="104"/>
      <c r="AG39971" s="104"/>
      <c r="AK39971" s="104"/>
      <c r="AL39971" s="104"/>
      <c r="AO39971" s="104"/>
      <c r="AP39971" s="104"/>
    </row>
    <row r="39972" spans="21:42" ht="15" customHeight="1" x14ac:dyDescent="0.25">
      <c r="U39972" s="104"/>
      <c r="AB39972" s="104"/>
      <c r="AC39972" s="104"/>
      <c r="AF39972" s="104"/>
      <c r="AG39972" s="104"/>
      <c r="AK39972" s="104"/>
      <c r="AL39972" s="104"/>
      <c r="AO39972" s="104"/>
      <c r="AP39972" s="104"/>
    </row>
    <row r="39973" spans="21:42" ht="15" customHeight="1" x14ac:dyDescent="0.25">
      <c r="U39973" s="104"/>
      <c r="AB39973" s="104"/>
      <c r="AC39973" s="104"/>
      <c r="AF39973" s="104"/>
      <c r="AG39973" s="104"/>
      <c r="AK39973" s="104"/>
      <c r="AL39973" s="104"/>
      <c r="AO39973" s="104"/>
      <c r="AP39973" s="104"/>
    </row>
    <row r="39974" spans="21:42" ht="15" customHeight="1" x14ac:dyDescent="0.25">
      <c r="U39974" s="104"/>
      <c r="AB39974" s="104"/>
      <c r="AC39974" s="104"/>
      <c r="AF39974" s="104"/>
      <c r="AG39974" s="104"/>
      <c r="AK39974" s="104"/>
      <c r="AL39974" s="104"/>
      <c r="AO39974" s="104"/>
      <c r="AP39974" s="104"/>
    </row>
    <row r="39975" spans="21:42" ht="15" customHeight="1" x14ac:dyDescent="0.25">
      <c r="U39975" s="104"/>
      <c r="AB39975" s="104"/>
      <c r="AC39975" s="104"/>
      <c r="AF39975" s="104"/>
      <c r="AG39975" s="104"/>
      <c r="AK39975" s="104"/>
      <c r="AL39975" s="104"/>
      <c r="AO39975" s="104"/>
      <c r="AP39975" s="104"/>
    </row>
    <row r="39976" spans="21:42" ht="15" customHeight="1" x14ac:dyDescent="0.25">
      <c r="U39976" s="104"/>
      <c r="AB39976" s="104"/>
      <c r="AC39976" s="104"/>
      <c r="AF39976" s="104"/>
      <c r="AG39976" s="104"/>
      <c r="AK39976" s="104"/>
      <c r="AL39976" s="104"/>
      <c r="AO39976" s="104"/>
      <c r="AP39976" s="104"/>
    </row>
    <row r="39977" spans="21:42" ht="15" customHeight="1" x14ac:dyDescent="0.25">
      <c r="U39977" s="104"/>
      <c r="AB39977" s="104"/>
      <c r="AC39977" s="104"/>
      <c r="AF39977" s="104"/>
      <c r="AG39977" s="104"/>
      <c r="AK39977" s="104"/>
      <c r="AL39977" s="104"/>
      <c r="AO39977" s="104"/>
      <c r="AP39977" s="104"/>
    </row>
    <row r="39978" spans="21:42" ht="15" customHeight="1" x14ac:dyDescent="0.25">
      <c r="U39978" s="104"/>
      <c r="AB39978" s="104"/>
      <c r="AC39978" s="104"/>
      <c r="AF39978" s="104"/>
      <c r="AG39978" s="104"/>
      <c r="AK39978" s="104"/>
      <c r="AL39978" s="104"/>
      <c r="AO39978" s="104"/>
      <c r="AP39978" s="104"/>
    </row>
    <row r="39979" spans="21:42" ht="15" customHeight="1" x14ac:dyDescent="0.25">
      <c r="U39979" s="104"/>
      <c r="AB39979" s="104"/>
      <c r="AC39979" s="104"/>
      <c r="AF39979" s="104"/>
      <c r="AG39979" s="104"/>
      <c r="AK39979" s="104"/>
      <c r="AL39979" s="104"/>
      <c r="AO39979" s="104"/>
      <c r="AP39979" s="104"/>
    </row>
    <row r="39980" spans="21:42" ht="15" customHeight="1" x14ac:dyDescent="0.25">
      <c r="U39980" s="104"/>
      <c r="AB39980" s="104"/>
      <c r="AC39980" s="104"/>
      <c r="AF39980" s="104"/>
      <c r="AG39980" s="104"/>
      <c r="AK39980" s="104"/>
      <c r="AL39980" s="104"/>
      <c r="AO39980" s="104"/>
      <c r="AP39980" s="104"/>
    </row>
    <row r="39981" spans="21:42" ht="15" customHeight="1" x14ac:dyDescent="0.25">
      <c r="U39981" s="104"/>
      <c r="AB39981" s="104"/>
      <c r="AC39981" s="104"/>
      <c r="AF39981" s="104"/>
      <c r="AG39981" s="104"/>
      <c r="AK39981" s="104"/>
      <c r="AL39981" s="104"/>
      <c r="AO39981" s="104"/>
      <c r="AP39981" s="104"/>
    </row>
    <row r="39982" spans="21:42" ht="15" customHeight="1" x14ac:dyDescent="0.25">
      <c r="U39982" s="104"/>
      <c r="AB39982" s="104"/>
      <c r="AC39982" s="104"/>
      <c r="AF39982" s="104"/>
      <c r="AG39982" s="104"/>
      <c r="AK39982" s="104"/>
      <c r="AL39982" s="104"/>
      <c r="AO39982" s="104"/>
      <c r="AP39982" s="104"/>
    </row>
    <row r="39983" spans="21:42" ht="15" customHeight="1" x14ac:dyDescent="0.25">
      <c r="U39983" s="104"/>
      <c r="AB39983" s="104"/>
      <c r="AC39983" s="104"/>
      <c r="AF39983" s="104"/>
      <c r="AG39983" s="104"/>
      <c r="AK39983" s="104"/>
      <c r="AL39983" s="104"/>
      <c r="AO39983" s="104"/>
      <c r="AP39983" s="104"/>
    </row>
    <row r="39984" spans="21:42" ht="15" customHeight="1" x14ac:dyDescent="0.25">
      <c r="U39984" s="104"/>
      <c r="AB39984" s="104"/>
      <c r="AC39984" s="104"/>
      <c r="AF39984" s="104"/>
      <c r="AG39984" s="104"/>
      <c r="AK39984" s="104"/>
      <c r="AL39984" s="104"/>
      <c r="AO39984" s="104"/>
      <c r="AP39984" s="104"/>
    </row>
    <row r="39985" spans="21:42" ht="15" customHeight="1" x14ac:dyDescent="0.25">
      <c r="U39985" s="104"/>
      <c r="AB39985" s="104"/>
      <c r="AC39985" s="104"/>
      <c r="AF39985" s="104"/>
      <c r="AG39985" s="104"/>
      <c r="AK39985" s="104"/>
      <c r="AL39985" s="104"/>
      <c r="AO39985" s="104"/>
      <c r="AP39985" s="104"/>
    </row>
    <row r="39986" spans="21:42" ht="15" customHeight="1" x14ac:dyDescent="0.25">
      <c r="U39986" s="104"/>
      <c r="AB39986" s="104"/>
      <c r="AC39986" s="104"/>
      <c r="AF39986" s="104"/>
      <c r="AG39986" s="104"/>
      <c r="AK39986" s="104"/>
      <c r="AL39986" s="104"/>
      <c r="AO39986" s="104"/>
      <c r="AP39986" s="104"/>
    </row>
    <row r="39987" spans="21:42" ht="15" customHeight="1" x14ac:dyDescent="0.25">
      <c r="U39987" s="104"/>
      <c r="AB39987" s="104"/>
      <c r="AC39987" s="104"/>
      <c r="AF39987" s="104"/>
      <c r="AG39987" s="104"/>
      <c r="AK39987" s="104"/>
      <c r="AL39987" s="104"/>
      <c r="AO39987" s="104"/>
      <c r="AP39987" s="104"/>
    </row>
    <row r="39988" spans="21:42" ht="15" customHeight="1" x14ac:dyDescent="0.25">
      <c r="U39988" s="104"/>
      <c r="AB39988" s="104"/>
      <c r="AC39988" s="104"/>
      <c r="AF39988" s="104"/>
      <c r="AG39988" s="104"/>
      <c r="AK39988" s="104"/>
      <c r="AL39988" s="104"/>
      <c r="AO39988" s="104"/>
      <c r="AP39988" s="104"/>
    </row>
    <row r="39989" spans="21:42" ht="15" customHeight="1" x14ac:dyDescent="0.25">
      <c r="U39989" s="104"/>
      <c r="AB39989" s="104"/>
      <c r="AC39989" s="104"/>
      <c r="AF39989" s="104"/>
      <c r="AG39989" s="104"/>
      <c r="AK39989" s="104"/>
      <c r="AL39989" s="104"/>
      <c r="AO39989" s="104"/>
      <c r="AP39989" s="104"/>
    </row>
    <row r="39990" spans="21:42" ht="15" customHeight="1" x14ac:dyDescent="0.25">
      <c r="U39990" s="104"/>
      <c r="AB39990" s="104"/>
      <c r="AC39990" s="104"/>
      <c r="AF39990" s="104"/>
      <c r="AG39990" s="104"/>
      <c r="AK39990" s="104"/>
      <c r="AL39990" s="104"/>
      <c r="AO39990" s="104"/>
      <c r="AP39990" s="104"/>
    </row>
    <row r="39991" spans="21:42" ht="15" customHeight="1" x14ac:dyDescent="0.25">
      <c r="U39991" s="104"/>
      <c r="AB39991" s="104"/>
      <c r="AC39991" s="104"/>
      <c r="AF39991" s="104"/>
      <c r="AG39991" s="104"/>
      <c r="AK39991" s="104"/>
      <c r="AL39991" s="104"/>
      <c r="AO39991" s="104"/>
      <c r="AP39991" s="104"/>
    </row>
    <row r="39992" spans="21:42" ht="15" customHeight="1" x14ac:dyDescent="0.25">
      <c r="U39992" s="104"/>
      <c r="AB39992" s="104"/>
      <c r="AC39992" s="104"/>
      <c r="AF39992" s="104"/>
      <c r="AG39992" s="104"/>
      <c r="AK39992" s="104"/>
      <c r="AL39992" s="104"/>
      <c r="AO39992" s="104"/>
      <c r="AP39992" s="104"/>
    </row>
    <row r="39993" spans="21:42" ht="15" customHeight="1" x14ac:dyDescent="0.25">
      <c r="U39993" s="104"/>
      <c r="AB39993" s="104"/>
      <c r="AC39993" s="104"/>
      <c r="AF39993" s="104"/>
      <c r="AG39993" s="104"/>
      <c r="AK39993" s="104"/>
      <c r="AL39993" s="104"/>
      <c r="AO39993" s="104"/>
      <c r="AP39993" s="104"/>
    </row>
    <row r="39994" spans="21:42" ht="15" customHeight="1" x14ac:dyDescent="0.25">
      <c r="U39994" s="104"/>
      <c r="AB39994" s="104"/>
      <c r="AC39994" s="104"/>
      <c r="AF39994" s="104"/>
      <c r="AG39994" s="104"/>
      <c r="AK39994" s="104"/>
      <c r="AL39994" s="104"/>
      <c r="AO39994" s="104"/>
      <c r="AP39994" s="104"/>
    </row>
    <row r="39995" spans="21:42" ht="15" customHeight="1" x14ac:dyDescent="0.25">
      <c r="U39995" s="104"/>
      <c r="AB39995" s="104"/>
      <c r="AC39995" s="104"/>
      <c r="AF39995" s="104"/>
      <c r="AG39995" s="104"/>
      <c r="AK39995" s="104"/>
      <c r="AL39995" s="104"/>
      <c r="AO39995" s="104"/>
      <c r="AP39995" s="104"/>
    </row>
    <row r="39996" spans="21:42" ht="15" customHeight="1" x14ac:dyDescent="0.25">
      <c r="U39996" s="104"/>
      <c r="AB39996" s="104"/>
      <c r="AC39996" s="104"/>
      <c r="AF39996" s="104"/>
      <c r="AG39996" s="104"/>
      <c r="AK39996" s="104"/>
      <c r="AL39996" s="104"/>
      <c r="AO39996" s="104"/>
      <c r="AP39996" s="104"/>
    </row>
    <row r="39997" spans="21:42" ht="15" customHeight="1" x14ac:dyDescent="0.25">
      <c r="U39997" s="104"/>
      <c r="AB39997" s="104"/>
      <c r="AC39997" s="104"/>
      <c r="AF39997" s="104"/>
      <c r="AG39997" s="104"/>
      <c r="AK39997" s="104"/>
      <c r="AL39997" s="104"/>
      <c r="AO39997" s="104"/>
      <c r="AP39997" s="104"/>
    </row>
    <row r="39998" spans="21:42" ht="15" customHeight="1" x14ac:dyDescent="0.25">
      <c r="U39998" s="104"/>
      <c r="AB39998" s="104"/>
      <c r="AC39998" s="104"/>
      <c r="AF39998" s="104"/>
      <c r="AG39998" s="104"/>
      <c r="AK39998" s="104"/>
      <c r="AL39998" s="104"/>
      <c r="AO39998" s="104"/>
      <c r="AP39998" s="104"/>
    </row>
    <row r="39999" spans="21:42" ht="15" customHeight="1" x14ac:dyDescent="0.25">
      <c r="U39999" s="104"/>
      <c r="AB39999" s="104"/>
      <c r="AC39999" s="104"/>
      <c r="AF39999" s="104"/>
      <c r="AG39999" s="104"/>
      <c r="AK39999" s="104"/>
      <c r="AL39999" s="104"/>
      <c r="AO39999" s="104"/>
      <c r="AP39999" s="104"/>
    </row>
    <row r="40000" spans="21:42" ht="15" customHeight="1" x14ac:dyDescent="0.25">
      <c r="U40000" s="104"/>
      <c r="AB40000" s="104"/>
      <c r="AC40000" s="104"/>
      <c r="AF40000" s="104"/>
      <c r="AG40000" s="104"/>
      <c r="AK40000" s="104"/>
      <c r="AL40000" s="104"/>
      <c r="AO40000" s="104"/>
      <c r="AP40000" s="104"/>
    </row>
    <row r="40001" spans="21:42" ht="15" customHeight="1" x14ac:dyDescent="0.25">
      <c r="U40001" s="104"/>
      <c r="AB40001" s="104"/>
      <c r="AC40001" s="104"/>
      <c r="AF40001" s="104"/>
      <c r="AG40001" s="104"/>
      <c r="AK40001" s="104"/>
      <c r="AL40001" s="104"/>
      <c r="AO40001" s="104"/>
      <c r="AP40001" s="104"/>
    </row>
    <row r="40002" spans="21:42" ht="15" customHeight="1" x14ac:dyDescent="0.25">
      <c r="U40002" s="104"/>
      <c r="AB40002" s="104"/>
      <c r="AC40002" s="104"/>
      <c r="AF40002" s="104"/>
      <c r="AG40002" s="104"/>
      <c r="AK40002" s="104"/>
      <c r="AL40002" s="104"/>
      <c r="AO40002" s="104"/>
      <c r="AP40002" s="104"/>
    </row>
    <row r="40003" spans="21:42" ht="15" customHeight="1" x14ac:dyDescent="0.25">
      <c r="U40003" s="104"/>
      <c r="AB40003" s="104"/>
      <c r="AC40003" s="104"/>
      <c r="AF40003" s="104"/>
      <c r="AG40003" s="104"/>
      <c r="AK40003" s="104"/>
      <c r="AL40003" s="104"/>
      <c r="AO40003" s="104"/>
      <c r="AP40003" s="104"/>
    </row>
    <row r="40004" spans="21:42" ht="15" customHeight="1" x14ac:dyDescent="0.25">
      <c r="U40004" s="104"/>
      <c r="AB40004" s="104"/>
      <c r="AC40004" s="104"/>
      <c r="AF40004" s="104"/>
      <c r="AG40004" s="104"/>
      <c r="AK40004" s="104"/>
      <c r="AL40004" s="104"/>
      <c r="AO40004" s="104"/>
      <c r="AP40004" s="104"/>
    </row>
    <row r="40005" spans="21:42" ht="15" customHeight="1" x14ac:dyDescent="0.25">
      <c r="U40005" s="104"/>
      <c r="AB40005" s="104"/>
      <c r="AC40005" s="104"/>
      <c r="AF40005" s="104"/>
      <c r="AG40005" s="104"/>
      <c r="AK40005" s="104"/>
      <c r="AL40005" s="104"/>
      <c r="AO40005" s="104"/>
      <c r="AP40005" s="104"/>
    </row>
    <row r="40006" spans="21:42" ht="15" customHeight="1" x14ac:dyDescent="0.25">
      <c r="U40006" s="104"/>
      <c r="AB40006" s="104"/>
      <c r="AC40006" s="104"/>
      <c r="AF40006" s="104"/>
      <c r="AG40006" s="104"/>
      <c r="AK40006" s="104"/>
      <c r="AL40006" s="104"/>
      <c r="AO40006" s="104"/>
      <c r="AP40006" s="104"/>
    </row>
    <row r="40007" spans="21:42" ht="15" customHeight="1" x14ac:dyDescent="0.25">
      <c r="U40007" s="104"/>
      <c r="AB40007" s="104"/>
      <c r="AC40007" s="104"/>
      <c r="AF40007" s="104"/>
      <c r="AG40007" s="104"/>
      <c r="AK40007" s="104"/>
      <c r="AL40007" s="104"/>
      <c r="AO40007" s="104"/>
      <c r="AP40007" s="104"/>
    </row>
    <row r="40008" spans="21:42" ht="15" customHeight="1" x14ac:dyDescent="0.25">
      <c r="U40008" s="104"/>
      <c r="AB40008" s="104"/>
      <c r="AC40008" s="104"/>
      <c r="AF40008" s="104"/>
      <c r="AG40008" s="104"/>
      <c r="AK40008" s="104"/>
      <c r="AL40008" s="104"/>
      <c r="AO40008" s="104"/>
      <c r="AP40008" s="104"/>
    </row>
    <row r="40009" spans="21:42" ht="15" customHeight="1" x14ac:dyDescent="0.25">
      <c r="U40009" s="104"/>
      <c r="AB40009" s="104"/>
      <c r="AC40009" s="104"/>
      <c r="AF40009" s="104"/>
      <c r="AG40009" s="104"/>
      <c r="AK40009" s="104"/>
      <c r="AL40009" s="104"/>
      <c r="AO40009" s="104"/>
      <c r="AP40009" s="104"/>
    </row>
    <row r="40010" spans="21:42" ht="15" customHeight="1" x14ac:dyDescent="0.25">
      <c r="U40010" s="104"/>
      <c r="AB40010" s="104"/>
      <c r="AC40010" s="104"/>
      <c r="AF40010" s="104"/>
      <c r="AG40010" s="104"/>
      <c r="AK40010" s="104"/>
      <c r="AL40010" s="104"/>
      <c r="AO40010" s="104"/>
      <c r="AP40010" s="104"/>
    </row>
    <row r="40011" spans="21:42" ht="15" customHeight="1" x14ac:dyDescent="0.25">
      <c r="U40011" s="104"/>
      <c r="AB40011" s="104"/>
      <c r="AC40011" s="104"/>
      <c r="AF40011" s="104"/>
      <c r="AG40011" s="104"/>
      <c r="AK40011" s="104"/>
      <c r="AL40011" s="104"/>
      <c r="AO40011" s="104"/>
      <c r="AP40011" s="104"/>
    </row>
    <row r="40012" spans="21:42" ht="15" customHeight="1" x14ac:dyDescent="0.25">
      <c r="U40012" s="104"/>
      <c r="AB40012" s="104"/>
      <c r="AC40012" s="104"/>
      <c r="AF40012" s="104"/>
      <c r="AG40012" s="104"/>
      <c r="AK40012" s="104"/>
      <c r="AL40012" s="104"/>
      <c r="AO40012" s="104"/>
      <c r="AP40012" s="104"/>
    </row>
    <row r="40013" spans="21:42" ht="15" customHeight="1" x14ac:dyDescent="0.25">
      <c r="U40013" s="104"/>
      <c r="AB40013" s="104"/>
      <c r="AC40013" s="104"/>
      <c r="AF40013" s="104"/>
      <c r="AG40013" s="104"/>
      <c r="AK40013" s="104"/>
      <c r="AL40013" s="104"/>
      <c r="AO40013" s="104"/>
      <c r="AP40013" s="104"/>
    </row>
    <row r="40014" spans="21:42" ht="15" customHeight="1" x14ac:dyDescent="0.25">
      <c r="U40014" s="104"/>
      <c r="AB40014" s="104"/>
      <c r="AC40014" s="104"/>
      <c r="AF40014" s="104"/>
      <c r="AG40014" s="104"/>
      <c r="AK40014" s="104"/>
      <c r="AL40014" s="104"/>
      <c r="AO40014" s="104"/>
      <c r="AP40014" s="104"/>
    </row>
    <row r="40015" spans="21:42" ht="15" customHeight="1" x14ac:dyDescent="0.25">
      <c r="U40015" s="104"/>
      <c r="AB40015" s="104"/>
      <c r="AC40015" s="104"/>
      <c r="AF40015" s="104"/>
      <c r="AG40015" s="104"/>
      <c r="AK40015" s="104"/>
      <c r="AL40015" s="104"/>
      <c r="AO40015" s="104"/>
      <c r="AP40015" s="104"/>
    </row>
    <row r="40016" spans="21:42" ht="15" customHeight="1" x14ac:dyDescent="0.25">
      <c r="U40016" s="104"/>
      <c r="AB40016" s="104"/>
      <c r="AC40016" s="104"/>
      <c r="AF40016" s="104"/>
      <c r="AG40016" s="104"/>
      <c r="AK40016" s="104"/>
      <c r="AL40016" s="104"/>
      <c r="AO40016" s="104"/>
      <c r="AP40016" s="104"/>
    </row>
    <row r="40017" spans="21:42" ht="15" customHeight="1" x14ac:dyDescent="0.25">
      <c r="U40017" s="104"/>
      <c r="AB40017" s="104"/>
      <c r="AC40017" s="104"/>
      <c r="AF40017" s="104"/>
      <c r="AG40017" s="104"/>
      <c r="AK40017" s="104"/>
      <c r="AL40017" s="104"/>
      <c r="AO40017" s="104"/>
      <c r="AP40017" s="104"/>
    </row>
    <row r="40018" spans="21:42" ht="15" customHeight="1" x14ac:dyDescent="0.25">
      <c r="U40018" s="104"/>
      <c r="AB40018" s="104"/>
      <c r="AC40018" s="104"/>
      <c r="AF40018" s="104"/>
      <c r="AG40018" s="104"/>
      <c r="AK40018" s="104"/>
      <c r="AL40018" s="104"/>
      <c r="AO40018" s="104"/>
      <c r="AP40018" s="104"/>
    </row>
    <row r="40019" spans="21:42" ht="15" customHeight="1" x14ac:dyDescent="0.25">
      <c r="U40019" s="104"/>
      <c r="AB40019" s="104"/>
      <c r="AC40019" s="104"/>
      <c r="AF40019" s="104"/>
      <c r="AG40019" s="104"/>
      <c r="AK40019" s="104"/>
      <c r="AL40019" s="104"/>
      <c r="AO40019" s="104"/>
      <c r="AP40019" s="104"/>
    </row>
    <row r="40020" spans="21:42" ht="15" customHeight="1" x14ac:dyDescent="0.25">
      <c r="U40020" s="104"/>
      <c r="AB40020" s="104"/>
      <c r="AC40020" s="104"/>
      <c r="AF40020" s="104"/>
      <c r="AG40020" s="104"/>
      <c r="AK40020" s="104"/>
      <c r="AL40020" s="104"/>
      <c r="AO40020" s="104"/>
      <c r="AP40020" s="104"/>
    </row>
    <row r="40021" spans="21:42" ht="15" customHeight="1" x14ac:dyDescent="0.25">
      <c r="U40021" s="104"/>
      <c r="AB40021" s="104"/>
      <c r="AC40021" s="104"/>
      <c r="AF40021" s="104"/>
      <c r="AG40021" s="104"/>
      <c r="AK40021" s="104"/>
      <c r="AL40021" s="104"/>
      <c r="AO40021" s="104"/>
      <c r="AP40021" s="104"/>
    </row>
    <row r="40022" spans="21:42" ht="15" customHeight="1" x14ac:dyDescent="0.25">
      <c r="U40022" s="104"/>
      <c r="AB40022" s="104"/>
      <c r="AC40022" s="104"/>
      <c r="AF40022" s="104"/>
      <c r="AG40022" s="104"/>
      <c r="AK40022" s="104"/>
      <c r="AL40022" s="104"/>
      <c r="AO40022" s="104"/>
      <c r="AP40022" s="104"/>
    </row>
    <row r="40023" spans="21:42" ht="15" customHeight="1" x14ac:dyDescent="0.25">
      <c r="U40023" s="104"/>
      <c r="AB40023" s="104"/>
      <c r="AC40023" s="104"/>
      <c r="AF40023" s="104"/>
      <c r="AG40023" s="104"/>
      <c r="AK40023" s="104"/>
      <c r="AL40023" s="104"/>
      <c r="AO40023" s="104"/>
      <c r="AP40023" s="104"/>
    </row>
    <row r="40024" spans="21:42" ht="15" customHeight="1" x14ac:dyDescent="0.25">
      <c r="U40024" s="104"/>
      <c r="AB40024" s="104"/>
      <c r="AC40024" s="104"/>
      <c r="AF40024" s="104"/>
      <c r="AG40024" s="104"/>
      <c r="AK40024" s="104"/>
      <c r="AL40024" s="104"/>
      <c r="AO40024" s="104"/>
      <c r="AP40024" s="104"/>
    </row>
    <row r="40025" spans="21:42" ht="15" customHeight="1" x14ac:dyDescent="0.25">
      <c r="U40025" s="104"/>
      <c r="AB40025" s="104"/>
      <c r="AC40025" s="104"/>
      <c r="AF40025" s="104"/>
      <c r="AG40025" s="104"/>
      <c r="AK40025" s="104"/>
      <c r="AL40025" s="104"/>
      <c r="AO40025" s="104"/>
      <c r="AP40025" s="104"/>
    </row>
    <row r="40026" spans="21:42" ht="15" customHeight="1" x14ac:dyDescent="0.25">
      <c r="U40026" s="104"/>
      <c r="AB40026" s="104"/>
      <c r="AC40026" s="104"/>
      <c r="AF40026" s="104"/>
      <c r="AG40026" s="104"/>
      <c r="AK40026" s="104"/>
      <c r="AL40026" s="104"/>
      <c r="AO40026" s="104"/>
      <c r="AP40026" s="104"/>
    </row>
    <row r="40027" spans="21:42" ht="15" customHeight="1" x14ac:dyDescent="0.25">
      <c r="U40027" s="104"/>
      <c r="AB40027" s="104"/>
      <c r="AC40027" s="104"/>
      <c r="AF40027" s="104"/>
      <c r="AG40027" s="104"/>
      <c r="AK40027" s="104"/>
      <c r="AL40027" s="104"/>
      <c r="AO40027" s="104"/>
      <c r="AP40027" s="104"/>
    </row>
    <row r="40028" spans="21:42" ht="15" customHeight="1" x14ac:dyDescent="0.25">
      <c r="U40028" s="104"/>
      <c r="AB40028" s="104"/>
      <c r="AC40028" s="104"/>
      <c r="AF40028" s="104"/>
      <c r="AG40028" s="104"/>
      <c r="AK40028" s="104"/>
      <c r="AL40028" s="104"/>
      <c r="AO40028" s="104"/>
      <c r="AP40028" s="104"/>
    </row>
    <row r="40029" spans="21:42" ht="15" customHeight="1" x14ac:dyDescent="0.25">
      <c r="U40029" s="104"/>
      <c r="AB40029" s="104"/>
      <c r="AC40029" s="104"/>
      <c r="AF40029" s="104"/>
      <c r="AG40029" s="104"/>
      <c r="AK40029" s="104"/>
      <c r="AL40029" s="104"/>
      <c r="AO40029" s="104"/>
      <c r="AP40029" s="104"/>
    </row>
    <row r="40030" spans="21:42" ht="15" customHeight="1" x14ac:dyDescent="0.25">
      <c r="U40030" s="104"/>
      <c r="AB40030" s="104"/>
      <c r="AC40030" s="104"/>
      <c r="AF40030" s="104"/>
      <c r="AG40030" s="104"/>
      <c r="AK40030" s="104"/>
      <c r="AL40030" s="104"/>
      <c r="AO40030" s="104"/>
      <c r="AP40030" s="104"/>
    </row>
    <row r="40031" spans="21:42" ht="15" customHeight="1" x14ac:dyDescent="0.25">
      <c r="U40031" s="104"/>
      <c r="AB40031" s="104"/>
      <c r="AC40031" s="104"/>
      <c r="AF40031" s="104"/>
      <c r="AG40031" s="104"/>
      <c r="AK40031" s="104"/>
      <c r="AL40031" s="104"/>
      <c r="AO40031" s="104"/>
      <c r="AP40031" s="104"/>
    </row>
    <row r="40032" spans="21:42" ht="15" customHeight="1" x14ac:dyDescent="0.25">
      <c r="U40032" s="104"/>
      <c r="AB40032" s="104"/>
      <c r="AC40032" s="104"/>
      <c r="AF40032" s="104"/>
      <c r="AG40032" s="104"/>
      <c r="AK40032" s="104"/>
      <c r="AL40032" s="104"/>
      <c r="AO40032" s="104"/>
      <c r="AP40032" s="104"/>
    </row>
    <row r="40033" spans="21:42" ht="15" customHeight="1" x14ac:dyDescent="0.25">
      <c r="U40033" s="104"/>
      <c r="AB40033" s="104"/>
      <c r="AC40033" s="104"/>
      <c r="AF40033" s="104"/>
      <c r="AG40033" s="104"/>
      <c r="AK40033" s="104"/>
      <c r="AL40033" s="104"/>
      <c r="AO40033" s="104"/>
      <c r="AP40033" s="104"/>
    </row>
    <row r="40034" spans="21:42" ht="15" customHeight="1" x14ac:dyDescent="0.25">
      <c r="U40034" s="104"/>
      <c r="AB40034" s="104"/>
      <c r="AC40034" s="104"/>
      <c r="AF40034" s="104"/>
      <c r="AG40034" s="104"/>
      <c r="AK40034" s="104"/>
      <c r="AL40034" s="104"/>
      <c r="AO40034" s="104"/>
      <c r="AP40034" s="104"/>
    </row>
    <row r="40035" spans="21:42" ht="15" customHeight="1" x14ac:dyDescent="0.25">
      <c r="U40035" s="104"/>
      <c r="AB40035" s="104"/>
      <c r="AC40035" s="104"/>
      <c r="AF40035" s="104"/>
      <c r="AG40035" s="104"/>
      <c r="AK40035" s="104"/>
      <c r="AL40035" s="104"/>
      <c r="AO40035" s="104"/>
      <c r="AP40035" s="104"/>
    </row>
    <row r="40036" spans="21:42" ht="15" customHeight="1" x14ac:dyDescent="0.25">
      <c r="U40036" s="104"/>
      <c r="AB40036" s="104"/>
      <c r="AC40036" s="104"/>
      <c r="AF40036" s="104"/>
      <c r="AG40036" s="104"/>
      <c r="AK40036" s="104"/>
      <c r="AL40036" s="104"/>
      <c r="AO40036" s="104"/>
      <c r="AP40036" s="104"/>
    </row>
    <row r="40037" spans="21:42" ht="15" customHeight="1" x14ac:dyDescent="0.25">
      <c r="U40037" s="104"/>
      <c r="AB40037" s="104"/>
      <c r="AC40037" s="104"/>
      <c r="AF40037" s="104"/>
      <c r="AG40037" s="104"/>
      <c r="AK40037" s="104"/>
      <c r="AL40037" s="104"/>
      <c r="AO40037" s="104"/>
      <c r="AP40037" s="104"/>
    </row>
    <row r="40038" spans="21:42" ht="15" customHeight="1" x14ac:dyDescent="0.25">
      <c r="U40038" s="104"/>
      <c r="AB40038" s="104"/>
      <c r="AC40038" s="104"/>
      <c r="AF40038" s="104"/>
      <c r="AG40038" s="104"/>
      <c r="AK40038" s="104"/>
      <c r="AL40038" s="104"/>
      <c r="AO40038" s="104"/>
      <c r="AP40038" s="104"/>
    </row>
    <row r="40039" spans="21:42" ht="15" customHeight="1" x14ac:dyDescent="0.25">
      <c r="U40039" s="104"/>
      <c r="AB40039" s="104"/>
      <c r="AC40039" s="104"/>
      <c r="AF40039" s="104"/>
      <c r="AG40039" s="104"/>
      <c r="AK40039" s="104"/>
      <c r="AL40039" s="104"/>
      <c r="AO40039" s="104"/>
      <c r="AP40039" s="104"/>
    </row>
    <row r="40040" spans="21:42" ht="15" customHeight="1" x14ac:dyDescent="0.25">
      <c r="U40040" s="104"/>
      <c r="AB40040" s="104"/>
      <c r="AC40040" s="104"/>
      <c r="AF40040" s="104"/>
      <c r="AG40040" s="104"/>
      <c r="AK40040" s="104"/>
      <c r="AL40040" s="104"/>
      <c r="AO40040" s="104"/>
      <c r="AP40040" s="104"/>
    </row>
    <row r="40041" spans="21:42" ht="15" customHeight="1" x14ac:dyDescent="0.25">
      <c r="U40041" s="104"/>
      <c r="AB40041" s="104"/>
      <c r="AC40041" s="104"/>
      <c r="AF40041" s="104"/>
      <c r="AG40041" s="104"/>
      <c r="AK40041" s="104"/>
      <c r="AL40041" s="104"/>
      <c r="AO40041" s="104"/>
      <c r="AP40041" s="104"/>
    </row>
    <row r="40042" spans="21:42" ht="15" customHeight="1" x14ac:dyDescent="0.25">
      <c r="U40042" s="104"/>
      <c r="AB40042" s="104"/>
      <c r="AC40042" s="104"/>
      <c r="AF40042" s="104"/>
      <c r="AG40042" s="104"/>
      <c r="AK40042" s="104"/>
      <c r="AL40042" s="104"/>
      <c r="AO40042" s="104"/>
      <c r="AP40042" s="104"/>
    </row>
    <row r="40043" spans="21:42" ht="15" customHeight="1" x14ac:dyDescent="0.25">
      <c r="U40043" s="104"/>
      <c r="AB40043" s="104"/>
      <c r="AC40043" s="104"/>
      <c r="AF40043" s="104"/>
      <c r="AG40043" s="104"/>
      <c r="AK40043" s="104"/>
      <c r="AL40043" s="104"/>
      <c r="AO40043" s="104"/>
      <c r="AP40043" s="104"/>
    </row>
    <row r="40044" spans="21:42" ht="15" customHeight="1" x14ac:dyDescent="0.25">
      <c r="U40044" s="104"/>
      <c r="AB40044" s="104"/>
      <c r="AC40044" s="104"/>
      <c r="AF40044" s="104"/>
      <c r="AG40044" s="104"/>
      <c r="AK40044" s="104"/>
      <c r="AL40044" s="104"/>
      <c r="AO40044" s="104"/>
      <c r="AP40044" s="104"/>
    </row>
    <row r="40045" spans="21:42" ht="15" customHeight="1" x14ac:dyDescent="0.25">
      <c r="U40045" s="104"/>
      <c r="AB40045" s="104"/>
      <c r="AC40045" s="104"/>
      <c r="AF40045" s="104"/>
      <c r="AG40045" s="104"/>
      <c r="AK40045" s="104"/>
      <c r="AL40045" s="104"/>
      <c r="AO40045" s="104"/>
      <c r="AP40045" s="104"/>
    </row>
    <row r="40046" spans="21:42" ht="15" customHeight="1" x14ac:dyDescent="0.25">
      <c r="U40046" s="104"/>
      <c r="AB40046" s="104"/>
      <c r="AC40046" s="104"/>
      <c r="AF40046" s="104"/>
      <c r="AG40046" s="104"/>
      <c r="AK40046" s="104"/>
      <c r="AL40046" s="104"/>
      <c r="AO40046" s="104"/>
      <c r="AP40046" s="104"/>
    </row>
    <row r="40047" spans="21:42" ht="15" customHeight="1" x14ac:dyDescent="0.25">
      <c r="U40047" s="104"/>
      <c r="AB40047" s="104"/>
      <c r="AC40047" s="104"/>
      <c r="AF40047" s="104"/>
      <c r="AG40047" s="104"/>
      <c r="AK40047" s="104"/>
      <c r="AL40047" s="104"/>
      <c r="AO40047" s="104"/>
      <c r="AP40047" s="104"/>
    </row>
    <row r="40048" spans="21:42" ht="15" customHeight="1" x14ac:dyDescent="0.25">
      <c r="U40048" s="104"/>
      <c r="AB40048" s="104"/>
      <c r="AC40048" s="104"/>
      <c r="AF40048" s="104"/>
      <c r="AG40048" s="104"/>
      <c r="AK40048" s="104"/>
      <c r="AL40048" s="104"/>
      <c r="AO40048" s="104"/>
      <c r="AP40048" s="104"/>
    </row>
    <row r="40049" spans="21:42" ht="15" customHeight="1" x14ac:dyDescent="0.25">
      <c r="U40049" s="104"/>
      <c r="AB40049" s="104"/>
      <c r="AC40049" s="104"/>
      <c r="AF40049" s="104"/>
      <c r="AG40049" s="104"/>
      <c r="AK40049" s="104"/>
      <c r="AL40049" s="104"/>
      <c r="AO40049" s="104"/>
      <c r="AP40049" s="104"/>
    </row>
    <row r="40050" spans="21:42" ht="15" customHeight="1" x14ac:dyDescent="0.25">
      <c r="U40050" s="104"/>
      <c r="AB40050" s="104"/>
      <c r="AC40050" s="104"/>
      <c r="AF40050" s="104"/>
      <c r="AG40050" s="104"/>
      <c r="AK40050" s="104"/>
      <c r="AL40050" s="104"/>
      <c r="AO40050" s="104"/>
      <c r="AP40050" s="104"/>
    </row>
    <row r="40051" spans="21:42" ht="15" customHeight="1" x14ac:dyDescent="0.25">
      <c r="U40051" s="104"/>
      <c r="AB40051" s="104"/>
      <c r="AC40051" s="104"/>
      <c r="AF40051" s="104"/>
      <c r="AG40051" s="104"/>
      <c r="AK40051" s="104"/>
      <c r="AL40051" s="104"/>
      <c r="AO40051" s="104"/>
      <c r="AP40051" s="104"/>
    </row>
    <row r="40052" spans="21:42" ht="15" customHeight="1" x14ac:dyDescent="0.25">
      <c r="U40052" s="104"/>
      <c r="AB40052" s="104"/>
      <c r="AC40052" s="104"/>
      <c r="AF40052" s="104"/>
      <c r="AG40052" s="104"/>
      <c r="AK40052" s="104"/>
      <c r="AL40052" s="104"/>
      <c r="AO40052" s="104"/>
      <c r="AP40052" s="104"/>
    </row>
    <row r="40053" spans="21:42" ht="15" customHeight="1" x14ac:dyDescent="0.25">
      <c r="U40053" s="104"/>
      <c r="AB40053" s="104"/>
      <c r="AC40053" s="104"/>
      <c r="AF40053" s="104"/>
      <c r="AG40053" s="104"/>
      <c r="AK40053" s="104"/>
      <c r="AL40053" s="104"/>
      <c r="AO40053" s="104"/>
      <c r="AP40053" s="104"/>
    </row>
    <row r="40054" spans="21:42" ht="15" customHeight="1" x14ac:dyDescent="0.25">
      <c r="U40054" s="104"/>
      <c r="AB40054" s="104"/>
      <c r="AC40054" s="104"/>
      <c r="AF40054" s="104"/>
      <c r="AG40054" s="104"/>
      <c r="AK40054" s="104"/>
      <c r="AL40054" s="104"/>
      <c r="AO40054" s="104"/>
      <c r="AP40054" s="104"/>
    </row>
    <row r="40055" spans="21:42" ht="15" customHeight="1" x14ac:dyDescent="0.25">
      <c r="U40055" s="104"/>
      <c r="AB40055" s="104"/>
      <c r="AC40055" s="104"/>
      <c r="AF40055" s="104"/>
      <c r="AG40055" s="104"/>
      <c r="AK40055" s="104"/>
      <c r="AL40055" s="104"/>
      <c r="AO40055" s="104"/>
      <c r="AP40055" s="104"/>
    </row>
    <row r="40056" spans="21:42" ht="15" customHeight="1" x14ac:dyDescent="0.25">
      <c r="U40056" s="104"/>
      <c r="AB40056" s="104"/>
      <c r="AC40056" s="104"/>
      <c r="AF40056" s="104"/>
      <c r="AG40056" s="104"/>
      <c r="AK40056" s="104"/>
      <c r="AL40056" s="104"/>
      <c r="AO40056" s="104"/>
      <c r="AP40056" s="104"/>
    </row>
    <row r="40057" spans="21:42" ht="15" customHeight="1" x14ac:dyDescent="0.25">
      <c r="U40057" s="104"/>
      <c r="AB40057" s="104"/>
      <c r="AC40057" s="104"/>
      <c r="AF40057" s="104"/>
      <c r="AG40057" s="104"/>
      <c r="AK40057" s="104"/>
      <c r="AL40057" s="104"/>
      <c r="AO40057" s="104"/>
      <c r="AP40057" s="104"/>
    </row>
    <row r="40058" spans="21:42" ht="15" customHeight="1" x14ac:dyDescent="0.25">
      <c r="U40058" s="104"/>
      <c r="AB40058" s="104"/>
      <c r="AC40058" s="104"/>
      <c r="AF40058" s="104"/>
      <c r="AG40058" s="104"/>
      <c r="AK40058" s="104"/>
      <c r="AL40058" s="104"/>
      <c r="AO40058" s="104"/>
      <c r="AP40058" s="104"/>
    </row>
    <row r="40059" spans="21:42" ht="15" customHeight="1" x14ac:dyDescent="0.25">
      <c r="U40059" s="104"/>
      <c r="AB40059" s="104"/>
      <c r="AC40059" s="104"/>
      <c r="AF40059" s="104"/>
      <c r="AG40059" s="104"/>
      <c r="AK40059" s="104"/>
      <c r="AL40059" s="104"/>
      <c r="AO40059" s="104"/>
      <c r="AP40059" s="104"/>
    </row>
    <row r="40060" spans="21:42" ht="15" customHeight="1" x14ac:dyDescent="0.25">
      <c r="U40060" s="104"/>
      <c r="AB40060" s="104"/>
      <c r="AC40060" s="104"/>
      <c r="AF40060" s="104"/>
      <c r="AG40060" s="104"/>
      <c r="AK40060" s="104"/>
      <c r="AL40060" s="104"/>
      <c r="AO40060" s="104"/>
      <c r="AP40060" s="104"/>
    </row>
    <row r="40061" spans="21:42" ht="15" customHeight="1" x14ac:dyDescent="0.25">
      <c r="U40061" s="104"/>
      <c r="AB40061" s="104"/>
      <c r="AC40061" s="104"/>
      <c r="AF40061" s="104"/>
      <c r="AG40061" s="104"/>
      <c r="AK40061" s="104"/>
      <c r="AL40061" s="104"/>
      <c r="AO40061" s="104"/>
      <c r="AP40061" s="104"/>
    </row>
    <row r="40062" spans="21:42" ht="15" customHeight="1" x14ac:dyDescent="0.25">
      <c r="U40062" s="104"/>
      <c r="AB40062" s="104"/>
      <c r="AC40062" s="104"/>
      <c r="AF40062" s="104"/>
      <c r="AG40062" s="104"/>
      <c r="AK40062" s="104"/>
      <c r="AL40062" s="104"/>
      <c r="AO40062" s="104"/>
      <c r="AP40062" s="104"/>
    </row>
    <row r="40063" spans="21:42" ht="15" customHeight="1" x14ac:dyDescent="0.25">
      <c r="U40063" s="104"/>
      <c r="AB40063" s="104"/>
      <c r="AC40063" s="104"/>
      <c r="AF40063" s="104"/>
      <c r="AG40063" s="104"/>
      <c r="AK40063" s="104"/>
      <c r="AL40063" s="104"/>
      <c r="AO40063" s="104"/>
      <c r="AP40063" s="104"/>
    </row>
    <row r="40064" spans="21:42" ht="15" customHeight="1" x14ac:dyDescent="0.25">
      <c r="U40064" s="104"/>
      <c r="AB40064" s="104"/>
      <c r="AC40064" s="104"/>
      <c r="AF40064" s="104"/>
      <c r="AG40064" s="104"/>
      <c r="AK40064" s="104"/>
      <c r="AL40064" s="104"/>
      <c r="AO40064" s="104"/>
      <c r="AP40064" s="104"/>
    </row>
    <row r="40065" spans="21:42" ht="15" customHeight="1" x14ac:dyDescent="0.25">
      <c r="U40065" s="104"/>
      <c r="AB40065" s="104"/>
      <c r="AC40065" s="104"/>
      <c r="AF40065" s="104"/>
      <c r="AG40065" s="104"/>
      <c r="AK40065" s="104"/>
      <c r="AL40065" s="104"/>
      <c r="AO40065" s="104"/>
      <c r="AP40065" s="104"/>
    </row>
    <row r="40066" spans="21:42" ht="15" customHeight="1" x14ac:dyDescent="0.25">
      <c r="U40066" s="104"/>
      <c r="AB40066" s="104"/>
      <c r="AC40066" s="104"/>
      <c r="AF40066" s="104"/>
      <c r="AG40066" s="104"/>
      <c r="AK40066" s="104"/>
      <c r="AL40066" s="104"/>
      <c r="AO40066" s="104"/>
      <c r="AP40066" s="104"/>
    </row>
    <row r="40067" spans="21:42" ht="15" customHeight="1" x14ac:dyDescent="0.25">
      <c r="U40067" s="104"/>
      <c r="AB40067" s="104"/>
      <c r="AC40067" s="104"/>
      <c r="AF40067" s="104"/>
      <c r="AG40067" s="104"/>
      <c r="AK40067" s="104"/>
      <c r="AL40067" s="104"/>
      <c r="AO40067" s="104"/>
      <c r="AP40067" s="104"/>
    </row>
    <row r="40068" spans="21:42" ht="15" customHeight="1" x14ac:dyDescent="0.25">
      <c r="U40068" s="104"/>
      <c r="AB40068" s="104"/>
      <c r="AC40068" s="104"/>
      <c r="AF40068" s="104"/>
      <c r="AG40068" s="104"/>
      <c r="AK40068" s="104"/>
      <c r="AL40068" s="104"/>
      <c r="AO40068" s="104"/>
      <c r="AP40068" s="104"/>
    </row>
    <row r="40069" spans="21:42" ht="15" customHeight="1" x14ac:dyDescent="0.25">
      <c r="U40069" s="104"/>
      <c r="AB40069" s="104"/>
      <c r="AC40069" s="104"/>
      <c r="AF40069" s="104"/>
      <c r="AG40069" s="104"/>
      <c r="AK40069" s="104"/>
      <c r="AL40069" s="104"/>
      <c r="AO40069" s="104"/>
      <c r="AP40069" s="104"/>
    </row>
    <row r="40070" spans="21:42" ht="15" customHeight="1" x14ac:dyDescent="0.25">
      <c r="U40070" s="104"/>
      <c r="AB40070" s="104"/>
      <c r="AC40070" s="104"/>
      <c r="AF40070" s="104"/>
      <c r="AG40070" s="104"/>
      <c r="AK40070" s="104"/>
      <c r="AL40070" s="104"/>
      <c r="AO40070" s="104"/>
      <c r="AP40070" s="104"/>
    </row>
    <row r="40071" spans="21:42" ht="15" customHeight="1" x14ac:dyDescent="0.25">
      <c r="U40071" s="104"/>
      <c r="AB40071" s="104"/>
      <c r="AC40071" s="104"/>
      <c r="AF40071" s="104"/>
      <c r="AG40071" s="104"/>
      <c r="AK40071" s="104"/>
      <c r="AL40071" s="104"/>
      <c r="AO40071" s="104"/>
      <c r="AP40071" s="104"/>
    </row>
    <row r="40072" spans="21:42" ht="15" customHeight="1" x14ac:dyDescent="0.25">
      <c r="U40072" s="104"/>
      <c r="AB40072" s="104"/>
      <c r="AC40072" s="104"/>
      <c r="AF40072" s="104"/>
      <c r="AG40072" s="104"/>
      <c r="AK40072" s="104"/>
      <c r="AL40072" s="104"/>
      <c r="AO40072" s="104"/>
      <c r="AP40072" s="104"/>
    </row>
    <row r="40073" spans="21:42" ht="15" customHeight="1" x14ac:dyDescent="0.25">
      <c r="U40073" s="104"/>
      <c r="AB40073" s="104"/>
      <c r="AC40073" s="104"/>
      <c r="AF40073" s="104"/>
      <c r="AG40073" s="104"/>
      <c r="AK40073" s="104"/>
      <c r="AL40073" s="104"/>
      <c r="AO40073" s="104"/>
      <c r="AP40073" s="104"/>
    </row>
    <row r="40074" spans="21:42" ht="15" customHeight="1" x14ac:dyDescent="0.25">
      <c r="U40074" s="104"/>
      <c r="AB40074" s="104"/>
      <c r="AC40074" s="104"/>
      <c r="AF40074" s="104"/>
      <c r="AG40074" s="104"/>
      <c r="AK40074" s="104"/>
      <c r="AL40074" s="104"/>
      <c r="AO40074" s="104"/>
      <c r="AP40074" s="104"/>
    </row>
    <row r="40075" spans="21:42" ht="15" customHeight="1" x14ac:dyDescent="0.25">
      <c r="U40075" s="104"/>
      <c r="AB40075" s="104"/>
      <c r="AC40075" s="104"/>
      <c r="AF40075" s="104"/>
      <c r="AG40075" s="104"/>
      <c r="AK40075" s="104"/>
      <c r="AL40075" s="104"/>
      <c r="AO40075" s="104"/>
      <c r="AP40075" s="104"/>
    </row>
    <row r="40076" spans="21:42" ht="15" customHeight="1" x14ac:dyDescent="0.25">
      <c r="U40076" s="104"/>
      <c r="AB40076" s="104"/>
      <c r="AC40076" s="104"/>
      <c r="AF40076" s="104"/>
      <c r="AG40076" s="104"/>
      <c r="AK40076" s="104"/>
      <c r="AL40076" s="104"/>
      <c r="AO40076" s="104"/>
      <c r="AP40076" s="104"/>
    </row>
    <row r="40077" spans="21:42" ht="15" customHeight="1" x14ac:dyDescent="0.25">
      <c r="U40077" s="104"/>
      <c r="AB40077" s="104"/>
      <c r="AC40077" s="104"/>
      <c r="AF40077" s="104"/>
      <c r="AG40077" s="104"/>
      <c r="AK40077" s="104"/>
      <c r="AL40077" s="104"/>
      <c r="AO40077" s="104"/>
      <c r="AP40077" s="104"/>
    </row>
    <row r="40078" spans="21:42" ht="15" customHeight="1" x14ac:dyDescent="0.25">
      <c r="U40078" s="104"/>
      <c r="AB40078" s="104"/>
      <c r="AC40078" s="104"/>
      <c r="AF40078" s="104"/>
      <c r="AG40078" s="104"/>
      <c r="AK40078" s="104"/>
      <c r="AL40078" s="104"/>
      <c r="AO40078" s="104"/>
      <c r="AP40078" s="104"/>
    </row>
    <row r="40079" spans="21:42" ht="15" customHeight="1" x14ac:dyDescent="0.25">
      <c r="U40079" s="104"/>
      <c r="AB40079" s="104"/>
      <c r="AC40079" s="104"/>
      <c r="AF40079" s="104"/>
      <c r="AG40079" s="104"/>
      <c r="AK40079" s="104"/>
      <c r="AL40079" s="104"/>
      <c r="AO40079" s="104"/>
      <c r="AP40079" s="104"/>
    </row>
    <row r="40080" spans="21:42" ht="15" customHeight="1" x14ac:dyDescent="0.25">
      <c r="U40080" s="104"/>
      <c r="AB40080" s="104"/>
      <c r="AC40080" s="104"/>
      <c r="AF40080" s="104"/>
      <c r="AG40080" s="104"/>
      <c r="AK40080" s="104"/>
      <c r="AL40080" s="104"/>
      <c r="AO40080" s="104"/>
      <c r="AP40080" s="104"/>
    </row>
    <row r="40081" spans="21:42" ht="15" customHeight="1" x14ac:dyDescent="0.25">
      <c r="U40081" s="104"/>
      <c r="AB40081" s="104"/>
      <c r="AC40081" s="104"/>
      <c r="AF40081" s="104"/>
      <c r="AG40081" s="104"/>
      <c r="AK40081" s="104"/>
      <c r="AL40081" s="104"/>
      <c r="AO40081" s="104"/>
      <c r="AP40081" s="104"/>
    </row>
    <row r="40082" spans="21:42" ht="15" customHeight="1" x14ac:dyDescent="0.25">
      <c r="U40082" s="104"/>
      <c r="AB40082" s="104"/>
      <c r="AC40082" s="104"/>
      <c r="AF40082" s="104"/>
      <c r="AG40082" s="104"/>
      <c r="AK40082" s="104"/>
      <c r="AL40082" s="104"/>
      <c r="AO40082" s="104"/>
      <c r="AP40082" s="104"/>
    </row>
    <row r="40083" spans="21:42" ht="15" customHeight="1" x14ac:dyDescent="0.25">
      <c r="U40083" s="104"/>
      <c r="AB40083" s="104"/>
      <c r="AC40083" s="104"/>
      <c r="AF40083" s="104"/>
      <c r="AG40083" s="104"/>
      <c r="AK40083" s="104"/>
      <c r="AL40083" s="104"/>
      <c r="AO40083" s="104"/>
      <c r="AP40083" s="104"/>
    </row>
    <row r="40084" spans="21:42" ht="15" customHeight="1" x14ac:dyDescent="0.25">
      <c r="U40084" s="104"/>
      <c r="AB40084" s="104"/>
      <c r="AC40084" s="104"/>
      <c r="AF40084" s="104"/>
      <c r="AG40084" s="104"/>
      <c r="AK40084" s="104"/>
      <c r="AL40084" s="104"/>
      <c r="AO40084" s="104"/>
      <c r="AP40084" s="104"/>
    </row>
    <row r="40085" spans="21:42" ht="15" customHeight="1" x14ac:dyDescent="0.25">
      <c r="U40085" s="104"/>
      <c r="AB40085" s="104"/>
      <c r="AC40085" s="104"/>
      <c r="AF40085" s="104"/>
      <c r="AG40085" s="104"/>
      <c r="AK40085" s="104"/>
      <c r="AL40085" s="104"/>
      <c r="AO40085" s="104"/>
      <c r="AP40085" s="104"/>
    </row>
    <row r="40086" spans="21:42" ht="15" customHeight="1" x14ac:dyDescent="0.25">
      <c r="U40086" s="104"/>
      <c r="AB40086" s="104"/>
      <c r="AC40086" s="104"/>
      <c r="AF40086" s="104"/>
      <c r="AG40086" s="104"/>
      <c r="AK40086" s="104"/>
      <c r="AL40086" s="104"/>
      <c r="AO40086" s="104"/>
      <c r="AP40086" s="104"/>
    </row>
    <row r="40087" spans="21:42" ht="15" customHeight="1" x14ac:dyDescent="0.25">
      <c r="U40087" s="104"/>
      <c r="AB40087" s="104"/>
      <c r="AC40087" s="104"/>
      <c r="AF40087" s="104"/>
      <c r="AG40087" s="104"/>
      <c r="AK40087" s="104"/>
      <c r="AL40087" s="104"/>
      <c r="AO40087" s="104"/>
      <c r="AP40087" s="104"/>
    </row>
    <row r="40088" spans="21:42" ht="15" customHeight="1" x14ac:dyDescent="0.25">
      <c r="U40088" s="104"/>
      <c r="AB40088" s="104"/>
      <c r="AC40088" s="104"/>
      <c r="AF40088" s="104"/>
      <c r="AG40088" s="104"/>
      <c r="AK40088" s="104"/>
      <c r="AL40088" s="104"/>
      <c r="AO40088" s="104"/>
      <c r="AP40088" s="104"/>
    </row>
    <row r="40089" spans="21:42" ht="15" customHeight="1" x14ac:dyDescent="0.25">
      <c r="U40089" s="104"/>
      <c r="AB40089" s="104"/>
      <c r="AC40089" s="104"/>
      <c r="AF40089" s="104"/>
      <c r="AG40089" s="104"/>
      <c r="AK40089" s="104"/>
      <c r="AL40089" s="104"/>
      <c r="AO40089" s="104"/>
      <c r="AP40089" s="104"/>
    </row>
    <row r="40090" spans="21:42" ht="15" customHeight="1" x14ac:dyDescent="0.25">
      <c r="U40090" s="104"/>
      <c r="AB40090" s="104"/>
      <c r="AC40090" s="104"/>
      <c r="AF40090" s="104"/>
      <c r="AG40090" s="104"/>
      <c r="AK40090" s="104"/>
      <c r="AL40090" s="104"/>
      <c r="AO40090" s="104"/>
      <c r="AP40090" s="104"/>
    </row>
    <row r="40091" spans="21:42" ht="15" customHeight="1" x14ac:dyDescent="0.25">
      <c r="U40091" s="104"/>
      <c r="AB40091" s="104"/>
      <c r="AC40091" s="104"/>
      <c r="AF40091" s="104"/>
      <c r="AG40091" s="104"/>
      <c r="AK40091" s="104"/>
      <c r="AL40091" s="104"/>
      <c r="AO40091" s="104"/>
      <c r="AP40091" s="104"/>
    </row>
    <row r="40092" spans="21:42" ht="15" customHeight="1" x14ac:dyDescent="0.25">
      <c r="U40092" s="104"/>
      <c r="AB40092" s="104"/>
      <c r="AC40092" s="104"/>
      <c r="AF40092" s="104"/>
      <c r="AG40092" s="104"/>
      <c r="AK40092" s="104"/>
      <c r="AL40092" s="104"/>
      <c r="AO40092" s="104"/>
      <c r="AP40092" s="104"/>
    </row>
    <row r="40093" spans="21:42" ht="15" customHeight="1" x14ac:dyDescent="0.25">
      <c r="U40093" s="104"/>
      <c r="AB40093" s="104"/>
      <c r="AC40093" s="104"/>
      <c r="AF40093" s="104"/>
      <c r="AG40093" s="104"/>
      <c r="AK40093" s="104"/>
      <c r="AL40093" s="104"/>
      <c r="AO40093" s="104"/>
      <c r="AP40093" s="104"/>
    </row>
    <row r="40094" spans="21:42" ht="15" customHeight="1" x14ac:dyDescent="0.25">
      <c r="U40094" s="104"/>
      <c r="AB40094" s="104"/>
      <c r="AC40094" s="104"/>
      <c r="AF40094" s="104"/>
      <c r="AG40094" s="104"/>
      <c r="AK40094" s="104"/>
      <c r="AL40094" s="104"/>
      <c r="AO40094" s="104"/>
      <c r="AP40094" s="104"/>
    </row>
    <row r="40095" spans="21:42" ht="15" customHeight="1" x14ac:dyDescent="0.25">
      <c r="U40095" s="104"/>
      <c r="AB40095" s="104"/>
      <c r="AC40095" s="104"/>
      <c r="AF40095" s="104"/>
      <c r="AG40095" s="104"/>
      <c r="AK40095" s="104"/>
      <c r="AL40095" s="104"/>
      <c r="AO40095" s="104"/>
      <c r="AP40095" s="104"/>
    </row>
    <row r="40096" spans="21:42" ht="15" customHeight="1" x14ac:dyDescent="0.25">
      <c r="U40096" s="104"/>
      <c r="AB40096" s="104"/>
      <c r="AC40096" s="104"/>
      <c r="AF40096" s="104"/>
      <c r="AG40096" s="104"/>
      <c r="AK40096" s="104"/>
      <c r="AL40096" s="104"/>
      <c r="AO40096" s="104"/>
      <c r="AP40096" s="104"/>
    </row>
    <row r="40097" spans="21:42" ht="15" customHeight="1" x14ac:dyDescent="0.25">
      <c r="U40097" s="104"/>
      <c r="AB40097" s="104"/>
      <c r="AC40097" s="104"/>
      <c r="AF40097" s="104"/>
      <c r="AG40097" s="104"/>
      <c r="AK40097" s="104"/>
      <c r="AL40097" s="104"/>
      <c r="AO40097" s="104"/>
      <c r="AP40097" s="104"/>
    </row>
    <row r="40098" spans="21:42" ht="15" customHeight="1" x14ac:dyDescent="0.25">
      <c r="U40098" s="104"/>
      <c r="AB40098" s="104"/>
      <c r="AC40098" s="104"/>
      <c r="AF40098" s="104"/>
      <c r="AG40098" s="104"/>
      <c r="AK40098" s="104"/>
      <c r="AL40098" s="104"/>
      <c r="AO40098" s="104"/>
      <c r="AP40098" s="104"/>
    </row>
    <row r="40099" spans="21:42" ht="15" customHeight="1" x14ac:dyDescent="0.25">
      <c r="U40099" s="104"/>
      <c r="AB40099" s="104"/>
      <c r="AC40099" s="104"/>
      <c r="AF40099" s="104"/>
      <c r="AG40099" s="104"/>
      <c r="AK40099" s="104"/>
      <c r="AL40099" s="104"/>
      <c r="AO40099" s="104"/>
      <c r="AP40099" s="104"/>
    </row>
    <row r="40100" spans="21:42" ht="15" customHeight="1" x14ac:dyDescent="0.25">
      <c r="U40100" s="104"/>
      <c r="AB40100" s="104"/>
      <c r="AC40100" s="104"/>
      <c r="AF40100" s="104"/>
      <c r="AG40100" s="104"/>
      <c r="AK40100" s="104"/>
      <c r="AL40100" s="104"/>
      <c r="AO40100" s="104"/>
      <c r="AP40100" s="104"/>
    </row>
    <row r="40101" spans="21:42" ht="15" customHeight="1" x14ac:dyDescent="0.25">
      <c r="U40101" s="104"/>
      <c r="AB40101" s="104"/>
      <c r="AC40101" s="104"/>
      <c r="AF40101" s="104"/>
      <c r="AG40101" s="104"/>
      <c r="AK40101" s="104"/>
      <c r="AL40101" s="104"/>
      <c r="AO40101" s="104"/>
      <c r="AP40101" s="104"/>
    </row>
    <row r="40102" spans="21:42" ht="15" customHeight="1" x14ac:dyDescent="0.25">
      <c r="U40102" s="104"/>
      <c r="AB40102" s="104"/>
      <c r="AC40102" s="104"/>
      <c r="AF40102" s="104"/>
      <c r="AG40102" s="104"/>
      <c r="AK40102" s="104"/>
      <c r="AL40102" s="104"/>
      <c r="AO40102" s="104"/>
      <c r="AP40102" s="104"/>
    </row>
    <row r="40103" spans="21:42" ht="15" customHeight="1" x14ac:dyDescent="0.25">
      <c r="U40103" s="104"/>
      <c r="AB40103" s="104"/>
      <c r="AC40103" s="104"/>
      <c r="AF40103" s="104"/>
      <c r="AG40103" s="104"/>
      <c r="AK40103" s="104"/>
      <c r="AL40103" s="104"/>
      <c r="AO40103" s="104"/>
      <c r="AP40103" s="104"/>
    </row>
    <row r="40104" spans="21:42" ht="15" customHeight="1" x14ac:dyDescent="0.25">
      <c r="U40104" s="104"/>
      <c r="AB40104" s="104"/>
      <c r="AC40104" s="104"/>
      <c r="AF40104" s="104"/>
      <c r="AG40104" s="104"/>
      <c r="AK40104" s="104"/>
      <c r="AL40104" s="104"/>
      <c r="AO40104" s="104"/>
      <c r="AP40104" s="104"/>
    </row>
    <row r="40105" spans="21:42" ht="15" customHeight="1" x14ac:dyDescent="0.25">
      <c r="U40105" s="104"/>
      <c r="AB40105" s="104"/>
      <c r="AC40105" s="104"/>
      <c r="AF40105" s="104"/>
      <c r="AG40105" s="104"/>
      <c r="AK40105" s="104"/>
      <c r="AL40105" s="104"/>
      <c r="AO40105" s="104"/>
      <c r="AP40105" s="104"/>
    </row>
    <row r="40106" spans="21:42" ht="15" customHeight="1" x14ac:dyDescent="0.25">
      <c r="U40106" s="104"/>
      <c r="AB40106" s="104"/>
      <c r="AC40106" s="104"/>
      <c r="AF40106" s="104"/>
      <c r="AG40106" s="104"/>
      <c r="AK40106" s="104"/>
      <c r="AL40106" s="104"/>
      <c r="AO40106" s="104"/>
      <c r="AP40106" s="104"/>
    </row>
    <row r="40107" spans="21:42" ht="15" customHeight="1" x14ac:dyDescent="0.25">
      <c r="U40107" s="104"/>
      <c r="AB40107" s="104"/>
      <c r="AC40107" s="104"/>
      <c r="AF40107" s="104"/>
      <c r="AG40107" s="104"/>
      <c r="AK40107" s="104"/>
      <c r="AL40107" s="104"/>
      <c r="AO40107" s="104"/>
      <c r="AP40107" s="104"/>
    </row>
    <row r="40108" spans="21:42" ht="15" customHeight="1" x14ac:dyDescent="0.25">
      <c r="U40108" s="104"/>
      <c r="AB40108" s="104"/>
      <c r="AC40108" s="104"/>
      <c r="AF40108" s="104"/>
      <c r="AG40108" s="104"/>
      <c r="AK40108" s="104"/>
      <c r="AL40108" s="104"/>
      <c r="AO40108" s="104"/>
      <c r="AP40108" s="104"/>
    </row>
    <row r="40109" spans="21:42" ht="15" customHeight="1" x14ac:dyDescent="0.25">
      <c r="U40109" s="104"/>
      <c r="AB40109" s="104"/>
      <c r="AC40109" s="104"/>
      <c r="AF40109" s="104"/>
      <c r="AG40109" s="104"/>
      <c r="AK40109" s="104"/>
      <c r="AL40109" s="104"/>
      <c r="AO40109" s="104"/>
      <c r="AP40109" s="104"/>
    </row>
    <row r="40110" spans="21:42" ht="15" customHeight="1" x14ac:dyDescent="0.25">
      <c r="U40110" s="104"/>
      <c r="AB40110" s="104"/>
      <c r="AC40110" s="104"/>
      <c r="AF40110" s="104"/>
      <c r="AG40110" s="104"/>
      <c r="AK40110" s="104"/>
      <c r="AL40110" s="104"/>
      <c r="AO40110" s="104"/>
      <c r="AP40110" s="104"/>
    </row>
    <row r="40111" spans="21:42" ht="15" customHeight="1" x14ac:dyDescent="0.25">
      <c r="U40111" s="104"/>
      <c r="AB40111" s="104"/>
      <c r="AC40111" s="104"/>
      <c r="AF40111" s="104"/>
      <c r="AG40111" s="104"/>
      <c r="AK40111" s="104"/>
      <c r="AL40111" s="104"/>
      <c r="AO40111" s="104"/>
      <c r="AP40111" s="104"/>
    </row>
    <row r="40112" spans="21:42" ht="15" customHeight="1" x14ac:dyDescent="0.25">
      <c r="U40112" s="104"/>
      <c r="AB40112" s="104"/>
      <c r="AC40112" s="104"/>
      <c r="AF40112" s="104"/>
      <c r="AG40112" s="104"/>
      <c r="AK40112" s="104"/>
      <c r="AL40112" s="104"/>
      <c r="AO40112" s="104"/>
      <c r="AP40112" s="104"/>
    </row>
    <row r="40113" spans="21:42" ht="15" customHeight="1" x14ac:dyDescent="0.25">
      <c r="U40113" s="104"/>
      <c r="AB40113" s="104"/>
      <c r="AC40113" s="104"/>
      <c r="AF40113" s="104"/>
      <c r="AG40113" s="104"/>
      <c r="AK40113" s="104"/>
      <c r="AL40113" s="104"/>
      <c r="AO40113" s="104"/>
      <c r="AP40113" s="104"/>
    </row>
    <row r="40114" spans="21:42" ht="15" customHeight="1" x14ac:dyDescent="0.25">
      <c r="U40114" s="104"/>
      <c r="AB40114" s="104"/>
      <c r="AC40114" s="104"/>
      <c r="AF40114" s="104"/>
      <c r="AG40114" s="104"/>
      <c r="AK40114" s="104"/>
      <c r="AL40114" s="104"/>
      <c r="AO40114" s="104"/>
      <c r="AP40114" s="104"/>
    </row>
    <row r="40115" spans="21:42" ht="15" customHeight="1" x14ac:dyDescent="0.25">
      <c r="U40115" s="104"/>
      <c r="AB40115" s="104"/>
      <c r="AC40115" s="104"/>
      <c r="AF40115" s="104"/>
      <c r="AG40115" s="104"/>
      <c r="AK40115" s="104"/>
      <c r="AL40115" s="104"/>
      <c r="AO40115" s="104"/>
      <c r="AP40115" s="104"/>
    </row>
    <row r="40116" spans="21:42" ht="15" customHeight="1" x14ac:dyDescent="0.25">
      <c r="U40116" s="104"/>
      <c r="AB40116" s="104"/>
      <c r="AC40116" s="104"/>
      <c r="AF40116" s="104"/>
      <c r="AG40116" s="104"/>
      <c r="AK40116" s="104"/>
      <c r="AL40116" s="104"/>
      <c r="AO40116" s="104"/>
      <c r="AP40116" s="104"/>
    </row>
    <row r="40117" spans="21:42" ht="15" customHeight="1" x14ac:dyDescent="0.25">
      <c r="U40117" s="104"/>
      <c r="AB40117" s="104"/>
      <c r="AC40117" s="104"/>
      <c r="AF40117" s="104"/>
      <c r="AG40117" s="104"/>
      <c r="AK40117" s="104"/>
      <c r="AL40117" s="104"/>
      <c r="AO40117" s="104"/>
      <c r="AP40117" s="104"/>
    </row>
    <row r="40118" spans="21:42" ht="15" customHeight="1" x14ac:dyDescent="0.25">
      <c r="U40118" s="104"/>
      <c r="AB40118" s="104"/>
      <c r="AC40118" s="104"/>
      <c r="AF40118" s="104"/>
      <c r="AG40118" s="104"/>
      <c r="AK40118" s="104"/>
      <c r="AL40118" s="104"/>
      <c r="AO40118" s="104"/>
      <c r="AP40118" s="104"/>
    </row>
    <row r="40119" spans="21:42" ht="15" customHeight="1" x14ac:dyDescent="0.25">
      <c r="U40119" s="104"/>
      <c r="AB40119" s="104"/>
      <c r="AC40119" s="104"/>
      <c r="AF40119" s="104"/>
      <c r="AG40119" s="104"/>
      <c r="AK40119" s="104"/>
      <c r="AL40119" s="104"/>
      <c r="AO40119" s="104"/>
      <c r="AP40119" s="104"/>
    </row>
    <row r="40120" spans="21:42" ht="15" customHeight="1" x14ac:dyDescent="0.25">
      <c r="U40120" s="104"/>
      <c r="AB40120" s="104"/>
      <c r="AC40120" s="104"/>
      <c r="AF40120" s="104"/>
      <c r="AG40120" s="104"/>
      <c r="AK40120" s="104"/>
      <c r="AL40120" s="104"/>
      <c r="AO40120" s="104"/>
      <c r="AP40120" s="104"/>
    </row>
    <row r="40121" spans="21:42" ht="15" customHeight="1" x14ac:dyDescent="0.25">
      <c r="U40121" s="104"/>
      <c r="AB40121" s="104"/>
      <c r="AC40121" s="104"/>
      <c r="AF40121" s="104"/>
      <c r="AG40121" s="104"/>
      <c r="AK40121" s="104"/>
      <c r="AL40121" s="104"/>
      <c r="AO40121" s="104"/>
      <c r="AP40121" s="104"/>
    </row>
    <row r="40122" spans="21:42" ht="15" customHeight="1" x14ac:dyDescent="0.25">
      <c r="U40122" s="104"/>
      <c r="AB40122" s="104"/>
      <c r="AC40122" s="104"/>
      <c r="AF40122" s="104"/>
      <c r="AG40122" s="104"/>
      <c r="AK40122" s="104"/>
      <c r="AL40122" s="104"/>
      <c r="AO40122" s="104"/>
      <c r="AP40122" s="104"/>
    </row>
    <row r="40123" spans="21:42" ht="15" customHeight="1" x14ac:dyDescent="0.25">
      <c r="U40123" s="104"/>
      <c r="AB40123" s="104"/>
      <c r="AC40123" s="104"/>
      <c r="AF40123" s="104"/>
      <c r="AG40123" s="104"/>
      <c r="AK40123" s="104"/>
      <c r="AL40123" s="104"/>
      <c r="AO40123" s="104"/>
      <c r="AP40123" s="104"/>
    </row>
    <row r="40124" spans="21:42" ht="15" customHeight="1" x14ac:dyDescent="0.25">
      <c r="U40124" s="104"/>
      <c r="AB40124" s="104"/>
      <c r="AC40124" s="104"/>
      <c r="AF40124" s="104"/>
      <c r="AG40124" s="104"/>
      <c r="AK40124" s="104"/>
      <c r="AL40124" s="104"/>
      <c r="AO40124" s="104"/>
      <c r="AP40124" s="104"/>
    </row>
    <row r="40125" spans="21:42" ht="15" customHeight="1" x14ac:dyDescent="0.25">
      <c r="U40125" s="104"/>
      <c r="AB40125" s="104"/>
      <c r="AC40125" s="104"/>
      <c r="AF40125" s="104"/>
      <c r="AG40125" s="104"/>
      <c r="AK40125" s="104"/>
      <c r="AL40125" s="104"/>
      <c r="AO40125" s="104"/>
      <c r="AP40125" s="104"/>
    </row>
    <row r="40126" spans="21:42" ht="15" customHeight="1" x14ac:dyDescent="0.25">
      <c r="U40126" s="104"/>
      <c r="AB40126" s="104"/>
      <c r="AC40126" s="104"/>
      <c r="AF40126" s="104"/>
      <c r="AG40126" s="104"/>
      <c r="AK40126" s="104"/>
      <c r="AL40126" s="104"/>
      <c r="AO40126" s="104"/>
      <c r="AP40126" s="104"/>
    </row>
    <row r="40127" spans="21:42" ht="15" customHeight="1" x14ac:dyDescent="0.25">
      <c r="U40127" s="104"/>
      <c r="AB40127" s="104"/>
      <c r="AC40127" s="104"/>
      <c r="AF40127" s="104"/>
      <c r="AG40127" s="104"/>
      <c r="AK40127" s="104"/>
      <c r="AL40127" s="104"/>
      <c r="AO40127" s="104"/>
      <c r="AP40127" s="104"/>
    </row>
    <row r="40128" spans="21:42" ht="15" customHeight="1" x14ac:dyDescent="0.25">
      <c r="U40128" s="104"/>
      <c r="AB40128" s="104"/>
      <c r="AC40128" s="104"/>
      <c r="AF40128" s="104"/>
      <c r="AG40128" s="104"/>
      <c r="AK40128" s="104"/>
      <c r="AL40128" s="104"/>
      <c r="AO40128" s="104"/>
      <c r="AP40128" s="104"/>
    </row>
    <row r="40129" spans="21:42" ht="15" customHeight="1" x14ac:dyDescent="0.25">
      <c r="U40129" s="104"/>
      <c r="AB40129" s="104"/>
      <c r="AC40129" s="104"/>
      <c r="AF40129" s="104"/>
      <c r="AG40129" s="104"/>
      <c r="AK40129" s="104"/>
      <c r="AL40129" s="104"/>
      <c r="AO40129" s="104"/>
      <c r="AP40129" s="104"/>
    </row>
    <row r="40130" spans="21:42" ht="15" customHeight="1" x14ac:dyDescent="0.25">
      <c r="U40130" s="104"/>
      <c r="AB40130" s="104"/>
      <c r="AC40130" s="104"/>
      <c r="AF40130" s="104"/>
      <c r="AG40130" s="104"/>
      <c r="AK40130" s="104"/>
      <c r="AL40130" s="104"/>
      <c r="AO40130" s="104"/>
      <c r="AP40130" s="104"/>
    </row>
    <row r="40131" spans="21:42" ht="15" customHeight="1" x14ac:dyDescent="0.25">
      <c r="U40131" s="104"/>
      <c r="AB40131" s="104"/>
      <c r="AC40131" s="104"/>
      <c r="AF40131" s="104"/>
      <c r="AG40131" s="104"/>
      <c r="AK40131" s="104"/>
      <c r="AL40131" s="104"/>
      <c r="AO40131" s="104"/>
      <c r="AP40131" s="104"/>
    </row>
    <row r="40132" spans="21:42" ht="15" customHeight="1" x14ac:dyDescent="0.25">
      <c r="U40132" s="104"/>
      <c r="AB40132" s="104"/>
      <c r="AC40132" s="104"/>
      <c r="AF40132" s="104"/>
      <c r="AG40132" s="104"/>
      <c r="AK40132" s="104"/>
      <c r="AL40132" s="104"/>
      <c r="AO40132" s="104"/>
      <c r="AP40132" s="104"/>
    </row>
    <row r="40133" spans="21:42" ht="15" customHeight="1" x14ac:dyDescent="0.25">
      <c r="U40133" s="104"/>
      <c r="AB40133" s="104"/>
      <c r="AC40133" s="104"/>
      <c r="AF40133" s="104"/>
      <c r="AG40133" s="104"/>
      <c r="AK40133" s="104"/>
      <c r="AL40133" s="104"/>
      <c r="AO40133" s="104"/>
      <c r="AP40133" s="104"/>
    </row>
    <row r="40134" spans="21:42" ht="15" customHeight="1" x14ac:dyDescent="0.25">
      <c r="U40134" s="104"/>
      <c r="AB40134" s="104"/>
      <c r="AC40134" s="104"/>
      <c r="AF40134" s="104"/>
      <c r="AG40134" s="104"/>
      <c r="AK40134" s="104"/>
      <c r="AL40134" s="104"/>
      <c r="AO40134" s="104"/>
      <c r="AP40134" s="104"/>
    </row>
    <row r="40135" spans="21:42" ht="15" customHeight="1" x14ac:dyDescent="0.25">
      <c r="U40135" s="104"/>
      <c r="AB40135" s="104"/>
      <c r="AC40135" s="104"/>
      <c r="AF40135" s="104"/>
      <c r="AG40135" s="104"/>
      <c r="AK40135" s="104"/>
      <c r="AL40135" s="104"/>
      <c r="AO40135" s="104"/>
      <c r="AP40135" s="104"/>
    </row>
    <row r="40136" spans="21:42" ht="15" customHeight="1" x14ac:dyDescent="0.25">
      <c r="U40136" s="104"/>
      <c r="AB40136" s="104"/>
      <c r="AC40136" s="104"/>
      <c r="AF40136" s="104"/>
      <c r="AG40136" s="104"/>
      <c r="AK40136" s="104"/>
      <c r="AL40136" s="104"/>
      <c r="AO40136" s="104"/>
      <c r="AP40136" s="104"/>
    </row>
    <row r="40137" spans="21:42" ht="15" customHeight="1" x14ac:dyDescent="0.25">
      <c r="U40137" s="104"/>
      <c r="AB40137" s="104"/>
      <c r="AC40137" s="104"/>
      <c r="AF40137" s="104"/>
      <c r="AG40137" s="104"/>
      <c r="AK40137" s="104"/>
      <c r="AL40137" s="104"/>
      <c r="AO40137" s="104"/>
      <c r="AP40137" s="104"/>
    </row>
    <row r="40138" spans="21:42" ht="15" customHeight="1" x14ac:dyDescent="0.25">
      <c r="U40138" s="104"/>
      <c r="AB40138" s="104"/>
      <c r="AC40138" s="104"/>
      <c r="AF40138" s="104"/>
      <c r="AG40138" s="104"/>
      <c r="AK40138" s="104"/>
      <c r="AL40138" s="104"/>
      <c r="AO40138" s="104"/>
      <c r="AP40138" s="104"/>
    </row>
    <row r="40139" spans="21:42" ht="15" customHeight="1" x14ac:dyDescent="0.25">
      <c r="U40139" s="104"/>
      <c r="AB40139" s="104"/>
      <c r="AC40139" s="104"/>
      <c r="AF40139" s="104"/>
      <c r="AG40139" s="104"/>
      <c r="AK40139" s="104"/>
      <c r="AL40139" s="104"/>
      <c r="AO40139" s="104"/>
      <c r="AP40139" s="104"/>
    </row>
    <row r="40140" spans="21:42" ht="15" customHeight="1" x14ac:dyDescent="0.25">
      <c r="U40140" s="104"/>
      <c r="AB40140" s="104"/>
      <c r="AC40140" s="104"/>
      <c r="AF40140" s="104"/>
      <c r="AG40140" s="104"/>
      <c r="AK40140" s="104"/>
      <c r="AL40140" s="104"/>
      <c r="AO40140" s="104"/>
      <c r="AP40140" s="104"/>
    </row>
    <row r="40141" spans="21:42" ht="15" customHeight="1" x14ac:dyDescent="0.25">
      <c r="U40141" s="104"/>
      <c r="AB40141" s="104"/>
      <c r="AC40141" s="104"/>
      <c r="AF40141" s="104"/>
      <c r="AG40141" s="104"/>
      <c r="AK40141" s="104"/>
      <c r="AL40141" s="104"/>
      <c r="AO40141" s="104"/>
      <c r="AP40141" s="104"/>
    </row>
    <row r="40142" spans="21:42" ht="15" customHeight="1" x14ac:dyDescent="0.25">
      <c r="U40142" s="104"/>
      <c r="AB40142" s="104"/>
      <c r="AC40142" s="104"/>
      <c r="AF40142" s="104"/>
      <c r="AG40142" s="104"/>
      <c r="AK40142" s="104"/>
      <c r="AL40142" s="104"/>
      <c r="AO40142" s="104"/>
      <c r="AP40142" s="104"/>
    </row>
    <row r="40143" spans="21:42" ht="15" customHeight="1" x14ac:dyDescent="0.25">
      <c r="U40143" s="104"/>
      <c r="AB40143" s="104"/>
      <c r="AC40143" s="104"/>
      <c r="AF40143" s="104"/>
      <c r="AG40143" s="104"/>
      <c r="AK40143" s="104"/>
      <c r="AL40143" s="104"/>
      <c r="AO40143" s="104"/>
      <c r="AP40143" s="104"/>
    </row>
    <row r="40144" spans="21:42" ht="15" customHeight="1" x14ac:dyDescent="0.25">
      <c r="U40144" s="104"/>
      <c r="AB40144" s="104"/>
      <c r="AC40144" s="104"/>
      <c r="AF40144" s="104"/>
      <c r="AG40144" s="104"/>
      <c r="AK40144" s="104"/>
      <c r="AL40144" s="104"/>
      <c r="AO40144" s="104"/>
      <c r="AP40144" s="104"/>
    </row>
    <row r="40145" spans="21:42" ht="15" customHeight="1" x14ac:dyDescent="0.25">
      <c r="U40145" s="104"/>
      <c r="AB40145" s="104"/>
      <c r="AC40145" s="104"/>
      <c r="AF40145" s="104"/>
      <c r="AG40145" s="104"/>
      <c r="AK40145" s="104"/>
      <c r="AL40145" s="104"/>
      <c r="AO40145" s="104"/>
      <c r="AP40145" s="104"/>
    </row>
    <row r="40146" spans="21:42" ht="15" customHeight="1" x14ac:dyDescent="0.25">
      <c r="U40146" s="104"/>
      <c r="AB40146" s="104"/>
      <c r="AC40146" s="104"/>
      <c r="AF40146" s="104"/>
      <c r="AG40146" s="104"/>
      <c r="AK40146" s="104"/>
      <c r="AL40146" s="104"/>
      <c r="AO40146" s="104"/>
      <c r="AP40146" s="104"/>
    </row>
    <row r="40147" spans="21:42" ht="15" customHeight="1" x14ac:dyDescent="0.25">
      <c r="U40147" s="104"/>
      <c r="AB40147" s="104"/>
      <c r="AC40147" s="104"/>
      <c r="AF40147" s="104"/>
      <c r="AG40147" s="104"/>
      <c r="AK40147" s="104"/>
      <c r="AL40147" s="104"/>
      <c r="AO40147" s="104"/>
      <c r="AP40147" s="104"/>
    </row>
    <row r="40148" spans="21:42" ht="15" customHeight="1" x14ac:dyDescent="0.25">
      <c r="U40148" s="104"/>
      <c r="AB40148" s="104"/>
      <c r="AC40148" s="104"/>
      <c r="AF40148" s="104"/>
      <c r="AG40148" s="104"/>
      <c r="AK40148" s="104"/>
      <c r="AL40148" s="104"/>
      <c r="AO40148" s="104"/>
      <c r="AP40148" s="104"/>
    </row>
    <row r="40149" spans="21:42" ht="15" customHeight="1" x14ac:dyDescent="0.25">
      <c r="U40149" s="104"/>
      <c r="AB40149" s="104"/>
      <c r="AC40149" s="104"/>
      <c r="AF40149" s="104"/>
      <c r="AG40149" s="104"/>
      <c r="AK40149" s="104"/>
      <c r="AL40149" s="104"/>
      <c r="AO40149" s="104"/>
      <c r="AP40149" s="104"/>
    </row>
    <row r="40150" spans="21:42" ht="15" customHeight="1" x14ac:dyDescent="0.25">
      <c r="U40150" s="104"/>
      <c r="AB40150" s="104"/>
      <c r="AC40150" s="104"/>
      <c r="AF40150" s="104"/>
      <c r="AG40150" s="104"/>
      <c r="AK40150" s="104"/>
      <c r="AL40150" s="104"/>
      <c r="AO40150" s="104"/>
      <c r="AP40150" s="104"/>
    </row>
    <row r="40151" spans="21:42" ht="15" customHeight="1" x14ac:dyDescent="0.25">
      <c r="U40151" s="104"/>
      <c r="AB40151" s="104"/>
      <c r="AC40151" s="104"/>
      <c r="AF40151" s="104"/>
      <c r="AG40151" s="104"/>
      <c r="AK40151" s="104"/>
      <c r="AL40151" s="104"/>
      <c r="AO40151" s="104"/>
      <c r="AP40151" s="104"/>
    </row>
    <row r="40152" spans="21:42" ht="15" customHeight="1" x14ac:dyDescent="0.25">
      <c r="U40152" s="104"/>
      <c r="AB40152" s="104"/>
      <c r="AC40152" s="104"/>
      <c r="AF40152" s="104"/>
      <c r="AG40152" s="104"/>
      <c r="AK40152" s="104"/>
      <c r="AL40152" s="104"/>
      <c r="AO40152" s="104"/>
      <c r="AP40152" s="104"/>
    </row>
    <row r="40153" spans="21:42" ht="15" customHeight="1" x14ac:dyDescent="0.25">
      <c r="U40153" s="104"/>
      <c r="AB40153" s="104"/>
      <c r="AC40153" s="104"/>
      <c r="AF40153" s="104"/>
      <c r="AG40153" s="104"/>
      <c r="AK40153" s="104"/>
      <c r="AL40153" s="104"/>
      <c r="AO40153" s="104"/>
      <c r="AP40153" s="104"/>
    </row>
    <row r="40154" spans="21:42" ht="15" customHeight="1" x14ac:dyDescent="0.25">
      <c r="U40154" s="104"/>
      <c r="AB40154" s="104"/>
      <c r="AC40154" s="104"/>
      <c r="AF40154" s="104"/>
      <c r="AG40154" s="104"/>
      <c r="AK40154" s="104"/>
      <c r="AL40154" s="104"/>
      <c r="AO40154" s="104"/>
      <c r="AP40154" s="104"/>
    </row>
    <row r="40155" spans="21:42" ht="15" customHeight="1" x14ac:dyDescent="0.25">
      <c r="U40155" s="104"/>
      <c r="AB40155" s="104"/>
      <c r="AC40155" s="104"/>
      <c r="AF40155" s="104"/>
      <c r="AG40155" s="104"/>
      <c r="AK40155" s="104"/>
      <c r="AL40155" s="104"/>
      <c r="AO40155" s="104"/>
      <c r="AP40155" s="104"/>
    </row>
    <row r="40156" spans="21:42" ht="15" customHeight="1" x14ac:dyDescent="0.25">
      <c r="U40156" s="104"/>
      <c r="AB40156" s="104"/>
      <c r="AC40156" s="104"/>
      <c r="AF40156" s="104"/>
      <c r="AG40156" s="104"/>
      <c r="AK40156" s="104"/>
      <c r="AL40156" s="104"/>
      <c r="AO40156" s="104"/>
      <c r="AP40156" s="104"/>
    </row>
    <row r="40157" spans="21:42" ht="15" customHeight="1" x14ac:dyDescent="0.25">
      <c r="U40157" s="104"/>
      <c r="AB40157" s="104"/>
      <c r="AC40157" s="104"/>
      <c r="AF40157" s="104"/>
      <c r="AG40157" s="104"/>
      <c r="AK40157" s="104"/>
      <c r="AL40157" s="104"/>
      <c r="AO40157" s="104"/>
      <c r="AP40157" s="104"/>
    </row>
    <row r="40158" spans="21:42" ht="15" customHeight="1" x14ac:dyDescent="0.25">
      <c r="U40158" s="104"/>
      <c r="AB40158" s="104"/>
      <c r="AC40158" s="104"/>
      <c r="AF40158" s="104"/>
      <c r="AG40158" s="104"/>
      <c r="AK40158" s="104"/>
      <c r="AL40158" s="104"/>
      <c r="AO40158" s="104"/>
      <c r="AP40158" s="104"/>
    </row>
    <row r="40159" spans="21:42" ht="15" customHeight="1" x14ac:dyDescent="0.25">
      <c r="U40159" s="104"/>
      <c r="AB40159" s="104"/>
      <c r="AC40159" s="104"/>
      <c r="AF40159" s="104"/>
      <c r="AG40159" s="104"/>
      <c r="AK40159" s="104"/>
      <c r="AL40159" s="104"/>
      <c r="AO40159" s="104"/>
      <c r="AP40159" s="104"/>
    </row>
    <row r="40160" spans="21:42" ht="15" customHeight="1" x14ac:dyDescent="0.25">
      <c r="U40160" s="104"/>
      <c r="AB40160" s="104"/>
      <c r="AC40160" s="104"/>
      <c r="AF40160" s="104"/>
      <c r="AG40160" s="104"/>
      <c r="AK40160" s="104"/>
      <c r="AL40160" s="104"/>
      <c r="AO40160" s="104"/>
      <c r="AP40160" s="104"/>
    </row>
    <row r="40161" spans="21:42" ht="15" customHeight="1" x14ac:dyDescent="0.25">
      <c r="U40161" s="104"/>
      <c r="AB40161" s="104"/>
      <c r="AC40161" s="104"/>
      <c r="AF40161" s="104"/>
      <c r="AG40161" s="104"/>
      <c r="AK40161" s="104"/>
      <c r="AL40161" s="104"/>
      <c r="AO40161" s="104"/>
      <c r="AP40161" s="104"/>
    </row>
    <row r="40162" spans="21:42" ht="15" customHeight="1" x14ac:dyDescent="0.25">
      <c r="U40162" s="104"/>
      <c r="AB40162" s="104"/>
      <c r="AC40162" s="104"/>
      <c r="AF40162" s="104"/>
      <c r="AG40162" s="104"/>
      <c r="AK40162" s="104"/>
      <c r="AL40162" s="104"/>
      <c r="AO40162" s="104"/>
      <c r="AP40162" s="104"/>
    </row>
    <row r="40163" spans="21:42" ht="15" customHeight="1" x14ac:dyDescent="0.25">
      <c r="U40163" s="104"/>
      <c r="AB40163" s="104"/>
      <c r="AC40163" s="104"/>
      <c r="AF40163" s="104"/>
      <c r="AG40163" s="104"/>
      <c r="AK40163" s="104"/>
      <c r="AL40163" s="104"/>
      <c r="AO40163" s="104"/>
      <c r="AP40163" s="104"/>
    </row>
    <row r="40164" spans="21:42" ht="15" customHeight="1" x14ac:dyDescent="0.25">
      <c r="U40164" s="104"/>
      <c r="AB40164" s="104"/>
      <c r="AC40164" s="104"/>
      <c r="AF40164" s="104"/>
      <c r="AG40164" s="104"/>
      <c r="AK40164" s="104"/>
      <c r="AL40164" s="104"/>
      <c r="AO40164" s="104"/>
      <c r="AP40164" s="104"/>
    </row>
    <row r="40165" spans="21:42" ht="15" customHeight="1" x14ac:dyDescent="0.25">
      <c r="U40165" s="104"/>
      <c r="AB40165" s="104"/>
      <c r="AC40165" s="104"/>
      <c r="AF40165" s="104"/>
      <c r="AG40165" s="104"/>
      <c r="AK40165" s="104"/>
      <c r="AL40165" s="104"/>
      <c r="AO40165" s="104"/>
      <c r="AP40165" s="104"/>
    </row>
    <row r="40166" spans="21:42" ht="15" customHeight="1" x14ac:dyDescent="0.25">
      <c r="U40166" s="104"/>
      <c r="AB40166" s="104"/>
      <c r="AC40166" s="104"/>
      <c r="AF40166" s="104"/>
      <c r="AG40166" s="104"/>
      <c r="AK40166" s="104"/>
      <c r="AL40166" s="104"/>
      <c r="AO40166" s="104"/>
      <c r="AP40166" s="104"/>
    </row>
    <row r="40167" spans="21:42" ht="15" customHeight="1" x14ac:dyDescent="0.25">
      <c r="U40167" s="104"/>
      <c r="AB40167" s="104"/>
      <c r="AC40167" s="104"/>
      <c r="AF40167" s="104"/>
      <c r="AG40167" s="104"/>
      <c r="AK40167" s="104"/>
      <c r="AL40167" s="104"/>
      <c r="AO40167" s="104"/>
      <c r="AP40167" s="104"/>
    </row>
    <row r="40168" spans="21:42" ht="15" customHeight="1" x14ac:dyDescent="0.25">
      <c r="U40168" s="104"/>
      <c r="AB40168" s="104"/>
      <c r="AC40168" s="104"/>
      <c r="AF40168" s="104"/>
      <c r="AG40168" s="104"/>
      <c r="AK40168" s="104"/>
      <c r="AL40168" s="104"/>
      <c r="AO40168" s="104"/>
      <c r="AP40168" s="104"/>
    </row>
    <row r="40169" spans="21:42" ht="15" customHeight="1" x14ac:dyDescent="0.25">
      <c r="U40169" s="104"/>
      <c r="AB40169" s="104"/>
      <c r="AC40169" s="104"/>
      <c r="AF40169" s="104"/>
      <c r="AG40169" s="104"/>
      <c r="AK40169" s="104"/>
      <c r="AL40169" s="104"/>
      <c r="AO40169" s="104"/>
      <c r="AP40169" s="104"/>
    </row>
    <row r="40170" spans="21:42" ht="15" customHeight="1" x14ac:dyDescent="0.25">
      <c r="U40170" s="104"/>
      <c r="AB40170" s="104"/>
      <c r="AC40170" s="104"/>
      <c r="AF40170" s="104"/>
      <c r="AG40170" s="104"/>
      <c r="AK40170" s="104"/>
      <c r="AL40170" s="104"/>
      <c r="AO40170" s="104"/>
      <c r="AP40170" s="104"/>
    </row>
    <row r="40171" spans="21:42" ht="15" customHeight="1" x14ac:dyDescent="0.25">
      <c r="U40171" s="104"/>
      <c r="AB40171" s="104"/>
      <c r="AC40171" s="104"/>
      <c r="AF40171" s="104"/>
      <c r="AG40171" s="104"/>
      <c r="AK40171" s="104"/>
      <c r="AL40171" s="104"/>
      <c r="AO40171" s="104"/>
      <c r="AP40171" s="104"/>
    </row>
    <row r="40172" spans="21:42" ht="15" customHeight="1" x14ac:dyDescent="0.25">
      <c r="U40172" s="104"/>
      <c r="AB40172" s="104"/>
      <c r="AC40172" s="104"/>
      <c r="AF40172" s="104"/>
      <c r="AG40172" s="104"/>
      <c r="AK40172" s="104"/>
      <c r="AL40172" s="104"/>
      <c r="AO40172" s="104"/>
      <c r="AP40172" s="104"/>
    </row>
    <row r="40173" spans="21:42" ht="15" customHeight="1" x14ac:dyDescent="0.25">
      <c r="U40173" s="104"/>
      <c r="AB40173" s="104"/>
      <c r="AC40173" s="104"/>
      <c r="AF40173" s="104"/>
      <c r="AG40173" s="104"/>
      <c r="AK40173" s="104"/>
      <c r="AL40173" s="104"/>
      <c r="AO40173" s="104"/>
      <c r="AP40173" s="104"/>
    </row>
    <row r="40174" spans="21:42" ht="15" customHeight="1" x14ac:dyDescent="0.25">
      <c r="U40174" s="104"/>
      <c r="AB40174" s="104"/>
      <c r="AC40174" s="104"/>
      <c r="AF40174" s="104"/>
      <c r="AG40174" s="104"/>
      <c r="AK40174" s="104"/>
      <c r="AL40174" s="104"/>
      <c r="AO40174" s="104"/>
      <c r="AP40174" s="104"/>
    </row>
    <row r="40175" spans="21:42" ht="15" customHeight="1" x14ac:dyDescent="0.25">
      <c r="U40175" s="104"/>
      <c r="AB40175" s="104"/>
      <c r="AC40175" s="104"/>
      <c r="AF40175" s="104"/>
      <c r="AG40175" s="104"/>
      <c r="AK40175" s="104"/>
      <c r="AL40175" s="104"/>
      <c r="AO40175" s="104"/>
      <c r="AP40175" s="104"/>
    </row>
    <row r="40176" spans="21:42" ht="15" customHeight="1" x14ac:dyDescent="0.25">
      <c r="U40176" s="104"/>
      <c r="AB40176" s="104"/>
      <c r="AC40176" s="104"/>
      <c r="AF40176" s="104"/>
      <c r="AG40176" s="104"/>
      <c r="AK40176" s="104"/>
      <c r="AL40176" s="104"/>
      <c r="AO40176" s="104"/>
      <c r="AP40176" s="104"/>
    </row>
    <row r="40177" spans="21:42" ht="15" customHeight="1" x14ac:dyDescent="0.25">
      <c r="U40177" s="104"/>
      <c r="AB40177" s="104"/>
      <c r="AC40177" s="104"/>
      <c r="AF40177" s="104"/>
      <c r="AG40177" s="104"/>
      <c r="AK40177" s="104"/>
      <c r="AL40177" s="104"/>
      <c r="AO40177" s="104"/>
      <c r="AP40177" s="104"/>
    </row>
    <row r="40178" spans="21:42" ht="15" customHeight="1" x14ac:dyDescent="0.25">
      <c r="U40178" s="104"/>
      <c r="AB40178" s="104"/>
      <c r="AC40178" s="104"/>
      <c r="AF40178" s="104"/>
      <c r="AG40178" s="104"/>
      <c r="AK40178" s="104"/>
      <c r="AL40178" s="104"/>
      <c r="AO40178" s="104"/>
      <c r="AP40178" s="104"/>
    </row>
    <row r="40179" spans="21:42" ht="15" customHeight="1" x14ac:dyDescent="0.25">
      <c r="U40179" s="104"/>
      <c r="AB40179" s="104"/>
      <c r="AC40179" s="104"/>
      <c r="AF40179" s="104"/>
      <c r="AG40179" s="104"/>
      <c r="AK40179" s="104"/>
      <c r="AL40179" s="104"/>
      <c r="AO40179" s="104"/>
      <c r="AP40179" s="104"/>
    </row>
    <row r="40180" spans="21:42" ht="15" customHeight="1" x14ac:dyDescent="0.25">
      <c r="U40180" s="104"/>
      <c r="AB40180" s="104"/>
      <c r="AC40180" s="104"/>
      <c r="AF40180" s="104"/>
      <c r="AG40180" s="104"/>
      <c r="AK40180" s="104"/>
      <c r="AL40180" s="104"/>
      <c r="AO40180" s="104"/>
      <c r="AP40180" s="104"/>
    </row>
    <row r="40181" spans="21:42" ht="15" customHeight="1" x14ac:dyDescent="0.25">
      <c r="U40181" s="104"/>
      <c r="AB40181" s="104"/>
      <c r="AC40181" s="104"/>
      <c r="AF40181" s="104"/>
      <c r="AG40181" s="104"/>
      <c r="AK40181" s="104"/>
      <c r="AL40181" s="104"/>
      <c r="AO40181" s="104"/>
      <c r="AP40181" s="104"/>
    </row>
    <row r="40182" spans="21:42" ht="15" customHeight="1" x14ac:dyDescent="0.25">
      <c r="U40182" s="104"/>
      <c r="AB40182" s="104"/>
      <c r="AC40182" s="104"/>
      <c r="AF40182" s="104"/>
      <c r="AG40182" s="104"/>
      <c r="AK40182" s="104"/>
      <c r="AL40182" s="104"/>
      <c r="AO40182" s="104"/>
      <c r="AP40182" s="104"/>
    </row>
    <row r="40183" spans="21:42" ht="15" customHeight="1" x14ac:dyDescent="0.25">
      <c r="U40183" s="104"/>
      <c r="AB40183" s="104"/>
      <c r="AC40183" s="104"/>
      <c r="AF40183" s="104"/>
      <c r="AG40183" s="104"/>
      <c r="AK40183" s="104"/>
      <c r="AL40183" s="104"/>
      <c r="AO40183" s="104"/>
      <c r="AP40183" s="104"/>
    </row>
    <row r="40184" spans="21:42" ht="15" customHeight="1" x14ac:dyDescent="0.25">
      <c r="U40184" s="104"/>
      <c r="AB40184" s="104"/>
      <c r="AC40184" s="104"/>
      <c r="AF40184" s="104"/>
      <c r="AG40184" s="104"/>
      <c r="AK40184" s="104"/>
      <c r="AL40184" s="104"/>
      <c r="AO40184" s="104"/>
      <c r="AP40184" s="104"/>
    </row>
    <row r="40185" spans="21:42" ht="15" customHeight="1" x14ac:dyDescent="0.25">
      <c r="U40185" s="104"/>
      <c r="AB40185" s="104"/>
      <c r="AC40185" s="104"/>
      <c r="AF40185" s="104"/>
      <c r="AG40185" s="104"/>
      <c r="AK40185" s="104"/>
      <c r="AL40185" s="104"/>
      <c r="AO40185" s="104"/>
      <c r="AP40185" s="104"/>
    </row>
    <row r="40186" spans="21:42" ht="15" customHeight="1" x14ac:dyDescent="0.25">
      <c r="U40186" s="104"/>
      <c r="AB40186" s="104"/>
      <c r="AC40186" s="104"/>
      <c r="AF40186" s="104"/>
      <c r="AG40186" s="104"/>
      <c r="AK40186" s="104"/>
      <c r="AL40186" s="104"/>
      <c r="AO40186" s="104"/>
      <c r="AP40186" s="104"/>
    </row>
    <row r="40187" spans="21:42" ht="15" customHeight="1" x14ac:dyDescent="0.25">
      <c r="U40187" s="104"/>
      <c r="AB40187" s="104"/>
      <c r="AC40187" s="104"/>
      <c r="AF40187" s="104"/>
      <c r="AG40187" s="104"/>
      <c r="AK40187" s="104"/>
      <c r="AL40187" s="104"/>
      <c r="AO40187" s="104"/>
      <c r="AP40187" s="104"/>
    </row>
    <row r="40188" spans="21:42" ht="15" customHeight="1" x14ac:dyDescent="0.25">
      <c r="U40188" s="104"/>
      <c r="AB40188" s="104"/>
      <c r="AC40188" s="104"/>
      <c r="AF40188" s="104"/>
      <c r="AG40188" s="104"/>
      <c r="AK40188" s="104"/>
      <c r="AL40188" s="104"/>
      <c r="AO40188" s="104"/>
      <c r="AP40188" s="104"/>
    </row>
    <row r="40189" spans="21:42" ht="15" customHeight="1" x14ac:dyDescent="0.25">
      <c r="U40189" s="104"/>
      <c r="AB40189" s="104"/>
      <c r="AC40189" s="104"/>
      <c r="AF40189" s="104"/>
      <c r="AG40189" s="104"/>
      <c r="AK40189" s="104"/>
      <c r="AL40189" s="104"/>
      <c r="AO40189" s="104"/>
      <c r="AP40189" s="104"/>
    </row>
    <row r="40190" spans="21:42" ht="15" customHeight="1" x14ac:dyDescent="0.25">
      <c r="U40190" s="104"/>
      <c r="AB40190" s="104"/>
      <c r="AC40190" s="104"/>
      <c r="AF40190" s="104"/>
      <c r="AG40190" s="104"/>
      <c r="AK40190" s="104"/>
      <c r="AL40190" s="104"/>
      <c r="AO40190" s="104"/>
      <c r="AP40190" s="104"/>
    </row>
    <row r="40191" spans="21:42" ht="15" customHeight="1" x14ac:dyDescent="0.25">
      <c r="U40191" s="104"/>
      <c r="AB40191" s="104"/>
      <c r="AC40191" s="104"/>
      <c r="AF40191" s="104"/>
      <c r="AG40191" s="104"/>
      <c r="AK40191" s="104"/>
      <c r="AL40191" s="104"/>
      <c r="AO40191" s="104"/>
      <c r="AP40191" s="104"/>
    </row>
    <row r="40192" spans="21:42" ht="15" customHeight="1" x14ac:dyDescent="0.25">
      <c r="U40192" s="104"/>
      <c r="AB40192" s="104"/>
      <c r="AC40192" s="104"/>
      <c r="AF40192" s="104"/>
      <c r="AG40192" s="104"/>
      <c r="AK40192" s="104"/>
      <c r="AL40192" s="104"/>
      <c r="AO40192" s="104"/>
      <c r="AP40192" s="104"/>
    </row>
    <row r="40193" spans="21:42" ht="15" customHeight="1" x14ac:dyDescent="0.25">
      <c r="U40193" s="104"/>
      <c r="AB40193" s="104"/>
      <c r="AC40193" s="104"/>
      <c r="AF40193" s="104"/>
      <c r="AG40193" s="104"/>
      <c r="AK40193" s="104"/>
      <c r="AL40193" s="104"/>
      <c r="AO40193" s="104"/>
      <c r="AP40193" s="104"/>
    </row>
    <row r="40194" spans="21:42" ht="15" customHeight="1" x14ac:dyDescent="0.25">
      <c r="U40194" s="104"/>
      <c r="AB40194" s="104"/>
      <c r="AC40194" s="104"/>
      <c r="AF40194" s="104"/>
      <c r="AG40194" s="104"/>
      <c r="AK40194" s="104"/>
      <c r="AL40194" s="104"/>
      <c r="AO40194" s="104"/>
      <c r="AP40194" s="104"/>
    </row>
    <row r="40195" spans="21:42" ht="15" customHeight="1" x14ac:dyDescent="0.25">
      <c r="U40195" s="104"/>
      <c r="AB40195" s="104"/>
      <c r="AC40195" s="104"/>
      <c r="AF40195" s="104"/>
      <c r="AG40195" s="104"/>
      <c r="AK40195" s="104"/>
      <c r="AL40195" s="104"/>
      <c r="AO40195" s="104"/>
      <c r="AP40195" s="104"/>
    </row>
    <row r="40196" spans="21:42" ht="15" customHeight="1" x14ac:dyDescent="0.25">
      <c r="U40196" s="104"/>
      <c r="AB40196" s="104"/>
      <c r="AC40196" s="104"/>
      <c r="AF40196" s="104"/>
      <c r="AG40196" s="104"/>
      <c r="AK40196" s="104"/>
      <c r="AL40196" s="104"/>
      <c r="AO40196" s="104"/>
      <c r="AP40196" s="104"/>
    </row>
    <row r="40197" spans="21:42" ht="15" customHeight="1" x14ac:dyDescent="0.25">
      <c r="U40197" s="104"/>
      <c r="AB40197" s="104"/>
      <c r="AC40197" s="104"/>
      <c r="AF40197" s="104"/>
      <c r="AG40197" s="104"/>
      <c r="AK40197" s="104"/>
      <c r="AL40197" s="104"/>
      <c r="AO40197" s="104"/>
      <c r="AP40197" s="104"/>
    </row>
    <row r="40198" spans="21:42" ht="15" customHeight="1" x14ac:dyDescent="0.25">
      <c r="U40198" s="104"/>
      <c r="AB40198" s="104"/>
      <c r="AC40198" s="104"/>
      <c r="AF40198" s="104"/>
      <c r="AG40198" s="104"/>
      <c r="AK40198" s="104"/>
      <c r="AL40198" s="104"/>
      <c r="AO40198" s="104"/>
      <c r="AP40198" s="104"/>
    </row>
    <row r="40199" spans="21:42" ht="15" customHeight="1" x14ac:dyDescent="0.25">
      <c r="U40199" s="104"/>
      <c r="AB40199" s="104"/>
      <c r="AC40199" s="104"/>
      <c r="AF40199" s="104"/>
      <c r="AG40199" s="104"/>
      <c r="AK40199" s="104"/>
      <c r="AL40199" s="104"/>
      <c r="AO40199" s="104"/>
      <c r="AP40199" s="104"/>
    </row>
    <row r="40200" spans="21:42" ht="15" customHeight="1" x14ac:dyDescent="0.25">
      <c r="U40200" s="104"/>
      <c r="AB40200" s="104"/>
      <c r="AC40200" s="104"/>
      <c r="AF40200" s="104"/>
      <c r="AG40200" s="104"/>
      <c r="AK40200" s="104"/>
      <c r="AL40200" s="104"/>
      <c r="AO40200" s="104"/>
      <c r="AP40200" s="104"/>
    </row>
    <row r="40201" spans="21:42" ht="15" customHeight="1" x14ac:dyDescent="0.25">
      <c r="U40201" s="104"/>
      <c r="AB40201" s="104"/>
      <c r="AC40201" s="104"/>
      <c r="AF40201" s="104"/>
      <c r="AG40201" s="104"/>
      <c r="AK40201" s="104"/>
      <c r="AL40201" s="104"/>
      <c r="AO40201" s="104"/>
      <c r="AP40201" s="104"/>
    </row>
    <row r="40202" spans="21:42" ht="15" customHeight="1" x14ac:dyDescent="0.25">
      <c r="U40202" s="104"/>
      <c r="AB40202" s="104"/>
      <c r="AC40202" s="104"/>
      <c r="AF40202" s="104"/>
      <c r="AG40202" s="104"/>
      <c r="AK40202" s="104"/>
      <c r="AL40202" s="104"/>
      <c r="AO40202" s="104"/>
      <c r="AP40202" s="104"/>
    </row>
    <row r="40203" spans="21:42" ht="15" customHeight="1" x14ac:dyDescent="0.25">
      <c r="U40203" s="104"/>
      <c r="AB40203" s="104"/>
      <c r="AC40203" s="104"/>
      <c r="AF40203" s="104"/>
      <c r="AG40203" s="104"/>
      <c r="AK40203" s="104"/>
      <c r="AL40203" s="104"/>
      <c r="AO40203" s="104"/>
      <c r="AP40203" s="104"/>
    </row>
    <row r="40204" spans="21:42" ht="15" customHeight="1" x14ac:dyDescent="0.25">
      <c r="U40204" s="104"/>
      <c r="AB40204" s="104"/>
      <c r="AC40204" s="104"/>
      <c r="AF40204" s="104"/>
      <c r="AG40204" s="104"/>
      <c r="AK40204" s="104"/>
      <c r="AL40204" s="104"/>
      <c r="AO40204" s="104"/>
      <c r="AP40204" s="104"/>
    </row>
    <row r="40205" spans="21:42" ht="15" customHeight="1" x14ac:dyDescent="0.25">
      <c r="U40205" s="104"/>
      <c r="AB40205" s="104"/>
      <c r="AC40205" s="104"/>
      <c r="AF40205" s="104"/>
      <c r="AG40205" s="104"/>
      <c r="AK40205" s="104"/>
      <c r="AL40205" s="104"/>
      <c r="AO40205" s="104"/>
      <c r="AP40205" s="104"/>
    </row>
    <row r="40206" spans="21:42" ht="15" customHeight="1" x14ac:dyDescent="0.25">
      <c r="U40206" s="104"/>
      <c r="AB40206" s="104"/>
      <c r="AC40206" s="104"/>
      <c r="AF40206" s="104"/>
      <c r="AG40206" s="104"/>
      <c r="AK40206" s="104"/>
      <c r="AL40206" s="104"/>
      <c r="AO40206" s="104"/>
      <c r="AP40206" s="104"/>
    </row>
    <row r="40207" spans="21:42" ht="15" customHeight="1" x14ac:dyDescent="0.25">
      <c r="U40207" s="104"/>
      <c r="AB40207" s="104"/>
      <c r="AC40207" s="104"/>
      <c r="AF40207" s="104"/>
      <c r="AG40207" s="104"/>
      <c r="AK40207" s="104"/>
      <c r="AL40207" s="104"/>
      <c r="AO40207" s="104"/>
      <c r="AP40207" s="104"/>
    </row>
    <row r="40208" spans="21:42" ht="15" customHeight="1" x14ac:dyDescent="0.25">
      <c r="U40208" s="104"/>
      <c r="AB40208" s="104"/>
      <c r="AC40208" s="104"/>
      <c r="AF40208" s="104"/>
      <c r="AG40208" s="104"/>
      <c r="AK40208" s="104"/>
      <c r="AL40208" s="104"/>
      <c r="AO40208" s="104"/>
      <c r="AP40208" s="104"/>
    </row>
    <row r="40209" spans="21:42" ht="15" customHeight="1" x14ac:dyDescent="0.25">
      <c r="U40209" s="104"/>
      <c r="AB40209" s="104"/>
      <c r="AC40209" s="104"/>
      <c r="AF40209" s="104"/>
      <c r="AG40209" s="104"/>
      <c r="AK40209" s="104"/>
      <c r="AL40209" s="104"/>
      <c r="AO40209" s="104"/>
      <c r="AP40209" s="104"/>
    </row>
    <row r="40210" spans="21:42" ht="15" customHeight="1" x14ac:dyDescent="0.25">
      <c r="U40210" s="104"/>
      <c r="AB40210" s="104"/>
      <c r="AC40210" s="104"/>
      <c r="AF40210" s="104"/>
      <c r="AG40210" s="104"/>
      <c r="AK40210" s="104"/>
      <c r="AL40210" s="104"/>
      <c r="AO40210" s="104"/>
      <c r="AP40210" s="104"/>
    </row>
    <row r="40211" spans="21:42" ht="15" customHeight="1" x14ac:dyDescent="0.25">
      <c r="U40211" s="104"/>
      <c r="AB40211" s="104"/>
      <c r="AC40211" s="104"/>
      <c r="AF40211" s="104"/>
      <c r="AG40211" s="104"/>
      <c r="AK40211" s="104"/>
      <c r="AL40211" s="104"/>
      <c r="AO40211" s="104"/>
      <c r="AP40211" s="104"/>
    </row>
    <row r="40212" spans="21:42" ht="15" customHeight="1" x14ac:dyDescent="0.25">
      <c r="U40212" s="104"/>
      <c r="AB40212" s="104"/>
      <c r="AC40212" s="104"/>
      <c r="AF40212" s="104"/>
      <c r="AG40212" s="104"/>
      <c r="AK40212" s="104"/>
      <c r="AL40212" s="104"/>
      <c r="AO40212" s="104"/>
      <c r="AP40212" s="104"/>
    </row>
    <row r="40213" spans="21:42" ht="15" customHeight="1" x14ac:dyDescent="0.25">
      <c r="U40213" s="104"/>
      <c r="AB40213" s="104"/>
      <c r="AC40213" s="104"/>
      <c r="AF40213" s="104"/>
      <c r="AG40213" s="104"/>
      <c r="AK40213" s="104"/>
      <c r="AL40213" s="104"/>
      <c r="AO40213" s="104"/>
      <c r="AP40213" s="104"/>
    </row>
    <row r="40214" spans="21:42" ht="15" customHeight="1" x14ac:dyDescent="0.25">
      <c r="U40214" s="104"/>
      <c r="AB40214" s="104"/>
      <c r="AC40214" s="104"/>
      <c r="AF40214" s="104"/>
      <c r="AG40214" s="104"/>
      <c r="AK40214" s="104"/>
      <c r="AL40214" s="104"/>
      <c r="AO40214" s="104"/>
      <c r="AP40214" s="104"/>
    </row>
    <row r="40215" spans="21:42" ht="15" customHeight="1" x14ac:dyDescent="0.25">
      <c r="U40215" s="104"/>
      <c r="AB40215" s="104"/>
      <c r="AC40215" s="104"/>
      <c r="AF40215" s="104"/>
      <c r="AG40215" s="104"/>
      <c r="AK40215" s="104"/>
      <c r="AL40215" s="104"/>
      <c r="AO40215" s="104"/>
      <c r="AP40215" s="104"/>
    </row>
    <row r="40216" spans="21:42" ht="15" customHeight="1" x14ac:dyDescent="0.25">
      <c r="U40216" s="104"/>
      <c r="AB40216" s="104"/>
      <c r="AC40216" s="104"/>
      <c r="AF40216" s="104"/>
      <c r="AG40216" s="104"/>
      <c r="AK40216" s="104"/>
      <c r="AL40216" s="104"/>
      <c r="AO40216" s="104"/>
      <c r="AP40216" s="104"/>
    </row>
    <row r="40217" spans="21:42" ht="15" customHeight="1" x14ac:dyDescent="0.25">
      <c r="U40217" s="104"/>
      <c r="AB40217" s="104"/>
      <c r="AC40217" s="104"/>
      <c r="AF40217" s="104"/>
      <c r="AG40217" s="104"/>
      <c r="AK40217" s="104"/>
      <c r="AL40217" s="104"/>
      <c r="AO40217" s="104"/>
      <c r="AP40217" s="104"/>
    </row>
    <row r="40218" spans="21:42" ht="15" customHeight="1" x14ac:dyDescent="0.25">
      <c r="U40218" s="104"/>
      <c r="AB40218" s="104"/>
      <c r="AC40218" s="104"/>
      <c r="AF40218" s="104"/>
      <c r="AG40218" s="104"/>
      <c r="AK40218" s="104"/>
      <c r="AL40218" s="104"/>
      <c r="AO40218" s="104"/>
      <c r="AP40218" s="104"/>
    </row>
    <row r="40219" spans="21:42" ht="15" customHeight="1" x14ac:dyDescent="0.25">
      <c r="U40219" s="104"/>
      <c r="AB40219" s="104"/>
      <c r="AC40219" s="104"/>
      <c r="AF40219" s="104"/>
      <c r="AG40219" s="104"/>
      <c r="AK40219" s="104"/>
      <c r="AL40219" s="104"/>
      <c r="AO40219" s="104"/>
      <c r="AP40219" s="104"/>
    </row>
    <row r="40220" spans="21:42" ht="15" customHeight="1" x14ac:dyDescent="0.25">
      <c r="U40220" s="104"/>
      <c r="AB40220" s="104"/>
      <c r="AC40220" s="104"/>
      <c r="AF40220" s="104"/>
      <c r="AG40220" s="104"/>
      <c r="AK40220" s="104"/>
      <c r="AL40220" s="104"/>
      <c r="AO40220" s="104"/>
      <c r="AP40220" s="104"/>
    </row>
    <row r="40221" spans="21:42" ht="15" customHeight="1" x14ac:dyDescent="0.25">
      <c r="U40221" s="104"/>
      <c r="AB40221" s="104"/>
      <c r="AC40221" s="104"/>
      <c r="AF40221" s="104"/>
      <c r="AG40221" s="104"/>
      <c r="AK40221" s="104"/>
      <c r="AL40221" s="104"/>
      <c r="AO40221" s="104"/>
      <c r="AP40221" s="104"/>
    </row>
    <row r="40222" spans="21:42" ht="15" customHeight="1" x14ac:dyDescent="0.25">
      <c r="U40222" s="104"/>
      <c r="AB40222" s="104"/>
      <c r="AC40222" s="104"/>
      <c r="AF40222" s="104"/>
      <c r="AG40222" s="104"/>
      <c r="AK40222" s="104"/>
      <c r="AL40222" s="104"/>
      <c r="AO40222" s="104"/>
      <c r="AP40222" s="104"/>
    </row>
    <row r="40223" spans="21:42" ht="15" customHeight="1" x14ac:dyDescent="0.25">
      <c r="U40223" s="104"/>
      <c r="AB40223" s="104"/>
      <c r="AC40223" s="104"/>
      <c r="AF40223" s="104"/>
      <c r="AG40223" s="104"/>
      <c r="AK40223" s="104"/>
      <c r="AL40223" s="104"/>
      <c r="AO40223" s="104"/>
      <c r="AP40223" s="104"/>
    </row>
    <row r="40224" spans="21:42" ht="15" customHeight="1" x14ac:dyDescent="0.25">
      <c r="U40224" s="104"/>
      <c r="AB40224" s="104"/>
      <c r="AC40224" s="104"/>
      <c r="AF40224" s="104"/>
      <c r="AG40224" s="104"/>
      <c r="AK40224" s="104"/>
      <c r="AL40224" s="104"/>
      <c r="AO40224" s="104"/>
      <c r="AP40224" s="104"/>
    </row>
    <row r="40225" spans="21:42" ht="15" customHeight="1" x14ac:dyDescent="0.25">
      <c r="U40225" s="104"/>
      <c r="AB40225" s="104"/>
      <c r="AC40225" s="104"/>
      <c r="AF40225" s="104"/>
      <c r="AG40225" s="104"/>
      <c r="AK40225" s="104"/>
      <c r="AL40225" s="104"/>
      <c r="AO40225" s="104"/>
      <c r="AP40225" s="104"/>
    </row>
    <row r="40226" spans="21:42" ht="15" customHeight="1" x14ac:dyDescent="0.25">
      <c r="U40226" s="104"/>
      <c r="AB40226" s="104"/>
      <c r="AC40226" s="104"/>
      <c r="AF40226" s="104"/>
      <c r="AG40226" s="104"/>
      <c r="AK40226" s="104"/>
      <c r="AL40226" s="104"/>
      <c r="AO40226" s="104"/>
      <c r="AP40226" s="104"/>
    </row>
    <row r="40227" spans="21:42" ht="15" customHeight="1" x14ac:dyDescent="0.25">
      <c r="U40227" s="104"/>
      <c r="AB40227" s="104"/>
      <c r="AC40227" s="104"/>
      <c r="AF40227" s="104"/>
      <c r="AG40227" s="104"/>
      <c r="AK40227" s="104"/>
      <c r="AL40227" s="104"/>
      <c r="AO40227" s="104"/>
      <c r="AP40227" s="104"/>
    </row>
    <row r="40228" spans="21:42" ht="15" customHeight="1" x14ac:dyDescent="0.25">
      <c r="U40228" s="104"/>
      <c r="AB40228" s="104"/>
      <c r="AC40228" s="104"/>
      <c r="AF40228" s="104"/>
      <c r="AG40228" s="104"/>
      <c r="AK40228" s="104"/>
      <c r="AL40228" s="104"/>
      <c r="AO40228" s="104"/>
      <c r="AP40228" s="104"/>
    </row>
    <row r="40229" spans="21:42" ht="15" customHeight="1" x14ac:dyDescent="0.25">
      <c r="U40229" s="104"/>
      <c r="AB40229" s="104"/>
      <c r="AC40229" s="104"/>
      <c r="AF40229" s="104"/>
      <c r="AG40229" s="104"/>
      <c r="AK40229" s="104"/>
      <c r="AL40229" s="104"/>
      <c r="AO40229" s="104"/>
      <c r="AP40229" s="104"/>
    </row>
    <row r="40230" spans="21:42" ht="15" customHeight="1" x14ac:dyDescent="0.25">
      <c r="U40230" s="104"/>
      <c r="AB40230" s="104"/>
      <c r="AC40230" s="104"/>
      <c r="AF40230" s="104"/>
      <c r="AG40230" s="104"/>
      <c r="AK40230" s="104"/>
      <c r="AL40230" s="104"/>
      <c r="AO40230" s="104"/>
      <c r="AP40230" s="104"/>
    </row>
    <row r="40231" spans="21:42" ht="15" customHeight="1" x14ac:dyDescent="0.25">
      <c r="U40231" s="104"/>
      <c r="AB40231" s="104"/>
      <c r="AC40231" s="104"/>
      <c r="AF40231" s="104"/>
      <c r="AG40231" s="104"/>
      <c r="AK40231" s="104"/>
      <c r="AL40231" s="104"/>
      <c r="AO40231" s="104"/>
      <c r="AP40231" s="104"/>
    </row>
    <row r="40232" spans="21:42" ht="15" customHeight="1" x14ac:dyDescent="0.25">
      <c r="U40232" s="104"/>
      <c r="AB40232" s="104"/>
      <c r="AC40232" s="104"/>
      <c r="AF40232" s="104"/>
      <c r="AG40232" s="104"/>
      <c r="AK40232" s="104"/>
      <c r="AL40232" s="104"/>
      <c r="AO40232" s="104"/>
      <c r="AP40232" s="104"/>
    </row>
    <row r="40233" spans="21:42" ht="15" customHeight="1" x14ac:dyDescent="0.25">
      <c r="U40233" s="104"/>
      <c r="AB40233" s="104"/>
      <c r="AC40233" s="104"/>
      <c r="AF40233" s="104"/>
      <c r="AG40233" s="104"/>
      <c r="AK40233" s="104"/>
      <c r="AL40233" s="104"/>
      <c r="AO40233" s="104"/>
      <c r="AP40233" s="104"/>
    </row>
    <row r="40234" spans="21:42" ht="15" customHeight="1" x14ac:dyDescent="0.25">
      <c r="U40234" s="104"/>
      <c r="AB40234" s="104"/>
      <c r="AC40234" s="104"/>
      <c r="AF40234" s="104"/>
      <c r="AG40234" s="104"/>
      <c r="AK40234" s="104"/>
      <c r="AL40234" s="104"/>
      <c r="AO40234" s="104"/>
      <c r="AP40234" s="104"/>
    </row>
    <row r="40235" spans="21:42" ht="15" customHeight="1" x14ac:dyDescent="0.25">
      <c r="U40235" s="104"/>
      <c r="AB40235" s="104"/>
      <c r="AC40235" s="104"/>
      <c r="AF40235" s="104"/>
      <c r="AG40235" s="104"/>
      <c r="AK40235" s="104"/>
      <c r="AL40235" s="104"/>
      <c r="AO40235" s="104"/>
      <c r="AP40235" s="104"/>
    </row>
    <row r="40236" spans="21:42" ht="15" customHeight="1" x14ac:dyDescent="0.25">
      <c r="U40236" s="104"/>
      <c r="AB40236" s="104"/>
      <c r="AC40236" s="104"/>
      <c r="AF40236" s="104"/>
      <c r="AG40236" s="104"/>
      <c r="AK40236" s="104"/>
      <c r="AL40236" s="104"/>
      <c r="AO40236" s="104"/>
      <c r="AP40236" s="104"/>
    </row>
    <row r="40237" spans="21:42" ht="15" customHeight="1" x14ac:dyDescent="0.25">
      <c r="U40237" s="104"/>
      <c r="AB40237" s="104"/>
      <c r="AC40237" s="104"/>
      <c r="AF40237" s="104"/>
      <c r="AG40237" s="104"/>
      <c r="AK40237" s="104"/>
      <c r="AL40237" s="104"/>
      <c r="AO40237" s="104"/>
      <c r="AP40237" s="104"/>
    </row>
    <row r="40238" spans="21:42" ht="15" customHeight="1" x14ac:dyDescent="0.25">
      <c r="U40238" s="104"/>
      <c r="AB40238" s="104"/>
      <c r="AC40238" s="104"/>
      <c r="AF40238" s="104"/>
      <c r="AG40238" s="104"/>
      <c r="AK40238" s="104"/>
      <c r="AL40238" s="104"/>
      <c r="AO40238" s="104"/>
      <c r="AP40238" s="104"/>
    </row>
    <row r="40239" spans="21:42" ht="15" customHeight="1" x14ac:dyDescent="0.25">
      <c r="U40239" s="104"/>
      <c r="AB40239" s="104"/>
      <c r="AC40239" s="104"/>
      <c r="AF40239" s="104"/>
      <c r="AG40239" s="104"/>
      <c r="AK40239" s="104"/>
      <c r="AL40239" s="104"/>
      <c r="AO40239" s="104"/>
      <c r="AP40239" s="104"/>
    </row>
    <row r="40240" spans="21:42" ht="15" customHeight="1" x14ac:dyDescent="0.25">
      <c r="U40240" s="104"/>
      <c r="AB40240" s="104"/>
      <c r="AC40240" s="104"/>
      <c r="AF40240" s="104"/>
      <c r="AG40240" s="104"/>
      <c r="AK40240" s="104"/>
      <c r="AL40240" s="104"/>
      <c r="AO40240" s="104"/>
      <c r="AP40240" s="104"/>
    </row>
    <row r="40241" spans="21:42" ht="15" customHeight="1" x14ac:dyDescent="0.25">
      <c r="U40241" s="104"/>
      <c r="AB40241" s="104"/>
      <c r="AC40241" s="104"/>
      <c r="AF40241" s="104"/>
      <c r="AG40241" s="104"/>
      <c r="AK40241" s="104"/>
      <c r="AL40241" s="104"/>
      <c r="AO40241" s="104"/>
      <c r="AP40241" s="104"/>
    </row>
    <row r="40242" spans="21:42" ht="15" customHeight="1" x14ac:dyDescent="0.25">
      <c r="U40242" s="104"/>
      <c r="AB40242" s="104"/>
      <c r="AC40242" s="104"/>
      <c r="AF40242" s="104"/>
      <c r="AG40242" s="104"/>
      <c r="AK40242" s="104"/>
      <c r="AL40242" s="104"/>
      <c r="AO40242" s="104"/>
      <c r="AP40242" s="104"/>
    </row>
    <row r="40243" spans="21:42" ht="15" customHeight="1" x14ac:dyDescent="0.25">
      <c r="U40243" s="104"/>
      <c r="AB40243" s="104"/>
      <c r="AC40243" s="104"/>
      <c r="AF40243" s="104"/>
      <c r="AG40243" s="104"/>
      <c r="AK40243" s="104"/>
      <c r="AL40243" s="104"/>
      <c r="AO40243" s="104"/>
      <c r="AP40243" s="104"/>
    </row>
    <row r="40244" spans="21:42" ht="15" customHeight="1" x14ac:dyDescent="0.25">
      <c r="U40244" s="104"/>
      <c r="AB40244" s="104"/>
      <c r="AC40244" s="104"/>
      <c r="AF40244" s="104"/>
      <c r="AG40244" s="104"/>
      <c r="AK40244" s="104"/>
      <c r="AL40244" s="104"/>
      <c r="AO40244" s="104"/>
      <c r="AP40244" s="104"/>
    </row>
    <row r="40245" spans="21:42" ht="15" customHeight="1" x14ac:dyDescent="0.25">
      <c r="U40245" s="104"/>
      <c r="AB40245" s="104"/>
      <c r="AC40245" s="104"/>
      <c r="AF40245" s="104"/>
      <c r="AG40245" s="104"/>
      <c r="AK40245" s="104"/>
      <c r="AL40245" s="104"/>
      <c r="AO40245" s="104"/>
      <c r="AP40245" s="104"/>
    </row>
    <row r="40246" spans="21:42" ht="15" customHeight="1" x14ac:dyDescent="0.25">
      <c r="U40246" s="104"/>
      <c r="AB40246" s="104"/>
      <c r="AC40246" s="104"/>
      <c r="AF40246" s="104"/>
      <c r="AG40246" s="104"/>
      <c r="AK40246" s="104"/>
      <c r="AL40246" s="104"/>
      <c r="AO40246" s="104"/>
      <c r="AP40246" s="104"/>
    </row>
    <row r="40247" spans="21:42" ht="15" customHeight="1" x14ac:dyDescent="0.25">
      <c r="U40247" s="104"/>
      <c r="AB40247" s="104"/>
      <c r="AC40247" s="104"/>
      <c r="AF40247" s="104"/>
      <c r="AG40247" s="104"/>
      <c r="AK40247" s="104"/>
      <c r="AL40247" s="104"/>
      <c r="AO40247" s="104"/>
      <c r="AP40247" s="104"/>
    </row>
    <row r="40248" spans="21:42" ht="15" customHeight="1" x14ac:dyDescent="0.25">
      <c r="U40248" s="104"/>
      <c r="AB40248" s="104"/>
      <c r="AC40248" s="104"/>
      <c r="AF40248" s="104"/>
      <c r="AG40248" s="104"/>
      <c r="AK40248" s="104"/>
      <c r="AL40248" s="104"/>
      <c r="AO40248" s="104"/>
      <c r="AP40248" s="104"/>
    </row>
    <row r="40249" spans="21:42" ht="15" customHeight="1" x14ac:dyDescent="0.25">
      <c r="U40249" s="104"/>
      <c r="AB40249" s="104"/>
      <c r="AC40249" s="104"/>
      <c r="AF40249" s="104"/>
      <c r="AG40249" s="104"/>
      <c r="AK40249" s="104"/>
      <c r="AL40249" s="104"/>
      <c r="AO40249" s="104"/>
      <c r="AP40249" s="104"/>
    </row>
    <row r="40250" spans="21:42" ht="15" customHeight="1" x14ac:dyDescent="0.25">
      <c r="U40250" s="104"/>
      <c r="AB40250" s="104"/>
      <c r="AC40250" s="104"/>
      <c r="AF40250" s="104"/>
      <c r="AG40250" s="104"/>
      <c r="AK40250" s="104"/>
      <c r="AL40250" s="104"/>
      <c r="AO40250" s="104"/>
      <c r="AP40250" s="104"/>
    </row>
    <row r="40251" spans="21:42" ht="15" customHeight="1" x14ac:dyDescent="0.25">
      <c r="U40251" s="104"/>
      <c r="AB40251" s="104"/>
      <c r="AC40251" s="104"/>
      <c r="AF40251" s="104"/>
      <c r="AG40251" s="104"/>
      <c r="AK40251" s="104"/>
      <c r="AL40251" s="104"/>
      <c r="AO40251" s="104"/>
      <c r="AP40251" s="104"/>
    </row>
    <row r="40252" spans="21:42" ht="15" customHeight="1" x14ac:dyDescent="0.25">
      <c r="U40252" s="104"/>
      <c r="AB40252" s="104"/>
      <c r="AC40252" s="104"/>
      <c r="AF40252" s="104"/>
      <c r="AG40252" s="104"/>
      <c r="AK40252" s="104"/>
      <c r="AL40252" s="104"/>
      <c r="AO40252" s="104"/>
      <c r="AP40252" s="104"/>
    </row>
    <row r="40253" spans="21:42" ht="15" customHeight="1" x14ac:dyDescent="0.25">
      <c r="U40253" s="104"/>
      <c r="AB40253" s="104"/>
      <c r="AC40253" s="104"/>
      <c r="AF40253" s="104"/>
      <c r="AG40253" s="104"/>
      <c r="AK40253" s="104"/>
      <c r="AL40253" s="104"/>
      <c r="AO40253" s="104"/>
      <c r="AP40253" s="104"/>
    </row>
    <row r="40254" spans="21:42" ht="15" customHeight="1" x14ac:dyDescent="0.25">
      <c r="U40254" s="104"/>
      <c r="AB40254" s="104"/>
      <c r="AC40254" s="104"/>
      <c r="AF40254" s="104"/>
      <c r="AG40254" s="104"/>
      <c r="AK40254" s="104"/>
      <c r="AL40254" s="104"/>
      <c r="AO40254" s="104"/>
      <c r="AP40254" s="104"/>
    </row>
    <row r="40255" spans="21:42" ht="15" customHeight="1" x14ac:dyDescent="0.25">
      <c r="U40255" s="104"/>
      <c r="AB40255" s="104"/>
      <c r="AC40255" s="104"/>
      <c r="AF40255" s="104"/>
      <c r="AG40255" s="104"/>
      <c r="AK40255" s="104"/>
      <c r="AL40255" s="104"/>
      <c r="AO40255" s="104"/>
      <c r="AP40255" s="104"/>
    </row>
    <row r="40256" spans="21:42" ht="15" customHeight="1" x14ac:dyDescent="0.25">
      <c r="U40256" s="104"/>
      <c r="AB40256" s="104"/>
      <c r="AC40256" s="104"/>
      <c r="AF40256" s="104"/>
      <c r="AG40256" s="104"/>
      <c r="AK40256" s="104"/>
      <c r="AL40256" s="104"/>
      <c r="AO40256" s="104"/>
      <c r="AP40256" s="104"/>
    </row>
    <row r="40257" spans="21:42" ht="15" customHeight="1" x14ac:dyDescent="0.25">
      <c r="U40257" s="104"/>
      <c r="AB40257" s="104"/>
      <c r="AC40257" s="104"/>
      <c r="AF40257" s="104"/>
      <c r="AG40257" s="104"/>
      <c r="AK40257" s="104"/>
      <c r="AL40257" s="104"/>
      <c r="AO40257" s="104"/>
      <c r="AP40257" s="104"/>
    </row>
    <row r="40258" spans="21:42" ht="15" customHeight="1" x14ac:dyDescent="0.25">
      <c r="U40258" s="104"/>
      <c r="AB40258" s="104"/>
      <c r="AC40258" s="104"/>
      <c r="AF40258" s="104"/>
      <c r="AG40258" s="104"/>
      <c r="AK40258" s="104"/>
      <c r="AL40258" s="104"/>
      <c r="AO40258" s="104"/>
      <c r="AP40258" s="104"/>
    </row>
    <row r="40259" spans="21:42" ht="15" customHeight="1" x14ac:dyDescent="0.25">
      <c r="U40259" s="104"/>
      <c r="AB40259" s="104"/>
      <c r="AC40259" s="104"/>
      <c r="AF40259" s="104"/>
      <c r="AG40259" s="104"/>
      <c r="AK40259" s="104"/>
      <c r="AL40259" s="104"/>
      <c r="AO40259" s="104"/>
      <c r="AP40259" s="104"/>
    </row>
    <row r="40260" spans="21:42" ht="15" customHeight="1" x14ac:dyDescent="0.25">
      <c r="U40260" s="104"/>
      <c r="AB40260" s="104"/>
      <c r="AC40260" s="104"/>
      <c r="AF40260" s="104"/>
      <c r="AG40260" s="104"/>
      <c r="AK40260" s="104"/>
      <c r="AL40260" s="104"/>
      <c r="AO40260" s="104"/>
      <c r="AP40260" s="104"/>
    </row>
    <row r="40261" spans="21:42" ht="15" customHeight="1" x14ac:dyDescent="0.25">
      <c r="U40261" s="104"/>
      <c r="AB40261" s="104"/>
      <c r="AC40261" s="104"/>
      <c r="AF40261" s="104"/>
      <c r="AG40261" s="104"/>
      <c r="AK40261" s="104"/>
      <c r="AL40261" s="104"/>
      <c r="AO40261" s="104"/>
      <c r="AP40261" s="104"/>
    </row>
    <row r="40262" spans="21:42" ht="15" customHeight="1" x14ac:dyDescent="0.25">
      <c r="U40262" s="104"/>
      <c r="AB40262" s="104"/>
      <c r="AC40262" s="104"/>
      <c r="AF40262" s="104"/>
      <c r="AG40262" s="104"/>
      <c r="AK40262" s="104"/>
      <c r="AL40262" s="104"/>
      <c r="AO40262" s="104"/>
      <c r="AP40262" s="104"/>
    </row>
    <row r="40263" spans="21:42" ht="15" customHeight="1" x14ac:dyDescent="0.25">
      <c r="U40263" s="104"/>
      <c r="AB40263" s="104"/>
      <c r="AC40263" s="104"/>
      <c r="AF40263" s="104"/>
      <c r="AG40263" s="104"/>
      <c r="AK40263" s="104"/>
      <c r="AL40263" s="104"/>
      <c r="AO40263" s="104"/>
      <c r="AP40263" s="104"/>
    </row>
    <row r="40264" spans="21:42" ht="15" customHeight="1" x14ac:dyDescent="0.25">
      <c r="U40264" s="104"/>
      <c r="AB40264" s="104"/>
      <c r="AC40264" s="104"/>
      <c r="AF40264" s="104"/>
      <c r="AG40264" s="104"/>
      <c r="AK40264" s="104"/>
      <c r="AL40264" s="104"/>
      <c r="AO40264" s="104"/>
      <c r="AP40264" s="104"/>
    </row>
    <row r="40265" spans="21:42" ht="15" customHeight="1" x14ac:dyDescent="0.25">
      <c r="U40265" s="104"/>
      <c r="AB40265" s="104"/>
      <c r="AC40265" s="104"/>
      <c r="AF40265" s="104"/>
      <c r="AG40265" s="104"/>
      <c r="AK40265" s="104"/>
      <c r="AL40265" s="104"/>
      <c r="AO40265" s="104"/>
      <c r="AP40265" s="104"/>
    </row>
    <row r="40266" spans="21:42" ht="15" customHeight="1" x14ac:dyDescent="0.25">
      <c r="U40266" s="104"/>
      <c r="AB40266" s="104"/>
      <c r="AC40266" s="104"/>
      <c r="AF40266" s="104"/>
      <c r="AG40266" s="104"/>
      <c r="AK40266" s="104"/>
      <c r="AL40266" s="104"/>
      <c r="AO40266" s="104"/>
      <c r="AP40266" s="104"/>
    </row>
    <row r="40267" spans="21:42" ht="15" customHeight="1" x14ac:dyDescent="0.25">
      <c r="U40267" s="104"/>
      <c r="AB40267" s="104"/>
      <c r="AC40267" s="104"/>
      <c r="AF40267" s="104"/>
      <c r="AG40267" s="104"/>
      <c r="AK40267" s="104"/>
      <c r="AL40267" s="104"/>
      <c r="AO40267" s="104"/>
      <c r="AP40267" s="104"/>
    </row>
    <row r="40268" spans="21:42" ht="15" customHeight="1" x14ac:dyDescent="0.25">
      <c r="U40268" s="104"/>
      <c r="AB40268" s="104"/>
      <c r="AC40268" s="104"/>
      <c r="AF40268" s="104"/>
      <c r="AG40268" s="104"/>
      <c r="AK40268" s="104"/>
      <c r="AL40268" s="104"/>
      <c r="AO40268" s="104"/>
      <c r="AP40268" s="104"/>
    </row>
    <row r="40269" spans="21:42" ht="15" customHeight="1" x14ac:dyDescent="0.25">
      <c r="U40269" s="104"/>
      <c r="AB40269" s="104"/>
      <c r="AC40269" s="104"/>
      <c r="AF40269" s="104"/>
      <c r="AG40269" s="104"/>
      <c r="AK40269" s="104"/>
      <c r="AL40269" s="104"/>
      <c r="AO40269" s="104"/>
      <c r="AP40269" s="104"/>
    </row>
    <row r="40270" spans="21:42" ht="15" customHeight="1" x14ac:dyDescent="0.25">
      <c r="U40270" s="104"/>
      <c r="AB40270" s="104"/>
      <c r="AC40270" s="104"/>
      <c r="AF40270" s="104"/>
      <c r="AG40270" s="104"/>
      <c r="AK40270" s="104"/>
      <c r="AL40270" s="104"/>
      <c r="AO40270" s="104"/>
      <c r="AP40270" s="104"/>
    </row>
    <row r="40271" spans="21:42" ht="15" customHeight="1" x14ac:dyDescent="0.25">
      <c r="U40271" s="104"/>
      <c r="AB40271" s="104"/>
      <c r="AC40271" s="104"/>
      <c r="AF40271" s="104"/>
      <c r="AG40271" s="104"/>
      <c r="AK40271" s="104"/>
      <c r="AL40271" s="104"/>
      <c r="AO40271" s="104"/>
      <c r="AP40271" s="104"/>
    </row>
    <row r="40272" spans="21:42" ht="15" customHeight="1" x14ac:dyDescent="0.25">
      <c r="U40272" s="104"/>
      <c r="AB40272" s="104"/>
      <c r="AC40272" s="104"/>
      <c r="AF40272" s="104"/>
      <c r="AG40272" s="104"/>
      <c r="AK40272" s="104"/>
      <c r="AL40272" s="104"/>
      <c r="AO40272" s="104"/>
      <c r="AP40272" s="104"/>
    </row>
    <row r="40273" spans="21:42" ht="15" customHeight="1" x14ac:dyDescent="0.25">
      <c r="U40273" s="104"/>
      <c r="AB40273" s="104"/>
      <c r="AC40273" s="104"/>
      <c r="AF40273" s="104"/>
      <c r="AG40273" s="104"/>
      <c r="AK40273" s="104"/>
      <c r="AL40273" s="104"/>
      <c r="AO40273" s="104"/>
      <c r="AP40273" s="104"/>
    </row>
    <row r="40274" spans="21:42" ht="15" customHeight="1" x14ac:dyDescent="0.25">
      <c r="U40274" s="104"/>
      <c r="AB40274" s="104"/>
      <c r="AC40274" s="104"/>
      <c r="AF40274" s="104"/>
      <c r="AG40274" s="104"/>
      <c r="AK40274" s="104"/>
      <c r="AL40274" s="104"/>
      <c r="AO40274" s="104"/>
      <c r="AP40274" s="104"/>
    </row>
    <row r="40275" spans="21:42" ht="15" customHeight="1" x14ac:dyDescent="0.25">
      <c r="U40275" s="104"/>
      <c r="AB40275" s="104"/>
      <c r="AC40275" s="104"/>
      <c r="AF40275" s="104"/>
      <c r="AG40275" s="104"/>
      <c r="AK40275" s="104"/>
      <c r="AL40275" s="104"/>
      <c r="AO40275" s="104"/>
      <c r="AP40275" s="104"/>
    </row>
    <row r="40276" spans="21:42" ht="15" customHeight="1" x14ac:dyDescent="0.25">
      <c r="U40276" s="104"/>
      <c r="AB40276" s="104"/>
      <c r="AC40276" s="104"/>
      <c r="AF40276" s="104"/>
      <c r="AG40276" s="104"/>
      <c r="AK40276" s="104"/>
      <c r="AL40276" s="104"/>
      <c r="AO40276" s="104"/>
      <c r="AP40276" s="104"/>
    </row>
    <row r="40277" spans="21:42" ht="15" customHeight="1" x14ac:dyDescent="0.25">
      <c r="U40277" s="104"/>
      <c r="AB40277" s="104"/>
      <c r="AC40277" s="104"/>
      <c r="AF40277" s="104"/>
      <c r="AG40277" s="104"/>
      <c r="AK40277" s="104"/>
      <c r="AL40277" s="104"/>
      <c r="AO40277" s="104"/>
      <c r="AP40277" s="104"/>
    </row>
    <row r="40278" spans="21:42" ht="15" customHeight="1" x14ac:dyDescent="0.25">
      <c r="U40278" s="104"/>
      <c r="AB40278" s="104"/>
      <c r="AC40278" s="104"/>
      <c r="AF40278" s="104"/>
      <c r="AG40278" s="104"/>
      <c r="AK40278" s="104"/>
      <c r="AL40278" s="104"/>
      <c r="AO40278" s="104"/>
      <c r="AP40278" s="104"/>
    </row>
    <row r="40279" spans="21:42" ht="15" customHeight="1" x14ac:dyDescent="0.25">
      <c r="U40279" s="104"/>
      <c r="AB40279" s="104"/>
      <c r="AC40279" s="104"/>
      <c r="AF40279" s="104"/>
      <c r="AG40279" s="104"/>
      <c r="AK40279" s="104"/>
      <c r="AL40279" s="104"/>
      <c r="AO40279" s="104"/>
      <c r="AP40279" s="104"/>
    </row>
    <row r="40280" spans="21:42" ht="15" customHeight="1" x14ac:dyDescent="0.25">
      <c r="U40280" s="104"/>
      <c r="AB40280" s="104"/>
      <c r="AC40280" s="104"/>
      <c r="AF40280" s="104"/>
      <c r="AG40280" s="104"/>
      <c r="AK40280" s="104"/>
      <c r="AL40280" s="104"/>
      <c r="AO40280" s="104"/>
      <c r="AP40280" s="104"/>
    </row>
    <row r="40281" spans="21:42" ht="15" customHeight="1" x14ac:dyDescent="0.25">
      <c r="U40281" s="104"/>
      <c r="AB40281" s="104"/>
      <c r="AC40281" s="104"/>
      <c r="AF40281" s="104"/>
      <c r="AG40281" s="104"/>
      <c r="AK40281" s="104"/>
      <c r="AL40281" s="104"/>
      <c r="AO40281" s="104"/>
      <c r="AP40281" s="104"/>
    </row>
    <row r="40282" spans="21:42" ht="15" customHeight="1" x14ac:dyDescent="0.25">
      <c r="U40282" s="104"/>
      <c r="AB40282" s="104"/>
      <c r="AC40282" s="104"/>
      <c r="AF40282" s="104"/>
      <c r="AG40282" s="104"/>
      <c r="AK40282" s="104"/>
      <c r="AL40282" s="104"/>
      <c r="AO40282" s="104"/>
      <c r="AP40282" s="104"/>
    </row>
    <row r="40283" spans="21:42" ht="15" customHeight="1" x14ac:dyDescent="0.25">
      <c r="U40283" s="104"/>
      <c r="AB40283" s="104"/>
      <c r="AC40283" s="104"/>
      <c r="AF40283" s="104"/>
      <c r="AG40283" s="104"/>
      <c r="AK40283" s="104"/>
      <c r="AL40283" s="104"/>
      <c r="AO40283" s="104"/>
      <c r="AP40283" s="104"/>
    </row>
    <row r="40284" spans="21:42" ht="15" customHeight="1" x14ac:dyDescent="0.25">
      <c r="U40284" s="104"/>
      <c r="AB40284" s="104"/>
      <c r="AC40284" s="104"/>
      <c r="AF40284" s="104"/>
      <c r="AG40284" s="104"/>
      <c r="AK40284" s="104"/>
      <c r="AL40284" s="104"/>
      <c r="AO40284" s="104"/>
      <c r="AP40284" s="104"/>
    </row>
    <row r="40285" spans="21:42" ht="15" customHeight="1" x14ac:dyDescent="0.25">
      <c r="U40285" s="104"/>
      <c r="AB40285" s="104"/>
      <c r="AC40285" s="104"/>
      <c r="AF40285" s="104"/>
      <c r="AG40285" s="104"/>
      <c r="AK40285" s="104"/>
      <c r="AL40285" s="104"/>
      <c r="AO40285" s="104"/>
      <c r="AP40285" s="104"/>
    </row>
    <row r="40286" spans="21:42" ht="15" customHeight="1" x14ac:dyDescent="0.25">
      <c r="U40286" s="104"/>
      <c r="AB40286" s="104"/>
      <c r="AC40286" s="104"/>
      <c r="AF40286" s="104"/>
      <c r="AG40286" s="104"/>
      <c r="AK40286" s="104"/>
      <c r="AL40286" s="104"/>
      <c r="AO40286" s="104"/>
      <c r="AP40286" s="104"/>
    </row>
    <row r="40287" spans="21:42" ht="15" customHeight="1" x14ac:dyDescent="0.25">
      <c r="U40287" s="104"/>
      <c r="AB40287" s="104"/>
      <c r="AC40287" s="104"/>
      <c r="AF40287" s="104"/>
      <c r="AG40287" s="104"/>
      <c r="AK40287" s="104"/>
      <c r="AL40287" s="104"/>
      <c r="AO40287" s="104"/>
      <c r="AP40287" s="104"/>
    </row>
    <row r="40288" spans="21:42" ht="15" customHeight="1" x14ac:dyDescent="0.25">
      <c r="U40288" s="104"/>
      <c r="AB40288" s="104"/>
      <c r="AC40288" s="104"/>
      <c r="AF40288" s="104"/>
      <c r="AG40288" s="104"/>
      <c r="AK40288" s="104"/>
      <c r="AL40288" s="104"/>
      <c r="AO40288" s="104"/>
      <c r="AP40288" s="104"/>
    </row>
    <row r="40289" spans="21:42" ht="15" customHeight="1" x14ac:dyDescent="0.25">
      <c r="U40289" s="104"/>
      <c r="AB40289" s="104"/>
      <c r="AC40289" s="104"/>
      <c r="AF40289" s="104"/>
      <c r="AG40289" s="104"/>
      <c r="AK40289" s="104"/>
      <c r="AL40289" s="104"/>
      <c r="AO40289" s="104"/>
      <c r="AP40289" s="104"/>
    </row>
    <row r="40290" spans="21:42" ht="15" customHeight="1" x14ac:dyDescent="0.25">
      <c r="U40290" s="104"/>
      <c r="AB40290" s="104"/>
      <c r="AC40290" s="104"/>
      <c r="AF40290" s="104"/>
      <c r="AG40290" s="104"/>
      <c r="AK40290" s="104"/>
      <c r="AL40290" s="104"/>
      <c r="AO40290" s="104"/>
      <c r="AP40290" s="104"/>
    </row>
    <row r="40291" spans="21:42" ht="15" customHeight="1" x14ac:dyDescent="0.25">
      <c r="U40291" s="104"/>
      <c r="AB40291" s="104"/>
      <c r="AC40291" s="104"/>
      <c r="AF40291" s="104"/>
      <c r="AG40291" s="104"/>
      <c r="AK40291" s="104"/>
      <c r="AL40291" s="104"/>
      <c r="AO40291" s="104"/>
      <c r="AP40291" s="104"/>
    </row>
    <row r="40292" spans="21:42" ht="15" customHeight="1" x14ac:dyDescent="0.25">
      <c r="U40292" s="104"/>
      <c r="AB40292" s="104"/>
      <c r="AC40292" s="104"/>
      <c r="AF40292" s="104"/>
      <c r="AG40292" s="104"/>
      <c r="AK40292" s="104"/>
      <c r="AL40292" s="104"/>
      <c r="AO40292" s="104"/>
      <c r="AP40292" s="104"/>
    </row>
    <row r="40293" spans="21:42" ht="15" customHeight="1" x14ac:dyDescent="0.25">
      <c r="U40293" s="104"/>
      <c r="AB40293" s="104"/>
      <c r="AC40293" s="104"/>
      <c r="AF40293" s="104"/>
      <c r="AG40293" s="104"/>
      <c r="AK40293" s="104"/>
      <c r="AL40293" s="104"/>
      <c r="AO40293" s="104"/>
      <c r="AP40293" s="104"/>
    </row>
    <row r="40294" spans="21:42" ht="15" customHeight="1" x14ac:dyDescent="0.25">
      <c r="U40294" s="104"/>
      <c r="AB40294" s="104"/>
      <c r="AC40294" s="104"/>
      <c r="AF40294" s="104"/>
      <c r="AG40294" s="104"/>
      <c r="AK40294" s="104"/>
      <c r="AL40294" s="104"/>
      <c r="AO40294" s="104"/>
      <c r="AP40294" s="104"/>
    </row>
    <row r="40295" spans="21:42" ht="15" customHeight="1" x14ac:dyDescent="0.25">
      <c r="U40295" s="104"/>
      <c r="AB40295" s="104"/>
      <c r="AC40295" s="104"/>
      <c r="AF40295" s="104"/>
      <c r="AG40295" s="104"/>
      <c r="AK40295" s="104"/>
      <c r="AL40295" s="104"/>
      <c r="AO40295" s="104"/>
      <c r="AP40295" s="104"/>
    </row>
    <row r="40296" spans="21:42" ht="15" customHeight="1" x14ac:dyDescent="0.25">
      <c r="U40296" s="104"/>
      <c r="AB40296" s="104"/>
      <c r="AC40296" s="104"/>
      <c r="AF40296" s="104"/>
      <c r="AG40296" s="104"/>
      <c r="AK40296" s="104"/>
      <c r="AL40296" s="104"/>
      <c r="AO40296" s="104"/>
      <c r="AP40296" s="104"/>
    </row>
    <row r="40297" spans="21:42" ht="15" customHeight="1" x14ac:dyDescent="0.25">
      <c r="U40297" s="104"/>
      <c r="AB40297" s="104"/>
      <c r="AC40297" s="104"/>
      <c r="AF40297" s="104"/>
      <c r="AG40297" s="104"/>
      <c r="AK40297" s="104"/>
      <c r="AL40297" s="104"/>
      <c r="AO40297" s="104"/>
      <c r="AP40297" s="104"/>
    </row>
    <row r="40298" spans="21:42" ht="15" customHeight="1" x14ac:dyDescent="0.25">
      <c r="U40298" s="104"/>
      <c r="AB40298" s="104"/>
      <c r="AC40298" s="104"/>
      <c r="AF40298" s="104"/>
      <c r="AG40298" s="104"/>
      <c r="AK40298" s="104"/>
      <c r="AL40298" s="104"/>
      <c r="AO40298" s="104"/>
      <c r="AP40298" s="104"/>
    </row>
    <row r="40299" spans="21:42" ht="15" customHeight="1" x14ac:dyDescent="0.25">
      <c r="U40299" s="104"/>
      <c r="AB40299" s="104"/>
      <c r="AC40299" s="104"/>
      <c r="AF40299" s="104"/>
      <c r="AG40299" s="104"/>
      <c r="AK40299" s="104"/>
      <c r="AL40299" s="104"/>
      <c r="AO40299" s="104"/>
      <c r="AP40299" s="104"/>
    </row>
    <row r="40300" spans="21:42" ht="15" customHeight="1" x14ac:dyDescent="0.25">
      <c r="U40300" s="104"/>
      <c r="AB40300" s="104"/>
      <c r="AC40300" s="104"/>
      <c r="AF40300" s="104"/>
      <c r="AG40300" s="104"/>
      <c r="AK40300" s="104"/>
      <c r="AL40300" s="104"/>
      <c r="AO40300" s="104"/>
      <c r="AP40300" s="104"/>
    </row>
    <row r="40301" spans="21:42" ht="15" customHeight="1" x14ac:dyDescent="0.25">
      <c r="U40301" s="104"/>
      <c r="AB40301" s="104"/>
      <c r="AC40301" s="104"/>
      <c r="AF40301" s="104"/>
      <c r="AG40301" s="104"/>
      <c r="AK40301" s="104"/>
      <c r="AL40301" s="104"/>
      <c r="AO40301" s="104"/>
      <c r="AP40301" s="104"/>
    </row>
    <row r="40302" spans="21:42" ht="15" customHeight="1" x14ac:dyDescent="0.25">
      <c r="U40302" s="104"/>
      <c r="AB40302" s="104"/>
      <c r="AC40302" s="104"/>
      <c r="AF40302" s="104"/>
      <c r="AG40302" s="104"/>
      <c r="AK40302" s="104"/>
      <c r="AL40302" s="104"/>
      <c r="AO40302" s="104"/>
      <c r="AP40302" s="104"/>
    </row>
    <row r="40303" spans="21:42" ht="15" customHeight="1" x14ac:dyDescent="0.25">
      <c r="U40303" s="104"/>
      <c r="AB40303" s="104"/>
      <c r="AC40303" s="104"/>
      <c r="AF40303" s="104"/>
      <c r="AG40303" s="104"/>
      <c r="AK40303" s="104"/>
      <c r="AL40303" s="104"/>
      <c r="AO40303" s="104"/>
      <c r="AP40303" s="104"/>
    </row>
    <row r="40304" spans="21:42" ht="15" customHeight="1" x14ac:dyDescent="0.25">
      <c r="U40304" s="104"/>
      <c r="AB40304" s="104"/>
      <c r="AC40304" s="104"/>
      <c r="AF40304" s="104"/>
      <c r="AG40304" s="104"/>
      <c r="AK40304" s="104"/>
      <c r="AL40304" s="104"/>
      <c r="AO40304" s="104"/>
      <c r="AP40304" s="104"/>
    </row>
    <row r="40305" spans="21:42" ht="15" customHeight="1" x14ac:dyDescent="0.25">
      <c r="U40305" s="104"/>
      <c r="AB40305" s="104"/>
      <c r="AC40305" s="104"/>
      <c r="AF40305" s="104"/>
      <c r="AG40305" s="104"/>
      <c r="AK40305" s="104"/>
      <c r="AL40305" s="104"/>
      <c r="AO40305" s="104"/>
      <c r="AP40305" s="104"/>
    </row>
    <row r="40306" spans="21:42" ht="15" customHeight="1" x14ac:dyDescent="0.25">
      <c r="U40306" s="104"/>
      <c r="AB40306" s="104"/>
      <c r="AC40306" s="104"/>
      <c r="AF40306" s="104"/>
      <c r="AG40306" s="104"/>
      <c r="AK40306" s="104"/>
      <c r="AL40306" s="104"/>
      <c r="AO40306" s="104"/>
      <c r="AP40306" s="104"/>
    </row>
    <row r="40307" spans="21:42" ht="15" customHeight="1" x14ac:dyDescent="0.25">
      <c r="U40307" s="104"/>
      <c r="AB40307" s="104"/>
      <c r="AC40307" s="104"/>
      <c r="AF40307" s="104"/>
      <c r="AG40307" s="104"/>
      <c r="AK40307" s="104"/>
      <c r="AL40307" s="104"/>
      <c r="AO40307" s="104"/>
      <c r="AP40307" s="104"/>
    </row>
    <row r="40308" spans="21:42" ht="15" customHeight="1" x14ac:dyDescent="0.25">
      <c r="U40308" s="104"/>
      <c r="AB40308" s="104"/>
      <c r="AC40308" s="104"/>
      <c r="AF40308" s="104"/>
      <c r="AG40308" s="104"/>
      <c r="AK40308" s="104"/>
      <c r="AL40308" s="104"/>
      <c r="AO40308" s="104"/>
      <c r="AP40308" s="104"/>
    </row>
    <row r="40309" spans="21:42" ht="15" customHeight="1" x14ac:dyDescent="0.25">
      <c r="U40309" s="104"/>
      <c r="AB40309" s="104"/>
      <c r="AC40309" s="104"/>
      <c r="AF40309" s="104"/>
      <c r="AG40309" s="104"/>
      <c r="AK40309" s="104"/>
      <c r="AL40309" s="104"/>
      <c r="AO40309" s="104"/>
      <c r="AP40309" s="104"/>
    </row>
    <row r="40310" spans="21:42" ht="15" customHeight="1" x14ac:dyDescent="0.25">
      <c r="U40310" s="104"/>
      <c r="AB40310" s="104"/>
      <c r="AC40310" s="104"/>
      <c r="AF40310" s="104"/>
      <c r="AG40310" s="104"/>
      <c r="AK40310" s="104"/>
      <c r="AL40310" s="104"/>
      <c r="AO40310" s="104"/>
      <c r="AP40310" s="104"/>
    </row>
    <row r="40311" spans="21:42" ht="15" customHeight="1" x14ac:dyDescent="0.25">
      <c r="U40311" s="104"/>
      <c r="AB40311" s="104"/>
      <c r="AC40311" s="104"/>
      <c r="AF40311" s="104"/>
      <c r="AG40311" s="104"/>
      <c r="AK40311" s="104"/>
      <c r="AL40311" s="104"/>
      <c r="AO40311" s="104"/>
      <c r="AP40311" s="104"/>
    </row>
    <row r="40312" spans="21:42" ht="15" customHeight="1" x14ac:dyDescent="0.25">
      <c r="U40312" s="104"/>
      <c r="AB40312" s="104"/>
      <c r="AC40312" s="104"/>
      <c r="AF40312" s="104"/>
      <c r="AG40312" s="104"/>
      <c r="AK40312" s="104"/>
      <c r="AL40312" s="104"/>
      <c r="AO40312" s="104"/>
      <c r="AP40312" s="104"/>
    </row>
    <row r="40313" spans="21:42" ht="15" customHeight="1" x14ac:dyDescent="0.25">
      <c r="U40313" s="104"/>
      <c r="AB40313" s="104"/>
      <c r="AC40313" s="104"/>
      <c r="AF40313" s="104"/>
      <c r="AG40313" s="104"/>
      <c r="AK40313" s="104"/>
      <c r="AL40313" s="104"/>
      <c r="AO40313" s="104"/>
      <c r="AP40313" s="104"/>
    </row>
    <row r="40314" spans="21:42" ht="15" customHeight="1" x14ac:dyDescent="0.25">
      <c r="U40314" s="104"/>
      <c r="AB40314" s="104"/>
      <c r="AC40314" s="104"/>
      <c r="AF40314" s="104"/>
      <c r="AG40314" s="104"/>
      <c r="AK40314" s="104"/>
      <c r="AL40314" s="104"/>
      <c r="AO40314" s="104"/>
      <c r="AP40314" s="104"/>
    </row>
    <row r="40315" spans="21:42" ht="15" customHeight="1" x14ac:dyDescent="0.25">
      <c r="U40315" s="104"/>
      <c r="AB40315" s="104"/>
      <c r="AC40315" s="104"/>
      <c r="AF40315" s="104"/>
      <c r="AG40315" s="104"/>
      <c r="AK40315" s="104"/>
      <c r="AL40315" s="104"/>
      <c r="AO40315" s="104"/>
      <c r="AP40315" s="104"/>
    </row>
    <row r="40316" spans="21:42" ht="15" customHeight="1" x14ac:dyDescent="0.25">
      <c r="U40316" s="104"/>
      <c r="AB40316" s="104"/>
      <c r="AC40316" s="104"/>
      <c r="AF40316" s="104"/>
      <c r="AG40316" s="104"/>
      <c r="AK40316" s="104"/>
      <c r="AL40316" s="104"/>
      <c r="AO40316" s="104"/>
      <c r="AP40316" s="104"/>
    </row>
    <row r="40317" spans="21:42" ht="15" customHeight="1" x14ac:dyDescent="0.25">
      <c r="U40317" s="104"/>
      <c r="AB40317" s="104"/>
      <c r="AC40317" s="104"/>
      <c r="AF40317" s="104"/>
      <c r="AG40317" s="104"/>
      <c r="AK40317" s="104"/>
      <c r="AL40317" s="104"/>
      <c r="AO40317" s="104"/>
      <c r="AP40317" s="104"/>
    </row>
    <row r="40318" spans="21:42" ht="15" customHeight="1" x14ac:dyDescent="0.25">
      <c r="U40318" s="104"/>
      <c r="AB40318" s="104"/>
      <c r="AC40318" s="104"/>
      <c r="AF40318" s="104"/>
      <c r="AG40318" s="104"/>
      <c r="AK40318" s="104"/>
      <c r="AL40318" s="104"/>
      <c r="AO40318" s="104"/>
      <c r="AP40318" s="104"/>
    </row>
    <row r="40319" spans="21:42" ht="15" customHeight="1" x14ac:dyDescent="0.25">
      <c r="U40319" s="104"/>
      <c r="AB40319" s="104"/>
      <c r="AC40319" s="104"/>
      <c r="AF40319" s="104"/>
      <c r="AG40319" s="104"/>
      <c r="AK40319" s="104"/>
      <c r="AL40319" s="104"/>
      <c r="AO40319" s="104"/>
      <c r="AP40319" s="104"/>
    </row>
    <row r="40320" spans="21:42" ht="15" customHeight="1" x14ac:dyDescent="0.25">
      <c r="U40320" s="104"/>
      <c r="AB40320" s="104"/>
      <c r="AC40320" s="104"/>
      <c r="AF40320" s="104"/>
      <c r="AG40320" s="104"/>
      <c r="AK40320" s="104"/>
      <c r="AL40320" s="104"/>
      <c r="AO40320" s="104"/>
      <c r="AP40320" s="104"/>
    </row>
    <row r="40321" spans="21:42" ht="15" customHeight="1" x14ac:dyDescent="0.25">
      <c r="U40321" s="104"/>
      <c r="AB40321" s="104"/>
      <c r="AC40321" s="104"/>
      <c r="AF40321" s="104"/>
      <c r="AG40321" s="104"/>
      <c r="AK40321" s="104"/>
      <c r="AL40321" s="104"/>
      <c r="AO40321" s="104"/>
      <c r="AP40321" s="104"/>
    </row>
    <row r="40322" spans="21:42" ht="15" customHeight="1" x14ac:dyDescent="0.25">
      <c r="U40322" s="104"/>
      <c r="AB40322" s="104"/>
      <c r="AC40322" s="104"/>
      <c r="AF40322" s="104"/>
      <c r="AG40322" s="104"/>
      <c r="AK40322" s="104"/>
      <c r="AL40322" s="104"/>
      <c r="AO40322" s="104"/>
      <c r="AP40322" s="104"/>
    </row>
    <row r="40323" spans="21:42" ht="15" customHeight="1" x14ac:dyDescent="0.25">
      <c r="U40323" s="104"/>
      <c r="AB40323" s="104"/>
      <c r="AC40323" s="104"/>
      <c r="AF40323" s="104"/>
      <c r="AG40323" s="104"/>
      <c r="AK40323" s="104"/>
      <c r="AL40323" s="104"/>
      <c r="AO40323" s="104"/>
      <c r="AP40323" s="104"/>
    </row>
    <row r="40324" spans="21:42" ht="15" customHeight="1" x14ac:dyDescent="0.25">
      <c r="U40324" s="104"/>
      <c r="AB40324" s="104"/>
      <c r="AC40324" s="104"/>
      <c r="AF40324" s="104"/>
      <c r="AG40324" s="104"/>
      <c r="AK40324" s="104"/>
      <c r="AL40324" s="104"/>
      <c r="AO40324" s="104"/>
      <c r="AP40324" s="104"/>
    </row>
    <row r="40325" spans="21:42" ht="15" customHeight="1" x14ac:dyDescent="0.25">
      <c r="U40325" s="104"/>
      <c r="AB40325" s="104"/>
      <c r="AC40325" s="104"/>
      <c r="AF40325" s="104"/>
      <c r="AG40325" s="104"/>
      <c r="AK40325" s="104"/>
      <c r="AL40325" s="104"/>
      <c r="AO40325" s="104"/>
      <c r="AP40325" s="104"/>
    </row>
    <row r="40326" spans="21:42" ht="15" customHeight="1" x14ac:dyDescent="0.25">
      <c r="U40326" s="104"/>
      <c r="AB40326" s="104"/>
      <c r="AC40326" s="104"/>
      <c r="AF40326" s="104"/>
      <c r="AG40326" s="104"/>
      <c r="AK40326" s="104"/>
      <c r="AL40326" s="104"/>
      <c r="AO40326" s="104"/>
      <c r="AP40326" s="104"/>
    </row>
    <row r="40327" spans="21:42" ht="15" customHeight="1" x14ac:dyDescent="0.25">
      <c r="U40327" s="104"/>
      <c r="AB40327" s="104"/>
      <c r="AC40327" s="104"/>
      <c r="AF40327" s="104"/>
      <c r="AG40327" s="104"/>
      <c r="AK40327" s="104"/>
      <c r="AL40327" s="104"/>
      <c r="AO40327" s="104"/>
      <c r="AP40327" s="104"/>
    </row>
    <row r="40328" spans="21:42" ht="15" customHeight="1" x14ac:dyDescent="0.25">
      <c r="U40328" s="104"/>
      <c r="AB40328" s="104"/>
      <c r="AC40328" s="104"/>
      <c r="AF40328" s="104"/>
      <c r="AG40328" s="104"/>
      <c r="AK40328" s="104"/>
      <c r="AL40328" s="104"/>
      <c r="AO40328" s="104"/>
      <c r="AP40328" s="104"/>
    </row>
    <row r="40329" spans="21:42" ht="15" customHeight="1" x14ac:dyDescent="0.25">
      <c r="U40329" s="104"/>
      <c r="AB40329" s="104"/>
      <c r="AC40329" s="104"/>
      <c r="AF40329" s="104"/>
      <c r="AG40329" s="104"/>
      <c r="AK40329" s="104"/>
      <c r="AL40329" s="104"/>
      <c r="AO40329" s="104"/>
      <c r="AP40329" s="104"/>
    </row>
    <row r="40330" spans="21:42" ht="15" customHeight="1" x14ac:dyDescent="0.25">
      <c r="U40330" s="104"/>
      <c r="AB40330" s="104"/>
      <c r="AC40330" s="104"/>
      <c r="AF40330" s="104"/>
      <c r="AG40330" s="104"/>
      <c r="AK40330" s="104"/>
      <c r="AL40330" s="104"/>
      <c r="AO40330" s="104"/>
      <c r="AP40330" s="104"/>
    </row>
    <row r="40331" spans="21:42" ht="15" customHeight="1" x14ac:dyDescent="0.25">
      <c r="U40331" s="104"/>
      <c r="AB40331" s="104"/>
      <c r="AC40331" s="104"/>
      <c r="AF40331" s="104"/>
      <c r="AG40331" s="104"/>
      <c r="AK40331" s="104"/>
      <c r="AL40331" s="104"/>
      <c r="AO40331" s="104"/>
      <c r="AP40331" s="104"/>
    </row>
    <row r="40332" spans="21:42" ht="15" customHeight="1" x14ac:dyDescent="0.25">
      <c r="U40332" s="104"/>
      <c r="AB40332" s="104"/>
      <c r="AC40332" s="104"/>
      <c r="AF40332" s="104"/>
      <c r="AG40332" s="104"/>
      <c r="AK40332" s="104"/>
      <c r="AL40332" s="104"/>
      <c r="AO40332" s="104"/>
      <c r="AP40332" s="104"/>
    </row>
    <row r="40333" spans="21:42" ht="15" customHeight="1" x14ac:dyDescent="0.25">
      <c r="U40333" s="104"/>
      <c r="AB40333" s="104"/>
      <c r="AC40333" s="104"/>
      <c r="AF40333" s="104"/>
      <c r="AG40333" s="104"/>
      <c r="AK40333" s="104"/>
      <c r="AL40333" s="104"/>
      <c r="AO40333" s="104"/>
      <c r="AP40333" s="104"/>
    </row>
    <row r="40334" spans="21:42" ht="15" customHeight="1" x14ac:dyDescent="0.25">
      <c r="U40334" s="104"/>
      <c r="AB40334" s="104"/>
      <c r="AC40334" s="104"/>
      <c r="AF40334" s="104"/>
      <c r="AG40334" s="104"/>
      <c r="AK40334" s="104"/>
      <c r="AL40334" s="104"/>
      <c r="AO40334" s="104"/>
      <c r="AP40334" s="104"/>
    </row>
    <row r="40335" spans="21:42" ht="15" customHeight="1" x14ac:dyDescent="0.25">
      <c r="U40335" s="104"/>
      <c r="AB40335" s="104"/>
      <c r="AC40335" s="104"/>
      <c r="AF40335" s="104"/>
      <c r="AG40335" s="104"/>
      <c r="AK40335" s="104"/>
      <c r="AL40335" s="104"/>
      <c r="AO40335" s="104"/>
      <c r="AP40335" s="104"/>
    </row>
    <row r="40336" spans="21:42" ht="15" customHeight="1" x14ac:dyDescent="0.25">
      <c r="U40336" s="104"/>
      <c r="AB40336" s="104"/>
      <c r="AC40336" s="104"/>
      <c r="AF40336" s="104"/>
      <c r="AG40336" s="104"/>
      <c r="AK40336" s="104"/>
      <c r="AL40336" s="104"/>
      <c r="AO40336" s="104"/>
      <c r="AP40336" s="104"/>
    </row>
    <row r="40337" spans="21:42" ht="15" customHeight="1" x14ac:dyDescent="0.25">
      <c r="U40337" s="104"/>
      <c r="AB40337" s="104"/>
      <c r="AC40337" s="104"/>
      <c r="AF40337" s="104"/>
      <c r="AG40337" s="104"/>
      <c r="AK40337" s="104"/>
      <c r="AL40337" s="104"/>
      <c r="AO40337" s="104"/>
      <c r="AP40337" s="104"/>
    </row>
    <row r="40338" spans="21:42" ht="15" customHeight="1" x14ac:dyDescent="0.25">
      <c r="U40338" s="104"/>
      <c r="AB40338" s="104"/>
      <c r="AC40338" s="104"/>
      <c r="AF40338" s="104"/>
      <c r="AG40338" s="104"/>
      <c r="AK40338" s="104"/>
      <c r="AL40338" s="104"/>
      <c r="AO40338" s="104"/>
      <c r="AP40338" s="104"/>
    </row>
    <row r="40339" spans="21:42" ht="15" customHeight="1" x14ac:dyDescent="0.25">
      <c r="U40339" s="104"/>
      <c r="AB40339" s="104"/>
      <c r="AC40339" s="104"/>
      <c r="AF40339" s="104"/>
      <c r="AG40339" s="104"/>
      <c r="AK40339" s="104"/>
      <c r="AL40339" s="104"/>
      <c r="AO40339" s="104"/>
      <c r="AP40339" s="104"/>
    </row>
    <row r="40340" spans="21:42" ht="15" customHeight="1" x14ac:dyDescent="0.25">
      <c r="U40340" s="104"/>
      <c r="AB40340" s="104"/>
      <c r="AC40340" s="104"/>
      <c r="AF40340" s="104"/>
      <c r="AG40340" s="104"/>
      <c r="AK40340" s="104"/>
      <c r="AL40340" s="104"/>
      <c r="AO40340" s="104"/>
      <c r="AP40340" s="104"/>
    </row>
    <row r="40341" spans="21:42" ht="15" customHeight="1" x14ac:dyDescent="0.25">
      <c r="U40341" s="104"/>
      <c r="AB40341" s="104"/>
      <c r="AC40341" s="104"/>
      <c r="AF40341" s="104"/>
      <c r="AG40341" s="104"/>
      <c r="AK40341" s="104"/>
      <c r="AL40341" s="104"/>
      <c r="AO40341" s="104"/>
      <c r="AP40341" s="104"/>
    </row>
    <row r="40342" spans="21:42" ht="15" customHeight="1" x14ac:dyDescent="0.25">
      <c r="U40342" s="104"/>
      <c r="AB40342" s="104"/>
      <c r="AC40342" s="104"/>
      <c r="AF40342" s="104"/>
      <c r="AG40342" s="104"/>
      <c r="AK40342" s="104"/>
      <c r="AL40342" s="104"/>
      <c r="AO40342" s="104"/>
      <c r="AP40342" s="104"/>
    </row>
    <row r="40343" spans="21:42" ht="15" customHeight="1" x14ac:dyDescent="0.25">
      <c r="U40343" s="104"/>
      <c r="AB40343" s="104"/>
      <c r="AC40343" s="104"/>
      <c r="AF40343" s="104"/>
      <c r="AG40343" s="104"/>
      <c r="AK40343" s="104"/>
      <c r="AL40343" s="104"/>
      <c r="AO40343" s="104"/>
      <c r="AP40343" s="104"/>
    </row>
    <row r="40344" spans="21:42" ht="15" customHeight="1" x14ac:dyDescent="0.25">
      <c r="U40344" s="104"/>
      <c r="AB40344" s="104"/>
      <c r="AC40344" s="104"/>
      <c r="AF40344" s="104"/>
      <c r="AG40344" s="104"/>
      <c r="AK40344" s="104"/>
      <c r="AL40344" s="104"/>
      <c r="AO40344" s="104"/>
      <c r="AP40344" s="104"/>
    </row>
    <row r="40345" spans="21:42" ht="15" customHeight="1" x14ac:dyDescent="0.25">
      <c r="U40345" s="104"/>
      <c r="AB40345" s="104"/>
      <c r="AC40345" s="104"/>
      <c r="AF40345" s="104"/>
      <c r="AG40345" s="104"/>
      <c r="AK40345" s="104"/>
      <c r="AL40345" s="104"/>
      <c r="AO40345" s="104"/>
      <c r="AP40345" s="104"/>
    </row>
    <row r="40346" spans="21:42" ht="15" customHeight="1" x14ac:dyDescent="0.25">
      <c r="U40346" s="104"/>
      <c r="AB40346" s="104"/>
      <c r="AC40346" s="104"/>
      <c r="AF40346" s="104"/>
      <c r="AG40346" s="104"/>
      <c r="AK40346" s="104"/>
      <c r="AL40346" s="104"/>
      <c r="AO40346" s="104"/>
      <c r="AP40346" s="104"/>
    </row>
    <row r="40347" spans="21:42" ht="15" customHeight="1" x14ac:dyDescent="0.25">
      <c r="U40347" s="104"/>
      <c r="AB40347" s="104"/>
      <c r="AC40347" s="104"/>
      <c r="AF40347" s="104"/>
      <c r="AG40347" s="104"/>
      <c r="AK40347" s="104"/>
      <c r="AL40347" s="104"/>
      <c r="AO40347" s="104"/>
      <c r="AP40347" s="104"/>
    </row>
    <row r="40348" spans="21:42" ht="15" customHeight="1" x14ac:dyDescent="0.25">
      <c r="U40348" s="104"/>
      <c r="AB40348" s="104"/>
      <c r="AC40348" s="104"/>
      <c r="AF40348" s="104"/>
      <c r="AG40348" s="104"/>
      <c r="AK40348" s="104"/>
      <c r="AL40348" s="104"/>
      <c r="AO40348" s="104"/>
      <c r="AP40348" s="104"/>
    </row>
    <row r="40349" spans="21:42" ht="15" customHeight="1" x14ac:dyDescent="0.25">
      <c r="U40349" s="104"/>
      <c r="AB40349" s="104"/>
      <c r="AC40349" s="104"/>
      <c r="AF40349" s="104"/>
      <c r="AG40349" s="104"/>
      <c r="AK40349" s="104"/>
      <c r="AL40349" s="104"/>
      <c r="AO40349" s="104"/>
      <c r="AP40349" s="104"/>
    </row>
    <row r="40350" spans="21:42" ht="15" customHeight="1" x14ac:dyDescent="0.25">
      <c r="U40350" s="104"/>
      <c r="AB40350" s="104"/>
      <c r="AC40350" s="104"/>
      <c r="AF40350" s="104"/>
      <c r="AG40350" s="104"/>
      <c r="AK40350" s="104"/>
      <c r="AL40350" s="104"/>
      <c r="AO40350" s="104"/>
      <c r="AP40350" s="104"/>
    </row>
    <row r="40351" spans="21:42" ht="15" customHeight="1" x14ac:dyDescent="0.25">
      <c r="U40351" s="104"/>
      <c r="AB40351" s="104"/>
      <c r="AC40351" s="104"/>
      <c r="AF40351" s="104"/>
      <c r="AG40351" s="104"/>
      <c r="AK40351" s="104"/>
      <c r="AL40351" s="104"/>
      <c r="AO40351" s="104"/>
      <c r="AP40351" s="104"/>
    </row>
    <row r="40352" spans="21:42" ht="15" customHeight="1" x14ac:dyDescent="0.25">
      <c r="U40352" s="104"/>
      <c r="AB40352" s="104"/>
      <c r="AC40352" s="104"/>
      <c r="AF40352" s="104"/>
      <c r="AG40352" s="104"/>
      <c r="AK40352" s="104"/>
      <c r="AL40352" s="104"/>
      <c r="AO40352" s="104"/>
      <c r="AP40352" s="104"/>
    </row>
    <row r="40353" spans="21:42" ht="15" customHeight="1" x14ac:dyDescent="0.25">
      <c r="U40353" s="104"/>
      <c r="AB40353" s="104"/>
      <c r="AC40353" s="104"/>
      <c r="AF40353" s="104"/>
      <c r="AG40353" s="104"/>
      <c r="AK40353" s="104"/>
      <c r="AL40353" s="104"/>
      <c r="AO40353" s="104"/>
      <c r="AP40353" s="104"/>
    </row>
    <row r="40354" spans="21:42" ht="15" customHeight="1" x14ac:dyDescent="0.25">
      <c r="U40354" s="104"/>
      <c r="AB40354" s="104"/>
      <c r="AC40354" s="104"/>
      <c r="AF40354" s="104"/>
      <c r="AG40354" s="104"/>
      <c r="AK40354" s="104"/>
      <c r="AL40354" s="104"/>
      <c r="AO40354" s="104"/>
      <c r="AP40354" s="104"/>
    </row>
    <row r="40355" spans="21:42" ht="15" customHeight="1" x14ac:dyDescent="0.25">
      <c r="U40355" s="104"/>
      <c r="AB40355" s="104"/>
      <c r="AC40355" s="104"/>
      <c r="AF40355" s="104"/>
      <c r="AG40355" s="104"/>
      <c r="AK40355" s="104"/>
      <c r="AL40355" s="104"/>
      <c r="AO40355" s="104"/>
      <c r="AP40355" s="104"/>
    </row>
    <row r="40356" spans="21:42" ht="15" customHeight="1" x14ac:dyDescent="0.25">
      <c r="U40356" s="104"/>
      <c r="AB40356" s="104"/>
      <c r="AC40356" s="104"/>
      <c r="AF40356" s="104"/>
      <c r="AG40356" s="104"/>
      <c r="AK40356" s="104"/>
      <c r="AL40356" s="104"/>
      <c r="AO40356" s="104"/>
      <c r="AP40356" s="104"/>
    </row>
    <row r="40357" spans="21:42" ht="15" customHeight="1" x14ac:dyDescent="0.25">
      <c r="U40357" s="104"/>
      <c r="AB40357" s="104"/>
      <c r="AC40357" s="104"/>
      <c r="AF40357" s="104"/>
      <c r="AG40357" s="104"/>
      <c r="AK40357" s="104"/>
      <c r="AL40357" s="104"/>
      <c r="AO40357" s="104"/>
      <c r="AP40357" s="104"/>
    </row>
    <row r="40358" spans="21:42" ht="15" customHeight="1" x14ac:dyDescent="0.25">
      <c r="U40358" s="104"/>
      <c r="AB40358" s="104"/>
      <c r="AC40358" s="104"/>
      <c r="AF40358" s="104"/>
      <c r="AG40358" s="104"/>
      <c r="AK40358" s="104"/>
      <c r="AL40358" s="104"/>
      <c r="AO40358" s="104"/>
      <c r="AP40358" s="104"/>
    </row>
    <row r="40359" spans="21:42" ht="15" customHeight="1" x14ac:dyDescent="0.25">
      <c r="U40359" s="104"/>
      <c r="AB40359" s="104"/>
      <c r="AC40359" s="104"/>
      <c r="AF40359" s="104"/>
      <c r="AG40359" s="104"/>
      <c r="AK40359" s="104"/>
      <c r="AL40359" s="104"/>
      <c r="AO40359" s="104"/>
      <c r="AP40359" s="104"/>
    </row>
    <row r="40360" spans="21:42" ht="15" customHeight="1" x14ac:dyDescent="0.25">
      <c r="U40360" s="104"/>
      <c r="AB40360" s="104"/>
      <c r="AC40360" s="104"/>
      <c r="AF40360" s="104"/>
      <c r="AG40360" s="104"/>
      <c r="AK40360" s="104"/>
      <c r="AL40360" s="104"/>
      <c r="AO40360" s="104"/>
      <c r="AP40360" s="104"/>
    </row>
    <row r="40361" spans="21:42" ht="15" customHeight="1" x14ac:dyDescent="0.25">
      <c r="U40361" s="104"/>
      <c r="AB40361" s="104"/>
      <c r="AC40361" s="104"/>
      <c r="AF40361" s="104"/>
      <c r="AG40361" s="104"/>
      <c r="AK40361" s="104"/>
      <c r="AL40361" s="104"/>
      <c r="AO40361" s="104"/>
      <c r="AP40361" s="104"/>
    </row>
    <row r="40362" spans="21:42" ht="15" customHeight="1" x14ac:dyDescent="0.25">
      <c r="U40362" s="104"/>
      <c r="AB40362" s="104"/>
      <c r="AC40362" s="104"/>
      <c r="AF40362" s="104"/>
      <c r="AG40362" s="104"/>
      <c r="AK40362" s="104"/>
      <c r="AL40362" s="104"/>
      <c r="AO40362" s="104"/>
      <c r="AP40362" s="104"/>
    </row>
    <row r="40363" spans="21:42" ht="15" customHeight="1" x14ac:dyDescent="0.25">
      <c r="U40363" s="104"/>
      <c r="AB40363" s="104"/>
      <c r="AC40363" s="104"/>
      <c r="AF40363" s="104"/>
      <c r="AG40363" s="104"/>
      <c r="AK40363" s="104"/>
      <c r="AL40363" s="104"/>
      <c r="AO40363" s="104"/>
      <c r="AP40363" s="104"/>
    </row>
    <row r="40364" spans="21:42" ht="15" customHeight="1" x14ac:dyDescent="0.25">
      <c r="U40364" s="104"/>
      <c r="AB40364" s="104"/>
      <c r="AC40364" s="104"/>
      <c r="AF40364" s="104"/>
      <c r="AG40364" s="104"/>
      <c r="AK40364" s="104"/>
      <c r="AL40364" s="104"/>
      <c r="AO40364" s="104"/>
      <c r="AP40364" s="104"/>
    </row>
    <row r="40365" spans="21:42" ht="15" customHeight="1" x14ac:dyDescent="0.25">
      <c r="U40365" s="104"/>
      <c r="AB40365" s="104"/>
      <c r="AC40365" s="104"/>
      <c r="AF40365" s="104"/>
      <c r="AG40365" s="104"/>
      <c r="AK40365" s="104"/>
      <c r="AL40365" s="104"/>
      <c r="AO40365" s="104"/>
      <c r="AP40365" s="104"/>
    </row>
    <row r="40366" spans="21:42" ht="15" customHeight="1" x14ac:dyDescent="0.25">
      <c r="U40366" s="104"/>
      <c r="AB40366" s="104"/>
      <c r="AC40366" s="104"/>
      <c r="AF40366" s="104"/>
      <c r="AG40366" s="104"/>
      <c r="AK40366" s="104"/>
      <c r="AL40366" s="104"/>
      <c r="AO40366" s="104"/>
      <c r="AP40366" s="104"/>
    </row>
    <row r="40367" spans="21:42" ht="15" customHeight="1" x14ac:dyDescent="0.25">
      <c r="U40367" s="104"/>
      <c r="AB40367" s="104"/>
      <c r="AC40367" s="104"/>
      <c r="AF40367" s="104"/>
      <c r="AG40367" s="104"/>
      <c r="AK40367" s="104"/>
      <c r="AL40367" s="104"/>
      <c r="AO40367" s="104"/>
      <c r="AP40367" s="104"/>
    </row>
    <row r="40368" spans="21:42" ht="15" customHeight="1" x14ac:dyDescent="0.25">
      <c r="U40368" s="104"/>
      <c r="AB40368" s="104"/>
      <c r="AC40368" s="104"/>
      <c r="AF40368" s="104"/>
      <c r="AG40368" s="104"/>
      <c r="AK40368" s="104"/>
      <c r="AL40368" s="104"/>
      <c r="AO40368" s="104"/>
      <c r="AP40368" s="104"/>
    </row>
    <row r="40369" spans="21:42" ht="15" customHeight="1" x14ac:dyDescent="0.25">
      <c r="U40369" s="104"/>
      <c r="AB40369" s="104"/>
      <c r="AC40369" s="104"/>
      <c r="AF40369" s="104"/>
      <c r="AG40369" s="104"/>
      <c r="AK40369" s="104"/>
      <c r="AL40369" s="104"/>
      <c r="AO40369" s="104"/>
      <c r="AP40369" s="104"/>
    </row>
    <row r="40370" spans="21:42" ht="15" customHeight="1" x14ac:dyDescent="0.25">
      <c r="U40370" s="104"/>
      <c r="AB40370" s="104"/>
      <c r="AC40370" s="104"/>
      <c r="AF40370" s="104"/>
      <c r="AG40370" s="104"/>
      <c r="AK40370" s="104"/>
      <c r="AL40370" s="104"/>
      <c r="AO40370" s="104"/>
      <c r="AP40370" s="104"/>
    </row>
    <row r="40371" spans="21:42" ht="15" customHeight="1" x14ac:dyDescent="0.25">
      <c r="U40371" s="104"/>
      <c r="AB40371" s="104"/>
      <c r="AC40371" s="104"/>
      <c r="AF40371" s="104"/>
      <c r="AG40371" s="104"/>
      <c r="AK40371" s="104"/>
      <c r="AL40371" s="104"/>
      <c r="AO40371" s="104"/>
      <c r="AP40371" s="104"/>
    </row>
    <row r="40372" spans="21:42" ht="15" customHeight="1" x14ac:dyDescent="0.25">
      <c r="U40372" s="104"/>
      <c r="AB40372" s="104"/>
      <c r="AC40372" s="104"/>
      <c r="AF40372" s="104"/>
      <c r="AG40372" s="104"/>
      <c r="AK40372" s="104"/>
      <c r="AL40372" s="104"/>
      <c r="AO40372" s="104"/>
      <c r="AP40372" s="104"/>
    </row>
    <row r="40373" spans="21:42" ht="15" customHeight="1" x14ac:dyDescent="0.25">
      <c r="U40373" s="104"/>
      <c r="AB40373" s="104"/>
      <c r="AC40373" s="104"/>
      <c r="AF40373" s="104"/>
      <c r="AG40373" s="104"/>
      <c r="AK40373" s="104"/>
      <c r="AL40373" s="104"/>
      <c r="AO40373" s="104"/>
      <c r="AP40373" s="104"/>
    </row>
    <row r="40374" spans="21:42" ht="15" customHeight="1" x14ac:dyDescent="0.25">
      <c r="U40374" s="104"/>
      <c r="AB40374" s="104"/>
      <c r="AC40374" s="104"/>
      <c r="AF40374" s="104"/>
      <c r="AG40374" s="104"/>
      <c r="AK40374" s="104"/>
      <c r="AL40374" s="104"/>
      <c r="AO40374" s="104"/>
      <c r="AP40374" s="104"/>
    </row>
    <row r="40375" spans="21:42" ht="15" customHeight="1" x14ac:dyDescent="0.25">
      <c r="U40375" s="104"/>
      <c r="AB40375" s="104"/>
      <c r="AC40375" s="104"/>
      <c r="AF40375" s="104"/>
      <c r="AG40375" s="104"/>
      <c r="AK40375" s="104"/>
      <c r="AL40375" s="104"/>
      <c r="AO40375" s="104"/>
      <c r="AP40375" s="104"/>
    </row>
    <row r="40376" spans="21:42" ht="15" customHeight="1" x14ac:dyDescent="0.25">
      <c r="U40376" s="104"/>
      <c r="AB40376" s="104"/>
      <c r="AC40376" s="104"/>
      <c r="AF40376" s="104"/>
      <c r="AG40376" s="104"/>
      <c r="AK40376" s="104"/>
      <c r="AL40376" s="104"/>
      <c r="AO40376" s="104"/>
      <c r="AP40376" s="104"/>
    </row>
    <row r="40377" spans="21:42" ht="15" customHeight="1" x14ac:dyDescent="0.25">
      <c r="U40377" s="104"/>
      <c r="AB40377" s="104"/>
      <c r="AC40377" s="104"/>
      <c r="AF40377" s="104"/>
      <c r="AG40377" s="104"/>
      <c r="AK40377" s="104"/>
      <c r="AL40377" s="104"/>
      <c r="AO40377" s="104"/>
      <c r="AP40377" s="104"/>
    </row>
    <row r="40378" spans="21:42" ht="15" customHeight="1" x14ac:dyDescent="0.25">
      <c r="U40378" s="104"/>
      <c r="AB40378" s="104"/>
      <c r="AC40378" s="104"/>
      <c r="AF40378" s="104"/>
      <c r="AG40378" s="104"/>
      <c r="AK40378" s="104"/>
      <c r="AL40378" s="104"/>
      <c r="AO40378" s="104"/>
      <c r="AP40378" s="104"/>
    </row>
    <row r="40379" spans="21:42" ht="15" customHeight="1" x14ac:dyDescent="0.25">
      <c r="U40379" s="104"/>
      <c r="AB40379" s="104"/>
      <c r="AC40379" s="104"/>
      <c r="AF40379" s="104"/>
      <c r="AG40379" s="104"/>
      <c r="AK40379" s="104"/>
      <c r="AL40379" s="104"/>
      <c r="AO40379" s="104"/>
      <c r="AP40379" s="104"/>
    </row>
    <row r="40380" spans="21:42" ht="15" customHeight="1" x14ac:dyDescent="0.25">
      <c r="U40380" s="104"/>
      <c r="AB40380" s="104"/>
      <c r="AC40380" s="104"/>
      <c r="AF40380" s="104"/>
      <c r="AG40380" s="104"/>
      <c r="AK40380" s="104"/>
      <c r="AL40380" s="104"/>
      <c r="AO40380" s="104"/>
      <c r="AP40380" s="104"/>
    </row>
    <row r="40381" spans="21:42" ht="15" customHeight="1" x14ac:dyDescent="0.25">
      <c r="U40381" s="104"/>
      <c r="AB40381" s="104"/>
      <c r="AC40381" s="104"/>
      <c r="AF40381" s="104"/>
      <c r="AG40381" s="104"/>
      <c r="AK40381" s="104"/>
      <c r="AL40381" s="104"/>
      <c r="AO40381" s="104"/>
      <c r="AP40381" s="104"/>
    </row>
    <row r="40382" spans="21:42" ht="15" customHeight="1" x14ac:dyDescent="0.25">
      <c r="U40382" s="104"/>
      <c r="AB40382" s="104"/>
      <c r="AC40382" s="104"/>
      <c r="AF40382" s="104"/>
      <c r="AG40382" s="104"/>
      <c r="AK40382" s="104"/>
      <c r="AL40382" s="104"/>
      <c r="AO40382" s="104"/>
      <c r="AP40382" s="104"/>
    </row>
    <row r="40383" spans="21:42" ht="15" customHeight="1" x14ac:dyDescent="0.25">
      <c r="U40383" s="104"/>
      <c r="AB40383" s="104"/>
      <c r="AC40383" s="104"/>
      <c r="AF40383" s="104"/>
      <c r="AG40383" s="104"/>
      <c r="AK40383" s="104"/>
      <c r="AL40383" s="104"/>
      <c r="AO40383" s="104"/>
      <c r="AP40383" s="104"/>
    </row>
    <row r="40384" spans="21:42" ht="15" customHeight="1" x14ac:dyDescent="0.25">
      <c r="U40384" s="104"/>
      <c r="AB40384" s="104"/>
      <c r="AC40384" s="104"/>
      <c r="AF40384" s="104"/>
      <c r="AG40384" s="104"/>
      <c r="AK40384" s="104"/>
      <c r="AL40384" s="104"/>
      <c r="AO40384" s="104"/>
      <c r="AP40384" s="104"/>
    </row>
    <row r="40385" spans="21:42" ht="15" customHeight="1" x14ac:dyDescent="0.25">
      <c r="U40385" s="104"/>
      <c r="AB40385" s="104"/>
      <c r="AC40385" s="104"/>
      <c r="AF40385" s="104"/>
      <c r="AG40385" s="104"/>
      <c r="AK40385" s="104"/>
      <c r="AL40385" s="104"/>
      <c r="AO40385" s="104"/>
      <c r="AP40385" s="104"/>
    </row>
    <row r="40386" spans="21:42" ht="15" customHeight="1" x14ac:dyDescent="0.25">
      <c r="U40386" s="104"/>
      <c r="AB40386" s="104"/>
      <c r="AC40386" s="104"/>
      <c r="AF40386" s="104"/>
      <c r="AG40386" s="104"/>
      <c r="AK40386" s="104"/>
      <c r="AL40386" s="104"/>
      <c r="AO40386" s="104"/>
      <c r="AP40386" s="104"/>
    </row>
    <row r="40387" spans="21:42" ht="15" customHeight="1" x14ac:dyDescent="0.25">
      <c r="U40387" s="104"/>
      <c r="AB40387" s="104"/>
      <c r="AC40387" s="104"/>
      <c r="AF40387" s="104"/>
      <c r="AG40387" s="104"/>
      <c r="AK40387" s="104"/>
      <c r="AL40387" s="104"/>
      <c r="AO40387" s="104"/>
      <c r="AP40387" s="104"/>
    </row>
    <row r="40388" spans="21:42" ht="15" customHeight="1" x14ac:dyDescent="0.25">
      <c r="U40388" s="104"/>
      <c r="AB40388" s="104"/>
      <c r="AC40388" s="104"/>
      <c r="AF40388" s="104"/>
      <c r="AG40388" s="104"/>
      <c r="AK40388" s="104"/>
      <c r="AL40388" s="104"/>
      <c r="AO40388" s="104"/>
      <c r="AP40388" s="104"/>
    </row>
    <row r="40389" spans="21:42" ht="15" customHeight="1" x14ac:dyDescent="0.25">
      <c r="U40389" s="104"/>
      <c r="AB40389" s="104"/>
      <c r="AC40389" s="104"/>
      <c r="AF40389" s="104"/>
      <c r="AG40389" s="104"/>
      <c r="AK40389" s="104"/>
      <c r="AL40389" s="104"/>
      <c r="AO40389" s="104"/>
      <c r="AP40389" s="104"/>
    </row>
    <row r="40390" spans="21:42" ht="15" customHeight="1" x14ac:dyDescent="0.25">
      <c r="U40390" s="104"/>
      <c r="AB40390" s="104"/>
      <c r="AC40390" s="104"/>
      <c r="AF40390" s="104"/>
      <c r="AG40390" s="104"/>
      <c r="AK40390" s="104"/>
      <c r="AL40390" s="104"/>
      <c r="AO40390" s="104"/>
      <c r="AP40390" s="104"/>
    </row>
    <row r="40391" spans="21:42" ht="15" customHeight="1" x14ac:dyDescent="0.25">
      <c r="U40391" s="104"/>
      <c r="AB40391" s="104"/>
      <c r="AC40391" s="104"/>
      <c r="AF40391" s="104"/>
      <c r="AG40391" s="104"/>
      <c r="AK40391" s="104"/>
      <c r="AL40391" s="104"/>
      <c r="AO40391" s="104"/>
      <c r="AP40391" s="104"/>
    </row>
    <row r="40392" spans="21:42" ht="15" customHeight="1" x14ac:dyDescent="0.25">
      <c r="U40392" s="104"/>
      <c r="AB40392" s="104"/>
      <c r="AC40392" s="104"/>
      <c r="AF40392" s="104"/>
      <c r="AG40392" s="104"/>
      <c r="AK40392" s="104"/>
      <c r="AL40392" s="104"/>
      <c r="AO40392" s="104"/>
      <c r="AP40392" s="104"/>
    </row>
    <row r="40393" spans="21:42" ht="15" customHeight="1" x14ac:dyDescent="0.25">
      <c r="U40393" s="104"/>
      <c r="AB40393" s="104"/>
      <c r="AC40393" s="104"/>
      <c r="AF40393" s="104"/>
      <c r="AG40393" s="104"/>
      <c r="AK40393" s="104"/>
      <c r="AL40393" s="104"/>
      <c r="AO40393" s="104"/>
      <c r="AP40393" s="104"/>
    </row>
    <row r="40394" spans="21:42" ht="15" customHeight="1" x14ac:dyDescent="0.25">
      <c r="U40394" s="104"/>
      <c r="AB40394" s="104"/>
      <c r="AC40394" s="104"/>
      <c r="AF40394" s="104"/>
      <c r="AG40394" s="104"/>
      <c r="AK40394" s="104"/>
      <c r="AL40394" s="104"/>
      <c r="AO40394" s="104"/>
      <c r="AP40394" s="104"/>
    </row>
    <row r="40395" spans="21:42" ht="15" customHeight="1" x14ac:dyDescent="0.25">
      <c r="U40395" s="104"/>
      <c r="AB40395" s="104"/>
      <c r="AC40395" s="104"/>
      <c r="AF40395" s="104"/>
      <c r="AG40395" s="104"/>
      <c r="AK40395" s="104"/>
      <c r="AL40395" s="104"/>
      <c r="AO40395" s="104"/>
      <c r="AP40395" s="104"/>
    </row>
    <row r="40396" spans="21:42" ht="15" customHeight="1" x14ac:dyDescent="0.25">
      <c r="U40396" s="104"/>
      <c r="AB40396" s="104"/>
      <c r="AC40396" s="104"/>
      <c r="AF40396" s="104"/>
      <c r="AG40396" s="104"/>
      <c r="AK40396" s="104"/>
      <c r="AL40396" s="104"/>
      <c r="AO40396" s="104"/>
      <c r="AP40396" s="104"/>
    </row>
    <row r="40397" spans="21:42" ht="15" customHeight="1" x14ac:dyDescent="0.25">
      <c r="U40397" s="104"/>
      <c r="AB40397" s="104"/>
      <c r="AC40397" s="104"/>
      <c r="AF40397" s="104"/>
      <c r="AG40397" s="104"/>
      <c r="AK40397" s="104"/>
      <c r="AL40397" s="104"/>
      <c r="AO40397" s="104"/>
      <c r="AP40397" s="104"/>
    </row>
    <row r="40398" spans="21:42" ht="15" customHeight="1" x14ac:dyDescent="0.25">
      <c r="U40398" s="104"/>
      <c r="AB40398" s="104"/>
      <c r="AC40398" s="104"/>
      <c r="AF40398" s="104"/>
      <c r="AG40398" s="104"/>
      <c r="AK40398" s="104"/>
      <c r="AL40398" s="104"/>
      <c r="AO40398" s="104"/>
      <c r="AP40398" s="104"/>
    </row>
    <row r="40399" spans="21:42" ht="15" customHeight="1" x14ac:dyDescent="0.25">
      <c r="U40399" s="104"/>
      <c r="AB40399" s="104"/>
      <c r="AC40399" s="104"/>
      <c r="AF40399" s="104"/>
      <c r="AG40399" s="104"/>
      <c r="AK40399" s="104"/>
      <c r="AL40399" s="104"/>
      <c r="AO40399" s="104"/>
      <c r="AP40399" s="104"/>
    </row>
    <row r="40400" spans="21:42" ht="15" customHeight="1" x14ac:dyDescent="0.25">
      <c r="U40400" s="104"/>
      <c r="AB40400" s="104"/>
      <c r="AC40400" s="104"/>
      <c r="AF40400" s="104"/>
      <c r="AG40400" s="104"/>
      <c r="AK40400" s="104"/>
      <c r="AL40400" s="104"/>
      <c r="AO40400" s="104"/>
      <c r="AP40400" s="104"/>
    </row>
    <row r="40401" spans="21:42" ht="15" customHeight="1" x14ac:dyDescent="0.25">
      <c r="U40401" s="104"/>
      <c r="AB40401" s="104"/>
      <c r="AC40401" s="104"/>
      <c r="AF40401" s="104"/>
      <c r="AG40401" s="104"/>
      <c r="AK40401" s="104"/>
      <c r="AL40401" s="104"/>
      <c r="AO40401" s="104"/>
      <c r="AP40401" s="104"/>
    </row>
    <row r="40402" spans="21:42" ht="15" customHeight="1" x14ac:dyDescent="0.25">
      <c r="U40402" s="104"/>
      <c r="AB40402" s="104"/>
      <c r="AC40402" s="104"/>
      <c r="AF40402" s="104"/>
      <c r="AG40402" s="104"/>
      <c r="AK40402" s="104"/>
      <c r="AL40402" s="104"/>
      <c r="AO40402" s="104"/>
      <c r="AP40402" s="104"/>
    </row>
    <row r="40403" spans="21:42" ht="15" customHeight="1" x14ac:dyDescent="0.25">
      <c r="U40403" s="104"/>
      <c r="AB40403" s="104"/>
      <c r="AC40403" s="104"/>
      <c r="AF40403" s="104"/>
      <c r="AG40403" s="104"/>
      <c r="AK40403" s="104"/>
      <c r="AL40403" s="104"/>
      <c r="AO40403" s="104"/>
      <c r="AP40403" s="104"/>
    </row>
    <row r="40404" spans="21:42" ht="15" customHeight="1" x14ac:dyDescent="0.25">
      <c r="U40404" s="104"/>
      <c r="AB40404" s="104"/>
      <c r="AC40404" s="104"/>
      <c r="AF40404" s="104"/>
      <c r="AG40404" s="104"/>
      <c r="AK40404" s="104"/>
      <c r="AL40404" s="104"/>
      <c r="AO40404" s="104"/>
      <c r="AP40404" s="104"/>
    </row>
    <row r="40405" spans="21:42" ht="15" customHeight="1" x14ac:dyDescent="0.25">
      <c r="U40405" s="104"/>
      <c r="AB40405" s="104"/>
      <c r="AC40405" s="104"/>
      <c r="AF40405" s="104"/>
      <c r="AG40405" s="104"/>
      <c r="AK40405" s="104"/>
      <c r="AL40405" s="104"/>
      <c r="AO40405" s="104"/>
      <c r="AP40405" s="104"/>
    </row>
    <row r="40406" spans="21:42" ht="15" customHeight="1" x14ac:dyDescent="0.25">
      <c r="U40406" s="104"/>
      <c r="AB40406" s="104"/>
      <c r="AC40406" s="104"/>
      <c r="AF40406" s="104"/>
      <c r="AG40406" s="104"/>
      <c r="AK40406" s="104"/>
      <c r="AL40406" s="104"/>
      <c r="AO40406" s="104"/>
      <c r="AP40406" s="104"/>
    </row>
    <row r="40407" spans="21:42" ht="15" customHeight="1" x14ac:dyDescent="0.25">
      <c r="U40407" s="104"/>
      <c r="AB40407" s="104"/>
      <c r="AC40407" s="104"/>
      <c r="AF40407" s="104"/>
      <c r="AG40407" s="104"/>
      <c r="AK40407" s="104"/>
      <c r="AL40407" s="104"/>
      <c r="AO40407" s="104"/>
      <c r="AP40407" s="104"/>
    </row>
    <row r="40408" spans="21:42" ht="15" customHeight="1" x14ac:dyDescent="0.25">
      <c r="U40408" s="104"/>
      <c r="AB40408" s="104"/>
      <c r="AC40408" s="104"/>
      <c r="AF40408" s="104"/>
      <c r="AG40408" s="104"/>
      <c r="AK40408" s="104"/>
      <c r="AL40408" s="104"/>
      <c r="AO40408" s="104"/>
      <c r="AP40408" s="104"/>
    </row>
    <row r="40409" spans="21:42" ht="15" customHeight="1" x14ac:dyDescent="0.25">
      <c r="U40409" s="104"/>
      <c r="AB40409" s="104"/>
      <c r="AC40409" s="104"/>
      <c r="AF40409" s="104"/>
      <c r="AG40409" s="104"/>
      <c r="AK40409" s="104"/>
      <c r="AL40409" s="104"/>
      <c r="AO40409" s="104"/>
      <c r="AP40409" s="104"/>
    </row>
    <row r="40410" spans="21:42" ht="15" customHeight="1" x14ac:dyDescent="0.25">
      <c r="U40410" s="104"/>
      <c r="AB40410" s="104"/>
      <c r="AC40410" s="104"/>
      <c r="AF40410" s="104"/>
      <c r="AG40410" s="104"/>
      <c r="AK40410" s="104"/>
      <c r="AL40410" s="104"/>
      <c r="AO40410" s="104"/>
      <c r="AP40410" s="104"/>
    </row>
    <row r="40411" spans="21:42" ht="15" customHeight="1" x14ac:dyDescent="0.25">
      <c r="U40411" s="104"/>
      <c r="AB40411" s="104"/>
      <c r="AC40411" s="104"/>
      <c r="AF40411" s="104"/>
      <c r="AG40411" s="104"/>
      <c r="AK40411" s="104"/>
      <c r="AL40411" s="104"/>
      <c r="AO40411" s="104"/>
      <c r="AP40411" s="104"/>
    </row>
    <row r="40412" spans="21:42" ht="15" customHeight="1" x14ac:dyDescent="0.25">
      <c r="U40412" s="104"/>
      <c r="AB40412" s="104"/>
      <c r="AC40412" s="104"/>
      <c r="AF40412" s="104"/>
      <c r="AG40412" s="104"/>
      <c r="AK40412" s="104"/>
      <c r="AL40412" s="104"/>
      <c r="AO40412" s="104"/>
      <c r="AP40412" s="104"/>
    </row>
    <row r="40413" spans="21:42" ht="15" customHeight="1" x14ac:dyDescent="0.25">
      <c r="U40413" s="104"/>
      <c r="AB40413" s="104"/>
      <c r="AC40413" s="104"/>
      <c r="AF40413" s="104"/>
      <c r="AG40413" s="104"/>
      <c r="AK40413" s="104"/>
      <c r="AL40413" s="104"/>
      <c r="AO40413" s="104"/>
      <c r="AP40413" s="104"/>
    </row>
    <row r="40414" spans="21:42" ht="15" customHeight="1" x14ac:dyDescent="0.25">
      <c r="U40414" s="104"/>
      <c r="AB40414" s="104"/>
      <c r="AC40414" s="104"/>
      <c r="AF40414" s="104"/>
      <c r="AG40414" s="104"/>
      <c r="AK40414" s="104"/>
      <c r="AL40414" s="104"/>
      <c r="AO40414" s="104"/>
      <c r="AP40414" s="104"/>
    </row>
    <row r="40415" spans="21:42" ht="15" customHeight="1" x14ac:dyDescent="0.25">
      <c r="U40415" s="104"/>
      <c r="AB40415" s="104"/>
      <c r="AC40415" s="104"/>
      <c r="AF40415" s="104"/>
      <c r="AG40415" s="104"/>
      <c r="AK40415" s="104"/>
      <c r="AL40415" s="104"/>
      <c r="AO40415" s="104"/>
      <c r="AP40415" s="104"/>
    </row>
    <row r="40416" spans="21:42" ht="15" customHeight="1" x14ac:dyDescent="0.25">
      <c r="U40416" s="104"/>
      <c r="AB40416" s="104"/>
      <c r="AC40416" s="104"/>
      <c r="AF40416" s="104"/>
      <c r="AG40416" s="104"/>
      <c r="AK40416" s="104"/>
      <c r="AL40416" s="104"/>
      <c r="AO40416" s="104"/>
      <c r="AP40416" s="104"/>
    </row>
    <row r="40417" spans="21:42" ht="15" customHeight="1" x14ac:dyDescent="0.25">
      <c r="U40417" s="104"/>
      <c r="AB40417" s="104"/>
      <c r="AC40417" s="104"/>
      <c r="AF40417" s="104"/>
      <c r="AG40417" s="104"/>
      <c r="AK40417" s="104"/>
      <c r="AL40417" s="104"/>
      <c r="AO40417" s="104"/>
      <c r="AP40417" s="104"/>
    </row>
    <row r="40418" spans="21:42" ht="15" customHeight="1" x14ac:dyDescent="0.25">
      <c r="U40418" s="104"/>
      <c r="AB40418" s="104"/>
      <c r="AC40418" s="104"/>
      <c r="AF40418" s="104"/>
      <c r="AG40418" s="104"/>
      <c r="AK40418" s="104"/>
      <c r="AL40418" s="104"/>
      <c r="AO40418" s="104"/>
      <c r="AP40418" s="104"/>
    </row>
    <row r="40419" spans="21:42" ht="15" customHeight="1" x14ac:dyDescent="0.25">
      <c r="U40419" s="104"/>
      <c r="AB40419" s="104"/>
      <c r="AC40419" s="104"/>
      <c r="AF40419" s="104"/>
      <c r="AG40419" s="104"/>
      <c r="AK40419" s="104"/>
      <c r="AL40419" s="104"/>
      <c r="AO40419" s="104"/>
      <c r="AP40419" s="104"/>
    </row>
    <row r="40420" spans="21:42" ht="15" customHeight="1" x14ac:dyDescent="0.25">
      <c r="U40420" s="104"/>
      <c r="AB40420" s="104"/>
      <c r="AC40420" s="104"/>
      <c r="AF40420" s="104"/>
      <c r="AG40420" s="104"/>
      <c r="AK40420" s="104"/>
      <c r="AL40420" s="104"/>
      <c r="AO40420" s="104"/>
      <c r="AP40420" s="104"/>
    </row>
    <row r="40421" spans="21:42" ht="15" customHeight="1" x14ac:dyDescent="0.25">
      <c r="U40421" s="104"/>
      <c r="AB40421" s="104"/>
      <c r="AC40421" s="104"/>
      <c r="AF40421" s="104"/>
      <c r="AG40421" s="104"/>
      <c r="AK40421" s="104"/>
      <c r="AL40421" s="104"/>
      <c r="AO40421" s="104"/>
      <c r="AP40421" s="104"/>
    </row>
    <row r="40422" spans="21:42" ht="15" customHeight="1" x14ac:dyDescent="0.25">
      <c r="U40422" s="104"/>
      <c r="AB40422" s="104"/>
      <c r="AC40422" s="104"/>
      <c r="AF40422" s="104"/>
      <c r="AG40422" s="104"/>
      <c r="AK40422" s="104"/>
      <c r="AL40422" s="104"/>
      <c r="AO40422" s="104"/>
      <c r="AP40422" s="104"/>
    </row>
    <row r="40423" spans="21:42" ht="15" customHeight="1" x14ac:dyDescent="0.25">
      <c r="U40423" s="104"/>
      <c r="AB40423" s="104"/>
      <c r="AC40423" s="104"/>
      <c r="AF40423" s="104"/>
      <c r="AG40423" s="104"/>
      <c r="AK40423" s="104"/>
      <c r="AL40423" s="104"/>
      <c r="AO40423" s="104"/>
      <c r="AP40423" s="104"/>
    </row>
    <row r="40424" spans="21:42" ht="15" customHeight="1" x14ac:dyDescent="0.25">
      <c r="U40424" s="104"/>
      <c r="AB40424" s="104"/>
      <c r="AC40424" s="104"/>
      <c r="AF40424" s="104"/>
      <c r="AG40424" s="104"/>
      <c r="AK40424" s="104"/>
      <c r="AL40424" s="104"/>
      <c r="AO40424" s="104"/>
      <c r="AP40424" s="104"/>
    </row>
    <row r="40425" spans="21:42" ht="15" customHeight="1" x14ac:dyDescent="0.25">
      <c r="U40425" s="104"/>
      <c r="AB40425" s="104"/>
      <c r="AC40425" s="104"/>
      <c r="AF40425" s="104"/>
      <c r="AG40425" s="104"/>
      <c r="AK40425" s="104"/>
      <c r="AL40425" s="104"/>
      <c r="AO40425" s="104"/>
      <c r="AP40425" s="104"/>
    </row>
    <row r="40426" spans="21:42" ht="15" customHeight="1" x14ac:dyDescent="0.25">
      <c r="U40426" s="104"/>
      <c r="AB40426" s="104"/>
      <c r="AC40426" s="104"/>
      <c r="AF40426" s="104"/>
      <c r="AG40426" s="104"/>
      <c r="AK40426" s="104"/>
      <c r="AL40426" s="104"/>
      <c r="AO40426" s="104"/>
      <c r="AP40426" s="104"/>
    </row>
    <row r="40427" spans="21:42" ht="15" customHeight="1" x14ac:dyDescent="0.25">
      <c r="U40427" s="104"/>
      <c r="AB40427" s="104"/>
      <c r="AC40427" s="104"/>
      <c r="AF40427" s="104"/>
      <c r="AG40427" s="104"/>
      <c r="AK40427" s="104"/>
      <c r="AL40427" s="104"/>
      <c r="AO40427" s="104"/>
      <c r="AP40427" s="104"/>
    </row>
    <row r="40428" spans="21:42" ht="15" customHeight="1" x14ac:dyDescent="0.25">
      <c r="U40428" s="104"/>
      <c r="AB40428" s="104"/>
      <c r="AC40428" s="104"/>
      <c r="AF40428" s="104"/>
      <c r="AG40428" s="104"/>
      <c r="AK40428" s="104"/>
      <c r="AL40428" s="104"/>
      <c r="AO40428" s="104"/>
      <c r="AP40428" s="104"/>
    </row>
    <row r="40429" spans="21:42" ht="15" customHeight="1" x14ac:dyDescent="0.25">
      <c r="U40429" s="104"/>
      <c r="AB40429" s="104"/>
      <c r="AC40429" s="104"/>
      <c r="AF40429" s="104"/>
      <c r="AG40429" s="104"/>
      <c r="AK40429" s="104"/>
      <c r="AL40429" s="104"/>
      <c r="AO40429" s="104"/>
      <c r="AP40429" s="104"/>
    </row>
    <row r="40430" spans="21:42" ht="15" customHeight="1" x14ac:dyDescent="0.25">
      <c r="U40430" s="104"/>
      <c r="AB40430" s="104"/>
      <c r="AC40430" s="104"/>
      <c r="AF40430" s="104"/>
      <c r="AG40430" s="104"/>
      <c r="AK40430" s="104"/>
      <c r="AL40430" s="104"/>
      <c r="AO40430" s="104"/>
      <c r="AP40430" s="104"/>
    </row>
    <row r="40431" spans="21:42" ht="15" customHeight="1" x14ac:dyDescent="0.25">
      <c r="U40431" s="104"/>
      <c r="AB40431" s="104"/>
      <c r="AC40431" s="104"/>
      <c r="AF40431" s="104"/>
      <c r="AG40431" s="104"/>
      <c r="AK40431" s="104"/>
      <c r="AL40431" s="104"/>
      <c r="AO40431" s="104"/>
      <c r="AP40431" s="104"/>
    </row>
    <row r="40432" spans="21:42" ht="15" customHeight="1" x14ac:dyDescent="0.25">
      <c r="U40432" s="104"/>
      <c r="AB40432" s="104"/>
      <c r="AC40432" s="104"/>
      <c r="AF40432" s="104"/>
      <c r="AG40432" s="104"/>
      <c r="AK40432" s="104"/>
      <c r="AL40432" s="104"/>
      <c r="AO40432" s="104"/>
      <c r="AP40432" s="104"/>
    </row>
    <row r="40433" spans="21:42" ht="15" customHeight="1" x14ac:dyDescent="0.25">
      <c r="U40433" s="104"/>
      <c r="AB40433" s="104"/>
      <c r="AC40433" s="104"/>
      <c r="AF40433" s="104"/>
      <c r="AG40433" s="104"/>
      <c r="AK40433" s="104"/>
      <c r="AL40433" s="104"/>
      <c r="AO40433" s="104"/>
      <c r="AP40433" s="104"/>
    </row>
    <row r="40434" spans="21:42" ht="15" customHeight="1" x14ac:dyDescent="0.25">
      <c r="U40434" s="104"/>
      <c r="AB40434" s="104"/>
      <c r="AC40434" s="104"/>
      <c r="AF40434" s="104"/>
      <c r="AG40434" s="104"/>
      <c r="AK40434" s="104"/>
      <c r="AL40434" s="104"/>
      <c r="AO40434" s="104"/>
      <c r="AP40434" s="104"/>
    </row>
    <row r="40435" spans="21:42" ht="15" customHeight="1" x14ac:dyDescent="0.25">
      <c r="U40435" s="104"/>
      <c r="AB40435" s="104"/>
      <c r="AC40435" s="104"/>
      <c r="AF40435" s="104"/>
      <c r="AG40435" s="104"/>
      <c r="AK40435" s="104"/>
      <c r="AL40435" s="104"/>
      <c r="AO40435" s="104"/>
      <c r="AP40435" s="104"/>
    </row>
    <row r="40436" spans="21:42" ht="15" customHeight="1" x14ac:dyDescent="0.25">
      <c r="U40436" s="104"/>
      <c r="AB40436" s="104"/>
      <c r="AC40436" s="104"/>
      <c r="AF40436" s="104"/>
      <c r="AG40436" s="104"/>
      <c r="AK40436" s="104"/>
      <c r="AL40436" s="104"/>
      <c r="AO40436" s="104"/>
      <c r="AP40436" s="104"/>
    </row>
    <row r="40437" spans="21:42" ht="15" customHeight="1" x14ac:dyDescent="0.25">
      <c r="U40437" s="104"/>
      <c r="AB40437" s="104"/>
      <c r="AC40437" s="104"/>
      <c r="AF40437" s="104"/>
      <c r="AG40437" s="104"/>
      <c r="AK40437" s="104"/>
      <c r="AL40437" s="104"/>
      <c r="AO40437" s="104"/>
      <c r="AP40437" s="104"/>
    </row>
    <row r="40438" spans="21:42" ht="15" customHeight="1" x14ac:dyDescent="0.25">
      <c r="U40438" s="104"/>
      <c r="AB40438" s="104"/>
      <c r="AC40438" s="104"/>
      <c r="AF40438" s="104"/>
      <c r="AG40438" s="104"/>
      <c r="AK40438" s="104"/>
      <c r="AL40438" s="104"/>
      <c r="AO40438" s="104"/>
      <c r="AP40438" s="104"/>
    </row>
    <row r="40439" spans="21:42" ht="15" customHeight="1" x14ac:dyDescent="0.25">
      <c r="U40439" s="104"/>
      <c r="AB40439" s="104"/>
      <c r="AC40439" s="104"/>
      <c r="AF40439" s="104"/>
      <c r="AG40439" s="104"/>
      <c r="AK40439" s="104"/>
      <c r="AL40439" s="104"/>
      <c r="AO40439" s="104"/>
      <c r="AP40439" s="104"/>
    </row>
    <row r="40440" spans="21:42" ht="15" customHeight="1" x14ac:dyDescent="0.25">
      <c r="U40440" s="104"/>
      <c r="AB40440" s="104"/>
      <c r="AC40440" s="104"/>
      <c r="AF40440" s="104"/>
      <c r="AG40440" s="104"/>
      <c r="AK40440" s="104"/>
      <c r="AL40440" s="104"/>
      <c r="AO40440" s="104"/>
      <c r="AP40440" s="104"/>
    </row>
    <row r="40441" spans="21:42" ht="15" customHeight="1" x14ac:dyDescent="0.25">
      <c r="U40441" s="104"/>
      <c r="AB40441" s="104"/>
      <c r="AC40441" s="104"/>
      <c r="AF40441" s="104"/>
      <c r="AG40441" s="104"/>
      <c r="AK40441" s="104"/>
      <c r="AL40441" s="104"/>
      <c r="AO40441" s="104"/>
      <c r="AP40441" s="104"/>
    </row>
    <row r="40442" spans="21:42" ht="15" customHeight="1" x14ac:dyDescent="0.25">
      <c r="U40442" s="104"/>
      <c r="AB40442" s="104"/>
      <c r="AC40442" s="104"/>
      <c r="AF40442" s="104"/>
      <c r="AG40442" s="104"/>
      <c r="AK40442" s="104"/>
      <c r="AL40442" s="104"/>
      <c r="AO40442" s="104"/>
      <c r="AP40442" s="104"/>
    </row>
    <row r="40443" spans="21:42" ht="15" customHeight="1" x14ac:dyDescent="0.25">
      <c r="U40443" s="104"/>
      <c r="AB40443" s="104"/>
      <c r="AC40443" s="104"/>
      <c r="AF40443" s="104"/>
      <c r="AG40443" s="104"/>
      <c r="AK40443" s="104"/>
      <c r="AL40443" s="104"/>
      <c r="AO40443" s="104"/>
      <c r="AP40443" s="104"/>
    </row>
    <row r="40444" spans="21:42" ht="15" customHeight="1" x14ac:dyDescent="0.25">
      <c r="U40444" s="104"/>
      <c r="AB40444" s="104"/>
      <c r="AC40444" s="104"/>
      <c r="AF40444" s="104"/>
      <c r="AG40444" s="104"/>
      <c r="AK40444" s="104"/>
      <c r="AL40444" s="104"/>
      <c r="AO40444" s="104"/>
      <c r="AP40444" s="104"/>
    </row>
    <row r="40445" spans="21:42" ht="15" customHeight="1" x14ac:dyDescent="0.25">
      <c r="U40445" s="104"/>
      <c r="AB40445" s="104"/>
      <c r="AC40445" s="104"/>
      <c r="AF40445" s="104"/>
      <c r="AG40445" s="104"/>
      <c r="AK40445" s="104"/>
      <c r="AL40445" s="104"/>
      <c r="AO40445" s="104"/>
      <c r="AP40445" s="104"/>
    </row>
    <row r="40446" spans="21:42" ht="15" customHeight="1" x14ac:dyDescent="0.25">
      <c r="U40446" s="104"/>
      <c r="AB40446" s="104"/>
      <c r="AC40446" s="104"/>
      <c r="AF40446" s="104"/>
      <c r="AG40446" s="104"/>
      <c r="AK40446" s="104"/>
      <c r="AL40446" s="104"/>
      <c r="AO40446" s="104"/>
      <c r="AP40446" s="104"/>
    </row>
    <row r="40447" spans="21:42" ht="15" customHeight="1" x14ac:dyDescent="0.25">
      <c r="U40447" s="104"/>
      <c r="AB40447" s="104"/>
      <c r="AC40447" s="104"/>
      <c r="AF40447" s="104"/>
      <c r="AG40447" s="104"/>
      <c r="AK40447" s="104"/>
      <c r="AL40447" s="104"/>
      <c r="AO40447" s="104"/>
      <c r="AP40447" s="104"/>
    </row>
    <row r="40448" spans="21:42" ht="15" customHeight="1" x14ac:dyDescent="0.25">
      <c r="U40448" s="104"/>
      <c r="AB40448" s="104"/>
      <c r="AC40448" s="104"/>
      <c r="AF40448" s="104"/>
      <c r="AG40448" s="104"/>
      <c r="AK40448" s="104"/>
      <c r="AL40448" s="104"/>
      <c r="AO40448" s="104"/>
      <c r="AP40448" s="104"/>
    </row>
    <row r="40449" spans="21:42" ht="15" customHeight="1" x14ac:dyDescent="0.25">
      <c r="U40449" s="104"/>
      <c r="AB40449" s="104"/>
      <c r="AC40449" s="104"/>
      <c r="AF40449" s="104"/>
      <c r="AG40449" s="104"/>
      <c r="AK40449" s="104"/>
      <c r="AL40449" s="104"/>
      <c r="AO40449" s="104"/>
      <c r="AP40449" s="104"/>
    </row>
    <row r="40450" spans="21:42" ht="15" customHeight="1" x14ac:dyDescent="0.25">
      <c r="U40450" s="104"/>
      <c r="AB40450" s="104"/>
      <c r="AC40450" s="104"/>
      <c r="AF40450" s="104"/>
      <c r="AG40450" s="104"/>
      <c r="AK40450" s="104"/>
      <c r="AL40450" s="104"/>
      <c r="AO40450" s="104"/>
      <c r="AP40450" s="104"/>
    </row>
    <row r="40451" spans="21:42" ht="15" customHeight="1" x14ac:dyDescent="0.25">
      <c r="U40451" s="104"/>
      <c r="AB40451" s="104"/>
      <c r="AC40451" s="104"/>
      <c r="AF40451" s="104"/>
      <c r="AG40451" s="104"/>
      <c r="AK40451" s="104"/>
      <c r="AL40451" s="104"/>
      <c r="AO40451" s="104"/>
      <c r="AP40451" s="104"/>
    </row>
    <row r="40452" spans="21:42" ht="15" customHeight="1" x14ac:dyDescent="0.25">
      <c r="U40452" s="104"/>
      <c r="AB40452" s="104"/>
      <c r="AC40452" s="104"/>
      <c r="AF40452" s="104"/>
      <c r="AG40452" s="104"/>
      <c r="AK40452" s="104"/>
      <c r="AL40452" s="104"/>
      <c r="AO40452" s="104"/>
      <c r="AP40452" s="104"/>
    </row>
    <row r="40453" spans="21:42" ht="15" customHeight="1" x14ac:dyDescent="0.25">
      <c r="U40453" s="104"/>
      <c r="AB40453" s="104"/>
      <c r="AC40453" s="104"/>
      <c r="AF40453" s="104"/>
      <c r="AG40453" s="104"/>
      <c r="AK40453" s="104"/>
      <c r="AL40453" s="104"/>
      <c r="AO40453" s="104"/>
      <c r="AP40453" s="104"/>
    </row>
    <row r="40454" spans="21:42" ht="15" customHeight="1" x14ac:dyDescent="0.25">
      <c r="U40454" s="104"/>
      <c r="AB40454" s="104"/>
      <c r="AC40454" s="104"/>
      <c r="AF40454" s="104"/>
      <c r="AG40454" s="104"/>
      <c r="AK40454" s="104"/>
      <c r="AL40454" s="104"/>
      <c r="AO40454" s="104"/>
      <c r="AP40454" s="104"/>
    </row>
    <row r="40455" spans="21:42" ht="15" customHeight="1" x14ac:dyDescent="0.25">
      <c r="U40455" s="104"/>
      <c r="AB40455" s="104"/>
      <c r="AC40455" s="104"/>
      <c r="AF40455" s="104"/>
      <c r="AG40455" s="104"/>
      <c r="AK40455" s="104"/>
      <c r="AL40455" s="104"/>
      <c r="AO40455" s="104"/>
      <c r="AP40455" s="104"/>
    </row>
    <row r="40456" spans="21:42" ht="15" customHeight="1" x14ac:dyDescent="0.25">
      <c r="U40456" s="104"/>
      <c r="AB40456" s="104"/>
      <c r="AC40456" s="104"/>
      <c r="AF40456" s="104"/>
      <c r="AG40456" s="104"/>
      <c r="AK40456" s="104"/>
      <c r="AL40456" s="104"/>
      <c r="AO40456" s="104"/>
      <c r="AP40456" s="104"/>
    </row>
    <row r="40457" spans="21:42" ht="15" customHeight="1" x14ac:dyDescent="0.25">
      <c r="U40457" s="104"/>
      <c r="AB40457" s="104"/>
      <c r="AC40457" s="104"/>
      <c r="AF40457" s="104"/>
      <c r="AG40457" s="104"/>
      <c r="AK40457" s="104"/>
      <c r="AL40457" s="104"/>
      <c r="AO40457" s="104"/>
      <c r="AP40457" s="104"/>
    </row>
    <row r="40458" spans="21:42" ht="15" customHeight="1" x14ac:dyDescent="0.25">
      <c r="U40458" s="104"/>
      <c r="AB40458" s="104"/>
      <c r="AC40458" s="104"/>
      <c r="AF40458" s="104"/>
      <c r="AG40458" s="104"/>
      <c r="AK40458" s="104"/>
      <c r="AL40458" s="104"/>
      <c r="AO40458" s="104"/>
      <c r="AP40458" s="104"/>
    </row>
    <row r="40459" spans="21:42" ht="15" customHeight="1" x14ac:dyDescent="0.25">
      <c r="U40459" s="104"/>
      <c r="AB40459" s="104"/>
      <c r="AC40459" s="104"/>
      <c r="AF40459" s="104"/>
      <c r="AG40459" s="104"/>
      <c r="AK40459" s="104"/>
      <c r="AL40459" s="104"/>
      <c r="AO40459" s="104"/>
      <c r="AP40459" s="104"/>
    </row>
    <row r="40460" spans="21:42" ht="15" customHeight="1" x14ac:dyDescent="0.25">
      <c r="U40460" s="104"/>
      <c r="AB40460" s="104"/>
      <c r="AC40460" s="104"/>
      <c r="AF40460" s="104"/>
      <c r="AG40460" s="104"/>
      <c r="AK40460" s="104"/>
      <c r="AL40460" s="104"/>
      <c r="AO40460" s="104"/>
      <c r="AP40460" s="104"/>
    </row>
    <row r="40461" spans="21:42" ht="15" customHeight="1" x14ac:dyDescent="0.25">
      <c r="U40461" s="104"/>
      <c r="AB40461" s="104"/>
      <c r="AC40461" s="104"/>
      <c r="AF40461" s="104"/>
      <c r="AG40461" s="104"/>
      <c r="AK40461" s="104"/>
      <c r="AL40461" s="104"/>
      <c r="AO40461" s="104"/>
      <c r="AP40461" s="104"/>
    </row>
    <row r="40462" spans="21:42" ht="15" customHeight="1" x14ac:dyDescent="0.25">
      <c r="U40462" s="104"/>
      <c r="AB40462" s="104"/>
      <c r="AC40462" s="104"/>
      <c r="AF40462" s="104"/>
      <c r="AG40462" s="104"/>
      <c r="AK40462" s="104"/>
      <c r="AL40462" s="104"/>
      <c r="AO40462" s="104"/>
      <c r="AP40462" s="104"/>
    </row>
    <row r="40463" spans="21:42" ht="15" customHeight="1" x14ac:dyDescent="0.25">
      <c r="U40463" s="104"/>
      <c r="AB40463" s="104"/>
      <c r="AC40463" s="104"/>
      <c r="AF40463" s="104"/>
      <c r="AG40463" s="104"/>
      <c r="AK40463" s="104"/>
      <c r="AL40463" s="104"/>
      <c r="AO40463" s="104"/>
      <c r="AP40463" s="104"/>
    </row>
    <row r="40464" spans="21:42" ht="15" customHeight="1" x14ac:dyDescent="0.25">
      <c r="U40464" s="104"/>
      <c r="AB40464" s="104"/>
      <c r="AC40464" s="104"/>
      <c r="AF40464" s="104"/>
      <c r="AG40464" s="104"/>
      <c r="AK40464" s="104"/>
      <c r="AL40464" s="104"/>
      <c r="AO40464" s="104"/>
      <c r="AP40464" s="104"/>
    </row>
    <row r="40465" spans="21:42" ht="15" customHeight="1" x14ac:dyDescent="0.25">
      <c r="U40465" s="104"/>
      <c r="AB40465" s="104"/>
      <c r="AC40465" s="104"/>
      <c r="AF40465" s="104"/>
      <c r="AG40465" s="104"/>
      <c r="AK40465" s="104"/>
      <c r="AL40465" s="104"/>
      <c r="AO40465" s="104"/>
      <c r="AP40465" s="104"/>
    </row>
    <row r="40466" spans="21:42" ht="15" customHeight="1" x14ac:dyDescent="0.25">
      <c r="U40466" s="104"/>
      <c r="AB40466" s="104"/>
      <c r="AC40466" s="104"/>
      <c r="AF40466" s="104"/>
      <c r="AG40466" s="104"/>
      <c r="AK40466" s="104"/>
      <c r="AL40466" s="104"/>
      <c r="AO40466" s="104"/>
      <c r="AP40466" s="104"/>
    </row>
    <row r="40467" spans="21:42" ht="15" customHeight="1" x14ac:dyDescent="0.25">
      <c r="U40467" s="104"/>
      <c r="AB40467" s="104"/>
      <c r="AC40467" s="104"/>
      <c r="AF40467" s="104"/>
      <c r="AG40467" s="104"/>
      <c r="AK40467" s="104"/>
      <c r="AL40467" s="104"/>
      <c r="AO40467" s="104"/>
      <c r="AP40467" s="104"/>
    </row>
    <row r="40468" spans="21:42" ht="15" customHeight="1" x14ac:dyDescent="0.25">
      <c r="U40468" s="104"/>
      <c r="AB40468" s="104"/>
      <c r="AC40468" s="104"/>
      <c r="AF40468" s="104"/>
      <c r="AG40468" s="104"/>
      <c r="AK40468" s="104"/>
      <c r="AL40468" s="104"/>
      <c r="AO40468" s="104"/>
      <c r="AP40468" s="104"/>
    </row>
    <row r="40469" spans="21:42" ht="15" customHeight="1" x14ac:dyDescent="0.25">
      <c r="U40469" s="104"/>
      <c r="AB40469" s="104"/>
      <c r="AC40469" s="104"/>
      <c r="AF40469" s="104"/>
      <c r="AG40469" s="104"/>
      <c r="AK40469" s="104"/>
      <c r="AL40469" s="104"/>
      <c r="AO40469" s="104"/>
      <c r="AP40469" s="104"/>
    </row>
    <row r="40470" spans="21:42" ht="15" customHeight="1" x14ac:dyDescent="0.25">
      <c r="U40470" s="104"/>
      <c r="AB40470" s="104"/>
      <c r="AC40470" s="104"/>
      <c r="AF40470" s="104"/>
      <c r="AG40470" s="104"/>
      <c r="AK40470" s="104"/>
      <c r="AL40470" s="104"/>
      <c r="AO40470" s="104"/>
      <c r="AP40470" s="104"/>
    </row>
    <row r="40471" spans="21:42" ht="15" customHeight="1" x14ac:dyDescent="0.25">
      <c r="U40471" s="104"/>
      <c r="AB40471" s="104"/>
      <c r="AC40471" s="104"/>
      <c r="AF40471" s="104"/>
      <c r="AG40471" s="104"/>
      <c r="AK40471" s="104"/>
      <c r="AL40471" s="104"/>
      <c r="AO40471" s="104"/>
      <c r="AP40471" s="104"/>
    </row>
    <row r="40472" spans="21:42" ht="15" customHeight="1" x14ac:dyDescent="0.25">
      <c r="U40472" s="104"/>
      <c r="AB40472" s="104"/>
      <c r="AC40472" s="104"/>
      <c r="AF40472" s="104"/>
      <c r="AG40472" s="104"/>
      <c r="AK40472" s="104"/>
      <c r="AL40472" s="104"/>
      <c r="AO40472" s="104"/>
      <c r="AP40472" s="104"/>
    </row>
    <row r="40473" spans="21:42" ht="15" customHeight="1" x14ac:dyDescent="0.25">
      <c r="U40473" s="104"/>
      <c r="AB40473" s="104"/>
      <c r="AC40473" s="104"/>
      <c r="AF40473" s="104"/>
      <c r="AG40473" s="104"/>
      <c r="AK40473" s="104"/>
      <c r="AL40473" s="104"/>
      <c r="AO40473" s="104"/>
      <c r="AP40473" s="104"/>
    </row>
    <row r="40474" spans="21:42" ht="15" customHeight="1" x14ac:dyDescent="0.25">
      <c r="U40474" s="104"/>
      <c r="AB40474" s="104"/>
      <c r="AC40474" s="104"/>
      <c r="AF40474" s="104"/>
      <c r="AG40474" s="104"/>
      <c r="AK40474" s="104"/>
      <c r="AL40474" s="104"/>
      <c r="AO40474" s="104"/>
      <c r="AP40474" s="104"/>
    </row>
    <row r="40475" spans="21:42" ht="15" customHeight="1" x14ac:dyDescent="0.25">
      <c r="U40475" s="104"/>
      <c r="AB40475" s="104"/>
      <c r="AC40475" s="104"/>
      <c r="AF40475" s="104"/>
      <c r="AG40475" s="104"/>
      <c r="AK40475" s="104"/>
      <c r="AL40475" s="104"/>
      <c r="AO40475" s="104"/>
      <c r="AP40475" s="104"/>
    </row>
    <row r="40476" spans="21:42" ht="15" customHeight="1" x14ac:dyDescent="0.25">
      <c r="U40476" s="104"/>
      <c r="AB40476" s="104"/>
      <c r="AC40476" s="104"/>
      <c r="AF40476" s="104"/>
      <c r="AG40476" s="104"/>
      <c r="AK40476" s="104"/>
      <c r="AL40476" s="104"/>
      <c r="AO40476" s="104"/>
      <c r="AP40476" s="104"/>
    </row>
    <row r="40477" spans="21:42" ht="15" customHeight="1" x14ac:dyDescent="0.25">
      <c r="U40477" s="104"/>
      <c r="AB40477" s="104"/>
      <c r="AC40477" s="104"/>
      <c r="AF40477" s="104"/>
      <c r="AG40477" s="104"/>
      <c r="AK40477" s="104"/>
      <c r="AL40477" s="104"/>
      <c r="AO40477" s="104"/>
      <c r="AP40477" s="104"/>
    </row>
    <row r="40478" spans="21:42" ht="15" customHeight="1" x14ac:dyDescent="0.25">
      <c r="U40478" s="104"/>
      <c r="AB40478" s="104"/>
      <c r="AC40478" s="104"/>
      <c r="AF40478" s="104"/>
      <c r="AG40478" s="104"/>
      <c r="AK40478" s="104"/>
      <c r="AL40478" s="104"/>
      <c r="AO40478" s="104"/>
      <c r="AP40478" s="104"/>
    </row>
    <row r="40479" spans="21:42" ht="15" customHeight="1" x14ac:dyDescent="0.25">
      <c r="U40479" s="104"/>
      <c r="AB40479" s="104"/>
      <c r="AC40479" s="104"/>
      <c r="AF40479" s="104"/>
      <c r="AG40479" s="104"/>
      <c r="AK40479" s="104"/>
      <c r="AL40479" s="104"/>
      <c r="AO40479" s="104"/>
      <c r="AP40479" s="104"/>
    </row>
    <row r="40480" spans="21:42" ht="15" customHeight="1" x14ac:dyDescent="0.25">
      <c r="U40480" s="104"/>
      <c r="AB40480" s="104"/>
      <c r="AC40480" s="104"/>
      <c r="AF40480" s="104"/>
      <c r="AG40480" s="104"/>
      <c r="AK40480" s="104"/>
      <c r="AL40480" s="104"/>
      <c r="AO40480" s="104"/>
      <c r="AP40480" s="104"/>
    </row>
    <row r="40481" spans="21:42" ht="15" customHeight="1" x14ac:dyDescent="0.25">
      <c r="U40481" s="104"/>
      <c r="AB40481" s="104"/>
      <c r="AC40481" s="104"/>
      <c r="AF40481" s="104"/>
      <c r="AG40481" s="104"/>
      <c r="AK40481" s="104"/>
      <c r="AL40481" s="104"/>
      <c r="AO40481" s="104"/>
      <c r="AP40481" s="104"/>
    </row>
    <row r="40482" spans="21:42" ht="15" customHeight="1" x14ac:dyDescent="0.25">
      <c r="U40482" s="104"/>
      <c r="AB40482" s="104"/>
      <c r="AC40482" s="104"/>
      <c r="AF40482" s="104"/>
      <c r="AG40482" s="104"/>
      <c r="AK40482" s="104"/>
      <c r="AL40482" s="104"/>
      <c r="AO40482" s="104"/>
      <c r="AP40482" s="104"/>
    </row>
    <row r="40483" spans="21:42" ht="15" customHeight="1" x14ac:dyDescent="0.25">
      <c r="U40483" s="104"/>
      <c r="AB40483" s="104"/>
      <c r="AC40483" s="104"/>
      <c r="AF40483" s="104"/>
      <c r="AG40483" s="104"/>
      <c r="AK40483" s="104"/>
      <c r="AL40483" s="104"/>
      <c r="AO40483" s="104"/>
      <c r="AP40483" s="104"/>
    </row>
    <row r="40484" spans="21:42" ht="15" customHeight="1" x14ac:dyDescent="0.25">
      <c r="U40484" s="104"/>
      <c r="AB40484" s="104"/>
      <c r="AC40484" s="104"/>
      <c r="AF40484" s="104"/>
      <c r="AG40484" s="104"/>
      <c r="AK40484" s="104"/>
      <c r="AL40484" s="104"/>
      <c r="AO40484" s="104"/>
      <c r="AP40484" s="104"/>
    </row>
    <row r="40485" spans="21:42" ht="15" customHeight="1" x14ac:dyDescent="0.25">
      <c r="U40485" s="104"/>
      <c r="AB40485" s="104"/>
      <c r="AC40485" s="104"/>
      <c r="AF40485" s="104"/>
      <c r="AG40485" s="104"/>
      <c r="AK40485" s="104"/>
      <c r="AL40485" s="104"/>
      <c r="AO40485" s="104"/>
      <c r="AP40485" s="104"/>
    </row>
    <row r="40486" spans="21:42" ht="15" customHeight="1" x14ac:dyDescent="0.25">
      <c r="U40486" s="104"/>
      <c r="AB40486" s="104"/>
      <c r="AC40486" s="104"/>
      <c r="AF40486" s="104"/>
      <c r="AG40486" s="104"/>
      <c r="AK40486" s="104"/>
      <c r="AL40486" s="104"/>
      <c r="AO40486" s="104"/>
      <c r="AP40486" s="104"/>
    </row>
    <row r="40487" spans="21:42" ht="15" customHeight="1" x14ac:dyDescent="0.25">
      <c r="U40487" s="104"/>
      <c r="AB40487" s="104"/>
      <c r="AC40487" s="104"/>
      <c r="AF40487" s="104"/>
      <c r="AG40487" s="104"/>
      <c r="AK40487" s="104"/>
      <c r="AL40487" s="104"/>
      <c r="AO40487" s="104"/>
      <c r="AP40487" s="104"/>
    </row>
    <row r="40488" spans="21:42" ht="15" customHeight="1" x14ac:dyDescent="0.25">
      <c r="U40488" s="104"/>
      <c r="AB40488" s="104"/>
      <c r="AC40488" s="104"/>
      <c r="AF40488" s="104"/>
      <c r="AG40488" s="104"/>
      <c r="AK40488" s="104"/>
      <c r="AL40488" s="104"/>
      <c r="AO40488" s="104"/>
      <c r="AP40488" s="104"/>
    </row>
    <row r="40489" spans="21:42" ht="15" customHeight="1" x14ac:dyDescent="0.25">
      <c r="U40489" s="104"/>
      <c r="AB40489" s="104"/>
      <c r="AC40489" s="104"/>
      <c r="AF40489" s="104"/>
      <c r="AG40489" s="104"/>
      <c r="AK40489" s="104"/>
      <c r="AL40489" s="104"/>
      <c r="AO40489" s="104"/>
      <c r="AP40489" s="104"/>
    </row>
    <row r="40490" spans="21:42" ht="15" customHeight="1" x14ac:dyDescent="0.25">
      <c r="U40490" s="104"/>
      <c r="AB40490" s="104"/>
      <c r="AC40490" s="104"/>
      <c r="AF40490" s="104"/>
      <c r="AG40490" s="104"/>
      <c r="AK40490" s="104"/>
      <c r="AL40490" s="104"/>
      <c r="AO40490" s="104"/>
      <c r="AP40490" s="104"/>
    </row>
    <row r="40491" spans="21:42" ht="15" customHeight="1" x14ac:dyDescent="0.25">
      <c r="U40491" s="104"/>
      <c r="AB40491" s="104"/>
      <c r="AC40491" s="104"/>
      <c r="AF40491" s="104"/>
      <c r="AG40491" s="104"/>
      <c r="AK40491" s="104"/>
      <c r="AL40491" s="104"/>
      <c r="AO40491" s="104"/>
      <c r="AP40491" s="104"/>
    </row>
    <row r="40492" spans="21:42" ht="15" customHeight="1" x14ac:dyDescent="0.25">
      <c r="U40492" s="104"/>
      <c r="AB40492" s="104"/>
      <c r="AC40492" s="104"/>
      <c r="AF40492" s="104"/>
      <c r="AG40492" s="104"/>
      <c r="AK40492" s="104"/>
      <c r="AL40492" s="104"/>
      <c r="AO40492" s="104"/>
      <c r="AP40492" s="104"/>
    </row>
    <row r="40493" spans="21:42" ht="15" customHeight="1" x14ac:dyDescent="0.25">
      <c r="U40493" s="104"/>
      <c r="AB40493" s="104"/>
      <c r="AC40493" s="104"/>
      <c r="AF40493" s="104"/>
      <c r="AG40493" s="104"/>
      <c r="AK40493" s="104"/>
      <c r="AL40493" s="104"/>
      <c r="AO40493" s="104"/>
      <c r="AP40493" s="104"/>
    </row>
    <row r="40494" spans="21:42" ht="15" customHeight="1" x14ac:dyDescent="0.25">
      <c r="U40494" s="104"/>
      <c r="AB40494" s="104"/>
      <c r="AC40494" s="104"/>
      <c r="AF40494" s="104"/>
      <c r="AG40494" s="104"/>
      <c r="AK40494" s="104"/>
      <c r="AL40494" s="104"/>
      <c r="AO40494" s="104"/>
      <c r="AP40494" s="104"/>
    </row>
    <row r="40495" spans="21:42" ht="15" customHeight="1" x14ac:dyDescent="0.25">
      <c r="U40495" s="104"/>
      <c r="AB40495" s="104"/>
      <c r="AC40495" s="104"/>
      <c r="AF40495" s="104"/>
      <c r="AG40495" s="104"/>
      <c r="AK40495" s="104"/>
      <c r="AL40495" s="104"/>
      <c r="AO40495" s="104"/>
      <c r="AP40495" s="104"/>
    </row>
    <row r="40496" spans="21:42" ht="15" customHeight="1" x14ac:dyDescent="0.25">
      <c r="U40496" s="104"/>
      <c r="AB40496" s="104"/>
      <c r="AC40496" s="104"/>
      <c r="AF40496" s="104"/>
      <c r="AG40496" s="104"/>
      <c r="AK40496" s="104"/>
      <c r="AL40496" s="104"/>
      <c r="AO40496" s="104"/>
      <c r="AP40496" s="104"/>
    </row>
    <row r="40497" spans="21:42" ht="15" customHeight="1" x14ac:dyDescent="0.25">
      <c r="U40497" s="104"/>
      <c r="AB40497" s="104"/>
      <c r="AC40497" s="104"/>
      <c r="AF40497" s="104"/>
      <c r="AG40497" s="104"/>
      <c r="AK40497" s="104"/>
      <c r="AL40497" s="104"/>
      <c r="AO40497" s="104"/>
      <c r="AP40497" s="104"/>
    </row>
    <row r="40498" spans="21:42" ht="15" customHeight="1" x14ac:dyDescent="0.25">
      <c r="U40498" s="104"/>
      <c r="AB40498" s="104"/>
      <c r="AC40498" s="104"/>
      <c r="AF40498" s="104"/>
      <c r="AG40498" s="104"/>
      <c r="AK40498" s="104"/>
      <c r="AL40498" s="104"/>
      <c r="AO40498" s="104"/>
      <c r="AP40498" s="104"/>
    </row>
    <row r="40499" spans="21:42" ht="15" customHeight="1" x14ac:dyDescent="0.25">
      <c r="U40499" s="104"/>
      <c r="AB40499" s="104"/>
      <c r="AC40499" s="104"/>
      <c r="AF40499" s="104"/>
      <c r="AG40499" s="104"/>
      <c r="AK40499" s="104"/>
      <c r="AL40499" s="104"/>
      <c r="AO40499" s="104"/>
      <c r="AP40499" s="104"/>
    </row>
    <row r="40500" spans="21:42" ht="15" customHeight="1" x14ac:dyDescent="0.25">
      <c r="U40500" s="104"/>
      <c r="AB40500" s="104"/>
      <c r="AC40500" s="104"/>
      <c r="AF40500" s="104"/>
      <c r="AG40500" s="104"/>
      <c r="AK40500" s="104"/>
      <c r="AL40500" s="104"/>
      <c r="AO40500" s="104"/>
      <c r="AP40500" s="104"/>
    </row>
    <row r="40501" spans="21:42" ht="15" customHeight="1" x14ac:dyDescent="0.25">
      <c r="U40501" s="104"/>
      <c r="AB40501" s="104"/>
      <c r="AC40501" s="104"/>
      <c r="AF40501" s="104"/>
      <c r="AG40501" s="104"/>
      <c r="AK40501" s="104"/>
      <c r="AL40501" s="104"/>
      <c r="AO40501" s="104"/>
      <c r="AP40501" s="104"/>
    </row>
    <row r="40502" spans="21:42" ht="15" customHeight="1" x14ac:dyDescent="0.25">
      <c r="U40502" s="104"/>
      <c r="AB40502" s="104"/>
      <c r="AC40502" s="104"/>
      <c r="AF40502" s="104"/>
      <c r="AG40502" s="104"/>
      <c r="AK40502" s="104"/>
      <c r="AL40502" s="104"/>
      <c r="AO40502" s="104"/>
      <c r="AP40502" s="104"/>
    </row>
    <row r="40503" spans="21:42" ht="15" customHeight="1" x14ac:dyDescent="0.25">
      <c r="U40503" s="104"/>
      <c r="AB40503" s="104"/>
      <c r="AC40503" s="104"/>
      <c r="AF40503" s="104"/>
      <c r="AG40503" s="104"/>
      <c r="AK40503" s="104"/>
      <c r="AL40503" s="104"/>
      <c r="AO40503" s="104"/>
      <c r="AP40503" s="104"/>
    </row>
    <row r="40504" spans="21:42" ht="15" customHeight="1" x14ac:dyDescent="0.25">
      <c r="U40504" s="104"/>
      <c r="AB40504" s="104"/>
      <c r="AC40504" s="104"/>
      <c r="AF40504" s="104"/>
      <c r="AG40504" s="104"/>
      <c r="AK40504" s="104"/>
      <c r="AL40504" s="104"/>
      <c r="AO40504" s="104"/>
      <c r="AP40504" s="104"/>
    </row>
    <row r="40505" spans="21:42" ht="15" customHeight="1" x14ac:dyDescent="0.25">
      <c r="U40505" s="104"/>
      <c r="AB40505" s="104"/>
      <c r="AC40505" s="104"/>
      <c r="AF40505" s="104"/>
      <c r="AG40505" s="104"/>
      <c r="AK40505" s="104"/>
      <c r="AL40505" s="104"/>
      <c r="AO40505" s="104"/>
      <c r="AP40505" s="104"/>
    </row>
    <row r="40506" spans="21:42" ht="15" customHeight="1" x14ac:dyDescent="0.25">
      <c r="U40506" s="104"/>
      <c r="AB40506" s="104"/>
      <c r="AC40506" s="104"/>
      <c r="AF40506" s="104"/>
      <c r="AG40506" s="104"/>
      <c r="AK40506" s="104"/>
      <c r="AL40506" s="104"/>
      <c r="AO40506" s="104"/>
      <c r="AP40506" s="104"/>
    </row>
    <row r="40507" spans="21:42" ht="15" customHeight="1" x14ac:dyDescent="0.25">
      <c r="U40507" s="104"/>
      <c r="AB40507" s="104"/>
      <c r="AC40507" s="104"/>
      <c r="AF40507" s="104"/>
      <c r="AG40507" s="104"/>
      <c r="AK40507" s="104"/>
      <c r="AL40507" s="104"/>
      <c r="AO40507" s="104"/>
      <c r="AP40507" s="104"/>
    </row>
    <row r="40508" spans="21:42" ht="15" customHeight="1" x14ac:dyDescent="0.25">
      <c r="U40508" s="104"/>
      <c r="AB40508" s="104"/>
      <c r="AC40508" s="104"/>
      <c r="AF40508" s="104"/>
      <c r="AG40508" s="104"/>
      <c r="AK40508" s="104"/>
      <c r="AL40508" s="104"/>
      <c r="AO40508" s="104"/>
      <c r="AP40508" s="104"/>
    </row>
    <row r="40509" spans="21:42" ht="15" customHeight="1" x14ac:dyDescent="0.25">
      <c r="U40509" s="104"/>
      <c r="AB40509" s="104"/>
      <c r="AC40509" s="104"/>
      <c r="AF40509" s="104"/>
      <c r="AG40509" s="104"/>
      <c r="AK40509" s="104"/>
      <c r="AL40509" s="104"/>
      <c r="AO40509" s="104"/>
      <c r="AP40509" s="104"/>
    </row>
    <row r="40510" spans="21:42" ht="15" customHeight="1" x14ac:dyDescent="0.25">
      <c r="U40510" s="104"/>
      <c r="AB40510" s="104"/>
      <c r="AC40510" s="104"/>
      <c r="AF40510" s="104"/>
      <c r="AG40510" s="104"/>
      <c r="AK40510" s="104"/>
      <c r="AL40510" s="104"/>
      <c r="AO40510" s="104"/>
      <c r="AP40510" s="104"/>
    </row>
    <row r="40511" spans="21:42" ht="15" customHeight="1" x14ac:dyDescent="0.25">
      <c r="U40511" s="104"/>
      <c r="AB40511" s="104"/>
      <c r="AC40511" s="104"/>
      <c r="AF40511" s="104"/>
      <c r="AG40511" s="104"/>
      <c r="AK40511" s="104"/>
      <c r="AL40511" s="104"/>
      <c r="AO40511" s="104"/>
      <c r="AP40511" s="104"/>
    </row>
    <row r="40512" spans="21:42" ht="15" customHeight="1" x14ac:dyDescent="0.25">
      <c r="U40512" s="104"/>
      <c r="AB40512" s="104"/>
      <c r="AC40512" s="104"/>
      <c r="AF40512" s="104"/>
      <c r="AG40512" s="104"/>
      <c r="AK40512" s="104"/>
      <c r="AL40512" s="104"/>
      <c r="AO40512" s="104"/>
      <c r="AP40512" s="104"/>
    </row>
    <row r="40513" spans="21:42" ht="15" customHeight="1" x14ac:dyDescent="0.25">
      <c r="U40513" s="104"/>
      <c r="AB40513" s="104"/>
      <c r="AC40513" s="104"/>
      <c r="AF40513" s="104"/>
      <c r="AG40513" s="104"/>
      <c r="AK40513" s="104"/>
      <c r="AL40513" s="104"/>
      <c r="AO40513" s="104"/>
      <c r="AP40513" s="104"/>
    </row>
    <row r="40514" spans="21:42" ht="15" customHeight="1" x14ac:dyDescent="0.25">
      <c r="U40514" s="104"/>
      <c r="AB40514" s="104"/>
      <c r="AC40514" s="104"/>
      <c r="AF40514" s="104"/>
      <c r="AG40514" s="104"/>
      <c r="AK40514" s="104"/>
      <c r="AL40514" s="104"/>
      <c r="AO40514" s="104"/>
      <c r="AP40514" s="104"/>
    </row>
    <row r="40515" spans="21:42" ht="15" customHeight="1" x14ac:dyDescent="0.25">
      <c r="U40515" s="104"/>
      <c r="AB40515" s="104"/>
      <c r="AC40515" s="104"/>
      <c r="AF40515" s="104"/>
      <c r="AG40515" s="104"/>
      <c r="AK40515" s="104"/>
      <c r="AL40515" s="104"/>
      <c r="AO40515" s="104"/>
      <c r="AP40515" s="104"/>
    </row>
    <row r="40516" spans="21:42" ht="15" customHeight="1" x14ac:dyDescent="0.25">
      <c r="U40516" s="104"/>
      <c r="AB40516" s="104"/>
      <c r="AC40516" s="104"/>
      <c r="AF40516" s="104"/>
      <c r="AG40516" s="104"/>
      <c r="AK40516" s="104"/>
      <c r="AL40516" s="104"/>
      <c r="AO40516" s="104"/>
      <c r="AP40516" s="104"/>
    </row>
    <row r="40517" spans="21:42" ht="15" customHeight="1" x14ac:dyDescent="0.25">
      <c r="U40517" s="104"/>
      <c r="AB40517" s="104"/>
      <c r="AC40517" s="104"/>
      <c r="AF40517" s="104"/>
      <c r="AG40517" s="104"/>
      <c r="AK40517" s="104"/>
      <c r="AL40517" s="104"/>
      <c r="AO40517" s="104"/>
      <c r="AP40517" s="104"/>
    </row>
    <row r="40518" spans="21:42" ht="15" customHeight="1" x14ac:dyDescent="0.25">
      <c r="U40518" s="104"/>
      <c r="AB40518" s="104"/>
      <c r="AC40518" s="104"/>
      <c r="AF40518" s="104"/>
      <c r="AG40518" s="104"/>
      <c r="AK40518" s="104"/>
      <c r="AL40518" s="104"/>
      <c r="AO40518" s="104"/>
      <c r="AP40518" s="104"/>
    </row>
    <row r="40519" spans="21:42" ht="15" customHeight="1" x14ac:dyDescent="0.25">
      <c r="U40519" s="104"/>
      <c r="AB40519" s="104"/>
      <c r="AC40519" s="104"/>
      <c r="AF40519" s="104"/>
      <c r="AG40519" s="104"/>
      <c r="AK40519" s="104"/>
      <c r="AL40519" s="104"/>
      <c r="AO40519" s="104"/>
      <c r="AP40519" s="104"/>
    </row>
    <row r="40520" spans="21:42" ht="15" customHeight="1" x14ac:dyDescent="0.25">
      <c r="U40520" s="104"/>
      <c r="AB40520" s="104"/>
      <c r="AC40520" s="104"/>
      <c r="AF40520" s="104"/>
      <c r="AG40520" s="104"/>
      <c r="AK40520" s="104"/>
      <c r="AL40520" s="104"/>
      <c r="AO40520" s="104"/>
      <c r="AP40520" s="104"/>
    </row>
    <row r="40521" spans="21:42" ht="15" customHeight="1" x14ac:dyDescent="0.25">
      <c r="U40521" s="104"/>
      <c r="AB40521" s="104"/>
      <c r="AC40521" s="104"/>
      <c r="AF40521" s="104"/>
      <c r="AG40521" s="104"/>
      <c r="AK40521" s="104"/>
      <c r="AL40521" s="104"/>
      <c r="AO40521" s="104"/>
      <c r="AP40521" s="104"/>
    </row>
    <row r="40522" spans="21:42" ht="15" customHeight="1" x14ac:dyDescent="0.25">
      <c r="U40522" s="104"/>
      <c r="AB40522" s="104"/>
      <c r="AC40522" s="104"/>
      <c r="AF40522" s="104"/>
      <c r="AG40522" s="104"/>
      <c r="AK40522" s="104"/>
      <c r="AL40522" s="104"/>
      <c r="AO40522" s="104"/>
      <c r="AP40522" s="104"/>
    </row>
    <row r="40523" spans="21:42" ht="15" customHeight="1" x14ac:dyDescent="0.25">
      <c r="U40523" s="104"/>
      <c r="AB40523" s="104"/>
      <c r="AC40523" s="104"/>
      <c r="AF40523" s="104"/>
      <c r="AG40523" s="104"/>
      <c r="AK40523" s="104"/>
      <c r="AL40523" s="104"/>
      <c r="AO40523" s="104"/>
      <c r="AP40523" s="104"/>
    </row>
    <row r="40524" spans="21:42" ht="15" customHeight="1" x14ac:dyDescent="0.25">
      <c r="U40524" s="104"/>
      <c r="AB40524" s="104"/>
      <c r="AC40524" s="104"/>
      <c r="AF40524" s="104"/>
      <c r="AG40524" s="104"/>
      <c r="AK40524" s="104"/>
      <c r="AL40524" s="104"/>
      <c r="AO40524" s="104"/>
      <c r="AP40524" s="104"/>
    </row>
    <row r="40525" spans="21:42" ht="15" customHeight="1" x14ac:dyDescent="0.25">
      <c r="U40525" s="104"/>
      <c r="AB40525" s="104"/>
      <c r="AC40525" s="104"/>
      <c r="AF40525" s="104"/>
      <c r="AG40525" s="104"/>
      <c r="AK40525" s="104"/>
      <c r="AL40525" s="104"/>
      <c r="AO40525" s="104"/>
      <c r="AP40525" s="104"/>
    </row>
    <row r="40526" spans="21:42" ht="15" customHeight="1" x14ac:dyDescent="0.25">
      <c r="U40526" s="104"/>
      <c r="AB40526" s="104"/>
      <c r="AC40526" s="104"/>
      <c r="AF40526" s="104"/>
      <c r="AG40526" s="104"/>
      <c r="AK40526" s="104"/>
      <c r="AL40526" s="104"/>
      <c r="AO40526" s="104"/>
      <c r="AP40526" s="104"/>
    </row>
    <row r="40527" spans="21:42" ht="15" customHeight="1" x14ac:dyDescent="0.25">
      <c r="U40527" s="104"/>
      <c r="AB40527" s="104"/>
      <c r="AC40527" s="104"/>
      <c r="AF40527" s="104"/>
      <c r="AG40527" s="104"/>
      <c r="AK40527" s="104"/>
      <c r="AL40527" s="104"/>
      <c r="AO40527" s="104"/>
      <c r="AP40527" s="104"/>
    </row>
    <row r="40528" spans="21:42" ht="15" customHeight="1" x14ac:dyDescent="0.25">
      <c r="U40528" s="104"/>
      <c r="AB40528" s="104"/>
      <c r="AC40528" s="104"/>
      <c r="AF40528" s="104"/>
      <c r="AG40528" s="104"/>
      <c r="AK40528" s="104"/>
      <c r="AL40528" s="104"/>
      <c r="AO40528" s="104"/>
      <c r="AP40528" s="104"/>
    </row>
    <row r="40529" spans="21:42" ht="15" customHeight="1" x14ac:dyDescent="0.25">
      <c r="U40529" s="104"/>
      <c r="AB40529" s="104"/>
      <c r="AC40529" s="104"/>
      <c r="AF40529" s="104"/>
      <c r="AG40529" s="104"/>
      <c r="AK40529" s="104"/>
      <c r="AL40529" s="104"/>
      <c r="AO40529" s="104"/>
      <c r="AP40529" s="104"/>
    </row>
    <row r="40530" spans="21:42" ht="15" customHeight="1" x14ac:dyDescent="0.25">
      <c r="U40530" s="104"/>
      <c r="AB40530" s="104"/>
      <c r="AC40530" s="104"/>
      <c r="AF40530" s="104"/>
      <c r="AG40530" s="104"/>
      <c r="AK40530" s="104"/>
      <c r="AL40530" s="104"/>
      <c r="AO40530" s="104"/>
      <c r="AP40530" s="104"/>
    </row>
    <row r="40531" spans="21:42" ht="15" customHeight="1" x14ac:dyDescent="0.25">
      <c r="U40531" s="104"/>
      <c r="AB40531" s="104"/>
      <c r="AC40531" s="104"/>
      <c r="AF40531" s="104"/>
      <c r="AG40531" s="104"/>
      <c r="AK40531" s="104"/>
      <c r="AL40531" s="104"/>
      <c r="AO40531" s="104"/>
      <c r="AP40531" s="104"/>
    </row>
    <row r="40532" spans="21:42" ht="15" customHeight="1" x14ac:dyDescent="0.25">
      <c r="U40532" s="104"/>
      <c r="AB40532" s="104"/>
      <c r="AC40532" s="104"/>
      <c r="AF40532" s="104"/>
      <c r="AG40532" s="104"/>
      <c r="AK40532" s="104"/>
      <c r="AL40532" s="104"/>
      <c r="AO40532" s="104"/>
      <c r="AP40532" s="104"/>
    </row>
    <row r="40533" spans="21:42" ht="15" customHeight="1" x14ac:dyDescent="0.25">
      <c r="U40533" s="104"/>
      <c r="AB40533" s="104"/>
      <c r="AC40533" s="104"/>
      <c r="AF40533" s="104"/>
      <c r="AG40533" s="104"/>
      <c r="AK40533" s="104"/>
      <c r="AL40533" s="104"/>
      <c r="AO40533" s="104"/>
      <c r="AP40533" s="104"/>
    </row>
    <row r="40534" spans="21:42" ht="15" customHeight="1" x14ac:dyDescent="0.25">
      <c r="U40534" s="104"/>
      <c r="AB40534" s="104"/>
      <c r="AC40534" s="104"/>
      <c r="AF40534" s="104"/>
      <c r="AG40534" s="104"/>
      <c r="AK40534" s="104"/>
      <c r="AL40534" s="104"/>
      <c r="AO40534" s="104"/>
      <c r="AP40534" s="104"/>
    </row>
    <row r="40535" spans="21:42" ht="15" customHeight="1" x14ac:dyDescent="0.25">
      <c r="U40535" s="104"/>
      <c r="AB40535" s="104"/>
      <c r="AC40535" s="104"/>
      <c r="AF40535" s="104"/>
      <c r="AG40535" s="104"/>
      <c r="AK40535" s="104"/>
      <c r="AL40535" s="104"/>
      <c r="AO40535" s="104"/>
      <c r="AP40535" s="104"/>
    </row>
    <row r="40536" spans="21:42" ht="15" customHeight="1" x14ac:dyDescent="0.25">
      <c r="U40536" s="104"/>
      <c r="AB40536" s="104"/>
      <c r="AC40536" s="104"/>
      <c r="AF40536" s="104"/>
      <c r="AG40536" s="104"/>
      <c r="AK40536" s="104"/>
      <c r="AL40536" s="104"/>
      <c r="AO40536" s="104"/>
      <c r="AP40536" s="104"/>
    </row>
    <row r="40537" spans="21:42" ht="15" customHeight="1" x14ac:dyDescent="0.25">
      <c r="U40537" s="104"/>
      <c r="AB40537" s="104"/>
      <c r="AC40537" s="104"/>
      <c r="AF40537" s="104"/>
      <c r="AG40537" s="104"/>
      <c r="AK40537" s="104"/>
      <c r="AL40537" s="104"/>
      <c r="AO40537" s="104"/>
      <c r="AP40537" s="104"/>
    </row>
    <row r="40538" spans="21:42" ht="15" customHeight="1" x14ac:dyDescent="0.25">
      <c r="U40538" s="104"/>
      <c r="AB40538" s="104"/>
      <c r="AC40538" s="104"/>
      <c r="AF40538" s="104"/>
      <c r="AG40538" s="104"/>
      <c r="AK40538" s="104"/>
      <c r="AL40538" s="104"/>
      <c r="AO40538" s="104"/>
      <c r="AP40538" s="104"/>
    </row>
    <row r="40539" spans="21:42" ht="15" customHeight="1" x14ac:dyDescent="0.25">
      <c r="U40539" s="104"/>
      <c r="AB40539" s="104"/>
      <c r="AC40539" s="104"/>
      <c r="AF40539" s="104"/>
      <c r="AG40539" s="104"/>
      <c r="AK40539" s="104"/>
      <c r="AL40539" s="104"/>
      <c r="AO40539" s="104"/>
      <c r="AP40539" s="104"/>
    </row>
    <row r="40540" spans="21:42" ht="15" customHeight="1" x14ac:dyDescent="0.25">
      <c r="U40540" s="104"/>
      <c r="AB40540" s="104"/>
      <c r="AC40540" s="104"/>
      <c r="AF40540" s="104"/>
      <c r="AG40540" s="104"/>
      <c r="AK40540" s="104"/>
      <c r="AL40540" s="104"/>
      <c r="AO40540" s="104"/>
      <c r="AP40540" s="104"/>
    </row>
    <row r="40541" spans="21:42" ht="15" customHeight="1" x14ac:dyDescent="0.25">
      <c r="U40541" s="104"/>
      <c r="AB40541" s="104"/>
      <c r="AC40541" s="104"/>
      <c r="AF40541" s="104"/>
      <c r="AG40541" s="104"/>
      <c r="AK40541" s="104"/>
      <c r="AL40541" s="104"/>
      <c r="AO40541" s="104"/>
      <c r="AP40541" s="104"/>
    </row>
    <row r="40542" spans="21:42" ht="15" customHeight="1" x14ac:dyDescent="0.25">
      <c r="U40542" s="104"/>
      <c r="AB40542" s="104"/>
      <c r="AC40542" s="104"/>
      <c r="AF40542" s="104"/>
      <c r="AG40542" s="104"/>
      <c r="AK40542" s="104"/>
      <c r="AL40542" s="104"/>
      <c r="AO40542" s="104"/>
      <c r="AP40542" s="104"/>
    </row>
    <row r="40543" spans="21:42" ht="15" customHeight="1" x14ac:dyDescent="0.25">
      <c r="U40543" s="104"/>
      <c r="AB40543" s="104"/>
      <c r="AC40543" s="104"/>
      <c r="AF40543" s="104"/>
      <c r="AG40543" s="104"/>
      <c r="AK40543" s="104"/>
      <c r="AL40543" s="104"/>
      <c r="AO40543" s="104"/>
      <c r="AP40543" s="104"/>
    </row>
    <row r="40544" spans="21:42" ht="15" customHeight="1" x14ac:dyDescent="0.25">
      <c r="U40544" s="104"/>
      <c r="AB40544" s="104"/>
      <c r="AC40544" s="104"/>
      <c r="AF40544" s="104"/>
      <c r="AG40544" s="104"/>
      <c r="AK40544" s="104"/>
      <c r="AL40544" s="104"/>
      <c r="AO40544" s="104"/>
      <c r="AP40544" s="104"/>
    </row>
    <row r="40545" spans="21:42" ht="15" customHeight="1" x14ac:dyDescent="0.25">
      <c r="U40545" s="104"/>
      <c r="AB40545" s="104"/>
      <c r="AC40545" s="104"/>
      <c r="AF40545" s="104"/>
      <c r="AG40545" s="104"/>
      <c r="AK40545" s="104"/>
      <c r="AL40545" s="104"/>
      <c r="AO40545" s="104"/>
      <c r="AP40545" s="104"/>
    </row>
    <row r="40546" spans="21:42" ht="15" customHeight="1" x14ac:dyDescent="0.25">
      <c r="U40546" s="104"/>
      <c r="AB40546" s="104"/>
      <c r="AC40546" s="104"/>
      <c r="AF40546" s="104"/>
      <c r="AG40546" s="104"/>
      <c r="AK40546" s="104"/>
      <c r="AL40546" s="104"/>
      <c r="AO40546" s="104"/>
      <c r="AP40546" s="104"/>
    </row>
    <row r="40547" spans="21:42" ht="15" customHeight="1" x14ac:dyDescent="0.25">
      <c r="U40547" s="104"/>
      <c r="AB40547" s="104"/>
      <c r="AC40547" s="104"/>
      <c r="AF40547" s="104"/>
      <c r="AG40547" s="104"/>
      <c r="AK40547" s="104"/>
      <c r="AL40547" s="104"/>
      <c r="AO40547" s="104"/>
      <c r="AP40547" s="104"/>
    </row>
    <row r="40548" spans="21:42" ht="15" customHeight="1" x14ac:dyDescent="0.25">
      <c r="U40548" s="104"/>
      <c r="AB40548" s="104"/>
      <c r="AC40548" s="104"/>
      <c r="AF40548" s="104"/>
      <c r="AG40548" s="104"/>
      <c r="AK40548" s="104"/>
      <c r="AL40548" s="104"/>
      <c r="AO40548" s="104"/>
      <c r="AP40548" s="104"/>
    </row>
    <row r="40549" spans="21:42" ht="15" customHeight="1" x14ac:dyDescent="0.25">
      <c r="U40549" s="104"/>
      <c r="AB40549" s="104"/>
      <c r="AC40549" s="104"/>
      <c r="AF40549" s="104"/>
      <c r="AG40549" s="104"/>
      <c r="AK40549" s="104"/>
      <c r="AL40549" s="104"/>
      <c r="AO40549" s="104"/>
      <c r="AP40549" s="104"/>
    </row>
    <row r="40550" spans="21:42" ht="15" customHeight="1" x14ac:dyDescent="0.25">
      <c r="U40550" s="104"/>
      <c r="AB40550" s="104"/>
      <c r="AC40550" s="104"/>
      <c r="AF40550" s="104"/>
      <c r="AG40550" s="104"/>
      <c r="AK40550" s="104"/>
      <c r="AL40550" s="104"/>
      <c r="AO40550" s="104"/>
      <c r="AP40550" s="104"/>
    </row>
    <row r="40551" spans="21:42" ht="15" customHeight="1" x14ac:dyDescent="0.25">
      <c r="U40551" s="104"/>
      <c r="AB40551" s="104"/>
      <c r="AC40551" s="104"/>
      <c r="AF40551" s="104"/>
      <c r="AG40551" s="104"/>
      <c r="AK40551" s="104"/>
      <c r="AL40551" s="104"/>
      <c r="AO40551" s="104"/>
      <c r="AP40551" s="104"/>
    </row>
    <row r="40552" spans="21:42" ht="15" customHeight="1" x14ac:dyDescent="0.25">
      <c r="U40552" s="104"/>
      <c r="AB40552" s="104"/>
      <c r="AC40552" s="104"/>
      <c r="AF40552" s="104"/>
      <c r="AG40552" s="104"/>
      <c r="AK40552" s="104"/>
      <c r="AL40552" s="104"/>
      <c r="AO40552" s="104"/>
      <c r="AP40552" s="104"/>
    </row>
    <row r="40553" spans="21:42" ht="15" customHeight="1" x14ac:dyDescent="0.25">
      <c r="U40553" s="104"/>
      <c r="AB40553" s="104"/>
      <c r="AC40553" s="104"/>
      <c r="AF40553" s="104"/>
      <c r="AG40553" s="104"/>
      <c r="AK40553" s="104"/>
      <c r="AL40553" s="104"/>
      <c r="AO40553" s="104"/>
      <c r="AP40553" s="104"/>
    </row>
    <row r="40554" spans="21:42" ht="15" customHeight="1" x14ac:dyDescent="0.25">
      <c r="U40554" s="104"/>
      <c r="AB40554" s="104"/>
      <c r="AC40554" s="104"/>
      <c r="AF40554" s="104"/>
      <c r="AG40554" s="104"/>
      <c r="AK40554" s="104"/>
      <c r="AL40554" s="104"/>
      <c r="AO40554" s="104"/>
      <c r="AP40554" s="104"/>
    </row>
    <row r="40555" spans="21:42" ht="15" customHeight="1" x14ac:dyDescent="0.25">
      <c r="U40555" s="104"/>
      <c r="AB40555" s="104"/>
      <c r="AC40555" s="104"/>
      <c r="AF40555" s="104"/>
      <c r="AG40555" s="104"/>
      <c r="AK40555" s="104"/>
      <c r="AL40555" s="104"/>
      <c r="AO40555" s="104"/>
      <c r="AP40555" s="104"/>
    </row>
    <row r="40556" spans="21:42" ht="15" customHeight="1" x14ac:dyDescent="0.25">
      <c r="U40556" s="104"/>
      <c r="AB40556" s="104"/>
      <c r="AC40556" s="104"/>
      <c r="AF40556" s="104"/>
      <c r="AG40556" s="104"/>
      <c r="AK40556" s="104"/>
      <c r="AL40556" s="104"/>
      <c r="AO40556" s="104"/>
      <c r="AP40556" s="104"/>
    </row>
    <row r="40557" spans="21:42" ht="15" customHeight="1" x14ac:dyDescent="0.25">
      <c r="U40557" s="104"/>
      <c r="AB40557" s="104"/>
      <c r="AC40557" s="104"/>
      <c r="AF40557" s="104"/>
      <c r="AG40557" s="104"/>
      <c r="AK40557" s="104"/>
      <c r="AL40557" s="104"/>
      <c r="AO40557" s="104"/>
      <c r="AP40557" s="104"/>
    </row>
    <row r="40558" spans="21:42" ht="15" customHeight="1" x14ac:dyDescent="0.25">
      <c r="U40558" s="104"/>
      <c r="AB40558" s="104"/>
      <c r="AC40558" s="104"/>
      <c r="AF40558" s="104"/>
      <c r="AG40558" s="104"/>
      <c r="AK40558" s="104"/>
      <c r="AL40558" s="104"/>
      <c r="AO40558" s="104"/>
      <c r="AP40558" s="104"/>
    </row>
    <row r="40559" spans="21:42" ht="15" customHeight="1" x14ac:dyDescent="0.25">
      <c r="U40559" s="104"/>
      <c r="AB40559" s="104"/>
      <c r="AC40559" s="104"/>
      <c r="AF40559" s="104"/>
      <c r="AG40559" s="104"/>
      <c r="AK40559" s="104"/>
      <c r="AL40559" s="104"/>
      <c r="AO40559" s="104"/>
      <c r="AP40559" s="104"/>
    </row>
    <row r="40560" spans="21:42" ht="15" customHeight="1" x14ac:dyDescent="0.25">
      <c r="U40560" s="104"/>
      <c r="AB40560" s="104"/>
      <c r="AC40560" s="104"/>
      <c r="AF40560" s="104"/>
      <c r="AG40560" s="104"/>
      <c r="AK40560" s="104"/>
      <c r="AL40560" s="104"/>
      <c r="AO40560" s="104"/>
      <c r="AP40560" s="104"/>
    </row>
    <row r="40561" spans="21:42" ht="15" customHeight="1" x14ac:dyDescent="0.25">
      <c r="U40561" s="104"/>
      <c r="AB40561" s="104"/>
      <c r="AC40561" s="104"/>
      <c r="AF40561" s="104"/>
      <c r="AG40561" s="104"/>
      <c r="AK40561" s="104"/>
      <c r="AL40561" s="104"/>
      <c r="AO40561" s="104"/>
      <c r="AP40561" s="104"/>
    </row>
    <row r="40562" spans="21:42" ht="15" customHeight="1" x14ac:dyDescent="0.25">
      <c r="U40562" s="104"/>
      <c r="AB40562" s="104"/>
      <c r="AC40562" s="104"/>
      <c r="AF40562" s="104"/>
      <c r="AG40562" s="104"/>
      <c r="AK40562" s="104"/>
      <c r="AL40562" s="104"/>
      <c r="AO40562" s="104"/>
      <c r="AP40562" s="104"/>
    </row>
    <row r="40563" spans="21:42" ht="15" customHeight="1" x14ac:dyDescent="0.25">
      <c r="U40563" s="104"/>
      <c r="AB40563" s="104"/>
      <c r="AC40563" s="104"/>
      <c r="AF40563" s="104"/>
      <c r="AG40563" s="104"/>
      <c r="AK40563" s="104"/>
      <c r="AL40563" s="104"/>
      <c r="AO40563" s="104"/>
      <c r="AP40563" s="104"/>
    </row>
    <row r="40564" spans="21:42" ht="15" customHeight="1" x14ac:dyDescent="0.25">
      <c r="U40564" s="104"/>
      <c r="AB40564" s="104"/>
      <c r="AC40564" s="104"/>
      <c r="AF40564" s="104"/>
      <c r="AG40564" s="104"/>
      <c r="AK40564" s="104"/>
      <c r="AL40564" s="104"/>
      <c r="AO40564" s="104"/>
      <c r="AP40564" s="104"/>
    </row>
    <row r="40565" spans="21:42" ht="15" customHeight="1" x14ac:dyDescent="0.25">
      <c r="U40565" s="104"/>
      <c r="AB40565" s="104"/>
      <c r="AC40565" s="104"/>
      <c r="AF40565" s="104"/>
      <c r="AG40565" s="104"/>
      <c r="AK40565" s="104"/>
      <c r="AL40565" s="104"/>
      <c r="AO40565" s="104"/>
      <c r="AP40565" s="104"/>
    </row>
    <row r="40566" spans="21:42" ht="15" customHeight="1" x14ac:dyDescent="0.25">
      <c r="U40566" s="104"/>
      <c r="AB40566" s="104"/>
      <c r="AC40566" s="104"/>
      <c r="AF40566" s="104"/>
      <c r="AG40566" s="104"/>
      <c r="AK40566" s="104"/>
      <c r="AL40566" s="104"/>
      <c r="AO40566" s="104"/>
      <c r="AP40566" s="104"/>
    </row>
    <row r="40567" spans="21:42" ht="15" customHeight="1" x14ac:dyDescent="0.25">
      <c r="U40567" s="104"/>
      <c r="AB40567" s="104"/>
      <c r="AC40567" s="104"/>
      <c r="AF40567" s="104"/>
      <c r="AG40567" s="104"/>
      <c r="AK40567" s="104"/>
      <c r="AL40567" s="104"/>
      <c r="AO40567" s="104"/>
      <c r="AP40567" s="104"/>
    </row>
    <row r="40568" spans="21:42" ht="15" customHeight="1" x14ac:dyDescent="0.25">
      <c r="U40568" s="104"/>
      <c r="AB40568" s="104"/>
      <c r="AC40568" s="104"/>
      <c r="AF40568" s="104"/>
      <c r="AG40568" s="104"/>
      <c r="AK40568" s="104"/>
      <c r="AL40568" s="104"/>
      <c r="AO40568" s="104"/>
      <c r="AP40568" s="104"/>
    </row>
    <row r="40569" spans="21:42" ht="15" customHeight="1" x14ac:dyDescent="0.25">
      <c r="U40569" s="104"/>
      <c r="AB40569" s="104"/>
      <c r="AC40569" s="104"/>
      <c r="AF40569" s="104"/>
      <c r="AG40569" s="104"/>
      <c r="AK40569" s="104"/>
      <c r="AL40569" s="104"/>
      <c r="AO40569" s="104"/>
      <c r="AP40569" s="104"/>
    </row>
    <row r="40570" spans="21:42" ht="15" customHeight="1" x14ac:dyDescent="0.25">
      <c r="U40570" s="104"/>
      <c r="AB40570" s="104"/>
      <c r="AC40570" s="104"/>
      <c r="AF40570" s="104"/>
      <c r="AG40570" s="104"/>
      <c r="AK40570" s="104"/>
      <c r="AL40570" s="104"/>
      <c r="AO40570" s="104"/>
      <c r="AP40570" s="104"/>
    </row>
    <row r="40571" spans="21:42" ht="15" customHeight="1" x14ac:dyDescent="0.25">
      <c r="U40571" s="104"/>
      <c r="AB40571" s="104"/>
      <c r="AC40571" s="104"/>
      <c r="AF40571" s="104"/>
      <c r="AG40571" s="104"/>
      <c r="AK40571" s="104"/>
      <c r="AL40571" s="104"/>
      <c r="AO40571" s="104"/>
      <c r="AP40571" s="104"/>
    </row>
    <row r="40572" spans="21:42" ht="15" customHeight="1" x14ac:dyDescent="0.25">
      <c r="U40572" s="104"/>
      <c r="AB40572" s="104"/>
      <c r="AC40572" s="104"/>
      <c r="AF40572" s="104"/>
      <c r="AG40572" s="104"/>
      <c r="AK40572" s="104"/>
      <c r="AL40572" s="104"/>
      <c r="AO40572" s="104"/>
      <c r="AP40572" s="104"/>
    </row>
    <row r="40573" spans="21:42" ht="15" customHeight="1" x14ac:dyDescent="0.25">
      <c r="U40573" s="104"/>
      <c r="AB40573" s="104"/>
      <c r="AC40573" s="104"/>
      <c r="AF40573" s="104"/>
      <c r="AG40573" s="104"/>
      <c r="AK40573" s="104"/>
      <c r="AL40573" s="104"/>
      <c r="AO40573" s="104"/>
      <c r="AP40573" s="104"/>
    </row>
    <row r="40574" spans="21:42" ht="15" customHeight="1" x14ac:dyDescent="0.25">
      <c r="U40574" s="104"/>
      <c r="AB40574" s="104"/>
      <c r="AC40574" s="104"/>
      <c r="AF40574" s="104"/>
      <c r="AG40574" s="104"/>
      <c r="AK40574" s="104"/>
      <c r="AL40574" s="104"/>
      <c r="AO40574" s="104"/>
      <c r="AP40574" s="104"/>
    </row>
    <row r="40575" spans="21:42" ht="15" customHeight="1" x14ac:dyDescent="0.25">
      <c r="U40575" s="104"/>
      <c r="AB40575" s="104"/>
      <c r="AC40575" s="104"/>
      <c r="AF40575" s="104"/>
      <c r="AG40575" s="104"/>
      <c r="AK40575" s="104"/>
      <c r="AL40575" s="104"/>
      <c r="AO40575" s="104"/>
      <c r="AP40575" s="104"/>
    </row>
    <row r="40576" spans="21:42" ht="15" customHeight="1" x14ac:dyDescent="0.25">
      <c r="U40576" s="104"/>
      <c r="AB40576" s="104"/>
      <c r="AC40576" s="104"/>
      <c r="AF40576" s="104"/>
      <c r="AG40576" s="104"/>
      <c r="AK40576" s="104"/>
      <c r="AL40576" s="104"/>
      <c r="AO40576" s="104"/>
      <c r="AP40576" s="104"/>
    </row>
    <row r="40577" spans="21:42" ht="15" customHeight="1" x14ac:dyDescent="0.25">
      <c r="U40577" s="104"/>
      <c r="AB40577" s="104"/>
      <c r="AC40577" s="104"/>
      <c r="AF40577" s="104"/>
      <c r="AG40577" s="104"/>
      <c r="AK40577" s="104"/>
      <c r="AL40577" s="104"/>
      <c r="AO40577" s="104"/>
      <c r="AP40577" s="104"/>
    </row>
    <row r="40578" spans="21:42" ht="15" customHeight="1" x14ac:dyDescent="0.25">
      <c r="U40578" s="104"/>
      <c r="AB40578" s="104"/>
      <c r="AC40578" s="104"/>
      <c r="AF40578" s="104"/>
      <c r="AG40578" s="104"/>
      <c r="AK40578" s="104"/>
      <c r="AL40578" s="104"/>
      <c r="AO40578" s="104"/>
      <c r="AP40578" s="104"/>
    </row>
    <row r="40579" spans="21:42" ht="15" customHeight="1" x14ac:dyDescent="0.25">
      <c r="U40579" s="104"/>
      <c r="AB40579" s="104"/>
      <c r="AC40579" s="104"/>
      <c r="AF40579" s="104"/>
      <c r="AG40579" s="104"/>
      <c r="AK40579" s="104"/>
      <c r="AL40579" s="104"/>
      <c r="AO40579" s="104"/>
      <c r="AP40579" s="104"/>
    </row>
    <row r="40580" spans="21:42" ht="15" customHeight="1" x14ac:dyDescent="0.25">
      <c r="U40580" s="104"/>
      <c r="AB40580" s="104"/>
      <c r="AC40580" s="104"/>
      <c r="AF40580" s="104"/>
      <c r="AG40580" s="104"/>
      <c r="AK40580" s="104"/>
      <c r="AL40580" s="104"/>
      <c r="AO40580" s="104"/>
      <c r="AP40580" s="104"/>
    </row>
    <row r="40581" spans="21:42" ht="15" customHeight="1" x14ac:dyDescent="0.25">
      <c r="U40581" s="104"/>
      <c r="AB40581" s="104"/>
      <c r="AC40581" s="104"/>
      <c r="AF40581" s="104"/>
      <c r="AG40581" s="104"/>
      <c r="AK40581" s="104"/>
      <c r="AL40581" s="104"/>
      <c r="AO40581" s="104"/>
      <c r="AP40581" s="104"/>
    </row>
    <row r="40582" spans="21:42" ht="15" customHeight="1" x14ac:dyDescent="0.25">
      <c r="U40582" s="104"/>
      <c r="AB40582" s="104"/>
      <c r="AC40582" s="104"/>
      <c r="AF40582" s="104"/>
      <c r="AG40582" s="104"/>
      <c r="AK40582" s="104"/>
      <c r="AL40582" s="104"/>
      <c r="AO40582" s="104"/>
      <c r="AP40582" s="104"/>
    </row>
    <row r="40583" spans="21:42" ht="15" customHeight="1" x14ac:dyDescent="0.25">
      <c r="U40583" s="104"/>
      <c r="AB40583" s="104"/>
      <c r="AC40583" s="104"/>
      <c r="AF40583" s="104"/>
      <c r="AG40583" s="104"/>
      <c r="AK40583" s="104"/>
      <c r="AL40583" s="104"/>
      <c r="AO40583" s="104"/>
      <c r="AP40583" s="104"/>
    </row>
    <row r="40584" spans="21:42" ht="15" customHeight="1" x14ac:dyDescent="0.25">
      <c r="U40584" s="104"/>
      <c r="AB40584" s="104"/>
      <c r="AC40584" s="104"/>
      <c r="AF40584" s="104"/>
      <c r="AG40584" s="104"/>
      <c r="AK40584" s="104"/>
      <c r="AL40584" s="104"/>
      <c r="AO40584" s="104"/>
      <c r="AP40584" s="104"/>
    </row>
    <row r="40585" spans="21:42" ht="15" customHeight="1" x14ac:dyDescent="0.25">
      <c r="U40585" s="104"/>
      <c r="AB40585" s="104"/>
      <c r="AC40585" s="104"/>
      <c r="AF40585" s="104"/>
      <c r="AG40585" s="104"/>
      <c r="AK40585" s="104"/>
      <c r="AL40585" s="104"/>
      <c r="AO40585" s="104"/>
      <c r="AP40585" s="104"/>
    </row>
    <row r="40586" spans="21:42" ht="15" customHeight="1" x14ac:dyDescent="0.25">
      <c r="U40586" s="104"/>
      <c r="AB40586" s="104"/>
      <c r="AC40586" s="104"/>
      <c r="AF40586" s="104"/>
      <c r="AG40586" s="104"/>
      <c r="AK40586" s="104"/>
      <c r="AL40586" s="104"/>
      <c r="AO40586" s="104"/>
      <c r="AP40586" s="104"/>
    </row>
    <row r="40587" spans="21:42" ht="15" customHeight="1" x14ac:dyDescent="0.25">
      <c r="U40587" s="104"/>
      <c r="AB40587" s="104"/>
      <c r="AC40587" s="104"/>
      <c r="AF40587" s="104"/>
      <c r="AG40587" s="104"/>
      <c r="AK40587" s="104"/>
      <c r="AL40587" s="104"/>
      <c r="AO40587" s="104"/>
      <c r="AP40587" s="104"/>
    </row>
    <row r="40588" spans="21:42" ht="15" customHeight="1" x14ac:dyDescent="0.25">
      <c r="U40588" s="104"/>
      <c r="AB40588" s="104"/>
      <c r="AC40588" s="104"/>
      <c r="AF40588" s="104"/>
      <c r="AG40588" s="104"/>
      <c r="AK40588" s="104"/>
      <c r="AL40588" s="104"/>
      <c r="AO40588" s="104"/>
      <c r="AP40588" s="104"/>
    </row>
    <row r="40589" spans="21:42" ht="15" customHeight="1" x14ac:dyDescent="0.25">
      <c r="U40589" s="104"/>
      <c r="AB40589" s="104"/>
      <c r="AC40589" s="104"/>
      <c r="AF40589" s="104"/>
      <c r="AG40589" s="104"/>
      <c r="AK40589" s="104"/>
      <c r="AL40589" s="104"/>
      <c r="AO40589" s="104"/>
      <c r="AP40589" s="104"/>
    </row>
    <row r="40590" spans="21:42" ht="15" customHeight="1" x14ac:dyDescent="0.25">
      <c r="U40590" s="104"/>
      <c r="AB40590" s="104"/>
      <c r="AC40590" s="104"/>
      <c r="AF40590" s="104"/>
      <c r="AG40590" s="104"/>
      <c r="AK40590" s="104"/>
      <c r="AL40590" s="104"/>
      <c r="AO40590" s="104"/>
      <c r="AP40590" s="104"/>
    </row>
    <row r="40591" spans="21:42" ht="15" customHeight="1" x14ac:dyDescent="0.25">
      <c r="U40591" s="104"/>
      <c r="AB40591" s="104"/>
      <c r="AC40591" s="104"/>
      <c r="AF40591" s="104"/>
      <c r="AG40591" s="104"/>
      <c r="AK40591" s="104"/>
      <c r="AL40591" s="104"/>
      <c r="AO40591" s="104"/>
      <c r="AP40591" s="104"/>
    </row>
    <row r="40592" spans="21:42" ht="15" customHeight="1" x14ac:dyDescent="0.25">
      <c r="U40592" s="104"/>
      <c r="AB40592" s="104"/>
      <c r="AC40592" s="104"/>
      <c r="AF40592" s="104"/>
      <c r="AG40592" s="104"/>
      <c r="AK40592" s="104"/>
      <c r="AL40592" s="104"/>
      <c r="AO40592" s="104"/>
      <c r="AP40592" s="104"/>
    </row>
    <row r="40593" spans="21:42" ht="15" customHeight="1" x14ac:dyDescent="0.25">
      <c r="U40593" s="104"/>
      <c r="AB40593" s="104"/>
      <c r="AC40593" s="104"/>
      <c r="AF40593" s="104"/>
      <c r="AG40593" s="104"/>
      <c r="AK40593" s="104"/>
      <c r="AL40593" s="104"/>
      <c r="AO40593" s="104"/>
      <c r="AP40593" s="104"/>
    </row>
    <row r="40594" spans="21:42" ht="15" customHeight="1" x14ac:dyDescent="0.25">
      <c r="U40594" s="104"/>
      <c r="AB40594" s="104"/>
      <c r="AC40594" s="104"/>
      <c r="AF40594" s="104"/>
      <c r="AG40594" s="104"/>
      <c r="AK40594" s="104"/>
      <c r="AL40594" s="104"/>
      <c r="AO40594" s="104"/>
      <c r="AP40594" s="104"/>
    </row>
    <row r="40595" spans="21:42" ht="15" customHeight="1" x14ac:dyDescent="0.25">
      <c r="U40595" s="104"/>
      <c r="AB40595" s="104"/>
      <c r="AC40595" s="104"/>
      <c r="AF40595" s="104"/>
      <c r="AG40595" s="104"/>
      <c r="AK40595" s="104"/>
      <c r="AL40595" s="104"/>
      <c r="AO40595" s="104"/>
      <c r="AP40595" s="104"/>
    </row>
    <row r="40596" spans="21:42" ht="15" customHeight="1" x14ac:dyDescent="0.25">
      <c r="U40596" s="104"/>
      <c r="AB40596" s="104"/>
      <c r="AC40596" s="104"/>
      <c r="AF40596" s="104"/>
      <c r="AG40596" s="104"/>
      <c r="AK40596" s="104"/>
      <c r="AL40596" s="104"/>
      <c r="AO40596" s="104"/>
      <c r="AP40596" s="104"/>
    </row>
    <row r="40597" spans="21:42" ht="15" customHeight="1" x14ac:dyDescent="0.25">
      <c r="U40597" s="104"/>
      <c r="AB40597" s="104"/>
      <c r="AC40597" s="104"/>
      <c r="AF40597" s="104"/>
      <c r="AG40597" s="104"/>
      <c r="AK40597" s="104"/>
      <c r="AL40597" s="104"/>
      <c r="AO40597" s="104"/>
      <c r="AP40597" s="104"/>
    </row>
    <row r="40598" spans="21:42" ht="15" customHeight="1" x14ac:dyDescent="0.25">
      <c r="U40598" s="104"/>
      <c r="AB40598" s="104"/>
      <c r="AC40598" s="104"/>
      <c r="AF40598" s="104"/>
      <c r="AG40598" s="104"/>
      <c r="AK40598" s="104"/>
      <c r="AL40598" s="104"/>
      <c r="AO40598" s="104"/>
      <c r="AP40598" s="104"/>
    </row>
    <row r="40599" spans="21:42" ht="15" customHeight="1" x14ac:dyDescent="0.25">
      <c r="U40599" s="104"/>
      <c r="AB40599" s="104"/>
      <c r="AC40599" s="104"/>
      <c r="AF40599" s="104"/>
      <c r="AG40599" s="104"/>
      <c r="AK40599" s="104"/>
      <c r="AL40599" s="104"/>
      <c r="AO40599" s="104"/>
      <c r="AP40599" s="104"/>
    </row>
    <row r="40600" spans="21:42" ht="15" customHeight="1" x14ac:dyDescent="0.25">
      <c r="U40600" s="104"/>
      <c r="AB40600" s="104"/>
      <c r="AC40600" s="104"/>
      <c r="AF40600" s="104"/>
      <c r="AG40600" s="104"/>
      <c r="AK40600" s="104"/>
      <c r="AL40600" s="104"/>
      <c r="AO40600" s="104"/>
      <c r="AP40600" s="104"/>
    </row>
    <row r="40601" spans="21:42" ht="15" customHeight="1" x14ac:dyDescent="0.25">
      <c r="U40601" s="104"/>
      <c r="AB40601" s="104"/>
      <c r="AC40601" s="104"/>
      <c r="AF40601" s="104"/>
      <c r="AG40601" s="104"/>
      <c r="AK40601" s="104"/>
      <c r="AL40601" s="104"/>
      <c r="AO40601" s="104"/>
      <c r="AP40601" s="104"/>
    </row>
    <row r="40602" spans="21:42" ht="15" customHeight="1" x14ac:dyDescent="0.25">
      <c r="U40602" s="104"/>
      <c r="AB40602" s="104"/>
      <c r="AC40602" s="104"/>
      <c r="AF40602" s="104"/>
      <c r="AG40602" s="104"/>
      <c r="AK40602" s="104"/>
      <c r="AL40602" s="104"/>
      <c r="AO40602" s="104"/>
      <c r="AP40602" s="104"/>
    </row>
    <row r="40603" spans="21:42" ht="15" customHeight="1" x14ac:dyDescent="0.25">
      <c r="U40603" s="104"/>
      <c r="AB40603" s="104"/>
      <c r="AC40603" s="104"/>
      <c r="AF40603" s="104"/>
      <c r="AG40603" s="104"/>
      <c r="AK40603" s="104"/>
      <c r="AL40603" s="104"/>
      <c r="AO40603" s="104"/>
      <c r="AP40603" s="104"/>
    </row>
    <row r="40604" spans="21:42" ht="15" customHeight="1" x14ac:dyDescent="0.25">
      <c r="U40604" s="104"/>
      <c r="AB40604" s="104"/>
      <c r="AC40604" s="104"/>
      <c r="AF40604" s="104"/>
      <c r="AG40604" s="104"/>
      <c r="AK40604" s="104"/>
      <c r="AL40604" s="104"/>
      <c r="AO40604" s="104"/>
      <c r="AP40604" s="104"/>
    </row>
    <row r="40605" spans="21:42" ht="15" customHeight="1" x14ac:dyDescent="0.25">
      <c r="U40605" s="104"/>
      <c r="AB40605" s="104"/>
      <c r="AC40605" s="104"/>
      <c r="AF40605" s="104"/>
      <c r="AG40605" s="104"/>
      <c r="AK40605" s="104"/>
      <c r="AL40605" s="104"/>
      <c r="AO40605" s="104"/>
      <c r="AP40605" s="104"/>
    </row>
    <row r="40606" spans="21:42" ht="15" customHeight="1" x14ac:dyDescent="0.25">
      <c r="U40606" s="104"/>
      <c r="AB40606" s="104"/>
      <c r="AC40606" s="104"/>
      <c r="AF40606" s="104"/>
      <c r="AG40606" s="104"/>
      <c r="AK40606" s="104"/>
      <c r="AL40606" s="104"/>
      <c r="AO40606" s="104"/>
      <c r="AP40606" s="104"/>
    </row>
    <row r="40607" spans="21:42" ht="15" customHeight="1" x14ac:dyDescent="0.25">
      <c r="U40607" s="104"/>
      <c r="AB40607" s="104"/>
      <c r="AC40607" s="104"/>
      <c r="AF40607" s="104"/>
      <c r="AG40607" s="104"/>
      <c r="AK40607" s="104"/>
      <c r="AL40607" s="104"/>
      <c r="AO40607" s="104"/>
      <c r="AP40607" s="104"/>
    </row>
    <row r="40608" spans="21:42" ht="15" customHeight="1" x14ac:dyDescent="0.25">
      <c r="U40608" s="104"/>
      <c r="AB40608" s="104"/>
      <c r="AC40608" s="104"/>
      <c r="AF40608" s="104"/>
      <c r="AG40608" s="104"/>
      <c r="AK40608" s="104"/>
      <c r="AL40608" s="104"/>
      <c r="AO40608" s="104"/>
      <c r="AP40608" s="104"/>
    </row>
    <row r="40609" spans="21:42" ht="15" customHeight="1" x14ac:dyDescent="0.25">
      <c r="U40609" s="104"/>
      <c r="AB40609" s="104"/>
      <c r="AC40609" s="104"/>
      <c r="AF40609" s="104"/>
      <c r="AG40609" s="104"/>
      <c r="AK40609" s="104"/>
      <c r="AL40609" s="104"/>
      <c r="AO40609" s="104"/>
      <c r="AP40609" s="104"/>
    </row>
    <row r="40610" spans="21:42" ht="15" customHeight="1" x14ac:dyDescent="0.25">
      <c r="U40610" s="104"/>
      <c r="AB40610" s="104"/>
      <c r="AC40610" s="104"/>
      <c r="AF40610" s="104"/>
      <c r="AG40610" s="104"/>
      <c r="AK40610" s="104"/>
      <c r="AL40610" s="104"/>
      <c r="AO40610" s="104"/>
      <c r="AP40610" s="104"/>
    </row>
    <row r="40611" spans="21:42" ht="15" customHeight="1" x14ac:dyDescent="0.25">
      <c r="U40611" s="104"/>
      <c r="AB40611" s="104"/>
      <c r="AC40611" s="104"/>
      <c r="AF40611" s="104"/>
      <c r="AG40611" s="104"/>
      <c r="AK40611" s="104"/>
      <c r="AL40611" s="104"/>
      <c r="AO40611" s="104"/>
      <c r="AP40611" s="104"/>
    </row>
    <row r="40612" spans="21:42" ht="15" customHeight="1" x14ac:dyDescent="0.25">
      <c r="U40612" s="104"/>
      <c r="AB40612" s="104"/>
      <c r="AC40612" s="104"/>
      <c r="AF40612" s="104"/>
      <c r="AG40612" s="104"/>
      <c r="AK40612" s="104"/>
      <c r="AL40612" s="104"/>
      <c r="AO40612" s="104"/>
      <c r="AP40612" s="104"/>
    </row>
    <row r="40613" spans="21:42" ht="15" customHeight="1" x14ac:dyDescent="0.25">
      <c r="U40613" s="104"/>
      <c r="AB40613" s="104"/>
      <c r="AC40613" s="104"/>
      <c r="AF40613" s="104"/>
      <c r="AG40613" s="104"/>
      <c r="AK40613" s="104"/>
      <c r="AL40613" s="104"/>
      <c r="AO40613" s="104"/>
      <c r="AP40613" s="104"/>
    </row>
    <row r="40614" spans="21:42" ht="15" customHeight="1" x14ac:dyDescent="0.25">
      <c r="U40614" s="104"/>
      <c r="AB40614" s="104"/>
      <c r="AC40614" s="104"/>
      <c r="AF40614" s="104"/>
      <c r="AG40614" s="104"/>
      <c r="AK40614" s="104"/>
      <c r="AL40614" s="104"/>
      <c r="AO40614" s="104"/>
      <c r="AP40614" s="104"/>
    </row>
    <row r="40615" spans="21:42" ht="15" customHeight="1" x14ac:dyDescent="0.25">
      <c r="U40615" s="104"/>
      <c r="AB40615" s="104"/>
      <c r="AC40615" s="104"/>
      <c r="AF40615" s="104"/>
      <c r="AG40615" s="104"/>
      <c r="AK40615" s="104"/>
      <c r="AL40615" s="104"/>
      <c r="AO40615" s="104"/>
      <c r="AP40615" s="104"/>
    </row>
    <row r="40616" spans="21:42" ht="15" customHeight="1" x14ac:dyDescent="0.25">
      <c r="U40616" s="104"/>
      <c r="AB40616" s="104"/>
      <c r="AC40616" s="104"/>
      <c r="AF40616" s="104"/>
      <c r="AG40616" s="104"/>
      <c r="AK40616" s="104"/>
      <c r="AL40616" s="104"/>
      <c r="AO40616" s="104"/>
      <c r="AP40616" s="104"/>
    </row>
    <row r="40617" spans="21:42" ht="15" customHeight="1" x14ac:dyDescent="0.25">
      <c r="U40617" s="104"/>
      <c r="AB40617" s="104"/>
      <c r="AC40617" s="104"/>
      <c r="AF40617" s="104"/>
      <c r="AG40617" s="104"/>
      <c r="AK40617" s="104"/>
      <c r="AL40617" s="104"/>
      <c r="AO40617" s="104"/>
      <c r="AP40617" s="104"/>
    </row>
    <row r="40618" spans="21:42" ht="15" customHeight="1" x14ac:dyDescent="0.25">
      <c r="U40618" s="104"/>
      <c r="AB40618" s="104"/>
      <c r="AC40618" s="104"/>
      <c r="AF40618" s="104"/>
      <c r="AG40618" s="104"/>
      <c r="AK40618" s="104"/>
      <c r="AL40618" s="104"/>
      <c r="AO40618" s="104"/>
      <c r="AP40618" s="104"/>
    </row>
    <row r="40619" spans="21:42" ht="15" customHeight="1" x14ac:dyDescent="0.25">
      <c r="U40619" s="104"/>
      <c r="AB40619" s="104"/>
      <c r="AC40619" s="104"/>
      <c r="AF40619" s="104"/>
      <c r="AG40619" s="104"/>
      <c r="AK40619" s="104"/>
      <c r="AL40619" s="104"/>
      <c r="AO40619" s="104"/>
      <c r="AP40619" s="104"/>
    </row>
    <row r="40620" spans="21:42" ht="15" customHeight="1" x14ac:dyDescent="0.25">
      <c r="U40620" s="104"/>
      <c r="AB40620" s="104"/>
      <c r="AC40620" s="104"/>
      <c r="AF40620" s="104"/>
      <c r="AG40620" s="104"/>
      <c r="AK40620" s="104"/>
      <c r="AL40620" s="104"/>
      <c r="AO40620" s="104"/>
      <c r="AP40620" s="104"/>
    </row>
    <row r="40621" spans="21:42" ht="15" customHeight="1" x14ac:dyDescent="0.25">
      <c r="U40621" s="104"/>
      <c r="AB40621" s="104"/>
      <c r="AC40621" s="104"/>
      <c r="AF40621" s="104"/>
      <c r="AG40621" s="104"/>
      <c r="AK40621" s="104"/>
      <c r="AL40621" s="104"/>
      <c r="AO40621" s="104"/>
      <c r="AP40621" s="104"/>
    </row>
    <row r="40622" spans="21:42" ht="15" customHeight="1" x14ac:dyDescent="0.25">
      <c r="U40622" s="104"/>
      <c r="AB40622" s="104"/>
      <c r="AC40622" s="104"/>
      <c r="AF40622" s="104"/>
      <c r="AG40622" s="104"/>
      <c r="AK40622" s="104"/>
      <c r="AL40622" s="104"/>
      <c r="AO40622" s="104"/>
      <c r="AP40622" s="104"/>
    </row>
    <row r="40623" spans="21:42" ht="15" customHeight="1" x14ac:dyDescent="0.25">
      <c r="U40623" s="104"/>
      <c r="AB40623" s="104"/>
      <c r="AC40623" s="104"/>
      <c r="AF40623" s="104"/>
      <c r="AG40623" s="104"/>
      <c r="AK40623" s="104"/>
      <c r="AL40623" s="104"/>
      <c r="AO40623" s="104"/>
      <c r="AP40623" s="104"/>
    </row>
    <row r="40624" spans="21:42" ht="15" customHeight="1" x14ac:dyDescent="0.25">
      <c r="U40624" s="104"/>
      <c r="AB40624" s="104"/>
      <c r="AC40624" s="104"/>
      <c r="AF40624" s="104"/>
      <c r="AG40624" s="104"/>
      <c r="AK40624" s="104"/>
      <c r="AL40624" s="104"/>
      <c r="AO40624" s="104"/>
      <c r="AP40624" s="104"/>
    </row>
    <row r="40625" spans="21:42" ht="15" customHeight="1" x14ac:dyDescent="0.25">
      <c r="U40625" s="104"/>
      <c r="AB40625" s="104"/>
      <c r="AC40625" s="104"/>
      <c r="AF40625" s="104"/>
      <c r="AG40625" s="104"/>
      <c r="AK40625" s="104"/>
      <c r="AL40625" s="104"/>
      <c r="AO40625" s="104"/>
      <c r="AP40625" s="104"/>
    </row>
    <row r="40626" spans="21:42" ht="15" customHeight="1" x14ac:dyDescent="0.25">
      <c r="U40626" s="104"/>
      <c r="AB40626" s="104"/>
      <c r="AC40626" s="104"/>
      <c r="AF40626" s="104"/>
      <c r="AG40626" s="104"/>
      <c r="AK40626" s="104"/>
      <c r="AL40626" s="104"/>
      <c r="AO40626" s="104"/>
      <c r="AP40626" s="104"/>
    </row>
    <row r="40627" spans="21:42" ht="15" customHeight="1" x14ac:dyDescent="0.25">
      <c r="U40627" s="104"/>
      <c r="AB40627" s="104"/>
      <c r="AC40627" s="104"/>
      <c r="AF40627" s="104"/>
      <c r="AG40627" s="104"/>
      <c r="AK40627" s="104"/>
      <c r="AL40627" s="104"/>
      <c r="AO40627" s="104"/>
      <c r="AP40627" s="104"/>
    </row>
    <row r="40628" spans="21:42" ht="15" customHeight="1" x14ac:dyDescent="0.25">
      <c r="U40628" s="104"/>
      <c r="AB40628" s="104"/>
      <c r="AC40628" s="104"/>
      <c r="AF40628" s="104"/>
      <c r="AG40628" s="104"/>
      <c r="AK40628" s="104"/>
      <c r="AL40628" s="104"/>
      <c r="AO40628" s="104"/>
      <c r="AP40628" s="104"/>
    </row>
    <row r="40629" spans="21:42" ht="15" customHeight="1" x14ac:dyDescent="0.25">
      <c r="U40629" s="104"/>
      <c r="AB40629" s="104"/>
      <c r="AC40629" s="104"/>
      <c r="AF40629" s="104"/>
      <c r="AG40629" s="104"/>
      <c r="AK40629" s="104"/>
      <c r="AL40629" s="104"/>
      <c r="AO40629" s="104"/>
      <c r="AP40629" s="104"/>
    </row>
    <row r="40630" spans="21:42" ht="15" customHeight="1" x14ac:dyDescent="0.25">
      <c r="U40630" s="104"/>
      <c r="AB40630" s="104"/>
      <c r="AC40630" s="104"/>
      <c r="AF40630" s="104"/>
      <c r="AG40630" s="104"/>
      <c r="AK40630" s="104"/>
      <c r="AL40630" s="104"/>
      <c r="AO40630" s="104"/>
      <c r="AP40630" s="104"/>
    </row>
    <row r="40631" spans="21:42" ht="15" customHeight="1" x14ac:dyDescent="0.25">
      <c r="U40631" s="104"/>
      <c r="AB40631" s="104"/>
      <c r="AC40631" s="104"/>
      <c r="AF40631" s="104"/>
      <c r="AG40631" s="104"/>
      <c r="AK40631" s="104"/>
      <c r="AL40631" s="104"/>
      <c r="AO40631" s="104"/>
      <c r="AP40631" s="104"/>
    </row>
    <row r="40632" spans="21:42" ht="15" customHeight="1" x14ac:dyDescent="0.25">
      <c r="U40632" s="104"/>
      <c r="AB40632" s="104"/>
      <c r="AC40632" s="104"/>
      <c r="AF40632" s="104"/>
      <c r="AG40632" s="104"/>
      <c r="AK40632" s="104"/>
      <c r="AL40632" s="104"/>
      <c r="AO40632" s="104"/>
      <c r="AP40632" s="104"/>
    </row>
    <row r="40633" spans="21:42" ht="15" customHeight="1" x14ac:dyDescent="0.25">
      <c r="U40633" s="104"/>
      <c r="AB40633" s="104"/>
      <c r="AC40633" s="104"/>
      <c r="AF40633" s="104"/>
      <c r="AG40633" s="104"/>
      <c r="AK40633" s="104"/>
      <c r="AL40633" s="104"/>
      <c r="AO40633" s="104"/>
      <c r="AP40633" s="104"/>
    </row>
    <row r="40634" spans="21:42" ht="15" customHeight="1" x14ac:dyDescent="0.25">
      <c r="U40634" s="104"/>
      <c r="AB40634" s="104"/>
      <c r="AC40634" s="104"/>
      <c r="AF40634" s="104"/>
      <c r="AG40634" s="104"/>
      <c r="AK40634" s="104"/>
      <c r="AL40634" s="104"/>
      <c r="AO40634" s="104"/>
      <c r="AP40634" s="104"/>
    </row>
    <row r="40635" spans="21:42" ht="15" customHeight="1" x14ac:dyDescent="0.25">
      <c r="U40635" s="104"/>
      <c r="AB40635" s="104"/>
      <c r="AC40635" s="104"/>
      <c r="AF40635" s="104"/>
      <c r="AG40635" s="104"/>
      <c r="AK40635" s="104"/>
      <c r="AL40635" s="104"/>
      <c r="AO40635" s="104"/>
      <c r="AP40635" s="104"/>
    </row>
    <row r="40636" spans="21:42" ht="15" customHeight="1" x14ac:dyDescent="0.25">
      <c r="U40636" s="104"/>
      <c r="AB40636" s="104"/>
      <c r="AC40636" s="104"/>
      <c r="AF40636" s="104"/>
      <c r="AG40636" s="104"/>
      <c r="AK40636" s="104"/>
      <c r="AL40636" s="104"/>
      <c r="AO40636" s="104"/>
      <c r="AP40636" s="104"/>
    </row>
    <row r="40637" spans="21:42" ht="15" customHeight="1" x14ac:dyDescent="0.25">
      <c r="U40637" s="104"/>
      <c r="AB40637" s="104"/>
      <c r="AC40637" s="104"/>
      <c r="AF40637" s="104"/>
      <c r="AG40637" s="104"/>
      <c r="AK40637" s="104"/>
      <c r="AL40637" s="104"/>
      <c r="AO40637" s="104"/>
      <c r="AP40637" s="104"/>
    </row>
    <row r="40638" spans="21:42" ht="15" customHeight="1" x14ac:dyDescent="0.25">
      <c r="U40638" s="104"/>
      <c r="AB40638" s="104"/>
      <c r="AC40638" s="104"/>
      <c r="AF40638" s="104"/>
      <c r="AG40638" s="104"/>
      <c r="AK40638" s="104"/>
      <c r="AL40638" s="104"/>
      <c r="AO40638" s="104"/>
      <c r="AP40638" s="104"/>
    </row>
    <row r="40639" spans="21:42" ht="15" customHeight="1" x14ac:dyDescent="0.25">
      <c r="U40639" s="104"/>
      <c r="AB40639" s="104"/>
      <c r="AC40639" s="104"/>
      <c r="AF40639" s="104"/>
      <c r="AG40639" s="104"/>
      <c r="AK40639" s="104"/>
      <c r="AL40639" s="104"/>
      <c r="AO40639" s="104"/>
      <c r="AP40639" s="104"/>
    </row>
    <row r="40640" spans="21:42" ht="15" customHeight="1" x14ac:dyDescent="0.25">
      <c r="U40640" s="104"/>
      <c r="AB40640" s="104"/>
      <c r="AC40640" s="104"/>
      <c r="AF40640" s="104"/>
      <c r="AG40640" s="104"/>
      <c r="AK40640" s="104"/>
      <c r="AL40640" s="104"/>
      <c r="AO40640" s="104"/>
      <c r="AP40640" s="104"/>
    </row>
    <row r="40641" spans="21:42" ht="15" customHeight="1" x14ac:dyDescent="0.25">
      <c r="U40641" s="104"/>
      <c r="AB40641" s="104"/>
      <c r="AC40641" s="104"/>
      <c r="AF40641" s="104"/>
      <c r="AG40641" s="104"/>
      <c r="AK40641" s="104"/>
      <c r="AL40641" s="104"/>
      <c r="AO40641" s="104"/>
      <c r="AP40641" s="104"/>
    </row>
    <row r="40642" spans="21:42" ht="15" customHeight="1" x14ac:dyDescent="0.25">
      <c r="U40642" s="104"/>
      <c r="AB40642" s="104"/>
      <c r="AC40642" s="104"/>
      <c r="AF40642" s="104"/>
      <c r="AG40642" s="104"/>
      <c r="AK40642" s="104"/>
      <c r="AL40642" s="104"/>
      <c r="AO40642" s="104"/>
      <c r="AP40642" s="104"/>
    </row>
    <row r="40643" spans="21:42" ht="15" customHeight="1" x14ac:dyDescent="0.25">
      <c r="U40643" s="104"/>
      <c r="AB40643" s="104"/>
      <c r="AC40643" s="104"/>
      <c r="AF40643" s="104"/>
      <c r="AG40643" s="104"/>
      <c r="AK40643" s="104"/>
      <c r="AL40643" s="104"/>
      <c r="AO40643" s="104"/>
      <c r="AP40643" s="104"/>
    </row>
    <row r="40644" spans="21:42" ht="15" customHeight="1" x14ac:dyDescent="0.25">
      <c r="U40644" s="104"/>
      <c r="AB40644" s="104"/>
      <c r="AC40644" s="104"/>
      <c r="AF40644" s="104"/>
      <c r="AG40644" s="104"/>
      <c r="AK40644" s="104"/>
      <c r="AL40644" s="104"/>
      <c r="AO40644" s="104"/>
      <c r="AP40644" s="104"/>
    </row>
    <row r="40645" spans="21:42" ht="15" customHeight="1" x14ac:dyDescent="0.25">
      <c r="U40645" s="104"/>
      <c r="AB40645" s="104"/>
      <c r="AC40645" s="104"/>
      <c r="AF40645" s="104"/>
      <c r="AG40645" s="104"/>
      <c r="AK40645" s="104"/>
      <c r="AL40645" s="104"/>
      <c r="AO40645" s="104"/>
      <c r="AP40645" s="104"/>
    </row>
    <row r="40646" spans="21:42" ht="15" customHeight="1" x14ac:dyDescent="0.25">
      <c r="U40646" s="104"/>
      <c r="AB40646" s="104"/>
      <c r="AC40646" s="104"/>
      <c r="AF40646" s="104"/>
      <c r="AG40646" s="104"/>
      <c r="AK40646" s="104"/>
      <c r="AL40646" s="104"/>
      <c r="AO40646" s="104"/>
      <c r="AP40646" s="104"/>
    </row>
    <row r="40647" spans="21:42" ht="15" customHeight="1" x14ac:dyDescent="0.25">
      <c r="U40647" s="104"/>
      <c r="AB40647" s="104"/>
      <c r="AC40647" s="104"/>
      <c r="AF40647" s="104"/>
      <c r="AG40647" s="104"/>
      <c r="AK40647" s="104"/>
      <c r="AL40647" s="104"/>
      <c r="AO40647" s="104"/>
      <c r="AP40647" s="104"/>
    </row>
    <row r="40648" spans="21:42" ht="15" customHeight="1" x14ac:dyDescent="0.25">
      <c r="U40648" s="104"/>
      <c r="AB40648" s="104"/>
      <c r="AC40648" s="104"/>
      <c r="AF40648" s="104"/>
      <c r="AG40648" s="104"/>
      <c r="AK40648" s="104"/>
      <c r="AL40648" s="104"/>
      <c r="AO40648" s="104"/>
      <c r="AP40648" s="104"/>
    </row>
    <row r="40649" spans="21:42" ht="15" customHeight="1" x14ac:dyDescent="0.25">
      <c r="U40649" s="104"/>
      <c r="AB40649" s="104"/>
      <c r="AC40649" s="104"/>
      <c r="AF40649" s="104"/>
      <c r="AG40649" s="104"/>
      <c r="AK40649" s="104"/>
      <c r="AL40649" s="104"/>
      <c r="AO40649" s="104"/>
      <c r="AP40649" s="104"/>
    </row>
    <row r="40650" spans="21:42" ht="15" customHeight="1" x14ac:dyDescent="0.25">
      <c r="U40650" s="104"/>
      <c r="AB40650" s="104"/>
      <c r="AC40650" s="104"/>
      <c r="AF40650" s="104"/>
      <c r="AG40650" s="104"/>
      <c r="AK40650" s="104"/>
      <c r="AL40650" s="104"/>
      <c r="AO40650" s="104"/>
      <c r="AP40650" s="104"/>
    </row>
    <row r="40651" spans="21:42" ht="15" customHeight="1" x14ac:dyDescent="0.25">
      <c r="U40651" s="104"/>
      <c r="AB40651" s="104"/>
      <c r="AC40651" s="104"/>
      <c r="AF40651" s="104"/>
      <c r="AG40651" s="104"/>
      <c r="AK40651" s="104"/>
      <c r="AL40651" s="104"/>
      <c r="AO40651" s="104"/>
      <c r="AP40651" s="104"/>
    </row>
    <row r="40652" spans="21:42" ht="15" customHeight="1" x14ac:dyDescent="0.25">
      <c r="U40652" s="104"/>
      <c r="AB40652" s="104"/>
      <c r="AC40652" s="104"/>
      <c r="AF40652" s="104"/>
      <c r="AG40652" s="104"/>
      <c r="AK40652" s="104"/>
      <c r="AL40652" s="104"/>
      <c r="AO40652" s="104"/>
      <c r="AP40652" s="104"/>
    </row>
    <row r="40653" spans="21:42" ht="15" customHeight="1" x14ac:dyDescent="0.25">
      <c r="U40653" s="104"/>
      <c r="AB40653" s="104"/>
      <c r="AC40653" s="104"/>
      <c r="AF40653" s="104"/>
      <c r="AG40653" s="104"/>
      <c r="AK40653" s="104"/>
      <c r="AL40653" s="104"/>
      <c r="AO40653" s="104"/>
      <c r="AP40653" s="104"/>
    </row>
    <row r="40654" spans="21:42" ht="15" customHeight="1" x14ac:dyDescent="0.25">
      <c r="U40654" s="104"/>
      <c r="AB40654" s="104"/>
      <c r="AC40654" s="104"/>
      <c r="AF40654" s="104"/>
      <c r="AG40654" s="104"/>
      <c r="AK40654" s="104"/>
      <c r="AL40654" s="104"/>
      <c r="AO40654" s="104"/>
      <c r="AP40654" s="104"/>
    </row>
    <row r="40655" spans="21:42" ht="15" customHeight="1" x14ac:dyDescent="0.25">
      <c r="U40655" s="104"/>
      <c r="AB40655" s="104"/>
      <c r="AC40655" s="104"/>
      <c r="AF40655" s="104"/>
      <c r="AG40655" s="104"/>
      <c r="AK40655" s="104"/>
      <c r="AL40655" s="104"/>
      <c r="AO40655" s="104"/>
      <c r="AP40655" s="104"/>
    </row>
    <row r="40656" spans="21:42" ht="15" customHeight="1" x14ac:dyDescent="0.25">
      <c r="U40656" s="104"/>
      <c r="AB40656" s="104"/>
      <c r="AC40656" s="104"/>
      <c r="AF40656" s="104"/>
      <c r="AG40656" s="104"/>
      <c r="AK40656" s="104"/>
      <c r="AL40656" s="104"/>
      <c r="AO40656" s="104"/>
      <c r="AP40656" s="104"/>
    </row>
    <row r="40657" spans="21:42" ht="15" customHeight="1" x14ac:dyDescent="0.25">
      <c r="U40657" s="104"/>
      <c r="AB40657" s="104"/>
      <c r="AC40657" s="104"/>
      <c r="AF40657" s="104"/>
      <c r="AG40657" s="104"/>
      <c r="AK40657" s="104"/>
      <c r="AL40657" s="104"/>
      <c r="AO40657" s="104"/>
      <c r="AP40657" s="104"/>
    </row>
    <row r="40658" spans="21:42" ht="15" customHeight="1" x14ac:dyDescent="0.25">
      <c r="U40658" s="104"/>
      <c r="AB40658" s="104"/>
      <c r="AC40658" s="104"/>
      <c r="AF40658" s="104"/>
      <c r="AG40658" s="104"/>
      <c r="AK40658" s="104"/>
      <c r="AL40658" s="104"/>
      <c r="AO40658" s="104"/>
      <c r="AP40658" s="104"/>
    </row>
    <row r="40659" spans="21:42" ht="15" customHeight="1" x14ac:dyDescent="0.25">
      <c r="U40659" s="104"/>
      <c r="AB40659" s="104"/>
      <c r="AC40659" s="104"/>
      <c r="AF40659" s="104"/>
      <c r="AG40659" s="104"/>
      <c r="AK40659" s="104"/>
      <c r="AL40659" s="104"/>
      <c r="AO40659" s="104"/>
      <c r="AP40659" s="104"/>
    </row>
    <row r="40660" spans="21:42" ht="15" customHeight="1" x14ac:dyDescent="0.25">
      <c r="U40660" s="104"/>
      <c r="AB40660" s="104"/>
      <c r="AC40660" s="104"/>
      <c r="AF40660" s="104"/>
      <c r="AG40660" s="104"/>
      <c r="AK40660" s="104"/>
      <c r="AL40660" s="104"/>
      <c r="AO40660" s="104"/>
      <c r="AP40660" s="104"/>
    </row>
    <row r="40661" spans="21:42" ht="15" customHeight="1" x14ac:dyDescent="0.25">
      <c r="U40661" s="104"/>
      <c r="AB40661" s="104"/>
      <c r="AC40661" s="104"/>
      <c r="AF40661" s="104"/>
      <c r="AG40661" s="104"/>
      <c r="AK40661" s="104"/>
      <c r="AL40661" s="104"/>
      <c r="AO40661" s="104"/>
      <c r="AP40661" s="104"/>
    </row>
    <row r="40662" spans="21:42" ht="15" customHeight="1" x14ac:dyDescent="0.25">
      <c r="U40662" s="104"/>
      <c r="AB40662" s="104"/>
      <c r="AC40662" s="104"/>
      <c r="AF40662" s="104"/>
      <c r="AG40662" s="104"/>
      <c r="AK40662" s="104"/>
      <c r="AL40662" s="104"/>
      <c r="AO40662" s="104"/>
      <c r="AP40662" s="104"/>
    </row>
    <row r="40663" spans="21:42" ht="15" customHeight="1" x14ac:dyDescent="0.25">
      <c r="U40663" s="104"/>
      <c r="AB40663" s="104"/>
      <c r="AC40663" s="104"/>
      <c r="AF40663" s="104"/>
      <c r="AG40663" s="104"/>
      <c r="AK40663" s="104"/>
      <c r="AL40663" s="104"/>
      <c r="AO40663" s="104"/>
      <c r="AP40663" s="104"/>
    </row>
    <row r="40664" spans="21:42" ht="15" customHeight="1" x14ac:dyDescent="0.25">
      <c r="U40664" s="104"/>
      <c r="AB40664" s="104"/>
      <c r="AC40664" s="104"/>
      <c r="AF40664" s="104"/>
      <c r="AG40664" s="104"/>
      <c r="AK40664" s="104"/>
      <c r="AL40664" s="104"/>
      <c r="AO40664" s="104"/>
      <c r="AP40664" s="104"/>
    </row>
    <row r="40665" spans="21:42" ht="15" customHeight="1" x14ac:dyDescent="0.25">
      <c r="U40665" s="104"/>
      <c r="AB40665" s="104"/>
      <c r="AC40665" s="104"/>
      <c r="AF40665" s="104"/>
      <c r="AG40665" s="104"/>
      <c r="AK40665" s="104"/>
      <c r="AL40665" s="104"/>
      <c r="AO40665" s="104"/>
      <c r="AP40665" s="104"/>
    </row>
    <row r="40666" spans="21:42" ht="15" customHeight="1" x14ac:dyDescent="0.25">
      <c r="U40666" s="104"/>
      <c r="AB40666" s="104"/>
      <c r="AC40666" s="104"/>
      <c r="AF40666" s="104"/>
      <c r="AG40666" s="104"/>
      <c r="AK40666" s="104"/>
      <c r="AL40666" s="104"/>
      <c r="AO40666" s="104"/>
      <c r="AP40666" s="104"/>
    </row>
    <row r="40667" spans="21:42" ht="15" customHeight="1" x14ac:dyDescent="0.25">
      <c r="U40667" s="104"/>
      <c r="AB40667" s="104"/>
      <c r="AC40667" s="104"/>
      <c r="AF40667" s="104"/>
      <c r="AG40667" s="104"/>
      <c r="AK40667" s="104"/>
      <c r="AL40667" s="104"/>
      <c r="AO40667" s="104"/>
      <c r="AP40667" s="104"/>
    </row>
    <row r="40668" spans="21:42" ht="15" customHeight="1" x14ac:dyDescent="0.25">
      <c r="U40668" s="104"/>
      <c r="AB40668" s="104"/>
      <c r="AC40668" s="104"/>
      <c r="AF40668" s="104"/>
      <c r="AG40668" s="104"/>
      <c r="AK40668" s="104"/>
      <c r="AL40668" s="104"/>
      <c r="AO40668" s="104"/>
      <c r="AP40668" s="104"/>
    </row>
    <row r="40669" spans="21:42" ht="15" customHeight="1" x14ac:dyDescent="0.25">
      <c r="U40669" s="104"/>
      <c r="AB40669" s="104"/>
      <c r="AC40669" s="104"/>
      <c r="AF40669" s="104"/>
      <c r="AG40669" s="104"/>
      <c r="AK40669" s="104"/>
      <c r="AL40669" s="104"/>
      <c r="AO40669" s="104"/>
      <c r="AP40669" s="104"/>
    </row>
    <row r="40670" spans="21:42" ht="15" customHeight="1" x14ac:dyDescent="0.25">
      <c r="U40670" s="104"/>
      <c r="AB40670" s="104"/>
      <c r="AC40670" s="104"/>
      <c r="AF40670" s="104"/>
      <c r="AG40670" s="104"/>
      <c r="AK40670" s="104"/>
      <c r="AL40670" s="104"/>
      <c r="AO40670" s="104"/>
      <c r="AP40670" s="104"/>
    </row>
    <row r="40671" spans="21:42" ht="15" customHeight="1" x14ac:dyDescent="0.25">
      <c r="U40671" s="104"/>
      <c r="AB40671" s="104"/>
      <c r="AC40671" s="104"/>
      <c r="AF40671" s="104"/>
      <c r="AG40671" s="104"/>
      <c r="AK40671" s="104"/>
      <c r="AL40671" s="104"/>
      <c r="AO40671" s="104"/>
      <c r="AP40671" s="104"/>
    </row>
    <row r="40672" spans="21:42" ht="15" customHeight="1" x14ac:dyDescent="0.25">
      <c r="U40672" s="104"/>
      <c r="AB40672" s="104"/>
      <c r="AC40672" s="104"/>
      <c r="AF40672" s="104"/>
      <c r="AG40672" s="104"/>
      <c r="AK40672" s="104"/>
      <c r="AL40672" s="104"/>
      <c r="AO40672" s="104"/>
      <c r="AP40672" s="104"/>
    </row>
    <row r="40673" spans="21:42" ht="15" customHeight="1" x14ac:dyDescent="0.25">
      <c r="U40673" s="104"/>
      <c r="AB40673" s="104"/>
      <c r="AC40673" s="104"/>
      <c r="AF40673" s="104"/>
      <c r="AG40673" s="104"/>
      <c r="AK40673" s="104"/>
      <c r="AL40673" s="104"/>
      <c r="AO40673" s="104"/>
      <c r="AP40673" s="104"/>
    </row>
    <row r="40674" spans="21:42" ht="15" customHeight="1" x14ac:dyDescent="0.25">
      <c r="U40674" s="104"/>
      <c r="AB40674" s="104"/>
      <c r="AC40674" s="104"/>
      <c r="AF40674" s="104"/>
      <c r="AG40674" s="104"/>
      <c r="AK40674" s="104"/>
      <c r="AL40674" s="104"/>
      <c r="AO40674" s="104"/>
      <c r="AP40674" s="104"/>
    </row>
    <row r="40675" spans="21:42" ht="15" customHeight="1" x14ac:dyDescent="0.25">
      <c r="U40675" s="104"/>
      <c r="AB40675" s="104"/>
      <c r="AC40675" s="104"/>
      <c r="AF40675" s="104"/>
      <c r="AG40675" s="104"/>
      <c r="AK40675" s="104"/>
      <c r="AL40675" s="104"/>
      <c r="AO40675" s="104"/>
      <c r="AP40675" s="104"/>
    </row>
    <row r="40676" spans="21:42" ht="15" customHeight="1" x14ac:dyDescent="0.25">
      <c r="U40676" s="104"/>
      <c r="AB40676" s="104"/>
      <c r="AC40676" s="104"/>
      <c r="AF40676" s="104"/>
      <c r="AG40676" s="104"/>
      <c r="AK40676" s="104"/>
      <c r="AL40676" s="104"/>
      <c r="AO40676" s="104"/>
      <c r="AP40676" s="104"/>
    </row>
    <row r="40677" spans="21:42" ht="15" customHeight="1" x14ac:dyDescent="0.25">
      <c r="U40677" s="104"/>
      <c r="AB40677" s="104"/>
      <c r="AC40677" s="104"/>
      <c r="AF40677" s="104"/>
      <c r="AG40677" s="104"/>
      <c r="AK40677" s="104"/>
      <c r="AL40677" s="104"/>
      <c r="AO40677" s="104"/>
      <c r="AP40677" s="104"/>
    </row>
    <row r="40678" spans="21:42" ht="15" customHeight="1" x14ac:dyDescent="0.25">
      <c r="U40678" s="104"/>
      <c r="AB40678" s="104"/>
      <c r="AC40678" s="104"/>
      <c r="AF40678" s="104"/>
      <c r="AG40678" s="104"/>
      <c r="AK40678" s="104"/>
      <c r="AL40678" s="104"/>
      <c r="AO40678" s="104"/>
      <c r="AP40678" s="104"/>
    </row>
    <row r="40679" spans="21:42" ht="15" customHeight="1" x14ac:dyDescent="0.25">
      <c r="U40679" s="104"/>
      <c r="AB40679" s="104"/>
      <c r="AC40679" s="104"/>
      <c r="AF40679" s="104"/>
      <c r="AG40679" s="104"/>
      <c r="AK40679" s="104"/>
      <c r="AL40679" s="104"/>
      <c r="AO40679" s="104"/>
      <c r="AP40679" s="104"/>
    </row>
    <row r="40680" spans="21:42" ht="15" customHeight="1" x14ac:dyDescent="0.25">
      <c r="U40680" s="104"/>
      <c r="AB40680" s="104"/>
      <c r="AC40680" s="104"/>
      <c r="AF40680" s="104"/>
      <c r="AG40680" s="104"/>
      <c r="AK40680" s="104"/>
      <c r="AL40680" s="104"/>
      <c r="AO40680" s="104"/>
      <c r="AP40680" s="104"/>
    </row>
    <row r="40681" spans="21:42" ht="15" customHeight="1" x14ac:dyDescent="0.25">
      <c r="U40681" s="104"/>
      <c r="AB40681" s="104"/>
      <c r="AC40681" s="104"/>
      <c r="AF40681" s="104"/>
      <c r="AG40681" s="104"/>
      <c r="AK40681" s="104"/>
      <c r="AL40681" s="104"/>
      <c r="AO40681" s="104"/>
      <c r="AP40681" s="104"/>
    </row>
    <row r="40682" spans="21:42" ht="15" customHeight="1" x14ac:dyDescent="0.25">
      <c r="U40682" s="104"/>
      <c r="AB40682" s="104"/>
      <c r="AC40682" s="104"/>
      <c r="AF40682" s="104"/>
      <c r="AG40682" s="104"/>
      <c r="AK40682" s="104"/>
      <c r="AL40682" s="104"/>
      <c r="AO40682" s="104"/>
      <c r="AP40682" s="104"/>
    </row>
    <row r="40683" spans="21:42" ht="15" customHeight="1" x14ac:dyDescent="0.25">
      <c r="U40683" s="104"/>
      <c r="AB40683" s="104"/>
      <c r="AC40683" s="104"/>
      <c r="AF40683" s="104"/>
      <c r="AG40683" s="104"/>
      <c r="AK40683" s="104"/>
      <c r="AL40683" s="104"/>
      <c r="AO40683" s="104"/>
      <c r="AP40683" s="104"/>
    </row>
    <row r="40684" spans="21:42" ht="15" customHeight="1" x14ac:dyDescent="0.25">
      <c r="U40684" s="104"/>
      <c r="AB40684" s="104"/>
      <c r="AC40684" s="104"/>
      <c r="AF40684" s="104"/>
      <c r="AG40684" s="104"/>
      <c r="AK40684" s="104"/>
      <c r="AL40684" s="104"/>
      <c r="AO40684" s="104"/>
      <c r="AP40684" s="104"/>
    </row>
    <row r="40685" spans="21:42" ht="15" customHeight="1" x14ac:dyDescent="0.25">
      <c r="U40685" s="104"/>
      <c r="AB40685" s="104"/>
      <c r="AC40685" s="104"/>
      <c r="AF40685" s="104"/>
      <c r="AG40685" s="104"/>
      <c r="AK40685" s="104"/>
      <c r="AL40685" s="104"/>
      <c r="AO40685" s="104"/>
      <c r="AP40685" s="104"/>
    </row>
    <row r="40686" spans="21:42" ht="15" customHeight="1" x14ac:dyDescent="0.25">
      <c r="U40686" s="104"/>
      <c r="AB40686" s="104"/>
      <c r="AC40686" s="104"/>
      <c r="AF40686" s="104"/>
      <c r="AG40686" s="104"/>
      <c r="AK40686" s="104"/>
      <c r="AL40686" s="104"/>
      <c r="AO40686" s="104"/>
      <c r="AP40686" s="104"/>
    </row>
    <row r="40687" spans="21:42" ht="15" customHeight="1" x14ac:dyDescent="0.25">
      <c r="U40687" s="104"/>
      <c r="AB40687" s="104"/>
      <c r="AC40687" s="104"/>
      <c r="AF40687" s="104"/>
      <c r="AG40687" s="104"/>
      <c r="AK40687" s="104"/>
      <c r="AL40687" s="104"/>
      <c r="AO40687" s="104"/>
      <c r="AP40687" s="104"/>
    </row>
    <row r="40688" spans="21:42" ht="15" customHeight="1" x14ac:dyDescent="0.25">
      <c r="U40688" s="104"/>
      <c r="AB40688" s="104"/>
      <c r="AC40688" s="104"/>
      <c r="AF40688" s="104"/>
      <c r="AG40688" s="104"/>
      <c r="AK40688" s="104"/>
      <c r="AL40688" s="104"/>
      <c r="AO40688" s="104"/>
      <c r="AP40688" s="104"/>
    </row>
    <row r="40689" spans="21:42" ht="15" customHeight="1" x14ac:dyDescent="0.25">
      <c r="U40689" s="104"/>
      <c r="AB40689" s="104"/>
      <c r="AC40689" s="104"/>
      <c r="AF40689" s="104"/>
      <c r="AG40689" s="104"/>
      <c r="AK40689" s="104"/>
      <c r="AL40689" s="104"/>
      <c r="AO40689" s="104"/>
      <c r="AP40689" s="104"/>
    </row>
    <row r="40690" spans="21:42" ht="15" customHeight="1" x14ac:dyDescent="0.25">
      <c r="U40690" s="104"/>
      <c r="AB40690" s="104"/>
      <c r="AC40690" s="104"/>
      <c r="AF40690" s="104"/>
      <c r="AG40690" s="104"/>
      <c r="AK40690" s="104"/>
      <c r="AL40690" s="104"/>
      <c r="AO40690" s="104"/>
      <c r="AP40690" s="104"/>
    </row>
    <row r="40691" spans="21:42" ht="15" customHeight="1" x14ac:dyDescent="0.25">
      <c r="U40691" s="104"/>
      <c r="AB40691" s="104"/>
      <c r="AC40691" s="104"/>
      <c r="AF40691" s="104"/>
      <c r="AG40691" s="104"/>
      <c r="AK40691" s="104"/>
      <c r="AL40691" s="104"/>
      <c r="AO40691" s="104"/>
      <c r="AP40691" s="104"/>
    </row>
    <row r="40692" spans="21:42" ht="15" customHeight="1" x14ac:dyDescent="0.25">
      <c r="U40692" s="104"/>
      <c r="AB40692" s="104"/>
      <c r="AC40692" s="104"/>
      <c r="AF40692" s="104"/>
      <c r="AG40692" s="104"/>
      <c r="AK40692" s="104"/>
      <c r="AL40692" s="104"/>
      <c r="AO40692" s="104"/>
      <c r="AP40692" s="104"/>
    </row>
    <row r="40693" spans="21:42" ht="15" customHeight="1" x14ac:dyDescent="0.25">
      <c r="U40693" s="104"/>
      <c r="AB40693" s="104"/>
      <c r="AC40693" s="104"/>
      <c r="AF40693" s="104"/>
      <c r="AG40693" s="104"/>
      <c r="AK40693" s="104"/>
      <c r="AL40693" s="104"/>
      <c r="AO40693" s="104"/>
      <c r="AP40693" s="104"/>
    </row>
    <row r="40694" spans="21:42" ht="15" customHeight="1" x14ac:dyDescent="0.25">
      <c r="U40694" s="104"/>
      <c r="AB40694" s="104"/>
      <c r="AC40694" s="104"/>
      <c r="AF40694" s="104"/>
      <c r="AG40694" s="104"/>
      <c r="AK40694" s="104"/>
      <c r="AL40694" s="104"/>
      <c r="AO40694" s="104"/>
      <c r="AP40694" s="104"/>
    </row>
    <row r="40695" spans="21:42" ht="15" customHeight="1" x14ac:dyDescent="0.25">
      <c r="U40695" s="104"/>
      <c r="AB40695" s="104"/>
      <c r="AC40695" s="104"/>
      <c r="AF40695" s="104"/>
      <c r="AG40695" s="104"/>
      <c r="AK40695" s="104"/>
      <c r="AL40695" s="104"/>
      <c r="AO40695" s="104"/>
      <c r="AP40695" s="104"/>
    </row>
    <row r="40696" spans="21:42" ht="15" customHeight="1" x14ac:dyDescent="0.25">
      <c r="U40696" s="104"/>
      <c r="AB40696" s="104"/>
      <c r="AC40696" s="104"/>
      <c r="AF40696" s="104"/>
      <c r="AG40696" s="104"/>
      <c r="AK40696" s="104"/>
      <c r="AL40696" s="104"/>
      <c r="AO40696" s="104"/>
      <c r="AP40696" s="104"/>
    </row>
    <row r="40697" spans="21:42" ht="15" customHeight="1" x14ac:dyDescent="0.25">
      <c r="U40697" s="104"/>
      <c r="AB40697" s="104"/>
      <c r="AC40697" s="104"/>
      <c r="AF40697" s="104"/>
      <c r="AG40697" s="104"/>
      <c r="AK40697" s="104"/>
      <c r="AL40697" s="104"/>
      <c r="AO40697" s="104"/>
      <c r="AP40697" s="104"/>
    </row>
    <row r="40698" spans="21:42" ht="15" customHeight="1" x14ac:dyDescent="0.25">
      <c r="U40698" s="104"/>
      <c r="AB40698" s="104"/>
      <c r="AC40698" s="104"/>
      <c r="AF40698" s="104"/>
      <c r="AG40698" s="104"/>
      <c r="AK40698" s="104"/>
      <c r="AL40698" s="104"/>
      <c r="AO40698" s="104"/>
      <c r="AP40698" s="104"/>
    </row>
    <row r="40699" spans="21:42" ht="15" customHeight="1" x14ac:dyDescent="0.25">
      <c r="U40699" s="104"/>
      <c r="AB40699" s="104"/>
      <c r="AC40699" s="104"/>
      <c r="AF40699" s="104"/>
      <c r="AG40699" s="104"/>
      <c r="AK40699" s="104"/>
      <c r="AL40699" s="104"/>
      <c r="AO40699" s="104"/>
      <c r="AP40699" s="104"/>
    </row>
    <row r="40700" spans="21:42" ht="15" customHeight="1" x14ac:dyDescent="0.25">
      <c r="U40700" s="104"/>
      <c r="AB40700" s="104"/>
      <c r="AC40700" s="104"/>
      <c r="AF40700" s="104"/>
      <c r="AG40700" s="104"/>
      <c r="AK40700" s="104"/>
      <c r="AL40700" s="104"/>
      <c r="AO40700" s="104"/>
      <c r="AP40700" s="104"/>
    </row>
    <row r="40701" spans="21:42" ht="15" customHeight="1" x14ac:dyDescent="0.25">
      <c r="U40701" s="104"/>
      <c r="AB40701" s="104"/>
      <c r="AC40701" s="104"/>
      <c r="AF40701" s="104"/>
      <c r="AG40701" s="104"/>
      <c r="AK40701" s="104"/>
      <c r="AL40701" s="104"/>
      <c r="AO40701" s="104"/>
      <c r="AP40701" s="104"/>
    </row>
    <row r="40702" spans="21:42" ht="15" customHeight="1" x14ac:dyDescent="0.25">
      <c r="U40702" s="104"/>
      <c r="AB40702" s="104"/>
      <c r="AC40702" s="104"/>
      <c r="AF40702" s="104"/>
      <c r="AG40702" s="104"/>
      <c r="AK40702" s="104"/>
      <c r="AL40702" s="104"/>
      <c r="AO40702" s="104"/>
      <c r="AP40702" s="104"/>
    </row>
    <row r="40703" spans="21:42" ht="15" customHeight="1" x14ac:dyDescent="0.25">
      <c r="U40703" s="104"/>
      <c r="AB40703" s="104"/>
      <c r="AC40703" s="104"/>
      <c r="AF40703" s="104"/>
      <c r="AG40703" s="104"/>
      <c r="AK40703" s="104"/>
      <c r="AL40703" s="104"/>
      <c r="AO40703" s="104"/>
      <c r="AP40703" s="104"/>
    </row>
    <row r="40704" spans="21:42" ht="15" customHeight="1" x14ac:dyDescent="0.25">
      <c r="U40704" s="104"/>
      <c r="AB40704" s="104"/>
      <c r="AC40704" s="104"/>
      <c r="AF40704" s="104"/>
      <c r="AG40704" s="104"/>
      <c r="AK40704" s="104"/>
      <c r="AL40704" s="104"/>
      <c r="AO40704" s="104"/>
      <c r="AP40704" s="104"/>
    </row>
    <row r="40705" spans="21:42" ht="15" customHeight="1" x14ac:dyDescent="0.25">
      <c r="U40705" s="104"/>
      <c r="AB40705" s="104"/>
      <c r="AC40705" s="104"/>
      <c r="AF40705" s="104"/>
      <c r="AG40705" s="104"/>
      <c r="AK40705" s="104"/>
      <c r="AL40705" s="104"/>
      <c r="AO40705" s="104"/>
      <c r="AP40705" s="104"/>
    </row>
    <row r="40706" spans="21:42" ht="15" customHeight="1" x14ac:dyDescent="0.25">
      <c r="U40706" s="104"/>
      <c r="AB40706" s="104"/>
      <c r="AC40706" s="104"/>
      <c r="AF40706" s="104"/>
      <c r="AG40706" s="104"/>
      <c r="AK40706" s="104"/>
      <c r="AL40706" s="104"/>
      <c r="AO40706" s="104"/>
      <c r="AP40706" s="104"/>
    </row>
    <row r="40707" spans="21:42" ht="15" customHeight="1" x14ac:dyDescent="0.25">
      <c r="U40707" s="104"/>
      <c r="AB40707" s="104"/>
      <c r="AC40707" s="104"/>
      <c r="AF40707" s="104"/>
      <c r="AG40707" s="104"/>
      <c r="AK40707" s="104"/>
      <c r="AL40707" s="104"/>
      <c r="AO40707" s="104"/>
      <c r="AP40707" s="104"/>
    </row>
    <row r="40708" spans="21:42" ht="15" customHeight="1" x14ac:dyDescent="0.25">
      <c r="U40708" s="104"/>
      <c r="AB40708" s="104"/>
      <c r="AC40708" s="104"/>
      <c r="AF40708" s="104"/>
      <c r="AG40708" s="104"/>
      <c r="AK40708" s="104"/>
      <c r="AL40708" s="104"/>
      <c r="AO40708" s="104"/>
      <c r="AP40708" s="104"/>
    </row>
    <row r="40709" spans="21:42" ht="15" customHeight="1" x14ac:dyDescent="0.25">
      <c r="U40709" s="104"/>
      <c r="AB40709" s="104"/>
      <c r="AC40709" s="104"/>
      <c r="AF40709" s="104"/>
      <c r="AG40709" s="104"/>
      <c r="AK40709" s="104"/>
      <c r="AL40709" s="104"/>
      <c r="AO40709" s="104"/>
      <c r="AP40709" s="104"/>
    </row>
    <row r="40710" spans="21:42" ht="15" customHeight="1" x14ac:dyDescent="0.25">
      <c r="U40710" s="104"/>
      <c r="AB40710" s="104"/>
      <c r="AC40710" s="104"/>
      <c r="AF40710" s="104"/>
      <c r="AG40710" s="104"/>
      <c r="AK40710" s="104"/>
      <c r="AL40710" s="104"/>
      <c r="AO40710" s="104"/>
      <c r="AP40710" s="104"/>
    </row>
    <row r="40711" spans="21:42" ht="15" customHeight="1" x14ac:dyDescent="0.25">
      <c r="U40711" s="104"/>
      <c r="AB40711" s="104"/>
      <c r="AC40711" s="104"/>
      <c r="AF40711" s="104"/>
      <c r="AG40711" s="104"/>
      <c r="AK40711" s="104"/>
      <c r="AL40711" s="104"/>
      <c r="AO40711" s="104"/>
      <c r="AP40711" s="104"/>
    </row>
    <row r="40712" spans="21:42" ht="15" customHeight="1" x14ac:dyDescent="0.25">
      <c r="U40712" s="104"/>
      <c r="AB40712" s="104"/>
      <c r="AC40712" s="104"/>
      <c r="AF40712" s="104"/>
      <c r="AG40712" s="104"/>
      <c r="AK40712" s="104"/>
      <c r="AL40712" s="104"/>
      <c r="AO40712" s="104"/>
      <c r="AP40712" s="104"/>
    </row>
    <row r="40713" spans="21:42" ht="15" customHeight="1" x14ac:dyDescent="0.25">
      <c r="U40713" s="104"/>
      <c r="AB40713" s="104"/>
      <c r="AC40713" s="104"/>
      <c r="AF40713" s="104"/>
      <c r="AG40713" s="104"/>
      <c r="AK40713" s="104"/>
      <c r="AL40713" s="104"/>
      <c r="AO40713" s="104"/>
      <c r="AP40713" s="104"/>
    </row>
    <row r="40714" spans="21:42" ht="15" customHeight="1" x14ac:dyDescent="0.25">
      <c r="U40714" s="104"/>
      <c r="AB40714" s="104"/>
      <c r="AC40714" s="104"/>
      <c r="AF40714" s="104"/>
      <c r="AG40714" s="104"/>
      <c r="AK40714" s="104"/>
      <c r="AL40714" s="104"/>
      <c r="AO40714" s="104"/>
      <c r="AP40714" s="104"/>
    </row>
    <row r="40715" spans="21:42" ht="15" customHeight="1" x14ac:dyDescent="0.25">
      <c r="U40715" s="104"/>
      <c r="AB40715" s="104"/>
      <c r="AC40715" s="104"/>
      <c r="AF40715" s="104"/>
      <c r="AG40715" s="104"/>
      <c r="AK40715" s="104"/>
      <c r="AL40715" s="104"/>
      <c r="AO40715" s="104"/>
      <c r="AP40715" s="104"/>
    </row>
    <row r="40716" spans="21:42" ht="15" customHeight="1" x14ac:dyDescent="0.25">
      <c r="U40716" s="104"/>
      <c r="AB40716" s="104"/>
      <c r="AC40716" s="104"/>
      <c r="AF40716" s="104"/>
      <c r="AG40716" s="104"/>
      <c r="AK40716" s="104"/>
      <c r="AL40716" s="104"/>
      <c r="AO40716" s="104"/>
      <c r="AP40716" s="104"/>
    </row>
    <row r="40717" spans="21:42" ht="15" customHeight="1" x14ac:dyDescent="0.25">
      <c r="U40717" s="104"/>
      <c r="AB40717" s="104"/>
      <c r="AC40717" s="104"/>
      <c r="AF40717" s="104"/>
      <c r="AG40717" s="104"/>
      <c r="AK40717" s="104"/>
      <c r="AL40717" s="104"/>
      <c r="AO40717" s="104"/>
      <c r="AP40717" s="104"/>
    </row>
    <row r="40718" spans="21:42" ht="15" customHeight="1" x14ac:dyDescent="0.25">
      <c r="U40718" s="104"/>
      <c r="AB40718" s="104"/>
      <c r="AC40718" s="104"/>
      <c r="AF40718" s="104"/>
      <c r="AG40718" s="104"/>
      <c r="AK40718" s="104"/>
      <c r="AL40718" s="104"/>
      <c r="AO40718" s="104"/>
      <c r="AP40718" s="104"/>
    </row>
    <row r="40719" spans="21:42" ht="15" customHeight="1" x14ac:dyDescent="0.25">
      <c r="U40719" s="104"/>
      <c r="AB40719" s="104"/>
      <c r="AC40719" s="104"/>
      <c r="AF40719" s="104"/>
      <c r="AG40719" s="104"/>
      <c r="AK40719" s="104"/>
      <c r="AL40719" s="104"/>
      <c r="AO40719" s="104"/>
      <c r="AP40719" s="104"/>
    </row>
    <row r="40720" spans="21:42" ht="15" customHeight="1" x14ac:dyDescent="0.25">
      <c r="U40720" s="104"/>
      <c r="AB40720" s="104"/>
      <c r="AC40720" s="104"/>
      <c r="AF40720" s="104"/>
      <c r="AG40720" s="104"/>
      <c r="AK40720" s="104"/>
      <c r="AL40720" s="104"/>
      <c r="AO40720" s="104"/>
      <c r="AP40720" s="104"/>
    </row>
    <row r="40721" spans="21:42" ht="15" customHeight="1" x14ac:dyDescent="0.25">
      <c r="U40721" s="104"/>
      <c r="AB40721" s="104"/>
      <c r="AC40721" s="104"/>
      <c r="AF40721" s="104"/>
      <c r="AG40721" s="104"/>
      <c r="AK40721" s="104"/>
      <c r="AL40721" s="104"/>
      <c r="AO40721" s="104"/>
      <c r="AP40721" s="104"/>
    </row>
    <row r="40722" spans="21:42" ht="15" customHeight="1" x14ac:dyDescent="0.25">
      <c r="U40722" s="104"/>
      <c r="AB40722" s="104"/>
      <c r="AC40722" s="104"/>
      <c r="AF40722" s="104"/>
      <c r="AG40722" s="104"/>
      <c r="AK40722" s="104"/>
      <c r="AL40722" s="104"/>
      <c r="AO40722" s="104"/>
      <c r="AP40722" s="104"/>
    </row>
    <row r="40723" spans="21:42" ht="15" customHeight="1" x14ac:dyDescent="0.25">
      <c r="U40723" s="104"/>
      <c r="AB40723" s="104"/>
      <c r="AC40723" s="104"/>
      <c r="AF40723" s="104"/>
      <c r="AG40723" s="104"/>
      <c r="AK40723" s="104"/>
      <c r="AL40723" s="104"/>
      <c r="AO40723" s="104"/>
      <c r="AP40723" s="104"/>
    </row>
    <row r="40724" spans="21:42" ht="15" customHeight="1" x14ac:dyDescent="0.25">
      <c r="U40724" s="104"/>
      <c r="AB40724" s="104"/>
      <c r="AC40724" s="104"/>
      <c r="AF40724" s="104"/>
      <c r="AG40724" s="104"/>
      <c r="AK40724" s="104"/>
      <c r="AL40724" s="104"/>
      <c r="AO40724" s="104"/>
      <c r="AP40724" s="104"/>
    </row>
    <row r="40725" spans="21:42" ht="15" customHeight="1" x14ac:dyDescent="0.25">
      <c r="U40725" s="104"/>
      <c r="AB40725" s="104"/>
      <c r="AC40725" s="104"/>
      <c r="AF40725" s="104"/>
      <c r="AG40725" s="104"/>
      <c r="AK40725" s="104"/>
      <c r="AL40725" s="104"/>
      <c r="AO40725" s="104"/>
      <c r="AP40725" s="104"/>
    </row>
    <row r="40726" spans="21:42" ht="15" customHeight="1" x14ac:dyDescent="0.25">
      <c r="U40726" s="104"/>
      <c r="AB40726" s="104"/>
      <c r="AC40726" s="104"/>
      <c r="AF40726" s="104"/>
      <c r="AG40726" s="104"/>
      <c r="AK40726" s="104"/>
      <c r="AL40726" s="104"/>
      <c r="AO40726" s="104"/>
      <c r="AP40726" s="104"/>
    </row>
    <row r="40727" spans="21:42" ht="15" customHeight="1" x14ac:dyDescent="0.25">
      <c r="U40727" s="104"/>
      <c r="AB40727" s="104"/>
      <c r="AC40727" s="104"/>
      <c r="AF40727" s="104"/>
      <c r="AG40727" s="104"/>
      <c r="AK40727" s="104"/>
      <c r="AL40727" s="104"/>
      <c r="AO40727" s="104"/>
      <c r="AP40727" s="104"/>
    </row>
    <row r="40728" spans="21:42" ht="15" customHeight="1" x14ac:dyDescent="0.25">
      <c r="U40728" s="104"/>
      <c r="AB40728" s="104"/>
      <c r="AC40728" s="104"/>
      <c r="AF40728" s="104"/>
      <c r="AG40728" s="104"/>
      <c r="AK40728" s="104"/>
      <c r="AL40728" s="104"/>
      <c r="AO40728" s="104"/>
      <c r="AP40728" s="104"/>
    </row>
    <row r="40729" spans="21:42" ht="15" customHeight="1" x14ac:dyDescent="0.25">
      <c r="U40729" s="104"/>
      <c r="AB40729" s="104"/>
      <c r="AC40729" s="104"/>
      <c r="AF40729" s="104"/>
      <c r="AG40729" s="104"/>
      <c r="AK40729" s="104"/>
      <c r="AL40729" s="104"/>
      <c r="AO40729" s="104"/>
      <c r="AP40729" s="104"/>
    </row>
    <row r="40730" spans="21:42" ht="15" customHeight="1" x14ac:dyDescent="0.25">
      <c r="U40730" s="104"/>
      <c r="AB40730" s="104"/>
      <c r="AC40730" s="104"/>
      <c r="AF40730" s="104"/>
      <c r="AG40730" s="104"/>
      <c r="AK40730" s="104"/>
      <c r="AL40730" s="104"/>
      <c r="AO40730" s="104"/>
      <c r="AP40730" s="104"/>
    </row>
    <row r="40731" spans="21:42" ht="15" customHeight="1" x14ac:dyDescent="0.25">
      <c r="U40731" s="104"/>
      <c r="AB40731" s="104"/>
      <c r="AC40731" s="104"/>
      <c r="AF40731" s="104"/>
      <c r="AG40731" s="104"/>
      <c r="AK40731" s="104"/>
      <c r="AL40731" s="104"/>
      <c r="AO40731" s="104"/>
      <c r="AP40731" s="104"/>
    </row>
    <row r="40732" spans="21:42" ht="15" customHeight="1" x14ac:dyDescent="0.25">
      <c r="U40732" s="104"/>
      <c r="AB40732" s="104"/>
      <c r="AC40732" s="104"/>
      <c r="AF40732" s="104"/>
      <c r="AG40732" s="104"/>
      <c r="AK40732" s="104"/>
      <c r="AL40732" s="104"/>
      <c r="AO40732" s="104"/>
      <c r="AP40732" s="104"/>
    </row>
    <row r="40733" spans="21:42" ht="15" customHeight="1" x14ac:dyDescent="0.25">
      <c r="U40733" s="104"/>
      <c r="AB40733" s="104"/>
      <c r="AC40733" s="104"/>
      <c r="AF40733" s="104"/>
      <c r="AG40733" s="104"/>
      <c r="AK40733" s="104"/>
      <c r="AL40733" s="104"/>
      <c r="AO40733" s="104"/>
      <c r="AP40733" s="104"/>
    </row>
    <row r="40734" spans="21:42" ht="15" customHeight="1" x14ac:dyDescent="0.25">
      <c r="U40734" s="104"/>
      <c r="AB40734" s="104"/>
      <c r="AC40734" s="104"/>
      <c r="AF40734" s="104"/>
      <c r="AG40734" s="104"/>
      <c r="AK40734" s="104"/>
      <c r="AL40734" s="104"/>
      <c r="AO40734" s="104"/>
      <c r="AP40734" s="104"/>
    </row>
    <row r="40735" spans="21:42" ht="15" customHeight="1" x14ac:dyDescent="0.25">
      <c r="U40735" s="104"/>
      <c r="AB40735" s="104"/>
      <c r="AC40735" s="104"/>
      <c r="AF40735" s="104"/>
      <c r="AG40735" s="104"/>
      <c r="AK40735" s="104"/>
      <c r="AL40735" s="104"/>
      <c r="AO40735" s="104"/>
      <c r="AP40735" s="104"/>
    </row>
    <row r="40736" spans="21:42" ht="15" customHeight="1" x14ac:dyDescent="0.25">
      <c r="U40736" s="104"/>
      <c r="AB40736" s="104"/>
      <c r="AC40736" s="104"/>
      <c r="AF40736" s="104"/>
      <c r="AG40736" s="104"/>
      <c r="AK40736" s="104"/>
      <c r="AL40736" s="104"/>
      <c r="AO40736" s="104"/>
      <c r="AP40736" s="104"/>
    </row>
    <row r="40737" spans="21:42" ht="15" customHeight="1" x14ac:dyDescent="0.25">
      <c r="U40737" s="104"/>
      <c r="AB40737" s="104"/>
      <c r="AC40737" s="104"/>
      <c r="AF40737" s="104"/>
      <c r="AG40737" s="104"/>
      <c r="AK40737" s="104"/>
      <c r="AL40737" s="104"/>
      <c r="AO40737" s="104"/>
      <c r="AP40737" s="104"/>
    </row>
    <row r="40738" spans="21:42" ht="15" customHeight="1" x14ac:dyDescent="0.25">
      <c r="U40738" s="104"/>
      <c r="AB40738" s="104"/>
      <c r="AC40738" s="104"/>
      <c r="AF40738" s="104"/>
      <c r="AG40738" s="104"/>
      <c r="AK40738" s="104"/>
      <c r="AL40738" s="104"/>
      <c r="AO40738" s="104"/>
      <c r="AP40738" s="104"/>
    </row>
    <row r="40739" spans="21:42" ht="15" customHeight="1" x14ac:dyDescent="0.25">
      <c r="U40739" s="104"/>
      <c r="AB40739" s="104"/>
      <c r="AC40739" s="104"/>
      <c r="AF40739" s="104"/>
      <c r="AG40739" s="104"/>
      <c r="AK40739" s="104"/>
      <c r="AL40739" s="104"/>
      <c r="AO40739" s="104"/>
      <c r="AP40739" s="104"/>
    </row>
    <row r="40740" spans="21:42" ht="15" customHeight="1" x14ac:dyDescent="0.25">
      <c r="U40740" s="104"/>
      <c r="AB40740" s="104"/>
      <c r="AC40740" s="104"/>
      <c r="AF40740" s="104"/>
      <c r="AG40740" s="104"/>
      <c r="AK40740" s="104"/>
      <c r="AL40740" s="104"/>
      <c r="AO40740" s="104"/>
      <c r="AP40740" s="104"/>
    </row>
    <row r="40741" spans="21:42" ht="15" customHeight="1" x14ac:dyDescent="0.25">
      <c r="U40741" s="104"/>
      <c r="AB40741" s="104"/>
      <c r="AC40741" s="104"/>
      <c r="AF40741" s="104"/>
      <c r="AG40741" s="104"/>
      <c r="AK40741" s="104"/>
      <c r="AL40741" s="104"/>
      <c r="AO40741" s="104"/>
      <c r="AP40741" s="104"/>
    </row>
    <row r="40742" spans="21:42" ht="15" customHeight="1" x14ac:dyDescent="0.25">
      <c r="U40742" s="104"/>
      <c r="AB40742" s="104"/>
      <c r="AC40742" s="104"/>
      <c r="AF40742" s="104"/>
      <c r="AG40742" s="104"/>
      <c r="AK40742" s="104"/>
      <c r="AL40742" s="104"/>
      <c r="AO40742" s="104"/>
      <c r="AP40742" s="104"/>
    </row>
    <row r="40743" spans="21:42" ht="15" customHeight="1" x14ac:dyDescent="0.25">
      <c r="U40743" s="104"/>
      <c r="AB40743" s="104"/>
      <c r="AC40743" s="104"/>
      <c r="AF40743" s="104"/>
      <c r="AG40743" s="104"/>
      <c r="AK40743" s="104"/>
      <c r="AL40743" s="104"/>
      <c r="AO40743" s="104"/>
      <c r="AP40743" s="104"/>
    </row>
    <row r="40744" spans="21:42" ht="15" customHeight="1" x14ac:dyDescent="0.25">
      <c r="U40744" s="104"/>
      <c r="AB40744" s="104"/>
      <c r="AC40744" s="104"/>
      <c r="AF40744" s="104"/>
      <c r="AG40744" s="104"/>
      <c r="AK40744" s="104"/>
      <c r="AL40744" s="104"/>
      <c r="AO40744" s="104"/>
      <c r="AP40744" s="104"/>
    </row>
    <row r="40745" spans="21:42" ht="15" customHeight="1" x14ac:dyDescent="0.25">
      <c r="U40745" s="104"/>
      <c r="AB40745" s="104"/>
      <c r="AC40745" s="104"/>
      <c r="AF40745" s="104"/>
      <c r="AG40745" s="104"/>
      <c r="AK40745" s="104"/>
      <c r="AL40745" s="104"/>
      <c r="AO40745" s="104"/>
      <c r="AP40745" s="104"/>
    </row>
    <row r="40746" spans="21:42" ht="15" customHeight="1" x14ac:dyDescent="0.25">
      <c r="U40746" s="104"/>
      <c r="AB40746" s="104"/>
      <c r="AC40746" s="104"/>
      <c r="AF40746" s="104"/>
      <c r="AG40746" s="104"/>
      <c r="AK40746" s="104"/>
      <c r="AL40746" s="104"/>
      <c r="AO40746" s="104"/>
      <c r="AP40746" s="104"/>
    </row>
    <row r="40747" spans="21:42" ht="15" customHeight="1" x14ac:dyDescent="0.25">
      <c r="U40747" s="104"/>
      <c r="AB40747" s="104"/>
      <c r="AC40747" s="104"/>
      <c r="AF40747" s="104"/>
      <c r="AG40747" s="104"/>
      <c r="AK40747" s="104"/>
      <c r="AL40747" s="104"/>
      <c r="AO40747" s="104"/>
      <c r="AP40747" s="104"/>
    </row>
    <row r="40748" spans="21:42" ht="15" customHeight="1" x14ac:dyDescent="0.25">
      <c r="U40748" s="104"/>
      <c r="AB40748" s="104"/>
      <c r="AC40748" s="104"/>
      <c r="AF40748" s="104"/>
      <c r="AG40748" s="104"/>
      <c r="AK40748" s="104"/>
      <c r="AL40748" s="104"/>
      <c r="AO40748" s="104"/>
      <c r="AP40748" s="104"/>
    </row>
    <row r="40749" spans="21:42" ht="15" customHeight="1" x14ac:dyDescent="0.25">
      <c r="U40749" s="104"/>
      <c r="AB40749" s="104"/>
      <c r="AC40749" s="104"/>
      <c r="AF40749" s="104"/>
      <c r="AG40749" s="104"/>
      <c r="AK40749" s="104"/>
      <c r="AL40749" s="104"/>
      <c r="AO40749" s="104"/>
      <c r="AP40749" s="104"/>
    </row>
    <row r="40750" spans="21:42" ht="15" customHeight="1" x14ac:dyDescent="0.25">
      <c r="U40750" s="104"/>
      <c r="AB40750" s="104"/>
      <c r="AC40750" s="104"/>
      <c r="AF40750" s="104"/>
      <c r="AG40750" s="104"/>
      <c r="AK40750" s="104"/>
      <c r="AL40750" s="104"/>
      <c r="AO40750" s="104"/>
      <c r="AP40750" s="104"/>
    </row>
    <row r="40751" spans="21:42" ht="15" customHeight="1" x14ac:dyDescent="0.25">
      <c r="U40751" s="104"/>
      <c r="AB40751" s="104"/>
      <c r="AC40751" s="104"/>
      <c r="AF40751" s="104"/>
      <c r="AG40751" s="104"/>
      <c r="AK40751" s="104"/>
      <c r="AL40751" s="104"/>
      <c r="AO40751" s="104"/>
      <c r="AP40751" s="104"/>
    </row>
    <row r="40752" spans="21:42" ht="15" customHeight="1" x14ac:dyDescent="0.25">
      <c r="U40752" s="104"/>
      <c r="AB40752" s="104"/>
      <c r="AC40752" s="104"/>
      <c r="AF40752" s="104"/>
      <c r="AG40752" s="104"/>
      <c r="AK40752" s="104"/>
      <c r="AL40752" s="104"/>
      <c r="AO40752" s="104"/>
      <c r="AP40752" s="104"/>
    </row>
    <row r="40753" spans="21:42" ht="15" customHeight="1" x14ac:dyDescent="0.25">
      <c r="U40753" s="104"/>
      <c r="AB40753" s="104"/>
      <c r="AC40753" s="104"/>
      <c r="AF40753" s="104"/>
      <c r="AG40753" s="104"/>
      <c r="AK40753" s="104"/>
      <c r="AL40753" s="104"/>
      <c r="AO40753" s="104"/>
      <c r="AP40753" s="104"/>
    </row>
    <row r="40754" spans="21:42" ht="15" customHeight="1" x14ac:dyDescent="0.25">
      <c r="U40754" s="104"/>
      <c r="AB40754" s="104"/>
      <c r="AC40754" s="104"/>
      <c r="AF40754" s="104"/>
      <c r="AG40754" s="104"/>
      <c r="AK40754" s="104"/>
      <c r="AL40754" s="104"/>
      <c r="AO40754" s="104"/>
      <c r="AP40754" s="104"/>
    </row>
    <row r="40755" spans="21:42" ht="15" customHeight="1" x14ac:dyDescent="0.25">
      <c r="U40755" s="104"/>
      <c r="AB40755" s="104"/>
      <c r="AC40755" s="104"/>
      <c r="AF40755" s="104"/>
      <c r="AG40755" s="104"/>
      <c r="AK40755" s="104"/>
      <c r="AL40755" s="104"/>
      <c r="AO40755" s="104"/>
      <c r="AP40755" s="104"/>
    </row>
    <row r="40756" spans="21:42" ht="15" customHeight="1" x14ac:dyDescent="0.25">
      <c r="U40756" s="104"/>
      <c r="AB40756" s="104"/>
      <c r="AC40756" s="104"/>
      <c r="AF40756" s="104"/>
      <c r="AG40756" s="104"/>
      <c r="AK40756" s="104"/>
      <c r="AL40756" s="104"/>
      <c r="AO40756" s="104"/>
      <c r="AP40756" s="104"/>
    </row>
    <row r="40757" spans="21:42" ht="15" customHeight="1" x14ac:dyDescent="0.25">
      <c r="U40757" s="104"/>
      <c r="AB40757" s="104"/>
      <c r="AC40757" s="104"/>
      <c r="AF40757" s="104"/>
      <c r="AG40757" s="104"/>
      <c r="AK40757" s="104"/>
      <c r="AL40757" s="104"/>
      <c r="AO40757" s="104"/>
      <c r="AP40757" s="104"/>
    </row>
    <row r="40758" spans="21:42" ht="15" customHeight="1" x14ac:dyDescent="0.25">
      <c r="U40758" s="104"/>
      <c r="AB40758" s="104"/>
      <c r="AC40758" s="104"/>
      <c r="AF40758" s="104"/>
      <c r="AG40758" s="104"/>
      <c r="AK40758" s="104"/>
      <c r="AL40758" s="104"/>
      <c r="AO40758" s="104"/>
      <c r="AP40758" s="104"/>
    </row>
    <row r="40759" spans="21:42" ht="15" customHeight="1" x14ac:dyDescent="0.25">
      <c r="U40759" s="104"/>
      <c r="AB40759" s="104"/>
      <c r="AC40759" s="104"/>
      <c r="AF40759" s="104"/>
      <c r="AG40759" s="104"/>
      <c r="AK40759" s="104"/>
      <c r="AL40759" s="104"/>
      <c r="AO40759" s="104"/>
      <c r="AP40759" s="104"/>
    </row>
    <row r="40760" spans="21:42" ht="15" customHeight="1" x14ac:dyDescent="0.25">
      <c r="U40760" s="104"/>
      <c r="AB40760" s="104"/>
      <c r="AC40760" s="104"/>
      <c r="AF40760" s="104"/>
      <c r="AG40760" s="104"/>
      <c r="AK40760" s="104"/>
      <c r="AL40760" s="104"/>
      <c r="AO40760" s="104"/>
      <c r="AP40760" s="104"/>
    </row>
    <row r="40761" spans="21:42" ht="15" customHeight="1" x14ac:dyDescent="0.25">
      <c r="U40761" s="104"/>
      <c r="AB40761" s="104"/>
      <c r="AC40761" s="104"/>
      <c r="AF40761" s="104"/>
      <c r="AG40761" s="104"/>
      <c r="AK40761" s="104"/>
      <c r="AL40761" s="104"/>
      <c r="AO40761" s="104"/>
      <c r="AP40761" s="104"/>
    </row>
    <row r="40762" spans="21:42" ht="15" customHeight="1" x14ac:dyDescent="0.25">
      <c r="U40762" s="104"/>
      <c r="AB40762" s="104"/>
      <c r="AC40762" s="104"/>
      <c r="AF40762" s="104"/>
      <c r="AG40762" s="104"/>
      <c r="AK40762" s="104"/>
      <c r="AL40762" s="104"/>
      <c r="AO40762" s="104"/>
      <c r="AP40762" s="104"/>
    </row>
    <row r="40763" spans="21:42" ht="15" customHeight="1" x14ac:dyDescent="0.25">
      <c r="U40763" s="104"/>
      <c r="AB40763" s="104"/>
      <c r="AC40763" s="104"/>
      <c r="AF40763" s="104"/>
      <c r="AG40763" s="104"/>
      <c r="AK40763" s="104"/>
      <c r="AL40763" s="104"/>
      <c r="AO40763" s="104"/>
      <c r="AP40763" s="104"/>
    </row>
    <row r="40764" spans="21:42" ht="15" customHeight="1" x14ac:dyDescent="0.25">
      <c r="U40764" s="104"/>
      <c r="AB40764" s="104"/>
      <c r="AC40764" s="104"/>
      <c r="AF40764" s="104"/>
      <c r="AG40764" s="104"/>
      <c r="AK40764" s="104"/>
      <c r="AL40764" s="104"/>
      <c r="AO40764" s="104"/>
      <c r="AP40764" s="104"/>
    </row>
    <row r="40765" spans="21:42" ht="15" customHeight="1" x14ac:dyDescent="0.25">
      <c r="U40765" s="104"/>
      <c r="AB40765" s="104"/>
      <c r="AC40765" s="104"/>
      <c r="AF40765" s="104"/>
      <c r="AG40765" s="104"/>
      <c r="AK40765" s="104"/>
      <c r="AL40765" s="104"/>
      <c r="AO40765" s="104"/>
      <c r="AP40765" s="104"/>
    </row>
    <row r="40766" spans="21:42" ht="15" customHeight="1" x14ac:dyDescent="0.25">
      <c r="U40766" s="104"/>
      <c r="AB40766" s="104"/>
      <c r="AC40766" s="104"/>
      <c r="AF40766" s="104"/>
      <c r="AG40766" s="104"/>
      <c r="AK40766" s="104"/>
      <c r="AL40766" s="104"/>
      <c r="AO40766" s="104"/>
      <c r="AP40766" s="104"/>
    </row>
    <row r="40767" spans="21:42" ht="15" customHeight="1" x14ac:dyDescent="0.25">
      <c r="U40767" s="104"/>
      <c r="AB40767" s="104"/>
      <c r="AC40767" s="104"/>
      <c r="AF40767" s="104"/>
      <c r="AG40767" s="104"/>
      <c r="AK40767" s="104"/>
      <c r="AL40767" s="104"/>
      <c r="AO40767" s="104"/>
      <c r="AP40767" s="104"/>
    </row>
    <row r="40768" spans="21:42" ht="15" customHeight="1" x14ac:dyDescent="0.25">
      <c r="U40768" s="104"/>
      <c r="AB40768" s="104"/>
      <c r="AC40768" s="104"/>
      <c r="AF40768" s="104"/>
      <c r="AG40768" s="104"/>
      <c r="AK40768" s="104"/>
      <c r="AL40768" s="104"/>
      <c r="AO40768" s="104"/>
      <c r="AP40768" s="104"/>
    </row>
    <row r="40769" spans="21:42" ht="15" customHeight="1" x14ac:dyDescent="0.25">
      <c r="U40769" s="104"/>
      <c r="AB40769" s="104"/>
      <c r="AC40769" s="104"/>
      <c r="AF40769" s="104"/>
      <c r="AG40769" s="104"/>
      <c r="AK40769" s="104"/>
      <c r="AL40769" s="104"/>
      <c r="AO40769" s="104"/>
      <c r="AP40769" s="104"/>
    </row>
    <row r="40770" spans="21:42" ht="15" customHeight="1" x14ac:dyDescent="0.25">
      <c r="U40770" s="104"/>
      <c r="AB40770" s="104"/>
      <c r="AC40770" s="104"/>
      <c r="AF40770" s="104"/>
      <c r="AG40770" s="104"/>
      <c r="AK40770" s="104"/>
      <c r="AL40770" s="104"/>
      <c r="AO40770" s="104"/>
      <c r="AP40770" s="104"/>
    </row>
    <row r="40771" spans="21:42" ht="15" customHeight="1" x14ac:dyDescent="0.25">
      <c r="U40771" s="104"/>
      <c r="AB40771" s="104"/>
      <c r="AC40771" s="104"/>
      <c r="AF40771" s="104"/>
      <c r="AG40771" s="104"/>
      <c r="AK40771" s="104"/>
      <c r="AL40771" s="104"/>
      <c r="AO40771" s="104"/>
      <c r="AP40771" s="104"/>
    </row>
    <row r="40772" spans="21:42" ht="15" customHeight="1" x14ac:dyDescent="0.25">
      <c r="U40772" s="104"/>
      <c r="AB40772" s="104"/>
      <c r="AC40772" s="104"/>
      <c r="AF40772" s="104"/>
      <c r="AG40772" s="104"/>
      <c r="AK40772" s="104"/>
      <c r="AL40772" s="104"/>
      <c r="AO40772" s="104"/>
      <c r="AP40772" s="104"/>
    </row>
    <row r="40773" spans="21:42" ht="15" customHeight="1" x14ac:dyDescent="0.25">
      <c r="U40773" s="104"/>
      <c r="AB40773" s="104"/>
      <c r="AC40773" s="104"/>
      <c r="AF40773" s="104"/>
      <c r="AG40773" s="104"/>
      <c r="AK40773" s="104"/>
      <c r="AL40773" s="104"/>
      <c r="AO40773" s="104"/>
      <c r="AP40773" s="104"/>
    </row>
    <row r="40774" spans="21:42" ht="15" customHeight="1" x14ac:dyDescent="0.25">
      <c r="U40774" s="104"/>
      <c r="AB40774" s="104"/>
      <c r="AC40774" s="104"/>
      <c r="AF40774" s="104"/>
      <c r="AG40774" s="104"/>
      <c r="AK40774" s="104"/>
      <c r="AL40774" s="104"/>
      <c r="AO40774" s="104"/>
      <c r="AP40774" s="104"/>
    </row>
    <row r="40775" spans="21:42" ht="15" customHeight="1" x14ac:dyDescent="0.25">
      <c r="U40775" s="104"/>
      <c r="AB40775" s="104"/>
      <c r="AC40775" s="104"/>
      <c r="AF40775" s="104"/>
      <c r="AG40775" s="104"/>
      <c r="AK40775" s="104"/>
      <c r="AL40775" s="104"/>
      <c r="AO40775" s="104"/>
      <c r="AP40775" s="104"/>
    </row>
    <row r="40776" spans="21:42" ht="15" customHeight="1" x14ac:dyDescent="0.25">
      <c r="U40776" s="104"/>
      <c r="AB40776" s="104"/>
      <c r="AC40776" s="104"/>
      <c r="AF40776" s="104"/>
      <c r="AG40776" s="104"/>
      <c r="AK40776" s="104"/>
      <c r="AL40776" s="104"/>
      <c r="AO40776" s="104"/>
      <c r="AP40776" s="104"/>
    </row>
    <row r="40777" spans="21:42" ht="15" customHeight="1" x14ac:dyDescent="0.25">
      <c r="U40777" s="104"/>
      <c r="AB40777" s="104"/>
      <c r="AC40777" s="104"/>
      <c r="AF40777" s="104"/>
      <c r="AG40777" s="104"/>
      <c r="AK40777" s="104"/>
      <c r="AL40777" s="104"/>
      <c r="AO40777" s="104"/>
      <c r="AP40777" s="104"/>
    </row>
    <row r="40778" spans="21:42" ht="15" customHeight="1" x14ac:dyDescent="0.25">
      <c r="U40778" s="104"/>
      <c r="AB40778" s="104"/>
      <c r="AC40778" s="104"/>
      <c r="AF40778" s="104"/>
      <c r="AG40778" s="104"/>
      <c r="AK40778" s="104"/>
      <c r="AL40778" s="104"/>
      <c r="AO40778" s="104"/>
      <c r="AP40778" s="104"/>
    </row>
    <row r="40779" spans="21:42" ht="15" customHeight="1" x14ac:dyDescent="0.25">
      <c r="U40779" s="104"/>
      <c r="AB40779" s="104"/>
      <c r="AC40779" s="104"/>
      <c r="AF40779" s="104"/>
      <c r="AG40779" s="104"/>
      <c r="AK40779" s="104"/>
      <c r="AL40779" s="104"/>
      <c r="AO40779" s="104"/>
      <c r="AP40779" s="104"/>
    </row>
    <row r="40780" spans="21:42" ht="15" customHeight="1" x14ac:dyDescent="0.25">
      <c r="U40780" s="104"/>
      <c r="AB40780" s="104"/>
      <c r="AC40780" s="104"/>
      <c r="AF40780" s="104"/>
      <c r="AG40780" s="104"/>
      <c r="AK40780" s="104"/>
      <c r="AL40780" s="104"/>
      <c r="AO40780" s="104"/>
      <c r="AP40780" s="104"/>
    </row>
    <row r="40781" spans="21:42" ht="15" customHeight="1" x14ac:dyDescent="0.25">
      <c r="U40781" s="104"/>
      <c r="AB40781" s="104"/>
      <c r="AC40781" s="104"/>
      <c r="AF40781" s="104"/>
      <c r="AG40781" s="104"/>
      <c r="AK40781" s="104"/>
      <c r="AL40781" s="104"/>
      <c r="AO40781" s="104"/>
      <c r="AP40781" s="104"/>
    </row>
    <row r="40782" spans="21:42" ht="15" customHeight="1" x14ac:dyDescent="0.25">
      <c r="U40782" s="104"/>
      <c r="AB40782" s="104"/>
      <c r="AC40782" s="104"/>
      <c r="AF40782" s="104"/>
      <c r="AG40782" s="104"/>
      <c r="AK40782" s="104"/>
      <c r="AL40782" s="104"/>
      <c r="AO40782" s="104"/>
      <c r="AP40782" s="104"/>
    </row>
    <row r="40783" spans="21:42" ht="15" customHeight="1" x14ac:dyDescent="0.25">
      <c r="U40783" s="104"/>
      <c r="AB40783" s="104"/>
      <c r="AC40783" s="104"/>
      <c r="AF40783" s="104"/>
      <c r="AG40783" s="104"/>
      <c r="AK40783" s="104"/>
      <c r="AL40783" s="104"/>
      <c r="AO40783" s="104"/>
      <c r="AP40783" s="104"/>
    </row>
    <row r="40784" spans="21:42" ht="15" customHeight="1" x14ac:dyDescent="0.25">
      <c r="U40784" s="104"/>
      <c r="AB40784" s="104"/>
      <c r="AC40784" s="104"/>
      <c r="AF40784" s="104"/>
      <c r="AG40784" s="104"/>
      <c r="AK40784" s="104"/>
      <c r="AL40784" s="104"/>
      <c r="AO40784" s="104"/>
      <c r="AP40784" s="104"/>
    </row>
    <row r="40785" spans="21:42" ht="15" customHeight="1" x14ac:dyDescent="0.25">
      <c r="U40785" s="104"/>
      <c r="AB40785" s="104"/>
      <c r="AC40785" s="104"/>
      <c r="AF40785" s="104"/>
      <c r="AG40785" s="104"/>
      <c r="AK40785" s="104"/>
      <c r="AL40785" s="104"/>
      <c r="AO40785" s="104"/>
      <c r="AP40785" s="104"/>
    </row>
    <row r="40786" spans="21:42" ht="15" customHeight="1" x14ac:dyDescent="0.25">
      <c r="U40786" s="104"/>
      <c r="AB40786" s="104"/>
      <c r="AC40786" s="104"/>
      <c r="AF40786" s="104"/>
      <c r="AG40786" s="104"/>
      <c r="AK40786" s="104"/>
      <c r="AL40786" s="104"/>
      <c r="AO40786" s="104"/>
      <c r="AP40786" s="104"/>
    </row>
    <row r="40787" spans="21:42" ht="15" customHeight="1" x14ac:dyDescent="0.25">
      <c r="U40787" s="104"/>
      <c r="AB40787" s="104"/>
      <c r="AC40787" s="104"/>
      <c r="AF40787" s="104"/>
      <c r="AG40787" s="104"/>
      <c r="AK40787" s="104"/>
      <c r="AL40787" s="104"/>
      <c r="AO40787" s="104"/>
      <c r="AP40787" s="104"/>
    </row>
    <row r="40788" spans="21:42" ht="15" customHeight="1" x14ac:dyDescent="0.25">
      <c r="U40788" s="104"/>
      <c r="AB40788" s="104"/>
      <c r="AC40788" s="104"/>
      <c r="AF40788" s="104"/>
      <c r="AG40788" s="104"/>
      <c r="AK40788" s="104"/>
      <c r="AL40788" s="104"/>
      <c r="AO40788" s="104"/>
      <c r="AP40788" s="104"/>
    </row>
    <row r="40789" spans="21:42" ht="15" customHeight="1" x14ac:dyDescent="0.25">
      <c r="U40789" s="104"/>
      <c r="AB40789" s="104"/>
      <c r="AC40789" s="104"/>
      <c r="AF40789" s="104"/>
      <c r="AG40789" s="104"/>
      <c r="AK40789" s="104"/>
      <c r="AL40789" s="104"/>
      <c r="AO40789" s="104"/>
      <c r="AP40789" s="104"/>
    </row>
    <row r="40790" spans="21:42" ht="15" customHeight="1" x14ac:dyDescent="0.25">
      <c r="U40790" s="104"/>
      <c r="AB40790" s="104"/>
      <c r="AC40790" s="104"/>
      <c r="AF40790" s="104"/>
      <c r="AG40790" s="104"/>
      <c r="AK40790" s="104"/>
      <c r="AL40790" s="104"/>
      <c r="AO40790" s="104"/>
      <c r="AP40790" s="104"/>
    </row>
    <row r="40791" spans="21:42" ht="15" customHeight="1" x14ac:dyDescent="0.25">
      <c r="U40791" s="104"/>
      <c r="AB40791" s="104"/>
      <c r="AC40791" s="104"/>
      <c r="AF40791" s="104"/>
      <c r="AG40791" s="104"/>
      <c r="AK40791" s="104"/>
      <c r="AL40791" s="104"/>
      <c r="AO40791" s="104"/>
      <c r="AP40791" s="104"/>
    </row>
    <row r="40792" spans="21:42" ht="15" customHeight="1" x14ac:dyDescent="0.25">
      <c r="U40792" s="104"/>
      <c r="AB40792" s="104"/>
      <c r="AC40792" s="104"/>
      <c r="AF40792" s="104"/>
      <c r="AG40792" s="104"/>
      <c r="AK40792" s="104"/>
      <c r="AL40792" s="104"/>
      <c r="AO40792" s="104"/>
      <c r="AP40792" s="104"/>
    </row>
    <row r="40793" spans="21:42" ht="15" customHeight="1" x14ac:dyDescent="0.25">
      <c r="U40793" s="104"/>
      <c r="AB40793" s="104"/>
      <c r="AC40793" s="104"/>
      <c r="AF40793" s="104"/>
      <c r="AG40793" s="104"/>
      <c r="AK40793" s="104"/>
      <c r="AL40793" s="104"/>
      <c r="AO40793" s="104"/>
      <c r="AP40793" s="104"/>
    </row>
    <row r="40794" spans="21:42" ht="15" customHeight="1" x14ac:dyDescent="0.25">
      <c r="U40794" s="104"/>
      <c r="AB40794" s="104"/>
      <c r="AC40794" s="104"/>
      <c r="AF40794" s="104"/>
      <c r="AG40794" s="104"/>
      <c r="AK40794" s="104"/>
      <c r="AL40794" s="104"/>
      <c r="AO40794" s="104"/>
      <c r="AP40794" s="104"/>
    </row>
    <row r="40795" spans="21:42" ht="15" customHeight="1" x14ac:dyDescent="0.25">
      <c r="U40795" s="104"/>
      <c r="AB40795" s="104"/>
      <c r="AC40795" s="104"/>
      <c r="AF40795" s="104"/>
      <c r="AG40795" s="104"/>
      <c r="AK40795" s="104"/>
      <c r="AL40795" s="104"/>
      <c r="AO40795" s="104"/>
      <c r="AP40795" s="104"/>
    </row>
    <row r="40796" spans="21:42" ht="15" customHeight="1" x14ac:dyDescent="0.25">
      <c r="U40796" s="104"/>
      <c r="AB40796" s="104"/>
      <c r="AC40796" s="104"/>
      <c r="AF40796" s="104"/>
      <c r="AG40796" s="104"/>
      <c r="AK40796" s="104"/>
      <c r="AL40796" s="104"/>
      <c r="AO40796" s="104"/>
      <c r="AP40796" s="104"/>
    </row>
    <row r="40797" spans="21:42" ht="15" customHeight="1" x14ac:dyDescent="0.25">
      <c r="U40797" s="104"/>
      <c r="AB40797" s="104"/>
      <c r="AC40797" s="104"/>
      <c r="AF40797" s="104"/>
      <c r="AG40797" s="104"/>
      <c r="AK40797" s="104"/>
      <c r="AL40797" s="104"/>
      <c r="AO40797" s="104"/>
      <c r="AP40797" s="104"/>
    </row>
    <row r="40798" spans="21:42" ht="15" customHeight="1" x14ac:dyDescent="0.25">
      <c r="U40798" s="104"/>
      <c r="AB40798" s="104"/>
      <c r="AC40798" s="104"/>
      <c r="AF40798" s="104"/>
      <c r="AG40798" s="104"/>
      <c r="AK40798" s="104"/>
      <c r="AL40798" s="104"/>
      <c r="AO40798" s="104"/>
      <c r="AP40798" s="104"/>
    </row>
    <row r="40799" spans="21:42" ht="15" customHeight="1" x14ac:dyDescent="0.25">
      <c r="U40799" s="104"/>
      <c r="AB40799" s="104"/>
      <c r="AC40799" s="104"/>
      <c r="AF40799" s="104"/>
      <c r="AG40799" s="104"/>
      <c r="AK40799" s="104"/>
      <c r="AL40799" s="104"/>
      <c r="AO40799" s="104"/>
      <c r="AP40799" s="104"/>
    </row>
    <row r="40800" spans="21:42" ht="15" customHeight="1" x14ac:dyDescent="0.25">
      <c r="U40800" s="104"/>
      <c r="AB40800" s="104"/>
      <c r="AC40800" s="104"/>
      <c r="AF40800" s="104"/>
      <c r="AG40800" s="104"/>
      <c r="AK40800" s="104"/>
      <c r="AL40800" s="104"/>
      <c r="AO40800" s="104"/>
      <c r="AP40800" s="104"/>
    </row>
    <row r="40801" spans="21:42" ht="15" customHeight="1" x14ac:dyDescent="0.25">
      <c r="U40801" s="104"/>
      <c r="AB40801" s="104"/>
      <c r="AC40801" s="104"/>
      <c r="AF40801" s="104"/>
      <c r="AG40801" s="104"/>
      <c r="AK40801" s="104"/>
      <c r="AL40801" s="104"/>
      <c r="AO40801" s="104"/>
      <c r="AP40801" s="104"/>
    </row>
    <row r="40802" spans="21:42" ht="15" customHeight="1" x14ac:dyDescent="0.25">
      <c r="U40802" s="104"/>
      <c r="AB40802" s="104"/>
      <c r="AC40802" s="104"/>
      <c r="AF40802" s="104"/>
      <c r="AG40802" s="104"/>
      <c r="AK40802" s="104"/>
      <c r="AL40802" s="104"/>
      <c r="AO40802" s="104"/>
      <c r="AP40802" s="104"/>
    </row>
    <row r="40803" spans="21:42" ht="15" customHeight="1" x14ac:dyDescent="0.25">
      <c r="U40803" s="104"/>
      <c r="AB40803" s="104"/>
      <c r="AC40803" s="104"/>
      <c r="AF40803" s="104"/>
      <c r="AG40803" s="104"/>
      <c r="AK40803" s="104"/>
      <c r="AL40803" s="104"/>
      <c r="AO40803" s="104"/>
      <c r="AP40803" s="104"/>
    </row>
    <row r="40804" spans="21:42" ht="15" customHeight="1" x14ac:dyDescent="0.25">
      <c r="U40804" s="104"/>
      <c r="AB40804" s="104"/>
      <c r="AC40804" s="104"/>
      <c r="AF40804" s="104"/>
      <c r="AG40804" s="104"/>
      <c r="AK40804" s="104"/>
      <c r="AL40804" s="104"/>
      <c r="AO40804" s="104"/>
      <c r="AP40804" s="104"/>
    </row>
    <row r="40805" spans="21:42" ht="15" customHeight="1" x14ac:dyDescent="0.25">
      <c r="U40805" s="104"/>
      <c r="AB40805" s="104"/>
      <c r="AC40805" s="104"/>
      <c r="AF40805" s="104"/>
      <c r="AG40805" s="104"/>
      <c r="AK40805" s="104"/>
      <c r="AL40805" s="104"/>
      <c r="AO40805" s="104"/>
      <c r="AP40805" s="104"/>
    </row>
    <row r="40806" spans="21:42" ht="15" customHeight="1" x14ac:dyDescent="0.25">
      <c r="U40806" s="104"/>
      <c r="AB40806" s="104"/>
      <c r="AC40806" s="104"/>
      <c r="AF40806" s="104"/>
      <c r="AG40806" s="104"/>
      <c r="AK40806" s="104"/>
      <c r="AL40806" s="104"/>
      <c r="AO40806" s="104"/>
      <c r="AP40806" s="104"/>
    </row>
    <row r="40807" spans="21:42" ht="15" customHeight="1" x14ac:dyDescent="0.25">
      <c r="U40807" s="104"/>
      <c r="AB40807" s="104"/>
      <c r="AC40807" s="104"/>
      <c r="AF40807" s="104"/>
      <c r="AG40807" s="104"/>
      <c r="AK40807" s="104"/>
      <c r="AL40807" s="104"/>
      <c r="AO40807" s="104"/>
      <c r="AP40807" s="104"/>
    </row>
    <row r="40808" spans="21:42" ht="15" customHeight="1" x14ac:dyDescent="0.25">
      <c r="U40808" s="104"/>
      <c r="AB40808" s="104"/>
      <c r="AC40808" s="104"/>
      <c r="AF40808" s="104"/>
      <c r="AG40808" s="104"/>
      <c r="AK40808" s="104"/>
      <c r="AL40808" s="104"/>
      <c r="AO40808" s="104"/>
      <c r="AP40808" s="104"/>
    </row>
    <row r="40809" spans="21:42" ht="15" customHeight="1" x14ac:dyDescent="0.25">
      <c r="U40809" s="104"/>
      <c r="AB40809" s="104"/>
      <c r="AC40809" s="104"/>
      <c r="AF40809" s="104"/>
      <c r="AG40809" s="104"/>
      <c r="AK40809" s="104"/>
      <c r="AL40809" s="104"/>
      <c r="AO40809" s="104"/>
      <c r="AP40809" s="104"/>
    </row>
    <row r="40810" spans="21:42" ht="15" customHeight="1" x14ac:dyDescent="0.25">
      <c r="U40810" s="104"/>
      <c r="AB40810" s="104"/>
      <c r="AC40810" s="104"/>
      <c r="AF40810" s="104"/>
      <c r="AG40810" s="104"/>
      <c r="AK40810" s="104"/>
      <c r="AL40810" s="104"/>
      <c r="AO40810" s="104"/>
      <c r="AP40810" s="104"/>
    </row>
    <row r="40811" spans="21:42" ht="15" customHeight="1" x14ac:dyDescent="0.25">
      <c r="U40811" s="104"/>
      <c r="AB40811" s="104"/>
      <c r="AC40811" s="104"/>
      <c r="AF40811" s="104"/>
      <c r="AG40811" s="104"/>
      <c r="AK40811" s="104"/>
      <c r="AL40811" s="104"/>
      <c r="AO40811" s="104"/>
      <c r="AP40811" s="104"/>
    </row>
    <row r="40812" spans="21:42" ht="15" customHeight="1" x14ac:dyDescent="0.25">
      <c r="U40812" s="104"/>
      <c r="AB40812" s="104"/>
      <c r="AC40812" s="104"/>
      <c r="AF40812" s="104"/>
      <c r="AG40812" s="104"/>
      <c r="AK40812" s="104"/>
      <c r="AL40812" s="104"/>
      <c r="AO40812" s="104"/>
      <c r="AP40812" s="104"/>
    </row>
    <row r="40813" spans="21:42" ht="15" customHeight="1" x14ac:dyDescent="0.25">
      <c r="U40813" s="104"/>
      <c r="AB40813" s="104"/>
      <c r="AC40813" s="104"/>
      <c r="AF40813" s="104"/>
      <c r="AG40813" s="104"/>
      <c r="AK40813" s="104"/>
      <c r="AL40813" s="104"/>
      <c r="AO40813" s="104"/>
      <c r="AP40813" s="104"/>
    </row>
    <row r="40814" spans="21:42" ht="15" customHeight="1" x14ac:dyDescent="0.25">
      <c r="U40814" s="104"/>
      <c r="AB40814" s="104"/>
      <c r="AC40814" s="104"/>
      <c r="AF40814" s="104"/>
      <c r="AG40814" s="104"/>
      <c r="AK40814" s="104"/>
      <c r="AL40814" s="104"/>
      <c r="AO40814" s="104"/>
      <c r="AP40814" s="104"/>
    </row>
    <row r="40815" spans="21:42" ht="15" customHeight="1" x14ac:dyDescent="0.25">
      <c r="U40815" s="104"/>
      <c r="AB40815" s="104"/>
      <c r="AC40815" s="104"/>
      <c r="AF40815" s="104"/>
      <c r="AG40815" s="104"/>
      <c r="AK40815" s="104"/>
      <c r="AL40815" s="104"/>
      <c r="AO40815" s="104"/>
      <c r="AP40815" s="104"/>
    </row>
    <row r="40816" spans="21:42" ht="15" customHeight="1" x14ac:dyDescent="0.25">
      <c r="U40816" s="104"/>
      <c r="AB40816" s="104"/>
      <c r="AC40816" s="104"/>
      <c r="AF40816" s="104"/>
      <c r="AG40816" s="104"/>
      <c r="AK40816" s="104"/>
      <c r="AL40816" s="104"/>
      <c r="AO40816" s="104"/>
      <c r="AP40816" s="104"/>
    </row>
    <row r="40817" spans="21:42" ht="15" customHeight="1" x14ac:dyDescent="0.25">
      <c r="U40817" s="104"/>
      <c r="AB40817" s="104"/>
      <c r="AC40817" s="104"/>
      <c r="AF40817" s="104"/>
      <c r="AG40817" s="104"/>
      <c r="AK40817" s="104"/>
      <c r="AL40817" s="104"/>
      <c r="AO40817" s="104"/>
      <c r="AP40817" s="104"/>
    </row>
    <row r="40818" spans="21:42" ht="15" customHeight="1" x14ac:dyDescent="0.25">
      <c r="U40818" s="104"/>
      <c r="AB40818" s="104"/>
      <c r="AC40818" s="104"/>
      <c r="AF40818" s="104"/>
      <c r="AG40818" s="104"/>
      <c r="AK40818" s="104"/>
      <c r="AL40818" s="104"/>
      <c r="AO40818" s="104"/>
      <c r="AP40818" s="104"/>
    </row>
    <row r="40819" spans="21:42" ht="15" customHeight="1" x14ac:dyDescent="0.25">
      <c r="U40819" s="104"/>
      <c r="AB40819" s="104"/>
      <c r="AC40819" s="104"/>
      <c r="AF40819" s="104"/>
      <c r="AG40819" s="104"/>
      <c r="AK40819" s="104"/>
      <c r="AL40819" s="104"/>
      <c r="AO40819" s="104"/>
      <c r="AP40819" s="104"/>
    </row>
    <row r="40820" spans="21:42" ht="15" customHeight="1" x14ac:dyDescent="0.25">
      <c r="U40820" s="104"/>
      <c r="AB40820" s="104"/>
      <c r="AC40820" s="104"/>
      <c r="AF40820" s="104"/>
      <c r="AG40820" s="104"/>
      <c r="AK40820" s="104"/>
      <c r="AL40820" s="104"/>
      <c r="AO40820" s="104"/>
      <c r="AP40820" s="104"/>
    </row>
    <row r="40821" spans="21:42" ht="15" customHeight="1" x14ac:dyDescent="0.25">
      <c r="U40821" s="104"/>
      <c r="AB40821" s="104"/>
      <c r="AC40821" s="104"/>
      <c r="AF40821" s="104"/>
      <c r="AG40821" s="104"/>
      <c r="AK40821" s="104"/>
      <c r="AL40821" s="104"/>
      <c r="AO40821" s="104"/>
      <c r="AP40821" s="104"/>
    </row>
    <row r="40822" spans="21:42" ht="15" customHeight="1" x14ac:dyDescent="0.25">
      <c r="U40822" s="104"/>
      <c r="AB40822" s="104"/>
      <c r="AC40822" s="104"/>
      <c r="AF40822" s="104"/>
      <c r="AG40822" s="104"/>
      <c r="AK40822" s="104"/>
      <c r="AL40822" s="104"/>
      <c r="AO40822" s="104"/>
      <c r="AP40822" s="104"/>
    </row>
    <row r="40823" spans="21:42" ht="15" customHeight="1" x14ac:dyDescent="0.25">
      <c r="U40823" s="104"/>
      <c r="AB40823" s="104"/>
      <c r="AC40823" s="104"/>
      <c r="AF40823" s="104"/>
      <c r="AG40823" s="104"/>
      <c r="AK40823" s="104"/>
      <c r="AL40823" s="104"/>
      <c r="AO40823" s="104"/>
      <c r="AP40823" s="104"/>
    </row>
    <row r="40824" spans="21:42" ht="15" customHeight="1" x14ac:dyDescent="0.25">
      <c r="U40824" s="104"/>
      <c r="AB40824" s="104"/>
      <c r="AC40824" s="104"/>
      <c r="AF40824" s="104"/>
      <c r="AG40824" s="104"/>
      <c r="AK40824" s="104"/>
      <c r="AL40824" s="104"/>
      <c r="AO40824" s="104"/>
      <c r="AP40824" s="104"/>
    </row>
    <row r="40825" spans="21:42" ht="15" customHeight="1" x14ac:dyDescent="0.25">
      <c r="U40825" s="104"/>
      <c r="AB40825" s="104"/>
      <c r="AC40825" s="104"/>
      <c r="AF40825" s="104"/>
      <c r="AG40825" s="104"/>
      <c r="AK40825" s="104"/>
      <c r="AL40825" s="104"/>
      <c r="AO40825" s="104"/>
      <c r="AP40825" s="104"/>
    </row>
    <row r="40826" spans="21:42" ht="15" customHeight="1" x14ac:dyDescent="0.25">
      <c r="U40826" s="104"/>
      <c r="AB40826" s="104"/>
      <c r="AC40826" s="104"/>
      <c r="AF40826" s="104"/>
      <c r="AG40826" s="104"/>
      <c r="AK40826" s="104"/>
      <c r="AL40826" s="104"/>
      <c r="AO40826" s="104"/>
      <c r="AP40826" s="104"/>
    </row>
    <row r="40827" spans="21:42" ht="15" customHeight="1" x14ac:dyDescent="0.25">
      <c r="U40827" s="104"/>
      <c r="AB40827" s="104"/>
      <c r="AC40827" s="104"/>
      <c r="AF40827" s="104"/>
      <c r="AG40827" s="104"/>
      <c r="AK40827" s="104"/>
      <c r="AL40827" s="104"/>
      <c r="AO40827" s="104"/>
      <c r="AP40827" s="104"/>
    </row>
    <row r="40828" spans="21:42" ht="15" customHeight="1" x14ac:dyDescent="0.25">
      <c r="U40828" s="104"/>
      <c r="AB40828" s="104"/>
      <c r="AC40828" s="104"/>
      <c r="AF40828" s="104"/>
      <c r="AG40828" s="104"/>
      <c r="AK40828" s="104"/>
      <c r="AL40828" s="104"/>
      <c r="AO40828" s="104"/>
      <c r="AP40828" s="104"/>
    </row>
    <row r="40829" spans="21:42" ht="15" customHeight="1" x14ac:dyDescent="0.25">
      <c r="U40829" s="104"/>
      <c r="AB40829" s="104"/>
      <c r="AC40829" s="104"/>
      <c r="AF40829" s="104"/>
      <c r="AG40829" s="104"/>
      <c r="AK40829" s="104"/>
      <c r="AL40829" s="104"/>
      <c r="AO40829" s="104"/>
      <c r="AP40829" s="104"/>
    </row>
    <row r="40830" spans="21:42" ht="15" customHeight="1" x14ac:dyDescent="0.25">
      <c r="U40830" s="104"/>
      <c r="AB40830" s="104"/>
      <c r="AC40830" s="104"/>
      <c r="AF40830" s="104"/>
      <c r="AG40830" s="104"/>
      <c r="AK40830" s="104"/>
      <c r="AL40830" s="104"/>
      <c r="AO40830" s="104"/>
      <c r="AP40830" s="104"/>
    </row>
    <row r="40831" spans="21:42" ht="15" customHeight="1" x14ac:dyDescent="0.25">
      <c r="U40831" s="104"/>
      <c r="AB40831" s="104"/>
      <c r="AC40831" s="104"/>
      <c r="AF40831" s="104"/>
      <c r="AG40831" s="104"/>
      <c r="AK40831" s="104"/>
      <c r="AL40831" s="104"/>
      <c r="AO40831" s="104"/>
      <c r="AP40831" s="104"/>
    </row>
    <row r="40832" spans="21:42" ht="15" customHeight="1" x14ac:dyDescent="0.25">
      <c r="U40832" s="104"/>
      <c r="AB40832" s="104"/>
      <c r="AC40832" s="104"/>
      <c r="AF40832" s="104"/>
      <c r="AG40832" s="104"/>
      <c r="AK40832" s="104"/>
      <c r="AL40832" s="104"/>
      <c r="AO40832" s="104"/>
      <c r="AP40832" s="104"/>
    </row>
    <row r="40833" spans="21:42" ht="15" customHeight="1" x14ac:dyDescent="0.25">
      <c r="U40833" s="104"/>
      <c r="AB40833" s="104"/>
      <c r="AC40833" s="104"/>
      <c r="AF40833" s="104"/>
      <c r="AG40833" s="104"/>
      <c r="AK40833" s="104"/>
      <c r="AL40833" s="104"/>
      <c r="AO40833" s="104"/>
      <c r="AP40833" s="104"/>
    </row>
    <row r="40834" spans="21:42" ht="15" customHeight="1" x14ac:dyDescent="0.25">
      <c r="U40834" s="104"/>
      <c r="AB40834" s="104"/>
      <c r="AC40834" s="104"/>
      <c r="AF40834" s="104"/>
      <c r="AG40834" s="104"/>
      <c r="AK40834" s="104"/>
      <c r="AL40834" s="104"/>
      <c r="AO40834" s="104"/>
      <c r="AP40834" s="104"/>
    </row>
    <row r="40835" spans="21:42" ht="15" customHeight="1" x14ac:dyDescent="0.25">
      <c r="U40835" s="104"/>
      <c r="AB40835" s="104"/>
      <c r="AC40835" s="104"/>
      <c r="AF40835" s="104"/>
      <c r="AG40835" s="104"/>
      <c r="AK40835" s="104"/>
      <c r="AL40835" s="104"/>
      <c r="AO40835" s="104"/>
      <c r="AP40835" s="104"/>
    </row>
    <row r="40836" spans="21:42" ht="15" customHeight="1" x14ac:dyDescent="0.25">
      <c r="U40836" s="104"/>
      <c r="AB40836" s="104"/>
      <c r="AC40836" s="104"/>
      <c r="AF40836" s="104"/>
      <c r="AG40836" s="104"/>
      <c r="AK40836" s="104"/>
      <c r="AL40836" s="104"/>
      <c r="AO40836" s="104"/>
      <c r="AP40836" s="104"/>
    </row>
    <row r="40837" spans="21:42" ht="15" customHeight="1" x14ac:dyDescent="0.25">
      <c r="U40837" s="104"/>
      <c r="AB40837" s="104"/>
      <c r="AC40837" s="104"/>
      <c r="AF40837" s="104"/>
      <c r="AG40837" s="104"/>
      <c r="AK40837" s="104"/>
      <c r="AL40837" s="104"/>
      <c r="AO40837" s="104"/>
      <c r="AP40837" s="104"/>
    </row>
    <row r="40838" spans="21:42" ht="15" customHeight="1" x14ac:dyDescent="0.25">
      <c r="U40838" s="104"/>
      <c r="AB40838" s="104"/>
      <c r="AC40838" s="104"/>
      <c r="AF40838" s="104"/>
      <c r="AG40838" s="104"/>
      <c r="AK40838" s="104"/>
      <c r="AL40838" s="104"/>
      <c r="AO40838" s="104"/>
      <c r="AP40838" s="104"/>
    </row>
    <row r="40839" spans="21:42" ht="15" customHeight="1" x14ac:dyDescent="0.25">
      <c r="U40839" s="104"/>
      <c r="AB40839" s="104"/>
      <c r="AC40839" s="104"/>
      <c r="AF40839" s="104"/>
      <c r="AG40839" s="104"/>
      <c r="AK40839" s="104"/>
      <c r="AL40839" s="104"/>
      <c r="AO40839" s="104"/>
      <c r="AP40839" s="104"/>
    </row>
    <row r="40840" spans="21:42" ht="15" customHeight="1" x14ac:dyDescent="0.25">
      <c r="U40840" s="104"/>
      <c r="AB40840" s="104"/>
      <c r="AC40840" s="104"/>
      <c r="AF40840" s="104"/>
      <c r="AG40840" s="104"/>
      <c r="AK40840" s="104"/>
      <c r="AL40840" s="104"/>
      <c r="AO40840" s="104"/>
      <c r="AP40840" s="104"/>
    </row>
    <row r="40841" spans="21:42" ht="15" customHeight="1" x14ac:dyDescent="0.25">
      <c r="U40841" s="104"/>
      <c r="AB40841" s="104"/>
      <c r="AC40841" s="104"/>
      <c r="AF40841" s="104"/>
      <c r="AG40841" s="104"/>
      <c r="AK40841" s="104"/>
      <c r="AL40841" s="104"/>
      <c r="AO40841" s="104"/>
      <c r="AP40841" s="104"/>
    </row>
    <row r="40842" spans="21:42" ht="15" customHeight="1" x14ac:dyDescent="0.25">
      <c r="U40842" s="104"/>
      <c r="AB40842" s="104"/>
      <c r="AC40842" s="104"/>
      <c r="AF40842" s="104"/>
      <c r="AG40842" s="104"/>
      <c r="AK40842" s="104"/>
      <c r="AL40842" s="104"/>
      <c r="AO40842" s="104"/>
      <c r="AP40842" s="104"/>
    </row>
    <row r="40843" spans="21:42" ht="15" customHeight="1" x14ac:dyDescent="0.25">
      <c r="U40843" s="104"/>
      <c r="AB40843" s="104"/>
      <c r="AC40843" s="104"/>
      <c r="AF40843" s="104"/>
      <c r="AG40843" s="104"/>
      <c r="AK40843" s="104"/>
      <c r="AL40843" s="104"/>
      <c r="AO40843" s="104"/>
      <c r="AP40843" s="104"/>
    </row>
    <row r="40844" spans="21:42" ht="15" customHeight="1" x14ac:dyDescent="0.25">
      <c r="U40844" s="104"/>
      <c r="AB40844" s="104"/>
      <c r="AC40844" s="104"/>
      <c r="AF40844" s="104"/>
      <c r="AG40844" s="104"/>
      <c r="AK40844" s="104"/>
      <c r="AL40844" s="104"/>
      <c r="AO40844" s="104"/>
      <c r="AP40844" s="104"/>
    </row>
    <row r="40845" spans="21:42" ht="15" customHeight="1" x14ac:dyDescent="0.25">
      <c r="U40845" s="104"/>
      <c r="AB40845" s="104"/>
      <c r="AC40845" s="104"/>
      <c r="AF40845" s="104"/>
      <c r="AG40845" s="104"/>
      <c r="AK40845" s="104"/>
      <c r="AL40845" s="104"/>
      <c r="AO40845" s="104"/>
      <c r="AP40845" s="104"/>
    </row>
    <row r="40846" spans="21:42" ht="15" customHeight="1" x14ac:dyDescent="0.25">
      <c r="U40846" s="104"/>
      <c r="AB40846" s="104"/>
      <c r="AC40846" s="104"/>
      <c r="AF40846" s="104"/>
      <c r="AG40846" s="104"/>
      <c r="AK40846" s="104"/>
      <c r="AL40846" s="104"/>
      <c r="AO40846" s="104"/>
      <c r="AP40846" s="104"/>
    </row>
    <row r="40847" spans="21:42" ht="15" customHeight="1" x14ac:dyDescent="0.25">
      <c r="U40847" s="104"/>
      <c r="AB40847" s="104"/>
      <c r="AC40847" s="104"/>
      <c r="AF40847" s="104"/>
      <c r="AG40847" s="104"/>
      <c r="AK40847" s="104"/>
      <c r="AL40847" s="104"/>
      <c r="AO40847" s="104"/>
      <c r="AP40847" s="104"/>
    </row>
    <row r="40848" spans="21:42" ht="15" customHeight="1" x14ac:dyDescent="0.25">
      <c r="U40848" s="104"/>
      <c r="AB40848" s="104"/>
      <c r="AC40848" s="104"/>
      <c r="AF40848" s="104"/>
      <c r="AG40848" s="104"/>
      <c r="AK40848" s="104"/>
      <c r="AL40848" s="104"/>
      <c r="AO40848" s="104"/>
      <c r="AP40848" s="104"/>
    </row>
    <row r="40849" spans="21:42" ht="15" customHeight="1" x14ac:dyDescent="0.25">
      <c r="U40849" s="104"/>
      <c r="AB40849" s="104"/>
      <c r="AC40849" s="104"/>
      <c r="AF40849" s="104"/>
      <c r="AG40849" s="104"/>
      <c r="AK40849" s="104"/>
      <c r="AL40849" s="104"/>
      <c r="AO40849" s="104"/>
      <c r="AP40849" s="104"/>
    </row>
    <row r="40850" spans="21:42" ht="15" customHeight="1" x14ac:dyDescent="0.25">
      <c r="U40850" s="104"/>
      <c r="AB40850" s="104"/>
      <c r="AC40850" s="104"/>
      <c r="AF40850" s="104"/>
      <c r="AG40850" s="104"/>
      <c r="AK40850" s="104"/>
      <c r="AL40850" s="104"/>
      <c r="AO40850" s="104"/>
      <c r="AP40850" s="104"/>
    </row>
    <row r="40851" spans="21:42" ht="15" customHeight="1" x14ac:dyDescent="0.25">
      <c r="U40851" s="104"/>
      <c r="AB40851" s="104"/>
      <c r="AC40851" s="104"/>
      <c r="AF40851" s="104"/>
      <c r="AG40851" s="104"/>
      <c r="AK40851" s="104"/>
      <c r="AL40851" s="104"/>
      <c r="AO40851" s="104"/>
      <c r="AP40851" s="104"/>
    </row>
    <row r="40852" spans="21:42" ht="15" customHeight="1" x14ac:dyDescent="0.25">
      <c r="U40852" s="104"/>
      <c r="AB40852" s="104"/>
      <c r="AC40852" s="104"/>
      <c r="AF40852" s="104"/>
      <c r="AG40852" s="104"/>
      <c r="AK40852" s="104"/>
      <c r="AL40852" s="104"/>
      <c r="AO40852" s="104"/>
      <c r="AP40852" s="104"/>
    </row>
    <row r="40853" spans="21:42" ht="15" customHeight="1" x14ac:dyDescent="0.25">
      <c r="U40853" s="104"/>
      <c r="AB40853" s="104"/>
      <c r="AC40853" s="104"/>
      <c r="AF40853" s="104"/>
      <c r="AG40853" s="104"/>
      <c r="AK40853" s="104"/>
      <c r="AL40853" s="104"/>
      <c r="AO40853" s="104"/>
      <c r="AP40853" s="104"/>
    </row>
    <row r="40854" spans="21:42" ht="15" customHeight="1" x14ac:dyDescent="0.25">
      <c r="U40854" s="104"/>
      <c r="AB40854" s="104"/>
      <c r="AC40854" s="104"/>
      <c r="AF40854" s="104"/>
      <c r="AG40854" s="104"/>
      <c r="AK40854" s="104"/>
      <c r="AL40854" s="104"/>
      <c r="AO40854" s="104"/>
      <c r="AP40854" s="104"/>
    </row>
    <row r="40855" spans="21:42" ht="15" customHeight="1" x14ac:dyDescent="0.25">
      <c r="U40855" s="104"/>
      <c r="AB40855" s="104"/>
      <c r="AC40855" s="104"/>
      <c r="AF40855" s="104"/>
      <c r="AG40855" s="104"/>
      <c r="AK40855" s="104"/>
      <c r="AL40855" s="104"/>
      <c r="AO40855" s="104"/>
      <c r="AP40855" s="104"/>
    </row>
    <row r="40856" spans="21:42" ht="15" customHeight="1" x14ac:dyDescent="0.25">
      <c r="U40856" s="104"/>
      <c r="AB40856" s="104"/>
      <c r="AC40856" s="104"/>
      <c r="AF40856" s="104"/>
      <c r="AG40856" s="104"/>
      <c r="AK40856" s="104"/>
      <c r="AL40856" s="104"/>
      <c r="AO40856" s="104"/>
      <c r="AP40856" s="104"/>
    </row>
    <row r="40857" spans="21:42" ht="15" customHeight="1" x14ac:dyDescent="0.25">
      <c r="U40857" s="104"/>
      <c r="AB40857" s="104"/>
      <c r="AC40857" s="104"/>
      <c r="AF40857" s="104"/>
      <c r="AG40857" s="104"/>
      <c r="AK40857" s="104"/>
      <c r="AL40857" s="104"/>
      <c r="AO40857" s="104"/>
      <c r="AP40857" s="104"/>
    </row>
    <row r="40858" spans="21:42" ht="15" customHeight="1" x14ac:dyDescent="0.25">
      <c r="U40858" s="104"/>
      <c r="AB40858" s="104"/>
      <c r="AC40858" s="104"/>
      <c r="AF40858" s="104"/>
      <c r="AG40858" s="104"/>
      <c r="AK40858" s="104"/>
      <c r="AL40858" s="104"/>
      <c r="AO40858" s="104"/>
      <c r="AP40858" s="104"/>
    </row>
    <row r="40859" spans="21:42" ht="15" customHeight="1" x14ac:dyDescent="0.25">
      <c r="U40859" s="104"/>
      <c r="AB40859" s="104"/>
      <c r="AC40859" s="104"/>
      <c r="AF40859" s="104"/>
      <c r="AG40859" s="104"/>
      <c r="AK40859" s="104"/>
      <c r="AL40859" s="104"/>
      <c r="AO40859" s="104"/>
      <c r="AP40859" s="104"/>
    </row>
    <row r="40860" spans="21:42" ht="15" customHeight="1" x14ac:dyDescent="0.25">
      <c r="U40860" s="104"/>
      <c r="AB40860" s="104"/>
      <c r="AC40860" s="104"/>
      <c r="AF40860" s="104"/>
      <c r="AG40860" s="104"/>
      <c r="AK40860" s="104"/>
      <c r="AL40860" s="104"/>
      <c r="AO40860" s="104"/>
      <c r="AP40860" s="104"/>
    </row>
    <row r="40861" spans="21:42" ht="15" customHeight="1" x14ac:dyDescent="0.25">
      <c r="U40861" s="104"/>
      <c r="AB40861" s="104"/>
      <c r="AC40861" s="104"/>
      <c r="AF40861" s="104"/>
      <c r="AG40861" s="104"/>
      <c r="AK40861" s="104"/>
      <c r="AL40861" s="104"/>
      <c r="AO40861" s="104"/>
      <c r="AP40861" s="104"/>
    </row>
    <row r="40862" spans="21:42" ht="15" customHeight="1" x14ac:dyDescent="0.25">
      <c r="U40862" s="104"/>
      <c r="AB40862" s="104"/>
      <c r="AC40862" s="104"/>
      <c r="AF40862" s="104"/>
      <c r="AG40862" s="104"/>
      <c r="AK40862" s="104"/>
      <c r="AL40862" s="104"/>
      <c r="AO40862" s="104"/>
      <c r="AP40862" s="104"/>
    </row>
    <row r="40863" spans="21:42" ht="15" customHeight="1" x14ac:dyDescent="0.25">
      <c r="U40863" s="104"/>
      <c r="AB40863" s="104"/>
      <c r="AC40863" s="104"/>
      <c r="AF40863" s="104"/>
      <c r="AG40863" s="104"/>
      <c r="AK40863" s="104"/>
      <c r="AL40863" s="104"/>
      <c r="AO40863" s="104"/>
      <c r="AP40863" s="104"/>
    </row>
    <row r="40864" spans="21:42" ht="15" customHeight="1" x14ac:dyDescent="0.25">
      <c r="U40864" s="104"/>
      <c r="AB40864" s="104"/>
      <c r="AC40864" s="104"/>
      <c r="AF40864" s="104"/>
      <c r="AG40864" s="104"/>
      <c r="AK40864" s="104"/>
      <c r="AL40864" s="104"/>
      <c r="AO40864" s="104"/>
      <c r="AP40864" s="104"/>
    </row>
    <row r="40865" spans="21:42" ht="15" customHeight="1" x14ac:dyDescent="0.25">
      <c r="U40865" s="104"/>
      <c r="AB40865" s="104"/>
      <c r="AC40865" s="104"/>
      <c r="AF40865" s="104"/>
      <c r="AG40865" s="104"/>
      <c r="AK40865" s="104"/>
      <c r="AL40865" s="104"/>
      <c r="AO40865" s="104"/>
      <c r="AP40865" s="104"/>
    </row>
    <row r="40866" spans="21:42" ht="15" customHeight="1" x14ac:dyDescent="0.25">
      <c r="U40866" s="104"/>
      <c r="AB40866" s="104"/>
      <c r="AC40866" s="104"/>
      <c r="AF40866" s="104"/>
      <c r="AG40866" s="104"/>
      <c r="AK40866" s="104"/>
      <c r="AL40866" s="104"/>
      <c r="AO40866" s="104"/>
      <c r="AP40866" s="104"/>
    </row>
    <row r="40867" spans="21:42" ht="15" customHeight="1" x14ac:dyDescent="0.25">
      <c r="U40867" s="104"/>
      <c r="AB40867" s="104"/>
      <c r="AC40867" s="104"/>
      <c r="AF40867" s="104"/>
      <c r="AG40867" s="104"/>
      <c r="AK40867" s="104"/>
      <c r="AL40867" s="104"/>
      <c r="AO40867" s="104"/>
      <c r="AP40867" s="104"/>
    </row>
    <row r="40868" spans="21:42" ht="15" customHeight="1" x14ac:dyDescent="0.25">
      <c r="U40868" s="104"/>
      <c r="AB40868" s="104"/>
      <c r="AC40868" s="104"/>
      <c r="AF40868" s="104"/>
      <c r="AG40868" s="104"/>
      <c r="AK40868" s="104"/>
      <c r="AL40868" s="104"/>
      <c r="AO40868" s="104"/>
      <c r="AP40868" s="104"/>
    </row>
    <row r="40869" spans="21:42" ht="15" customHeight="1" x14ac:dyDescent="0.25">
      <c r="U40869" s="104"/>
      <c r="AB40869" s="104"/>
      <c r="AC40869" s="104"/>
      <c r="AF40869" s="104"/>
      <c r="AG40869" s="104"/>
      <c r="AK40869" s="104"/>
      <c r="AL40869" s="104"/>
      <c r="AO40869" s="104"/>
      <c r="AP40869" s="104"/>
    </row>
    <row r="40870" spans="21:42" ht="15" customHeight="1" x14ac:dyDescent="0.25">
      <c r="U40870" s="104"/>
      <c r="AB40870" s="104"/>
      <c r="AC40870" s="104"/>
      <c r="AF40870" s="104"/>
      <c r="AG40870" s="104"/>
      <c r="AK40870" s="104"/>
      <c r="AL40870" s="104"/>
      <c r="AO40870" s="104"/>
      <c r="AP40870" s="104"/>
    </row>
    <row r="40871" spans="21:42" ht="15" customHeight="1" x14ac:dyDescent="0.25">
      <c r="U40871" s="104"/>
      <c r="AB40871" s="104"/>
      <c r="AC40871" s="104"/>
      <c r="AF40871" s="104"/>
      <c r="AG40871" s="104"/>
      <c r="AK40871" s="104"/>
      <c r="AL40871" s="104"/>
      <c r="AO40871" s="104"/>
      <c r="AP40871" s="104"/>
    </row>
    <row r="40872" spans="21:42" ht="15" customHeight="1" x14ac:dyDescent="0.25">
      <c r="U40872" s="104"/>
      <c r="AB40872" s="104"/>
      <c r="AC40872" s="104"/>
      <c r="AF40872" s="104"/>
      <c r="AG40872" s="104"/>
      <c r="AK40872" s="104"/>
      <c r="AL40872" s="104"/>
      <c r="AO40872" s="104"/>
      <c r="AP40872" s="104"/>
    </row>
    <row r="40873" spans="21:42" ht="15" customHeight="1" x14ac:dyDescent="0.25">
      <c r="U40873" s="104"/>
      <c r="AB40873" s="104"/>
      <c r="AC40873" s="104"/>
      <c r="AF40873" s="104"/>
      <c r="AG40873" s="104"/>
      <c r="AK40873" s="104"/>
      <c r="AL40873" s="104"/>
      <c r="AO40873" s="104"/>
      <c r="AP40873" s="104"/>
    </row>
    <row r="40874" spans="21:42" ht="15" customHeight="1" x14ac:dyDescent="0.25">
      <c r="U40874" s="104"/>
      <c r="AB40874" s="104"/>
      <c r="AC40874" s="104"/>
      <c r="AF40874" s="104"/>
      <c r="AG40874" s="104"/>
      <c r="AK40874" s="104"/>
      <c r="AL40874" s="104"/>
      <c r="AO40874" s="104"/>
      <c r="AP40874" s="104"/>
    </row>
    <row r="40875" spans="21:42" ht="15" customHeight="1" x14ac:dyDescent="0.25">
      <c r="U40875" s="104"/>
      <c r="AB40875" s="104"/>
      <c r="AC40875" s="104"/>
      <c r="AF40875" s="104"/>
      <c r="AG40875" s="104"/>
      <c r="AK40875" s="104"/>
      <c r="AL40875" s="104"/>
      <c r="AO40875" s="104"/>
      <c r="AP40875" s="104"/>
    </row>
    <row r="40876" spans="21:42" ht="15" customHeight="1" x14ac:dyDescent="0.25">
      <c r="U40876" s="104"/>
      <c r="AB40876" s="104"/>
      <c r="AC40876" s="104"/>
      <c r="AF40876" s="104"/>
      <c r="AG40876" s="104"/>
      <c r="AK40876" s="104"/>
      <c r="AL40876" s="104"/>
      <c r="AO40876" s="104"/>
      <c r="AP40876" s="104"/>
    </row>
    <row r="40877" spans="21:42" ht="15" customHeight="1" x14ac:dyDescent="0.25">
      <c r="U40877" s="104"/>
      <c r="AB40877" s="104"/>
      <c r="AC40877" s="104"/>
      <c r="AF40877" s="104"/>
      <c r="AG40877" s="104"/>
      <c r="AK40877" s="104"/>
      <c r="AL40877" s="104"/>
      <c r="AO40877" s="104"/>
      <c r="AP40877" s="104"/>
    </row>
    <row r="40878" spans="21:42" ht="15" customHeight="1" x14ac:dyDescent="0.25">
      <c r="U40878" s="104"/>
      <c r="AB40878" s="104"/>
      <c r="AC40878" s="104"/>
      <c r="AF40878" s="104"/>
      <c r="AG40878" s="104"/>
      <c r="AK40878" s="104"/>
      <c r="AL40878" s="104"/>
      <c r="AO40878" s="104"/>
      <c r="AP40878" s="104"/>
    </row>
    <row r="40879" spans="21:42" ht="15" customHeight="1" x14ac:dyDescent="0.25">
      <c r="U40879" s="104"/>
      <c r="AB40879" s="104"/>
      <c r="AC40879" s="104"/>
      <c r="AF40879" s="104"/>
      <c r="AG40879" s="104"/>
      <c r="AK40879" s="104"/>
      <c r="AL40879" s="104"/>
      <c r="AO40879" s="104"/>
      <c r="AP40879" s="104"/>
    </row>
    <row r="40880" spans="21:42" ht="15" customHeight="1" x14ac:dyDescent="0.25">
      <c r="U40880" s="104"/>
      <c r="AB40880" s="104"/>
      <c r="AC40880" s="104"/>
      <c r="AF40880" s="104"/>
      <c r="AG40880" s="104"/>
      <c r="AK40880" s="104"/>
      <c r="AL40880" s="104"/>
      <c r="AO40880" s="104"/>
      <c r="AP40880" s="104"/>
    </row>
    <row r="40881" spans="21:42" ht="15" customHeight="1" x14ac:dyDescent="0.25">
      <c r="U40881" s="104"/>
      <c r="AB40881" s="104"/>
      <c r="AC40881" s="104"/>
      <c r="AF40881" s="104"/>
      <c r="AG40881" s="104"/>
      <c r="AK40881" s="104"/>
      <c r="AL40881" s="104"/>
      <c r="AO40881" s="104"/>
      <c r="AP40881" s="104"/>
    </row>
    <row r="40882" spans="21:42" ht="15" customHeight="1" x14ac:dyDescent="0.25">
      <c r="U40882" s="104"/>
      <c r="AB40882" s="104"/>
      <c r="AC40882" s="104"/>
      <c r="AF40882" s="104"/>
      <c r="AG40882" s="104"/>
      <c r="AK40882" s="104"/>
      <c r="AL40882" s="104"/>
      <c r="AO40882" s="104"/>
      <c r="AP40882" s="104"/>
    </row>
    <row r="40883" spans="21:42" ht="15" customHeight="1" x14ac:dyDescent="0.25">
      <c r="U40883" s="104"/>
      <c r="AB40883" s="104"/>
      <c r="AC40883" s="104"/>
      <c r="AF40883" s="104"/>
      <c r="AG40883" s="104"/>
      <c r="AK40883" s="104"/>
      <c r="AL40883" s="104"/>
      <c r="AO40883" s="104"/>
      <c r="AP40883" s="104"/>
    </row>
    <row r="40884" spans="21:42" ht="15" customHeight="1" x14ac:dyDescent="0.25">
      <c r="U40884" s="104"/>
      <c r="AB40884" s="104"/>
      <c r="AC40884" s="104"/>
      <c r="AF40884" s="104"/>
      <c r="AG40884" s="104"/>
      <c r="AK40884" s="104"/>
      <c r="AL40884" s="104"/>
      <c r="AO40884" s="104"/>
      <c r="AP40884" s="104"/>
    </row>
    <row r="40885" spans="21:42" ht="15" customHeight="1" x14ac:dyDescent="0.25">
      <c r="U40885" s="104"/>
      <c r="AB40885" s="104"/>
      <c r="AC40885" s="104"/>
      <c r="AF40885" s="104"/>
      <c r="AG40885" s="104"/>
      <c r="AK40885" s="104"/>
      <c r="AL40885" s="104"/>
      <c r="AO40885" s="104"/>
      <c r="AP40885" s="104"/>
    </row>
    <row r="40886" spans="21:42" ht="15" customHeight="1" x14ac:dyDescent="0.25">
      <c r="U40886" s="104"/>
      <c r="AB40886" s="104"/>
      <c r="AC40886" s="104"/>
      <c r="AF40886" s="104"/>
      <c r="AG40886" s="104"/>
      <c r="AK40886" s="104"/>
      <c r="AL40886" s="104"/>
      <c r="AO40886" s="104"/>
      <c r="AP40886" s="104"/>
    </row>
    <row r="40887" spans="21:42" ht="15" customHeight="1" x14ac:dyDescent="0.25">
      <c r="U40887" s="104"/>
      <c r="AB40887" s="104"/>
      <c r="AC40887" s="104"/>
      <c r="AF40887" s="104"/>
      <c r="AG40887" s="104"/>
      <c r="AK40887" s="104"/>
      <c r="AL40887" s="104"/>
      <c r="AO40887" s="104"/>
      <c r="AP40887" s="104"/>
    </row>
    <row r="40888" spans="21:42" ht="15" customHeight="1" x14ac:dyDescent="0.25">
      <c r="U40888" s="104"/>
      <c r="AB40888" s="104"/>
      <c r="AC40888" s="104"/>
      <c r="AF40888" s="104"/>
      <c r="AG40888" s="104"/>
      <c r="AK40888" s="104"/>
      <c r="AL40888" s="104"/>
      <c r="AO40888" s="104"/>
      <c r="AP40888" s="104"/>
    </row>
    <row r="40889" spans="21:42" ht="15" customHeight="1" x14ac:dyDescent="0.25">
      <c r="U40889" s="104"/>
      <c r="AB40889" s="104"/>
      <c r="AC40889" s="104"/>
      <c r="AF40889" s="104"/>
      <c r="AG40889" s="104"/>
      <c r="AK40889" s="104"/>
      <c r="AL40889" s="104"/>
      <c r="AO40889" s="104"/>
      <c r="AP40889" s="104"/>
    </row>
    <row r="40890" spans="21:42" ht="15" customHeight="1" x14ac:dyDescent="0.25">
      <c r="U40890" s="104"/>
      <c r="AB40890" s="104"/>
      <c r="AC40890" s="104"/>
      <c r="AF40890" s="104"/>
      <c r="AG40890" s="104"/>
      <c r="AK40890" s="104"/>
      <c r="AL40890" s="104"/>
      <c r="AO40890" s="104"/>
      <c r="AP40890" s="104"/>
    </row>
    <row r="40891" spans="21:42" ht="15" customHeight="1" x14ac:dyDescent="0.25">
      <c r="U40891" s="104"/>
      <c r="AB40891" s="104"/>
      <c r="AC40891" s="104"/>
      <c r="AF40891" s="104"/>
      <c r="AG40891" s="104"/>
      <c r="AK40891" s="104"/>
      <c r="AL40891" s="104"/>
      <c r="AO40891" s="104"/>
      <c r="AP40891" s="104"/>
    </row>
    <row r="40892" spans="21:42" ht="15" customHeight="1" x14ac:dyDescent="0.25">
      <c r="U40892" s="104"/>
      <c r="AB40892" s="104"/>
      <c r="AC40892" s="104"/>
      <c r="AF40892" s="104"/>
      <c r="AG40892" s="104"/>
      <c r="AK40892" s="104"/>
      <c r="AL40892" s="104"/>
      <c r="AO40892" s="104"/>
      <c r="AP40892" s="104"/>
    </row>
    <row r="40893" spans="21:42" ht="15" customHeight="1" x14ac:dyDescent="0.25">
      <c r="U40893" s="104"/>
      <c r="AB40893" s="104"/>
      <c r="AC40893" s="104"/>
      <c r="AF40893" s="104"/>
      <c r="AG40893" s="104"/>
      <c r="AK40893" s="104"/>
      <c r="AL40893" s="104"/>
      <c r="AO40893" s="104"/>
      <c r="AP40893" s="104"/>
    </row>
    <row r="40894" spans="21:42" ht="15" customHeight="1" x14ac:dyDescent="0.25">
      <c r="U40894" s="104"/>
      <c r="AB40894" s="104"/>
      <c r="AC40894" s="104"/>
      <c r="AF40894" s="104"/>
      <c r="AG40894" s="104"/>
      <c r="AK40894" s="104"/>
      <c r="AL40894" s="104"/>
      <c r="AO40894" s="104"/>
      <c r="AP40894" s="104"/>
    </row>
    <row r="40895" spans="21:42" ht="15" customHeight="1" x14ac:dyDescent="0.25">
      <c r="U40895" s="104"/>
      <c r="AB40895" s="104"/>
      <c r="AC40895" s="104"/>
      <c r="AF40895" s="104"/>
      <c r="AG40895" s="104"/>
      <c r="AK40895" s="104"/>
      <c r="AL40895" s="104"/>
      <c r="AO40895" s="104"/>
      <c r="AP40895" s="104"/>
    </row>
    <row r="40896" spans="21:42" ht="15" customHeight="1" x14ac:dyDescent="0.25">
      <c r="U40896" s="104"/>
      <c r="AB40896" s="104"/>
      <c r="AC40896" s="104"/>
      <c r="AF40896" s="104"/>
      <c r="AG40896" s="104"/>
      <c r="AK40896" s="104"/>
      <c r="AL40896" s="104"/>
      <c r="AO40896" s="104"/>
      <c r="AP40896" s="104"/>
    </row>
    <row r="40897" spans="21:42" ht="15" customHeight="1" x14ac:dyDescent="0.25">
      <c r="U40897" s="104"/>
      <c r="AB40897" s="104"/>
      <c r="AC40897" s="104"/>
      <c r="AF40897" s="104"/>
      <c r="AG40897" s="104"/>
      <c r="AK40897" s="104"/>
      <c r="AL40897" s="104"/>
      <c r="AO40897" s="104"/>
      <c r="AP40897" s="104"/>
    </row>
    <row r="40898" spans="21:42" ht="15" customHeight="1" x14ac:dyDescent="0.25">
      <c r="U40898" s="104"/>
      <c r="AB40898" s="104"/>
      <c r="AC40898" s="104"/>
      <c r="AF40898" s="104"/>
      <c r="AG40898" s="104"/>
      <c r="AK40898" s="104"/>
      <c r="AL40898" s="104"/>
      <c r="AO40898" s="104"/>
      <c r="AP40898" s="104"/>
    </row>
    <row r="40899" spans="21:42" ht="15" customHeight="1" x14ac:dyDescent="0.25">
      <c r="U40899" s="104"/>
      <c r="AB40899" s="104"/>
      <c r="AC40899" s="104"/>
      <c r="AF40899" s="104"/>
      <c r="AG40899" s="104"/>
      <c r="AK40899" s="104"/>
      <c r="AL40899" s="104"/>
      <c r="AO40899" s="104"/>
      <c r="AP40899" s="104"/>
    </row>
    <row r="40900" spans="21:42" ht="15" customHeight="1" x14ac:dyDescent="0.25">
      <c r="U40900" s="104"/>
      <c r="AB40900" s="104"/>
      <c r="AC40900" s="104"/>
      <c r="AF40900" s="104"/>
      <c r="AG40900" s="104"/>
      <c r="AK40900" s="104"/>
      <c r="AL40900" s="104"/>
      <c r="AO40900" s="104"/>
      <c r="AP40900" s="104"/>
    </row>
    <row r="40901" spans="21:42" ht="15" customHeight="1" x14ac:dyDescent="0.25">
      <c r="U40901" s="104"/>
      <c r="AB40901" s="104"/>
      <c r="AC40901" s="104"/>
      <c r="AF40901" s="104"/>
      <c r="AG40901" s="104"/>
      <c r="AK40901" s="104"/>
      <c r="AL40901" s="104"/>
      <c r="AO40901" s="104"/>
      <c r="AP40901" s="104"/>
    </row>
    <row r="40902" spans="21:42" ht="15" customHeight="1" x14ac:dyDescent="0.25">
      <c r="U40902" s="104"/>
      <c r="AB40902" s="104"/>
      <c r="AC40902" s="104"/>
      <c r="AF40902" s="104"/>
      <c r="AG40902" s="104"/>
      <c r="AK40902" s="104"/>
      <c r="AL40902" s="104"/>
      <c r="AO40902" s="104"/>
      <c r="AP40902" s="104"/>
    </row>
    <row r="40903" spans="21:42" ht="15" customHeight="1" x14ac:dyDescent="0.25">
      <c r="U40903" s="104"/>
      <c r="AB40903" s="104"/>
      <c r="AC40903" s="104"/>
      <c r="AF40903" s="104"/>
      <c r="AG40903" s="104"/>
      <c r="AK40903" s="104"/>
      <c r="AL40903" s="104"/>
      <c r="AO40903" s="104"/>
      <c r="AP40903" s="104"/>
    </row>
    <row r="40904" spans="21:42" ht="15" customHeight="1" x14ac:dyDescent="0.25">
      <c r="U40904" s="104"/>
      <c r="AB40904" s="104"/>
      <c r="AC40904" s="104"/>
      <c r="AF40904" s="104"/>
      <c r="AG40904" s="104"/>
      <c r="AK40904" s="104"/>
      <c r="AL40904" s="104"/>
      <c r="AO40904" s="104"/>
      <c r="AP40904" s="104"/>
    </row>
    <row r="40905" spans="21:42" ht="15" customHeight="1" x14ac:dyDescent="0.25">
      <c r="U40905" s="104"/>
      <c r="AB40905" s="104"/>
      <c r="AC40905" s="104"/>
      <c r="AF40905" s="104"/>
      <c r="AG40905" s="104"/>
      <c r="AK40905" s="104"/>
      <c r="AL40905" s="104"/>
      <c r="AO40905" s="104"/>
      <c r="AP40905" s="104"/>
    </row>
    <row r="40906" spans="21:42" ht="15" customHeight="1" x14ac:dyDescent="0.25">
      <c r="U40906" s="104"/>
      <c r="AB40906" s="104"/>
      <c r="AC40906" s="104"/>
      <c r="AF40906" s="104"/>
      <c r="AG40906" s="104"/>
      <c r="AK40906" s="104"/>
      <c r="AL40906" s="104"/>
      <c r="AO40906" s="104"/>
      <c r="AP40906" s="104"/>
    </row>
    <row r="40907" spans="21:42" ht="15" customHeight="1" x14ac:dyDescent="0.25">
      <c r="U40907" s="104"/>
      <c r="AB40907" s="104"/>
      <c r="AC40907" s="104"/>
      <c r="AF40907" s="104"/>
      <c r="AG40907" s="104"/>
      <c r="AK40907" s="104"/>
      <c r="AL40907" s="104"/>
      <c r="AO40907" s="104"/>
      <c r="AP40907" s="104"/>
    </row>
    <row r="40908" spans="21:42" ht="15" customHeight="1" x14ac:dyDescent="0.25">
      <c r="U40908" s="104"/>
      <c r="AB40908" s="104"/>
      <c r="AC40908" s="104"/>
      <c r="AF40908" s="104"/>
      <c r="AG40908" s="104"/>
      <c r="AK40908" s="104"/>
      <c r="AL40908" s="104"/>
      <c r="AO40908" s="104"/>
      <c r="AP40908" s="104"/>
    </row>
    <row r="40909" spans="21:42" ht="15" customHeight="1" x14ac:dyDescent="0.25">
      <c r="U40909" s="104"/>
      <c r="AB40909" s="104"/>
      <c r="AC40909" s="104"/>
      <c r="AF40909" s="104"/>
      <c r="AG40909" s="104"/>
      <c r="AK40909" s="104"/>
      <c r="AL40909" s="104"/>
      <c r="AO40909" s="104"/>
      <c r="AP40909" s="104"/>
    </row>
    <row r="40910" spans="21:42" ht="15" customHeight="1" x14ac:dyDescent="0.25">
      <c r="U40910" s="104"/>
      <c r="AB40910" s="104"/>
      <c r="AC40910" s="104"/>
      <c r="AF40910" s="104"/>
      <c r="AG40910" s="104"/>
      <c r="AK40910" s="104"/>
      <c r="AL40910" s="104"/>
      <c r="AO40910" s="104"/>
      <c r="AP40910" s="104"/>
    </row>
    <row r="40911" spans="21:42" ht="15" customHeight="1" x14ac:dyDescent="0.25">
      <c r="U40911" s="104"/>
      <c r="AB40911" s="104"/>
      <c r="AC40911" s="104"/>
      <c r="AF40911" s="104"/>
      <c r="AG40911" s="104"/>
      <c r="AK40911" s="104"/>
      <c r="AL40911" s="104"/>
      <c r="AO40911" s="104"/>
      <c r="AP40911" s="104"/>
    </row>
    <row r="40912" spans="21:42" ht="15" customHeight="1" x14ac:dyDescent="0.25">
      <c r="U40912" s="104"/>
      <c r="AB40912" s="104"/>
      <c r="AC40912" s="104"/>
      <c r="AF40912" s="104"/>
      <c r="AG40912" s="104"/>
      <c r="AK40912" s="104"/>
      <c r="AL40912" s="104"/>
      <c r="AO40912" s="104"/>
      <c r="AP40912" s="104"/>
    </row>
    <row r="40913" spans="21:42" ht="15" customHeight="1" x14ac:dyDescent="0.25">
      <c r="U40913" s="104"/>
      <c r="AB40913" s="104"/>
      <c r="AC40913" s="104"/>
      <c r="AF40913" s="104"/>
      <c r="AG40913" s="104"/>
      <c r="AK40913" s="104"/>
      <c r="AL40913" s="104"/>
      <c r="AO40913" s="104"/>
      <c r="AP40913" s="104"/>
    </row>
    <row r="40914" spans="21:42" ht="15" customHeight="1" x14ac:dyDescent="0.25">
      <c r="U40914" s="104"/>
      <c r="AB40914" s="104"/>
      <c r="AC40914" s="104"/>
      <c r="AF40914" s="104"/>
      <c r="AG40914" s="104"/>
      <c r="AK40914" s="104"/>
      <c r="AL40914" s="104"/>
      <c r="AO40914" s="104"/>
      <c r="AP40914" s="104"/>
    </row>
    <row r="40915" spans="21:42" ht="15" customHeight="1" x14ac:dyDescent="0.25">
      <c r="U40915" s="104"/>
      <c r="AB40915" s="104"/>
      <c r="AC40915" s="104"/>
      <c r="AF40915" s="104"/>
      <c r="AG40915" s="104"/>
      <c r="AK40915" s="104"/>
      <c r="AL40915" s="104"/>
      <c r="AO40915" s="104"/>
      <c r="AP40915" s="104"/>
    </row>
    <row r="40916" spans="21:42" ht="15" customHeight="1" x14ac:dyDescent="0.25">
      <c r="U40916" s="104"/>
      <c r="AB40916" s="104"/>
      <c r="AC40916" s="104"/>
      <c r="AF40916" s="104"/>
      <c r="AG40916" s="104"/>
      <c r="AK40916" s="104"/>
      <c r="AL40916" s="104"/>
      <c r="AO40916" s="104"/>
      <c r="AP40916" s="104"/>
    </row>
    <row r="40917" spans="21:42" ht="15" customHeight="1" x14ac:dyDescent="0.25">
      <c r="U40917" s="104"/>
      <c r="AB40917" s="104"/>
      <c r="AC40917" s="104"/>
      <c r="AF40917" s="104"/>
      <c r="AG40917" s="104"/>
      <c r="AK40917" s="104"/>
      <c r="AL40917" s="104"/>
      <c r="AO40917" s="104"/>
      <c r="AP40917" s="104"/>
    </row>
    <row r="40918" spans="21:42" ht="15" customHeight="1" x14ac:dyDescent="0.25">
      <c r="U40918" s="104"/>
      <c r="AB40918" s="104"/>
      <c r="AC40918" s="104"/>
      <c r="AF40918" s="104"/>
      <c r="AG40918" s="104"/>
      <c r="AK40918" s="104"/>
      <c r="AL40918" s="104"/>
      <c r="AO40918" s="104"/>
      <c r="AP40918" s="104"/>
    </row>
    <row r="40919" spans="21:42" ht="15" customHeight="1" x14ac:dyDescent="0.25">
      <c r="U40919" s="104"/>
      <c r="AB40919" s="104"/>
      <c r="AC40919" s="104"/>
      <c r="AF40919" s="104"/>
      <c r="AG40919" s="104"/>
      <c r="AK40919" s="104"/>
      <c r="AL40919" s="104"/>
      <c r="AO40919" s="104"/>
      <c r="AP40919" s="104"/>
    </row>
    <row r="40920" spans="21:42" ht="15" customHeight="1" x14ac:dyDescent="0.25">
      <c r="U40920" s="104"/>
      <c r="AB40920" s="104"/>
      <c r="AC40920" s="104"/>
      <c r="AF40920" s="104"/>
      <c r="AG40920" s="104"/>
      <c r="AK40920" s="104"/>
      <c r="AL40920" s="104"/>
      <c r="AO40920" s="104"/>
      <c r="AP40920" s="104"/>
    </row>
    <row r="40921" spans="21:42" ht="15" customHeight="1" x14ac:dyDescent="0.25">
      <c r="U40921" s="104"/>
      <c r="AB40921" s="104"/>
      <c r="AC40921" s="104"/>
      <c r="AF40921" s="104"/>
      <c r="AG40921" s="104"/>
      <c r="AK40921" s="104"/>
      <c r="AL40921" s="104"/>
      <c r="AO40921" s="104"/>
      <c r="AP40921" s="104"/>
    </row>
    <row r="40922" spans="21:42" ht="15" customHeight="1" x14ac:dyDescent="0.25">
      <c r="U40922" s="104"/>
      <c r="AB40922" s="104"/>
      <c r="AC40922" s="104"/>
      <c r="AF40922" s="104"/>
      <c r="AG40922" s="104"/>
      <c r="AK40922" s="104"/>
      <c r="AL40922" s="104"/>
      <c r="AO40922" s="104"/>
      <c r="AP40922" s="104"/>
    </row>
    <row r="40923" spans="21:42" ht="15" customHeight="1" x14ac:dyDescent="0.25">
      <c r="U40923" s="104"/>
      <c r="AB40923" s="104"/>
      <c r="AC40923" s="104"/>
      <c r="AF40923" s="104"/>
      <c r="AG40923" s="104"/>
      <c r="AK40923" s="104"/>
      <c r="AL40923" s="104"/>
      <c r="AO40923" s="104"/>
      <c r="AP40923" s="104"/>
    </row>
    <row r="40924" spans="21:42" ht="15" customHeight="1" x14ac:dyDescent="0.25">
      <c r="U40924" s="104"/>
      <c r="AB40924" s="104"/>
      <c r="AC40924" s="104"/>
      <c r="AF40924" s="104"/>
      <c r="AG40924" s="104"/>
      <c r="AK40924" s="104"/>
      <c r="AL40924" s="104"/>
      <c r="AO40924" s="104"/>
      <c r="AP40924" s="104"/>
    </row>
    <row r="40925" spans="21:42" ht="15" customHeight="1" x14ac:dyDescent="0.25">
      <c r="U40925" s="104"/>
      <c r="AB40925" s="104"/>
      <c r="AC40925" s="104"/>
      <c r="AF40925" s="104"/>
      <c r="AG40925" s="104"/>
      <c r="AK40925" s="104"/>
      <c r="AL40925" s="104"/>
      <c r="AO40925" s="104"/>
      <c r="AP40925" s="104"/>
    </row>
    <row r="40926" spans="21:42" ht="15" customHeight="1" x14ac:dyDescent="0.25">
      <c r="U40926" s="104"/>
      <c r="AB40926" s="104"/>
      <c r="AC40926" s="104"/>
      <c r="AF40926" s="104"/>
      <c r="AG40926" s="104"/>
      <c r="AK40926" s="104"/>
      <c r="AL40926" s="104"/>
      <c r="AO40926" s="104"/>
      <c r="AP40926" s="104"/>
    </row>
    <row r="40927" spans="21:42" ht="15" customHeight="1" x14ac:dyDescent="0.25">
      <c r="U40927" s="104"/>
      <c r="AB40927" s="104"/>
      <c r="AC40927" s="104"/>
      <c r="AF40927" s="104"/>
      <c r="AG40927" s="104"/>
      <c r="AK40927" s="104"/>
      <c r="AL40927" s="104"/>
      <c r="AO40927" s="104"/>
      <c r="AP40927" s="104"/>
    </row>
    <row r="40928" spans="21:42" ht="15" customHeight="1" x14ac:dyDescent="0.25">
      <c r="U40928" s="104"/>
      <c r="AB40928" s="104"/>
      <c r="AC40928" s="104"/>
      <c r="AF40928" s="104"/>
      <c r="AG40928" s="104"/>
      <c r="AK40928" s="104"/>
      <c r="AL40928" s="104"/>
      <c r="AO40928" s="104"/>
      <c r="AP40928" s="104"/>
    </row>
    <row r="40929" spans="21:42" ht="15" customHeight="1" x14ac:dyDescent="0.25">
      <c r="U40929" s="104"/>
      <c r="AB40929" s="104"/>
      <c r="AC40929" s="104"/>
      <c r="AF40929" s="104"/>
      <c r="AG40929" s="104"/>
      <c r="AK40929" s="104"/>
      <c r="AL40929" s="104"/>
      <c r="AO40929" s="104"/>
      <c r="AP40929" s="104"/>
    </row>
    <row r="40930" spans="21:42" ht="15" customHeight="1" x14ac:dyDescent="0.25">
      <c r="U40930" s="104"/>
      <c r="AB40930" s="104"/>
      <c r="AC40930" s="104"/>
      <c r="AF40930" s="104"/>
      <c r="AG40930" s="104"/>
      <c r="AK40930" s="104"/>
      <c r="AL40930" s="104"/>
      <c r="AO40930" s="104"/>
      <c r="AP40930" s="104"/>
    </row>
    <row r="40931" spans="21:42" ht="15" customHeight="1" x14ac:dyDescent="0.25">
      <c r="U40931" s="104"/>
      <c r="AB40931" s="104"/>
      <c r="AC40931" s="104"/>
      <c r="AF40931" s="104"/>
      <c r="AG40931" s="104"/>
      <c r="AK40931" s="104"/>
      <c r="AL40931" s="104"/>
      <c r="AO40931" s="104"/>
      <c r="AP40931" s="104"/>
    </row>
    <row r="40932" spans="21:42" ht="15" customHeight="1" x14ac:dyDescent="0.25">
      <c r="U40932" s="104"/>
      <c r="AB40932" s="104"/>
      <c r="AC40932" s="104"/>
      <c r="AF40932" s="104"/>
      <c r="AG40932" s="104"/>
      <c r="AK40932" s="104"/>
      <c r="AL40932" s="104"/>
      <c r="AO40932" s="104"/>
      <c r="AP40932" s="104"/>
    </row>
    <row r="40933" spans="21:42" ht="15" customHeight="1" x14ac:dyDescent="0.25">
      <c r="U40933" s="104"/>
      <c r="AB40933" s="104"/>
      <c r="AC40933" s="104"/>
      <c r="AF40933" s="104"/>
      <c r="AG40933" s="104"/>
      <c r="AK40933" s="104"/>
      <c r="AL40933" s="104"/>
      <c r="AO40933" s="104"/>
      <c r="AP40933" s="104"/>
    </row>
    <row r="40934" spans="21:42" ht="15" customHeight="1" x14ac:dyDescent="0.25">
      <c r="U40934" s="104"/>
      <c r="AB40934" s="104"/>
      <c r="AC40934" s="104"/>
      <c r="AF40934" s="104"/>
      <c r="AG40934" s="104"/>
      <c r="AK40934" s="104"/>
      <c r="AL40934" s="104"/>
      <c r="AO40934" s="104"/>
      <c r="AP40934" s="104"/>
    </row>
    <row r="40935" spans="21:42" ht="15" customHeight="1" x14ac:dyDescent="0.25">
      <c r="U40935" s="104"/>
      <c r="AB40935" s="104"/>
      <c r="AC40935" s="104"/>
      <c r="AF40935" s="104"/>
      <c r="AG40935" s="104"/>
      <c r="AK40935" s="104"/>
      <c r="AL40935" s="104"/>
      <c r="AO40935" s="104"/>
      <c r="AP40935" s="104"/>
    </row>
    <row r="40936" spans="21:42" ht="15" customHeight="1" x14ac:dyDescent="0.25">
      <c r="U40936" s="104"/>
      <c r="AB40936" s="104"/>
      <c r="AC40936" s="104"/>
      <c r="AF40936" s="104"/>
      <c r="AG40936" s="104"/>
      <c r="AK40936" s="104"/>
      <c r="AL40936" s="104"/>
      <c r="AO40936" s="104"/>
      <c r="AP40936" s="104"/>
    </row>
    <row r="40937" spans="21:42" ht="15" customHeight="1" x14ac:dyDescent="0.25">
      <c r="U40937" s="104"/>
      <c r="AB40937" s="104"/>
      <c r="AC40937" s="104"/>
      <c r="AF40937" s="104"/>
      <c r="AG40937" s="104"/>
      <c r="AK40937" s="104"/>
      <c r="AL40937" s="104"/>
      <c r="AO40937" s="104"/>
      <c r="AP40937" s="104"/>
    </row>
    <row r="40938" spans="21:42" ht="15" customHeight="1" x14ac:dyDescent="0.25">
      <c r="U40938" s="104"/>
      <c r="AB40938" s="104"/>
      <c r="AC40938" s="104"/>
      <c r="AF40938" s="104"/>
      <c r="AG40938" s="104"/>
      <c r="AK40938" s="104"/>
      <c r="AL40938" s="104"/>
      <c r="AO40938" s="104"/>
      <c r="AP40938" s="104"/>
    </row>
    <row r="40939" spans="21:42" ht="15" customHeight="1" x14ac:dyDescent="0.25">
      <c r="U40939" s="104"/>
      <c r="AB40939" s="104"/>
      <c r="AC40939" s="104"/>
      <c r="AF40939" s="104"/>
      <c r="AG40939" s="104"/>
      <c r="AK40939" s="104"/>
      <c r="AL40939" s="104"/>
      <c r="AO40939" s="104"/>
      <c r="AP40939" s="104"/>
    </row>
    <row r="40940" spans="21:42" ht="15" customHeight="1" x14ac:dyDescent="0.25">
      <c r="U40940" s="104"/>
      <c r="AB40940" s="104"/>
      <c r="AC40940" s="104"/>
      <c r="AF40940" s="104"/>
      <c r="AG40940" s="104"/>
      <c r="AK40940" s="104"/>
      <c r="AL40940" s="104"/>
      <c r="AO40940" s="104"/>
      <c r="AP40940" s="104"/>
    </row>
    <row r="40941" spans="21:42" ht="15" customHeight="1" x14ac:dyDescent="0.25">
      <c r="U40941" s="104"/>
      <c r="AB40941" s="104"/>
      <c r="AC40941" s="104"/>
      <c r="AF40941" s="104"/>
      <c r="AG40941" s="104"/>
      <c r="AK40941" s="104"/>
      <c r="AL40941" s="104"/>
      <c r="AO40941" s="104"/>
      <c r="AP40941" s="104"/>
    </row>
    <row r="40942" spans="21:42" ht="15" customHeight="1" x14ac:dyDescent="0.25">
      <c r="U40942" s="104"/>
      <c r="AB40942" s="104"/>
      <c r="AC40942" s="104"/>
      <c r="AF40942" s="104"/>
      <c r="AG40942" s="104"/>
      <c r="AK40942" s="104"/>
      <c r="AL40942" s="104"/>
      <c r="AO40942" s="104"/>
      <c r="AP40942" s="104"/>
    </row>
    <row r="40943" spans="21:42" ht="15" customHeight="1" x14ac:dyDescent="0.25">
      <c r="U40943" s="104"/>
      <c r="AB40943" s="104"/>
      <c r="AC40943" s="104"/>
      <c r="AF40943" s="104"/>
      <c r="AG40943" s="104"/>
      <c r="AK40943" s="104"/>
      <c r="AL40943" s="104"/>
      <c r="AO40943" s="104"/>
      <c r="AP40943" s="104"/>
    </row>
    <row r="40944" spans="21:42" ht="15" customHeight="1" x14ac:dyDescent="0.25">
      <c r="U40944" s="104"/>
      <c r="AB40944" s="104"/>
      <c r="AC40944" s="104"/>
      <c r="AF40944" s="104"/>
      <c r="AG40944" s="104"/>
      <c r="AK40944" s="104"/>
      <c r="AL40944" s="104"/>
      <c r="AO40944" s="104"/>
      <c r="AP40944" s="104"/>
    </row>
    <row r="40945" spans="21:42" ht="15" customHeight="1" x14ac:dyDescent="0.25">
      <c r="U40945" s="104"/>
      <c r="AB40945" s="104"/>
      <c r="AC40945" s="104"/>
      <c r="AF40945" s="104"/>
      <c r="AG40945" s="104"/>
      <c r="AK40945" s="104"/>
      <c r="AL40945" s="104"/>
      <c r="AO40945" s="104"/>
      <c r="AP40945" s="104"/>
    </row>
    <row r="40946" spans="21:42" ht="15" customHeight="1" x14ac:dyDescent="0.25">
      <c r="U40946" s="104"/>
      <c r="AB40946" s="104"/>
      <c r="AC40946" s="104"/>
      <c r="AF40946" s="104"/>
      <c r="AG40946" s="104"/>
      <c r="AK40946" s="104"/>
      <c r="AL40946" s="104"/>
      <c r="AO40946" s="104"/>
      <c r="AP40946" s="104"/>
    </row>
    <row r="40947" spans="21:42" ht="15" customHeight="1" x14ac:dyDescent="0.25">
      <c r="U40947" s="104"/>
      <c r="AB40947" s="104"/>
      <c r="AC40947" s="104"/>
      <c r="AF40947" s="104"/>
      <c r="AG40947" s="104"/>
      <c r="AK40947" s="104"/>
      <c r="AL40947" s="104"/>
      <c r="AO40947" s="104"/>
      <c r="AP40947" s="104"/>
    </row>
    <row r="40948" spans="21:42" ht="15" customHeight="1" x14ac:dyDescent="0.25">
      <c r="U40948" s="104"/>
      <c r="AB40948" s="104"/>
      <c r="AC40948" s="104"/>
      <c r="AF40948" s="104"/>
      <c r="AG40948" s="104"/>
      <c r="AK40948" s="104"/>
      <c r="AL40948" s="104"/>
      <c r="AO40948" s="104"/>
      <c r="AP40948" s="104"/>
    </row>
    <row r="40949" spans="21:42" ht="15" customHeight="1" x14ac:dyDescent="0.25">
      <c r="U40949" s="104"/>
      <c r="AB40949" s="104"/>
      <c r="AC40949" s="104"/>
      <c r="AF40949" s="104"/>
      <c r="AG40949" s="104"/>
      <c r="AK40949" s="104"/>
      <c r="AL40949" s="104"/>
      <c r="AO40949" s="104"/>
      <c r="AP40949" s="104"/>
    </row>
    <row r="40950" spans="21:42" ht="15" customHeight="1" x14ac:dyDescent="0.25">
      <c r="U40950" s="104"/>
      <c r="AB40950" s="104"/>
      <c r="AC40950" s="104"/>
      <c r="AF40950" s="104"/>
      <c r="AG40950" s="104"/>
      <c r="AK40950" s="104"/>
      <c r="AL40950" s="104"/>
      <c r="AO40950" s="104"/>
      <c r="AP40950" s="104"/>
    </row>
    <row r="40951" spans="21:42" ht="15" customHeight="1" x14ac:dyDescent="0.25">
      <c r="U40951" s="104"/>
      <c r="AB40951" s="104"/>
      <c r="AC40951" s="104"/>
      <c r="AF40951" s="104"/>
      <c r="AG40951" s="104"/>
      <c r="AK40951" s="104"/>
      <c r="AL40951" s="104"/>
      <c r="AO40951" s="104"/>
      <c r="AP40951" s="104"/>
    </row>
    <row r="40952" spans="21:42" ht="15" customHeight="1" x14ac:dyDescent="0.25">
      <c r="U40952" s="104"/>
      <c r="AB40952" s="104"/>
      <c r="AC40952" s="104"/>
      <c r="AF40952" s="104"/>
      <c r="AG40952" s="104"/>
      <c r="AK40952" s="104"/>
      <c r="AL40952" s="104"/>
      <c r="AO40952" s="104"/>
      <c r="AP40952" s="104"/>
    </row>
    <row r="40953" spans="21:42" ht="15" customHeight="1" x14ac:dyDescent="0.25">
      <c r="U40953" s="104"/>
      <c r="AB40953" s="104"/>
      <c r="AC40953" s="104"/>
      <c r="AF40953" s="104"/>
      <c r="AG40953" s="104"/>
      <c r="AK40953" s="104"/>
      <c r="AL40953" s="104"/>
      <c r="AO40953" s="104"/>
      <c r="AP40953" s="104"/>
    </row>
    <row r="40954" spans="21:42" ht="15" customHeight="1" x14ac:dyDescent="0.25">
      <c r="U40954" s="104"/>
      <c r="AB40954" s="104"/>
      <c r="AC40954" s="104"/>
      <c r="AF40954" s="104"/>
      <c r="AG40954" s="104"/>
      <c r="AK40954" s="104"/>
      <c r="AL40954" s="104"/>
      <c r="AO40954" s="104"/>
      <c r="AP40954" s="104"/>
    </row>
    <row r="40955" spans="21:42" ht="15" customHeight="1" x14ac:dyDescent="0.25">
      <c r="U40955" s="104"/>
      <c r="AB40955" s="104"/>
      <c r="AC40955" s="104"/>
      <c r="AF40955" s="104"/>
      <c r="AG40955" s="104"/>
      <c r="AK40955" s="104"/>
      <c r="AL40955" s="104"/>
      <c r="AO40955" s="104"/>
      <c r="AP40955" s="104"/>
    </row>
    <row r="40956" spans="21:42" ht="15" customHeight="1" x14ac:dyDescent="0.25">
      <c r="U40956" s="104"/>
      <c r="AB40956" s="104"/>
      <c r="AC40956" s="104"/>
      <c r="AF40956" s="104"/>
      <c r="AG40956" s="104"/>
      <c r="AK40956" s="104"/>
      <c r="AL40956" s="104"/>
      <c r="AO40956" s="104"/>
      <c r="AP40956" s="104"/>
    </row>
    <row r="40957" spans="21:42" ht="15" customHeight="1" x14ac:dyDescent="0.25">
      <c r="U40957" s="104"/>
      <c r="AB40957" s="104"/>
      <c r="AC40957" s="104"/>
      <c r="AF40957" s="104"/>
      <c r="AG40957" s="104"/>
      <c r="AK40957" s="104"/>
      <c r="AL40957" s="104"/>
      <c r="AO40957" s="104"/>
      <c r="AP40957" s="104"/>
    </row>
    <row r="40958" spans="21:42" ht="15" customHeight="1" x14ac:dyDescent="0.25">
      <c r="U40958" s="104"/>
      <c r="AB40958" s="104"/>
      <c r="AC40958" s="104"/>
      <c r="AF40958" s="104"/>
      <c r="AG40958" s="104"/>
      <c r="AK40958" s="104"/>
      <c r="AL40958" s="104"/>
      <c r="AO40958" s="104"/>
      <c r="AP40958" s="104"/>
    </row>
    <row r="40959" spans="21:42" ht="15" customHeight="1" x14ac:dyDescent="0.25">
      <c r="U40959" s="104"/>
      <c r="AB40959" s="104"/>
      <c r="AC40959" s="104"/>
      <c r="AF40959" s="104"/>
      <c r="AG40959" s="104"/>
      <c r="AK40959" s="104"/>
      <c r="AL40959" s="104"/>
      <c r="AO40959" s="104"/>
      <c r="AP40959" s="104"/>
    </row>
    <row r="40960" spans="21:42" ht="15" customHeight="1" x14ac:dyDescent="0.25">
      <c r="U40960" s="104"/>
      <c r="AB40960" s="104"/>
      <c r="AC40960" s="104"/>
      <c r="AF40960" s="104"/>
      <c r="AG40960" s="104"/>
      <c r="AK40960" s="104"/>
      <c r="AL40960" s="104"/>
      <c r="AO40960" s="104"/>
      <c r="AP40960" s="104"/>
    </row>
    <row r="40961" spans="21:42" ht="15" customHeight="1" x14ac:dyDescent="0.25">
      <c r="U40961" s="104"/>
      <c r="AB40961" s="104"/>
      <c r="AC40961" s="104"/>
      <c r="AF40961" s="104"/>
      <c r="AG40961" s="104"/>
      <c r="AK40961" s="104"/>
      <c r="AL40961" s="104"/>
      <c r="AO40961" s="104"/>
      <c r="AP40961" s="104"/>
    </row>
    <row r="40962" spans="21:42" ht="15" customHeight="1" x14ac:dyDescent="0.25">
      <c r="U40962" s="104"/>
      <c r="AB40962" s="104"/>
      <c r="AC40962" s="104"/>
      <c r="AF40962" s="104"/>
      <c r="AG40962" s="104"/>
      <c r="AK40962" s="104"/>
      <c r="AL40962" s="104"/>
      <c r="AO40962" s="104"/>
      <c r="AP40962" s="104"/>
    </row>
    <row r="40963" spans="21:42" ht="15" customHeight="1" x14ac:dyDescent="0.25">
      <c r="U40963" s="104"/>
      <c r="AB40963" s="104"/>
      <c r="AC40963" s="104"/>
      <c r="AF40963" s="104"/>
      <c r="AG40963" s="104"/>
      <c r="AK40963" s="104"/>
      <c r="AL40963" s="104"/>
      <c r="AO40963" s="104"/>
      <c r="AP40963" s="104"/>
    </row>
    <row r="40964" spans="21:42" ht="15" customHeight="1" x14ac:dyDescent="0.25">
      <c r="U40964" s="104"/>
      <c r="AB40964" s="104"/>
      <c r="AC40964" s="104"/>
      <c r="AF40964" s="104"/>
      <c r="AG40964" s="104"/>
      <c r="AK40964" s="104"/>
      <c r="AL40964" s="104"/>
      <c r="AO40964" s="104"/>
      <c r="AP40964" s="104"/>
    </row>
    <row r="40965" spans="21:42" ht="15" customHeight="1" x14ac:dyDescent="0.25">
      <c r="U40965" s="104"/>
      <c r="AB40965" s="104"/>
      <c r="AC40965" s="104"/>
      <c r="AF40965" s="104"/>
      <c r="AG40965" s="104"/>
      <c r="AK40965" s="104"/>
      <c r="AL40965" s="104"/>
      <c r="AO40965" s="104"/>
      <c r="AP40965" s="104"/>
    </row>
    <row r="40966" spans="21:42" ht="15" customHeight="1" x14ac:dyDescent="0.25">
      <c r="U40966" s="104"/>
      <c r="AB40966" s="104"/>
      <c r="AC40966" s="104"/>
      <c r="AF40966" s="104"/>
      <c r="AG40966" s="104"/>
      <c r="AK40966" s="104"/>
      <c r="AL40966" s="104"/>
      <c r="AO40966" s="104"/>
      <c r="AP40966" s="104"/>
    </row>
    <row r="40967" spans="21:42" ht="15" customHeight="1" x14ac:dyDescent="0.25">
      <c r="U40967" s="104"/>
      <c r="AB40967" s="104"/>
      <c r="AC40967" s="104"/>
      <c r="AF40967" s="104"/>
      <c r="AG40967" s="104"/>
      <c r="AK40967" s="104"/>
      <c r="AL40967" s="104"/>
      <c r="AO40967" s="104"/>
      <c r="AP40967" s="104"/>
    </row>
    <row r="40968" spans="21:42" ht="15" customHeight="1" x14ac:dyDescent="0.25">
      <c r="U40968" s="104"/>
      <c r="AB40968" s="104"/>
      <c r="AC40968" s="104"/>
      <c r="AF40968" s="104"/>
      <c r="AG40968" s="104"/>
      <c r="AK40968" s="104"/>
      <c r="AL40968" s="104"/>
      <c r="AO40968" s="104"/>
      <c r="AP40968" s="104"/>
    </row>
    <row r="40969" spans="21:42" ht="15" customHeight="1" x14ac:dyDescent="0.25">
      <c r="U40969" s="104"/>
      <c r="AB40969" s="104"/>
      <c r="AC40969" s="104"/>
      <c r="AF40969" s="104"/>
      <c r="AG40969" s="104"/>
      <c r="AK40969" s="104"/>
      <c r="AL40969" s="104"/>
      <c r="AO40969" s="104"/>
      <c r="AP40969" s="104"/>
    </row>
    <row r="40970" spans="21:42" ht="15" customHeight="1" x14ac:dyDescent="0.25">
      <c r="U40970" s="104"/>
      <c r="AB40970" s="104"/>
      <c r="AC40970" s="104"/>
      <c r="AF40970" s="104"/>
      <c r="AG40970" s="104"/>
      <c r="AK40970" s="104"/>
      <c r="AL40970" s="104"/>
      <c r="AO40970" s="104"/>
      <c r="AP40970" s="104"/>
    </row>
    <row r="40971" spans="21:42" ht="15" customHeight="1" x14ac:dyDescent="0.25">
      <c r="U40971" s="104"/>
      <c r="AB40971" s="104"/>
      <c r="AC40971" s="104"/>
      <c r="AF40971" s="104"/>
      <c r="AG40971" s="104"/>
      <c r="AK40971" s="104"/>
      <c r="AL40971" s="104"/>
      <c r="AO40971" s="104"/>
      <c r="AP40971" s="104"/>
    </row>
    <row r="40972" spans="21:42" ht="15" customHeight="1" x14ac:dyDescent="0.25">
      <c r="U40972" s="104"/>
      <c r="AB40972" s="104"/>
      <c r="AC40972" s="104"/>
      <c r="AF40972" s="104"/>
      <c r="AG40972" s="104"/>
      <c r="AK40972" s="104"/>
      <c r="AL40972" s="104"/>
      <c r="AO40972" s="104"/>
      <c r="AP40972" s="104"/>
    </row>
    <row r="40973" spans="21:42" ht="15" customHeight="1" x14ac:dyDescent="0.25">
      <c r="U40973" s="104"/>
      <c r="AB40973" s="104"/>
      <c r="AC40973" s="104"/>
      <c r="AF40973" s="104"/>
      <c r="AG40973" s="104"/>
      <c r="AK40973" s="104"/>
      <c r="AL40973" s="104"/>
      <c r="AO40973" s="104"/>
      <c r="AP40973" s="104"/>
    </row>
    <row r="40974" spans="21:42" ht="15" customHeight="1" x14ac:dyDescent="0.25">
      <c r="U40974" s="104"/>
      <c r="AB40974" s="104"/>
      <c r="AC40974" s="104"/>
      <c r="AF40974" s="104"/>
      <c r="AG40974" s="104"/>
      <c r="AK40974" s="104"/>
      <c r="AL40974" s="104"/>
      <c r="AO40974" s="104"/>
      <c r="AP40974" s="104"/>
    </row>
    <row r="40975" spans="21:42" ht="15" customHeight="1" x14ac:dyDescent="0.25">
      <c r="U40975" s="104"/>
      <c r="AB40975" s="104"/>
      <c r="AC40975" s="104"/>
      <c r="AF40975" s="104"/>
      <c r="AG40975" s="104"/>
      <c r="AK40975" s="104"/>
      <c r="AL40975" s="104"/>
      <c r="AO40975" s="104"/>
      <c r="AP40975" s="104"/>
    </row>
    <row r="40976" spans="21:42" ht="15" customHeight="1" x14ac:dyDescent="0.25">
      <c r="U40976" s="104"/>
      <c r="AB40976" s="104"/>
      <c r="AC40976" s="104"/>
      <c r="AF40976" s="104"/>
      <c r="AG40976" s="104"/>
      <c r="AK40976" s="104"/>
      <c r="AL40976" s="104"/>
      <c r="AO40976" s="104"/>
      <c r="AP40976" s="104"/>
    </row>
    <row r="40977" spans="21:42" ht="15" customHeight="1" x14ac:dyDescent="0.25">
      <c r="U40977" s="104"/>
      <c r="AB40977" s="104"/>
      <c r="AC40977" s="104"/>
      <c r="AF40977" s="104"/>
      <c r="AG40977" s="104"/>
      <c r="AK40977" s="104"/>
      <c r="AL40977" s="104"/>
      <c r="AO40977" s="104"/>
      <c r="AP40977" s="104"/>
    </row>
    <row r="40978" spans="21:42" ht="15" customHeight="1" x14ac:dyDescent="0.25">
      <c r="U40978" s="104"/>
      <c r="AB40978" s="104"/>
      <c r="AC40978" s="104"/>
      <c r="AF40978" s="104"/>
      <c r="AG40978" s="104"/>
      <c r="AK40978" s="104"/>
      <c r="AL40978" s="104"/>
      <c r="AO40978" s="104"/>
      <c r="AP40978" s="104"/>
    </row>
    <row r="40979" spans="21:42" ht="15" customHeight="1" x14ac:dyDescent="0.25">
      <c r="U40979" s="104"/>
      <c r="AB40979" s="104"/>
      <c r="AC40979" s="104"/>
      <c r="AF40979" s="104"/>
      <c r="AG40979" s="104"/>
      <c r="AK40979" s="104"/>
      <c r="AL40979" s="104"/>
      <c r="AO40979" s="104"/>
      <c r="AP40979" s="104"/>
    </row>
    <row r="40980" spans="21:42" ht="15" customHeight="1" x14ac:dyDescent="0.25">
      <c r="U40980" s="104"/>
      <c r="AB40980" s="104"/>
      <c r="AC40980" s="104"/>
      <c r="AF40980" s="104"/>
      <c r="AG40980" s="104"/>
      <c r="AK40980" s="104"/>
      <c r="AL40980" s="104"/>
      <c r="AO40980" s="104"/>
      <c r="AP40980" s="104"/>
    </row>
    <row r="40981" spans="21:42" ht="15" customHeight="1" x14ac:dyDescent="0.25">
      <c r="U40981" s="104"/>
      <c r="AB40981" s="104"/>
      <c r="AC40981" s="104"/>
      <c r="AF40981" s="104"/>
      <c r="AG40981" s="104"/>
      <c r="AK40981" s="104"/>
      <c r="AL40981" s="104"/>
      <c r="AO40981" s="104"/>
      <c r="AP40981" s="104"/>
    </row>
    <row r="40982" spans="21:42" ht="15" customHeight="1" x14ac:dyDescent="0.25">
      <c r="U40982" s="104"/>
      <c r="AB40982" s="104"/>
      <c r="AC40982" s="104"/>
      <c r="AF40982" s="104"/>
      <c r="AG40982" s="104"/>
      <c r="AK40982" s="104"/>
      <c r="AL40982" s="104"/>
      <c r="AO40982" s="104"/>
      <c r="AP40982" s="104"/>
    </row>
    <row r="40983" spans="21:42" ht="15" customHeight="1" x14ac:dyDescent="0.25">
      <c r="U40983" s="104"/>
      <c r="AB40983" s="104"/>
      <c r="AC40983" s="104"/>
      <c r="AF40983" s="104"/>
      <c r="AG40983" s="104"/>
      <c r="AK40983" s="104"/>
      <c r="AL40983" s="104"/>
      <c r="AO40983" s="104"/>
      <c r="AP40983" s="104"/>
    </row>
    <row r="40984" spans="21:42" ht="15" customHeight="1" x14ac:dyDescent="0.25">
      <c r="U40984" s="104"/>
      <c r="AB40984" s="104"/>
      <c r="AC40984" s="104"/>
      <c r="AF40984" s="104"/>
      <c r="AG40984" s="104"/>
      <c r="AK40984" s="104"/>
      <c r="AL40984" s="104"/>
      <c r="AO40984" s="104"/>
      <c r="AP40984" s="104"/>
    </row>
    <row r="40985" spans="21:42" ht="15" customHeight="1" x14ac:dyDescent="0.25">
      <c r="U40985" s="104"/>
      <c r="AB40985" s="104"/>
      <c r="AC40985" s="104"/>
      <c r="AF40985" s="104"/>
      <c r="AG40985" s="104"/>
      <c r="AK40985" s="104"/>
      <c r="AL40985" s="104"/>
      <c r="AO40985" s="104"/>
      <c r="AP40985" s="104"/>
    </row>
    <row r="40986" spans="21:42" ht="15" customHeight="1" x14ac:dyDescent="0.25">
      <c r="U40986" s="104"/>
      <c r="AB40986" s="104"/>
      <c r="AC40986" s="104"/>
      <c r="AF40986" s="104"/>
      <c r="AG40986" s="104"/>
      <c r="AK40986" s="104"/>
      <c r="AL40986" s="104"/>
      <c r="AO40986" s="104"/>
      <c r="AP40986" s="104"/>
    </row>
    <row r="40987" spans="21:42" ht="15" customHeight="1" x14ac:dyDescent="0.25">
      <c r="U40987" s="104"/>
      <c r="AB40987" s="104"/>
      <c r="AC40987" s="104"/>
      <c r="AF40987" s="104"/>
      <c r="AG40987" s="104"/>
      <c r="AK40987" s="104"/>
      <c r="AL40987" s="104"/>
      <c r="AO40987" s="104"/>
      <c r="AP40987" s="104"/>
    </row>
    <row r="40988" spans="21:42" ht="15" customHeight="1" x14ac:dyDescent="0.25">
      <c r="U40988" s="104"/>
      <c r="AB40988" s="104"/>
      <c r="AC40988" s="104"/>
      <c r="AF40988" s="104"/>
      <c r="AG40988" s="104"/>
      <c r="AK40988" s="104"/>
      <c r="AL40988" s="104"/>
      <c r="AO40988" s="104"/>
      <c r="AP40988" s="104"/>
    </row>
    <row r="40989" spans="21:42" ht="15" customHeight="1" x14ac:dyDescent="0.25">
      <c r="U40989" s="104"/>
      <c r="AB40989" s="104"/>
      <c r="AC40989" s="104"/>
      <c r="AF40989" s="104"/>
      <c r="AG40989" s="104"/>
      <c r="AK40989" s="104"/>
      <c r="AL40989" s="104"/>
      <c r="AO40989" s="104"/>
      <c r="AP40989" s="104"/>
    </row>
    <row r="40990" spans="21:42" ht="15" customHeight="1" x14ac:dyDescent="0.25">
      <c r="U40990" s="104"/>
      <c r="AB40990" s="104"/>
      <c r="AC40990" s="104"/>
      <c r="AF40990" s="104"/>
      <c r="AG40990" s="104"/>
      <c r="AK40990" s="104"/>
      <c r="AL40990" s="104"/>
      <c r="AO40990" s="104"/>
      <c r="AP40990" s="104"/>
    </row>
    <row r="40991" spans="21:42" ht="15" customHeight="1" x14ac:dyDescent="0.25">
      <c r="U40991" s="104"/>
      <c r="AB40991" s="104"/>
      <c r="AC40991" s="104"/>
      <c r="AF40991" s="104"/>
      <c r="AG40991" s="104"/>
      <c r="AK40991" s="104"/>
      <c r="AL40991" s="104"/>
      <c r="AO40991" s="104"/>
      <c r="AP40991" s="104"/>
    </row>
    <row r="40992" spans="21:42" ht="15" customHeight="1" x14ac:dyDescent="0.25">
      <c r="U40992" s="104"/>
      <c r="AB40992" s="104"/>
      <c r="AC40992" s="104"/>
      <c r="AF40992" s="104"/>
      <c r="AG40992" s="104"/>
      <c r="AK40992" s="104"/>
      <c r="AL40992" s="104"/>
      <c r="AO40992" s="104"/>
      <c r="AP40992" s="104"/>
    </row>
    <row r="40993" spans="21:42" ht="15" customHeight="1" x14ac:dyDescent="0.25">
      <c r="U40993" s="104"/>
      <c r="AB40993" s="104"/>
      <c r="AC40993" s="104"/>
      <c r="AF40993" s="104"/>
      <c r="AG40993" s="104"/>
      <c r="AK40993" s="104"/>
      <c r="AL40993" s="104"/>
      <c r="AO40993" s="104"/>
      <c r="AP40993" s="104"/>
    </row>
    <row r="40994" spans="21:42" ht="15" customHeight="1" x14ac:dyDescent="0.25">
      <c r="U40994" s="104"/>
      <c r="AB40994" s="104"/>
      <c r="AC40994" s="104"/>
      <c r="AF40994" s="104"/>
      <c r="AG40994" s="104"/>
      <c r="AK40994" s="104"/>
      <c r="AL40994" s="104"/>
      <c r="AO40994" s="104"/>
      <c r="AP40994" s="104"/>
    </row>
    <row r="40995" spans="21:42" ht="15" customHeight="1" x14ac:dyDescent="0.25">
      <c r="U40995" s="104"/>
      <c r="AB40995" s="104"/>
      <c r="AC40995" s="104"/>
      <c r="AF40995" s="104"/>
      <c r="AG40995" s="104"/>
      <c r="AK40995" s="104"/>
      <c r="AL40995" s="104"/>
      <c r="AO40995" s="104"/>
      <c r="AP40995" s="104"/>
    </row>
    <row r="40996" spans="21:42" ht="15" customHeight="1" x14ac:dyDescent="0.25">
      <c r="U40996" s="104"/>
      <c r="AB40996" s="104"/>
      <c r="AC40996" s="104"/>
      <c r="AF40996" s="104"/>
      <c r="AG40996" s="104"/>
      <c r="AK40996" s="104"/>
      <c r="AL40996" s="104"/>
      <c r="AO40996" s="104"/>
      <c r="AP40996" s="104"/>
    </row>
    <row r="40997" spans="21:42" ht="15" customHeight="1" x14ac:dyDescent="0.25">
      <c r="U40997" s="104"/>
      <c r="AB40997" s="104"/>
      <c r="AC40997" s="104"/>
      <c r="AF40997" s="104"/>
      <c r="AG40997" s="104"/>
      <c r="AK40997" s="104"/>
      <c r="AL40997" s="104"/>
      <c r="AO40997" s="104"/>
      <c r="AP40997" s="104"/>
    </row>
    <row r="40998" spans="21:42" ht="15" customHeight="1" x14ac:dyDescent="0.25">
      <c r="U40998" s="104"/>
      <c r="AB40998" s="104"/>
      <c r="AC40998" s="104"/>
      <c r="AF40998" s="104"/>
      <c r="AG40998" s="104"/>
      <c r="AK40998" s="104"/>
      <c r="AL40998" s="104"/>
      <c r="AO40998" s="104"/>
      <c r="AP40998" s="104"/>
    </row>
    <row r="40999" spans="21:42" ht="15" customHeight="1" x14ac:dyDescent="0.25">
      <c r="U40999" s="104"/>
      <c r="AB40999" s="104"/>
      <c r="AC40999" s="104"/>
      <c r="AF40999" s="104"/>
      <c r="AG40999" s="104"/>
      <c r="AK40999" s="104"/>
      <c r="AL40999" s="104"/>
      <c r="AO40999" s="104"/>
      <c r="AP40999" s="104"/>
    </row>
    <row r="41000" spans="21:42" ht="15" customHeight="1" x14ac:dyDescent="0.25">
      <c r="U41000" s="104"/>
      <c r="AB41000" s="104"/>
      <c r="AC41000" s="104"/>
      <c r="AF41000" s="104"/>
      <c r="AG41000" s="104"/>
      <c r="AK41000" s="104"/>
      <c r="AL41000" s="104"/>
      <c r="AO41000" s="104"/>
      <c r="AP41000" s="104"/>
    </row>
    <row r="41001" spans="21:42" ht="15" customHeight="1" x14ac:dyDescent="0.25">
      <c r="U41001" s="104"/>
      <c r="AB41001" s="104"/>
      <c r="AC41001" s="104"/>
      <c r="AF41001" s="104"/>
      <c r="AG41001" s="104"/>
      <c r="AK41001" s="104"/>
      <c r="AL41001" s="104"/>
      <c r="AO41001" s="104"/>
      <c r="AP41001" s="104"/>
    </row>
    <row r="41002" spans="21:42" ht="15" customHeight="1" x14ac:dyDescent="0.25">
      <c r="U41002" s="104"/>
      <c r="AB41002" s="104"/>
      <c r="AC41002" s="104"/>
      <c r="AF41002" s="104"/>
      <c r="AG41002" s="104"/>
      <c r="AK41002" s="104"/>
      <c r="AL41002" s="104"/>
      <c r="AO41002" s="104"/>
      <c r="AP41002" s="104"/>
    </row>
    <row r="41003" spans="21:42" ht="15" customHeight="1" x14ac:dyDescent="0.25">
      <c r="U41003" s="104"/>
      <c r="AB41003" s="104"/>
      <c r="AC41003" s="104"/>
      <c r="AF41003" s="104"/>
      <c r="AG41003" s="104"/>
      <c r="AK41003" s="104"/>
      <c r="AL41003" s="104"/>
      <c r="AO41003" s="104"/>
      <c r="AP41003" s="104"/>
    </row>
    <row r="41004" spans="21:42" ht="15" customHeight="1" x14ac:dyDescent="0.25">
      <c r="U41004" s="104"/>
      <c r="AB41004" s="104"/>
      <c r="AC41004" s="104"/>
      <c r="AF41004" s="104"/>
      <c r="AG41004" s="104"/>
      <c r="AK41004" s="104"/>
      <c r="AL41004" s="104"/>
      <c r="AO41004" s="104"/>
      <c r="AP41004" s="104"/>
    </row>
    <row r="41005" spans="21:42" ht="15" customHeight="1" x14ac:dyDescent="0.25">
      <c r="U41005" s="104"/>
      <c r="AB41005" s="104"/>
      <c r="AC41005" s="104"/>
      <c r="AF41005" s="104"/>
      <c r="AG41005" s="104"/>
      <c r="AK41005" s="104"/>
      <c r="AL41005" s="104"/>
      <c r="AO41005" s="104"/>
      <c r="AP41005" s="104"/>
    </row>
    <row r="41006" spans="21:42" ht="15" customHeight="1" x14ac:dyDescent="0.25">
      <c r="U41006" s="104"/>
      <c r="AB41006" s="104"/>
      <c r="AC41006" s="104"/>
      <c r="AF41006" s="104"/>
      <c r="AG41006" s="104"/>
      <c r="AK41006" s="104"/>
      <c r="AL41006" s="104"/>
      <c r="AO41006" s="104"/>
      <c r="AP41006" s="104"/>
    </row>
    <row r="41007" spans="21:42" ht="15" customHeight="1" x14ac:dyDescent="0.25">
      <c r="U41007" s="104"/>
      <c r="AB41007" s="104"/>
      <c r="AC41007" s="104"/>
      <c r="AF41007" s="104"/>
      <c r="AG41007" s="104"/>
      <c r="AK41007" s="104"/>
      <c r="AL41007" s="104"/>
      <c r="AO41007" s="104"/>
      <c r="AP41007" s="104"/>
    </row>
    <row r="41008" spans="21:42" ht="15" customHeight="1" x14ac:dyDescent="0.25">
      <c r="U41008" s="104"/>
      <c r="AB41008" s="104"/>
      <c r="AC41008" s="104"/>
      <c r="AF41008" s="104"/>
      <c r="AG41008" s="104"/>
      <c r="AK41008" s="104"/>
      <c r="AL41008" s="104"/>
      <c r="AO41008" s="104"/>
      <c r="AP41008" s="104"/>
    </row>
    <row r="41009" spans="21:42" ht="15" customHeight="1" x14ac:dyDescent="0.25">
      <c r="U41009" s="104"/>
      <c r="AB41009" s="104"/>
      <c r="AC41009" s="104"/>
      <c r="AF41009" s="104"/>
      <c r="AG41009" s="104"/>
      <c r="AK41009" s="104"/>
      <c r="AL41009" s="104"/>
      <c r="AO41009" s="104"/>
      <c r="AP41009" s="104"/>
    </row>
    <row r="41010" spans="21:42" ht="15" customHeight="1" x14ac:dyDescent="0.25">
      <c r="U41010" s="104"/>
      <c r="AB41010" s="104"/>
      <c r="AC41010" s="104"/>
      <c r="AF41010" s="104"/>
      <c r="AG41010" s="104"/>
      <c r="AK41010" s="104"/>
      <c r="AL41010" s="104"/>
      <c r="AO41010" s="104"/>
      <c r="AP41010" s="104"/>
    </row>
    <row r="41011" spans="21:42" ht="15" customHeight="1" x14ac:dyDescent="0.25">
      <c r="U41011" s="104"/>
      <c r="AB41011" s="104"/>
      <c r="AC41011" s="104"/>
      <c r="AF41011" s="104"/>
      <c r="AG41011" s="104"/>
      <c r="AK41011" s="104"/>
      <c r="AL41011" s="104"/>
      <c r="AO41011" s="104"/>
      <c r="AP41011" s="104"/>
    </row>
    <row r="41012" spans="21:42" ht="15" customHeight="1" x14ac:dyDescent="0.25">
      <c r="U41012" s="104"/>
      <c r="AB41012" s="104"/>
      <c r="AC41012" s="104"/>
      <c r="AF41012" s="104"/>
      <c r="AG41012" s="104"/>
      <c r="AK41012" s="104"/>
      <c r="AL41012" s="104"/>
      <c r="AO41012" s="104"/>
      <c r="AP41012" s="104"/>
    </row>
    <row r="41013" spans="21:42" ht="15" customHeight="1" x14ac:dyDescent="0.25">
      <c r="U41013" s="104"/>
      <c r="AB41013" s="104"/>
      <c r="AC41013" s="104"/>
      <c r="AF41013" s="104"/>
      <c r="AG41013" s="104"/>
      <c r="AK41013" s="104"/>
      <c r="AL41013" s="104"/>
      <c r="AO41013" s="104"/>
      <c r="AP41013" s="104"/>
    </row>
    <row r="41014" spans="21:42" ht="15" customHeight="1" x14ac:dyDescent="0.25">
      <c r="U41014" s="104"/>
      <c r="AB41014" s="104"/>
      <c r="AC41014" s="104"/>
      <c r="AF41014" s="104"/>
      <c r="AG41014" s="104"/>
      <c r="AK41014" s="104"/>
      <c r="AL41014" s="104"/>
      <c r="AO41014" s="104"/>
      <c r="AP41014" s="104"/>
    </row>
    <row r="41015" spans="21:42" ht="15" customHeight="1" x14ac:dyDescent="0.25">
      <c r="U41015" s="104"/>
      <c r="AB41015" s="104"/>
      <c r="AC41015" s="104"/>
      <c r="AF41015" s="104"/>
      <c r="AG41015" s="104"/>
      <c r="AK41015" s="104"/>
      <c r="AL41015" s="104"/>
      <c r="AO41015" s="104"/>
      <c r="AP41015" s="104"/>
    </row>
    <row r="41016" spans="21:42" ht="15" customHeight="1" x14ac:dyDescent="0.25">
      <c r="U41016" s="104"/>
      <c r="AB41016" s="104"/>
      <c r="AC41016" s="104"/>
      <c r="AF41016" s="104"/>
      <c r="AG41016" s="104"/>
      <c r="AK41016" s="104"/>
      <c r="AL41016" s="104"/>
      <c r="AO41016" s="104"/>
      <c r="AP41016" s="104"/>
    </row>
    <row r="41017" spans="21:42" ht="15" customHeight="1" x14ac:dyDescent="0.25">
      <c r="U41017" s="104"/>
      <c r="AB41017" s="104"/>
      <c r="AC41017" s="104"/>
      <c r="AF41017" s="104"/>
      <c r="AG41017" s="104"/>
      <c r="AK41017" s="104"/>
      <c r="AL41017" s="104"/>
      <c r="AO41017" s="104"/>
      <c r="AP41017" s="104"/>
    </row>
    <row r="41018" spans="21:42" ht="15" customHeight="1" x14ac:dyDescent="0.25">
      <c r="U41018" s="104"/>
      <c r="AB41018" s="104"/>
      <c r="AC41018" s="104"/>
      <c r="AF41018" s="104"/>
      <c r="AG41018" s="104"/>
      <c r="AK41018" s="104"/>
      <c r="AL41018" s="104"/>
      <c r="AO41018" s="104"/>
      <c r="AP41018" s="104"/>
    </row>
    <row r="41019" spans="21:42" ht="15" customHeight="1" x14ac:dyDescent="0.25">
      <c r="U41019" s="104"/>
      <c r="AB41019" s="104"/>
      <c r="AC41019" s="104"/>
      <c r="AF41019" s="104"/>
      <c r="AG41019" s="104"/>
      <c r="AK41019" s="104"/>
      <c r="AL41019" s="104"/>
      <c r="AO41019" s="104"/>
      <c r="AP41019" s="104"/>
    </row>
    <row r="41020" spans="21:42" ht="15" customHeight="1" x14ac:dyDescent="0.25">
      <c r="U41020" s="104"/>
      <c r="AB41020" s="104"/>
      <c r="AC41020" s="104"/>
      <c r="AF41020" s="104"/>
      <c r="AG41020" s="104"/>
      <c r="AK41020" s="104"/>
      <c r="AL41020" s="104"/>
      <c r="AO41020" s="104"/>
      <c r="AP41020" s="104"/>
    </row>
    <row r="41021" spans="21:42" ht="15" customHeight="1" x14ac:dyDescent="0.25">
      <c r="U41021" s="104"/>
      <c r="AB41021" s="104"/>
      <c r="AC41021" s="104"/>
      <c r="AF41021" s="104"/>
      <c r="AG41021" s="104"/>
      <c r="AK41021" s="104"/>
      <c r="AL41021" s="104"/>
      <c r="AO41021" s="104"/>
      <c r="AP41021" s="104"/>
    </row>
    <row r="41022" spans="21:42" ht="15" customHeight="1" x14ac:dyDescent="0.25">
      <c r="U41022" s="104"/>
      <c r="AB41022" s="104"/>
      <c r="AC41022" s="104"/>
      <c r="AF41022" s="104"/>
      <c r="AG41022" s="104"/>
      <c r="AK41022" s="104"/>
      <c r="AL41022" s="104"/>
      <c r="AO41022" s="104"/>
      <c r="AP41022" s="104"/>
    </row>
    <row r="41023" spans="21:42" ht="15" customHeight="1" x14ac:dyDescent="0.25">
      <c r="U41023" s="104"/>
      <c r="AB41023" s="104"/>
      <c r="AC41023" s="104"/>
      <c r="AF41023" s="104"/>
      <c r="AG41023" s="104"/>
      <c r="AK41023" s="104"/>
      <c r="AL41023" s="104"/>
      <c r="AO41023" s="104"/>
      <c r="AP41023" s="104"/>
    </row>
    <row r="41024" spans="21:42" ht="15" customHeight="1" x14ac:dyDescent="0.25">
      <c r="U41024" s="104"/>
      <c r="AB41024" s="104"/>
      <c r="AC41024" s="104"/>
      <c r="AF41024" s="104"/>
      <c r="AG41024" s="104"/>
      <c r="AK41024" s="104"/>
      <c r="AL41024" s="104"/>
      <c r="AO41024" s="104"/>
      <c r="AP41024" s="104"/>
    </row>
    <row r="41025" spans="21:42" ht="15" customHeight="1" x14ac:dyDescent="0.25">
      <c r="U41025" s="104"/>
      <c r="AB41025" s="104"/>
      <c r="AC41025" s="104"/>
      <c r="AF41025" s="104"/>
      <c r="AG41025" s="104"/>
      <c r="AK41025" s="104"/>
      <c r="AL41025" s="104"/>
      <c r="AO41025" s="104"/>
      <c r="AP41025" s="104"/>
    </row>
    <row r="41026" spans="21:42" ht="15" customHeight="1" x14ac:dyDescent="0.25">
      <c r="U41026" s="104"/>
      <c r="AB41026" s="104"/>
      <c r="AC41026" s="104"/>
      <c r="AF41026" s="104"/>
      <c r="AG41026" s="104"/>
      <c r="AK41026" s="104"/>
      <c r="AL41026" s="104"/>
      <c r="AO41026" s="104"/>
      <c r="AP41026" s="104"/>
    </row>
    <row r="41027" spans="21:42" ht="15" customHeight="1" x14ac:dyDescent="0.25">
      <c r="U41027" s="104"/>
      <c r="AB41027" s="104"/>
      <c r="AC41027" s="104"/>
      <c r="AF41027" s="104"/>
      <c r="AG41027" s="104"/>
      <c r="AK41027" s="104"/>
      <c r="AL41027" s="104"/>
      <c r="AO41027" s="104"/>
      <c r="AP41027" s="104"/>
    </row>
    <row r="41028" spans="21:42" ht="15" customHeight="1" x14ac:dyDescent="0.25">
      <c r="U41028" s="104"/>
      <c r="AB41028" s="104"/>
      <c r="AC41028" s="104"/>
      <c r="AF41028" s="104"/>
      <c r="AG41028" s="104"/>
      <c r="AK41028" s="104"/>
      <c r="AL41028" s="104"/>
      <c r="AO41028" s="104"/>
      <c r="AP41028" s="104"/>
    </row>
    <row r="41029" spans="21:42" ht="15" customHeight="1" x14ac:dyDescent="0.25">
      <c r="U41029" s="104"/>
      <c r="AB41029" s="104"/>
      <c r="AC41029" s="104"/>
      <c r="AF41029" s="104"/>
      <c r="AG41029" s="104"/>
      <c r="AK41029" s="104"/>
      <c r="AL41029" s="104"/>
      <c r="AO41029" s="104"/>
      <c r="AP41029" s="104"/>
    </row>
    <row r="41030" spans="21:42" ht="15" customHeight="1" x14ac:dyDescent="0.25">
      <c r="U41030" s="104"/>
      <c r="AB41030" s="104"/>
      <c r="AC41030" s="104"/>
      <c r="AF41030" s="104"/>
      <c r="AG41030" s="104"/>
      <c r="AK41030" s="104"/>
      <c r="AL41030" s="104"/>
      <c r="AO41030" s="104"/>
      <c r="AP41030" s="104"/>
    </row>
    <row r="41031" spans="21:42" ht="15" customHeight="1" x14ac:dyDescent="0.25">
      <c r="U41031" s="104"/>
      <c r="AB41031" s="104"/>
      <c r="AC41031" s="104"/>
      <c r="AF41031" s="104"/>
      <c r="AG41031" s="104"/>
      <c r="AK41031" s="104"/>
      <c r="AL41031" s="104"/>
      <c r="AO41031" s="104"/>
      <c r="AP41031" s="104"/>
    </row>
    <row r="41032" spans="21:42" ht="15" customHeight="1" x14ac:dyDescent="0.25">
      <c r="U41032" s="104"/>
      <c r="AB41032" s="104"/>
      <c r="AC41032" s="104"/>
      <c r="AF41032" s="104"/>
      <c r="AG41032" s="104"/>
      <c r="AK41032" s="104"/>
      <c r="AL41032" s="104"/>
      <c r="AO41032" s="104"/>
      <c r="AP41032" s="104"/>
    </row>
    <row r="41033" spans="21:42" ht="15" customHeight="1" x14ac:dyDescent="0.25">
      <c r="U41033" s="104"/>
      <c r="AB41033" s="104"/>
      <c r="AC41033" s="104"/>
      <c r="AF41033" s="104"/>
      <c r="AG41033" s="104"/>
      <c r="AK41033" s="104"/>
      <c r="AL41033" s="104"/>
      <c r="AO41033" s="104"/>
      <c r="AP41033" s="104"/>
    </row>
    <row r="41034" spans="21:42" ht="15" customHeight="1" x14ac:dyDescent="0.25">
      <c r="U41034" s="104"/>
      <c r="AB41034" s="104"/>
      <c r="AC41034" s="104"/>
      <c r="AF41034" s="104"/>
      <c r="AG41034" s="104"/>
      <c r="AK41034" s="104"/>
      <c r="AL41034" s="104"/>
      <c r="AO41034" s="104"/>
      <c r="AP41034" s="104"/>
    </row>
    <row r="41035" spans="21:42" ht="15" customHeight="1" x14ac:dyDescent="0.25">
      <c r="U41035" s="104"/>
      <c r="AB41035" s="104"/>
      <c r="AC41035" s="104"/>
      <c r="AF41035" s="104"/>
      <c r="AG41035" s="104"/>
      <c r="AK41035" s="104"/>
      <c r="AL41035" s="104"/>
      <c r="AO41035" s="104"/>
      <c r="AP41035" s="104"/>
    </row>
    <row r="41036" spans="21:42" ht="15" customHeight="1" x14ac:dyDescent="0.25">
      <c r="U41036" s="104"/>
      <c r="AB41036" s="104"/>
      <c r="AC41036" s="104"/>
      <c r="AF41036" s="104"/>
      <c r="AG41036" s="104"/>
      <c r="AK41036" s="104"/>
      <c r="AL41036" s="104"/>
      <c r="AO41036" s="104"/>
      <c r="AP41036" s="104"/>
    </row>
    <row r="41037" spans="21:42" ht="15" customHeight="1" x14ac:dyDescent="0.25">
      <c r="U41037" s="104"/>
      <c r="AB41037" s="104"/>
      <c r="AC41037" s="104"/>
      <c r="AF41037" s="104"/>
      <c r="AG41037" s="104"/>
      <c r="AK41037" s="104"/>
      <c r="AL41037" s="104"/>
      <c r="AO41037" s="104"/>
      <c r="AP41037" s="104"/>
    </row>
    <row r="41038" spans="21:42" ht="15" customHeight="1" x14ac:dyDescent="0.25">
      <c r="U41038" s="104"/>
      <c r="AB41038" s="104"/>
      <c r="AC41038" s="104"/>
      <c r="AF41038" s="104"/>
      <c r="AG41038" s="104"/>
      <c r="AK41038" s="104"/>
      <c r="AL41038" s="104"/>
      <c r="AO41038" s="104"/>
      <c r="AP41038" s="104"/>
    </row>
    <row r="41039" spans="21:42" ht="15" customHeight="1" x14ac:dyDescent="0.25">
      <c r="U41039" s="104"/>
      <c r="AB41039" s="104"/>
      <c r="AC41039" s="104"/>
      <c r="AF41039" s="104"/>
      <c r="AG41039" s="104"/>
      <c r="AK41039" s="104"/>
      <c r="AL41039" s="104"/>
      <c r="AO41039" s="104"/>
      <c r="AP41039" s="104"/>
    </row>
    <row r="41040" spans="21:42" ht="15" customHeight="1" x14ac:dyDescent="0.25">
      <c r="U41040" s="104"/>
      <c r="AB41040" s="104"/>
      <c r="AC41040" s="104"/>
      <c r="AF41040" s="104"/>
      <c r="AG41040" s="104"/>
      <c r="AK41040" s="104"/>
      <c r="AL41040" s="104"/>
      <c r="AO41040" s="104"/>
      <c r="AP41040" s="104"/>
    </row>
    <row r="41041" spans="21:42" ht="15" customHeight="1" x14ac:dyDescent="0.25">
      <c r="U41041" s="104"/>
      <c r="AB41041" s="104"/>
      <c r="AC41041" s="104"/>
      <c r="AF41041" s="104"/>
      <c r="AG41041" s="104"/>
      <c r="AK41041" s="104"/>
      <c r="AL41041" s="104"/>
      <c r="AO41041" s="104"/>
      <c r="AP41041" s="104"/>
    </row>
    <row r="41042" spans="21:42" ht="15" customHeight="1" x14ac:dyDescent="0.25">
      <c r="U41042" s="104"/>
      <c r="AB41042" s="104"/>
      <c r="AC41042" s="104"/>
      <c r="AF41042" s="104"/>
      <c r="AG41042" s="104"/>
      <c r="AK41042" s="104"/>
      <c r="AL41042" s="104"/>
      <c r="AO41042" s="104"/>
      <c r="AP41042" s="104"/>
    </row>
    <row r="41043" spans="21:42" ht="15" customHeight="1" x14ac:dyDescent="0.25">
      <c r="U41043" s="104"/>
      <c r="AB41043" s="104"/>
      <c r="AC41043" s="104"/>
      <c r="AF41043" s="104"/>
      <c r="AG41043" s="104"/>
      <c r="AK41043" s="104"/>
      <c r="AL41043" s="104"/>
      <c r="AO41043" s="104"/>
      <c r="AP41043" s="104"/>
    </row>
    <row r="41044" spans="21:42" ht="15" customHeight="1" x14ac:dyDescent="0.25">
      <c r="U41044" s="104"/>
      <c r="AB41044" s="104"/>
      <c r="AC41044" s="104"/>
      <c r="AF41044" s="104"/>
      <c r="AG41044" s="104"/>
      <c r="AK41044" s="104"/>
      <c r="AL41044" s="104"/>
      <c r="AO41044" s="104"/>
      <c r="AP41044" s="104"/>
    </row>
    <row r="41045" spans="21:42" ht="15" customHeight="1" x14ac:dyDescent="0.25">
      <c r="U41045" s="104"/>
      <c r="AB41045" s="104"/>
      <c r="AC41045" s="104"/>
      <c r="AF41045" s="104"/>
      <c r="AG41045" s="104"/>
      <c r="AK41045" s="104"/>
      <c r="AL41045" s="104"/>
      <c r="AO41045" s="104"/>
      <c r="AP41045" s="104"/>
    </row>
    <row r="41046" spans="21:42" ht="15" customHeight="1" x14ac:dyDescent="0.25">
      <c r="U41046" s="104"/>
      <c r="AB41046" s="104"/>
      <c r="AC41046" s="104"/>
      <c r="AF41046" s="104"/>
      <c r="AG41046" s="104"/>
      <c r="AK41046" s="104"/>
      <c r="AL41046" s="104"/>
      <c r="AO41046" s="104"/>
      <c r="AP41046" s="104"/>
    </row>
    <row r="41047" spans="21:42" ht="15" customHeight="1" x14ac:dyDescent="0.25">
      <c r="U41047" s="104"/>
      <c r="AB41047" s="104"/>
      <c r="AC41047" s="104"/>
      <c r="AF41047" s="104"/>
      <c r="AG41047" s="104"/>
      <c r="AK41047" s="104"/>
      <c r="AL41047" s="104"/>
      <c r="AO41047" s="104"/>
      <c r="AP41047" s="104"/>
    </row>
    <row r="41048" spans="21:42" ht="15" customHeight="1" x14ac:dyDescent="0.25">
      <c r="U41048" s="104"/>
      <c r="AB41048" s="104"/>
      <c r="AC41048" s="104"/>
      <c r="AF41048" s="104"/>
      <c r="AG41048" s="104"/>
      <c r="AK41048" s="104"/>
      <c r="AL41048" s="104"/>
      <c r="AO41048" s="104"/>
      <c r="AP41048" s="104"/>
    </row>
    <row r="41049" spans="21:42" ht="15" customHeight="1" x14ac:dyDescent="0.25">
      <c r="U41049" s="104"/>
      <c r="AB41049" s="104"/>
      <c r="AC41049" s="104"/>
      <c r="AF41049" s="104"/>
      <c r="AG41049" s="104"/>
      <c r="AK41049" s="104"/>
      <c r="AL41049" s="104"/>
      <c r="AO41049" s="104"/>
      <c r="AP41049" s="104"/>
    </row>
    <row r="41050" spans="21:42" ht="15" customHeight="1" x14ac:dyDescent="0.25">
      <c r="U41050" s="104"/>
      <c r="AB41050" s="104"/>
      <c r="AC41050" s="104"/>
      <c r="AF41050" s="104"/>
      <c r="AG41050" s="104"/>
      <c r="AK41050" s="104"/>
      <c r="AL41050" s="104"/>
      <c r="AO41050" s="104"/>
      <c r="AP41050" s="104"/>
    </row>
    <row r="41051" spans="21:42" ht="15" customHeight="1" x14ac:dyDescent="0.25">
      <c r="U41051" s="104"/>
      <c r="AB41051" s="104"/>
      <c r="AC41051" s="104"/>
      <c r="AF41051" s="104"/>
      <c r="AG41051" s="104"/>
      <c r="AK41051" s="104"/>
      <c r="AL41051" s="104"/>
      <c r="AO41051" s="104"/>
      <c r="AP41051" s="104"/>
    </row>
    <row r="41052" spans="21:42" ht="15" customHeight="1" x14ac:dyDescent="0.25">
      <c r="U41052" s="104"/>
      <c r="AB41052" s="104"/>
      <c r="AC41052" s="104"/>
      <c r="AF41052" s="104"/>
      <c r="AG41052" s="104"/>
      <c r="AK41052" s="104"/>
      <c r="AL41052" s="104"/>
      <c r="AO41052" s="104"/>
      <c r="AP41052" s="104"/>
    </row>
    <row r="41053" spans="21:42" ht="15" customHeight="1" x14ac:dyDescent="0.25">
      <c r="U41053" s="104"/>
      <c r="AB41053" s="104"/>
      <c r="AC41053" s="104"/>
      <c r="AF41053" s="104"/>
      <c r="AG41053" s="104"/>
      <c r="AK41053" s="104"/>
      <c r="AL41053" s="104"/>
      <c r="AO41053" s="104"/>
      <c r="AP41053" s="104"/>
    </row>
    <row r="41054" spans="21:42" ht="15" customHeight="1" x14ac:dyDescent="0.25">
      <c r="U41054" s="104"/>
      <c r="AB41054" s="104"/>
      <c r="AC41054" s="104"/>
      <c r="AF41054" s="104"/>
      <c r="AG41054" s="104"/>
      <c r="AK41054" s="104"/>
      <c r="AL41054" s="104"/>
      <c r="AO41054" s="104"/>
      <c r="AP41054" s="104"/>
    </row>
    <row r="41055" spans="21:42" ht="15" customHeight="1" x14ac:dyDescent="0.25">
      <c r="U41055" s="104"/>
      <c r="AB41055" s="104"/>
      <c r="AC41055" s="104"/>
      <c r="AF41055" s="104"/>
      <c r="AG41055" s="104"/>
      <c r="AK41055" s="104"/>
      <c r="AL41055" s="104"/>
      <c r="AO41055" s="104"/>
      <c r="AP41055" s="104"/>
    </row>
    <row r="41056" spans="21:42" ht="15" customHeight="1" x14ac:dyDescent="0.25">
      <c r="U41056" s="104"/>
      <c r="AB41056" s="104"/>
      <c r="AC41056" s="104"/>
      <c r="AF41056" s="104"/>
      <c r="AG41056" s="104"/>
      <c r="AK41056" s="104"/>
      <c r="AL41056" s="104"/>
      <c r="AO41056" s="104"/>
      <c r="AP41056" s="104"/>
    </row>
    <row r="41057" spans="21:42" ht="15" customHeight="1" x14ac:dyDescent="0.25">
      <c r="U41057" s="104"/>
      <c r="AB41057" s="104"/>
      <c r="AC41057" s="104"/>
      <c r="AF41057" s="104"/>
      <c r="AG41057" s="104"/>
      <c r="AK41057" s="104"/>
      <c r="AL41057" s="104"/>
      <c r="AO41057" s="104"/>
      <c r="AP41057" s="104"/>
    </row>
    <row r="41058" spans="21:42" ht="15" customHeight="1" x14ac:dyDescent="0.25">
      <c r="U41058" s="104"/>
      <c r="AB41058" s="104"/>
      <c r="AC41058" s="104"/>
      <c r="AF41058" s="104"/>
      <c r="AG41058" s="104"/>
      <c r="AK41058" s="104"/>
      <c r="AL41058" s="104"/>
      <c r="AO41058" s="104"/>
      <c r="AP41058" s="104"/>
    </row>
    <row r="41059" spans="21:42" ht="15" customHeight="1" x14ac:dyDescent="0.25">
      <c r="U41059" s="104"/>
      <c r="AB41059" s="104"/>
      <c r="AC41059" s="104"/>
      <c r="AF41059" s="104"/>
      <c r="AG41059" s="104"/>
      <c r="AK41059" s="104"/>
      <c r="AL41059" s="104"/>
      <c r="AO41059" s="104"/>
      <c r="AP41059" s="104"/>
    </row>
    <row r="41060" spans="21:42" ht="15" customHeight="1" x14ac:dyDescent="0.25">
      <c r="U41060" s="104"/>
      <c r="AB41060" s="104"/>
      <c r="AC41060" s="104"/>
      <c r="AF41060" s="104"/>
      <c r="AG41060" s="104"/>
      <c r="AK41060" s="104"/>
      <c r="AL41060" s="104"/>
      <c r="AO41060" s="104"/>
      <c r="AP41060" s="104"/>
    </row>
    <row r="41061" spans="21:42" ht="15" customHeight="1" x14ac:dyDescent="0.25">
      <c r="U41061" s="104"/>
      <c r="AB41061" s="104"/>
      <c r="AC41061" s="104"/>
      <c r="AF41061" s="104"/>
      <c r="AG41061" s="104"/>
      <c r="AK41061" s="104"/>
      <c r="AL41061" s="104"/>
      <c r="AO41061" s="104"/>
      <c r="AP41061" s="104"/>
    </row>
    <row r="41062" spans="21:42" ht="15" customHeight="1" x14ac:dyDescent="0.25">
      <c r="U41062" s="104"/>
      <c r="AB41062" s="104"/>
      <c r="AC41062" s="104"/>
      <c r="AF41062" s="104"/>
      <c r="AG41062" s="104"/>
      <c r="AK41062" s="104"/>
      <c r="AL41062" s="104"/>
      <c r="AO41062" s="104"/>
      <c r="AP41062" s="104"/>
    </row>
    <row r="41063" spans="21:42" ht="15" customHeight="1" x14ac:dyDescent="0.25">
      <c r="U41063" s="104"/>
      <c r="AB41063" s="104"/>
      <c r="AC41063" s="104"/>
      <c r="AF41063" s="104"/>
      <c r="AG41063" s="104"/>
      <c r="AK41063" s="104"/>
      <c r="AL41063" s="104"/>
      <c r="AO41063" s="104"/>
      <c r="AP41063" s="104"/>
    </row>
    <row r="41064" spans="21:42" ht="15" customHeight="1" x14ac:dyDescent="0.25">
      <c r="U41064" s="104"/>
      <c r="AB41064" s="104"/>
      <c r="AC41064" s="104"/>
      <c r="AF41064" s="104"/>
      <c r="AG41064" s="104"/>
      <c r="AK41064" s="104"/>
      <c r="AL41064" s="104"/>
      <c r="AO41064" s="104"/>
      <c r="AP41064" s="104"/>
    </row>
    <row r="41065" spans="21:42" ht="15" customHeight="1" x14ac:dyDescent="0.25">
      <c r="U41065" s="104"/>
      <c r="AB41065" s="104"/>
      <c r="AC41065" s="104"/>
      <c r="AF41065" s="104"/>
      <c r="AG41065" s="104"/>
      <c r="AK41065" s="104"/>
      <c r="AL41065" s="104"/>
      <c r="AO41065" s="104"/>
      <c r="AP41065" s="104"/>
    </row>
    <row r="41066" spans="21:42" ht="15" customHeight="1" x14ac:dyDescent="0.25">
      <c r="U41066" s="104"/>
      <c r="AB41066" s="104"/>
      <c r="AC41066" s="104"/>
      <c r="AF41066" s="104"/>
      <c r="AG41066" s="104"/>
      <c r="AK41066" s="104"/>
      <c r="AL41066" s="104"/>
      <c r="AO41066" s="104"/>
      <c r="AP41066" s="104"/>
    </row>
    <row r="41067" spans="21:42" ht="15" customHeight="1" x14ac:dyDescent="0.25">
      <c r="U41067" s="104"/>
      <c r="AB41067" s="104"/>
      <c r="AC41067" s="104"/>
      <c r="AF41067" s="104"/>
      <c r="AG41067" s="104"/>
      <c r="AK41067" s="104"/>
      <c r="AL41067" s="104"/>
      <c r="AO41067" s="104"/>
      <c r="AP41067" s="104"/>
    </row>
    <row r="41068" spans="21:42" ht="15" customHeight="1" x14ac:dyDescent="0.25">
      <c r="U41068" s="104"/>
      <c r="AB41068" s="104"/>
      <c r="AC41068" s="104"/>
      <c r="AF41068" s="104"/>
      <c r="AG41068" s="104"/>
      <c r="AK41068" s="104"/>
      <c r="AL41068" s="104"/>
      <c r="AO41068" s="104"/>
      <c r="AP41068" s="104"/>
    </row>
    <row r="41069" spans="21:42" ht="15" customHeight="1" x14ac:dyDescent="0.25">
      <c r="U41069" s="104"/>
      <c r="AB41069" s="104"/>
      <c r="AC41069" s="104"/>
      <c r="AF41069" s="104"/>
      <c r="AG41069" s="104"/>
      <c r="AK41069" s="104"/>
      <c r="AL41069" s="104"/>
      <c r="AO41069" s="104"/>
      <c r="AP41069" s="104"/>
    </row>
    <row r="41070" spans="21:42" ht="15" customHeight="1" x14ac:dyDescent="0.25">
      <c r="U41070" s="104"/>
      <c r="AB41070" s="104"/>
      <c r="AC41070" s="104"/>
      <c r="AF41070" s="104"/>
      <c r="AG41070" s="104"/>
      <c r="AK41070" s="104"/>
      <c r="AL41070" s="104"/>
      <c r="AO41070" s="104"/>
      <c r="AP41070" s="104"/>
    </row>
    <row r="41071" spans="21:42" ht="15" customHeight="1" x14ac:dyDescent="0.25">
      <c r="U41071" s="104"/>
      <c r="AB41071" s="104"/>
      <c r="AC41071" s="104"/>
      <c r="AF41071" s="104"/>
      <c r="AG41071" s="104"/>
      <c r="AK41071" s="104"/>
      <c r="AL41071" s="104"/>
      <c r="AO41071" s="104"/>
      <c r="AP41071" s="104"/>
    </row>
    <row r="41072" spans="21:42" ht="15" customHeight="1" x14ac:dyDescent="0.25">
      <c r="U41072" s="104"/>
      <c r="AB41072" s="104"/>
      <c r="AC41072" s="104"/>
      <c r="AF41072" s="104"/>
      <c r="AG41072" s="104"/>
      <c r="AK41072" s="104"/>
      <c r="AL41072" s="104"/>
      <c r="AO41072" s="104"/>
      <c r="AP41072" s="104"/>
    </row>
    <row r="41073" spans="21:42" ht="15" customHeight="1" x14ac:dyDescent="0.25">
      <c r="U41073" s="104"/>
      <c r="AB41073" s="104"/>
      <c r="AC41073" s="104"/>
      <c r="AF41073" s="104"/>
      <c r="AG41073" s="104"/>
      <c r="AK41073" s="104"/>
      <c r="AL41073" s="104"/>
      <c r="AO41073" s="104"/>
      <c r="AP41073" s="104"/>
    </row>
    <row r="41074" spans="21:42" ht="15" customHeight="1" x14ac:dyDescent="0.25">
      <c r="U41074" s="104"/>
      <c r="AB41074" s="104"/>
      <c r="AC41074" s="104"/>
      <c r="AF41074" s="104"/>
      <c r="AG41074" s="104"/>
      <c r="AK41074" s="104"/>
      <c r="AL41074" s="104"/>
      <c r="AO41074" s="104"/>
      <c r="AP41074" s="104"/>
    </row>
    <row r="41075" spans="21:42" ht="15" customHeight="1" x14ac:dyDescent="0.25">
      <c r="U41075" s="104"/>
      <c r="AB41075" s="104"/>
      <c r="AC41075" s="104"/>
      <c r="AF41075" s="104"/>
      <c r="AG41075" s="104"/>
      <c r="AK41075" s="104"/>
      <c r="AL41075" s="104"/>
      <c r="AO41075" s="104"/>
      <c r="AP41075" s="104"/>
    </row>
    <row r="41076" spans="21:42" ht="15" customHeight="1" x14ac:dyDescent="0.25">
      <c r="U41076" s="104"/>
      <c r="AB41076" s="104"/>
      <c r="AC41076" s="104"/>
      <c r="AF41076" s="104"/>
      <c r="AG41076" s="104"/>
      <c r="AK41076" s="104"/>
      <c r="AL41076" s="104"/>
      <c r="AO41076" s="104"/>
      <c r="AP41076" s="104"/>
    </row>
    <row r="41077" spans="21:42" ht="15" customHeight="1" x14ac:dyDescent="0.25">
      <c r="U41077" s="104"/>
      <c r="AB41077" s="104"/>
      <c r="AC41077" s="104"/>
      <c r="AF41077" s="104"/>
      <c r="AG41077" s="104"/>
      <c r="AK41077" s="104"/>
      <c r="AL41077" s="104"/>
      <c r="AO41077" s="104"/>
      <c r="AP41077" s="104"/>
    </row>
    <row r="41078" spans="21:42" ht="15" customHeight="1" x14ac:dyDescent="0.25">
      <c r="U41078" s="104"/>
      <c r="AB41078" s="104"/>
      <c r="AC41078" s="104"/>
      <c r="AF41078" s="104"/>
      <c r="AG41078" s="104"/>
      <c r="AK41078" s="104"/>
      <c r="AL41078" s="104"/>
      <c r="AO41078" s="104"/>
      <c r="AP41078" s="104"/>
    </row>
    <row r="41079" spans="21:42" ht="15" customHeight="1" x14ac:dyDescent="0.25">
      <c r="U41079" s="104"/>
      <c r="AB41079" s="104"/>
      <c r="AC41079" s="104"/>
      <c r="AF41079" s="104"/>
      <c r="AG41079" s="104"/>
      <c r="AK41079" s="104"/>
      <c r="AL41079" s="104"/>
      <c r="AO41079" s="104"/>
      <c r="AP41079" s="104"/>
    </row>
    <row r="41080" spans="21:42" ht="15" customHeight="1" x14ac:dyDescent="0.25">
      <c r="U41080" s="104"/>
      <c r="AB41080" s="104"/>
      <c r="AC41080" s="104"/>
      <c r="AF41080" s="104"/>
      <c r="AG41080" s="104"/>
      <c r="AK41080" s="104"/>
      <c r="AL41080" s="104"/>
      <c r="AO41080" s="104"/>
      <c r="AP41080" s="104"/>
    </row>
    <row r="41081" spans="21:42" ht="15" customHeight="1" x14ac:dyDescent="0.25">
      <c r="U41081" s="104"/>
      <c r="AB41081" s="104"/>
      <c r="AC41081" s="104"/>
      <c r="AF41081" s="104"/>
      <c r="AG41081" s="104"/>
      <c r="AK41081" s="104"/>
      <c r="AL41081" s="104"/>
      <c r="AO41081" s="104"/>
      <c r="AP41081" s="104"/>
    </row>
    <row r="41082" spans="21:42" ht="15" customHeight="1" x14ac:dyDescent="0.25">
      <c r="U41082" s="104"/>
      <c r="AB41082" s="104"/>
      <c r="AC41082" s="104"/>
      <c r="AF41082" s="104"/>
      <c r="AG41082" s="104"/>
      <c r="AK41082" s="104"/>
      <c r="AL41082" s="104"/>
      <c r="AO41082" s="104"/>
      <c r="AP41082" s="104"/>
    </row>
    <row r="41083" spans="21:42" ht="15" customHeight="1" x14ac:dyDescent="0.25">
      <c r="U41083" s="104"/>
      <c r="AB41083" s="104"/>
      <c r="AC41083" s="104"/>
      <c r="AF41083" s="104"/>
      <c r="AG41083" s="104"/>
      <c r="AK41083" s="104"/>
      <c r="AL41083" s="104"/>
      <c r="AO41083" s="104"/>
      <c r="AP41083" s="104"/>
    </row>
    <row r="41084" spans="21:42" ht="15" customHeight="1" x14ac:dyDescent="0.25">
      <c r="U41084" s="104"/>
      <c r="AB41084" s="104"/>
      <c r="AC41084" s="104"/>
      <c r="AF41084" s="104"/>
      <c r="AG41084" s="104"/>
      <c r="AK41084" s="104"/>
      <c r="AL41084" s="104"/>
      <c r="AO41084" s="104"/>
      <c r="AP41084" s="104"/>
    </row>
    <row r="41085" spans="21:42" ht="15" customHeight="1" x14ac:dyDescent="0.25">
      <c r="U41085" s="104"/>
      <c r="AB41085" s="104"/>
      <c r="AC41085" s="104"/>
      <c r="AF41085" s="104"/>
      <c r="AG41085" s="104"/>
      <c r="AK41085" s="104"/>
      <c r="AL41085" s="104"/>
      <c r="AO41085" s="104"/>
      <c r="AP41085" s="104"/>
    </row>
    <row r="41086" spans="21:42" ht="15" customHeight="1" x14ac:dyDescent="0.25">
      <c r="U41086" s="104"/>
      <c r="AB41086" s="104"/>
      <c r="AC41086" s="104"/>
      <c r="AF41086" s="104"/>
      <c r="AG41086" s="104"/>
      <c r="AK41086" s="104"/>
      <c r="AL41086" s="104"/>
      <c r="AO41086" s="104"/>
      <c r="AP41086" s="104"/>
    </row>
    <row r="41087" spans="21:42" ht="15" customHeight="1" x14ac:dyDescent="0.25">
      <c r="U41087" s="104"/>
      <c r="AB41087" s="104"/>
      <c r="AC41087" s="104"/>
      <c r="AF41087" s="104"/>
      <c r="AG41087" s="104"/>
      <c r="AK41087" s="104"/>
      <c r="AL41087" s="104"/>
      <c r="AO41087" s="104"/>
      <c r="AP41087" s="104"/>
    </row>
    <row r="41088" spans="21:42" ht="15" customHeight="1" x14ac:dyDescent="0.25">
      <c r="U41088" s="104"/>
      <c r="AB41088" s="104"/>
      <c r="AC41088" s="104"/>
      <c r="AF41088" s="104"/>
      <c r="AG41088" s="104"/>
      <c r="AK41088" s="104"/>
      <c r="AL41088" s="104"/>
      <c r="AO41088" s="104"/>
      <c r="AP41088" s="104"/>
    </row>
    <row r="41089" spans="21:42" ht="15" customHeight="1" x14ac:dyDescent="0.25">
      <c r="U41089" s="104"/>
      <c r="AB41089" s="104"/>
      <c r="AC41089" s="104"/>
      <c r="AF41089" s="104"/>
      <c r="AG41089" s="104"/>
      <c r="AK41089" s="104"/>
      <c r="AL41089" s="104"/>
      <c r="AO41089" s="104"/>
      <c r="AP41089" s="104"/>
    </row>
    <row r="41090" spans="21:42" ht="15" customHeight="1" x14ac:dyDescent="0.25">
      <c r="U41090" s="104"/>
      <c r="AB41090" s="104"/>
      <c r="AC41090" s="104"/>
      <c r="AF41090" s="104"/>
      <c r="AG41090" s="104"/>
      <c r="AK41090" s="104"/>
      <c r="AL41090" s="104"/>
      <c r="AO41090" s="104"/>
      <c r="AP41090" s="104"/>
    </row>
    <row r="41091" spans="21:42" ht="15" customHeight="1" x14ac:dyDescent="0.25">
      <c r="U41091" s="104"/>
      <c r="AB41091" s="104"/>
      <c r="AC41091" s="104"/>
      <c r="AF41091" s="104"/>
      <c r="AG41091" s="104"/>
      <c r="AK41091" s="104"/>
      <c r="AL41091" s="104"/>
      <c r="AO41091" s="104"/>
      <c r="AP41091" s="104"/>
    </row>
    <row r="41092" spans="21:42" ht="15" customHeight="1" x14ac:dyDescent="0.25">
      <c r="U41092" s="104"/>
      <c r="AB41092" s="104"/>
      <c r="AC41092" s="104"/>
      <c r="AF41092" s="104"/>
      <c r="AG41092" s="104"/>
      <c r="AK41092" s="104"/>
      <c r="AL41092" s="104"/>
      <c r="AO41092" s="104"/>
      <c r="AP41092" s="104"/>
    </row>
    <row r="41093" spans="21:42" ht="15" customHeight="1" x14ac:dyDescent="0.25">
      <c r="U41093" s="104"/>
      <c r="AB41093" s="104"/>
      <c r="AC41093" s="104"/>
      <c r="AF41093" s="104"/>
      <c r="AG41093" s="104"/>
      <c r="AK41093" s="104"/>
      <c r="AL41093" s="104"/>
      <c r="AO41093" s="104"/>
      <c r="AP41093" s="104"/>
    </row>
    <row r="41094" spans="21:42" ht="15" customHeight="1" x14ac:dyDescent="0.25">
      <c r="U41094" s="104"/>
      <c r="AB41094" s="104"/>
      <c r="AC41094" s="104"/>
      <c r="AF41094" s="104"/>
      <c r="AG41094" s="104"/>
      <c r="AK41094" s="104"/>
      <c r="AL41094" s="104"/>
      <c r="AO41094" s="104"/>
      <c r="AP41094" s="104"/>
    </row>
    <row r="41095" spans="21:42" ht="15" customHeight="1" x14ac:dyDescent="0.25">
      <c r="U41095" s="104"/>
      <c r="AB41095" s="104"/>
      <c r="AC41095" s="104"/>
      <c r="AF41095" s="104"/>
      <c r="AG41095" s="104"/>
      <c r="AK41095" s="104"/>
      <c r="AL41095" s="104"/>
      <c r="AO41095" s="104"/>
      <c r="AP41095" s="104"/>
    </row>
    <row r="41096" spans="21:42" ht="15" customHeight="1" x14ac:dyDescent="0.25">
      <c r="U41096" s="104"/>
      <c r="AB41096" s="104"/>
      <c r="AC41096" s="104"/>
      <c r="AF41096" s="104"/>
      <c r="AG41096" s="104"/>
      <c r="AK41096" s="104"/>
      <c r="AL41096" s="104"/>
      <c r="AO41096" s="104"/>
      <c r="AP41096" s="104"/>
    </row>
    <row r="41097" spans="21:42" ht="15" customHeight="1" x14ac:dyDescent="0.25">
      <c r="U41097" s="104"/>
      <c r="AB41097" s="104"/>
      <c r="AC41097" s="104"/>
      <c r="AF41097" s="104"/>
      <c r="AG41097" s="104"/>
      <c r="AK41097" s="104"/>
      <c r="AL41097" s="104"/>
      <c r="AO41097" s="104"/>
      <c r="AP41097" s="104"/>
    </row>
    <row r="41098" spans="21:42" ht="15" customHeight="1" x14ac:dyDescent="0.25">
      <c r="U41098" s="104"/>
      <c r="AB41098" s="104"/>
      <c r="AC41098" s="104"/>
      <c r="AF41098" s="104"/>
      <c r="AG41098" s="104"/>
      <c r="AK41098" s="104"/>
      <c r="AL41098" s="104"/>
      <c r="AO41098" s="104"/>
      <c r="AP41098" s="104"/>
    </row>
    <row r="41099" spans="21:42" ht="15" customHeight="1" x14ac:dyDescent="0.25">
      <c r="U41099" s="104"/>
      <c r="AB41099" s="104"/>
      <c r="AC41099" s="104"/>
      <c r="AF41099" s="104"/>
      <c r="AG41099" s="104"/>
      <c r="AK41099" s="104"/>
      <c r="AL41099" s="104"/>
      <c r="AO41099" s="104"/>
      <c r="AP41099" s="104"/>
    </row>
    <row r="41100" spans="21:42" ht="15" customHeight="1" x14ac:dyDescent="0.25">
      <c r="U41100" s="104"/>
      <c r="AB41100" s="104"/>
      <c r="AC41100" s="104"/>
      <c r="AF41100" s="104"/>
      <c r="AG41100" s="104"/>
      <c r="AK41100" s="104"/>
      <c r="AL41100" s="104"/>
      <c r="AO41100" s="104"/>
      <c r="AP41100" s="104"/>
    </row>
    <row r="41101" spans="21:42" ht="15" customHeight="1" x14ac:dyDescent="0.25">
      <c r="U41101" s="104"/>
      <c r="AB41101" s="104"/>
      <c r="AC41101" s="104"/>
      <c r="AF41101" s="104"/>
      <c r="AG41101" s="104"/>
      <c r="AK41101" s="104"/>
      <c r="AL41101" s="104"/>
      <c r="AO41101" s="104"/>
      <c r="AP41101" s="104"/>
    </row>
    <row r="41102" spans="21:42" ht="15" customHeight="1" x14ac:dyDescent="0.25">
      <c r="U41102" s="104"/>
      <c r="AB41102" s="104"/>
      <c r="AC41102" s="104"/>
      <c r="AF41102" s="104"/>
      <c r="AG41102" s="104"/>
      <c r="AK41102" s="104"/>
      <c r="AL41102" s="104"/>
      <c r="AO41102" s="104"/>
      <c r="AP41102" s="104"/>
    </row>
    <row r="41103" spans="21:42" ht="15" customHeight="1" x14ac:dyDescent="0.25">
      <c r="U41103" s="104"/>
      <c r="AB41103" s="104"/>
      <c r="AC41103" s="104"/>
      <c r="AF41103" s="104"/>
      <c r="AG41103" s="104"/>
      <c r="AK41103" s="104"/>
      <c r="AL41103" s="104"/>
      <c r="AO41103" s="104"/>
      <c r="AP41103" s="104"/>
    </row>
    <row r="41104" spans="21:42" ht="15" customHeight="1" x14ac:dyDescent="0.25">
      <c r="U41104" s="104"/>
      <c r="AB41104" s="104"/>
      <c r="AC41104" s="104"/>
      <c r="AF41104" s="104"/>
      <c r="AG41104" s="104"/>
      <c r="AK41104" s="104"/>
      <c r="AL41104" s="104"/>
      <c r="AO41104" s="104"/>
      <c r="AP41104" s="104"/>
    </row>
    <row r="41105" spans="21:42" ht="15" customHeight="1" x14ac:dyDescent="0.25">
      <c r="U41105" s="104"/>
      <c r="AB41105" s="104"/>
      <c r="AC41105" s="104"/>
      <c r="AF41105" s="104"/>
      <c r="AG41105" s="104"/>
      <c r="AK41105" s="104"/>
      <c r="AL41105" s="104"/>
      <c r="AO41105" s="104"/>
      <c r="AP41105" s="104"/>
    </row>
    <row r="41106" spans="21:42" ht="15" customHeight="1" x14ac:dyDescent="0.25">
      <c r="U41106" s="104"/>
      <c r="AB41106" s="104"/>
      <c r="AC41106" s="104"/>
      <c r="AF41106" s="104"/>
      <c r="AG41106" s="104"/>
      <c r="AK41106" s="104"/>
      <c r="AL41106" s="104"/>
      <c r="AO41106" s="104"/>
      <c r="AP41106" s="104"/>
    </row>
    <row r="41107" spans="21:42" ht="15" customHeight="1" x14ac:dyDescent="0.25">
      <c r="U41107" s="104"/>
      <c r="AB41107" s="104"/>
      <c r="AC41107" s="104"/>
      <c r="AF41107" s="104"/>
      <c r="AG41107" s="104"/>
      <c r="AK41107" s="104"/>
      <c r="AL41107" s="104"/>
      <c r="AO41107" s="104"/>
      <c r="AP41107" s="104"/>
    </row>
    <row r="41108" spans="21:42" ht="15" customHeight="1" x14ac:dyDescent="0.25">
      <c r="U41108" s="104"/>
      <c r="AB41108" s="104"/>
      <c r="AC41108" s="104"/>
      <c r="AF41108" s="104"/>
      <c r="AG41108" s="104"/>
      <c r="AK41108" s="104"/>
      <c r="AL41108" s="104"/>
      <c r="AO41108" s="104"/>
      <c r="AP41108" s="104"/>
    </row>
    <row r="41109" spans="21:42" ht="15" customHeight="1" x14ac:dyDescent="0.25">
      <c r="U41109" s="104"/>
      <c r="AB41109" s="104"/>
      <c r="AC41109" s="104"/>
      <c r="AF41109" s="104"/>
      <c r="AG41109" s="104"/>
      <c r="AK41109" s="104"/>
      <c r="AL41109" s="104"/>
      <c r="AO41109" s="104"/>
      <c r="AP41109" s="104"/>
    </row>
    <row r="41110" spans="21:42" ht="15" customHeight="1" x14ac:dyDescent="0.25">
      <c r="U41110" s="104"/>
      <c r="AB41110" s="104"/>
      <c r="AC41110" s="104"/>
      <c r="AF41110" s="104"/>
      <c r="AG41110" s="104"/>
      <c r="AK41110" s="104"/>
      <c r="AL41110" s="104"/>
      <c r="AO41110" s="104"/>
      <c r="AP41110" s="104"/>
    </row>
    <row r="41111" spans="21:42" ht="15" customHeight="1" x14ac:dyDescent="0.25">
      <c r="U41111" s="104"/>
      <c r="AB41111" s="104"/>
      <c r="AC41111" s="104"/>
      <c r="AF41111" s="104"/>
      <c r="AG41111" s="104"/>
      <c r="AK41111" s="104"/>
      <c r="AL41111" s="104"/>
      <c r="AO41111" s="104"/>
      <c r="AP41111" s="104"/>
    </row>
    <row r="41112" spans="21:42" ht="15" customHeight="1" x14ac:dyDescent="0.25">
      <c r="U41112" s="104"/>
      <c r="AB41112" s="104"/>
      <c r="AC41112" s="104"/>
      <c r="AF41112" s="104"/>
      <c r="AG41112" s="104"/>
      <c r="AK41112" s="104"/>
      <c r="AL41112" s="104"/>
      <c r="AO41112" s="104"/>
      <c r="AP41112" s="104"/>
    </row>
    <row r="41113" spans="21:42" ht="15" customHeight="1" x14ac:dyDescent="0.25">
      <c r="U41113" s="104"/>
      <c r="AB41113" s="104"/>
      <c r="AC41113" s="104"/>
      <c r="AF41113" s="104"/>
      <c r="AG41113" s="104"/>
      <c r="AK41113" s="104"/>
      <c r="AL41113" s="104"/>
      <c r="AO41113" s="104"/>
      <c r="AP41113" s="104"/>
    </row>
    <row r="41114" spans="21:42" ht="15" customHeight="1" x14ac:dyDescent="0.25">
      <c r="U41114" s="104"/>
      <c r="AB41114" s="104"/>
      <c r="AC41114" s="104"/>
      <c r="AF41114" s="104"/>
      <c r="AG41114" s="104"/>
      <c r="AK41114" s="104"/>
      <c r="AL41114" s="104"/>
      <c r="AO41114" s="104"/>
      <c r="AP41114" s="104"/>
    </row>
    <row r="41115" spans="21:42" ht="15" customHeight="1" x14ac:dyDescent="0.25">
      <c r="U41115" s="104"/>
      <c r="AB41115" s="104"/>
      <c r="AC41115" s="104"/>
      <c r="AF41115" s="104"/>
      <c r="AG41115" s="104"/>
      <c r="AK41115" s="104"/>
      <c r="AL41115" s="104"/>
      <c r="AO41115" s="104"/>
      <c r="AP41115" s="104"/>
    </row>
    <row r="41116" spans="21:42" ht="15" customHeight="1" x14ac:dyDescent="0.25">
      <c r="U41116" s="104"/>
      <c r="AB41116" s="104"/>
      <c r="AC41116" s="104"/>
      <c r="AF41116" s="104"/>
      <c r="AG41116" s="104"/>
      <c r="AK41116" s="104"/>
      <c r="AL41116" s="104"/>
      <c r="AO41116" s="104"/>
      <c r="AP41116" s="104"/>
    </row>
    <row r="41117" spans="21:42" ht="15" customHeight="1" x14ac:dyDescent="0.25">
      <c r="U41117" s="104"/>
      <c r="AB41117" s="104"/>
      <c r="AC41117" s="104"/>
      <c r="AF41117" s="104"/>
      <c r="AG41117" s="104"/>
      <c r="AK41117" s="104"/>
      <c r="AL41117" s="104"/>
      <c r="AO41117" s="104"/>
      <c r="AP41117" s="104"/>
    </row>
    <row r="41118" spans="21:42" ht="15" customHeight="1" x14ac:dyDescent="0.25">
      <c r="U41118" s="104"/>
      <c r="AB41118" s="104"/>
      <c r="AC41118" s="104"/>
      <c r="AF41118" s="104"/>
      <c r="AG41118" s="104"/>
      <c r="AK41118" s="104"/>
      <c r="AL41118" s="104"/>
      <c r="AO41118" s="104"/>
      <c r="AP41118" s="104"/>
    </row>
    <row r="41119" spans="21:42" ht="15" customHeight="1" x14ac:dyDescent="0.25">
      <c r="U41119" s="104"/>
      <c r="AB41119" s="104"/>
      <c r="AC41119" s="104"/>
      <c r="AF41119" s="104"/>
      <c r="AG41119" s="104"/>
      <c r="AK41119" s="104"/>
      <c r="AL41119" s="104"/>
      <c r="AO41119" s="104"/>
      <c r="AP41119" s="104"/>
    </row>
    <row r="41120" spans="21:42" ht="15" customHeight="1" x14ac:dyDescent="0.25">
      <c r="U41120" s="104"/>
      <c r="AB41120" s="104"/>
      <c r="AC41120" s="104"/>
      <c r="AF41120" s="104"/>
      <c r="AG41120" s="104"/>
      <c r="AK41120" s="104"/>
      <c r="AL41120" s="104"/>
      <c r="AO41120" s="104"/>
      <c r="AP41120" s="104"/>
    </row>
    <row r="41121" spans="21:42" ht="15" customHeight="1" x14ac:dyDescent="0.25">
      <c r="U41121" s="104"/>
      <c r="AB41121" s="104"/>
      <c r="AC41121" s="104"/>
      <c r="AF41121" s="104"/>
      <c r="AG41121" s="104"/>
      <c r="AK41121" s="104"/>
      <c r="AL41121" s="104"/>
      <c r="AO41121" s="104"/>
      <c r="AP41121" s="104"/>
    </row>
    <row r="41122" spans="21:42" ht="15" customHeight="1" x14ac:dyDescent="0.25">
      <c r="U41122" s="104"/>
      <c r="AB41122" s="104"/>
      <c r="AC41122" s="104"/>
      <c r="AF41122" s="104"/>
      <c r="AG41122" s="104"/>
      <c r="AK41122" s="104"/>
      <c r="AL41122" s="104"/>
      <c r="AO41122" s="104"/>
      <c r="AP41122" s="104"/>
    </row>
    <row r="41123" spans="21:42" ht="15" customHeight="1" x14ac:dyDescent="0.25">
      <c r="U41123" s="104"/>
      <c r="AB41123" s="104"/>
      <c r="AC41123" s="104"/>
      <c r="AF41123" s="104"/>
      <c r="AG41123" s="104"/>
      <c r="AK41123" s="104"/>
      <c r="AL41123" s="104"/>
      <c r="AO41123" s="104"/>
      <c r="AP41123" s="104"/>
    </row>
    <row r="41124" spans="21:42" ht="15" customHeight="1" x14ac:dyDescent="0.25">
      <c r="U41124" s="104"/>
      <c r="AB41124" s="104"/>
      <c r="AC41124" s="104"/>
      <c r="AF41124" s="104"/>
      <c r="AG41124" s="104"/>
      <c r="AK41124" s="104"/>
      <c r="AL41124" s="104"/>
      <c r="AO41124" s="104"/>
      <c r="AP41124" s="104"/>
    </row>
    <row r="41125" spans="21:42" ht="15" customHeight="1" x14ac:dyDescent="0.25">
      <c r="U41125" s="104"/>
      <c r="AB41125" s="104"/>
      <c r="AC41125" s="104"/>
      <c r="AF41125" s="104"/>
      <c r="AG41125" s="104"/>
      <c r="AK41125" s="104"/>
      <c r="AL41125" s="104"/>
      <c r="AO41125" s="104"/>
      <c r="AP41125" s="104"/>
    </row>
    <row r="41126" spans="21:42" ht="15" customHeight="1" x14ac:dyDescent="0.25">
      <c r="U41126" s="104"/>
      <c r="AB41126" s="104"/>
      <c r="AC41126" s="104"/>
      <c r="AF41126" s="104"/>
      <c r="AG41126" s="104"/>
      <c r="AK41126" s="104"/>
      <c r="AL41126" s="104"/>
      <c r="AO41126" s="104"/>
      <c r="AP41126" s="104"/>
    </row>
    <row r="41127" spans="21:42" ht="15" customHeight="1" x14ac:dyDescent="0.25">
      <c r="U41127" s="104"/>
      <c r="AB41127" s="104"/>
      <c r="AC41127" s="104"/>
      <c r="AF41127" s="104"/>
      <c r="AG41127" s="104"/>
      <c r="AK41127" s="104"/>
      <c r="AL41127" s="104"/>
      <c r="AO41127" s="104"/>
      <c r="AP41127" s="104"/>
    </row>
    <row r="41128" spans="21:42" ht="15" customHeight="1" x14ac:dyDescent="0.25">
      <c r="U41128" s="104"/>
      <c r="AB41128" s="104"/>
      <c r="AC41128" s="104"/>
      <c r="AF41128" s="104"/>
      <c r="AG41128" s="104"/>
      <c r="AK41128" s="104"/>
      <c r="AL41128" s="104"/>
      <c r="AO41128" s="104"/>
      <c r="AP41128" s="104"/>
    </row>
    <row r="41129" spans="21:42" ht="15" customHeight="1" x14ac:dyDescent="0.25">
      <c r="U41129" s="104"/>
      <c r="AB41129" s="104"/>
      <c r="AC41129" s="104"/>
      <c r="AF41129" s="104"/>
      <c r="AG41129" s="104"/>
      <c r="AK41129" s="104"/>
      <c r="AL41129" s="104"/>
      <c r="AO41129" s="104"/>
      <c r="AP41129" s="104"/>
    </row>
    <row r="41130" spans="21:42" ht="15" customHeight="1" x14ac:dyDescent="0.25">
      <c r="U41130" s="104"/>
      <c r="AB41130" s="104"/>
      <c r="AC41130" s="104"/>
      <c r="AF41130" s="104"/>
      <c r="AG41130" s="104"/>
      <c r="AK41130" s="104"/>
      <c r="AL41130" s="104"/>
      <c r="AO41130" s="104"/>
      <c r="AP41130" s="104"/>
    </row>
    <row r="41131" spans="21:42" ht="15" customHeight="1" x14ac:dyDescent="0.25">
      <c r="U41131" s="104"/>
      <c r="AB41131" s="104"/>
      <c r="AC41131" s="104"/>
      <c r="AF41131" s="104"/>
      <c r="AG41131" s="104"/>
      <c r="AK41131" s="104"/>
      <c r="AL41131" s="104"/>
      <c r="AO41131" s="104"/>
      <c r="AP41131" s="104"/>
    </row>
    <row r="41132" spans="21:42" ht="15" customHeight="1" x14ac:dyDescent="0.25">
      <c r="U41132" s="104"/>
      <c r="AB41132" s="104"/>
      <c r="AC41132" s="104"/>
      <c r="AF41132" s="104"/>
      <c r="AG41132" s="104"/>
      <c r="AK41132" s="104"/>
      <c r="AL41132" s="104"/>
      <c r="AO41132" s="104"/>
      <c r="AP41132" s="104"/>
    </row>
    <row r="41133" spans="21:42" ht="15" customHeight="1" x14ac:dyDescent="0.25">
      <c r="U41133" s="104"/>
      <c r="AB41133" s="104"/>
      <c r="AC41133" s="104"/>
      <c r="AF41133" s="104"/>
      <c r="AG41133" s="104"/>
      <c r="AK41133" s="104"/>
      <c r="AL41133" s="104"/>
      <c r="AO41133" s="104"/>
      <c r="AP41133" s="104"/>
    </row>
    <row r="41134" spans="21:42" ht="15" customHeight="1" x14ac:dyDescent="0.25">
      <c r="U41134" s="104"/>
      <c r="AB41134" s="104"/>
      <c r="AC41134" s="104"/>
      <c r="AF41134" s="104"/>
      <c r="AG41134" s="104"/>
      <c r="AK41134" s="104"/>
      <c r="AL41134" s="104"/>
      <c r="AO41134" s="104"/>
      <c r="AP41134" s="104"/>
    </row>
    <row r="41135" spans="21:42" ht="15" customHeight="1" x14ac:dyDescent="0.25">
      <c r="U41135" s="104"/>
      <c r="AB41135" s="104"/>
      <c r="AC41135" s="104"/>
      <c r="AF41135" s="104"/>
      <c r="AG41135" s="104"/>
      <c r="AK41135" s="104"/>
      <c r="AL41135" s="104"/>
      <c r="AO41135" s="104"/>
      <c r="AP41135" s="104"/>
    </row>
    <row r="41136" spans="21:42" ht="15" customHeight="1" x14ac:dyDescent="0.25">
      <c r="U41136" s="104"/>
      <c r="AB41136" s="104"/>
      <c r="AC41136" s="104"/>
      <c r="AF41136" s="104"/>
      <c r="AG41136" s="104"/>
      <c r="AK41136" s="104"/>
      <c r="AL41136" s="104"/>
      <c r="AO41136" s="104"/>
      <c r="AP41136" s="104"/>
    </row>
    <row r="41137" spans="21:42" ht="15" customHeight="1" x14ac:dyDescent="0.25">
      <c r="U41137" s="104"/>
      <c r="AB41137" s="104"/>
      <c r="AC41137" s="104"/>
      <c r="AF41137" s="104"/>
      <c r="AG41137" s="104"/>
      <c r="AK41137" s="104"/>
      <c r="AL41137" s="104"/>
      <c r="AO41137" s="104"/>
      <c r="AP41137" s="104"/>
    </row>
    <row r="41138" spans="21:42" ht="15" customHeight="1" x14ac:dyDescent="0.25">
      <c r="U41138" s="104"/>
      <c r="AB41138" s="104"/>
      <c r="AC41138" s="104"/>
      <c r="AF41138" s="104"/>
      <c r="AG41138" s="104"/>
      <c r="AK41138" s="104"/>
      <c r="AL41138" s="104"/>
      <c r="AO41138" s="104"/>
      <c r="AP41138" s="104"/>
    </row>
    <row r="41139" spans="21:42" ht="15" customHeight="1" x14ac:dyDescent="0.25">
      <c r="U41139" s="104"/>
      <c r="AB41139" s="104"/>
      <c r="AC41139" s="104"/>
      <c r="AF41139" s="104"/>
      <c r="AG41139" s="104"/>
      <c r="AK41139" s="104"/>
      <c r="AL41139" s="104"/>
      <c r="AO41139" s="104"/>
      <c r="AP41139" s="104"/>
    </row>
    <row r="41140" spans="21:42" ht="15" customHeight="1" x14ac:dyDescent="0.25">
      <c r="U41140" s="104"/>
      <c r="AB41140" s="104"/>
      <c r="AC41140" s="104"/>
      <c r="AF41140" s="104"/>
      <c r="AG41140" s="104"/>
      <c r="AK41140" s="104"/>
      <c r="AL41140" s="104"/>
      <c r="AO41140" s="104"/>
      <c r="AP41140" s="104"/>
    </row>
    <row r="41141" spans="21:42" ht="15" customHeight="1" x14ac:dyDescent="0.25">
      <c r="U41141" s="104"/>
      <c r="AB41141" s="104"/>
      <c r="AC41141" s="104"/>
      <c r="AF41141" s="104"/>
      <c r="AG41141" s="104"/>
      <c r="AK41141" s="104"/>
      <c r="AL41141" s="104"/>
      <c r="AO41141" s="104"/>
      <c r="AP41141" s="104"/>
    </row>
    <row r="41142" spans="21:42" ht="15" customHeight="1" x14ac:dyDescent="0.25">
      <c r="U41142" s="104"/>
      <c r="AB41142" s="104"/>
      <c r="AC41142" s="104"/>
      <c r="AF41142" s="104"/>
      <c r="AG41142" s="104"/>
      <c r="AK41142" s="104"/>
      <c r="AL41142" s="104"/>
      <c r="AO41142" s="104"/>
      <c r="AP41142" s="104"/>
    </row>
    <row r="41143" spans="21:42" ht="15" customHeight="1" x14ac:dyDescent="0.25">
      <c r="U41143" s="104"/>
      <c r="AB41143" s="104"/>
      <c r="AC41143" s="104"/>
      <c r="AF41143" s="104"/>
      <c r="AG41143" s="104"/>
      <c r="AK41143" s="104"/>
      <c r="AL41143" s="104"/>
      <c r="AO41143" s="104"/>
      <c r="AP41143" s="104"/>
    </row>
    <row r="41144" spans="21:42" ht="15" customHeight="1" x14ac:dyDescent="0.25">
      <c r="U41144" s="104"/>
      <c r="AB41144" s="104"/>
      <c r="AC41144" s="104"/>
      <c r="AF41144" s="104"/>
      <c r="AG41144" s="104"/>
      <c r="AK41144" s="104"/>
      <c r="AL41144" s="104"/>
      <c r="AO41144" s="104"/>
      <c r="AP41144" s="104"/>
    </row>
    <row r="41145" spans="21:42" ht="15" customHeight="1" x14ac:dyDescent="0.25">
      <c r="U41145" s="104"/>
      <c r="AB41145" s="104"/>
      <c r="AC41145" s="104"/>
      <c r="AF41145" s="104"/>
      <c r="AG41145" s="104"/>
      <c r="AK41145" s="104"/>
      <c r="AL41145" s="104"/>
      <c r="AO41145" s="104"/>
      <c r="AP41145" s="104"/>
    </row>
    <row r="41146" spans="21:42" ht="15" customHeight="1" x14ac:dyDescent="0.25">
      <c r="U41146" s="104"/>
      <c r="AB41146" s="104"/>
      <c r="AC41146" s="104"/>
      <c r="AF41146" s="104"/>
      <c r="AG41146" s="104"/>
      <c r="AK41146" s="104"/>
      <c r="AL41146" s="104"/>
      <c r="AO41146" s="104"/>
      <c r="AP41146" s="104"/>
    </row>
    <row r="41147" spans="21:42" ht="15" customHeight="1" x14ac:dyDescent="0.25">
      <c r="U41147" s="104"/>
      <c r="AB41147" s="104"/>
      <c r="AC41147" s="104"/>
      <c r="AF41147" s="104"/>
      <c r="AG41147" s="104"/>
      <c r="AK41147" s="104"/>
      <c r="AL41147" s="104"/>
      <c r="AO41147" s="104"/>
      <c r="AP41147" s="104"/>
    </row>
    <row r="41148" spans="21:42" ht="15" customHeight="1" x14ac:dyDescent="0.25">
      <c r="U41148" s="104"/>
      <c r="AB41148" s="104"/>
      <c r="AC41148" s="104"/>
      <c r="AF41148" s="104"/>
      <c r="AG41148" s="104"/>
      <c r="AK41148" s="104"/>
      <c r="AL41148" s="104"/>
      <c r="AO41148" s="104"/>
      <c r="AP41148" s="104"/>
    </row>
    <row r="41149" spans="21:42" ht="15" customHeight="1" x14ac:dyDescent="0.25">
      <c r="U41149" s="104"/>
      <c r="AB41149" s="104"/>
      <c r="AC41149" s="104"/>
      <c r="AF41149" s="104"/>
      <c r="AG41149" s="104"/>
      <c r="AK41149" s="104"/>
      <c r="AL41149" s="104"/>
      <c r="AO41149" s="104"/>
      <c r="AP41149" s="104"/>
    </row>
    <row r="41150" spans="21:42" ht="15" customHeight="1" x14ac:dyDescent="0.25">
      <c r="U41150" s="104"/>
      <c r="AB41150" s="104"/>
      <c r="AC41150" s="104"/>
      <c r="AF41150" s="104"/>
      <c r="AG41150" s="104"/>
      <c r="AK41150" s="104"/>
      <c r="AL41150" s="104"/>
      <c r="AO41150" s="104"/>
      <c r="AP41150" s="104"/>
    </row>
    <row r="41151" spans="21:42" ht="15" customHeight="1" x14ac:dyDescent="0.25">
      <c r="U41151" s="104"/>
      <c r="AB41151" s="104"/>
      <c r="AC41151" s="104"/>
      <c r="AF41151" s="104"/>
      <c r="AG41151" s="104"/>
      <c r="AK41151" s="104"/>
      <c r="AL41151" s="104"/>
      <c r="AO41151" s="104"/>
      <c r="AP41151" s="104"/>
    </row>
    <row r="41152" spans="21:42" ht="15" customHeight="1" x14ac:dyDescent="0.25">
      <c r="U41152" s="104"/>
      <c r="AB41152" s="104"/>
      <c r="AC41152" s="104"/>
      <c r="AF41152" s="104"/>
      <c r="AG41152" s="104"/>
      <c r="AK41152" s="104"/>
      <c r="AL41152" s="104"/>
      <c r="AO41152" s="104"/>
      <c r="AP41152" s="104"/>
    </row>
    <row r="41153" spans="21:42" ht="15" customHeight="1" x14ac:dyDescent="0.25">
      <c r="U41153" s="104"/>
      <c r="AB41153" s="104"/>
      <c r="AC41153" s="104"/>
      <c r="AF41153" s="104"/>
      <c r="AG41153" s="104"/>
      <c r="AK41153" s="104"/>
      <c r="AL41153" s="104"/>
      <c r="AO41153" s="104"/>
      <c r="AP41153" s="104"/>
    </row>
    <row r="41154" spans="21:42" ht="15" customHeight="1" x14ac:dyDescent="0.25">
      <c r="U41154" s="104"/>
      <c r="AB41154" s="104"/>
      <c r="AC41154" s="104"/>
      <c r="AF41154" s="104"/>
      <c r="AG41154" s="104"/>
      <c r="AK41154" s="104"/>
      <c r="AL41154" s="104"/>
      <c r="AO41154" s="104"/>
      <c r="AP41154" s="104"/>
    </row>
    <row r="41155" spans="21:42" ht="15" customHeight="1" x14ac:dyDescent="0.25">
      <c r="U41155" s="104"/>
      <c r="AB41155" s="104"/>
      <c r="AC41155" s="104"/>
      <c r="AF41155" s="104"/>
      <c r="AG41155" s="104"/>
      <c r="AK41155" s="104"/>
      <c r="AL41155" s="104"/>
      <c r="AO41155" s="104"/>
      <c r="AP41155" s="104"/>
    </row>
    <row r="41156" spans="21:42" ht="15" customHeight="1" x14ac:dyDescent="0.25">
      <c r="U41156" s="104"/>
      <c r="AB41156" s="104"/>
      <c r="AC41156" s="104"/>
      <c r="AF41156" s="104"/>
      <c r="AG41156" s="104"/>
      <c r="AK41156" s="104"/>
      <c r="AL41156" s="104"/>
      <c r="AO41156" s="104"/>
      <c r="AP41156" s="104"/>
    </row>
    <row r="41157" spans="21:42" ht="15" customHeight="1" x14ac:dyDescent="0.25">
      <c r="U41157" s="104"/>
      <c r="AB41157" s="104"/>
      <c r="AC41157" s="104"/>
      <c r="AF41157" s="104"/>
      <c r="AG41157" s="104"/>
      <c r="AK41157" s="104"/>
      <c r="AL41157" s="104"/>
      <c r="AO41157" s="104"/>
      <c r="AP41157" s="104"/>
    </row>
    <row r="41158" spans="21:42" ht="15" customHeight="1" x14ac:dyDescent="0.25">
      <c r="U41158" s="104"/>
      <c r="AB41158" s="104"/>
      <c r="AC41158" s="104"/>
      <c r="AF41158" s="104"/>
      <c r="AG41158" s="104"/>
      <c r="AK41158" s="104"/>
      <c r="AL41158" s="104"/>
      <c r="AO41158" s="104"/>
      <c r="AP41158" s="104"/>
    </row>
    <row r="41159" spans="21:42" ht="15" customHeight="1" x14ac:dyDescent="0.25">
      <c r="U41159" s="104"/>
      <c r="AB41159" s="104"/>
      <c r="AC41159" s="104"/>
      <c r="AF41159" s="104"/>
      <c r="AG41159" s="104"/>
      <c r="AK41159" s="104"/>
      <c r="AL41159" s="104"/>
      <c r="AO41159" s="104"/>
      <c r="AP41159" s="104"/>
    </row>
    <row r="41160" spans="21:42" ht="15" customHeight="1" x14ac:dyDescent="0.25">
      <c r="U41160" s="104"/>
      <c r="AB41160" s="104"/>
      <c r="AC41160" s="104"/>
      <c r="AF41160" s="104"/>
      <c r="AG41160" s="104"/>
      <c r="AK41160" s="104"/>
      <c r="AL41160" s="104"/>
      <c r="AO41160" s="104"/>
      <c r="AP41160" s="104"/>
    </row>
    <row r="41161" spans="21:42" ht="15" customHeight="1" x14ac:dyDescent="0.25">
      <c r="U41161" s="104"/>
      <c r="AB41161" s="104"/>
      <c r="AC41161" s="104"/>
      <c r="AF41161" s="104"/>
      <c r="AG41161" s="104"/>
      <c r="AK41161" s="104"/>
      <c r="AL41161" s="104"/>
      <c r="AO41161" s="104"/>
      <c r="AP41161" s="104"/>
    </row>
    <row r="41162" spans="21:42" ht="15" customHeight="1" x14ac:dyDescent="0.25">
      <c r="U41162" s="104"/>
      <c r="AB41162" s="104"/>
      <c r="AC41162" s="104"/>
      <c r="AF41162" s="104"/>
      <c r="AG41162" s="104"/>
      <c r="AK41162" s="104"/>
      <c r="AL41162" s="104"/>
      <c r="AO41162" s="104"/>
      <c r="AP41162" s="104"/>
    </row>
    <row r="41163" spans="21:42" ht="15" customHeight="1" x14ac:dyDescent="0.25">
      <c r="U41163" s="104"/>
      <c r="AB41163" s="104"/>
      <c r="AC41163" s="104"/>
      <c r="AF41163" s="104"/>
      <c r="AG41163" s="104"/>
      <c r="AK41163" s="104"/>
      <c r="AL41163" s="104"/>
      <c r="AO41163" s="104"/>
      <c r="AP41163" s="104"/>
    </row>
    <row r="41164" spans="21:42" ht="15" customHeight="1" x14ac:dyDescent="0.25">
      <c r="U41164" s="104"/>
      <c r="AB41164" s="104"/>
      <c r="AC41164" s="104"/>
      <c r="AF41164" s="104"/>
      <c r="AG41164" s="104"/>
      <c r="AK41164" s="104"/>
      <c r="AL41164" s="104"/>
      <c r="AO41164" s="104"/>
      <c r="AP41164" s="104"/>
    </row>
    <row r="41165" spans="21:42" ht="15" customHeight="1" x14ac:dyDescent="0.25">
      <c r="U41165" s="104"/>
      <c r="AB41165" s="104"/>
      <c r="AC41165" s="104"/>
      <c r="AF41165" s="104"/>
      <c r="AG41165" s="104"/>
      <c r="AK41165" s="104"/>
      <c r="AL41165" s="104"/>
      <c r="AO41165" s="104"/>
      <c r="AP41165" s="104"/>
    </row>
    <row r="41166" spans="21:42" ht="15" customHeight="1" x14ac:dyDescent="0.25">
      <c r="U41166" s="104"/>
      <c r="AB41166" s="104"/>
      <c r="AC41166" s="104"/>
      <c r="AF41166" s="104"/>
      <c r="AG41166" s="104"/>
      <c r="AK41166" s="104"/>
      <c r="AL41166" s="104"/>
      <c r="AO41166" s="104"/>
      <c r="AP41166" s="104"/>
    </row>
    <row r="41167" spans="21:42" ht="15" customHeight="1" x14ac:dyDescent="0.25">
      <c r="U41167" s="104"/>
      <c r="AB41167" s="104"/>
      <c r="AC41167" s="104"/>
      <c r="AF41167" s="104"/>
      <c r="AG41167" s="104"/>
      <c r="AK41167" s="104"/>
      <c r="AL41167" s="104"/>
      <c r="AO41167" s="104"/>
      <c r="AP41167" s="104"/>
    </row>
    <row r="41168" spans="21:42" ht="15" customHeight="1" x14ac:dyDescent="0.25">
      <c r="U41168" s="104"/>
      <c r="AB41168" s="104"/>
      <c r="AC41168" s="104"/>
      <c r="AF41168" s="104"/>
      <c r="AG41168" s="104"/>
      <c r="AK41168" s="104"/>
      <c r="AL41168" s="104"/>
      <c r="AO41168" s="104"/>
      <c r="AP41168" s="104"/>
    </row>
    <row r="41169" spans="21:42" ht="15" customHeight="1" x14ac:dyDescent="0.25">
      <c r="U41169" s="104"/>
      <c r="AB41169" s="104"/>
      <c r="AC41169" s="104"/>
      <c r="AF41169" s="104"/>
      <c r="AG41169" s="104"/>
      <c r="AK41169" s="104"/>
      <c r="AL41169" s="104"/>
      <c r="AO41169" s="104"/>
      <c r="AP41169" s="104"/>
    </row>
    <row r="41170" spans="21:42" ht="15" customHeight="1" x14ac:dyDescent="0.25">
      <c r="U41170" s="104"/>
      <c r="AB41170" s="104"/>
      <c r="AC41170" s="104"/>
      <c r="AF41170" s="104"/>
      <c r="AG41170" s="104"/>
      <c r="AK41170" s="104"/>
      <c r="AL41170" s="104"/>
      <c r="AO41170" s="104"/>
      <c r="AP41170" s="104"/>
    </row>
    <row r="41171" spans="21:42" ht="15" customHeight="1" x14ac:dyDescent="0.25">
      <c r="U41171" s="104"/>
      <c r="AB41171" s="104"/>
      <c r="AC41171" s="104"/>
      <c r="AF41171" s="104"/>
      <c r="AG41171" s="104"/>
      <c r="AK41171" s="104"/>
      <c r="AL41171" s="104"/>
      <c r="AO41171" s="104"/>
      <c r="AP41171" s="104"/>
    </row>
    <row r="41172" spans="21:42" ht="15" customHeight="1" x14ac:dyDescent="0.25">
      <c r="U41172" s="104"/>
      <c r="AB41172" s="104"/>
      <c r="AC41172" s="104"/>
      <c r="AF41172" s="104"/>
      <c r="AG41172" s="104"/>
      <c r="AK41172" s="104"/>
      <c r="AL41172" s="104"/>
      <c r="AO41172" s="104"/>
      <c r="AP41172" s="104"/>
    </row>
    <row r="41173" spans="21:42" ht="15" customHeight="1" x14ac:dyDescent="0.25">
      <c r="U41173" s="104"/>
      <c r="AB41173" s="104"/>
      <c r="AC41173" s="104"/>
      <c r="AF41173" s="104"/>
      <c r="AG41173" s="104"/>
      <c r="AK41173" s="104"/>
      <c r="AL41173" s="104"/>
      <c r="AO41173" s="104"/>
      <c r="AP41173" s="104"/>
    </row>
    <row r="41174" spans="21:42" ht="15" customHeight="1" x14ac:dyDescent="0.25">
      <c r="U41174" s="104"/>
      <c r="AB41174" s="104"/>
      <c r="AC41174" s="104"/>
      <c r="AF41174" s="104"/>
      <c r="AG41174" s="104"/>
      <c r="AK41174" s="104"/>
      <c r="AL41174" s="104"/>
      <c r="AO41174" s="104"/>
      <c r="AP41174" s="104"/>
    </row>
    <row r="41175" spans="21:42" ht="15" customHeight="1" x14ac:dyDescent="0.25">
      <c r="U41175" s="104"/>
      <c r="AB41175" s="104"/>
      <c r="AC41175" s="104"/>
      <c r="AF41175" s="104"/>
      <c r="AG41175" s="104"/>
      <c r="AK41175" s="104"/>
      <c r="AL41175" s="104"/>
      <c r="AO41175" s="104"/>
      <c r="AP41175" s="104"/>
    </row>
    <row r="41176" spans="21:42" ht="15" customHeight="1" x14ac:dyDescent="0.25">
      <c r="U41176" s="104"/>
      <c r="AB41176" s="104"/>
      <c r="AC41176" s="104"/>
      <c r="AF41176" s="104"/>
      <c r="AG41176" s="104"/>
      <c r="AK41176" s="104"/>
      <c r="AL41176" s="104"/>
      <c r="AO41176" s="104"/>
      <c r="AP41176" s="104"/>
    </row>
    <row r="41177" spans="21:42" ht="15" customHeight="1" x14ac:dyDescent="0.25">
      <c r="U41177" s="104"/>
      <c r="AB41177" s="104"/>
      <c r="AC41177" s="104"/>
      <c r="AF41177" s="104"/>
      <c r="AG41177" s="104"/>
      <c r="AK41177" s="104"/>
      <c r="AL41177" s="104"/>
      <c r="AO41177" s="104"/>
      <c r="AP41177" s="104"/>
    </row>
    <row r="41178" spans="21:42" ht="15" customHeight="1" x14ac:dyDescent="0.25">
      <c r="U41178" s="104"/>
      <c r="AB41178" s="104"/>
      <c r="AC41178" s="104"/>
      <c r="AF41178" s="104"/>
      <c r="AG41178" s="104"/>
      <c r="AK41178" s="104"/>
      <c r="AL41178" s="104"/>
      <c r="AO41178" s="104"/>
      <c r="AP41178" s="104"/>
    </row>
    <row r="41179" spans="21:42" ht="15" customHeight="1" x14ac:dyDescent="0.25">
      <c r="U41179" s="104"/>
      <c r="AB41179" s="104"/>
      <c r="AC41179" s="104"/>
      <c r="AF41179" s="104"/>
      <c r="AG41179" s="104"/>
      <c r="AK41179" s="104"/>
      <c r="AL41179" s="104"/>
      <c r="AO41179" s="104"/>
      <c r="AP41179" s="104"/>
    </row>
    <row r="41180" spans="21:42" ht="15" customHeight="1" x14ac:dyDescent="0.25">
      <c r="U41180" s="104"/>
      <c r="AB41180" s="104"/>
      <c r="AC41180" s="104"/>
      <c r="AF41180" s="104"/>
      <c r="AG41180" s="104"/>
      <c r="AK41180" s="104"/>
      <c r="AL41180" s="104"/>
      <c r="AO41180" s="104"/>
      <c r="AP41180" s="104"/>
    </row>
    <row r="41181" spans="21:42" ht="15" customHeight="1" x14ac:dyDescent="0.25">
      <c r="U41181" s="104"/>
      <c r="AB41181" s="104"/>
      <c r="AC41181" s="104"/>
      <c r="AF41181" s="104"/>
      <c r="AG41181" s="104"/>
      <c r="AK41181" s="104"/>
      <c r="AL41181" s="104"/>
      <c r="AO41181" s="104"/>
      <c r="AP41181" s="104"/>
    </row>
    <row r="41182" spans="21:42" ht="15" customHeight="1" x14ac:dyDescent="0.25">
      <c r="U41182" s="104"/>
      <c r="AB41182" s="104"/>
      <c r="AC41182" s="104"/>
      <c r="AF41182" s="104"/>
      <c r="AG41182" s="104"/>
      <c r="AK41182" s="104"/>
      <c r="AL41182" s="104"/>
      <c r="AO41182" s="104"/>
      <c r="AP41182" s="104"/>
    </row>
    <row r="41183" spans="21:42" ht="15" customHeight="1" x14ac:dyDescent="0.25">
      <c r="U41183" s="104"/>
      <c r="AB41183" s="104"/>
      <c r="AC41183" s="104"/>
      <c r="AF41183" s="104"/>
      <c r="AG41183" s="104"/>
      <c r="AK41183" s="104"/>
      <c r="AL41183" s="104"/>
      <c r="AO41183" s="104"/>
      <c r="AP41183" s="104"/>
    </row>
    <row r="41184" spans="21:42" ht="15" customHeight="1" x14ac:dyDescent="0.25">
      <c r="U41184" s="104"/>
      <c r="AB41184" s="104"/>
      <c r="AC41184" s="104"/>
      <c r="AF41184" s="104"/>
      <c r="AG41184" s="104"/>
      <c r="AK41184" s="104"/>
      <c r="AL41184" s="104"/>
      <c r="AO41184" s="104"/>
      <c r="AP41184" s="104"/>
    </row>
    <row r="41185" spans="21:42" ht="15" customHeight="1" x14ac:dyDescent="0.25">
      <c r="U41185" s="104"/>
      <c r="AB41185" s="104"/>
      <c r="AC41185" s="104"/>
      <c r="AF41185" s="104"/>
      <c r="AG41185" s="104"/>
      <c r="AK41185" s="104"/>
      <c r="AL41185" s="104"/>
      <c r="AO41185" s="104"/>
      <c r="AP41185" s="104"/>
    </row>
    <row r="41186" spans="21:42" ht="15" customHeight="1" x14ac:dyDescent="0.25">
      <c r="U41186" s="104"/>
      <c r="AB41186" s="104"/>
      <c r="AC41186" s="104"/>
      <c r="AF41186" s="104"/>
      <c r="AG41186" s="104"/>
      <c r="AK41186" s="104"/>
      <c r="AL41186" s="104"/>
      <c r="AO41186" s="104"/>
      <c r="AP41186" s="104"/>
    </row>
    <row r="41187" spans="21:42" ht="15" customHeight="1" x14ac:dyDescent="0.25">
      <c r="U41187" s="104"/>
      <c r="AB41187" s="104"/>
      <c r="AC41187" s="104"/>
      <c r="AF41187" s="104"/>
      <c r="AG41187" s="104"/>
      <c r="AK41187" s="104"/>
      <c r="AL41187" s="104"/>
      <c r="AO41187" s="104"/>
      <c r="AP41187" s="104"/>
    </row>
    <row r="41188" spans="21:42" ht="15" customHeight="1" x14ac:dyDescent="0.25">
      <c r="U41188" s="104"/>
      <c r="AB41188" s="104"/>
      <c r="AC41188" s="104"/>
      <c r="AF41188" s="104"/>
      <c r="AG41188" s="104"/>
      <c r="AK41188" s="104"/>
      <c r="AL41188" s="104"/>
      <c r="AO41188" s="104"/>
      <c r="AP41188" s="104"/>
    </row>
    <row r="41189" spans="21:42" ht="15" customHeight="1" x14ac:dyDescent="0.25">
      <c r="U41189" s="104"/>
      <c r="AB41189" s="104"/>
      <c r="AC41189" s="104"/>
      <c r="AF41189" s="104"/>
      <c r="AG41189" s="104"/>
      <c r="AK41189" s="104"/>
      <c r="AL41189" s="104"/>
      <c r="AO41189" s="104"/>
      <c r="AP41189" s="104"/>
    </row>
    <row r="41190" spans="21:42" ht="15" customHeight="1" x14ac:dyDescent="0.25">
      <c r="U41190" s="104"/>
      <c r="AB41190" s="104"/>
      <c r="AC41190" s="104"/>
      <c r="AF41190" s="104"/>
      <c r="AG41190" s="104"/>
      <c r="AK41190" s="104"/>
      <c r="AL41190" s="104"/>
      <c r="AO41190" s="104"/>
      <c r="AP41190" s="104"/>
    </row>
    <row r="41191" spans="21:42" ht="15" customHeight="1" x14ac:dyDescent="0.25">
      <c r="U41191" s="104"/>
      <c r="AB41191" s="104"/>
      <c r="AC41191" s="104"/>
      <c r="AF41191" s="104"/>
      <c r="AG41191" s="104"/>
      <c r="AK41191" s="104"/>
      <c r="AL41191" s="104"/>
      <c r="AO41191" s="104"/>
      <c r="AP41191" s="104"/>
    </row>
    <row r="41192" spans="21:42" ht="15" customHeight="1" x14ac:dyDescent="0.25">
      <c r="U41192" s="104"/>
      <c r="AB41192" s="104"/>
      <c r="AC41192" s="104"/>
      <c r="AF41192" s="104"/>
      <c r="AG41192" s="104"/>
      <c r="AK41192" s="104"/>
      <c r="AL41192" s="104"/>
      <c r="AO41192" s="104"/>
      <c r="AP41192" s="104"/>
    </row>
    <row r="41193" spans="21:42" ht="15" customHeight="1" x14ac:dyDescent="0.25">
      <c r="U41193" s="104"/>
      <c r="AB41193" s="104"/>
      <c r="AC41193" s="104"/>
      <c r="AF41193" s="104"/>
      <c r="AG41193" s="104"/>
      <c r="AK41193" s="104"/>
      <c r="AL41193" s="104"/>
      <c r="AO41193" s="104"/>
      <c r="AP41193" s="104"/>
    </row>
    <row r="41194" spans="21:42" ht="15" customHeight="1" x14ac:dyDescent="0.25">
      <c r="U41194" s="104"/>
      <c r="AB41194" s="104"/>
      <c r="AC41194" s="104"/>
      <c r="AF41194" s="104"/>
      <c r="AG41194" s="104"/>
      <c r="AK41194" s="104"/>
      <c r="AL41194" s="104"/>
      <c r="AO41194" s="104"/>
      <c r="AP41194" s="104"/>
    </row>
    <row r="41195" spans="21:42" ht="15" customHeight="1" x14ac:dyDescent="0.25">
      <c r="U41195" s="104"/>
      <c r="AB41195" s="104"/>
      <c r="AC41195" s="104"/>
      <c r="AF41195" s="104"/>
      <c r="AG41195" s="104"/>
      <c r="AK41195" s="104"/>
      <c r="AL41195" s="104"/>
      <c r="AO41195" s="104"/>
      <c r="AP41195" s="104"/>
    </row>
    <row r="41196" spans="21:42" ht="15" customHeight="1" x14ac:dyDescent="0.25">
      <c r="U41196" s="104"/>
      <c r="AB41196" s="104"/>
      <c r="AC41196" s="104"/>
      <c r="AF41196" s="104"/>
      <c r="AG41196" s="104"/>
      <c r="AK41196" s="104"/>
      <c r="AL41196" s="104"/>
      <c r="AO41196" s="104"/>
      <c r="AP41196" s="104"/>
    </row>
    <row r="41197" spans="21:42" ht="15" customHeight="1" x14ac:dyDescent="0.25">
      <c r="U41197" s="104"/>
      <c r="AB41197" s="104"/>
      <c r="AC41197" s="104"/>
      <c r="AF41197" s="104"/>
      <c r="AG41197" s="104"/>
      <c r="AK41197" s="104"/>
      <c r="AL41197" s="104"/>
      <c r="AO41197" s="104"/>
      <c r="AP41197" s="104"/>
    </row>
    <row r="41198" spans="21:42" ht="15" customHeight="1" x14ac:dyDescent="0.25">
      <c r="U41198" s="104"/>
      <c r="AB41198" s="104"/>
      <c r="AC41198" s="104"/>
      <c r="AF41198" s="104"/>
      <c r="AG41198" s="104"/>
      <c r="AK41198" s="104"/>
      <c r="AL41198" s="104"/>
      <c r="AO41198" s="104"/>
      <c r="AP41198" s="104"/>
    </row>
    <row r="41199" spans="21:42" ht="15" customHeight="1" x14ac:dyDescent="0.25">
      <c r="U41199" s="104"/>
      <c r="AB41199" s="104"/>
      <c r="AC41199" s="104"/>
      <c r="AF41199" s="104"/>
      <c r="AG41199" s="104"/>
      <c r="AK41199" s="104"/>
      <c r="AL41199" s="104"/>
      <c r="AO41199" s="104"/>
      <c r="AP41199" s="104"/>
    </row>
    <row r="41200" spans="21:42" ht="15" customHeight="1" x14ac:dyDescent="0.25">
      <c r="U41200" s="104"/>
      <c r="AB41200" s="104"/>
      <c r="AC41200" s="104"/>
      <c r="AF41200" s="104"/>
      <c r="AG41200" s="104"/>
      <c r="AK41200" s="104"/>
      <c r="AL41200" s="104"/>
      <c r="AO41200" s="104"/>
      <c r="AP41200" s="104"/>
    </row>
    <row r="41201" spans="21:42" ht="15" customHeight="1" x14ac:dyDescent="0.25">
      <c r="U41201" s="104"/>
      <c r="AB41201" s="104"/>
      <c r="AC41201" s="104"/>
      <c r="AF41201" s="104"/>
      <c r="AG41201" s="104"/>
      <c r="AK41201" s="104"/>
      <c r="AL41201" s="104"/>
      <c r="AO41201" s="104"/>
      <c r="AP41201" s="104"/>
    </row>
    <row r="41202" spans="21:42" ht="15" customHeight="1" x14ac:dyDescent="0.25">
      <c r="U41202" s="104"/>
      <c r="AB41202" s="104"/>
      <c r="AC41202" s="104"/>
      <c r="AF41202" s="104"/>
      <c r="AG41202" s="104"/>
      <c r="AK41202" s="104"/>
      <c r="AL41202" s="104"/>
      <c r="AO41202" s="104"/>
      <c r="AP41202" s="104"/>
    </row>
    <row r="41203" spans="21:42" ht="15" customHeight="1" x14ac:dyDescent="0.25">
      <c r="U41203" s="104"/>
      <c r="AB41203" s="104"/>
      <c r="AC41203" s="104"/>
      <c r="AF41203" s="104"/>
      <c r="AG41203" s="104"/>
      <c r="AK41203" s="104"/>
      <c r="AL41203" s="104"/>
      <c r="AO41203" s="104"/>
      <c r="AP41203" s="104"/>
    </row>
    <row r="41204" spans="21:42" ht="15" customHeight="1" x14ac:dyDescent="0.25">
      <c r="U41204" s="104"/>
      <c r="AB41204" s="104"/>
      <c r="AC41204" s="104"/>
      <c r="AF41204" s="104"/>
      <c r="AG41204" s="104"/>
      <c r="AK41204" s="104"/>
      <c r="AL41204" s="104"/>
      <c r="AO41204" s="104"/>
      <c r="AP41204" s="104"/>
    </row>
    <row r="41205" spans="21:42" ht="15" customHeight="1" x14ac:dyDescent="0.25">
      <c r="U41205" s="104"/>
      <c r="AB41205" s="104"/>
      <c r="AC41205" s="104"/>
      <c r="AF41205" s="104"/>
      <c r="AG41205" s="104"/>
      <c r="AK41205" s="104"/>
      <c r="AL41205" s="104"/>
      <c r="AO41205" s="104"/>
      <c r="AP41205" s="104"/>
    </row>
    <row r="41206" spans="21:42" ht="15" customHeight="1" x14ac:dyDescent="0.25">
      <c r="U41206" s="104"/>
      <c r="AB41206" s="104"/>
      <c r="AC41206" s="104"/>
      <c r="AF41206" s="104"/>
      <c r="AG41206" s="104"/>
      <c r="AK41206" s="104"/>
      <c r="AL41206" s="104"/>
      <c r="AO41206" s="104"/>
      <c r="AP41206" s="104"/>
    </row>
    <row r="41207" spans="21:42" ht="15" customHeight="1" x14ac:dyDescent="0.25">
      <c r="U41207" s="104"/>
      <c r="AB41207" s="104"/>
      <c r="AC41207" s="104"/>
      <c r="AF41207" s="104"/>
      <c r="AG41207" s="104"/>
      <c r="AK41207" s="104"/>
      <c r="AL41207" s="104"/>
      <c r="AO41207" s="104"/>
      <c r="AP41207" s="104"/>
    </row>
    <row r="41208" spans="21:42" ht="15" customHeight="1" x14ac:dyDescent="0.25">
      <c r="U41208" s="104"/>
      <c r="AB41208" s="104"/>
      <c r="AC41208" s="104"/>
      <c r="AF41208" s="104"/>
      <c r="AG41208" s="104"/>
      <c r="AK41208" s="104"/>
      <c r="AL41208" s="104"/>
      <c r="AO41208" s="104"/>
      <c r="AP41208" s="104"/>
    </row>
    <row r="41209" spans="21:42" ht="15" customHeight="1" x14ac:dyDescent="0.25">
      <c r="U41209" s="104"/>
      <c r="AB41209" s="104"/>
      <c r="AC41209" s="104"/>
      <c r="AF41209" s="104"/>
      <c r="AG41209" s="104"/>
      <c r="AK41209" s="104"/>
      <c r="AL41209" s="104"/>
      <c r="AO41209" s="104"/>
      <c r="AP41209" s="104"/>
    </row>
    <row r="41210" spans="21:42" ht="15" customHeight="1" x14ac:dyDescent="0.25">
      <c r="U41210" s="104"/>
      <c r="AB41210" s="104"/>
      <c r="AC41210" s="104"/>
      <c r="AF41210" s="104"/>
      <c r="AG41210" s="104"/>
      <c r="AK41210" s="104"/>
      <c r="AL41210" s="104"/>
      <c r="AO41210" s="104"/>
      <c r="AP41210" s="104"/>
    </row>
    <row r="41211" spans="21:42" ht="15" customHeight="1" x14ac:dyDescent="0.25">
      <c r="U41211" s="104"/>
      <c r="AB41211" s="104"/>
      <c r="AC41211" s="104"/>
      <c r="AF41211" s="104"/>
      <c r="AG41211" s="104"/>
      <c r="AK41211" s="104"/>
      <c r="AL41211" s="104"/>
      <c r="AO41211" s="104"/>
      <c r="AP41211" s="104"/>
    </row>
    <row r="41212" spans="21:42" ht="15" customHeight="1" x14ac:dyDescent="0.25">
      <c r="U41212" s="104"/>
      <c r="AB41212" s="104"/>
      <c r="AC41212" s="104"/>
      <c r="AF41212" s="104"/>
      <c r="AG41212" s="104"/>
      <c r="AK41212" s="104"/>
      <c r="AL41212" s="104"/>
      <c r="AO41212" s="104"/>
      <c r="AP41212" s="104"/>
    </row>
    <row r="41213" spans="21:42" ht="15" customHeight="1" x14ac:dyDescent="0.25">
      <c r="U41213" s="104"/>
      <c r="AB41213" s="104"/>
      <c r="AC41213" s="104"/>
      <c r="AF41213" s="104"/>
      <c r="AG41213" s="104"/>
      <c r="AK41213" s="104"/>
      <c r="AL41213" s="104"/>
      <c r="AO41213" s="104"/>
      <c r="AP41213" s="104"/>
    </row>
    <row r="41214" spans="21:42" ht="15" customHeight="1" x14ac:dyDescent="0.25">
      <c r="U41214" s="104"/>
      <c r="AB41214" s="104"/>
      <c r="AC41214" s="104"/>
      <c r="AF41214" s="104"/>
      <c r="AG41214" s="104"/>
      <c r="AK41214" s="104"/>
      <c r="AL41214" s="104"/>
      <c r="AO41214" s="104"/>
      <c r="AP41214" s="104"/>
    </row>
    <row r="41215" spans="21:42" ht="15" customHeight="1" x14ac:dyDescent="0.25">
      <c r="U41215" s="104"/>
      <c r="AB41215" s="104"/>
      <c r="AC41215" s="104"/>
      <c r="AF41215" s="104"/>
      <c r="AG41215" s="104"/>
      <c r="AK41215" s="104"/>
      <c r="AL41215" s="104"/>
      <c r="AO41215" s="104"/>
      <c r="AP41215" s="104"/>
    </row>
    <row r="41216" spans="21:42" ht="15" customHeight="1" x14ac:dyDescent="0.25">
      <c r="U41216" s="104"/>
      <c r="AB41216" s="104"/>
      <c r="AC41216" s="104"/>
      <c r="AF41216" s="104"/>
      <c r="AG41216" s="104"/>
      <c r="AK41216" s="104"/>
      <c r="AL41216" s="104"/>
      <c r="AO41216" s="104"/>
      <c r="AP41216" s="104"/>
    </row>
    <row r="41217" spans="21:42" ht="15" customHeight="1" x14ac:dyDescent="0.25">
      <c r="U41217" s="104"/>
      <c r="AB41217" s="104"/>
      <c r="AC41217" s="104"/>
      <c r="AF41217" s="104"/>
      <c r="AG41217" s="104"/>
      <c r="AK41217" s="104"/>
      <c r="AL41217" s="104"/>
      <c r="AO41217" s="104"/>
      <c r="AP41217" s="104"/>
    </row>
    <row r="41218" spans="21:42" ht="15" customHeight="1" x14ac:dyDescent="0.25">
      <c r="U41218" s="104"/>
      <c r="AB41218" s="104"/>
      <c r="AC41218" s="104"/>
      <c r="AF41218" s="104"/>
      <c r="AG41218" s="104"/>
      <c r="AK41218" s="104"/>
      <c r="AL41218" s="104"/>
      <c r="AO41218" s="104"/>
      <c r="AP41218" s="104"/>
    </row>
    <row r="41219" spans="21:42" ht="15" customHeight="1" x14ac:dyDescent="0.25">
      <c r="U41219" s="104"/>
      <c r="AB41219" s="104"/>
      <c r="AC41219" s="104"/>
      <c r="AF41219" s="104"/>
      <c r="AG41219" s="104"/>
      <c r="AK41219" s="104"/>
      <c r="AL41219" s="104"/>
      <c r="AO41219" s="104"/>
      <c r="AP41219" s="104"/>
    </row>
    <row r="41220" spans="21:42" ht="15" customHeight="1" x14ac:dyDescent="0.25">
      <c r="U41220" s="104"/>
      <c r="AB41220" s="104"/>
      <c r="AC41220" s="104"/>
      <c r="AF41220" s="104"/>
      <c r="AG41220" s="104"/>
      <c r="AK41220" s="104"/>
      <c r="AL41220" s="104"/>
      <c r="AO41220" s="104"/>
      <c r="AP41220" s="104"/>
    </row>
    <row r="41221" spans="21:42" ht="15" customHeight="1" x14ac:dyDescent="0.25">
      <c r="U41221" s="104"/>
      <c r="AB41221" s="104"/>
      <c r="AC41221" s="104"/>
      <c r="AF41221" s="104"/>
      <c r="AG41221" s="104"/>
      <c r="AK41221" s="104"/>
      <c r="AL41221" s="104"/>
      <c r="AO41221" s="104"/>
      <c r="AP41221" s="104"/>
    </row>
    <row r="41222" spans="21:42" ht="15" customHeight="1" x14ac:dyDescent="0.25">
      <c r="U41222" s="104"/>
      <c r="AB41222" s="104"/>
      <c r="AC41222" s="104"/>
      <c r="AF41222" s="104"/>
      <c r="AG41222" s="104"/>
      <c r="AK41222" s="104"/>
      <c r="AL41222" s="104"/>
      <c r="AO41222" s="104"/>
      <c r="AP41222" s="104"/>
    </row>
    <row r="41223" spans="21:42" ht="15" customHeight="1" x14ac:dyDescent="0.25">
      <c r="U41223" s="104"/>
      <c r="AB41223" s="104"/>
      <c r="AC41223" s="104"/>
      <c r="AF41223" s="104"/>
      <c r="AG41223" s="104"/>
      <c r="AK41223" s="104"/>
      <c r="AL41223" s="104"/>
      <c r="AO41223" s="104"/>
      <c r="AP41223" s="104"/>
    </row>
    <row r="41224" spans="21:42" ht="15" customHeight="1" x14ac:dyDescent="0.25">
      <c r="U41224" s="104"/>
      <c r="AB41224" s="104"/>
      <c r="AC41224" s="104"/>
      <c r="AF41224" s="104"/>
      <c r="AG41224" s="104"/>
      <c r="AK41224" s="104"/>
      <c r="AL41224" s="104"/>
      <c r="AO41224" s="104"/>
      <c r="AP41224" s="104"/>
    </row>
    <row r="41225" spans="21:42" ht="15" customHeight="1" x14ac:dyDescent="0.25">
      <c r="U41225" s="104"/>
      <c r="AB41225" s="104"/>
      <c r="AC41225" s="104"/>
      <c r="AF41225" s="104"/>
      <c r="AG41225" s="104"/>
      <c r="AK41225" s="104"/>
      <c r="AL41225" s="104"/>
      <c r="AO41225" s="104"/>
      <c r="AP41225" s="104"/>
    </row>
    <row r="41226" spans="21:42" ht="15" customHeight="1" x14ac:dyDescent="0.25">
      <c r="U41226" s="104"/>
      <c r="AB41226" s="104"/>
      <c r="AC41226" s="104"/>
      <c r="AF41226" s="104"/>
      <c r="AG41226" s="104"/>
      <c r="AK41226" s="104"/>
      <c r="AL41226" s="104"/>
      <c r="AO41226" s="104"/>
      <c r="AP41226" s="104"/>
    </row>
    <row r="41227" spans="21:42" ht="15" customHeight="1" x14ac:dyDescent="0.25">
      <c r="U41227" s="104"/>
      <c r="AB41227" s="104"/>
      <c r="AC41227" s="104"/>
      <c r="AF41227" s="104"/>
      <c r="AG41227" s="104"/>
      <c r="AK41227" s="104"/>
      <c r="AL41227" s="104"/>
      <c r="AO41227" s="104"/>
      <c r="AP41227" s="104"/>
    </row>
    <row r="41228" spans="21:42" ht="15" customHeight="1" x14ac:dyDescent="0.25">
      <c r="U41228" s="104"/>
      <c r="AB41228" s="104"/>
      <c r="AC41228" s="104"/>
      <c r="AF41228" s="104"/>
      <c r="AG41228" s="104"/>
      <c r="AK41228" s="104"/>
      <c r="AL41228" s="104"/>
      <c r="AO41228" s="104"/>
      <c r="AP41228" s="104"/>
    </row>
    <row r="41229" spans="21:42" ht="15" customHeight="1" x14ac:dyDescent="0.25">
      <c r="U41229" s="104"/>
      <c r="AB41229" s="104"/>
      <c r="AC41229" s="104"/>
      <c r="AF41229" s="104"/>
      <c r="AG41229" s="104"/>
      <c r="AK41229" s="104"/>
      <c r="AL41229" s="104"/>
      <c r="AO41229" s="104"/>
      <c r="AP41229" s="104"/>
    </row>
    <row r="41230" spans="21:42" ht="15" customHeight="1" x14ac:dyDescent="0.25">
      <c r="U41230" s="104"/>
      <c r="AB41230" s="104"/>
      <c r="AC41230" s="104"/>
      <c r="AF41230" s="104"/>
      <c r="AG41230" s="104"/>
      <c r="AK41230" s="104"/>
      <c r="AL41230" s="104"/>
      <c r="AO41230" s="104"/>
      <c r="AP41230" s="104"/>
    </row>
    <row r="41231" spans="21:42" ht="15" customHeight="1" x14ac:dyDescent="0.25">
      <c r="U41231" s="104"/>
      <c r="AB41231" s="104"/>
      <c r="AC41231" s="104"/>
      <c r="AF41231" s="104"/>
      <c r="AG41231" s="104"/>
      <c r="AK41231" s="104"/>
      <c r="AL41231" s="104"/>
      <c r="AO41231" s="104"/>
      <c r="AP41231" s="104"/>
    </row>
    <row r="41232" spans="21:42" ht="15" customHeight="1" x14ac:dyDescent="0.25">
      <c r="U41232" s="104"/>
      <c r="AB41232" s="104"/>
      <c r="AC41232" s="104"/>
      <c r="AF41232" s="104"/>
      <c r="AG41232" s="104"/>
      <c r="AK41232" s="104"/>
      <c r="AL41232" s="104"/>
      <c r="AO41232" s="104"/>
      <c r="AP41232" s="104"/>
    </row>
    <row r="41233" spans="21:42" ht="15" customHeight="1" x14ac:dyDescent="0.25">
      <c r="U41233" s="104"/>
      <c r="AB41233" s="104"/>
      <c r="AC41233" s="104"/>
      <c r="AF41233" s="104"/>
      <c r="AG41233" s="104"/>
      <c r="AK41233" s="104"/>
      <c r="AL41233" s="104"/>
      <c r="AO41233" s="104"/>
      <c r="AP41233" s="104"/>
    </row>
    <row r="41234" spans="21:42" ht="15" customHeight="1" x14ac:dyDescent="0.25">
      <c r="U41234" s="104"/>
      <c r="AB41234" s="104"/>
      <c r="AC41234" s="104"/>
      <c r="AF41234" s="104"/>
      <c r="AG41234" s="104"/>
      <c r="AK41234" s="104"/>
      <c r="AL41234" s="104"/>
      <c r="AO41234" s="104"/>
      <c r="AP41234" s="104"/>
    </row>
    <row r="41235" spans="21:42" ht="15" customHeight="1" x14ac:dyDescent="0.25">
      <c r="U41235" s="104"/>
      <c r="AB41235" s="104"/>
      <c r="AC41235" s="104"/>
      <c r="AF41235" s="104"/>
      <c r="AG41235" s="104"/>
      <c r="AK41235" s="104"/>
      <c r="AL41235" s="104"/>
      <c r="AO41235" s="104"/>
      <c r="AP41235" s="104"/>
    </row>
    <row r="41236" spans="21:42" ht="15" customHeight="1" x14ac:dyDescent="0.25">
      <c r="U41236" s="104"/>
      <c r="AB41236" s="104"/>
      <c r="AC41236" s="104"/>
      <c r="AF41236" s="104"/>
      <c r="AG41236" s="104"/>
      <c r="AK41236" s="104"/>
      <c r="AL41236" s="104"/>
      <c r="AO41236" s="104"/>
      <c r="AP41236" s="104"/>
    </row>
    <row r="41237" spans="21:42" ht="15" customHeight="1" x14ac:dyDescent="0.25">
      <c r="U41237" s="104"/>
      <c r="AB41237" s="104"/>
      <c r="AC41237" s="104"/>
      <c r="AF41237" s="104"/>
      <c r="AG41237" s="104"/>
      <c r="AK41237" s="104"/>
      <c r="AL41237" s="104"/>
      <c r="AO41237" s="104"/>
      <c r="AP41237" s="104"/>
    </row>
    <row r="41238" spans="21:42" ht="15" customHeight="1" x14ac:dyDescent="0.25">
      <c r="U41238" s="104"/>
      <c r="AB41238" s="104"/>
      <c r="AC41238" s="104"/>
      <c r="AF41238" s="104"/>
      <c r="AG41238" s="104"/>
      <c r="AK41238" s="104"/>
      <c r="AL41238" s="104"/>
      <c r="AO41238" s="104"/>
      <c r="AP41238" s="104"/>
    </row>
    <row r="41239" spans="21:42" ht="15" customHeight="1" x14ac:dyDescent="0.25">
      <c r="U41239" s="104"/>
      <c r="AB41239" s="104"/>
      <c r="AC41239" s="104"/>
      <c r="AF41239" s="104"/>
      <c r="AG41239" s="104"/>
      <c r="AK41239" s="104"/>
      <c r="AL41239" s="104"/>
      <c r="AO41239" s="104"/>
      <c r="AP41239" s="104"/>
    </row>
    <row r="41240" spans="21:42" ht="15" customHeight="1" x14ac:dyDescent="0.25">
      <c r="U41240" s="104"/>
      <c r="AB41240" s="104"/>
      <c r="AC41240" s="104"/>
      <c r="AF41240" s="104"/>
      <c r="AG41240" s="104"/>
      <c r="AK41240" s="104"/>
      <c r="AL41240" s="104"/>
      <c r="AO41240" s="104"/>
      <c r="AP41240" s="104"/>
    </row>
    <row r="41241" spans="21:42" ht="15" customHeight="1" x14ac:dyDescent="0.25">
      <c r="U41241" s="104"/>
      <c r="AB41241" s="104"/>
      <c r="AC41241" s="104"/>
      <c r="AF41241" s="104"/>
      <c r="AG41241" s="104"/>
      <c r="AK41241" s="104"/>
      <c r="AL41241" s="104"/>
      <c r="AO41241" s="104"/>
      <c r="AP41241" s="104"/>
    </row>
    <row r="41242" spans="21:42" ht="15" customHeight="1" x14ac:dyDescent="0.25">
      <c r="U41242" s="104"/>
      <c r="AB41242" s="104"/>
      <c r="AC41242" s="104"/>
      <c r="AF41242" s="104"/>
      <c r="AG41242" s="104"/>
      <c r="AK41242" s="104"/>
      <c r="AL41242" s="104"/>
      <c r="AO41242" s="104"/>
      <c r="AP41242" s="104"/>
    </row>
    <row r="41243" spans="21:42" ht="15" customHeight="1" x14ac:dyDescent="0.25">
      <c r="U41243" s="104"/>
      <c r="AB41243" s="104"/>
      <c r="AC41243" s="104"/>
      <c r="AF41243" s="104"/>
      <c r="AG41243" s="104"/>
      <c r="AK41243" s="104"/>
      <c r="AL41243" s="104"/>
      <c r="AO41243" s="104"/>
      <c r="AP41243" s="104"/>
    </row>
    <row r="41244" spans="21:42" ht="15" customHeight="1" x14ac:dyDescent="0.25">
      <c r="U41244" s="104"/>
      <c r="AB41244" s="104"/>
      <c r="AC41244" s="104"/>
      <c r="AF41244" s="104"/>
      <c r="AG41244" s="104"/>
      <c r="AK41244" s="104"/>
      <c r="AL41244" s="104"/>
      <c r="AO41244" s="104"/>
      <c r="AP41244" s="104"/>
    </row>
    <row r="41245" spans="21:42" ht="15" customHeight="1" x14ac:dyDescent="0.25">
      <c r="U41245" s="104"/>
      <c r="AB41245" s="104"/>
      <c r="AC41245" s="104"/>
      <c r="AF41245" s="104"/>
      <c r="AG41245" s="104"/>
      <c r="AK41245" s="104"/>
      <c r="AL41245" s="104"/>
      <c r="AO41245" s="104"/>
      <c r="AP41245" s="104"/>
    </row>
    <row r="41246" spans="21:42" ht="15" customHeight="1" x14ac:dyDescent="0.25">
      <c r="U41246" s="104"/>
      <c r="AB41246" s="104"/>
      <c r="AC41246" s="104"/>
      <c r="AF41246" s="104"/>
      <c r="AG41246" s="104"/>
      <c r="AK41246" s="104"/>
      <c r="AL41246" s="104"/>
      <c r="AO41246" s="104"/>
      <c r="AP41246" s="104"/>
    </row>
    <row r="41247" spans="21:42" ht="15" customHeight="1" x14ac:dyDescent="0.25">
      <c r="U41247" s="104"/>
      <c r="AB41247" s="104"/>
      <c r="AC41247" s="104"/>
      <c r="AF41247" s="104"/>
      <c r="AG41247" s="104"/>
      <c r="AK41247" s="104"/>
      <c r="AL41247" s="104"/>
      <c r="AO41247" s="104"/>
      <c r="AP41247" s="104"/>
    </row>
    <row r="41248" spans="21:42" ht="15" customHeight="1" x14ac:dyDescent="0.25">
      <c r="U41248" s="104"/>
      <c r="AB41248" s="104"/>
      <c r="AC41248" s="104"/>
      <c r="AF41248" s="104"/>
      <c r="AG41248" s="104"/>
      <c r="AK41248" s="104"/>
      <c r="AL41248" s="104"/>
      <c r="AO41248" s="104"/>
      <c r="AP41248" s="104"/>
    </row>
    <row r="41249" spans="21:42" ht="15" customHeight="1" x14ac:dyDescent="0.25">
      <c r="U41249" s="104"/>
      <c r="AB41249" s="104"/>
      <c r="AC41249" s="104"/>
      <c r="AF41249" s="104"/>
      <c r="AG41249" s="104"/>
      <c r="AK41249" s="104"/>
      <c r="AL41249" s="104"/>
      <c r="AO41249" s="104"/>
      <c r="AP41249" s="104"/>
    </row>
    <row r="41250" spans="21:42" ht="15" customHeight="1" x14ac:dyDescent="0.25">
      <c r="U41250" s="104"/>
      <c r="AB41250" s="104"/>
      <c r="AC41250" s="104"/>
      <c r="AF41250" s="104"/>
      <c r="AG41250" s="104"/>
      <c r="AK41250" s="104"/>
      <c r="AL41250" s="104"/>
      <c r="AO41250" s="104"/>
      <c r="AP41250" s="104"/>
    </row>
    <row r="41251" spans="21:42" ht="15" customHeight="1" x14ac:dyDescent="0.25">
      <c r="U41251" s="104"/>
      <c r="AB41251" s="104"/>
      <c r="AC41251" s="104"/>
      <c r="AF41251" s="104"/>
      <c r="AG41251" s="104"/>
      <c r="AK41251" s="104"/>
      <c r="AL41251" s="104"/>
      <c r="AO41251" s="104"/>
      <c r="AP41251" s="104"/>
    </row>
    <row r="41252" spans="21:42" ht="15" customHeight="1" x14ac:dyDescent="0.25">
      <c r="U41252" s="104"/>
      <c r="AB41252" s="104"/>
      <c r="AC41252" s="104"/>
      <c r="AF41252" s="104"/>
      <c r="AG41252" s="104"/>
      <c r="AK41252" s="104"/>
      <c r="AL41252" s="104"/>
      <c r="AO41252" s="104"/>
      <c r="AP41252" s="104"/>
    </row>
    <row r="41253" spans="21:42" ht="15" customHeight="1" x14ac:dyDescent="0.25">
      <c r="U41253" s="104"/>
      <c r="AB41253" s="104"/>
      <c r="AC41253" s="104"/>
      <c r="AF41253" s="104"/>
      <c r="AG41253" s="104"/>
      <c r="AK41253" s="104"/>
      <c r="AL41253" s="104"/>
      <c r="AO41253" s="104"/>
      <c r="AP41253" s="104"/>
    </row>
    <row r="41254" spans="21:42" ht="15" customHeight="1" x14ac:dyDescent="0.25">
      <c r="U41254" s="104"/>
      <c r="AB41254" s="104"/>
      <c r="AC41254" s="104"/>
      <c r="AF41254" s="104"/>
      <c r="AG41254" s="104"/>
      <c r="AK41254" s="104"/>
      <c r="AL41254" s="104"/>
      <c r="AO41254" s="104"/>
      <c r="AP41254" s="104"/>
    </row>
    <row r="41255" spans="21:42" ht="15" customHeight="1" x14ac:dyDescent="0.25">
      <c r="U41255" s="104"/>
      <c r="AB41255" s="104"/>
      <c r="AC41255" s="104"/>
      <c r="AF41255" s="104"/>
      <c r="AG41255" s="104"/>
      <c r="AK41255" s="104"/>
      <c r="AL41255" s="104"/>
      <c r="AO41255" s="104"/>
      <c r="AP41255" s="104"/>
    </row>
    <row r="41256" spans="21:42" ht="15" customHeight="1" x14ac:dyDescent="0.25">
      <c r="U41256" s="104"/>
      <c r="AB41256" s="104"/>
      <c r="AC41256" s="104"/>
      <c r="AF41256" s="104"/>
      <c r="AG41256" s="104"/>
      <c r="AK41256" s="104"/>
      <c r="AL41256" s="104"/>
      <c r="AO41256" s="104"/>
      <c r="AP41256" s="104"/>
    </row>
    <row r="41257" spans="21:42" ht="15" customHeight="1" x14ac:dyDescent="0.25">
      <c r="U41257" s="104"/>
      <c r="AB41257" s="104"/>
      <c r="AC41257" s="104"/>
      <c r="AF41257" s="104"/>
      <c r="AG41257" s="104"/>
      <c r="AK41257" s="104"/>
      <c r="AL41257" s="104"/>
      <c r="AO41257" s="104"/>
      <c r="AP41257" s="104"/>
    </row>
    <row r="41258" spans="21:42" ht="15" customHeight="1" x14ac:dyDescent="0.25">
      <c r="U41258" s="104"/>
      <c r="AB41258" s="104"/>
      <c r="AC41258" s="104"/>
      <c r="AF41258" s="104"/>
      <c r="AG41258" s="104"/>
      <c r="AK41258" s="104"/>
      <c r="AL41258" s="104"/>
      <c r="AO41258" s="104"/>
      <c r="AP41258" s="104"/>
    </row>
    <row r="41259" spans="21:42" ht="15" customHeight="1" x14ac:dyDescent="0.25">
      <c r="U41259" s="104"/>
      <c r="AB41259" s="104"/>
      <c r="AC41259" s="104"/>
      <c r="AF41259" s="104"/>
      <c r="AG41259" s="104"/>
      <c r="AK41259" s="104"/>
      <c r="AL41259" s="104"/>
      <c r="AO41259" s="104"/>
      <c r="AP41259" s="104"/>
    </row>
    <row r="41260" spans="21:42" ht="15" customHeight="1" x14ac:dyDescent="0.25">
      <c r="U41260" s="104"/>
      <c r="AB41260" s="104"/>
      <c r="AC41260" s="104"/>
      <c r="AF41260" s="104"/>
      <c r="AG41260" s="104"/>
      <c r="AK41260" s="104"/>
      <c r="AL41260" s="104"/>
      <c r="AO41260" s="104"/>
      <c r="AP41260" s="104"/>
    </row>
    <row r="41261" spans="21:42" ht="15" customHeight="1" x14ac:dyDescent="0.25">
      <c r="U41261" s="104"/>
      <c r="AB41261" s="104"/>
      <c r="AC41261" s="104"/>
      <c r="AF41261" s="104"/>
      <c r="AG41261" s="104"/>
      <c r="AK41261" s="104"/>
      <c r="AL41261" s="104"/>
      <c r="AO41261" s="104"/>
      <c r="AP41261" s="104"/>
    </row>
    <row r="41262" spans="21:42" ht="15" customHeight="1" x14ac:dyDescent="0.25">
      <c r="U41262" s="104"/>
      <c r="AB41262" s="104"/>
      <c r="AC41262" s="104"/>
      <c r="AF41262" s="104"/>
      <c r="AG41262" s="104"/>
      <c r="AK41262" s="104"/>
      <c r="AL41262" s="104"/>
      <c r="AO41262" s="104"/>
      <c r="AP41262" s="104"/>
    </row>
    <row r="41263" spans="21:42" ht="15" customHeight="1" x14ac:dyDescent="0.25">
      <c r="U41263" s="104"/>
      <c r="AB41263" s="104"/>
      <c r="AC41263" s="104"/>
      <c r="AF41263" s="104"/>
      <c r="AG41263" s="104"/>
      <c r="AK41263" s="104"/>
      <c r="AL41263" s="104"/>
      <c r="AO41263" s="104"/>
      <c r="AP41263" s="104"/>
    </row>
    <row r="41264" spans="21:42" ht="15" customHeight="1" x14ac:dyDescent="0.25">
      <c r="U41264" s="104"/>
      <c r="AB41264" s="104"/>
      <c r="AC41264" s="104"/>
      <c r="AF41264" s="104"/>
      <c r="AG41264" s="104"/>
      <c r="AK41264" s="104"/>
      <c r="AL41264" s="104"/>
      <c r="AO41264" s="104"/>
      <c r="AP41264" s="104"/>
    </row>
    <row r="41265" spans="21:42" ht="15" customHeight="1" x14ac:dyDescent="0.25">
      <c r="U41265" s="104"/>
      <c r="AB41265" s="104"/>
      <c r="AC41265" s="104"/>
      <c r="AF41265" s="104"/>
      <c r="AG41265" s="104"/>
      <c r="AK41265" s="104"/>
      <c r="AL41265" s="104"/>
      <c r="AO41265" s="104"/>
      <c r="AP41265" s="104"/>
    </row>
    <row r="41266" spans="21:42" ht="15" customHeight="1" x14ac:dyDescent="0.25">
      <c r="U41266" s="104"/>
      <c r="AB41266" s="104"/>
      <c r="AC41266" s="104"/>
      <c r="AF41266" s="104"/>
      <c r="AG41266" s="104"/>
      <c r="AK41266" s="104"/>
      <c r="AL41266" s="104"/>
      <c r="AO41266" s="104"/>
      <c r="AP41266" s="104"/>
    </row>
    <row r="41267" spans="21:42" ht="15" customHeight="1" x14ac:dyDescent="0.25">
      <c r="U41267" s="104"/>
      <c r="AB41267" s="104"/>
      <c r="AC41267" s="104"/>
      <c r="AF41267" s="104"/>
      <c r="AG41267" s="104"/>
      <c r="AK41267" s="104"/>
      <c r="AL41267" s="104"/>
      <c r="AO41267" s="104"/>
      <c r="AP41267" s="104"/>
    </row>
    <row r="41268" spans="21:42" ht="15" customHeight="1" x14ac:dyDescent="0.25">
      <c r="U41268" s="104"/>
      <c r="AB41268" s="104"/>
      <c r="AC41268" s="104"/>
      <c r="AF41268" s="104"/>
      <c r="AG41268" s="104"/>
      <c r="AK41268" s="104"/>
      <c r="AL41268" s="104"/>
      <c r="AO41268" s="104"/>
      <c r="AP41268" s="104"/>
    </row>
    <row r="41269" spans="21:42" ht="15" customHeight="1" x14ac:dyDescent="0.25">
      <c r="U41269" s="104"/>
      <c r="AB41269" s="104"/>
      <c r="AC41269" s="104"/>
      <c r="AF41269" s="104"/>
      <c r="AG41269" s="104"/>
      <c r="AK41269" s="104"/>
      <c r="AL41269" s="104"/>
      <c r="AO41269" s="104"/>
      <c r="AP41269" s="104"/>
    </row>
    <row r="41270" spans="21:42" ht="15" customHeight="1" x14ac:dyDescent="0.25">
      <c r="U41270" s="104"/>
      <c r="AB41270" s="104"/>
      <c r="AC41270" s="104"/>
      <c r="AF41270" s="104"/>
      <c r="AG41270" s="104"/>
      <c r="AK41270" s="104"/>
      <c r="AL41270" s="104"/>
      <c r="AO41270" s="104"/>
      <c r="AP41270" s="104"/>
    </row>
    <row r="41271" spans="21:42" ht="15" customHeight="1" x14ac:dyDescent="0.25">
      <c r="U41271" s="104"/>
      <c r="AB41271" s="104"/>
      <c r="AC41271" s="104"/>
      <c r="AF41271" s="104"/>
      <c r="AG41271" s="104"/>
      <c r="AK41271" s="104"/>
      <c r="AL41271" s="104"/>
      <c r="AO41271" s="104"/>
      <c r="AP41271" s="104"/>
    </row>
    <row r="41272" spans="21:42" ht="15" customHeight="1" x14ac:dyDescent="0.25">
      <c r="U41272" s="104"/>
      <c r="AB41272" s="104"/>
      <c r="AC41272" s="104"/>
      <c r="AF41272" s="104"/>
      <c r="AG41272" s="104"/>
      <c r="AK41272" s="104"/>
      <c r="AL41272" s="104"/>
      <c r="AO41272" s="104"/>
      <c r="AP41272" s="104"/>
    </row>
    <row r="41273" spans="21:42" ht="15" customHeight="1" x14ac:dyDescent="0.25">
      <c r="U41273" s="104"/>
      <c r="AB41273" s="104"/>
      <c r="AC41273" s="104"/>
      <c r="AF41273" s="104"/>
      <c r="AG41273" s="104"/>
      <c r="AK41273" s="104"/>
      <c r="AL41273" s="104"/>
      <c r="AO41273" s="104"/>
      <c r="AP41273" s="104"/>
    </row>
    <row r="41274" spans="21:42" ht="15" customHeight="1" x14ac:dyDescent="0.25">
      <c r="U41274" s="104"/>
      <c r="AB41274" s="104"/>
      <c r="AC41274" s="104"/>
      <c r="AF41274" s="104"/>
      <c r="AG41274" s="104"/>
      <c r="AK41274" s="104"/>
      <c r="AL41274" s="104"/>
      <c r="AO41274" s="104"/>
      <c r="AP41274" s="104"/>
    </row>
    <row r="41275" spans="21:42" ht="15" customHeight="1" x14ac:dyDescent="0.25">
      <c r="U41275" s="104"/>
      <c r="AB41275" s="104"/>
      <c r="AC41275" s="104"/>
      <c r="AF41275" s="104"/>
      <c r="AG41275" s="104"/>
      <c r="AK41275" s="104"/>
      <c r="AL41275" s="104"/>
      <c r="AO41275" s="104"/>
      <c r="AP41275" s="104"/>
    </row>
    <row r="41276" spans="21:42" ht="15" customHeight="1" x14ac:dyDescent="0.25">
      <c r="U41276" s="104"/>
      <c r="AB41276" s="104"/>
      <c r="AC41276" s="104"/>
      <c r="AF41276" s="104"/>
      <c r="AG41276" s="104"/>
      <c r="AK41276" s="104"/>
      <c r="AL41276" s="104"/>
      <c r="AO41276" s="104"/>
      <c r="AP41276" s="104"/>
    </row>
    <row r="41277" spans="21:42" ht="15" customHeight="1" x14ac:dyDescent="0.25">
      <c r="U41277" s="104"/>
      <c r="AB41277" s="104"/>
      <c r="AC41277" s="104"/>
      <c r="AF41277" s="104"/>
      <c r="AG41277" s="104"/>
      <c r="AK41277" s="104"/>
      <c r="AL41277" s="104"/>
      <c r="AO41277" s="104"/>
      <c r="AP41277" s="104"/>
    </row>
    <row r="41278" spans="21:42" ht="15" customHeight="1" x14ac:dyDescent="0.25">
      <c r="U41278" s="104"/>
      <c r="AB41278" s="104"/>
      <c r="AC41278" s="104"/>
      <c r="AF41278" s="104"/>
      <c r="AG41278" s="104"/>
      <c r="AK41278" s="104"/>
      <c r="AL41278" s="104"/>
      <c r="AO41278" s="104"/>
      <c r="AP41278" s="104"/>
    </row>
    <row r="41279" spans="21:42" ht="15" customHeight="1" x14ac:dyDescent="0.25">
      <c r="U41279" s="104"/>
      <c r="AB41279" s="104"/>
      <c r="AC41279" s="104"/>
      <c r="AF41279" s="104"/>
      <c r="AG41279" s="104"/>
      <c r="AK41279" s="104"/>
      <c r="AL41279" s="104"/>
      <c r="AO41279" s="104"/>
      <c r="AP41279" s="104"/>
    </row>
    <row r="41280" spans="21:42" ht="15" customHeight="1" x14ac:dyDescent="0.25">
      <c r="U41280" s="104"/>
      <c r="AB41280" s="104"/>
      <c r="AC41280" s="104"/>
      <c r="AF41280" s="104"/>
      <c r="AG41280" s="104"/>
      <c r="AK41280" s="104"/>
      <c r="AL41280" s="104"/>
      <c r="AO41280" s="104"/>
      <c r="AP41280" s="104"/>
    </row>
    <row r="41281" spans="21:42" ht="15" customHeight="1" x14ac:dyDescent="0.25">
      <c r="U41281" s="104"/>
      <c r="AB41281" s="104"/>
      <c r="AC41281" s="104"/>
      <c r="AF41281" s="104"/>
      <c r="AG41281" s="104"/>
      <c r="AK41281" s="104"/>
      <c r="AL41281" s="104"/>
      <c r="AO41281" s="104"/>
      <c r="AP41281" s="104"/>
    </row>
    <row r="41282" spans="21:42" ht="15" customHeight="1" x14ac:dyDescent="0.25">
      <c r="U41282" s="104"/>
      <c r="AB41282" s="104"/>
      <c r="AC41282" s="104"/>
      <c r="AF41282" s="104"/>
      <c r="AG41282" s="104"/>
      <c r="AK41282" s="104"/>
      <c r="AL41282" s="104"/>
      <c r="AO41282" s="104"/>
      <c r="AP41282" s="104"/>
    </row>
    <row r="41283" spans="21:42" ht="15" customHeight="1" x14ac:dyDescent="0.25">
      <c r="U41283" s="104"/>
      <c r="AB41283" s="104"/>
      <c r="AC41283" s="104"/>
      <c r="AF41283" s="104"/>
      <c r="AG41283" s="104"/>
      <c r="AK41283" s="104"/>
      <c r="AL41283" s="104"/>
      <c r="AO41283" s="104"/>
      <c r="AP41283" s="104"/>
    </row>
    <row r="41284" spans="21:42" ht="15" customHeight="1" x14ac:dyDescent="0.25">
      <c r="U41284" s="104"/>
      <c r="AB41284" s="104"/>
      <c r="AC41284" s="104"/>
      <c r="AF41284" s="104"/>
      <c r="AG41284" s="104"/>
      <c r="AK41284" s="104"/>
      <c r="AL41284" s="104"/>
      <c r="AO41284" s="104"/>
      <c r="AP41284" s="104"/>
    </row>
    <row r="41285" spans="21:42" ht="15" customHeight="1" x14ac:dyDescent="0.25">
      <c r="U41285" s="104"/>
      <c r="AB41285" s="104"/>
      <c r="AC41285" s="104"/>
      <c r="AF41285" s="104"/>
      <c r="AG41285" s="104"/>
      <c r="AK41285" s="104"/>
      <c r="AL41285" s="104"/>
      <c r="AO41285" s="104"/>
      <c r="AP41285" s="104"/>
    </row>
    <row r="41286" spans="21:42" ht="15" customHeight="1" x14ac:dyDescent="0.25">
      <c r="U41286" s="104"/>
      <c r="AB41286" s="104"/>
      <c r="AC41286" s="104"/>
      <c r="AF41286" s="104"/>
      <c r="AG41286" s="104"/>
      <c r="AK41286" s="104"/>
      <c r="AL41286" s="104"/>
      <c r="AO41286" s="104"/>
      <c r="AP41286" s="104"/>
    </row>
    <row r="41287" spans="21:42" ht="15" customHeight="1" x14ac:dyDescent="0.25">
      <c r="U41287" s="104"/>
      <c r="AB41287" s="104"/>
      <c r="AC41287" s="104"/>
      <c r="AF41287" s="104"/>
      <c r="AG41287" s="104"/>
      <c r="AK41287" s="104"/>
      <c r="AL41287" s="104"/>
      <c r="AO41287" s="104"/>
      <c r="AP41287" s="104"/>
    </row>
    <row r="41288" spans="21:42" ht="15" customHeight="1" x14ac:dyDescent="0.25">
      <c r="U41288" s="104"/>
      <c r="AB41288" s="104"/>
      <c r="AC41288" s="104"/>
      <c r="AF41288" s="104"/>
      <c r="AG41288" s="104"/>
      <c r="AK41288" s="104"/>
      <c r="AL41288" s="104"/>
      <c r="AO41288" s="104"/>
      <c r="AP41288" s="104"/>
    </row>
    <row r="41289" spans="21:42" ht="15" customHeight="1" x14ac:dyDescent="0.25">
      <c r="U41289" s="104"/>
      <c r="AB41289" s="104"/>
      <c r="AC41289" s="104"/>
      <c r="AF41289" s="104"/>
      <c r="AG41289" s="104"/>
      <c r="AK41289" s="104"/>
      <c r="AL41289" s="104"/>
      <c r="AO41289" s="104"/>
      <c r="AP41289" s="104"/>
    </row>
    <row r="41290" spans="21:42" ht="15" customHeight="1" x14ac:dyDescent="0.25">
      <c r="U41290" s="104"/>
      <c r="AB41290" s="104"/>
      <c r="AC41290" s="104"/>
      <c r="AF41290" s="104"/>
      <c r="AG41290" s="104"/>
      <c r="AK41290" s="104"/>
      <c r="AL41290" s="104"/>
      <c r="AO41290" s="104"/>
      <c r="AP41290" s="104"/>
    </row>
    <row r="41291" spans="21:42" ht="15" customHeight="1" x14ac:dyDescent="0.25">
      <c r="U41291" s="104"/>
      <c r="AB41291" s="104"/>
      <c r="AC41291" s="104"/>
      <c r="AF41291" s="104"/>
      <c r="AG41291" s="104"/>
      <c r="AK41291" s="104"/>
      <c r="AL41291" s="104"/>
      <c r="AO41291" s="104"/>
      <c r="AP41291" s="104"/>
    </row>
    <row r="41292" spans="21:42" ht="15" customHeight="1" x14ac:dyDescent="0.25">
      <c r="U41292" s="104"/>
      <c r="AB41292" s="104"/>
      <c r="AC41292" s="104"/>
      <c r="AF41292" s="104"/>
      <c r="AG41292" s="104"/>
      <c r="AK41292" s="104"/>
      <c r="AL41292" s="104"/>
      <c r="AO41292" s="104"/>
      <c r="AP41292" s="104"/>
    </row>
    <row r="41293" spans="21:42" ht="15" customHeight="1" x14ac:dyDescent="0.25">
      <c r="U41293" s="104"/>
      <c r="AB41293" s="104"/>
      <c r="AC41293" s="104"/>
      <c r="AF41293" s="104"/>
      <c r="AG41293" s="104"/>
      <c r="AK41293" s="104"/>
      <c r="AL41293" s="104"/>
      <c r="AO41293" s="104"/>
      <c r="AP41293" s="104"/>
    </row>
    <row r="41294" spans="21:42" ht="15" customHeight="1" x14ac:dyDescent="0.25">
      <c r="U41294" s="104"/>
      <c r="AB41294" s="104"/>
      <c r="AC41294" s="104"/>
      <c r="AF41294" s="104"/>
      <c r="AG41294" s="104"/>
      <c r="AK41294" s="104"/>
      <c r="AL41294" s="104"/>
      <c r="AO41294" s="104"/>
      <c r="AP41294" s="104"/>
    </row>
    <row r="41295" spans="21:42" ht="15" customHeight="1" x14ac:dyDescent="0.25">
      <c r="U41295" s="104"/>
      <c r="AB41295" s="104"/>
      <c r="AC41295" s="104"/>
      <c r="AF41295" s="104"/>
      <c r="AG41295" s="104"/>
      <c r="AK41295" s="104"/>
      <c r="AL41295" s="104"/>
      <c r="AO41295" s="104"/>
      <c r="AP41295" s="104"/>
    </row>
    <row r="41296" spans="21:42" ht="15" customHeight="1" x14ac:dyDescent="0.25">
      <c r="U41296" s="104"/>
      <c r="AB41296" s="104"/>
      <c r="AC41296" s="104"/>
      <c r="AF41296" s="104"/>
      <c r="AG41296" s="104"/>
      <c r="AK41296" s="104"/>
      <c r="AL41296" s="104"/>
      <c r="AO41296" s="104"/>
      <c r="AP41296" s="104"/>
    </row>
    <row r="41297" spans="21:42" ht="15" customHeight="1" x14ac:dyDescent="0.25">
      <c r="U41297" s="104"/>
      <c r="AB41297" s="104"/>
      <c r="AC41297" s="104"/>
      <c r="AF41297" s="104"/>
      <c r="AG41297" s="104"/>
      <c r="AK41297" s="104"/>
      <c r="AL41297" s="104"/>
      <c r="AO41297" s="104"/>
      <c r="AP41297" s="104"/>
    </row>
    <row r="41298" spans="21:42" ht="15" customHeight="1" x14ac:dyDescent="0.25">
      <c r="U41298" s="104"/>
      <c r="AB41298" s="104"/>
      <c r="AC41298" s="104"/>
      <c r="AF41298" s="104"/>
      <c r="AG41298" s="104"/>
      <c r="AK41298" s="104"/>
      <c r="AL41298" s="104"/>
      <c r="AO41298" s="104"/>
      <c r="AP41298" s="104"/>
    </row>
    <row r="41299" spans="21:42" ht="15" customHeight="1" x14ac:dyDescent="0.25">
      <c r="U41299" s="104"/>
      <c r="AB41299" s="104"/>
      <c r="AC41299" s="104"/>
      <c r="AF41299" s="104"/>
      <c r="AG41299" s="104"/>
      <c r="AK41299" s="104"/>
      <c r="AL41299" s="104"/>
      <c r="AO41299" s="104"/>
      <c r="AP41299" s="104"/>
    </row>
    <row r="41300" spans="21:42" ht="15" customHeight="1" x14ac:dyDescent="0.25">
      <c r="U41300" s="104"/>
      <c r="AB41300" s="104"/>
      <c r="AC41300" s="104"/>
      <c r="AF41300" s="104"/>
      <c r="AG41300" s="104"/>
      <c r="AK41300" s="104"/>
      <c r="AL41300" s="104"/>
      <c r="AO41300" s="104"/>
      <c r="AP41300" s="104"/>
    </row>
    <row r="41301" spans="21:42" ht="15" customHeight="1" x14ac:dyDescent="0.25">
      <c r="U41301" s="104"/>
      <c r="AB41301" s="104"/>
      <c r="AC41301" s="104"/>
      <c r="AF41301" s="104"/>
      <c r="AG41301" s="104"/>
      <c r="AK41301" s="104"/>
      <c r="AL41301" s="104"/>
      <c r="AO41301" s="104"/>
      <c r="AP41301" s="104"/>
    </row>
    <row r="41302" spans="21:42" ht="15" customHeight="1" x14ac:dyDescent="0.25">
      <c r="U41302" s="104"/>
      <c r="AB41302" s="104"/>
      <c r="AC41302" s="104"/>
      <c r="AF41302" s="104"/>
      <c r="AG41302" s="104"/>
      <c r="AK41302" s="104"/>
      <c r="AL41302" s="104"/>
      <c r="AO41302" s="104"/>
      <c r="AP41302" s="104"/>
    </row>
    <row r="41303" spans="21:42" ht="15" customHeight="1" x14ac:dyDescent="0.25">
      <c r="U41303" s="104"/>
      <c r="AB41303" s="104"/>
      <c r="AC41303" s="104"/>
      <c r="AF41303" s="104"/>
      <c r="AG41303" s="104"/>
      <c r="AK41303" s="104"/>
      <c r="AL41303" s="104"/>
      <c r="AO41303" s="104"/>
      <c r="AP41303" s="104"/>
    </row>
    <row r="41304" spans="21:42" ht="15" customHeight="1" x14ac:dyDescent="0.25">
      <c r="U41304" s="104"/>
      <c r="AB41304" s="104"/>
      <c r="AC41304" s="104"/>
      <c r="AF41304" s="104"/>
      <c r="AG41304" s="104"/>
      <c r="AK41304" s="104"/>
      <c r="AL41304" s="104"/>
      <c r="AO41304" s="104"/>
      <c r="AP41304" s="104"/>
    </row>
    <row r="41305" spans="21:42" ht="15" customHeight="1" x14ac:dyDescent="0.25">
      <c r="U41305" s="104"/>
      <c r="AB41305" s="104"/>
      <c r="AC41305" s="104"/>
      <c r="AF41305" s="104"/>
      <c r="AG41305" s="104"/>
      <c r="AK41305" s="104"/>
      <c r="AL41305" s="104"/>
      <c r="AO41305" s="104"/>
      <c r="AP41305" s="104"/>
    </row>
    <row r="41306" spans="21:42" ht="15" customHeight="1" x14ac:dyDescent="0.25">
      <c r="U41306" s="104"/>
      <c r="AB41306" s="104"/>
      <c r="AC41306" s="104"/>
      <c r="AF41306" s="104"/>
      <c r="AG41306" s="104"/>
      <c r="AK41306" s="104"/>
      <c r="AL41306" s="104"/>
      <c r="AO41306" s="104"/>
      <c r="AP41306" s="104"/>
    </row>
    <row r="41307" spans="21:42" ht="15" customHeight="1" x14ac:dyDescent="0.25">
      <c r="U41307" s="104"/>
      <c r="AB41307" s="104"/>
      <c r="AC41307" s="104"/>
      <c r="AF41307" s="104"/>
      <c r="AG41307" s="104"/>
      <c r="AK41307" s="104"/>
      <c r="AL41307" s="104"/>
      <c r="AO41307" s="104"/>
      <c r="AP41307" s="104"/>
    </row>
    <row r="41308" spans="21:42" ht="15" customHeight="1" x14ac:dyDescent="0.25">
      <c r="U41308" s="104"/>
      <c r="AB41308" s="104"/>
      <c r="AC41308" s="104"/>
      <c r="AF41308" s="104"/>
      <c r="AG41308" s="104"/>
      <c r="AK41308" s="104"/>
      <c r="AL41308" s="104"/>
      <c r="AO41308" s="104"/>
      <c r="AP41308" s="104"/>
    </row>
    <row r="41309" spans="21:42" ht="15" customHeight="1" x14ac:dyDescent="0.25">
      <c r="U41309" s="104"/>
      <c r="AB41309" s="104"/>
      <c r="AC41309" s="104"/>
      <c r="AF41309" s="104"/>
      <c r="AG41309" s="104"/>
      <c r="AK41309" s="104"/>
      <c r="AL41309" s="104"/>
      <c r="AO41309" s="104"/>
      <c r="AP41309" s="104"/>
    </row>
    <row r="41310" spans="21:42" ht="15" customHeight="1" x14ac:dyDescent="0.25">
      <c r="U41310" s="104"/>
      <c r="AB41310" s="104"/>
      <c r="AC41310" s="104"/>
      <c r="AF41310" s="104"/>
      <c r="AG41310" s="104"/>
      <c r="AK41310" s="104"/>
      <c r="AL41310" s="104"/>
      <c r="AO41310" s="104"/>
      <c r="AP41310" s="104"/>
    </row>
    <row r="41311" spans="21:42" ht="15" customHeight="1" x14ac:dyDescent="0.25">
      <c r="U41311" s="104"/>
      <c r="AB41311" s="104"/>
      <c r="AC41311" s="104"/>
      <c r="AF41311" s="104"/>
      <c r="AG41311" s="104"/>
      <c r="AK41311" s="104"/>
      <c r="AL41311" s="104"/>
      <c r="AO41311" s="104"/>
      <c r="AP41311" s="104"/>
    </row>
    <row r="41312" spans="21:42" ht="15" customHeight="1" x14ac:dyDescent="0.25">
      <c r="U41312" s="104"/>
      <c r="AB41312" s="104"/>
      <c r="AC41312" s="104"/>
      <c r="AF41312" s="104"/>
      <c r="AG41312" s="104"/>
      <c r="AK41312" s="104"/>
      <c r="AL41312" s="104"/>
      <c r="AO41312" s="104"/>
      <c r="AP41312" s="104"/>
    </row>
    <row r="41313" spans="21:42" ht="15" customHeight="1" x14ac:dyDescent="0.25">
      <c r="U41313" s="104"/>
      <c r="AB41313" s="104"/>
      <c r="AC41313" s="104"/>
      <c r="AF41313" s="104"/>
      <c r="AG41313" s="104"/>
      <c r="AK41313" s="104"/>
      <c r="AL41313" s="104"/>
      <c r="AO41313" s="104"/>
      <c r="AP41313" s="104"/>
    </row>
    <row r="41314" spans="21:42" ht="15" customHeight="1" x14ac:dyDescent="0.25">
      <c r="U41314" s="104"/>
      <c r="AB41314" s="104"/>
      <c r="AC41314" s="104"/>
      <c r="AF41314" s="104"/>
      <c r="AG41314" s="104"/>
      <c r="AK41314" s="104"/>
      <c r="AL41314" s="104"/>
      <c r="AO41314" s="104"/>
      <c r="AP41314" s="104"/>
    </row>
    <row r="41315" spans="21:42" ht="15" customHeight="1" x14ac:dyDescent="0.25">
      <c r="U41315" s="104"/>
      <c r="AB41315" s="104"/>
      <c r="AC41315" s="104"/>
      <c r="AF41315" s="104"/>
      <c r="AG41315" s="104"/>
      <c r="AK41315" s="104"/>
      <c r="AL41315" s="104"/>
      <c r="AO41315" s="104"/>
      <c r="AP41315" s="104"/>
    </row>
    <row r="41316" spans="21:42" ht="15" customHeight="1" x14ac:dyDescent="0.25">
      <c r="U41316" s="104"/>
      <c r="AB41316" s="104"/>
      <c r="AC41316" s="104"/>
      <c r="AF41316" s="104"/>
      <c r="AG41316" s="104"/>
      <c r="AK41316" s="104"/>
      <c r="AL41316" s="104"/>
      <c r="AO41316" s="104"/>
      <c r="AP41316" s="104"/>
    </row>
    <row r="41317" spans="21:42" ht="15" customHeight="1" x14ac:dyDescent="0.25">
      <c r="U41317" s="104"/>
      <c r="AB41317" s="104"/>
      <c r="AC41317" s="104"/>
      <c r="AF41317" s="104"/>
      <c r="AG41317" s="104"/>
      <c r="AK41317" s="104"/>
      <c r="AL41317" s="104"/>
      <c r="AO41317" s="104"/>
      <c r="AP41317" s="104"/>
    </row>
    <row r="41318" spans="21:42" ht="15" customHeight="1" x14ac:dyDescent="0.25">
      <c r="U41318" s="104"/>
      <c r="AB41318" s="104"/>
      <c r="AC41318" s="104"/>
      <c r="AF41318" s="104"/>
      <c r="AG41318" s="104"/>
      <c r="AK41318" s="104"/>
      <c r="AL41318" s="104"/>
      <c r="AO41318" s="104"/>
      <c r="AP41318" s="104"/>
    </row>
    <row r="41319" spans="21:42" ht="15" customHeight="1" x14ac:dyDescent="0.25">
      <c r="U41319" s="104"/>
      <c r="AB41319" s="104"/>
      <c r="AC41319" s="104"/>
      <c r="AF41319" s="104"/>
      <c r="AG41319" s="104"/>
      <c r="AK41319" s="104"/>
      <c r="AL41319" s="104"/>
      <c r="AO41319" s="104"/>
      <c r="AP41319" s="104"/>
    </row>
    <row r="41320" spans="21:42" ht="15" customHeight="1" x14ac:dyDescent="0.25">
      <c r="U41320" s="104"/>
      <c r="AB41320" s="104"/>
      <c r="AC41320" s="104"/>
      <c r="AF41320" s="104"/>
      <c r="AG41320" s="104"/>
      <c r="AK41320" s="104"/>
      <c r="AL41320" s="104"/>
      <c r="AO41320" s="104"/>
      <c r="AP41320" s="104"/>
    </row>
    <row r="41321" spans="21:42" ht="15" customHeight="1" x14ac:dyDescent="0.25">
      <c r="U41321" s="104"/>
      <c r="AB41321" s="104"/>
      <c r="AC41321" s="104"/>
      <c r="AF41321" s="104"/>
      <c r="AG41321" s="104"/>
      <c r="AK41321" s="104"/>
      <c r="AL41321" s="104"/>
      <c r="AO41321" s="104"/>
      <c r="AP41321" s="104"/>
    </row>
    <row r="41322" spans="21:42" ht="15" customHeight="1" x14ac:dyDescent="0.25">
      <c r="U41322" s="104"/>
      <c r="AB41322" s="104"/>
      <c r="AC41322" s="104"/>
      <c r="AF41322" s="104"/>
      <c r="AG41322" s="104"/>
      <c r="AK41322" s="104"/>
      <c r="AL41322" s="104"/>
      <c r="AO41322" s="104"/>
      <c r="AP41322" s="104"/>
    </row>
    <row r="41323" spans="21:42" ht="15" customHeight="1" x14ac:dyDescent="0.25">
      <c r="U41323" s="104"/>
      <c r="AB41323" s="104"/>
      <c r="AC41323" s="104"/>
      <c r="AF41323" s="104"/>
      <c r="AG41323" s="104"/>
      <c r="AK41323" s="104"/>
      <c r="AL41323" s="104"/>
      <c r="AO41323" s="104"/>
      <c r="AP41323" s="104"/>
    </row>
    <row r="41324" spans="21:42" ht="15" customHeight="1" x14ac:dyDescent="0.25">
      <c r="U41324" s="104"/>
      <c r="AB41324" s="104"/>
      <c r="AC41324" s="104"/>
      <c r="AF41324" s="104"/>
      <c r="AG41324" s="104"/>
      <c r="AK41324" s="104"/>
      <c r="AL41324" s="104"/>
      <c r="AO41324" s="104"/>
      <c r="AP41324" s="104"/>
    </row>
    <row r="41325" spans="21:42" ht="15" customHeight="1" x14ac:dyDescent="0.25">
      <c r="U41325" s="104"/>
      <c r="AB41325" s="104"/>
      <c r="AC41325" s="104"/>
      <c r="AF41325" s="104"/>
      <c r="AG41325" s="104"/>
      <c r="AK41325" s="104"/>
      <c r="AL41325" s="104"/>
      <c r="AO41325" s="104"/>
      <c r="AP41325" s="104"/>
    </row>
    <row r="41326" spans="21:42" ht="15" customHeight="1" x14ac:dyDescent="0.25">
      <c r="U41326" s="104"/>
      <c r="AB41326" s="104"/>
      <c r="AC41326" s="104"/>
      <c r="AF41326" s="104"/>
      <c r="AG41326" s="104"/>
      <c r="AK41326" s="104"/>
      <c r="AL41326" s="104"/>
      <c r="AO41326" s="104"/>
      <c r="AP41326" s="104"/>
    </row>
    <row r="41327" spans="21:42" ht="15" customHeight="1" x14ac:dyDescent="0.25">
      <c r="U41327" s="104"/>
      <c r="AB41327" s="104"/>
      <c r="AC41327" s="104"/>
      <c r="AF41327" s="104"/>
      <c r="AG41327" s="104"/>
      <c r="AK41327" s="104"/>
      <c r="AL41327" s="104"/>
      <c r="AO41327" s="104"/>
      <c r="AP41327" s="104"/>
    </row>
    <row r="41328" spans="21:42" ht="15" customHeight="1" x14ac:dyDescent="0.25">
      <c r="U41328" s="104"/>
      <c r="AB41328" s="104"/>
      <c r="AC41328" s="104"/>
      <c r="AF41328" s="104"/>
      <c r="AG41328" s="104"/>
      <c r="AK41328" s="104"/>
      <c r="AL41328" s="104"/>
      <c r="AO41328" s="104"/>
      <c r="AP41328" s="104"/>
    </row>
    <row r="41329" spans="21:42" ht="15" customHeight="1" x14ac:dyDescent="0.25">
      <c r="U41329" s="104"/>
      <c r="AB41329" s="104"/>
      <c r="AC41329" s="104"/>
      <c r="AF41329" s="104"/>
      <c r="AG41329" s="104"/>
      <c r="AK41329" s="104"/>
      <c r="AL41329" s="104"/>
      <c r="AO41329" s="104"/>
      <c r="AP41329" s="104"/>
    </row>
    <row r="41330" spans="21:42" ht="15" customHeight="1" x14ac:dyDescent="0.25">
      <c r="U41330" s="104"/>
      <c r="AB41330" s="104"/>
      <c r="AC41330" s="104"/>
      <c r="AF41330" s="104"/>
      <c r="AG41330" s="104"/>
      <c r="AK41330" s="104"/>
      <c r="AL41330" s="104"/>
      <c r="AO41330" s="104"/>
      <c r="AP41330" s="104"/>
    </row>
    <row r="41331" spans="21:42" ht="15" customHeight="1" x14ac:dyDescent="0.25">
      <c r="U41331" s="104"/>
      <c r="AB41331" s="104"/>
      <c r="AC41331" s="104"/>
      <c r="AF41331" s="104"/>
      <c r="AG41331" s="104"/>
      <c r="AK41331" s="104"/>
      <c r="AL41331" s="104"/>
      <c r="AO41331" s="104"/>
      <c r="AP41331" s="104"/>
    </row>
    <row r="41332" spans="21:42" ht="15" customHeight="1" x14ac:dyDescent="0.25">
      <c r="U41332" s="104"/>
      <c r="AB41332" s="104"/>
      <c r="AC41332" s="104"/>
      <c r="AF41332" s="104"/>
      <c r="AG41332" s="104"/>
      <c r="AK41332" s="104"/>
      <c r="AL41332" s="104"/>
      <c r="AO41332" s="104"/>
      <c r="AP41332" s="104"/>
    </row>
    <row r="41333" spans="21:42" ht="15" customHeight="1" x14ac:dyDescent="0.25">
      <c r="U41333" s="104"/>
      <c r="AB41333" s="104"/>
      <c r="AC41333" s="104"/>
      <c r="AF41333" s="104"/>
      <c r="AG41333" s="104"/>
      <c r="AK41333" s="104"/>
      <c r="AL41333" s="104"/>
      <c r="AO41333" s="104"/>
      <c r="AP41333" s="104"/>
    </row>
    <row r="41334" spans="21:42" ht="15" customHeight="1" x14ac:dyDescent="0.25">
      <c r="U41334" s="104"/>
      <c r="AB41334" s="104"/>
      <c r="AC41334" s="104"/>
      <c r="AF41334" s="104"/>
      <c r="AG41334" s="104"/>
      <c r="AK41334" s="104"/>
      <c r="AL41334" s="104"/>
      <c r="AO41334" s="104"/>
      <c r="AP41334" s="104"/>
    </row>
    <row r="41335" spans="21:42" ht="15" customHeight="1" x14ac:dyDescent="0.25">
      <c r="U41335" s="104"/>
      <c r="AB41335" s="104"/>
      <c r="AC41335" s="104"/>
      <c r="AF41335" s="104"/>
      <c r="AG41335" s="104"/>
      <c r="AK41335" s="104"/>
      <c r="AL41335" s="104"/>
      <c r="AO41335" s="104"/>
      <c r="AP41335" s="104"/>
    </row>
    <row r="41336" spans="21:42" ht="15" customHeight="1" x14ac:dyDescent="0.25">
      <c r="U41336" s="104"/>
      <c r="AB41336" s="104"/>
      <c r="AC41336" s="104"/>
      <c r="AF41336" s="104"/>
      <c r="AG41336" s="104"/>
      <c r="AK41336" s="104"/>
      <c r="AL41336" s="104"/>
      <c r="AO41336" s="104"/>
      <c r="AP41336" s="104"/>
    </row>
    <row r="41337" spans="21:42" ht="15" customHeight="1" x14ac:dyDescent="0.25">
      <c r="U41337" s="104"/>
      <c r="AB41337" s="104"/>
      <c r="AC41337" s="104"/>
      <c r="AF41337" s="104"/>
      <c r="AG41337" s="104"/>
      <c r="AK41337" s="104"/>
      <c r="AL41337" s="104"/>
      <c r="AO41337" s="104"/>
      <c r="AP41337" s="104"/>
    </row>
    <row r="41338" spans="21:42" ht="15" customHeight="1" x14ac:dyDescent="0.25">
      <c r="U41338" s="104"/>
      <c r="AB41338" s="104"/>
      <c r="AC41338" s="104"/>
      <c r="AF41338" s="104"/>
      <c r="AG41338" s="104"/>
      <c r="AK41338" s="104"/>
      <c r="AL41338" s="104"/>
      <c r="AO41338" s="104"/>
      <c r="AP41338" s="104"/>
    </row>
    <row r="41339" spans="21:42" ht="15" customHeight="1" x14ac:dyDescent="0.25">
      <c r="U41339" s="104"/>
      <c r="AB41339" s="104"/>
      <c r="AC41339" s="104"/>
      <c r="AF41339" s="104"/>
      <c r="AG41339" s="104"/>
      <c r="AK41339" s="104"/>
      <c r="AL41339" s="104"/>
      <c r="AO41339" s="104"/>
      <c r="AP41339" s="104"/>
    </row>
    <row r="41340" spans="21:42" ht="15" customHeight="1" x14ac:dyDescent="0.25">
      <c r="U41340" s="104"/>
      <c r="AB41340" s="104"/>
      <c r="AC41340" s="104"/>
      <c r="AF41340" s="104"/>
      <c r="AG41340" s="104"/>
      <c r="AK41340" s="104"/>
      <c r="AL41340" s="104"/>
      <c r="AO41340" s="104"/>
      <c r="AP41340" s="104"/>
    </row>
    <row r="41341" spans="21:42" ht="15" customHeight="1" x14ac:dyDescent="0.25">
      <c r="U41341" s="104"/>
      <c r="AB41341" s="104"/>
      <c r="AC41341" s="104"/>
      <c r="AF41341" s="104"/>
      <c r="AG41341" s="104"/>
      <c r="AK41341" s="104"/>
      <c r="AL41341" s="104"/>
      <c r="AO41341" s="104"/>
      <c r="AP41341" s="104"/>
    </row>
    <row r="41342" spans="21:42" ht="15" customHeight="1" x14ac:dyDescent="0.25">
      <c r="U41342" s="104"/>
      <c r="AB41342" s="104"/>
      <c r="AC41342" s="104"/>
      <c r="AF41342" s="104"/>
      <c r="AG41342" s="104"/>
      <c r="AK41342" s="104"/>
      <c r="AL41342" s="104"/>
      <c r="AO41342" s="104"/>
      <c r="AP41342" s="104"/>
    </row>
    <row r="41343" spans="21:42" ht="15" customHeight="1" x14ac:dyDescent="0.25">
      <c r="U41343" s="104"/>
      <c r="AB41343" s="104"/>
      <c r="AC41343" s="104"/>
      <c r="AF41343" s="104"/>
      <c r="AG41343" s="104"/>
      <c r="AK41343" s="104"/>
      <c r="AL41343" s="104"/>
      <c r="AO41343" s="104"/>
      <c r="AP41343" s="104"/>
    </row>
    <row r="41344" spans="21:42" ht="15" customHeight="1" x14ac:dyDescent="0.25">
      <c r="U41344" s="104"/>
      <c r="AB41344" s="104"/>
      <c r="AC41344" s="104"/>
      <c r="AF41344" s="104"/>
      <c r="AG41344" s="104"/>
      <c r="AK41344" s="104"/>
      <c r="AL41344" s="104"/>
      <c r="AO41344" s="104"/>
      <c r="AP41344" s="104"/>
    </row>
    <row r="41345" spans="21:42" ht="15" customHeight="1" x14ac:dyDescent="0.25">
      <c r="U41345" s="104"/>
      <c r="AB41345" s="104"/>
      <c r="AC41345" s="104"/>
      <c r="AF41345" s="104"/>
      <c r="AG41345" s="104"/>
      <c r="AK41345" s="104"/>
      <c r="AL41345" s="104"/>
      <c r="AO41345" s="104"/>
      <c r="AP41345" s="104"/>
    </row>
    <row r="41346" spans="21:42" ht="15" customHeight="1" x14ac:dyDescent="0.25">
      <c r="U41346" s="104"/>
      <c r="AB41346" s="104"/>
      <c r="AC41346" s="104"/>
      <c r="AF41346" s="104"/>
      <c r="AG41346" s="104"/>
      <c r="AK41346" s="104"/>
      <c r="AL41346" s="104"/>
      <c r="AO41346" s="104"/>
      <c r="AP41346" s="104"/>
    </row>
    <row r="41347" spans="21:42" ht="15" customHeight="1" x14ac:dyDescent="0.25">
      <c r="U41347" s="104"/>
      <c r="AB41347" s="104"/>
      <c r="AC41347" s="104"/>
      <c r="AF41347" s="104"/>
      <c r="AG41347" s="104"/>
      <c r="AK41347" s="104"/>
      <c r="AL41347" s="104"/>
      <c r="AO41347" s="104"/>
      <c r="AP41347" s="104"/>
    </row>
    <row r="41348" spans="21:42" ht="15" customHeight="1" x14ac:dyDescent="0.25">
      <c r="U41348" s="104"/>
      <c r="AB41348" s="104"/>
      <c r="AC41348" s="104"/>
      <c r="AF41348" s="104"/>
      <c r="AG41348" s="104"/>
      <c r="AK41348" s="104"/>
      <c r="AL41348" s="104"/>
      <c r="AO41348" s="104"/>
      <c r="AP41348" s="104"/>
    </row>
    <row r="41349" spans="21:42" ht="15" customHeight="1" x14ac:dyDescent="0.25">
      <c r="U41349" s="104"/>
      <c r="AB41349" s="104"/>
      <c r="AC41349" s="104"/>
      <c r="AF41349" s="104"/>
      <c r="AG41349" s="104"/>
      <c r="AK41349" s="104"/>
      <c r="AL41349" s="104"/>
      <c r="AO41349" s="104"/>
      <c r="AP41349" s="104"/>
    </row>
    <row r="41350" spans="21:42" ht="15" customHeight="1" x14ac:dyDescent="0.25">
      <c r="U41350" s="104"/>
      <c r="AB41350" s="104"/>
      <c r="AC41350" s="104"/>
      <c r="AF41350" s="104"/>
      <c r="AG41350" s="104"/>
      <c r="AK41350" s="104"/>
      <c r="AL41350" s="104"/>
      <c r="AO41350" s="104"/>
      <c r="AP41350" s="104"/>
    </row>
    <row r="41351" spans="21:42" ht="15" customHeight="1" x14ac:dyDescent="0.25">
      <c r="U41351" s="104"/>
      <c r="AB41351" s="104"/>
      <c r="AC41351" s="104"/>
      <c r="AF41351" s="104"/>
      <c r="AG41351" s="104"/>
      <c r="AK41351" s="104"/>
      <c r="AL41351" s="104"/>
      <c r="AO41351" s="104"/>
      <c r="AP41351" s="104"/>
    </row>
    <row r="41352" spans="21:42" ht="15" customHeight="1" x14ac:dyDescent="0.25">
      <c r="U41352" s="104"/>
      <c r="AB41352" s="104"/>
      <c r="AC41352" s="104"/>
      <c r="AF41352" s="104"/>
      <c r="AG41352" s="104"/>
      <c r="AK41352" s="104"/>
      <c r="AL41352" s="104"/>
      <c r="AO41352" s="104"/>
      <c r="AP41352" s="104"/>
    </row>
    <row r="41353" spans="21:42" ht="15" customHeight="1" x14ac:dyDescent="0.25">
      <c r="U41353" s="104"/>
      <c r="AB41353" s="104"/>
      <c r="AC41353" s="104"/>
      <c r="AF41353" s="104"/>
      <c r="AG41353" s="104"/>
      <c r="AK41353" s="104"/>
      <c r="AL41353" s="104"/>
      <c r="AO41353" s="104"/>
      <c r="AP41353" s="104"/>
    </row>
    <row r="41354" spans="21:42" ht="15" customHeight="1" x14ac:dyDescent="0.25">
      <c r="U41354" s="104"/>
      <c r="AB41354" s="104"/>
      <c r="AC41354" s="104"/>
      <c r="AF41354" s="104"/>
      <c r="AG41354" s="104"/>
      <c r="AK41354" s="104"/>
      <c r="AL41354" s="104"/>
      <c r="AO41354" s="104"/>
      <c r="AP41354" s="104"/>
    </row>
    <row r="41355" spans="21:42" ht="15" customHeight="1" x14ac:dyDescent="0.25">
      <c r="U41355" s="104"/>
      <c r="AB41355" s="104"/>
      <c r="AC41355" s="104"/>
      <c r="AF41355" s="104"/>
      <c r="AG41355" s="104"/>
      <c r="AK41355" s="104"/>
      <c r="AL41355" s="104"/>
      <c r="AO41355" s="104"/>
      <c r="AP41355" s="104"/>
    </row>
    <row r="41356" spans="21:42" ht="15" customHeight="1" x14ac:dyDescent="0.25">
      <c r="U41356" s="104"/>
      <c r="AB41356" s="104"/>
      <c r="AC41356" s="104"/>
      <c r="AF41356" s="104"/>
      <c r="AG41356" s="104"/>
      <c r="AK41356" s="104"/>
      <c r="AL41356" s="104"/>
      <c r="AO41356" s="104"/>
      <c r="AP41356" s="104"/>
    </row>
    <row r="41357" spans="21:42" ht="15" customHeight="1" x14ac:dyDescent="0.25">
      <c r="U41357" s="104"/>
      <c r="AB41357" s="104"/>
      <c r="AC41357" s="104"/>
      <c r="AF41357" s="104"/>
      <c r="AG41357" s="104"/>
      <c r="AK41357" s="104"/>
      <c r="AL41357" s="104"/>
      <c r="AO41357" s="104"/>
      <c r="AP41357" s="104"/>
    </row>
    <row r="41358" spans="21:42" ht="15" customHeight="1" x14ac:dyDescent="0.25">
      <c r="U41358" s="104"/>
      <c r="AB41358" s="104"/>
      <c r="AC41358" s="104"/>
      <c r="AF41358" s="104"/>
      <c r="AG41358" s="104"/>
      <c r="AK41358" s="104"/>
      <c r="AL41358" s="104"/>
      <c r="AO41358" s="104"/>
      <c r="AP41358" s="104"/>
    </row>
    <row r="41359" spans="21:42" ht="15" customHeight="1" x14ac:dyDescent="0.25">
      <c r="U41359" s="104"/>
      <c r="AB41359" s="104"/>
      <c r="AC41359" s="104"/>
      <c r="AF41359" s="104"/>
      <c r="AG41359" s="104"/>
      <c r="AK41359" s="104"/>
      <c r="AL41359" s="104"/>
      <c r="AO41359" s="104"/>
      <c r="AP41359" s="104"/>
    </row>
    <row r="41360" spans="21:42" ht="15" customHeight="1" x14ac:dyDescent="0.25">
      <c r="U41360" s="104"/>
      <c r="AB41360" s="104"/>
      <c r="AC41360" s="104"/>
      <c r="AF41360" s="104"/>
      <c r="AG41360" s="104"/>
      <c r="AK41360" s="104"/>
      <c r="AL41360" s="104"/>
      <c r="AO41360" s="104"/>
      <c r="AP41360" s="104"/>
    </row>
    <row r="41361" spans="21:42" ht="15" customHeight="1" x14ac:dyDescent="0.25">
      <c r="U41361" s="104"/>
      <c r="AB41361" s="104"/>
      <c r="AC41361" s="104"/>
      <c r="AF41361" s="104"/>
      <c r="AG41361" s="104"/>
      <c r="AK41361" s="104"/>
      <c r="AL41361" s="104"/>
      <c r="AO41361" s="104"/>
      <c r="AP41361" s="104"/>
    </row>
    <row r="41362" spans="21:42" ht="15" customHeight="1" x14ac:dyDescent="0.25">
      <c r="U41362" s="104"/>
      <c r="AB41362" s="104"/>
      <c r="AC41362" s="104"/>
      <c r="AF41362" s="104"/>
      <c r="AG41362" s="104"/>
      <c r="AK41362" s="104"/>
      <c r="AL41362" s="104"/>
      <c r="AO41362" s="104"/>
      <c r="AP41362" s="104"/>
    </row>
    <row r="41363" spans="21:42" ht="15" customHeight="1" x14ac:dyDescent="0.25">
      <c r="U41363" s="104"/>
      <c r="AB41363" s="104"/>
      <c r="AC41363" s="104"/>
      <c r="AF41363" s="104"/>
      <c r="AG41363" s="104"/>
      <c r="AK41363" s="104"/>
      <c r="AL41363" s="104"/>
      <c r="AO41363" s="104"/>
      <c r="AP41363" s="104"/>
    </row>
    <row r="41364" spans="21:42" ht="15" customHeight="1" x14ac:dyDescent="0.25">
      <c r="U41364" s="104"/>
      <c r="AB41364" s="104"/>
      <c r="AC41364" s="104"/>
      <c r="AF41364" s="104"/>
      <c r="AG41364" s="104"/>
      <c r="AK41364" s="104"/>
      <c r="AL41364" s="104"/>
      <c r="AO41364" s="104"/>
      <c r="AP41364" s="104"/>
    </row>
    <row r="41365" spans="21:42" ht="15" customHeight="1" x14ac:dyDescent="0.25">
      <c r="U41365" s="104"/>
      <c r="AB41365" s="104"/>
      <c r="AC41365" s="104"/>
      <c r="AF41365" s="104"/>
      <c r="AG41365" s="104"/>
      <c r="AK41365" s="104"/>
      <c r="AL41365" s="104"/>
      <c r="AO41365" s="104"/>
      <c r="AP41365" s="104"/>
    </row>
    <row r="41366" spans="21:42" ht="15" customHeight="1" x14ac:dyDescent="0.25">
      <c r="U41366" s="104"/>
      <c r="AB41366" s="104"/>
      <c r="AC41366" s="104"/>
      <c r="AF41366" s="104"/>
      <c r="AG41366" s="104"/>
      <c r="AK41366" s="104"/>
      <c r="AL41366" s="104"/>
      <c r="AO41366" s="104"/>
      <c r="AP41366" s="104"/>
    </row>
    <row r="41367" spans="21:42" ht="15" customHeight="1" x14ac:dyDescent="0.25">
      <c r="U41367" s="104"/>
      <c r="AB41367" s="104"/>
      <c r="AC41367" s="104"/>
      <c r="AF41367" s="104"/>
      <c r="AG41367" s="104"/>
      <c r="AK41367" s="104"/>
      <c r="AL41367" s="104"/>
      <c r="AO41367" s="104"/>
      <c r="AP41367" s="104"/>
    </row>
    <row r="41368" spans="21:42" ht="15" customHeight="1" x14ac:dyDescent="0.25">
      <c r="U41368" s="104"/>
      <c r="AB41368" s="104"/>
      <c r="AC41368" s="104"/>
      <c r="AF41368" s="104"/>
      <c r="AG41368" s="104"/>
      <c r="AK41368" s="104"/>
      <c r="AL41368" s="104"/>
      <c r="AO41368" s="104"/>
      <c r="AP41368" s="104"/>
    </row>
    <row r="41369" spans="21:42" ht="15" customHeight="1" x14ac:dyDescent="0.25">
      <c r="U41369" s="104"/>
      <c r="AB41369" s="104"/>
      <c r="AC41369" s="104"/>
      <c r="AF41369" s="104"/>
      <c r="AG41369" s="104"/>
      <c r="AK41369" s="104"/>
      <c r="AL41369" s="104"/>
      <c r="AO41369" s="104"/>
      <c r="AP41369" s="104"/>
    </row>
    <row r="41370" spans="21:42" ht="15" customHeight="1" x14ac:dyDescent="0.25">
      <c r="U41370" s="104"/>
      <c r="AB41370" s="104"/>
      <c r="AC41370" s="104"/>
      <c r="AF41370" s="104"/>
      <c r="AG41370" s="104"/>
      <c r="AK41370" s="104"/>
      <c r="AL41370" s="104"/>
      <c r="AO41370" s="104"/>
      <c r="AP41370" s="104"/>
    </row>
    <row r="41371" spans="21:42" ht="15" customHeight="1" x14ac:dyDescent="0.25">
      <c r="U41371" s="104"/>
      <c r="AB41371" s="104"/>
      <c r="AC41371" s="104"/>
      <c r="AF41371" s="104"/>
      <c r="AG41371" s="104"/>
      <c r="AK41371" s="104"/>
      <c r="AL41371" s="104"/>
      <c r="AO41371" s="104"/>
      <c r="AP41371" s="104"/>
    </row>
    <row r="41372" spans="21:42" ht="15" customHeight="1" x14ac:dyDescent="0.25">
      <c r="U41372" s="104"/>
      <c r="AB41372" s="104"/>
      <c r="AC41372" s="104"/>
      <c r="AF41372" s="104"/>
      <c r="AG41372" s="104"/>
      <c r="AK41372" s="104"/>
      <c r="AL41372" s="104"/>
      <c r="AO41372" s="104"/>
      <c r="AP41372" s="104"/>
    </row>
    <row r="41373" spans="21:42" ht="15" customHeight="1" x14ac:dyDescent="0.25">
      <c r="U41373" s="104"/>
      <c r="AB41373" s="104"/>
      <c r="AC41373" s="104"/>
      <c r="AF41373" s="104"/>
      <c r="AG41373" s="104"/>
      <c r="AK41373" s="104"/>
      <c r="AL41373" s="104"/>
      <c r="AO41373" s="104"/>
      <c r="AP41373" s="104"/>
    </row>
    <row r="41374" spans="21:42" ht="15" customHeight="1" x14ac:dyDescent="0.25">
      <c r="U41374" s="104"/>
      <c r="AB41374" s="104"/>
      <c r="AC41374" s="104"/>
      <c r="AF41374" s="104"/>
      <c r="AG41374" s="104"/>
      <c r="AK41374" s="104"/>
      <c r="AL41374" s="104"/>
      <c r="AO41374" s="104"/>
      <c r="AP41374" s="104"/>
    </row>
    <row r="41375" spans="21:42" ht="15" customHeight="1" x14ac:dyDescent="0.25">
      <c r="U41375" s="104"/>
      <c r="AB41375" s="104"/>
      <c r="AC41375" s="104"/>
      <c r="AF41375" s="104"/>
      <c r="AG41375" s="104"/>
      <c r="AK41375" s="104"/>
      <c r="AL41375" s="104"/>
      <c r="AO41375" s="104"/>
      <c r="AP41375" s="104"/>
    </row>
    <row r="41376" spans="21:42" ht="15" customHeight="1" x14ac:dyDescent="0.25">
      <c r="U41376" s="104"/>
      <c r="AB41376" s="104"/>
      <c r="AC41376" s="104"/>
      <c r="AF41376" s="104"/>
      <c r="AG41376" s="104"/>
      <c r="AK41376" s="104"/>
      <c r="AL41376" s="104"/>
      <c r="AO41376" s="104"/>
      <c r="AP41376" s="104"/>
    </row>
    <row r="41377" spans="21:42" ht="15" customHeight="1" x14ac:dyDescent="0.25">
      <c r="U41377" s="104"/>
      <c r="AB41377" s="104"/>
      <c r="AC41377" s="104"/>
      <c r="AF41377" s="104"/>
      <c r="AG41377" s="104"/>
      <c r="AK41377" s="104"/>
      <c r="AL41377" s="104"/>
      <c r="AO41377" s="104"/>
      <c r="AP41377" s="104"/>
    </row>
    <row r="41378" spans="21:42" ht="15" customHeight="1" x14ac:dyDescent="0.25">
      <c r="U41378" s="104"/>
      <c r="AB41378" s="104"/>
      <c r="AC41378" s="104"/>
      <c r="AF41378" s="104"/>
      <c r="AG41378" s="104"/>
      <c r="AK41378" s="104"/>
      <c r="AL41378" s="104"/>
      <c r="AO41378" s="104"/>
      <c r="AP41378" s="104"/>
    </row>
    <row r="41379" spans="21:42" ht="15" customHeight="1" x14ac:dyDescent="0.25">
      <c r="U41379" s="104"/>
      <c r="AB41379" s="104"/>
      <c r="AC41379" s="104"/>
      <c r="AF41379" s="104"/>
      <c r="AG41379" s="104"/>
      <c r="AK41379" s="104"/>
      <c r="AL41379" s="104"/>
      <c r="AO41379" s="104"/>
      <c r="AP41379" s="104"/>
    </row>
    <row r="41380" spans="21:42" ht="15" customHeight="1" x14ac:dyDescent="0.25">
      <c r="U41380" s="104"/>
      <c r="AB41380" s="104"/>
      <c r="AC41380" s="104"/>
      <c r="AF41380" s="104"/>
      <c r="AG41380" s="104"/>
      <c r="AK41380" s="104"/>
      <c r="AL41380" s="104"/>
      <c r="AO41380" s="104"/>
      <c r="AP41380" s="104"/>
    </row>
    <row r="41381" spans="21:42" ht="15" customHeight="1" x14ac:dyDescent="0.25">
      <c r="U41381" s="104"/>
      <c r="AB41381" s="104"/>
      <c r="AC41381" s="104"/>
      <c r="AF41381" s="104"/>
      <c r="AG41381" s="104"/>
      <c r="AK41381" s="104"/>
      <c r="AL41381" s="104"/>
      <c r="AO41381" s="104"/>
      <c r="AP41381" s="104"/>
    </row>
    <row r="41382" spans="21:42" ht="15" customHeight="1" x14ac:dyDescent="0.25">
      <c r="U41382" s="104"/>
      <c r="AB41382" s="104"/>
      <c r="AC41382" s="104"/>
      <c r="AF41382" s="104"/>
      <c r="AG41382" s="104"/>
      <c r="AK41382" s="104"/>
      <c r="AL41382" s="104"/>
      <c r="AO41382" s="104"/>
      <c r="AP41382" s="104"/>
    </row>
    <row r="41383" spans="21:42" ht="15" customHeight="1" x14ac:dyDescent="0.25">
      <c r="U41383" s="104"/>
      <c r="AB41383" s="104"/>
      <c r="AC41383" s="104"/>
      <c r="AF41383" s="104"/>
      <c r="AG41383" s="104"/>
      <c r="AK41383" s="104"/>
      <c r="AL41383" s="104"/>
      <c r="AO41383" s="104"/>
      <c r="AP41383" s="104"/>
    </row>
    <row r="41384" spans="21:42" ht="15" customHeight="1" x14ac:dyDescent="0.25">
      <c r="U41384" s="104"/>
      <c r="AB41384" s="104"/>
      <c r="AC41384" s="104"/>
      <c r="AF41384" s="104"/>
      <c r="AG41384" s="104"/>
      <c r="AK41384" s="104"/>
      <c r="AL41384" s="104"/>
      <c r="AO41384" s="104"/>
      <c r="AP41384" s="104"/>
    </row>
    <row r="41385" spans="21:42" ht="15" customHeight="1" x14ac:dyDescent="0.25">
      <c r="U41385" s="104"/>
      <c r="AB41385" s="104"/>
      <c r="AC41385" s="104"/>
      <c r="AF41385" s="104"/>
      <c r="AG41385" s="104"/>
      <c r="AK41385" s="104"/>
      <c r="AL41385" s="104"/>
      <c r="AO41385" s="104"/>
      <c r="AP41385" s="104"/>
    </row>
    <row r="41386" spans="21:42" ht="15" customHeight="1" x14ac:dyDescent="0.25">
      <c r="U41386" s="104"/>
      <c r="AB41386" s="104"/>
      <c r="AC41386" s="104"/>
      <c r="AF41386" s="104"/>
      <c r="AG41386" s="104"/>
      <c r="AK41386" s="104"/>
      <c r="AL41386" s="104"/>
      <c r="AO41386" s="104"/>
      <c r="AP41386" s="104"/>
    </row>
    <row r="41387" spans="21:42" ht="15" customHeight="1" x14ac:dyDescent="0.25">
      <c r="U41387" s="104"/>
      <c r="AB41387" s="104"/>
      <c r="AC41387" s="104"/>
      <c r="AF41387" s="104"/>
      <c r="AG41387" s="104"/>
      <c r="AK41387" s="104"/>
      <c r="AL41387" s="104"/>
      <c r="AO41387" s="104"/>
      <c r="AP41387" s="104"/>
    </row>
    <row r="41388" spans="21:42" ht="15" customHeight="1" x14ac:dyDescent="0.25">
      <c r="U41388" s="104"/>
      <c r="AB41388" s="104"/>
      <c r="AC41388" s="104"/>
      <c r="AF41388" s="104"/>
      <c r="AG41388" s="104"/>
      <c r="AK41388" s="104"/>
      <c r="AL41388" s="104"/>
      <c r="AO41388" s="104"/>
      <c r="AP41388" s="104"/>
    </row>
    <row r="41389" spans="21:42" ht="15" customHeight="1" x14ac:dyDescent="0.25">
      <c r="U41389" s="104"/>
      <c r="AB41389" s="104"/>
      <c r="AC41389" s="104"/>
      <c r="AF41389" s="104"/>
      <c r="AG41389" s="104"/>
      <c r="AK41389" s="104"/>
      <c r="AL41389" s="104"/>
      <c r="AO41389" s="104"/>
      <c r="AP41389" s="104"/>
    </row>
    <row r="41390" spans="21:42" ht="15" customHeight="1" x14ac:dyDescent="0.25">
      <c r="U41390" s="104"/>
      <c r="AB41390" s="104"/>
      <c r="AC41390" s="104"/>
      <c r="AF41390" s="104"/>
      <c r="AG41390" s="104"/>
      <c r="AK41390" s="104"/>
      <c r="AL41390" s="104"/>
      <c r="AO41390" s="104"/>
      <c r="AP41390" s="104"/>
    </row>
    <row r="41391" spans="21:42" ht="15" customHeight="1" x14ac:dyDescent="0.25">
      <c r="U41391" s="104"/>
      <c r="AB41391" s="104"/>
      <c r="AC41391" s="104"/>
      <c r="AF41391" s="104"/>
      <c r="AG41391" s="104"/>
      <c r="AK41391" s="104"/>
      <c r="AL41391" s="104"/>
      <c r="AO41391" s="104"/>
      <c r="AP41391" s="104"/>
    </row>
    <row r="41392" spans="21:42" ht="15" customHeight="1" x14ac:dyDescent="0.25">
      <c r="U41392" s="104"/>
      <c r="AB41392" s="104"/>
      <c r="AC41392" s="104"/>
      <c r="AF41392" s="104"/>
      <c r="AG41392" s="104"/>
      <c r="AK41392" s="104"/>
      <c r="AL41392" s="104"/>
      <c r="AO41392" s="104"/>
      <c r="AP41392" s="104"/>
    </row>
    <row r="41393" spans="21:42" ht="15" customHeight="1" x14ac:dyDescent="0.25">
      <c r="U41393" s="104"/>
      <c r="AB41393" s="104"/>
      <c r="AC41393" s="104"/>
      <c r="AF41393" s="104"/>
      <c r="AG41393" s="104"/>
      <c r="AK41393" s="104"/>
      <c r="AL41393" s="104"/>
      <c r="AO41393" s="104"/>
      <c r="AP41393" s="104"/>
    </row>
    <row r="41394" spans="21:42" ht="15" customHeight="1" x14ac:dyDescent="0.25">
      <c r="U41394" s="104"/>
      <c r="AB41394" s="104"/>
      <c r="AC41394" s="104"/>
      <c r="AF41394" s="104"/>
      <c r="AG41394" s="104"/>
      <c r="AK41394" s="104"/>
      <c r="AL41394" s="104"/>
      <c r="AO41394" s="104"/>
      <c r="AP41394" s="104"/>
    </row>
    <row r="41395" spans="21:42" ht="15" customHeight="1" x14ac:dyDescent="0.25">
      <c r="U41395" s="104"/>
      <c r="AB41395" s="104"/>
      <c r="AC41395" s="104"/>
      <c r="AF41395" s="104"/>
      <c r="AG41395" s="104"/>
      <c r="AK41395" s="104"/>
      <c r="AL41395" s="104"/>
      <c r="AO41395" s="104"/>
      <c r="AP41395" s="104"/>
    </row>
    <row r="41396" spans="21:42" ht="15" customHeight="1" x14ac:dyDescent="0.25">
      <c r="U41396" s="104"/>
      <c r="AB41396" s="104"/>
      <c r="AC41396" s="104"/>
      <c r="AF41396" s="104"/>
      <c r="AG41396" s="104"/>
      <c r="AK41396" s="104"/>
      <c r="AL41396" s="104"/>
      <c r="AO41396" s="104"/>
      <c r="AP41396" s="104"/>
    </row>
    <row r="41397" spans="21:42" ht="15" customHeight="1" x14ac:dyDescent="0.25">
      <c r="U41397" s="104"/>
      <c r="AB41397" s="104"/>
      <c r="AC41397" s="104"/>
      <c r="AF41397" s="104"/>
      <c r="AG41397" s="104"/>
      <c r="AK41397" s="104"/>
      <c r="AL41397" s="104"/>
      <c r="AO41397" s="104"/>
      <c r="AP41397" s="104"/>
    </row>
    <row r="41398" spans="21:42" ht="15" customHeight="1" x14ac:dyDescent="0.25">
      <c r="U41398" s="104"/>
      <c r="AB41398" s="104"/>
      <c r="AC41398" s="104"/>
      <c r="AF41398" s="104"/>
      <c r="AG41398" s="104"/>
      <c r="AK41398" s="104"/>
      <c r="AL41398" s="104"/>
      <c r="AO41398" s="104"/>
      <c r="AP41398" s="104"/>
    </row>
    <row r="41399" spans="21:42" ht="15" customHeight="1" x14ac:dyDescent="0.25">
      <c r="U41399" s="104"/>
      <c r="AB41399" s="104"/>
      <c r="AC41399" s="104"/>
      <c r="AF41399" s="104"/>
      <c r="AG41399" s="104"/>
      <c r="AK41399" s="104"/>
      <c r="AL41399" s="104"/>
      <c r="AO41399" s="104"/>
      <c r="AP41399" s="104"/>
    </row>
    <row r="41400" spans="21:42" ht="15" customHeight="1" x14ac:dyDescent="0.25">
      <c r="U41400" s="104"/>
      <c r="AB41400" s="104"/>
      <c r="AC41400" s="104"/>
      <c r="AF41400" s="104"/>
      <c r="AG41400" s="104"/>
      <c r="AK41400" s="104"/>
      <c r="AL41400" s="104"/>
      <c r="AO41400" s="104"/>
      <c r="AP41400" s="104"/>
    </row>
    <row r="41401" spans="21:42" ht="15" customHeight="1" x14ac:dyDescent="0.25">
      <c r="U41401" s="104"/>
      <c r="AB41401" s="104"/>
      <c r="AC41401" s="104"/>
      <c r="AF41401" s="104"/>
      <c r="AG41401" s="104"/>
      <c r="AK41401" s="104"/>
      <c r="AL41401" s="104"/>
      <c r="AO41401" s="104"/>
      <c r="AP41401" s="104"/>
    </row>
    <row r="41402" spans="21:42" ht="15" customHeight="1" x14ac:dyDescent="0.25">
      <c r="U41402" s="104"/>
      <c r="AB41402" s="104"/>
      <c r="AC41402" s="104"/>
      <c r="AF41402" s="104"/>
      <c r="AG41402" s="104"/>
      <c r="AK41402" s="104"/>
      <c r="AL41402" s="104"/>
      <c r="AO41402" s="104"/>
      <c r="AP41402" s="104"/>
    </row>
    <row r="41403" spans="21:42" ht="15" customHeight="1" x14ac:dyDescent="0.25">
      <c r="U41403" s="104"/>
      <c r="AB41403" s="104"/>
      <c r="AC41403" s="104"/>
      <c r="AF41403" s="104"/>
      <c r="AG41403" s="104"/>
      <c r="AK41403" s="104"/>
      <c r="AL41403" s="104"/>
      <c r="AO41403" s="104"/>
      <c r="AP41403" s="104"/>
    </row>
    <row r="41404" spans="21:42" ht="15" customHeight="1" x14ac:dyDescent="0.25">
      <c r="U41404" s="104"/>
      <c r="AB41404" s="104"/>
      <c r="AC41404" s="104"/>
      <c r="AF41404" s="104"/>
      <c r="AG41404" s="104"/>
      <c r="AK41404" s="104"/>
      <c r="AL41404" s="104"/>
      <c r="AO41404" s="104"/>
      <c r="AP41404" s="104"/>
    </row>
    <row r="41405" spans="21:42" ht="15" customHeight="1" x14ac:dyDescent="0.25">
      <c r="U41405" s="104"/>
      <c r="AB41405" s="104"/>
      <c r="AC41405" s="104"/>
      <c r="AF41405" s="104"/>
      <c r="AG41405" s="104"/>
      <c r="AK41405" s="104"/>
      <c r="AL41405" s="104"/>
      <c r="AO41405" s="104"/>
      <c r="AP41405" s="104"/>
    </row>
    <row r="41406" spans="21:42" ht="15" customHeight="1" x14ac:dyDescent="0.25">
      <c r="U41406" s="104"/>
      <c r="AB41406" s="104"/>
      <c r="AC41406" s="104"/>
      <c r="AF41406" s="104"/>
      <c r="AG41406" s="104"/>
      <c r="AK41406" s="104"/>
      <c r="AL41406" s="104"/>
      <c r="AO41406" s="104"/>
      <c r="AP41406" s="104"/>
    </row>
    <row r="41407" spans="21:42" ht="15" customHeight="1" x14ac:dyDescent="0.25">
      <c r="U41407" s="104"/>
      <c r="AB41407" s="104"/>
      <c r="AC41407" s="104"/>
      <c r="AF41407" s="104"/>
      <c r="AG41407" s="104"/>
      <c r="AK41407" s="104"/>
      <c r="AL41407" s="104"/>
      <c r="AO41407" s="104"/>
      <c r="AP41407" s="104"/>
    </row>
    <row r="41408" spans="21:42" ht="15" customHeight="1" x14ac:dyDescent="0.25">
      <c r="U41408" s="104"/>
      <c r="AB41408" s="104"/>
      <c r="AC41408" s="104"/>
      <c r="AF41408" s="104"/>
      <c r="AG41408" s="104"/>
      <c r="AK41408" s="104"/>
      <c r="AL41408" s="104"/>
      <c r="AO41408" s="104"/>
      <c r="AP41408" s="104"/>
    </row>
    <row r="41409" spans="21:42" ht="15" customHeight="1" x14ac:dyDescent="0.25">
      <c r="U41409" s="104"/>
      <c r="AB41409" s="104"/>
      <c r="AC41409" s="104"/>
      <c r="AF41409" s="104"/>
      <c r="AG41409" s="104"/>
      <c r="AK41409" s="104"/>
      <c r="AL41409" s="104"/>
      <c r="AO41409" s="104"/>
      <c r="AP41409" s="104"/>
    </row>
    <row r="41410" spans="21:42" ht="15" customHeight="1" x14ac:dyDescent="0.25">
      <c r="U41410" s="104"/>
      <c r="AB41410" s="104"/>
      <c r="AC41410" s="104"/>
      <c r="AF41410" s="104"/>
      <c r="AG41410" s="104"/>
      <c r="AK41410" s="104"/>
      <c r="AL41410" s="104"/>
      <c r="AO41410" s="104"/>
      <c r="AP41410" s="104"/>
    </row>
    <row r="41411" spans="21:42" ht="15" customHeight="1" x14ac:dyDescent="0.25">
      <c r="U41411" s="104"/>
      <c r="AB41411" s="104"/>
      <c r="AC41411" s="104"/>
      <c r="AF41411" s="104"/>
      <c r="AG41411" s="104"/>
      <c r="AK41411" s="104"/>
      <c r="AL41411" s="104"/>
      <c r="AO41411" s="104"/>
      <c r="AP41411" s="104"/>
    </row>
    <row r="41412" spans="21:42" ht="15" customHeight="1" x14ac:dyDescent="0.25">
      <c r="U41412" s="104"/>
      <c r="AB41412" s="104"/>
      <c r="AC41412" s="104"/>
      <c r="AF41412" s="104"/>
      <c r="AG41412" s="104"/>
      <c r="AK41412" s="104"/>
      <c r="AL41412" s="104"/>
      <c r="AO41412" s="104"/>
      <c r="AP41412" s="104"/>
    </row>
    <row r="41413" spans="21:42" ht="15" customHeight="1" x14ac:dyDescent="0.25">
      <c r="U41413" s="104"/>
      <c r="AB41413" s="104"/>
      <c r="AC41413" s="104"/>
      <c r="AF41413" s="104"/>
      <c r="AG41413" s="104"/>
      <c r="AK41413" s="104"/>
      <c r="AL41413" s="104"/>
      <c r="AO41413" s="104"/>
      <c r="AP41413" s="104"/>
    </row>
    <row r="41414" spans="21:42" ht="15" customHeight="1" x14ac:dyDescent="0.25">
      <c r="U41414" s="104"/>
      <c r="AB41414" s="104"/>
      <c r="AC41414" s="104"/>
      <c r="AF41414" s="104"/>
      <c r="AG41414" s="104"/>
      <c r="AK41414" s="104"/>
      <c r="AL41414" s="104"/>
      <c r="AO41414" s="104"/>
      <c r="AP41414" s="104"/>
    </row>
    <row r="41415" spans="21:42" ht="15" customHeight="1" x14ac:dyDescent="0.25">
      <c r="U41415" s="104"/>
      <c r="AB41415" s="104"/>
      <c r="AC41415" s="104"/>
      <c r="AF41415" s="104"/>
      <c r="AG41415" s="104"/>
      <c r="AK41415" s="104"/>
      <c r="AL41415" s="104"/>
      <c r="AO41415" s="104"/>
      <c r="AP41415" s="104"/>
    </row>
    <row r="41416" spans="21:42" ht="15" customHeight="1" x14ac:dyDescent="0.25">
      <c r="U41416" s="104"/>
      <c r="AB41416" s="104"/>
      <c r="AC41416" s="104"/>
      <c r="AF41416" s="104"/>
      <c r="AG41416" s="104"/>
      <c r="AK41416" s="104"/>
      <c r="AL41416" s="104"/>
      <c r="AO41416" s="104"/>
      <c r="AP41416" s="104"/>
    </row>
    <row r="41417" spans="21:42" ht="15" customHeight="1" x14ac:dyDescent="0.25">
      <c r="U41417" s="104"/>
      <c r="AB41417" s="104"/>
      <c r="AC41417" s="104"/>
      <c r="AF41417" s="104"/>
      <c r="AG41417" s="104"/>
      <c r="AK41417" s="104"/>
      <c r="AL41417" s="104"/>
      <c r="AO41417" s="104"/>
      <c r="AP41417" s="104"/>
    </row>
    <row r="41418" spans="21:42" ht="15" customHeight="1" x14ac:dyDescent="0.25">
      <c r="U41418" s="104"/>
      <c r="AB41418" s="104"/>
      <c r="AC41418" s="104"/>
      <c r="AF41418" s="104"/>
      <c r="AG41418" s="104"/>
      <c r="AK41418" s="104"/>
      <c r="AL41418" s="104"/>
      <c r="AO41418" s="104"/>
      <c r="AP41418" s="104"/>
    </row>
    <row r="41419" spans="21:42" ht="15" customHeight="1" x14ac:dyDescent="0.25">
      <c r="U41419" s="104"/>
      <c r="AB41419" s="104"/>
      <c r="AC41419" s="104"/>
      <c r="AF41419" s="104"/>
      <c r="AG41419" s="104"/>
      <c r="AK41419" s="104"/>
      <c r="AL41419" s="104"/>
      <c r="AO41419" s="104"/>
      <c r="AP41419" s="104"/>
    </row>
    <row r="41420" spans="21:42" ht="15" customHeight="1" x14ac:dyDescent="0.25">
      <c r="U41420" s="104"/>
      <c r="AB41420" s="104"/>
      <c r="AC41420" s="104"/>
      <c r="AF41420" s="104"/>
      <c r="AG41420" s="104"/>
      <c r="AK41420" s="104"/>
      <c r="AL41420" s="104"/>
      <c r="AO41420" s="104"/>
      <c r="AP41420" s="104"/>
    </row>
    <row r="41421" spans="21:42" ht="15" customHeight="1" x14ac:dyDescent="0.25">
      <c r="U41421" s="104"/>
      <c r="AB41421" s="104"/>
      <c r="AC41421" s="104"/>
      <c r="AF41421" s="104"/>
      <c r="AG41421" s="104"/>
      <c r="AK41421" s="104"/>
      <c r="AL41421" s="104"/>
      <c r="AO41421" s="104"/>
      <c r="AP41421" s="104"/>
    </row>
    <row r="41422" spans="21:42" ht="15" customHeight="1" x14ac:dyDescent="0.25">
      <c r="U41422" s="104"/>
      <c r="AB41422" s="104"/>
      <c r="AC41422" s="104"/>
      <c r="AF41422" s="104"/>
      <c r="AG41422" s="104"/>
      <c r="AK41422" s="104"/>
      <c r="AL41422" s="104"/>
      <c r="AO41422" s="104"/>
      <c r="AP41422" s="104"/>
    </row>
    <row r="41423" spans="21:42" ht="15" customHeight="1" x14ac:dyDescent="0.25">
      <c r="U41423" s="104"/>
      <c r="AB41423" s="104"/>
      <c r="AC41423" s="104"/>
      <c r="AF41423" s="104"/>
      <c r="AG41423" s="104"/>
      <c r="AK41423" s="104"/>
      <c r="AL41423" s="104"/>
      <c r="AO41423" s="104"/>
      <c r="AP41423" s="104"/>
    </row>
    <row r="41424" spans="21:42" ht="15" customHeight="1" x14ac:dyDescent="0.25">
      <c r="U41424" s="104"/>
      <c r="AB41424" s="104"/>
      <c r="AC41424" s="104"/>
      <c r="AF41424" s="104"/>
      <c r="AG41424" s="104"/>
      <c r="AK41424" s="104"/>
      <c r="AL41424" s="104"/>
      <c r="AO41424" s="104"/>
      <c r="AP41424" s="104"/>
    </row>
    <row r="41425" spans="21:42" ht="15" customHeight="1" x14ac:dyDescent="0.25">
      <c r="U41425" s="104"/>
      <c r="AB41425" s="104"/>
      <c r="AC41425" s="104"/>
      <c r="AF41425" s="104"/>
      <c r="AG41425" s="104"/>
      <c r="AK41425" s="104"/>
      <c r="AL41425" s="104"/>
      <c r="AO41425" s="104"/>
      <c r="AP41425" s="104"/>
    </row>
    <row r="41426" spans="21:42" ht="15" customHeight="1" x14ac:dyDescent="0.25">
      <c r="U41426" s="104"/>
      <c r="AB41426" s="104"/>
      <c r="AC41426" s="104"/>
      <c r="AF41426" s="104"/>
      <c r="AG41426" s="104"/>
      <c r="AK41426" s="104"/>
      <c r="AL41426" s="104"/>
      <c r="AO41426" s="104"/>
      <c r="AP41426" s="104"/>
    </row>
    <row r="41427" spans="21:42" ht="15" customHeight="1" x14ac:dyDescent="0.25">
      <c r="U41427" s="104"/>
      <c r="AB41427" s="104"/>
      <c r="AC41427" s="104"/>
      <c r="AF41427" s="104"/>
      <c r="AG41427" s="104"/>
      <c r="AK41427" s="104"/>
      <c r="AL41427" s="104"/>
      <c r="AO41427" s="104"/>
      <c r="AP41427" s="104"/>
    </row>
    <row r="41428" spans="21:42" ht="15" customHeight="1" x14ac:dyDescent="0.25">
      <c r="U41428" s="104"/>
      <c r="AB41428" s="104"/>
      <c r="AC41428" s="104"/>
      <c r="AF41428" s="104"/>
      <c r="AG41428" s="104"/>
      <c r="AK41428" s="104"/>
      <c r="AL41428" s="104"/>
      <c r="AO41428" s="104"/>
      <c r="AP41428" s="104"/>
    </row>
    <row r="41429" spans="21:42" ht="15" customHeight="1" x14ac:dyDescent="0.25">
      <c r="U41429" s="104"/>
      <c r="AB41429" s="104"/>
      <c r="AC41429" s="104"/>
      <c r="AF41429" s="104"/>
      <c r="AG41429" s="104"/>
      <c r="AK41429" s="104"/>
      <c r="AL41429" s="104"/>
      <c r="AO41429" s="104"/>
      <c r="AP41429" s="104"/>
    </row>
    <row r="41430" spans="21:42" ht="15" customHeight="1" x14ac:dyDescent="0.25">
      <c r="U41430" s="104"/>
      <c r="AB41430" s="104"/>
      <c r="AC41430" s="104"/>
      <c r="AF41430" s="104"/>
      <c r="AG41430" s="104"/>
      <c r="AK41430" s="104"/>
      <c r="AL41430" s="104"/>
      <c r="AO41430" s="104"/>
      <c r="AP41430" s="104"/>
    </row>
    <row r="41431" spans="21:42" ht="15" customHeight="1" x14ac:dyDescent="0.25">
      <c r="U41431" s="104"/>
      <c r="AB41431" s="104"/>
      <c r="AC41431" s="104"/>
      <c r="AF41431" s="104"/>
      <c r="AG41431" s="104"/>
      <c r="AK41431" s="104"/>
      <c r="AL41431" s="104"/>
      <c r="AO41431" s="104"/>
      <c r="AP41431" s="104"/>
    </row>
    <row r="41432" spans="21:42" ht="15" customHeight="1" x14ac:dyDescent="0.25">
      <c r="U41432" s="104"/>
      <c r="AB41432" s="104"/>
      <c r="AC41432" s="104"/>
      <c r="AF41432" s="104"/>
      <c r="AG41432" s="104"/>
      <c r="AK41432" s="104"/>
      <c r="AL41432" s="104"/>
      <c r="AO41432" s="104"/>
      <c r="AP41432" s="104"/>
    </row>
    <row r="41433" spans="21:42" ht="15" customHeight="1" x14ac:dyDescent="0.25">
      <c r="U41433" s="104"/>
      <c r="AB41433" s="104"/>
      <c r="AC41433" s="104"/>
      <c r="AF41433" s="104"/>
      <c r="AG41433" s="104"/>
      <c r="AK41433" s="104"/>
      <c r="AL41433" s="104"/>
      <c r="AO41433" s="104"/>
      <c r="AP41433" s="104"/>
    </row>
    <row r="41434" spans="21:42" ht="15" customHeight="1" x14ac:dyDescent="0.25">
      <c r="U41434" s="104"/>
      <c r="AB41434" s="104"/>
      <c r="AC41434" s="104"/>
      <c r="AF41434" s="104"/>
      <c r="AG41434" s="104"/>
      <c r="AK41434" s="104"/>
      <c r="AL41434" s="104"/>
      <c r="AO41434" s="104"/>
      <c r="AP41434" s="104"/>
    </row>
    <row r="41435" spans="21:42" ht="15" customHeight="1" x14ac:dyDescent="0.25">
      <c r="U41435" s="104"/>
      <c r="AB41435" s="104"/>
      <c r="AC41435" s="104"/>
      <c r="AF41435" s="104"/>
      <c r="AG41435" s="104"/>
      <c r="AK41435" s="104"/>
      <c r="AL41435" s="104"/>
      <c r="AO41435" s="104"/>
      <c r="AP41435" s="104"/>
    </row>
    <row r="41436" spans="21:42" ht="15" customHeight="1" x14ac:dyDescent="0.25">
      <c r="U41436" s="104"/>
      <c r="AB41436" s="104"/>
      <c r="AC41436" s="104"/>
      <c r="AF41436" s="104"/>
      <c r="AG41436" s="104"/>
      <c r="AK41436" s="104"/>
      <c r="AL41436" s="104"/>
      <c r="AO41436" s="104"/>
      <c r="AP41436" s="104"/>
    </row>
    <row r="41437" spans="21:42" ht="15" customHeight="1" x14ac:dyDescent="0.25">
      <c r="U41437" s="104"/>
      <c r="AB41437" s="104"/>
      <c r="AC41437" s="104"/>
      <c r="AF41437" s="104"/>
      <c r="AG41437" s="104"/>
      <c r="AK41437" s="104"/>
      <c r="AL41437" s="104"/>
      <c r="AO41437" s="104"/>
      <c r="AP41437" s="104"/>
    </row>
    <row r="41438" spans="21:42" ht="15" customHeight="1" x14ac:dyDescent="0.25">
      <c r="U41438" s="104"/>
      <c r="AB41438" s="104"/>
      <c r="AC41438" s="104"/>
      <c r="AF41438" s="104"/>
      <c r="AG41438" s="104"/>
      <c r="AK41438" s="104"/>
      <c r="AL41438" s="104"/>
      <c r="AO41438" s="104"/>
      <c r="AP41438" s="104"/>
    </row>
    <row r="41439" spans="21:42" ht="15" customHeight="1" x14ac:dyDescent="0.25">
      <c r="U41439" s="104"/>
      <c r="AB41439" s="104"/>
      <c r="AC41439" s="104"/>
      <c r="AF41439" s="104"/>
      <c r="AG41439" s="104"/>
      <c r="AK41439" s="104"/>
      <c r="AL41439" s="104"/>
      <c r="AO41439" s="104"/>
      <c r="AP41439" s="104"/>
    </row>
    <row r="41440" spans="21:42" ht="15" customHeight="1" x14ac:dyDescent="0.25">
      <c r="U41440" s="104"/>
      <c r="AB41440" s="104"/>
      <c r="AC41440" s="104"/>
      <c r="AF41440" s="104"/>
      <c r="AG41440" s="104"/>
      <c r="AK41440" s="104"/>
      <c r="AL41440" s="104"/>
      <c r="AO41440" s="104"/>
      <c r="AP41440" s="104"/>
    </row>
    <row r="41441" spans="21:42" ht="15" customHeight="1" x14ac:dyDescent="0.25">
      <c r="U41441" s="104"/>
      <c r="AB41441" s="104"/>
      <c r="AC41441" s="104"/>
      <c r="AF41441" s="104"/>
      <c r="AG41441" s="104"/>
      <c r="AK41441" s="104"/>
      <c r="AL41441" s="104"/>
      <c r="AO41441" s="104"/>
      <c r="AP41441" s="104"/>
    </row>
    <row r="41442" spans="21:42" ht="15" customHeight="1" x14ac:dyDescent="0.25">
      <c r="U41442" s="104"/>
      <c r="AB41442" s="104"/>
      <c r="AC41442" s="104"/>
      <c r="AF41442" s="104"/>
      <c r="AG41442" s="104"/>
      <c r="AK41442" s="104"/>
      <c r="AL41442" s="104"/>
      <c r="AO41442" s="104"/>
      <c r="AP41442" s="104"/>
    </row>
    <row r="41443" spans="21:42" ht="15" customHeight="1" x14ac:dyDescent="0.25">
      <c r="U41443" s="104"/>
      <c r="AB41443" s="104"/>
      <c r="AC41443" s="104"/>
      <c r="AF41443" s="104"/>
      <c r="AG41443" s="104"/>
      <c r="AK41443" s="104"/>
      <c r="AL41443" s="104"/>
      <c r="AO41443" s="104"/>
      <c r="AP41443" s="104"/>
    </row>
    <row r="41444" spans="21:42" ht="15" customHeight="1" x14ac:dyDescent="0.25">
      <c r="U41444" s="104"/>
      <c r="AB41444" s="104"/>
      <c r="AC41444" s="104"/>
      <c r="AF41444" s="104"/>
      <c r="AG41444" s="104"/>
      <c r="AK41444" s="104"/>
      <c r="AL41444" s="104"/>
      <c r="AO41444" s="104"/>
      <c r="AP41444" s="104"/>
    </row>
    <row r="41445" spans="21:42" ht="15" customHeight="1" x14ac:dyDescent="0.25">
      <c r="U41445" s="104"/>
      <c r="AB41445" s="104"/>
      <c r="AC41445" s="104"/>
      <c r="AF41445" s="104"/>
      <c r="AG41445" s="104"/>
      <c r="AK41445" s="104"/>
      <c r="AL41445" s="104"/>
      <c r="AO41445" s="104"/>
      <c r="AP41445" s="104"/>
    </row>
    <row r="41446" spans="21:42" ht="15" customHeight="1" x14ac:dyDescent="0.25">
      <c r="U41446" s="104"/>
      <c r="AB41446" s="104"/>
      <c r="AC41446" s="104"/>
      <c r="AF41446" s="104"/>
      <c r="AG41446" s="104"/>
      <c r="AK41446" s="104"/>
      <c r="AL41446" s="104"/>
      <c r="AO41446" s="104"/>
      <c r="AP41446" s="104"/>
    </row>
    <row r="41447" spans="21:42" ht="15" customHeight="1" x14ac:dyDescent="0.25">
      <c r="U41447" s="104"/>
      <c r="AB41447" s="104"/>
      <c r="AC41447" s="104"/>
      <c r="AF41447" s="104"/>
      <c r="AG41447" s="104"/>
      <c r="AK41447" s="104"/>
      <c r="AL41447" s="104"/>
      <c r="AO41447" s="104"/>
      <c r="AP41447" s="104"/>
    </row>
    <row r="41448" spans="21:42" ht="15" customHeight="1" x14ac:dyDescent="0.25">
      <c r="U41448" s="104"/>
      <c r="AB41448" s="104"/>
      <c r="AC41448" s="104"/>
      <c r="AF41448" s="104"/>
      <c r="AG41448" s="104"/>
      <c r="AK41448" s="104"/>
      <c r="AL41448" s="104"/>
      <c r="AO41448" s="104"/>
      <c r="AP41448" s="104"/>
    </row>
    <row r="41449" spans="21:42" ht="15" customHeight="1" x14ac:dyDescent="0.25">
      <c r="U41449" s="104"/>
      <c r="AB41449" s="104"/>
      <c r="AC41449" s="104"/>
      <c r="AF41449" s="104"/>
      <c r="AG41449" s="104"/>
      <c r="AK41449" s="104"/>
      <c r="AL41449" s="104"/>
      <c r="AO41449" s="104"/>
      <c r="AP41449" s="104"/>
    </row>
    <row r="41450" spans="21:42" ht="15" customHeight="1" x14ac:dyDescent="0.25">
      <c r="U41450" s="104"/>
      <c r="AB41450" s="104"/>
      <c r="AC41450" s="104"/>
      <c r="AF41450" s="104"/>
      <c r="AG41450" s="104"/>
      <c r="AK41450" s="104"/>
      <c r="AL41450" s="104"/>
      <c r="AO41450" s="104"/>
      <c r="AP41450" s="104"/>
    </row>
    <row r="41451" spans="21:42" ht="15" customHeight="1" x14ac:dyDescent="0.25">
      <c r="U41451" s="104"/>
      <c r="AB41451" s="104"/>
      <c r="AC41451" s="104"/>
      <c r="AF41451" s="104"/>
      <c r="AG41451" s="104"/>
      <c r="AK41451" s="104"/>
      <c r="AL41451" s="104"/>
      <c r="AO41451" s="104"/>
      <c r="AP41451" s="104"/>
    </row>
    <row r="41452" spans="21:42" ht="15" customHeight="1" x14ac:dyDescent="0.25">
      <c r="U41452" s="104"/>
      <c r="AB41452" s="104"/>
      <c r="AC41452" s="104"/>
      <c r="AF41452" s="104"/>
      <c r="AG41452" s="104"/>
      <c r="AK41452" s="104"/>
      <c r="AL41452" s="104"/>
      <c r="AO41452" s="104"/>
      <c r="AP41452" s="104"/>
    </row>
    <row r="41453" spans="21:42" ht="15" customHeight="1" x14ac:dyDescent="0.25">
      <c r="U41453" s="104"/>
      <c r="AB41453" s="104"/>
      <c r="AC41453" s="104"/>
      <c r="AF41453" s="104"/>
      <c r="AG41453" s="104"/>
      <c r="AK41453" s="104"/>
      <c r="AL41453" s="104"/>
      <c r="AO41453" s="104"/>
      <c r="AP41453" s="104"/>
    </row>
    <row r="41454" spans="21:42" ht="15" customHeight="1" x14ac:dyDescent="0.25">
      <c r="U41454" s="104"/>
      <c r="AB41454" s="104"/>
      <c r="AC41454" s="104"/>
      <c r="AF41454" s="104"/>
      <c r="AG41454" s="104"/>
      <c r="AK41454" s="104"/>
      <c r="AL41454" s="104"/>
      <c r="AO41454" s="104"/>
      <c r="AP41454" s="104"/>
    </row>
    <row r="41455" spans="21:42" ht="15" customHeight="1" x14ac:dyDescent="0.25">
      <c r="U41455" s="104"/>
      <c r="AB41455" s="104"/>
      <c r="AC41455" s="104"/>
      <c r="AF41455" s="104"/>
      <c r="AG41455" s="104"/>
      <c r="AK41455" s="104"/>
      <c r="AL41455" s="104"/>
      <c r="AO41455" s="104"/>
      <c r="AP41455" s="104"/>
    </row>
    <row r="41456" spans="21:42" ht="15" customHeight="1" x14ac:dyDescent="0.25">
      <c r="U41456" s="104"/>
      <c r="AB41456" s="104"/>
      <c r="AC41456" s="104"/>
      <c r="AF41456" s="104"/>
      <c r="AG41456" s="104"/>
      <c r="AK41456" s="104"/>
      <c r="AL41456" s="104"/>
      <c r="AO41456" s="104"/>
      <c r="AP41456" s="104"/>
    </row>
    <row r="41457" spans="21:42" ht="15" customHeight="1" x14ac:dyDescent="0.25">
      <c r="U41457" s="104"/>
      <c r="AB41457" s="104"/>
      <c r="AC41457" s="104"/>
      <c r="AF41457" s="104"/>
      <c r="AG41457" s="104"/>
      <c r="AK41457" s="104"/>
      <c r="AL41457" s="104"/>
      <c r="AO41457" s="104"/>
      <c r="AP41457" s="104"/>
    </row>
    <row r="41458" spans="21:42" ht="15" customHeight="1" x14ac:dyDescent="0.25">
      <c r="U41458" s="104"/>
      <c r="AB41458" s="104"/>
      <c r="AC41458" s="104"/>
      <c r="AF41458" s="104"/>
      <c r="AG41458" s="104"/>
      <c r="AK41458" s="104"/>
      <c r="AL41458" s="104"/>
      <c r="AO41458" s="104"/>
      <c r="AP41458" s="104"/>
    </row>
    <row r="41459" spans="21:42" ht="15" customHeight="1" x14ac:dyDescent="0.25">
      <c r="U41459" s="104"/>
      <c r="AB41459" s="104"/>
      <c r="AC41459" s="104"/>
      <c r="AF41459" s="104"/>
      <c r="AG41459" s="104"/>
      <c r="AK41459" s="104"/>
      <c r="AL41459" s="104"/>
      <c r="AO41459" s="104"/>
      <c r="AP41459" s="104"/>
    </row>
    <row r="41460" spans="21:42" ht="15" customHeight="1" x14ac:dyDescent="0.25">
      <c r="U41460" s="104"/>
      <c r="AB41460" s="104"/>
      <c r="AC41460" s="104"/>
      <c r="AF41460" s="104"/>
      <c r="AG41460" s="104"/>
      <c r="AK41460" s="104"/>
      <c r="AL41460" s="104"/>
      <c r="AO41460" s="104"/>
      <c r="AP41460" s="104"/>
    </row>
    <row r="41461" spans="21:42" ht="15" customHeight="1" x14ac:dyDescent="0.25">
      <c r="U41461" s="104"/>
      <c r="AB41461" s="104"/>
      <c r="AC41461" s="104"/>
      <c r="AF41461" s="104"/>
      <c r="AG41461" s="104"/>
      <c r="AK41461" s="104"/>
      <c r="AL41461" s="104"/>
      <c r="AO41461" s="104"/>
      <c r="AP41461" s="104"/>
    </row>
    <row r="41462" spans="21:42" ht="15" customHeight="1" x14ac:dyDescent="0.25">
      <c r="U41462" s="104"/>
      <c r="AB41462" s="104"/>
      <c r="AC41462" s="104"/>
      <c r="AF41462" s="104"/>
      <c r="AG41462" s="104"/>
      <c r="AK41462" s="104"/>
      <c r="AL41462" s="104"/>
      <c r="AO41462" s="104"/>
      <c r="AP41462" s="104"/>
    </row>
    <row r="41463" spans="21:42" ht="15" customHeight="1" x14ac:dyDescent="0.25">
      <c r="U41463" s="104"/>
      <c r="AB41463" s="104"/>
      <c r="AC41463" s="104"/>
      <c r="AF41463" s="104"/>
      <c r="AG41463" s="104"/>
      <c r="AK41463" s="104"/>
      <c r="AL41463" s="104"/>
      <c r="AO41463" s="104"/>
      <c r="AP41463" s="104"/>
    </row>
    <row r="41464" spans="21:42" ht="15" customHeight="1" x14ac:dyDescent="0.25">
      <c r="U41464" s="104"/>
      <c r="AB41464" s="104"/>
      <c r="AC41464" s="104"/>
      <c r="AF41464" s="104"/>
      <c r="AG41464" s="104"/>
      <c r="AK41464" s="104"/>
      <c r="AL41464" s="104"/>
      <c r="AO41464" s="104"/>
      <c r="AP41464" s="104"/>
    </row>
    <row r="41465" spans="21:42" ht="15" customHeight="1" x14ac:dyDescent="0.25">
      <c r="U41465" s="104"/>
      <c r="AB41465" s="104"/>
      <c r="AC41465" s="104"/>
      <c r="AF41465" s="104"/>
      <c r="AG41465" s="104"/>
      <c r="AK41465" s="104"/>
      <c r="AL41465" s="104"/>
      <c r="AO41465" s="104"/>
      <c r="AP41465" s="104"/>
    </row>
    <row r="41466" spans="21:42" ht="15" customHeight="1" x14ac:dyDescent="0.25">
      <c r="U41466" s="104"/>
      <c r="AB41466" s="104"/>
      <c r="AC41466" s="104"/>
      <c r="AF41466" s="104"/>
      <c r="AG41466" s="104"/>
      <c r="AK41466" s="104"/>
      <c r="AL41466" s="104"/>
      <c r="AO41466" s="104"/>
      <c r="AP41466" s="104"/>
    </row>
    <row r="41467" spans="21:42" ht="15" customHeight="1" x14ac:dyDescent="0.25">
      <c r="U41467" s="104"/>
      <c r="AB41467" s="104"/>
      <c r="AC41467" s="104"/>
      <c r="AF41467" s="104"/>
      <c r="AG41467" s="104"/>
      <c r="AK41467" s="104"/>
      <c r="AL41467" s="104"/>
      <c r="AO41467" s="104"/>
      <c r="AP41467" s="104"/>
    </row>
    <row r="41468" spans="21:42" ht="15" customHeight="1" x14ac:dyDescent="0.25">
      <c r="U41468" s="104"/>
      <c r="AB41468" s="104"/>
      <c r="AC41468" s="104"/>
      <c r="AF41468" s="104"/>
      <c r="AG41468" s="104"/>
      <c r="AK41468" s="104"/>
      <c r="AL41468" s="104"/>
      <c r="AO41468" s="104"/>
      <c r="AP41468" s="104"/>
    </row>
    <row r="41469" spans="21:42" ht="15" customHeight="1" x14ac:dyDescent="0.25">
      <c r="U41469" s="104"/>
      <c r="AB41469" s="104"/>
      <c r="AC41469" s="104"/>
      <c r="AF41469" s="104"/>
      <c r="AG41469" s="104"/>
      <c r="AK41469" s="104"/>
      <c r="AL41469" s="104"/>
      <c r="AO41469" s="104"/>
      <c r="AP41469" s="104"/>
    </row>
    <row r="41470" spans="21:42" ht="15" customHeight="1" x14ac:dyDescent="0.25">
      <c r="U41470" s="104"/>
      <c r="AB41470" s="104"/>
      <c r="AC41470" s="104"/>
      <c r="AF41470" s="104"/>
      <c r="AG41470" s="104"/>
      <c r="AK41470" s="104"/>
      <c r="AL41470" s="104"/>
      <c r="AO41470" s="104"/>
      <c r="AP41470" s="104"/>
    </row>
    <row r="41471" spans="21:42" ht="15" customHeight="1" x14ac:dyDescent="0.25">
      <c r="U41471" s="104"/>
      <c r="AB41471" s="104"/>
      <c r="AC41471" s="104"/>
      <c r="AF41471" s="104"/>
      <c r="AG41471" s="104"/>
      <c r="AK41471" s="104"/>
      <c r="AL41471" s="104"/>
      <c r="AO41471" s="104"/>
      <c r="AP41471" s="104"/>
    </row>
    <row r="41472" spans="21:42" ht="15" customHeight="1" x14ac:dyDescent="0.25">
      <c r="U41472" s="104"/>
      <c r="AB41472" s="104"/>
      <c r="AC41472" s="104"/>
      <c r="AF41472" s="104"/>
      <c r="AG41472" s="104"/>
      <c r="AK41472" s="104"/>
      <c r="AL41472" s="104"/>
      <c r="AO41472" s="104"/>
      <c r="AP41472" s="104"/>
    </row>
    <row r="41473" spans="21:42" ht="15" customHeight="1" x14ac:dyDescent="0.25">
      <c r="U41473" s="104"/>
      <c r="AB41473" s="104"/>
      <c r="AC41473" s="104"/>
      <c r="AF41473" s="104"/>
      <c r="AG41473" s="104"/>
      <c r="AK41473" s="104"/>
      <c r="AL41473" s="104"/>
      <c r="AO41473" s="104"/>
      <c r="AP41473" s="104"/>
    </row>
    <row r="41474" spans="21:42" ht="15" customHeight="1" x14ac:dyDescent="0.25">
      <c r="U41474" s="104"/>
      <c r="AB41474" s="104"/>
      <c r="AC41474" s="104"/>
      <c r="AF41474" s="104"/>
      <c r="AG41474" s="104"/>
      <c r="AK41474" s="104"/>
      <c r="AL41474" s="104"/>
      <c r="AO41474" s="104"/>
      <c r="AP41474" s="104"/>
    </row>
    <row r="41475" spans="21:42" ht="15" customHeight="1" x14ac:dyDescent="0.25">
      <c r="U41475" s="104"/>
      <c r="AB41475" s="104"/>
      <c r="AC41475" s="104"/>
      <c r="AF41475" s="104"/>
      <c r="AG41475" s="104"/>
      <c r="AK41475" s="104"/>
      <c r="AL41475" s="104"/>
      <c r="AO41475" s="104"/>
      <c r="AP41475" s="104"/>
    </row>
    <row r="41476" spans="21:42" ht="15" customHeight="1" x14ac:dyDescent="0.25">
      <c r="U41476" s="104"/>
      <c r="AB41476" s="104"/>
      <c r="AC41476" s="104"/>
      <c r="AF41476" s="104"/>
      <c r="AG41476" s="104"/>
      <c r="AK41476" s="104"/>
      <c r="AL41476" s="104"/>
      <c r="AO41476" s="104"/>
      <c r="AP41476" s="104"/>
    </row>
    <row r="41477" spans="21:42" ht="15" customHeight="1" x14ac:dyDescent="0.25">
      <c r="U41477" s="104"/>
      <c r="AB41477" s="104"/>
      <c r="AC41477" s="104"/>
      <c r="AF41477" s="104"/>
      <c r="AG41477" s="104"/>
      <c r="AK41477" s="104"/>
      <c r="AL41477" s="104"/>
      <c r="AO41477" s="104"/>
      <c r="AP41477" s="104"/>
    </row>
    <row r="41478" spans="21:42" ht="15" customHeight="1" x14ac:dyDescent="0.25">
      <c r="U41478" s="104"/>
      <c r="AB41478" s="104"/>
      <c r="AC41478" s="104"/>
      <c r="AF41478" s="104"/>
      <c r="AG41478" s="104"/>
      <c r="AK41478" s="104"/>
      <c r="AL41478" s="104"/>
      <c r="AO41478" s="104"/>
      <c r="AP41478" s="104"/>
    </row>
    <row r="41479" spans="21:42" ht="15" customHeight="1" x14ac:dyDescent="0.25">
      <c r="U41479" s="104"/>
      <c r="AB41479" s="104"/>
      <c r="AC41479" s="104"/>
      <c r="AF41479" s="104"/>
      <c r="AG41479" s="104"/>
      <c r="AK41479" s="104"/>
      <c r="AL41479" s="104"/>
      <c r="AO41479" s="104"/>
      <c r="AP41479" s="104"/>
    </row>
    <row r="41480" spans="21:42" ht="15" customHeight="1" x14ac:dyDescent="0.25">
      <c r="U41480" s="104"/>
      <c r="AB41480" s="104"/>
      <c r="AC41480" s="104"/>
      <c r="AF41480" s="104"/>
      <c r="AG41480" s="104"/>
      <c r="AK41480" s="104"/>
      <c r="AL41480" s="104"/>
      <c r="AO41480" s="104"/>
      <c r="AP41480" s="104"/>
    </row>
    <row r="41481" spans="21:42" ht="15" customHeight="1" x14ac:dyDescent="0.25">
      <c r="U41481" s="104"/>
      <c r="AB41481" s="104"/>
      <c r="AC41481" s="104"/>
      <c r="AF41481" s="104"/>
      <c r="AG41481" s="104"/>
      <c r="AK41481" s="104"/>
      <c r="AL41481" s="104"/>
      <c r="AO41481" s="104"/>
      <c r="AP41481" s="104"/>
    </row>
    <row r="41482" spans="21:42" ht="15" customHeight="1" x14ac:dyDescent="0.25">
      <c r="U41482" s="104"/>
      <c r="AB41482" s="104"/>
      <c r="AC41482" s="104"/>
      <c r="AF41482" s="104"/>
      <c r="AG41482" s="104"/>
      <c r="AK41482" s="104"/>
      <c r="AL41482" s="104"/>
      <c r="AO41482" s="104"/>
      <c r="AP41482" s="104"/>
    </row>
    <row r="41483" spans="21:42" ht="15" customHeight="1" x14ac:dyDescent="0.25">
      <c r="U41483" s="104"/>
      <c r="AB41483" s="104"/>
      <c r="AC41483" s="104"/>
      <c r="AF41483" s="104"/>
      <c r="AG41483" s="104"/>
      <c r="AK41483" s="104"/>
      <c r="AL41483" s="104"/>
      <c r="AO41483" s="104"/>
      <c r="AP41483" s="104"/>
    </row>
    <row r="41484" spans="21:42" ht="15" customHeight="1" x14ac:dyDescent="0.25">
      <c r="U41484" s="104"/>
      <c r="AB41484" s="104"/>
      <c r="AC41484" s="104"/>
      <c r="AF41484" s="104"/>
      <c r="AG41484" s="104"/>
      <c r="AK41484" s="104"/>
      <c r="AL41484" s="104"/>
      <c r="AO41484" s="104"/>
      <c r="AP41484" s="104"/>
    </row>
    <row r="41485" spans="21:42" ht="15" customHeight="1" x14ac:dyDescent="0.25">
      <c r="U41485" s="104"/>
      <c r="AB41485" s="104"/>
      <c r="AC41485" s="104"/>
      <c r="AF41485" s="104"/>
      <c r="AG41485" s="104"/>
      <c r="AK41485" s="104"/>
      <c r="AL41485" s="104"/>
      <c r="AO41485" s="104"/>
      <c r="AP41485" s="104"/>
    </row>
    <row r="41486" spans="21:42" ht="15" customHeight="1" x14ac:dyDescent="0.25">
      <c r="U41486" s="104"/>
      <c r="AB41486" s="104"/>
      <c r="AC41486" s="104"/>
      <c r="AF41486" s="104"/>
      <c r="AG41486" s="104"/>
      <c r="AK41486" s="104"/>
      <c r="AL41486" s="104"/>
      <c r="AO41486" s="104"/>
      <c r="AP41486" s="104"/>
    </row>
    <row r="41487" spans="21:42" ht="15" customHeight="1" x14ac:dyDescent="0.25">
      <c r="U41487" s="104"/>
      <c r="AB41487" s="104"/>
      <c r="AC41487" s="104"/>
      <c r="AF41487" s="104"/>
      <c r="AG41487" s="104"/>
      <c r="AK41487" s="104"/>
      <c r="AL41487" s="104"/>
      <c r="AO41487" s="104"/>
      <c r="AP41487" s="104"/>
    </row>
    <row r="41488" spans="21:42" ht="15" customHeight="1" x14ac:dyDescent="0.25">
      <c r="U41488" s="104"/>
      <c r="AB41488" s="104"/>
      <c r="AC41488" s="104"/>
      <c r="AF41488" s="104"/>
      <c r="AG41488" s="104"/>
      <c r="AK41488" s="104"/>
      <c r="AL41488" s="104"/>
      <c r="AO41488" s="104"/>
      <c r="AP41488" s="104"/>
    </row>
    <row r="41489" spans="21:42" ht="15" customHeight="1" x14ac:dyDescent="0.25">
      <c r="U41489" s="104"/>
      <c r="AB41489" s="104"/>
      <c r="AC41489" s="104"/>
      <c r="AF41489" s="104"/>
      <c r="AG41489" s="104"/>
      <c r="AK41489" s="104"/>
      <c r="AL41489" s="104"/>
      <c r="AO41489" s="104"/>
      <c r="AP41489" s="104"/>
    </row>
    <row r="41490" spans="21:42" ht="15" customHeight="1" x14ac:dyDescent="0.25">
      <c r="U41490" s="104"/>
      <c r="AB41490" s="104"/>
      <c r="AC41490" s="104"/>
      <c r="AF41490" s="104"/>
      <c r="AG41490" s="104"/>
      <c r="AK41490" s="104"/>
      <c r="AL41490" s="104"/>
      <c r="AO41490" s="104"/>
      <c r="AP41490" s="104"/>
    </row>
    <row r="41491" spans="21:42" ht="15" customHeight="1" x14ac:dyDescent="0.25">
      <c r="U41491" s="104"/>
      <c r="AB41491" s="104"/>
      <c r="AC41491" s="104"/>
      <c r="AF41491" s="104"/>
      <c r="AG41491" s="104"/>
      <c r="AK41491" s="104"/>
      <c r="AL41491" s="104"/>
      <c r="AO41491" s="104"/>
      <c r="AP41491" s="104"/>
    </row>
    <row r="41492" spans="21:42" ht="15" customHeight="1" x14ac:dyDescent="0.25">
      <c r="U41492" s="104"/>
      <c r="AB41492" s="104"/>
      <c r="AC41492" s="104"/>
      <c r="AF41492" s="104"/>
      <c r="AG41492" s="104"/>
      <c r="AK41492" s="104"/>
      <c r="AL41492" s="104"/>
      <c r="AO41492" s="104"/>
      <c r="AP41492" s="104"/>
    </row>
    <row r="41493" spans="21:42" ht="15" customHeight="1" x14ac:dyDescent="0.25">
      <c r="U41493" s="104"/>
      <c r="AB41493" s="104"/>
      <c r="AC41493" s="104"/>
      <c r="AF41493" s="104"/>
      <c r="AG41493" s="104"/>
      <c r="AK41493" s="104"/>
      <c r="AL41493" s="104"/>
      <c r="AO41493" s="104"/>
      <c r="AP41493" s="104"/>
    </row>
    <row r="41494" spans="21:42" ht="15" customHeight="1" x14ac:dyDescent="0.25">
      <c r="U41494" s="104"/>
      <c r="AB41494" s="104"/>
      <c r="AC41494" s="104"/>
      <c r="AF41494" s="104"/>
      <c r="AG41494" s="104"/>
      <c r="AK41494" s="104"/>
      <c r="AL41494" s="104"/>
      <c r="AO41494" s="104"/>
      <c r="AP41494" s="104"/>
    </row>
    <row r="41495" spans="21:42" ht="15" customHeight="1" x14ac:dyDescent="0.25">
      <c r="U41495" s="104"/>
      <c r="AB41495" s="104"/>
      <c r="AC41495" s="104"/>
      <c r="AF41495" s="104"/>
      <c r="AG41495" s="104"/>
      <c r="AK41495" s="104"/>
      <c r="AL41495" s="104"/>
      <c r="AO41495" s="104"/>
      <c r="AP41495" s="104"/>
    </row>
    <row r="41496" spans="21:42" ht="15" customHeight="1" x14ac:dyDescent="0.25">
      <c r="U41496" s="104"/>
      <c r="AB41496" s="104"/>
      <c r="AC41496" s="104"/>
      <c r="AF41496" s="104"/>
      <c r="AG41496" s="104"/>
      <c r="AK41496" s="104"/>
      <c r="AL41496" s="104"/>
      <c r="AO41496" s="104"/>
      <c r="AP41496" s="104"/>
    </row>
    <row r="41497" spans="21:42" ht="15" customHeight="1" x14ac:dyDescent="0.25">
      <c r="U41497" s="104"/>
      <c r="AB41497" s="104"/>
      <c r="AC41497" s="104"/>
      <c r="AF41497" s="104"/>
      <c r="AG41497" s="104"/>
      <c r="AK41497" s="104"/>
      <c r="AL41497" s="104"/>
      <c r="AO41497" s="104"/>
      <c r="AP41497" s="104"/>
    </row>
    <row r="41498" spans="21:42" ht="15" customHeight="1" x14ac:dyDescent="0.25">
      <c r="U41498" s="104"/>
      <c r="AB41498" s="104"/>
      <c r="AC41498" s="104"/>
      <c r="AF41498" s="104"/>
      <c r="AG41498" s="104"/>
      <c r="AK41498" s="104"/>
      <c r="AL41498" s="104"/>
      <c r="AO41498" s="104"/>
      <c r="AP41498" s="104"/>
    </row>
    <row r="41499" spans="21:42" ht="15" customHeight="1" x14ac:dyDescent="0.25">
      <c r="U41499" s="104"/>
      <c r="AB41499" s="104"/>
      <c r="AC41499" s="104"/>
      <c r="AF41499" s="104"/>
      <c r="AG41499" s="104"/>
      <c r="AK41499" s="104"/>
      <c r="AL41499" s="104"/>
      <c r="AO41499" s="104"/>
      <c r="AP41499" s="104"/>
    </row>
    <row r="41500" spans="21:42" ht="15" customHeight="1" x14ac:dyDescent="0.25">
      <c r="U41500" s="104"/>
      <c r="AB41500" s="104"/>
      <c r="AC41500" s="104"/>
      <c r="AF41500" s="104"/>
      <c r="AG41500" s="104"/>
      <c r="AK41500" s="104"/>
      <c r="AL41500" s="104"/>
      <c r="AO41500" s="104"/>
      <c r="AP41500" s="104"/>
    </row>
    <row r="41501" spans="21:42" ht="15" customHeight="1" x14ac:dyDescent="0.25">
      <c r="U41501" s="104"/>
      <c r="AB41501" s="104"/>
      <c r="AC41501" s="104"/>
      <c r="AF41501" s="104"/>
      <c r="AG41501" s="104"/>
      <c r="AK41501" s="104"/>
      <c r="AL41501" s="104"/>
      <c r="AO41501" s="104"/>
      <c r="AP41501" s="104"/>
    </row>
    <row r="41502" spans="21:42" ht="15" customHeight="1" x14ac:dyDescent="0.25">
      <c r="U41502" s="104"/>
      <c r="AB41502" s="104"/>
      <c r="AC41502" s="104"/>
      <c r="AF41502" s="104"/>
      <c r="AG41502" s="104"/>
      <c r="AK41502" s="104"/>
      <c r="AL41502" s="104"/>
      <c r="AO41502" s="104"/>
      <c r="AP41502" s="104"/>
    </row>
    <row r="41503" spans="21:42" ht="15" customHeight="1" x14ac:dyDescent="0.25">
      <c r="U41503" s="104"/>
      <c r="AB41503" s="104"/>
      <c r="AC41503" s="104"/>
      <c r="AF41503" s="104"/>
      <c r="AG41503" s="104"/>
      <c r="AK41503" s="104"/>
      <c r="AL41503" s="104"/>
      <c r="AO41503" s="104"/>
      <c r="AP41503" s="104"/>
    </row>
    <row r="41504" spans="21:42" ht="15" customHeight="1" x14ac:dyDescent="0.25">
      <c r="U41504" s="104"/>
      <c r="AB41504" s="104"/>
      <c r="AC41504" s="104"/>
      <c r="AF41504" s="104"/>
      <c r="AG41504" s="104"/>
      <c r="AK41504" s="104"/>
      <c r="AL41504" s="104"/>
      <c r="AO41504" s="104"/>
      <c r="AP41504" s="104"/>
    </row>
    <row r="41505" spans="21:42" ht="15" customHeight="1" x14ac:dyDescent="0.25">
      <c r="U41505" s="104"/>
      <c r="AB41505" s="104"/>
      <c r="AC41505" s="104"/>
      <c r="AF41505" s="104"/>
      <c r="AG41505" s="104"/>
      <c r="AK41505" s="104"/>
      <c r="AL41505" s="104"/>
      <c r="AO41505" s="104"/>
      <c r="AP41505" s="104"/>
    </row>
    <row r="41506" spans="21:42" ht="15" customHeight="1" x14ac:dyDescent="0.25">
      <c r="U41506" s="104"/>
      <c r="AB41506" s="104"/>
      <c r="AC41506" s="104"/>
      <c r="AF41506" s="104"/>
      <c r="AG41506" s="104"/>
      <c r="AK41506" s="104"/>
      <c r="AL41506" s="104"/>
      <c r="AO41506" s="104"/>
      <c r="AP41506" s="104"/>
    </row>
    <row r="41507" spans="21:42" ht="15" customHeight="1" x14ac:dyDescent="0.25">
      <c r="U41507" s="104"/>
      <c r="AB41507" s="104"/>
      <c r="AC41507" s="104"/>
      <c r="AF41507" s="104"/>
      <c r="AG41507" s="104"/>
      <c r="AK41507" s="104"/>
      <c r="AL41507" s="104"/>
      <c r="AO41507" s="104"/>
      <c r="AP41507" s="104"/>
    </row>
    <row r="41508" spans="21:42" ht="15" customHeight="1" x14ac:dyDescent="0.25">
      <c r="U41508" s="104"/>
      <c r="AB41508" s="104"/>
      <c r="AC41508" s="104"/>
      <c r="AF41508" s="104"/>
      <c r="AG41508" s="104"/>
      <c r="AK41508" s="104"/>
      <c r="AL41508" s="104"/>
      <c r="AO41508" s="104"/>
      <c r="AP41508" s="104"/>
    </row>
    <row r="41509" spans="21:42" ht="15" customHeight="1" x14ac:dyDescent="0.25">
      <c r="U41509" s="104"/>
      <c r="AB41509" s="104"/>
      <c r="AC41509" s="104"/>
      <c r="AF41509" s="104"/>
      <c r="AG41509" s="104"/>
      <c r="AK41509" s="104"/>
      <c r="AL41509" s="104"/>
      <c r="AO41509" s="104"/>
      <c r="AP41509" s="104"/>
    </row>
    <row r="41510" spans="21:42" ht="15" customHeight="1" x14ac:dyDescent="0.25">
      <c r="U41510" s="104"/>
      <c r="AB41510" s="104"/>
      <c r="AC41510" s="104"/>
      <c r="AF41510" s="104"/>
      <c r="AG41510" s="104"/>
      <c r="AK41510" s="104"/>
      <c r="AL41510" s="104"/>
      <c r="AO41510" s="104"/>
      <c r="AP41510" s="104"/>
    </row>
    <row r="41511" spans="21:42" ht="15" customHeight="1" x14ac:dyDescent="0.25">
      <c r="U41511" s="104"/>
      <c r="AB41511" s="104"/>
      <c r="AC41511" s="104"/>
      <c r="AF41511" s="104"/>
      <c r="AG41511" s="104"/>
      <c r="AK41511" s="104"/>
      <c r="AL41511" s="104"/>
      <c r="AO41511" s="104"/>
      <c r="AP41511" s="104"/>
    </row>
    <row r="41512" spans="21:42" ht="15" customHeight="1" x14ac:dyDescent="0.25">
      <c r="U41512" s="104"/>
      <c r="AB41512" s="104"/>
      <c r="AC41512" s="104"/>
      <c r="AF41512" s="104"/>
      <c r="AG41512" s="104"/>
      <c r="AK41512" s="104"/>
      <c r="AL41512" s="104"/>
      <c r="AO41512" s="104"/>
      <c r="AP41512" s="104"/>
    </row>
    <row r="41513" spans="21:42" ht="15" customHeight="1" x14ac:dyDescent="0.25">
      <c r="U41513" s="104"/>
      <c r="AB41513" s="104"/>
      <c r="AC41513" s="104"/>
      <c r="AF41513" s="104"/>
      <c r="AG41513" s="104"/>
      <c r="AK41513" s="104"/>
      <c r="AL41513" s="104"/>
      <c r="AO41513" s="104"/>
      <c r="AP41513" s="104"/>
    </row>
    <row r="41514" spans="21:42" ht="15" customHeight="1" x14ac:dyDescent="0.25">
      <c r="U41514" s="104"/>
      <c r="AB41514" s="104"/>
      <c r="AC41514" s="104"/>
      <c r="AF41514" s="104"/>
      <c r="AG41514" s="104"/>
      <c r="AK41514" s="104"/>
      <c r="AL41514" s="104"/>
      <c r="AO41514" s="104"/>
      <c r="AP41514" s="104"/>
    </row>
    <row r="41515" spans="21:42" ht="15" customHeight="1" x14ac:dyDescent="0.25">
      <c r="U41515" s="104"/>
      <c r="AB41515" s="104"/>
      <c r="AC41515" s="104"/>
      <c r="AF41515" s="104"/>
      <c r="AG41515" s="104"/>
      <c r="AK41515" s="104"/>
      <c r="AL41515" s="104"/>
      <c r="AO41515" s="104"/>
      <c r="AP41515" s="104"/>
    </row>
    <row r="41516" spans="21:42" ht="15" customHeight="1" x14ac:dyDescent="0.25">
      <c r="U41516" s="104"/>
      <c r="AB41516" s="104"/>
      <c r="AC41516" s="104"/>
      <c r="AF41516" s="104"/>
      <c r="AG41516" s="104"/>
      <c r="AK41516" s="104"/>
      <c r="AL41516" s="104"/>
      <c r="AO41516" s="104"/>
      <c r="AP41516" s="104"/>
    </row>
    <row r="41517" spans="21:42" ht="15" customHeight="1" x14ac:dyDescent="0.25">
      <c r="U41517" s="104"/>
      <c r="AB41517" s="104"/>
      <c r="AC41517" s="104"/>
      <c r="AF41517" s="104"/>
      <c r="AG41517" s="104"/>
      <c r="AK41517" s="104"/>
      <c r="AL41517" s="104"/>
      <c r="AO41517" s="104"/>
      <c r="AP41517" s="104"/>
    </row>
    <row r="41518" spans="21:42" ht="15" customHeight="1" x14ac:dyDescent="0.25">
      <c r="U41518" s="104"/>
      <c r="AB41518" s="104"/>
      <c r="AC41518" s="104"/>
      <c r="AF41518" s="104"/>
      <c r="AG41518" s="104"/>
      <c r="AK41518" s="104"/>
      <c r="AL41518" s="104"/>
      <c r="AO41518" s="104"/>
      <c r="AP41518" s="104"/>
    </row>
    <row r="41519" spans="21:42" ht="15" customHeight="1" x14ac:dyDescent="0.25">
      <c r="U41519" s="104"/>
      <c r="AB41519" s="104"/>
      <c r="AC41519" s="104"/>
      <c r="AF41519" s="104"/>
      <c r="AG41519" s="104"/>
      <c r="AK41519" s="104"/>
      <c r="AL41519" s="104"/>
      <c r="AO41519" s="104"/>
      <c r="AP41519" s="104"/>
    </row>
    <row r="41520" spans="21:42" ht="15" customHeight="1" x14ac:dyDescent="0.25">
      <c r="U41520" s="104"/>
      <c r="AB41520" s="104"/>
      <c r="AC41520" s="104"/>
      <c r="AF41520" s="104"/>
      <c r="AG41520" s="104"/>
      <c r="AK41520" s="104"/>
      <c r="AL41520" s="104"/>
      <c r="AO41520" s="104"/>
      <c r="AP41520" s="104"/>
    </row>
    <row r="41521" spans="21:42" ht="15" customHeight="1" x14ac:dyDescent="0.25">
      <c r="U41521" s="104"/>
      <c r="AB41521" s="104"/>
      <c r="AC41521" s="104"/>
      <c r="AF41521" s="104"/>
      <c r="AG41521" s="104"/>
      <c r="AK41521" s="104"/>
      <c r="AL41521" s="104"/>
      <c r="AO41521" s="104"/>
      <c r="AP41521" s="104"/>
    </row>
    <row r="41522" spans="21:42" ht="15" customHeight="1" x14ac:dyDescent="0.25">
      <c r="U41522" s="104"/>
      <c r="AB41522" s="104"/>
      <c r="AC41522" s="104"/>
      <c r="AF41522" s="104"/>
      <c r="AG41522" s="104"/>
      <c r="AK41522" s="104"/>
      <c r="AL41522" s="104"/>
      <c r="AO41522" s="104"/>
      <c r="AP41522" s="104"/>
    </row>
    <row r="41523" spans="21:42" ht="15" customHeight="1" x14ac:dyDescent="0.25">
      <c r="U41523" s="104"/>
      <c r="AB41523" s="104"/>
      <c r="AC41523" s="104"/>
      <c r="AF41523" s="104"/>
      <c r="AG41523" s="104"/>
      <c r="AK41523" s="104"/>
      <c r="AL41523" s="104"/>
      <c r="AO41523" s="104"/>
      <c r="AP41523" s="104"/>
    </row>
    <row r="41524" spans="21:42" ht="15" customHeight="1" x14ac:dyDescent="0.25">
      <c r="U41524" s="104"/>
      <c r="AB41524" s="104"/>
      <c r="AC41524" s="104"/>
      <c r="AF41524" s="104"/>
      <c r="AG41524" s="104"/>
      <c r="AK41524" s="104"/>
      <c r="AL41524" s="104"/>
      <c r="AO41524" s="104"/>
      <c r="AP41524" s="104"/>
    </row>
    <row r="41525" spans="21:42" ht="15" customHeight="1" x14ac:dyDescent="0.25">
      <c r="U41525" s="104"/>
      <c r="AB41525" s="104"/>
      <c r="AC41525" s="104"/>
      <c r="AF41525" s="104"/>
      <c r="AG41525" s="104"/>
      <c r="AK41525" s="104"/>
      <c r="AL41525" s="104"/>
      <c r="AO41525" s="104"/>
      <c r="AP41525" s="104"/>
    </row>
    <row r="41526" spans="21:42" ht="15" customHeight="1" x14ac:dyDescent="0.25">
      <c r="U41526" s="104"/>
      <c r="AB41526" s="104"/>
      <c r="AC41526" s="104"/>
      <c r="AF41526" s="104"/>
      <c r="AG41526" s="104"/>
      <c r="AK41526" s="104"/>
      <c r="AL41526" s="104"/>
      <c r="AO41526" s="104"/>
      <c r="AP41526" s="104"/>
    </row>
    <row r="41527" spans="21:42" ht="15" customHeight="1" x14ac:dyDescent="0.25">
      <c r="U41527" s="104"/>
      <c r="AB41527" s="104"/>
      <c r="AC41527" s="104"/>
      <c r="AF41527" s="104"/>
      <c r="AG41527" s="104"/>
      <c r="AK41527" s="104"/>
      <c r="AL41527" s="104"/>
      <c r="AO41527" s="104"/>
      <c r="AP41527" s="104"/>
    </row>
    <row r="41528" spans="21:42" ht="15" customHeight="1" x14ac:dyDescent="0.25">
      <c r="U41528" s="104"/>
      <c r="AB41528" s="104"/>
      <c r="AC41528" s="104"/>
      <c r="AF41528" s="104"/>
      <c r="AG41528" s="104"/>
      <c r="AK41528" s="104"/>
      <c r="AL41528" s="104"/>
      <c r="AO41528" s="104"/>
      <c r="AP41528" s="104"/>
    </row>
    <row r="41529" spans="21:42" ht="15" customHeight="1" x14ac:dyDescent="0.25">
      <c r="U41529" s="104"/>
      <c r="AB41529" s="104"/>
      <c r="AC41529" s="104"/>
      <c r="AF41529" s="104"/>
      <c r="AG41529" s="104"/>
      <c r="AK41529" s="104"/>
      <c r="AL41529" s="104"/>
      <c r="AO41529" s="104"/>
      <c r="AP41529" s="104"/>
    </row>
    <row r="41530" spans="21:42" ht="15" customHeight="1" x14ac:dyDescent="0.25">
      <c r="U41530" s="104"/>
      <c r="AB41530" s="104"/>
      <c r="AC41530" s="104"/>
      <c r="AF41530" s="104"/>
      <c r="AG41530" s="104"/>
      <c r="AK41530" s="104"/>
      <c r="AL41530" s="104"/>
      <c r="AO41530" s="104"/>
      <c r="AP41530" s="104"/>
    </row>
    <row r="41531" spans="21:42" ht="15" customHeight="1" x14ac:dyDescent="0.25">
      <c r="U41531" s="104"/>
      <c r="AB41531" s="104"/>
      <c r="AC41531" s="104"/>
      <c r="AF41531" s="104"/>
      <c r="AG41531" s="104"/>
      <c r="AK41531" s="104"/>
      <c r="AL41531" s="104"/>
      <c r="AO41531" s="104"/>
      <c r="AP41531" s="104"/>
    </row>
    <row r="41532" spans="21:42" ht="15" customHeight="1" x14ac:dyDescent="0.25">
      <c r="U41532" s="104"/>
      <c r="AB41532" s="104"/>
      <c r="AC41532" s="104"/>
      <c r="AF41532" s="104"/>
      <c r="AG41532" s="104"/>
      <c r="AK41532" s="104"/>
      <c r="AL41532" s="104"/>
      <c r="AO41532" s="104"/>
      <c r="AP41532" s="104"/>
    </row>
    <row r="41533" spans="21:42" ht="15" customHeight="1" x14ac:dyDescent="0.25">
      <c r="U41533" s="104"/>
      <c r="AB41533" s="104"/>
      <c r="AC41533" s="104"/>
      <c r="AF41533" s="104"/>
      <c r="AG41533" s="104"/>
      <c r="AK41533" s="104"/>
      <c r="AL41533" s="104"/>
      <c r="AO41533" s="104"/>
      <c r="AP41533" s="104"/>
    </row>
    <row r="41534" spans="21:42" ht="15" customHeight="1" x14ac:dyDescent="0.25">
      <c r="U41534" s="104"/>
      <c r="AB41534" s="104"/>
      <c r="AC41534" s="104"/>
      <c r="AF41534" s="104"/>
      <c r="AG41534" s="104"/>
      <c r="AK41534" s="104"/>
      <c r="AL41534" s="104"/>
      <c r="AO41534" s="104"/>
      <c r="AP41534" s="104"/>
    </row>
    <row r="41535" spans="21:42" ht="15" customHeight="1" x14ac:dyDescent="0.25">
      <c r="U41535" s="104"/>
      <c r="AB41535" s="104"/>
      <c r="AC41535" s="104"/>
      <c r="AF41535" s="104"/>
      <c r="AG41535" s="104"/>
      <c r="AK41535" s="104"/>
      <c r="AL41535" s="104"/>
      <c r="AO41535" s="104"/>
      <c r="AP41535" s="104"/>
    </row>
    <row r="41536" spans="21:42" ht="15" customHeight="1" x14ac:dyDescent="0.25">
      <c r="U41536" s="104"/>
      <c r="AB41536" s="104"/>
      <c r="AC41536" s="104"/>
      <c r="AF41536" s="104"/>
      <c r="AG41536" s="104"/>
      <c r="AK41536" s="104"/>
      <c r="AL41536" s="104"/>
      <c r="AO41536" s="104"/>
      <c r="AP41536" s="104"/>
    </row>
    <row r="41537" spans="21:42" ht="15" customHeight="1" x14ac:dyDescent="0.25">
      <c r="U41537" s="104"/>
      <c r="AB41537" s="104"/>
      <c r="AC41537" s="104"/>
      <c r="AF41537" s="104"/>
      <c r="AG41537" s="104"/>
      <c r="AK41537" s="104"/>
      <c r="AL41537" s="104"/>
      <c r="AO41537" s="104"/>
      <c r="AP41537" s="104"/>
    </row>
    <row r="41538" spans="21:42" ht="15" customHeight="1" x14ac:dyDescent="0.25">
      <c r="U41538" s="104"/>
      <c r="AB41538" s="104"/>
      <c r="AC41538" s="104"/>
      <c r="AF41538" s="104"/>
      <c r="AG41538" s="104"/>
      <c r="AK41538" s="104"/>
      <c r="AL41538" s="104"/>
      <c r="AO41538" s="104"/>
      <c r="AP41538" s="104"/>
    </row>
    <row r="41539" spans="21:42" ht="15" customHeight="1" x14ac:dyDescent="0.25">
      <c r="U41539" s="104"/>
      <c r="AB41539" s="104"/>
      <c r="AC41539" s="104"/>
      <c r="AF41539" s="104"/>
      <c r="AG41539" s="104"/>
      <c r="AK41539" s="104"/>
      <c r="AL41539" s="104"/>
      <c r="AO41539" s="104"/>
      <c r="AP41539" s="104"/>
    </row>
    <row r="41540" spans="21:42" ht="15" customHeight="1" x14ac:dyDescent="0.25">
      <c r="U41540" s="104"/>
      <c r="AB41540" s="104"/>
      <c r="AC41540" s="104"/>
      <c r="AF41540" s="104"/>
      <c r="AG41540" s="104"/>
      <c r="AK41540" s="104"/>
      <c r="AL41540" s="104"/>
      <c r="AO41540" s="104"/>
      <c r="AP41540" s="104"/>
    </row>
    <row r="41541" spans="21:42" ht="15" customHeight="1" x14ac:dyDescent="0.25">
      <c r="U41541" s="104"/>
      <c r="AB41541" s="104"/>
      <c r="AC41541" s="104"/>
      <c r="AF41541" s="104"/>
      <c r="AG41541" s="104"/>
      <c r="AK41541" s="104"/>
      <c r="AL41541" s="104"/>
      <c r="AO41541" s="104"/>
      <c r="AP41541" s="104"/>
    </row>
    <row r="41542" spans="21:42" ht="15" customHeight="1" x14ac:dyDescent="0.25">
      <c r="U41542" s="104"/>
      <c r="AB41542" s="104"/>
      <c r="AC41542" s="104"/>
      <c r="AF41542" s="104"/>
      <c r="AG41542" s="104"/>
      <c r="AK41542" s="104"/>
      <c r="AL41542" s="104"/>
      <c r="AO41542" s="104"/>
      <c r="AP41542" s="104"/>
    </row>
    <row r="41543" spans="21:42" ht="15" customHeight="1" x14ac:dyDescent="0.25">
      <c r="U41543" s="104"/>
      <c r="AB41543" s="104"/>
      <c r="AC41543" s="104"/>
      <c r="AF41543" s="104"/>
      <c r="AG41543" s="104"/>
      <c r="AK41543" s="104"/>
      <c r="AL41543" s="104"/>
      <c r="AO41543" s="104"/>
      <c r="AP41543" s="104"/>
    </row>
    <row r="41544" spans="21:42" ht="15" customHeight="1" x14ac:dyDescent="0.25">
      <c r="U41544" s="104"/>
      <c r="AB41544" s="104"/>
      <c r="AC41544" s="104"/>
      <c r="AF41544" s="104"/>
      <c r="AG41544" s="104"/>
      <c r="AK41544" s="104"/>
      <c r="AL41544" s="104"/>
      <c r="AO41544" s="104"/>
      <c r="AP41544" s="104"/>
    </row>
    <row r="41545" spans="21:42" ht="15" customHeight="1" x14ac:dyDescent="0.25">
      <c r="U41545" s="104"/>
      <c r="AB41545" s="104"/>
      <c r="AC41545" s="104"/>
      <c r="AF41545" s="104"/>
      <c r="AG41545" s="104"/>
      <c r="AK41545" s="104"/>
      <c r="AL41545" s="104"/>
      <c r="AO41545" s="104"/>
      <c r="AP41545" s="104"/>
    </row>
    <row r="41546" spans="21:42" ht="15" customHeight="1" x14ac:dyDescent="0.25">
      <c r="U41546" s="104"/>
      <c r="AB41546" s="104"/>
      <c r="AC41546" s="104"/>
      <c r="AF41546" s="104"/>
      <c r="AG41546" s="104"/>
      <c r="AK41546" s="104"/>
      <c r="AL41546" s="104"/>
      <c r="AO41546" s="104"/>
      <c r="AP41546" s="104"/>
    </row>
    <row r="41547" spans="21:42" ht="15" customHeight="1" x14ac:dyDescent="0.25">
      <c r="U41547" s="104"/>
      <c r="AB41547" s="104"/>
      <c r="AC41547" s="104"/>
      <c r="AF41547" s="104"/>
      <c r="AG41547" s="104"/>
      <c r="AK41547" s="104"/>
      <c r="AL41547" s="104"/>
      <c r="AO41547" s="104"/>
      <c r="AP41547" s="104"/>
    </row>
    <row r="41548" spans="21:42" ht="15" customHeight="1" x14ac:dyDescent="0.25">
      <c r="U41548" s="104"/>
      <c r="AB41548" s="104"/>
      <c r="AC41548" s="104"/>
      <c r="AF41548" s="104"/>
      <c r="AG41548" s="104"/>
      <c r="AK41548" s="104"/>
      <c r="AL41548" s="104"/>
      <c r="AO41548" s="104"/>
      <c r="AP41548" s="104"/>
    </row>
    <row r="41549" spans="21:42" ht="15" customHeight="1" x14ac:dyDescent="0.25">
      <c r="U41549" s="104"/>
      <c r="AB41549" s="104"/>
      <c r="AC41549" s="104"/>
      <c r="AF41549" s="104"/>
      <c r="AG41549" s="104"/>
      <c r="AK41549" s="104"/>
      <c r="AL41549" s="104"/>
      <c r="AO41549" s="104"/>
      <c r="AP41549" s="104"/>
    </row>
    <row r="41550" spans="21:42" ht="15" customHeight="1" x14ac:dyDescent="0.25">
      <c r="U41550" s="104"/>
      <c r="AB41550" s="104"/>
      <c r="AC41550" s="104"/>
      <c r="AF41550" s="104"/>
      <c r="AG41550" s="104"/>
      <c r="AK41550" s="104"/>
      <c r="AL41550" s="104"/>
      <c r="AO41550" s="104"/>
      <c r="AP41550" s="104"/>
    </row>
    <row r="41551" spans="21:42" ht="15" customHeight="1" x14ac:dyDescent="0.25">
      <c r="U41551" s="104"/>
      <c r="AB41551" s="104"/>
      <c r="AC41551" s="104"/>
      <c r="AF41551" s="104"/>
      <c r="AG41551" s="104"/>
      <c r="AK41551" s="104"/>
      <c r="AL41551" s="104"/>
      <c r="AO41551" s="104"/>
      <c r="AP41551" s="104"/>
    </row>
    <row r="41552" spans="21:42" ht="15" customHeight="1" x14ac:dyDescent="0.25">
      <c r="U41552" s="104"/>
      <c r="AB41552" s="104"/>
      <c r="AC41552" s="104"/>
      <c r="AF41552" s="104"/>
      <c r="AG41552" s="104"/>
      <c r="AK41552" s="104"/>
      <c r="AL41552" s="104"/>
      <c r="AO41552" s="104"/>
      <c r="AP41552" s="104"/>
    </row>
    <row r="41553" spans="21:42" ht="15" customHeight="1" x14ac:dyDescent="0.25">
      <c r="U41553" s="104"/>
      <c r="AB41553" s="104"/>
      <c r="AC41553" s="104"/>
      <c r="AF41553" s="104"/>
      <c r="AG41553" s="104"/>
      <c r="AK41553" s="104"/>
      <c r="AL41553" s="104"/>
      <c r="AO41553" s="104"/>
      <c r="AP41553" s="104"/>
    </row>
    <row r="41554" spans="21:42" ht="15" customHeight="1" x14ac:dyDescent="0.25">
      <c r="U41554" s="104"/>
      <c r="AB41554" s="104"/>
      <c r="AC41554" s="104"/>
      <c r="AF41554" s="104"/>
      <c r="AG41554" s="104"/>
      <c r="AK41554" s="104"/>
      <c r="AL41554" s="104"/>
      <c r="AO41554" s="104"/>
      <c r="AP41554" s="104"/>
    </row>
    <row r="41555" spans="21:42" ht="15" customHeight="1" x14ac:dyDescent="0.25">
      <c r="U41555" s="104"/>
      <c r="AB41555" s="104"/>
      <c r="AC41555" s="104"/>
      <c r="AF41555" s="104"/>
      <c r="AG41555" s="104"/>
      <c r="AK41555" s="104"/>
      <c r="AL41555" s="104"/>
      <c r="AO41555" s="104"/>
      <c r="AP41555" s="104"/>
    </row>
    <row r="41556" spans="21:42" ht="15" customHeight="1" x14ac:dyDescent="0.25">
      <c r="U41556" s="104"/>
      <c r="AB41556" s="104"/>
      <c r="AC41556" s="104"/>
      <c r="AF41556" s="104"/>
      <c r="AG41556" s="104"/>
      <c r="AK41556" s="104"/>
      <c r="AL41556" s="104"/>
      <c r="AO41556" s="104"/>
      <c r="AP41556" s="104"/>
    </row>
    <row r="41557" spans="21:42" ht="15" customHeight="1" x14ac:dyDescent="0.25">
      <c r="U41557" s="104"/>
      <c r="AB41557" s="104"/>
      <c r="AC41557" s="104"/>
      <c r="AF41557" s="104"/>
      <c r="AG41557" s="104"/>
      <c r="AK41557" s="104"/>
      <c r="AL41557" s="104"/>
      <c r="AO41557" s="104"/>
      <c r="AP41557" s="104"/>
    </row>
    <row r="41558" spans="21:42" ht="15" customHeight="1" x14ac:dyDescent="0.25">
      <c r="U41558" s="104"/>
      <c r="AB41558" s="104"/>
      <c r="AC41558" s="104"/>
      <c r="AF41558" s="104"/>
      <c r="AG41558" s="104"/>
      <c r="AK41558" s="104"/>
      <c r="AL41558" s="104"/>
      <c r="AO41558" s="104"/>
      <c r="AP41558" s="104"/>
    </row>
    <row r="41559" spans="21:42" ht="15" customHeight="1" x14ac:dyDescent="0.25">
      <c r="U41559" s="104"/>
      <c r="AB41559" s="104"/>
      <c r="AC41559" s="104"/>
      <c r="AF41559" s="104"/>
      <c r="AG41559" s="104"/>
      <c r="AK41559" s="104"/>
      <c r="AL41559" s="104"/>
      <c r="AO41559" s="104"/>
      <c r="AP41559" s="104"/>
    </row>
    <row r="41560" spans="21:42" ht="15" customHeight="1" x14ac:dyDescent="0.25">
      <c r="U41560" s="104"/>
      <c r="AB41560" s="104"/>
      <c r="AC41560" s="104"/>
      <c r="AF41560" s="104"/>
      <c r="AG41560" s="104"/>
      <c r="AK41560" s="104"/>
      <c r="AL41560" s="104"/>
      <c r="AO41560" s="104"/>
      <c r="AP41560" s="104"/>
    </row>
    <row r="41561" spans="21:42" ht="15" customHeight="1" x14ac:dyDescent="0.25">
      <c r="U41561" s="104"/>
      <c r="AB41561" s="104"/>
      <c r="AC41561" s="104"/>
      <c r="AF41561" s="104"/>
      <c r="AG41561" s="104"/>
      <c r="AK41561" s="104"/>
      <c r="AL41561" s="104"/>
      <c r="AO41561" s="104"/>
      <c r="AP41561" s="104"/>
    </row>
    <row r="41562" spans="21:42" ht="15" customHeight="1" x14ac:dyDescent="0.25">
      <c r="U41562" s="104"/>
      <c r="AB41562" s="104"/>
      <c r="AC41562" s="104"/>
      <c r="AF41562" s="104"/>
      <c r="AG41562" s="104"/>
      <c r="AK41562" s="104"/>
      <c r="AL41562" s="104"/>
      <c r="AO41562" s="104"/>
      <c r="AP41562" s="104"/>
    </row>
    <row r="41563" spans="21:42" ht="15" customHeight="1" x14ac:dyDescent="0.25">
      <c r="U41563" s="104"/>
      <c r="AB41563" s="104"/>
      <c r="AC41563" s="104"/>
      <c r="AF41563" s="104"/>
      <c r="AG41563" s="104"/>
      <c r="AK41563" s="104"/>
      <c r="AL41563" s="104"/>
      <c r="AO41563" s="104"/>
      <c r="AP41563" s="104"/>
    </row>
    <row r="41564" spans="21:42" ht="15" customHeight="1" x14ac:dyDescent="0.25">
      <c r="U41564" s="104"/>
      <c r="AB41564" s="104"/>
      <c r="AC41564" s="104"/>
      <c r="AF41564" s="104"/>
      <c r="AG41564" s="104"/>
      <c r="AK41564" s="104"/>
      <c r="AL41564" s="104"/>
      <c r="AO41564" s="104"/>
      <c r="AP41564" s="104"/>
    </row>
    <row r="41565" spans="21:42" ht="15" customHeight="1" x14ac:dyDescent="0.25">
      <c r="U41565" s="104"/>
      <c r="AB41565" s="104"/>
      <c r="AC41565" s="104"/>
      <c r="AF41565" s="104"/>
      <c r="AG41565" s="104"/>
      <c r="AK41565" s="104"/>
      <c r="AL41565" s="104"/>
      <c r="AO41565" s="104"/>
      <c r="AP41565" s="104"/>
    </row>
    <row r="41566" spans="21:42" ht="15" customHeight="1" x14ac:dyDescent="0.25">
      <c r="U41566" s="104"/>
      <c r="AB41566" s="104"/>
      <c r="AC41566" s="104"/>
      <c r="AF41566" s="104"/>
      <c r="AG41566" s="104"/>
      <c r="AK41566" s="104"/>
      <c r="AL41566" s="104"/>
      <c r="AO41566" s="104"/>
      <c r="AP41566" s="104"/>
    </row>
    <row r="41567" spans="21:42" ht="15" customHeight="1" x14ac:dyDescent="0.25">
      <c r="U41567" s="104"/>
      <c r="AB41567" s="104"/>
      <c r="AC41567" s="104"/>
      <c r="AF41567" s="104"/>
      <c r="AG41567" s="104"/>
      <c r="AK41567" s="104"/>
      <c r="AL41567" s="104"/>
      <c r="AO41567" s="104"/>
      <c r="AP41567" s="104"/>
    </row>
    <row r="41568" spans="21:42" ht="15" customHeight="1" x14ac:dyDescent="0.25">
      <c r="U41568" s="104"/>
      <c r="AB41568" s="104"/>
      <c r="AC41568" s="104"/>
      <c r="AF41568" s="104"/>
      <c r="AG41568" s="104"/>
      <c r="AK41568" s="104"/>
      <c r="AL41568" s="104"/>
      <c r="AO41568" s="104"/>
      <c r="AP41568" s="104"/>
    </row>
    <row r="41569" spans="21:42" ht="15" customHeight="1" x14ac:dyDescent="0.25">
      <c r="U41569" s="104"/>
      <c r="AB41569" s="104"/>
      <c r="AC41569" s="104"/>
      <c r="AF41569" s="104"/>
      <c r="AG41569" s="104"/>
      <c r="AK41569" s="104"/>
      <c r="AL41569" s="104"/>
      <c r="AO41569" s="104"/>
      <c r="AP41569" s="104"/>
    </row>
    <row r="41570" spans="21:42" ht="15" customHeight="1" x14ac:dyDescent="0.25">
      <c r="U41570" s="104"/>
      <c r="AB41570" s="104"/>
      <c r="AC41570" s="104"/>
      <c r="AF41570" s="104"/>
      <c r="AG41570" s="104"/>
      <c r="AK41570" s="104"/>
      <c r="AL41570" s="104"/>
      <c r="AO41570" s="104"/>
      <c r="AP41570" s="104"/>
    </row>
    <row r="41571" spans="21:42" ht="15" customHeight="1" x14ac:dyDescent="0.25">
      <c r="U41571" s="104"/>
      <c r="AB41571" s="104"/>
      <c r="AC41571" s="104"/>
      <c r="AF41571" s="104"/>
      <c r="AG41571" s="104"/>
      <c r="AK41571" s="104"/>
      <c r="AL41571" s="104"/>
      <c r="AO41571" s="104"/>
      <c r="AP41571" s="104"/>
    </row>
    <row r="41572" spans="21:42" ht="15" customHeight="1" x14ac:dyDescent="0.25">
      <c r="U41572" s="104"/>
      <c r="AB41572" s="104"/>
      <c r="AC41572" s="104"/>
      <c r="AF41572" s="104"/>
      <c r="AG41572" s="104"/>
      <c r="AK41572" s="104"/>
      <c r="AL41572" s="104"/>
      <c r="AO41572" s="104"/>
      <c r="AP41572" s="104"/>
    </row>
    <row r="41573" spans="21:42" ht="15" customHeight="1" x14ac:dyDescent="0.25">
      <c r="U41573" s="104"/>
      <c r="AB41573" s="104"/>
      <c r="AC41573" s="104"/>
      <c r="AF41573" s="104"/>
      <c r="AG41573" s="104"/>
      <c r="AK41573" s="104"/>
      <c r="AL41573" s="104"/>
      <c r="AO41573" s="104"/>
      <c r="AP41573" s="104"/>
    </row>
    <row r="41574" spans="21:42" ht="15" customHeight="1" x14ac:dyDescent="0.25">
      <c r="U41574" s="104"/>
      <c r="AB41574" s="104"/>
      <c r="AC41574" s="104"/>
      <c r="AF41574" s="104"/>
      <c r="AG41574" s="104"/>
      <c r="AK41574" s="104"/>
      <c r="AL41574" s="104"/>
      <c r="AO41574" s="104"/>
      <c r="AP41574" s="104"/>
    </row>
    <row r="41575" spans="21:42" ht="15" customHeight="1" x14ac:dyDescent="0.25">
      <c r="U41575" s="104"/>
      <c r="AB41575" s="104"/>
      <c r="AC41575" s="104"/>
      <c r="AF41575" s="104"/>
      <c r="AG41575" s="104"/>
      <c r="AK41575" s="104"/>
      <c r="AL41575" s="104"/>
      <c r="AO41575" s="104"/>
      <c r="AP41575" s="104"/>
    </row>
    <row r="41576" spans="21:42" ht="15" customHeight="1" x14ac:dyDescent="0.25">
      <c r="U41576" s="104"/>
      <c r="AB41576" s="104"/>
      <c r="AC41576" s="104"/>
      <c r="AF41576" s="104"/>
      <c r="AG41576" s="104"/>
      <c r="AK41576" s="104"/>
      <c r="AL41576" s="104"/>
      <c r="AO41576" s="104"/>
      <c r="AP41576" s="104"/>
    </row>
    <row r="41577" spans="21:42" ht="15" customHeight="1" x14ac:dyDescent="0.25">
      <c r="U41577" s="104"/>
      <c r="AB41577" s="104"/>
      <c r="AC41577" s="104"/>
      <c r="AF41577" s="104"/>
      <c r="AG41577" s="104"/>
      <c r="AK41577" s="104"/>
      <c r="AL41577" s="104"/>
      <c r="AO41577" s="104"/>
      <c r="AP41577" s="104"/>
    </row>
    <row r="41578" spans="21:42" ht="15" customHeight="1" x14ac:dyDescent="0.25">
      <c r="U41578" s="104"/>
      <c r="AB41578" s="104"/>
      <c r="AC41578" s="104"/>
      <c r="AF41578" s="104"/>
      <c r="AG41578" s="104"/>
      <c r="AK41578" s="104"/>
      <c r="AL41578" s="104"/>
      <c r="AO41578" s="104"/>
      <c r="AP41578" s="104"/>
    </row>
    <row r="41579" spans="21:42" ht="15" customHeight="1" x14ac:dyDescent="0.25">
      <c r="U41579" s="104"/>
      <c r="AB41579" s="104"/>
      <c r="AC41579" s="104"/>
      <c r="AF41579" s="104"/>
      <c r="AG41579" s="104"/>
      <c r="AK41579" s="104"/>
      <c r="AL41579" s="104"/>
      <c r="AO41579" s="104"/>
      <c r="AP41579" s="104"/>
    </row>
    <row r="41580" spans="21:42" ht="15" customHeight="1" x14ac:dyDescent="0.25">
      <c r="U41580" s="104"/>
      <c r="AB41580" s="104"/>
      <c r="AC41580" s="104"/>
      <c r="AF41580" s="104"/>
      <c r="AG41580" s="104"/>
      <c r="AK41580" s="104"/>
      <c r="AL41580" s="104"/>
      <c r="AO41580" s="104"/>
      <c r="AP41580" s="104"/>
    </row>
    <row r="41581" spans="21:42" ht="15" customHeight="1" x14ac:dyDescent="0.25">
      <c r="U41581" s="104"/>
      <c r="AB41581" s="104"/>
      <c r="AC41581" s="104"/>
      <c r="AF41581" s="104"/>
      <c r="AG41581" s="104"/>
      <c r="AK41581" s="104"/>
      <c r="AL41581" s="104"/>
      <c r="AO41581" s="104"/>
      <c r="AP41581" s="104"/>
    </row>
    <row r="41582" spans="21:42" ht="15" customHeight="1" x14ac:dyDescent="0.25">
      <c r="U41582" s="104"/>
      <c r="AB41582" s="104"/>
      <c r="AC41582" s="104"/>
      <c r="AF41582" s="104"/>
      <c r="AG41582" s="104"/>
      <c r="AK41582" s="104"/>
      <c r="AL41582" s="104"/>
      <c r="AO41582" s="104"/>
      <c r="AP41582" s="104"/>
    </row>
    <row r="41583" spans="21:42" ht="15" customHeight="1" x14ac:dyDescent="0.25">
      <c r="U41583" s="104"/>
      <c r="AB41583" s="104"/>
      <c r="AC41583" s="104"/>
      <c r="AF41583" s="104"/>
      <c r="AG41583" s="104"/>
      <c r="AK41583" s="104"/>
      <c r="AL41583" s="104"/>
      <c r="AO41583" s="104"/>
      <c r="AP41583" s="104"/>
    </row>
    <row r="41584" spans="21:42" ht="15" customHeight="1" x14ac:dyDescent="0.25">
      <c r="U41584" s="104"/>
      <c r="AB41584" s="104"/>
      <c r="AC41584" s="104"/>
      <c r="AF41584" s="104"/>
      <c r="AG41584" s="104"/>
      <c r="AK41584" s="104"/>
      <c r="AL41584" s="104"/>
      <c r="AO41584" s="104"/>
      <c r="AP41584" s="104"/>
    </row>
    <row r="41585" spans="21:42" ht="15" customHeight="1" x14ac:dyDescent="0.25">
      <c r="U41585" s="104"/>
      <c r="AB41585" s="104"/>
      <c r="AC41585" s="104"/>
      <c r="AF41585" s="104"/>
      <c r="AG41585" s="104"/>
      <c r="AK41585" s="104"/>
      <c r="AL41585" s="104"/>
      <c r="AO41585" s="104"/>
      <c r="AP41585" s="104"/>
    </row>
    <row r="41586" spans="21:42" ht="15" customHeight="1" x14ac:dyDescent="0.25">
      <c r="U41586" s="104"/>
      <c r="AB41586" s="104"/>
      <c r="AC41586" s="104"/>
      <c r="AF41586" s="104"/>
      <c r="AG41586" s="104"/>
      <c r="AK41586" s="104"/>
      <c r="AL41586" s="104"/>
      <c r="AO41586" s="104"/>
      <c r="AP41586" s="104"/>
    </row>
    <row r="41587" spans="21:42" ht="15" customHeight="1" x14ac:dyDescent="0.25">
      <c r="U41587" s="104"/>
      <c r="AB41587" s="104"/>
      <c r="AC41587" s="104"/>
      <c r="AF41587" s="104"/>
      <c r="AG41587" s="104"/>
      <c r="AK41587" s="104"/>
      <c r="AL41587" s="104"/>
      <c r="AO41587" s="104"/>
      <c r="AP41587" s="104"/>
    </row>
    <row r="41588" spans="21:42" ht="15" customHeight="1" x14ac:dyDescent="0.25">
      <c r="U41588" s="104"/>
      <c r="AB41588" s="104"/>
      <c r="AC41588" s="104"/>
      <c r="AF41588" s="104"/>
      <c r="AG41588" s="104"/>
      <c r="AK41588" s="104"/>
      <c r="AL41588" s="104"/>
      <c r="AO41588" s="104"/>
      <c r="AP41588" s="104"/>
    </row>
    <row r="41589" spans="21:42" ht="15" customHeight="1" x14ac:dyDescent="0.25">
      <c r="U41589" s="104"/>
      <c r="AB41589" s="104"/>
      <c r="AC41589" s="104"/>
      <c r="AF41589" s="104"/>
      <c r="AG41589" s="104"/>
      <c r="AK41589" s="104"/>
      <c r="AL41589" s="104"/>
      <c r="AO41589" s="104"/>
      <c r="AP41589" s="104"/>
    </row>
    <row r="41590" spans="21:42" ht="15" customHeight="1" x14ac:dyDescent="0.25">
      <c r="U41590" s="104"/>
      <c r="AB41590" s="104"/>
      <c r="AC41590" s="104"/>
      <c r="AF41590" s="104"/>
      <c r="AG41590" s="104"/>
      <c r="AK41590" s="104"/>
      <c r="AL41590" s="104"/>
      <c r="AO41590" s="104"/>
      <c r="AP41590" s="104"/>
    </row>
    <row r="41591" spans="21:42" ht="15" customHeight="1" x14ac:dyDescent="0.25">
      <c r="U41591" s="104"/>
      <c r="AB41591" s="104"/>
      <c r="AC41591" s="104"/>
      <c r="AF41591" s="104"/>
      <c r="AG41591" s="104"/>
      <c r="AK41591" s="104"/>
      <c r="AL41591" s="104"/>
      <c r="AO41591" s="104"/>
      <c r="AP41591" s="104"/>
    </row>
    <row r="41592" spans="21:42" ht="15" customHeight="1" x14ac:dyDescent="0.25">
      <c r="U41592" s="104"/>
      <c r="AB41592" s="104"/>
      <c r="AC41592" s="104"/>
      <c r="AF41592" s="104"/>
      <c r="AG41592" s="104"/>
      <c r="AK41592" s="104"/>
      <c r="AL41592" s="104"/>
      <c r="AO41592" s="104"/>
      <c r="AP41592" s="104"/>
    </row>
    <row r="41593" spans="21:42" ht="15" customHeight="1" x14ac:dyDescent="0.25">
      <c r="U41593" s="104"/>
      <c r="AB41593" s="104"/>
      <c r="AC41593" s="104"/>
      <c r="AF41593" s="104"/>
      <c r="AG41593" s="104"/>
      <c r="AK41593" s="104"/>
      <c r="AL41593" s="104"/>
      <c r="AO41593" s="104"/>
      <c r="AP41593" s="104"/>
    </row>
    <row r="41594" spans="21:42" ht="15" customHeight="1" x14ac:dyDescent="0.25">
      <c r="U41594" s="104"/>
      <c r="AB41594" s="104"/>
      <c r="AC41594" s="104"/>
      <c r="AF41594" s="104"/>
      <c r="AG41594" s="104"/>
      <c r="AK41594" s="104"/>
      <c r="AL41594" s="104"/>
      <c r="AO41594" s="104"/>
      <c r="AP41594" s="104"/>
    </row>
    <row r="41595" spans="21:42" ht="15" customHeight="1" x14ac:dyDescent="0.25">
      <c r="U41595" s="104"/>
      <c r="AB41595" s="104"/>
      <c r="AC41595" s="104"/>
      <c r="AF41595" s="104"/>
      <c r="AG41595" s="104"/>
      <c r="AK41595" s="104"/>
      <c r="AL41595" s="104"/>
      <c r="AO41595" s="104"/>
      <c r="AP41595" s="104"/>
    </row>
    <row r="41596" spans="21:42" ht="15" customHeight="1" x14ac:dyDescent="0.25">
      <c r="U41596" s="104"/>
      <c r="AB41596" s="104"/>
      <c r="AC41596" s="104"/>
      <c r="AF41596" s="104"/>
      <c r="AG41596" s="104"/>
      <c r="AK41596" s="104"/>
      <c r="AL41596" s="104"/>
      <c r="AO41596" s="104"/>
      <c r="AP41596" s="104"/>
    </row>
    <row r="41597" spans="21:42" ht="15" customHeight="1" x14ac:dyDescent="0.25">
      <c r="U41597" s="104"/>
      <c r="AB41597" s="104"/>
      <c r="AC41597" s="104"/>
      <c r="AF41597" s="104"/>
      <c r="AG41597" s="104"/>
      <c r="AK41597" s="104"/>
      <c r="AL41597" s="104"/>
      <c r="AO41597" s="104"/>
      <c r="AP41597" s="104"/>
    </row>
    <row r="41598" spans="21:42" ht="15" customHeight="1" x14ac:dyDescent="0.25">
      <c r="U41598" s="104"/>
      <c r="AB41598" s="104"/>
      <c r="AC41598" s="104"/>
      <c r="AF41598" s="104"/>
      <c r="AG41598" s="104"/>
      <c r="AK41598" s="104"/>
      <c r="AL41598" s="104"/>
      <c r="AO41598" s="104"/>
      <c r="AP41598" s="104"/>
    </row>
    <row r="41599" spans="21:42" ht="15" customHeight="1" x14ac:dyDescent="0.25">
      <c r="U41599" s="104"/>
      <c r="AB41599" s="104"/>
      <c r="AC41599" s="104"/>
      <c r="AF41599" s="104"/>
      <c r="AG41599" s="104"/>
      <c r="AK41599" s="104"/>
      <c r="AL41599" s="104"/>
      <c r="AO41599" s="104"/>
      <c r="AP41599" s="104"/>
    </row>
    <row r="41600" spans="21:42" ht="15" customHeight="1" x14ac:dyDescent="0.25">
      <c r="U41600" s="104"/>
      <c r="AB41600" s="104"/>
      <c r="AC41600" s="104"/>
      <c r="AF41600" s="104"/>
      <c r="AG41600" s="104"/>
      <c r="AK41600" s="104"/>
      <c r="AL41600" s="104"/>
      <c r="AO41600" s="104"/>
      <c r="AP41600" s="104"/>
    </row>
    <row r="41601" spans="21:42" ht="15" customHeight="1" x14ac:dyDescent="0.25">
      <c r="U41601" s="104"/>
      <c r="AB41601" s="104"/>
      <c r="AC41601" s="104"/>
      <c r="AF41601" s="104"/>
      <c r="AG41601" s="104"/>
      <c r="AK41601" s="104"/>
      <c r="AL41601" s="104"/>
      <c r="AO41601" s="104"/>
      <c r="AP41601" s="104"/>
    </row>
    <row r="41602" spans="21:42" ht="15" customHeight="1" x14ac:dyDescent="0.25">
      <c r="U41602" s="104"/>
      <c r="AB41602" s="104"/>
      <c r="AC41602" s="104"/>
      <c r="AF41602" s="104"/>
      <c r="AG41602" s="104"/>
      <c r="AK41602" s="104"/>
      <c r="AL41602" s="104"/>
      <c r="AO41602" s="104"/>
      <c r="AP41602" s="104"/>
    </row>
    <row r="41603" spans="21:42" ht="15" customHeight="1" x14ac:dyDescent="0.25">
      <c r="U41603" s="104"/>
      <c r="AB41603" s="104"/>
      <c r="AC41603" s="104"/>
      <c r="AF41603" s="104"/>
      <c r="AG41603" s="104"/>
      <c r="AK41603" s="104"/>
      <c r="AL41603" s="104"/>
      <c r="AO41603" s="104"/>
      <c r="AP41603" s="104"/>
    </row>
    <row r="41604" spans="21:42" ht="15" customHeight="1" x14ac:dyDescent="0.25">
      <c r="U41604" s="104"/>
      <c r="AB41604" s="104"/>
      <c r="AC41604" s="104"/>
      <c r="AF41604" s="104"/>
      <c r="AG41604" s="104"/>
      <c r="AK41604" s="104"/>
      <c r="AL41604" s="104"/>
      <c r="AO41604" s="104"/>
      <c r="AP41604" s="104"/>
    </row>
    <row r="41605" spans="21:42" ht="15" customHeight="1" x14ac:dyDescent="0.25">
      <c r="U41605" s="104"/>
      <c r="AB41605" s="104"/>
      <c r="AC41605" s="104"/>
      <c r="AF41605" s="104"/>
      <c r="AG41605" s="104"/>
      <c r="AK41605" s="104"/>
      <c r="AL41605" s="104"/>
      <c r="AO41605" s="104"/>
      <c r="AP41605" s="104"/>
    </row>
    <row r="41606" spans="21:42" ht="15" customHeight="1" x14ac:dyDescent="0.25">
      <c r="U41606" s="104"/>
      <c r="AB41606" s="104"/>
      <c r="AC41606" s="104"/>
      <c r="AF41606" s="104"/>
      <c r="AG41606" s="104"/>
      <c r="AK41606" s="104"/>
      <c r="AL41606" s="104"/>
      <c r="AO41606" s="104"/>
      <c r="AP41606" s="104"/>
    </row>
    <row r="41607" spans="21:42" ht="15" customHeight="1" x14ac:dyDescent="0.25">
      <c r="U41607" s="104"/>
      <c r="AB41607" s="104"/>
      <c r="AC41607" s="104"/>
      <c r="AF41607" s="104"/>
      <c r="AG41607" s="104"/>
      <c r="AK41607" s="104"/>
      <c r="AL41607" s="104"/>
      <c r="AO41607" s="104"/>
      <c r="AP41607" s="104"/>
    </row>
    <row r="41608" spans="21:42" ht="15" customHeight="1" x14ac:dyDescent="0.25">
      <c r="U41608" s="104"/>
      <c r="AB41608" s="104"/>
      <c r="AC41608" s="104"/>
      <c r="AF41608" s="104"/>
      <c r="AG41608" s="104"/>
      <c r="AK41608" s="104"/>
      <c r="AL41608" s="104"/>
      <c r="AO41608" s="104"/>
      <c r="AP41608" s="104"/>
    </row>
    <row r="41609" spans="21:42" ht="15" customHeight="1" x14ac:dyDescent="0.25">
      <c r="U41609" s="104"/>
      <c r="AB41609" s="104"/>
      <c r="AC41609" s="104"/>
      <c r="AF41609" s="104"/>
      <c r="AG41609" s="104"/>
      <c r="AK41609" s="104"/>
      <c r="AL41609" s="104"/>
      <c r="AO41609" s="104"/>
      <c r="AP41609" s="104"/>
    </row>
    <row r="41610" spans="21:42" ht="15" customHeight="1" x14ac:dyDescent="0.25">
      <c r="U41610" s="104"/>
      <c r="AB41610" s="104"/>
      <c r="AC41610" s="104"/>
      <c r="AF41610" s="104"/>
      <c r="AG41610" s="104"/>
      <c r="AK41610" s="104"/>
      <c r="AL41610" s="104"/>
      <c r="AO41610" s="104"/>
      <c r="AP41610" s="104"/>
    </row>
    <row r="41611" spans="21:42" ht="15" customHeight="1" x14ac:dyDescent="0.25">
      <c r="U41611" s="104"/>
      <c r="AB41611" s="104"/>
      <c r="AC41611" s="104"/>
      <c r="AF41611" s="104"/>
      <c r="AG41611" s="104"/>
      <c r="AK41611" s="104"/>
      <c r="AL41611" s="104"/>
      <c r="AO41611" s="104"/>
      <c r="AP41611" s="104"/>
    </row>
    <row r="41612" spans="21:42" ht="15" customHeight="1" x14ac:dyDescent="0.25">
      <c r="U41612" s="104"/>
      <c r="AB41612" s="104"/>
      <c r="AC41612" s="104"/>
      <c r="AF41612" s="104"/>
      <c r="AG41612" s="104"/>
      <c r="AK41612" s="104"/>
      <c r="AL41612" s="104"/>
      <c r="AO41612" s="104"/>
      <c r="AP41612" s="104"/>
    </row>
    <row r="41613" spans="21:42" ht="15" customHeight="1" x14ac:dyDescent="0.25">
      <c r="U41613" s="104"/>
      <c r="AB41613" s="104"/>
      <c r="AC41613" s="104"/>
      <c r="AF41613" s="104"/>
      <c r="AG41613" s="104"/>
      <c r="AK41613" s="104"/>
      <c r="AL41613" s="104"/>
      <c r="AO41613" s="104"/>
      <c r="AP41613" s="104"/>
    </row>
    <row r="41614" spans="21:42" ht="15" customHeight="1" x14ac:dyDescent="0.25">
      <c r="U41614" s="104"/>
      <c r="AB41614" s="104"/>
      <c r="AC41614" s="104"/>
      <c r="AF41614" s="104"/>
      <c r="AG41614" s="104"/>
      <c r="AK41614" s="104"/>
      <c r="AL41614" s="104"/>
      <c r="AO41614" s="104"/>
      <c r="AP41614" s="104"/>
    </row>
    <row r="41615" spans="21:42" ht="15" customHeight="1" x14ac:dyDescent="0.25">
      <c r="U41615" s="104"/>
      <c r="AB41615" s="104"/>
      <c r="AC41615" s="104"/>
      <c r="AF41615" s="104"/>
      <c r="AG41615" s="104"/>
      <c r="AK41615" s="104"/>
      <c r="AL41615" s="104"/>
      <c r="AO41615" s="104"/>
      <c r="AP41615" s="104"/>
    </row>
    <row r="41616" spans="21:42" ht="15" customHeight="1" x14ac:dyDescent="0.25">
      <c r="U41616" s="104"/>
      <c r="AB41616" s="104"/>
      <c r="AC41616" s="104"/>
      <c r="AF41616" s="104"/>
      <c r="AG41616" s="104"/>
      <c r="AK41616" s="104"/>
      <c r="AL41616" s="104"/>
      <c r="AO41616" s="104"/>
      <c r="AP41616" s="104"/>
    </row>
    <row r="41617" spans="21:42" ht="15" customHeight="1" x14ac:dyDescent="0.25">
      <c r="U41617" s="104"/>
      <c r="AB41617" s="104"/>
      <c r="AC41617" s="104"/>
      <c r="AF41617" s="104"/>
      <c r="AG41617" s="104"/>
      <c r="AK41617" s="104"/>
      <c r="AL41617" s="104"/>
      <c r="AO41617" s="104"/>
      <c r="AP41617" s="104"/>
    </row>
    <row r="41618" spans="21:42" ht="15" customHeight="1" x14ac:dyDescent="0.25">
      <c r="U41618" s="104"/>
      <c r="AB41618" s="104"/>
      <c r="AC41618" s="104"/>
      <c r="AF41618" s="104"/>
      <c r="AG41618" s="104"/>
      <c r="AK41618" s="104"/>
      <c r="AL41618" s="104"/>
      <c r="AO41618" s="104"/>
      <c r="AP41618" s="104"/>
    </row>
    <row r="41619" spans="21:42" ht="15" customHeight="1" x14ac:dyDescent="0.25">
      <c r="U41619" s="104"/>
      <c r="AB41619" s="104"/>
      <c r="AC41619" s="104"/>
      <c r="AF41619" s="104"/>
      <c r="AG41619" s="104"/>
      <c r="AK41619" s="104"/>
      <c r="AL41619" s="104"/>
      <c r="AO41619" s="104"/>
      <c r="AP41619" s="104"/>
    </row>
    <row r="41620" spans="21:42" ht="15" customHeight="1" x14ac:dyDescent="0.25">
      <c r="U41620" s="104"/>
      <c r="AB41620" s="104"/>
      <c r="AC41620" s="104"/>
      <c r="AF41620" s="104"/>
      <c r="AG41620" s="104"/>
      <c r="AK41620" s="104"/>
      <c r="AL41620" s="104"/>
      <c r="AO41620" s="104"/>
      <c r="AP41620" s="104"/>
    </row>
    <row r="41621" spans="21:42" ht="15" customHeight="1" x14ac:dyDescent="0.25">
      <c r="U41621" s="104"/>
      <c r="AB41621" s="104"/>
      <c r="AC41621" s="104"/>
      <c r="AF41621" s="104"/>
      <c r="AG41621" s="104"/>
      <c r="AK41621" s="104"/>
      <c r="AL41621" s="104"/>
      <c r="AO41621" s="104"/>
      <c r="AP41621" s="104"/>
    </row>
    <row r="41622" spans="21:42" ht="15" customHeight="1" x14ac:dyDescent="0.25">
      <c r="U41622" s="104"/>
      <c r="AB41622" s="104"/>
      <c r="AC41622" s="104"/>
      <c r="AF41622" s="104"/>
      <c r="AG41622" s="104"/>
      <c r="AK41622" s="104"/>
      <c r="AL41622" s="104"/>
      <c r="AO41622" s="104"/>
      <c r="AP41622" s="104"/>
    </row>
    <row r="41623" spans="21:42" ht="15" customHeight="1" x14ac:dyDescent="0.25">
      <c r="U41623" s="104"/>
      <c r="AB41623" s="104"/>
      <c r="AC41623" s="104"/>
      <c r="AF41623" s="104"/>
      <c r="AG41623" s="104"/>
      <c r="AK41623" s="104"/>
      <c r="AL41623" s="104"/>
      <c r="AO41623" s="104"/>
      <c r="AP41623" s="104"/>
    </row>
    <row r="41624" spans="21:42" ht="15" customHeight="1" x14ac:dyDescent="0.25">
      <c r="U41624" s="104"/>
      <c r="AB41624" s="104"/>
      <c r="AC41624" s="104"/>
      <c r="AF41624" s="104"/>
      <c r="AG41624" s="104"/>
      <c r="AK41624" s="104"/>
      <c r="AL41624" s="104"/>
      <c r="AO41624" s="104"/>
      <c r="AP41624" s="104"/>
    </row>
    <row r="41625" spans="21:42" ht="15" customHeight="1" x14ac:dyDescent="0.25">
      <c r="U41625" s="104"/>
      <c r="AB41625" s="104"/>
      <c r="AC41625" s="104"/>
      <c r="AF41625" s="104"/>
      <c r="AG41625" s="104"/>
      <c r="AK41625" s="104"/>
      <c r="AL41625" s="104"/>
      <c r="AO41625" s="104"/>
      <c r="AP41625" s="104"/>
    </row>
    <row r="41626" spans="21:42" ht="15" customHeight="1" x14ac:dyDescent="0.25">
      <c r="U41626" s="104"/>
      <c r="AB41626" s="104"/>
      <c r="AC41626" s="104"/>
      <c r="AF41626" s="104"/>
      <c r="AG41626" s="104"/>
      <c r="AK41626" s="104"/>
      <c r="AL41626" s="104"/>
      <c r="AO41626" s="104"/>
      <c r="AP41626" s="104"/>
    </row>
    <row r="41627" spans="21:42" ht="15" customHeight="1" x14ac:dyDescent="0.25">
      <c r="U41627" s="104"/>
      <c r="AB41627" s="104"/>
      <c r="AC41627" s="104"/>
      <c r="AF41627" s="104"/>
      <c r="AG41627" s="104"/>
      <c r="AK41627" s="104"/>
      <c r="AL41627" s="104"/>
      <c r="AO41627" s="104"/>
      <c r="AP41627" s="104"/>
    </row>
    <row r="41628" spans="21:42" ht="15" customHeight="1" x14ac:dyDescent="0.25">
      <c r="U41628" s="104"/>
      <c r="AB41628" s="104"/>
      <c r="AC41628" s="104"/>
      <c r="AF41628" s="104"/>
      <c r="AG41628" s="104"/>
      <c r="AK41628" s="104"/>
      <c r="AL41628" s="104"/>
      <c r="AO41628" s="104"/>
      <c r="AP41628" s="104"/>
    </row>
    <row r="41629" spans="21:42" ht="15" customHeight="1" x14ac:dyDescent="0.25">
      <c r="U41629" s="104"/>
      <c r="AB41629" s="104"/>
      <c r="AC41629" s="104"/>
      <c r="AF41629" s="104"/>
      <c r="AG41629" s="104"/>
      <c r="AK41629" s="104"/>
      <c r="AL41629" s="104"/>
      <c r="AO41629" s="104"/>
      <c r="AP41629" s="104"/>
    </row>
    <row r="41630" spans="21:42" ht="15" customHeight="1" x14ac:dyDescent="0.25">
      <c r="U41630" s="104"/>
      <c r="AB41630" s="104"/>
      <c r="AC41630" s="104"/>
      <c r="AF41630" s="104"/>
      <c r="AG41630" s="104"/>
      <c r="AK41630" s="104"/>
      <c r="AL41630" s="104"/>
      <c r="AO41630" s="104"/>
      <c r="AP41630" s="104"/>
    </row>
    <row r="41631" spans="21:42" ht="15" customHeight="1" x14ac:dyDescent="0.25">
      <c r="U41631" s="104"/>
      <c r="AB41631" s="104"/>
      <c r="AC41631" s="104"/>
      <c r="AF41631" s="104"/>
      <c r="AG41631" s="104"/>
      <c r="AK41631" s="104"/>
      <c r="AL41631" s="104"/>
      <c r="AO41631" s="104"/>
      <c r="AP41631" s="104"/>
    </row>
    <row r="41632" spans="21:42" ht="15" customHeight="1" x14ac:dyDescent="0.25">
      <c r="U41632" s="104"/>
      <c r="AB41632" s="104"/>
      <c r="AC41632" s="104"/>
      <c r="AF41632" s="104"/>
      <c r="AG41632" s="104"/>
      <c r="AK41632" s="104"/>
      <c r="AL41632" s="104"/>
      <c r="AO41632" s="104"/>
      <c r="AP41632" s="104"/>
    </row>
    <row r="41633" spans="21:42" ht="15" customHeight="1" x14ac:dyDescent="0.25">
      <c r="U41633" s="104"/>
      <c r="AB41633" s="104"/>
      <c r="AC41633" s="104"/>
      <c r="AF41633" s="104"/>
      <c r="AG41633" s="104"/>
      <c r="AK41633" s="104"/>
      <c r="AL41633" s="104"/>
      <c r="AO41633" s="104"/>
      <c r="AP41633" s="104"/>
    </row>
    <row r="41634" spans="21:42" ht="15" customHeight="1" x14ac:dyDescent="0.25">
      <c r="U41634" s="104"/>
      <c r="AB41634" s="104"/>
      <c r="AC41634" s="104"/>
      <c r="AF41634" s="104"/>
      <c r="AG41634" s="104"/>
      <c r="AK41634" s="104"/>
      <c r="AL41634" s="104"/>
      <c r="AO41634" s="104"/>
      <c r="AP41634" s="104"/>
    </row>
    <row r="41635" spans="21:42" ht="15" customHeight="1" x14ac:dyDescent="0.25">
      <c r="U41635" s="104"/>
      <c r="AB41635" s="104"/>
      <c r="AC41635" s="104"/>
      <c r="AF41635" s="104"/>
      <c r="AG41635" s="104"/>
      <c r="AK41635" s="104"/>
      <c r="AL41635" s="104"/>
      <c r="AO41635" s="104"/>
      <c r="AP41635" s="104"/>
    </row>
    <row r="41636" spans="21:42" ht="15" customHeight="1" x14ac:dyDescent="0.25">
      <c r="U41636" s="104"/>
      <c r="AB41636" s="104"/>
      <c r="AC41636" s="104"/>
      <c r="AF41636" s="104"/>
      <c r="AG41636" s="104"/>
      <c r="AK41636" s="104"/>
      <c r="AL41636" s="104"/>
      <c r="AO41636" s="104"/>
      <c r="AP41636" s="104"/>
    </row>
    <row r="41637" spans="21:42" ht="15" customHeight="1" x14ac:dyDescent="0.25">
      <c r="U41637" s="104"/>
      <c r="AB41637" s="104"/>
      <c r="AC41637" s="104"/>
      <c r="AF41637" s="104"/>
      <c r="AG41637" s="104"/>
      <c r="AK41637" s="104"/>
      <c r="AL41637" s="104"/>
      <c r="AO41637" s="104"/>
      <c r="AP41637" s="104"/>
    </row>
    <row r="41638" spans="21:42" ht="15" customHeight="1" x14ac:dyDescent="0.25">
      <c r="U41638" s="104"/>
      <c r="AB41638" s="104"/>
      <c r="AC41638" s="104"/>
      <c r="AF41638" s="104"/>
      <c r="AG41638" s="104"/>
      <c r="AK41638" s="104"/>
      <c r="AL41638" s="104"/>
      <c r="AO41638" s="104"/>
      <c r="AP41638" s="104"/>
    </row>
    <row r="41639" spans="21:42" ht="15" customHeight="1" x14ac:dyDescent="0.25">
      <c r="U41639" s="104"/>
      <c r="AB41639" s="104"/>
      <c r="AC41639" s="104"/>
      <c r="AF41639" s="104"/>
      <c r="AG41639" s="104"/>
      <c r="AK41639" s="104"/>
      <c r="AL41639" s="104"/>
      <c r="AO41639" s="104"/>
      <c r="AP41639" s="104"/>
    </row>
    <row r="41640" spans="21:42" ht="15" customHeight="1" x14ac:dyDescent="0.25">
      <c r="U41640" s="104"/>
      <c r="AB41640" s="104"/>
      <c r="AC41640" s="104"/>
      <c r="AF41640" s="104"/>
      <c r="AG41640" s="104"/>
      <c r="AK41640" s="104"/>
      <c r="AL41640" s="104"/>
      <c r="AO41640" s="104"/>
      <c r="AP41640" s="104"/>
    </row>
    <row r="41641" spans="21:42" ht="15" customHeight="1" x14ac:dyDescent="0.25">
      <c r="U41641" s="104"/>
      <c r="AB41641" s="104"/>
      <c r="AC41641" s="104"/>
      <c r="AF41641" s="104"/>
      <c r="AG41641" s="104"/>
      <c r="AK41641" s="104"/>
      <c r="AL41641" s="104"/>
      <c r="AO41641" s="104"/>
      <c r="AP41641" s="104"/>
    </row>
    <row r="41642" spans="21:42" ht="15" customHeight="1" x14ac:dyDescent="0.25">
      <c r="U41642" s="104"/>
      <c r="AB41642" s="104"/>
      <c r="AC41642" s="104"/>
      <c r="AF41642" s="104"/>
      <c r="AG41642" s="104"/>
      <c r="AK41642" s="104"/>
      <c r="AL41642" s="104"/>
      <c r="AO41642" s="104"/>
      <c r="AP41642" s="104"/>
    </row>
    <row r="41643" spans="21:42" ht="15" customHeight="1" x14ac:dyDescent="0.25">
      <c r="U41643" s="104"/>
      <c r="AB41643" s="104"/>
      <c r="AC41643" s="104"/>
      <c r="AF41643" s="104"/>
      <c r="AG41643" s="104"/>
      <c r="AK41643" s="104"/>
      <c r="AL41643" s="104"/>
      <c r="AO41643" s="104"/>
      <c r="AP41643" s="104"/>
    </row>
    <row r="41644" spans="21:42" ht="15" customHeight="1" x14ac:dyDescent="0.25">
      <c r="U41644" s="104"/>
      <c r="AB41644" s="104"/>
      <c r="AC41644" s="104"/>
      <c r="AF41644" s="104"/>
      <c r="AG41644" s="104"/>
      <c r="AK41644" s="104"/>
      <c r="AL41644" s="104"/>
      <c r="AO41644" s="104"/>
      <c r="AP41644" s="104"/>
    </row>
    <row r="41645" spans="21:42" ht="15" customHeight="1" x14ac:dyDescent="0.25">
      <c r="U41645" s="104"/>
      <c r="AB41645" s="104"/>
      <c r="AC41645" s="104"/>
      <c r="AF41645" s="104"/>
      <c r="AG41645" s="104"/>
      <c r="AK41645" s="104"/>
      <c r="AL41645" s="104"/>
      <c r="AO41645" s="104"/>
      <c r="AP41645" s="104"/>
    </row>
    <row r="41646" spans="21:42" ht="15" customHeight="1" x14ac:dyDescent="0.25">
      <c r="U41646" s="104"/>
      <c r="AB41646" s="104"/>
      <c r="AC41646" s="104"/>
      <c r="AF41646" s="104"/>
      <c r="AG41646" s="104"/>
      <c r="AK41646" s="104"/>
      <c r="AL41646" s="104"/>
      <c r="AO41646" s="104"/>
      <c r="AP41646" s="104"/>
    </row>
    <row r="41647" spans="21:42" ht="15" customHeight="1" x14ac:dyDescent="0.25">
      <c r="U41647" s="104"/>
      <c r="AB41647" s="104"/>
      <c r="AC41647" s="104"/>
      <c r="AF41647" s="104"/>
      <c r="AG41647" s="104"/>
      <c r="AK41647" s="104"/>
      <c r="AL41647" s="104"/>
      <c r="AO41647" s="104"/>
      <c r="AP41647" s="104"/>
    </row>
    <row r="41648" spans="21:42" ht="15" customHeight="1" x14ac:dyDescent="0.25">
      <c r="U41648" s="104"/>
      <c r="AB41648" s="104"/>
      <c r="AC41648" s="104"/>
      <c r="AF41648" s="104"/>
      <c r="AG41648" s="104"/>
      <c r="AK41648" s="104"/>
      <c r="AL41648" s="104"/>
      <c r="AO41648" s="104"/>
      <c r="AP41648" s="104"/>
    </row>
    <row r="41649" spans="21:42" ht="15" customHeight="1" x14ac:dyDescent="0.25">
      <c r="U41649" s="104"/>
      <c r="AB41649" s="104"/>
      <c r="AC41649" s="104"/>
      <c r="AF41649" s="104"/>
      <c r="AG41649" s="104"/>
      <c r="AK41649" s="104"/>
      <c r="AL41649" s="104"/>
      <c r="AO41649" s="104"/>
      <c r="AP41649" s="104"/>
    </row>
    <row r="41650" spans="21:42" ht="15" customHeight="1" x14ac:dyDescent="0.25">
      <c r="U41650" s="104"/>
      <c r="AB41650" s="104"/>
      <c r="AC41650" s="104"/>
      <c r="AF41650" s="104"/>
      <c r="AG41650" s="104"/>
      <c r="AK41650" s="104"/>
      <c r="AL41650" s="104"/>
      <c r="AO41650" s="104"/>
      <c r="AP41650" s="104"/>
    </row>
    <row r="41651" spans="21:42" ht="15" customHeight="1" x14ac:dyDescent="0.25">
      <c r="U41651" s="104"/>
      <c r="AB41651" s="104"/>
      <c r="AC41651" s="104"/>
      <c r="AF41651" s="104"/>
      <c r="AG41651" s="104"/>
      <c r="AK41651" s="104"/>
      <c r="AL41651" s="104"/>
      <c r="AO41651" s="104"/>
      <c r="AP41651" s="104"/>
    </row>
    <row r="41652" spans="21:42" ht="15" customHeight="1" x14ac:dyDescent="0.25">
      <c r="U41652" s="104"/>
      <c r="AB41652" s="104"/>
      <c r="AC41652" s="104"/>
      <c r="AF41652" s="104"/>
      <c r="AG41652" s="104"/>
      <c r="AK41652" s="104"/>
      <c r="AL41652" s="104"/>
      <c r="AO41652" s="104"/>
      <c r="AP41652" s="104"/>
    </row>
    <row r="41653" spans="21:42" ht="15" customHeight="1" x14ac:dyDescent="0.25">
      <c r="U41653" s="104"/>
      <c r="AB41653" s="104"/>
      <c r="AC41653" s="104"/>
      <c r="AF41653" s="104"/>
      <c r="AG41653" s="104"/>
      <c r="AK41653" s="104"/>
      <c r="AL41653" s="104"/>
      <c r="AO41653" s="104"/>
      <c r="AP41653" s="104"/>
    </row>
    <row r="41654" spans="21:42" ht="15" customHeight="1" x14ac:dyDescent="0.25">
      <c r="U41654" s="104"/>
      <c r="AB41654" s="104"/>
      <c r="AC41654" s="104"/>
      <c r="AF41654" s="104"/>
      <c r="AG41654" s="104"/>
      <c r="AK41654" s="104"/>
      <c r="AL41654" s="104"/>
      <c r="AO41654" s="104"/>
      <c r="AP41654" s="104"/>
    </row>
    <row r="41655" spans="21:42" ht="15" customHeight="1" x14ac:dyDescent="0.25">
      <c r="U41655" s="104"/>
      <c r="AB41655" s="104"/>
      <c r="AC41655" s="104"/>
      <c r="AF41655" s="104"/>
      <c r="AG41655" s="104"/>
      <c r="AK41655" s="104"/>
      <c r="AL41655" s="104"/>
      <c r="AO41655" s="104"/>
      <c r="AP41655" s="104"/>
    </row>
    <row r="41656" spans="21:42" ht="15" customHeight="1" x14ac:dyDescent="0.25">
      <c r="U41656" s="104"/>
      <c r="AB41656" s="104"/>
      <c r="AC41656" s="104"/>
      <c r="AF41656" s="104"/>
      <c r="AG41656" s="104"/>
      <c r="AK41656" s="104"/>
      <c r="AL41656" s="104"/>
      <c r="AO41656" s="104"/>
      <c r="AP41656" s="104"/>
    </row>
    <row r="41657" spans="21:42" ht="15" customHeight="1" x14ac:dyDescent="0.25">
      <c r="U41657" s="104"/>
      <c r="AB41657" s="104"/>
      <c r="AC41657" s="104"/>
      <c r="AF41657" s="104"/>
      <c r="AG41657" s="104"/>
      <c r="AK41657" s="104"/>
      <c r="AL41657" s="104"/>
      <c r="AO41657" s="104"/>
      <c r="AP41657" s="104"/>
    </row>
    <row r="41658" spans="21:42" ht="15" customHeight="1" x14ac:dyDescent="0.25">
      <c r="U41658" s="104"/>
      <c r="AB41658" s="104"/>
      <c r="AC41658" s="104"/>
      <c r="AF41658" s="104"/>
      <c r="AG41658" s="104"/>
      <c r="AK41658" s="104"/>
      <c r="AL41658" s="104"/>
      <c r="AO41658" s="104"/>
      <c r="AP41658" s="104"/>
    </row>
    <row r="41659" spans="21:42" ht="15" customHeight="1" x14ac:dyDescent="0.25">
      <c r="U41659" s="104"/>
      <c r="AB41659" s="104"/>
      <c r="AC41659" s="104"/>
      <c r="AF41659" s="104"/>
      <c r="AG41659" s="104"/>
      <c r="AK41659" s="104"/>
      <c r="AL41659" s="104"/>
      <c r="AO41659" s="104"/>
      <c r="AP41659" s="104"/>
    </row>
    <row r="41660" spans="21:42" ht="15" customHeight="1" x14ac:dyDescent="0.25">
      <c r="U41660" s="104"/>
      <c r="AB41660" s="104"/>
      <c r="AC41660" s="104"/>
      <c r="AF41660" s="104"/>
      <c r="AG41660" s="104"/>
      <c r="AK41660" s="104"/>
      <c r="AL41660" s="104"/>
      <c r="AO41660" s="104"/>
      <c r="AP41660" s="104"/>
    </row>
    <row r="41661" spans="21:42" ht="15" customHeight="1" x14ac:dyDescent="0.25">
      <c r="U41661" s="104"/>
      <c r="AB41661" s="104"/>
      <c r="AC41661" s="104"/>
      <c r="AF41661" s="104"/>
      <c r="AG41661" s="104"/>
      <c r="AK41661" s="104"/>
      <c r="AL41661" s="104"/>
      <c r="AO41661" s="104"/>
      <c r="AP41661" s="104"/>
    </row>
    <row r="41662" spans="21:42" ht="15" customHeight="1" x14ac:dyDescent="0.25">
      <c r="U41662" s="104"/>
      <c r="AB41662" s="104"/>
      <c r="AC41662" s="104"/>
      <c r="AF41662" s="104"/>
      <c r="AG41662" s="104"/>
      <c r="AK41662" s="104"/>
      <c r="AL41662" s="104"/>
      <c r="AO41662" s="104"/>
      <c r="AP41662" s="104"/>
    </row>
    <row r="41663" spans="21:42" ht="15" customHeight="1" x14ac:dyDescent="0.25">
      <c r="U41663" s="104"/>
      <c r="AB41663" s="104"/>
      <c r="AC41663" s="104"/>
      <c r="AF41663" s="104"/>
      <c r="AG41663" s="104"/>
      <c r="AK41663" s="104"/>
      <c r="AL41663" s="104"/>
      <c r="AO41663" s="104"/>
      <c r="AP41663" s="104"/>
    </row>
    <row r="41664" spans="21:42" ht="15" customHeight="1" x14ac:dyDescent="0.25">
      <c r="U41664" s="104"/>
      <c r="AB41664" s="104"/>
      <c r="AC41664" s="104"/>
      <c r="AF41664" s="104"/>
      <c r="AG41664" s="104"/>
      <c r="AK41664" s="104"/>
      <c r="AL41664" s="104"/>
      <c r="AO41664" s="104"/>
      <c r="AP41664" s="104"/>
    </row>
    <row r="41665" spans="21:42" ht="15" customHeight="1" x14ac:dyDescent="0.25">
      <c r="U41665" s="104"/>
      <c r="AB41665" s="104"/>
      <c r="AC41665" s="104"/>
      <c r="AF41665" s="104"/>
      <c r="AG41665" s="104"/>
      <c r="AK41665" s="104"/>
      <c r="AL41665" s="104"/>
      <c r="AO41665" s="104"/>
      <c r="AP41665" s="104"/>
    </row>
    <row r="41666" spans="21:42" ht="15" customHeight="1" x14ac:dyDescent="0.25">
      <c r="U41666" s="104"/>
      <c r="AB41666" s="104"/>
      <c r="AC41666" s="104"/>
      <c r="AF41666" s="104"/>
      <c r="AG41666" s="104"/>
      <c r="AK41666" s="104"/>
      <c r="AL41666" s="104"/>
      <c r="AO41666" s="104"/>
      <c r="AP41666" s="104"/>
    </row>
    <row r="41667" spans="21:42" ht="15" customHeight="1" x14ac:dyDescent="0.25">
      <c r="U41667" s="104"/>
      <c r="AB41667" s="104"/>
      <c r="AC41667" s="104"/>
      <c r="AF41667" s="104"/>
      <c r="AG41667" s="104"/>
      <c r="AK41667" s="104"/>
      <c r="AL41667" s="104"/>
      <c r="AO41667" s="104"/>
      <c r="AP41667" s="104"/>
    </row>
    <row r="41668" spans="21:42" ht="15" customHeight="1" x14ac:dyDescent="0.25">
      <c r="U41668" s="104"/>
      <c r="AB41668" s="104"/>
      <c r="AC41668" s="104"/>
      <c r="AF41668" s="104"/>
      <c r="AG41668" s="104"/>
      <c r="AK41668" s="104"/>
      <c r="AL41668" s="104"/>
      <c r="AO41668" s="104"/>
      <c r="AP41668" s="104"/>
    </row>
    <row r="41669" spans="21:42" ht="15" customHeight="1" x14ac:dyDescent="0.25">
      <c r="U41669" s="104"/>
      <c r="AB41669" s="104"/>
      <c r="AC41669" s="104"/>
      <c r="AF41669" s="104"/>
      <c r="AG41669" s="104"/>
      <c r="AK41669" s="104"/>
      <c r="AL41669" s="104"/>
      <c r="AO41669" s="104"/>
      <c r="AP41669" s="104"/>
    </row>
    <row r="41670" spans="21:42" ht="15" customHeight="1" x14ac:dyDescent="0.25">
      <c r="U41670" s="104"/>
      <c r="AB41670" s="104"/>
      <c r="AC41670" s="104"/>
      <c r="AF41670" s="104"/>
      <c r="AG41670" s="104"/>
      <c r="AK41670" s="104"/>
      <c r="AL41670" s="104"/>
      <c r="AO41670" s="104"/>
      <c r="AP41670" s="104"/>
    </row>
    <row r="41671" spans="21:42" ht="15" customHeight="1" x14ac:dyDescent="0.25">
      <c r="U41671" s="104"/>
      <c r="AB41671" s="104"/>
      <c r="AC41671" s="104"/>
      <c r="AF41671" s="104"/>
      <c r="AG41671" s="104"/>
      <c r="AK41671" s="104"/>
      <c r="AL41671" s="104"/>
      <c r="AO41671" s="104"/>
      <c r="AP41671" s="104"/>
    </row>
    <row r="41672" spans="21:42" ht="15" customHeight="1" x14ac:dyDescent="0.25">
      <c r="U41672" s="104"/>
      <c r="AB41672" s="104"/>
      <c r="AC41672" s="104"/>
      <c r="AF41672" s="104"/>
      <c r="AG41672" s="104"/>
      <c r="AK41672" s="104"/>
      <c r="AL41672" s="104"/>
      <c r="AO41672" s="104"/>
      <c r="AP41672" s="104"/>
    </row>
    <row r="41673" spans="21:42" ht="15" customHeight="1" x14ac:dyDescent="0.25">
      <c r="U41673" s="104"/>
      <c r="AB41673" s="104"/>
      <c r="AC41673" s="104"/>
      <c r="AF41673" s="104"/>
      <c r="AG41673" s="104"/>
      <c r="AK41673" s="104"/>
      <c r="AL41673" s="104"/>
      <c r="AO41673" s="104"/>
      <c r="AP41673" s="104"/>
    </row>
    <row r="41674" spans="21:42" ht="15" customHeight="1" x14ac:dyDescent="0.25">
      <c r="U41674" s="104"/>
      <c r="AB41674" s="104"/>
      <c r="AC41674" s="104"/>
      <c r="AF41674" s="104"/>
      <c r="AG41674" s="104"/>
      <c r="AK41674" s="104"/>
      <c r="AL41674" s="104"/>
      <c r="AO41674" s="104"/>
      <c r="AP41674" s="104"/>
    </row>
    <row r="41675" spans="21:42" ht="15" customHeight="1" x14ac:dyDescent="0.25">
      <c r="U41675" s="104"/>
      <c r="AB41675" s="104"/>
      <c r="AC41675" s="104"/>
      <c r="AF41675" s="104"/>
      <c r="AG41675" s="104"/>
      <c r="AK41675" s="104"/>
      <c r="AL41675" s="104"/>
      <c r="AO41675" s="104"/>
      <c r="AP41675" s="104"/>
    </row>
    <row r="41676" spans="21:42" ht="15" customHeight="1" x14ac:dyDescent="0.25">
      <c r="U41676" s="104"/>
      <c r="AB41676" s="104"/>
      <c r="AC41676" s="104"/>
      <c r="AF41676" s="104"/>
      <c r="AG41676" s="104"/>
      <c r="AK41676" s="104"/>
      <c r="AL41676" s="104"/>
      <c r="AO41676" s="104"/>
      <c r="AP41676" s="104"/>
    </row>
    <row r="41677" spans="21:42" ht="15" customHeight="1" x14ac:dyDescent="0.25">
      <c r="U41677" s="104"/>
      <c r="AB41677" s="104"/>
      <c r="AC41677" s="104"/>
      <c r="AF41677" s="104"/>
      <c r="AG41677" s="104"/>
      <c r="AK41677" s="104"/>
      <c r="AL41677" s="104"/>
      <c r="AO41677" s="104"/>
      <c r="AP41677" s="104"/>
    </row>
    <row r="41678" spans="21:42" ht="15" customHeight="1" x14ac:dyDescent="0.25">
      <c r="U41678" s="104"/>
      <c r="AB41678" s="104"/>
      <c r="AC41678" s="104"/>
      <c r="AF41678" s="104"/>
      <c r="AG41678" s="104"/>
      <c r="AK41678" s="104"/>
      <c r="AL41678" s="104"/>
      <c r="AO41678" s="104"/>
      <c r="AP41678" s="104"/>
    </row>
    <row r="41679" spans="21:42" ht="15" customHeight="1" x14ac:dyDescent="0.25">
      <c r="U41679" s="104"/>
      <c r="AB41679" s="104"/>
      <c r="AC41679" s="104"/>
      <c r="AF41679" s="104"/>
      <c r="AG41679" s="104"/>
      <c r="AK41679" s="104"/>
      <c r="AL41679" s="104"/>
      <c r="AO41679" s="104"/>
      <c r="AP41679" s="104"/>
    </row>
    <row r="41680" spans="21:42" ht="15" customHeight="1" x14ac:dyDescent="0.25">
      <c r="U41680" s="104"/>
      <c r="AB41680" s="104"/>
      <c r="AC41680" s="104"/>
      <c r="AF41680" s="104"/>
      <c r="AG41680" s="104"/>
      <c r="AK41680" s="104"/>
      <c r="AL41680" s="104"/>
      <c r="AO41680" s="104"/>
      <c r="AP41680" s="104"/>
    </row>
    <row r="41681" spans="21:42" ht="15" customHeight="1" x14ac:dyDescent="0.25">
      <c r="U41681" s="104"/>
      <c r="AB41681" s="104"/>
      <c r="AC41681" s="104"/>
      <c r="AF41681" s="104"/>
      <c r="AG41681" s="104"/>
      <c r="AK41681" s="104"/>
      <c r="AL41681" s="104"/>
      <c r="AO41681" s="104"/>
      <c r="AP41681" s="104"/>
    </row>
    <row r="41682" spans="21:42" ht="15" customHeight="1" x14ac:dyDescent="0.25">
      <c r="U41682" s="104"/>
      <c r="AB41682" s="104"/>
      <c r="AC41682" s="104"/>
      <c r="AF41682" s="104"/>
      <c r="AG41682" s="104"/>
      <c r="AK41682" s="104"/>
      <c r="AL41682" s="104"/>
      <c r="AO41682" s="104"/>
      <c r="AP41682" s="104"/>
    </row>
    <row r="41683" spans="21:42" ht="15" customHeight="1" x14ac:dyDescent="0.25">
      <c r="U41683" s="104"/>
      <c r="AB41683" s="104"/>
      <c r="AC41683" s="104"/>
      <c r="AF41683" s="104"/>
      <c r="AG41683" s="104"/>
      <c r="AK41683" s="104"/>
      <c r="AL41683" s="104"/>
      <c r="AO41683" s="104"/>
      <c r="AP41683" s="104"/>
    </row>
    <row r="41684" spans="21:42" ht="15" customHeight="1" x14ac:dyDescent="0.25">
      <c r="U41684" s="104"/>
      <c r="AB41684" s="104"/>
      <c r="AC41684" s="104"/>
      <c r="AF41684" s="104"/>
      <c r="AG41684" s="104"/>
      <c r="AK41684" s="104"/>
      <c r="AL41684" s="104"/>
      <c r="AO41684" s="104"/>
      <c r="AP41684" s="104"/>
    </row>
    <row r="41685" spans="21:42" ht="15" customHeight="1" x14ac:dyDescent="0.25">
      <c r="U41685" s="104"/>
      <c r="AB41685" s="104"/>
      <c r="AC41685" s="104"/>
      <c r="AF41685" s="104"/>
      <c r="AG41685" s="104"/>
      <c r="AK41685" s="104"/>
      <c r="AL41685" s="104"/>
      <c r="AO41685" s="104"/>
      <c r="AP41685" s="104"/>
    </row>
    <row r="41686" spans="21:42" ht="15" customHeight="1" x14ac:dyDescent="0.25">
      <c r="U41686" s="104"/>
      <c r="AB41686" s="104"/>
      <c r="AC41686" s="104"/>
      <c r="AF41686" s="104"/>
      <c r="AG41686" s="104"/>
      <c r="AK41686" s="104"/>
      <c r="AL41686" s="104"/>
      <c r="AO41686" s="104"/>
      <c r="AP41686" s="104"/>
    </row>
    <row r="41687" spans="21:42" ht="15" customHeight="1" x14ac:dyDescent="0.25">
      <c r="U41687" s="104"/>
      <c r="AB41687" s="104"/>
      <c r="AC41687" s="104"/>
      <c r="AF41687" s="104"/>
      <c r="AG41687" s="104"/>
      <c r="AK41687" s="104"/>
      <c r="AL41687" s="104"/>
      <c r="AO41687" s="104"/>
      <c r="AP41687" s="104"/>
    </row>
    <row r="41688" spans="21:42" ht="15" customHeight="1" x14ac:dyDescent="0.25">
      <c r="U41688" s="104"/>
      <c r="AB41688" s="104"/>
      <c r="AC41688" s="104"/>
      <c r="AF41688" s="104"/>
      <c r="AG41688" s="104"/>
      <c r="AK41688" s="104"/>
      <c r="AL41688" s="104"/>
      <c r="AO41688" s="104"/>
      <c r="AP41688" s="104"/>
    </row>
    <row r="41689" spans="21:42" ht="15" customHeight="1" x14ac:dyDescent="0.25">
      <c r="U41689" s="104"/>
      <c r="AB41689" s="104"/>
      <c r="AC41689" s="104"/>
      <c r="AF41689" s="104"/>
      <c r="AG41689" s="104"/>
      <c r="AK41689" s="104"/>
      <c r="AL41689" s="104"/>
      <c r="AO41689" s="104"/>
      <c r="AP41689" s="104"/>
    </row>
    <row r="41690" spans="21:42" ht="15" customHeight="1" x14ac:dyDescent="0.25">
      <c r="U41690" s="104"/>
      <c r="AB41690" s="104"/>
      <c r="AC41690" s="104"/>
      <c r="AF41690" s="104"/>
      <c r="AG41690" s="104"/>
      <c r="AK41690" s="104"/>
      <c r="AL41690" s="104"/>
      <c r="AO41690" s="104"/>
      <c r="AP41690" s="104"/>
    </row>
    <row r="41691" spans="21:42" ht="15" customHeight="1" x14ac:dyDescent="0.25">
      <c r="U41691" s="104"/>
      <c r="AB41691" s="104"/>
      <c r="AC41691" s="104"/>
      <c r="AF41691" s="104"/>
      <c r="AG41691" s="104"/>
      <c r="AK41691" s="104"/>
      <c r="AL41691" s="104"/>
      <c r="AO41691" s="104"/>
      <c r="AP41691" s="104"/>
    </row>
    <row r="41692" spans="21:42" ht="15" customHeight="1" x14ac:dyDescent="0.25">
      <c r="U41692" s="104"/>
      <c r="AB41692" s="104"/>
      <c r="AC41692" s="104"/>
      <c r="AF41692" s="104"/>
      <c r="AG41692" s="104"/>
      <c r="AK41692" s="104"/>
      <c r="AL41692" s="104"/>
      <c r="AO41692" s="104"/>
      <c r="AP41692" s="104"/>
    </row>
    <row r="41693" spans="21:42" ht="15" customHeight="1" x14ac:dyDescent="0.25">
      <c r="U41693" s="104"/>
      <c r="AB41693" s="104"/>
      <c r="AC41693" s="104"/>
      <c r="AF41693" s="104"/>
      <c r="AG41693" s="104"/>
      <c r="AK41693" s="104"/>
      <c r="AL41693" s="104"/>
      <c r="AO41693" s="104"/>
      <c r="AP41693" s="104"/>
    </row>
    <row r="41694" spans="21:42" ht="15" customHeight="1" x14ac:dyDescent="0.25">
      <c r="U41694" s="104"/>
      <c r="AB41694" s="104"/>
      <c r="AC41694" s="104"/>
      <c r="AF41694" s="104"/>
      <c r="AG41694" s="104"/>
      <c r="AK41694" s="104"/>
      <c r="AL41694" s="104"/>
      <c r="AO41694" s="104"/>
      <c r="AP41694" s="104"/>
    </row>
    <row r="41695" spans="21:42" ht="15" customHeight="1" x14ac:dyDescent="0.25">
      <c r="U41695" s="104"/>
      <c r="AB41695" s="104"/>
      <c r="AC41695" s="104"/>
      <c r="AF41695" s="104"/>
      <c r="AG41695" s="104"/>
      <c r="AK41695" s="104"/>
      <c r="AL41695" s="104"/>
      <c r="AO41695" s="104"/>
      <c r="AP41695" s="104"/>
    </row>
    <row r="41696" spans="21:42" ht="15" customHeight="1" x14ac:dyDescent="0.25">
      <c r="U41696" s="104"/>
      <c r="AB41696" s="104"/>
      <c r="AC41696" s="104"/>
      <c r="AF41696" s="104"/>
      <c r="AG41696" s="104"/>
      <c r="AK41696" s="104"/>
      <c r="AL41696" s="104"/>
      <c r="AO41696" s="104"/>
      <c r="AP41696" s="104"/>
    </row>
    <row r="41697" spans="21:42" ht="15" customHeight="1" x14ac:dyDescent="0.25">
      <c r="U41697" s="104"/>
      <c r="AB41697" s="104"/>
      <c r="AC41697" s="104"/>
      <c r="AF41697" s="104"/>
      <c r="AG41697" s="104"/>
      <c r="AK41697" s="104"/>
      <c r="AL41697" s="104"/>
      <c r="AO41697" s="104"/>
      <c r="AP41697" s="104"/>
    </row>
    <row r="41698" spans="21:42" ht="15" customHeight="1" x14ac:dyDescent="0.25">
      <c r="U41698" s="104"/>
      <c r="AB41698" s="104"/>
      <c r="AC41698" s="104"/>
      <c r="AF41698" s="104"/>
      <c r="AG41698" s="104"/>
      <c r="AK41698" s="104"/>
      <c r="AL41698" s="104"/>
      <c r="AO41698" s="104"/>
      <c r="AP41698" s="104"/>
    </row>
    <row r="41699" spans="21:42" ht="15" customHeight="1" x14ac:dyDescent="0.25">
      <c r="U41699" s="104"/>
      <c r="AB41699" s="104"/>
      <c r="AC41699" s="104"/>
      <c r="AF41699" s="104"/>
      <c r="AG41699" s="104"/>
      <c r="AK41699" s="104"/>
      <c r="AL41699" s="104"/>
      <c r="AO41699" s="104"/>
      <c r="AP41699" s="104"/>
    </row>
    <row r="41700" spans="21:42" ht="15" customHeight="1" x14ac:dyDescent="0.25">
      <c r="U41700" s="104"/>
      <c r="AB41700" s="104"/>
      <c r="AC41700" s="104"/>
      <c r="AF41700" s="104"/>
      <c r="AG41700" s="104"/>
      <c r="AK41700" s="104"/>
      <c r="AL41700" s="104"/>
      <c r="AO41700" s="104"/>
      <c r="AP41700" s="104"/>
    </row>
    <row r="41701" spans="21:42" ht="15" customHeight="1" x14ac:dyDescent="0.25">
      <c r="U41701" s="104"/>
      <c r="AB41701" s="104"/>
      <c r="AC41701" s="104"/>
      <c r="AF41701" s="104"/>
      <c r="AG41701" s="104"/>
      <c r="AK41701" s="104"/>
      <c r="AL41701" s="104"/>
      <c r="AO41701" s="104"/>
      <c r="AP41701" s="104"/>
    </row>
    <row r="41702" spans="21:42" ht="15" customHeight="1" x14ac:dyDescent="0.25">
      <c r="U41702" s="104"/>
      <c r="AB41702" s="104"/>
      <c r="AC41702" s="104"/>
      <c r="AF41702" s="104"/>
      <c r="AG41702" s="104"/>
      <c r="AK41702" s="104"/>
      <c r="AL41702" s="104"/>
      <c r="AO41702" s="104"/>
      <c r="AP41702" s="104"/>
    </row>
    <row r="41703" spans="21:42" ht="15" customHeight="1" x14ac:dyDescent="0.25">
      <c r="U41703" s="104"/>
      <c r="AB41703" s="104"/>
      <c r="AC41703" s="104"/>
      <c r="AF41703" s="104"/>
      <c r="AG41703" s="104"/>
      <c r="AK41703" s="104"/>
      <c r="AL41703" s="104"/>
      <c r="AO41703" s="104"/>
      <c r="AP41703" s="104"/>
    </row>
    <row r="41704" spans="21:42" ht="15" customHeight="1" x14ac:dyDescent="0.25">
      <c r="U41704" s="104"/>
      <c r="AB41704" s="104"/>
      <c r="AC41704" s="104"/>
      <c r="AF41704" s="104"/>
      <c r="AG41704" s="104"/>
      <c r="AK41704" s="104"/>
      <c r="AL41704" s="104"/>
      <c r="AO41704" s="104"/>
      <c r="AP41704" s="104"/>
    </row>
    <row r="41705" spans="21:42" ht="15" customHeight="1" x14ac:dyDescent="0.25">
      <c r="U41705" s="104"/>
      <c r="AB41705" s="104"/>
      <c r="AC41705" s="104"/>
      <c r="AF41705" s="104"/>
      <c r="AG41705" s="104"/>
      <c r="AK41705" s="104"/>
      <c r="AL41705" s="104"/>
      <c r="AO41705" s="104"/>
      <c r="AP41705" s="104"/>
    </row>
    <row r="41706" spans="21:42" ht="15" customHeight="1" x14ac:dyDescent="0.25">
      <c r="U41706" s="104"/>
      <c r="AB41706" s="104"/>
      <c r="AC41706" s="104"/>
      <c r="AF41706" s="104"/>
      <c r="AG41706" s="104"/>
      <c r="AK41706" s="104"/>
      <c r="AL41706" s="104"/>
      <c r="AO41706" s="104"/>
      <c r="AP41706" s="104"/>
    </row>
    <row r="41707" spans="21:42" ht="15" customHeight="1" x14ac:dyDescent="0.25">
      <c r="U41707" s="104"/>
      <c r="AB41707" s="104"/>
      <c r="AC41707" s="104"/>
      <c r="AF41707" s="104"/>
      <c r="AG41707" s="104"/>
      <c r="AK41707" s="104"/>
      <c r="AL41707" s="104"/>
      <c r="AO41707" s="104"/>
      <c r="AP41707" s="104"/>
    </row>
    <row r="41708" spans="21:42" ht="15" customHeight="1" x14ac:dyDescent="0.25">
      <c r="U41708" s="104"/>
      <c r="AB41708" s="104"/>
      <c r="AC41708" s="104"/>
      <c r="AF41708" s="104"/>
      <c r="AG41708" s="104"/>
      <c r="AK41708" s="104"/>
      <c r="AL41708" s="104"/>
      <c r="AO41708" s="104"/>
      <c r="AP41708" s="104"/>
    </row>
    <row r="41709" spans="21:42" ht="15" customHeight="1" x14ac:dyDescent="0.25">
      <c r="U41709" s="104"/>
      <c r="AB41709" s="104"/>
      <c r="AC41709" s="104"/>
      <c r="AF41709" s="104"/>
      <c r="AG41709" s="104"/>
      <c r="AK41709" s="104"/>
      <c r="AL41709" s="104"/>
      <c r="AO41709" s="104"/>
      <c r="AP41709" s="104"/>
    </row>
    <row r="41710" spans="21:42" ht="15" customHeight="1" x14ac:dyDescent="0.25">
      <c r="U41710" s="104"/>
      <c r="AB41710" s="104"/>
      <c r="AC41710" s="104"/>
      <c r="AF41710" s="104"/>
      <c r="AG41710" s="104"/>
      <c r="AK41710" s="104"/>
      <c r="AL41710" s="104"/>
      <c r="AO41710" s="104"/>
      <c r="AP41710" s="104"/>
    </row>
    <row r="41711" spans="21:42" ht="15" customHeight="1" x14ac:dyDescent="0.25">
      <c r="U41711" s="104"/>
      <c r="AB41711" s="104"/>
      <c r="AC41711" s="104"/>
      <c r="AF41711" s="104"/>
      <c r="AG41711" s="104"/>
      <c r="AK41711" s="104"/>
      <c r="AL41711" s="104"/>
      <c r="AO41711" s="104"/>
      <c r="AP41711" s="104"/>
    </row>
    <row r="41712" spans="21:42" ht="15" customHeight="1" x14ac:dyDescent="0.25">
      <c r="U41712" s="104"/>
      <c r="AB41712" s="104"/>
      <c r="AC41712" s="104"/>
      <c r="AF41712" s="104"/>
      <c r="AG41712" s="104"/>
      <c r="AK41712" s="104"/>
      <c r="AL41712" s="104"/>
      <c r="AO41712" s="104"/>
      <c r="AP41712" s="104"/>
    </row>
    <row r="41713" spans="21:42" ht="15" customHeight="1" x14ac:dyDescent="0.25">
      <c r="U41713" s="104"/>
      <c r="AB41713" s="104"/>
      <c r="AC41713" s="104"/>
      <c r="AF41713" s="104"/>
      <c r="AG41713" s="104"/>
      <c r="AK41713" s="104"/>
      <c r="AL41713" s="104"/>
      <c r="AO41713" s="104"/>
      <c r="AP41713" s="104"/>
    </row>
    <row r="41714" spans="21:42" ht="15" customHeight="1" x14ac:dyDescent="0.25">
      <c r="U41714" s="104"/>
      <c r="AB41714" s="104"/>
      <c r="AC41714" s="104"/>
      <c r="AF41714" s="104"/>
      <c r="AG41714" s="104"/>
      <c r="AK41714" s="104"/>
      <c r="AL41714" s="104"/>
      <c r="AO41714" s="104"/>
      <c r="AP41714" s="104"/>
    </row>
    <row r="41715" spans="21:42" ht="15" customHeight="1" x14ac:dyDescent="0.25">
      <c r="U41715" s="104"/>
      <c r="AB41715" s="104"/>
      <c r="AC41715" s="104"/>
      <c r="AF41715" s="104"/>
      <c r="AG41715" s="104"/>
      <c r="AK41715" s="104"/>
      <c r="AL41715" s="104"/>
      <c r="AO41715" s="104"/>
      <c r="AP41715" s="104"/>
    </row>
    <row r="41716" spans="21:42" ht="15" customHeight="1" x14ac:dyDescent="0.25">
      <c r="U41716" s="104"/>
      <c r="AB41716" s="104"/>
      <c r="AC41716" s="104"/>
      <c r="AF41716" s="104"/>
      <c r="AG41716" s="104"/>
      <c r="AK41716" s="104"/>
      <c r="AL41716" s="104"/>
      <c r="AO41716" s="104"/>
      <c r="AP41716" s="104"/>
    </row>
    <row r="41717" spans="21:42" ht="15" customHeight="1" x14ac:dyDescent="0.25">
      <c r="U41717" s="104"/>
      <c r="AB41717" s="104"/>
      <c r="AC41717" s="104"/>
      <c r="AF41717" s="104"/>
      <c r="AG41717" s="104"/>
      <c r="AK41717" s="104"/>
      <c r="AL41717" s="104"/>
      <c r="AO41717" s="104"/>
      <c r="AP41717" s="104"/>
    </row>
    <row r="41718" spans="21:42" ht="15" customHeight="1" x14ac:dyDescent="0.25">
      <c r="U41718" s="104"/>
      <c r="AB41718" s="104"/>
      <c r="AC41718" s="104"/>
      <c r="AF41718" s="104"/>
      <c r="AG41718" s="104"/>
      <c r="AK41718" s="104"/>
      <c r="AL41718" s="104"/>
      <c r="AO41718" s="104"/>
      <c r="AP41718" s="104"/>
    </row>
    <row r="41719" spans="21:42" ht="15" customHeight="1" x14ac:dyDescent="0.25">
      <c r="U41719" s="104"/>
      <c r="AB41719" s="104"/>
      <c r="AC41719" s="104"/>
      <c r="AF41719" s="104"/>
      <c r="AG41719" s="104"/>
      <c r="AK41719" s="104"/>
      <c r="AL41719" s="104"/>
      <c r="AO41719" s="104"/>
      <c r="AP41719" s="104"/>
    </row>
    <row r="41720" spans="21:42" ht="15" customHeight="1" x14ac:dyDescent="0.25">
      <c r="U41720" s="104"/>
      <c r="AB41720" s="104"/>
      <c r="AC41720" s="104"/>
      <c r="AF41720" s="104"/>
      <c r="AG41720" s="104"/>
      <c r="AK41720" s="104"/>
      <c r="AL41720" s="104"/>
      <c r="AO41720" s="104"/>
      <c r="AP41720" s="104"/>
    </row>
    <row r="41721" spans="21:42" ht="15" customHeight="1" x14ac:dyDescent="0.25">
      <c r="U41721" s="104"/>
      <c r="AB41721" s="104"/>
      <c r="AC41721" s="104"/>
      <c r="AF41721" s="104"/>
      <c r="AG41721" s="104"/>
      <c r="AK41721" s="104"/>
      <c r="AL41721" s="104"/>
      <c r="AO41721" s="104"/>
      <c r="AP41721" s="104"/>
    </row>
    <row r="41722" spans="21:42" ht="15" customHeight="1" x14ac:dyDescent="0.25">
      <c r="U41722" s="104"/>
      <c r="AB41722" s="104"/>
      <c r="AC41722" s="104"/>
      <c r="AF41722" s="104"/>
      <c r="AG41722" s="104"/>
      <c r="AK41722" s="104"/>
      <c r="AL41722" s="104"/>
      <c r="AO41722" s="104"/>
      <c r="AP41722" s="104"/>
    </row>
    <row r="41723" spans="21:42" ht="15" customHeight="1" x14ac:dyDescent="0.25">
      <c r="U41723" s="104"/>
      <c r="AB41723" s="104"/>
      <c r="AC41723" s="104"/>
      <c r="AF41723" s="104"/>
      <c r="AG41723" s="104"/>
      <c r="AK41723" s="104"/>
      <c r="AL41723" s="104"/>
      <c r="AO41723" s="104"/>
      <c r="AP41723" s="104"/>
    </row>
    <row r="41724" spans="21:42" ht="15" customHeight="1" x14ac:dyDescent="0.25">
      <c r="U41724" s="104"/>
      <c r="AB41724" s="104"/>
      <c r="AC41724" s="104"/>
      <c r="AF41724" s="104"/>
      <c r="AG41724" s="104"/>
      <c r="AK41724" s="104"/>
      <c r="AL41724" s="104"/>
      <c r="AO41724" s="104"/>
      <c r="AP41724" s="104"/>
    </row>
    <row r="41725" spans="21:42" ht="15" customHeight="1" x14ac:dyDescent="0.25">
      <c r="U41725" s="104"/>
      <c r="AB41725" s="104"/>
      <c r="AC41725" s="104"/>
      <c r="AF41725" s="104"/>
      <c r="AG41725" s="104"/>
      <c r="AK41725" s="104"/>
      <c r="AL41725" s="104"/>
      <c r="AO41725" s="104"/>
      <c r="AP41725" s="104"/>
    </row>
    <row r="41726" spans="21:42" ht="15" customHeight="1" x14ac:dyDescent="0.25">
      <c r="U41726" s="104"/>
      <c r="AB41726" s="104"/>
      <c r="AC41726" s="104"/>
      <c r="AF41726" s="104"/>
      <c r="AG41726" s="104"/>
      <c r="AK41726" s="104"/>
      <c r="AL41726" s="104"/>
      <c r="AO41726" s="104"/>
      <c r="AP41726" s="104"/>
    </row>
    <row r="41727" spans="21:42" ht="15" customHeight="1" x14ac:dyDescent="0.25">
      <c r="U41727" s="104"/>
      <c r="AB41727" s="104"/>
      <c r="AC41727" s="104"/>
      <c r="AF41727" s="104"/>
      <c r="AG41727" s="104"/>
      <c r="AK41727" s="104"/>
      <c r="AL41727" s="104"/>
      <c r="AO41727" s="104"/>
      <c r="AP41727" s="104"/>
    </row>
    <row r="41728" spans="21:42" ht="15" customHeight="1" x14ac:dyDescent="0.25">
      <c r="U41728" s="104"/>
      <c r="AB41728" s="104"/>
      <c r="AC41728" s="104"/>
      <c r="AF41728" s="104"/>
      <c r="AG41728" s="104"/>
      <c r="AK41728" s="104"/>
      <c r="AL41728" s="104"/>
      <c r="AO41728" s="104"/>
      <c r="AP41728" s="104"/>
    </row>
    <row r="41729" spans="21:42" ht="15" customHeight="1" x14ac:dyDescent="0.25">
      <c r="U41729" s="104"/>
      <c r="AB41729" s="104"/>
      <c r="AC41729" s="104"/>
      <c r="AF41729" s="104"/>
      <c r="AG41729" s="104"/>
      <c r="AK41729" s="104"/>
      <c r="AL41729" s="104"/>
      <c r="AO41729" s="104"/>
      <c r="AP41729" s="104"/>
    </row>
    <row r="41730" spans="21:42" ht="15" customHeight="1" x14ac:dyDescent="0.25">
      <c r="U41730" s="104"/>
      <c r="AB41730" s="104"/>
      <c r="AC41730" s="104"/>
      <c r="AF41730" s="104"/>
      <c r="AG41730" s="104"/>
      <c r="AK41730" s="104"/>
      <c r="AL41730" s="104"/>
      <c r="AO41730" s="104"/>
      <c r="AP41730" s="104"/>
    </row>
    <row r="41731" spans="21:42" ht="15" customHeight="1" x14ac:dyDescent="0.25">
      <c r="U41731" s="104"/>
      <c r="AB41731" s="104"/>
      <c r="AC41731" s="104"/>
      <c r="AF41731" s="104"/>
      <c r="AG41731" s="104"/>
      <c r="AK41731" s="104"/>
      <c r="AL41731" s="104"/>
      <c r="AO41731" s="104"/>
      <c r="AP41731" s="104"/>
    </row>
    <row r="41732" spans="21:42" ht="15" customHeight="1" x14ac:dyDescent="0.25">
      <c r="U41732" s="104"/>
      <c r="AB41732" s="104"/>
      <c r="AC41732" s="104"/>
      <c r="AF41732" s="104"/>
      <c r="AG41732" s="104"/>
      <c r="AK41732" s="104"/>
      <c r="AL41732" s="104"/>
      <c r="AO41732" s="104"/>
      <c r="AP41732" s="104"/>
    </row>
    <row r="41733" spans="21:42" ht="15" customHeight="1" x14ac:dyDescent="0.25">
      <c r="U41733" s="104"/>
      <c r="AB41733" s="104"/>
      <c r="AC41733" s="104"/>
      <c r="AF41733" s="104"/>
      <c r="AG41733" s="104"/>
      <c r="AK41733" s="104"/>
      <c r="AL41733" s="104"/>
      <c r="AO41733" s="104"/>
      <c r="AP41733" s="104"/>
    </row>
    <row r="41734" spans="21:42" ht="15" customHeight="1" x14ac:dyDescent="0.25">
      <c r="U41734" s="104"/>
      <c r="AB41734" s="104"/>
      <c r="AC41734" s="104"/>
      <c r="AF41734" s="104"/>
      <c r="AG41734" s="104"/>
      <c r="AK41734" s="104"/>
      <c r="AL41734" s="104"/>
      <c r="AO41734" s="104"/>
      <c r="AP41734" s="104"/>
    </row>
    <row r="41735" spans="21:42" ht="15" customHeight="1" x14ac:dyDescent="0.25">
      <c r="U41735" s="104"/>
      <c r="AB41735" s="104"/>
      <c r="AC41735" s="104"/>
      <c r="AF41735" s="104"/>
      <c r="AG41735" s="104"/>
      <c r="AK41735" s="104"/>
      <c r="AL41735" s="104"/>
      <c r="AO41735" s="104"/>
      <c r="AP41735" s="104"/>
    </row>
    <row r="41736" spans="21:42" ht="15" customHeight="1" x14ac:dyDescent="0.25">
      <c r="U41736" s="104"/>
      <c r="AB41736" s="104"/>
      <c r="AC41736" s="104"/>
      <c r="AF41736" s="104"/>
      <c r="AG41736" s="104"/>
      <c r="AK41736" s="104"/>
      <c r="AL41736" s="104"/>
      <c r="AO41736" s="104"/>
      <c r="AP41736" s="104"/>
    </row>
    <row r="41737" spans="21:42" ht="15" customHeight="1" x14ac:dyDescent="0.25">
      <c r="U41737" s="104"/>
      <c r="AB41737" s="104"/>
      <c r="AC41737" s="104"/>
      <c r="AF41737" s="104"/>
      <c r="AG41737" s="104"/>
      <c r="AK41737" s="104"/>
      <c r="AL41737" s="104"/>
      <c r="AO41737" s="104"/>
      <c r="AP41737" s="104"/>
    </row>
    <row r="41738" spans="21:42" ht="15" customHeight="1" x14ac:dyDescent="0.25">
      <c r="U41738" s="104"/>
      <c r="AB41738" s="104"/>
      <c r="AC41738" s="104"/>
      <c r="AF41738" s="104"/>
      <c r="AG41738" s="104"/>
      <c r="AK41738" s="104"/>
      <c r="AL41738" s="104"/>
      <c r="AO41738" s="104"/>
      <c r="AP41738" s="104"/>
    </row>
    <row r="41739" spans="21:42" ht="15" customHeight="1" x14ac:dyDescent="0.25">
      <c r="U41739" s="104"/>
      <c r="AB41739" s="104"/>
      <c r="AC41739" s="104"/>
      <c r="AF41739" s="104"/>
      <c r="AG41739" s="104"/>
      <c r="AK41739" s="104"/>
      <c r="AL41739" s="104"/>
      <c r="AO41739" s="104"/>
      <c r="AP41739" s="104"/>
    </row>
    <row r="41740" spans="21:42" ht="15" customHeight="1" x14ac:dyDescent="0.25">
      <c r="U41740" s="104"/>
      <c r="AB41740" s="104"/>
      <c r="AC41740" s="104"/>
      <c r="AF41740" s="104"/>
      <c r="AG41740" s="104"/>
      <c r="AK41740" s="104"/>
      <c r="AL41740" s="104"/>
      <c r="AO41740" s="104"/>
      <c r="AP41740" s="104"/>
    </row>
    <row r="41741" spans="21:42" ht="15" customHeight="1" x14ac:dyDescent="0.25">
      <c r="U41741" s="104"/>
      <c r="AB41741" s="104"/>
      <c r="AC41741" s="104"/>
      <c r="AF41741" s="104"/>
      <c r="AG41741" s="104"/>
      <c r="AK41741" s="104"/>
      <c r="AL41741" s="104"/>
      <c r="AO41741" s="104"/>
      <c r="AP41741" s="104"/>
    </row>
    <row r="41742" spans="21:42" ht="15" customHeight="1" x14ac:dyDescent="0.25">
      <c r="U41742" s="104"/>
      <c r="AB41742" s="104"/>
      <c r="AC41742" s="104"/>
      <c r="AF41742" s="104"/>
      <c r="AG41742" s="104"/>
      <c r="AK41742" s="104"/>
      <c r="AL41742" s="104"/>
      <c r="AO41742" s="104"/>
      <c r="AP41742" s="104"/>
    </row>
    <row r="41743" spans="21:42" ht="15" customHeight="1" x14ac:dyDescent="0.25">
      <c r="U41743" s="104"/>
      <c r="AB41743" s="104"/>
      <c r="AC41743" s="104"/>
      <c r="AF41743" s="104"/>
      <c r="AG41743" s="104"/>
      <c r="AK41743" s="104"/>
      <c r="AL41743" s="104"/>
      <c r="AO41743" s="104"/>
      <c r="AP41743" s="104"/>
    </row>
    <row r="41744" spans="21:42" ht="15" customHeight="1" x14ac:dyDescent="0.25">
      <c r="U41744" s="104"/>
      <c r="AB41744" s="104"/>
      <c r="AC41744" s="104"/>
      <c r="AF41744" s="104"/>
      <c r="AG41744" s="104"/>
      <c r="AK41744" s="104"/>
      <c r="AL41744" s="104"/>
      <c r="AO41744" s="104"/>
      <c r="AP41744" s="104"/>
    </row>
    <row r="41745" spans="21:42" ht="15" customHeight="1" x14ac:dyDescent="0.25">
      <c r="U41745" s="104"/>
      <c r="AB41745" s="104"/>
      <c r="AC41745" s="104"/>
      <c r="AF41745" s="104"/>
      <c r="AG41745" s="104"/>
      <c r="AK41745" s="104"/>
      <c r="AL41745" s="104"/>
      <c r="AO41745" s="104"/>
      <c r="AP41745" s="104"/>
    </row>
    <row r="41746" spans="21:42" ht="15" customHeight="1" x14ac:dyDescent="0.25">
      <c r="U41746" s="104"/>
      <c r="AB41746" s="104"/>
      <c r="AC41746" s="104"/>
      <c r="AF41746" s="104"/>
      <c r="AG41746" s="104"/>
      <c r="AK41746" s="104"/>
      <c r="AL41746" s="104"/>
      <c r="AO41746" s="104"/>
      <c r="AP41746" s="104"/>
    </row>
    <row r="41747" spans="21:42" ht="15" customHeight="1" x14ac:dyDescent="0.25">
      <c r="U41747" s="104"/>
      <c r="AB41747" s="104"/>
      <c r="AC41747" s="104"/>
      <c r="AF41747" s="104"/>
      <c r="AG41747" s="104"/>
      <c r="AK41747" s="104"/>
      <c r="AL41747" s="104"/>
      <c r="AO41747" s="104"/>
      <c r="AP41747" s="104"/>
    </row>
    <row r="41748" spans="21:42" ht="15" customHeight="1" x14ac:dyDescent="0.25">
      <c r="U41748" s="104"/>
      <c r="AB41748" s="104"/>
      <c r="AC41748" s="104"/>
      <c r="AF41748" s="104"/>
      <c r="AG41748" s="104"/>
      <c r="AK41748" s="104"/>
      <c r="AL41748" s="104"/>
      <c r="AO41748" s="104"/>
      <c r="AP41748" s="104"/>
    </row>
    <row r="41749" spans="21:42" ht="15" customHeight="1" x14ac:dyDescent="0.25">
      <c r="U41749" s="104"/>
      <c r="AB41749" s="104"/>
      <c r="AC41749" s="104"/>
      <c r="AF41749" s="104"/>
      <c r="AG41749" s="104"/>
      <c r="AK41749" s="104"/>
      <c r="AL41749" s="104"/>
      <c r="AO41749" s="104"/>
      <c r="AP41749" s="104"/>
    </row>
    <row r="41750" spans="21:42" ht="15" customHeight="1" x14ac:dyDescent="0.25">
      <c r="U41750" s="104"/>
      <c r="AB41750" s="104"/>
      <c r="AC41750" s="104"/>
      <c r="AF41750" s="104"/>
      <c r="AG41750" s="104"/>
      <c r="AK41750" s="104"/>
      <c r="AL41750" s="104"/>
      <c r="AO41750" s="104"/>
      <c r="AP41750" s="104"/>
    </row>
    <row r="41751" spans="21:42" ht="15" customHeight="1" x14ac:dyDescent="0.25">
      <c r="U41751" s="104"/>
      <c r="AB41751" s="104"/>
      <c r="AC41751" s="104"/>
      <c r="AF41751" s="104"/>
      <c r="AG41751" s="104"/>
      <c r="AK41751" s="104"/>
      <c r="AL41751" s="104"/>
      <c r="AO41751" s="104"/>
      <c r="AP41751" s="104"/>
    </row>
    <row r="41752" spans="21:42" ht="15" customHeight="1" x14ac:dyDescent="0.25">
      <c r="U41752" s="104"/>
      <c r="AB41752" s="104"/>
      <c r="AC41752" s="104"/>
      <c r="AF41752" s="104"/>
      <c r="AG41752" s="104"/>
      <c r="AK41752" s="104"/>
      <c r="AL41752" s="104"/>
      <c r="AO41752" s="104"/>
      <c r="AP41752" s="104"/>
    </row>
    <row r="41753" spans="21:42" ht="15" customHeight="1" x14ac:dyDescent="0.25">
      <c r="U41753" s="104"/>
      <c r="AB41753" s="104"/>
      <c r="AC41753" s="104"/>
      <c r="AF41753" s="104"/>
      <c r="AG41753" s="104"/>
      <c r="AK41753" s="104"/>
      <c r="AL41753" s="104"/>
      <c r="AO41753" s="104"/>
      <c r="AP41753" s="104"/>
    </row>
    <row r="41754" spans="21:42" ht="15" customHeight="1" x14ac:dyDescent="0.25">
      <c r="U41754" s="104"/>
      <c r="AB41754" s="104"/>
      <c r="AC41754" s="104"/>
      <c r="AF41754" s="104"/>
      <c r="AG41754" s="104"/>
      <c r="AK41754" s="104"/>
      <c r="AL41754" s="104"/>
      <c r="AO41754" s="104"/>
      <c r="AP41754" s="104"/>
    </row>
    <row r="41755" spans="21:42" ht="15" customHeight="1" x14ac:dyDescent="0.25">
      <c r="U41755" s="104"/>
      <c r="AB41755" s="104"/>
      <c r="AC41755" s="104"/>
      <c r="AF41755" s="104"/>
      <c r="AG41755" s="104"/>
      <c r="AK41755" s="104"/>
      <c r="AL41755" s="104"/>
      <c r="AO41755" s="104"/>
      <c r="AP41755" s="104"/>
    </row>
    <row r="41756" spans="21:42" ht="15" customHeight="1" x14ac:dyDescent="0.25">
      <c r="U41756" s="104"/>
      <c r="AB41756" s="104"/>
      <c r="AC41756" s="104"/>
      <c r="AF41756" s="104"/>
      <c r="AG41756" s="104"/>
      <c r="AK41756" s="104"/>
      <c r="AL41756" s="104"/>
      <c r="AO41756" s="104"/>
      <c r="AP41756" s="104"/>
    </row>
    <row r="41757" spans="21:42" ht="15" customHeight="1" x14ac:dyDescent="0.25">
      <c r="U41757" s="104"/>
      <c r="AB41757" s="104"/>
      <c r="AC41757" s="104"/>
      <c r="AF41757" s="104"/>
      <c r="AG41757" s="104"/>
      <c r="AK41757" s="104"/>
      <c r="AL41757" s="104"/>
      <c r="AO41757" s="104"/>
      <c r="AP41757" s="104"/>
    </row>
    <row r="41758" spans="21:42" ht="15" customHeight="1" x14ac:dyDescent="0.25">
      <c r="U41758" s="104"/>
      <c r="AB41758" s="104"/>
      <c r="AC41758" s="104"/>
      <c r="AF41758" s="104"/>
      <c r="AG41758" s="104"/>
      <c r="AK41758" s="104"/>
      <c r="AL41758" s="104"/>
      <c r="AO41758" s="104"/>
      <c r="AP41758" s="104"/>
    </row>
    <row r="41759" spans="21:42" ht="15" customHeight="1" x14ac:dyDescent="0.25">
      <c r="U41759" s="104"/>
      <c r="AB41759" s="104"/>
      <c r="AC41759" s="104"/>
      <c r="AF41759" s="104"/>
      <c r="AG41759" s="104"/>
      <c r="AK41759" s="104"/>
      <c r="AL41759" s="104"/>
      <c r="AO41759" s="104"/>
      <c r="AP41759" s="104"/>
    </row>
    <row r="41760" spans="21:42" ht="15" customHeight="1" x14ac:dyDescent="0.25">
      <c r="U41760" s="104"/>
      <c r="AB41760" s="104"/>
      <c r="AC41760" s="104"/>
      <c r="AF41760" s="104"/>
      <c r="AG41760" s="104"/>
      <c r="AK41760" s="104"/>
      <c r="AL41760" s="104"/>
      <c r="AO41760" s="104"/>
      <c r="AP41760" s="104"/>
    </row>
    <row r="41761" spans="21:42" ht="15" customHeight="1" x14ac:dyDescent="0.25">
      <c r="U41761" s="104"/>
      <c r="AB41761" s="104"/>
      <c r="AC41761" s="104"/>
      <c r="AF41761" s="104"/>
      <c r="AG41761" s="104"/>
      <c r="AK41761" s="104"/>
      <c r="AL41761" s="104"/>
      <c r="AO41761" s="104"/>
      <c r="AP41761" s="104"/>
    </row>
    <row r="41762" spans="21:42" ht="15" customHeight="1" x14ac:dyDescent="0.25">
      <c r="U41762" s="104"/>
      <c r="AB41762" s="104"/>
      <c r="AC41762" s="104"/>
      <c r="AF41762" s="104"/>
      <c r="AG41762" s="104"/>
      <c r="AK41762" s="104"/>
      <c r="AL41762" s="104"/>
      <c r="AO41762" s="104"/>
      <c r="AP41762" s="104"/>
    </row>
    <row r="41763" spans="21:42" ht="15" customHeight="1" x14ac:dyDescent="0.25">
      <c r="U41763" s="104"/>
      <c r="AB41763" s="104"/>
      <c r="AC41763" s="104"/>
      <c r="AF41763" s="104"/>
      <c r="AG41763" s="104"/>
      <c r="AK41763" s="104"/>
      <c r="AL41763" s="104"/>
      <c r="AO41763" s="104"/>
      <c r="AP41763" s="104"/>
    </row>
    <row r="41764" spans="21:42" ht="15" customHeight="1" x14ac:dyDescent="0.25">
      <c r="U41764" s="104"/>
      <c r="AB41764" s="104"/>
      <c r="AC41764" s="104"/>
      <c r="AF41764" s="104"/>
      <c r="AG41764" s="104"/>
      <c r="AK41764" s="104"/>
      <c r="AL41764" s="104"/>
      <c r="AO41764" s="104"/>
      <c r="AP41764" s="104"/>
    </row>
    <row r="41765" spans="21:42" ht="15" customHeight="1" x14ac:dyDescent="0.25">
      <c r="U41765" s="104"/>
      <c r="AB41765" s="104"/>
      <c r="AC41765" s="104"/>
      <c r="AF41765" s="104"/>
      <c r="AG41765" s="104"/>
      <c r="AK41765" s="104"/>
      <c r="AL41765" s="104"/>
      <c r="AO41765" s="104"/>
      <c r="AP41765" s="104"/>
    </row>
    <row r="41766" spans="21:42" ht="15" customHeight="1" x14ac:dyDescent="0.25">
      <c r="U41766" s="104"/>
      <c r="AB41766" s="104"/>
      <c r="AC41766" s="104"/>
      <c r="AF41766" s="104"/>
      <c r="AG41766" s="104"/>
      <c r="AK41766" s="104"/>
      <c r="AL41766" s="104"/>
      <c r="AO41766" s="104"/>
      <c r="AP41766" s="104"/>
    </row>
    <row r="41767" spans="21:42" ht="15" customHeight="1" x14ac:dyDescent="0.25">
      <c r="U41767" s="104"/>
      <c r="AB41767" s="104"/>
      <c r="AC41767" s="104"/>
      <c r="AF41767" s="104"/>
      <c r="AG41767" s="104"/>
      <c r="AK41767" s="104"/>
      <c r="AL41767" s="104"/>
      <c r="AO41767" s="104"/>
      <c r="AP41767" s="104"/>
    </row>
    <row r="41768" spans="21:42" ht="15" customHeight="1" x14ac:dyDescent="0.25">
      <c r="U41768" s="104"/>
      <c r="AB41768" s="104"/>
      <c r="AC41768" s="104"/>
      <c r="AF41768" s="104"/>
      <c r="AG41768" s="104"/>
      <c r="AK41768" s="104"/>
      <c r="AL41768" s="104"/>
      <c r="AO41768" s="104"/>
      <c r="AP41768" s="104"/>
    </row>
    <row r="41769" spans="21:42" ht="15" customHeight="1" x14ac:dyDescent="0.25">
      <c r="U41769" s="104"/>
      <c r="AB41769" s="104"/>
      <c r="AC41769" s="104"/>
      <c r="AF41769" s="104"/>
      <c r="AG41769" s="104"/>
      <c r="AK41769" s="104"/>
      <c r="AL41769" s="104"/>
      <c r="AO41769" s="104"/>
      <c r="AP41769" s="104"/>
    </row>
    <row r="41770" spans="21:42" ht="15" customHeight="1" x14ac:dyDescent="0.25">
      <c r="U41770" s="104"/>
      <c r="AB41770" s="104"/>
      <c r="AC41770" s="104"/>
      <c r="AF41770" s="104"/>
      <c r="AG41770" s="104"/>
      <c r="AK41770" s="104"/>
      <c r="AL41770" s="104"/>
      <c r="AO41770" s="104"/>
      <c r="AP41770" s="104"/>
    </row>
    <row r="41771" spans="21:42" ht="15" customHeight="1" x14ac:dyDescent="0.25">
      <c r="U41771" s="104"/>
      <c r="AB41771" s="104"/>
      <c r="AC41771" s="104"/>
      <c r="AF41771" s="104"/>
      <c r="AG41771" s="104"/>
      <c r="AK41771" s="104"/>
      <c r="AL41771" s="104"/>
      <c r="AO41771" s="104"/>
      <c r="AP41771" s="104"/>
    </row>
    <row r="41772" spans="21:42" ht="15" customHeight="1" x14ac:dyDescent="0.25">
      <c r="U41772" s="104"/>
      <c r="AB41772" s="104"/>
      <c r="AC41772" s="104"/>
      <c r="AF41772" s="104"/>
      <c r="AG41772" s="104"/>
      <c r="AK41772" s="104"/>
      <c r="AL41772" s="104"/>
      <c r="AO41772" s="104"/>
      <c r="AP41772" s="104"/>
    </row>
    <row r="41773" spans="21:42" ht="15" customHeight="1" x14ac:dyDescent="0.25">
      <c r="U41773" s="104"/>
      <c r="AB41773" s="104"/>
      <c r="AC41773" s="104"/>
      <c r="AF41773" s="104"/>
      <c r="AG41773" s="104"/>
      <c r="AK41773" s="104"/>
      <c r="AL41773" s="104"/>
      <c r="AO41773" s="104"/>
      <c r="AP41773" s="104"/>
    </row>
    <row r="41774" spans="21:42" ht="15" customHeight="1" x14ac:dyDescent="0.25">
      <c r="U41774" s="104"/>
      <c r="AB41774" s="104"/>
      <c r="AC41774" s="104"/>
      <c r="AF41774" s="104"/>
      <c r="AG41774" s="104"/>
      <c r="AK41774" s="104"/>
      <c r="AL41774" s="104"/>
      <c r="AO41774" s="104"/>
      <c r="AP41774" s="104"/>
    </row>
    <row r="41775" spans="21:42" ht="15" customHeight="1" x14ac:dyDescent="0.25">
      <c r="U41775" s="104"/>
      <c r="AB41775" s="104"/>
      <c r="AC41775" s="104"/>
      <c r="AF41775" s="104"/>
      <c r="AG41775" s="104"/>
      <c r="AK41775" s="104"/>
      <c r="AL41775" s="104"/>
      <c r="AO41775" s="104"/>
      <c r="AP41775" s="104"/>
    </row>
    <row r="41776" spans="21:42" ht="15" customHeight="1" x14ac:dyDescent="0.25">
      <c r="U41776" s="104"/>
      <c r="AB41776" s="104"/>
      <c r="AC41776" s="104"/>
      <c r="AF41776" s="104"/>
      <c r="AG41776" s="104"/>
      <c r="AK41776" s="104"/>
      <c r="AL41776" s="104"/>
      <c r="AO41776" s="104"/>
      <c r="AP41776" s="104"/>
    </row>
    <row r="41777" spans="21:42" ht="15" customHeight="1" x14ac:dyDescent="0.25">
      <c r="U41777" s="104"/>
      <c r="AB41777" s="104"/>
      <c r="AC41777" s="104"/>
      <c r="AF41777" s="104"/>
      <c r="AG41777" s="104"/>
      <c r="AK41777" s="104"/>
      <c r="AL41777" s="104"/>
      <c r="AO41777" s="104"/>
      <c r="AP41777" s="104"/>
    </row>
    <row r="41778" spans="21:42" ht="15" customHeight="1" x14ac:dyDescent="0.25">
      <c r="U41778" s="104"/>
      <c r="AB41778" s="104"/>
      <c r="AC41778" s="104"/>
      <c r="AF41778" s="104"/>
      <c r="AG41778" s="104"/>
      <c r="AK41778" s="104"/>
      <c r="AL41778" s="104"/>
      <c r="AO41778" s="104"/>
      <c r="AP41778" s="104"/>
    </row>
    <row r="41779" spans="21:42" ht="15" customHeight="1" x14ac:dyDescent="0.25">
      <c r="U41779" s="104"/>
      <c r="AB41779" s="104"/>
      <c r="AC41779" s="104"/>
      <c r="AF41779" s="104"/>
      <c r="AG41779" s="104"/>
      <c r="AK41779" s="104"/>
      <c r="AL41779" s="104"/>
      <c r="AO41779" s="104"/>
      <c r="AP41779" s="104"/>
    </row>
    <row r="41780" spans="21:42" ht="15" customHeight="1" x14ac:dyDescent="0.25">
      <c r="U41780" s="104"/>
      <c r="AB41780" s="104"/>
      <c r="AC41780" s="104"/>
      <c r="AF41780" s="104"/>
      <c r="AG41780" s="104"/>
      <c r="AK41780" s="104"/>
      <c r="AL41780" s="104"/>
      <c r="AO41780" s="104"/>
      <c r="AP41780" s="104"/>
    </row>
    <row r="41781" spans="21:42" ht="15" customHeight="1" x14ac:dyDescent="0.25">
      <c r="U41781" s="104"/>
      <c r="AB41781" s="104"/>
      <c r="AC41781" s="104"/>
      <c r="AF41781" s="104"/>
      <c r="AG41781" s="104"/>
      <c r="AK41781" s="104"/>
      <c r="AL41781" s="104"/>
      <c r="AO41781" s="104"/>
      <c r="AP41781" s="104"/>
    </row>
    <row r="41782" spans="21:42" ht="15" customHeight="1" x14ac:dyDescent="0.25">
      <c r="U41782" s="104"/>
      <c r="AB41782" s="104"/>
      <c r="AC41782" s="104"/>
      <c r="AF41782" s="104"/>
      <c r="AG41782" s="104"/>
      <c r="AK41782" s="104"/>
      <c r="AL41782" s="104"/>
      <c r="AO41782" s="104"/>
      <c r="AP41782" s="104"/>
    </row>
    <row r="41783" spans="21:42" ht="15" customHeight="1" x14ac:dyDescent="0.25">
      <c r="U41783" s="104"/>
      <c r="AB41783" s="104"/>
      <c r="AC41783" s="104"/>
      <c r="AF41783" s="104"/>
      <c r="AG41783" s="104"/>
      <c r="AK41783" s="104"/>
      <c r="AL41783" s="104"/>
      <c r="AO41783" s="104"/>
      <c r="AP41783" s="104"/>
    </row>
    <row r="41784" spans="21:42" ht="15" customHeight="1" x14ac:dyDescent="0.25">
      <c r="U41784" s="104"/>
      <c r="AB41784" s="104"/>
      <c r="AC41784" s="104"/>
      <c r="AF41784" s="104"/>
      <c r="AG41784" s="104"/>
      <c r="AK41784" s="104"/>
      <c r="AL41784" s="104"/>
      <c r="AO41784" s="104"/>
      <c r="AP41784" s="104"/>
    </row>
    <row r="41785" spans="21:42" ht="15" customHeight="1" x14ac:dyDescent="0.25">
      <c r="U41785" s="104"/>
      <c r="AB41785" s="104"/>
      <c r="AC41785" s="104"/>
      <c r="AF41785" s="104"/>
      <c r="AG41785" s="104"/>
      <c r="AK41785" s="104"/>
      <c r="AL41785" s="104"/>
      <c r="AO41785" s="104"/>
      <c r="AP41785" s="104"/>
    </row>
    <row r="41786" spans="21:42" ht="15" customHeight="1" x14ac:dyDescent="0.25">
      <c r="U41786" s="104"/>
      <c r="AB41786" s="104"/>
      <c r="AC41786" s="104"/>
      <c r="AF41786" s="104"/>
      <c r="AG41786" s="104"/>
      <c r="AK41786" s="104"/>
      <c r="AL41786" s="104"/>
      <c r="AO41786" s="104"/>
      <c r="AP41786" s="104"/>
    </row>
    <row r="41787" spans="21:42" ht="15" customHeight="1" x14ac:dyDescent="0.25">
      <c r="U41787" s="104"/>
      <c r="AB41787" s="104"/>
      <c r="AC41787" s="104"/>
      <c r="AF41787" s="104"/>
      <c r="AG41787" s="104"/>
      <c r="AK41787" s="104"/>
      <c r="AL41787" s="104"/>
      <c r="AO41787" s="104"/>
      <c r="AP41787" s="104"/>
    </row>
    <row r="41788" spans="21:42" ht="15" customHeight="1" x14ac:dyDescent="0.25">
      <c r="U41788" s="104"/>
      <c r="AB41788" s="104"/>
      <c r="AC41788" s="104"/>
      <c r="AF41788" s="104"/>
      <c r="AG41788" s="104"/>
      <c r="AK41788" s="104"/>
      <c r="AL41788" s="104"/>
      <c r="AO41788" s="104"/>
      <c r="AP41788" s="104"/>
    </row>
    <row r="41789" spans="21:42" ht="15" customHeight="1" x14ac:dyDescent="0.25">
      <c r="U41789" s="104"/>
      <c r="AB41789" s="104"/>
      <c r="AC41789" s="104"/>
      <c r="AF41789" s="104"/>
      <c r="AG41789" s="104"/>
      <c r="AK41789" s="104"/>
      <c r="AL41789" s="104"/>
      <c r="AO41789" s="104"/>
      <c r="AP41789" s="104"/>
    </row>
    <row r="41790" spans="21:42" ht="15" customHeight="1" x14ac:dyDescent="0.25">
      <c r="U41790" s="104"/>
      <c r="AB41790" s="104"/>
      <c r="AC41790" s="104"/>
      <c r="AF41790" s="104"/>
      <c r="AG41790" s="104"/>
      <c r="AK41790" s="104"/>
      <c r="AL41790" s="104"/>
      <c r="AO41790" s="104"/>
      <c r="AP41790" s="104"/>
    </row>
    <row r="41791" spans="21:42" ht="15" customHeight="1" x14ac:dyDescent="0.25">
      <c r="U41791" s="104"/>
      <c r="AB41791" s="104"/>
      <c r="AC41791" s="104"/>
      <c r="AF41791" s="104"/>
      <c r="AG41791" s="104"/>
      <c r="AK41791" s="104"/>
      <c r="AL41791" s="104"/>
      <c r="AO41791" s="104"/>
      <c r="AP41791" s="104"/>
    </row>
    <row r="41792" spans="21:42" ht="15" customHeight="1" x14ac:dyDescent="0.25">
      <c r="U41792" s="104"/>
      <c r="AB41792" s="104"/>
      <c r="AC41792" s="104"/>
      <c r="AF41792" s="104"/>
      <c r="AG41792" s="104"/>
      <c r="AK41792" s="104"/>
      <c r="AL41792" s="104"/>
      <c r="AO41792" s="104"/>
      <c r="AP41792" s="104"/>
    </row>
    <row r="41793" spans="21:42" ht="15" customHeight="1" x14ac:dyDescent="0.25">
      <c r="U41793" s="104"/>
      <c r="AB41793" s="104"/>
      <c r="AC41793" s="104"/>
      <c r="AF41793" s="104"/>
      <c r="AG41793" s="104"/>
      <c r="AK41793" s="104"/>
      <c r="AL41793" s="104"/>
      <c r="AO41793" s="104"/>
      <c r="AP41793" s="104"/>
    </row>
    <row r="41794" spans="21:42" ht="15" customHeight="1" x14ac:dyDescent="0.25">
      <c r="U41794" s="104"/>
      <c r="AB41794" s="104"/>
      <c r="AC41794" s="104"/>
      <c r="AF41794" s="104"/>
      <c r="AG41794" s="104"/>
      <c r="AK41794" s="104"/>
      <c r="AL41794" s="104"/>
      <c r="AO41794" s="104"/>
      <c r="AP41794" s="104"/>
    </row>
    <row r="41795" spans="21:42" ht="15" customHeight="1" x14ac:dyDescent="0.25">
      <c r="U41795" s="104"/>
      <c r="AB41795" s="104"/>
      <c r="AC41795" s="104"/>
      <c r="AF41795" s="104"/>
      <c r="AG41795" s="104"/>
      <c r="AK41795" s="104"/>
      <c r="AL41795" s="104"/>
      <c r="AO41795" s="104"/>
      <c r="AP41795" s="104"/>
    </row>
    <row r="41796" spans="21:42" ht="15" customHeight="1" x14ac:dyDescent="0.25">
      <c r="U41796" s="104"/>
      <c r="AB41796" s="104"/>
      <c r="AC41796" s="104"/>
      <c r="AF41796" s="104"/>
      <c r="AG41796" s="104"/>
      <c r="AK41796" s="104"/>
      <c r="AL41796" s="104"/>
      <c r="AO41796" s="104"/>
      <c r="AP41796" s="104"/>
    </row>
    <row r="41797" spans="21:42" ht="15" customHeight="1" x14ac:dyDescent="0.25">
      <c r="U41797" s="104"/>
      <c r="AB41797" s="104"/>
      <c r="AC41797" s="104"/>
      <c r="AF41797" s="104"/>
      <c r="AG41797" s="104"/>
      <c r="AK41797" s="104"/>
      <c r="AL41797" s="104"/>
      <c r="AO41797" s="104"/>
      <c r="AP41797" s="104"/>
    </row>
    <row r="41798" spans="21:42" ht="15" customHeight="1" x14ac:dyDescent="0.25">
      <c r="U41798" s="104"/>
      <c r="AB41798" s="104"/>
      <c r="AC41798" s="104"/>
      <c r="AF41798" s="104"/>
      <c r="AG41798" s="104"/>
      <c r="AK41798" s="104"/>
      <c r="AL41798" s="104"/>
      <c r="AO41798" s="104"/>
      <c r="AP41798" s="104"/>
    </row>
    <row r="41799" spans="21:42" ht="15" customHeight="1" x14ac:dyDescent="0.25">
      <c r="U41799" s="104"/>
      <c r="AB41799" s="104"/>
      <c r="AC41799" s="104"/>
      <c r="AF41799" s="104"/>
      <c r="AG41799" s="104"/>
      <c r="AK41799" s="104"/>
      <c r="AL41799" s="104"/>
      <c r="AO41799" s="104"/>
      <c r="AP41799" s="104"/>
    </row>
    <row r="41800" spans="21:42" ht="15" customHeight="1" x14ac:dyDescent="0.25">
      <c r="U41800" s="104"/>
      <c r="AB41800" s="104"/>
      <c r="AC41800" s="104"/>
      <c r="AF41800" s="104"/>
      <c r="AG41800" s="104"/>
      <c r="AK41800" s="104"/>
      <c r="AL41800" s="104"/>
      <c r="AO41800" s="104"/>
      <c r="AP41800" s="104"/>
    </row>
    <row r="41801" spans="21:42" ht="15" customHeight="1" x14ac:dyDescent="0.25">
      <c r="U41801" s="104"/>
      <c r="AB41801" s="104"/>
      <c r="AC41801" s="104"/>
      <c r="AF41801" s="104"/>
      <c r="AG41801" s="104"/>
      <c r="AK41801" s="104"/>
      <c r="AL41801" s="104"/>
      <c r="AO41801" s="104"/>
      <c r="AP41801" s="104"/>
    </row>
    <row r="41802" spans="21:42" ht="15" customHeight="1" x14ac:dyDescent="0.25">
      <c r="U41802" s="104"/>
      <c r="AB41802" s="104"/>
      <c r="AC41802" s="104"/>
      <c r="AF41802" s="104"/>
      <c r="AG41802" s="104"/>
      <c r="AK41802" s="104"/>
      <c r="AL41802" s="104"/>
      <c r="AO41802" s="104"/>
      <c r="AP41802" s="104"/>
    </row>
    <row r="41803" spans="21:42" ht="15" customHeight="1" x14ac:dyDescent="0.25">
      <c r="U41803" s="104"/>
      <c r="AB41803" s="104"/>
      <c r="AC41803" s="104"/>
      <c r="AF41803" s="104"/>
      <c r="AG41803" s="104"/>
      <c r="AK41803" s="104"/>
      <c r="AL41803" s="104"/>
      <c r="AO41803" s="104"/>
      <c r="AP41803" s="104"/>
    </row>
    <row r="41804" spans="21:42" ht="15" customHeight="1" x14ac:dyDescent="0.25">
      <c r="U41804" s="104"/>
      <c r="AB41804" s="104"/>
      <c r="AC41804" s="104"/>
      <c r="AF41804" s="104"/>
      <c r="AG41804" s="104"/>
      <c r="AK41804" s="104"/>
      <c r="AL41804" s="104"/>
      <c r="AO41804" s="104"/>
      <c r="AP41804" s="104"/>
    </row>
    <row r="41805" spans="21:42" ht="15" customHeight="1" x14ac:dyDescent="0.25">
      <c r="U41805" s="104"/>
      <c r="AB41805" s="104"/>
      <c r="AC41805" s="104"/>
      <c r="AF41805" s="104"/>
      <c r="AG41805" s="104"/>
      <c r="AK41805" s="104"/>
      <c r="AL41805" s="104"/>
      <c r="AO41805" s="104"/>
      <c r="AP41805" s="104"/>
    </row>
    <row r="41806" spans="21:42" ht="15" customHeight="1" x14ac:dyDescent="0.25">
      <c r="U41806" s="104"/>
      <c r="AB41806" s="104"/>
      <c r="AC41806" s="104"/>
      <c r="AF41806" s="104"/>
      <c r="AG41806" s="104"/>
      <c r="AK41806" s="104"/>
      <c r="AL41806" s="104"/>
      <c r="AO41806" s="104"/>
      <c r="AP41806" s="104"/>
    </row>
    <row r="41807" spans="21:42" ht="15" customHeight="1" x14ac:dyDescent="0.25">
      <c r="U41807" s="104"/>
      <c r="AB41807" s="104"/>
      <c r="AC41807" s="104"/>
      <c r="AF41807" s="104"/>
      <c r="AG41807" s="104"/>
      <c r="AK41807" s="104"/>
      <c r="AL41807" s="104"/>
      <c r="AO41807" s="104"/>
      <c r="AP41807" s="104"/>
    </row>
    <row r="41808" spans="21:42" ht="15" customHeight="1" x14ac:dyDescent="0.25">
      <c r="U41808" s="104"/>
      <c r="AB41808" s="104"/>
      <c r="AC41808" s="104"/>
      <c r="AF41808" s="104"/>
      <c r="AG41808" s="104"/>
      <c r="AK41808" s="104"/>
      <c r="AL41808" s="104"/>
      <c r="AO41808" s="104"/>
      <c r="AP41808" s="104"/>
    </row>
    <row r="41809" spans="21:42" ht="15" customHeight="1" x14ac:dyDescent="0.25">
      <c r="U41809" s="104"/>
      <c r="AB41809" s="104"/>
      <c r="AC41809" s="104"/>
      <c r="AF41809" s="104"/>
      <c r="AG41809" s="104"/>
      <c r="AK41809" s="104"/>
      <c r="AL41809" s="104"/>
      <c r="AO41809" s="104"/>
      <c r="AP41809" s="104"/>
    </row>
    <row r="41810" spans="21:42" ht="15" customHeight="1" x14ac:dyDescent="0.25">
      <c r="U41810" s="104"/>
      <c r="AB41810" s="104"/>
      <c r="AC41810" s="104"/>
      <c r="AF41810" s="104"/>
      <c r="AG41810" s="104"/>
      <c r="AK41810" s="104"/>
      <c r="AL41810" s="104"/>
      <c r="AO41810" s="104"/>
      <c r="AP41810" s="104"/>
    </row>
    <row r="41811" spans="21:42" ht="15" customHeight="1" x14ac:dyDescent="0.25">
      <c r="U41811" s="104"/>
      <c r="AB41811" s="104"/>
      <c r="AC41811" s="104"/>
      <c r="AF41811" s="104"/>
      <c r="AG41811" s="104"/>
      <c r="AK41811" s="104"/>
      <c r="AL41811" s="104"/>
      <c r="AO41811" s="104"/>
      <c r="AP41811" s="104"/>
    </row>
    <row r="41812" spans="21:42" ht="15" customHeight="1" x14ac:dyDescent="0.25">
      <c r="U41812" s="104"/>
      <c r="AB41812" s="104"/>
      <c r="AC41812" s="104"/>
      <c r="AF41812" s="104"/>
      <c r="AG41812" s="104"/>
      <c r="AK41812" s="104"/>
      <c r="AL41812" s="104"/>
      <c r="AO41812" s="104"/>
      <c r="AP41812" s="104"/>
    </row>
    <row r="41813" spans="21:42" ht="15" customHeight="1" x14ac:dyDescent="0.25">
      <c r="U41813" s="104"/>
      <c r="AB41813" s="104"/>
      <c r="AC41813" s="104"/>
      <c r="AF41813" s="104"/>
      <c r="AG41813" s="104"/>
      <c r="AK41813" s="104"/>
      <c r="AL41813" s="104"/>
      <c r="AO41813" s="104"/>
      <c r="AP41813" s="104"/>
    </row>
    <row r="41814" spans="21:42" ht="15" customHeight="1" x14ac:dyDescent="0.25">
      <c r="U41814" s="104"/>
      <c r="AB41814" s="104"/>
      <c r="AC41814" s="104"/>
      <c r="AF41814" s="104"/>
      <c r="AG41814" s="104"/>
      <c r="AK41814" s="104"/>
      <c r="AL41814" s="104"/>
      <c r="AO41814" s="104"/>
      <c r="AP41814" s="104"/>
    </row>
    <row r="41815" spans="21:42" ht="15" customHeight="1" x14ac:dyDescent="0.25">
      <c r="U41815" s="104"/>
      <c r="AB41815" s="104"/>
      <c r="AC41815" s="104"/>
      <c r="AF41815" s="104"/>
      <c r="AG41815" s="104"/>
      <c r="AK41815" s="104"/>
      <c r="AL41815" s="104"/>
      <c r="AO41815" s="104"/>
      <c r="AP41815" s="104"/>
    </row>
    <row r="41816" spans="21:42" ht="15" customHeight="1" x14ac:dyDescent="0.25">
      <c r="U41816" s="104"/>
      <c r="AB41816" s="104"/>
      <c r="AC41816" s="104"/>
      <c r="AF41816" s="104"/>
      <c r="AG41816" s="104"/>
      <c r="AK41816" s="104"/>
      <c r="AL41816" s="104"/>
      <c r="AO41816" s="104"/>
      <c r="AP41816" s="104"/>
    </row>
    <row r="41817" spans="21:42" ht="15" customHeight="1" x14ac:dyDescent="0.25">
      <c r="U41817" s="104"/>
      <c r="AB41817" s="104"/>
      <c r="AC41817" s="104"/>
      <c r="AF41817" s="104"/>
      <c r="AG41817" s="104"/>
      <c r="AK41817" s="104"/>
      <c r="AL41817" s="104"/>
      <c r="AO41817" s="104"/>
      <c r="AP41817" s="104"/>
    </row>
    <row r="41818" spans="21:42" ht="15" customHeight="1" x14ac:dyDescent="0.25">
      <c r="U41818" s="104"/>
      <c r="AB41818" s="104"/>
      <c r="AC41818" s="104"/>
      <c r="AF41818" s="104"/>
      <c r="AG41818" s="104"/>
      <c r="AK41818" s="104"/>
      <c r="AL41818" s="104"/>
      <c r="AO41818" s="104"/>
      <c r="AP41818" s="104"/>
    </row>
    <row r="41819" spans="21:42" ht="15" customHeight="1" x14ac:dyDescent="0.25">
      <c r="U41819" s="104"/>
      <c r="AB41819" s="104"/>
      <c r="AC41819" s="104"/>
      <c r="AF41819" s="104"/>
      <c r="AG41819" s="104"/>
      <c r="AK41819" s="104"/>
      <c r="AL41819" s="104"/>
      <c r="AO41819" s="104"/>
      <c r="AP41819" s="104"/>
    </row>
    <row r="41820" spans="21:42" ht="15" customHeight="1" x14ac:dyDescent="0.25">
      <c r="U41820" s="104"/>
      <c r="AB41820" s="104"/>
      <c r="AC41820" s="104"/>
      <c r="AF41820" s="104"/>
      <c r="AG41820" s="104"/>
      <c r="AK41820" s="104"/>
      <c r="AL41820" s="104"/>
      <c r="AO41820" s="104"/>
      <c r="AP41820" s="104"/>
    </row>
    <row r="41821" spans="21:42" ht="15" customHeight="1" x14ac:dyDescent="0.25">
      <c r="U41821" s="104"/>
      <c r="AB41821" s="104"/>
      <c r="AC41821" s="104"/>
      <c r="AF41821" s="104"/>
      <c r="AG41821" s="104"/>
      <c r="AK41821" s="104"/>
      <c r="AL41821" s="104"/>
      <c r="AO41821" s="104"/>
      <c r="AP41821" s="104"/>
    </row>
    <row r="41822" spans="21:42" ht="15" customHeight="1" x14ac:dyDescent="0.25">
      <c r="U41822" s="104"/>
      <c r="AB41822" s="104"/>
      <c r="AC41822" s="104"/>
      <c r="AF41822" s="104"/>
      <c r="AG41822" s="104"/>
      <c r="AK41822" s="104"/>
      <c r="AL41822" s="104"/>
      <c r="AO41822" s="104"/>
      <c r="AP41822" s="104"/>
    </row>
    <row r="41823" spans="21:42" ht="15" customHeight="1" x14ac:dyDescent="0.25">
      <c r="U41823" s="104"/>
      <c r="AB41823" s="104"/>
      <c r="AC41823" s="104"/>
      <c r="AF41823" s="104"/>
      <c r="AG41823" s="104"/>
      <c r="AK41823" s="104"/>
      <c r="AL41823" s="104"/>
      <c r="AO41823" s="104"/>
      <c r="AP41823" s="104"/>
    </row>
    <row r="41824" spans="21:42" ht="15" customHeight="1" x14ac:dyDescent="0.25">
      <c r="U41824" s="104"/>
      <c r="AB41824" s="104"/>
      <c r="AC41824" s="104"/>
      <c r="AF41824" s="104"/>
      <c r="AG41824" s="104"/>
      <c r="AK41824" s="104"/>
      <c r="AL41824" s="104"/>
      <c r="AO41824" s="104"/>
      <c r="AP41824" s="104"/>
    </row>
    <row r="41825" spans="21:42" ht="15" customHeight="1" x14ac:dyDescent="0.25">
      <c r="U41825" s="104"/>
      <c r="AB41825" s="104"/>
      <c r="AC41825" s="104"/>
      <c r="AF41825" s="104"/>
      <c r="AG41825" s="104"/>
      <c r="AK41825" s="104"/>
      <c r="AL41825" s="104"/>
      <c r="AO41825" s="104"/>
      <c r="AP41825" s="104"/>
    </row>
    <row r="41826" spans="21:42" ht="15" customHeight="1" x14ac:dyDescent="0.25">
      <c r="U41826" s="104"/>
      <c r="AB41826" s="104"/>
      <c r="AC41826" s="104"/>
      <c r="AF41826" s="104"/>
      <c r="AG41826" s="104"/>
      <c r="AK41826" s="104"/>
      <c r="AL41826" s="104"/>
      <c r="AO41826" s="104"/>
      <c r="AP41826" s="104"/>
    </row>
    <row r="41827" spans="21:42" ht="15" customHeight="1" x14ac:dyDescent="0.25">
      <c r="U41827" s="104"/>
      <c r="AB41827" s="104"/>
      <c r="AC41827" s="104"/>
      <c r="AF41827" s="104"/>
      <c r="AG41827" s="104"/>
      <c r="AK41827" s="104"/>
      <c r="AL41827" s="104"/>
      <c r="AO41827" s="104"/>
      <c r="AP41827" s="104"/>
    </row>
    <row r="41828" spans="21:42" ht="15" customHeight="1" x14ac:dyDescent="0.25">
      <c r="U41828" s="104"/>
      <c r="AB41828" s="104"/>
      <c r="AC41828" s="104"/>
      <c r="AF41828" s="104"/>
      <c r="AG41828" s="104"/>
      <c r="AK41828" s="104"/>
      <c r="AL41828" s="104"/>
      <c r="AO41828" s="104"/>
      <c r="AP41828" s="104"/>
    </row>
    <row r="41829" spans="21:42" ht="15" customHeight="1" x14ac:dyDescent="0.25">
      <c r="U41829" s="104"/>
      <c r="AB41829" s="104"/>
      <c r="AC41829" s="104"/>
      <c r="AF41829" s="104"/>
      <c r="AG41829" s="104"/>
      <c r="AK41829" s="104"/>
      <c r="AL41829" s="104"/>
      <c r="AO41829" s="104"/>
      <c r="AP41829" s="104"/>
    </row>
    <row r="41830" spans="21:42" ht="15" customHeight="1" x14ac:dyDescent="0.25">
      <c r="U41830" s="104"/>
      <c r="AB41830" s="104"/>
      <c r="AC41830" s="104"/>
      <c r="AF41830" s="104"/>
      <c r="AG41830" s="104"/>
      <c r="AK41830" s="104"/>
      <c r="AL41830" s="104"/>
      <c r="AO41830" s="104"/>
      <c r="AP41830" s="104"/>
    </row>
    <row r="41831" spans="21:42" ht="15" customHeight="1" x14ac:dyDescent="0.25">
      <c r="U41831" s="104"/>
      <c r="AB41831" s="104"/>
      <c r="AC41831" s="104"/>
      <c r="AF41831" s="104"/>
      <c r="AG41831" s="104"/>
      <c r="AK41831" s="104"/>
      <c r="AL41831" s="104"/>
      <c r="AO41831" s="104"/>
      <c r="AP41831" s="104"/>
    </row>
    <row r="41832" spans="21:42" ht="15" customHeight="1" x14ac:dyDescent="0.25">
      <c r="U41832" s="104"/>
      <c r="AB41832" s="104"/>
      <c r="AC41832" s="104"/>
      <c r="AF41832" s="104"/>
      <c r="AG41832" s="104"/>
      <c r="AK41832" s="104"/>
      <c r="AL41832" s="104"/>
      <c r="AO41832" s="104"/>
      <c r="AP41832" s="104"/>
    </row>
    <row r="41833" spans="21:42" ht="15" customHeight="1" x14ac:dyDescent="0.25">
      <c r="U41833" s="104"/>
      <c r="AB41833" s="104"/>
      <c r="AC41833" s="104"/>
      <c r="AF41833" s="104"/>
      <c r="AG41833" s="104"/>
      <c r="AK41833" s="104"/>
      <c r="AL41833" s="104"/>
      <c r="AO41833" s="104"/>
      <c r="AP41833" s="104"/>
    </row>
    <row r="41834" spans="21:42" ht="15" customHeight="1" x14ac:dyDescent="0.25">
      <c r="U41834" s="104"/>
      <c r="AB41834" s="104"/>
      <c r="AC41834" s="104"/>
      <c r="AF41834" s="104"/>
      <c r="AG41834" s="104"/>
      <c r="AK41834" s="104"/>
      <c r="AL41834" s="104"/>
      <c r="AO41834" s="104"/>
      <c r="AP41834" s="104"/>
    </row>
    <row r="41835" spans="21:42" ht="15" customHeight="1" x14ac:dyDescent="0.25">
      <c r="U41835" s="104"/>
      <c r="AB41835" s="104"/>
      <c r="AC41835" s="104"/>
      <c r="AF41835" s="104"/>
      <c r="AG41835" s="104"/>
      <c r="AK41835" s="104"/>
      <c r="AL41835" s="104"/>
      <c r="AO41835" s="104"/>
      <c r="AP41835" s="104"/>
    </row>
    <row r="41836" spans="21:42" ht="15" customHeight="1" x14ac:dyDescent="0.25">
      <c r="U41836" s="104"/>
      <c r="AB41836" s="104"/>
      <c r="AC41836" s="104"/>
      <c r="AF41836" s="104"/>
      <c r="AG41836" s="104"/>
      <c r="AK41836" s="104"/>
      <c r="AL41836" s="104"/>
      <c r="AO41836" s="104"/>
      <c r="AP41836" s="104"/>
    </row>
    <row r="41837" spans="21:42" ht="15" customHeight="1" x14ac:dyDescent="0.25">
      <c r="U41837" s="104"/>
      <c r="AB41837" s="104"/>
      <c r="AC41837" s="104"/>
      <c r="AF41837" s="104"/>
      <c r="AG41837" s="104"/>
      <c r="AK41837" s="104"/>
      <c r="AL41837" s="104"/>
      <c r="AO41837" s="104"/>
      <c r="AP41837" s="104"/>
    </row>
    <row r="41838" spans="21:42" ht="15" customHeight="1" x14ac:dyDescent="0.25">
      <c r="U41838" s="104"/>
      <c r="AB41838" s="104"/>
      <c r="AC41838" s="104"/>
      <c r="AF41838" s="104"/>
      <c r="AG41838" s="104"/>
      <c r="AK41838" s="104"/>
      <c r="AL41838" s="104"/>
      <c r="AO41838" s="104"/>
      <c r="AP41838" s="104"/>
    </row>
    <row r="41839" spans="21:42" ht="15" customHeight="1" x14ac:dyDescent="0.25">
      <c r="U41839" s="104"/>
      <c r="AB41839" s="104"/>
      <c r="AC41839" s="104"/>
      <c r="AF41839" s="104"/>
      <c r="AG41839" s="104"/>
      <c r="AK41839" s="104"/>
      <c r="AL41839" s="104"/>
      <c r="AO41839" s="104"/>
      <c r="AP41839" s="104"/>
    </row>
    <row r="41840" spans="21:42" ht="15" customHeight="1" x14ac:dyDescent="0.25">
      <c r="U41840" s="104"/>
      <c r="AB41840" s="104"/>
      <c r="AC41840" s="104"/>
      <c r="AF41840" s="104"/>
      <c r="AG41840" s="104"/>
      <c r="AK41840" s="104"/>
      <c r="AL41840" s="104"/>
      <c r="AO41840" s="104"/>
      <c r="AP41840" s="104"/>
    </row>
    <row r="41841" spans="21:42" ht="15" customHeight="1" x14ac:dyDescent="0.25">
      <c r="U41841" s="104"/>
      <c r="AB41841" s="104"/>
      <c r="AC41841" s="104"/>
      <c r="AF41841" s="104"/>
      <c r="AG41841" s="104"/>
      <c r="AK41841" s="104"/>
      <c r="AL41841" s="104"/>
      <c r="AO41841" s="104"/>
      <c r="AP41841" s="104"/>
    </row>
    <row r="41842" spans="21:42" ht="15" customHeight="1" x14ac:dyDescent="0.25">
      <c r="U41842" s="104"/>
      <c r="AB41842" s="104"/>
      <c r="AC41842" s="104"/>
      <c r="AF41842" s="104"/>
      <c r="AG41842" s="104"/>
      <c r="AK41842" s="104"/>
      <c r="AL41842" s="104"/>
      <c r="AO41842" s="104"/>
      <c r="AP41842" s="104"/>
    </row>
    <row r="41843" spans="21:42" ht="15" customHeight="1" x14ac:dyDescent="0.25">
      <c r="U41843" s="104"/>
      <c r="AB41843" s="104"/>
      <c r="AC41843" s="104"/>
      <c r="AF41843" s="104"/>
      <c r="AG41843" s="104"/>
      <c r="AK41843" s="104"/>
      <c r="AL41843" s="104"/>
      <c r="AO41843" s="104"/>
      <c r="AP41843" s="104"/>
    </row>
    <row r="41844" spans="21:42" ht="15" customHeight="1" x14ac:dyDescent="0.25">
      <c r="U41844" s="104"/>
      <c r="AB41844" s="104"/>
      <c r="AC41844" s="104"/>
      <c r="AF41844" s="104"/>
      <c r="AG41844" s="104"/>
      <c r="AK41844" s="104"/>
      <c r="AL41844" s="104"/>
      <c r="AO41844" s="104"/>
      <c r="AP41844" s="104"/>
    </row>
    <row r="41845" spans="21:42" ht="15" customHeight="1" x14ac:dyDescent="0.25">
      <c r="U41845" s="104"/>
      <c r="AB41845" s="104"/>
      <c r="AC41845" s="104"/>
      <c r="AF41845" s="104"/>
      <c r="AG41845" s="104"/>
      <c r="AK41845" s="104"/>
      <c r="AL41845" s="104"/>
      <c r="AO41845" s="104"/>
      <c r="AP41845" s="104"/>
    </row>
    <row r="41846" spans="21:42" ht="15" customHeight="1" x14ac:dyDescent="0.25">
      <c r="U41846" s="104"/>
      <c r="AB41846" s="104"/>
      <c r="AC41846" s="104"/>
      <c r="AF41846" s="104"/>
      <c r="AG41846" s="104"/>
      <c r="AK41846" s="104"/>
      <c r="AL41846" s="104"/>
      <c r="AO41846" s="104"/>
      <c r="AP41846" s="104"/>
    </row>
    <row r="41847" spans="21:42" ht="15" customHeight="1" x14ac:dyDescent="0.25">
      <c r="U41847" s="104"/>
      <c r="AB41847" s="104"/>
      <c r="AC41847" s="104"/>
      <c r="AF41847" s="104"/>
      <c r="AG41847" s="104"/>
      <c r="AK41847" s="104"/>
      <c r="AL41847" s="104"/>
      <c r="AO41847" s="104"/>
      <c r="AP41847" s="104"/>
    </row>
    <row r="41848" spans="21:42" ht="15" customHeight="1" x14ac:dyDescent="0.25">
      <c r="U41848" s="104"/>
      <c r="AB41848" s="104"/>
      <c r="AC41848" s="104"/>
      <c r="AF41848" s="104"/>
      <c r="AG41848" s="104"/>
      <c r="AK41848" s="104"/>
      <c r="AL41848" s="104"/>
      <c r="AO41848" s="104"/>
      <c r="AP41848" s="104"/>
    </row>
    <row r="41849" spans="21:42" ht="15" customHeight="1" x14ac:dyDescent="0.25">
      <c r="U41849" s="104"/>
      <c r="AB41849" s="104"/>
      <c r="AC41849" s="104"/>
      <c r="AF41849" s="104"/>
      <c r="AG41849" s="104"/>
      <c r="AK41849" s="104"/>
      <c r="AL41849" s="104"/>
      <c r="AO41849" s="104"/>
      <c r="AP41849" s="104"/>
    </row>
    <row r="41850" spans="21:42" ht="15" customHeight="1" x14ac:dyDescent="0.25">
      <c r="U41850" s="104"/>
      <c r="AB41850" s="104"/>
      <c r="AC41850" s="104"/>
      <c r="AF41850" s="104"/>
      <c r="AG41850" s="104"/>
      <c r="AK41850" s="104"/>
      <c r="AL41850" s="104"/>
      <c r="AO41850" s="104"/>
      <c r="AP41850" s="104"/>
    </row>
    <row r="41851" spans="21:42" ht="15" customHeight="1" x14ac:dyDescent="0.25">
      <c r="U41851" s="104"/>
      <c r="AB41851" s="104"/>
      <c r="AC41851" s="104"/>
      <c r="AF41851" s="104"/>
      <c r="AG41851" s="104"/>
      <c r="AK41851" s="104"/>
      <c r="AL41851" s="104"/>
      <c r="AO41851" s="104"/>
      <c r="AP41851" s="104"/>
    </row>
    <row r="41852" spans="21:42" ht="15" customHeight="1" x14ac:dyDescent="0.25">
      <c r="U41852" s="104"/>
      <c r="AB41852" s="104"/>
      <c r="AC41852" s="104"/>
      <c r="AF41852" s="104"/>
      <c r="AG41852" s="104"/>
      <c r="AK41852" s="104"/>
      <c r="AL41852" s="104"/>
      <c r="AO41852" s="104"/>
      <c r="AP41852" s="104"/>
    </row>
    <row r="41853" spans="21:42" ht="15" customHeight="1" x14ac:dyDescent="0.25">
      <c r="U41853" s="104"/>
      <c r="AB41853" s="104"/>
      <c r="AC41853" s="104"/>
      <c r="AF41853" s="104"/>
      <c r="AG41853" s="104"/>
      <c r="AK41853" s="104"/>
      <c r="AL41853" s="104"/>
      <c r="AO41853" s="104"/>
      <c r="AP41853" s="104"/>
    </row>
    <row r="41854" spans="21:42" ht="15" customHeight="1" x14ac:dyDescent="0.25">
      <c r="U41854" s="104"/>
      <c r="AB41854" s="104"/>
      <c r="AC41854" s="104"/>
      <c r="AF41854" s="104"/>
      <c r="AG41854" s="104"/>
      <c r="AK41854" s="104"/>
      <c r="AL41854" s="104"/>
      <c r="AO41854" s="104"/>
      <c r="AP41854" s="104"/>
    </row>
    <row r="41855" spans="21:42" ht="15" customHeight="1" x14ac:dyDescent="0.25">
      <c r="U41855" s="104"/>
      <c r="AB41855" s="104"/>
      <c r="AC41855" s="104"/>
      <c r="AF41855" s="104"/>
      <c r="AG41855" s="104"/>
      <c r="AK41855" s="104"/>
      <c r="AL41855" s="104"/>
      <c r="AO41855" s="104"/>
      <c r="AP41855" s="104"/>
    </row>
    <row r="41856" spans="21:42" ht="15" customHeight="1" x14ac:dyDescent="0.25">
      <c r="U41856" s="104"/>
      <c r="AB41856" s="104"/>
      <c r="AC41856" s="104"/>
      <c r="AF41856" s="104"/>
      <c r="AG41856" s="104"/>
      <c r="AK41856" s="104"/>
      <c r="AL41856" s="104"/>
      <c r="AO41856" s="104"/>
      <c r="AP41856" s="104"/>
    </row>
    <row r="41857" spans="21:42" ht="15" customHeight="1" x14ac:dyDescent="0.25">
      <c r="U41857" s="104"/>
      <c r="AB41857" s="104"/>
      <c r="AC41857" s="104"/>
      <c r="AF41857" s="104"/>
      <c r="AG41857" s="104"/>
      <c r="AK41857" s="104"/>
      <c r="AL41857" s="104"/>
      <c r="AO41857" s="104"/>
      <c r="AP41857" s="104"/>
    </row>
    <row r="41858" spans="21:42" ht="15" customHeight="1" x14ac:dyDescent="0.25">
      <c r="U41858" s="104"/>
      <c r="AB41858" s="104"/>
      <c r="AC41858" s="104"/>
      <c r="AF41858" s="104"/>
      <c r="AG41858" s="104"/>
      <c r="AK41858" s="104"/>
      <c r="AL41858" s="104"/>
      <c r="AO41858" s="104"/>
      <c r="AP41858" s="104"/>
    </row>
    <row r="41859" spans="21:42" ht="15" customHeight="1" x14ac:dyDescent="0.25">
      <c r="U41859" s="104"/>
      <c r="AB41859" s="104"/>
      <c r="AC41859" s="104"/>
      <c r="AF41859" s="104"/>
      <c r="AG41859" s="104"/>
      <c r="AK41859" s="104"/>
      <c r="AL41859" s="104"/>
      <c r="AO41859" s="104"/>
      <c r="AP41859" s="104"/>
    </row>
    <row r="41860" spans="21:42" ht="15" customHeight="1" x14ac:dyDescent="0.25">
      <c r="U41860" s="104"/>
      <c r="AB41860" s="104"/>
      <c r="AC41860" s="104"/>
      <c r="AF41860" s="104"/>
      <c r="AG41860" s="104"/>
      <c r="AK41860" s="104"/>
      <c r="AL41860" s="104"/>
      <c r="AO41860" s="104"/>
      <c r="AP41860" s="104"/>
    </row>
    <row r="41861" spans="21:42" ht="15" customHeight="1" x14ac:dyDescent="0.25">
      <c r="U41861" s="104"/>
      <c r="AB41861" s="104"/>
      <c r="AC41861" s="104"/>
      <c r="AF41861" s="104"/>
      <c r="AG41861" s="104"/>
      <c r="AK41861" s="104"/>
      <c r="AL41861" s="104"/>
      <c r="AO41861" s="104"/>
      <c r="AP41861" s="104"/>
    </row>
    <row r="41862" spans="21:42" ht="15" customHeight="1" x14ac:dyDescent="0.25">
      <c r="U41862" s="104"/>
      <c r="AB41862" s="104"/>
      <c r="AC41862" s="104"/>
      <c r="AF41862" s="104"/>
      <c r="AG41862" s="104"/>
      <c r="AK41862" s="104"/>
      <c r="AL41862" s="104"/>
      <c r="AO41862" s="104"/>
      <c r="AP41862" s="104"/>
    </row>
    <row r="41863" spans="21:42" ht="15" customHeight="1" x14ac:dyDescent="0.25">
      <c r="U41863" s="104"/>
      <c r="AB41863" s="104"/>
      <c r="AC41863" s="104"/>
      <c r="AF41863" s="104"/>
      <c r="AG41863" s="104"/>
      <c r="AK41863" s="104"/>
      <c r="AL41863" s="104"/>
      <c r="AO41863" s="104"/>
      <c r="AP41863" s="104"/>
    </row>
    <row r="41864" spans="21:42" ht="15" customHeight="1" x14ac:dyDescent="0.25">
      <c r="U41864" s="104"/>
      <c r="AB41864" s="104"/>
      <c r="AC41864" s="104"/>
      <c r="AF41864" s="104"/>
      <c r="AG41864" s="104"/>
      <c r="AK41864" s="104"/>
      <c r="AL41864" s="104"/>
      <c r="AO41864" s="104"/>
      <c r="AP41864" s="104"/>
    </row>
    <row r="41865" spans="21:42" ht="15" customHeight="1" x14ac:dyDescent="0.25">
      <c r="U41865" s="104"/>
      <c r="AB41865" s="104"/>
      <c r="AC41865" s="104"/>
      <c r="AF41865" s="104"/>
      <c r="AG41865" s="104"/>
      <c r="AK41865" s="104"/>
      <c r="AL41865" s="104"/>
      <c r="AO41865" s="104"/>
      <c r="AP41865" s="104"/>
    </row>
    <row r="41866" spans="21:42" ht="15" customHeight="1" x14ac:dyDescent="0.25">
      <c r="U41866" s="104"/>
      <c r="AB41866" s="104"/>
      <c r="AC41866" s="104"/>
      <c r="AF41866" s="104"/>
      <c r="AG41866" s="104"/>
      <c r="AK41866" s="104"/>
      <c r="AL41866" s="104"/>
      <c r="AO41866" s="104"/>
      <c r="AP41866" s="104"/>
    </row>
    <row r="41867" spans="21:42" ht="15" customHeight="1" x14ac:dyDescent="0.25">
      <c r="U41867" s="104"/>
      <c r="AB41867" s="104"/>
      <c r="AC41867" s="104"/>
      <c r="AF41867" s="104"/>
      <c r="AG41867" s="104"/>
      <c r="AK41867" s="104"/>
      <c r="AL41867" s="104"/>
      <c r="AO41867" s="104"/>
      <c r="AP41867" s="104"/>
    </row>
    <row r="41868" spans="21:42" ht="15" customHeight="1" x14ac:dyDescent="0.25">
      <c r="U41868" s="104"/>
      <c r="AB41868" s="104"/>
      <c r="AC41868" s="104"/>
      <c r="AF41868" s="104"/>
      <c r="AG41868" s="104"/>
      <c r="AK41868" s="104"/>
      <c r="AL41868" s="104"/>
      <c r="AO41868" s="104"/>
      <c r="AP41868" s="104"/>
    </row>
    <row r="41869" spans="21:42" ht="15" customHeight="1" x14ac:dyDescent="0.25">
      <c r="U41869" s="104"/>
      <c r="AB41869" s="104"/>
      <c r="AC41869" s="104"/>
      <c r="AF41869" s="104"/>
      <c r="AG41869" s="104"/>
      <c r="AK41869" s="104"/>
      <c r="AL41869" s="104"/>
      <c r="AO41869" s="104"/>
      <c r="AP41869" s="104"/>
    </row>
    <row r="41870" spans="21:42" ht="15" customHeight="1" x14ac:dyDescent="0.25">
      <c r="U41870" s="104"/>
      <c r="AB41870" s="104"/>
      <c r="AC41870" s="104"/>
      <c r="AF41870" s="104"/>
      <c r="AG41870" s="104"/>
      <c r="AK41870" s="104"/>
      <c r="AL41870" s="104"/>
      <c r="AO41870" s="104"/>
      <c r="AP41870" s="104"/>
    </row>
    <row r="41871" spans="21:42" ht="15" customHeight="1" x14ac:dyDescent="0.25">
      <c r="U41871" s="104"/>
      <c r="AB41871" s="104"/>
      <c r="AC41871" s="104"/>
      <c r="AF41871" s="104"/>
      <c r="AG41871" s="104"/>
      <c r="AK41871" s="104"/>
      <c r="AL41871" s="104"/>
      <c r="AO41871" s="104"/>
      <c r="AP41871" s="104"/>
    </row>
    <row r="41872" spans="21:42" ht="15" customHeight="1" x14ac:dyDescent="0.25">
      <c r="U41872" s="104"/>
      <c r="AB41872" s="104"/>
      <c r="AC41872" s="104"/>
      <c r="AF41872" s="104"/>
      <c r="AG41872" s="104"/>
      <c r="AK41872" s="104"/>
      <c r="AL41872" s="104"/>
      <c r="AO41872" s="104"/>
      <c r="AP41872" s="104"/>
    </row>
    <row r="41873" spans="21:42" ht="15" customHeight="1" x14ac:dyDescent="0.25">
      <c r="U41873" s="104"/>
      <c r="AB41873" s="104"/>
      <c r="AC41873" s="104"/>
      <c r="AF41873" s="104"/>
      <c r="AG41873" s="104"/>
      <c r="AK41873" s="104"/>
      <c r="AL41873" s="104"/>
      <c r="AO41873" s="104"/>
      <c r="AP41873" s="104"/>
    </row>
    <row r="41874" spans="21:42" ht="15" customHeight="1" x14ac:dyDescent="0.25">
      <c r="U41874" s="104"/>
      <c r="AB41874" s="104"/>
      <c r="AC41874" s="104"/>
      <c r="AF41874" s="104"/>
      <c r="AG41874" s="104"/>
      <c r="AK41874" s="104"/>
      <c r="AL41874" s="104"/>
      <c r="AO41874" s="104"/>
      <c r="AP41874" s="104"/>
    </row>
    <row r="41875" spans="21:42" ht="15" customHeight="1" x14ac:dyDescent="0.25">
      <c r="U41875" s="104"/>
      <c r="AB41875" s="104"/>
      <c r="AC41875" s="104"/>
      <c r="AF41875" s="104"/>
      <c r="AG41875" s="104"/>
      <c r="AK41875" s="104"/>
      <c r="AL41875" s="104"/>
      <c r="AO41875" s="104"/>
      <c r="AP41875" s="104"/>
    </row>
    <row r="41876" spans="21:42" ht="15" customHeight="1" x14ac:dyDescent="0.25">
      <c r="U41876" s="104"/>
      <c r="AB41876" s="104"/>
      <c r="AC41876" s="104"/>
      <c r="AF41876" s="104"/>
      <c r="AG41876" s="104"/>
      <c r="AK41876" s="104"/>
      <c r="AL41876" s="104"/>
      <c r="AO41876" s="104"/>
      <c r="AP41876" s="104"/>
    </row>
    <row r="41877" spans="21:42" ht="15" customHeight="1" x14ac:dyDescent="0.25">
      <c r="U41877" s="104"/>
      <c r="AB41877" s="104"/>
      <c r="AC41877" s="104"/>
      <c r="AF41877" s="104"/>
      <c r="AG41877" s="104"/>
      <c r="AK41877" s="104"/>
      <c r="AL41877" s="104"/>
      <c r="AO41877" s="104"/>
      <c r="AP41877" s="104"/>
    </row>
    <row r="41878" spans="21:42" ht="15" customHeight="1" x14ac:dyDescent="0.25">
      <c r="U41878" s="104"/>
      <c r="AB41878" s="104"/>
      <c r="AC41878" s="104"/>
      <c r="AF41878" s="104"/>
      <c r="AG41878" s="104"/>
      <c r="AK41878" s="104"/>
      <c r="AL41878" s="104"/>
      <c r="AO41878" s="104"/>
      <c r="AP41878" s="104"/>
    </row>
    <row r="41879" spans="21:42" ht="15" customHeight="1" x14ac:dyDescent="0.25">
      <c r="U41879" s="104"/>
      <c r="AB41879" s="104"/>
      <c r="AC41879" s="104"/>
      <c r="AF41879" s="104"/>
      <c r="AG41879" s="104"/>
      <c r="AK41879" s="104"/>
      <c r="AL41879" s="104"/>
      <c r="AO41879" s="104"/>
      <c r="AP41879" s="104"/>
    </row>
    <row r="41880" spans="21:42" ht="15" customHeight="1" x14ac:dyDescent="0.25">
      <c r="U41880" s="104"/>
      <c r="AB41880" s="104"/>
      <c r="AC41880" s="104"/>
      <c r="AF41880" s="104"/>
      <c r="AG41880" s="104"/>
      <c r="AK41880" s="104"/>
      <c r="AL41880" s="104"/>
      <c r="AO41880" s="104"/>
      <c r="AP41880" s="104"/>
    </row>
    <row r="41881" spans="21:42" ht="15" customHeight="1" x14ac:dyDescent="0.25">
      <c r="U41881" s="104"/>
      <c r="AB41881" s="104"/>
      <c r="AC41881" s="104"/>
      <c r="AF41881" s="104"/>
      <c r="AG41881" s="104"/>
      <c r="AK41881" s="104"/>
      <c r="AL41881" s="104"/>
      <c r="AO41881" s="104"/>
      <c r="AP41881" s="104"/>
    </row>
    <row r="41882" spans="21:42" ht="15" customHeight="1" x14ac:dyDescent="0.25">
      <c r="U41882" s="104"/>
      <c r="AB41882" s="104"/>
      <c r="AC41882" s="104"/>
      <c r="AF41882" s="104"/>
      <c r="AG41882" s="104"/>
      <c r="AK41882" s="104"/>
      <c r="AL41882" s="104"/>
      <c r="AO41882" s="104"/>
      <c r="AP41882" s="104"/>
    </row>
    <row r="41883" spans="21:42" ht="15" customHeight="1" x14ac:dyDescent="0.25">
      <c r="U41883" s="104"/>
      <c r="AB41883" s="104"/>
      <c r="AC41883" s="104"/>
      <c r="AF41883" s="104"/>
      <c r="AG41883" s="104"/>
      <c r="AK41883" s="104"/>
      <c r="AL41883" s="104"/>
      <c r="AO41883" s="104"/>
      <c r="AP41883" s="104"/>
    </row>
    <row r="41884" spans="21:42" ht="15" customHeight="1" x14ac:dyDescent="0.25">
      <c r="U41884" s="104"/>
      <c r="AB41884" s="104"/>
      <c r="AC41884" s="104"/>
      <c r="AF41884" s="104"/>
      <c r="AG41884" s="104"/>
      <c r="AK41884" s="104"/>
      <c r="AL41884" s="104"/>
      <c r="AO41884" s="104"/>
      <c r="AP41884" s="104"/>
    </row>
    <row r="41885" spans="21:42" ht="15" customHeight="1" x14ac:dyDescent="0.25">
      <c r="U41885" s="104"/>
      <c r="AB41885" s="104"/>
      <c r="AC41885" s="104"/>
      <c r="AF41885" s="104"/>
      <c r="AG41885" s="104"/>
      <c r="AK41885" s="104"/>
      <c r="AL41885" s="104"/>
      <c r="AO41885" s="104"/>
      <c r="AP41885" s="104"/>
    </row>
    <row r="41886" spans="21:42" ht="15" customHeight="1" x14ac:dyDescent="0.25">
      <c r="U41886" s="104"/>
      <c r="AB41886" s="104"/>
      <c r="AC41886" s="104"/>
      <c r="AF41886" s="104"/>
      <c r="AG41886" s="104"/>
      <c r="AK41886" s="104"/>
      <c r="AL41886" s="104"/>
      <c r="AO41886" s="104"/>
      <c r="AP41886" s="104"/>
    </row>
    <row r="41887" spans="21:42" ht="15" customHeight="1" x14ac:dyDescent="0.25">
      <c r="U41887" s="104"/>
      <c r="AB41887" s="104"/>
      <c r="AC41887" s="104"/>
      <c r="AF41887" s="104"/>
      <c r="AG41887" s="104"/>
      <c r="AK41887" s="104"/>
      <c r="AL41887" s="104"/>
      <c r="AO41887" s="104"/>
      <c r="AP41887" s="104"/>
    </row>
    <row r="41888" spans="21:42" ht="15" customHeight="1" x14ac:dyDescent="0.25">
      <c r="U41888" s="104"/>
      <c r="AB41888" s="104"/>
      <c r="AC41888" s="104"/>
      <c r="AF41888" s="104"/>
      <c r="AG41888" s="104"/>
      <c r="AK41888" s="104"/>
      <c r="AL41888" s="104"/>
      <c r="AO41888" s="104"/>
      <c r="AP41888" s="104"/>
    </row>
    <row r="41889" spans="21:42" ht="15" customHeight="1" x14ac:dyDescent="0.25">
      <c r="U41889" s="104"/>
      <c r="AB41889" s="104"/>
      <c r="AC41889" s="104"/>
      <c r="AF41889" s="104"/>
      <c r="AG41889" s="104"/>
      <c r="AK41889" s="104"/>
      <c r="AL41889" s="104"/>
      <c r="AO41889" s="104"/>
      <c r="AP41889" s="104"/>
    </row>
    <row r="41890" spans="21:42" ht="15" customHeight="1" x14ac:dyDescent="0.25">
      <c r="U41890" s="104"/>
      <c r="AB41890" s="104"/>
      <c r="AC41890" s="104"/>
      <c r="AF41890" s="104"/>
      <c r="AG41890" s="104"/>
      <c r="AK41890" s="104"/>
      <c r="AL41890" s="104"/>
      <c r="AO41890" s="104"/>
      <c r="AP41890" s="104"/>
    </row>
    <row r="41891" spans="21:42" ht="15" customHeight="1" x14ac:dyDescent="0.25">
      <c r="U41891" s="104"/>
      <c r="AB41891" s="104"/>
      <c r="AC41891" s="104"/>
      <c r="AF41891" s="104"/>
      <c r="AG41891" s="104"/>
      <c r="AK41891" s="104"/>
      <c r="AL41891" s="104"/>
      <c r="AO41891" s="104"/>
      <c r="AP41891" s="104"/>
    </row>
    <row r="41892" spans="21:42" ht="15" customHeight="1" x14ac:dyDescent="0.25">
      <c r="U41892" s="104"/>
      <c r="AB41892" s="104"/>
      <c r="AC41892" s="104"/>
      <c r="AF41892" s="104"/>
      <c r="AG41892" s="104"/>
      <c r="AK41892" s="104"/>
      <c r="AL41892" s="104"/>
      <c r="AO41892" s="104"/>
      <c r="AP41892" s="104"/>
    </row>
    <row r="41893" spans="21:42" ht="15" customHeight="1" x14ac:dyDescent="0.25">
      <c r="U41893" s="104"/>
      <c r="AB41893" s="104"/>
      <c r="AC41893" s="104"/>
      <c r="AF41893" s="104"/>
      <c r="AG41893" s="104"/>
      <c r="AK41893" s="104"/>
      <c r="AL41893" s="104"/>
      <c r="AO41893" s="104"/>
      <c r="AP41893" s="104"/>
    </row>
    <row r="41894" spans="21:42" ht="15" customHeight="1" x14ac:dyDescent="0.25">
      <c r="U41894" s="104"/>
      <c r="AB41894" s="104"/>
      <c r="AC41894" s="104"/>
      <c r="AF41894" s="104"/>
      <c r="AG41894" s="104"/>
      <c r="AK41894" s="104"/>
      <c r="AL41894" s="104"/>
      <c r="AO41894" s="104"/>
      <c r="AP41894" s="104"/>
    </row>
    <row r="41895" spans="21:42" ht="15" customHeight="1" x14ac:dyDescent="0.25">
      <c r="U41895" s="104"/>
      <c r="AB41895" s="104"/>
      <c r="AC41895" s="104"/>
      <c r="AF41895" s="104"/>
      <c r="AG41895" s="104"/>
      <c r="AK41895" s="104"/>
      <c r="AL41895" s="104"/>
      <c r="AO41895" s="104"/>
      <c r="AP41895" s="104"/>
    </row>
    <row r="41896" spans="21:42" ht="15" customHeight="1" x14ac:dyDescent="0.25">
      <c r="U41896" s="104"/>
      <c r="AB41896" s="104"/>
      <c r="AC41896" s="104"/>
      <c r="AF41896" s="104"/>
      <c r="AG41896" s="104"/>
      <c r="AK41896" s="104"/>
      <c r="AL41896" s="104"/>
      <c r="AO41896" s="104"/>
      <c r="AP41896" s="104"/>
    </row>
    <row r="41897" spans="21:42" ht="15" customHeight="1" x14ac:dyDescent="0.25">
      <c r="U41897" s="104"/>
      <c r="AB41897" s="104"/>
      <c r="AC41897" s="104"/>
      <c r="AF41897" s="104"/>
      <c r="AG41897" s="104"/>
      <c r="AK41897" s="104"/>
      <c r="AL41897" s="104"/>
      <c r="AO41897" s="104"/>
      <c r="AP41897" s="104"/>
    </row>
    <row r="41898" spans="21:42" ht="15" customHeight="1" x14ac:dyDescent="0.25">
      <c r="U41898" s="104"/>
      <c r="AB41898" s="104"/>
      <c r="AC41898" s="104"/>
      <c r="AF41898" s="104"/>
      <c r="AG41898" s="104"/>
      <c r="AK41898" s="104"/>
      <c r="AL41898" s="104"/>
      <c r="AO41898" s="104"/>
      <c r="AP41898" s="104"/>
    </row>
    <row r="41899" spans="21:42" ht="15" customHeight="1" x14ac:dyDescent="0.25">
      <c r="U41899" s="104"/>
      <c r="AB41899" s="104"/>
      <c r="AC41899" s="104"/>
      <c r="AF41899" s="104"/>
      <c r="AG41899" s="104"/>
      <c r="AK41899" s="104"/>
      <c r="AL41899" s="104"/>
      <c r="AO41899" s="104"/>
      <c r="AP41899" s="104"/>
    </row>
    <row r="41900" spans="21:42" ht="15" customHeight="1" x14ac:dyDescent="0.25">
      <c r="U41900" s="104"/>
      <c r="AB41900" s="104"/>
      <c r="AC41900" s="104"/>
      <c r="AF41900" s="104"/>
      <c r="AG41900" s="104"/>
      <c r="AK41900" s="104"/>
      <c r="AL41900" s="104"/>
      <c r="AO41900" s="104"/>
      <c r="AP41900" s="104"/>
    </row>
    <row r="41901" spans="21:42" ht="15" customHeight="1" x14ac:dyDescent="0.25">
      <c r="U41901" s="104"/>
      <c r="AB41901" s="104"/>
      <c r="AC41901" s="104"/>
      <c r="AF41901" s="104"/>
      <c r="AG41901" s="104"/>
      <c r="AK41901" s="104"/>
      <c r="AL41901" s="104"/>
      <c r="AO41901" s="104"/>
      <c r="AP41901" s="104"/>
    </row>
    <row r="41902" spans="21:42" ht="15" customHeight="1" x14ac:dyDescent="0.25">
      <c r="U41902" s="104"/>
      <c r="AB41902" s="104"/>
      <c r="AC41902" s="104"/>
      <c r="AF41902" s="104"/>
      <c r="AG41902" s="104"/>
      <c r="AK41902" s="104"/>
      <c r="AL41902" s="104"/>
      <c r="AO41902" s="104"/>
      <c r="AP41902" s="104"/>
    </row>
    <row r="41903" spans="21:42" ht="15" customHeight="1" x14ac:dyDescent="0.25">
      <c r="U41903" s="104"/>
      <c r="AB41903" s="104"/>
      <c r="AC41903" s="104"/>
      <c r="AF41903" s="104"/>
      <c r="AG41903" s="104"/>
      <c r="AK41903" s="104"/>
      <c r="AL41903" s="104"/>
      <c r="AO41903" s="104"/>
      <c r="AP41903" s="104"/>
    </row>
    <row r="41904" spans="21:42" ht="15" customHeight="1" x14ac:dyDescent="0.25">
      <c r="U41904" s="104"/>
      <c r="AB41904" s="104"/>
      <c r="AC41904" s="104"/>
      <c r="AF41904" s="104"/>
      <c r="AG41904" s="104"/>
      <c r="AK41904" s="104"/>
      <c r="AL41904" s="104"/>
      <c r="AO41904" s="104"/>
      <c r="AP41904" s="104"/>
    </row>
    <row r="41905" spans="21:42" ht="15" customHeight="1" x14ac:dyDescent="0.25">
      <c r="U41905" s="104"/>
      <c r="AB41905" s="104"/>
      <c r="AC41905" s="104"/>
      <c r="AF41905" s="104"/>
      <c r="AG41905" s="104"/>
      <c r="AK41905" s="104"/>
      <c r="AL41905" s="104"/>
      <c r="AO41905" s="104"/>
      <c r="AP41905" s="104"/>
    </row>
    <row r="41906" spans="21:42" ht="15" customHeight="1" x14ac:dyDescent="0.25">
      <c r="U41906" s="104"/>
      <c r="AB41906" s="104"/>
      <c r="AC41906" s="104"/>
      <c r="AF41906" s="104"/>
      <c r="AG41906" s="104"/>
      <c r="AK41906" s="104"/>
      <c r="AL41906" s="104"/>
      <c r="AO41906" s="104"/>
      <c r="AP41906" s="104"/>
    </row>
    <row r="41907" spans="21:42" ht="15" customHeight="1" x14ac:dyDescent="0.25">
      <c r="U41907" s="104"/>
      <c r="AB41907" s="104"/>
      <c r="AC41907" s="104"/>
      <c r="AF41907" s="104"/>
      <c r="AG41907" s="104"/>
      <c r="AK41907" s="104"/>
      <c r="AL41907" s="104"/>
      <c r="AO41907" s="104"/>
      <c r="AP41907" s="104"/>
    </row>
    <row r="41908" spans="21:42" ht="15" customHeight="1" x14ac:dyDescent="0.25">
      <c r="U41908" s="104"/>
      <c r="AB41908" s="104"/>
      <c r="AC41908" s="104"/>
      <c r="AF41908" s="104"/>
      <c r="AG41908" s="104"/>
      <c r="AK41908" s="104"/>
      <c r="AL41908" s="104"/>
      <c r="AO41908" s="104"/>
      <c r="AP41908" s="104"/>
    </row>
    <row r="41909" spans="21:42" ht="15" customHeight="1" x14ac:dyDescent="0.25">
      <c r="U41909" s="104"/>
      <c r="AB41909" s="104"/>
      <c r="AC41909" s="104"/>
      <c r="AF41909" s="104"/>
      <c r="AG41909" s="104"/>
      <c r="AK41909" s="104"/>
      <c r="AL41909" s="104"/>
      <c r="AO41909" s="104"/>
      <c r="AP41909" s="104"/>
    </row>
    <row r="41910" spans="21:42" ht="15" customHeight="1" x14ac:dyDescent="0.25">
      <c r="U41910" s="104"/>
      <c r="AB41910" s="104"/>
      <c r="AC41910" s="104"/>
      <c r="AF41910" s="104"/>
      <c r="AG41910" s="104"/>
      <c r="AK41910" s="104"/>
      <c r="AL41910" s="104"/>
      <c r="AO41910" s="104"/>
      <c r="AP41910" s="104"/>
    </row>
    <row r="41911" spans="21:42" ht="15" customHeight="1" x14ac:dyDescent="0.25">
      <c r="U41911" s="104"/>
      <c r="AB41911" s="104"/>
      <c r="AC41911" s="104"/>
      <c r="AF41911" s="104"/>
      <c r="AG41911" s="104"/>
      <c r="AK41911" s="104"/>
      <c r="AL41911" s="104"/>
      <c r="AO41911" s="104"/>
      <c r="AP41911" s="104"/>
    </row>
    <row r="41912" spans="21:42" ht="15" customHeight="1" x14ac:dyDescent="0.25">
      <c r="U41912" s="104"/>
      <c r="AB41912" s="104"/>
      <c r="AC41912" s="104"/>
      <c r="AF41912" s="104"/>
      <c r="AG41912" s="104"/>
      <c r="AK41912" s="104"/>
      <c r="AL41912" s="104"/>
      <c r="AO41912" s="104"/>
      <c r="AP41912" s="104"/>
    </row>
    <row r="41913" spans="21:42" ht="15" customHeight="1" x14ac:dyDescent="0.25">
      <c r="U41913" s="104"/>
      <c r="AB41913" s="104"/>
      <c r="AC41913" s="104"/>
      <c r="AF41913" s="104"/>
      <c r="AG41913" s="104"/>
      <c r="AK41913" s="104"/>
      <c r="AL41913" s="104"/>
      <c r="AO41913" s="104"/>
      <c r="AP41913" s="104"/>
    </row>
    <row r="41914" spans="21:42" ht="15" customHeight="1" x14ac:dyDescent="0.25">
      <c r="U41914" s="104"/>
      <c r="AB41914" s="104"/>
      <c r="AC41914" s="104"/>
      <c r="AF41914" s="104"/>
      <c r="AG41914" s="104"/>
      <c r="AK41914" s="104"/>
      <c r="AL41914" s="104"/>
      <c r="AO41914" s="104"/>
      <c r="AP41914" s="104"/>
    </row>
    <row r="41915" spans="21:42" ht="15" customHeight="1" x14ac:dyDescent="0.25">
      <c r="U41915" s="104"/>
      <c r="AB41915" s="104"/>
      <c r="AC41915" s="104"/>
      <c r="AF41915" s="104"/>
      <c r="AG41915" s="104"/>
      <c r="AK41915" s="104"/>
      <c r="AL41915" s="104"/>
      <c r="AO41915" s="104"/>
      <c r="AP41915" s="104"/>
    </row>
    <row r="41916" spans="21:42" ht="15" customHeight="1" x14ac:dyDescent="0.25">
      <c r="U41916" s="104"/>
      <c r="AB41916" s="104"/>
      <c r="AC41916" s="104"/>
      <c r="AF41916" s="104"/>
      <c r="AG41916" s="104"/>
      <c r="AK41916" s="104"/>
      <c r="AL41916" s="104"/>
      <c r="AO41916" s="104"/>
      <c r="AP41916" s="104"/>
    </row>
    <row r="41917" spans="21:42" ht="15" customHeight="1" x14ac:dyDescent="0.25">
      <c r="U41917" s="104"/>
      <c r="AB41917" s="104"/>
      <c r="AC41917" s="104"/>
      <c r="AF41917" s="104"/>
      <c r="AG41917" s="104"/>
      <c r="AK41917" s="104"/>
      <c r="AL41917" s="104"/>
      <c r="AO41917" s="104"/>
      <c r="AP41917" s="104"/>
    </row>
    <row r="41918" spans="21:42" ht="15" customHeight="1" x14ac:dyDescent="0.25">
      <c r="U41918" s="104"/>
      <c r="AB41918" s="104"/>
      <c r="AC41918" s="104"/>
      <c r="AF41918" s="104"/>
      <c r="AG41918" s="104"/>
      <c r="AK41918" s="104"/>
      <c r="AL41918" s="104"/>
      <c r="AO41918" s="104"/>
      <c r="AP41918" s="104"/>
    </row>
    <row r="41919" spans="21:42" ht="15" customHeight="1" x14ac:dyDescent="0.25">
      <c r="U41919" s="104"/>
      <c r="AB41919" s="104"/>
      <c r="AC41919" s="104"/>
      <c r="AF41919" s="104"/>
      <c r="AG41919" s="104"/>
      <c r="AK41919" s="104"/>
      <c r="AL41919" s="104"/>
      <c r="AO41919" s="104"/>
      <c r="AP41919" s="104"/>
    </row>
    <row r="41920" spans="21:42" ht="15" customHeight="1" x14ac:dyDescent="0.25">
      <c r="U41920" s="104"/>
      <c r="AB41920" s="104"/>
      <c r="AC41920" s="104"/>
      <c r="AF41920" s="104"/>
      <c r="AG41920" s="104"/>
      <c r="AK41920" s="104"/>
      <c r="AL41920" s="104"/>
      <c r="AO41920" s="104"/>
      <c r="AP41920" s="104"/>
    </row>
    <row r="41921" spans="21:42" ht="15" customHeight="1" x14ac:dyDescent="0.25">
      <c r="U41921" s="104"/>
      <c r="AB41921" s="104"/>
      <c r="AC41921" s="104"/>
      <c r="AF41921" s="104"/>
      <c r="AG41921" s="104"/>
      <c r="AK41921" s="104"/>
      <c r="AL41921" s="104"/>
      <c r="AO41921" s="104"/>
      <c r="AP41921" s="104"/>
    </row>
    <row r="41922" spans="21:42" ht="15" customHeight="1" x14ac:dyDescent="0.25">
      <c r="U41922" s="104"/>
      <c r="AB41922" s="104"/>
      <c r="AC41922" s="104"/>
      <c r="AF41922" s="104"/>
      <c r="AG41922" s="104"/>
      <c r="AK41922" s="104"/>
      <c r="AL41922" s="104"/>
      <c r="AO41922" s="104"/>
      <c r="AP41922" s="104"/>
    </row>
    <row r="41923" spans="21:42" ht="15" customHeight="1" x14ac:dyDescent="0.25">
      <c r="U41923" s="104"/>
      <c r="AB41923" s="104"/>
      <c r="AC41923" s="104"/>
      <c r="AF41923" s="104"/>
      <c r="AG41923" s="104"/>
      <c r="AK41923" s="104"/>
      <c r="AL41923" s="104"/>
      <c r="AO41923" s="104"/>
      <c r="AP41923" s="104"/>
    </row>
    <row r="41924" spans="21:42" ht="15" customHeight="1" x14ac:dyDescent="0.25">
      <c r="U41924" s="104"/>
      <c r="AB41924" s="104"/>
      <c r="AC41924" s="104"/>
      <c r="AF41924" s="104"/>
      <c r="AG41924" s="104"/>
      <c r="AK41924" s="104"/>
      <c r="AL41924" s="104"/>
      <c r="AO41924" s="104"/>
      <c r="AP41924" s="104"/>
    </row>
    <row r="41925" spans="21:42" ht="15" customHeight="1" x14ac:dyDescent="0.25">
      <c r="U41925" s="104"/>
      <c r="AB41925" s="104"/>
      <c r="AC41925" s="104"/>
      <c r="AF41925" s="104"/>
      <c r="AG41925" s="104"/>
      <c r="AK41925" s="104"/>
      <c r="AL41925" s="104"/>
      <c r="AO41925" s="104"/>
      <c r="AP41925" s="104"/>
    </row>
    <row r="41926" spans="21:42" ht="15" customHeight="1" x14ac:dyDescent="0.25">
      <c r="U41926" s="104"/>
      <c r="AB41926" s="104"/>
      <c r="AC41926" s="104"/>
      <c r="AF41926" s="104"/>
      <c r="AG41926" s="104"/>
      <c r="AK41926" s="104"/>
      <c r="AL41926" s="104"/>
      <c r="AO41926" s="104"/>
      <c r="AP41926" s="104"/>
    </row>
    <row r="41927" spans="21:42" ht="15" customHeight="1" x14ac:dyDescent="0.25">
      <c r="U41927" s="104"/>
      <c r="AB41927" s="104"/>
      <c r="AC41927" s="104"/>
      <c r="AF41927" s="104"/>
      <c r="AG41927" s="104"/>
      <c r="AK41927" s="104"/>
      <c r="AL41927" s="104"/>
      <c r="AO41927" s="104"/>
      <c r="AP41927" s="104"/>
    </row>
    <row r="41928" spans="21:42" ht="15" customHeight="1" x14ac:dyDescent="0.25">
      <c r="U41928" s="104"/>
      <c r="AB41928" s="104"/>
      <c r="AC41928" s="104"/>
      <c r="AF41928" s="104"/>
      <c r="AG41928" s="104"/>
      <c r="AK41928" s="104"/>
      <c r="AL41928" s="104"/>
      <c r="AO41928" s="104"/>
      <c r="AP41928" s="104"/>
    </row>
    <row r="41929" spans="21:42" ht="15" customHeight="1" x14ac:dyDescent="0.25">
      <c r="U41929" s="104"/>
      <c r="AB41929" s="104"/>
      <c r="AC41929" s="104"/>
      <c r="AF41929" s="104"/>
      <c r="AG41929" s="104"/>
      <c r="AK41929" s="104"/>
      <c r="AL41929" s="104"/>
      <c r="AO41929" s="104"/>
      <c r="AP41929" s="104"/>
    </row>
    <row r="41930" spans="21:42" ht="15" customHeight="1" x14ac:dyDescent="0.25">
      <c r="U41930" s="104"/>
      <c r="AB41930" s="104"/>
      <c r="AC41930" s="104"/>
      <c r="AF41930" s="104"/>
      <c r="AG41930" s="104"/>
      <c r="AK41930" s="104"/>
      <c r="AL41930" s="104"/>
      <c r="AO41930" s="104"/>
      <c r="AP41930" s="104"/>
    </row>
    <row r="41931" spans="21:42" ht="15" customHeight="1" x14ac:dyDescent="0.25">
      <c r="U41931" s="104"/>
      <c r="AB41931" s="104"/>
      <c r="AC41931" s="104"/>
      <c r="AF41931" s="104"/>
      <c r="AG41931" s="104"/>
      <c r="AK41931" s="104"/>
      <c r="AL41931" s="104"/>
      <c r="AO41931" s="104"/>
      <c r="AP41931" s="104"/>
    </row>
    <row r="41932" spans="21:42" ht="15" customHeight="1" x14ac:dyDescent="0.25">
      <c r="U41932" s="104"/>
      <c r="AB41932" s="104"/>
      <c r="AC41932" s="104"/>
      <c r="AF41932" s="104"/>
      <c r="AG41932" s="104"/>
      <c r="AK41932" s="104"/>
      <c r="AL41932" s="104"/>
      <c r="AO41932" s="104"/>
      <c r="AP41932" s="104"/>
    </row>
    <row r="41933" spans="21:42" ht="15" customHeight="1" x14ac:dyDescent="0.25">
      <c r="U41933" s="104"/>
      <c r="AB41933" s="104"/>
      <c r="AC41933" s="104"/>
      <c r="AF41933" s="104"/>
      <c r="AG41933" s="104"/>
      <c r="AK41933" s="104"/>
      <c r="AL41933" s="104"/>
      <c r="AO41933" s="104"/>
      <c r="AP41933" s="104"/>
    </row>
    <row r="41934" spans="21:42" ht="15" customHeight="1" x14ac:dyDescent="0.25">
      <c r="U41934" s="104"/>
      <c r="AB41934" s="104"/>
      <c r="AC41934" s="104"/>
      <c r="AF41934" s="104"/>
      <c r="AG41934" s="104"/>
      <c r="AK41934" s="104"/>
      <c r="AL41934" s="104"/>
      <c r="AO41934" s="104"/>
      <c r="AP41934" s="104"/>
    </row>
    <row r="41935" spans="21:42" ht="15" customHeight="1" x14ac:dyDescent="0.25">
      <c r="U41935" s="104"/>
      <c r="AB41935" s="104"/>
      <c r="AC41935" s="104"/>
      <c r="AF41935" s="104"/>
      <c r="AG41935" s="104"/>
      <c r="AK41935" s="104"/>
      <c r="AL41935" s="104"/>
      <c r="AO41935" s="104"/>
      <c r="AP41935" s="104"/>
    </row>
    <row r="41936" spans="21:42" ht="15" customHeight="1" x14ac:dyDescent="0.25">
      <c r="U41936" s="104"/>
      <c r="AB41936" s="104"/>
      <c r="AC41936" s="104"/>
      <c r="AF41936" s="104"/>
      <c r="AG41936" s="104"/>
      <c r="AK41936" s="104"/>
      <c r="AL41936" s="104"/>
      <c r="AO41936" s="104"/>
      <c r="AP41936" s="104"/>
    </row>
    <row r="41937" spans="21:42" ht="15" customHeight="1" x14ac:dyDescent="0.25">
      <c r="U41937" s="104"/>
      <c r="AB41937" s="104"/>
      <c r="AC41937" s="104"/>
      <c r="AF41937" s="104"/>
      <c r="AG41937" s="104"/>
      <c r="AK41937" s="104"/>
      <c r="AL41937" s="104"/>
      <c r="AO41937" s="104"/>
      <c r="AP41937" s="104"/>
    </row>
    <row r="41938" spans="21:42" ht="15" customHeight="1" x14ac:dyDescent="0.25">
      <c r="U41938" s="104"/>
      <c r="AB41938" s="104"/>
      <c r="AC41938" s="104"/>
      <c r="AF41938" s="104"/>
      <c r="AG41938" s="104"/>
      <c r="AK41938" s="104"/>
      <c r="AL41938" s="104"/>
      <c r="AO41938" s="104"/>
      <c r="AP41938" s="104"/>
    </row>
    <row r="41939" spans="21:42" ht="15" customHeight="1" x14ac:dyDescent="0.25">
      <c r="U41939" s="104"/>
      <c r="AB41939" s="104"/>
      <c r="AC41939" s="104"/>
      <c r="AF41939" s="104"/>
      <c r="AG41939" s="104"/>
      <c r="AK41939" s="104"/>
      <c r="AL41939" s="104"/>
      <c r="AO41939" s="104"/>
      <c r="AP41939" s="104"/>
    </row>
    <row r="41940" spans="21:42" ht="15" customHeight="1" x14ac:dyDescent="0.25">
      <c r="U41940" s="104"/>
      <c r="AB41940" s="104"/>
      <c r="AC41940" s="104"/>
      <c r="AF41940" s="104"/>
      <c r="AG41940" s="104"/>
      <c r="AK41940" s="104"/>
      <c r="AL41940" s="104"/>
      <c r="AO41940" s="104"/>
      <c r="AP41940" s="104"/>
    </row>
    <row r="41941" spans="21:42" ht="15" customHeight="1" x14ac:dyDescent="0.25">
      <c r="U41941" s="104"/>
      <c r="AB41941" s="104"/>
      <c r="AC41941" s="104"/>
      <c r="AF41941" s="104"/>
      <c r="AG41941" s="104"/>
      <c r="AK41941" s="104"/>
      <c r="AL41941" s="104"/>
      <c r="AO41941" s="104"/>
      <c r="AP41941" s="104"/>
    </row>
    <row r="41942" spans="21:42" ht="15" customHeight="1" x14ac:dyDescent="0.25">
      <c r="U41942" s="104"/>
      <c r="AB41942" s="104"/>
      <c r="AC41942" s="104"/>
      <c r="AF41942" s="104"/>
      <c r="AG41942" s="104"/>
      <c r="AK41942" s="104"/>
      <c r="AL41942" s="104"/>
      <c r="AO41942" s="104"/>
      <c r="AP41942" s="104"/>
    </row>
    <row r="41943" spans="21:42" ht="15" customHeight="1" x14ac:dyDescent="0.25">
      <c r="U41943" s="104"/>
      <c r="AB41943" s="104"/>
      <c r="AC41943" s="104"/>
      <c r="AF41943" s="104"/>
      <c r="AG41943" s="104"/>
      <c r="AK41943" s="104"/>
      <c r="AL41943" s="104"/>
      <c r="AO41943" s="104"/>
      <c r="AP41943" s="104"/>
    </row>
    <row r="41944" spans="21:42" ht="15" customHeight="1" x14ac:dyDescent="0.25">
      <c r="U41944" s="104"/>
      <c r="AB41944" s="104"/>
      <c r="AC41944" s="104"/>
      <c r="AF41944" s="104"/>
      <c r="AG41944" s="104"/>
      <c r="AK41944" s="104"/>
      <c r="AL41944" s="104"/>
      <c r="AO41944" s="104"/>
      <c r="AP41944" s="104"/>
    </row>
    <row r="41945" spans="21:42" ht="15" customHeight="1" x14ac:dyDescent="0.25">
      <c r="U41945" s="104"/>
      <c r="AB41945" s="104"/>
      <c r="AC41945" s="104"/>
      <c r="AF41945" s="104"/>
      <c r="AG41945" s="104"/>
      <c r="AK41945" s="104"/>
      <c r="AL41945" s="104"/>
      <c r="AO41945" s="104"/>
      <c r="AP41945" s="104"/>
    </row>
    <row r="41946" spans="21:42" ht="15" customHeight="1" x14ac:dyDescent="0.25">
      <c r="U41946" s="104"/>
      <c r="AB41946" s="104"/>
      <c r="AC41946" s="104"/>
      <c r="AF41946" s="104"/>
      <c r="AG41946" s="104"/>
      <c r="AK41946" s="104"/>
      <c r="AL41946" s="104"/>
      <c r="AO41946" s="104"/>
      <c r="AP41946" s="104"/>
    </row>
    <row r="41947" spans="21:42" ht="15" customHeight="1" x14ac:dyDescent="0.25">
      <c r="U41947" s="104"/>
      <c r="AB41947" s="104"/>
      <c r="AC41947" s="104"/>
      <c r="AF41947" s="104"/>
      <c r="AG41947" s="104"/>
      <c r="AK41947" s="104"/>
      <c r="AL41947" s="104"/>
      <c r="AO41947" s="104"/>
      <c r="AP41947" s="104"/>
    </row>
    <row r="41948" spans="21:42" ht="15" customHeight="1" x14ac:dyDescent="0.25">
      <c r="U41948" s="104"/>
      <c r="AB41948" s="104"/>
      <c r="AC41948" s="104"/>
      <c r="AF41948" s="104"/>
      <c r="AG41948" s="104"/>
      <c r="AK41948" s="104"/>
      <c r="AL41948" s="104"/>
      <c r="AO41948" s="104"/>
      <c r="AP41948" s="104"/>
    </row>
    <row r="41949" spans="21:42" ht="15" customHeight="1" x14ac:dyDescent="0.25">
      <c r="U41949" s="104"/>
      <c r="AB41949" s="104"/>
      <c r="AC41949" s="104"/>
      <c r="AF41949" s="104"/>
      <c r="AG41949" s="104"/>
      <c r="AK41949" s="104"/>
      <c r="AL41949" s="104"/>
      <c r="AO41949" s="104"/>
      <c r="AP41949" s="104"/>
    </row>
    <row r="41950" spans="21:42" ht="15" customHeight="1" x14ac:dyDescent="0.25">
      <c r="U41950" s="104"/>
      <c r="AB41950" s="104"/>
      <c r="AC41950" s="104"/>
      <c r="AF41950" s="104"/>
      <c r="AG41950" s="104"/>
      <c r="AK41950" s="104"/>
      <c r="AL41950" s="104"/>
      <c r="AO41950" s="104"/>
      <c r="AP41950" s="104"/>
    </row>
    <row r="41951" spans="21:42" ht="15" customHeight="1" x14ac:dyDescent="0.25">
      <c r="U41951" s="104"/>
      <c r="AB41951" s="104"/>
      <c r="AC41951" s="104"/>
      <c r="AF41951" s="104"/>
      <c r="AG41951" s="104"/>
      <c r="AK41951" s="104"/>
      <c r="AL41951" s="104"/>
      <c r="AO41951" s="104"/>
      <c r="AP41951" s="104"/>
    </row>
    <row r="41952" spans="21:42" ht="15" customHeight="1" x14ac:dyDescent="0.25">
      <c r="U41952" s="104"/>
      <c r="AB41952" s="104"/>
      <c r="AC41952" s="104"/>
      <c r="AF41952" s="104"/>
      <c r="AG41952" s="104"/>
      <c r="AK41952" s="104"/>
      <c r="AL41952" s="104"/>
      <c r="AO41952" s="104"/>
      <c r="AP41952" s="104"/>
    </row>
    <row r="41953" spans="21:42" ht="15" customHeight="1" x14ac:dyDescent="0.25">
      <c r="U41953" s="104"/>
      <c r="AB41953" s="104"/>
      <c r="AC41953" s="104"/>
      <c r="AF41953" s="104"/>
      <c r="AG41953" s="104"/>
      <c r="AK41953" s="104"/>
      <c r="AL41953" s="104"/>
      <c r="AO41953" s="104"/>
      <c r="AP41953" s="104"/>
    </row>
    <row r="41954" spans="21:42" ht="15" customHeight="1" x14ac:dyDescent="0.25">
      <c r="U41954" s="104"/>
      <c r="AB41954" s="104"/>
      <c r="AC41954" s="104"/>
      <c r="AF41954" s="104"/>
      <c r="AG41954" s="104"/>
      <c r="AK41954" s="104"/>
      <c r="AL41954" s="104"/>
      <c r="AO41954" s="104"/>
      <c r="AP41954" s="104"/>
    </row>
    <row r="41955" spans="21:42" ht="15" customHeight="1" x14ac:dyDescent="0.25">
      <c r="U41955" s="104"/>
      <c r="AB41955" s="104"/>
      <c r="AC41955" s="104"/>
      <c r="AF41955" s="104"/>
      <c r="AG41955" s="104"/>
      <c r="AK41955" s="104"/>
      <c r="AL41955" s="104"/>
      <c r="AO41955" s="104"/>
      <c r="AP41955" s="104"/>
    </row>
    <row r="41956" spans="21:42" ht="15" customHeight="1" x14ac:dyDescent="0.25">
      <c r="U41956" s="104"/>
      <c r="AB41956" s="104"/>
      <c r="AC41956" s="104"/>
      <c r="AF41956" s="104"/>
      <c r="AG41956" s="104"/>
      <c r="AK41956" s="104"/>
      <c r="AL41956" s="104"/>
      <c r="AO41956" s="104"/>
      <c r="AP41956" s="104"/>
    </row>
    <row r="41957" spans="21:42" ht="15" customHeight="1" x14ac:dyDescent="0.25">
      <c r="U41957" s="104"/>
      <c r="AB41957" s="104"/>
      <c r="AC41957" s="104"/>
      <c r="AF41957" s="104"/>
      <c r="AG41957" s="104"/>
      <c r="AK41957" s="104"/>
      <c r="AL41957" s="104"/>
      <c r="AO41957" s="104"/>
      <c r="AP41957" s="104"/>
    </row>
    <row r="41958" spans="21:42" ht="15" customHeight="1" x14ac:dyDescent="0.25">
      <c r="U41958" s="104"/>
      <c r="AB41958" s="104"/>
      <c r="AC41958" s="104"/>
      <c r="AF41958" s="104"/>
      <c r="AG41958" s="104"/>
      <c r="AK41958" s="104"/>
      <c r="AL41958" s="104"/>
      <c r="AO41958" s="104"/>
      <c r="AP41958" s="104"/>
    </row>
    <row r="41959" spans="21:42" ht="15" customHeight="1" x14ac:dyDescent="0.25">
      <c r="U41959" s="104"/>
      <c r="AB41959" s="104"/>
      <c r="AC41959" s="104"/>
      <c r="AF41959" s="104"/>
      <c r="AG41959" s="104"/>
      <c r="AK41959" s="104"/>
      <c r="AL41959" s="104"/>
      <c r="AO41959" s="104"/>
      <c r="AP41959" s="104"/>
    </row>
    <row r="41960" spans="21:42" ht="15" customHeight="1" x14ac:dyDescent="0.25">
      <c r="U41960" s="104"/>
      <c r="AB41960" s="104"/>
      <c r="AC41960" s="104"/>
      <c r="AF41960" s="104"/>
      <c r="AG41960" s="104"/>
      <c r="AK41960" s="104"/>
      <c r="AL41960" s="104"/>
      <c r="AO41960" s="104"/>
      <c r="AP41960" s="104"/>
    </row>
    <row r="41961" spans="21:42" ht="15" customHeight="1" x14ac:dyDescent="0.25">
      <c r="U41961" s="104"/>
      <c r="AB41961" s="104"/>
      <c r="AC41961" s="104"/>
      <c r="AF41961" s="104"/>
      <c r="AG41961" s="104"/>
      <c r="AK41961" s="104"/>
      <c r="AL41961" s="104"/>
      <c r="AO41961" s="104"/>
      <c r="AP41961" s="104"/>
    </row>
    <row r="41962" spans="21:42" ht="15" customHeight="1" x14ac:dyDescent="0.25">
      <c r="U41962" s="104"/>
      <c r="AB41962" s="104"/>
      <c r="AC41962" s="104"/>
      <c r="AF41962" s="104"/>
      <c r="AG41962" s="104"/>
      <c r="AK41962" s="104"/>
      <c r="AL41962" s="104"/>
      <c r="AO41962" s="104"/>
      <c r="AP41962" s="104"/>
    </row>
    <row r="41963" spans="21:42" ht="15" customHeight="1" x14ac:dyDescent="0.25">
      <c r="U41963" s="104"/>
      <c r="AB41963" s="104"/>
      <c r="AC41963" s="104"/>
      <c r="AF41963" s="104"/>
      <c r="AG41963" s="104"/>
      <c r="AK41963" s="104"/>
      <c r="AL41963" s="104"/>
      <c r="AO41963" s="104"/>
      <c r="AP41963" s="104"/>
    </row>
    <row r="41964" spans="21:42" ht="15" customHeight="1" x14ac:dyDescent="0.25">
      <c r="U41964" s="104"/>
      <c r="AB41964" s="104"/>
      <c r="AC41964" s="104"/>
      <c r="AF41964" s="104"/>
      <c r="AG41964" s="104"/>
      <c r="AK41964" s="104"/>
      <c r="AL41964" s="104"/>
      <c r="AO41964" s="104"/>
      <c r="AP41964" s="104"/>
    </row>
    <row r="41965" spans="21:42" ht="15" customHeight="1" x14ac:dyDescent="0.25">
      <c r="U41965" s="104"/>
      <c r="AB41965" s="104"/>
      <c r="AC41965" s="104"/>
      <c r="AF41965" s="104"/>
      <c r="AG41965" s="104"/>
      <c r="AK41965" s="104"/>
      <c r="AL41965" s="104"/>
      <c r="AO41965" s="104"/>
      <c r="AP41965" s="104"/>
    </row>
    <row r="41966" spans="21:42" ht="15" customHeight="1" x14ac:dyDescent="0.25">
      <c r="U41966" s="104"/>
      <c r="AB41966" s="104"/>
      <c r="AC41966" s="104"/>
      <c r="AF41966" s="104"/>
      <c r="AG41966" s="104"/>
      <c r="AK41966" s="104"/>
      <c r="AL41966" s="104"/>
      <c r="AO41966" s="104"/>
      <c r="AP41966" s="104"/>
    </row>
    <row r="41967" spans="21:42" ht="15" customHeight="1" x14ac:dyDescent="0.25">
      <c r="U41967" s="104"/>
      <c r="AB41967" s="104"/>
      <c r="AC41967" s="104"/>
      <c r="AF41967" s="104"/>
      <c r="AG41967" s="104"/>
      <c r="AK41967" s="104"/>
      <c r="AL41967" s="104"/>
      <c r="AO41967" s="104"/>
      <c r="AP41967" s="104"/>
    </row>
    <row r="41968" spans="21:42" ht="15" customHeight="1" x14ac:dyDescent="0.25">
      <c r="U41968" s="104"/>
      <c r="AB41968" s="104"/>
      <c r="AC41968" s="104"/>
      <c r="AF41968" s="104"/>
      <c r="AG41968" s="104"/>
      <c r="AK41968" s="104"/>
      <c r="AL41968" s="104"/>
      <c r="AO41968" s="104"/>
      <c r="AP41968" s="104"/>
    </row>
    <row r="41969" spans="21:42" ht="15" customHeight="1" x14ac:dyDescent="0.25">
      <c r="U41969" s="104"/>
      <c r="AB41969" s="104"/>
      <c r="AC41969" s="104"/>
      <c r="AF41969" s="104"/>
      <c r="AG41969" s="104"/>
      <c r="AK41969" s="104"/>
      <c r="AL41969" s="104"/>
      <c r="AO41969" s="104"/>
      <c r="AP41969" s="104"/>
    </row>
    <row r="41970" spans="21:42" ht="15" customHeight="1" x14ac:dyDescent="0.25">
      <c r="U41970" s="104"/>
      <c r="AB41970" s="104"/>
      <c r="AC41970" s="104"/>
      <c r="AF41970" s="104"/>
      <c r="AG41970" s="104"/>
      <c r="AK41970" s="104"/>
      <c r="AL41970" s="104"/>
      <c r="AO41970" s="104"/>
      <c r="AP41970" s="104"/>
    </row>
    <row r="41971" spans="21:42" ht="15" customHeight="1" x14ac:dyDescent="0.25">
      <c r="U41971" s="104"/>
      <c r="AB41971" s="104"/>
      <c r="AC41971" s="104"/>
      <c r="AF41971" s="104"/>
      <c r="AG41971" s="104"/>
      <c r="AK41971" s="104"/>
      <c r="AL41971" s="104"/>
      <c r="AO41971" s="104"/>
      <c r="AP41971" s="104"/>
    </row>
    <row r="41972" spans="21:42" ht="15" customHeight="1" x14ac:dyDescent="0.25">
      <c r="U41972" s="104"/>
      <c r="AB41972" s="104"/>
      <c r="AC41972" s="104"/>
      <c r="AF41972" s="104"/>
      <c r="AG41972" s="104"/>
      <c r="AK41972" s="104"/>
      <c r="AL41972" s="104"/>
      <c r="AO41972" s="104"/>
      <c r="AP41972" s="104"/>
    </row>
    <row r="41973" spans="21:42" ht="15" customHeight="1" x14ac:dyDescent="0.25">
      <c r="U41973" s="104"/>
      <c r="AB41973" s="104"/>
      <c r="AC41973" s="104"/>
      <c r="AF41973" s="104"/>
      <c r="AG41973" s="104"/>
      <c r="AK41973" s="104"/>
      <c r="AL41973" s="104"/>
      <c r="AO41973" s="104"/>
      <c r="AP41973" s="104"/>
    </row>
    <row r="41974" spans="21:42" ht="15" customHeight="1" x14ac:dyDescent="0.25">
      <c r="U41974" s="104"/>
      <c r="AB41974" s="104"/>
      <c r="AC41974" s="104"/>
      <c r="AF41974" s="104"/>
      <c r="AG41974" s="104"/>
      <c r="AK41974" s="104"/>
      <c r="AL41974" s="104"/>
      <c r="AO41974" s="104"/>
      <c r="AP41974" s="104"/>
    </row>
    <row r="41975" spans="21:42" ht="15" customHeight="1" x14ac:dyDescent="0.25">
      <c r="U41975" s="104"/>
      <c r="AB41975" s="104"/>
      <c r="AC41975" s="104"/>
      <c r="AF41975" s="104"/>
      <c r="AG41975" s="104"/>
      <c r="AK41975" s="104"/>
      <c r="AL41975" s="104"/>
      <c r="AO41975" s="104"/>
      <c r="AP41975" s="104"/>
    </row>
    <row r="41976" spans="21:42" ht="15" customHeight="1" x14ac:dyDescent="0.25">
      <c r="U41976" s="104"/>
      <c r="AB41976" s="104"/>
      <c r="AC41976" s="104"/>
      <c r="AF41976" s="104"/>
      <c r="AG41976" s="104"/>
      <c r="AK41976" s="104"/>
      <c r="AL41976" s="104"/>
      <c r="AO41976" s="104"/>
      <c r="AP41976" s="104"/>
    </row>
    <row r="41977" spans="21:42" ht="15" customHeight="1" x14ac:dyDescent="0.25">
      <c r="U41977" s="104"/>
      <c r="AB41977" s="104"/>
      <c r="AC41977" s="104"/>
      <c r="AF41977" s="104"/>
      <c r="AG41977" s="104"/>
      <c r="AK41977" s="104"/>
      <c r="AL41977" s="104"/>
      <c r="AO41977" s="104"/>
      <c r="AP41977" s="104"/>
    </row>
    <row r="41978" spans="21:42" ht="15" customHeight="1" x14ac:dyDescent="0.25">
      <c r="U41978" s="104"/>
      <c r="AB41978" s="104"/>
      <c r="AC41978" s="104"/>
      <c r="AF41978" s="104"/>
      <c r="AG41978" s="104"/>
      <c r="AK41978" s="104"/>
      <c r="AL41978" s="104"/>
      <c r="AO41978" s="104"/>
      <c r="AP41978" s="104"/>
    </row>
    <row r="41979" spans="21:42" ht="15" customHeight="1" x14ac:dyDescent="0.25">
      <c r="U41979" s="104"/>
      <c r="AB41979" s="104"/>
      <c r="AC41979" s="104"/>
      <c r="AF41979" s="104"/>
      <c r="AG41979" s="104"/>
      <c r="AK41979" s="104"/>
      <c r="AL41979" s="104"/>
      <c r="AO41979" s="104"/>
      <c r="AP41979" s="104"/>
    </row>
    <row r="41980" spans="21:42" ht="15" customHeight="1" x14ac:dyDescent="0.25">
      <c r="U41980" s="104"/>
      <c r="AB41980" s="104"/>
      <c r="AC41980" s="104"/>
      <c r="AF41980" s="104"/>
      <c r="AG41980" s="104"/>
      <c r="AK41980" s="104"/>
      <c r="AL41980" s="104"/>
      <c r="AO41980" s="104"/>
      <c r="AP41980" s="104"/>
    </row>
    <row r="41981" spans="21:42" ht="15" customHeight="1" x14ac:dyDescent="0.25">
      <c r="U41981" s="104"/>
      <c r="AB41981" s="104"/>
      <c r="AC41981" s="104"/>
      <c r="AF41981" s="104"/>
      <c r="AG41981" s="104"/>
      <c r="AK41981" s="104"/>
      <c r="AL41981" s="104"/>
      <c r="AO41981" s="104"/>
      <c r="AP41981" s="104"/>
    </row>
    <row r="41982" spans="21:42" ht="15" customHeight="1" x14ac:dyDescent="0.25">
      <c r="U41982" s="104"/>
      <c r="AB41982" s="104"/>
      <c r="AC41982" s="104"/>
      <c r="AF41982" s="104"/>
      <c r="AG41982" s="104"/>
      <c r="AK41982" s="104"/>
      <c r="AL41982" s="104"/>
      <c r="AO41982" s="104"/>
      <c r="AP41982" s="104"/>
    </row>
    <row r="41983" spans="21:42" ht="15" customHeight="1" x14ac:dyDescent="0.25">
      <c r="U41983" s="104"/>
      <c r="AB41983" s="104"/>
      <c r="AC41983" s="104"/>
      <c r="AF41983" s="104"/>
      <c r="AG41983" s="104"/>
      <c r="AK41983" s="104"/>
      <c r="AL41983" s="104"/>
      <c r="AO41983" s="104"/>
      <c r="AP41983" s="104"/>
    </row>
    <row r="41984" spans="21:42" ht="15" customHeight="1" x14ac:dyDescent="0.25">
      <c r="U41984" s="104"/>
      <c r="AB41984" s="104"/>
      <c r="AC41984" s="104"/>
      <c r="AF41984" s="104"/>
      <c r="AG41984" s="104"/>
      <c r="AK41984" s="104"/>
      <c r="AL41984" s="104"/>
      <c r="AO41984" s="104"/>
      <c r="AP41984" s="104"/>
    </row>
    <row r="41985" spans="21:42" ht="15" customHeight="1" x14ac:dyDescent="0.25">
      <c r="U41985" s="104"/>
      <c r="AB41985" s="104"/>
      <c r="AC41985" s="104"/>
      <c r="AF41985" s="104"/>
      <c r="AG41985" s="104"/>
      <c r="AK41985" s="104"/>
      <c r="AL41985" s="104"/>
      <c r="AO41985" s="104"/>
      <c r="AP41985" s="104"/>
    </row>
    <row r="41986" spans="21:42" ht="15" customHeight="1" x14ac:dyDescent="0.25">
      <c r="U41986" s="104"/>
      <c r="AB41986" s="104"/>
      <c r="AC41986" s="104"/>
      <c r="AF41986" s="104"/>
      <c r="AG41986" s="104"/>
      <c r="AK41986" s="104"/>
      <c r="AL41986" s="104"/>
      <c r="AO41986" s="104"/>
      <c r="AP41986" s="104"/>
    </row>
    <row r="41987" spans="21:42" ht="15" customHeight="1" x14ac:dyDescent="0.25">
      <c r="U41987" s="104"/>
      <c r="AB41987" s="104"/>
      <c r="AC41987" s="104"/>
      <c r="AF41987" s="104"/>
      <c r="AG41987" s="104"/>
      <c r="AK41987" s="104"/>
      <c r="AL41987" s="104"/>
      <c r="AO41987" s="104"/>
      <c r="AP41987" s="104"/>
    </row>
    <row r="41988" spans="21:42" ht="15" customHeight="1" x14ac:dyDescent="0.25">
      <c r="U41988" s="104"/>
      <c r="AB41988" s="104"/>
      <c r="AC41988" s="104"/>
      <c r="AF41988" s="104"/>
      <c r="AG41988" s="104"/>
      <c r="AK41988" s="104"/>
      <c r="AL41988" s="104"/>
      <c r="AO41988" s="104"/>
      <c r="AP41988" s="104"/>
    </row>
    <row r="41989" spans="21:42" ht="15" customHeight="1" x14ac:dyDescent="0.25">
      <c r="U41989" s="104"/>
      <c r="AB41989" s="104"/>
      <c r="AC41989" s="104"/>
      <c r="AF41989" s="104"/>
      <c r="AG41989" s="104"/>
      <c r="AK41989" s="104"/>
      <c r="AL41989" s="104"/>
      <c r="AO41989" s="104"/>
      <c r="AP41989" s="104"/>
    </row>
    <row r="41990" spans="21:42" ht="15" customHeight="1" x14ac:dyDescent="0.25">
      <c r="U41990" s="104"/>
      <c r="AB41990" s="104"/>
      <c r="AC41990" s="104"/>
      <c r="AF41990" s="104"/>
      <c r="AG41990" s="104"/>
      <c r="AK41990" s="104"/>
      <c r="AL41990" s="104"/>
      <c r="AO41990" s="104"/>
      <c r="AP41990" s="104"/>
    </row>
    <row r="41991" spans="21:42" ht="15" customHeight="1" x14ac:dyDescent="0.25">
      <c r="U41991" s="104"/>
      <c r="AB41991" s="104"/>
      <c r="AC41991" s="104"/>
      <c r="AF41991" s="104"/>
      <c r="AG41991" s="104"/>
      <c r="AK41991" s="104"/>
      <c r="AL41991" s="104"/>
      <c r="AO41991" s="104"/>
      <c r="AP41991" s="104"/>
    </row>
    <row r="41992" spans="21:42" ht="15" customHeight="1" x14ac:dyDescent="0.25">
      <c r="U41992" s="104"/>
      <c r="AB41992" s="104"/>
      <c r="AC41992" s="104"/>
      <c r="AF41992" s="104"/>
      <c r="AG41992" s="104"/>
      <c r="AK41992" s="104"/>
      <c r="AL41992" s="104"/>
      <c r="AO41992" s="104"/>
      <c r="AP41992" s="104"/>
    </row>
    <row r="41993" spans="21:42" ht="15" customHeight="1" x14ac:dyDescent="0.25">
      <c r="U41993" s="104"/>
      <c r="AB41993" s="104"/>
      <c r="AC41993" s="104"/>
      <c r="AF41993" s="104"/>
      <c r="AG41993" s="104"/>
      <c r="AK41993" s="104"/>
      <c r="AL41993" s="104"/>
      <c r="AO41993" s="104"/>
      <c r="AP41993" s="104"/>
    </row>
    <row r="41994" spans="21:42" ht="15" customHeight="1" x14ac:dyDescent="0.25">
      <c r="U41994" s="104"/>
      <c r="AB41994" s="104"/>
      <c r="AC41994" s="104"/>
      <c r="AF41994" s="104"/>
      <c r="AG41994" s="104"/>
      <c r="AK41994" s="104"/>
      <c r="AL41994" s="104"/>
      <c r="AO41994" s="104"/>
      <c r="AP41994" s="104"/>
    </row>
    <row r="41995" spans="21:42" ht="15" customHeight="1" x14ac:dyDescent="0.25">
      <c r="U41995" s="104"/>
      <c r="AB41995" s="104"/>
      <c r="AC41995" s="104"/>
      <c r="AF41995" s="104"/>
      <c r="AG41995" s="104"/>
      <c r="AK41995" s="104"/>
      <c r="AL41995" s="104"/>
      <c r="AO41995" s="104"/>
      <c r="AP41995" s="104"/>
    </row>
    <row r="41996" spans="21:42" ht="15" customHeight="1" x14ac:dyDescent="0.25">
      <c r="U41996" s="104"/>
      <c r="AB41996" s="104"/>
      <c r="AC41996" s="104"/>
      <c r="AF41996" s="104"/>
      <c r="AG41996" s="104"/>
      <c r="AK41996" s="104"/>
      <c r="AL41996" s="104"/>
      <c r="AO41996" s="104"/>
      <c r="AP41996" s="104"/>
    </row>
    <row r="41997" spans="21:42" ht="15" customHeight="1" x14ac:dyDescent="0.25">
      <c r="U41997" s="104"/>
      <c r="AB41997" s="104"/>
      <c r="AC41997" s="104"/>
      <c r="AF41997" s="104"/>
      <c r="AG41997" s="104"/>
      <c r="AK41997" s="104"/>
      <c r="AL41997" s="104"/>
      <c r="AO41997" s="104"/>
      <c r="AP41997" s="104"/>
    </row>
    <row r="41998" spans="21:42" ht="15" customHeight="1" x14ac:dyDescent="0.25">
      <c r="U41998" s="104"/>
      <c r="AB41998" s="104"/>
      <c r="AC41998" s="104"/>
      <c r="AF41998" s="104"/>
      <c r="AG41998" s="104"/>
      <c r="AK41998" s="104"/>
      <c r="AL41998" s="104"/>
      <c r="AO41998" s="104"/>
      <c r="AP41998" s="104"/>
    </row>
    <row r="41999" spans="21:42" ht="15" customHeight="1" x14ac:dyDescent="0.25">
      <c r="U41999" s="104"/>
      <c r="AB41999" s="104"/>
      <c r="AC41999" s="104"/>
      <c r="AF41999" s="104"/>
      <c r="AG41999" s="104"/>
      <c r="AK41999" s="104"/>
      <c r="AL41999" s="104"/>
      <c r="AO41999" s="104"/>
      <c r="AP41999" s="104"/>
    </row>
    <row r="42000" spans="21:42" ht="15" customHeight="1" x14ac:dyDescent="0.25">
      <c r="U42000" s="104"/>
      <c r="AB42000" s="104"/>
      <c r="AC42000" s="104"/>
      <c r="AF42000" s="104"/>
      <c r="AG42000" s="104"/>
      <c r="AK42000" s="104"/>
      <c r="AL42000" s="104"/>
      <c r="AO42000" s="104"/>
      <c r="AP42000" s="104"/>
    </row>
    <row r="42001" spans="21:42" ht="15" customHeight="1" x14ac:dyDescent="0.25">
      <c r="U42001" s="104"/>
      <c r="AB42001" s="104"/>
      <c r="AC42001" s="104"/>
      <c r="AF42001" s="104"/>
      <c r="AG42001" s="104"/>
      <c r="AK42001" s="104"/>
      <c r="AL42001" s="104"/>
      <c r="AO42001" s="104"/>
      <c r="AP42001" s="104"/>
    </row>
    <row r="42002" spans="21:42" ht="15" customHeight="1" x14ac:dyDescent="0.25">
      <c r="U42002" s="104"/>
      <c r="AB42002" s="104"/>
      <c r="AC42002" s="104"/>
      <c r="AF42002" s="104"/>
      <c r="AG42002" s="104"/>
      <c r="AK42002" s="104"/>
      <c r="AL42002" s="104"/>
      <c r="AO42002" s="104"/>
      <c r="AP42002" s="104"/>
    </row>
    <row r="42003" spans="21:42" ht="15" customHeight="1" x14ac:dyDescent="0.25">
      <c r="U42003" s="104"/>
      <c r="AB42003" s="104"/>
      <c r="AC42003" s="104"/>
      <c r="AF42003" s="104"/>
      <c r="AG42003" s="104"/>
      <c r="AK42003" s="104"/>
      <c r="AL42003" s="104"/>
      <c r="AO42003" s="104"/>
      <c r="AP42003" s="104"/>
    </row>
    <row r="42004" spans="21:42" ht="15" customHeight="1" x14ac:dyDescent="0.25">
      <c r="U42004" s="104"/>
      <c r="AB42004" s="104"/>
      <c r="AC42004" s="104"/>
      <c r="AF42004" s="104"/>
      <c r="AG42004" s="104"/>
      <c r="AK42004" s="104"/>
      <c r="AL42004" s="104"/>
      <c r="AO42004" s="104"/>
      <c r="AP42004" s="104"/>
    </row>
    <row r="42005" spans="21:42" ht="15" customHeight="1" x14ac:dyDescent="0.25">
      <c r="U42005" s="104"/>
      <c r="AB42005" s="104"/>
      <c r="AC42005" s="104"/>
      <c r="AF42005" s="104"/>
      <c r="AG42005" s="104"/>
      <c r="AK42005" s="104"/>
      <c r="AL42005" s="104"/>
      <c r="AO42005" s="104"/>
      <c r="AP42005" s="104"/>
    </row>
    <row r="42006" spans="21:42" ht="15" customHeight="1" x14ac:dyDescent="0.25">
      <c r="U42006" s="104"/>
      <c r="AB42006" s="104"/>
      <c r="AC42006" s="104"/>
      <c r="AF42006" s="104"/>
      <c r="AG42006" s="104"/>
      <c r="AK42006" s="104"/>
      <c r="AL42006" s="104"/>
      <c r="AO42006" s="104"/>
      <c r="AP42006" s="104"/>
    </row>
    <row r="42007" spans="21:42" ht="15" customHeight="1" x14ac:dyDescent="0.25">
      <c r="U42007" s="104"/>
      <c r="AB42007" s="104"/>
      <c r="AC42007" s="104"/>
      <c r="AF42007" s="104"/>
      <c r="AG42007" s="104"/>
      <c r="AK42007" s="104"/>
      <c r="AL42007" s="104"/>
      <c r="AO42007" s="104"/>
      <c r="AP42007" s="104"/>
    </row>
    <row r="42008" spans="21:42" ht="15" customHeight="1" x14ac:dyDescent="0.25">
      <c r="U42008" s="104"/>
      <c r="AB42008" s="104"/>
      <c r="AC42008" s="104"/>
      <c r="AF42008" s="104"/>
      <c r="AG42008" s="104"/>
      <c r="AK42008" s="104"/>
      <c r="AL42008" s="104"/>
      <c r="AO42008" s="104"/>
      <c r="AP42008" s="104"/>
    </row>
    <row r="42009" spans="21:42" ht="15" customHeight="1" x14ac:dyDescent="0.25">
      <c r="U42009" s="104"/>
      <c r="AB42009" s="104"/>
      <c r="AC42009" s="104"/>
      <c r="AF42009" s="104"/>
      <c r="AG42009" s="104"/>
      <c r="AK42009" s="104"/>
      <c r="AL42009" s="104"/>
      <c r="AO42009" s="104"/>
      <c r="AP42009" s="104"/>
    </row>
    <row r="42010" spans="21:42" ht="15" customHeight="1" x14ac:dyDescent="0.25">
      <c r="U42010" s="104"/>
      <c r="AB42010" s="104"/>
      <c r="AC42010" s="104"/>
      <c r="AF42010" s="104"/>
      <c r="AG42010" s="104"/>
      <c r="AK42010" s="104"/>
      <c r="AL42010" s="104"/>
      <c r="AO42010" s="104"/>
      <c r="AP42010" s="104"/>
    </row>
    <row r="42011" spans="21:42" ht="15" customHeight="1" x14ac:dyDescent="0.25">
      <c r="U42011" s="104"/>
      <c r="AB42011" s="104"/>
      <c r="AC42011" s="104"/>
      <c r="AF42011" s="104"/>
      <c r="AG42011" s="104"/>
      <c r="AK42011" s="104"/>
      <c r="AL42011" s="104"/>
      <c r="AO42011" s="104"/>
      <c r="AP42011" s="104"/>
    </row>
    <row r="42012" spans="21:42" ht="15" customHeight="1" x14ac:dyDescent="0.25">
      <c r="U42012" s="104"/>
      <c r="AB42012" s="104"/>
      <c r="AC42012" s="104"/>
      <c r="AF42012" s="104"/>
      <c r="AG42012" s="104"/>
      <c r="AK42012" s="104"/>
      <c r="AL42012" s="104"/>
      <c r="AO42012" s="104"/>
      <c r="AP42012" s="104"/>
    </row>
    <row r="42013" spans="21:42" ht="15" customHeight="1" x14ac:dyDescent="0.25">
      <c r="U42013" s="104"/>
      <c r="AB42013" s="104"/>
      <c r="AC42013" s="104"/>
      <c r="AF42013" s="104"/>
      <c r="AG42013" s="104"/>
      <c r="AK42013" s="104"/>
      <c r="AL42013" s="104"/>
      <c r="AO42013" s="104"/>
      <c r="AP42013" s="104"/>
    </row>
    <row r="42014" spans="21:42" ht="15" customHeight="1" x14ac:dyDescent="0.25">
      <c r="U42014" s="104"/>
      <c r="AB42014" s="104"/>
      <c r="AC42014" s="104"/>
      <c r="AF42014" s="104"/>
      <c r="AG42014" s="104"/>
      <c r="AK42014" s="104"/>
      <c r="AL42014" s="104"/>
      <c r="AO42014" s="104"/>
      <c r="AP42014" s="104"/>
    </row>
    <row r="42015" spans="21:42" ht="15" customHeight="1" x14ac:dyDescent="0.25">
      <c r="U42015" s="104"/>
      <c r="AB42015" s="104"/>
      <c r="AC42015" s="104"/>
      <c r="AF42015" s="104"/>
      <c r="AG42015" s="104"/>
      <c r="AK42015" s="104"/>
      <c r="AL42015" s="104"/>
      <c r="AO42015" s="104"/>
      <c r="AP42015" s="104"/>
    </row>
    <row r="42016" spans="21:42" ht="15" customHeight="1" x14ac:dyDescent="0.25">
      <c r="U42016" s="104"/>
      <c r="AB42016" s="104"/>
      <c r="AC42016" s="104"/>
      <c r="AF42016" s="104"/>
      <c r="AG42016" s="104"/>
      <c r="AK42016" s="104"/>
      <c r="AL42016" s="104"/>
      <c r="AO42016" s="104"/>
      <c r="AP42016" s="104"/>
    </row>
    <row r="42017" spans="21:42" ht="15" customHeight="1" x14ac:dyDescent="0.25">
      <c r="U42017" s="104"/>
      <c r="AB42017" s="104"/>
      <c r="AC42017" s="104"/>
      <c r="AF42017" s="104"/>
      <c r="AG42017" s="104"/>
      <c r="AK42017" s="104"/>
      <c r="AL42017" s="104"/>
      <c r="AO42017" s="104"/>
      <c r="AP42017" s="104"/>
    </row>
    <row r="42018" spans="21:42" ht="15" customHeight="1" x14ac:dyDescent="0.25">
      <c r="U42018" s="104"/>
      <c r="AB42018" s="104"/>
      <c r="AC42018" s="104"/>
      <c r="AF42018" s="104"/>
      <c r="AG42018" s="104"/>
      <c r="AK42018" s="104"/>
      <c r="AL42018" s="104"/>
      <c r="AO42018" s="104"/>
      <c r="AP42018" s="104"/>
    </row>
    <row r="42019" spans="21:42" ht="15" customHeight="1" x14ac:dyDescent="0.25">
      <c r="U42019" s="104"/>
      <c r="AB42019" s="104"/>
      <c r="AC42019" s="104"/>
      <c r="AF42019" s="104"/>
      <c r="AG42019" s="104"/>
      <c r="AK42019" s="104"/>
      <c r="AL42019" s="104"/>
      <c r="AO42019" s="104"/>
      <c r="AP42019" s="104"/>
    </row>
    <row r="42020" spans="21:42" ht="15" customHeight="1" x14ac:dyDescent="0.25">
      <c r="U42020" s="104"/>
      <c r="AB42020" s="104"/>
      <c r="AC42020" s="104"/>
      <c r="AF42020" s="104"/>
      <c r="AG42020" s="104"/>
      <c r="AK42020" s="104"/>
      <c r="AL42020" s="104"/>
      <c r="AO42020" s="104"/>
      <c r="AP42020" s="104"/>
    </row>
    <row r="42021" spans="21:42" ht="15" customHeight="1" x14ac:dyDescent="0.25">
      <c r="U42021" s="104"/>
      <c r="AB42021" s="104"/>
      <c r="AC42021" s="104"/>
      <c r="AF42021" s="104"/>
      <c r="AG42021" s="104"/>
      <c r="AK42021" s="104"/>
      <c r="AL42021" s="104"/>
      <c r="AO42021" s="104"/>
      <c r="AP42021" s="104"/>
    </row>
    <row r="42022" spans="21:42" ht="15" customHeight="1" x14ac:dyDescent="0.25">
      <c r="U42022" s="104"/>
      <c r="AB42022" s="104"/>
      <c r="AC42022" s="104"/>
      <c r="AF42022" s="104"/>
      <c r="AG42022" s="104"/>
      <c r="AK42022" s="104"/>
      <c r="AL42022" s="104"/>
      <c r="AO42022" s="104"/>
      <c r="AP42022" s="104"/>
    </row>
    <row r="42023" spans="21:42" ht="15" customHeight="1" x14ac:dyDescent="0.25">
      <c r="U42023" s="104"/>
      <c r="AB42023" s="104"/>
      <c r="AC42023" s="104"/>
      <c r="AF42023" s="104"/>
      <c r="AG42023" s="104"/>
      <c r="AK42023" s="104"/>
      <c r="AL42023" s="104"/>
      <c r="AO42023" s="104"/>
      <c r="AP42023" s="104"/>
    </row>
    <row r="42024" spans="21:42" ht="15" customHeight="1" x14ac:dyDescent="0.25">
      <c r="U42024" s="104"/>
      <c r="AB42024" s="104"/>
      <c r="AC42024" s="104"/>
      <c r="AF42024" s="104"/>
      <c r="AG42024" s="104"/>
      <c r="AK42024" s="104"/>
      <c r="AL42024" s="104"/>
      <c r="AO42024" s="104"/>
      <c r="AP42024" s="104"/>
    </row>
    <row r="42025" spans="21:42" ht="15" customHeight="1" x14ac:dyDescent="0.25">
      <c r="U42025" s="104"/>
      <c r="AB42025" s="104"/>
      <c r="AC42025" s="104"/>
      <c r="AF42025" s="104"/>
      <c r="AG42025" s="104"/>
      <c r="AK42025" s="104"/>
      <c r="AL42025" s="104"/>
      <c r="AO42025" s="104"/>
      <c r="AP42025" s="104"/>
    </row>
    <row r="42026" spans="21:42" ht="15" customHeight="1" x14ac:dyDescent="0.25">
      <c r="U42026" s="104"/>
      <c r="AB42026" s="104"/>
      <c r="AC42026" s="104"/>
      <c r="AF42026" s="104"/>
      <c r="AG42026" s="104"/>
      <c r="AK42026" s="104"/>
      <c r="AL42026" s="104"/>
      <c r="AO42026" s="104"/>
      <c r="AP42026" s="104"/>
    </row>
    <row r="42027" spans="21:42" ht="15" customHeight="1" x14ac:dyDescent="0.25">
      <c r="U42027" s="104"/>
      <c r="AB42027" s="104"/>
      <c r="AC42027" s="104"/>
      <c r="AF42027" s="104"/>
      <c r="AG42027" s="104"/>
      <c r="AK42027" s="104"/>
      <c r="AL42027" s="104"/>
      <c r="AO42027" s="104"/>
      <c r="AP42027" s="104"/>
    </row>
    <row r="42028" spans="21:42" ht="15" customHeight="1" x14ac:dyDescent="0.25">
      <c r="U42028" s="104"/>
      <c r="AB42028" s="104"/>
      <c r="AC42028" s="104"/>
      <c r="AF42028" s="104"/>
      <c r="AG42028" s="104"/>
      <c r="AK42028" s="104"/>
      <c r="AL42028" s="104"/>
      <c r="AO42028" s="104"/>
      <c r="AP42028" s="104"/>
    </row>
    <row r="42029" spans="21:42" ht="15" customHeight="1" x14ac:dyDescent="0.25">
      <c r="U42029" s="104"/>
      <c r="AB42029" s="104"/>
      <c r="AC42029" s="104"/>
      <c r="AF42029" s="104"/>
      <c r="AG42029" s="104"/>
      <c r="AK42029" s="104"/>
      <c r="AL42029" s="104"/>
      <c r="AO42029" s="104"/>
      <c r="AP42029" s="104"/>
    </row>
    <row r="42030" spans="21:42" ht="15" customHeight="1" x14ac:dyDescent="0.25">
      <c r="U42030" s="104"/>
      <c r="AB42030" s="104"/>
      <c r="AC42030" s="104"/>
      <c r="AF42030" s="104"/>
      <c r="AG42030" s="104"/>
      <c r="AK42030" s="104"/>
      <c r="AL42030" s="104"/>
      <c r="AO42030" s="104"/>
      <c r="AP42030" s="104"/>
    </row>
    <row r="42031" spans="21:42" ht="15" customHeight="1" x14ac:dyDescent="0.25">
      <c r="U42031" s="104"/>
      <c r="AB42031" s="104"/>
      <c r="AC42031" s="104"/>
      <c r="AF42031" s="104"/>
      <c r="AG42031" s="104"/>
      <c r="AK42031" s="104"/>
      <c r="AL42031" s="104"/>
      <c r="AO42031" s="104"/>
      <c r="AP42031" s="104"/>
    </row>
    <row r="42032" spans="21:42" ht="15" customHeight="1" x14ac:dyDescent="0.25">
      <c r="U42032" s="104"/>
      <c r="AB42032" s="104"/>
      <c r="AC42032" s="104"/>
      <c r="AF42032" s="104"/>
      <c r="AG42032" s="104"/>
      <c r="AK42032" s="104"/>
      <c r="AL42032" s="104"/>
      <c r="AO42032" s="104"/>
      <c r="AP42032" s="104"/>
    </row>
    <row r="42033" spans="21:42" ht="15" customHeight="1" x14ac:dyDescent="0.25">
      <c r="U42033" s="104"/>
      <c r="AB42033" s="104"/>
      <c r="AC42033" s="104"/>
      <c r="AF42033" s="104"/>
      <c r="AG42033" s="104"/>
      <c r="AK42033" s="104"/>
      <c r="AL42033" s="104"/>
      <c r="AO42033" s="104"/>
      <c r="AP42033" s="104"/>
    </row>
    <row r="42034" spans="21:42" ht="15" customHeight="1" x14ac:dyDescent="0.25">
      <c r="U42034" s="104"/>
      <c r="AB42034" s="104"/>
      <c r="AC42034" s="104"/>
      <c r="AF42034" s="104"/>
      <c r="AG42034" s="104"/>
      <c r="AK42034" s="104"/>
      <c r="AL42034" s="104"/>
      <c r="AO42034" s="104"/>
      <c r="AP42034" s="104"/>
    </row>
    <row r="42035" spans="21:42" ht="15" customHeight="1" x14ac:dyDescent="0.25">
      <c r="U42035" s="104"/>
      <c r="AB42035" s="104"/>
      <c r="AC42035" s="104"/>
      <c r="AF42035" s="104"/>
      <c r="AG42035" s="104"/>
      <c r="AK42035" s="104"/>
      <c r="AL42035" s="104"/>
      <c r="AO42035" s="104"/>
      <c r="AP42035" s="104"/>
    </row>
    <row r="42036" spans="21:42" ht="15" customHeight="1" x14ac:dyDescent="0.25">
      <c r="U42036" s="104"/>
      <c r="AB42036" s="104"/>
      <c r="AC42036" s="104"/>
      <c r="AF42036" s="104"/>
      <c r="AG42036" s="104"/>
      <c r="AK42036" s="104"/>
      <c r="AL42036" s="104"/>
      <c r="AO42036" s="104"/>
      <c r="AP42036" s="104"/>
    </row>
    <row r="42037" spans="21:42" ht="15" customHeight="1" x14ac:dyDescent="0.25">
      <c r="U42037" s="104"/>
      <c r="AB42037" s="104"/>
      <c r="AC42037" s="104"/>
      <c r="AF42037" s="104"/>
      <c r="AG42037" s="104"/>
      <c r="AK42037" s="104"/>
      <c r="AL42037" s="104"/>
      <c r="AO42037" s="104"/>
      <c r="AP42037" s="104"/>
    </row>
    <row r="42038" spans="21:42" ht="15" customHeight="1" x14ac:dyDescent="0.25">
      <c r="U42038" s="104"/>
      <c r="AB42038" s="104"/>
      <c r="AC42038" s="104"/>
      <c r="AF42038" s="104"/>
      <c r="AG42038" s="104"/>
      <c r="AK42038" s="104"/>
      <c r="AL42038" s="104"/>
      <c r="AO42038" s="104"/>
      <c r="AP42038" s="104"/>
    </row>
    <row r="42039" spans="21:42" ht="15" customHeight="1" x14ac:dyDescent="0.25">
      <c r="U42039" s="104"/>
      <c r="AB42039" s="104"/>
      <c r="AC42039" s="104"/>
      <c r="AF42039" s="104"/>
      <c r="AG42039" s="104"/>
      <c r="AK42039" s="104"/>
      <c r="AL42039" s="104"/>
      <c r="AO42039" s="104"/>
      <c r="AP42039" s="104"/>
    </row>
    <row r="42040" spans="21:42" ht="15" customHeight="1" x14ac:dyDescent="0.25">
      <c r="U42040" s="104"/>
      <c r="AB42040" s="104"/>
      <c r="AC42040" s="104"/>
      <c r="AF42040" s="104"/>
      <c r="AG42040" s="104"/>
      <c r="AK42040" s="104"/>
      <c r="AL42040" s="104"/>
      <c r="AO42040" s="104"/>
      <c r="AP42040" s="104"/>
    </row>
    <row r="42041" spans="21:42" ht="15" customHeight="1" x14ac:dyDescent="0.25">
      <c r="U42041" s="104"/>
      <c r="AB42041" s="104"/>
      <c r="AC42041" s="104"/>
      <c r="AF42041" s="104"/>
      <c r="AG42041" s="104"/>
      <c r="AK42041" s="104"/>
      <c r="AL42041" s="104"/>
      <c r="AO42041" s="104"/>
      <c r="AP42041" s="104"/>
    </row>
    <row r="42042" spans="21:42" ht="15" customHeight="1" x14ac:dyDescent="0.25">
      <c r="U42042" s="104"/>
      <c r="AB42042" s="104"/>
      <c r="AC42042" s="104"/>
      <c r="AF42042" s="104"/>
      <c r="AG42042" s="104"/>
      <c r="AK42042" s="104"/>
      <c r="AL42042" s="104"/>
      <c r="AO42042" s="104"/>
      <c r="AP42042" s="104"/>
    </row>
    <row r="42043" spans="21:42" ht="15" customHeight="1" x14ac:dyDescent="0.25">
      <c r="U42043" s="104"/>
      <c r="AB42043" s="104"/>
      <c r="AC42043" s="104"/>
      <c r="AF42043" s="104"/>
      <c r="AG42043" s="104"/>
      <c r="AK42043" s="104"/>
      <c r="AL42043" s="104"/>
      <c r="AO42043" s="104"/>
      <c r="AP42043" s="104"/>
    </row>
    <row r="42044" spans="21:42" ht="15" customHeight="1" x14ac:dyDescent="0.25">
      <c r="U42044" s="104"/>
      <c r="AB42044" s="104"/>
      <c r="AC42044" s="104"/>
      <c r="AF42044" s="104"/>
      <c r="AG42044" s="104"/>
      <c r="AK42044" s="104"/>
      <c r="AL42044" s="104"/>
      <c r="AO42044" s="104"/>
      <c r="AP42044" s="104"/>
    </row>
    <row r="42045" spans="21:42" ht="15" customHeight="1" x14ac:dyDescent="0.25">
      <c r="U42045" s="104"/>
      <c r="AB42045" s="104"/>
      <c r="AC42045" s="104"/>
      <c r="AF42045" s="104"/>
      <c r="AG42045" s="104"/>
      <c r="AK42045" s="104"/>
      <c r="AL42045" s="104"/>
      <c r="AO42045" s="104"/>
      <c r="AP42045" s="104"/>
    </row>
    <row r="42046" spans="21:42" ht="15" customHeight="1" x14ac:dyDescent="0.25">
      <c r="U42046" s="104"/>
      <c r="AB42046" s="104"/>
      <c r="AC42046" s="104"/>
      <c r="AF42046" s="104"/>
      <c r="AG42046" s="104"/>
      <c r="AK42046" s="104"/>
      <c r="AL42046" s="104"/>
      <c r="AO42046" s="104"/>
      <c r="AP42046" s="104"/>
    </row>
    <row r="42047" spans="21:42" ht="15" customHeight="1" x14ac:dyDescent="0.25">
      <c r="U42047" s="104"/>
      <c r="AB42047" s="104"/>
      <c r="AC42047" s="104"/>
      <c r="AF42047" s="104"/>
      <c r="AG42047" s="104"/>
      <c r="AK42047" s="104"/>
      <c r="AL42047" s="104"/>
      <c r="AO42047" s="104"/>
      <c r="AP42047" s="104"/>
    </row>
    <row r="42048" spans="21:42" ht="15" customHeight="1" x14ac:dyDescent="0.25">
      <c r="U42048" s="104"/>
      <c r="AB42048" s="104"/>
      <c r="AC42048" s="104"/>
      <c r="AF42048" s="104"/>
      <c r="AG42048" s="104"/>
      <c r="AK42048" s="104"/>
      <c r="AL42048" s="104"/>
      <c r="AO42048" s="104"/>
      <c r="AP42048" s="104"/>
    </row>
    <row r="42049" spans="21:42" ht="15" customHeight="1" x14ac:dyDescent="0.25">
      <c r="U42049" s="104"/>
      <c r="AB42049" s="104"/>
      <c r="AC42049" s="104"/>
      <c r="AF42049" s="104"/>
      <c r="AG42049" s="104"/>
      <c r="AK42049" s="104"/>
      <c r="AL42049" s="104"/>
      <c r="AO42049" s="104"/>
      <c r="AP42049" s="104"/>
    </row>
    <row r="42050" spans="21:42" ht="15" customHeight="1" x14ac:dyDescent="0.25">
      <c r="U42050" s="104"/>
      <c r="AB42050" s="104"/>
      <c r="AC42050" s="104"/>
      <c r="AF42050" s="104"/>
      <c r="AG42050" s="104"/>
      <c r="AK42050" s="104"/>
      <c r="AL42050" s="104"/>
      <c r="AO42050" s="104"/>
      <c r="AP42050" s="104"/>
    </row>
    <row r="42051" spans="21:42" ht="15" customHeight="1" x14ac:dyDescent="0.25">
      <c r="U42051" s="104"/>
      <c r="AB42051" s="104"/>
      <c r="AC42051" s="104"/>
      <c r="AF42051" s="104"/>
      <c r="AG42051" s="104"/>
      <c r="AK42051" s="104"/>
      <c r="AL42051" s="104"/>
      <c r="AO42051" s="104"/>
      <c r="AP42051" s="104"/>
    </row>
    <row r="42052" spans="21:42" ht="15" customHeight="1" x14ac:dyDescent="0.25">
      <c r="U42052" s="104"/>
      <c r="AB42052" s="104"/>
      <c r="AC42052" s="104"/>
      <c r="AF42052" s="104"/>
      <c r="AG42052" s="104"/>
      <c r="AK42052" s="104"/>
      <c r="AL42052" s="104"/>
      <c r="AO42052" s="104"/>
      <c r="AP42052" s="104"/>
    </row>
    <row r="42053" spans="21:42" ht="15" customHeight="1" x14ac:dyDescent="0.25">
      <c r="U42053" s="104"/>
      <c r="AB42053" s="104"/>
      <c r="AC42053" s="104"/>
      <c r="AF42053" s="104"/>
      <c r="AG42053" s="104"/>
      <c r="AK42053" s="104"/>
      <c r="AL42053" s="104"/>
      <c r="AO42053" s="104"/>
      <c r="AP42053" s="104"/>
    </row>
    <row r="42054" spans="21:42" ht="15" customHeight="1" x14ac:dyDescent="0.25">
      <c r="U42054" s="104"/>
      <c r="AB42054" s="104"/>
      <c r="AC42054" s="104"/>
      <c r="AF42054" s="104"/>
      <c r="AG42054" s="104"/>
      <c r="AK42054" s="104"/>
      <c r="AL42054" s="104"/>
      <c r="AO42054" s="104"/>
      <c r="AP42054" s="104"/>
    </row>
    <row r="42055" spans="21:42" ht="15" customHeight="1" x14ac:dyDescent="0.25">
      <c r="U42055" s="104"/>
      <c r="AB42055" s="104"/>
      <c r="AC42055" s="104"/>
      <c r="AF42055" s="104"/>
      <c r="AG42055" s="104"/>
      <c r="AK42055" s="104"/>
      <c r="AL42055" s="104"/>
      <c r="AO42055" s="104"/>
      <c r="AP42055" s="104"/>
    </row>
    <row r="42056" spans="21:42" ht="15" customHeight="1" x14ac:dyDescent="0.25">
      <c r="U42056" s="104"/>
      <c r="AB42056" s="104"/>
      <c r="AC42056" s="104"/>
      <c r="AF42056" s="104"/>
      <c r="AG42056" s="104"/>
      <c r="AK42056" s="104"/>
      <c r="AL42056" s="104"/>
      <c r="AO42056" s="104"/>
      <c r="AP42056" s="104"/>
    </row>
    <row r="42057" spans="21:42" ht="15" customHeight="1" x14ac:dyDescent="0.25">
      <c r="U42057" s="104"/>
      <c r="AB42057" s="104"/>
      <c r="AC42057" s="104"/>
      <c r="AF42057" s="104"/>
      <c r="AG42057" s="104"/>
      <c r="AK42057" s="104"/>
      <c r="AL42057" s="104"/>
      <c r="AO42057" s="104"/>
      <c r="AP42057" s="104"/>
    </row>
    <row r="42058" spans="21:42" ht="15" customHeight="1" x14ac:dyDescent="0.25">
      <c r="U42058" s="104"/>
      <c r="AB42058" s="104"/>
      <c r="AC42058" s="104"/>
      <c r="AF42058" s="104"/>
      <c r="AG42058" s="104"/>
      <c r="AK42058" s="104"/>
      <c r="AL42058" s="104"/>
      <c r="AO42058" s="104"/>
      <c r="AP42058" s="104"/>
    </row>
    <row r="42059" spans="21:42" ht="15" customHeight="1" x14ac:dyDescent="0.25">
      <c r="U42059" s="104"/>
      <c r="AB42059" s="104"/>
      <c r="AC42059" s="104"/>
      <c r="AF42059" s="104"/>
      <c r="AG42059" s="104"/>
      <c r="AK42059" s="104"/>
      <c r="AL42059" s="104"/>
      <c r="AO42059" s="104"/>
      <c r="AP42059" s="104"/>
    </row>
    <row r="42060" spans="21:42" ht="15" customHeight="1" x14ac:dyDescent="0.25">
      <c r="U42060" s="104"/>
      <c r="AB42060" s="104"/>
      <c r="AC42060" s="104"/>
      <c r="AF42060" s="104"/>
      <c r="AG42060" s="104"/>
      <c r="AK42060" s="104"/>
      <c r="AL42060" s="104"/>
      <c r="AO42060" s="104"/>
      <c r="AP42060" s="104"/>
    </row>
    <row r="42061" spans="21:42" ht="15" customHeight="1" x14ac:dyDescent="0.25">
      <c r="U42061" s="104"/>
      <c r="AB42061" s="104"/>
      <c r="AC42061" s="104"/>
      <c r="AF42061" s="104"/>
      <c r="AG42061" s="104"/>
      <c r="AK42061" s="104"/>
      <c r="AL42061" s="104"/>
      <c r="AO42061" s="104"/>
      <c r="AP42061" s="104"/>
    </row>
    <row r="42062" spans="21:42" ht="15" customHeight="1" x14ac:dyDescent="0.25">
      <c r="U42062" s="104"/>
      <c r="AB42062" s="104"/>
      <c r="AC42062" s="104"/>
      <c r="AF42062" s="104"/>
      <c r="AG42062" s="104"/>
      <c r="AK42062" s="104"/>
      <c r="AL42062" s="104"/>
      <c r="AO42062" s="104"/>
      <c r="AP42062" s="104"/>
    </row>
    <row r="42063" spans="21:42" ht="15" customHeight="1" x14ac:dyDescent="0.25">
      <c r="U42063" s="104"/>
      <c r="AB42063" s="104"/>
      <c r="AC42063" s="104"/>
      <c r="AF42063" s="104"/>
      <c r="AG42063" s="104"/>
      <c r="AK42063" s="104"/>
      <c r="AL42063" s="104"/>
      <c r="AO42063" s="104"/>
      <c r="AP42063" s="104"/>
    </row>
    <row r="42064" spans="21:42" ht="15" customHeight="1" x14ac:dyDescent="0.25">
      <c r="U42064" s="104"/>
      <c r="AB42064" s="104"/>
      <c r="AC42064" s="104"/>
      <c r="AF42064" s="104"/>
      <c r="AG42064" s="104"/>
      <c r="AK42064" s="104"/>
      <c r="AL42064" s="104"/>
      <c r="AO42064" s="104"/>
      <c r="AP42064" s="104"/>
    </row>
    <row r="42065" spans="21:42" ht="15" customHeight="1" x14ac:dyDescent="0.25">
      <c r="U42065" s="104"/>
      <c r="AB42065" s="104"/>
      <c r="AC42065" s="104"/>
      <c r="AF42065" s="104"/>
      <c r="AG42065" s="104"/>
      <c r="AK42065" s="104"/>
      <c r="AL42065" s="104"/>
      <c r="AO42065" s="104"/>
      <c r="AP42065" s="104"/>
    </row>
    <row r="42066" spans="21:42" ht="15" customHeight="1" x14ac:dyDescent="0.25">
      <c r="U42066" s="104"/>
      <c r="AB42066" s="104"/>
      <c r="AC42066" s="104"/>
      <c r="AF42066" s="104"/>
      <c r="AG42066" s="104"/>
      <c r="AK42066" s="104"/>
      <c r="AL42066" s="104"/>
      <c r="AO42066" s="104"/>
      <c r="AP42066" s="104"/>
    </row>
    <row r="42067" spans="21:42" ht="15" customHeight="1" x14ac:dyDescent="0.25">
      <c r="U42067" s="104"/>
      <c r="AB42067" s="104"/>
      <c r="AC42067" s="104"/>
      <c r="AF42067" s="104"/>
      <c r="AG42067" s="104"/>
      <c r="AK42067" s="104"/>
      <c r="AL42067" s="104"/>
      <c r="AO42067" s="104"/>
      <c r="AP42067" s="104"/>
    </row>
    <row r="42068" spans="21:42" ht="15" customHeight="1" x14ac:dyDescent="0.25">
      <c r="U42068" s="104"/>
      <c r="AB42068" s="104"/>
      <c r="AC42068" s="104"/>
      <c r="AF42068" s="104"/>
      <c r="AG42068" s="104"/>
      <c r="AK42068" s="104"/>
      <c r="AL42068" s="104"/>
      <c r="AO42068" s="104"/>
      <c r="AP42068" s="104"/>
    </row>
    <row r="42069" spans="21:42" ht="15" customHeight="1" x14ac:dyDescent="0.25">
      <c r="U42069" s="104"/>
      <c r="AB42069" s="104"/>
      <c r="AC42069" s="104"/>
      <c r="AF42069" s="104"/>
      <c r="AG42069" s="104"/>
      <c r="AK42069" s="104"/>
      <c r="AL42069" s="104"/>
      <c r="AO42069" s="104"/>
      <c r="AP42069" s="104"/>
    </row>
    <row r="42070" spans="21:42" ht="15" customHeight="1" x14ac:dyDescent="0.25">
      <c r="U42070" s="104"/>
      <c r="AB42070" s="104"/>
      <c r="AC42070" s="104"/>
      <c r="AF42070" s="104"/>
      <c r="AG42070" s="104"/>
      <c r="AK42070" s="104"/>
      <c r="AL42070" s="104"/>
      <c r="AO42070" s="104"/>
      <c r="AP42070" s="104"/>
    </row>
    <row r="42071" spans="21:42" ht="15" customHeight="1" x14ac:dyDescent="0.25">
      <c r="U42071" s="104"/>
      <c r="AB42071" s="104"/>
      <c r="AC42071" s="104"/>
      <c r="AF42071" s="104"/>
      <c r="AG42071" s="104"/>
      <c r="AK42071" s="104"/>
      <c r="AL42071" s="104"/>
      <c r="AO42071" s="104"/>
      <c r="AP42071" s="104"/>
    </row>
    <row r="42072" spans="21:42" ht="15" customHeight="1" x14ac:dyDescent="0.25">
      <c r="U42072" s="104"/>
      <c r="AB42072" s="104"/>
      <c r="AC42072" s="104"/>
      <c r="AF42072" s="104"/>
      <c r="AG42072" s="104"/>
      <c r="AK42072" s="104"/>
      <c r="AL42072" s="104"/>
      <c r="AO42072" s="104"/>
      <c r="AP42072" s="104"/>
    </row>
    <row r="42073" spans="21:42" ht="15" customHeight="1" x14ac:dyDescent="0.25">
      <c r="U42073" s="104"/>
      <c r="AB42073" s="104"/>
      <c r="AC42073" s="104"/>
      <c r="AF42073" s="104"/>
      <c r="AG42073" s="104"/>
      <c r="AK42073" s="104"/>
      <c r="AL42073" s="104"/>
      <c r="AO42073" s="104"/>
      <c r="AP42073" s="104"/>
    </row>
    <row r="42074" spans="21:42" ht="15" customHeight="1" x14ac:dyDescent="0.25">
      <c r="U42074" s="104"/>
      <c r="AB42074" s="104"/>
      <c r="AC42074" s="104"/>
      <c r="AF42074" s="104"/>
      <c r="AG42074" s="104"/>
      <c r="AK42074" s="104"/>
      <c r="AL42074" s="104"/>
      <c r="AO42074" s="104"/>
      <c r="AP42074" s="104"/>
    </row>
    <row r="42075" spans="21:42" ht="15" customHeight="1" x14ac:dyDescent="0.25">
      <c r="U42075" s="104"/>
      <c r="AB42075" s="104"/>
      <c r="AC42075" s="104"/>
      <c r="AF42075" s="104"/>
      <c r="AG42075" s="104"/>
      <c r="AK42075" s="104"/>
      <c r="AL42075" s="104"/>
      <c r="AO42075" s="104"/>
      <c r="AP42075" s="104"/>
    </row>
    <row r="42076" spans="21:42" ht="15" customHeight="1" x14ac:dyDescent="0.25">
      <c r="U42076" s="104"/>
      <c r="AB42076" s="104"/>
      <c r="AC42076" s="104"/>
      <c r="AF42076" s="104"/>
      <c r="AG42076" s="104"/>
      <c r="AK42076" s="104"/>
      <c r="AL42076" s="104"/>
      <c r="AO42076" s="104"/>
      <c r="AP42076" s="104"/>
    </row>
    <row r="42077" spans="21:42" ht="15" customHeight="1" x14ac:dyDescent="0.25">
      <c r="U42077" s="104"/>
      <c r="AB42077" s="104"/>
      <c r="AC42077" s="104"/>
      <c r="AF42077" s="104"/>
      <c r="AG42077" s="104"/>
      <c r="AK42077" s="104"/>
      <c r="AL42077" s="104"/>
      <c r="AO42077" s="104"/>
      <c r="AP42077" s="104"/>
    </row>
    <row r="42078" spans="21:42" ht="15" customHeight="1" x14ac:dyDescent="0.25">
      <c r="U42078" s="104"/>
      <c r="AB42078" s="104"/>
      <c r="AC42078" s="104"/>
      <c r="AF42078" s="104"/>
      <c r="AG42078" s="104"/>
      <c r="AK42078" s="104"/>
      <c r="AL42078" s="104"/>
      <c r="AO42078" s="104"/>
      <c r="AP42078" s="104"/>
    </row>
    <row r="42079" spans="21:42" ht="15" customHeight="1" x14ac:dyDescent="0.25">
      <c r="U42079" s="104"/>
      <c r="AB42079" s="104"/>
      <c r="AC42079" s="104"/>
      <c r="AF42079" s="104"/>
      <c r="AG42079" s="104"/>
      <c r="AK42079" s="104"/>
      <c r="AL42079" s="104"/>
      <c r="AO42079" s="104"/>
      <c r="AP42079" s="104"/>
    </row>
    <row r="42080" spans="21:42" ht="15" customHeight="1" x14ac:dyDescent="0.25">
      <c r="U42080" s="104"/>
      <c r="AB42080" s="104"/>
      <c r="AC42080" s="104"/>
      <c r="AF42080" s="104"/>
      <c r="AG42080" s="104"/>
      <c r="AK42080" s="104"/>
      <c r="AL42080" s="104"/>
      <c r="AO42080" s="104"/>
      <c r="AP42080" s="104"/>
    </row>
    <row r="42081" spans="21:42" ht="15" customHeight="1" x14ac:dyDescent="0.25">
      <c r="U42081" s="104"/>
      <c r="AB42081" s="104"/>
      <c r="AC42081" s="104"/>
      <c r="AF42081" s="104"/>
      <c r="AG42081" s="104"/>
      <c r="AK42081" s="104"/>
      <c r="AL42081" s="104"/>
      <c r="AO42081" s="104"/>
      <c r="AP42081" s="104"/>
    </row>
    <row r="42082" spans="21:42" ht="15" customHeight="1" x14ac:dyDescent="0.25">
      <c r="U42082" s="104"/>
      <c r="AB42082" s="104"/>
      <c r="AC42082" s="104"/>
      <c r="AF42082" s="104"/>
      <c r="AG42082" s="104"/>
      <c r="AK42082" s="104"/>
      <c r="AL42082" s="104"/>
      <c r="AO42082" s="104"/>
      <c r="AP42082" s="104"/>
    </row>
    <row r="42083" spans="21:42" ht="15" customHeight="1" x14ac:dyDescent="0.25">
      <c r="U42083" s="104"/>
      <c r="AB42083" s="104"/>
      <c r="AC42083" s="104"/>
      <c r="AF42083" s="104"/>
      <c r="AG42083" s="104"/>
      <c r="AK42083" s="104"/>
      <c r="AL42083" s="104"/>
      <c r="AO42083" s="104"/>
      <c r="AP42083" s="104"/>
    </row>
    <row r="42084" spans="21:42" ht="15" customHeight="1" x14ac:dyDescent="0.25">
      <c r="U42084" s="104"/>
      <c r="AB42084" s="104"/>
      <c r="AC42084" s="104"/>
      <c r="AF42084" s="104"/>
      <c r="AG42084" s="104"/>
      <c r="AK42084" s="104"/>
      <c r="AL42084" s="104"/>
      <c r="AO42084" s="104"/>
      <c r="AP42084" s="104"/>
    </row>
    <row r="42085" spans="21:42" ht="15" customHeight="1" x14ac:dyDescent="0.25">
      <c r="U42085" s="104"/>
      <c r="AB42085" s="104"/>
      <c r="AC42085" s="104"/>
      <c r="AF42085" s="104"/>
      <c r="AG42085" s="104"/>
      <c r="AK42085" s="104"/>
      <c r="AL42085" s="104"/>
      <c r="AO42085" s="104"/>
      <c r="AP42085" s="104"/>
    </row>
    <row r="42086" spans="21:42" ht="15" customHeight="1" x14ac:dyDescent="0.25">
      <c r="U42086" s="104"/>
      <c r="AB42086" s="104"/>
      <c r="AC42086" s="104"/>
      <c r="AF42086" s="104"/>
      <c r="AG42086" s="104"/>
      <c r="AK42086" s="104"/>
      <c r="AL42086" s="104"/>
      <c r="AO42086" s="104"/>
      <c r="AP42086" s="104"/>
    </row>
    <row r="42087" spans="21:42" ht="15" customHeight="1" x14ac:dyDescent="0.25">
      <c r="U42087" s="104"/>
      <c r="AB42087" s="104"/>
      <c r="AC42087" s="104"/>
      <c r="AF42087" s="104"/>
      <c r="AG42087" s="104"/>
      <c r="AK42087" s="104"/>
      <c r="AL42087" s="104"/>
      <c r="AO42087" s="104"/>
      <c r="AP42087" s="104"/>
    </row>
    <row r="42088" spans="21:42" ht="15" customHeight="1" x14ac:dyDescent="0.25">
      <c r="U42088" s="104"/>
      <c r="AB42088" s="104"/>
      <c r="AC42088" s="104"/>
      <c r="AF42088" s="104"/>
      <c r="AG42088" s="104"/>
      <c r="AK42088" s="104"/>
      <c r="AL42088" s="104"/>
      <c r="AO42088" s="104"/>
      <c r="AP42088" s="104"/>
    </row>
    <row r="42089" spans="21:42" ht="15" customHeight="1" x14ac:dyDescent="0.25">
      <c r="U42089" s="104"/>
      <c r="AB42089" s="104"/>
      <c r="AC42089" s="104"/>
      <c r="AF42089" s="104"/>
      <c r="AG42089" s="104"/>
      <c r="AK42089" s="104"/>
      <c r="AL42089" s="104"/>
      <c r="AO42089" s="104"/>
      <c r="AP42089" s="104"/>
    </row>
    <row r="42090" spans="21:42" ht="15" customHeight="1" x14ac:dyDescent="0.25">
      <c r="U42090" s="104"/>
      <c r="AB42090" s="104"/>
      <c r="AC42090" s="104"/>
      <c r="AF42090" s="104"/>
      <c r="AG42090" s="104"/>
      <c r="AK42090" s="104"/>
      <c r="AL42090" s="104"/>
      <c r="AO42090" s="104"/>
      <c r="AP42090" s="104"/>
    </row>
    <row r="42091" spans="21:42" ht="15" customHeight="1" x14ac:dyDescent="0.25">
      <c r="U42091" s="104"/>
      <c r="AB42091" s="104"/>
      <c r="AC42091" s="104"/>
      <c r="AF42091" s="104"/>
      <c r="AG42091" s="104"/>
      <c r="AK42091" s="104"/>
      <c r="AL42091" s="104"/>
      <c r="AO42091" s="104"/>
      <c r="AP42091" s="104"/>
    </row>
    <row r="42092" spans="21:42" ht="15" customHeight="1" x14ac:dyDescent="0.25">
      <c r="U42092" s="104"/>
      <c r="AB42092" s="104"/>
      <c r="AC42092" s="104"/>
      <c r="AF42092" s="104"/>
      <c r="AG42092" s="104"/>
      <c r="AK42092" s="104"/>
      <c r="AL42092" s="104"/>
      <c r="AO42092" s="104"/>
      <c r="AP42092" s="104"/>
    </row>
    <row r="42093" spans="21:42" ht="15" customHeight="1" x14ac:dyDescent="0.25">
      <c r="U42093" s="104"/>
      <c r="AB42093" s="104"/>
      <c r="AC42093" s="104"/>
      <c r="AF42093" s="104"/>
      <c r="AG42093" s="104"/>
      <c r="AK42093" s="104"/>
      <c r="AL42093" s="104"/>
      <c r="AO42093" s="104"/>
      <c r="AP42093" s="104"/>
    </row>
    <row r="42094" spans="21:42" ht="15" customHeight="1" x14ac:dyDescent="0.25">
      <c r="U42094" s="104"/>
      <c r="AB42094" s="104"/>
      <c r="AC42094" s="104"/>
      <c r="AF42094" s="104"/>
      <c r="AG42094" s="104"/>
      <c r="AK42094" s="104"/>
      <c r="AL42094" s="104"/>
      <c r="AO42094" s="104"/>
      <c r="AP42094" s="104"/>
    </row>
    <row r="42095" spans="21:42" ht="15" customHeight="1" x14ac:dyDescent="0.25">
      <c r="U42095" s="104"/>
      <c r="AB42095" s="104"/>
      <c r="AC42095" s="104"/>
      <c r="AF42095" s="104"/>
      <c r="AG42095" s="104"/>
      <c r="AK42095" s="104"/>
      <c r="AL42095" s="104"/>
      <c r="AO42095" s="104"/>
      <c r="AP42095" s="104"/>
    </row>
    <row r="42096" spans="21:42" ht="15" customHeight="1" x14ac:dyDescent="0.25">
      <c r="U42096" s="104"/>
      <c r="AB42096" s="104"/>
      <c r="AC42096" s="104"/>
      <c r="AF42096" s="104"/>
      <c r="AG42096" s="104"/>
      <c r="AK42096" s="104"/>
      <c r="AL42096" s="104"/>
      <c r="AO42096" s="104"/>
      <c r="AP42096" s="104"/>
    </row>
    <row r="42097" spans="21:42" ht="15" customHeight="1" x14ac:dyDescent="0.25">
      <c r="U42097" s="104"/>
      <c r="AB42097" s="104"/>
      <c r="AC42097" s="104"/>
      <c r="AF42097" s="104"/>
      <c r="AG42097" s="104"/>
      <c r="AK42097" s="104"/>
      <c r="AL42097" s="104"/>
      <c r="AO42097" s="104"/>
      <c r="AP42097" s="104"/>
    </row>
    <row r="42098" spans="21:42" ht="15" customHeight="1" x14ac:dyDescent="0.25">
      <c r="U42098" s="104"/>
      <c r="AB42098" s="104"/>
      <c r="AC42098" s="104"/>
      <c r="AF42098" s="104"/>
      <c r="AG42098" s="104"/>
      <c r="AK42098" s="104"/>
      <c r="AL42098" s="104"/>
      <c r="AO42098" s="104"/>
      <c r="AP42098" s="104"/>
    </row>
    <row r="42099" spans="21:42" ht="15" customHeight="1" x14ac:dyDescent="0.25">
      <c r="U42099" s="104"/>
      <c r="AB42099" s="104"/>
      <c r="AC42099" s="104"/>
      <c r="AF42099" s="104"/>
      <c r="AG42099" s="104"/>
      <c r="AK42099" s="104"/>
      <c r="AL42099" s="104"/>
      <c r="AO42099" s="104"/>
      <c r="AP42099" s="104"/>
    </row>
    <row r="42100" spans="21:42" ht="15" customHeight="1" x14ac:dyDescent="0.25">
      <c r="U42100" s="104"/>
      <c r="AB42100" s="104"/>
      <c r="AC42100" s="104"/>
      <c r="AF42100" s="104"/>
      <c r="AG42100" s="104"/>
      <c r="AK42100" s="104"/>
      <c r="AL42100" s="104"/>
      <c r="AO42100" s="104"/>
      <c r="AP42100" s="104"/>
    </row>
    <row r="42101" spans="21:42" ht="15" customHeight="1" x14ac:dyDescent="0.25">
      <c r="U42101" s="104"/>
      <c r="AB42101" s="104"/>
      <c r="AC42101" s="104"/>
      <c r="AF42101" s="104"/>
      <c r="AG42101" s="104"/>
      <c r="AK42101" s="104"/>
      <c r="AL42101" s="104"/>
      <c r="AO42101" s="104"/>
      <c r="AP42101" s="104"/>
    </row>
    <row r="42102" spans="21:42" ht="15" customHeight="1" x14ac:dyDescent="0.25">
      <c r="U42102" s="104"/>
      <c r="AB42102" s="104"/>
      <c r="AC42102" s="104"/>
      <c r="AF42102" s="104"/>
      <c r="AG42102" s="104"/>
      <c r="AK42102" s="104"/>
      <c r="AL42102" s="104"/>
      <c r="AO42102" s="104"/>
      <c r="AP42102" s="104"/>
    </row>
    <row r="42103" spans="21:42" ht="15" customHeight="1" x14ac:dyDescent="0.25">
      <c r="U42103" s="104"/>
      <c r="AB42103" s="104"/>
      <c r="AC42103" s="104"/>
      <c r="AF42103" s="104"/>
      <c r="AG42103" s="104"/>
      <c r="AK42103" s="104"/>
      <c r="AL42103" s="104"/>
      <c r="AO42103" s="104"/>
      <c r="AP42103" s="104"/>
    </row>
    <row r="42104" spans="21:42" ht="15" customHeight="1" x14ac:dyDescent="0.25">
      <c r="U42104" s="104"/>
      <c r="AB42104" s="104"/>
      <c r="AC42104" s="104"/>
      <c r="AF42104" s="104"/>
      <c r="AG42104" s="104"/>
      <c r="AK42104" s="104"/>
      <c r="AL42104" s="104"/>
      <c r="AO42104" s="104"/>
      <c r="AP42104" s="104"/>
    </row>
    <row r="42105" spans="21:42" ht="15" customHeight="1" x14ac:dyDescent="0.25">
      <c r="U42105" s="104"/>
      <c r="AB42105" s="104"/>
      <c r="AC42105" s="104"/>
      <c r="AF42105" s="104"/>
      <c r="AG42105" s="104"/>
      <c r="AK42105" s="104"/>
      <c r="AL42105" s="104"/>
      <c r="AO42105" s="104"/>
      <c r="AP42105" s="104"/>
    </row>
    <row r="42106" spans="21:42" ht="15" customHeight="1" x14ac:dyDescent="0.25">
      <c r="U42106" s="104"/>
      <c r="AB42106" s="104"/>
      <c r="AC42106" s="104"/>
      <c r="AF42106" s="104"/>
      <c r="AG42106" s="104"/>
      <c r="AK42106" s="104"/>
      <c r="AL42106" s="104"/>
      <c r="AO42106" s="104"/>
      <c r="AP42106" s="104"/>
    </row>
    <row r="42107" spans="21:42" ht="15" customHeight="1" x14ac:dyDescent="0.25">
      <c r="U42107" s="104"/>
      <c r="AB42107" s="104"/>
      <c r="AC42107" s="104"/>
      <c r="AF42107" s="104"/>
      <c r="AG42107" s="104"/>
      <c r="AK42107" s="104"/>
      <c r="AL42107" s="104"/>
      <c r="AO42107" s="104"/>
      <c r="AP42107" s="104"/>
    </row>
    <row r="42108" spans="21:42" ht="15" customHeight="1" x14ac:dyDescent="0.25">
      <c r="U42108" s="104"/>
      <c r="AB42108" s="104"/>
      <c r="AC42108" s="104"/>
      <c r="AF42108" s="104"/>
      <c r="AG42108" s="104"/>
      <c r="AK42108" s="104"/>
      <c r="AL42108" s="104"/>
      <c r="AO42108" s="104"/>
      <c r="AP42108" s="104"/>
    </row>
    <row r="42109" spans="21:42" ht="15" customHeight="1" x14ac:dyDescent="0.25">
      <c r="U42109" s="104"/>
      <c r="AB42109" s="104"/>
      <c r="AC42109" s="104"/>
      <c r="AF42109" s="104"/>
      <c r="AG42109" s="104"/>
      <c r="AK42109" s="104"/>
      <c r="AL42109" s="104"/>
      <c r="AO42109" s="104"/>
      <c r="AP42109" s="104"/>
    </row>
    <row r="42110" spans="21:42" ht="15" customHeight="1" x14ac:dyDescent="0.25">
      <c r="U42110" s="104"/>
      <c r="AB42110" s="104"/>
      <c r="AC42110" s="104"/>
      <c r="AF42110" s="104"/>
      <c r="AG42110" s="104"/>
      <c r="AK42110" s="104"/>
      <c r="AL42110" s="104"/>
      <c r="AO42110" s="104"/>
      <c r="AP42110" s="104"/>
    </row>
    <row r="42111" spans="21:42" ht="15" customHeight="1" x14ac:dyDescent="0.25">
      <c r="U42111" s="104"/>
      <c r="AB42111" s="104"/>
      <c r="AC42111" s="104"/>
      <c r="AF42111" s="104"/>
      <c r="AG42111" s="104"/>
      <c r="AK42111" s="104"/>
      <c r="AL42111" s="104"/>
      <c r="AO42111" s="104"/>
      <c r="AP42111" s="104"/>
    </row>
    <row r="42112" spans="21:42" ht="15" customHeight="1" x14ac:dyDescent="0.25">
      <c r="U42112" s="104"/>
      <c r="AB42112" s="104"/>
      <c r="AC42112" s="104"/>
      <c r="AF42112" s="104"/>
      <c r="AG42112" s="104"/>
      <c r="AK42112" s="104"/>
      <c r="AL42112" s="104"/>
      <c r="AO42112" s="104"/>
      <c r="AP42112" s="104"/>
    </row>
    <row r="42113" spans="21:42" ht="15" customHeight="1" x14ac:dyDescent="0.25">
      <c r="U42113" s="104"/>
      <c r="AB42113" s="104"/>
      <c r="AC42113" s="104"/>
      <c r="AF42113" s="104"/>
      <c r="AG42113" s="104"/>
      <c r="AK42113" s="104"/>
      <c r="AL42113" s="104"/>
      <c r="AO42113" s="104"/>
      <c r="AP42113" s="104"/>
    </row>
    <row r="42114" spans="21:42" ht="15" customHeight="1" x14ac:dyDescent="0.25">
      <c r="U42114" s="104"/>
      <c r="AB42114" s="104"/>
      <c r="AC42114" s="104"/>
      <c r="AF42114" s="104"/>
      <c r="AG42114" s="104"/>
      <c r="AK42114" s="104"/>
      <c r="AL42114" s="104"/>
      <c r="AO42114" s="104"/>
      <c r="AP42114" s="104"/>
    </row>
    <row r="42115" spans="21:42" ht="15" customHeight="1" x14ac:dyDescent="0.25">
      <c r="U42115" s="104"/>
      <c r="AB42115" s="104"/>
      <c r="AC42115" s="104"/>
      <c r="AF42115" s="104"/>
      <c r="AG42115" s="104"/>
      <c r="AK42115" s="104"/>
      <c r="AL42115" s="104"/>
      <c r="AO42115" s="104"/>
      <c r="AP42115" s="104"/>
    </row>
    <row r="42116" spans="21:42" ht="15" customHeight="1" x14ac:dyDescent="0.25">
      <c r="U42116" s="104"/>
      <c r="AB42116" s="104"/>
      <c r="AC42116" s="104"/>
      <c r="AF42116" s="104"/>
      <c r="AG42116" s="104"/>
      <c r="AK42116" s="104"/>
      <c r="AL42116" s="104"/>
      <c r="AO42116" s="104"/>
      <c r="AP42116" s="104"/>
    </row>
    <row r="42117" spans="21:42" ht="15" customHeight="1" x14ac:dyDescent="0.25">
      <c r="U42117" s="104"/>
      <c r="AB42117" s="104"/>
      <c r="AC42117" s="104"/>
      <c r="AF42117" s="104"/>
      <c r="AG42117" s="104"/>
      <c r="AK42117" s="104"/>
      <c r="AL42117" s="104"/>
      <c r="AO42117" s="104"/>
      <c r="AP42117" s="104"/>
    </row>
    <row r="42118" spans="21:42" ht="15" customHeight="1" x14ac:dyDescent="0.25">
      <c r="U42118" s="104"/>
      <c r="AB42118" s="104"/>
      <c r="AC42118" s="104"/>
      <c r="AF42118" s="104"/>
      <c r="AG42118" s="104"/>
      <c r="AK42118" s="104"/>
      <c r="AL42118" s="104"/>
      <c r="AO42118" s="104"/>
      <c r="AP42118" s="104"/>
    </row>
    <row r="42119" spans="21:42" ht="15" customHeight="1" x14ac:dyDescent="0.25">
      <c r="U42119" s="104"/>
      <c r="AB42119" s="104"/>
      <c r="AC42119" s="104"/>
      <c r="AF42119" s="104"/>
      <c r="AG42119" s="104"/>
      <c r="AK42119" s="104"/>
      <c r="AL42119" s="104"/>
      <c r="AO42119" s="104"/>
      <c r="AP42119" s="104"/>
    </row>
    <row r="42120" spans="21:42" ht="15" customHeight="1" x14ac:dyDescent="0.25">
      <c r="U42120" s="104"/>
      <c r="AB42120" s="104"/>
      <c r="AC42120" s="104"/>
      <c r="AF42120" s="104"/>
      <c r="AG42120" s="104"/>
      <c r="AK42120" s="104"/>
      <c r="AL42120" s="104"/>
      <c r="AO42120" s="104"/>
      <c r="AP42120" s="104"/>
    </row>
    <row r="42121" spans="21:42" ht="15" customHeight="1" x14ac:dyDescent="0.25">
      <c r="U42121" s="104"/>
      <c r="AB42121" s="104"/>
      <c r="AC42121" s="104"/>
      <c r="AF42121" s="104"/>
      <c r="AG42121" s="104"/>
      <c r="AK42121" s="104"/>
      <c r="AL42121" s="104"/>
      <c r="AO42121" s="104"/>
      <c r="AP42121" s="104"/>
    </row>
    <row r="42122" spans="21:42" ht="15" customHeight="1" x14ac:dyDescent="0.25">
      <c r="U42122" s="104"/>
      <c r="AB42122" s="104"/>
      <c r="AC42122" s="104"/>
      <c r="AF42122" s="104"/>
      <c r="AG42122" s="104"/>
      <c r="AK42122" s="104"/>
      <c r="AL42122" s="104"/>
      <c r="AO42122" s="104"/>
      <c r="AP42122" s="104"/>
    </row>
    <row r="42123" spans="21:42" ht="15" customHeight="1" x14ac:dyDescent="0.25">
      <c r="U42123" s="104"/>
      <c r="AB42123" s="104"/>
      <c r="AC42123" s="104"/>
      <c r="AF42123" s="104"/>
      <c r="AG42123" s="104"/>
      <c r="AK42123" s="104"/>
      <c r="AL42123" s="104"/>
      <c r="AO42123" s="104"/>
      <c r="AP42123" s="104"/>
    </row>
    <row r="42124" spans="21:42" ht="15" customHeight="1" x14ac:dyDescent="0.25">
      <c r="U42124" s="104"/>
      <c r="AB42124" s="104"/>
      <c r="AC42124" s="104"/>
      <c r="AF42124" s="104"/>
      <c r="AG42124" s="104"/>
      <c r="AK42124" s="104"/>
      <c r="AL42124" s="104"/>
      <c r="AO42124" s="104"/>
      <c r="AP42124" s="104"/>
    </row>
    <row r="42125" spans="21:42" ht="15" customHeight="1" x14ac:dyDescent="0.25">
      <c r="U42125" s="104"/>
      <c r="AB42125" s="104"/>
      <c r="AC42125" s="104"/>
      <c r="AF42125" s="104"/>
      <c r="AG42125" s="104"/>
      <c r="AK42125" s="104"/>
      <c r="AL42125" s="104"/>
      <c r="AO42125" s="104"/>
      <c r="AP42125" s="104"/>
    </row>
    <row r="42126" spans="21:42" ht="15" customHeight="1" x14ac:dyDescent="0.25">
      <c r="U42126" s="104"/>
      <c r="AB42126" s="104"/>
      <c r="AC42126" s="104"/>
      <c r="AF42126" s="104"/>
      <c r="AG42126" s="104"/>
      <c r="AK42126" s="104"/>
      <c r="AL42126" s="104"/>
      <c r="AO42126" s="104"/>
      <c r="AP42126" s="104"/>
    </row>
    <row r="42127" spans="21:42" ht="15" customHeight="1" x14ac:dyDescent="0.25">
      <c r="U42127" s="104"/>
      <c r="AB42127" s="104"/>
      <c r="AC42127" s="104"/>
      <c r="AF42127" s="104"/>
      <c r="AG42127" s="104"/>
      <c r="AK42127" s="104"/>
      <c r="AL42127" s="104"/>
      <c r="AO42127" s="104"/>
      <c r="AP42127" s="104"/>
    </row>
    <row r="42128" spans="21:42" ht="15" customHeight="1" x14ac:dyDescent="0.25">
      <c r="U42128" s="104"/>
      <c r="AB42128" s="104"/>
      <c r="AC42128" s="104"/>
      <c r="AF42128" s="104"/>
      <c r="AG42128" s="104"/>
      <c r="AK42128" s="104"/>
      <c r="AL42128" s="104"/>
      <c r="AO42128" s="104"/>
      <c r="AP42128" s="104"/>
    </row>
    <row r="42129" spans="21:42" ht="15" customHeight="1" x14ac:dyDescent="0.25">
      <c r="U42129" s="104"/>
      <c r="AB42129" s="104"/>
      <c r="AC42129" s="104"/>
      <c r="AF42129" s="104"/>
      <c r="AG42129" s="104"/>
      <c r="AK42129" s="104"/>
      <c r="AL42129" s="104"/>
      <c r="AO42129" s="104"/>
      <c r="AP42129" s="104"/>
    </row>
    <row r="42130" spans="21:42" ht="15" customHeight="1" x14ac:dyDescent="0.25">
      <c r="U42130" s="104"/>
      <c r="AB42130" s="104"/>
      <c r="AC42130" s="104"/>
      <c r="AF42130" s="104"/>
      <c r="AG42130" s="104"/>
      <c r="AK42130" s="104"/>
      <c r="AL42130" s="104"/>
      <c r="AO42130" s="104"/>
      <c r="AP42130" s="104"/>
    </row>
    <row r="42131" spans="21:42" ht="15" customHeight="1" x14ac:dyDescent="0.25">
      <c r="U42131" s="104"/>
      <c r="AB42131" s="104"/>
      <c r="AC42131" s="104"/>
      <c r="AF42131" s="104"/>
      <c r="AG42131" s="104"/>
      <c r="AK42131" s="104"/>
      <c r="AL42131" s="104"/>
      <c r="AO42131" s="104"/>
      <c r="AP42131" s="104"/>
    </row>
    <row r="42132" spans="21:42" ht="15" customHeight="1" x14ac:dyDescent="0.25">
      <c r="U42132" s="104"/>
      <c r="AB42132" s="104"/>
      <c r="AC42132" s="104"/>
      <c r="AF42132" s="104"/>
      <c r="AG42132" s="104"/>
      <c r="AK42132" s="104"/>
      <c r="AL42132" s="104"/>
      <c r="AO42132" s="104"/>
      <c r="AP42132" s="104"/>
    </row>
    <row r="42133" spans="21:42" ht="15" customHeight="1" x14ac:dyDescent="0.25">
      <c r="U42133" s="104"/>
      <c r="AB42133" s="104"/>
      <c r="AC42133" s="104"/>
      <c r="AF42133" s="104"/>
      <c r="AG42133" s="104"/>
      <c r="AK42133" s="104"/>
      <c r="AL42133" s="104"/>
      <c r="AO42133" s="104"/>
      <c r="AP42133" s="104"/>
    </row>
    <row r="42134" spans="21:42" ht="15" customHeight="1" x14ac:dyDescent="0.25">
      <c r="U42134" s="104"/>
      <c r="AB42134" s="104"/>
      <c r="AC42134" s="104"/>
      <c r="AF42134" s="104"/>
      <c r="AG42134" s="104"/>
      <c r="AK42134" s="104"/>
      <c r="AL42134" s="104"/>
      <c r="AO42134" s="104"/>
      <c r="AP42134" s="104"/>
    </row>
    <row r="42135" spans="21:42" ht="15" customHeight="1" x14ac:dyDescent="0.25">
      <c r="U42135" s="104"/>
      <c r="AB42135" s="104"/>
      <c r="AC42135" s="104"/>
      <c r="AF42135" s="104"/>
      <c r="AG42135" s="104"/>
      <c r="AK42135" s="104"/>
      <c r="AL42135" s="104"/>
      <c r="AO42135" s="104"/>
      <c r="AP42135" s="104"/>
    </row>
    <row r="42136" spans="21:42" ht="15" customHeight="1" x14ac:dyDescent="0.25">
      <c r="U42136" s="104"/>
      <c r="AB42136" s="104"/>
      <c r="AC42136" s="104"/>
      <c r="AF42136" s="104"/>
      <c r="AG42136" s="104"/>
      <c r="AK42136" s="104"/>
      <c r="AL42136" s="104"/>
      <c r="AO42136" s="104"/>
      <c r="AP42136" s="104"/>
    </row>
    <row r="42137" spans="21:42" ht="15" customHeight="1" x14ac:dyDescent="0.25">
      <c r="U42137" s="104"/>
      <c r="AB42137" s="104"/>
      <c r="AC42137" s="104"/>
      <c r="AF42137" s="104"/>
      <c r="AG42137" s="104"/>
      <c r="AK42137" s="104"/>
      <c r="AL42137" s="104"/>
      <c r="AO42137" s="104"/>
      <c r="AP42137" s="104"/>
    </row>
    <row r="42138" spans="21:42" ht="15" customHeight="1" x14ac:dyDescent="0.25">
      <c r="U42138" s="104"/>
      <c r="AB42138" s="104"/>
      <c r="AC42138" s="104"/>
      <c r="AF42138" s="104"/>
      <c r="AG42138" s="104"/>
      <c r="AK42138" s="104"/>
      <c r="AL42138" s="104"/>
      <c r="AO42138" s="104"/>
      <c r="AP42138" s="104"/>
    </row>
    <row r="42139" spans="21:42" ht="15" customHeight="1" x14ac:dyDescent="0.25">
      <c r="U42139" s="104"/>
      <c r="AB42139" s="104"/>
      <c r="AC42139" s="104"/>
      <c r="AF42139" s="104"/>
      <c r="AG42139" s="104"/>
      <c r="AK42139" s="104"/>
      <c r="AL42139" s="104"/>
      <c r="AO42139" s="104"/>
      <c r="AP42139" s="104"/>
    </row>
    <row r="42140" spans="21:42" ht="15" customHeight="1" x14ac:dyDescent="0.25">
      <c r="U42140" s="104"/>
      <c r="AB42140" s="104"/>
      <c r="AC42140" s="104"/>
      <c r="AF42140" s="104"/>
      <c r="AG42140" s="104"/>
      <c r="AK42140" s="104"/>
      <c r="AL42140" s="104"/>
      <c r="AO42140" s="104"/>
      <c r="AP42140" s="104"/>
    </row>
    <row r="42141" spans="21:42" ht="15" customHeight="1" x14ac:dyDescent="0.25">
      <c r="U42141" s="104"/>
      <c r="AB42141" s="104"/>
      <c r="AC42141" s="104"/>
      <c r="AF42141" s="104"/>
      <c r="AG42141" s="104"/>
      <c r="AK42141" s="104"/>
      <c r="AL42141" s="104"/>
      <c r="AO42141" s="104"/>
      <c r="AP42141" s="104"/>
    </row>
    <row r="42142" spans="21:42" ht="15" customHeight="1" x14ac:dyDescent="0.25">
      <c r="U42142" s="104"/>
      <c r="AB42142" s="104"/>
      <c r="AC42142" s="104"/>
      <c r="AF42142" s="104"/>
      <c r="AG42142" s="104"/>
      <c r="AK42142" s="104"/>
      <c r="AL42142" s="104"/>
      <c r="AO42142" s="104"/>
      <c r="AP42142" s="104"/>
    </row>
    <row r="42143" spans="21:42" ht="15" customHeight="1" x14ac:dyDescent="0.25">
      <c r="U42143" s="104"/>
      <c r="AB42143" s="104"/>
      <c r="AC42143" s="104"/>
      <c r="AF42143" s="104"/>
      <c r="AG42143" s="104"/>
      <c r="AK42143" s="104"/>
      <c r="AL42143" s="104"/>
      <c r="AO42143" s="104"/>
      <c r="AP42143" s="104"/>
    </row>
    <row r="42144" spans="21:42" ht="15" customHeight="1" x14ac:dyDescent="0.25">
      <c r="U42144" s="104"/>
      <c r="AB42144" s="104"/>
      <c r="AC42144" s="104"/>
      <c r="AF42144" s="104"/>
      <c r="AG42144" s="104"/>
      <c r="AK42144" s="104"/>
      <c r="AL42144" s="104"/>
      <c r="AO42144" s="104"/>
      <c r="AP42144" s="104"/>
    </row>
    <row r="42145" spans="21:42" ht="15" customHeight="1" x14ac:dyDescent="0.25">
      <c r="U42145" s="104"/>
      <c r="AB42145" s="104"/>
      <c r="AC42145" s="104"/>
      <c r="AF42145" s="104"/>
      <c r="AG42145" s="104"/>
      <c r="AK42145" s="104"/>
      <c r="AL42145" s="104"/>
      <c r="AO42145" s="104"/>
      <c r="AP42145" s="104"/>
    </row>
    <row r="42146" spans="21:42" ht="15" customHeight="1" x14ac:dyDescent="0.25">
      <c r="U42146" s="104"/>
      <c r="AB42146" s="104"/>
      <c r="AC42146" s="104"/>
      <c r="AF42146" s="104"/>
      <c r="AG42146" s="104"/>
      <c r="AK42146" s="104"/>
      <c r="AL42146" s="104"/>
      <c r="AO42146" s="104"/>
      <c r="AP42146" s="104"/>
    </row>
    <row r="42147" spans="21:42" ht="15" customHeight="1" x14ac:dyDescent="0.25">
      <c r="U42147" s="104"/>
      <c r="AB42147" s="104"/>
      <c r="AC42147" s="104"/>
      <c r="AF42147" s="104"/>
      <c r="AG42147" s="104"/>
      <c r="AK42147" s="104"/>
      <c r="AL42147" s="104"/>
      <c r="AO42147" s="104"/>
      <c r="AP42147" s="104"/>
    </row>
    <row r="42148" spans="21:42" ht="15" customHeight="1" x14ac:dyDescent="0.25">
      <c r="U42148" s="104"/>
      <c r="AB42148" s="104"/>
      <c r="AC42148" s="104"/>
      <c r="AF42148" s="104"/>
      <c r="AG42148" s="104"/>
      <c r="AK42148" s="104"/>
      <c r="AL42148" s="104"/>
      <c r="AO42148" s="104"/>
      <c r="AP42148" s="104"/>
    </row>
    <row r="42149" spans="21:42" ht="15" customHeight="1" x14ac:dyDescent="0.25">
      <c r="U42149" s="104"/>
      <c r="AB42149" s="104"/>
      <c r="AC42149" s="104"/>
      <c r="AF42149" s="104"/>
      <c r="AG42149" s="104"/>
      <c r="AK42149" s="104"/>
      <c r="AL42149" s="104"/>
      <c r="AO42149" s="104"/>
      <c r="AP42149" s="104"/>
    </row>
    <row r="42150" spans="21:42" ht="15" customHeight="1" x14ac:dyDescent="0.25">
      <c r="U42150" s="104"/>
      <c r="AB42150" s="104"/>
      <c r="AC42150" s="104"/>
      <c r="AF42150" s="104"/>
      <c r="AG42150" s="104"/>
      <c r="AK42150" s="104"/>
      <c r="AL42150" s="104"/>
      <c r="AO42150" s="104"/>
      <c r="AP42150" s="104"/>
    </row>
    <row r="42151" spans="21:42" ht="15" customHeight="1" x14ac:dyDescent="0.25">
      <c r="U42151" s="104"/>
      <c r="AB42151" s="104"/>
      <c r="AC42151" s="104"/>
      <c r="AF42151" s="104"/>
      <c r="AG42151" s="104"/>
      <c r="AK42151" s="104"/>
      <c r="AL42151" s="104"/>
      <c r="AO42151" s="104"/>
      <c r="AP42151" s="104"/>
    </row>
    <row r="42152" spans="21:42" ht="15" customHeight="1" x14ac:dyDescent="0.25">
      <c r="U42152" s="104"/>
      <c r="AB42152" s="104"/>
      <c r="AC42152" s="104"/>
      <c r="AF42152" s="104"/>
      <c r="AG42152" s="104"/>
      <c r="AK42152" s="104"/>
      <c r="AL42152" s="104"/>
      <c r="AO42152" s="104"/>
      <c r="AP42152" s="104"/>
    </row>
    <row r="42153" spans="21:42" ht="15" customHeight="1" x14ac:dyDescent="0.25">
      <c r="U42153" s="104"/>
      <c r="AB42153" s="104"/>
      <c r="AC42153" s="104"/>
      <c r="AF42153" s="104"/>
      <c r="AG42153" s="104"/>
      <c r="AK42153" s="104"/>
      <c r="AL42153" s="104"/>
      <c r="AO42153" s="104"/>
      <c r="AP42153" s="104"/>
    </row>
    <row r="42154" spans="21:42" ht="15" customHeight="1" x14ac:dyDescent="0.25">
      <c r="U42154" s="104"/>
      <c r="AB42154" s="104"/>
      <c r="AC42154" s="104"/>
      <c r="AF42154" s="104"/>
      <c r="AG42154" s="104"/>
      <c r="AK42154" s="104"/>
      <c r="AL42154" s="104"/>
      <c r="AO42154" s="104"/>
      <c r="AP42154" s="104"/>
    </row>
    <row r="42155" spans="21:42" ht="15" customHeight="1" x14ac:dyDescent="0.25">
      <c r="U42155" s="104"/>
      <c r="AB42155" s="104"/>
      <c r="AC42155" s="104"/>
      <c r="AF42155" s="104"/>
      <c r="AG42155" s="104"/>
      <c r="AK42155" s="104"/>
      <c r="AL42155" s="104"/>
      <c r="AO42155" s="104"/>
      <c r="AP42155" s="104"/>
    </row>
    <row r="42156" spans="21:42" ht="15" customHeight="1" x14ac:dyDescent="0.25">
      <c r="U42156" s="104"/>
      <c r="AB42156" s="104"/>
      <c r="AC42156" s="104"/>
      <c r="AF42156" s="104"/>
      <c r="AG42156" s="104"/>
      <c r="AK42156" s="104"/>
      <c r="AL42156" s="104"/>
      <c r="AO42156" s="104"/>
      <c r="AP42156" s="104"/>
    </row>
    <row r="42157" spans="21:42" ht="15" customHeight="1" x14ac:dyDescent="0.25">
      <c r="U42157" s="104"/>
      <c r="AB42157" s="104"/>
      <c r="AC42157" s="104"/>
      <c r="AF42157" s="104"/>
      <c r="AG42157" s="104"/>
      <c r="AK42157" s="104"/>
      <c r="AL42157" s="104"/>
      <c r="AO42157" s="104"/>
      <c r="AP42157" s="104"/>
    </row>
    <row r="42158" spans="21:42" ht="15" customHeight="1" x14ac:dyDescent="0.25">
      <c r="U42158" s="104"/>
      <c r="AB42158" s="104"/>
      <c r="AC42158" s="104"/>
      <c r="AF42158" s="104"/>
      <c r="AG42158" s="104"/>
      <c r="AK42158" s="104"/>
      <c r="AL42158" s="104"/>
      <c r="AO42158" s="104"/>
      <c r="AP42158" s="104"/>
    </row>
    <row r="42159" spans="21:42" ht="15" customHeight="1" x14ac:dyDescent="0.25">
      <c r="U42159" s="104"/>
      <c r="AB42159" s="104"/>
      <c r="AC42159" s="104"/>
      <c r="AF42159" s="104"/>
      <c r="AG42159" s="104"/>
      <c r="AK42159" s="104"/>
      <c r="AL42159" s="104"/>
      <c r="AO42159" s="104"/>
      <c r="AP42159" s="104"/>
    </row>
    <row r="42160" spans="21:42" ht="15" customHeight="1" x14ac:dyDescent="0.25">
      <c r="U42160" s="104"/>
      <c r="AB42160" s="104"/>
      <c r="AC42160" s="104"/>
      <c r="AF42160" s="104"/>
      <c r="AG42160" s="104"/>
      <c r="AK42160" s="104"/>
      <c r="AL42160" s="104"/>
      <c r="AO42160" s="104"/>
      <c r="AP42160" s="104"/>
    </row>
    <row r="42161" spans="21:42" ht="15" customHeight="1" x14ac:dyDescent="0.25">
      <c r="U42161" s="104"/>
      <c r="AB42161" s="104"/>
      <c r="AC42161" s="104"/>
      <c r="AF42161" s="104"/>
      <c r="AG42161" s="104"/>
      <c r="AK42161" s="104"/>
      <c r="AL42161" s="104"/>
      <c r="AO42161" s="104"/>
      <c r="AP42161" s="104"/>
    </row>
    <row r="42162" spans="21:42" ht="15" customHeight="1" x14ac:dyDescent="0.25">
      <c r="U42162" s="104"/>
      <c r="AB42162" s="104"/>
      <c r="AC42162" s="104"/>
      <c r="AF42162" s="104"/>
      <c r="AG42162" s="104"/>
      <c r="AK42162" s="104"/>
      <c r="AL42162" s="104"/>
      <c r="AO42162" s="104"/>
      <c r="AP42162" s="104"/>
    </row>
    <row r="42163" spans="21:42" ht="15" customHeight="1" x14ac:dyDescent="0.25">
      <c r="U42163" s="104"/>
      <c r="AB42163" s="104"/>
      <c r="AC42163" s="104"/>
      <c r="AF42163" s="104"/>
      <c r="AG42163" s="104"/>
      <c r="AK42163" s="104"/>
      <c r="AL42163" s="104"/>
      <c r="AO42163" s="104"/>
      <c r="AP42163" s="104"/>
    </row>
    <row r="42164" spans="21:42" ht="15" customHeight="1" x14ac:dyDescent="0.25">
      <c r="U42164" s="104"/>
      <c r="AB42164" s="104"/>
      <c r="AC42164" s="104"/>
      <c r="AF42164" s="104"/>
      <c r="AG42164" s="104"/>
      <c r="AK42164" s="104"/>
      <c r="AL42164" s="104"/>
      <c r="AO42164" s="104"/>
      <c r="AP42164" s="104"/>
    </row>
    <row r="42165" spans="21:42" ht="15" customHeight="1" x14ac:dyDescent="0.25">
      <c r="U42165" s="104"/>
      <c r="AB42165" s="104"/>
      <c r="AC42165" s="104"/>
      <c r="AF42165" s="104"/>
      <c r="AG42165" s="104"/>
      <c r="AK42165" s="104"/>
      <c r="AL42165" s="104"/>
      <c r="AO42165" s="104"/>
      <c r="AP42165" s="104"/>
    </row>
    <row r="42166" spans="21:42" ht="15" customHeight="1" x14ac:dyDescent="0.25">
      <c r="U42166" s="104"/>
      <c r="AB42166" s="104"/>
      <c r="AC42166" s="104"/>
      <c r="AF42166" s="104"/>
      <c r="AG42166" s="104"/>
      <c r="AK42166" s="104"/>
      <c r="AL42166" s="104"/>
      <c r="AO42166" s="104"/>
      <c r="AP42166" s="104"/>
    </row>
    <row r="42167" spans="21:42" ht="15" customHeight="1" x14ac:dyDescent="0.25">
      <c r="U42167" s="104"/>
      <c r="AB42167" s="104"/>
      <c r="AC42167" s="104"/>
      <c r="AF42167" s="104"/>
      <c r="AG42167" s="104"/>
      <c r="AK42167" s="104"/>
      <c r="AL42167" s="104"/>
      <c r="AO42167" s="104"/>
      <c r="AP42167" s="104"/>
    </row>
    <row r="42168" spans="21:42" ht="15" customHeight="1" x14ac:dyDescent="0.25">
      <c r="U42168" s="104"/>
      <c r="AB42168" s="104"/>
      <c r="AC42168" s="104"/>
      <c r="AF42168" s="104"/>
      <c r="AG42168" s="104"/>
      <c r="AK42168" s="104"/>
      <c r="AL42168" s="104"/>
      <c r="AO42168" s="104"/>
      <c r="AP42168" s="104"/>
    </row>
    <row r="42169" spans="21:42" ht="15" customHeight="1" x14ac:dyDescent="0.25">
      <c r="U42169" s="104"/>
      <c r="AB42169" s="104"/>
      <c r="AC42169" s="104"/>
      <c r="AF42169" s="104"/>
      <c r="AG42169" s="104"/>
      <c r="AK42169" s="104"/>
      <c r="AL42169" s="104"/>
      <c r="AO42169" s="104"/>
      <c r="AP42169" s="104"/>
    </row>
    <row r="42170" spans="21:42" ht="15" customHeight="1" x14ac:dyDescent="0.25">
      <c r="U42170" s="104"/>
      <c r="AB42170" s="104"/>
      <c r="AC42170" s="104"/>
      <c r="AF42170" s="104"/>
      <c r="AG42170" s="104"/>
      <c r="AK42170" s="104"/>
      <c r="AL42170" s="104"/>
      <c r="AO42170" s="104"/>
      <c r="AP42170" s="104"/>
    </row>
    <row r="42171" spans="21:42" ht="15" customHeight="1" x14ac:dyDescent="0.25">
      <c r="U42171" s="104"/>
      <c r="AB42171" s="104"/>
      <c r="AC42171" s="104"/>
      <c r="AF42171" s="104"/>
      <c r="AG42171" s="104"/>
      <c r="AK42171" s="104"/>
      <c r="AL42171" s="104"/>
      <c r="AO42171" s="104"/>
      <c r="AP42171" s="104"/>
    </row>
    <row r="42172" spans="21:42" ht="15" customHeight="1" x14ac:dyDescent="0.25">
      <c r="U42172" s="104"/>
      <c r="AB42172" s="104"/>
      <c r="AC42172" s="104"/>
      <c r="AF42172" s="104"/>
      <c r="AG42172" s="104"/>
      <c r="AK42172" s="104"/>
      <c r="AL42172" s="104"/>
      <c r="AO42172" s="104"/>
      <c r="AP42172" s="104"/>
    </row>
    <row r="42173" spans="21:42" ht="15" customHeight="1" x14ac:dyDescent="0.25">
      <c r="U42173" s="104"/>
      <c r="AB42173" s="104"/>
      <c r="AC42173" s="104"/>
      <c r="AF42173" s="104"/>
      <c r="AG42173" s="104"/>
      <c r="AK42173" s="104"/>
      <c r="AL42173" s="104"/>
      <c r="AO42173" s="104"/>
      <c r="AP42173" s="104"/>
    </row>
    <row r="42174" spans="21:42" ht="15" customHeight="1" x14ac:dyDescent="0.25">
      <c r="U42174" s="104"/>
      <c r="AB42174" s="104"/>
      <c r="AC42174" s="104"/>
      <c r="AF42174" s="104"/>
      <c r="AG42174" s="104"/>
      <c r="AK42174" s="104"/>
      <c r="AL42174" s="104"/>
      <c r="AO42174" s="104"/>
      <c r="AP42174" s="104"/>
    </row>
    <row r="42175" spans="21:42" ht="15" customHeight="1" x14ac:dyDescent="0.25">
      <c r="U42175" s="104"/>
      <c r="AB42175" s="104"/>
      <c r="AC42175" s="104"/>
      <c r="AF42175" s="104"/>
      <c r="AG42175" s="104"/>
      <c r="AK42175" s="104"/>
      <c r="AL42175" s="104"/>
      <c r="AO42175" s="104"/>
      <c r="AP42175" s="104"/>
    </row>
    <row r="42176" spans="21:42" ht="15" customHeight="1" x14ac:dyDescent="0.25">
      <c r="U42176" s="104"/>
      <c r="AB42176" s="104"/>
      <c r="AC42176" s="104"/>
      <c r="AF42176" s="104"/>
      <c r="AG42176" s="104"/>
      <c r="AK42176" s="104"/>
      <c r="AL42176" s="104"/>
      <c r="AO42176" s="104"/>
      <c r="AP42176" s="104"/>
    </row>
    <row r="42177" spans="21:42" ht="15" customHeight="1" x14ac:dyDescent="0.25">
      <c r="U42177" s="104"/>
      <c r="AB42177" s="104"/>
      <c r="AC42177" s="104"/>
      <c r="AF42177" s="104"/>
      <c r="AG42177" s="104"/>
      <c r="AK42177" s="104"/>
      <c r="AL42177" s="104"/>
      <c r="AO42177" s="104"/>
      <c r="AP42177" s="104"/>
    </row>
    <row r="42178" spans="21:42" ht="15" customHeight="1" x14ac:dyDescent="0.25">
      <c r="U42178" s="104"/>
      <c r="AB42178" s="104"/>
      <c r="AC42178" s="104"/>
      <c r="AF42178" s="104"/>
      <c r="AG42178" s="104"/>
      <c r="AK42178" s="104"/>
      <c r="AL42178" s="104"/>
      <c r="AO42178" s="104"/>
      <c r="AP42178" s="104"/>
    </row>
    <row r="42179" spans="21:42" ht="15" customHeight="1" x14ac:dyDescent="0.25">
      <c r="U42179" s="104"/>
      <c r="AB42179" s="104"/>
      <c r="AC42179" s="104"/>
      <c r="AF42179" s="104"/>
      <c r="AG42179" s="104"/>
      <c r="AK42179" s="104"/>
      <c r="AL42179" s="104"/>
      <c r="AO42179" s="104"/>
      <c r="AP42179" s="104"/>
    </row>
    <row r="42180" spans="21:42" ht="15" customHeight="1" x14ac:dyDescent="0.25">
      <c r="U42180" s="104"/>
      <c r="AB42180" s="104"/>
      <c r="AC42180" s="104"/>
      <c r="AF42180" s="104"/>
      <c r="AG42180" s="104"/>
      <c r="AK42180" s="104"/>
      <c r="AL42180" s="104"/>
      <c r="AO42180" s="104"/>
      <c r="AP42180" s="104"/>
    </row>
    <row r="42181" spans="21:42" ht="15" customHeight="1" x14ac:dyDescent="0.25">
      <c r="U42181" s="104"/>
      <c r="AB42181" s="104"/>
      <c r="AC42181" s="104"/>
      <c r="AF42181" s="104"/>
      <c r="AG42181" s="104"/>
      <c r="AK42181" s="104"/>
      <c r="AL42181" s="104"/>
      <c r="AO42181" s="104"/>
      <c r="AP42181" s="104"/>
    </row>
    <row r="42182" spans="21:42" ht="15" customHeight="1" x14ac:dyDescent="0.25">
      <c r="U42182" s="104"/>
      <c r="AB42182" s="104"/>
      <c r="AC42182" s="104"/>
      <c r="AF42182" s="104"/>
      <c r="AG42182" s="104"/>
      <c r="AK42182" s="104"/>
      <c r="AL42182" s="104"/>
      <c r="AO42182" s="104"/>
      <c r="AP42182" s="104"/>
    </row>
    <row r="42183" spans="21:42" ht="15" customHeight="1" x14ac:dyDescent="0.25">
      <c r="U42183" s="104"/>
      <c r="AB42183" s="104"/>
      <c r="AC42183" s="104"/>
      <c r="AF42183" s="104"/>
      <c r="AG42183" s="104"/>
      <c r="AK42183" s="104"/>
      <c r="AL42183" s="104"/>
      <c r="AO42183" s="104"/>
      <c r="AP42183" s="104"/>
    </row>
    <row r="42184" spans="21:42" ht="15" customHeight="1" x14ac:dyDescent="0.25">
      <c r="U42184" s="104"/>
      <c r="AB42184" s="104"/>
      <c r="AC42184" s="104"/>
      <c r="AF42184" s="104"/>
      <c r="AG42184" s="104"/>
      <c r="AK42184" s="104"/>
      <c r="AL42184" s="104"/>
      <c r="AO42184" s="104"/>
      <c r="AP42184" s="104"/>
    </row>
    <row r="42185" spans="21:42" ht="15" customHeight="1" x14ac:dyDescent="0.25">
      <c r="U42185" s="104"/>
      <c r="AB42185" s="104"/>
      <c r="AC42185" s="104"/>
      <c r="AF42185" s="104"/>
      <c r="AG42185" s="104"/>
      <c r="AK42185" s="104"/>
      <c r="AL42185" s="104"/>
      <c r="AO42185" s="104"/>
      <c r="AP42185" s="104"/>
    </row>
    <row r="42186" spans="21:42" ht="15" customHeight="1" x14ac:dyDescent="0.25">
      <c r="U42186" s="104"/>
      <c r="AB42186" s="104"/>
      <c r="AC42186" s="104"/>
      <c r="AF42186" s="104"/>
      <c r="AG42186" s="104"/>
      <c r="AK42186" s="104"/>
      <c r="AL42186" s="104"/>
      <c r="AO42186" s="104"/>
      <c r="AP42186" s="104"/>
    </row>
    <row r="42187" spans="21:42" ht="15" customHeight="1" x14ac:dyDescent="0.25">
      <c r="U42187" s="104"/>
      <c r="AB42187" s="104"/>
      <c r="AC42187" s="104"/>
      <c r="AF42187" s="104"/>
      <c r="AG42187" s="104"/>
      <c r="AK42187" s="104"/>
      <c r="AL42187" s="104"/>
      <c r="AO42187" s="104"/>
      <c r="AP42187" s="104"/>
    </row>
    <row r="42188" spans="21:42" ht="15" customHeight="1" x14ac:dyDescent="0.25">
      <c r="U42188" s="104"/>
      <c r="AB42188" s="104"/>
      <c r="AC42188" s="104"/>
      <c r="AF42188" s="104"/>
      <c r="AG42188" s="104"/>
      <c r="AK42188" s="104"/>
      <c r="AL42188" s="104"/>
      <c r="AO42188" s="104"/>
      <c r="AP42188" s="104"/>
    </row>
    <row r="42189" spans="21:42" ht="15" customHeight="1" x14ac:dyDescent="0.25">
      <c r="U42189" s="104"/>
      <c r="AB42189" s="104"/>
      <c r="AC42189" s="104"/>
      <c r="AF42189" s="104"/>
      <c r="AG42189" s="104"/>
      <c r="AK42189" s="104"/>
      <c r="AL42189" s="104"/>
      <c r="AO42189" s="104"/>
      <c r="AP42189" s="104"/>
    </row>
    <row r="42190" spans="21:42" ht="15" customHeight="1" x14ac:dyDescent="0.25">
      <c r="U42190" s="104"/>
      <c r="AB42190" s="104"/>
      <c r="AC42190" s="104"/>
      <c r="AF42190" s="104"/>
      <c r="AG42190" s="104"/>
      <c r="AK42190" s="104"/>
      <c r="AL42190" s="104"/>
      <c r="AO42190" s="104"/>
      <c r="AP42190" s="104"/>
    </row>
    <row r="42191" spans="21:42" ht="15" customHeight="1" x14ac:dyDescent="0.25">
      <c r="U42191" s="104"/>
      <c r="AB42191" s="104"/>
      <c r="AC42191" s="104"/>
      <c r="AF42191" s="104"/>
      <c r="AG42191" s="104"/>
      <c r="AK42191" s="104"/>
      <c r="AL42191" s="104"/>
      <c r="AO42191" s="104"/>
      <c r="AP42191" s="104"/>
    </row>
    <row r="42192" spans="21:42" ht="15" customHeight="1" x14ac:dyDescent="0.25">
      <c r="U42192" s="104"/>
      <c r="AB42192" s="104"/>
      <c r="AC42192" s="104"/>
      <c r="AF42192" s="104"/>
      <c r="AG42192" s="104"/>
      <c r="AK42192" s="104"/>
      <c r="AL42192" s="104"/>
      <c r="AO42192" s="104"/>
      <c r="AP42192" s="104"/>
    </row>
    <row r="42193" spans="21:42" ht="15" customHeight="1" x14ac:dyDescent="0.25">
      <c r="U42193" s="104"/>
      <c r="AB42193" s="104"/>
      <c r="AC42193" s="104"/>
      <c r="AF42193" s="104"/>
      <c r="AG42193" s="104"/>
      <c r="AK42193" s="104"/>
      <c r="AL42193" s="104"/>
      <c r="AO42193" s="104"/>
      <c r="AP42193" s="104"/>
    </row>
    <row r="42194" spans="21:42" ht="15" customHeight="1" x14ac:dyDescent="0.25">
      <c r="U42194" s="104"/>
      <c r="AB42194" s="104"/>
      <c r="AC42194" s="104"/>
      <c r="AF42194" s="104"/>
      <c r="AG42194" s="104"/>
      <c r="AK42194" s="104"/>
      <c r="AL42194" s="104"/>
      <c r="AO42194" s="104"/>
      <c r="AP42194" s="104"/>
    </row>
    <row r="42195" spans="21:42" ht="15" customHeight="1" x14ac:dyDescent="0.25">
      <c r="U42195" s="104"/>
      <c r="AB42195" s="104"/>
      <c r="AC42195" s="104"/>
      <c r="AF42195" s="104"/>
      <c r="AG42195" s="104"/>
      <c r="AK42195" s="104"/>
      <c r="AL42195" s="104"/>
      <c r="AO42195" s="104"/>
      <c r="AP42195" s="104"/>
    </row>
    <row r="42196" spans="21:42" ht="15" customHeight="1" x14ac:dyDescent="0.25">
      <c r="U42196" s="104"/>
      <c r="AB42196" s="104"/>
      <c r="AC42196" s="104"/>
      <c r="AF42196" s="104"/>
      <c r="AG42196" s="104"/>
      <c r="AK42196" s="104"/>
      <c r="AL42196" s="104"/>
      <c r="AO42196" s="104"/>
      <c r="AP42196" s="104"/>
    </row>
    <row r="42197" spans="21:42" ht="15" customHeight="1" x14ac:dyDescent="0.25">
      <c r="U42197" s="104"/>
      <c r="AB42197" s="104"/>
      <c r="AC42197" s="104"/>
      <c r="AF42197" s="104"/>
      <c r="AG42197" s="104"/>
      <c r="AK42197" s="104"/>
      <c r="AL42197" s="104"/>
      <c r="AO42197" s="104"/>
      <c r="AP42197" s="104"/>
    </row>
    <row r="42198" spans="21:42" ht="15" customHeight="1" x14ac:dyDescent="0.25">
      <c r="U42198" s="104"/>
      <c r="AB42198" s="104"/>
      <c r="AC42198" s="104"/>
      <c r="AF42198" s="104"/>
      <c r="AG42198" s="104"/>
      <c r="AK42198" s="104"/>
      <c r="AL42198" s="104"/>
      <c r="AO42198" s="104"/>
      <c r="AP42198" s="104"/>
    </row>
    <row r="42199" spans="21:42" ht="15" customHeight="1" x14ac:dyDescent="0.25">
      <c r="U42199" s="104"/>
      <c r="AB42199" s="104"/>
      <c r="AC42199" s="104"/>
      <c r="AF42199" s="104"/>
      <c r="AG42199" s="104"/>
      <c r="AK42199" s="104"/>
      <c r="AL42199" s="104"/>
      <c r="AO42199" s="104"/>
      <c r="AP42199" s="104"/>
    </row>
    <row r="42200" spans="21:42" ht="15" customHeight="1" x14ac:dyDescent="0.25">
      <c r="U42200" s="104"/>
      <c r="AB42200" s="104"/>
      <c r="AC42200" s="104"/>
      <c r="AF42200" s="104"/>
      <c r="AG42200" s="104"/>
      <c r="AK42200" s="104"/>
      <c r="AL42200" s="104"/>
      <c r="AO42200" s="104"/>
      <c r="AP42200" s="104"/>
    </row>
    <row r="42201" spans="21:42" ht="15" customHeight="1" x14ac:dyDescent="0.25">
      <c r="U42201" s="104"/>
      <c r="AB42201" s="104"/>
      <c r="AC42201" s="104"/>
      <c r="AF42201" s="104"/>
      <c r="AG42201" s="104"/>
      <c r="AK42201" s="104"/>
      <c r="AL42201" s="104"/>
      <c r="AO42201" s="104"/>
      <c r="AP42201" s="104"/>
    </row>
    <row r="42202" spans="21:42" ht="15" customHeight="1" x14ac:dyDescent="0.25">
      <c r="U42202" s="104"/>
      <c r="AB42202" s="104"/>
      <c r="AC42202" s="104"/>
      <c r="AF42202" s="104"/>
      <c r="AG42202" s="104"/>
      <c r="AK42202" s="104"/>
      <c r="AL42202" s="104"/>
      <c r="AO42202" s="104"/>
      <c r="AP42202" s="104"/>
    </row>
    <row r="42203" spans="21:42" ht="15" customHeight="1" x14ac:dyDescent="0.25">
      <c r="U42203" s="104"/>
      <c r="AB42203" s="104"/>
      <c r="AC42203" s="104"/>
      <c r="AF42203" s="104"/>
      <c r="AG42203" s="104"/>
      <c r="AK42203" s="104"/>
      <c r="AL42203" s="104"/>
      <c r="AO42203" s="104"/>
      <c r="AP42203" s="104"/>
    </row>
    <row r="42204" spans="21:42" ht="15" customHeight="1" x14ac:dyDescent="0.25">
      <c r="U42204" s="104"/>
      <c r="AB42204" s="104"/>
      <c r="AC42204" s="104"/>
      <c r="AF42204" s="104"/>
      <c r="AG42204" s="104"/>
      <c r="AK42204" s="104"/>
      <c r="AL42204" s="104"/>
      <c r="AO42204" s="104"/>
      <c r="AP42204" s="104"/>
    </row>
    <row r="42205" spans="21:42" ht="15" customHeight="1" x14ac:dyDescent="0.25">
      <c r="U42205" s="104"/>
      <c r="AB42205" s="104"/>
      <c r="AC42205" s="104"/>
      <c r="AF42205" s="104"/>
      <c r="AG42205" s="104"/>
      <c r="AK42205" s="104"/>
      <c r="AL42205" s="104"/>
      <c r="AO42205" s="104"/>
      <c r="AP42205" s="104"/>
    </row>
    <row r="42206" spans="21:42" ht="15" customHeight="1" x14ac:dyDescent="0.25">
      <c r="U42206" s="104"/>
      <c r="AB42206" s="104"/>
      <c r="AC42206" s="104"/>
      <c r="AF42206" s="104"/>
      <c r="AG42206" s="104"/>
      <c r="AK42206" s="104"/>
      <c r="AL42206" s="104"/>
      <c r="AO42206" s="104"/>
      <c r="AP42206" s="104"/>
    </row>
    <row r="42207" spans="21:42" ht="15" customHeight="1" x14ac:dyDescent="0.25">
      <c r="U42207" s="104"/>
      <c r="AB42207" s="104"/>
      <c r="AC42207" s="104"/>
      <c r="AF42207" s="104"/>
      <c r="AG42207" s="104"/>
      <c r="AK42207" s="104"/>
      <c r="AL42207" s="104"/>
      <c r="AO42207" s="104"/>
      <c r="AP42207" s="104"/>
    </row>
    <row r="42208" spans="21:42" ht="15" customHeight="1" x14ac:dyDescent="0.25">
      <c r="U42208" s="104"/>
      <c r="AB42208" s="104"/>
      <c r="AC42208" s="104"/>
      <c r="AF42208" s="104"/>
      <c r="AG42208" s="104"/>
      <c r="AK42208" s="104"/>
      <c r="AL42208" s="104"/>
      <c r="AO42208" s="104"/>
      <c r="AP42208" s="104"/>
    </row>
    <row r="42209" spans="21:42" ht="15" customHeight="1" x14ac:dyDescent="0.25">
      <c r="U42209" s="104"/>
      <c r="AB42209" s="104"/>
      <c r="AC42209" s="104"/>
      <c r="AF42209" s="104"/>
      <c r="AG42209" s="104"/>
      <c r="AK42209" s="104"/>
      <c r="AL42209" s="104"/>
      <c r="AO42209" s="104"/>
      <c r="AP42209" s="104"/>
    </row>
    <row r="42210" spans="21:42" ht="15" customHeight="1" x14ac:dyDescent="0.25">
      <c r="U42210" s="104"/>
      <c r="AB42210" s="104"/>
      <c r="AC42210" s="104"/>
      <c r="AF42210" s="104"/>
      <c r="AG42210" s="104"/>
      <c r="AK42210" s="104"/>
      <c r="AL42210" s="104"/>
      <c r="AO42210" s="104"/>
      <c r="AP42210" s="104"/>
    </row>
    <row r="42211" spans="21:42" ht="15" customHeight="1" x14ac:dyDescent="0.25">
      <c r="U42211" s="104"/>
      <c r="AB42211" s="104"/>
      <c r="AC42211" s="104"/>
      <c r="AF42211" s="104"/>
      <c r="AG42211" s="104"/>
      <c r="AK42211" s="104"/>
      <c r="AL42211" s="104"/>
      <c r="AO42211" s="104"/>
      <c r="AP42211" s="104"/>
    </row>
    <row r="42212" spans="21:42" ht="15" customHeight="1" x14ac:dyDescent="0.25">
      <c r="U42212" s="104"/>
      <c r="AB42212" s="104"/>
      <c r="AC42212" s="104"/>
      <c r="AF42212" s="104"/>
      <c r="AG42212" s="104"/>
      <c r="AK42212" s="104"/>
      <c r="AL42212" s="104"/>
      <c r="AO42212" s="104"/>
      <c r="AP42212" s="104"/>
    </row>
    <row r="42213" spans="21:42" ht="15" customHeight="1" x14ac:dyDescent="0.25">
      <c r="U42213" s="104"/>
      <c r="AB42213" s="104"/>
      <c r="AC42213" s="104"/>
      <c r="AF42213" s="104"/>
      <c r="AG42213" s="104"/>
      <c r="AK42213" s="104"/>
      <c r="AL42213" s="104"/>
      <c r="AO42213" s="104"/>
      <c r="AP42213" s="104"/>
    </row>
    <row r="42214" spans="21:42" ht="15" customHeight="1" x14ac:dyDescent="0.25">
      <c r="U42214" s="104"/>
      <c r="AB42214" s="104"/>
      <c r="AC42214" s="104"/>
      <c r="AF42214" s="104"/>
      <c r="AG42214" s="104"/>
      <c r="AK42214" s="104"/>
      <c r="AL42214" s="104"/>
      <c r="AO42214" s="104"/>
      <c r="AP42214" s="104"/>
    </row>
    <row r="42215" spans="21:42" ht="15" customHeight="1" x14ac:dyDescent="0.25">
      <c r="U42215" s="104"/>
      <c r="AB42215" s="104"/>
      <c r="AC42215" s="104"/>
      <c r="AF42215" s="104"/>
      <c r="AG42215" s="104"/>
      <c r="AK42215" s="104"/>
      <c r="AL42215" s="104"/>
      <c r="AO42215" s="104"/>
      <c r="AP42215" s="104"/>
    </row>
    <row r="42216" spans="21:42" ht="15" customHeight="1" x14ac:dyDescent="0.25">
      <c r="U42216" s="104"/>
      <c r="AB42216" s="104"/>
      <c r="AC42216" s="104"/>
      <c r="AF42216" s="104"/>
      <c r="AG42216" s="104"/>
      <c r="AK42216" s="104"/>
      <c r="AL42216" s="104"/>
      <c r="AO42216" s="104"/>
      <c r="AP42216" s="104"/>
    </row>
    <row r="42217" spans="21:42" ht="15" customHeight="1" x14ac:dyDescent="0.25">
      <c r="U42217" s="104"/>
      <c r="AB42217" s="104"/>
      <c r="AC42217" s="104"/>
      <c r="AF42217" s="104"/>
      <c r="AG42217" s="104"/>
      <c r="AK42217" s="104"/>
      <c r="AL42217" s="104"/>
      <c r="AO42217" s="104"/>
      <c r="AP42217" s="104"/>
    </row>
    <row r="42218" spans="21:42" ht="15" customHeight="1" x14ac:dyDescent="0.25">
      <c r="U42218" s="104"/>
      <c r="AB42218" s="104"/>
      <c r="AC42218" s="104"/>
      <c r="AF42218" s="104"/>
      <c r="AG42218" s="104"/>
      <c r="AK42218" s="104"/>
      <c r="AL42218" s="104"/>
      <c r="AO42218" s="104"/>
      <c r="AP42218" s="104"/>
    </row>
    <row r="42219" spans="21:42" ht="15" customHeight="1" x14ac:dyDescent="0.25">
      <c r="U42219" s="104"/>
      <c r="AB42219" s="104"/>
      <c r="AC42219" s="104"/>
      <c r="AF42219" s="104"/>
      <c r="AG42219" s="104"/>
      <c r="AK42219" s="104"/>
      <c r="AL42219" s="104"/>
      <c r="AO42219" s="104"/>
      <c r="AP42219" s="104"/>
    </row>
    <row r="42220" spans="21:42" ht="15" customHeight="1" x14ac:dyDescent="0.25">
      <c r="U42220" s="104"/>
      <c r="AB42220" s="104"/>
      <c r="AC42220" s="104"/>
      <c r="AF42220" s="104"/>
      <c r="AG42220" s="104"/>
      <c r="AK42220" s="104"/>
      <c r="AL42220" s="104"/>
      <c r="AO42220" s="104"/>
      <c r="AP42220" s="104"/>
    </row>
    <row r="42221" spans="21:42" ht="15" customHeight="1" x14ac:dyDescent="0.25">
      <c r="U42221" s="104"/>
      <c r="AB42221" s="104"/>
      <c r="AC42221" s="104"/>
      <c r="AF42221" s="104"/>
      <c r="AG42221" s="104"/>
      <c r="AK42221" s="104"/>
      <c r="AL42221" s="104"/>
      <c r="AO42221" s="104"/>
      <c r="AP42221" s="104"/>
    </row>
    <row r="42222" spans="21:42" ht="15" customHeight="1" x14ac:dyDescent="0.25">
      <c r="U42222" s="104"/>
      <c r="AB42222" s="104"/>
      <c r="AC42222" s="104"/>
      <c r="AF42222" s="104"/>
      <c r="AG42222" s="104"/>
      <c r="AK42222" s="104"/>
      <c r="AL42222" s="104"/>
      <c r="AO42222" s="104"/>
      <c r="AP42222" s="104"/>
    </row>
    <row r="42223" spans="21:42" ht="15" customHeight="1" x14ac:dyDescent="0.25">
      <c r="U42223" s="104"/>
      <c r="AB42223" s="104"/>
      <c r="AC42223" s="104"/>
      <c r="AF42223" s="104"/>
      <c r="AG42223" s="104"/>
      <c r="AK42223" s="104"/>
      <c r="AL42223" s="104"/>
      <c r="AO42223" s="104"/>
      <c r="AP42223" s="104"/>
    </row>
    <row r="42224" spans="21:42" ht="15" customHeight="1" x14ac:dyDescent="0.25">
      <c r="U42224" s="104"/>
      <c r="AB42224" s="104"/>
      <c r="AC42224" s="104"/>
      <c r="AF42224" s="104"/>
      <c r="AG42224" s="104"/>
      <c r="AK42224" s="104"/>
      <c r="AL42224" s="104"/>
      <c r="AO42224" s="104"/>
      <c r="AP42224" s="104"/>
    </row>
    <row r="42225" spans="21:42" ht="15" customHeight="1" x14ac:dyDescent="0.25">
      <c r="U42225" s="104"/>
      <c r="AB42225" s="104"/>
      <c r="AC42225" s="104"/>
      <c r="AF42225" s="104"/>
      <c r="AG42225" s="104"/>
      <c r="AK42225" s="104"/>
      <c r="AL42225" s="104"/>
      <c r="AO42225" s="104"/>
      <c r="AP42225" s="104"/>
    </row>
    <row r="42226" spans="21:42" ht="15" customHeight="1" x14ac:dyDescent="0.25">
      <c r="U42226" s="104"/>
      <c r="AB42226" s="104"/>
      <c r="AC42226" s="104"/>
      <c r="AF42226" s="104"/>
      <c r="AG42226" s="104"/>
      <c r="AK42226" s="104"/>
      <c r="AL42226" s="104"/>
      <c r="AO42226" s="104"/>
      <c r="AP42226" s="104"/>
    </row>
    <row r="42227" spans="21:42" ht="15" customHeight="1" x14ac:dyDescent="0.25">
      <c r="U42227" s="104"/>
      <c r="AB42227" s="104"/>
      <c r="AC42227" s="104"/>
      <c r="AF42227" s="104"/>
      <c r="AG42227" s="104"/>
      <c r="AK42227" s="104"/>
      <c r="AL42227" s="104"/>
      <c r="AO42227" s="104"/>
      <c r="AP42227" s="104"/>
    </row>
    <row r="42228" spans="21:42" ht="15" customHeight="1" x14ac:dyDescent="0.25">
      <c r="U42228" s="104"/>
      <c r="AB42228" s="104"/>
      <c r="AC42228" s="104"/>
      <c r="AF42228" s="104"/>
      <c r="AG42228" s="104"/>
      <c r="AK42228" s="104"/>
      <c r="AL42228" s="104"/>
      <c r="AO42228" s="104"/>
      <c r="AP42228" s="104"/>
    </row>
    <row r="42229" spans="21:42" ht="15" customHeight="1" x14ac:dyDescent="0.25">
      <c r="U42229" s="104"/>
      <c r="AB42229" s="104"/>
      <c r="AC42229" s="104"/>
      <c r="AF42229" s="104"/>
      <c r="AG42229" s="104"/>
      <c r="AK42229" s="104"/>
      <c r="AL42229" s="104"/>
      <c r="AO42229" s="104"/>
      <c r="AP42229" s="104"/>
    </row>
    <row r="42230" spans="21:42" ht="15" customHeight="1" x14ac:dyDescent="0.25">
      <c r="U42230" s="104"/>
      <c r="AB42230" s="104"/>
      <c r="AC42230" s="104"/>
      <c r="AF42230" s="104"/>
      <c r="AG42230" s="104"/>
      <c r="AK42230" s="104"/>
      <c r="AL42230" s="104"/>
      <c r="AO42230" s="104"/>
      <c r="AP42230" s="104"/>
    </row>
    <row r="42231" spans="21:42" ht="15" customHeight="1" x14ac:dyDescent="0.25">
      <c r="U42231" s="104"/>
      <c r="AB42231" s="104"/>
      <c r="AC42231" s="104"/>
      <c r="AF42231" s="104"/>
      <c r="AG42231" s="104"/>
      <c r="AK42231" s="104"/>
      <c r="AL42231" s="104"/>
      <c r="AO42231" s="104"/>
      <c r="AP42231" s="104"/>
    </row>
    <row r="42232" spans="21:42" ht="15" customHeight="1" x14ac:dyDescent="0.25">
      <c r="U42232" s="104"/>
      <c r="AB42232" s="104"/>
      <c r="AC42232" s="104"/>
      <c r="AF42232" s="104"/>
      <c r="AG42232" s="104"/>
      <c r="AK42232" s="104"/>
      <c r="AL42232" s="104"/>
      <c r="AO42232" s="104"/>
      <c r="AP42232" s="104"/>
    </row>
    <row r="42233" spans="21:42" ht="15" customHeight="1" x14ac:dyDescent="0.25">
      <c r="U42233" s="104"/>
      <c r="AB42233" s="104"/>
      <c r="AC42233" s="104"/>
      <c r="AF42233" s="104"/>
      <c r="AG42233" s="104"/>
      <c r="AK42233" s="104"/>
      <c r="AL42233" s="104"/>
      <c r="AO42233" s="104"/>
      <c r="AP42233" s="104"/>
    </row>
    <row r="42234" spans="21:42" ht="15" customHeight="1" x14ac:dyDescent="0.25">
      <c r="U42234" s="104"/>
      <c r="AB42234" s="104"/>
      <c r="AC42234" s="104"/>
      <c r="AF42234" s="104"/>
      <c r="AG42234" s="104"/>
      <c r="AK42234" s="104"/>
      <c r="AL42234" s="104"/>
      <c r="AO42234" s="104"/>
      <c r="AP42234" s="104"/>
    </row>
    <row r="42235" spans="21:42" ht="15" customHeight="1" x14ac:dyDescent="0.25">
      <c r="U42235" s="104"/>
      <c r="AB42235" s="104"/>
      <c r="AC42235" s="104"/>
      <c r="AF42235" s="104"/>
      <c r="AG42235" s="104"/>
      <c r="AK42235" s="104"/>
      <c r="AL42235" s="104"/>
      <c r="AO42235" s="104"/>
      <c r="AP42235" s="104"/>
    </row>
    <row r="42236" spans="21:42" ht="15" customHeight="1" x14ac:dyDescent="0.25">
      <c r="U42236" s="104"/>
      <c r="AB42236" s="104"/>
      <c r="AC42236" s="104"/>
      <c r="AF42236" s="104"/>
      <c r="AG42236" s="104"/>
      <c r="AK42236" s="104"/>
      <c r="AL42236" s="104"/>
      <c r="AO42236" s="104"/>
      <c r="AP42236" s="104"/>
    </row>
    <row r="42237" spans="21:42" ht="15" customHeight="1" x14ac:dyDescent="0.25">
      <c r="U42237" s="104"/>
      <c r="AB42237" s="104"/>
      <c r="AC42237" s="104"/>
      <c r="AF42237" s="104"/>
      <c r="AG42237" s="104"/>
      <c r="AK42237" s="104"/>
      <c r="AL42237" s="104"/>
      <c r="AO42237" s="104"/>
      <c r="AP42237" s="104"/>
    </row>
    <row r="42238" spans="21:42" ht="15" customHeight="1" x14ac:dyDescent="0.25">
      <c r="U42238" s="104"/>
      <c r="AB42238" s="104"/>
      <c r="AC42238" s="104"/>
      <c r="AF42238" s="104"/>
      <c r="AG42238" s="104"/>
      <c r="AK42238" s="104"/>
      <c r="AL42238" s="104"/>
      <c r="AO42238" s="104"/>
      <c r="AP42238" s="104"/>
    </row>
    <row r="42239" spans="21:42" ht="15" customHeight="1" x14ac:dyDescent="0.25">
      <c r="U42239" s="104"/>
      <c r="AB42239" s="104"/>
      <c r="AC42239" s="104"/>
      <c r="AF42239" s="104"/>
      <c r="AG42239" s="104"/>
      <c r="AK42239" s="104"/>
      <c r="AL42239" s="104"/>
      <c r="AO42239" s="104"/>
      <c r="AP42239" s="104"/>
    </row>
    <row r="42240" spans="21:42" ht="15" customHeight="1" x14ac:dyDescent="0.25">
      <c r="U42240" s="104"/>
      <c r="AB42240" s="104"/>
      <c r="AC42240" s="104"/>
      <c r="AF42240" s="104"/>
      <c r="AG42240" s="104"/>
      <c r="AK42240" s="104"/>
      <c r="AL42240" s="104"/>
      <c r="AO42240" s="104"/>
      <c r="AP42240" s="104"/>
    </row>
    <row r="42241" spans="21:42" ht="15" customHeight="1" x14ac:dyDescent="0.25">
      <c r="U42241" s="104"/>
      <c r="AB42241" s="104"/>
      <c r="AC42241" s="104"/>
      <c r="AF42241" s="104"/>
      <c r="AG42241" s="104"/>
      <c r="AK42241" s="104"/>
      <c r="AL42241" s="104"/>
      <c r="AO42241" s="104"/>
      <c r="AP42241" s="104"/>
    </row>
    <row r="42242" spans="21:42" ht="15" customHeight="1" x14ac:dyDescent="0.25">
      <c r="U42242" s="104"/>
      <c r="AB42242" s="104"/>
      <c r="AC42242" s="104"/>
      <c r="AF42242" s="104"/>
      <c r="AG42242" s="104"/>
      <c r="AK42242" s="104"/>
      <c r="AL42242" s="104"/>
      <c r="AO42242" s="104"/>
      <c r="AP42242" s="104"/>
    </row>
    <row r="42243" spans="21:42" ht="15" customHeight="1" x14ac:dyDescent="0.25">
      <c r="U42243" s="104"/>
      <c r="AB42243" s="104"/>
      <c r="AC42243" s="104"/>
      <c r="AF42243" s="104"/>
      <c r="AG42243" s="104"/>
      <c r="AK42243" s="104"/>
      <c r="AL42243" s="104"/>
      <c r="AO42243" s="104"/>
      <c r="AP42243" s="104"/>
    </row>
    <row r="42244" spans="21:42" ht="15" customHeight="1" x14ac:dyDescent="0.25">
      <c r="U42244" s="104"/>
      <c r="AB42244" s="104"/>
      <c r="AC42244" s="104"/>
      <c r="AF42244" s="104"/>
      <c r="AG42244" s="104"/>
      <c r="AK42244" s="104"/>
      <c r="AL42244" s="104"/>
      <c r="AO42244" s="104"/>
      <c r="AP42244" s="104"/>
    </row>
    <row r="42245" spans="21:42" ht="15" customHeight="1" x14ac:dyDescent="0.25">
      <c r="U42245" s="104"/>
      <c r="AB42245" s="104"/>
      <c r="AC42245" s="104"/>
      <c r="AF42245" s="104"/>
      <c r="AG42245" s="104"/>
      <c r="AK42245" s="104"/>
      <c r="AL42245" s="104"/>
      <c r="AO42245" s="104"/>
      <c r="AP42245" s="104"/>
    </row>
    <row r="42246" spans="21:42" ht="15" customHeight="1" x14ac:dyDescent="0.25">
      <c r="U42246" s="104"/>
      <c r="AB42246" s="104"/>
      <c r="AC42246" s="104"/>
      <c r="AF42246" s="104"/>
      <c r="AG42246" s="104"/>
      <c r="AK42246" s="104"/>
      <c r="AL42246" s="104"/>
      <c r="AO42246" s="104"/>
      <c r="AP42246" s="104"/>
    </row>
    <row r="42247" spans="21:42" ht="15" customHeight="1" x14ac:dyDescent="0.25">
      <c r="U42247" s="104"/>
      <c r="AB42247" s="104"/>
      <c r="AC42247" s="104"/>
      <c r="AF42247" s="104"/>
      <c r="AG42247" s="104"/>
      <c r="AK42247" s="104"/>
      <c r="AL42247" s="104"/>
      <c r="AO42247" s="104"/>
      <c r="AP42247" s="104"/>
    </row>
    <row r="42248" spans="21:42" ht="15" customHeight="1" x14ac:dyDescent="0.25">
      <c r="U42248" s="104"/>
      <c r="AB42248" s="104"/>
      <c r="AC42248" s="104"/>
      <c r="AF42248" s="104"/>
      <c r="AG42248" s="104"/>
      <c r="AK42248" s="104"/>
      <c r="AL42248" s="104"/>
      <c r="AO42248" s="104"/>
      <c r="AP42248" s="104"/>
    </row>
    <row r="42249" spans="21:42" ht="15" customHeight="1" x14ac:dyDescent="0.25">
      <c r="U42249" s="104"/>
      <c r="AB42249" s="104"/>
      <c r="AC42249" s="104"/>
      <c r="AF42249" s="104"/>
      <c r="AG42249" s="104"/>
      <c r="AK42249" s="104"/>
      <c r="AL42249" s="104"/>
      <c r="AO42249" s="104"/>
      <c r="AP42249" s="104"/>
    </row>
    <row r="42250" spans="21:42" ht="15" customHeight="1" x14ac:dyDescent="0.25">
      <c r="U42250" s="104"/>
      <c r="AB42250" s="104"/>
      <c r="AC42250" s="104"/>
      <c r="AF42250" s="104"/>
      <c r="AG42250" s="104"/>
      <c r="AK42250" s="104"/>
      <c r="AL42250" s="104"/>
      <c r="AO42250" s="104"/>
      <c r="AP42250" s="104"/>
    </row>
    <row r="42251" spans="21:42" ht="15" customHeight="1" x14ac:dyDescent="0.25">
      <c r="U42251" s="104"/>
      <c r="AB42251" s="104"/>
      <c r="AC42251" s="104"/>
      <c r="AF42251" s="104"/>
      <c r="AG42251" s="104"/>
      <c r="AK42251" s="104"/>
      <c r="AL42251" s="104"/>
      <c r="AO42251" s="104"/>
      <c r="AP42251" s="104"/>
    </row>
    <row r="42252" spans="21:42" ht="15" customHeight="1" x14ac:dyDescent="0.25">
      <c r="U42252" s="104"/>
      <c r="AB42252" s="104"/>
      <c r="AC42252" s="104"/>
      <c r="AF42252" s="104"/>
      <c r="AG42252" s="104"/>
      <c r="AK42252" s="104"/>
      <c r="AL42252" s="104"/>
      <c r="AO42252" s="104"/>
      <c r="AP42252" s="104"/>
    </row>
    <row r="42253" spans="21:42" ht="15" customHeight="1" x14ac:dyDescent="0.25">
      <c r="U42253" s="104"/>
      <c r="AB42253" s="104"/>
      <c r="AC42253" s="104"/>
      <c r="AF42253" s="104"/>
      <c r="AG42253" s="104"/>
      <c r="AK42253" s="104"/>
      <c r="AL42253" s="104"/>
      <c r="AO42253" s="104"/>
      <c r="AP42253" s="104"/>
    </row>
    <row r="42254" spans="21:42" ht="15" customHeight="1" x14ac:dyDescent="0.25">
      <c r="U42254" s="104"/>
      <c r="AB42254" s="104"/>
      <c r="AC42254" s="104"/>
      <c r="AF42254" s="104"/>
      <c r="AG42254" s="104"/>
      <c r="AK42254" s="104"/>
      <c r="AL42254" s="104"/>
      <c r="AO42254" s="104"/>
      <c r="AP42254" s="104"/>
    </row>
    <row r="42255" spans="21:42" ht="15" customHeight="1" x14ac:dyDescent="0.25">
      <c r="U42255" s="104"/>
      <c r="AB42255" s="104"/>
      <c r="AC42255" s="104"/>
      <c r="AF42255" s="104"/>
      <c r="AG42255" s="104"/>
      <c r="AK42255" s="104"/>
      <c r="AL42255" s="104"/>
      <c r="AO42255" s="104"/>
      <c r="AP42255" s="104"/>
    </row>
    <row r="42256" spans="21:42" ht="15" customHeight="1" x14ac:dyDescent="0.25">
      <c r="U42256" s="104"/>
      <c r="AB42256" s="104"/>
      <c r="AC42256" s="104"/>
      <c r="AF42256" s="104"/>
      <c r="AG42256" s="104"/>
      <c r="AK42256" s="104"/>
      <c r="AL42256" s="104"/>
      <c r="AO42256" s="104"/>
      <c r="AP42256" s="104"/>
    </row>
    <row r="42257" spans="21:42" ht="15" customHeight="1" x14ac:dyDescent="0.25">
      <c r="U42257" s="104"/>
      <c r="AB42257" s="104"/>
      <c r="AC42257" s="104"/>
      <c r="AF42257" s="104"/>
      <c r="AG42257" s="104"/>
      <c r="AK42257" s="104"/>
      <c r="AL42257" s="104"/>
      <c r="AO42257" s="104"/>
      <c r="AP42257" s="104"/>
    </row>
    <row r="42258" spans="21:42" ht="15" customHeight="1" x14ac:dyDescent="0.25">
      <c r="U42258" s="104"/>
      <c r="AB42258" s="104"/>
      <c r="AC42258" s="104"/>
      <c r="AF42258" s="104"/>
      <c r="AG42258" s="104"/>
      <c r="AK42258" s="104"/>
      <c r="AL42258" s="104"/>
      <c r="AO42258" s="104"/>
      <c r="AP42258" s="104"/>
    </row>
    <row r="42259" spans="21:42" ht="15" customHeight="1" x14ac:dyDescent="0.25">
      <c r="U42259" s="104"/>
      <c r="AB42259" s="104"/>
      <c r="AC42259" s="104"/>
      <c r="AF42259" s="104"/>
      <c r="AG42259" s="104"/>
      <c r="AK42259" s="104"/>
      <c r="AL42259" s="104"/>
      <c r="AO42259" s="104"/>
      <c r="AP42259" s="104"/>
    </row>
    <row r="42260" spans="21:42" ht="15" customHeight="1" x14ac:dyDescent="0.25">
      <c r="U42260" s="104"/>
      <c r="AB42260" s="104"/>
      <c r="AC42260" s="104"/>
      <c r="AF42260" s="104"/>
      <c r="AG42260" s="104"/>
      <c r="AK42260" s="104"/>
      <c r="AL42260" s="104"/>
      <c r="AO42260" s="104"/>
      <c r="AP42260" s="104"/>
    </row>
    <row r="42261" spans="21:42" ht="15" customHeight="1" x14ac:dyDescent="0.25">
      <c r="U42261" s="104"/>
      <c r="AB42261" s="104"/>
      <c r="AC42261" s="104"/>
      <c r="AF42261" s="104"/>
      <c r="AG42261" s="104"/>
      <c r="AK42261" s="104"/>
      <c r="AL42261" s="104"/>
      <c r="AO42261" s="104"/>
      <c r="AP42261" s="104"/>
    </row>
    <row r="42262" spans="21:42" ht="15" customHeight="1" x14ac:dyDescent="0.25">
      <c r="U42262" s="104"/>
      <c r="AB42262" s="104"/>
      <c r="AC42262" s="104"/>
      <c r="AF42262" s="104"/>
      <c r="AG42262" s="104"/>
      <c r="AK42262" s="104"/>
      <c r="AL42262" s="104"/>
      <c r="AO42262" s="104"/>
      <c r="AP42262" s="104"/>
    </row>
    <row r="42263" spans="21:42" ht="15" customHeight="1" x14ac:dyDescent="0.25">
      <c r="U42263" s="104"/>
      <c r="AB42263" s="104"/>
      <c r="AC42263" s="104"/>
      <c r="AF42263" s="104"/>
      <c r="AG42263" s="104"/>
      <c r="AK42263" s="104"/>
      <c r="AL42263" s="104"/>
      <c r="AO42263" s="104"/>
      <c r="AP42263" s="104"/>
    </row>
    <row r="42264" spans="21:42" ht="15" customHeight="1" x14ac:dyDescent="0.25">
      <c r="U42264" s="104"/>
      <c r="AB42264" s="104"/>
      <c r="AC42264" s="104"/>
      <c r="AF42264" s="104"/>
      <c r="AG42264" s="104"/>
      <c r="AK42264" s="104"/>
      <c r="AL42264" s="104"/>
      <c r="AO42264" s="104"/>
      <c r="AP42264" s="104"/>
    </row>
    <row r="42265" spans="21:42" ht="15" customHeight="1" x14ac:dyDescent="0.25">
      <c r="U42265" s="104"/>
      <c r="AB42265" s="104"/>
      <c r="AC42265" s="104"/>
      <c r="AF42265" s="104"/>
      <c r="AG42265" s="104"/>
      <c r="AK42265" s="104"/>
      <c r="AL42265" s="104"/>
      <c r="AO42265" s="104"/>
      <c r="AP42265" s="104"/>
    </row>
    <row r="42266" spans="21:42" ht="15" customHeight="1" x14ac:dyDescent="0.25">
      <c r="U42266" s="104"/>
      <c r="AB42266" s="104"/>
      <c r="AC42266" s="104"/>
      <c r="AF42266" s="104"/>
      <c r="AG42266" s="104"/>
      <c r="AK42266" s="104"/>
      <c r="AL42266" s="104"/>
      <c r="AO42266" s="104"/>
      <c r="AP42266" s="104"/>
    </row>
    <row r="42267" spans="21:42" ht="15" customHeight="1" x14ac:dyDescent="0.25">
      <c r="U42267" s="104"/>
      <c r="AB42267" s="104"/>
      <c r="AC42267" s="104"/>
      <c r="AF42267" s="104"/>
      <c r="AG42267" s="104"/>
      <c r="AK42267" s="104"/>
      <c r="AL42267" s="104"/>
      <c r="AO42267" s="104"/>
      <c r="AP42267" s="104"/>
    </row>
    <row r="42268" spans="21:42" ht="15" customHeight="1" x14ac:dyDescent="0.25">
      <c r="U42268" s="104"/>
      <c r="AB42268" s="104"/>
      <c r="AC42268" s="104"/>
      <c r="AF42268" s="104"/>
      <c r="AG42268" s="104"/>
      <c r="AK42268" s="104"/>
      <c r="AL42268" s="104"/>
      <c r="AO42268" s="104"/>
      <c r="AP42268" s="104"/>
    </row>
    <row r="42269" spans="21:42" ht="15" customHeight="1" x14ac:dyDescent="0.25">
      <c r="U42269" s="104"/>
      <c r="AB42269" s="104"/>
      <c r="AC42269" s="104"/>
      <c r="AF42269" s="104"/>
      <c r="AG42269" s="104"/>
      <c r="AK42269" s="104"/>
      <c r="AL42269" s="104"/>
      <c r="AO42269" s="104"/>
      <c r="AP42269" s="104"/>
    </row>
    <row r="42270" spans="21:42" ht="15" customHeight="1" x14ac:dyDescent="0.25">
      <c r="U42270" s="104"/>
      <c r="AB42270" s="104"/>
      <c r="AC42270" s="104"/>
      <c r="AF42270" s="104"/>
      <c r="AG42270" s="104"/>
      <c r="AK42270" s="104"/>
      <c r="AL42270" s="104"/>
      <c r="AO42270" s="104"/>
      <c r="AP42270" s="104"/>
    </row>
    <row r="42271" spans="21:42" ht="15" customHeight="1" x14ac:dyDescent="0.25">
      <c r="U42271" s="104"/>
      <c r="AB42271" s="104"/>
      <c r="AC42271" s="104"/>
      <c r="AF42271" s="104"/>
      <c r="AG42271" s="104"/>
      <c r="AK42271" s="104"/>
      <c r="AL42271" s="104"/>
      <c r="AO42271" s="104"/>
      <c r="AP42271" s="104"/>
    </row>
    <row r="42272" spans="21:42" ht="15" customHeight="1" x14ac:dyDescent="0.25">
      <c r="U42272" s="104"/>
      <c r="AB42272" s="104"/>
      <c r="AC42272" s="104"/>
      <c r="AF42272" s="104"/>
      <c r="AG42272" s="104"/>
      <c r="AK42272" s="104"/>
      <c r="AL42272" s="104"/>
      <c r="AO42272" s="104"/>
      <c r="AP42272" s="104"/>
    </row>
    <row r="42273" spans="21:42" ht="15" customHeight="1" x14ac:dyDescent="0.25">
      <c r="U42273" s="104"/>
      <c r="AB42273" s="104"/>
      <c r="AC42273" s="104"/>
      <c r="AF42273" s="104"/>
      <c r="AG42273" s="104"/>
      <c r="AK42273" s="104"/>
      <c r="AL42273" s="104"/>
      <c r="AO42273" s="104"/>
      <c r="AP42273" s="104"/>
    </row>
    <row r="42274" spans="21:42" ht="15" customHeight="1" x14ac:dyDescent="0.25">
      <c r="U42274" s="104"/>
      <c r="AB42274" s="104"/>
      <c r="AC42274" s="104"/>
      <c r="AF42274" s="104"/>
      <c r="AG42274" s="104"/>
      <c r="AK42274" s="104"/>
      <c r="AL42274" s="104"/>
      <c r="AO42274" s="104"/>
      <c r="AP42274" s="104"/>
    </row>
    <row r="42275" spans="21:42" ht="15" customHeight="1" x14ac:dyDescent="0.25">
      <c r="U42275" s="104"/>
      <c r="AB42275" s="104"/>
      <c r="AC42275" s="104"/>
      <c r="AF42275" s="104"/>
      <c r="AG42275" s="104"/>
      <c r="AK42275" s="104"/>
      <c r="AL42275" s="104"/>
      <c r="AO42275" s="104"/>
      <c r="AP42275" s="104"/>
    </row>
    <row r="42276" spans="21:42" ht="15" customHeight="1" x14ac:dyDescent="0.25">
      <c r="U42276" s="104"/>
      <c r="AB42276" s="104"/>
      <c r="AC42276" s="104"/>
      <c r="AF42276" s="104"/>
      <c r="AG42276" s="104"/>
      <c r="AK42276" s="104"/>
      <c r="AL42276" s="104"/>
      <c r="AO42276" s="104"/>
      <c r="AP42276" s="104"/>
    </row>
    <row r="42277" spans="21:42" ht="15" customHeight="1" x14ac:dyDescent="0.25">
      <c r="U42277" s="104"/>
      <c r="AB42277" s="104"/>
      <c r="AC42277" s="104"/>
      <c r="AF42277" s="104"/>
      <c r="AG42277" s="104"/>
      <c r="AK42277" s="104"/>
      <c r="AL42277" s="104"/>
      <c r="AO42277" s="104"/>
      <c r="AP42277" s="104"/>
    </row>
    <row r="42278" spans="21:42" ht="15" customHeight="1" x14ac:dyDescent="0.25">
      <c r="U42278" s="104"/>
      <c r="AB42278" s="104"/>
      <c r="AC42278" s="104"/>
      <c r="AF42278" s="104"/>
      <c r="AG42278" s="104"/>
      <c r="AK42278" s="104"/>
      <c r="AL42278" s="104"/>
      <c r="AO42278" s="104"/>
      <c r="AP42278" s="104"/>
    </row>
    <row r="42279" spans="21:42" ht="15" customHeight="1" x14ac:dyDescent="0.25">
      <c r="U42279" s="104"/>
      <c r="AB42279" s="104"/>
      <c r="AC42279" s="104"/>
      <c r="AF42279" s="104"/>
      <c r="AG42279" s="104"/>
      <c r="AK42279" s="104"/>
      <c r="AL42279" s="104"/>
      <c r="AO42279" s="104"/>
      <c r="AP42279" s="104"/>
    </row>
    <row r="42280" spans="21:42" ht="15" customHeight="1" x14ac:dyDescent="0.25">
      <c r="U42280" s="104"/>
      <c r="AB42280" s="104"/>
      <c r="AC42280" s="104"/>
      <c r="AF42280" s="104"/>
      <c r="AG42280" s="104"/>
      <c r="AK42280" s="104"/>
      <c r="AL42280" s="104"/>
      <c r="AO42280" s="104"/>
      <c r="AP42280" s="104"/>
    </row>
    <row r="42281" spans="21:42" ht="15" customHeight="1" x14ac:dyDescent="0.25">
      <c r="U42281" s="104"/>
      <c r="AB42281" s="104"/>
      <c r="AC42281" s="104"/>
      <c r="AF42281" s="104"/>
      <c r="AG42281" s="104"/>
      <c r="AK42281" s="104"/>
      <c r="AL42281" s="104"/>
      <c r="AO42281" s="104"/>
      <c r="AP42281" s="104"/>
    </row>
    <row r="42282" spans="21:42" ht="15" customHeight="1" x14ac:dyDescent="0.25">
      <c r="U42282" s="104"/>
      <c r="AB42282" s="104"/>
      <c r="AC42282" s="104"/>
      <c r="AF42282" s="104"/>
      <c r="AG42282" s="104"/>
      <c r="AK42282" s="104"/>
      <c r="AL42282" s="104"/>
      <c r="AO42282" s="104"/>
      <c r="AP42282" s="104"/>
    </row>
    <row r="42283" spans="21:42" ht="15" customHeight="1" x14ac:dyDescent="0.25">
      <c r="U42283" s="104"/>
      <c r="AB42283" s="104"/>
      <c r="AC42283" s="104"/>
      <c r="AF42283" s="104"/>
      <c r="AG42283" s="104"/>
      <c r="AK42283" s="104"/>
      <c r="AL42283" s="104"/>
      <c r="AO42283" s="104"/>
      <c r="AP42283" s="104"/>
    </row>
    <row r="42284" spans="21:42" ht="15" customHeight="1" x14ac:dyDescent="0.25">
      <c r="U42284" s="104"/>
      <c r="AB42284" s="104"/>
      <c r="AC42284" s="104"/>
      <c r="AF42284" s="104"/>
      <c r="AG42284" s="104"/>
      <c r="AK42284" s="104"/>
      <c r="AL42284" s="104"/>
      <c r="AO42284" s="104"/>
      <c r="AP42284" s="104"/>
    </row>
    <row r="42285" spans="21:42" ht="15" customHeight="1" x14ac:dyDescent="0.25">
      <c r="U42285" s="104"/>
      <c r="AB42285" s="104"/>
      <c r="AC42285" s="104"/>
      <c r="AF42285" s="104"/>
      <c r="AG42285" s="104"/>
      <c r="AK42285" s="104"/>
      <c r="AL42285" s="104"/>
      <c r="AO42285" s="104"/>
      <c r="AP42285" s="104"/>
    </row>
    <row r="42286" spans="21:42" ht="15" customHeight="1" x14ac:dyDescent="0.25">
      <c r="U42286" s="104"/>
      <c r="AB42286" s="104"/>
      <c r="AC42286" s="104"/>
      <c r="AF42286" s="104"/>
      <c r="AG42286" s="104"/>
      <c r="AK42286" s="104"/>
      <c r="AL42286" s="104"/>
      <c r="AO42286" s="104"/>
      <c r="AP42286" s="104"/>
    </row>
    <row r="42287" spans="21:42" ht="15" customHeight="1" x14ac:dyDescent="0.25">
      <c r="U42287" s="104"/>
      <c r="AB42287" s="104"/>
      <c r="AC42287" s="104"/>
      <c r="AF42287" s="104"/>
      <c r="AG42287" s="104"/>
      <c r="AK42287" s="104"/>
      <c r="AL42287" s="104"/>
      <c r="AO42287" s="104"/>
      <c r="AP42287" s="104"/>
    </row>
    <row r="42288" spans="21:42" ht="15" customHeight="1" x14ac:dyDescent="0.25">
      <c r="U42288" s="104"/>
      <c r="AB42288" s="104"/>
      <c r="AC42288" s="104"/>
      <c r="AF42288" s="104"/>
      <c r="AG42288" s="104"/>
      <c r="AK42288" s="104"/>
      <c r="AL42288" s="104"/>
      <c r="AO42288" s="104"/>
      <c r="AP42288" s="104"/>
    </row>
    <row r="42289" spans="21:42" ht="15" customHeight="1" x14ac:dyDescent="0.25">
      <c r="U42289" s="104"/>
      <c r="AB42289" s="104"/>
      <c r="AC42289" s="104"/>
      <c r="AF42289" s="104"/>
      <c r="AG42289" s="104"/>
      <c r="AK42289" s="104"/>
      <c r="AL42289" s="104"/>
      <c r="AO42289" s="104"/>
      <c r="AP42289" s="104"/>
    </row>
    <row r="42290" spans="21:42" ht="15" customHeight="1" x14ac:dyDescent="0.25">
      <c r="U42290" s="104"/>
      <c r="AB42290" s="104"/>
      <c r="AC42290" s="104"/>
      <c r="AF42290" s="104"/>
      <c r="AG42290" s="104"/>
      <c r="AK42290" s="104"/>
      <c r="AL42290" s="104"/>
      <c r="AO42290" s="104"/>
      <c r="AP42290" s="104"/>
    </row>
    <row r="42291" spans="21:42" ht="15" customHeight="1" x14ac:dyDescent="0.25">
      <c r="U42291" s="104"/>
      <c r="AB42291" s="104"/>
      <c r="AC42291" s="104"/>
      <c r="AF42291" s="104"/>
      <c r="AG42291" s="104"/>
      <c r="AK42291" s="104"/>
      <c r="AL42291" s="104"/>
      <c r="AO42291" s="104"/>
      <c r="AP42291" s="104"/>
    </row>
    <row r="42292" spans="21:42" ht="15" customHeight="1" x14ac:dyDescent="0.25">
      <c r="U42292" s="104"/>
      <c r="AB42292" s="104"/>
      <c r="AC42292" s="104"/>
      <c r="AF42292" s="104"/>
      <c r="AG42292" s="104"/>
      <c r="AK42292" s="104"/>
      <c r="AL42292" s="104"/>
      <c r="AO42292" s="104"/>
      <c r="AP42292" s="104"/>
    </row>
    <row r="42293" spans="21:42" ht="15" customHeight="1" x14ac:dyDescent="0.25">
      <c r="U42293" s="104"/>
      <c r="AB42293" s="104"/>
      <c r="AC42293" s="104"/>
      <c r="AF42293" s="104"/>
      <c r="AG42293" s="104"/>
      <c r="AK42293" s="104"/>
      <c r="AL42293" s="104"/>
      <c r="AO42293" s="104"/>
      <c r="AP42293" s="104"/>
    </row>
    <row r="42294" spans="21:42" ht="15" customHeight="1" x14ac:dyDescent="0.25">
      <c r="U42294" s="104"/>
      <c r="AB42294" s="104"/>
      <c r="AC42294" s="104"/>
      <c r="AF42294" s="104"/>
      <c r="AG42294" s="104"/>
      <c r="AK42294" s="104"/>
      <c r="AL42294" s="104"/>
      <c r="AO42294" s="104"/>
      <c r="AP42294" s="104"/>
    </row>
    <row r="42295" spans="21:42" ht="15" customHeight="1" x14ac:dyDescent="0.25">
      <c r="U42295" s="104"/>
      <c r="AB42295" s="104"/>
      <c r="AC42295" s="104"/>
      <c r="AF42295" s="104"/>
      <c r="AG42295" s="104"/>
      <c r="AK42295" s="104"/>
      <c r="AL42295" s="104"/>
      <c r="AO42295" s="104"/>
      <c r="AP42295" s="104"/>
    </row>
    <row r="42296" spans="21:42" ht="15" customHeight="1" x14ac:dyDescent="0.25">
      <c r="U42296" s="104"/>
      <c r="AB42296" s="104"/>
      <c r="AC42296" s="104"/>
      <c r="AF42296" s="104"/>
      <c r="AG42296" s="104"/>
      <c r="AK42296" s="104"/>
      <c r="AL42296" s="104"/>
      <c r="AO42296" s="104"/>
      <c r="AP42296" s="104"/>
    </row>
    <row r="42297" spans="21:42" ht="15" customHeight="1" x14ac:dyDescent="0.25">
      <c r="U42297" s="104"/>
      <c r="AB42297" s="104"/>
      <c r="AC42297" s="104"/>
      <c r="AF42297" s="104"/>
      <c r="AG42297" s="104"/>
      <c r="AK42297" s="104"/>
      <c r="AL42297" s="104"/>
      <c r="AO42297" s="104"/>
      <c r="AP42297" s="104"/>
    </row>
    <row r="42298" spans="21:42" ht="15" customHeight="1" x14ac:dyDescent="0.25">
      <c r="U42298" s="104"/>
      <c r="AB42298" s="104"/>
      <c r="AC42298" s="104"/>
      <c r="AF42298" s="104"/>
      <c r="AG42298" s="104"/>
      <c r="AK42298" s="104"/>
      <c r="AL42298" s="104"/>
      <c r="AO42298" s="104"/>
      <c r="AP42298" s="104"/>
    </row>
    <row r="42299" spans="21:42" ht="15" customHeight="1" x14ac:dyDescent="0.25">
      <c r="U42299" s="104"/>
      <c r="AB42299" s="104"/>
      <c r="AC42299" s="104"/>
      <c r="AF42299" s="104"/>
      <c r="AG42299" s="104"/>
      <c r="AK42299" s="104"/>
      <c r="AL42299" s="104"/>
      <c r="AO42299" s="104"/>
      <c r="AP42299" s="104"/>
    </row>
    <row r="42300" spans="21:42" ht="15" customHeight="1" x14ac:dyDescent="0.25">
      <c r="U42300" s="104"/>
      <c r="AB42300" s="104"/>
      <c r="AC42300" s="104"/>
      <c r="AF42300" s="104"/>
      <c r="AG42300" s="104"/>
      <c r="AK42300" s="104"/>
      <c r="AL42300" s="104"/>
      <c r="AO42300" s="104"/>
      <c r="AP42300" s="104"/>
    </row>
    <row r="42301" spans="21:42" ht="15" customHeight="1" x14ac:dyDescent="0.25">
      <c r="U42301" s="104"/>
      <c r="AB42301" s="104"/>
      <c r="AC42301" s="104"/>
      <c r="AF42301" s="104"/>
      <c r="AG42301" s="104"/>
      <c r="AK42301" s="104"/>
      <c r="AL42301" s="104"/>
      <c r="AO42301" s="104"/>
      <c r="AP42301" s="104"/>
    </row>
    <row r="42302" spans="21:42" ht="15" customHeight="1" x14ac:dyDescent="0.25">
      <c r="U42302" s="104"/>
      <c r="AB42302" s="104"/>
      <c r="AC42302" s="104"/>
      <c r="AF42302" s="104"/>
      <c r="AG42302" s="104"/>
      <c r="AK42302" s="104"/>
      <c r="AL42302" s="104"/>
      <c r="AO42302" s="104"/>
      <c r="AP42302" s="104"/>
    </row>
    <row r="42303" spans="21:42" ht="15" customHeight="1" x14ac:dyDescent="0.25">
      <c r="U42303" s="104"/>
      <c r="AB42303" s="104"/>
      <c r="AC42303" s="104"/>
      <c r="AF42303" s="104"/>
      <c r="AG42303" s="104"/>
      <c r="AK42303" s="104"/>
      <c r="AL42303" s="104"/>
      <c r="AO42303" s="104"/>
      <c r="AP42303" s="104"/>
    </row>
    <row r="42304" spans="21:42" ht="15" customHeight="1" x14ac:dyDescent="0.25">
      <c r="U42304" s="104"/>
      <c r="AB42304" s="104"/>
      <c r="AC42304" s="104"/>
      <c r="AF42304" s="104"/>
      <c r="AG42304" s="104"/>
      <c r="AK42304" s="104"/>
      <c r="AL42304" s="104"/>
      <c r="AO42304" s="104"/>
      <c r="AP42304" s="104"/>
    </row>
    <row r="42305" spans="21:42" ht="15" customHeight="1" x14ac:dyDescent="0.25">
      <c r="U42305" s="104"/>
      <c r="AB42305" s="104"/>
      <c r="AC42305" s="104"/>
      <c r="AF42305" s="104"/>
      <c r="AG42305" s="104"/>
      <c r="AK42305" s="104"/>
      <c r="AL42305" s="104"/>
      <c r="AO42305" s="104"/>
      <c r="AP42305" s="104"/>
    </row>
    <row r="42306" spans="21:42" ht="15" customHeight="1" x14ac:dyDescent="0.25">
      <c r="U42306" s="104"/>
      <c r="AB42306" s="104"/>
      <c r="AC42306" s="104"/>
      <c r="AF42306" s="104"/>
      <c r="AG42306" s="104"/>
      <c r="AK42306" s="104"/>
      <c r="AL42306" s="104"/>
      <c r="AO42306" s="104"/>
      <c r="AP42306" s="104"/>
    </row>
    <row r="42307" spans="21:42" ht="15" customHeight="1" x14ac:dyDescent="0.25">
      <c r="U42307" s="104"/>
      <c r="AB42307" s="104"/>
      <c r="AC42307" s="104"/>
      <c r="AF42307" s="104"/>
      <c r="AG42307" s="104"/>
      <c r="AK42307" s="104"/>
      <c r="AL42307" s="104"/>
      <c r="AO42307" s="104"/>
      <c r="AP42307" s="104"/>
    </row>
    <row r="42308" spans="21:42" ht="15" customHeight="1" x14ac:dyDescent="0.25">
      <c r="U42308" s="104"/>
      <c r="AB42308" s="104"/>
      <c r="AC42308" s="104"/>
      <c r="AF42308" s="104"/>
      <c r="AG42308" s="104"/>
      <c r="AK42308" s="104"/>
      <c r="AL42308" s="104"/>
      <c r="AO42308" s="104"/>
      <c r="AP42308" s="104"/>
    </row>
    <row r="42309" spans="21:42" ht="15" customHeight="1" x14ac:dyDescent="0.25">
      <c r="U42309" s="104"/>
      <c r="AB42309" s="104"/>
      <c r="AC42309" s="104"/>
      <c r="AF42309" s="104"/>
      <c r="AG42309" s="104"/>
      <c r="AK42309" s="104"/>
      <c r="AL42309" s="104"/>
      <c r="AO42309" s="104"/>
      <c r="AP42309" s="104"/>
    </row>
    <row r="42310" spans="21:42" ht="15" customHeight="1" x14ac:dyDescent="0.25">
      <c r="U42310" s="104"/>
      <c r="AB42310" s="104"/>
      <c r="AC42310" s="104"/>
      <c r="AF42310" s="104"/>
      <c r="AG42310" s="104"/>
      <c r="AK42310" s="104"/>
      <c r="AL42310" s="104"/>
      <c r="AO42310" s="104"/>
      <c r="AP42310" s="104"/>
    </row>
    <row r="42311" spans="21:42" ht="15" customHeight="1" x14ac:dyDescent="0.25">
      <c r="U42311" s="104"/>
      <c r="AB42311" s="104"/>
      <c r="AC42311" s="104"/>
      <c r="AF42311" s="104"/>
      <c r="AG42311" s="104"/>
      <c r="AK42311" s="104"/>
      <c r="AL42311" s="104"/>
      <c r="AO42311" s="104"/>
      <c r="AP42311" s="104"/>
    </row>
    <row r="42312" spans="21:42" ht="15" customHeight="1" x14ac:dyDescent="0.25">
      <c r="U42312" s="104"/>
      <c r="AB42312" s="104"/>
      <c r="AC42312" s="104"/>
      <c r="AF42312" s="104"/>
      <c r="AG42312" s="104"/>
      <c r="AK42312" s="104"/>
      <c r="AL42312" s="104"/>
      <c r="AO42312" s="104"/>
      <c r="AP42312" s="104"/>
    </row>
    <row r="42313" spans="21:42" ht="15" customHeight="1" x14ac:dyDescent="0.25">
      <c r="U42313" s="104"/>
      <c r="AB42313" s="104"/>
      <c r="AC42313" s="104"/>
      <c r="AF42313" s="104"/>
      <c r="AG42313" s="104"/>
      <c r="AK42313" s="104"/>
      <c r="AL42313" s="104"/>
      <c r="AO42313" s="104"/>
      <c r="AP42313" s="104"/>
    </row>
    <row r="42314" spans="21:42" ht="15" customHeight="1" x14ac:dyDescent="0.25">
      <c r="U42314" s="104"/>
      <c r="AB42314" s="104"/>
      <c r="AC42314" s="104"/>
      <c r="AF42314" s="104"/>
      <c r="AG42314" s="104"/>
      <c r="AK42314" s="104"/>
      <c r="AL42314" s="104"/>
      <c r="AO42314" s="104"/>
      <c r="AP42314" s="104"/>
    </row>
    <row r="42315" spans="21:42" ht="15" customHeight="1" x14ac:dyDescent="0.25">
      <c r="U42315" s="104"/>
      <c r="AB42315" s="104"/>
      <c r="AC42315" s="104"/>
      <c r="AF42315" s="104"/>
      <c r="AG42315" s="104"/>
      <c r="AK42315" s="104"/>
      <c r="AL42315" s="104"/>
      <c r="AO42315" s="104"/>
      <c r="AP42315" s="104"/>
    </row>
    <row r="42316" spans="21:42" ht="15" customHeight="1" x14ac:dyDescent="0.25">
      <c r="U42316" s="104"/>
      <c r="AB42316" s="104"/>
      <c r="AC42316" s="104"/>
      <c r="AF42316" s="104"/>
      <c r="AG42316" s="104"/>
      <c r="AK42316" s="104"/>
      <c r="AL42316" s="104"/>
      <c r="AO42316" s="104"/>
      <c r="AP42316" s="104"/>
    </row>
    <row r="42317" spans="21:42" ht="15" customHeight="1" x14ac:dyDescent="0.25">
      <c r="U42317" s="104"/>
      <c r="AB42317" s="104"/>
      <c r="AC42317" s="104"/>
      <c r="AF42317" s="104"/>
      <c r="AG42317" s="104"/>
      <c r="AK42317" s="104"/>
      <c r="AL42317" s="104"/>
      <c r="AO42317" s="104"/>
      <c r="AP42317" s="104"/>
    </row>
    <row r="42318" spans="21:42" ht="15" customHeight="1" x14ac:dyDescent="0.25">
      <c r="U42318" s="104"/>
      <c r="AB42318" s="104"/>
      <c r="AC42318" s="104"/>
      <c r="AF42318" s="104"/>
      <c r="AG42318" s="104"/>
      <c r="AK42318" s="104"/>
      <c r="AL42318" s="104"/>
      <c r="AO42318" s="104"/>
      <c r="AP42318" s="104"/>
    </row>
    <row r="42319" spans="21:42" ht="15" customHeight="1" x14ac:dyDescent="0.25">
      <c r="U42319" s="104"/>
      <c r="AB42319" s="104"/>
      <c r="AC42319" s="104"/>
      <c r="AF42319" s="104"/>
      <c r="AG42319" s="104"/>
      <c r="AK42319" s="104"/>
      <c r="AL42319" s="104"/>
      <c r="AO42319" s="104"/>
      <c r="AP42319" s="104"/>
    </row>
    <row r="42320" spans="21:42" ht="15" customHeight="1" x14ac:dyDescent="0.25">
      <c r="U42320" s="104"/>
      <c r="AB42320" s="104"/>
      <c r="AC42320" s="104"/>
      <c r="AF42320" s="104"/>
      <c r="AG42320" s="104"/>
      <c r="AK42320" s="104"/>
      <c r="AL42320" s="104"/>
      <c r="AO42320" s="104"/>
      <c r="AP42320" s="104"/>
    </row>
    <row r="42321" spans="21:42" ht="15" customHeight="1" x14ac:dyDescent="0.25">
      <c r="U42321" s="104"/>
      <c r="AB42321" s="104"/>
      <c r="AC42321" s="104"/>
      <c r="AF42321" s="104"/>
      <c r="AG42321" s="104"/>
      <c r="AK42321" s="104"/>
      <c r="AL42321" s="104"/>
      <c r="AO42321" s="104"/>
      <c r="AP42321" s="104"/>
    </row>
    <row r="42322" spans="21:42" ht="15" customHeight="1" x14ac:dyDescent="0.25">
      <c r="U42322" s="104"/>
      <c r="AB42322" s="104"/>
      <c r="AC42322" s="104"/>
      <c r="AF42322" s="104"/>
      <c r="AG42322" s="104"/>
      <c r="AK42322" s="104"/>
      <c r="AL42322" s="104"/>
      <c r="AO42322" s="104"/>
      <c r="AP42322" s="104"/>
    </row>
    <row r="42323" spans="21:42" ht="15" customHeight="1" x14ac:dyDescent="0.25">
      <c r="U42323" s="104"/>
      <c r="AB42323" s="104"/>
      <c r="AC42323" s="104"/>
      <c r="AF42323" s="104"/>
      <c r="AG42323" s="104"/>
      <c r="AK42323" s="104"/>
      <c r="AL42323" s="104"/>
      <c r="AO42323" s="104"/>
      <c r="AP42323" s="104"/>
    </row>
    <row r="42324" spans="21:42" ht="15" customHeight="1" x14ac:dyDescent="0.25">
      <c r="U42324" s="104"/>
      <c r="AB42324" s="104"/>
      <c r="AC42324" s="104"/>
      <c r="AF42324" s="104"/>
      <c r="AG42324" s="104"/>
      <c r="AK42324" s="104"/>
      <c r="AL42324" s="104"/>
      <c r="AO42324" s="104"/>
      <c r="AP42324" s="104"/>
    </row>
    <row r="42325" spans="21:42" ht="15" customHeight="1" x14ac:dyDescent="0.25">
      <c r="U42325" s="104"/>
      <c r="AB42325" s="104"/>
      <c r="AC42325" s="104"/>
      <c r="AF42325" s="104"/>
      <c r="AG42325" s="104"/>
      <c r="AK42325" s="104"/>
      <c r="AL42325" s="104"/>
      <c r="AO42325" s="104"/>
      <c r="AP42325" s="104"/>
    </row>
    <row r="42326" spans="21:42" ht="15" customHeight="1" x14ac:dyDescent="0.25">
      <c r="U42326" s="104"/>
      <c r="AB42326" s="104"/>
      <c r="AC42326" s="104"/>
      <c r="AF42326" s="104"/>
      <c r="AG42326" s="104"/>
      <c r="AK42326" s="104"/>
      <c r="AL42326" s="104"/>
      <c r="AO42326" s="104"/>
      <c r="AP42326" s="104"/>
    </row>
    <row r="42327" spans="21:42" ht="15" customHeight="1" x14ac:dyDescent="0.25">
      <c r="U42327" s="104"/>
      <c r="AB42327" s="104"/>
      <c r="AC42327" s="104"/>
      <c r="AF42327" s="104"/>
      <c r="AG42327" s="104"/>
      <c r="AK42327" s="104"/>
      <c r="AL42327" s="104"/>
      <c r="AO42327" s="104"/>
      <c r="AP42327" s="104"/>
    </row>
    <row r="42328" spans="21:42" ht="15" customHeight="1" x14ac:dyDescent="0.25">
      <c r="U42328" s="104"/>
      <c r="AB42328" s="104"/>
      <c r="AC42328" s="104"/>
      <c r="AF42328" s="104"/>
      <c r="AG42328" s="104"/>
      <c r="AK42328" s="104"/>
      <c r="AL42328" s="104"/>
      <c r="AO42328" s="104"/>
      <c r="AP42328" s="104"/>
    </row>
    <row r="42329" spans="21:42" ht="15" customHeight="1" x14ac:dyDescent="0.25">
      <c r="U42329" s="104"/>
      <c r="AB42329" s="104"/>
      <c r="AC42329" s="104"/>
      <c r="AF42329" s="104"/>
      <c r="AG42329" s="104"/>
      <c r="AK42329" s="104"/>
      <c r="AL42329" s="104"/>
      <c r="AO42329" s="104"/>
      <c r="AP42329" s="104"/>
    </row>
    <row r="42330" spans="21:42" ht="15" customHeight="1" x14ac:dyDescent="0.25">
      <c r="U42330" s="104"/>
      <c r="AB42330" s="104"/>
      <c r="AC42330" s="104"/>
      <c r="AF42330" s="104"/>
      <c r="AG42330" s="104"/>
      <c r="AK42330" s="104"/>
      <c r="AL42330" s="104"/>
      <c r="AO42330" s="104"/>
      <c r="AP42330" s="104"/>
    </row>
    <row r="42331" spans="21:42" ht="15" customHeight="1" x14ac:dyDescent="0.25">
      <c r="U42331" s="104"/>
      <c r="AB42331" s="104"/>
      <c r="AC42331" s="104"/>
      <c r="AF42331" s="104"/>
      <c r="AG42331" s="104"/>
      <c r="AK42331" s="104"/>
      <c r="AL42331" s="104"/>
      <c r="AO42331" s="104"/>
      <c r="AP42331" s="104"/>
    </row>
    <row r="42332" spans="21:42" ht="15" customHeight="1" x14ac:dyDescent="0.25">
      <c r="U42332" s="104"/>
      <c r="AB42332" s="104"/>
      <c r="AC42332" s="104"/>
      <c r="AF42332" s="104"/>
      <c r="AG42332" s="104"/>
      <c r="AK42332" s="104"/>
      <c r="AL42332" s="104"/>
      <c r="AO42332" s="104"/>
      <c r="AP42332" s="104"/>
    </row>
    <row r="42333" spans="21:42" ht="15" customHeight="1" x14ac:dyDescent="0.25">
      <c r="U42333" s="104"/>
      <c r="AB42333" s="104"/>
      <c r="AC42333" s="104"/>
      <c r="AF42333" s="104"/>
      <c r="AG42333" s="104"/>
      <c r="AK42333" s="104"/>
      <c r="AL42333" s="104"/>
      <c r="AO42333" s="104"/>
      <c r="AP42333" s="104"/>
    </row>
    <row r="42334" spans="21:42" ht="15" customHeight="1" x14ac:dyDescent="0.25">
      <c r="U42334" s="104"/>
      <c r="AB42334" s="104"/>
      <c r="AC42334" s="104"/>
      <c r="AF42334" s="104"/>
      <c r="AG42334" s="104"/>
      <c r="AK42334" s="104"/>
      <c r="AL42334" s="104"/>
      <c r="AO42334" s="104"/>
      <c r="AP42334" s="104"/>
    </row>
    <row r="42335" spans="21:42" ht="15" customHeight="1" x14ac:dyDescent="0.25">
      <c r="U42335" s="104"/>
      <c r="AB42335" s="104"/>
      <c r="AC42335" s="104"/>
      <c r="AF42335" s="104"/>
      <c r="AG42335" s="104"/>
      <c r="AK42335" s="104"/>
      <c r="AL42335" s="104"/>
      <c r="AO42335" s="104"/>
      <c r="AP42335" s="104"/>
    </row>
    <row r="42336" spans="21:42" ht="15" customHeight="1" x14ac:dyDescent="0.25">
      <c r="U42336" s="104"/>
      <c r="AB42336" s="104"/>
      <c r="AC42336" s="104"/>
      <c r="AF42336" s="104"/>
      <c r="AG42336" s="104"/>
      <c r="AK42336" s="104"/>
      <c r="AL42336" s="104"/>
      <c r="AO42336" s="104"/>
      <c r="AP42336" s="104"/>
    </row>
    <row r="42337" spans="21:42" ht="15" customHeight="1" x14ac:dyDescent="0.25">
      <c r="U42337" s="104"/>
      <c r="AB42337" s="104"/>
      <c r="AC42337" s="104"/>
      <c r="AF42337" s="104"/>
      <c r="AG42337" s="104"/>
      <c r="AK42337" s="104"/>
      <c r="AL42337" s="104"/>
      <c r="AO42337" s="104"/>
      <c r="AP42337" s="104"/>
    </row>
    <row r="42338" spans="21:42" ht="15" customHeight="1" x14ac:dyDescent="0.25">
      <c r="U42338" s="104"/>
      <c r="AB42338" s="104"/>
      <c r="AC42338" s="104"/>
      <c r="AF42338" s="104"/>
      <c r="AG42338" s="104"/>
      <c r="AK42338" s="104"/>
      <c r="AL42338" s="104"/>
      <c r="AO42338" s="104"/>
      <c r="AP42338" s="104"/>
    </row>
    <row r="42339" spans="21:42" ht="15" customHeight="1" x14ac:dyDescent="0.25">
      <c r="U42339" s="104"/>
      <c r="AB42339" s="104"/>
      <c r="AC42339" s="104"/>
      <c r="AF42339" s="104"/>
      <c r="AG42339" s="104"/>
      <c r="AK42339" s="104"/>
      <c r="AL42339" s="104"/>
      <c r="AO42339" s="104"/>
      <c r="AP42339" s="104"/>
    </row>
    <row r="42340" spans="21:42" ht="15" customHeight="1" x14ac:dyDescent="0.25">
      <c r="U42340" s="104"/>
      <c r="AB42340" s="104"/>
      <c r="AC42340" s="104"/>
      <c r="AF42340" s="104"/>
      <c r="AG42340" s="104"/>
      <c r="AK42340" s="104"/>
      <c r="AL42340" s="104"/>
      <c r="AO42340" s="104"/>
      <c r="AP42340" s="104"/>
    </row>
    <row r="42341" spans="21:42" ht="15" customHeight="1" x14ac:dyDescent="0.25">
      <c r="U42341" s="104"/>
      <c r="AB42341" s="104"/>
      <c r="AC42341" s="104"/>
      <c r="AF42341" s="104"/>
      <c r="AG42341" s="104"/>
      <c r="AK42341" s="104"/>
      <c r="AL42341" s="104"/>
      <c r="AO42341" s="104"/>
      <c r="AP42341" s="104"/>
    </row>
    <row r="42342" spans="21:42" ht="15" customHeight="1" x14ac:dyDescent="0.25">
      <c r="U42342" s="104"/>
      <c r="AB42342" s="104"/>
      <c r="AC42342" s="104"/>
      <c r="AF42342" s="104"/>
      <c r="AG42342" s="104"/>
      <c r="AK42342" s="104"/>
      <c r="AL42342" s="104"/>
      <c r="AO42342" s="104"/>
      <c r="AP42342" s="104"/>
    </row>
    <row r="42343" spans="21:42" ht="15" customHeight="1" x14ac:dyDescent="0.25">
      <c r="U42343" s="104"/>
      <c r="AB42343" s="104"/>
      <c r="AC42343" s="104"/>
      <c r="AF42343" s="104"/>
      <c r="AG42343" s="104"/>
      <c r="AK42343" s="104"/>
      <c r="AL42343" s="104"/>
      <c r="AO42343" s="104"/>
      <c r="AP42343" s="104"/>
    </row>
    <row r="42344" spans="21:42" ht="15" customHeight="1" x14ac:dyDescent="0.25">
      <c r="U42344" s="104"/>
      <c r="AB42344" s="104"/>
      <c r="AC42344" s="104"/>
      <c r="AF42344" s="104"/>
      <c r="AG42344" s="104"/>
      <c r="AK42344" s="104"/>
      <c r="AL42344" s="104"/>
      <c r="AO42344" s="104"/>
      <c r="AP42344" s="104"/>
    </row>
    <row r="42345" spans="21:42" ht="15" customHeight="1" x14ac:dyDescent="0.25">
      <c r="U42345" s="104"/>
      <c r="AB42345" s="104"/>
      <c r="AC42345" s="104"/>
      <c r="AF42345" s="104"/>
      <c r="AG42345" s="104"/>
      <c r="AK42345" s="104"/>
      <c r="AL42345" s="104"/>
      <c r="AO42345" s="104"/>
      <c r="AP42345" s="104"/>
    </row>
    <row r="42346" spans="21:42" ht="15" customHeight="1" x14ac:dyDescent="0.25">
      <c r="U42346" s="104"/>
      <c r="AB42346" s="104"/>
      <c r="AC42346" s="104"/>
      <c r="AF42346" s="104"/>
      <c r="AG42346" s="104"/>
      <c r="AK42346" s="104"/>
      <c r="AL42346" s="104"/>
      <c r="AO42346" s="104"/>
      <c r="AP42346" s="104"/>
    </row>
    <row r="42347" spans="21:42" ht="15" customHeight="1" x14ac:dyDescent="0.25">
      <c r="U42347" s="104"/>
      <c r="AB42347" s="104"/>
      <c r="AC42347" s="104"/>
      <c r="AF42347" s="104"/>
      <c r="AG42347" s="104"/>
      <c r="AK42347" s="104"/>
      <c r="AL42347" s="104"/>
      <c r="AO42347" s="104"/>
      <c r="AP42347" s="104"/>
    </row>
    <row r="42348" spans="21:42" ht="15" customHeight="1" x14ac:dyDescent="0.25">
      <c r="U42348" s="104"/>
      <c r="AB42348" s="104"/>
      <c r="AC42348" s="104"/>
      <c r="AF42348" s="104"/>
      <c r="AG42348" s="104"/>
      <c r="AK42348" s="104"/>
      <c r="AL42348" s="104"/>
      <c r="AO42348" s="104"/>
      <c r="AP42348" s="104"/>
    </row>
    <row r="42349" spans="21:42" ht="15" customHeight="1" x14ac:dyDescent="0.25">
      <c r="U42349" s="104"/>
      <c r="AB42349" s="104"/>
      <c r="AC42349" s="104"/>
      <c r="AF42349" s="104"/>
      <c r="AG42349" s="104"/>
      <c r="AK42349" s="104"/>
      <c r="AL42349" s="104"/>
      <c r="AO42349" s="104"/>
      <c r="AP42349" s="104"/>
    </row>
    <row r="42350" spans="21:42" ht="15" customHeight="1" x14ac:dyDescent="0.25">
      <c r="U42350" s="104"/>
      <c r="AB42350" s="104"/>
      <c r="AC42350" s="104"/>
      <c r="AF42350" s="104"/>
      <c r="AG42350" s="104"/>
      <c r="AK42350" s="104"/>
      <c r="AL42350" s="104"/>
      <c r="AO42350" s="104"/>
      <c r="AP42350" s="104"/>
    </row>
    <row r="42351" spans="21:42" ht="15" customHeight="1" x14ac:dyDescent="0.25">
      <c r="U42351" s="104"/>
      <c r="AB42351" s="104"/>
      <c r="AC42351" s="104"/>
      <c r="AF42351" s="104"/>
      <c r="AG42351" s="104"/>
      <c r="AK42351" s="104"/>
      <c r="AL42351" s="104"/>
      <c r="AO42351" s="104"/>
      <c r="AP42351" s="104"/>
    </row>
    <row r="42352" spans="21:42" ht="15" customHeight="1" x14ac:dyDescent="0.25">
      <c r="U42352" s="104"/>
      <c r="AB42352" s="104"/>
      <c r="AC42352" s="104"/>
      <c r="AF42352" s="104"/>
      <c r="AG42352" s="104"/>
      <c r="AK42352" s="104"/>
      <c r="AL42352" s="104"/>
      <c r="AO42352" s="104"/>
      <c r="AP42352" s="104"/>
    </row>
    <row r="42353" spans="21:42" ht="15" customHeight="1" x14ac:dyDescent="0.25">
      <c r="U42353" s="104"/>
      <c r="AB42353" s="104"/>
      <c r="AC42353" s="104"/>
      <c r="AF42353" s="104"/>
      <c r="AG42353" s="104"/>
      <c r="AK42353" s="104"/>
      <c r="AL42353" s="104"/>
      <c r="AO42353" s="104"/>
      <c r="AP42353" s="104"/>
    </row>
    <row r="42354" spans="21:42" ht="15" customHeight="1" x14ac:dyDescent="0.25">
      <c r="U42354" s="104"/>
      <c r="AB42354" s="104"/>
      <c r="AC42354" s="104"/>
      <c r="AF42354" s="104"/>
      <c r="AG42354" s="104"/>
      <c r="AK42354" s="104"/>
      <c r="AL42354" s="104"/>
      <c r="AO42354" s="104"/>
      <c r="AP42354" s="104"/>
    </row>
    <row r="42355" spans="21:42" ht="15" customHeight="1" x14ac:dyDescent="0.25">
      <c r="U42355" s="104"/>
      <c r="AB42355" s="104"/>
      <c r="AC42355" s="104"/>
      <c r="AF42355" s="104"/>
      <c r="AG42355" s="104"/>
      <c r="AK42355" s="104"/>
      <c r="AL42355" s="104"/>
      <c r="AO42355" s="104"/>
      <c r="AP42355" s="104"/>
    </row>
    <row r="42356" spans="21:42" ht="15" customHeight="1" x14ac:dyDescent="0.25">
      <c r="U42356" s="104"/>
      <c r="AB42356" s="104"/>
      <c r="AC42356" s="104"/>
      <c r="AF42356" s="104"/>
      <c r="AG42356" s="104"/>
      <c r="AK42356" s="104"/>
      <c r="AL42356" s="104"/>
      <c r="AO42356" s="104"/>
      <c r="AP42356" s="104"/>
    </row>
    <row r="42357" spans="21:42" ht="15" customHeight="1" x14ac:dyDescent="0.25">
      <c r="U42357" s="104"/>
      <c r="AB42357" s="104"/>
      <c r="AC42357" s="104"/>
      <c r="AF42357" s="104"/>
      <c r="AG42357" s="104"/>
      <c r="AK42357" s="104"/>
      <c r="AL42357" s="104"/>
      <c r="AO42357" s="104"/>
      <c r="AP42357" s="104"/>
    </row>
    <row r="42358" spans="21:42" ht="15" customHeight="1" x14ac:dyDescent="0.25">
      <c r="U42358" s="104"/>
      <c r="AB42358" s="104"/>
      <c r="AC42358" s="104"/>
      <c r="AF42358" s="104"/>
      <c r="AG42358" s="104"/>
      <c r="AK42358" s="104"/>
      <c r="AL42358" s="104"/>
      <c r="AO42358" s="104"/>
      <c r="AP42358" s="104"/>
    </row>
    <row r="42359" spans="21:42" ht="15" customHeight="1" x14ac:dyDescent="0.25">
      <c r="U42359" s="104"/>
      <c r="AB42359" s="104"/>
      <c r="AC42359" s="104"/>
      <c r="AF42359" s="104"/>
      <c r="AG42359" s="104"/>
      <c r="AK42359" s="104"/>
      <c r="AL42359" s="104"/>
      <c r="AO42359" s="104"/>
      <c r="AP42359" s="104"/>
    </row>
    <row r="42360" spans="21:42" ht="15" customHeight="1" x14ac:dyDescent="0.25">
      <c r="U42360" s="104"/>
      <c r="AB42360" s="104"/>
      <c r="AC42360" s="104"/>
      <c r="AF42360" s="104"/>
      <c r="AG42360" s="104"/>
      <c r="AK42360" s="104"/>
      <c r="AL42360" s="104"/>
      <c r="AO42360" s="104"/>
      <c r="AP42360" s="104"/>
    </row>
    <row r="42361" spans="21:42" ht="15" customHeight="1" x14ac:dyDescent="0.25">
      <c r="U42361" s="104"/>
      <c r="AB42361" s="104"/>
      <c r="AC42361" s="104"/>
      <c r="AF42361" s="104"/>
      <c r="AG42361" s="104"/>
      <c r="AK42361" s="104"/>
      <c r="AL42361" s="104"/>
      <c r="AO42361" s="104"/>
      <c r="AP42361" s="104"/>
    </row>
    <row r="42362" spans="21:42" ht="15" customHeight="1" x14ac:dyDescent="0.25">
      <c r="U42362" s="104"/>
      <c r="AB42362" s="104"/>
      <c r="AC42362" s="104"/>
      <c r="AF42362" s="104"/>
      <c r="AG42362" s="104"/>
      <c r="AK42362" s="104"/>
      <c r="AL42362" s="104"/>
      <c r="AO42362" s="104"/>
      <c r="AP42362" s="104"/>
    </row>
    <row r="42363" spans="21:42" ht="15" customHeight="1" x14ac:dyDescent="0.25">
      <c r="U42363" s="104"/>
      <c r="AB42363" s="104"/>
      <c r="AC42363" s="104"/>
      <c r="AF42363" s="104"/>
      <c r="AG42363" s="104"/>
      <c r="AK42363" s="104"/>
      <c r="AL42363" s="104"/>
      <c r="AO42363" s="104"/>
      <c r="AP42363" s="104"/>
    </row>
    <row r="42364" spans="21:42" ht="15" customHeight="1" x14ac:dyDescent="0.25">
      <c r="U42364" s="104"/>
      <c r="AB42364" s="104"/>
      <c r="AC42364" s="104"/>
      <c r="AF42364" s="104"/>
      <c r="AG42364" s="104"/>
      <c r="AK42364" s="104"/>
      <c r="AL42364" s="104"/>
      <c r="AO42364" s="104"/>
      <c r="AP42364" s="104"/>
    </row>
    <row r="42365" spans="21:42" ht="15" customHeight="1" x14ac:dyDescent="0.25">
      <c r="U42365" s="104"/>
      <c r="AB42365" s="104"/>
      <c r="AC42365" s="104"/>
      <c r="AF42365" s="104"/>
      <c r="AG42365" s="104"/>
      <c r="AK42365" s="104"/>
      <c r="AL42365" s="104"/>
      <c r="AO42365" s="104"/>
      <c r="AP42365" s="104"/>
    </row>
    <row r="42366" spans="21:42" ht="15" customHeight="1" x14ac:dyDescent="0.25">
      <c r="U42366" s="104"/>
      <c r="AB42366" s="104"/>
      <c r="AC42366" s="104"/>
      <c r="AF42366" s="104"/>
      <c r="AG42366" s="104"/>
      <c r="AK42366" s="104"/>
      <c r="AL42366" s="104"/>
      <c r="AO42366" s="104"/>
      <c r="AP42366" s="104"/>
    </row>
    <row r="42367" spans="21:42" ht="15" customHeight="1" x14ac:dyDescent="0.25">
      <c r="U42367" s="104"/>
      <c r="AB42367" s="104"/>
      <c r="AC42367" s="104"/>
      <c r="AF42367" s="104"/>
      <c r="AG42367" s="104"/>
      <c r="AK42367" s="104"/>
      <c r="AL42367" s="104"/>
      <c r="AO42367" s="104"/>
      <c r="AP42367" s="104"/>
    </row>
    <row r="42368" spans="21:42" ht="15" customHeight="1" x14ac:dyDescent="0.25">
      <c r="U42368" s="104"/>
      <c r="AB42368" s="104"/>
      <c r="AC42368" s="104"/>
      <c r="AF42368" s="104"/>
      <c r="AG42368" s="104"/>
      <c r="AK42368" s="104"/>
      <c r="AL42368" s="104"/>
      <c r="AO42368" s="104"/>
      <c r="AP42368" s="104"/>
    </row>
    <row r="42369" spans="21:42" ht="15" customHeight="1" x14ac:dyDescent="0.25">
      <c r="U42369" s="104"/>
      <c r="AB42369" s="104"/>
      <c r="AC42369" s="104"/>
      <c r="AF42369" s="104"/>
      <c r="AG42369" s="104"/>
      <c r="AK42369" s="104"/>
      <c r="AL42369" s="104"/>
      <c r="AO42369" s="104"/>
      <c r="AP42369" s="104"/>
    </row>
    <row r="42370" spans="21:42" ht="15" customHeight="1" x14ac:dyDescent="0.25">
      <c r="U42370" s="104"/>
      <c r="AB42370" s="104"/>
      <c r="AC42370" s="104"/>
      <c r="AF42370" s="104"/>
      <c r="AG42370" s="104"/>
      <c r="AK42370" s="104"/>
      <c r="AL42370" s="104"/>
      <c r="AO42370" s="104"/>
      <c r="AP42370" s="104"/>
    </row>
    <row r="42371" spans="21:42" ht="15" customHeight="1" x14ac:dyDescent="0.25">
      <c r="U42371" s="104"/>
      <c r="AB42371" s="104"/>
      <c r="AC42371" s="104"/>
      <c r="AF42371" s="104"/>
      <c r="AG42371" s="104"/>
      <c r="AK42371" s="104"/>
      <c r="AL42371" s="104"/>
      <c r="AO42371" s="104"/>
      <c r="AP42371" s="104"/>
    </row>
    <row r="42372" spans="21:42" ht="15" customHeight="1" x14ac:dyDescent="0.25">
      <c r="U42372" s="104"/>
      <c r="AB42372" s="104"/>
      <c r="AC42372" s="104"/>
      <c r="AF42372" s="104"/>
      <c r="AG42372" s="104"/>
      <c r="AK42372" s="104"/>
      <c r="AL42372" s="104"/>
      <c r="AO42372" s="104"/>
      <c r="AP42372" s="104"/>
    </row>
    <row r="42373" spans="21:42" ht="15" customHeight="1" x14ac:dyDescent="0.25">
      <c r="U42373" s="104"/>
      <c r="AB42373" s="104"/>
      <c r="AC42373" s="104"/>
      <c r="AF42373" s="104"/>
      <c r="AG42373" s="104"/>
      <c r="AK42373" s="104"/>
      <c r="AL42373" s="104"/>
      <c r="AO42373" s="104"/>
      <c r="AP42373" s="104"/>
    </row>
    <row r="42374" spans="21:42" ht="15" customHeight="1" x14ac:dyDescent="0.25">
      <c r="U42374" s="104"/>
      <c r="AB42374" s="104"/>
      <c r="AC42374" s="104"/>
      <c r="AF42374" s="104"/>
      <c r="AG42374" s="104"/>
      <c r="AK42374" s="104"/>
      <c r="AL42374" s="104"/>
      <c r="AO42374" s="104"/>
      <c r="AP42374" s="104"/>
    </row>
    <row r="42375" spans="21:42" ht="15" customHeight="1" x14ac:dyDescent="0.25">
      <c r="U42375" s="104"/>
      <c r="AB42375" s="104"/>
      <c r="AC42375" s="104"/>
      <c r="AF42375" s="104"/>
      <c r="AG42375" s="104"/>
      <c r="AK42375" s="104"/>
      <c r="AL42375" s="104"/>
      <c r="AO42375" s="104"/>
      <c r="AP42375" s="104"/>
    </row>
    <row r="42376" spans="21:42" ht="15" customHeight="1" x14ac:dyDescent="0.25">
      <c r="U42376" s="104"/>
      <c r="AB42376" s="104"/>
      <c r="AC42376" s="104"/>
      <c r="AF42376" s="104"/>
      <c r="AG42376" s="104"/>
      <c r="AK42376" s="104"/>
      <c r="AL42376" s="104"/>
      <c r="AO42376" s="104"/>
      <c r="AP42376" s="104"/>
    </row>
    <row r="42377" spans="21:42" ht="15" customHeight="1" x14ac:dyDescent="0.25">
      <c r="U42377" s="104"/>
      <c r="AB42377" s="104"/>
      <c r="AC42377" s="104"/>
      <c r="AF42377" s="104"/>
      <c r="AG42377" s="104"/>
      <c r="AK42377" s="104"/>
      <c r="AL42377" s="104"/>
      <c r="AO42377" s="104"/>
      <c r="AP42377" s="104"/>
    </row>
    <row r="42378" spans="21:42" ht="15" customHeight="1" x14ac:dyDescent="0.25">
      <c r="U42378" s="104"/>
      <c r="AB42378" s="104"/>
      <c r="AC42378" s="104"/>
      <c r="AF42378" s="104"/>
      <c r="AG42378" s="104"/>
      <c r="AK42378" s="104"/>
      <c r="AL42378" s="104"/>
      <c r="AO42378" s="104"/>
      <c r="AP42378" s="104"/>
    </row>
    <row r="42379" spans="21:42" ht="15" customHeight="1" x14ac:dyDescent="0.25">
      <c r="U42379" s="104"/>
      <c r="AB42379" s="104"/>
      <c r="AC42379" s="104"/>
      <c r="AF42379" s="104"/>
      <c r="AG42379" s="104"/>
      <c r="AK42379" s="104"/>
      <c r="AL42379" s="104"/>
      <c r="AO42379" s="104"/>
      <c r="AP42379" s="104"/>
    </row>
    <row r="42380" spans="21:42" ht="15" customHeight="1" x14ac:dyDescent="0.25">
      <c r="U42380" s="104"/>
      <c r="AB42380" s="104"/>
      <c r="AC42380" s="104"/>
      <c r="AF42380" s="104"/>
      <c r="AG42380" s="104"/>
      <c r="AK42380" s="104"/>
      <c r="AL42380" s="104"/>
      <c r="AO42380" s="104"/>
      <c r="AP42380" s="104"/>
    </row>
    <row r="42381" spans="21:42" ht="15" customHeight="1" x14ac:dyDescent="0.25">
      <c r="U42381" s="104"/>
      <c r="AB42381" s="104"/>
      <c r="AC42381" s="104"/>
      <c r="AF42381" s="104"/>
      <c r="AG42381" s="104"/>
      <c r="AK42381" s="104"/>
      <c r="AL42381" s="104"/>
      <c r="AO42381" s="104"/>
      <c r="AP42381" s="104"/>
    </row>
    <row r="42382" spans="21:42" ht="15" customHeight="1" x14ac:dyDescent="0.25">
      <c r="U42382" s="104"/>
      <c r="AB42382" s="104"/>
      <c r="AC42382" s="104"/>
      <c r="AF42382" s="104"/>
      <c r="AG42382" s="104"/>
      <c r="AK42382" s="104"/>
      <c r="AL42382" s="104"/>
      <c r="AO42382" s="104"/>
      <c r="AP42382" s="104"/>
    </row>
    <row r="42383" spans="21:42" ht="15" customHeight="1" x14ac:dyDescent="0.25">
      <c r="U42383" s="104"/>
      <c r="AB42383" s="104"/>
      <c r="AC42383" s="104"/>
      <c r="AF42383" s="104"/>
      <c r="AG42383" s="104"/>
      <c r="AK42383" s="104"/>
      <c r="AL42383" s="104"/>
      <c r="AO42383" s="104"/>
      <c r="AP42383" s="104"/>
    </row>
    <row r="42384" spans="21:42" ht="15" customHeight="1" x14ac:dyDescent="0.25">
      <c r="U42384" s="104"/>
      <c r="AB42384" s="104"/>
      <c r="AC42384" s="104"/>
      <c r="AF42384" s="104"/>
      <c r="AG42384" s="104"/>
      <c r="AK42384" s="104"/>
      <c r="AL42384" s="104"/>
      <c r="AO42384" s="104"/>
      <c r="AP42384" s="104"/>
    </row>
    <row r="42385" spans="21:42" ht="15" customHeight="1" x14ac:dyDescent="0.25">
      <c r="U42385" s="104"/>
      <c r="AB42385" s="104"/>
      <c r="AC42385" s="104"/>
      <c r="AF42385" s="104"/>
      <c r="AG42385" s="104"/>
      <c r="AK42385" s="104"/>
      <c r="AL42385" s="104"/>
      <c r="AO42385" s="104"/>
      <c r="AP42385" s="104"/>
    </row>
    <row r="42386" spans="21:42" ht="15" customHeight="1" x14ac:dyDescent="0.25">
      <c r="U42386" s="104"/>
      <c r="AB42386" s="104"/>
      <c r="AC42386" s="104"/>
      <c r="AF42386" s="104"/>
      <c r="AG42386" s="104"/>
      <c r="AK42386" s="104"/>
      <c r="AL42386" s="104"/>
      <c r="AO42386" s="104"/>
      <c r="AP42386" s="104"/>
    </row>
    <row r="42387" spans="21:42" ht="15" customHeight="1" x14ac:dyDescent="0.25">
      <c r="U42387" s="104"/>
      <c r="AB42387" s="104"/>
      <c r="AC42387" s="104"/>
      <c r="AF42387" s="104"/>
      <c r="AG42387" s="104"/>
      <c r="AK42387" s="104"/>
      <c r="AL42387" s="104"/>
      <c r="AO42387" s="104"/>
      <c r="AP42387" s="104"/>
    </row>
    <row r="42388" spans="21:42" ht="15" customHeight="1" x14ac:dyDescent="0.25">
      <c r="U42388" s="104"/>
      <c r="AB42388" s="104"/>
      <c r="AC42388" s="104"/>
      <c r="AF42388" s="104"/>
      <c r="AG42388" s="104"/>
      <c r="AK42388" s="104"/>
      <c r="AL42388" s="104"/>
      <c r="AO42388" s="104"/>
      <c r="AP42388" s="104"/>
    </row>
    <row r="42389" spans="21:42" ht="15" customHeight="1" x14ac:dyDescent="0.25">
      <c r="U42389" s="104"/>
      <c r="AB42389" s="104"/>
      <c r="AC42389" s="104"/>
      <c r="AF42389" s="104"/>
      <c r="AG42389" s="104"/>
      <c r="AK42389" s="104"/>
      <c r="AL42389" s="104"/>
      <c r="AO42389" s="104"/>
      <c r="AP42389" s="104"/>
    </row>
    <row r="42390" spans="21:42" ht="15" customHeight="1" x14ac:dyDescent="0.25">
      <c r="U42390" s="104"/>
      <c r="AB42390" s="104"/>
      <c r="AC42390" s="104"/>
      <c r="AF42390" s="104"/>
      <c r="AG42390" s="104"/>
      <c r="AK42390" s="104"/>
      <c r="AL42390" s="104"/>
      <c r="AO42390" s="104"/>
      <c r="AP42390" s="104"/>
    </row>
    <row r="42391" spans="21:42" ht="15" customHeight="1" x14ac:dyDescent="0.25">
      <c r="U42391" s="104"/>
      <c r="AB42391" s="104"/>
      <c r="AC42391" s="104"/>
      <c r="AF42391" s="104"/>
      <c r="AG42391" s="104"/>
      <c r="AK42391" s="104"/>
      <c r="AL42391" s="104"/>
      <c r="AO42391" s="104"/>
      <c r="AP42391" s="104"/>
    </row>
    <row r="42392" spans="21:42" ht="15" customHeight="1" x14ac:dyDescent="0.25">
      <c r="U42392" s="104"/>
      <c r="AB42392" s="104"/>
      <c r="AC42392" s="104"/>
      <c r="AF42392" s="104"/>
      <c r="AG42392" s="104"/>
      <c r="AK42392" s="104"/>
      <c r="AL42392" s="104"/>
      <c r="AO42392" s="104"/>
      <c r="AP42392" s="104"/>
    </row>
    <row r="42393" spans="21:42" ht="15" customHeight="1" x14ac:dyDescent="0.25">
      <c r="U42393" s="104"/>
      <c r="AB42393" s="104"/>
      <c r="AC42393" s="104"/>
      <c r="AF42393" s="104"/>
      <c r="AG42393" s="104"/>
      <c r="AK42393" s="104"/>
      <c r="AL42393" s="104"/>
      <c r="AO42393" s="104"/>
      <c r="AP42393" s="104"/>
    </row>
    <row r="42394" spans="21:42" ht="15" customHeight="1" x14ac:dyDescent="0.25">
      <c r="U42394" s="104"/>
      <c r="AB42394" s="104"/>
      <c r="AC42394" s="104"/>
      <c r="AF42394" s="104"/>
      <c r="AG42394" s="104"/>
      <c r="AK42394" s="104"/>
      <c r="AL42394" s="104"/>
      <c r="AO42394" s="104"/>
      <c r="AP42394" s="104"/>
    </row>
    <row r="42395" spans="21:42" ht="15" customHeight="1" x14ac:dyDescent="0.25">
      <c r="U42395" s="104"/>
      <c r="AB42395" s="104"/>
      <c r="AC42395" s="104"/>
      <c r="AF42395" s="104"/>
      <c r="AG42395" s="104"/>
      <c r="AK42395" s="104"/>
      <c r="AL42395" s="104"/>
      <c r="AO42395" s="104"/>
      <c r="AP42395" s="104"/>
    </row>
    <row r="42396" spans="21:42" ht="15" customHeight="1" x14ac:dyDescent="0.25">
      <c r="U42396" s="104"/>
      <c r="AB42396" s="104"/>
      <c r="AC42396" s="104"/>
      <c r="AF42396" s="104"/>
      <c r="AG42396" s="104"/>
      <c r="AK42396" s="104"/>
      <c r="AL42396" s="104"/>
      <c r="AO42396" s="104"/>
      <c r="AP42396" s="104"/>
    </row>
    <row r="42397" spans="21:42" ht="15" customHeight="1" x14ac:dyDescent="0.25">
      <c r="U42397" s="104"/>
      <c r="AB42397" s="104"/>
      <c r="AC42397" s="104"/>
      <c r="AF42397" s="104"/>
      <c r="AG42397" s="104"/>
      <c r="AK42397" s="104"/>
      <c r="AL42397" s="104"/>
      <c r="AO42397" s="104"/>
      <c r="AP42397" s="104"/>
    </row>
    <row r="42398" spans="21:42" ht="15" customHeight="1" x14ac:dyDescent="0.25">
      <c r="U42398" s="104"/>
      <c r="AB42398" s="104"/>
      <c r="AC42398" s="104"/>
      <c r="AF42398" s="104"/>
      <c r="AG42398" s="104"/>
      <c r="AK42398" s="104"/>
      <c r="AL42398" s="104"/>
      <c r="AO42398" s="104"/>
      <c r="AP42398" s="104"/>
    </row>
    <row r="42399" spans="21:42" ht="15" customHeight="1" x14ac:dyDescent="0.25">
      <c r="U42399" s="104"/>
      <c r="AB42399" s="104"/>
      <c r="AC42399" s="104"/>
      <c r="AF42399" s="104"/>
      <c r="AG42399" s="104"/>
      <c r="AK42399" s="104"/>
      <c r="AL42399" s="104"/>
      <c r="AO42399" s="104"/>
      <c r="AP42399" s="104"/>
    </row>
    <row r="42400" spans="21:42" ht="15" customHeight="1" x14ac:dyDescent="0.25">
      <c r="U42400" s="104"/>
      <c r="AB42400" s="104"/>
      <c r="AC42400" s="104"/>
      <c r="AF42400" s="104"/>
      <c r="AG42400" s="104"/>
      <c r="AK42400" s="104"/>
      <c r="AL42400" s="104"/>
      <c r="AO42400" s="104"/>
      <c r="AP42400" s="104"/>
    </row>
    <row r="42401" spans="21:42" ht="15" customHeight="1" x14ac:dyDescent="0.25">
      <c r="U42401" s="104"/>
      <c r="AB42401" s="104"/>
      <c r="AC42401" s="104"/>
      <c r="AF42401" s="104"/>
      <c r="AG42401" s="104"/>
      <c r="AK42401" s="104"/>
      <c r="AL42401" s="104"/>
      <c r="AO42401" s="104"/>
      <c r="AP42401" s="104"/>
    </row>
    <row r="42402" spans="21:42" ht="15" customHeight="1" x14ac:dyDescent="0.25">
      <c r="U42402" s="104"/>
      <c r="AB42402" s="104"/>
      <c r="AC42402" s="104"/>
      <c r="AF42402" s="104"/>
      <c r="AG42402" s="104"/>
      <c r="AK42402" s="104"/>
      <c r="AL42402" s="104"/>
      <c r="AO42402" s="104"/>
      <c r="AP42402" s="104"/>
    </row>
    <row r="42403" spans="21:42" ht="15" customHeight="1" x14ac:dyDescent="0.25">
      <c r="U42403" s="104"/>
      <c r="AB42403" s="104"/>
      <c r="AC42403" s="104"/>
      <c r="AF42403" s="104"/>
      <c r="AG42403" s="104"/>
      <c r="AK42403" s="104"/>
      <c r="AL42403" s="104"/>
      <c r="AO42403" s="104"/>
      <c r="AP42403" s="104"/>
    </row>
    <row r="42404" spans="21:42" ht="15" customHeight="1" x14ac:dyDescent="0.25">
      <c r="U42404" s="104"/>
      <c r="AB42404" s="104"/>
      <c r="AC42404" s="104"/>
      <c r="AF42404" s="104"/>
      <c r="AG42404" s="104"/>
      <c r="AK42404" s="104"/>
      <c r="AL42404" s="104"/>
      <c r="AO42404" s="104"/>
      <c r="AP42404" s="104"/>
    </row>
    <row r="42405" spans="21:42" ht="15" customHeight="1" x14ac:dyDescent="0.25">
      <c r="U42405" s="104"/>
      <c r="AB42405" s="104"/>
      <c r="AC42405" s="104"/>
      <c r="AF42405" s="104"/>
      <c r="AG42405" s="104"/>
      <c r="AK42405" s="104"/>
      <c r="AL42405" s="104"/>
      <c r="AO42405" s="104"/>
      <c r="AP42405" s="104"/>
    </row>
    <row r="42406" spans="21:42" ht="15" customHeight="1" x14ac:dyDescent="0.25">
      <c r="U42406" s="104"/>
      <c r="AB42406" s="104"/>
      <c r="AC42406" s="104"/>
      <c r="AF42406" s="104"/>
      <c r="AG42406" s="104"/>
      <c r="AK42406" s="104"/>
      <c r="AL42406" s="104"/>
      <c r="AO42406" s="104"/>
      <c r="AP42406" s="104"/>
    </row>
    <row r="42407" spans="21:42" ht="15" customHeight="1" x14ac:dyDescent="0.25">
      <c r="U42407" s="104"/>
      <c r="AB42407" s="104"/>
      <c r="AC42407" s="104"/>
      <c r="AF42407" s="104"/>
      <c r="AG42407" s="104"/>
      <c r="AK42407" s="104"/>
      <c r="AL42407" s="104"/>
      <c r="AO42407" s="104"/>
      <c r="AP42407" s="104"/>
    </row>
    <row r="42408" spans="21:42" ht="15" customHeight="1" x14ac:dyDescent="0.25">
      <c r="U42408" s="104"/>
      <c r="AB42408" s="104"/>
      <c r="AC42408" s="104"/>
      <c r="AF42408" s="104"/>
      <c r="AG42408" s="104"/>
      <c r="AK42408" s="104"/>
      <c r="AL42408" s="104"/>
      <c r="AO42408" s="104"/>
      <c r="AP42408" s="104"/>
    </row>
    <row r="42409" spans="21:42" ht="15" customHeight="1" x14ac:dyDescent="0.25">
      <c r="U42409" s="104"/>
      <c r="AB42409" s="104"/>
      <c r="AC42409" s="104"/>
      <c r="AF42409" s="104"/>
      <c r="AG42409" s="104"/>
      <c r="AK42409" s="104"/>
      <c r="AL42409" s="104"/>
      <c r="AO42409" s="104"/>
      <c r="AP42409" s="104"/>
    </row>
    <row r="42410" spans="21:42" ht="15" customHeight="1" x14ac:dyDescent="0.25">
      <c r="U42410" s="104"/>
      <c r="AB42410" s="104"/>
      <c r="AC42410" s="104"/>
      <c r="AF42410" s="104"/>
      <c r="AG42410" s="104"/>
      <c r="AK42410" s="104"/>
      <c r="AL42410" s="104"/>
      <c r="AO42410" s="104"/>
      <c r="AP42410" s="104"/>
    </row>
    <row r="42411" spans="21:42" ht="15" customHeight="1" x14ac:dyDescent="0.25">
      <c r="U42411" s="104"/>
      <c r="AB42411" s="104"/>
      <c r="AC42411" s="104"/>
      <c r="AF42411" s="104"/>
      <c r="AG42411" s="104"/>
      <c r="AK42411" s="104"/>
      <c r="AL42411" s="104"/>
      <c r="AO42411" s="104"/>
      <c r="AP42411" s="104"/>
    </row>
    <row r="42412" spans="21:42" ht="15" customHeight="1" x14ac:dyDescent="0.25">
      <c r="U42412" s="104"/>
      <c r="AB42412" s="104"/>
      <c r="AC42412" s="104"/>
      <c r="AF42412" s="104"/>
      <c r="AG42412" s="104"/>
      <c r="AK42412" s="104"/>
      <c r="AL42412" s="104"/>
      <c r="AO42412" s="104"/>
      <c r="AP42412" s="104"/>
    </row>
    <row r="42413" spans="21:42" ht="15" customHeight="1" x14ac:dyDescent="0.25">
      <c r="U42413" s="104"/>
      <c r="AB42413" s="104"/>
      <c r="AC42413" s="104"/>
      <c r="AF42413" s="104"/>
      <c r="AG42413" s="104"/>
      <c r="AK42413" s="104"/>
      <c r="AL42413" s="104"/>
      <c r="AO42413" s="104"/>
      <c r="AP42413" s="104"/>
    </row>
    <row r="42414" spans="21:42" ht="15" customHeight="1" x14ac:dyDescent="0.25">
      <c r="U42414" s="104"/>
      <c r="AB42414" s="104"/>
      <c r="AC42414" s="104"/>
      <c r="AF42414" s="104"/>
      <c r="AG42414" s="104"/>
      <c r="AK42414" s="104"/>
      <c r="AL42414" s="104"/>
      <c r="AO42414" s="104"/>
      <c r="AP42414" s="104"/>
    </row>
    <row r="42415" spans="21:42" ht="15" customHeight="1" x14ac:dyDescent="0.25">
      <c r="U42415" s="104"/>
      <c r="AB42415" s="104"/>
      <c r="AC42415" s="104"/>
      <c r="AF42415" s="104"/>
      <c r="AG42415" s="104"/>
      <c r="AK42415" s="104"/>
      <c r="AL42415" s="104"/>
      <c r="AO42415" s="104"/>
      <c r="AP42415" s="104"/>
    </row>
    <row r="42416" spans="21:42" ht="15" customHeight="1" x14ac:dyDescent="0.25">
      <c r="U42416" s="104"/>
      <c r="AB42416" s="104"/>
      <c r="AC42416" s="104"/>
      <c r="AF42416" s="104"/>
      <c r="AG42416" s="104"/>
      <c r="AK42416" s="104"/>
      <c r="AL42416" s="104"/>
      <c r="AO42416" s="104"/>
      <c r="AP42416" s="104"/>
    </row>
    <row r="42417" spans="21:42" ht="15" customHeight="1" x14ac:dyDescent="0.25">
      <c r="U42417" s="104"/>
      <c r="AB42417" s="104"/>
      <c r="AC42417" s="104"/>
      <c r="AF42417" s="104"/>
      <c r="AG42417" s="104"/>
      <c r="AK42417" s="104"/>
      <c r="AL42417" s="104"/>
      <c r="AO42417" s="104"/>
      <c r="AP42417" s="104"/>
    </row>
    <row r="42418" spans="21:42" ht="15" customHeight="1" x14ac:dyDescent="0.25">
      <c r="U42418" s="104"/>
      <c r="AB42418" s="104"/>
      <c r="AC42418" s="104"/>
      <c r="AF42418" s="104"/>
      <c r="AG42418" s="104"/>
      <c r="AK42418" s="104"/>
      <c r="AL42418" s="104"/>
      <c r="AO42418" s="104"/>
      <c r="AP42418" s="104"/>
    </row>
    <row r="42419" spans="21:42" ht="15" customHeight="1" x14ac:dyDescent="0.25">
      <c r="U42419" s="104"/>
      <c r="AB42419" s="104"/>
      <c r="AC42419" s="104"/>
      <c r="AF42419" s="104"/>
      <c r="AG42419" s="104"/>
      <c r="AK42419" s="104"/>
      <c r="AL42419" s="104"/>
      <c r="AO42419" s="104"/>
      <c r="AP42419" s="104"/>
    </row>
    <row r="42420" spans="21:42" ht="15" customHeight="1" x14ac:dyDescent="0.25">
      <c r="U42420" s="104"/>
      <c r="AB42420" s="104"/>
      <c r="AC42420" s="104"/>
      <c r="AF42420" s="104"/>
      <c r="AG42420" s="104"/>
      <c r="AK42420" s="104"/>
      <c r="AL42420" s="104"/>
      <c r="AO42420" s="104"/>
      <c r="AP42420" s="104"/>
    </row>
    <row r="42421" spans="21:42" ht="15" customHeight="1" x14ac:dyDescent="0.25">
      <c r="U42421" s="104"/>
      <c r="AB42421" s="104"/>
      <c r="AC42421" s="104"/>
      <c r="AF42421" s="104"/>
      <c r="AG42421" s="104"/>
      <c r="AK42421" s="104"/>
      <c r="AL42421" s="104"/>
      <c r="AO42421" s="104"/>
      <c r="AP42421" s="104"/>
    </row>
    <row r="42422" spans="21:42" ht="15" customHeight="1" x14ac:dyDescent="0.25">
      <c r="U42422" s="104"/>
      <c r="AB42422" s="104"/>
      <c r="AC42422" s="104"/>
      <c r="AF42422" s="104"/>
      <c r="AG42422" s="104"/>
      <c r="AK42422" s="104"/>
      <c r="AL42422" s="104"/>
      <c r="AO42422" s="104"/>
      <c r="AP42422" s="104"/>
    </row>
    <row r="42423" spans="21:42" ht="15" customHeight="1" x14ac:dyDescent="0.25">
      <c r="U42423" s="104"/>
      <c r="AB42423" s="104"/>
      <c r="AC42423" s="104"/>
      <c r="AF42423" s="104"/>
      <c r="AG42423" s="104"/>
      <c r="AK42423" s="104"/>
      <c r="AL42423" s="104"/>
      <c r="AO42423" s="104"/>
      <c r="AP42423" s="104"/>
    </row>
    <row r="42424" spans="21:42" ht="15" customHeight="1" x14ac:dyDescent="0.25">
      <c r="U42424" s="104"/>
      <c r="AB42424" s="104"/>
      <c r="AC42424" s="104"/>
      <c r="AF42424" s="104"/>
      <c r="AG42424" s="104"/>
      <c r="AK42424" s="104"/>
      <c r="AL42424" s="104"/>
      <c r="AO42424" s="104"/>
      <c r="AP42424" s="104"/>
    </row>
    <row r="42425" spans="21:42" ht="15" customHeight="1" x14ac:dyDescent="0.25">
      <c r="U42425" s="104"/>
      <c r="AB42425" s="104"/>
      <c r="AC42425" s="104"/>
      <c r="AF42425" s="104"/>
      <c r="AG42425" s="104"/>
      <c r="AK42425" s="104"/>
      <c r="AL42425" s="104"/>
      <c r="AO42425" s="104"/>
      <c r="AP42425" s="104"/>
    </row>
    <row r="42426" spans="21:42" ht="15" customHeight="1" x14ac:dyDescent="0.25">
      <c r="U42426" s="104"/>
      <c r="AB42426" s="104"/>
      <c r="AC42426" s="104"/>
      <c r="AF42426" s="104"/>
      <c r="AG42426" s="104"/>
      <c r="AK42426" s="104"/>
      <c r="AL42426" s="104"/>
      <c r="AO42426" s="104"/>
      <c r="AP42426" s="104"/>
    </row>
    <row r="42427" spans="21:42" ht="15" customHeight="1" x14ac:dyDescent="0.25">
      <c r="U42427" s="104"/>
      <c r="AB42427" s="104"/>
      <c r="AC42427" s="104"/>
      <c r="AF42427" s="104"/>
      <c r="AG42427" s="104"/>
      <c r="AK42427" s="104"/>
      <c r="AL42427" s="104"/>
      <c r="AO42427" s="104"/>
      <c r="AP42427" s="104"/>
    </row>
    <row r="42428" spans="21:42" ht="15" customHeight="1" x14ac:dyDescent="0.25">
      <c r="U42428" s="104"/>
      <c r="AB42428" s="104"/>
      <c r="AC42428" s="104"/>
      <c r="AF42428" s="104"/>
      <c r="AG42428" s="104"/>
      <c r="AK42428" s="104"/>
      <c r="AL42428" s="104"/>
      <c r="AO42428" s="104"/>
      <c r="AP42428" s="104"/>
    </row>
    <row r="42429" spans="21:42" ht="15" customHeight="1" x14ac:dyDescent="0.25">
      <c r="U42429" s="104"/>
      <c r="AB42429" s="104"/>
      <c r="AC42429" s="104"/>
      <c r="AF42429" s="104"/>
      <c r="AG42429" s="104"/>
      <c r="AK42429" s="104"/>
      <c r="AL42429" s="104"/>
      <c r="AO42429" s="104"/>
      <c r="AP42429" s="104"/>
    </row>
    <row r="42430" spans="21:42" ht="15" customHeight="1" x14ac:dyDescent="0.25">
      <c r="U42430" s="104"/>
      <c r="AB42430" s="104"/>
      <c r="AC42430" s="104"/>
      <c r="AF42430" s="104"/>
      <c r="AG42430" s="104"/>
      <c r="AK42430" s="104"/>
      <c r="AL42430" s="104"/>
      <c r="AO42430" s="104"/>
      <c r="AP42430" s="104"/>
    </row>
    <row r="42431" spans="21:42" ht="15" customHeight="1" x14ac:dyDescent="0.25">
      <c r="U42431" s="104"/>
      <c r="AB42431" s="104"/>
      <c r="AC42431" s="104"/>
      <c r="AF42431" s="104"/>
      <c r="AG42431" s="104"/>
      <c r="AK42431" s="104"/>
      <c r="AL42431" s="104"/>
      <c r="AO42431" s="104"/>
      <c r="AP42431" s="104"/>
    </row>
    <row r="42432" spans="21:42" ht="15" customHeight="1" x14ac:dyDescent="0.25">
      <c r="U42432" s="104"/>
      <c r="AB42432" s="104"/>
      <c r="AC42432" s="104"/>
      <c r="AF42432" s="104"/>
      <c r="AG42432" s="104"/>
      <c r="AK42432" s="104"/>
      <c r="AL42432" s="104"/>
      <c r="AO42432" s="104"/>
      <c r="AP42432" s="104"/>
    </row>
    <row r="42433" spans="21:42" ht="15" customHeight="1" x14ac:dyDescent="0.25">
      <c r="U42433" s="104"/>
      <c r="AB42433" s="104"/>
      <c r="AC42433" s="104"/>
      <c r="AF42433" s="104"/>
      <c r="AG42433" s="104"/>
      <c r="AK42433" s="104"/>
      <c r="AL42433" s="104"/>
      <c r="AO42433" s="104"/>
      <c r="AP42433" s="104"/>
    </row>
    <row r="42434" spans="21:42" ht="15" customHeight="1" x14ac:dyDescent="0.25">
      <c r="U42434" s="104"/>
      <c r="AB42434" s="104"/>
      <c r="AC42434" s="104"/>
      <c r="AF42434" s="104"/>
      <c r="AG42434" s="104"/>
      <c r="AK42434" s="104"/>
      <c r="AL42434" s="104"/>
      <c r="AO42434" s="104"/>
      <c r="AP42434" s="104"/>
    </row>
    <row r="42435" spans="21:42" ht="15" customHeight="1" x14ac:dyDescent="0.25">
      <c r="U42435" s="104"/>
      <c r="AB42435" s="104"/>
      <c r="AC42435" s="104"/>
      <c r="AF42435" s="104"/>
      <c r="AG42435" s="104"/>
      <c r="AK42435" s="104"/>
      <c r="AL42435" s="104"/>
      <c r="AO42435" s="104"/>
      <c r="AP42435" s="104"/>
    </row>
    <row r="42436" spans="21:42" ht="15" customHeight="1" x14ac:dyDescent="0.25">
      <c r="U42436" s="104"/>
      <c r="AB42436" s="104"/>
      <c r="AC42436" s="104"/>
      <c r="AF42436" s="104"/>
      <c r="AG42436" s="104"/>
      <c r="AK42436" s="104"/>
      <c r="AL42436" s="104"/>
      <c r="AO42436" s="104"/>
      <c r="AP42436" s="104"/>
    </row>
    <row r="42437" spans="21:42" ht="15" customHeight="1" x14ac:dyDescent="0.25">
      <c r="U42437" s="104"/>
      <c r="AB42437" s="104"/>
      <c r="AC42437" s="104"/>
      <c r="AF42437" s="104"/>
      <c r="AG42437" s="104"/>
      <c r="AK42437" s="104"/>
      <c r="AL42437" s="104"/>
      <c r="AO42437" s="104"/>
      <c r="AP42437" s="104"/>
    </row>
    <row r="42438" spans="21:42" ht="15" customHeight="1" x14ac:dyDescent="0.25">
      <c r="U42438" s="104"/>
      <c r="AB42438" s="104"/>
      <c r="AC42438" s="104"/>
      <c r="AF42438" s="104"/>
      <c r="AG42438" s="104"/>
      <c r="AK42438" s="104"/>
      <c r="AL42438" s="104"/>
      <c r="AO42438" s="104"/>
      <c r="AP42438" s="104"/>
    </row>
    <row r="42439" spans="21:42" ht="15" customHeight="1" x14ac:dyDescent="0.25">
      <c r="U42439" s="104"/>
      <c r="AB42439" s="104"/>
      <c r="AC42439" s="104"/>
      <c r="AF42439" s="104"/>
      <c r="AG42439" s="104"/>
      <c r="AK42439" s="104"/>
      <c r="AL42439" s="104"/>
      <c r="AO42439" s="104"/>
      <c r="AP42439" s="104"/>
    </row>
    <row r="42440" spans="21:42" ht="15" customHeight="1" x14ac:dyDescent="0.25">
      <c r="U42440" s="104"/>
      <c r="AB42440" s="104"/>
      <c r="AC42440" s="104"/>
      <c r="AF42440" s="104"/>
      <c r="AG42440" s="104"/>
      <c r="AK42440" s="104"/>
      <c r="AL42440" s="104"/>
      <c r="AO42440" s="104"/>
      <c r="AP42440" s="104"/>
    </row>
    <row r="42441" spans="21:42" ht="15" customHeight="1" x14ac:dyDescent="0.25">
      <c r="U42441" s="104"/>
      <c r="AB42441" s="104"/>
      <c r="AC42441" s="104"/>
      <c r="AF42441" s="104"/>
      <c r="AG42441" s="104"/>
      <c r="AK42441" s="104"/>
      <c r="AL42441" s="104"/>
      <c r="AO42441" s="104"/>
      <c r="AP42441" s="104"/>
    </row>
    <row r="42442" spans="21:42" ht="15" customHeight="1" x14ac:dyDescent="0.25">
      <c r="U42442" s="104"/>
      <c r="AB42442" s="104"/>
      <c r="AC42442" s="104"/>
      <c r="AF42442" s="104"/>
      <c r="AG42442" s="104"/>
      <c r="AK42442" s="104"/>
      <c r="AL42442" s="104"/>
      <c r="AO42442" s="104"/>
      <c r="AP42442" s="104"/>
    </row>
    <row r="42443" spans="21:42" ht="15" customHeight="1" x14ac:dyDescent="0.25">
      <c r="U42443" s="104"/>
      <c r="AB42443" s="104"/>
      <c r="AC42443" s="104"/>
      <c r="AF42443" s="104"/>
      <c r="AG42443" s="104"/>
      <c r="AK42443" s="104"/>
      <c r="AL42443" s="104"/>
      <c r="AO42443" s="104"/>
      <c r="AP42443" s="104"/>
    </row>
    <row r="42444" spans="21:42" ht="15" customHeight="1" x14ac:dyDescent="0.25">
      <c r="U42444" s="104"/>
      <c r="AB42444" s="104"/>
      <c r="AC42444" s="104"/>
      <c r="AF42444" s="104"/>
      <c r="AG42444" s="104"/>
      <c r="AK42444" s="104"/>
      <c r="AL42444" s="104"/>
      <c r="AO42444" s="104"/>
      <c r="AP42444" s="104"/>
    </row>
    <row r="42445" spans="21:42" ht="15" customHeight="1" x14ac:dyDescent="0.25">
      <c r="U42445" s="104"/>
      <c r="AB42445" s="104"/>
      <c r="AC42445" s="104"/>
      <c r="AF42445" s="104"/>
      <c r="AG42445" s="104"/>
      <c r="AK42445" s="104"/>
      <c r="AL42445" s="104"/>
      <c r="AO42445" s="104"/>
      <c r="AP42445" s="104"/>
    </row>
    <row r="42446" spans="21:42" ht="15" customHeight="1" x14ac:dyDescent="0.25">
      <c r="U42446" s="104"/>
      <c r="AB42446" s="104"/>
      <c r="AC42446" s="104"/>
      <c r="AF42446" s="104"/>
      <c r="AG42446" s="104"/>
      <c r="AK42446" s="104"/>
      <c r="AL42446" s="104"/>
      <c r="AO42446" s="104"/>
      <c r="AP42446" s="104"/>
    </row>
    <row r="42447" spans="21:42" ht="15" customHeight="1" x14ac:dyDescent="0.25">
      <c r="U42447" s="104"/>
      <c r="AB42447" s="104"/>
      <c r="AC42447" s="104"/>
      <c r="AF42447" s="104"/>
      <c r="AG42447" s="104"/>
      <c r="AK42447" s="104"/>
      <c r="AL42447" s="104"/>
      <c r="AO42447" s="104"/>
      <c r="AP42447" s="104"/>
    </row>
    <row r="42448" spans="21:42" ht="15" customHeight="1" x14ac:dyDescent="0.25">
      <c r="U42448" s="104"/>
      <c r="AB42448" s="104"/>
      <c r="AC42448" s="104"/>
      <c r="AF42448" s="104"/>
      <c r="AG42448" s="104"/>
      <c r="AK42448" s="104"/>
      <c r="AL42448" s="104"/>
      <c r="AO42448" s="104"/>
      <c r="AP42448" s="104"/>
    </row>
    <row r="42449" spans="21:42" ht="15" customHeight="1" x14ac:dyDescent="0.25">
      <c r="U42449" s="104"/>
      <c r="AB42449" s="104"/>
      <c r="AC42449" s="104"/>
      <c r="AF42449" s="104"/>
      <c r="AG42449" s="104"/>
      <c r="AK42449" s="104"/>
      <c r="AL42449" s="104"/>
      <c r="AO42449" s="104"/>
      <c r="AP42449" s="104"/>
    </row>
    <row r="42450" spans="21:42" ht="15" customHeight="1" x14ac:dyDescent="0.25">
      <c r="U42450" s="104"/>
      <c r="AB42450" s="104"/>
      <c r="AC42450" s="104"/>
      <c r="AF42450" s="104"/>
      <c r="AG42450" s="104"/>
      <c r="AK42450" s="104"/>
      <c r="AL42450" s="104"/>
      <c r="AO42450" s="104"/>
      <c r="AP42450" s="104"/>
    </row>
    <row r="42451" spans="21:42" ht="15" customHeight="1" x14ac:dyDescent="0.25">
      <c r="U42451" s="104"/>
      <c r="AB42451" s="104"/>
      <c r="AC42451" s="104"/>
      <c r="AF42451" s="104"/>
      <c r="AG42451" s="104"/>
      <c r="AK42451" s="104"/>
      <c r="AL42451" s="104"/>
      <c r="AO42451" s="104"/>
      <c r="AP42451" s="104"/>
    </row>
    <row r="42452" spans="21:42" ht="15" customHeight="1" x14ac:dyDescent="0.25">
      <c r="U42452" s="104"/>
      <c r="AB42452" s="104"/>
      <c r="AC42452" s="104"/>
      <c r="AF42452" s="104"/>
      <c r="AG42452" s="104"/>
      <c r="AK42452" s="104"/>
      <c r="AL42452" s="104"/>
      <c r="AO42452" s="104"/>
      <c r="AP42452" s="104"/>
    </row>
    <row r="42453" spans="21:42" ht="15" customHeight="1" x14ac:dyDescent="0.25">
      <c r="U42453" s="104"/>
      <c r="AB42453" s="104"/>
      <c r="AC42453" s="104"/>
      <c r="AF42453" s="104"/>
      <c r="AG42453" s="104"/>
      <c r="AK42453" s="104"/>
      <c r="AL42453" s="104"/>
      <c r="AO42453" s="104"/>
      <c r="AP42453" s="104"/>
    </row>
    <row r="42454" spans="21:42" ht="15" customHeight="1" x14ac:dyDescent="0.25">
      <c r="U42454" s="104"/>
      <c r="AB42454" s="104"/>
      <c r="AC42454" s="104"/>
      <c r="AF42454" s="104"/>
      <c r="AG42454" s="104"/>
      <c r="AK42454" s="104"/>
      <c r="AL42454" s="104"/>
      <c r="AO42454" s="104"/>
      <c r="AP42454" s="104"/>
    </row>
    <row r="42455" spans="21:42" ht="15" customHeight="1" x14ac:dyDescent="0.25">
      <c r="U42455" s="104"/>
      <c r="AB42455" s="104"/>
      <c r="AC42455" s="104"/>
      <c r="AF42455" s="104"/>
      <c r="AG42455" s="104"/>
      <c r="AK42455" s="104"/>
      <c r="AL42455" s="104"/>
      <c r="AO42455" s="104"/>
      <c r="AP42455" s="104"/>
    </row>
    <row r="42456" spans="21:42" ht="15" customHeight="1" x14ac:dyDescent="0.25">
      <c r="U42456" s="104"/>
      <c r="AB42456" s="104"/>
      <c r="AC42456" s="104"/>
      <c r="AF42456" s="104"/>
      <c r="AG42456" s="104"/>
      <c r="AK42456" s="104"/>
      <c r="AL42456" s="104"/>
      <c r="AO42456" s="104"/>
      <c r="AP42456" s="104"/>
    </row>
    <row r="42457" spans="21:42" ht="15" customHeight="1" x14ac:dyDescent="0.25">
      <c r="U42457" s="104"/>
      <c r="AB42457" s="104"/>
      <c r="AC42457" s="104"/>
      <c r="AF42457" s="104"/>
      <c r="AG42457" s="104"/>
      <c r="AK42457" s="104"/>
      <c r="AL42457" s="104"/>
      <c r="AO42457" s="104"/>
      <c r="AP42457" s="104"/>
    </row>
    <row r="42458" spans="21:42" ht="15" customHeight="1" x14ac:dyDescent="0.25">
      <c r="U42458" s="104"/>
      <c r="AB42458" s="104"/>
      <c r="AC42458" s="104"/>
      <c r="AF42458" s="104"/>
      <c r="AG42458" s="104"/>
      <c r="AK42458" s="104"/>
      <c r="AL42458" s="104"/>
      <c r="AO42458" s="104"/>
      <c r="AP42458" s="104"/>
    </row>
    <row r="42459" spans="21:42" ht="15" customHeight="1" x14ac:dyDescent="0.25">
      <c r="U42459" s="104"/>
      <c r="AB42459" s="104"/>
      <c r="AC42459" s="104"/>
      <c r="AF42459" s="104"/>
      <c r="AG42459" s="104"/>
      <c r="AK42459" s="104"/>
      <c r="AL42459" s="104"/>
      <c r="AO42459" s="104"/>
      <c r="AP42459" s="104"/>
    </row>
    <row r="42460" spans="21:42" ht="15" customHeight="1" x14ac:dyDescent="0.25">
      <c r="U42460" s="104"/>
      <c r="AB42460" s="104"/>
      <c r="AC42460" s="104"/>
      <c r="AF42460" s="104"/>
      <c r="AG42460" s="104"/>
      <c r="AK42460" s="104"/>
      <c r="AL42460" s="104"/>
      <c r="AO42460" s="104"/>
      <c r="AP42460" s="104"/>
    </row>
    <row r="42461" spans="21:42" ht="15" customHeight="1" x14ac:dyDescent="0.25">
      <c r="U42461" s="104"/>
      <c r="AB42461" s="104"/>
      <c r="AC42461" s="104"/>
      <c r="AF42461" s="104"/>
      <c r="AG42461" s="104"/>
      <c r="AK42461" s="104"/>
      <c r="AL42461" s="104"/>
      <c r="AO42461" s="104"/>
      <c r="AP42461" s="104"/>
    </row>
    <row r="42462" spans="21:42" ht="15" customHeight="1" x14ac:dyDescent="0.25">
      <c r="U42462" s="104"/>
      <c r="AB42462" s="104"/>
      <c r="AC42462" s="104"/>
      <c r="AF42462" s="104"/>
      <c r="AG42462" s="104"/>
      <c r="AK42462" s="104"/>
      <c r="AL42462" s="104"/>
      <c r="AO42462" s="104"/>
      <c r="AP42462" s="104"/>
    </row>
    <row r="42463" spans="21:42" ht="15" customHeight="1" x14ac:dyDescent="0.25">
      <c r="U42463" s="104"/>
      <c r="AB42463" s="104"/>
      <c r="AC42463" s="104"/>
      <c r="AF42463" s="104"/>
      <c r="AG42463" s="104"/>
      <c r="AK42463" s="104"/>
      <c r="AL42463" s="104"/>
      <c r="AO42463" s="104"/>
      <c r="AP42463" s="104"/>
    </row>
    <row r="42464" spans="21:42" ht="15" customHeight="1" x14ac:dyDescent="0.25">
      <c r="U42464" s="104"/>
      <c r="AB42464" s="104"/>
      <c r="AC42464" s="104"/>
      <c r="AF42464" s="104"/>
      <c r="AG42464" s="104"/>
      <c r="AK42464" s="104"/>
      <c r="AL42464" s="104"/>
      <c r="AO42464" s="104"/>
      <c r="AP42464" s="104"/>
    </row>
    <row r="42465" spans="21:42" ht="15" customHeight="1" x14ac:dyDescent="0.25">
      <c r="U42465" s="104"/>
      <c r="AB42465" s="104"/>
      <c r="AC42465" s="104"/>
      <c r="AF42465" s="104"/>
      <c r="AG42465" s="104"/>
      <c r="AK42465" s="104"/>
      <c r="AL42465" s="104"/>
      <c r="AO42465" s="104"/>
      <c r="AP42465" s="104"/>
    </row>
    <row r="42466" spans="21:42" ht="15" customHeight="1" x14ac:dyDescent="0.25">
      <c r="U42466" s="104"/>
      <c r="AB42466" s="104"/>
      <c r="AC42466" s="104"/>
      <c r="AF42466" s="104"/>
      <c r="AG42466" s="104"/>
      <c r="AK42466" s="104"/>
      <c r="AL42466" s="104"/>
      <c r="AO42466" s="104"/>
      <c r="AP42466" s="104"/>
    </row>
    <row r="42467" spans="21:42" ht="15" customHeight="1" x14ac:dyDescent="0.25">
      <c r="U42467" s="104"/>
      <c r="AB42467" s="104"/>
      <c r="AC42467" s="104"/>
      <c r="AF42467" s="104"/>
      <c r="AG42467" s="104"/>
      <c r="AK42467" s="104"/>
      <c r="AL42467" s="104"/>
      <c r="AO42467" s="104"/>
      <c r="AP42467" s="104"/>
    </row>
    <row r="42468" spans="21:42" ht="15" customHeight="1" x14ac:dyDescent="0.25">
      <c r="U42468" s="104"/>
      <c r="AB42468" s="104"/>
      <c r="AC42468" s="104"/>
      <c r="AF42468" s="104"/>
      <c r="AG42468" s="104"/>
      <c r="AK42468" s="104"/>
      <c r="AL42468" s="104"/>
      <c r="AO42468" s="104"/>
      <c r="AP42468" s="104"/>
    </row>
    <row r="42469" spans="21:42" ht="15" customHeight="1" x14ac:dyDescent="0.25">
      <c r="U42469" s="104"/>
      <c r="AB42469" s="104"/>
      <c r="AC42469" s="104"/>
      <c r="AF42469" s="104"/>
      <c r="AG42469" s="104"/>
      <c r="AK42469" s="104"/>
      <c r="AL42469" s="104"/>
      <c r="AO42469" s="104"/>
      <c r="AP42469" s="104"/>
    </row>
    <row r="42470" spans="21:42" ht="15" customHeight="1" x14ac:dyDescent="0.25">
      <c r="U42470" s="104"/>
      <c r="AB42470" s="104"/>
      <c r="AC42470" s="104"/>
      <c r="AF42470" s="104"/>
      <c r="AG42470" s="104"/>
      <c r="AK42470" s="104"/>
      <c r="AL42470" s="104"/>
      <c r="AO42470" s="104"/>
      <c r="AP42470" s="104"/>
    </row>
    <row r="42471" spans="21:42" ht="15" customHeight="1" x14ac:dyDescent="0.25">
      <c r="U42471" s="104"/>
      <c r="AB42471" s="104"/>
      <c r="AC42471" s="104"/>
      <c r="AF42471" s="104"/>
      <c r="AG42471" s="104"/>
      <c r="AK42471" s="104"/>
      <c r="AL42471" s="104"/>
      <c r="AO42471" s="104"/>
      <c r="AP42471" s="104"/>
    </row>
    <row r="42472" spans="21:42" ht="15" customHeight="1" x14ac:dyDescent="0.25">
      <c r="U42472" s="104"/>
      <c r="AB42472" s="104"/>
      <c r="AC42472" s="104"/>
      <c r="AF42472" s="104"/>
      <c r="AG42472" s="104"/>
      <c r="AK42472" s="104"/>
      <c r="AL42472" s="104"/>
      <c r="AO42472" s="104"/>
      <c r="AP42472" s="104"/>
    </row>
    <row r="42473" spans="21:42" ht="15" customHeight="1" x14ac:dyDescent="0.25">
      <c r="U42473" s="104"/>
      <c r="AB42473" s="104"/>
      <c r="AC42473" s="104"/>
      <c r="AF42473" s="104"/>
      <c r="AG42473" s="104"/>
      <c r="AK42473" s="104"/>
      <c r="AL42473" s="104"/>
      <c r="AO42473" s="104"/>
      <c r="AP42473" s="104"/>
    </row>
    <row r="42474" spans="21:42" ht="15" customHeight="1" x14ac:dyDescent="0.25">
      <c r="U42474" s="104"/>
      <c r="AB42474" s="104"/>
      <c r="AC42474" s="104"/>
      <c r="AF42474" s="104"/>
      <c r="AG42474" s="104"/>
      <c r="AK42474" s="104"/>
      <c r="AL42474" s="104"/>
      <c r="AO42474" s="104"/>
      <c r="AP42474" s="104"/>
    </row>
    <row r="42475" spans="21:42" ht="15" customHeight="1" x14ac:dyDescent="0.25">
      <c r="U42475" s="104"/>
      <c r="AB42475" s="104"/>
      <c r="AC42475" s="104"/>
      <c r="AF42475" s="104"/>
      <c r="AG42475" s="104"/>
      <c r="AK42475" s="104"/>
      <c r="AL42475" s="104"/>
      <c r="AO42475" s="104"/>
      <c r="AP42475" s="104"/>
    </row>
    <row r="42476" spans="21:42" ht="15" customHeight="1" x14ac:dyDescent="0.25">
      <c r="U42476" s="104"/>
      <c r="AB42476" s="104"/>
      <c r="AC42476" s="104"/>
      <c r="AF42476" s="104"/>
      <c r="AG42476" s="104"/>
      <c r="AK42476" s="104"/>
      <c r="AL42476" s="104"/>
      <c r="AO42476" s="104"/>
      <c r="AP42476" s="104"/>
    </row>
    <row r="42477" spans="21:42" ht="15" customHeight="1" x14ac:dyDescent="0.25">
      <c r="U42477" s="104"/>
      <c r="AB42477" s="104"/>
      <c r="AC42477" s="104"/>
      <c r="AF42477" s="104"/>
      <c r="AG42477" s="104"/>
      <c r="AK42477" s="104"/>
      <c r="AL42477" s="104"/>
      <c r="AO42477" s="104"/>
      <c r="AP42477" s="104"/>
    </row>
    <row r="42478" spans="21:42" ht="15" customHeight="1" x14ac:dyDescent="0.25">
      <c r="U42478" s="104"/>
      <c r="AB42478" s="104"/>
      <c r="AC42478" s="104"/>
      <c r="AF42478" s="104"/>
      <c r="AG42478" s="104"/>
      <c r="AK42478" s="104"/>
      <c r="AL42478" s="104"/>
      <c r="AO42478" s="104"/>
      <c r="AP42478" s="104"/>
    </row>
    <row r="42479" spans="21:42" ht="15" customHeight="1" x14ac:dyDescent="0.25">
      <c r="U42479" s="104"/>
      <c r="AB42479" s="104"/>
      <c r="AC42479" s="104"/>
      <c r="AF42479" s="104"/>
      <c r="AG42479" s="104"/>
      <c r="AK42479" s="104"/>
      <c r="AL42479" s="104"/>
      <c r="AO42479" s="104"/>
      <c r="AP42479" s="104"/>
    </row>
    <row r="42480" spans="21:42" ht="15" customHeight="1" x14ac:dyDescent="0.25">
      <c r="U42480" s="104"/>
      <c r="AB42480" s="104"/>
      <c r="AC42480" s="104"/>
      <c r="AF42480" s="104"/>
      <c r="AG42480" s="104"/>
      <c r="AK42480" s="104"/>
      <c r="AL42480" s="104"/>
      <c r="AO42480" s="104"/>
      <c r="AP42480" s="104"/>
    </row>
    <row r="42481" spans="21:42" ht="15" customHeight="1" x14ac:dyDescent="0.25">
      <c r="U42481" s="104"/>
      <c r="AB42481" s="104"/>
      <c r="AC42481" s="104"/>
      <c r="AF42481" s="104"/>
      <c r="AG42481" s="104"/>
      <c r="AK42481" s="104"/>
      <c r="AL42481" s="104"/>
      <c r="AO42481" s="104"/>
      <c r="AP42481" s="104"/>
    </row>
    <row r="42482" spans="21:42" ht="15" customHeight="1" x14ac:dyDescent="0.25">
      <c r="U42482" s="104"/>
      <c r="AB42482" s="104"/>
      <c r="AC42482" s="104"/>
      <c r="AF42482" s="104"/>
      <c r="AG42482" s="104"/>
      <c r="AK42482" s="104"/>
      <c r="AL42482" s="104"/>
      <c r="AO42482" s="104"/>
      <c r="AP42482" s="104"/>
    </row>
    <row r="42483" spans="21:42" ht="15" customHeight="1" x14ac:dyDescent="0.25">
      <c r="U42483" s="104"/>
      <c r="AB42483" s="104"/>
      <c r="AC42483" s="104"/>
      <c r="AF42483" s="104"/>
      <c r="AG42483" s="104"/>
      <c r="AK42483" s="104"/>
      <c r="AL42483" s="104"/>
      <c r="AO42483" s="104"/>
      <c r="AP42483" s="104"/>
    </row>
    <row r="42484" spans="21:42" ht="15" customHeight="1" x14ac:dyDescent="0.25">
      <c r="U42484" s="104"/>
      <c r="AB42484" s="104"/>
      <c r="AC42484" s="104"/>
      <c r="AF42484" s="104"/>
      <c r="AG42484" s="104"/>
      <c r="AK42484" s="104"/>
      <c r="AL42484" s="104"/>
      <c r="AO42484" s="104"/>
      <c r="AP42484" s="104"/>
    </row>
    <row r="42485" spans="21:42" ht="15" customHeight="1" x14ac:dyDescent="0.25">
      <c r="U42485" s="104"/>
      <c r="AB42485" s="104"/>
      <c r="AC42485" s="104"/>
      <c r="AF42485" s="104"/>
      <c r="AG42485" s="104"/>
      <c r="AK42485" s="104"/>
      <c r="AL42485" s="104"/>
      <c r="AO42485" s="104"/>
      <c r="AP42485" s="104"/>
    </row>
    <row r="42486" spans="21:42" ht="15" customHeight="1" x14ac:dyDescent="0.25">
      <c r="U42486" s="104"/>
      <c r="AB42486" s="104"/>
      <c r="AC42486" s="104"/>
      <c r="AF42486" s="104"/>
      <c r="AG42486" s="104"/>
      <c r="AK42486" s="104"/>
      <c r="AL42486" s="104"/>
      <c r="AO42486" s="104"/>
      <c r="AP42486" s="104"/>
    </row>
    <row r="42487" spans="21:42" ht="15" customHeight="1" x14ac:dyDescent="0.25">
      <c r="U42487" s="104"/>
      <c r="AB42487" s="104"/>
      <c r="AC42487" s="104"/>
      <c r="AF42487" s="104"/>
      <c r="AG42487" s="104"/>
      <c r="AK42487" s="104"/>
      <c r="AL42487" s="104"/>
      <c r="AO42487" s="104"/>
      <c r="AP42487" s="104"/>
    </row>
    <row r="42488" spans="21:42" ht="15" customHeight="1" x14ac:dyDescent="0.25">
      <c r="U42488" s="104"/>
      <c r="AB42488" s="104"/>
      <c r="AC42488" s="104"/>
      <c r="AF42488" s="104"/>
      <c r="AG42488" s="104"/>
      <c r="AK42488" s="104"/>
      <c r="AL42488" s="104"/>
      <c r="AO42488" s="104"/>
      <c r="AP42488" s="104"/>
    </row>
    <row r="42489" spans="21:42" ht="15" customHeight="1" x14ac:dyDescent="0.25">
      <c r="U42489" s="104"/>
      <c r="AB42489" s="104"/>
      <c r="AC42489" s="104"/>
      <c r="AF42489" s="104"/>
      <c r="AG42489" s="104"/>
      <c r="AK42489" s="104"/>
      <c r="AL42489" s="104"/>
      <c r="AO42489" s="104"/>
      <c r="AP42489" s="104"/>
    </row>
    <row r="42490" spans="21:42" ht="15" customHeight="1" x14ac:dyDescent="0.25">
      <c r="U42490" s="104"/>
      <c r="AB42490" s="104"/>
      <c r="AC42490" s="104"/>
      <c r="AF42490" s="104"/>
      <c r="AG42490" s="104"/>
      <c r="AK42490" s="104"/>
      <c r="AL42490" s="104"/>
      <c r="AO42490" s="104"/>
      <c r="AP42490" s="104"/>
    </row>
    <row r="42491" spans="21:42" ht="15" customHeight="1" x14ac:dyDescent="0.25">
      <c r="U42491" s="104"/>
      <c r="AB42491" s="104"/>
      <c r="AC42491" s="104"/>
      <c r="AF42491" s="104"/>
      <c r="AG42491" s="104"/>
      <c r="AK42491" s="104"/>
      <c r="AL42491" s="104"/>
      <c r="AO42491" s="104"/>
      <c r="AP42491" s="104"/>
    </row>
    <row r="42492" spans="21:42" ht="15" customHeight="1" x14ac:dyDescent="0.25">
      <c r="U42492" s="104"/>
      <c r="AB42492" s="104"/>
      <c r="AC42492" s="104"/>
      <c r="AF42492" s="104"/>
      <c r="AG42492" s="104"/>
      <c r="AK42492" s="104"/>
      <c r="AL42492" s="104"/>
      <c r="AO42492" s="104"/>
      <c r="AP42492" s="104"/>
    </row>
    <row r="42493" spans="21:42" ht="15" customHeight="1" x14ac:dyDescent="0.25">
      <c r="U42493" s="104"/>
      <c r="AB42493" s="104"/>
      <c r="AC42493" s="104"/>
      <c r="AF42493" s="104"/>
      <c r="AG42493" s="104"/>
      <c r="AK42493" s="104"/>
      <c r="AL42493" s="104"/>
      <c r="AO42493" s="104"/>
      <c r="AP42493" s="104"/>
    </row>
    <row r="42494" spans="21:42" ht="15" customHeight="1" x14ac:dyDescent="0.25">
      <c r="U42494" s="104"/>
      <c r="AB42494" s="104"/>
      <c r="AC42494" s="104"/>
      <c r="AF42494" s="104"/>
      <c r="AG42494" s="104"/>
      <c r="AK42494" s="104"/>
      <c r="AL42494" s="104"/>
      <c r="AO42494" s="104"/>
      <c r="AP42494" s="104"/>
    </row>
    <row r="42495" spans="21:42" ht="15" customHeight="1" x14ac:dyDescent="0.25">
      <c r="U42495" s="104"/>
      <c r="AB42495" s="104"/>
      <c r="AC42495" s="104"/>
      <c r="AF42495" s="104"/>
      <c r="AG42495" s="104"/>
      <c r="AK42495" s="104"/>
      <c r="AL42495" s="104"/>
      <c r="AO42495" s="104"/>
      <c r="AP42495" s="104"/>
    </row>
    <row r="42496" spans="21:42" ht="15" customHeight="1" x14ac:dyDescent="0.25">
      <c r="U42496" s="104"/>
      <c r="AB42496" s="104"/>
      <c r="AC42496" s="104"/>
      <c r="AF42496" s="104"/>
      <c r="AG42496" s="104"/>
      <c r="AK42496" s="104"/>
      <c r="AL42496" s="104"/>
      <c r="AO42496" s="104"/>
      <c r="AP42496" s="104"/>
    </row>
    <row r="42497" spans="21:42" ht="15" customHeight="1" x14ac:dyDescent="0.25">
      <c r="U42497" s="104"/>
      <c r="AB42497" s="104"/>
      <c r="AC42497" s="104"/>
      <c r="AF42497" s="104"/>
      <c r="AG42497" s="104"/>
      <c r="AK42497" s="104"/>
      <c r="AL42497" s="104"/>
      <c r="AO42497" s="104"/>
      <c r="AP42497" s="104"/>
    </row>
    <row r="42498" spans="21:42" ht="15" customHeight="1" x14ac:dyDescent="0.25">
      <c r="U42498" s="104"/>
      <c r="AB42498" s="104"/>
      <c r="AC42498" s="104"/>
      <c r="AF42498" s="104"/>
      <c r="AG42498" s="104"/>
      <c r="AK42498" s="104"/>
      <c r="AL42498" s="104"/>
      <c r="AO42498" s="104"/>
      <c r="AP42498" s="104"/>
    </row>
    <row r="42499" spans="21:42" ht="15" customHeight="1" x14ac:dyDescent="0.25">
      <c r="U42499" s="104"/>
      <c r="AB42499" s="104"/>
      <c r="AC42499" s="104"/>
      <c r="AF42499" s="104"/>
      <c r="AG42499" s="104"/>
      <c r="AK42499" s="104"/>
      <c r="AL42499" s="104"/>
      <c r="AO42499" s="104"/>
      <c r="AP42499" s="104"/>
    </row>
    <row r="42500" spans="21:42" ht="15" customHeight="1" x14ac:dyDescent="0.25">
      <c r="U42500" s="104"/>
      <c r="AB42500" s="104"/>
      <c r="AC42500" s="104"/>
      <c r="AF42500" s="104"/>
      <c r="AG42500" s="104"/>
      <c r="AK42500" s="104"/>
      <c r="AL42500" s="104"/>
      <c r="AO42500" s="104"/>
      <c r="AP42500" s="104"/>
    </row>
    <row r="42501" spans="21:42" ht="15" customHeight="1" x14ac:dyDescent="0.25">
      <c r="U42501" s="104"/>
      <c r="AB42501" s="104"/>
      <c r="AC42501" s="104"/>
      <c r="AF42501" s="104"/>
      <c r="AG42501" s="104"/>
      <c r="AK42501" s="104"/>
      <c r="AL42501" s="104"/>
      <c r="AO42501" s="104"/>
      <c r="AP42501" s="104"/>
    </row>
    <row r="42502" spans="21:42" ht="15" customHeight="1" x14ac:dyDescent="0.25">
      <c r="U42502" s="104"/>
      <c r="AB42502" s="104"/>
      <c r="AC42502" s="104"/>
      <c r="AF42502" s="104"/>
      <c r="AG42502" s="104"/>
      <c r="AK42502" s="104"/>
      <c r="AL42502" s="104"/>
      <c r="AO42502" s="104"/>
      <c r="AP42502" s="104"/>
    </row>
    <row r="42503" spans="21:42" ht="15" customHeight="1" x14ac:dyDescent="0.25">
      <c r="U42503" s="104"/>
      <c r="AB42503" s="104"/>
      <c r="AC42503" s="104"/>
      <c r="AF42503" s="104"/>
      <c r="AG42503" s="104"/>
      <c r="AK42503" s="104"/>
      <c r="AL42503" s="104"/>
      <c r="AO42503" s="104"/>
      <c r="AP42503" s="104"/>
    </row>
    <row r="42504" spans="21:42" ht="15" customHeight="1" x14ac:dyDescent="0.25">
      <c r="U42504" s="104"/>
      <c r="AB42504" s="104"/>
      <c r="AC42504" s="104"/>
      <c r="AF42504" s="104"/>
      <c r="AG42504" s="104"/>
      <c r="AK42504" s="104"/>
      <c r="AL42504" s="104"/>
      <c r="AO42504" s="104"/>
      <c r="AP42504" s="104"/>
    </row>
    <row r="42505" spans="21:42" ht="15" customHeight="1" x14ac:dyDescent="0.25">
      <c r="U42505" s="104"/>
      <c r="AB42505" s="104"/>
      <c r="AC42505" s="104"/>
      <c r="AF42505" s="104"/>
      <c r="AG42505" s="104"/>
      <c r="AK42505" s="104"/>
      <c r="AL42505" s="104"/>
      <c r="AO42505" s="104"/>
      <c r="AP42505" s="104"/>
    </row>
    <row r="42506" spans="21:42" ht="15" customHeight="1" x14ac:dyDescent="0.25">
      <c r="U42506" s="104"/>
      <c r="AB42506" s="104"/>
      <c r="AC42506" s="104"/>
      <c r="AF42506" s="104"/>
      <c r="AG42506" s="104"/>
      <c r="AK42506" s="104"/>
      <c r="AL42506" s="104"/>
      <c r="AO42506" s="104"/>
      <c r="AP42506" s="104"/>
    </row>
    <row r="42507" spans="21:42" ht="15" customHeight="1" x14ac:dyDescent="0.25">
      <c r="U42507" s="104"/>
      <c r="AB42507" s="104"/>
      <c r="AC42507" s="104"/>
      <c r="AF42507" s="104"/>
      <c r="AG42507" s="104"/>
      <c r="AK42507" s="104"/>
      <c r="AL42507" s="104"/>
      <c r="AO42507" s="104"/>
      <c r="AP42507" s="104"/>
    </row>
    <row r="42508" spans="21:42" ht="15" customHeight="1" x14ac:dyDescent="0.25">
      <c r="U42508" s="104"/>
      <c r="AB42508" s="104"/>
      <c r="AC42508" s="104"/>
      <c r="AF42508" s="104"/>
      <c r="AG42508" s="104"/>
      <c r="AK42508" s="104"/>
      <c r="AL42508" s="104"/>
      <c r="AO42508" s="104"/>
      <c r="AP42508" s="104"/>
    </row>
    <row r="42509" spans="21:42" ht="15" customHeight="1" x14ac:dyDescent="0.25">
      <c r="U42509" s="104"/>
      <c r="AB42509" s="104"/>
      <c r="AC42509" s="104"/>
      <c r="AF42509" s="104"/>
      <c r="AG42509" s="104"/>
      <c r="AK42509" s="104"/>
      <c r="AL42509" s="104"/>
      <c r="AO42509" s="104"/>
      <c r="AP42509" s="104"/>
    </row>
    <row r="42510" spans="21:42" ht="15" customHeight="1" x14ac:dyDescent="0.25">
      <c r="U42510" s="104"/>
      <c r="AB42510" s="104"/>
      <c r="AC42510" s="104"/>
      <c r="AF42510" s="104"/>
      <c r="AG42510" s="104"/>
      <c r="AK42510" s="104"/>
      <c r="AL42510" s="104"/>
      <c r="AO42510" s="104"/>
      <c r="AP42510" s="104"/>
    </row>
    <row r="42511" spans="21:42" ht="15" customHeight="1" x14ac:dyDescent="0.25">
      <c r="U42511" s="104"/>
      <c r="AB42511" s="104"/>
      <c r="AC42511" s="104"/>
      <c r="AF42511" s="104"/>
      <c r="AG42511" s="104"/>
      <c r="AK42511" s="104"/>
      <c r="AL42511" s="104"/>
      <c r="AO42511" s="104"/>
      <c r="AP42511" s="104"/>
    </row>
    <row r="42512" spans="21:42" ht="15" customHeight="1" x14ac:dyDescent="0.25">
      <c r="U42512" s="104"/>
      <c r="AB42512" s="104"/>
      <c r="AC42512" s="104"/>
      <c r="AF42512" s="104"/>
      <c r="AG42512" s="104"/>
      <c r="AK42512" s="104"/>
      <c r="AL42512" s="104"/>
      <c r="AO42512" s="104"/>
      <c r="AP42512" s="104"/>
    </row>
    <row r="42513" spans="21:42" ht="15" customHeight="1" x14ac:dyDescent="0.25">
      <c r="U42513" s="104"/>
      <c r="AB42513" s="104"/>
      <c r="AC42513" s="104"/>
      <c r="AF42513" s="104"/>
      <c r="AG42513" s="104"/>
      <c r="AK42513" s="104"/>
      <c r="AL42513" s="104"/>
      <c r="AO42513" s="104"/>
      <c r="AP42513" s="104"/>
    </row>
    <row r="42514" spans="21:42" ht="15" customHeight="1" x14ac:dyDescent="0.25">
      <c r="U42514" s="104"/>
      <c r="AB42514" s="104"/>
      <c r="AC42514" s="104"/>
      <c r="AF42514" s="104"/>
      <c r="AG42514" s="104"/>
      <c r="AK42514" s="104"/>
      <c r="AL42514" s="104"/>
      <c r="AO42514" s="104"/>
      <c r="AP42514" s="104"/>
    </row>
    <row r="42515" spans="21:42" ht="15" customHeight="1" x14ac:dyDescent="0.25">
      <c r="U42515" s="104"/>
      <c r="AB42515" s="104"/>
      <c r="AC42515" s="104"/>
      <c r="AF42515" s="104"/>
      <c r="AG42515" s="104"/>
      <c r="AK42515" s="104"/>
      <c r="AL42515" s="104"/>
      <c r="AO42515" s="104"/>
      <c r="AP42515" s="104"/>
    </row>
    <row r="42516" spans="21:42" ht="15" customHeight="1" x14ac:dyDescent="0.25">
      <c r="U42516" s="104"/>
      <c r="AB42516" s="104"/>
      <c r="AC42516" s="104"/>
      <c r="AF42516" s="104"/>
      <c r="AG42516" s="104"/>
      <c r="AK42516" s="104"/>
      <c r="AL42516" s="104"/>
      <c r="AO42516" s="104"/>
      <c r="AP42516" s="104"/>
    </row>
    <row r="42517" spans="21:42" ht="15" customHeight="1" x14ac:dyDescent="0.25">
      <c r="U42517" s="104"/>
      <c r="AB42517" s="104"/>
      <c r="AC42517" s="104"/>
      <c r="AF42517" s="104"/>
      <c r="AG42517" s="104"/>
      <c r="AK42517" s="104"/>
      <c r="AL42517" s="104"/>
      <c r="AO42517" s="104"/>
      <c r="AP42517" s="104"/>
    </row>
    <row r="42518" spans="21:42" ht="15" customHeight="1" x14ac:dyDescent="0.25">
      <c r="U42518" s="104"/>
      <c r="AB42518" s="104"/>
      <c r="AC42518" s="104"/>
      <c r="AF42518" s="104"/>
      <c r="AG42518" s="104"/>
      <c r="AK42518" s="104"/>
      <c r="AL42518" s="104"/>
      <c r="AO42518" s="104"/>
      <c r="AP42518" s="104"/>
    </row>
    <row r="42519" spans="21:42" ht="15" customHeight="1" x14ac:dyDescent="0.25">
      <c r="U42519" s="104"/>
      <c r="AB42519" s="104"/>
      <c r="AC42519" s="104"/>
      <c r="AF42519" s="104"/>
      <c r="AG42519" s="104"/>
      <c r="AK42519" s="104"/>
      <c r="AL42519" s="104"/>
      <c r="AO42519" s="104"/>
      <c r="AP42519" s="104"/>
    </row>
    <row r="42520" spans="21:42" ht="15" customHeight="1" x14ac:dyDescent="0.25">
      <c r="U42520" s="104"/>
      <c r="AB42520" s="104"/>
      <c r="AC42520" s="104"/>
      <c r="AF42520" s="104"/>
      <c r="AG42520" s="104"/>
      <c r="AK42520" s="104"/>
      <c r="AL42520" s="104"/>
      <c r="AO42520" s="104"/>
      <c r="AP42520" s="104"/>
    </row>
    <row r="42521" spans="21:42" ht="15" customHeight="1" x14ac:dyDescent="0.25">
      <c r="U42521" s="104"/>
      <c r="AB42521" s="104"/>
      <c r="AC42521" s="104"/>
      <c r="AF42521" s="104"/>
      <c r="AG42521" s="104"/>
      <c r="AK42521" s="104"/>
      <c r="AL42521" s="104"/>
      <c r="AO42521" s="104"/>
      <c r="AP42521" s="104"/>
    </row>
    <row r="42522" spans="21:42" ht="15" customHeight="1" x14ac:dyDescent="0.25">
      <c r="U42522" s="104"/>
      <c r="AB42522" s="104"/>
      <c r="AC42522" s="104"/>
      <c r="AF42522" s="104"/>
      <c r="AG42522" s="104"/>
      <c r="AK42522" s="104"/>
      <c r="AL42522" s="104"/>
      <c r="AO42522" s="104"/>
      <c r="AP42522" s="104"/>
    </row>
    <row r="42523" spans="21:42" ht="15" customHeight="1" x14ac:dyDescent="0.25">
      <c r="U42523" s="104"/>
      <c r="AB42523" s="104"/>
      <c r="AC42523" s="104"/>
      <c r="AF42523" s="104"/>
      <c r="AG42523" s="104"/>
      <c r="AK42523" s="104"/>
      <c r="AL42523" s="104"/>
      <c r="AO42523" s="104"/>
      <c r="AP42523" s="104"/>
    </row>
    <row r="42524" spans="21:42" ht="15" customHeight="1" x14ac:dyDescent="0.25">
      <c r="U42524" s="104"/>
      <c r="AB42524" s="104"/>
      <c r="AC42524" s="104"/>
      <c r="AF42524" s="104"/>
      <c r="AG42524" s="104"/>
      <c r="AK42524" s="104"/>
      <c r="AL42524" s="104"/>
      <c r="AO42524" s="104"/>
      <c r="AP42524" s="104"/>
    </row>
    <row r="42525" spans="21:42" ht="15" customHeight="1" x14ac:dyDescent="0.25">
      <c r="U42525" s="104"/>
      <c r="AB42525" s="104"/>
      <c r="AC42525" s="104"/>
      <c r="AF42525" s="104"/>
      <c r="AG42525" s="104"/>
      <c r="AK42525" s="104"/>
      <c r="AL42525" s="104"/>
      <c r="AO42525" s="104"/>
      <c r="AP42525" s="104"/>
    </row>
    <row r="42526" spans="21:42" ht="15" customHeight="1" x14ac:dyDescent="0.25">
      <c r="U42526" s="104"/>
      <c r="AB42526" s="104"/>
      <c r="AC42526" s="104"/>
      <c r="AF42526" s="104"/>
      <c r="AG42526" s="104"/>
      <c r="AK42526" s="104"/>
      <c r="AL42526" s="104"/>
      <c r="AO42526" s="104"/>
      <c r="AP42526" s="104"/>
    </row>
    <row r="42527" spans="21:42" ht="15" customHeight="1" x14ac:dyDescent="0.25">
      <c r="U42527" s="104"/>
      <c r="AB42527" s="104"/>
      <c r="AC42527" s="104"/>
      <c r="AF42527" s="104"/>
      <c r="AG42527" s="104"/>
      <c r="AK42527" s="104"/>
      <c r="AL42527" s="104"/>
      <c r="AO42527" s="104"/>
      <c r="AP42527" s="104"/>
    </row>
    <row r="42528" spans="21:42" ht="15" customHeight="1" x14ac:dyDescent="0.25">
      <c r="U42528" s="104"/>
      <c r="AB42528" s="104"/>
      <c r="AC42528" s="104"/>
      <c r="AF42528" s="104"/>
      <c r="AG42528" s="104"/>
      <c r="AK42528" s="104"/>
      <c r="AL42528" s="104"/>
      <c r="AO42528" s="104"/>
      <c r="AP42528" s="104"/>
    </row>
    <row r="42529" spans="21:42" ht="15" customHeight="1" x14ac:dyDescent="0.25">
      <c r="U42529" s="104"/>
      <c r="AB42529" s="104"/>
      <c r="AC42529" s="104"/>
      <c r="AF42529" s="104"/>
      <c r="AG42529" s="104"/>
      <c r="AK42529" s="104"/>
      <c r="AL42529" s="104"/>
      <c r="AO42529" s="104"/>
      <c r="AP42529" s="104"/>
    </row>
    <row r="42530" spans="21:42" ht="15" customHeight="1" x14ac:dyDescent="0.25">
      <c r="U42530" s="104"/>
      <c r="AB42530" s="104"/>
      <c r="AC42530" s="104"/>
      <c r="AF42530" s="104"/>
      <c r="AG42530" s="104"/>
      <c r="AK42530" s="104"/>
      <c r="AL42530" s="104"/>
      <c r="AO42530" s="104"/>
      <c r="AP42530" s="104"/>
    </row>
    <row r="42531" spans="21:42" ht="15" customHeight="1" x14ac:dyDescent="0.25">
      <c r="U42531" s="104"/>
      <c r="AB42531" s="104"/>
      <c r="AC42531" s="104"/>
      <c r="AF42531" s="104"/>
      <c r="AG42531" s="104"/>
      <c r="AK42531" s="104"/>
      <c r="AL42531" s="104"/>
      <c r="AO42531" s="104"/>
      <c r="AP42531" s="104"/>
    </row>
    <row r="42532" spans="21:42" ht="15" customHeight="1" x14ac:dyDescent="0.25">
      <c r="U42532" s="104"/>
      <c r="AB42532" s="104"/>
      <c r="AC42532" s="104"/>
      <c r="AF42532" s="104"/>
      <c r="AG42532" s="104"/>
      <c r="AK42532" s="104"/>
      <c r="AL42532" s="104"/>
      <c r="AO42532" s="104"/>
      <c r="AP42532" s="104"/>
    </row>
    <row r="42533" spans="21:42" ht="15" customHeight="1" x14ac:dyDescent="0.25">
      <c r="U42533" s="104"/>
      <c r="AB42533" s="104"/>
      <c r="AC42533" s="104"/>
      <c r="AF42533" s="104"/>
      <c r="AG42533" s="104"/>
      <c r="AK42533" s="104"/>
      <c r="AL42533" s="104"/>
      <c r="AO42533" s="104"/>
      <c r="AP42533" s="104"/>
    </row>
    <row r="42534" spans="21:42" ht="15" customHeight="1" x14ac:dyDescent="0.25">
      <c r="U42534" s="104"/>
      <c r="AB42534" s="104"/>
      <c r="AC42534" s="104"/>
      <c r="AF42534" s="104"/>
      <c r="AG42534" s="104"/>
      <c r="AK42534" s="104"/>
      <c r="AL42534" s="104"/>
      <c r="AO42534" s="104"/>
      <c r="AP42534" s="104"/>
    </row>
    <row r="42535" spans="21:42" ht="15" customHeight="1" x14ac:dyDescent="0.25">
      <c r="U42535" s="104"/>
      <c r="AB42535" s="104"/>
      <c r="AC42535" s="104"/>
      <c r="AF42535" s="104"/>
      <c r="AG42535" s="104"/>
      <c r="AK42535" s="104"/>
      <c r="AL42535" s="104"/>
      <c r="AO42535" s="104"/>
      <c r="AP42535" s="104"/>
    </row>
    <row r="42536" spans="21:42" ht="15" customHeight="1" x14ac:dyDescent="0.25">
      <c r="U42536" s="104"/>
      <c r="AB42536" s="104"/>
      <c r="AC42536" s="104"/>
      <c r="AF42536" s="104"/>
      <c r="AG42536" s="104"/>
      <c r="AK42536" s="104"/>
      <c r="AL42536" s="104"/>
      <c r="AO42536" s="104"/>
      <c r="AP42536" s="104"/>
    </row>
    <row r="42537" spans="21:42" ht="15" customHeight="1" x14ac:dyDescent="0.25">
      <c r="U42537" s="104"/>
      <c r="AB42537" s="104"/>
      <c r="AC42537" s="104"/>
      <c r="AF42537" s="104"/>
      <c r="AG42537" s="104"/>
      <c r="AK42537" s="104"/>
      <c r="AL42537" s="104"/>
      <c r="AO42537" s="104"/>
      <c r="AP42537" s="104"/>
    </row>
    <row r="42538" spans="21:42" ht="15" customHeight="1" x14ac:dyDescent="0.25">
      <c r="U42538" s="104"/>
      <c r="AB42538" s="104"/>
      <c r="AC42538" s="104"/>
      <c r="AF42538" s="104"/>
      <c r="AG42538" s="104"/>
      <c r="AK42538" s="104"/>
      <c r="AL42538" s="104"/>
      <c r="AO42538" s="104"/>
      <c r="AP42538" s="104"/>
    </row>
    <row r="42539" spans="21:42" ht="15" customHeight="1" x14ac:dyDescent="0.25">
      <c r="U42539" s="104"/>
      <c r="AB42539" s="104"/>
      <c r="AC42539" s="104"/>
      <c r="AF42539" s="104"/>
      <c r="AG42539" s="104"/>
      <c r="AK42539" s="104"/>
      <c r="AL42539" s="104"/>
      <c r="AO42539" s="104"/>
      <c r="AP42539" s="104"/>
    </row>
    <row r="42540" spans="21:42" ht="15" customHeight="1" x14ac:dyDescent="0.25">
      <c r="U42540" s="104"/>
      <c r="AB42540" s="104"/>
      <c r="AC42540" s="104"/>
      <c r="AF42540" s="104"/>
      <c r="AG42540" s="104"/>
      <c r="AK42540" s="104"/>
      <c r="AL42540" s="104"/>
      <c r="AO42540" s="104"/>
      <c r="AP42540" s="104"/>
    </row>
    <row r="42541" spans="21:42" ht="15" customHeight="1" x14ac:dyDescent="0.25">
      <c r="U42541" s="104"/>
      <c r="AB42541" s="104"/>
      <c r="AC42541" s="104"/>
      <c r="AF42541" s="104"/>
      <c r="AG42541" s="104"/>
      <c r="AK42541" s="104"/>
      <c r="AL42541" s="104"/>
      <c r="AO42541" s="104"/>
      <c r="AP42541" s="104"/>
    </row>
    <row r="42542" spans="21:42" ht="15" customHeight="1" x14ac:dyDescent="0.25">
      <c r="U42542" s="104"/>
      <c r="AB42542" s="104"/>
      <c r="AC42542" s="104"/>
      <c r="AF42542" s="104"/>
      <c r="AG42542" s="104"/>
      <c r="AK42542" s="104"/>
      <c r="AL42542" s="104"/>
      <c r="AO42542" s="104"/>
      <c r="AP42542" s="104"/>
    </row>
    <row r="42543" spans="21:42" ht="15" customHeight="1" x14ac:dyDescent="0.25">
      <c r="U42543" s="104"/>
      <c r="AB42543" s="104"/>
      <c r="AC42543" s="104"/>
      <c r="AF42543" s="104"/>
      <c r="AG42543" s="104"/>
      <c r="AK42543" s="104"/>
      <c r="AL42543" s="104"/>
      <c r="AO42543" s="104"/>
      <c r="AP42543" s="104"/>
    </row>
    <row r="42544" spans="21:42" ht="15" customHeight="1" x14ac:dyDescent="0.25">
      <c r="U42544" s="104"/>
      <c r="AB42544" s="104"/>
      <c r="AC42544" s="104"/>
      <c r="AF42544" s="104"/>
      <c r="AG42544" s="104"/>
      <c r="AK42544" s="104"/>
      <c r="AL42544" s="104"/>
      <c r="AO42544" s="104"/>
      <c r="AP42544" s="104"/>
    </row>
    <row r="42545" spans="21:42" ht="15" customHeight="1" x14ac:dyDescent="0.25">
      <c r="U42545" s="104"/>
      <c r="AB42545" s="104"/>
      <c r="AC42545" s="104"/>
      <c r="AF42545" s="104"/>
      <c r="AG42545" s="104"/>
      <c r="AK42545" s="104"/>
      <c r="AL42545" s="104"/>
      <c r="AO42545" s="104"/>
      <c r="AP42545" s="104"/>
    </row>
    <row r="42546" spans="21:42" ht="15" customHeight="1" x14ac:dyDescent="0.25">
      <c r="U42546" s="104"/>
      <c r="AB42546" s="104"/>
      <c r="AC42546" s="104"/>
      <c r="AF42546" s="104"/>
      <c r="AG42546" s="104"/>
      <c r="AK42546" s="104"/>
      <c r="AL42546" s="104"/>
      <c r="AO42546" s="104"/>
      <c r="AP42546" s="104"/>
    </row>
    <row r="42547" spans="21:42" ht="15" customHeight="1" x14ac:dyDescent="0.25">
      <c r="U42547" s="104"/>
      <c r="AB42547" s="104"/>
      <c r="AC42547" s="104"/>
      <c r="AF42547" s="104"/>
      <c r="AG42547" s="104"/>
      <c r="AK42547" s="104"/>
      <c r="AL42547" s="104"/>
      <c r="AO42547" s="104"/>
      <c r="AP42547" s="104"/>
    </row>
    <row r="42548" spans="21:42" ht="15" customHeight="1" x14ac:dyDescent="0.25">
      <c r="U42548" s="104"/>
      <c r="AB42548" s="104"/>
      <c r="AC42548" s="104"/>
      <c r="AF42548" s="104"/>
      <c r="AG42548" s="104"/>
      <c r="AK42548" s="104"/>
      <c r="AL42548" s="104"/>
      <c r="AO42548" s="104"/>
      <c r="AP42548" s="104"/>
    </row>
    <row r="42549" spans="21:42" ht="15" customHeight="1" x14ac:dyDescent="0.25">
      <c r="U42549" s="104"/>
      <c r="AB42549" s="104"/>
      <c r="AC42549" s="104"/>
      <c r="AF42549" s="104"/>
      <c r="AG42549" s="104"/>
      <c r="AK42549" s="104"/>
      <c r="AL42549" s="104"/>
      <c r="AO42549" s="104"/>
      <c r="AP42549" s="104"/>
    </row>
    <row r="42550" spans="21:42" ht="15" customHeight="1" x14ac:dyDescent="0.25">
      <c r="U42550" s="104"/>
      <c r="AB42550" s="104"/>
      <c r="AC42550" s="104"/>
      <c r="AF42550" s="104"/>
      <c r="AG42550" s="104"/>
      <c r="AK42550" s="104"/>
      <c r="AL42550" s="104"/>
      <c r="AO42550" s="104"/>
      <c r="AP42550" s="104"/>
    </row>
    <row r="42551" spans="21:42" ht="15" customHeight="1" x14ac:dyDescent="0.25">
      <c r="U42551" s="104"/>
      <c r="AB42551" s="104"/>
      <c r="AC42551" s="104"/>
      <c r="AF42551" s="104"/>
      <c r="AG42551" s="104"/>
      <c r="AK42551" s="104"/>
      <c r="AL42551" s="104"/>
      <c r="AO42551" s="104"/>
      <c r="AP42551" s="104"/>
    </row>
    <row r="42552" spans="21:42" ht="15" customHeight="1" x14ac:dyDescent="0.25">
      <c r="U42552" s="104"/>
      <c r="AB42552" s="104"/>
      <c r="AC42552" s="104"/>
      <c r="AF42552" s="104"/>
      <c r="AG42552" s="104"/>
      <c r="AK42552" s="104"/>
      <c r="AL42552" s="104"/>
      <c r="AO42552" s="104"/>
      <c r="AP42552" s="104"/>
    </row>
    <row r="42553" spans="21:42" ht="15" customHeight="1" x14ac:dyDescent="0.25">
      <c r="U42553" s="104"/>
      <c r="AB42553" s="104"/>
      <c r="AC42553" s="104"/>
      <c r="AF42553" s="104"/>
      <c r="AG42553" s="104"/>
      <c r="AK42553" s="104"/>
      <c r="AL42553" s="104"/>
      <c r="AO42553" s="104"/>
      <c r="AP42553" s="104"/>
    </row>
    <row r="42554" spans="21:42" ht="15" customHeight="1" x14ac:dyDescent="0.25">
      <c r="U42554" s="104"/>
      <c r="AB42554" s="104"/>
      <c r="AC42554" s="104"/>
      <c r="AF42554" s="104"/>
      <c r="AG42554" s="104"/>
      <c r="AK42554" s="104"/>
      <c r="AL42554" s="104"/>
      <c r="AO42554" s="104"/>
      <c r="AP42554" s="104"/>
    </row>
    <row r="42555" spans="21:42" ht="15" customHeight="1" x14ac:dyDescent="0.25">
      <c r="U42555" s="104"/>
      <c r="AB42555" s="104"/>
      <c r="AC42555" s="104"/>
      <c r="AF42555" s="104"/>
      <c r="AG42555" s="104"/>
      <c r="AK42555" s="104"/>
      <c r="AL42555" s="104"/>
      <c r="AO42555" s="104"/>
      <c r="AP42555" s="104"/>
    </row>
    <row r="42556" spans="21:42" ht="15" customHeight="1" x14ac:dyDescent="0.25">
      <c r="U42556" s="104"/>
      <c r="AB42556" s="104"/>
      <c r="AC42556" s="104"/>
      <c r="AF42556" s="104"/>
      <c r="AG42556" s="104"/>
      <c r="AK42556" s="104"/>
      <c r="AL42556" s="104"/>
      <c r="AO42556" s="104"/>
      <c r="AP42556" s="104"/>
    </row>
    <row r="42557" spans="21:42" ht="15" customHeight="1" x14ac:dyDescent="0.25">
      <c r="U42557" s="104"/>
      <c r="AB42557" s="104"/>
      <c r="AC42557" s="104"/>
      <c r="AF42557" s="104"/>
      <c r="AG42557" s="104"/>
      <c r="AK42557" s="104"/>
      <c r="AL42557" s="104"/>
      <c r="AO42557" s="104"/>
      <c r="AP42557" s="104"/>
    </row>
    <row r="42558" spans="21:42" ht="15" customHeight="1" x14ac:dyDescent="0.25">
      <c r="U42558" s="104"/>
      <c r="AB42558" s="104"/>
      <c r="AC42558" s="104"/>
      <c r="AF42558" s="104"/>
      <c r="AG42558" s="104"/>
      <c r="AK42558" s="104"/>
      <c r="AL42558" s="104"/>
      <c r="AO42558" s="104"/>
      <c r="AP42558" s="104"/>
    </row>
    <row r="42559" spans="21:42" ht="15" customHeight="1" x14ac:dyDescent="0.25">
      <c r="U42559" s="104"/>
      <c r="AB42559" s="104"/>
      <c r="AC42559" s="104"/>
      <c r="AF42559" s="104"/>
      <c r="AG42559" s="104"/>
      <c r="AK42559" s="104"/>
      <c r="AL42559" s="104"/>
      <c r="AO42559" s="104"/>
      <c r="AP42559" s="104"/>
    </row>
    <row r="42560" spans="21:42" ht="15" customHeight="1" x14ac:dyDescent="0.25">
      <c r="U42560" s="104"/>
      <c r="AB42560" s="104"/>
      <c r="AC42560" s="104"/>
      <c r="AF42560" s="104"/>
      <c r="AG42560" s="104"/>
      <c r="AK42560" s="104"/>
      <c r="AL42560" s="104"/>
      <c r="AO42560" s="104"/>
      <c r="AP42560" s="104"/>
    </row>
    <row r="42561" spans="21:42" ht="15" customHeight="1" x14ac:dyDescent="0.25">
      <c r="U42561" s="104"/>
      <c r="AB42561" s="104"/>
      <c r="AC42561" s="104"/>
      <c r="AF42561" s="104"/>
      <c r="AG42561" s="104"/>
      <c r="AK42561" s="104"/>
      <c r="AL42561" s="104"/>
      <c r="AO42561" s="104"/>
      <c r="AP42561" s="104"/>
    </row>
    <row r="42562" spans="21:42" ht="15" customHeight="1" x14ac:dyDescent="0.25">
      <c r="U42562" s="104"/>
      <c r="AB42562" s="104"/>
      <c r="AC42562" s="104"/>
      <c r="AF42562" s="104"/>
      <c r="AG42562" s="104"/>
      <c r="AK42562" s="104"/>
      <c r="AL42562" s="104"/>
      <c r="AO42562" s="104"/>
      <c r="AP42562" s="104"/>
    </row>
    <row r="42563" spans="21:42" ht="15" customHeight="1" x14ac:dyDescent="0.25">
      <c r="U42563" s="104"/>
      <c r="AB42563" s="104"/>
      <c r="AC42563" s="104"/>
      <c r="AF42563" s="104"/>
      <c r="AG42563" s="104"/>
      <c r="AK42563" s="104"/>
      <c r="AL42563" s="104"/>
      <c r="AO42563" s="104"/>
      <c r="AP42563" s="104"/>
    </row>
    <row r="42564" spans="21:42" ht="15" customHeight="1" x14ac:dyDescent="0.25">
      <c r="U42564" s="104"/>
      <c r="AB42564" s="104"/>
      <c r="AC42564" s="104"/>
      <c r="AF42564" s="104"/>
      <c r="AG42564" s="104"/>
      <c r="AK42564" s="104"/>
      <c r="AL42564" s="104"/>
      <c r="AO42564" s="104"/>
      <c r="AP42564" s="104"/>
    </row>
    <row r="42565" spans="21:42" ht="15" customHeight="1" x14ac:dyDescent="0.25">
      <c r="U42565" s="104"/>
      <c r="AB42565" s="104"/>
      <c r="AC42565" s="104"/>
      <c r="AF42565" s="104"/>
      <c r="AG42565" s="104"/>
      <c r="AK42565" s="104"/>
      <c r="AL42565" s="104"/>
      <c r="AO42565" s="104"/>
      <c r="AP42565" s="104"/>
    </row>
    <row r="42566" spans="21:42" ht="15" customHeight="1" x14ac:dyDescent="0.25">
      <c r="U42566" s="104"/>
      <c r="AB42566" s="104"/>
      <c r="AC42566" s="104"/>
      <c r="AF42566" s="104"/>
      <c r="AG42566" s="104"/>
      <c r="AK42566" s="104"/>
      <c r="AL42566" s="104"/>
      <c r="AO42566" s="104"/>
      <c r="AP42566" s="104"/>
    </row>
    <row r="42567" spans="21:42" ht="15" customHeight="1" x14ac:dyDescent="0.25">
      <c r="U42567" s="104"/>
      <c r="AB42567" s="104"/>
      <c r="AC42567" s="104"/>
      <c r="AF42567" s="104"/>
      <c r="AG42567" s="104"/>
      <c r="AK42567" s="104"/>
      <c r="AL42567" s="104"/>
      <c r="AO42567" s="104"/>
      <c r="AP42567" s="104"/>
    </row>
    <row r="42568" spans="21:42" ht="15" customHeight="1" x14ac:dyDescent="0.25">
      <c r="U42568" s="104"/>
      <c r="AB42568" s="104"/>
      <c r="AC42568" s="104"/>
      <c r="AF42568" s="104"/>
      <c r="AG42568" s="104"/>
      <c r="AK42568" s="104"/>
      <c r="AL42568" s="104"/>
      <c r="AO42568" s="104"/>
      <c r="AP42568" s="104"/>
    </row>
    <row r="42569" spans="21:42" ht="15" customHeight="1" x14ac:dyDescent="0.25">
      <c r="U42569" s="104"/>
      <c r="AB42569" s="104"/>
      <c r="AC42569" s="104"/>
      <c r="AF42569" s="104"/>
      <c r="AG42569" s="104"/>
      <c r="AK42569" s="104"/>
      <c r="AL42569" s="104"/>
      <c r="AO42569" s="104"/>
      <c r="AP42569" s="104"/>
    </row>
    <row r="42570" spans="21:42" ht="15" customHeight="1" x14ac:dyDescent="0.25">
      <c r="U42570" s="104"/>
      <c r="AB42570" s="104"/>
      <c r="AC42570" s="104"/>
      <c r="AF42570" s="104"/>
      <c r="AG42570" s="104"/>
      <c r="AK42570" s="104"/>
      <c r="AL42570" s="104"/>
      <c r="AO42570" s="104"/>
      <c r="AP42570" s="104"/>
    </row>
    <row r="42571" spans="21:42" ht="15" customHeight="1" x14ac:dyDescent="0.25">
      <c r="U42571" s="104"/>
      <c r="AB42571" s="104"/>
      <c r="AC42571" s="104"/>
      <c r="AF42571" s="104"/>
      <c r="AG42571" s="104"/>
      <c r="AK42571" s="104"/>
      <c r="AL42571" s="104"/>
      <c r="AO42571" s="104"/>
      <c r="AP42571" s="104"/>
    </row>
    <row r="42572" spans="21:42" ht="15" customHeight="1" x14ac:dyDescent="0.25">
      <c r="U42572" s="104"/>
      <c r="AB42572" s="104"/>
      <c r="AC42572" s="104"/>
      <c r="AF42572" s="104"/>
      <c r="AG42572" s="104"/>
      <c r="AK42572" s="104"/>
      <c r="AL42572" s="104"/>
      <c r="AO42572" s="104"/>
      <c r="AP42572" s="104"/>
    </row>
    <row r="42573" spans="21:42" ht="15" customHeight="1" x14ac:dyDescent="0.25">
      <c r="U42573" s="104"/>
      <c r="AB42573" s="104"/>
      <c r="AC42573" s="104"/>
      <c r="AF42573" s="104"/>
      <c r="AG42573" s="104"/>
      <c r="AK42573" s="104"/>
      <c r="AL42573" s="104"/>
      <c r="AO42573" s="104"/>
      <c r="AP42573" s="104"/>
    </row>
    <row r="42574" spans="21:42" ht="15" customHeight="1" x14ac:dyDescent="0.25">
      <c r="U42574" s="104"/>
      <c r="AB42574" s="104"/>
      <c r="AC42574" s="104"/>
      <c r="AF42574" s="104"/>
      <c r="AG42574" s="104"/>
      <c r="AK42574" s="104"/>
      <c r="AL42574" s="104"/>
      <c r="AO42574" s="104"/>
      <c r="AP42574" s="104"/>
    </row>
    <row r="42575" spans="21:42" ht="15" customHeight="1" x14ac:dyDescent="0.25">
      <c r="U42575" s="104"/>
      <c r="AB42575" s="104"/>
      <c r="AC42575" s="104"/>
      <c r="AF42575" s="104"/>
      <c r="AG42575" s="104"/>
      <c r="AK42575" s="104"/>
      <c r="AL42575" s="104"/>
      <c r="AO42575" s="104"/>
      <c r="AP42575" s="104"/>
    </row>
    <row r="42576" spans="21:42" ht="15" customHeight="1" x14ac:dyDescent="0.25">
      <c r="U42576" s="104"/>
      <c r="AB42576" s="104"/>
      <c r="AC42576" s="104"/>
      <c r="AF42576" s="104"/>
      <c r="AG42576" s="104"/>
      <c r="AK42576" s="104"/>
      <c r="AL42576" s="104"/>
      <c r="AO42576" s="104"/>
      <c r="AP42576" s="104"/>
    </row>
    <row r="42577" spans="21:42" ht="15" customHeight="1" x14ac:dyDescent="0.25">
      <c r="U42577" s="104"/>
      <c r="AB42577" s="104"/>
      <c r="AC42577" s="104"/>
      <c r="AF42577" s="104"/>
      <c r="AG42577" s="104"/>
      <c r="AK42577" s="104"/>
      <c r="AL42577" s="104"/>
      <c r="AO42577" s="104"/>
      <c r="AP42577" s="104"/>
    </row>
    <row r="42578" spans="21:42" ht="15" customHeight="1" x14ac:dyDescent="0.25">
      <c r="U42578" s="104"/>
      <c r="AB42578" s="104"/>
      <c r="AC42578" s="104"/>
      <c r="AF42578" s="104"/>
      <c r="AG42578" s="104"/>
      <c r="AK42578" s="104"/>
      <c r="AL42578" s="104"/>
      <c r="AO42578" s="104"/>
      <c r="AP42578" s="104"/>
    </row>
    <row r="42579" spans="21:42" ht="15" customHeight="1" x14ac:dyDescent="0.25">
      <c r="U42579" s="104"/>
      <c r="AB42579" s="104"/>
      <c r="AC42579" s="104"/>
      <c r="AF42579" s="104"/>
      <c r="AG42579" s="104"/>
      <c r="AK42579" s="104"/>
      <c r="AL42579" s="104"/>
      <c r="AO42579" s="104"/>
      <c r="AP42579" s="104"/>
    </row>
    <row r="42580" spans="21:42" ht="15" customHeight="1" x14ac:dyDescent="0.25">
      <c r="U42580" s="104"/>
      <c r="AB42580" s="104"/>
      <c r="AC42580" s="104"/>
      <c r="AF42580" s="104"/>
      <c r="AG42580" s="104"/>
      <c r="AK42580" s="104"/>
      <c r="AL42580" s="104"/>
      <c r="AO42580" s="104"/>
      <c r="AP42580" s="104"/>
    </row>
    <row r="42581" spans="21:42" ht="15" customHeight="1" x14ac:dyDescent="0.25">
      <c r="U42581" s="104"/>
      <c r="AB42581" s="104"/>
      <c r="AC42581" s="104"/>
      <c r="AF42581" s="104"/>
      <c r="AG42581" s="104"/>
      <c r="AK42581" s="104"/>
      <c r="AL42581" s="104"/>
      <c r="AO42581" s="104"/>
      <c r="AP42581" s="104"/>
    </row>
    <row r="42582" spans="21:42" ht="15" customHeight="1" x14ac:dyDescent="0.25">
      <c r="U42582" s="104"/>
      <c r="AB42582" s="104"/>
      <c r="AC42582" s="104"/>
      <c r="AF42582" s="104"/>
      <c r="AG42582" s="104"/>
      <c r="AK42582" s="104"/>
      <c r="AL42582" s="104"/>
      <c r="AO42582" s="104"/>
      <c r="AP42582" s="104"/>
    </row>
    <row r="42583" spans="21:42" ht="15" customHeight="1" x14ac:dyDescent="0.25">
      <c r="U42583" s="104"/>
      <c r="AB42583" s="104"/>
      <c r="AC42583" s="104"/>
      <c r="AF42583" s="104"/>
      <c r="AG42583" s="104"/>
      <c r="AK42583" s="104"/>
      <c r="AL42583" s="104"/>
      <c r="AO42583" s="104"/>
      <c r="AP42583" s="104"/>
    </row>
    <row r="42584" spans="21:42" ht="15" customHeight="1" x14ac:dyDescent="0.25">
      <c r="U42584" s="104"/>
      <c r="AB42584" s="104"/>
      <c r="AC42584" s="104"/>
      <c r="AF42584" s="104"/>
      <c r="AG42584" s="104"/>
      <c r="AK42584" s="104"/>
      <c r="AL42584" s="104"/>
      <c r="AO42584" s="104"/>
      <c r="AP42584" s="104"/>
    </row>
    <row r="42585" spans="21:42" ht="15" customHeight="1" x14ac:dyDescent="0.25">
      <c r="U42585" s="104"/>
      <c r="AB42585" s="104"/>
      <c r="AC42585" s="104"/>
      <c r="AF42585" s="104"/>
      <c r="AG42585" s="104"/>
      <c r="AK42585" s="104"/>
      <c r="AL42585" s="104"/>
      <c r="AO42585" s="104"/>
      <c r="AP42585" s="104"/>
    </row>
    <row r="42586" spans="21:42" ht="15" customHeight="1" x14ac:dyDescent="0.25">
      <c r="U42586" s="104"/>
      <c r="AB42586" s="104"/>
      <c r="AC42586" s="104"/>
      <c r="AF42586" s="104"/>
      <c r="AG42586" s="104"/>
      <c r="AK42586" s="104"/>
      <c r="AL42586" s="104"/>
      <c r="AO42586" s="104"/>
      <c r="AP42586" s="104"/>
    </row>
    <row r="42587" spans="21:42" ht="15" customHeight="1" x14ac:dyDescent="0.25">
      <c r="U42587" s="104"/>
      <c r="AB42587" s="104"/>
      <c r="AC42587" s="104"/>
      <c r="AF42587" s="104"/>
      <c r="AG42587" s="104"/>
      <c r="AK42587" s="104"/>
      <c r="AL42587" s="104"/>
      <c r="AO42587" s="104"/>
      <c r="AP42587" s="104"/>
    </row>
    <row r="42588" spans="21:42" ht="15" customHeight="1" x14ac:dyDescent="0.25">
      <c r="U42588" s="104"/>
      <c r="AB42588" s="104"/>
      <c r="AC42588" s="104"/>
      <c r="AF42588" s="104"/>
      <c r="AG42588" s="104"/>
      <c r="AK42588" s="104"/>
      <c r="AL42588" s="104"/>
      <c r="AO42588" s="104"/>
      <c r="AP42588" s="104"/>
    </row>
    <row r="42589" spans="21:42" ht="15" customHeight="1" x14ac:dyDescent="0.25">
      <c r="U42589" s="104"/>
      <c r="AB42589" s="104"/>
      <c r="AC42589" s="104"/>
      <c r="AF42589" s="104"/>
      <c r="AG42589" s="104"/>
      <c r="AK42589" s="104"/>
      <c r="AL42589" s="104"/>
      <c r="AO42589" s="104"/>
      <c r="AP42589" s="104"/>
    </row>
    <row r="42590" spans="21:42" ht="15" customHeight="1" x14ac:dyDescent="0.25">
      <c r="U42590" s="104"/>
      <c r="AB42590" s="104"/>
      <c r="AC42590" s="104"/>
      <c r="AF42590" s="104"/>
      <c r="AG42590" s="104"/>
      <c r="AK42590" s="104"/>
      <c r="AL42590" s="104"/>
      <c r="AO42590" s="104"/>
      <c r="AP42590" s="104"/>
    </row>
    <row r="42591" spans="21:42" ht="15" customHeight="1" x14ac:dyDescent="0.25">
      <c r="U42591" s="104"/>
      <c r="AB42591" s="104"/>
      <c r="AC42591" s="104"/>
      <c r="AF42591" s="104"/>
      <c r="AG42591" s="104"/>
      <c r="AK42591" s="104"/>
      <c r="AL42591" s="104"/>
      <c r="AO42591" s="104"/>
      <c r="AP42591" s="104"/>
    </row>
    <row r="42592" spans="21:42" ht="15" customHeight="1" x14ac:dyDescent="0.25">
      <c r="U42592" s="104"/>
      <c r="AB42592" s="104"/>
      <c r="AC42592" s="104"/>
      <c r="AF42592" s="104"/>
      <c r="AG42592" s="104"/>
      <c r="AK42592" s="104"/>
      <c r="AL42592" s="104"/>
      <c r="AO42592" s="104"/>
      <c r="AP42592" s="104"/>
    </row>
    <row r="42593" spans="21:42" ht="15" customHeight="1" x14ac:dyDescent="0.25">
      <c r="U42593" s="104"/>
      <c r="AB42593" s="104"/>
      <c r="AC42593" s="104"/>
      <c r="AF42593" s="104"/>
      <c r="AG42593" s="104"/>
      <c r="AK42593" s="104"/>
      <c r="AL42593" s="104"/>
      <c r="AO42593" s="104"/>
      <c r="AP42593" s="104"/>
    </row>
    <row r="42594" spans="21:42" ht="15" customHeight="1" x14ac:dyDescent="0.25">
      <c r="U42594" s="104"/>
      <c r="AB42594" s="104"/>
      <c r="AC42594" s="104"/>
      <c r="AF42594" s="104"/>
      <c r="AG42594" s="104"/>
      <c r="AK42594" s="104"/>
      <c r="AL42594" s="104"/>
      <c r="AO42594" s="104"/>
      <c r="AP42594" s="104"/>
    </row>
    <row r="42595" spans="21:42" ht="15" customHeight="1" x14ac:dyDescent="0.25">
      <c r="U42595" s="104"/>
      <c r="AB42595" s="104"/>
      <c r="AC42595" s="104"/>
      <c r="AF42595" s="104"/>
      <c r="AG42595" s="104"/>
      <c r="AK42595" s="104"/>
      <c r="AL42595" s="104"/>
      <c r="AO42595" s="104"/>
      <c r="AP42595" s="104"/>
    </row>
    <row r="42596" spans="21:42" ht="15" customHeight="1" x14ac:dyDescent="0.25">
      <c r="U42596" s="104"/>
      <c r="AB42596" s="104"/>
      <c r="AC42596" s="104"/>
      <c r="AF42596" s="104"/>
      <c r="AG42596" s="104"/>
      <c r="AK42596" s="104"/>
      <c r="AL42596" s="104"/>
      <c r="AO42596" s="104"/>
      <c r="AP42596" s="104"/>
    </row>
    <row r="42597" spans="21:42" ht="15" customHeight="1" x14ac:dyDescent="0.25">
      <c r="U42597" s="104"/>
      <c r="AB42597" s="104"/>
      <c r="AC42597" s="104"/>
      <c r="AF42597" s="104"/>
      <c r="AG42597" s="104"/>
      <c r="AK42597" s="104"/>
      <c r="AL42597" s="104"/>
      <c r="AO42597" s="104"/>
      <c r="AP42597" s="104"/>
    </row>
    <row r="42598" spans="21:42" ht="15" customHeight="1" x14ac:dyDescent="0.25">
      <c r="U42598" s="104"/>
      <c r="AB42598" s="104"/>
      <c r="AC42598" s="104"/>
      <c r="AF42598" s="104"/>
      <c r="AG42598" s="104"/>
      <c r="AK42598" s="104"/>
      <c r="AL42598" s="104"/>
      <c r="AO42598" s="104"/>
      <c r="AP42598" s="104"/>
    </row>
    <row r="42599" spans="21:42" ht="15" customHeight="1" x14ac:dyDescent="0.25">
      <c r="U42599" s="104"/>
      <c r="AB42599" s="104"/>
      <c r="AC42599" s="104"/>
      <c r="AF42599" s="104"/>
      <c r="AG42599" s="104"/>
      <c r="AK42599" s="104"/>
      <c r="AL42599" s="104"/>
      <c r="AO42599" s="104"/>
      <c r="AP42599" s="104"/>
    </row>
    <row r="42600" spans="21:42" ht="15" customHeight="1" x14ac:dyDescent="0.25">
      <c r="U42600" s="104"/>
      <c r="AB42600" s="104"/>
      <c r="AC42600" s="104"/>
      <c r="AF42600" s="104"/>
      <c r="AG42600" s="104"/>
      <c r="AK42600" s="104"/>
      <c r="AL42600" s="104"/>
      <c r="AO42600" s="104"/>
      <c r="AP42600" s="104"/>
    </row>
    <row r="42601" spans="21:42" ht="15" customHeight="1" x14ac:dyDescent="0.25">
      <c r="U42601" s="104"/>
      <c r="AB42601" s="104"/>
      <c r="AC42601" s="104"/>
      <c r="AF42601" s="104"/>
      <c r="AG42601" s="104"/>
      <c r="AK42601" s="104"/>
      <c r="AL42601" s="104"/>
      <c r="AO42601" s="104"/>
      <c r="AP42601" s="104"/>
    </row>
    <row r="42602" spans="21:42" ht="15" customHeight="1" x14ac:dyDescent="0.25">
      <c r="U42602" s="104"/>
      <c r="AB42602" s="104"/>
      <c r="AC42602" s="104"/>
      <c r="AF42602" s="104"/>
      <c r="AG42602" s="104"/>
      <c r="AK42602" s="104"/>
      <c r="AL42602" s="104"/>
      <c r="AO42602" s="104"/>
      <c r="AP42602" s="104"/>
    </row>
    <row r="42603" spans="21:42" ht="15" customHeight="1" x14ac:dyDescent="0.25">
      <c r="U42603" s="104"/>
      <c r="AB42603" s="104"/>
      <c r="AC42603" s="104"/>
      <c r="AF42603" s="104"/>
      <c r="AG42603" s="104"/>
      <c r="AK42603" s="104"/>
      <c r="AL42603" s="104"/>
      <c r="AO42603" s="104"/>
      <c r="AP42603" s="104"/>
    </row>
    <row r="42604" spans="21:42" ht="15" customHeight="1" x14ac:dyDescent="0.25">
      <c r="U42604" s="104"/>
      <c r="AB42604" s="104"/>
      <c r="AC42604" s="104"/>
      <c r="AF42604" s="104"/>
      <c r="AG42604" s="104"/>
      <c r="AK42604" s="104"/>
      <c r="AL42604" s="104"/>
      <c r="AO42604" s="104"/>
      <c r="AP42604" s="104"/>
    </row>
    <row r="42605" spans="21:42" ht="15" customHeight="1" x14ac:dyDescent="0.25">
      <c r="U42605" s="104"/>
      <c r="AB42605" s="104"/>
      <c r="AC42605" s="104"/>
      <c r="AF42605" s="104"/>
      <c r="AG42605" s="104"/>
      <c r="AK42605" s="104"/>
      <c r="AL42605" s="104"/>
      <c r="AO42605" s="104"/>
      <c r="AP42605" s="104"/>
    </row>
    <row r="42606" spans="21:42" ht="15" customHeight="1" x14ac:dyDescent="0.25">
      <c r="U42606" s="104"/>
      <c r="AB42606" s="104"/>
      <c r="AC42606" s="104"/>
      <c r="AF42606" s="104"/>
      <c r="AG42606" s="104"/>
      <c r="AK42606" s="104"/>
      <c r="AL42606" s="104"/>
      <c r="AO42606" s="104"/>
      <c r="AP42606" s="104"/>
    </row>
    <row r="42607" spans="21:42" ht="15" customHeight="1" x14ac:dyDescent="0.25">
      <c r="U42607" s="104"/>
      <c r="AB42607" s="104"/>
      <c r="AC42607" s="104"/>
      <c r="AF42607" s="104"/>
      <c r="AG42607" s="104"/>
      <c r="AK42607" s="104"/>
      <c r="AL42607" s="104"/>
      <c r="AO42607" s="104"/>
      <c r="AP42607" s="104"/>
    </row>
    <row r="42608" spans="21:42" ht="15" customHeight="1" x14ac:dyDescent="0.25">
      <c r="U42608" s="104"/>
      <c r="AB42608" s="104"/>
      <c r="AC42608" s="104"/>
      <c r="AF42608" s="104"/>
      <c r="AG42608" s="104"/>
      <c r="AK42608" s="104"/>
      <c r="AL42608" s="104"/>
      <c r="AO42608" s="104"/>
      <c r="AP42608" s="104"/>
    </row>
    <row r="42609" spans="21:42" ht="15" customHeight="1" x14ac:dyDescent="0.25">
      <c r="U42609" s="104"/>
      <c r="AB42609" s="104"/>
      <c r="AC42609" s="104"/>
      <c r="AF42609" s="104"/>
      <c r="AG42609" s="104"/>
      <c r="AK42609" s="104"/>
      <c r="AL42609" s="104"/>
      <c r="AO42609" s="104"/>
      <c r="AP42609" s="104"/>
    </row>
    <row r="42610" spans="21:42" ht="15" customHeight="1" x14ac:dyDescent="0.25">
      <c r="U42610" s="104"/>
      <c r="AB42610" s="104"/>
      <c r="AC42610" s="104"/>
      <c r="AF42610" s="104"/>
      <c r="AG42610" s="104"/>
      <c r="AK42610" s="104"/>
      <c r="AL42610" s="104"/>
      <c r="AO42610" s="104"/>
      <c r="AP42610" s="104"/>
    </row>
    <row r="42611" spans="21:42" ht="15" customHeight="1" x14ac:dyDescent="0.25">
      <c r="U42611" s="104"/>
      <c r="AB42611" s="104"/>
      <c r="AC42611" s="104"/>
      <c r="AF42611" s="104"/>
      <c r="AG42611" s="104"/>
      <c r="AK42611" s="104"/>
      <c r="AL42611" s="104"/>
      <c r="AO42611" s="104"/>
      <c r="AP42611" s="104"/>
    </row>
    <row r="42612" spans="21:42" ht="15" customHeight="1" x14ac:dyDescent="0.25">
      <c r="U42612" s="104"/>
      <c r="AB42612" s="104"/>
      <c r="AC42612" s="104"/>
      <c r="AF42612" s="104"/>
      <c r="AG42612" s="104"/>
      <c r="AK42612" s="104"/>
      <c r="AL42612" s="104"/>
      <c r="AO42612" s="104"/>
      <c r="AP42612" s="104"/>
    </row>
    <row r="42613" spans="21:42" ht="15" customHeight="1" x14ac:dyDescent="0.25">
      <c r="U42613" s="104"/>
      <c r="AB42613" s="104"/>
      <c r="AC42613" s="104"/>
      <c r="AF42613" s="104"/>
      <c r="AG42613" s="104"/>
      <c r="AK42613" s="104"/>
      <c r="AL42613" s="104"/>
      <c r="AO42613" s="104"/>
      <c r="AP42613" s="104"/>
    </row>
    <row r="42614" spans="21:42" ht="15" customHeight="1" x14ac:dyDescent="0.25">
      <c r="U42614" s="104"/>
      <c r="AB42614" s="104"/>
      <c r="AC42614" s="104"/>
      <c r="AF42614" s="104"/>
      <c r="AG42614" s="104"/>
      <c r="AK42614" s="104"/>
      <c r="AL42614" s="104"/>
      <c r="AO42614" s="104"/>
      <c r="AP42614" s="104"/>
    </row>
    <row r="42615" spans="21:42" ht="15" customHeight="1" x14ac:dyDescent="0.25">
      <c r="U42615" s="104"/>
      <c r="AB42615" s="104"/>
      <c r="AC42615" s="104"/>
      <c r="AF42615" s="104"/>
      <c r="AG42615" s="104"/>
      <c r="AK42615" s="104"/>
      <c r="AL42615" s="104"/>
      <c r="AO42615" s="104"/>
      <c r="AP42615" s="104"/>
    </row>
    <row r="42616" spans="21:42" ht="15" customHeight="1" x14ac:dyDescent="0.25">
      <c r="U42616" s="104"/>
      <c r="AB42616" s="104"/>
      <c r="AC42616" s="104"/>
      <c r="AF42616" s="104"/>
      <c r="AG42616" s="104"/>
      <c r="AK42616" s="104"/>
      <c r="AL42616" s="104"/>
      <c r="AO42616" s="104"/>
      <c r="AP42616" s="104"/>
    </row>
    <row r="42617" spans="21:42" ht="15" customHeight="1" x14ac:dyDescent="0.25">
      <c r="U42617" s="104"/>
      <c r="AB42617" s="104"/>
      <c r="AC42617" s="104"/>
      <c r="AF42617" s="104"/>
      <c r="AG42617" s="104"/>
      <c r="AK42617" s="104"/>
      <c r="AL42617" s="104"/>
      <c r="AO42617" s="104"/>
      <c r="AP42617" s="104"/>
    </row>
    <row r="42618" spans="21:42" ht="15" customHeight="1" x14ac:dyDescent="0.25">
      <c r="U42618" s="104"/>
      <c r="AB42618" s="104"/>
      <c r="AC42618" s="104"/>
      <c r="AF42618" s="104"/>
      <c r="AG42618" s="104"/>
      <c r="AK42618" s="104"/>
      <c r="AL42618" s="104"/>
      <c r="AO42618" s="104"/>
      <c r="AP42618" s="104"/>
    </row>
    <row r="42619" spans="21:42" ht="15" customHeight="1" x14ac:dyDescent="0.25">
      <c r="U42619" s="104"/>
      <c r="AB42619" s="104"/>
      <c r="AC42619" s="104"/>
      <c r="AF42619" s="104"/>
      <c r="AG42619" s="104"/>
      <c r="AK42619" s="104"/>
      <c r="AL42619" s="104"/>
      <c r="AO42619" s="104"/>
      <c r="AP42619" s="104"/>
    </row>
    <row r="42620" spans="21:42" ht="15" customHeight="1" x14ac:dyDescent="0.25">
      <c r="U42620" s="104"/>
      <c r="AB42620" s="104"/>
      <c r="AC42620" s="104"/>
      <c r="AF42620" s="104"/>
      <c r="AG42620" s="104"/>
      <c r="AK42620" s="104"/>
      <c r="AL42620" s="104"/>
      <c r="AO42620" s="104"/>
      <c r="AP42620" s="104"/>
    </row>
    <row r="42621" spans="21:42" ht="15" customHeight="1" x14ac:dyDescent="0.25">
      <c r="U42621" s="104"/>
      <c r="AB42621" s="104"/>
      <c r="AC42621" s="104"/>
      <c r="AF42621" s="104"/>
      <c r="AG42621" s="104"/>
      <c r="AK42621" s="104"/>
      <c r="AL42621" s="104"/>
      <c r="AO42621" s="104"/>
      <c r="AP42621" s="104"/>
    </row>
    <row r="42622" spans="21:42" ht="15" customHeight="1" x14ac:dyDescent="0.25">
      <c r="U42622" s="104"/>
      <c r="AB42622" s="104"/>
      <c r="AC42622" s="104"/>
      <c r="AF42622" s="104"/>
      <c r="AG42622" s="104"/>
      <c r="AK42622" s="104"/>
      <c r="AL42622" s="104"/>
      <c r="AO42622" s="104"/>
      <c r="AP42622" s="104"/>
    </row>
    <row r="42623" spans="21:42" ht="15" customHeight="1" x14ac:dyDescent="0.25">
      <c r="U42623" s="104"/>
      <c r="AB42623" s="104"/>
      <c r="AC42623" s="104"/>
      <c r="AF42623" s="104"/>
      <c r="AG42623" s="104"/>
      <c r="AK42623" s="104"/>
      <c r="AL42623" s="104"/>
      <c r="AO42623" s="104"/>
      <c r="AP42623" s="104"/>
    </row>
    <row r="42624" spans="21:42" ht="15" customHeight="1" x14ac:dyDescent="0.25">
      <c r="U42624" s="104"/>
      <c r="AB42624" s="104"/>
      <c r="AC42624" s="104"/>
      <c r="AF42624" s="104"/>
      <c r="AG42624" s="104"/>
      <c r="AK42624" s="104"/>
      <c r="AL42624" s="104"/>
      <c r="AO42624" s="104"/>
      <c r="AP42624" s="104"/>
    </row>
    <row r="42625" spans="21:42" ht="15" customHeight="1" x14ac:dyDescent="0.25">
      <c r="U42625" s="104"/>
      <c r="AB42625" s="104"/>
      <c r="AC42625" s="104"/>
      <c r="AF42625" s="104"/>
      <c r="AG42625" s="104"/>
      <c r="AK42625" s="104"/>
      <c r="AL42625" s="104"/>
      <c r="AO42625" s="104"/>
      <c r="AP42625" s="104"/>
    </row>
    <row r="42626" spans="21:42" ht="15" customHeight="1" x14ac:dyDescent="0.25">
      <c r="U42626" s="104"/>
      <c r="AB42626" s="104"/>
      <c r="AC42626" s="104"/>
      <c r="AF42626" s="104"/>
      <c r="AG42626" s="104"/>
      <c r="AK42626" s="104"/>
      <c r="AL42626" s="104"/>
      <c r="AO42626" s="104"/>
      <c r="AP42626" s="104"/>
    </row>
    <row r="42627" spans="21:42" ht="15" customHeight="1" x14ac:dyDescent="0.25">
      <c r="U42627" s="104"/>
      <c r="AB42627" s="104"/>
      <c r="AC42627" s="104"/>
      <c r="AF42627" s="104"/>
      <c r="AG42627" s="104"/>
      <c r="AK42627" s="104"/>
      <c r="AL42627" s="104"/>
      <c r="AO42627" s="104"/>
      <c r="AP42627" s="104"/>
    </row>
    <row r="42628" spans="21:42" ht="15" customHeight="1" x14ac:dyDescent="0.25">
      <c r="U42628" s="104"/>
      <c r="AB42628" s="104"/>
      <c r="AC42628" s="104"/>
      <c r="AF42628" s="104"/>
      <c r="AG42628" s="104"/>
      <c r="AK42628" s="104"/>
      <c r="AL42628" s="104"/>
      <c r="AO42628" s="104"/>
      <c r="AP42628" s="104"/>
    </row>
    <row r="42629" spans="21:42" ht="15" customHeight="1" x14ac:dyDescent="0.25">
      <c r="U42629" s="104"/>
      <c r="AB42629" s="104"/>
      <c r="AC42629" s="104"/>
      <c r="AF42629" s="104"/>
      <c r="AG42629" s="104"/>
      <c r="AK42629" s="104"/>
      <c r="AL42629" s="104"/>
      <c r="AO42629" s="104"/>
      <c r="AP42629" s="104"/>
    </row>
    <row r="42630" spans="21:42" ht="15" customHeight="1" x14ac:dyDescent="0.25">
      <c r="U42630" s="104"/>
      <c r="AB42630" s="104"/>
      <c r="AC42630" s="104"/>
      <c r="AF42630" s="104"/>
      <c r="AG42630" s="104"/>
      <c r="AK42630" s="104"/>
      <c r="AL42630" s="104"/>
      <c r="AO42630" s="104"/>
      <c r="AP42630" s="104"/>
    </row>
    <row r="42631" spans="21:42" ht="15" customHeight="1" x14ac:dyDescent="0.25">
      <c r="U42631" s="104"/>
      <c r="AB42631" s="104"/>
      <c r="AC42631" s="104"/>
      <c r="AF42631" s="104"/>
      <c r="AG42631" s="104"/>
      <c r="AK42631" s="104"/>
      <c r="AL42631" s="104"/>
      <c r="AO42631" s="104"/>
      <c r="AP42631" s="104"/>
    </row>
    <row r="42632" spans="21:42" ht="15" customHeight="1" x14ac:dyDescent="0.25">
      <c r="U42632" s="104"/>
      <c r="AB42632" s="104"/>
      <c r="AC42632" s="104"/>
      <c r="AF42632" s="104"/>
      <c r="AG42632" s="104"/>
      <c r="AK42632" s="104"/>
      <c r="AL42632" s="104"/>
      <c r="AO42632" s="104"/>
      <c r="AP42632" s="104"/>
    </row>
    <row r="42633" spans="21:42" ht="15" customHeight="1" x14ac:dyDescent="0.25">
      <c r="U42633" s="104"/>
      <c r="AB42633" s="104"/>
      <c r="AC42633" s="104"/>
      <c r="AF42633" s="104"/>
      <c r="AG42633" s="104"/>
      <c r="AK42633" s="104"/>
      <c r="AL42633" s="104"/>
      <c r="AO42633" s="104"/>
      <c r="AP42633" s="104"/>
    </row>
    <row r="42634" spans="21:42" ht="15" customHeight="1" x14ac:dyDescent="0.25">
      <c r="U42634" s="104"/>
      <c r="AB42634" s="104"/>
      <c r="AC42634" s="104"/>
      <c r="AF42634" s="104"/>
      <c r="AG42634" s="104"/>
      <c r="AK42634" s="104"/>
      <c r="AL42634" s="104"/>
      <c r="AO42634" s="104"/>
      <c r="AP42634" s="104"/>
    </row>
    <row r="42635" spans="21:42" ht="15" customHeight="1" x14ac:dyDescent="0.25">
      <c r="U42635" s="104"/>
      <c r="AB42635" s="104"/>
      <c r="AC42635" s="104"/>
      <c r="AF42635" s="104"/>
      <c r="AG42635" s="104"/>
      <c r="AK42635" s="104"/>
      <c r="AL42635" s="104"/>
      <c r="AO42635" s="104"/>
      <c r="AP42635" s="104"/>
    </row>
    <row r="42636" spans="21:42" ht="15" customHeight="1" x14ac:dyDescent="0.25">
      <c r="U42636" s="104"/>
      <c r="AB42636" s="104"/>
      <c r="AC42636" s="104"/>
      <c r="AF42636" s="104"/>
      <c r="AG42636" s="104"/>
      <c r="AK42636" s="104"/>
      <c r="AL42636" s="104"/>
      <c r="AO42636" s="104"/>
      <c r="AP42636" s="104"/>
    </row>
    <row r="42637" spans="21:42" ht="15" customHeight="1" x14ac:dyDescent="0.25">
      <c r="U42637" s="104"/>
      <c r="AB42637" s="104"/>
      <c r="AC42637" s="104"/>
      <c r="AF42637" s="104"/>
      <c r="AG42637" s="104"/>
      <c r="AK42637" s="104"/>
      <c r="AL42637" s="104"/>
      <c r="AO42637" s="104"/>
      <c r="AP42637" s="104"/>
    </row>
    <row r="42638" spans="21:42" ht="15" customHeight="1" x14ac:dyDescent="0.25">
      <c r="U42638" s="104"/>
      <c r="AB42638" s="104"/>
      <c r="AC42638" s="104"/>
      <c r="AF42638" s="104"/>
      <c r="AG42638" s="104"/>
      <c r="AK42638" s="104"/>
      <c r="AL42638" s="104"/>
      <c r="AO42638" s="104"/>
      <c r="AP42638" s="104"/>
    </row>
    <row r="42639" spans="21:42" ht="15" customHeight="1" x14ac:dyDescent="0.25">
      <c r="U42639" s="104"/>
      <c r="AB42639" s="104"/>
      <c r="AC42639" s="104"/>
      <c r="AF42639" s="104"/>
      <c r="AG42639" s="104"/>
      <c r="AK42639" s="104"/>
      <c r="AL42639" s="104"/>
      <c r="AO42639" s="104"/>
      <c r="AP42639" s="104"/>
    </row>
    <row r="42640" spans="21:42" ht="15" customHeight="1" x14ac:dyDescent="0.25">
      <c r="U42640" s="104"/>
      <c r="AB42640" s="104"/>
      <c r="AC42640" s="104"/>
      <c r="AF42640" s="104"/>
      <c r="AG42640" s="104"/>
      <c r="AK42640" s="104"/>
      <c r="AL42640" s="104"/>
      <c r="AO42640" s="104"/>
      <c r="AP42640" s="104"/>
    </row>
    <row r="42641" spans="21:42" ht="15" customHeight="1" x14ac:dyDescent="0.25">
      <c r="U42641" s="104"/>
      <c r="AB42641" s="104"/>
      <c r="AC42641" s="104"/>
      <c r="AF42641" s="104"/>
      <c r="AG42641" s="104"/>
      <c r="AK42641" s="104"/>
      <c r="AL42641" s="104"/>
      <c r="AO42641" s="104"/>
      <c r="AP42641" s="104"/>
    </row>
    <row r="42642" spans="21:42" ht="15" customHeight="1" x14ac:dyDescent="0.25">
      <c r="U42642" s="104"/>
      <c r="AB42642" s="104"/>
      <c r="AC42642" s="104"/>
      <c r="AF42642" s="104"/>
      <c r="AG42642" s="104"/>
      <c r="AK42642" s="104"/>
      <c r="AL42642" s="104"/>
      <c r="AO42642" s="104"/>
      <c r="AP42642" s="104"/>
    </row>
    <row r="42643" spans="21:42" ht="15" customHeight="1" x14ac:dyDescent="0.25">
      <c r="U42643" s="104"/>
      <c r="AB42643" s="104"/>
      <c r="AC42643" s="104"/>
      <c r="AF42643" s="104"/>
      <c r="AG42643" s="104"/>
      <c r="AK42643" s="104"/>
      <c r="AL42643" s="104"/>
      <c r="AO42643" s="104"/>
      <c r="AP42643" s="104"/>
    </row>
    <row r="42644" spans="21:42" ht="15" customHeight="1" x14ac:dyDescent="0.25">
      <c r="U42644" s="104"/>
      <c r="AB42644" s="104"/>
      <c r="AC42644" s="104"/>
      <c r="AF42644" s="104"/>
      <c r="AG42644" s="104"/>
      <c r="AK42644" s="104"/>
      <c r="AL42644" s="104"/>
      <c r="AO42644" s="104"/>
      <c r="AP42644" s="104"/>
    </row>
    <row r="42645" spans="21:42" ht="15" customHeight="1" x14ac:dyDescent="0.25">
      <c r="U42645" s="104"/>
      <c r="AB42645" s="104"/>
      <c r="AC42645" s="104"/>
      <c r="AF42645" s="104"/>
      <c r="AG42645" s="104"/>
      <c r="AK42645" s="104"/>
      <c r="AL42645" s="104"/>
      <c r="AO42645" s="104"/>
      <c r="AP42645" s="104"/>
    </row>
    <row r="42646" spans="21:42" ht="15" customHeight="1" x14ac:dyDescent="0.25">
      <c r="U42646" s="104"/>
      <c r="AB42646" s="104"/>
      <c r="AC42646" s="104"/>
      <c r="AF42646" s="104"/>
      <c r="AG42646" s="104"/>
      <c r="AK42646" s="104"/>
      <c r="AL42646" s="104"/>
      <c r="AO42646" s="104"/>
      <c r="AP42646" s="104"/>
    </row>
    <row r="42647" spans="21:42" ht="15" customHeight="1" x14ac:dyDescent="0.25">
      <c r="U42647" s="104"/>
      <c r="AB42647" s="104"/>
      <c r="AC42647" s="104"/>
      <c r="AF42647" s="104"/>
      <c r="AG42647" s="104"/>
      <c r="AK42647" s="104"/>
      <c r="AL42647" s="104"/>
      <c r="AO42647" s="104"/>
      <c r="AP42647" s="104"/>
    </row>
    <row r="42648" spans="21:42" ht="15" customHeight="1" x14ac:dyDescent="0.25">
      <c r="U42648" s="104"/>
      <c r="AB42648" s="104"/>
      <c r="AC42648" s="104"/>
      <c r="AF42648" s="104"/>
      <c r="AG42648" s="104"/>
      <c r="AK42648" s="104"/>
      <c r="AL42648" s="104"/>
      <c r="AO42648" s="104"/>
      <c r="AP42648" s="104"/>
    </row>
    <row r="42649" spans="21:42" ht="15" customHeight="1" x14ac:dyDescent="0.25">
      <c r="U42649" s="104"/>
      <c r="AB42649" s="104"/>
      <c r="AC42649" s="104"/>
      <c r="AF42649" s="104"/>
      <c r="AG42649" s="104"/>
      <c r="AK42649" s="104"/>
      <c r="AL42649" s="104"/>
      <c r="AO42649" s="104"/>
      <c r="AP42649" s="104"/>
    </row>
    <row r="42650" spans="21:42" ht="15" customHeight="1" x14ac:dyDescent="0.25">
      <c r="U42650" s="104"/>
      <c r="AB42650" s="104"/>
      <c r="AC42650" s="104"/>
      <c r="AF42650" s="104"/>
      <c r="AG42650" s="104"/>
      <c r="AK42650" s="104"/>
      <c r="AL42650" s="104"/>
      <c r="AO42650" s="104"/>
      <c r="AP42650" s="104"/>
    </row>
    <row r="42651" spans="21:42" ht="15" customHeight="1" x14ac:dyDescent="0.25">
      <c r="U42651" s="104"/>
      <c r="AB42651" s="104"/>
      <c r="AC42651" s="104"/>
      <c r="AF42651" s="104"/>
      <c r="AG42651" s="104"/>
      <c r="AK42651" s="104"/>
      <c r="AL42651" s="104"/>
      <c r="AO42651" s="104"/>
      <c r="AP42651" s="104"/>
    </row>
    <row r="42652" spans="21:42" ht="15" customHeight="1" x14ac:dyDescent="0.25">
      <c r="U42652" s="104"/>
      <c r="AB42652" s="104"/>
      <c r="AC42652" s="104"/>
      <c r="AF42652" s="104"/>
      <c r="AG42652" s="104"/>
      <c r="AK42652" s="104"/>
      <c r="AL42652" s="104"/>
      <c r="AO42652" s="104"/>
      <c r="AP42652" s="104"/>
    </row>
    <row r="42653" spans="21:42" ht="15" customHeight="1" x14ac:dyDescent="0.25">
      <c r="U42653" s="104"/>
      <c r="AB42653" s="104"/>
      <c r="AC42653" s="104"/>
      <c r="AF42653" s="104"/>
      <c r="AG42653" s="104"/>
      <c r="AK42653" s="104"/>
      <c r="AL42653" s="104"/>
      <c r="AO42653" s="104"/>
      <c r="AP42653" s="104"/>
    </row>
    <row r="42654" spans="21:42" ht="15" customHeight="1" x14ac:dyDescent="0.25">
      <c r="U42654" s="104"/>
      <c r="AB42654" s="104"/>
      <c r="AC42654" s="104"/>
      <c r="AF42654" s="104"/>
      <c r="AG42654" s="104"/>
      <c r="AK42654" s="104"/>
      <c r="AL42654" s="104"/>
      <c r="AO42654" s="104"/>
      <c r="AP42654" s="104"/>
    </row>
    <row r="42655" spans="21:42" ht="15" customHeight="1" x14ac:dyDescent="0.25">
      <c r="U42655" s="104"/>
      <c r="AB42655" s="104"/>
      <c r="AC42655" s="104"/>
      <c r="AF42655" s="104"/>
      <c r="AG42655" s="104"/>
      <c r="AK42655" s="104"/>
      <c r="AL42655" s="104"/>
      <c r="AO42655" s="104"/>
      <c r="AP42655" s="104"/>
    </row>
    <row r="42656" spans="21:42" ht="15" customHeight="1" x14ac:dyDescent="0.25">
      <c r="U42656" s="104"/>
      <c r="AB42656" s="104"/>
      <c r="AC42656" s="104"/>
      <c r="AF42656" s="104"/>
      <c r="AG42656" s="104"/>
      <c r="AK42656" s="104"/>
      <c r="AL42656" s="104"/>
      <c r="AO42656" s="104"/>
      <c r="AP42656" s="104"/>
    </row>
    <row r="42657" spans="21:42" ht="15" customHeight="1" x14ac:dyDescent="0.25">
      <c r="U42657" s="104"/>
      <c r="AB42657" s="104"/>
      <c r="AC42657" s="104"/>
      <c r="AF42657" s="104"/>
      <c r="AG42657" s="104"/>
      <c r="AK42657" s="104"/>
      <c r="AL42657" s="104"/>
      <c r="AO42657" s="104"/>
      <c r="AP42657" s="104"/>
    </row>
    <row r="42658" spans="21:42" ht="15" customHeight="1" x14ac:dyDescent="0.25">
      <c r="U42658" s="104"/>
      <c r="AB42658" s="104"/>
      <c r="AC42658" s="104"/>
      <c r="AF42658" s="104"/>
      <c r="AG42658" s="104"/>
      <c r="AK42658" s="104"/>
      <c r="AL42658" s="104"/>
      <c r="AO42658" s="104"/>
      <c r="AP42658" s="104"/>
    </row>
    <row r="42659" spans="21:42" ht="15" customHeight="1" x14ac:dyDescent="0.25">
      <c r="U42659" s="104"/>
      <c r="AB42659" s="104"/>
      <c r="AC42659" s="104"/>
      <c r="AF42659" s="104"/>
      <c r="AG42659" s="104"/>
      <c r="AK42659" s="104"/>
      <c r="AL42659" s="104"/>
      <c r="AO42659" s="104"/>
      <c r="AP42659" s="104"/>
    </row>
    <row r="42660" spans="21:42" ht="15" customHeight="1" x14ac:dyDescent="0.25">
      <c r="U42660" s="104"/>
      <c r="AB42660" s="104"/>
      <c r="AC42660" s="104"/>
      <c r="AF42660" s="104"/>
      <c r="AG42660" s="104"/>
      <c r="AK42660" s="104"/>
      <c r="AL42660" s="104"/>
      <c r="AO42660" s="104"/>
      <c r="AP42660" s="104"/>
    </row>
    <row r="42661" spans="21:42" ht="15" customHeight="1" x14ac:dyDescent="0.25">
      <c r="U42661" s="104"/>
      <c r="AB42661" s="104"/>
      <c r="AC42661" s="104"/>
      <c r="AF42661" s="104"/>
      <c r="AG42661" s="104"/>
      <c r="AK42661" s="104"/>
      <c r="AL42661" s="104"/>
      <c r="AO42661" s="104"/>
      <c r="AP42661" s="104"/>
    </row>
    <row r="42662" spans="21:42" ht="15" customHeight="1" x14ac:dyDescent="0.25">
      <c r="U42662" s="104"/>
      <c r="AB42662" s="104"/>
      <c r="AC42662" s="104"/>
      <c r="AF42662" s="104"/>
      <c r="AG42662" s="104"/>
      <c r="AK42662" s="104"/>
      <c r="AL42662" s="104"/>
      <c r="AO42662" s="104"/>
      <c r="AP42662" s="104"/>
    </row>
    <row r="42663" spans="21:42" ht="15" customHeight="1" x14ac:dyDescent="0.25">
      <c r="U42663" s="104"/>
      <c r="AB42663" s="104"/>
      <c r="AC42663" s="104"/>
      <c r="AF42663" s="104"/>
      <c r="AG42663" s="104"/>
      <c r="AK42663" s="104"/>
      <c r="AL42663" s="104"/>
      <c r="AO42663" s="104"/>
      <c r="AP42663" s="104"/>
    </row>
    <row r="42664" spans="21:42" ht="15" customHeight="1" x14ac:dyDescent="0.25">
      <c r="U42664" s="104"/>
      <c r="AB42664" s="104"/>
      <c r="AC42664" s="104"/>
      <c r="AF42664" s="104"/>
      <c r="AG42664" s="104"/>
      <c r="AK42664" s="104"/>
      <c r="AL42664" s="104"/>
      <c r="AO42664" s="104"/>
      <c r="AP42664" s="104"/>
    </row>
    <row r="42665" spans="21:42" ht="15" customHeight="1" x14ac:dyDescent="0.25">
      <c r="U42665" s="104"/>
      <c r="AB42665" s="104"/>
      <c r="AC42665" s="104"/>
      <c r="AF42665" s="104"/>
      <c r="AG42665" s="104"/>
      <c r="AK42665" s="104"/>
      <c r="AL42665" s="104"/>
      <c r="AO42665" s="104"/>
      <c r="AP42665" s="104"/>
    </row>
    <row r="42666" spans="21:42" ht="15" customHeight="1" x14ac:dyDescent="0.25">
      <c r="U42666" s="104"/>
      <c r="AB42666" s="104"/>
      <c r="AC42666" s="104"/>
      <c r="AF42666" s="104"/>
      <c r="AG42666" s="104"/>
      <c r="AK42666" s="104"/>
      <c r="AL42666" s="104"/>
      <c r="AO42666" s="104"/>
      <c r="AP42666" s="104"/>
    </row>
    <row r="42667" spans="21:42" ht="15" customHeight="1" x14ac:dyDescent="0.25">
      <c r="U42667" s="104"/>
      <c r="AB42667" s="104"/>
      <c r="AC42667" s="104"/>
      <c r="AF42667" s="104"/>
      <c r="AG42667" s="104"/>
      <c r="AK42667" s="104"/>
      <c r="AL42667" s="104"/>
      <c r="AO42667" s="104"/>
      <c r="AP42667" s="104"/>
    </row>
    <row r="42668" spans="21:42" ht="15" customHeight="1" x14ac:dyDescent="0.25">
      <c r="U42668" s="104"/>
      <c r="AB42668" s="104"/>
      <c r="AC42668" s="104"/>
      <c r="AF42668" s="104"/>
      <c r="AG42668" s="104"/>
      <c r="AK42668" s="104"/>
      <c r="AL42668" s="104"/>
      <c r="AO42668" s="104"/>
      <c r="AP42668" s="104"/>
    </row>
    <row r="42669" spans="21:42" ht="15" customHeight="1" x14ac:dyDescent="0.25">
      <c r="U42669" s="104"/>
      <c r="AB42669" s="104"/>
      <c r="AC42669" s="104"/>
      <c r="AF42669" s="104"/>
      <c r="AG42669" s="104"/>
      <c r="AK42669" s="104"/>
      <c r="AL42669" s="104"/>
      <c r="AO42669" s="104"/>
      <c r="AP42669" s="104"/>
    </row>
    <row r="42670" spans="21:42" ht="15" customHeight="1" x14ac:dyDescent="0.25">
      <c r="U42670" s="104"/>
      <c r="AB42670" s="104"/>
      <c r="AC42670" s="104"/>
      <c r="AF42670" s="104"/>
      <c r="AG42670" s="104"/>
      <c r="AK42670" s="104"/>
      <c r="AL42670" s="104"/>
      <c r="AO42670" s="104"/>
      <c r="AP42670" s="104"/>
    </row>
    <row r="42671" spans="21:42" ht="15" customHeight="1" x14ac:dyDescent="0.25">
      <c r="U42671" s="104"/>
      <c r="AB42671" s="104"/>
      <c r="AC42671" s="104"/>
      <c r="AF42671" s="104"/>
      <c r="AG42671" s="104"/>
      <c r="AK42671" s="104"/>
      <c r="AL42671" s="104"/>
      <c r="AO42671" s="104"/>
      <c r="AP42671" s="104"/>
    </row>
    <row r="42672" spans="21:42" ht="15" customHeight="1" x14ac:dyDescent="0.25">
      <c r="U42672" s="104"/>
      <c r="AB42672" s="104"/>
      <c r="AC42672" s="104"/>
      <c r="AF42672" s="104"/>
      <c r="AG42672" s="104"/>
      <c r="AK42672" s="104"/>
      <c r="AL42672" s="104"/>
      <c r="AO42672" s="104"/>
      <c r="AP42672" s="104"/>
    </row>
    <row r="42673" spans="21:42" ht="15" customHeight="1" x14ac:dyDescent="0.25">
      <c r="U42673" s="104"/>
      <c r="AB42673" s="104"/>
      <c r="AC42673" s="104"/>
      <c r="AF42673" s="104"/>
      <c r="AG42673" s="104"/>
      <c r="AK42673" s="104"/>
      <c r="AL42673" s="104"/>
      <c r="AO42673" s="104"/>
      <c r="AP42673" s="104"/>
    </row>
    <row r="42674" spans="21:42" ht="15" customHeight="1" x14ac:dyDescent="0.25">
      <c r="U42674" s="104"/>
      <c r="AB42674" s="104"/>
      <c r="AC42674" s="104"/>
      <c r="AF42674" s="104"/>
      <c r="AG42674" s="104"/>
      <c r="AK42674" s="104"/>
      <c r="AL42674" s="104"/>
      <c r="AO42674" s="104"/>
      <c r="AP42674" s="104"/>
    </row>
    <row r="42675" spans="21:42" ht="15" customHeight="1" x14ac:dyDescent="0.25">
      <c r="U42675" s="104"/>
      <c r="AB42675" s="104"/>
      <c r="AC42675" s="104"/>
      <c r="AF42675" s="104"/>
      <c r="AG42675" s="104"/>
      <c r="AK42675" s="104"/>
      <c r="AL42675" s="104"/>
      <c r="AO42675" s="104"/>
      <c r="AP42675" s="104"/>
    </row>
    <row r="42676" spans="21:42" ht="15" customHeight="1" x14ac:dyDescent="0.25">
      <c r="U42676" s="104"/>
      <c r="AB42676" s="104"/>
      <c r="AC42676" s="104"/>
      <c r="AF42676" s="104"/>
      <c r="AG42676" s="104"/>
      <c r="AK42676" s="104"/>
      <c r="AL42676" s="104"/>
      <c r="AO42676" s="104"/>
      <c r="AP42676" s="104"/>
    </row>
    <row r="42677" spans="21:42" ht="15" customHeight="1" x14ac:dyDescent="0.25">
      <c r="U42677" s="104"/>
      <c r="AB42677" s="104"/>
      <c r="AC42677" s="104"/>
      <c r="AF42677" s="104"/>
      <c r="AG42677" s="104"/>
      <c r="AK42677" s="104"/>
      <c r="AL42677" s="104"/>
      <c r="AO42677" s="104"/>
      <c r="AP42677" s="104"/>
    </row>
    <row r="42678" spans="21:42" ht="15" customHeight="1" x14ac:dyDescent="0.25">
      <c r="U42678" s="104"/>
      <c r="AB42678" s="104"/>
      <c r="AC42678" s="104"/>
      <c r="AF42678" s="104"/>
      <c r="AG42678" s="104"/>
      <c r="AK42678" s="104"/>
      <c r="AL42678" s="104"/>
      <c r="AO42678" s="104"/>
      <c r="AP42678" s="104"/>
    </row>
    <row r="42679" spans="21:42" ht="15" customHeight="1" x14ac:dyDescent="0.25">
      <c r="U42679" s="104"/>
      <c r="AB42679" s="104"/>
      <c r="AC42679" s="104"/>
      <c r="AF42679" s="104"/>
      <c r="AG42679" s="104"/>
      <c r="AK42679" s="104"/>
      <c r="AL42679" s="104"/>
      <c r="AO42679" s="104"/>
      <c r="AP42679" s="104"/>
    </row>
    <row r="42680" spans="21:42" ht="15" customHeight="1" x14ac:dyDescent="0.25">
      <c r="U42680" s="104"/>
      <c r="AB42680" s="104"/>
      <c r="AC42680" s="104"/>
      <c r="AF42680" s="104"/>
      <c r="AG42680" s="104"/>
      <c r="AK42680" s="104"/>
      <c r="AL42680" s="104"/>
      <c r="AO42680" s="104"/>
      <c r="AP42680" s="104"/>
    </row>
    <row r="42681" spans="21:42" ht="15" customHeight="1" x14ac:dyDescent="0.25">
      <c r="U42681" s="104"/>
      <c r="AB42681" s="104"/>
      <c r="AC42681" s="104"/>
      <c r="AF42681" s="104"/>
      <c r="AG42681" s="104"/>
      <c r="AK42681" s="104"/>
      <c r="AL42681" s="104"/>
      <c r="AO42681" s="104"/>
      <c r="AP42681" s="104"/>
    </row>
    <row r="42682" spans="21:42" ht="15" customHeight="1" x14ac:dyDescent="0.25">
      <c r="U42682" s="104"/>
      <c r="AB42682" s="104"/>
      <c r="AC42682" s="104"/>
      <c r="AF42682" s="104"/>
      <c r="AG42682" s="104"/>
      <c r="AK42682" s="104"/>
      <c r="AL42682" s="104"/>
      <c r="AO42682" s="104"/>
      <c r="AP42682" s="104"/>
    </row>
    <row r="42683" spans="21:42" ht="15" customHeight="1" x14ac:dyDescent="0.25">
      <c r="U42683" s="104"/>
      <c r="AB42683" s="104"/>
      <c r="AC42683" s="104"/>
      <c r="AF42683" s="104"/>
      <c r="AG42683" s="104"/>
      <c r="AK42683" s="104"/>
      <c r="AL42683" s="104"/>
      <c r="AO42683" s="104"/>
      <c r="AP42683" s="104"/>
    </row>
    <row r="42684" spans="21:42" ht="15" customHeight="1" x14ac:dyDescent="0.25">
      <c r="U42684" s="104"/>
      <c r="AB42684" s="104"/>
      <c r="AC42684" s="104"/>
      <c r="AF42684" s="104"/>
      <c r="AG42684" s="104"/>
      <c r="AK42684" s="104"/>
      <c r="AL42684" s="104"/>
      <c r="AO42684" s="104"/>
      <c r="AP42684" s="104"/>
    </row>
    <row r="42685" spans="21:42" ht="15" customHeight="1" x14ac:dyDescent="0.25">
      <c r="U42685" s="104"/>
      <c r="AB42685" s="104"/>
      <c r="AC42685" s="104"/>
      <c r="AF42685" s="104"/>
      <c r="AG42685" s="104"/>
      <c r="AK42685" s="104"/>
      <c r="AL42685" s="104"/>
      <c r="AO42685" s="104"/>
      <c r="AP42685" s="104"/>
    </row>
    <row r="42686" spans="21:42" ht="15" customHeight="1" x14ac:dyDescent="0.25">
      <c r="U42686" s="104"/>
      <c r="AB42686" s="104"/>
      <c r="AC42686" s="104"/>
      <c r="AF42686" s="104"/>
      <c r="AG42686" s="104"/>
      <c r="AK42686" s="104"/>
      <c r="AL42686" s="104"/>
      <c r="AO42686" s="104"/>
      <c r="AP42686" s="104"/>
    </row>
    <row r="42687" spans="21:42" ht="15" customHeight="1" x14ac:dyDescent="0.25">
      <c r="U42687" s="104"/>
      <c r="AB42687" s="104"/>
      <c r="AC42687" s="104"/>
      <c r="AF42687" s="104"/>
      <c r="AG42687" s="104"/>
      <c r="AK42687" s="104"/>
      <c r="AL42687" s="104"/>
      <c r="AO42687" s="104"/>
      <c r="AP42687" s="104"/>
    </row>
    <row r="42688" spans="21:42" ht="15" customHeight="1" x14ac:dyDescent="0.25">
      <c r="U42688" s="104"/>
      <c r="AB42688" s="104"/>
      <c r="AC42688" s="104"/>
      <c r="AF42688" s="104"/>
      <c r="AG42688" s="104"/>
      <c r="AK42688" s="104"/>
      <c r="AL42688" s="104"/>
      <c r="AO42688" s="104"/>
      <c r="AP42688" s="104"/>
    </row>
    <row r="42689" spans="21:42" ht="15" customHeight="1" x14ac:dyDescent="0.25">
      <c r="U42689" s="104"/>
      <c r="AB42689" s="104"/>
      <c r="AC42689" s="104"/>
      <c r="AF42689" s="104"/>
      <c r="AG42689" s="104"/>
      <c r="AK42689" s="104"/>
      <c r="AL42689" s="104"/>
      <c r="AO42689" s="104"/>
      <c r="AP42689" s="104"/>
    </row>
    <row r="42690" spans="21:42" ht="15" customHeight="1" x14ac:dyDescent="0.25">
      <c r="U42690" s="104"/>
      <c r="AB42690" s="104"/>
      <c r="AC42690" s="104"/>
      <c r="AF42690" s="104"/>
      <c r="AG42690" s="104"/>
      <c r="AK42690" s="104"/>
      <c r="AL42690" s="104"/>
      <c r="AO42690" s="104"/>
      <c r="AP42690" s="104"/>
    </row>
    <row r="42691" spans="21:42" ht="15" customHeight="1" x14ac:dyDescent="0.25">
      <c r="U42691" s="104"/>
      <c r="AB42691" s="104"/>
      <c r="AC42691" s="104"/>
      <c r="AF42691" s="104"/>
      <c r="AG42691" s="104"/>
      <c r="AK42691" s="104"/>
      <c r="AL42691" s="104"/>
      <c r="AO42691" s="104"/>
      <c r="AP42691" s="104"/>
    </row>
    <row r="42692" spans="21:42" ht="15" customHeight="1" x14ac:dyDescent="0.25">
      <c r="U42692" s="104"/>
      <c r="AB42692" s="104"/>
      <c r="AC42692" s="104"/>
      <c r="AF42692" s="104"/>
      <c r="AG42692" s="104"/>
      <c r="AK42692" s="104"/>
      <c r="AL42692" s="104"/>
      <c r="AO42692" s="104"/>
      <c r="AP42692" s="104"/>
    </row>
    <row r="42693" spans="21:42" ht="15" customHeight="1" x14ac:dyDescent="0.25">
      <c r="U42693" s="104"/>
      <c r="AB42693" s="104"/>
      <c r="AC42693" s="104"/>
      <c r="AF42693" s="104"/>
      <c r="AG42693" s="104"/>
      <c r="AK42693" s="104"/>
      <c r="AL42693" s="104"/>
      <c r="AO42693" s="104"/>
      <c r="AP42693" s="104"/>
    </row>
    <row r="42694" spans="21:42" ht="15" customHeight="1" x14ac:dyDescent="0.25">
      <c r="U42694" s="104"/>
      <c r="AB42694" s="104"/>
      <c r="AC42694" s="104"/>
      <c r="AF42694" s="104"/>
      <c r="AG42694" s="104"/>
      <c r="AK42694" s="104"/>
      <c r="AL42694" s="104"/>
      <c r="AO42694" s="104"/>
      <c r="AP42694" s="104"/>
    </row>
    <row r="42695" spans="21:42" ht="15" customHeight="1" x14ac:dyDescent="0.25">
      <c r="U42695" s="104"/>
      <c r="AB42695" s="104"/>
      <c r="AC42695" s="104"/>
      <c r="AF42695" s="104"/>
      <c r="AG42695" s="104"/>
      <c r="AK42695" s="104"/>
      <c r="AL42695" s="104"/>
      <c r="AO42695" s="104"/>
      <c r="AP42695" s="104"/>
    </row>
    <row r="42696" spans="21:42" ht="15" customHeight="1" x14ac:dyDescent="0.25">
      <c r="U42696" s="104"/>
      <c r="AB42696" s="104"/>
      <c r="AC42696" s="104"/>
      <c r="AF42696" s="104"/>
      <c r="AG42696" s="104"/>
      <c r="AK42696" s="104"/>
      <c r="AL42696" s="104"/>
      <c r="AO42696" s="104"/>
      <c r="AP42696" s="104"/>
    </row>
    <row r="42697" spans="21:42" ht="15" customHeight="1" x14ac:dyDescent="0.25">
      <c r="U42697" s="104"/>
      <c r="AB42697" s="104"/>
      <c r="AC42697" s="104"/>
      <c r="AF42697" s="104"/>
      <c r="AG42697" s="104"/>
      <c r="AK42697" s="104"/>
      <c r="AL42697" s="104"/>
      <c r="AO42697" s="104"/>
      <c r="AP42697" s="104"/>
    </row>
    <row r="42698" spans="21:42" ht="15" customHeight="1" x14ac:dyDescent="0.25">
      <c r="U42698" s="104"/>
      <c r="AB42698" s="104"/>
      <c r="AC42698" s="104"/>
      <c r="AF42698" s="104"/>
      <c r="AG42698" s="104"/>
      <c r="AK42698" s="104"/>
      <c r="AL42698" s="104"/>
      <c r="AO42698" s="104"/>
      <c r="AP42698" s="104"/>
    </row>
    <row r="42699" spans="21:42" ht="15" customHeight="1" x14ac:dyDescent="0.25">
      <c r="U42699" s="104"/>
      <c r="AB42699" s="104"/>
      <c r="AC42699" s="104"/>
      <c r="AF42699" s="104"/>
      <c r="AG42699" s="104"/>
      <c r="AK42699" s="104"/>
      <c r="AL42699" s="104"/>
      <c r="AO42699" s="104"/>
      <c r="AP42699" s="104"/>
    </row>
    <row r="42700" spans="21:42" ht="15" customHeight="1" x14ac:dyDescent="0.25">
      <c r="U42700" s="104"/>
      <c r="AB42700" s="104"/>
      <c r="AC42700" s="104"/>
      <c r="AF42700" s="104"/>
      <c r="AG42700" s="104"/>
      <c r="AK42700" s="104"/>
      <c r="AL42700" s="104"/>
      <c r="AO42700" s="104"/>
      <c r="AP42700" s="104"/>
    </row>
    <row r="42701" spans="21:42" ht="15" customHeight="1" x14ac:dyDescent="0.25">
      <c r="U42701" s="104"/>
      <c r="AB42701" s="104"/>
      <c r="AC42701" s="104"/>
      <c r="AF42701" s="104"/>
      <c r="AG42701" s="104"/>
      <c r="AK42701" s="104"/>
      <c r="AL42701" s="104"/>
      <c r="AO42701" s="104"/>
      <c r="AP42701" s="104"/>
    </row>
    <row r="42702" spans="21:42" ht="15" customHeight="1" x14ac:dyDescent="0.25">
      <c r="U42702" s="104"/>
      <c r="AB42702" s="104"/>
      <c r="AC42702" s="104"/>
      <c r="AF42702" s="104"/>
      <c r="AG42702" s="104"/>
      <c r="AK42702" s="104"/>
      <c r="AL42702" s="104"/>
      <c r="AO42702" s="104"/>
      <c r="AP42702" s="104"/>
    </row>
    <row r="42703" spans="21:42" ht="15" customHeight="1" x14ac:dyDescent="0.25">
      <c r="U42703" s="104"/>
      <c r="AB42703" s="104"/>
      <c r="AC42703" s="104"/>
      <c r="AF42703" s="104"/>
      <c r="AG42703" s="104"/>
      <c r="AK42703" s="104"/>
      <c r="AL42703" s="104"/>
      <c r="AO42703" s="104"/>
      <c r="AP42703" s="104"/>
    </row>
    <row r="42704" spans="21:42" ht="15" customHeight="1" x14ac:dyDescent="0.25">
      <c r="U42704" s="104"/>
      <c r="AB42704" s="104"/>
      <c r="AC42704" s="104"/>
      <c r="AF42704" s="104"/>
      <c r="AG42704" s="104"/>
      <c r="AK42704" s="104"/>
      <c r="AL42704" s="104"/>
      <c r="AO42704" s="104"/>
      <c r="AP42704" s="104"/>
    </row>
    <row r="42705" spans="21:42" ht="15" customHeight="1" x14ac:dyDescent="0.25">
      <c r="U42705" s="104"/>
      <c r="AB42705" s="104"/>
      <c r="AC42705" s="104"/>
      <c r="AF42705" s="104"/>
      <c r="AG42705" s="104"/>
      <c r="AK42705" s="104"/>
      <c r="AL42705" s="104"/>
      <c r="AO42705" s="104"/>
      <c r="AP42705" s="104"/>
    </row>
    <row r="42706" spans="21:42" ht="15" customHeight="1" x14ac:dyDescent="0.25">
      <c r="U42706" s="104"/>
      <c r="AB42706" s="104"/>
      <c r="AC42706" s="104"/>
      <c r="AF42706" s="104"/>
      <c r="AG42706" s="104"/>
      <c r="AK42706" s="104"/>
      <c r="AL42706" s="104"/>
      <c r="AO42706" s="104"/>
      <c r="AP42706" s="104"/>
    </row>
    <row r="42707" spans="21:42" ht="15" customHeight="1" x14ac:dyDescent="0.25">
      <c r="U42707" s="104"/>
      <c r="AB42707" s="104"/>
      <c r="AC42707" s="104"/>
      <c r="AF42707" s="104"/>
      <c r="AG42707" s="104"/>
      <c r="AK42707" s="104"/>
      <c r="AL42707" s="104"/>
      <c r="AO42707" s="104"/>
      <c r="AP42707" s="104"/>
    </row>
    <row r="42708" spans="21:42" ht="15" customHeight="1" x14ac:dyDescent="0.25">
      <c r="U42708" s="104"/>
      <c r="AB42708" s="104"/>
      <c r="AC42708" s="104"/>
      <c r="AF42708" s="104"/>
      <c r="AG42708" s="104"/>
      <c r="AK42708" s="104"/>
      <c r="AL42708" s="104"/>
      <c r="AO42708" s="104"/>
      <c r="AP42708" s="104"/>
    </row>
    <row r="42709" spans="21:42" ht="15" customHeight="1" x14ac:dyDescent="0.25">
      <c r="U42709" s="104"/>
      <c r="AB42709" s="104"/>
      <c r="AC42709" s="104"/>
      <c r="AF42709" s="104"/>
      <c r="AG42709" s="104"/>
      <c r="AK42709" s="104"/>
      <c r="AL42709" s="104"/>
      <c r="AO42709" s="104"/>
      <c r="AP42709" s="104"/>
    </row>
    <row r="42710" spans="21:42" ht="15" customHeight="1" x14ac:dyDescent="0.25">
      <c r="U42710" s="104"/>
      <c r="AB42710" s="104"/>
      <c r="AC42710" s="104"/>
      <c r="AF42710" s="104"/>
      <c r="AG42710" s="104"/>
      <c r="AK42710" s="104"/>
      <c r="AL42710" s="104"/>
      <c r="AO42710" s="104"/>
      <c r="AP42710" s="104"/>
    </row>
    <row r="42711" spans="21:42" ht="15" customHeight="1" x14ac:dyDescent="0.25">
      <c r="U42711" s="104"/>
      <c r="AB42711" s="104"/>
      <c r="AC42711" s="104"/>
      <c r="AF42711" s="104"/>
      <c r="AG42711" s="104"/>
      <c r="AK42711" s="104"/>
      <c r="AL42711" s="104"/>
      <c r="AO42711" s="104"/>
      <c r="AP42711" s="104"/>
    </row>
    <row r="42712" spans="21:42" ht="15" customHeight="1" x14ac:dyDescent="0.25">
      <c r="U42712" s="104"/>
      <c r="AB42712" s="104"/>
      <c r="AC42712" s="104"/>
      <c r="AF42712" s="104"/>
      <c r="AG42712" s="104"/>
      <c r="AK42712" s="104"/>
      <c r="AL42712" s="104"/>
      <c r="AO42712" s="104"/>
      <c r="AP42712" s="104"/>
    </row>
    <row r="42713" spans="21:42" ht="15" customHeight="1" x14ac:dyDescent="0.25">
      <c r="U42713" s="104"/>
      <c r="AB42713" s="104"/>
      <c r="AC42713" s="104"/>
      <c r="AF42713" s="104"/>
      <c r="AG42713" s="104"/>
      <c r="AK42713" s="104"/>
      <c r="AL42713" s="104"/>
      <c r="AO42713" s="104"/>
      <c r="AP42713" s="104"/>
    </row>
    <row r="42714" spans="21:42" ht="15" customHeight="1" x14ac:dyDescent="0.25">
      <c r="U42714" s="104"/>
      <c r="AB42714" s="104"/>
      <c r="AC42714" s="104"/>
      <c r="AF42714" s="104"/>
      <c r="AG42714" s="104"/>
      <c r="AK42714" s="104"/>
      <c r="AL42714" s="104"/>
      <c r="AO42714" s="104"/>
      <c r="AP42714" s="104"/>
    </row>
    <row r="42715" spans="21:42" ht="15" customHeight="1" x14ac:dyDescent="0.25">
      <c r="U42715" s="104"/>
      <c r="AB42715" s="104"/>
      <c r="AC42715" s="104"/>
      <c r="AF42715" s="104"/>
      <c r="AG42715" s="104"/>
      <c r="AK42715" s="104"/>
      <c r="AL42715" s="104"/>
      <c r="AO42715" s="104"/>
      <c r="AP42715" s="104"/>
    </row>
    <row r="42716" spans="21:42" ht="15" customHeight="1" x14ac:dyDescent="0.25">
      <c r="U42716" s="104"/>
      <c r="AB42716" s="104"/>
      <c r="AC42716" s="104"/>
      <c r="AF42716" s="104"/>
      <c r="AG42716" s="104"/>
      <c r="AK42716" s="104"/>
      <c r="AL42716" s="104"/>
      <c r="AO42716" s="104"/>
      <c r="AP42716" s="104"/>
    </row>
    <row r="42717" spans="21:42" ht="15" customHeight="1" x14ac:dyDescent="0.25">
      <c r="U42717" s="104"/>
      <c r="AB42717" s="104"/>
      <c r="AC42717" s="104"/>
      <c r="AF42717" s="104"/>
      <c r="AG42717" s="104"/>
      <c r="AK42717" s="104"/>
      <c r="AL42717" s="104"/>
      <c r="AO42717" s="104"/>
      <c r="AP42717" s="104"/>
    </row>
    <row r="42718" spans="21:42" ht="15" customHeight="1" x14ac:dyDescent="0.25">
      <c r="U42718" s="104"/>
      <c r="AB42718" s="104"/>
      <c r="AC42718" s="104"/>
      <c r="AF42718" s="104"/>
      <c r="AG42718" s="104"/>
      <c r="AK42718" s="104"/>
      <c r="AL42718" s="104"/>
      <c r="AO42718" s="104"/>
      <c r="AP42718" s="104"/>
    </row>
    <row r="42719" spans="21:42" ht="15" customHeight="1" x14ac:dyDescent="0.25">
      <c r="U42719" s="104"/>
      <c r="AB42719" s="104"/>
      <c r="AC42719" s="104"/>
      <c r="AF42719" s="104"/>
      <c r="AG42719" s="104"/>
      <c r="AK42719" s="104"/>
      <c r="AL42719" s="104"/>
      <c r="AO42719" s="104"/>
      <c r="AP42719" s="104"/>
    </row>
    <row r="42720" spans="21:42" ht="15" customHeight="1" x14ac:dyDescent="0.25">
      <c r="U42720" s="104"/>
      <c r="AB42720" s="104"/>
      <c r="AC42720" s="104"/>
      <c r="AF42720" s="104"/>
      <c r="AG42720" s="104"/>
      <c r="AK42720" s="104"/>
      <c r="AL42720" s="104"/>
      <c r="AO42720" s="104"/>
      <c r="AP42720" s="104"/>
    </row>
    <row r="42721" spans="21:42" ht="15" customHeight="1" x14ac:dyDescent="0.25">
      <c r="U42721" s="104"/>
      <c r="AB42721" s="104"/>
      <c r="AC42721" s="104"/>
      <c r="AF42721" s="104"/>
      <c r="AG42721" s="104"/>
      <c r="AK42721" s="104"/>
      <c r="AL42721" s="104"/>
      <c r="AO42721" s="104"/>
      <c r="AP42721" s="104"/>
    </row>
    <row r="42722" spans="21:42" ht="15" customHeight="1" x14ac:dyDescent="0.25">
      <c r="U42722" s="104"/>
      <c r="AB42722" s="104"/>
      <c r="AC42722" s="104"/>
      <c r="AF42722" s="104"/>
      <c r="AG42722" s="104"/>
      <c r="AK42722" s="104"/>
      <c r="AL42722" s="104"/>
      <c r="AO42722" s="104"/>
      <c r="AP42722" s="104"/>
    </row>
    <row r="42723" spans="21:42" ht="15" customHeight="1" x14ac:dyDescent="0.25">
      <c r="U42723" s="104"/>
      <c r="AB42723" s="104"/>
      <c r="AC42723" s="104"/>
      <c r="AF42723" s="104"/>
      <c r="AG42723" s="104"/>
      <c r="AK42723" s="104"/>
      <c r="AL42723" s="104"/>
      <c r="AO42723" s="104"/>
      <c r="AP42723" s="104"/>
    </row>
    <row r="42724" spans="21:42" ht="15" customHeight="1" x14ac:dyDescent="0.25">
      <c r="U42724" s="104"/>
      <c r="AB42724" s="104"/>
      <c r="AC42724" s="104"/>
      <c r="AF42724" s="104"/>
      <c r="AG42724" s="104"/>
      <c r="AK42724" s="104"/>
      <c r="AL42724" s="104"/>
      <c r="AO42724" s="104"/>
      <c r="AP42724" s="104"/>
    </row>
    <row r="42725" spans="21:42" ht="15" customHeight="1" x14ac:dyDescent="0.25">
      <c r="U42725" s="104"/>
      <c r="AB42725" s="104"/>
      <c r="AC42725" s="104"/>
      <c r="AF42725" s="104"/>
      <c r="AG42725" s="104"/>
      <c r="AK42725" s="104"/>
      <c r="AL42725" s="104"/>
      <c r="AO42725" s="104"/>
      <c r="AP42725" s="104"/>
    </row>
    <row r="42726" spans="21:42" ht="15" customHeight="1" x14ac:dyDescent="0.25">
      <c r="U42726" s="104"/>
      <c r="AB42726" s="104"/>
      <c r="AC42726" s="104"/>
      <c r="AF42726" s="104"/>
      <c r="AG42726" s="104"/>
      <c r="AK42726" s="104"/>
      <c r="AL42726" s="104"/>
      <c r="AO42726" s="104"/>
      <c r="AP42726" s="104"/>
    </row>
    <row r="42727" spans="21:42" ht="15" customHeight="1" x14ac:dyDescent="0.25">
      <c r="U42727" s="104"/>
      <c r="AB42727" s="104"/>
      <c r="AC42727" s="104"/>
      <c r="AF42727" s="104"/>
      <c r="AG42727" s="104"/>
      <c r="AK42727" s="104"/>
      <c r="AL42727" s="104"/>
      <c r="AO42727" s="104"/>
      <c r="AP42727" s="104"/>
    </row>
    <row r="42728" spans="21:42" ht="15" customHeight="1" x14ac:dyDescent="0.25">
      <c r="U42728" s="104"/>
      <c r="AB42728" s="104"/>
      <c r="AC42728" s="104"/>
      <c r="AF42728" s="104"/>
      <c r="AG42728" s="104"/>
      <c r="AK42728" s="104"/>
      <c r="AL42728" s="104"/>
      <c r="AO42728" s="104"/>
      <c r="AP42728" s="104"/>
    </row>
    <row r="42729" spans="21:42" ht="15" customHeight="1" x14ac:dyDescent="0.25">
      <c r="U42729" s="104"/>
      <c r="AB42729" s="104"/>
      <c r="AC42729" s="104"/>
      <c r="AF42729" s="104"/>
      <c r="AG42729" s="104"/>
      <c r="AK42729" s="104"/>
      <c r="AL42729" s="104"/>
      <c r="AO42729" s="104"/>
      <c r="AP42729" s="104"/>
    </row>
    <row r="42730" spans="21:42" ht="15" customHeight="1" x14ac:dyDescent="0.25">
      <c r="U42730" s="104"/>
      <c r="AB42730" s="104"/>
      <c r="AC42730" s="104"/>
      <c r="AF42730" s="104"/>
      <c r="AG42730" s="104"/>
      <c r="AK42730" s="104"/>
      <c r="AL42730" s="104"/>
      <c r="AO42730" s="104"/>
      <c r="AP42730" s="104"/>
    </row>
    <row r="42731" spans="21:42" ht="15" customHeight="1" x14ac:dyDescent="0.25">
      <c r="U42731" s="104"/>
      <c r="AB42731" s="104"/>
      <c r="AC42731" s="104"/>
      <c r="AF42731" s="104"/>
      <c r="AG42731" s="104"/>
      <c r="AK42731" s="104"/>
      <c r="AL42731" s="104"/>
      <c r="AO42731" s="104"/>
      <c r="AP42731" s="104"/>
    </row>
    <row r="42732" spans="21:42" ht="15" customHeight="1" x14ac:dyDescent="0.25">
      <c r="U42732" s="104"/>
      <c r="AB42732" s="104"/>
      <c r="AC42732" s="104"/>
      <c r="AF42732" s="104"/>
      <c r="AG42732" s="104"/>
      <c r="AK42732" s="104"/>
      <c r="AL42732" s="104"/>
      <c r="AO42732" s="104"/>
      <c r="AP42732" s="104"/>
    </row>
    <row r="42733" spans="21:42" ht="15" customHeight="1" x14ac:dyDescent="0.25">
      <c r="U42733" s="104"/>
      <c r="AB42733" s="104"/>
      <c r="AC42733" s="104"/>
      <c r="AF42733" s="104"/>
      <c r="AG42733" s="104"/>
      <c r="AK42733" s="104"/>
      <c r="AL42733" s="104"/>
      <c r="AO42733" s="104"/>
      <c r="AP42733" s="104"/>
    </row>
    <row r="42734" spans="21:42" ht="15" customHeight="1" x14ac:dyDescent="0.25">
      <c r="U42734" s="104"/>
      <c r="AB42734" s="104"/>
      <c r="AC42734" s="104"/>
      <c r="AF42734" s="104"/>
      <c r="AG42734" s="104"/>
      <c r="AK42734" s="104"/>
      <c r="AL42734" s="104"/>
      <c r="AO42734" s="104"/>
      <c r="AP42734" s="104"/>
    </row>
    <row r="42735" spans="21:42" ht="15" customHeight="1" x14ac:dyDescent="0.25">
      <c r="U42735" s="104"/>
      <c r="AB42735" s="104"/>
      <c r="AC42735" s="104"/>
      <c r="AF42735" s="104"/>
      <c r="AG42735" s="104"/>
      <c r="AK42735" s="104"/>
      <c r="AL42735" s="104"/>
      <c r="AO42735" s="104"/>
      <c r="AP42735" s="104"/>
    </row>
    <row r="42736" spans="21:42" ht="15" customHeight="1" x14ac:dyDescent="0.25">
      <c r="U42736" s="104"/>
      <c r="AB42736" s="104"/>
      <c r="AC42736" s="104"/>
      <c r="AF42736" s="104"/>
      <c r="AG42736" s="104"/>
      <c r="AK42736" s="104"/>
      <c r="AL42736" s="104"/>
      <c r="AO42736" s="104"/>
      <c r="AP42736" s="104"/>
    </row>
    <row r="42737" spans="21:42" ht="15" customHeight="1" x14ac:dyDescent="0.25">
      <c r="U42737" s="104"/>
      <c r="AB42737" s="104"/>
      <c r="AC42737" s="104"/>
      <c r="AF42737" s="104"/>
      <c r="AG42737" s="104"/>
      <c r="AK42737" s="104"/>
      <c r="AL42737" s="104"/>
      <c r="AO42737" s="104"/>
      <c r="AP42737" s="104"/>
    </row>
    <row r="42738" spans="21:42" ht="15" customHeight="1" x14ac:dyDescent="0.25">
      <c r="U42738" s="104"/>
      <c r="AB42738" s="104"/>
      <c r="AC42738" s="104"/>
      <c r="AF42738" s="104"/>
      <c r="AG42738" s="104"/>
      <c r="AK42738" s="104"/>
      <c r="AL42738" s="104"/>
      <c r="AO42738" s="104"/>
      <c r="AP42738" s="104"/>
    </row>
    <row r="42739" spans="21:42" ht="15" customHeight="1" x14ac:dyDescent="0.25">
      <c r="U42739" s="104"/>
      <c r="AB42739" s="104"/>
      <c r="AC42739" s="104"/>
      <c r="AF42739" s="104"/>
      <c r="AG42739" s="104"/>
      <c r="AK42739" s="104"/>
      <c r="AL42739" s="104"/>
      <c r="AO42739" s="104"/>
      <c r="AP42739" s="104"/>
    </row>
    <row r="42740" spans="21:42" ht="15" customHeight="1" x14ac:dyDescent="0.25">
      <c r="U42740" s="104"/>
      <c r="AB42740" s="104"/>
      <c r="AC42740" s="104"/>
      <c r="AF42740" s="104"/>
      <c r="AG42740" s="104"/>
      <c r="AK42740" s="104"/>
      <c r="AL42740" s="104"/>
      <c r="AO42740" s="104"/>
      <c r="AP42740" s="104"/>
    </row>
    <row r="42741" spans="21:42" ht="15" customHeight="1" x14ac:dyDescent="0.25">
      <c r="U42741" s="104"/>
      <c r="AB42741" s="104"/>
      <c r="AC42741" s="104"/>
      <c r="AF42741" s="104"/>
      <c r="AG42741" s="104"/>
      <c r="AK42741" s="104"/>
      <c r="AL42741" s="104"/>
      <c r="AO42741" s="104"/>
      <c r="AP42741" s="104"/>
    </row>
    <row r="42742" spans="21:42" ht="15" customHeight="1" x14ac:dyDescent="0.25">
      <c r="U42742" s="104"/>
      <c r="AB42742" s="104"/>
      <c r="AC42742" s="104"/>
      <c r="AF42742" s="104"/>
      <c r="AG42742" s="104"/>
      <c r="AK42742" s="104"/>
      <c r="AL42742" s="104"/>
      <c r="AO42742" s="104"/>
      <c r="AP42742" s="104"/>
    </row>
    <row r="42743" spans="21:42" ht="15" customHeight="1" x14ac:dyDescent="0.25">
      <c r="U42743" s="104"/>
      <c r="AB42743" s="104"/>
      <c r="AC42743" s="104"/>
      <c r="AF42743" s="104"/>
      <c r="AG42743" s="104"/>
      <c r="AK42743" s="104"/>
      <c r="AL42743" s="104"/>
      <c r="AO42743" s="104"/>
      <c r="AP42743" s="104"/>
    </row>
    <row r="42744" spans="21:42" ht="15" customHeight="1" x14ac:dyDescent="0.25">
      <c r="U42744" s="104"/>
      <c r="AB42744" s="104"/>
      <c r="AC42744" s="104"/>
      <c r="AF42744" s="104"/>
      <c r="AG42744" s="104"/>
      <c r="AK42744" s="104"/>
      <c r="AL42744" s="104"/>
      <c r="AO42744" s="104"/>
      <c r="AP42744" s="104"/>
    </row>
    <row r="42745" spans="21:42" ht="15" customHeight="1" x14ac:dyDescent="0.25">
      <c r="U42745" s="104"/>
      <c r="AB42745" s="104"/>
      <c r="AC42745" s="104"/>
      <c r="AF42745" s="104"/>
      <c r="AG42745" s="104"/>
      <c r="AK42745" s="104"/>
      <c r="AL42745" s="104"/>
      <c r="AO42745" s="104"/>
      <c r="AP42745" s="104"/>
    </row>
    <row r="42746" spans="21:42" ht="15" customHeight="1" x14ac:dyDescent="0.25">
      <c r="U42746" s="104"/>
      <c r="AB42746" s="104"/>
      <c r="AC42746" s="104"/>
      <c r="AF42746" s="104"/>
      <c r="AG42746" s="104"/>
      <c r="AK42746" s="104"/>
      <c r="AL42746" s="104"/>
      <c r="AO42746" s="104"/>
      <c r="AP42746" s="104"/>
    </row>
    <row r="42747" spans="21:42" ht="15" customHeight="1" x14ac:dyDescent="0.25">
      <c r="U42747" s="104"/>
      <c r="AB42747" s="104"/>
      <c r="AC42747" s="104"/>
      <c r="AF42747" s="104"/>
      <c r="AG42747" s="104"/>
      <c r="AK42747" s="104"/>
      <c r="AL42747" s="104"/>
      <c r="AO42747" s="104"/>
      <c r="AP42747" s="104"/>
    </row>
    <row r="42748" spans="21:42" ht="15" customHeight="1" x14ac:dyDescent="0.25">
      <c r="U42748" s="104"/>
      <c r="AB42748" s="104"/>
      <c r="AC42748" s="104"/>
      <c r="AF42748" s="104"/>
      <c r="AG42748" s="104"/>
      <c r="AK42748" s="104"/>
      <c r="AL42748" s="104"/>
      <c r="AO42748" s="104"/>
      <c r="AP42748" s="104"/>
    </row>
    <row r="42749" spans="21:42" ht="15" customHeight="1" x14ac:dyDescent="0.25">
      <c r="U42749" s="104"/>
      <c r="AB42749" s="104"/>
      <c r="AC42749" s="104"/>
      <c r="AF42749" s="104"/>
      <c r="AG42749" s="104"/>
      <c r="AK42749" s="104"/>
      <c r="AL42749" s="104"/>
      <c r="AO42749" s="104"/>
      <c r="AP42749" s="104"/>
    </row>
    <row r="42750" spans="21:42" ht="15" customHeight="1" x14ac:dyDescent="0.25">
      <c r="U42750" s="104"/>
      <c r="AB42750" s="104"/>
      <c r="AC42750" s="104"/>
      <c r="AF42750" s="104"/>
      <c r="AG42750" s="104"/>
      <c r="AK42750" s="104"/>
      <c r="AL42750" s="104"/>
      <c r="AO42750" s="104"/>
      <c r="AP42750" s="104"/>
    </row>
    <row r="42751" spans="21:42" ht="15" customHeight="1" x14ac:dyDescent="0.25">
      <c r="U42751" s="104"/>
      <c r="AB42751" s="104"/>
      <c r="AC42751" s="104"/>
      <c r="AF42751" s="104"/>
      <c r="AG42751" s="104"/>
      <c r="AK42751" s="104"/>
      <c r="AL42751" s="104"/>
      <c r="AO42751" s="104"/>
      <c r="AP42751" s="104"/>
    </row>
    <row r="42752" spans="21:42" ht="15" customHeight="1" x14ac:dyDescent="0.25">
      <c r="U42752" s="104"/>
      <c r="AB42752" s="104"/>
      <c r="AC42752" s="104"/>
      <c r="AF42752" s="104"/>
      <c r="AG42752" s="104"/>
      <c r="AK42752" s="104"/>
      <c r="AL42752" s="104"/>
      <c r="AO42752" s="104"/>
      <c r="AP42752" s="104"/>
    </row>
    <row r="42753" spans="21:42" ht="15" customHeight="1" x14ac:dyDescent="0.25">
      <c r="U42753" s="104"/>
      <c r="AB42753" s="104"/>
      <c r="AC42753" s="104"/>
      <c r="AF42753" s="104"/>
      <c r="AG42753" s="104"/>
      <c r="AK42753" s="104"/>
      <c r="AL42753" s="104"/>
      <c r="AO42753" s="104"/>
      <c r="AP42753" s="104"/>
    </row>
    <row r="42754" spans="21:42" ht="15" customHeight="1" x14ac:dyDescent="0.25">
      <c r="U42754" s="104"/>
      <c r="AB42754" s="104"/>
      <c r="AC42754" s="104"/>
      <c r="AF42754" s="104"/>
      <c r="AG42754" s="104"/>
      <c r="AK42754" s="104"/>
      <c r="AL42754" s="104"/>
      <c r="AO42754" s="104"/>
      <c r="AP42754" s="104"/>
    </row>
    <row r="42755" spans="21:42" ht="15" customHeight="1" x14ac:dyDescent="0.25">
      <c r="U42755" s="104"/>
      <c r="AB42755" s="104"/>
      <c r="AC42755" s="104"/>
      <c r="AF42755" s="104"/>
      <c r="AG42755" s="104"/>
      <c r="AK42755" s="104"/>
      <c r="AL42755" s="104"/>
      <c r="AO42755" s="104"/>
      <c r="AP42755" s="104"/>
    </row>
    <row r="42756" spans="21:42" ht="15" customHeight="1" x14ac:dyDescent="0.25">
      <c r="U42756" s="104"/>
      <c r="AB42756" s="104"/>
      <c r="AC42756" s="104"/>
      <c r="AF42756" s="104"/>
      <c r="AG42756" s="104"/>
      <c r="AK42756" s="104"/>
      <c r="AL42756" s="104"/>
      <c r="AO42756" s="104"/>
      <c r="AP42756" s="104"/>
    </row>
    <row r="42757" spans="21:42" ht="15" customHeight="1" x14ac:dyDescent="0.25">
      <c r="U42757" s="104"/>
      <c r="AB42757" s="104"/>
      <c r="AC42757" s="104"/>
      <c r="AF42757" s="104"/>
      <c r="AG42757" s="104"/>
      <c r="AK42757" s="104"/>
      <c r="AL42757" s="104"/>
      <c r="AO42757" s="104"/>
      <c r="AP42757" s="104"/>
    </row>
    <row r="42758" spans="21:42" ht="15" customHeight="1" x14ac:dyDescent="0.25">
      <c r="U42758" s="104"/>
      <c r="AB42758" s="104"/>
      <c r="AC42758" s="104"/>
      <c r="AF42758" s="104"/>
      <c r="AG42758" s="104"/>
      <c r="AK42758" s="104"/>
      <c r="AL42758" s="104"/>
      <c r="AO42758" s="104"/>
      <c r="AP42758" s="104"/>
    </row>
    <row r="42759" spans="21:42" ht="15" customHeight="1" x14ac:dyDescent="0.25">
      <c r="U42759" s="104"/>
      <c r="AB42759" s="104"/>
      <c r="AC42759" s="104"/>
      <c r="AF42759" s="104"/>
      <c r="AG42759" s="104"/>
      <c r="AK42759" s="104"/>
      <c r="AL42759" s="104"/>
      <c r="AO42759" s="104"/>
      <c r="AP42759" s="104"/>
    </row>
    <row r="42760" spans="21:42" ht="15" customHeight="1" x14ac:dyDescent="0.25">
      <c r="U42760" s="104"/>
      <c r="AB42760" s="104"/>
      <c r="AC42760" s="104"/>
      <c r="AF42760" s="104"/>
      <c r="AG42760" s="104"/>
      <c r="AK42760" s="104"/>
      <c r="AL42760" s="104"/>
      <c r="AO42760" s="104"/>
      <c r="AP42760" s="104"/>
    </row>
    <row r="42761" spans="21:42" ht="15" customHeight="1" x14ac:dyDescent="0.25">
      <c r="U42761" s="104"/>
      <c r="AB42761" s="104"/>
      <c r="AC42761" s="104"/>
      <c r="AF42761" s="104"/>
      <c r="AG42761" s="104"/>
      <c r="AK42761" s="104"/>
      <c r="AL42761" s="104"/>
      <c r="AO42761" s="104"/>
      <c r="AP42761" s="104"/>
    </row>
    <row r="42762" spans="21:42" ht="15" customHeight="1" x14ac:dyDescent="0.25">
      <c r="U42762" s="104"/>
      <c r="AB42762" s="104"/>
      <c r="AC42762" s="104"/>
      <c r="AF42762" s="104"/>
      <c r="AG42762" s="104"/>
      <c r="AK42762" s="104"/>
      <c r="AL42762" s="104"/>
      <c r="AO42762" s="104"/>
      <c r="AP42762" s="104"/>
    </row>
    <row r="42763" spans="21:42" ht="15" customHeight="1" x14ac:dyDescent="0.25">
      <c r="U42763" s="104"/>
      <c r="AB42763" s="104"/>
      <c r="AC42763" s="104"/>
      <c r="AF42763" s="104"/>
      <c r="AG42763" s="104"/>
      <c r="AK42763" s="104"/>
      <c r="AL42763" s="104"/>
      <c r="AO42763" s="104"/>
      <c r="AP42763" s="104"/>
    </row>
    <row r="42764" spans="21:42" ht="15" customHeight="1" x14ac:dyDescent="0.25">
      <c r="U42764" s="104"/>
      <c r="AB42764" s="104"/>
      <c r="AC42764" s="104"/>
      <c r="AF42764" s="104"/>
      <c r="AG42764" s="104"/>
      <c r="AK42764" s="104"/>
      <c r="AL42764" s="104"/>
      <c r="AO42764" s="104"/>
      <c r="AP42764" s="104"/>
    </row>
    <row r="42765" spans="21:42" ht="15" customHeight="1" x14ac:dyDescent="0.25">
      <c r="U42765" s="104"/>
      <c r="AB42765" s="104"/>
      <c r="AC42765" s="104"/>
      <c r="AF42765" s="104"/>
      <c r="AG42765" s="104"/>
      <c r="AK42765" s="104"/>
      <c r="AL42765" s="104"/>
      <c r="AO42765" s="104"/>
      <c r="AP42765" s="104"/>
    </row>
    <row r="42766" spans="21:42" ht="15" customHeight="1" x14ac:dyDescent="0.25">
      <c r="U42766" s="104"/>
      <c r="AB42766" s="104"/>
      <c r="AC42766" s="104"/>
      <c r="AF42766" s="104"/>
      <c r="AG42766" s="104"/>
      <c r="AK42766" s="104"/>
      <c r="AL42766" s="104"/>
      <c r="AO42766" s="104"/>
      <c r="AP42766" s="104"/>
    </row>
    <row r="42767" spans="21:42" ht="15" customHeight="1" x14ac:dyDescent="0.25">
      <c r="U42767" s="104"/>
      <c r="AB42767" s="104"/>
      <c r="AC42767" s="104"/>
      <c r="AF42767" s="104"/>
      <c r="AG42767" s="104"/>
      <c r="AK42767" s="104"/>
      <c r="AL42767" s="104"/>
      <c r="AO42767" s="104"/>
      <c r="AP42767" s="104"/>
    </row>
    <row r="42768" spans="21:42" ht="15" customHeight="1" x14ac:dyDescent="0.25">
      <c r="U42768" s="104"/>
      <c r="AB42768" s="104"/>
      <c r="AC42768" s="104"/>
      <c r="AF42768" s="104"/>
      <c r="AG42768" s="104"/>
      <c r="AK42768" s="104"/>
      <c r="AL42768" s="104"/>
      <c r="AO42768" s="104"/>
      <c r="AP42768" s="104"/>
    </row>
    <row r="42769" spans="21:42" ht="15" customHeight="1" x14ac:dyDescent="0.25">
      <c r="U42769" s="104"/>
      <c r="AB42769" s="104"/>
      <c r="AC42769" s="104"/>
      <c r="AF42769" s="104"/>
      <c r="AG42769" s="104"/>
      <c r="AK42769" s="104"/>
      <c r="AL42769" s="104"/>
      <c r="AO42769" s="104"/>
      <c r="AP42769" s="104"/>
    </row>
    <row r="42770" spans="21:42" ht="15" customHeight="1" x14ac:dyDescent="0.25">
      <c r="U42770" s="104"/>
      <c r="AB42770" s="104"/>
      <c r="AC42770" s="104"/>
      <c r="AF42770" s="104"/>
      <c r="AG42770" s="104"/>
      <c r="AK42770" s="104"/>
      <c r="AL42770" s="104"/>
      <c r="AO42770" s="104"/>
      <c r="AP42770" s="104"/>
    </row>
    <row r="42771" spans="21:42" ht="15" customHeight="1" x14ac:dyDescent="0.25">
      <c r="U42771" s="104"/>
      <c r="AB42771" s="104"/>
      <c r="AC42771" s="104"/>
      <c r="AF42771" s="104"/>
      <c r="AG42771" s="104"/>
      <c r="AK42771" s="104"/>
      <c r="AL42771" s="104"/>
      <c r="AO42771" s="104"/>
      <c r="AP42771" s="104"/>
    </row>
    <row r="42772" spans="21:42" ht="15" customHeight="1" x14ac:dyDescent="0.25">
      <c r="U42772" s="104"/>
      <c r="AB42772" s="104"/>
      <c r="AC42772" s="104"/>
      <c r="AF42772" s="104"/>
      <c r="AG42772" s="104"/>
      <c r="AK42772" s="104"/>
      <c r="AL42772" s="104"/>
      <c r="AO42772" s="104"/>
      <c r="AP42772" s="104"/>
    </row>
    <row r="42773" spans="21:42" ht="15" customHeight="1" x14ac:dyDescent="0.25">
      <c r="U42773" s="104"/>
      <c r="AB42773" s="104"/>
      <c r="AC42773" s="104"/>
      <c r="AF42773" s="104"/>
      <c r="AG42773" s="104"/>
      <c r="AK42773" s="104"/>
      <c r="AL42773" s="104"/>
      <c r="AO42773" s="104"/>
      <c r="AP42773" s="104"/>
    </row>
    <row r="42774" spans="21:42" ht="15" customHeight="1" x14ac:dyDescent="0.25">
      <c r="U42774" s="104"/>
      <c r="AB42774" s="104"/>
      <c r="AC42774" s="104"/>
      <c r="AF42774" s="104"/>
      <c r="AG42774" s="104"/>
      <c r="AK42774" s="104"/>
      <c r="AL42774" s="104"/>
      <c r="AO42774" s="104"/>
      <c r="AP42774" s="104"/>
    </row>
    <row r="42775" spans="21:42" ht="15" customHeight="1" x14ac:dyDescent="0.25">
      <c r="U42775" s="104"/>
      <c r="AB42775" s="104"/>
      <c r="AC42775" s="104"/>
      <c r="AF42775" s="104"/>
      <c r="AG42775" s="104"/>
      <c r="AK42775" s="104"/>
      <c r="AL42775" s="104"/>
      <c r="AO42775" s="104"/>
      <c r="AP42775" s="104"/>
    </row>
    <row r="42776" spans="21:42" ht="15" customHeight="1" x14ac:dyDescent="0.25">
      <c r="U42776" s="104"/>
      <c r="AB42776" s="104"/>
      <c r="AC42776" s="104"/>
      <c r="AF42776" s="104"/>
      <c r="AG42776" s="104"/>
      <c r="AK42776" s="104"/>
      <c r="AL42776" s="104"/>
      <c r="AO42776" s="104"/>
      <c r="AP42776" s="104"/>
    </row>
    <row r="42777" spans="21:42" ht="15" customHeight="1" x14ac:dyDescent="0.25">
      <c r="U42777" s="104"/>
      <c r="AB42777" s="104"/>
      <c r="AC42777" s="104"/>
      <c r="AF42777" s="104"/>
      <c r="AG42777" s="104"/>
      <c r="AK42777" s="104"/>
      <c r="AL42777" s="104"/>
      <c r="AO42777" s="104"/>
      <c r="AP42777" s="104"/>
    </row>
    <row r="42778" spans="21:42" ht="15" customHeight="1" x14ac:dyDescent="0.25">
      <c r="U42778" s="104"/>
      <c r="AB42778" s="104"/>
      <c r="AC42778" s="104"/>
      <c r="AF42778" s="104"/>
      <c r="AG42778" s="104"/>
      <c r="AK42778" s="104"/>
      <c r="AL42778" s="104"/>
      <c r="AO42778" s="104"/>
      <c r="AP42778" s="104"/>
    </row>
    <row r="42779" spans="21:42" ht="15" customHeight="1" x14ac:dyDescent="0.25">
      <c r="U42779" s="104"/>
      <c r="AB42779" s="104"/>
      <c r="AC42779" s="104"/>
      <c r="AF42779" s="104"/>
      <c r="AG42779" s="104"/>
      <c r="AK42779" s="104"/>
      <c r="AL42779" s="104"/>
      <c r="AO42779" s="104"/>
      <c r="AP42779" s="104"/>
    </row>
    <row r="42780" spans="21:42" ht="15" customHeight="1" x14ac:dyDescent="0.25">
      <c r="U42780" s="104"/>
      <c r="AB42780" s="104"/>
      <c r="AC42780" s="104"/>
      <c r="AF42780" s="104"/>
      <c r="AG42780" s="104"/>
      <c r="AK42780" s="104"/>
      <c r="AL42780" s="104"/>
      <c r="AO42780" s="104"/>
      <c r="AP42780" s="104"/>
    </row>
    <row r="42781" spans="21:42" ht="15" customHeight="1" x14ac:dyDescent="0.25">
      <c r="U42781" s="104"/>
      <c r="AB42781" s="104"/>
      <c r="AC42781" s="104"/>
      <c r="AF42781" s="104"/>
      <c r="AG42781" s="104"/>
      <c r="AK42781" s="104"/>
      <c r="AL42781" s="104"/>
      <c r="AO42781" s="104"/>
      <c r="AP42781" s="104"/>
    </row>
    <row r="42782" spans="21:42" ht="15" customHeight="1" x14ac:dyDescent="0.25">
      <c r="U42782" s="104"/>
      <c r="AB42782" s="104"/>
      <c r="AC42782" s="104"/>
      <c r="AF42782" s="104"/>
      <c r="AG42782" s="104"/>
      <c r="AK42782" s="104"/>
      <c r="AL42782" s="104"/>
      <c r="AO42782" s="104"/>
      <c r="AP42782" s="104"/>
    </row>
    <row r="42783" spans="21:42" ht="15" customHeight="1" x14ac:dyDescent="0.25">
      <c r="U42783" s="104"/>
      <c r="AB42783" s="104"/>
      <c r="AC42783" s="104"/>
      <c r="AF42783" s="104"/>
      <c r="AG42783" s="104"/>
      <c r="AK42783" s="104"/>
      <c r="AL42783" s="104"/>
      <c r="AO42783" s="104"/>
      <c r="AP42783" s="104"/>
    </row>
    <row r="42784" spans="21:42" ht="15" customHeight="1" x14ac:dyDescent="0.25">
      <c r="U42784" s="104"/>
      <c r="AB42784" s="104"/>
      <c r="AC42784" s="104"/>
      <c r="AF42784" s="104"/>
      <c r="AG42784" s="104"/>
      <c r="AK42784" s="104"/>
      <c r="AL42784" s="104"/>
      <c r="AO42784" s="104"/>
      <c r="AP42784" s="104"/>
    </row>
    <row r="42785" spans="21:42" ht="15" customHeight="1" x14ac:dyDescent="0.25">
      <c r="U42785" s="104"/>
      <c r="AB42785" s="104"/>
      <c r="AC42785" s="104"/>
      <c r="AF42785" s="104"/>
      <c r="AG42785" s="104"/>
      <c r="AK42785" s="104"/>
      <c r="AL42785" s="104"/>
      <c r="AO42785" s="104"/>
      <c r="AP42785" s="104"/>
    </row>
    <row r="42786" spans="21:42" ht="15" customHeight="1" x14ac:dyDescent="0.25">
      <c r="U42786" s="104"/>
      <c r="AB42786" s="104"/>
      <c r="AC42786" s="104"/>
      <c r="AF42786" s="104"/>
      <c r="AG42786" s="104"/>
      <c r="AK42786" s="104"/>
      <c r="AL42786" s="104"/>
      <c r="AO42786" s="104"/>
      <c r="AP42786" s="104"/>
    </row>
    <row r="42787" spans="21:42" ht="15" customHeight="1" x14ac:dyDescent="0.25">
      <c r="U42787" s="104"/>
      <c r="AB42787" s="104"/>
      <c r="AC42787" s="104"/>
      <c r="AF42787" s="104"/>
      <c r="AG42787" s="104"/>
      <c r="AK42787" s="104"/>
      <c r="AL42787" s="104"/>
      <c r="AO42787" s="104"/>
      <c r="AP42787" s="104"/>
    </row>
    <row r="42788" spans="21:42" ht="15" customHeight="1" x14ac:dyDescent="0.25">
      <c r="U42788" s="104"/>
      <c r="AB42788" s="104"/>
      <c r="AC42788" s="104"/>
      <c r="AF42788" s="104"/>
      <c r="AG42788" s="104"/>
      <c r="AK42788" s="104"/>
      <c r="AL42788" s="104"/>
      <c r="AO42788" s="104"/>
      <c r="AP42788" s="104"/>
    </row>
    <row r="42789" spans="21:42" ht="15" customHeight="1" x14ac:dyDescent="0.25">
      <c r="U42789" s="104"/>
      <c r="AB42789" s="104"/>
      <c r="AC42789" s="104"/>
      <c r="AF42789" s="104"/>
      <c r="AG42789" s="104"/>
      <c r="AK42789" s="104"/>
      <c r="AL42789" s="104"/>
      <c r="AO42789" s="104"/>
      <c r="AP42789" s="104"/>
    </row>
    <row r="42790" spans="21:42" ht="15" customHeight="1" x14ac:dyDescent="0.25">
      <c r="U42790" s="104"/>
      <c r="AB42790" s="104"/>
      <c r="AC42790" s="104"/>
      <c r="AF42790" s="104"/>
      <c r="AG42790" s="104"/>
      <c r="AK42790" s="104"/>
      <c r="AL42790" s="104"/>
      <c r="AO42790" s="104"/>
      <c r="AP42790" s="104"/>
    </row>
    <row r="42791" spans="21:42" ht="15" customHeight="1" x14ac:dyDescent="0.25">
      <c r="U42791" s="104"/>
      <c r="AB42791" s="104"/>
      <c r="AC42791" s="104"/>
      <c r="AF42791" s="104"/>
      <c r="AG42791" s="104"/>
      <c r="AK42791" s="104"/>
      <c r="AL42791" s="104"/>
      <c r="AO42791" s="104"/>
      <c r="AP42791" s="104"/>
    </row>
    <row r="42792" spans="21:42" ht="15" customHeight="1" x14ac:dyDescent="0.25">
      <c r="U42792" s="104"/>
      <c r="AB42792" s="104"/>
      <c r="AC42792" s="104"/>
      <c r="AF42792" s="104"/>
      <c r="AG42792" s="104"/>
      <c r="AK42792" s="104"/>
      <c r="AL42792" s="104"/>
      <c r="AO42792" s="104"/>
      <c r="AP42792" s="104"/>
    </row>
    <row r="42793" spans="21:42" ht="15" customHeight="1" x14ac:dyDescent="0.25">
      <c r="U42793" s="104"/>
      <c r="AB42793" s="104"/>
      <c r="AC42793" s="104"/>
      <c r="AF42793" s="104"/>
      <c r="AG42793" s="104"/>
      <c r="AK42793" s="104"/>
      <c r="AL42793" s="104"/>
      <c r="AO42793" s="104"/>
      <c r="AP42793" s="104"/>
    </row>
    <row r="42794" spans="21:42" ht="15" customHeight="1" x14ac:dyDescent="0.25">
      <c r="U42794" s="104"/>
      <c r="AB42794" s="104"/>
      <c r="AC42794" s="104"/>
      <c r="AF42794" s="104"/>
      <c r="AG42794" s="104"/>
      <c r="AK42794" s="104"/>
      <c r="AL42794" s="104"/>
      <c r="AO42794" s="104"/>
      <c r="AP42794" s="104"/>
    </row>
    <row r="42795" spans="21:42" ht="15" customHeight="1" x14ac:dyDescent="0.25">
      <c r="U42795" s="104"/>
      <c r="AB42795" s="104"/>
      <c r="AC42795" s="104"/>
      <c r="AF42795" s="104"/>
      <c r="AG42795" s="104"/>
      <c r="AK42795" s="104"/>
      <c r="AL42795" s="104"/>
      <c r="AO42795" s="104"/>
      <c r="AP42795" s="104"/>
    </row>
    <row r="42796" spans="21:42" ht="15" customHeight="1" x14ac:dyDescent="0.25">
      <c r="U42796" s="104"/>
      <c r="AB42796" s="104"/>
      <c r="AC42796" s="104"/>
      <c r="AF42796" s="104"/>
      <c r="AG42796" s="104"/>
      <c r="AK42796" s="104"/>
      <c r="AL42796" s="104"/>
      <c r="AO42796" s="104"/>
      <c r="AP42796" s="104"/>
    </row>
    <row r="42797" spans="21:42" ht="15" customHeight="1" x14ac:dyDescent="0.25">
      <c r="U42797" s="104"/>
      <c r="AB42797" s="104"/>
      <c r="AC42797" s="104"/>
      <c r="AF42797" s="104"/>
      <c r="AG42797" s="104"/>
      <c r="AK42797" s="104"/>
      <c r="AL42797" s="104"/>
      <c r="AO42797" s="104"/>
      <c r="AP42797" s="104"/>
    </row>
    <row r="42798" spans="21:42" ht="15" customHeight="1" x14ac:dyDescent="0.25">
      <c r="U42798" s="104"/>
      <c r="AB42798" s="104"/>
      <c r="AC42798" s="104"/>
      <c r="AF42798" s="104"/>
      <c r="AG42798" s="104"/>
      <c r="AK42798" s="104"/>
      <c r="AL42798" s="104"/>
      <c r="AO42798" s="104"/>
      <c r="AP42798" s="104"/>
    </row>
    <row r="42799" spans="21:42" ht="15" customHeight="1" x14ac:dyDescent="0.25">
      <c r="U42799" s="104"/>
      <c r="AB42799" s="104"/>
      <c r="AC42799" s="104"/>
      <c r="AF42799" s="104"/>
      <c r="AG42799" s="104"/>
      <c r="AK42799" s="104"/>
      <c r="AL42799" s="104"/>
      <c r="AO42799" s="104"/>
      <c r="AP42799" s="104"/>
    </row>
    <row r="42800" spans="21:42" ht="15" customHeight="1" x14ac:dyDescent="0.25">
      <c r="U42800" s="104"/>
      <c r="AB42800" s="104"/>
      <c r="AC42800" s="104"/>
      <c r="AF42800" s="104"/>
      <c r="AG42800" s="104"/>
      <c r="AK42800" s="104"/>
      <c r="AL42800" s="104"/>
      <c r="AO42800" s="104"/>
      <c r="AP42800" s="104"/>
    </row>
    <row r="42801" spans="21:42" ht="15" customHeight="1" x14ac:dyDescent="0.25">
      <c r="U42801" s="104"/>
      <c r="AB42801" s="104"/>
      <c r="AC42801" s="104"/>
      <c r="AF42801" s="104"/>
      <c r="AG42801" s="104"/>
      <c r="AK42801" s="104"/>
      <c r="AL42801" s="104"/>
      <c r="AO42801" s="104"/>
      <c r="AP42801" s="104"/>
    </row>
    <row r="42802" spans="21:42" ht="15" customHeight="1" x14ac:dyDescent="0.25">
      <c r="U42802" s="104"/>
      <c r="AB42802" s="104"/>
      <c r="AC42802" s="104"/>
      <c r="AF42802" s="104"/>
      <c r="AG42802" s="104"/>
      <c r="AK42802" s="104"/>
      <c r="AL42802" s="104"/>
      <c r="AO42802" s="104"/>
      <c r="AP42802" s="104"/>
    </row>
    <row r="42803" spans="21:42" ht="15" customHeight="1" x14ac:dyDescent="0.25">
      <c r="U42803" s="104"/>
      <c r="AB42803" s="104"/>
      <c r="AC42803" s="104"/>
      <c r="AF42803" s="104"/>
      <c r="AG42803" s="104"/>
      <c r="AK42803" s="104"/>
      <c r="AL42803" s="104"/>
      <c r="AO42803" s="104"/>
      <c r="AP42803" s="104"/>
    </row>
    <row r="42804" spans="21:42" ht="15" customHeight="1" x14ac:dyDescent="0.25">
      <c r="U42804" s="104"/>
      <c r="AB42804" s="104"/>
      <c r="AC42804" s="104"/>
      <c r="AF42804" s="104"/>
      <c r="AG42804" s="104"/>
      <c r="AK42804" s="104"/>
      <c r="AL42804" s="104"/>
      <c r="AO42804" s="104"/>
      <c r="AP42804" s="104"/>
    </row>
    <row r="42805" spans="21:42" ht="15" customHeight="1" x14ac:dyDescent="0.25">
      <c r="U42805" s="104"/>
      <c r="AB42805" s="104"/>
      <c r="AC42805" s="104"/>
      <c r="AF42805" s="104"/>
      <c r="AG42805" s="104"/>
      <c r="AK42805" s="104"/>
      <c r="AL42805" s="104"/>
      <c r="AO42805" s="104"/>
      <c r="AP42805" s="104"/>
    </row>
    <row r="42806" spans="21:42" ht="15" customHeight="1" x14ac:dyDescent="0.25">
      <c r="U42806" s="104"/>
      <c r="AB42806" s="104"/>
      <c r="AC42806" s="104"/>
      <c r="AF42806" s="104"/>
      <c r="AG42806" s="104"/>
      <c r="AK42806" s="104"/>
      <c r="AL42806" s="104"/>
      <c r="AO42806" s="104"/>
      <c r="AP42806" s="104"/>
    </row>
    <row r="42807" spans="21:42" ht="15" customHeight="1" x14ac:dyDescent="0.25">
      <c r="U42807" s="104"/>
      <c r="AB42807" s="104"/>
      <c r="AC42807" s="104"/>
      <c r="AF42807" s="104"/>
      <c r="AG42807" s="104"/>
      <c r="AK42807" s="104"/>
      <c r="AL42807" s="104"/>
      <c r="AO42807" s="104"/>
      <c r="AP42807" s="104"/>
    </row>
    <row r="42808" spans="21:42" ht="15" customHeight="1" x14ac:dyDescent="0.25">
      <c r="U42808" s="104"/>
      <c r="AB42808" s="104"/>
      <c r="AC42808" s="104"/>
      <c r="AF42808" s="104"/>
      <c r="AG42808" s="104"/>
      <c r="AK42808" s="104"/>
      <c r="AL42808" s="104"/>
      <c r="AO42808" s="104"/>
      <c r="AP42808" s="104"/>
    </row>
    <row r="42809" spans="21:42" ht="15" customHeight="1" x14ac:dyDescent="0.25">
      <c r="U42809" s="104"/>
      <c r="AB42809" s="104"/>
      <c r="AC42809" s="104"/>
      <c r="AF42809" s="104"/>
      <c r="AG42809" s="104"/>
      <c r="AK42809" s="104"/>
      <c r="AL42809" s="104"/>
      <c r="AO42809" s="104"/>
      <c r="AP42809" s="104"/>
    </row>
    <row r="42810" spans="21:42" ht="15" customHeight="1" x14ac:dyDescent="0.25">
      <c r="U42810" s="104"/>
      <c r="AB42810" s="104"/>
      <c r="AC42810" s="104"/>
      <c r="AF42810" s="104"/>
      <c r="AG42810" s="104"/>
      <c r="AK42810" s="104"/>
      <c r="AL42810" s="104"/>
      <c r="AO42810" s="104"/>
      <c r="AP42810" s="104"/>
    </row>
    <row r="42811" spans="21:42" ht="15" customHeight="1" x14ac:dyDescent="0.25">
      <c r="U42811" s="104"/>
      <c r="AB42811" s="104"/>
      <c r="AC42811" s="104"/>
      <c r="AF42811" s="104"/>
      <c r="AG42811" s="104"/>
      <c r="AK42811" s="104"/>
      <c r="AL42811" s="104"/>
      <c r="AO42811" s="104"/>
      <c r="AP42811" s="104"/>
    </row>
    <row r="42812" spans="21:42" ht="15" customHeight="1" x14ac:dyDescent="0.25">
      <c r="U42812" s="104"/>
      <c r="AB42812" s="104"/>
      <c r="AC42812" s="104"/>
      <c r="AF42812" s="104"/>
      <c r="AG42812" s="104"/>
      <c r="AK42812" s="104"/>
      <c r="AL42812" s="104"/>
      <c r="AO42812" s="104"/>
      <c r="AP42812" s="104"/>
    </row>
    <row r="42813" spans="21:42" ht="15" customHeight="1" x14ac:dyDescent="0.25">
      <c r="U42813" s="104"/>
      <c r="AB42813" s="104"/>
      <c r="AC42813" s="104"/>
      <c r="AF42813" s="104"/>
      <c r="AG42813" s="104"/>
      <c r="AK42813" s="104"/>
      <c r="AL42813" s="104"/>
      <c r="AO42813" s="104"/>
      <c r="AP42813" s="104"/>
    </row>
    <row r="42814" spans="21:42" ht="15" customHeight="1" x14ac:dyDescent="0.25">
      <c r="U42814" s="104"/>
      <c r="AB42814" s="104"/>
      <c r="AC42814" s="104"/>
      <c r="AF42814" s="104"/>
      <c r="AG42814" s="104"/>
      <c r="AK42814" s="104"/>
      <c r="AL42814" s="104"/>
      <c r="AO42814" s="104"/>
      <c r="AP42814" s="104"/>
    </row>
    <row r="42815" spans="21:42" ht="15" customHeight="1" x14ac:dyDescent="0.25">
      <c r="U42815" s="104"/>
      <c r="AB42815" s="104"/>
      <c r="AC42815" s="104"/>
      <c r="AF42815" s="104"/>
      <c r="AG42815" s="104"/>
      <c r="AK42815" s="104"/>
      <c r="AL42815" s="104"/>
      <c r="AO42815" s="104"/>
      <c r="AP42815" s="104"/>
    </row>
    <row r="42816" spans="21:42" ht="15" customHeight="1" x14ac:dyDescent="0.25">
      <c r="U42816" s="104"/>
      <c r="AB42816" s="104"/>
      <c r="AC42816" s="104"/>
      <c r="AF42816" s="104"/>
      <c r="AG42816" s="104"/>
      <c r="AK42816" s="104"/>
      <c r="AL42816" s="104"/>
      <c r="AO42816" s="104"/>
      <c r="AP42816" s="104"/>
    </row>
    <row r="42817" spans="21:42" ht="15" customHeight="1" x14ac:dyDescent="0.25">
      <c r="U42817" s="104"/>
      <c r="AB42817" s="104"/>
      <c r="AC42817" s="104"/>
      <c r="AF42817" s="104"/>
      <c r="AG42817" s="104"/>
      <c r="AK42817" s="104"/>
      <c r="AL42817" s="104"/>
      <c r="AO42817" s="104"/>
      <c r="AP42817" s="104"/>
    </row>
    <row r="42818" spans="21:42" ht="15" customHeight="1" x14ac:dyDescent="0.25">
      <c r="U42818" s="104"/>
      <c r="AB42818" s="104"/>
      <c r="AC42818" s="104"/>
      <c r="AF42818" s="104"/>
      <c r="AG42818" s="104"/>
      <c r="AK42818" s="104"/>
      <c r="AL42818" s="104"/>
      <c r="AO42818" s="104"/>
      <c r="AP42818" s="104"/>
    </row>
    <row r="42819" spans="21:42" ht="15" customHeight="1" x14ac:dyDescent="0.25">
      <c r="U42819" s="104"/>
      <c r="AB42819" s="104"/>
      <c r="AC42819" s="104"/>
      <c r="AF42819" s="104"/>
      <c r="AG42819" s="104"/>
      <c r="AK42819" s="104"/>
      <c r="AL42819" s="104"/>
      <c r="AO42819" s="104"/>
      <c r="AP42819" s="104"/>
    </row>
    <row r="42820" spans="21:42" ht="15" customHeight="1" x14ac:dyDescent="0.25">
      <c r="U42820" s="104"/>
      <c r="AB42820" s="104"/>
      <c r="AC42820" s="104"/>
      <c r="AF42820" s="104"/>
      <c r="AG42820" s="104"/>
      <c r="AK42820" s="104"/>
      <c r="AL42820" s="104"/>
      <c r="AO42820" s="104"/>
      <c r="AP42820" s="104"/>
    </row>
    <row r="42821" spans="21:42" ht="15" customHeight="1" x14ac:dyDescent="0.25">
      <c r="U42821" s="104"/>
      <c r="AB42821" s="104"/>
      <c r="AC42821" s="104"/>
      <c r="AF42821" s="104"/>
      <c r="AG42821" s="104"/>
      <c r="AK42821" s="104"/>
      <c r="AL42821" s="104"/>
      <c r="AO42821" s="104"/>
      <c r="AP42821" s="104"/>
    </row>
    <row r="42822" spans="21:42" ht="15" customHeight="1" x14ac:dyDescent="0.25">
      <c r="U42822" s="104"/>
      <c r="AB42822" s="104"/>
      <c r="AC42822" s="104"/>
      <c r="AF42822" s="104"/>
      <c r="AG42822" s="104"/>
      <c r="AK42822" s="104"/>
      <c r="AL42822" s="104"/>
      <c r="AO42822" s="104"/>
      <c r="AP42822" s="104"/>
    </row>
    <row r="42823" spans="21:42" ht="15" customHeight="1" x14ac:dyDescent="0.25">
      <c r="U42823" s="104"/>
      <c r="AB42823" s="104"/>
      <c r="AC42823" s="104"/>
      <c r="AF42823" s="104"/>
      <c r="AG42823" s="104"/>
      <c r="AK42823" s="104"/>
      <c r="AL42823" s="104"/>
      <c r="AO42823" s="104"/>
      <c r="AP42823" s="104"/>
    </row>
    <row r="42824" spans="21:42" ht="15" customHeight="1" x14ac:dyDescent="0.25">
      <c r="U42824" s="104"/>
      <c r="AB42824" s="104"/>
      <c r="AC42824" s="104"/>
      <c r="AF42824" s="104"/>
      <c r="AG42824" s="104"/>
      <c r="AK42824" s="104"/>
      <c r="AL42824" s="104"/>
      <c r="AO42824" s="104"/>
      <c r="AP42824" s="104"/>
    </row>
    <row r="42825" spans="21:42" ht="15" customHeight="1" x14ac:dyDescent="0.25">
      <c r="U42825" s="104"/>
      <c r="AB42825" s="104"/>
      <c r="AC42825" s="104"/>
      <c r="AF42825" s="104"/>
      <c r="AG42825" s="104"/>
      <c r="AK42825" s="104"/>
      <c r="AL42825" s="104"/>
      <c r="AO42825" s="104"/>
      <c r="AP42825" s="104"/>
    </row>
    <row r="42826" spans="21:42" ht="15" customHeight="1" x14ac:dyDescent="0.25">
      <c r="U42826" s="104"/>
      <c r="AB42826" s="104"/>
      <c r="AC42826" s="104"/>
      <c r="AF42826" s="104"/>
      <c r="AG42826" s="104"/>
      <c r="AK42826" s="104"/>
      <c r="AL42826" s="104"/>
      <c r="AO42826" s="104"/>
      <c r="AP42826" s="104"/>
    </row>
    <row r="42827" spans="21:42" ht="15" customHeight="1" x14ac:dyDescent="0.25">
      <c r="U42827" s="104"/>
      <c r="AB42827" s="104"/>
      <c r="AC42827" s="104"/>
      <c r="AF42827" s="104"/>
      <c r="AG42827" s="104"/>
      <c r="AK42827" s="104"/>
      <c r="AL42827" s="104"/>
      <c r="AO42827" s="104"/>
      <c r="AP42827" s="104"/>
    </row>
    <row r="42828" spans="21:42" ht="15" customHeight="1" x14ac:dyDescent="0.25">
      <c r="U42828" s="104"/>
      <c r="AB42828" s="104"/>
      <c r="AC42828" s="104"/>
      <c r="AF42828" s="104"/>
      <c r="AG42828" s="104"/>
      <c r="AK42828" s="104"/>
      <c r="AL42828" s="104"/>
      <c r="AO42828" s="104"/>
      <c r="AP42828" s="104"/>
    </row>
    <row r="42829" spans="21:42" ht="15" customHeight="1" x14ac:dyDescent="0.25">
      <c r="U42829" s="104"/>
      <c r="AB42829" s="104"/>
      <c r="AC42829" s="104"/>
      <c r="AF42829" s="104"/>
      <c r="AG42829" s="104"/>
      <c r="AK42829" s="104"/>
      <c r="AL42829" s="104"/>
      <c r="AO42829" s="104"/>
      <c r="AP42829" s="104"/>
    </row>
    <row r="42830" spans="21:42" ht="15" customHeight="1" x14ac:dyDescent="0.25">
      <c r="U42830" s="104"/>
      <c r="AB42830" s="104"/>
      <c r="AC42830" s="104"/>
      <c r="AF42830" s="104"/>
      <c r="AG42830" s="104"/>
      <c r="AK42830" s="104"/>
      <c r="AL42830" s="104"/>
      <c r="AO42830" s="104"/>
      <c r="AP42830" s="104"/>
    </row>
    <row r="42831" spans="21:42" ht="15" customHeight="1" x14ac:dyDescent="0.25">
      <c r="U42831" s="104"/>
      <c r="AB42831" s="104"/>
      <c r="AC42831" s="104"/>
      <c r="AF42831" s="104"/>
      <c r="AG42831" s="104"/>
      <c r="AK42831" s="104"/>
      <c r="AL42831" s="104"/>
      <c r="AO42831" s="104"/>
      <c r="AP42831" s="104"/>
    </row>
    <row r="42832" spans="21:42" ht="15" customHeight="1" x14ac:dyDescent="0.25">
      <c r="U42832" s="104"/>
      <c r="AB42832" s="104"/>
      <c r="AC42832" s="104"/>
      <c r="AF42832" s="104"/>
      <c r="AG42832" s="104"/>
      <c r="AK42832" s="104"/>
      <c r="AL42832" s="104"/>
      <c r="AO42832" s="104"/>
      <c r="AP42832" s="104"/>
    </row>
    <row r="42833" spans="21:42" ht="15" customHeight="1" x14ac:dyDescent="0.25">
      <c r="U42833" s="104"/>
      <c r="AB42833" s="104"/>
      <c r="AC42833" s="104"/>
      <c r="AF42833" s="104"/>
      <c r="AG42833" s="104"/>
      <c r="AK42833" s="104"/>
      <c r="AL42833" s="104"/>
      <c r="AO42833" s="104"/>
      <c r="AP42833" s="104"/>
    </row>
    <row r="42834" spans="21:42" ht="15" customHeight="1" x14ac:dyDescent="0.25">
      <c r="U42834" s="104"/>
      <c r="AB42834" s="104"/>
      <c r="AC42834" s="104"/>
      <c r="AF42834" s="104"/>
      <c r="AG42834" s="104"/>
      <c r="AK42834" s="104"/>
      <c r="AL42834" s="104"/>
      <c r="AO42834" s="104"/>
      <c r="AP42834" s="104"/>
    </row>
    <row r="42835" spans="21:42" ht="15" customHeight="1" x14ac:dyDescent="0.25">
      <c r="U42835" s="104"/>
      <c r="AB42835" s="104"/>
      <c r="AC42835" s="104"/>
      <c r="AF42835" s="104"/>
      <c r="AG42835" s="104"/>
      <c r="AK42835" s="104"/>
      <c r="AL42835" s="104"/>
      <c r="AO42835" s="104"/>
      <c r="AP42835" s="104"/>
    </row>
    <row r="42836" spans="21:42" ht="15" customHeight="1" x14ac:dyDescent="0.25">
      <c r="U42836" s="104"/>
      <c r="AB42836" s="104"/>
      <c r="AC42836" s="104"/>
      <c r="AF42836" s="104"/>
      <c r="AG42836" s="104"/>
      <c r="AK42836" s="104"/>
      <c r="AL42836" s="104"/>
      <c r="AO42836" s="104"/>
      <c r="AP42836" s="104"/>
    </row>
    <row r="42837" spans="21:42" ht="15" customHeight="1" x14ac:dyDescent="0.25">
      <c r="U42837" s="104"/>
      <c r="AB42837" s="104"/>
      <c r="AC42837" s="104"/>
      <c r="AF42837" s="104"/>
      <c r="AG42837" s="104"/>
      <c r="AK42837" s="104"/>
      <c r="AL42837" s="104"/>
      <c r="AO42837" s="104"/>
      <c r="AP42837" s="104"/>
    </row>
    <row r="42838" spans="21:42" ht="15" customHeight="1" x14ac:dyDescent="0.25">
      <c r="U42838" s="104"/>
      <c r="AB42838" s="104"/>
      <c r="AC42838" s="104"/>
      <c r="AF42838" s="104"/>
      <c r="AG42838" s="104"/>
      <c r="AK42838" s="104"/>
      <c r="AL42838" s="104"/>
      <c r="AO42838" s="104"/>
      <c r="AP42838" s="104"/>
    </row>
    <row r="42839" spans="21:42" ht="15" customHeight="1" x14ac:dyDescent="0.25">
      <c r="U42839" s="104"/>
      <c r="AB42839" s="104"/>
      <c r="AC42839" s="104"/>
      <c r="AF42839" s="104"/>
      <c r="AG42839" s="104"/>
      <c r="AK42839" s="104"/>
      <c r="AL42839" s="104"/>
      <c r="AO42839" s="104"/>
      <c r="AP42839" s="104"/>
    </row>
    <row r="42840" spans="21:42" ht="15" customHeight="1" x14ac:dyDescent="0.25">
      <c r="U42840" s="104"/>
      <c r="AB42840" s="104"/>
      <c r="AC42840" s="104"/>
      <c r="AF42840" s="104"/>
      <c r="AG42840" s="104"/>
      <c r="AK42840" s="104"/>
      <c r="AL42840" s="104"/>
      <c r="AO42840" s="104"/>
      <c r="AP42840" s="104"/>
    </row>
    <row r="42841" spans="21:42" ht="15" customHeight="1" x14ac:dyDescent="0.25">
      <c r="U42841" s="104"/>
      <c r="AB42841" s="104"/>
      <c r="AC42841" s="104"/>
      <c r="AF42841" s="104"/>
      <c r="AG42841" s="104"/>
      <c r="AK42841" s="104"/>
      <c r="AL42841" s="104"/>
      <c r="AO42841" s="104"/>
      <c r="AP42841" s="104"/>
    </row>
    <row r="42842" spans="21:42" ht="15" customHeight="1" x14ac:dyDescent="0.25">
      <c r="U42842" s="104"/>
      <c r="AB42842" s="104"/>
      <c r="AC42842" s="104"/>
      <c r="AF42842" s="104"/>
      <c r="AG42842" s="104"/>
      <c r="AK42842" s="104"/>
      <c r="AL42842" s="104"/>
      <c r="AO42842" s="104"/>
      <c r="AP42842" s="104"/>
    </row>
    <row r="42843" spans="21:42" ht="15" customHeight="1" x14ac:dyDescent="0.25">
      <c r="U42843" s="104"/>
      <c r="AB42843" s="104"/>
      <c r="AC42843" s="104"/>
      <c r="AF42843" s="104"/>
      <c r="AG42843" s="104"/>
      <c r="AK42843" s="104"/>
      <c r="AL42843" s="104"/>
      <c r="AO42843" s="104"/>
      <c r="AP42843" s="104"/>
    </row>
    <row r="42844" spans="21:42" ht="15" customHeight="1" x14ac:dyDescent="0.25">
      <c r="U42844" s="104"/>
      <c r="AB42844" s="104"/>
      <c r="AC42844" s="104"/>
      <c r="AF42844" s="104"/>
      <c r="AG42844" s="104"/>
      <c r="AK42844" s="104"/>
      <c r="AL42844" s="104"/>
      <c r="AO42844" s="104"/>
      <c r="AP42844" s="104"/>
    </row>
    <row r="42845" spans="21:42" ht="15" customHeight="1" x14ac:dyDescent="0.25">
      <c r="U42845" s="104"/>
      <c r="AB42845" s="104"/>
      <c r="AC42845" s="104"/>
      <c r="AF42845" s="104"/>
      <c r="AG42845" s="104"/>
      <c r="AK42845" s="104"/>
      <c r="AL42845" s="104"/>
      <c r="AO42845" s="104"/>
      <c r="AP42845" s="104"/>
    </row>
    <row r="42846" spans="21:42" ht="15" customHeight="1" x14ac:dyDescent="0.25">
      <c r="U42846" s="104"/>
      <c r="AB42846" s="104"/>
      <c r="AC42846" s="104"/>
      <c r="AF42846" s="104"/>
      <c r="AG42846" s="104"/>
      <c r="AK42846" s="104"/>
      <c r="AL42846" s="104"/>
      <c r="AO42846" s="104"/>
      <c r="AP42846" s="104"/>
    </row>
    <row r="42847" spans="21:42" ht="15" customHeight="1" x14ac:dyDescent="0.25">
      <c r="U42847" s="104"/>
      <c r="AB42847" s="104"/>
      <c r="AC42847" s="104"/>
      <c r="AF42847" s="104"/>
      <c r="AG42847" s="104"/>
      <c r="AK42847" s="104"/>
      <c r="AL42847" s="104"/>
      <c r="AO42847" s="104"/>
      <c r="AP42847" s="104"/>
    </row>
    <row r="42848" spans="21:42" ht="15" customHeight="1" x14ac:dyDescent="0.25">
      <c r="U42848" s="104"/>
      <c r="AB42848" s="104"/>
      <c r="AC42848" s="104"/>
      <c r="AF42848" s="104"/>
      <c r="AG42848" s="104"/>
      <c r="AK42848" s="104"/>
      <c r="AL42848" s="104"/>
      <c r="AO42848" s="104"/>
      <c r="AP42848" s="104"/>
    </row>
    <row r="42849" spans="21:42" ht="15" customHeight="1" x14ac:dyDescent="0.25">
      <c r="U42849" s="104"/>
      <c r="AB42849" s="104"/>
      <c r="AC42849" s="104"/>
      <c r="AF42849" s="104"/>
      <c r="AG42849" s="104"/>
      <c r="AK42849" s="104"/>
      <c r="AL42849" s="104"/>
      <c r="AO42849" s="104"/>
      <c r="AP42849" s="104"/>
    </row>
    <row r="42850" spans="21:42" ht="15" customHeight="1" x14ac:dyDescent="0.25">
      <c r="U42850" s="104"/>
      <c r="AB42850" s="104"/>
      <c r="AC42850" s="104"/>
      <c r="AF42850" s="104"/>
      <c r="AG42850" s="104"/>
      <c r="AK42850" s="104"/>
      <c r="AL42850" s="104"/>
      <c r="AO42850" s="104"/>
      <c r="AP42850" s="104"/>
    </row>
    <row r="42851" spans="21:42" ht="15" customHeight="1" x14ac:dyDescent="0.25">
      <c r="U42851" s="104"/>
      <c r="AB42851" s="104"/>
      <c r="AC42851" s="104"/>
      <c r="AF42851" s="104"/>
      <c r="AG42851" s="104"/>
      <c r="AK42851" s="104"/>
      <c r="AL42851" s="104"/>
      <c r="AO42851" s="104"/>
      <c r="AP42851" s="104"/>
    </row>
    <row r="42852" spans="21:42" ht="15" customHeight="1" x14ac:dyDescent="0.25">
      <c r="U42852" s="104"/>
      <c r="AB42852" s="104"/>
      <c r="AC42852" s="104"/>
      <c r="AF42852" s="104"/>
      <c r="AG42852" s="104"/>
      <c r="AK42852" s="104"/>
      <c r="AL42852" s="104"/>
      <c r="AO42852" s="104"/>
      <c r="AP42852" s="104"/>
    </row>
    <row r="42853" spans="21:42" ht="15" customHeight="1" x14ac:dyDescent="0.25">
      <c r="U42853" s="104"/>
      <c r="AB42853" s="104"/>
      <c r="AC42853" s="104"/>
      <c r="AF42853" s="104"/>
      <c r="AG42853" s="104"/>
      <c r="AK42853" s="104"/>
      <c r="AL42853" s="104"/>
      <c r="AO42853" s="104"/>
      <c r="AP42853" s="104"/>
    </row>
    <row r="42854" spans="21:42" ht="15" customHeight="1" x14ac:dyDescent="0.25">
      <c r="U42854" s="104"/>
      <c r="AB42854" s="104"/>
      <c r="AC42854" s="104"/>
      <c r="AF42854" s="104"/>
      <c r="AG42854" s="104"/>
      <c r="AK42854" s="104"/>
      <c r="AL42854" s="104"/>
      <c r="AO42854" s="104"/>
      <c r="AP42854" s="104"/>
    </row>
    <row r="42855" spans="21:42" ht="15" customHeight="1" x14ac:dyDescent="0.25">
      <c r="U42855" s="104"/>
      <c r="AB42855" s="104"/>
      <c r="AC42855" s="104"/>
      <c r="AF42855" s="104"/>
      <c r="AG42855" s="104"/>
      <c r="AK42855" s="104"/>
      <c r="AL42855" s="104"/>
      <c r="AO42855" s="104"/>
      <c r="AP42855" s="104"/>
    </row>
    <row r="42856" spans="21:42" ht="15" customHeight="1" x14ac:dyDescent="0.25">
      <c r="U42856" s="104"/>
      <c r="AB42856" s="104"/>
      <c r="AC42856" s="104"/>
      <c r="AF42856" s="104"/>
      <c r="AG42856" s="104"/>
      <c r="AK42856" s="104"/>
      <c r="AL42856" s="104"/>
      <c r="AO42856" s="104"/>
      <c r="AP42856" s="104"/>
    </row>
    <row r="42857" spans="21:42" ht="15" customHeight="1" x14ac:dyDescent="0.25">
      <c r="U42857" s="104"/>
      <c r="AB42857" s="104"/>
      <c r="AC42857" s="104"/>
      <c r="AF42857" s="104"/>
      <c r="AG42857" s="104"/>
      <c r="AK42857" s="104"/>
      <c r="AL42857" s="104"/>
      <c r="AO42857" s="104"/>
      <c r="AP42857" s="104"/>
    </row>
    <row r="42858" spans="21:42" ht="15" customHeight="1" x14ac:dyDescent="0.25">
      <c r="U42858" s="104"/>
      <c r="AB42858" s="104"/>
      <c r="AC42858" s="104"/>
      <c r="AF42858" s="104"/>
      <c r="AG42858" s="104"/>
      <c r="AK42858" s="104"/>
      <c r="AL42858" s="104"/>
      <c r="AO42858" s="104"/>
      <c r="AP42858" s="104"/>
    </row>
    <row r="42859" spans="21:42" ht="15" customHeight="1" x14ac:dyDescent="0.25">
      <c r="U42859" s="104"/>
      <c r="AB42859" s="104"/>
      <c r="AC42859" s="104"/>
      <c r="AF42859" s="104"/>
      <c r="AG42859" s="104"/>
      <c r="AK42859" s="104"/>
      <c r="AL42859" s="104"/>
      <c r="AO42859" s="104"/>
      <c r="AP42859" s="104"/>
    </row>
    <row r="42860" spans="21:42" ht="15" customHeight="1" x14ac:dyDescent="0.25">
      <c r="U42860" s="104"/>
      <c r="AB42860" s="104"/>
      <c r="AC42860" s="104"/>
      <c r="AF42860" s="104"/>
      <c r="AG42860" s="104"/>
      <c r="AK42860" s="104"/>
      <c r="AL42860" s="104"/>
      <c r="AO42860" s="104"/>
      <c r="AP42860" s="104"/>
    </row>
    <row r="42861" spans="21:42" ht="15" customHeight="1" x14ac:dyDescent="0.25">
      <c r="U42861" s="104"/>
      <c r="AB42861" s="104"/>
      <c r="AC42861" s="104"/>
      <c r="AF42861" s="104"/>
      <c r="AG42861" s="104"/>
      <c r="AK42861" s="104"/>
      <c r="AL42861" s="104"/>
      <c r="AO42861" s="104"/>
      <c r="AP42861" s="104"/>
    </row>
    <row r="42862" spans="21:42" ht="15" customHeight="1" x14ac:dyDescent="0.25">
      <c r="U42862" s="104"/>
      <c r="AB42862" s="104"/>
      <c r="AC42862" s="104"/>
      <c r="AF42862" s="104"/>
      <c r="AG42862" s="104"/>
      <c r="AK42862" s="104"/>
      <c r="AL42862" s="104"/>
      <c r="AO42862" s="104"/>
      <c r="AP42862" s="104"/>
    </row>
    <row r="42863" spans="21:42" ht="15" customHeight="1" x14ac:dyDescent="0.25">
      <c r="U42863" s="104"/>
      <c r="AB42863" s="104"/>
      <c r="AC42863" s="104"/>
      <c r="AF42863" s="104"/>
      <c r="AG42863" s="104"/>
      <c r="AK42863" s="104"/>
      <c r="AL42863" s="104"/>
      <c r="AO42863" s="104"/>
      <c r="AP42863" s="104"/>
    </row>
    <row r="42864" spans="21:42" ht="15" customHeight="1" x14ac:dyDescent="0.25">
      <c r="U42864" s="104"/>
      <c r="AB42864" s="104"/>
      <c r="AC42864" s="104"/>
      <c r="AF42864" s="104"/>
      <c r="AG42864" s="104"/>
      <c r="AK42864" s="104"/>
      <c r="AL42864" s="104"/>
      <c r="AO42864" s="104"/>
      <c r="AP42864" s="104"/>
    </row>
    <row r="42865" spans="21:42" ht="15" customHeight="1" x14ac:dyDescent="0.25">
      <c r="U42865" s="104"/>
      <c r="AB42865" s="104"/>
      <c r="AC42865" s="104"/>
      <c r="AF42865" s="104"/>
      <c r="AG42865" s="104"/>
      <c r="AK42865" s="104"/>
      <c r="AL42865" s="104"/>
      <c r="AO42865" s="104"/>
      <c r="AP42865" s="104"/>
    </row>
    <row r="42866" spans="21:42" ht="15" customHeight="1" x14ac:dyDescent="0.25">
      <c r="U42866" s="104"/>
      <c r="AB42866" s="104"/>
      <c r="AC42866" s="104"/>
      <c r="AF42866" s="104"/>
      <c r="AG42866" s="104"/>
      <c r="AK42866" s="104"/>
      <c r="AL42866" s="104"/>
      <c r="AO42866" s="104"/>
      <c r="AP42866" s="104"/>
    </row>
    <row r="42867" spans="21:42" ht="15" customHeight="1" x14ac:dyDescent="0.25">
      <c r="U42867" s="104"/>
      <c r="AB42867" s="104"/>
      <c r="AC42867" s="104"/>
      <c r="AF42867" s="104"/>
      <c r="AG42867" s="104"/>
      <c r="AK42867" s="104"/>
      <c r="AL42867" s="104"/>
      <c r="AO42867" s="104"/>
      <c r="AP42867" s="104"/>
    </row>
    <row r="42868" spans="21:42" ht="15" customHeight="1" x14ac:dyDescent="0.25">
      <c r="U42868" s="104"/>
      <c r="AB42868" s="104"/>
      <c r="AC42868" s="104"/>
      <c r="AF42868" s="104"/>
      <c r="AG42868" s="104"/>
      <c r="AK42868" s="104"/>
      <c r="AL42868" s="104"/>
      <c r="AO42868" s="104"/>
      <c r="AP42868" s="104"/>
    </row>
    <row r="42869" spans="21:42" ht="15" customHeight="1" x14ac:dyDescent="0.25">
      <c r="U42869" s="104"/>
      <c r="AB42869" s="104"/>
      <c r="AC42869" s="104"/>
      <c r="AF42869" s="104"/>
      <c r="AG42869" s="104"/>
      <c r="AK42869" s="104"/>
      <c r="AL42869" s="104"/>
      <c r="AO42869" s="104"/>
      <c r="AP42869" s="104"/>
    </row>
    <row r="42870" spans="21:42" ht="15" customHeight="1" x14ac:dyDescent="0.25">
      <c r="U42870" s="104"/>
      <c r="AB42870" s="104"/>
      <c r="AC42870" s="104"/>
      <c r="AF42870" s="104"/>
      <c r="AG42870" s="104"/>
      <c r="AK42870" s="104"/>
      <c r="AL42870" s="104"/>
      <c r="AO42870" s="104"/>
      <c r="AP42870" s="104"/>
    </row>
    <row r="42871" spans="21:42" ht="15" customHeight="1" x14ac:dyDescent="0.25">
      <c r="U42871" s="104"/>
      <c r="AB42871" s="104"/>
      <c r="AC42871" s="104"/>
      <c r="AF42871" s="104"/>
      <c r="AG42871" s="104"/>
      <c r="AK42871" s="104"/>
      <c r="AL42871" s="104"/>
      <c r="AO42871" s="104"/>
      <c r="AP42871" s="104"/>
    </row>
    <row r="42872" spans="21:42" ht="15" customHeight="1" x14ac:dyDescent="0.25">
      <c r="U42872" s="104"/>
      <c r="AB42872" s="104"/>
      <c r="AC42872" s="104"/>
      <c r="AF42872" s="104"/>
      <c r="AG42872" s="104"/>
      <c r="AK42872" s="104"/>
      <c r="AL42872" s="104"/>
      <c r="AO42872" s="104"/>
      <c r="AP42872" s="104"/>
    </row>
    <row r="42873" spans="21:42" ht="15" customHeight="1" x14ac:dyDescent="0.25">
      <c r="U42873" s="104"/>
      <c r="AB42873" s="104"/>
      <c r="AC42873" s="104"/>
      <c r="AF42873" s="104"/>
      <c r="AG42873" s="104"/>
      <c r="AK42873" s="104"/>
      <c r="AL42873" s="104"/>
      <c r="AO42873" s="104"/>
      <c r="AP42873" s="104"/>
    </row>
    <row r="42874" spans="21:42" ht="15" customHeight="1" x14ac:dyDescent="0.25">
      <c r="U42874" s="104"/>
      <c r="AB42874" s="104"/>
      <c r="AC42874" s="104"/>
      <c r="AF42874" s="104"/>
      <c r="AG42874" s="104"/>
      <c r="AK42874" s="104"/>
      <c r="AL42874" s="104"/>
      <c r="AO42874" s="104"/>
      <c r="AP42874" s="104"/>
    </row>
    <row r="42875" spans="21:42" ht="15" customHeight="1" x14ac:dyDescent="0.25">
      <c r="U42875" s="104"/>
      <c r="AB42875" s="104"/>
      <c r="AC42875" s="104"/>
      <c r="AF42875" s="104"/>
      <c r="AG42875" s="104"/>
      <c r="AK42875" s="104"/>
      <c r="AL42875" s="104"/>
      <c r="AO42875" s="104"/>
      <c r="AP42875" s="104"/>
    </row>
    <row r="42876" spans="21:42" ht="15" customHeight="1" x14ac:dyDescent="0.25">
      <c r="U42876" s="104"/>
      <c r="AB42876" s="104"/>
      <c r="AC42876" s="104"/>
      <c r="AF42876" s="104"/>
      <c r="AG42876" s="104"/>
      <c r="AK42876" s="104"/>
      <c r="AL42876" s="104"/>
      <c r="AO42876" s="104"/>
      <c r="AP42876" s="104"/>
    </row>
    <row r="42877" spans="21:42" ht="15" customHeight="1" x14ac:dyDescent="0.25">
      <c r="U42877" s="104"/>
      <c r="AB42877" s="104"/>
      <c r="AC42877" s="104"/>
      <c r="AF42877" s="104"/>
      <c r="AG42877" s="104"/>
      <c r="AK42877" s="104"/>
      <c r="AL42877" s="104"/>
      <c r="AO42877" s="104"/>
      <c r="AP42877" s="104"/>
    </row>
    <row r="42878" spans="21:42" ht="15" customHeight="1" x14ac:dyDescent="0.25">
      <c r="U42878" s="104"/>
      <c r="AB42878" s="104"/>
      <c r="AC42878" s="104"/>
      <c r="AF42878" s="104"/>
      <c r="AG42878" s="104"/>
      <c r="AK42878" s="104"/>
      <c r="AL42878" s="104"/>
      <c r="AO42878" s="104"/>
      <c r="AP42878" s="104"/>
    </row>
    <row r="42879" spans="21:42" ht="15" customHeight="1" x14ac:dyDescent="0.25">
      <c r="U42879" s="104"/>
      <c r="AB42879" s="104"/>
      <c r="AC42879" s="104"/>
      <c r="AF42879" s="104"/>
      <c r="AG42879" s="104"/>
      <c r="AK42879" s="104"/>
      <c r="AL42879" s="104"/>
      <c r="AO42879" s="104"/>
      <c r="AP42879" s="104"/>
    </row>
    <row r="42880" spans="21:42" ht="15" customHeight="1" x14ac:dyDescent="0.25">
      <c r="U42880" s="104"/>
      <c r="AB42880" s="104"/>
      <c r="AC42880" s="104"/>
      <c r="AF42880" s="104"/>
      <c r="AG42880" s="104"/>
      <c r="AK42880" s="104"/>
      <c r="AL42880" s="104"/>
      <c r="AO42880" s="104"/>
      <c r="AP42880" s="104"/>
    </row>
    <row r="42881" spans="21:42" ht="15" customHeight="1" x14ac:dyDescent="0.25">
      <c r="U42881" s="104"/>
      <c r="AB42881" s="104"/>
      <c r="AC42881" s="104"/>
      <c r="AF42881" s="104"/>
      <c r="AG42881" s="104"/>
      <c r="AK42881" s="104"/>
      <c r="AL42881" s="104"/>
      <c r="AO42881" s="104"/>
      <c r="AP42881" s="104"/>
    </row>
    <row r="42882" spans="21:42" ht="15" customHeight="1" x14ac:dyDescent="0.25">
      <c r="U42882" s="104"/>
      <c r="AB42882" s="104"/>
      <c r="AC42882" s="104"/>
      <c r="AF42882" s="104"/>
      <c r="AG42882" s="104"/>
      <c r="AK42882" s="104"/>
      <c r="AL42882" s="104"/>
      <c r="AO42882" s="104"/>
      <c r="AP42882" s="104"/>
    </row>
    <row r="42883" spans="21:42" ht="15" customHeight="1" x14ac:dyDescent="0.25">
      <c r="U42883" s="104"/>
      <c r="AB42883" s="104"/>
      <c r="AC42883" s="104"/>
      <c r="AF42883" s="104"/>
      <c r="AG42883" s="104"/>
      <c r="AK42883" s="104"/>
      <c r="AL42883" s="104"/>
      <c r="AO42883" s="104"/>
      <c r="AP42883" s="104"/>
    </row>
    <row r="42884" spans="21:42" ht="15" customHeight="1" x14ac:dyDescent="0.25">
      <c r="U42884" s="104"/>
      <c r="AB42884" s="104"/>
      <c r="AC42884" s="104"/>
      <c r="AF42884" s="104"/>
      <c r="AG42884" s="104"/>
      <c r="AK42884" s="104"/>
      <c r="AL42884" s="104"/>
      <c r="AO42884" s="104"/>
      <c r="AP42884" s="104"/>
    </row>
    <row r="42885" spans="21:42" ht="15" customHeight="1" x14ac:dyDescent="0.25">
      <c r="U42885" s="104"/>
      <c r="AB42885" s="104"/>
      <c r="AC42885" s="104"/>
      <c r="AF42885" s="104"/>
      <c r="AG42885" s="104"/>
      <c r="AK42885" s="104"/>
      <c r="AL42885" s="104"/>
      <c r="AO42885" s="104"/>
      <c r="AP42885" s="104"/>
    </row>
    <row r="42886" spans="21:42" ht="15" customHeight="1" x14ac:dyDescent="0.25">
      <c r="U42886" s="104"/>
      <c r="AB42886" s="104"/>
      <c r="AC42886" s="104"/>
      <c r="AF42886" s="104"/>
      <c r="AG42886" s="104"/>
      <c r="AK42886" s="104"/>
      <c r="AL42886" s="104"/>
      <c r="AO42886" s="104"/>
      <c r="AP42886" s="104"/>
    </row>
    <row r="42887" spans="21:42" ht="15" customHeight="1" x14ac:dyDescent="0.25">
      <c r="U42887" s="104"/>
      <c r="AB42887" s="104"/>
      <c r="AC42887" s="104"/>
      <c r="AF42887" s="104"/>
      <c r="AG42887" s="104"/>
      <c r="AK42887" s="104"/>
      <c r="AL42887" s="104"/>
      <c r="AO42887" s="104"/>
      <c r="AP42887" s="104"/>
    </row>
    <row r="42888" spans="21:42" ht="15" customHeight="1" x14ac:dyDescent="0.25">
      <c r="U42888" s="104"/>
      <c r="AB42888" s="104"/>
      <c r="AC42888" s="104"/>
      <c r="AF42888" s="104"/>
      <c r="AG42888" s="104"/>
      <c r="AK42888" s="104"/>
      <c r="AL42888" s="104"/>
      <c r="AO42888" s="104"/>
      <c r="AP42888" s="104"/>
    </row>
    <row r="42889" spans="21:42" ht="15" customHeight="1" x14ac:dyDescent="0.25">
      <c r="U42889" s="104"/>
      <c r="AB42889" s="104"/>
      <c r="AC42889" s="104"/>
      <c r="AF42889" s="104"/>
      <c r="AG42889" s="104"/>
      <c r="AK42889" s="104"/>
      <c r="AL42889" s="104"/>
      <c r="AO42889" s="104"/>
      <c r="AP42889" s="104"/>
    </row>
    <row r="42890" spans="21:42" ht="15" customHeight="1" x14ac:dyDescent="0.25">
      <c r="U42890" s="104"/>
      <c r="AB42890" s="104"/>
      <c r="AC42890" s="104"/>
      <c r="AF42890" s="104"/>
      <c r="AG42890" s="104"/>
      <c r="AK42890" s="104"/>
      <c r="AL42890" s="104"/>
      <c r="AO42890" s="104"/>
      <c r="AP42890" s="104"/>
    </row>
    <row r="42891" spans="21:42" ht="15" customHeight="1" x14ac:dyDescent="0.25">
      <c r="U42891" s="104"/>
      <c r="AB42891" s="104"/>
      <c r="AC42891" s="104"/>
      <c r="AF42891" s="104"/>
      <c r="AG42891" s="104"/>
      <c r="AK42891" s="104"/>
      <c r="AL42891" s="104"/>
      <c r="AO42891" s="104"/>
      <c r="AP42891" s="104"/>
    </row>
    <row r="42892" spans="21:42" ht="15" customHeight="1" x14ac:dyDescent="0.25">
      <c r="U42892" s="104"/>
      <c r="AB42892" s="104"/>
      <c r="AC42892" s="104"/>
      <c r="AF42892" s="104"/>
      <c r="AG42892" s="104"/>
      <c r="AK42892" s="104"/>
      <c r="AL42892" s="104"/>
      <c r="AO42892" s="104"/>
      <c r="AP42892" s="104"/>
    </row>
    <row r="42893" spans="21:42" ht="15" customHeight="1" x14ac:dyDescent="0.25">
      <c r="U42893" s="104"/>
      <c r="AB42893" s="104"/>
      <c r="AC42893" s="104"/>
      <c r="AF42893" s="104"/>
      <c r="AG42893" s="104"/>
      <c r="AK42893" s="104"/>
      <c r="AL42893" s="104"/>
      <c r="AO42893" s="104"/>
      <c r="AP42893" s="104"/>
    </row>
    <row r="42894" spans="21:42" ht="15" customHeight="1" x14ac:dyDescent="0.25">
      <c r="U42894" s="104"/>
      <c r="AB42894" s="104"/>
      <c r="AC42894" s="104"/>
      <c r="AF42894" s="104"/>
      <c r="AG42894" s="104"/>
      <c r="AK42894" s="104"/>
      <c r="AL42894" s="104"/>
      <c r="AO42894" s="104"/>
      <c r="AP42894" s="104"/>
    </row>
    <row r="42895" spans="21:42" ht="15" customHeight="1" x14ac:dyDescent="0.25">
      <c r="U42895" s="104"/>
      <c r="AB42895" s="104"/>
      <c r="AC42895" s="104"/>
      <c r="AF42895" s="104"/>
      <c r="AG42895" s="104"/>
      <c r="AK42895" s="104"/>
      <c r="AL42895" s="104"/>
      <c r="AO42895" s="104"/>
      <c r="AP42895" s="104"/>
    </row>
    <row r="42896" spans="21:42" ht="15" customHeight="1" x14ac:dyDescent="0.25">
      <c r="U42896" s="104"/>
      <c r="AB42896" s="104"/>
      <c r="AC42896" s="104"/>
      <c r="AF42896" s="104"/>
      <c r="AG42896" s="104"/>
      <c r="AK42896" s="104"/>
      <c r="AL42896" s="104"/>
      <c r="AO42896" s="104"/>
      <c r="AP42896" s="104"/>
    </row>
    <row r="42897" spans="21:42" ht="15" customHeight="1" x14ac:dyDescent="0.25">
      <c r="U42897" s="104"/>
      <c r="AB42897" s="104"/>
      <c r="AC42897" s="104"/>
      <c r="AF42897" s="104"/>
      <c r="AG42897" s="104"/>
      <c r="AK42897" s="104"/>
      <c r="AL42897" s="104"/>
      <c r="AO42897" s="104"/>
      <c r="AP42897" s="104"/>
    </row>
    <row r="42898" spans="21:42" ht="15" customHeight="1" x14ac:dyDescent="0.25">
      <c r="U42898" s="104"/>
      <c r="AB42898" s="104"/>
      <c r="AC42898" s="104"/>
      <c r="AF42898" s="104"/>
      <c r="AG42898" s="104"/>
      <c r="AK42898" s="104"/>
      <c r="AL42898" s="104"/>
      <c r="AO42898" s="104"/>
      <c r="AP42898" s="104"/>
    </row>
    <row r="42899" spans="21:42" ht="15" customHeight="1" x14ac:dyDescent="0.25">
      <c r="U42899" s="104"/>
      <c r="AB42899" s="104"/>
      <c r="AC42899" s="104"/>
      <c r="AF42899" s="104"/>
      <c r="AG42899" s="104"/>
      <c r="AK42899" s="104"/>
      <c r="AL42899" s="104"/>
      <c r="AO42899" s="104"/>
      <c r="AP42899" s="104"/>
    </row>
    <row r="42900" spans="21:42" ht="15" customHeight="1" x14ac:dyDescent="0.25">
      <c r="U42900" s="104"/>
      <c r="AB42900" s="104"/>
      <c r="AC42900" s="104"/>
      <c r="AF42900" s="104"/>
      <c r="AG42900" s="104"/>
      <c r="AK42900" s="104"/>
      <c r="AL42900" s="104"/>
      <c r="AO42900" s="104"/>
      <c r="AP42900" s="104"/>
    </row>
    <row r="42901" spans="21:42" ht="15" customHeight="1" x14ac:dyDescent="0.25">
      <c r="U42901" s="104"/>
      <c r="AB42901" s="104"/>
      <c r="AC42901" s="104"/>
      <c r="AF42901" s="104"/>
      <c r="AG42901" s="104"/>
      <c r="AK42901" s="104"/>
      <c r="AL42901" s="104"/>
      <c r="AO42901" s="104"/>
      <c r="AP42901" s="104"/>
    </row>
    <row r="42902" spans="21:42" ht="15" customHeight="1" x14ac:dyDescent="0.25">
      <c r="U42902" s="104"/>
      <c r="AB42902" s="104"/>
      <c r="AC42902" s="104"/>
      <c r="AF42902" s="104"/>
      <c r="AG42902" s="104"/>
      <c r="AK42902" s="104"/>
      <c r="AL42902" s="104"/>
      <c r="AO42902" s="104"/>
      <c r="AP42902" s="104"/>
    </row>
    <row r="42903" spans="21:42" ht="15" customHeight="1" x14ac:dyDescent="0.25">
      <c r="U42903" s="104"/>
      <c r="AB42903" s="104"/>
      <c r="AC42903" s="104"/>
      <c r="AF42903" s="104"/>
      <c r="AG42903" s="104"/>
      <c r="AK42903" s="104"/>
      <c r="AL42903" s="104"/>
      <c r="AO42903" s="104"/>
      <c r="AP42903" s="104"/>
    </row>
    <row r="42904" spans="21:42" ht="15" customHeight="1" x14ac:dyDescent="0.25">
      <c r="U42904" s="104"/>
      <c r="AB42904" s="104"/>
      <c r="AC42904" s="104"/>
      <c r="AF42904" s="104"/>
      <c r="AG42904" s="104"/>
      <c r="AK42904" s="104"/>
      <c r="AL42904" s="104"/>
      <c r="AO42904" s="104"/>
      <c r="AP42904" s="104"/>
    </row>
    <row r="42905" spans="21:42" ht="15" customHeight="1" x14ac:dyDescent="0.25">
      <c r="U42905" s="104"/>
      <c r="AB42905" s="104"/>
      <c r="AC42905" s="104"/>
      <c r="AF42905" s="104"/>
      <c r="AG42905" s="104"/>
      <c r="AK42905" s="104"/>
      <c r="AL42905" s="104"/>
      <c r="AO42905" s="104"/>
      <c r="AP42905" s="104"/>
    </row>
    <row r="42906" spans="21:42" ht="15" customHeight="1" x14ac:dyDescent="0.25">
      <c r="U42906" s="104"/>
      <c r="AB42906" s="104"/>
      <c r="AC42906" s="104"/>
      <c r="AF42906" s="104"/>
      <c r="AG42906" s="104"/>
      <c r="AK42906" s="104"/>
      <c r="AL42906" s="104"/>
      <c r="AO42906" s="104"/>
      <c r="AP42906" s="104"/>
    </row>
    <row r="42907" spans="21:42" ht="15" customHeight="1" x14ac:dyDescent="0.25">
      <c r="U42907" s="104"/>
      <c r="AB42907" s="104"/>
      <c r="AC42907" s="104"/>
      <c r="AF42907" s="104"/>
      <c r="AG42907" s="104"/>
      <c r="AK42907" s="104"/>
      <c r="AL42907" s="104"/>
      <c r="AO42907" s="104"/>
      <c r="AP42907" s="104"/>
    </row>
    <row r="42908" spans="21:42" ht="15" customHeight="1" x14ac:dyDescent="0.25">
      <c r="U42908" s="104"/>
      <c r="AB42908" s="104"/>
      <c r="AC42908" s="104"/>
      <c r="AF42908" s="104"/>
      <c r="AG42908" s="104"/>
      <c r="AK42908" s="104"/>
      <c r="AL42908" s="104"/>
      <c r="AO42908" s="104"/>
      <c r="AP42908" s="104"/>
    </row>
    <row r="42909" spans="21:42" ht="15" customHeight="1" x14ac:dyDescent="0.25">
      <c r="U42909" s="104"/>
      <c r="AB42909" s="104"/>
      <c r="AC42909" s="104"/>
      <c r="AF42909" s="104"/>
      <c r="AG42909" s="104"/>
      <c r="AK42909" s="104"/>
      <c r="AL42909" s="104"/>
      <c r="AO42909" s="104"/>
      <c r="AP42909" s="104"/>
    </row>
    <row r="42910" spans="21:42" ht="15" customHeight="1" x14ac:dyDescent="0.25">
      <c r="U42910" s="104"/>
      <c r="AB42910" s="104"/>
      <c r="AC42910" s="104"/>
      <c r="AF42910" s="104"/>
      <c r="AG42910" s="104"/>
      <c r="AK42910" s="104"/>
      <c r="AL42910" s="104"/>
      <c r="AO42910" s="104"/>
      <c r="AP42910" s="104"/>
    </row>
    <row r="42911" spans="21:42" ht="15" customHeight="1" x14ac:dyDescent="0.25">
      <c r="U42911" s="104"/>
      <c r="AB42911" s="104"/>
      <c r="AC42911" s="104"/>
      <c r="AF42911" s="104"/>
      <c r="AG42911" s="104"/>
      <c r="AK42911" s="104"/>
      <c r="AL42911" s="104"/>
      <c r="AO42911" s="104"/>
      <c r="AP42911" s="104"/>
    </row>
    <row r="42912" spans="21:42" ht="15" customHeight="1" x14ac:dyDescent="0.25">
      <c r="U42912" s="104"/>
      <c r="AB42912" s="104"/>
      <c r="AC42912" s="104"/>
      <c r="AF42912" s="104"/>
      <c r="AG42912" s="104"/>
      <c r="AK42912" s="104"/>
      <c r="AL42912" s="104"/>
      <c r="AO42912" s="104"/>
      <c r="AP42912" s="104"/>
    </row>
    <row r="42913" spans="21:42" ht="15" customHeight="1" x14ac:dyDescent="0.25">
      <c r="U42913" s="104"/>
      <c r="AB42913" s="104"/>
      <c r="AC42913" s="104"/>
      <c r="AF42913" s="104"/>
      <c r="AG42913" s="104"/>
      <c r="AK42913" s="104"/>
      <c r="AL42913" s="104"/>
      <c r="AO42913" s="104"/>
      <c r="AP42913" s="104"/>
    </row>
    <row r="42914" spans="21:42" ht="15" customHeight="1" x14ac:dyDescent="0.25">
      <c r="U42914" s="104"/>
      <c r="AB42914" s="104"/>
      <c r="AC42914" s="104"/>
      <c r="AF42914" s="104"/>
      <c r="AG42914" s="104"/>
      <c r="AK42914" s="104"/>
      <c r="AL42914" s="104"/>
      <c r="AO42914" s="104"/>
      <c r="AP42914" s="104"/>
    </row>
    <row r="42915" spans="21:42" ht="15" customHeight="1" x14ac:dyDescent="0.25">
      <c r="U42915" s="104"/>
      <c r="AB42915" s="104"/>
      <c r="AC42915" s="104"/>
      <c r="AF42915" s="104"/>
      <c r="AG42915" s="104"/>
      <c r="AK42915" s="104"/>
      <c r="AL42915" s="104"/>
      <c r="AO42915" s="104"/>
      <c r="AP42915" s="104"/>
    </row>
    <row r="42916" spans="21:42" ht="15" customHeight="1" x14ac:dyDescent="0.25">
      <c r="U42916" s="104"/>
      <c r="AB42916" s="104"/>
      <c r="AC42916" s="104"/>
      <c r="AF42916" s="104"/>
      <c r="AG42916" s="104"/>
      <c r="AK42916" s="104"/>
      <c r="AL42916" s="104"/>
      <c r="AO42916" s="104"/>
      <c r="AP42916" s="104"/>
    </row>
    <row r="42917" spans="21:42" ht="15" customHeight="1" x14ac:dyDescent="0.25">
      <c r="U42917" s="104"/>
      <c r="AB42917" s="104"/>
      <c r="AC42917" s="104"/>
      <c r="AF42917" s="104"/>
      <c r="AG42917" s="104"/>
      <c r="AK42917" s="104"/>
      <c r="AL42917" s="104"/>
      <c r="AO42917" s="104"/>
      <c r="AP42917" s="104"/>
    </row>
    <row r="42918" spans="21:42" ht="15" customHeight="1" x14ac:dyDescent="0.25">
      <c r="U42918" s="104"/>
      <c r="AB42918" s="104"/>
      <c r="AC42918" s="104"/>
      <c r="AF42918" s="104"/>
      <c r="AG42918" s="104"/>
      <c r="AK42918" s="104"/>
      <c r="AL42918" s="104"/>
      <c r="AO42918" s="104"/>
      <c r="AP42918" s="104"/>
    </row>
    <row r="42919" spans="21:42" ht="15" customHeight="1" x14ac:dyDescent="0.25">
      <c r="U42919" s="104"/>
      <c r="AB42919" s="104"/>
      <c r="AC42919" s="104"/>
      <c r="AF42919" s="104"/>
      <c r="AG42919" s="104"/>
      <c r="AK42919" s="104"/>
      <c r="AL42919" s="104"/>
      <c r="AO42919" s="104"/>
      <c r="AP42919" s="104"/>
    </row>
    <row r="42920" spans="21:42" ht="15" customHeight="1" x14ac:dyDescent="0.25">
      <c r="U42920" s="104"/>
      <c r="AB42920" s="104"/>
      <c r="AC42920" s="104"/>
      <c r="AF42920" s="104"/>
      <c r="AG42920" s="104"/>
      <c r="AK42920" s="104"/>
      <c r="AL42920" s="104"/>
      <c r="AO42920" s="104"/>
      <c r="AP42920" s="104"/>
    </row>
    <row r="42921" spans="21:42" ht="15" customHeight="1" x14ac:dyDescent="0.25">
      <c r="U42921" s="104"/>
      <c r="AB42921" s="104"/>
      <c r="AC42921" s="104"/>
      <c r="AF42921" s="104"/>
      <c r="AG42921" s="104"/>
      <c r="AK42921" s="104"/>
      <c r="AL42921" s="104"/>
      <c r="AO42921" s="104"/>
      <c r="AP42921" s="104"/>
    </row>
    <row r="42922" spans="21:42" ht="15" customHeight="1" x14ac:dyDescent="0.25">
      <c r="U42922" s="104"/>
      <c r="AB42922" s="104"/>
      <c r="AC42922" s="104"/>
      <c r="AF42922" s="104"/>
      <c r="AG42922" s="104"/>
      <c r="AK42922" s="104"/>
      <c r="AL42922" s="104"/>
      <c r="AO42922" s="104"/>
      <c r="AP42922" s="104"/>
    </row>
    <row r="42923" spans="21:42" ht="15" customHeight="1" x14ac:dyDescent="0.25">
      <c r="U42923" s="104"/>
      <c r="AB42923" s="104"/>
      <c r="AC42923" s="104"/>
      <c r="AF42923" s="104"/>
      <c r="AG42923" s="104"/>
      <c r="AK42923" s="104"/>
      <c r="AL42923" s="104"/>
      <c r="AO42923" s="104"/>
      <c r="AP42923" s="104"/>
    </row>
    <row r="42924" spans="21:42" ht="15" customHeight="1" x14ac:dyDescent="0.25">
      <c r="U42924" s="104"/>
      <c r="AB42924" s="104"/>
      <c r="AC42924" s="104"/>
      <c r="AF42924" s="104"/>
      <c r="AG42924" s="104"/>
      <c r="AK42924" s="104"/>
      <c r="AL42924" s="104"/>
      <c r="AO42924" s="104"/>
      <c r="AP42924" s="104"/>
    </row>
    <row r="42925" spans="21:42" ht="15" customHeight="1" x14ac:dyDescent="0.25">
      <c r="U42925" s="104"/>
      <c r="AB42925" s="104"/>
      <c r="AC42925" s="104"/>
      <c r="AF42925" s="104"/>
      <c r="AG42925" s="104"/>
      <c r="AK42925" s="104"/>
      <c r="AL42925" s="104"/>
      <c r="AO42925" s="104"/>
      <c r="AP42925" s="104"/>
    </row>
    <row r="42926" spans="21:42" ht="15" customHeight="1" x14ac:dyDescent="0.25">
      <c r="U42926" s="104"/>
      <c r="AB42926" s="104"/>
      <c r="AC42926" s="104"/>
      <c r="AF42926" s="104"/>
      <c r="AG42926" s="104"/>
      <c r="AK42926" s="104"/>
      <c r="AL42926" s="104"/>
      <c r="AO42926" s="104"/>
      <c r="AP42926" s="104"/>
    </row>
    <row r="42927" spans="21:42" ht="15" customHeight="1" x14ac:dyDescent="0.25">
      <c r="U42927" s="104"/>
      <c r="AB42927" s="104"/>
      <c r="AC42927" s="104"/>
      <c r="AF42927" s="104"/>
      <c r="AG42927" s="104"/>
      <c r="AK42927" s="104"/>
      <c r="AL42927" s="104"/>
      <c r="AO42927" s="104"/>
      <c r="AP42927" s="104"/>
    </row>
    <row r="42928" spans="21:42" ht="15" customHeight="1" x14ac:dyDescent="0.25">
      <c r="U42928" s="104"/>
      <c r="AB42928" s="104"/>
      <c r="AC42928" s="104"/>
      <c r="AF42928" s="104"/>
      <c r="AG42928" s="104"/>
      <c r="AK42928" s="104"/>
      <c r="AL42928" s="104"/>
      <c r="AO42928" s="104"/>
      <c r="AP42928" s="104"/>
    </row>
    <row r="42929" spans="21:42" ht="15" customHeight="1" x14ac:dyDescent="0.25">
      <c r="U42929" s="104"/>
      <c r="AB42929" s="104"/>
      <c r="AC42929" s="104"/>
      <c r="AF42929" s="104"/>
      <c r="AG42929" s="104"/>
      <c r="AK42929" s="104"/>
      <c r="AL42929" s="104"/>
      <c r="AO42929" s="104"/>
      <c r="AP42929" s="104"/>
    </row>
    <row r="42930" spans="21:42" ht="15" customHeight="1" x14ac:dyDescent="0.25">
      <c r="U42930" s="104"/>
      <c r="AB42930" s="104"/>
      <c r="AC42930" s="104"/>
      <c r="AF42930" s="104"/>
      <c r="AG42930" s="104"/>
      <c r="AK42930" s="104"/>
      <c r="AL42930" s="104"/>
      <c r="AO42930" s="104"/>
      <c r="AP42930" s="104"/>
    </row>
    <row r="42931" spans="21:42" ht="15" customHeight="1" x14ac:dyDescent="0.25">
      <c r="U42931" s="104"/>
      <c r="AB42931" s="104"/>
      <c r="AC42931" s="104"/>
      <c r="AF42931" s="104"/>
      <c r="AG42931" s="104"/>
      <c r="AK42931" s="104"/>
      <c r="AL42931" s="104"/>
      <c r="AO42931" s="104"/>
      <c r="AP42931" s="104"/>
    </row>
    <row r="42932" spans="21:42" ht="15" customHeight="1" x14ac:dyDescent="0.25">
      <c r="U42932" s="104"/>
      <c r="AB42932" s="104"/>
      <c r="AC42932" s="104"/>
      <c r="AF42932" s="104"/>
      <c r="AG42932" s="104"/>
      <c r="AK42932" s="104"/>
      <c r="AL42932" s="104"/>
      <c r="AO42932" s="104"/>
      <c r="AP42932" s="104"/>
    </row>
    <row r="42933" spans="21:42" ht="15" customHeight="1" x14ac:dyDescent="0.25">
      <c r="U42933" s="104"/>
      <c r="AB42933" s="104"/>
      <c r="AC42933" s="104"/>
      <c r="AF42933" s="104"/>
      <c r="AG42933" s="104"/>
      <c r="AK42933" s="104"/>
      <c r="AL42933" s="104"/>
      <c r="AO42933" s="104"/>
      <c r="AP42933" s="104"/>
    </row>
    <row r="42934" spans="21:42" ht="15" customHeight="1" x14ac:dyDescent="0.25">
      <c r="U42934" s="104"/>
      <c r="AB42934" s="104"/>
      <c r="AC42934" s="104"/>
      <c r="AF42934" s="104"/>
      <c r="AG42934" s="104"/>
      <c r="AK42934" s="104"/>
      <c r="AL42934" s="104"/>
      <c r="AO42934" s="104"/>
      <c r="AP42934" s="104"/>
    </row>
    <row r="42935" spans="21:42" ht="15" customHeight="1" x14ac:dyDescent="0.25">
      <c r="U42935" s="104"/>
      <c r="AB42935" s="104"/>
      <c r="AC42935" s="104"/>
      <c r="AF42935" s="104"/>
      <c r="AG42935" s="104"/>
      <c r="AK42935" s="104"/>
      <c r="AL42935" s="104"/>
      <c r="AO42935" s="104"/>
      <c r="AP42935" s="104"/>
    </row>
    <row r="42936" spans="21:42" ht="15" customHeight="1" x14ac:dyDescent="0.25">
      <c r="U42936" s="104"/>
      <c r="AB42936" s="104"/>
      <c r="AC42936" s="104"/>
      <c r="AF42936" s="104"/>
      <c r="AG42936" s="104"/>
      <c r="AK42936" s="104"/>
      <c r="AL42936" s="104"/>
      <c r="AO42936" s="104"/>
      <c r="AP42936" s="104"/>
    </row>
    <row r="42937" spans="21:42" ht="15" customHeight="1" x14ac:dyDescent="0.25">
      <c r="U42937" s="104"/>
      <c r="AB42937" s="104"/>
      <c r="AC42937" s="104"/>
      <c r="AF42937" s="104"/>
      <c r="AG42937" s="104"/>
      <c r="AK42937" s="104"/>
      <c r="AL42937" s="104"/>
      <c r="AO42937" s="104"/>
      <c r="AP42937" s="104"/>
    </row>
    <row r="42938" spans="21:42" ht="15" customHeight="1" x14ac:dyDescent="0.25">
      <c r="U42938" s="104"/>
      <c r="AB42938" s="104"/>
      <c r="AC42938" s="104"/>
      <c r="AF42938" s="104"/>
      <c r="AG42938" s="104"/>
      <c r="AK42938" s="104"/>
      <c r="AL42938" s="104"/>
      <c r="AO42938" s="104"/>
      <c r="AP42938" s="104"/>
    </row>
    <row r="42939" spans="21:42" ht="15" customHeight="1" x14ac:dyDescent="0.25">
      <c r="U42939" s="104"/>
      <c r="AB42939" s="104"/>
      <c r="AC42939" s="104"/>
      <c r="AF42939" s="104"/>
      <c r="AG42939" s="104"/>
      <c r="AK42939" s="104"/>
      <c r="AL42939" s="104"/>
      <c r="AO42939" s="104"/>
      <c r="AP42939" s="104"/>
    </row>
    <row r="42940" spans="21:42" ht="15" customHeight="1" x14ac:dyDescent="0.25">
      <c r="U42940" s="104"/>
      <c r="AB42940" s="104"/>
      <c r="AC42940" s="104"/>
      <c r="AF42940" s="104"/>
      <c r="AG42940" s="104"/>
      <c r="AK42940" s="104"/>
      <c r="AL42940" s="104"/>
      <c r="AO42940" s="104"/>
      <c r="AP42940" s="104"/>
    </row>
    <row r="42941" spans="21:42" ht="15" customHeight="1" x14ac:dyDescent="0.25">
      <c r="U42941" s="104"/>
      <c r="AB42941" s="104"/>
      <c r="AC42941" s="104"/>
      <c r="AF42941" s="104"/>
      <c r="AG42941" s="104"/>
      <c r="AK42941" s="104"/>
      <c r="AL42941" s="104"/>
      <c r="AO42941" s="104"/>
      <c r="AP42941" s="104"/>
    </row>
    <row r="42942" spans="21:42" ht="15" customHeight="1" x14ac:dyDescent="0.25">
      <c r="U42942" s="104"/>
      <c r="AB42942" s="104"/>
      <c r="AC42942" s="104"/>
      <c r="AF42942" s="104"/>
      <c r="AG42942" s="104"/>
      <c r="AK42942" s="104"/>
      <c r="AL42942" s="104"/>
      <c r="AO42942" s="104"/>
      <c r="AP42942" s="104"/>
    </row>
    <row r="42943" spans="21:42" ht="15" customHeight="1" x14ac:dyDescent="0.25">
      <c r="U42943" s="104"/>
      <c r="AB42943" s="104"/>
      <c r="AC42943" s="104"/>
      <c r="AF42943" s="104"/>
      <c r="AG42943" s="104"/>
      <c r="AK42943" s="104"/>
      <c r="AL42943" s="104"/>
      <c r="AO42943" s="104"/>
      <c r="AP42943" s="104"/>
    </row>
    <row r="42944" spans="21:42" ht="15" customHeight="1" x14ac:dyDescent="0.25">
      <c r="U42944" s="104"/>
      <c r="AB42944" s="104"/>
      <c r="AC42944" s="104"/>
      <c r="AF42944" s="104"/>
      <c r="AG42944" s="104"/>
      <c r="AK42944" s="104"/>
      <c r="AL42944" s="104"/>
      <c r="AO42944" s="104"/>
      <c r="AP42944" s="104"/>
    </row>
    <row r="42945" spans="21:42" ht="15" customHeight="1" x14ac:dyDescent="0.25">
      <c r="U42945" s="104"/>
      <c r="AB42945" s="104"/>
      <c r="AC42945" s="104"/>
      <c r="AF42945" s="104"/>
      <c r="AG42945" s="104"/>
      <c r="AK42945" s="104"/>
      <c r="AL42945" s="104"/>
      <c r="AO42945" s="104"/>
      <c r="AP42945" s="104"/>
    </row>
    <row r="42946" spans="21:42" ht="15" customHeight="1" x14ac:dyDescent="0.25">
      <c r="U42946" s="104"/>
      <c r="AB42946" s="104"/>
      <c r="AC42946" s="104"/>
      <c r="AF42946" s="104"/>
      <c r="AG42946" s="104"/>
      <c r="AK42946" s="104"/>
      <c r="AL42946" s="104"/>
      <c r="AO42946" s="104"/>
      <c r="AP42946" s="104"/>
    </row>
    <row r="42947" spans="21:42" ht="15" customHeight="1" x14ac:dyDescent="0.25">
      <c r="U42947" s="104"/>
      <c r="AB42947" s="104"/>
      <c r="AC42947" s="104"/>
      <c r="AF42947" s="104"/>
      <c r="AG42947" s="104"/>
      <c r="AK42947" s="104"/>
      <c r="AL42947" s="104"/>
      <c r="AO42947" s="104"/>
      <c r="AP42947" s="104"/>
    </row>
    <row r="42948" spans="21:42" ht="15" customHeight="1" x14ac:dyDescent="0.25">
      <c r="U42948" s="104"/>
      <c r="AB42948" s="104"/>
      <c r="AC42948" s="104"/>
      <c r="AF42948" s="104"/>
      <c r="AG42948" s="104"/>
      <c r="AK42948" s="104"/>
      <c r="AL42948" s="104"/>
      <c r="AO42948" s="104"/>
      <c r="AP42948" s="104"/>
    </row>
    <row r="42949" spans="21:42" ht="15" customHeight="1" x14ac:dyDescent="0.25">
      <c r="U42949" s="104"/>
      <c r="AB42949" s="104"/>
      <c r="AC42949" s="104"/>
      <c r="AF42949" s="104"/>
      <c r="AG42949" s="104"/>
      <c r="AK42949" s="104"/>
      <c r="AL42949" s="104"/>
      <c r="AO42949" s="104"/>
      <c r="AP42949" s="104"/>
    </row>
    <row r="42950" spans="21:42" ht="15" customHeight="1" x14ac:dyDescent="0.25">
      <c r="U42950" s="104"/>
      <c r="AB42950" s="104"/>
      <c r="AC42950" s="104"/>
      <c r="AF42950" s="104"/>
      <c r="AG42950" s="104"/>
      <c r="AK42950" s="104"/>
      <c r="AL42950" s="104"/>
      <c r="AO42950" s="104"/>
      <c r="AP42950" s="104"/>
    </row>
    <row r="42951" spans="21:42" ht="15" customHeight="1" x14ac:dyDescent="0.25">
      <c r="U42951" s="104"/>
      <c r="AB42951" s="104"/>
      <c r="AC42951" s="104"/>
      <c r="AF42951" s="104"/>
      <c r="AG42951" s="104"/>
      <c r="AK42951" s="104"/>
      <c r="AL42951" s="104"/>
      <c r="AO42951" s="104"/>
      <c r="AP42951" s="104"/>
    </row>
    <row r="42952" spans="21:42" ht="15" customHeight="1" x14ac:dyDescent="0.25">
      <c r="U42952" s="104"/>
      <c r="AB42952" s="104"/>
      <c r="AC42952" s="104"/>
      <c r="AF42952" s="104"/>
      <c r="AG42952" s="104"/>
      <c r="AK42952" s="104"/>
      <c r="AL42952" s="104"/>
      <c r="AO42952" s="104"/>
      <c r="AP42952" s="104"/>
    </row>
    <row r="42953" spans="21:42" ht="15" customHeight="1" x14ac:dyDescent="0.25">
      <c r="U42953" s="104"/>
      <c r="AB42953" s="104"/>
      <c r="AC42953" s="104"/>
      <c r="AF42953" s="104"/>
      <c r="AG42953" s="104"/>
      <c r="AK42953" s="104"/>
      <c r="AL42953" s="104"/>
      <c r="AO42953" s="104"/>
      <c r="AP42953" s="104"/>
    </row>
    <row r="42954" spans="21:42" ht="15" customHeight="1" x14ac:dyDescent="0.25">
      <c r="U42954" s="104"/>
      <c r="AB42954" s="104"/>
      <c r="AC42954" s="104"/>
      <c r="AF42954" s="104"/>
      <c r="AG42954" s="104"/>
      <c r="AK42954" s="104"/>
      <c r="AL42954" s="104"/>
      <c r="AO42954" s="104"/>
      <c r="AP42954" s="104"/>
    </row>
    <row r="42955" spans="21:42" ht="15" customHeight="1" x14ac:dyDescent="0.25">
      <c r="U42955" s="104"/>
      <c r="AB42955" s="104"/>
      <c r="AC42955" s="104"/>
      <c r="AF42955" s="104"/>
      <c r="AG42955" s="104"/>
      <c r="AK42955" s="104"/>
      <c r="AL42955" s="104"/>
      <c r="AO42955" s="104"/>
      <c r="AP42955" s="104"/>
    </row>
    <row r="42956" spans="21:42" ht="15" customHeight="1" x14ac:dyDescent="0.25">
      <c r="U42956" s="104"/>
      <c r="AB42956" s="104"/>
      <c r="AC42956" s="104"/>
      <c r="AF42956" s="104"/>
      <c r="AG42956" s="104"/>
      <c r="AK42956" s="104"/>
      <c r="AL42956" s="104"/>
      <c r="AO42956" s="104"/>
      <c r="AP42956" s="104"/>
    </row>
    <row r="42957" spans="21:42" ht="15" customHeight="1" x14ac:dyDescent="0.25">
      <c r="U42957" s="104"/>
      <c r="AB42957" s="104"/>
      <c r="AC42957" s="104"/>
      <c r="AF42957" s="104"/>
      <c r="AG42957" s="104"/>
      <c r="AK42957" s="104"/>
      <c r="AL42957" s="104"/>
      <c r="AO42957" s="104"/>
      <c r="AP42957" s="104"/>
    </row>
    <row r="42958" spans="21:42" ht="15" customHeight="1" x14ac:dyDescent="0.25">
      <c r="U42958" s="104"/>
      <c r="AB42958" s="104"/>
      <c r="AC42958" s="104"/>
      <c r="AF42958" s="104"/>
      <c r="AG42958" s="104"/>
      <c r="AK42958" s="104"/>
      <c r="AL42958" s="104"/>
      <c r="AO42958" s="104"/>
      <c r="AP42958" s="104"/>
    </row>
    <row r="42959" spans="21:42" ht="15" customHeight="1" x14ac:dyDescent="0.25">
      <c r="U42959" s="104"/>
      <c r="AB42959" s="104"/>
      <c r="AC42959" s="104"/>
      <c r="AF42959" s="104"/>
      <c r="AG42959" s="104"/>
      <c r="AK42959" s="104"/>
      <c r="AL42959" s="104"/>
      <c r="AO42959" s="104"/>
      <c r="AP42959" s="104"/>
    </row>
    <row r="42960" spans="21:42" ht="15" customHeight="1" x14ac:dyDescent="0.25">
      <c r="U42960" s="104"/>
      <c r="AB42960" s="104"/>
      <c r="AC42960" s="104"/>
      <c r="AF42960" s="104"/>
      <c r="AG42960" s="104"/>
      <c r="AK42960" s="104"/>
      <c r="AL42960" s="104"/>
      <c r="AO42960" s="104"/>
      <c r="AP42960" s="104"/>
    </row>
    <row r="42961" spans="21:42" ht="15" customHeight="1" x14ac:dyDescent="0.25">
      <c r="U42961" s="104"/>
      <c r="AB42961" s="104"/>
      <c r="AC42961" s="104"/>
      <c r="AF42961" s="104"/>
      <c r="AG42961" s="104"/>
      <c r="AK42961" s="104"/>
      <c r="AL42961" s="104"/>
      <c r="AO42961" s="104"/>
      <c r="AP42961" s="104"/>
    </row>
    <row r="42962" spans="21:42" ht="15" customHeight="1" x14ac:dyDescent="0.25">
      <c r="U42962" s="104"/>
      <c r="AB42962" s="104"/>
      <c r="AC42962" s="104"/>
      <c r="AF42962" s="104"/>
      <c r="AG42962" s="104"/>
      <c r="AK42962" s="104"/>
      <c r="AL42962" s="104"/>
      <c r="AO42962" s="104"/>
      <c r="AP42962" s="104"/>
    </row>
    <row r="42963" spans="21:42" ht="15" customHeight="1" x14ac:dyDescent="0.25">
      <c r="U42963" s="104"/>
      <c r="AB42963" s="104"/>
      <c r="AC42963" s="104"/>
      <c r="AF42963" s="104"/>
      <c r="AG42963" s="104"/>
      <c r="AK42963" s="104"/>
      <c r="AL42963" s="104"/>
      <c r="AO42963" s="104"/>
      <c r="AP42963" s="104"/>
    </row>
    <row r="42964" spans="21:42" ht="15" customHeight="1" x14ac:dyDescent="0.25">
      <c r="U42964" s="104"/>
      <c r="AB42964" s="104"/>
      <c r="AC42964" s="104"/>
      <c r="AF42964" s="104"/>
      <c r="AG42964" s="104"/>
      <c r="AK42964" s="104"/>
      <c r="AL42964" s="104"/>
      <c r="AO42964" s="104"/>
      <c r="AP42964" s="104"/>
    </row>
    <row r="42965" spans="21:42" ht="15" customHeight="1" x14ac:dyDescent="0.25">
      <c r="U42965" s="104"/>
      <c r="AB42965" s="104"/>
      <c r="AC42965" s="104"/>
      <c r="AF42965" s="104"/>
      <c r="AG42965" s="104"/>
      <c r="AK42965" s="104"/>
      <c r="AL42965" s="104"/>
      <c r="AO42965" s="104"/>
      <c r="AP42965" s="104"/>
    </row>
    <row r="42966" spans="21:42" ht="15" customHeight="1" x14ac:dyDescent="0.25">
      <c r="U42966" s="104"/>
      <c r="AB42966" s="104"/>
      <c r="AC42966" s="104"/>
      <c r="AF42966" s="104"/>
      <c r="AG42966" s="104"/>
      <c r="AK42966" s="104"/>
      <c r="AL42966" s="104"/>
      <c r="AO42966" s="104"/>
      <c r="AP42966" s="104"/>
    </row>
    <row r="42967" spans="21:42" ht="15" customHeight="1" x14ac:dyDescent="0.25">
      <c r="U42967" s="104"/>
      <c r="AB42967" s="104"/>
      <c r="AC42967" s="104"/>
      <c r="AF42967" s="104"/>
      <c r="AG42967" s="104"/>
      <c r="AK42967" s="104"/>
      <c r="AL42967" s="104"/>
      <c r="AO42967" s="104"/>
      <c r="AP42967" s="104"/>
    </row>
    <row r="42968" spans="21:42" ht="15" customHeight="1" x14ac:dyDescent="0.25">
      <c r="U42968" s="104"/>
      <c r="AB42968" s="104"/>
      <c r="AC42968" s="104"/>
      <c r="AF42968" s="104"/>
      <c r="AG42968" s="104"/>
      <c r="AK42968" s="104"/>
      <c r="AL42968" s="104"/>
      <c r="AO42968" s="104"/>
      <c r="AP42968" s="104"/>
    </row>
    <row r="42969" spans="21:42" ht="15" customHeight="1" x14ac:dyDescent="0.25">
      <c r="U42969" s="104"/>
      <c r="AB42969" s="104"/>
      <c r="AC42969" s="104"/>
      <c r="AF42969" s="104"/>
      <c r="AG42969" s="104"/>
      <c r="AK42969" s="104"/>
      <c r="AL42969" s="104"/>
      <c r="AO42969" s="104"/>
      <c r="AP42969" s="104"/>
    </row>
    <row r="42970" spans="21:42" ht="15" customHeight="1" x14ac:dyDescent="0.25">
      <c r="U42970" s="104"/>
      <c r="AB42970" s="104"/>
      <c r="AC42970" s="104"/>
      <c r="AF42970" s="104"/>
      <c r="AG42970" s="104"/>
      <c r="AK42970" s="104"/>
      <c r="AL42970" s="104"/>
      <c r="AO42970" s="104"/>
      <c r="AP42970" s="104"/>
    </row>
    <row r="42971" spans="21:42" ht="15" customHeight="1" x14ac:dyDescent="0.25">
      <c r="U42971" s="104"/>
      <c r="AB42971" s="104"/>
      <c r="AC42971" s="104"/>
      <c r="AF42971" s="104"/>
      <c r="AG42971" s="104"/>
      <c r="AK42971" s="104"/>
      <c r="AL42971" s="104"/>
      <c r="AO42971" s="104"/>
      <c r="AP42971" s="104"/>
    </row>
    <row r="42972" spans="21:42" ht="15" customHeight="1" x14ac:dyDescent="0.25">
      <c r="U42972" s="104"/>
      <c r="AB42972" s="104"/>
      <c r="AC42972" s="104"/>
      <c r="AF42972" s="104"/>
      <c r="AG42972" s="104"/>
      <c r="AK42972" s="104"/>
      <c r="AL42972" s="104"/>
      <c r="AO42972" s="104"/>
      <c r="AP42972" s="104"/>
    </row>
    <row r="42973" spans="21:42" ht="15" customHeight="1" x14ac:dyDescent="0.25">
      <c r="U42973" s="104"/>
      <c r="AB42973" s="104"/>
      <c r="AC42973" s="104"/>
      <c r="AF42973" s="104"/>
      <c r="AG42973" s="104"/>
      <c r="AK42973" s="104"/>
      <c r="AL42973" s="104"/>
      <c r="AO42973" s="104"/>
      <c r="AP42973" s="104"/>
    </row>
    <row r="42974" spans="21:42" ht="15" customHeight="1" x14ac:dyDescent="0.25">
      <c r="U42974" s="104"/>
      <c r="AB42974" s="104"/>
      <c r="AC42974" s="104"/>
      <c r="AF42974" s="104"/>
      <c r="AG42974" s="104"/>
      <c r="AK42974" s="104"/>
      <c r="AL42974" s="104"/>
      <c r="AO42974" s="104"/>
      <c r="AP42974" s="104"/>
    </row>
    <row r="42975" spans="21:42" ht="15" customHeight="1" x14ac:dyDescent="0.25">
      <c r="U42975" s="104"/>
      <c r="AB42975" s="104"/>
      <c r="AC42975" s="104"/>
      <c r="AF42975" s="104"/>
      <c r="AG42975" s="104"/>
      <c r="AK42975" s="104"/>
      <c r="AL42975" s="104"/>
      <c r="AO42975" s="104"/>
      <c r="AP42975" s="104"/>
    </row>
    <row r="42976" spans="21:42" ht="15" customHeight="1" x14ac:dyDescent="0.25">
      <c r="U42976" s="104"/>
      <c r="AB42976" s="104"/>
      <c r="AC42976" s="104"/>
      <c r="AF42976" s="104"/>
      <c r="AG42976" s="104"/>
      <c r="AK42976" s="104"/>
      <c r="AL42976" s="104"/>
      <c r="AO42976" s="104"/>
      <c r="AP42976" s="104"/>
    </row>
    <row r="42977" spans="21:42" ht="15" customHeight="1" x14ac:dyDescent="0.25">
      <c r="U42977" s="104"/>
      <c r="AB42977" s="104"/>
      <c r="AC42977" s="104"/>
      <c r="AF42977" s="104"/>
      <c r="AG42977" s="104"/>
      <c r="AK42977" s="104"/>
      <c r="AL42977" s="104"/>
      <c r="AO42977" s="104"/>
      <c r="AP42977" s="104"/>
    </row>
    <row r="42978" spans="21:42" ht="15" customHeight="1" x14ac:dyDescent="0.25">
      <c r="U42978" s="104"/>
      <c r="AB42978" s="104"/>
      <c r="AC42978" s="104"/>
      <c r="AF42978" s="104"/>
      <c r="AG42978" s="104"/>
      <c r="AK42978" s="104"/>
      <c r="AL42978" s="104"/>
      <c r="AO42978" s="104"/>
      <c r="AP42978" s="104"/>
    </row>
    <row r="42979" spans="21:42" ht="15" customHeight="1" x14ac:dyDescent="0.25">
      <c r="U42979" s="104"/>
      <c r="AB42979" s="104"/>
      <c r="AC42979" s="104"/>
      <c r="AF42979" s="104"/>
      <c r="AG42979" s="104"/>
      <c r="AK42979" s="104"/>
      <c r="AL42979" s="104"/>
      <c r="AO42979" s="104"/>
      <c r="AP42979" s="104"/>
    </row>
    <row r="42980" spans="21:42" ht="15" customHeight="1" x14ac:dyDescent="0.25">
      <c r="U42980" s="104"/>
      <c r="AB42980" s="104"/>
      <c r="AC42980" s="104"/>
      <c r="AF42980" s="104"/>
      <c r="AG42980" s="104"/>
      <c r="AK42980" s="104"/>
      <c r="AL42980" s="104"/>
      <c r="AO42980" s="104"/>
      <c r="AP42980" s="104"/>
    </row>
    <row r="42981" spans="21:42" ht="15" customHeight="1" x14ac:dyDescent="0.25">
      <c r="U42981" s="104"/>
      <c r="AB42981" s="104"/>
      <c r="AC42981" s="104"/>
      <c r="AF42981" s="104"/>
      <c r="AG42981" s="104"/>
      <c r="AK42981" s="104"/>
      <c r="AL42981" s="104"/>
      <c r="AO42981" s="104"/>
      <c r="AP42981" s="104"/>
    </row>
    <row r="42982" spans="21:42" ht="15" customHeight="1" x14ac:dyDescent="0.25">
      <c r="U42982" s="104"/>
      <c r="AB42982" s="104"/>
      <c r="AC42982" s="104"/>
      <c r="AF42982" s="104"/>
      <c r="AG42982" s="104"/>
      <c r="AK42982" s="104"/>
      <c r="AL42982" s="104"/>
      <c r="AO42982" s="104"/>
      <c r="AP42982" s="104"/>
    </row>
    <row r="42983" spans="21:42" ht="15" customHeight="1" x14ac:dyDescent="0.25">
      <c r="U42983" s="104"/>
      <c r="AB42983" s="104"/>
      <c r="AC42983" s="104"/>
      <c r="AF42983" s="104"/>
      <c r="AG42983" s="104"/>
      <c r="AK42983" s="104"/>
      <c r="AL42983" s="104"/>
      <c r="AO42983" s="104"/>
      <c r="AP42983" s="104"/>
    </row>
    <row r="42984" spans="21:42" ht="15" customHeight="1" x14ac:dyDescent="0.25">
      <c r="U42984" s="104"/>
      <c r="AB42984" s="104"/>
      <c r="AC42984" s="104"/>
      <c r="AF42984" s="104"/>
      <c r="AG42984" s="104"/>
      <c r="AK42984" s="104"/>
      <c r="AL42984" s="104"/>
      <c r="AO42984" s="104"/>
      <c r="AP42984" s="104"/>
    </row>
    <row r="42985" spans="21:42" ht="15" customHeight="1" x14ac:dyDescent="0.25">
      <c r="U42985" s="104"/>
      <c r="AB42985" s="104"/>
      <c r="AC42985" s="104"/>
      <c r="AF42985" s="104"/>
      <c r="AG42985" s="104"/>
      <c r="AK42985" s="104"/>
      <c r="AL42985" s="104"/>
      <c r="AO42985" s="104"/>
      <c r="AP42985" s="104"/>
    </row>
    <row r="42986" spans="21:42" ht="15" customHeight="1" x14ac:dyDescent="0.25">
      <c r="U42986" s="104"/>
      <c r="AB42986" s="104"/>
      <c r="AC42986" s="104"/>
      <c r="AF42986" s="104"/>
      <c r="AG42986" s="104"/>
      <c r="AK42986" s="104"/>
      <c r="AL42986" s="104"/>
      <c r="AO42986" s="104"/>
      <c r="AP42986" s="104"/>
    </row>
    <row r="42987" spans="21:42" ht="15" customHeight="1" x14ac:dyDescent="0.25">
      <c r="U42987" s="104"/>
      <c r="AB42987" s="104"/>
      <c r="AC42987" s="104"/>
      <c r="AF42987" s="104"/>
      <c r="AG42987" s="104"/>
      <c r="AK42987" s="104"/>
      <c r="AL42987" s="104"/>
      <c r="AO42987" s="104"/>
      <c r="AP42987" s="104"/>
    </row>
    <row r="42988" spans="21:42" ht="15" customHeight="1" x14ac:dyDescent="0.25">
      <c r="U42988" s="104"/>
      <c r="AB42988" s="104"/>
      <c r="AC42988" s="104"/>
      <c r="AF42988" s="104"/>
      <c r="AG42988" s="104"/>
      <c r="AK42988" s="104"/>
      <c r="AL42988" s="104"/>
      <c r="AO42988" s="104"/>
      <c r="AP42988" s="104"/>
    </row>
    <row r="42989" spans="21:42" ht="15" customHeight="1" x14ac:dyDescent="0.25">
      <c r="U42989" s="104"/>
      <c r="AB42989" s="104"/>
      <c r="AC42989" s="104"/>
      <c r="AF42989" s="104"/>
      <c r="AG42989" s="104"/>
      <c r="AK42989" s="104"/>
      <c r="AL42989" s="104"/>
      <c r="AO42989" s="104"/>
      <c r="AP42989" s="104"/>
    </row>
    <row r="42990" spans="21:42" ht="15" customHeight="1" x14ac:dyDescent="0.25">
      <c r="U42990" s="104"/>
      <c r="AB42990" s="104"/>
      <c r="AC42990" s="104"/>
      <c r="AF42990" s="104"/>
      <c r="AG42990" s="104"/>
      <c r="AK42990" s="104"/>
      <c r="AL42990" s="104"/>
      <c r="AO42990" s="104"/>
      <c r="AP42990" s="104"/>
    </row>
    <row r="42991" spans="21:42" ht="15" customHeight="1" x14ac:dyDescent="0.25">
      <c r="U42991" s="104"/>
      <c r="AB42991" s="104"/>
      <c r="AC42991" s="104"/>
      <c r="AF42991" s="104"/>
      <c r="AG42991" s="104"/>
      <c r="AK42991" s="104"/>
      <c r="AL42991" s="104"/>
      <c r="AO42991" s="104"/>
      <c r="AP42991" s="104"/>
    </row>
    <row r="42992" spans="21:42" ht="15" customHeight="1" x14ac:dyDescent="0.25">
      <c r="U42992" s="104"/>
      <c r="AB42992" s="104"/>
      <c r="AC42992" s="104"/>
      <c r="AF42992" s="104"/>
      <c r="AG42992" s="104"/>
      <c r="AK42992" s="104"/>
      <c r="AL42992" s="104"/>
      <c r="AO42992" s="104"/>
      <c r="AP42992" s="104"/>
    </row>
    <row r="42993" spans="21:42" ht="15" customHeight="1" x14ac:dyDescent="0.25">
      <c r="U42993" s="104"/>
      <c r="AB42993" s="104"/>
      <c r="AC42993" s="104"/>
      <c r="AF42993" s="104"/>
      <c r="AG42993" s="104"/>
      <c r="AK42993" s="104"/>
      <c r="AL42993" s="104"/>
      <c r="AO42993" s="104"/>
      <c r="AP42993" s="104"/>
    </row>
    <row r="42994" spans="21:42" ht="15" customHeight="1" x14ac:dyDescent="0.25">
      <c r="U42994" s="104"/>
      <c r="AB42994" s="104"/>
      <c r="AC42994" s="104"/>
      <c r="AF42994" s="104"/>
      <c r="AG42994" s="104"/>
      <c r="AK42994" s="104"/>
      <c r="AL42994" s="104"/>
      <c r="AO42994" s="104"/>
      <c r="AP42994" s="104"/>
    </row>
    <row r="42995" spans="21:42" ht="15" customHeight="1" x14ac:dyDescent="0.25">
      <c r="U42995" s="104"/>
      <c r="AB42995" s="104"/>
      <c r="AC42995" s="104"/>
      <c r="AF42995" s="104"/>
      <c r="AG42995" s="104"/>
      <c r="AK42995" s="104"/>
      <c r="AL42995" s="104"/>
      <c r="AO42995" s="104"/>
      <c r="AP42995" s="104"/>
    </row>
    <row r="42996" spans="21:42" ht="15" customHeight="1" x14ac:dyDescent="0.25">
      <c r="U42996" s="104"/>
      <c r="AB42996" s="104"/>
      <c r="AC42996" s="104"/>
      <c r="AF42996" s="104"/>
      <c r="AG42996" s="104"/>
      <c r="AK42996" s="104"/>
      <c r="AL42996" s="104"/>
      <c r="AO42996" s="104"/>
      <c r="AP42996" s="104"/>
    </row>
    <row r="42997" spans="21:42" ht="15" customHeight="1" x14ac:dyDescent="0.25">
      <c r="U42997" s="104"/>
      <c r="AB42997" s="104"/>
      <c r="AC42997" s="104"/>
      <c r="AF42997" s="104"/>
      <c r="AG42997" s="104"/>
      <c r="AK42997" s="104"/>
      <c r="AL42997" s="104"/>
      <c r="AO42997" s="104"/>
      <c r="AP42997" s="104"/>
    </row>
    <row r="42998" spans="21:42" ht="15" customHeight="1" x14ac:dyDescent="0.25">
      <c r="U42998" s="104"/>
      <c r="AB42998" s="104"/>
      <c r="AC42998" s="104"/>
      <c r="AF42998" s="104"/>
      <c r="AG42998" s="104"/>
      <c r="AK42998" s="104"/>
      <c r="AL42998" s="104"/>
      <c r="AO42998" s="104"/>
      <c r="AP42998" s="104"/>
    </row>
    <row r="42999" spans="21:42" ht="15" customHeight="1" x14ac:dyDescent="0.25">
      <c r="U42999" s="104"/>
      <c r="AB42999" s="104"/>
      <c r="AC42999" s="104"/>
      <c r="AF42999" s="104"/>
      <c r="AG42999" s="104"/>
      <c r="AK42999" s="104"/>
      <c r="AL42999" s="104"/>
      <c r="AO42999" s="104"/>
      <c r="AP42999" s="104"/>
    </row>
    <row r="43000" spans="21:42" ht="15" customHeight="1" x14ac:dyDescent="0.25">
      <c r="U43000" s="104"/>
      <c r="AB43000" s="104"/>
      <c r="AC43000" s="104"/>
      <c r="AF43000" s="104"/>
      <c r="AG43000" s="104"/>
      <c r="AK43000" s="104"/>
      <c r="AL43000" s="104"/>
      <c r="AO43000" s="104"/>
      <c r="AP43000" s="104"/>
    </row>
    <row r="43001" spans="21:42" ht="15" customHeight="1" x14ac:dyDescent="0.25">
      <c r="U43001" s="104"/>
      <c r="AB43001" s="104"/>
      <c r="AC43001" s="104"/>
      <c r="AF43001" s="104"/>
      <c r="AG43001" s="104"/>
      <c r="AK43001" s="104"/>
      <c r="AL43001" s="104"/>
      <c r="AO43001" s="104"/>
      <c r="AP43001" s="104"/>
    </row>
    <row r="43002" spans="21:42" ht="15" customHeight="1" x14ac:dyDescent="0.25">
      <c r="U43002" s="104"/>
      <c r="AB43002" s="104"/>
      <c r="AC43002" s="104"/>
      <c r="AF43002" s="104"/>
      <c r="AG43002" s="104"/>
      <c r="AK43002" s="104"/>
      <c r="AL43002" s="104"/>
      <c r="AO43002" s="104"/>
      <c r="AP43002" s="104"/>
    </row>
    <row r="43003" spans="21:42" ht="15" customHeight="1" x14ac:dyDescent="0.25">
      <c r="U43003" s="104"/>
      <c r="AB43003" s="104"/>
      <c r="AC43003" s="104"/>
      <c r="AF43003" s="104"/>
      <c r="AG43003" s="104"/>
      <c r="AK43003" s="104"/>
      <c r="AL43003" s="104"/>
      <c r="AO43003" s="104"/>
      <c r="AP43003" s="104"/>
    </row>
    <row r="43004" spans="21:42" ht="15" customHeight="1" x14ac:dyDescent="0.25">
      <c r="U43004" s="104"/>
      <c r="AB43004" s="104"/>
      <c r="AC43004" s="104"/>
      <c r="AF43004" s="104"/>
      <c r="AG43004" s="104"/>
      <c r="AK43004" s="104"/>
      <c r="AL43004" s="104"/>
      <c r="AO43004" s="104"/>
      <c r="AP43004" s="104"/>
    </row>
    <row r="43005" spans="21:42" ht="15" customHeight="1" x14ac:dyDescent="0.25">
      <c r="U43005" s="104"/>
      <c r="AB43005" s="104"/>
      <c r="AC43005" s="104"/>
      <c r="AF43005" s="104"/>
      <c r="AG43005" s="104"/>
      <c r="AK43005" s="104"/>
      <c r="AL43005" s="104"/>
      <c r="AO43005" s="104"/>
      <c r="AP43005" s="104"/>
    </row>
    <row r="43006" spans="21:42" ht="15" customHeight="1" x14ac:dyDescent="0.25">
      <c r="U43006" s="104"/>
      <c r="AB43006" s="104"/>
      <c r="AC43006" s="104"/>
      <c r="AF43006" s="104"/>
      <c r="AG43006" s="104"/>
      <c r="AK43006" s="104"/>
      <c r="AL43006" s="104"/>
      <c r="AO43006" s="104"/>
      <c r="AP43006" s="104"/>
    </row>
    <row r="43007" spans="21:42" ht="15" customHeight="1" x14ac:dyDescent="0.25">
      <c r="U43007" s="104"/>
      <c r="AB43007" s="104"/>
      <c r="AC43007" s="104"/>
      <c r="AF43007" s="104"/>
      <c r="AG43007" s="104"/>
      <c r="AK43007" s="104"/>
      <c r="AL43007" s="104"/>
      <c r="AO43007" s="104"/>
      <c r="AP43007" s="104"/>
    </row>
    <row r="43008" spans="21:42" ht="15" customHeight="1" x14ac:dyDescent="0.25">
      <c r="U43008" s="104"/>
      <c r="AB43008" s="104"/>
      <c r="AC43008" s="104"/>
      <c r="AF43008" s="104"/>
      <c r="AG43008" s="104"/>
      <c r="AK43008" s="104"/>
      <c r="AL43008" s="104"/>
      <c r="AO43008" s="104"/>
      <c r="AP43008" s="104"/>
    </row>
    <row r="43009" spans="21:42" ht="15" customHeight="1" x14ac:dyDescent="0.25">
      <c r="U43009" s="104"/>
      <c r="AB43009" s="104"/>
      <c r="AC43009" s="104"/>
      <c r="AF43009" s="104"/>
      <c r="AG43009" s="104"/>
      <c r="AK43009" s="104"/>
      <c r="AL43009" s="104"/>
      <c r="AO43009" s="104"/>
      <c r="AP43009" s="104"/>
    </row>
    <row r="43010" spans="21:42" ht="15" customHeight="1" x14ac:dyDescent="0.25">
      <c r="U43010" s="104"/>
      <c r="AB43010" s="104"/>
      <c r="AC43010" s="104"/>
      <c r="AF43010" s="104"/>
      <c r="AG43010" s="104"/>
      <c r="AK43010" s="104"/>
      <c r="AL43010" s="104"/>
      <c r="AO43010" s="104"/>
      <c r="AP43010" s="104"/>
    </row>
    <row r="43011" spans="21:42" ht="15" customHeight="1" x14ac:dyDescent="0.25">
      <c r="U43011" s="104"/>
      <c r="AB43011" s="104"/>
      <c r="AC43011" s="104"/>
      <c r="AF43011" s="104"/>
      <c r="AG43011" s="104"/>
      <c r="AK43011" s="104"/>
      <c r="AL43011" s="104"/>
      <c r="AO43011" s="104"/>
      <c r="AP43011" s="104"/>
    </row>
    <row r="43012" spans="21:42" ht="15" customHeight="1" x14ac:dyDescent="0.25">
      <c r="U43012" s="104"/>
      <c r="AB43012" s="104"/>
      <c r="AC43012" s="104"/>
      <c r="AF43012" s="104"/>
      <c r="AG43012" s="104"/>
      <c r="AK43012" s="104"/>
      <c r="AL43012" s="104"/>
      <c r="AO43012" s="104"/>
      <c r="AP43012" s="104"/>
    </row>
    <row r="43013" spans="21:42" ht="15" customHeight="1" x14ac:dyDescent="0.25">
      <c r="U43013" s="104"/>
      <c r="AB43013" s="104"/>
      <c r="AC43013" s="104"/>
      <c r="AF43013" s="104"/>
      <c r="AG43013" s="104"/>
      <c r="AK43013" s="104"/>
      <c r="AL43013" s="104"/>
      <c r="AO43013" s="104"/>
      <c r="AP43013" s="104"/>
    </row>
    <row r="43014" spans="21:42" ht="15" customHeight="1" x14ac:dyDescent="0.25">
      <c r="U43014" s="104"/>
      <c r="AB43014" s="104"/>
      <c r="AC43014" s="104"/>
      <c r="AF43014" s="104"/>
      <c r="AG43014" s="104"/>
      <c r="AK43014" s="104"/>
      <c r="AL43014" s="104"/>
      <c r="AO43014" s="104"/>
      <c r="AP43014" s="104"/>
    </row>
    <row r="43015" spans="21:42" ht="15" customHeight="1" x14ac:dyDescent="0.25">
      <c r="U43015" s="104"/>
      <c r="AB43015" s="104"/>
      <c r="AC43015" s="104"/>
      <c r="AF43015" s="104"/>
      <c r="AG43015" s="104"/>
      <c r="AK43015" s="104"/>
      <c r="AL43015" s="104"/>
      <c r="AO43015" s="104"/>
      <c r="AP43015" s="104"/>
    </row>
    <row r="43016" spans="21:42" ht="15" customHeight="1" x14ac:dyDescent="0.25">
      <c r="U43016" s="104"/>
      <c r="AB43016" s="104"/>
      <c r="AC43016" s="104"/>
      <c r="AF43016" s="104"/>
      <c r="AG43016" s="104"/>
      <c r="AK43016" s="104"/>
      <c r="AL43016" s="104"/>
      <c r="AO43016" s="104"/>
      <c r="AP43016" s="104"/>
    </row>
    <row r="43017" spans="21:42" ht="15" customHeight="1" x14ac:dyDescent="0.25">
      <c r="U43017" s="104"/>
      <c r="AB43017" s="104"/>
      <c r="AC43017" s="104"/>
      <c r="AF43017" s="104"/>
      <c r="AG43017" s="104"/>
      <c r="AK43017" s="104"/>
      <c r="AL43017" s="104"/>
      <c r="AO43017" s="104"/>
      <c r="AP43017" s="104"/>
    </row>
    <row r="43018" spans="21:42" ht="15" customHeight="1" x14ac:dyDescent="0.25">
      <c r="U43018" s="104"/>
      <c r="AB43018" s="104"/>
      <c r="AC43018" s="104"/>
      <c r="AF43018" s="104"/>
      <c r="AG43018" s="104"/>
      <c r="AK43018" s="104"/>
      <c r="AL43018" s="104"/>
      <c r="AO43018" s="104"/>
      <c r="AP43018" s="104"/>
    </row>
    <row r="43019" spans="21:42" ht="15" customHeight="1" x14ac:dyDescent="0.25">
      <c r="U43019" s="104"/>
      <c r="AB43019" s="104"/>
      <c r="AC43019" s="104"/>
      <c r="AF43019" s="104"/>
      <c r="AG43019" s="104"/>
      <c r="AK43019" s="104"/>
      <c r="AL43019" s="104"/>
      <c r="AO43019" s="104"/>
      <c r="AP43019" s="104"/>
    </row>
    <row r="43020" spans="21:42" ht="15" customHeight="1" x14ac:dyDescent="0.25">
      <c r="U43020" s="104"/>
      <c r="AB43020" s="104"/>
      <c r="AC43020" s="104"/>
      <c r="AF43020" s="104"/>
      <c r="AG43020" s="104"/>
      <c r="AK43020" s="104"/>
      <c r="AL43020" s="104"/>
      <c r="AO43020" s="104"/>
      <c r="AP43020" s="104"/>
    </row>
    <row r="43021" spans="21:42" ht="15" customHeight="1" x14ac:dyDescent="0.25">
      <c r="U43021" s="104"/>
      <c r="AB43021" s="104"/>
      <c r="AC43021" s="104"/>
      <c r="AF43021" s="104"/>
      <c r="AG43021" s="104"/>
      <c r="AK43021" s="104"/>
      <c r="AL43021" s="104"/>
      <c r="AO43021" s="104"/>
      <c r="AP43021" s="104"/>
    </row>
    <row r="43022" spans="21:42" ht="15" customHeight="1" x14ac:dyDescent="0.25">
      <c r="U43022" s="104"/>
      <c r="AB43022" s="104"/>
      <c r="AC43022" s="104"/>
      <c r="AF43022" s="104"/>
      <c r="AG43022" s="104"/>
      <c r="AK43022" s="104"/>
      <c r="AL43022" s="104"/>
      <c r="AO43022" s="104"/>
      <c r="AP43022" s="104"/>
    </row>
    <row r="43023" spans="21:42" ht="15" customHeight="1" x14ac:dyDescent="0.25">
      <c r="U43023" s="104"/>
      <c r="AB43023" s="104"/>
      <c r="AC43023" s="104"/>
      <c r="AF43023" s="104"/>
      <c r="AG43023" s="104"/>
      <c r="AK43023" s="104"/>
      <c r="AL43023" s="104"/>
      <c r="AO43023" s="104"/>
      <c r="AP43023" s="104"/>
    </row>
    <row r="43024" spans="21:42" ht="15" customHeight="1" x14ac:dyDescent="0.25">
      <c r="U43024" s="104"/>
      <c r="AB43024" s="104"/>
      <c r="AC43024" s="104"/>
      <c r="AF43024" s="104"/>
      <c r="AG43024" s="104"/>
      <c r="AK43024" s="104"/>
      <c r="AL43024" s="104"/>
      <c r="AO43024" s="104"/>
      <c r="AP43024" s="104"/>
    </row>
    <row r="43025" spans="21:42" ht="15" customHeight="1" x14ac:dyDescent="0.25">
      <c r="U43025" s="104"/>
      <c r="AB43025" s="104"/>
      <c r="AC43025" s="104"/>
      <c r="AF43025" s="104"/>
      <c r="AG43025" s="104"/>
      <c r="AK43025" s="104"/>
      <c r="AL43025" s="104"/>
      <c r="AO43025" s="104"/>
      <c r="AP43025" s="104"/>
    </row>
    <row r="43026" spans="21:42" ht="15" customHeight="1" x14ac:dyDescent="0.25">
      <c r="U43026" s="104"/>
      <c r="AB43026" s="104"/>
      <c r="AC43026" s="104"/>
      <c r="AF43026" s="104"/>
      <c r="AG43026" s="104"/>
      <c r="AK43026" s="104"/>
      <c r="AL43026" s="104"/>
      <c r="AO43026" s="104"/>
      <c r="AP43026" s="104"/>
    </row>
    <row r="43027" spans="21:42" ht="15" customHeight="1" x14ac:dyDescent="0.25">
      <c r="U43027" s="104"/>
      <c r="AB43027" s="104"/>
      <c r="AC43027" s="104"/>
      <c r="AF43027" s="104"/>
      <c r="AG43027" s="104"/>
      <c r="AK43027" s="104"/>
      <c r="AL43027" s="104"/>
      <c r="AO43027" s="104"/>
      <c r="AP43027" s="104"/>
    </row>
    <row r="43028" spans="21:42" ht="15" customHeight="1" x14ac:dyDescent="0.25">
      <c r="U43028" s="104"/>
      <c r="AB43028" s="104"/>
      <c r="AC43028" s="104"/>
      <c r="AF43028" s="104"/>
      <c r="AG43028" s="104"/>
      <c r="AK43028" s="104"/>
      <c r="AL43028" s="104"/>
      <c r="AO43028" s="104"/>
      <c r="AP43028" s="104"/>
    </row>
    <row r="43029" spans="21:42" ht="15" customHeight="1" x14ac:dyDescent="0.25">
      <c r="U43029" s="104"/>
      <c r="AB43029" s="104"/>
      <c r="AC43029" s="104"/>
      <c r="AF43029" s="104"/>
      <c r="AG43029" s="104"/>
      <c r="AK43029" s="104"/>
      <c r="AL43029" s="104"/>
      <c r="AO43029" s="104"/>
      <c r="AP43029" s="104"/>
    </row>
    <row r="43030" spans="21:42" ht="15" customHeight="1" x14ac:dyDescent="0.25">
      <c r="U43030" s="104"/>
      <c r="AB43030" s="104"/>
      <c r="AC43030" s="104"/>
      <c r="AF43030" s="104"/>
      <c r="AG43030" s="104"/>
      <c r="AK43030" s="104"/>
      <c r="AL43030" s="104"/>
      <c r="AO43030" s="104"/>
      <c r="AP43030" s="104"/>
    </row>
    <row r="43031" spans="21:42" ht="15" customHeight="1" x14ac:dyDescent="0.25">
      <c r="U43031" s="104"/>
      <c r="AB43031" s="104"/>
      <c r="AC43031" s="104"/>
      <c r="AF43031" s="104"/>
      <c r="AG43031" s="104"/>
      <c r="AK43031" s="104"/>
      <c r="AL43031" s="104"/>
      <c r="AO43031" s="104"/>
      <c r="AP43031" s="104"/>
    </row>
    <row r="43032" spans="21:42" ht="15" customHeight="1" x14ac:dyDescent="0.25">
      <c r="U43032" s="104"/>
      <c r="AB43032" s="104"/>
      <c r="AC43032" s="104"/>
      <c r="AF43032" s="104"/>
      <c r="AG43032" s="104"/>
      <c r="AK43032" s="104"/>
      <c r="AL43032" s="104"/>
      <c r="AO43032" s="104"/>
      <c r="AP43032" s="104"/>
    </row>
    <row r="43033" spans="21:42" ht="15" customHeight="1" x14ac:dyDescent="0.25">
      <c r="U43033" s="104"/>
      <c r="AB43033" s="104"/>
      <c r="AC43033" s="104"/>
      <c r="AF43033" s="104"/>
      <c r="AG43033" s="104"/>
      <c r="AK43033" s="104"/>
      <c r="AL43033" s="104"/>
      <c r="AO43033" s="104"/>
      <c r="AP43033" s="104"/>
    </row>
    <row r="43034" spans="21:42" ht="15" customHeight="1" x14ac:dyDescent="0.25">
      <c r="U43034" s="104"/>
      <c r="AB43034" s="104"/>
      <c r="AC43034" s="104"/>
      <c r="AF43034" s="104"/>
      <c r="AG43034" s="104"/>
      <c r="AK43034" s="104"/>
      <c r="AL43034" s="104"/>
      <c r="AO43034" s="104"/>
      <c r="AP43034" s="104"/>
    </row>
    <row r="43035" spans="21:42" ht="15" customHeight="1" x14ac:dyDescent="0.25">
      <c r="U43035" s="104"/>
      <c r="AB43035" s="104"/>
      <c r="AC43035" s="104"/>
      <c r="AF43035" s="104"/>
      <c r="AG43035" s="104"/>
      <c r="AK43035" s="104"/>
      <c r="AL43035" s="104"/>
      <c r="AO43035" s="104"/>
      <c r="AP43035" s="104"/>
    </row>
    <row r="43036" spans="21:42" ht="15" customHeight="1" x14ac:dyDescent="0.25">
      <c r="U43036" s="104"/>
      <c r="AB43036" s="104"/>
      <c r="AC43036" s="104"/>
      <c r="AF43036" s="104"/>
      <c r="AG43036" s="104"/>
      <c r="AK43036" s="104"/>
      <c r="AL43036" s="104"/>
      <c r="AO43036" s="104"/>
      <c r="AP43036" s="104"/>
    </row>
    <row r="43037" spans="21:42" ht="15" customHeight="1" x14ac:dyDescent="0.25">
      <c r="U43037" s="104"/>
      <c r="AB43037" s="104"/>
      <c r="AC43037" s="104"/>
      <c r="AF43037" s="104"/>
      <c r="AG43037" s="104"/>
      <c r="AK43037" s="104"/>
      <c r="AL43037" s="104"/>
      <c r="AO43037" s="104"/>
      <c r="AP43037" s="104"/>
    </row>
    <row r="43038" spans="21:42" ht="15" customHeight="1" x14ac:dyDescent="0.25">
      <c r="U43038" s="104"/>
      <c r="AB43038" s="104"/>
      <c r="AC43038" s="104"/>
      <c r="AF43038" s="104"/>
      <c r="AG43038" s="104"/>
      <c r="AK43038" s="104"/>
      <c r="AL43038" s="104"/>
      <c r="AO43038" s="104"/>
      <c r="AP43038" s="104"/>
    </row>
    <row r="43039" spans="21:42" ht="15" customHeight="1" x14ac:dyDescent="0.25">
      <c r="U43039" s="104"/>
      <c r="AB43039" s="104"/>
      <c r="AC43039" s="104"/>
      <c r="AF43039" s="104"/>
      <c r="AG43039" s="104"/>
      <c r="AK43039" s="104"/>
      <c r="AL43039" s="104"/>
      <c r="AO43039" s="104"/>
      <c r="AP43039" s="104"/>
    </row>
    <row r="43040" spans="21:42" ht="15" customHeight="1" x14ac:dyDescent="0.25">
      <c r="U43040" s="104"/>
      <c r="AB43040" s="104"/>
      <c r="AC43040" s="104"/>
      <c r="AF43040" s="104"/>
      <c r="AG43040" s="104"/>
      <c r="AK43040" s="104"/>
      <c r="AL43040" s="104"/>
      <c r="AO43040" s="104"/>
      <c r="AP43040" s="104"/>
    </row>
    <row r="43041" spans="21:42" ht="15" customHeight="1" x14ac:dyDescent="0.25">
      <c r="U43041" s="104"/>
      <c r="AB43041" s="104"/>
      <c r="AC43041" s="104"/>
      <c r="AF43041" s="104"/>
      <c r="AG43041" s="104"/>
      <c r="AK43041" s="104"/>
      <c r="AL43041" s="104"/>
      <c r="AO43041" s="104"/>
      <c r="AP43041" s="104"/>
    </row>
    <row r="43042" spans="21:42" ht="15" customHeight="1" x14ac:dyDescent="0.25">
      <c r="U43042" s="104"/>
      <c r="AB43042" s="104"/>
      <c r="AC43042" s="104"/>
      <c r="AF43042" s="104"/>
      <c r="AG43042" s="104"/>
      <c r="AK43042" s="104"/>
      <c r="AL43042" s="104"/>
      <c r="AO43042" s="104"/>
      <c r="AP43042" s="104"/>
    </row>
    <row r="43043" spans="21:42" ht="15" customHeight="1" x14ac:dyDescent="0.25">
      <c r="U43043" s="104"/>
      <c r="AB43043" s="104"/>
      <c r="AC43043" s="104"/>
      <c r="AF43043" s="104"/>
      <c r="AG43043" s="104"/>
      <c r="AK43043" s="104"/>
      <c r="AL43043" s="104"/>
      <c r="AO43043" s="104"/>
      <c r="AP43043" s="104"/>
    </row>
    <row r="43044" spans="21:42" ht="15" customHeight="1" x14ac:dyDescent="0.25">
      <c r="U43044" s="104"/>
      <c r="AB43044" s="104"/>
      <c r="AC43044" s="104"/>
      <c r="AF43044" s="104"/>
      <c r="AG43044" s="104"/>
      <c r="AK43044" s="104"/>
      <c r="AL43044" s="104"/>
      <c r="AO43044" s="104"/>
      <c r="AP43044" s="104"/>
    </row>
    <row r="43045" spans="21:42" ht="15" customHeight="1" x14ac:dyDescent="0.25">
      <c r="U43045" s="104"/>
      <c r="AB43045" s="104"/>
      <c r="AC43045" s="104"/>
      <c r="AF43045" s="104"/>
      <c r="AG43045" s="104"/>
      <c r="AK43045" s="104"/>
      <c r="AL43045" s="104"/>
      <c r="AO43045" s="104"/>
      <c r="AP43045" s="104"/>
    </row>
    <row r="43046" spans="21:42" ht="15" customHeight="1" x14ac:dyDescent="0.25">
      <c r="U43046" s="104"/>
      <c r="AB43046" s="104"/>
      <c r="AC43046" s="104"/>
      <c r="AF43046" s="104"/>
      <c r="AG43046" s="104"/>
      <c r="AK43046" s="104"/>
      <c r="AL43046" s="104"/>
      <c r="AO43046" s="104"/>
      <c r="AP43046" s="104"/>
    </row>
    <row r="43047" spans="21:42" ht="15" customHeight="1" x14ac:dyDescent="0.25">
      <c r="U43047" s="104"/>
      <c r="AB43047" s="104"/>
      <c r="AC43047" s="104"/>
      <c r="AF43047" s="104"/>
      <c r="AG43047" s="104"/>
      <c r="AK43047" s="104"/>
      <c r="AL43047" s="104"/>
      <c r="AO43047" s="104"/>
      <c r="AP43047" s="104"/>
    </row>
    <row r="43048" spans="21:42" ht="15" customHeight="1" x14ac:dyDescent="0.25">
      <c r="U43048" s="104"/>
      <c r="AB43048" s="104"/>
      <c r="AC43048" s="104"/>
      <c r="AF43048" s="104"/>
      <c r="AG43048" s="104"/>
      <c r="AK43048" s="104"/>
      <c r="AL43048" s="104"/>
      <c r="AO43048" s="104"/>
      <c r="AP43048" s="104"/>
    </row>
    <row r="43049" spans="21:42" ht="15" customHeight="1" x14ac:dyDescent="0.25">
      <c r="U43049" s="104"/>
      <c r="AB43049" s="104"/>
      <c r="AC43049" s="104"/>
      <c r="AF43049" s="104"/>
      <c r="AG43049" s="104"/>
      <c r="AK43049" s="104"/>
      <c r="AL43049" s="104"/>
      <c r="AO43049" s="104"/>
      <c r="AP43049" s="104"/>
    </row>
    <row r="43050" spans="21:42" ht="15" customHeight="1" x14ac:dyDescent="0.25">
      <c r="U43050" s="104"/>
      <c r="AB43050" s="104"/>
      <c r="AC43050" s="104"/>
      <c r="AF43050" s="104"/>
      <c r="AG43050" s="104"/>
      <c r="AK43050" s="104"/>
      <c r="AL43050" s="104"/>
      <c r="AO43050" s="104"/>
      <c r="AP43050" s="104"/>
    </row>
    <row r="43051" spans="21:42" ht="15" customHeight="1" x14ac:dyDescent="0.25">
      <c r="U43051" s="104"/>
      <c r="AB43051" s="104"/>
      <c r="AC43051" s="104"/>
      <c r="AF43051" s="104"/>
      <c r="AG43051" s="104"/>
      <c r="AK43051" s="104"/>
      <c r="AL43051" s="104"/>
      <c r="AO43051" s="104"/>
      <c r="AP43051" s="104"/>
    </row>
    <row r="43052" spans="21:42" ht="15" customHeight="1" x14ac:dyDescent="0.25">
      <c r="U43052" s="104"/>
      <c r="AB43052" s="104"/>
      <c r="AC43052" s="104"/>
      <c r="AF43052" s="104"/>
      <c r="AG43052" s="104"/>
      <c r="AK43052" s="104"/>
      <c r="AL43052" s="104"/>
      <c r="AO43052" s="104"/>
      <c r="AP43052" s="104"/>
    </row>
    <row r="43053" spans="21:42" ht="15" customHeight="1" x14ac:dyDescent="0.25">
      <c r="U43053" s="104"/>
      <c r="AB43053" s="104"/>
      <c r="AC43053" s="104"/>
      <c r="AF43053" s="104"/>
      <c r="AG43053" s="104"/>
      <c r="AK43053" s="104"/>
      <c r="AL43053" s="104"/>
      <c r="AO43053" s="104"/>
      <c r="AP43053" s="104"/>
    </row>
    <row r="43054" spans="21:42" ht="15" customHeight="1" x14ac:dyDescent="0.25">
      <c r="U43054" s="104"/>
      <c r="AB43054" s="104"/>
      <c r="AC43054" s="104"/>
      <c r="AF43054" s="104"/>
      <c r="AG43054" s="104"/>
      <c r="AK43054" s="104"/>
      <c r="AL43054" s="104"/>
      <c r="AO43054" s="104"/>
      <c r="AP43054" s="104"/>
    </row>
    <row r="43055" spans="21:42" ht="15" customHeight="1" x14ac:dyDescent="0.25">
      <c r="U43055" s="104"/>
      <c r="AB43055" s="104"/>
      <c r="AC43055" s="104"/>
      <c r="AF43055" s="104"/>
      <c r="AG43055" s="104"/>
      <c r="AK43055" s="104"/>
      <c r="AL43055" s="104"/>
      <c r="AO43055" s="104"/>
      <c r="AP43055" s="104"/>
    </row>
    <row r="43056" spans="21:42" ht="15" customHeight="1" x14ac:dyDescent="0.25">
      <c r="U43056" s="104"/>
      <c r="AB43056" s="104"/>
      <c r="AC43056" s="104"/>
      <c r="AF43056" s="104"/>
      <c r="AG43056" s="104"/>
      <c r="AK43056" s="104"/>
      <c r="AL43056" s="104"/>
      <c r="AO43056" s="104"/>
      <c r="AP43056" s="104"/>
    </row>
    <row r="43057" spans="21:42" ht="15" customHeight="1" x14ac:dyDescent="0.25">
      <c r="U43057" s="104"/>
      <c r="AB43057" s="104"/>
      <c r="AC43057" s="104"/>
      <c r="AF43057" s="104"/>
      <c r="AG43057" s="104"/>
      <c r="AK43057" s="104"/>
      <c r="AL43057" s="104"/>
      <c r="AO43057" s="104"/>
      <c r="AP43057" s="104"/>
    </row>
    <row r="43058" spans="21:42" ht="15" customHeight="1" x14ac:dyDescent="0.25">
      <c r="U43058" s="104"/>
      <c r="AB43058" s="104"/>
      <c r="AC43058" s="104"/>
      <c r="AF43058" s="104"/>
      <c r="AG43058" s="104"/>
      <c r="AK43058" s="104"/>
      <c r="AL43058" s="104"/>
      <c r="AO43058" s="104"/>
      <c r="AP43058" s="104"/>
    </row>
    <row r="43059" spans="21:42" ht="15" customHeight="1" x14ac:dyDescent="0.25">
      <c r="U43059" s="104"/>
      <c r="AB43059" s="104"/>
      <c r="AC43059" s="104"/>
      <c r="AF43059" s="104"/>
      <c r="AG43059" s="104"/>
      <c r="AK43059" s="104"/>
      <c r="AL43059" s="104"/>
      <c r="AO43059" s="104"/>
      <c r="AP43059" s="104"/>
    </row>
    <row r="43060" spans="21:42" ht="15" customHeight="1" x14ac:dyDescent="0.25">
      <c r="U43060" s="104"/>
      <c r="AB43060" s="104"/>
      <c r="AC43060" s="104"/>
      <c r="AF43060" s="104"/>
      <c r="AG43060" s="104"/>
      <c r="AK43060" s="104"/>
      <c r="AL43060" s="104"/>
      <c r="AO43060" s="104"/>
      <c r="AP43060" s="104"/>
    </row>
    <row r="43061" spans="21:42" ht="15" customHeight="1" x14ac:dyDescent="0.25">
      <c r="U43061" s="104"/>
      <c r="AB43061" s="104"/>
      <c r="AC43061" s="104"/>
      <c r="AF43061" s="104"/>
      <c r="AG43061" s="104"/>
      <c r="AK43061" s="104"/>
      <c r="AL43061" s="104"/>
      <c r="AO43061" s="104"/>
      <c r="AP43061" s="104"/>
    </row>
    <row r="43062" spans="21:42" ht="15" customHeight="1" x14ac:dyDescent="0.25">
      <c r="U43062" s="104"/>
      <c r="AB43062" s="104"/>
      <c r="AC43062" s="104"/>
      <c r="AF43062" s="104"/>
      <c r="AG43062" s="104"/>
      <c r="AK43062" s="104"/>
      <c r="AL43062" s="104"/>
      <c r="AO43062" s="104"/>
      <c r="AP43062" s="104"/>
    </row>
    <row r="43063" spans="21:42" ht="15" customHeight="1" x14ac:dyDescent="0.25">
      <c r="U43063" s="104"/>
      <c r="AB43063" s="104"/>
      <c r="AC43063" s="104"/>
      <c r="AF43063" s="104"/>
      <c r="AG43063" s="104"/>
      <c r="AK43063" s="104"/>
      <c r="AL43063" s="104"/>
      <c r="AO43063" s="104"/>
      <c r="AP43063" s="104"/>
    </row>
    <row r="43064" spans="21:42" ht="15" customHeight="1" x14ac:dyDescent="0.25">
      <c r="U43064" s="104"/>
      <c r="AB43064" s="104"/>
      <c r="AC43064" s="104"/>
      <c r="AF43064" s="104"/>
      <c r="AG43064" s="104"/>
      <c r="AK43064" s="104"/>
      <c r="AL43064" s="104"/>
      <c r="AO43064" s="104"/>
      <c r="AP43064" s="104"/>
    </row>
    <row r="43065" spans="21:42" ht="15" customHeight="1" x14ac:dyDescent="0.25">
      <c r="U43065" s="104"/>
      <c r="AB43065" s="104"/>
      <c r="AC43065" s="104"/>
      <c r="AF43065" s="104"/>
      <c r="AG43065" s="104"/>
      <c r="AK43065" s="104"/>
      <c r="AL43065" s="104"/>
      <c r="AO43065" s="104"/>
      <c r="AP43065" s="104"/>
    </row>
    <row r="43066" spans="21:42" ht="15" customHeight="1" x14ac:dyDescent="0.25">
      <c r="U43066" s="104"/>
      <c r="AB43066" s="104"/>
      <c r="AC43066" s="104"/>
      <c r="AF43066" s="104"/>
      <c r="AG43066" s="104"/>
      <c r="AK43066" s="104"/>
      <c r="AL43066" s="104"/>
      <c r="AO43066" s="104"/>
      <c r="AP43066" s="104"/>
    </row>
    <row r="43067" spans="21:42" ht="15" customHeight="1" x14ac:dyDescent="0.25">
      <c r="U43067" s="104"/>
      <c r="AB43067" s="104"/>
      <c r="AC43067" s="104"/>
      <c r="AF43067" s="104"/>
      <c r="AG43067" s="104"/>
      <c r="AK43067" s="104"/>
      <c r="AL43067" s="104"/>
      <c r="AO43067" s="104"/>
      <c r="AP43067" s="104"/>
    </row>
    <row r="43068" spans="21:42" ht="15" customHeight="1" x14ac:dyDescent="0.25">
      <c r="U43068" s="104"/>
      <c r="AB43068" s="104"/>
      <c r="AC43068" s="104"/>
      <c r="AF43068" s="104"/>
      <c r="AG43068" s="104"/>
      <c r="AK43068" s="104"/>
      <c r="AL43068" s="104"/>
      <c r="AO43068" s="104"/>
      <c r="AP43068" s="104"/>
    </row>
    <row r="43069" spans="21:42" ht="15" customHeight="1" x14ac:dyDescent="0.25">
      <c r="U43069" s="104"/>
      <c r="AB43069" s="104"/>
      <c r="AC43069" s="104"/>
      <c r="AF43069" s="104"/>
      <c r="AG43069" s="104"/>
      <c r="AK43069" s="104"/>
      <c r="AL43069" s="104"/>
      <c r="AO43069" s="104"/>
      <c r="AP43069" s="104"/>
    </row>
    <row r="43070" spans="21:42" ht="15" customHeight="1" x14ac:dyDescent="0.25">
      <c r="U43070" s="104"/>
      <c r="AB43070" s="104"/>
      <c r="AC43070" s="104"/>
      <c r="AF43070" s="104"/>
      <c r="AG43070" s="104"/>
      <c r="AK43070" s="104"/>
      <c r="AL43070" s="104"/>
      <c r="AO43070" s="104"/>
      <c r="AP43070" s="104"/>
    </row>
    <row r="43071" spans="21:42" ht="15" customHeight="1" x14ac:dyDescent="0.25">
      <c r="U43071" s="104"/>
      <c r="AB43071" s="104"/>
      <c r="AC43071" s="104"/>
      <c r="AF43071" s="104"/>
      <c r="AG43071" s="104"/>
      <c r="AK43071" s="104"/>
      <c r="AL43071" s="104"/>
      <c r="AO43071" s="104"/>
      <c r="AP43071" s="104"/>
    </row>
    <row r="43072" spans="21:42" ht="15" customHeight="1" x14ac:dyDescent="0.25">
      <c r="U43072" s="104"/>
      <c r="AB43072" s="104"/>
      <c r="AC43072" s="104"/>
      <c r="AF43072" s="104"/>
      <c r="AG43072" s="104"/>
      <c r="AK43072" s="104"/>
      <c r="AL43072" s="104"/>
      <c r="AO43072" s="104"/>
      <c r="AP43072" s="104"/>
    </row>
    <row r="43073" spans="21:42" ht="15" customHeight="1" x14ac:dyDescent="0.25">
      <c r="U43073" s="104"/>
      <c r="AB43073" s="104"/>
      <c r="AC43073" s="104"/>
      <c r="AF43073" s="104"/>
      <c r="AG43073" s="104"/>
      <c r="AK43073" s="104"/>
      <c r="AL43073" s="104"/>
      <c r="AO43073" s="104"/>
      <c r="AP43073" s="104"/>
    </row>
    <row r="43074" spans="21:42" ht="15" customHeight="1" x14ac:dyDescent="0.25">
      <c r="U43074" s="104"/>
      <c r="AB43074" s="104"/>
      <c r="AC43074" s="104"/>
      <c r="AF43074" s="104"/>
      <c r="AG43074" s="104"/>
      <c r="AK43074" s="104"/>
      <c r="AL43074" s="104"/>
      <c r="AO43074" s="104"/>
      <c r="AP43074" s="104"/>
    </row>
    <row r="43075" spans="21:42" ht="15" customHeight="1" x14ac:dyDescent="0.25">
      <c r="U43075" s="104"/>
      <c r="AB43075" s="104"/>
      <c r="AC43075" s="104"/>
      <c r="AF43075" s="104"/>
      <c r="AG43075" s="104"/>
      <c r="AK43075" s="104"/>
      <c r="AL43075" s="104"/>
      <c r="AO43075" s="104"/>
      <c r="AP43075" s="104"/>
    </row>
    <row r="43076" spans="21:42" ht="15" customHeight="1" x14ac:dyDescent="0.25">
      <c r="U43076" s="104"/>
      <c r="AB43076" s="104"/>
      <c r="AC43076" s="104"/>
      <c r="AF43076" s="104"/>
      <c r="AG43076" s="104"/>
      <c r="AK43076" s="104"/>
      <c r="AL43076" s="104"/>
      <c r="AO43076" s="104"/>
      <c r="AP43076" s="104"/>
    </row>
    <row r="43077" spans="21:42" ht="15" customHeight="1" x14ac:dyDescent="0.25">
      <c r="U43077" s="104"/>
      <c r="AB43077" s="104"/>
      <c r="AC43077" s="104"/>
      <c r="AF43077" s="104"/>
      <c r="AG43077" s="104"/>
      <c r="AK43077" s="104"/>
      <c r="AL43077" s="104"/>
      <c r="AO43077" s="104"/>
      <c r="AP43077" s="104"/>
    </row>
    <row r="43078" spans="21:42" ht="15" customHeight="1" x14ac:dyDescent="0.25">
      <c r="U43078" s="104"/>
      <c r="AB43078" s="104"/>
      <c r="AC43078" s="104"/>
      <c r="AF43078" s="104"/>
      <c r="AG43078" s="104"/>
      <c r="AK43078" s="104"/>
      <c r="AL43078" s="104"/>
      <c r="AO43078" s="104"/>
      <c r="AP43078" s="104"/>
    </row>
    <row r="43079" spans="21:42" ht="15" customHeight="1" x14ac:dyDescent="0.25">
      <c r="U43079" s="104"/>
      <c r="AB43079" s="104"/>
      <c r="AC43079" s="104"/>
      <c r="AF43079" s="104"/>
      <c r="AG43079" s="104"/>
      <c r="AK43079" s="104"/>
      <c r="AL43079" s="104"/>
      <c r="AO43079" s="104"/>
      <c r="AP43079" s="104"/>
    </row>
    <row r="43080" spans="21:42" ht="15" customHeight="1" x14ac:dyDescent="0.25">
      <c r="U43080" s="104"/>
      <c r="AB43080" s="104"/>
      <c r="AC43080" s="104"/>
      <c r="AF43080" s="104"/>
      <c r="AG43080" s="104"/>
      <c r="AK43080" s="104"/>
      <c r="AL43080" s="104"/>
      <c r="AO43080" s="104"/>
      <c r="AP43080" s="104"/>
    </row>
    <row r="43081" spans="21:42" ht="15" customHeight="1" x14ac:dyDescent="0.25">
      <c r="U43081" s="104"/>
      <c r="AB43081" s="104"/>
      <c r="AC43081" s="104"/>
      <c r="AF43081" s="104"/>
      <c r="AG43081" s="104"/>
      <c r="AK43081" s="104"/>
      <c r="AL43081" s="104"/>
      <c r="AO43081" s="104"/>
      <c r="AP43081" s="104"/>
    </row>
    <row r="43082" spans="21:42" ht="15" customHeight="1" x14ac:dyDescent="0.25">
      <c r="U43082" s="104"/>
      <c r="AB43082" s="104"/>
      <c r="AC43082" s="104"/>
      <c r="AF43082" s="104"/>
      <c r="AG43082" s="104"/>
      <c r="AK43082" s="104"/>
      <c r="AL43082" s="104"/>
      <c r="AO43082" s="104"/>
      <c r="AP43082" s="104"/>
    </row>
    <row r="43083" spans="21:42" ht="15" customHeight="1" x14ac:dyDescent="0.25">
      <c r="U43083" s="104"/>
      <c r="AB43083" s="104"/>
      <c r="AC43083" s="104"/>
      <c r="AF43083" s="104"/>
      <c r="AG43083" s="104"/>
      <c r="AK43083" s="104"/>
      <c r="AL43083" s="104"/>
      <c r="AO43083" s="104"/>
      <c r="AP43083" s="104"/>
    </row>
    <row r="43084" spans="21:42" ht="15" customHeight="1" x14ac:dyDescent="0.25">
      <c r="U43084" s="104"/>
      <c r="AB43084" s="104"/>
      <c r="AC43084" s="104"/>
      <c r="AF43084" s="104"/>
      <c r="AG43084" s="104"/>
      <c r="AK43084" s="104"/>
      <c r="AL43084" s="104"/>
      <c r="AO43084" s="104"/>
      <c r="AP43084" s="104"/>
    </row>
    <row r="43085" spans="21:42" ht="15" customHeight="1" x14ac:dyDescent="0.25">
      <c r="U43085" s="104"/>
      <c r="AB43085" s="104"/>
      <c r="AC43085" s="104"/>
      <c r="AF43085" s="104"/>
      <c r="AG43085" s="104"/>
      <c r="AK43085" s="104"/>
      <c r="AL43085" s="104"/>
      <c r="AO43085" s="104"/>
      <c r="AP43085" s="104"/>
    </row>
    <row r="43086" spans="21:42" ht="15" customHeight="1" x14ac:dyDescent="0.25">
      <c r="U43086" s="104"/>
      <c r="AB43086" s="104"/>
      <c r="AC43086" s="104"/>
      <c r="AF43086" s="104"/>
      <c r="AG43086" s="104"/>
      <c r="AK43086" s="104"/>
      <c r="AL43086" s="104"/>
      <c r="AO43086" s="104"/>
      <c r="AP43086" s="104"/>
    </row>
    <row r="43087" spans="21:42" ht="15" customHeight="1" x14ac:dyDescent="0.25">
      <c r="U43087" s="104"/>
      <c r="AB43087" s="104"/>
      <c r="AC43087" s="104"/>
      <c r="AF43087" s="104"/>
      <c r="AG43087" s="104"/>
      <c r="AK43087" s="104"/>
      <c r="AL43087" s="104"/>
      <c r="AO43087" s="104"/>
      <c r="AP43087" s="104"/>
    </row>
    <row r="43088" spans="21:42" ht="15" customHeight="1" x14ac:dyDescent="0.25">
      <c r="U43088" s="104"/>
      <c r="AB43088" s="104"/>
      <c r="AC43088" s="104"/>
      <c r="AF43088" s="104"/>
      <c r="AG43088" s="104"/>
      <c r="AK43088" s="104"/>
      <c r="AL43088" s="104"/>
      <c r="AO43088" s="104"/>
      <c r="AP43088" s="104"/>
    </row>
    <row r="43089" spans="21:42" ht="15" customHeight="1" x14ac:dyDescent="0.25">
      <c r="U43089" s="104"/>
      <c r="AB43089" s="104"/>
      <c r="AC43089" s="104"/>
      <c r="AF43089" s="104"/>
      <c r="AG43089" s="104"/>
      <c r="AK43089" s="104"/>
      <c r="AL43089" s="104"/>
      <c r="AO43089" s="104"/>
      <c r="AP43089" s="104"/>
    </row>
    <row r="43090" spans="21:42" ht="15" customHeight="1" x14ac:dyDescent="0.25">
      <c r="U43090" s="104"/>
      <c r="AB43090" s="104"/>
      <c r="AC43090" s="104"/>
      <c r="AF43090" s="104"/>
      <c r="AG43090" s="104"/>
      <c r="AK43090" s="104"/>
      <c r="AL43090" s="104"/>
      <c r="AO43090" s="104"/>
      <c r="AP43090" s="104"/>
    </row>
    <row r="43091" spans="21:42" ht="15" customHeight="1" x14ac:dyDescent="0.25">
      <c r="U43091" s="104"/>
      <c r="AB43091" s="104"/>
      <c r="AC43091" s="104"/>
      <c r="AF43091" s="104"/>
      <c r="AG43091" s="104"/>
      <c r="AK43091" s="104"/>
      <c r="AL43091" s="104"/>
      <c r="AO43091" s="104"/>
      <c r="AP43091" s="104"/>
    </row>
    <row r="43092" spans="21:42" ht="15" customHeight="1" x14ac:dyDescent="0.25">
      <c r="U43092" s="104"/>
      <c r="AB43092" s="104"/>
      <c r="AC43092" s="104"/>
      <c r="AF43092" s="104"/>
      <c r="AG43092" s="104"/>
      <c r="AK43092" s="104"/>
      <c r="AL43092" s="104"/>
      <c r="AO43092" s="104"/>
      <c r="AP43092" s="104"/>
    </row>
    <row r="43093" spans="21:42" ht="15" customHeight="1" x14ac:dyDescent="0.25">
      <c r="U43093" s="104"/>
      <c r="AB43093" s="104"/>
      <c r="AC43093" s="104"/>
      <c r="AF43093" s="104"/>
      <c r="AG43093" s="104"/>
      <c r="AK43093" s="104"/>
      <c r="AL43093" s="104"/>
      <c r="AO43093" s="104"/>
      <c r="AP43093" s="104"/>
    </row>
    <row r="43094" spans="21:42" ht="15" customHeight="1" x14ac:dyDescent="0.25">
      <c r="U43094" s="104"/>
      <c r="AB43094" s="104"/>
      <c r="AC43094" s="104"/>
      <c r="AF43094" s="104"/>
      <c r="AG43094" s="104"/>
      <c r="AK43094" s="104"/>
      <c r="AL43094" s="104"/>
      <c r="AO43094" s="104"/>
      <c r="AP43094" s="104"/>
    </row>
    <row r="43095" spans="21:42" ht="15" customHeight="1" x14ac:dyDescent="0.25">
      <c r="U43095" s="104"/>
      <c r="AB43095" s="104"/>
      <c r="AC43095" s="104"/>
      <c r="AF43095" s="104"/>
      <c r="AG43095" s="104"/>
      <c r="AK43095" s="104"/>
      <c r="AL43095" s="104"/>
      <c r="AO43095" s="104"/>
      <c r="AP43095" s="104"/>
    </row>
    <row r="43096" spans="21:42" ht="15" customHeight="1" x14ac:dyDescent="0.25">
      <c r="U43096" s="104"/>
      <c r="AB43096" s="104"/>
      <c r="AC43096" s="104"/>
      <c r="AF43096" s="104"/>
      <c r="AG43096" s="104"/>
      <c r="AK43096" s="104"/>
      <c r="AL43096" s="104"/>
      <c r="AO43096" s="104"/>
      <c r="AP43096" s="104"/>
    </row>
    <row r="43097" spans="21:42" ht="15" customHeight="1" x14ac:dyDescent="0.25">
      <c r="U43097" s="104"/>
      <c r="AB43097" s="104"/>
      <c r="AC43097" s="104"/>
      <c r="AF43097" s="104"/>
      <c r="AG43097" s="104"/>
      <c r="AK43097" s="104"/>
      <c r="AL43097" s="104"/>
      <c r="AO43097" s="104"/>
      <c r="AP43097" s="104"/>
    </row>
    <row r="43098" spans="21:42" ht="15" customHeight="1" x14ac:dyDescent="0.25">
      <c r="U43098" s="104"/>
      <c r="AB43098" s="104"/>
      <c r="AC43098" s="104"/>
      <c r="AF43098" s="104"/>
      <c r="AG43098" s="104"/>
      <c r="AK43098" s="104"/>
      <c r="AL43098" s="104"/>
      <c r="AO43098" s="104"/>
      <c r="AP43098" s="104"/>
    </row>
    <row r="43099" spans="21:42" ht="15" customHeight="1" x14ac:dyDescent="0.25">
      <c r="U43099" s="104"/>
      <c r="AB43099" s="104"/>
      <c r="AC43099" s="104"/>
      <c r="AF43099" s="104"/>
      <c r="AG43099" s="104"/>
      <c r="AK43099" s="104"/>
      <c r="AL43099" s="104"/>
      <c r="AO43099" s="104"/>
      <c r="AP43099" s="104"/>
    </row>
    <row r="43100" spans="21:42" ht="15" customHeight="1" x14ac:dyDescent="0.25">
      <c r="U43100" s="104"/>
      <c r="AB43100" s="104"/>
      <c r="AC43100" s="104"/>
      <c r="AF43100" s="104"/>
      <c r="AG43100" s="104"/>
      <c r="AK43100" s="104"/>
      <c r="AL43100" s="104"/>
      <c r="AO43100" s="104"/>
      <c r="AP43100" s="104"/>
    </row>
    <row r="43101" spans="21:42" ht="15" customHeight="1" x14ac:dyDescent="0.25">
      <c r="U43101" s="104"/>
      <c r="AB43101" s="104"/>
      <c r="AC43101" s="104"/>
      <c r="AF43101" s="104"/>
      <c r="AG43101" s="104"/>
      <c r="AK43101" s="104"/>
      <c r="AL43101" s="104"/>
      <c r="AO43101" s="104"/>
      <c r="AP43101" s="104"/>
    </row>
    <row r="43102" spans="21:42" ht="15" customHeight="1" x14ac:dyDescent="0.25">
      <c r="U43102" s="104"/>
      <c r="AB43102" s="104"/>
      <c r="AC43102" s="104"/>
      <c r="AF43102" s="104"/>
      <c r="AG43102" s="104"/>
      <c r="AK43102" s="104"/>
      <c r="AL43102" s="104"/>
      <c r="AO43102" s="104"/>
      <c r="AP43102" s="104"/>
    </row>
    <row r="43103" spans="21:42" ht="15" customHeight="1" x14ac:dyDescent="0.25">
      <c r="U43103" s="104"/>
      <c r="AB43103" s="104"/>
      <c r="AC43103" s="104"/>
      <c r="AF43103" s="104"/>
      <c r="AG43103" s="104"/>
      <c r="AK43103" s="104"/>
      <c r="AL43103" s="104"/>
      <c r="AO43103" s="104"/>
      <c r="AP43103" s="104"/>
    </row>
    <row r="43104" spans="21:42" ht="15" customHeight="1" x14ac:dyDescent="0.25">
      <c r="U43104" s="104"/>
      <c r="AB43104" s="104"/>
      <c r="AC43104" s="104"/>
      <c r="AF43104" s="104"/>
      <c r="AG43104" s="104"/>
      <c r="AK43104" s="104"/>
      <c r="AL43104" s="104"/>
      <c r="AO43104" s="104"/>
      <c r="AP43104" s="104"/>
    </row>
    <row r="43105" spans="21:42" ht="15" customHeight="1" x14ac:dyDescent="0.25">
      <c r="U43105" s="104"/>
      <c r="AB43105" s="104"/>
      <c r="AC43105" s="104"/>
      <c r="AF43105" s="104"/>
      <c r="AG43105" s="104"/>
      <c r="AK43105" s="104"/>
      <c r="AL43105" s="104"/>
      <c r="AO43105" s="104"/>
      <c r="AP43105" s="104"/>
    </row>
    <row r="43106" spans="21:42" ht="15" customHeight="1" x14ac:dyDescent="0.25">
      <c r="U43106" s="104"/>
      <c r="AB43106" s="104"/>
      <c r="AC43106" s="104"/>
      <c r="AF43106" s="104"/>
      <c r="AG43106" s="104"/>
      <c r="AK43106" s="104"/>
      <c r="AL43106" s="104"/>
      <c r="AO43106" s="104"/>
      <c r="AP43106" s="104"/>
    </row>
    <row r="43107" spans="21:42" ht="15" customHeight="1" x14ac:dyDescent="0.25">
      <c r="U43107" s="104"/>
      <c r="AB43107" s="104"/>
      <c r="AC43107" s="104"/>
      <c r="AF43107" s="104"/>
      <c r="AG43107" s="104"/>
      <c r="AK43107" s="104"/>
      <c r="AL43107" s="104"/>
      <c r="AO43107" s="104"/>
      <c r="AP43107" s="104"/>
    </row>
    <row r="43108" spans="21:42" ht="15" customHeight="1" x14ac:dyDescent="0.25">
      <c r="U43108" s="104"/>
      <c r="AB43108" s="104"/>
      <c r="AC43108" s="104"/>
      <c r="AF43108" s="104"/>
      <c r="AG43108" s="104"/>
      <c r="AK43108" s="104"/>
      <c r="AL43108" s="104"/>
      <c r="AO43108" s="104"/>
      <c r="AP43108" s="104"/>
    </row>
    <row r="43109" spans="21:42" ht="15" customHeight="1" x14ac:dyDescent="0.25">
      <c r="U43109" s="104"/>
      <c r="AB43109" s="104"/>
      <c r="AC43109" s="104"/>
      <c r="AF43109" s="104"/>
      <c r="AG43109" s="104"/>
      <c r="AK43109" s="104"/>
      <c r="AL43109" s="104"/>
      <c r="AO43109" s="104"/>
      <c r="AP43109" s="104"/>
    </row>
    <row r="43110" spans="21:42" ht="15" customHeight="1" x14ac:dyDescent="0.25">
      <c r="U43110" s="104"/>
      <c r="AB43110" s="104"/>
      <c r="AC43110" s="104"/>
      <c r="AF43110" s="104"/>
      <c r="AG43110" s="104"/>
      <c r="AK43110" s="104"/>
      <c r="AL43110" s="104"/>
      <c r="AO43110" s="104"/>
      <c r="AP43110" s="104"/>
    </row>
    <row r="43111" spans="21:42" ht="15" customHeight="1" x14ac:dyDescent="0.25">
      <c r="U43111" s="104"/>
      <c r="AB43111" s="104"/>
      <c r="AC43111" s="104"/>
      <c r="AF43111" s="104"/>
      <c r="AG43111" s="104"/>
      <c r="AK43111" s="104"/>
      <c r="AL43111" s="104"/>
      <c r="AO43111" s="104"/>
      <c r="AP43111" s="104"/>
    </row>
    <row r="43112" spans="21:42" ht="15" customHeight="1" x14ac:dyDescent="0.25">
      <c r="U43112" s="104"/>
      <c r="AB43112" s="104"/>
      <c r="AC43112" s="104"/>
      <c r="AF43112" s="104"/>
      <c r="AG43112" s="104"/>
      <c r="AK43112" s="104"/>
      <c r="AL43112" s="104"/>
      <c r="AO43112" s="104"/>
      <c r="AP43112" s="104"/>
    </row>
    <row r="43113" spans="21:42" ht="15" customHeight="1" x14ac:dyDescent="0.25">
      <c r="U43113" s="104"/>
      <c r="AB43113" s="104"/>
      <c r="AC43113" s="104"/>
      <c r="AF43113" s="104"/>
      <c r="AG43113" s="104"/>
      <c r="AK43113" s="104"/>
      <c r="AL43113" s="104"/>
      <c r="AO43113" s="104"/>
      <c r="AP43113" s="104"/>
    </row>
    <row r="43114" spans="21:42" ht="15" customHeight="1" x14ac:dyDescent="0.25">
      <c r="U43114" s="104"/>
      <c r="AB43114" s="104"/>
      <c r="AC43114" s="104"/>
      <c r="AF43114" s="104"/>
      <c r="AG43114" s="104"/>
      <c r="AK43114" s="104"/>
      <c r="AL43114" s="104"/>
      <c r="AO43114" s="104"/>
      <c r="AP43114" s="104"/>
    </row>
    <row r="43115" spans="21:42" ht="15" customHeight="1" x14ac:dyDescent="0.25">
      <c r="U43115" s="104"/>
      <c r="AB43115" s="104"/>
      <c r="AC43115" s="104"/>
      <c r="AF43115" s="104"/>
      <c r="AG43115" s="104"/>
      <c r="AK43115" s="104"/>
      <c r="AL43115" s="104"/>
      <c r="AO43115" s="104"/>
      <c r="AP43115" s="104"/>
    </row>
    <row r="43116" spans="21:42" ht="15" customHeight="1" x14ac:dyDescent="0.25">
      <c r="U43116" s="104"/>
      <c r="AB43116" s="104"/>
      <c r="AC43116" s="104"/>
      <c r="AF43116" s="104"/>
      <c r="AG43116" s="104"/>
      <c r="AK43116" s="104"/>
      <c r="AL43116" s="104"/>
      <c r="AO43116" s="104"/>
      <c r="AP43116" s="104"/>
    </row>
    <row r="43117" spans="21:42" ht="15" customHeight="1" x14ac:dyDescent="0.25">
      <c r="U43117" s="104"/>
      <c r="AB43117" s="104"/>
      <c r="AC43117" s="104"/>
      <c r="AF43117" s="104"/>
      <c r="AG43117" s="104"/>
      <c r="AK43117" s="104"/>
      <c r="AL43117" s="104"/>
      <c r="AO43117" s="104"/>
      <c r="AP43117" s="104"/>
    </row>
    <row r="43118" spans="21:42" ht="15" customHeight="1" x14ac:dyDescent="0.25">
      <c r="U43118" s="104"/>
      <c r="AB43118" s="104"/>
      <c r="AC43118" s="104"/>
      <c r="AF43118" s="104"/>
      <c r="AG43118" s="104"/>
      <c r="AK43118" s="104"/>
      <c r="AL43118" s="104"/>
      <c r="AO43118" s="104"/>
      <c r="AP43118" s="104"/>
    </row>
    <row r="43119" spans="21:42" ht="15" customHeight="1" x14ac:dyDescent="0.25">
      <c r="U43119" s="104"/>
      <c r="AB43119" s="104"/>
      <c r="AC43119" s="104"/>
      <c r="AF43119" s="104"/>
      <c r="AG43119" s="104"/>
      <c r="AK43119" s="104"/>
      <c r="AL43119" s="104"/>
      <c r="AO43119" s="104"/>
      <c r="AP43119" s="104"/>
    </row>
    <row r="43120" spans="21:42" ht="15" customHeight="1" x14ac:dyDescent="0.25">
      <c r="U43120" s="104"/>
      <c r="AB43120" s="104"/>
      <c r="AC43120" s="104"/>
      <c r="AF43120" s="104"/>
      <c r="AG43120" s="104"/>
      <c r="AK43120" s="104"/>
      <c r="AL43120" s="104"/>
      <c r="AO43120" s="104"/>
      <c r="AP43120" s="104"/>
    </row>
    <row r="43121" spans="21:42" ht="15" customHeight="1" x14ac:dyDescent="0.25">
      <c r="U43121" s="104"/>
      <c r="AB43121" s="104"/>
      <c r="AC43121" s="104"/>
      <c r="AF43121" s="104"/>
      <c r="AG43121" s="104"/>
      <c r="AK43121" s="104"/>
      <c r="AL43121" s="104"/>
      <c r="AO43121" s="104"/>
      <c r="AP43121" s="104"/>
    </row>
    <row r="43122" spans="21:42" ht="15" customHeight="1" x14ac:dyDescent="0.25">
      <c r="U43122" s="104"/>
      <c r="AB43122" s="104"/>
      <c r="AC43122" s="104"/>
      <c r="AF43122" s="104"/>
      <c r="AG43122" s="104"/>
      <c r="AK43122" s="104"/>
      <c r="AL43122" s="104"/>
      <c r="AO43122" s="104"/>
      <c r="AP43122" s="104"/>
    </row>
    <row r="43123" spans="21:42" ht="15" customHeight="1" x14ac:dyDescent="0.25">
      <c r="U43123" s="104"/>
      <c r="AB43123" s="104"/>
      <c r="AC43123" s="104"/>
      <c r="AF43123" s="104"/>
      <c r="AG43123" s="104"/>
      <c r="AK43123" s="104"/>
      <c r="AL43123" s="104"/>
      <c r="AO43123" s="104"/>
      <c r="AP43123" s="104"/>
    </row>
    <row r="43124" spans="21:42" ht="15" customHeight="1" x14ac:dyDescent="0.25">
      <c r="U43124" s="104"/>
      <c r="AB43124" s="104"/>
      <c r="AC43124" s="104"/>
      <c r="AF43124" s="104"/>
      <c r="AG43124" s="104"/>
      <c r="AK43124" s="104"/>
      <c r="AL43124" s="104"/>
      <c r="AO43124" s="104"/>
      <c r="AP43124" s="104"/>
    </row>
    <row r="43125" spans="21:42" ht="15" customHeight="1" x14ac:dyDescent="0.25">
      <c r="U43125" s="104"/>
      <c r="AB43125" s="104"/>
      <c r="AC43125" s="104"/>
      <c r="AF43125" s="104"/>
      <c r="AG43125" s="104"/>
      <c r="AK43125" s="104"/>
      <c r="AL43125" s="104"/>
      <c r="AO43125" s="104"/>
      <c r="AP43125" s="104"/>
    </row>
    <row r="43126" spans="21:42" ht="15" customHeight="1" x14ac:dyDescent="0.25">
      <c r="U43126" s="104"/>
      <c r="AB43126" s="104"/>
      <c r="AC43126" s="104"/>
      <c r="AF43126" s="104"/>
      <c r="AG43126" s="104"/>
      <c r="AK43126" s="104"/>
      <c r="AL43126" s="104"/>
      <c r="AO43126" s="104"/>
      <c r="AP43126" s="104"/>
    </row>
    <row r="43127" spans="21:42" ht="15" customHeight="1" x14ac:dyDescent="0.25">
      <c r="U43127" s="104"/>
      <c r="AB43127" s="104"/>
      <c r="AC43127" s="104"/>
      <c r="AF43127" s="104"/>
      <c r="AG43127" s="104"/>
      <c r="AK43127" s="104"/>
      <c r="AL43127" s="104"/>
      <c r="AO43127" s="104"/>
      <c r="AP43127" s="104"/>
    </row>
    <row r="43128" spans="21:42" ht="15" customHeight="1" x14ac:dyDescent="0.25">
      <c r="U43128" s="104"/>
      <c r="AB43128" s="104"/>
      <c r="AC43128" s="104"/>
      <c r="AF43128" s="104"/>
      <c r="AG43128" s="104"/>
      <c r="AK43128" s="104"/>
      <c r="AL43128" s="104"/>
      <c r="AO43128" s="104"/>
      <c r="AP43128" s="104"/>
    </row>
    <row r="43129" spans="21:42" ht="15" customHeight="1" x14ac:dyDescent="0.25">
      <c r="U43129" s="104"/>
      <c r="AB43129" s="104"/>
      <c r="AC43129" s="104"/>
      <c r="AF43129" s="104"/>
      <c r="AG43129" s="104"/>
      <c r="AK43129" s="104"/>
      <c r="AL43129" s="104"/>
      <c r="AO43129" s="104"/>
      <c r="AP43129" s="104"/>
    </row>
    <row r="43130" spans="21:42" ht="15" customHeight="1" x14ac:dyDescent="0.25">
      <c r="U43130" s="104"/>
      <c r="AB43130" s="104"/>
      <c r="AC43130" s="104"/>
      <c r="AF43130" s="104"/>
      <c r="AG43130" s="104"/>
      <c r="AK43130" s="104"/>
      <c r="AL43130" s="104"/>
      <c r="AO43130" s="104"/>
      <c r="AP43130" s="104"/>
    </row>
    <row r="43131" spans="21:42" ht="15" customHeight="1" x14ac:dyDescent="0.25">
      <c r="U43131" s="104"/>
      <c r="AB43131" s="104"/>
      <c r="AC43131" s="104"/>
      <c r="AF43131" s="104"/>
      <c r="AG43131" s="104"/>
      <c r="AK43131" s="104"/>
      <c r="AL43131" s="104"/>
      <c r="AO43131" s="104"/>
      <c r="AP43131" s="104"/>
    </row>
    <row r="43132" spans="21:42" ht="15" customHeight="1" x14ac:dyDescent="0.25">
      <c r="U43132" s="104"/>
      <c r="AB43132" s="104"/>
      <c r="AC43132" s="104"/>
      <c r="AF43132" s="104"/>
      <c r="AG43132" s="104"/>
      <c r="AK43132" s="104"/>
      <c r="AL43132" s="104"/>
      <c r="AO43132" s="104"/>
      <c r="AP43132" s="104"/>
    </row>
    <row r="43133" spans="21:42" ht="15" customHeight="1" x14ac:dyDescent="0.25">
      <c r="U43133" s="104"/>
      <c r="AB43133" s="104"/>
      <c r="AC43133" s="104"/>
      <c r="AF43133" s="104"/>
      <c r="AG43133" s="104"/>
      <c r="AK43133" s="104"/>
      <c r="AL43133" s="104"/>
      <c r="AO43133" s="104"/>
      <c r="AP43133" s="104"/>
    </row>
    <row r="43134" spans="21:42" ht="15" customHeight="1" x14ac:dyDescent="0.25">
      <c r="U43134" s="104"/>
      <c r="AB43134" s="104"/>
      <c r="AC43134" s="104"/>
      <c r="AF43134" s="104"/>
      <c r="AG43134" s="104"/>
      <c r="AK43134" s="104"/>
      <c r="AL43134" s="104"/>
      <c r="AO43134" s="104"/>
      <c r="AP43134" s="104"/>
    </row>
    <row r="43135" spans="21:42" ht="15" customHeight="1" x14ac:dyDescent="0.25">
      <c r="U43135" s="104"/>
      <c r="AB43135" s="104"/>
      <c r="AC43135" s="104"/>
      <c r="AF43135" s="104"/>
      <c r="AG43135" s="104"/>
      <c r="AK43135" s="104"/>
      <c r="AL43135" s="104"/>
      <c r="AO43135" s="104"/>
      <c r="AP43135" s="104"/>
    </row>
    <row r="43136" spans="21:42" ht="15" customHeight="1" x14ac:dyDescent="0.25">
      <c r="U43136" s="104"/>
      <c r="AB43136" s="104"/>
      <c r="AC43136" s="104"/>
      <c r="AF43136" s="104"/>
      <c r="AG43136" s="104"/>
      <c r="AK43136" s="104"/>
      <c r="AL43136" s="104"/>
      <c r="AO43136" s="104"/>
      <c r="AP43136" s="104"/>
    </row>
    <row r="43137" spans="21:42" ht="15" customHeight="1" x14ac:dyDescent="0.25">
      <c r="U43137" s="104"/>
      <c r="AB43137" s="104"/>
      <c r="AC43137" s="104"/>
      <c r="AF43137" s="104"/>
      <c r="AG43137" s="104"/>
      <c r="AK43137" s="104"/>
      <c r="AL43137" s="104"/>
      <c r="AO43137" s="104"/>
      <c r="AP43137" s="104"/>
    </row>
    <row r="43138" spans="21:42" ht="15" customHeight="1" x14ac:dyDescent="0.25">
      <c r="U43138" s="104"/>
      <c r="AB43138" s="104"/>
      <c r="AC43138" s="104"/>
      <c r="AF43138" s="104"/>
      <c r="AG43138" s="104"/>
      <c r="AK43138" s="104"/>
      <c r="AL43138" s="104"/>
      <c r="AO43138" s="104"/>
      <c r="AP43138" s="104"/>
    </row>
    <row r="43139" spans="21:42" ht="15" customHeight="1" x14ac:dyDescent="0.25">
      <c r="U43139" s="104"/>
      <c r="AB43139" s="104"/>
      <c r="AC43139" s="104"/>
      <c r="AF43139" s="104"/>
      <c r="AG43139" s="104"/>
      <c r="AK43139" s="104"/>
      <c r="AL43139" s="104"/>
      <c r="AO43139" s="104"/>
      <c r="AP43139" s="104"/>
    </row>
    <row r="43140" spans="21:42" ht="15" customHeight="1" x14ac:dyDescent="0.25">
      <c r="U43140" s="104"/>
      <c r="AB43140" s="104"/>
      <c r="AC43140" s="104"/>
      <c r="AF43140" s="104"/>
      <c r="AG43140" s="104"/>
      <c r="AK43140" s="104"/>
      <c r="AL43140" s="104"/>
      <c r="AO43140" s="104"/>
      <c r="AP43140" s="104"/>
    </row>
    <row r="43141" spans="21:42" ht="15" customHeight="1" x14ac:dyDescent="0.25">
      <c r="U43141" s="104"/>
      <c r="AB43141" s="104"/>
      <c r="AC43141" s="104"/>
      <c r="AF43141" s="104"/>
      <c r="AG43141" s="104"/>
      <c r="AK43141" s="104"/>
      <c r="AL43141" s="104"/>
      <c r="AO43141" s="104"/>
      <c r="AP43141" s="104"/>
    </row>
    <row r="43142" spans="21:42" ht="15" customHeight="1" x14ac:dyDescent="0.25">
      <c r="U43142" s="104"/>
      <c r="AB43142" s="104"/>
      <c r="AC43142" s="104"/>
      <c r="AF43142" s="104"/>
      <c r="AG43142" s="104"/>
      <c r="AK43142" s="104"/>
      <c r="AL43142" s="104"/>
      <c r="AO43142" s="104"/>
      <c r="AP43142" s="104"/>
    </row>
    <row r="43143" spans="21:42" ht="15" customHeight="1" x14ac:dyDescent="0.25">
      <c r="U43143" s="104"/>
      <c r="AB43143" s="104"/>
      <c r="AC43143" s="104"/>
      <c r="AF43143" s="104"/>
      <c r="AG43143" s="104"/>
      <c r="AK43143" s="104"/>
      <c r="AL43143" s="104"/>
      <c r="AO43143" s="104"/>
      <c r="AP43143" s="104"/>
    </row>
    <row r="43144" spans="21:42" ht="15" customHeight="1" x14ac:dyDescent="0.25">
      <c r="U43144" s="104"/>
      <c r="AB43144" s="104"/>
      <c r="AC43144" s="104"/>
      <c r="AF43144" s="104"/>
      <c r="AG43144" s="104"/>
      <c r="AK43144" s="104"/>
      <c r="AL43144" s="104"/>
      <c r="AO43144" s="104"/>
      <c r="AP43144" s="104"/>
    </row>
    <row r="43145" spans="21:42" ht="15" customHeight="1" x14ac:dyDescent="0.25">
      <c r="U43145" s="104"/>
      <c r="AB43145" s="104"/>
      <c r="AC43145" s="104"/>
      <c r="AF43145" s="104"/>
      <c r="AG43145" s="104"/>
      <c r="AK43145" s="104"/>
      <c r="AL43145" s="104"/>
      <c r="AO43145" s="104"/>
      <c r="AP43145" s="104"/>
    </row>
    <row r="43146" spans="21:42" ht="15" customHeight="1" x14ac:dyDescent="0.25">
      <c r="U43146" s="104"/>
      <c r="AB43146" s="104"/>
      <c r="AC43146" s="104"/>
      <c r="AF43146" s="104"/>
      <c r="AG43146" s="104"/>
      <c r="AK43146" s="104"/>
      <c r="AL43146" s="104"/>
      <c r="AO43146" s="104"/>
      <c r="AP43146" s="104"/>
    </row>
    <row r="43147" spans="21:42" ht="15" customHeight="1" x14ac:dyDescent="0.25">
      <c r="U43147" s="104"/>
      <c r="AB43147" s="104"/>
      <c r="AC43147" s="104"/>
      <c r="AF43147" s="104"/>
      <c r="AG43147" s="104"/>
      <c r="AK43147" s="104"/>
      <c r="AL43147" s="104"/>
      <c r="AO43147" s="104"/>
      <c r="AP43147" s="104"/>
    </row>
    <row r="43148" spans="21:42" ht="15" customHeight="1" x14ac:dyDescent="0.25">
      <c r="U43148" s="104"/>
      <c r="AB43148" s="104"/>
      <c r="AC43148" s="104"/>
      <c r="AF43148" s="104"/>
      <c r="AG43148" s="104"/>
      <c r="AK43148" s="104"/>
      <c r="AL43148" s="104"/>
      <c r="AO43148" s="104"/>
      <c r="AP43148" s="104"/>
    </row>
    <row r="43149" spans="21:42" ht="15" customHeight="1" x14ac:dyDescent="0.25">
      <c r="U43149" s="104"/>
      <c r="AB43149" s="104"/>
      <c r="AC43149" s="104"/>
      <c r="AF43149" s="104"/>
      <c r="AG43149" s="104"/>
      <c r="AK43149" s="104"/>
      <c r="AL43149" s="104"/>
      <c r="AO43149" s="104"/>
      <c r="AP43149" s="104"/>
    </row>
    <row r="43150" spans="21:42" ht="15" customHeight="1" x14ac:dyDescent="0.25">
      <c r="U43150" s="104"/>
      <c r="AB43150" s="104"/>
      <c r="AC43150" s="104"/>
      <c r="AF43150" s="104"/>
      <c r="AG43150" s="104"/>
      <c r="AK43150" s="104"/>
      <c r="AL43150" s="104"/>
      <c r="AO43150" s="104"/>
      <c r="AP43150" s="104"/>
    </row>
    <row r="43151" spans="21:42" ht="15" customHeight="1" x14ac:dyDescent="0.25">
      <c r="U43151" s="104"/>
      <c r="AB43151" s="104"/>
      <c r="AC43151" s="104"/>
      <c r="AF43151" s="104"/>
      <c r="AG43151" s="104"/>
      <c r="AK43151" s="104"/>
      <c r="AL43151" s="104"/>
      <c r="AO43151" s="104"/>
      <c r="AP43151" s="104"/>
    </row>
    <row r="43152" spans="21:42" ht="15" customHeight="1" x14ac:dyDescent="0.25">
      <c r="U43152" s="104"/>
      <c r="AB43152" s="104"/>
      <c r="AC43152" s="104"/>
      <c r="AF43152" s="104"/>
      <c r="AG43152" s="104"/>
      <c r="AK43152" s="104"/>
      <c r="AL43152" s="104"/>
      <c r="AO43152" s="104"/>
      <c r="AP43152" s="104"/>
    </row>
    <row r="43153" spans="21:42" ht="15" customHeight="1" x14ac:dyDescent="0.25">
      <c r="U43153" s="104"/>
      <c r="AB43153" s="104"/>
      <c r="AC43153" s="104"/>
      <c r="AF43153" s="104"/>
      <c r="AG43153" s="104"/>
      <c r="AK43153" s="104"/>
      <c r="AL43153" s="104"/>
      <c r="AO43153" s="104"/>
      <c r="AP43153" s="104"/>
    </row>
    <row r="43154" spans="21:42" ht="15" customHeight="1" x14ac:dyDescent="0.25">
      <c r="U43154" s="104"/>
      <c r="AB43154" s="104"/>
      <c r="AC43154" s="104"/>
      <c r="AF43154" s="104"/>
      <c r="AG43154" s="104"/>
      <c r="AK43154" s="104"/>
      <c r="AL43154" s="104"/>
      <c r="AO43154" s="104"/>
      <c r="AP43154" s="104"/>
    </row>
    <row r="43155" spans="21:42" ht="15" customHeight="1" x14ac:dyDescent="0.25">
      <c r="U43155" s="104"/>
      <c r="AB43155" s="104"/>
      <c r="AC43155" s="104"/>
      <c r="AF43155" s="104"/>
      <c r="AG43155" s="104"/>
      <c r="AK43155" s="104"/>
      <c r="AL43155" s="104"/>
      <c r="AO43155" s="104"/>
      <c r="AP43155" s="104"/>
    </row>
    <row r="43156" spans="21:42" ht="15" customHeight="1" x14ac:dyDescent="0.25">
      <c r="U43156" s="104"/>
      <c r="AB43156" s="104"/>
      <c r="AC43156" s="104"/>
      <c r="AF43156" s="104"/>
      <c r="AG43156" s="104"/>
      <c r="AK43156" s="104"/>
      <c r="AL43156" s="104"/>
      <c r="AO43156" s="104"/>
      <c r="AP43156" s="104"/>
    </row>
    <row r="43157" spans="21:42" ht="15" customHeight="1" x14ac:dyDescent="0.25">
      <c r="U43157" s="104"/>
      <c r="AB43157" s="104"/>
      <c r="AC43157" s="104"/>
      <c r="AF43157" s="104"/>
      <c r="AG43157" s="104"/>
      <c r="AK43157" s="104"/>
      <c r="AL43157" s="104"/>
      <c r="AO43157" s="104"/>
      <c r="AP43157" s="104"/>
    </row>
    <row r="43158" spans="21:42" ht="15" customHeight="1" x14ac:dyDescent="0.25">
      <c r="U43158" s="104"/>
      <c r="AB43158" s="104"/>
      <c r="AC43158" s="104"/>
      <c r="AF43158" s="104"/>
      <c r="AG43158" s="104"/>
      <c r="AK43158" s="104"/>
      <c r="AL43158" s="104"/>
      <c r="AO43158" s="104"/>
      <c r="AP43158" s="104"/>
    </row>
    <row r="43159" spans="21:42" ht="15" customHeight="1" x14ac:dyDescent="0.25">
      <c r="U43159" s="104"/>
      <c r="AB43159" s="104"/>
      <c r="AC43159" s="104"/>
      <c r="AF43159" s="104"/>
      <c r="AG43159" s="104"/>
      <c r="AK43159" s="104"/>
      <c r="AL43159" s="104"/>
      <c r="AO43159" s="104"/>
      <c r="AP43159" s="104"/>
    </row>
    <row r="43160" spans="21:42" ht="15" customHeight="1" x14ac:dyDescent="0.25">
      <c r="U43160" s="104"/>
      <c r="AB43160" s="104"/>
      <c r="AC43160" s="104"/>
      <c r="AF43160" s="104"/>
      <c r="AG43160" s="104"/>
      <c r="AK43160" s="104"/>
      <c r="AL43160" s="104"/>
      <c r="AO43160" s="104"/>
      <c r="AP43160" s="104"/>
    </row>
    <row r="43161" spans="21:42" ht="15" customHeight="1" x14ac:dyDescent="0.25">
      <c r="U43161" s="104"/>
      <c r="AB43161" s="104"/>
      <c r="AC43161" s="104"/>
      <c r="AF43161" s="104"/>
      <c r="AG43161" s="104"/>
      <c r="AK43161" s="104"/>
      <c r="AL43161" s="104"/>
      <c r="AO43161" s="104"/>
      <c r="AP43161" s="104"/>
    </row>
    <row r="43162" spans="21:42" ht="15" customHeight="1" x14ac:dyDescent="0.25">
      <c r="U43162" s="104"/>
      <c r="AB43162" s="104"/>
      <c r="AC43162" s="104"/>
      <c r="AF43162" s="104"/>
      <c r="AG43162" s="104"/>
      <c r="AK43162" s="104"/>
      <c r="AL43162" s="104"/>
      <c r="AO43162" s="104"/>
      <c r="AP43162" s="104"/>
    </row>
    <row r="43163" spans="21:42" ht="15" customHeight="1" x14ac:dyDescent="0.25">
      <c r="U43163" s="104"/>
      <c r="AB43163" s="104"/>
      <c r="AC43163" s="104"/>
      <c r="AF43163" s="104"/>
      <c r="AG43163" s="104"/>
      <c r="AK43163" s="104"/>
      <c r="AL43163" s="104"/>
      <c r="AO43163" s="104"/>
      <c r="AP43163" s="104"/>
    </row>
    <row r="43164" spans="21:42" ht="15" customHeight="1" x14ac:dyDescent="0.25">
      <c r="U43164" s="104"/>
      <c r="AB43164" s="104"/>
      <c r="AC43164" s="104"/>
      <c r="AF43164" s="104"/>
      <c r="AG43164" s="104"/>
      <c r="AK43164" s="104"/>
      <c r="AL43164" s="104"/>
      <c r="AO43164" s="104"/>
      <c r="AP43164" s="104"/>
    </row>
    <row r="43165" spans="21:42" ht="15" customHeight="1" x14ac:dyDescent="0.25">
      <c r="U43165" s="104"/>
      <c r="AB43165" s="104"/>
      <c r="AC43165" s="104"/>
      <c r="AF43165" s="104"/>
      <c r="AG43165" s="104"/>
      <c r="AK43165" s="104"/>
      <c r="AL43165" s="104"/>
      <c r="AO43165" s="104"/>
      <c r="AP43165" s="104"/>
    </row>
    <row r="43166" spans="21:42" ht="15" customHeight="1" x14ac:dyDescent="0.25">
      <c r="U43166" s="104"/>
      <c r="AB43166" s="104"/>
      <c r="AC43166" s="104"/>
      <c r="AF43166" s="104"/>
      <c r="AG43166" s="104"/>
      <c r="AK43166" s="104"/>
      <c r="AL43166" s="104"/>
      <c r="AO43166" s="104"/>
      <c r="AP43166" s="104"/>
    </row>
    <row r="43167" spans="21:42" ht="15" customHeight="1" x14ac:dyDescent="0.25">
      <c r="U43167" s="104"/>
      <c r="AB43167" s="104"/>
      <c r="AC43167" s="104"/>
      <c r="AF43167" s="104"/>
      <c r="AG43167" s="104"/>
      <c r="AK43167" s="104"/>
      <c r="AL43167" s="104"/>
      <c r="AO43167" s="104"/>
      <c r="AP43167" s="104"/>
    </row>
    <row r="43168" spans="21:42" ht="15" customHeight="1" x14ac:dyDescent="0.25">
      <c r="U43168" s="104"/>
      <c r="AB43168" s="104"/>
      <c r="AC43168" s="104"/>
      <c r="AF43168" s="104"/>
      <c r="AG43168" s="104"/>
      <c r="AK43168" s="104"/>
      <c r="AL43168" s="104"/>
      <c r="AO43168" s="104"/>
      <c r="AP43168" s="104"/>
    </row>
    <row r="43169" spans="21:42" ht="15" customHeight="1" x14ac:dyDescent="0.25">
      <c r="U43169" s="104"/>
      <c r="AB43169" s="104"/>
      <c r="AC43169" s="104"/>
      <c r="AF43169" s="104"/>
      <c r="AG43169" s="104"/>
      <c r="AK43169" s="104"/>
      <c r="AL43169" s="104"/>
      <c r="AO43169" s="104"/>
      <c r="AP43169" s="104"/>
    </row>
    <row r="43170" spans="21:42" ht="15" customHeight="1" x14ac:dyDescent="0.25">
      <c r="U43170" s="104"/>
      <c r="AB43170" s="104"/>
      <c r="AC43170" s="104"/>
      <c r="AF43170" s="104"/>
      <c r="AG43170" s="104"/>
      <c r="AK43170" s="104"/>
      <c r="AL43170" s="104"/>
      <c r="AO43170" s="104"/>
      <c r="AP43170" s="104"/>
    </row>
    <row r="43171" spans="21:42" ht="15" customHeight="1" x14ac:dyDescent="0.25">
      <c r="U43171" s="104"/>
      <c r="AB43171" s="104"/>
      <c r="AC43171" s="104"/>
      <c r="AF43171" s="104"/>
      <c r="AG43171" s="104"/>
      <c r="AK43171" s="104"/>
      <c r="AL43171" s="104"/>
      <c r="AO43171" s="104"/>
      <c r="AP43171" s="104"/>
    </row>
    <row r="43172" spans="21:42" ht="15" customHeight="1" x14ac:dyDescent="0.25">
      <c r="U43172" s="104"/>
      <c r="AB43172" s="104"/>
      <c r="AC43172" s="104"/>
      <c r="AF43172" s="104"/>
      <c r="AG43172" s="104"/>
      <c r="AK43172" s="104"/>
      <c r="AL43172" s="104"/>
      <c r="AO43172" s="104"/>
      <c r="AP43172" s="104"/>
    </row>
    <row r="43173" spans="21:42" ht="15" customHeight="1" x14ac:dyDescent="0.25">
      <c r="U43173" s="104"/>
      <c r="AB43173" s="104"/>
      <c r="AC43173" s="104"/>
      <c r="AF43173" s="104"/>
      <c r="AG43173" s="104"/>
      <c r="AK43173" s="104"/>
      <c r="AL43173" s="104"/>
      <c r="AO43173" s="104"/>
      <c r="AP43173" s="104"/>
    </row>
    <row r="43174" spans="21:42" ht="15" customHeight="1" x14ac:dyDescent="0.25">
      <c r="U43174" s="104"/>
      <c r="AB43174" s="104"/>
      <c r="AC43174" s="104"/>
      <c r="AF43174" s="104"/>
      <c r="AG43174" s="104"/>
      <c r="AK43174" s="104"/>
      <c r="AL43174" s="104"/>
      <c r="AO43174" s="104"/>
      <c r="AP43174" s="104"/>
    </row>
    <row r="43175" spans="21:42" ht="15" customHeight="1" x14ac:dyDescent="0.25">
      <c r="U43175" s="104"/>
      <c r="AB43175" s="104"/>
      <c r="AC43175" s="104"/>
      <c r="AF43175" s="104"/>
      <c r="AG43175" s="104"/>
      <c r="AK43175" s="104"/>
      <c r="AL43175" s="104"/>
      <c r="AO43175" s="104"/>
      <c r="AP43175" s="104"/>
    </row>
    <row r="43176" spans="21:42" ht="15" customHeight="1" x14ac:dyDescent="0.25">
      <c r="U43176" s="104"/>
      <c r="AB43176" s="104"/>
      <c r="AC43176" s="104"/>
      <c r="AF43176" s="104"/>
      <c r="AG43176" s="104"/>
      <c r="AK43176" s="104"/>
      <c r="AL43176" s="104"/>
      <c r="AO43176" s="104"/>
      <c r="AP43176" s="104"/>
    </row>
    <row r="43177" spans="21:42" ht="15" customHeight="1" x14ac:dyDescent="0.25">
      <c r="U43177" s="104"/>
      <c r="AB43177" s="104"/>
      <c r="AC43177" s="104"/>
      <c r="AF43177" s="104"/>
      <c r="AG43177" s="104"/>
      <c r="AK43177" s="104"/>
      <c r="AL43177" s="104"/>
      <c r="AO43177" s="104"/>
      <c r="AP43177" s="104"/>
    </row>
    <row r="43178" spans="21:42" ht="15" customHeight="1" x14ac:dyDescent="0.25">
      <c r="U43178" s="104"/>
      <c r="AB43178" s="104"/>
      <c r="AC43178" s="104"/>
      <c r="AF43178" s="104"/>
      <c r="AG43178" s="104"/>
      <c r="AK43178" s="104"/>
      <c r="AL43178" s="104"/>
      <c r="AO43178" s="104"/>
      <c r="AP43178" s="104"/>
    </row>
    <row r="43179" spans="21:42" ht="15" customHeight="1" x14ac:dyDescent="0.25">
      <c r="U43179" s="104"/>
      <c r="AB43179" s="104"/>
      <c r="AC43179" s="104"/>
      <c r="AF43179" s="104"/>
      <c r="AG43179" s="104"/>
      <c r="AK43179" s="104"/>
      <c r="AL43179" s="104"/>
      <c r="AO43179" s="104"/>
      <c r="AP43179" s="104"/>
    </row>
    <row r="43180" spans="21:42" ht="15" customHeight="1" x14ac:dyDescent="0.25">
      <c r="U43180" s="104"/>
      <c r="AB43180" s="104"/>
      <c r="AC43180" s="104"/>
      <c r="AF43180" s="104"/>
      <c r="AG43180" s="104"/>
      <c r="AK43180" s="104"/>
      <c r="AL43180" s="104"/>
      <c r="AO43180" s="104"/>
      <c r="AP43180" s="104"/>
    </row>
    <row r="43181" spans="21:42" ht="15" customHeight="1" x14ac:dyDescent="0.25">
      <c r="U43181" s="104"/>
      <c r="AB43181" s="104"/>
      <c r="AC43181" s="104"/>
      <c r="AF43181" s="104"/>
      <c r="AG43181" s="104"/>
      <c r="AK43181" s="104"/>
      <c r="AL43181" s="104"/>
      <c r="AO43181" s="104"/>
      <c r="AP43181" s="104"/>
    </row>
    <row r="43182" spans="21:42" ht="15" customHeight="1" x14ac:dyDescent="0.25">
      <c r="U43182" s="104"/>
      <c r="AB43182" s="104"/>
      <c r="AC43182" s="104"/>
      <c r="AF43182" s="104"/>
      <c r="AG43182" s="104"/>
      <c r="AK43182" s="104"/>
      <c r="AL43182" s="104"/>
      <c r="AO43182" s="104"/>
      <c r="AP43182" s="104"/>
    </row>
    <row r="43183" spans="21:42" ht="15" customHeight="1" x14ac:dyDescent="0.25">
      <c r="U43183" s="104"/>
      <c r="AB43183" s="104"/>
      <c r="AC43183" s="104"/>
      <c r="AF43183" s="104"/>
      <c r="AG43183" s="104"/>
      <c r="AK43183" s="104"/>
      <c r="AL43183" s="104"/>
      <c r="AO43183" s="104"/>
      <c r="AP43183" s="104"/>
    </row>
    <row r="43184" spans="21:42" ht="15" customHeight="1" x14ac:dyDescent="0.25">
      <c r="U43184" s="104"/>
      <c r="AB43184" s="104"/>
      <c r="AC43184" s="104"/>
      <c r="AF43184" s="104"/>
      <c r="AG43184" s="104"/>
      <c r="AK43184" s="104"/>
      <c r="AL43184" s="104"/>
      <c r="AO43184" s="104"/>
      <c r="AP43184" s="104"/>
    </row>
    <row r="43185" spans="21:42" ht="15" customHeight="1" x14ac:dyDescent="0.25">
      <c r="U43185" s="104"/>
      <c r="AB43185" s="104"/>
      <c r="AC43185" s="104"/>
      <c r="AF43185" s="104"/>
      <c r="AG43185" s="104"/>
      <c r="AK43185" s="104"/>
      <c r="AL43185" s="104"/>
      <c r="AO43185" s="104"/>
      <c r="AP43185" s="104"/>
    </row>
    <row r="43186" spans="21:42" ht="15" customHeight="1" x14ac:dyDescent="0.25">
      <c r="U43186" s="104"/>
      <c r="AB43186" s="104"/>
      <c r="AC43186" s="104"/>
      <c r="AF43186" s="104"/>
      <c r="AG43186" s="104"/>
      <c r="AK43186" s="104"/>
      <c r="AL43186" s="104"/>
      <c r="AO43186" s="104"/>
      <c r="AP43186" s="104"/>
    </row>
    <row r="43187" spans="21:42" ht="15" customHeight="1" x14ac:dyDescent="0.25">
      <c r="U43187" s="104"/>
      <c r="AB43187" s="104"/>
      <c r="AC43187" s="104"/>
      <c r="AF43187" s="104"/>
      <c r="AG43187" s="104"/>
      <c r="AK43187" s="104"/>
      <c r="AL43187" s="104"/>
      <c r="AO43187" s="104"/>
      <c r="AP43187" s="104"/>
    </row>
    <row r="43188" spans="21:42" ht="15" customHeight="1" x14ac:dyDescent="0.25">
      <c r="U43188" s="104"/>
      <c r="AB43188" s="104"/>
      <c r="AC43188" s="104"/>
      <c r="AF43188" s="104"/>
      <c r="AG43188" s="104"/>
      <c r="AK43188" s="104"/>
      <c r="AL43188" s="104"/>
      <c r="AO43188" s="104"/>
      <c r="AP43188" s="104"/>
    </row>
    <row r="43189" spans="21:42" ht="15" customHeight="1" x14ac:dyDescent="0.25">
      <c r="U43189" s="104"/>
      <c r="AB43189" s="104"/>
      <c r="AC43189" s="104"/>
      <c r="AF43189" s="104"/>
      <c r="AG43189" s="104"/>
      <c r="AK43189" s="104"/>
      <c r="AL43189" s="104"/>
      <c r="AO43189" s="104"/>
      <c r="AP43189" s="104"/>
    </row>
    <row r="43190" spans="21:42" ht="15" customHeight="1" x14ac:dyDescent="0.25">
      <c r="U43190" s="104"/>
      <c r="AB43190" s="104"/>
      <c r="AC43190" s="104"/>
      <c r="AF43190" s="104"/>
      <c r="AG43190" s="104"/>
      <c r="AK43190" s="104"/>
      <c r="AL43190" s="104"/>
      <c r="AO43190" s="104"/>
      <c r="AP43190" s="104"/>
    </row>
    <row r="43191" spans="21:42" ht="15" customHeight="1" x14ac:dyDescent="0.25">
      <c r="U43191" s="104"/>
      <c r="AB43191" s="104"/>
      <c r="AC43191" s="104"/>
      <c r="AF43191" s="104"/>
      <c r="AG43191" s="104"/>
      <c r="AK43191" s="104"/>
      <c r="AL43191" s="104"/>
      <c r="AO43191" s="104"/>
      <c r="AP43191" s="104"/>
    </row>
    <row r="43192" spans="21:42" ht="15" customHeight="1" x14ac:dyDescent="0.25">
      <c r="U43192" s="104"/>
      <c r="AB43192" s="104"/>
      <c r="AC43192" s="104"/>
      <c r="AF43192" s="104"/>
      <c r="AG43192" s="104"/>
      <c r="AK43192" s="104"/>
      <c r="AL43192" s="104"/>
      <c r="AO43192" s="104"/>
      <c r="AP43192" s="104"/>
    </row>
    <row r="43193" spans="21:42" ht="15" customHeight="1" x14ac:dyDescent="0.25">
      <c r="U43193" s="104"/>
      <c r="AB43193" s="104"/>
      <c r="AC43193" s="104"/>
      <c r="AF43193" s="104"/>
      <c r="AG43193" s="104"/>
      <c r="AK43193" s="104"/>
      <c r="AL43193" s="104"/>
      <c r="AO43193" s="104"/>
      <c r="AP43193" s="104"/>
    </row>
    <row r="43194" spans="21:42" ht="15" customHeight="1" x14ac:dyDescent="0.25">
      <c r="U43194" s="104"/>
      <c r="AB43194" s="104"/>
      <c r="AC43194" s="104"/>
      <c r="AF43194" s="104"/>
      <c r="AG43194" s="104"/>
      <c r="AK43194" s="104"/>
      <c r="AL43194" s="104"/>
      <c r="AO43194" s="104"/>
      <c r="AP43194" s="104"/>
    </row>
    <row r="43195" spans="21:42" ht="15" customHeight="1" x14ac:dyDescent="0.25">
      <c r="U43195" s="104"/>
      <c r="AB43195" s="104"/>
      <c r="AC43195" s="104"/>
      <c r="AF43195" s="104"/>
      <c r="AG43195" s="104"/>
      <c r="AK43195" s="104"/>
      <c r="AL43195" s="104"/>
      <c r="AO43195" s="104"/>
      <c r="AP43195" s="104"/>
    </row>
    <row r="43196" spans="21:42" ht="15" customHeight="1" x14ac:dyDescent="0.25">
      <c r="U43196" s="104"/>
      <c r="AB43196" s="104"/>
      <c r="AC43196" s="104"/>
      <c r="AF43196" s="104"/>
      <c r="AG43196" s="104"/>
      <c r="AK43196" s="104"/>
      <c r="AL43196" s="104"/>
      <c r="AO43196" s="104"/>
      <c r="AP43196" s="104"/>
    </row>
    <row r="43197" spans="21:42" ht="15" customHeight="1" x14ac:dyDescent="0.25">
      <c r="U43197" s="104"/>
      <c r="AB43197" s="104"/>
      <c r="AC43197" s="104"/>
      <c r="AF43197" s="104"/>
      <c r="AG43197" s="104"/>
      <c r="AK43197" s="104"/>
      <c r="AL43197" s="104"/>
      <c r="AO43197" s="104"/>
      <c r="AP43197" s="104"/>
    </row>
    <row r="43198" spans="21:42" ht="15" customHeight="1" x14ac:dyDescent="0.25">
      <c r="U43198" s="104"/>
      <c r="AB43198" s="104"/>
      <c r="AC43198" s="104"/>
      <c r="AF43198" s="104"/>
      <c r="AG43198" s="104"/>
      <c r="AK43198" s="104"/>
      <c r="AL43198" s="104"/>
      <c r="AO43198" s="104"/>
      <c r="AP43198" s="104"/>
    </row>
    <row r="43199" spans="21:42" ht="15" customHeight="1" x14ac:dyDescent="0.25">
      <c r="U43199" s="104"/>
      <c r="AB43199" s="104"/>
      <c r="AC43199" s="104"/>
      <c r="AF43199" s="104"/>
      <c r="AG43199" s="104"/>
      <c r="AK43199" s="104"/>
      <c r="AL43199" s="104"/>
      <c r="AO43199" s="104"/>
      <c r="AP43199" s="104"/>
    </row>
    <row r="43200" spans="21:42" ht="15" customHeight="1" x14ac:dyDescent="0.25">
      <c r="U43200" s="104"/>
      <c r="AB43200" s="104"/>
      <c r="AC43200" s="104"/>
      <c r="AF43200" s="104"/>
      <c r="AG43200" s="104"/>
      <c r="AK43200" s="104"/>
      <c r="AL43200" s="104"/>
      <c r="AO43200" s="104"/>
      <c r="AP43200" s="104"/>
    </row>
    <row r="43201" spans="21:42" ht="15" customHeight="1" x14ac:dyDescent="0.25">
      <c r="U43201" s="104"/>
      <c r="AB43201" s="104"/>
      <c r="AC43201" s="104"/>
      <c r="AF43201" s="104"/>
      <c r="AG43201" s="104"/>
      <c r="AK43201" s="104"/>
      <c r="AL43201" s="104"/>
      <c r="AO43201" s="104"/>
      <c r="AP43201" s="104"/>
    </row>
    <row r="43202" spans="21:42" ht="15" customHeight="1" x14ac:dyDescent="0.25">
      <c r="U43202" s="104"/>
      <c r="AB43202" s="104"/>
      <c r="AC43202" s="104"/>
      <c r="AF43202" s="104"/>
      <c r="AG43202" s="104"/>
      <c r="AK43202" s="104"/>
      <c r="AL43202" s="104"/>
      <c r="AO43202" s="104"/>
      <c r="AP43202" s="104"/>
    </row>
    <row r="43203" spans="21:42" ht="15" customHeight="1" x14ac:dyDescent="0.25">
      <c r="U43203" s="104"/>
      <c r="AB43203" s="104"/>
      <c r="AC43203" s="104"/>
      <c r="AF43203" s="104"/>
      <c r="AG43203" s="104"/>
      <c r="AK43203" s="104"/>
      <c r="AL43203" s="104"/>
      <c r="AO43203" s="104"/>
      <c r="AP43203" s="104"/>
    </row>
    <row r="43204" spans="21:42" ht="15" customHeight="1" x14ac:dyDescent="0.25">
      <c r="U43204" s="104"/>
      <c r="AB43204" s="104"/>
      <c r="AC43204" s="104"/>
      <c r="AF43204" s="104"/>
      <c r="AG43204" s="104"/>
      <c r="AK43204" s="104"/>
      <c r="AL43204" s="104"/>
      <c r="AO43204" s="104"/>
      <c r="AP43204" s="104"/>
    </row>
    <row r="43205" spans="21:42" ht="15" customHeight="1" x14ac:dyDescent="0.25">
      <c r="U43205" s="104"/>
      <c r="AB43205" s="104"/>
      <c r="AC43205" s="104"/>
      <c r="AF43205" s="104"/>
      <c r="AG43205" s="104"/>
      <c r="AK43205" s="104"/>
      <c r="AL43205" s="104"/>
      <c r="AO43205" s="104"/>
      <c r="AP43205" s="104"/>
    </row>
    <row r="43206" spans="21:42" ht="15" customHeight="1" x14ac:dyDescent="0.25">
      <c r="U43206" s="104"/>
      <c r="AB43206" s="104"/>
      <c r="AC43206" s="104"/>
      <c r="AF43206" s="104"/>
      <c r="AG43206" s="104"/>
      <c r="AK43206" s="104"/>
      <c r="AL43206" s="104"/>
      <c r="AO43206" s="104"/>
      <c r="AP43206" s="104"/>
    </row>
    <row r="43207" spans="21:42" ht="15" customHeight="1" x14ac:dyDescent="0.25">
      <c r="U43207" s="104"/>
      <c r="AB43207" s="104"/>
      <c r="AC43207" s="104"/>
      <c r="AF43207" s="104"/>
      <c r="AG43207" s="104"/>
      <c r="AK43207" s="104"/>
      <c r="AL43207" s="104"/>
      <c r="AO43207" s="104"/>
      <c r="AP43207" s="104"/>
    </row>
    <row r="43208" spans="21:42" ht="15" customHeight="1" x14ac:dyDescent="0.25">
      <c r="U43208" s="104"/>
      <c r="AB43208" s="104"/>
      <c r="AC43208" s="104"/>
      <c r="AF43208" s="104"/>
      <c r="AG43208" s="104"/>
      <c r="AK43208" s="104"/>
      <c r="AL43208" s="104"/>
      <c r="AO43208" s="104"/>
      <c r="AP43208" s="104"/>
    </row>
    <row r="43209" spans="21:42" ht="15" customHeight="1" x14ac:dyDescent="0.25">
      <c r="U43209" s="104"/>
      <c r="AB43209" s="104"/>
      <c r="AC43209" s="104"/>
      <c r="AF43209" s="104"/>
      <c r="AG43209" s="104"/>
      <c r="AK43209" s="104"/>
      <c r="AL43209" s="104"/>
      <c r="AO43209" s="104"/>
      <c r="AP43209" s="104"/>
    </row>
    <row r="43210" spans="21:42" ht="15" customHeight="1" x14ac:dyDescent="0.25">
      <c r="U43210" s="104"/>
      <c r="AB43210" s="104"/>
      <c r="AC43210" s="104"/>
      <c r="AF43210" s="104"/>
      <c r="AG43210" s="104"/>
      <c r="AK43210" s="104"/>
      <c r="AL43210" s="104"/>
      <c r="AO43210" s="104"/>
      <c r="AP43210" s="104"/>
    </row>
    <row r="43211" spans="21:42" ht="15" customHeight="1" x14ac:dyDescent="0.25">
      <c r="U43211" s="104"/>
      <c r="AB43211" s="104"/>
      <c r="AC43211" s="104"/>
      <c r="AF43211" s="104"/>
      <c r="AG43211" s="104"/>
      <c r="AK43211" s="104"/>
      <c r="AL43211" s="104"/>
      <c r="AO43211" s="104"/>
      <c r="AP43211" s="104"/>
    </row>
    <row r="43212" spans="21:42" ht="15" customHeight="1" x14ac:dyDescent="0.25">
      <c r="U43212" s="104"/>
      <c r="AB43212" s="104"/>
      <c r="AC43212" s="104"/>
      <c r="AF43212" s="104"/>
      <c r="AG43212" s="104"/>
      <c r="AK43212" s="104"/>
      <c r="AL43212" s="104"/>
      <c r="AO43212" s="104"/>
      <c r="AP43212" s="104"/>
    </row>
    <row r="43213" spans="21:42" ht="15" customHeight="1" x14ac:dyDescent="0.25">
      <c r="U43213" s="104"/>
      <c r="AB43213" s="104"/>
      <c r="AC43213" s="104"/>
      <c r="AF43213" s="104"/>
      <c r="AG43213" s="104"/>
      <c r="AK43213" s="104"/>
      <c r="AL43213" s="104"/>
      <c r="AO43213" s="104"/>
      <c r="AP43213" s="104"/>
    </row>
    <row r="43214" spans="21:42" ht="15" customHeight="1" x14ac:dyDescent="0.25">
      <c r="U43214" s="104"/>
      <c r="AB43214" s="104"/>
      <c r="AC43214" s="104"/>
      <c r="AF43214" s="104"/>
      <c r="AG43214" s="104"/>
      <c r="AK43214" s="104"/>
      <c r="AL43214" s="104"/>
      <c r="AO43214" s="104"/>
      <c r="AP43214" s="104"/>
    </row>
    <row r="43215" spans="21:42" ht="15" customHeight="1" x14ac:dyDescent="0.25">
      <c r="U43215" s="104"/>
      <c r="AB43215" s="104"/>
      <c r="AC43215" s="104"/>
      <c r="AF43215" s="104"/>
      <c r="AG43215" s="104"/>
      <c r="AK43215" s="104"/>
      <c r="AL43215" s="104"/>
      <c r="AO43215" s="104"/>
      <c r="AP43215" s="104"/>
    </row>
    <row r="43216" spans="21:42" ht="15" customHeight="1" x14ac:dyDescent="0.25">
      <c r="U43216" s="104"/>
      <c r="AB43216" s="104"/>
      <c r="AC43216" s="104"/>
      <c r="AF43216" s="104"/>
      <c r="AG43216" s="104"/>
      <c r="AK43216" s="104"/>
      <c r="AL43216" s="104"/>
      <c r="AO43216" s="104"/>
      <c r="AP43216" s="104"/>
    </row>
    <row r="43217" spans="21:42" ht="15" customHeight="1" x14ac:dyDescent="0.25">
      <c r="U43217" s="104"/>
      <c r="AB43217" s="104"/>
      <c r="AC43217" s="104"/>
      <c r="AF43217" s="104"/>
      <c r="AG43217" s="104"/>
      <c r="AK43217" s="104"/>
      <c r="AL43217" s="104"/>
      <c r="AO43217" s="104"/>
      <c r="AP43217" s="104"/>
    </row>
    <row r="43218" spans="21:42" ht="15" customHeight="1" x14ac:dyDescent="0.25">
      <c r="U43218" s="104"/>
      <c r="AB43218" s="104"/>
      <c r="AC43218" s="104"/>
      <c r="AF43218" s="104"/>
      <c r="AG43218" s="104"/>
      <c r="AK43218" s="104"/>
      <c r="AL43218" s="104"/>
      <c r="AO43218" s="104"/>
      <c r="AP43218" s="104"/>
    </row>
    <row r="43219" spans="21:42" ht="15" customHeight="1" x14ac:dyDescent="0.25">
      <c r="U43219" s="104"/>
      <c r="AB43219" s="104"/>
      <c r="AC43219" s="104"/>
      <c r="AF43219" s="104"/>
      <c r="AG43219" s="104"/>
      <c r="AK43219" s="104"/>
      <c r="AL43219" s="104"/>
      <c r="AO43219" s="104"/>
      <c r="AP43219" s="104"/>
    </row>
    <row r="43220" spans="21:42" ht="15" customHeight="1" x14ac:dyDescent="0.25">
      <c r="U43220" s="104"/>
      <c r="AB43220" s="104"/>
      <c r="AC43220" s="104"/>
      <c r="AF43220" s="104"/>
      <c r="AG43220" s="104"/>
      <c r="AK43220" s="104"/>
      <c r="AL43220" s="104"/>
      <c r="AO43220" s="104"/>
      <c r="AP43220" s="104"/>
    </row>
    <row r="43221" spans="21:42" ht="15" customHeight="1" x14ac:dyDescent="0.25">
      <c r="U43221" s="104"/>
      <c r="AB43221" s="104"/>
      <c r="AC43221" s="104"/>
      <c r="AF43221" s="104"/>
      <c r="AG43221" s="104"/>
      <c r="AK43221" s="104"/>
      <c r="AL43221" s="104"/>
      <c r="AO43221" s="104"/>
      <c r="AP43221" s="104"/>
    </row>
    <row r="43222" spans="21:42" ht="15" customHeight="1" x14ac:dyDescent="0.25">
      <c r="U43222" s="104"/>
      <c r="AB43222" s="104"/>
      <c r="AC43222" s="104"/>
      <c r="AF43222" s="104"/>
      <c r="AG43222" s="104"/>
      <c r="AK43222" s="104"/>
      <c r="AL43222" s="104"/>
      <c r="AO43222" s="104"/>
      <c r="AP43222" s="104"/>
    </row>
    <row r="43223" spans="21:42" ht="15" customHeight="1" x14ac:dyDescent="0.25">
      <c r="U43223" s="104"/>
      <c r="AB43223" s="104"/>
      <c r="AC43223" s="104"/>
      <c r="AF43223" s="104"/>
      <c r="AG43223" s="104"/>
      <c r="AK43223" s="104"/>
      <c r="AL43223" s="104"/>
      <c r="AO43223" s="104"/>
      <c r="AP43223" s="104"/>
    </row>
    <row r="43224" spans="21:42" ht="15" customHeight="1" x14ac:dyDescent="0.25">
      <c r="U43224" s="104"/>
      <c r="AB43224" s="104"/>
      <c r="AC43224" s="104"/>
      <c r="AF43224" s="104"/>
      <c r="AG43224" s="104"/>
      <c r="AK43224" s="104"/>
      <c r="AL43224" s="104"/>
      <c r="AO43224" s="104"/>
      <c r="AP43224" s="104"/>
    </row>
    <row r="43225" spans="21:42" ht="15" customHeight="1" x14ac:dyDescent="0.25">
      <c r="U43225" s="104"/>
      <c r="AB43225" s="104"/>
      <c r="AC43225" s="104"/>
      <c r="AF43225" s="104"/>
      <c r="AG43225" s="104"/>
      <c r="AK43225" s="104"/>
      <c r="AL43225" s="104"/>
      <c r="AO43225" s="104"/>
      <c r="AP43225" s="104"/>
    </row>
    <row r="43226" spans="21:42" ht="15" customHeight="1" x14ac:dyDescent="0.25">
      <c r="U43226" s="104"/>
      <c r="AB43226" s="104"/>
      <c r="AC43226" s="104"/>
      <c r="AF43226" s="104"/>
      <c r="AG43226" s="104"/>
      <c r="AK43226" s="104"/>
      <c r="AL43226" s="104"/>
      <c r="AO43226" s="104"/>
      <c r="AP43226" s="104"/>
    </row>
    <row r="43227" spans="21:42" ht="15" customHeight="1" x14ac:dyDescent="0.25">
      <c r="U43227" s="104"/>
      <c r="AB43227" s="104"/>
      <c r="AC43227" s="104"/>
      <c r="AF43227" s="104"/>
      <c r="AG43227" s="104"/>
      <c r="AK43227" s="104"/>
      <c r="AL43227" s="104"/>
      <c r="AO43227" s="104"/>
      <c r="AP43227" s="104"/>
    </row>
    <row r="43228" spans="21:42" ht="15" customHeight="1" x14ac:dyDescent="0.25">
      <c r="U43228" s="104"/>
      <c r="AB43228" s="104"/>
      <c r="AC43228" s="104"/>
      <c r="AF43228" s="104"/>
      <c r="AG43228" s="104"/>
      <c r="AK43228" s="104"/>
      <c r="AL43228" s="104"/>
      <c r="AO43228" s="104"/>
      <c r="AP43228" s="104"/>
    </row>
    <row r="43229" spans="21:42" ht="15" customHeight="1" x14ac:dyDescent="0.25">
      <c r="U43229" s="104"/>
      <c r="AB43229" s="104"/>
      <c r="AC43229" s="104"/>
      <c r="AF43229" s="104"/>
      <c r="AG43229" s="104"/>
      <c r="AK43229" s="104"/>
      <c r="AL43229" s="104"/>
      <c r="AO43229" s="104"/>
      <c r="AP43229" s="104"/>
    </row>
    <row r="43230" spans="21:42" ht="15" customHeight="1" x14ac:dyDescent="0.25">
      <c r="U43230" s="104"/>
      <c r="AB43230" s="104"/>
      <c r="AC43230" s="104"/>
      <c r="AF43230" s="104"/>
      <c r="AG43230" s="104"/>
      <c r="AK43230" s="104"/>
      <c r="AL43230" s="104"/>
      <c r="AO43230" s="104"/>
      <c r="AP43230" s="104"/>
    </row>
    <row r="43231" spans="21:42" ht="15" customHeight="1" x14ac:dyDescent="0.25">
      <c r="U43231" s="104"/>
      <c r="AB43231" s="104"/>
      <c r="AC43231" s="104"/>
      <c r="AF43231" s="104"/>
      <c r="AG43231" s="104"/>
      <c r="AK43231" s="104"/>
      <c r="AL43231" s="104"/>
      <c r="AO43231" s="104"/>
      <c r="AP43231" s="104"/>
    </row>
    <row r="43232" spans="21:42" ht="15" customHeight="1" x14ac:dyDescent="0.25">
      <c r="U43232" s="104"/>
      <c r="AB43232" s="104"/>
      <c r="AC43232" s="104"/>
      <c r="AF43232" s="104"/>
      <c r="AG43232" s="104"/>
      <c r="AK43232" s="104"/>
      <c r="AL43232" s="104"/>
      <c r="AO43232" s="104"/>
      <c r="AP43232" s="104"/>
    </row>
    <row r="43233" spans="21:42" ht="15" customHeight="1" x14ac:dyDescent="0.25">
      <c r="U43233" s="104"/>
      <c r="AB43233" s="104"/>
      <c r="AC43233" s="104"/>
      <c r="AF43233" s="104"/>
      <c r="AG43233" s="104"/>
      <c r="AK43233" s="104"/>
      <c r="AL43233" s="104"/>
      <c r="AO43233" s="104"/>
      <c r="AP43233" s="104"/>
    </row>
    <row r="43234" spans="21:42" ht="15" customHeight="1" x14ac:dyDescent="0.25">
      <c r="U43234" s="104"/>
      <c r="AB43234" s="104"/>
      <c r="AC43234" s="104"/>
      <c r="AF43234" s="104"/>
      <c r="AG43234" s="104"/>
      <c r="AK43234" s="104"/>
      <c r="AL43234" s="104"/>
      <c r="AO43234" s="104"/>
      <c r="AP43234" s="104"/>
    </row>
    <row r="43235" spans="21:42" ht="15" customHeight="1" x14ac:dyDescent="0.25">
      <c r="U43235" s="104"/>
      <c r="AB43235" s="104"/>
      <c r="AC43235" s="104"/>
      <c r="AF43235" s="104"/>
      <c r="AG43235" s="104"/>
      <c r="AK43235" s="104"/>
      <c r="AL43235" s="104"/>
      <c r="AO43235" s="104"/>
      <c r="AP43235" s="104"/>
    </row>
    <row r="43236" spans="21:42" ht="15" customHeight="1" x14ac:dyDescent="0.25">
      <c r="U43236" s="104"/>
      <c r="AB43236" s="104"/>
      <c r="AC43236" s="104"/>
      <c r="AF43236" s="104"/>
      <c r="AG43236" s="104"/>
      <c r="AK43236" s="104"/>
      <c r="AL43236" s="104"/>
      <c r="AO43236" s="104"/>
      <c r="AP43236" s="104"/>
    </row>
    <row r="43237" spans="21:42" ht="15" customHeight="1" x14ac:dyDescent="0.25">
      <c r="U43237" s="104"/>
      <c r="AB43237" s="104"/>
      <c r="AC43237" s="104"/>
      <c r="AF43237" s="104"/>
      <c r="AG43237" s="104"/>
      <c r="AK43237" s="104"/>
      <c r="AL43237" s="104"/>
      <c r="AO43237" s="104"/>
      <c r="AP43237" s="104"/>
    </row>
    <row r="43238" spans="21:42" ht="15" customHeight="1" x14ac:dyDescent="0.25">
      <c r="U43238" s="104"/>
      <c r="AB43238" s="104"/>
      <c r="AC43238" s="104"/>
      <c r="AF43238" s="104"/>
      <c r="AG43238" s="104"/>
      <c r="AK43238" s="104"/>
      <c r="AL43238" s="104"/>
      <c r="AO43238" s="104"/>
      <c r="AP43238" s="104"/>
    </row>
    <row r="43239" spans="21:42" ht="15" customHeight="1" x14ac:dyDescent="0.25">
      <c r="U43239" s="104"/>
      <c r="AB43239" s="104"/>
      <c r="AC43239" s="104"/>
      <c r="AF43239" s="104"/>
      <c r="AG43239" s="104"/>
      <c r="AK43239" s="104"/>
      <c r="AL43239" s="104"/>
      <c r="AO43239" s="104"/>
      <c r="AP43239" s="104"/>
    </row>
    <row r="43240" spans="21:42" ht="15" customHeight="1" x14ac:dyDescent="0.25">
      <c r="U43240" s="104"/>
      <c r="AB43240" s="104"/>
      <c r="AC43240" s="104"/>
      <c r="AF43240" s="104"/>
      <c r="AG43240" s="104"/>
      <c r="AK43240" s="104"/>
      <c r="AL43240" s="104"/>
      <c r="AO43240" s="104"/>
      <c r="AP43240" s="104"/>
    </row>
    <row r="43241" spans="21:42" ht="15" customHeight="1" x14ac:dyDescent="0.25">
      <c r="U43241" s="104"/>
      <c r="AB43241" s="104"/>
      <c r="AC43241" s="104"/>
      <c r="AF43241" s="104"/>
      <c r="AG43241" s="104"/>
      <c r="AK43241" s="104"/>
      <c r="AL43241" s="104"/>
      <c r="AO43241" s="104"/>
      <c r="AP43241" s="104"/>
    </row>
    <row r="43242" spans="21:42" ht="15" customHeight="1" x14ac:dyDescent="0.25">
      <c r="U43242" s="104"/>
      <c r="AB43242" s="104"/>
      <c r="AC43242" s="104"/>
      <c r="AF43242" s="104"/>
      <c r="AG43242" s="104"/>
      <c r="AK43242" s="104"/>
      <c r="AL43242" s="104"/>
      <c r="AO43242" s="104"/>
      <c r="AP43242" s="104"/>
    </row>
    <row r="43243" spans="21:42" ht="15" customHeight="1" x14ac:dyDescent="0.25">
      <c r="U43243" s="104"/>
      <c r="AB43243" s="104"/>
      <c r="AC43243" s="104"/>
      <c r="AF43243" s="104"/>
      <c r="AG43243" s="104"/>
      <c r="AK43243" s="104"/>
      <c r="AL43243" s="104"/>
      <c r="AO43243" s="104"/>
      <c r="AP43243" s="104"/>
    </row>
    <row r="43244" spans="21:42" ht="15" customHeight="1" x14ac:dyDescent="0.25">
      <c r="U43244" s="104"/>
      <c r="AB43244" s="104"/>
      <c r="AC43244" s="104"/>
      <c r="AF43244" s="104"/>
      <c r="AG43244" s="104"/>
      <c r="AK43244" s="104"/>
      <c r="AL43244" s="104"/>
      <c r="AO43244" s="104"/>
      <c r="AP43244" s="104"/>
    </row>
    <row r="43245" spans="21:42" ht="15" customHeight="1" x14ac:dyDescent="0.25">
      <c r="U43245" s="104"/>
      <c r="AB43245" s="104"/>
      <c r="AC43245" s="104"/>
      <c r="AF43245" s="104"/>
      <c r="AG43245" s="104"/>
      <c r="AK43245" s="104"/>
      <c r="AL43245" s="104"/>
      <c r="AO43245" s="104"/>
      <c r="AP43245" s="104"/>
    </row>
    <row r="43246" spans="21:42" ht="15" customHeight="1" x14ac:dyDescent="0.25">
      <c r="U43246" s="104"/>
      <c r="AB43246" s="104"/>
      <c r="AC43246" s="104"/>
      <c r="AF43246" s="104"/>
      <c r="AG43246" s="104"/>
      <c r="AK43246" s="104"/>
      <c r="AL43246" s="104"/>
      <c r="AO43246" s="104"/>
      <c r="AP43246" s="104"/>
    </row>
    <row r="43247" spans="21:42" ht="15" customHeight="1" x14ac:dyDescent="0.25">
      <c r="U43247" s="104"/>
      <c r="AB43247" s="104"/>
      <c r="AC43247" s="104"/>
      <c r="AF43247" s="104"/>
      <c r="AG43247" s="104"/>
      <c r="AK43247" s="104"/>
      <c r="AL43247" s="104"/>
      <c r="AO43247" s="104"/>
      <c r="AP43247" s="104"/>
    </row>
    <row r="43248" spans="21:42" ht="15" customHeight="1" x14ac:dyDescent="0.25">
      <c r="U43248" s="104"/>
      <c r="AB43248" s="104"/>
      <c r="AC43248" s="104"/>
      <c r="AF43248" s="104"/>
      <c r="AG43248" s="104"/>
      <c r="AK43248" s="104"/>
      <c r="AL43248" s="104"/>
      <c r="AO43248" s="104"/>
      <c r="AP43248" s="104"/>
    </row>
    <row r="43249" spans="21:42" ht="15" customHeight="1" x14ac:dyDescent="0.25">
      <c r="U43249" s="104"/>
      <c r="AB43249" s="104"/>
      <c r="AC43249" s="104"/>
      <c r="AF43249" s="104"/>
      <c r="AG43249" s="104"/>
      <c r="AK43249" s="104"/>
      <c r="AL43249" s="104"/>
      <c r="AO43249" s="104"/>
      <c r="AP43249" s="104"/>
    </row>
    <row r="43250" spans="21:42" ht="15" customHeight="1" x14ac:dyDescent="0.25">
      <c r="U43250" s="104"/>
      <c r="AB43250" s="104"/>
      <c r="AC43250" s="104"/>
      <c r="AF43250" s="104"/>
      <c r="AG43250" s="104"/>
      <c r="AK43250" s="104"/>
      <c r="AL43250" s="104"/>
      <c r="AO43250" s="104"/>
      <c r="AP43250" s="104"/>
    </row>
    <row r="43251" spans="21:42" ht="15" customHeight="1" x14ac:dyDescent="0.25">
      <c r="U43251" s="104"/>
      <c r="AB43251" s="104"/>
      <c r="AC43251" s="104"/>
      <c r="AF43251" s="104"/>
      <c r="AG43251" s="104"/>
      <c r="AK43251" s="104"/>
      <c r="AL43251" s="104"/>
      <c r="AO43251" s="104"/>
      <c r="AP43251" s="104"/>
    </row>
    <row r="43252" spans="21:42" ht="15" customHeight="1" x14ac:dyDescent="0.25">
      <c r="U43252" s="104"/>
      <c r="AB43252" s="104"/>
      <c r="AC43252" s="104"/>
      <c r="AF43252" s="104"/>
      <c r="AG43252" s="104"/>
      <c r="AK43252" s="104"/>
      <c r="AL43252" s="104"/>
      <c r="AO43252" s="104"/>
      <c r="AP43252" s="104"/>
    </row>
    <row r="43253" spans="21:42" ht="15" customHeight="1" x14ac:dyDescent="0.25">
      <c r="U43253" s="104"/>
      <c r="AB43253" s="104"/>
      <c r="AC43253" s="104"/>
      <c r="AF43253" s="104"/>
      <c r="AG43253" s="104"/>
      <c r="AK43253" s="104"/>
      <c r="AL43253" s="104"/>
      <c r="AO43253" s="104"/>
      <c r="AP43253" s="104"/>
    </row>
    <row r="43254" spans="21:42" ht="15" customHeight="1" x14ac:dyDescent="0.25">
      <c r="U43254" s="104"/>
      <c r="AB43254" s="104"/>
      <c r="AC43254" s="104"/>
      <c r="AF43254" s="104"/>
      <c r="AG43254" s="104"/>
      <c r="AK43254" s="104"/>
      <c r="AL43254" s="104"/>
      <c r="AO43254" s="104"/>
      <c r="AP43254" s="104"/>
    </row>
    <row r="43255" spans="21:42" ht="15" customHeight="1" x14ac:dyDescent="0.25">
      <c r="U43255" s="104"/>
      <c r="AB43255" s="104"/>
      <c r="AC43255" s="104"/>
      <c r="AF43255" s="104"/>
      <c r="AG43255" s="104"/>
      <c r="AK43255" s="104"/>
      <c r="AL43255" s="104"/>
      <c r="AO43255" s="104"/>
      <c r="AP43255" s="104"/>
    </row>
    <row r="43256" spans="21:42" ht="15" customHeight="1" x14ac:dyDescent="0.25">
      <c r="U43256" s="104"/>
      <c r="AB43256" s="104"/>
      <c r="AC43256" s="104"/>
      <c r="AF43256" s="104"/>
      <c r="AG43256" s="104"/>
      <c r="AK43256" s="104"/>
      <c r="AL43256" s="104"/>
      <c r="AO43256" s="104"/>
      <c r="AP43256" s="104"/>
    </row>
    <row r="43257" spans="21:42" ht="15" customHeight="1" x14ac:dyDescent="0.25">
      <c r="U43257" s="104"/>
      <c r="AB43257" s="104"/>
      <c r="AC43257" s="104"/>
      <c r="AF43257" s="104"/>
      <c r="AG43257" s="104"/>
      <c r="AK43257" s="104"/>
      <c r="AL43257" s="104"/>
      <c r="AO43257" s="104"/>
      <c r="AP43257" s="104"/>
    </row>
    <row r="43258" spans="21:42" ht="15" customHeight="1" x14ac:dyDescent="0.25">
      <c r="U43258" s="104"/>
      <c r="AB43258" s="104"/>
      <c r="AC43258" s="104"/>
      <c r="AF43258" s="104"/>
      <c r="AG43258" s="104"/>
      <c r="AK43258" s="104"/>
      <c r="AL43258" s="104"/>
      <c r="AO43258" s="104"/>
      <c r="AP43258" s="104"/>
    </row>
    <row r="43259" spans="21:42" ht="15" customHeight="1" x14ac:dyDescent="0.25">
      <c r="U43259" s="104"/>
      <c r="AB43259" s="104"/>
      <c r="AC43259" s="104"/>
      <c r="AF43259" s="104"/>
      <c r="AG43259" s="104"/>
      <c r="AK43259" s="104"/>
      <c r="AL43259" s="104"/>
      <c r="AO43259" s="104"/>
      <c r="AP43259" s="104"/>
    </row>
    <row r="43260" spans="21:42" ht="15" customHeight="1" x14ac:dyDescent="0.25">
      <c r="U43260" s="104"/>
      <c r="AB43260" s="104"/>
      <c r="AC43260" s="104"/>
      <c r="AF43260" s="104"/>
      <c r="AG43260" s="104"/>
      <c r="AK43260" s="104"/>
      <c r="AL43260" s="104"/>
      <c r="AO43260" s="104"/>
      <c r="AP43260" s="104"/>
    </row>
    <row r="43261" spans="21:42" ht="15" customHeight="1" x14ac:dyDescent="0.25">
      <c r="U43261" s="104"/>
      <c r="AB43261" s="104"/>
      <c r="AC43261" s="104"/>
      <c r="AF43261" s="104"/>
      <c r="AG43261" s="104"/>
      <c r="AK43261" s="104"/>
      <c r="AL43261" s="104"/>
      <c r="AO43261" s="104"/>
      <c r="AP43261" s="104"/>
    </row>
    <row r="43262" spans="21:42" ht="15" customHeight="1" x14ac:dyDescent="0.25">
      <c r="U43262" s="104"/>
      <c r="AB43262" s="104"/>
      <c r="AC43262" s="104"/>
      <c r="AF43262" s="104"/>
      <c r="AG43262" s="104"/>
      <c r="AK43262" s="104"/>
      <c r="AL43262" s="104"/>
      <c r="AO43262" s="104"/>
      <c r="AP43262" s="104"/>
    </row>
    <row r="43263" spans="21:42" ht="15" customHeight="1" x14ac:dyDescent="0.25">
      <c r="U43263" s="104"/>
      <c r="AB43263" s="104"/>
      <c r="AC43263" s="104"/>
      <c r="AF43263" s="104"/>
      <c r="AG43263" s="104"/>
      <c r="AK43263" s="104"/>
      <c r="AL43263" s="104"/>
      <c r="AO43263" s="104"/>
      <c r="AP43263" s="104"/>
    </row>
    <row r="43264" spans="21:42" ht="15" customHeight="1" x14ac:dyDescent="0.25">
      <c r="U43264" s="104"/>
      <c r="AB43264" s="104"/>
      <c r="AC43264" s="104"/>
      <c r="AF43264" s="104"/>
      <c r="AG43264" s="104"/>
      <c r="AK43264" s="104"/>
      <c r="AL43264" s="104"/>
      <c r="AO43264" s="104"/>
      <c r="AP43264" s="104"/>
    </row>
    <row r="43265" spans="21:42" ht="15" customHeight="1" x14ac:dyDescent="0.25">
      <c r="U43265" s="104"/>
      <c r="AB43265" s="104"/>
      <c r="AC43265" s="104"/>
      <c r="AF43265" s="104"/>
      <c r="AG43265" s="104"/>
      <c r="AK43265" s="104"/>
      <c r="AL43265" s="104"/>
      <c r="AO43265" s="104"/>
      <c r="AP43265" s="104"/>
    </row>
    <row r="43266" spans="21:42" ht="15" customHeight="1" x14ac:dyDescent="0.25">
      <c r="U43266" s="104"/>
      <c r="AB43266" s="104"/>
      <c r="AC43266" s="104"/>
      <c r="AF43266" s="104"/>
      <c r="AG43266" s="104"/>
      <c r="AK43266" s="104"/>
      <c r="AL43266" s="104"/>
      <c r="AO43266" s="104"/>
      <c r="AP43266" s="104"/>
    </row>
    <row r="43267" spans="21:42" ht="15" customHeight="1" x14ac:dyDescent="0.25">
      <c r="U43267" s="104"/>
      <c r="AB43267" s="104"/>
      <c r="AC43267" s="104"/>
      <c r="AF43267" s="104"/>
      <c r="AG43267" s="104"/>
      <c r="AK43267" s="104"/>
      <c r="AL43267" s="104"/>
      <c r="AO43267" s="104"/>
      <c r="AP43267" s="104"/>
    </row>
    <row r="43268" spans="21:42" ht="15" customHeight="1" x14ac:dyDescent="0.25">
      <c r="U43268" s="104"/>
      <c r="AB43268" s="104"/>
      <c r="AC43268" s="104"/>
      <c r="AF43268" s="104"/>
      <c r="AG43268" s="104"/>
      <c r="AK43268" s="104"/>
      <c r="AL43268" s="104"/>
      <c r="AO43268" s="104"/>
      <c r="AP43268" s="104"/>
    </row>
    <row r="43269" spans="21:42" ht="15" customHeight="1" x14ac:dyDescent="0.25">
      <c r="U43269" s="104"/>
      <c r="AB43269" s="104"/>
      <c r="AC43269" s="104"/>
      <c r="AF43269" s="104"/>
      <c r="AG43269" s="104"/>
      <c r="AK43269" s="104"/>
      <c r="AL43269" s="104"/>
      <c r="AO43269" s="104"/>
      <c r="AP43269" s="104"/>
    </row>
    <row r="43270" spans="21:42" ht="15" customHeight="1" x14ac:dyDescent="0.25">
      <c r="U43270" s="104"/>
      <c r="AB43270" s="104"/>
      <c r="AC43270" s="104"/>
      <c r="AF43270" s="104"/>
      <c r="AG43270" s="104"/>
      <c r="AK43270" s="104"/>
      <c r="AL43270" s="104"/>
      <c r="AO43270" s="104"/>
      <c r="AP43270" s="104"/>
    </row>
    <row r="43271" spans="21:42" ht="15" customHeight="1" x14ac:dyDescent="0.25">
      <c r="U43271" s="104"/>
      <c r="AB43271" s="104"/>
      <c r="AC43271" s="104"/>
      <c r="AF43271" s="104"/>
      <c r="AG43271" s="104"/>
      <c r="AK43271" s="104"/>
      <c r="AL43271" s="104"/>
      <c r="AO43271" s="104"/>
      <c r="AP43271" s="104"/>
    </row>
    <row r="43272" spans="21:42" ht="15" customHeight="1" x14ac:dyDescent="0.25">
      <c r="U43272" s="104"/>
      <c r="AB43272" s="104"/>
      <c r="AC43272" s="104"/>
      <c r="AF43272" s="104"/>
      <c r="AG43272" s="104"/>
      <c r="AK43272" s="104"/>
      <c r="AL43272" s="104"/>
      <c r="AO43272" s="104"/>
      <c r="AP43272" s="104"/>
    </row>
    <row r="43273" spans="21:42" ht="15" customHeight="1" x14ac:dyDescent="0.25">
      <c r="U43273" s="104"/>
      <c r="AB43273" s="104"/>
      <c r="AC43273" s="104"/>
      <c r="AF43273" s="104"/>
      <c r="AG43273" s="104"/>
      <c r="AK43273" s="104"/>
      <c r="AL43273" s="104"/>
      <c r="AO43273" s="104"/>
      <c r="AP43273" s="104"/>
    </row>
    <row r="43274" spans="21:42" ht="15" customHeight="1" x14ac:dyDescent="0.25">
      <c r="U43274" s="104"/>
      <c r="AB43274" s="104"/>
      <c r="AC43274" s="104"/>
      <c r="AF43274" s="104"/>
      <c r="AG43274" s="104"/>
      <c r="AK43274" s="104"/>
      <c r="AL43274" s="104"/>
      <c r="AO43274" s="104"/>
      <c r="AP43274" s="104"/>
    </row>
    <row r="43275" spans="21:42" ht="15" customHeight="1" x14ac:dyDescent="0.25">
      <c r="U43275" s="104"/>
      <c r="AB43275" s="104"/>
      <c r="AC43275" s="104"/>
      <c r="AF43275" s="104"/>
      <c r="AG43275" s="104"/>
      <c r="AK43275" s="104"/>
      <c r="AL43275" s="104"/>
      <c r="AO43275" s="104"/>
      <c r="AP43275" s="104"/>
    </row>
    <row r="43276" spans="21:42" ht="15" customHeight="1" x14ac:dyDescent="0.25">
      <c r="U43276" s="104"/>
      <c r="AB43276" s="104"/>
      <c r="AC43276" s="104"/>
      <c r="AF43276" s="104"/>
      <c r="AG43276" s="104"/>
      <c r="AK43276" s="104"/>
      <c r="AL43276" s="104"/>
      <c r="AO43276" s="104"/>
      <c r="AP43276" s="104"/>
    </row>
    <row r="43277" spans="21:42" ht="15" customHeight="1" x14ac:dyDescent="0.25">
      <c r="U43277" s="104"/>
      <c r="AB43277" s="104"/>
      <c r="AC43277" s="104"/>
      <c r="AF43277" s="104"/>
      <c r="AG43277" s="104"/>
      <c r="AK43277" s="104"/>
      <c r="AL43277" s="104"/>
      <c r="AO43277" s="104"/>
      <c r="AP43277" s="104"/>
    </row>
    <row r="43278" spans="21:42" ht="15" customHeight="1" x14ac:dyDescent="0.25">
      <c r="U43278" s="104"/>
      <c r="AB43278" s="104"/>
      <c r="AC43278" s="104"/>
      <c r="AF43278" s="104"/>
      <c r="AG43278" s="104"/>
      <c r="AK43278" s="104"/>
      <c r="AL43278" s="104"/>
      <c r="AO43278" s="104"/>
      <c r="AP43278" s="104"/>
    </row>
    <row r="43279" spans="21:42" ht="15" customHeight="1" x14ac:dyDescent="0.25">
      <c r="U43279" s="104"/>
      <c r="AB43279" s="104"/>
      <c r="AC43279" s="104"/>
      <c r="AF43279" s="104"/>
      <c r="AG43279" s="104"/>
      <c r="AK43279" s="104"/>
      <c r="AL43279" s="104"/>
      <c r="AO43279" s="104"/>
      <c r="AP43279" s="104"/>
    </row>
    <row r="43280" spans="21:42" ht="15" customHeight="1" x14ac:dyDescent="0.25">
      <c r="U43280" s="104"/>
      <c r="AB43280" s="104"/>
      <c r="AC43280" s="104"/>
      <c r="AF43280" s="104"/>
      <c r="AG43280" s="104"/>
      <c r="AK43280" s="104"/>
      <c r="AL43280" s="104"/>
      <c r="AO43280" s="104"/>
      <c r="AP43280" s="104"/>
    </row>
    <row r="43281" spans="21:42" ht="15" customHeight="1" x14ac:dyDescent="0.25">
      <c r="U43281" s="104"/>
      <c r="AB43281" s="104"/>
      <c r="AC43281" s="104"/>
      <c r="AF43281" s="104"/>
      <c r="AG43281" s="104"/>
      <c r="AK43281" s="104"/>
      <c r="AL43281" s="104"/>
      <c r="AO43281" s="104"/>
      <c r="AP43281" s="104"/>
    </row>
    <row r="43282" spans="21:42" ht="15" customHeight="1" x14ac:dyDescent="0.25">
      <c r="U43282" s="104"/>
      <c r="AB43282" s="104"/>
      <c r="AC43282" s="104"/>
      <c r="AF43282" s="104"/>
      <c r="AG43282" s="104"/>
      <c r="AK43282" s="104"/>
      <c r="AL43282" s="104"/>
      <c r="AO43282" s="104"/>
      <c r="AP43282" s="104"/>
    </row>
    <row r="43283" spans="21:42" ht="15" customHeight="1" x14ac:dyDescent="0.25">
      <c r="U43283" s="104"/>
      <c r="AB43283" s="104"/>
      <c r="AC43283" s="104"/>
      <c r="AF43283" s="104"/>
      <c r="AG43283" s="104"/>
      <c r="AK43283" s="104"/>
      <c r="AL43283" s="104"/>
      <c r="AO43283" s="104"/>
      <c r="AP43283" s="104"/>
    </row>
    <row r="43284" spans="21:42" ht="15" customHeight="1" x14ac:dyDescent="0.25">
      <c r="U43284" s="104"/>
      <c r="AB43284" s="104"/>
      <c r="AC43284" s="104"/>
      <c r="AF43284" s="104"/>
      <c r="AG43284" s="104"/>
      <c r="AK43284" s="104"/>
      <c r="AL43284" s="104"/>
      <c r="AO43284" s="104"/>
      <c r="AP43284" s="104"/>
    </row>
    <row r="43285" spans="21:42" ht="15" customHeight="1" x14ac:dyDescent="0.25">
      <c r="U43285" s="104"/>
      <c r="AB43285" s="104"/>
      <c r="AC43285" s="104"/>
      <c r="AF43285" s="104"/>
      <c r="AG43285" s="104"/>
      <c r="AK43285" s="104"/>
      <c r="AL43285" s="104"/>
      <c r="AO43285" s="104"/>
      <c r="AP43285" s="104"/>
    </row>
    <row r="43286" spans="21:42" ht="15" customHeight="1" x14ac:dyDescent="0.25">
      <c r="U43286" s="104"/>
      <c r="AB43286" s="104"/>
      <c r="AC43286" s="104"/>
      <c r="AF43286" s="104"/>
      <c r="AG43286" s="104"/>
      <c r="AK43286" s="104"/>
      <c r="AL43286" s="104"/>
      <c r="AO43286" s="104"/>
      <c r="AP43286" s="104"/>
    </row>
    <row r="43287" spans="21:42" ht="15" customHeight="1" x14ac:dyDescent="0.25">
      <c r="U43287" s="104"/>
      <c r="AB43287" s="104"/>
      <c r="AC43287" s="104"/>
      <c r="AF43287" s="104"/>
      <c r="AG43287" s="104"/>
      <c r="AK43287" s="104"/>
      <c r="AL43287" s="104"/>
      <c r="AO43287" s="104"/>
      <c r="AP43287" s="104"/>
    </row>
    <row r="43288" spans="21:42" ht="15" customHeight="1" x14ac:dyDescent="0.25">
      <c r="U43288" s="104"/>
      <c r="AB43288" s="104"/>
      <c r="AC43288" s="104"/>
      <c r="AF43288" s="104"/>
      <c r="AG43288" s="104"/>
      <c r="AK43288" s="104"/>
      <c r="AL43288" s="104"/>
      <c r="AO43288" s="104"/>
      <c r="AP43288" s="104"/>
    </row>
    <row r="43289" spans="21:42" ht="15" customHeight="1" x14ac:dyDescent="0.25">
      <c r="U43289" s="104"/>
      <c r="AB43289" s="104"/>
      <c r="AC43289" s="104"/>
      <c r="AF43289" s="104"/>
      <c r="AG43289" s="104"/>
      <c r="AK43289" s="104"/>
      <c r="AL43289" s="104"/>
      <c r="AO43289" s="104"/>
      <c r="AP43289" s="104"/>
    </row>
    <row r="43290" spans="21:42" ht="15" customHeight="1" x14ac:dyDescent="0.25">
      <c r="U43290" s="104"/>
      <c r="AB43290" s="104"/>
      <c r="AC43290" s="104"/>
      <c r="AF43290" s="104"/>
      <c r="AG43290" s="104"/>
      <c r="AK43290" s="104"/>
      <c r="AL43290" s="104"/>
      <c r="AO43290" s="104"/>
      <c r="AP43290" s="104"/>
    </row>
    <row r="43291" spans="21:42" ht="15" customHeight="1" x14ac:dyDescent="0.25">
      <c r="U43291" s="104"/>
      <c r="AB43291" s="104"/>
      <c r="AC43291" s="104"/>
      <c r="AF43291" s="104"/>
      <c r="AG43291" s="104"/>
      <c r="AK43291" s="104"/>
      <c r="AL43291" s="104"/>
      <c r="AO43291" s="104"/>
      <c r="AP43291" s="104"/>
    </row>
    <row r="43292" spans="21:42" ht="15" customHeight="1" x14ac:dyDescent="0.25">
      <c r="U43292" s="104"/>
      <c r="AB43292" s="104"/>
      <c r="AC43292" s="104"/>
      <c r="AF43292" s="104"/>
      <c r="AG43292" s="104"/>
      <c r="AK43292" s="104"/>
      <c r="AL43292" s="104"/>
      <c r="AO43292" s="104"/>
      <c r="AP43292" s="104"/>
    </row>
    <row r="43293" spans="21:42" ht="15" customHeight="1" x14ac:dyDescent="0.25">
      <c r="U43293" s="104"/>
      <c r="AB43293" s="104"/>
      <c r="AC43293" s="104"/>
      <c r="AF43293" s="104"/>
      <c r="AG43293" s="104"/>
      <c r="AK43293" s="104"/>
      <c r="AL43293" s="104"/>
      <c r="AO43293" s="104"/>
      <c r="AP43293" s="104"/>
    </row>
    <row r="43294" spans="21:42" ht="15" customHeight="1" x14ac:dyDescent="0.25">
      <c r="U43294" s="104"/>
      <c r="AB43294" s="104"/>
      <c r="AC43294" s="104"/>
      <c r="AF43294" s="104"/>
      <c r="AG43294" s="104"/>
      <c r="AK43294" s="104"/>
      <c r="AL43294" s="104"/>
      <c r="AO43294" s="104"/>
      <c r="AP43294" s="104"/>
    </row>
    <row r="43295" spans="21:42" ht="15" customHeight="1" x14ac:dyDescent="0.25">
      <c r="U43295" s="104"/>
      <c r="AB43295" s="104"/>
      <c r="AC43295" s="104"/>
      <c r="AF43295" s="104"/>
      <c r="AG43295" s="104"/>
      <c r="AK43295" s="104"/>
      <c r="AL43295" s="104"/>
      <c r="AO43295" s="104"/>
      <c r="AP43295" s="104"/>
    </row>
    <row r="43296" spans="21:42" ht="15" customHeight="1" x14ac:dyDescent="0.25">
      <c r="U43296" s="104"/>
      <c r="AB43296" s="104"/>
      <c r="AC43296" s="104"/>
      <c r="AF43296" s="104"/>
      <c r="AG43296" s="104"/>
      <c r="AK43296" s="104"/>
      <c r="AL43296" s="104"/>
      <c r="AO43296" s="104"/>
      <c r="AP43296" s="104"/>
    </row>
    <row r="43297" spans="21:42" ht="15" customHeight="1" x14ac:dyDescent="0.25">
      <c r="U43297" s="104"/>
      <c r="AB43297" s="104"/>
      <c r="AC43297" s="104"/>
      <c r="AF43297" s="104"/>
      <c r="AG43297" s="104"/>
      <c r="AK43297" s="104"/>
      <c r="AL43297" s="104"/>
      <c r="AO43297" s="104"/>
      <c r="AP43297" s="104"/>
    </row>
    <row r="43298" spans="21:42" ht="15" customHeight="1" x14ac:dyDescent="0.25">
      <c r="U43298" s="104"/>
      <c r="AB43298" s="104"/>
      <c r="AC43298" s="104"/>
      <c r="AF43298" s="104"/>
      <c r="AG43298" s="104"/>
      <c r="AK43298" s="104"/>
      <c r="AL43298" s="104"/>
      <c r="AO43298" s="104"/>
      <c r="AP43298" s="104"/>
    </row>
    <row r="43299" spans="21:42" ht="15" customHeight="1" x14ac:dyDescent="0.25">
      <c r="U43299" s="104"/>
      <c r="AB43299" s="104"/>
      <c r="AC43299" s="104"/>
      <c r="AF43299" s="104"/>
      <c r="AG43299" s="104"/>
      <c r="AK43299" s="104"/>
      <c r="AL43299" s="104"/>
      <c r="AO43299" s="104"/>
      <c r="AP43299" s="104"/>
    </row>
    <row r="43300" spans="21:42" ht="15" customHeight="1" x14ac:dyDescent="0.25">
      <c r="U43300" s="104"/>
      <c r="AB43300" s="104"/>
      <c r="AC43300" s="104"/>
      <c r="AF43300" s="104"/>
      <c r="AG43300" s="104"/>
      <c r="AK43300" s="104"/>
      <c r="AL43300" s="104"/>
      <c r="AO43300" s="104"/>
      <c r="AP43300" s="104"/>
    </row>
    <row r="43301" spans="21:42" ht="15" customHeight="1" x14ac:dyDescent="0.25">
      <c r="U43301" s="104"/>
      <c r="AB43301" s="104"/>
      <c r="AC43301" s="104"/>
      <c r="AF43301" s="104"/>
      <c r="AG43301" s="104"/>
      <c r="AK43301" s="104"/>
      <c r="AL43301" s="104"/>
      <c r="AO43301" s="104"/>
      <c r="AP43301" s="104"/>
    </row>
    <row r="43302" spans="21:42" ht="15" customHeight="1" x14ac:dyDescent="0.25">
      <c r="U43302" s="104"/>
      <c r="AB43302" s="104"/>
      <c r="AC43302" s="104"/>
      <c r="AF43302" s="104"/>
      <c r="AG43302" s="104"/>
      <c r="AK43302" s="104"/>
      <c r="AL43302" s="104"/>
      <c r="AO43302" s="104"/>
      <c r="AP43302" s="104"/>
    </row>
    <row r="43303" spans="21:42" ht="15" customHeight="1" x14ac:dyDescent="0.25">
      <c r="U43303" s="104"/>
      <c r="AB43303" s="104"/>
      <c r="AC43303" s="104"/>
      <c r="AF43303" s="104"/>
      <c r="AG43303" s="104"/>
      <c r="AK43303" s="104"/>
      <c r="AL43303" s="104"/>
      <c r="AO43303" s="104"/>
      <c r="AP43303" s="104"/>
    </row>
    <row r="43304" spans="21:42" ht="15" customHeight="1" x14ac:dyDescent="0.25">
      <c r="U43304" s="104"/>
      <c r="AB43304" s="104"/>
      <c r="AC43304" s="104"/>
      <c r="AF43304" s="104"/>
      <c r="AG43304" s="104"/>
      <c r="AK43304" s="104"/>
      <c r="AL43304" s="104"/>
      <c r="AO43304" s="104"/>
      <c r="AP43304" s="104"/>
    </row>
    <row r="43305" spans="21:42" ht="15" customHeight="1" x14ac:dyDescent="0.25">
      <c r="U43305" s="104"/>
      <c r="AB43305" s="104"/>
      <c r="AC43305" s="104"/>
      <c r="AF43305" s="104"/>
      <c r="AG43305" s="104"/>
      <c r="AK43305" s="104"/>
      <c r="AL43305" s="104"/>
      <c r="AO43305" s="104"/>
      <c r="AP43305" s="104"/>
    </row>
    <row r="43306" spans="21:42" ht="15" customHeight="1" x14ac:dyDescent="0.25">
      <c r="U43306" s="104"/>
      <c r="AB43306" s="104"/>
      <c r="AC43306" s="104"/>
      <c r="AF43306" s="104"/>
      <c r="AG43306" s="104"/>
      <c r="AK43306" s="104"/>
      <c r="AL43306" s="104"/>
      <c r="AO43306" s="104"/>
      <c r="AP43306" s="104"/>
    </row>
    <row r="43307" spans="21:42" ht="15" customHeight="1" x14ac:dyDescent="0.25">
      <c r="U43307" s="104"/>
      <c r="AB43307" s="104"/>
      <c r="AC43307" s="104"/>
      <c r="AF43307" s="104"/>
      <c r="AG43307" s="104"/>
      <c r="AK43307" s="104"/>
      <c r="AL43307" s="104"/>
      <c r="AO43307" s="104"/>
      <c r="AP43307" s="104"/>
    </row>
    <row r="43308" spans="21:42" ht="15" customHeight="1" x14ac:dyDescent="0.25">
      <c r="U43308" s="104"/>
      <c r="AB43308" s="104"/>
      <c r="AC43308" s="104"/>
      <c r="AF43308" s="104"/>
      <c r="AG43308" s="104"/>
      <c r="AK43308" s="104"/>
      <c r="AL43308" s="104"/>
      <c r="AO43308" s="104"/>
      <c r="AP43308" s="104"/>
    </row>
    <row r="43309" spans="21:42" ht="15" customHeight="1" x14ac:dyDescent="0.25">
      <c r="U43309" s="104"/>
      <c r="AB43309" s="104"/>
      <c r="AC43309" s="104"/>
      <c r="AF43309" s="104"/>
      <c r="AG43309" s="104"/>
      <c r="AK43309" s="104"/>
      <c r="AL43309" s="104"/>
      <c r="AO43309" s="104"/>
      <c r="AP43309" s="104"/>
    </row>
    <row r="43310" spans="21:42" ht="15" customHeight="1" x14ac:dyDescent="0.25">
      <c r="U43310" s="104"/>
      <c r="AB43310" s="104"/>
      <c r="AC43310" s="104"/>
      <c r="AF43310" s="104"/>
      <c r="AG43310" s="104"/>
      <c r="AK43310" s="104"/>
      <c r="AL43310" s="104"/>
      <c r="AO43310" s="104"/>
      <c r="AP43310" s="104"/>
    </row>
    <row r="43311" spans="21:42" ht="15" customHeight="1" x14ac:dyDescent="0.25">
      <c r="U43311" s="104"/>
      <c r="AB43311" s="104"/>
      <c r="AC43311" s="104"/>
      <c r="AF43311" s="104"/>
      <c r="AG43311" s="104"/>
      <c r="AK43311" s="104"/>
      <c r="AL43311" s="104"/>
      <c r="AO43311" s="104"/>
      <c r="AP43311" s="104"/>
    </row>
    <row r="43312" spans="21:42" ht="15" customHeight="1" x14ac:dyDescent="0.25">
      <c r="U43312" s="104"/>
      <c r="AB43312" s="104"/>
      <c r="AC43312" s="104"/>
      <c r="AF43312" s="104"/>
      <c r="AG43312" s="104"/>
      <c r="AK43312" s="104"/>
      <c r="AL43312" s="104"/>
      <c r="AO43312" s="104"/>
      <c r="AP43312" s="104"/>
    </row>
    <row r="43313" spans="21:42" ht="15" customHeight="1" x14ac:dyDescent="0.25">
      <c r="U43313" s="104"/>
      <c r="AB43313" s="104"/>
      <c r="AC43313" s="104"/>
      <c r="AF43313" s="104"/>
      <c r="AG43313" s="104"/>
      <c r="AK43313" s="104"/>
      <c r="AL43313" s="104"/>
      <c r="AO43313" s="104"/>
      <c r="AP43313" s="104"/>
    </row>
    <row r="43314" spans="21:42" ht="15" customHeight="1" x14ac:dyDescent="0.25">
      <c r="U43314" s="104"/>
      <c r="AB43314" s="104"/>
      <c r="AC43314" s="104"/>
      <c r="AF43314" s="104"/>
      <c r="AG43314" s="104"/>
      <c r="AK43314" s="104"/>
      <c r="AL43314" s="104"/>
      <c r="AO43314" s="104"/>
      <c r="AP43314" s="104"/>
    </row>
    <row r="43315" spans="21:42" ht="15" customHeight="1" x14ac:dyDescent="0.25">
      <c r="U43315" s="104"/>
      <c r="AB43315" s="104"/>
      <c r="AC43315" s="104"/>
      <c r="AF43315" s="104"/>
      <c r="AG43315" s="104"/>
      <c r="AK43315" s="104"/>
      <c r="AL43315" s="104"/>
      <c r="AO43315" s="104"/>
      <c r="AP43315" s="104"/>
    </row>
    <row r="43316" spans="21:42" ht="15" customHeight="1" x14ac:dyDescent="0.25">
      <c r="U43316" s="104"/>
      <c r="AB43316" s="104"/>
      <c r="AC43316" s="104"/>
      <c r="AF43316" s="104"/>
      <c r="AG43316" s="104"/>
      <c r="AK43316" s="104"/>
      <c r="AL43316" s="104"/>
      <c r="AO43316" s="104"/>
      <c r="AP43316" s="104"/>
    </row>
    <row r="43317" spans="21:42" ht="15" customHeight="1" x14ac:dyDescent="0.25">
      <c r="U43317" s="104"/>
      <c r="AB43317" s="104"/>
      <c r="AC43317" s="104"/>
      <c r="AF43317" s="104"/>
      <c r="AG43317" s="104"/>
      <c r="AK43317" s="104"/>
      <c r="AL43317" s="104"/>
      <c r="AO43317" s="104"/>
      <c r="AP43317" s="104"/>
    </row>
    <row r="43318" spans="21:42" ht="15" customHeight="1" x14ac:dyDescent="0.25">
      <c r="U43318" s="104"/>
      <c r="AB43318" s="104"/>
      <c r="AC43318" s="104"/>
      <c r="AF43318" s="104"/>
      <c r="AG43318" s="104"/>
      <c r="AK43318" s="104"/>
      <c r="AL43318" s="104"/>
      <c r="AO43318" s="104"/>
      <c r="AP43318" s="104"/>
    </row>
    <row r="43319" spans="21:42" ht="15" customHeight="1" x14ac:dyDescent="0.25">
      <c r="U43319" s="104"/>
      <c r="AB43319" s="104"/>
      <c r="AC43319" s="104"/>
      <c r="AF43319" s="104"/>
      <c r="AG43319" s="104"/>
      <c r="AK43319" s="104"/>
      <c r="AL43319" s="104"/>
      <c r="AO43319" s="104"/>
      <c r="AP43319" s="104"/>
    </row>
    <row r="43320" spans="21:42" ht="15" customHeight="1" x14ac:dyDescent="0.25">
      <c r="U43320" s="104"/>
      <c r="AB43320" s="104"/>
      <c r="AC43320" s="104"/>
      <c r="AF43320" s="104"/>
      <c r="AG43320" s="104"/>
      <c r="AK43320" s="104"/>
      <c r="AL43320" s="104"/>
      <c r="AO43320" s="104"/>
      <c r="AP43320" s="104"/>
    </row>
    <row r="43321" spans="21:42" ht="15" customHeight="1" x14ac:dyDescent="0.25">
      <c r="U43321" s="104"/>
      <c r="AB43321" s="104"/>
      <c r="AC43321" s="104"/>
      <c r="AF43321" s="104"/>
      <c r="AG43321" s="104"/>
      <c r="AK43321" s="104"/>
      <c r="AL43321" s="104"/>
      <c r="AO43321" s="104"/>
      <c r="AP43321" s="104"/>
    </row>
    <row r="43322" spans="21:42" ht="15" customHeight="1" x14ac:dyDescent="0.25">
      <c r="U43322" s="104"/>
      <c r="AB43322" s="104"/>
      <c r="AC43322" s="104"/>
      <c r="AF43322" s="104"/>
      <c r="AG43322" s="104"/>
      <c r="AK43322" s="104"/>
      <c r="AL43322" s="104"/>
      <c r="AO43322" s="104"/>
      <c r="AP43322" s="104"/>
    </row>
    <row r="43323" spans="21:42" ht="15" customHeight="1" x14ac:dyDescent="0.25">
      <c r="U43323" s="104"/>
      <c r="AB43323" s="104"/>
      <c r="AC43323" s="104"/>
      <c r="AF43323" s="104"/>
      <c r="AG43323" s="104"/>
      <c r="AK43323" s="104"/>
      <c r="AL43323" s="104"/>
      <c r="AO43323" s="104"/>
      <c r="AP43323" s="104"/>
    </row>
    <row r="43324" spans="21:42" ht="15" customHeight="1" x14ac:dyDescent="0.25">
      <c r="U43324" s="104"/>
      <c r="AB43324" s="104"/>
      <c r="AC43324" s="104"/>
      <c r="AF43324" s="104"/>
      <c r="AG43324" s="104"/>
      <c r="AK43324" s="104"/>
      <c r="AL43324" s="104"/>
      <c r="AO43324" s="104"/>
      <c r="AP43324" s="104"/>
    </row>
    <row r="43325" spans="21:42" ht="15" customHeight="1" x14ac:dyDescent="0.25">
      <c r="U43325" s="104"/>
      <c r="AB43325" s="104"/>
      <c r="AC43325" s="104"/>
      <c r="AF43325" s="104"/>
      <c r="AG43325" s="104"/>
      <c r="AK43325" s="104"/>
      <c r="AL43325" s="104"/>
      <c r="AO43325" s="104"/>
      <c r="AP43325" s="104"/>
    </row>
    <row r="43326" spans="21:42" ht="15" customHeight="1" x14ac:dyDescent="0.25">
      <c r="U43326" s="104"/>
      <c r="AB43326" s="104"/>
      <c r="AC43326" s="104"/>
      <c r="AF43326" s="104"/>
      <c r="AG43326" s="104"/>
      <c r="AK43326" s="104"/>
      <c r="AL43326" s="104"/>
      <c r="AO43326" s="104"/>
      <c r="AP43326" s="104"/>
    </row>
    <row r="43327" spans="21:42" ht="15" customHeight="1" x14ac:dyDescent="0.25">
      <c r="U43327" s="104"/>
      <c r="AB43327" s="104"/>
      <c r="AC43327" s="104"/>
      <c r="AF43327" s="104"/>
      <c r="AG43327" s="104"/>
      <c r="AK43327" s="104"/>
      <c r="AL43327" s="104"/>
      <c r="AO43327" s="104"/>
      <c r="AP43327" s="104"/>
    </row>
    <row r="43328" spans="21:42" ht="15" customHeight="1" x14ac:dyDescent="0.25">
      <c r="U43328" s="104"/>
      <c r="AB43328" s="104"/>
      <c r="AC43328" s="104"/>
      <c r="AF43328" s="104"/>
      <c r="AG43328" s="104"/>
      <c r="AK43328" s="104"/>
      <c r="AL43328" s="104"/>
      <c r="AO43328" s="104"/>
      <c r="AP43328" s="104"/>
    </row>
    <row r="43329" spans="21:42" ht="15" customHeight="1" x14ac:dyDescent="0.25">
      <c r="U43329" s="104"/>
      <c r="AB43329" s="104"/>
      <c r="AC43329" s="104"/>
      <c r="AF43329" s="104"/>
      <c r="AG43329" s="104"/>
      <c r="AK43329" s="104"/>
      <c r="AL43329" s="104"/>
      <c r="AO43329" s="104"/>
      <c r="AP43329" s="104"/>
    </row>
    <row r="43330" spans="21:42" ht="15" customHeight="1" x14ac:dyDescent="0.25">
      <c r="U43330" s="104"/>
      <c r="AB43330" s="104"/>
      <c r="AC43330" s="104"/>
      <c r="AF43330" s="104"/>
      <c r="AG43330" s="104"/>
      <c r="AK43330" s="104"/>
      <c r="AL43330" s="104"/>
      <c r="AO43330" s="104"/>
      <c r="AP43330" s="104"/>
    </row>
    <row r="43331" spans="21:42" ht="15" customHeight="1" x14ac:dyDescent="0.25">
      <c r="U43331" s="104"/>
      <c r="AB43331" s="104"/>
      <c r="AC43331" s="104"/>
      <c r="AF43331" s="104"/>
      <c r="AG43331" s="104"/>
      <c r="AK43331" s="104"/>
      <c r="AL43331" s="104"/>
      <c r="AO43331" s="104"/>
      <c r="AP43331" s="104"/>
    </row>
    <row r="43332" spans="21:42" ht="15" customHeight="1" x14ac:dyDescent="0.25">
      <c r="U43332" s="104"/>
      <c r="AB43332" s="104"/>
      <c r="AC43332" s="104"/>
      <c r="AF43332" s="104"/>
      <c r="AG43332" s="104"/>
      <c r="AK43332" s="104"/>
      <c r="AL43332" s="104"/>
      <c r="AO43332" s="104"/>
      <c r="AP43332" s="104"/>
    </row>
    <row r="43333" spans="21:42" ht="15" customHeight="1" x14ac:dyDescent="0.25">
      <c r="U43333" s="104"/>
      <c r="AB43333" s="104"/>
      <c r="AC43333" s="104"/>
      <c r="AF43333" s="104"/>
      <c r="AG43333" s="104"/>
      <c r="AK43333" s="104"/>
      <c r="AL43333" s="104"/>
      <c r="AO43333" s="104"/>
      <c r="AP43333" s="104"/>
    </row>
    <row r="43334" spans="21:42" ht="15" customHeight="1" x14ac:dyDescent="0.25">
      <c r="U43334" s="104"/>
      <c r="AB43334" s="104"/>
      <c r="AC43334" s="104"/>
      <c r="AF43334" s="104"/>
      <c r="AG43334" s="104"/>
      <c r="AK43334" s="104"/>
      <c r="AL43334" s="104"/>
      <c r="AO43334" s="104"/>
      <c r="AP43334" s="104"/>
    </row>
    <row r="43335" spans="21:42" ht="15" customHeight="1" x14ac:dyDescent="0.25">
      <c r="U43335" s="104"/>
      <c r="AB43335" s="104"/>
      <c r="AC43335" s="104"/>
      <c r="AF43335" s="104"/>
      <c r="AG43335" s="104"/>
      <c r="AK43335" s="104"/>
      <c r="AL43335" s="104"/>
      <c r="AO43335" s="104"/>
      <c r="AP43335" s="104"/>
    </row>
    <row r="43336" spans="21:42" ht="15" customHeight="1" x14ac:dyDescent="0.25">
      <c r="U43336" s="104"/>
      <c r="AB43336" s="104"/>
      <c r="AC43336" s="104"/>
      <c r="AF43336" s="104"/>
      <c r="AG43336" s="104"/>
      <c r="AK43336" s="104"/>
      <c r="AL43336" s="104"/>
      <c r="AO43336" s="104"/>
      <c r="AP43336" s="104"/>
    </row>
    <row r="43337" spans="21:42" ht="15" customHeight="1" x14ac:dyDescent="0.25">
      <c r="U43337" s="104"/>
      <c r="AB43337" s="104"/>
      <c r="AC43337" s="104"/>
      <c r="AF43337" s="104"/>
      <c r="AG43337" s="104"/>
      <c r="AK43337" s="104"/>
      <c r="AL43337" s="104"/>
      <c r="AO43337" s="104"/>
      <c r="AP43337" s="104"/>
    </row>
    <row r="43338" spans="21:42" ht="15" customHeight="1" x14ac:dyDescent="0.25">
      <c r="U43338" s="104"/>
      <c r="AB43338" s="104"/>
      <c r="AC43338" s="104"/>
      <c r="AF43338" s="104"/>
      <c r="AG43338" s="104"/>
      <c r="AK43338" s="104"/>
      <c r="AL43338" s="104"/>
      <c r="AO43338" s="104"/>
      <c r="AP43338" s="104"/>
    </row>
    <row r="43339" spans="21:42" ht="15" customHeight="1" x14ac:dyDescent="0.25">
      <c r="U43339" s="104"/>
      <c r="AB43339" s="104"/>
      <c r="AC43339" s="104"/>
      <c r="AF43339" s="104"/>
      <c r="AG43339" s="104"/>
      <c r="AK43339" s="104"/>
      <c r="AL43339" s="104"/>
      <c r="AO43339" s="104"/>
      <c r="AP43339" s="104"/>
    </row>
    <row r="43340" spans="21:42" ht="15" customHeight="1" x14ac:dyDescent="0.25">
      <c r="U43340" s="104"/>
      <c r="AB43340" s="104"/>
      <c r="AC43340" s="104"/>
      <c r="AF43340" s="104"/>
      <c r="AG43340" s="104"/>
      <c r="AK43340" s="104"/>
      <c r="AL43340" s="104"/>
      <c r="AO43340" s="104"/>
      <c r="AP43340" s="104"/>
    </row>
    <row r="43341" spans="21:42" ht="15" customHeight="1" x14ac:dyDescent="0.25">
      <c r="U43341" s="104"/>
      <c r="AB43341" s="104"/>
      <c r="AC43341" s="104"/>
      <c r="AF43341" s="104"/>
      <c r="AG43341" s="104"/>
      <c r="AK43341" s="104"/>
      <c r="AL43341" s="104"/>
      <c r="AO43341" s="104"/>
      <c r="AP43341" s="104"/>
    </row>
    <row r="43342" spans="21:42" ht="15" customHeight="1" x14ac:dyDescent="0.25">
      <c r="U43342" s="104"/>
      <c r="AB43342" s="104"/>
      <c r="AC43342" s="104"/>
      <c r="AF43342" s="104"/>
      <c r="AG43342" s="104"/>
      <c r="AK43342" s="104"/>
      <c r="AL43342" s="104"/>
      <c r="AO43342" s="104"/>
      <c r="AP43342" s="104"/>
    </row>
    <row r="43343" spans="21:42" ht="15" customHeight="1" x14ac:dyDescent="0.25">
      <c r="U43343" s="104"/>
      <c r="AB43343" s="104"/>
      <c r="AC43343" s="104"/>
      <c r="AF43343" s="104"/>
      <c r="AG43343" s="104"/>
      <c r="AK43343" s="104"/>
      <c r="AL43343" s="104"/>
      <c r="AO43343" s="104"/>
      <c r="AP43343" s="104"/>
    </row>
    <row r="43344" spans="21:42" ht="15" customHeight="1" x14ac:dyDescent="0.25">
      <c r="U43344" s="104"/>
      <c r="AB43344" s="104"/>
      <c r="AC43344" s="104"/>
      <c r="AF43344" s="104"/>
      <c r="AG43344" s="104"/>
      <c r="AK43344" s="104"/>
      <c r="AL43344" s="104"/>
      <c r="AO43344" s="104"/>
      <c r="AP43344" s="104"/>
    </row>
    <row r="43345" spans="21:42" ht="15" customHeight="1" x14ac:dyDescent="0.25">
      <c r="U43345" s="104"/>
      <c r="AB43345" s="104"/>
      <c r="AC43345" s="104"/>
      <c r="AF43345" s="104"/>
      <c r="AG43345" s="104"/>
      <c r="AK43345" s="104"/>
      <c r="AL43345" s="104"/>
      <c r="AO43345" s="104"/>
      <c r="AP43345" s="104"/>
    </row>
    <row r="43346" spans="21:42" ht="15" customHeight="1" x14ac:dyDescent="0.25">
      <c r="U43346" s="104"/>
      <c r="AB43346" s="104"/>
      <c r="AC43346" s="104"/>
      <c r="AF43346" s="104"/>
      <c r="AG43346" s="104"/>
      <c r="AK43346" s="104"/>
      <c r="AL43346" s="104"/>
      <c r="AO43346" s="104"/>
      <c r="AP43346" s="104"/>
    </row>
    <row r="43347" spans="21:42" ht="15" customHeight="1" x14ac:dyDescent="0.25">
      <c r="U43347" s="104"/>
      <c r="AB43347" s="104"/>
      <c r="AC43347" s="104"/>
      <c r="AF43347" s="104"/>
      <c r="AG43347" s="104"/>
      <c r="AK43347" s="104"/>
      <c r="AL43347" s="104"/>
      <c r="AO43347" s="104"/>
      <c r="AP43347" s="104"/>
    </row>
    <row r="43348" spans="21:42" ht="15" customHeight="1" x14ac:dyDescent="0.25">
      <c r="U43348" s="104"/>
      <c r="AB43348" s="104"/>
      <c r="AC43348" s="104"/>
      <c r="AF43348" s="104"/>
      <c r="AG43348" s="104"/>
      <c r="AK43348" s="104"/>
      <c r="AL43348" s="104"/>
      <c r="AO43348" s="104"/>
      <c r="AP43348" s="104"/>
    </row>
    <row r="43349" spans="21:42" ht="15" customHeight="1" x14ac:dyDescent="0.25">
      <c r="U43349" s="104"/>
      <c r="AB43349" s="104"/>
      <c r="AC43349" s="104"/>
      <c r="AF43349" s="104"/>
      <c r="AG43349" s="104"/>
      <c r="AK43349" s="104"/>
      <c r="AL43349" s="104"/>
      <c r="AO43349" s="104"/>
      <c r="AP43349" s="104"/>
    </row>
    <row r="43350" spans="21:42" ht="15" customHeight="1" x14ac:dyDescent="0.25">
      <c r="U43350" s="104"/>
      <c r="AB43350" s="104"/>
      <c r="AC43350" s="104"/>
      <c r="AF43350" s="104"/>
      <c r="AG43350" s="104"/>
      <c r="AK43350" s="104"/>
      <c r="AL43350" s="104"/>
      <c r="AO43350" s="104"/>
      <c r="AP43350" s="104"/>
    </row>
    <row r="43351" spans="21:42" ht="15" customHeight="1" x14ac:dyDescent="0.25">
      <c r="U43351" s="104"/>
      <c r="AB43351" s="104"/>
      <c r="AC43351" s="104"/>
      <c r="AF43351" s="104"/>
      <c r="AG43351" s="104"/>
      <c r="AK43351" s="104"/>
      <c r="AL43351" s="104"/>
      <c r="AO43351" s="104"/>
      <c r="AP43351" s="104"/>
    </row>
    <row r="43352" spans="21:42" ht="15" customHeight="1" x14ac:dyDescent="0.25">
      <c r="U43352" s="104"/>
      <c r="AB43352" s="104"/>
      <c r="AC43352" s="104"/>
      <c r="AF43352" s="104"/>
      <c r="AG43352" s="104"/>
      <c r="AK43352" s="104"/>
      <c r="AL43352" s="104"/>
      <c r="AO43352" s="104"/>
      <c r="AP43352" s="104"/>
    </row>
    <row r="43353" spans="21:42" ht="15" customHeight="1" x14ac:dyDescent="0.25">
      <c r="U43353" s="104"/>
      <c r="AB43353" s="104"/>
      <c r="AC43353" s="104"/>
      <c r="AF43353" s="104"/>
      <c r="AG43353" s="104"/>
      <c r="AK43353" s="104"/>
      <c r="AL43353" s="104"/>
      <c r="AO43353" s="104"/>
      <c r="AP43353" s="104"/>
    </row>
    <row r="43354" spans="21:42" ht="15" customHeight="1" x14ac:dyDescent="0.25">
      <c r="U43354" s="104"/>
      <c r="AB43354" s="104"/>
      <c r="AC43354" s="104"/>
      <c r="AF43354" s="104"/>
      <c r="AG43354" s="104"/>
      <c r="AK43354" s="104"/>
      <c r="AL43354" s="104"/>
      <c r="AO43354" s="104"/>
      <c r="AP43354" s="104"/>
    </row>
    <row r="43355" spans="21:42" ht="15" customHeight="1" x14ac:dyDescent="0.25">
      <c r="U43355" s="104"/>
      <c r="AB43355" s="104"/>
      <c r="AC43355" s="104"/>
      <c r="AF43355" s="104"/>
      <c r="AG43355" s="104"/>
      <c r="AK43355" s="104"/>
      <c r="AL43355" s="104"/>
      <c r="AO43355" s="104"/>
      <c r="AP43355" s="104"/>
    </row>
    <row r="43356" spans="21:42" ht="15" customHeight="1" x14ac:dyDescent="0.25">
      <c r="U43356" s="104"/>
      <c r="AB43356" s="104"/>
      <c r="AC43356" s="104"/>
      <c r="AF43356" s="104"/>
      <c r="AG43356" s="104"/>
      <c r="AK43356" s="104"/>
      <c r="AL43356" s="104"/>
      <c r="AO43356" s="104"/>
      <c r="AP43356" s="104"/>
    </row>
    <row r="43357" spans="21:42" ht="15" customHeight="1" x14ac:dyDescent="0.25">
      <c r="U43357" s="104"/>
      <c r="AB43357" s="104"/>
      <c r="AC43357" s="104"/>
      <c r="AF43357" s="104"/>
      <c r="AG43357" s="104"/>
      <c r="AK43357" s="104"/>
      <c r="AL43357" s="104"/>
      <c r="AO43357" s="104"/>
      <c r="AP43357" s="104"/>
    </row>
    <row r="43358" spans="21:42" ht="15" customHeight="1" x14ac:dyDescent="0.25">
      <c r="U43358" s="104"/>
      <c r="AB43358" s="104"/>
      <c r="AC43358" s="104"/>
      <c r="AF43358" s="104"/>
      <c r="AG43358" s="104"/>
      <c r="AK43358" s="104"/>
      <c r="AL43358" s="104"/>
      <c r="AO43358" s="104"/>
      <c r="AP43358" s="104"/>
    </row>
    <row r="43359" spans="21:42" ht="15" customHeight="1" x14ac:dyDescent="0.25">
      <c r="U43359" s="104"/>
      <c r="AB43359" s="104"/>
      <c r="AC43359" s="104"/>
      <c r="AF43359" s="104"/>
      <c r="AG43359" s="104"/>
      <c r="AK43359" s="104"/>
      <c r="AL43359" s="104"/>
      <c r="AO43359" s="104"/>
      <c r="AP43359" s="104"/>
    </row>
    <row r="43360" spans="21:42" ht="15" customHeight="1" x14ac:dyDescent="0.25">
      <c r="U43360" s="104"/>
      <c r="AB43360" s="104"/>
      <c r="AC43360" s="104"/>
      <c r="AF43360" s="104"/>
      <c r="AG43360" s="104"/>
      <c r="AK43360" s="104"/>
      <c r="AL43360" s="104"/>
      <c r="AO43360" s="104"/>
      <c r="AP43360" s="104"/>
    </row>
    <row r="43361" spans="21:42" ht="15" customHeight="1" x14ac:dyDescent="0.25">
      <c r="U43361" s="104"/>
      <c r="AB43361" s="104"/>
      <c r="AC43361" s="104"/>
      <c r="AF43361" s="104"/>
      <c r="AG43361" s="104"/>
      <c r="AK43361" s="104"/>
      <c r="AL43361" s="104"/>
      <c r="AO43361" s="104"/>
      <c r="AP43361" s="104"/>
    </row>
    <row r="43362" spans="21:42" ht="15" customHeight="1" x14ac:dyDescent="0.25">
      <c r="U43362" s="104"/>
      <c r="AB43362" s="104"/>
      <c r="AC43362" s="104"/>
      <c r="AF43362" s="104"/>
      <c r="AG43362" s="104"/>
      <c r="AK43362" s="104"/>
      <c r="AL43362" s="104"/>
      <c r="AO43362" s="104"/>
      <c r="AP43362" s="104"/>
    </row>
    <row r="43363" spans="21:42" ht="15" customHeight="1" x14ac:dyDescent="0.25">
      <c r="U43363" s="104"/>
      <c r="AB43363" s="104"/>
      <c r="AC43363" s="104"/>
      <c r="AF43363" s="104"/>
      <c r="AG43363" s="104"/>
      <c r="AK43363" s="104"/>
      <c r="AL43363" s="104"/>
      <c r="AO43363" s="104"/>
      <c r="AP43363" s="104"/>
    </row>
    <row r="43364" spans="21:42" ht="15" customHeight="1" x14ac:dyDescent="0.25">
      <c r="U43364" s="104"/>
      <c r="AB43364" s="104"/>
      <c r="AC43364" s="104"/>
      <c r="AF43364" s="104"/>
      <c r="AG43364" s="104"/>
      <c r="AK43364" s="104"/>
      <c r="AL43364" s="104"/>
      <c r="AO43364" s="104"/>
      <c r="AP43364" s="104"/>
    </row>
    <row r="43365" spans="21:42" ht="15" customHeight="1" x14ac:dyDescent="0.25">
      <c r="U43365" s="104"/>
      <c r="AB43365" s="104"/>
      <c r="AC43365" s="104"/>
      <c r="AF43365" s="104"/>
      <c r="AG43365" s="104"/>
      <c r="AK43365" s="104"/>
      <c r="AL43365" s="104"/>
      <c r="AO43365" s="104"/>
      <c r="AP43365" s="104"/>
    </row>
    <row r="43366" spans="21:42" ht="15" customHeight="1" x14ac:dyDescent="0.25">
      <c r="U43366" s="104"/>
      <c r="AB43366" s="104"/>
      <c r="AC43366" s="104"/>
      <c r="AF43366" s="104"/>
      <c r="AG43366" s="104"/>
      <c r="AK43366" s="104"/>
      <c r="AL43366" s="104"/>
      <c r="AO43366" s="104"/>
      <c r="AP43366" s="104"/>
    </row>
    <row r="43367" spans="21:42" ht="15" customHeight="1" x14ac:dyDescent="0.25">
      <c r="U43367" s="104"/>
      <c r="AB43367" s="104"/>
      <c r="AC43367" s="104"/>
      <c r="AF43367" s="104"/>
      <c r="AG43367" s="104"/>
      <c r="AK43367" s="104"/>
      <c r="AL43367" s="104"/>
      <c r="AO43367" s="104"/>
      <c r="AP43367" s="104"/>
    </row>
    <row r="43368" spans="21:42" ht="15" customHeight="1" x14ac:dyDescent="0.25">
      <c r="U43368" s="104"/>
      <c r="AB43368" s="104"/>
      <c r="AC43368" s="104"/>
      <c r="AF43368" s="104"/>
      <c r="AG43368" s="104"/>
      <c r="AK43368" s="104"/>
      <c r="AL43368" s="104"/>
      <c r="AO43368" s="104"/>
      <c r="AP43368" s="104"/>
    </row>
    <row r="43369" spans="21:42" ht="15" customHeight="1" x14ac:dyDescent="0.25">
      <c r="U43369" s="104"/>
      <c r="AB43369" s="104"/>
      <c r="AC43369" s="104"/>
      <c r="AF43369" s="104"/>
      <c r="AG43369" s="104"/>
      <c r="AK43369" s="104"/>
      <c r="AL43369" s="104"/>
      <c r="AO43369" s="104"/>
      <c r="AP43369" s="104"/>
    </row>
    <row r="43370" spans="21:42" ht="15" customHeight="1" x14ac:dyDescent="0.25">
      <c r="U43370" s="104"/>
      <c r="AB43370" s="104"/>
      <c r="AC43370" s="104"/>
      <c r="AF43370" s="104"/>
      <c r="AG43370" s="104"/>
      <c r="AK43370" s="104"/>
      <c r="AL43370" s="104"/>
      <c r="AO43370" s="104"/>
      <c r="AP43370" s="104"/>
    </row>
    <row r="43371" spans="21:42" ht="15" customHeight="1" x14ac:dyDescent="0.25">
      <c r="U43371" s="104"/>
      <c r="AB43371" s="104"/>
      <c r="AC43371" s="104"/>
      <c r="AF43371" s="104"/>
      <c r="AG43371" s="104"/>
      <c r="AK43371" s="104"/>
      <c r="AL43371" s="104"/>
      <c r="AO43371" s="104"/>
      <c r="AP43371" s="104"/>
    </row>
    <row r="43372" spans="21:42" ht="15" customHeight="1" x14ac:dyDescent="0.25">
      <c r="U43372" s="104"/>
      <c r="AB43372" s="104"/>
      <c r="AC43372" s="104"/>
      <c r="AF43372" s="104"/>
      <c r="AG43372" s="104"/>
      <c r="AK43372" s="104"/>
      <c r="AL43372" s="104"/>
      <c r="AO43372" s="104"/>
      <c r="AP43372" s="104"/>
    </row>
    <row r="43373" spans="21:42" ht="15" customHeight="1" x14ac:dyDescent="0.25">
      <c r="U43373" s="104"/>
      <c r="AB43373" s="104"/>
      <c r="AC43373" s="104"/>
      <c r="AF43373" s="104"/>
      <c r="AG43373" s="104"/>
      <c r="AK43373" s="104"/>
      <c r="AL43373" s="104"/>
      <c r="AO43373" s="104"/>
      <c r="AP43373" s="104"/>
    </row>
    <row r="43374" spans="21:42" ht="15" customHeight="1" x14ac:dyDescent="0.25">
      <c r="U43374" s="104"/>
      <c r="AB43374" s="104"/>
      <c r="AC43374" s="104"/>
      <c r="AF43374" s="104"/>
      <c r="AG43374" s="104"/>
      <c r="AK43374" s="104"/>
      <c r="AL43374" s="104"/>
      <c r="AO43374" s="104"/>
      <c r="AP43374" s="104"/>
    </row>
    <row r="43375" spans="21:42" ht="15" customHeight="1" x14ac:dyDescent="0.25">
      <c r="U43375" s="104"/>
      <c r="AB43375" s="104"/>
      <c r="AC43375" s="104"/>
      <c r="AF43375" s="104"/>
      <c r="AG43375" s="104"/>
      <c r="AK43375" s="104"/>
      <c r="AL43375" s="104"/>
      <c r="AO43375" s="104"/>
      <c r="AP43375" s="104"/>
    </row>
    <row r="43376" spans="21:42" ht="15" customHeight="1" x14ac:dyDescent="0.25">
      <c r="U43376" s="104"/>
      <c r="AB43376" s="104"/>
      <c r="AC43376" s="104"/>
      <c r="AF43376" s="104"/>
      <c r="AG43376" s="104"/>
      <c r="AK43376" s="104"/>
      <c r="AL43376" s="104"/>
      <c r="AO43376" s="104"/>
      <c r="AP43376" s="104"/>
    </row>
    <row r="43377" spans="21:42" ht="15" customHeight="1" x14ac:dyDescent="0.25">
      <c r="U43377" s="104"/>
      <c r="AB43377" s="104"/>
      <c r="AC43377" s="104"/>
      <c r="AF43377" s="104"/>
      <c r="AG43377" s="104"/>
      <c r="AK43377" s="104"/>
      <c r="AL43377" s="104"/>
      <c r="AO43377" s="104"/>
      <c r="AP43377" s="104"/>
    </row>
    <row r="43378" spans="21:42" ht="15" customHeight="1" x14ac:dyDescent="0.25">
      <c r="U43378" s="104"/>
      <c r="AB43378" s="104"/>
      <c r="AC43378" s="104"/>
      <c r="AF43378" s="104"/>
      <c r="AG43378" s="104"/>
      <c r="AK43378" s="104"/>
      <c r="AL43378" s="104"/>
      <c r="AO43378" s="104"/>
      <c r="AP43378" s="104"/>
    </row>
    <row r="43379" spans="21:42" ht="15" customHeight="1" x14ac:dyDescent="0.25">
      <c r="U43379" s="104"/>
      <c r="AB43379" s="104"/>
      <c r="AC43379" s="104"/>
      <c r="AF43379" s="104"/>
      <c r="AG43379" s="104"/>
      <c r="AK43379" s="104"/>
      <c r="AL43379" s="104"/>
      <c r="AO43379" s="104"/>
      <c r="AP43379" s="104"/>
    </row>
    <row r="43380" spans="21:42" ht="15" customHeight="1" x14ac:dyDescent="0.25">
      <c r="U43380" s="104"/>
      <c r="AB43380" s="104"/>
      <c r="AC43380" s="104"/>
      <c r="AF43380" s="104"/>
      <c r="AG43380" s="104"/>
      <c r="AK43380" s="104"/>
      <c r="AL43380" s="104"/>
      <c r="AO43380" s="104"/>
      <c r="AP43380" s="104"/>
    </row>
    <row r="43381" spans="21:42" ht="15" customHeight="1" x14ac:dyDescent="0.25">
      <c r="U43381" s="104"/>
      <c r="AB43381" s="104"/>
      <c r="AC43381" s="104"/>
      <c r="AF43381" s="104"/>
      <c r="AG43381" s="104"/>
      <c r="AK43381" s="104"/>
      <c r="AL43381" s="104"/>
      <c r="AO43381" s="104"/>
      <c r="AP43381" s="104"/>
    </row>
    <row r="43382" spans="21:42" ht="15" customHeight="1" x14ac:dyDescent="0.25">
      <c r="U43382" s="104"/>
      <c r="AB43382" s="104"/>
      <c r="AC43382" s="104"/>
      <c r="AF43382" s="104"/>
      <c r="AG43382" s="104"/>
      <c r="AK43382" s="104"/>
      <c r="AL43382" s="104"/>
      <c r="AO43382" s="104"/>
      <c r="AP43382" s="104"/>
    </row>
    <row r="43383" spans="21:42" ht="15" customHeight="1" x14ac:dyDescent="0.25">
      <c r="U43383" s="104"/>
      <c r="AB43383" s="104"/>
      <c r="AC43383" s="104"/>
      <c r="AF43383" s="104"/>
      <c r="AG43383" s="104"/>
      <c r="AK43383" s="104"/>
      <c r="AL43383" s="104"/>
      <c r="AO43383" s="104"/>
      <c r="AP43383" s="104"/>
    </row>
    <row r="43384" spans="21:42" ht="15" customHeight="1" x14ac:dyDescent="0.25">
      <c r="U43384" s="104"/>
      <c r="AB43384" s="104"/>
      <c r="AC43384" s="104"/>
      <c r="AF43384" s="104"/>
      <c r="AG43384" s="104"/>
      <c r="AK43384" s="104"/>
      <c r="AL43384" s="104"/>
      <c r="AO43384" s="104"/>
      <c r="AP43384" s="104"/>
    </row>
    <row r="43385" spans="21:42" ht="15" customHeight="1" x14ac:dyDescent="0.25">
      <c r="U43385" s="104"/>
      <c r="AB43385" s="104"/>
      <c r="AC43385" s="104"/>
      <c r="AF43385" s="104"/>
      <c r="AG43385" s="104"/>
      <c r="AK43385" s="104"/>
      <c r="AL43385" s="104"/>
      <c r="AO43385" s="104"/>
      <c r="AP43385" s="104"/>
    </row>
    <row r="43386" spans="21:42" ht="15" customHeight="1" x14ac:dyDescent="0.25">
      <c r="U43386" s="104"/>
      <c r="AB43386" s="104"/>
      <c r="AC43386" s="104"/>
      <c r="AF43386" s="104"/>
      <c r="AG43386" s="104"/>
      <c r="AK43386" s="104"/>
      <c r="AL43386" s="104"/>
      <c r="AO43386" s="104"/>
      <c r="AP43386" s="104"/>
    </row>
    <row r="43387" spans="21:42" ht="15" customHeight="1" x14ac:dyDescent="0.25">
      <c r="U43387" s="104"/>
      <c r="AB43387" s="104"/>
      <c r="AC43387" s="104"/>
      <c r="AF43387" s="104"/>
      <c r="AG43387" s="104"/>
      <c r="AK43387" s="104"/>
      <c r="AL43387" s="104"/>
      <c r="AO43387" s="104"/>
      <c r="AP43387" s="104"/>
    </row>
    <row r="43388" spans="21:42" ht="15" customHeight="1" x14ac:dyDescent="0.25">
      <c r="U43388" s="104"/>
      <c r="AB43388" s="104"/>
      <c r="AC43388" s="104"/>
      <c r="AF43388" s="104"/>
      <c r="AG43388" s="104"/>
      <c r="AK43388" s="104"/>
      <c r="AL43388" s="104"/>
      <c r="AO43388" s="104"/>
      <c r="AP43388" s="104"/>
    </row>
    <row r="43389" spans="21:42" ht="15" customHeight="1" x14ac:dyDescent="0.25">
      <c r="U43389" s="104"/>
      <c r="AB43389" s="104"/>
      <c r="AC43389" s="104"/>
      <c r="AF43389" s="104"/>
      <c r="AG43389" s="104"/>
      <c r="AK43389" s="104"/>
      <c r="AL43389" s="104"/>
      <c r="AO43389" s="104"/>
      <c r="AP43389" s="104"/>
    </row>
    <row r="43390" spans="21:42" ht="15" customHeight="1" x14ac:dyDescent="0.25">
      <c r="U43390" s="104"/>
      <c r="AB43390" s="104"/>
      <c r="AC43390" s="104"/>
      <c r="AF43390" s="104"/>
      <c r="AG43390" s="104"/>
      <c r="AK43390" s="104"/>
      <c r="AL43390" s="104"/>
      <c r="AO43390" s="104"/>
      <c r="AP43390" s="104"/>
    </row>
    <row r="43391" spans="21:42" ht="15" customHeight="1" x14ac:dyDescent="0.25">
      <c r="U43391" s="104"/>
      <c r="AB43391" s="104"/>
      <c r="AC43391" s="104"/>
      <c r="AF43391" s="104"/>
      <c r="AG43391" s="104"/>
      <c r="AK43391" s="104"/>
      <c r="AL43391" s="104"/>
      <c r="AO43391" s="104"/>
      <c r="AP43391" s="104"/>
    </row>
    <row r="43392" spans="21:42" ht="15" customHeight="1" x14ac:dyDescent="0.25">
      <c r="U43392" s="104"/>
      <c r="AB43392" s="104"/>
      <c r="AC43392" s="104"/>
      <c r="AF43392" s="104"/>
      <c r="AG43392" s="104"/>
      <c r="AK43392" s="104"/>
      <c r="AL43392" s="104"/>
      <c r="AO43392" s="104"/>
      <c r="AP43392" s="104"/>
    </row>
    <row r="43393" spans="21:42" ht="15" customHeight="1" x14ac:dyDescent="0.25">
      <c r="U43393" s="104"/>
      <c r="AB43393" s="104"/>
      <c r="AC43393" s="104"/>
      <c r="AF43393" s="104"/>
      <c r="AG43393" s="104"/>
      <c r="AK43393" s="104"/>
      <c r="AL43393" s="104"/>
      <c r="AO43393" s="104"/>
      <c r="AP43393" s="104"/>
    </row>
    <row r="43394" spans="21:42" ht="15" customHeight="1" x14ac:dyDescent="0.25">
      <c r="U43394" s="104"/>
      <c r="AB43394" s="104"/>
      <c r="AC43394" s="104"/>
      <c r="AF43394" s="104"/>
      <c r="AG43394" s="104"/>
      <c r="AK43394" s="104"/>
      <c r="AL43394" s="104"/>
      <c r="AO43394" s="104"/>
      <c r="AP43394" s="104"/>
    </row>
    <row r="43395" spans="21:42" ht="15" customHeight="1" x14ac:dyDescent="0.25">
      <c r="U43395" s="104"/>
      <c r="AB43395" s="104"/>
      <c r="AC43395" s="104"/>
      <c r="AF43395" s="104"/>
      <c r="AG43395" s="104"/>
      <c r="AK43395" s="104"/>
      <c r="AL43395" s="104"/>
      <c r="AO43395" s="104"/>
      <c r="AP43395" s="104"/>
    </row>
    <row r="43396" spans="21:42" ht="15" customHeight="1" x14ac:dyDescent="0.25">
      <c r="U43396" s="104"/>
      <c r="AB43396" s="104"/>
      <c r="AC43396" s="104"/>
      <c r="AF43396" s="104"/>
      <c r="AG43396" s="104"/>
      <c r="AK43396" s="104"/>
      <c r="AL43396" s="104"/>
      <c r="AO43396" s="104"/>
      <c r="AP43396" s="104"/>
    </row>
    <row r="43397" spans="21:42" ht="15" customHeight="1" x14ac:dyDescent="0.25">
      <c r="U43397" s="104"/>
      <c r="AB43397" s="104"/>
      <c r="AC43397" s="104"/>
      <c r="AF43397" s="104"/>
      <c r="AG43397" s="104"/>
      <c r="AK43397" s="104"/>
      <c r="AL43397" s="104"/>
      <c r="AO43397" s="104"/>
      <c r="AP43397" s="104"/>
    </row>
    <row r="43398" spans="21:42" ht="15" customHeight="1" x14ac:dyDescent="0.25">
      <c r="U43398" s="104"/>
      <c r="AB43398" s="104"/>
      <c r="AC43398" s="104"/>
      <c r="AF43398" s="104"/>
      <c r="AG43398" s="104"/>
      <c r="AK43398" s="104"/>
      <c r="AL43398" s="104"/>
      <c r="AO43398" s="104"/>
      <c r="AP43398" s="104"/>
    </row>
    <row r="43399" spans="21:42" ht="15" customHeight="1" x14ac:dyDescent="0.25">
      <c r="U43399" s="104"/>
      <c r="AB43399" s="104"/>
      <c r="AC43399" s="104"/>
      <c r="AF43399" s="104"/>
      <c r="AG43399" s="104"/>
      <c r="AK43399" s="104"/>
      <c r="AL43399" s="104"/>
      <c r="AO43399" s="104"/>
      <c r="AP43399" s="104"/>
    </row>
    <row r="43400" spans="21:42" ht="15" customHeight="1" x14ac:dyDescent="0.25">
      <c r="U43400" s="104"/>
      <c r="AB43400" s="104"/>
      <c r="AC43400" s="104"/>
      <c r="AF43400" s="104"/>
      <c r="AG43400" s="104"/>
      <c r="AK43400" s="104"/>
      <c r="AL43400" s="104"/>
      <c r="AO43400" s="104"/>
      <c r="AP43400" s="104"/>
    </row>
    <row r="43401" spans="21:42" ht="15" customHeight="1" x14ac:dyDescent="0.25">
      <c r="U43401" s="104"/>
      <c r="AB43401" s="104"/>
      <c r="AC43401" s="104"/>
      <c r="AF43401" s="104"/>
      <c r="AG43401" s="104"/>
      <c r="AK43401" s="104"/>
      <c r="AL43401" s="104"/>
      <c r="AO43401" s="104"/>
      <c r="AP43401" s="104"/>
    </row>
    <row r="43402" spans="21:42" ht="15" customHeight="1" x14ac:dyDescent="0.25">
      <c r="U43402" s="104"/>
      <c r="AB43402" s="104"/>
      <c r="AC43402" s="104"/>
      <c r="AF43402" s="104"/>
      <c r="AG43402" s="104"/>
      <c r="AK43402" s="104"/>
      <c r="AL43402" s="104"/>
      <c r="AO43402" s="104"/>
      <c r="AP43402" s="104"/>
    </row>
    <row r="43403" spans="21:42" ht="15" customHeight="1" x14ac:dyDescent="0.25">
      <c r="U43403" s="104"/>
      <c r="AB43403" s="104"/>
      <c r="AC43403" s="104"/>
      <c r="AF43403" s="104"/>
      <c r="AG43403" s="104"/>
      <c r="AK43403" s="104"/>
      <c r="AL43403" s="104"/>
      <c r="AO43403" s="104"/>
      <c r="AP43403" s="104"/>
    </row>
    <row r="43404" spans="21:42" ht="15" customHeight="1" x14ac:dyDescent="0.25">
      <c r="U43404" s="104"/>
      <c r="AB43404" s="104"/>
      <c r="AC43404" s="104"/>
      <c r="AF43404" s="104"/>
      <c r="AG43404" s="104"/>
      <c r="AK43404" s="104"/>
      <c r="AL43404" s="104"/>
      <c r="AO43404" s="104"/>
      <c r="AP43404" s="104"/>
    </row>
    <row r="43405" spans="21:42" ht="15" customHeight="1" x14ac:dyDescent="0.25">
      <c r="U43405" s="104"/>
      <c r="AB43405" s="104"/>
      <c r="AC43405" s="104"/>
      <c r="AF43405" s="104"/>
      <c r="AG43405" s="104"/>
      <c r="AK43405" s="104"/>
      <c r="AL43405" s="104"/>
      <c r="AO43405" s="104"/>
      <c r="AP43405" s="104"/>
    </row>
    <row r="43406" spans="21:42" ht="15" customHeight="1" x14ac:dyDescent="0.25">
      <c r="U43406" s="104"/>
      <c r="AB43406" s="104"/>
      <c r="AC43406" s="104"/>
      <c r="AF43406" s="104"/>
      <c r="AG43406" s="104"/>
      <c r="AK43406" s="104"/>
      <c r="AL43406" s="104"/>
      <c r="AO43406" s="104"/>
      <c r="AP43406" s="104"/>
    </row>
    <row r="43407" spans="21:42" ht="15" customHeight="1" x14ac:dyDescent="0.25">
      <c r="U43407" s="104"/>
      <c r="AB43407" s="104"/>
      <c r="AC43407" s="104"/>
      <c r="AF43407" s="104"/>
      <c r="AG43407" s="104"/>
      <c r="AK43407" s="104"/>
      <c r="AL43407" s="104"/>
      <c r="AO43407" s="104"/>
      <c r="AP43407" s="104"/>
    </row>
    <row r="43408" spans="21:42" ht="15" customHeight="1" x14ac:dyDescent="0.25">
      <c r="U43408" s="104"/>
      <c r="AB43408" s="104"/>
      <c r="AC43408" s="104"/>
      <c r="AF43408" s="104"/>
      <c r="AG43408" s="104"/>
      <c r="AK43408" s="104"/>
      <c r="AL43408" s="104"/>
      <c r="AO43408" s="104"/>
      <c r="AP43408" s="104"/>
    </row>
    <row r="43409" spans="21:42" ht="15" customHeight="1" x14ac:dyDescent="0.25">
      <c r="U43409" s="104"/>
      <c r="AB43409" s="104"/>
      <c r="AC43409" s="104"/>
      <c r="AF43409" s="104"/>
      <c r="AG43409" s="104"/>
      <c r="AK43409" s="104"/>
      <c r="AL43409" s="104"/>
      <c r="AO43409" s="104"/>
      <c r="AP43409" s="104"/>
    </row>
    <row r="43410" spans="21:42" ht="15" customHeight="1" x14ac:dyDescent="0.25">
      <c r="U43410" s="104"/>
      <c r="AB43410" s="104"/>
      <c r="AC43410" s="104"/>
      <c r="AF43410" s="104"/>
      <c r="AG43410" s="104"/>
      <c r="AK43410" s="104"/>
      <c r="AL43410" s="104"/>
      <c r="AO43410" s="104"/>
      <c r="AP43410" s="104"/>
    </row>
    <row r="43411" spans="21:42" ht="15" customHeight="1" x14ac:dyDescent="0.25">
      <c r="U43411" s="104"/>
      <c r="AB43411" s="104"/>
      <c r="AC43411" s="104"/>
      <c r="AF43411" s="104"/>
      <c r="AG43411" s="104"/>
      <c r="AK43411" s="104"/>
      <c r="AL43411" s="104"/>
      <c r="AO43411" s="104"/>
      <c r="AP43411" s="104"/>
    </row>
    <row r="43412" spans="21:42" ht="15" customHeight="1" x14ac:dyDescent="0.25">
      <c r="U43412" s="104"/>
      <c r="AB43412" s="104"/>
      <c r="AC43412" s="104"/>
      <c r="AF43412" s="104"/>
      <c r="AG43412" s="104"/>
      <c r="AK43412" s="104"/>
      <c r="AL43412" s="104"/>
      <c r="AO43412" s="104"/>
      <c r="AP43412" s="104"/>
    </row>
    <row r="43413" spans="21:42" ht="15" customHeight="1" x14ac:dyDescent="0.25">
      <c r="U43413" s="104"/>
      <c r="AB43413" s="104"/>
      <c r="AC43413" s="104"/>
      <c r="AF43413" s="104"/>
      <c r="AG43413" s="104"/>
      <c r="AK43413" s="104"/>
      <c r="AL43413" s="104"/>
      <c r="AO43413" s="104"/>
      <c r="AP43413" s="104"/>
    </row>
    <row r="43414" spans="21:42" ht="15" customHeight="1" x14ac:dyDescent="0.25">
      <c r="U43414" s="104"/>
      <c r="AB43414" s="104"/>
      <c r="AC43414" s="104"/>
      <c r="AF43414" s="104"/>
      <c r="AG43414" s="104"/>
      <c r="AK43414" s="104"/>
      <c r="AL43414" s="104"/>
      <c r="AO43414" s="104"/>
      <c r="AP43414" s="104"/>
    </row>
    <row r="43415" spans="21:42" ht="15" customHeight="1" x14ac:dyDescent="0.25">
      <c r="U43415" s="104"/>
      <c r="AB43415" s="104"/>
      <c r="AC43415" s="104"/>
      <c r="AF43415" s="104"/>
      <c r="AG43415" s="104"/>
      <c r="AK43415" s="104"/>
      <c r="AL43415" s="104"/>
      <c r="AO43415" s="104"/>
      <c r="AP43415" s="104"/>
    </row>
    <row r="43416" spans="21:42" ht="15" customHeight="1" x14ac:dyDescent="0.25">
      <c r="U43416" s="104"/>
      <c r="AB43416" s="104"/>
      <c r="AC43416" s="104"/>
      <c r="AF43416" s="104"/>
      <c r="AG43416" s="104"/>
      <c r="AK43416" s="104"/>
      <c r="AL43416" s="104"/>
      <c r="AO43416" s="104"/>
      <c r="AP43416" s="104"/>
    </row>
    <row r="43417" spans="21:42" ht="15" customHeight="1" x14ac:dyDescent="0.25">
      <c r="U43417" s="104"/>
      <c r="AB43417" s="104"/>
      <c r="AC43417" s="104"/>
      <c r="AF43417" s="104"/>
      <c r="AG43417" s="104"/>
      <c r="AK43417" s="104"/>
      <c r="AL43417" s="104"/>
      <c r="AO43417" s="104"/>
      <c r="AP43417" s="104"/>
    </row>
    <row r="43418" spans="21:42" ht="15" customHeight="1" x14ac:dyDescent="0.25">
      <c r="U43418" s="104"/>
      <c r="AB43418" s="104"/>
      <c r="AC43418" s="104"/>
      <c r="AF43418" s="104"/>
      <c r="AG43418" s="104"/>
      <c r="AK43418" s="104"/>
      <c r="AL43418" s="104"/>
      <c r="AO43418" s="104"/>
      <c r="AP43418" s="104"/>
    </row>
    <row r="43419" spans="21:42" ht="15" customHeight="1" x14ac:dyDescent="0.25">
      <c r="U43419" s="104"/>
      <c r="AB43419" s="104"/>
      <c r="AC43419" s="104"/>
      <c r="AF43419" s="104"/>
      <c r="AG43419" s="104"/>
      <c r="AK43419" s="104"/>
      <c r="AL43419" s="104"/>
      <c r="AO43419" s="104"/>
      <c r="AP43419" s="104"/>
    </row>
    <row r="43420" spans="21:42" ht="15" customHeight="1" x14ac:dyDescent="0.25">
      <c r="U43420" s="104"/>
      <c r="AB43420" s="104"/>
      <c r="AC43420" s="104"/>
      <c r="AF43420" s="104"/>
      <c r="AG43420" s="104"/>
      <c r="AK43420" s="104"/>
      <c r="AL43420" s="104"/>
      <c r="AO43420" s="104"/>
      <c r="AP43420" s="104"/>
    </row>
    <row r="43421" spans="21:42" ht="15" customHeight="1" x14ac:dyDescent="0.25">
      <c r="U43421" s="104"/>
      <c r="AB43421" s="104"/>
      <c r="AC43421" s="104"/>
      <c r="AF43421" s="104"/>
      <c r="AG43421" s="104"/>
      <c r="AK43421" s="104"/>
      <c r="AL43421" s="104"/>
      <c r="AO43421" s="104"/>
      <c r="AP43421" s="104"/>
    </row>
    <row r="43422" spans="21:42" ht="15" customHeight="1" x14ac:dyDescent="0.25">
      <c r="U43422" s="104"/>
      <c r="AB43422" s="104"/>
      <c r="AC43422" s="104"/>
      <c r="AF43422" s="104"/>
      <c r="AG43422" s="104"/>
      <c r="AK43422" s="104"/>
      <c r="AL43422" s="104"/>
      <c r="AO43422" s="104"/>
      <c r="AP43422" s="104"/>
    </row>
    <row r="43423" spans="21:42" ht="15" customHeight="1" x14ac:dyDescent="0.25">
      <c r="U43423" s="104"/>
      <c r="AB43423" s="104"/>
      <c r="AC43423" s="104"/>
      <c r="AF43423" s="104"/>
      <c r="AG43423" s="104"/>
      <c r="AK43423" s="104"/>
      <c r="AL43423" s="104"/>
      <c r="AO43423" s="104"/>
      <c r="AP43423" s="104"/>
    </row>
    <row r="43424" spans="21:42" ht="15" customHeight="1" x14ac:dyDescent="0.25">
      <c r="U43424" s="104"/>
      <c r="AB43424" s="104"/>
      <c r="AC43424" s="104"/>
      <c r="AF43424" s="104"/>
      <c r="AG43424" s="104"/>
      <c r="AK43424" s="104"/>
      <c r="AL43424" s="104"/>
      <c r="AO43424" s="104"/>
      <c r="AP43424" s="104"/>
    </row>
    <row r="43425" spans="21:42" ht="15" customHeight="1" x14ac:dyDescent="0.25">
      <c r="U43425" s="104"/>
      <c r="AB43425" s="104"/>
      <c r="AC43425" s="104"/>
      <c r="AF43425" s="104"/>
      <c r="AG43425" s="104"/>
      <c r="AK43425" s="104"/>
      <c r="AL43425" s="104"/>
      <c r="AO43425" s="104"/>
      <c r="AP43425" s="104"/>
    </row>
    <row r="43426" spans="21:42" ht="15" customHeight="1" x14ac:dyDescent="0.25">
      <c r="U43426" s="104"/>
      <c r="AB43426" s="104"/>
      <c r="AC43426" s="104"/>
      <c r="AF43426" s="104"/>
      <c r="AG43426" s="104"/>
      <c r="AK43426" s="104"/>
      <c r="AL43426" s="104"/>
      <c r="AO43426" s="104"/>
      <c r="AP43426" s="104"/>
    </row>
    <row r="43427" spans="21:42" ht="15" customHeight="1" x14ac:dyDescent="0.25">
      <c r="U43427" s="104"/>
      <c r="AB43427" s="104"/>
      <c r="AC43427" s="104"/>
      <c r="AF43427" s="104"/>
      <c r="AG43427" s="104"/>
      <c r="AK43427" s="104"/>
      <c r="AL43427" s="104"/>
      <c r="AO43427" s="104"/>
      <c r="AP43427" s="104"/>
    </row>
    <row r="43428" spans="21:42" ht="15" customHeight="1" x14ac:dyDescent="0.25">
      <c r="U43428" s="104"/>
      <c r="AB43428" s="104"/>
      <c r="AC43428" s="104"/>
      <c r="AF43428" s="104"/>
      <c r="AG43428" s="104"/>
      <c r="AK43428" s="104"/>
      <c r="AL43428" s="104"/>
      <c r="AO43428" s="104"/>
      <c r="AP43428" s="104"/>
    </row>
    <row r="43429" spans="21:42" ht="15" customHeight="1" x14ac:dyDescent="0.25">
      <c r="U43429" s="104"/>
      <c r="AB43429" s="104"/>
      <c r="AC43429" s="104"/>
      <c r="AF43429" s="104"/>
      <c r="AG43429" s="104"/>
      <c r="AK43429" s="104"/>
      <c r="AL43429" s="104"/>
      <c r="AO43429" s="104"/>
      <c r="AP43429" s="104"/>
    </row>
    <row r="43430" spans="21:42" ht="15" customHeight="1" x14ac:dyDescent="0.25">
      <c r="U43430" s="104"/>
      <c r="AB43430" s="104"/>
      <c r="AC43430" s="104"/>
      <c r="AF43430" s="104"/>
      <c r="AG43430" s="104"/>
      <c r="AK43430" s="104"/>
      <c r="AL43430" s="104"/>
      <c r="AO43430" s="104"/>
      <c r="AP43430" s="104"/>
    </row>
    <row r="43431" spans="21:42" ht="15" customHeight="1" x14ac:dyDescent="0.25">
      <c r="U43431" s="104"/>
      <c r="AB43431" s="104"/>
      <c r="AC43431" s="104"/>
      <c r="AF43431" s="104"/>
      <c r="AG43431" s="104"/>
      <c r="AK43431" s="104"/>
      <c r="AL43431" s="104"/>
      <c r="AO43431" s="104"/>
      <c r="AP43431" s="104"/>
    </row>
    <row r="43432" spans="21:42" ht="15" customHeight="1" x14ac:dyDescent="0.25">
      <c r="U43432" s="104"/>
      <c r="AB43432" s="104"/>
      <c r="AC43432" s="104"/>
      <c r="AF43432" s="104"/>
      <c r="AG43432" s="104"/>
      <c r="AK43432" s="104"/>
      <c r="AL43432" s="104"/>
      <c r="AO43432" s="104"/>
      <c r="AP43432" s="104"/>
    </row>
    <row r="43433" spans="21:42" ht="15" customHeight="1" x14ac:dyDescent="0.25">
      <c r="U43433" s="104"/>
      <c r="AB43433" s="104"/>
      <c r="AC43433" s="104"/>
      <c r="AF43433" s="104"/>
      <c r="AG43433" s="104"/>
      <c r="AK43433" s="104"/>
      <c r="AL43433" s="104"/>
      <c r="AO43433" s="104"/>
      <c r="AP43433" s="104"/>
    </row>
    <row r="43434" spans="21:42" ht="15" customHeight="1" x14ac:dyDescent="0.25">
      <c r="U43434" s="104"/>
      <c r="AB43434" s="104"/>
      <c r="AC43434" s="104"/>
      <c r="AF43434" s="104"/>
      <c r="AG43434" s="104"/>
      <c r="AK43434" s="104"/>
      <c r="AL43434" s="104"/>
      <c r="AO43434" s="104"/>
      <c r="AP43434" s="104"/>
    </row>
    <row r="43435" spans="21:42" ht="15" customHeight="1" x14ac:dyDescent="0.25">
      <c r="U43435" s="104"/>
      <c r="AB43435" s="104"/>
      <c r="AC43435" s="104"/>
      <c r="AF43435" s="104"/>
      <c r="AG43435" s="104"/>
      <c r="AK43435" s="104"/>
      <c r="AL43435" s="104"/>
      <c r="AO43435" s="104"/>
      <c r="AP43435" s="104"/>
    </row>
    <row r="43436" spans="21:42" ht="15" customHeight="1" x14ac:dyDescent="0.25">
      <c r="U43436" s="104"/>
      <c r="AB43436" s="104"/>
      <c r="AC43436" s="104"/>
      <c r="AF43436" s="104"/>
      <c r="AG43436" s="104"/>
      <c r="AK43436" s="104"/>
      <c r="AL43436" s="104"/>
      <c r="AO43436" s="104"/>
      <c r="AP43436" s="104"/>
    </row>
    <row r="43437" spans="21:42" ht="15" customHeight="1" x14ac:dyDescent="0.25">
      <c r="U43437" s="104"/>
      <c r="AB43437" s="104"/>
      <c r="AC43437" s="104"/>
      <c r="AF43437" s="104"/>
      <c r="AG43437" s="104"/>
      <c r="AK43437" s="104"/>
      <c r="AL43437" s="104"/>
      <c r="AO43437" s="104"/>
      <c r="AP43437" s="104"/>
    </row>
    <row r="43438" spans="21:42" ht="15" customHeight="1" x14ac:dyDescent="0.25">
      <c r="U43438" s="104"/>
      <c r="AB43438" s="104"/>
      <c r="AC43438" s="104"/>
      <c r="AF43438" s="104"/>
      <c r="AG43438" s="104"/>
      <c r="AK43438" s="104"/>
      <c r="AL43438" s="104"/>
      <c r="AO43438" s="104"/>
      <c r="AP43438" s="104"/>
    </row>
    <row r="43439" spans="21:42" ht="15" customHeight="1" x14ac:dyDescent="0.25">
      <c r="U43439" s="104"/>
      <c r="AB43439" s="104"/>
      <c r="AC43439" s="104"/>
      <c r="AF43439" s="104"/>
      <c r="AG43439" s="104"/>
      <c r="AK43439" s="104"/>
      <c r="AL43439" s="104"/>
      <c r="AO43439" s="104"/>
      <c r="AP43439" s="104"/>
    </row>
    <row r="43440" spans="21:42" ht="15" customHeight="1" x14ac:dyDescent="0.25">
      <c r="U43440" s="104"/>
      <c r="AB43440" s="104"/>
      <c r="AC43440" s="104"/>
      <c r="AF43440" s="104"/>
      <c r="AG43440" s="104"/>
      <c r="AK43440" s="104"/>
      <c r="AL43440" s="104"/>
      <c r="AO43440" s="104"/>
      <c r="AP43440" s="104"/>
    </row>
    <row r="43441" spans="21:42" ht="15" customHeight="1" x14ac:dyDescent="0.25">
      <c r="U43441" s="104"/>
      <c r="AB43441" s="104"/>
      <c r="AC43441" s="104"/>
      <c r="AF43441" s="104"/>
      <c r="AG43441" s="104"/>
      <c r="AK43441" s="104"/>
      <c r="AL43441" s="104"/>
      <c r="AO43441" s="104"/>
      <c r="AP43441" s="104"/>
    </row>
    <row r="43442" spans="21:42" ht="15" customHeight="1" x14ac:dyDescent="0.25">
      <c r="U43442" s="104"/>
      <c r="AB43442" s="104"/>
      <c r="AC43442" s="104"/>
      <c r="AF43442" s="104"/>
      <c r="AG43442" s="104"/>
      <c r="AK43442" s="104"/>
      <c r="AL43442" s="104"/>
      <c r="AO43442" s="104"/>
      <c r="AP43442" s="104"/>
    </row>
    <row r="43443" spans="21:42" ht="15" customHeight="1" x14ac:dyDescent="0.25">
      <c r="U43443" s="104"/>
      <c r="AB43443" s="104"/>
      <c r="AC43443" s="104"/>
      <c r="AF43443" s="104"/>
      <c r="AG43443" s="104"/>
      <c r="AK43443" s="104"/>
      <c r="AL43443" s="104"/>
      <c r="AO43443" s="104"/>
      <c r="AP43443" s="104"/>
    </row>
    <row r="43444" spans="21:42" ht="15" customHeight="1" x14ac:dyDescent="0.25">
      <c r="U43444" s="104"/>
      <c r="AB43444" s="104"/>
      <c r="AC43444" s="104"/>
      <c r="AF43444" s="104"/>
      <c r="AG43444" s="104"/>
      <c r="AK43444" s="104"/>
      <c r="AL43444" s="104"/>
      <c r="AO43444" s="104"/>
      <c r="AP43444" s="104"/>
    </row>
    <row r="43445" spans="21:42" ht="15" customHeight="1" x14ac:dyDescent="0.25">
      <c r="U43445" s="104"/>
      <c r="AB43445" s="104"/>
      <c r="AC43445" s="104"/>
      <c r="AF43445" s="104"/>
      <c r="AG43445" s="104"/>
      <c r="AK43445" s="104"/>
      <c r="AL43445" s="104"/>
      <c r="AO43445" s="104"/>
      <c r="AP43445" s="104"/>
    </row>
    <row r="43446" spans="21:42" ht="15" customHeight="1" x14ac:dyDescent="0.25">
      <c r="U43446" s="104"/>
      <c r="AB43446" s="104"/>
      <c r="AC43446" s="104"/>
      <c r="AF43446" s="104"/>
      <c r="AG43446" s="104"/>
      <c r="AK43446" s="104"/>
      <c r="AL43446" s="104"/>
      <c r="AO43446" s="104"/>
      <c r="AP43446" s="104"/>
    </row>
    <row r="43447" spans="21:42" ht="15" customHeight="1" x14ac:dyDescent="0.25">
      <c r="U43447" s="104"/>
      <c r="AB43447" s="104"/>
      <c r="AC43447" s="104"/>
      <c r="AF43447" s="104"/>
      <c r="AG43447" s="104"/>
      <c r="AK43447" s="104"/>
      <c r="AL43447" s="104"/>
      <c r="AO43447" s="104"/>
      <c r="AP43447" s="104"/>
    </row>
    <row r="43448" spans="21:42" ht="15" customHeight="1" x14ac:dyDescent="0.25">
      <c r="U43448" s="104"/>
      <c r="AB43448" s="104"/>
      <c r="AC43448" s="104"/>
      <c r="AF43448" s="104"/>
      <c r="AG43448" s="104"/>
      <c r="AK43448" s="104"/>
      <c r="AL43448" s="104"/>
      <c r="AO43448" s="104"/>
      <c r="AP43448" s="104"/>
    </row>
    <row r="43449" spans="21:42" ht="15" customHeight="1" x14ac:dyDescent="0.25">
      <c r="U43449" s="104"/>
      <c r="AB43449" s="104"/>
      <c r="AC43449" s="104"/>
      <c r="AF43449" s="104"/>
      <c r="AG43449" s="104"/>
      <c r="AK43449" s="104"/>
      <c r="AL43449" s="104"/>
      <c r="AO43449" s="104"/>
      <c r="AP43449" s="104"/>
    </row>
    <row r="43450" spans="21:42" ht="15" customHeight="1" x14ac:dyDescent="0.25">
      <c r="U43450" s="104"/>
      <c r="AB43450" s="104"/>
      <c r="AC43450" s="104"/>
      <c r="AF43450" s="104"/>
      <c r="AG43450" s="104"/>
      <c r="AK43450" s="104"/>
      <c r="AL43450" s="104"/>
      <c r="AO43450" s="104"/>
      <c r="AP43450" s="104"/>
    </row>
    <row r="43451" spans="21:42" ht="15" customHeight="1" x14ac:dyDescent="0.25">
      <c r="U43451" s="104"/>
      <c r="AB43451" s="104"/>
      <c r="AC43451" s="104"/>
      <c r="AF43451" s="104"/>
      <c r="AG43451" s="104"/>
      <c r="AK43451" s="104"/>
      <c r="AL43451" s="104"/>
      <c r="AO43451" s="104"/>
      <c r="AP43451" s="104"/>
    </row>
    <row r="43452" spans="21:42" ht="15" customHeight="1" x14ac:dyDescent="0.25">
      <c r="U43452" s="104"/>
      <c r="AB43452" s="104"/>
      <c r="AC43452" s="104"/>
      <c r="AF43452" s="104"/>
      <c r="AG43452" s="104"/>
      <c r="AK43452" s="104"/>
      <c r="AL43452" s="104"/>
      <c r="AO43452" s="104"/>
      <c r="AP43452" s="104"/>
    </row>
    <row r="43453" spans="21:42" ht="15" customHeight="1" x14ac:dyDescent="0.25">
      <c r="U43453" s="104"/>
      <c r="AB43453" s="104"/>
      <c r="AC43453" s="104"/>
      <c r="AF43453" s="104"/>
      <c r="AG43453" s="104"/>
      <c r="AK43453" s="104"/>
      <c r="AL43453" s="104"/>
      <c r="AO43453" s="104"/>
      <c r="AP43453" s="104"/>
    </row>
    <row r="43454" spans="21:42" ht="15" customHeight="1" x14ac:dyDescent="0.25">
      <c r="U43454" s="104"/>
      <c r="AB43454" s="104"/>
      <c r="AC43454" s="104"/>
      <c r="AF43454" s="104"/>
      <c r="AG43454" s="104"/>
      <c r="AK43454" s="104"/>
      <c r="AL43454" s="104"/>
      <c r="AO43454" s="104"/>
      <c r="AP43454" s="104"/>
    </row>
    <row r="43455" spans="21:42" ht="15" customHeight="1" x14ac:dyDescent="0.25">
      <c r="U43455" s="104"/>
      <c r="AB43455" s="104"/>
      <c r="AC43455" s="104"/>
      <c r="AF43455" s="104"/>
      <c r="AG43455" s="104"/>
      <c r="AK43455" s="104"/>
      <c r="AL43455" s="104"/>
      <c r="AO43455" s="104"/>
      <c r="AP43455" s="104"/>
    </row>
    <row r="43456" spans="21:42" ht="15" customHeight="1" x14ac:dyDescent="0.25">
      <c r="U43456" s="104"/>
      <c r="AB43456" s="104"/>
      <c r="AC43456" s="104"/>
      <c r="AF43456" s="104"/>
      <c r="AG43456" s="104"/>
      <c r="AK43456" s="104"/>
      <c r="AL43456" s="104"/>
      <c r="AO43456" s="104"/>
      <c r="AP43456" s="104"/>
    </row>
    <row r="43457" spans="21:42" ht="15" customHeight="1" x14ac:dyDescent="0.25">
      <c r="U43457" s="104"/>
      <c r="AB43457" s="104"/>
      <c r="AC43457" s="104"/>
      <c r="AF43457" s="104"/>
      <c r="AG43457" s="104"/>
      <c r="AK43457" s="104"/>
      <c r="AL43457" s="104"/>
      <c r="AO43457" s="104"/>
      <c r="AP43457" s="104"/>
    </row>
    <row r="43458" spans="21:42" ht="15" customHeight="1" x14ac:dyDescent="0.25">
      <c r="U43458" s="104"/>
      <c r="AB43458" s="104"/>
      <c r="AC43458" s="104"/>
      <c r="AF43458" s="104"/>
      <c r="AG43458" s="104"/>
      <c r="AK43458" s="104"/>
      <c r="AL43458" s="104"/>
      <c r="AO43458" s="104"/>
      <c r="AP43458" s="104"/>
    </row>
    <row r="43459" spans="21:42" ht="15" customHeight="1" x14ac:dyDescent="0.25">
      <c r="U43459" s="104"/>
      <c r="AB43459" s="104"/>
      <c r="AC43459" s="104"/>
      <c r="AF43459" s="104"/>
      <c r="AG43459" s="104"/>
      <c r="AK43459" s="104"/>
      <c r="AL43459" s="104"/>
      <c r="AO43459" s="104"/>
      <c r="AP43459" s="104"/>
    </row>
    <row r="43460" spans="21:42" ht="15" customHeight="1" x14ac:dyDescent="0.25">
      <c r="U43460" s="104"/>
      <c r="AB43460" s="104"/>
      <c r="AC43460" s="104"/>
      <c r="AF43460" s="104"/>
      <c r="AG43460" s="104"/>
      <c r="AK43460" s="104"/>
      <c r="AL43460" s="104"/>
      <c r="AO43460" s="104"/>
      <c r="AP43460" s="104"/>
    </row>
    <row r="43461" spans="21:42" ht="15" customHeight="1" x14ac:dyDescent="0.25">
      <c r="U43461" s="104"/>
      <c r="AB43461" s="104"/>
      <c r="AC43461" s="104"/>
      <c r="AF43461" s="104"/>
      <c r="AG43461" s="104"/>
      <c r="AK43461" s="104"/>
      <c r="AL43461" s="104"/>
      <c r="AO43461" s="104"/>
      <c r="AP43461" s="104"/>
    </row>
    <row r="43462" spans="21:42" ht="15" customHeight="1" x14ac:dyDescent="0.25">
      <c r="U43462" s="104"/>
      <c r="AB43462" s="104"/>
      <c r="AC43462" s="104"/>
      <c r="AF43462" s="104"/>
      <c r="AG43462" s="104"/>
      <c r="AK43462" s="104"/>
      <c r="AL43462" s="104"/>
      <c r="AO43462" s="104"/>
      <c r="AP43462" s="104"/>
    </row>
    <row r="43463" spans="21:42" ht="15" customHeight="1" x14ac:dyDescent="0.25">
      <c r="U43463" s="104"/>
      <c r="AB43463" s="104"/>
      <c r="AC43463" s="104"/>
      <c r="AF43463" s="104"/>
      <c r="AG43463" s="104"/>
      <c r="AK43463" s="104"/>
      <c r="AL43463" s="104"/>
      <c r="AO43463" s="104"/>
      <c r="AP43463" s="104"/>
    </row>
    <row r="43464" spans="21:42" ht="15" customHeight="1" x14ac:dyDescent="0.25">
      <c r="U43464" s="104"/>
      <c r="AB43464" s="104"/>
      <c r="AC43464" s="104"/>
      <c r="AF43464" s="104"/>
      <c r="AG43464" s="104"/>
      <c r="AK43464" s="104"/>
      <c r="AL43464" s="104"/>
      <c r="AO43464" s="104"/>
      <c r="AP43464" s="104"/>
    </row>
    <row r="43465" spans="21:42" ht="15" customHeight="1" x14ac:dyDescent="0.25">
      <c r="U43465" s="104"/>
      <c r="AB43465" s="104"/>
      <c r="AC43465" s="104"/>
      <c r="AF43465" s="104"/>
      <c r="AG43465" s="104"/>
      <c r="AK43465" s="104"/>
      <c r="AL43465" s="104"/>
      <c r="AO43465" s="104"/>
      <c r="AP43465" s="104"/>
    </row>
    <row r="43466" spans="21:42" ht="15" customHeight="1" x14ac:dyDescent="0.25">
      <c r="U43466" s="104"/>
      <c r="AB43466" s="104"/>
      <c r="AC43466" s="104"/>
      <c r="AF43466" s="104"/>
      <c r="AG43466" s="104"/>
      <c r="AK43466" s="104"/>
      <c r="AL43466" s="104"/>
      <c r="AO43466" s="104"/>
      <c r="AP43466" s="104"/>
    </row>
    <row r="43467" spans="21:42" ht="15" customHeight="1" x14ac:dyDescent="0.25">
      <c r="U43467" s="104"/>
      <c r="AB43467" s="104"/>
      <c r="AC43467" s="104"/>
      <c r="AF43467" s="104"/>
      <c r="AG43467" s="104"/>
      <c r="AK43467" s="104"/>
      <c r="AL43467" s="104"/>
      <c r="AO43467" s="104"/>
      <c r="AP43467" s="104"/>
    </row>
    <row r="43468" spans="21:42" ht="15" customHeight="1" x14ac:dyDescent="0.25">
      <c r="U43468" s="104"/>
      <c r="AB43468" s="104"/>
      <c r="AC43468" s="104"/>
      <c r="AF43468" s="104"/>
      <c r="AG43468" s="104"/>
      <c r="AK43468" s="104"/>
      <c r="AL43468" s="104"/>
      <c r="AO43468" s="104"/>
      <c r="AP43468" s="104"/>
    </row>
    <row r="43469" spans="21:42" ht="15" customHeight="1" x14ac:dyDescent="0.25">
      <c r="U43469" s="104"/>
      <c r="AB43469" s="104"/>
      <c r="AC43469" s="104"/>
      <c r="AF43469" s="104"/>
      <c r="AG43469" s="104"/>
      <c r="AK43469" s="104"/>
      <c r="AL43469" s="104"/>
      <c r="AO43469" s="104"/>
      <c r="AP43469" s="104"/>
    </row>
    <row r="43470" spans="21:42" ht="15" customHeight="1" x14ac:dyDescent="0.25">
      <c r="U43470" s="104"/>
      <c r="AB43470" s="104"/>
      <c r="AC43470" s="104"/>
      <c r="AF43470" s="104"/>
      <c r="AG43470" s="104"/>
      <c r="AK43470" s="104"/>
      <c r="AL43470" s="104"/>
      <c r="AO43470" s="104"/>
      <c r="AP43470" s="104"/>
    </row>
    <row r="43471" spans="21:42" ht="15" customHeight="1" x14ac:dyDescent="0.25">
      <c r="U43471" s="104"/>
      <c r="AB43471" s="104"/>
      <c r="AC43471" s="104"/>
      <c r="AF43471" s="104"/>
      <c r="AG43471" s="104"/>
      <c r="AK43471" s="104"/>
      <c r="AL43471" s="104"/>
      <c r="AO43471" s="104"/>
      <c r="AP43471" s="104"/>
    </row>
    <row r="43472" spans="21:42" ht="15" customHeight="1" x14ac:dyDescent="0.25">
      <c r="U43472" s="104"/>
      <c r="AB43472" s="104"/>
      <c r="AC43472" s="104"/>
      <c r="AF43472" s="104"/>
      <c r="AG43472" s="104"/>
      <c r="AK43472" s="104"/>
      <c r="AL43472" s="104"/>
      <c r="AO43472" s="104"/>
      <c r="AP43472" s="104"/>
    </row>
    <row r="43473" spans="21:42" ht="15" customHeight="1" x14ac:dyDescent="0.25">
      <c r="U43473" s="104"/>
      <c r="AB43473" s="104"/>
      <c r="AC43473" s="104"/>
      <c r="AF43473" s="104"/>
      <c r="AG43473" s="104"/>
      <c r="AK43473" s="104"/>
      <c r="AL43473" s="104"/>
      <c r="AO43473" s="104"/>
      <c r="AP43473" s="104"/>
    </row>
    <row r="43474" spans="21:42" ht="15" customHeight="1" x14ac:dyDescent="0.25">
      <c r="U43474" s="104"/>
      <c r="AB43474" s="104"/>
      <c r="AC43474" s="104"/>
      <c r="AF43474" s="104"/>
      <c r="AG43474" s="104"/>
      <c r="AK43474" s="104"/>
      <c r="AL43474" s="104"/>
      <c r="AO43474" s="104"/>
      <c r="AP43474" s="104"/>
    </row>
    <row r="43475" spans="21:42" ht="15" customHeight="1" x14ac:dyDescent="0.25">
      <c r="U43475" s="104"/>
      <c r="AB43475" s="104"/>
      <c r="AC43475" s="104"/>
      <c r="AF43475" s="104"/>
      <c r="AG43475" s="104"/>
      <c r="AK43475" s="104"/>
      <c r="AL43475" s="104"/>
      <c r="AO43475" s="104"/>
      <c r="AP43475" s="104"/>
    </row>
    <row r="43476" spans="21:42" ht="15" customHeight="1" x14ac:dyDescent="0.25">
      <c r="U43476" s="104"/>
      <c r="AB43476" s="104"/>
      <c r="AC43476" s="104"/>
      <c r="AF43476" s="104"/>
      <c r="AG43476" s="104"/>
      <c r="AK43476" s="104"/>
      <c r="AL43476" s="104"/>
      <c r="AO43476" s="104"/>
      <c r="AP43476" s="104"/>
    </row>
    <row r="43477" spans="21:42" ht="15" customHeight="1" x14ac:dyDescent="0.25">
      <c r="U43477" s="104"/>
      <c r="AB43477" s="104"/>
      <c r="AC43477" s="104"/>
      <c r="AF43477" s="104"/>
      <c r="AG43477" s="104"/>
      <c r="AK43477" s="104"/>
      <c r="AL43477" s="104"/>
      <c r="AO43477" s="104"/>
      <c r="AP43477" s="104"/>
    </row>
    <row r="43478" spans="21:42" ht="15" customHeight="1" x14ac:dyDescent="0.25">
      <c r="U43478" s="104"/>
      <c r="AB43478" s="104"/>
      <c r="AC43478" s="104"/>
      <c r="AF43478" s="104"/>
      <c r="AG43478" s="104"/>
      <c r="AK43478" s="104"/>
      <c r="AL43478" s="104"/>
      <c r="AO43478" s="104"/>
      <c r="AP43478" s="104"/>
    </row>
    <row r="43479" spans="21:42" ht="15" customHeight="1" x14ac:dyDescent="0.25">
      <c r="U43479" s="104"/>
      <c r="AB43479" s="104"/>
      <c r="AC43479" s="104"/>
      <c r="AF43479" s="104"/>
      <c r="AG43479" s="104"/>
      <c r="AK43479" s="104"/>
      <c r="AL43479" s="104"/>
      <c r="AO43479" s="104"/>
      <c r="AP43479" s="104"/>
    </row>
    <row r="43480" spans="21:42" ht="15" customHeight="1" x14ac:dyDescent="0.25">
      <c r="U43480" s="104"/>
      <c r="AB43480" s="104"/>
      <c r="AC43480" s="104"/>
      <c r="AF43480" s="104"/>
      <c r="AG43480" s="104"/>
      <c r="AK43480" s="104"/>
      <c r="AL43480" s="104"/>
      <c r="AO43480" s="104"/>
      <c r="AP43480" s="104"/>
    </row>
    <row r="43481" spans="21:42" ht="15" customHeight="1" x14ac:dyDescent="0.25">
      <c r="U43481" s="104"/>
      <c r="AB43481" s="104"/>
      <c r="AC43481" s="104"/>
      <c r="AF43481" s="104"/>
      <c r="AG43481" s="104"/>
      <c r="AK43481" s="104"/>
      <c r="AL43481" s="104"/>
      <c r="AO43481" s="104"/>
      <c r="AP43481" s="104"/>
    </row>
    <row r="43482" spans="21:42" ht="15" customHeight="1" x14ac:dyDescent="0.25">
      <c r="U43482" s="104"/>
      <c r="AB43482" s="104"/>
      <c r="AC43482" s="104"/>
      <c r="AF43482" s="104"/>
      <c r="AG43482" s="104"/>
      <c r="AK43482" s="104"/>
      <c r="AL43482" s="104"/>
      <c r="AO43482" s="104"/>
      <c r="AP43482" s="104"/>
    </row>
    <row r="43483" spans="21:42" ht="15" customHeight="1" x14ac:dyDescent="0.25">
      <c r="U43483" s="104"/>
      <c r="AB43483" s="104"/>
      <c r="AC43483" s="104"/>
      <c r="AF43483" s="104"/>
      <c r="AG43483" s="104"/>
      <c r="AK43483" s="104"/>
      <c r="AL43483" s="104"/>
      <c r="AO43483" s="104"/>
      <c r="AP43483" s="104"/>
    </row>
    <row r="43484" spans="21:42" ht="15" customHeight="1" x14ac:dyDescent="0.25">
      <c r="U43484" s="104"/>
      <c r="AB43484" s="104"/>
      <c r="AC43484" s="104"/>
      <c r="AF43484" s="104"/>
      <c r="AG43484" s="104"/>
      <c r="AK43484" s="104"/>
      <c r="AL43484" s="104"/>
      <c r="AO43484" s="104"/>
      <c r="AP43484" s="104"/>
    </row>
    <row r="43485" spans="21:42" ht="15" customHeight="1" x14ac:dyDescent="0.25">
      <c r="U43485" s="104"/>
      <c r="AB43485" s="104"/>
      <c r="AC43485" s="104"/>
      <c r="AF43485" s="104"/>
      <c r="AG43485" s="104"/>
      <c r="AK43485" s="104"/>
      <c r="AL43485" s="104"/>
      <c r="AO43485" s="104"/>
      <c r="AP43485" s="104"/>
    </row>
    <row r="43486" spans="21:42" ht="15" customHeight="1" x14ac:dyDescent="0.25">
      <c r="U43486" s="104"/>
      <c r="AB43486" s="104"/>
      <c r="AC43486" s="104"/>
      <c r="AF43486" s="104"/>
      <c r="AG43486" s="104"/>
      <c r="AK43486" s="104"/>
      <c r="AL43486" s="104"/>
      <c r="AO43486" s="104"/>
      <c r="AP43486" s="104"/>
    </row>
    <row r="43487" spans="21:42" ht="15" customHeight="1" x14ac:dyDescent="0.25">
      <c r="U43487" s="104"/>
      <c r="AB43487" s="104"/>
      <c r="AC43487" s="104"/>
      <c r="AF43487" s="104"/>
      <c r="AG43487" s="104"/>
      <c r="AK43487" s="104"/>
      <c r="AL43487" s="104"/>
      <c r="AO43487" s="104"/>
      <c r="AP43487" s="104"/>
    </row>
    <row r="43488" spans="21:42" ht="15" customHeight="1" x14ac:dyDescent="0.25">
      <c r="U43488" s="104"/>
      <c r="AB43488" s="104"/>
      <c r="AC43488" s="104"/>
      <c r="AF43488" s="104"/>
      <c r="AG43488" s="104"/>
      <c r="AK43488" s="104"/>
      <c r="AL43488" s="104"/>
      <c r="AO43488" s="104"/>
      <c r="AP43488" s="104"/>
    </row>
    <row r="43489" spans="21:42" ht="15" customHeight="1" x14ac:dyDescent="0.25">
      <c r="U43489" s="104"/>
      <c r="AB43489" s="104"/>
      <c r="AC43489" s="104"/>
      <c r="AF43489" s="104"/>
      <c r="AG43489" s="104"/>
      <c r="AK43489" s="104"/>
      <c r="AL43489" s="104"/>
      <c r="AO43489" s="104"/>
      <c r="AP43489" s="104"/>
    </row>
    <row r="43490" spans="21:42" ht="15" customHeight="1" x14ac:dyDescent="0.25">
      <c r="U43490" s="104"/>
      <c r="AB43490" s="104"/>
      <c r="AC43490" s="104"/>
      <c r="AF43490" s="104"/>
      <c r="AG43490" s="104"/>
      <c r="AK43490" s="104"/>
      <c r="AL43490" s="104"/>
      <c r="AO43490" s="104"/>
      <c r="AP43490" s="104"/>
    </row>
    <row r="43491" spans="21:42" ht="15" customHeight="1" x14ac:dyDescent="0.25">
      <c r="U43491" s="104"/>
      <c r="AB43491" s="104"/>
      <c r="AC43491" s="104"/>
      <c r="AF43491" s="104"/>
      <c r="AG43491" s="104"/>
      <c r="AK43491" s="104"/>
      <c r="AL43491" s="104"/>
      <c r="AO43491" s="104"/>
      <c r="AP43491" s="104"/>
    </row>
    <row r="43492" spans="21:42" ht="15" customHeight="1" x14ac:dyDescent="0.25">
      <c r="U43492" s="104"/>
      <c r="AB43492" s="104"/>
      <c r="AC43492" s="104"/>
      <c r="AF43492" s="104"/>
      <c r="AG43492" s="104"/>
      <c r="AK43492" s="104"/>
      <c r="AL43492" s="104"/>
      <c r="AO43492" s="104"/>
      <c r="AP43492" s="104"/>
    </row>
    <row r="43493" spans="21:42" ht="15" customHeight="1" x14ac:dyDescent="0.25">
      <c r="U43493" s="104"/>
      <c r="AB43493" s="104"/>
      <c r="AC43493" s="104"/>
      <c r="AF43493" s="104"/>
      <c r="AG43493" s="104"/>
      <c r="AK43493" s="104"/>
      <c r="AL43493" s="104"/>
      <c r="AO43493" s="104"/>
      <c r="AP43493" s="104"/>
    </row>
    <row r="43494" spans="21:42" ht="15" customHeight="1" x14ac:dyDescent="0.25">
      <c r="U43494" s="104"/>
      <c r="AB43494" s="104"/>
      <c r="AC43494" s="104"/>
      <c r="AF43494" s="104"/>
      <c r="AG43494" s="104"/>
      <c r="AK43494" s="104"/>
      <c r="AL43494" s="104"/>
      <c r="AO43494" s="104"/>
      <c r="AP43494" s="104"/>
    </row>
    <row r="43495" spans="21:42" ht="15" customHeight="1" x14ac:dyDescent="0.25">
      <c r="U43495" s="104"/>
      <c r="AB43495" s="104"/>
      <c r="AC43495" s="104"/>
      <c r="AF43495" s="104"/>
      <c r="AG43495" s="104"/>
      <c r="AK43495" s="104"/>
      <c r="AL43495" s="104"/>
      <c r="AO43495" s="104"/>
      <c r="AP43495" s="104"/>
    </row>
    <row r="43496" spans="21:42" ht="15" customHeight="1" x14ac:dyDescent="0.25">
      <c r="U43496" s="104"/>
      <c r="AB43496" s="104"/>
      <c r="AC43496" s="104"/>
      <c r="AF43496" s="104"/>
      <c r="AG43496" s="104"/>
      <c r="AK43496" s="104"/>
      <c r="AL43496" s="104"/>
      <c r="AO43496" s="104"/>
      <c r="AP43496" s="104"/>
    </row>
    <row r="43497" spans="21:42" ht="15" customHeight="1" x14ac:dyDescent="0.25">
      <c r="U43497" s="104"/>
      <c r="AB43497" s="104"/>
      <c r="AC43497" s="104"/>
      <c r="AF43497" s="104"/>
      <c r="AG43497" s="104"/>
      <c r="AK43497" s="104"/>
      <c r="AL43497" s="104"/>
      <c r="AO43497" s="104"/>
      <c r="AP43497" s="104"/>
    </row>
    <row r="43498" spans="21:42" ht="15" customHeight="1" x14ac:dyDescent="0.25">
      <c r="U43498" s="104"/>
      <c r="AB43498" s="104"/>
      <c r="AC43498" s="104"/>
      <c r="AF43498" s="104"/>
      <c r="AG43498" s="104"/>
      <c r="AK43498" s="104"/>
      <c r="AL43498" s="104"/>
      <c r="AO43498" s="104"/>
      <c r="AP43498" s="104"/>
    </row>
    <row r="43499" spans="21:42" ht="15" customHeight="1" x14ac:dyDescent="0.25">
      <c r="U43499" s="104"/>
      <c r="AB43499" s="104"/>
      <c r="AC43499" s="104"/>
      <c r="AF43499" s="104"/>
      <c r="AG43499" s="104"/>
      <c r="AK43499" s="104"/>
      <c r="AL43499" s="104"/>
      <c r="AO43499" s="104"/>
      <c r="AP43499" s="104"/>
    </row>
    <row r="43500" spans="21:42" ht="15" customHeight="1" x14ac:dyDescent="0.25">
      <c r="U43500" s="104"/>
      <c r="AB43500" s="104"/>
      <c r="AC43500" s="104"/>
      <c r="AF43500" s="104"/>
      <c r="AG43500" s="104"/>
      <c r="AK43500" s="104"/>
      <c r="AL43500" s="104"/>
      <c r="AO43500" s="104"/>
      <c r="AP43500" s="104"/>
    </row>
    <row r="43501" spans="21:42" ht="15" customHeight="1" x14ac:dyDescent="0.25">
      <c r="U43501" s="104"/>
      <c r="AB43501" s="104"/>
      <c r="AC43501" s="104"/>
      <c r="AF43501" s="104"/>
      <c r="AG43501" s="104"/>
      <c r="AK43501" s="104"/>
      <c r="AL43501" s="104"/>
      <c r="AO43501" s="104"/>
      <c r="AP43501" s="104"/>
    </row>
    <row r="43502" spans="21:42" ht="15" customHeight="1" x14ac:dyDescent="0.25">
      <c r="U43502" s="104"/>
      <c r="AB43502" s="104"/>
      <c r="AC43502" s="104"/>
      <c r="AF43502" s="104"/>
      <c r="AG43502" s="104"/>
      <c r="AK43502" s="104"/>
      <c r="AL43502" s="104"/>
      <c r="AO43502" s="104"/>
      <c r="AP43502" s="104"/>
    </row>
    <row r="43503" spans="21:42" ht="15" customHeight="1" x14ac:dyDescent="0.25">
      <c r="U43503" s="104"/>
      <c r="AB43503" s="104"/>
      <c r="AC43503" s="104"/>
      <c r="AF43503" s="104"/>
      <c r="AG43503" s="104"/>
      <c r="AK43503" s="104"/>
      <c r="AL43503" s="104"/>
      <c r="AO43503" s="104"/>
      <c r="AP43503" s="104"/>
    </row>
    <row r="43504" spans="21:42" ht="15" customHeight="1" x14ac:dyDescent="0.25">
      <c r="U43504" s="104"/>
      <c r="AB43504" s="104"/>
      <c r="AC43504" s="104"/>
      <c r="AF43504" s="104"/>
      <c r="AG43504" s="104"/>
      <c r="AK43504" s="104"/>
      <c r="AL43504" s="104"/>
      <c r="AO43504" s="104"/>
      <c r="AP43504" s="104"/>
    </row>
    <row r="43505" spans="21:42" ht="15" customHeight="1" x14ac:dyDescent="0.25">
      <c r="U43505" s="104"/>
      <c r="AB43505" s="104"/>
      <c r="AC43505" s="104"/>
      <c r="AF43505" s="104"/>
      <c r="AG43505" s="104"/>
      <c r="AK43505" s="104"/>
      <c r="AL43505" s="104"/>
      <c r="AO43505" s="104"/>
      <c r="AP43505" s="104"/>
    </row>
    <row r="43506" spans="21:42" ht="15" customHeight="1" x14ac:dyDescent="0.25">
      <c r="U43506" s="104"/>
      <c r="AB43506" s="104"/>
      <c r="AC43506" s="104"/>
      <c r="AF43506" s="104"/>
      <c r="AG43506" s="104"/>
      <c r="AK43506" s="104"/>
      <c r="AL43506" s="104"/>
      <c r="AO43506" s="104"/>
      <c r="AP43506" s="104"/>
    </row>
    <row r="43507" spans="21:42" ht="15" customHeight="1" x14ac:dyDescent="0.25">
      <c r="U43507" s="104"/>
      <c r="AB43507" s="104"/>
      <c r="AC43507" s="104"/>
      <c r="AF43507" s="104"/>
      <c r="AG43507" s="104"/>
      <c r="AK43507" s="104"/>
      <c r="AL43507" s="104"/>
      <c r="AO43507" s="104"/>
      <c r="AP43507" s="104"/>
    </row>
    <row r="43508" spans="21:42" ht="15" customHeight="1" x14ac:dyDescent="0.25">
      <c r="U43508" s="104"/>
      <c r="AB43508" s="104"/>
      <c r="AC43508" s="104"/>
      <c r="AF43508" s="104"/>
      <c r="AG43508" s="104"/>
      <c r="AK43508" s="104"/>
      <c r="AL43508" s="104"/>
      <c r="AO43508" s="104"/>
      <c r="AP43508" s="104"/>
    </row>
    <row r="43509" spans="21:42" ht="15" customHeight="1" x14ac:dyDescent="0.25">
      <c r="U43509" s="104"/>
      <c r="AB43509" s="104"/>
      <c r="AC43509" s="104"/>
      <c r="AF43509" s="104"/>
      <c r="AG43509" s="104"/>
      <c r="AK43509" s="104"/>
      <c r="AL43509" s="104"/>
      <c r="AO43509" s="104"/>
      <c r="AP43509" s="104"/>
    </row>
    <row r="43510" spans="21:42" ht="15" customHeight="1" x14ac:dyDescent="0.25">
      <c r="U43510" s="104"/>
      <c r="AB43510" s="104"/>
      <c r="AC43510" s="104"/>
      <c r="AF43510" s="104"/>
      <c r="AG43510" s="104"/>
      <c r="AK43510" s="104"/>
      <c r="AL43510" s="104"/>
      <c r="AO43510" s="104"/>
      <c r="AP43510" s="104"/>
    </row>
    <row r="43511" spans="21:42" ht="15" customHeight="1" x14ac:dyDescent="0.25">
      <c r="U43511" s="104"/>
      <c r="AB43511" s="104"/>
      <c r="AC43511" s="104"/>
      <c r="AF43511" s="104"/>
      <c r="AG43511" s="104"/>
      <c r="AK43511" s="104"/>
      <c r="AL43511" s="104"/>
      <c r="AO43511" s="104"/>
      <c r="AP43511" s="104"/>
    </row>
    <row r="43512" spans="21:42" ht="15" customHeight="1" x14ac:dyDescent="0.25">
      <c r="U43512" s="104"/>
      <c r="AB43512" s="104"/>
      <c r="AC43512" s="104"/>
      <c r="AF43512" s="104"/>
      <c r="AG43512" s="104"/>
      <c r="AK43512" s="104"/>
      <c r="AL43512" s="104"/>
      <c r="AO43512" s="104"/>
      <c r="AP43512" s="104"/>
    </row>
    <row r="43513" spans="21:42" ht="15" customHeight="1" x14ac:dyDescent="0.25">
      <c r="U43513" s="104"/>
      <c r="AB43513" s="104"/>
      <c r="AC43513" s="104"/>
      <c r="AF43513" s="104"/>
      <c r="AG43513" s="104"/>
      <c r="AK43513" s="104"/>
      <c r="AL43513" s="104"/>
      <c r="AO43513" s="104"/>
      <c r="AP43513" s="104"/>
    </row>
    <row r="43514" spans="21:42" ht="15" customHeight="1" x14ac:dyDescent="0.25">
      <c r="U43514" s="104"/>
      <c r="AB43514" s="104"/>
      <c r="AC43514" s="104"/>
      <c r="AF43514" s="104"/>
      <c r="AG43514" s="104"/>
      <c r="AK43514" s="104"/>
      <c r="AL43514" s="104"/>
      <c r="AO43514" s="104"/>
      <c r="AP43514" s="104"/>
    </row>
    <row r="43515" spans="21:42" ht="15" customHeight="1" x14ac:dyDescent="0.25">
      <c r="U43515" s="104"/>
      <c r="AB43515" s="104"/>
      <c r="AC43515" s="104"/>
      <c r="AF43515" s="104"/>
      <c r="AG43515" s="104"/>
      <c r="AK43515" s="104"/>
      <c r="AL43515" s="104"/>
      <c r="AO43515" s="104"/>
      <c r="AP43515" s="104"/>
    </row>
    <row r="43516" spans="21:42" ht="15" customHeight="1" x14ac:dyDescent="0.25">
      <c r="U43516" s="104"/>
      <c r="AB43516" s="104"/>
      <c r="AC43516" s="104"/>
      <c r="AF43516" s="104"/>
      <c r="AG43516" s="104"/>
      <c r="AK43516" s="104"/>
      <c r="AL43516" s="104"/>
      <c r="AO43516" s="104"/>
      <c r="AP43516" s="104"/>
    </row>
    <row r="43517" spans="21:42" ht="15" customHeight="1" x14ac:dyDescent="0.25">
      <c r="U43517" s="104"/>
      <c r="AB43517" s="104"/>
      <c r="AC43517" s="104"/>
      <c r="AF43517" s="104"/>
      <c r="AG43517" s="104"/>
      <c r="AK43517" s="104"/>
      <c r="AL43517" s="104"/>
      <c r="AO43517" s="104"/>
      <c r="AP43517" s="104"/>
    </row>
    <row r="43518" spans="21:42" ht="15" customHeight="1" x14ac:dyDescent="0.25">
      <c r="U43518" s="104"/>
      <c r="AB43518" s="104"/>
      <c r="AC43518" s="104"/>
      <c r="AF43518" s="104"/>
      <c r="AG43518" s="104"/>
      <c r="AK43518" s="104"/>
      <c r="AL43518" s="104"/>
      <c r="AO43518" s="104"/>
      <c r="AP43518" s="104"/>
    </row>
    <row r="43519" spans="21:42" ht="15" customHeight="1" x14ac:dyDescent="0.25">
      <c r="U43519" s="104"/>
      <c r="AB43519" s="104"/>
      <c r="AC43519" s="104"/>
      <c r="AF43519" s="104"/>
      <c r="AG43519" s="104"/>
      <c r="AK43519" s="104"/>
      <c r="AL43519" s="104"/>
      <c r="AO43519" s="104"/>
      <c r="AP43519" s="104"/>
    </row>
    <row r="43520" spans="21:42" ht="15" customHeight="1" x14ac:dyDescent="0.25">
      <c r="U43520" s="104"/>
      <c r="AB43520" s="104"/>
      <c r="AC43520" s="104"/>
      <c r="AF43520" s="104"/>
      <c r="AG43520" s="104"/>
      <c r="AK43520" s="104"/>
      <c r="AL43520" s="104"/>
      <c r="AO43520" s="104"/>
      <c r="AP43520" s="104"/>
    </row>
    <row r="43521" spans="21:42" ht="15" customHeight="1" x14ac:dyDescent="0.25">
      <c r="U43521" s="104"/>
      <c r="AB43521" s="104"/>
      <c r="AC43521" s="104"/>
      <c r="AF43521" s="104"/>
      <c r="AG43521" s="104"/>
      <c r="AK43521" s="104"/>
      <c r="AL43521" s="104"/>
      <c r="AO43521" s="104"/>
      <c r="AP43521" s="104"/>
    </row>
    <row r="43522" spans="21:42" ht="15" customHeight="1" x14ac:dyDescent="0.25">
      <c r="U43522" s="104"/>
      <c r="AB43522" s="104"/>
      <c r="AC43522" s="104"/>
      <c r="AF43522" s="104"/>
      <c r="AG43522" s="104"/>
      <c r="AK43522" s="104"/>
      <c r="AL43522" s="104"/>
      <c r="AO43522" s="104"/>
      <c r="AP43522" s="104"/>
    </row>
    <row r="43523" spans="21:42" ht="15" customHeight="1" x14ac:dyDescent="0.25">
      <c r="U43523" s="104"/>
      <c r="AB43523" s="104"/>
      <c r="AC43523" s="104"/>
      <c r="AF43523" s="104"/>
      <c r="AG43523" s="104"/>
      <c r="AK43523" s="104"/>
      <c r="AL43523" s="104"/>
      <c r="AO43523" s="104"/>
      <c r="AP43523" s="104"/>
    </row>
    <row r="43524" spans="21:42" ht="15" customHeight="1" x14ac:dyDescent="0.25">
      <c r="U43524" s="104"/>
      <c r="AB43524" s="104"/>
      <c r="AC43524" s="104"/>
      <c r="AF43524" s="104"/>
      <c r="AG43524" s="104"/>
      <c r="AK43524" s="104"/>
      <c r="AL43524" s="104"/>
      <c r="AO43524" s="104"/>
      <c r="AP43524" s="104"/>
    </row>
    <row r="43525" spans="21:42" ht="15" customHeight="1" x14ac:dyDescent="0.25">
      <c r="U43525" s="104"/>
      <c r="AB43525" s="104"/>
      <c r="AC43525" s="104"/>
      <c r="AF43525" s="104"/>
      <c r="AG43525" s="104"/>
      <c r="AK43525" s="104"/>
      <c r="AL43525" s="104"/>
      <c r="AO43525" s="104"/>
      <c r="AP43525" s="104"/>
    </row>
    <row r="43526" spans="21:42" ht="15" customHeight="1" x14ac:dyDescent="0.25">
      <c r="U43526" s="104"/>
      <c r="AB43526" s="104"/>
      <c r="AC43526" s="104"/>
      <c r="AF43526" s="104"/>
      <c r="AG43526" s="104"/>
      <c r="AK43526" s="104"/>
      <c r="AL43526" s="104"/>
      <c r="AO43526" s="104"/>
      <c r="AP43526" s="104"/>
    </row>
    <row r="43527" spans="21:42" ht="15" customHeight="1" x14ac:dyDescent="0.25">
      <c r="U43527" s="104"/>
      <c r="AB43527" s="104"/>
      <c r="AC43527" s="104"/>
      <c r="AF43527" s="104"/>
      <c r="AG43527" s="104"/>
      <c r="AK43527" s="104"/>
      <c r="AL43527" s="104"/>
      <c r="AO43527" s="104"/>
      <c r="AP43527" s="104"/>
    </row>
    <row r="43528" spans="21:42" ht="15" customHeight="1" x14ac:dyDescent="0.25">
      <c r="U43528" s="104"/>
      <c r="AB43528" s="104"/>
      <c r="AC43528" s="104"/>
      <c r="AF43528" s="104"/>
      <c r="AG43528" s="104"/>
      <c r="AK43528" s="104"/>
      <c r="AL43528" s="104"/>
      <c r="AO43528" s="104"/>
      <c r="AP43528" s="104"/>
    </row>
    <row r="43529" spans="21:42" ht="15" customHeight="1" x14ac:dyDescent="0.25">
      <c r="U43529" s="104"/>
      <c r="AB43529" s="104"/>
      <c r="AC43529" s="104"/>
      <c r="AF43529" s="104"/>
      <c r="AG43529" s="104"/>
      <c r="AK43529" s="104"/>
      <c r="AL43529" s="104"/>
      <c r="AO43529" s="104"/>
      <c r="AP43529" s="104"/>
    </row>
    <row r="43530" spans="21:42" ht="15" customHeight="1" x14ac:dyDescent="0.25">
      <c r="U43530" s="104"/>
      <c r="AB43530" s="104"/>
      <c r="AC43530" s="104"/>
      <c r="AF43530" s="104"/>
      <c r="AG43530" s="104"/>
      <c r="AK43530" s="104"/>
      <c r="AL43530" s="104"/>
      <c r="AO43530" s="104"/>
      <c r="AP43530" s="104"/>
    </row>
    <row r="43531" spans="21:42" ht="15" customHeight="1" x14ac:dyDescent="0.25">
      <c r="U43531" s="104"/>
      <c r="AB43531" s="104"/>
      <c r="AC43531" s="104"/>
      <c r="AF43531" s="104"/>
      <c r="AG43531" s="104"/>
      <c r="AK43531" s="104"/>
      <c r="AL43531" s="104"/>
      <c r="AO43531" s="104"/>
      <c r="AP43531" s="104"/>
    </row>
    <row r="43532" spans="21:42" ht="15" customHeight="1" x14ac:dyDescent="0.25">
      <c r="U43532" s="104"/>
      <c r="AB43532" s="104"/>
      <c r="AC43532" s="104"/>
      <c r="AF43532" s="104"/>
      <c r="AG43532" s="104"/>
      <c r="AK43532" s="104"/>
      <c r="AL43532" s="104"/>
      <c r="AO43532" s="104"/>
      <c r="AP43532" s="104"/>
    </row>
    <row r="43533" spans="21:42" ht="15" customHeight="1" x14ac:dyDescent="0.25">
      <c r="U43533" s="104"/>
      <c r="AB43533" s="104"/>
      <c r="AC43533" s="104"/>
      <c r="AF43533" s="104"/>
      <c r="AG43533" s="104"/>
      <c r="AK43533" s="104"/>
      <c r="AL43533" s="104"/>
      <c r="AO43533" s="104"/>
      <c r="AP43533" s="104"/>
    </row>
    <row r="43534" spans="21:42" ht="15" customHeight="1" x14ac:dyDescent="0.25">
      <c r="U43534" s="104"/>
      <c r="AB43534" s="104"/>
      <c r="AC43534" s="104"/>
      <c r="AF43534" s="104"/>
      <c r="AG43534" s="104"/>
      <c r="AK43534" s="104"/>
      <c r="AL43534" s="104"/>
      <c r="AO43534" s="104"/>
      <c r="AP43534" s="104"/>
    </row>
    <row r="43535" spans="21:42" ht="15" customHeight="1" x14ac:dyDescent="0.25">
      <c r="U43535" s="104"/>
      <c r="AB43535" s="104"/>
      <c r="AC43535" s="104"/>
      <c r="AF43535" s="104"/>
      <c r="AG43535" s="104"/>
      <c r="AK43535" s="104"/>
      <c r="AL43535" s="104"/>
      <c r="AO43535" s="104"/>
      <c r="AP43535" s="104"/>
    </row>
    <row r="43536" spans="21:42" ht="15" customHeight="1" x14ac:dyDescent="0.25">
      <c r="U43536" s="104"/>
      <c r="AB43536" s="104"/>
      <c r="AC43536" s="104"/>
      <c r="AF43536" s="104"/>
      <c r="AG43536" s="104"/>
      <c r="AK43536" s="104"/>
      <c r="AL43536" s="104"/>
      <c r="AO43536" s="104"/>
      <c r="AP43536" s="104"/>
    </row>
    <row r="43537" spans="21:42" ht="15" customHeight="1" x14ac:dyDescent="0.25">
      <c r="U43537" s="104"/>
      <c r="AB43537" s="104"/>
      <c r="AC43537" s="104"/>
      <c r="AF43537" s="104"/>
      <c r="AG43537" s="104"/>
      <c r="AK43537" s="104"/>
      <c r="AL43537" s="104"/>
      <c r="AO43537" s="104"/>
      <c r="AP43537" s="104"/>
    </row>
    <row r="43538" spans="21:42" ht="15" customHeight="1" x14ac:dyDescent="0.25">
      <c r="U43538" s="104"/>
      <c r="AB43538" s="104"/>
      <c r="AC43538" s="104"/>
      <c r="AF43538" s="104"/>
      <c r="AG43538" s="104"/>
      <c r="AK43538" s="104"/>
      <c r="AL43538" s="104"/>
      <c r="AO43538" s="104"/>
      <c r="AP43538" s="104"/>
    </row>
    <row r="43539" spans="21:42" ht="15" customHeight="1" x14ac:dyDescent="0.25">
      <c r="U43539" s="104"/>
      <c r="AB43539" s="104"/>
      <c r="AC43539" s="104"/>
      <c r="AF43539" s="104"/>
      <c r="AG43539" s="104"/>
      <c r="AK43539" s="104"/>
      <c r="AL43539" s="104"/>
      <c r="AO43539" s="104"/>
      <c r="AP43539" s="104"/>
    </row>
    <row r="43540" spans="21:42" ht="15" customHeight="1" x14ac:dyDescent="0.25">
      <c r="U43540" s="104"/>
      <c r="AB43540" s="104"/>
      <c r="AC43540" s="104"/>
      <c r="AF43540" s="104"/>
      <c r="AG43540" s="104"/>
      <c r="AK43540" s="104"/>
      <c r="AL43540" s="104"/>
      <c r="AO43540" s="104"/>
      <c r="AP43540" s="104"/>
    </row>
    <row r="43541" spans="21:42" ht="15" customHeight="1" x14ac:dyDescent="0.25">
      <c r="U43541" s="104"/>
      <c r="AB43541" s="104"/>
      <c r="AC43541" s="104"/>
      <c r="AF43541" s="104"/>
      <c r="AG43541" s="104"/>
      <c r="AK43541" s="104"/>
      <c r="AL43541" s="104"/>
      <c r="AO43541" s="104"/>
      <c r="AP43541" s="104"/>
    </row>
    <row r="43542" spans="21:42" ht="15" customHeight="1" x14ac:dyDescent="0.25">
      <c r="U43542" s="104"/>
      <c r="AB43542" s="104"/>
      <c r="AC43542" s="104"/>
      <c r="AF43542" s="104"/>
      <c r="AG43542" s="104"/>
      <c r="AK43542" s="104"/>
      <c r="AL43542" s="104"/>
      <c r="AO43542" s="104"/>
      <c r="AP43542" s="104"/>
    </row>
    <row r="43543" spans="21:42" ht="15" customHeight="1" x14ac:dyDescent="0.25">
      <c r="U43543" s="104"/>
      <c r="AB43543" s="104"/>
      <c r="AC43543" s="104"/>
      <c r="AF43543" s="104"/>
      <c r="AG43543" s="104"/>
      <c r="AK43543" s="104"/>
      <c r="AL43543" s="104"/>
      <c r="AO43543" s="104"/>
      <c r="AP43543" s="104"/>
    </row>
    <row r="43544" spans="21:42" ht="15" customHeight="1" x14ac:dyDescent="0.25">
      <c r="U43544" s="104"/>
      <c r="AB43544" s="104"/>
      <c r="AC43544" s="104"/>
      <c r="AF43544" s="104"/>
      <c r="AG43544" s="104"/>
      <c r="AK43544" s="104"/>
      <c r="AL43544" s="104"/>
      <c r="AO43544" s="104"/>
      <c r="AP43544" s="104"/>
    </row>
    <row r="43545" spans="21:42" ht="15" customHeight="1" x14ac:dyDescent="0.25">
      <c r="U43545" s="104"/>
      <c r="AB43545" s="104"/>
      <c r="AC43545" s="104"/>
      <c r="AF43545" s="104"/>
      <c r="AG43545" s="104"/>
      <c r="AK43545" s="104"/>
      <c r="AL43545" s="104"/>
      <c r="AO43545" s="104"/>
      <c r="AP43545" s="104"/>
    </row>
    <row r="43546" spans="21:42" ht="15" customHeight="1" x14ac:dyDescent="0.25">
      <c r="U43546" s="104"/>
      <c r="AB43546" s="104"/>
      <c r="AC43546" s="104"/>
      <c r="AF43546" s="104"/>
      <c r="AG43546" s="104"/>
      <c r="AK43546" s="104"/>
      <c r="AL43546" s="104"/>
      <c r="AO43546" s="104"/>
      <c r="AP43546" s="104"/>
    </row>
    <row r="43547" spans="21:42" ht="15" customHeight="1" x14ac:dyDescent="0.25">
      <c r="U43547" s="104"/>
      <c r="AB43547" s="104"/>
      <c r="AC43547" s="104"/>
      <c r="AF43547" s="104"/>
      <c r="AG43547" s="104"/>
      <c r="AK43547" s="104"/>
      <c r="AL43547" s="104"/>
      <c r="AO43547" s="104"/>
      <c r="AP43547" s="104"/>
    </row>
    <row r="43548" spans="21:42" ht="15" customHeight="1" x14ac:dyDescent="0.25">
      <c r="U43548" s="104"/>
      <c r="AB43548" s="104"/>
      <c r="AC43548" s="104"/>
      <c r="AF43548" s="104"/>
      <c r="AG43548" s="104"/>
      <c r="AK43548" s="104"/>
      <c r="AL43548" s="104"/>
      <c r="AO43548" s="104"/>
      <c r="AP43548" s="104"/>
    </row>
    <row r="43549" spans="21:42" ht="15" customHeight="1" x14ac:dyDescent="0.25">
      <c r="U43549" s="104"/>
      <c r="AB43549" s="104"/>
      <c r="AC43549" s="104"/>
      <c r="AF43549" s="104"/>
      <c r="AG43549" s="104"/>
      <c r="AK43549" s="104"/>
      <c r="AL43549" s="104"/>
      <c r="AO43549" s="104"/>
      <c r="AP43549" s="104"/>
    </row>
    <row r="43550" spans="21:42" ht="15" customHeight="1" x14ac:dyDescent="0.25">
      <c r="U43550" s="104"/>
      <c r="AB43550" s="104"/>
      <c r="AC43550" s="104"/>
      <c r="AF43550" s="104"/>
      <c r="AG43550" s="104"/>
      <c r="AK43550" s="104"/>
      <c r="AL43550" s="104"/>
      <c r="AO43550" s="104"/>
      <c r="AP43550" s="104"/>
    </row>
    <row r="43551" spans="21:42" ht="15" customHeight="1" x14ac:dyDescent="0.25">
      <c r="U43551" s="104"/>
      <c r="AB43551" s="104"/>
      <c r="AC43551" s="104"/>
      <c r="AF43551" s="104"/>
      <c r="AG43551" s="104"/>
      <c r="AK43551" s="104"/>
      <c r="AL43551" s="104"/>
      <c r="AO43551" s="104"/>
      <c r="AP43551" s="104"/>
    </row>
    <row r="43552" spans="21:42" ht="15" customHeight="1" x14ac:dyDescent="0.25">
      <c r="U43552" s="104"/>
      <c r="AB43552" s="104"/>
      <c r="AC43552" s="104"/>
      <c r="AF43552" s="104"/>
      <c r="AG43552" s="104"/>
      <c r="AK43552" s="104"/>
      <c r="AL43552" s="104"/>
      <c r="AO43552" s="104"/>
      <c r="AP43552" s="104"/>
    </row>
    <row r="43553" spans="21:42" ht="15" customHeight="1" x14ac:dyDescent="0.25">
      <c r="U43553" s="104"/>
      <c r="AB43553" s="104"/>
      <c r="AC43553" s="104"/>
      <c r="AF43553" s="104"/>
      <c r="AG43553" s="104"/>
      <c r="AK43553" s="104"/>
      <c r="AL43553" s="104"/>
      <c r="AO43553" s="104"/>
      <c r="AP43553" s="104"/>
    </row>
    <row r="43554" spans="21:42" ht="15" customHeight="1" x14ac:dyDescent="0.25">
      <c r="U43554" s="104"/>
      <c r="AB43554" s="104"/>
      <c r="AC43554" s="104"/>
      <c r="AF43554" s="104"/>
      <c r="AG43554" s="104"/>
      <c r="AK43554" s="104"/>
      <c r="AL43554" s="104"/>
      <c r="AO43554" s="104"/>
      <c r="AP43554" s="104"/>
    </row>
    <row r="43555" spans="21:42" ht="15" customHeight="1" x14ac:dyDescent="0.25">
      <c r="U43555" s="104"/>
      <c r="AB43555" s="104"/>
      <c r="AC43555" s="104"/>
      <c r="AF43555" s="104"/>
      <c r="AG43555" s="104"/>
      <c r="AK43555" s="104"/>
      <c r="AL43555" s="104"/>
      <c r="AO43555" s="104"/>
      <c r="AP43555" s="104"/>
    </row>
    <row r="43556" spans="21:42" ht="15" customHeight="1" x14ac:dyDescent="0.25">
      <c r="U43556" s="104"/>
      <c r="AB43556" s="104"/>
      <c r="AC43556" s="104"/>
      <c r="AF43556" s="104"/>
      <c r="AG43556" s="104"/>
      <c r="AK43556" s="104"/>
      <c r="AL43556" s="104"/>
      <c r="AO43556" s="104"/>
      <c r="AP43556" s="104"/>
    </row>
    <row r="43557" spans="21:42" ht="15" customHeight="1" x14ac:dyDescent="0.25">
      <c r="U43557" s="104"/>
      <c r="AB43557" s="104"/>
      <c r="AC43557" s="104"/>
      <c r="AF43557" s="104"/>
      <c r="AG43557" s="104"/>
      <c r="AK43557" s="104"/>
      <c r="AL43557" s="104"/>
      <c r="AO43557" s="104"/>
      <c r="AP43557" s="104"/>
    </row>
    <row r="43558" spans="21:42" ht="15" customHeight="1" x14ac:dyDescent="0.25">
      <c r="U43558" s="104"/>
      <c r="AB43558" s="104"/>
      <c r="AC43558" s="104"/>
      <c r="AF43558" s="104"/>
      <c r="AG43558" s="104"/>
      <c r="AK43558" s="104"/>
      <c r="AL43558" s="104"/>
      <c r="AO43558" s="104"/>
      <c r="AP43558" s="104"/>
    </row>
    <row r="43559" spans="21:42" ht="15" customHeight="1" x14ac:dyDescent="0.25">
      <c r="U43559" s="104"/>
      <c r="AB43559" s="104"/>
      <c r="AC43559" s="104"/>
      <c r="AF43559" s="104"/>
      <c r="AG43559" s="104"/>
      <c r="AK43559" s="104"/>
      <c r="AL43559" s="104"/>
      <c r="AO43559" s="104"/>
      <c r="AP43559" s="104"/>
    </row>
    <row r="43560" spans="21:42" ht="15" customHeight="1" x14ac:dyDescent="0.25">
      <c r="U43560" s="104"/>
      <c r="AB43560" s="104"/>
      <c r="AC43560" s="104"/>
      <c r="AF43560" s="104"/>
      <c r="AG43560" s="104"/>
      <c r="AK43560" s="104"/>
      <c r="AL43560" s="104"/>
      <c r="AO43560" s="104"/>
      <c r="AP43560" s="104"/>
    </row>
    <row r="43561" spans="21:42" ht="15" customHeight="1" x14ac:dyDescent="0.25">
      <c r="U43561" s="104"/>
      <c r="AB43561" s="104"/>
      <c r="AC43561" s="104"/>
      <c r="AF43561" s="104"/>
      <c r="AG43561" s="104"/>
      <c r="AK43561" s="104"/>
      <c r="AL43561" s="104"/>
      <c r="AO43561" s="104"/>
      <c r="AP43561" s="104"/>
    </row>
    <row r="43562" spans="21:42" ht="15" customHeight="1" x14ac:dyDescent="0.25">
      <c r="U43562" s="104"/>
      <c r="AB43562" s="104"/>
      <c r="AC43562" s="104"/>
      <c r="AF43562" s="104"/>
      <c r="AG43562" s="104"/>
      <c r="AK43562" s="104"/>
      <c r="AL43562" s="104"/>
      <c r="AO43562" s="104"/>
      <c r="AP43562" s="104"/>
    </row>
    <row r="43563" spans="21:42" ht="15" customHeight="1" x14ac:dyDescent="0.25">
      <c r="U43563" s="104"/>
      <c r="AB43563" s="104"/>
      <c r="AC43563" s="104"/>
      <c r="AF43563" s="104"/>
      <c r="AG43563" s="104"/>
      <c r="AK43563" s="104"/>
      <c r="AL43563" s="104"/>
      <c r="AO43563" s="104"/>
      <c r="AP43563" s="104"/>
    </row>
    <row r="43564" spans="21:42" ht="15" customHeight="1" x14ac:dyDescent="0.25">
      <c r="U43564" s="104"/>
      <c r="AB43564" s="104"/>
      <c r="AC43564" s="104"/>
      <c r="AF43564" s="104"/>
      <c r="AG43564" s="104"/>
      <c r="AK43564" s="104"/>
      <c r="AL43564" s="104"/>
      <c r="AO43564" s="104"/>
      <c r="AP43564" s="104"/>
    </row>
    <row r="43565" spans="21:42" ht="15" customHeight="1" x14ac:dyDescent="0.25">
      <c r="U43565" s="104"/>
      <c r="AB43565" s="104"/>
      <c r="AC43565" s="104"/>
      <c r="AF43565" s="104"/>
      <c r="AG43565" s="104"/>
      <c r="AK43565" s="104"/>
      <c r="AL43565" s="104"/>
      <c r="AO43565" s="104"/>
      <c r="AP43565" s="104"/>
    </row>
    <row r="43566" spans="21:42" ht="15" customHeight="1" x14ac:dyDescent="0.25">
      <c r="U43566" s="104"/>
      <c r="AB43566" s="104"/>
      <c r="AC43566" s="104"/>
      <c r="AF43566" s="104"/>
      <c r="AG43566" s="104"/>
      <c r="AK43566" s="104"/>
      <c r="AL43566" s="104"/>
      <c r="AO43566" s="104"/>
      <c r="AP43566" s="104"/>
    </row>
    <row r="43567" spans="21:42" ht="15" customHeight="1" x14ac:dyDescent="0.25">
      <c r="U43567" s="104"/>
      <c r="AB43567" s="104"/>
      <c r="AC43567" s="104"/>
      <c r="AF43567" s="104"/>
      <c r="AG43567" s="104"/>
      <c r="AK43567" s="104"/>
      <c r="AL43567" s="104"/>
      <c r="AO43567" s="104"/>
      <c r="AP43567" s="104"/>
    </row>
    <row r="43568" spans="21:42" ht="15" customHeight="1" x14ac:dyDescent="0.25">
      <c r="U43568" s="104"/>
      <c r="AB43568" s="104"/>
      <c r="AC43568" s="104"/>
      <c r="AF43568" s="104"/>
      <c r="AG43568" s="104"/>
      <c r="AK43568" s="104"/>
      <c r="AL43568" s="104"/>
      <c r="AO43568" s="104"/>
      <c r="AP43568" s="104"/>
    </row>
    <row r="43569" spans="21:42" ht="15" customHeight="1" x14ac:dyDescent="0.25">
      <c r="U43569" s="104"/>
      <c r="AB43569" s="104"/>
      <c r="AC43569" s="104"/>
      <c r="AF43569" s="104"/>
      <c r="AG43569" s="104"/>
      <c r="AK43569" s="104"/>
      <c r="AL43569" s="104"/>
      <c r="AO43569" s="104"/>
      <c r="AP43569" s="104"/>
    </row>
    <row r="43570" spans="21:42" ht="15" customHeight="1" x14ac:dyDescent="0.25">
      <c r="U43570" s="104"/>
      <c r="AB43570" s="104"/>
      <c r="AC43570" s="104"/>
      <c r="AF43570" s="104"/>
      <c r="AG43570" s="104"/>
      <c r="AK43570" s="104"/>
      <c r="AL43570" s="104"/>
      <c r="AO43570" s="104"/>
      <c r="AP43570" s="104"/>
    </row>
    <row r="43571" spans="21:42" ht="15" customHeight="1" x14ac:dyDescent="0.25">
      <c r="U43571" s="104"/>
      <c r="AB43571" s="104"/>
      <c r="AC43571" s="104"/>
      <c r="AF43571" s="104"/>
      <c r="AG43571" s="104"/>
      <c r="AK43571" s="104"/>
      <c r="AL43571" s="104"/>
      <c r="AO43571" s="104"/>
      <c r="AP43571" s="104"/>
    </row>
    <row r="43572" spans="21:42" ht="15" customHeight="1" x14ac:dyDescent="0.25">
      <c r="U43572" s="104"/>
      <c r="AB43572" s="104"/>
      <c r="AC43572" s="104"/>
      <c r="AF43572" s="104"/>
      <c r="AG43572" s="104"/>
      <c r="AK43572" s="104"/>
      <c r="AL43572" s="104"/>
      <c r="AO43572" s="104"/>
      <c r="AP43572" s="104"/>
    </row>
    <row r="43573" spans="21:42" ht="15" customHeight="1" x14ac:dyDescent="0.25">
      <c r="U43573" s="104"/>
      <c r="AB43573" s="104"/>
      <c r="AC43573" s="104"/>
      <c r="AF43573" s="104"/>
      <c r="AG43573" s="104"/>
      <c r="AK43573" s="104"/>
      <c r="AL43573" s="104"/>
      <c r="AO43573" s="104"/>
      <c r="AP43573" s="104"/>
    </row>
    <row r="43574" spans="21:42" ht="15" customHeight="1" x14ac:dyDescent="0.25">
      <c r="U43574" s="104"/>
      <c r="AB43574" s="104"/>
      <c r="AC43574" s="104"/>
      <c r="AF43574" s="104"/>
      <c r="AG43574" s="104"/>
      <c r="AK43574" s="104"/>
      <c r="AL43574" s="104"/>
      <c r="AO43574" s="104"/>
      <c r="AP43574" s="104"/>
    </row>
    <row r="43575" spans="21:42" ht="15" customHeight="1" x14ac:dyDescent="0.25">
      <c r="U43575" s="104"/>
      <c r="AB43575" s="104"/>
      <c r="AC43575" s="104"/>
      <c r="AF43575" s="104"/>
      <c r="AG43575" s="104"/>
      <c r="AK43575" s="104"/>
      <c r="AL43575" s="104"/>
      <c r="AO43575" s="104"/>
      <c r="AP43575" s="104"/>
    </row>
    <row r="43576" spans="21:42" ht="15" customHeight="1" x14ac:dyDescent="0.25">
      <c r="U43576" s="104"/>
      <c r="AB43576" s="104"/>
      <c r="AC43576" s="104"/>
      <c r="AF43576" s="104"/>
      <c r="AG43576" s="104"/>
      <c r="AK43576" s="104"/>
      <c r="AL43576" s="104"/>
      <c r="AO43576" s="104"/>
      <c r="AP43576" s="104"/>
    </row>
    <row r="43577" spans="21:42" ht="15" customHeight="1" x14ac:dyDescent="0.25">
      <c r="U43577" s="104"/>
      <c r="AB43577" s="104"/>
      <c r="AC43577" s="104"/>
      <c r="AF43577" s="104"/>
      <c r="AG43577" s="104"/>
      <c r="AK43577" s="104"/>
      <c r="AL43577" s="104"/>
      <c r="AO43577" s="104"/>
      <c r="AP43577" s="104"/>
    </row>
    <row r="43578" spans="21:42" ht="15" customHeight="1" x14ac:dyDescent="0.25">
      <c r="U43578" s="104"/>
      <c r="AB43578" s="104"/>
      <c r="AC43578" s="104"/>
      <c r="AF43578" s="104"/>
      <c r="AG43578" s="104"/>
      <c r="AK43578" s="104"/>
      <c r="AL43578" s="104"/>
      <c r="AO43578" s="104"/>
      <c r="AP43578" s="104"/>
    </row>
    <row r="43579" spans="21:42" ht="15" customHeight="1" x14ac:dyDescent="0.25">
      <c r="U43579" s="104"/>
      <c r="AB43579" s="104"/>
      <c r="AC43579" s="104"/>
      <c r="AF43579" s="104"/>
      <c r="AG43579" s="104"/>
      <c r="AK43579" s="104"/>
      <c r="AL43579" s="104"/>
      <c r="AO43579" s="104"/>
      <c r="AP43579" s="104"/>
    </row>
    <row r="43580" spans="21:42" ht="15" customHeight="1" x14ac:dyDescent="0.25">
      <c r="U43580" s="104"/>
      <c r="AB43580" s="104"/>
      <c r="AC43580" s="104"/>
      <c r="AF43580" s="104"/>
      <c r="AG43580" s="104"/>
      <c r="AK43580" s="104"/>
      <c r="AL43580" s="104"/>
      <c r="AO43580" s="104"/>
      <c r="AP43580" s="104"/>
    </row>
    <row r="43581" spans="21:42" ht="15" customHeight="1" x14ac:dyDescent="0.25">
      <c r="U43581" s="104"/>
      <c r="AB43581" s="104"/>
      <c r="AC43581" s="104"/>
      <c r="AF43581" s="104"/>
      <c r="AG43581" s="104"/>
      <c r="AK43581" s="104"/>
      <c r="AL43581" s="104"/>
      <c r="AO43581" s="104"/>
      <c r="AP43581" s="104"/>
    </row>
    <row r="43582" spans="21:42" ht="15" customHeight="1" x14ac:dyDescent="0.25">
      <c r="U43582" s="104"/>
      <c r="AB43582" s="104"/>
      <c r="AC43582" s="104"/>
      <c r="AF43582" s="104"/>
      <c r="AG43582" s="104"/>
      <c r="AK43582" s="104"/>
      <c r="AL43582" s="104"/>
      <c r="AO43582" s="104"/>
      <c r="AP43582" s="104"/>
    </row>
    <row r="43583" spans="21:42" ht="15" customHeight="1" x14ac:dyDescent="0.25">
      <c r="U43583" s="104"/>
      <c r="AB43583" s="104"/>
      <c r="AC43583" s="104"/>
      <c r="AF43583" s="104"/>
      <c r="AG43583" s="104"/>
      <c r="AK43583" s="104"/>
      <c r="AL43583" s="104"/>
      <c r="AO43583" s="104"/>
      <c r="AP43583" s="104"/>
    </row>
    <row r="43584" spans="21:42" ht="15" customHeight="1" x14ac:dyDescent="0.25">
      <c r="U43584" s="104"/>
      <c r="AB43584" s="104"/>
      <c r="AC43584" s="104"/>
      <c r="AF43584" s="104"/>
      <c r="AG43584" s="104"/>
      <c r="AK43584" s="104"/>
      <c r="AL43584" s="104"/>
      <c r="AO43584" s="104"/>
      <c r="AP43584" s="104"/>
    </row>
    <row r="43585" spans="21:42" ht="15" customHeight="1" x14ac:dyDescent="0.25">
      <c r="U43585" s="104"/>
      <c r="AB43585" s="104"/>
      <c r="AC43585" s="104"/>
      <c r="AF43585" s="104"/>
      <c r="AG43585" s="104"/>
      <c r="AK43585" s="104"/>
      <c r="AL43585" s="104"/>
      <c r="AO43585" s="104"/>
      <c r="AP43585" s="104"/>
    </row>
    <row r="43586" spans="21:42" ht="15" customHeight="1" x14ac:dyDescent="0.25">
      <c r="U43586" s="104"/>
      <c r="AB43586" s="104"/>
      <c r="AC43586" s="104"/>
      <c r="AF43586" s="104"/>
      <c r="AG43586" s="104"/>
      <c r="AK43586" s="104"/>
      <c r="AL43586" s="104"/>
      <c r="AO43586" s="104"/>
      <c r="AP43586" s="104"/>
    </row>
    <row r="43587" spans="21:42" ht="15" customHeight="1" x14ac:dyDescent="0.25">
      <c r="U43587" s="104"/>
      <c r="AB43587" s="104"/>
      <c r="AC43587" s="104"/>
      <c r="AF43587" s="104"/>
      <c r="AG43587" s="104"/>
      <c r="AK43587" s="104"/>
      <c r="AL43587" s="104"/>
      <c r="AO43587" s="104"/>
      <c r="AP43587" s="104"/>
    </row>
    <row r="43588" spans="21:42" ht="15" customHeight="1" x14ac:dyDescent="0.25">
      <c r="U43588" s="104"/>
      <c r="AB43588" s="104"/>
      <c r="AC43588" s="104"/>
      <c r="AF43588" s="104"/>
      <c r="AG43588" s="104"/>
      <c r="AK43588" s="104"/>
      <c r="AL43588" s="104"/>
      <c r="AO43588" s="104"/>
      <c r="AP43588" s="104"/>
    </row>
    <row r="43589" spans="21:42" ht="15" customHeight="1" x14ac:dyDescent="0.25">
      <c r="U43589" s="104"/>
      <c r="AB43589" s="104"/>
      <c r="AC43589" s="104"/>
      <c r="AF43589" s="104"/>
      <c r="AG43589" s="104"/>
      <c r="AK43589" s="104"/>
      <c r="AL43589" s="104"/>
      <c r="AO43589" s="104"/>
      <c r="AP43589" s="104"/>
    </row>
    <row r="43590" spans="21:42" ht="15" customHeight="1" x14ac:dyDescent="0.25">
      <c r="U43590" s="104"/>
      <c r="AB43590" s="104"/>
      <c r="AC43590" s="104"/>
      <c r="AF43590" s="104"/>
      <c r="AG43590" s="104"/>
      <c r="AK43590" s="104"/>
      <c r="AL43590" s="104"/>
      <c r="AO43590" s="104"/>
      <c r="AP43590" s="104"/>
    </row>
    <row r="43591" spans="21:42" ht="15" customHeight="1" x14ac:dyDescent="0.25">
      <c r="U43591" s="104"/>
      <c r="AB43591" s="104"/>
      <c r="AC43591" s="104"/>
      <c r="AF43591" s="104"/>
      <c r="AG43591" s="104"/>
      <c r="AK43591" s="104"/>
      <c r="AL43591" s="104"/>
      <c r="AO43591" s="104"/>
      <c r="AP43591" s="104"/>
    </row>
    <row r="43592" spans="21:42" ht="15" customHeight="1" x14ac:dyDescent="0.25">
      <c r="U43592" s="104"/>
      <c r="AB43592" s="104"/>
      <c r="AC43592" s="104"/>
      <c r="AF43592" s="104"/>
      <c r="AG43592" s="104"/>
      <c r="AK43592" s="104"/>
      <c r="AL43592" s="104"/>
      <c r="AO43592" s="104"/>
      <c r="AP43592" s="104"/>
    </row>
    <row r="43593" spans="21:42" ht="15" customHeight="1" x14ac:dyDescent="0.25">
      <c r="U43593" s="104"/>
      <c r="AB43593" s="104"/>
      <c r="AC43593" s="104"/>
      <c r="AF43593" s="104"/>
      <c r="AG43593" s="104"/>
      <c r="AK43593" s="104"/>
      <c r="AL43593" s="104"/>
      <c r="AO43593" s="104"/>
      <c r="AP43593" s="104"/>
    </row>
    <row r="43594" spans="21:42" ht="15" customHeight="1" x14ac:dyDescent="0.25">
      <c r="U43594" s="104"/>
      <c r="AB43594" s="104"/>
      <c r="AC43594" s="104"/>
      <c r="AF43594" s="104"/>
      <c r="AG43594" s="104"/>
      <c r="AK43594" s="104"/>
      <c r="AL43594" s="104"/>
      <c r="AO43594" s="104"/>
      <c r="AP43594" s="104"/>
    </row>
    <row r="43595" spans="21:42" ht="15" customHeight="1" x14ac:dyDescent="0.25">
      <c r="U43595" s="104"/>
      <c r="AB43595" s="104"/>
      <c r="AC43595" s="104"/>
      <c r="AF43595" s="104"/>
      <c r="AG43595" s="104"/>
      <c r="AK43595" s="104"/>
      <c r="AL43595" s="104"/>
      <c r="AO43595" s="104"/>
      <c r="AP43595" s="104"/>
    </row>
    <row r="43596" spans="21:42" ht="15" customHeight="1" x14ac:dyDescent="0.25">
      <c r="U43596" s="104"/>
      <c r="AB43596" s="104"/>
      <c r="AC43596" s="104"/>
      <c r="AF43596" s="104"/>
      <c r="AG43596" s="104"/>
      <c r="AK43596" s="104"/>
      <c r="AL43596" s="104"/>
      <c r="AO43596" s="104"/>
      <c r="AP43596" s="104"/>
    </row>
    <row r="43597" spans="21:42" ht="15" customHeight="1" x14ac:dyDescent="0.25">
      <c r="U43597" s="104"/>
      <c r="AB43597" s="104"/>
      <c r="AC43597" s="104"/>
      <c r="AF43597" s="104"/>
      <c r="AG43597" s="104"/>
      <c r="AK43597" s="104"/>
      <c r="AL43597" s="104"/>
      <c r="AO43597" s="104"/>
      <c r="AP43597" s="104"/>
    </row>
    <row r="43598" spans="21:42" ht="15" customHeight="1" x14ac:dyDescent="0.25">
      <c r="U43598" s="104"/>
      <c r="AB43598" s="104"/>
      <c r="AC43598" s="104"/>
      <c r="AF43598" s="104"/>
      <c r="AG43598" s="104"/>
      <c r="AK43598" s="104"/>
      <c r="AL43598" s="104"/>
      <c r="AO43598" s="104"/>
      <c r="AP43598" s="104"/>
    </row>
    <row r="43599" spans="21:42" ht="15" customHeight="1" x14ac:dyDescent="0.25">
      <c r="U43599" s="104"/>
      <c r="AB43599" s="104"/>
      <c r="AC43599" s="104"/>
      <c r="AF43599" s="104"/>
      <c r="AG43599" s="104"/>
      <c r="AK43599" s="104"/>
      <c r="AL43599" s="104"/>
      <c r="AO43599" s="104"/>
      <c r="AP43599" s="104"/>
    </row>
    <row r="43600" spans="21:42" ht="15" customHeight="1" x14ac:dyDescent="0.25">
      <c r="U43600" s="104"/>
      <c r="AB43600" s="104"/>
      <c r="AC43600" s="104"/>
      <c r="AF43600" s="104"/>
      <c r="AG43600" s="104"/>
      <c r="AK43600" s="104"/>
      <c r="AL43600" s="104"/>
      <c r="AO43600" s="104"/>
      <c r="AP43600" s="104"/>
    </row>
    <row r="43601" spans="21:42" ht="15" customHeight="1" x14ac:dyDescent="0.25">
      <c r="U43601" s="104"/>
      <c r="AB43601" s="104"/>
      <c r="AC43601" s="104"/>
      <c r="AF43601" s="104"/>
      <c r="AG43601" s="104"/>
      <c r="AK43601" s="104"/>
      <c r="AL43601" s="104"/>
      <c r="AO43601" s="104"/>
      <c r="AP43601" s="104"/>
    </row>
    <row r="43602" spans="21:42" ht="15" customHeight="1" x14ac:dyDescent="0.25">
      <c r="U43602" s="104"/>
      <c r="AB43602" s="104"/>
      <c r="AC43602" s="104"/>
      <c r="AF43602" s="104"/>
      <c r="AG43602" s="104"/>
      <c r="AK43602" s="104"/>
      <c r="AL43602" s="104"/>
      <c r="AO43602" s="104"/>
      <c r="AP43602" s="104"/>
    </row>
    <row r="43603" spans="21:42" ht="15" customHeight="1" x14ac:dyDescent="0.25">
      <c r="U43603" s="104"/>
      <c r="AB43603" s="104"/>
      <c r="AC43603" s="104"/>
      <c r="AF43603" s="104"/>
      <c r="AG43603" s="104"/>
      <c r="AK43603" s="104"/>
      <c r="AL43603" s="104"/>
      <c r="AO43603" s="104"/>
      <c r="AP43603" s="104"/>
    </row>
    <row r="43604" spans="21:42" ht="15" customHeight="1" x14ac:dyDescent="0.25">
      <c r="U43604" s="104"/>
      <c r="AB43604" s="104"/>
      <c r="AC43604" s="104"/>
      <c r="AF43604" s="104"/>
      <c r="AG43604" s="104"/>
      <c r="AK43604" s="104"/>
      <c r="AL43604" s="104"/>
      <c r="AO43604" s="104"/>
      <c r="AP43604" s="104"/>
    </row>
    <row r="43605" spans="21:42" ht="15" customHeight="1" x14ac:dyDescent="0.25">
      <c r="U43605" s="104"/>
      <c r="AB43605" s="104"/>
      <c r="AC43605" s="104"/>
      <c r="AF43605" s="104"/>
      <c r="AG43605" s="104"/>
      <c r="AK43605" s="104"/>
      <c r="AL43605" s="104"/>
      <c r="AO43605" s="104"/>
      <c r="AP43605" s="104"/>
    </row>
    <row r="43606" spans="21:42" ht="15" customHeight="1" x14ac:dyDescent="0.25">
      <c r="U43606" s="104"/>
      <c r="AB43606" s="104"/>
      <c r="AC43606" s="104"/>
      <c r="AF43606" s="104"/>
      <c r="AG43606" s="104"/>
      <c r="AK43606" s="104"/>
      <c r="AL43606" s="104"/>
      <c r="AO43606" s="104"/>
      <c r="AP43606" s="104"/>
    </row>
    <row r="43607" spans="21:42" ht="15" customHeight="1" x14ac:dyDescent="0.25">
      <c r="U43607" s="104"/>
      <c r="AB43607" s="104"/>
      <c r="AC43607" s="104"/>
      <c r="AF43607" s="104"/>
      <c r="AG43607" s="104"/>
      <c r="AK43607" s="104"/>
      <c r="AL43607" s="104"/>
      <c r="AO43607" s="104"/>
      <c r="AP43607" s="104"/>
    </row>
    <row r="43608" spans="21:42" ht="15" customHeight="1" x14ac:dyDescent="0.25">
      <c r="U43608" s="104"/>
      <c r="AB43608" s="104"/>
      <c r="AC43608" s="104"/>
      <c r="AF43608" s="104"/>
      <c r="AG43608" s="104"/>
      <c r="AK43608" s="104"/>
      <c r="AL43608" s="104"/>
      <c r="AO43608" s="104"/>
      <c r="AP43608" s="104"/>
    </row>
    <row r="43609" spans="21:42" ht="15" customHeight="1" x14ac:dyDescent="0.25">
      <c r="U43609" s="104"/>
      <c r="AB43609" s="104"/>
      <c r="AC43609" s="104"/>
      <c r="AF43609" s="104"/>
      <c r="AG43609" s="104"/>
      <c r="AK43609" s="104"/>
      <c r="AL43609" s="104"/>
      <c r="AO43609" s="104"/>
      <c r="AP43609" s="104"/>
    </row>
    <row r="43610" spans="21:42" ht="15" customHeight="1" x14ac:dyDescent="0.25">
      <c r="U43610" s="104"/>
      <c r="AB43610" s="104"/>
      <c r="AC43610" s="104"/>
      <c r="AF43610" s="104"/>
      <c r="AG43610" s="104"/>
      <c r="AK43610" s="104"/>
      <c r="AL43610" s="104"/>
      <c r="AO43610" s="104"/>
      <c r="AP43610" s="104"/>
    </row>
    <row r="43611" spans="21:42" ht="15" customHeight="1" x14ac:dyDescent="0.25">
      <c r="U43611" s="104"/>
      <c r="AB43611" s="104"/>
      <c r="AC43611" s="104"/>
      <c r="AF43611" s="104"/>
      <c r="AG43611" s="104"/>
      <c r="AK43611" s="104"/>
      <c r="AL43611" s="104"/>
      <c r="AO43611" s="104"/>
      <c r="AP43611" s="104"/>
    </row>
    <row r="43612" spans="21:42" ht="15" customHeight="1" x14ac:dyDescent="0.25">
      <c r="U43612" s="104"/>
      <c r="AB43612" s="104"/>
      <c r="AC43612" s="104"/>
      <c r="AF43612" s="104"/>
      <c r="AG43612" s="104"/>
      <c r="AK43612" s="104"/>
      <c r="AL43612" s="104"/>
      <c r="AO43612" s="104"/>
      <c r="AP43612" s="104"/>
    </row>
    <row r="43613" spans="21:42" ht="15" customHeight="1" x14ac:dyDescent="0.25">
      <c r="U43613" s="104"/>
      <c r="AB43613" s="104"/>
      <c r="AC43613" s="104"/>
      <c r="AF43613" s="104"/>
      <c r="AG43613" s="104"/>
      <c r="AK43613" s="104"/>
      <c r="AL43613" s="104"/>
      <c r="AO43613" s="104"/>
      <c r="AP43613" s="104"/>
    </row>
    <row r="43614" spans="21:42" ht="15" customHeight="1" x14ac:dyDescent="0.25">
      <c r="U43614" s="104"/>
      <c r="AB43614" s="104"/>
      <c r="AC43614" s="104"/>
      <c r="AF43614" s="104"/>
      <c r="AG43614" s="104"/>
      <c r="AK43614" s="104"/>
      <c r="AL43614" s="104"/>
      <c r="AO43614" s="104"/>
      <c r="AP43614" s="104"/>
    </row>
    <row r="43615" spans="21:42" ht="15" customHeight="1" x14ac:dyDescent="0.25">
      <c r="U43615" s="104"/>
      <c r="AB43615" s="104"/>
      <c r="AC43615" s="104"/>
      <c r="AF43615" s="104"/>
      <c r="AG43615" s="104"/>
      <c r="AK43615" s="104"/>
      <c r="AL43615" s="104"/>
      <c r="AO43615" s="104"/>
      <c r="AP43615" s="104"/>
    </row>
    <row r="43616" spans="21:42" ht="15" customHeight="1" x14ac:dyDescent="0.25">
      <c r="U43616" s="104"/>
      <c r="AB43616" s="104"/>
      <c r="AC43616" s="104"/>
      <c r="AF43616" s="104"/>
      <c r="AG43616" s="104"/>
      <c r="AK43616" s="104"/>
      <c r="AL43616" s="104"/>
      <c r="AO43616" s="104"/>
      <c r="AP43616" s="104"/>
    </row>
    <row r="43617" spans="21:42" ht="15" customHeight="1" x14ac:dyDescent="0.25">
      <c r="U43617" s="104"/>
      <c r="AB43617" s="104"/>
      <c r="AC43617" s="104"/>
      <c r="AF43617" s="104"/>
      <c r="AG43617" s="104"/>
      <c r="AK43617" s="104"/>
      <c r="AL43617" s="104"/>
      <c r="AO43617" s="104"/>
      <c r="AP43617" s="104"/>
    </row>
    <row r="43618" spans="21:42" ht="15" customHeight="1" x14ac:dyDescent="0.25">
      <c r="U43618" s="104"/>
      <c r="AB43618" s="104"/>
      <c r="AC43618" s="104"/>
      <c r="AF43618" s="104"/>
      <c r="AG43618" s="104"/>
      <c r="AK43618" s="104"/>
      <c r="AL43618" s="104"/>
      <c r="AO43618" s="104"/>
      <c r="AP43618" s="104"/>
    </row>
    <row r="43619" spans="21:42" ht="15" customHeight="1" x14ac:dyDescent="0.25">
      <c r="U43619" s="104"/>
      <c r="AB43619" s="104"/>
      <c r="AC43619" s="104"/>
      <c r="AF43619" s="104"/>
      <c r="AG43619" s="104"/>
      <c r="AK43619" s="104"/>
      <c r="AL43619" s="104"/>
      <c r="AO43619" s="104"/>
      <c r="AP43619" s="104"/>
    </row>
    <row r="43620" spans="21:42" ht="15" customHeight="1" x14ac:dyDescent="0.25">
      <c r="U43620" s="104"/>
      <c r="AB43620" s="104"/>
      <c r="AC43620" s="104"/>
      <c r="AF43620" s="104"/>
      <c r="AG43620" s="104"/>
      <c r="AK43620" s="104"/>
      <c r="AL43620" s="104"/>
      <c r="AO43620" s="104"/>
      <c r="AP43620" s="104"/>
    </row>
    <row r="43621" spans="21:42" ht="15" customHeight="1" x14ac:dyDescent="0.25">
      <c r="U43621" s="104"/>
      <c r="AB43621" s="104"/>
      <c r="AC43621" s="104"/>
      <c r="AF43621" s="104"/>
      <c r="AG43621" s="104"/>
      <c r="AK43621" s="104"/>
      <c r="AL43621" s="104"/>
      <c r="AO43621" s="104"/>
      <c r="AP43621" s="104"/>
    </row>
    <row r="43622" spans="21:42" ht="15" customHeight="1" x14ac:dyDescent="0.25">
      <c r="U43622" s="104"/>
      <c r="AB43622" s="104"/>
      <c r="AC43622" s="104"/>
      <c r="AF43622" s="104"/>
      <c r="AG43622" s="104"/>
      <c r="AK43622" s="104"/>
      <c r="AL43622" s="104"/>
      <c r="AO43622" s="104"/>
      <c r="AP43622" s="104"/>
    </row>
    <row r="43623" spans="21:42" ht="15" customHeight="1" x14ac:dyDescent="0.25">
      <c r="U43623" s="104"/>
      <c r="AB43623" s="104"/>
      <c r="AC43623" s="104"/>
      <c r="AF43623" s="104"/>
      <c r="AG43623" s="104"/>
      <c r="AK43623" s="104"/>
      <c r="AL43623" s="104"/>
      <c r="AO43623" s="104"/>
      <c r="AP43623" s="104"/>
    </row>
    <row r="43624" spans="21:42" ht="15" customHeight="1" x14ac:dyDescent="0.25">
      <c r="U43624" s="104"/>
      <c r="AB43624" s="104"/>
      <c r="AC43624" s="104"/>
      <c r="AF43624" s="104"/>
      <c r="AG43624" s="104"/>
      <c r="AK43624" s="104"/>
      <c r="AL43624" s="104"/>
      <c r="AO43624" s="104"/>
      <c r="AP43624" s="104"/>
    </row>
    <row r="43625" spans="21:42" ht="15" customHeight="1" x14ac:dyDescent="0.25">
      <c r="U43625" s="104"/>
      <c r="AB43625" s="104"/>
      <c r="AC43625" s="104"/>
      <c r="AF43625" s="104"/>
      <c r="AG43625" s="104"/>
      <c r="AK43625" s="104"/>
      <c r="AL43625" s="104"/>
      <c r="AO43625" s="104"/>
      <c r="AP43625" s="104"/>
    </row>
    <row r="43626" spans="21:42" ht="15" customHeight="1" x14ac:dyDescent="0.25">
      <c r="U43626" s="104"/>
      <c r="AB43626" s="104"/>
      <c r="AC43626" s="104"/>
      <c r="AF43626" s="104"/>
      <c r="AG43626" s="104"/>
      <c r="AK43626" s="104"/>
      <c r="AL43626" s="104"/>
      <c r="AO43626" s="104"/>
      <c r="AP43626" s="104"/>
    </row>
    <row r="43627" spans="21:42" ht="15" customHeight="1" x14ac:dyDescent="0.25">
      <c r="U43627" s="104"/>
      <c r="AB43627" s="104"/>
      <c r="AC43627" s="104"/>
      <c r="AF43627" s="104"/>
      <c r="AG43627" s="104"/>
      <c r="AK43627" s="104"/>
      <c r="AL43627" s="104"/>
      <c r="AO43627" s="104"/>
      <c r="AP43627" s="104"/>
    </row>
    <row r="43628" spans="21:42" ht="15" customHeight="1" x14ac:dyDescent="0.25">
      <c r="U43628" s="104"/>
      <c r="AB43628" s="104"/>
      <c r="AC43628" s="104"/>
      <c r="AF43628" s="104"/>
      <c r="AG43628" s="104"/>
      <c r="AK43628" s="104"/>
      <c r="AL43628" s="104"/>
      <c r="AO43628" s="104"/>
      <c r="AP43628" s="104"/>
    </row>
    <row r="43629" spans="21:42" ht="15" customHeight="1" x14ac:dyDescent="0.25">
      <c r="U43629" s="104"/>
      <c r="AB43629" s="104"/>
      <c r="AC43629" s="104"/>
      <c r="AF43629" s="104"/>
      <c r="AG43629" s="104"/>
      <c r="AK43629" s="104"/>
      <c r="AL43629" s="104"/>
      <c r="AO43629" s="104"/>
      <c r="AP43629" s="104"/>
    </row>
    <row r="43630" spans="21:42" ht="15" customHeight="1" x14ac:dyDescent="0.25">
      <c r="U43630" s="104"/>
      <c r="AB43630" s="104"/>
      <c r="AC43630" s="104"/>
      <c r="AF43630" s="104"/>
      <c r="AG43630" s="104"/>
      <c r="AK43630" s="104"/>
      <c r="AL43630" s="104"/>
      <c r="AO43630" s="104"/>
      <c r="AP43630" s="104"/>
    </row>
    <row r="43631" spans="21:42" ht="15" customHeight="1" x14ac:dyDescent="0.25">
      <c r="U43631" s="104"/>
      <c r="AB43631" s="104"/>
      <c r="AC43631" s="104"/>
      <c r="AF43631" s="104"/>
      <c r="AG43631" s="104"/>
      <c r="AK43631" s="104"/>
      <c r="AL43631" s="104"/>
      <c r="AO43631" s="104"/>
      <c r="AP43631" s="104"/>
    </row>
    <row r="43632" spans="21:42" ht="15" customHeight="1" x14ac:dyDescent="0.25">
      <c r="U43632" s="104"/>
      <c r="AB43632" s="104"/>
      <c r="AC43632" s="104"/>
      <c r="AF43632" s="104"/>
      <c r="AG43632" s="104"/>
      <c r="AK43632" s="104"/>
      <c r="AL43632" s="104"/>
      <c r="AO43632" s="104"/>
      <c r="AP43632" s="104"/>
    </row>
    <row r="43633" spans="21:42" ht="15" customHeight="1" x14ac:dyDescent="0.25">
      <c r="U43633" s="104"/>
      <c r="AB43633" s="104"/>
      <c r="AC43633" s="104"/>
      <c r="AF43633" s="104"/>
      <c r="AG43633" s="104"/>
      <c r="AK43633" s="104"/>
      <c r="AL43633" s="104"/>
      <c r="AO43633" s="104"/>
      <c r="AP43633" s="104"/>
    </row>
    <row r="43634" spans="21:42" ht="15" customHeight="1" x14ac:dyDescent="0.25">
      <c r="U43634" s="104"/>
      <c r="AB43634" s="104"/>
      <c r="AC43634" s="104"/>
      <c r="AF43634" s="104"/>
      <c r="AG43634" s="104"/>
      <c r="AK43634" s="104"/>
      <c r="AL43634" s="104"/>
      <c r="AO43634" s="104"/>
      <c r="AP43634" s="104"/>
    </row>
    <row r="43635" spans="21:42" ht="15" customHeight="1" x14ac:dyDescent="0.25">
      <c r="U43635" s="104"/>
      <c r="AB43635" s="104"/>
      <c r="AC43635" s="104"/>
      <c r="AF43635" s="104"/>
      <c r="AG43635" s="104"/>
      <c r="AK43635" s="104"/>
      <c r="AL43635" s="104"/>
      <c r="AO43635" s="104"/>
      <c r="AP43635" s="104"/>
    </row>
    <row r="43636" spans="21:42" ht="15" customHeight="1" x14ac:dyDescent="0.25">
      <c r="U43636" s="104"/>
      <c r="AB43636" s="104"/>
      <c r="AC43636" s="104"/>
      <c r="AF43636" s="104"/>
      <c r="AG43636" s="104"/>
      <c r="AK43636" s="104"/>
      <c r="AL43636" s="104"/>
      <c r="AO43636" s="104"/>
      <c r="AP43636" s="104"/>
    </row>
    <row r="43637" spans="21:42" ht="15" customHeight="1" x14ac:dyDescent="0.25">
      <c r="U43637" s="104"/>
      <c r="AB43637" s="104"/>
      <c r="AC43637" s="104"/>
      <c r="AF43637" s="104"/>
      <c r="AG43637" s="104"/>
      <c r="AK43637" s="104"/>
      <c r="AL43637" s="104"/>
      <c r="AO43637" s="104"/>
      <c r="AP43637" s="104"/>
    </row>
    <row r="43638" spans="21:42" ht="15" customHeight="1" x14ac:dyDescent="0.25">
      <c r="U43638" s="104"/>
      <c r="AB43638" s="104"/>
      <c r="AC43638" s="104"/>
      <c r="AF43638" s="104"/>
      <c r="AG43638" s="104"/>
      <c r="AK43638" s="104"/>
      <c r="AL43638" s="104"/>
      <c r="AO43638" s="104"/>
      <c r="AP43638" s="104"/>
    </row>
    <row r="43639" spans="21:42" ht="15" customHeight="1" x14ac:dyDescent="0.25">
      <c r="U43639" s="104"/>
      <c r="AB43639" s="104"/>
      <c r="AC43639" s="104"/>
      <c r="AF43639" s="104"/>
      <c r="AG43639" s="104"/>
      <c r="AK43639" s="104"/>
      <c r="AL43639" s="104"/>
      <c r="AO43639" s="104"/>
      <c r="AP43639" s="104"/>
    </row>
    <row r="43640" spans="21:42" ht="15" customHeight="1" x14ac:dyDescent="0.25">
      <c r="U43640" s="104"/>
      <c r="AB43640" s="104"/>
      <c r="AC43640" s="104"/>
      <c r="AF43640" s="104"/>
      <c r="AG43640" s="104"/>
      <c r="AK43640" s="104"/>
      <c r="AL43640" s="104"/>
      <c r="AO43640" s="104"/>
      <c r="AP43640" s="104"/>
    </row>
    <row r="43641" spans="21:42" ht="15" customHeight="1" x14ac:dyDescent="0.25">
      <c r="U43641" s="104"/>
      <c r="AB43641" s="104"/>
      <c r="AC43641" s="104"/>
      <c r="AF43641" s="104"/>
      <c r="AG43641" s="104"/>
      <c r="AK43641" s="104"/>
      <c r="AL43641" s="104"/>
      <c r="AO43641" s="104"/>
      <c r="AP43641" s="104"/>
    </row>
    <row r="43642" spans="21:42" ht="15" customHeight="1" x14ac:dyDescent="0.25">
      <c r="U43642" s="104"/>
      <c r="AB43642" s="104"/>
      <c r="AC43642" s="104"/>
      <c r="AF43642" s="104"/>
      <c r="AG43642" s="104"/>
      <c r="AK43642" s="104"/>
      <c r="AL43642" s="104"/>
      <c r="AO43642" s="104"/>
      <c r="AP43642" s="104"/>
    </row>
    <row r="43643" spans="21:42" ht="15" customHeight="1" x14ac:dyDescent="0.25">
      <c r="U43643" s="104"/>
      <c r="AB43643" s="104"/>
      <c r="AC43643" s="104"/>
      <c r="AF43643" s="104"/>
      <c r="AG43643" s="104"/>
      <c r="AK43643" s="104"/>
      <c r="AL43643" s="104"/>
      <c r="AO43643" s="104"/>
      <c r="AP43643" s="104"/>
    </row>
    <row r="43644" spans="21:42" ht="15" customHeight="1" x14ac:dyDescent="0.25">
      <c r="U43644" s="104"/>
      <c r="AB43644" s="104"/>
      <c r="AC43644" s="104"/>
      <c r="AF43644" s="104"/>
      <c r="AG43644" s="104"/>
      <c r="AK43644" s="104"/>
      <c r="AL43644" s="104"/>
      <c r="AO43644" s="104"/>
      <c r="AP43644" s="104"/>
    </row>
    <row r="43645" spans="21:42" ht="15" customHeight="1" x14ac:dyDescent="0.25">
      <c r="U43645" s="104"/>
      <c r="AB43645" s="104"/>
      <c r="AC43645" s="104"/>
      <c r="AF43645" s="104"/>
      <c r="AG43645" s="104"/>
      <c r="AK43645" s="104"/>
      <c r="AL43645" s="104"/>
      <c r="AO43645" s="104"/>
      <c r="AP43645" s="104"/>
    </row>
    <row r="43646" spans="21:42" ht="15" customHeight="1" x14ac:dyDescent="0.25">
      <c r="U43646" s="104"/>
      <c r="AB43646" s="104"/>
      <c r="AC43646" s="104"/>
      <c r="AF43646" s="104"/>
      <c r="AG43646" s="104"/>
      <c r="AK43646" s="104"/>
      <c r="AL43646" s="104"/>
      <c r="AO43646" s="104"/>
      <c r="AP43646" s="104"/>
    </row>
    <row r="43647" spans="21:42" ht="15" customHeight="1" x14ac:dyDescent="0.25">
      <c r="U43647" s="104"/>
      <c r="AB43647" s="104"/>
      <c r="AC43647" s="104"/>
      <c r="AF43647" s="104"/>
      <c r="AG43647" s="104"/>
      <c r="AK43647" s="104"/>
      <c r="AL43647" s="104"/>
      <c r="AO43647" s="104"/>
      <c r="AP43647" s="104"/>
    </row>
    <row r="43648" spans="21:42" ht="15" customHeight="1" x14ac:dyDescent="0.25">
      <c r="U43648" s="104"/>
      <c r="AB43648" s="104"/>
      <c r="AC43648" s="104"/>
      <c r="AF43648" s="104"/>
      <c r="AG43648" s="104"/>
      <c r="AK43648" s="104"/>
      <c r="AL43648" s="104"/>
      <c r="AO43648" s="104"/>
      <c r="AP43648" s="104"/>
    </row>
    <row r="43649" spans="21:42" ht="15" customHeight="1" x14ac:dyDescent="0.25">
      <c r="U43649" s="104"/>
      <c r="AB43649" s="104"/>
      <c r="AC43649" s="104"/>
      <c r="AF43649" s="104"/>
      <c r="AG43649" s="104"/>
      <c r="AK43649" s="104"/>
      <c r="AL43649" s="104"/>
      <c r="AO43649" s="104"/>
      <c r="AP43649" s="104"/>
    </row>
    <row r="43650" spans="21:42" ht="15" customHeight="1" x14ac:dyDescent="0.25">
      <c r="U43650" s="104"/>
      <c r="AB43650" s="104"/>
      <c r="AC43650" s="104"/>
      <c r="AF43650" s="104"/>
      <c r="AG43650" s="104"/>
      <c r="AK43650" s="104"/>
      <c r="AL43650" s="104"/>
      <c r="AO43650" s="104"/>
      <c r="AP43650" s="104"/>
    </row>
    <row r="43651" spans="21:42" ht="15" customHeight="1" x14ac:dyDescent="0.25">
      <c r="U43651" s="104"/>
      <c r="AB43651" s="104"/>
      <c r="AC43651" s="104"/>
      <c r="AF43651" s="104"/>
      <c r="AG43651" s="104"/>
      <c r="AK43651" s="104"/>
      <c r="AL43651" s="104"/>
      <c r="AO43651" s="104"/>
      <c r="AP43651" s="104"/>
    </row>
    <row r="43652" spans="21:42" ht="15" customHeight="1" x14ac:dyDescent="0.25">
      <c r="U43652" s="104"/>
      <c r="AB43652" s="104"/>
      <c r="AC43652" s="104"/>
      <c r="AF43652" s="104"/>
      <c r="AG43652" s="104"/>
      <c r="AK43652" s="104"/>
      <c r="AL43652" s="104"/>
      <c r="AO43652" s="104"/>
      <c r="AP43652" s="104"/>
    </row>
    <row r="43653" spans="21:42" ht="15" customHeight="1" x14ac:dyDescent="0.25">
      <c r="U43653" s="104"/>
      <c r="AB43653" s="104"/>
      <c r="AC43653" s="104"/>
      <c r="AF43653" s="104"/>
      <c r="AG43653" s="104"/>
      <c r="AK43653" s="104"/>
      <c r="AL43653" s="104"/>
      <c r="AO43653" s="104"/>
      <c r="AP43653" s="104"/>
    </row>
    <row r="43654" spans="21:42" ht="15" customHeight="1" x14ac:dyDescent="0.25">
      <c r="U43654" s="104"/>
      <c r="AB43654" s="104"/>
      <c r="AC43654" s="104"/>
      <c r="AF43654" s="104"/>
      <c r="AG43654" s="104"/>
      <c r="AK43654" s="104"/>
      <c r="AL43654" s="104"/>
      <c r="AO43654" s="104"/>
      <c r="AP43654" s="104"/>
    </row>
    <row r="43655" spans="21:42" ht="15" customHeight="1" x14ac:dyDescent="0.25">
      <c r="U43655" s="104"/>
      <c r="AB43655" s="104"/>
      <c r="AC43655" s="104"/>
      <c r="AF43655" s="104"/>
      <c r="AG43655" s="104"/>
      <c r="AK43655" s="104"/>
      <c r="AL43655" s="104"/>
      <c r="AO43655" s="104"/>
      <c r="AP43655" s="104"/>
    </row>
    <row r="43656" spans="21:42" ht="15" customHeight="1" x14ac:dyDescent="0.25">
      <c r="U43656" s="104"/>
      <c r="AB43656" s="104"/>
      <c r="AC43656" s="104"/>
      <c r="AF43656" s="104"/>
      <c r="AG43656" s="104"/>
      <c r="AK43656" s="104"/>
      <c r="AL43656" s="104"/>
      <c r="AO43656" s="104"/>
      <c r="AP43656" s="104"/>
    </row>
    <row r="43657" spans="21:42" ht="15" customHeight="1" x14ac:dyDescent="0.25">
      <c r="U43657" s="104"/>
      <c r="AB43657" s="104"/>
      <c r="AC43657" s="104"/>
      <c r="AF43657" s="104"/>
      <c r="AG43657" s="104"/>
      <c r="AK43657" s="104"/>
      <c r="AL43657" s="104"/>
      <c r="AO43657" s="104"/>
      <c r="AP43657" s="104"/>
    </row>
    <row r="43658" spans="21:42" ht="15" customHeight="1" x14ac:dyDescent="0.25">
      <c r="U43658" s="104"/>
      <c r="AB43658" s="104"/>
      <c r="AC43658" s="104"/>
      <c r="AF43658" s="104"/>
      <c r="AG43658" s="104"/>
      <c r="AK43658" s="104"/>
      <c r="AL43658" s="104"/>
      <c r="AO43658" s="104"/>
      <c r="AP43658" s="104"/>
    </row>
    <row r="43659" spans="21:42" ht="15" customHeight="1" x14ac:dyDescent="0.25">
      <c r="U43659" s="104"/>
      <c r="AB43659" s="104"/>
      <c r="AC43659" s="104"/>
      <c r="AF43659" s="104"/>
      <c r="AG43659" s="104"/>
      <c r="AK43659" s="104"/>
      <c r="AL43659" s="104"/>
      <c r="AO43659" s="104"/>
      <c r="AP43659" s="104"/>
    </row>
    <row r="43660" spans="21:42" ht="15" customHeight="1" x14ac:dyDescent="0.25">
      <c r="U43660" s="104"/>
      <c r="AB43660" s="104"/>
      <c r="AC43660" s="104"/>
      <c r="AF43660" s="104"/>
      <c r="AG43660" s="104"/>
      <c r="AK43660" s="104"/>
      <c r="AL43660" s="104"/>
      <c r="AO43660" s="104"/>
      <c r="AP43660" s="104"/>
    </row>
    <row r="43661" spans="21:42" ht="15" customHeight="1" x14ac:dyDescent="0.25">
      <c r="U43661" s="104"/>
      <c r="AB43661" s="104"/>
      <c r="AC43661" s="104"/>
      <c r="AF43661" s="104"/>
      <c r="AG43661" s="104"/>
      <c r="AK43661" s="104"/>
      <c r="AL43661" s="104"/>
      <c r="AO43661" s="104"/>
      <c r="AP43661" s="104"/>
    </row>
    <row r="43662" spans="21:42" ht="15" customHeight="1" x14ac:dyDescent="0.25">
      <c r="U43662" s="104"/>
      <c r="AB43662" s="104"/>
      <c r="AC43662" s="104"/>
      <c r="AF43662" s="104"/>
      <c r="AG43662" s="104"/>
      <c r="AK43662" s="104"/>
      <c r="AL43662" s="104"/>
      <c r="AO43662" s="104"/>
      <c r="AP43662" s="104"/>
    </row>
    <row r="43663" spans="21:42" ht="15" customHeight="1" x14ac:dyDescent="0.25">
      <c r="U43663" s="104"/>
      <c r="AB43663" s="104"/>
      <c r="AC43663" s="104"/>
      <c r="AF43663" s="104"/>
      <c r="AG43663" s="104"/>
      <c r="AK43663" s="104"/>
      <c r="AL43663" s="104"/>
      <c r="AO43663" s="104"/>
      <c r="AP43663" s="104"/>
    </row>
    <row r="43664" spans="21:42" ht="15" customHeight="1" x14ac:dyDescent="0.25">
      <c r="U43664" s="104"/>
      <c r="AB43664" s="104"/>
      <c r="AC43664" s="104"/>
      <c r="AF43664" s="104"/>
      <c r="AG43664" s="104"/>
      <c r="AK43664" s="104"/>
      <c r="AL43664" s="104"/>
      <c r="AO43664" s="104"/>
      <c r="AP43664" s="104"/>
    </row>
    <row r="43665" spans="21:42" ht="15" customHeight="1" x14ac:dyDescent="0.25">
      <c r="U43665" s="104"/>
      <c r="AB43665" s="104"/>
      <c r="AC43665" s="104"/>
      <c r="AF43665" s="104"/>
      <c r="AG43665" s="104"/>
      <c r="AK43665" s="104"/>
      <c r="AL43665" s="104"/>
      <c r="AO43665" s="104"/>
      <c r="AP43665" s="104"/>
    </row>
    <row r="43666" spans="21:42" ht="15" customHeight="1" x14ac:dyDescent="0.25">
      <c r="U43666" s="104"/>
      <c r="AB43666" s="104"/>
      <c r="AC43666" s="104"/>
      <c r="AF43666" s="104"/>
      <c r="AG43666" s="104"/>
      <c r="AK43666" s="104"/>
      <c r="AL43666" s="104"/>
      <c r="AO43666" s="104"/>
      <c r="AP43666" s="104"/>
    </row>
    <row r="43667" spans="21:42" ht="15" customHeight="1" x14ac:dyDescent="0.25">
      <c r="U43667" s="104"/>
      <c r="AB43667" s="104"/>
      <c r="AC43667" s="104"/>
      <c r="AF43667" s="104"/>
      <c r="AG43667" s="104"/>
      <c r="AK43667" s="104"/>
      <c r="AL43667" s="104"/>
      <c r="AO43667" s="104"/>
      <c r="AP43667" s="104"/>
    </row>
    <row r="43668" spans="21:42" ht="15" customHeight="1" x14ac:dyDescent="0.25">
      <c r="U43668" s="104"/>
      <c r="AB43668" s="104"/>
      <c r="AC43668" s="104"/>
      <c r="AF43668" s="104"/>
      <c r="AG43668" s="104"/>
      <c r="AK43668" s="104"/>
      <c r="AL43668" s="104"/>
      <c r="AO43668" s="104"/>
      <c r="AP43668" s="104"/>
    </row>
    <row r="43669" spans="21:42" ht="15" customHeight="1" x14ac:dyDescent="0.25">
      <c r="U43669" s="104"/>
      <c r="AB43669" s="104"/>
      <c r="AC43669" s="104"/>
      <c r="AF43669" s="104"/>
      <c r="AG43669" s="104"/>
      <c r="AK43669" s="104"/>
      <c r="AL43669" s="104"/>
      <c r="AO43669" s="104"/>
      <c r="AP43669" s="104"/>
    </row>
    <row r="43670" spans="21:42" ht="15" customHeight="1" x14ac:dyDescent="0.25">
      <c r="U43670" s="104"/>
      <c r="AB43670" s="104"/>
      <c r="AC43670" s="104"/>
      <c r="AF43670" s="104"/>
      <c r="AG43670" s="104"/>
      <c r="AK43670" s="104"/>
      <c r="AL43670" s="104"/>
      <c r="AO43670" s="104"/>
      <c r="AP43670" s="104"/>
    </row>
    <row r="43671" spans="21:42" ht="15" customHeight="1" x14ac:dyDescent="0.25">
      <c r="U43671" s="104"/>
      <c r="AB43671" s="104"/>
      <c r="AC43671" s="104"/>
      <c r="AF43671" s="104"/>
      <c r="AG43671" s="104"/>
      <c r="AK43671" s="104"/>
      <c r="AL43671" s="104"/>
      <c r="AO43671" s="104"/>
      <c r="AP43671" s="104"/>
    </row>
    <row r="43672" spans="21:42" ht="15" customHeight="1" x14ac:dyDescent="0.25">
      <c r="U43672" s="104"/>
      <c r="AB43672" s="104"/>
      <c r="AC43672" s="104"/>
      <c r="AF43672" s="104"/>
      <c r="AG43672" s="104"/>
      <c r="AK43672" s="104"/>
      <c r="AL43672" s="104"/>
      <c r="AO43672" s="104"/>
      <c r="AP43672" s="104"/>
    </row>
    <row r="43673" spans="21:42" ht="15" customHeight="1" x14ac:dyDescent="0.25">
      <c r="U43673" s="104"/>
      <c r="AB43673" s="104"/>
      <c r="AC43673" s="104"/>
      <c r="AF43673" s="104"/>
      <c r="AG43673" s="104"/>
      <c r="AK43673" s="104"/>
      <c r="AL43673" s="104"/>
      <c r="AO43673" s="104"/>
      <c r="AP43673" s="104"/>
    </row>
    <row r="43674" spans="21:42" ht="15" customHeight="1" x14ac:dyDescent="0.25">
      <c r="U43674" s="104"/>
      <c r="AB43674" s="104"/>
      <c r="AC43674" s="104"/>
      <c r="AF43674" s="104"/>
      <c r="AG43674" s="104"/>
      <c r="AK43674" s="104"/>
      <c r="AL43674" s="104"/>
      <c r="AO43674" s="104"/>
      <c r="AP43674" s="104"/>
    </row>
    <row r="43675" spans="21:42" ht="15" customHeight="1" x14ac:dyDescent="0.25">
      <c r="U43675" s="104"/>
      <c r="AB43675" s="104"/>
      <c r="AC43675" s="104"/>
      <c r="AF43675" s="104"/>
      <c r="AG43675" s="104"/>
      <c r="AK43675" s="104"/>
      <c r="AL43675" s="104"/>
      <c r="AO43675" s="104"/>
      <c r="AP43675" s="104"/>
    </row>
    <row r="43676" spans="21:42" ht="15" customHeight="1" x14ac:dyDescent="0.25">
      <c r="U43676" s="104"/>
      <c r="AB43676" s="104"/>
      <c r="AC43676" s="104"/>
      <c r="AF43676" s="104"/>
      <c r="AG43676" s="104"/>
      <c r="AK43676" s="104"/>
      <c r="AL43676" s="104"/>
      <c r="AO43676" s="104"/>
      <c r="AP43676" s="104"/>
    </row>
    <row r="43677" spans="21:42" ht="15" customHeight="1" x14ac:dyDescent="0.25">
      <c r="U43677" s="104"/>
      <c r="AB43677" s="104"/>
      <c r="AC43677" s="104"/>
      <c r="AF43677" s="104"/>
      <c r="AG43677" s="104"/>
      <c r="AK43677" s="104"/>
      <c r="AL43677" s="104"/>
      <c r="AO43677" s="104"/>
      <c r="AP43677" s="104"/>
    </row>
    <row r="43678" spans="21:42" ht="15" customHeight="1" x14ac:dyDescent="0.25">
      <c r="U43678" s="104"/>
      <c r="AB43678" s="104"/>
      <c r="AC43678" s="104"/>
      <c r="AF43678" s="104"/>
      <c r="AG43678" s="104"/>
      <c r="AK43678" s="104"/>
      <c r="AL43678" s="104"/>
      <c r="AO43678" s="104"/>
      <c r="AP43678" s="104"/>
    </row>
    <row r="43679" spans="21:42" ht="15" customHeight="1" x14ac:dyDescent="0.25">
      <c r="U43679" s="104"/>
      <c r="AB43679" s="104"/>
      <c r="AC43679" s="104"/>
      <c r="AF43679" s="104"/>
      <c r="AG43679" s="104"/>
      <c r="AK43679" s="104"/>
      <c r="AL43679" s="104"/>
      <c r="AO43679" s="104"/>
      <c r="AP43679" s="104"/>
    </row>
    <row r="43680" spans="21:42" ht="15" customHeight="1" x14ac:dyDescent="0.25">
      <c r="U43680" s="104"/>
      <c r="AB43680" s="104"/>
      <c r="AC43680" s="104"/>
      <c r="AF43680" s="104"/>
      <c r="AG43680" s="104"/>
      <c r="AK43680" s="104"/>
      <c r="AL43680" s="104"/>
      <c r="AO43680" s="104"/>
      <c r="AP43680" s="104"/>
    </row>
    <row r="43681" spans="21:42" ht="15" customHeight="1" x14ac:dyDescent="0.25">
      <c r="U43681" s="104"/>
      <c r="AB43681" s="104"/>
      <c r="AC43681" s="104"/>
      <c r="AF43681" s="104"/>
      <c r="AG43681" s="104"/>
      <c r="AK43681" s="104"/>
      <c r="AL43681" s="104"/>
      <c r="AO43681" s="104"/>
      <c r="AP43681" s="104"/>
    </row>
    <row r="43682" spans="21:42" ht="15" customHeight="1" x14ac:dyDescent="0.25">
      <c r="U43682" s="104"/>
      <c r="AB43682" s="104"/>
      <c r="AC43682" s="104"/>
      <c r="AF43682" s="104"/>
      <c r="AG43682" s="104"/>
      <c r="AK43682" s="104"/>
      <c r="AL43682" s="104"/>
      <c r="AO43682" s="104"/>
      <c r="AP43682" s="104"/>
    </row>
    <row r="43683" spans="21:42" ht="15" customHeight="1" x14ac:dyDescent="0.25">
      <c r="U43683" s="104"/>
      <c r="AB43683" s="104"/>
      <c r="AC43683" s="104"/>
      <c r="AF43683" s="104"/>
      <c r="AG43683" s="104"/>
      <c r="AK43683" s="104"/>
      <c r="AL43683" s="104"/>
      <c r="AO43683" s="104"/>
      <c r="AP43683" s="104"/>
    </row>
    <row r="43684" spans="21:42" ht="15" customHeight="1" x14ac:dyDescent="0.25">
      <c r="U43684" s="104"/>
      <c r="AB43684" s="104"/>
      <c r="AC43684" s="104"/>
      <c r="AF43684" s="104"/>
      <c r="AG43684" s="104"/>
      <c r="AK43684" s="104"/>
      <c r="AL43684" s="104"/>
      <c r="AO43684" s="104"/>
      <c r="AP43684" s="104"/>
    </row>
    <row r="43685" spans="21:42" ht="15" customHeight="1" x14ac:dyDescent="0.25">
      <c r="U43685" s="104"/>
      <c r="AB43685" s="104"/>
      <c r="AC43685" s="104"/>
      <c r="AF43685" s="104"/>
      <c r="AG43685" s="104"/>
      <c r="AK43685" s="104"/>
      <c r="AL43685" s="104"/>
      <c r="AO43685" s="104"/>
      <c r="AP43685" s="104"/>
    </row>
    <row r="43686" spans="21:42" ht="15" customHeight="1" x14ac:dyDescent="0.25">
      <c r="U43686" s="104"/>
      <c r="AB43686" s="104"/>
      <c r="AC43686" s="104"/>
      <c r="AF43686" s="104"/>
      <c r="AG43686" s="104"/>
      <c r="AK43686" s="104"/>
      <c r="AL43686" s="104"/>
      <c r="AO43686" s="104"/>
      <c r="AP43686" s="104"/>
    </row>
    <row r="43687" spans="21:42" ht="15" customHeight="1" x14ac:dyDescent="0.25">
      <c r="U43687" s="104"/>
      <c r="AB43687" s="104"/>
      <c r="AC43687" s="104"/>
      <c r="AF43687" s="104"/>
      <c r="AG43687" s="104"/>
      <c r="AK43687" s="104"/>
      <c r="AL43687" s="104"/>
      <c r="AO43687" s="104"/>
      <c r="AP43687" s="104"/>
    </row>
    <row r="43688" spans="21:42" ht="15" customHeight="1" x14ac:dyDescent="0.25">
      <c r="U43688" s="104"/>
      <c r="AB43688" s="104"/>
      <c r="AC43688" s="104"/>
      <c r="AF43688" s="104"/>
      <c r="AG43688" s="104"/>
      <c r="AK43688" s="104"/>
      <c r="AL43688" s="104"/>
      <c r="AO43688" s="104"/>
      <c r="AP43688" s="104"/>
    </row>
    <row r="43689" spans="21:42" ht="15" customHeight="1" x14ac:dyDescent="0.25">
      <c r="U43689" s="104"/>
      <c r="AB43689" s="104"/>
      <c r="AC43689" s="104"/>
      <c r="AF43689" s="104"/>
      <c r="AG43689" s="104"/>
      <c r="AK43689" s="104"/>
      <c r="AL43689" s="104"/>
      <c r="AO43689" s="104"/>
      <c r="AP43689" s="104"/>
    </row>
    <row r="43690" spans="21:42" ht="15" customHeight="1" x14ac:dyDescent="0.25">
      <c r="U43690" s="104"/>
      <c r="AB43690" s="104"/>
      <c r="AC43690" s="104"/>
      <c r="AF43690" s="104"/>
      <c r="AG43690" s="104"/>
      <c r="AK43690" s="104"/>
      <c r="AL43690" s="104"/>
      <c r="AO43690" s="104"/>
      <c r="AP43690" s="104"/>
    </row>
    <row r="43691" spans="21:42" ht="15" customHeight="1" x14ac:dyDescent="0.25">
      <c r="U43691" s="104"/>
      <c r="AB43691" s="104"/>
      <c r="AC43691" s="104"/>
      <c r="AF43691" s="104"/>
      <c r="AG43691" s="104"/>
      <c r="AK43691" s="104"/>
      <c r="AL43691" s="104"/>
      <c r="AO43691" s="104"/>
      <c r="AP43691" s="104"/>
    </row>
    <row r="43692" spans="21:42" ht="15" customHeight="1" x14ac:dyDescent="0.25">
      <c r="U43692" s="104"/>
      <c r="AB43692" s="104"/>
      <c r="AC43692" s="104"/>
      <c r="AF43692" s="104"/>
      <c r="AG43692" s="104"/>
      <c r="AK43692" s="104"/>
      <c r="AL43692" s="104"/>
      <c r="AO43692" s="104"/>
      <c r="AP43692" s="104"/>
    </row>
    <row r="43693" spans="21:42" ht="15" customHeight="1" x14ac:dyDescent="0.25">
      <c r="U43693" s="104"/>
      <c r="AB43693" s="104"/>
      <c r="AC43693" s="104"/>
      <c r="AF43693" s="104"/>
      <c r="AG43693" s="104"/>
      <c r="AK43693" s="104"/>
      <c r="AL43693" s="104"/>
      <c r="AO43693" s="104"/>
      <c r="AP43693" s="104"/>
    </row>
    <row r="43694" spans="21:42" ht="15" customHeight="1" x14ac:dyDescent="0.25">
      <c r="U43694" s="104"/>
      <c r="AB43694" s="104"/>
      <c r="AC43694" s="104"/>
      <c r="AF43694" s="104"/>
      <c r="AG43694" s="104"/>
      <c r="AK43694" s="104"/>
      <c r="AL43694" s="104"/>
      <c r="AO43694" s="104"/>
      <c r="AP43694" s="104"/>
    </row>
    <row r="43695" spans="21:42" ht="15" customHeight="1" x14ac:dyDescent="0.25">
      <c r="U43695" s="104"/>
      <c r="AB43695" s="104"/>
      <c r="AC43695" s="104"/>
      <c r="AF43695" s="104"/>
      <c r="AG43695" s="104"/>
      <c r="AK43695" s="104"/>
      <c r="AL43695" s="104"/>
      <c r="AO43695" s="104"/>
      <c r="AP43695" s="104"/>
    </row>
    <row r="43696" spans="21:42" ht="15" customHeight="1" x14ac:dyDescent="0.25">
      <c r="U43696" s="104"/>
      <c r="AB43696" s="104"/>
      <c r="AC43696" s="104"/>
      <c r="AF43696" s="104"/>
      <c r="AG43696" s="104"/>
      <c r="AK43696" s="104"/>
      <c r="AL43696" s="104"/>
      <c r="AO43696" s="104"/>
      <c r="AP43696" s="104"/>
    </row>
    <row r="43697" spans="21:42" ht="15" customHeight="1" x14ac:dyDescent="0.25">
      <c r="U43697" s="104"/>
      <c r="AB43697" s="104"/>
      <c r="AC43697" s="104"/>
      <c r="AF43697" s="104"/>
      <c r="AG43697" s="104"/>
      <c r="AK43697" s="104"/>
      <c r="AL43697" s="104"/>
      <c r="AO43697" s="104"/>
      <c r="AP43697" s="104"/>
    </row>
    <row r="43698" spans="21:42" ht="15" customHeight="1" x14ac:dyDescent="0.25">
      <c r="U43698" s="104"/>
      <c r="AB43698" s="104"/>
      <c r="AC43698" s="104"/>
      <c r="AF43698" s="104"/>
      <c r="AG43698" s="104"/>
      <c r="AK43698" s="104"/>
      <c r="AL43698" s="104"/>
      <c r="AO43698" s="104"/>
      <c r="AP43698" s="104"/>
    </row>
    <row r="43699" spans="21:42" ht="15" customHeight="1" x14ac:dyDescent="0.25">
      <c r="U43699" s="104"/>
      <c r="AB43699" s="104"/>
      <c r="AC43699" s="104"/>
      <c r="AF43699" s="104"/>
      <c r="AG43699" s="104"/>
      <c r="AK43699" s="104"/>
      <c r="AL43699" s="104"/>
      <c r="AO43699" s="104"/>
      <c r="AP43699" s="104"/>
    </row>
    <row r="43700" spans="21:42" ht="15" customHeight="1" x14ac:dyDescent="0.25">
      <c r="U43700" s="104"/>
      <c r="AB43700" s="104"/>
      <c r="AC43700" s="104"/>
      <c r="AF43700" s="104"/>
      <c r="AG43700" s="104"/>
      <c r="AK43700" s="104"/>
      <c r="AL43700" s="104"/>
      <c r="AO43700" s="104"/>
      <c r="AP43700" s="104"/>
    </row>
    <row r="43701" spans="21:42" ht="15" customHeight="1" x14ac:dyDescent="0.25">
      <c r="U43701" s="104"/>
      <c r="AB43701" s="104"/>
      <c r="AC43701" s="104"/>
      <c r="AF43701" s="104"/>
      <c r="AG43701" s="104"/>
      <c r="AK43701" s="104"/>
      <c r="AL43701" s="104"/>
      <c r="AO43701" s="104"/>
      <c r="AP43701" s="104"/>
    </row>
    <row r="43702" spans="21:42" ht="15" customHeight="1" x14ac:dyDescent="0.25">
      <c r="U43702" s="104"/>
      <c r="AB43702" s="104"/>
      <c r="AC43702" s="104"/>
      <c r="AF43702" s="104"/>
      <c r="AG43702" s="104"/>
      <c r="AK43702" s="104"/>
      <c r="AL43702" s="104"/>
      <c r="AO43702" s="104"/>
      <c r="AP43702" s="104"/>
    </row>
    <row r="43703" spans="21:42" ht="15" customHeight="1" x14ac:dyDescent="0.25">
      <c r="U43703" s="104"/>
      <c r="AB43703" s="104"/>
      <c r="AC43703" s="104"/>
      <c r="AF43703" s="104"/>
      <c r="AG43703" s="104"/>
      <c r="AK43703" s="104"/>
      <c r="AL43703" s="104"/>
      <c r="AO43703" s="104"/>
      <c r="AP43703" s="104"/>
    </row>
    <row r="43704" spans="21:42" ht="15" customHeight="1" x14ac:dyDescent="0.25">
      <c r="U43704" s="104"/>
      <c r="AB43704" s="104"/>
      <c r="AC43704" s="104"/>
      <c r="AF43704" s="104"/>
      <c r="AG43704" s="104"/>
      <c r="AK43704" s="104"/>
      <c r="AL43704" s="104"/>
      <c r="AO43704" s="104"/>
      <c r="AP43704" s="104"/>
    </row>
    <row r="43705" spans="21:42" ht="15" customHeight="1" x14ac:dyDescent="0.25">
      <c r="U43705" s="104"/>
      <c r="AB43705" s="104"/>
      <c r="AC43705" s="104"/>
      <c r="AF43705" s="104"/>
      <c r="AG43705" s="104"/>
      <c r="AK43705" s="104"/>
      <c r="AL43705" s="104"/>
      <c r="AO43705" s="104"/>
      <c r="AP43705" s="104"/>
    </row>
    <row r="43706" spans="21:42" ht="15" customHeight="1" x14ac:dyDescent="0.25">
      <c r="U43706" s="104"/>
      <c r="AB43706" s="104"/>
      <c r="AC43706" s="104"/>
      <c r="AF43706" s="104"/>
      <c r="AG43706" s="104"/>
      <c r="AK43706" s="104"/>
      <c r="AL43706" s="104"/>
      <c r="AO43706" s="104"/>
      <c r="AP43706" s="104"/>
    </row>
    <row r="43707" spans="21:42" ht="15" customHeight="1" x14ac:dyDescent="0.25">
      <c r="U43707" s="104"/>
      <c r="AB43707" s="104"/>
      <c r="AC43707" s="104"/>
      <c r="AF43707" s="104"/>
      <c r="AG43707" s="104"/>
      <c r="AK43707" s="104"/>
      <c r="AL43707" s="104"/>
      <c r="AO43707" s="104"/>
      <c r="AP43707" s="104"/>
    </row>
    <row r="43708" spans="21:42" ht="15" customHeight="1" x14ac:dyDescent="0.25">
      <c r="U43708" s="104"/>
      <c r="AB43708" s="104"/>
      <c r="AC43708" s="104"/>
      <c r="AF43708" s="104"/>
      <c r="AG43708" s="104"/>
      <c r="AK43708" s="104"/>
      <c r="AL43708" s="104"/>
      <c r="AO43708" s="104"/>
      <c r="AP43708" s="104"/>
    </row>
    <row r="43709" spans="21:42" ht="15" customHeight="1" x14ac:dyDescent="0.25">
      <c r="U43709" s="104"/>
      <c r="AB43709" s="104"/>
      <c r="AC43709" s="104"/>
      <c r="AF43709" s="104"/>
      <c r="AG43709" s="104"/>
      <c r="AK43709" s="104"/>
      <c r="AL43709" s="104"/>
      <c r="AO43709" s="104"/>
      <c r="AP43709" s="104"/>
    </row>
    <row r="43710" spans="21:42" ht="15" customHeight="1" x14ac:dyDescent="0.25">
      <c r="U43710" s="104"/>
      <c r="AB43710" s="104"/>
      <c r="AC43710" s="104"/>
      <c r="AF43710" s="104"/>
      <c r="AG43710" s="104"/>
      <c r="AK43710" s="104"/>
      <c r="AL43710" s="104"/>
      <c r="AO43710" s="104"/>
      <c r="AP43710" s="104"/>
    </row>
    <row r="43711" spans="21:42" ht="15" customHeight="1" x14ac:dyDescent="0.25">
      <c r="U43711" s="104"/>
      <c r="AB43711" s="104"/>
      <c r="AC43711" s="104"/>
      <c r="AF43711" s="104"/>
      <c r="AG43711" s="104"/>
      <c r="AK43711" s="104"/>
      <c r="AL43711" s="104"/>
      <c r="AO43711" s="104"/>
      <c r="AP43711" s="104"/>
    </row>
    <row r="43712" spans="21:42" ht="15" customHeight="1" x14ac:dyDescent="0.25">
      <c r="U43712" s="104"/>
      <c r="AB43712" s="104"/>
      <c r="AC43712" s="104"/>
      <c r="AF43712" s="104"/>
      <c r="AG43712" s="104"/>
      <c r="AK43712" s="104"/>
      <c r="AL43712" s="104"/>
      <c r="AO43712" s="104"/>
      <c r="AP43712" s="104"/>
    </row>
    <row r="43713" spans="21:42" ht="15" customHeight="1" x14ac:dyDescent="0.25">
      <c r="U43713" s="104"/>
      <c r="AB43713" s="104"/>
      <c r="AC43713" s="104"/>
      <c r="AF43713" s="104"/>
      <c r="AG43713" s="104"/>
      <c r="AK43713" s="104"/>
      <c r="AL43713" s="104"/>
      <c r="AO43713" s="104"/>
      <c r="AP43713" s="104"/>
    </row>
    <row r="43714" spans="21:42" ht="15" customHeight="1" x14ac:dyDescent="0.25">
      <c r="U43714" s="104"/>
      <c r="AB43714" s="104"/>
      <c r="AC43714" s="104"/>
      <c r="AF43714" s="104"/>
      <c r="AG43714" s="104"/>
      <c r="AK43714" s="104"/>
      <c r="AL43714" s="104"/>
      <c r="AO43714" s="104"/>
      <c r="AP43714" s="104"/>
    </row>
    <row r="43715" spans="21:42" ht="15" customHeight="1" x14ac:dyDescent="0.25">
      <c r="U43715" s="104"/>
      <c r="AB43715" s="104"/>
      <c r="AC43715" s="104"/>
      <c r="AF43715" s="104"/>
      <c r="AG43715" s="104"/>
      <c r="AK43715" s="104"/>
      <c r="AL43715" s="104"/>
      <c r="AO43715" s="104"/>
      <c r="AP43715" s="104"/>
    </row>
    <row r="43716" spans="21:42" ht="15" customHeight="1" x14ac:dyDescent="0.25">
      <c r="U43716" s="104"/>
      <c r="AB43716" s="104"/>
      <c r="AC43716" s="104"/>
      <c r="AF43716" s="104"/>
      <c r="AG43716" s="104"/>
      <c r="AK43716" s="104"/>
      <c r="AL43716" s="104"/>
      <c r="AO43716" s="104"/>
      <c r="AP43716" s="104"/>
    </row>
    <row r="43717" spans="21:42" ht="15" customHeight="1" x14ac:dyDescent="0.25">
      <c r="U43717" s="104"/>
      <c r="AB43717" s="104"/>
      <c r="AC43717" s="104"/>
      <c r="AF43717" s="104"/>
      <c r="AG43717" s="104"/>
      <c r="AK43717" s="104"/>
      <c r="AL43717" s="104"/>
      <c r="AO43717" s="104"/>
      <c r="AP43717" s="104"/>
    </row>
    <row r="43718" spans="21:42" ht="15" customHeight="1" x14ac:dyDescent="0.25">
      <c r="U43718" s="104"/>
      <c r="AB43718" s="104"/>
      <c r="AC43718" s="104"/>
      <c r="AF43718" s="104"/>
      <c r="AG43718" s="104"/>
      <c r="AK43718" s="104"/>
      <c r="AL43718" s="104"/>
      <c r="AO43718" s="104"/>
      <c r="AP43718" s="104"/>
    </row>
    <row r="43719" spans="21:42" ht="15" customHeight="1" x14ac:dyDescent="0.25">
      <c r="U43719" s="104"/>
      <c r="AB43719" s="104"/>
      <c r="AC43719" s="104"/>
      <c r="AF43719" s="104"/>
      <c r="AG43719" s="104"/>
      <c r="AK43719" s="104"/>
      <c r="AL43719" s="104"/>
      <c r="AO43719" s="104"/>
      <c r="AP43719" s="104"/>
    </row>
    <row r="43720" spans="21:42" ht="15" customHeight="1" x14ac:dyDescent="0.25">
      <c r="U43720" s="104"/>
      <c r="AB43720" s="104"/>
      <c r="AC43720" s="104"/>
      <c r="AF43720" s="104"/>
      <c r="AG43720" s="104"/>
      <c r="AK43720" s="104"/>
      <c r="AL43720" s="104"/>
      <c r="AO43720" s="104"/>
      <c r="AP43720" s="104"/>
    </row>
    <row r="43721" spans="21:42" ht="15" customHeight="1" x14ac:dyDescent="0.25">
      <c r="U43721" s="104"/>
      <c r="AB43721" s="104"/>
      <c r="AC43721" s="104"/>
      <c r="AF43721" s="104"/>
      <c r="AG43721" s="104"/>
      <c r="AK43721" s="104"/>
      <c r="AL43721" s="104"/>
      <c r="AO43721" s="104"/>
      <c r="AP43721" s="104"/>
    </row>
    <row r="43722" spans="21:42" ht="15" customHeight="1" x14ac:dyDescent="0.25">
      <c r="U43722" s="104"/>
      <c r="AB43722" s="104"/>
      <c r="AC43722" s="104"/>
      <c r="AF43722" s="104"/>
      <c r="AG43722" s="104"/>
      <c r="AK43722" s="104"/>
      <c r="AL43722" s="104"/>
      <c r="AO43722" s="104"/>
      <c r="AP43722" s="104"/>
    </row>
    <row r="43723" spans="21:42" ht="15" customHeight="1" x14ac:dyDescent="0.25">
      <c r="U43723" s="104"/>
      <c r="AB43723" s="104"/>
      <c r="AC43723" s="104"/>
      <c r="AF43723" s="104"/>
      <c r="AG43723" s="104"/>
      <c r="AK43723" s="104"/>
      <c r="AL43723" s="104"/>
      <c r="AO43723" s="104"/>
      <c r="AP43723" s="104"/>
    </row>
    <row r="43724" spans="21:42" ht="15" customHeight="1" x14ac:dyDescent="0.25">
      <c r="U43724" s="104"/>
      <c r="AB43724" s="104"/>
      <c r="AC43724" s="104"/>
      <c r="AF43724" s="104"/>
      <c r="AG43724" s="104"/>
      <c r="AK43724" s="104"/>
      <c r="AL43724" s="104"/>
      <c r="AO43724" s="104"/>
      <c r="AP43724" s="104"/>
    </row>
    <row r="43725" spans="21:42" ht="15" customHeight="1" x14ac:dyDescent="0.25">
      <c r="U43725" s="104"/>
      <c r="AB43725" s="104"/>
      <c r="AC43725" s="104"/>
      <c r="AF43725" s="104"/>
      <c r="AG43725" s="104"/>
      <c r="AK43725" s="104"/>
      <c r="AL43725" s="104"/>
      <c r="AO43725" s="104"/>
      <c r="AP43725" s="104"/>
    </row>
    <row r="43726" spans="21:42" ht="15" customHeight="1" x14ac:dyDescent="0.25">
      <c r="U43726" s="104"/>
      <c r="AB43726" s="104"/>
      <c r="AC43726" s="104"/>
      <c r="AF43726" s="104"/>
      <c r="AG43726" s="104"/>
      <c r="AK43726" s="104"/>
      <c r="AL43726" s="104"/>
      <c r="AO43726" s="104"/>
      <c r="AP43726" s="104"/>
    </row>
    <row r="43727" spans="21:42" ht="15" customHeight="1" x14ac:dyDescent="0.25">
      <c r="U43727" s="104"/>
      <c r="AB43727" s="104"/>
      <c r="AC43727" s="104"/>
      <c r="AF43727" s="104"/>
      <c r="AG43727" s="104"/>
      <c r="AK43727" s="104"/>
      <c r="AL43727" s="104"/>
      <c r="AO43727" s="104"/>
      <c r="AP43727" s="104"/>
    </row>
    <row r="43728" spans="21:42" ht="15" customHeight="1" x14ac:dyDescent="0.25">
      <c r="U43728" s="104"/>
      <c r="AB43728" s="104"/>
      <c r="AC43728" s="104"/>
      <c r="AF43728" s="104"/>
      <c r="AG43728" s="104"/>
      <c r="AK43728" s="104"/>
      <c r="AL43728" s="104"/>
      <c r="AO43728" s="104"/>
      <c r="AP43728" s="104"/>
    </row>
    <row r="43729" spans="21:42" ht="15" customHeight="1" x14ac:dyDescent="0.25">
      <c r="U43729" s="104"/>
      <c r="AB43729" s="104"/>
      <c r="AC43729" s="104"/>
      <c r="AF43729" s="104"/>
      <c r="AG43729" s="104"/>
      <c r="AK43729" s="104"/>
      <c r="AL43729" s="104"/>
      <c r="AO43729" s="104"/>
      <c r="AP43729" s="104"/>
    </row>
    <row r="43730" spans="21:42" ht="15" customHeight="1" x14ac:dyDescent="0.25">
      <c r="U43730" s="104"/>
      <c r="AB43730" s="104"/>
      <c r="AC43730" s="104"/>
      <c r="AF43730" s="104"/>
      <c r="AG43730" s="104"/>
      <c r="AK43730" s="104"/>
      <c r="AL43730" s="104"/>
      <c r="AO43730" s="104"/>
      <c r="AP43730" s="104"/>
    </row>
    <row r="43731" spans="21:42" ht="15" customHeight="1" x14ac:dyDescent="0.25">
      <c r="U43731" s="104"/>
      <c r="AB43731" s="104"/>
      <c r="AC43731" s="104"/>
      <c r="AF43731" s="104"/>
      <c r="AG43731" s="104"/>
      <c r="AK43731" s="104"/>
      <c r="AL43731" s="104"/>
      <c r="AO43731" s="104"/>
      <c r="AP43731" s="104"/>
    </row>
    <row r="43732" spans="21:42" ht="15" customHeight="1" x14ac:dyDescent="0.25">
      <c r="U43732" s="104"/>
      <c r="AB43732" s="104"/>
      <c r="AC43732" s="104"/>
      <c r="AF43732" s="104"/>
      <c r="AG43732" s="104"/>
      <c r="AK43732" s="104"/>
      <c r="AL43732" s="104"/>
      <c r="AO43732" s="104"/>
      <c r="AP43732" s="104"/>
    </row>
    <row r="43733" spans="21:42" ht="15" customHeight="1" x14ac:dyDescent="0.25">
      <c r="U43733" s="104"/>
      <c r="AB43733" s="104"/>
      <c r="AC43733" s="104"/>
      <c r="AF43733" s="104"/>
      <c r="AG43733" s="104"/>
      <c r="AK43733" s="104"/>
      <c r="AL43733" s="104"/>
      <c r="AO43733" s="104"/>
      <c r="AP43733" s="104"/>
    </row>
    <row r="43734" spans="21:42" ht="15" customHeight="1" x14ac:dyDescent="0.25">
      <c r="U43734" s="104"/>
      <c r="AB43734" s="104"/>
      <c r="AC43734" s="104"/>
      <c r="AF43734" s="104"/>
      <c r="AG43734" s="104"/>
      <c r="AK43734" s="104"/>
      <c r="AL43734" s="104"/>
      <c r="AO43734" s="104"/>
      <c r="AP43734" s="104"/>
    </row>
    <row r="43735" spans="21:42" ht="15" customHeight="1" x14ac:dyDescent="0.25">
      <c r="U43735" s="104"/>
      <c r="AB43735" s="104"/>
      <c r="AC43735" s="104"/>
      <c r="AF43735" s="104"/>
      <c r="AG43735" s="104"/>
      <c r="AK43735" s="104"/>
      <c r="AL43735" s="104"/>
      <c r="AO43735" s="104"/>
      <c r="AP43735" s="104"/>
    </row>
    <row r="43736" spans="21:42" ht="15" customHeight="1" x14ac:dyDescent="0.25">
      <c r="U43736" s="104"/>
      <c r="AB43736" s="104"/>
      <c r="AC43736" s="104"/>
      <c r="AF43736" s="104"/>
      <c r="AG43736" s="104"/>
      <c r="AK43736" s="104"/>
      <c r="AL43736" s="104"/>
      <c r="AO43736" s="104"/>
      <c r="AP43736" s="104"/>
    </row>
    <row r="43737" spans="21:42" ht="15" customHeight="1" x14ac:dyDescent="0.25">
      <c r="U43737" s="104"/>
      <c r="AB43737" s="104"/>
      <c r="AC43737" s="104"/>
      <c r="AF43737" s="104"/>
      <c r="AG43737" s="104"/>
      <c r="AK43737" s="104"/>
      <c r="AL43737" s="104"/>
      <c r="AO43737" s="104"/>
      <c r="AP43737" s="104"/>
    </row>
    <row r="43738" spans="21:42" ht="15" customHeight="1" x14ac:dyDescent="0.25">
      <c r="U43738" s="104"/>
      <c r="AB43738" s="104"/>
      <c r="AC43738" s="104"/>
      <c r="AF43738" s="104"/>
      <c r="AG43738" s="104"/>
      <c r="AK43738" s="104"/>
      <c r="AL43738" s="104"/>
      <c r="AO43738" s="104"/>
      <c r="AP43738" s="104"/>
    </row>
    <row r="43739" spans="21:42" ht="15" customHeight="1" x14ac:dyDescent="0.25">
      <c r="U43739" s="104"/>
      <c r="AB43739" s="104"/>
      <c r="AC43739" s="104"/>
      <c r="AF43739" s="104"/>
      <c r="AG43739" s="104"/>
      <c r="AK43739" s="104"/>
      <c r="AL43739" s="104"/>
      <c r="AO43739" s="104"/>
      <c r="AP43739" s="104"/>
    </row>
    <row r="43740" spans="21:42" ht="15" customHeight="1" x14ac:dyDescent="0.25">
      <c r="U43740" s="104"/>
      <c r="AB43740" s="104"/>
      <c r="AC43740" s="104"/>
      <c r="AF43740" s="104"/>
      <c r="AG43740" s="104"/>
      <c r="AK43740" s="104"/>
      <c r="AL43740" s="104"/>
      <c r="AO43740" s="104"/>
      <c r="AP43740" s="104"/>
    </row>
    <row r="43741" spans="21:42" ht="15" customHeight="1" x14ac:dyDescent="0.25">
      <c r="U43741" s="104"/>
      <c r="AB43741" s="104"/>
      <c r="AC43741" s="104"/>
      <c r="AF43741" s="104"/>
      <c r="AG43741" s="104"/>
      <c r="AK43741" s="104"/>
      <c r="AL43741" s="104"/>
      <c r="AO43741" s="104"/>
      <c r="AP43741" s="104"/>
    </row>
    <row r="43742" spans="21:42" ht="15" customHeight="1" x14ac:dyDescent="0.25">
      <c r="U43742" s="104"/>
      <c r="AB43742" s="104"/>
      <c r="AC43742" s="104"/>
      <c r="AF43742" s="104"/>
      <c r="AG43742" s="104"/>
      <c r="AK43742" s="104"/>
      <c r="AL43742" s="104"/>
      <c r="AO43742" s="104"/>
      <c r="AP43742" s="104"/>
    </row>
    <row r="43743" spans="21:42" ht="15" customHeight="1" x14ac:dyDescent="0.25">
      <c r="U43743" s="104"/>
      <c r="AB43743" s="104"/>
      <c r="AC43743" s="104"/>
      <c r="AF43743" s="104"/>
      <c r="AG43743" s="104"/>
      <c r="AK43743" s="104"/>
      <c r="AL43743" s="104"/>
      <c r="AO43743" s="104"/>
      <c r="AP43743" s="104"/>
    </row>
    <row r="43744" spans="21:42" ht="15" customHeight="1" x14ac:dyDescent="0.25">
      <c r="U43744" s="104"/>
      <c r="AB43744" s="104"/>
      <c r="AC43744" s="104"/>
      <c r="AF43744" s="104"/>
      <c r="AG43744" s="104"/>
      <c r="AK43744" s="104"/>
      <c r="AL43744" s="104"/>
      <c r="AO43744" s="104"/>
      <c r="AP43744" s="104"/>
    </row>
    <row r="43745" spans="21:42" ht="15" customHeight="1" x14ac:dyDescent="0.25">
      <c r="U43745" s="104"/>
      <c r="AB43745" s="104"/>
      <c r="AC43745" s="104"/>
      <c r="AF43745" s="104"/>
      <c r="AG43745" s="104"/>
      <c r="AK43745" s="104"/>
      <c r="AL43745" s="104"/>
      <c r="AO43745" s="104"/>
      <c r="AP43745" s="104"/>
    </row>
    <row r="43746" spans="21:42" ht="15" customHeight="1" x14ac:dyDescent="0.25">
      <c r="U43746" s="104"/>
      <c r="AB43746" s="104"/>
      <c r="AC43746" s="104"/>
      <c r="AF43746" s="104"/>
      <c r="AG43746" s="104"/>
      <c r="AK43746" s="104"/>
      <c r="AL43746" s="104"/>
      <c r="AO43746" s="104"/>
      <c r="AP43746" s="104"/>
    </row>
    <row r="43747" spans="21:42" ht="15" customHeight="1" x14ac:dyDescent="0.25">
      <c r="U43747" s="104"/>
      <c r="AB43747" s="104"/>
      <c r="AC43747" s="104"/>
      <c r="AF43747" s="104"/>
      <c r="AG43747" s="104"/>
      <c r="AK43747" s="104"/>
      <c r="AL43747" s="104"/>
      <c r="AO43747" s="104"/>
      <c r="AP43747" s="104"/>
    </row>
    <row r="43748" spans="21:42" ht="15" customHeight="1" x14ac:dyDescent="0.25">
      <c r="U43748" s="104"/>
      <c r="AB43748" s="104"/>
      <c r="AC43748" s="104"/>
      <c r="AF43748" s="104"/>
      <c r="AG43748" s="104"/>
      <c r="AK43748" s="104"/>
      <c r="AL43748" s="104"/>
      <c r="AO43748" s="104"/>
      <c r="AP43748" s="104"/>
    </row>
    <row r="43749" spans="21:42" ht="15" customHeight="1" x14ac:dyDescent="0.25">
      <c r="U43749" s="104"/>
      <c r="AB43749" s="104"/>
      <c r="AC43749" s="104"/>
      <c r="AF43749" s="104"/>
      <c r="AG43749" s="104"/>
      <c r="AK43749" s="104"/>
      <c r="AL43749" s="104"/>
      <c r="AO43749" s="104"/>
      <c r="AP43749" s="104"/>
    </row>
    <row r="43750" spans="21:42" ht="15" customHeight="1" x14ac:dyDescent="0.25">
      <c r="U43750" s="104"/>
      <c r="AB43750" s="104"/>
      <c r="AC43750" s="104"/>
      <c r="AF43750" s="104"/>
      <c r="AG43750" s="104"/>
      <c r="AK43750" s="104"/>
      <c r="AL43750" s="104"/>
      <c r="AO43750" s="104"/>
      <c r="AP43750" s="104"/>
    </row>
    <row r="43751" spans="21:42" ht="15" customHeight="1" x14ac:dyDescent="0.25">
      <c r="U43751" s="104"/>
      <c r="AB43751" s="104"/>
      <c r="AC43751" s="104"/>
      <c r="AF43751" s="104"/>
      <c r="AG43751" s="104"/>
      <c r="AK43751" s="104"/>
      <c r="AL43751" s="104"/>
      <c r="AO43751" s="104"/>
      <c r="AP43751" s="104"/>
    </row>
    <row r="43752" spans="21:42" ht="15" customHeight="1" x14ac:dyDescent="0.25">
      <c r="U43752" s="104"/>
      <c r="AB43752" s="104"/>
      <c r="AC43752" s="104"/>
      <c r="AF43752" s="104"/>
      <c r="AG43752" s="104"/>
      <c r="AK43752" s="104"/>
      <c r="AL43752" s="104"/>
      <c r="AO43752" s="104"/>
      <c r="AP43752" s="104"/>
    </row>
    <row r="43753" spans="21:42" ht="15" customHeight="1" x14ac:dyDescent="0.25">
      <c r="U43753" s="104"/>
      <c r="AB43753" s="104"/>
      <c r="AC43753" s="104"/>
      <c r="AF43753" s="104"/>
      <c r="AG43753" s="104"/>
      <c r="AK43753" s="104"/>
      <c r="AL43753" s="104"/>
      <c r="AO43753" s="104"/>
      <c r="AP43753" s="104"/>
    </row>
    <row r="43754" spans="21:42" ht="15" customHeight="1" x14ac:dyDescent="0.25">
      <c r="U43754" s="104"/>
      <c r="AB43754" s="104"/>
      <c r="AC43754" s="104"/>
      <c r="AF43754" s="104"/>
      <c r="AG43754" s="104"/>
      <c r="AK43754" s="104"/>
      <c r="AL43754" s="104"/>
      <c r="AO43754" s="104"/>
      <c r="AP43754" s="104"/>
    </row>
    <row r="43755" spans="21:42" ht="15" customHeight="1" x14ac:dyDescent="0.25">
      <c r="U43755" s="104"/>
      <c r="AB43755" s="104"/>
      <c r="AC43755" s="104"/>
      <c r="AF43755" s="104"/>
      <c r="AG43755" s="104"/>
      <c r="AK43755" s="104"/>
      <c r="AL43755" s="104"/>
      <c r="AO43755" s="104"/>
      <c r="AP43755" s="104"/>
    </row>
    <row r="43756" spans="21:42" ht="15" customHeight="1" x14ac:dyDescent="0.25">
      <c r="U43756" s="104"/>
      <c r="AB43756" s="104"/>
      <c r="AC43756" s="104"/>
      <c r="AF43756" s="104"/>
      <c r="AG43756" s="104"/>
      <c r="AK43756" s="104"/>
      <c r="AL43756" s="104"/>
      <c r="AO43756" s="104"/>
      <c r="AP43756" s="104"/>
    </row>
    <row r="43757" spans="21:42" ht="15" customHeight="1" x14ac:dyDescent="0.25">
      <c r="U43757" s="104"/>
      <c r="AB43757" s="104"/>
      <c r="AC43757" s="104"/>
      <c r="AF43757" s="104"/>
      <c r="AG43757" s="104"/>
      <c r="AK43757" s="104"/>
      <c r="AL43757" s="104"/>
      <c r="AO43757" s="104"/>
      <c r="AP43757" s="104"/>
    </row>
    <row r="43758" spans="21:42" ht="15" customHeight="1" x14ac:dyDescent="0.25">
      <c r="U43758" s="104"/>
      <c r="AB43758" s="104"/>
      <c r="AC43758" s="104"/>
      <c r="AF43758" s="104"/>
      <c r="AG43758" s="104"/>
      <c r="AK43758" s="104"/>
      <c r="AL43758" s="104"/>
      <c r="AO43758" s="104"/>
      <c r="AP43758" s="104"/>
    </row>
    <row r="43759" spans="21:42" ht="15" customHeight="1" x14ac:dyDescent="0.25">
      <c r="U43759" s="104"/>
      <c r="AB43759" s="104"/>
      <c r="AC43759" s="104"/>
      <c r="AF43759" s="104"/>
      <c r="AG43759" s="104"/>
      <c r="AK43759" s="104"/>
      <c r="AL43759" s="104"/>
      <c r="AO43759" s="104"/>
      <c r="AP43759" s="104"/>
    </row>
    <row r="43760" spans="21:42" ht="15" customHeight="1" x14ac:dyDescent="0.25">
      <c r="U43760" s="104"/>
      <c r="AB43760" s="104"/>
      <c r="AC43760" s="104"/>
      <c r="AF43760" s="104"/>
      <c r="AG43760" s="104"/>
      <c r="AK43760" s="104"/>
      <c r="AL43760" s="104"/>
      <c r="AO43760" s="104"/>
      <c r="AP43760" s="104"/>
    </row>
    <row r="43761" spans="21:42" ht="15" customHeight="1" x14ac:dyDescent="0.25">
      <c r="U43761" s="104"/>
      <c r="AB43761" s="104"/>
      <c r="AC43761" s="104"/>
      <c r="AF43761" s="104"/>
      <c r="AG43761" s="104"/>
      <c r="AK43761" s="104"/>
      <c r="AL43761" s="104"/>
      <c r="AO43761" s="104"/>
      <c r="AP43761" s="104"/>
    </row>
    <row r="43762" spans="21:42" ht="15" customHeight="1" x14ac:dyDescent="0.25">
      <c r="U43762" s="104"/>
      <c r="AB43762" s="104"/>
      <c r="AC43762" s="104"/>
      <c r="AF43762" s="104"/>
      <c r="AG43762" s="104"/>
      <c r="AK43762" s="104"/>
      <c r="AL43762" s="104"/>
      <c r="AO43762" s="104"/>
      <c r="AP43762" s="104"/>
    </row>
    <row r="43763" spans="21:42" ht="15" customHeight="1" x14ac:dyDescent="0.25">
      <c r="U43763" s="104"/>
      <c r="AB43763" s="104"/>
      <c r="AC43763" s="104"/>
      <c r="AF43763" s="104"/>
      <c r="AG43763" s="104"/>
      <c r="AK43763" s="104"/>
      <c r="AL43763" s="104"/>
      <c r="AO43763" s="104"/>
      <c r="AP43763" s="104"/>
    </row>
    <row r="43764" spans="21:42" ht="15" customHeight="1" x14ac:dyDescent="0.25">
      <c r="U43764" s="104"/>
      <c r="AB43764" s="104"/>
      <c r="AC43764" s="104"/>
      <c r="AF43764" s="104"/>
      <c r="AG43764" s="104"/>
      <c r="AK43764" s="104"/>
      <c r="AL43764" s="104"/>
      <c r="AO43764" s="104"/>
      <c r="AP43764" s="104"/>
    </row>
    <row r="43765" spans="21:42" ht="15" customHeight="1" x14ac:dyDescent="0.25">
      <c r="U43765" s="104"/>
      <c r="AB43765" s="104"/>
      <c r="AC43765" s="104"/>
      <c r="AF43765" s="104"/>
      <c r="AG43765" s="104"/>
      <c r="AK43765" s="104"/>
      <c r="AL43765" s="104"/>
      <c r="AO43765" s="104"/>
      <c r="AP43765" s="104"/>
    </row>
    <row r="43766" spans="21:42" ht="15" customHeight="1" x14ac:dyDescent="0.25">
      <c r="U43766" s="104"/>
      <c r="AB43766" s="104"/>
      <c r="AC43766" s="104"/>
      <c r="AF43766" s="104"/>
      <c r="AG43766" s="104"/>
      <c r="AK43766" s="104"/>
      <c r="AL43766" s="104"/>
      <c r="AO43766" s="104"/>
      <c r="AP43766" s="104"/>
    </row>
    <row r="43767" spans="21:42" ht="15" customHeight="1" x14ac:dyDescent="0.25">
      <c r="U43767" s="104"/>
      <c r="AB43767" s="104"/>
      <c r="AC43767" s="104"/>
      <c r="AF43767" s="104"/>
      <c r="AG43767" s="104"/>
      <c r="AK43767" s="104"/>
      <c r="AL43767" s="104"/>
      <c r="AO43767" s="104"/>
      <c r="AP43767" s="104"/>
    </row>
    <row r="43768" spans="21:42" ht="15" customHeight="1" x14ac:dyDescent="0.25">
      <c r="U43768" s="104"/>
      <c r="AB43768" s="104"/>
      <c r="AC43768" s="104"/>
      <c r="AF43768" s="104"/>
      <c r="AG43768" s="104"/>
      <c r="AK43768" s="104"/>
      <c r="AL43768" s="104"/>
      <c r="AO43768" s="104"/>
      <c r="AP43768" s="104"/>
    </row>
    <row r="43769" spans="21:42" ht="15" customHeight="1" x14ac:dyDescent="0.25">
      <c r="U43769" s="104"/>
      <c r="AB43769" s="104"/>
      <c r="AC43769" s="104"/>
      <c r="AF43769" s="104"/>
      <c r="AG43769" s="104"/>
      <c r="AK43769" s="104"/>
      <c r="AL43769" s="104"/>
      <c r="AO43769" s="104"/>
      <c r="AP43769" s="104"/>
    </row>
    <row r="43770" spans="21:42" ht="15" customHeight="1" x14ac:dyDescent="0.25">
      <c r="U43770" s="104"/>
      <c r="AB43770" s="104"/>
      <c r="AC43770" s="104"/>
      <c r="AF43770" s="104"/>
      <c r="AG43770" s="104"/>
      <c r="AK43770" s="104"/>
      <c r="AL43770" s="104"/>
      <c r="AO43770" s="104"/>
      <c r="AP43770" s="104"/>
    </row>
    <row r="43771" spans="21:42" ht="15" customHeight="1" x14ac:dyDescent="0.25">
      <c r="U43771" s="104"/>
      <c r="AB43771" s="104"/>
      <c r="AC43771" s="104"/>
      <c r="AF43771" s="104"/>
      <c r="AG43771" s="104"/>
      <c r="AK43771" s="104"/>
      <c r="AL43771" s="104"/>
      <c r="AO43771" s="104"/>
      <c r="AP43771" s="104"/>
    </row>
    <row r="43772" spans="21:42" ht="15" customHeight="1" x14ac:dyDescent="0.25">
      <c r="U43772" s="104"/>
      <c r="AB43772" s="104"/>
      <c r="AC43772" s="104"/>
      <c r="AF43772" s="104"/>
      <c r="AG43772" s="104"/>
      <c r="AK43772" s="104"/>
      <c r="AL43772" s="104"/>
      <c r="AO43772" s="104"/>
      <c r="AP43772" s="104"/>
    </row>
    <row r="43773" spans="21:42" ht="15" customHeight="1" x14ac:dyDescent="0.25">
      <c r="U43773" s="104"/>
      <c r="AB43773" s="104"/>
      <c r="AC43773" s="104"/>
      <c r="AF43773" s="104"/>
      <c r="AG43773" s="104"/>
      <c r="AK43773" s="104"/>
      <c r="AL43773" s="104"/>
      <c r="AO43773" s="104"/>
      <c r="AP43773" s="104"/>
    </row>
    <row r="43774" spans="21:42" ht="15" customHeight="1" x14ac:dyDescent="0.25">
      <c r="U43774" s="104"/>
      <c r="AB43774" s="104"/>
      <c r="AC43774" s="104"/>
      <c r="AF43774" s="104"/>
      <c r="AG43774" s="104"/>
      <c r="AK43774" s="104"/>
      <c r="AL43774" s="104"/>
      <c r="AO43774" s="104"/>
      <c r="AP43774" s="104"/>
    </row>
    <row r="43775" spans="21:42" ht="15" customHeight="1" x14ac:dyDescent="0.25">
      <c r="U43775" s="104"/>
      <c r="AB43775" s="104"/>
      <c r="AC43775" s="104"/>
      <c r="AF43775" s="104"/>
      <c r="AG43775" s="104"/>
      <c r="AK43775" s="104"/>
      <c r="AL43775" s="104"/>
      <c r="AO43775" s="104"/>
      <c r="AP43775" s="104"/>
    </row>
    <row r="43776" spans="21:42" ht="15" customHeight="1" x14ac:dyDescent="0.25">
      <c r="U43776" s="104"/>
      <c r="AB43776" s="104"/>
      <c r="AC43776" s="104"/>
      <c r="AF43776" s="104"/>
      <c r="AG43776" s="104"/>
      <c r="AK43776" s="104"/>
      <c r="AL43776" s="104"/>
      <c r="AO43776" s="104"/>
      <c r="AP43776" s="104"/>
    </row>
    <row r="43777" spans="21:42" ht="15" customHeight="1" x14ac:dyDescent="0.25">
      <c r="U43777" s="104"/>
      <c r="AB43777" s="104"/>
      <c r="AC43777" s="104"/>
      <c r="AF43777" s="104"/>
      <c r="AG43777" s="104"/>
      <c r="AK43777" s="104"/>
      <c r="AL43777" s="104"/>
      <c r="AO43777" s="104"/>
      <c r="AP43777" s="104"/>
    </row>
    <row r="43778" spans="21:42" ht="15" customHeight="1" x14ac:dyDescent="0.25">
      <c r="U43778" s="104"/>
      <c r="AB43778" s="104"/>
      <c r="AC43778" s="104"/>
      <c r="AF43778" s="104"/>
      <c r="AG43778" s="104"/>
      <c r="AK43778" s="104"/>
      <c r="AL43778" s="104"/>
      <c r="AO43778" s="104"/>
      <c r="AP43778" s="104"/>
    </row>
    <row r="43779" spans="21:42" ht="15" customHeight="1" x14ac:dyDescent="0.25">
      <c r="U43779" s="104"/>
      <c r="AB43779" s="104"/>
      <c r="AC43779" s="104"/>
      <c r="AF43779" s="104"/>
      <c r="AG43779" s="104"/>
      <c r="AK43779" s="104"/>
      <c r="AL43779" s="104"/>
      <c r="AO43779" s="104"/>
      <c r="AP43779" s="104"/>
    </row>
    <row r="43780" spans="21:42" ht="15" customHeight="1" x14ac:dyDescent="0.25">
      <c r="U43780" s="104"/>
      <c r="AB43780" s="104"/>
      <c r="AC43780" s="104"/>
      <c r="AF43780" s="104"/>
      <c r="AG43780" s="104"/>
      <c r="AK43780" s="104"/>
      <c r="AL43780" s="104"/>
      <c r="AO43780" s="104"/>
      <c r="AP43780" s="104"/>
    </row>
    <row r="43781" spans="21:42" ht="15" customHeight="1" x14ac:dyDescent="0.25">
      <c r="U43781" s="104"/>
      <c r="AB43781" s="104"/>
      <c r="AC43781" s="104"/>
      <c r="AF43781" s="104"/>
      <c r="AG43781" s="104"/>
      <c r="AK43781" s="104"/>
      <c r="AL43781" s="104"/>
      <c r="AO43781" s="104"/>
      <c r="AP43781" s="104"/>
    </row>
    <row r="43782" spans="21:42" ht="15" customHeight="1" x14ac:dyDescent="0.25">
      <c r="U43782" s="104"/>
      <c r="AB43782" s="104"/>
      <c r="AC43782" s="104"/>
      <c r="AF43782" s="104"/>
      <c r="AG43782" s="104"/>
      <c r="AK43782" s="104"/>
      <c r="AL43782" s="104"/>
      <c r="AO43782" s="104"/>
      <c r="AP43782" s="104"/>
    </row>
    <row r="43783" spans="21:42" ht="15" customHeight="1" x14ac:dyDescent="0.25">
      <c r="U43783" s="104"/>
      <c r="AB43783" s="104"/>
      <c r="AC43783" s="104"/>
      <c r="AF43783" s="104"/>
      <c r="AG43783" s="104"/>
      <c r="AK43783" s="104"/>
      <c r="AL43783" s="104"/>
      <c r="AO43783" s="104"/>
      <c r="AP43783" s="104"/>
    </row>
    <row r="43784" spans="21:42" ht="15" customHeight="1" x14ac:dyDescent="0.25">
      <c r="U43784" s="104"/>
      <c r="AB43784" s="104"/>
      <c r="AC43784" s="104"/>
      <c r="AF43784" s="104"/>
      <c r="AG43784" s="104"/>
      <c r="AK43784" s="104"/>
      <c r="AL43784" s="104"/>
      <c r="AO43784" s="104"/>
      <c r="AP43784" s="104"/>
    </row>
    <row r="43785" spans="21:42" ht="15" customHeight="1" x14ac:dyDescent="0.25">
      <c r="U43785" s="104"/>
      <c r="AB43785" s="104"/>
      <c r="AC43785" s="104"/>
      <c r="AF43785" s="104"/>
      <c r="AG43785" s="104"/>
      <c r="AK43785" s="104"/>
      <c r="AL43785" s="104"/>
      <c r="AO43785" s="104"/>
      <c r="AP43785" s="104"/>
    </row>
    <row r="43786" spans="21:42" ht="15" customHeight="1" x14ac:dyDescent="0.25">
      <c r="U43786" s="104"/>
      <c r="AB43786" s="104"/>
      <c r="AC43786" s="104"/>
      <c r="AF43786" s="104"/>
      <c r="AG43786" s="104"/>
      <c r="AK43786" s="104"/>
      <c r="AL43786" s="104"/>
      <c r="AO43786" s="104"/>
      <c r="AP43786" s="104"/>
    </row>
    <row r="43787" spans="21:42" ht="15" customHeight="1" x14ac:dyDescent="0.25">
      <c r="U43787" s="104"/>
      <c r="AB43787" s="104"/>
      <c r="AC43787" s="104"/>
      <c r="AF43787" s="104"/>
      <c r="AG43787" s="104"/>
      <c r="AK43787" s="104"/>
      <c r="AL43787" s="104"/>
      <c r="AO43787" s="104"/>
      <c r="AP43787" s="104"/>
    </row>
    <row r="43788" spans="21:42" ht="15" customHeight="1" x14ac:dyDescent="0.25">
      <c r="U43788" s="104"/>
      <c r="AB43788" s="104"/>
      <c r="AC43788" s="104"/>
      <c r="AF43788" s="104"/>
      <c r="AG43788" s="104"/>
      <c r="AK43788" s="104"/>
      <c r="AL43788" s="104"/>
      <c r="AO43788" s="104"/>
      <c r="AP43788" s="104"/>
    </row>
    <row r="43789" spans="21:42" ht="15" customHeight="1" x14ac:dyDescent="0.25">
      <c r="U43789" s="104"/>
      <c r="AB43789" s="104"/>
      <c r="AC43789" s="104"/>
      <c r="AF43789" s="104"/>
      <c r="AG43789" s="104"/>
      <c r="AK43789" s="104"/>
      <c r="AL43789" s="104"/>
      <c r="AO43789" s="104"/>
      <c r="AP43789" s="104"/>
    </row>
    <row r="43790" spans="21:42" ht="15" customHeight="1" x14ac:dyDescent="0.25">
      <c r="U43790" s="104"/>
      <c r="AB43790" s="104"/>
      <c r="AC43790" s="104"/>
      <c r="AF43790" s="104"/>
      <c r="AG43790" s="104"/>
      <c r="AK43790" s="104"/>
      <c r="AL43790" s="104"/>
      <c r="AO43790" s="104"/>
      <c r="AP43790" s="104"/>
    </row>
    <row r="43791" spans="21:42" ht="15" customHeight="1" x14ac:dyDescent="0.25">
      <c r="U43791" s="104"/>
      <c r="AB43791" s="104"/>
      <c r="AC43791" s="104"/>
      <c r="AF43791" s="104"/>
      <c r="AG43791" s="104"/>
      <c r="AK43791" s="104"/>
      <c r="AL43791" s="104"/>
      <c r="AO43791" s="104"/>
      <c r="AP43791" s="104"/>
    </row>
    <row r="43792" spans="21:42" ht="15" customHeight="1" x14ac:dyDescent="0.25">
      <c r="U43792" s="104"/>
      <c r="AB43792" s="104"/>
      <c r="AC43792" s="104"/>
      <c r="AF43792" s="104"/>
      <c r="AG43792" s="104"/>
      <c r="AK43792" s="104"/>
      <c r="AL43792" s="104"/>
      <c r="AO43792" s="104"/>
      <c r="AP43792" s="104"/>
    </row>
    <row r="43793" spans="21:42" ht="15" customHeight="1" x14ac:dyDescent="0.25">
      <c r="U43793" s="104"/>
      <c r="AB43793" s="104"/>
      <c r="AC43793" s="104"/>
      <c r="AF43793" s="104"/>
      <c r="AG43793" s="104"/>
      <c r="AK43793" s="104"/>
      <c r="AL43793" s="104"/>
      <c r="AO43793" s="104"/>
      <c r="AP43793" s="104"/>
    </row>
    <row r="43794" spans="21:42" ht="15" customHeight="1" x14ac:dyDescent="0.25">
      <c r="U43794" s="104"/>
      <c r="AB43794" s="104"/>
      <c r="AC43794" s="104"/>
      <c r="AF43794" s="104"/>
      <c r="AG43794" s="104"/>
      <c r="AK43794" s="104"/>
      <c r="AL43794" s="104"/>
      <c r="AO43794" s="104"/>
      <c r="AP43794" s="104"/>
    </row>
    <row r="43795" spans="21:42" ht="15" customHeight="1" x14ac:dyDescent="0.25">
      <c r="U43795" s="104"/>
      <c r="AB43795" s="104"/>
      <c r="AC43795" s="104"/>
      <c r="AF43795" s="104"/>
      <c r="AG43795" s="104"/>
      <c r="AK43795" s="104"/>
      <c r="AL43795" s="104"/>
      <c r="AO43795" s="104"/>
      <c r="AP43795" s="104"/>
    </row>
    <row r="43796" spans="21:42" ht="15" customHeight="1" x14ac:dyDescent="0.25">
      <c r="U43796" s="104"/>
      <c r="AB43796" s="104"/>
      <c r="AC43796" s="104"/>
      <c r="AF43796" s="104"/>
      <c r="AG43796" s="104"/>
      <c r="AK43796" s="104"/>
      <c r="AL43796" s="104"/>
      <c r="AO43796" s="104"/>
      <c r="AP43796" s="104"/>
    </row>
    <row r="43797" spans="21:42" ht="15" customHeight="1" x14ac:dyDescent="0.25">
      <c r="U43797" s="104"/>
      <c r="AB43797" s="104"/>
      <c r="AC43797" s="104"/>
      <c r="AF43797" s="104"/>
      <c r="AG43797" s="104"/>
      <c r="AK43797" s="104"/>
      <c r="AL43797" s="104"/>
      <c r="AO43797" s="104"/>
      <c r="AP43797" s="104"/>
    </row>
    <row r="43798" spans="21:42" ht="15" customHeight="1" x14ac:dyDescent="0.25">
      <c r="U43798" s="104"/>
      <c r="AB43798" s="104"/>
      <c r="AC43798" s="104"/>
      <c r="AF43798" s="104"/>
      <c r="AG43798" s="104"/>
      <c r="AK43798" s="104"/>
      <c r="AL43798" s="104"/>
      <c r="AO43798" s="104"/>
      <c r="AP43798" s="104"/>
    </row>
    <row r="43799" spans="21:42" ht="15" customHeight="1" x14ac:dyDescent="0.25">
      <c r="U43799" s="104"/>
      <c r="AB43799" s="104"/>
      <c r="AC43799" s="104"/>
      <c r="AF43799" s="104"/>
      <c r="AG43799" s="104"/>
      <c r="AK43799" s="104"/>
      <c r="AL43799" s="104"/>
      <c r="AO43799" s="104"/>
      <c r="AP43799" s="104"/>
    </row>
    <row r="43800" spans="21:42" ht="15" customHeight="1" x14ac:dyDescent="0.25">
      <c r="U43800" s="104"/>
      <c r="AB43800" s="104"/>
      <c r="AC43800" s="104"/>
      <c r="AF43800" s="104"/>
      <c r="AG43800" s="104"/>
      <c r="AK43800" s="104"/>
      <c r="AL43800" s="104"/>
      <c r="AO43800" s="104"/>
      <c r="AP43800" s="104"/>
    </row>
    <row r="43801" spans="21:42" ht="15" customHeight="1" x14ac:dyDescent="0.25">
      <c r="U43801" s="104"/>
      <c r="AB43801" s="104"/>
      <c r="AC43801" s="104"/>
      <c r="AF43801" s="104"/>
      <c r="AG43801" s="104"/>
      <c r="AK43801" s="104"/>
      <c r="AL43801" s="104"/>
      <c r="AO43801" s="104"/>
      <c r="AP43801" s="104"/>
    </row>
    <row r="43802" spans="21:42" ht="15" customHeight="1" x14ac:dyDescent="0.25">
      <c r="U43802" s="104"/>
      <c r="AB43802" s="104"/>
      <c r="AC43802" s="104"/>
      <c r="AF43802" s="104"/>
      <c r="AG43802" s="104"/>
      <c r="AK43802" s="104"/>
      <c r="AL43802" s="104"/>
      <c r="AO43802" s="104"/>
      <c r="AP43802" s="104"/>
    </row>
    <row r="43803" spans="21:42" ht="15" customHeight="1" x14ac:dyDescent="0.25">
      <c r="U43803" s="104"/>
      <c r="AB43803" s="104"/>
      <c r="AC43803" s="104"/>
      <c r="AF43803" s="104"/>
      <c r="AG43803" s="104"/>
      <c r="AK43803" s="104"/>
      <c r="AL43803" s="104"/>
      <c r="AO43803" s="104"/>
      <c r="AP43803" s="104"/>
    </row>
    <row r="43804" spans="21:42" ht="15" customHeight="1" x14ac:dyDescent="0.25">
      <c r="U43804" s="104"/>
      <c r="AB43804" s="104"/>
      <c r="AC43804" s="104"/>
      <c r="AF43804" s="104"/>
      <c r="AG43804" s="104"/>
      <c r="AK43804" s="104"/>
      <c r="AL43804" s="104"/>
      <c r="AO43804" s="104"/>
      <c r="AP43804" s="104"/>
    </row>
    <row r="43805" spans="21:42" ht="15" customHeight="1" x14ac:dyDescent="0.25">
      <c r="U43805" s="104"/>
      <c r="AB43805" s="104"/>
      <c r="AC43805" s="104"/>
      <c r="AF43805" s="104"/>
      <c r="AG43805" s="104"/>
      <c r="AK43805" s="104"/>
      <c r="AL43805" s="104"/>
      <c r="AO43805" s="104"/>
      <c r="AP43805" s="104"/>
    </row>
    <row r="43806" spans="21:42" ht="15" customHeight="1" x14ac:dyDescent="0.25">
      <c r="U43806" s="104"/>
      <c r="AB43806" s="104"/>
      <c r="AC43806" s="104"/>
      <c r="AF43806" s="104"/>
      <c r="AG43806" s="104"/>
      <c r="AK43806" s="104"/>
      <c r="AL43806" s="104"/>
      <c r="AO43806" s="104"/>
      <c r="AP43806" s="104"/>
    </row>
    <row r="43807" spans="21:42" ht="15" customHeight="1" x14ac:dyDescent="0.25">
      <c r="U43807" s="104"/>
      <c r="AB43807" s="104"/>
      <c r="AC43807" s="104"/>
      <c r="AF43807" s="104"/>
      <c r="AG43807" s="104"/>
      <c r="AK43807" s="104"/>
      <c r="AL43807" s="104"/>
      <c r="AO43807" s="104"/>
      <c r="AP43807" s="104"/>
    </row>
    <row r="43808" spans="21:42" ht="15" customHeight="1" x14ac:dyDescent="0.25">
      <c r="U43808" s="104"/>
      <c r="AB43808" s="104"/>
      <c r="AC43808" s="104"/>
      <c r="AF43808" s="104"/>
      <c r="AG43808" s="104"/>
      <c r="AK43808" s="104"/>
      <c r="AL43808" s="104"/>
      <c r="AO43808" s="104"/>
      <c r="AP43808" s="104"/>
    </row>
    <row r="43809" spans="21:42" ht="15" customHeight="1" x14ac:dyDescent="0.25">
      <c r="U43809" s="104"/>
      <c r="AB43809" s="104"/>
      <c r="AC43809" s="104"/>
      <c r="AF43809" s="104"/>
      <c r="AG43809" s="104"/>
      <c r="AK43809" s="104"/>
      <c r="AL43809" s="104"/>
      <c r="AO43809" s="104"/>
      <c r="AP43809" s="104"/>
    </row>
    <row r="43810" spans="21:42" ht="15" customHeight="1" x14ac:dyDescent="0.25">
      <c r="U43810" s="104"/>
      <c r="AB43810" s="104"/>
      <c r="AC43810" s="104"/>
      <c r="AF43810" s="104"/>
      <c r="AG43810" s="104"/>
      <c r="AK43810" s="104"/>
      <c r="AL43810" s="104"/>
      <c r="AO43810" s="104"/>
      <c r="AP43810" s="104"/>
    </row>
    <row r="43811" spans="21:42" ht="15" customHeight="1" x14ac:dyDescent="0.25">
      <c r="U43811" s="104"/>
      <c r="AB43811" s="104"/>
      <c r="AC43811" s="104"/>
      <c r="AF43811" s="104"/>
      <c r="AG43811" s="104"/>
      <c r="AK43811" s="104"/>
      <c r="AL43811" s="104"/>
      <c r="AO43811" s="104"/>
      <c r="AP43811" s="104"/>
    </row>
    <row r="43812" spans="21:42" ht="15" customHeight="1" x14ac:dyDescent="0.25">
      <c r="U43812" s="104"/>
      <c r="AB43812" s="104"/>
      <c r="AC43812" s="104"/>
      <c r="AF43812" s="104"/>
      <c r="AG43812" s="104"/>
      <c r="AK43812" s="104"/>
      <c r="AL43812" s="104"/>
      <c r="AO43812" s="104"/>
      <c r="AP43812" s="104"/>
    </row>
    <row r="43813" spans="21:42" ht="15" customHeight="1" x14ac:dyDescent="0.25">
      <c r="U43813" s="104"/>
      <c r="AB43813" s="104"/>
      <c r="AC43813" s="104"/>
      <c r="AF43813" s="104"/>
      <c r="AG43813" s="104"/>
      <c r="AK43813" s="104"/>
      <c r="AL43813" s="104"/>
      <c r="AO43813" s="104"/>
      <c r="AP43813" s="104"/>
    </row>
    <row r="43814" spans="21:42" ht="15" customHeight="1" x14ac:dyDescent="0.25">
      <c r="U43814" s="104"/>
      <c r="AB43814" s="104"/>
      <c r="AC43814" s="104"/>
      <c r="AF43814" s="104"/>
      <c r="AG43814" s="104"/>
      <c r="AK43814" s="104"/>
      <c r="AL43814" s="104"/>
      <c r="AO43814" s="104"/>
      <c r="AP43814" s="104"/>
    </row>
    <row r="43815" spans="21:42" ht="15" customHeight="1" x14ac:dyDescent="0.25">
      <c r="U43815" s="104"/>
      <c r="AB43815" s="104"/>
      <c r="AC43815" s="104"/>
      <c r="AF43815" s="104"/>
      <c r="AG43815" s="104"/>
      <c r="AK43815" s="104"/>
      <c r="AL43815" s="104"/>
      <c r="AO43815" s="104"/>
      <c r="AP43815" s="104"/>
    </row>
    <row r="43816" spans="21:42" ht="15" customHeight="1" x14ac:dyDescent="0.25">
      <c r="U43816" s="104"/>
      <c r="AB43816" s="104"/>
      <c r="AC43816" s="104"/>
      <c r="AF43816" s="104"/>
      <c r="AG43816" s="104"/>
      <c r="AK43816" s="104"/>
      <c r="AL43816" s="104"/>
      <c r="AO43816" s="104"/>
      <c r="AP43816" s="104"/>
    </row>
    <row r="43817" spans="21:42" ht="15" customHeight="1" x14ac:dyDescent="0.25">
      <c r="U43817" s="104"/>
      <c r="AB43817" s="104"/>
      <c r="AC43817" s="104"/>
      <c r="AF43817" s="104"/>
      <c r="AG43817" s="104"/>
      <c r="AK43817" s="104"/>
      <c r="AL43817" s="104"/>
      <c r="AO43817" s="104"/>
      <c r="AP43817" s="104"/>
    </row>
    <row r="43818" spans="21:42" ht="15" customHeight="1" x14ac:dyDescent="0.25">
      <c r="U43818" s="104"/>
      <c r="AB43818" s="104"/>
      <c r="AC43818" s="104"/>
      <c r="AF43818" s="104"/>
      <c r="AG43818" s="104"/>
      <c r="AK43818" s="104"/>
      <c r="AL43818" s="104"/>
      <c r="AO43818" s="104"/>
      <c r="AP43818" s="104"/>
    </row>
    <row r="43819" spans="21:42" ht="15" customHeight="1" x14ac:dyDescent="0.25">
      <c r="U43819" s="104"/>
      <c r="AB43819" s="104"/>
      <c r="AC43819" s="104"/>
      <c r="AF43819" s="104"/>
      <c r="AG43819" s="104"/>
      <c r="AK43819" s="104"/>
      <c r="AL43819" s="104"/>
      <c r="AO43819" s="104"/>
      <c r="AP43819" s="104"/>
    </row>
    <row r="43820" spans="21:42" ht="15" customHeight="1" x14ac:dyDescent="0.25">
      <c r="U43820" s="104"/>
      <c r="AB43820" s="104"/>
      <c r="AC43820" s="104"/>
      <c r="AF43820" s="104"/>
      <c r="AG43820" s="104"/>
      <c r="AK43820" s="104"/>
      <c r="AL43820" s="104"/>
      <c r="AO43820" s="104"/>
      <c r="AP43820" s="104"/>
    </row>
    <row r="43821" spans="21:42" ht="15" customHeight="1" x14ac:dyDescent="0.25">
      <c r="U43821" s="104"/>
      <c r="AB43821" s="104"/>
      <c r="AC43821" s="104"/>
      <c r="AF43821" s="104"/>
      <c r="AG43821" s="104"/>
      <c r="AK43821" s="104"/>
      <c r="AL43821" s="104"/>
      <c r="AO43821" s="104"/>
      <c r="AP43821" s="104"/>
    </row>
    <row r="43822" spans="21:42" ht="15" customHeight="1" x14ac:dyDescent="0.25">
      <c r="U43822" s="104"/>
      <c r="AB43822" s="104"/>
      <c r="AC43822" s="104"/>
      <c r="AF43822" s="104"/>
      <c r="AG43822" s="104"/>
      <c r="AK43822" s="104"/>
      <c r="AL43822" s="104"/>
      <c r="AO43822" s="104"/>
      <c r="AP43822" s="104"/>
    </row>
    <row r="43823" spans="21:42" ht="15" customHeight="1" x14ac:dyDescent="0.25">
      <c r="U43823" s="104"/>
      <c r="AB43823" s="104"/>
      <c r="AC43823" s="104"/>
      <c r="AF43823" s="104"/>
      <c r="AG43823" s="104"/>
      <c r="AK43823" s="104"/>
      <c r="AL43823" s="104"/>
      <c r="AO43823" s="104"/>
      <c r="AP43823" s="104"/>
    </row>
    <row r="43824" spans="21:42" ht="15" customHeight="1" x14ac:dyDescent="0.25">
      <c r="U43824" s="104"/>
      <c r="AB43824" s="104"/>
      <c r="AC43824" s="104"/>
      <c r="AF43824" s="104"/>
      <c r="AG43824" s="104"/>
      <c r="AK43824" s="104"/>
      <c r="AL43824" s="104"/>
      <c r="AO43824" s="104"/>
      <c r="AP43824" s="104"/>
    </row>
    <row r="43825" spans="21:42" ht="15" customHeight="1" x14ac:dyDescent="0.25">
      <c r="U43825" s="104"/>
      <c r="AB43825" s="104"/>
      <c r="AC43825" s="104"/>
      <c r="AF43825" s="104"/>
      <c r="AG43825" s="104"/>
      <c r="AK43825" s="104"/>
      <c r="AL43825" s="104"/>
      <c r="AO43825" s="104"/>
      <c r="AP43825" s="104"/>
    </row>
    <row r="43826" spans="21:42" ht="15" customHeight="1" x14ac:dyDescent="0.25">
      <c r="U43826" s="104"/>
      <c r="AB43826" s="104"/>
      <c r="AC43826" s="104"/>
      <c r="AF43826" s="104"/>
      <c r="AG43826" s="104"/>
      <c r="AK43826" s="104"/>
      <c r="AL43826" s="104"/>
      <c r="AO43826" s="104"/>
      <c r="AP43826" s="104"/>
    </row>
    <row r="43827" spans="21:42" ht="15" customHeight="1" x14ac:dyDescent="0.25">
      <c r="U43827" s="104"/>
      <c r="AB43827" s="104"/>
      <c r="AC43827" s="104"/>
      <c r="AF43827" s="104"/>
      <c r="AG43827" s="104"/>
      <c r="AK43827" s="104"/>
      <c r="AL43827" s="104"/>
      <c r="AO43827" s="104"/>
      <c r="AP43827" s="104"/>
    </row>
    <row r="43828" spans="21:42" ht="15" customHeight="1" x14ac:dyDescent="0.25">
      <c r="U43828" s="104"/>
      <c r="AB43828" s="104"/>
      <c r="AC43828" s="104"/>
      <c r="AF43828" s="104"/>
      <c r="AG43828" s="104"/>
      <c r="AK43828" s="104"/>
      <c r="AL43828" s="104"/>
      <c r="AO43828" s="104"/>
      <c r="AP43828" s="104"/>
    </row>
    <row r="43829" spans="21:42" ht="15" customHeight="1" x14ac:dyDescent="0.25">
      <c r="U43829" s="104"/>
      <c r="AB43829" s="104"/>
      <c r="AC43829" s="104"/>
      <c r="AF43829" s="104"/>
      <c r="AG43829" s="104"/>
      <c r="AK43829" s="104"/>
      <c r="AL43829" s="104"/>
      <c r="AO43829" s="104"/>
      <c r="AP43829" s="104"/>
    </row>
    <row r="43830" spans="21:42" ht="15" customHeight="1" x14ac:dyDescent="0.25">
      <c r="U43830" s="104"/>
      <c r="AB43830" s="104"/>
      <c r="AC43830" s="104"/>
      <c r="AF43830" s="104"/>
      <c r="AG43830" s="104"/>
      <c r="AK43830" s="104"/>
      <c r="AL43830" s="104"/>
      <c r="AO43830" s="104"/>
      <c r="AP43830" s="104"/>
    </row>
    <row r="43831" spans="21:42" ht="15" customHeight="1" x14ac:dyDescent="0.25">
      <c r="U43831" s="104"/>
      <c r="AB43831" s="104"/>
      <c r="AC43831" s="104"/>
      <c r="AF43831" s="104"/>
      <c r="AG43831" s="104"/>
      <c r="AK43831" s="104"/>
      <c r="AL43831" s="104"/>
      <c r="AO43831" s="104"/>
      <c r="AP43831" s="104"/>
    </row>
    <row r="43832" spans="21:42" ht="15" customHeight="1" x14ac:dyDescent="0.25">
      <c r="U43832" s="104"/>
      <c r="AB43832" s="104"/>
      <c r="AC43832" s="104"/>
      <c r="AF43832" s="104"/>
      <c r="AG43832" s="104"/>
      <c r="AK43832" s="104"/>
      <c r="AL43832" s="104"/>
      <c r="AO43832" s="104"/>
      <c r="AP43832" s="104"/>
    </row>
    <row r="43833" spans="21:42" ht="15" customHeight="1" x14ac:dyDescent="0.25">
      <c r="U43833" s="104"/>
      <c r="AB43833" s="104"/>
      <c r="AC43833" s="104"/>
      <c r="AF43833" s="104"/>
      <c r="AG43833" s="104"/>
      <c r="AK43833" s="104"/>
      <c r="AL43833" s="104"/>
      <c r="AO43833" s="104"/>
      <c r="AP43833" s="104"/>
    </row>
    <row r="43834" spans="21:42" ht="15" customHeight="1" x14ac:dyDescent="0.25">
      <c r="U43834" s="104"/>
      <c r="AB43834" s="104"/>
      <c r="AC43834" s="104"/>
      <c r="AF43834" s="104"/>
      <c r="AG43834" s="104"/>
      <c r="AK43834" s="104"/>
      <c r="AL43834" s="104"/>
      <c r="AO43834" s="104"/>
      <c r="AP43834" s="104"/>
    </row>
    <row r="43835" spans="21:42" ht="15" customHeight="1" x14ac:dyDescent="0.25">
      <c r="U43835" s="104"/>
      <c r="AB43835" s="104"/>
      <c r="AC43835" s="104"/>
      <c r="AF43835" s="104"/>
      <c r="AG43835" s="104"/>
      <c r="AK43835" s="104"/>
      <c r="AL43835" s="104"/>
      <c r="AO43835" s="104"/>
      <c r="AP43835" s="104"/>
    </row>
    <row r="43836" spans="21:42" ht="15" customHeight="1" x14ac:dyDescent="0.25">
      <c r="U43836" s="104"/>
      <c r="AB43836" s="104"/>
      <c r="AC43836" s="104"/>
      <c r="AF43836" s="104"/>
      <c r="AG43836" s="104"/>
      <c r="AK43836" s="104"/>
      <c r="AL43836" s="104"/>
      <c r="AO43836" s="104"/>
      <c r="AP43836" s="104"/>
    </row>
    <row r="43837" spans="21:42" ht="15" customHeight="1" x14ac:dyDescent="0.25">
      <c r="U43837" s="104"/>
      <c r="AB43837" s="104"/>
      <c r="AC43837" s="104"/>
      <c r="AF43837" s="104"/>
      <c r="AG43837" s="104"/>
      <c r="AK43837" s="104"/>
      <c r="AL43837" s="104"/>
      <c r="AO43837" s="104"/>
      <c r="AP43837" s="104"/>
    </row>
    <row r="43838" spans="21:42" ht="15" customHeight="1" x14ac:dyDescent="0.25">
      <c r="U43838" s="104"/>
      <c r="AB43838" s="104"/>
      <c r="AC43838" s="104"/>
      <c r="AF43838" s="104"/>
      <c r="AG43838" s="104"/>
      <c r="AK43838" s="104"/>
      <c r="AL43838" s="104"/>
      <c r="AO43838" s="104"/>
      <c r="AP43838" s="104"/>
    </row>
    <row r="43839" spans="21:42" ht="15" customHeight="1" x14ac:dyDescent="0.25">
      <c r="U43839" s="104"/>
      <c r="AB43839" s="104"/>
      <c r="AC43839" s="104"/>
      <c r="AF43839" s="104"/>
      <c r="AG43839" s="104"/>
      <c r="AK43839" s="104"/>
      <c r="AL43839" s="104"/>
      <c r="AO43839" s="104"/>
      <c r="AP43839" s="104"/>
    </row>
    <row r="43840" spans="21:42" ht="15" customHeight="1" x14ac:dyDescent="0.25">
      <c r="U43840" s="104"/>
      <c r="AB43840" s="104"/>
      <c r="AC43840" s="104"/>
      <c r="AF43840" s="104"/>
      <c r="AG43840" s="104"/>
      <c r="AK43840" s="104"/>
      <c r="AL43840" s="104"/>
      <c r="AO43840" s="104"/>
      <c r="AP43840" s="104"/>
    </row>
    <row r="43841" spans="21:42" ht="15" customHeight="1" x14ac:dyDescent="0.25">
      <c r="U43841" s="104"/>
      <c r="AB43841" s="104"/>
      <c r="AC43841" s="104"/>
      <c r="AF43841" s="104"/>
      <c r="AG43841" s="104"/>
      <c r="AK43841" s="104"/>
      <c r="AL43841" s="104"/>
      <c r="AO43841" s="104"/>
      <c r="AP43841" s="104"/>
    </row>
    <row r="43842" spans="21:42" ht="15" customHeight="1" x14ac:dyDescent="0.25">
      <c r="U43842" s="104"/>
      <c r="AB43842" s="104"/>
      <c r="AC43842" s="104"/>
      <c r="AF43842" s="104"/>
      <c r="AG43842" s="104"/>
      <c r="AK43842" s="104"/>
      <c r="AL43842" s="104"/>
      <c r="AO43842" s="104"/>
      <c r="AP43842" s="104"/>
    </row>
    <row r="43843" spans="21:42" ht="15" customHeight="1" x14ac:dyDescent="0.25">
      <c r="U43843" s="104"/>
      <c r="AB43843" s="104"/>
      <c r="AC43843" s="104"/>
      <c r="AF43843" s="104"/>
      <c r="AG43843" s="104"/>
      <c r="AK43843" s="104"/>
      <c r="AL43843" s="104"/>
      <c r="AO43843" s="104"/>
      <c r="AP43843" s="104"/>
    </row>
    <row r="43844" spans="21:42" ht="15" customHeight="1" x14ac:dyDescent="0.25">
      <c r="U43844" s="104"/>
      <c r="AB43844" s="104"/>
      <c r="AC43844" s="104"/>
      <c r="AF43844" s="104"/>
      <c r="AG43844" s="104"/>
      <c r="AK43844" s="104"/>
      <c r="AL43844" s="104"/>
      <c r="AO43844" s="104"/>
      <c r="AP43844" s="104"/>
    </row>
    <row r="43845" spans="21:42" ht="15" customHeight="1" x14ac:dyDescent="0.25">
      <c r="U43845" s="104"/>
      <c r="AB43845" s="104"/>
      <c r="AC43845" s="104"/>
      <c r="AF43845" s="104"/>
      <c r="AG43845" s="104"/>
      <c r="AK43845" s="104"/>
      <c r="AL43845" s="104"/>
      <c r="AO43845" s="104"/>
      <c r="AP43845" s="104"/>
    </row>
    <row r="43846" spans="21:42" ht="15" customHeight="1" x14ac:dyDescent="0.25">
      <c r="U43846" s="104"/>
      <c r="AB43846" s="104"/>
      <c r="AC43846" s="104"/>
      <c r="AF43846" s="104"/>
      <c r="AG43846" s="104"/>
      <c r="AK43846" s="104"/>
      <c r="AL43846" s="104"/>
      <c r="AO43846" s="104"/>
      <c r="AP43846" s="104"/>
    </row>
    <row r="43847" spans="21:42" ht="15" customHeight="1" x14ac:dyDescent="0.25">
      <c r="U43847" s="104"/>
      <c r="AB43847" s="104"/>
      <c r="AC43847" s="104"/>
      <c r="AF43847" s="104"/>
      <c r="AG43847" s="104"/>
      <c r="AK43847" s="104"/>
      <c r="AL43847" s="104"/>
      <c r="AO43847" s="104"/>
      <c r="AP43847" s="104"/>
    </row>
    <row r="43848" spans="21:42" ht="15" customHeight="1" x14ac:dyDescent="0.25">
      <c r="U43848" s="104"/>
      <c r="AB43848" s="104"/>
      <c r="AC43848" s="104"/>
      <c r="AF43848" s="104"/>
      <c r="AG43848" s="104"/>
      <c r="AK43848" s="104"/>
      <c r="AL43848" s="104"/>
      <c r="AO43848" s="104"/>
      <c r="AP43848" s="104"/>
    </row>
    <row r="43849" spans="21:42" ht="15" customHeight="1" x14ac:dyDescent="0.25">
      <c r="U43849" s="104"/>
      <c r="AB43849" s="104"/>
      <c r="AC43849" s="104"/>
      <c r="AF43849" s="104"/>
      <c r="AG43849" s="104"/>
      <c r="AK43849" s="104"/>
      <c r="AL43849" s="104"/>
      <c r="AO43849" s="104"/>
      <c r="AP43849" s="104"/>
    </row>
    <row r="43850" spans="21:42" ht="15" customHeight="1" x14ac:dyDescent="0.25">
      <c r="U43850" s="104"/>
      <c r="AB43850" s="104"/>
      <c r="AC43850" s="104"/>
      <c r="AF43850" s="104"/>
      <c r="AG43850" s="104"/>
      <c r="AK43850" s="104"/>
      <c r="AL43850" s="104"/>
      <c r="AO43850" s="104"/>
      <c r="AP43850" s="104"/>
    </row>
    <row r="43851" spans="21:42" ht="15" customHeight="1" x14ac:dyDescent="0.25">
      <c r="U43851" s="104"/>
      <c r="AB43851" s="104"/>
      <c r="AC43851" s="104"/>
      <c r="AF43851" s="104"/>
      <c r="AG43851" s="104"/>
      <c r="AK43851" s="104"/>
      <c r="AL43851" s="104"/>
      <c r="AO43851" s="104"/>
      <c r="AP43851" s="104"/>
    </row>
    <row r="43852" spans="21:42" ht="15" customHeight="1" x14ac:dyDescent="0.25">
      <c r="U43852" s="104"/>
      <c r="AB43852" s="104"/>
      <c r="AC43852" s="104"/>
      <c r="AF43852" s="104"/>
      <c r="AG43852" s="104"/>
      <c r="AK43852" s="104"/>
      <c r="AL43852" s="104"/>
      <c r="AO43852" s="104"/>
      <c r="AP43852" s="104"/>
    </row>
    <row r="43853" spans="21:42" ht="15" customHeight="1" x14ac:dyDescent="0.25">
      <c r="U43853" s="104"/>
      <c r="AB43853" s="104"/>
      <c r="AC43853" s="104"/>
      <c r="AF43853" s="104"/>
      <c r="AG43853" s="104"/>
      <c r="AK43853" s="104"/>
      <c r="AL43853" s="104"/>
      <c r="AO43853" s="104"/>
      <c r="AP43853" s="104"/>
    </row>
    <row r="43854" spans="21:42" ht="15" customHeight="1" x14ac:dyDescent="0.25">
      <c r="U43854" s="104"/>
      <c r="AB43854" s="104"/>
      <c r="AC43854" s="104"/>
      <c r="AF43854" s="104"/>
      <c r="AG43854" s="104"/>
      <c r="AK43854" s="104"/>
      <c r="AL43854" s="104"/>
      <c r="AO43854" s="104"/>
      <c r="AP43854" s="104"/>
    </row>
    <row r="43855" spans="21:42" ht="15" customHeight="1" x14ac:dyDescent="0.25">
      <c r="U43855" s="104"/>
      <c r="AB43855" s="104"/>
      <c r="AC43855" s="104"/>
      <c r="AF43855" s="104"/>
      <c r="AG43855" s="104"/>
      <c r="AK43855" s="104"/>
      <c r="AL43855" s="104"/>
      <c r="AO43855" s="104"/>
      <c r="AP43855" s="104"/>
    </row>
    <row r="43856" spans="21:42" ht="15" customHeight="1" x14ac:dyDescent="0.25">
      <c r="U43856" s="104"/>
      <c r="AB43856" s="104"/>
      <c r="AC43856" s="104"/>
      <c r="AF43856" s="104"/>
      <c r="AG43856" s="104"/>
      <c r="AK43856" s="104"/>
      <c r="AL43856" s="104"/>
      <c r="AO43856" s="104"/>
      <c r="AP43856" s="104"/>
    </row>
    <row r="43857" spans="21:42" ht="15" customHeight="1" x14ac:dyDescent="0.25">
      <c r="U43857" s="104"/>
      <c r="AB43857" s="104"/>
      <c r="AC43857" s="104"/>
      <c r="AF43857" s="104"/>
      <c r="AG43857" s="104"/>
      <c r="AK43857" s="104"/>
      <c r="AL43857" s="104"/>
      <c r="AO43857" s="104"/>
      <c r="AP43857" s="104"/>
    </row>
    <row r="43858" spans="21:42" ht="15" customHeight="1" x14ac:dyDescent="0.25">
      <c r="U43858" s="104"/>
      <c r="AB43858" s="104"/>
      <c r="AC43858" s="104"/>
      <c r="AF43858" s="104"/>
      <c r="AG43858" s="104"/>
      <c r="AK43858" s="104"/>
      <c r="AL43858" s="104"/>
      <c r="AO43858" s="104"/>
      <c r="AP43858" s="104"/>
    </row>
    <row r="43859" spans="21:42" ht="15" customHeight="1" x14ac:dyDescent="0.25">
      <c r="U43859" s="104"/>
      <c r="AB43859" s="104"/>
      <c r="AC43859" s="104"/>
      <c r="AF43859" s="104"/>
      <c r="AG43859" s="104"/>
      <c r="AK43859" s="104"/>
      <c r="AL43859" s="104"/>
      <c r="AO43859" s="104"/>
      <c r="AP43859" s="104"/>
    </row>
    <row r="43860" spans="21:42" ht="15" customHeight="1" x14ac:dyDescent="0.25">
      <c r="U43860" s="104"/>
      <c r="AB43860" s="104"/>
      <c r="AC43860" s="104"/>
      <c r="AF43860" s="104"/>
      <c r="AG43860" s="104"/>
      <c r="AK43860" s="104"/>
      <c r="AL43860" s="104"/>
      <c r="AO43860" s="104"/>
      <c r="AP43860" s="104"/>
    </row>
    <row r="43861" spans="21:42" ht="15" customHeight="1" x14ac:dyDescent="0.25">
      <c r="U43861" s="104"/>
      <c r="AB43861" s="104"/>
      <c r="AC43861" s="104"/>
      <c r="AF43861" s="104"/>
      <c r="AG43861" s="104"/>
      <c r="AK43861" s="104"/>
      <c r="AL43861" s="104"/>
      <c r="AO43861" s="104"/>
      <c r="AP43861" s="104"/>
    </row>
    <row r="43862" spans="21:42" ht="15" customHeight="1" x14ac:dyDescent="0.25">
      <c r="U43862" s="104"/>
      <c r="AB43862" s="104"/>
      <c r="AC43862" s="104"/>
      <c r="AF43862" s="104"/>
      <c r="AG43862" s="104"/>
      <c r="AK43862" s="104"/>
      <c r="AL43862" s="104"/>
      <c r="AO43862" s="104"/>
      <c r="AP43862" s="104"/>
    </row>
    <row r="43863" spans="21:42" ht="15" customHeight="1" x14ac:dyDescent="0.25">
      <c r="U43863" s="104"/>
      <c r="AB43863" s="104"/>
      <c r="AC43863" s="104"/>
      <c r="AF43863" s="104"/>
      <c r="AG43863" s="104"/>
      <c r="AK43863" s="104"/>
      <c r="AL43863" s="104"/>
      <c r="AO43863" s="104"/>
      <c r="AP43863" s="104"/>
    </row>
    <row r="43864" spans="21:42" ht="15" customHeight="1" x14ac:dyDescent="0.25">
      <c r="U43864" s="104"/>
      <c r="AB43864" s="104"/>
      <c r="AC43864" s="104"/>
      <c r="AF43864" s="104"/>
      <c r="AG43864" s="104"/>
      <c r="AK43864" s="104"/>
      <c r="AL43864" s="104"/>
      <c r="AO43864" s="104"/>
      <c r="AP43864" s="104"/>
    </row>
    <row r="43865" spans="21:42" ht="15" customHeight="1" x14ac:dyDescent="0.25">
      <c r="U43865" s="104"/>
      <c r="AB43865" s="104"/>
      <c r="AC43865" s="104"/>
      <c r="AF43865" s="104"/>
      <c r="AG43865" s="104"/>
      <c r="AK43865" s="104"/>
      <c r="AL43865" s="104"/>
      <c r="AO43865" s="104"/>
      <c r="AP43865" s="104"/>
    </row>
    <row r="43866" spans="21:42" ht="15" customHeight="1" x14ac:dyDescent="0.25">
      <c r="U43866" s="104"/>
      <c r="AB43866" s="104"/>
      <c r="AC43866" s="104"/>
      <c r="AF43866" s="104"/>
      <c r="AG43866" s="104"/>
      <c r="AK43866" s="104"/>
      <c r="AL43866" s="104"/>
      <c r="AO43866" s="104"/>
      <c r="AP43866" s="104"/>
    </row>
    <row r="43867" spans="21:42" ht="15" customHeight="1" x14ac:dyDescent="0.25">
      <c r="U43867" s="104"/>
      <c r="AB43867" s="104"/>
      <c r="AC43867" s="104"/>
      <c r="AF43867" s="104"/>
      <c r="AG43867" s="104"/>
      <c r="AK43867" s="104"/>
      <c r="AL43867" s="104"/>
      <c r="AO43867" s="104"/>
      <c r="AP43867" s="104"/>
    </row>
    <row r="43868" spans="21:42" ht="15" customHeight="1" x14ac:dyDescent="0.25">
      <c r="U43868" s="104"/>
      <c r="AB43868" s="104"/>
      <c r="AC43868" s="104"/>
      <c r="AF43868" s="104"/>
      <c r="AG43868" s="104"/>
      <c r="AK43868" s="104"/>
      <c r="AL43868" s="104"/>
      <c r="AO43868" s="104"/>
      <c r="AP43868" s="104"/>
    </row>
    <row r="43869" spans="21:42" ht="15" customHeight="1" x14ac:dyDescent="0.25">
      <c r="U43869" s="104"/>
      <c r="AB43869" s="104"/>
      <c r="AC43869" s="104"/>
      <c r="AF43869" s="104"/>
      <c r="AG43869" s="104"/>
      <c r="AK43869" s="104"/>
      <c r="AL43869" s="104"/>
      <c r="AO43869" s="104"/>
      <c r="AP43869" s="104"/>
    </row>
    <row r="43870" spans="21:42" ht="15" customHeight="1" x14ac:dyDescent="0.25">
      <c r="U43870" s="104"/>
      <c r="AB43870" s="104"/>
      <c r="AC43870" s="104"/>
      <c r="AF43870" s="104"/>
      <c r="AG43870" s="104"/>
      <c r="AK43870" s="104"/>
      <c r="AL43870" s="104"/>
      <c r="AO43870" s="104"/>
      <c r="AP43870" s="104"/>
    </row>
    <row r="43871" spans="21:42" ht="15" customHeight="1" x14ac:dyDescent="0.25">
      <c r="U43871" s="104"/>
      <c r="AB43871" s="104"/>
      <c r="AC43871" s="104"/>
      <c r="AF43871" s="104"/>
      <c r="AG43871" s="104"/>
      <c r="AK43871" s="104"/>
      <c r="AL43871" s="104"/>
      <c r="AO43871" s="104"/>
      <c r="AP43871" s="104"/>
    </row>
    <row r="43872" spans="21:42" ht="15" customHeight="1" x14ac:dyDescent="0.25">
      <c r="U43872" s="104"/>
      <c r="AB43872" s="104"/>
      <c r="AC43872" s="104"/>
      <c r="AF43872" s="104"/>
      <c r="AG43872" s="104"/>
      <c r="AK43872" s="104"/>
      <c r="AL43872" s="104"/>
      <c r="AO43872" s="104"/>
      <c r="AP43872" s="104"/>
    </row>
    <row r="43873" spans="21:42" ht="15" customHeight="1" x14ac:dyDescent="0.25">
      <c r="U43873" s="104"/>
      <c r="AB43873" s="104"/>
      <c r="AC43873" s="104"/>
      <c r="AF43873" s="104"/>
      <c r="AG43873" s="104"/>
      <c r="AK43873" s="104"/>
      <c r="AL43873" s="104"/>
      <c r="AO43873" s="104"/>
      <c r="AP43873" s="104"/>
    </row>
    <row r="43874" spans="21:42" ht="15" customHeight="1" x14ac:dyDescent="0.25">
      <c r="U43874" s="104"/>
      <c r="AB43874" s="104"/>
      <c r="AC43874" s="104"/>
      <c r="AF43874" s="104"/>
      <c r="AG43874" s="104"/>
      <c r="AK43874" s="104"/>
      <c r="AL43874" s="104"/>
      <c r="AO43874" s="104"/>
      <c r="AP43874" s="104"/>
    </row>
    <row r="43875" spans="21:42" ht="15" customHeight="1" x14ac:dyDescent="0.25">
      <c r="U43875" s="104"/>
      <c r="AB43875" s="104"/>
      <c r="AC43875" s="104"/>
      <c r="AF43875" s="104"/>
      <c r="AG43875" s="104"/>
      <c r="AK43875" s="104"/>
      <c r="AL43875" s="104"/>
      <c r="AO43875" s="104"/>
      <c r="AP43875" s="104"/>
    </row>
    <row r="43876" spans="21:42" ht="15" customHeight="1" x14ac:dyDescent="0.25">
      <c r="U43876" s="104"/>
      <c r="AB43876" s="104"/>
      <c r="AC43876" s="104"/>
      <c r="AF43876" s="104"/>
      <c r="AG43876" s="104"/>
      <c r="AK43876" s="104"/>
      <c r="AL43876" s="104"/>
      <c r="AO43876" s="104"/>
      <c r="AP43876" s="104"/>
    </row>
    <row r="43877" spans="21:42" ht="15" customHeight="1" x14ac:dyDescent="0.25">
      <c r="U43877" s="104"/>
      <c r="AB43877" s="104"/>
      <c r="AC43877" s="104"/>
      <c r="AF43877" s="104"/>
      <c r="AG43877" s="104"/>
      <c r="AK43877" s="104"/>
      <c r="AL43877" s="104"/>
      <c r="AO43877" s="104"/>
      <c r="AP43877" s="104"/>
    </row>
    <row r="43878" spans="21:42" ht="15" customHeight="1" x14ac:dyDescent="0.25">
      <c r="U43878" s="104"/>
      <c r="AB43878" s="104"/>
      <c r="AC43878" s="104"/>
      <c r="AF43878" s="104"/>
      <c r="AG43878" s="104"/>
      <c r="AK43878" s="104"/>
      <c r="AL43878" s="104"/>
      <c r="AO43878" s="104"/>
      <c r="AP43878" s="104"/>
    </row>
    <row r="43879" spans="21:42" ht="15" customHeight="1" x14ac:dyDescent="0.25">
      <c r="U43879" s="104"/>
      <c r="AB43879" s="104"/>
      <c r="AC43879" s="104"/>
      <c r="AF43879" s="104"/>
      <c r="AG43879" s="104"/>
      <c r="AK43879" s="104"/>
      <c r="AL43879" s="104"/>
      <c r="AO43879" s="104"/>
      <c r="AP43879" s="104"/>
    </row>
    <row r="43880" spans="21:42" ht="15" customHeight="1" x14ac:dyDescent="0.25">
      <c r="U43880" s="104"/>
      <c r="AB43880" s="104"/>
      <c r="AC43880" s="104"/>
      <c r="AF43880" s="104"/>
      <c r="AG43880" s="104"/>
      <c r="AK43880" s="104"/>
      <c r="AL43880" s="104"/>
      <c r="AO43880" s="104"/>
      <c r="AP43880" s="104"/>
    </row>
    <row r="43881" spans="21:42" ht="15" customHeight="1" x14ac:dyDescent="0.25">
      <c r="U43881" s="104"/>
      <c r="AB43881" s="104"/>
      <c r="AC43881" s="104"/>
      <c r="AF43881" s="104"/>
      <c r="AG43881" s="104"/>
      <c r="AK43881" s="104"/>
      <c r="AL43881" s="104"/>
      <c r="AO43881" s="104"/>
      <c r="AP43881" s="104"/>
    </row>
    <row r="43882" spans="21:42" ht="15" customHeight="1" x14ac:dyDescent="0.25">
      <c r="U43882" s="104"/>
      <c r="AB43882" s="104"/>
      <c r="AC43882" s="104"/>
      <c r="AF43882" s="104"/>
      <c r="AG43882" s="104"/>
      <c r="AK43882" s="104"/>
      <c r="AL43882" s="104"/>
      <c r="AO43882" s="104"/>
      <c r="AP43882" s="104"/>
    </row>
    <row r="43883" spans="21:42" ht="15" customHeight="1" x14ac:dyDescent="0.25">
      <c r="U43883" s="104"/>
      <c r="AB43883" s="104"/>
      <c r="AC43883" s="104"/>
      <c r="AF43883" s="104"/>
      <c r="AG43883" s="104"/>
      <c r="AK43883" s="104"/>
      <c r="AL43883" s="104"/>
      <c r="AO43883" s="104"/>
      <c r="AP43883" s="104"/>
    </row>
    <row r="43884" spans="21:42" ht="15" customHeight="1" x14ac:dyDescent="0.25">
      <c r="U43884" s="104"/>
      <c r="AB43884" s="104"/>
      <c r="AC43884" s="104"/>
      <c r="AF43884" s="104"/>
      <c r="AG43884" s="104"/>
      <c r="AK43884" s="104"/>
      <c r="AL43884" s="104"/>
      <c r="AO43884" s="104"/>
      <c r="AP43884" s="104"/>
    </row>
    <row r="43885" spans="21:42" ht="15" customHeight="1" x14ac:dyDescent="0.25">
      <c r="U43885" s="104"/>
      <c r="AB43885" s="104"/>
      <c r="AC43885" s="104"/>
      <c r="AF43885" s="104"/>
      <c r="AG43885" s="104"/>
      <c r="AK43885" s="104"/>
      <c r="AL43885" s="104"/>
      <c r="AO43885" s="104"/>
      <c r="AP43885" s="104"/>
    </row>
    <row r="43886" spans="21:42" ht="15" customHeight="1" x14ac:dyDescent="0.25">
      <c r="U43886" s="104"/>
      <c r="AB43886" s="104"/>
      <c r="AC43886" s="104"/>
      <c r="AF43886" s="104"/>
      <c r="AG43886" s="104"/>
      <c r="AK43886" s="104"/>
      <c r="AL43886" s="104"/>
      <c r="AO43886" s="104"/>
      <c r="AP43886" s="104"/>
    </row>
    <row r="43887" spans="21:42" ht="15" customHeight="1" x14ac:dyDescent="0.25">
      <c r="U43887" s="104"/>
      <c r="AB43887" s="104"/>
      <c r="AC43887" s="104"/>
      <c r="AF43887" s="104"/>
      <c r="AG43887" s="104"/>
      <c r="AK43887" s="104"/>
      <c r="AL43887" s="104"/>
      <c r="AO43887" s="104"/>
      <c r="AP43887" s="104"/>
    </row>
    <row r="43888" spans="21:42" ht="15" customHeight="1" x14ac:dyDescent="0.25">
      <c r="U43888" s="104"/>
      <c r="AB43888" s="104"/>
      <c r="AC43888" s="104"/>
      <c r="AF43888" s="104"/>
      <c r="AG43888" s="104"/>
      <c r="AK43888" s="104"/>
      <c r="AL43888" s="104"/>
      <c r="AO43888" s="104"/>
      <c r="AP43888" s="104"/>
    </row>
    <row r="43889" spans="21:42" ht="15" customHeight="1" x14ac:dyDescent="0.25">
      <c r="U43889" s="104"/>
      <c r="AB43889" s="104"/>
      <c r="AC43889" s="104"/>
      <c r="AF43889" s="104"/>
      <c r="AG43889" s="104"/>
      <c r="AK43889" s="104"/>
      <c r="AL43889" s="104"/>
      <c r="AO43889" s="104"/>
      <c r="AP43889" s="104"/>
    </row>
    <row r="43890" spans="21:42" ht="15" customHeight="1" x14ac:dyDescent="0.25">
      <c r="U43890" s="104"/>
      <c r="AB43890" s="104"/>
      <c r="AC43890" s="104"/>
      <c r="AF43890" s="104"/>
      <c r="AG43890" s="104"/>
      <c r="AK43890" s="104"/>
      <c r="AL43890" s="104"/>
      <c r="AO43890" s="104"/>
      <c r="AP43890" s="104"/>
    </row>
    <row r="43891" spans="21:42" ht="15" customHeight="1" x14ac:dyDescent="0.25">
      <c r="U43891" s="104"/>
      <c r="AB43891" s="104"/>
      <c r="AC43891" s="104"/>
      <c r="AF43891" s="104"/>
      <c r="AG43891" s="104"/>
      <c r="AK43891" s="104"/>
      <c r="AL43891" s="104"/>
      <c r="AO43891" s="104"/>
      <c r="AP43891" s="104"/>
    </row>
    <row r="43892" spans="21:42" ht="15" customHeight="1" x14ac:dyDescent="0.25">
      <c r="U43892" s="104"/>
      <c r="AB43892" s="104"/>
      <c r="AC43892" s="104"/>
      <c r="AF43892" s="104"/>
      <c r="AG43892" s="104"/>
      <c r="AK43892" s="104"/>
      <c r="AL43892" s="104"/>
      <c r="AO43892" s="104"/>
      <c r="AP43892" s="104"/>
    </row>
    <row r="43893" spans="21:42" ht="15" customHeight="1" x14ac:dyDescent="0.25">
      <c r="U43893" s="104"/>
      <c r="AB43893" s="104"/>
      <c r="AC43893" s="104"/>
      <c r="AF43893" s="104"/>
      <c r="AG43893" s="104"/>
      <c r="AK43893" s="104"/>
      <c r="AL43893" s="104"/>
      <c r="AO43893" s="104"/>
      <c r="AP43893" s="104"/>
    </row>
    <row r="43894" spans="21:42" ht="15" customHeight="1" x14ac:dyDescent="0.25">
      <c r="U43894" s="104"/>
      <c r="AB43894" s="104"/>
      <c r="AC43894" s="104"/>
      <c r="AF43894" s="104"/>
      <c r="AG43894" s="104"/>
      <c r="AK43894" s="104"/>
      <c r="AL43894" s="104"/>
      <c r="AO43894" s="104"/>
      <c r="AP43894" s="104"/>
    </row>
    <row r="43895" spans="21:42" ht="15" customHeight="1" x14ac:dyDescent="0.25">
      <c r="U43895" s="104"/>
      <c r="AB43895" s="104"/>
      <c r="AC43895" s="104"/>
      <c r="AF43895" s="104"/>
      <c r="AG43895" s="104"/>
      <c r="AK43895" s="104"/>
      <c r="AL43895" s="104"/>
      <c r="AO43895" s="104"/>
      <c r="AP43895" s="104"/>
    </row>
    <row r="43896" spans="21:42" ht="15" customHeight="1" x14ac:dyDescent="0.25">
      <c r="U43896" s="104"/>
      <c r="AB43896" s="104"/>
      <c r="AC43896" s="104"/>
      <c r="AF43896" s="104"/>
      <c r="AG43896" s="104"/>
      <c r="AK43896" s="104"/>
      <c r="AL43896" s="104"/>
      <c r="AO43896" s="104"/>
      <c r="AP43896" s="104"/>
    </row>
    <row r="43897" spans="21:42" ht="15" customHeight="1" x14ac:dyDescent="0.25">
      <c r="U43897" s="104"/>
      <c r="AB43897" s="104"/>
      <c r="AC43897" s="104"/>
      <c r="AF43897" s="104"/>
      <c r="AG43897" s="104"/>
      <c r="AK43897" s="104"/>
      <c r="AL43897" s="104"/>
      <c r="AO43897" s="104"/>
      <c r="AP43897" s="104"/>
    </row>
    <row r="43898" spans="21:42" ht="15" customHeight="1" x14ac:dyDescent="0.25">
      <c r="U43898" s="104"/>
      <c r="AB43898" s="104"/>
      <c r="AC43898" s="104"/>
      <c r="AF43898" s="104"/>
      <c r="AG43898" s="104"/>
      <c r="AK43898" s="104"/>
      <c r="AL43898" s="104"/>
      <c r="AO43898" s="104"/>
      <c r="AP43898" s="104"/>
    </row>
    <row r="43899" spans="21:42" ht="15" customHeight="1" x14ac:dyDescent="0.25">
      <c r="U43899" s="104"/>
      <c r="AB43899" s="104"/>
      <c r="AC43899" s="104"/>
      <c r="AF43899" s="104"/>
      <c r="AG43899" s="104"/>
      <c r="AK43899" s="104"/>
      <c r="AL43899" s="104"/>
      <c r="AO43899" s="104"/>
      <c r="AP43899" s="104"/>
    </row>
    <row r="43900" spans="21:42" ht="15" customHeight="1" x14ac:dyDescent="0.25">
      <c r="U43900" s="104"/>
      <c r="AB43900" s="104"/>
      <c r="AC43900" s="104"/>
      <c r="AF43900" s="104"/>
      <c r="AG43900" s="104"/>
      <c r="AK43900" s="104"/>
      <c r="AL43900" s="104"/>
      <c r="AO43900" s="104"/>
      <c r="AP43900" s="104"/>
    </row>
    <row r="43901" spans="21:42" ht="15" customHeight="1" x14ac:dyDescent="0.25">
      <c r="U43901" s="104"/>
      <c r="AB43901" s="104"/>
      <c r="AC43901" s="104"/>
      <c r="AF43901" s="104"/>
      <c r="AG43901" s="104"/>
      <c r="AK43901" s="104"/>
      <c r="AL43901" s="104"/>
      <c r="AO43901" s="104"/>
      <c r="AP43901" s="104"/>
    </row>
    <row r="43902" spans="21:42" ht="15" customHeight="1" x14ac:dyDescent="0.25">
      <c r="U43902" s="104"/>
      <c r="AB43902" s="104"/>
      <c r="AC43902" s="104"/>
      <c r="AF43902" s="104"/>
      <c r="AG43902" s="104"/>
      <c r="AK43902" s="104"/>
      <c r="AL43902" s="104"/>
      <c r="AO43902" s="104"/>
      <c r="AP43902" s="104"/>
    </row>
    <row r="43903" spans="21:42" ht="15" customHeight="1" x14ac:dyDescent="0.25">
      <c r="U43903" s="104"/>
      <c r="AB43903" s="104"/>
      <c r="AC43903" s="104"/>
      <c r="AF43903" s="104"/>
      <c r="AG43903" s="104"/>
      <c r="AK43903" s="104"/>
      <c r="AL43903" s="104"/>
      <c r="AO43903" s="104"/>
      <c r="AP43903" s="104"/>
    </row>
    <row r="43904" spans="21:42" ht="15" customHeight="1" x14ac:dyDescent="0.25">
      <c r="U43904" s="104"/>
      <c r="AB43904" s="104"/>
      <c r="AC43904" s="104"/>
      <c r="AF43904" s="104"/>
      <c r="AG43904" s="104"/>
      <c r="AK43904" s="104"/>
      <c r="AL43904" s="104"/>
      <c r="AO43904" s="104"/>
      <c r="AP43904" s="104"/>
    </row>
    <row r="43905" spans="21:42" ht="15" customHeight="1" x14ac:dyDescent="0.25">
      <c r="U43905" s="104"/>
      <c r="AB43905" s="104"/>
      <c r="AC43905" s="104"/>
      <c r="AF43905" s="104"/>
      <c r="AG43905" s="104"/>
      <c r="AK43905" s="104"/>
      <c r="AL43905" s="104"/>
      <c r="AO43905" s="104"/>
      <c r="AP43905" s="104"/>
    </row>
    <row r="43906" spans="21:42" ht="15" customHeight="1" x14ac:dyDescent="0.25">
      <c r="U43906" s="104"/>
      <c r="AB43906" s="104"/>
      <c r="AC43906" s="104"/>
      <c r="AF43906" s="104"/>
      <c r="AG43906" s="104"/>
      <c r="AK43906" s="104"/>
      <c r="AL43906" s="104"/>
      <c r="AO43906" s="104"/>
      <c r="AP43906" s="104"/>
    </row>
    <row r="43907" spans="21:42" ht="15" customHeight="1" x14ac:dyDescent="0.25">
      <c r="U43907" s="104"/>
      <c r="AB43907" s="104"/>
      <c r="AC43907" s="104"/>
      <c r="AF43907" s="104"/>
      <c r="AG43907" s="104"/>
      <c r="AK43907" s="104"/>
      <c r="AL43907" s="104"/>
      <c r="AO43907" s="104"/>
      <c r="AP43907" s="104"/>
    </row>
    <row r="43908" spans="21:42" ht="15" customHeight="1" x14ac:dyDescent="0.25">
      <c r="U43908" s="104"/>
      <c r="AB43908" s="104"/>
      <c r="AC43908" s="104"/>
      <c r="AF43908" s="104"/>
      <c r="AG43908" s="104"/>
      <c r="AK43908" s="104"/>
      <c r="AL43908" s="104"/>
      <c r="AO43908" s="104"/>
      <c r="AP43908" s="104"/>
    </row>
    <row r="43909" spans="21:42" ht="15" customHeight="1" x14ac:dyDescent="0.25">
      <c r="U43909" s="104"/>
      <c r="AB43909" s="104"/>
      <c r="AC43909" s="104"/>
      <c r="AF43909" s="104"/>
      <c r="AG43909" s="104"/>
      <c r="AK43909" s="104"/>
      <c r="AL43909" s="104"/>
      <c r="AO43909" s="104"/>
      <c r="AP43909" s="104"/>
    </row>
    <row r="43910" spans="21:42" ht="15" customHeight="1" x14ac:dyDescent="0.25">
      <c r="U43910" s="104"/>
      <c r="AB43910" s="104"/>
      <c r="AC43910" s="104"/>
      <c r="AF43910" s="104"/>
      <c r="AG43910" s="104"/>
      <c r="AK43910" s="104"/>
      <c r="AL43910" s="104"/>
      <c r="AO43910" s="104"/>
      <c r="AP43910" s="104"/>
    </row>
    <row r="43911" spans="21:42" ht="15" customHeight="1" x14ac:dyDescent="0.25">
      <c r="U43911" s="104"/>
      <c r="AB43911" s="104"/>
      <c r="AC43911" s="104"/>
      <c r="AF43911" s="104"/>
      <c r="AG43911" s="104"/>
      <c r="AK43911" s="104"/>
      <c r="AL43911" s="104"/>
      <c r="AO43911" s="104"/>
      <c r="AP43911" s="104"/>
    </row>
    <row r="43912" spans="21:42" ht="15" customHeight="1" x14ac:dyDescent="0.25">
      <c r="U43912" s="104"/>
      <c r="AB43912" s="104"/>
      <c r="AC43912" s="104"/>
      <c r="AF43912" s="104"/>
      <c r="AG43912" s="104"/>
      <c r="AK43912" s="104"/>
      <c r="AL43912" s="104"/>
      <c r="AO43912" s="104"/>
      <c r="AP43912" s="104"/>
    </row>
    <row r="43913" spans="21:42" ht="15" customHeight="1" x14ac:dyDescent="0.25">
      <c r="U43913" s="104"/>
      <c r="AB43913" s="104"/>
      <c r="AC43913" s="104"/>
      <c r="AF43913" s="104"/>
      <c r="AG43913" s="104"/>
      <c r="AK43913" s="104"/>
      <c r="AL43913" s="104"/>
      <c r="AO43913" s="104"/>
      <c r="AP43913" s="104"/>
    </row>
    <row r="43914" spans="21:42" ht="15" customHeight="1" x14ac:dyDescent="0.25">
      <c r="U43914" s="104"/>
      <c r="AB43914" s="104"/>
      <c r="AC43914" s="104"/>
      <c r="AF43914" s="104"/>
      <c r="AG43914" s="104"/>
      <c r="AK43914" s="104"/>
      <c r="AL43914" s="104"/>
      <c r="AO43914" s="104"/>
      <c r="AP43914" s="104"/>
    </row>
    <row r="43915" spans="21:42" ht="15" customHeight="1" x14ac:dyDescent="0.25">
      <c r="U43915" s="104"/>
      <c r="AB43915" s="104"/>
      <c r="AC43915" s="104"/>
      <c r="AF43915" s="104"/>
      <c r="AG43915" s="104"/>
      <c r="AK43915" s="104"/>
      <c r="AL43915" s="104"/>
      <c r="AO43915" s="104"/>
      <c r="AP43915" s="104"/>
    </row>
    <row r="43916" spans="21:42" ht="15" customHeight="1" x14ac:dyDescent="0.25">
      <c r="U43916" s="104"/>
      <c r="AB43916" s="104"/>
      <c r="AC43916" s="104"/>
      <c r="AF43916" s="104"/>
      <c r="AG43916" s="104"/>
      <c r="AK43916" s="104"/>
      <c r="AL43916" s="104"/>
      <c r="AO43916" s="104"/>
      <c r="AP43916" s="104"/>
    </row>
    <row r="43917" spans="21:42" ht="15" customHeight="1" x14ac:dyDescent="0.25">
      <c r="U43917" s="104"/>
      <c r="AB43917" s="104"/>
      <c r="AC43917" s="104"/>
      <c r="AF43917" s="104"/>
      <c r="AG43917" s="104"/>
      <c r="AK43917" s="104"/>
      <c r="AL43917" s="104"/>
      <c r="AO43917" s="104"/>
      <c r="AP43917" s="104"/>
    </row>
    <row r="43918" spans="21:42" ht="15" customHeight="1" x14ac:dyDescent="0.25">
      <c r="U43918" s="104"/>
      <c r="AB43918" s="104"/>
      <c r="AC43918" s="104"/>
      <c r="AF43918" s="104"/>
      <c r="AG43918" s="104"/>
      <c r="AK43918" s="104"/>
      <c r="AL43918" s="104"/>
      <c r="AO43918" s="104"/>
      <c r="AP43918" s="104"/>
    </row>
    <row r="43919" spans="21:42" ht="15" customHeight="1" x14ac:dyDescent="0.25">
      <c r="U43919" s="104"/>
      <c r="AB43919" s="104"/>
      <c r="AC43919" s="104"/>
      <c r="AF43919" s="104"/>
      <c r="AG43919" s="104"/>
      <c r="AK43919" s="104"/>
      <c r="AL43919" s="104"/>
      <c r="AO43919" s="104"/>
      <c r="AP43919" s="104"/>
    </row>
    <row r="43920" spans="21:42" ht="15" customHeight="1" x14ac:dyDescent="0.25">
      <c r="U43920" s="104"/>
      <c r="AB43920" s="104"/>
      <c r="AC43920" s="104"/>
      <c r="AF43920" s="104"/>
      <c r="AG43920" s="104"/>
      <c r="AK43920" s="104"/>
      <c r="AL43920" s="104"/>
      <c r="AO43920" s="104"/>
      <c r="AP43920" s="104"/>
    </row>
    <row r="43921" spans="21:42" ht="15" customHeight="1" x14ac:dyDescent="0.25">
      <c r="U43921" s="104"/>
      <c r="AB43921" s="104"/>
      <c r="AC43921" s="104"/>
      <c r="AF43921" s="104"/>
      <c r="AG43921" s="104"/>
      <c r="AK43921" s="104"/>
      <c r="AL43921" s="104"/>
      <c r="AO43921" s="104"/>
      <c r="AP43921" s="104"/>
    </row>
    <row r="43922" spans="21:42" ht="15" customHeight="1" x14ac:dyDescent="0.25">
      <c r="U43922" s="104"/>
      <c r="AB43922" s="104"/>
      <c r="AC43922" s="104"/>
      <c r="AF43922" s="104"/>
      <c r="AG43922" s="104"/>
      <c r="AK43922" s="104"/>
      <c r="AL43922" s="104"/>
      <c r="AO43922" s="104"/>
      <c r="AP43922" s="104"/>
    </row>
    <row r="43923" spans="21:42" ht="15" customHeight="1" x14ac:dyDescent="0.25">
      <c r="U43923" s="104"/>
      <c r="AB43923" s="104"/>
      <c r="AC43923" s="104"/>
      <c r="AF43923" s="104"/>
      <c r="AG43923" s="104"/>
      <c r="AK43923" s="104"/>
      <c r="AL43923" s="104"/>
      <c r="AO43923" s="104"/>
      <c r="AP43923" s="104"/>
    </row>
    <row r="43924" spans="21:42" ht="15" customHeight="1" x14ac:dyDescent="0.25">
      <c r="U43924" s="104"/>
      <c r="AB43924" s="104"/>
      <c r="AC43924" s="104"/>
      <c r="AF43924" s="104"/>
      <c r="AG43924" s="104"/>
      <c r="AK43924" s="104"/>
      <c r="AL43924" s="104"/>
      <c r="AO43924" s="104"/>
      <c r="AP43924" s="104"/>
    </row>
    <row r="43925" spans="21:42" ht="15" customHeight="1" x14ac:dyDescent="0.25">
      <c r="U43925" s="104"/>
      <c r="AB43925" s="104"/>
      <c r="AC43925" s="104"/>
      <c r="AF43925" s="104"/>
      <c r="AG43925" s="104"/>
      <c r="AK43925" s="104"/>
      <c r="AL43925" s="104"/>
      <c r="AO43925" s="104"/>
      <c r="AP43925" s="104"/>
    </row>
    <row r="43926" spans="21:42" ht="15" customHeight="1" x14ac:dyDescent="0.25">
      <c r="U43926" s="104"/>
      <c r="AB43926" s="104"/>
      <c r="AC43926" s="104"/>
      <c r="AF43926" s="104"/>
      <c r="AG43926" s="104"/>
      <c r="AK43926" s="104"/>
      <c r="AL43926" s="104"/>
      <c r="AO43926" s="104"/>
      <c r="AP43926" s="104"/>
    </row>
    <row r="43927" spans="21:42" ht="15" customHeight="1" x14ac:dyDescent="0.25">
      <c r="U43927" s="104"/>
      <c r="AB43927" s="104"/>
      <c r="AC43927" s="104"/>
      <c r="AF43927" s="104"/>
      <c r="AG43927" s="104"/>
      <c r="AK43927" s="104"/>
      <c r="AL43927" s="104"/>
      <c r="AO43927" s="104"/>
      <c r="AP43927" s="104"/>
    </row>
    <row r="43928" spans="21:42" ht="15" customHeight="1" x14ac:dyDescent="0.25">
      <c r="U43928" s="104"/>
      <c r="AB43928" s="104"/>
      <c r="AC43928" s="104"/>
      <c r="AF43928" s="104"/>
      <c r="AG43928" s="104"/>
      <c r="AK43928" s="104"/>
      <c r="AL43928" s="104"/>
      <c r="AO43928" s="104"/>
      <c r="AP43928" s="104"/>
    </row>
    <row r="43929" spans="21:42" ht="15" customHeight="1" x14ac:dyDescent="0.25">
      <c r="U43929" s="104"/>
      <c r="AB43929" s="104"/>
      <c r="AC43929" s="104"/>
      <c r="AF43929" s="104"/>
      <c r="AG43929" s="104"/>
      <c r="AK43929" s="104"/>
      <c r="AL43929" s="104"/>
      <c r="AO43929" s="104"/>
      <c r="AP43929" s="104"/>
    </row>
    <row r="43930" spans="21:42" ht="15" customHeight="1" x14ac:dyDescent="0.25">
      <c r="U43930" s="104"/>
      <c r="AB43930" s="104"/>
      <c r="AC43930" s="104"/>
      <c r="AF43930" s="104"/>
      <c r="AG43930" s="104"/>
      <c r="AK43930" s="104"/>
      <c r="AL43930" s="104"/>
      <c r="AO43930" s="104"/>
      <c r="AP43930" s="104"/>
    </row>
    <row r="43931" spans="21:42" ht="15" customHeight="1" x14ac:dyDescent="0.25">
      <c r="U43931" s="104"/>
      <c r="AB43931" s="104"/>
      <c r="AC43931" s="104"/>
      <c r="AF43931" s="104"/>
      <c r="AG43931" s="104"/>
      <c r="AK43931" s="104"/>
      <c r="AL43931" s="104"/>
      <c r="AO43931" s="104"/>
      <c r="AP43931" s="104"/>
    </row>
    <row r="43932" spans="21:42" ht="15" customHeight="1" x14ac:dyDescent="0.25">
      <c r="U43932" s="104"/>
      <c r="AB43932" s="104"/>
      <c r="AC43932" s="104"/>
      <c r="AF43932" s="104"/>
      <c r="AG43932" s="104"/>
      <c r="AK43932" s="104"/>
      <c r="AL43932" s="104"/>
      <c r="AO43932" s="104"/>
      <c r="AP43932" s="104"/>
    </row>
    <row r="43933" spans="21:42" ht="15" customHeight="1" x14ac:dyDescent="0.25">
      <c r="U43933" s="104"/>
      <c r="AB43933" s="104"/>
      <c r="AC43933" s="104"/>
      <c r="AF43933" s="104"/>
      <c r="AG43933" s="104"/>
      <c r="AK43933" s="104"/>
      <c r="AL43933" s="104"/>
      <c r="AO43933" s="104"/>
      <c r="AP43933" s="104"/>
    </row>
    <row r="43934" spans="21:42" ht="15" customHeight="1" x14ac:dyDescent="0.25">
      <c r="U43934" s="104"/>
      <c r="AB43934" s="104"/>
      <c r="AC43934" s="104"/>
      <c r="AF43934" s="104"/>
      <c r="AG43934" s="104"/>
      <c r="AK43934" s="104"/>
      <c r="AL43934" s="104"/>
      <c r="AO43934" s="104"/>
      <c r="AP43934" s="104"/>
    </row>
    <row r="43935" spans="21:42" ht="15" customHeight="1" x14ac:dyDescent="0.25">
      <c r="U43935" s="104"/>
      <c r="AB43935" s="104"/>
      <c r="AC43935" s="104"/>
      <c r="AF43935" s="104"/>
      <c r="AG43935" s="104"/>
      <c r="AK43935" s="104"/>
      <c r="AL43935" s="104"/>
      <c r="AO43935" s="104"/>
      <c r="AP43935" s="104"/>
    </row>
    <row r="43936" spans="21:42" ht="15" customHeight="1" x14ac:dyDescent="0.25">
      <c r="U43936" s="104"/>
      <c r="AB43936" s="104"/>
      <c r="AC43936" s="104"/>
      <c r="AF43936" s="104"/>
      <c r="AG43936" s="104"/>
      <c r="AK43936" s="104"/>
      <c r="AL43936" s="104"/>
      <c r="AO43936" s="104"/>
      <c r="AP43936" s="104"/>
    </row>
    <row r="43937" spans="21:42" ht="15" customHeight="1" x14ac:dyDescent="0.25">
      <c r="U43937" s="104"/>
      <c r="AB43937" s="104"/>
      <c r="AC43937" s="104"/>
      <c r="AF43937" s="104"/>
      <c r="AG43937" s="104"/>
      <c r="AK43937" s="104"/>
      <c r="AL43937" s="104"/>
      <c r="AO43937" s="104"/>
      <c r="AP43937" s="104"/>
    </row>
    <row r="43938" spans="21:42" ht="15" customHeight="1" x14ac:dyDescent="0.25">
      <c r="U43938" s="104"/>
      <c r="AB43938" s="104"/>
      <c r="AC43938" s="104"/>
      <c r="AF43938" s="104"/>
      <c r="AG43938" s="104"/>
      <c r="AK43938" s="104"/>
      <c r="AL43938" s="104"/>
      <c r="AO43938" s="104"/>
      <c r="AP43938" s="104"/>
    </row>
    <row r="43939" spans="21:42" ht="15" customHeight="1" x14ac:dyDescent="0.25">
      <c r="U43939" s="104"/>
      <c r="AB43939" s="104"/>
      <c r="AC43939" s="104"/>
      <c r="AF43939" s="104"/>
      <c r="AG43939" s="104"/>
      <c r="AK43939" s="104"/>
      <c r="AL43939" s="104"/>
      <c r="AO43939" s="104"/>
      <c r="AP43939" s="104"/>
    </row>
    <row r="43940" spans="21:42" ht="15" customHeight="1" x14ac:dyDescent="0.25">
      <c r="U43940" s="104"/>
      <c r="AB43940" s="104"/>
      <c r="AC43940" s="104"/>
      <c r="AF43940" s="104"/>
      <c r="AG43940" s="104"/>
      <c r="AK43940" s="104"/>
      <c r="AL43940" s="104"/>
      <c r="AO43940" s="104"/>
      <c r="AP43940" s="104"/>
    </row>
    <row r="43941" spans="21:42" ht="15" customHeight="1" x14ac:dyDescent="0.25">
      <c r="U43941" s="104"/>
      <c r="AB43941" s="104"/>
      <c r="AC43941" s="104"/>
      <c r="AF43941" s="104"/>
      <c r="AG43941" s="104"/>
      <c r="AK43941" s="104"/>
      <c r="AL43941" s="104"/>
      <c r="AO43941" s="104"/>
      <c r="AP43941" s="104"/>
    </row>
    <row r="43942" spans="21:42" ht="15" customHeight="1" x14ac:dyDescent="0.25">
      <c r="U43942" s="104"/>
      <c r="AB43942" s="104"/>
      <c r="AC43942" s="104"/>
      <c r="AF43942" s="104"/>
      <c r="AG43942" s="104"/>
      <c r="AK43942" s="104"/>
      <c r="AL43942" s="104"/>
      <c r="AO43942" s="104"/>
      <c r="AP43942" s="104"/>
    </row>
    <row r="43943" spans="21:42" ht="15" customHeight="1" x14ac:dyDescent="0.25">
      <c r="U43943" s="104"/>
      <c r="AB43943" s="104"/>
      <c r="AC43943" s="104"/>
      <c r="AF43943" s="104"/>
      <c r="AG43943" s="104"/>
      <c r="AK43943" s="104"/>
      <c r="AL43943" s="104"/>
      <c r="AO43943" s="104"/>
      <c r="AP43943" s="104"/>
    </row>
    <row r="43944" spans="21:42" ht="15" customHeight="1" x14ac:dyDescent="0.25">
      <c r="U43944" s="104"/>
      <c r="AB43944" s="104"/>
      <c r="AC43944" s="104"/>
      <c r="AF43944" s="104"/>
      <c r="AG43944" s="104"/>
      <c r="AK43944" s="104"/>
      <c r="AL43944" s="104"/>
      <c r="AO43944" s="104"/>
      <c r="AP43944" s="104"/>
    </row>
    <row r="43945" spans="21:42" ht="15" customHeight="1" x14ac:dyDescent="0.25">
      <c r="U43945" s="104"/>
      <c r="AB43945" s="104"/>
      <c r="AC43945" s="104"/>
      <c r="AF43945" s="104"/>
      <c r="AG43945" s="104"/>
      <c r="AK43945" s="104"/>
      <c r="AL43945" s="104"/>
      <c r="AO43945" s="104"/>
      <c r="AP43945" s="104"/>
    </row>
    <row r="43946" spans="21:42" ht="15" customHeight="1" x14ac:dyDescent="0.25">
      <c r="U43946" s="104"/>
      <c r="AB43946" s="104"/>
      <c r="AC43946" s="104"/>
      <c r="AF43946" s="104"/>
      <c r="AG43946" s="104"/>
      <c r="AK43946" s="104"/>
      <c r="AL43946" s="104"/>
      <c r="AO43946" s="104"/>
      <c r="AP43946" s="104"/>
    </row>
    <row r="43947" spans="21:42" ht="15" customHeight="1" x14ac:dyDescent="0.25">
      <c r="U43947" s="104"/>
      <c r="AB43947" s="104"/>
      <c r="AC43947" s="104"/>
      <c r="AF43947" s="104"/>
      <c r="AG43947" s="104"/>
      <c r="AK43947" s="104"/>
      <c r="AL43947" s="104"/>
      <c r="AO43947" s="104"/>
      <c r="AP43947" s="104"/>
    </row>
    <row r="43948" spans="21:42" ht="15" customHeight="1" x14ac:dyDescent="0.25">
      <c r="U43948" s="104"/>
      <c r="AB43948" s="104"/>
      <c r="AC43948" s="104"/>
      <c r="AF43948" s="104"/>
      <c r="AG43948" s="104"/>
      <c r="AK43948" s="104"/>
      <c r="AL43948" s="104"/>
      <c r="AO43948" s="104"/>
      <c r="AP43948" s="104"/>
    </row>
    <row r="43949" spans="21:42" ht="15" customHeight="1" x14ac:dyDescent="0.25">
      <c r="U43949" s="104"/>
      <c r="AB43949" s="104"/>
      <c r="AC43949" s="104"/>
      <c r="AF43949" s="104"/>
      <c r="AG43949" s="104"/>
      <c r="AK43949" s="104"/>
      <c r="AL43949" s="104"/>
      <c r="AO43949" s="104"/>
      <c r="AP43949" s="104"/>
    </row>
    <row r="43950" spans="21:42" ht="15" customHeight="1" x14ac:dyDescent="0.25">
      <c r="U43950" s="104"/>
      <c r="AB43950" s="104"/>
      <c r="AC43950" s="104"/>
      <c r="AF43950" s="104"/>
      <c r="AG43950" s="104"/>
      <c r="AK43950" s="104"/>
      <c r="AL43950" s="104"/>
      <c r="AO43950" s="104"/>
      <c r="AP43950" s="104"/>
    </row>
    <row r="43951" spans="21:42" ht="15" customHeight="1" x14ac:dyDescent="0.25">
      <c r="U43951" s="104"/>
      <c r="AB43951" s="104"/>
      <c r="AC43951" s="104"/>
      <c r="AF43951" s="104"/>
      <c r="AG43951" s="104"/>
      <c r="AK43951" s="104"/>
      <c r="AL43951" s="104"/>
      <c r="AO43951" s="104"/>
      <c r="AP43951" s="104"/>
    </row>
    <row r="43952" spans="21:42" ht="15" customHeight="1" x14ac:dyDescent="0.25">
      <c r="U43952" s="104"/>
      <c r="AB43952" s="104"/>
      <c r="AC43952" s="104"/>
      <c r="AF43952" s="104"/>
      <c r="AG43952" s="104"/>
      <c r="AK43952" s="104"/>
      <c r="AL43952" s="104"/>
      <c r="AO43952" s="104"/>
      <c r="AP43952" s="104"/>
    </row>
    <row r="43953" spans="21:42" ht="15" customHeight="1" x14ac:dyDescent="0.25">
      <c r="U43953" s="104"/>
      <c r="AB43953" s="104"/>
      <c r="AC43953" s="104"/>
      <c r="AF43953" s="104"/>
      <c r="AG43953" s="104"/>
      <c r="AK43953" s="104"/>
      <c r="AL43953" s="104"/>
      <c r="AO43953" s="104"/>
      <c r="AP43953" s="104"/>
    </row>
    <row r="43954" spans="21:42" ht="15" customHeight="1" x14ac:dyDescent="0.25">
      <c r="U43954" s="104"/>
      <c r="AB43954" s="104"/>
      <c r="AC43954" s="104"/>
      <c r="AF43954" s="104"/>
      <c r="AG43954" s="104"/>
      <c r="AK43954" s="104"/>
      <c r="AL43954" s="104"/>
      <c r="AO43954" s="104"/>
      <c r="AP43954" s="104"/>
    </row>
    <row r="43955" spans="21:42" ht="15" customHeight="1" x14ac:dyDescent="0.25">
      <c r="U43955" s="104"/>
      <c r="AB43955" s="104"/>
      <c r="AC43955" s="104"/>
      <c r="AF43955" s="104"/>
      <c r="AG43955" s="104"/>
      <c r="AK43955" s="104"/>
      <c r="AL43955" s="104"/>
      <c r="AO43955" s="104"/>
      <c r="AP43955" s="104"/>
    </row>
    <row r="43956" spans="21:42" ht="15" customHeight="1" x14ac:dyDescent="0.25">
      <c r="U43956" s="104"/>
      <c r="AB43956" s="104"/>
      <c r="AC43956" s="104"/>
      <c r="AF43956" s="104"/>
      <c r="AG43956" s="104"/>
      <c r="AK43956" s="104"/>
      <c r="AL43956" s="104"/>
      <c r="AO43956" s="104"/>
      <c r="AP43956" s="104"/>
    </row>
    <row r="43957" spans="21:42" ht="15" customHeight="1" x14ac:dyDescent="0.25">
      <c r="U43957" s="104"/>
      <c r="AB43957" s="104"/>
      <c r="AC43957" s="104"/>
      <c r="AF43957" s="104"/>
      <c r="AG43957" s="104"/>
      <c r="AK43957" s="104"/>
      <c r="AL43957" s="104"/>
      <c r="AO43957" s="104"/>
      <c r="AP43957" s="104"/>
    </row>
    <row r="43958" spans="21:42" ht="15" customHeight="1" x14ac:dyDescent="0.25">
      <c r="U43958" s="104"/>
      <c r="AB43958" s="104"/>
      <c r="AC43958" s="104"/>
      <c r="AF43958" s="104"/>
      <c r="AG43958" s="104"/>
      <c r="AK43958" s="104"/>
      <c r="AL43958" s="104"/>
      <c r="AO43958" s="104"/>
      <c r="AP43958" s="104"/>
    </row>
    <row r="43959" spans="21:42" ht="15" customHeight="1" x14ac:dyDescent="0.25">
      <c r="U43959" s="104"/>
      <c r="AB43959" s="104"/>
      <c r="AC43959" s="104"/>
      <c r="AF43959" s="104"/>
      <c r="AG43959" s="104"/>
      <c r="AK43959" s="104"/>
      <c r="AL43959" s="104"/>
      <c r="AO43959" s="104"/>
      <c r="AP43959" s="104"/>
    </row>
    <row r="43960" spans="21:42" ht="15" customHeight="1" x14ac:dyDescent="0.25">
      <c r="U43960" s="104"/>
      <c r="AB43960" s="104"/>
      <c r="AC43960" s="104"/>
      <c r="AF43960" s="104"/>
      <c r="AG43960" s="104"/>
      <c r="AK43960" s="104"/>
      <c r="AL43960" s="104"/>
      <c r="AO43960" s="104"/>
      <c r="AP43960" s="104"/>
    </row>
    <row r="43961" spans="21:42" ht="15" customHeight="1" x14ac:dyDescent="0.25">
      <c r="U43961" s="104"/>
      <c r="AB43961" s="104"/>
      <c r="AC43961" s="104"/>
      <c r="AF43961" s="104"/>
      <c r="AG43961" s="104"/>
      <c r="AK43961" s="104"/>
      <c r="AL43961" s="104"/>
      <c r="AO43961" s="104"/>
      <c r="AP43961" s="104"/>
    </row>
    <row r="43962" spans="21:42" ht="15" customHeight="1" x14ac:dyDescent="0.25">
      <c r="U43962" s="104"/>
      <c r="AB43962" s="104"/>
      <c r="AC43962" s="104"/>
      <c r="AF43962" s="104"/>
      <c r="AG43962" s="104"/>
      <c r="AK43962" s="104"/>
      <c r="AL43962" s="104"/>
      <c r="AO43962" s="104"/>
      <c r="AP43962" s="104"/>
    </row>
    <row r="43963" spans="21:42" ht="15" customHeight="1" x14ac:dyDescent="0.25">
      <c r="U43963" s="104"/>
      <c r="AB43963" s="104"/>
      <c r="AC43963" s="104"/>
      <c r="AF43963" s="104"/>
      <c r="AG43963" s="104"/>
      <c r="AK43963" s="104"/>
      <c r="AL43963" s="104"/>
      <c r="AO43963" s="104"/>
      <c r="AP43963" s="104"/>
    </row>
    <row r="43964" spans="21:42" ht="15" customHeight="1" x14ac:dyDescent="0.25">
      <c r="U43964" s="104"/>
      <c r="AB43964" s="104"/>
      <c r="AC43964" s="104"/>
      <c r="AF43964" s="104"/>
      <c r="AG43964" s="104"/>
      <c r="AK43964" s="104"/>
      <c r="AL43964" s="104"/>
      <c r="AO43964" s="104"/>
      <c r="AP43964" s="104"/>
    </row>
    <row r="43965" spans="21:42" ht="15" customHeight="1" x14ac:dyDescent="0.25">
      <c r="U43965" s="104"/>
      <c r="AB43965" s="104"/>
      <c r="AC43965" s="104"/>
      <c r="AF43965" s="104"/>
      <c r="AG43965" s="104"/>
      <c r="AK43965" s="104"/>
      <c r="AL43965" s="104"/>
      <c r="AO43965" s="104"/>
      <c r="AP43965" s="104"/>
    </row>
    <row r="43966" spans="21:42" ht="15" customHeight="1" x14ac:dyDescent="0.25">
      <c r="U43966" s="104"/>
      <c r="AB43966" s="104"/>
      <c r="AC43966" s="104"/>
      <c r="AF43966" s="104"/>
      <c r="AG43966" s="104"/>
      <c r="AK43966" s="104"/>
      <c r="AL43966" s="104"/>
      <c r="AO43966" s="104"/>
      <c r="AP43966" s="104"/>
    </row>
    <row r="43967" spans="21:42" ht="15" customHeight="1" x14ac:dyDescent="0.25">
      <c r="U43967" s="104"/>
      <c r="AB43967" s="104"/>
      <c r="AC43967" s="104"/>
      <c r="AF43967" s="104"/>
      <c r="AG43967" s="104"/>
      <c r="AK43967" s="104"/>
      <c r="AL43967" s="104"/>
      <c r="AO43967" s="104"/>
      <c r="AP43967" s="104"/>
    </row>
    <row r="43968" spans="21:42" ht="15" customHeight="1" x14ac:dyDescent="0.25">
      <c r="U43968" s="104"/>
      <c r="AB43968" s="104"/>
      <c r="AC43968" s="104"/>
      <c r="AF43968" s="104"/>
      <c r="AG43968" s="104"/>
      <c r="AK43968" s="104"/>
      <c r="AL43968" s="104"/>
      <c r="AO43968" s="104"/>
      <c r="AP43968" s="104"/>
    </row>
    <row r="43969" spans="21:42" ht="15" customHeight="1" x14ac:dyDescent="0.25">
      <c r="U43969" s="104"/>
      <c r="AB43969" s="104"/>
      <c r="AC43969" s="104"/>
      <c r="AF43969" s="104"/>
      <c r="AG43969" s="104"/>
      <c r="AK43969" s="104"/>
      <c r="AL43969" s="104"/>
      <c r="AO43969" s="104"/>
      <c r="AP43969" s="104"/>
    </row>
    <row r="43970" spans="21:42" ht="15" customHeight="1" x14ac:dyDescent="0.25">
      <c r="U43970" s="104"/>
      <c r="AB43970" s="104"/>
      <c r="AC43970" s="104"/>
      <c r="AF43970" s="104"/>
      <c r="AG43970" s="104"/>
      <c r="AK43970" s="104"/>
      <c r="AL43970" s="104"/>
      <c r="AO43970" s="104"/>
      <c r="AP43970" s="104"/>
    </row>
    <row r="43971" spans="21:42" ht="15" customHeight="1" x14ac:dyDescent="0.25">
      <c r="U43971" s="104"/>
      <c r="AB43971" s="104"/>
      <c r="AC43971" s="104"/>
      <c r="AF43971" s="104"/>
      <c r="AG43971" s="104"/>
      <c r="AK43971" s="104"/>
      <c r="AL43971" s="104"/>
      <c r="AO43971" s="104"/>
      <c r="AP43971" s="104"/>
    </row>
    <row r="43972" spans="21:42" ht="15" customHeight="1" x14ac:dyDescent="0.25">
      <c r="U43972" s="104"/>
      <c r="AB43972" s="104"/>
      <c r="AC43972" s="104"/>
      <c r="AF43972" s="104"/>
      <c r="AG43972" s="104"/>
      <c r="AK43972" s="104"/>
      <c r="AL43972" s="104"/>
      <c r="AO43972" s="104"/>
      <c r="AP43972" s="104"/>
    </row>
    <row r="43973" spans="21:42" ht="15" customHeight="1" x14ac:dyDescent="0.25">
      <c r="U43973" s="104"/>
      <c r="AB43973" s="104"/>
      <c r="AC43973" s="104"/>
      <c r="AF43973" s="104"/>
      <c r="AG43973" s="104"/>
      <c r="AK43973" s="104"/>
      <c r="AL43973" s="104"/>
      <c r="AO43973" s="104"/>
      <c r="AP43973" s="104"/>
    </row>
    <row r="43974" spans="21:42" ht="15" customHeight="1" x14ac:dyDescent="0.25">
      <c r="U43974" s="104"/>
      <c r="AB43974" s="104"/>
      <c r="AC43974" s="104"/>
      <c r="AF43974" s="104"/>
      <c r="AG43974" s="104"/>
      <c r="AK43974" s="104"/>
      <c r="AL43974" s="104"/>
      <c r="AO43974" s="104"/>
      <c r="AP43974" s="104"/>
    </row>
    <row r="43975" spans="21:42" ht="15" customHeight="1" x14ac:dyDescent="0.25">
      <c r="U43975" s="104"/>
      <c r="AB43975" s="104"/>
      <c r="AC43975" s="104"/>
      <c r="AF43975" s="104"/>
      <c r="AG43975" s="104"/>
      <c r="AK43975" s="104"/>
      <c r="AL43975" s="104"/>
      <c r="AO43975" s="104"/>
      <c r="AP43975" s="104"/>
    </row>
    <row r="43976" spans="21:42" ht="15" customHeight="1" x14ac:dyDescent="0.25">
      <c r="U43976" s="104"/>
      <c r="AB43976" s="104"/>
      <c r="AC43976" s="104"/>
      <c r="AF43976" s="104"/>
      <c r="AG43976" s="104"/>
      <c r="AK43976" s="104"/>
      <c r="AL43976" s="104"/>
      <c r="AO43976" s="104"/>
      <c r="AP43976" s="104"/>
    </row>
    <row r="43977" spans="21:42" ht="15" customHeight="1" x14ac:dyDescent="0.25">
      <c r="U43977" s="104"/>
      <c r="AB43977" s="104"/>
      <c r="AC43977" s="104"/>
      <c r="AF43977" s="104"/>
      <c r="AG43977" s="104"/>
      <c r="AK43977" s="104"/>
      <c r="AL43977" s="104"/>
      <c r="AO43977" s="104"/>
      <c r="AP43977" s="104"/>
    </row>
    <row r="43978" spans="21:42" ht="15" customHeight="1" x14ac:dyDescent="0.25">
      <c r="U43978" s="104"/>
      <c r="AB43978" s="104"/>
      <c r="AC43978" s="104"/>
      <c r="AF43978" s="104"/>
      <c r="AG43978" s="104"/>
      <c r="AK43978" s="104"/>
      <c r="AL43978" s="104"/>
      <c r="AO43978" s="104"/>
      <c r="AP43978" s="104"/>
    </row>
    <row r="43979" spans="21:42" ht="15" customHeight="1" x14ac:dyDescent="0.25">
      <c r="U43979" s="104"/>
      <c r="AB43979" s="104"/>
      <c r="AC43979" s="104"/>
      <c r="AF43979" s="104"/>
      <c r="AG43979" s="104"/>
      <c r="AK43979" s="104"/>
      <c r="AL43979" s="104"/>
      <c r="AO43979" s="104"/>
      <c r="AP43979" s="104"/>
    </row>
    <row r="43980" spans="21:42" ht="15" customHeight="1" x14ac:dyDescent="0.25">
      <c r="U43980" s="104"/>
      <c r="AB43980" s="104"/>
      <c r="AC43980" s="104"/>
      <c r="AF43980" s="104"/>
      <c r="AG43980" s="104"/>
      <c r="AK43980" s="104"/>
      <c r="AL43980" s="104"/>
      <c r="AO43980" s="104"/>
      <c r="AP43980" s="104"/>
    </row>
    <row r="43981" spans="21:42" ht="15" customHeight="1" x14ac:dyDescent="0.25">
      <c r="U43981" s="104"/>
      <c r="AB43981" s="104"/>
      <c r="AC43981" s="104"/>
      <c r="AF43981" s="104"/>
      <c r="AG43981" s="104"/>
      <c r="AK43981" s="104"/>
      <c r="AL43981" s="104"/>
      <c r="AO43981" s="104"/>
      <c r="AP43981" s="104"/>
    </row>
    <row r="43982" spans="21:42" ht="15" customHeight="1" x14ac:dyDescent="0.25">
      <c r="U43982" s="104"/>
      <c r="AB43982" s="104"/>
      <c r="AC43982" s="104"/>
      <c r="AF43982" s="104"/>
      <c r="AG43982" s="104"/>
      <c r="AK43982" s="104"/>
      <c r="AL43982" s="104"/>
      <c r="AO43982" s="104"/>
      <c r="AP43982" s="104"/>
    </row>
    <row r="43983" spans="21:42" ht="15" customHeight="1" x14ac:dyDescent="0.25">
      <c r="U43983" s="104"/>
      <c r="AB43983" s="104"/>
      <c r="AC43983" s="104"/>
      <c r="AF43983" s="104"/>
      <c r="AG43983" s="104"/>
      <c r="AK43983" s="104"/>
      <c r="AL43983" s="104"/>
      <c r="AO43983" s="104"/>
      <c r="AP43983" s="104"/>
    </row>
    <row r="43984" spans="21:42" ht="15" customHeight="1" x14ac:dyDescent="0.25">
      <c r="U43984" s="104"/>
      <c r="AB43984" s="104"/>
      <c r="AC43984" s="104"/>
      <c r="AF43984" s="104"/>
      <c r="AG43984" s="104"/>
      <c r="AK43984" s="104"/>
      <c r="AL43984" s="104"/>
      <c r="AO43984" s="104"/>
      <c r="AP43984" s="104"/>
    </row>
    <row r="43985" spans="21:42" ht="15" customHeight="1" x14ac:dyDescent="0.25">
      <c r="U43985" s="104"/>
      <c r="AB43985" s="104"/>
      <c r="AC43985" s="104"/>
      <c r="AF43985" s="104"/>
      <c r="AG43985" s="104"/>
      <c r="AK43985" s="104"/>
      <c r="AL43985" s="104"/>
      <c r="AO43985" s="104"/>
      <c r="AP43985" s="104"/>
    </row>
    <row r="43986" spans="21:42" ht="15" customHeight="1" x14ac:dyDescent="0.25">
      <c r="U43986" s="104"/>
      <c r="AB43986" s="104"/>
      <c r="AC43986" s="104"/>
      <c r="AF43986" s="104"/>
      <c r="AG43986" s="104"/>
      <c r="AK43986" s="104"/>
      <c r="AL43986" s="104"/>
      <c r="AO43986" s="104"/>
      <c r="AP43986" s="104"/>
    </row>
    <row r="43987" spans="21:42" ht="15" customHeight="1" x14ac:dyDescent="0.25">
      <c r="U43987" s="104"/>
      <c r="AB43987" s="104"/>
      <c r="AC43987" s="104"/>
      <c r="AF43987" s="104"/>
      <c r="AG43987" s="104"/>
      <c r="AK43987" s="104"/>
      <c r="AL43987" s="104"/>
      <c r="AO43987" s="104"/>
      <c r="AP43987" s="104"/>
    </row>
    <row r="43988" spans="21:42" ht="15" customHeight="1" x14ac:dyDescent="0.25">
      <c r="U43988" s="104"/>
      <c r="AB43988" s="104"/>
      <c r="AC43988" s="104"/>
      <c r="AF43988" s="104"/>
      <c r="AG43988" s="104"/>
      <c r="AK43988" s="104"/>
      <c r="AL43988" s="104"/>
      <c r="AO43988" s="104"/>
      <c r="AP43988" s="104"/>
    </row>
    <row r="43989" spans="21:42" ht="15" customHeight="1" x14ac:dyDescent="0.25">
      <c r="U43989" s="104"/>
      <c r="AB43989" s="104"/>
      <c r="AC43989" s="104"/>
      <c r="AF43989" s="104"/>
      <c r="AG43989" s="104"/>
      <c r="AK43989" s="104"/>
      <c r="AL43989" s="104"/>
      <c r="AO43989" s="104"/>
      <c r="AP43989" s="104"/>
    </row>
    <row r="43990" spans="21:42" ht="15" customHeight="1" x14ac:dyDescent="0.25">
      <c r="U43990" s="104"/>
      <c r="AB43990" s="104"/>
      <c r="AC43990" s="104"/>
      <c r="AF43990" s="104"/>
      <c r="AG43990" s="104"/>
      <c r="AK43990" s="104"/>
      <c r="AL43990" s="104"/>
      <c r="AO43990" s="104"/>
      <c r="AP43990" s="104"/>
    </row>
    <row r="43991" spans="21:42" ht="15" customHeight="1" x14ac:dyDescent="0.25">
      <c r="U43991" s="104"/>
      <c r="AB43991" s="104"/>
      <c r="AC43991" s="104"/>
      <c r="AF43991" s="104"/>
      <c r="AG43991" s="104"/>
      <c r="AK43991" s="104"/>
      <c r="AL43991" s="104"/>
      <c r="AO43991" s="104"/>
      <c r="AP43991" s="104"/>
    </row>
    <row r="43992" spans="21:42" ht="15" customHeight="1" x14ac:dyDescent="0.25">
      <c r="U43992" s="104"/>
      <c r="AB43992" s="104"/>
      <c r="AC43992" s="104"/>
      <c r="AF43992" s="104"/>
      <c r="AG43992" s="104"/>
      <c r="AK43992" s="104"/>
      <c r="AL43992" s="104"/>
      <c r="AO43992" s="104"/>
      <c r="AP43992" s="104"/>
    </row>
    <row r="43993" spans="21:42" ht="15" customHeight="1" x14ac:dyDescent="0.25">
      <c r="U43993" s="104"/>
      <c r="AB43993" s="104"/>
      <c r="AC43993" s="104"/>
      <c r="AF43993" s="104"/>
      <c r="AG43993" s="104"/>
      <c r="AK43993" s="104"/>
      <c r="AL43993" s="104"/>
      <c r="AO43993" s="104"/>
      <c r="AP43993" s="104"/>
    </row>
    <row r="43994" spans="21:42" ht="15" customHeight="1" x14ac:dyDescent="0.25">
      <c r="U43994" s="104"/>
      <c r="AB43994" s="104"/>
      <c r="AC43994" s="104"/>
      <c r="AF43994" s="104"/>
      <c r="AG43994" s="104"/>
      <c r="AK43994" s="104"/>
      <c r="AL43994" s="104"/>
      <c r="AO43994" s="104"/>
      <c r="AP43994" s="104"/>
    </row>
    <row r="43995" spans="21:42" ht="15" customHeight="1" x14ac:dyDescent="0.25">
      <c r="U43995" s="104"/>
      <c r="AB43995" s="104"/>
      <c r="AC43995" s="104"/>
      <c r="AF43995" s="104"/>
      <c r="AG43995" s="104"/>
      <c r="AK43995" s="104"/>
      <c r="AL43995" s="104"/>
      <c r="AO43995" s="104"/>
      <c r="AP43995" s="104"/>
    </row>
    <row r="43996" spans="21:42" ht="15" customHeight="1" x14ac:dyDescent="0.25">
      <c r="U43996" s="104"/>
      <c r="AB43996" s="104"/>
      <c r="AC43996" s="104"/>
      <c r="AF43996" s="104"/>
      <c r="AG43996" s="104"/>
      <c r="AK43996" s="104"/>
      <c r="AL43996" s="104"/>
      <c r="AO43996" s="104"/>
      <c r="AP43996" s="104"/>
    </row>
    <row r="43997" spans="21:42" ht="15" customHeight="1" x14ac:dyDescent="0.25">
      <c r="U43997" s="104"/>
      <c r="AB43997" s="104"/>
      <c r="AC43997" s="104"/>
      <c r="AF43997" s="104"/>
      <c r="AG43997" s="104"/>
      <c r="AK43997" s="104"/>
      <c r="AL43997" s="104"/>
      <c r="AO43997" s="104"/>
      <c r="AP43997" s="104"/>
    </row>
    <row r="43998" spans="21:42" ht="15" customHeight="1" x14ac:dyDescent="0.25">
      <c r="U43998" s="104"/>
      <c r="AB43998" s="104"/>
      <c r="AC43998" s="104"/>
      <c r="AF43998" s="104"/>
      <c r="AG43998" s="104"/>
      <c r="AK43998" s="104"/>
      <c r="AL43998" s="104"/>
      <c r="AO43998" s="104"/>
      <c r="AP43998" s="104"/>
    </row>
    <row r="43999" spans="21:42" ht="15" customHeight="1" x14ac:dyDescent="0.25">
      <c r="U43999" s="104"/>
      <c r="AB43999" s="104"/>
      <c r="AC43999" s="104"/>
      <c r="AF43999" s="104"/>
      <c r="AG43999" s="104"/>
      <c r="AK43999" s="104"/>
      <c r="AL43999" s="104"/>
      <c r="AO43999" s="104"/>
      <c r="AP43999" s="104"/>
    </row>
    <row r="44000" spans="21:42" ht="15" customHeight="1" x14ac:dyDescent="0.25">
      <c r="U44000" s="104"/>
      <c r="AB44000" s="104"/>
      <c r="AC44000" s="104"/>
      <c r="AF44000" s="104"/>
      <c r="AG44000" s="104"/>
      <c r="AK44000" s="104"/>
      <c r="AL44000" s="104"/>
      <c r="AO44000" s="104"/>
      <c r="AP44000" s="104"/>
    </row>
    <row r="44001" spans="21:42" ht="15" customHeight="1" x14ac:dyDescent="0.25">
      <c r="U44001" s="104"/>
      <c r="AB44001" s="104"/>
      <c r="AC44001" s="104"/>
      <c r="AF44001" s="104"/>
      <c r="AG44001" s="104"/>
      <c r="AK44001" s="104"/>
      <c r="AL44001" s="104"/>
      <c r="AO44001" s="104"/>
      <c r="AP44001" s="104"/>
    </row>
    <row r="44002" spans="21:42" ht="15" customHeight="1" x14ac:dyDescent="0.25">
      <c r="U44002" s="104"/>
      <c r="AB44002" s="104"/>
      <c r="AC44002" s="104"/>
      <c r="AF44002" s="104"/>
      <c r="AG44002" s="104"/>
      <c r="AK44002" s="104"/>
      <c r="AL44002" s="104"/>
      <c r="AO44002" s="104"/>
      <c r="AP44002" s="104"/>
    </row>
    <row r="44003" spans="21:42" ht="15" customHeight="1" x14ac:dyDescent="0.25">
      <c r="U44003" s="104"/>
      <c r="AB44003" s="104"/>
      <c r="AC44003" s="104"/>
      <c r="AF44003" s="104"/>
      <c r="AG44003" s="104"/>
      <c r="AK44003" s="104"/>
      <c r="AL44003" s="104"/>
      <c r="AO44003" s="104"/>
      <c r="AP44003" s="104"/>
    </row>
    <row r="44004" spans="21:42" ht="15" customHeight="1" x14ac:dyDescent="0.25">
      <c r="U44004" s="104"/>
      <c r="AB44004" s="104"/>
      <c r="AC44004" s="104"/>
      <c r="AF44004" s="104"/>
      <c r="AG44004" s="104"/>
      <c r="AK44004" s="104"/>
      <c r="AL44004" s="104"/>
      <c r="AO44004" s="104"/>
      <c r="AP44004" s="104"/>
    </row>
    <row r="44005" spans="21:42" ht="15" customHeight="1" x14ac:dyDescent="0.25">
      <c r="U44005" s="104"/>
      <c r="AB44005" s="104"/>
      <c r="AC44005" s="104"/>
      <c r="AF44005" s="104"/>
      <c r="AG44005" s="104"/>
      <c r="AK44005" s="104"/>
      <c r="AL44005" s="104"/>
      <c r="AO44005" s="104"/>
      <c r="AP44005" s="104"/>
    </row>
    <row r="44006" spans="21:42" ht="15" customHeight="1" x14ac:dyDescent="0.25">
      <c r="U44006" s="104"/>
      <c r="AB44006" s="104"/>
      <c r="AC44006" s="104"/>
      <c r="AF44006" s="104"/>
      <c r="AG44006" s="104"/>
      <c r="AK44006" s="104"/>
      <c r="AL44006" s="104"/>
      <c r="AO44006" s="104"/>
      <c r="AP44006" s="104"/>
    </row>
    <row r="44007" spans="21:42" ht="15" customHeight="1" x14ac:dyDescent="0.25">
      <c r="U44007" s="104"/>
      <c r="AB44007" s="104"/>
      <c r="AC44007" s="104"/>
      <c r="AF44007" s="104"/>
      <c r="AG44007" s="104"/>
      <c r="AK44007" s="104"/>
      <c r="AL44007" s="104"/>
      <c r="AO44007" s="104"/>
      <c r="AP44007" s="104"/>
    </row>
    <row r="44008" spans="21:42" ht="15" customHeight="1" x14ac:dyDescent="0.25">
      <c r="U44008" s="104"/>
      <c r="AB44008" s="104"/>
      <c r="AC44008" s="104"/>
      <c r="AF44008" s="104"/>
      <c r="AG44008" s="104"/>
      <c r="AK44008" s="104"/>
      <c r="AL44008" s="104"/>
      <c r="AO44008" s="104"/>
      <c r="AP44008" s="104"/>
    </row>
    <row r="44009" spans="21:42" ht="15" customHeight="1" x14ac:dyDescent="0.25">
      <c r="U44009" s="104"/>
      <c r="AB44009" s="104"/>
      <c r="AC44009" s="104"/>
      <c r="AF44009" s="104"/>
      <c r="AG44009" s="104"/>
      <c r="AK44009" s="104"/>
      <c r="AL44009" s="104"/>
      <c r="AO44009" s="104"/>
      <c r="AP44009" s="104"/>
    </row>
    <row r="44010" spans="21:42" ht="15" customHeight="1" x14ac:dyDescent="0.25">
      <c r="U44010" s="104"/>
      <c r="AB44010" s="104"/>
      <c r="AC44010" s="104"/>
      <c r="AF44010" s="104"/>
      <c r="AG44010" s="104"/>
      <c r="AK44010" s="104"/>
      <c r="AL44010" s="104"/>
      <c r="AO44010" s="104"/>
      <c r="AP44010" s="104"/>
    </row>
    <row r="44011" spans="21:42" ht="15" customHeight="1" x14ac:dyDescent="0.25">
      <c r="U44011" s="104"/>
      <c r="AB44011" s="104"/>
      <c r="AC44011" s="104"/>
      <c r="AF44011" s="104"/>
      <c r="AG44011" s="104"/>
      <c r="AK44011" s="104"/>
      <c r="AL44011" s="104"/>
      <c r="AO44011" s="104"/>
      <c r="AP44011" s="104"/>
    </row>
    <row r="44012" spans="21:42" ht="15" customHeight="1" x14ac:dyDescent="0.25">
      <c r="U44012" s="104"/>
      <c r="AB44012" s="104"/>
      <c r="AC44012" s="104"/>
      <c r="AF44012" s="104"/>
      <c r="AG44012" s="104"/>
      <c r="AK44012" s="104"/>
      <c r="AL44012" s="104"/>
      <c r="AO44012" s="104"/>
      <c r="AP44012" s="104"/>
    </row>
    <row r="44013" spans="21:42" ht="15" customHeight="1" x14ac:dyDescent="0.25">
      <c r="U44013" s="104"/>
      <c r="AB44013" s="104"/>
      <c r="AC44013" s="104"/>
      <c r="AF44013" s="104"/>
      <c r="AG44013" s="104"/>
      <c r="AK44013" s="104"/>
      <c r="AL44013" s="104"/>
      <c r="AO44013" s="104"/>
      <c r="AP44013" s="104"/>
    </row>
    <row r="44014" spans="21:42" ht="15" customHeight="1" x14ac:dyDescent="0.25">
      <c r="U44014" s="104"/>
      <c r="AB44014" s="104"/>
      <c r="AC44014" s="104"/>
      <c r="AF44014" s="104"/>
      <c r="AG44014" s="104"/>
      <c r="AK44014" s="104"/>
      <c r="AL44014" s="104"/>
      <c r="AO44014" s="104"/>
      <c r="AP44014" s="104"/>
    </row>
    <row r="44015" spans="21:42" ht="15" customHeight="1" x14ac:dyDescent="0.25">
      <c r="U44015" s="104"/>
      <c r="AB44015" s="104"/>
      <c r="AC44015" s="104"/>
      <c r="AF44015" s="104"/>
      <c r="AG44015" s="104"/>
      <c r="AK44015" s="104"/>
      <c r="AL44015" s="104"/>
      <c r="AO44015" s="104"/>
      <c r="AP44015" s="104"/>
    </row>
    <row r="44016" spans="21:42" ht="15" customHeight="1" x14ac:dyDescent="0.25">
      <c r="U44016" s="104"/>
      <c r="AB44016" s="104"/>
      <c r="AC44016" s="104"/>
      <c r="AF44016" s="104"/>
      <c r="AG44016" s="104"/>
      <c r="AK44016" s="104"/>
      <c r="AL44016" s="104"/>
      <c r="AO44016" s="104"/>
      <c r="AP44016" s="104"/>
    </row>
    <row r="44017" spans="21:42" ht="15" customHeight="1" x14ac:dyDescent="0.25">
      <c r="U44017" s="104"/>
      <c r="AB44017" s="104"/>
      <c r="AC44017" s="104"/>
      <c r="AF44017" s="104"/>
      <c r="AG44017" s="104"/>
      <c r="AK44017" s="104"/>
      <c r="AL44017" s="104"/>
      <c r="AO44017" s="104"/>
      <c r="AP44017" s="104"/>
    </row>
    <row r="44018" spans="21:42" ht="15" customHeight="1" x14ac:dyDescent="0.25">
      <c r="U44018" s="104"/>
      <c r="AB44018" s="104"/>
      <c r="AC44018" s="104"/>
      <c r="AF44018" s="104"/>
      <c r="AG44018" s="104"/>
      <c r="AK44018" s="104"/>
      <c r="AL44018" s="104"/>
      <c r="AO44018" s="104"/>
      <c r="AP44018" s="104"/>
    </row>
    <row r="44019" spans="21:42" ht="15" customHeight="1" x14ac:dyDescent="0.25">
      <c r="U44019" s="104"/>
      <c r="AB44019" s="104"/>
      <c r="AC44019" s="104"/>
      <c r="AF44019" s="104"/>
      <c r="AG44019" s="104"/>
      <c r="AK44019" s="104"/>
      <c r="AL44019" s="104"/>
      <c r="AO44019" s="104"/>
      <c r="AP44019" s="104"/>
    </row>
    <row r="44020" spans="21:42" ht="15" customHeight="1" x14ac:dyDescent="0.25">
      <c r="U44020" s="104"/>
      <c r="AB44020" s="104"/>
      <c r="AC44020" s="104"/>
      <c r="AF44020" s="104"/>
      <c r="AG44020" s="104"/>
      <c r="AK44020" s="104"/>
      <c r="AL44020" s="104"/>
      <c r="AO44020" s="104"/>
      <c r="AP44020" s="104"/>
    </row>
    <row r="44021" spans="21:42" ht="15" customHeight="1" x14ac:dyDescent="0.25">
      <c r="U44021" s="104"/>
      <c r="AB44021" s="104"/>
      <c r="AC44021" s="104"/>
      <c r="AF44021" s="104"/>
      <c r="AG44021" s="104"/>
      <c r="AK44021" s="104"/>
      <c r="AL44021" s="104"/>
      <c r="AO44021" s="104"/>
      <c r="AP44021" s="104"/>
    </row>
    <row r="44022" spans="21:42" ht="15" customHeight="1" x14ac:dyDescent="0.25">
      <c r="U44022" s="104"/>
      <c r="AB44022" s="104"/>
      <c r="AC44022" s="104"/>
      <c r="AF44022" s="104"/>
      <c r="AG44022" s="104"/>
      <c r="AK44022" s="104"/>
      <c r="AL44022" s="104"/>
      <c r="AO44022" s="104"/>
      <c r="AP44022" s="104"/>
    </row>
    <row r="44023" spans="21:42" ht="15" customHeight="1" x14ac:dyDescent="0.25">
      <c r="U44023" s="104"/>
      <c r="AB44023" s="104"/>
      <c r="AC44023" s="104"/>
      <c r="AF44023" s="104"/>
      <c r="AG44023" s="104"/>
      <c r="AK44023" s="104"/>
      <c r="AL44023" s="104"/>
      <c r="AO44023" s="104"/>
      <c r="AP44023" s="104"/>
    </row>
    <row r="44024" spans="21:42" ht="15" customHeight="1" x14ac:dyDescent="0.25">
      <c r="U44024" s="104"/>
      <c r="AB44024" s="104"/>
      <c r="AC44024" s="104"/>
      <c r="AF44024" s="104"/>
      <c r="AG44024" s="104"/>
      <c r="AK44024" s="104"/>
      <c r="AL44024" s="104"/>
      <c r="AO44024" s="104"/>
      <c r="AP44024" s="104"/>
    </row>
    <row r="44025" spans="21:42" ht="15" customHeight="1" x14ac:dyDescent="0.25">
      <c r="U44025" s="104"/>
      <c r="AB44025" s="104"/>
      <c r="AC44025" s="104"/>
      <c r="AF44025" s="104"/>
      <c r="AG44025" s="104"/>
      <c r="AK44025" s="104"/>
      <c r="AL44025" s="104"/>
      <c r="AO44025" s="104"/>
      <c r="AP44025" s="104"/>
    </row>
    <row r="44026" spans="21:42" ht="15" customHeight="1" x14ac:dyDescent="0.25">
      <c r="U44026" s="104"/>
      <c r="AB44026" s="104"/>
      <c r="AC44026" s="104"/>
      <c r="AF44026" s="104"/>
      <c r="AG44026" s="104"/>
      <c r="AK44026" s="104"/>
      <c r="AL44026" s="104"/>
      <c r="AO44026" s="104"/>
      <c r="AP44026" s="104"/>
    </row>
    <row r="44027" spans="21:42" ht="15" customHeight="1" x14ac:dyDescent="0.25">
      <c r="U44027" s="104"/>
      <c r="AB44027" s="104"/>
      <c r="AC44027" s="104"/>
      <c r="AF44027" s="104"/>
      <c r="AG44027" s="104"/>
      <c r="AK44027" s="104"/>
      <c r="AL44027" s="104"/>
      <c r="AO44027" s="104"/>
      <c r="AP44027" s="104"/>
    </row>
    <row r="44028" spans="21:42" ht="15" customHeight="1" x14ac:dyDescent="0.25">
      <c r="U44028" s="104"/>
      <c r="AB44028" s="104"/>
      <c r="AC44028" s="104"/>
      <c r="AF44028" s="104"/>
      <c r="AG44028" s="104"/>
      <c r="AK44028" s="104"/>
      <c r="AL44028" s="104"/>
      <c r="AO44028" s="104"/>
      <c r="AP44028" s="104"/>
    </row>
    <row r="44029" spans="21:42" ht="15" customHeight="1" x14ac:dyDescent="0.25">
      <c r="U44029" s="104"/>
      <c r="AB44029" s="104"/>
      <c r="AC44029" s="104"/>
      <c r="AF44029" s="104"/>
      <c r="AG44029" s="104"/>
      <c r="AK44029" s="104"/>
      <c r="AL44029" s="104"/>
      <c r="AO44029" s="104"/>
      <c r="AP44029" s="104"/>
    </row>
    <row r="44030" spans="21:42" ht="15" customHeight="1" x14ac:dyDescent="0.25">
      <c r="U44030" s="104"/>
      <c r="AB44030" s="104"/>
      <c r="AC44030" s="104"/>
      <c r="AF44030" s="104"/>
      <c r="AG44030" s="104"/>
      <c r="AK44030" s="104"/>
      <c r="AL44030" s="104"/>
      <c r="AO44030" s="104"/>
      <c r="AP44030" s="104"/>
    </row>
    <row r="44031" spans="21:42" ht="15" customHeight="1" x14ac:dyDescent="0.25">
      <c r="U44031" s="104"/>
      <c r="AB44031" s="104"/>
      <c r="AC44031" s="104"/>
      <c r="AF44031" s="104"/>
      <c r="AG44031" s="104"/>
      <c r="AK44031" s="104"/>
      <c r="AL44031" s="104"/>
      <c r="AO44031" s="104"/>
      <c r="AP44031" s="104"/>
    </row>
    <row r="44032" spans="21:42" ht="15" customHeight="1" x14ac:dyDescent="0.25">
      <c r="U44032" s="104"/>
      <c r="AB44032" s="104"/>
      <c r="AC44032" s="104"/>
      <c r="AF44032" s="104"/>
      <c r="AG44032" s="104"/>
      <c r="AK44032" s="104"/>
      <c r="AL44032" s="104"/>
      <c r="AO44032" s="104"/>
      <c r="AP44032" s="104"/>
    </row>
    <row r="44033" spans="21:42" ht="15" customHeight="1" x14ac:dyDescent="0.25">
      <c r="U44033" s="104"/>
      <c r="AB44033" s="104"/>
      <c r="AC44033" s="104"/>
      <c r="AF44033" s="104"/>
      <c r="AG44033" s="104"/>
      <c r="AK44033" s="104"/>
      <c r="AL44033" s="104"/>
      <c r="AO44033" s="104"/>
      <c r="AP44033" s="104"/>
    </row>
    <row r="44034" spans="21:42" ht="15" customHeight="1" x14ac:dyDescent="0.25">
      <c r="U44034" s="104"/>
      <c r="AB44034" s="104"/>
      <c r="AC44034" s="104"/>
      <c r="AF44034" s="104"/>
      <c r="AG44034" s="104"/>
      <c r="AK44034" s="104"/>
      <c r="AL44034" s="104"/>
      <c r="AO44034" s="104"/>
      <c r="AP44034" s="104"/>
    </row>
    <row r="44035" spans="21:42" ht="15" customHeight="1" x14ac:dyDescent="0.25">
      <c r="U44035" s="104"/>
      <c r="AB44035" s="104"/>
      <c r="AC44035" s="104"/>
      <c r="AF44035" s="104"/>
      <c r="AG44035" s="104"/>
      <c r="AK44035" s="104"/>
      <c r="AL44035" s="104"/>
      <c r="AO44035" s="104"/>
      <c r="AP44035" s="104"/>
    </row>
    <row r="44036" spans="21:42" ht="15" customHeight="1" x14ac:dyDescent="0.25">
      <c r="U44036" s="104"/>
      <c r="AB44036" s="104"/>
      <c r="AC44036" s="104"/>
      <c r="AF44036" s="104"/>
      <c r="AG44036" s="104"/>
      <c r="AK44036" s="104"/>
      <c r="AL44036" s="104"/>
      <c r="AO44036" s="104"/>
      <c r="AP44036" s="104"/>
    </row>
    <row r="44037" spans="21:42" ht="15" customHeight="1" x14ac:dyDescent="0.25">
      <c r="U44037" s="104"/>
      <c r="AB44037" s="104"/>
      <c r="AC44037" s="104"/>
      <c r="AF44037" s="104"/>
      <c r="AG44037" s="104"/>
      <c r="AK44037" s="104"/>
      <c r="AL44037" s="104"/>
      <c r="AO44037" s="104"/>
      <c r="AP44037" s="104"/>
    </row>
    <row r="44038" spans="21:42" ht="15" customHeight="1" x14ac:dyDescent="0.25">
      <c r="U44038" s="104"/>
      <c r="AB44038" s="104"/>
      <c r="AC44038" s="104"/>
      <c r="AF44038" s="104"/>
      <c r="AG44038" s="104"/>
      <c r="AK44038" s="104"/>
      <c r="AL44038" s="104"/>
      <c r="AO44038" s="104"/>
      <c r="AP44038" s="104"/>
    </row>
    <row r="44039" spans="21:42" ht="15" customHeight="1" x14ac:dyDescent="0.25">
      <c r="U44039" s="104"/>
      <c r="AB44039" s="104"/>
      <c r="AC44039" s="104"/>
      <c r="AF44039" s="104"/>
      <c r="AG44039" s="104"/>
      <c r="AK44039" s="104"/>
      <c r="AL44039" s="104"/>
      <c r="AO44039" s="104"/>
      <c r="AP44039" s="104"/>
    </row>
    <row r="44040" spans="21:42" ht="15" customHeight="1" x14ac:dyDescent="0.25">
      <c r="U44040" s="104"/>
      <c r="AB44040" s="104"/>
      <c r="AC44040" s="104"/>
      <c r="AF44040" s="104"/>
      <c r="AG44040" s="104"/>
      <c r="AK44040" s="104"/>
      <c r="AL44040" s="104"/>
      <c r="AO44040" s="104"/>
      <c r="AP44040" s="104"/>
    </row>
    <row r="44041" spans="21:42" ht="15" customHeight="1" x14ac:dyDescent="0.25">
      <c r="U44041" s="104"/>
      <c r="AB44041" s="104"/>
      <c r="AC44041" s="104"/>
      <c r="AF44041" s="104"/>
      <c r="AG44041" s="104"/>
      <c r="AK44041" s="104"/>
      <c r="AL44041" s="104"/>
      <c r="AO44041" s="104"/>
      <c r="AP44041" s="104"/>
    </row>
    <row r="44042" spans="21:42" ht="15" customHeight="1" x14ac:dyDescent="0.25">
      <c r="U44042" s="104"/>
      <c r="AB44042" s="104"/>
      <c r="AC44042" s="104"/>
      <c r="AF44042" s="104"/>
      <c r="AG44042" s="104"/>
      <c r="AK44042" s="104"/>
      <c r="AL44042" s="104"/>
      <c r="AO44042" s="104"/>
      <c r="AP44042" s="104"/>
    </row>
    <row r="44043" spans="21:42" ht="15" customHeight="1" x14ac:dyDescent="0.25">
      <c r="U44043" s="104"/>
      <c r="AB44043" s="104"/>
      <c r="AC44043" s="104"/>
      <c r="AF44043" s="104"/>
      <c r="AG44043" s="104"/>
      <c r="AK44043" s="104"/>
      <c r="AL44043" s="104"/>
      <c r="AO44043" s="104"/>
      <c r="AP44043" s="104"/>
    </row>
    <row r="44044" spans="21:42" ht="15" customHeight="1" x14ac:dyDescent="0.25">
      <c r="U44044" s="104"/>
      <c r="AB44044" s="104"/>
      <c r="AC44044" s="104"/>
      <c r="AF44044" s="104"/>
      <c r="AG44044" s="104"/>
      <c r="AK44044" s="104"/>
      <c r="AL44044" s="104"/>
      <c r="AO44044" s="104"/>
      <c r="AP44044" s="104"/>
    </row>
    <row r="44045" spans="21:42" ht="15" customHeight="1" x14ac:dyDescent="0.25">
      <c r="U44045" s="104"/>
      <c r="AB44045" s="104"/>
      <c r="AC44045" s="104"/>
      <c r="AF44045" s="104"/>
      <c r="AG44045" s="104"/>
      <c r="AK44045" s="104"/>
      <c r="AL44045" s="104"/>
      <c r="AO44045" s="104"/>
      <c r="AP44045" s="104"/>
    </row>
    <row r="44046" spans="21:42" ht="15" customHeight="1" x14ac:dyDescent="0.25">
      <c r="U44046" s="104"/>
      <c r="AB44046" s="104"/>
      <c r="AC44046" s="104"/>
      <c r="AF44046" s="104"/>
      <c r="AG44046" s="104"/>
      <c r="AK44046" s="104"/>
      <c r="AL44046" s="104"/>
      <c r="AO44046" s="104"/>
      <c r="AP44046" s="104"/>
    </row>
    <row r="44047" spans="21:42" ht="15" customHeight="1" x14ac:dyDescent="0.25">
      <c r="U44047" s="104"/>
      <c r="AB44047" s="104"/>
      <c r="AC44047" s="104"/>
      <c r="AF44047" s="104"/>
      <c r="AG44047" s="104"/>
      <c r="AK44047" s="104"/>
      <c r="AL44047" s="104"/>
      <c r="AO44047" s="104"/>
      <c r="AP44047" s="104"/>
    </row>
    <row r="44048" spans="21:42" ht="15" customHeight="1" x14ac:dyDescent="0.25">
      <c r="U44048" s="104"/>
      <c r="AB44048" s="104"/>
      <c r="AC44048" s="104"/>
      <c r="AF44048" s="104"/>
      <c r="AG44048" s="104"/>
      <c r="AK44048" s="104"/>
      <c r="AL44048" s="104"/>
      <c r="AO44048" s="104"/>
      <c r="AP44048" s="104"/>
    </row>
    <row r="44049" spans="21:42" ht="15" customHeight="1" x14ac:dyDescent="0.25">
      <c r="U44049" s="104"/>
      <c r="AB44049" s="104"/>
      <c r="AC44049" s="104"/>
      <c r="AF44049" s="104"/>
      <c r="AG44049" s="104"/>
      <c r="AK44049" s="104"/>
      <c r="AL44049" s="104"/>
      <c r="AO44049" s="104"/>
      <c r="AP44049" s="104"/>
    </row>
    <row r="44050" spans="21:42" ht="15" customHeight="1" x14ac:dyDescent="0.25">
      <c r="U44050" s="104"/>
      <c r="AB44050" s="104"/>
      <c r="AC44050" s="104"/>
      <c r="AF44050" s="104"/>
      <c r="AG44050" s="104"/>
      <c r="AK44050" s="104"/>
      <c r="AL44050" s="104"/>
      <c r="AO44050" s="104"/>
      <c r="AP44050" s="104"/>
    </row>
    <row r="44051" spans="21:42" ht="15" customHeight="1" x14ac:dyDescent="0.25">
      <c r="U44051" s="104"/>
      <c r="AB44051" s="104"/>
      <c r="AC44051" s="104"/>
      <c r="AF44051" s="104"/>
      <c r="AG44051" s="104"/>
      <c r="AK44051" s="104"/>
      <c r="AL44051" s="104"/>
      <c r="AO44051" s="104"/>
      <c r="AP44051" s="104"/>
    </row>
    <row r="44052" spans="21:42" ht="15" customHeight="1" x14ac:dyDescent="0.25">
      <c r="U44052" s="104"/>
      <c r="AB44052" s="104"/>
      <c r="AC44052" s="104"/>
      <c r="AF44052" s="104"/>
      <c r="AG44052" s="104"/>
      <c r="AK44052" s="104"/>
      <c r="AL44052" s="104"/>
      <c r="AO44052" s="104"/>
      <c r="AP44052" s="104"/>
    </row>
    <row r="44053" spans="21:42" ht="15" customHeight="1" x14ac:dyDescent="0.25">
      <c r="U44053" s="104"/>
      <c r="AB44053" s="104"/>
      <c r="AC44053" s="104"/>
      <c r="AF44053" s="104"/>
      <c r="AG44053" s="104"/>
      <c r="AK44053" s="104"/>
      <c r="AL44053" s="104"/>
      <c r="AO44053" s="104"/>
      <c r="AP44053" s="104"/>
    </row>
    <row r="44054" spans="21:42" ht="15" customHeight="1" x14ac:dyDescent="0.25">
      <c r="U44054" s="104"/>
      <c r="AB44054" s="104"/>
      <c r="AC44054" s="104"/>
      <c r="AF44054" s="104"/>
      <c r="AG44054" s="104"/>
      <c r="AK44054" s="104"/>
      <c r="AL44054" s="104"/>
      <c r="AO44054" s="104"/>
      <c r="AP44054" s="104"/>
    </row>
    <row r="44055" spans="21:42" ht="15" customHeight="1" x14ac:dyDescent="0.25">
      <c r="U44055" s="104"/>
      <c r="AB44055" s="104"/>
      <c r="AC44055" s="104"/>
      <c r="AF44055" s="104"/>
      <c r="AG44055" s="104"/>
      <c r="AK44055" s="104"/>
      <c r="AL44055" s="104"/>
      <c r="AO44055" s="104"/>
      <c r="AP44055" s="104"/>
    </row>
    <row r="44056" spans="21:42" ht="15" customHeight="1" x14ac:dyDescent="0.25">
      <c r="U44056" s="104"/>
      <c r="AB44056" s="104"/>
      <c r="AC44056" s="104"/>
      <c r="AF44056" s="104"/>
      <c r="AG44056" s="104"/>
      <c r="AK44056" s="104"/>
      <c r="AL44056" s="104"/>
      <c r="AO44056" s="104"/>
      <c r="AP44056" s="104"/>
    </row>
    <row r="44057" spans="21:42" ht="15" customHeight="1" x14ac:dyDescent="0.25">
      <c r="U44057" s="104"/>
      <c r="AB44057" s="104"/>
      <c r="AC44057" s="104"/>
      <c r="AF44057" s="104"/>
      <c r="AG44057" s="104"/>
      <c r="AK44057" s="104"/>
      <c r="AL44057" s="104"/>
      <c r="AO44057" s="104"/>
      <c r="AP44057" s="104"/>
    </row>
    <row r="44058" spans="21:42" ht="15" customHeight="1" x14ac:dyDescent="0.25">
      <c r="U44058" s="104"/>
      <c r="AB44058" s="104"/>
      <c r="AC44058" s="104"/>
      <c r="AF44058" s="104"/>
      <c r="AG44058" s="104"/>
      <c r="AK44058" s="104"/>
      <c r="AL44058" s="104"/>
      <c r="AO44058" s="104"/>
      <c r="AP44058" s="104"/>
    </row>
    <row r="44059" spans="21:42" ht="15" customHeight="1" x14ac:dyDescent="0.25">
      <c r="U44059" s="104"/>
      <c r="AB44059" s="104"/>
      <c r="AC44059" s="104"/>
      <c r="AF44059" s="104"/>
      <c r="AG44059" s="104"/>
      <c r="AK44059" s="104"/>
      <c r="AL44059" s="104"/>
      <c r="AO44059" s="104"/>
      <c r="AP44059" s="104"/>
    </row>
    <row r="44060" spans="21:42" ht="15" customHeight="1" x14ac:dyDescent="0.25">
      <c r="U44060" s="104"/>
      <c r="AB44060" s="104"/>
      <c r="AC44060" s="104"/>
      <c r="AF44060" s="104"/>
      <c r="AG44060" s="104"/>
      <c r="AK44060" s="104"/>
      <c r="AL44060" s="104"/>
      <c r="AO44060" s="104"/>
      <c r="AP44060" s="104"/>
    </row>
    <row r="44061" spans="21:42" ht="15" customHeight="1" x14ac:dyDescent="0.25">
      <c r="U44061" s="104"/>
      <c r="AB44061" s="104"/>
      <c r="AC44061" s="104"/>
      <c r="AF44061" s="104"/>
      <c r="AG44061" s="104"/>
      <c r="AK44061" s="104"/>
      <c r="AL44061" s="104"/>
      <c r="AO44061" s="104"/>
      <c r="AP44061" s="104"/>
    </row>
    <row r="44062" spans="21:42" ht="15" customHeight="1" x14ac:dyDescent="0.25">
      <c r="U44062" s="104"/>
      <c r="AB44062" s="104"/>
      <c r="AC44062" s="104"/>
      <c r="AF44062" s="104"/>
      <c r="AG44062" s="104"/>
      <c r="AK44062" s="104"/>
      <c r="AL44062" s="104"/>
      <c r="AO44062" s="104"/>
      <c r="AP44062" s="104"/>
    </row>
    <row r="44063" spans="21:42" ht="15" customHeight="1" x14ac:dyDescent="0.25">
      <c r="U44063" s="104"/>
      <c r="AB44063" s="104"/>
      <c r="AC44063" s="104"/>
      <c r="AF44063" s="104"/>
      <c r="AG44063" s="104"/>
      <c r="AK44063" s="104"/>
      <c r="AL44063" s="104"/>
      <c r="AO44063" s="104"/>
      <c r="AP44063" s="104"/>
    </row>
    <row r="44064" spans="21:42" ht="15" customHeight="1" x14ac:dyDescent="0.25">
      <c r="U44064" s="104"/>
      <c r="AB44064" s="104"/>
      <c r="AC44064" s="104"/>
      <c r="AF44064" s="104"/>
      <c r="AG44064" s="104"/>
      <c r="AK44064" s="104"/>
      <c r="AL44064" s="104"/>
      <c r="AO44064" s="104"/>
      <c r="AP44064" s="104"/>
    </row>
    <row r="44065" spans="21:42" ht="15" customHeight="1" x14ac:dyDescent="0.25">
      <c r="U44065" s="104"/>
      <c r="AB44065" s="104"/>
      <c r="AC44065" s="104"/>
      <c r="AF44065" s="104"/>
      <c r="AG44065" s="104"/>
      <c r="AK44065" s="104"/>
      <c r="AL44065" s="104"/>
      <c r="AO44065" s="104"/>
      <c r="AP44065" s="104"/>
    </row>
    <row r="44066" spans="21:42" ht="15" customHeight="1" x14ac:dyDescent="0.25">
      <c r="U44066" s="104"/>
      <c r="AB44066" s="104"/>
      <c r="AC44066" s="104"/>
      <c r="AF44066" s="104"/>
      <c r="AG44066" s="104"/>
      <c r="AK44066" s="104"/>
      <c r="AL44066" s="104"/>
      <c r="AO44066" s="104"/>
      <c r="AP44066" s="104"/>
    </row>
    <row r="44067" spans="21:42" ht="15" customHeight="1" x14ac:dyDescent="0.25">
      <c r="U44067" s="104"/>
      <c r="AB44067" s="104"/>
      <c r="AC44067" s="104"/>
      <c r="AF44067" s="104"/>
      <c r="AG44067" s="104"/>
      <c r="AK44067" s="104"/>
      <c r="AL44067" s="104"/>
      <c r="AO44067" s="104"/>
      <c r="AP44067" s="104"/>
    </row>
    <row r="44068" spans="21:42" ht="15" customHeight="1" x14ac:dyDescent="0.25">
      <c r="U44068" s="104"/>
      <c r="AB44068" s="104"/>
      <c r="AC44068" s="104"/>
      <c r="AF44068" s="104"/>
      <c r="AG44068" s="104"/>
      <c r="AK44068" s="104"/>
      <c r="AL44068" s="104"/>
      <c r="AO44068" s="104"/>
      <c r="AP44068" s="104"/>
    </row>
    <row r="44069" spans="21:42" ht="15" customHeight="1" x14ac:dyDescent="0.25">
      <c r="U44069" s="104"/>
      <c r="AB44069" s="104"/>
      <c r="AC44069" s="104"/>
      <c r="AF44069" s="104"/>
      <c r="AG44069" s="104"/>
      <c r="AK44069" s="104"/>
      <c r="AL44069" s="104"/>
      <c r="AO44069" s="104"/>
      <c r="AP44069" s="104"/>
    </row>
    <row r="44070" spans="21:42" ht="15" customHeight="1" x14ac:dyDescent="0.25">
      <c r="U44070" s="104"/>
      <c r="AB44070" s="104"/>
      <c r="AC44070" s="104"/>
      <c r="AF44070" s="104"/>
      <c r="AG44070" s="104"/>
      <c r="AK44070" s="104"/>
      <c r="AL44070" s="104"/>
      <c r="AO44070" s="104"/>
      <c r="AP44070" s="104"/>
    </row>
    <row r="44071" spans="21:42" ht="15" customHeight="1" x14ac:dyDescent="0.25">
      <c r="U44071" s="104"/>
      <c r="AB44071" s="104"/>
      <c r="AC44071" s="104"/>
      <c r="AF44071" s="104"/>
      <c r="AG44071" s="104"/>
      <c r="AK44071" s="104"/>
      <c r="AL44071" s="104"/>
      <c r="AO44071" s="104"/>
      <c r="AP44071" s="104"/>
    </row>
    <row r="44072" spans="21:42" ht="15" customHeight="1" x14ac:dyDescent="0.25">
      <c r="U44072" s="104"/>
      <c r="AB44072" s="104"/>
      <c r="AC44072" s="104"/>
      <c r="AF44072" s="104"/>
      <c r="AG44072" s="104"/>
      <c r="AK44072" s="104"/>
      <c r="AL44072" s="104"/>
      <c r="AO44072" s="104"/>
      <c r="AP44072" s="104"/>
    </row>
    <row r="44073" spans="21:42" ht="15" customHeight="1" x14ac:dyDescent="0.25">
      <c r="U44073" s="104"/>
      <c r="AB44073" s="104"/>
      <c r="AC44073" s="104"/>
      <c r="AF44073" s="104"/>
      <c r="AG44073" s="104"/>
      <c r="AK44073" s="104"/>
      <c r="AL44073" s="104"/>
      <c r="AO44073" s="104"/>
      <c r="AP44073" s="104"/>
    </row>
    <row r="44074" spans="21:42" ht="15" customHeight="1" x14ac:dyDescent="0.25">
      <c r="U44074" s="104"/>
      <c r="AB44074" s="104"/>
      <c r="AC44074" s="104"/>
      <c r="AF44074" s="104"/>
      <c r="AG44074" s="104"/>
      <c r="AK44074" s="104"/>
      <c r="AL44074" s="104"/>
      <c r="AO44074" s="104"/>
      <c r="AP44074" s="104"/>
    </row>
    <row r="44075" spans="21:42" ht="15" customHeight="1" x14ac:dyDescent="0.25">
      <c r="U44075" s="104"/>
      <c r="AB44075" s="104"/>
      <c r="AC44075" s="104"/>
      <c r="AF44075" s="104"/>
      <c r="AG44075" s="104"/>
      <c r="AK44075" s="104"/>
      <c r="AL44075" s="104"/>
      <c r="AO44075" s="104"/>
      <c r="AP44075" s="104"/>
    </row>
    <row r="44076" spans="21:42" ht="15" customHeight="1" x14ac:dyDescent="0.25">
      <c r="U44076" s="104"/>
      <c r="AB44076" s="104"/>
      <c r="AC44076" s="104"/>
      <c r="AF44076" s="104"/>
      <c r="AG44076" s="104"/>
      <c r="AK44076" s="104"/>
      <c r="AL44076" s="104"/>
      <c r="AO44076" s="104"/>
      <c r="AP44076" s="104"/>
    </row>
    <row r="44077" spans="21:42" ht="15" customHeight="1" x14ac:dyDescent="0.25">
      <c r="U44077" s="104"/>
      <c r="AB44077" s="104"/>
      <c r="AC44077" s="104"/>
      <c r="AF44077" s="104"/>
      <c r="AG44077" s="104"/>
      <c r="AK44077" s="104"/>
      <c r="AL44077" s="104"/>
      <c r="AO44077" s="104"/>
      <c r="AP44077" s="104"/>
    </row>
    <row r="44078" spans="21:42" ht="15" customHeight="1" x14ac:dyDescent="0.25">
      <c r="U44078" s="104"/>
      <c r="AB44078" s="104"/>
      <c r="AC44078" s="104"/>
      <c r="AF44078" s="104"/>
      <c r="AG44078" s="104"/>
      <c r="AK44078" s="104"/>
      <c r="AL44078" s="104"/>
      <c r="AO44078" s="104"/>
      <c r="AP44078" s="104"/>
    </row>
    <row r="44079" spans="21:42" ht="15" customHeight="1" x14ac:dyDescent="0.25">
      <c r="U44079" s="104"/>
      <c r="AB44079" s="104"/>
      <c r="AC44079" s="104"/>
      <c r="AF44079" s="104"/>
      <c r="AG44079" s="104"/>
      <c r="AK44079" s="104"/>
      <c r="AL44079" s="104"/>
      <c r="AO44079" s="104"/>
      <c r="AP44079" s="104"/>
    </row>
    <row r="44080" spans="21:42" ht="15" customHeight="1" x14ac:dyDescent="0.25">
      <c r="U44080" s="104"/>
      <c r="AB44080" s="104"/>
      <c r="AC44080" s="104"/>
      <c r="AF44080" s="104"/>
      <c r="AG44080" s="104"/>
      <c r="AK44080" s="104"/>
      <c r="AL44080" s="104"/>
      <c r="AO44080" s="104"/>
      <c r="AP44080" s="104"/>
    </row>
    <row r="44081" spans="21:42" ht="15" customHeight="1" x14ac:dyDescent="0.25">
      <c r="U44081" s="104"/>
      <c r="AB44081" s="104"/>
      <c r="AC44081" s="104"/>
      <c r="AF44081" s="104"/>
      <c r="AG44081" s="104"/>
      <c r="AK44081" s="104"/>
      <c r="AL44081" s="104"/>
      <c r="AO44081" s="104"/>
      <c r="AP44081" s="104"/>
    </row>
    <row r="44082" spans="21:42" ht="15" customHeight="1" x14ac:dyDescent="0.25">
      <c r="U44082" s="104"/>
      <c r="AB44082" s="104"/>
      <c r="AC44082" s="104"/>
      <c r="AF44082" s="104"/>
      <c r="AG44082" s="104"/>
      <c r="AK44082" s="104"/>
      <c r="AL44082" s="104"/>
      <c r="AO44082" s="104"/>
      <c r="AP44082" s="104"/>
    </row>
    <row r="44083" spans="21:42" ht="15" customHeight="1" x14ac:dyDescent="0.25">
      <c r="U44083" s="104"/>
      <c r="AB44083" s="104"/>
      <c r="AC44083" s="104"/>
      <c r="AF44083" s="104"/>
      <c r="AG44083" s="104"/>
      <c r="AK44083" s="104"/>
      <c r="AL44083" s="104"/>
      <c r="AO44083" s="104"/>
      <c r="AP44083" s="104"/>
    </row>
    <row r="44084" spans="21:42" ht="15" customHeight="1" x14ac:dyDescent="0.25">
      <c r="U44084" s="104"/>
      <c r="AB44084" s="104"/>
      <c r="AC44084" s="104"/>
      <c r="AF44084" s="104"/>
      <c r="AG44084" s="104"/>
      <c r="AK44084" s="104"/>
      <c r="AL44084" s="104"/>
      <c r="AO44084" s="104"/>
      <c r="AP44084" s="104"/>
    </row>
    <row r="44085" spans="21:42" ht="15" customHeight="1" x14ac:dyDescent="0.25">
      <c r="U44085" s="104"/>
      <c r="AB44085" s="104"/>
      <c r="AC44085" s="104"/>
      <c r="AF44085" s="104"/>
      <c r="AG44085" s="104"/>
      <c r="AK44085" s="104"/>
      <c r="AL44085" s="104"/>
      <c r="AO44085" s="104"/>
      <c r="AP44085" s="104"/>
    </row>
    <row r="44086" spans="21:42" ht="15" customHeight="1" x14ac:dyDescent="0.25">
      <c r="U44086" s="104"/>
      <c r="AB44086" s="104"/>
      <c r="AC44086" s="104"/>
      <c r="AF44086" s="104"/>
      <c r="AG44086" s="104"/>
      <c r="AK44086" s="104"/>
      <c r="AL44086" s="104"/>
      <c r="AO44086" s="104"/>
      <c r="AP44086" s="104"/>
    </row>
    <row r="44087" spans="21:42" ht="15" customHeight="1" x14ac:dyDescent="0.25">
      <c r="U44087" s="104"/>
      <c r="AB44087" s="104"/>
      <c r="AC44087" s="104"/>
      <c r="AF44087" s="104"/>
      <c r="AG44087" s="104"/>
      <c r="AK44087" s="104"/>
      <c r="AL44087" s="104"/>
      <c r="AO44087" s="104"/>
      <c r="AP44087" s="104"/>
    </row>
    <row r="44088" spans="21:42" ht="15" customHeight="1" x14ac:dyDescent="0.25">
      <c r="U44088" s="104"/>
      <c r="AB44088" s="104"/>
      <c r="AC44088" s="104"/>
      <c r="AF44088" s="104"/>
      <c r="AG44088" s="104"/>
      <c r="AK44088" s="104"/>
      <c r="AL44088" s="104"/>
      <c r="AO44088" s="104"/>
      <c r="AP44088" s="104"/>
    </row>
    <row r="44089" spans="21:42" ht="15" customHeight="1" x14ac:dyDescent="0.25">
      <c r="U44089" s="104"/>
      <c r="AB44089" s="104"/>
      <c r="AC44089" s="104"/>
      <c r="AF44089" s="104"/>
      <c r="AG44089" s="104"/>
      <c r="AK44089" s="104"/>
      <c r="AL44089" s="104"/>
      <c r="AO44089" s="104"/>
      <c r="AP44089" s="104"/>
    </row>
    <row r="44090" spans="21:42" ht="15" customHeight="1" x14ac:dyDescent="0.25">
      <c r="U44090" s="104"/>
      <c r="AB44090" s="104"/>
      <c r="AC44090" s="104"/>
      <c r="AF44090" s="104"/>
      <c r="AG44090" s="104"/>
      <c r="AK44090" s="104"/>
      <c r="AL44090" s="104"/>
      <c r="AO44090" s="104"/>
      <c r="AP44090" s="104"/>
    </row>
    <row r="44091" spans="21:42" ht="15" customHeight="1" x14ac:dyDescent="0.25">
      <c r="U44091" s="104"/>
      <c r="AB44091" s="104"/>
      <c r="AC44091" s="104"/>
      <c r="AF44091" s="104"/>
      <c r="AG44091" s="104"/>
      <c r="AK44091" s="104"/>
      <c r="AL44091" s="104"/>
      <c r="AO44091" s="104"/>
      <c r="AP44091" s="104"/>
    </row>
    <row r="44092" spans="21:42" ht="15" customHeight="1" x14ac:dyDescent="0.25">
      <c r="U44092" s="104"/>
      <c r="AB44092" s="104"/>
      <c r="AC44092" s="104"/>
      <c r="AF44092" s="104"/>
      <c r="AG44092" s="104"/>
      <c r="AK44092" s="104"/>
      <c r="AL44092" s="104"/>
      <c r="AO44092" s="104"/>
      <c r="AP44092" s="104"/>
    </row>
    <row r="44093" spans="21:42" ht="15" customHeight="1" x14ac:dyDescent="0.25">
      <c r="U44093" s="104"/>
      <c r="AB44093" s="104"/>
      <c r="AC44093" s="104"/>
      <c r="AF44093" s="104"/>
      <c r="AG44093" s="104"/>
      <c r="AK44093" s="104"/>
      <c r="AL44093" s="104"/>
      <c r="AO44093" s="104"/>
      <c r="AP44093" s="104"/>
    </row>
    <row r="44094" spans="21:42" ht="15" customHeight="1" x14ac:dyDescent="0.25">
      <c r="U44094" s="104"/>
      <c r="AB44094" s="104"/>
      <c r="AC44094" s="104"/>
      <c r="AF44094" s="104"/>
      <c r="AG44094" s="104"/>
      <c r="AK44094" s="104"/>
      <c r="AL44094" s="104"/>
      <c r="AO44094" s="104"/>
      <c r="AP44094" s="104"/>
    </row>
    <row r="44095" spans="21:42" ht="15" customHeight="1" x14ac:dyDescent="0.25">
      <c r="U44095" s="104"/>
      <c r="AB44095" s="104"/>
      <c r="AC44095" s="104"/>
      <c r="AF44095" s="104"/>
      <c r="AG44095" s="104"/>
      <c r="AK44095" s="104"/>
      <c r="AL44095" s="104"/>
      <c r="AO44095" s="104"/>
      <c r="AP44095" s="104"/>
    </row>
    <row r="44096" spans="21:42" ht="15" customHeight="1" x14ac:dyDescent="0.25">
      <c r="U44096" s="104"/>
      <c r="AB44096" s="104"/>
      <c r="AC44096" s="104"/>
      <c r="AF44096" s="104"/>
      <c r="AG44096" s="104"/>
      <c r="AK44096" s="104"/>
      <c r="AL44096" s="104"/>
      <c r="AO44096" s="104"/>
      <c r="AP44096" s="104"/>
    </row>
    <row r="44097" spans="21:42" ht="15" customHeight="1" x14ac:dyDescent="0.25">
      <c r="U44097" s="104"/>
      <c r="AB44097" s="104"/>
      <c r="AC44097" s="104"/>
      <c r="AF44097" s="104"/>
      <c r="AG44097" s="104"/>
      <c r="AK44097" s="104"/>
      <c r="AL44097" s="104"/>
      <c r="AO44097" s="104"/>
      <c r="AP44097" s="104"/>
    </row>
    <row r="44098" spans="21:42" ht="15" customHeight="1" x14ac:dyDescent="0.25">
      <c r="U44098" s="104"/>
      <c r="AB44098" s="104"/>
      <c r="AC44098" s="104"/>
      <c r="AF44098" s="104"/>
      <c r="AG44098" s="104"/>
      <c r="AK44098" s="104"/>
      <c r="AL44098" s="104"/>
      <c r="AO44098" s="104"/>
      <c r="AP44098" s="104"/>
    </row>
    <row r="44099" spans="21:42" ht="15" customHeight="1" x14ac:dyDescent="0.25">
      <c r="U44099" s="104"/>
      <c r="AB44099" s="104"/>
      <c r="AC44099" s="104"/>
      <c r="AF44099" s="104"/>
      <c r="AG44099" s="104"/>
      <c r="AK44099" s="104"/>
      <c r="AL44099" s="104"/>
      <c r="AO44099" s="104"/>
      <c r="AP44099" s="104"/>
    </row>
    <row r="44100" spans="21:42" ht="15" customHeight="1" x14ac:dyDescent="0.25">
      <c r="U44100" s="104"/>
      <c r="AB44100" s="104"/>
      <c r="AC44100" s="104"/>
      <c r="AF44100" s="104"/>
      <c r="AG44100" s="104"/>
      <c r="AK44100" s="104"/>
      <c r="AL44100" s="104"/>
      <c r="AO44100" s="104"/>
      <c r="AP44100" s="104"/>
    </row>
    <row r="44101" spans="21:42" ht="15" customHeight="1" x14ac:dyDescent="0.25">
      <c r="U44101" s="104"/>
      <c r="AB44101" s="104"/>
      <c r="AC44101" s="104"/>
      <c r="AF44101" s="104"/>
      <c r="AG44101" s="104"/>
      <c r="AK44101" s="104"/>
      <c r="AL44101" s="104"/>
      <c r="AO44101" s="104"/>
      <c r="AP44101" s="104"/>
    </row>
    <row r="44102" spans="21:42" ht="15" customHeight="1" x14ac:dyDescent="0.25">
      <c r="U44102" s="104"/>
      <c r="AB44102" s="104"/>
      <c r="AC44102" s="104"/>
      <c r="AF44102" s="104"/>
      <c r="AG44102" s="104"/>
      <c r="AK44102" s="104"/>
      <c r="AL44102" s="104"/>
      <c r="AO44102" s="104"/>
      <c r="AP44102" s="104"/>
    </row>
    <row r="44103" spans="21:42" ht="15" customHeight="1" x14ac:dyDescent="0.25">
      <c r="U44103" s="104"/>
      <c r="AB44103" s="104"/>
      <c r="AC44103" s="104"/>
      <c r="AF44103" s="104"/>
      <c r="AG44103" s="104"/>
      <c r="AK44103" s="104"/>
      <c r="AL44103" s="104"/>
      <c r="AO44103" s="104"/>
      <c r="AP44103" s="104"/>
    </row>
    <row r="44104" spans="21:42" ht="15" customHeight="1" x14ac:dyDescent="0.25">
      <c r="U44104" s="104"/>
      <c r="AB44104" s="104"/>
      <c r="AC44104" s="104"/>
      <c r="AF44104" s="104"/>
      <c r="AG44104" s="104"/>
      <c r="AK44104" s="104"/>
      <c r="AL44104" s="104"/>
      <c r="AO44104" s="104"/>
      <c r="AP44104" s="104"/>
    </row>
    <row r="44105" spans="21:42" ht="15" customHeight="1" x14ac:dyDescent="0.25">
      <c r="U44105" s="104"/>
      <c r="AB44105" s="104"/>
      <c r="AC44105" s="104"/>
      <c r="AF44105" s="104"/>
      <c r="AG44105" s="104"/>
      <c r="AK44105" s="104"/>
      <c r="AL44105" s="104"/>
      <c r="AO44105" s="104"/>
      <c r="AP44105" s="104"/>
    </row>
    <row r="44106" spans="21:42" ht="15" customHeight="1" x14ac:dyDescent="0.25">
      <c r="U44106" s="104"/>
      <c r="AB44106" s="104"/>
      <c r="AC44106" s="104"/>
      <c r="AF44106" s="104"/>
      <c r="AG44106" s="104"/>
      <c r="AK44106" s="104"/>
      <c r="AL44106" s="104"/>
      <c r="AO44106" s="104"/>
      <c r="AP44106" s="104"/>
    </row>
    <row r="44107" spans="21:42" ht="15" customHeight="1" x14ac:dyDescent="0.25">
      <c r="U44107" s="104"/>
      <c r="AB44107" s="104"/>
      <c r="AC44107" s="104"/>
      <c r="AF44107" s="104"/>
      <c r="AG44107" s="104"/>
      <c r="AK44107" s="104"/>
      <c r="AL44107" s="104"/>
      <c r="AO44107" s="104"/>
      <c r="AP44107" s="104"/>
    </row>
    <row r="44108" spans="21:42" ht="15" customHeight="1" x14ac:dyDescent="0.25">
      <c r="U44108" s="104"/>
      <c r="AB44108" s="104"/>
      <c r="AC44108" s="104"/>
      <c r="AF44108" s="104"/>
      <c r="AG44108" s="104"/>
      <c r="AK44108" s="104"/>
      <c r="AL44108" s="104"/>
      <c r="AO44108" s="104"/>
      <c r="AP44108" s="104"/>
    </row>
    <row r="44109" spans="21:42" ht="15" customHeight="1" x14ac:dyDescent="0.25">
      <c r="U44109" s="104"/>
      <c r="AB44109" s="104"/>
      <c r="AC44109" s="104"/>
      <c r="AF44109" s="104"/>
      <c r="AG44109" s="104"/>
      <c r="AK44109" s="104"/>
      <c r="AL44109" s="104"/>
      <c r="AO44109" s="104"/>
      <c r="AP44109" s="104"/>
    </row>
    <row r="44110" spans="21:42" ht="15" customHeight="1" x14ac:dyDescent="0.25">
      <c r="U44110" s="104"/>
      <c r="AB44110" s="104"/>
      <c r="AC44110" s="104"/>
      <c r="AF44110" s="104"/>
      <c r="AG44110" s="104"/>
      <c r="AK44110" s="104"/>
      <c r="AL44110" s="104"/>
      <c r="AO44110" s="104"/>
      <c r="AP44110" s="104"/>
    </row>
    <row r="44111" spans="21:42" ht="15" customHeight="1" x14ac:dyDescent="0.25">
      <c r="U44111" s="104"/>
      <c r="AB44111" s="104"/>
      <c r="AC44111" s="104"/>
      <c r="AF44111" s="104"/>
      <c r="AG44111" s="104"/>
      <c r="AK44111" s="104"/>
      <c r="AL44111" s="104"/>
      <c r="AO44111" s="104"/>
      <c r="AP44111" s="104"/>
    </row>
    <row r="44112" spans="21:42" ht="15" customHeight="1" x14ac:dyDescent="0.25">
      <c r="U44112" s="104"/>
      <c r="AB44112" s="104"/>
      <c r="AC44112" s="104"/>
      <c r="AF44112" s="104"/>
      <c r="AG44112" s="104"/>
      <c r="AK44112" s="104"/>
      <c r="AL44112" s="104"/>
      <c r="AO44112" s="104"/>
      <c r="AP44112" s="104"/>
    </row>
    <row r="44113" spans="21:42" ht="15" customHeight="1" x14ac:dyDescent="0.25">
      <c r="U44113" s="104"/>
      <c r="AB44113" s="104"/>
      <c r="AC44113" s="104"/>
      <c r="AF44113" s="104"/>
      <c r="AG44113" s="104"/>
      <c r="AK44113" s="104"/>
      <c r="AL44113" s="104"/>
      <c r="AO44113" s="104"/>
      <c r="AP44113" s="104"/>
    </row>
    <row r="44114" spans="21:42" ht="15" customHeight="1" x14ac:dyDescent="0.25">
      <c r="U44114" s="104"/>
      <c r="AB44114" s="104"/>
      <c r="AC44114" s="104"/>
      <c r="AF44114" s="104"/>
      <c r="AG44114" s="104"/>
      <c r="AK44114" s="104"/>
      <c r="AL44114" s="104"/>
      <c r="AO44114" s="104"/>
      <c r="AP44114" s="104"/>
    </row>
    <row r="44115" spans="21:42" ht="15" customHeight="1" x14ac:dyDescent="0.25">
      <c r="U44115" s="104"/>
      <c r="AB44115" s="104"/>
      <c r="AC44115" s="104"/>
      <c r="AF44115" s="104"/>
      <c r="AG44115" s="104"/>
      <c r="AK44115" s="104"/>
      <c r="AL44115" s="104"/>
      <c r="AO44115" s="104"/>
      <c r="AP44115" s="104"/>
    </row>
    <row r="44116" spans="21:42" ht="15" customHeight="1" x14ac:dyDescent="0.25">
      <c r="U44116" s="104"/>
      <c r="AB44116" s="104"/>
      <c r="AC44116" s="104"/>
      <c r="AF44116" s="104"/>
      <c r="AG44116" s="104"/>
      <c r="AK44116" s="104"/>
      <c r="AL44116" s="104"/>
      <c r="AO44116" s="104"/>
      <c r="AP44116" s="104"/>
    </row>
    <row r="44117" spans="21:42" ht="15" customHeight="1" x14ac:dyDescent="0.25">
      <c r="U44117" s="104"/>
      <c r="AB44117" s="104"/>
      <c r="AC44117" s="104"/>
      <c r="AF44117" s="104"/>
      <c r="AG44117" s="104"/>
      <c r="AK44117" s="104"/>
      <c r="AL44117" s="104"/>
      <c r="AO44117" s="104"/>
      <c r="AP44117" s="104"/>
    </row>
    <row r="44118" spans="21:42" ht="15" customHeight="1" x14ac:dyDescent="0.25">
      <c r="U44118" s="104"/>
      <c r="AB44118" s="104"/>
      <c r="AC44118" s="104"/>
      <c r="AF44118" s="104"/>
      <c r="AG44118" s="104"/>
      <c r="AK44118" s="104"/>
      <c r="AL44118" s="104"/>
      <c r="AO44118" s="104"/>
      <c r="AP44118" s="104"/>
    </row>
    <row r="44119" spans="21:42" ht="15" customHeight="1" x14ac:dyDescent="0.25">
      <c r="U44119" s="104"/>
      <c r="AB44119" s="104"/>
      <c r="AC44119" s="104"/>
      <c r="AF44119" s="104"/>
      <c r="AG44119" s="104"/>
      <c r="AK44119" s="104"/>
      <c r="AL44119" s="104"/>
      <c r="AO44119" s="104"/>
      <c r="AP44119" s="104"/>
    </row>
    <row r="44120" spans="21:42" ht="15" customHeight="1" x14ac:dyDescent="0.25">
      <c r="U44120" s="104"/>
      <c r="AB44120" s="104"/>
      <c r="AC44120" s="104"/>
      <c r="AF44120" s="104"/>
      <c r="AG44120" s="104"/>
      <c r="AK44120" s="104"/>
      <c r="AL44120" s="104"/>
      <c r="AO44120" s="104"/>
      <c r="AP44120" s="104"/>
    </row>
    <row r="44121" spans="21:42" ht="15" customHeight="1" x14ac:dyDescent="0.25">
      <c r="U44121" s="104"/>
      <c r="AB44121" s="104"/>
      <c r="AC44121" s="104"/>
      <c r="AF44121" s="104"/>
      <c r="AG44121" s="104"/>
      <c r="AK44121" s="104"/>
      <c r="AL44121" s="104"/>
      <c r="AO44121" s="104"/>
      <c r="AP44121" s="104"/>
    </row>
    <row r="44122" spans="21:42" ht="15" customHeight="1" x14ac:dyDescent="0.25">
      <c r="U44122" s="104"/>
      <c r="AB44122" s="104"/>
      <c r="AC44122" s="104"/>
      <c r="AF44122" s="104"/>
      <c r="AG44122" s="104"/>
      <c r="AK44122" s="104"/>
      <c r="AL44122" s="104"/>
      <c r="AO44122" s="104"/>
      <c r="AP44122" s="104"/>
    </row>
    <row r="44123" spans="21:42" ht="15" customHeight="1" x14ac:dyDescent="0.25">
      <c r="U44123" s="104"/>
      <c r="AB44123" s="104"/>
      <c r="AC44123" s="104"/>
      <c r="AF44123" s="104"/>
      <c r="AG44123" s="104"/>
      <c r="AK44123" s="104"/>
      <c r="AL44123" s="104"/>
      <c r="AO44123" s="104"/>
      <c r="AP44123" s="104"/>
    </row>
    <row r="44124" spans="21:42" ht="15" customHeight="1" x14ac:dyDescent="0.25">
      <c r="U44124" s="104"/>
      <c r="AB44124" s="104"/>
      <c r="AC44124" s="104"/>
      <c r="AF44124" s="104"/>
      <c r="AG44124" s="104"/>
      <c r="AK44124" s="104"/>
      <c r="AL44124" s="104"/>
      <c r="AO44124" s="104"/>
      <c r="AP44124" s="104"/>
    </row>
    <row r="44125" spans="21:42" ht="15" customHeight="1" x14ac:dyDescent="0.25">
      <c r="U44125" s="104"/>
      <c r="AB44125" s="104"/>
      <c r="AC44125" s="104"/>
      <c r="AF44125" s="104"/>
      <c r="AG44125" s="104"/>
      <c r="AK44125" s="104"/>
      <c r="AL44125" s="104"/>
      <c r="AO44125" s="104"/>
      <c r="AP44125" s="104"/>
    </row>
    <row r="44126" spans="21:42" ht="15" customHeight="1" x14ac:dyDescent="0.25">
      <c r="U44126" s="104"/>
      <c r="AB44126" s="104"/>
      <c r="AC44126" s="104"/>
      <c r="AF44126" s="104"/>
      <c r="AG44126" s="104"/>
      <c r="AK44126" s="104"/>
      <c r="AL44126" s="104"/>
      <c r="AO44126" s="104"/>
      <c r="AP44126" s="104"/>
    </row>
    <row r="44127" spans="21:42" ht="15" customHeight="1" x14ac:dyDescent="0.25">
      <c r="U44127" s="104"/>
      <c r="AB44127" s="104"/>
      <c r="AC44127" s="104"/>
      <c r="AF44127" s="104"/>
      <c r="AG44127" s="104"/>
      <c r="AK44127" s="104"/>
      <c r="AL44127" s="104"/>
      <c r="AO44127" s="104"/>
      <c r="AP44127" s="104"/>
    </row>
    <row r="44128" spans="21:42" ht="15" customHeight="1" x14ac:dyDescent="0.25">
      <c r="U44128" s="104"/>
      <c r="AB44128" s="104"/>
      <c r="AC44128" s="104"/>
      <c r="AF44128" s="104"/>
      <c r="AG44128" s="104"/>
      <c r="AK44128" s="104"/>
      <c r="AL44128" s="104"/>
      <c r="AO44128" s="104"/>
      <c r="AP44128" s="104"/>
    </row>
    <row r="44129" spans="21:42" ht="15" customHeight="1" x14ac:dyDescent="0.25">
      <c r="U44129" s="104"/>
      <c r="AB44129" s="104"/>
      <c r="AC44129" s="104"/>
      <c r="AF44129" s="104"/>
      <c r="AG44129" s="104"/>
      <c r="AK44129" s="104"/>
      <c r="AL44129" s="104"/>
      <c r="AO44129" s="104"/>
      <c r="AP44129" s="104"/>
    </row>
    <row r="44130" spans="21:42" ht="15" customHeight="1" x14ac:dyDescent="0.25">
      <c r="U44130" s="104"/>
      <c r="AB44130" s="104"/>
      <c r="AC44130" s="104"/>
      <c r="AF44130" s="104"/>
      <c r="AG44130" s="104"/>
      <c r="AK44130" s="104"/>
      <c r="AL44130" s="104"/>
      <c r="AO44130" s="104"/>
      <c r="AP44130" s="104"/>
    </row>
    <row r="44131" spans="21:42" ht="15" customHeight="1" x14ac:dyDescent="0.25">
      <c r="U44131" s="104"/>
      <c r="AB44131" s="104"/>
      <c r="AC44131" s="104"/>
      <c r="AF44131" s="104"/>
      <c r="AG44131" s="104"/>
      <c r="AK44131" s="104"/>
      <c r="AL44131" s="104"/>
      <c r="AO44131" s="104"/>
      <c r="AP44131" s="104"/>
    </row>
    <row r="44132" spans="21:42" ht="15" customHeight="1" x14ac:dyDescent="0.25">
      <c r="U44132" s="104"/>
      <c r="AB44132" s="104"/>
      <c r="AC44132" s="104"/>
      <c r="AF44132" s="104"/>
      <c r="AG44132" s="104"/>
      <c r="AK44132" s="104"/>
      <c r="AL44132" s="104"/>
      <c r="AO44132" s="104"/>
      <c r="AP44132" s="104"/>
    </row>
    <row r="44133" spans="21:42" ht="15" customHeight="1" x14ac:dyDescent="0.25">
      <c r="U44133" s="104"/>
      <c r="AB44133" s="104"/>
      <c r="AC44133" s="104"/>
      <c r="AF44133" s="104"/>
      <c r="AG44133" s="104"/>
      <c r="AK44133" s="104"/>
      <c r="AL44133" s="104"/>
      <c r="AO44133" s="104"/>
      <c r="AP44133" s="104"/>
    </row>
    <row r="44134" spans="21:42" ht="15" customHeight="1" x14ac:dyDescent="0.25">
      <c r="U44134" s="104"/>
      <c r="AB44134" s="104"/>
      <c r="AC44134" s="104"/>
      <c r="AF44134" s="104"/>
      <c r="AG44134" s="104"/>
      <c r="AK44134" s="104"/>
      <c r="AL44134" s="104"/>
      <c r="AO44134" s="104"/>
      <c r="AP44134" s="104"/>
    </row>
    <row r="44135" spans="21:42" ht="15" customHeight="1" x14ac:dyDescent="0.25">
      <c r="U44135" s="104"/>
      <c r="AB44135" s="104"/>
      <c r="AC44135" s="104"/>
      <c r="AF44135" s="104"/>
      <c r="AG44135" s="104"/>
      <c r="AK44135" s="104"/>
      <c r="AL44135" s="104"/>
      <c r="AO44135" s="104"/>
      <c r="AP44135" s="104"/>
    </row>
    <row r="44136" spans="21:42" ht="15" customHeight="1" x14ac:dyDescent="0.25">
      <c r="U44136" s="104"/>
      <c r="AB44136" s="104"/>
      <c r="AC44136" s="104"/>
      <c r="AF44136" s="104"/>
      <c r="AG44136" s="104"/>
      <c r="AK44136" s="104"/>
      <c r="AL44136" s="104"/>
      <c r="AO44136" s="104"/>
      <c r="AP44136" s="104"/>
    </row>
    <row r="44137" spans="21:42" ht="15" customHeight="1" x14ac:dyDescent="0.25">
      <c r="U44137" s="104"/>
      <c r="AB44137" s="104"/>
      <c r="AC44137" s="104"/>
      <c r="AF44137" s="104"/>
      <c r="AG44137" s="104"/>
      <c r="AK44137" s="104"/>
      <c r="AL44137" s="104"/>
      <c r="AO44137" s="104"/>
      <c r="AP44137" s="104"/>
    </row>
    <row r="44138" spans="21:42" ht="15" customHeight="1" x14ac:dyDescent="0.25">
      <c r="U44138" s="104"/>
      <c r="AB44138" s="104"/>
      <c r="AC44138" s="104"/>
      <c r="AF44138" s="104"/>
      <c r="AG44138" s="104"/>
      <c r="AK44138" s="104"/>
      <c r="AL44138" s="104"/>
      <c r="AO44138" s="104"/>
      <c r="AP44138" s="104"/>
    </row>
    <row r="44139" spans="21:42" ht="15" customHeight="1" x14ac:dyDescent="0.25">
      <c r="U44139" s="104"/>
      <c r="AB44139" s="104"/>
      <c r="AC44139" s="104"/>
      <c r="AF44139" s="104"/>
      <c r="AG44139" s="104"/>
      <c r="AK44139" s="104"/>
      <c r="AL44139" s="104"/>
      <c r="AO44139" s="104"/>
      <c r="AP44139" s="104"/>
    </row>
    <row r="44140" spans="21:42" ht="15" customHeight="1" x14ac:dyDescent="0.25">
      <c r="U44140" s="104"/>
      <c r="AB44140" s="104"/>
      <c r="AC44140" s="104"/>
      <c r="AF44140" s="104"/>
      <c r="AG44140" s="104"/>
      <c r="AK44140" s="104"/>
      <c r="AL44140" s="104"/>
      <c r="AO44140" s="104"/>
      <c r="AP44140" s="104"/>
    </row>
    <row r="44141" spans="21:42" ht="15" customHeight="1" x14ac:dyDescent="0.25">
      <c r="U44141" s="104"/>
      <c r="AB44141" s="104"/>
      <c r="AC44141" s="104"/>
      <c r="AF44141" s="104"/>
      <c r="AG44141" s="104"/>
      <c r="AK44141" s="104"/>
      <c r="AL44141" s="104"/>
      <c r="AO44141" s="104"/>
      <c r="AP44141" s="104"/>
    </row>
    <row r="44142" spans="21:42" ht="15" customHeight="1" x14ac:dyDescent="0.25">
      <c r="U44142" s="104"/>
      <c r="AB44142" s="104"/>
      <c r="AC44142" s="104"/>
      <c r="AF44142" s="104"/>
      <c r="AG44142" s="104"/>
      <c r="AK44142" s="104"/>
      <c r="AL44142" s="104"/>
      <c r="AO44142" s="104"/>
      <c r="AP44142" s="104"/>
    </row>
    <row r="44143" spans="21:42" ht="15" customHeight="1" x14ac:dyDescent="0.25">
      <c r="U44143" s="104"/>
      <c r="AB44143" s="104"/>
      <c r="AC44143" s="104"/>
      <c r="AF44143" s="104"/>
      <c r="AG44143" s="104"/>
      <c r="AK44143" s="104"/>
      <c r="AL44143" s="104"/>
      <c r="AO44143" s="104"/>
      <c r="AP44143" s="104"/>
    </row>
    <row r="44144" spans="21:42" ht="15" customHeight="1" x14ac:dyDescent="0.25">
      <c r="U44144" s="104"/>
      <c r="AB44144" s="104"/>
      <c r="AC44144" s="104"/>
      <c r="AF44144" s="104"/>
      <c r="AG44144" s="104"/>
      <c r="AK44144" s="104"/>
      <c r="AL44144" s="104"/>
      <c r="AO44144" s="104"/>
      <c r="AP44144" s="104"/>
    </row>
    <row r="44145" spans="21:42" ht="15" customHeight="1" x14ac:dyDescent="0.25">
      <c r="U44145" s="104"/>
      <c r="AB44145" s="104"/>
      <c r="AC44145" s="104"/>
      <c r="AF44145" s="104"/>
      <c r="AG44145" s="104"/>
      <c r="AK44145" s="104"/>
      <c r="AL44145" s="104"/>
      <c r="AO44145" s="104"/>
      <c r="AP44145" s="104"/>
    </row>
    <row r="44146" spans="21:42" ht="15" customHeight="1" x14ac:dyDescent="0.25">
      <c r="U44146" s="104"/>
      <c r="AB44146" s="104"/>
      <c r="AC44146" s="104"/>
      <c r="AF44146" s="104"/>
      <c r="AG44146" s="104"/>
      <c r="AK44146" s="104"/>
      <c r="AL44146" s="104"/>
      <c r="AO44146" s="104"/>
      <c r="AP44146" s="104"/>
    </row>
    <row r="44147" spans="21:42" ht="15" customHeight="1" x14ac:dyDescent="0.25">
      <c r="U44147" s="104"/>
      <c r="AB44147" s="104"/>
      <c r="AC44147" s="104"/>
      <c r="AF44147" s="104"/>
      <c r="AG44147" s="104"/>
      <c r="AK44147" s="104"/>
      <c r="AL44147" s="104"/>
      <c r="AO44147" s="104"/>
      <c r="AP44147" s="104"/>
    </row>
    <row r="44148" spans="21:42" ht="15" customHeight="1" x14ac:dyDescent="0.25">
      <c r="U44148" s="104"/>
      <c r="AB44148" s="104"/>
      <c r="AC44148" s="104"/>
      <c r="AF44148" s="104"/>
      <c r="AG44148" s="104"/>
      <c r="AK44148" s="104"/>
      <c r="AL44148" s="104"/>
      <c r="AO44148" s="104"/>
      <c r="AP44148" s="104"/>
    </row>
    <row r="44149" spans="21:42" ht="15" customHeight="1" x14ac:dyDescent="0.25">
      <c r="U44149" s="104"/>
      <c r="AB44149" s="104"/>
      <c r="AC44149" s="104"/>
      <c r="AF44149" s="104"/>
      <c r="AG44149" s="104"/>
      <c r="AK44149" s="104"/>
      <c r="AL44149" s="104"/>
      <c r="AO44149" s="104"/>
      <c r="AP44149" s="104"/>
    </row>
    <row r="44150" spans="21:42" ht="15" customHeight="1" x14ac:dyDescent="0.25">
      <c r="U44150" s="104"/>
      <c r="AB44150" s="104"/>
      <c r="AC44150" s="104"/>
      <c r="AF44150" s="104"/>
      <c r="AG44150" s="104"/>
      <c r="AK44150" s="104"/>
      <c r="AL44150" s="104"/>
      <c r="AO44150" s="104"/>
      <c r="AP44150" s="104"/>
    </row>
    <row r="44151" spans="21:42" ht="15" customHeight="1" x14ac:dyDescent="0.25">
      <c r="U44151" s="104"/>
      <c r="AB44151" s="104"/>
      <c r="AC44151" s="104"/>
      <c r="AF44151" s="104"/>
      <c r="AG44151" s="104"/>
      <c r="AK44151" s="104"/>
      <c r="AL44151" s="104"/>
      <c r="AO44151" s="104"/>
      <c r="AP44151" s="104"/>
    </row>
    <row r="44152" spans="21:42" ht="15" customHeight="1" x14ac:dyDescent="0.25">
      <c r="U44152" s="104"/>
      <c r="AB44152" s="104"/>
      <c r="AC44152" s="104"/>
      <c r="AF44152" s="104"/>
      <c r="AG44152" s="104"/>
      <c r="AK44152" s="104"/>
      <c r="AL44152" s="104"/>
      <c r="AO44152" s="104"/>
      <c r="AP44152" s="104"/>
    </row>
    <row r="44153" spans="21:42" ht="15" customHeight="1" x14ac:dyDescent="0.25">
      <c r="U44153" s="104"/>
      <c r="AB44153" s="104"/>
      <c r="AC44153" s="104"/>
      <c r="AF44153" s="104"/>
      <c r="AG44153" s="104"/>
      <c r="AK44153" s="104"/>
      <c r="AL44153" s="104"/>
      <c r="AO44153" s="104"/>
      <c r="AP44153" s="104"/>
    </row>
    <row r="44154" spans="21:42" ht="15" customHeight="1" x14ac:dyDescent="0.25">
      <c r="U44154" s="104"/>
      <c r="AB44154" s="104"/>
      <c r="AC44154" s="104"/>
      <c r="AF44154" s="104"/>
      <c r="AG44154" s="104"/>
      <c r="AK44154" s="104"/>
      <c r="AL44154" s="104"/>
      <c r="AO44154" s="104"/>
      <c r="AP44154" s="104"/>
    </row>
    <row r="44155" spans="21:42" ht="15" customHeight="1" x14ac:dyDescent="0.25">
      <c r="U44155" s="104"/>
      <c r="AB44155" s="104"/>
      <c r="AC44155" s="104"/>
      <c r="AF44155" s="104"/>
      <c r="AG44155" s="104"/>
      <c r="AK44155" s="104"/>
      <c r="AL44155" s="104"/>
      <c r="AO44155" s="104"/>
      <c r="AP44155" s="104"/>
    </row>
    <row r="44156" spans="21:42" ht="15" customHeight="1" x14ac:dyDescent="0.25">
      <c r="U44156" s="104"/>
      <c r="AB44156" s="104"/>
      <c r="AC44156" s="104"/>
      <c r="AF44156" s="104"/>
      <c r="AG44156" s="104"/>
      <c r="AK44156" s="104"/>
      <c r="AL44156" s="104"/>
      <c r="AO44156" s="104"/>
      <c r="AP44156" s="104"/>
    </row>
    <row r="44157" spans="21:42" ht="15" customHeight="1" x14ac:dyDescent="0.25">
      <c r="U44157" s="104"/>
      <c r="AB44157" s="104"/>
      <c r="AC44157" s="104"/>
      <c r="AF44157" s="104"/>
      <c r="AG44157" s="104"/>
      <c r="AK44157" s="104"/>
      <c r="AL44157" s="104"/>
      <c r="AO44157" s="104"/>
      <c r="AP44157" s="104"/>
    </row>
    <row r="44158" spans="21:42" ht="15" customHeight="1" x14ac:dyDescent="0.25">
      <c r="U44158" s="104"/>
      <c r="AB44158" s="104"/>
      <c r="AC44158" s="104"/>
      <c r="AF44158" s="104"/>
      <c r="AG44158" s="104"/>
      <c r="AK44158" s="104"/>
      <c r="AL44158" s="104"/>
      <c r="AO44158" s="104"/>
      <c r="AP44158" s="104"/>
    </row>
    <row r="44159" spans="21:42" ht="15" customHeight="1" x14ac:dyDescent="0.25">
      <c r="U44159" s="104"/>
      <c r="AB44159" s="104"/>
      <c r="AC44159" s="104"/>
      <c r="AF44159" s="104"/>
      <c r="AG44159" s="104"/>
      <c r="AK44159" s="104"/>
      <c r="AL44159" s="104"/>
      <c r="AO44159" s="104"/>
      <c r="AP44159" s="104"/>
    </row>
    <row r="44160" spans="21:42" ht="15" customHeight="1" x14ac:dyDescent="0.25">
      <c r="U44160" s="104"/>
      <c r="AB44160" s="104"/>
      <c r="AC44160" s="104"/>
      <c r="AF44160" s="104"/>
      <c r="AG44160" s="104"/>
      <c r="AK44160" s="104"/>
      <c r="AL44160" s="104"/>
      <c r="AO44160" s="104"/>
      <c r="AP44160" s="104"/>
    </row>
    <row r="44161" spans="21:42" ht="15" customHeight="1" x14ac:dyDescent="0.25">
      <c r="U44161" s="104"/>
      <c r="AB44161" s="104"/>
      <c r="AC44161" s="104"/>
      <c r="AF44161" s="104"/>
      <c r="AG44161" s="104"/>
      <c r="AK44161" s="104"/>
      <c r="AL44161" s="104"/>
      <c r="AO44161" s="104"/>
      <c r="AP44161" s="104"/>
    </row>
    <row r="44162" spans="21:42" ht="15" customHeight="1" x14ac:dyDescent="0.25">
      <c r="U44162" s="104"/>
      <c r="AB44162" s="104"/>
      <c r="AC44162" s="104"/>
      <c r="AF44162" s="104"/>
      <c r="AG44162" s="104"/>
      <c r="AK44162" s="104"/>
      <c r="AL44162" s="104"/>
      <c r="AO44162" s="104"/>
      <c r="AP44162" s="104"/>
    </row>
    <row r="44163" spans="21:42" ht="15" customHeight="1" x14ac:dyDescent="0.25">
      <c r="U44163" s="104"/>
      <c r="AB44163" s="104"/>
      <c r="AC44163" s="104"/>
      <c r="AF44163" s="104"/>
      <c r="AG44163" s="104"/>
      <c r="AK44163" s="104"/>
      <c r="AL44163" s="104"/>
      <c r="AO44163" s="104"/>
      <c r="AP44163" s="104"/>
    </row>
    <row r="44164" spans="21:42" ht="15" customHeight="1" x14ac:dyDescent="0.25">
      <c r="U44164" s="104"/>
      <c r="AB44164" s="104"/>
      <c r="AC44164" s="104"/>
      <c r="AF44164" s="104"/>
      <c r="AG44164" s="104"/>
      <c r="AK44164" s="104"/>
      <c r="AL44164" s="104"/>
      <c r="AO44164" s="104"/>
      <c r="AP44164" s="104"/>
    </row>
    <row r="44165" spans="21:42" ht="15" customHeight="1" x14ac:dyDescent="0.25">
      <c r="U44165" s="104"/>
      <c r="AB44165" s="104"/>
      <c r="AC44165" s="104"/>
      <c r="AF44165" s="104"/>
      <c r="AG44165" s="104"/>
      <c r="AK44165" s="104"/>
      <c r="AL44165" s="104"/>
      <c r="AO44165" s="104"/>
      <c r="AP44165" s="104"/>
    </row>
    <row r="44166" spans="21:42" ht="15" customHeight="1" x14ac:dyDescent="0.25">
      <c r="U44166" s="104"/>
      <c r="AB44166" s="104"/>
      <c r="AC44166" s="104"/>
      <c r="AF44166" s="104"/>
      <c r="AG44166" s="104"/>
      <c r="AK44166" s="104"/>
      <c r="AL44166" s="104"/>
      <c r="AO44166" s="104"/>
      <c r="AP44166" s="104"/>
    </row>
    <row r="44167" spans="21:42" ht="15" customHeight="1" x14ac:dyDescent="0.25">
      <c r="U44167" s="104"/>
      <c r="AB44167" s="104"/>
      <c r="AC44167" s="104"/>
      <c r="AF44167" s="104"/>
      <c r="AG44167" s="104"/>
      <c r="AK44167" s="104"/>
      <c r="AL44167" s="104"/>
      <c r="AO44167" s="104"/>
      <c r="AP44167" s="104"/>
    </row>
    <row r="44168" spans="21:42" ht="15" customHeight="1" x14ac:dyDescent="0.25">
      <c r="U44168" s="104"/>
      <c r="AB44168" s="104"/>
      <c r="AC44168" s="104"/>
      <c r="AF44168" s="104"/>
      <c r="AG44168" s="104"/>
      <c r="AK44168" s="104"/>
      <c r="AL44168" s="104"/>
      <c r="AO44168" s="104"/>
      <c r="AP44168" s="104"/>
    </row>
    <row r="44169" spans="21:42" ht="15" customHeight="1" x14ac:dyDescent="0.25">
      <c r="U44169" s="104"/>
      <c r="AB44169" s="104"/>
      <c r="AC44169" s="104"/>
      <c r="AF44169" s="104"/>
      <c r="AG44169" s="104"/>
      <c r="AK44169" s="104"/>
      <c r="AL44169" s="104"/>
      <c r="AO44169" s="104"/>
      <c r="AP44169" s="104"/>
    </row>
    <row r="44170" spans="21:42" ht="15" customHeight="1" x14ac:dyDescent="0.25">
      <c r="U44170" s="104"/>
      <c r="AB44170" s="104"/>
      <c r="AC44170" s="104"/>
      <c r="AF44170" s="104"/>
      <c r="AG44170" s="104"/>
      <c r="AK44170" s="104"/>
      <c r="AL44170" s="104"/>
      <c r="AO44170" s="104"/>
      <c r="AP44170" s="104"/>
    </row>
    <row r="44171" spans="21:42" ht="15" customHeight="1" x14ac:dyDescent="0.25">
      <c r="U44171" s="104"/>
      <c r="AB44171" s="104"/>
      <c r="AC44171" s="104"/>
      <c r="AF44171" s="104"/>
      <c r="AG44171" s="104"/>
      <c r="AK44171" s="104"/>
      <c r="AL44171" s="104"/>
      <c r="AO44171" s="104"/>
      <c r="AP44171" s="104"/>
    </row>
    <row r="44172" spans="21:42" ht="15" customHeight="1" x14ac:dyDescent="0.25">
      <c r="U44172" s="104"/>
      <c r="AB44172" s="104"/>
      <c r="AC44172" s="104"/>
      <c r="AF44172" s="104"/>
      <c r="AG44172" s="104"/>
      <c r="AK44172" s="104"/>
      <c r="AL44172" s="104"/>
      <c r="AO44172" s="104"/>
      <c r="AP44172" s="104"/>
    </row>
    <row r="44173" spans="21:42" ht="15" customHeight="1" x14ac:dyDescent="0.25">
      <c r="U44173" s="104"/>
      <c r="AB44173" s="104"/>
      <c r="AC44173" s="104"/>
      <c r="AF44173" s="104"/>
      <c r="AG44173" s="104"/>
      <c r="AK44173" s="104"/>
      <c r="AL44173" s="104"/>
      <c r="AO44173" s="104"/>
      <c r="AP44173" s="104"/>
    </row>
    <row r="44174" spans="21:42" ht="15" customHeight="1" x14ac:dyDescent="0.25">
      <c r="U44174" s="104"/>
      <c r="AB44174" s="104"/>
      <c r="AC44174" s="104"/>
      <c r="AF44174" s="104"/>
      <c r="AG44174" s="104"/>
      <c r="AK44174" s="104"/>
      <c r="AL44174" s="104"/>
      <c r="AO44174" s="104"/>
      <c r="AP44174" s="104"/>
    </row>
    <row r="44175" spans="21:42" ht="15" customHeight="1" x14ac:dyDescent="0.25">
      <c r="U44175" s="104"/>
      <c r="AB44175" s="104"/>
      <c r="AC44175" s="104"/>
      <c r="AF44175" s="104"/>
      <c r="AG44175" s="104"/>
      <c r="AK44175" s="104"/>
      <c r="AL44175" s="104"/>
      <c r="AO44175" s="104"/>
      <c r="AP44175" s="104"/>
    </row>
    <row r="44176" spans="21:42" ht="15" customHeight="1" x14ac:dyDescent="0.25">
      <c r="U44176" s="104"/>
      <c r="AB44176" s="104"/>
      <c r="AC44176" s="104"/>
      <c r="AF44176" s="104"/>
      <c r="AG44176" s="104"/>
      <c r="AK44176" s="104"/>
      <c r="AL44176" s="104"/>
      <c r="AO44176" s="104"/>
      <c r="AP44176" s="104"/>
    </row>
    <row r="44177" spans="21:42" ht="15" customHeight="1" x14ac:dyDescent="0.25">
      <c r="U44177" s="104"/>
      <c r="AB44177" s="104"/>
      <c r="AC44177" s="104"/>
      <c r="AF44177" s="104"/>
      <c r="AG44177" s="104"/>
      <c r="AK44177" s="104"/>
      <c r="AL44177" s="104"/>
      <c r="AO44177" s="104"/>
      <c r="AP44177" s="104"/>
    </row>
    <row r="44178" spans="21:42" ht="15" customHeight="1" x14ac:dyDescent="0.25">
      <c r="U44178" s="104"/>
      <c r="AB44178" s="104"/>
      <c r="AC44178" s="104"/>
      <c r="AF44178" s="104"/>
      <c r="AG44178" s="104"/>
      <c r="AK44178" s="104"/>
      <c r="AL44178" s="104"/>
      <c r="AO44178" s="104"/>
      <c r="AP44178" s="104"/>
    </row>
    <row r="44179" spans="21:42" ht="15" customHeight="1" x14ac:dyDescent="0.25">
      <c r="U44179" s="104"/>
      <c r="AB44179" s="104"/>
      <c r="AC44179" s="104"/>
      <c r="AF44179" s="104"/>
      <c r="AG44179" s="104"/>
      <c r="AK44179" s="104"/>
      <c r="AL44179" s="104"/>
      <c r="AO44179" s="104"/>
      <c r="AP44179" s="104"/>
    </row>
    <row r="44180" spans="21:42" ht="15" customHeight="1" x14ac:dyDescent="0.25">
      <c r="U44180" s="104"/>
      <c r="AB44180" s="104"/>
      <c r="AC44180" s="104"/>
      <c r="AF44180" s="104"/>
      <c r="AG44180" s="104"/>
      <c r="AK44180" s="104"/>
      <c r="AL44180" s="104"/>
      <c r="AO44180" s="104"/>
      <c r="AP44180" s="104"/>
    </row>
    <row r="44181" spans="21:42" ht="15" customHeight="1" x14ac:dyDescent="0.25">
      <c r="U44181" s="104"/>
      <c r="AB44181" s="104"/>
      <c r="AC44181" s="104"/>
      <c r="AF44181" s="104"/>
      <c r="AG44181" s="104"/>
      <c r="AK44181" s="104"/>
      <c r="AL44181" s="104"/>
      <c r="AO44181" s="104"/>
      <c r="AP44181" s="104"/>
    </row>
    <row r="44182" spans="21:42" ht="15" customHeight="1" x14ac:dyDescent="0.25">
      <c r="U44182" s="104"/>
      <c r="AB44182" s="104"/>
      <c r="AC44182" s="104"/>
      <c r="AF44182" s="104"/>
      <c r="AG44182" s="104"/>
      <c r="AK44182" s="104"/>
      <c r="AL44182" s="104"/>
      <c r="AO44182" s="104"/>
      <c r="AP44182" s="104"/>
    </row>
    <row r="44183" spans="21:42" ht="15" customHeight="1" x14ac:dyDescent="0.25">
      <c r="U44183" s="104"/>
      <c r="AB44183" s="104"/>
      <c r="AC44183" s="104"/>
      <c r="AF44183" s="104"/>
      <c r="AG44183" s="104"/>
      <c r="AK44183" s="104"/>
      <c r="AL44183" s="104"/>
      <c r="AO44183" s="104"/>
      <c r="AP44183" s="104"/>
    </row>
    <row r="44184" spans="21:42" ht="15" customHeight="1" x14ac:dyDescent="0.25">
      <c r="U44184" s="104"/>
      <c r="AB44184" s="104"/>
      <c r="AC44184" s="104"/>
      <c r="AF44184" s="104"/>
      <c r="AG44184" s="104"/>
      <c r="AK44184" s="104"/>
      <c r="AL44184" s="104"/>
      <c r="AO44184" s="104"/>
      <c r="AP44184" s="104"/>
    </row>
    <row r="44185" spans="21:42" ht="15" customHeight="1" x14ac:dyDescent="0.25">
      <c r="U44185" s="104"/>
      <c r="AB44185" s="104"/>
      <c r="AC44185" s="104"/>
      <c r="AF44185" s="104"/>
      <c r="AG44185" s="104"/>
      <c r="AK44185" s="104"/>
      <c r="AL44185" s="104"/>
      <c r="AO44185" s="104"/>
      <c r="AP44185" s="104"/>
    </row>
    <row r="44186" spans="21:42" ht="15" customHeight="1" x14ac:dyDescent="0.25">
      <c r="U44186" s="104"/>
      <c r="AB44186" s="104"/>
      <c r="AC44186" s="104"/>
      <c r="AF44186" s="104"/>
      <c r="AG44186" s="104"/>
      <c r="AK44186" s="104"/>
      <c r="AL44186" s="104"/>
      <c r="AO44186" s="104"/>
      <c r="AP44186" s="104"/>
    </row>
    <row r="44187" spans="21:42" ht="15" customHeight="1" x14ac:dyDescent="0.25">
      <c r="U44187" s="104"/>
      <c r="AB44187" s="104"/>
      <c r="AC44187" s="104"/>
      <c r="AF44187" s="104"/>
      <c r="AG44187" s="104"/>
      <c r="AK44187" s="104"/>
      <c r="AL44187" s="104"/>
      <c r="AO44187" s="104"/>
      <c r="AP44187" s="104"/>
    </row>
    <row r="44188" spans="21:42" ht="15" customHeight="1" x14ac:dyDescent="0.25">
      <c r="U44188" s="104"/>
      <c r="AB44188" s="104"/>
      <c r="AC44188" s="104"/>
      <c r="AF44188" s="104"/>
      <c r="AG44188" s="104"/>
      <c r="AK44188" s="104"/>
      <c r="AL44188" s="104"/>
      <c r="AO44188" s="104"/>
      <c r="AP44188" s="104"/>
    </row>
    <row r="44189" spans="21:42" ht="15" customHeight="1" x14ac:dyDescent="0.25">
      <c r="U44189" s="104"/>
      <c r="AB44189" s="104"/>
      <c r="AC44189" s="104"/>
      <c r="AF44189" s="104"/>
      <c r="AG44189" s="104"/>
      <c r="AK44189" s="104"/>
      <c r="AL44189" s="104"/>
      <c r="AO44189" s="104"/>
      <c r="AP44189" s="104"/>
    </row>
    <row r="44190" spans="21:42" ht="15" customHeight="1" x14ac:dyDescent="0.25">
      <c r="U44190" s="104"/>
      <c r="AB44190" s="104"/>
      <c r="AC44190" s="104"/>
      <c r="AF44190" s="104"/>
      <c r="AG44190" s="104"/>
      <c r="AK44190" s="104"/>
      <c r="AL44190" s="104"/>
      <c r="AO44190" s="104"/>
      <c r="AP44190" s="104"/>
    </row>
    <row r="44191" spans="21:42" ht="15" customHeight="1" x14ac:dyDescent="0.25">
      <c r="U44191" s="104"/>
      <c r="AB44191" s="104"/>
      <c r="AC44191" s="104"/>
      <c r="AF44191" s="104"/>
      <c r="AG44191" s="104"/>
      <c r="AK44191" s="104"/>
      <c r="AL44191" s="104"/>
      <c r="AO44191" s="104"/>
      <c r="AP44191" s="104"/>
    </row>
    <row r="44192" spans="21:42" ht="15" customHeight="1" x14ac:dyDescent="0.25">
      <c r="U44192" s="104"/>
      <c r="AB44192" s="104"/>
      <c r="AC44192" s="104"/>
      <c r="AF44192" s="104"/>
      <c r="AG44192" s="104"/>
      <c r="AK44192" s="104"/>
      <c r="AL44192" s="104"/>
      <c r="AO44192" s="104"/>
      <c r="AP44192" s="104"/>
    </row>
    <row r="44193" spans="21:42" ht="15" customHeight="1" x14ac:dyDescent="0.25">
      <c r="U44193" s="104"/>
      <c r="AB44193" s="104"/>
      <c r="AC44193" s="104"/>
      <c r="AF44193" s="104"/>
      <c r="AG44193" s="104"/>
      <c r="AK44193" s="104"/>
      <c r="AL44193" s="104"/>
      <c r="AO44193" s="104"/>
      <c r="AP44193" s="104"/>
    </row>
    <row r="44194" spans="21:42" ht="15" customHeight="1" x14ac:dyDescent="0.25">
      <c r="U44194" s="104"/>
      <c r="AB44194" s="104"/>
      <c r="AC44194" s="104"/>
      <c r="AF44194" s="104"/>
      <c r="AG44194" s="104"/>
      <c r="AK44194" s="104"/>
      <c r="AL44194" s="104"/>
      <c r="AO44194" s="104"/>
      <c r="AP44194" s="104"/>
    </row>
    <row r="44195" spans="21:42" ht="15" customHeight="1" x14ac:dyDescent="0.25">
      <c r="U44195" s="104"/>
      <c r="AB44195" s="104"/>
      <c r="AC44195" s="104"/>
      <c r="AF44195" s="104"/>
      <c r="AG44195" s="104"/>
      <c r="AK44195" s="104"/>
      <c r="AL44195" s="104"/>
      <c r="AO44195" s="104"/>
      <c r="AP44195" s="104"/>
    </row>
    <row r="44196" spans="21:42" ht="15" customHeight="1" x14ac:dyDescent="0.25">
      <c r="U44196" s="104"/>
      <c r="AB44196" s="104"/>
      <c r="AC44196" s="104"/>
      <c r="AF44196" s="104"/>
      <c r="AG44196" s="104"/>
      <c r="AK44196" s="104"/>
      <c r="AL44196" s="104"/>
      <c r="AO44196" s="104"/>
      <c r="AP44196" s="104"/>
    </row>
    <row r="44197" spans="21:42" ht="15" customHeight="1" x14ac:dyDescent="0.25">
      <c r="U44197" s="104"/>
      <c r="AB44197" s="104"/>
      <c r="AC44197" s="104"/>
      <c r="AF44197" s="104"/>
      <c r="AG44197" s="104"/>
      <c r="AK44197" s="104"/>
      <c r="AL44197" s="104"/>
      <c r="AO44197" s="104"/>
      <c r="AP44197" s="104"/>
    </row>
    <row r="44198" spans="21:42" ht="15" customHeight="1" x14ac:dyDescent="0.25">
      <c r="U44198" s="104"/>
      <c r="AB44198" s="104"/>
      <c r="AC44198" s="104"/>
      <c r="AF44198" s="104"/>
      <c r="AG44198" s="104"/>
      <c r="AK44198" s="104"/>
      <c r="AL44198" s="104"/>
      <c r="AO44198" s="104"/>
      <c r="AP44198" s="104"/>
    </row>
    <row r="44199" spans="21:42" ht="15" customHeight="1" x14ac:dyDescent="0.25">
      <c r="U44199" s="104"/>
      <c r="AB44199" s="104"/>
      <c r="AC44199" s="104"/>
      <c r="AF44199" s="104"/>
      <c r="AG44199" s="104"/>
      <c r="AK44199" s="104"/>
      <c r="AL44199" s="104"/>
      <c r="AO44199" s="104"/>
      <c r="AP44199" s="104"/>
    </row>
    <row r="44200" spans="21:42" ht="15" customHeight="1" x14ac:dyDescent="0.25">
      <c r="U44200" s="104"/>
      <c r="AB44200" s="104"/>
      <c r="AC44200" s="104"/>
      <c r="AF44200" s="104"/>
      <c r="AG44200" s="104"/>
      <c r="AK44200" s="104"/>
      <c r="AL44200" s="104"/>
      <c r="AO44200" s="104"/>
      <c r="AP44200" s="104"/>
    </row>
    <row r="44201" spans="21:42" ht="15" customHeight="1" x14ac:dyDescent="0.25">
      <c r="U44201" s="104"/>
      <c r="AB44201" s="104"/>
      <c r="AC44201" s="104"/>
      <c r="AF44201" s="104"/>
      <c r="AG44201" s="104"/>
      <c r="AK44201" s="104"/>
      <c r="AL44201" s="104"/>
      <c r="AO44201" s="104"/>
      <c r="AP44201" s="104"/>
    </row>
    <row r="44202" spans="21:42" ht="15" customHeight="1" x14ac:dyDescent="0.25">
      <c r="U44202" s="104"/>
      <c r="AB44202" s="104"/>
      <c r="AC44202" s="104"/>
      <c r="AF44202" s="104"/>
      <c r="AG44202" s="104"/>
      <c r="AK44202" s="104"/>
      <c r="AL44202" s="104"/>
      <c r="AO44202" s="104"/>
      <c r="AP44202" s="104"/>
    </row>
    <row r="44203" spans="21:42" ht="15" customHeight="1" x14ac:dyDescent="0.25">
      <c r="U44203" s="104"/>
      <c r="AB44203" s="104"/>
      <c r="AC44203" s="104"/>
      <c r="AF44203" s="104"/>
      <c r="AG44203" s="104"/>
      <c r="AK44203" s="104"/>
      <c r="AL44203" s="104"/>
      <c r="AO44203" s="104"/>
      <c r="AP44203" s="104"/>
    </row>
    <row r="44204" spans="21:42" ht="15" customHeight="1" x14ac:dyDescent="0.25">
      <c r="U44204" s="104"/>
      <c r="AB44204" s="104"/>
      <c r="AC44204" s="104"/>
      <c r="AF44204" s="104"/>
      <c r="AG44204" s="104"/>
      <c r="AK44204" s="104"/>
      <c r="AL44204" s="104"/>
      <c r="AO44204" s="104"/>
      <c r="AP44204" s="104"/>
    </row>
    <row r="44205" spans="21:42" ht="15" customHeight="1" x14ac:dyDescent="0.25">
      <c r="U44205" s="104"/>
      <c r="AB44205" s="104"/>
      <c r="AC44205" s="104"/>
      <c r="AF44205" s="104"/>
      <c r="AG44205" s="104"/>
      <c r="AK44205" s="104"/>
      <c r="AL44205" s="104"/>
      <c r="AO44205" s="104"/>
      <c r="AP44205" s="104"/>
    </row>
    <row r="44206" spans="21:42" ht="15" customHeight="1" x14ac:dyDescent="0.25">
      <c r="U44206" s="104"/>
      <c r="AB44206" s="104"/>
      <c r="AC44206" s="104"/>
      <c r="AF44206" s="104"/>
      <c r="AG44206" s="104"/>
      <c r="AK44206" s="104"/>
      <c r="AL44206" s="104"/>
      <c r="AO44206" s="104"/>
      <c r="AP44206" s="104"/>
    </row>
    <row r="44207" spans="21:42" ht="15" customHeight="1" x14ac:dyDescent="0.25">
      <c r="U44207" s="104"/>
      <c r="AB44207" s="104"/>
      <c r="AC44207" s="104"/>
      <c r="AF44207" s="104"/>
      <c r="AG44207" s="104"/>
      <c r="AK44207" s="104"/>
      <c r="AL44207" s="104"/>
      <c r="AO44207" s="104"/>
      <c r="AP44207" s="104"/>
    </row>
    <row r="44208" spans="21:42" ht="15" customHeight="1" x14ac:dyDescent="0.25">
      <c r="U44208" s="104"/>
      <c r="AB44208" s="104"/>
      <c r="AC44208" s="104"/>
      <c r="AF44208" s="104"/>
      <c r="AG44208" s="104"/>
      <c r="AK44208" s="104"/>
      <c r="AL44208" s="104"/>
      <c r="AO44208" s="104"/>
      <c r="AP44208" s="104"/>
    </row>
    <row r="44209" spans="21:42" ht="15" customHeight="1" x14ac:dyDescent="0.25">
      <c r="U44209" s="104"/>
      <c r="AB44209" s="104"/>
      <c r="AC44209" s="104"/>
      <c r="AF44209" s="104"/>
      <c r="AG44209" s="104"/>
      <c r="AK44209" s="104"/>
      <c r="AL44209" s="104"/>
      <c r="AO44209" s="104"/>
      <c r="AP44209" s="104"/>
    </row>
    <row r="44210" spans="21:42" ht="15" customHeight="1" x14ac:dyDescent="0.25">
      <c r="U44210" s="104"/>
      <c r="AB44210" s="104"/>
      <c r="AC44210" s="104"/>
      <c r="AF44210" s="104"/>
      <c r="AG44210" s="104"/>
      <c r="AK44210" s="104"/>
      <c r="AL44210" s="104"/>
      <c r="AO44210" s="104"/>
      <c r="AP44210" s="104"/>
    </row>
    <row r="44211" spans="21:42" ht="15" customHeight="1" x14ac:dyDescent="0.25">
      <c r="U44211" s="104"/>
      <c r="AB44211" s="104"/>
      <c r="AC44211" s="104"/>
      <c r="AF44211" s="104"/>
      <c r="AG44211" s="104"/>
      <c r="AK44211" s="104"/>
      <c r="AL44211" s="104"/>
      <c r="AO44211" s="104"/>
      <c r="AP44211" s="104"/>
    </row>
    <row r="44212" spans="21:42" ht="15" customHeight="1" x14ac:dyDescent="0.25">
      <c r="U44212" s="104"/>
      <c r="AB44212" s="104"/>
      <c r="AC44212" s="104"/>
      <c r="AF44212" s="104"/>
      <c r="AG44212" s="104"/>
      <c r="AK44212" s="104"/>
      <c r="AL44212" s="104"/>
      <c r="AO44212" s="104"/>
      <c r="AP44212" s="104"/>
    </row>
    <row r="44213" spans="21:42" ht="15" customHeight="1" x14ac:dyDescent="0.25">
      <c r="U44213" s="104"/>
      <c r="AB44213" s="104"/>
      <c r="AC44213" s="104"/>
      <c r="AF44213" s="104"/>
      <c r="AG44213" s="104"/>
      <c r="AK44213" s="104"/>
      <c r="AL44213" s="104"/>
      <c r="AO44213" s="104"/>
      <c r="AP44213" s="104"/>
    </row>
    <row r="44214" spans="21:42" ht="15" customHeight="1" x14ac:dyDescent="0.25">
      <c r="U44214" s="104"/>
      <c r="AB44214" s="104"/>
      <c r="AC44214" s="104"/>
      <c r="AF44214" s="104"/>
      <c r="AG44214" s="104"/>
      <c r="AK44214" s="104"/>
      <c r="AL44214" s="104"/>
      <c r="AO44214" s="104"/>
      <c r="AP44214" s="104"/>
    </row>
    <row r="44215" spans="21:42" ht="15" customHeight="1" x14ac:dyDescent="0.25">
      <c r="U44215" s="104"/>
      <c r="AB44215" s="104"/>
      <c r="AC44215" s="104"/>
      <c r="AF44215" s="104"/>
      <c r="AG44215" s="104"/>
      <c r="AK44215" s="104"/>
      <c r="AL44215" s="104"/>
      <c r="AO44215" s="104"/>
      <c r="AP44215" s="104"/>
    </row>
    <row r="44216" spans="21:42" ht="15" customHeight="1" x14ac:dyDescent="0.25">
      <c r="U44216" s="104"/>
      <c r="AB44216" s="104"/>
      <c r="AC44216" s="104"/>
      <c r="AF44216" s="104"/>
      <c r="AG44216" s="104"/>
      <c r="AK44216" s="104"/>
      <c r="AL44216" s="104"/>
      <c r="AO44216" s="104"/>
      <c r="AP44216" s="104"/>
    </row>
    <row r="44217" spans="21:42" ht="15" customHeight="1" x14ac:dyDescent="0.25">
      <c r="U44217" s="104"/>
      <c r="AB44217" s="104"/>
      <c r="AC44217" s="104"/>
      <c r="AF44217" s="104"/>
      <c r="AG44217" s="104"/>
      <c r="AK44217" s="104"/>
      <c r="AL44217" s="104"/>
      <c r="AO44217" s="104"/>
      <c r="AP44217" s="104"/>
    </row>
    <row r="44218" spans="21:42" ht="15" customHeight="1" x14ac:dyDescent="0.25">
      <c r="U44218" s="104"/>
      <c r="AB44218" s="104"/>
      <c r="AC44218" s="104"/>
      <c r="AF44218" s="104"/>
      <c r="AG44218" s="104"/>
      <c r="AK44218" s="104"/>
      <c r="AL44218" s="104"/>
      <c r="AO44218" s="104"/>
      <c r="AP44218" s="104"/>
    </row>
    <row r="44219" spans="21:42" ht="15" customHeight="1" x14ac:dyDescent="0.25">
      <c r="U44219" s="104"/>
      <c r="AB44219" s="104"/>
      <c r="AC44219" s="104"/>
      <c r="AF44219" s="104"/>
      <c r="AG44219" s="104"/>
      <c r="AK44219" s="104"/>
      <c r="AL44219" s="104"/>
      <c r="AO44219" s="104"/>
      <c r="AP44219" s="104"/>
    </row>
    <row r="44220" spans="21:42" ht="15" customHeight="1" x14ac:dyDescent="0.25">
      <c r="U44220" s="104"/>
      <c r="AB44220" s="104"/>
      <c r="AC44220" s="104"/>
      <c r="AF44220" s="104"/>
      <c r="AG44220" s="104"/>
      <c r="AK44220" s="104"/>
      <c r="AL44220" s="104"/>
      <c r="AO44220" s="104"/>
      <c r="AP44220" s="104"/>
    </row>
    <row r="44221" spans="21:42" ht="15" customHeight="1" x14ac:dyDescent="0.25">
      <c r="U44221" s="104"/>
      <c r="AB44221" s="104"/>
      <c r="AC44221" s="104"/>
      <c r="AF44221" s="104"/>
      <c r="AG44221" s="104"/>
      <c r="AK44221" s="104"/>
      <c r="AL44221" s="104"/>
      <c r="AO44221" s="104"/>
      <c r="AP44221" s="104"/>
    </row>
    <row r="44222" spans="21:42" ht="15" customHeight="1" x14ac:dyDescent="0.25">
      <c r="U44222" s="104"/>
      <c r="AB44222" s="104"/>
      <c r="AC44222" s="104"/>
      <c r="AF44222" s="104"/>
      <c r="AG44222" s="104"/>
      <c r="AK44222" s="104"/>
      <c r="AL44222" s="104"/>
      <c r="AO44222" s="104"/>
      <c r="AP44222" s="104"/>
    </row>
    <row r="44223" spans="21:42" ht="15" customHeight="1" x14ac:dyDescent="0.25">
      <c r="U44223" s="104"/>
      <c r="AB44223" s="104"/>
      <c r="AC44223" s="104"/>
      <c r="AF44223" s="104"/>
      <c r="AG44223" s="104"/>
      <c r="AK44223" s="104"/>
      <c r="AL44223" s="104"/>
      <c r="AO44223" s="104"/>
      <c r="AP44223" s="104"/>
    </row>
    <row r="44224" spans="21:42" ht="15" customHeight="1" x14ac:dyDescent="0.25">
      <c r="U44224" s="104"/>
      <c r="AB44224" s="104"/>
      <c r="AC44224" s="104"/>
      <c r="AF44224" s="104"/>
      <c r="AG44224" s="104"/>
      <c r="AK44224" s="104"/>
      <c r="AL44224" s="104"/>
      <c r="AO44224" s="104"/>
      <c r="AP44224" s="104"/>
    </row>
    <row r="44225" spans="21:42" ht="15" customHeight="1" x14ac:dyDescent="0.25">
      <c r="U44225" s="104"/>
      <c r="AB44225" s="104"/>
      <c r="AC44225" s="104"/>
      <c r="AF44225" s="104"/>
      <c r="AG44225" s="104"/>
      <c r="AK44225" s="104"/>
      <c r="AL44225" s="104"/>
      <c r="AO44225" s="104"/>
      <c r="AP44225" s="104"/>
    </row>
    <row r="44226" spans="21:42" ht="15" customHeight="1" x14ac:dyDescent="0.25">
      <c r="U44226" s="104"/>
      <c r="AB44226" s="104"/>
      <c r="AC44226" s="104"/>
      <c r="AF44226" s="104"/>
      <c r="AG44226" s="104"/>
      <c r="AK44226" s="104"/>
      <c r="AL44226" s="104"/>
      <c r="AO44226" s="104"/>
      <c r="AP44226" s="104"/>
    </row>
    <row r="44227" spans="21:42" ht="15" customHeight="1" x14ac:dyDescent="0.25">
      <c r="U44227" s="104"/>
      <c r="AB44227" s="104"/>
      <c r="AC44227" s="104"/>
      <c r="AF44227" s="104"/>
      <c r="AG44227" s="104"/>
      <c r="AK44227" s="104"/>
      <c r="AL44227" s="104"/>
      <c r="AO44227" s="104"/>
      <c r="AP44227" s="104"/>
    </row>
    <row r="44228" spans="21:42" ht="15" customHeight="1" x14ac:dyDescent="0.25">
      <c r="U44228" s="104"/>
      <c r="AB44228" s="104"/>
      <c r="AC44228" s="104"/>
      <c r="AF44228" s="104"/>
      <c r="AG44228" s="104"/>
      <c r="AK44228" s="104"/>
      <c r="AL44228" s="104"/>
      <c r="AO44228" s="104"/>
      <c r="AP44228" s="104"/>
    </row>
    <row r="44229" spans="21:42" ht="15" customHeight="1" x14ac:dyDescent="0.25">
      <c r="U44229" s="104"/>
      <c r="AB44229" s="104"/>
      <c r="AC44229" s="104"/>
      <c r="AF44229" s="104"/>
      <c r="AG44229" s="104"/>
      <c r="AK44229" s="104"/>
      <c r="AL44229" s="104"/>
      <c r="AO44229" s="104"/>
      <c r="AP44229" s="104"/>
    </row>
    <row r="44230" spans="21:42" ht="15" customHeight="1" x14ac:dyDescent="0.25">
      <c r="U44230" s="104"/>
      <c r="AB44230" s="104"/>
      <c r="AC44230" s="104"/>
      <c r="AF44230" s="104"/>
      <c r="AG44230" s="104"/>
      <c r="AK44230" s="104"/>
      <c r="AL44230" s="104"/>
      <c r="AO44230" s="104"/>
      <c r="AP44230" s="104"/>
    </row>
    <row r="44231" spans="21:42" ht="15" customHeight="1" x14ac:dyDescent="0.25">
      <c r="U44231" s="104"/>
      <c r="AB44231" s="104"/>
      <c r="AC44231" s="104"/>
      <c r="AF44231" s="104"/>
      <c r="AG44231" s="104"/>
      <c r="AK44231" s="104"/>
      <c r="AL44231" s="104"/>
      <c r="AO44231" s="104"/>
      <c r="AP44231" s="104"/>
    </row>
    <row r="44232" spans="21:42" ht="15" customHeight="1" x14ac:dyDescent="0.25">
      <c r="U44232" s="104"/>
      <c r="AB44232" s="104"/>
      <c r="AC44232" s="104"/>
      <c r="AF44232" s="104"/>
      <c r="AG44232" s="104"/>
      <c r="AK44232" s="104"/>
      <c r="AL44232" s="104"/>
      <c r="AO44232" s="104"/>
      <c r="AP44232" s="104"/>
    </row>
    <row r="44233" spans="21:42" ht="15" customHeight="1" x14ac:dyDescent="0.25">
      <c r="U44233" s="104"/>
      <c r="AB44233" s="104"/>
      <c r="AC44233" s="104"/>
      <c r="AF44233" s="104"/>
      <c r="AG44233" s="104"/>
      <c r="AK44233" s="104"/>
      <c r="AL44233" s="104"/>
      <c r="AO44233" s="104"/>
      <c r="AP44233" s="104"/>
    </row>
    <row r="44234" spans="21:42" ht="15" customHeight="1" x14ac:dyDescent="0.25">
      <c r="U44234" s="104"/>
      <c r="AB44234" s="104"/>
      <c r="AC44234" s="104"/>
      <c r="AF44234" s="104"/>
      <c r="AG44234" s="104"/>
      <c r="AK44234" s="104"/>
      <c r="AL44234" s="104"/>
      <c r="AO44234" s="104"/>
      <c r="AP44234" s="104"/>
    </row>
    <row r="44235" spans="21:42" ht="15" customHeight="1" x14ac:dyDescent="0.25">
      <c r="U44235" s="104"/>
      <c r="AB44235" s="104"/>
      <c r="AC44235" s="104"/>
      <c r="AF44235" s="104"/>
      <c r="AG44235" s="104"/>
      <c r="AK44235" s="104"/>
      <c r="AL44235" s="104"/>
      <c r="AO44235" s="104"/>
      <c r="AP44235" s="104"/>
    </row>
    <row r="44236" spans="21:42" ht="15" customHeight="1" x14ac:dyDescent="0.25">
      <c r="U44236" s="104"/>
      <c r="AB44236" s="104"/>
      <c r="AC44236" s="104"/>
      <c r="AF44236" s="104"/>
      <c r="AG44236" s="104"/>
      <c r="AK44236" s="104"/>
      <c r="AL44236" s="104"/>
      <c r="AO44236" s="104"/>
      <c r="AP44236" s="104"/>
    </row>
    <row r="44237" spans="21:42" ht="15" customHeight="1" x14ac:dyDescent="0.25">
      <c r="U44237" s="104"/>
      <c r="AB44237" s="104"/>
      <c r="AC44237" s="104"/>
      <c r="AF44237" s="104"/>
      <c r="AG44237" s="104"/>
      <c r="AK44237" s="104"/>
      <c r="AL44237" s="104"/>
      <c r="AO44237" s="104"/>
      <c r="AP44237" s="104"/>
    </row>
    <row r="44238" spans="21:42" ht="15" customHeight="1" x14ac:dyDescent="0.25">
      <c r="U44238" s="104"/>
      <c r="AB44238" s="104"/>
      <c r="AC44238" s="104"/>
      <c r="AF44238" s="104"/>
      <c r="AG44238" s="104"/>
      <c r="AK44238" s="104"/>
      <c r="AL44238" s="104"/>
      <c r="AO44238" s="104"/>
      <c r="AP44238" s="104"/>
    </row>
    <row r="44239" spans="21:42" ht="15" customHeight="1" x14ac:dyDescent="0.25">
      <c r="U44239" s="104"/>
      <c r="AB44239" s="104"/>
      <c r="AC44239" s="104"/>
      <c r="AF44239" s="104"/>
      <c r="AG44239" s="104"/>
      <c r="AK44239" s="104"/>
      <c r="AL44239" s="104"/>
      <c r="AO44239" s="104"/>
      <c r="AP44239" s="104"/>
    </row>
    <row r="44240" spans="21:42" ht="15" customHeight="1" x14ac:dyDescent="0.25">
      <c r="U44240" s="104"/>
      <c r="AB44240" s="104"/>
      <c r="AC44240" s="104"/>
      <c r="AF44240" s="104"/>
      <c r="AG44240" s="104"/>
      <c r="AK44240" s="104"/>
      <c r="AL44240" s="104"/>
      <c r="AO44240" s="104"/>
      <c r="AP44240" s="104"/>
    </row>
    <row r="44241" spans="21:42" ht="15" customHeight="1" x14ac:dyDescent="0.25">
      <c r="U44241" s="104"/>
      <c r="AB44241" s="104"/>
      <c r="AC44241" s="104"/>
      <c r="AF44241" s="104"/>
      <c r="AG44241" s="104"/>
      <c r="AK44241" s="104"/>
      <c r="AL44241" s="104"/>
      <c r="AO44241" s="104"/>
      <c r="AP44241" s="104"/>
    </row>
    <row r="44242" spans="21:42" ht="15" customHeight="1" x14ac:dyDescent="0.25">
      <c r="U44242" s="104"/>
      <c r="AB44242" s="104"/>
      <c r="AC44242" s="104"/>
      <c r="AF44242" s="104"/>
      <c r="AG44242" s="104"/>
      <c r="AK44242" s="104"/>
      <c r="AL44242" s="104"/>
      <c r="AO44242" s="104"/>
      <c r="AP44242" s="104"/>
    </row>
    <row r="44243" spans="21:42" ht="15" customHeight="1" x14ac:dyDescent="0.25">
      <c r="U44243" s="104"/>
      <c r="AB44243" s="104"/>
      <c r="AC44243" s="104"/>
      <c r="AF44243" s="104"/>
      <c r="AG44243" s="104"/>
      <c r="AK44243" s="104"/>
      <c r="AL44243" s="104"/>
      <c r="AO44243" s="104"/>
      <c r="AP44243" s="104"/>
    </row>
    <row r="44244" spans="21:42" ht="15" customHeight="1" x14ac:dyDescent="0.25">
      <c r="U44244" s="104"/>
      <c r="AB44244" s="104"/>
      <c r="AC44244" s="104"/>
      <c r="AF44244" s="104"/>
      <c r="AG44244" s="104"/>
      <c r="AK44244" s="104"/>
      <c r="AL44244" s="104"/>
      <c r="AO44244" s="104"/>
      <c r="AP44244" s="104"/>
    </row>
    <row r="44245" spans="21:42" ht="15" customHeight="1" x14ac:dyDescent="0.25">
      <c r="U44245" s="104"/>
      <c r="AB44245" s="104"/>
      <c r="AC44245" s="104"/>
      <c r="AF44245" s="104"/>
      <c r="AG44245" s="104"/>
      <c r="AK44245" s="104"/>
      <c r="AL44245" s="104"/>
      <c r="AO44245" s="104"/>
      <c r="AP44245" s="104"/>
    </row>
    <row r="44246" spans="21:42" ht="15" customHeight="1" x14ac:dyDescent="0.25">
      <c r="U44246" s="104"/>
      <c r="AB44246" s="104"/>
      <c r="AC44246" s="104"/>
      <c r="AF44246" s="104"/>
      <c r="AG44246" s="104"/>
      <c r="AK44246" s="104"/>
      <c r="AL44246" s="104"/>
      <c r="AO44246" s="104"/>
      <c r="AP44246" s="104"/>
    </row>
    <row r="44247" spans="21:42" ht="15" customHeight="1" x14ac:dyDescent="0.25">
      <c r="U44247" s="104"/>
      <c r="AB44247" s="104"/>
      <c r="AC44247" s="104"/>
      <c r="AF44247" s="104"/>
      <c r="AG44247" s="104"/>
      <c r="AK44247" s="104"/>
      <c r="AL44247" s="104"/>
      <c r="AO44247" s="104"/>
      <c r="AP44247" s="104"/>
    </row>
    <row r="44248" spans="21:42" ht="15" customHeight="1" x14ac:dyDescent="0.25">
      <c r="U44248" s="104"/>
      <c r="AB44248" s="104"/>
      <c r="AC44248" s="104"/>
      <c r="AF44248" s="104"/>
      <c r="AG44248" s="104"/>
      <c r="AK44248" s="104"/>
      <c r="AL44248" s="104"/>
      <c r="AO44248" s="104"/>
      <c r="AP44248" s="104"/>
    </row>
    <row r="44249" spans="21:42" ht="15" customHeight="1" x14ac:dyDescent="0.25">
      <c r="U44249" s="104"/>
      <c r="AB44249" s="104"/>
      <c r="AC44249" s="104"/>
      <c r="AF44249" s="104"/>
      <c r="AG44249" s="104"/>
      <c r="AK44249" s="104"/>
      <c r="AL44249" s="104"/>
      <c r="AO44249" s="104"/>
      <c r="AP44249" s="104"/>
    </row>
    <row r="44250" spans="21:42" ht="15" customHeight="1" x14ac:dyDescent="0.25">
      <c r="U44250" s="104"/>
      <c r="AB44250" s="104"/>
      <c r="AC44250" s="104"/>
      <c r="AF44250" s="104"/>
      <c r="AG44250" s="104"/>
      <c r="AK44250" s="104"/>
      <c r="AL44250" s="104"/>
      <c r="AO44250" s="104"/>
      <c r="AP44250" s="104"/>
    </row>
    <row r="44251" spans="21:42" ht="15" customHeight="1" x14ac:dyDescent="0.25">
      <c r="U44251" s="104"/>
      <c r="AB44251" s="104"/>
      <c r="AC44251" s="104"/>
      <c r="AF44251" s="104"/>
      <c r="AG44251" s="104"/>
      <c r="AK44251" s="104"/>
      <c r="AL44251" s="104"/>
      <c r="AO44251" s="104"/>
      <c r="AP44251" s="104"/>
    </row>
    <row r="44252" spans="21:42" ht="15" customHeight="1" x14ac:dyDescent="0.25">
      <c r="U44252" s="104"/>
      <c r="AB44252" s="104"/>
      <c r="AC44252" s="104"/>
      <c r="AF44252" s="104"/>
      <c r="AG44252" s="104"/>
      <c r="AK44252" s="104"/>
      <c r="AL44252" s="104"/>
      <c r="AO44252" s="104"/>
      <c r="AP44252" s="104"/>
    </row>
    <row r="44253" spans="21:42" ht="15" customHeight="1" x14ac:dyDescent="0.25">
      <c r="U44253" s="104"/>
      <c r="AB44253" s="104"/>
      <c r="AC44253" s="104"/>
      <c r="AF44253" s="104"/>
      <c r="AG44253" s="104"/>
      <c r="AK44253" s="104"/>
      <c r="AL44253" s="104"/>
      <c r="AO44253" s="104"/>
      <c r="AP44253" s="104"/>
    </row>
    <row r="44254" spans="21:42" ht="15" customHeight="1" x14ac:dyDescent="0.25">
      <c r="U44254" s="104"/>
      <c r="AB44254" s="104"/>
      <c r="AC44254" s="104"/>
      <c r="AF44254" s="104"/>
      <c r="AG44254" s="104"/>
      <c r="AK44254" s="104"/>
      <c r="AL44254" s="104"/>
      <c r="AO44254" s="104"/>
      <c r="AP44254" s="104"/>
    </row>
    <row r="44255" spans="21:42" ht="15" customHeight="1" x14ac:dyDescent="0.25">
      <c r="U44255" s="104"/>
      <c r="AB44255" s="104"/>
      <c r="AC44255" s="104"/>
      <c r="AF44255" s="104"/>
      <c r="AG44255" s="104"/>
      <c r="AK44255" s="104"/>
      <c r="AL44255" s="104"/>
      <c r="AO44255" s="104"/>
      <c r="AP44255" s="104"/>
    </row>
    <row r="44256" spans="21:42" ht="15" customHeight="1" x14ac:dyDescent="0.25">
      <c r="U44256" s="104"/>
      <c r="AB44256" s="104"/>
      <c r="AC44256" s="104"/>
      <c r="AF44256" s="104"/>
      <c r="AG44256" s="104"/>
      <c r="AK44256" s="104"/>
      <c r="AL44256" s="104"/>
      <c r="AO44256" s="104"/>
      <c r="AP44256" s="104"/>
    </row>
    <row r="44257" spans="21:42" ht="15" customHeight="1" x14ac:dyDescent="0.25">
      <c r="U44257" s="104"/>
      <c r="AB44257" s="104"/>
      <c r="AC44257" s="104"/>
      <c r="AF44257" s="104"/>
      <c r="AG44257" s="104"/>
      <c r="AK44257" s="104"/>
      <c r="AL44257" s="104"/>
      <c r="AO44257" s="104"/>
      <c r="AP44257" s="104"/>
    </row>
    <row r="44258" spans="21:42" ht="15" customHeight="1" x14ac:dyDescent="0.25">
      <c r="U44258" s="104"/>
      <c r="AB44258" s="104"/>
      <c r="AC44258" s="104"/>
      <c r="AF44258" s="104"/>
      <c r="AG44258" s="104"/>
      <c r="AK44258" s="104"/>
      <c r="AL44258" s="104"/>
      <c r="AO44258" s="104"/>
      <c r="AP44258" s="104"/>
    </row>
    <row r="44259" spans="21:42" ht="15" customHeight="1" x14ac:dyDescent="0.25">
      <c r="U44259" s="104"/>
      <c r="AB44259" s="104"/>
      <c r="AC44259" s="104"/>
      <c r="AF44259" s="104"/>
      <c r="AG44259" s="104"/>
      <c r="AK44259" s="104"/>
      <c r="AL44259" s="104"/>
      <c r="AO44259" s="104"/>
      <c r="AP44259" s="104"/>
    </row>
    <row r="44260" spans="21:42" ht="15" customHeight="1" x14ac:dyDescent="0.25">
      <c r="U44260" s="104"/>
      <c r="AB44260" s="104"/>
      <c r="AC44260" s="104"/>
      <c r="AF44260" s="104"/>
      <c r="AG44260" s="104"/>
      <c r="AK44260" s="104"/>
      <c r="AL44260" s="104"/>
      <c r="AO44260" s="104"/>
      <c r="AP44260" s="104"/>
    </row>
    <row r="44261" spans="21:42" ht="15" customHeight="1" x14ac:dyDescent="0.25">
      <c r="U44261" s="104"/>
      <c r="AB44261" s="104"/>
      <c r="AC44261" s="104"/>
      <c r="AF44261" s="104"/>
      <c r="AG44261" s="104"/>
      <c r="AK44261" s="104"/>
      <c r="AL44261" s="104"/>
      <c r="AO44261" s="104"/>
      <c r="AP44261" s="104"/>
    </row>
    <row r="44262" spans="21:42" ht="15" customHeight="1" x14ac:dyDescent="0.25">
      <c r="U44262" s="104"/>
      <c r="AB44262" s="104"/>
      <c r="AC44262" s="104"/>
      <c r="AF44262" s="104"/>
      <c r="AG44262" s="104"/>
      <c r="AK44262" s="104"/>
      <c r="AL44262" s="104"/>
      <c r="AO44262" s="104"/>
      <c r="AP44262" s="104"/>
    </row>
    <row r="44263" spans="21:42" ht="15" customHeight="1" x14ac:dyDescent="0.25">
      <c r="U44263" s="104"/>
      <c r="AB44263" s="104"/>
      <c r="AC44263" s="104"/>
      <c r="AF44263" s="104"/>
      <c r="AG44263" s="104"/>
      <c r="AK44263" s="104"/>
      <c r="AL44263" s="104"/>
      <c r="AO44263" s="104"/>
      <c r="AP44263" s="104"/>
    </row>
    <row r="44264" spans="21:42" ht="15" customHeight="1" x14ac:dyDescent="0.25">
      <c r="U44264" s="104"/>
      <c r="AB44264" s="104"/>
      <c r="AC44264" s="104"/>
      <c r="AF44264" s="104"/>
      <c r="AG44264" s="104"/>
      <c r="AK44264" s="104"/>
      <c r="AL44264" s="104"/>
      <c r="AO44264" s="104"/>
      <c r="AP44264" s="104"/>
    </row>
    <row r="44265" spans="21:42" ht="15" customHeight="1" x14ac:dyDescent="0.25">
      <c r="U44265" s="104"/>
      <c r="AB44265" s="104"/>
      <c r="AC44265" s="104"/>
      <c r="AF44265" s="104"/>
      <c r="AG44265" s="104"/>
      <c r="AK44265" s="104"/>
      <c r="AL44265" s="104"/>
      <c r="AO44265" s="104"/>
      <c r="AP44265" s="104"/>
    </row>
    <row r="44266" spans="21:42" ht="15" customHeight="1" x14ac:dyDescent="0.25">
      <c r="U44266" s="104"/>
      <c r="AB44266" s="104"/>
      <c r="AC44266" s="104"/>
      <c r="AF44266" s="104"/>
      <c r="AG44266" s="104"/>
      <c r="AK44266" s="104"/>
      <c r="AL44266" s="104"/>
      <c r="AO44266" s="104"/>
      <c r="AP44266" s="104"/>
    </row>
    <row r="44267" spans="21:42" ht="15" customHeight="1" x14ac:dyDescent="0.25">
      <c r="U44267" s="104"/>
      <c r="AB44267" s="104"/>
      <c r="AC44267" s="104"/>
      <c r="AF44267" s="104"/>
      <c r="AG44267" s="104"/>
      <c r="AK44267" s="104"/>
      <c r="AL44267" s="104"/>
      <c r="AO44267" s="104"/>
      <c r="AP44267" s="104"/>
    </row>
    <row r="44268" spans="21:42" ht="15" customHeight="1" x14ac:dyDescent="0.25">
      <c r="U44268" s="104"/>
      <c r="AB44268" s="104"/>
      <c r="AC44268" s="104"/>
      <c r="AF44268" s="104"/>
      <c r="AG44268" s="104"/>
      <c r="AK44268" s="104"/>
      <c r="AL44268" s="104"/>
      <c r="AO44268" s="104"/>
      <c r="AP44268" s="104"/>
    </row>
    <row r="44269" spans="21:42" ht="15" customHeight="1" x14ac:dyDescent="0.25">
      <c r="U44269" s="104"/>
      <c r="AB44269" s="104"/>
      <c r="AC44269" s="104"/>
      <c r="AF44269" s="104"/>
      <c r="AG44269" s="104"/>
      <c r="AK44269" s="104"/>
      <c r="AL44269" s="104"/>
      <c r="AO44269" s="104"/>
      <c r="AP44269" s="104"/>
    </row>
    <row r="44270" spans="21:42" ht="15" customHeight="1" x14ac:dyDescent="0.25">
      <c r="U44270" s="104"/>
      <c r="AB44270" s="104"/>
      <c r="AC44270" s="104"/>
      <c r="AF44270" s="104"/>
      <c r="AG44270" s="104"/>
      <c r="AK44270" s="104"/>
      <c r="AL44270" s="104"/>
      <c r="AO44270" s="104"/>
      <c r="AP44270" s="104"/>
    </row>
    <row r="44271" spans="21:42" ht="15" customHeight="1" x14ac:dyDescent="0.25">
      <c r="U44271" s="104"/>
      <c r="AB44271" s="104"/>
      <c r="AC44271" s="104"/>
      <c r="AF44271" s="104"/>
      <c r="AG44271" s="104"/>
      <c r="AK44271" s="104"/>
      <c r="AL44271" s="104"/>
      <c r="AO44271" s="104"/>
      <c r="AP44271" s="104"/>
    </row>
    <row r="44272" spans="21:42" ht="15" customHeight="1" x14ac:dyDescent="0.25">
      <c r="U44272" s="104"/>
      <c r="AB44272" s="104"/>
      <c r="AC44272" s="104"/>
      <c r="AF44272" s="104"/>
      <c r="AG44272" s="104"/>
      <c r="AK44272" s="104"/>
      <c r="AL44272" s="104"/>
      <c r="AO44272" s="104"/>
      <c r="AP44272" s="104"/>
    </row>
    <row r="44273" spans="21:42" ht="15" customHeight="1" x14ac:dyDescent="0.25">
      <c r="U44273" s="104"/>
      <c r="AB44273" s="104"/>
      <c r="AC44273" s="104"/>
      <c r="AF44273" s="104"/>
      <c r="AG44273" s="104"/>
      <c r="AK44273" s="104"/>
      <c r="AL44273" s="104"/>
      <c r="AO44273" s="104"/>
      <c r="AP44273" s="104"/>
    </row>
    <row r="44274" spans="21:42" ht="15" customHeight="1" x14ac:dyDescent="0.25">
      <c r="U44274" s="104"/>
      <c r="AB44274" s="104"/>
      <c r="AC44274" s="104"/>
      <c r="AF44274" s="104"/>
      <c r="AG44274" s="104"/>
      <c r="AK44274" s="104"/>
      <c r="AL44274" s="104"/>
      <c r="AO44274" s="104"/>
      <c r="AP44274" s="104"/>
    </row>
    <row r="44275" spans="21:42" ht="15" customHeight="1" x14ac:dyDescent="0.25">
      <c r="U44275" s="104"/>
      <c r="AB44275" s="104"/>
      <c r="AC44275" s="104"/>
      <c r="AF44275" s="104"/>
      <c r="AG44275" s="104"/>
      <c r="AK44275" s="104"/>
      <c r="AL44275" s="104"/>
      <c r="AO44275" s="104"/>
      <c r="AP44275" s="104"/>
    </row>
    <row r="44276" spans="21:42" ht="15" customHeight="1" x14ac:dyDescent="0.25">
      <c r="U44276" s="104"/>
      <c r="AB44276" s="104"/>
      <c r="AC44276" s="104"/>
      <c r="AF44276" s="104"/>
      <c r="AG44276" s="104"/>
      <c r="AK44276" s="104"/>
      <c r="AL44276" s="104"/>
      <c r="AO44276" s="104"/>
      <c r="AP44276" s="104"/>
    </row>
    <row r="44277" spans="21:42" ht="15" customHeight="1" x14ac:dyDescent="0.25">
      <c r="U44277" s="104"/>
      <c r="AB44277" s="104"/>
      <c r="AC44277" s="104"/>
      <c r="AF44277" s="104"/>
      <c r="AG44277" s="104"/>
      <c r="AK44277" s="104"/>
      <c r="AL44277" s="104"/>
      <c r="AO44277" s="104"/>
      <c r="AP44277" s="104"/>
    </row>
    <row r="44278" spans="21:42" ht="15" customHeight="1" x14ac:dyDescent="0.25">
      <c r="U44278" s="104"/>
      <c r="AB44278" s="104"/>
      <c r="AC44278" s="104"/>
      <c r="AF44278" s="104"/>
      <c r="AG44278" s="104"/>
      <c r="AK44278" s="104"/>
      <c r="AL44278" s="104"/>
      <c r="AO44278" s="104"/>
      <c r="AP44278" s="104"/>
    </row>
    <row r="44279" spans="21:42" ht="15" customHeight="1" x14ac:dyDescent="0.25">
      <c r="U44279" s="104"/>
      <c r="AB44279" s="104"/>
      <c r="AC44279" s="104"/>
      <c r="AF44279" s="104"/>
      <c r="AG44279" s="104"/>
      <c r="AK44279" s="104"/>
      <c r="AL44279" s="104"/>
      <c r="AO44279" s="104"/>
      <c r="AP44279" s="104"/>
    </row>
    <row r="44280" spans="21:42" ht="15" customHeight="1" x14ac:dyDescent="0.25">
      <c r="U44280" s="104"/>
      <c r="AB44280" s="104"/>
      <c r="AC44280" s="104"/>
      <c r="AF44280" s="104"/>
      <c r="AG44280" s="104"/>
      <c r="AK44280" s="104"/>
      <c r="AL44280" s="104"/>
      <c r="AO44280" s="104"/>
      <c r="AP44280" s="104"/>
    </row>
    <row r="44281" spans="21:42" ht="15" customHeight="1" x14ac:dyDescent="0.25">
      <c r="U44281" s="104"/>
      <c r="AB44281" s="104"/>
      <c r="AC44281" s="104"/>
      <c r="AF44281" s="104"/>
      <c r="AG44281" s="104"/>
      <c r="AK44281" s="104"/>
      <c r="AL44281" s="104"/>
      <c r="AO44281" s="104"/>
      <c r="AP44281" s="104"/>
    </row>
    <row r="44282" spans="21:42" ht="15" customHeight="1" x14ac:dyDescent="0.25">
      <c r="U44282" s="104"/>
      <c r="AB44282" s="104"/>
      <c r="AC44282" s="104"/>
      <c r="AF44282" s="104"/>
      <c r="AG44282" s="104"/>
      <c r="AK44282" s="104"/>
      <c r="AL44282" s="104"/>
      <c r="AO44282" s="104"/>
      <c r="AP44282" s="104"/>
    </row>
    <row r="44283" spans="21:42" ht="15" customHeight="1" x14ac:dyDescent="0.25">
      <c r="U44283" s="104"/>
      <c r="AB44283" s="104"/>
      <c r="AC44283" s="104"/>
      <c r="AF44283" s="104"/>
      <c r="AG44283" s="104"/>
      <c r="AK44283" s="104"/>
      <c r="AL44283" s="104"/>
      <c r="AO44283" s="104"/>
      <c r="AP44283" s="104"/>
    </row>
    <row r="44284" spans="21:42" ht="15" customHeight="1" x14ac:dyDescent="0.25">
      <c r="U44284" s="104"/>
      <c r="AB44284" s="104"/>
      <c r="AC44284" s="104"/>
      <c r="AF44284" s="104"/>
      <c r="AG44284" s="104"/>
      <c r="AK44284" s="104"/>
      <c r="AL44284" s="104"/>
      <c r="AO44284" s="104"/>
      <c r="AP44284" s="104"/>
    </row>
    <row r="44285" spans="21:42" ht="15" customHeight="1" x14ac:dyDescent="0.25">
      <c r="U44285" s="104"/>
      <c r="AB44285" s="104"/>
      <c r="AC44285" s="104"/>
      <c r="AF44285" s="104"/>
      <c r="AG44285" s="104"/>
      <c r="AK44285" s="104"/>
      <c r="AL44285" s="104"/>
      <c r="AO44285" s="104"/>
      <c r="AP44285" s="104"/>
    </row>
    <row r="44286" spans="21:42" ht="15" customHeight="1" x14ac:dyDescent="0.25">
      <c r="U44286" s="104"/>
      <c r="AB44286" s="104"/>
      <c r="AC44286" s="104"/>
      <c r="AF44286" s="104"/>
      <c r="AG44286" s="104"/>
      <c r="AK44286" s="104"/>
      <c r="AL44286" s="104"/>
      <c r="AO44286" s="104"/>
      <c r="AP44286" s="104"/>
    </row>
    <row r="44287" spans="21:42" ht="15" customHeight="1" x14ac:dyDescent="0.25">
      <c r="U44287" s="104"/>
      <c r="AB44287" s="104"/>
      <c r="AC44287" s="104"/>
      <c r="AF44287" s="104"/>
      <c r="AG44287" s="104"/>
      <c r="AK44287" s="104"/>
      <c r="AL44287" s="104"/>
      <c r="AO44287" s="104"/>
      <c r="AP44287" s="104"/>
    </row>
    <row r="44288" spans="21:42" ht="15" customHeight="1" x14ac:dyDescent="0.25">
      <c r="U44288" s="104"/>
      <c r="AB44288" s="104"/>
      <c r="AC44288" s="104"/>
      <c r="AF44288" s="104"/>
      <c r="AG44288" s="104"/>
      <c r="AK44288" s="104"/>
      <c r="AL44288" s="104"/>
      <c r="AO44288" s="104"/>
      <c r="AP44288" s="104"/>
    </row>
    <row r="44289" spans="21:42" ht="15" customHeight="1" x14ac:dyDescent="0.25">
      <c r="U44289" s="104"/>
      <c r="AB44289" s="104"/>
      <c r="AC44289" s="104"/>
      <c r="AF44289" s="104"/>
      <c r="AG44289" s="104"/>
      <c r="AK44289" s="104"/>
      <c r="AL44289" s="104"/>
      <c r="AO44289" s="104"/>
      <c r="AP44289" s="104"/>
    </row>
    <row r="44290" spans="21:42" ht="15" customHeight="1" x14ac:dyDescent="0.25">
      <c r="U44290" s="104"/>
      <c r="AB44290" s="104"/>
      <c r="AC44290" s="104"/>
      <c r="AF44290" s="104"/>
      <c r="AG44290" s="104"/>
      <c r="AK44290" s="104"/>
      <c r="AL44290" s="104"/>
      <c r="AO44290" s="104"/>
      <c r="AP44290" s="104"/>
    </row>
    <row r="44291" spans="21:42" ht="15" customHeight="1" x14ac:dyDescent="0.25">
      <c r="U44291" s="104"/>
      <c r="AB44291" s="104"/>
      <c r="AC44291" s="104"/>
      <c r="AF44291" s="104"/>
      <c r="AG44291" s="104"/>
      <c r="AK44291" s="104"/>
      <c r="AL44291" s="104"/>
      <c r="AO44291" s="104"/>
      <c r="AP44291" s="104"/>
    </row>
    <row r="44292" spans="21:42" ht="15" customHeight="1" x14ac:dyDescent="0.25">
      <c r="U44292" s="104"/>
      <c r="AB44292" s="104"/>
      <c r="AC44292" s="104"/>
      <c r="AF44292" s="104"/>
      <c r="AG44292" s="104"/>
      <c r="AK44292" s="104"/>
      <c r="AL44292" s="104"/>
      <c r="AO44292" s="104"/>
      <c r="AP44292" s="104"/>
    </row>
    <row r="44293" spans="21:42" ht="15" customHeight="1" x14ac:dyDescent="0.25">
      <c r="U44293" s="104"/>
      <c r="AB44293" s="104"/>
      <c r="AC44293" s="104"/>
      <c r="AF44293" s="104"/>
      <c r="AG44293" s="104"/>
      <c r="AK44293" s="104"/>
      <c r="AL44293" s="104"/>
      <c r="AO44293" s="104"/>
      <c r="AP44293" s="104"/>
    </row>
    <row r="44294" spans="21:42" ht="15" customHeight="1" x14ac:dyDescent="0.25">
      <c r="U44294" s="104"/>
      <c r="AB44294" s="104"/>
      <c r="AC44294" s="104"/>
      <c r="AF44294" s="104"/>
      <c r="AG44294" s="104"/>
      <c r="AK44294" s="104"/>
      <c r="AL44294" s="104"/>
      <c r="AO44294" s="104"/>
      <c r="AP44294" s="104"/>
    </row>
    <row r="44295" spans="21:42" ht="15" customHeight="1" x14ac:dyDescent="0.25">
      <c r="U44295" s="104"/>
      <c r="AB44295" s="104"/>
      <c r="AC44295" s="104"/>
      <c r="AF44295" s="104"/>
      <c r="AG44295" s="104"/>
      <c r="AK44295" s="104"/>
      <c r="AL44295" s="104"/>
      <c r="AO44295" s="104"/>
      <c r="AP44295" s="104"/>
    </row>
    <row r="44296" spans="21:42" ht="15" customHeight="1" x14ac:dyDescent="0.25">
      <c r="U44296" s="104"/>
      <c r="AB44296" s="104"/>
      <c r="AC44296" s="104"/>
      <c r="AF44296" s="104"/>
      <c r="AG44296" s="104"/>
      <c r="AK44296" s="104"/>
      <c r="AL44296" s="104"/>
      <c r="AO44296" s="104"/>
      <c r="AP44296" s="104"/>
    </row>
    <row r="44297" spans="21:42" ht="15" customHeight="1" x14ac:dyDescent="0.25">
      <c r="U44297" s="104"/>
      <c r="AB44297" s="104"/>
      <c r="AC44297" s="104"/>
      <c r="AF44297" s="104"/>
      <c r="AG44297" s="104"/>
      <c r="AK44297" s="104"/>
      <c r="AL44297" s="104"/>
      <c r="AO44297" s="104"/>
      <c r="AP44297" s="104"/>
    </row>
    <row r="44298" spans="21:42" ht="15" customHeight="1" x14ac:dyDescent="0.25">
      <c r="U44298" s="104"/>
      <c r="AB44298" s="104"/>
      <c r="AC44298" s="104"/>
      <c r="AF44298" s="104"/>
      <c r="AG44298" s="104"/>
      <c r="AK44298" s="104"/>
      <c r="AL44298" s="104"/>
      <c r="AO44298" s="104"/>
      <c r="AP44298" s="104"/>
    </row>
    <row r="44299" spans="21:42" ht="15" customHeight="1" x14ac:dyDescent="0.25">
      <c r="U44299" s="104"/>
      <c r="AB44299" s="104"/>
      <c r="AC44299" s="104"/>
      <c r="AF44299" s="104"/>
      <c r="AG44299" s="104"/>
      <c r="AK44299" s="104"/>
      <c r="AL44299" s="104"/>
      <c r="AO44299" s="104"/>
      <c r="AP44299" s="104"/>
    </row>
    <row r="44300" spans="21:42" ht="15" customHeight="1" x14ac:dyDescent="0.25">
      <c r="U44300" s="104"/>
      <c r="AB44300" s="104"/>
      <c r="AC44300" s="104"/>
      <c r="AF44300" s="104"/>
      <c r="AG44300" s="104"/>
      <c r="AK44300" s="104"/>
      <c r="AL44300" s="104"/>
      <c r="AO44300" s="104"/>
      <c r="AP44300" s="104"/>
    </row>
    <row r="44301" spans="21:42" ht="15" customHeight="1" x14ac:dyDescent="0.25">
      <c r="U44301" s="104"/>
      <c r="AB44301" s="104"/>
      <c r="AC44301" s="104"/>
      <c r="AF44301" s="104"/>
      <c r="AG44301" s="104"/>
      <c r="AK44301" s="104"/>
      <c r="AL44301" s="104"/>
      <c r="AO44301" s="104"/>
      <c r="AP44301" s="104"/>
    </row>
    <row r="44302" spans="21:42" ht="15" customHeight="1" x14ac:dyDescent="0.25">
      <c r="U44302" s="104"/>
      <c r="AB44302" s="104"/>
      <c r="AC44302" s="104"/>
      <c r="AF44302" s="104"/>
      <c r="AG44302" s="104"/>
      <c r="AK44302" s="104"/>
      <c r="AL44302" s="104"/>
      <c r="AO44302" s="104"/>
      <c r="AP44302" s="104"/>
    </row>
    <row r="44303" spans="21:42" ht="15" customHeight="1" x14ac:dyDescent="0.25">
      <c r="U44303" s="104"/>
      <c r="AB44303" s="104"/>
      <c r="AC44303" s="104"/>
      <c r="AF44303" s="104"/>
      <c r="AG44303" s="104"/>
      <c r="AK44303" s="104"/>
      <c r="AL44303" s="104"/>
      <c r="AO44303" s="104"/>
      <c r="AP44303" s="104"/>
    </row>
    <row r="44304" spans="21:42" ht="15" customHeight="1" x14ac:dyDescent="0.25">
      <c r="U44304" s="104"/>
      <c r="AB44304" s="104"/>
      <c r="AC44304" s="104"/>
      <c r="AF44304" s="104"/>
      <c r="AG44304" s="104"/>
      <c r="AK44304" s="104"/>
      <c r="AL44304" s="104"/>
      <c r="AO44304" s="104"/>
      <c r="AP44304" s="104"/>
    </row>
    <row r="44305" spans="21:42" ht="15" customHeight="1" x14ac:dyDescent="0.25">
      <c r="U44305" s="104"/>
      <c r="AB44305" s="104"/>
      <c r="AC44305" s="104"/>
      <c r="AF44305" s="104"/>
      <c r="AG44305" s="104"/>
      <c r="AK44305" s="104"/>
      <c r="AL44305" s="104"/>
      <c r="AO44305" s="104"/>
      <c r="AP44305" s="104"/>
    </row>
    <row r="44306" spans="21:42" ht="15" customHeight="1" x14ac:dyDescent="0.25">
      <c r="U44306" s="104"/>
      <c r="AB44306" s="104"/>
      <c r="AC44306" s="104"/>
      <c r="AF44306" s="104"/>
      <c r="AG44306" s="104"/>
      <c r="AK44306" s="104"/>
      <c r="AL44306" s="104"/>
      <c r="AO44306" s="104"/>
      <c r="AP44306" s="104"/>
    </row>
    <row r="44307" spans="21:42" ht="15" customHeight="1" x14ac:dyDescent="0.25">
      <c r="U44307" s="104"/>
      <c r="AB44307" s="104"/>
      <c r="AC44307" s="104"/>
      <c r="AF44307" s="104"/>
      <c r="AG44307" s="104"/>
      <c r="AK44307" s="104"/>
      <c r="AL44307" s="104"/>
      <c r="AO44307" s="104"/>
      <c r="AP44307" s="104"/>
    </row>
    <row r="44308" spans="21:42" ht="15" customHeight="1" x14ac:dyDescent="0.25">
      <c r="U44308" s="104"/>
      <c r="AB44308" s="104"/>
      <c r="AC44308" s="104"/>
      <c r="AF44308" s="104"/>
      <c r="AG44308" s="104"/>
      <c r="AK44308" s="104"/>
      <c r="AL44308" s="104"/>
      <c r="AO44308" s="104"/>
      <c r="AP44308" s="104"/>
    </row>
    <row r="44309" spans="21:42" ht="15" customHeight="1" x14ac:dyDescent="0.25">
      <c r="U44309" s="104"/>
      <c r="AB44309" s="104"/>
      <c r="AC44309" s="104"/>
      <c r="AF44309" s="104"/>
      <c r="AG44309" s="104"/>
      <c r="AK44309" s="104"/>
      <c r="AL44309" s="104"/>
      <c r="AO44309" s="104"/>
      <c r="AP44309" s="104"/>
    </row>
    <row r="44310" spans="21:42" ht="15" customHeight="1" x14ac:dyDescent="0.25">
      <c r="U44310" s="104"/>
      <c r="AB44310" s="104"/>
      <c r="AC44310" s="104"/>
      <c r="AF44310" s="104"/>
      <c r="AG44310" s="104"/>
      <c r="AK44310" s="104"/>
      <c r="AL44310" s="104"/>
      <c r="AO44310" s="104"/>
      <c r="AP44310" s="104"/>
    </row>
    <row r="44311" spans="21:42" ht="15" customHeight="1" x14ac:dyDescent="0.25">
      <c r="U44311" s="104"/>
      <c r="AB44311" s="104"/>
      <c r="AC44311" s="104"/>
      <c r="AF44311" s="104"/>
      <c r="AG44311" s="104"/>
      <c r="AK44311" s="104"/>
      <c r="AL44311" s="104"/>
      <c r="AO44311" s="104"/>
      <c r="AP44311" s="104"/>
    </row>
    <row r="44312" spans="21:42" ht="15" customHeight="1" x14ac:dyDescent="0.25">
      <c r="U44312" s="104"/>
      <c r="AB44312" s="104"/>
      <c r="AC44312" s="104"/>
      <c r="AF44312" s="104"/>
      <c r="AG44312" s="104"/>
      <c r="AK44312" s="104"/>
      <c r="AL44312" s="104"/>
      <c r="AO44312" s="104"/>
      <c r="AP44312" s="104"/>
    </row>
    <row r="44313" spans="21:42" ht="15" customHeight="1" x14ac:dyDescent="0.25">
      <c r="U44313" s="104"/>
      <c r="AB44313" s="104"/>
      <c r="AC44313" s="104"/>
      <c r="AF44313" s="104"/>
      <c r="AG44313" s="104"/>
      <c r="AK44313" s="104"/>
      <c r="AL44313" s="104"/>
      <c r="AO44313" s="104"/>
      <c r="AP44313" s="104"/>
    </row>
    <row r="44314" spans="21:42" ht="15" customHeight="1" x14ac:dyDescent="0.25">
      <c r="U44314" s="104"/>
      <c r="AB44314" s="104"/>
      <c r="AC44314" s="104"/>
      <c r="AF44314" s="104"/>
      <c r="AG44314" s="104"/>
      <c r="AK44314" s="104"/>
      <c r="AL44314" s="104"/>
      <c r="AO44314" s="104"/>
      <c r="AP44314" s="104"/>
    </row>
    <row r="44315" spans="21:42" ht="15" customHeight="1" x14ac:dyDescent="0.25">
      <c r="U44315" s="104"/>
      <c r="AB44315" s="104"/>
      <c r="AC44315" s="104"/>
      <c r="AF44315" s="104"/>
      <c r="AG44315" s="104"/>
      <c r="AK44315" s="104"/>
      <c r="AL44315" s="104"/>
      <c r="AO44315" s="104"/>
      <c r="AP44315" s="104"/>
    </row>
    <row r="44316" spans="21:42" ht="15" customHeight="1" x14ac:dyDescent="0.25">
      <c r="U44316" s="104"/>
      <c r="AB44316" s="104"/>
      <c r="AC44316" s="104"/>
      <c r="AF44316" s="104"/>
      <c r="AG44316" s="104"/>
      <c r="AK44316" s="104"/>
      <c r="AL44316" s="104"/>
      <c r="AO44316" s="104"/>
      <c r="AP44316" s="104"/>
    </row>
    <row r="44317" spans="21:42" ht="15" customHeight="1" x14ac:dyDescent="0.25">
      <c r="U44317" s="104"/>
      <c r="AB44317" s="104"/>
      <c r="AC44317" s="104"/>
      <c r="AF44317" s="104"/>
      <c r="AG44317" s="104"/>
      <c r="AK44317" s="104"/>
      <c r="AL44317" s="104"/>
      <c r="AO44317" s="104"/>
      <c r="AP44317" s="104"/>
    </row>
    <row r="44318" spans="21:42" ht="15" customHeight="1" x14ac:dyDescent="0.25">
      <c r="U44318" s="104"/>
      <c r="AB44318" s="104"/>
      <c r="AC44318" s="104"/>
      <c r="AF44318" s="104"/>
      <c r="AG44318" s="104"/>
      <c r="AK44318" s="104"/>
      <c r="AL44318" s="104"/>
      <c r="AO44318" s="104"/>
      <c r="AP44318" s="104"/>
    </row>
    <row r="44319" spans="21:42" ht="15" customHeight="1" x14ac:dyDescent="0.25">
      <c r="U44319" s="104"/>
      <c r="AB44319" s="104"/>
      <c r="AC44319" s="104"/>
      <c r="AF44319" s="104"/>
      <c r="AG44319" s="104"/>
      <c r="AK44319" s="104"/>
      <c r="AL44319" s="104"/>
      <c r="AO44319" s="104"/>
      <c r="AP44319" s="104"/>
    </row>
    <row r="44320" spans="21:42" ht="15" customHeight="1" x14ac:dyDescent="0.25">
      <c r="U44320" s="104"/>
      <c r="AB44320" s="104"/>
      <c r="AC44320" s="104"/>
      <c r="AF44320" s="104"/>
      <c r="AG44320" s="104"/>
      <c r="AK44320" s="104"/>
      <c r="AL44320" s="104"/>
      <c r="AO44320" s="104"/>
      <c r="AP44320" s="104"/>
    </row>
    <row r="44321" spans="21:42" ht="15" customHeight="1" x14ac:dyDescent="0.25">
      <c r="U44321" s="104"/>
      <c r="AB44321" s="104"/>
      <c r="AC44321" s="104"/>
      <c r="AF44321" s="104"/>
      <c r="AG44321" s="104"/>
      <c r="AK44321" s="104"/>
      <c r="AL44321" s="104"/>
      <c r="AO44321" s="104"/>
      <c r="AP44321" s="104"/>
    </row>
    <row r="44322" spans="21:42" ht="15" customHeight="1" x14ac:dyDescent="0.25">
      <c r="U44322" s="104"/>
      <c r="AB44322" s="104"/>
      <c r="AC44322" s="104"/>
      <c r="AF44322" s="104"/>
      <c r="AG44322" s="104"/>
      <c r="AK44322" s="104"/>
      <c r="AL44322" s="104"/>
      <c r="AO44322" s="104"/>
      <c r="AP44322" s="104"/>
    </row>
    <row r="44323" spans="21:42" ht="15" customHeight="1" x14ac:dyDescent="0.25">
      <c r="U44323" s="104"/>
      <c r="AB44323" s="104"/>
      <c r="AC44323" s="104"/>
      <c r="AF44323" s="104"/>
      <c r="AG44323" s="104"/>
      <c r="AK44323" s="104"/>
      <c r="AL44323" s="104"/>
      <c r="AO44323" s="104"/>
      <c r="AP44323" s="104"/>
    </row>
    <row r="44324" spans="21:42" ht="15" customHeight="1" x14ac:dyDescent="0.25">
      <c r="U44324" s="104"/>
      <c r="AB44324" s="104"/>
      <c r="AC44324" s="104"/>
      <c r="AF44324" s="104"/>
      <c r="AG44324" s="104"/>
      <c r="AK44324" s="104"/>
      <c r="AL44324" s="104"/>
      <c r="AO44324" s="104"/>
      <c r="AP44324" s="104"/>
    </row>
    <row r="44325" spans="21:42" ht="15" customHeight="1" x14ac:dyDescent="0.25">
      <c r="U44325" s="104"/>
      <c r="AB44325" s="104"/>
      <c r="AC44325" s="104"/>
      <c r="AF44325" s="104"/>
      <c r="AG44325" s="104"/>
      <c r="AK44325" s="104"/>
      <c r="AL44325" s="104"/>
      <c r="AO44325" s="104"/>
      <c r="AP44325" s="104"/>
    </row>
    <row r="44326" spans="21:42" ht="15" customHeight="1" x14ac:dyDescent="0.25">
      <c r="U44326" s="104"/>
      <c r="AB44326" s="104"/>
      <c r="AC44326" s="104"/>
      <c r="AF44326" s="104"/>
      <c r="AG44326" s="104"/>
      <c r="AK44326" s="104"/>
      <c r="AL44326" s="104"/>
      <c r="AO44326" s="104"/>
      <c r="AP44326" s="104"/>
    </row>
    <row r="44327" spans="21:42" ht="15" customHeight="1" x14ac:dyDescent="0.25">
      <c r="U44327" s="104"/>
      <c r="AB44327" s="104"/>
      <c r="AC44327" s="104"/>
      <c r="AF44327" s="104"/>
      <c r="AG44327" s="104"/>
      <c r="AK44327" s="104"/>
      <c r="AL44327" s="104"/>
      <c r="AO44327" s="104"/>
      <c r="AP44327" s="104"/>
    </row>
    <row r="44328" spans="21:42" ht="15" customHeight="1" x14ac:dyDescent="0.25">
      <c r="U44328" s="104"/>
      <c r="AB44328" s="104"/>
      <c r="AC44328" s="104"/>
      <c r="AF44328" s="104"/>
      <c r="AG44328" s="104"/>
      <c r="AK44328" s="104"/>
      <c r="AL44328" s="104"/>
      <c r="AO44328" s="104"/>
      <c r="AP44328" s="104"/>
    </row>
    <row r="44329" spans="21:42" ht="15" customHeight="1" x14ac:dyDescent="0.25">
      <c r="U44329" s="104"/>
      <c r="AB44329" s="104"/>
      <c r="AC44329" s="104"/>
      <c r="AF44329" s="104"/>
      <c r="AG44329" s="104"/>
      <c r="AK44329" s="104"/>
      <c r="AL44329" s="104"/>
      <c r="AO44329" s="104"/>
      <c r="AP44329" s="104"/>
    </row>
    <row r="44330" spans="21:42" ht="15" customHeight="1" x14ac:dyDescent="0.25">
      <c r="U44330" s="104"/>
      <c r="AB44330" s="104"/>
      <c r="AC44330" s="104"/>
      <c r="AF44330" s="104"/>
      <c r="AG44330" s="104"/>
      <c r="AK44330" s="104"/>
      <c r="AL44330" s="104"/>
      <c r="AO44330" s="104"/>
      <c r="AP44330" s="104"/>
    </row>
    <row r="44331" spans="21:42" ht="15" customHeight="1" x14ac:dyDescent="0.25">
      <c r="U44331" s="104"/>
      <c r="AB44331" s="104"/>
      <c r="AC44331" s="104"/>
      <c r="AF44331" s="104"/>
      <c r="AG44331" s="104"/>
      <c r="AK44331" s="104"/>
      <c r="AL44331" s="104"/>
      <c r="AO44331" s="104"/>
      <c r="AP44331" s="104"/>
    </row>
    <row r="44332" spans="21:42" ht="15" customHeight="1" x14ac:dyDescent="0.25">
      <c r="U44332" s="104"/>
      <c r="AB44332" s="104"/>
      <c r="AC44332" s="104"/>
      <c r="AF44332" s="104"/>
      <c r="AG44332" s="104"/>
      <c r="AK44332" s="104"/>
      <c r="AL44332" s="104"/>
      <c r="AO44332" s="104"/>
      <c r="AP44332" s="104"/>
    </row>
    <row r="44333" spans="21:42" ht="15" customHeight="1" x14ac:dyDescent="0.25">
      <c r="U44333" s="104"/>
      <c r="AB44333" s="104"/>
      <c r="AC44333" s="104"/>
      <c r="AF44333" s="104"/>
      <c r="AG44333" s="104"/>
      <c r="AK44333" s="104"/>
      <c r="AL44333" s="104"/>
      <c r="AO44333" s="104"/>
      <c r="AP44333" s="104"/>
    </row>
    <row r="44334" spans="21:42" ht="15" customHeight="1" x14ac:dyDescent="0.25">
      <c r="U44334" s="104"/>
      <c r="AB44334" s="104"/>
      <c r="AC44334" s="104"/>
      <c r="AF44334" s="104"/>
      <c r="AG44334" s="104"/>
      <c r="AK44334" s="104"/>
      <c r="AL44334" s="104"/>
      <c r="AO44334" s="104"/>
      <c r="AP44334" s="104"/>
    </row>
    <row r="44335" spans="21:42" ht="15" customHeight="1" x14ac:dyDescent="0.25">
      <c r="U44335" s="104"/>
      <c r="AB44335" s="104"/>
      <c r="AC44335" s="104"/>
      <c r="AF44335" s="104"/>
      <c r="AG44335" s="104"/>
      <c r="AK44335" s="104"/>
      <c r="AL44335" s="104"/>
      <c r="AO44335" s="104"/>
      <c r="AP44335" s="104"/>
    </row>
    <row r="44336" spans="21:42" ht="15" customHeight="1" x14ac:dyDescent="0.25">
      <c r="U44336" s="104"/>
      <c r="AB44336" s="104"/>
      <c r="AC44336" s="104"/>
      <c r="AF44336" s="104"/>
      <c r="AG44336" s="104"/>
      <c r="AK44336" s="104"/>
      <c r="AL44336" s="104"/>
      <c r="AO44336" s="104"/>
      <c r="AP44336" s="104"/>
    </row>
    <row r="44337" spans="21:42" ht="15" customHeight="1" x14ac:dyDescent="0.25">
      <c r="U44337" s="104"/>
      <c r="AB44337" s="104"/>
      <c r="AC44337" s="104"/>
      <c r="AF44337" s="104"/>
      <c r="AG44337" s="104"/>
      <c r="AK44337" s="104"/>
      <c r="AL44337" s="104"/>
      <c r="AO44337" s="104"/>
      <c r="AP44337" s="104"/>
    </row>
    <row r="44338" spans="21:42" ht="15" customHeight="1" x14ac:dyDescent="0.25">
      <c r="U44338" s="104"/>
      <c r="AB44338" s="104"/>
      <c r="AC44338" s="104"/>
      <c r="AF44338" s="104"/>
      <c r="AG44338" s="104"/>
      <c r="AK44338" s="104"/>
      <c r="AL44338" s="104"/>
      <c r="AO44338" s="104"/>
      <c r="AP44338" s="104"/>
    </row>
    <row r="44339" spans="21:42" ht="15" customHeight="1" x14ac:dyDescent="0.25">
      <c r="U44339" s="104"/>
      <c r="AB44339" s="104"/>
      <c r="AC44339" s="104"/>
      <c r="AF44339" s="104"/>
      <c r="AG44339" s="104"/>
      <c r="AK44339" s="104"/>
      <c r="AL44339" s="104"/>
      <c r="AO44339" s="104"/>
      <c r="AP44339" s="104"/>
    </row>
    <row r="44340" spans="21:42" ht="15" customHeight="1" x14ac:dyDescent="0.25">
      <c r="U44340" s="104"/>
      <c r="AB44340" s="104"/>
      <c r="AC44340" s="104"/>
      <c r="AF44340" s="104"/>
      <c r="AG44340" s="104"/>
      <c r="AK44340" s="104"/>
      <c r="AL44340" s="104"/>
      <c r="AO44340" s="104"/>
      <c r="AP44340" s="104"/>
    </row>
    <row r="44341" spans="21:42" ht="15" customHeight="1" x14ac:dyDescent="0.25">
      <c r="U44341" s="104"/>
      <c r="AB44341" s="104"/>
      <c r="AC44341" s="104"/>
      <c r="AF44341" s="104"/>
      <c r="AG44341" s="104"/>
      <c r="AK44341" s="104"/>
      <c r="AL44341" s="104"/>
      <c r="AO44341" s="104"/>
      <c r="AP44341" s="104"/>
    </row>
    <row r="44342" spans="21:42" ht="15" customHeight="1" x14ac:dyDescent="0.25">
      <c r="U44342" s="104"/>
      <c r="AB44342" s="104"/>
      <c r="AC44342" s="104"/>
      <c r="AF44342" s="104"/>
      <c r="AG44342" s="104"/>
      <c r="AK44342" s="104"/>
      <c r="AL44342" s="104"/>
      <c r="AO44342" s="104"/>
      <c r="AP44342" s="104"/>
    </row>
    <row r="44343" spans="21:42" ht="15" customHeight="1" x14ac:dyDescent="0.25">
      <c r="U44343" s="104"/>
      <c r="AB44343" s="104"/>
      <c r="AC44343" s="104"/>
      <c r="AF44343" s="104"/>
      <c r="AG44343" s="104"/>
      <c r="AK44343" s="104"/>
      <c r="AL44343" s="104"/>
      <c r="AO44343" s="104"/>
      <c r="AP44343" s="104"/>
    </row>
    <row r="44344" spans="21:42" ht="15" customHeight="1" x14ac:dyDescent="0.25">
      <c r="U44344" s="104"/>
      <c r="AB44344" s="104"/>
      <c r="AC44344" s="104"/>
      <c r="AF44344" s="104"/>
      <c r="AG44344" s="104"/>
      <c r="AK44344" s="104"/>
      <c r="AL44344" s="104"/>
      <c r="AO44344" s="104"/>
      <c r="AP44344" s="104"/>
    </row>
    <row r="44345" spans="21:42" ht="15" customHeight="1" x14ac:dyDescent="0.25">
      <c r="U44345" s="104"/>
      <c r="AB44345" s="104"/>
      <c r="AC44345" s="104"/>
      <c r="AF44345" s="104"/>
      <c r="AG44345" s="104"/>
      <c r="AK44345" s="104"/>
      <c r="AL44345" s="104"/>
      <c r="AO44345" s="104"/>
      <c r="AP44345" s="104"/>
    </row>
    <row r="44346" spans="21:42" ht="15" customHeight="1" x14ac:dyDescent="0.25">
      <c r="U44346" s="104"/>
      <c r="AB44346" s="104"/>
      <c r="AC44346" s="104"/>
      <c r="AF44346" s="104"/>
      <c r="AG44346" s="104"/>
      <c r="AK44346" s="104"/>
      <c r="AL44346" s="104"/>
      <c r="AO44346" s="104"/>
      <c r="AP44346" s="104"/>
    </row>
    <row r="44347" spans="21:42" ht="15" customHeight="1" x14ac:dyDescent="0.25">
      <c r="U44347" s="104"/>
      <c r="AB44347" s="104"/>
      <c r="AC44347" s="104"/>
      <c r="AF44347" s="104"/>
      <c r="AG44347" s="104"/>
      <c r="AK44347" s="104"/>
      <c r="AL44347" s="104"/>
      <c r="AO44347" s="104"/>
      <c r="AP44347" s="104"/>
    </row>
    <row r="44348" spans="21:42" ht="15" customHeight="1" x14ac:dyDescent="0.25">
      <c r="U44348" s="104"/>
      <c r="AB44348" s="104"/>
      <c r="AC44348" s="104"/>
      <c r="AF44348" s="104"/>
      <c r="AG44348" s="104"/>
      <c r="AK44348" s="104"/>
      <c r="AL44348" s="104"/>
      <c r="AO44348" s="104"/>
      <c r="AP44348" s="104"/>
    </row>
    <row r="44349" spans="21:42" ht="15" customHeight="1" x14ac:dyDescent="0.25">
      <c r="U44349" s="104"/>
      <c r="AB44349" s="104"/>
      <c r="AC44349" s="104"/>
      <c r="AF44349" s="104"/>
      <c r="AG44349" s="104"/>
      <c r="AK44349" s="104"/>
      <c r="AL44349" s="104"/>
      <c r="AO44349" s="104"/>
      <c r="AP44349" s="104"/>
    </row>
    <row r="44350" spans="21:42" ht="15" customHeight="1" x14ac:dyDescent="0.25">
      <c r="U44350" s="104"/>
      <c r="AB44350" s="104"/>
      <c r="AC44350" s="104"/>
      <c r="AF44350" s="104"/>
      <c r="AG44350" s="104"/>
      <c r="AK44350" s="104"/>
      <c r="AL44350" s="104"/>
      <c r="AO44350" s="104"/>
      <c r="AP44350" s="104"/>
    </row>
    <row r="44351" spans="21:42" ht="15" customHeight="1" x14ac:dyDescent="0.25">
      <c r="U44351" s="104"/>
      <c r="AB44351" s="104"/>
      <c r="AC44351" s="104"/>
      <c r="AF44351" s="104"/>
      <c r="AG44351" s="104"/>
      <c r="AK44351" s="104"/>
      <c r="AL44351" s="104"/>
      <c r="AO44351" s="104"/>
      <c r="AP44351" s="104"/>
    </row>
    <row r="44352" spans="21:42" ht="15" customHeight="1" x14ac:dyDescent="0.25">
      <c r="U44352" s="104"/>
      <c r="AB44352" s="104"/>
      <c r="AC44352" s="104"/>
      <c r="AF44352" s="104"/>
      <c r="AG44352" s="104"/>
      <c r="AK44352" s="104"/>
      <c r="AL44352" s="104"/>
      <c r="AO44352" s="104"/>
      <c r="AP44352" s="104"/>
    </row>
    <row r="44353" spans="21:42" ht="15" customHeight="1" x14ac:dyDescent="0.25">
      <c r="U44353" s="104"/>
      <c r="AB44353" s="104"/>
      <c r="AC44353" s="104"/>
      <c r="AF44353" s="104"/>
      <c r="AG44353" s="104"/>
      <c r="AK44353" s="104"/>
      <c r="AL44353" s="104"/>
      <c r="AO44353" s="104"/>
      <c r="AP44353" s="104"/>
    </row>
    <row r="44354" spans="21:42" ht="15" customHeight="1" x14ac:dyDescent="0.25">
      <c r="U44354" s="104"/>
      <c r="AB44354" s="104"/>
      <c r="AC44354" s="104"/>
      <c r="AF44354" s="104"/>
      <c r="AG44354" s="104"/>
      <c r="AK44354" s="104"/>
      <c r="AL44354" s="104"/>
      <c r="AO44354" s="104"/>
      <c r="AP44354" s="104"/>
    </row>
    <row r="44355" spans="21:42" ht="15" customHeight="1" x14ac:dyDescent="0.25">
      <c r="U44355" s="104"/>
      <c r="AB44355" s="104"/>
      <c r="AC44355" s="104"/>
      <c r="AF44355" s="104"/>
      <c r="AG44355" s="104"/>
      <c r="AK44355" s="104"/>
      <c r="AL44355" s="104"/>
      <c r="AO44355" s="104"/>
      <c r="AP44355" s="104"/>
    </row>
    <row r="44356" spans="21:42" ht="15" customHeight="1" x14ac:dyDescent="0.25">
      <c r="U44356" s="104"/>
      <c r="AB44356" s="104"/>
      <c r="AC44356" s="104"/>
      <c r="AF44356" s="104"/>
      <c r="AG44356" s="104"/>
      <c r="AK44356" s="104"/>
      <c r="AL44356" s="104"/>
      <c r="AO44356" s="104"/>
      <c r="AP44356" s="104"/>
    </row>
    <row r="44357" spans="21:42" ht="15" customHeight="1" x14ac:dyDescent="0.25">
      <c r="U44357" s="104"/>
      <c r="AB44357" s="104"/>
      <c r="AC44357" s="104"/>
      <c r="AF44357" s="104"/>
      <c r="AG44357" s="104"/>
      <c r="AK44357" s="104"/>
      <c r="AL44357" s="104"/>
      <c r="AO44357" s="104"/>
      <c r="AP44357" s="104"/>
    </row>
    <row r="44358" spans="21:42" ht="15" customHeight="1" x14ac:dyDescent="0.25">
      <c r="U44358" s="104"/>
      <c r="AB44358" s="104"/>
      <c r="AC44358" s="104"/>
      <c r="AF44358" s="104"/>
      <c r="AG44358" s="104"/>
      <c r="AK44358" s="104"/>
      <c r="AL44358" s="104"/>
      <c r="AO44358" s="104"/>
      <c r="AP44358" s="104"/>
    </row>
    <row r="44359" spans="21:42" ht="15" customHeight="1" x14ac:dyDescent="0.25">
      <c r="U44359" s="104"/>
      <c r="AB44359" s="104"/>
      <c r="AC44359" s="104"/>
      <c r="AF44359" s="104"/>
      <c r="AG44359" s="104"/>
      <c r="AK44359" s="104"/>
      <c r="AL44359" s="104"/>
      <c r="AO44359" s="104"/>
      <c r="AP44359" s="104"/>
    </row>
    <row r="44360" spans="21:42" ht="15" customHeight="1" x14ac:dyDescent="0.25">
      <c r="U44360" s="104"/>
      <c r="AB44360" s="104"/>
      <c r="AC44360" s="104"/>
      <c r="AF44360" s="104"/>
      <c r="AG44360" s="104"/>
      <c r="AK44360" s="104"/>
      <c r="AL44360" s="104"/>
      <c r="AO44360" s="104"/>
      <c r="AP44360" s="104"/>
    </row>
    <row r="44361" spans="21:42" ht="15" customHeight="1" x14ac:dyDescent="0.25">
      <c r="U44361" s="104"/>
      <c r="AB44361" s="104"/>
      <c r="AC44361" s="104"/>
      <c r="AF44361" s="104"/>
      <c r="AG44361" s="104"/>
      <c r="AK44361" s="104"/>
      <c r="AL44361" s="104"/>
      <c r="AO44361" s="104"/>
      <c r="AP44361" s="104"/>
    </row>
    <row r="44362" spans="21:42" ht="15" customHeight="1" x14ac:dyDescent="0.25">
      <c r="U44362" s="104"/>
      <c r="AB44362" s="104"/>
      <c r="AC44362" s="104"/>
      <c r="AF44362" s="104"/>
      <c r="AG44362" s="104"/>
      <c r="AK44362" s="104"/>
      <c r="AL44362" s="104"/>
      <c r="AO44362" s="104"/>
      <c r="AP44362" s="104"/>
    </row>
    <row r="44363" spans="21:42" ht="15" customHeight="1" x14ac:dyDescent="0.25">
      <c r="U44363" s="104"/>
      <c r="AB44363" s="104"/>
      <c r="AC44363" s="104"/>
      <c r="AF44363" s="104"/>
      <c r="AG44363" s="104"/>
      <c r="AK44363" s="104"/>
      <c r="AL44363" s="104"/>
      <c r="AO44363" s="104"/>
      <c r="AP44363" s="104"/>
    </row>
    <row r="44364" spans="21:42" ht="15" customHeight="1" x14ac:dyDescent="0.25">
      <c r="U44364" s="104"/>
      <c r="AB44364" s="104"/>
      <c r="AC44364" s="104"/>
      <c r="AF44364" s="104"/>
      <c r="AG44364" s="104"/>
      <c r="AK44364" s="104"/>
      <c r="AL44364" s="104"/>
      <c r="AO44364" s="104"/>
      <c r="AP44364" s="104"/>
    </row>
    <row r="44365" spans="21:42" ht="15" customHeight="1" x14ac:dyDescent="0.25">
      <c r="U44365" s="104"/>
      <c r="AB44365" s="104"/>
      <c r="AC44365" s="104"/>
      <c r="AF44365" s="104"/>
      <c r="AG44365" s="104"/>
      <c r="AK44365" s="104"/>
      <c r="AL44365" s="104"/>
      <c r="AO44365" s="104"/>
      <c r="AP44365" s="104"/>
    </row>
    <row r="44366" spans="21:42" ht="15" customHeight="1" x14ac:dyDescent="0.25">
      <c r="U44366" s="104"/>
      <c r="AB44366" s="104"/>
      <c r="AC44366" s="104"/>
      <c r="AF44366" s="104"/>
      <c r="AG44366" s="104"/>
      <c r="AK44366" s="104"/>
      <c r="AL44366" s="104"/>
      <c r="AO44366" s="104"/>
      <c r="AP44366" s="104"/>
    </row>
    <row r="44367" spans="21:42" ht="15" customHeight="1" x14ac:dyDescent="0.25">
      <c r="U44367" s="104"/>
      <c r="AB44367" s="104"/>
      <c r="AC44367" s="104"/>
      <c r="AF44367" s="104"/>
      <c r="AG44367" s="104"/>
      <c r="AK44367" s="104"/>
      <c r="AL44367" s="104"/>
      <c r="AO44367" s="104"/>
      <c r="AP44367" s="104"/>
    </row>
    <row r="44368" spans="21:42" ht="15" customHeight="1" x14ac:dyDescent="0.25">
      <c r="U44368" s="104"/>
      <c r="AB44368" s="104"/>
      <c r="AC44368" s="104"/>
      <c r="AF44368" s="104"/>
      <c r="AG44368" s="104"/>
      <c r="AK44368" s="104"/>
      <c r="AL44368" s="104"/>
      <c r="AO44368" s="104"/>
      <c r="AP44368" s="104"/>
    </row>
    <row r="44369" spans="21:42" ht="15" customHeight="1" x14ac:dyDescent="0.25">
      <c r="U44369" s="104"/>
      <c r="AB44369" s="104"/>
      <c r="AC44369" s="104"/>
      <c r="AF44369" s="104"/>
      <c r="AG44369" s="104"/>
      <c r="AK44369" s="104"/>
      <c r="AL44369" s="104"/>
      <c r="AO44369" s="104"/>
      <c r="AP44369" s="104"/>
    </row>
    <row r="44370" spans="21:42" ht="15" customHeight="1" x14ac:dyDescent="0.25">
      <c r="U44370" s="104"/>
      <c r="AB44370" s="104"/>
      <c r="AC44370" s="104"/>
      <c r="AF44370" s="104"/>
      <c r="AG44370" s="104"/>
      <c r="AK44370" s="104"/>
      <c r="AL44370" s="104"/>
      <c r="AO44370" s="104"/>
      <c r="AP44370" s="104"/>
    </row>
    <row r="44371" spans="21:42" ht="15" customHeight="1" x14ac:dyDescent="0.25">
      <c r="U44371" s="104"/>
      <c r="AB44371" s="104"/>
      <c r="AC44371" s="104"/>
      <c r="AF44371" s="104"/>
      <c r="AG44371" s="104"/>
      <c r="AK44371" s="104"/>
      <c r="AL44371" s="104"/>
      <c r="AO44371" s="104"/>
      <c r="AP44371" s="104"/>
    </row>
    <row r="44372" spans="21:42" ht="15" customHeight="1" x14ac:dyDescent="0.25">
      <c r="U44372" s="104"/>
      <c r="AB44372" s="104"/>
      <c r="AC44372" s="104"/>
      <c r="AF44372" s="104"/>
      <c r="AG44372" s="104"/>
      <c r="AK44372" s="104"/>
      <c r="AL44372" s="104"/>
      <c r="AO44372" s="104"/>
      <c r="AP44372" s="104"/>
    </row>
    <row r="44373" spans="21:42" ht="15" customHeight="1" x14ac:dyDescent="0.25">
      <c r="U44373" s="104"/>
      <c r="AB44373" s="104"/>
      <c r="AC44373" s="104"/>
      <c r="AF44373" s="104"/>
      <c r="AG44373" s="104"/>
      <c r="AK44373" s="104"/>
      <c r="AL44373" s="104"/>
      <c r="AO44373" s="104"/>
      <c r="AP44373" s="104"/>
    </row>
    <row r="44374" spans="21:42" ht="15" customHeight="1" x14ac:dyDescent="0.25">
      <c r="U44374" s="104"/>
      <c r="AB44374" s="104"/>
      <c r="AC44374" s="104"/>
      <c r="AF44374" s="104"/>
      <c r="AG44374" s="104"/>
      <c r="AK44374" s="104"/>
      <c r="AL44374" s="104"/>
      <c r="AO44374" s="104"/>
      <c r="AP44374" s="104"/>
    </row>
    <row r="44375" spans="21:42" ht="15" customHeight="1" x14ac:dyDescent="0.25">
      <c r="U44375" s="104"/>
      <c r="AB44375" s="104"/>
      <c r="AC44375" s="104"/>
      <c r="AF44375" s="104"/>
      <c r="AG44375" s="104"/>
      <c r="AK44375" s="104"/>
      <c r="AL44375" s="104"/>
      <c r="AO44375" s="104"/>
      <c r="AP44375" s="104"/>
    </row>
    <row r="44376" spans="21:42" ht="15" customHeight="1" x14ac:dyDescent="0.25">
      <c r="U44376" s="104"/>
      <c r="AB44376" s="104"/>
      <c r="AC44376" s="104"/>
      <c r="AF44376" s="104"/>
      <c r="AG44376" s="104"/>
      <c r="AK44376" s="104"/>
      <c r="AL44376" s="104"/>
      <c r="AO44376" s="104"/>
      <c r="AP44376" s="104"/>
    </row>
    <row r="44377" spans="21:42" ht="15" customHeight="1" x14ac:dyDescent="0.25">
      <c r="U44377" s="104"/>
      <c r="AB44377" s="104"/>
      <c r="AC44377" s="104"/>
      <c r="AF44377" s="104"/>
      <c r="AG44377" s="104"/>
      <c r="AK44377" s="104"/>
      <c r="AL44377" s="104"/>
      <c r="AO44377" s="104"/>
      <c r="AP44377" s="104"/>
    </row>
    <row r="44378" spans="21:42" ht="15" customHeight="1" x14ac:dyDescent="0.25">
      <c r="U44378" s="104"/>
      <c r="AB44378" s="104"/>
      <c r="AC44378" s="104"/>
      <c r="AF44378" s="104"/>
      <c r="AG44378" s="104"/>
      <c r="AK44378" s="104"/>
      <c r="AL44378" s="104"/>
      <c r="AO44378" s="104"/>
      <c r="AP44378" s="104"/>
    </row>
    <row r="44379" spans="21:42" ht="15" customHeight="1" x14ac:dyDescent="0.25">
      <c r="U44379" s="104"/>
      <c r="AB44379" s="104"/>
      <c r="AC44379" s="104"/>
      <c r="AF44379" s="104"/>
      <c r="AG44379" s="104"/>
      <c r="AK44379" s="104"/>
      <c r="AL44379" s="104"/>
      <c r="AO44379" s="104"/>
      <c r="AP44379" s="104"/>
    </row>
    <row r="44380" spans="21:42" ht="15" customHeight="1" x14ac:dyDescent="0.25">
      <c r="U44380" s="104"/>
      <c r="AB44380" s="104"/>
      <c r="AC44380" s="104"/>
      <c r="AF44380" s="104"/>
      <c r="AG44380" s="104"/>
      <c r="AK44380" s="104"/>
      <c r="AL44380" s="104"/>
      <c r="AO44380" s="104"/>
      <c r="AP44380" s="104"/>
    </row>
    <row r="44381" spans="21:42" ht="15" customHeight="1" x14ac:dyDescent="0.25">
      <c r="U44381" s="104"/>
      <c r="AB44381" s="104"/>
      <c r="AC44381" s="104"/>
      <c r="AF44381" s="104"/>
      <c r="AG44381" s="104"/>
      <c r="AK44381" s="104"/>
      <c r="AL44381" s="104"/>
      <c r="AO44381" s="104"/>
      <c r="AP44381" s="104"/>
    </row>
    <row r="44382" spans="21:42" ht="15" customHeight="1" x14ac:dyDescent="0.25">
      <c r="U44382" s="104"/>
      <c r="AB44382" s="104"/>
      <c r="AC44382" s="104"/>
      <c r="AF44382" s="104"/>
      <c r="AG44382" s="104"/>
      <c r="AK44382" s="104"/>
      <c r="AL44382" s="104"/>
      <c r="AO44382" s="104"/>
      <c r="AP44382" s="104"/>
    </row>
    <row r="44383" spans="21:42" ht="15" customHeight="1" x14ac:dyDescent="0.25">
      <c r="U44383" s="104"/>
      <c r="AB44383" s="104"/>
      <c r="AC44383" s="104"/>
      <c r="AF44383" s="104"/>
      <c r="AG44383" s="104"/>
      <c r="AK44383" s="104"/>
      <c r="AL44383" s="104"/>
      <c r="AO44383" s="104"/>
      <c r="AP44383" s="104"/>
    </row>
    <row r="44384" spans="21:42" ht="15" customHeight="1" x14ac:dyDescent="0.25">
      <c r="U44384" s="104"/>
      <c r="AB44384" s="104"/>
      <c r="AC44384" s="104"/>
      <c r="AF44384" s="104"/>
      <c r="AG44384" s="104"/>
      <c r="AK44384" s="104"/>
      <c r="AL44384" s="104"/>
      <c r="AO44384" s="104"/>
      <c r="AP44384" s="104"/>
    </row>
    <row r="44385" spans="21:42" ht="15" customHeight="1" x14ac:dyDescent="0.25">
      <c r="U44385" s="104"/>
      <c r="AB44385" s="104"/>
      <c r="AC44385" s="104"/>
      <c r="AF44385" s="104"/>
      <c r="AG44385" s="104"/>
      <c r="AK44385" s="104"/>
      <c r="AL44385" s="104"/>
      <c r="AO44385" s="104"/>
      <c r="AP44385" s="104"/>
    </row>
    <row r="44386" spans="21:42" ht="15" customHeight="1" x14ac:dyDescent="0.25">
      <c r="U44386" s="104"/>
      <c r="AB44386" s="104"/>
      <c r="AC44386" s="104"/>
      <c r="AF44386" s="104"/>
      <c r="AG44386" s="104"/>
      <c r="AK44386" s="104"/>
      <c r="AL44386" s="104"/>
      <c r="AO44386" s="104"/>
      <c r="AP44386" s="104"/>
    </row>
    <row r="44387" spans="21:42" ht="15" customHeight="1" x14ac:dyDescent="0.25">
      <c r="U44387" s="104"/>
      <c r="AB44387" s="104"/>
      <c r="AC44387" s="104"/>
      <c r="AF44387" s="104"/>
      <c r="AG44387" s="104"/>
      <c r="AK44387" s="104"/>
      <c r="AL44387" s="104"/>
      <c r="AO44387" s="104"/>
      <c r="AP44387" s="104"/>
    </row>
    <row r="44388" spans="21:42" ht="15" customHeight="1" x14ac:dyDescent="0.25">
      <c r="U44388" s="104"/>
      <c r="AB44388" s="104"/>
      <c r="AC44388" s="104"/>
      <c r="AF44388" s="104"/>
      <c r="AG44388" s="104"/>
      <c r="AK44388" s="104"/>
      <c r="AL44388" s="104"/>
      <c r="AO44388" s="104"/>
      <c r="AP44388" s="104"/>
    </row>
    <row r="44389" spans="21:42" ht="15" customHeight="1" x14ac:dyDescent="0.25">
      <c r="U44389" s="104"/>
      <c r="AB44389" s="104"/>
      <c r="AC44389" s="104"/>
      <c r="AF44389" s="104"/>
      <c r="AG44389" s="104"/>
      <c r="AK44389" s="104"/>
      <c r="AL44389" s="104"/>
      <c r="AO44389" s="104"/>
      <c r="AP44389" s="104"/>
    </row>
    <row r="44390" spans="21:42" ht="15" customHeight="1" x14ac:dyDescent="0.25">
      <c r="U44390" s="104"/>
      <c r="AB44390" s="104"/>
      <c r="AC44390" s="104"/>
      <c r="AF44390" s="104"/>
      <c r="AG44390" s="104"/>
      <c r="AK44390" s="104"/>
      <c r="AL44390" s="104"/>
      <c r="AO44390" s="104"/>
      <c r="AP44390" s="104"/>
    </row>
    <row r="44391" spans="21:42" ht="15" customHeight="1" x14ac:dyDescent="0.25">
      <c r="U44391" s="104"/>
      <c r="AB44391" s="104"/>
      <c r="AC44391" s="104"/>
      <c r="AF44391" s="104"/>
      <c r="AG44391" s="104"/>
      <c r="AK44391" s="104"/>
      <c r="AL44391" s="104"/>
      <c r="AO44391" s="104"/>
      <c r="AP44391" s="104"/>
    </row>
    <row r="44392" spans="21:42" ht="15" customHeight="1" x14ac:dyDescent="0.25">
      <c r="U44392" s="104"/>
      <c r="AB44392" s="104"/>
      <c r="AC44392" s="104"/>
      <c r="AF44392" s="104"/>
      <c r="AG44392" s="104"/>
      <c r="AK44392" s="104"/>
      <c r="AL44392" s="104"/>
      <c r="AO44392" s="104"/>
      <c r="AP44392" s="104"/>
    </row>
    <row r="44393" spans="21:42" ht="15" customHeight="1" x14ac:dyDescent="0.25">
      <c r="U44393" s="104"/>
      <c r="AB44393" s="104"/>
      <c r="AC44393" s="104"/>
      <c r="AF44393" s="104"/>
      <c r="AG44393" s="104"/>
      <c r="AK44393" s="104"/>
      <c r="AL44393" s="104"/>
      <c r="AO44393" s="104"/>
      <c r="AP44393" s="104"/>
    </row>
    <row r="44394" spans="21:42" ht="15" customHeight="1" x14ac:dyDescent="0.25">
      <c r="U44394" s="104"/>
      <c r="AB44394" s="104"/>
      <c r="AC44394" s="104"/>
      <c r="AF44394" s="104"/>
      <c r="AG44394" s="104"/>
      <c r="AK44394" s="104"/>
      <c r="AL44394" s="104"/>
      <c r="AO44394" s="104"/>
      <c r="AP44394" s="104"/>
    </row>
    <row r="44395" spans="21:42" ht="15" customHeight="1" x14ac:dyDescent="0.25">
      <c r="U44395" s="104"/>
      <c r="AB44395" s="104"/>
      <c r="AC44395" s="104"/>
      <c r="AF44395" s="104"/>
      <c r="AG44395" s="104"/>
      <c r="AK44395" s="104"/>
      <c r="AL44395" s="104"/>
      <c r="AO44395" s="104"/>
      <c r="AP44395" s="104"/>
    </row>
    <row r="44396" spans="21:42" ht="15" customHeight="1" x14ac:dyDescent="0.25">
      <c r="U44396" s="104"/>
      <c r="AB44396" s="104"/>
      <c r="AC44396" s="104"/>
      <c r="AF44396" s="104"/>
      <c r="AG44396" s="104"/>
      <c r="AK44396" s="104"/>
      <c r="AL44396" s="104"/>
      <c r="AO44396" s="104"/>
      <c r="AP44396" s="104"/>
    </row>
    <row r="44397" spans="21:42" ht="15" customHeight="1" x14ac:dyDescent="0.25">
      <c r="U44397" s="104"/>
      <c r="AB44397" s="104"/>
      <c r="AC44397" s="104"/>
      <c r="AF44397" s="104"/>
      <c r="AG44397" s="104"/>
      <c r="AK44397" s="104"/>
      <c r="AL44397" s="104"/>
      <c r="AO44397" s="104"/>
      <c r="AP44397" s="104"/>
    </row>
    <row r="44398" spans="21:42" ht="15" customHeight="1" x14ac:dyDescent="0.25">
      <c r="U44398" s="104"/>
      <c r="AB44398" s="104"/>
      <c r="AC44398" s="104"/>
      <c r="AF44398" s="104"/>
      <c r="AG44398" s="104"/>
      <c r="AK44398" s="104"/>
      <c r="AL44398" s="104"/>
      <c r="AO44398" s="104"/>
      <c r="AP44398" s="104"/>
    </row>
    <row r="44399" spans="21:42" ht="15" customHeight="1" x14ac:dyDescent="0.25">
      <c r="U44399" s="104"/>
      <c r="AB44399" s="104"/>
      <c r="AC44399" s="104"/>
      <c r="AF44399" s="104"/>
      <c r="AG44399" s="104"/>
      <c r="AK44399" s="104"/>
      <c r="AL44399" s="104"/>
      <c r="AO44399" s="104"/>
      <c r="AP44399" s="104"/>
    </row>
    <row r="44400" spans="21:42" ht="15" customHeight="1" x14ac:dyDescent="0.25">
      <c r="U44400" s="104"/>
      <c r="AB44400" s="104"/>
      <c r="AC44400" s="104"/>
      <c r="AF44400" s="104"/>
      <c r="AG44400" s="104"/>
      <c r="AK44400" s="104"/>
      <c r="AL44400" s="104"/>
      <c r="AO44400" s="104"/>
      <c r="AP44400" s="104"/>
    </row>
    <row r="44401" spans="21:42" ht="15" customHeight="1" x14ac:dyDescent="0.25">
      <c r="U44401" s="104"/>
      <c r="AB44401" s="104"/>
      <c r="AC44401" s="104"/>
      <c r="AF44401" s="104"/>
      <c r="AG44401" s="104"/>
      <c r="AK44401" s="104"/>
      <c r="AL44401" s="104"/>
      <c r="AO44401" s="104"/>
      <c r="AP44401" s="104"/>
    </row>
    <row r="44402" spans="21:42" ht="15" customHeight="1" x14ac:dyDescent="0.25">
      <c r="U44402" s="104"/>
      <c r="AB44402" s="104"/>
      <c r="AC44402" s="104"/>
      <c r="AF44402" s="104"/>
      <c r="AG44402" s="104"/>
      <c r="AK44402" s="104"/>
      <c r="AL44402" s="104"/>
      <c r="AO44402" s="104"/>
      <c r="AP44402" s="104"/>
    </row>
    <row r="44403" spans="21:42" ht="15" customHeight="1" x14ac:dyDescent="0.25">
      <c r="U44403" s="104"/>
      <c r="AB44403" s="104"/>
      <c r="AC44403" s="104"/>
      <c r="AF44403" s="104"/>
      <c r="AG44403" s="104"/>
      <c r="AK44403" s="104"/>
      <c r="AL44403" s="104"/>
      <c r="AO44403" s="104"/>
      <c r="AP44403" s="104"/>
    </row>
    <row r="44404" spans="21:42" ht="15" customHeight="1" x14ac:dyDescent="0.25">
      <c r="U44404" s="104"/>
      <c r="AB44404" s="104"/>
      <c r="AC44404" s="104"/>
      <c r="AF44404" s="104"/>
      <c r="AG44404" s="104"/>
      <c r="AK44404" s="104"/>
      <c r="AL44404" s="104"/>
      <c r="AO44404" s="104"/>
      <c r="AP44404" s="104"/>
    </row>
    <row r="44405" spans="21:42" ht="15" customHeight="1" x14ac:dyDescent="0.25">
      <c r="U44405" s="104"/>
      <c r="AB44405" s="104"/>
      <c r="AC44405" s="104"/>
      <c r="AF44405" s="104"/>
      <c r="AG44405" s="104"/>
      <c r="AK44405" s="104"/>
      <c r="AL44405" s="104"/>
      <c r="AO44405" s="104"/>
      <c r="AP44405" s="104"/>
    </row>
    <row r="44406" spans="21:42" ht="15" customHeight="1" x14ac:dyDescent="0.25">
      <c r="U44406" s="104"/>
      <c r="AB44406" s="104"/>
      <c r="AC44406" s="104"/>
      <c r="AF44406" s="104"/>
      <c r="AG44406" s="104"/>
      <c r="AK44406" s="104"/>
      <c r="AL44406" s="104"/>
      <c r="AO44406" s="104"/>
      <c r="AP44406" s="104"/>
    </row>
    <row r="44407" spans="21:42" ht="15" customHeight="1" x14ac:dyDescent="0.25">
      <c r="U44407" s="104"/>
      <c r="AB44407" s="104"/>
      <c r="AC44407" s="104"/>
      <c r="AF44407" s="104"/>
      <c r="AG44407" s="104"/>
      <c r="AK44407" s="104"/>
      <c r="AL44407" s="104"/>
      <c r="AO44407" s="104"/>
      <c r="AP44407" s="104"/>
    </row>
    <row r="44408" spans="21:42" ht="15" customHeight="1" x14ac:dyDescent="0.25">
      <c r="U44408" s="104"/>
      <c r="AB44408" s="104"/>
      <c r="AC44408" s="104"/>
      <c r="AF44408" s="104"/>
      <c r="AG44408" s="104"/>
      <c r="AK44408" s="104"/>
      <c r="AL44408" s="104"/>
      <c r="AO44408" s="104"/>
      <c r="AP44408" s="104"/>
    </row>
    <row r="44409" spans="21:42" ht="15" customHeight="1" x14ac:dyDescent="0.25">
      <c r="U44409" s="104"/>
      <c r="AB44409" s="104"/>
      <c r="AC44409" s="104"/>
      <c r="AF44409" s="104"/>
      <c r="AG44409" s="104"/>
      <c r="AK44409" s="104"/>
      <c r="AL44409" s="104"/>
      <c r="AO44409" s="104"/>
      <c r="AP44409" s="104"/>
    </row>
    <row r="44410" spans="21:42" ht="15" customHeight="1" x14ac:dyDescent="0.25">
      <c r="U44410" s="104"/>
      <c r="AB44410" s="104"/>
      <c r="AC44410" s="104"/>
      <c r="AF44410" s="104"/>
      <c r="AG44410" s="104"/>
      <c r="AK44410" s="104"/>
      <c r="AL44410" s="104"/>
      <c r="AO44410" s="104"/>
      <c r="AP44410" s="104"/>
    </row>
    <row r="44411" spans="21:42" ht="15" customHeight="1" x14ac:dyDescent="0.25">
      <c r="U44411" s="104"/>
      <c r="AB44411" s="104"/>
      <c r="AC44411" s="104"/>
      <c r="AF44411" s="104"/>
      <c r="AG44411" s="104"/>
      <c r="AK44411" s="104"/>
      <c r="AL44411" s="104"/>
      <c r="AO44411" s="104"/>
      <c r="AP44411" s="104"/>
    </row>
    <row r="44412" spans="21:42" ht="15" customHeight="1" x14ac:dyDescent="0.25">
      <c r="U44412" s="104"/>
      <c r="AB44412" s="104"/>
      <c r="AC44412" s="104"/>
      <c r="AF44412" s="104"/>
      <c r="AG44412" s="104"/>
      <c r="AK44412" s="104"/>
      <c r="AL44412" s="104"/>
      <c r="AO44412" s="104"/>
      <c r="AP44412" s="104"/>
    </row>
    <row r="44413" spans="21:42" ht="15" customHeight="1" x14ac:dyDescent="0.25">
      <c r="U44413" s="104"/>
      <c r="AB44413" s="104"/>
      <c r="AC44413" s="104"/>
      <c r="AF44413" s="104"/>
      <c r="AG44413" s="104"/>
      <c r="AK44413" s="104"/>
      <c r="AL44413" s="104"/>
      <c r="AO44413" s="104"/>
      <c r="AP44413" s="104"/>
    </row>
    <row r="44414" spans="21:42" ht="15" customHeight="1" x14ac:dyDescent="0.25">
      <c r="U44414" s="104"/>
      <c r="AB44414" s="104"/>
      <c r="AC44414" s="104"/>
      <c r="AF44414" s="104"/>
      <c r="AG44414" s="104"/>
      <c r="AK44414" s="104"/>
      <c r="AL44414" s="104"/>
      <c r="AO44414" s="104"/>
      <c r="AP44414" s="104"/>
    </row>
    <row r="44415" spans="21:42" ht="15" customHeight="1" x14ac:dyDescent="0.25">
      <c r="U44415" s="104"/>
      <c r="AB44415" s="104"/>
      <c r="AC44415" s="104"/>
      <c r="AF44415" s="104"/>
      <c r="AG44415" s="104"/>
      <c r="AK44415" s="104"/>
      <c r="AL44415" s="104"/>
      <c r="AO44415" s="104"/>
      <c r="AP44415" s="104"/>
    </row>
    <row r="44416" spans="21:42" ht="15" customHeight="1" x14ac:dyDescent="0.25">
      <c r="U44416" s="104"/>
      <c r="AB44416" s="104"/>
      <c r="AC44416" s="104"/>
      <c r="AF44416" s="104"/>
      <c r="AG44416" s="104"/>
      <c r="AK44416" s="104"/>
      <c r="AL44416" s="104"/>
      <c r="AO44416" s="104"/>
      <c r="AP44416" s="104"/>
    </row>
    <row r="44417" spans="21:42" ht="15" customHeight="1" x14ac:dyDescent="0.25">
      <c r="U44417" s="104"/>
      <c r="AB44417" s="104"/>
      <c r="AC44417" s="104"/>
      <c r="AF44417" s="104"/>
      <c r="AG44417" s="104"/>
      <c r="AK44417" s="104"/>
      <c r="AL44417" s="104"/>
      <c r="AO44417" s="104"/>
      <c r="AP44417" s="104"/>
    </row>
    <row r="44418" spans="21:42" ht="15" customHeight="1" x14ac:dyDescent="0.25">
      <c r="U44418" s="104"/>
      <c r="AB44418" s="104"/>
      <c r="AC44418" s="104"/>
      <c r="AF44418" s="104"/>
      <c r="AG44418" s="104"/>
      <c r="AK44418" s="104"/>
      <c r="AL44418" s="104"/>
      <c r="AO44418" s="104"/>
      <c r="AP44418" s="104"/>
    </row>
    <row r="44419" spans="21:42" ht="15" customHeight="1" x14ac:dyDescent="0.25">
      <c r="U44419" s="104"/>
      <c r="AB44419" s="104"/>
      <c r="AC44419" s="104"/>
      <c r="AF44419" s="104"/>
      <c r="AG44419" s="104"/>
      <c r="AK44419" s="104"/>
      <c r="AL44419" s="104"/>
      <c r="AO44419" s="104"/>
      <c r="AP44419" s="104"/>
    </row>
    <row r="44420" spans="21:42" ht="15" customHeight="1" x14ac:dyDescent="0.25">
      <c r="U44420" s="104"/>
      <c r="AB44420" s="104"/>
      <c r="AC44420" s="104"/>
      <c r="AF44420" s="104"/>
      <c r="AG44420" s="104"/>
      <c r="AK44420" s="104"/>
      <c r="AL44420" s="104"/>
      <c r="AO44420" s="104"/>
      <c r="AP44420" s="104"/>
    </row>
    <row r="44421" spans="21:42" ht="15" customHeight="1" x14ac:dyDescent="0.25">
      <c r="U44421" s="104"/>
      <c r="AB44421" s="104"/>
      <c r="AC44421" s="104"/>
      <c r="AF44421" s="104"/>
      <c r="AG44421" s="104"/>
      <c r="AK44421" s="104"/>
      <c r="AL44421" s="104"/>
      <c r="AO44421" s="104"/>
      <c r="AP44421" s="104"/>
    </row>
    <row r="44422" spans="21:42" ht="15" customHeight="1" x14ac:dyDescent="0.25">
      <c r="U44422" s="104"/>
      <c r="AB44422" s="104"/>
      <c r="AC44422" s="104"/>
      <c r="AF44422" s="104"/>
      <c r="AG44422" s="104"/>
      <c r="AK44422" s="104"/>
      <c r="AL44422" s="104"/>
      <c r="AO44422" s="104"/>
      <c r="AP44422" s="104"/>
    </row>
    <row r="44423" spans="21:42" ht="15" customHeight="1" x14ac:dyDescent="0.25">
      <c r="U44423" s="104"/>
      <c r="AB44423" s="104"/>
      <c r="AC44423" s="104"/>
      <c r="AF44423" s="104"/>
      <c r="AG44423" s="104"/>
      <c r="AK44423" s="104"/>
      <c r="AL44423" s="104"/>
      <c r="AO44423" s="104"/>
      <c r="AP44423" s="104"/>
    </row>
    <row r="44424" spans="21:42" ht="15" customHeight="1" x14ac:dyDescent="0.25">
      <c r="U44424" s="104"/>
      <c r="AB44424" s="104"/>
      <c r="AC44424" s="104"/>
      <c r="AF44424" s="104"/>
      <c r="AG44424" s="104"/>
      <c r="AK44424" s="104"/>
      <c r="AL44424" s="104"/>
      <c r="AO44424" s="104"/>
      <c r="AP44424" s="104"/>
    </row>
    <row r="44425" spans="21:42" ht="15" customHeight="1" x14ac:dyDescent="0.25">
      <c r="U44425" s="104"/>
      <c r="AB44425" s="104"/>
      <c r="AC44425" s="104"/>
      <c r="AF44425" s="104"/>
      <c r="AG44425" s="104"/>
      <c r="AK44425" s="104"/>
      <c r="AL44425" s="104"/>
      <c r="AO44425" s="104"/>
      <c r="AP44425" s="104"/>
    </row>
    <row r="44426" spans="21:42" ht="15" customHeight="1" x14ac:dyDescent="0.25">
      <c r="U44426" s="104"/>
      <c r="AB44426" s="104"/>
      <c r="AC44426" s="104"/>
      <c r="AF44426" s="104"/>
      <c r="AG44426" s="104"/>
      <c r="AK44426" s="104"/>
      <c r="AL44426" s="104"/>
      <c r="AO44426" s="104"/>
      <c r="AP44426" s="104"/>
    </row>
    <row r="44427" spans="21:42" ht="15" customHeight="1" x14ac:dyDescent="0.25">
      <c r="U44427" s="104"/>
      <c r="AB44427" s="104"/>
      <c r="AC44427" s="104"/>
      <c r="AF44427" s="104"/>
      <c r="AG44427" s="104"/>
      <c r="AK44427" s="104"/>
      <c r="AL44427" s="104"/>
      <c r="AO44427" s="104"/>
      <c r="AP44427" s="104"/>
    </row>
    <row r="44428" spans="21:42" ht="15" customHeight="1" x14ac:dyDescent="0.25">
      <c r="U44428" s="104"/>
      <c r="AB44428" s="104"/>
      <c r="AC44428" s="104"/>
      <c r="AF44428" s="104"/>
      <c r="AG44428" s="104"/>
      <c r="AK44428" s="104"/>
      <c r="AL44428" s="104"/>
      <c r="AO44428" s="104"/>
      <c r="AP44428" s="104"/>
    </row>
    <row r="44429" spans="21:42" ht="15" customHeight="1" x14ac:dyDescent="0.25">
      <c r="U44429" s="104"/>
      <c r="AB44429" s="104"/>
      <c r="AC44429" s="104"/>
      <c r="AF44429" s="104"/>
      <c r="AG44429" s="104"/>
      <c r="AK44429" s="104"/>
      <c r="AL44429" s="104"/>
      <c r="AO44429" s="104"/>
      <c r="AP44429" s="104"/>
    </row>
    <row r="44430" spans="21:42" ht="15" customHeight="1" x14ac:dyDescent="0.25">
      <c r="U44430" s="104"/>
      <c r="AB44430" s="104"/>
      <c r="AC44430" s="104"/>
      <c r="AF44430" s="104"/>
      <c r="AG44430" s="104"/>
      <c r="AK44430" s="104"/>
      <c r="AL44430" s="104"/>
      <c r="AO44430" s="104"/>
      <c r="AP44430" s="104"/>
    </row>
    <row r="44431" spans="21:42" ht="15" customHeight="1" x14ac:dyDescent="0.25">
      <c r="U44431" s="104"/>
      <c r="AB44431" s="104"/>
      <c r="AC44431" s="104"/>
      <c r="AF44431" s="104"/>
      <c r="AG44431" s="104"/>
      <c r="AK44431" s="104"/>
      <c r="AL44431" s="104"/>
      <c r="AO44431" s="104"/>
      <c r="AP44431" s="104"/>
    </row>
    <row r="44432" spans="21:42" ht="15" customHeight="1" x14ac:dyDescent="0.25">
      <c r="U44432" s="104"/>
      <c r="AB44432" s="104"/>
      <c r="AC44432" s="104"/>
      <c r="AF44432" s="104"/>
      <c r="AG44432" s="104"/>
      <c r="AK44432" s="104"/>
      <c r="AL44432" s="104"/>
      <c r="AO44432" s="104"/>
      <c r="AP44432" s="104"/>
    </row>
    <row r="44433" spans="21:42" ht="15" customHeight="1" x14ac:dyDescent="0.25">
      <c r="U44433" s="104"/>
      <c r="AB44433" s="104"/>
      <c r="AC44433" s="104"/>
      <c r="AF44433" s="104"/>
      <c r="AG44433" s="104"/>
      <c r="AK44433" s="104"/>
      <c r="AL44433" s="104"/>
      <c r="AO44433" s="104"/>
      <c r="AP44433" s="104"/>
    </row>
    <row r="44434" spans="21:42" ht="15" customHeight="1" x14ac:dyDescent="0.25">
      <c r="U44434" s="104"/>
      <c r="AB44434" s="104"/>
      <c r="AC44434" s="104"/>
      <c r="AF44434" s="104"/>
      <c r="AG44434" s="104"/>
      <c r="AK44434" s="104"/>
      <c r="AL44434" s="104"/>
      <c r="AO44434" s="104"/>
      <c r="AP44434" s="104"/>
    </row>
    <row r="44435" spans="21:42" ht="15" customHeight="1" x14ac:dyDescent="0.25">
      <c r="U44435" s="104"/>
      <c r="AB44435" s="104"/>
      <c r="AC44435" s="104"/>
      <c r="AF44435" s="104"/>
      <c r="AG44435" s="104"/>
      <c r="AK44435" s="104"/>
      <c r="AL44435" s="104"/>
      <c r="AO44435" s="104"/>
      <c r="AP44435" s="104"/>
    </row>
    <row r="44436" spans="21:42" ht="15" customHeight="1" x14ac:dyDescent="0.25">
      <c r="U44436" s="104"/>
      <c r="AB44436" s="104"/>
      <c r="AC44436" s="104"/>
      <c r="AF44436" s="104"/>
      <c r="AG44436" s="104"/>
      <c r="AK44436" s="104"/>
      <c r="AL44436" s="104"/>
      <c r="AO44436" s="104"/>
      <c r="AP44436" s="104"/>
    </row>
    <row r="44437" spans="21:42" ht="15" customHeight="1" x14ac:dyDescent="0.25">
      <c r="U44437" s="104"/>
      <c r="AB44437" s="104"/>
      <c r="AC44437" s="104"/>
      <c r="AF44437" s="104"/>
      <c r="AG44437" s="104"/>
      <c r="AK44437" s="104"/>
      <c r="AL44437" s="104"/>
      <c r="AO44437" s="104"/>
      <c r="AP44437" s="104"/>
    </row>
    <row r="44438" spans="21:42" ht="15" customHeight="1" x14ac:dyDescent="0.25">
      <c r="U44438" s="104"/>
      <c r="AB44438" s="104"/>
      <c r="AC44438" s="104"/>
      <c r="AF44438" s="104"/>
      <c r="AG44438" s="104"/>
      <c r="AK44438" s="104"/>
      <c r="AL44438" s="104"/>
      <c r="AO44438" s="104"/>
      <c r="AP44438" s="104"/>
    </row>
    <row r="44439" spans="21:42" ht="15" customHeight="1" x14ac:dyDescent="0.25">
      <c r="U44439" s="104"/>
      <c r="AB44439" s="104"/>
      <c r="AC44439" s="104"/>
      <c r="AF44439" s="104"/>
      <c r="AG44439" s="104"/>
      <c r="AK44439" s="104"/>
      <c r="AL44439" s="104"/>
      <c r="AO44439" s="104"/>
      <c r="AP44439" s="104"/>
    </row>
    <row r="44440" spans="21:42" ht="15" customHeight="1" x14ac:dyDescent="0.25">
      <c r="U44440" s="104"/>
      <c r="AB44440" s="104"/>
      <c r="AC44440" s="104"/>
      <c r="AF44440" s="104"/>
      <c r="AG44440" s="104"/>
      <c r="AK44440" s="104"/>
      <c r="AL44440" s="104"/>
      <c r="AO44440" s="104"/>
      <c r="AP44440" s="104"/>
    </row>
    <row r="44441" spans="21:42" ht="15" customHeight="1" x14ac:dyDescent="0.25">
      <c r="U44441" s="104"/>
      <c r="AB44441" s="104"/>
      <c r="AC44441" s="104"/>
      <c r="AF44441" s="104"/>
      <c r="AG44441" s="104"/>
      <c r="AK44441" s="104"/>
      <c r="AL44441" s="104"/>
      <c r="AO44441" s="104"/>
      <c r="AP44441" s="104"/>
    </row>
    <row r="44442" spans="21:42" ht="15" customHeight="1" x14ac:dyDescent="0.25">
      <c r="U44442" s="104"/>
      <c r="AB44442" s="104"/>
      <c r="AC44442" s="104"/>
      <c r="AF44442" s="104"/>
      <c r="AG44442" s="104"/>
      <c r="AK44442" s="104"/>
      <c r="AL44442" s="104"/>
      <c r="AO44442" s="104"/>
      <c r="AP44442" s="104"/>
    </row>
    <row r="44443" spans="21:42" ht="15" customHeight="1" x14ac:dyDescent="0.25">
      <c r="U44443" s="104"/>
      <c r="AB44443" s="104"/>
      <c r="AC44443" s="104"/>
      <c r="AF44443" s="104"/>
      <c r="AG44443" s="104"/>
      <c r="AK44443" s="104"/>
      <c r="AL44443" s="104"/>
      <c r="AO44443" s="104"/>
      <c r="AP44443" s="104"/>
    </row>
    <row r="44444" spans="21:42" ht="15" customHeight="1" x14ac:dyDescent="0.25">
      <c r="U44444" s="104"/>
      <c r="AB44444" s="104"/>
      <c r="AC44444" s="104"/>
      <c r="AF44444" s="104"/>
      <c r="AG44444" s="104"/>
      <c r="AK44444" s="104"/>
      <c r="AL44444" s="104"/>
      <c r="AO44444" s="104"/>
      <c r="AP44444" s="104"/>
    </row>
    <row r="44445" spans="21:42" ht="15" customHeight="1" x14ac:dyDescent="0.25">
      <c r="U44445" s="104"/>
      <c r="AB44445" s="104"/>
      <c r="AC44445" s="104"/>
      <c r="AF44445" s="104"/>
      <c r="AG44445" s="104"/>
      <c r="AK44445" s="104"/>
      <c r="AL44445" s="104"/>
      <c r="AO44445" s="104"/>
      <c r="AP44445" s="104"/>
    </row>
    <row r="44446" spans="21:42" ht="15" customHeight="1" x14ac:dyDescent="0.25">
      <c r="U44446" s="104"/>
      <c r="AB44446" s="104"/>
      <c r="AC44446" s="104"/>
      <c r="AF44446" s="104"/>
      <c r="AG44446" s="104"/>
      <c r="AK44446" s="104"/>
      <c r="AL44446" s="104"/>
      <c r="AO44446" s="104"/>
      <c r="AP44446" s="104"/>
    </row>
    <row r="44447" spans="21:42" ht="15" customHeight="1" x14ac:dyDescent="0.25">
      <c r="U44447" s="104"/>
      <c r="AB44447" s="104"/>
      <c r="AC44447" s="104"/>
      <c r="AF44447" s="104"/>
      <c r="AG44447" s="104"/>
      <c r="AK44447" s="104"/>
      <c r="AL44447" s="104"/>
      <c r="AO44447" s="104"/>
      <c r="AP44447" s="104"/>
    </row>
    <row r="44448" spans="21:42" ht="15" customHeight="1" x14ac:dyDescent="0.25">
      <c r="U44448" s="104"/>
      <c r="AB44448" s="104"/>
      <c r="AC44448" s="104"/>
      <c r="AF44448" s="104"/>
      <c r="AG44448" s="104"/>
      <c r="AK44448" s="104"/>
      <c r="AL44448" s="104"/>
      <c r="AO44448" s="104"/>
      <c r="AP44448" s="104"/>
    </row>
    <row r="44449" spans="21:42" ht="15" customHeight="1" x14ac:dyDescent="0.25">
      <c r="U44449" s="104"/>
      <c r="AB44449" s="104"/>
      <c r="AC44449" s="104"/>
      <c r="AF44449" s="104"/>
      <c r="AG44449" s="104"/>
      <c r="AK44449" s="104"/>
      <c r="AL44449" s="104"/>
      <c r="AO44449" s="104"/>
      <c r="AP44449" s="104"/>
    </row>
    <row r="44450" spans="21:42" ht="15" customHeight="1" x14ac:dyDescent="0.25">
      <c r="U44450" s="104"/>
      <c r="AB44450" s="104"/>
      <c r="AC44450" s="104"/>
      <c r="AF44450" s="104"/>
      <c r="AG44450" s="104"/>
      <c r="AK44450" s="104"/>
      <c r="AL44450" s="104"/>
      <c r="AO44450" s="104"/>
      <c r="AP44450" s="104"/>
    </row>
    <row r="44451" spans="21:42" ht="15" customHeight="1" x14ac:dyDescent="0.25">
      <c r="U44451" s="104"/>
      <c r="AB44451" s="104"/>
      <c r="AC44451" s="104"/>
      <c r="AF44451" s="104"/>
      <c r="AG44451" s="104"/>
      <c r="AK44451" s="104"/>
      <c r="AL44451" s="104"/>
      <c r="AO44451" s="104"/>
      <c r="AP44451" s="104"/>
    </row>
    <row r="44452" spans="21:42" ht="15" customHeight="1" x14ac:dyDescent="0.25">
      <c r="U44452" s="104"/>
      <c r="AB44452" s="104"/>
      <c r="AC44452" s="104"/>
      <c r="AF44452" s="104"/>
      <c r="AG44452" s="104"/>
      <c r="AK44452" s="104"/>
      <c r="AL44452" s="104"/>
      <c r="AO44452" s="104"/>
      <c r="AP44452" s="104"/>
    </row>
    <row r="44453" spans="21:42" ht="15" customHeight="1" x14ac:dyDescent="0.25">
      <c r="U44453" s="104"/>
      <c r="AB44453" s="104"/>
      <c r="AC44453" s="104"/>
      <c r="AF44453" s="104"/>
      <c r="AG44453" s="104"/>
      <c r="AK44453" s="104"/>
      <c r="AL44453" s="104"/>
      <c r="AO44453" s="104"/>
      <c r="AP44453" s="104"/>
    </row>
    <row r="44454" spans="21:42" ht="15" customHeight="1" x14ac:dyDescent="0.25">
      <c r="U44454" s="104"/>
      <c r="AB44454" s="104"/>
      <c r="AC44454" s="104"/>
      <c r="AF44454" s="104"/>
      <c r="AG44454" s="104"/>
      <c r="AK44454" s="104"/>
      <c r="AL44454" s="104"/>
      <c r="AO44454" s="104"/>
      <c r="AP44454" s="104"/>
    </row>
    <row r="44455" spans="21:42" ht="15" customHeight="1" x14ac:dyDescent="0.25">
      <c r="U44455" s="104"/>
      <c r="AB44455" s="104"/>
      <c r="AC44455" s="104"/>
      <c r="AF44455" s="104"/>
      <c r="AG44455" s="104"/>
      <c r="AK44455" s="104"/>
      <c r="AL44455" s="104"/>
      <c r="AO44455" s="104"/>
      <c r="AP44455" s="104"/>
    </row>
    <row r="44456" spans="21:42" ht="15" customHeight="1" x14ac:dyDescent="0.25">
      <c r="U44456" s="104"/>
      <c r="AB44456" s="104"/>
      <c r="AC44456" s="104"/>
      <c r="AF44456" s="104"/>
      <c r="AG44456" s="104"/>
      <c r="AK44456" s="104"/>
      <c r="AL44456" s="104"/>
      <c r="AO44456" s="104"/>
      <c r="AP44456" s="104"/>
    </row>
    <row r="44457" spans="21:42" ht="15" customHeight="1" x14ac:dyDescent="0.25">
      <c r="U44457" s="104"/>
      <c r="AB44457" s="104"/>
      <c r="AC44457" s="104"/>
      <c r="AF44457" s="104"/>
      <c r="AG44457" s="104"/>
      <c r="AK44457" s="104"/>
      <c r="AL44457" s="104"/>
      <c r="AO44457" s="104"/>
      <c r="AP44457" s="104"/>
    </row>
    <row r="44458" spans="21:42" ht="15" customHeight="1" x14ac:dyDescent="0.25">
      <c r="U44458" s="104"/>
      <c r="AB44458" s="104"/>
      <c r="AC44458" s="104"/>
      <c r="AF44458" s="104"/>
      <c r="AG44458" s="104"/>
      <c r="AK44458" s="104"/>
      <c r="AL44458" s="104"/>
      <c r="AO44458" s="104"/>
      <c r="AP44458" s="104"/>
    </row>
    <row r="44459" spans="21:42" ht="15" customHeight="1" x14ac:dyDescent="0.25">
      <c r="U44459" s="104"/>
      <c r="AB44459" s="104"/>
      <c r="AC44459" s="104"/>
      <c r="AF44459" s="104"/>
      <c r="AG44459" s="104"/>
      <c r="AK44459" s="104"/>
      <c r="AL44459" s="104"/>
      <c r="AO44459" s="104"/>
      <c r="AP44459" s="104"/>
    </row>
    <row r="44460" spans="21:42" ht="15" customHeight="1" x14ac:dyDescent="0.25">
      <c r="U44460" s="104"/>
      <c r="AB44460" s="104"/>
      <c r="AC44460" s="104"/>
      <c r="AF44460" s="104"/>
      <c r="AG44460" s="104"/>
      <c r="AK44460" s="104"/>
      <c r="AL44460" s="104"/>
      <c r="AO44460" s="104"/>
      <c r="AP44460" s="104"/>
    </row>
    <row r="44461" spans="21:42" ht="15" customHeight="1" x14ac:dyDescent="0.25">
      <c r="U44461" s="104"/>
      <c r="AB44461" s="104"/>
      <c r="AC44461" s="104"/>
      <c r="AF44461" s="104"/>
      <c r="AG44461" s="104"/>
      <c r="AK44461" s="104"/>
      <c r="AL44461" s="104"/>
      <c r="AO44461" s="104"/>
      <c r="AP44461" s="104"/>
    </row>
    <row r="44462" spans="21:42" ht="15" customHeight="1" x14ac:dyDescent="0.25">
      <c r="U44462" s="104"/>
      <c r="AB44462" s="104"/>
      <c r="AC44462" s="104"/>
      <c r="AF44462" s="104"/>
      <c r="AG44462" s="104"/>
      <c r="AK44462" s="104"/>
      <c r="AL44462" s="104"/>
      <c r="AO44462" s="104"/>
      <c r="AP44462" s="104"/>
    </row>
    <row r="44463" spans="21:42" ht="15" customHeight="1" x14ac:dyDescent="0.25">
      <c r="U44463" s="104"/>
      <c r="AB44463" s="104"/>
      <c r="AC44463" s="104"/>
      <c r="AF44463" s="104"/>
      <c r="AG44463" s="104"/>
      <c r="AK44463" s="104"/>
      <c r="AL44463" s="104"/>
      <c r="AO44463" s="104"/>
      <c r="AP44463" s="104"/>
    </row>
    <row r="44464" spans="21:42" ht="15" customHeight="1" x14ac:dyDescent="0.25">
      <c r="U44464" s="104"/>
      <c r="AB44464" s="104"/>
      <c r="AC44464" s="104"/>
      <c r="AF44464" s="104"/>
      <c r="AG44464" s="104"/>
      <c r="AK44464" s="104"/>
      <c r="AL44464" s="104"/>
      <c r="AO44464" s="104"/>
      <c r="AP44464" s="104"/>
    </row>
    <row r="44465" spans="21:42" ht="15" customHeight="1" x14ac:dyDescent="0.25">
      <c r="U44465" s="104"/>
      <c r="AB44465" s="104"/>
      <c r="AC44465" s="104"/>
      <c r="AF44465" s="104"/>
      <c r="AG44465" s="104"/>
      <c r="AK44465" s="104"/>
      <c r="AL44465" s="104"/>
      <c r="AO44465" s="104"/>
      <c r="AP44465" s="104"/>
    </row>
    <row r="44466" spans="21:42" ht="15" customHeight="1" x14ac:dyDescent="0.25">
      <c r="U44466" s="104"/>
      <c r="AB44466" s="104"/>
      <c r="AC44466" s="104"/>
      <c r="AF44466" s="104"/>
      <c r="AG44466" s="104"/>
      <c r="AK44466" s="104"/>
      <c r="AL44466" s="104"/>
      <c r="AO44466" s="104"/>
      <c r="AP44466" s="104"/>
    </row>
    <row r="44467" spans="21:42" ht="15" customHeight="1" x14ac:dyDescent="0.25">
      <c r="U44467" s="104"/>
      <c r="AB44467" s="104"/>
      <c r="AC44467" s="104"/>
      <c r="AF44467" s="104"/>
      <c r="AG44467" s="104"/>
      <c r="AK44467" s="104"/>
      <c r="AL44467" s="104"/>
      <c r="AO44467" s="104"/>
      <c r="AP44467" s="104"/>
    </row>
    <row r="44468" spans="21:42" ht="15" customHeight="1" x14ac:dyDescent="0.25">
      <c r="U44468" s="104"/>
      <c r="AB44468" s="104"/>
      <c r="AC44468" s="104"/>
      <c r="AF44468" s="104"/>
      <c r="AG44468" s="104"/>
      <c r="AK44468" s="104"/>
      <c r="AL44468" s="104"/>
      <c r="AO44468" s="104"/>
      <c r="AP44468" s="104"/>
    </row>
    <row r="44469" spans="21:42" ht="15" customHeight="1" x14ac:dyDescent="0.25">
      <c r="U44469" s="104"/>
      <c r="AB44469" s="104"/>
      <c r="AC44469" s="104"/>
      <c r="AF44469" s="104"/>
      <c r="AG44469" s="104"/>
      <c r="AK44469" s="104"/>
      <c r="AL44469" s="104"/>
      <c r="AO44469" s="104"/>
      <c r="AP44469" s="104"/>
    </row>
    <row r="44470" spans="21:42" ht="15" customHeight="1" x14ac:dyDescent="0.25">
      <c r="U44470" s="104"/>
      <c r="AB44470" s="104"/>
      <c r="AC44470" s="104"/>
      <c r="AF44470" s="104"/>
      <c r="AG44470" s="104"/>
      <c r="AK44470" s="104"/>
      <c r="AL44470" s="104"/>
      <c r="AO44470" s="104"/>
      <c r="AP44470" s="104"/>
    </row>
    <row r="44471" spans="21:42" ht="15" customHeight="1" x14ac:dyDescent="0.25">
      <c r="U44471" s="104"/>
      <c r="AB44471" s="104"/>
      <c r="AC44471" s="104"/>
      <c r="AF44471" s="104"/>
      <c r="AG44471" s="104"/>
      <c r="AK44471" s="104"/>
      <c r="AL44471" s="104"/>
      <c r="AO44471" s="104"/>
      <c r="AP44471" s="104"/>
    </row>
    <row r="44472" spans="21:42" ht="15" customHeight="1" x14ac:dyDescent="0.25">
      <c r="U44472" s="104"/>
      <c r="AB44472" s="104"/>
      <c r="AC44472" s="104"/>
      <c r="AF44472" s="104"/>
      <c r="AG44472" s="104"/>
      <c r="AK44472" s="104"/>
      <c r="AL44472" s="104"/>
      <c r="AO44472" s="104"/>
      <c r="AP44472" s="104"/>
    </row>
    <row r="44473" spans="21:42" ht="15" customHeight="1" x14ac:dyDescent="0.25">
      <c r="U44473" s="104"/>
      <c r="AB44473" s="104"/>
      <c r="AC44473" s="104"/>
      <c r="AF44473" s="104"/>
      <c r="AG44473" s="104"/>
      <c r="AK44473" s="104"/>
      <c r="AL44473" s="104"/>
      <c r="AO44473" s="104"/>
      <c r="AP44473" s="104"/>
    </row>
    <row r="44474" spans="21:42" ht="15" customHeight="1" x14ac:dyDescent="0.25">
      <c r="U44474" s="104"/>
      <c r="AB44474" s="104"/>
      <c r="AC44474" s="104"/>
      <c r="AF44474" s="104"/>
      <c r="AG44474" s="104"/>
      <c r="AK44474" s="104"/>
      <c r="AL44474" s="104"/>
      <c r="AO44474" s="104"/>
      <c r="AP44474" s="104"/>
    </row>
    <row r="44475" spans="21:42" ht="15" customHeight="1" x14ac:dyDescent="0.25">
      <c r="U44475" s="104"/>
      <c r="AB44475" s="104"/>
      <c r="AC44475" s="104"/>
      <c r="AF44475" s="104"/>
      <c r="AG44475" s="104"/>
      <c r="AK44475" s="104"/>
      <c r="AL44475" s="104"/>
      <c r="AO44475" s="104"/>
      <c r="AP44475" s="104"/>
    </row>
    <row r="44476" spans="21:42" ht="15" customHeight="1" x14ac:dyDescent="0.25">
      <c r="U44476" s="104"/>
      <c r="AB44476" s="104"/>
      <c r="AC44476" s="104"/>
      <c r="AF44476" s="104"/>
      <c r="AG44476" s="104"/>
      <c r="AK44476" s="104"/>
      <c r="AL44476" s="104"/>
      <c r="AO44476" s="104"/>
      <c r="AP44476" s="104"/>
    </row>
    <row r="44477" spans="21:42" ht="15" customHeight="1" x14ac:dyDescent="0.25">
      <c r="U44477" s="104"/>
      <c r="AB44477" s="104"/>
      <c r="AC44477" s="104"/>
      <c r="AF44477" s="104"/>
      <c r="AG44477" s="104"/>
      <c r="AK44477" s="104"/>
      <c r="AL44477" s="104"/>
      <c r="AO44477" s="104"/>
      <c r="AP44477" s="104"/>
    </row>
    <row r="44478" spans="21:42" ht="15" customHeight="1" x14ac:dyDescent="0.25">
      <c r="U44478" s="104"/>
      <c r="AB44478" s="104"/>
      <c r="AC44478" s="104"/>
      <c r="AF44478" s="104"/>
      <c r="AG44478" s="104"/>
      <c r="AK44478" s="104"/>
      <c r="AL44478" s="104"/>
      <c r="AO44478" s="104"/>
      <c r="AP44478" s="104"/>
    </row>
    <row r="44479" spans="21:42" ht="15" customHeight="1" x14ac:dyDescent="0.25">
      <c r="U44479" s="104"/>
      <c r="AB44479" s="104"/>
      <c r="AC44479" s="104"/>
      <c r="AF44479" s="104"/>
      <c r="AG44479" s="104"/>
      <c r="AK44479" s="104"/>
      <c r="AL44479" s="104"/>
      <c r="AO44479" s="104"/>
      <c r="AP44479" s="104"/>
    </row>
    <row r="44480" spans="21:42" ht="15" customHeight="1" x14ac:dyDescent="0.25">
      <c r="U44480" s="104"/>
      <c r="AB44480" s="104"/>
      <c r="AC44480" s="104"/>
      <c r="AF44480" s="104"/>
      <c r="AG44480" s="104"/>
      <c r="AK44480" s="104"/>
      <c r="AL44480" s="104"/>
      <c r="AO44480" s="104"/>
      <c r="AP44480" s="104"/>
    </row>
    <row r="44481" spans="21:42" ht="15" customHeight="1" x14ac:dyDescent="0.25">
      <c r="U44481" s="104"/>
      <c r="AB44481" s="104"/>
      <c r="AC44481" s="104"/>
      <c r="AF44481" s="104"/>
      <c r="AG44481" s="104"/>
      <c r="AK44481" s="104"/>
      <c r="AL44481" s="104"/>
      <c r="AO44481" s="104"/>
      <c r="AP44481" s="104"/>
    </row>
    <row r="44482" spans="21:42" ht="15" customHeight="1" x14ac:dyDescent="0.25">
      <c r="U44482" s="104"/>
      <c r="AB44482" s="104"/>
      <c r="AC44482" s="104"/>
      <c r="AF44482" s="104"/>
      <c r="AG44482" s="104"/>
      <c r="AK44482" s="104"/>
      <c r="AL44482" s="104"/>
      <c r="AO44482" s="104"/>
      <c r="AP44482" s="104"/>
    </row>
    <row r="44483" spans="21:42" ht="15" customHeight="1" x14ac:dyDescent="0.25">
      <c r="U44483" s="104"/>
      <c r="AB44483" s="104"/>
      <c r="AC44483" s="104"/>
      <c r="AF44483" s="104"/>
      <c r="AG44483" s="104"/>
      <c r="AK44483" s="104"/>
      <c r="AL44483" s="104"/>
      <c r="AO44483" s="104"/>
      <c r="AP44483" s="104"/>
    </row>
    <row r="44484" spans="21:42" ht="15" customHeight="1" x14ac:dyDescent="0.25">
      <c r="U44484" s="104"/>
      <c r="AB44484" s="104"/>
      <c r="AC44484" s="104"/>
      <c r="AF44484" s="104"/>
      <c r="AG44484" s="104"/>
      <c r="AK44484" s="104"/>
      <c r="AL44484" s="104"/>
      <c r="AO44484" s="104"/>
      <c r="AP44484" s="104"/>
    </row>
    <row r="44485" spans="21:42" ht="15" customHeight="1" x14ac:dyDescent="0.25">
      <c r="U44485" s="104"/>
      <c r="AB44485" s="104"/>
      <c r="AC44485" s="104"/>
      <c r="AF44485" s="104"/>
      <c r="AG44485" s="104"/>
      <c r="AK44485" s="104"/>
      <c r="AL44485" s="104"/>
      <c r="AO44485" s="104"/>
      <c r="AP44485" s="104"/>
    </row>
    <row r="44486" spans="21:42" ht="15" customHeight="1" x14ac:dyDescent="0.25">
      <c r="U44486" s="104"/>
      <c r="AB44486" s="104"/>
      <c r="AC44486" s="104"/>
      <c r="AF44486" s="104"/>
      <c r="AG44486" s="104"/>
      <c r="AK44486" s="104"/>
      <c r="AL44486" s="104"/>
      <c r="AO44486" s="104"/>
      <c r="AP44486" s="104"/>
    </row>
    <row r="44487" spans="21:42" ht="15" customHeight="1" x14ac:dyDescent="0.25">
      <c r="U44487" s="104"/>
      <c r="AB44487" s="104"/>
      <c r="AC44487" s="104"/>
      <c r="AF44487" s="104"/>
      <c r="AG44487" s="104"/>
      <c r="AK44487" s="104"/>
      <c r="AL44487" s="104"/>
      <c r="AO44487" s="104"/>
      <c r="AP44487" s="104"/>
    </row>
    <row r="44488" spans="21:42" ht="15" customHeight="1" x14ac:dyDescent="0.25">
      <c r="U44488" s="104"/>
      <c r="AB44488" s="104"/>
      <c r="AC44488" s="104"/>
      <c r="AF44488" s="104"/>
      <c r="AG44488" s="104"/>
      <c r="AK44488" s="104"/>
      <c r="AL44488" s="104"/>
      <c r="AO44488" s="104"/>
      <c r="AP44488" s="104"/>
    </row>
    <row r="44489" spans="21:42" ht="15" customHeight="1" x14ac:dyDescent="0.25">
      <c r="U44489" s="104"/>
      <c r="AB44489" s="104"/>
      <c r="AC44489" s="104"/>
      <c r="AF44489" s="104"/>
      <c r="AG44489" s="104"/>
      <c r="AK44489" s="104"/>
      <c r="AL44489" s="104"/>
      <c r="AO44489" s="104"/>
      <c r="AP44489" s="104"/>
    </row>
    <row r="44490" spans="21:42" ht="15" customHeight="1" x14ac:dyDescent="0.25">
      <c r="U44490" s="104"/>
      <c r="AB44490" s="104"/>
      <c r="AC44490" s="104"/>
      <c r="AF44490" s="104"/>
      <c r="AG44490" s="104"/>
      <c r="AK44490" s="104"/>
      <c r="AL44490" s="104"/>
      <c r="AO44490" s="104"/>
      <c r="AP44490" s="104"/>
    </row>
    <row r="44491" spans="21:42" ht="15" customHeight="1" x14ac:dyDescent="0.25">
      <c r="U44491" s="104"/>
      <c r="AB44491" s="104"/>
      <c r="AC44491" s="104"/>
      <c r="AF44491" s="104"/>
      <c r="AG44491" s="104"/>
      <c r="AK44491" s="104"/>
      <c r="AL44491" s="104"/>
      <c r="AO44491" s="104"/>
      <c r="AP44491" s="104"/>
    </row>
    <row r="44492" spans="21:42" ht="15" customHeight="1" x14ac:dyDescent="0.25">
      <c r="U44492" s="104"/>
      <c r="AB44492" s="104"/>
      <c r="AC44492" s="104"/>
      <c r="AF44492" s="104"/>
      <c r="AG44492" s="104"/>
      <c r="AK44492" s="104"/>
      <c r="AL44492" s="104"/>
      <c r="AO44492" s="104"/>
      <c r="AP44492" s="104"/>
    </row>
    <row r="44493" spans="21:42" ht="15" customHeight="1" x14ac:dyDescent="0.25">
      <c r="U44493" s="104"/>
      <c r="AB44493" s="104"/>
      <c r="AC44493" s="104"/>
      <c r="AF44493" s="104"/>
      <c r="AG44493" s="104"/>
      <c r="AK44493" s="104"/>
      <c r="AL44493" s="104"/>
      <c r="AO44493" s="104"/>
      <c r="AP44493" s="104"/>
    </row>
    <row r="44494" spans="21:42" ht="15" customHeight="1" x14ac:dyDescent="0.25">
      <c r="U44494" s="104"/>
      <c r="AB44494" s="104"/>
      <c r="AC44494" s="104"/>
      <c r="AF44494" s="104"/>
      <c r="AG44494" s="104"/>
      <c r="AK44494" s="104"/>
      <c r="AL44494" s="104"/>
      <c r="AO44494" s="104"/>
      <c r="AP44494" s="104"/>
    </row>
    <row r="44495" spans="21:42" ht="15" customHeight="1" x14ac:dyDescent="0.25">
      <c r="U44495" s="104"/>
      <c r="AB44495" s="104"/>
      <c r="AC44495" s="104"/>
      <c r="AF44495" s="104"/>
      <c r="AG44495" s="104"/>
      <c r="AK44495" s="104"/>
      <c r="AL44495" s="104"/>
      <c r="AO44495" s="104"/>
      <c r="AP44495" s="104"/>
    </row>
    <row r="44496" spans="21:42" ht="15" customHeight="1" x14ac:dyDescent="0.25">
      <c r="U44496" s="104"/>
      <c r="AB44496" s="104"/>
      <c r="AC44496" s="104"/>
      <c r="AF44496" s="104"/>
      <c r="AG44496" s="104"/>
      <c r="AK44496" s="104"/>
      <c r="AL44496" s="104"/>
      <c r="AO44496" s="104"/>
      <c r="AP44496" s="104"/>
    </row>
    <row r="44497" spans="21:42" ht="15" customHeight="1" x14ac:dyDescent="0.25">
      <c r="U44497" s="104"/>
      <c r="AB44497" s="104"/>
      <c r="AC44497" s="104"/>
      <c r="AF44497" s="104"/>
      <c r="AG44497" s="104"/>
      <c r="AK44497" s="104"/>
      <c r="AL44497" s="104"/>
      <c r="AO44497" s="104"/>
      <c r="AP44497" s="104"/>
    </row>
    <row r="44498" spans="21:42" ht="15" customHeight="1" x14ac:dyDescent="0.25">
      <c r="U44498" s="104"/>
      <c r="AB44498" s="104"/>
      <c r="AC44498" s="104"/>
      <c r="AF44498" s="104"/>
      <c r="AG44498" s="104"/>
      <c r="AK44498" s="104"/>
      <c r="AL44498" s="104"/>
      <c r="AO44498" s="104"/>
      <c r="AP44498" s="104"/>
    </row>
    <row r="44499" spans="21:42" ht="15" customHeight="1" x14ac:dyDescent="0.25">
      <c r="U44499" s="104"/>
      <c r="AB44499" s="104"/>
      <c r="AC44499" s="104"/>
      <c r="AF44499" s="104"/>
      <c r="AG44499" s="104"/>
      <c r="AK44499" s="104"/>
      <c r="AL44499" s="104"/>
      <c r="AO44499" s="104"/>
      <c r="AP44499" s="104"/>
    </row>
    <row r="44500" spans="21:42" ht="15" customHeight="1" x14ac:dyDescent="0.25">
      <c r="U44500" s="104"/>
      <c r="AB44500" s="104"/>
      <c r="AC44500" s="104"/>
      <c r="AF44500" s="104"/>
      <c r="AG44500" s="104"/>
      <c r="AK44500" s="104"/>
      <c r="AL44500" s="104"/>
      <c r="AO44500" s="104"/>
      <c r="AP44500" s="104"/>
    </row>
    <row r="44501" spans="21:42" ht="15" customHeight="1" x14ac:dyDescent="0.25">
      <c r="U44501" s="104"/>
      <c r="AB44501" s="104"/>
      <c r="AC44501" s="104"/>
      <c r="AF44501" s="104"/>
      <c r="AG44501" s="104"/>
      <c r="AK44501" s="104"/>
      <c r="AL44501" s="104"/>
      <c r="AO44501" s="104"/>
      <c r="AP44501" s="104"/>
    </row>
    <row r="44502" spans="21:42" ht="15" customHeight="1" x14ac:dyDescent="0.25">
      <c r="U44502" s="104"/>
      <c r="AB44502" s="104"/>
      <c r="AC44502" s="104"/>
      <c r="AF44502" s="104"/>
      <c r="AG44502" s="104"/>
      <c r="AK44502" s="104"/>
      <c r="AL44502" s="104"/>
      <c r="AO44502" s="104"/>
      <c r="AP44502" s="104"/>
    </row>
    <row r="44503" spans="21:42" ht="15" customHeight="1" x14ac:dyDescent="0.25">
      <c r="U44503" s="104"/>
      <c r="AB44503" s="104"/>
      <c r="AC44503" s="104"/>
      <c r="AF44503" s="104"/>
      <c r="AG44503" s="104"/>
      <c r="AK44503" s="104"/>
      <c r="AL44503" s="104"/>
      <c r="AO44503" s="104"/>
      <c r="AP44503" s="104"/>
    </row>
    <row r="44504" spans="21:42" ht="15" customHeight="1" x14ac:dyDescent="0.25">
      <c r="U44504" s="104"/>
      <c r="AB44504" s="104"/>
      <c r="AC44504" s="104"/>
      <c r="AF44504" s="104"/>
      <c r="AG44504" s="104"/>
      <c r="AK44504" s="104"/>
      <c r="AL44504" s="104"/>
      <c r="AO44504" s="104"/>
      <c r="AP44504" s="104"/>
    </row>
    <row r="44505" spans="21:42" ht="15" customHeight="1" x14ac:dyDescent="0.25">
      <c r="U44505" s="104"/>
      <c r="AB44505" s="104"/>
      <c r="AC44505" s="104"/>
      <c r="AF44505" s="104"/>
      <c r="AG44505" s="104"/>
      <c r="AK44505" s="104"/>
      <c r="AL44505" s="104"/>
      <c r="AO44505" s="104"/>
      <c r="AP44505" s="104"/>
    </row>
    <row r="44506" spans="21:42" ht="15" customHeight="1" x14ac:dyDescent="0.25">
      <c r="U44506" s="104"/>
      <c r="AB44506" s="104"/>
      <c r="AC44506" s="104"/>
      <c r="AF44506" s="104"/>
      <c r="AG44506" s="104"/>
      <c r="AK44506" s="104"/>
      <c r="AL44506" s="104"/>
      <c r="AO44506" s="104"/>
      <c r="AP44506" s="104"/>
    </row>
    <row r="44507" spans="21:42" ht="15" customHeight="1" x14ac:dyDescent="0.25">
      <c r="U44507" s="104"/>
      <c r="AB44507" s="104"/>
      <c r="AC44507" s="104"/>
      <c r="AF44507" s="104"/>
      <c r="AG44507" s="104"/>
      <c r="AK44507" s="104"/>
      <c r="AL44507" s="104"/>
      <c r="AO44507" s="104"/>
      <c r="AP44507" s="104"/>
    </row>
    <row r="44508" spans="21:42" ht="15" customHeight="1" x14ac:dyDescent="0.25">
      <c r="U44508" s="104"/>
      <c r="AB44508" s="104"/>
      <c r="AC44508" s="104"/>
      <c r="AF44508" s="104"/>
      <c r="AG44508" s="104"/>
      <c r="AK44508" s="104"/>
      <c r="AL44508" s="104"/>
      <c r="AO44508" s="104"/>
      <c r="AP44508" s="104"/>
    </row>
    <row r="44509" spans="21:42" ht="15" customHeight="1" x14ac:dyDescent="0.25">
      <c r="U44509" s="104"/>
      <c r="AB44509" s="104"/>
      <c r="AC44509" s="104"/>
      <c r="AF44509" s="104"/>
      <c r="AG44509" s="104"/>
      <c r="AK44509" s="104"/>
      <c r="AL44509" s="104"/>
      <c r="AO44509" s="104"/>
      <c r="AP44509" s="104"/>
    </row>
    <row r="44510" spans="21:42" ht="15" customHeight="1" x14ac:dyDescent="0.25">
      <c r="U44510" s="104"/>
      <c r="AB44510" s="104"/>
      <c r="AC44510" s="104"/>
      <c r="AF44510" s="104"/>
      <c r="AG44510" s="104"/>
      <c r="AK44510" s="104"/>
      <c r="AL44510" s="104"/>
      <c r="AO44510" s="104"/>
      <c r="AP44510" s="104"/>
    </row>
    <row r="44511" spans="21:42" ht="15" customHeight="1" x14ac:dyDescent="0.25">
      <c r="U44511" s="104"/>
      <c r="AB44511" s="104"/>
      <c r="AC44511" s="104"/>
      <c r="AF44511" s="104"/>
      <c r="AG44511" s="104"/>
      <c r="AK44511" s="104"/>
      <c r="AL44511" s="104"/>
      <c r="AO44511" s="104"/>
      <c r="AP44511" s="104"/>
    </row>
    <row r="44512" spans="21:42" ht="15" customHeight="1" x14ac:dyDescent="0.25">
      <c r="U44512" s="104"/>
      <c r="AB44512" s="104"/>
      <c r="AC44512" s="104"/>
      <c r="AF44512" s="104"/>
      <c r="AG44512" s="104"/>
      <c r="AK44512" s="104"/>
      <c r="AL44512" s="104"/>
      <c r="AO44512" s="104"/>
      <c r="AP44512" s="104"/>
    </row>
    <row r="44513" spans="21:42" ht="15" customHeight="1" x14ac:dyDescent="0.25">
      <c r="U44513" s="104"/>
      <c r="AB44513" s="104"/>
      <c r="AC44513" s="104"/>
      <c r="AF44513" s="104"/>
      <c r="AG44513" s="104"/>
      <c r="AK44513" s="104"/>
      <c r="AL44513" s="104"/>
      <c r="AO44513" s="104"/>
      <c r="AP44513" s="104"/>
    </row>
    <row r="44514" spans="21:42" ht="15" customHeight="1" x14ac:dyDescent="0.25">
      <c r="U44514" s="104"/>
      <c r="AB44514" s="104"/>
      <c r="AC44514" s="104"/>
      <c r="AF44514" s="104"/>
      <c r="AG44514" s="104"/>
      <c r="AK44514" s="104"/>
      <c r="AL44514" s="104"/>
      <c r="AO44514" s="104"/>
      <c r="AP44514" s="104"/>
    </row>
    <row r="44515" spans="21:42" ht="15" customHeight="1" x14ac:dyDescent="0.25">
      <c r="U44515" s="104"/>
      <c r="AB44515" s="104"/>
      <c r="AC44515" s="104"/>
      <c r="AF44515" s="104"/>
      <c r="AG44515" s="104"/>
      <c r="AK44515" s="104"/>
      <c r="AL44515" s="104"/>
      <c r="AO44515" s="104"/>
      <c r="AP44515" s="104"/>
    </row>
    <row r="44516" spans="21:42" ht="15" customHeight="1" x14ac:dyDescent="0.25">
      <c r="U44516" s="104"/>
      <c r="AB44516" s="104"/>
      <c r="AC44516" s="104"/>
      <c r="AF44516" s="104"/>
      <c r="AG44516" s="104"/>
      <c r="AK44516" s="104"/>
      <c r="AL44516" s="104"/>
      <c r="AO44516" s="104"/>
      <c r="AP44516" s="104"/>
    </row>
    <row r="44517" spans="21:42" ht="15" customHeight="1" x14ac:dyDescent="0.25">
      <c r="U44517" s="104"/>
      <c r="AB44517" s="104"/>
      <c r="AC44517" s="104"/>
      <c r="AF44517" s="104"/>
      <c r="AG44517" s="104"/>
      <c r="AK44517" s="104"/>
      <c r="AL44517" s="104"/>
      <c r="AO44517" s="104"/>
      <c r="AP44517" s="104"/>
    </row>
    <row r="44518" spans="21:42" ht="15" customHeight="1" x14ac:dyDescent="0.25">
      <c r="U44518" s="104"/>
      <c r="AB44518" s="104"/>
      <c r="AC44518" s="104"/>
      <c r="AF44518" s="104"/>
      <c r="AG44518" s="104"/>
      <c r="AK44518" s="104"/>
      <c r="AL44518" s="104"/>
      <c r="AO44518" s="104"/>
      <c r="AP44518" s="104"/>
    </row>
    <row r="44519" spans="21:42" ht="15" customHeight="1" x14ac:dyDescent="0.25">
      <c r="U44519" s="104"/>
      <c r="AB44519" s="104"/>
      <c r="AC44519" s="104"/>
      <c r="AF44519" s="104"/>
      <c r="AG44519" s="104"/>
      <c r="AK44519" s="104"/>
      <c r="AL44519" s="104"/>
      <c r="AO44519" s="104"/>
      <c r="AP44519" s="104"/>
    </row>
    <row r="44520" spans="21:42" ht="15" customHeight="1" x14ac:dyDescent="0.25">
      <c r="U44520" s="104"/>
      <c r="AB44520" s="104"/>
      <c r="AC44520" s="104"/>
      <c r="AF44520" s="104"/>
      <c r="AG44520" s="104"/>
      <c r="AK44520" s="104"/>
      <c r="AL44520" s="104"/>
      <c r="AO44520" s="104"/>
      <c r="AP44520" s="104"/>
    </row>
    <row r="44521" spans="21:42" ht="15" customHeight="1" x14ac:dyDescent="0.25">
      <c r="U44521" s="104"/>
      <c r="AB44521" s="104"/>
      <c r="AC44521" s="104"/>
      <c r="AF44521" s="104"/>
      <c r="AG44521" s="104"/>
      <c r="AK44521" s="104"/>
      <c r="AL44521" s="104"/>
      <c r="AO44521" s="104"/>
      <c r="AP44521" s="104"/>
    </row>
    <row r="44522" spans="21:42" ht="15" customHeight="1" x14ac:dyDescent="0.25">
      <c r="U44522" s="104"/>
      <c r="AB44522" s="104"/>
      <c r="AC44522" s="104"/>
      <c r="AF44522" s="104"/>
      <c r="AG44522" s="104"/>
      <c r="AK44522" s="104"/>
      <c r="AL44522" s="104"/>
      <c r="AO44522" s="104"/>
      <c r="AP44522" s="104"/>
    </row>
    <row r="44523" spans="21:42" ht="15" customHeight="1" x14ac:dyDescent="0.25">
      <c r="U44523" s="104"/>
      <c r="AB44523" s="104"/>
      <c r="AC44523" s="104"/>
      <c r="AF44523" s="104"/>
      <c r="AG44523" s="104"/>
      <c r="AK44523" s="104"/>
      <c r="AL44523" s="104"/>
      <c r="AO44523" s="104"/>
      <c r="AP44523" s="104"/>
    </row>
    <row r="44524" spans="21:42" ht="15" customHeight="1" x14ac:dyDescent="0.25">
      <c r="U44524" s="104"/>
      <c r="AB44524" s="104"/>
      <c r="AC44524" s="104"/>
      <c r="AF44524" s="104"/>
      <c r="AG44524" s="104"/>
      <c r="AK44524" s="104"/>
      <c r="AL44524" s="104"/>
      <c r="AO44524" s="104"/>
      <c r="AP44524" s="104"/>
    </row>
    <row r="44525" spans="21:42" ht="15" customHeight="1" x14ac:dyDescent="0.25">
      <c r="U44525" s="104"/>
      <c r="AB44525" s="104"/>
      <c r="AC44525" s="104"/>
      <c r="AF44525" s="104"/>
      <c r="AG44525" s="104"/>
      <c r="AK44525" s="104"/>
      <c r="AL44525" s="104"/>
      <c r="AO44525" s="104"/>
      <c r="AP44525" s="104"/>
    </row>
    <row r="44526" spans="21:42" ht="15" customHeight="1" x14ac:dyDescent="0.25">
      <c r="U44526" s="104"/>
      <c r="AB44526" s="104"/>
      <c r="AC44526" s="104"/>
      <c r="AF44526" s="104"/>
      <c r="AG44526" s="104"/>
      <c r="AK44526" s="104"/>
      <c r="AL44526" s="104"/>
      <c r="AO44526" s="104"/>
      <c r="AP44526" s="104"/>
    </row>
    <row r="44527" spans="21:42" ht="15" customHeight="1" x14ac:dyDescent="0.25">
      <c r="U44527" s="104"/>
      <c r="AB44527" s="104"/>
      <c r="AC44527" s="104"/>
      <c r="AF44527" s="104"/>
      <c r="AG44527" s="104"/>
      <c r="AK44527" s="104"/>
      <c r="AL44527" s="104"/>
      <c r="AO44527" s="104"/>
      <c r="AP44527" s="104"/>
    </row>
    <row r="44528" spans="21:42" ht="15" customHeight="1" x14ac:dyDescent="0.25">
      <c r="U44528" s="104"/>
      <c r="AB44528" s="104"/>
      <c r="AC44528" s="104"/>
      <c r="AF44528" s="104"/>
      <c r="AG44528" s="104"/>
      <c r="AK44528" s="104"/>
      <c r="AL44528" s="104"/>
      <c r="AO44528" s="104"/>
      <c r="AP44528" s="104"/>
    </row>
    <row r="44529" spans="21:42" ht="15" customHeight="1" x14ac:dyDescent="0.25">
      <c r="U44529" s="104"/>
      <c r="AB44529" s="104"/>
      <c r="AC44529" s="104"/>
      <c r="AF44529" s="104"/>
      <c r="AG44529" s="104"/>
      <c r="AK44529" s="104"/>
      <c r="AL44529" s="104"/>
      <c r="AO44529" s="104"/>
      <c r="AP44529" s="104"/>
    </row>
    <row r="44530" spans="21:42" ht="15" customHeight="1" x14ac:dyDescent="0.25">
      <c r="U44530" s="104"/>
      <c r="AB44530" s="104"/>
      <c r="AC44530" s="104"/>
      <c r="AF44530" s="104"/>
      <c r="AG44530" s="104"/>
      <c r="AK44530" s="104"/>
      <c r="AL44530" s="104"/>
      <c r="AO44530" s="104"/>
      <c r="AP44530" s="104"/>
    </row>
    <row r="44531" spans="21:42" ht="15" customHeight="1" x14ac:dyDescent="0.25">
      <c r="U44531" s="104"/>
      <c r="AB44531" s="104"/>
      <c r="AC44531" s="104"/>
      <c r="AF44531" s="104"/>
      <c r="AG44531" s="104"/>
      <c r="AK44531" s="104"/>
      <c r="AL44531" s="104"/>
      <c r="AO44531" s="104"/>
      <c r="AP44531" s="104"/>
    </row>
    <row r="44532" spans="21:42" ht="15" customHeight="1" x14ac:dyDescent="0.25">
      <c r="U44532" s="104"/>
      <c r="AB44532" s="104"/>
      <c r="AC44532" s="104"/>
      <c r="AF44532" s="104"/>
      <c r="AG44532" s="104"/>
      <c r="AK44532" s="104"/>
      <c r="AL44532" s="104"/>
      <c r="AO44532" s="104"/>
      <c r="AP44532" s="104"/>
    </row>
    <row r="44533" spans="21:42" ht="15" customHeight="1" x14ac:dyDescent="0.25">
      <c r="U44533" s="104"/>
      <c r="AB44533" s="104"/>
      <c r="AC44533" s="104"/>
      <c r="AF44533" s="104"/>
      <c r="AG44533" s="104"/>
      <c r="AK44533" s="104"/>
      <c r="AL44533" s="104"/>
      <c r="AO44533" s="104"/>
      <c r="AP44533" s="104"/>
    </row>
    <row r="44534" spans="21:42" ht="15" customHeight="1" x14ac:dyDescent="0.25">
      <c r="U44534" s="104"/>
      <c r="AB44534" s="104"/>
      <c r="AC44534" s="104"/>
      <c r="AF44534" s="104"/>
      <c r="AG44534" s="104"/>
      <c r="AK44534" s="104"/>
      <c r="AL44534" s="104"/>
      <c r="AO44534" s="104"/>
      <c r="AP44534" s="104"/>
    </row>
    <row r="44535" spans="21:42" ht="15" customHeight="1" x14ac:dyDescent="0.25">
      <c r="U44535" s="104"/>
      <c r="AB44535" s="104"/>
      <c r="AC44535" s="104"/>
      <c r="AF44535" s="104"/>
      <c r="AG44535" s="104"/>
      <c r="AK44535" s="104"/>
      <c r="AL44535" s="104"/>
      <c r="AO44535" s="104"/>
      <c r="AP44535" s="104"/>
    </row>
    <row r="44536" spans="21:42" ht="15" customHeight="1" x14ac:dyDescent="0.25">
      <c r="U44536" s="104"/>
      <c r="AB44536" s="104"/>
      <c r="AC44536" s="104"/>
      <c r="AF44536" s="104"/>
      <c r="AG44536" s="104"/>
      <c r="AK44536" s="104"/>
      <c r="AL44536" s="104"/>
      <c r="AO44536" s="104"/>
      <c r="AP44536" s="104"/>
    </row>
    <row r="44537" spans="21:42" ht="15" customHeight="1" x14ac:dyDescent="0.25">
      <c r="U44537" s="104"/>
      <c r="AB44537" s="104"/>
      <c r="AC44537" s="104"/>
      <c r="AF44537" s="104"/>
      <c r="AG44537" s="104"/>
      <c r="AK44537" s="104"/>
      <c r="AL44537" s="104"/>
      <c r="AO44537" s="104"/>
      <c r="AP44537" s="104"/>
    </row>
    <row r="44538" spans="21:42" ht="15" customHeight="1" x14ac:dyDescent="0.25">
      <c r="U44538" s="104"/>
      <c r="AB44538" s="104"/>
      <c r="AC44538" s="104"/>
      <c r="AF44538" s="104"/>
      <c r="AG44538" s="104"/>
      <c r="AK44538" s="104"/>
      <c r="AL44538" s="104"/>
      <c r="AO44538" s="104"/>
      <c r="AP44538" s="104"/>
    </row>
    <row r="44539" spans="21:42" ht="15" customHeight="1" x14ac:dyDescent="0.25">
      <c r="U44539" s="104"/>
      <c r="AB44539" s="104"/>
      <c r="AC44539" s="104"/>
      <c r="AF44539" s="104"/>
      <c r="AG44539" s="104"/>
      <c r="AK44539" s="104"/>
      <c r="AL44539" s="104"/>
      <c r="AO44539" s="104"/>
      <c r="AP44539" s="104"/>
    </row>
    <row r="44540" spans="21:42" ht="15" customHeight="1" x14ac:dyDescent="0.25">
      <c r="U44540" s="104"/>
      <c r="AB44540" s="104"/>
      <c r="AC44540" s="104"/>
      <c r="AF44540" s="104"/>
      <c r="AG44540" s="104"/>
      <c r="AK44540" s="104"/>
      <c r="AL44540" s="104"/>
      <c r="AO44540" s="104"/>
      <c r="AP44540" s="104"/>
    </row>
    <row r="44541" spans="21:42" ht="15" customHeight="1" x14ac:dyDescent="0.25">
      <c r="U44541" s="104"/>
      <c r="AB44541" s="104"/>
      <c r="AC44541" s="104"/>
      <c r="AF44541" s="104"/>
      <c r="AG44541" s="104"/>
      <c r="AK44541" s="104"/>
      <c r="AL44541" s="104"/>
      <c r="AO44541" s="104"/>
      <c r="AP44541" s="104"/>
    </row>
    <row r="44542" spans="21:42" ht="15" customHeight="1" x14ac:dyDescent="0.25">
      <c r="U44542" s="104"/>
      <c r="AB44542" s="104"/>
      <c r="AC44542" s="104"/>
      <c r="AF44542" s="104"/>
      <c r="AG44542" s="104"/>
      <c r="AK44542" s="104"/>
      <c r="AL44542" s="104"/>
      <c r="AO44542" s="104"/>
      <c r="AP44542" s="104"/>
    </row>
    <row r="44543" spans="21:42" ht="15" customHeight="1" x14ac:dyDescent="0.25">
      <c r="U44543" s="104"/>
      <c r="AB44543" s="104"/>
      <c r="AC44543" s="104"/>
      <c r="AF44543" s="104"/>
      <c r="AG44543" s="104"/>
      <c r="AK44543" s="104"/>
      <c r="AL44543" s="104"/>
      <c r="AO44543" s="104"/>
      <c r="AP44543" s="104"/>
    </row>
    <row r="44544" spans="21:42" ht="15" customHeight="1" x14ac:dyDescent="0.25">
      <c r="U44544" s="104"/>
      <c r="AB44544" s="104"/>
      <c r="AC44544" s="104"/>
      <c r="AF44544" s="104"/>
      <c r="AG44544" s="104"/>
      <c r="AK44544" s="104"/>
      <c r="AL44544" s="104"/>
      <c r="AO44544" s="104"/>
      <c r="AP44544" s="104"/>
    </row>
    <row r="44545" spans="21:42" ht="15" customHeight="1" x14ac:dyDescent="0.25">
      <c r="U44545" s="104"/>
      <c r="AB44545" s="104"/>
      <c r="AC44545" s="104"/>
      <c r="AF44545" s="104"/>
      <c r="AG44545" s="104"/>
      <c r="AK44545" s="104"/>
      <c r="AL44545" s="104"/>
      <c r="AO44545" s="104"/>
      <c r="AP44545" s="104"/>
    </row>
    <row r="44546" spans="21:42" ht="15" customHeight="1" x14ac:dyDescent="0.25">
      <c r="U44546" s="104"/>
      <c r="AB44546" s="104"/>
      <c r="AC44546" s="104"/>
      <c r="AF44546" s="104"/>
      <c r="AG44546" s="104"/>
      <c r="AK44546" s="104"/>
      <c r="AL44546" s="104"/>
      <c r="AO44546" s="104"/>
      <c r="AP44546" s="104"/>
    </row>
    <row r="44547" spans="21:42" ht="15" customHeight="1" x14ac:dyDescent="0.25">
      <c r="U44547" s="104"/>
      <c r="AB44547" s="104"/>
      <c r="AC44547" s="104"/>
      <c r="AF44547" s="104"/>
      <c r="AG44547" s="104"/>
      <c r="AK44547" s="104"/>
      <c r="AL44547" s="104"/>
      <c r="AO44547" s="104"/>
      <c r="AP44547" s="104"/>
    </row>
    <row r="44548" spans="21:42" ht="15" customHeight="1" x14ac:dyDescent="0.25">
      <c r="U44548" s="104"/>
      <c r="AB44548" s="104"/>
      <c r="AC44548" s="104"/>
      <c r="AF44548" s="104"/>
      <c r="AG44548" s="104"/>
      <c r="AK44548" s="104"/>
      <c r="AL44548" s="104"/>
      <c r="AO44548" s="104"/>
      <c r="AP44548" s="104"/>
    </row>
    <row r="44549" spans="21:42" ht="15" customHeight="1" x14ac:dyDescent="0.25">
      <c r="U44549" s="104"/>
      <c r="AB44549" s="104"/>
      <c r="AC44549" s="104"/>
      <c r="AF44549" s="104"/>
      <c r="AG44549" s="104"/>
      <c r="AK44549" s="104"/>
      <c r="AL44549" s="104"/>
      <c r="AO44549" s="104"/>
      <c r="AP44549" s="104"/>
    </row>
    <row r="44550" spans="21:42" ht="15" customHeight="1" x14ac:dyDescent="0.25">
      <c r="U44550" s="104"/>
      <c r="AB44550" s="104"/>
      <c r="AC44550" s="104"/>
      <c r="AF44550" s="104"/>
      <c r="AG44550" s="104"/>
      <c r="AK44550" s="104"/>
      <c r="AL44550" s="104"/>
      <c r="AO44550" s="104"/>
      <c r="AP44550" s="104"/>
    </row>
    <row r="44551" spans="21:42" ht="15" customHeight="1" x14ac:dyDescent="0.25">
      <c r="U44551" s="104"/>
      <c r="AB44551" s="104"/>
      <c r="AC44551" s="104"/>
      <c r="AF44551" s="104"/>
      <c r="AG44551" s="104"/>
      <c r="AK44551" s="104"/>
      <c r="AL44551" s="104"/>
      <c r="AO44551" s="104"/>
      <c r="AP44551" s="104"/>
    </row>
    <row r="44552" spans="21:42" ht="15" customHeight="1" x14ac:dyDescent="0.25">
      <c r="U44552" s="104"/>
      <c r="AB44552" s="104"/>
      <c r="AC44552" s="104"/>
      <c r="AF44552" s="104"/>
      <c r="AG44552" s="104"/>
      <c r="AK44552" s="104"/>
      <c r="AL44552" s="104"/>
      <c r="AO44552" s="104"/>
      <c r="AP44552" s="104"/>
    </row>
    <row r="44553" spans="21:42" ht="15" customHeight="1" x14ac:dyDescent="0.25">
      <c r="U44553" s="104"/>
      <c r="AB44553" s="104"/>
      <c r="AC44553" s="104"/>
      <c r="AF44553" s="104"/>
      <c r="AG44553" s="104"/>
      <c r="AK44553" s="104"/>
      <c r="AL44553" s="104"/>
      <c r="AO44553" s="104"/>
      <c r="AP44553" s="104"/>
    </row>
    <row r="44554" spans="21:42" ht="15" customHeight="1" x14ac:dyDescent="0.25">
      <c r="U44554" s="104"/>
      <c r="AB44554" s="104"/>
      <c r="AC44554" s="104"/>
      <c r="AF44554" s="104"/>
      <c r="AG44554" s="104"/>
      <c r="AK44554" s="104"/>
      <c r="AL44554" s="104"/>
      <c r="AO44554" s="104"/>
      <c r="AP44554" s="104"/>
    </row>
    <row r="44555" spans="21:42" ht="15" customHeight="1" x14ac:dyDescent="0.25">
      <c r="U44555" s="104"/>
      <c r="AB44555" s="104"/>
      <c r="AC44555" s="104"/>
      <c r="AF44555" s="104"/>
      <c r="AG44555" s="104"/>
      <c r="AK44555" s="104"/>
      <c r="AL44555" s="104"/>
      <c r="AO44555" s="104"/>
      <c r="AP44555" s="104"/>
    </row>
    <row r="44556" spans="21:42" ht="15" customHeight="1" x14ac:dyDescent="0.25">
      <c r="U44556" s="104"/>
      <c r="AB44556" s="104"/>
      <c r="AC44556" s="104"/>
      <c r="AF44556" s="104"/>
      <c r="AG44556" s="104"/>
      <c r="AK44556" s="104"/>
      <c r="AL44556" s="104"/>
      <c r="AO44556" s="104"/>
      <c r="AP44556" s="104"/>
    </row>
    <row r="44557" spans="21:42" ht="15" customHeight="1" x14ac:dyDescent="0.25">
      <c r="U44557" s="104"/>
      <c r="AB44557" s="104"/>
      <c r="AC44557" s="104"/>
      <c r="AF44557" s="104"/>
      <c r="AG44557" s="104"/>
      <c r="AK44557" s="104"/>
      <c r="AL44557" s="104"/>
      <c r="AO44557" s="104"/>
      <c r="AP44557" s="104"/>
    </row>
    <row r="44558" spans="21:42" ht="15" customHeight="1" x14ac:dyDescent="0.25">
      <c r="U44558" s="104"/>
      <c r="AB44558" s="104"/>
      <c r="AC44558" s="104"/>
      <c r="AF44558" s="104"/>
      <c r="AG44558" s="104"/>
      <c r="AK44558" s="104"/>
      <c r="AL44558" s="104"/>
      <c r="AO44558" s="104"/>
      <c r="AP44558" s="104"/>
    </row>
    <row r="44559" spans="21:42" ht="15" customHeight="1" x14ac:dyDescent="0.25">
      <c r="U44559" s="104"/>
      <c r="AB44559" s="104"/>
      <c r="AC44559" s="104"/>
      <c r="AF44559" s="104"/>
      <c r="AG44559" s="104"/>
      <c r="AK44559" s="104"/>
      <c r="AL44559" s="104"/>
      <c r="AO44559" s="104"/>
      <c r="AP44559" s="104"/>
    </row>
    <row r="44560" spans="21:42" ht="15" customHeight="1" x14ac:dyDescent="0.25">
      <c r="U44560" s="104"/>
      <c r="AB44560" s="104"/>
      <c r="AC44560" s="104"/>
      <c r="AF44560" s="104"/>
      <c r="AG44560" s="104"/>
      <c r="AK44560" s="104"/>
      <c r="AL44560" s="104"/>
      <c r="AO44560" s="104"/>
      <c r="AP44560" s="104"/>
    </row>
    <row r="44561" spans="21:42" ht="15" customHeight="1" x14ac:dyDescent="0.25">
      <c r="U44561" s="104"/>
      <c r="AB44561" s="104"/>
      <c r="AC44561" s="104"/>
      <c r="AF44561" s="104"/>
      <c r="AG44561" s="104"/>
      <c r="AK44561" s="104"/>
      <c r="AL44561" s="104"/>
      <c r="AO44561" s="104"/>
      <c r="AP44561" s="104"/>
    </row>
    <row r="44562" spans="21:42" ht="15" customHeight="1" x14ac:dyDescent="0.25">
      <c r="U44562" s="104"/>
      <c r="AB44562" s="104"/>
      <c r="AC44562" s="104"/>
      <c r="AF44562" s="104"/>
      <c r="AG44562" s="104"/>
      <c r="AK44562" s="104"/>
      <c r="AL44562" s="104"/>
      <c r="AO44562" s="104"/>
      <c r="AP44562" s="104"/>
    </row>
    <row r="44563" spans="21:42" ht="15" customHeight="1" x14ac:dyDescent="0.25">
      <c r="U44563" s="104"/>
      <c r="AB44563" s="104"/>
      <c r="AC44563" s="104"/>
      <c r="AF44563" s="104"/>
      <c r="AG44563" s="104"/>
      <c r="AK44563" s="104"/>
      <c r="AL44563" s="104"/>
      <c r="AO44563" s="104"/>
      <c r="AP44563" s="104"/>
    </row>
    <row r="44564" spans="21:42" ht="15" customHeight="1" x14ac:dyDescent="0.25">
      <c r="U44564" s="104"/>
      <c r="AB44564" s="104"/>
      <c r="AC44564" s="104"/>
      <c r="AF44564" s="104"/>
      <c r="AG44564" s="104"/>
      <c r="AK44564" s="104"/>
      <c r="AL44564" s="104"/>
      <c r="AO44564" s="104"/>
      <c r="AP44564" s="104"/>
    </row>
    <row r="44565" spans="21:42" ht="15" customHeight="1" x14ac:dyDescent="0.25">
      <c r="U44565" s="104"/>
      <c r="AB44565" s="104"/>
      <c r="AC44565" s="104"/>
      <c r="AF44565" s="104"/>
      <c r="AG44565" s="104"/>
      <c r="AK44565" s="104"/>
      <c r="AL44565" s="104"/>
      <c r="AO44565" s="104"/>
      <c r="AP44565" s="104"/>
    </row>
    <row r="44566" spans="21:42" ht="15" customHeight="1" x14ac:dyDescent="0.25">
      <c r="U44566" s="104"/>
      <c r="AB44566" s="104"/>
      <c r="AC44566" s="104"/>
      <c r="AF44566" s="104"/>
      <c r="AG44566" s="104"/>
      <c r="AK44566" s="104"/>
      <c r="AL44566" s="104"/>
      <c r="AO44566" s="104"/>
      <c r="AP44566" s="104"/>
    </row>
    <row r="44567" spans="21:42" ht="15" customHeight="1" x14ac:dyDescent="0.25">
      <c r="U44567" s="104"/>
      <c r="AB44567" s="104"/>
      <c r="AC44567" s="104"/>
      <c r="AF44567" s="104"/>
      <c r="AG44567" s="104"/>
      <c r="AK44567" s="104"/>
      <c r="AL44567" s="104"/>
      <c r="AO44567" s="104"/>
      <c r="AP44567" s="104"/>
    </row>
    <row r="44568" spans="21:42" ht="15" customHeight="1" x14ac:dyDescent="0.25">
      <c r="U44568" s="104"/>
      <c r="AB44568" s="104"/>
      <c r="AC44568" s="104"/>
      <c r="AF44568" s="104"/>
      <c r="AG44568" s="104"/>
      <c r="AK44568" s="104"/>
      <c r="AL44568" s="104"/>
      <c r="AO44568" s="104"/>
      <c r="AP44568" s="104"/>
    </row>
    <row r="44569" spans="21:42" ht="15" customHeight="1" x14ac:dyDescent="0.25">
      <c r="U44569" s="104"/>
      <c r="AB44569" s="104"/>
      <c r="AC44569" s="104"/>
      <c r="AF44569" s="104"/>
      <c r="AG44569" s="104"/>
      <c r="AK44569" s="104"/>
      <c r="AL44569" s="104"/>
      <c r="AO44569" s="104"/>
      <c r="AP44569" s="104"/>
    </row>
    <row r="44570" spans="21:42" ht="15" customHeight="1" x14ac:dyDescent="0.25">
      <c r="U44570" s="104"/>
      <c r="AB44570" s="104"/>
      <c r="AC44570" s="104"/>
      <c r="AF44570" s="104"/>
      <c r="AG44570" s="104"/>
      <c r="AK44570" s="104"/>
      <c r="AL44570" s="104"/>
      <c r="AO44570" s="104"/>
      <c r="AP44570" s="104"/>
    </row>
    <row r="44571" spans="21:42" ht="15" customHeight="1" x14ac:dyDescent="0.25">
      <c r="U44571" s="104"/>
      <c r="AB44571" s="104"/>
      <c r="AC44571" s="104"/>
      <c r="AF44571" s="104"/>
      <c r="AG44571" s="104"/>
      <c r="AK44571" s="104"/>
      <c r="AL44571" s="104"/>
      <c r="AO44571" s="104"/>
      <c r="AP44571" s="104"/>
    </row>
    <row r="44572" spans="21:42" ht="15" customHeight="1" x14ac:dyDescent="0.25">
      <c r="U44572" s="104"/>
      <c r="AB44572" s="104"/>
      <c r="AC44572" s="104"/>
      <c r="AF44572" s="104"/>
      <c r="AG44572" s="104"/>
      <c r="AK44572" s="104"/>
      <c r="AL44572" s="104"/>
      <c r="AO44572" s="104"/>
      <c r="AP44572" s="104"/>
    </row>
    <row r="44573" spans="21:42" ht="15" customHeight="1" x14ac:dyDescent="0.25">
      <c r="U44573" s="104"/>
      <c r="AB44573" s="104"/>
      <c r="AC44573" s="104"/>
      <c r="AF44573" s="104"/>
      <c r="AG44573" s="104"/>
      <c r="AK44573" s="104"/>
      <c r="AL44573" s="104"/>
      <c r="AO44573" s="104"/>
      <c r="AP44573" s="104"/>
    </row>
    <row r="44574" spans="21:42" ht="15" customHeight="1" x14ac:dyDescent="0.25">
      <c r="U44574" s="104"/>
      <c r="AB44574" s="104"/>
      <c r="AC44574" s="104"/>
      <c r="AF44574" s="104"/>
      <c r="AG44574" s="104"/>
      <c r="AK44574" s="104"/>
      <c r="AL44574" s="104"/>
      <c r="AO44574" s="104"/>
      <c r="AP44574" s="104"/>
    </row>
    <row r="44575" spans="21:42" ht="15" customHeight="1" x14ac:dyDescent="0.25">
      <c r="U44575" s="104"/>
      <c r="AB44575" s="104"/>
      <c r="AC44575" s="104"/>
      <c r="AF44575" s="104"/>
      <c r="AG44575" s="104"/>
      <c r="AK44575" s="104"/>
      <c r="AL44575" s="104"/>
      <c r="AO44575" s="104"/>
      <c r="AP44575" s="104"/>
    </row>
    <row r="44576" spans="21:42" ht="15" customHeight="1" x14ac:dyDescent="0.25">
      <c r="U44576" s="104"/>
      <c r="AB44576" s="104"/>
      <c r="AC44576" s="104"/>
      <c r="AF44576" s="104"/>
      <c r="AG44576" s="104"/>
      <c r="AK44576" s="104"/>
      <c r="AL44576" s="104"/>
      <c r="AO44576" s="104"/>
      <c r="AP44576" s="104"/>
    </row>
    <row r="44577" spans="21:42" ht="15" customHeight="1" x14ac:dyDescent="0.25">
      <c r="U44577" s="104"/>
      <c r="AB44577" s="104"/>
      <c r="AC44577" s="104"/>
      <c r="AF44577" s="104"/>
      <c r="AG44577" s="104"/>
      <c r="AK44577" s="104"/>
      <c r="AL44577" s="104"/>
      <c r="AO44577" s="104"/>
      <c r="AP44577" s="104"/>
    </row>
    <row r="44578" spans="21:42" ht="15" customHeight="1" x14ac:dyDescent="0.25">
      <c r="U44578" s="104"/>
      <c r="AB44578" s="104"/>
      <c r="AC44578" s="104"/>
      <c r="AF44578" s="104"/>
      <c r="AG44578" s="104"/>
      <c r="AK44578" s="104"/>
      <c r="AL44578" s="104"/>
      <c r="AO44578" s="104"/>
      <c r="AP44578" s="104"/>
    </row>
    <row r="44579" spans="21:42" ht="15" customHeight="1" x14ac:dyDescent="0.25">
      <c r="U44579" s="104"/>
      <c r="AB44579" s="104"/>
      <c r="AC44579" s="104"/>
      <c r="AF44579" s="104"/>
      <c r="AG44579" s="104"/>
      <c r="AK44579" s="104"/>
      <c r="AL44579" s="104"/>
      <c r="AO44579" s="104"/>
      <c r="AP44579" s="104"/>
    </row>
    <row r="44580" spans="21:42" ht="15" customHeight="1" x14ac:dyDescent="0.25">
      <c r="U44580" s="104"/>
      <c r="AB44580" s="104"/>
      <c r="AC44580" s="104"/>
      <c r="AF44580" s="104"/>
      <c r="AG44580" s="104"/>
      <c r="AK44580" s="104"/>
      <c r="AL44580" s="104"/>
      <c r="AO44580" s="104"/>
      <c r="AP44580" s="104"/>
    </row>
    <row r="44581" spans="21:42" ht="15" customHeight="1" x14ac:dyDescent="0.25">
      <c r="U44581" s="104"/>
      <c r="AB44581" s="104"/>
      <c r="AC44581" s="104"/>
      <c r="AF44581" s="104"/>
      <c r="AG44581" s="104"/>
      <c r="AK44581" s="104"/>
      <c r="AL44581" s="104"/>
      <c r="AO44581" s="104"/>
      <c r="AP44581" s="104"/>
    </row>
    <row r="44582" spans="21:42" ht="15" customHeight="1" x14ac:dyDescent="0.25">
      <c r="U44582" s="104"/>
      <c r="AB44582" s="104"/>
      <c r="AC44582" s="104"/>
      <c r="AF44582" s="104"/>
      <c r="AG44582" s="104"/>
      <c r="AK44582" s="104"/>
      <c r="AL44582" s="104"/>
      <c r="AO44582" s="104"/>
      <c r="AP44582" s="104"/>
    </row>
    <row r="44583" spans="21:42" ht="15" customHeight="1" x14ac:dyDescent="0.25">
      <c r="U44583" s="104"/>
      <c r="AB44583" s="104"/>
      <c r="AC44583" s="104"/>
      <c r="AF44583" s="104"/>
      <c r="AG44583" s="104"/>
      <c r="AK44583" s="104"/>
      <c r="AL44583" s="104"/>
      <c r="AO44583" s="104"/>
      <c r="AP44583" s="104"/>
    </row>
    <row r="44584" spans="21:42" ht="15" customHeight="1" x14ac:dyDescent="0.25">
      <c r="U44584" s="104"/>
      <c r="AB44584" s="104"/>
      <c r="AC44584" s="104"/>
      <c r="AF44584" s="104"/>
      <c r="AG44584" s="104"/>
      <c r="AK44584" s="104"/>
      <c r="AL44584" s="104"/>
      <c r="AO44584" s="104"/>
      <c r="AP44584" s="104"/>
    </row>
    <row r="44585" spans="21:42" ht="15" customHeight="1" x14ac:dyDescent="0.25">
      <c r="U44585" s="104"/>
      <c r="AB44585" s="104"/>
      <c r="AC44585" s="104"/>
      <c r="AF44585" s="104"/>
      <c r="AG44585" s="104"/>
      <c r="AK44585" s="104"/>
      <c r="AL44585" s="104"/>
      <c r="AO44585" s="104"/>
      <c r="AP44585" s="104"/>
    </row>
    <row r="44586" spans="21:42" ht="15" customHeight="1" x14ac:dyDescent="0.25">
      <c r="U44586" s="104"/>
      <c r="AB44586" s="104"/>
      <c r="AC44586" s="104"/>
      <c r="AF44586" s="104"/>
      <c r="AG44586" s="104"/>
      <c r="AK44586" s="104"/>
      <c r="AL44586" s="104"/>
      <c r="AO44586" s="104"/>
      <c r="AP44586" s="104"/>
    </row>
    <row r="44587" spans="21:42" ht="15" customHeight="1" x14ac:dyDescent="0.25">
      <c r="U44587" s="104"/>
      <c r="AB44587" s="104"/>
      <c r="AC44587" s="104"/>
      <c r="AF44587" s="104"/>
      <c r="AG44587" s="104"/>
      <c r="AK44587" s="104"/>
      <c r="AL44587" s="104"/>
      <c r="AO44587" s="104"/>
      <c r="AP44587" s="104"/>
    </row>
    <row r="44588" spans="21:42" ht="15" customHeight="1" x14ac:dyDescent="0.25">
      <c r="U44588" s="104"/>
      <c r="AB44588" s="104"/>
      <c r="AC44588" s="104"/>
      <c r="AF44588" s="104"/>
      <c r="AG44588" s="104"/>
      <c r="AK44588" s="104"/>
      <c r="AL44588" s="104"/>
      <c r="AO44588" s="104"/>
      <c r="AP44588" s="104"/>
    </row>
    <row r="44589" spans="21:42" ht="15" customHeight="1" x14ac:dyDescent="0.25">
      <c r="U44589" s="104"/>
      <c r="AB44589" s="104"/>
      <c r="AC44589" s="104"/>
      <c r="AF44589" s="104"/>
      <c r="AG44589" s="104"/>
      <c r="AK44589" s="104"/>
      <c r="AL44589" s="104"/>
      <c r="AO44589" s="104"/>
      <c r="AP44589" s="104"/>
    </row>
    <row r="44590" spans="21:42" ht="15" customHeight="1" x14ac:dyDescent="0.25">
      <c r="U44590" s="104"/>
      <c r="AB44590" s="104"/>
      <c r="AC44590" s="104"/>
      <c r="AF44590" s="104"/>
      <c r="AG44590" s="104"/>
      <c r="AK44590" s="104"/>
      <c r="AL44590" s="104"/>
      <c r="AO44590" s="104"/>
      <c r="AP44590" s="104"/>
    </row>
    <row r="44591" spans="21:42" ht="15" customHeight="1" x14ac:dyDescent="0.25">
      <c r="U44591" s="104"/>
      <c r="AB44591" s="104"/>
      <c r="AC44591" s="104"/>
      <c r="AF44591" s="104"/>
      <c r="AG44591" s="104"/>
      <c r="AK44591" s="104"/>
      <c r="AL44591" s="104"/>
      <c r="AO44591" s="104"/>
      <c r="AP44591" s="104"/>
    </row>
    <row r="44592" spans="21:42" ht="15" customHeight="1" x14ac:dyDescent="0.25">
      <c r="U44592" s="104"/>
      <c r="AB44592" s="104"/>
      <c r="AC44592" s="104"/>
      <c r="AF44592" s="104"/>
      <c r="AG44592" s="104"/>
      <c r="AK44592" s="104"/>
      <c r="AL44592" s="104"/>
      <c r="AO44592" s="104"/>
      <c r="AP44592" s="104"/>
    </row>
    <row r="44593" spans="21:42" ht="15" customHeight="1" x14ac:dyDescent="0.25">
      <c r="U44593" s="104"/>
      <c r="AB44593" s="104"/>
      <c r="AC44593" s="104"/>
      <c r="AF44593" s="104"/>
      <c r="AG44593" s="104"/>
      <c r="AK44593" s="104"/>
      <c r="AL44593" s="104"/>
      <c r="AO44593" s="104"/>
      <c r="AP44593" s="104"/>
    </row>
    <row r="44594" spans="21:42" ht="15" customHeight="1" x14ac:dyDescent="0.25">
      <c r="U44594" s="104"/>
      <c r="AB44594" s="104"/>
      <c r="AC44594" s="104"/>
      <c r="AF44594" s="104"/>
      <c r="AG44594" s="104"/>
      <c r="AK44594" s="104"/>
      <c r="AL44594" s="104"/>
      <c r="AO44594" s="104"/>
      <c r="AP44594" s="104"/>
    </row>
    <row r="44595" spans="21:42" ht="15" customHeight="1" x14ac:dyDescent="0.25">
      <c r="U44595" s="104"/>
      <c r="AB44595" s="104"/>
      <c r="AC44595" s="104"/>
      <c r="AF44595" s="104"/>
      <c r="AG44595" s="104"/>
      <c r="AK44595" s="104"/>
      <c r="AL44595" s="104"/>
      <c r="AO44595" s="104"/>
      <c r="AP44595" s="104"/>
    </row>
    <row r="44596" spans="21:42" ht="15" customHeight="1" x14ac:dyDescent="0.25">
      <c r="U44596" s="104"/>
      <c r="AB44596" s="104"/>
      <c r="AC44596" s="104"/>
      <c r="AF44596" s="104"/>
      <c r="AG44596" s="104"/>
      <c r="AK44596" s="104"/>
      <c r="AL44596" s="104"/>
      <c r="AO44596" s="104"/>
      <c r="AP44596" s="104"/>
    </row>
    <row r="44597" spans="21:42" ht="15" customHeight="1" x14ac:dyDescent="0.25">
      <c r="U44597" s="104"/>
      <c r="AB44597" s="104"/>
      <c r="AC44597" s="104"/>
      <c r="AF44597" s="104"/>
      <c r="AG44597" s="104"/>
      <c r="AK44597" s="104"/>
      <c r="AL44597" s="104"/>
      <c r="AO44597" s="104"/>
      <c r="AP44597" s="104"/>
    </row>
    <row r="44598" spans="21:42" ht="15" customHeight="1" x14ac:dyDescent="0.25">
      <c r="U44598" s="104"/>
      <c r="AB44598" s="104"/>
      <c r="AC44598" s="104"/>
      <c r="AF44598" s="104"/>
      <c r="AG44598" s="104"/>
      <c r="AK44598" s="104"/>
      <c r="AL44598" s="104"/>
      <c r="AO44598" s="104"/>
      <c r="AP44598" s="104"/>
    </row>
    <row r="44599" spans="21:42" ht="15" customHeight="1" x14ac:dyDescent="0.25">
      <c r="U44599" s="104"/>
      <c r="AB44599" s="104"/>
      <c r="AC44599" s="104"/>
      <c r="AF44599" s="104"/>
      <c r="AG44599" s="104"/>
      <c r="AK44599" s="104"/>
      <c r="AL44599" s="104"/>
      <c r="AO44599" s="104"/>
      <c r="AP44599" s="104"/>
    </row>
    <row r="44600" spans="21:42" ht="15" customHeight="1" x14ac:dyDescent="0.25">
      <c r="U44600" s="104"/>
      <c r="AB44600" s="104"/>
      <c r="AC44600" s="104"/>
      <c r="AF44600" s="104"/>
      <c r="AG44600" s="104"/>
      <c r="AK44600" s="104"/>
      <c r="AL44600" s="104"/>
      <c r="AO44600" s="104"/>
      <c r="AP44600" s="104"/>
    </row>
    <row r="44601" spans="21:42" ht="15" customHeight="1" x14ac:dyDescent="0.25">
      <c r="U44601" s="104"/>
      <c r="AB44601" s="104"/>
      <c r="AC44601" s="104"/>
      <c r="AF44601" s="104"/>
      <c r="AG44601" s="104"/>
      <c r="AK44601" s="104"/>
      <c r="AL44601" s="104"/>
      <c r="AO44601" s="104"/>
      <c r="AP44601" s="104"/>
    </row>
    <row r="44602" spans="21:42" ht="15" customHeight="1" x14ac:dyDescent="0.25">
      <c r="U44602" s="104"/>
      <c r="AB44602" s="104"/>
      <c r="AC44602" s="104"/>
      <c r="AF44602" s="104"/>
      <c r="AG44602" s="104"/>
      <c r="AK44602" s="104"/>
      <c r="AL44602" s="104"/>
      <c r="AO44602" s="104"/>
      <c r="AP44602" s="104"/>
    </row>
    <row r="44603" spans="21:42" ht="15" customHeight="1" x14ac:dyDescent="0.25">
      <c r="U44603" s="104"/>
      <c r="AB44603" s="104"/>
      <c r="AC44603" s="104"/>
      <c r="AF44603" s="104"/>
      <c r="AG44603" s="104"/>
      <c r="AK44603" s="104"/>
      <c r="AL44603" s="104"/>
      <c r="AO44603" s="104"/>
      <c r="AP44603" s="104"/>
    </row>
    <row r="44604" spans="21:42" ht="15" customHeight="1" x14ac:dyDescent="0.25">
      <c r="U44604" s="104"/>
      <c r="AB44604" s="104"/>
      <c r="AC44604" s="104"/>
      <c r="AF44604" s="104"/>
      <c r="AG44604" s="104"/>
      <c r="AK44604" s="104"/>
      <c r="AL44604" s="104"/>
      <c r="AO44604" s="104"/>
      <c r="AP44604" s="104"/>
    </row>
    <row r="44605" spans="21:42" ht="15" customHeight="1" x14ac:dyDescent="0.25">
      <c r="U44605" s="104"/>
      <c r="AB44605" s="104"/>
      <c r="AC44605" s="104"/>
      <c r="AF44605" s="104"/>
      <c r="AG44605" s="104"/>
      <c r="AK44605" s="104"/>
      <c r="AL44605" s="104"/>
      <c r="AO44605" s="104"/>
      <c r="AP44605" s="104"/>
    </row>
    <row r="44606" spans="21:42" ht="15" customHeight="1" x14ac:dyDescent="0.25">
      <c r="U44606" s="104"/>
      <c r="AB44606" s="104"/>
      <c r="AC44606" s="104"/>
      <c r="AF44606" s="104"/>
      <c r="AG44606" s="104"/>
      <c r="AK44606" s="104"/>
      <c r="AL44606" s="104"/>
      <c r="AO44606" s="104"/>
      <c r="AP44606" s="104"/>
    </row>
    <row r="44607" spans="21:42" ht="15" customHeight="1" x14ac:dyDescent="0.25">
      <c r="U44607" s="104"/>
      <c r="AB44607" s="104"/>
      <c r="AC44607" s="104"/>
      <c r="AF44607" s="104"/>
      <c r="AG44607" s="104"/>
      <c r="AK44607" s="104"/>
      <c r="AL44607" s="104"/>
      <c r="AO44607" s="104"/>
      <c r="AP44607" s="104"/>
    </row>
    <row r="44608" spans="21:42" ht="15" customHeight="1" x14ac:dyDescent="0.25">
      <c r="U44608" s="104"/>
      <c r="AB44608" s="104"/>
      <c r="AC44608" s="104"/>
      <c r="AF44608" s="104"/>
      <c r="AG44608" s="104"/>
      <c r="AK44608" s="104"/>
      <c r="AL44608" s="104"/>
      <c r="AO44608" s="104"/>
      <c r="AP44608" s="104"/>
    </row>
    <row r="44609" spans="21:42" ht="15" customHeight="1" x14ac:dyDescent="0.25">
      <c r="U44609" s="104"/>
      <c r="AB44609" s="104"/>
      <c r="AC44609" s="104"/>
      <c r="AF44609" s="104"/>
      <c r="AG44609" s="104"/>
      <c r="AK44609" s="104"/>
      <c r="AL44609" s="104"/>
      <c r="AO44609" s="104"/>
      <c r="AP44609" s="104"/>
    </row>
    <row r="44610" spans="21:42" ht="15" customHeight="1" x14ac:dyDescent="0.25">
      <c r="U44610" s="104"/>
      <c r="AB44610" s="104"/>
      <c r="AC44610" s="104"/>
      <c r="AF44610" s="104"/>
      <c r="AG44610" s="104"/>
      <c r="AK44610" s="104"/>
      <c r="AL44610" s="104"/>
      <c r="AO44610" s="104"/>
      <c r="AP44610" s="104"/>
    </row>
    <row r="44611" spans="21:42" ht="15" customHeight="1" x14ac:dyDescent="0.25">
      <c r="U44611" s="104"/>
      <c r="AB44611" s="104"/>
      <c r="AC44611" s="104"/>
      <c r="AF44611" s="104"/>
      <c r="AG44611" s="104"/>
      <c r="AK44611" s="104"/>
      <c r="AL44611" s="104"/>
      <c r="AO44611" s="104"/>
      <c r="AP44611" s="104"/>
    </row>
    <row r="44612" spans="21:42" ht="15" customHeight="1" x14ac:dyDescent="0.25">
      <c r="U44612" s="104"/>
      <c r="AB44612" s="104"/>
      <c r="AC44612" s="104"/>
      <c r="AF44612" s="104"/>
      <c r="AG44612" s="104"/>
      <c r="AK44612" s="104"/>
      <c r="AL44612" s="104"/>
      <c r="AO44612" s="104"/>
      <c r="AP44612" s="104"/>
    </row>
    <row r="44613" spans="21:42" ht="15" customHeight="1" x14ac:dyDescent="0.25">
      <c r="U44613" s="104"/>
      <c r="AB44613" s="104"/>
      <c r="AC44613" s="104"/>
      <c r="AF44613" s="104"/>
      <c r="AG44613" s="104"/>
      <c r="AK44613" s="104"/>
      <c r="AL44613" s="104"/>
      <c r="AO44613" s="104"/>
      <c r="AP44613" s="104"/>
    </row>
    <row r="44614" spans="21:42" ht="15" customHeight="1" x14ac:dyDescent="0.25">
      <c r="U44614" s="104"/>
      <c r="AB44614" s="104"/>
      <c r="AC44614" s="104"/>
      <c r="AF44614" s="104"/>
      <c r="AG44614" s="104"/>
      <c r="AK44614" s="104"/>
      <c r="AL44614" s="104"/>
      <c r="AO44614" s="104"/>
      <c r="AP44614" s="104"/>
    </row>
    <row r="44615" spans="21:42" ht="15" customHeight="1" x14ac:dyDescent="0.25">
      <c r="U44615" s="104"/>
      <c r="AB44615" s="104"/>
      <c r="AC44615" s="104"/>
      <c r="AF44615" s="104"/>
      <c r="AG44615" s="104"/>
      <c r="AK44615" s="104"/>
      <c r="AL44615" s="104"/>
      <c r="AO44615" s="104"/>
      <c r="AP44615" s="104"/>
    </row>
    <row r="44616" spans="21:42" ht="15" customHeight="1" x14ac:dyDescent="0.25">
      <c r="U44616" s="104"/>
      <c r="AB44616" s="104"/>
      <c r="AC44616" s="104"/>
      <c r="AF44616" s="104"/>
      <c r="AG44616" s="104"/>
      <c r="AK44616" s="104"/>
      <c r="AL44616" s="104"/>
      <c r="AO44616" s="104"/>
      <c r="AP44616" s="104"/>
    </row>
    <row r="44617" spans="21:42" ht="15" customHeight="1" x14ac:dyDescent="0.25">
      <c r="U44617" s="104"/>
      <c r="AB44617" s="104"/>
      <c r="AC44617" s="104"/>
      <c r="AF44617" s="104"/>
      <c r="AG44617" s="104"/>
      <c r="AK44617" s="104"/>
      <c r="AL44617" s="104"/>
      <c r="AO44617" s="104"/>
      <c r="AP44617" s="104"/>
    </row>
    <row r="44618" spans="21:42" ht="15" customHeight="1" x14ac:dyDescent="0.25">
      <c r="U44618" s="104"/>
      <c r="AB44618" s="104"/>
      <c r="AC44618" s="104"/>
      <c r="AF44618" s="104"/>
      <c r="AG44618" s="104"/>
      <c r="AK44618" s="104"/>
      <c r="AL44618" s="104"/>
      <c r="AO44618" s="104"/>
      <c r="AP44618" s="104"/>
    </row>
    <row r="44619" spans="21:42" ht="15" customHeight="1" x14ac:dyDescent="0.25">
      <c r="U44619" s="104"/>
      <c r="AB44619" s="104"/>
      <c r="AC44619" s="104"/>
      <c r="AF44619" s="104"/>
      <c r="AG44619" s="104"/>
      <c r="AK44619" s="104"/>
      <c r="AL44619" s="104"/>
      <c r="AO44619" s="104"/>
      <c r="AP44619" s="104"/>
    </row>
    <row r="44620" spans="21:42" ht="15" customHeight="1" x14ac:dyDescent="0.25">
      <c r="U44620" s="104"/>
      <c r="AB44620" s="104"/>
      <c r="AC44620" s="104"/>
      <c r="AF44620" s="104"/>
      <c r="AG44620" s="104"/>
      <c r="AK44620" s="104"/>
      <c r="AL44620" s="104"/>
      <c r="AO44620" s="104"/>
      <c r="AP44620" s="104"/>
    </row>
    <row r="44621" spans="21:42" ht="15" customHeight="1" x14ac:dyDescent="0.25">
      <c r="U44621" s="104"/>
      <c r="AB44621" s="104"/>
      <c r="AC44621" s="104"/>
      <c r="AF44621" s="104"/>
      <c r="AG44621" s="104"/>
      <c r="AK44621" s="104"/>
      <c r="AL44621" s="104"/>
      <c r="AO44621" s="104"/>
      <c r="AP44621" s="104"/>
    </row>
    <row r="44622" spans="21:42" ht="15" customHeight="1" x14ac:dyDescent="0.25">
      <c r="U44622" s="104"/>
      <c r="AB44622" s="104"/>
      <c r="AC44622" s="104"/>
      <c r="AF44622" s="104"/>
      <c r="AG44622" s="104"/>
      <c r="AK44622" s="104"/>
      <c r="AL44622" s="104"/>
      <c r="AO44622" s="104"/>
      <c r="AP44622" s="104"/>
    </row>
    <row r="44623" spans="21:42" ht="15" customHeight="1" x14ac:dyDescent="0.25">
      <c r="U44623" s="104"/>
      <c r="AB44623" s="104"/>
      <c r="AC44623" s="104"/>
      <c r="AF44623" s="104"/>
      <c r="AG44623" s="104"/>
      <c r="AK44623" s="104"/>
      <c r="AL44623" s="104"/>
      <c r="AO44623" s="104"/>
      <c r="AP44623" s="104"/>
    </row>
    <row r="44624" spans="21:42" ht="15" customHeight="1" x14ac:dyDescent="0.25">
      <c r="U44624" s="104"/>
      <c r="AB44624" s="104"/>
      <c r="AC44624" s="104"/>
      <c r="AF44624" s="104"/>
      <c r="AG44624" s="104"/>
      <c r="AK44624" s="104"/>
      <c r="AL44624" s="104"/>
      <c r="AO44624" s="104"/>
      <c r="AP44624" s="104"/>
    </row>
    <row r="44625" spans="21:42" ht="15" customHeight="1" x14ac:dyDescent="0.25">
      <c r="U44625" s="104"/>
      <c r="AB44625" s="104"/>
      <c r="AC44625" s="104"/>
      <c r="AF44625" s="104"/>
      <c r="AG44625" s="104"/>
      <c r="AK44625" s="104"/>
      <c r="AL44625" s="104"/>
      <c r="AO44625" s="104"/>
      <c r="AP44625" s="104"/>
    </row>
    <row r="44626" spans="21:42" ht="15" customHeight="1" x14ac:dyDescent="0.25">
      <c r="U44626" s="104"/>
      <c r="AB44626" s="104"/>
      <c r="AC44626" s="104"/>
      <c r="AF44626" s="104"/>
      <c r="AG44626" s="104"/>
      <c r="AK44626" s="104"/>
      <c r="AL44626" s="104"/>
      <c r="AO44626" s="104"/>
      <c r="AP44626" s="104"/>
    </row>
    <row r="44627" spans="21:42" ht="15" customHeight="1" x14ac:dyDescent="0.25">
      <c r="U44627" s="104"/>
      <c r="AB44627" s="104"/>
      <c r="AC44627" s="104"/>
      <c r="AF44627" s="104"/>
      <c r="AG44627" s="104"/>
      <c r="AK44627" s="104"/>
      <c r="AL44627" s="104"/>
      <c r="AO44627" s="104"/>
      <c r="AP44627" s="104"/>
    </row>
    <row r="44628" spans="21:42" ht="15" customHeight="1" x14ac:dyDescent="0.25">
      <c r="U44628" s="104"/>
      <c r="AB44628" s="104"/>
      <c r="AC44628" s="104"/>
      <c r="AF44628" s="104"/>
      <c r="AG44628" s="104"/>
      <c r="AK44628" s="104"/>
      <c r="AL44628" s="104"/>
      <c r="AO44628" s="104"/>
      <c r="AP44628" s="104"/>
    </row>
    <row r="44629" spans="21:42" ht="15" customHeight="1" x14ac:dyDescent="0.25">
      <c r="U44629" s="104"/>
      <c r="AB44629" s="104"/>
      <c r="AC44629" s="104"/>
      <c r="AF44629" s="104"/>
      <c r="AG44629" s="104"/>
      <c r="AK44629" s="104"/>
      <c r="AL44629" s="104"/>
      <c r="AO44629" s="104"/>
      <c r="AP44629" s="104"/>
    </row>
    <row r="44630" spans="21:42" ht="15" customHeight="1" x14ac:dyDescent="0.25">
      <c r="U44630" s="104"/>
      <c r="AB44630" s="104"/>
      <c r="AC44630" s="104"/>
      <c r="AF44630" s="104"/>
      <c r="AG44630" s="104"/>
      <c r="AK44630" s="104"/>
      <c r="AL44630" s="104"/>
      <c r="AO44630" s="104"/>
      <c r="AP44630" s="104"/>
    </row>
    <row r="44631" spans="21:42" ht="15" customHeight="1" x14ac:dyDescent="0.25">
      <c r="U44631" s="104"/>
      <c r="AB44631" s="104"/>
      <c r="AC44631" s="104"/>
      <c r="AF44631" s="104"/>
      <c r="AG44631" s="104"/>
      <c r="AK44631" s="104"/>
      <c r="AL44631" s="104"/>
      <c r="AO44631" s="104"/>
      <c r="AP44631" s="104"/>
    </row>
    <row r="44632" spans="21:42" ht="15" customHeight="1" x14ac:dyDescent="0.25">
      <c r="U44632" s="104"/>
      <c r="AB44632" s="104"/>
      <c r="AC44632" s="104"/>
      <c r="AF44632" s="104"/>
      <c r="AG44632" s="104"/>
      <c r="AK44632" s="104"/>
      <c r="AL44632" s="104"/>
      <c r="AO44632" s="104"/>
      <c r="AP44632" s="104"/>
    </row>
    <row r="44633" spans="21:42" ht="15" customHeight="1" x14ac:dyDescent="0.25">
      <c r="U44633" s="104"/>
      <c r="AB44633" s="104"/>
      <c r="AC44633" s="104"/>
      <c r="AF44633" s="104"/>
      <c r="AG44633" s="104"/>
      <c r="AK44633" s="104"/>
      <c r="AL44633" s="104"/>
      <c r="AO44633" s="104"/>
      <c r="AP44633" s="104"/>
    </row>
    <row r="44634" spans="21:42" ht="15" customHeight="1" x14ac:dyDescent="0.25">
      <c r="U44634" s="104"/>
      <c r="AB44634" s="104"/>
      <c r="AC44634" s="104"/>
      <c r="AF44634" s="104"/>
      <c r="AG44634" s="104"/>
      <c r="AK44634" s="104"/>
      <c r="AL44634" s="104"/>
      <c r="AO44634" s="104"/>
      <c r="AP44634" s="104"/>
    </row>
    <row r="44635" spans="21:42" ht="15" customHeight="1" x14ac:dyDescent="0.25">
      <c r="U44635" s="104"/>
      <c r="AB44635" s="104"/>
      <c r="AC44635" s="104"/>
      <c r="AF44635" s="104"/>
      <c r="AG44635" s="104"/>
      <c r="AK44635" s="104"/>
      <c r="AL44635" s="104"/>
      <c r="AO44635" s="104"/>
      <c r="AP44635" s="104"/>
    </row>
    <row r="44636" spans="21:42" ht="15" customHeight="1" x14ac:dyDescent="0.25">
      <c r="U44636" s="104"/>
      <c r="AB44636" s="104"/>
      <c r="AC44636" s="104"/>
      <c r="AF44636" s="104"/>
      <c r="AG44636" s="104"/>
      <c r="AK44636" s="104"/>
      <c r="AL44636" s="104"/>
      <c r="AO44636" s="104"/>
      <c r="AP44636" s="104"/>
    </row>
    <row r="44637" spans="21:42" ht="15" customHeight="1" x14ac:dyDescent="0.25">
      <c r="U44637" s="104"/>
      <c r="AB44637" s="104"/>
      <c r="AC44637" s="104"/>
      <c r="AF44637" s="104"/>
      <c r="AG44637" s="104"/>
      <c r="AK44637" s="104"/>
      <c r="AL44637" s="104"/>
      <c r="AO44637" s="104"/>
      <c r="AP44637" s="104"/>
    </row>
    <row r="44638" spans="21:42" ht="15" customHeight="1" x14ac:dyDescent="0.25">
      <c r="U44638" s="104"/>
      <c r="AB44638" s="104"/>
      <c r="AC44638" s="104"/>
      <c r="AF44638" s="104"/>
      <c r="AG44638" s="104"/>
      <c r="AK44638" s="104"/>
      <c r="AL44638" s="104"/>
      <c r="AO44638" s="104"/>
      <c r="AP44638" s="104"/>
    </row>
    <row r="44639" spans="21:42" ht="15" customHeight="1" x14ac:dyDescent="0.25">
      <c r="U44639" s="104"/>
      <c r="AB44639" s="104"/>
      <c r="AC44639" s="104"/>
      <c r="AF44639" s="104"/>
      <c r="AG44639" s="104"/>
      <c r="AK44639" s="104"/>
      <c r="AL44639" s="104"/>
      <c r="AO44639" s="104"/>
      <c r="AP44639" s="104"/>
    </row>
    <row r="44640" spans="21:42" ht="15" customHeight="1" x14ac:dyDescent="0.25">
      <c r="U44640" s="104"/>
      <c r="AB44640" s="104"/>
      <c r="AC44640" s="104"/>
      <c r="AF44640" s="104"/>
      <c r="AG44640" s="104"/>
      <c r="AK44640" s="104"/>
      <c r="AL44640" s="104"/>
      <c r="AO44640" s="104"/>
      <c r="AP44640" s="104"/>
    </row>
    <row r="44641" spans="21:42" ht="15" customHeight="1" x14ac:dyDescent="0.25">
      <c r="U44641" s="104"/>
      <c r="AB44641" s="104"/>
      <c r="AC44641" s="104"/>
      <c r="AF44641" s="104"/>
      <c r="AG44641" s="104"/>
      <c r="AK44641" s="104"/>
      <c r="AL44641" s="104"/>
      <c r="AO44641" s="104"/>
      <c r="AP44641" s="104"/>
    </row>
    <row r="44642" spans="21:42" ht="15" customHeight="1" x14ac:dyDescent="0.25">
      <c r="U44642" s="104"/>
      <c r="AB44642" s="104"/>
      <c r="AC44642" s="104"/>
      <c r="AF44642" s="104"/>
      <c r="AG44642" s="104"/>
      <c r="AK44642" s="104"/>
      <c r="AL44642" s="104"/>
      <c r="AO44642" s="104"/>
      <c r="AP44642" s="104"/>
    </row>
    <row r="44643" spans="21:42" ht="15" customHeight="1" x14ac:dyDescent="0.25">
      <c r="U44643" s="104"/>
      <c r="AB44643" s="104"/>
      <c r="AC44643" s="104"/>
      <c r="AF44643" s="104"/>
      <c r="AG44643" s="104"/>
      <c r="AK44643" s="104"/>
      <c r="AL44643" s="104"/>
      <c r="AO44643" s="104"/>
      <c r="AP44643" s="104"/>
    </row>
    <row r="44644" spans="21:42" ht="15" customHeight="1" x14ac:dyDescent="0.25">
      <c r="U44644" s="104"/>
      <c r="AB44644" s="104"/>
      <c r="AC44644" s="104"/>
      <c r="AF44644" s="104"/>
      <c r="AG44644" s="104"/>
      <c r="AK44644" s="104"/>
      <c r="AL44644" s="104"/>
      <c r="AO44644" s="104"/>
      <c r="AP44644" s="104"/>
    </row>
    <row r="44645" spans="21:42" ht="15" customHeight="1" x14ac:dyDescent="0.25">
      <c r="U44645" s="104"/>
      <c r="AB44645" s="104"/>
      <c r="AC44645" s="104"/>
      <c r="AF44645" s="104"/>
      <c r="AG44645" s="104"/>
      <c r="AK44645" s="104"/>
      <c r="AL44645" s="104"/>
      <c r="AO44645" s="104"/>
      <c r="AP44645" s="104"/>
    </row>
    <row r="44646" spans="21:42" ht="15" customHeight="1" x14ac:dyDescent="0.25">
      <c r="U44646" s="104"/>
      <c r="AB44646" s="104"/>
      <c r="AC44646" s="104"/>
      <c r="AF44646" s="104"/>
      <c r="AG44646" s="104"/>
      <c r="AK44646" s="104"/>
      <c r="AL44646" s="104"/>
      <c r="AO44646" s="104"/>
      <c r="AP44646" s="104"/>
    </row>
    <row r="44647" spans="21:42" ht="15" customHeight="1" x14ac:dyDescent="0.25">
      <c r="U44647" s="104"/>
      <c r="AB44647" s="104"/>
      <c r="AC44647" s="104"/>
      <c r="AF44647" s="104"/>
      <c r="AG44647" s="104"/>
      <c r="AK44647" s="104"/>
      <c r="AL44647" s="104"/>
      <c r="AO44647" s="104"/>
      <c r="AP44647" s="104"/>
    </row>
    <row r="44648" spans="21:42" ht="15" customHeight="1" x14ac:dyDescent="0.25">
      <c r="U44648" s="104"/>
      <c r="AB44648" s="104"/>
      <c r="AC44648" s="104"/>
      <c r="AF44648" s="104"/>
      <c r="AG44648" s="104"/>
      <c r="AK44648" s="104"/>
      <c r="AL44648" s="104"/>
      <c r="AO44648" s="104"/>
      <c r="AP44648" s="104"/>
    </row>
    <row r="44649" spans="21:42" ht="15" customHeight="1" x14ac:dyDescent="0.25">
      <c r="U44649" s="104"/>
      <c r="AB44649" s="104"/>
      <c r="AC44649" s="104"/>
      <c r="AF44649" s="104"/>
      <c r="AG44649" s="104"/>
      <c r="AK44649" s="104"/>
      <c r="AL44649" s="104"/>
      <c r="AO44649" s="104"/>
      <c r="AP44649" s="104"/>
    </row>
    <row r="44650" spans="21:42" ht="15" customHeight="1" x14ac:dyDescent="0.25">
      <c r="U44650" s="104"/>
      <c r="AB44650" s="104"/>
      <c r="AC44650" s="104"/>
      <c r="AF44650" s="104"/>
      <c r="AG44650" s="104"/>
      <c r="AK44650" s="104"/>
      <c r="AL44650" s="104"/>
      <c r="AO44650" s="104"/>
      <c r="AP44650" s="104"/>
    </row>
    <row r="44651" spans="21:42" ht="15" customHeight="1" x14ac:dyDescent="0.25">
      <c r="U44651" s="104"/>
      <c r="AB44651" s="104"/>
      <c r="AC44651" s="104"/>
      <c r="AF44651" s="104"/>
      <c r="AG44651" s="104"/>
      <c r="AK44651" s="104"/>
      <c r="AL44651" s="104"/>
      <c r="AO44651" s="104"/>
      <c r="AP44651" s="104"/>
    </row>
    <row r="44652" spans="21:42" ht="15" customHeight="1" x14ac:dyDescent="0.25">
      <c r="U44652" s="104"/>
      <c r="AB44652" s="104"/>
      <c r="AC44652" s="104"/>
      <c r="AF44652" s="104"/>
      <c r="AG44652" s="104"/>
      <c r="AK44652" s="104"/>
      <c r="AL44652" s="104"/>
      <c r="AO44652" s="104"/>
      <c r="AP44652" s="104"/>
    </row>
    <row r="44653" spans="21:42" ht="15" customHeight="1" x14ac:dyDescent="0.25">
      <c r="U44653" s="104"/>
      <c r="AB44653" s="104"/>
      <c r="AC44653" s="104"/>
      <c r="AF44653" s="104"/>
      <c r="AG44653" s="104"/>
      <c r="AK44653" s="104"/>
      <c r="AL44653" s="104"/>
      <c r="AO44653" s="104"/>
      <c r="AP44653" s="104"/>
    </row>
    <row r="44654" spans="21:42" ht="15" customHeight="1" x14ac:dyDescent="0.25">
      <c r="U44654" s="104"/>
      <c r="AB44654" s="104"/>
      <c r="AC44654" s="104"/>
      <c r="AF44654" s="104"/>
      <c r="AG44654" s="104"/>
      <c r="AK44654" s="104"/>
      <c r="AL44654" s="104"/>
      <c r="AO44654" s="104"/>
      <c r="AP44654" s="104"/>
    </row>
    <row r="44655" spans="21:42" ht="15" customHeight="1" x14ac:dyDescent="0.25">
      <c r="U44655" s="104"/>
      <c r="AB44655" s="104"/>
      <c r="AC44655" s="104"/>
      <c r="AF44655" s="104"/>
      <c r="AG44655" s="104"/>
      <c r="AK44655" s="104"/>
      <c r="AL44655" s="104"/>
      <c r="AO44655" s="104"/>
      <c r="AP44655" s="104"/>
    </row>
    <row r="44656" spans="21:42" ht="15" customHeight="1" x14ac:dyDescent="0.25">
      <c r="U44656" s="104"/>
      <c r="AB44656" s="104"/>
      <c r="AC44656" s="104"/>
      <c r="AF44656" s="104"/>
      <c r="AG44656" s="104"/>
      <c r="AK44656" s="104"/>
      <c r="AL44656" s="104"/>
      <c r="AO44656" s="104"/>
      <c r="AP44656" s="104"/>
    </row>
    <row r="44657" spans="21:42" ht="15" customHeight="1" x14ac:dyDescent="0.25">
      <c r="U44657" s="104"/>
      <c r="AB44657" s="104"/>
      <c r="AC44657" s="104"/>
      <c r="AF44657" s="104"/>
      <c r="AG44657" s="104"/>
      <c r="AK44657" s="104"/>
      <c r="AL44657" s="104"/>
      <c r="AO44657" s="104"/>
      <c r="AP44657" s="104"/>
    </row>
    <row r="44658" spans="21:42" ht="15" customHeight="1" x14ac:dyDescent="0.25">
      <c r="U44658" s="104"/>
      <c r="AB44658" s="104"/>
      <c r="AC44658" s="104"/>
      <c r="AF44658" s="104"/>
      <c r="AG44658" s="104"/>
      <c r="AK44658" s="104"/>
      <c r="AL44658" s="104"/>
      <c r="AO44658" s="104"/>
      <c r="AP44658" s="104"/>
    </row>
    <row r="44659" spans="21:42" ht="15" customHeight="1" x14ac:dyDescent="0.25">
      <c r="U44659" s="104"/>
      <c r="AB44659" s="104"/>
      <c r="AC44659" s="104"/>
      <c r="AF44659" s="104"/>
      <c r="AG44659" s="104"/>
      <c r="AK44659" s="104"/>
      <c r="AL44659" s="104"/>
      <c r="AO44659" s="104"/>
      <c r="AP44659" s="104"/>
    </row>
    <row r="44660" spans="21:42" ht="15" customHeight="1" x14ac:dyDescent="0.25">
      <c r="U44660" s="104"/>
      <c r="AB44660" s="104"/>
      <c r="AC44660" s="104"/>
      <c r="AF44660" s="104"/>
      <c r="AG44660" s="104"/>
      <c r="AK44660" s="104"/>
      <c r="AL44660" s="104"/>
      <c r="AO44660" s="104"/>
      <c r="AP44660" s="104"/>
    </row>
    <row r="44661" spans="21:42" ht="15" customHeight="1" x14ac:dyDescent="0.25">
      <c r="U44661" s="104"/>
      <c r="AB44661" s="104"/>
      <c r="AC44661" s="104"/>
      <c r="AF44661" s="104"/>
      <c r="AG44661" s="104"/>
      <c r="AK44661" s="104"/>
      <c r="AL44661" s="104"/>
      <c r="AO44661" s="104"/>
      <c r="AP44661" s="104"/>
    </row>
    <row r="44662" spans="21:42" ht="15" customHeight="1" x14ac:dyDescent="0.25">
      <c r="U44662" s="104"/>
      <c r="AB44662" s="104"/>
      <c r="AC44662" s="104"/>
      <c r="AF44662" s="104"/>
      <c r="AG44662" s="104"/>
      <c r="AK44662" s="104"/>
      <c r="AL44662" s="104"/>
      <c r="AO44662" s="104"/>
      <c r="AP44662" s="104"/>
    </row>
    <row r="44663" spans="21:42" ht="15" customHeight="1" x14ac:dyDescent="0.25">
      <c r="U44663" s="104"/>
      <c r="AB44663" s="104"/>
      <c r="AC44663" s="104"/>
      <c r="AF44663" s="104"/>
      <c r="AG44663" s="104"/>
      <c r="AK44663" s="104"/>
      <c r="AL44663" s="104"/>
      <c r="AO44663" s="104"/>
      <c r="AP44663" s="104"/>
    </row>
    <row r="44664" spans="21:42" ht="15" customHeight="1" x14ac:dyDescent="0.25">
      <c r="U44664" s="104"/>
      <c r="AB44664" s="104"/>
      <c r="AC44664" s="104"/>
      <c r="AF44664" s="104"/>
      <c r="AG44664" s="104"/>
      <c r="AK44664" s="104"/>
      <c r="AL44664" s="104"/>
      <c r="AO44664" s="104"/>
      <c r="AP44664" s="104"/>
    </row>
    <row r="44665" spans="21:42" ht="15" customHeight="1" x14ac:dyDescent="0.25">
      <c r="U44665" s="104"/>
      <c r="AB44665" s="104"/>
      <c r="AC44665" s="104"/>
      <c r="AF44665" s="104"/>
      <c r="AG44665" s="104"/>
      <c r="AK44665" s="104"/>
      <c r="AL44665" s="104"/>
      <c r="AO44665" s="104"/>
      <c r="AP44665" s="104"/>
    </row>
    <row r="44666" spans="21:42" ht="15" customHeight="1" x14ac:dyDescent="0.25">
      <c r="U44666" s="104"/>
      <c r="AB44666" s="104"/>
      <c r="AC44666" s="104"/>
      <c r="AF44666" s="104"/>
      <c r="AG44666" s="104"/>
      <c r="AK44666" s="104"/>
      <c r="AL44666" s="104"/>
      <c r="AO44666" s="104"/>
      <c r="AP44666" s="104"/>
    </row>
    <row r="44667" spans="21:42" ht="15" customHeight="1" x14ac:dyDescent="0.25">
      <c r="U44667" s="104"/>
      <c r="AB44667" s="104"/>
      <c r="AC44667" s="104"/>
      <c r="AF44667" s="104"/>
      <c r="AG44667" s="104"/>
      <c r="AK44667" s="104"/>
      <c r="AL44667" s="104"/>
      <c r="AO44667" s="104"/>
      <c r="AP44667" s="104"/>
    </row>
    <row r="44668" spans="21:42" ht="15" customHeight="1" x14ac:dyDescent="0.25">
      <c r="U44668" s="104"/>
      <c r="AB44668" s="104"/>
      <c r="AC44668" s="104"/>
      <c r="AF44668" s="104"/>
      <c r="AG44668" s="104"/>
      <c r="AK44668" s="104"/>
      <c r="AL44668" s="104"/>
      <c r="AO44668" s="104"/>
      <c r="AP44668" s="104"/>
    </row>
    <row r="44669" spans="21:42" ht="15" customHeight="1" x14ac:dyDescent="0.25">
      <c r="U44669" s="104"/>
      <c r="AB44669" s="104"/>
      <c r="AC44669" s="104"/>
      <c r="AF44669" s="104"/>
      <c r="AG44669" s="104"/>
      <c r="AK44669" s="104"/>
      <c r="AL44669" s="104"/>
      <c r="AO44669" s="104"/>
      <c r="AP44669" s="104"/>
    </row>
    <row r="44670" spans="21:42" ht="15" customHeight="1" x14ac:dyDescent="0.25">
      <c r="U44670" s="104"/>
      <c r="AB44670" s="104"/>
      <c r="AC44670" s="104"/>
      <c r="AF44670" s="104"/>
      <c r="AG44670" s="104"/>
      <c r="AK44670" s="104"/>
      <c r="AL44670" s="104"/>
      <c r="AO44670" s="104"/>
      <c r="AP44670" s="104"/>
    </row>
    <row r="44671" spans="21:42" ht="15" customHeight="1" x14ac:dyDescent="0.25">
      <c r="U44671" s="104"/>
      <c r="AB44671" s="104"/>
      <c r="AC44671" s="104"/>
      <c r="AF44671" s="104"/>
      <c r="AG44671" s="104"/>
      <c r="AK44671" s="104"/>
      <c r="AL44671" s="104"/>
      <c r="AO44671" s="104"/>
      <c r="AP44671" s="104"/>
    </row>
    <row r="44672" spans="21:42" ht="15" customHeight="1" x14ac:dyDescent="0.25">
      <c r="U44672" s="104"/>
      <c r="AB44672" s="104"/>
      <c r="AC44672" s="104"/>
      <c r="AF44672" s="104"/>
      <c r="AG44672" s="104"/>
      <c r="AK44672" s="104"/>
      <c r="AL44672" s="104"/>
      <c r="AO44672" s="104"/>
      <c r="AP44672" s="104"/>
    </row>
    <row r="44673" spans="21:42" ht="15" customHeight="1" x14ac:dyDescent="0.25">
      <c r="U44673" s="104"/>
      <c r="AB44673" s="104"/>
      <c r="AC44673" s="104"/>
      <c r="AF44673" s="104"/>
      <c r="AG44673" s="104"/>
      <c r="AK44673" s="104"/>
      <c r="AL44673" s="104"/>
      <c r="AO44673" s="104"/>
      <c r="AP44673" s="104"/>
    </row>
    <row r="44674" spans="21:42" ht="15" customHeight="1" x14ac:dyDescent="0.25">
      <c r="U44674" s="104"/>
      <c r="AB44674" s="104"/>
      <c r="AC44674" s="104"/>
      <c r="AF44674" s="104"/>
      <c r="AG44674" s="104"/>
      <c r="AK44674" s="104"/>
      <c r="AL44674" s="104"/>
      <c r="AO44674" s="104"/>
      <c r="AP44674" s="104"/>
    </row>
    <row r="44675" spans="21:42" ht="15" customHeight="1" x14ac:dyDescent="0.25">
      <c r="U44675" s="104"/>
      <c r="AB44675" s="104"/>
      <c r="AC44675" s="104"/>
      <c r="AF44675" s="104"/>
      <c r="AG44675" s="104"/>
      <c r="AK44675" s="104"/>
      <c r="AL44675" s="104"/>
      <c r="AO44675" s="104"/>
      <c r="AP44675" s="104"/>
    </row>
    <row r="44676" spans="21:42" ht="15" customHeight="1" x14ac:dyDescent="0.25">
      <c r="U44676" s="104"/>
      <c r="AB44676" s="104"/>
      <c r="AC44676" s="104"/>
      <c r="AF44676" s="104"/>
      <c r="AG44676" s="104"/>
      <c r="AK44676" s="104"/>
      <c r="AL44676" s="104"/>
      <c r="AO44676" s="104"/>
      <c r="AP44676" s="104"/>
    </row>
    <row r="44677" spans="21:42" ht="15" customHeight="1" x14ac:dyDescent="0.25">
      <c r="U44677" s="104"/>
      <c r="AB44677" s="104"/>
      <c r="AC44677" s="104"/>
      <c r="AF44677" s="104"/>
      <c r="AG44677" s="104"/>
      <c r="AK44677" s="104"/>
      <c r="AL44677" s="104"/>
      <c r="AO44677" s="104"/>
      <c r="AP44677" s="104"/>
    </row>
    <row r="44678" spans="21:42" ht="15" customHeight="1" x14ac:dyDescent="0.25">
      <c r="U44678" s="104"/>
      <c r="AB44678" s="104"/>
      <c r="AC44678" s="104"/>
      <c r="AF44678" s="104"/>
      <c r="AG44678" s="104"/>
      <c r="AK44678" s="104"/>
      <c r="AL44678" s="104"/>
      <c r="AO44678" s="104"/>
      <c r="AP44678" s="104"/>
    </row>
    <row r="44679" spans="21:42" ht="15" customHeight="1" x14ac:dyDescent="0.25">
      <c r="U44679" s="104"/>
      <c r="AB44679" s="104"/>
      <c r="AC44679" s="104"/>
      <c r="AF44679" s="104"/>
      <c r="AG44679" s="104"/>
      <c r="AK44679" s="104"/>
      <c r="AL44679" s="104"/>
      <c r="AO44679" s="104"/>
      <c r="AP44679" s="104"/>
    </row>
    <row r="44680" spans="21:42" ht="15" customHeight="1" x14ac:dyDescent="0.25">
      <c r="U44680" s="104"/>
      <c r="AB44680" s="104"/>
      <c r="AC44680" s="104"/>
      <c r="AF44680" s="104"/>
      <c r="AG44680" s="104"/>
      <c r="AK44680" s="104"/>
      <c r="AL44680" s="104"/>
      <c r="AO44680" s="104"/>
      <c r="AP44680" s="104"/>
    </row>
    <row r="44681" spans="21:42" ht="15" customHeight="1" x14ac:dyDescent="0.25">
      <c r="U44681" s="104"/>
      <c r="AB44681" s="104"/>
      <c r="AC44681" s="104"/>
      <c r="AF44681" s="104"/>
      <c r="AG44681" s="104"/>
      <c r="AK44681" s="104"/>
      <c r="AL44681" s="104"/>
      <c r="AO44681" s="104"/>
      <c r="AP44681" s="104"/>
    </row>
    <row r="44682" spans="21:42" ht="15" customHeight="1" x14ac:dyDescent="0.25">
      <c r="U44682" s="104"/>
      <c r="AB44682" s="104"/>
      <c r="AC44682" s="104"/>
      <c r="AF44682" s="104"/>
      <c r="AG44682" s="104"/>
      <c r="AK44682" s="104"/>
      <c r="AL44682" s="104"/>
      <c r="AO44682" s="104"/>
      <c r="AP44682" s="104"/>
    </row>
    <row r="44683" spans="21:42" ht="15" customHeight="1" x14ac:dyDescent="0.25">
      <c r="U44683" s="104"/>
      <c r="AB44683" s="104"/>
      <c r="AC44683" s="104"/>
      <c r="AF44683" s="104"/>
      <c r="AG44683" s="104"/>
      <c r="AK44683" s="104"/>
      <c r="AL44683" s="104"/>
      <c r="AO44683" s="104"/>
      <c r="AP44683" s="104"/>
    </row>
    <row r="44684" spans="21:42" ht="15" customHeight="1" x14ac:dyDescent="0.25">
      <c r="U44684" s="104"/>
      <c r="AB44684" s="104"/>
      <c r="AC44684" s="104"/>
      <c r="AF44684" s="104"/>
      <c r="AG44684" s="104"/>
      <c r="AK44684" s="104"/>
      <c r="AL44684" s="104"/>
      <c r="AO44684" s="104"/>
      <c r="AP44684" s="104"/>
    </row>
    <row r="44685" spans="21:42" ht="15" customHeight="1" x14ac:dyDescent="0.25">
      <c r="U44685" s="104"/>
      <c r="AB44685" s="104"/>
      <c r="AC44685" s="104"/>
      <c r="AF44685" s="104"/>
      <c r="AG44685" s="104"/>
      <c r="AK44685" s="104"/>
      <c r="AL44685" s="104"/>
      <c r="AO44685" s="104"/>
      <c r="AP44685" s="104"/>
    </row>
    <row r="44686" spans="21:42" ht="15" customHeight="1" x14ac:dyDescent="0.25">
      <c r="U44686" s="104"/>
      <c r="AB44686" s="104"/>
      <c r="AC44686" s="104"/>
      <c r="AF44686" s="104"/>
      <c r="AG44686" s="104"/>
      <c r="AK44686" s="104"/>
      <c r="AL44686" s="104"/>
      <c r="AO44686" s="104"/>
      <c r="AP44686" s="104"/>
    </row>
    <row r="44687" spans="21:42" ht="15" customHeight="1" x14ac:dyDescent="0.25">
      <c r="U44687" s="104"/>
      <c r="AB44687" s="104"/>
      <c r="AC44687" s="104"/>
      <c r="AF44687" s="104"/>
      <c r="AG44687" s="104"/>
      <c r="AK44687" s="104"/>
      <c r="AL44687" s="104"/>
      <c r="AO44687" s="104"/>
      <c r="AP44687" s="104"/>
    </row>
    <row r="44688" spans="21:42" ht="15" customHeight="1" x14ac:dyDescent="0.25">
      <c r="U44688" s="104"/>
      <c r="AB44688" s="104"/>
      <c r="AC44688" s="104"/>
      <c r="AF44688" s="104"/>
      <c r="AG44688" s="104"/>
      <c r="AK44688" s="104"/>
      <c r="AL44688" s="104"/>
      <c r="AO44688" s="104"/>
      <c r="AP44688" s="104"/>
    </row>
    <row r="44689" spans="21:42" ht="15" customHeight="1" x14ac:dyDescent="0.25">
      <c r="U44689" s="104"/>
      <c r="AB44689" s="104"/>
      <c r="AC44689" s="104"/>
      <c r="AF44689" s="104"/>
      <c r="AG44689" s="104"/>
      <c r="AK44689" s="104"/>
      <c r="AL44689" s="104"/>
      <c r="AO44689" s="104"/>
      <c r="AP44689" s="104"/>
    </row>
    <row r="44690" spans="21:42" ht="15" customHeight="1" x14ac:dyDescent="0.25">
      <c r="U44690" s="104"/>
      <c r="AB44690" s="104"/>
      <c r="AC44690" s="104"/>
      <c r="AF44690" s="104"/>
      <c r="AG44690" s="104"/>
      <c r="AK44690" s="104"/>
      <c r="AL44690" s="104"/>
      <c r="AO44690" s="104"/>
      <c r="AP44690" s="104"/>
    </row>
    <row r="44691" spans="21:42" ht="15" customHeight="1" x14ac:dyDescent="0.25">
      <c r="U44691" s="104"/>
      <c r="AB44691" s="104"/>
      <c r="AC44691" s="104"/>
      <c r="AF44691" s="104"/>
      <c r="AG44691" s="104"/>
      <c r="AK44691" s="104"/>
      <c r="AL44691" s="104"/>
      <c r="AO44691" s="104"/>
      <c r="AP44691" s="104"/>
    </row>
    <row r="44692" spans="21:42" ht="15" customHeight="1" x14ac:dyDescent="0.25">
      <c r="U44692" s="104"/>
      <c r="AB44692" s="104"/>
      <c r="AC44692" s="104"/>
      <c r="AF44692" s="104"/>
      <c r="AG44692" s="104"/>
      <c r="AK44692" s="104"/>
      <c r="AL44692" s="104"/>
      <c r="AO44692" s="104"/>
      <c r="AP44692" s="104"/>
    </row>
    <row r="44693" spans="21:42" ht="15" customHeight="1" x14ac:dyDescent="0.25">
      <c r="U44693" s="104"/>
      <c r="AB44693" s="104"/>
      <c r="AC44693" s="104"/>
      <c r="AF44693" s="104"/>
      <c r="AG44693" s="104"/>
      <c r="AK44693" s="104"/>
      <c r="AL44693" s="104"/>
      <c r="AO44693" s="104"/>
      <c r="AP44693" s="104"/>
    </row>
    <row r="44694" spans="21:42" ht="15" customHeight="1" x14ac:dyDescent="0.25">
      <c r="U44694" s="104"/>
      <c r="AB44694" s="104"/>
      <c r="AC44694" s="104"/>
      <c r="AF44694" s="104"/>
      <c r="AG44694" s="104"/>
      <c r="AK44694" s="104"/>
      <c r="AL44694" s="104"/>
      <c r="AO44694" s="104"/>
      <c r="AP44694" s="104"/>
    </row>
    <row r="44695" spans="21:42" ht="15" customHeight="1" x14ac:dyDescent="0.25">
      <c r="U44695" s="104"/>
      <c r="AB44695" s="104"/>
      <c r="AC44695" s="104"/>
      <c r="AF44695" s="104"/>
      <c r="AG44695" s="104"/>
      <c r="AK44695" s="104"/>
      <c r="AL44695" s="104"/>
      <c r="AO44695" s="104"/>
      <c r="AP44695" s="104"/>
    </row>
    <row r="44696" spans="21:42" ht="15" customHeight="1" x14ac:dyDescent="0.25">
      <c r="U44696" s="104"/>
      <c r="AB44696" s="104"/>
      <c r="AC44696" s="104"/>
      <c r="AF44696" s="104"/>
      <c r="AG44696" s="104"/>
      <c r="AK44696" s="104"/>
      <c r="AL44696" s="104"/>
      <c r="AO44696" s="104"/>
      <c r="AP44696" s="104"/>
    </row>
    <row r="44697" spans="21:42" ht="15" customHeight="1" x14ac:dyDescent="0.25">
      <c r="U44697" s="104"/>
      <c r="AB44697" s="104"/>
      <c r="AC44697" s="104"/>
      <c r="AF44697" s="104"/>
      <c r="AG44697" s="104"/>
      <c r="AK44697" s="104"/>
      <c r="AL44697" s="104"/>
      <c r="AO44697" s="104"/>
      <c r="AP44697" s="104"/>
    </row>
    <row r="44698" spans="21:42" ht="15" customHeight="1" x14ac:dyDescent="0.25">
      <c r="U44698" s="104"/>
      <c r="AB44698" s="104"/>
      <c r="AC44698" s="104"/>
      <c r="AF44698" s="104"/>
      <c r="AG44698" s="104"/>
      <c r="AK44698" s="104"/>
      <c r="AL44698" s="104"/>
      <c r="AO44698" s="104"/>
      <c r="AP44698" s="104"/>
    </row>
    <row r="44699" spans="21:42" ht="15" customHeight="1" x14ac:dyDescent="0.25">
      <c r="U44699" s="104"/>
      <c r="AB44699" s="104"/>
      <c r="AC44699" s="104"/>
      <c r="AF44699" s="104"/>
      <c r="AG44699" s="104"/>
      <c r="AK44699" s="104"/>
      <c r="AL44699" s="104"/>
      <c r="AO44699" s="104"/>
      <c r="AP44699" s="104"/>
    </row>
    <row r="44700" spans="21:42" ht="15" customHeight="1" x14ac:dyDescent="0.25">
      <c r="U44700" s="104"/>
      <c r="AB44700" s="104"/>
      <c r="AC44700" s="104"/>
      <c r="AF44700" s="104"/>
      <c r="AG44700" s="104"/>
      <c r="AK44700" s="104"/>
      <c r="AL44700" s="104"/>
      <c r="AO44700" s="104"/>
      <c r="AP44700" s="104"/>
    </row>
    <row r="44701" spans="21:42" ht="15" customHeight="1" x14ac:dyDescent="0.25">
      <c r="U44701" s="104"/>
      <c r="AB44701" s="104"/>
      <c r="AC44701" s="104"/>
      <c r="AF44701" s="104"/>
      <c r="AG44701" s="104"/>
      <c r="AK44701" s="104"/>
      <c r="AL44701" s="104"/>
      <c r="AO44701" s="104"/>
      <c r="AP44701" s="104"/>
    </row>
    <row r="44702" spans="21:42" ht="15" customHeight="1" x14ac:dyDescent="0.25">
      <c r="U44702" s="104"/>
      <c r="AB44702" s="104"/>
      <c r="AC44702" s="104"/>
      <c r="AF44702" s="104"/>
      <c r="AG44702" s="104"/>
      <c r="AK44702" s="104"/>
      <c r="AL44702" s="104"/>
      <c r="AO44702" s="104"/>
      <c r="AP44702" s="104"/>
    </row>
    <row r="44703" spans="21:42" ht="15" customHeight="1" x14ac:dyDescent="0.25">
      <c r="U44703" s="104"/>
      <c r="AB44703" s="104"/>
      <c r="AC44703" s="104"/>
      <c r="AF44703" s="104"/>
      <c r="AG44703" s="104"/>
      <c r="AK44703" s="104"/>
      <c r="AL44703" s="104"/>
      <c r="AO44703" s="104"/>
      <c r="AP44703" s="104"/>
    </row>
    <row r="44704" spans="21:42" ht="15" customHeight="1" x14ac:dyDescent="0.25">
      <c r="U44704" s="104"/>
      <c r="AB44704" s="104"/>
      <c r="AC44704" s="104"/>
      <c r="AF44704" s="104"/>
      <c r="AG44704" s="104"/>
      <c r="AK44704" s="104"/>
      <c r="AL44704" s="104"/>
      <c r="AO44704" s="104"/>
      <c r="AP44704" s="104"/>
    </row>
    <row r="44705" spans="21:42" ht="15" customHeight="1" x14ac:dyDescent="0.25">
      <c r="U44705" s="104"/>
      <c r="AB44705" s="104"/>
      <c r="AC44705" s="104"/>
      <c r="AF44705" s="104"/>
      <c r="AG44705" s="104"/>
      <c r="AK44705" s="104"/>
      <c r="AL44705" s="104"/>
      <c r="AO44705" s="104"/>
      <c r="AP44705" s="104"/>
    </row>
    <row r="44706" spans="21:42" ht="15" customHeight="1" x14ac:dyDescent="0.25">
      <c r="U44706" s="104"/>
      <c r="AB44706" s="104"/>
      <c r="AC44706" s="104"/>
      <c r="AF44706" s="104"/>
      <c r="AG44706" s="104"/>
      <c r="AK44706" s="104"/>
      <c r="AL44706" s="104"/>
      <c r="AO44706" s="104"/>
      <c r="AP44706" s="104"/>
    </row>
    <row r="44707" spans="21:42" ht="15" customHeight="1" x14ac:dyDescent="0.25">
      <c r="U44707" s="104"/>
      <c r="AB44707" s="104"/>
      <c r="AC44707" s="104"/>
      <c r="AF44707" s="104"/>
      <c r="AG44707" s="104"/>
      <c r="AK44707" s="104"/>
      <c r="AL44707" s="104"/>
      <c r="AO44707" s="104"/>
      <c r="AP44707" s="104"/>
    </row>
    <row r="44708" spans="21:42" ht="15" customHeight="1" x14ac:dyDescent="0.25">
      <c r="U44708" s="104"/>
      <c r="AB44708" s="104"/>
      <c r="AC44708" s="104"/>
      <c r="AF44708" s="104"/>
      <c r="AG44708" s="104"/>
      <c r="AK44708" s="104"/>
      <c r="AL44708" s="104"/>
      <c r="AO44708" s="104"/>
      <c r="AP44708" s="104"/>
    </row>
    <row r="44709" spans="21:42" ht="15" customHeight="1" x14ac:dyDescent="0.25">
      <c r="U44709" s="104"/>
      <c r="AB44709" s="104"/>
      <c r="AC44709" s="104"/>
      <c r="AF44709" s="104"/>
      <c r="AG44709" s="104"/>
      <c r="AK44709" s="104"/>
      <c r="AL44709" s="104"/>
      <c r="AO44709" s="104"/>
      <c r="AP44709" s="104"/>
    </row>
    <row r="44710" spans="21:42" ht="15" customHeight="1" x14ac:dyDescent="0.25">
      <c r="U44710" s="104"/>
      <c r="AB44710" s="104"/>
      <c r="AC44710" s="104"/>
      <c r="AF44710" s="104"/>
      <c r="AG44710" s="104"/>
      <c r="AK44710" s="104"/>
      <c r="AL44710" s="104"/>
      <c r="AO44710" s="104"/>
      <c r="AP44710" s="104"/>
    </row>
    <row r="44711" spans="21:42" ht="15" customHeight="1" x14ac:dyDescent="0.25">
      <c r="U44711" s="104"/>
      <c r="AB44711" s="104"/>
      <c r="AC44711" s="104"/>
      <c r="AF44711" s="104"/>
      <c r="AG44711" s="104"/>
      <c r="AK44711" s="104"/>
      <c r="AL44711" s="104"/>
      <c r="AO44711" s="104"/>
      <c r="AP44711" s="104"/>
    </row>
    <row r="44712" spans="21:42" ht="15" customHeight="1" x14ac:dyDescent="0.25">
      <c r="U44712" s="104"/>
      <c r="AB44712" s="104"/>
      <c r="AC44712" s="104"/>
      <c r="AF44712" s="104"/>
      <c r="AG44712" s="104"/>
      <c r="AK44712" s="104"/>
      <c r="AL44712" s="104"/>
      <c r="AO44712" s="104"/>
      <c r="AP44712" s="104"/>
    </row>
    <row r="44713" spans="21:42" ht="15" customHeight="1" x14ac:dyDescent="0.25">
      <c r="U44713" s="104"/>
      <c r="AB44713" s="104"/>
      <c r="AC44713" s="104"/>
      <c r="AF44713" s="104"/>
      <c r="AG44713" s="104"/>
      <c r="AK44713" s="104"/>
      <c r="AL44713" s="104"/>
      <c r="AO44713" s="104"/>
      <c r="AP44713" s="104"/>
    </row>
    <row r="44714" spans="21:42" ht="15" customHeight="1" x14ac:dyDescent="0.25">
      <c r="U44714" s="104"/>
      <c r="AB44714" s="104"/>
      <c r="AC44714" s="104"/>
      <c r="AF44714" s="104"/>
      <c r="AG44714" s="104"/>
      <c r="AK44714" s="104"/>
      <c r="AL44714" s="104"/>
      <c r="AO44714" s="104"/>
      <c r="AP44714" s="104"/>
    </row>
    <row r="44715" spans="21:42" ht="15" customHeight="1" x14ac:dyDescent="0.25">
      <c r="U44715" s="104"/>
      <c r="AB44715" s="104"/>
      <c r="AC44715" s="104"/>
      <c r="AF44715" s="104"/>
      <c r="AG44715" s="104"/>
      <c r="AK44715" s="104"/>
      <c r="AL44715" s="104"/>
      <c r="AO44715" s="104"/>
      <c r="AP44715" s="104"/>
    </row>
    <row r="44716" spans="21:42" ht="15" customHeight="1" x14ac:dyDescent="0.25">
      <c r="U44716" s="104"/>
      <c r="AB44716" s="104"/>
      <c r="AC44716" s="104"/>
      <c r="AF44716" s="104"/>
      <c r="AG44716" s="104"/>
      <c r="AK44716" s="104"/>
      <c r="AL44716" s="104"/>
      <c r="AO44716" s="104"/>
      <c r="AP44716" s="104"/>
    </row>
    <row r="44717" spans="21:42" ht="15" customHeight="1" x14ac:dyDescent="0.25">
      <c r="U44717" s="104"/>
      <c r="AB44717" s="104"/>
      <c r="AC44717" s="104"/>
      <c r="AF44717" s="104"/>
      <c r="AG44717" s="104"/>
      <c r="AK44717" s="104"/>
      <c r="AL44717" s="104"/>
      <c r="AO44717" s="104"/>
      <c r="AP44717" s="104"/>
    </row>
    <row r="44718" spans="21:42" ht="15" customHeight="1" x14ac:dyDescent="0.25">
      <c r="U44718" s="104"/>
      <c r="AB44718" s="104"/>
      <c r="AC44718" s="104"/>
      <c r="AF44718" s="104"/>
      <c r="AG44718" s="104"/>
      <c r="AK44718" s="104"/>
      <c r="AL44718" s="104"/>
      <c r="AO44718" s="104"/>
      <c r="AP44718" s="104"/>
    </row>
    <row r="44719" spans="21:42" ht="15" customHeight="1" x14ac:dyDescent="0.25">
      <c r="U44719" s="104"/>
      <c r="AB44719" s="104"/>
      <c r="AC44719" s="104"/>
      <c r="AF44719" s="104"/>
      <c r="AG44719" s="104"/>
      <c r="AK44719" s="104"/>
      <c r="AL44719" s="104"/>
      <c r="AO44719" s="104"/>
      <c r="AP44719" s="104"/>
    </row>
    <row r="44720" spans="21:42" ht="15" customHeight="1" x14ac:dyDescent="0.25">
      <c r="U44720" s="104"/>
      <c r="AB44720" s="104"/>
      <c r="AC44720" s="104"/>
      <c r="AF44720" s="104"/>
      <c r="AG44720" s="104"/>
      <c r="AK44720" s="104"/>
      <c r="AL44720" s="104"/>
      <c r="AO44720" s="104"/>
      <c r="AP44720" s="104"/>
    </row>
    <row r="44721" spans="21:42" ht="15" customHeight="1" x14ac:dyDescent="0.25">
      <c r="U44721" s="104"/>
      <c r="AB44721" s="104"/>
      <c r="AC44721" s="104"/>
      <c r="AF44721" s="104"/>
      <c r="AG44721" s="104"/>
      <c r="AK44721" s="104"/>
      <c r="AL44721" s="104"/>
      <c r="AO44721" s="104"/>
      <c r="AP44721" s="104"/>
    </row>
    <row r="44722" spans="21:42" ht="15" customHeight="1" x14ac:dyDescent="0.25">
      <c r="U44722" s="104"/>
      <c r="AB44722" s="104"/>
      <c r="AC44722" s="104"/>
      <c r="AF44722" s="104"/>
      <c r="AG44722" s="104"/>
      <c r="AK44722" s="104"/>
      <c r="AL44722" s="104"/>
      <c r="AO44722" s="104"/>
      <c r="AP44722" s="104"/>
    </row>
    <row r="44723" spans="21:42" ht="15" customHeight="1" x14ac:dyDescent="0.25">
      <c r="U44723" s="104"/>
      <c r="AB44723" s="104"/>
      <c r="AC44723" s="104"/>
      <c r="AF44723" s="104"/>
      <c r="AG44723" s="104"/>
      <c r="AK44723" s="104"/>
      <c r="AL44723" s="104"/>
      <c r="AO44723" s="104"/>
      <c r="AP44723" s="104"/>
    </row>
    <row r="44724" spans="21:42" ht="15" customHeight="1" x14ac:dyDescent="0.25">
      <c r="U44724" s="104"/>
      <c r="AB44724" s="104"/>
      <c r="AC44724" s="104"/>
      <c r="AF44724" s="104"/>
      <c r="AG44724" s="104"/>
      <c r="AK44724" s="104"/>
      <c r="AL44724" s="104"/>
      <c r="AO44724" s="104"/>
      <c r="AP44724" s="104"/>
    </row>
    <row r="44725" spans="21:42" ht="15" customHeight="1" x14ac:dyDescent="0.25">
      <c r="U44725" s="104"/>
      <c r="AB44725" s="104"/>
      <c r="AC44725" s="104"/>
      <c r="AF44725" s="104"/>
      <c r="AG44725" s="104"/>
      <c r="AK44725" s="104"/>
      <c r="AL44725" s="104"/>
      <c r="AO44725" s="104"/>
      <c r="AP44725" s="104"/>
    </row>
    <row r="44726" spans="21:42" ht="15" customHeight="1" x14ac:dyDescent="0.25">
      <c r="U44726" s="104"/>
      <c r="AB44726" s="104"/>
      <c r="AC44726" s="104"/>
      <c r="AF44726" s="104"/>
      <c r="AG44726" s="104"/>
      <c r="AK44726" s="104"/>
      <c r="AL44726" s="104"/>
      <c r="AO44726" s="104"/>
      <c r="AP44726" s="104"/>
    </row>
    <row r="44727" spans="21:42" ht="15" customHeight="1" x14ac:dyDescent="0.25">
      <c r="U44727" s="104"/>
      <c r="AB44727" s="104"/>
      <c r="AC44727" s="104"/>
      <c r="AF44727" s="104"/>
      <c r="AG44727" s="104"/>
      <c r="AK44727" s="104"/>
      <c r="AL44727" s="104"/>
      <c r="AO44727" s="104"/>
      <c r="AP44727" s="104"/>
    </row>
    <row r="44728" spans="21:42" ht="15" customHeight="1" x14ac:dyDescent="0.25">
      <c r="U44728" s="104"/>
      <c r="AB44728" s="104"/>
      <c r="AC44728" s="104"/>
      <c r="AF44728" s="104"/>
      <c r="AG44728" s="104"/>
      <c r="AK44728" s="104"/>
      <c r="AL44728" s="104"/>
      <c r="AO44728" s="104"/>
      <c r="AP44728" s="104"/>
    </row>
    <row r="44729" spans="21:42" ht="15" customHeight="1" x14ac:dyDescent="0.25">
      <c r="U44729" s="104"/>
      <c r="AB44729" s="104"/>
      <c r="AC44729" s="104"/>
      <c r="AF44729" s="104"/>
      <c r="AG44729" s="104"/>
      <c r="AK44729" s="104"/>
      <c r="AL44729" s="104"/>
      <c r="AO44729" s="104"/>
      <c r="AP44729" s="104"/>
    </row>
    <row r="44730" spans="21:42" ht="15" customHeight="1" x14ac:dyDescent="0.25">
      <c r="U44730" s="104"/>
      <c r="AB44730" s="104"/>
      <c r="AC44730" s="104"/>
      <c r="AF44730" s="104"/>
      <c r="AG44730" s="104"/>
      <c r="AK44730" s="104"/>
      <c r="AL44730" s="104"/>
      <c r="AO44730" s="104"/>
      <c r="AP44730" s="104"/>
    </row>
    <row r="44731" spans="21:42" ht="15" customHeight="1" x14ac:dyDescent="0.25">
      <c r="U44731" s="104"/>
      <c r="AB44731" s="104"/>
      <c r="AC44731" s="104"/>
      <c r="AF44731" s="104"/>
      <c r="AG44731" s="104"/>
      <c r="AK44731" s="104"/>
      <c r="AL44731" s="104"/>
      <c r="AO44731" s="104"/>
      <c r="AP44731" s="104"/>
    </row>
    <row r="44732" spans="21:42" ht="15" customHeight="1" x14ac:dyDescent="0.25">
      <c r="U44732" s="104"/>
      <c r="AB44732" s="104"/>
      <c r="AC44732" s="104"/>
      <c r="AF44732" s="104"/>
      <c r="AG44732" s="104"/>
      <c r="AK44732" s="104"/>
      <c r="AL44732" s="104"/>
      <c r="AO44732" s="104"/>
      <c r="AP44732" s="104"/>
    </row>
    <row r="44733" spans="21:42" ht="15" customHeight="1" x14ac:dyDescent="0.25">
      <c r="U44733" s="104"/>
      <c r="AB44733" s="104"/>
      <c r="AC44733" s="104"/>
      <c r="AF44733" s="104"/>
      <c r="AG44733" s="104"/>
      <c r="AK44733" s="104"/>
      <c r="AL44733" s="104"/>
      <c r="AO44733" s="104"/>
      <c r="AP44733" s="104"/>
    </row>
    <row r="44734" spans="21:42" ht="15" customHeight="1" x14ac:dyDescent="0.25">
      <c r="U44734" s="104"/>
      <c r="AB44734" s="104"/>
      <c r="AC44734" s="104"/>
      <c r="AF44734" s="104"/>
      <c r="AG44734" s="104"/>
      <c r="AK44734" s="104"/>
      <c r="AL44734" s="104"/>
      <c r="AO44734" s="104"/>
      <c r="AP44734" s="104"/>
    </row>
    <row r="44735" spans="21:42" ht="15" customHeight="1" x14ac:dyDescent="0.25">
      <c r="U44735" s="104"/>
      <c r="AB44735" s="104"/>
      <c r="AC44735" s="104"/>
      <c r="AF44735" s="104"/>
      <c r="AG44735" s="104"/>
      <c r="AK44735" s="104"/>
      <c r="AL44735" s="104"/>
      <c r="AO44735" s="104"/>
      <c r="AP44735" s="104"/>
    </row>
    <row r="44736" spans="21:42" ht="15" customHeight="1" x14ac:dyDescent="0.25">
      <c r="U44736" s="104"/>
      <c r="AB44736" s="104"/>
      <c r="AC44736" s="104"/>
      <c r="AF44736" s="104"/>
      <c r="AG44736" s="104"/>
      <c r="AK44736" s="104"/>
      <c r="AL44736" s="104"/>
      <c r="AO44736" s="104"/>
      <c r="AP44736" s="104"/>
    </row>
    <row r="44737" spans="21:42" ht="15" customHeight="1" x14ac:dyDescent="0.25">
      <c r="U44737" s="104"/>
      <c r="AB44737" s="104"/>
      <c r="AC44737" s="104"/>
      <c r="AF44737" s="104"/>
      <c r="AG44737" s="104"/>
      <c r="AK44737" s="104"/>
      <c r="AL44737" s="104"/>
      <c r="AO44737" s="104"/>
      <c r="AP44737" s="104"/>
    </row>
    <row r="44738" spans="21:42" ht="15" customHeight="1" x14ac:dyDescent="0.25">
      <c r="U44738" s="104"/>
      <c r="AB44738" s="104"/>
      <c r="AC44738" s="104"/>
      <c r="AF44738" s="104"/>
      <c r="AG44738" s="104"/>
      <c r="AK44738" s="104"/>
      <c r="AL44738" s="104"/>
      <c r="AO44738" s="104"/>
      <c r="AP44738" s="104"/>
    </row>
    <row r="44739" spans="21:42" ht="15" customHeight="1" x14ac:dyDescent="0.25">
      <c r="U44739" s="104"/>
      <c r="AB44739" s="104"/>
      <c r="AC44739" s="104"/>
      <c r="AF44739" s="104"/>
      <c r="AG44739" s="104"/>
      <c r="AK44739" s="104"/>
      <c r="AL44739" s="104"/>
      <c r="AO44739" s="104"/>
      <c r="AP44739" s="104"/>
    </row>
    <row r="44740" spans="21:42" ht="15" customHeight="1" x14ac:dyDescent="0.25">
      <c r="U44740" s="104"/>
      <c r="AB44740" s="104"/>
      <c r="AC44740" s="104"/>
      <c r="AF44740" s="104"/>
      <c r="AG44740" s="104"/>
      <c r="AK44740" s="104"/>
      <c r="AL44740" s="104"/>
      <c r="AO44740" s="104"/>
      <c r="AP44740" s="104"/>
    </row>
    <row r="44741" spans="21:42" ht="15" customHeight="1" x14ac:dyDescent="0.25">
      <c r="U44741" s="104"/>
      <c r="AB44741" s="104"/>
      <c r="AC44741" s="104"/>
      <c r="AF44741" s="104"/>
      <c r="AG44741" s="104"/>
      <c r="AK44741" s="104"/>
      <c r="AL44741" s="104"/>
      <c r="AO44741" s="104"/>
      <c r="AP44741" s="104"/>
    </row>
    <row r="44742" spans="21:42" ht="15" customHeight="1" x14ac:dyDescent="0.25">
      <c r="U44742" s="104"/>
      <c r="AB44742" s="104"/>
      <c r="AC44742" s="104"/>
      <c r="AF44742" s="104"/>
      <c r="AG44742" s="104"/>
      <c r="AK44742" s="104"/>
      <c r="AL44742" s="104"/>
      <c r="AO44742" s="104"/>
      <c r="AP44742" s="104"/>
    </row>
    <row r="44743" spans="21:42" ht="15" customHeight="1" x14ac:dyDescent="0.25">
      <c r="U44743" s="104"/>
      <c r="AB44743" s="104"/>
      <c r="AC44743" s="104"/>
      <c r="AF44743" s="104"/>
      <c r="AG44743" s="104"/>
      <c r="AK44743" s="104"/>
      <c r="AL44743" s="104"/>
      <c r="AO44743" s="104"/>
      <c r="AP44743" s="104"/>
    </row>
    <row r="44744" spans="21:42" ht="15" customHeight="1" x14ac:dyDescent="0.25">
      <c r="U44744" s="104"/>
      <c r="AB44744" s="104"/>
      <c r="AC44744" s="104"/>
      <c r="AF44744" s="104"/>
      <c r="AG44744" s="104"/>
      <c r="AK44744" s="104"/>
      <c r="AL44744" s="104"/>
      <c r="AO44744" s="104"/>
      <c r="AP44744" s="104"/>
    </row>
    <row r="44745" spans="21:42" ht="15" customHeight="1" x14ac:dyDescent="0.25">
      <c r="U44745" s="104"/>
      <c r="AB44745" s="104"/>
      <c r="AC44745" s="104"/>
      <c r="AF44745" s="104"/>
      <c r="AG44745" s="104"/>
      <c r="AK44745" s="104"/>
      <c r="AL44745" s="104"/>
      <c r="AO44745" s="104"/>
      <c r="AP44745" s="104"/>
    </row>
    <row r="44746" spans="21:42" ht="15" customHeight="1" x14ac:dyDescent="0.25">
      <c r="U44746" s="104"/>
      <c r="AB44746" s="104"/>
      <c r="AC44746" s="104"/>
      <c r="AF44746" s="104"/>
      <c r="AG44746" s="104"/>
      <c r="AK44746" s="104"/>
      <c r="AL44746" s="104"/>
      <c r="AO44746" s="104"/>
      <c r="AP44746" s="104"/>
    </row>
    <row r="44747" spans="21:42" ht="15" customHeight="1" x14ac:dyDescent="0.25">
      <c r="U44747" s="104"/>
      <c r="AB44747" s="104"/>
      <c r="AC44747" s="104"/>
      <c r="AF44747" s="104"/>
      <c r="AG44747" s="104"/>
      <c r="AK44747" s="104"/>
      <c r="AL44747" s="104"/>
      <c r="AO44747" s="104"/>
      <c r="AP44747" s="104"/>
    </row>
    <row r="44748" spans="21:42" ht="15" customHeight="1" x14ac:dyDescent="0.25">
      <c r="U44748" s="104"/>
      <c r="AB44748" s="104"/>
      <c r="AC44748" s="104"/>
      <c r="AF44748" s="104"/>
      <c r="AG44748" s="104"/>
      <c r="AK44748" s="104"/>
      <c r="AL44748" s="104"/>
      <c r="AO44748" s="104"/>
      <c r="AP44748" s="104"/>
    </row>
    <row r="44749" spans="21:42" ht="15" customHeight="1" x14ac:dyDescent="0.25">
      <c r="U44749" s="104"/>
      <c r="AB44749" s="104"/>
      <c r="AC44749" s="104"/>
      <c r="AF44749" s="104"/>
      <c r="AG44749" s="104"/>
      <c r="AK44749" s="104"/>
      <c r="AL44749" s="104"/>
      <c r="AO44749" s="104"/>
      <c r="AP44749" s="104"/>
    </row>
    <row r="44750" spans="21:42" ht="15" customHeight="1" x14ac:dyDescent="0.25">
      <c r="U44750" s="104"/>
      <c r="AB44750" s="104"/>
      <c r="AC44750" s="104"/>
      <c r="AF44750" s="104"/>
      <c r="AG44750" s="104"/>
      <c r="AK44750" s="104"/>
      <c r="AL44750" s="104"/>
      <c r="AO44750" s="104"/>
      <c r="AP44750" s="104"/>
    </row>
    <row r="44751" spans="21:42" ht="15" customHeight="1" x14ac:dyDescent="0.25">
      <c r="U44751" s="104"/>
      <c r="AB44751" s="104"/>
      <c r="AC44751" s="104"/>
      <c r="AF44751" s="104"/>
      <c r="AG44751" s="104"/>
      <c r="AK44751" s="104"/>
      <c r="AL44751" s="104"/>
      <c r="AO44751" s="104"/>
      <c r="AP44751" s="104"/>
    </row>
    <row r="44752" spans="21:42" ht="15" customHeight="1" x14ac:dyDescent="0.25">
      <c r="U44752" s="104"/>
      <c r="AB44752" s="104"/>
      <c r="AC44752" s="104"/>
      <c r="AF44752" s="104"/>
      <c r="AG44752" s="104"/>
      <c r="AK44752" s="104"/>
      <c r="AL44752" s="104"/>
      <c r="AO44752" s="104"/>
      <c r="AP44752" s="104"/>
    </row>
    <row r="44753" spans="21:42" ht="15" customHeight="1" x14ac:dyDescent="0.25">
      <c r="U44753" s="104"/>
      <c r="AB44753" s="104"/>
      <c r="AC44753" s="104"/>
      <c r="AF44753" s="104"/>
      <c r="AG44753" s="104"/>
      <c r="AK44753" s="104"/>
      <c r="AL44753" s="104"/>
      <c r="AO44753" s="104"/>
      <c r="AP44753" s="104"/>
    </row>
    <row r="44754" spans="21:42" ht="15" customHeight="1" x14ac:dyDescent="0.25">
      <c r="U44754" s="104"/>
      <c r="AB44754" s="104"/>
      <c r="AC44754" s="104"/>
      <c r="AF44754" s="104"/>
      <c r="AG44754" s="104"/>
      <c r="AK44754" s="104"/>
      <c r="AL44754" s="104"/>
      <c r="AO44754" s="104"/>
      <c r="AP44754" s="104"/>
    </row>
    <row r="44755" spans="21:42" ht="15" customHeight="1" x14ac:dyDescent="0.25">
      <c r="U44755" s="104"/>
      <c r="AB44755" s="104"/>
      <c r="AC44755" s="104"/>
      <c r="AF44755" s="104"/>
      <c r="AG44755" s="104"/>
      <c r="AK44755" s="104"/>
      <c r="AL44755" s="104"/>
      <c r="AO44755" s="104"/>
      <c r="AP44755" s="104"/>
    </row>
    <row r="44756" spans="21:42" ht="15" customHeight="1" x14ac:dyDescent="0.25">
      <c r="U44756" s="104"/>
      <c r="AB44756" s="104"/>
      <c r="AC44756" s="104"/>
      <c r="AF44756" s="104"/>
      <c r="AG44756" s="104"/>
      <c r="AK44756" s="104"/>
      <c r="AL44756" s="104"/>
      <c r="AO44756" s="104"/>
      <c r="AP44756" s="104"/>
    </row>
    <row r="44757" spans="21:42" ht="15" customHeight="1" x14ac:dyDescent="0.25">
      <c r="U44757" s="104"/>
      <c r="AB44757" s="104"/>
      <c r="AC44757" s="104"/>
      <c r="AF44757" s="104"/>
      <c r="AG44757" s="104"/>
      <c r="AK44757" s="104"/>
      <c r="AL44757" s="104"/>
      <c r="AO44757" s="104"/>
      <c r="AP44757" s="104"/>
    </row>
    <row r="44758" spans="21:42" ht="15" customHeight="1" x14ac:dyDescent="0.25">
      <c r="U44758" s="104"/>
      <c r="AB44758" s="104"/>
      <c r="AC44758" s="104"/>
      <c r="AF44758" s="104"/>
      <c r="AG44758" s="104"/>
      <c r="AK44758" s="104"/>
      <c r="AL44758" s="104"/>
      <c r="AO44758" s="104"/>
      <c r="AP44758" s="104"/>
    </row>
    <row r="44759" spans="21:42" ht="15" customHeight="1" x14ac:dyDescent="0.25">
      <c r="U44759" s="104"/>
      <c r="AB44759" s="104"/>
      <c r="AC44759" s="104"/>
      <c r="AF44759" s="104"/>
      <c r="AG44759" s="104"/>
      <c r="AK44759" s="104"/>
      <c r="AL44759" s="104"/>
      <c r="AO44759" s="104"/>
      <c r="AP44759" s="104"/>
    </row>
    <row r="44760" spans="21:42" ht="15" customHeight="1" x14ac:dyDescent="0.25">
      <c r="U44760" s="104"/>
      <c r="AB44760" s="104"/>
      <c r="AC44760" s="104"/>
      <c r="AF44760" s="104"/>
      <c r="AG44760" s="104"/>
      <c r="AK44760" s="104"/>
      <c r="AL44760" s="104"/>
      <c r="AO44760" s="104"/>
      <c r="AP44760" s="104"/>
    </row>
    <row r="44761" spans="21:42" ht="15" customHeight="1" x14ac:dyDescent="0.25">
      <c r="U44761" s="104"/>
      <c r="AB44761" s="104"/>
      <c r="AC44761" s="104"/>
      <c r="AF44761" s="104"/>
      <c r="AG44761" s="104"/>
      <c r="AK44761" s="104"/>
      <c r="AL44761" s="104"/>
      <c r="AO44761" s="104"/>
      <c r="AP44761" s="104"/>
    </row>
    <row r="44762" spans="21:42" ht="15" customHeight="1" x14ac:dyDescent="0.25">
      <c r="U44762" s="104"/>
      <c r="AB44762" s="104"/>
      <c r="AC44762" s="104"/>
      <c r="AF44762" s="104"/>
      <c r="AG44762" s="104"/>
      <c r="AK44762" s="104"/>
      <c r="AL44762" s="104"/>
      <c r="AO44762" s="104"/>
      <c r="AP44762" s="104"/>
    </row>
    <row r="44763" spans="21:42" ht="15" customHeight="1" x14ac:dyDescent="0.25">
      <c r="U44763" s="104"/>
      <c r="AB44763" s="104"/>
      <c r="AC44763" s="104"/>
      <c r="AF44763" s="104"/>
      <c r="AG44763" s="104"/>
      <c r="AK44763" s="104"/>
      <c r="AL44763" s="104"/>
      <c r="AO44763" s="104"/>
      <c r="AP44763" s="104"/>
    </row>
    <row r="44764" spans="21:42" ht="15" customHeight="1" x14ac:dyDescent="0.25">
      <c r="U44764" s="104"/>
      <c r="AB44764" s="104"/>
      <c r="AC44764" s="104"/>
      <c r="AF44764" s="104"/>
      <c r="AG44764" s="104"/>
      <c r="AK44764" s="104"/>
      <c r="AL44764" s="104"/>
      <c r="AO44764" s="104"/>
      <c r="AP44764" s="104"/>
    </row>
    <row r="44765" spans="21:42" ht="15" customHeight="1" x14ac:dyDescent="0.25">
      <c r="U44765" s="104"/>
      <c r="AB44765" s="104"/>
      <c r="AC44765" s="104"/>
      <c r="AF44765" s="104"/>
      <c r="AG44765" s="104"/>
      <c r="AK44765" s="104"/>
      <c r="AL44765" s="104"/>
      <c r="AO44765" s="104"/>
      <c r="AP44765" s="104"/>
    </row>
    <row r="44766" spans="21:42" ht="15" customHeight="1" x14ac:dyDescent="0.25">
      <c r="U44766" s="104"/>
      <c r="AB44766" s="104"/>
      <c r="AC44766" s="104"/>
      <c r="AF44766" s="104"/>
      <c r="AG44766" s="104"/>
      <c r="AK44766" s="104"/>
      <c r="AL44766" s="104"/>
      <c r="AO44766" s="104"/>
      <c r="AP44766" s="104"/>
    </row>
    <row r="44767" spans="21:42" ht="15" customHeight="1" x14ac:dyDescent="0.25">
      <c r="U44767" s="104"/>
      <c r="AB44767" s="104"/>
      <c r="AC44767" s="104"/>
      <c r="AF44767" s="104"/>
      <c r="AG44767" s="104"/>
      <c r="AK44767" s="104"/>
      <c r="AL44767" s="104"/>
      <c r="AO44767" s="104"/>
      <c r="AP44767" s="104"/>
    </row>
    <row r="44768" spans="21:42" ht="15" customHeight="1" x14ac:dyDescent="0.25">
      <c r="U44768" s="104"/>
      <c r="AB44768" s="104"/>
      <c r="AC44768" s="104"/>
      <c r="AF44768" s="104"/>
      <c r="AG44768" s="104"/>
      <c r="AK44768" s="104"/>
      <c r="AL44768" s="104"/>
      <c r="AO44768" s="104"/>
      <c r="AP44768" s="104"/>
    </row>
    <row r="44769" spans="21:42" ht="15" customHeight="1" x14ac:dyDescent="0.25">
      <c r="U44769" s="104"/>
      <c r="AB44769" s="104"/>
      <c r="AC44769" s="104"/>
      <c r="AF44769" s="104"/>
      <c r="AG44769" s="104"/>
      <c r="AK44769" s="104"/>
      <c r="AL44769" s="104"/>
      <c r="AO44769" s="104"/>
      <c r="AP44769" s="104"/>
    </row>
    <row r="44770" spans="21:42" ht="15" customHeight="1" x14ac:dyDescent="0.25">
      <c r="U44770" s="104"/>
      <c r="AB44770" s="104"/>
      <c r="AC44770" s="104"/>
      <c r="AF44770" s="104"/>
      <c r="AG44770" s="104"/>
      <c r="AK44770" s="104"/>
      <c r="AL44770" s="104"/>
      <c r="AO44770" s="104"/>
      <c r="AP44770" s="104"/>
    </row>
    <row r="44771" spans="21:42" ht="15" customHeight="1" x14ac:dyDescent="0.25">
      <c r="U44771" s="104"/>
      <c r="AB44771" s="104"/>
      <c r="AC44771" s="104"/>
      <c r="AF44771" s="104"/>
      <c r="AG44771" s="104"/>
      <c r="AK44771" s="104"/>
      <c r="AL44771" s="104"/>
      <c r="AO44771" s="104"/>
      <c r="AP44771" s="104"/>
    </row>
    <row r="44772" spans="21:42" ht="15" customHeight="1" x14ac:dyDescent="0.25">
      <c r="U44772" s="104"/>
      <c r="AB44772" s="104"/>
      <c r="AC44772" s="104"/>
      <c r="AF44772" s="104"/>
      <c r="AG44772" s="104"/>
      <c r="AK44772" s="104"/>
      <c r="AL44772" s="104"/>
      <c r="AO44772" s="104"/>
      <c r="AP44772" s="104"/>
    </row>
    <row r="44773" spans="21:42" ht="15" customHeight="1" x14ac:dyDescent="0.25">
      <c r="U44773" s="104"/>
      <c r="AB44773" s="104"/>
      <c r="AC44773" s="104"/>
      <c r="AF44773" s="104"/>
      <c r="AG44773" s="104"/>
      <c r="AK44773" s="104"/>
      <c r="AL44773" s="104"/>
      <c r="AO44773" s="104"/>
      <c r="AP44773" s="104"/>
    </row>
    <row r="44774" spans="21:42" ht="15" customHeight="1" x14ac:dyDescent="0.25">
      <c r="U44774" s="104"/>
      <c r="AB44774" s="104"/>
      <c r="AC44774" s="104"/>
      <c r="AF44774" s="104"/>
      <c r="AG44774" s="104"/>
      <c r="AK44774" s="104"/>
      <c r="AL44774" s="104"/>
      <c r="AO44774" s="104"/>
      <c r="AP44774" s="104"/>
    </row>
    <row r="44775" spans="21:42" ht="15" customHeight="1" x14ac:dyDescent="0.25">
      <c r="U44775" s="104"/>
      <c r="AB44775" s="104"/>
      <c r="AC44775" s="104"/>
      <c r="AF44775" s="104"/>
      <c r="AG44775" s="104"/>
      <c r="AK44775" s="104"/>
      <c r="AL44775" s="104"/>
      <c r="AO44775" s="104"/>
      <c r="AP44775" s="104"/>
    </row>
    <row r="44776" spans="21:42" ht="15" customHeight="1" x14ac:dyDescent="0.25">
      <c r="U44776" s="104"/>
      <c r="AB44776" s="104"/>
      <c r="AC44776" s="104"/>
      <c r="AF44776" s="104"/>
      <c r="AG44776" s="104"/>
      <c r="AK44776" s="104"/>
      <c r="AL44776" s="104"/>
      <c r="AO44776" s="104"/>
      <c r="AP44776" s="104"/>
    </row>
    <row r="44777" spans="21:42" ht="15" customHeight="1" x14ac:dyDescent="0.25">
      <c r="U44777" s="104"/>
      <c r="AB44777" s="104"/>
      <c r="AC44777" s="104"/>
      <c r="AF44777" s="104"/>
      <c r="AG44777" s="104"/>
      <c r="AK44777" s="104"/>
      <c r="AL44777" s="104"/>
      <c r="AO44777" s="104"/>
      <c r="AP44777" s="104"/>
    </row>
    <row r="44778" spans="21:42" ht="15" customHeight="1" x14ac:dyDescent="0.25">
      <c r="U44778" s="104"/>
      <c r="AB44778" s="104"/>
      <c r="AC44778" s="104"/>
      <c r="AF44778" s="104"/>
      <c r="AG44778" s="104"/>
      <c r="AK44778" s="104"/>
      <c r="AL44778" s="104"/>
      <c r="AO44778" s="104"/>
      <c r="AP44778" s="104"/>
    </row>
    <row r="44779" spans="21:42" ht="15" customHeight="1" x14ac:dyDescent="0.25">
      <c r="U44779" s="104"/>
      <c r="AB44779" s="104"/>
      <c r="AC44779" s="104"/>
      <c r="AF44779" s="104"/>
      <c r="AG44779" s="104"/>
      <c r="AK44779" s="104"/>
      <c r="AL44779" s="104"/>
      <c r="AO44779" s="104"/>
      <c r="AP44779" s="104"/>
    </row>
    <row r="44780" spans="21:42" ht="15" customHeight="1" x14ac:dyDescent="0.25">
      <c r="U44780" s="104"/>
      <c r="AB44780" s="104"/>
      <c r="AC44780" s="104"/>
      <c r="AF44780" s="104"/>
      <c r="AG44780" s="104"/>
      <c r="AK44780" s="104"/>
      <c r="AL44780" s="104"/>
      <c r="AO44780" s="104"/>
      <c r="AP44780" s="104"/>
    </row>
    <row r="44781" spans="21:42" ht="15" customHeight="1" x14ac:dyDescent="0.25">
      <c r="U44781" s="104"/>
      <c r="AB44781" s="104"/>
      <c r="AC44781" s="104"/>
      <c r="AF44781" s="104"/>
      <c r="AG44781" s="104"/>
      <c r="AK44781" s="104"/>
      <c r="AL44781" s="104"/>
      <c r="AO44781" s="104"/>
      <c r="AP44781" s="104"/>
    </row>
    <row r="44782" spans="21:42" ht="15" customHeight="1" x14ac:dyDescent="0.25">
      <c r="U44782" s="104"/>
      <c r="AB44782" s="104"/>
      <c r="AC44782" s="104"/>
      <c r="AF44782" s="104"/>
      <c r="AG44782" s="104"/>
      <c r="AK44782" s="104"/>
      <c r="AL44782" s="104"/>
      <c r="AO44782" s="104"/>
      <c r="AP44782" s="104"/>
    </row>
    <row r="44783" spans="21:42" ht="15" customHeight="1" x14ac:dyDescent="0.25">
      <c r="U44783" s="104"/>
      <c r="AB44783" s="104"/>
      <c r="AC44783" s="104"/>
      <c r="AF44783" s="104"/>
      <c r="AG44783" s="104"/>
      <c r="AK44783" s="104"/>
      <c r="AL44783" s="104"/>
      <c r="AO44783" s="104"/>
      <c r="AP44783" s="104"/>
    </row>
    <row r="44784" spans="21:42" ht="15" customHeight="1" x14ac:dyDescent="0.25">
      <c r="U44784" s="104"/>
      <c r="AB44784" s="104"/>
      <c r="AC44784" s="104"/>
      <c r="AF44784" s="104"/>
      <c r="AG44784" s="104"/>
      <c r="AK44784" s="104"/>
      <c r="AL44784" s="104"/>
      <c r="AO44784" s="104"/>
      <c r="AP44784" s="104"/>
    </row>
    <row r="44785" spans="21:42" ht="15" customHeight="1" x14ac:dyDescent="0.25">
      <c r="U44785" s="104"/>
      <c r="AB44785" s="104"/>
      <c r="AC44785" s="104"/>
      <c r="AF44785" s="104"/>
      <c r="AG44785" s="104"/>
      <c r="AK44785" s="104"/>
      <c r="AL44785" s="104"/>
      <c r="AO44785" s="104"/>
      <c r="AP44785" s="104"/>
    </row>
    <row r="44786" spans="21:42" ht="15" customHeight="1" x14ac:dyDescent="0.25">
      <c r="U44786" s="104"/>
      <c r="AB44786" s="104"/>
      <c r="AC44786" s="104"/>
      <c r="AF44786" s="104"/>
      <c r="AG44786" s="104"/>
      <c r="AK44786" s="104"/>
      <c r="AL44786" s="104"/>
      <c r="AO44786" s="104"/>
      <c r="AP44786" s="104"/>
    </row>
    <row r="44787" spans="21:42" ht="15" customHeight="1" x14ac:dyDescent="0.25">
      <c r="U44787" s="104"/>
      <c r="AB44787" s="104"/>
      <c r="AC44787" s="104"/>
      <c r="AF44787" s="104"/>
      <c r="AG44787" s="104"/>
      <c r="AK44787" s="104"/>
      <c r="AL44787" s="104"/>
      <c r="AO44787" s="104"/>
      <c r="AP44787" s="104"/>
    </row>
    <row r="44788" spans="21:42" ht="15" customHeight="1" x14ac:dyDescent="0.25">
      <c r="U44788" s="104"/>
      <c r="AB44788" s="104"/>
      <c r="AC44788" s="104"/>
      <c r="AF44788" s="104"/>
      <c r="AG44788" s="104"/>
      <c r="AK44788" s="104"/>
      <c r="AL44788" s="104"/>
      <c r="AO44788" s="104"/>
      <c r="AP44788" s="104"/>
    </row>
    <row r="44789" spans="21:42" ht="15" customHeight="1" x14ac:dyDescent="0.25">
      <c r="U44789" s="104"/>
      <c r="AB44789" s="104"/>
      <c r="AC44789" s="104"/>
      <c r="AF44789" s="104"/>
      <c r="AG44789" s="104"/>
      <c r="AK44789" s="104"/>
      <c r="AL44789" s="104"/>
      <c r="AO44789" s="104"/>
      <c r="AP44789" s="104"/>
    </row>
    <row r="44790" spans="21:42" ht="15" customHeight="1" x14ac:dyDescent="0.25">
      <c r="U44790" s="104"/>
      <c r="AB44790" s="104"/>
      <c r="AC44790" s="104"/>
      <c r="AF44790" s="104"/>
      <c r="AG44790" s="104"/>
      <c r="AK44790" s="104"/>
      <c r="AL44790" s="104"/>
      <c r="AO44790" s="104"/>
      <c r="AP44790" s="104"/>
    </row>
    <row r="44791" spans="21:42" ht="15" customHeight="1" x14ac:dyDescent="0.25">
      <c r="U44791" s="104"/>
      <c r="AB44791" s="104"/>
      <c r="AC44791" s="104"/>
      <c r="AF44791" s="104"/>
      <c r="AG44791" s="104"/>
      <c r="AK44791" s="104"/>
      <c r="AL44791" s="104"/>
      <c r="AO44791" s="104"/>
      <c r="AP44791" s="104"/>
    </row>
    <row r="44792" spans="21:42" ht="15" customHeight="1" x14ac:dyDescent="0.25">
      <c r="U44792" s="104"/>
      <c r="AB44792" s="104"/>
      <c r="AC44792" s="104"/>
      <c r="AF44792" s="104"/>
      <c r="AG44792" s="104"/>
      <c r="AK44792" s="104"/>
      <c r="AL44792" s="104"/>
      <c r="AO44792" s="104"/>
      <c r="AP44792" s="104"/>
    </row>
    <row r="44793" spans="21:42" ht="15" customHeight="1" x14ac:dyDescent="0.25">
      <c r="U44793" s="104"/>
      <c r="AB44793" s="104"/>
      <c r="AC44793" s="104"/>
      <c r="AF44793" s="104"/>
      <c r="AG44793" s="104"/>
      <c r="AK44793" s="104"/>
      <c r="AL44793" s="104"/>
      <c r="AO44793" s="104"/>
      <c r="AP44793" s="104"/>
    </row>
    <row r="44794" spans="21:42" ht="15" customHeight="1" x14ac:dyDescent="0.25">
      <c r="U44794" s="104"/>
      <c r="AB44794" s="104"/>
      <c r="AC44794" s="104"/>
      <c r="AF44794" s="104"/>
      <c r="AG44794" s="104"/>
      <c r="AK44794" s="104"/>
      <c r="AL44794" s="104"/>
      <c r="AO44794" s="104"/>
      <c r="AP44794" s="104"/>
    </row>
    <row r="44795" spans="21:42" ht="15" customHeight="1" x14ac:dyDescent="0.25">
      <c r="U44795" s="104"/>
      <c r="AB44795" s="104"/>
      <c r="AC44795" s="104"/>
      <c r="AF44795" s="104"/>
      <c r="AG44795" s="104"/>
      <c r="AK44795" s="104"/>
      <c r="AL44795" s="104"/>
      <c r="AO44795" s="104"/>
      <c r="AP44795" s="104"/>
    </row>
    <row r="44796" spans="21:42" ht="15" customHeight="1" x14ac:dyDescent="0.25">
      <c r="U44796" s="104"/>
      <c r="AB44796" s="104"/>
      <c r="AC44796" s="104"/>
      <c r="AF44796" s="104"/>
      <c r="AG44796" s="104"/>
      <c r="AK44796" s="104"/>
      <c r="AL44796" s="104"/>
      <c r="AO44796" s="104"/>
      <c r="AP44796" s="104"/>
    </row>
    <row r="44797" spans="21:42" ht="15" customHeight="1" x14ac:dyDescent="0.25">
      <c r="U44797" s="104"/>
      <c r="AB44797" s="104"/>
      <c r="AC44797" s="104"/>
      <c r="AF44797" s="104"/>
      <c r="AG44797" s="104"/>
      <c r="AK44797" s="104"/>
      <c r="AL44797" s="104"/>
      <c r="AO44797" s="104"/>
      <c r="AP44797" s="104"/>
    </row>
    <row r="44798" spans="21:42" ht="15" customHeight="1" x14ac:dyDescent="0.25">
      <c r="U44798" s="104"/>
      <c r="AB44798" s="104"/>
      <c r="AC44798" s="104"/>
      <c r="AF44798" s="104"/>
      <c r="AG44798" s="104"/>
      <c r="AK44798" s="104"/>
      <c r="AL44798" s="104"/>
      <c r="AO44798" s="104"/>
      <c r="AP44798" s="104"/>
    </row>
    <row r="44799" spans="21:42" ht="15" customHeight="1" x14ac:dyDescent="0.25">
      <c r="U44799" s="104"/>
      <c r="AB44799" s="104"/>
      <c r="AC44799" s="104"/>
      <c r="AF44799" s="104"/>
      <c r="AG44799" s="104"/>
      <c r="AK44799" s="104"/>
      <c r="AL44799" s="104"/>
      <c r="AO44799" s="104"/>
      <c r="AP44799" s="104"/>
    </row>
    <row r="44800" spans="21:42" ht="15" customHeight="1" x14ac:dyDescent="0.25">
      <c r="U44800" s="104"/>
      <c r="AB44800" s="104"/>
      <c r="AC44800" s="104"/>
      <c r="AF44800" s="104"/>
      <c r="AG44800" s="104"/>
      <c r="AK44800" s="104"/>
      <c r="AL44800" s="104"/>
      <c r="AO44800" s="104"/>
      <c r="AP44800" s="104"/>
    </row>
    <row r="44801" spans="21:42" ht="15" customHeight="1" x14ac:dyDescent="0.25">
      <c r="U44801" s="104"/>
      <c r="AB44801" s="104"/>
      <c r="AC44801" s="104"/>
      <c r="AF44801" s="104"/>
      <c r="AG44801" s="104"/>
      <c r="AK44801" s="104"/>
      <c r="AL44801" s="104"/>
      <c r="AO44801" s="104"/>
      <c r="AP44801" s="104"/>
    </row>
    <row r="44802" spans="21:42" ht="15" customHeight="1" x14ac:dyDescent="0.25">
      <c r="U44802" s="104"/>
      <c r="AB44802" s="104"/>
      <c r="AC44802" s="104"/>
      <c r="AF44802" s="104"/>
      <c r="AG44802" s="104"/>
      <c r="AK44802" s="104"/>
      <c r="AL44802" s="104"/>
      <c r="AO44802" s="104"/>
      <c r="AP44802" s="104"/>
    </row>
    <row r="44803" spans="21:42" ht="15" customHeight="1" x14ac:dyDescent="0.25">
      <c r="U44803" s="104"/>
      <c r="AB44803" s="104"/>
      <c r="AC44803" s="104"/>
      <c r="AF44803" s="104"/>
      <c r="AG44803" s="104"/>
      <c r="AK44803" s="104"/>
      <c r="AL44803" s="104"/>
      <c r="AO44803" s="104"/>
      <c r="AP44803" s="104"/>
    </row>
    <row r="44804" spans="21:42" ht="15" customHeight="1" x14ac:dyDescent="0.25">
      <c r="U44804" s="104"/>
      <c r="AB44804" s="104"/>
      <c r="AC44804" s="104"/>
      <c r="AF44804" s="104"/>
      <c r="AG44804" s="104"/>
      <c r="AK44804" s="104"/>
      <c r="AL44804" s="104"/>
      <c r="AO44804" s="104"/>
      <c r="AP44804" s="104"/>
    </row>
    <row r="44805" spans="21:42" ht="15" customHeight="1" x14ac:dyDescent="0.25">
      <c r="U44805" s="104"/>
      <c r="AB44805" s="104"/>
      <c r="AC44805" s="104"/>
      <c r="AF44805" s="104"/>
      <c r="AG44805" s="104"/>
      <c r="AK44805" s="104"/>
      <c r="AL44805" s="104"/>
      <c r="AO44805" s="104"/>
      <c r="AP44805" s="104"/>
    </row>
    <row r="44806" spans="21:42" ht="15" customHeight="1" x14ac:dyDescent="0.25">
      <c r="U44806" s="104"/>
      <c r="AB44806" s="104"/>
      <c r="AC44806" s="104"/>
      <c r="AF44806" s="104"/>
      <c r="AG44806" s="104"/>
      <c r="AK44806" s="104"/>
      <c r="AL44806" s="104"/>
      <c r="AO44806" s="104"/>
      <c r="AP44806" s="104"/>
    </row>
    <row r="44807" spans="21:42" ht="15" customHeight="1" x14ac:dyDescent="0.25">
      <c r="U44807" s="104"/>
      <c r="AB44807" s="104"/>
      <c r="AC44807" s="104"/>
      <c r="AF44807" s="104"/>
      <c r="AG44807" s="104"/>
      <c r="AK44807" s="104"/>
      <c r="AL44807" s="104"/>
      <c r="AO44807" s="104"/>
      <c r="AP44807" s="104"/>
    </row>
    <row r="44808" spans="21:42" ht="15" customHeight="1" x14ac:dyDescent="0.25">
      <c r="U44808" s="104"/>
      <c r="AB44808" s="104"/>
      <c r="AC44808" s="104"/>
      <c r="AF44808" s="104"/>
      <c r="AG44808" s="104"/>
      <c r="AK44808" s="104"/>
      <c r="AL44808" s="104"/>
      <c r="AO44808" s="104"/>
      <c r="AP44808" s="104"/>
    </row>
    <row r="44809" spans="21:42" ht="15" customHeight="1" x14ac:dyDescent="0.25">
      <c r="U44809" s="104"/>
      <c r="AB44809" s="104"/>
      <c r="AC44809" s="104"/>
      <c r="AF44809" s="104"/>
      <c r="AG44809" s="104"/>
      <c r="AK44809" s="104"/>
      <c r="AL44809" s="104"/>
      <c r="AO44809" s="104"/>
      <c r="AP44809" s="104"/>
    </row>
    <row r="44810" spans="21:42" ht="15" customHeight="1" x14ac:dyDescent="0.25">
      <c r="U44810" s="104"/>
      <c r="AB44810" s="104"/>
      <c r="AC44810" s="104"/>
      <c r="AF44810" s="104"/>
      <c r="AG44810" s="104"/>
      <c r="AK44810" s="104"/>
      <c r="AL44810" s="104"/>
      <c r="AO44810" s="104"/>
      <c r="AP44810" s="104"/>
    </row>
    <row r="44811" spans="21:42" ht="15" customHeight="1" x14ac:dyDescent="0.25">
      <c r="U44811" s="104"/>
      <c r="AB44811" s="104"/>
      <c r="AC44811" s="104"/>
      <c r="AF44811" s="104"/>
      <c r="AG44811" s="104"/>
      <c r="AK44811" s="104"/>
      <c r="AL44811" s="104"/>
      <c r="AO44811" s="104"/>
      <c r="AP44811" s="104"/>
    </row>
    <row r="44812" spans="21:42" ht="15" customHeight="1" x14ac:dyDescent="0.25">
      <c r="U44812" s="104"/>
      <c r="AB44812" s="104"/>
      <c r="AC44812" s="104"/>
      <c r="AF44812" s="104"/>
      <c r="AG44812" s="104"/>
      <c r="AK44812" s="104"/>
      <c r="AL44812" s="104"/>
      <c r="AO44812" s="104"/>
      <c r="AP44812" s="104"/>
    </row>
    <row r="44813" spans="21:42" ht="15" customHeight="1" x14ac:dyDescent="0.25">
      <c r="U44813" s="104"/>
      <c r="AB44813" s="104"/>
      <c r="AC44813" s="104"/>
      <c r="AF44813" s="104"/>
      <c r="AG44813" s="104"/>
      <c r="AK44813" s="104"/>
      <c r="AL44813" s="104"/>
      <c r="AO44813" s="104"/>
      <c r="AP44813" s="104"/>
    </row>
    <row r="44814" spans="21:42" ht="15" customHeight="1" x14ac:dyDescent="0.25">
      <c r="U44814" s="104"/>
      <c r="AB44814" s="104"/>
      <c r="AC44814" s="104"/>
      <c r="AF44814" s="104"/>
      <c r="AG44814" s="104"/>
      <c r="AK44814" s="104"/>
      <c r="AL44814" s="104"/>
      <c r="AO44814" s="104"/>
      <c r="AP44814" s="104"/>
    </row>
    <row r="44815" spans="21:42" ht="15" customHeight="1" x14ac:dyDescent="0.25">
      <c r="U44815" s="104"/>
      <c r="AB44815" s="104"/>
      <c r="AC44815" s="104"/>
      <c r="AF44815" s="104"/>
      <c r="AG44815" s="104"/>
      <c r="AK44815" s="104"/>
      <c r="AL44815" s="104"/>
      <c r="AO44815" s="104"/>
      <c r="AP44815" s="104"/>
    </row>
    <row r="44816" spans="21:42" ht="15" customHeight="1" x14ac:dyDescent="0.25">
      <c r="U44816" s="104"/>
      <c r="AB44816" s="104"/>
      <c r="AC44816" s="104"/>
      <c r="AF44816" s="104"/>
      <c r="AG44816" s="104"/>
      <c r="AK44816" s="104"/>
      <c r="AL44816" s="104"/>
      <c r="AO44816" s="104"/>
      <c r="AP44816" s="104"/>
    </row>
    <row r="44817" spans="21:42" ht="15" customHeight="1" x14ac:dyDescent="0.25">
      <c r="U44817" s="104"/>
      <c r="AB44817" s="104"/>
      <c r="AC44817" s="104"/>
      <c r="AF44817" s="104"/>
      <c r="AG44817" s="104"/>
      <c r="AK44817" s="104"/>
      <c r="AL44817" s="104"/>
      <c r="AO44817" s="104"/>
      <c r="AP44817" s="104"/>
    </row>
    <row r="44818" spans="21:42" ht="15" customHeight="1" x14ac:dyDescent="0.25">
      <c r="U44818" s="104"/>
      <c r="AB44818" s="104"/>
      <c r="AC44818" s="104"/>
      <c r="AF44818" s="104"/>
      <c r="AG44818" s="104"/>
      <c r="AK44818" s="104"/>
      <c r="AL44818" s="104"/>
      <c r="AO44818" s="104"/>
      <c r="AP44818" s="104"/>
    </row>
    <row r="44819" spans="21:42" ht="15" customHeight="1" x14ac:dyDescent="0.25">
      <c r="U44819" s="104"/>
      <c r="AB44819" s="104"/>
      <c r="AC44819" s="104"/>
      <c r="AF44819" s="104"/>
      <c r="AG44819" s="104"/>
      <c r="AK44819" s="104"/>
      <c r="AL44819" s="104"/>
      <c r="AO44819" s="104"/>
      <c r="AP44819" s="104"/>
    </row>
    <row r="44820" spans="21:42" ht="15" customHeight="1" x14ac:dyDescent="0.25">
      <c r="U44820" s="104"/>
      <c r="AB44820" s="104"/>
      <c r="AC44820" s="104"/>
      <c r="AF44820" s="104"/>
      <c r="AG44820" s="104"/>
      <c r="AK44820" s="104"/>
      <c r="AL44820" s="104"/>
      <c r="AO44820" s="104"/>
      <c r="AP44820" s="104"/>
    </row>
    <row r="44821" spans="21:42" ht="15" customHeight="1" x14ac:dyDescent="0.25">
      <c r="U44821" s="104"/>
      <c r="AB44821" s="104"/>
      <c r="AC44821" s="104"/>
      <c r="AF44821" s="104"/>
      <c r="AG44821" s="104"/>
      <c r="AK44821" s="104"/>
      <c r="AL44821" s="104"/>
      <c r="AO44821" s="104"/>
      <c r="AP44821" s="104"/>
    </row>
    <row r="44822" spans="21:42" ht="15" customHeight="1" x14ac:dyDescent="0.25">
      <c r="U44822" s="104"/>
      <c r="AB44822" s="104"/>
      <c r="AC44822" s="104"/>
      <c r="AF44822" s="104"/>
      <c r="AG44822" s="104"/>
      <c r="AK44822" s="104"/>
      <c r="AL44822" s="104"/>
      <c r="AO44822" s="104"/>
      <c r="AP44822" s="104"/>
    </row>
    <row r="44823" spans="21:42" ht="15" customHeight="1" x14ac:dyDescent="0.25">
      <c r="U44823" s="104"/>
      <c r="AB44823" s="104"/>
      <c r="AC44823" s="104"/>
      <c r="AF44823" s="104"/>
      <c r="AG44823" s="104"/>
      <c r="AK44823" s="104"/>
      <c r="AL44823" s="104"/>
      <c r="AO44823" s="104"/>
      <c r="AP44823" s="104"/>
    </row>
    <row r="44824" spans="21:42" ht="15" customHeight="1" x14ac:dyDescent="0.25">
      <c r="U44824" s="104"/>
      <c r="AB44824" s="104"/>
      <c r="AC44824" s="104"/>
      <c r="AF44824" s="104"/>
      <c r="AG44824" s="104"/>
      <c r="AK44824" s="104"/>
      <c r="AL44824" s="104"/>
      <c r="AO44824" s="104"/>
      <c r="AP44824" s="104"/>
    </row>
    <row r="44825" spans="21:42" ht="15" customHeight="1" x14ac:dyDescent="0.25">
      <c r="U44825" s="104"/>
      <c r="AB44825" s="104"/>
      <c r="AC44825" s="104"/>
      <c r="AF44825" s="104"/>
      <c r="AG44825" s="104"/>
      <c r="AK44825" s="104"/>
      <c r="AL44825" s="104"/>
      <c r="AO44825" s="104"/>
      <c r="AP44825" s="104"/>
    </row>
    <row r="44826" spans="21:42" ht="15" customHeight="1" x14ac:dyDescent="0.25">
      <c r="U44826" s="104"/>
      <c r="AB44826" s="104"/>
      <c r="AC44826" s="104"/>
      <c r="AF44826" s="104"/>
      <c r="AG44826" s="104"/>
      <c r="AK44826" s="104"/>
      <c r="AL44826" s="104"/>
      <c r="AO44826" s="104"/>
      <c r="AP44826" s="104"/>
    </row>
    <row r="44827" spans="21:42" ht="15" customHeight="1" x14ac:dyDescent="0.25">
      <c r="U44827" s="104"/>
      <c r="AB44827" s="104"/>
      <c r="AC44827" s="104"/>
      <c r="AF44827" s="104"/>
      <c r="AG44827" s="104"/>
      <c r="AK44827" s="104"/>
      <c r="AL44827" s="104"/>
      <c r="AO44827" s="104"/>
      <c r="AP44827" s="104"/>
    </row>
    <row r="44828" spans="21:42" ht="15" customHeight="1" x14ac:dyDescent="0.25">
      <c r="U44828" s="104"/>
      <c r="AB44828" s="104"/>
      <c r="AC44828" s="104"/>
      <c r="AF44828" s="104"/>
      <c r="AG44828" s="104"/>
      <c r="AK44828" s="104"/>
      <c r="AL44828" s="104"/>
      <c r="AO44828" s="104"/>
      <c r="AP44828" s="104"/>
    </row>
    <row r="44829" spans="21:42" ht="15" customHeight="1" x14ac:dyDescent="0.25">
      <c r="U44829" s="104"/>
      <c r="AB44829" s="104"/>
      <c r="AC44829" s="104"/>
      <c r="AF44829" s="104"/>
      <c r="AG44829" s="104"/>
      <c r="AK44829" s="104"/>
      <c r="AL44829" s="104"/>
      <c r="AO44829" s="104"/>
      <c r="AP44829" s="104"/>
    </row>
    <row r="44830" spans="21:42" ht="15" customHeight="1" x14ac:dyDescent="0.25">
      <c r="U44830" s="104"/>
      <c r="AB44830" s="104"/>
      <c r="AC44830" s="104"/>
      <c r="AF44830" s="104"/>
      <c r="AG44830" s="104"/>
      <c r="AK44830" s="104"/>
      <c r="AL44830" s="104"/>
      <c r="AO44830" s="104"/>
      <c r="AP44830" s="104"/>
    </row>
    <row r="44831" spans="21:42" ht="15" customHeight="1" x14ac:dyDescent="0.25">
      <c r="U44831" s="104"/>
      <c r="AB44831" s="104"/>
      <c r="AC44831" s="104"/>
      <c r="AF44831" s="104"/>
      <c r="AG44831" s="104"/>
      <c r="AK44831" s="104"/>
      <c r="AL44831" s="104"/>
      <c r="AO44831" s="104"/>
      <c r="AP44831" s="104"/>
    </row>
    <row r="44832" spans="21:42" ht="15" customHeight="1" x14ac:dyDescent="0.25">
      <c r="U44832" s="104"/>
      <c r="AB44832" s="104"/>
      <c r="AC44832" s="104"/>
      <c r="AF44832" s="104"/>
      <c r="AG44832" s="104"/>
      <c r="AK44832" s="104"/>
      <c r="AL44832" s="104"/>
      <c r="AO44832" s="104"/>
      <c r="AP44832" s="104"/>
    </row>
    <row r="44833" spans="21:42" ht="15" customHeight="1" x14ac:dyDescent="0.25">
      <c r="U44833" s="104"/>
      <c r="AB44833" s="104"/>
      <c r="AC44833" s="104"/>
      <c r="AF44833" s="104"/>
      <c r="AG44833" s="104"/>
      <c r="AK44833" s="104"/>
      <c r="AL44833" s="104"/>
      <c r="AO44833" s="104"/>
      <c r="AP44833" s="104"/>
    </row>
    <row r="44834" spans="21:42" ht="15" customHeight="1" x14ac:dyDescent="0.25">
      <c r="U44834" s="104"/>
      <c r="AB44834" s="104"/>
      <c r="AC44834" s="104"/>
      <c r="AF44834" s="104"/>
      <c r="AG44834" s="104"/>
      <c r="AK44834" s="104"/>
      <c r="AL44834" s="104"/>
      <c r="AO44834" s="104"/>
      <c r="AP44834" s="104"/>
    </row>
    <row r="44835" spans="21:42" ht="15" customHeight="1" x14ac:dyDescent="0.25">
      <c r="U44835" s="104"/>
      <c r="AB44835" s="104"/>
      <c r="AC44835" s="104"/>
      <c r="AF44835" s="104"/>
      <c r="AG44835" s="104"/>
      <c r="AK44835" s="104"/>
      <c r="AL44835" s="104"/>
      <c r="AO44835" s="104"/>
      <c r="AP44835" s="104"/>
    </row>
    <row r="44836" spans="21:42" ht="15" customHeight="1" x14ac:dyDescent="0.25">
      <c r="U44836" s="104"/>
      <c r="AB44836" s="104"/>
      <c r="AC44836" s="104"/>
      <c r="AF44836" s="104"/>
      <c r="AG44836" s="104"/>
      <c r="AK44836" s="104"/>
      <c r="AL44836" s="104"/>
      <c r="AO44836" s="104"/>
      <c r="AP44836" s="104"/>
    </row>
    <row r="44837" spans="21:42" ht="15" customHeight="1" x14ac:dyDescent="0.25">
      <c r="U44837" s="104"/>
      <c r="AB44837" s="104"/>
      <c r="AC44837" s="104"/>
      <c r="AF44837" s="104"/>
      <c r="AG44837" s="104"/>
      <c r="AK44837" s="104"/>
      <c r="AL44837" s="104"/>
      <c r="AO44837" s="104"/>
      <c r="AP44837" s="104"/>
    </row>
    <row r="44838" spans="21:42" ht="15" customHeight="1" x14ac:dyDescent="0.25">
      <c r="U44838" s="104"/>
      <c r="AB44838" s="104"/>
      <c r="AC44838" s="104"/>
      <c r="AF44838" s="104"/>
      <c r="AG44838" s="104"/>
      <c r="AK44838" s="104"/>
      <c r="AL44838" s="104"/>
      <c r="AO44838" s="104"/>
      <c r="AP44838" s="104"/>
    </row>
    <row r="44839" spans="21:42" ht="15" customHeight="1" x14ac:dyDescent="0.25">
      <c r="U44839" s="104"/>
      <c r="AB44839" s="104"/>
      <c r="AC44839" s="104"/>
      <c r="AF44839" s="104"/>
      <c r="AG44839" s="104"/>
      <c r="AK44839" s="104"/>
      <c r="AL44839" s="104"/>
      <c r="AO44839" s="104"/>
      <c r="AP44839" s="104"/>
    </row>
    <row r="44840" spans="21:42" ht="15" customHeight="1" x14ac:dyDescent="0.25">
      <c r="U44840" s="104"/>
      <c r="AB44840" s="104"/>
      <c r="AC44840" s="104"/>
      <c r="AF44840" s="104"/>
      <c r="AG44840" s="104"/>
      <c r="AK44840" s="104"/>
      <c r="AL44840" s="104"/>
      <c r="AO44840" s="104"/>
      <c r="AP44840" s="104"/>
    </row>
    <row r="44841" spans="21:42" ht="15" customHeight="1" x14ac:dyDescent="0.25">
      <c r="U44841" s="104"/>
      <c r="AB44841" s="104"/>
      <c r="AC44841" s="104"/>
      <c r="AF44841" s="104"/>
      <c r="AG44841" s="104"/>
      <c r="AK44841" s="104"/>
      <c r="AL44841" s="104"/>
      <c r="AO44841" s="104"/>
      <c r="AP44841" s="104"/>
    </row>
    <row r="44842" spans="21:42" ht="15" customHeight="1" x14ac:dyDescent="0.25">
      <c r="U44842" s="104"/>
      <c r="AB44842" s="104"/>
      <c r="AC44842" s="104"/>
      <c r="AF44842" s="104"/>
      <c r="AG44842" s="104"/>
      <c r="AK44842" s="104"/>
      <c r="AL44842" s="104"/>
      <c r="AO44842" s="104"/>
      <c r="AP44842" s="104"/>
    </row>
    <row r="44843" spans="21:42" ht="15" customHeight="1" x14ac:dyDescent="0.25">
      <c r="U44843" s="104"/>
      <c r="AB44843" s="104"/>
      <c r="AC44843" s="104"/>
      <c r="AF44843" s="104"/>
      <c r="AG44843" s="104"/>
      <c r="AK44843" s="104"/>
      <c r="AL44843" s="104"/>
      <c r="AO44843" s="104"/>
      <c r="AP44843" s="104"/>
    </row>
    <row r="44844" spans="21:42" ht="15" customHeight="1" x14ac:dyDescent="0.25">
      <c r="U44844" s="104"/>
      <c r="AB44844" s="104"/>
      <c r="AC44844" s="104"/>
      <c r="AF44844" s="104"/>
      <c r="AG44844" s="104"/>
      <c r="AK44844" s="104"/>
      <c r="AL44844" s="104"/>
      <c r="AO44844" s="104"/>
      <c r="AP44844" s="104"/>
    </row>
    <row r="44845" spans="21:42" ht="15" customHeight="1" x14ac:dyDescent="0.25">
      <c r="U44845" s="104"/>
      <c r="AB44845" s="104"/>
      <c r="AC44845" s="104"/>
      <c r="AF44845" s="104"/>
      <c r="AG44845" s="104"/>
      <c r="AK44845" s="104"/>
      <c r="AL44845" s="104"/>
      <c r="AO44845" s="104"/>
      <c r="AP44845" s="104"/>
    </row>
    <row r="44846" spans="21:42" ht="15" customHeight="1" x14ac:dyDescent="0.25">
      <c r="U44846" s="104"/>
      <c r="AB44846" s="104"/>
      <c r="AC44846" s="104"/>
      <c r="AF44846" s="104"/>
      <c r="AG44846" s="104"/>
      <c r="AK44846" s="104"/>
      <c r="AL44846" s="104"/>
      <c r="AO44846" s="104"/>
      <c r="AP44846" s="104"/>
    </row>
    <row r="44847" spans="21:42" ht="15" customHeight="1" x14ac:dyDescent="0.25">
      <c r="U44847" s="104"/>
      <c r="AB44847" s="104"/>
      <c r="AC44847" s="104"/>
      <c r="AF44847" s="104"/>
      <c r="AG44847" s="104"/>
      <c r="AK44847" s="104"/>
      <c r="AL44847" s="104"/>
      <c r="AO44847" s="104"/>
      <c r="AP44847" s="104"/>
    </row>
    <row r="44848" spans="21:42" ht="15" customHeight="1" x14ac:dyDescent="0.25">
      <c r="U44848" s="104"/>
      <c r="AB44848" s="104"/>
      <c r="AC44848" s="104"/>
      <c r="AF44848" s="104"/>
      <c r="AG44848" s="104"/>
      <c r="AK44848" s="104"/>
      <c r="AL44848" s="104"/>
      <c r="AO44848" s="104"/>
      <c r="AP44848" s="104"/>
    </row>
    <row r="44849" spans="21:42" ht="15" customHeight="1" x14ac:dyDescent="0.25">
      <c r="U44849" s="104"/>
      <c r="AB44849" s="104"/>
      <c r="AC44849" s="104"/>
      <c r="AF44849" s="104"/>
      <c r="AG44849" s="104"/>
      <c r="AK44849" s="104"/>
      <c r="AL44849" s="104"/>
      <c r="AO44849" s="104"/>
      <c r="AP44849" s="104"/>
    </row>
    <row r="44850" spans="21:42" ht="15" customHeight="1" x14ac:dyDescent="0.25">
      <c r="U44850" s="104"/>
      <c r="AB44850" s="104"/>
      <c r="AC44850" s="104"/>
      <c r="AF44850" s="104"/>
      <c r="AG44850" s="104"/>
      <c r="AK44850" s="104"/>
      <c r="AL44850" s="104"/>
      <c r="AO44850" s="104"/>
      <c r="AP44850" s="104"/>
    </row>
    <row r="44851" spans="21:42" ht="15" customHeight="1" x14ac:dyDescent="0.25">
      <c r="U44851" s="104"/>
      <c r="AB44851" s="104"/>
      <c r="AC44851" s="104"/>
      <c r="AF44851" s="104"/>
      <c r="AG44851" s="104"/>
      <c r="AK44851" s="104"/>
      <c r="AL44851" s="104"/>
      <c r="AO44851" s="104"/>
      <c r="AP44851" s="104"/>
    </row>
    <row r="44852" spans="21:42" ht="15" customHeight="1" x14ac:dyDescent="0.25">
      <c r="U44852" s="104"/>
      <c r="AB44852" s="104"/>
      <c r="AC44852" s="104"/>
      <c r="AF44852" s="104"/>
      <c r="AG44852" s="104"/>
      <c r="AK44852" s="104"/>
      <c r="AL44852" s="104"/>
      <c r="AO44852" s="104"/>
      <c r="AP44852" s="104"/>
    </row>
    <row r="44853" spans="21:42" ht="15" customHeight="1" x14ac:dyDescent="0.25">
      <c r="U44853" s="104"/>
      <c r="AB44853" s="104"/>
      <c r="AC44853" s="104"/>
      <c r="AF44853" s="104"/>
      <c r="AG44853" s="104"/>
      <c r="AK44853" s="104"/>
      <c r="AL44853" s="104"/>
      <c r="AO44853" s="104"/>
      <c r="AP44853" s="104"/>
    </row>
    <row r="44854" spans="21:42" ht="15" customHeight="1" x14ac:dyDescent="0.25">
      <c r="U44854" s="104"/>
      <c r="AB44854" s="104"/>
      <c r="AC44854" s="104"/>
      <c r="AF44854" s="104"/>
      <c r="AG44854" s="104"/>
      <c r="AK44854" s="104"/>
      <c r="AL44854" s="104"/>
      <c r="AO44854" s="104"/>
      <c r="AP44854" s="104"/>
    </row>
    <row r="44855" spans="21:42" ht="15" customHeight="1" x14ac:dyDescent="0.25">
      <c r="U44855" s="104"/>
      <c r="AB44855" s="104"/>
      <c r="AC44855" s="104"/>
      <c r="AF44855" s="104"/>
      <c r="AG44855" s="104"/>
      <c r="AK44855" s="104"/>
      <c r="AL44855" s="104"/>
      <c r="AO44855" s="104"/>
      <c r="AP44855" s="104"/>
    </row>
    <row r="44856" spans="21:42" ht="15" customHeight="1" x14ac:dyDescent="0.25">
      <c r="U44856" s="104"/>
      <c r="AB44856" s="104"/>
      <c r="AC44856" s="104"/>
      <c r="AF44856" s="104"/>
      <c r="AG44856" s="104"/>
      <c r="AK44856" s="104"/>
      <c r="AL44856" s="104"/>
      <c r="AO44856" s="104"/>
      <c r="AP44856" s="104"/>
    </row>
    <row r="44857" spans="21:42" ht="15" customHeight="1" x14ac:dyDescent="0.25">
      <c r="U44857" s="104"/>
      <c r="AB44857" s="104"/>
      <c r="AC44857" s="104"/>
      <c r="AF44857" s="104"/>
      <c r="AG44857" s="104"/>
      <c r="AK44857" s="104"/>
      <c r="AL44857" s="104"/>
      <c r="AO44857" s="104"/>
      <c r="AP44857" s="104"/>
    </row>
    <row r="44858" spans="21:42" ht="15" customHeight="1" x14ac:dyDescent="0.25">
      <c r="U44858" s="104"/>
      <c r="AB44858" s="104"/>
      <c r="AC44858" s="104"/>
      <c r="AF44858" s="104"/>
      <c r="AG44858" s="104"/>
      <c r="AK44858" s="104"/>
      <c r="AL44858" s="104"/>
      <c r="AO44858" s="104"/>
      <c r="AP44858" s="104"/>
    </row>
    <row r="44859" spans="21:42" ht="15" customHeight="1" x14ac:dyDescent="0.25">
      <c r="U44859" s="104"/>
      <c r="AB44859" s="104"/>
      <c r="AC44859" s="104"/>
      <c r="AF44859" s="104"/>
      <c r="AG44859" s="104"/>
      <c r="AK44859" s="104"/>
      <c r="AL44859" s="104"/>
      <c r="AO44859" s="104"/>
      <c r="AP44859" s="104"/>
    </row>
    <row r="44860" spans="21:42" ht="15" customHeight="1" x14ac:dyDescent="0.25">
      <c r="U44860" s="104"/>
      <c r="AB44860" s="104"/>
      <c r="AC44860" s="104"/>
      <c r="AF44860" s="104"/>
      <c r="AG44860" s="104"/>
      <c r="AK44860" s="104"/>
      <c r="AL44860" s="104"/>
      <c r="AO44860" s="104"/>
      <c r="AP44860" s="104"/>
    </row>
    <row r="44861" spans="21:42" ht="15" customHeight="1" x14ac:dyDescent="0.25">
      <c r="U44861" s="104"/>
      <c r="AB44861" s="104"/>
      <c r="AC44861" s="104"/>
      <c r="AF44861" s="104"/>
      <c r="AG44861" s="104"/>
      <c r="AK44861" s="104"/>
      <c r="AL44861" s="104"/>
      <c r="AO44861" s="104"/>
      <c r="AP44861" s="104"/>
    </row>
    <row r="44862" spans="21:42" ht="15" customHeight="1" x14ac:dyDescent="0.25">
      <c r="U44862" s="104"/>
      <c r="AB44862" s="104"/>
      <c r="AC44862" s="104"/>
      <c r="AF44862" s="104"/>
      <c r="AG44862" s="104"/>
      <c r="AK44862" s="104"/>
      <c r="AL44862" s="104"/>
      <c r="AO44862" s="104"/>
      <c r="AP44862" s="104"/>
    </row>
    <row r="44863" spans="21:42" ht="15" customHeight="1" x14ac:dyDescent="0.25">
      <c r="U44863" s="104"/>
      <c r="AB44863" s="104"/>
      <c r="AC44863" s="104"/>
      <c r="AF44863" s="104"/>
      <c r="AG44863" s="104"/>
      <c r="AK44863" s="104"/>
      <c r="AL44863" s="104"/>
      <c r="AO44863" s="104"/>
      <c r="AP44863" s="104"/>
    </row>
    <row r="44864" spans="21:42" ht="15" customHeight="1" x14ac:dyDescent="0.25">
      <c r="U44864" s="104"/>
      <c r="AB44864" s="104"/>
      <c r="AC44864" s="104"/>
      <c r="AF44864" s="104"/>
      <c r="AG44864" s="104"/>
      <c r="AK44864" s="104"/>
      <c r="AL44864" s="104"/>
      <c r="AO44864" s="104"/>
      <c r="AP44864" s="104"/>
    </row>
    <row r="44865" spans="21:42" ht="15" customHeight="1" x14ac:dyDescent="0.25">
      <c r="U44865" s="104"/>
      <c r="AB44865" s="104"/>
      <c r="AC44865" s="104"/>
      <c r="AF44865" s="104"/>
      <c r="AG44865" s="104"/>
      <c r="AK44865" s="104"/>
      <c r="AL44865" s="104"/>
      <c r="AO44865" s="104"/>
      <c r="AP44865" s="104"/>
    </row>
    <row r="44866" spans="21:42" ht="15" customHeight="1" x14ac:dyDescent="0.25">
      <c r="U44866" s="104"/>
      <c r="AB44866" s="104"/>
      <c r="AC44866" s="104"/>
      <c r="AF44866" s="104"/>
      <c r="AG44866" s="104"/>
      <c r="AK44866" s="104"/>
      <c r="AL44866" s="104"/>
      <c r="AO44866" s="104"/>
      <c r="AP44866" s="104"/>
    </row>
    <row r="44867" spans="21:42" ht="15" customHeight="1" x14ac:dyDescent="0.25">
      <c r="U44867" s="104"/>
      <c r="AB44867" s="104"/>
      <c r="AC44867" s="104"/>
      <c r="AF44867" s="104"/>
      <c r="AG44867" s="104"/>
      <c r="AK44867" s="104"/>
      <c r="AL44867" s="104"/>
      <c r="AO44867" s="104"/>
      <c r="AP44867" s="104"/>
    </row>
    <row r="44868" spans="21:42" ht="15" customHeight="1" x14ac:dyDescent="0.25">
      <c r="U44868" s="104"/>
      <c r="AB44868" s="104"/>
      <c r="AC44868" s="104"/>
      <c r="AF44868" s="104"/>
      <c r="AG44868" s="104"/>
      <c r="AK44868" s="104"/>
      <c r="AL44868" s="104"/>
      <c r="AO44868" s="104"/>
      <c r="AP44868" s="104"/>
    </row>
    <row r="44869" spans="21:42" ht="15" customHeight="1" x14ac:dyDescent="0.25">
      <c r="U44869" s="104"/>
      <c r="AB44869" s="104"/>
      <c r="AC44869" s="104"/>
      <c r="AF44869" s="104"/>
      <c r="AG44869" s="104"/>
      <c r="AK44869" s="104"/>
      <c r="AL44869" s="104"/>
      <c r="AO44869" s="104"/>
      <c r="AP44869" s="104"/>
    </row>
    <row r="44870" spans="21:42" ht="15" customHeight="1" x14ac:dyDescent="0.25">
      <c r="U44870" s="104"/>
      <c r="AB44870" s="104"/>
      <c r="AC44870" s="104"/>
      <c r="AF44870" s="104"/>
      <c r="AG44870" s="104"/>
      <c r="AK44870" s="104"/>
      <c r="AL44870" s="104"/>
      <c r="AO44870" s="104"/>
      <c r="AP44870" s="104"/>
    </row>
    <row r="44871" spans="21:42" ht="15" customHeight="1" x14ac:dyDescent="0.25">
      <c r="U44871" s="104"/>
      <c r="AB44871" s="104"/>
      <c r="AC44871" s="104"/>
      <c r="AF44871" s="104"/>
      <c r="AG44871" s="104"/>
      <c r="AK44871" s="104"/>
      <c r="AL44871" s="104"/>
      <c r="AO44871" s="104"/>
      <c r="AP44871" s="104"/>
    </row>
    <row r="44872" spans="21:42" ht="15" customHeight="1" x14ac:dyDescent="0.25">
      <c r="U44872" s="104"/>
      <c r="AB44872" s="104"/>
      <c r="AC44872" s="104"/>
      <c r="AF44872" s="104"/>
      <c r="AG44872" s="104"/>
      <c r="AK44872" s="104"/>
      <c r="AL44872" s="104"/>
      <c r="AO44872" s="104"/>
      <c r="AP44872" s="104"/>
    </row>
    <row r="44873" spans="21:42" ht="15" customHeight="1" x14ac:dyDescent="0.25">
      <c r="U44873" s="104"/>
      <c r="AB44873" s="104"/>
      <c r="AC44873" s="104"/>
      <c r="AF44873" s="104"/>
      <c r="AG44873" s="104"/>
      <c r="AK44873" s="104"/>
      <c r="AL44873" s="104"/>
      <c r="AO44873" s="104"/>
      <c r="AP44873" s="104"/>
    </row>
    <row r="44874" spans="21:42" ht="15" customHeight="1" x14ac:dyDescent="0.25">
      <c r="U44874" s="104"/>
      <c r="AB44874" s="104"/>
      <c r="AC44874" s="104"/>
      <c r="AF44874" s="104"/>
      <c r="AG44874" s="104"/>
      <c r="AK44874" s="104"/>
      <c r="AL44874" s="104"/>
      <c r="AO44874" s="104"/>
      <c r="AP44874" s="104"/>
    </row>
    <row r="44875" spans="21:42" ht="15" customHeight="1" x14ac:dyDescent="0.25">
      <c r="U44875" s="104"/>
      <c r="AB44875" s="104"/>
      <c r="AC44875" s="104"/>
      <c r="AF44875" s="104"/>
      <c r="AG44875" s="104"/>
      <c r="AK44875" s="104"/>
      <c r="AL44875" s="104"/>
      <c r="AO44875" s="104"/>
      <c r="AP44875" s="104"/>
    </row>
    <row r="44876" spans="21:42" ht="15" customHeight="1" x14ac:dyDescent="0.25">
      <c r="U44876" s="104"/>
      <c r="AB44876" s="104"/>
      <c r="AC44876" s="104"/>
      <c r="AF44876" s="104"/>
      <c r="AG44876" s="104"/>
      <c r="AK44876" s="104"/>
      <c r="AL44876" s="104"/>
      <c r="AO44876" s="104"/>
      <c r="AP44876" s="104"/>
    </row>
    <row r="44877" spans="21:42" ht="15" customHeight="1" x14ac:dyDescent="0.25">
      <c r="U44877" s="104"/>
      <c r="AB44877" s="104"/>
      <c r="AC44877" s="104"/>
      <c r="AF44877" s="104"/>
      <c r="AG44877" s="104"/>
      <c r="AK44877" s="104"/>
      <c r="AL44877" s="104"/>
      <c r="AO44877" s="104"/>
      <c r="AP44877" s="104"/>
    </row>
    <row r="44878" spans="21:42" ht="15" customHeight="1" x14ac:dyDescent="0.25">
      <c r="U44878" s="104"/>
      <c r="AB44878" s="104"/>
      <c r="AC44878" s="104"/>
      <c r="AF44878" s="104"/>
      <c r="AG44878" s="104"/>
      <c r="AK44878" s="104"/>
      <c r="AL44878" s="104"/>
      <c r="AO44878" s="104"/>
      <c r="AP44878" s="104"/>
    </row>
    <row r="44879" spans="21:42" ht="15" customHeight="1" x14ac:dyDescent="0.25">
      <c r="U44879" s="104"/>
      <c r="AB44879" s="104"/>
      <c r="AC44879" s="104"/>
      <c r="AF44879" s="104"/>
      <c r="AG44879" s="104"/>
      <c r="AK44879" s="104"/>
      <c r="AL44879" s="104"/>
      <c r="AO44879" s="104"/>
      <c r="AP44879" s="104"/>
    </row>
    <row r="44880" spans="21:42" ht="15" customHeight="1" x14ac:dyDescent="0.25">
      <c r="U44880" s="104"/>
      <c r="AB44880" s="104"/>
      <c r="AC44880" s="104"/>
      <c r="AF44880" s="104"/>
      <c r="AG44880" s="104"/>
      <c r="AK44880" s="104"/>
      <c r="AL44880" s="104"/>
      <c r="AO44880" s="104"/>
      <c r="AP44880" s="104"/>
    </row>
    <row r="44881" spans="21:42" ht="15" customHeight="1" x14ac:dyDescent="0.25">
      <c r="U44881" s="104"/>
      <c r="AB44881" s="104"/>
      <c r="AC44881" s="104"/>
      <c r="AF44881" s="104"/>
      <c r="AG44881" s="104"/>
      <c r="AK44881" s="104"/>
      <c r="AL44881" s="104"/>
      <c r="AO44881" s="104"/>
      <c r="AP44881" s="104"/>
    </row>
    <row r="44882" spans="21:42" ht="15" customHeight="1" x14ac:dyDescent="0.25">
      <c r="U44882" s="104"/>
      <c r="AB44882" s="104"/>
      <c r="AC44882" s="104"/>
      <c r="AF44882" s="104"/>
      <c r="AG44882" s="104"/>
      <c r="AK44882" s="104"/>
      <c r="AL44882" s="104"/>
      <c r="AO44882" s="104"/>
      <c r="AP44882" s="104"/>
    </row>
    <row r="44883" spans="21:42" ht="15" customHeight="1" x14ac:dyDescent="0.25">
      <c r="U44883" s="104"/>
      <c r="AB44883" s="104"/>
      <c r="AC44883" s="104"/>
      <c r="AF44883" s="104"/>
      <c r="AG44883" s="104"/>
      <c r="AK44883" s="104"/>
      <c r="AL44883" s="104"/>
      <c r="AO44883" s="104"/>
      <c r="AP44883" s="104"/>
    </row>
    <row r="44884" spans="21:42" ht="15" customHeight="1" x14ac:dyDescent="0.25">
      <c r="U44884" s="104"/>
      <c r="AB44884" s="104"/>
      <c r="AC44884" s="104"/>
      <c r="AF44884" s="104"/>
      <c r="AG44884" s="104"/>
      <c r="AK44884" s="104"/>
      <c r="AL44884" s="104"/>
      <c r="AO44884" s="104"/>
      <c r="AP44884" s="104"/>
    </row>
    <row r="44885" spans="21:42" ht="15" customHeight="1" x14ac:dyDescent="0.25">
      <c r="U44885" s="104"/>
      <c r="AB44885" s="104"/>
      <c r="AC44885" s="104"/>
      <c r="AF44885" s="104"/>
      <c r="AG44885" s="104"/>
      <c r="AK44885" s="104"/>
      <c r="AL44885" s="104"/>
      <c r="AO44885" s="104"/>
      <c r="AP44885" s="104"/>
    </row>
    <row r="44886" spans="21:42" ht="15" customHeight="1" x14ac:dyDescent="0.25">
      <c r="U44886" s="104"/>
      <c r="AB44886" s="104"/>
      <c r="AC44886" s="104"/>
      <c r="AF44886" s="104"/>
      <c r="AG44886" s="104"/>
      <c r="AK44886" s="104"/>
      <c r="AL44886" s="104"/>
      <c r="AO44886" s="104"/>
      <c r="AP44886" s="104"/>
    </row>
    <row r="44887" spans="21:42" ht="15" customHeight="1" x14ac:dyDescent="0.25">
      <c r="U44887" s="104"/>
      <c r="AB44887" s="104"/>
      <c r="AC44887" s="104"/>
      <c r="AF44887" s="104"/>
      <c r="AG44887" s="104"/>
      <c r="AK44887" s="104"/>
      <c r="AL44887" s="104"/>
      <c r="AO44887" s="104"/>
      <c r="AP44887" s="104"/>
    </row>
    <row r="44888" spans="21:42" ht="15" customHeight="1" x14ac:dyDescent="0.25">
      <c r="U44888" s="104"/>
      <c r="AB44888" s="104"/>
      <c r="AC44888" s="104"/>
      <c r="AF44888" s="104"/>
      <c r="AG44888" s="104"/>
      <c r="AK44888" s="104"/>
      <c r="AL44888" s="104"/>
      <c r="AO44888" s="104"/>
      <c r="AP44888" s="104"/>
    </row>
    <row r="44889" spans="21:42" ht="15" customHeight="1" x14ac:dyDescent="0.25">
      <c r="U44889" s="104"/>
      <c r="AB44889" s="104"/>
      <c r="AC44889" s="104"/>
      <c r="AF44889" s="104"/>
      <c r="AG44889" s="104"/>
      <c r="AK44889" s="104"/>
      <c r="AL44889" s="104"/>
      <c r="AO44889" s="104"/>
      <c r="AP44889" s="104"/>
    </row>
    <row r="44890" spans="21:42" ht="15" customHeight="1" x14ac:dyDescent="0.25">
      <c r="U44890" s="104"/>
      <c r="AB44890" s="104"/>
      <c r="AC44890" s="104"/>
      <c r="AF44890" s="104"/>
      <c r="AG44890" s="104"/>
      <c r="AK44890" s="104"/>
      <c r="AL44890" s="104"/>
      <c r="AO44890" s="104"/>
      <c r="AP44890" s="104"/>
    </row>
    <row r="44891" spans="21:42" ht="15" customHeight="1" x14ac:dyDescent="0.25">
      <c r="U44891" s="104"/>
      <c r="AB44891" s="104"/>
      <c r="AC44891" s="104"/>
      <c r="AF44891" s="104"/>
      <c r="AG44891" s="104"/>
      <c r="AK44891" s="104"/>
      <c r="AL44891" s="104"/>
      <c r="AO44891" s="104"/>
      <c r="AP44891" s="104"/>
    </row>
    <row r="44892" spans="21:42" ht="15" customHeight="1" x14ac:dyDescent="0.25">
      <c r="U44892" s="104"/>
      <c r="AB44892" s="104"/>
      <c r="AC44892" s="104"/>
      <c r="AF44892" s="104"/>
      <c r="AG44892" s="104"/>
      <c r="AK44892" s="104"/>
      <c r="AL44892" s="104"/>
      <c r="AO44892" s="104"/>
      <c r="AP44892" s="104"/>
    </row>
    <row r="44893" spans="21:42" ht="15" customHeight="1" x14ac:dyDescent="0.25">
      <c r="U44893" s="104"/>
      <c r="AB44893" s="104"/>
      <c r="AC44893" s="104"/>
      <c r="AF44893" s="104"/>
      <c r="AG44893" s="104"/>
      <c r="AK44893" s="104"/>
      <c r="AL44893" s="104"/>
      <c r="AO44893" s="104"/>
      <c r="AP44893" s="104"/>
    </row>
    <row r="44894" spans="21:42" ht="15" customHeight="1" x14ac:dyDescent="0.25">
      <c r="U44894" s="104"/>
      <c r="AB44894" s="104"/>
      <c r="AC44894" s="104"/>
      <c r="AF44894" s="104"/>
      <c r="AG44894" s="104"/>
      <c r="AK44894" s="104"/>
      <c r="AL44894" s="104"/>
      <c r="AO44894" s="104"/>
      <c r="AP44894" s="104"/>
    </row>
    <row r="44895" spans="21:42" ht="15" customHeight="1" x14ac:dyDescent="0.25">
      <c r="U44895" s="104"/>
      <c r="AB44895" s="104"/>
      <c r="AC44895" s="104"/>
      <c r="AF44895" s="104"/>
      <c r="AG44895" s="104"/>
      <c r="AK44895" s="104"/>
      <c r="AL44895" s="104"/>
      <c r="AO44895" s="104"/>
      <c r="AP44895" s="104"/>
    </row>
    <row r="44896" spans="21:42" ht="15" customHeight="1" x14ac:dyDescent="0.25">
      <c r="U44896" s="104"/>
      <c r="AB44896" s="104"/>
      <c r="AC44896" s="104"/>
      <c r="AF44896" s="104"/>
      <c r="AG44896" s="104"/>
      <c r="AK44896" s="104"/>
      <c r="AL44896" s="104"/>
      <c r="AO44896" s="104"/>
      <c r="AP44896" s="104"/>
    </row>
    <row r="44897" spans="21:42" ht="15" customHeight="1" x14ac:dyDescent="0.25">
      <c r="U44897" s="104"/>
      <c r="AB44897" s="104"/>
      <c r="AC44897" s="104"/>
      <c r="AF44897" s="104"/>
      <c r="AG44897" s="104"/>
      <c r="AK44897" s="104"/>
      <c r="AL44897" s="104"/>
      <c r="AO44897" s="104"/>
      <c r="AP44897" s="104"/>
    </row>
    <row r="44898" spans="21:42" ht="15" customHeight="1" x14ac:dyDescent="0.25">
      <c r="U44898" s="104"/>
      <c r="AB44898" s="104"/>
      <c r="AC44898" s="104"/>
      <c r="AF44898" s="104"/>
      <c r="AG44898" s="104"/>
      <c r="AK44898" s="104"/>
      <c r="AL44898" s="104"/>
      <c r="AO44898" s="104"/>
      <c r="AP44898" s="104"/>
    </row>
    <row r="44899" spans="21:42" ht="15" customHeight="1" x14ac:dyDescent="0.25">
      <c r="U44899" s="104"/>
      <c r="AB44899" s="104"/>
      <c r="AC44899" s="104"/>
      <c r="AF44899" s="104"/>
      <c r="AG44899" s="104"/>
      <c r="AK44899" s="104"/>
      <c r="AL44899" s="104"/>
      <c r="AO44899" s="104"/>
      <c r="AP44899" s="104"/>
    </row>
    <row r="44900" spans="21:42" ht="15" customHeight="1" x14ac:dyDescent="0.25">
      <c r="U44900" s="104"/>
      <c r="AB44900" s="104"/>
      <c r="AC44900" s="104"/>
      <c r="AF44900" s="104"/>
      <c r="AG44900" s="104"/>
      <c r="AK44900" s="104"/>
      <c r="AL44900" s="104"/>
      <c r="AO44900" s="104"/>
      <c r="AP44900" s="104"/>
    </row>
    <row r="44901" spans="21:42" ht="15" customHeight="1" x14ac:dyDescent="0.25">
      <c r="U44901" s="104"/>
      <c r="AB44901" s="104"/>
      <c r="AC44901" s="104"/>
      <c r="AF44901" s="104"/>
      <c r="AG44901" s="104"/>
      <c r="AK44901" s="104"/>
      <c r="AL44901" s="104"/>
      <c r="AO44901" s="104"/>
      <c r="AP44901" s="104"/>
    </row>
    <row r="44902" spans="21:42" ht="15" customHeight="1" x14ac:dyDescent="0.25">
      <c r="U44902" s="104"/>
      <c r="AB44902" s="104"/>
      <c r="AC44902" s="104"/>
      <c r="AF44902" s="104"/>
      <c r="AG44902" s="104"/>
      <c r="AK44902" s="104"/>
      <c r="AL44902" s="104"/>
      <c r="AO44902" s="104"/>
      <c r="AP44902" s="104"/>
    </row>
    <row r="44903" spans="21:42" ht="15" customHeight="1" x14ac:dyDescent="0.25">
      <c r="U44903" s="104"/>
      <c r="AB44903" s="104"/>
      <c r="AC44903" s="104"/>
      <c r="AF44903" s="104"/>
      <c r="AG44903" s="104"/>
      <c r="AK44903" s="104"/>
      <c r="AL44903" s="104"/>
      <c r="AO44903" s="104"/>
      <c r="AP44903" s="104"/>
    </row>
    <row r="44904" spans="21:42" ht="15" customHeight="1" x14ac:dyDescent="0.25">
      <c r="U44904" s="104"/>
      <c r="AB44904" s="104"/>
      <c r="AC44904" s="104"/>
      <c r="AF44904" s="104"/>
      <c r="AG44904" s="104"/>
      <c r="AK44904" s="104"/>
      <c r="AL44904" s="104"/>
      <c r="AO44904" s="104"/>
      <c r="AP44904" s="104"/>
    </row>
    <row r="44905" spans="21:42" ht="15" customHeight="1" x14ac:dyDescent="0.25">
      <c r="U44905" s="104"/>
      <c r="AB44905" s="104"/>
      <c r="AC44905" s="104"/>
      <c r="AF44905" s="104"/>
      <c r="AG44905" s="104"/>
      <c r="AK44905" s="104"/>
      <c r="AL44905" s="104"/>
      <c r="AO44905" s="104"/>
      <c r="AP44905" s="104"/>
    </row>
    <row r="44906" spans="21:42" ht="15" customHeight="1" x14ac:dyDescent="0.25">
      <c r="U44906" s="104"/>
      <c r="AB44906" s="104"/>
      <c r="AC44906" s="104"/>
      <c r="AF44906" s="104"/>
      <c r="AG44906" s="104"/>
      <c r="AK44906" s="104"/>
      <c r="AL44906" s="104"/>
      <c r="AO44906" s="104"/>
      <c r="AP44906" s="104"/>
    </row>
    <row r="44907" spans="21:42" ht="15" customHeight="1" x14ac:dyDescent="0.25">
      <c r="U44907" s="104"/>
      <c r="AB44907" s="104"/>
      <c r="AC44907" s="104"/>
      <c r="AF44907" s="104"/>
      <c r="AG44907" s="104"/>
      <c r="AK44907" s="104"/>
      <c r="AL44907" s="104"/>
      <c r="AO44907" s="104"/>
      <c r="AP44907" s="104"/>
    </row>
    <row r="44908" spans="21:42" ht="15" customHeight="1" x14ac:dyDescent="0.25">
      <c r="U44908" s="104"/>
      <c r="AB44908" s="104"/>
      <c r="AC44908" s="104"/>
      <c r="AF44908" s="104"/>
      <c r="AG44908" s="104"/>
      <c r="AK44908" s="104"/>
      <c r="AL44908" s="104"/>
      <c r="AO44908" s="104"/>
      <c r="AP44908" s="104"/>
    </row>
    <row r="44909" spans="21:42" ht="15" customHeight="1" x14ac:dyDescent="0.25">
      <c r="U44909" s="104"/>
      <c r="AB44909" s="104"/>
      <c r="AC44909" s="104"/>
      <c r="AF44909" s="104"/>
      <c r="AG44909" s="104"/>
      <c r="AK44909" s="104"/>
      <c r="AL44909" s="104"/>
      <c r="AO44909" s="104"/>
      <c r="AP44909" s="104"/>
    </row>
    <row r="44910" spans="21:42" ht="15" customHeight="1" x14ac:dyDescent="0.25">
      <c r="U44910" s="104"/>
      <c r="AB44910" s="104"/>
      <c r="AC44910" s="104"/>
      <c r="AF44910" s="104"/>
      <c r="AG44910" s="104"/>
      <c r="AK44910" s="104"/>
      <c r="AL44910" s="104"/>
      <c r="AO44910" s="104"/>
      <c r="AP44910" s="104"/>
    </row>
    <row r="44911" spans="21:42" ht="15" customHeight="1" x14ac:dyDescent="0.25">
      <c r="U44911" s="104"/>
      <c r="AB44911" s="104"/>
      <c r="AC44911" s="104"/>
      <c r="AF44911" s="104"/>
      <c r="AG44911" s="104"/>
      <c r="AK44911" s="104"/>
      <c r="AL44911" s="104"/>
      <c r="AO44911" s="104"/>
      <c r="AP44911" s="104"/>
    </row>
    <row r="44912" spans="21:42" ht="15" customHeight="1" x14ac:dyDescent="0.25">
      <c r="U44912" s="104"/>
      <c r="AB44912" s="104"/>
      <c r="AC44912" s="104"/>
      <c r="AF44912" s="104"/>
      <c r="AG44912" s="104"/>
      <c r="AK44912" s="104"/>
      <c r="AL44912" s="104"/>
      <c r="AO44912" s="104"/>
      <c r="AP44912" s="104"/>
    </row>
    <row r="44913" spans="21:42" ht="15" customHeight="1" x14ac:dyDescent="0.25">
      <c r="U44913" s="104"/>
      <c r="AB44913" s="104"/>
      <c r="AC44913" s="104"/>
      <c r="AF44913" s="104"/>
      <c r="AG44913" s="104"/>
      <c r="AK44913" s="104"/>
      <c r="AL44913" s="104"/>
      <c r="AO44913" s="104"/>
      <c r="AP44913" s="104"/>
    </row>
    <row r="44914" spans="21:42" ht="15" customHeight="1" x14ac:dyDescent="0.25">
      <c r="U44914" s="104"/>
      <c r="AB44914" s="104"/>
      <c r="AC44914" s="104"/>
      <c r="AF44914" s="104"/>
      <c r="AG44914" s="104"/>
      <c r="AK44914" s="104"/>
      <c r="AL44914" s="104"/>
      <c r="AO44914" s="104"/>
      <c r="AP44914" s="104"/>
    </row>
    <row r="44915" spans="21:42" ht="15" customHeight="1" x14ac:dyDescent="0.25">
      <c r="U44915" s="104"/>
      <c r="AB44915" s="104"/>
      <c r="AC44915" s="104"/>
      <c r="AF44915" s="104"/>
      <c r="AG44915" s="104"/>
      <c r="AK44915" s="104"/>
      <c r="AL44915" s="104"/>
      <c r="AO44915" s="104"/>
      <c r="AP44915" s="104"/>
    </row>
    <row r="44916" spans="21:42" ht="15" customHeight="1" x14ac:dyDescent="0.25">
      <c r="U44916" s="104"/>
      <c r="AB44916" s="104"/>
      <c r="AC44916" s="104"/>
      <c r="AF44916" s="104"/>
      <c r="AG44916" s="104"/>
      <c r="AK44916" s="104"/>
      <c r="AL44916" s="104"/>
      <c r="AO44916" s="104"/>
      <c r="AP44916" s="104"/>
    </row>
    <row r="44917" spans="21:42" ht="15" customHeight="1" x14ac:dyDescent="0.25">
      <c r="U44917" s="104"/>
      <c r="AB44917" s="104"/>
      <c r="AC44917" s="104"/>
      <c r="AF44917" s="104"/>
      <c r="AG44917" s="104"/>
      <c r="AK44917" s="104"/>
      <c r="AL44917" s="104"/>
      <c r="AO44917" s="104"/>
      <c r="AP44917" s="104"/>
    </row>
    <row r="44918" spans="21:42" ht="15" customHeight="1" x14ac:dyDescent="0.25">
      <c r="U44918" s="104"/>
      <c r="AB44918" s="104"/>
      <c r="AC44918" s="104"/>
      <c r="AF44918" s="104"/>
      <c r="AG44918" s="104"/>
      <c r="AK44918" s="104"/>
      <c r="AL44918" s="104"/>
      <c r="AO44918" s="104"/>
      <c r="AP44918" s="104"/>
    </row>
    <row r="44919" spans="21:42" ht="15" customHeight="1" x14ac:dyDescent="0.25">
      <c r="U44919" s="104"/>
      <c r="AB44919" s="104"/>
      <c r="AC44919" s="104"/>
      <c r="AF44919" s="104"/>
      <c r="AG44919" s="104"/>
      <c r="AK44919" s="104"/>
      <c r="AL44919" s="104"/>
      <c r="AO44919" s="104"/>
      <c r="AP44919" s="104"/>
    </row>
    <row r="44920" spans="21:42" ht="15" customHeight="1" x14ac:dyDescent="0.25">
      <c r="U44920" s="104"/>
      <c r="AB44920" s="104"/>
      <c r="AC44920" s="104"/>
      <c r="AF44920" s="104"/>
      <c r="AG44920" s="104"/>
      <c r="AK44920" s="104"/>
      <c r="AL44920" s="104"/>
      <c r="AO44920" s="104"/>
      <c r="AP44920" s="104"/>
    </row>
    <row r="44921" spans="21:42" ht="15" customHeight="1" x14ac:dyDescent="0.25">
      <c r="U44921" s="104"/>
      <c r="AB44921" s="104"/>
      <c r="AC44921" s="104"/>
      <c r="AF44921" s="104"/>
      <c r="AG44921" s="104"/>
      <c r="AK44921" s="104"/>
      <c r="AL44921" s="104"/>
      <c r="AO44921" s="104"/>
      <c r="AP44921" s="104"/>
    </row>
    <row r="44922" spans="21:42" ht="15" customHeight="1" x14ac:dyDescent="0.25">
      <c r="U44922" s="104"/>
      <c r="AB44922" s="104"/>
      <c r="AC44922" s="104"/>
      <c r="AF44922" s="104"/>
      <c r="AG44922" s="104"/>
      <c r="AK44922" s="104"/>
      <c r="AL44922" s="104"/>
      <c r="AO44922" s="104"/>
      <c r="AP44922" s="104"/>
    </row>
    <row r="44923" spans="21:42" ht="15" customHeight="1" x14ac:dyDescent="0.25">
      <c r="U44923" s="104"/>
      <c r="AB44923" s="104"/>
      <c r="AC44923" s="104"/>
      <c r="AF44923" s="104"/>
      <c r="AG44923" s="104"/>
      <c r="AK44923" s="104"/>
      <c r="AL44923" s="104"/>
      <c r="AO44923" s="104"/>
      <c r="AP44923" s="104"/>
    </row>
    <row r="44924" spans="21:42" ht="15" customHeight="1" x14ac:dyDescent="0.25">
      <c r="U44924" s="104"/>
      <c r="AB44924" s="104"/>
      <c r="AC44924" s="104"/>
      <c r="AF44924" s="104"/>
      <c r="AG44924" s="104"/>
      <c r="AK44924" s="104"/>
      <c r="AL44924" s="104"/>
      <c r="AO44924" s="104"/>
      <c r="AP44924" s="104"/>
    </row>
    <row r="44925" spans="21:42" ht="15" customHeight="1" x14ac:dyDescent="0.25">
      <c r="U44925" s="104"/>
      <c r="AB44925" s="104"/>
      <c r="AC44925" s="104"/>
      <c r="AF44925" s="104"/>
      <c r="AG44925" s="104"/>
      <c r="AK44925" s="104"/>
      <c r="AL44925" s="104"/>
      <c r="AO44925" s="104"/>
      <c r="AP44925" s="104"/>
    </row>
    <row r="44926" spans="21:42" ht="15" customHeight="1" x14ac:dyDescent="0.25">
      <c r="U44926" s="104"/>
      <c r="AB44926" s="104"/>
      <c r="AC44926" s="104"/>
      <c r="AF44926" s="104"/>
      <c r="AG44926" s="104"/>
      <c r="AK44926" s="104"/>
      <c r="AL44926" s="104"/>
      <c r="AO44926" s="104"/>
      <c r="AP44926" s="104"/>
    </row>
    <row r="44927" spans="21:42" ht="15" customHeight="1" x14ac:dyDescent="0.25">
      <c r="U44927" s="104"/>
      <c r="AB44927" s="104"/>
      <c r="AC44927" s="104"/>
      <c r="AF44927" s="104"/>
      <c r="AG44927" s="104"/>
      <c r="AK44927" s="104"/>
      <c r="AL44927" s="104"/>
      <c r="AO44927" s="104"/>
      <c r="AP44927" s="104"/>
    </row>
    <row r="44928" spans="21:42" ht="15" customHeight="1" x14ac:dyDescent="0.25">
      <c r="U44928" s="104"/>
      <c r="AB44928" s="104"/>
      <c r="AC44928" s="104"/>
      <c r="AF44928" s="104"/>
      <c r="AG44928" s="104"/>
      <c r="AK44928" s="104"/>
      <c r="AL44928" s="104"/>
      <c r="AO44928" s="104"/>
      <c r="AP44928" s="104"/>
    </row>
    <row r="44929" spans="21:42" ht="15" customHeight="1" x14ac:dyDescent="0.25">
      <c r="U44929" s="104"/>
      <c r="AB44929" s="104"/>
      <c r="AC44929" s="104"/>
      <c r="AF44929" s="104"/>
      <c r="AG44929" s="104"/>
      <c r="AK44929" s="104"/>
      <c r="AL44929" s="104"/>
      <c r="AO44929" s="104"/>
      <c r="AP44929" s="104"/>
    </row>
    <row r="44930" spans="21:42" ht="15" customHeight="1" x14ac:dyDescent="0.25">
      <c r="U44930" s="104"/>
      <c r="AB44930" s="104"/>
      <c r="AC44930" s="104"/>
      <c r="AF44930" s="104"/>
      <c r="AG44930" s="104"/>
      <c r="AK44930" s="104"/>
      <c r="AL44930" s="104"/>
      <c r="AO44930" s="104"/>
      <c r="AP44930" s="104"/>
    </row>
    <row r="44931" spans="21:42" ht="15" customHeight="1" x14ac:dyDescent="0.25">
      <c r="U44931" s="104"/>
      <c r="AB44931" s="104"/>
      <c r="AC44931" s="104"/>
      <c r="AF44931" s="104"/>
      <c r="AG44931" s="104"/>
      <c r="AK44931" s="104"/>
      <c r="AL44931" s="104"/>
      <c r="AO44931" s="104"/>
      <c r="AP44931" s="104"/>
    </row>
    <row r="44932" spans="21:42" ht="15" customHeight="1" x14ac:dyDescent="0.25">
      <c r="U44932" s="104"/>
      <c r="AB44932" s="104"/>
      <c r="AC44932" s="104"/>
      <c r="AF44932" s="104"/>
      <c r="AG44932" s="104"/>
      <c r="AK44932" s="104"/>
      <c r="AL44932" s="104"/>
      <c r="AO44932" s="104"/>
      <c r="AP44932" s="104"/>
    </row>
    <row r="44933" spans="21:42" ht="15" customHeight="1" x14ac:dyDescent="0.25">
      <c r="U44933" s="104"/>
      <c r="AB44933" s="104"/>
      <c r="AC44933" s="104"/>
      <c r="AF44933" s="104"/>
      <c r="AG44933" s="104"/>
      <c r="AK44933" s="104"/>
      <c r="AL44933" s="104"/>
      <c r="AO44933" s="104"/>
      <c r="AP44933" s="104"/>
    </row>
    <row r="44934" spans="21:42" ht="15" customHeight="1" x14ac:dyDescent="0.25">
      <c r="U44934" s="104"/>
      <c r="AB44934" s="104"/>
      <c r="AC44934" s="104"/>
      <c r="AF44934" s="104"/>
      <c r="AG44934" s="104"/>
      <c r="AK44934" s="104"/>
      <c r="AL44934" s="104"/>
      <c r="AO44934" s="104"/>
      <c r="AP44934" s="104"/>
    </row>
    <row r="44935" spans="21:42" ht="15" customHeight="1" x14ac:dyDescent="0.25">
      <c r="U44935" s="104"/>
      <c r="AB44935" s="104"/>
      <c r="AC44935" s="104"/>
      <c r="AF44935" s="104"/>
      <c r="AG44935" s="104"/>
      <c r="AK44935" s="104"/>
      <c r="AL44935" s="104"/>
      <c r="AO44935" s="104"/>
      <c r="AP44935" s="104"/>
    </row>
    <row r="44936" spans="21:42" ht="15" customHeight="1" x14ac:dyDescent="0.25">
      <c r="U44936" s="104"/>
      <c r="AB44936" s="104"/>
      <c r="AC44936" s="104"/>
      <c r="AF44936" s="104"/>
      <c r="AG44936" s="104"/>
      <c r="AK44936" s="104"/>
      <c r="AL44936" s="104"/>
      <c r="AO44936" s="104"/>
      <c r="AP44936" s="104"/>
    </row>
    <row r="44937" spans="21:42" ht="15" customHeight="1" x14ac:dyDescent="0.25">
      <c r="U44937" s="104"/>
      <c r="AB44937" s="104"/>
      <c r="AC44937" s="104"/>
      <c r="AF44937" s="104"/>
      <c r="AG44937" s="104"/>
      <c r="AK44937" s="104"/>
      <c r="AL44937" s="104"/>
      <c r="AO44937" s="104"/>
      <c r="AP44937" s="104"/>
    </row>
    <row r="44938" spans="21:42" ht="15" customHeight="1" x14ac:dyDescent="0.25">
      <c r="U44938" s="104"/>
      <c r="AB44938" s="104"/>
      <c r="AC44938" s="104"/>
      <c r="AF44938" s="104"/>
      <c r="AG44938" s="104"/>
      <c r="AK44938" s="104"/>
      <c r="AL44938" s="104"/>
      <c r="AO44938" s="104"/>
      <c r="AP44938" s="104"/>
    </row>
    <row r="44939" spans="21:42" ht="15" customHeight="1" x14ac:dyDescent="0.25">
      <c r="U44939" s="104"/>
      <c r="AB44939" s="104"/>
      <c r="AC44939" s="104"/>
      <c r="AF44939" s="104"/>
      <c r="AG44939" s="104"/>
      <c r="AK44939" s="104"/>
      <c r="AL44939" s="104"/>
      <c r="AO44939" s="104"/>
      <c r="AP44939" s="104"/>
    </row>
    <row r="44940" spans="21:42" ht="15" customHeight="1" x14ac:dyDescent="0.25">
      <c r="U44940" s="104"/>
      <c r="AB44940" s="104"/>
      <c r="AC44940" s="104"/>
      <c r="AF44940" s="104"/>
      <c r="AG44940" s="104"/>
      <c r="AK44940" s="104"/>
      <c r="AL44940" s="104"/>
      <c r="AO44940" s="104"/>
      <c r="AP44940" s="104"/>
    </row>
    <row r="44941" spans="21:42" ht="15" customHeight="1" x14ac:dyDescent="0.25">
      <c r="U44941" s="104"/>
      <c r="AB44941" s="104"/>
      <c r="AC44941" s="104"/>
      <c r="AF44941" s="104"/>
      <c r="AG44941" s="104"/>
      <c r="AK44941" s="104"/>
      <c r="AL44941" s="104"/>
      <c r="AO44941" s="104"/>
      <c r="AP44941" s="104"/>
    </row>
    <row r="44942" spans="21:42" ht="15" customHeight="1" x14ac:dyDescent="0.25">
      <c r="U44942" s="104"/>
      <c r="AB44942" s="104"/>
      <c r="AC44942" s="104"/>
      <c r="AF44942" s="104"/>
      <c r="AG44942" s="104"/>
      <c r="AK44942" s="104"/>
      <c r="AL44942" s="104"/>
      <c r="AO44942" s="104"/>
      <c r="AP44942" s="104"/>
    </row>
    <row r="44943" spans="21:42" ht="15" customHeight="1" x14ac:dyDescent="0.25">
      <c r="U44943" s="104"/>
      <c r="AB44943" s="104"/>
      <c r="AC44943" s="104"/>
      <c r="AF44943" s="104"/>
      <c r="AG44943" s="104"/>
      <c r="AK44943" s="104"/>
      <c r="AL44943" s="104"/>
      <c r="AO44943" s="104"/>
      <c r="AP44943" s="104"/>
    </row>
    <row r="44944" spans="21:42" ht="15" customHeight="1" x14ac:dyDescent="0.25">
      <c r="U44944" s="104"/>
      <c r="AB44944" s="104"/>
      <c r="AC44944" s="104"/>
      <c r="AF44944" s="104"/>
      <c r="AG44944" s="104"/>
      <c r="AK44944" s="104"/>
      <c r="AL44944" s="104"/>
      <c r="AO44944" s="104"/>
      <c r="AP44944" s="104"/>
    </row>
    <row r="44945" spans="21:42" ht="15" customHeight="1" x14ac:dyDescent="0.25">
      <c r="U44945" s="104"/>
      <c r="AB44945" s="104"/>
      <c r="AC44945" s="104"/>
      <c r="AF44945" s="104"/>
      <c r="AG44945" s="104"/>
      <c r="AK44945" s="104"/>
      <c r="AL44945" s="104"/>
      <c r="AO44945" s="104"/>
      <c r="AP44945" s="104"/>
    </row>
    <row r="44946" spans="21:42" ht="15" customHeight="1" x14ac:dyDescent="0.25">
      <c r="U44946" s="104"/>
      <c r="AB44946" s="104"/>
      <c r="AC44946" s="104"/>
      <c r="AF44946" s="104"/>
      <c r="AG44946" s="104"/>
      <c r="AK44946" s="104"/>
      <c r="AL44946" s="104"/>
      <c r="AO44946" s="104"/>
      <c r="AP44946" s="104"/>
    </row>
    <row r="44947" spans="21:42" ht="15" customHeight="1" x14ac:dyDescent="0.25">
      <c r="U44947" s="104"/>
      <c r="AB44947" s="104"/>
      <c r="AC44947" s="104"/>
      <c r="AF44947" s="104"/>
      <c r="AG44947" s="104"/>
      <c r="AK44947" s="104"/>
      <c r="AL44947" s="104"/>
      <c r="AO44947" s="104"/>
      <c r="AP44947" s="104"/>
    </row>
    <row r="44948" spans="21:42" ht="15" customHeight="1" x14ac:dyDescent="0.25">
      <c r="U44948" s="104"/>
      <c r="AB44948" s="104"/>
      <c r="AC44948" s="104"/>
      <c r="AF44948" s="104"/>
      <c r="AG44948" s="104"/>
      <c r="AK44948" s="104"/>
      <c r="AL44948" s="104"/>
      <c r="AO44948" s="104"/>
      <c r="AP44948" s="104"/>
    </row>
    <row r="44949" spans="21:42" ht="15" customHeight="1" x14ac:dyDescent="0.25">
      <c r="U44949" s="104"/>
      <c r="AB44949" s="104"/>
      <c r="AC44949" s="104"/>
      <c r="AF44949" s="104"/>
      <c r="AG44949" s="104"/>
      <c r="AK44949" s="104"/>
      <c r="AL44949" s="104"/>
      <c r="AO44949" s="104"/>
      <c r="AP44949" s="104"/>
    </row>
    <row r="44950" spans="21:42" ht="15" customHeight="1" x14ac:dyDescent="0.25">
      <c r="U44950" s="104"/>
      <c r="AB44950" s="104"/>
      <c r="AC44950" s="104"/>
      <c r="AF44950" s="104"/>
      <c r="AG44950" s="104"/>
      <c r="AK44950" s="104"/>
      <c r="AL44950" s="104"/>
      <c r="AO44950" s="104"/>
      <c r="AP44950" s="104"/>
    </row>
    <row r="44951" spans="21:42" ht="15" customHeight="1" x14ac:dyDescent="0.25">
      <c r="U44951" s="104"/>
      <c r="AB44951" s="104"/>
      <c r="AC44951" s="104"/>
      <c r="AF44951" s="104"/>
      <c r="AG44951" s="104"/>
      <c r="AK44951" s="104"/>
      <c r="AL44951" s="104"/>
      <c r="AO44951" s="104"/>
      <c r="AP44951" s="104"/>
    </row>
    <row r="44952" spans="21:42" ht="15" customHeight="1" x14ac:dyDescent="0.25">
      <c r="U44952" s="104"/>
      <c r="AB44952" s="104"/>
      <c r="AC44952" s="104"/>
      <c r="AF44952" s="104"/>
      <c r="AG44952" s="104"/>
      <c r="AK44952" s="104"/>
      <c r="AL44952" s="104"/>
      <c r="AO44952" s="104"/>
      <c r="AP44952" s="104"/>
    </row>
    <row r="44953" spans="21:42" ht="15" customHeight="1" x14ac:dyDescent="0.25">
      <c r="U44953" s="104"/>
      <c r="AB44953" s="104"/>
      <c r="AC44953" s="104"/>
      <c r="AF44953" s="104"/>
      <c r="AG44953" s="104"/>
      <c r="AK44953" s="104"/>
      <c r="AL44953" s="104"/>
      <c r="AO44953" s="104"/>
      <c r="AP44953" s="104"/>
    </row>
    <row r="44954" spans="21:42" ht="15" customHeight="1" x14ac:dyDescent="0.25">
      <c r="U44954" s="104"/>
      <c r="AB44954" s="104"/>
      <c r="AC44954" s="104"/>
      <c r="AF44954" s="104"/>
      <c r="AG44954" s="104"/>
      <c r="AK44954" s="104"/>
      <c r="AL44954" s="104"/>
      <c r="AO44954" s="104"/>
      <c r="AP44954" s="104"/>
    </row>
    <row r="44955" spans="21:42" ht="15" customHeight="1" x14ac:dyDescent="0.25">
      <c r="U44955" s="104"/>
      <c r="AB44955" s="104"/>
      <c r="AC44955" s="104"/>
      <c r="AF44955" s="104"/>
      <c r="AG44955" s="104"/>
      <c r="AK44955" s="104"/>
      <c r="AL44955" s="104"/>
      <c r="AO44955" s="104"/>
      <c r="AP44955" s="104"/>
    </row>
    <row r="44956" spans="21:42" ht="15" customHeight="1" x14ac:dyDescent="0.25">
      <c r="U44956" s="104"/>
      <c r="AB44956" s="104"/>
      <c r="AC44956" s="104"/>
      <c r="AF44956" s="104"/>
      <c r="AG44956" s="104"/>
      <c r="AK44956" s="104"/>
      <c r="AL44956" s="104"/>
      <c r="AO44956" s="104"/>
      <c r="AP44956" s="104"/>
    </row>
    <row r="44957" spans="21:42" ht="15" customHeight="1" x14ac:dyDescent="0.25">
      <c r="U44957" s="104"/>
      <c r="AB44957" s="104"/>
      <c r="AC44957" s="104"/>
      <c r="AF44957" s="104"/>
      <c r="AG44957" s="104"/>
      <c r="AK44957" s="104"/>
      <c r="AL44957" s="104"/>
      <c r="AO44957" s="104"/>
      <c r="AP44957" s="104"/>
    </row>
    <row r="44958" spans="21:42" ht="15" customHeight="1" x14ac:dyDescent="0.25">
      <c r="U44958" s="104"/>
      <c r="AB44958" s="104"/>
      <c r="AC44958" s="104"/>
      <c r="AF44958" s="104"/>
      <c r="AG44958" s="104"/>
      <c r="AK44958" s="104"/>
      <c r="AL44958" s="104"/>
      <c r="AO44958" s="104"/>
      <c r="AP44958" s="104"/>
    </row>
    <row r="44959" spans="21:42" ht="15" customHeight="1" x14ac:dyDescent="0.25">
      <c r="U44959" s="104"/>
      <c r="AB44959" s="104"/>
      <c r="AC44959" s="104"/>
      <c r="AF44959" s="104"/>
      <c r="AG44959" s="104"/>
      <c r="AK44959" s="104"/>
      <c r="AL44959" s="104"/>
      <c r="AO44959" s="104"/>
      <c r="AP44959" s="104"/>
    </row>
    <row r="44960" spans="21:42" ht="15" customHeight="1" x14ac:dyDescent="0.25">
      <c r="U44960" s="104"/>
      <c r="AB44960" s="104"/>
      <c r="AC44960" s="104"/>
      <c r="AF44960" s="104"/>
      <c r="AG44960" s="104"/>
      <c r="AK44960" s="104"/>
      <c r="AL44960" s="104"/>
      <c r="AO44960" s="104"/>
      <c r="AP44960" s="104"/>
    </row>
    <row r="44961" spans="21:42" ht="15" customHeight="1" x14ac:dyDescent="0.25">
      <c r="U44961" s="104"/>
      <c r="AB44961" s="104"/>
      <c r="AC44961" s="104"/>
      <c r="AF44961" s="104"/>
      <c r="AG44961" s="104"/>
      <c r="AK44961" s="104"/>
      <c r="AL44961" s="104"/>
      <c r="AO44961" s="104"/>
      <c r="AP44961" s="104"/>
    </row>
    <row r="44962" spans="21:42" ht="15" customHeight="1" x14ac:dyDescent="0.25">
      <c r="U44962" s="104"/>
      <c r="AB44962" s="104"/>
      <c r="AC44962" s="104"/>
      <c r="AF44962" s="104"/>
      <c r="AG44962" s="104"/>
      <c r="AK44962" s="104"/>
      <c r="AL44962" s="104"/>
      <c r="AO44962" s="104"/>
      <c r="AP44962" s="104"/>
    </row>
    <row r="44963" spans="21:42" ht="15" customHeight="1" x14ac:dyDescent="0.25">
      <c r="U44963" s="104"/>
      <c r="AB44963" s="104"/>
      <c r="AC44963" s="104"/>
      <c r="AF44963" s="104"/>
      <c r="AG44963" s="104"/>
      <c r="AK44963" s="104"/>
      <c r="AL44963" s="104"/>
      <c r="AO44963" s="104"/>
      <c r="AP44963" s="104"/>
    </row>
    <row r="44964" spans="21:42" ht="15" customHeight="1" x14ac:dyDescent="0.25">
      <c r="U44964" s="104"/>
      <c r="AB44964" s="104"/>
      <c r="AC44964" s="104"/>
      <c r="AF44964" s="104"/>
      <c r="AG44964" s="104"/>
      <c r="AK44964" s="104"/>
      <c r="AL44964" s="104"/>
      <c r="AO44964" s="104"/>
      <c r="AP44964" s="104"/>
    </row>
    <row r="44965" spans="21:42" ht="15" customHeight="1" x14ac:dyDescent="0.25">
      <c r="U44965" s="104"/>
      <c r="AB44965" s="104"/>
      <c r="AC44965" s="104"/>
      <c r="AF44965" s="104"/>
      <c r="AG44965" s="104"/>
      <c r="AK44965" s="104"/>
      <c r="AL44965" s="104"/>
      <c r="AO44965" s="104"/>
      <c r="AP44965" s="104"/>
    </row>
    <row r="44966" spans="21:42" ht="15" customHeight="1" x14ac:dyDescent="0.25">
      <c r="U44966" s="104"/>
      <c r="AB44966" s="104"/>
      <c r="AC44966" s="104"/>
      <c r="AF44966" s="104"/>
      <c r="AG44966" s="104"/>
      <c r="AK44966" s="104"/>
      <c r="AL44966" s="104"/>
      <c r="AO44966" s="104"/>
      <c r="AP44966" s="104"/>
    </row>
    <row r="44967" spans="21:42" ht="15" customHeight="1" x14ac:dyDescent="0.25">
      <c r="U44967" s="104"/>
      <c r="AB44967" s="104"/>
      <c r="AC44967" s="104"/>
      <c r="AF44967" s="104"/>
      <c r="AG44967" s="104"/>
      <c r="AK44967" s="104"/>
      <c r="AL44967" s="104"/>
      <c r="AO44967" s="104"/>
      <c r="AP44967" s="104"/>
    </row>
    <row r="44968" spans="21:42" ht="15" customHeight="1" x14ac:dyDescent="0.25">
      <c r="U44968" s="104"/>
      <c r="AB44968" s="104"/>
      <c r="AC44968" s="104"/>
      <c r="AF44968" s="104"/>
      <c r="AG44968" s="104"/>
      <c r="AK44968" s="104"/>
      <c r="AL44968" s="104"/>
      <c r="AO44968" s="104"/>
      <c r="AP44968" s="104"/>
    </row>
    <row r="44969" spans="21:42" ht="15" customHeight="1" x14ac:dyDescent="0.25">
      <c r="U44969" s="104"/>
      <c r="AB44969" s="104"/>
      <c r="AC44969" s="104"/>
      <c r="AF44969" s="104"/>
      <c r="AG44969" s="104"/>
      <c r="AK44969" s="104"/>
      <c r="AL44969" s="104"/>
      <c r="AO44969" s="104"/>
      <c r="AP44969" s="104"/>
    </row>
    <row r="44970" spans="21:42" ht="15" customHeight="1" x14ac:dyDescent="0.25">
      <c r="U44970" s="104"/>
      <c r="AB44970" s="104"/>
      <c r="AC44970" s="104"/>
      <c r="AF44970" s="104"/>
      <c r="AG44970" s="104"/>
      <c r="AK44970" s="104"/>
      <c r="AL44970" s="104"/>
      <c r="AO44970" s="104"/>
      <c r="AP44970" s="104"/>
    </row>
    <row r="44971" spans="21:42" ht="15" customHeight="1" x14ac:dyDescent="0.25">
      <c r="U44971" s="104"/>
      <c r="AB44971" s="104"/>
      <c r="AC44971" s="104"/>
      <c r="AF44971" s="104"/>
      <c r="AG44971" s="104"/>
      <c r="AK44971" s="104"/>
      <c r="AL44971" s="104"/>
      <c r="AO44971" s="104"/>
      <c r="AP44971" s="104"/>
    </row>
    <row r="44972" spans="21:42" ht="15" customHeight="1" x14ac:dyDescent="0.25">
      <c r="U44972" s="104"/>
      <c r="AB44972" s="104"/>
      <c r="AC44972" s="104"/>
      <c r="AF44972" s="104"/>
      <c r="AG44972" s="104"/>
      <c r="AK44972" s="104"/>
      <c r="AL44972" s="104"/>
      <c r="AO44972" s="104"/>
      <c r="AP44972" s="104"/>
    </row>
    <row r="44973" spans="21:42" ht="15" customHeight="1" x14ac:dyDescent="0.25">
      <c r="U44973" s="104"/>
      <c r="AB44973" s="104"/>
      <c r="AC44973" s="104"/>
      <c r="AF44973" s="104"/>
      <c r="AG44973" s="104"/>
      <c r="AK44973" s="104"/>
      <c r="AL44973" s="104"/>
      <c r="AO44973" s="104"/>
      <c r="AP44973" s="104"/>
    </row>
    <row r="44974" spans="21:42" ht="15" customHeight="1" x14ac:dyDescent="0.25">
      <c r="U44974" s="104"/>
      <c r="AB44974" s="104"/>
      <c r="AC44974" s="104"/>
      <c r="AF44974" s="104"/>
      <c r="AG44974" s="104"/>
      <c r="AK44974" s="104"/>
      <c r="AL44974" s="104"/>
      <c r="AO44974" s="104"/>
      <c r="AP44974" s="104"/>
    </row>
    <row r="44975" spans="21:42" ht="15" customHeight="1" x14ac:dyDescent="0.25">
      <c r="U44975" s="104"/>
      <c r="AB44975" s="104"/>
      <c r="AC44975" s="104"/>
      <c r="AF44975" s="104"/>
      <c r="AG44975" s="104"/>
      <c r="AK44975" s="104"/>
      <c r="AL44975" s="104"/>
      <c r="AO44975" s="104"/>
      <c r="AP44975" s="104"/>
    </row>
    <row r="44976" spans="21:42" ht="15" customHeight="1" x14ac:dyDescent="0.25">
      <c r="U44976" s="104"/>
      <c r="AB44976" s="104"/>
      <c r="AC44976" s="104"/>
      <c r="AF44976" s="104"/>
      <c r="AG44976" s="104"/>
      <c r="AK44976" s="104"/>
      <c r="AL44976" s="104"/>
      <c r="AO44976" s="104"/>
      <c r="AP44976" s="104"/>
    </row>
    <row r="44977" spans="21:42" ht="15" customHeight="1" x14ac:dyDescent="0.25">
      <c r="U44977" s="104"/>
      <c r="AB44977" s="104"/>
      <c r="AC44977" s="104"/>
      <c r="AF44977" s="104"/>
      <c r="AG44977" s="104"/>
      <c r="AK44977" s="104"/>
      <c r="AL44977" s="104"/>
      <c r="AO44977" s="104"/>
      <c r="AP44977" s="104"/>
    </row>
    <row r="44978" spans="21:42" ht="15" customHeight="1" x14ac:dyDescent="0.25">
      <c r="U44978" s="104"/>
      <c r="AB44978" s="104"/>
      <c r="AC44978" s="104"/>
      <c r="AF44978" s="104"/>
      <c r="AG44978" s="104"/>
      <c r="AK44978" s="104"/>
      <c r="AL44978" s="104"/>
      <c r="AO44978" s="104"/>
      <c r="AP44978" s="104"/>
    </row>
    <row r="44979" spans="21:42" ht="15" customHeight="1" x14ac:dyDescent="0.25">
      <c r="U44979" s="104"/>
      <c r="AB44979" s="104"/>
      <c r="AC44979" s="104"/>
      <c r="AF44979" s="104"/>
      <c r="AG44979" s="104"/>
      <c r="AK44979" s="104"/>
      <c r="AL44979" s="104"/>
      <c r="AO44979" s="104"/>
      <c r="AP44979" s="104"/>
    </row>
    <row r="44980" spans="21:42" ht="15" customHeight="1" x14ac:dyDescent="0.25">
      <c r="U44980" s="104"/>
      <c r="AB44980" s="104"/>
      <c r="AC44980" s="104"/>
      <c r="AF44980" s="104"/>
      <c r="AG44980" s="104"/>
      <c r="AK44980" s="104"/>
      <c r="AL44980" s="104"/>
      <c r="AO44980" s="104"/>
      <c r="AP44980" s="104"/>
    </row>
    <row r="44981" spans="21:42" ht="15" customHeight="1" x14ac:dyDescent="0.25">
      <c r="U44981" s="104"/>
      <c r="AB44981" s="104"/>
      <c r="AC44981" s="104"/>
      <c r="AF44981" s="104"/>
      <c r="AG44981" s="104"/>
      <c r="AK44981" s="104"/>
      <c r="AL44981" s="104"/>
      <c r="AO44981" s="104"/>
      <c r="AP44981" s="104"/>
    </row>
    <row r="44982" spans="21:42" ht="15" customHeight="1" x14ac:dyDescent="0.25">
      <c r="U44982" s="104"/>
      <c r="AB44982" s="104"/>
      <c r="AC44982" s="104"/>
      <c r="AF44982" s="104"/>
      <c r="AG44982" s="104"/>
      <c r="AK44982" s="104"/>
      <c r="AL44982" s="104"/>
      <c r="AO44982" s="104"/>
      <c r="AP44982" s="104"/>
    </row>
    <row r="44983" spans="21:42" ht="15" customHeight="1" x14ac:dyDescent="0.25">
      <c r="U44983" s="104"/>
      <c r="AB44983" s="104"/>
      <c r="AC44983" s="104"/>
      <c r="AF44983" s="104"/>
      <c r="AG44983" s="104"/>
      <c r="AK44983" s="104"/>
      <c r="AL44983" s="104"/>
      <c r="AO44983" s="104"/>
      <c r="AP44983" s="104"/>
    </row>
    <row r="44984" spans="21:42" ht="15" customHeight="1" x14ac:dyDescent="0.25">
      <c r="U44984" s="104"/>
      <c r="AB44984" s="104"/>
      <c r="AC44984" s="104"/>
      <c r="AF44984" s="104"/>
      <c r="AG44984" s="104"/>
      <c r="AK44984" s="104"/>
      <c r="AL44984" s="104"/>
      <c r="AO44984" s="104"/>
      <c r="AP44984" s="104"/>
    </row>
    <row r="44985" spans="21:42" ht="15" customHeight="1" x14ac:dyDescent="0.25">
      <c r="U44985" s="104"/>
      <c r="AB44985" s="104"/>
      <c r="AC44985" s="104"/>
      <c r="AF44985" s="104"/>
      <c r="AG44985" s="104"/>
      <c r="AK44985" s="104"/>
      <c r="AL44985" s="104"/>
      <c r="AO44985" s="104"/>
      <c r="AP44985" s="104"/>
    </row>
    <row r="44986" spans="21:42" ht="15" customHeight="1" x14ac:dyDescent="0.25">
      <c r="U44986" s="104"/>
      <c r="AB44986" s="104"/>
      <c r="AC44986" s="104"/>
      <c r="AF44986" s="104"/>
      <c r="AG44986" s="104"/>
      <c r="AK44986" s="104"/>
      <c r="AL44986" s="104"/>
      <c r="AO44986" s="104"/>
      <c r="AP44986" s="104"/>
    </row>
    <row r="44987" spans="21:42" ht="15" customHeight="1" x14ac:dyDescent="0.25">
      <c r="U44987" s="104"/>
      <c r="AB44987" s="104"/>
      <c r="AC44987" s="104"/>
      <c r="AF44987" s="104"/>
      <c r="AG44987" s="104"/>
      <c r="AK44987" s="104"/>
      <c r="AL44987" s="104"/>
      <c r="AO44987" s="104"/>
      <c r="AP44987" s="104"/>
    </row>
    <row r="44988" spans="21:42" ht="15" customHeight="1" x14ac:dyDescent="0.25">
      <c r="U44988" s="104"/>
      <c r="AB44988" s="104"/>
      <c r="AC44988" s="104"/>
      <c r="AF44988" s="104"/>
      <c r="AG44988" s="104"/>
      <c r="AK44988" s="104"/>
      <c r="AL44988" s="104"/>
      <c r="AO44988" s="104"/>
      <c r="AP44988" s="104"/>
    </row>
    <row r="44989" spans="21:42" ht="15" customHeight="1" x14ac:dyDescent="0.25">
      <c r="U44989" s="104"/>
      <c r="AB44989" s="104"/>
      <c r="AC44989" s="104"/>
      <c r="AF44989" s="104"/>
      <c r="AG44989" s="104"/>
      <c r="AK44989" s="104"/>
      <c r="AL44989" s="104"/>
      <c r="AO44989" s="104"/>
      <c r="AP44989" s="104"/>
    </row>
    <row r="44990" spans="21:42" ht="15" customHeight="1" x14ac:dyDescent="0.25">
      <c r="U44990" s="104"/>
      <c r="AB44990" s="104"/>
      <c r="AC44990" s="104"/>
      <c r="AF44990" s="104"/>
      <c r="AG44990" s="104"/>
      <c r="AK44990" s="104"/>
      <c r="AL44990" s="104"/>
      <c r="AO44990" s="104"/>
      <c r="AP44990" s="104"/>
    </row>
    <row r="44991" spans="21:42" ht="15" customHeight="1" x14ac:dyDescent="0.25">
      <c r="U44991" s="104"/>
      <c r="AB44991" s="104"/>
      <c r="AC44991" s="104"/>
      <c r="AF44991" s="104"/>
      <c r="AG44991" s="104"/>
      <c r="AK44991" s="104"/>
      <c r="AL44991" s="104"/>
      <c r="AO44991" s="104"/>
      <c r="AP44991" s="104"/>
    </row>
    <row r="44992" spans="21:42" ht="15" customHeight="1" x14ac:dyDescent="0.25">
      <c r="U44992" s="104"/>
      <c r="AB44992" s="104"/>
      <c r="AC44992" s="104"/>
      <c r="AF44992" s="104"/>
      <c r="AG44992" s="104"/>
      <c r="AK44992" s="104"/>
      <c r="AL44992" s="104"/>
      <c r="AO44992" s="104"/>
      <c r="AP44992" s="104"/>
    </row>
    <row r="44993" spans="21:42" ht="15" customHeight="1" x14ac:dyDescent="0.25">
      <c r="U44993" s="104"/>
      <c r="AB44993" s="104"/>
      <c r="AC44993" s="104"/>
      <c r="AF44993" s="104"/>
      <c r="AG44993" s="104"/>
      <c r="AK44993" s="104"/>
      <c r="AL44993" s="104"/>
      <c r="AO44993" s="104"/>
      <c r="AP44993" s="104"/>
    </row>
    <row r="44994" spans="21:42" ht="15" customHeight="1" x14ac:dyDescent="0.25">
      <c r="U44994" s="104"/>
      <c r="AB44994" s="104"/>
      <c r="AC44994" s="104"/>
      <c r="AF44994" s="104"/>
      <c r="AG44994" s="104"/>
      <c r="AK44994" s="104"/>
      <c r="AL44994" s="104"/>
      <c r="AO44994" s="104"/>
      <c r="AP44994" s="104"/>
    </row>
    <row r="44995" spans="21:42" ht="15" customHeight="1" x14ac:dyDescent="0.25">
      <c r="U44995" s="104"/>
      <c r="AB44995" s="104"/>
      <c r="AC44995" s="104"/>
      <c r="AF44995" s="104"/>
      <c r="AG44995" s="104"/>
      <c r="AK44995" s="104"/>
      <c r="AL44995" s="104"/>
      <c r="AO44995" s="104"/>
      <c r="AP44995" s="104"/>
    </row>
    <row r="44996" spans="21:42" ht="15" customHeight="1" x14ac:dyDescent="0.25">
      <c r="U44996" s="104"/>
      <c r="AB44996" s="104"/>
      <c r="AC44996" s="104"/>
      <c r="AF44996" s="104"/>
      <c r="AG44996" s="104"/>
      <c r="AK44996" s="104"/>
      <c r="AL44996" s="104"/>
      <c r="AO44996" s="104"/>
      <c r="AP44996" s="104"/>
    </row>
    <row r="44997" spans="21:42" ht="15" customHeight="1" x14ac:dyDescent="0.25">
      <c r="U44997" s="104"/>
      <c r="AB44997" s="104"/>
      <c r="AC44997" s="104"/>
      <c r="AF44997" s="104"/>
      <c r="AG44997" s="104"/>
      <c r="AK44997" s="104"/>
      <c r="AL44997" s="104"/>
      <c r="AO44997" s="104"/>
      <c r="AP44997" s="104"/>
    </row>
    <row r="44998" spans="21:42" ht="15" customHeight="1" x14ac:dyDescent="0.25">
      <c r="U44998" s="104"/>
      <c r="AB44998" s="104"/>
      <c r="AC44998" s="104"/>
      <c r="AF44998" s="104"/>
      <c r="AG44998" s="104"/>
      <c r="AK44998" s="104"/>
      <c r="AL44998" s="104"/>
      <c r="AO44998" s="104"/>
      <c r="AP44998" s="104"/>
    </row>
    <row r="44999" spans="21:42" ht="15" customHeight="1" x14ac:dyDescent="0.25">
      <c r="U44999" s="104"/>
      <c r="AB44999" s="104"/>
      <c r="AC44999" s="104"/>
      <c r="AF44999" s="104"/>
      <c r="AG44999" s="104"/>
      <c r="AK44999" s="104"/>
      <c r="AL44999" s="104"/>
      <c r="AO44999" s="104"/>
      <c r="AP44999" s="104"/>
    </row>
    <row r="45000" spans="21:42" ht="15" customHeight="1" x14ac:dyDescent="0.25">
      <c r="U45000" s="104"/>
      <c r="AB45000" s="104"/>
      <c r="AC45000" s="104"/>
      <c r="AF45000" s="104"/>
      <c r="AG45000" s="104"/>
      <c r="AK45000" s="104"/>
      <c r="AL45000" s="104"/>
      <c r="AO45000" s="104"/>
      <c r="AP45000" s="104"/>
    </row>
    <row r="45001" spans="21:42" ht="15" customHeight="1" x14ac:dyDescent="0.25">
      <c r="U45001" s="104"/>
      <c r="AB45001" s="104"/>
      <c r="AC45001" s="104"/>
      <c r="AF45001" s="104"/>
      <c r="AG45001" s="104"/>
      <c r="AK45001" s="104"/>
      <c r="AL45001" s="104"/>
      <c r="AO45001" s="104"/>
      <c r="AP45001" s="104"/>
    </row>
    <row r="45002" spans="21:42" ht="15" customHeight="1" x14ac:dyDescent="0.25">
      <c r="U45002" s="104"/>
      <c r="AB45002" s="104"/>
      <c r="AC45002" s="104"/>
      <c r="AF45002" s="104"/>
      <c r="AG45002" s="104"/>
      <c r="AK45002" s="104"/>
      <c r="AL45002" s="104"/>
      <c r="AO45002" s="104"/>
      <c r="AP45002" s="104"/>
    </row>
    <row r="45003" spans="21:42" ht="15" customHeight="1" x14ac:dyDescent="0.25">
      <c r="U45003" s="104"/>
      <c r="AB45003" s="104"/>
      <c r="AC45003" s="104"/>
      <c r="AF45003" s="104"/>
      <c r="AG45003" s="104"/>
      <c r="AK45003" s="104"/>
      <c r="AL45003" s="104"/>
      <c r="AO45003" s="104"/>
      <c r="AP45003" s="104"/>
    </row>
    <row r="45004" spans="21:42" ht="15" customHeight="1" x14ac:dyDescent="0.25">
      <c r="U45004" s="104"/>
      <c r="AB45004" s="104"/>
      <c r="AC45004" s="104"/>
      <c r="AF45004" s="104"/>
      <c r="AG45004" s="104"/>
      <c r="AK45004" s="104"/>
      <c r="AL45004" s="104"/>
      <c r="AO45004" s="104"/>
      <c r="AP45004" s="104"/>
    </row>
    <row r="45005" spans="21:42" ht="15" customHeight="1" x14ac:dyDescent="0.25">
      <c r="U45005" s="104"/>
      <c r="AB45005" s="104"/>
      <c r="AC45005" s="104"/>
      <c r="AF45005" s="104"/>
      <c r="AG45005" s="104"/>
      <c r="AK45005" s="104"/>
      <c r="AL45005" s="104"/>
      <c r="AO45005" s="104"/>
      <c r="AP45005" s="104"/>
    </row>
    <row r="45006" spans="21:42" ht="15" customHeight="1" x14ac:dyDescent="0.25">
      <c r="U45006" s="104"/>
      <c r="AB45006" s="104"/>
      <c r="AC45006" s="104"/>
      <c r="AF45006" s="104"/>
      <c r="AG45006" s="104"/>
      <c r="AK45006" s="104"/>
      <c r="AL45006" s="104"/>
      <c r="AO45006" s="104"/>
      <c r="AP45006" s="104"/>
    </row>
    <row r="45007" spans="21:42" ht="15" customHeight="1" x14ac:dyDescent="0.25">
      <c r="U45007" s="104"/>
      <c r="AB45007" s="104"/>
      <c r="AC45007" s="104"/>
      <c r="AF45007" s="104"/>
      <c r="AG45007" s="104"/>
      <c r="AK45007" s="104"/>
      <c r="AL45007" s="104"/>
      <c r="AO45007" s="104"/>
      <c r="AP45007" s="104"/>
    </row>
    <row r="45008" spans="21:42" ht="15" customHeight="1" x14ac:dyDescent="0.25">
      <c r="U45008" s="104"/>
      <c r="AB45008" s="104"/>
      <c r="AC45008" s="104"/>
      <c r="AF45008" s="104"/>
      <c r="AG45008" s="104"/>
      <c r="AK45008" s="104"/>
      <c r="AL45008" s="104"/>
      <c r="AO45008" s="104"/>
      <c r="AP45008" s="104"/>
    </row>
    <row r="45009" spans="21:42" ht="15" customHeight="1" x14ac:dyDescent="0.25">
      <c r="U45009" s="104"/>
      <c r="AB45009" s="104"/>
      <c r="AC45009" s="104"/>
      <c r="AF45009" s="104"/>
      <c r="AG45009" s="104"/>
      <c r="AK45009" s="104"/>
      <c r="AL45009" s="104"/>
      <c r="AO45009" s="104"/>
      <c r="AP45009" s="104"/>
    </row>
    <row r="45010" spans="21:42" ht="15" customHeight="1" x14ac:dyDescent="0.25">
      <c r="U45010" s="104"/>
      <c r="AB45010" s="104"/>
      <c r="AC45010" s="104"/>
      <c r="AF45010" s="104"/>
      <c r="AG45010" s="104"/>
      <c r="AK45010" s="104"/>
      <c r="AL45010" s="104"/>
      <c r="AO45010" s="104"/>
      <c r="AP45010" s="104"/>
    </row>
    <row r="45011" spans="21:42" ht="15" customHeight="1" x14ac:dyDescent="0.25">
      <c r="U45011" s="104"/>
      <c r="AB45011" s="104"/>
      <c r="AC45011" s="104"/>
      <c r="AF45011" s="104"/>
      <c r="AG45011" s="104"/>
      <c r="AK45011" s="104"/>
      <c r="AL45011" s="104"/>
      <c r="AO45011" s="104"/>
      <c r="AP45011" s="104"/>
    </row>
    <row r="45012" spans="21:42" ht="15" customHeight="1" x14ac:dyDescent="0.25">
      <c r="U45012" s="104"/>
      <c r="AB45012" s="104"/>
      <c r="AC45012" s="104"/>
      <c r="AF45012" s="104"/>
      <c r="AG45012" s="104"/>
      <c r="AK45012" s="104"/>
      <c r="AL45012" s="104"/>
      <c r="AO45012" s="104"/>
      <c r="AP45012" s="104"/>
    </row>
    <row r="45013" spans="21:42" ht="15" customHeight="1" x14ac:dyDescent="0.25">
      <c r="U45013" s="104"/>
      <c r="AB45013" s="104"/>
      <c r="AC45013" s="104"/>
      <c r="AF45013" s="104"/>
      <c r="AG45013" s="104"/>
      <c r="AK45013" s="104"/>
      <c r="AL45013" s="104"/>
      <c r="AO45013" s="104"/>
      <c r="AP45013" s="104"/>
    </row>
    <row r="45014" spans="21:42" ht="15" customHeight="1" x14ac:dyDescent="0.25">
      <c r="U45014" s="104"/>
      <c r="AB45014" s="104"/>
      <c r="AC45014" s="104"/>
      <c r="AF45014" s="104"/>
      <c r="AG45014" s="104"/>
      <c r="AK45014" s="104"/>
      <c r="AL45014" s="104"/>
      <c r="AO45014" s="104"/>
      <c r="AP45014" s="104"/>
    </row>
    <row r="45015" spans="21:42" ht="15" customHeight="1" x14ac:dyDescent="0.25">
      <c r="U45015" s="104"/>
      <c r="AB45015" s="104"/>
      <c r="AC45015" s="104"/>
      <c r="AF45015" s="104"/>
      <c r="AG45015" s="104"/>
      <c r="AK45015" s="104"/>
      <c r="AL45015" s="104"/>
      <c r="AO45015" s="104"/>
      <c r="AP45015" s="104"/>
    </row>
    <row r="45016" spans="21:42" ht="15" customHeight="1" x14ac:dyDescent="0.25">
      <c r="U45016" s="104"/>
      <c r="AB45016" s="104"/>
      <c r="AC45016" s="104"/>
      <c r="AF45016" s="104"/>
      <c r="AG45016" s="104"/>
      <c r="AK45016" s="104"/>
      <c r="AL45016" s="104"/>
      <c r="AO45016" s="104"/>
      <c r="AP45016" s="104"/>
    </row>
    <row r="45017" spans="21:42" ht="15" customHeight="1" x14ac:dyDescent="0.25">
      <c r="U45017" s="104"/>
      <c r="AB45017" s="104"/>
      <c r="AC45017" s="104"/>
      <c r="AF45017" s="104"/>
      <c r="AG45017" s="104"/>
      <c r="AK45017" s="104"/>
      <c r="AL45017" s="104"/>
      <c r="AO45017" s="104"/>
      <c r="AP45017" s="104"/>
    </row>
    <row r="45018" spans="21:42" ht="15" customHeight="1" x14ac:dyDescent="0.25">
      <c r="U45018" s="104"/>
      <c r="AB45018" s="104"/>
      <c r="AC45018" s="104"/>
      <c r="AF45018" s="104"/>
      <c r="AG45018" s="104"/>
      <c r="AK45018" s="104"/>
      <c r="AL45018" s="104"/>
      <c r="AO45018" s="104"/>
      <c r="AP45018" s="104"/>
    </row>
    <row r="45019" spans="21:42" ht="15" customHeight="1" x14ac:dyDescent="0.25">
      <c r="U45019" s="104"/>
      <c r="AB45019" s="104"/>
      <c r="AC45019" s="104"/>
      <c r="AF45019" s="104"/>
      <c r="AG45019" s="104"/>
      <c r="AK45019" s="104"/>
      <c r="AL45019" s="104"/>
      <c r="AO45019" s="104"/>
      <c r="AP45019" s="104"/>
    </row>
    <row r="45020" spans="21:42" ht="15" customHeight="1" x14ac:dyDescent="0.25">
      <c r="U45020" s="104"/>
      <c r="AB45020" s="104"/>
      <c r="AC45020" s="104"/>
      <c r="AF45020" s="104"/>
      <c r="AG45020" s="104"/>
      <c r="AK45020" s="104"/>
      <c r="AL45020" s="104"/>
      <c r="AO45020" s="104"/>
      <c r="AP45020" s="104"/>
    </row>
    <row r="45021" spans="21:42" ht="15" customHeight="1" x14ac:dyDescent="0.25">
      <c r="U45021" s="104"/>
      <c r="AB45021" s="104"/>
      <c r="AC45021" s="104"/>
      <c r="AF45021" s="104"/>
      <c r="AG45021" s="104"/>
      <c r="AK45021" s="104"/>
      <c r="AL45021" s="104"/>
      <c r="AO45021" s="104"/>
      <c r="AP45021" s="104"/>
    </row>
    <row r="45022" spans="21:42" ht="15" customHeight="1" x14ac:dyDescent="0.25">
      <c r="U45022" s="104"/>
      <c r="AB45022" s="104"/>
      <c r="AC45022" s="104"/>
      <c r="AF45022" s="104"/>
      <c r="AG45022" s="104"/>
      <c r="AK45022" s="104"/>
      <c r="AL45022" s="104"/>
      <c r="AO45022" s="104"/>
      <c r="AP45022" s="104"/>
    </row>
    <row r="45023" spans="21:42" ht="15" customHeight="1" x14ac:dyDescent="0.25">
      <c r="U45023" s="104"/>
      <c r="AB45023" s="104"/>
      <c r="AC45023" s="104"/>
      <c r="AF45023" s="104"/>
      <c r="AG45023" s="104"/>
      <c r="AK45023" s="104"/>
      <c r="AL45023" s="104"/>
      <c r="AO45023" s="104"/>
      <c r="AP45023" s="104"/>
    </row>
    <row r="45024" spans="21:42" ht="15" customHeight="1" x14ac:dyDescent="0.25">
      <c r="U45024" s="104"/>
      <c r="AB45024" s="104"/>
      <c r="AC45024" s="104"/>
      <c r="AF45024" s="104"/>
      <c r="AG45024" s="104"/>
      <c r="AK45024" s="104"/>
      <c r="AL45024" s="104"/>
      <c r="AO45024" s="104"/>
      <c r="AP45024" s="104"/>
    </row>
    <row r="45025" spans="21:42" ht="15" customHeight="1" x14ac:dyDescent="0.25">
      <c r="U45025" s="104"/>
      <c r="AB45025" s="104"/>
      <c r="AC45025" s="104"/>
      <c r="AF45025" s="104"/>
      <c r="AG45025" s="104"/>
      <c r="AK45025" s="104"/>
      <c r="AL45025" s="104"/>
      <c r="AO45025" s="104"/>
      <c r="AP45025" s="104"/>
    </row>
    <row r="45026" spans="21:42" ht="15" customHeight="1" x14ac:dyDescent="0.25">
      <c r="U45026" s="104"/>
      <c r="AB45026" s="104"/>
      <c r="AC45026" s="104"/>
      <c r="AF45026" s="104"/>
      <c r="AG45026" s="104"/>
      <c r="AK45026" s="104"/>
      <c r="AL45026" s="104"/>
      <c r="AO45026" s="104"/>
      <c r="AP45026" s="104"/>
    </row>
    <row r="45027" spans="21:42" ht="15" customHeight="1" x14ac:dyDescent="0.25">
      <c r="U45027" s="104"/>
      <c r="AB45027" s="104"/>
      <c r="AC45027" s="104"/>
      <c r="AF45027" s="104"/>
      <c r="AG45027" s="104"/>
      <c r="AK45027" s="104"/>
      <c r="AL45027" s="104"/>
      <c r="AO45027" s="104"/>
      <c r="AP45027" s="104"/>
    </row>
    <row r="45028" spans="21:42" ht="15" customHeight="1" x14ac:dyDescent="0.25">
      <c r="U45028" s="104"/>
      <c r="AB45028" s="104"/>
      <c r="AC45028" s="104"/>
      <c r="AF45028" s="104"/>
      <c r="AG45028" s="104"/>
      <c r="AK45028" s="104"/>
      <c r="AL45028" s="104"/>
      <c r="AO45028" s="104"/>
      <c r="AP45028" s="104"/>
    </row>
    <row r="45029" spans="21:42" ht="15" customHeight="1" x14ac:dyDescent="0.25">
      <c r="U45029" s="104"/>
      <c r="AB45029" s="104"/>
      <c r="AC45029" s="104"/>
      <c r="AF45029" s="104"/>
      <c r="AG45029" s="104"/>
      <c r="AK45029" s="104"/>
      <c r="AL45029" s="104"/>
      <c r="AO45029" s="104"/>
      <c r="AP45029" s="104"/>
    </row>
    <row r="45030" spans="21:42" ht="15" customHeight="1" x14ac:dyDescent="0.25">
      <c r="U45030" s="104"/>
      <c r="AB45030" s="104"/>
      <c r="AC45030" s="104"/>
      <c r="AF45030" s="104"/>
      <c r="AG45030" s="104"/>
      <c r="AK45030" s="104"/>
      <c r="AL45030" s="104"/>
      <c r="AO45030" s="104"/>
      <c r="AP45030" s="104"/>
    </row>
    <row r="45031" spans="21:42" ht="15" customHeight="1" x14ac:dyDescent="0.25">
      <c r="U45031" s="104"/>
      <c r="AB45031" s="104"/>
      <c r="AC45031" s="104"/>
      <c r="AF45031" s="104"/>
      <c r="AG45031" s="104"/>
      <c r="AK45031" s="104"/>
      <c r="AL45031" s="104"/>
      <c r="AO45031" s="104"/>
      <c r="AP45031" s="104"/>
    </row>
    <row r="45032" spans="21:42" ht="15" customHeight="1" x14ac:dyDescent="0.25">
      <c r="U45032" s="104"/>
      <c r="AB45032" s="104"/>
      <c r="AC45032" s="104"/>
      <c r="AF45032" s="104"/>
      <c r="AG45032" s="104"/>
      <c r="AK45032" s="104"/>
      <c r="AL45032" s="104"/>
      <c r="AO45032" s="104"/>
      <c r="AP45032" s="104"/>
    </row>
    <row r="45033" spans="21:42" ht="15" customHeight="1" x14ac:dyDescent="0.25">
      <c r="U45033" s="104"/>
      <c r="AB45033" s="104"/>
      <c r="AC45033" s="104"/>
      <c r="AF45033" s="104"/>
      <c r="AG45033" s="104"/>
      <c r="AK45033" s="104"/>
      <c r="AL45033" s="104"/>
      <c r="AO45033" s="104"/>
      <c r="AP45033" s="104"/>
    </row>
    <row r="45034" spans="21:42" ht="15" customHeight="1" x14ac:dyDescent="0.25">
      <c r="U45034" s="104"/>
      <c r="AB45034" s="104"/>
      <c r="AC45034" s="104"/>
      <c r="AF45034" s="104"/>
      <c r="AG45034" s="104"/>
      <c r="AK45034" s="104"/>
      <c r="AL45034" s="104"/>
      <c r="AO45034" s="104"/>
      <c r="AP45034" s="104"/>
    </row>
    <row r="45035" spans="21:42" ht="15" customHeight="1" x14ac:dyDescent="0.25">
      <c r="U45035" s="104"/>
      <c r="AB45035" s="104"/>
      <c r="AC45035" s="104"/>
      <c r="AF45035" s="104"/>
      <c r="AG45035" s="104"/>
      <c r="AK45035" s="104"/>
      <c r="AL45035" s="104"/>
      <c r="AO45035" s="104"/>
      <c r="AP45035" s="104"/>
    </row>
    <row r="45036" spans="21:42" ht="15" customHeight="1" x14ac:dyDescent="0.25">
      <c r="U45036" s="104"/>
      <c r="AB45036" s="104"/>
      <c r="AC45036" s="104"/>
      <c r="AF45036" s="104"/>
      <c r="AG45036" s="104"/>
      <c r="AK45036" s="104"/>
      <c r="AL45036" s="104"/>
      <c r="AO45036" s="104"/>
      <c r="AP45036" s="104"/>
    </row>
    <row r="45037" spans="21:42" ht="15" customHeight="1" x14ac:dyDescent="0.25">
      <c r="U45037" s="104"/>
      <c r="AB45037" s="104"/>
      <c r="AC45037" s="104"/>
      <c r="AF45037" s="104"/>
      <c r="AG45037" s="104"/>
      <c r="AK45037" s="104"/>
      <c r="AL45037" s="104"/>
      <c r="AO45037" s="104"/>
      <c r="AP45037" s="104"/>
    </row>
    <row r="45038" spans="21:42" ht="15" customHeight="1" x14ac:dyDescent="0.25">
      <c r="U45038" s="104"/>
      <c r="AB45038" s="104"/>
      <c r="AC45038" s="104"/>
      <c r="AF45038" s="104"/>
      <c r="AG45038" s="104"/>
      <c r="AK45038" s="104"/>
      <c r="AL45038" s="104"/>
      <c r="AO45038" s="104"/>
      <c r="AP45038" s="104"/>
    </row>
    <row r="45039" spans="21:42" ht="15" customHeight="1" x14ac:dyDescent="0.25">
      <c r="U45039" s="104"/>
      <c r="AB45039" s="104"/>
      <c r="AC45039" s="104"/>
      <c r="AF45039" s="104"/>
      <c r="AG45039" s="104"/>
      <c r="AK45039" s="104"/>
      <c r="AL45039" s="104"/>
      <c r="AO45039" s="104"/>
      <c r="AP45039" s="104"/>
    </row>
    <row r="45040" spans="21:42" ht="15" customHeight="1" x14ac:dyDescent="0.25">
      <c r="U45040" s="104"/>
      <c r="AB45040" s="104"/>
      <c r="AC45040" s="104"/>
      <c r="AF45040" s="104"/>
      <c r="AG45040" s="104"/>
      <c r="AK45040" s="104"/>
      <c r="AL45040" s="104"/>
      <c r="AO45040" s="104"/>
      <c r="AP45040" s="104"/>
    </row>
    <row r="45041" spans="21:42" ht="15" customHeight="1" x14ac:dyDescent="0.25">
      <c r="U45041" s="104"/>
      <c r="AB45041" s="104"/>
      <c r="AC45041" s="104"/>
      <c r="AF45041" s="104"/>
      <c r="AG45041" s="104"/>
      <c r="AK45041" s="104"/>
      <c r="AL45041" s="104"/>
      <c r="AO45041" s="104"/>
      <c r="AP45041" s="104"/>
    </row>
    <row r="45042" spans="21:42" ht="15" customHeight="1" x14ac:dyDescent="0.25">
      <c r="U45042" s="104"/>
      <c r="AB45042" s="104"/>
      <c r="AC45042" s="104"/>
      <c r="AF45042" s="104"/>
      <c r="AG45042" s="104"/>
      <c r="AK45042" s="104"/>
      <c r="AL45042" s="104"/>
      <c r="AO45042" s="104"/>
      <c r="AP45042" s="104"/>
    </row>
    <row r="45043" spans="21:42" ht="15" customHeight="1" x14ac:dyDescent="0.25">
      <c r="U45043" s="104"/>
      <c r="AB45043" s="104"/>
      <c r="AC45043" s="104"/>
      <c r="AF45043" s="104"/>
      <c r="AG45043" s="104"/>
      <c r="AK45043" s="104"/>
      <c r="AL45043" s="104"/>
      <c r="AO45043" s="104"/>
      <c r="AP45043" s="104"/>
    </row>
    <row r="45044" spans="21:42" ht="15" customHeight="1" x14ac:dyDescent="0.25">
      <c r="U45044" s="104"/>
      <c r="AB45044" s="104"/>
      <c r="AC45044" s="104"/>
      <c r="AF45044" s="104"/>
      <c r="AG45044" s="104"/>
      <c r="AK45044" s="104"/>
      <c r="AL45044" s="104"/>
      <c r="AO45044" s="104"/>
      <c r="AP45044" s="104"/>
    </row>
    <row r="45045" spans="21:42" ht="15" customHeight="1" x14ac:dyDescent="0.25">
      <c r="U45045" s="104"/>
      <c r="AB45045" s="104"/>
      <c r="AC45045" s="104"/>
      <c r="AF45045" s="104"/>
      <c r="AG45045" s="104"/>
      <c r="AK45045" s="104"/>
      <c r="AL45045" s="104"/>
      <c r="AO45045" s="104"/>
      <c r="AP45045" s="104"/>
    </row>
    <row r="45046" spans="21:42" ht="15" customHeight="1" x14ac:dyDescent="0.25">
      <c r="U45046" s="104"/>
      <c r="AB45046" s="104"/>
      <c r="AC45046" s="104"/>
      <c r="AF45046" s="104"/>
      <c r="AG45046" s="104"/>
      <c r="AK45046" s="104"/>
      <c r="AL45046" s="104"/>
      <c r="AO45046" s="104"/>
      <c r="AP45046" s="104"/>
    </row>
    <row r="45047" spans="21:42" ht="15" customHeight="1" x14ac:dyDescent="0.25">
      <c r="U45047" s="104"/>
      <c r="AB45047" s="104"/>
      <c r="AC45047" s="104"/>
      <c r="AF45047" s="104"/>
      <c r="AG45047" s="104"/>
      <c r="AK45047" s="104"/>
      <c r="AL45047" s="104"/>
      <c r="AO45047" s="104"/>
      <c r="AP45047" s="104"/>
    </row>
    <row r="45048" spans="21:42" ht="15" customHeight="1" x14ac:dyDescent="0.25">
      <c r="U45048" s="104"/>
      <c r="AB45048" s="104"/>
      <c r="AC45048" s="104"/>
      <c r="AF45048" s="104"/>
      <c r="AG45048" s="104"/>
      <c r="AK45048" s="104"/>
      <c r="AL45048" s="104"/>
      <c r="AO45048" s="104"/>
      <c r="AP45048" s="104"/>
    </row>
    <row r="45049" spans="21:42" ht="15" customHeight="1" x14ac:dyDescent="0.25">
      <c r="U45049" s="104"/>
      <c r="AB45049" s="104"/>
      <c r="AC45049" s="104"/>
      <c r="AF45049" s="104"/>
      <c r="AG45049" s="104"/>
      <c r="AK45049" s="104"/>
      <c r="AL45049" s="104"/>
      <c r="AO45049" s="104"/>
      <c r="AP45049" s="104"/>
    </row>
    <row r="45050" spans="21:42" ht="15" customHeight="1" x14ac:dyDescent="0.25">
      <c r="U45050" s="104"/>
      <c r="AB45050" s="104"/>
      <c r="AC45050" s="104"/>
      <c r="AF45050" s="104"/>
      <c r="AG45050" s="104"/>
      <c r="AK45050" s="104"/>
      <c r="AL45050" s="104"/>
      <c r="AO45050" s="104"/>
      <c r="AP45050" s="104"/>
    </row>
    <row r="45051" spans="21:42" ht="15" customHeight="1" x14ac:dyDescent="0.25">
      <c r="U45051" s="104"/>
      <c r="AB45051" s="104"/>
      <c r="AC45051" s="104"/>
      <c r="AF45051" s="104"/>
      <c r="AG45051" s="104"/>
      <c r="AK45051" s="104"/>
      <c r="AL45051" s="104"/>
      <c r="AO45051" s="104"/>
      <c r="AP45051" s="104"/>
    </row>
    <row r="45052" spans="21:42" ht="15" customHeight="1" x14ac:dyDescent="0.25">
      <c r="U45052" s="104"/>
      <c r="AB45052" s="104"/>
      <c r="AC45052" s="104"/>
      <c r="AF45052" s="104"/>
      <c r="AG45052" s="104"/>
      <c r="AK45052" s="104"/>
      <c r="AL45052" s="104"/>
      <c r="AO45052" s="104"/>
      <c r="AP45052" s="104"/>
    </row>
    <row r="45053" spans="21:42" ht="15" customHeight="1" x14ac:dyDescent="0.25">
      <c r="U45053" s="104"/>
      <c r="AB45053" s="104"/>
      <c r="AC45053" s="104"/>
      <c r="AF45053" s="104"/>
      <c r="AG45053" s="104"/>
      <c r="AK45053" s="104"/>
      <c r="AL45053" s="104"/>
      <c r="AO45053" s="104"/>
      <c r="AP45053" s="104"/>
    </row>
    <row r="45054" spans="21:42" ht="15" customHeight="1" x14ac:dyDescent="0.25">
      <c r="U45054" s="104"/>
      <c r="AB45054" s="104"/>
      <c r="AC45054" s="104"/>
      <c r="AF45054" s="104"/>
      <c r="AG45054" s="104"/>
      <c r="AK45054" s="104"/>
      <c r="AL45054" s="104"/>
      <c r="AO45054" s="104"/>
      <c r="AP45054" s="104"/>
    </row>
    <row r="45055" spans="21:42" ht="15" customHeight="1" x14ac:dyDescent="0.25">
      <c r="U45055" s="104"/>
      <c r="AB45055" s="104"/>
      <c r="AC45055" s="104"/>
      <c r="AF45055" s="104"/>
      <c r="AG45055" s="104"/>
      <c r="AK45055" s="104"/>
      <c r="AL45055" s="104"/>
      <c r="AO45055" s="104"/>
      <c r="AP45055" s="104"/>
    </row>
    <row r="45056" spans="21:42" ht="15" customHeight="1" x14ac:dyDescent="0.25">
      <c r="U45056" s="104"/>
      <c r="AB45056" s="104"/>
      <c r="AC45056" s="104"/>
      <c r="AF45056" s="104"/>
      <c r="AG45056" s="104"/>
      <c r="AK45056" s="104"/>
      <c r="AL45056" s="104"/>
      <c r="AO45056" s="104"/>
      <c r="AP45056" s="104"/>
    </row>
    <row r="45057" spans="21:42" ht="15" customHeight="1" x14ac:dyDescent="0.25">
      <c r="U45057" s="104"/>
      <c r="AB45057" s="104"/>
      <c r="AC45057" s="104"/>
      <c r="AF45057" s="104"/>
      <c r="AG45057" s="104"/>
      <c r="AK45057" s="104"/>
      <c r="AL45057" s="104"/>
      <c r="AO45057" s="104"/>
      <c r="AP45057" s="104"/>
    </row>
    <row r="45058" spans="21:42" ht="15" customHeight="1" x14ac:dyDescent="0.25">
      <c r="U45058" s="104"/>
      <c r="AB45058" s="104"/>
      <c r="AC45058" s="104"/>
      <c r="AF45058" s="104"/>
      <c r="AG45058" s="104"/>
      <c r="AK45058" s="104"/>
      <c r="AL45058" s="104"/>
      <c r="AO45058" s="104"/>
      <c r="AP45058" s="104"/>
    </row>
    <row r="45059" spans="21:42" ht="15" customHeight="1" x14ac:dyDescent="0.25">
      <c r="U45059" s="104"/>
      <c r="AB45059" s="104"/>
      <c r="AC45059" s="104"/>
      <c r="AF45059" s="104"/>
      <c r="AG45059" s="104"/>
      <c r="AK45059" s="104"/>
      <c r="AL45059" s="104"/>
      <c r="AO45059" s="104"/>
      <c r="AP45059" s="104"/>
    </row>
    <row r="45060" spans="21:42" ht="15" customHeight="1" x14ac:dyDescent="0.25">
      <c r="U45060" s="104"/>
      <c r="AB45060" s="104"/>
      <c r="AC45060" s="104"/>
      <c r="AF45060" s="104"/>
      <c r="AG45060" s="104"/>
      <c r="AK45060" s="104"/>
      <c r="AL45060" s="104"/>
      <c r="AO45060" s="104"/>
      <c r="AP45060" s="104"/>
    </row>
    <row r="45061" spans="21:42" ht="15" customHeight="1" x14ac:dyDescent="0.25">
      <c r="U45061" s="104"/>
      <c r="AB45061" s="104"/>
      <c r="AC45061" s="104"/>
      <c r="AF45061" s="104"/>
      <c r="AG45061" s="104"/>
      <c r="AK45061" s="104"/>
      <c r="AL45061" s="104"/>
      <c r="AO45061" s="104"/>
      <c r="AP45061" s="104"/>
    </row>
    <row r="45062" spans="21:42" ht="15" customHeight="1" x14ac:dyDescent="0.25">
      <c r="U45062" s="104"/>
      <c r="AB45062" s="104"/>
      <c r="AC45062" s="104"/>
      <c r="AF45062" s="104"/>
      <c r="AG45062" s="104"/>
      <c r="AK45062" s="104"/>
      <c r="AL45062" s="104"/>
      <c r="AO45062" s="104"/>
      <c r="AP45062" s="104"/>
    </row>
    <row r="45063" spans="21:42" ht="15" customHeight="1" x14ac:dyDescent="0.25">
      <c r="U45063" s="104"/>
      <c r="AB45063" s="104"/>
      <c r="AC45063" s="104"/>
      <c r="AF45063" s="104"/>
      <c r="AG45063" s="104"/>
      <c r="AK45063" s="104"/>
      <c r="AL45063" s="104"/>
      <c r="AO45063" s="104"/>
      <c r="AP45063" s="104"/>
    </row>
    <row r="45064" spans="21:42" ht="15" customHeight="1" x14ac:dyDescent="0.25">
      <c r="U45064" s="104"/>
      <c r="AB45064" s="104"/>
      <c r="AC45064" s="104"/>
      <c r="AF45064" s="104"/>
      <c r="AG45064" s="104"/>
      <c r="AK45064" s="104"/>
      <c r="AL45064" s="104"/>
      <c r="AO45064" s="104"/>
      <c r="AP45064" s="104"/>
    </row>
    <row r="45065" spans="21:42" ht="15" customHeight="1" x14ac:dyDescent="0.25">
      <c r="U45065" s="104"/>
      <c r="AB45065" s="104"/>
      <c r="AC45065" s="104"/>
      <c r="AF45065" s="104"/>
      <c r="AG45065" s="104"/>
      <c r="AK45065" s="104"/>
      <c r="AL45065" s="104"/>
      <c r="AO45065" s="104"/>
      <c r="AP45065" s="104"/>
    </row>
    <row r="45066" spans="21:42" ht="15" customHeight="1" x14ac:dyDescent="0.25">
      <c r="U45066" s="104"/>
      <c r="AB45066" s="104"/>
      <c r="AC45066" s="104"/>
      <c r="AF45066" s="104"/>
      <c r="AG45066" s="104"/>
      <c r="AK45066" s="104"/>
      <c r="AL45066" s="104"/>
      <c r="AO45066" s="104"/>
      <c r="AP45066" s="104"/>
    </row>
    <row r="45067" spans="21:42" ht="15" customHeight="1" x14ac:dyDescent="0.25">
      <c r="U45067" s="104"/>
      <c r="AB45067" s="104"/>
      <c r="AC45067" s="104"/>
      <c r="AF45067" s="104"/>
      <c r="AG45067" s="104"/>
      <c r="AK45067" s="104"/>
      <c r="AL45067" s="104"/>
      <c r="AO45067" s="104"/>
      <c r="AP45067" s="104"/>
    </row>
    <row r="45068" spans="21:42" ht="15" customHeight="1" x14ac:dyDescent="0.25">
      <c r="U45068" s="104"/>
      <c r="AB45068" s="104"/>
      <c r="AC45068" s="104"/>
      <c r="AF45068" s="104"/>
      <c r="AG45068" s="104"/>
      <c r="AK45068" s="104"/>
      <c r="AL45068" s="104"/>
      <c r="AO45068" s="104"/>
      <c r="AP45068" s="104"/>
    </row>
    <row r="45069" spans="21:42" ht="15" customHeight="1" x14ac:dyDescent="0.25">
      <c r="U45069" s="104"/>
      <c r="AB45069" s="104"/>
      <c r="AC45069" s="104"/>
      <c r="AF45069" s="104"/>
      <c r="AG45069" s="104"/>
      <c r="AK45069" s="104"/>
      <c r="AL45069" s="104"/>
      <c r="AO45069" s="104"/>
      <c r="AP45069" s="104"/>
    </row>
    <row r="45070" spans="21:42" ht="15" customHeight="1" x14ac:dyDescent="0.25">
      <c r="U45070" s="104"/>
      <c r="AB45070" s="104"/>
      <c r="AC45070" s="104"/>
      <c r="AF45070" s="104"/>
      <c r="AG45070" s="104"/>
      <c r="AK45070" s="104"/>
      <c r="AL45070" s="104"/>
      <c r="AO45070" s="104"/>
      <c r="AP45070" s="104"/>
    </row>
    <row r="45071" spans="21:42" ht="15" customHeight="1" x14ac:dyDescent="0.25">
      <c r="U45071" s="104"/>
      <c r="AB45071" s="104"/>
      <c r="AC45071" s="104"/>
      <c r="AF45071" s="104"/>
      <c r="AG45071" s="104"/>
      <c r="AK45071" s="104"/>
      <c r="AL45071" s="104"/>
      <c r="AO45071" s="104"/>
      <c r="AP45071" s="104"/>
    </row>
    <row r="45072" spans="21:42" ht="15" customHeight="1" x14ac:dyDescent="0.25">
      <c r="U45072" s="104"/>
      <c r="AB45072" s="104"/>
      <c r="AC45072" s="104"/>
      <c r="AF45072" s="104"/>
      <c r="AG45072" s="104"/>
      <c r="AK45072" s="104"/>
      <c r="AL45072" s="104"/>
      <c r="AO45072" s="104"/>
      <c r="AP45072" s="104"/>
    </row>
    <row r="45073" spans="21:42" ht="15" customHeight="1" x14ac:dyDescent="0.25">
      <c r="U45073" s="104"/>
      <c r="AB45073" s="104"/>
      <c r="AC45073" s="104"/>
      <c r="AF45073" s="104"/>
      <c r="AG45073" s="104"/>
      <c r="AK45073" s="104"/>
      <c r="AL45073" s="104"/>
      <c r="AO45073" s="104"/>
      <c r="AP45073" s="104"/>
    </row>
    <row r="45074" spans="21:42" ht="15" customHeight="1" x14ac:dyDescent="0.25">
      <c r="U45074" s="104"/>
      <c r="AB45074" s="104"/>
      <c r="AC45074" s="104"/>
      <c r="AF45074" s="104"/>
      <c r="AG45074" s="104"/>
      <c r="AK45074" s="104"/>
      <c r="AL45074" s="104"/>
      <c r="AO45074" s="104"/>
      <c r="AP45074" s="104"/>
    </row>
    <row r="45075" spans="21:42" ht="15" customHeight="1" x14ac:dyDescent="0.25">
      <c r="U45075" s="104"/>
      <c r="AB45075" s="104"/>
      <c r="AC45075" s="104"/>
      <c r="AF45075" s="104"/>
      <c r="AG45075" s="104"/>
      <c r="AK45075" s="104"/>
      <c r="AL45075" s="104"/>
      <c r="AO45075" s="104"/>
      <c r="AP45075" s="104"/>
    </row>
    <row r="45076" spans="21:42" ht="15" customHeight="1" x14ac:dyDescent="0.25">
      <c r="U45076" s="104"/>
      <c r="AB45076" s="104"/>
      <c r="AC45076" s="104"/>
      <c r="AF45076" s="104"/>
      <c r="AG45076" s="104"/>
      <c r="AK45076" s="104"/>
      <c r="AL45076" s="104"/>
      <c r="AO45076" s="104"/>
      <c r="AP45076" s="104"/>
    </row>
    <row r="45077" spans="21:42" ht="15" customHeight="1" x14ac:dyDescent="0.25">
      <c r="U45077" s="104"/>
      <c r="AB45077" s="104"/>
      <c r="AC45077" s="104"/>
      <c r="AF45077" s="104"/>
      <c r="AG45077" s="104"/>
      <c r="AK45077" s="104"/>
      <c r="AL45077" s="104"/>
      <c r="AO45077" s="104"/>
      <c r="AP45077" s="104"/>
    </row>
    <row r="45078" spans="21:42" ht="15" customHeight="1" x14ac:dyDescent="0.25">
      <c r="U45078" s="104"/>
      <c r="AB45078" s="104"/>
      <c r="AC45078" s="104"/>
      <c r="AF45078" s="104"/>
      <c r="AG45078" s="104"/>
      <c r="AK45078" s="104"/>
      <c r="AL45078" s="104"/>
      <c r="AO45078" s="104"/>
      <c r="AP45078" s="104"/>
    </row>
    <row r="45079" spans="21:42" ht="15" customHeight="1" x14ac:dyDescent="0.25">
      <c r="U45079" s="104"/>
      <c r="AB45079" s="104"/>
      <c r="AC45079" s="104"/>
      <c r="AF45079" s="104"/>
      <c r="AG45079" s="104"/>
      <c r="AK45079" s="104"/>
      <c r="AL45079" s="104"/>
      <c r="AO45079" s="104"/>
      <c r="AP45079" s="104"/>
    </row>
    <row r="45080" spans="21:42" ht="15" customHeight="1" x14ac:dyDescent="0.25">
      <c r="U45080" s="104"/>
      <c r="AB45080" s="104"/>
      <c r="AC45080" s="104"/>
      <c r="AF45080" s="104"/>
      <c r="AG45080" s="104"/>
      <c r="AK45080" s="104"/>
      <c r="AL45080" s="104"/>
      <c r="AO45080" s="104"/>
      <c r="AP45080" s="104"/>
    </row>
    <row r="45081" spans="21:42" ht="15" customHeight="1" x14ac:dyDescent="0.25">
      <c r="U45081" s="104"/>
      <c r="AB45081" s="104"/>
      <c r="AC45081" s="104"/>
      <c r="AF45081" s="104"/>
      <c r="AG45081" s="104"/>
      <c r="AK45081" s="104"/>
      <c r="AL45081" s="104"/>
      <c r="AO45081" s="104"/>
      <c r="AP45081" s="104"/>
    </row>
    <row r="45082" spans="21:42" ht="15" customHeight="1" x14ac:dyDescent="0.25">
      <c r="U45082" s="104"/>
      <c r="AB45082" s="104"/>
      <c r="AC45082" s="104"/>
      <c r="AF45082" s="104"/>
      <c r="AG45082" s="104"/>
      <c r="AK45082" s="104"/>
      <c r="AL45082" s="104"/>
      <c r="AO45082" s="104"/>
      <c r="AP45082" s="104"/>
    </row>
    <row r="45083" spans="21:42" ht="15" customHeight="1" x14ac:dyDescent="0.25">
      <c r="U45083" s="104"/>
      <c r="AB45083" s="104"/>
      <c r="AC45083" s="104"/>
      <c r="AF45083" s="104"/>
      <c r="AG45083" s="104"/>
      <c r="AK45083" s="104"/>
      <c r="AL45083" s="104"/>
      <c r="AO45083" s="104"/>
      <c r="AP45083" s="104"/>
    </row>
    <row r="45084" spans="21:42" ht="15" customHeight="1" x14ac:dyDescent="0.25">
      <c r="U45084" s="104"/>
      <c r="AB45084" s="104"/>
      <c r="AC45084" s="104"/>
      <c r="AF45084" s="104"/>
      <c r="AG45084" s="104"/>
      <c r="AK45084" s="104"/>
      <c r="AL45084" s="104"/>
      <c r="AO45084" s="104"/>
      <c r="AP45084" s="104"/>
    </row>
    <row r="45085" spans="21:42" ht="15" customHeight="1" x14ac:dyDescent="0.25">
      <c r="U45085" s="104"/>
      <c r="AB45085" s="104"/>
      <c r="AC45085" s="104"/>
      <c r="AF45085" s="104"/>
      <c r="AG45085" s="104"/>
      <c r="AK45085" s="104"/>
      <c r="AL45085" s="104"/>
      <c r="AO45085" s="104"/>
      <c r="AP45085" s="104"/>
    </row>
    <row r="45086" spans="21:42" ht="15" customHeight="1" x14ac:dyDescent="0.25">
      <c r="U45086" s="104"/>
      <c r="AB45086" s="104"/>
      <c r="AC45086" s="104"/>
      <c r="AF45086" s="104"/>
      <c r="AG45086" s="104"/>
      <c r="AK45086" s="104"/>
      <c r="AL45086" s="104"/>
      <c r="AO45086" s="104"/>
      <c r="AP45086" s="104"/>
    </row>
    <row r="45087" spans="21:42" ht="15" customHeight="1" x14ac:dyDescent="0.25">
      <c r="U45087" s="104"/>
      <c r="AB45087" s="104"/>
      <c r="AC45087" s="104"/>
      <c r="AF45087" s="104"/>
      <c r="AG45087" s="104"/>
      <c r="AK45087" s="104"/>
      <c r="AL45087" s="104"/>
      <c r="AO45087" s="104"/>
      <c r="AP45087" s="104"/>
    </row>
    <row r="45088" spans="21:42" ht="15" customHeight="1" x14ac:dyDescent="0.25">
      <c r="U45088" s="104"/>
      <c r="AB45088" s="104"/>
      <c r="AC45088" s="104"/>
      <c r="AF45088" s="104"/>
      <c r="AG45088" s="104"/>
      <c r="AK45088" s="104"/>
      <c r="AL45088" s="104"/>
      <c r="AO45088" s="104"/>
      <c r="AP45088" s="104"/>
    </row>
    <row r="45089" spans="21:42" ht="15" customHeight="1" x14ac:dyDescent="0.25">
      <c r="U45089" s="104"/>
      <c r="AB45089" s="104"/>
      <c r="AC45089" s="104"/>
      <c r="AF45089" s="104"/>
      <c r="AG45089" s="104"/>
      <c r="AK45089" s="104"/>
      <c r="AL45089" s="104"/>
      <c r="AO45089" s="104"/>
      <c r="AP45089" s="104"/>
    </row>
    <row r="45090" spans="21:42" ht="15" customHeight="1" x14ac:dyDescent="0.25">
      <c r="U45090" s="104"/>
      <c r="AB45090" s="104"/>
      <c r="AC45090" s="104"/>
      <c r="AF45090" s="104"/>
      <c r="AG45090" s="104"/>
      <c r="AK45090" s="104"/>
      <c r="AL45090" s="104"/>
      <c r="AO45090" s="104"/>
      <c r="AP45090" s="104"/>
    </row>
    <row r="45091" spans="21:42" ht="15" customHeight="1" x14ac:dyDescent="0.25">
      <c r="U45091" s="104"/>
      <c r="AB45091" s="104"/>
      <c r="AC45091" s="104"/>
      <c r="AF45091" s="104"/>
      <c r="AG45091" s="104"/>
      <c r="AK45091" s="104"/>
      <c r="AL45091" s="104"/>
      <c r="AO45091" s="104"/>
      <c r="AP45091" s="104"/>
    </row>
    <row r="45092" spans="21:42" ht="15" customHeight="1" x14ac:dyDescent="0.25">
      <c r="U45092" s="104"/>
      <c r="AB45092" s="104"/>
      <c r="AC45092" s="104"/>
      <c r="AF45092" s="104"/>
      <c r="AG45092" s="104"/>
      <c r="AK45092" s="104"/>
      <c r="AL45092" s="104"/>
      <c r="AO45092" s="104"/>
      <c r="AP45092" s="104"/>
    </row>
    <row r="45093" spans="21:42" ht="15" customHeight="1" x14ac:dyDescent="0.25">
      <c r="U45093" s="104"/>
      <c r="AB45093" s="104"/>
      <c r="AC45093" s="104"/>
      <c r="AF45093" s="104"/>
      <c r="AG45093" s="104"/>
      <c r="AK45093" s="104"/>
      <c r="AL45093" s="104"/>
      <c r="AO45093" s="104"/>
      <c r="AP45093" s="104"/>
    </row>
    <row r="45094" spans="21:42" ht="15" customHeight="1" x14ac:dyDescent="0.25">
      <c r="U45094" s="104"/>
      <c r="AB45094" s="104"/>
      <c r="AC45094" s="104"/>
      <c r="AF45094" s="104"/>
      <c r="AG45094" s="104"/>
      <c r="AK45094" s="104"/>
      <c r="AL45094" s="104"/>
      <c r="AO45094" s="104"/>
      <c r="AP45094" s="104"/>
    </row>
    <row r="45095" spans="21:42" ht="15" customHeight="1" x14ac:dyDescent="0.25">
      <c r="U45095" s="104"/>
      <c r="AB45095" s="104"/>
      <c r="AC45095" s="104"/>
      <c r="AF45095" s="104"/>
      <c r="AG45095" s="104"/>
      <c r="AK45095" s="104"/>
      <c r="AL45095" s="104"/>
      <c r="AO45095" s="104"/>
      <c r="AP45095" s="104"/>
    </row>
    <row r="45096" spans="21:42" ht="15" customHeight="1" x14ac:dyDescent="0.25">
      <c r="U45096" s="104"/>
      <c r="AB45096" s="104"/>
      <c r="AC45096" s="104"/>
      <c r="AF45096" s="104"/>
      <c r="AG45096" s="104"/>
      <c r="AK45096" s="104"/>
      <c r="AL45096" s="104"/>
      <c r="AO45096" s="104"/>
      <c r="AP45096" s="104"/>
    </row>
    <row r="45097" spans="21:42" ht="15" customHeight="1" x14ac:dyDescent="0.25">
      <c r="U45097" s="104"/>
      <c r="AB45097" s="104"/>
      <c r="AC45097" s="104"/>
      <c r="AF45097" s="104"/>
      <c r="AG45097" s="104"/>
      <c r="AK45097" s="104"/>
      <c r="AL45097" s="104"/>
      <c r="AO45097" s="104"/>
      <c r="AP45097" s="104"/>
    </row>
    <row r="45098" spans="21:42" ht="15" customHeight="1" x14ac:dyDescent="0.25">
      <c r="U45098" s="104"/>
      <c r="AB45098" s="104"/>
      <c r="AC45098" s="104"/>
      <c r="AF45098" s="104"/>
      <c r="AG45098" s="104"/>
      <c r="AK45098" s="104"/>
      <c r="AL45098" s="104"/>
      <c r="AO45098" s="104"/>
      <c r="AP45098" s="104"/>
    </row>
    <row r="45099" spans="21:42" ht="15" customHeight="1" x14ac:dyDescent="0.25">
      <c r="U45099" s="104"/>
      <c r="AB45099" s="104"/>
      <c r="AC45099" s="104"/>
      <c r="AF45099" s="104"/>
      <c r="AG45099" s="104"/>
      <c r="AK45099" s="104"/>
      <c r="AL45099" s="104"/>
      <c r="AO45099" s="104"/>
      <c r="AP45099" s="104"/>
    </row>
    <row r="45100" spans="21:42" ht="15" customHeight="1" x14ac:dyDescent="0.25">
      <c r="U45100" s="104"/>
      <c r="AB45100" s="104"/>
      <c r="AC45100" s="104"/>
      <c r="AF45100" s="104"/>
      <c r="AG45100" s="104"/>
      <c r="AK45100" s="104"/>
      <c r="AL45100" s="104"/>
      <c r="AO45100" s="104"/>
      <c r="AP45100" s="104"/>
    </row>
    <row r="45101" spans="21:42" ht="15" customHeight="1" x14ac:dyDescent="0.25">
      <c r="U45101" s="104"/>
      <c r="AB45101" s="104"/>
      <c r="AC45101" s="104"/>
      <c r="AF45101" s="104"/>
      <c r="AG45101" s="104"/>
      <c r="AK45101" s="104"/>
      <c r="AL45101" s="104"/>
      <c r="AO45101" s="104"/>
      <c r="AP45101" s="104"/>
    </row>
    <row r="45102" spans="21:42" ht="15" customHeight="1" x14ac:dyDescent="0.25">
      <c r="U45102" s="104"/>
      <c r="AB45102" s="104"/>
      <c r="AC45102" s="104"/>
      <c r="AF45102" s="104"/>
      <c r="AG45102" s="104"/>
      <c r="AK45102" s="104"/>
      <c r="AL45102" s="104"/>
      <c r="AO45102" s="104"/>
      <c r="AP45102" s="104"/>
    </row>
    <row r="45103" spans="21:42" ht="15" customHeight="1" x14ac:dyDescent="0.25">
      <c r="U45103" s="104"/>
      <c r="AB45103" s="104"/>
      <c r="AC45103" s="104"/>
      <c r="AF45103" s="104"/>
      <c r="AG45103" s="104"/>
      <c r="AK45103" s="104"/>
      <c r="AL45103" s="104"/>
      <c r="AO45103" s="104"/>
      <c r="AP45103" s="104"/>
    </row>
    <row r="45104" spans="21:42" ht="15" customHeight="1" x14ac:dyDescent="0.25">
      <c r="U45104" s="104"/>
      <c r="AB45104" s="104"/>
      <c r="AC45104" s="104"/>
      <c r="AF45104" s="104"/>
      <c r="AG45104" s="104"/>
      <c r="AK45104" s="104"/>
      <c r="AL45104" s="104"/>
      <c r="AO45104" s="104"/>
      <c r="AP45104" s="104"/>
    </row>
    <row r="45105" spans="21:42" ht="15" customHeight="1" x14ac:dyDescent="0.25">
      <c r="U45105" s="104"/>
      <c r="AB45105" s="104"/>
      <c r="AC45105" s="104"/>
      <c r="AF45105" s="104"/>
      <c r="AG45105" s="104"/>
      <c r="AK45105" s="104"/>
      <c r="AL45105" s="104"/>
      <c r="AO45105" s="104"/>
      <c r="AP45105" s="104"/>
    </row>
    <row r="45106" spans="21:42" ht="15" customHeight="1" x14ac:dyDescent="0.25">
      <c r="U45106" s="104"/>
      <c r="AB45106" s="104"/>
      <c r="AC45106" s="104"/>
      <c r="AF45106" s="104"/>
      <c r="AG45106" s="104"/>
      <c r="AK45106" s="104"/>
      <c r="AL45106" s="104"/>
      <c r="AO45106" s="104"/>
      <c r="AP45106" s="104"/>
    </row>
    <row r="45107" spans="21:42" ht="15" customHeight="1" x14ac:dyDescent="0.25">
      <c r="U45107" s="104"/>
      <c r="AB45107" s="104"/>
      <c r="AC45107" s="104"/>
      <c r="AF45107" s="104"/>
      <c r="AG45107" s="104"/>
      <c r="AK45107" s="104"/>
      <c r="AL45107" s="104"/>
      <c r="AO45107" s="104"/>
      <c r="AP45107" s="104"/>
    </row>
    <row r="45108" spans="21:42" ht="15" customHeight="1" x14ac:dyDescent="0.25">
      <c r="U45108" s="104"/>
      <c r="AB45108" s="104"/>
      <c r="AC45108" s="104"/>
      <c r="AF45108" s="104"/>
      <c r="AG45108" s="104"/>
      <c r="AK45108" s="104"/>
      <c r="AL45108" s="104"/>
      <c r="AO45108" s="104"/>
      <c r="AP45108" s="104"/>
    </row>
    <row r="45109" spans="21:42" ht="15" customHeight="1" x14ac:dyDescent="0.25">
      <c r="U45109" s="104"/>
      <c r="AB45109" s="104"/>
      <c r="AC45109" s="104"/>
      <c r="AF45109" s="104"/>
      <c r="AG45109" s="104"/>
      <c r="AK45109" s="104"/>
      <c r="AL45109" s="104"/>
      <c r="AO45109" s="104"/>
      <c r="AP45109" s="104"/>
    </row>
    <row r="45110" spans="21:42" ht="15" customHeight="1" x14ac:dyDescent="0.25">
      <c r="U45110" s="104"/>
      <c r="AB45110" s="104"/>
      <c r="AC45110" s="104"/>
      <c r="AF45110" s="104"/>
      <c r="AG45110" s="104"/>
      <c r="AK45110" s="104"/>
      <c r="AL45110" s="104"/>
      <c r="AO45110" s="104"/>
      <c r="AP45110" s="104"/>
    </row>
    <row r="45111" spans="21:42" ht="15" customHeight="1" x14ac:dyDescent="0.25">
      <c r="U45111" s="104"/>
      <c r="AB45111" s="104"/>
      <c r="AC45111" s="104"/>
      <c r="AF45111" s="104"/>
      <c r="AG45111" s="104"/>
      <c r="AK45111" s="104"/>
      <c r="AL45111" s="104"/>
      <c r="AO45111" s="104"/>
      <c r="AP45111" s="104"/>
    </row>
    <row r="45112" spans="21:42" ht="15" customHeight="1" x14ac:dyDescent="0.25">
      <c r="U45112" s="104"/>
      <c r="AB45112" s="104"/>
      <c r="AC45112" s="104"/>
      <c r="AF45112" s="104"/>
      <c r="AG45112" s="104"/>
      <c r="AK45112" s="104"/>
      <c r="AL45112" s="104"/>
      <c r="AO45112" s="104"/>
      <c r="AP45112" s="104"/>
    </row>
    <row r="45113" spans="21:42" ht="15" customHeight="1" x14ac:dyDescent="0.25">
      <c r="U45113" s="104"/>
      <c r="AB45113" s="104"/>
      <c r="AC45113" s="104"/>
      <c r="AF45113" s="104"/>
      <c r="AG45113" s="104"/>
      <c r="AK45113" s="104"/>
      <c r="AL45113" s="104"/>
      <c r="AO45113" s="104"/>
      <c r="AP45113" s="104"/>
    </row>
    <row r="45114" spans="21:42" ht="15" customHeight="1" x14ac:dyDescent="0.25">
      <c r="U45114" s="104"/>
      <c r="AB45114" s="104"/>
      <c r="AC45114" s="104"/>
      <c r="AF45114" s="104"/>
      <c r="AG45114" s="104"/>
      <c r="AK45114" s="104"/>
      <c r="AL45114" s="104"/>
      <c r="AO45114" s="104"/>
      <c r="AP45114" s="104"/>
    </row>
    <row r="45115" spans="21:42" ht="15" customHeight="1" x14ac:dyDescent="0.25">
      <c r="U45115" s="104"/>
      <c r="AB45115" s="104"/>
      <c r="AC45115" s="104"/>
      <c r="AF45115" s="104"/>
      <c r="AG45115" s="104"/>
      <c r="AK45115" s="104"/>
      <c r="AL45115" s="104"/>
      <c r="AO45115" s="104"/>
      <c r="AP45115" s="104"/>
    </row>
    <row r="45116" spans="21:42" ht="15" customHeight="1" x14ac:dyDescent="0.25">
      <c r="U45116" s="104"/>
      <c r="AB45116" s="104"/>
      <c r="AC45116" s="104"/>
      <c r="AF45116" s="104"/>
      <c r="AG45116" s="104"/>
      <c r="AK45116" s="104"/>
      <c r="AL45116" s="104"/>
      <c r="AO45116" s="104"/>
      <c r="AP45116" s="104"/>
    </row>
    <row r="45117" spans="21:42" ht="15" customHeight="1" x14ac:dyDescent="0.25">
      <c r="U45117" s="104"/>
      <c r="AB45117" s="104"/>
      <c r="AC45117" s="104"/>
      <c r="AF45117" s="104"/>
      <c r="AG45117" s="104"/>
      <c r="AK45117" s="104"/>
      <c r="AL45117" s="104"/>
      <c r="AO45117" s="104"/>
      <c r="AP45117" s="104"/>
    </row>
    <row r="45118" spans="21:42" ht="15" customHeight="1" x14ac:dyDescent="0.25">
      <c r="U45118" s="104"/>
      <c r="AB45118" s="104"/>
      <c r="AC45118" s="104"/>
      <c r="AF45118" s="104"/>
      <c r="AG45118" s="104"/>
      <c r="AK45118" s="104"/>
      <c r="AL45118" s="104"/>
      <c r="AO45118" s="104"/>
      <c r="AP45118" s="104"/>
    </row>
    <row r="45119" spans="21:42" ht="15" customHeight="1" x14ac:dyDescent="0.25">
      <c r="U45119" s="104"/>
      <c r="AB45119" s="104"/>
      <c r="AC45119" s="104"/>
      <c r="AF45119" s="104"/>
      <c r="AG45119" s="104"/>
      <c r="AK45119" s="104"/>
      <c r="AL45119" s="104"/>
      <c r="AO45119" s="104"/>
      <c r="AP45119" s="104"/>
    </row>
    <row r="45120" spans="21:42" ht="15" customHeight="1" x14ac:dyDescent="0.25">
      <c r="U45120" s="104"/>
      <c r="AB45120" s="104"/>
      <c r="AC45120" s="104"/>
      <c r="AF45120" s="104"/>
      <c r="AG45120" s="104"/>
      <c r="AK45120" s="104"/>
      <c r="AL45120" s="104"/>
      <c r="AO45120" s="104"/>
      <c r="AP45120" s="104"/>
    </row>
    <row r="45121" spans="21:42" ht="15" customHeight="1" x14ac:dyDescent="0.25">
      <c r="U45121" s="104"/>
      <c r="AB45121" s="104"/>
      <c r="AC45121" s="104"/>
      <c r="AF45121" s="104"/>
      <c r="AG45121" s="104"/>
      <c r="AK45121" s="104"/>
      <c r="AL45121" s="104"/>
      <c r="AO45121" s="104"/>
      <c r="AP45121" s="104"/>
    </row>
    <row r="45122" spans="21:42" ht="15" customHeight="1" x14ac:dyDescent="0.25">
      <c r="U45122" s="104"/>
      <c r="AB45122" s="104"/>
      <c r="AC45122" s="104"/>
      <c r="AF45122" s="104"/>
      <c r="AG45122" s="104"/>
      <c r="AK45122" s="104"/>
      <c r="AL45122" s="104"/>
      <c r="AO45122" s="104"/>
      <c r="AP45122" s="104"/>
    </row>
    <row r="45123" spans="21:42" ht="15" customHeight="1" x14ac:dyDescent="0.25">
      <c r="U45123" s="104"/>
      <c r="AB45123" s="104"/>
      <c r="AC45123" s="104"/>
      <c r="AF45123" s="104"/>
      <c r="AG45123" s="104"/>
      <c r="AK45123" s="104"/>
      <c r="AL45123" s="104"/>
      <c r="AO45123" s="104"/>
      <c r="AP45123" s="104"/>
    </row>
    <row r="45124" spans="21:42" ht="15" customHeight="1" x14ac:dyDescent="0.25">
      <c r="U45124" s="104"/>
      <c r="AB45124" s="104"/>
      <c r="AC45124" s="104"/>
      <c r="AF45124" s="104"/>
      <c r="AG45124" s="104"/>
      <c r="AK45124" s="104"/>
      <c r="AL45124" s="104"/>
      <c r="AO45124" s="104"/>
      <c r="AP45124" s="104"/>
    </row>
    <row r="45125" spans="21:42" ht="15" customHeight="1" x14ac:dyDescent="0.25">
      <c r="U45125" s="104"/>
      <c r="AB45125" s="104"/>
      <c r="AC45125" s="104"/>
      <c r="AF45125" s="104"/>
      <c r="AG45125" s="104"/>
      <c r="AK45125" s="104"/>
      <c r="AL45125" s="104"/>
      <c r="AO45125" s="104"/>
      <c r="AP45125" s="104"/>
    </row>
    <row r="45126" spans="21:42" ht="15" customHeight="1" x14ac:dyDescent="0.25">
      <c r="U45126" s="104"/>
      <c r="AB45126" s="104"/>
      <c r="AC45126" s="104"/>
      <c r="AF45126" s="104"/>
      <c r="AG45126" s="104"/>
      <c r="AK45126" s="104"/>
      <c r="AL45126" s="104"/>
      <c r="AO45126" s="104"/>
      <c r="AP45126" s="104"/>
    </row>
    <row r="45127" spans="21:42" ht="15" customHeight="1" x14ac:dyDescent="0.25">
      <c r="U45127" s="104"/>
      <c r="AB45127" s="104"/>
      <c r="AC45127" s="104"/>
      <c r="AF45127" s="104"/>
      <c r="AG45127" s="104"/>
      <c r="AK45127" s="104"/>
      <c r="AL45127" s="104"/>
      <c r="AO45127" s="104"/>
      <c r="AP45127" s="104"/>
    </row>
    <row r="45128" spans="21:42" ht="15" customHeight="1" x14ac:dyDescent="0.25">
      <c r="U45128" s="104"/>
      <c r="AB45128" s="104"/>
      <c r="AC45128" s="104"/>
      <c r="AF45128" s="104"/>
      <c r="AG45128" s="104"/>
      <c r="AK45128" s="104"/>
      <c r="AL45128" s="104"/>
      <c r="AO45128" s="104"/>
      <c r="AP45128" s="104"/>
    </row>
    <row r="45129" spans="21:42" ht="15" customHeight="1" x14ac:dyDescent="0.25">
      <c r="U45129" s="104"/>
      <c r="AB45129" s="104"/>
      <c r="AC45129" s="104"/>
      <c r="AF45129" s="104"/>
      <c r="AG45129" s="104"/>
      <c r="AK45129" s="104"/>
      <c r="AL45129" s="104"/>
      <c r="AO45129" s="104"/>
      <c r="AP45129" s="104"/>
    </row>
    <row r="45130" spans="21:42" ht="15" customHeight="1" x14ac:dyDescent="0.25">
      <c r="U45130" s="104"/>
      <c r="AB45130" s="104"/>
      <c r="AC45130" s="104"/>
      <c r="AF45130" s="104"/>
      <c r="AG45130" s="104"/>
      <c r="AK45130" s="104"/>
      <c r="AL45130" s="104"/>
      <c r="AO45130" s="104"/>
      <c r="AP45130" s="104"/>
    </row>
    <row r="45131" spans="21:42" ht="15" customHeight="1" x14ac:dyDescent="0.25">
      <c r="U45131" s="104"/>
      <c r="AB45131" s="104"/>
      <c r="AC45131" s="104"/>
      <c r="AF45131" s="104"/>
      <c r="AG45131" s="104"/>
      <c r="AK45131" s="104"/>
      <c r="AL45131" s="104"/>
      <c r="AO45131" s="104"/>
      <c r="AP45131" s="104"/>
    </row>
    <row r="45132" spans="21:42" ht="15" customHeight="1" x14ac:dyDescent="0.25">
      <c r="U45132" s="104"/>
      <c r="AB45132" s="104"/>
      <c r="AC45132" s="104"/>
      <c r="AF45132" s="104"/>
      <c r="AG45132" s="104"/>
      <c r="AK45132" s="104"/>
      <c r="AL45132" s="104"/>
      <c r="AO45132" s="104"/>
      <c r="AP45132" s="104"/>
    </row>
    <row r="45133" spans="21:42" ht="15" customHeight="1" x14ac:dyDescent="0.25">
      <c r="U45133" s="104"/>
      <c r="AB45133" s="104"/>
      <c r="AC45133" s="104"/>
      <c r="AF45133" s="104"/>
      <c r="AG45133" s="104"/>
      <c r="AK45133" s="104"/>
      <c r="AL45133" s="104"/>
      <c r="AO45133" s="104"/>
      <c r="AP45133" s="104"/>
    </row>
    <row r="45134" spans="21:42" ht="15" customHeight="1" x14ac:dyDescent="0.25">
      <c r="U45134" s="104"/>
      <c r="AB45134" s="104"/>
      <c r="AC45134" s="104"/>
      <c r="AF45134" s="104"/>
      <c r="AG45134" s="104"/>
      <c r="AK45134" s="104"/>
      <c r="AL45134" s="104"/>
      <c r="AO45134" s="104"/>
      <c r="AP45134" s="104"/>
    </row>
    <row r="45135" spans="21:42" ht="15" customHeight="1" x14ac:dyDescent="0.25">
      <c r="U45135" s="104"/>
      <c r="AB45135" s="104"/>
      <c r="AC45135" s="104"/>
      <c r="AF45135" s="104"/>
      <c r="AG45135" s="104"/>
      <c r="AK45135" s="104"/>
      <c r="AL45135" s="104"/>
      <c r="AO45135" s="104"/>
      <c r="AP45135" s="104"/>
    </row>
    <row r="45136" spans="21:42" ht="15" customHeight="1" x14ac:dyDescent="0.25">
      <c r="U45136" s="104"/>
      <c r="AB45136" s="104"/>
      <c r="AC45136" s="104"/>
      <c r="AF45136" s="104"/>
      <c r="AG45136" s="104"/>
      <c r="AK45136" s="104"/>
      <c r="AL45136" s="104"/>
      <c r="AO45136" s="104"/>
      <c r="AP45136" s="104"/>
    </row>
    <row r="45137" spans="21:42" ht="15" customHeight="1" x14ac:dyDescent="0.25">
      <c r="U45137" s="104"/>
      <c r="AB45137" s="104"/>
      <c r="AC45137" s="104"/>
      <c r="AF45137" s="104"/>
      <c r="AG45137" s="104"/>
      <c r="AK45137" s="104"/>
      <c r="AL45137" s="104"/>
      <c r="AO45137" s="104"/>
      <c r="AP45137" s="104"/>
    </row>
    <row r="45138" spans="21:42" ht="15" customHeight="1" x14ac:dyDescent="0.25">
      <c r="U45138" s="104"/>
      <c r="AB45138" s="104"/>
      <c r="AC45138" s="104"/>
      <c r="AF45138" s="104"/>
      <c r="AG45138" s="104"/>
      <c r="AK45138" s="104"/>
      <c r="AL45138" s="104"/>
      <c r="AO45138" s="104"/>
      <c r="AP45138" s="104"/>
    </row>
    <row r="45139" spans="21:42" ht="15" customHeight="1" x14ac:dyDescent="0.25">
      <c r="U45139" s="104"/>
      <c r="AB45139" s="104"/>
      <c r="AC45139" s="104"/>
      <c r="AF45139" s="104"/>
      <c r="AG45139" s="104"/>
      <c r="AK45139" s="104"/>
      <c r="AL45139" s="104"/>
      <c r="AO45139" s="104"/>
      <c r="AP45139" s="104"/>
    </row>
    <row r="45140" spans="21:42" ht="15" customHeight="1" x14ac:dyDescent="0.25">
      <c r="U45140" s="104"/>
      <c r="AB45140" s="104"/>
      <c r="AC45140" s="104"/>
      <c r="AF45140" s="104"/>
      <c r="AG45140" s="104"/>
      <c r="AK45140" s="104"/>
      <c r="AL45140" s="104"/>
      <c r="AO45140" s="104"/>
      <c r="AP45140" s="104"/>
    </row>
    <row r="45141" spans="21:42" ht="15" customHeight="1" x14ac:dyDescent="0.25">
      <c r="U45141" s="104"/>
      <c r="AB45141" s="104"/>
      <c r="AC45141" s="104"/>
      <c r="AF45141" s="104"/>
      <c r="AG45141" s="104"/>
      <c r="AK45141" s="104"/>
      <c r="AL45141" s="104"/>
      <c r="AO45141" s="104"/>
      <c r="AP45141" s="104"/>
    </row>
    <row r="45142" spans="21:42" ht="15" customHeight="1" x14ac:dyDescent="0.25">
      <c r="U45142" s="104"/>
      <c r="AB45142" s="104"/>
      <c r="AC45142" s="104"/>
      <c r="AF45142" s="104"/>
      <c r="AG45142" s="104"/>
      <c r="AK45142" s="104"/>
      <c r="AL45142" s="104"/>
      <c r="AO45142" s="104"/>
      <c r="AP45142" s="104"/>
    </row>
    <row r="45143" spans="21:42" ht="15" customHeight="1" x14ac:dyDescent="0.25">
      <c r="U45143" s="104"/>
      <c r="AB45143" s="104"/>
      <c r="AC45143" s="104"/>
      <c r="AF45143" s="104"/>
      <c r="AG45143" s="104"/>
      <c r="AK45143" s="104"/>
      <c r="AL45143" s="104"/>
      <c r="AO45143" s="104"/>
      <c r="AP45143" s="104"/>
    </row>
    <row r="45144" spans="21:42" ht="15" customHeight="1" x14ac:dyDescent="0.25">
      <c r="U45144" s="104"/>
      <c r="AB45144" s="104"/>
      <c r="AC45144" s="104"/>
      <c r="AF45144" s="104"/>
      <c r="AG45144" s="104"/>
      <c r="AK45144" s="104"/>
      <c r="AL45144" s="104"/>
      <c r="AO45144" s="104"/>
      <c r="AP45144" s="104"/>
    </row>
    <row r="45145" spans="21:42" ht="15" customHeight="1" x14ac:dyDescent="0.25">
      <c r="U45145" s="104"/>
      <c r="AB45145" s="104"/>
      <c r="AC45145" s="104"/>
      <c r="AF45145" s="104"/>
      <c r="AG45145" s="104"/>
      <c r="AK45145" s="104"/>
      <c r="AL45145" s="104"/>
      <c r="AO45145" s="104"/>
      <c r="AP45145" s="104"/>
    </row>
    <row r="45146" spans="21:42" ht="15" customHeight="1" x14ac:dyDescent="0.25">
      <c r="U45146" s="104"/>
      <c r="AB45146" s="104"/>
      <c r="AC45146" s="104"/>
      <c r="AF45146" s="104"/>
      <c r="AG45146" s="104"/>
      <c r="AK45146" s="104"/>
      <c r="AL45146" s="104"/>
      <c r="AO45146" s="104"/>
      <c r="AP45146" s="104"/>
    </row>
    <row r="45147" spans="21:42" ht="15" customHeight="1" x14ac:dyDescent="0.25">
      <c r="U45147" s="104"/>
      <c r="AB45147" s="104"/>
      <c r="AC45147" s="104"/>
      <c r="AF45147" s="104"/>
      <c r="AG45147" s="104"/>
      <c r="AK45147" s="104"/>
      <c r="AL45147" s="104"/>
      <c r="AO45147" s="104"/>
      <c r="AP45147" s="104"/>
    </row>
    <row r="45148" spans="21:42" ht="15" customHeight="1" x14ac:dyDescent="0.25">
      <c r="U45148" s="104"/>
      <c r="AB45148" s="104"/>
      <c r="AC45148" s="104"/>
      <c r="AF45148" s="104"/>
      <c r="AG45148" s="104"/>
      <c r="AK45148" s="104"/>
      <c r="AL45148" s="104"/>
      <c r="AO45148" s="104"/>
      <c r="AP45148" s="104"/>
    </row>
    <row r="45149" spans="21:42" ht="15" customHeight="1" x14ac:dyDescent="0.25">
      <c r="U45149" s="104"/>
      <c r="AB45149" s="104"/>
      <c r="AC45149" s="104"/>
      <c r="AF45149" s="104"/>
      <c r="AG45149" s="104"/>
      <c r="AK45149" s="104"/>
      <c r="AL45149" s="104"/>
      <c r="AO45149" s="104"/>
      <c r="AP45149" s="104"/>
    </row>
    <row r="45150" spans="21:42" ht="15" customHeight="1" x14ac:dyDescent="0.25">
      <c r="U45150" s="104"/>
      <c r="AB45150" s="104"/>
      <c r="AC45150" s="104"/>
      <c r="AF45150" s="104"/>
      <c r="AG45150" s="104"/>
      <c r="AK45150" s="104"/>
      <c r="AL45150" s="104"/>
      <c r="AO45150" s="104"/>
      <c r="AP45150" s="104"/>
    </row>
    <row r="45151" spans="21:42" ht="15" customHeight="1" x14ac:dyDescent="0.25">
      <c r="U45151" s="104"/>
      <c r="AB45151" s="104"/>
      <c r="AC45151" s="104"/>
      <c r="AF45151" s="104"/>
      <c r="AG45151" s="104"/>
      <c r="AK45151" s="104"/>
      <c r="AL45151" s="104"/>
      <c r="AO45151" s="104"/>
      <c r="AP45151" s="104"/>
    </row>
    <row r="45152" spans="21:42" ht="15" customHeight="1" x14ac:dyDescent="0.25">
      <c r="U45152" s="104"/>
      <c r="AB45152" s="104"/>
      <c r="AC45152" s="104"/>
      <c r="AF45152" s="104"/>
      <c r="AG45152" s="104"/>
      <c r="AK45152" s="104"/>
      <c r="AL45152" s="104"/>
      <c r="AO45152" s="104"/>
      <c r="AP45152" s="104"/>
    </row>
    <row r="45153" spans="21:42" ht="15" customHeight="1" x14ac:dyDescent="0.25">
      <c r="U45153" s="104"/>
      <c r="AB45153" s="104"/>
      <c r="AC45153" s="104"/>
      <c r="AF45153" s="104"/>
      <c r="AG45153" s="104"/>
      <c r="AK45153" s="104"/>
      <c r="AL45153" s="104"/>
      <c r="AO45153" s="104"/>
      <c r="AP45153" s="104"/>
    </row>
    <row r="45154" spans="21:42" ht="15" customHeight="1" x14ac:dyDescent="0.25">
      <c r="U45154" s="104"/>
      <c r="AB45154" s="104"/>
      <c r="AC45154" s="104"/>
      <c r="AF45154" s="104"/>
      <c r="AG45154" s="104"/>
      <c r="AK45154" s="104"/>
      <c r="AL45154" s="104"/>
      <c r="AO45154" s="104"/>
      <c r="AP45154" s="104"/>
    </row>
    <row r="45155" spans="21:42" ht="15" customHeight="1" x14ac:dyDescent="0.25">
      <c r="U45155" s="104"/>
      <c r="AB45155" s="104"/>
      <c r="AC45155" s="104"/>
      <c r="AF45155" s="104"/>
      <c r="AG45155" s="104"/>
      <c r="AK45155" s="104"/>
      <c r="AL45155" s="104"/>
      <c r="AO45155" s="104"/>
      <c r="AP45155" s="104"/>
    </row>
    <row r="45156" spans="21:42" ht="15" customHeight="1" x14ac:dyDescent="0.25">
      <c r="U45156" s="104"/>
      <c r="AB45156" s="104"/>
      <c r="AC45156" s="104"/>
      <c r="AF45156" s="104"/>
      <c r="AG45156" s="104"/>
      <c r="AK45156" s="104"/>
      <c r="AL45156" s="104"/>
      <c r="AO45156" s="104"/>
      <c r="AP45156" s="104"/>
    </row>
    <row r="45157" spans="21:42" ht="15" customHeight="1" x14ac:dyDescent="0.25">
      <c r="U45157" s="104"/>
      <c r="AB45157" s="104"/>
      <c r="AC45157" s="104"/>
      <c r="AF45157" s="104"/>
      <c r="AG45157" s="104"/>
      <c r="AK45157" s="104"/>
      <c r="AL45157" s="104"/>
      <c r="AO45157" s="104"/>
      <c r="AP45157" s="104"/>
    </row>
    <row r="45158" spans="21:42" ht="15" customHeight="1" x14ac:dyDescent="0.25">
      <c r="U45158" s="104"/>
      <c r="AB45158" s="104"/>
      <c r="AC45158" s="104"/>
      <c r="AF45158" s="104"/>
      <c r="AG45158" s="104"/>
      <c r="AK45158" s="104"/>
      <c r="AL45158" s="104"/>
      <c r="AO45158" s="104"/>
      <c r="AP45158" s="104"/>
    </row>
    <row r="45159" spans="21:42" ht="15" customHeight="1" x14ac:dyDescent="0.25">
      <c r="U45159" s="104"/>
      <c r="AB45159" s="104"/>
      <c r="AC45159" s="104"/>
      <c r="AF45159" s="104"/>
      <c r="AG45159" s="104"/>
      <c r="AK45159" s="104"/>
      <c r="AL45159" s="104"/>
      <c r="AO45159" s="104"/>
      <c r="AP45159" s="104"/>
    </row>
    <row r="45160" spans="21:42" ht="15" customHeight="1" x14ac:dyDescent="0.25">
      <c r="U45160" s="104"/>
      <c r="AB45160" s="104"/>
      <c r="AC45160" s="104"/>
      <c r="AF45160" s="104"/>
      <c r="AG45160" s="104"/>
      <c r="AK45160" s="104"/>
      <c r="AL45160" s="104"/>
      <c r="AO45160" s="104"/>
      <c r="AP45160" s="104"/>
    </row>
    <row r="45161" spans="21:42" ht="15" customHeight="1" x14ac:dyDescent="0.25">
      <c r="U45161" s="104"/>
      <c r="AB45161" s="104"/>
      <c r="AC45161" s="104"/>
      <c r="AF45161" s="104"/>
      <c r="AG45161" s="104"/>
      <c r="AK45161" s="104"/>
      <c r="AL45161" s="104"/>
      <c r="AO45161" s="104"/>
      <c r="AP45161" s="104"/>
    </row>
    <row r="45162" spans="21:42" ht="15" customHeight="1" x14ac:dyDescent="0.25">
      <c r="U45162" s="104"/>
      <c r="AB45162" s="104"/>
      <c r="AC45162" s="104"/>
      <c r="AF45162" s="104"/>
      <c r="AG45162" s="104"/>
      <c r="AK45162" s="104"/>
      <c r="AL45162" s="104"/>
      <c r="AO45162" s="104"/>
      <c r="AP45162" s="104"/>
    </row>
    <row r="45163" spans="21:42" ht="15" customHeight="1" x14ac:dyDescent="0.25">
      <c r="U45163" s="104"/>
      <c r="AB45163" s="104"/>
      <c r="AC45163" s="104"/>
      <c r="AF45163" s="104"/>
      <c r="AG45163" s="104"/>
      <c r="AK45163" s="104"/>
      <c r="AL45163" s="104"/>
      <c r="AO45163" s="104"/>
      <c r="AP45163" s="104"/>
    </row>
    <row r="45164" spans="21:42" ht="15" customHeight="1" x14ac:dyDescent="0.25">
      <c r="U45164" s="104"/>
      <c r="AB45164" s="104"/>
      <c r="AC45164" s="104"/>
      <c r="AF45164" s="104"/>
      <c r="AG45164" s="104"/>
      <c r="AK45164" s="104"/>
      <c r="AL45164" s="104"/>
      <c r="AO45164" s="104"/>
      <c r="AP45164" s="104"/>
    </row>
    <row r="45165" spans="21:42" ht="15" customHeight="1" x14ac:dyDescent="0.25">
      <c r="U45165" s="104"/>
      <c r="AB45165" s="104"/>
      <c r="AC45165" s="104"/>
      <c r="AF45165" s="104"/>
      <c r="AG45165" s="104"/>
      <c r="AK45165" s="104"/>
      <c r="AL45165" s="104"/>
      <c r="AO45165" s="104"/>
      <c r="AP45165" s="104"/>
    </row>
    <row r="45166" spans="21:42" ht="15" customHeight="1" x14ac:dyDescent="0.25">
      <c r="U45166" s="104"/>
      <c r="AB45166" s="104"/>
      <c r="AC45166" s="104"/>
      <c r="AF45166" s="104"/>
      <c r="AG45166" s="104"/>
      <c r="AK45166" s="104"/>
      <c r="AL45166" s="104"/>
      <c r="AO45166" s="104"/>
      <c r="AP45166" s="104"/>
    </row>
    <row r="45167" spans="21:42" ht="15" customHeight="1" x14ac:dyDescent="0.25">
      <c r="U45167" s="104"/>
      <c r="AB45167" s="104"/>
      <c r="AC45167" s="104"/>
      <c r="AF45167" s="104"/>
      <c r="AG45167" s="104"/>
      <c r="AK45167" s="104"/>
      <c r="AL45167" s="104"/>
      <c r="AO45167" s="104"/>
      <c r="AP45167" s="104"/>
    </row>
    <row r="45168" spans="21:42" ht="15" customHeight="1" x14ac:dyDescent="0.25">
      <c r="U45168" s="104"/>
      <c r="AB45168" s="104"/>
      <c r="AC45168" s="104"/>
      <c r="AF45168" s="104"/>
      <c r="AG45168" s="104"/>
      <c r="AK45168" s="104"/>
      <c r="AL45168" s="104"/>
      <c r="AO45168" s="104"/>
      <c r="AP45168" s="104"/>
    </row>
    <row r="45169" spans="21:42" ht="15" customHeight="1" x14ac:dyDescent="0.25">
      <c r="U45169" s="104"/>
      <c r="AB45169" s="104"/>
      <c r="AC45169" s="104"/>
      <c r="AF45169" s="104"/>
      <c r="AG45169" s="104"/>
      <c r="AK45169" s="104"/>
      <c r="AL45169" s="104"/>
      <c r="AO45169" s="104"/>
      <c r="AP45169" s="104"/>
    </row>
    <row r="45170" spans="21:42" ht="15" customHeight="1" x14ac:dyDescent="0.25">
      <c r="U45170" s="104"/>
      <c r="AB45170" s="104"/>
      <c r="AC45170" s="104"/>
      <c r="AF45170" s="104"/>
      <c r="AG45170" s="104"/>
      <c r="AK45170" s="104"/>
      <c r="AL45170" s="104"/>
      <c r="AO45170" s="104"/>
      <c r="AP45170" s="104"/>
    </row>
    <row r="45171" spans="21:42" ht="15" customHeight="1" x14ac:dyDescent="0.25">
      <c r="U45171" s="104"/>
      <c r="AB45171" s="104"/>
      <c r="AC45171" s="104"/>
      <c r="AF45171" s="104"/>
      <c r="AG45171" s="104"/>
      <c r="AK45171" s="104"/>
      <c r="AL45171" s="104"/>
      <c r="AO45171" s="104"/>
      <c r="AP45171" s="104"/>
    </row>
    <row r="45172" spans="21:42" ht="15" customHeight="1" x14ac:dyDescent="0.25">
      <c r="U45172" s="104"/>
      <c r="AB45172" s="104"/>
      <c r="AC45172" s="104"/>
      <c r="AF45172" s="104"/>
      <c r="AG45172" s="104"/>
      <c r="AK45172" s="104"/>
      <c r="AL45172" s="104"/>
      <c r="AO45172" s="104"/>
      <c r="AP45172" s="104"/>
    </row>
    <row r="45173" spans="21:42" ht="15" customHeight="1" x14ac:dyDescent="0.25">
      <c r="U45173" s="104"/>
      <c r="AB45173" s="104"/>
      <c r="AC45173" s="104"/>
      <c r="AF45173" s="104"/>
      <c r="AG45173" s="104"/>
      <c r="AK45173" s="104"/>
      <c r="AL45173" s="104"/>
      <c r="AO45173" s="104"/>
      <c r="AP45173" s="104"/>
    </row>
    <row r="45174" spans="21:42" ht="15" customHeight="1" x14ac:dyDescent="0.25">
      <c r="U45174" s="104"/>
      <c r="AB45174" s="104"/>
      <c r="AC45174" s="104"/>
      <c r="AF45174" s="104"/>
      <c r="AG45174" s="104"/>
      <c r="AK45174" s="104"/>
      <c r="AL45174" s="104"/>
      <c r="AO45174" s="104"/>
      <c r="AP45174" s="104"/>
    </row>
    <row r="45175" spans="21:42" ht="15" customHeight="1" x14ac:dyDescent="0.25">
      <c r="U45175" s="104"/>
      <c r="AB45175" s="104"/>
      <c r="AC45175" s="104"/>
      <c r="AF45175" s="104"/>
      <c r="AG45175" s="104"/>
      <c r="AK45175" s="104"/>
      <c r="AL45175" s="104"/>
      <c r="AO45175" s="104"/>
      <c r="AP45175" s="104"/>
    </row>
    <row r="45176" spans="21:42" ht="15" customHeight="1" x14ac:dyDescent="0.25">
      <c r="U45176" s="104"/>
      <c r="AB45176" s="104"/>
      <c r="AC45176" s="104"/>
      <c r="AF45176" s="104"/>
      <c r="AG45176" s="104"/>
      <c r="AK45176" s="104"/>
      <c r="AL45176" s="104"/>
      <c r="AO45176" s="104"/>
      <c r="AP45176" s="104"/>
    </row>
    <row r="45177" spans="21:42" ht="15" customHeight="1" x14ac:dyDescent="0.25">
      <c r="U45177" s="104"/>
      <c r="AB45177" s="104"/>
      <c r="AC45177" s="104"/>
      <c r="AF45177" s="104"/>
      <c r="AG45177" s="104"/>
      <c r="AK45177" s="104"/>
      <c r="AL45177" s="104"/>
      <c r="AO45177" s="104"/>
      <c r="AP45177" s="104"/>
    </row>
    <row r="45178" spans="21:42" ht="15" customHeight="1" x14ac:dyDescent="0.25">
      <c r="U45178" s="104"/>
      <c r="AB45178" s="104"/>
      <c r="AC45178" s="104"/>
      <c r="AF45178" s="104"/>
      <c r="AG45178" s="104"/>
      <c r="AK45178" s="104"/>
      <c r="AL45178" s="104"/>
      <c r="AO45178" s="104"/>
      <c r="AP45178" s="104"/>
    </row>
    <row r="45179" spans="21:42" ht="15" customHeight="1" x14ac:dyDescent="0.25">
      <c r="U45179" s="104"/>
      <c r="AB45179" s="104"/>
      <c r="AC45179" s="104"/>
      <c r="AF45179" s="104"/>
      <c r="AG45179" s="104"/>
      <c r="AK45179" s="104"/>
      <c r="AL45179" s="104"/>
      <c r="AO45179" s="104"/>
      <c r="AP45179" s="104"/>
    </row>
    <row r="45180" spans="21:42" ht="15" customHeight="1" x14ac:dyDescent="0.25">
      <c r="U45180" s="104"/>
      <c r="AB45180" s="104"/>
      <c r="AC45180" s="104"/>
      <c r="AF45180" s="104"/>
      <c r="AG45180" s="104"/>
      <c r="AK45180" s="104"/>
      <c r="AL45180" s="104"/>
      <c r="AO45180" s="104"/>
      <c r="AP45180" s="104"/>
    </row>
    <row r="45181" spans="21:42" ht="15" customHeight="1" x14ac:dyDescent="0.25">
      <c r="U45181" s="104"/>
      <c r="AB45181" s="104"/>
      <c r="AC45181" s="104"/>
      <c r="AF45181" s="104"/>
      <c r="AG45181" s="104"/>
      <c r="AK45181" s="104"/>
      <c r="AL45181" s="104"/>
      <c r="AO45181" s="104"/>
      <c r="AP45181" s="104"/>
    </row>
    <row r="45182" spans="21:42" ht="15" customHeight="1" x14ac:dyDescent="0.25">
      <c r="U45182" s="104"/>
      <c r="AB45182" s="104"/>
      <c r="AC45182" s="104"/>
      <c r="AF45182" s="104"/>
      <c r="AG45182" s="104"/>
      <c r="AK45182" s="104"/>
      <c r="AL45182" s="104"/>
      <c r="AO45182" s="104"/>
      <c r="AP45182" s="104"/>
    </row>
    <row r="45183" spans="21:42" ht="15" customHeight="1" x14ac:dyDescent="0.25">
      <c r="U45183" s="104"/>
      <c r="AB45183" s="104"/>
      <c r="AC45183" s="104"/>
      <c r="AF45183" s="104"/>
      <c r="AG45183" s="104"/>
      <c r="AK45183" s="104"/>
      <c r="AL45183" s="104"/>
      <c r="AO45183" s="104"/>
      <c r="AP45183" s="104"/>
    </row>
    <row r="45184" spans="21:42" ht="15" customHeight="1" x14ac:dyDescent="0.25">
      <c r="U45184" s="104"/>
      <c r="AB45184" s="104"/>
      <c r="AC45184" s="104"/>
      <c r="AF45184" s="104"/>
      <c r="AG45184" s="104"/>
      <c r="AK45184" s="104"/>
      <c r="AL45184" s="104"/>
      <c r="AO45184" s="104"/>
      <c r="AP45184" s="104"/>
    </row>
    <row r="45185" spans="21:42" ht="15" customHeight="1" x14ac:dyDescent="0.25">
      <c r="U45185" s="104"/>
      <c r="AB45185" s="104"/>
      <c r="AC45185" s="104"/>
      <c r="AF45185" s="104"/>
      <c r="AG45185" s="104"/>
      <c r="AK45185" s="104"/>
      <c r="AL45185" s="104"/>
      <c r="AO45185" s="104"/>
      <c r="AP45185" s="104"/>
    </row>
    <row r="45186" spans="21:42" ht="15" customHeight="1" x14ac:dyDescent="0.25">
      <c r="U45186" s="104"/>
      <c r="AB45186" s="104"/>
      <c r="AC45186" s="104"/>
      <c r="AF45186" s="104"/>
      <c r="AG45186" s="104"/>
      <c r="AK45186" s="104"/>
      <c r="AL45186" s="104"/>
      <c r="AO45186" s="104"/>
      <c r="AP45186" s="104"/>
    </row>
    <row r="45187" spans="21:42" ht="15" customHeight="1" x14ac:dyDescent="0.25">
      <c r="U45187" s="104"/>
      <c r="AB45187" s="104"/>
      <c r="AC45187" s="104"/>
      <c r="AF45187" s="104"/>
      <c r="AG45187" s="104"/>
      <c r="AK45187" s="104"/>
      <c r="AL45187" s="104"/>
      <c r="AO45187" s="104"/>
      <c r="AP45187" s="104"/>
    </row>
    <row r="45188" spans="21:42" ht="15" customHeight="1" x14ac:dyDescent="0.25">
      <c r="U45188" s="104"/>
      <c r="AB45188" s="104"/>
      <c r="AC45188" s="104"/>
      <c r="AF45188" s="104"/>
      <c r="AG45188" s="104"/>
      <c r="AK45188" s="104"/>
      <c r="AL45188" s="104"/>
      <c r="AO45188" s="104"/>
      <c r="AP45188" s="104"/>
    </row>
    <row r="45189" spans="21:42" ht="15" customHeight="1" x14ac:dyDescent="0.25">
      <c r="U45189" s="104"/>
      <c r="AB45189" s="104"/>
      <c r="AC45189" s="104"/>
      <c r="AF45189" s="104"/>
      <c r="AG45189" s="104"/>
      <c r="AK45189" s="104"/>
      <c r="AL45189" s="104"/>
      <c r="AO45189" s="104"/>
      <c r="AP45189" s="104"/>
    </row>
    <row r="45190" spans="21:42" ht="15" customHeight="1" x14ac:dyDescent="0.25">
      <c r="U45190" s="104"/>
      <c r="AB45190" s="104"/>
      <c r="AC45190" s="104"/>
      <c r="AF45190" s="104"/>
      <c r="AG45190" s="104"/>
      <c r="AK45190" s="104"/>
      <c r="AL45190" s="104"/>
      <c r="AO45190" s="104"/>
      <c r="AP45190" s="104"/>
    </row>
    <row r="45191" spans="21:42" ht="15" customHeight="1" x14ac:dyDescent="0.25">
      <c r="U45191" s="104"/>
      <c r="AB45191" s="104"/>
      <c r="AC45191" s="104"/>
      <c r="AF45191" s="104"/>
      <c r="AG45191" s="104"/>
      <c r="AK45191" s="104"/>
      <c r="AL45191" s="104"/>
      <c r="AO45191" s="104"/>
      <c r="AP45191" s="104"/>
    </row>
    <row r="45192" spans="21:42" ht="15" customHeight="1" x14ac:dyDescent="0.25">
      <c r="U45192" s="104"/>
      <c r="AB45192" s="104"/>
      <c r="AC45192" s="104"/>
      <c r="AF45192" s="104"/>
      <c r="AG45192" s="104"/>
      <c r="AK45192" s="104"/>
      <c r="AL45192" s="104"/>
      <c r="AO45192" s="104"/>
      <c r="AP45192" s="104"/>
    </row>
    <row r="45193" spans="21:42" ht="15" customHeight="1" x14ac:dyDescent="0.25">
      <c r="U45193" s="104"/>
      <c r="AB45193" s="104"/>
      <c r="AC45193" s="104"/>
      <c r="AF45193" s="104"/>
      <c r="AG45193" s="104"/>
      <c r="AK45193" s="104"/>
      <c r="AL45193" s="104"/>
      <c r="AO45193" s="104"/>
      <c r="AP45193" s="104"/>
    </row>
    <row r="45194" spans="21:42" ht="15" customHeight="1" x14ac:dyDescent="0.25">
      <c r="U45194" s="104"/>
      <c r="AB45194" s="104"/>
      <c r="AC45194" s="104"/>
      <c r="AF45194" s="104"/>
      <c r="AG45194" s="104"/>
      <c r="AK45194" s="104"/>
      <c r="AL45194" s="104"/>
      <c r="AO45194" s="104"/>
      <c r="AP45194" s="104"/>
    </row>
    <row r="45195" spans="21:42" ht="15" customHeight="1" x14ac:dyDescent="0.25">
      <c r="U45195" s="104"/>
      <c r="AB45195" s="104"/>
      <c r="AC45195" s="104"/>
      <c r="AF45195" s="104"/>
      <c r="AG45195" s="104"/>
      <c r="AK45195" s="104"/>
      <c r="AL45195" s="104"/>
      <c r="AO45195" s="104"/>
      <c r="AP45195" s="104"/>
    </row>
    <row r="45196" spans="21:42" ht="15" customHeight="1" x14ac:dyDescent="0.25">
      <c r="U45196" s="104"/>
      <c r="AB45196" s="104"/>
      <c r="AC45196" s="104"/>
      <c r="AF45196" s="104"/>
      <c r="AG45196" s="104"/>
      <c r="AK45196" s="104"/>
      <c r="AL45196" s="104"/>
      <c r="AO45196" s="104"/>
      <c r="AP45196" s="104"/>
    </row>
    <row r="45197" spans="21:42" ht="15" customHeight="1" x14ac:dyDescent="0.25">
      <c r="U45197" s="104"/>
      <c r="AB45197" s="104"/>
      <c r="AC45197" s="104"/>
      <c r="AF45197" s="104"/>
      <c r="AG45197" s="104"/>
      <c r="AK45197" s="104"/>
      <c r="AL45197" s="104"/>
      <c r="AO45197" s="104"/>
      <c r="AP45197" s="104"/>
    </row>
    <row r="45198" spans="21:42" ht="15" customHeight="1" x14ac:dyDescent="0.25">
      <c r="U45198" s="104"/>
      <c r="AB45198" s="104"/>
      <c r="AC45198" s="104"/>
      <c r="AF45198" s="104"/>
      <c r="AG45198" s="104"/>
      <c r="AK45198" s="104"/>
      <c r="AL45198" s="104"/>
      <c r="AO45198" s="104"/>
      <c r="AP45198" s="104"/>
    </row>
    <row r="45199" spans="21:42" ht="15" customHeight="1" x14ac:dyDescent="0.25">
      <c r="U45199" s="104"/>
      <c r="AB45199" s="104"/>
      <c r="AC45199" s="104"/>
      <c r="AF45199" s="104"/>
      <c r="AG45199" s="104"/>
      <c r="AK45199" s="104"/>
      <c r="AL45199" s="104"/>
      <c r="AO45199" s="104"/>
      <c r="AP45199" s="104"/>
    </row>
    <row r="45200" spans="21:42" ht="15" customHeight="1" x14ac:dyDescent="0.25">
      <c r="U45200" s="104"/>
      <c r="AB45200" s="104"/>
      <c r="AC45200" s="104"/>
      <c r="AF45200" s="104"/>
      <c r="AG45200" s="104"/>
      <c r="AK45200" s="104"/>
      <c r="AL45200" s="104"/>
      <c r="AO45200" s="104"/>
      <c r="AP45200" s="104"/>
    </row>
    <row r="45201" spans="21:42" ht="15" customHeight="1" x14ac:dyDescent="0.25">
      <c r="U45201" s="104"/>
      <c r="AB45201" s="104"/>
      <c r="AC45201" s="104"/>
      <c r="AF45201" s="104"/>
      <c r="AG45201" s="104"/>
      <c r="AK45201" s="104"/>
      <c r="AL45201" s="104"/>
      <c r="AO45201" s="104"/>
      <c r="AP45201" s="104"/>
    </row>
    <row r="45202" spans="21:42" ht="15" customHeight="1" x14ac:dyDescent="0.25">
      <c r="U45202" s="104"/>
      <c r="AB45202" s="104"/>
      <c r="AC45202" s="104"/>
      <c r="AF45202" s="104"/>
      <c r="AG45202" s="104"/>
      <c r="AK45202" s="104"/>
      <c r="AL45202" s="104"/>
      <c r="AO45202" s="104"/>
      <c r="AP45202" s="104"/>
    </row>
    <row r="45203" spans="21:42" ht="15" customHeight="1" x14ac:dyDescent="0.25">
      <c r="U45203" s="104"/>
      <c r="AB45203" s="104"/>
      <c r="AC45203" s="104"/>
      <c r="AF45203" s="104"/>
      <c r="AG45203" s="104"/>
      <c r="AK45203" s="104"/>
      <c r="AL45203" s="104"/>
      <c r="AO45203" s="104"/>
      <c r="AP45203" s="104"/>
    </row>
    <row r="45204" spans="21:42" ht="15" customHeight="1" x14ac:dyDescent="0.25">
      <c r="U45204" s="104"/>
      <c r="AB45204" s="104"/>
      <c r="AC45204" s="104"/>
      <c r="AF45204" s="104"/>
      <c r="AG45204" s="104"/>
      <c r="AK45204" s="104"/>
      <c r="AL45204" s="104"/>
      <c r="AO45204" s="104"/>
      <c r="AP45204" s="104"/>
    </row>
    <row r="45205" spans="21:42" ht="15" customHeight="1" x14ac:dyDescent="0.25">
      <c r="U45205" s="104"/>
      <c r="AB45205" s="104"/>
      <c r="AC45205" s="104"/>
      <c r="AF45205" s="104"/>
      <c r="AG45205" s="104"/>
      <c r="AK45205" s="104"/>
      <c r="AL45205" s="104"/>
      <c r="AO45205" s="104"/>
      <c r="AP45205" s="104"/>
    </row>
    <row r="45206" spans="21:42" ht="15" customHeight="1" x14ac:dyDescent="0.25">
      <c r="U45206" s="104"/>
      <c r="AB45206" s="104"/>
      <c r="AC45206" s="104"/>
      <c r="AF45206" s="104"/>
      <c r="AG45206" s="104"/>
      <c r="AK45206" s="104"/>
      <c r="AL45206" s="104"/>
      <c r="AO45206" s="104"/>
      <c r="AP45206" s="104"/>
    </row>
    <row r="45207" spans="21:42" ht="15" customHeight="1" x14ac:dyDescent="0.25">
      <c r="U45207" s="104"/>
      <c r="AB45207" s="104"/>
      <c r="AC45207" s="104"/>
      <c r="AF45207" s="104"/>
      <c r="AG45207" s="104"/>
      <c r="AK45207" s="104"/>
      <c r="AL45207" s="104"/>
      <c r="AO45207" s="104"/>
      <c r="AP45207" s="104"/>
    </row>
    <row r="45208" spans="21:42" ht="15" customHeight="1" x14ac:dyDescent="0.25">
      <c r="U45208" s="104"/>
      <c r="AB45208" s="104"/>
      <c r="AC45208" s="104"/>
      <c r="AF45208" s="104"/>
      <c r="AG45208" s="104"/>
      <c r="AK45208" s="104"/>
      <c r="AL45208" s="104"/>
      <c r="AO45208" s="104"/>
      <c r="AP45208" s="104"/>
    </row>
    <row r="45209" spans="21:42" ht="15" customHeight="1" x14ac:dyDescent="0.25">
      <c r="U45209" s="104"/>
      <c r="AB45209" s="104"/>
      <c r="AC45209" s="104"/>
      <c r="AF45209" s="104"/>
      <c r="AG45209" s="104"/>
      <c r="AK45209" s="104"/>
      <c r="AL45209" s="104"/>
      <c r="AO45209" s="104"/>
      <c r="AP45209" s="104"/>
    </row>
    <row r="45210" spans="21:42" ht="15" customHeight="1" x14ac:dyDescent="0.25">
      <c r="U45210" s="104"/>
      <c r="AB45210" s="104"/>
      <c r="AC45210" s="104"/>
      <c r="AF45210" s="104"/>
      <c r="AG45210" s="104"/>
      <c r="AK45210" s="104"/>
      <c r="AL45210" s="104"/>
      <c r="AO45210" s="104"/>
      <c r="AP45210" s="104"/>
    </row>
    <row r="45211" spans="21:42" ht="15" customHeight="1" x14ac:dyDescent="0.25">
      <c r="U45211" s="104"/>
      <c r="AB45211" s="104"/>
      <c r="AC45211" s="104"/>
      <c r="AF45211" s="104"/>
      <c r="AG45211" s="104"/>
      <c r="AK45211" s="104"/>
      <c r="AL45211" s="104"/>
      <c r="AO45211" s="104"/>
      <c r="AP45211" s="104"/>
    </row>
    <row r="45212" spans="21:42" ht="15" customHeight="1" x14ac:dyDescent="0.25">
      <c r="U45212" s="104"/>
      <c r="AB45212" s="104"/>
      <c r="AC45212" s="104"/>
      <c r="AF45212" s="104"/>
      <c r="AG45212" s="104"/>
      <c r="AK45212" s="104"/>
      <c r="AL45212" s="104"/>
      <c r="AO45212" s="104"/>
      <c r="AP45212" s="104"/>
    </row>
    <row r="45213" spans="21:42" ht="15" customHeight="1" x14ac:dyDescent="0.25">
      <c r="U45213" s="104"/>
      <c r="AB45213" s="104"/>
      <c r="AC45213" s="104"/>
      <c r="AF45213" s="104"/>
      <c r="AG45213" s="104"/>
      <c r="AK45213" s="104"/>
      <c r="AL45213" s="104"/>
      <c r="AO45213" s="104"/>
      <c r="AP45213" s="104"/>
    </row>
    <row r="45214" spans="21:42" ht="15" customHeight="1" x14ac:dyDescent="0.25">
      <c r="U45214" s="104"/>
      <c r="AB45214" s="104"/>
      <c r="AC45214" s="104"/>
      <c r="AF45214" s="104"/>
      <c r="AG45214" s="104"/>
      <c r="AK45214" s="104"/>
      <c r="AL45214" s="104"/>
      <c r="AO45214" s="104"/>
      <c r="AP45214" s="104"/>
    </row>
    <row r="45215" spans="21:42" ht="15" customHeight="1" x14ac:dyDescent="0.25">
      <c r="U45215" s="104"/>
      <c r="AB45215" s="104"/>
      <c r="AC45215" s="104"/>
      <c r="AF45215" s="104"/>
      <c r="AG45215" s="104"/>
      <c r="AK45215" s="104"/>
      <c r="AL45215" s="104"/>
      <c r="AO45215" s="104"/>
      <c r="AP45215" s="104"/>
    </row>
    <row r="45216" spans="21:42" ht="15" customHeight="1" x14ac:dyDescent="0.25">
      <c r="U45216" s="104"/>
      <c r="AB45216" s="104"/>
      <c r="AC45216" s="104"/>
      <c r="AF45216" s="104"/>
      <c r="AG45216" s="104"/>
      <c r="AK45216" s="104"/>
      <c r="AL45216" s="104"/>
      <c r="AO45216" s="104"/>
      <c r="AP45216" s="104"/>
    </row>
    <row r="45217" spans="21:42" ht="15" customHeight="1" x14ac:dyDescent="0.25">
      <c r="U45217" s="104"/>
      <c r="AB45217" s="104"/>
      <c r="AC45217" s="104"/>
      <c r="AF45217" s="104"/>
      <c r="AG45217" s="104"/>
      <c r="AK45217" s="104"/>
      <c r="AL45217" s="104"/>
      <c r="AO45217" s="104"/>
      <c r="AP45217" s="104"/>
    </row>
    <row r="45218" spans="21:42" ht="15" customHeight="1" x14ac:dyDescent="0.25">
      <c r="U45218" s="104"/>
      <c r="AB45218" s="104"/>
      <c r="AC45218" s="104"/>
      <c r="AF45218" s="104"/>
      <c r="AG45218" s="104"/>
      <c r="AK45218" s="104"/>
      <c r="AL45218" s="104"/>
      <c r="AO45218" s="104"/>
      <c r="AP45218" s="104"/>
    </row>
    <row r="45219" spans="21:42" ht="15" customHeight="1" x14ac:dyDescent="0.25">
      <c r="U45219" s="104"/>
      <c r="AB45219" s="104"/>
      <c r="AC45219" s="104"/>
      <c r="AF45219" s="104"/>
      <c r="AG45219" s="104"/>
      <c r="AK45219" s="104"/>
      <c r="AL45219" s="104"/>
      <c r="AO45219" s="104"/>
      <c r="AP45219" s="104"/>
    </row>
    <row r="45220" spans="21:42" ht="15" customHeight="1" x14ac:dyDescent="0.25">
      <c r="U45220" s="104"/>
      <c r="AB45220" s="104"/>
      <c r="AC45220" s="104"/>
      <c r="AF45220" s="104"/>
      <c r="AG45220" s="104"/>
      <c r="AK45220" s="104"/>
      <c r="AL45220" s="104"/>
      <c r="AO45220" s="104"/>
      <c r="AP45220" s="104"/>
    </row>
    <row r="45221" spans="21:42" ht="15" customHeight="1" x14ac:dyDescent="0.25">
      <c r="U45221" s="104"/>
      <c r="AB45221" s="104"/>
      <c r="AC45221" s="104"/>
      <c r="AF45221" s="104"/>
      <c r="AG45221" s="104"/>
      <c r="AK45221" s="104"/>
      <c r="AL45221" s="104"/>
      <c r="AO45221" s="104"/>
      <c r="AP45221" s="104"/>
    </row>
    <row r="45222" spans="21:42" ht="15" customHeight="1" x14ac:dyDescent="0.25">
      <c r="U45222" s="104"/>
      <c r="AB45222" s="104"/>
      <c r="AC45222" s="104"/>
      <c r="AF45222" s="104"/>
      <c r="AG45222" s="104"/>
      <c r="AK45222" s="104"/>
      <c r="AL45222" s="104"/>
      <c r="AO45222" s="104"/>
      <c r="AP45222" s="104"/>
    </row>
    <row r="45223" spans="21:42" ht="15" customHeight="1" x14ac:dyDescent="0.25">
      <c r="U45223" s="104"/>
      <c r="AB45223" s="104"/>
      <c r="AC45223" s="104"/>
      <c r="AF45223" s="104"/>
      <c r="AG45223" s="104"/>
      <c r="AK45223" s="104"/>
      <c r="AL45223" s="104"/>
      <c r="AO45223" s="104"/>
      <c r="AP45223" s="104"/>
    </row>
    <row r="45224" spans="21:42" ht="15" customHeight="1" x14ac:dyDescent="0.25">
      <c r="U45224" s="104"/>
      <c r="AB45224" s="104"/>
      <c r="AC45224" s="104"/>
      <c r="AF45224" s="104"/>
      <c r="AG45224" s="104"/>
      <c r="AK45224" s="104"/>
      <c r="AL45224" s="104"/>
      <c r="AO45224" s="104"/>
      <c r="AP45224" s="104"/>
    </row>
    <row r="45225" spans="21:42" ht="15" customHeight="1" x14ac:dyDescent="0.25">
      <c r="U45225" s="104"/>
      <c r="AB45225" s="104"/>
      <c r="AC45225" s="104"/>
      <c r="AF45225" s="104"/>
      <c r="AG45225" s="104"/>
      <c r="AK45225" s="104"/>
      <c r="AL45225" s="104"/>
      <c r="AO45225" s="104"/>
      <c r="AP45225" s="104"/>
    </row>
    <row r="45226" spans="21:42" ht="15" customHeight="1" x14ac:dyDescent="0.25">
      <c r="U45226" s="104"/>
      <c r="AB45226" s="104"/>
      <c r="AC45226" s="104"/>
      <c r="AF45226" s="104"/>
      <c r="AG45226" s="104"/>
      <c r="AK45226" s="104"/>
      <c r="AL45226" s="104"/>
      <c r="AO45226" s="104"/>
      <c r="AP45226" s="104"/>
    </row>
    <row r="45227" spans="21:42" ht="15" customHeight="1" x14ac:dyDescent="0.25">
      <c r="U45227" s="104"/>
      <c r="AB45227" s="104"/>
      <c r="AC45227" s="104"/>
      <c r="AF45227" s="104"/>
      <c r="AG45227" s="104"/>
      <c r="AK45227" s="104"/>
      <c r="AL45227" s="104"/>
      <c r="AO45227" s="104"/>
      <c r="AP45227" s="104"/>
    </row>
    <row r="45228" spans="21:42" ht="15" customHeight="1" x14ac:dyDescent="0.25">
      <c r="U45228" s="104"/>
      <c r="AB45228" s="104"/>
      <c r="AC45228" s="104"/>
      <c r="AF45228" s="104"/>
      <c r="AG45228" s="104"/>
      <c r="AK45228" s="104"/>
      <c r="AL45228" s="104"/>
      <c r="AO45228" s="104"/>
      <c r="AP45228" s="104"/>
    </row>
    <row r="45229" spans="21:42" ht="15" customHeight="1" x14ac:dyDescent="0.25">
      <c r="U45229" s="104"/>
      <c r="AB45229" s="104"/>
      <c r="AC45229" s="104"/>
      <c r="AF45229" s="104"/>
      <c r="AG45229" s="104"/>
      <c r="AK45229" s="104"/>
      <c r="AL45229" s="104"/>
      <c r="AO45229" s="104"/>
      <c r="AP45229" s="104"/>
    </row>
    <row r="45230" spans="21:42" ht="15" customHeight="1" x14ac:dyDescent="0.25">
      <c r="U45230" s="104"/>
      <c r="AB45230" s="104"/>
      <c r="AC45230" s="104"/>
      <c r="AF45230" s="104"/>
      <c r="AG45230" s="104"/>
      <c r="AK45230" s="104"/>
      <c r="AL45230" s="104"/>
      <c r="AO45230" s="104"/>
      <c r="AP45230" s="104"/>
    </row>
    <row r="45231" spans="21:42" ht="15" customHeight="1" x14ac:dyDescent="0.25">
      <c r="U45231" s="104"/>
      <c r="AB45231" s="104"/>
      <c r="AC45231" s="104"/>
      <c r="AF45231" s="104"/>
      <c r="AG45231" s="104"/>
      <c r="AK45231" s="104"/>
      <c r="AL45231" s="104"/>
      <c r="AO45231" s="104"/>
      <c r="AP45231" s="104"/>
    </row>
    <row r="45232" spans="21:42" ht="15" customHeight="1" x14ac:dyDescent="0.25">
      <c r="U45232" s="104"/>
      <c r="AB45232" s="104"/>
      <c r="AC45232" s="104"/>
      <c r="AF45232" s="104"/>
      <c r="AG45232" s="104"/>
      <c r="AK45232" s="104"/>
      <c r="AL45232" s="104"/>
      <c r="AO45232" s="104"/>
      <c r="AP45232" s="104"/>
    </row>
    <row r="45233" spans="21:42" ht="15" customHeight="1" x14ac:dyDescent="0.25">
      <c r="U45233" s="104"/>
      <c r="AB45233" s="104"/>
      <c r="AC45233" s="104"/>
      <c r="AF45233" s="104"/>
      <c r="AG45233" s="104"/>
      <c r="AK45233" s="104"/>
      <c r="AL45233" s="104"/>
      <c r="AO45233" s="104"/>
      <c r="AP45233" s="104"/>
    </row>
    <row r="45234" spans="21:42" ht="15" customHeight="1" x14ac:dyDescent="0.25">
      <c r="U45234" s="104"/>
      <c r="AB45234" s="104"/>
      <c r="AC45234" s="104"/>
      <c r="AF45234" s="104"/>
      <c r="AG45234" s="104"/>
      <c r="AK45234" s="104"/>
      <c r="AL45234" s="104"/>
      <c r="AO45234" s="104"/>
      <c r="AP45234" s="104"/>
    </row>
    <row r="45235" spans="21:42" ht="15" customHeight="1" x14ac:dyDescent="0.25">
      <c r="U45235" s="104"/>
      <c r="AB45235" s="104"/>
      <c r="AC45235" s="104"/>
      <c r="AF45235" s="104"/>
      <c r="AG45235" s="104"/>
      <c r="AK45235" s="104"/>
      <c r="AL45235" s="104"/>
      <c r="AO45235" s="104"/>
      <c r="AP45235" s="104"/>
    </row>
    <row r="45236" spans="21:42" ht="15" customHeight="1" x14ac:dyDescent="0.25">
      <c r="U45236" s="104"/>
      <c r="AB45236" s="104"/>
      <c r="AC45236" s="104"/>
      <c r="AF45236" s="104"/>
      <c r="AG45236" s="104"/>
      <c r="AK45236" s="104"/>
      <c r="AL45236" s="104"/>
      <c r="AO45236" s="104"/>
      <c r="AP45236" s="104"/>
    </row>
    <row r="45237" spans="21:42" ht="15" customHeight="1" x14ac:dyDescent="0.25">
      <c r="U45237" s="104"/>
      <c r="AB45237" s="104"/>
      <c r="AC45237" s="104"/>
      <c r="AF45237" s="104"/>
      <c r="AG45237" s="104"/>
      <c r="AK45237" s="104"/>
      <c r="AL45237" s="104"/>
      <c r="AO45237" s="104"/>
      <c r="AP45237" s="104"/>
    </row>
    <row r="45238" spans="21:42" ht="15" customHeight="1" x14ac:dyDescent="0.25">
      <c r="U45238" s="104"/>
      <c r="AB45238" s="104"/>
      <c r="AC45238" s="104"/>
      <c r="AF45238" s="104"/>
      <c r="AG45238" s="104"/>
      <c r="AK45238" s="104"/>
      <c r="AL45238" s="104"/>
      <c r="AO45238" s="104"/>
      <c r="AP45238" s="104"/>
    </row>
    <row r="45239" spans="21:42" ht="15" customHeight="1" x14ac:dyDescent="0.25">
      <c r="U45239" s="104"/>
      <c r="AB45239" s="104"/>
      <c r="AC45239" s="104"/>
      <c r="AF45239" s="104"/>
      <c r="AG45239" s="104"/>
      <c r="AK45239" s="104"/>
      <c r="AL45239" s="104"/>
      <c r="AO45239" s="104"/>
      <c r="AP45239" s="104"/>
    </row>
    <row r="45240" spans="21:42" ht="15" customHeight="1" x14ac:dyDescent="0.25">
      <c r="U45240" s="104"/>
      <c r="AB45240" s="104"/>
      <c r="AC45240" s="104"/>
      <c r="AF45240" s="104"/>
      <c r="AG45240" s="104"/>
      <c r="AK45240" s="104"/>
      <c r="AL45240" s="104"/>
      <c r="AO45240" s="104"/>
      <c r="AP45240" s="104"/>
    </row>
    <row r="45241" spans="21:42" ht="15" customHeight="1" x14ac:dyDescent="0.25">
      <c r="U45241" s="104"/>
      <c r="AB45241" s="104"/>
      <c r="AC45241" s="104"/>
      <c r="AF45241" s="104"/>
      <c r="AG45241" s="104"/>
      <c r="AK45241" s="104"/>
      <c r="AL45241" s="104"/>
      <c r="AO45241" s="104"/>
      <c r="AP45241" s="104"/>
    </row>
    <row r="45242" spans="21:42" ht="15" customHeight="1" x14ac:dyDescent="0.25">
      <c r="U45242" s="104"/>
      <c r="AB45242" s="104"/>
      <c r="AC45242" s="104"/>
      <c r="AF45242" s="104"/>
      <c r="AG45242" s="104"/>
      <c r="AK45242" s="104"/>
      <c r="AL45242" s="104"/>
      <c r="AO45242" s="104"/>
      <c r="AP45242" s="104"/>
    </row>
    <row r="45243" spans="21:42" ht="15" customHeight="1" x14ac:dyDescent="0.25">
      <c r="U45243" s="104"/>
      <c r="AB45243" s="104"/>
      <c r="AC45243" s="104"/>
      <c r="AF45243" s="104"/>
      <c r="AG45243" s="104"/>
      <c r="AK45243" s="104"/>
      <c r="AL45243" s="104"/>
      <c r="AO45243" s="104"/>
      <c r="AP45243" s="104"/>
    </row>
    <row r="45244" spans="21:42" ht="15" customHeight="1" x14ac:dyDescent="0.25">
      <c r="U45244" s="104"/>
      <c r="AB45244" s="104"/>
      <c r="AC45244" s="104"/>
      <c r="AF45244" s="104"/>
      <c r="AG45244" s="104"/>
      <c r="AK45244" s="104"/>
      <c r="AL45244" s="104"/>
      <c r="AO45244" s="104"/>
      <c r="AP45244" s="104"/>
    </row>
    <row r="45245" spans="21:42" ht="15" customHeight="1" x14ac:dyDescent="0.25">
      <c r="U45245" s="104"/>
      <c r="AB45245" s="104"/>
      <c r="AC45245" s="104"/>
      <c r="AF45245" s="104"/>
      <c r="AG45245" s="104"/>
      <c r="AK45245" s="104"/>
      <c r="AL45245" s="104"/>
      <c r="AO45245" s="104"/>
      <c r="AP45245" s="104"/>
    </row>
    <row r="45246" spans="21:42" ht="15" customHeight="1" x14ac:dyDescent="0.25">
      <c r="U45246" s="104"/>
      <c r="AB45246" s="104"/>
      <c r="AC45246" s="104"/>
      <c r="AF45246" s="104"/>
      <c r="AG45246" s="104"/>
      <c r="AK45246" s="104"/>
      <c r="AL45246" s="104"/>
      <c r="AO45246" s="104"/>
      <c r="AP45246" s="104"/>
    </row>
    <row r="45247" spans="21:42" ht="15" customHeight="1" x14ac:dyDescent="0.25">
      <c r="U45247" s="104"/>
      <c r="AB45247" s="104"/>
      <c r="AC45247" s="104"/>
      <c r="AF45247" s="104"/>
      <c r="AG45247" s="104"/>
      <c r="AK45247" s="104"/>
      <c r="AL45247" s="104"/>
      <c r="AO45247" s="104"/>
      <c r="AP45247" s="104"/>
    </row>
    <row r="45248" spans="21:42" ht="15" customHeight="1" x14ac:dyDescent="0.25">
      <c r="U45248" s="104"/>
      <c r="AB45248" s="104"/>
      <c r="AC45248" s="104"/>
      <c r="AF45248" s="104"/>
      <c r="AG45248" s="104"/>
      <c r="AK45248" s="104"/>
      <c r="AL45248" s="104"/>
      <c r="AO45248" s="104"/>
      <c r="AP45248" s="104"/>
    </row>
    <row r="45249" spans="21:42" ht="15" customHeight="1" x14ac:dyDescent="0.25">
      <c r="U45249" s="104"/>
      <c r="AB45249" s="104"/>
      <c r="AC45249" s="104"/>
      <c r="AF45249" s="104"/>
      <c r="AG45249" s="104"/>
      <c r="AK45249" s="104"/>
      <c r="AL45249" s="104"/>
      <c r="AO45249" s="104"/>
      <c r="AP45249" s="104"/>
    </row>
    <row r="45250" spans="21:42" ht="15" customHeight="1" x14ac:dyDescent="0.25">
      <c r="U45250" s="104"/>
      <c r="AB45250" s="104"/>
      <c r="AC45250" s="104"/>
      <c r="AF45250" s="104"/>
      <c r="AG45250" s="104"/>
      <c r="AK45250" s="104"/>
      <c r="AL45250" s="104"/>
      <c r="AO45250" s="104"/>
      <c r="AP45250" s="104"/>
    </row>
    <row r="45251" spans="21:42" ht="15" customHeight="1" x14ac:dyDescent="0.25">
      <c r="U45251" s="104"/>
      <c r="AB45251" s="104"/>
      <c r="AC45251" s="104"/>
      <c r="AF45251" s="104"/>
      <c r="AG45251" s="104"/>
      <c r="AK45251" s="104"/>
      <c r="AL45251" s="104"/>
      <c r="AO45251" s="104"/>
      <c r="AP45251" s="104"/>
    </row>
    <row r="45252" spans="21:42" ht="15" customHeight="1" x14ac:dyDescent="0.25">
      <c r="U45252" s="104"/>
      <c r="AB45252" s="104"/>
      <c r="AC45252" s="104"/>
      <c r="AF45252" s="104"/>
      <c r="AG45252" s="104"/>
      <c r="AK45252" s="104"/>
      <c r="AL45252" s="104"/>
      <c r="AO45252" s="104"/>
      <c r="AP45252" s="104"/>
    </row>
    <row r="45253" spans="21:42" ht="15" customHeight="1" x14ac:dyDescent="0.25">
      <c r="U45253" s="104"/>
      <c r="AB45253" s="104"/>
      <c r="AC45253" s="104"/>
      <c r="AF45253" s="104"/>
      <c r="AG45253" s="104"/>
      <c r="AK45253" s="104"/>
      <c r="AL45253" s="104"/>
      <c r="AO45253" s="104"/>
      <c r="AP45253" s="104"/>
    </row>
    <row r="45254" spans="21:42" ht="15" customHeight="1" x14ac:dyDescent="0.25">
      <c r="U45254" s="104"/>
      <c r="AB45254" s="104"/>
      <c r="AC45254" s="104"/>
      <c r="AF45254" s="104"/>
      <c r="AG45254" s="104"/>
      <c r="AK45254" s="104"/>
      <c r="AL45254" s="104"/>
      <c r="AO45254" s="104"/>
      <c r="AP45254" s="104"/>
    </row>
    <row r="45255" spans="21:42" ht="15" customHeight="1" x14ac:dyDescent="0.25">
      <c r="U45255" s="104"/>
      <c r="AB45255" s="104"/>
      <c r="AC45255" s="104"/>
      <c r="AF45255" s="104"/>
      <c r="AG45255" s="104"/>
      <c r="AK45255" s="104"/>
      <c r="AL45255" s="104"/>
      <c r="AO45255" s="104"/>
      <c r="AP45255" s="104"/>
    </row>
    <row r="45256" spans="21:42" ht="15" customHeight="1" x14ac:dyDescent="0.25">
      <c r="U45256" s="104"/>
      <c r="AB45256" s="104"/>
      <c r="AC45256" s="104"/>
      <c r="AF45256" s="104"/>
      <c r="AG45256" s="104"/>
      <c r="AK45256" s="104"/>
      <c r="AL45256" s="104"/>
      <c r="AO45256" s="104"/>
      <c r="AP45256" s="104"/>
    </row>
    <row r="45257" spans="21:42" ht="15" customHeight="1" x14ac:dyDescent="0.25">
      <c r="U45257" s="104"/>
      <c r="AB45257" s="104"/>
      <c r="AC45257" s="104"/>
      <c r="AF45257" s="104"/>
      <c r="AG45257" s="104"/>
      <c r="AK45257" s="104"/>
      <c r="AL45257" s="104"/>
      <c r="AO45257" s="104"/>
      <c r="AP45257" s="104"/>
    </row>
    <row r="45258" spans="21:42" ht="15" customHeight="1" x14ac:dyDescent="0.25">
      <c r="U45258" s="104"/>
      <c r="AB45258" s="104"/>
      <c r="AC45258" s="104"/>
      <c r="AF45258" s="104"/>
      <c r="AG45258" s="104"/>
      <c r="AK45258" s="104"/>
      <c r="AL45258" s="104"/>
      <c r="AO45258" s="104"/>
      <c r="AP45258" s="104"/>
    </row>
    <row r="45259" spans="21:42" ht="15" customHeight="1" x14ac:dyDescent="0.25">
      <c r="U45259" s="104"/>
      <c r="AB45259" s="104"/>
      <c r="AC45259" s="104"/>
      <c r="AF45259" s="104"/>
      <c r="AG45259" s="104"/>
      <c r="AK45259" s="104"/>
      <c r="AL45259" s="104"/>
      <c r="AO45259" s="104"/>
      <c r="AP45259" s="104"/>
    </row>
    <row r="45260" spans="21:42" ht="15" customHeight="1" x14ac:dyDescent="0.25">
      <c r="U45260" s="104"/>
      <c r="AB45260" s="104"/>
      <c r="AC45260" s="104"/>
      <c r="AF45260" s="104"/>
      <c r="AG45260" s="104"/>
      <c r="AK45260" s="104"/>
      <c r="AL45260" s="104"/>
      <c r="AO45260" s="104"/>
      <c r="AP45260" s="104"/>
    </row>
    <row r="45261" spans="21:42" ht="15" customHeight="1" x14ac:dyDescent="0.25">
      <c r="U45261" s="104"/>
      <c r="AB45261" s="104"/>
      <c r="AC45261" s="104"/>
      <c r="AF45261" s="104"/>
      <c r="AG45261" s="104"/>
      <c r="AK45261" s="104"/>
      <c r="AL45261" s="104"/>
      <c r="AO45261" s="104"/>
      <c r="AP45261" s="104"/>
    </row>
    <row r="45262" spans="21:42" ht="15" customHeight="1" x14ac:dyDescent="0.25">
      <c r="U45262" s="104"/>
      <c r="AB45262" s="104"/>
      <c r="AC45262" s="104"/>
      <c r="AF45262" s="104"/>
      <c r="AG45262" s="104"/>
      <c r="AK45262" s="104"/>
      <c r="AL45262" s="104"/>
      <c r="AO45262" s="104"/>
      <c r="AP45262" s="104"/>
    </row>
    <row r="45263" spans="21:42" ht="15" customHeight="1" x14ac:dyDescent="0.25">
      <c r="U45263" s="104"/>
      <c r="AB45263" s="104"/>
      <c r="AC45263" s="104"/>
      <c r="AF45263" s="104"/>
      <c r="AG45263" s="104"/>
      <c r="AK45263" s="104"/>
      <c r="AL45263" s="104"/>
      <c r="AO45263" s="104"/>
      <c r="AP45263" s="104"/>
    </row>
    <row r="45264" spans="21:42" ht="15" customHeight="1" x14ac:dyDescent="0.25">
      <c r="U45264" s="104"/>
      <c r="AB45264" s="104"/>
      <c r="AC45264" s="104"/>
      <c r="AF45264" s="104"/>
      <c r="AG45264" s="104"/>
      <c r="AK45264" s="104"/>
      <c r="AL45264" s="104"/>
      <c r="AO45264" s="104"/>
      <c r="AP45264" s="104"/>
    </row>
    <row r="45265" spans="21:42" ht="15" customHeight="1" x14ac:dyDescent="0.25">
      <c r="U45265" s="104"/>
      <c r="AB45265" s="104"/>
      <c r="AC45265" s="104"/>
      <c r="AF45265" s="104"/>
      <c r="AG45265" s="104"/>
      <c r="AK45265" s="104"/>
      <c r="AL45265" s="104"/>
      <c r="AO45265" s="104"/>
      <c r="AP45265" s="104"/>
    </row>
    <row r="45266" spans="21:42" ht="15" customHeight="1" x14ac:dyDescent="0.25">
      <c r="U45266" s="104"/>
      <c r="AB45266" s="104"/>
      <c r="AC45266" s="104"/>
      <c r="AF45266" s="104"/>
      <c r="AG45266" s="104"/>
      <c r="AK45266" s="104"/>
      <c r="AL45266" s="104"/>
      <c r="AO45266" s="104"/>
      <c r="AP45266" s="104"/>
    </row>
    <row r="45267" spans="21:42" ht="15" customHeight="1" x14ac:dyDescent="0.25">
      <c r="U45267" s="104"/>
      <c r="AB45267" s="104"/>
      <c r="AC45267" s="104"/>
      <c r="AF45267" s="104"/>
      <c r="AG45267" s="104"/>
      <c r="AK45267" s="104"/>
      <c r="AL45267" s="104"/>
      <c r="AO45267" s="104"/>
      <c r="AP45267" s="104"/>
    </row>
    <row r="45268" spans="21:42" ht="15" customHeight="1" x14ac:dyDescent="0.25">
      <c r="U45268" s="104"/>
      <c r="AB45268" s="104"/>
      <c r="AC45268" s="104"/>
      <c r="AF45268" s="104"/>
      <c r="AG45268" s="104"/>
      <c r="AK45268" s="104"/>
      <c r="AL45268" s="104"/>
      <c r="AO45268" s="104"/>
      <c r="AP45268" s="104"/>
    </row>
    <row r="45269" spans="21:42" ht="15" customHeight="1" x14ac:dyDescent="0.25">
      <c r="U45269" s="104"/>
      <c r="AB45269" s="104"/>
      <c r="AC45269" s="104"/>
      <c r="AF45269" s="104"/>
      <c r="AG45269" s="104"/>
      <c r="AK45269" s="104"/>
      <c r="AL45269" s="104"/>
      <c r="AO45269" s="104"/>
      <c r="AP45269" s="104"/>
    </row>
    <row r="45270" spans="21:42" ht="15" customHeight="1" x14ac:dyDescent="0.25">
      <c r="U45270" s="104"/>
      <c r="AB45270" s="104"/>
      <c r="AC45270" s="104"/>
      <c r="AF45270" s="104"/>
      <c r="AG45270" s="104"/>
      <c r="AK45270" s="104"/>
      <c r="AL45270" s="104"/>
      <c r="AO45270" s="104"/>
      <c r="AP45270" s="104"/>
    </row>
    <row r="45271" spans="21:42" ht="15" customHeight="1" x14ac:dyDescent="0.25">
      <c r="U45271" s="104"/>
      <c r="AB45271" s="104"/>
      <c r="AC45271" s="104"/>
      <c r="AF45271" s="104"/>
      <c r="AG45271" s="104"/>
      <c r="AK45271" s="104"/>
      <c r="AL45271" s="104"/>
      <c r="AO45271" s="104"/>
      <c r="AP45271" s="104"/>
    </row>
    <row r="45272" spans="21:42" ht="15" customHeight="1" x14ac:dyDescent="0.25">
      <c r="U45272" s="104"/>
      <c r="AB45272" s="104"/>
      <c r="AC45272" s="104"/>
      <c r="AF45272" s="104"/>
      <c r="AG45272" s="104"/>
      <c r="AK45272" s="104"/>
      <c r="AL45272" s="104"/>
      <c r="AO45272" s="104"/>
      <c r="AP45272" s="104"/>
    </row>
    <row r="45273" spans="21:42" ht="15" customHeight="1" x14ac:dyDescent="0.25">
      <c r="U45273" s="104"/>
      <c r="AB45273" s="104"/>
      <c r="AC45273" s="104"/>
      <c r="AF45273" s="104"/>
      <c r="AG45273" s="104"/>
      <c r="AK45273" s="104"/>
      <c r="AL45273" s="104"/>
      <c r="AO45273" s="104"/>
      <c r="AP45273" s="104"/>
    </row>
    <row r="45274" spans="21:42" ht="15" customHeight="1" x14ac:dyDescent="0.25">
      <c r="U45274" s="104"/>
      <c r="AB45274" s="104"/>
      <c r="AC45274" s="104"/>
      <c r="AF45274" s="104"/>
      <c r="AG45274" s="104"/>
      <c r="AK45274" s="104"/>
      <c r="AL45274" s="104"/>
      <c r="AO45274" s="104"/>
      <c r="AP45274" s="104"/>
    </row>
    <row r="45275" spans="21:42" ht="15" customHeight="1" x14ac:dyDescent="0.25">
      <c r="U45275" s="104"/>
      <c r="AB45275" s="104"/>
      <c r="AC45275" s="104"/>
      <c r="AF45275" s="104"/>
      <c r="AG45275" s="104"/>
      <c r="AK45275" s="104"/>
      <c r="AL45275" s="104"/>
      <c r="AO45275" s="104"/>
      <c r="AP45275" s="104"/>
    </row>
    <row r="45276" spans="21:42" ht="15" customHeight="1" x14ac:dyDescent="0.25">
      <c r="U45276" s="104"/>
      <c r="AB45276" s="104"/>
      <c r="AC45276" s="104"/>
      <c r="AF45276" s="104"/>
      <c r="AG45276" s="104"/>
      <c r="AK45276" s="104"/>
      <c r="AL45276" s="104"/>
      <c r="AO45276" s="104"/>
      <c r="AP45276" s="104"/>
    </row>
    <row r="45277" spans="21:42" ht="15" customHeight="1" x14ac:dyDescent="0.25">
      <c r="U45277" s="104"/>
      <c r="AB45277" s="104"/>
      <c r="AC45277" s="104"/>
      <c r="AF45277" s="104"/>
      <c r="AG45277" s="104"/>
      <c r="AK45277" s="104"/>
      <c r="AL45277" s="104"/>
      <c r="AO45277" s="104"/>
      <c r="AP45277" s="104"/>
    </row>
    <row r="45278" spans="21:42" ht="15" customHeight="1" x14ac:dyDescent="0.25">
      <c r="U45278" s="104"/>
      <c r="AB45278" s="104"/>
      <c r="AC45278" s="104"/>
      <c r="AF45278" s="104"/>
      <c r="AG45278" s="104"/>
      <c r="AK45278" s="104"/>
      <c r="AL45278" s="104"/>
      <c r="AO45278" s="104"/>
      <c r="AP45278" s="104"/>
    </row>
    <row r="45279" spans="21:42" ht="15" customHeight="1" x14ac:dyDescent="0.25">
      <c r="U45279" s="104"/>
      <c r="AB45279" s="104"/>
      <c r="AC45279" s="104"/>
      <c r="AF45279" s="104"/>
      <c r="AG45279" s="104"/>
      <c r="AK45279" s="104"/>
      <c r="AL45279" s="104"/>
      <c r="AO45279" s="104"/>
      <c r="AP45279" s="104"/>
    </row>
    <row r="45280" spans="21:42" ht="15" customHeight="1" x14ac:dyDescent="0.25">
      <c r="U45280" s="104"/>
      <c r="AB45280" s="104"/>
      <c r="AC45280" s="104"/>
      <c r="AF45280" s="104"/>
      <c r="AG45280" s="104"/>
      <c r="AK45280" s="104"/>
      <c r="AL45280" s="104"/>
      <c r="AO45280" s="104"/>
      <c r="AP45280" s="104"/>
    </row>
    <row r="45281" spans="21:42" ht="15" customHeight="1" x14ac:dyDescent="0.25">
      <c r="U45281" s="104"/>
      <c r="AB45281" s="104"/>
      <c r="AC45281" s="104"/>
      <c r="AF45281" s="104"/>
      <c r="AG45281" s="104"/>
      <c r="AK45281" s="104"/>
      <c r="AL45281" s="104"/>
      <c r="AO45281" s="104"/>
      <c r="AP45281" s="104"/>
    </row>
    <row r="45282" spans="21:42" ht="15" customHeight="1" x14ac:dyDescent="0.25">
      <c r="U45282" s="104"/>
      <c r="AB45282" s="104"/>
      <c r="AC45282" s="104"/>
      <c r="AF45282" s="104"/>
      <c r="AG45282" s="104"/>
      <c r="AK45282" s="104"/>
      <c r="AL45282" s="104"/>
      <c r="AO45282" s="104"/>
      <c r="AP45282" s="104"/>
    </row>
    <row r="45283" spans="21:42" ht="15" customHeight="1" x14ac:dyDescent="0.25">
      <c r="U45283" s="104"/>
      <c r="AB45283" s="104"/>
      <c r="AC45283" s="104"/>
      <c r="AF45283" s="104"/>
      <c r="AG45283" s="104"/>
      <c r="AK45283" s="104"/>
      <c r="AL45283" s="104"/>
      <c r="AO45283" s="104"/>
      <c r="AP45283" s="104"/>
    </row>
    <row r="45284" spans="21:42" ht="15" customHeight="1" x14ac:dyDescent="0.25">
      <c r="U45284" s="104"/>
      <c r="AB45284" s="104"/>
      <c r="AC45284" s="104"/>
      <c r="AF45284" s="104"/>
      <c r="AG45284" s="104"/>
      <c r="AK45284" s="104"/>
      <c r="AL45284" s="104"/>
      <c r="AO45284" s="104"/>
      <c r="AP45284" s="104"/>
    </row>
    <row r="45285" spans="21:42" ht="15" customHeight="1" x14ac:dyDescent="0.25">
      <c r="U45285" s="104"/>
      <c r="AB45285" s="104"/>
      <c r="AC45285" s="104"/>
      <c r="AF45285" s="104"/>
      <c r="AG45285" s="104"/>
      <c r="AK45285" s="104"/>
      <c r="AL45285" s="104"/>
      <c r="AO45285" s="104"/>
      <c r="AP45285" s="104"/>
    </row>
    <row r="45286" spans="21:42" ht="15" customHeight="1" x14ac:dyDescent="0.25">
      <c r="U45286" s="104"/>
      <c r="AB45286" s="104"/>
      <c r="AC45286" s="104"/>
      <c r="AF45286" s="104"/>
      <c r="AG45286" s="104"/>
      <c r="AK45286" s="104"/>
      <c r="AL45286" s="104"/>
      <c r="AO45286" s="104"/>
      <c r="AP45286" s="104"/>
    </row>
    <row r="45287" spans="21:42" ht="15" customHeight="1" x14ac:dyDescent="0.25">
      <c r="U45287" s="104"/>
      <c r="AB45287" s="104"/>
      <c r="AC45287" s="104"/>
      <c r="AF45287" s="104"/>
      <c r="AG45287" s="104"/>
      <c r="AK45287" s="104"/>
      <c r="AL45287" s="104"/>
      <c r="AO45287" s="104"/>
      <c r="AP45287" s="104"/>
    </row>
    <row r="45288" spans="21:42" ht="15" customHeight="1" x14ac:dyDescent="0.25">
      <c r="U45288" s="104"/>
      <c r="AB45288" s="104"/>
      <c r="AC45288" s="104"/>
      <c r="AF45288" s="104"/>
      <c r="AG45288" s="104"/>
      <c r="AK45288" s="104"/>
      <c r="AL45288" s="104"/>
      <c r="AO45288" s="104"/>
      <c r="AP45288" s="104"/>
    </row>
    <row r="45289" spans="21:42" ht="15" customHeight="1" x14ac:dyDescent="0.25">
      <c r="U45289" s="104"/>
      <c r="AB45289" s="104"/>
      <c r="AC45289" s="104"/>
      <c r="AF45289" s="104"/>
      <c r="AG45289" s="104"/>
      <c r="AK45289" s="104"/>
      <c r="AL45289" s="104"/>
      <c r="AO45289" s="104"/>
      <c r="AP45289" s="104"/>
    </row>
    <row r="45290" spans="21:42" ht="15" customHeight="1" x14ac:dyDescent="0.25">
      <c r="U45290" s="104"/>
      <c r="AB45290" s="104"/>
      <c r="AC45290" s="104"/>
      <c r="AF45290" s="104"/>
      <c r="AG45290" s="104"/>
      <c r="AK45290" s="104"/>
      <c r="AL45290" s="104"/>
      <c r="AO45290" s="104"/>
      <c r="AP45290" s="104"/>
    </row>
    <row r="45291" spans="21:42" ht="15" customHeight="1" x14ac:dyDescent="0.25">
      <c r="U45291" s="104"/>
      <c r="AB45291" s="104"/>
      <c r="AC45291" s="104"/>
      <c r="AF45291" s="104"/>
      <c r="AG45291" s="104"/>
      <c r="AK45291" s="104"/>
      <c r="AL45291" s="104"/>
      <c r="AO45291" s="104"/>
      <c r="AP45291" s="104"/>
    </row>
    <row r="45292" spans="21:42" ht="15" customHeight="1" x14ac:dyDescent="0.25">
      <c r="U45292" s="104"/>
      <c r="AB45292" s="104"/>
      <c r="AC45292" s="104"/>
      <c r="AF45292" s="104"/>
      <c r="AG45292" s="104"/>
      <c r="AK45292" s="104"/>
      <c r="AL45292" s="104"/>
      <c r="AO45292" s="104"/>
      <c r="AP45292" s="104"/>
    </row>
    <row r="45293" spans="21:42" ht="15" customHeight="1" x14ac:dyDescent="0.25">
      <c r="U45293" s="104"/>
      <c r="AB45293" s="104"/>
      <c r="AC45293" s="104"/>
      <c r="AF45293" s="104"/>
      <c r="AG45293" s="104"/>
      <c r="AK45293" s="104"/>
      <c r="AL45293" s="104"/>
      <c r="AO45293" s="104"/>
      <c r="AP45293" s="104"/>
    </row>
    <row r="45294" spans="21:42" ht="15" customHeight="1" x14ac:dyDescent="0.25">
      <c r="U45294" s="104"/>
      <c r="AB45294" s="104"/>
      <c r="AC45294" s="104"/>
      <c r="AF45294" s="104"/>
      <c r="AG45294" s="104"/>
      <c r="AK45294" s="104"/>
      <c r="AL45294" s="104"/>
      <c r="AO45294" s="104"/>
      <c r="AP45294" s="104"/>
    </row>
    <row r="45295" spans="21:42" ht="15" customHeight="1" x14ac:dyDescent="0.25">
      <c r="U45295" s="104"/>
      <c r="AB45295" s="104"/>
      <c r="AC45295" s="104"/>
      <c r="AF45295" s="104"/>
      <c r="AG45295" s="104"/>
      <c r="AK45295" s="104"/>
      <c r="AL45295" s="104"/>
      <c r="AO45295" s="104"/>
      <c r="AP45295" s="104"/>
    </row>
    <row r="45296" spans="21:42" ht="15" customHeight="1" x14ac:dyDescent="0.25">
      <c r="U45296" s="104"/>
      <c r="AB45296" s="104"/>
      <c r="AC45296" s="104"/>
      <c r="AF45296" s="104"/>
      <c r="AG45296" s="104"/>
      <c r="AK45296" s="104"/>
      <c r="AL45296" s="104"/>
      <c r="AO45296" s="104"/>
      <c r="AP45296" s="104"/>
    </row>
    <row r="45297" spans="21:42" ht="15" customHeight="1" x14ac:dyDescent="0.25">
      <c r="U45297" s="104"/>
      <c r="AB45297" s="104"/>
      <c r="AC45297" s="104"/>
      <c r="AF45297" s="104"/>
      <c r="AG45297" s="104"/>
      <c r="AK45297" s="104"/>
      <c r="AL45297" s="104"/>
      <c r="AO45297" s="104"/>
      <c r="AP45297" s="104"/>
    </row>
    <row r="45298" spans="21:42" ht="15" customHeight="1" x14ac:dyDescent="0.25">
      <c r="U45298" s="104"/>
      <c r="AB45298" s="104"/>
      <c r="AC45298" s="104"/>
      <c r="AF45298" s="104"/>
      <c r="AG45298" s="104"/>
      <c r="AK45298" s="104"/>
      <c r="AL45298" s="104"/>
      <c r="AO45298" s="104"/>
      <c r="AP45298" s="104"/>
    </row>
    <row r="45299" spans="21:42" ht="15" customHeight="1" x14ac:dyDescent="0.25">
      <c r="U45299" s="104"/>
      <c r="AB45299" s="104"/>
      <c r="AC45299" s="104"/>
      <c r="AF45299" s="104"/>
      <c r="AG45299" s="104"/>
      <c r="AK45299" s="104"/>
      <c r="AL45299" s="104"/>
      <c r="AO45299" s="104"/>
      <c r="AP45299" s="104"/>
    </row>
    <row r="45300" spans="21:42" ht="15" customHeight="1" x14ac:dyDescent="0.25">
      <c r="U45300" s="104"/>
      <c r="AB45300" s="104"/>
      <c r="AC45300" s="104"/>
      <c r="AF45300" s="104"/>
      <c r="AG45300" s="104"/>
      <c r="AK45300" s="104"/>
      <c r="AL45300" s="104"/>
      <c r="AO45300" s="104"/>
      <c r="AP45300" s="104"/>
    </row>
    <row r="45301" spans="21:42" ht="15" customHeight="1" x14ac:dyDescent="0.25">
      <c r="U45301" s="104"/>
      <c r="AB45301" s="104"/>
      <c r="AC45301" s="104"/>
      <c r="AF45301" s="104"/>
      <c r="AG45301" s="104"/>
      <c r="AK45301" s="104"/>
      <c r="AL45301" s="104"/>
      <c r="AO45301" s="104"/>
      <c r="AP45301" s="104"/>
    </row>
    <row r="45302" spans="21:42" ht="15" customHeight="1" x14ac:dyDescent="0.25">
      <c r="U45302" s="104"/>
      <c r="AB45302" s="104"/>
      <c r="AC45302" s="104"/>
      <c r="AF45302" s="104"/>
      <c r="AG45302" s="104"/>
      <c r="AK45302" s="104"/>
      <c r="AL45302" s="104"/>
      <c r="AO45302" s="104"/>
      <c r="AP45302" s="104"/>
    </row>
    <row r="45303" spans="21:42" ht="15" customHeight="1" x14ac:dyDescent="0.25">
      <c r="U45303" s="104"/>
      <c r="AB45303" s="104"/>
      <c r="AC45303" s="104"/>
      <c r="AF45303" s="104"/>
      <c r="AG45303" s="104"/>
      <c r="AK45303" s="104"/>
      <c r="AL45303" s="104"/>
      <c r="AO45303" s="104"/>
      <c r="AP45303" s="104"/>
    </row>
    <row r="45304" spans="21:42" ht="15" customHeight="1" x14ac:dyDescent="0.25">
      <c r="U45304" s="104"/>
      <c r="AB45304" s="104"/>
      <c r="AC45304" s="104"/>
      <c r="AF45304" s="104"/>
      <c r="AG45304" s="104"/>
      <c r="AK45304" s="104"/>
      <c r="AL45304" s="104"/>
      <c r="AO45304" s="104"/>
      <c r="AP45304" s="104"/>
    </row>
    <row r="45305" spans="21:42" ht="15" customHeight="1" x14ac:dyDescent="0.25">
      <c r="U45305" s="104"/>
      <c r="AB45305" s="104"/>
      <c r="AC45305" s="104"/>
      <c r="AF45305" s="104"/>
      <c r="AG45305" s="104"/>
      <c r="AK45305" s="104"/>
      <c r="AL45305" s="104"/>
      <c r="AO45305" s="104"/>
      <c r="AP45305" s="104"/>
    </row>
    <row r="45306" spans="21:42" ht="15" customHeight="1" x14ac:dyDescent="0.25">
      <c r="U45306" s="104"/>
      <c r="AB45306" s="104"/>
      <c r="AC45306" s="104"/>
      <c r="AF45306" s="104"/>
      <c r="AG45306" s="104"/>
      <c r="AK45306" s="104"/>
      <c r="AL45306" s="104"/>
      <c r="AO45306" s="104"/>
      <c r="AP45306" s="104"/>
    </row>
    <row r="45307" spans="21:42" ht="15" customHeight="1" x14ac:dyDescent="0.25">
      <c r="U45307" s="104"/>
      <c r="AB45307" s="104"/>
      <c r="AC45307" s="104"/>
      <c r="AF45307" s="104"/>
      <c r="AG45307" s="104"/>
      <c r="AK45307" s="104"/>
      <c r="AL45307" s="104"/>
      <c r="AO45307" s="104"/>
      <c r="AP45307" s="104"/>
    </row>
    <row r="45308" spans="21:42" ht="15" customHeight="1" x14ac:dyDescent="0.25">
      <c r="U45308" s="104"/>
      <c r="AB45308" s="104"/>
      <c r="AC45308" s="104"/>
      <c r="AF45308" s="104"/>
      <c r="AG45308" s="104"/>
      <c r="AK45308" s="104"/>
      <c r="AL45308" s="104"/>
      <c r="AO45308" s="104"/>
      <c r="AP45308" s="104"/>
    </row>
    <row r="45309" spans="21:42" ht="15" customHeight="1" x14ac:dyDescent="0.25">
      <c r="U45309" s="104"/>
      <c r="AB45309" s="104"/>
      <c r="AC45309" s="104"/>
      <c r="AF45309" s="104"/>
      <c r="AG45309" s="104"/>
      <c r="AK45309" s="104"/>
      <c r="AL45309" s="104"/>
      <c r="AO45309" s="104"/>
      <c r="AP45309" s="104"/>
    </row>
    <row r="45310" spans="21:42" ht="15" customHeight="1" x14ac:dyDescent="0.25">
      <c r="U45310" s="104"/>
      <c r="AB45310" s="104"/>
      <c r="AC45310" s="104"/>
      <c r="AF45310" s="104"/>
      <c r="AG45310" s="104"/>
      <c r="AK45310" s="104"/>
      <c r="AL45310" s="104"/>
      <c r="AO45310" s="104"/>
      <c r="AP45310" s="104"/>
    </row>
    <row r="45311" spans="21:42" ht="15" customHeight="1" x14ac:dyDescent="0.25">
      <c r="U45311" s="104"/>
      <c r="AB45311" s="104"/>
      <c r="AC45311" s="104"/>
      <c r="AF45311" s="104"/>
      <c r="AG45311" s="104"/>
      <c r="AK45311" s="104"/>
      <c r="AL45311" s="104"/>
      <c r="AO45311" s="104"/>
      <c r="AP45311" s="104"/>
    </row>
    <row r="45312" spans="21:42" ht="15" customHeight="1" x14ac:dyDescent="0.25">
      <c r="U45312" s="104"/>
      <c r="AB45312" s="104"/>
      <c r="AC45312" s="104"/>
      <c r="AF45312" s="104"/>
      <c r="AG45312" s="104"/>
      <c r="AK45312" s="104"/>
      <c r="AL45312" s="104"/>
      <c r="AO45312" s="104"/>
      <c r="AP45312" s="104"/>
    </row>
    <row r="45313" spans="21:42" ht="15" customHeight="1" x14ac:dyDescent="0.25">
      <c r="U45313" s="104"/>
      <c r="AB45313" s="104"/>
      <c r="AC45313" s="104"/>
      <c r="AF45313" s="104"/>
      <c r="AG45313" s="104"/>
      <c r="AK45313" s="104"/>
      <c r="AL45313" s="104"/>
      <c r="AO45313" s="104"/>
      <c r="AP45313" s="104"/>
    </row>
    <row r="45314" spans="21:42" ht="15" customHeight="1" x14ac:dyDescent="0.25">
      <c r="U45314" s="104"/>
      <c r="AB45314" s="104"/>
      <c r="AC45314" s="104"/>
      <c r="AF45314" s="104"/>
      <c r="AG45314" s="104"/>
      <c r="AK45314" s="104"/>
      <c r="AL45314" s="104"/>
      <c r="AO45314" s="104"/>
      <c r="AP45314" s="104"/>
    </row>
    <row r="45315" spans="21:42" ht="15" customHeight="1" x14ac:dyDescent="0.25">
      <c r="U45315" s="104"/>
      <c r="AB45315" s="104"/>
      <c r="AC45315" s="104"/>
      <c r="AF45315" s="104"/>
      <c r="AG45315" s="104"/>
      <c r="AK45315" s="104"/>
      <c r="AL45315" s="104"/>
      <c r="AO45315" s="104"/>
      <c r="AP45315" s="104"/>
    </row>
    <row r="45316" spans="21:42" ht="15" customHeight="1" x14ac:dyDescent="0.25">
      <c r="U45316" s="104"/>
      <c r="AB45316" s="104"/>
      <c r="AC45316" s="104"/>
      <c r="AF45316" s="104"/>
      <c r="AG45316" s="104"/>
      <c r="AK45316" s="104"/>
      <c r="AL45316" s="104"/>
      <c r="AO45316" s="104"/>
      <c r="AP45316" s="104"/>
    </row>
    <row r="45317" spans="21:42" ht="15" customHeight="1" x14ac:dyDescent="0.25">
      <c r="U45317" s="104"/>
      <c r="AB45317" s="104"/>
      <c r="AC45317" s="104"/>
      <c r="AF45317" s="104"/>
      <c r="AG45317" s="104"/>
      <c r="AK45317" s="104"/>
      <c r="AL45317" s="104"/>
      <c r="AO45317" s="104"/>
      <c r="AP45317" s="104"/>
    </row>
    <row r="45318" spans="21:42" ht="15" customHeight="1" x14ac:dyDescent="0.25">
      <c r="U45318" s="104"/>
      <c r="AB45318" s="104"/>
      <c r="AC45318" s="104"/>
      <c r="AF45318" s="104"/>
      <c r="AG45318" s="104"/>
      <c r="AK45318" s="104"/>
      <c r="AL45318" s="104"/>
      <c r="AO45318" s="104"/>
      <c r="AP45318" s="104"/>
    </row>
    <row r="45319" spans="21:42" ht="15" customHeight="1" x14ac:dyDescent="0.25">
      <c r="U45319" s="104"/>
      <c r="AB45319" s="104"/>
      <c r="AC45319" s="104"/>
      <c r="AF45319" s="104"/>
      <c r="AG45319" s="104"/>
      <c r="AK45319" s="104"/>
      <c r="AL45319" s="104"/>
      <c r="AO45319" s="104"/>
      <c r="AP45319" s="104"/>
    </row>
    <row r="45320" spans="21:42" ht="15" customHeight="1" x14ac:dyDescent="0.25">
      <c r="U45320" s="104"/>
      <c r="AB45320" s="104"/>
      <c r="AC45320" s="104"/>
      <c r="AF45320" s="104"/>
      <c r="AG45320" s="104"/>
      <c r="AK45320" s="104"/>
      <c r="AL45320" s="104"/>
      <c r="AO45320" s="104"/>
      <c r="AP45320" s="104"/>
    </row>
    <row r="45321" spans="21:42" ht="15" customHeight="1" x14ac:dyDescent="0.25">
      <c r="U45321" s="104"/>
      <c r="AB45321" s="104"/>
      <c r="AC45321" s="104"/>
      <c r="AF45321" s="104"/>
      <c r="AG45321" s="104"/>
      <c r="AK45321" s="104"/>
      <c r="AL45321" s="104"/>
      <c r="AO45321" s="104"/>
      <c r="AP45321" s="104"/>
    </row>
    <row r="45322" spans="21:42" ht="15" customHeight="1" x14ac:dyDescent="0.25">
      <c r="U45322" s="104"/>
      <c r="AB45322" s="104"/>
      <c r="AC45322" s="104"/>
      <c r="AF45322" s="104"/>
      <c r="AG45322" s="104"/>
      <c r="AK45322" s="104"/>
      <c r="AL45322" s="104"/>
      <c r="AO45322" s="104"/>
      <c r="AP45322" s="104"/>
    </row>
    <row r="45323" spans="21:42" ht="15" customHeight="1" x14ac:dyDescent="0.25">
      <c r="U45323" s="104"/>
      <c r="AB45323" s="104"/>
      <c r="AC45323" s="104"/>
      <c r="AF45323" s="104"/>
      <c r="AG45323" s="104"/>
      <c r="AK45323" s="104"/>
      <c r="AL45323" s="104"/>
      <c r="AO45323" s="104"/>
      <c r="AP45323" s="104"/>
    </row>
    <row r="45324" spans="21:42" ht="15" customHeight="1" x14ac:dyDescent="0.25">
      <c r="U45324" s="104"/>
      <c r="AB45324" s="104"/>
      <c r="AC45324" s="104"/>
      <c r="AF45324" s="104"/>
      <c r="AG45324" s="104"/>
      <c r="AK45324" s="104"/>
      <c r="AL45324" s="104"/>
      <c r="AO45324" s="104"/>
      <c r="AP45324" s="104"/>
    </row>
    <row r="45325" spans="21:42" ht="15" customHeight="1" x14ac:dyDescent="0.25">
      <c r="U45325" s="104"/>
      <c r="AB45325" s="104"/>
      <c r="AC45325" s="104"/>
      <c r="AF45325" s="104"/>
      <c r="AG45325" s="104"/>
      <c r="AK45325" s="104"/>
      <c r="AL45325" s="104"/>
      <c r="AO45325" s="104"/>
      <c r="AP45325" s="104"/>
    </row>
    <row r="45326" spans="21:42" ht="15" customHeight="1" x14ac:dyDescent="0.25">
      <c r="U45326" s="104"/>
      <c r="AB45326" s="104"/>
      <c r="AC45326" s="104"/>
      <c r="AF45326" s="104"/>
      <c r="AG45326" s="104"/>
      <c r="AK45326" s="104"/>
      <c r="AL45326" s="104"/>
      <c r="AO45326" s="104"/>
      <c r="AP45326" s="104"/>
    </row>
    <row r="45327" spans="21:42" ht="15" customHeight="1" x14ac:dyDescent="0.25">
      <c r="U45327" s="104"/>
      <c r="AB45327" s="104"/>
      <c r="AC45327" s="104"/>
      <c r="AF45327" s="104"/>
      <c r="AG45327" s="104"/>
      <c r="AK45327" s="104"/>
      <c r="AL45327" s="104"/>
      <c r="AO45327" s="104"/>
      <c r="AP45327" s="104"/>
    </row>
    <row r="45328" spans="21:42" ht="15" customHeight="1" x14ac:dyDescent="0.25">
      <c r="U45328" s="104"/>
      <c r="AB45328" s="104"/>
      <c r="AC45328" s="104"/>
      <c r="AF45328" s="104"/>
      <c r="AG45328" s="104"/>
      <c r="AK45328" s="104"/>
      <c r="AL45328" s="104"/>
      <c r="AO45328" s="104"/>
      <c r="AP45328" s="104"/>
    </row>
    <row r="45329" spans="21:42" ht="15" customHeight="1" x14ac:dyDescent="0.25">
      <c r="U45329" s="104"/>
      <c r="AB45329" s="104"/>
      <c r="AC45329" s="104"/>
      <c r="AF45329" s="104"/>
      <c r="AG45329" s="104"/>
      <c r="AK45329" s="104"/>
      <c r="AL45329" s="104"/>
      <c r="AO45329" s="104"/>
      <c r="AP45329" s="104"/>
    </row>
    <row r="45330" spans="21:42" ht="15" customHeight="1" x14ac:dyDescent="0.25">
      <c r="U45330" s="104"/>
      <c r="AB45330" s="104"/>
      <c r="AC45330" s="104"/>
      <c r="AF45330" s="104"/>
      <c r="AG45330" s="104"/>
      <c r="AK45330" s="104"/>
      <c r="AL45330" s="104"/>
      <c r="AO45330" s="104"/>
      <c r="AP45330" s="104"/>
    </row>
    <row r="45331" spans="21:42" ht="15" customHeight="1" x14ac:dyDescent="0.25">
      <c r="U45331" s="104"/>
      <c r="AB45331" s="104"/>
      <c r="AC45331" s="104"/>
      <c r="AF45331" s="104"/>
      <c r="AG45331" s="104"/>
      <c r="AK45331" s="104"/>
      <c r="AL45331" s="104"/>
      <c r="AO45331" s="104"/>
      <c r="AP45331" s="104"/>
    </row>
    <row r="45332" spans="21:42" ht="15" customHeight="1" x14ac:dyDescent="0.25">
      <c r="U45332" s="104"/>
      <c r="AB45332" s="104"/>
      <c r="AC45332" s="104"/>
      <c r="AF45332" s="104"/>
      <c r="AG45332" s="104"/>
      <c r="AK45332" s="104"/>
      <c r="AL45332" s="104"/>
      <c r="AO45332" s="104"/>
      <c r="AP45332" s="104"/>
    </row>
    <row r="45333" spans="21:42" ht="15" customHeight="1" x14ac:dyDescent="0.25">
      <c r="U45333" s="104"/>
      <c r="AB45333" s="104"/>
      <c r="AC45333" s="104"/>
      <c r="AF45333" s="104"/>
      <c r="AG45333" s="104"/>
      <c r="AK45333" s="104"/>
      <c r="AL45333" s="104"/>
      <c r="AO45333" s="104"/>
      <c r="AP45333" s="104"/>
    </row>
    <row r="45334" spans="21:42" ht="15" customHeight="1" x14ac:dyDescent="0.25">
      <c r="U45334" s="104"/>
      <c r="AB45334" s="104"/>
      <c r="AC45334" s="104"/>
      <c r="AF45334" s="104"/>
      <c r="AG45334" s="104"/>
      <c r="AK45334" s="104"/>
      <c r="AL45334" s="104"/>
      <c r="AO45334" s="104"/>
      <c r="AP45334" s="104"/>
    </row>
    <row r="45335" spans="21:42" ht="15" customHeight="1" x14ac:dyDescent="0.25">
      <c r="U45335" s="104"/>
      <c r="AB45335" s="104"/>
      <c r="AC45335" s="104"/>
      <c r="AF45335" s="104"/>
      <c r="AG45335" s="104"/>
      <c r="AK45335" s="104"/>
      <c r="AL45335" s="104"/>
      <c r="AO45335" s="104"/>
      <c r="AP45335" s="104"/>
    </row>
    <row r="45336" spans="21:42" ht="15" customHeight="1" x14ac:dyDescent="0.25">
      <c r="U45336" s="104"/>
      <c r="AB45336" s="104"/>
      <c r="AC45336" s="104"/>
      <c r="AF45336" s="104"/>
      <c r="AG45336" s="104"/>
      <c r="AK45336" s="104"/>
      <c r="AL45336" s="104"/>
      <c r="AO45336" s="104"/>
      <c r="AP45336" s="104"/>
    </row>
    <row r="45337" spans="21:42" ht="15" customHeight="1" x14ac:dyDescent="0.25">
      <c r="U45337" s="104"/>
      <c r="AB45337" s="104"/>
      <c r="AC45337" s="104"/>
      <c r="AF45337" s="104"/>
      <c r="AG45337" s="104"/>
      <c r="AK45337" s="104"/>
      <c r="AL45337" s="104"/>
      <c r="AO45337" s="104"/>
      <c r="AP45337" s="104"/>
    </row>
    <row r="45338" spans="21:42" ht="15" customHeight="1" x14ac:dyDescent="0.25">
      <c r="U45338" s="104"/>
      <c r="AB45338" s="104"/>
      <c r="AC45338" s="104"/>
      <c r="AF45338" s="104"/>
      <c r="AG45338" s="104"/>
      <c r="AK45338" s="104"/>
      <c r="AL45338" s="104"/>
      <c r="AO45338" s="104"/>
      <c r="AP45338" s="104"/>
    </row>
    <row r="45339" spans="21:42" ht="15" customHeight="1" x14ac:dyDescent="0.25">
      <c r="U45339" s="104"/>
      <c r="AB45339" s="104"/>
      <c r="AC45339" s="104"/>
      <c r="AF45339" s="104"/>
      <c r="AG45339" s="104"/>
      <c r="AK45339" s="104"/>
      <c r="AL45339" s="104"/>
      <c r="AO45339" s="104"/>
      <c r="AP45339" s="104"/>
    </row>
    <row r="45340" spans="21:42" ht="15" customHeight="1" x14ac:dyDescent="0.25">
      <c r="U45340" s="104"/>
      <c r="AB45340" s="104"/>
      <c r="AC45340" s="104"/>
      <c r="AF45340" s="104"/>
      <c r="AG45340" s="104"/>
      <c r="AK45340" s="104"/>
      <c r="AL45340" s="104"/>
      <c r="AO45340" s="104"/>
      <c r="AP45340" s="104"/>
    </row>
    <row r="45341" spans="21:42" ht="15" customHeight="1" x14ac:dyDescent="0.25">
      <c r="U45341" s="104"/>
      <c r="AB45341" s="104"/>
      <c r="AC45341" s="104"/>
      <c r="AF45341" s="104"/>
      <c r="AG45341" s="104"/>
      <c r="AK45341" s="104"/>
      <c r="AL45341" s="104"/>
      <c r="AO45341" s="104"/>
      <c r="AP45341" s="104"/>
    </row>
    <row r="45342" spans="21:42" ht="15" customHeight="1" x14ac:dyDescent="0.25">
      <c r="U45342" s="104"/>
      <c r="AB45342" s="104"/>
      <c r="AC45342" s="104"/>
      <c r="AF45342" s="104"/>
      <c r="AG45342" s="104"/>
      <c r="AK45342" s="104"/>
      <c r="AL45342" s="104"/>
      <c r="AO45342" s="104"/>
      <c r="AP45342" s="104"/>
    </row>
    <row r="45343" spans="21:42" ht="15" customHeight="1" x14ac:dyDescent="0.25">
      <c r="U45343" s="104"/>
      <c r="AB45343" s="104"/>
      <c r="AC45343" s="104"/>
      <c r="AF45343" s="104"/>
      <c r="AG45343" s="104"/>
      <c r="AK45343" s="104"/>
      <c r="AL45343" s="104"/>
      <c r="AO45343" s="104"/>
      <c r="AP45343" s="104"/>
    </row>
    <row r="45344" spans="21:42" ht="15" customHeight="1" x14ac:dyDescent="0.25">
      <c r="U45344" s="104"/>
      <c r="AB45344" s="104"/>
      <c r="AC45344" s="104"/>
      <c r="AF45344" s="104"/>
      <c r="AG45344" s="104"/>
      <c r="AK45344" s="104"/>
      <c r="AL45344" s="104"/>
      <c r="AO45344" s="104"/>
      <c r="AP45344" s="104"/>
    </row>
    <row r="45345" spans="21:42" ht="15" customHeight="1" x14ac:dyDescent="0.25">
      <c r="U45345" s="104"/>
      <c r="AB45345" s="104"/>
      <c r="AC45345" s="104"/>
      <c r="AF45345" s="104"/>
      <c r="AG45345" s="104"/>
      <c r="AK45345" s="104"/>
      <c r="AL45345" s="104"/>
      <c r="AO45345" s="104"/>
      <c r="AP45345" s="104"/>
    </row>
    <row r="45346" spans="21:42" ht="15" customHeight="1" x14ac:dyDescent="0.25">
      <c r="U45346" s="104"/>
      <c r="AB45346" s="104"/>
      <c r="AC45346" s="104"/>
      <c r="AF45346" s="104"/>
      <c r="AG45346" s="104"/>
      <c r="AK45346" s="104"/>
      <c r="AL45346" s="104"/>
      <c r="AO45346" s="104"/>
      <c r="AP45346" s="104"/>
    </row>
    <row r="45347" spans="21:42" ht="15" customHeight="1" x14ac:dyDescent="0.25">
      <c r="U45347" s="104"/>
      <c r="AB45347" s="104"/>
      <c r="AC45347" s="104"/>
      <c r="AF45347" s="104"/>
      <c r="AG45347" s="104"/>
      <c r="AK45347" s="104"/>
      <c r="AL45347" s="104"/>
      <c r="AO45347" s="104"/>
      <c r="AP45347" s="104"/>
    </row>
    <row r="45348" spans="21:42" ht="15" customHeight="1" x14ac:dyDescent="0.25">
      <c r="U45348" s="104"/>
      <c r="AB45348" s="104"/>
      <c r="AC45348" s="104"/>
      <c r="AF45348" s="104"/>
      <c r="AG45348" s="104"/>
      <c r="AK45348" s="104"/>
      <c r="AL45348" s="104"/>
      <c r="AO45348" s="104"/>
      <c r="AP45348" s="104"/>
    </row>
    <row r="45349" spans="21:42" ht="15" customHeight="1" x14ac:dyDescent="0.25">
      <c r="U45349" s="104"/>
      <c r="AB45349" s="104"/>
      <c r="AC45349" s="104"/>
      <c r="AF45349" s="104"/>
      <c r="AG45349" s="104"/>
      <c r="AK45349" s="104"/>
      <c r="AL45349" s="104"/>
      <c r="AO45349" s="104"/>
      <c r="AP45349" s="104"/>
    </row>
    <row r="45350" spans="21:42" ht="15" customHeight="1" x14ac:dyDescent="0.25">
      <c r="U45350" s="104"/>
      <c r="AB45350" s="104"/>
      <c r="AC45350" s="104"/>
      <c r="AF45350" s="104"/>
      <c r="AG45350" s="104"/>
      <c r="AK45350" s="104"/>
      <c r="AL45350" s="104"/>
      <c r="AO45350" s="104"/>
      <c r="AP45350" s="104"/>
    </row>
    <row r="45351" spans="21:42" ht="15" customHeight="1" x14ac:dyDescent="0.25">
      <c r="U45351" s="104"/>
      <c r="AB45351" s="104"/>
      <c r="AC45351" s="104"/>
      <c r="AF45351" s="104"/>
      <c r="AG45351" s="104"/>
      <c r="AK45351" s="104"/>
      <c r="AL45351" s="104"/>
      <c r="AO45351" s="104"/>
      <c r="AP45351" s="104"/>
    </row>
    <row r="45352" spans="21:42" ht="15" customHeight="1" x14ac:dyDescent="0.25">
      <c r="U45352" s="104"/>
      <c r="AB45352" s="104"/>
      <c r="AC45352" s="104"/>
      <c r="AF45352" s="104"/>
      <c r="AG45352" s="104"/>
      <c r="AK45352" s="104"/>
      <c r="AL45352" s="104"/>
      <c r="AO45352" s="104"/>
      <c r="AP45352" s="104"/>
    </row>
    <row r="45353" spans="21:42" ht="15" customHeight="1" x14ac:dyDescent="0.25">
      <c r="U45353" s="104"/>
      <c r="AB45353" s="104"/>
      <c r="AC45353" s="104"/>
      <c r="AF45353" s="104"/>
      <c r="AG45353" s="104"/>
      <c r="AK45353" s="104"/>
      <c r="AL45353" s="104"/>
      <c r="AO45353" s="104"/>
      <c r="AP45353" s="104"/>
    </row>
    <row r="45354" spans="21:42" ht="15" customHeight="1" x14ac:dyDescent="0.25">
      <c r="U45354" s="104"/>
      <c r="AB45354" s="104"/>
      <c r="AC45354" s="104"/>
      <c r="AF45354" s="104"/>
      <c r="AG45354" s="104"/>
      <c r="AK45354" s="104"/>
      <c r="AL45354" s="104"/>
      <c r="AO45354" s="104"/>
      <c r="AP45354" s="104"/>
    </row>
    <row r="45355" spans="21:42" ht="15" customHeight="1" x14ac:dyDescent="0.25">
      <c r="U45355" s="104"/>
      <c r="AB45355" s="104"/>
      <c r="AC45355" s="104"/>
      <c r="AF45355" s="104"/>
      <c r="AG45355" s="104"/>
      <c r="AK45355" s="104"/>
      <c r="AL45355" s="104"/>
      <c r="AO45355" s="104"/>
      <c r="AP45355" s="104"/>
    </row>
    <row r="45356" spans="21:42" ht="15" customHeight="1" x14ac:dyDescent="0.25">
      <c r="U45356" s="104"/>
      <c r="AB45356" s="104"/>
      <c r="AC45356" s="104"/>
      <c r="AF45356" s="104"/>
      <c r="AG45356" s="104"/>
      <c r="AK45356" s="104"/>
      <c r="AL45356" s="104"/>
      <c r="AO45356" s="104"/>
      <c r="AP45356" s="104"/>
    </row>
    <row r="45357" spans="21:42" ht="15" customHeight="1" x14ac:dyDescent="0.25">
      <c r="U45357" s="104"/>
      <c r="AB45357" s="104"/>
      <c r="AC45357" s="104"/>
      <c r="AF45357" s="104"/>
      <c r="AG45357" s="104"/>
      <c r="AK45357" s="104"/>
      <c r="AL45357" s="104"/>
      <c r="AO45357" s="104"/>
      <c r="AP45357" s="104"/>
    </row>
    <row r="45358" spans="21:42" ht="15" customHeight="1" x14ac:dyDescent="0.25">
      <c r="U45358" s="104"/>
      <c r="AB45358" s="104"/>
      <c r="AC45358" s="104"/>
      <c r="AF45358" s="104"/>
      <c r="AG45358" s="104"/>
      <c r="AK45358" s="104"/>
      <c r="AL45358" s="104"/>
      <c r="AO45358" s="104"/>
      <c r="AP45358" s="104"/>
    </row>
    <row r="45359" spans="21:42" ht="15" customHeight="1" x14ac:dyDescent="0.25">
      <c r="U45359" s="104"/>
      <c r="AB45359" s="104"/>
      <c r="AC45359" s="104"/>
      <c r="AF45359" s="104"/>
      <c r="AG45359" s="104"/>
      <c r="AK45359" s="104"/>
      <c r="AL45359" s="104"/>
      <c r="AO45359" s="104"/>
      <c r="AP45359" s="104"/>
    </row>
    <row r="45360" spans="21:42" ht="15" customHeight="1" x14ac:dyDescent="0.25">
      <c r="U45360" s="104"/>
      <c r="AB45360" s="104"/>
      <c r="AC45360" s="104"/>
      <c r="AF45360" s="104"/>
      <c r="AG45360" s="104"/>
      <c r="AK45360" s="104"/>
      <c r="AL45360" s="104"/>
      <c r="AO45360" s="104"/>
      <c r="AP45360" s="104"/>
    </row>
    <row r="45361" spans="21:42" ht="15" customHeight="1" x14ac:dyDescent="0.25">
      <c r="U45361" s="104"/>
      <c r="AB45361" s="104"/>
      <c r="AC45361" s="104"/>
      <c r="AF45361" s="104"/>
      <c r="AG45361" s="104"/>
      <c r="AK45361" s="104"/>
      <c r="AL45361" s="104"/>
      <c r="AO45361" s="104"/>
      <c r="AP45361" s="104"/>
    </row>
    <row r="45362" spans="21:42" ht="15" customHeight="1" x14ac:dyDescent="0.25">
      <c r="U45362" s="104"/>
      <c r="AB45362" s="104"/>
      <c r="AC45362" s="104"/>
      <c r="AF45362" s="104"/>
      <c r="AG45362" s="104"/>
      <c r="AK45362" s="104"/>
      <c r="AL45362" s="104"/>
      <c r="AO45362" s="104"/>
      <c r="AP45362" s="104"/>
    </row>
    <row r="45363" spans="21:42" ht="15" customHeight="1" x14ac:dyDescent="0.25">
      <c r="U45363" s="104"/>
      <c r="AB45363" s="104"/>
      <c r="AC45363" s="104"/>
      <c r="AF45363" s="104"/>
      <c r="AG45363" s="104"/>
      <c r="AK45363" s="104"/>
      <c r="AL45363" s="104"/>
      <c r="AO45363" s="104"/>
      <c r="AP45363" s="104"/>
    </row>
    <row r="45364" spans="21:42" ht="15" customHeight="1" x14ac:dyDescent="0.25">
      <c r="U45364" s="104"/>
      <c r="AB45364" s="104"/>
      <c r="AC45364" s="104"/>
      <c r="AF45364" s="104"/>
      <c r="AG45364" s="104"/>
      <c r="AK45364" s="104"/>
      <c r="AL45364" s="104"/>
      <c r="AO45364" s="104"/>
      <c r="AP45364" s="104"/>
    </row>
    <row r="45365" spans="21:42" ht="15" customHeight="1" x14ac:dyDescent="0.25">
      <c r="U45365" s="104"/>
      <c r="AB45365" s="104"/>
      <c r="AC45365" s="104"/>
      <c r="AF45365" s="104"/>
      <c r="AG45365" s="104"/>
      <c r="AK45365" s="104"/>
      <c r="AL45365" s="104"/>
      <c r="AO45365" s="104"/>
      <c r="AP45365" s="104"/>
    </row>
    <row r="45366" spans="21:42" ht="15" customHeight="1" x14ac:dyDescent="0.25">
      <c r="U45366" s="104"/>
      <c r="AB45366" s="104"/>
      <c r="AC45366" s="104"/>
      <c r="AF45366" s="104"/>
      <c r="AG45366" s="104"/>
      <c r="AK45366" s="104"/>
      <c r="AL45366" s="104"/>
      <c r="AO45366" s="104"/>
      <c r="AP45366" s="104"/>
    </row>
    <row r="45367" spans="21:42" ht="15" customHeight="1" x14ac:dyDescent="0.25">
      <c r="U45367" s="104"/>
      <c r="AB45367" s="104"/>
      <c r="AC45367" s="104"/>
      <c r="AF45367" s="104"/>
      <c r="AG45367" s="104"/>
      <c r="AK45367" s="104"/>
      <c r="AL45367" s="104"/>
      <c r="AO45367" s="104"/>
      <c r="AP45367" s="104"/>
    </row>
    <row r="45368" spans="21:42" ht="15" customHeight="1" x14ac:dyDescent="0.25">
      <c r="U45368" s="104"/>
      <c r="AB45368" s="104"/>
      <c r="AC45368" s="104"/>
      <c r="AF45368" s="104"/>
      <c r="AG45368" s="104"/>
      <c r="AK45368" s="104"/>
      <c r="AL45368" s="104"/>
      <c r="AO45368" s="104"/>
      <c r="AP45368" s="104"/>
    </row>
    <row r="45369" spans="21:42" ht="15" customHeight="1" x14ac:dyDescent="0.25">
      <c r="U45369" s="104"/>
      <c r="AB45369" s="104"/>
      <c r="AC45369" s="104"/>
      <c r="AF45369" s="104"/>
      <c r="AG45369" s="104"/>
      <c r="AK45369" s="104"/>
      <c r="AL45369" s="104"/>
      <c r="AO45369" s="104"/>
      <c r="AP45369" s="104"/>
    </row>
    <row r="45370" spans="21:42" ht="15" customHeight="1" x14ac:dyDescent="0.25">
      <c r="U45370" s="104"/>
      <c r="AB45370" s="104"/>
      <c r="AC45370" s="104"/>
      <c r="AF45370" s="104"/>
      <c r="AG45370" s="104"/>
      <c r="AK45370" s="104"/>
      <c r="AL45370" s="104"/>
      <c r="AO45370" s="104"/>
      <c r="AP45370" s="104"/>
    </row>
    <row r="45371" spans="21:42" ht="15" customHeight="1" x14ac:dyDescent="0.25">
      <c r="U45371" s="104"/>
      <c r="AB45371" s="104"/>
      <c r="AC45371" s="104"/>
      <c r="AF45371" s="104"/>
      <c r="AG45371" s="104"/>
      <c r="AK45371" s="104"/>
      <c r="AL45371" s="104"/>
      <c r="AO45371" s="104"/>
      <c r="AP45371" s="104"/>
    </row>
    <row r="45372" spans="21:42" ht="15" customHeight="1" x14ac:dyDescent="0.25">
      <c r="U45372" s="104"/>
      <c r="AB45372" s="104"/>
      <c r="AC45372" s="104"/>
      <c r="AF45372" s="104"/>
      <c r="AG45372" s="104"/>
      <c r="AK45372" s="104"/>
      <c r="AL45372" s="104"/>
      <c r="AO45372" s="104"/>
      <c r="AP45372" s="104"/>
    </row>
    <row r="45373" spans="21:42" ht="15" customHeight="1" x14ac:dyDescent="0.25">
      <c r="U45373" s="104"/>
      <c r="AB45373" s="104"/>
      <c r="AC45373" s="104"/>
      <c r="AF45373" s="104"/>
      <c r="AG45373" s="104"/>
      <c r="AK45373" s="104"/>
      <c r="AL45373" s="104"/>
      <c r="AO45373" s="104"/>
      <c r="AP45373" s="104"/>
    </row>
    <row r="45374" spans="21:42" ht="15" customHeight="1" x14ac:dyDescent="0.25">
      <c r="U45374" s="104"/>
      <c r="AB45374" s="104"/>
      <c r="AC45374" s="104"/>
      <c r="AF45374" s="104"/>
      <c r="AG45374" s="104"/>
      <c r="AK45374" s="104"/>
      <c r="AL45374" s="104"/>
      <c r="AO45374" s="104"/>
      <c r="AP45374" s="104"/>
    </row>
    <row r="45375" spans="21:42" ht="15" customHeight="1" x14ac:dyDescent="0.25">
      <c r="U45375" s="104"/>
      <c r="AB45375" s="104"/>
      <c r="AC45375" s="104"/>
      <c r="AF45375" s="104"/>
      <c r="AG45375" s="104"/>
      <c r="AK45375" s="104"/>
      <c r="AL45375" s="104"/>
      <c r="AO45375" s="104"/>
      <c r="AP45375" s="104"/>
    </row>
    <row r="45376" spans="21:42" ht="15" customHeight="1" x14ac:dyDescent="0.25">
      <c r="U45376" s="104"/>
      <c r="AB45376" s="104"/>
      <c r="AC45376" s="104"/>
      <c r="AF45376" s="104"/>
      <c r="AG45376" s="104"/>
      <c r="AK45376" s="104"/>
      <c r="AL45376" s="104"/>
      <c r="AO45376" s="104"/>
      <c r="AP45376" s="104"/>
    </row>
    <row r="45377" spans="21:42" ht="15" customHeight="1" x14ac:dyDescent="0.25">
      <c r="U45377" s="104"/>
      <c r="AB45377" s="104"/>
      <c r="AC45377" s="104"/>
      <c r="AF45377" s="104"/>
      <c r="AG45377" s="104"/>
      <c r="AK45377" s="104"/>
      <c r="AL45377" s="104"/>
      <c r="AO45377" s="104"/>
      <c r="AP45377" s="104"/>
    </row>
    <row r="45378" spans="21:42" ht="15" customHeight="1" x14ac:dyDescent="0.25">
      <c r="U45378" s="104"/>
      <c r="AB45378" s="104"/>
      <c r="AC45378" s="104"/>
      <c r="AF45378" s="104"/>
      <c r="AG45378" s="104"/>
      <c r="AK45378" s="104"/>
      <c r="AL45378" s="104"/>
      <c r="AO45378" s="104"/>
      <c r="AP45378" s="104"/>
    </row>
    <row r="45379" spans="21:42" ht="15" customHeight="1" x14ac:dyDescent="0.25">
      <c r="U45379" s="104"/>
      <c r="AB45379" s="104"/>
      <c r="AC45379" s="104"/>
      <c r="AF45379" s="104"/>
      <c r="AG45379" s="104"/>
      <c r="AK45379" s="104"/>
      <c r="AL45379" s="104"/>
      <c r="AO45379" s="104"/>
      <c r="AP45379" s="104"/>
    </row>
    <row r="45380" spans="21:42" ht="15" customHeight="1" x14ac:dyDescent="0.25">
      <c r="U45380" s="104"/>
      <c r="AB45380" s="104"/>
      <c r="AC45380" s="104"/>
      <c r="AF45380" s="104"/>
      <c r="AG45380" s="104"/>
      <c r="AK45380" s="104"/>
      <c r="AL45380" s="104"/>
      <c r="AO45380" s="104"/>
      <c r="AP45380" s="104"/>
    </row>
    <row r="45381" spans="21:42" ht="15" customHeight="1" x14ac:dyDescent="0.25">
      <c r="U45381" s="104"/>
      <c r="AB45381" s="104"/>
      <c r="AC45381" s="104"/>
      <c r="AF45381" s="104"/>
      <c r="AG45381" s="104"/>
      <c r="AK45381" s="104"/>
      <c r="AL45381" s="104"/>
      <c r="AO45381" s="104"/>
      <c r="AP45381" s="104"/>
    </row>
    <row r="45382" spans="21:42" ht="15" customHeight="1" x14ac:dyDescent="0.25">
      <c r="U45382" s="104"/>
      <c r="AB45382" s="104"/>
      <c r="AC45382" s="104"/>
      <c r="AF45382" s="104"/>
      <c r="AG45382" s="104"/>
      <c r="AK45382" s="104"/>
      <c r="AL45382" s="104"/>
      <c r="AO45382" s="104"/>
      <c r="AP45382" s="104"/>
    </row>
    <row r="45383" spans="21:42" ht="15" customHeight="1" x14ac:dyDescent="0.25">
      <c r="U45383" s="104"/>
      <c r="AB45383" s="104"/>
      <c r="AC45383" s="104"/>
      <c r="AF45383" s="104"/>
      <c r="AG45383" s="104"/>
      <c r="AK45383" s="104"/>
      <c r="AL45383" s="104"/>
      <c r="AO45383" s="104"/>
      <c r="AP45383" s="104"/>
    </row>
    <row r="45384" spans="21:42" ht="15" customHeight="1" x14ac:dyDescent="0.25">
      <c r="U45384" s="104"/>
      <c r="AB45384" s="104"/>
      <c r="AC45384" s="104"/>
      <c r="AF45384" s="104"/>
      <c r="AG45384" s="104"/>
      <c r="AK45384" s="104"/>
      <c r="AL45384" s="104"/>
      <c r="AO45384" s="104"/>
      <c r="AP45384" s="104"/>
    </row>
    <row r="45385" spans="21:42" ht="15" customHeight="1" x14ac:dyDescent="0.25">
      <c r="U45385" s="104"/>
      <c r="AB45385" s="104"/>
      <c r="AC45385" s="104"/>
      <c r="AF45385" s="104"/>
      <c r="AG45385" s="104"/>
      <c r="AK45385" s="104"/>
      <c r="AL45385" s="104"/>
      <c r="AO45385" s="104"/>
      <c r="AP45385" s="104"/>
    </row>
    <row r="45386" spans="21:42" ht="15" customHeight="1" x14ac:dyDescent="0.25">
      <c r="U45386" s="104"/>
      <c r="AB45386" s="104"/>
      <c r="AC45386" s="104"/>
      <c r="AF45386" s="104"/>
      <c r="AG45386" s="104"/>
      <c r="AK45386" s="104"/>
      <c r="AL45386" s="104"/>
      <c r="AO45386" s="104"/>
      <c r="AP45386" s="104"/>
    </row>
    <row r="45387" spans="21:42" ht="15" customHeight="1" x14ac:dyDescent="0.25">
      <c r="U45387" s="104"/>
      <c r="AB45387" s="104"/>
      <c r="AC45387" s="104"/>
      <c r="AF45387" s="104"/>
      <c r="AG45387" s="104"/>
      <c r="AK45387" s="104"/>
      <c r="AL45387" s="104"/>
      <c r="AO45387" s="104"/>
      <c r="AP45387" s="104"/>
    </row>
    <row r="45388" spans="21:42" ht="15" customHeight="1" x14ac:dyDescent="0.25">
      <c r="U45388" s="104"/>
      <c r="AB45388" s="104"/>
      <c r="AC45388" s="104"/>
      <c r="AF45388" s="104"/>
      <c r="AG45388" s="104"/>
      <c r="AK45388" s="104"/>
      <c r="AL45388" s="104"/>
      <c r="AO45388" s="104"/>
      <c r="AP45388" s="104"/>
    </row>
    <row r="45389" spans="21:42" ht="15" customHeight="1" x14ac:dyDescent="0.25">
      <c r="U45389" s="104"/>
      <c r="AB45389" s="104"/>
      <c r="AC45389" s="104"/>
      <c r="AF45389" s="104"/>
      <c r="AG45389" s="104"/>
      <c r="AK45389" s="104"/>
      <c r="AL45389" s="104"/>
      <c r="AO45389" s="104"/>
      <c r="AP45389" s="104"/>
    </row>
    <row r="45390" spans="21:42" ht="15" customHeight="1" x14ac:dyDescent="0.25">
      <c r="U45390" s="104"/>
      <c r="AB45390" s="104"/>
      <c r="AC45390" s="104"/>
      <c r="AF45390" s="104"/>
      <c r="AG45390" s="104"/>
      <c r="AK45390" s="104"/>
      <c r="AL45390" s="104"/>
      <c r="AO45390" s="104"/>
      <c r="AP45390" s="104"/>
    </row>
    <row r="45391" spans="21:42" ht="15" customHeight="1" x14ac:dyDescent="0.25">
      <c r="U45391" s="104"/>
      <c r="AB45391" s="104"/>
      <c r="AC45391" s="104"/>
      <c r="AF45391" s="104"/>
      <c r="AG45391" s="104"/>
      <c r="AK45391" s="104"/>
      <c r="AL45391" s="104"/>
      <c r="AO45391" s="104"/>
      <c r="AP45391" s="104"/>
    </row>
    <row r="45392" spans="21:42" ht="15" customHeight="1" x14ac:dyDescent="0.25">
      <c r="U45392" s="104"/>
      <c r="AB45392" s="104"/>
      <c r="AC45392" s="104"/>
      <c r="AF45392" s="104"/>
      <c r="AG45392" s="104"/>
      <c r="AK45392" s="104"/>
      <c r="AL45392" s="104"/>
      <c r="AO45392" s="104"/>
      <c r="AP45392" s="104"/>
    </row>
    <row r="45393" spans="21:42" ht="15" customHeight="1" x14ac:dyDescent="0.25">
      <c r="U45393" s="104"/>
      <c r="AB45393" s="104"/>
      <c r="AC45393" s="104"/>
      <c r="AF45393" s="104"/>
      <c r="AG45393" s="104"/>
      <c r="AK45393" s="104"/>
      <c r="AL45393" s="104"/>
      <c r="AO45393" s="104"/>
      <c r="AP45393" s="104"/>
    </row>
    <row r="45394" spans="21:42" ht="15" customHeight="1" x14ac:dyDescent="0.25">
      <c r="U45394" s="104"/>
      <c r="AB45394" s="104"/>
      <c r="AC45394" s="104"/>
      <c r="AF45394" s="104"/>
      <c r="AG45394" s="104"/>
      <c r="AK45394" s="104"/>
      <c r="AL45394" s="104"/>
      <c r="AO45394" s="104"/>
      <c r="AP45394" s="104"/>
    </row>
    <row r="45395" spans="21:42" ht="15" customHeight="1" x14ac:dyDescent="0.25">
      <c r="U45395" s="104"/>
      <c r="AB45395" s="104"/>
      <c r="AC45395" s="104"/>
      <c r="AF45395" s="104"/>
      <c r="AG45395" s="104"/>
      <c r="AK45395" s="104"/>
      <c r="AL45395" s="104"/>
      <c r="AO45395" s="104"/>
      <c r="AP45395" s="104"/>
    </row>
    <row r="45396" spans="21:42" ht="15" customHeight="1" x14ac:dyDescent="0.25">
      <c r="U45396" s="104"/>
      <c r="AB45396" s="104"/>
      <c r="AC45396" s="104"/>
      <c r="AF45396" s="104"/>
      <c r="AG45396" s="104"/>
      <c r="AK45396" s="104"/>
      <c r="AL45396" s="104"/>
      <c r="AO45396" s="104"/>
      <c r="AP45396" s="104"/>
    </row>
    <row r="45397" spans="21:42" ht="15" customHeight="1" x14ac:dyDescent="0.25">
      <c r="U45397" s="104"/>
      <c r="AB45397" s="104"/>
      <c r="AC45397" s="104"/>
      <c r="AF45397" s="104"/>
      <c r="AG45397" s="104"/>
      <c r="AK45397" s="104"/>
      <c r="AL45397" s="104"/>
      <c r="AO45397" s="104"/>
      <c r="AP45397" s="104"/>
    </row>
    <row r="45398" spans="21:42" ht="15" customHeight="1" x14ac:dyDescent="0.25">
      <c r="U45398" s="104"/>
      <c r="AB45398" s="104"/>
      <c r="AC45398" s="104"/>
      <c r="AF45398" s="104"/>
      <c r="AG45398" s="104"/>
      <c r="AK45398" s="104"/>
      <c r="AL45398" s="104"/>
      <c r="AO45398" s="104"/>
      <c r="AP45398" s="104"/>
    </row>
    <row r="45399" spans="21:42" ht="15" customHeight="1" x14ac:dyDescent="0.25">
      <c r="U45399" s="104"/>
      <c r="AB45399" s="104"/>
      <c r="AC45399" s="104"/>
      <c r="AF45399" s="104"/>
      <c r="AG45399" s="104"/>
      <c r="AK45399" s="104"/>
      <c r="AL45399" s="104"/>
      <c r="AO45399" s="104"/>
      <c r="AP45399" s="104"/>
    </row>
    <row r="45400" spans="21:42" ht="15" customHeight="1" x14ac:dyDescent="0.25">
      <c r="U45400" s="104"/>
      <c r="AB45400" s="104"/>
      <c r="AC45400" s="104"/>
      <c r="AF45400" s="104"/>
      <c r="AG45400" s="104"/>
      <c r="AK45400" s="104"/>
      <c r="AL45400" s="104"/>
      <c r="AO45400" s="104"/>
      <c r="AP45400" s="104"/>
    </row>
    <row r="45401" spans="21:42" ht="15" customHeight="1" x14ac:dyDescent="0.25">
      <c r="U45401" s="104"/>
      <c r="AB45401" s="104"/>
      <c r="AC45401" s="104"/>
      <c r="AF45401" s="104"/>
      <c r="AG45401" s="104"/>
      <c r="AK45401" s="104"/>
      <c r="AL45401" s="104"/>
      <c r="AO45401" s="104"/>
      <c r="AP45401" s="104"/>
    </row>
    <row r="45402" spans="21:42" ht="15" customHeight="1" x14ac:dyDescent="0.25">
      <c r="U45402" s="104"/>
      <c r="AB45402" s="104"/>
      <c r="AC45402" s="104"/>
      <c r="AF45402" s="104"/>
      <c r="AG45402" s="104"/>
      <c r="AK45402" s="104"/>
      <c r="AL45402" s="104"/>
      <c r="AO45402" s="104"/>
      <c r="AP45402" s="104"/>
    </row>
    <row r="45403" spans="21:42" ht="15" customHeight="1" x14ac:dyDescent="0.25">
      <c r="U45403" s="104"/>
      <c r="AB45403" s="104"/>
      <c r="AC45403" s="104"/>
      <c r="AF45403" s="104"/>
      <c r="AG45403" s="104"/>
      <c r="AK45403" s="104"/>
      <c r="AL45403" s="104"/>
      <c r="AO45403" s="104"/>
      <c r="AP45403" s="104"/>
    </row>
    <row r="45404" spans="21:42" ht="15" customHeight="1" x14ac:dyDescent="0.25">
      <c r="U45404" s="104"/>
      <c r="AB45404" s="104"/>
      <c r="AC45404" s="104"/>
      <c r="AF45404" s="104"/>
      <c r="AG45404" s="104"/>
      <c r="AK45404" s="104"/>
      <c r="AL45404" s="104"/>
      <c r="AO45404" s="104"/>
      <c r="AP45404" s="104"/>
    </row>
    <row r="45405" spans="21:42" ht="15" customHeight="1" x14ac:dyDescent="0.25">
      <c r="U45405" s="104"/>
      <c r="AB45405" s="104"/>
      <c r="AC45405" s="104"/>
      <c r="AF45405" s="104"/>
      <c r="AG45405" s="104"/>
      <c r="AK45405" s="104"/>
      <c r="AL45405" s="104"/>
      <c r="AO45405" s="104"/>
      <c r="AP45405" s="104"/>
    </row>
    <row r="45406" spans="21:42" ht="15" customHeight="1" x14ac:dyDescent="0.25">
      <c r="U45406" s="104"/>
      <c r="AB45406" s="104"/>
      <c r="AC45406" s="104"/>
      <c r="AF45406" s="104"/>
      <c r="AG45406" s="104"/>
      <c r="AK45406" s="104"/>
      <c r="AL45406" s="104"/>
      <c r="AO45406" s="104"/>
      <c r="AP45406" s="104"/>
    </row>
    <row r="45407" spans="21:42" ht="15" customHeight="1" x14ac:dyDescent="0.25">
      <c r="U45407" s="104"/>
      <c r="AB45407" s="104"/>
      <c r="AC45407" s="104"/>
      <c r="AF45407" s="104"/>
      <c r="AG45407" s="104"/>
      <c r="AK45407" s="104"/>
      <c r="AL45407" s="104"/>
      <c r="AO45407" s="104"/>
      <c r="AP45407" s="104"/>
    </row>
    <row r="45408" spans="21:42" ht="15" customHeight="1" x14ac:dyDescent="0.25">
      <c r="U45408" s="104"/>
      <c r="AB45408" s="104"/>
      <c r="AC45408" s="104"/>
      <c r="AF45408" s="104"/>
      <c r="AG45408" s="104"/>
      <c r="AK45408" s="104"/>
      <c r="AL45408" s="104"/>
      <c r="AO45408" s="104"/>
      <c r="AP45408" s="104"/>
    </row>
    <row r="45409" spans="21:42" ht="15" customHeight="1" x14ac:dyDescent="0.25">
      <c r="U45409" s="104"/>
      <c r="AB45409" s="104"/>
      <c r="AC45409" s="104"/>
      <c r="AF45409" s="104"/>
      <c r="AG45409" s="104"/>
      <c r="AK45409" s="104"/>
      <c r="AL45409" s="104"/>
      <c r="AO45409" s="104"/>
      <c r="AP45409" s="104"/>
    </row>
    <row r="45410" spans="21:42" ht="15" customHeight="1" x14ac:dyDescent="0.25">
      <c r="U45410" s="104"/>
      <c r="AB45410" s="104"/>
      <c r="AC45410" s="104"/>
      <c r="AF45410" s="104"/>
      <c r="AG45410" s="104"/>
      <c r="AK45410" s="104"/>
      <c r="AL45410" s="104"/>
      <c r="AO45410" s="104"/>
      <c r="AP45410" s="104"/>
    </row>
    <row r="45411" spans="21:42" ht="15" customHeight="1" x14ac:dyDescent="0.25">
      <c r="U45411" s="104"/>
      <c r="AB45411" s="104"/>
      <c r="AC45411" s="104"/>
      <c r="AF45411" s="104"/>
      <c r="AG45411" s="104"/>
      <c r="AK45411" s="104"/>
      <c r="AL45411" s="104"/>
      <c r="AO45411" s="104"/>
      <c r="AP45411" s="104"/>
    </row>
    <row r="45412" spans="21:42" ht="15" customHeight="1" x14ac:dyDescent="0.25">
      <c r="U45412" s="104"/>
      <c r="AB45412" s="104"/>
      <c r="AC45412" s="104"/>
      <c r="AF45412" s="104"/>
      <c r="AG45412" s="104"/>
      <c r="AK45412" s="104"/>
      <c r="AL45412" s="104"/>
      <c r="AO45412" s="104"/>
      <c r="AP45412" s="104"/>
    </row>
    <row r="45413" spans="21:42" ht="15" customHeight="1" x14ac:dyDescent="0.25">
      <c r="U45413" s="104"/>
      <c r="AB45413" s="104"/>
      <c r="AC45413" s="104"/>
      <c r="AF45413" s="104"/>
      <c r="AG45413" s="104"/>
      <c r="AK45413" s="104"/>
      <c r="AL45413" s="104"/>
      <c r="AO45413" s="104"/>
      <c r="AP45413" s="104"/>
    </row>
    <row r="45414" spans="21:42" ht="15" customHeight="1" x14ac:dyDescent="0.25">
      <c r="U45414" s="104"/>
      <c r="AB45414" s="104"/>
      <c r="AC45414" s="104"/>
      <c r="AF45414" s="104"/>
      <c r="AG45414" s="104"/>
      <c r="AK45414" s="104"/>
      <c r="AL45414" s="104"/>
      <c r="AO45414" s="104"/>
      <c r="AP45414" s="104"/>
    </row>
    <row r="45415" spans="21:42" ht="15" customHeight="1" x14ac:dyDescent="0.25">
      <c r="U45415" s="104"/>
      <c r="AB45415" s="104"/>
      <c r="AC45415" s="104"/>
      <c r="AF45415" s="104"/>
      <c r="AG45415" s="104"/>
      <c r="AK45415" s="104"/>
      <c r="AL45415" s="104"/>
      <c r="AO45415" s="104"/>
      <c r="AP45415" s="104"/>
    </row>
    <row r="45416" spans="21:42" ht="15" customHeight="1" x14ac:dyDescent="0.25">
      <c r="U45416" s="104"/>
      <c r="AB45416" s="104"/>
      <c r="AC45416" s="104"/>
      <c r="AF45416" s="104"/>
      <c r="AG45416" s="104"/>
      <c r="AK45416" s="104"/>
      <c r="AL45416" s="104"/>
      <c r="AO45416" s="104"/>
      <c r="AP45416" s="104"/>
    </row>
    <row r="45417" spans="21:42" ht="15" customHeight="1" x14ac:dyDescent="0.25">
      <c r="U45417" s="104"/>
      <c r="AB45417" s="104"/>
      <c r="AC45417" s="104"/>
      <c r="AF45417" s="104"/>
      <c r="AG45417" s="104"/>
      <c r="AK45417" s="104"/>
      <c r="AL45417" s="104"/>
      <c r="AO45417" s="104"/>
      <c r="AP45417" s="104"/>
    </row>
    <row r="45418" spans="21:42" ht="15" customHeight="1" x14ac:dyDescent="0.25">
      <c r="U45418" s="104"/>
      <c r="AB45418" s="104"/>
      <c r="AC45418" s="104"/>
      <c r="AF45418" s="104"/>
      <c r="AG45418" s="104"/>
      <c r="AK45418" s="104"/>
      <c r="AL45418" s="104"/>
      <c r="AO45418" s="104"/>
      <c r="AP45418" s="104"/>
    </row>
    <row r="45419" spans="21:42" ht="15" customHeight="1" x14ac:dyDescent="0.25">
      <c r="U45419" s="104"/>
      <c r="AB45419" s="104"/>
      <c r="AC45419" s="104"/>
      <c r="AF45419" s="104"/>
      <c r="AG45419" s="104"/>
      <c r="AK45419" s="104"/>
      <c r="AL45419" s="104"/>
      <c r="AO45419" s="104"/>
      <c r="AP45419" s="104"/>
    </row>
    <row r="45420" spans="21:42" ht="15" customHeight="1" x14ac:dyDescent="0.25">
      <c r="U45420" s="104"/>
      <c r="AB45420" s="104"/>
      <c r="AC45420" s="104"/>
      <c r="AF45420" s="104"/>
      <c r="AG45420" s="104"/>
      <c r="AK45420" s="104"/>
      <c r="AL45420" s="104"/>
      <c r="AO45420" s="104"/>
      <c r="AP45420" s="104"/>
    </row>
    <row r="45421" spans="21:42" ht="15" customHeight="1" x14ac:dyDescent="0.25">
      <c r="U45421" s="104"/>
      <c r="AB45421" s="104"/>
      <c r="AC45421" s="104"/>
      <c r="AF45421" s="104"/>
      <c r="AG45421" s="104"/>
      <c r="AK45421" s="104"/>
      <c r="AL45421" s="104"/>
      <c r="AO45421" s="104"/>
      <c r="AP45421" s="104"/>
    </row>
    <row r="45422" spans="21:42" ht="15" customHeight="1" x14ac:dyDescent="0.25">
      <c r="U45422" s="104"/>
      <c r="AB45422" s="104"/>
      <c r="AC45422" s="104"/>
      <c r="AF45422" s="104"/>
      <c r="AG45422" s="104"/>
      <c r="AK45422" s="104"/>
      <c r="AL45422" s="104"/>
      <c r="AO45422" s="104"/>
      <c r="AP45422" s="104"/>
    </row>
    <row r="45423" spans="21:42" ht="15" customHeight="1" x14ac:dyDescent="0.25">
      <c r="U45423" s="104"/>
      <c r="AB45423" s="104"/>
      <c r="AC45423" s="104"/>
      <c r="AF45423" s="104"/>
      <c r="AG45423" s="104"/>
      <c r="AK45423" s="104"/>
      <c r="AL45423" s="104"/>
      <c r="AO45423" s="104"/>
      <c r="AP45423" s="104"/>
    </row>
    <row r="45424" spans="21:42" ht="15" customHeight="1" x14ac:dyDescent="0.25">
      <c r="U45424" s="104"/>
      <c r="AB45424" s="104"/>
      <c r="AC45424" s="104"/>
      <c r="AF45424" s="104"/>
      <c r="AG45424" s="104"/>
      <c r="AK45424" s="104"/>
      <c r="AL45424" s="104"/>
      <c r="AO45424" s="104"/>
      <c r="AP45424" s="104"/>
    </row>
    <row r="45425" spans="21:42" ht="15" customHeight="1" x14ac:dyDescent="0.25">
      <c r="U45425" s="104"/>
      <c r="AB45425" s="104"/>
      <c r="AC45425" s="104"/>
      <c r="AF45425" s="104"/>
      <c r="AG45425" s="104"/>
      <c r="AK45425" s="104"/>
      <c r="AL45425" s="104"/>
      <c r="AO45425" s="104"/>
      <c r="AP45425" s="104"/>
    </row>
    <row r="45426" spans="21:42" ht="15" customHeight="1" x14ac:dyDescent="0.25">
      <c r="U45426" s="104"/>
      <c r="AB45426" s="104"/>
      <c r="AC45426" s="104"/>
      <c r="AF45426" s="104"/>
      <c r="AG45426" s="104"/>
      <c r="AK45426" s="104"/>
      <c r="AL45426" s="104"/>
      <c r="AO45426" s="104"/>
      <c r="AP45426" s="104"/>
    </row>
    <row r="45427" spans="21:42" ht="15" customHeight="1" x14ac:dyDescent="0.25">
      <c r="U45427" s="104"/>
      <c r="AB45427" s="104"/>
      <c r="AC45427" s="104"/>
      <c r="AF45427" s="104"/>
      <c r="AG45427" s="104"/>
      <c r="AK45427" s="104"/>
      <c r="AL45427" s="104"/>
      <c r="AO45427" s="104"/>
      <c r="AP45427" s="104"/>
    </row>
    <row r="45428" spans="21:42" ht="15" customHeight="1" x14ac:dyDescent="0.25">
      <c r="U45428" s="104"/>
      <c r="AB45428" s="104"/>
      <c r="AC45428" s="104"/>
      <c r="AF45428" s="104"/>
      <c r="AG45428" s="104"/>
      <c r="AK45428" s="104"/>
      <c r="AL45428" s="104"/>
      <c r="AO45428" s="104"/>
      <c r="AP45428" s="104"/>
    </row>
    <row r="45429" spans="21:42" ht="15" customHeight="1" x14ac:dyDescent="0.25">
      <c r="U45429" s="104"/>
      <c r="AB45429" s="104"/>
      <c r="AC45429" s="104"/>
      <c r="AF45429" s="104"/>
      <c r="AG45429" s="104"/>
      <c r="AK45429" s="104"/>
      <c r="AL45429" s="104"/>
      <c r="AO45429" s="104"/>
      <c r="AP45429" s="104"/>
    </row>
    <row r="45430" spans="21:42" ht="15" customHeight="1" x14ac:dyDescent="0.25">
      <c r="U45430" s="104"/>
      <c r="AB45430" s="104"/>
      <c r="AC45430" s="104"/>
      <c r="AF45430" s="104"/>
      <c r="AG45430" s="104"/>
      <c r="AK45430" s="104"/>
      <c r="AL45430" s="104"/>
      <c r="AO45430" s="104"/>
      <c r="AP45430" s="104"/>
    </row>
    <row r="45431" spans="21:42" ht="15" customHeight="1" x14ac:dyDescent="0.25">
      <c r="U45431" s="104"/>
      <c r="AB45431" s="104"/>
      <c r="AC45431" s="104"/>
      <c r="AF45431" s="104"/>
      <c r="AG45431" s="104"/>
      <c r="AK45431" s="104"/>
      <c r="AL45431" s="104"/>
      <c r="AO45431" s="104"/>
      <c r="AP45431" s="104"/>
    </row>
    <row r="45432" spans="21:42" ht="15" customHeight="1" x14ac:dyDescent="0.25">
      <c r="U45432" s="104"/>
      <c r="AB45432" s="104"/>
      <c r="AC45432" s="104"/>
      <c r="AF45432" s="104"/>
      <c r="AG45432" s="104"/>
      <c r="AK45432" s="104"/>
      <c r="AL45432" s="104"/>
      <c r="AO45432" s="104"/>
      <c r="AP45432" s="104"/>
    </row>
    <row r="45433" spans="21:42" ht="15" customHeight="1" x14ac:dyDescent="0.25">
      <c r="U45433" s="104"/>
      <c r="AB45433" s="104"/>
      <c r="AC45433" s="104"/>
      <c r="AF45433" s="104"/>
      <c r="AG45433" s="104"/>
      <c r="AK45433" s="104"/>
      <c r="AL45433" s="104"/>
      <c r="AO45433" s="104"/>
      <c r="AP45433" s="104"/>
    </row>
    <row r="45434" spans="21:42" ht="15" customHeight="1" x14ac:dyDescent="0.25">
      <c r="U45434" s="104"/>
      <c r="AB45434" s="104"/>
      <c r="AC45434" s="104"/>
      <c r="AF45434" s="104"/>
      <c r="AG45434" s="104"/>
      <c r="AK45434" s="104"/>
      <c r="AL45434" s="104"/>
      <c r="AO45434" s="104"/>
      <c r="AP45434" s="104"/>
    </row>
    <row r="45435" spans="21:42" ht="15" customHeight="1" x14ac:dyDescent="0.25">
      <c r="U45435" s="104"/>
      <c r="AB45435" s="104"/>
      <c r="AC45435" s="104"/>
      <c r="AF45435" s="104"/>
      <c r="AG45435" s="104"/>
      <c r="AK45435" s="104"/>
      <c r="AL45435" s="104"/>
      <c r="AO45435" s="104"/>
      <c r="AP45435" s="104"/>
    </row>
    <row r="45436" spans="21:42" ht="15" customHeight="1" x14ac:dyDescent="0.25">
      <c r="U45436" s="104"/>
      <c r="AB45436" s="104"/>
      <c r="AC45436" s="104"/>
      <c r="AF45436" s="104"/>
      <c r="AG45436" s="104"/>
      <c r="AK45436" s="104"/>
      <c r="AL45436" s="104"/>
      <c r="AO45436" s="104"/>
      <c r="AP45436" s="104"/>
    </row>
    <row r="45437" spans="21:42" ht="15" customHeight="1" x14ac:dyDescent="0.25">
      <c r="U45437" s="104"/>
      <c r="AB45437" s="104"/>
      <c r="AC45437" s="104"/>
      <c r="AF45437" s="104"/>
      <c r="AG45437" s="104"/>
      <c r="AK45437" s="104"/>
      <c r="AL45437" s="104"/>
      <c r="AO45437" s="104"/>
      <c r="AP45437" s="104"/>
    </row>
    <row r="45438" spans="21:42" ht="15" customHeight="1" x14ac:dyDescent="0.25">
      <c r="U45438" s="104"/>
      <c r="AB45438" s="104"/>
      <c r="AC45438" s="104"/>
      <c r="AF45438" s="104"/>
      <c r="AG45438" s="104"/>
      <c r="AK45438" s="104"/>
      <c r="AL45438" s="104"/>
      <c r="AO45438" s="104"/>
      <c r="AP45438" s="104"/>
    </row>
    <row r="45439" spans="21:42" ht="15" customHeight="1" x14ac:dyDescent="0.25">
      <c r="U45439" s="104"/>
      <c r="AB45439" s="104"/>
      <c r="AC45439" s="104"/>
      <c r="AF45439" s="104"/>
      <c r="AG45439" s="104"/>
      <c r="AK45439" s="104"/>
      <c r="AL45439" s="104"/>
      <c r="AO45439" s="104"/>
      <c r="AP45439" s="104"/>
    </row>
    <row r="45440" spans="21:42" ht="15" customHeight="1" x14ac:dyDescent="0.25">
      <c r="U45440" s="104"/>
      <c r="AB45440" s="104"/>
      <c r="AC45440" s="104"/>
      <c r="AF45440" s="104"/>
      <c r="AG45440" s="104"/>
      <c r="AK45440" s="104"/>
      <c r="AL45440" s="104"/>
      <c r="AO45440" s="104"/>
      <c r="AP45440" s="104"/>
    </row>
    <row r="45441" spans="21:42" ht="15" customHeight="1" x14ac:dyDescent="0.25">
      <c r="U45441" s="104"/>
      <c r="AB45441" s="104"/>
      <c r="AC45441" s="104"/>
      <c r="AF45441" s="104"/>
      <c r="AG45441" s="104"/>
      <c r="AK45441" s="104"/>
      <c r="AL45441" s="104"/>
      <c r="AO45441" s="104"/>
      <c r="AP45441" s="104"/>
    </row>
    <row r="45442" spans="21:42" ht="15" customHeight="1" x14ac:dyDescent="0.25">
      <c r="U45442" s="104"/>
      <c r="AB45442" s="104"/>
      <c r="AC45442" s="104"/>
      <c r="AF45442" s="104"/>
      <c r="AG45442" s="104"/>
      <c r="AK45442" s="104"/>
      <c r="AL45442" s="104"/>
      <c r="AO45442" s="104"/>
      <c r="AP45442" s="104"/>
    </row>
    <row r="45443" spans="21:42" ht="15" customHeight="1" x14ac:dyDescent="0.25">
      <c r="U45443" s="104"/>
      <c r="AB45443" s="104"/>
      <c r="AC45443" s="104"/>
      <c r="AF45443" s="104"/>
      <c r="AG45443" s="104"/>
      <c r="AK45443" s="104"/>
      <c r="AL45443" s="104"/>
      <c r="AO45443" s="104"/>
      <c r="AP45443" s="104"/>
    </row>
    <row r="45444" spans="21:42" ht="15" customHeight="1" x14ac:dyDescent="0.25">
      <c r="U45444" s="104"/>
      <c r="AB45444" s="104"/>
      <c r="AC45444" s="104"/>
      <c r="AF45444" s="104"/>
      <c r="AG45444" s="104"/>
      <c r="AK45444" s="104"/>
      <c r="AL45444" s="104"/>
      <c r="AO45444" s="104"/>
      <c r="AP45444" s="104"/>
    </row>
    <row r="45445" spans="21:42" ht="15" customHeight="1" x14ac:dyDescent="0.25">
      <c r="U45445" s="104"/>
      <c r="AB45445" s="104"/>
      <c r="AC45445" s="104"/>
      <c r="AF45445" s="104"/>
      <c r="AG45445" s="104"/>
      <c r="AK45445" s="104"/>
      <c r="AL45445" s="104"/>
      <c r="AO45445" s="104"/>
      <c r="AP45445" s="104"/>
    </row>
    <row r="45446" spans="21:42" ht="15" customHeight="1" x14ac:dyDescent="0.25">
      <c r="U45446" s="104"/>
      <c r="AB45446" s="104"/>
      <c r="AC45446" s="104"/>
      <c r="AF45446" s="104"/>
      <c r="AG45446" s="104"/>
      <c r="AK45446" s="104"/>
      <c r="AL45446" s="104"/>
      <c r="AO45446" s="104"/>
      <c r="AP45446" s="104"/>
    </row>
    <row r="45447" spans="21:42" ht="15" customHeight="1" x14ac:dyDescent="0.25">
      <c r="U45447" s="104"/>
      <c r="AB45447" s="104"/>
      <c r="AC45447" s="104"/>
      <c r="AF45447" s="104"/>
      <c r="AG45447" s="104"/>
      <c r="AK45447" s="104"/>
      <c r="AL45447" s="104"/>
      <c r="AO45447" s="104"/>
      <c r="AP45447" s="104"/>
    </row>
    <row r="45448" spans="21:42" ht="15" customHeight="1" x14ac:dyDescent="0.25">
      <c r="U45448" s="104"/>
      <c r="AB45448" s="104"/>
      <c r="AC45448" s="104"/>
      <c r="AF45448" s="104"/>
      <c r="AG45448" s="104"/>
      <c r="AK45448" s="104"/>
      <c r="AL45448" s="104"/>
      <c r="AO45448" s="104"/>
      <c r="AP45448" s="104"/>
    </row>
    <row r="45449" spans="21:42" ht="15" customHeight="1" x14ac:dyDescent="0.25">
      <c r="U45449" s="104"/>
      <c r="AB45449" s="104"/>
      <c r="AC45449" s="104"/>
      <c r="AF45449" s="104"/>
      <c r="AG45449" s="104"/>
      <c r="AK45449" s="104"/>
      <c r="AL45449" s="104"/>
      <c r="AO45449" s="104"/>
      <c r="AP45449" s="104"/>
    </row>
    <row r="45450" spans="21:42" ht="15" customHeight="1" x14ac:dyDescent="0.25">
      <c r="U45450" s="104"/>
      <c r="AB45450" s="104"/>
      <c r="AC45450" s="104"/>
      <c r="AF45450" s="104"/>
      <c r="AG45450" s="104"/>
      <c r="AK45450" s="104"/>
      <c r="AL45450" s="104"/>
      <c r="AO45450" s="104"/>
      <c r="AP45450" s="104"/>
    </row>
    <row r="45451" spans="21:42" ht="15" customHeight="1" x14ac:dyDescent="0.25">
      <c r="U45451" s="104"/>
      <c r="AB45451" s="104"/>
      <c r="AC45451" s="104"/>
      <c r="AF45451" s="104"/>
      <c r="AG45451" s="104"/>
      <c r="AK45451" s="104"/>
      <c r="AL45451" s="104"/>
      <c r="AO45451" s="104"/>
      <c r="AP45451" s="104"/>
    </row>
    <row r="45452" spans="21:42" ht="15" customHeight="1" x14ac:dyDescent="0.25">
      <c r="U45452" s="104"/>
      <c r="AB45452" s="104"/>
      <c r="AC45452" s="104"/>
      <c r="AF45452" s="104"/>
      <c r="AG45452" s="104"/>
      <c r="AK45452" s="104"/>
      <c r="AL45452" s="104"/>
      <c r="AO45452" s="104"/>
      <c r="AP45452" s="104"/>
    </row>
    <row r="45453" spans="21:42" ht="15" customHeight="1" x14ac:dyDescent="0.25">
      <c r="U45453" s="104"/>
      <c r="AB45453" s="104"/>
      <c r="AC45453" s="104"/>
      <c r="AF45453" s="104"/>
      <c r="AG45453" s="104"/>
      <c r="AK45453" s="104"/>
      <c r="AL45453" s="104"/>
      <c r="AO45453" s="104"/>
      <c r="AP45453" s="104"/>
    </row>
    <row r="45454" spans="21:42" ht="15" customHeight="1" x14ac:dyDescent="0.25">
      <c r="U45454" s="104"/>
      <c r="AB45454" s="104"/>
      <c r="AC45454" s="104"/>
      <c r="AF45454" s="104"/>
      <c r="AG45454" s="104"/>
      <c r="AK45454" s="104"/>
      <c r="AL45454" s="104"/>
      <c r="AO45454" s="104"/>
      <c r="AP45454" s="104"/>
    </row>
    <row r="45455" spans="21:42" ht="15" customHeight="1" x14ac:dyDescent="0.25">
      <c r="U45455" s="104"/>
      <c r="AB45455" s="104"/>
      <c r="AC45455" s="104"/>
      <c r="AF45455" s="104"/>
      <c r="AG45455" s="104"/>
      <c r="AK45455" s="104"/>
      <c r="AL45455" s="104"/>
      <c r="AO45455" s="104"/>
      <c r="AP45455" s="104"/>
    </row>
    <row r="45456" spans="21:42" ht="15" customHeight="1" x14ac:dyDescent="0.25">
      <c r="U45456" s="104"/>
      <c r="AB45456" s="104"/>
      <c r="AC45456" s="104"/>
      <c r="AF45456" s="104"/>
      <c r="AG45456" s="104"/>
      <c r="AK45456" s="104"/>
      <c r="AL45456" s="104"/>
      <c r="AO45456" s="104"/>
      <c r="AP45456" s="104"/>
    </row>
    <row r="45457" spans="21:42" ht="15" customHeight="1" x14ac:dyDescent="0.25">
      <c r="U45457" s="104"/>
      <c r="AB45457" s="104"/>
      <c r="AC45457" s="104"/>
      <c r="AF45457" s="104"/>
      <c r="AG45457" s="104"/>
      <c r="AK45457" s="104"/>
      <c r="AL45457" s="104"/>
      <c r="AO45457" s="104"/>
      <c r="AP45457" s="104"/>
    </row>
    <row r="45458" spans="21:42" ht="15" customHeight="1" x14ac:dyDescent="0.25">
      <c r="U45458" s="104"/>
      <c r="AB45458" s="104"/>
      <c r="AC45458" s="104"/>
      <c r="AF45458" s="104"/>
      <c r="AG45458" s="104"/>
      <c r="AK45458" s="104"/>
      <c r="AL45458" s="104"/>
      <c r="AO45458" s="104"/>
      <c r="AP45458" s="104"/>
    </row>
    <row r="45459" spans="21:42" ht="15" customHeight="1" x14ac:dyDescent="0.25">
      <c r="U45459" s="104"/>
      <c r="AB45459" s="104"/>
      <c r="AC45459" s="104"/>
      <c r="AF45459" s="104"/>
      <c r="AG45459" s="104"/>
      <c r="AK45459" s="104"/>
      <c r="AL45459" s="104"/>
      <c r="AO45459" s="104"/>
      <c r="AP45459" s="104"/>
    </row>
    <row r="45460" spans="21:42" ht="15" customHeight="1" x14ac:dyDescent="0.25">
      <c r="U45460" s="104"/>
      <c r="AB45460" s="104"/>
      <c r="AC45460" s="104"/>
      <c r="AF45460" s="104"/>
      <c r="AG45460" s="104"/>
      <c r="AK45460" s="104"/>
      <c r="AL45460" s="104"/>
      <c r="AO45460" s="104"/>
      <c r="AP45460" s="104"/>
    </row>
    <row r="45461" spans="21:42" ht="15" customHeight="1" x14ac:dyDescent="0.25">
      <c r="U45461" s="104"/>
      <c r="AB45461" s="104"/>
      <c r="AC45461" s="104"/>
      <c r="AF45461" s="104"/>
      <c r="AG45461" s="104"/>
      <c r="AK45461" s="104"/>
      <c r="AL45461" s="104"/>
      <c r="AO45461" s="104"/>
      <c r="AP45461" s="104"/>
    </row>
    <row r="45462" spans="21:42" ht="15" customHeight="1" x14ac:dyDescent="0.25">
      <c r="U45462" s="104"/>
      <c r="AB45462" s="104"/>
      <c r="AC45462" s="104"/>
      <c r="AF45462" s="104"/>
      <c r="AG45462" s="104"/>
      <c r="AK45462" s="104"/>
      <c r="AL45462" s="104"/>
      <c r="AO45462" s="104"/>
      <c r="AP45462" s="104"/>
    </row>
    <row r="45463" spans="21:42" ht="15" customHeight="1" x14ac:dyDescent="0.25">
      <c r="U45463" s="104"/>
      <c r="AB45463" s="104"/>
      <c r="AC45463" s="104"/>
      <c r="AF45463" s="104"/>
      <c r="AG45463" s="104"/>
      <c r="AK45463" s="104"/>
      <c r="AL45463" s="104"/>
      <c r="AO45463" s="104"/>
      <c r="AP45463" s="104"/>
    </row>
    <row r="45464" spans="21:42" ht="15" customHeight="1" x14ac:dyDescent="0.25">
      <c r="U45464" s="104"/>
      <c r="AB45464" s="104"/>
      <c r="AC45464" s="104"/>
      <c r="AF45464" s="104"/>
      <c r="AG45464" s="104"/>
      <c r="AK45464" s="104"/>
      <c r="AL45464" s="104"/>
      <c r="AO45464" s="104"/>
      <c r="AP45464" s="104"/>
    </row>
    <row r="45465" spans="21:42" ht="15" customHeight="1" x14ac:dyDescent="0.25">
      <c r="U45465" s="104"/>
      <c r="AB45465" s="104"/>
      <c r="AC45465" s="104"/>
      <c r="AF45465" s="104"/>
      <c r="AG45465" s="104"/>
      <c r="AK45465" s="104"/>
      <c r="AL45465" s="104"/>
      <c r="AO45465" s="104"/>
      <c r="AP45465" s="104"/>
    </row>
    <row r="45466" spans="21:42" ht="15" customHeight="1" x14ac:dyDescent="0.25">
      <c r="U45466" s="104"/>
      <c r="AB45466" s="104"/>
      <c r="AC45466" s="104"/>
      <c r="AF45466" s="104"/>
      <c r="AG45466" s="104"/>
      <c r="AK45466" s="104"/>
      <c r="AL45466" s="104"/>
      <c r="AO45466" s="104"/>
      <c r="AP45466" s="104"/>
    </row>
    <row r="45467" spans="21:42" ht="15" customHeight="1" x14ac:dyDescent="0.25">
      <c r="U45467" s="104"/>
      <c r="AB45467" s="104"/>
      <c r="AC45467" s="104"/>
      <c r="AF45467" s="104"/>
      <c r="AG45467" s="104"/>
      <c r="AK45467" s="104"/>
      <c r="AL45467" s="104"/>
      <c r="AO45467" s="104"/>
      <c r="AP45467" s="104"/>
    </row>
    <row r="45468" spans="21:42" ht="15" customHeight="1" x14ac:dyDescent="0.25">
      <c r="U45468" s="104"/>
      <c r="AB45468" s="104"/>
      <c r="AC45468" s="104"/>
      <c r="AF45468" s="104"/>
      <c r="AG45468" s="104"/>
      <c r="AK45468" s="104"/>
      <c r="AL45468" s="104"/>
      <c r="AO45468" s="104"/>
      <c r="AP45468" s="104"/>
    </row>
    <row r="45469" spans="21:42" ht="15" customHeight="1" x14ac:dyDescent="0.25">
      <c r="U45469" s="104"/>
      <c r="AB45469" s="104"/>
      <c r="AC45469" s="104"/>
      <c r="AF45469" s="104"/>
      <c r="AG45469" s="104"/>
      <c r="AK45469" s="104"/>
      <c r="AL45469" s="104"/>
      <c r="AO45469" s="104"/>
      <c r="AP45469" s="104"/>
    </row>
    <row r="45470" spans="21:42" ht="15" customHeight="1" x14ac:dyDescent="0.25">
      <c r="U45470" s="104"/>
      <c r="AB45470" s="104"/>
      <c r="AC45470" s="104"/>
      <c r="AF45470" s="104"/>
      <c r="AG45470" s="104"/>
      <c r="AK45470" s="104"/>
      <c r="AL45470" s="104"/>
      <c r="AO45470" s="104"/>
      <c r="AP45470" s="104"/>
    </row>
    <row r="45471" spans="21:42" ht="15" customHeight="1" x14ac:dyDescent="0.25">
      <c r="U45471" s="104"/>
      <c r="AB45471" s="104"/>
      <c r="AC45471" s="104"/>
      <c r="AF45471" s="104"/>
      <c r="AG45471" s="104"/>
      <c r="AK45471" s="104"/>
      <c r="AL45471" s="104"/>
      <c r="AO45471" s="104"/>
      <c r="AP45471" s="104"/>
    </row>
    <row r="45472" spans="21:42" ht="15" customHeight="1" x14ac:dyDescent="0.25">
      <c r="U45472" s="104"/>
      <c r="AB45472" s="104"/>
      <c r="AC45472" s="104"/>
      <c r="AF45472" s="104"/>
      <c r="AG45472" s="104"/>
      <c r="AK45472" s="104"/>
      <c r="AL45472" s="104"/>
      <c r="AO45472" s="104"/>
      <c r="AP45472" s="104"/>
    </row>
    <row r="45473" spans="21:42" ht="15" customHeight="1" x14ac:dyDescent="0.25">
      <c r="U45473" s="104"/>
      <c r="AB45473" s="104"/>
      <c r="AC45473" s="104"/>
      <c r="AF45473" s="104"/>
      <c r="AG45473" s="104"/>
      <c r="AK45473" s="104"/>
      <c r="AL45473" s="104"/>
      <c r="AO45473" s="104"/>
      <c r="AP45473" s="104"/>
    </row>
    <row r="45474" spans="21:42" ht="15" customHeight="1" x14ac:dyDescent="0.25">
      <c r="U45474" s="104"/>
      <c r="AB45474" s="104"/>
      <c r="AC45474" s="104"/>
      <c r="AF45474" s="104"/>
      <c r="AG45474" s="104"/>
      <c r="AK45474" s="104"/>
      <c r="AL45474" s="104"/>
      <c r="AO45474" s="104"/>
      <c r="AP45474" s="104"/>
    </row>
    <row r="45475" spans="21:42" ht="15" customHeight="1" x14ac:dyDescent="0.25">
      <c r="U45475" s="104"/>
      <c r="AB45475" s="104"/>
      <c r="AC45475" s="104"/>
      <c r="AF45475" s="104"/>
      <c r="AG45475" s="104"/>
      <c r="AK45475" s="104"/>
      <c r="AL45475" s="104"/>
      <c r="AO45475" s="104"/>
      <c r="AP45475" s="104"/>
    </row>
    <row r="45476" spans="21:42" ht="15" customHeight="1" x14ac:dyDescent="0.25">
      <c r="U45476" s="104"/>
      <c r="AB45476" s="104"/>
      <c r="AC45476" s="104"/>
      <c r="AF45476" s="104"/>
      <c r="AG45476" s="104"/>
      <c r="AK45476" s="104"/>
      <c r="AL45476" s="104"/>
      <c r="AO45476" s="104"/>
      <c r="AP45476" s="104"/>
    </row>
    <row r="45477" spans="21:42" ht="15" customHeight="1" x14ac:dyDescent="0.25">
      <c r="U45477" s="104"/>
      <c r="AB45477" s="104"/>
      <c r="AC45477" s="104"/>
      <c r="AF45477" s="104"/>
      <c r="AG45477" s="104"/>
      <c r="AK45477" s="104"/>
      <c r="AL45477" s="104"/>
      <c r="AO45477" s="104"/>
      <c r="AP45477" s="104"/>
    </row>
    <row r="45478" spans="21:42" ht="15" customHeight="1" x14ac:dyDescent="0.25">
      <c r="U45478" s="104"/>
      <c r="AB45478" s="104"/>
      <c r="AC45478" s="104"/>
      <c r="AF45478" s="104"/>
      <c r="AG45478" s="104"/>
      <c r="AK45478" s="104"/>
      <c r="AL45478" s="104"/>
      <c r="AO45478" s="104"/>
      <c r="AP45478" s="104"/>
    </row>
    <row r="45479" spans="21:42" ht="15" customHeight="1" x14ac:dyDescent="0.25">
      <c r="U45479" s="104"/>
      <c r="AB45479" s="104"/>
      <c r="AC45479" s="104"/>
      <c r="AF45479" s="104"/>
      <c r="AG45479" s="104"/>
      <c r="AK45479" s="104"/>
      <c r="AL45479" s="104"/>
      <c r="AO45479" s="104"/>
      <c r="AP45479" s="104"/>
    </row>
    <row r="45480" spans="21:42" ht="15" customHeight="1" x14ac:dyDescent="0.25">
      <c r="U45480" s="104"/>
      <c r="AB45480" s="104"/>
      <c r="AC45480" s="104"/>
      <c r="AF45480" s="104"/>
      <c r="AG45480" s="104"/>
      <c r="AK45480" s="104"/>
      <c r="AL45480" s="104"/>
      <c r="AO45480" s="104"/>
      <c r="AP45480" s="104"/>
    </row>
    <row r="45481" spans="21:42" ht="15" customHeight="1" x14ac:dyDescent="0.25">
      <c r="U45481" s="104"/>
      <c r="AB45481" s="104"/>
      <c r="AC45481" s="104"/>
      <c r="AF45481" s="104"/>
      <c r="AG45481" s="104"/>
      <c r="AK45481" s="104"/>
      <c r="AL45481" s="104"/>
      <c r="AO45481" s="104"/>
      <c r="AP45481" s="104"/>
    </row>
    <row r="45482" spans="21:42" ht="15" customHeight="1" x14ac:dyDescent="0.25">
      <c r="U45482" s="104"/>
      <c r="AB45482" s="104"/>
      <c r="AC45482" s="104"/>
      <c r="AF45482" s="104"/>
      <c r="AG45482" s="104"/>
      <c r="AK45482" s="104"/>
      <c r="AL45482" s="104"/>
      <c r="AO45482" s="104"/>
      <c r="AP45482" s="104"/>
    </row>
    <row r="45483" spans="21:42" ht="15" customHeight="1" x14ac:dyDescent="0.25">
      <c r="U45483" s="104"/>
      <c r="AB45483" s="104"/>
      <c r="AC45483" s="104"/>
      <c r="AF45483" s="104"/>
      <c r="AG45483" s="104"/>
      <c r="AK45483" s="104"/>
      <c r="AL45483" s="104"/>
      <c r="AO45483" s="104"/>
      <c r="AP45483" s="104"/>
    </row>
    <row r="45484" spans="21:42" ht="15" customHeight="1" x14ac:dyDescent="0.25">
      <c r="U45484" s="104"/>
      <c r="AB45484" s="104"/>
      <c r="AC45484" s="104"/>
      <c r="AF45484" s="104"/>
      <c r="AG45484" s="104"/>
      <c r="AK45484" s="104"/>
      <c r="AL45484" s="104"/>
      <c r="AO45484" s="104"/>
      <c r="AP45484" s="104"/>
    </row>
    <row r="45485" spans="21:42" ht="15" customHeight="1" x14ac:dyDescent="0.25">
      <c r="U45485" s="104"/>
      <c r="AB45485" s="104"/>
      <c r="AC45485" s="104"/>
      <c r="AF45485" s="104"/>
      <c r="AG45485" s="104"/>
      <c r="AK45485" s="104"/>
      <c r="AL45485" s="104"/>
      <c r="AO45485" s="104"/>
      <c r="AP45485" s="104"/>
    </row>
    <row r="45486" spans="21:42" ht="15" customHeight="1" x14ac:dyDescent="0.25">
      <c r="U45486" s="104"/>
      <c r="AB45486" s="104"/>
      <c r="AC45486" s="104"/>
      <c r="AF45486" s="104"/>
      <c r="AG45486" s="104"/>
      <c r="AK45486" s="104"/>
      <c r="AL45486" s="104"/>
      <c r="AO45486" s="104"/>
      <c r="AP45486" s="104"/>
    </row>
    <row r="45487" spans="21:42" ht="15" customHeight="1" x14ac:dyDescent="0.25">
      <c r="U45487" s="104"/>
      <c r="AB45487" s="104"/>
      <c r="AC45487" s="104"/>
      <c r="AF45487" s="104"/>
      <c r="AG45487" s="104"/>
      <c r="AK45487" s="104"/>
      <c r="AL45487" s="104"/>
      <c r="AO45487" s="104"/>
      <c r="AP45487" s="104"/>
    </row>
    <row r="45488" spans="21:42" ht="15" customHeight="1" x14ac:dyDescent="0.25">
      <c r="U45488" s="104"/>
      <c r="AB45488" s="104"/>
      <c r="AC45488" s="104"/>
      <c r="AF45488" s="104"/>
      <c r="AG45488" s="104"/>
      <c r="AK45488" s="104"/>
      <c r="AL45488" s="104"/>
      <c r="AO45488" s="104"/>
      <c r="AP45488" s="104"/>
    </row>
    <row r="45489" spans="21:42" ht="15" customHeight="1" x14ac:dyDescent="0.25">
      <c r="U45489" s="104"/>
      <c r="AB45489" s="104"/>
      <c r="AC45489" s="104"/>
      <c r="AF45489" s="104"/>
      <c r="AG45489" s="104"/>
      <c r="AK45489" s="104"/>
      <c r="AL45489" s="104"/>
      <c r="AO45489" s="104"/>
      <c r="AP45489" s="104"/>
    </row>
    <row r="45490" spans="21:42" ht="15" customHeight="1" x14ac:dyDescent="0.25">
      <c r="U45490" s="104"/>
      <c r="AB45490" s="104"/>
      <c r="AC45490" s="104"/>
      <c r="AF45490" s="104"/>
      <c r="AG45490" s="104"/>
      <c r="AK45490" s="104"/>
      <c r="AL45490" s="104"/>
      <c r="AO45490" s="104"/>
      <c r="AP45490" s="104"/>
    </row>
    <row r="45491" spans="21:42" ht="15" customHeight="1" x14ac:dyDescent="0.25">
      <c r="U45491" s="104"/>
      <c r="AB45491" s="104"/>
      <c r="AC45491" s="104"/>
      <c r="AF45491" s="104"/>
      <c r="AG45491" s="104"/>
      <c r="AK45491" s="104"/>
      <c r="AL45491" s="104"/>
      <c r="AO45491" s="104"/>
      <c r="AP45491" s="104"/>
    </row>
    <row r="45492" spans="21:42" ht="15" customHeight="1" x14ac:dyDescent="0.25">
      <c r="U45492" s="104"/>
      <c r="AB45492" s="104"/>
      <c r="AC45492" s="104"/>
      <c r="AF45492" s="104"/>
      <c r="AG45492" s="104"/>
      <c r="AK45492" s="104"/>
      <c r="AL45492" s="104"/>
      <c r="AO45492" s="104"/>
      <c r="AP45492" s="104"/>
    </row>
    <row r="45493" spans="21:42" ht="15" customHeight="1" x14ac:dyDescent="0.25">
      <c r="U45493" s="104"/>
      <c r="AB45493" s="104"/>
      <c r="AC45493" s="104"/>
      <c r="AF45493" s="104"/>
      <c r="AG45493" s="104"/>
      <c r="AK45493" s="104"/>
      <c r="AL45493" s="104"/>
      <c r="AO45493" s="104"/>
      <c r="AP45493" s="104"/>
    </row>
    <row r="45494" spans="21:42" ht="15" customHeight="1" x14ac:dyDescent="0.25">
      <c r="U45494" s="104"/>
      <c r="AB45494" s="104"/>
      <c r="AC45494" s="104"/>
      <c r="AF45494" s="104"/>
      <c r="AG45494" s="104"/>
      <c r="AK45494" s="104"/>
      <c r="AL45494" s="104"/>
      <c r="AO45494" s="104"/>
      <c r="AP45494" s="104"/>
    </row>
    <row r="45495" spans="21:42" ht="15" customHeight="1" x14ac:dyDescent="0.25">
      <c r="U45495" s="104"/>
      <c r="AB45495" s="104"/>
      <c r="AC45495" s="104"/>
      <c r="AF45495" s="104"/>
      <c r="AG45495" s="104"/>
      <c r="AK45495" s="104"/>
      <c r="AL45495" s="104"/>
      <c r="AO45495" s="104"/>
      <c r="AP45495" s="104"/>
    </row>
    <row r="45496" spans="21:42" ht="15" customHeight="1" x14ac:dyDescent="0.25">
      <c r="U45496" s="104"/>
      <c r="AB45496" s="104"/>
      <c r="AC45496" s="104"/>
      <c r="AF45496" s="104"/>
      <c r="AG45496" s="104"/>
      <c r="AK45496" s="104"/>
      <c r="AL45496" s="104"/>
      <c r="AO45496" s="104"/>
      <c r="AP45496" s="104"/>
    </row>
    <row r="45497" spans="21:42" ht="15" customHeight="1" x14ac:dyDescent="0.25">
      <c r="U45497" s="104"/>
      <c r="AB45497" s="104"/>
      <c r="AC45497" s="104"/>
      <c r="AF45497" s="104"/>
      <c r="AG45497" s="104"/>
      <c r="AK45497" s="104"/>
      <c r="AL45497" s="104"/>
      <c r="AO45497" s="104"/>
      <c r="AP45497" s="104"/>
    </row>
    <row r="45498" spans="21:42" ht="15" customHeight="1" x14ac:dyDescent="0.25">
      <c r="U45498" s="104"/>
      <c r="AB45498" s="104"/>
      <c r="AC45498" s="104"/>
      <c r="AF45498" s="104"/>
      <c r="AG45498" s="104"/>
      <c r="AK45498" s="104"/>
      <c r="AL45498" s="104"/>
      <c r="AO45498" s="104"/>
      <c r="AP45498" s="104"/>
    </row>
    <row r="45499" spans="21:42" ht="15" customHeight="1" x14ac:dyDescent="0.25">
      <c r="U45499" s="104"/>
      <c r="AB45499" s="104"/>
      <c r="AC45499" s="104"/>
      <c r="AF45499" s="104"/>
      <c r="AG45499" s="104"/>
      <c r="AK45499" s="104"/>
      <c r="AL45499" s="104"/>
      <c r="AO45499" s="104"/>
      <c r="AP45499" s="104"/>
    </row>
    <row r="45500" spans="21:42" ht="15" customHeight="1" x14ac:dyDescent="0.25">
      <c r="U45500" s="104"/>
      <c r="AB45500" s="104"/>
      <c r="AC45500" s="104"/>
      <c r="AF45500" s="104"/>
      <c r="AG45500" s="104"/>
      <c r="AK45500" s="104"/>
      <c r="AL45500" s="104"/>
      <c r="AO45500" s="104"/>
      <c r="AP45500" s="104"/>
    </row>
    <row r="45501" spans="21:42" ht="15" customHeight="1" x14ac:dyDescent="0.25">
      <c r="U45501" s="104"/>
      <c r="AB45501" s="104"/>
      <c r="AC45501" s="104"/>
      <c r="AF45501" s="104"/>
      <c r="AG45501" s="104"/>
      <c r="AK45501" s="104"/>
      <c r="AL45501" s="104"/>
      <c r="AO45501" s="104"/>
      <c r="AP45501" s="104"/>
    </row>
    <row r="45502" spans="21:42" ht="15" customHeight="1" x14ac:dyDescent="0.25">
      <c r="U45502" s="104"/>
      <c r="AB45502" s="104"/>
      <c r="AC45502" s="104"/>
      <c r="AF45502" s="104"/>
      <c r="AG45502" s="104"/>
      <c r="AK45502" s="104"/>
      <c r="AL45502" s="104"/>
      <c r="AO45502" s="104"/>
      <c r="AP45502" s="104"/>
    </row>
    <row r="45503" spans="21:42" ht="15" customHeight="1" x14ac:dyDescent="0.25">
      <c r="U45503" s="104"/>
      <c r="AB45503" s="104"/>
      <c r="AC45503" s="104"/>
      <c r="AF45503" s="104"/>
      <c r="AG45503" s="104"/>
      <c r="AK45503" s="104"/>
      <c r="AL45503" s="104"/>
      <c r="AO45503" s="104"/>
      <c r="AP45503" s="104"/>
    </row>
    <row r="45504" spans="21:42" ht="15" customHeight="1" x14ac:dyDescent="0.25">
      <c r="U45504" s="104"/>
      <c r="AB45504" s="104"/>
      <c r="AC45504" s="104"/>
      <c r="AF45504" s="104"/>
      <c r="AG45504" s="104"/>
      <c r="AK45504" s="104"/>
      <c r="AL45504" s="104"/>
      <c r="AO45504" s="104"/>
      <c r="AP45504" s="104"/>
    </row>
    <row r="45505" spans="21:42" ht="15" customHeight="1" x14ac:dyDescent="0.25">
      <c r="U45505" s="104"/>
      <c r="AB45505" s="104"/>
      <c r="AC45505" s="104"/>
      <c r="AF45505" s="104"/>
      <c r="AG45505" s="104"/>
      <c r="AK45505" s="104"/>
      <c r="AL45505" s="104"/>
      <c r="AO45505" s="104"/>
      <c r="AP45505" s="104"/>
    </row>
    <row r="45506" spans="21:42" ht="15" customHeight="1" x14ac:dyDescent="0.25">
      <c r="U45506" s="104"/>
      <c r="AB45506" s="104"/>
      <c r="AC45506" s="104"/>
      <c r="AF45506" s="104"/>
      <c r="AG45506" s="104"/>
      <c r="AK45506" s="104"/>
      <c r="AL45506" s="104"/>
      <c r="AO45506" s="104"/>
      <c r="AP45506" s="104"/>
    </row>
    <row r="45507" spans="21:42" ht="15" customHeight="1" x14ac:dyDescent="0.25">
      <c r="U45507" s="104"/>
      <c r="AB45507" s="104"/>
      <c r="AC45507" s="104"/>
      <c r="AF45507" s="104"/>
      <c r="AG45507" s="104"/>
      <c r="AK45507" s="104"/>
      <c r="AL45507" s="104"/>
      <c r="AO45507" s="104"/>
      <c r="AP45507" s="104"/>
    </row>
    <row r="45508" spans="21:42" ht="15" customHeight="1" x14ac:dyDescent="0.25">
      <c r="U45508" s="104"/>
      <c r="AB45508" s="104"/>
      <c r="AC45508" s="104"/>
      <c r="AF45508" s="104"/>
      <c r="AG45508" s="104"/>
      <c r="AK45508" s="104"/>
      <c r="AL45508" s="104"/>
      <c r="AO45508" s="104"/>
      <c r="AP45508" s="104"/>
    </row>
    <row r="45509" spans="21:42" ht="15" customHeight="1" x14ac:dyDescent="0.25">
      <c r="U45509" s="104"/>
      <c r="AB45509" s="104"/>
      <c r="AC45509" s="104"/>
      <c r="AF45509" s="104"/>
      <c r="AG45509" s="104"/>
      <c r="AK45509" s="104"/>
      <c r="AL45509" s="104"/>
      <c r="AO45509" s="104"/>
      <c r="AP45509" s="104"/>
    </row>
    <row r="45510" spans="21:42" ht="15" customHeight="1" x14ac:dyDescent="0.25">
      <c r="U45510" s="104"/>
      <c r="AB45510" s="104"/>
      <c r="AC45510" s="104"/>
      <c r="AF45510" s="104"/>
      <c r="AG45510" s="104"/>
      <c r="AK45510" s="104"/>
      <c r="AL45510" s="104"/>
      <c r="AO45510" s="104"/>
      <c r="AP45510" s="104"/>
    </row>
    <row r="45511" spans="21:42" ht="15" customHeight="1" x14ac:dyDescent="0.25">
      <c r="U45511" s="104"/>
      <c r="AB45511" s="104"/>
      <c r="AC45511" s="104"/>
      <c r="AF45511" s="104"/>
      <c r="AG45511" s="104"/>
      <c r="AK45511" s="104"/>
      <c r="AL45511" s="104"/>
      <c r="AO45511" s="104"/>
      <c r="AP45511" s="104"/>
    </row>
    <row r="45512" spans="21:42" ht="15" customHeight="1" x14ac:dyDescent="0.25">
      <c r="U45512" s="104"/>
      <c r="AB45512" s="104"/>
      <c r="AC45512" s="104"/>
      <c r="AF45512" s="104"/>
      <c r="AG45512" s="104"/>
      <c r="AK45512" s="104"/>
      <c r="AL45512" s="104"/>
      <c r="AO45512" s="104"/>
      <c r="AP45512" s="104"/>
    </row>
    <row r="45513" spans="21:42" ht="15" customHeight="1" x14ac:dyDescent="0.25">
      <c r="U45513" s="104"/>
      <c r="AB45513" s="104"/>
      <c r="AC45513" s="104"/>
      <c r="AF45513" s="104"/>
      <c r="AG45513" s="104"/>
      <c r="AK45513" s="104"/>
      <c r="AL45513" s="104"/>
      <c r="AO45513" s="104"/>
      <c r="AP45513" s="104"/>
    </row>
    <row r="45514" spans="21:42" ht="15" customHeight="1" x14ac:dyDescent="0.25">
      <c r="U45514" s="104"/>
      <c r="AB45514" s="104"/>
      <c r="AC45514" s="104"/>
      <c r="AF45514" s="104"/>
      <c r="AG45514" s="104"/>
      <c r="AK45514" s="104"/>
      <c r="AL45514" s="104"/>
      <c r="AO45514" s="104"/>
      <c r="AP45514" s="104"/>
    </row>
    <row r="45515" spans="21:42" ht="15" customHeight="1" x14ac:dyDescent="0.25">
      <c r="U45515" s="104"/>
      <c r="AB45515" s="104"/>
      <c r="AC45515" s="104"/>
      <c r="AF45515" s="104"/>
      <c r="AG45515" s="104"/>
      <c r="AK45515" s="104"/>
      <c r="AL45515" s="104"/>
      <c r="AO45515" s="104"/>
      <c r="AP45515" s="104"/>
    </row>
    <row r="45516" spans="21:42" ht="15" customHeight="1" x14ac:dyDescent="0.25">
      <c r="U45516" s="104"/>
      <c r="AB45516" s="104"/>
      <c r="AC45516" s="104"/>
      <c r="AF45516" s="104"/>
      <c r="AG45516" s="104"/>
      <c r="AK45516" s="104"/>
      <c r="AL45516" s="104"/>
      <c r="AO45516" s="104"/>
      <c r="AP45516" s="104"/>
    </row>
    <row r="45517" spans="21:42" ht="15" customHeight="1" x14ac:dyDescent="0.25">
      <c r="U45517" s="104"/>
      <c r="AB45517" s="104"/>
      <c r="AC45517" s="104"/>
      <c r="AF45517" s="104"/>
      <c r="AG45517" s="104"/>
      <c r="AK45517" s="104"/>
      <c r="AL45517" s="104"/>
      <c r="AO45517" s="104"/>
      <c r="AP45517" s="104"/>
    </row>
    <row r="45518" spans="21:42" ht="15" customHeight="1" x14ac:dyDescent="0.25">
      <c r="U45518" s="104"/>
      <c r="AB45518" s="104"/>
      <c r="AC45518" s="104"/>
      <c r="AF45518" s="104"/>
      <c r="AG45518" s="104"/>
      <c r="AK45518" s="104"/>
      <c r="AL45518" s="104"/>
      <c r="AO45518" s="104"/>
      <c r="AP45518" s="104"/>
    </row>
    <row r="45519" spans="21:42" ht="15" customHeight="1" x14ac:dyDescent="0.25">
      <c r="U45519" s="104"/>
      <c r="AB45519" s="104"/>
      <c r="AC45519" s="104"/>
      <c r="AF45519" s="104"/>
      <c r="AG45519" s="104"/>
      <c r="AK45519" s="104"/>
      <c r="AL45519" s="104"/>
      <c r="AO45519" s="104"/>
      <c r="AP45519" s="104"/>
    </row>
    <row r="45520" spans="21:42" ht="15" customHeight="1" x14ac:dyDescent="0.25">
      <c r="U45520" s="104"/>
      <c r="AB45520" s="104"/>
      <c r="AC45520" s="104"/>
      <c r="AF45520" s="104"/>
      <c r="AG45520" s="104"/>
      <c r="AK45520" s="104"/>
      <c r="AL45520" s="104"/>
      <c r="AO45520" s="104"/>
      <c r="AP45520" s="104"/>
    </row>
    <row r="45521" spans="21:42" ht="15" customHeight="1" x14ac:dyDescent="0.25">
      <c r="U45521" s="104"/>
      <c r="AB45521" s="104"/>
      <c r="AC45521" s="104"/>
      <c r="AF45521" s="104"/>
      <c r="AG45521" s="104"/>
      <c r="AK45521" s="104"/>
      <c r="AL45521" s="104"/>
      <c r="AO45521" s="104"/>
      <c r="AP45521" s="104"/>
    </row>
    <row r="45522" spans="21:42" ht="15" customHeight="1" x14ac:dyDescent="0.25">
      <c r="U45522" s="104"/>
      <c r="AB45522" s="104"/>
      <c r="AC45522" s="104"/>
      <c r="AF45522" s="104"/>
      <c r="AG45522" s="104"/>
      <c r="AK45522" s="104"/>
      <c r="AL45522" s="104"/>
      <c r="AO45522" s="104"/>
      <c r="AP45522" s="104"/>
    </row>
    <row r="45523" spans="21:42" ht="15" customHeight="1" x14ac:dyDescent="0.25">
      <c r="U45523" s="104"/>
      <c r="AB45523" s="104"/>
      <c r="AC45523" s="104"/>
      <c r="AF45523" s="104"/>
      <c r="AG45523" s="104"/>
      <c r="AK45523" s="104"/>
      <c r="AL45523" s="104"/>
      <c r="AO45523" s="104"/>
      <c r="AP45523" s="104"/>
    </row>
    <row r="45524" spans="21:42" ht="15" customHeight="1" x14ac:dyDescent="0.25">
      <c r="U45524" s="104"/>
      <c r="AB45524" s="104"/>
      <c r="AC45524" s="104"/>
      <c r="AF45524" s="104"/>
      <c r="AG45524" s="104"/>
      <c r="AK45524" s="104"/>
      <c r="AL45524" s="104"/>
      <c r="AO45524" s="104"/>
      <c r="AP45524" s="104"/>
    </row>
    <row r="45525" spans="21:42" ht="15" customHeight="1" x14ac:dyDescent="0.25">
      <c r="U45525" s="104"/>
      <c r="AB45525" s="104"/>
      <c r="AC45525" s="104"/>
      <c r="AF45525" s="104"/>
      <c r="AG45525" s="104"/>
      <c r="AK45525" s="104"/>
      <c r="AL45525" s="104"/>
      <c r="AO45525" s="104"/>
      <c r="AP45525" s="104"/>
    </row>
    <row r="45526" spans="21:42" ht="15" customHeight="1" x14ac:dyDescent="0.25">
      <c r="U45526" s="104"/>
      <c r="AB45526" s="104"/>
      <c r="AC45526" s="104"/>
      <c r="AF45526" s="104"/>
      <c r="AG45526" s="104"/>
      <c r="AK45526" s="104"/>
      <c r="AL45526" s="104"/>
      <c r="AO45526" s="104"/>
      <c r="AP45526" s="104"/>
    </row>
    <row r="45527" spans="21:42" ht="15" customHeight="1" x14ac:dyDescent="0.25">
      <c r="U45527" s="104"/>
      <c r="AB45527" s="104"/>
      <c r="AC45527" s="104"/>
      <c r="AF45527" s="104"/>
      <c r="AG45527" s="104"/>
      <c r="AK45527" s="104"/>
      <c r="AL45527" s="104"/>
      <c r="AO45527" s="104"/>
      <c r="AP45527" s="104"/>
    </row>
    <row r="45528" spans="21:42" ht="15" customHeight="1" x14ac:dyDescent="0.25">
      <c r="U45528" s="104"/>
      <c r="AB45528" s="104"/>
      <c r="AC45528" s="104"/>
      <c r="AF45528" s="104"/>
      <c r="AG45528" s="104"/>
      <c r="AK45528" s="104"/>
      <c r="AL45528" s="104"/>
      <c r="AO45528" s="104"/>
      <c r="AP45528" s="104"/>
    </row>
    <row r="45529" spans="21:42" ht="15" customHeight="1" x14ac:dyDescent="0.25">
      <c r="U45529" s="104"/>
      <c r="AB45529" s="104"/>
      <c r="AC45529" s="104"/>
      <c r="AF45529" s="104"/>
      <c r="AG45529" s="104"/>
      <c r="AK45529" s="104"/>
      <c r="AL45529" s="104"/>
      <c r="AO45529" s="104"/>
      <c r="AP45529" s="104"/>
    </row>
    <row r="45530" spans="21:42" ht="15" customHeight="1" x14ac:dyDescent="0.25">
      <c r="U45530" s="104"/>
      <c r="AB45530" s="104"/>
      <c r="AC45530" s="104"/>
      <c r="AF45530" s="104"/>
      <c r="AG45530" s="104"/>
      <c r="AK45530" s="104"/>
      <c r="AL45530" s="104"/>
      <c r="AO45530" s="104"/>
      <c r="AP45530" s="104"/>
    </row>
    <row r="45531" spans="21:42" ht="15" customHeight="1" x14ac:dyDescent="0.25">
      <c r="U45531" s="104"/>
      <c r="AB45531" s="104"/>
      <c r="AC45531" s="104"/>
      <c r="AF45531" s="104"/>
      <c r="AG45531" s="104"/>
      <c r="AK45531" s="104"/>
      <c r="AL45531" s="104"/>
      <c r="AO45531" s="104"/>
      <c r="AP45531" s="104"/>
    </row>
    <row r="45532" spans="21:42" ht="15" customHeight="1" x14ac:dyDescent="0.25">
      <c r="U45532" s="104"/>
      <c r="AB45532" s="104"/>
      <c r="AC45532" s="104"/>
      <c r="AF45532" s="104"/>
      <c r="AG45532" s="104"/>
      <c r="AK45532" s="104"/>
      <c r="AL45532" s="104"/>
      <c r="AO45532" s="104"/>
      <c r="AP45532" s="104"/>
    </row>
    <row r="45533" spans="21:42" ht="15" customHeight="1" x14ac:dyDescent="0.25">
      <c r="U45533" s="104"/>
      <c r="AB45533" s="104"/>
      <c r="AC45533" s="104"/>
      <c r="AF45533" s="104"/>
      <c r="AG45533" s="104"/>
      <c r="AK45533" s="104"/>
      <c r="AL45533" s="104"/>
      <c r="AO45533" s="104"/>
      <c r="AP45533" s="104"/>
    </row>
    <row r="45534" spans="21:42" ht="15" customHeight="1" x14ac:dyDescent="0.25">
      <c r="U45534" s="104"/>
      <c r="AB45534" s="104"/>
      <c r="AC45534" s="104"/>
      <c r="AF45534" s="104"/>
      <c r="AG45534" s="104"/>
      <c r="AK45534" s="104"/>
      <c r="AL45534" s="104"/>
      <c r="AO45534" s="104"/>
      <c r="AP45534" s="104"/>
    </row>
    <row r="45535" spans="21:42" ht="15" customHeight="1" x14ac:dyDescent="0.25">
      <c r="U45535" s="104"/>
      <c r="AB45535" s="104"/>
      <c r="AC45535" s="104"/>
      <c r="AF45535" s="104"/>
      <c r="AG45535" s="104"/>
      <c r="AK45535" s="104"/>
      <c r="AL45535" s="104"/>
      <c r="AO45535" s="104"/>
      <c r="AP45535" s="104"/>
    </row>
    <row r="45536" spans="21:42" ht="15" customHeight="1" x14ac:dyDescent="0.25">
      <c r="U45536" s="104"/>
      <c r="AB45536" s="104"/>
      <c r="AC45536" s="104"/>
      <c r="AF45536" s="104"/>
      <c r="AG45536" s="104"/>
      <c r="AK45536" s="104"/>
      <c r="AL45536" s="104"/>
      <c r="AO45536" s="104"/>
      <c r="AP45536" s="104"/>
    </row>
    <row r="45537" spans="21:42" ht="15" customHeight="1" x14ac:dyDescent="0.25">
      <c r="U45537" s="104"/>
      <c r="AB45537" s="104"/>
      <c r="AC45537" s="104"/>
      <c r="AF45537" s="104"/>
      <c r="AG45537" s="104"/>
      <c r="AK45537" s="104"/>
      <c r="AL45537" s="104"/>
      <c r="AO45537" s="104"/>
      <c r="AP45537" s="104"/>
    </row>
    <row r="45538" spans="21:42" ht="15" customHeight="1" x14ac:dyDescent="0.25">
      <c r="U45538" s="104"/>
      <c r="AB45538" s="104"/>
      <c r="AC45538" s="104"/>
      <c r="AF45538" s="104"/>
      <c r="AG45538" s="104"/>
      <c r="AK45538" s="104"/>
      <c r="AL45538" s="104"/>
      <c r="AO45538" s="104"/>
      <c r="AP45538" s="104"/>
    </row>
    <row r="45539" spans="21:42" ht="15" customHeight="1" x14ac:dyDescent="0.25">
      <c r="U45539" s="104"/>
      <c r="AB45539" s="104"/>
      <c r="AC45539" s="104"/>
      <c r="AF45539" s="104"/>
      <c r="AG45539" s="104"/>
      <c r="AK45539" s="104"/>
      <c r="AL45539" s="104"/>
      <c r="AO45539" s="104"/>
      <c r="AP45539" s="104"/>
    </row>
    <row r="45540" spans="21:42" ht="15" customHeight="1" x14ac:dyDescent="0.25">
      <c r="U45540" s="104"/>
      <c r="AB45540" s="104"/>
      <c r="AC45540" s="104"/>
      <c r="AF45540" s="104"/>
      <c r="AG45540" s="104"/>
      <c r="AK45540" s="104"/>
      <c r="AL45540" s="104"/>
      <c r="AO45540" s="104"/>
      <c r="AP45540" s="104"/>
    </row>
    <row r="45541" spans="21:42" ht="15" customHeight="1" x14ac:dyDescent="0.25">
      <c r="U45541" s="104"/>
      <c r="AB45541" s="104"/>
      <c r="AC45541" s="104"/>
      <c r="AF45541" s="104"/>
      <c r="AG45541" s="104"/>
      <c r="AK45541" s="104"/>
      <c r="AL45541" s="104"/>
      <c r="AO45541" s="104"/>
      <c r="AP45541" s="104"/>
    </row>
    <row r="45542" spans="21:42" ht="15" customHeight="1" x14ac:dyDescent="0.25">
      <c r="U45542" s="104"/>
      <c r="AB45542" s="104"/>
      <c r="AC45542" s="104"/>
      <c r="AF45542" s="104"/>
      <c r="AG45542" s="104"/>
      <c r="AK45542" s="104"/>
      <c r="AL45542" s="104"/>
      <c r="AO45542" s="104"/>
      <c r="AP45542" s="104"/>
    </row>
    <row r="45543" spans="21:42" ht="15" customHeight="1" x14ac:dyDescent="0.25">
      <c r="U45543" s="104"/>
      <c r="AB45543" s="104"/>
      <c r="AC45543" s="104"/>
      <c r="AF45543" s="104"/>
      <c r="AG45543" s="104"/>
      <c r="AK45543" s="104"/>
      <c r="AL45543" s="104"/>
      <c r="AO45543" s="104"/>
      <c r="AP45543" s="104"/>
    </row>
    <row r="45544" spans="21:42" ht="15" customHeight="1" x14ac:dyDescent="0.25">
      <c r="U45544" s="104"/>
      <c r="AB45544" s="104"/>
      <c r="AC45544" s="104"/>
      <c r="AF45544" s="104"/>
      <c r="AG45544" s="104"/>
      <c r="AK45544" s="104"/>
      <c r="AL45544" s="104"/>
      <c r="AO45544" s="104"/>
      <c r="AP45544" s="104"/>
    </row>
    <row r="45545" spans="21:42" ht="15" customHeight="1" x14ac:dyDescent="0.25">
      <c r="U45545" s="104"/>
      <c r="AB45545" s="104"/>
      <c r="AC45545" s="104"/>
      <c r="AF45545" s="104"/>
      <c r="AG45545" s="104"/>
      <c r="AK45545" s="104"/>
      <c r="AL45545" s="104"/>
      <c r="AO45545" s="104"/>
      <c r="AP45545" s="104"/>
    </row>
    <row r="45546" spans="21:42" ht="15" customHeight="1" x14ac:dyDescent="0.25">
      <c r="U45546" s="104"/>
      <c r="AB45546" s="104"/>
      <c r="AC45546" s="104"/>
      <c r="AF45546" s="104"/>
      <c r="AG45546" s="104"/>
      <c r="AK45546" s="104"/>
      <c r="AL45546" s="104"/>
      <c r="AO45546" s="104"/>
      <c r="AP45546" s="104"/>
    </row>
    <row r="45547" spans="21:42" ht="15" customHeight="1" x14ac:dyDescent="0.25">
      <c r="U45547" s="104"/>
      <c r="AB45547" s="104"/>
      <c r="AC45547" s="104"/>
      <c r="AF45547" s="104"/>
      <c r="AG45547" s="104"/>
      <c r="AK45547" s="104"/>
      <c r="AL45547" s="104"/>
      <c r="AO45547" s="104"/>
      <c r="AP45547" s="104"/>
    </row>
    <row r="45548" spans="21:42" ht="15" customHeight="1" x14ac:dyDescent="0.25">
      <c r="U45548" s="104"/>
      <c r="AB45548" s="104"/>
      <c r="AC45548" s="104"/>
      <c r="AF45548" s="104"/>
      <c r="AG45548" s="104"/>
      <c r="AK45548" s="104"/>
      <c r="AL45548" s="104"/>
      <c r="AO45548" s="104"/>
      <c r="AP45548" s="104"/>
    </row>
    <row r="45549" spans="21:42" ht="15" customHeight="1" x14ac:dyDescent="0.25">
      <c r="U45549" s="104"/>
      <c r="AB45549" s="104"/>
      <c r="AC45549" s="104"/>
      <c r="AF45549" s="104"/>
      <c r="AG45549" s="104"/>
      <c r="AK45549" s="104"/>
      <c r="AL45549" s="104"/>
      <c r="AO45549" s="104"/>
      <c r="AP45549" s="104"/>
    </row>
    <row r="45550" spans="21:42" ht="15" customHeight="1" x14ac:dyDescent="0.25">
      <c r="U45550" s="104"/>
      <c r="AB45550" s="104"/>
      <c r="AC45550" s="104"/>
      <c r="AF45550" s="104"/>
      <c r="AG45550" s="104"/>
      <c r="AK45550" s="104"/>
      <c r="AL45550" s="104"/>
      <c r="AO45550" s="104"/>
      <c r="AP45550" s="104"/>
    </row>
    <row r="45551" spans="21:42" ht="15" customHeight="1" x14ac:dyDescent="0.25">
      <c r="U45551" s="104"/>
      <c r="AB45551" s="104"/>
      <c r="AC45551" s="104"/>
      <c r="AF45551" s="104"/>
      <c r="AG45551" s="104"/>
      <c r="AK45551" s="104"/>
      <c r="AL45551" s="104"/>
      <c r="AO45551" s="104"/>
      <c r="AP45551" s="104"/>
    </row>
    <row r="45552" spans="21:42" ht="15" customHeight="1" x14ac:dyDescent="0.25">
      <c r="U45552" s="104"/>
      <c r="AB45552" s="104"/>
      <c r="AC45552" s="104"/>
      <c r="AF45552" s="104"/>
      <c r="AG45552" s="104"/>
      <c r="AK45552" s="104"/>
      <c r="AL45552" s="104"/>
      <c r="AO45552" s="104"/>
      <c r="AP45552" s="104"/>
    </row>
    <row r="45553" spans="21:42" ht="15" customHeight="1" x14ac:dyDescent="0.25">
      <c r="U45553" s="104"/>
      <c r="AB45553" s="104"/>
      <c r="AC45553" s="104"/>
      <c r="AF45553" s="104"/>
      <c r="AG45553" s="104"/>
      <c r="AK45553" s="104"/>
      <c r="AL45553" s="104"/>
      <c r="AO45553" s="104"/>
      <c r="AP45553" s="104"/>
    </row>
    <row r="45554" spans="21:42" ht="15" customHeight="1" x14ac:dyDescent="0.25">
      <c r="U45554" s="104"/>
      <c r="AB45554" s="104"/>
      <c r="AC45554" s="104"/>
      <c r="AF45554" s="104"/>
      <c r="AG45554" s="104"/>
      <c r="AK45554" s="104"/>
      <c r="AL45554" s="104"/>
      <c r="AO45554" s="104"/>
      <c r="AP45554" s="104"/>
    </row>
    <row r="45555" spans="21:42" ht="15" customHeight="1" x14ac:dyDescent="0.25">
      <c r="U45555" s="104"/>
      <c r="AB45555" s="104"/>
      <c r="AC45555" s="104"/>
      <c r="AF45555" s="104"/>
      <c r="AG45555" s="104"/>
      <c r="AK45555" s="104"/>
      <c r="AL45555" s="104"/>
      <c r="AO45555" s="104"/>
      <c r="AP45555" s="104"/>
    </row>
    <row r="45556" spans="21:42" ht="15" customHeight="1" x14ac:dyDescent="0.25">
      <c r="U45556" s="104"/>
      <c r="AB45556" s="104"/>
      <c r="AC45556" s="104"/>
      <c r="AF45556" s="104"/>
      <c r="AG45556" s="104"/>
      <c r="AK45556" s="104"/>
      <c r="AL45556" s="104"/>
      <c r="AO45556" s="104"/>
      <c r="AP45556" s="104"/>
    </row>
    <row r="45557" spans="21:42" ht="15" customHeight="1" x14ac:dyDescent="0.25">
      <c r="U45557" s="104"/>
      <c r="AB45557" s="104"/>
      <c r="AC45557" s="104"/>
      <c r="AF45557" s="104"/>
      <c r="AG45557" s="104"/>
      <c r="AK45557" s="104"/>
      <c r="AL45557" s="104"/>
      <c r="AO45557" s="104"/>
      <c r="AP45557" s="104"/>
    </row>
    <row r="45558" spans="21:42" ht="15" customHeight="1" x14ac:dyDescent="0.25">
      <c r="U45558" s="104"/>
      <c r="AB45558" s="104"/>
      <c r="AC45558" s="104"/>
      <c r="AF45558" s="104"/>
      <c r="AG45558" s="104"/>
      <c r="AK45558" s="104"/>
      <c r="AL45558" s="104"/>
      <c r="AO45558" s="104"/>
      <c r="AP45558" s="104"/>
    </row>
    <row r="45559" spans="21:42" ht="15" customHeight="1" x14ac:dyDescent="0.25">
      <c r="U45559" s="104"/>
      <c r="AB45559" s="104"/>
      <c r="AC45559" s="104"/>
      <c r="AF45559" s="104"/>
      <c r="AG45559" s="104"/>
      <c r="AK45559" s="104"/>
      <c r="AL45559" s="104"/>
      <c r="AO45559" s="104"/>
      <c r="AP45559" s="104"/>
    </row>
    <row r="45560" spans="21:42" ht="15" customHeight="1" x14ac:dyDescent="0.25">
      <c r="U45560" s="104"/>
      <c r="AB45560" s="104"/>
      <c r="AC45560" s="104"/>
      <c r="AF45560" s="104"/>
      <c r="AG45560" s="104"/>
      <c r="AK45560" s="104"/>
      <c r="AL45560" s="104"/>
      <c r="AO45560" s="104"/>
      <c r="AP45560" s="104"/>
    </row>
    <row r="45561" spans="21:42" ht="15" customHeight="1" x14ac:dyDescent="0.25">
      <c r="U45561" s="104"/>
      <c r="AB45561" s="104"/>
      <c r="AC45561" s="104"/>
      <c r="AF45561" s="104"/>
      <c r="AG45561" s="104"/>
      <c r="AK45561" s="104"/>
      <c r="AL45561" s="104"/>
      <c r="AO45561" s="104"/>
      <c r="AP45561" s="104"/>
    </row>
    <row r="45562" spans="21:42" ht="15" customHeight="1" x14ac:dyDescent="0.25">
      <c r="U45562" s="104"/>
      <c r="AB45562" s="104"/>
      <c r="AC45562" s="104"/>
      <c r="AF45562" s="104"/>
      <c r="AG45562" s="104"/>
      <c r="AK45562" s="104"/>
      <c r="AL45562" s="104"/>
      <c r="AO45562" s="104"/>
      <c r="AP45562" s="104"/>
    </row>
    <row r="45563" spans="21:42" ht="15" customHeight="1" x14ac:dyDescent="0.25">
      <c r="U45563" s="104"/>
      <c r="AB45563" s="104"/>
      <c r="AC45563" s="104"/>
      <c r="AF45563" s="104"/>
      <c r="AG45563" s="104"/>
      <c r="AK45563" s="104"/>
      <c r="AL45563" s="104"/>
      <c r="AO45563" s="104"/>
      <c r="AP45563" s="104"/>
    </row>
    <row r="45564" spans="21:42" ht="15" customHeight="1" x14ac:dyDescent="0.25">
      <c r="U45564" s="104"/>
      <c r="AB45564" s="104"/>
      <c r="AC45564" s="104"/>
      <c r="AF45564" s="104"/>
      <c r="AG45564" s="104"/>
      <c r="AK45564" s="104"/>
      <c r="AL45564" s="104"/>
      <c r="AO45564" s="104"/>
      <c r="AP45564" s="104"/>
    </row>
    <row r="45565" spans="21:42" ht="15" customHeight="1" x14ac:dyDescent="0.25">
      <c r="U45565" s="104"/>
      <c r="AB45565" s="104"/>
      <c r="AC45565" s="104"/>
      <c r="AF45565" s="104"/>
      <c r="AG45565" s="104"/>
      <c r="AK45565" s="104"/>
      <c r="AL45565" s="104"/>
      <c r="AO45565" s="104"/>
      <c r="AP45565" s="104"/>
    </row>
    <row r="45566" spans="21:42" ht="15" customHeight="1" x14ac:dyDescent="0.25">
      <c r="U45566" s="104"/>
      <c r="AB45566" s="104"/>
      <c r="AC45566" s="104"/>
      <c r="AF45566" s="104"/>
      <c r="AG45566" s="104"/>
      <c r="AK45566" s="104"/>
      <c r="AL45566" s="104"/>
      <c r="AO45566" s="104"/>
      <c r="AP45566" s="104"/>
    </row>
    <row r="45567" spans="21:42" ht="15" customHeight="1" x14ac:dyDescent="0.25">
      <c r="U45567" s="104"/>
      <c r="AB45567" s="104"/>
      <c r="AC45567" s="104"/>
      <c r="AF45567" s="104"/>
      <c r="AG45567" s="104"/>
      <c r="AK45567" s="104"/>
      <c r="AL45567" s="104"/>
      <c r="AO45567" s="104"/>
      <c r="AP45567" s="104"/>
    </row>
    <row r="45568" spans="21:42" ht="15" customHeight="1" x14ac:dyDescent="0.25">
      <c r="U45568" s="104"/>
      <c r="AB45568" s="104"/>
      <c r="AC45568" s="104"/>
      <c r="AF45568" s="104"/>
      <c r="AG45568" s="104"/>
      <c r="AK45568" s="104"/>
      <c r="AL45568" s="104"/>
      <c r="AO45568" s="104"/>
      <c r="AP45568" s="104"/>
    </row>
    <row r="45569" spans="21:42" ht="15" customHeight="1" x14ac:dyDescent="0.25">
      <c r="U45569" s="104"/>
      <c r="AB45569" s="104"/>
      <c r="AC45569" s="104"/>
      <c r="AF45569" s="104"/>
      <c r="AG45569" s="104"/>
      <c r="AK45569" s="104"/>
      <c r="AL45569" s="104"/>
      <c r="AO45569" s="104"/>
      <c r="AP45569" s="104"/>
    </row>
    <row r="45570" spans="21:42" ht="15" customHeight="1" x14ac:dyDescent="0.25">
      <c r="U45570" s="104"/>
      <c r="AB45570" s="104"/>
      <c r="AC45570" s="104"/>
      <c r="AF45570" s="104"/>
      <c r="AG45570" s="104"/>
      <c r="AK45570" s="104"/>
      <c r="AL45570" s="104"/>
      <c r="AO45570" s="104"/>
      <c r="AP45570" s="104"/>
    </row>
    <row r="45571" spans="21:42" ht="15" customHeight="1" x14ac:dyDescent="0.25">
      <c r="U45571" s="104"/>
      <c r="AB45571" s="104"/>
      <c r="AC45571" s="104"/>
      <c r="AF45571" s="104"/>
      <c r="AG45571" s="104"/>
      <c r="AK45571" s="104"/>
      <c r="AL45571" s="104"/>
      <c r="AO45571" s="104"/>
      <c r="AP45571" s="104"/>
    </row>
    <row r="45572" spans="21:42" ht="15" customHeight="1" x14ac:dyDescent="0.25">
      <c r="U45572" s="104"/>
      <c r="AB45572" s="104"/>
      <c r="AC45572" s="104"/>
      <c r="AF45572" s="104"/>
      <c r="AG45572" s="104"/>
      <c r="AK45572" s="104"/>
      <c r="AL45572" s="104"/>
      <c r="AO45572" s="104"/>
      <c r="AP45572" s="104"/>
    </row>
    <row r="45573" spans="21:42" ht="15" customHeight="1" x14ac:dyDescent="0.25">
      <c r="U45573" s="104"/>
      <c r="AB45573" s="104"/>
      <c r="AC45573" s="104"/>
      <c r="AF45573" s="104"/>
      <c r="AG45573" s="104"/>
      <c r="AK45573" s="104"/>
      <c r="AL45573" s="104"/>
      <c r="AO45573" s="104"/>
      <c r="AP45573" s="104"/>
    </row>
    <row r="45574" spans="21:42" ht="15" customHeight="1" x14ac:dyDescent="0.25">
      <c r="U45574" s="104"/>
      <c r="AB45574" s="104"/>
      <c r="AC45574" s="104"/>
      <c r="AF45574" s="104"/>
      <c r="AG45574" s="104"/>
      <c r="AK45574" s="104"/>
      <c r="AL45574" s="104"/>
      <c r="AO45574" s="104"/>
      <c r="AP45574" s="104"/>
    </row>
    <row r="45575" spans="21:42" ht="15" customHeight="1" x14ac:dyDescent="0.25">
      <c r="U45575" s="104"/>
      <c r="AB45575" s="104"/>
      <c r="AC45575" s="104"/>
      <c r="AF45575" s="104"/>
      <c r="AG45575" s="104"/>
      <c r="AK45575" s="104"/>
      <c r="AL45575" s="104"/>
      <c r="AO45575" s="104"/>
      <c r="AP45575" s="104"/>
    </row>
    <row r="45576" spans="21:42" ht="15" customHeight="1" x14ac:dyDescent="0.25">
      <c r="U45576" s="104"/>
      <c r="AB45576" s="104"/>
      <c r="AC45576" s="104"/>
      <c r="AF45576" s="104"/>
      <c r="AG45576" s="104"/>
      <c r="AK45576" s="104"/>
      <c r="AL45576" s="104"/>
      <c r="AO45576" s="104"/>
      <c r="AP45576" s="104"/>
    </row>
    <row r="45577" spans="21:42" ht="15" customHeight="1" x14ac:dyDescent="0.25">
      <c r="U45577" s="104"/>
      <c r="AB45577" s="104"/>
      <c r="AC45577" s="104"/>
      <c r="AF45577" s="104"/>
      <c r="AG45577" s="104"/>
      <c r="AK45577" s="104"/>
      <c r="AL45577" s="104"/>
      <c r="AO45577" s="104"/>
      <c r="AP45577" s="104"/>
    </row>
    <row r="45578" spans="21:42" ht="15" customHeight="1" x14ac:dyDescent="0.25">
      <c r="U45578" s="104"/>
      <c r="AB45578" s="104"/>
      <c r="AC45578" s="104"/>
      <c r="AF45578" s="104"/>
      <c r="AG45578" s="104"/>
      <c r="AK45578" s="104"/>
      <c r="AL45578" s="104"/>
      <c r="AO45578" s="104"/>
      <c r="AP45578" s="104"/>
    </row>
    <row r="45579" spans="21:42" ht="15" customHeight="1" x14ac:dyDescent="0.25">
      <c r="U45579" s="104"/>
      <c r="AB45579" s="104"/>
      <c r="AC45579" s="104"/>
      <c r="AF45579" s="104"/>
      <c r="AG45579" s="104"/>
      <c r="AK45579" s="104"/>
      <c r="AL45579" s="104"/>
      <c r="AO45579" s="104"/>
      <c r="AP45579" s="104"/>
    </row>
    <row r="45580" spans="21:42" ht="15" customHeight="1" x14ac:dyDescent="0.25">
      <c r="U45580" s="104"/>
      <c r="AB45580" s="104"/>
      <c r="AC45580" s="104"/>
      <c r="AF45580" s="104"/>
      <c r="AG45580" s="104"/>
      <c r="AK45580" s="104"/>
      <c r="AL45580" s="104"/>
      <c r="AO45580" s="104"/>
      <c r="AP45580" s="104"/>
    </row>
    <row r="45581" spans="21:42" ht="15" customHeight="1" x14ac:dyDescent="0.25">
      <c r="U45581" s="104"/>
      <c r="AB45581" s="104"/>
      <c r="AC45581" s="104"/>
      <c r="AF45581" s="104"/>
      <c r="AG45581" s="104"/>
      <c r="AK45581" s="104"/>
      <c r="AL45581" s="104"/>
      <c r="AO45581" s="104"/>
      <c r="AP45581" s="104"/>
    </row>
    <row r="45582" spans="21:42" ht="15" customHeight="1" x14ac:dyDescent="0.25">
      <c r="U45582" s="104"/>
      <c r="AB45582" s="104"/>
      <c r="AC45582" s="104"/>
      <c r="AF45582" s="104"/>
      <c r="AG45582" s="104"/>
      <c r="AK45582" s="104"/>
      <c r="AL45582" s="104"/>
      <c r="AO45582" s="104"/>
      <c r="AP45582" s="104"/>
    </row>
    <row r="45583" spans="21:42" ht="15" customHeight="1" x14ac:dyDescent="0.25">
      <c r="U45583" s="104"/>
      <c r="AB45583" s="104"/>
      <c r="AC45583" s="104"/>
      <c r="AF45583" s="104"/>
      <c r="AG45583" s="104"/>
      <c r="AK45583" s="104"/>
      <c r="AL45583" s="104"/>
      <c r="AO45583" s="104"/>
      <c r="AP45583" s="104"/>
    </row>
    <row r="45584" spans="21:42" ht="15" customHeight="1" x14ac:dyDescent="0.25">
      <c r="U45584" s="104"/>
      <c r="AB45584" s="104"/>
      <c r="AC45584" s="104"/>
      <c r="AF45584" s="104"/>
      <c r="AG45584" s="104"/>
      <c r="AK45584" s="104"/>
      <c r="AL45584" s="104"/>
      <c r="AO45584" s="104"/>
      <c r="AP45584" s="104"/>
    </row>
    <row r="45585" spans="21:42" ht="15" customHeight="1" x14ac:dyDescent="0.25">
      <c r="U45585" s="104"/>
      <c r="AB45585" s="104"/>
      <c r="AC45585" s="104"/>
      <c r="AF45585" s="104"/>
      <c r="AG45585" s="104"/>
      <c r="AK45585" s="104"/>
      <c r="AL45585" s="104"/>
      <c r="AO45585" s="104"/>
      <c r="AP45585" s="104"/>
    </row>
    <row r="45586" spans="21:42" ht="15" customHeight="1" x14ac:dyDescent="0.25">
      <c r="U45586" s="104"/>
      <c r="AB45586" s="104"/>
      <c r="AC45586" s="104"/>
      <c r="AF45586" s="104"/>
      <c r="AG45586" s="104"/>
      <c r="AK45586" s="104"/>
      <c r="AL45586" s="104"/>
      <c r="AO45586" s="104"/>
      <c r="AP45586" s="104"/>
    </row>
    <row r="45587" spans="21:42" ht="15" customHeight="1" x14ac:dyDescent="0.25">
      <c r="U45587" s="104"/>
      <c r="AB45587" s="104"/>
      <c r="AC45587" s="104"/>
      <c r="AF45587" s="104"/>
      <c r="AG45587" s="104"/>
      <c r="AK45587" s="104"/>
      <c r="AL45587" s="104"/>
      <c r="AO45587" s="104"/>
      <c r="AP45587" s="104"/>
    </row>
    <row r="45588" spans="21:42" ht="15" customHeight="1" x14ac:dyDescent="0.25">
      <c r="U45588" s="104"/>
      <c r="AB45588" s="104"/>
      <c r="AC45588" s="104"/>
      <c r="AF45588" s="104"/>
      <c r="AG45588" s="104"/>
      <c r="AK45588" s="104"/>
      <c r="AL45588" s="104"/>
      <c r="AO45588" s="104"/>
      <c r="AP45588" s="104"/>
    </row>
    <row r="45589" spans="21:42" ht="15" customHeight="1" x14ac:dyDescent="0.25">
      <c r="U45589" s="104"/>
      <c r="AB45589" s="104"/>
      <c r="AC45589" s="104"/>
      <c r="AF45589" s="104"/>
      <c r="AG45589" s="104"/>
      <c r="AK45589" s="104"/>
      <c r="AL45589" s="104"/>
      <c r="AO45589" s="104"/>
      <c r="AP45589" s="104"/>
    </row>
    <row r="45590" spans="21:42" ht="15" customHeight="1" x14ac:dyDescent="0.25">
      <c r="U45590" s="104"/>
      <c r="AB45590" s="104"/>
      <c r="AC45590" s="104"/>
      <c r="AF45590" s="104"/>
      <c r="AG45590" s="104"/>
      <c r="AK45590" s="104"/>
      <c r="AL45590" s="104"/>
      <c r="AO45590" s="104"/>
      <c r="AP45590" s="104"/>
    </row>
    <row r="45591" spans="21:42" ht="15" customHeight="1" x14ac:dyDescent="0.25">
      <c r="U45591" s="104"/>
      <c r="AB45591" s="104"/>
      <c r="AC45591" s="104"/>
      <c r="AF45591" s="104"/>
      <c r="AG45591" s="104"/>
      <c r="AK45591" s="104"/>
      <c r="AL45591" s="104"/>
      <c r="AO45591" s="104"/>
      <c r="AP45591" s="104"/>
    </row>
    <row r="45592" spans="21:42" ht="15" customHeight="1" x14ac:dyDescent="0.25">
      <c r="U45592" s="104"/>
      <c r="AB45592" s="104"/>
      <c r="AC45592" s="104"/>
      <c r="AF45592" s="104"/>
      <c r="AG45592" s="104"/>
      <c r="AK45592" s="104"/>
      <c r="AL45592" s="104"/>
      <c r="AO45592" s="104"/>
      <c r="AP45592" s="104"/>
    </row>
    <row r="45593" spans="21:42" ht="15" customHeight="1" x14ac:dyDescent="0.25">
      <c r="U45593" s="104"/>
      <c r="AB45593" s="104"/>
      <c r="AC45593" s="104"/>
      <c r="AF45593" s="104"/>
      <c r="AG45593" s="104"/>
      <c r="AK45593" s="104"/>
      <c r="AL45593" s="104"/>
      <c r="AO45593" s="104"/>
      <c r="AP45593" s="104"/>
    </row>
    <row r="45594" spans="21:42" ht="15" customHeight="1" x14ac:dyDescent="0.25">
      <c r="U45594" s="104"/>
      <c r="AB45594" s="104"/>
      <c r="AC45594" s="104"/>
      <c r="AF45594" s="104"/>
      <c r="AG45594" s="104"/>
      <c r="AK45594" s="104"/>
      <c r="AL45594" s="104"/>
      <c r="AO45594" s="104"/>
      <c r="AP45594" s="104"/>
    </row>
    <row r="45595" spans="21:42" ht="15" customHeight="1" x14ac:dyDescent="0.25">
      <c r="U45595" s="104"/>
      <c r="AB45595" s="104"/>
      <c r="AC45595" s="104"/>
      <c r="AF45595" s="104"/>
      <c r="AG45595" s="104"/>
      <c r="AK45595" s="104"/>
      <c r="AL45595" s="104"/>
      <c r="AO45595" s="104"/>
      <c r="AP45595" s="104"/>
    </row>
    <row r="45596" spans="21:42" ht="15" customHeight="1" x14ac:dyDescent="0.25">
      <c r="U45596" s="104"/>
      <c r="AB45596" s="104"/>
      <c r="AC45596" s="104"/>
      <c r="AF45596" s="104"/>
      <c r="AG45596" s="104"/>
      <c r="AK45596" s="104"/>
      <c r="AL45596" s="104"/>
      <c r="AO45596" s="104"/>
      <c r="AP45596" s="104"/>
    </row>
    <row r="45597" spans="21:42" ht="15" customHeight="1" x14ac:dyDescent="0.25">
      <c r="U45597" s="104"/>
      <c r="AB45597" s="104"/>
      <c r="AC45597" s="104"/>
      <c r="AF45597" s="104"/>
      <c r="AG45597" s="104"/>
      <c r="AK45597" s="104"/>
      <c r="AL45597" s="104"/>
      <c r="AO45597" s="104"/>
      <c r="AP45597" s="104"/>
    </row>
    <row r="45598" spans="21:42" ht="15" customHeight="1" x14ac:dyDescent="0.25">
      <c r="U45598" s="104"/>
      <c r="AB45598" s="104"/>
      <c r="AC45598" s="104"/>
      <c r="AF45598" s="104"/>
      <c r="AG45598" s="104"/>
      <c r="AK45598" s="104"/>
      <c r="AL45598" s="104"/>
      <c r="AO45598" s="104"/>
      <c r="AP45598" s="104"/>
    </row>
    <row r="45599" spans="21:42" ht="15" customHeight="1" x14ac:dyDescent="0.25">
      <c r="U45599" s="104"/>
      <c r="AB45599" s="104"/>
      <c r="AC45599" s="104"/>
      <c r="AF45599" s="104"/>
      <c r="AG45599" s="104"/>
      <c r="AK45599" s="104"/>
      <c r="AL45599" s="104"/>
      <c r="AO45599" s="104"/>
      <c r="AP45599" s="104"/>
    </row>
    <row r="45600" spans="21:42" ht="15" customHeight="1" x14ac:dyDescent="0.25">
      <c r="U45600" s="104"/>
      <c r="AB45600" s="104"/>
      <c r="AC45600" s="104"/>
      <c r="AF45600" s="104"/>
      <c r="AG45600" s="104"/>
      <c r="AK45600" s="104"/>
      <c r="AL45600" s="104"/>
      <c r="AO45600" s="104"/>
      <c r="AP45600" s="104"/>
    </row>
    <row r="45601" spans="21:42" ht="15" customHeight="1" x14ac:dyDescent="0.25">
      <c r="U45601" s="104"/>
      <c r="AB45601" s="104"/>
      <c r="AC45601" s="104"/>
      <c r="AF45601" s="104"/>
      <c r="AG45601" s="104"/>
      <c r="AK45601" s="104"/>
      <c r="AL45601" s="104"/>
      <c r="AO45601" s="104"/>
      <c r="AP45601" s="104"/>
    </row>
    <row r="45602" spans="21:42" ht="15" customHeight="1" x14ac:dyDescent="0.25">
      <c r="U45602" s="104"/>
      <c r="AB45602" s="104"/>
      <c r="AC45602" s="104"/>
      <c r="AF45602" s="104"/>
      <c r="AG45602" s="104"/>
      <c r="AK45602" s="104"/>
      <c r="AL45602" s="104"/>
      <c r="AO45602" s="104"/>
      <c r="AP45602" s="104"/>
    </row>
    <row r="45603" spans="21:42" ht="15" customHeight="1" x14ac:dyDescent="0.25">
      <c r="U45603" s="104"/>
      <c r="AB45603" s="104"/>
      <c r="AC45603" s="104"/>
      <c r="AF45603" s="104"/>
      <c r="AG45603" s="104"/>
      <c r="AK45603" s="104"/>
      <c r="AL45603" s="104"/>
      <c r="AO45603" s="104"/>
      <c r="AP45603" s="104"/>
    </row>
    <row r="45604" spans="21:42" ht="15" customHeight="1" x14ac:dyDescent="0.25">
      <c r="U45604" s="104"/>
      <c r="AB45604" s="104"/>
      <c r="AC45604" s="104"/>
      <c r="AF45604" s="104"/>
      <c r="AG45604" s="104"/>
      <c r="AK45604" s="104"/>
      <c r="AL45604" s="104"/>
      <c r="AO45604" s="104"/>
      <c r="AP45604" s="104"/>
    </row>
    <row r="45605" spans="21:42" ht="15" customHeight="1" x14ac:dyDescent="0.25">
      <c r="U45605" s="104"/>
      <c r="AB45605" s="104"/>
      <c r="AC45605" s="104"/>
      <c r="AF45605" s="104"/>
      <c r="AG45605" s="104"/>
      <c r="AK45605" s="104"/>
      <c r="AL45605" s="104"/>
      <c r="AO45605" s="104"/>
      <c r="AP45605" s="104"/>
    </row>
    <row r="45606" spans="21:42" ht="15" customHeight="1" x14ac:dyDescent="0.25">
      <c r="U45606" s="104"/>
      <c r="AB45606" s="104"/>
      <c r="AC45606" s="104"/>
      <c r="AF45606" s="104"/>
      <c r="AG45606" s="104"/>
      <c r="AK45606" s="104"/>
      <c r="AL45606" s="104"/>
      <c r="AO45606" s="104"/>
      <c r="AP45606" s="104"/>
    </row>
    <row r="45607" spans="21:42" ht="15" customHeight="1" x14ac:dyDescent="0.25">
      <c r="U45607" s="104"/>
      <c r="AB45607" s="104"/>
      <c r="AC45607" s="104"/>
      <c r="AF45607" s="104"/>
      <c r="AG45607" s="104"/>
      <c r="AK45607" s="104"/>
      <c r="AL45607" s="104"/>
      <c r="AO45607" s="104"/>
      <c r="AP45607" s="104"/>
    </row>
    <row r="45608" spans="21:42" ht="15" customHeight="1" x14ac:dyDescent="0.25">
      <c r="U45608" s="104"/>
      <c r="AB45608" s="104"/>
      <c r="AC45608" s="104"/>
      <c r="AF45608" s="104"/>
      <c r="AG45608" s="104"/>
      <c r="AK45608" s="104"/>
      <c r="AL45608" s="104"/>
      <c r="AO45608" s="104"/>
      <c r="AP45608" s="104"/>
    </row>
    <row r="45609" spans="21:42" ht="15" customHeight="1" x14ac:dyDescent="0.25">
      <c r="U45609" s="104"/>
      <c r="AB45609" s="104"/>
      <c r="AC45609" s="104"/>
      <c r="AF45609" s="104"/>
      <c r="AG45609" s="104"/>
      <c r="AK45609" s="104"/>
      <c r="AL45609" s="104"/>
      <c r="AO45609" s="104"/>
      <c r="AP45609" s="104"/>
    </row>
    <row r="45610" spans="21:42" ht="15" customHeight="1" x14ac:dyDescent="0.25">
      <c r="U45610" s="104"/>
      <c r="AB45610" s="104"/>
      <c r="AC45610" s="104"/>
      <c r="AF45610" s="104"/>
      <c r="AG45610" s="104"/>
      <c r="AK45610" s="104"/>
      <c r="AL45610" s="104"/>
      <c r="AO45610" s="104"/>
      <c r="AP45610" s="104"/>
    </row>
    <row r="45611" spans="21:42" ht="15" customHeight="1" x14ac:dyDescent="0.25">
      <c r="U45611" s="104"/>
      <c r="AB45611" s="104"/>
      <c r="AC45611" s="104"/>
      <c r="AF45611" s="104"/>
      <c r="AG45611" s="104"/>
      <c r="AK45611" s="104"/>
      <c r="AL45611" s="104"/>
      <c r="AO45611" s="104"/>
      <c r="AP45611" s="104"/>
    </row>
    <row r="45612" spans="21:42" ht="15" customHeight="1" x14ac:dyDescent="0.25">
      <c r="U45612" s="104"/>
      <c r="AB45612" s="104"/>
      <c r="AC45612" s="104"/>
      <c r="AF45612" s="104"/>
      <c r="AG45612" s="104"/>
      <c r="AK45612" s="104"/>
      <c r="AL45612" s="104"/>
      <c r="AO45612" s="104"/>
      <c r="AP45612" s="104"/>
    </row>
    <row r="45613" spans="21:42" ht="15" customHeight="1" x14ac:dyDescent="0.25">
      <c r="U45613" s="104"/>
      <c r="AB45613" s="104"/>
      <c r="AC45613" s="104"/>
      <c r="AF45613" s="104"/>
      <c r="AG45613" s="104"/>
      <c r="AK45613" s="104"/>
      <c r="AL45613" s="104"/>
      <c r="AO45613" s="104"/>
      <c r="AP45613" s="104"/>
    </row>
    <row r="45614" spans="21:42" ht="15" customHeight="1" x14ac:dyDescent="0.25">
      <c r="U45614" s="104"/>
      <c r="AB45614" s="104"/>
      <c r="AC45614" s="104"/>
      <c r="AF45614" s="104"/>
      <c r="AG45614" s="104"/>
      <c r="AK45614" s="104"/>
      <c r="AL45614" s="104"/>
      <c r="AO45614" s="104"/>
      <c r="AP45614" s="104"/>
    </row>
    <row r="45615" spans="21:42" ht="15" customHeight="1" x14ac:dyDescent="0.25">
      <c r="U45615" s="104"/>
      <c r="AB45615" s="104"/>
      <c r="AC45615" s="104"/>
      <c r="AF45615" s="104"/>
      <c r="AG45615" s="104"/>
      <c r="AK45615" s="104"/>
      <c r="AL45615" s="104"/>
      <c r="AO45615" s="104"/>
      <c r="AP45615" s="104"/>
    </row>
    <row r="45616" spans="21:42" ht="15" customHeight="1" x14ac:dyDescent="0.25">
      <c r="U45616" s="104"/>
      <c r="AB45616" s="104"/>
      <c r="AC45616" s="104"/>
      <c r="AF45616" s="104"/>
      <c r="AG45616" s="104"/>
      <c r="AK45616" s="104"/>
      <c r="AL45616" s="104"/>
      <c r="AO45616" s="104"/>
      <c r="AP45616" s="104"/>
    </row>
    <row r="45617" spans="21:42" ht="15" customHeight="1" x14ac:dyDescent="0.25">
      <c r="U45617" s="104"/>
      <c r="AB45617" s="104"/>
      <c r="AC45617" s="104"/>
      <c r="AF45617" s="104"/>
      <c r="AG45617" s="104"/>
      <c r="AK45617" s="104"/>
      <c r="AL45617" s="104"/>
      <c r="AO45617" s="104"/>
      <c r="AP45617" s="104"/>
    </row>
    <row r="45618" spans="21:42" ht="15" customHeight="1" x14ac:dyDescent="0.25">
      <c r="U45618" s="104"/>
      <c r="AB45618" s="104"/>
      <c r="AC45618" s="104"/>
      <c r="AF45618" s="104"/>
      <c r="AG45618" s="104"/>
      <c r="AK45618" s="104"/>
      <c r="AL45618" s="104"/>
      <c r="AO45618" s="104"/>
      <c r="AP45618" s="104"/>
    </row>
    <row r="45619" spans="21:42" ht="15" customHeight="1" x14ac:dyDescent="0.25">
      <c r="U45619" s="104"/>
      <c r="AB45619" s="104"/>
      <c r="AC45619" s="104"/>
      <c r="AF45619" s="104"/>
      <c r="AG45619" s="104"/>
      <c r="AK45619" s="104"/>
      <c r="AL45619" s="104"/>
      <c r="AO45619" s="104"/>
      <c r="AP45619" s="104"/>
    </row>
    <row r="45620" spans="21:42" ht="15" customHeight="1" x14ac:dyDescent="0.25">
      <c r="U45620" s="104"/>
      <c r="AB45620" s="104"/>
      <c r="AC45620" s="104"/>
      <c r="AF45620" s="104"/>
      <c r="AG45620" s="104"/>
      <c r="AK45620" s="104"/>
      <c r="AL45620" s="104"/>
      <c r="AO45620" s="104"/>
      <c r="AP45620" s="104"/>
    </row>
    <row r="45621" spans="21:42" ht="15" customHeight="1" x14ac:dyDescent="0.25">
      <c r="U45621" s="104"/>
      <c r="AB45621" s="104"/>
      <c r="AC45621" s="104"/>
      <c r="AF45621" s="104"/>
      <c r="AG45621" s="104"/>
      <c r="AK45621" s="104"/>
      <c r="AL45621" s="104"/>
      <c r="AO45621" s="104"/>
      <c r="AP45621" s="104"/>
    </row>
    <row r="45622" spans="21:42" ht="15" customHeight="1" x14ac:dyDescent="0.25">
      <c r="U45622" s="104"/>
      <c r="AB45622" s="104"/>
      <c r="AC45622" s="104"/>
      <c r="AF45622" s="104"/>
      <c r="AG45622" s="104"/>
      <c r="AK45622" s="104"/>
      <c r="AL45622" s="104"/>
      <c r="AO45622" s="104"/>
      <c r="AP45622" s="104"/>
    </row>
    <row r="45623" spans="21:42" ht="15" customHeight="1" x14ac:dyDescent="0.25">
      <c r="U45623" s="104"/>
      <c r="AB45623" s="104"/>
      <c r="AC45623" s="104"/>
      <c r="AF45623" s="104"/>
      <c r="AG45623" s="104"/>
      <c r="AK45623" s="104"/>
      <c r="AL45623" s="104"/>
      <c r="AO45623" s="104"/>
      <c r="AP45623" s="104"/>
    </row>
    <row r="45624" spans="21:42" ht="15" customHeight="1" x14ac:dyDescent="0.25">
      <c r="U45624" s="104"/>
      <c r="AB45624" s="104"/>
      <c r="AC45624" s="104"/>
      <c r="AF45624" s="104"/>
      <c r="AG45624" s="104"/>
      <c r="AK45624" s="104"/>
      <c r="AL45624" s="104"/>
      <c r="AO45624" s="104"/>
      <c r="AP45624" s="104"/>
    </row>
    <row r="45625" spans="21:42" ht="15" customHeight="1" x14ac:dyDescent="0.25">
      <c r="U45625" s="104"/>
      <c r="AB45625" s="104"/>
      <c r="AC45625" s="104"/>
      <c r="AF45625" s="104"/>
      <c r="AG45625" s="104"/>
      <c r="AK45625" s="104"/>
      <c r="AL45625" s="104"/>
      <c r="AO45625" s="104"/>
      <c r="AP45625" s="104"/>
    </row>
    <row r="45626" spans="21:42" ht="15" customHeight="1" x14ac:dyDescent="0.25">
      <c r="U45626" s="104"/>
      <c r="AB45626" s="104"/>
      <c r="AC45626" s="104"/>
      <c r="AF45626" s="104"/>
      <c r="AG45626" s="104"/>
      <c r="AK45626" s="104"/>
      <c r="AL45626" s="104"/>
      <c r="AO45626" s="104"/>
      <c r="AP45626" s="104"/>
    </row>
    <row r="45627" spans="21:42" ht="15" customHeight="1" x14ac:dyDescent="0.25">
      <c r="U45627" s="104"/>
      <c r="AB45627" s="104"/>
      <c r="AC45627" s="104"/>
      <c r="AF45627" s="104"/>
      <c r="AG45627" s="104"/>
      <c r="AK45627" s="104"/>
      <c r="AL45627" s="104"/>
      <c r="AO45627" s="104"/>
      <c r="AP45627" s="104"/>
    </row>
    <row r="45628" spans="21:42" ht="15" customHeight="1" x14ac:dyDescent="0.25">
      <c r="U45628" s="104"/>
      <c r="AB45628" s="104"/>
      <c r="AC45628" s="104"/>
      <c r="AF45628" s="104"/>
      <c r="AG45628" s="104"/>
      <c r="AK45628" s="104"/>
      <c r="AL45628" s="104"/>
      <c r="AO45628" s="104"/>
      <c r="AP45628" s="104"/>
    </row>
    <row r="45629" spans="21:42" ht="15" customHeight="1" x14ac:dyDescent="0.25">
      <c r="U45629" s="104"/>
      <c r="AB45629" s="104"/>
      <c r="AC45629" s="104"/>
      <c r="AF45629" s="104"/>
      <c r="AG45629" s="104"/>
      <c r="AK45629" s="104"/>
      <c r="AL45629" s="104"/>
      <c r="AO45629" s="104"/>
      <c r="AP45629" s="104"/>
    </row>
    <row r="45630" spans="21:42" ht="15" customHeight="1" x14ac:dyDescent="0.25">
      <c r="U45630" s="104"/>
      <c r="AB45630" s="104"/>
      <c r="AC45630" s="104"/>
      <c r="AF45630" s="104"/>
      <c r="AG45630" s="104"/>
      <c r="AK45630" s="104"/>
      <c r="AL45630" s="104"/>
      <c r="AO45630" s="104"/>
      <c r="AP45630" s="104"/>
    </row>
    <row r="45631" spans="21:42" ht="15" customHeight="1" x14ac:dyDescent="0.25">
      <c r="U45631" s="104"/>
      <c r="AB45631" s="104"/>
      <c r="AC45631" s="104"/>
      <c r="AF45631" s="104"/>
      <c r="AG45631" s="104"/>
      <c r="AK45631" s="104"/>
      <c r="AL45631" s="104"/>
      <c r="AO45631" s="104"/>
      <c r="AP45631" s="104"/>
    </row>
    <row r="45632" spans="21:42" ht="15" customHeight="1" x14ac:dyDescent="0.25">
      <c r="U45632" s="104"/>
      <c r="AB45632" s="104"/>
      <c r="AC45632" s="104"/>
      <c r="AF45632" s="104"/>
      <c r="AG45632" s="104"/>
      <c r="AK45632" s="104"/>
      <c r="AL45632" s="104"/>
      <c r="AO45632" s="104"/>
      <c r="AP45632" s="104"/>
    </row>
    <row r="45633" spans="21:42" ht="15" customHeight="1" x14ac:dyDescent="0.25">
      <c r="U45633" s="104"/>
      <c r="AB45633" s="104"/>
      <c r="AC45633" s="104"/>
      <c r="AF45633" s="104"/>
      <c r="AG45633" s="104"/>
      <c r="AK45633" s="104"/>
      <c r="AL45633" s="104"/>
      <c r="AO45633" s="104"/>
      <c r="AP45633" s="104"/>
    </row>
    <row r="45634" spans="21:42" ht="15" customHeight="1" x14ac:dyDescent="0.25">
      <c r="U45634" s="104"/>
      <c r="AB45634" s="104"/>
      <c r="AC45634" s="104"/>
      <c r="AF45634" s="104"/>
      <c r="AG45634" s="104"/>
      <c r="AK45634" s="104"/>
      <c r="AL45634" s="104"/>
      <c r="AO45634" s="104"/>
      <c r="AP45634" s="104"/>
    </row>
    <row r="45635" spans="21:42" ht="15" customHeight="1" x14ac:dyDescent="0.25">
      <c r="U45635" s="104"/>
      <c r="AB45635" s="104"/>
      <c r="AC45635" s="104"/>
      <c r="AF45635" s="104"/>
      <c r="AG45635" s="104"/>
      <c r="AK45635" s="104"/>
      <c r="AL45635" s="104"/>
      <c r="AO45635" s="104"/>
      <c r="AP45635" s="104"/>
    </row>
    <row r="45636" spans="21:42" ht="15" customHeight="1" x14ac:dyDescent="0.25">
      <c r="U45636" s="104"/>
      <c r="AB45636" s="104"/>
      <c r="AC45636" s="104"/>
      <c r="AF45636" s="104"/>
      <c r="AG45636" s="104"/>
      <c r="AK45636" s="104"/>
      <c r="AL45636" s="104"/>
      <c r="AO45636" s="104"/>
      <c r="AP45636" s="104"/>
    </row>
    <row r="45637" spans="21:42" ht="15" customHeight="1" x14ac:dyDescent="0.25">
      <c r="U45637" s="104"/>
      <c r="AB45637" s="104"/>
      <c r="AC45637" s="104"/>
      <c r="AF45637" s="104"/>
      <c r="AG45637" s="104"/>
      <c r="AK45637" s="104"/>
      <c r="AL45637" s="104"/>
      <c r="AO45637" s="104"/>
      <c r="AP45637" s="104"/>
    </row>
    <row r="45638" spans="21:42" ht="15" customHeight="1" x14ac:dyDescent="0.25">
      <c r="U45638" s="104"/>
      <c r="AB45638" s="104"/>
      <c r="AC45638" s="104"/>
      <c r="AF45638" s="104"/>
      <c r="AG45638" s="104"/>
      <c r="AK45638" s="104"/>
      <c r="AL45638" s="104"/>
      <c r="AO45638" s="104"/>
      <c r="AP45638" s="104"/>
    </row>
    <row r="45639" spans="21:42" ht="15" customHeight="1" x14ac:dyDescent="0.25">
      <c r="U45639" s="104"/>
      <c r="AB45639" s="104"/>
      <c r="AC45639" s="104"/>
      <c r="AF45639" s="104"/>
      <c r="AG45639" s="104"/>
      <c r="AK45639" s="104"/>
      <c r="AL45639" s="104"/>
      <c r="AO45639" s="104"/>
      <c r="AP45639" s="104"/>
    </row>
    <row r="45640" spans="21:42" ht="15" customHeight="1" x14ac:dyDescent="0.25">
      <c r="U45640" s="104"/>
      <c r="AB45640" s="104"/>
      <c r="AC45640" s="104"/>
      <c r="AF45640" s="104"/>
      <c r="AG45640" s="104"/>
      <c r="AK45640" s="104"/>
      <c r="AL45640" s="104"/>
      <c r="AO45640" s="104"/>
      <c r="AP45640" s="104"/>
    </row>
    <row r="45641" spans="21:42" ht="15" customHeight="1" x14ac:dyDescent="0.25">
      <c r="U45641" s="104"/>
      <c r="AB45641" s="104"/>
      <c r="AC45641" s="104"/>
      <c r="AF45641" s="104"/>
      <c r="AG45641" s="104"/>
      <c r="AK45641" s="104"/>
      <c r="AL45641" s="104"/>
      <c r="AO45641" s="104"/>
      <c r="AP45641" s="104"/>
    </row>
    <row r="45642" spans="21:42" ht="15" customHeight="1" x14ac:dyDescent="0.25">
      <c r="U45642" s="104"/>
      <c r="AB45642" s="104"/>
      <c r="AC45642" s="104"/>
      <c r="AF45642" s="104"/>
      <c r="AG45642" s="104"/>
      <c r="AK45642" s="104"/>
      <c r="AL45642" s="104"/>
      <c r="AO45642" s="104"/>
      <c r="AP45642" s="104"/>
    </row>
    <row r="45643" spans="21:42" ht="15" customHeight="1" x14ac:dyDescent="0.25">
      <c r="U45643" s="104"/>
      <c r="AB45643" s="104"/>
      <c r="AC45643" s="104"/>
      <c r="AF45643" s="104"/>
      <c r="AG45643" s="104"/>
      <c r="AK45643" s="104"/>
      <c r="AL45643" s="104"/>
      <c r="AO45643" s="104"/>
      <c r="AP45643" s="104"/>
    </row>
    <row r="45644" spans="21:42" ht="15" customHeight="1" x14ac:dyDescent="0.25">
      <c r="U45644" s="104"/>
      <c r="AB45644" s="104"/>
      <c r="AC45644" s="104"/>
      <c r="AF45644" s="104"/>
      <c r="AG45644" s="104"/>
      <c r="AK45644" s="104"/>
      <c r="AL45644" s="104"/>
      <c r="AO45644" s="104"/>
      <c r="AP45644" s="104"/>
    </row>
    <row r="45645" spans="21:42" ht="15" customHeight="1" x14ac:dyDescent="0.25">
      <c r="U45645" s="104"/>
      <c r="AB45645" s="104"/>
      <c r="AC45645" s="104"/>
      <c r="AF45645" s="104"/>
      <c r="AG45645" s="104"/>
      <c r="AK45645" s="104"/>
      <c r="AL45645" s="104"/>
      <c r="AO45645" s="104"/>
      <c r="AP45645" s="104"/>
    </row>
    <row r="45646" spans="21:42" ht="15" customHeight="1" x14ac:dyDescent="0.25">
      <c r="U45646" s="104"/>
      <c r="AB45646" s="104"/>
      <c r="AC45646" s="104"/>
      <c r="AF45646" s="104"/>
      <c r="AG45646" s="104"/>
      <c r="AK45646" s="104"/>
      <c r="AL45646" s="104"/>
      <c r="AO45646" s="104"/>
      <c r="AP45646" s="104"/>
    </row>
    <row r="45647" spans="21:42" ht="15" customHeight="1" x14ac:dyDescent="0.25">
      <c r="U45647" s="104"/>
      <c r="AB45647" s="104"/>
      <c r="AC45647" s="104"/>
      <c r="AF45647" s="104"/>
      <c r="AG45647" s="104"/>
      <c r="AK45647" s="104"/>
      <c r="AL45647" s="104"/>
      <c r="AO45647" s="104"/>
      <c r="AP45647" s="104"/>
    </row>
    <row r="45648" spans="21:42" ht="15" customHeight="1" x14ac:dyDescent="0.25">
      <c r="U45648" s="104"/>
      <c r="AB45648" s="104"/>
      <c r="AC45648" s="104"/>
      <c r="AF45648" s="104"/>
      <c r="AG45648" s="104"/>
      <c r="AK45648" s="104"/>
      <c r="AL45648" s="104"/>
      <c r="AO45648" s="104"/>
      <c r="AP45648" s="104"/>
    </row>
    <row r="45649" spans="21:42" ht="15" customHeight="1" x14ac:dyDescent="0.25">
      <c r="U45649" s="104"/>
      <c r="AB45649" s="104"/>
      <c r="AC45649" s="104"/>
      <c r="AF45649" s="104"/>
      <c r="AG45649" s="104"/>
      <c r="AK45649" s="104"/>
      <c r="AL45649" s="104"/>
      <c r="AO45649" s="104"/>
      <c r="AP45649" s="104"/>
    </row>
    <row r="45650" spans="21:42" ht="15" customHeight="1" x14ac:dyDescent="0.25">
      <c r="U45650" s="104"/>
      <c r="AB45650" s="104"/>
      <c r="AC45650" s="104"/>
      <c r="AF45650" s="104"/>
      <c r="AG45650" s="104"/>
      <c r="AK45650" s="104"/>
      <c r="AL45650" s="104"/>
      <c r="AO45650" s="104"/>
      <c r="AP45650" s="104"/>
    </row>
    <row r="45651" spans="21:42" ht="15" customHeight="1" x14ac:dyDescent="0.25">
      <c r="U45651" s="104"/>
      <c r="AB45651" s="104"/>
      <c r="AC45651" s="104"/>
      <c r="AF45651" s="104"/>
      <c r="AG45651" s="104"/>
      <c r="AK45651" s="104"/>
      <c r="AL45651" s="104"/>
      <c r="AO45651" s="104"/>
      <c r="AP45651" s="104"/>
    </row>
    <row r="45652" spans="21:42" ht="15" customHeight="1" x14ac:dyDescent="0.25">
      <c r="U45652" s="104"/>
      <c r="AB45652" s="104"/>
      <c r="AC45652" s="104"/>
      <c r="AF45652" s="104"/>
      <c r="AG45652" s="104"/>
      <c r="AK45652" s="104"/>
      <c r="AL45652" s="104"/>
      <c r="AO45652" s="104"/>
      <c r="AP45652" s="104"/>
    </row>
    <row r="45653" spans="21:42" ht="15" customHeight="1" x14ac:dyDescent="0.25">
      <c r="U45653" s="104"/>
      <c r="AB45653" s="104"/>
      <c r="AC45653" s="104"/>
      <c r="AF45653" s="104"/>
      <c r="AG45653" s="104"/>
      <c r="AK45653" s="104"/>
      <c r="AL45653" s="104"/>
      <c r="AO45653" s="104"/>
      <c r="AP45653" s="104"/>
    </row>
    <row r="45654" spans="21:42" ht="15" customHeight="1" x14ac:dyDescent="0.25">
      <c r="U45654" s="104"/>
      <c r="AB45654" s="104"/>
      <c r="AC45654" s="104"/>
      <c r="AF45654" s="104"/>
      <c r="AG45654" s="104"/>
      <c r="AK45654" s="104"/>
      <c r="AL45654" s="104"/>
      <c r="AO45654" s="104"/>
      <c r="AP45654" s="104"/>
    </row>
    <row r="45655" spans="21:42" ht="15" customHeight="1" x14ac:dyDescent="0.25">
      <c r="U45655" s="104"/>
      <c r="AB45655" s="104"/>
      <c r="AC45655" s="104"/>
      <c r="AF45655" s="104"/>
      <c r="AG45655" s="104"/>
      <c r="AK45655" s="104"/>
      <c r="AL45655" s="104"/>
      <c r="AO45655" s="104"/>
      <c r="AP45655" s="104"/>
    </row>
    <row r="45656" spans="21:42" ht="15" customHeight="1" x14ac:dyDescent="0.25">
      <c r="U45656" s="104"/>
      <c r="AB45656" s="104"/>
      <c r="AC45656" s="104"/>
      <c r="AF45656" s="104"/>
      <c r="AG45656" s="104"/>
      <c r="AK45656" s="104"/>
      <c r="AL45656" s="104"/>
      <c r="AO45656" s="104"/>
      <c r="AP45656" s="104"/>
    </row>
    <row r="45657" spans="21:42" ht="15" customHeight="1" x14ac:dyDescent="0.25">
      <c r="U45657" s="104"/>
      <c r="AB45657" s="104"/>
      <c r="AC45657" s="104"/>
      <c r="AF45657" s="104"/>
      <c r="AG45657" s="104"/>
      <c r="AK45657" s="104"/>
      <c r="AL45657" s="104"/>
      <c r="AO45657" s="104"/>
      <c r="AP45657" s="104"/>
    </row>
    <row r="45658" spans="21:42" ht="15" customHeight="1" x14ac:dyDescent="0.25">
      <c r="U45658" s="104"/>
      <c r="AB45658" s="104"/>
      <c r="AC45658" s="104"/>
      <c r="AF45658" s="104"/>
      <c r="AG45658" s="104"/>
      <c r="AK45658" s="104"/>
      <c r="AL45658" s="104"/>
      <c r="AO45658" s="104"/>
      <c r="AP45658" s="104"/>
    </row>
    <row r="45659" spans="21:42" ht="15" customHeight="1" x14ac:dyDescent="0.25">
      <c r="U45659" s="104"/>
      <c r="AB45659" s="104"/>
      <c r="AC45659" s="104"/>
      <c r="AF45659" s="104"/>
      <c r="AG45659" s="104"/>
      <c r="AK45659" s="104"/>
      <c r="AL45659" s="104"/>
      <c r="AO45659" s="104"/>
      <c r="AP45659" s="104"/>
    </row>
    <row r="45660" spans="21:42" ht="15" customHeight="1" x14ac:dyDescent="0.25">
      <c r="U45660" s="104"/>
      <c r="AB45660" s="104"/>
      <c r="AC45660" s="104"/>
      <c r="AF45660" s="104"/>
      <c r="AG45660" s="104"/>
      <c r="AK45660" s="104"/>
      <c r="AL45660" s="104"/>
      <c r="AO45660" s="104"/>
      <c r="AP45660" s="104"/>
    </row>
    <row r="45661" spans="21:42" ht="15" customHeight="1" x14ac:dyDescent="0.25">
      <c r="U45661" s="104"/>
      <c r="AB45661" s="104"/>
      <c r="AC45661" s="104"/>
      <c r="AF45661" s="104"/>
      <c r="AG45661" s="104"/>
      <c r="AK45661" s="104"/>
      <c r="AL45661" s="104"/>
      <c r="AO45661" s="104"/>
      <c r="AP45661" s="104"/>
    </row>
    <row r="45662" spans="21:42" ht="15" customHeight="1" x14ac:dyDescent="0.25">
      <c r="U45662" s="104"/>
      <c r="AB45662" s="104"/>
      <c r="AC45662" s="104"/>
      <c r="AF45662" s="104"/>
      <c r="AG45662" s="104"/>
      <c r="AK45662" s="104"/>
      <c r="AL45662" s="104"/>
      <c r="AO45662" s="104"/>
      <c r="AP45662" s="104"/>
    </row>
    <row r="45663" spans="21:42" ht="15" customHeight="1" x14ac:dyDescent="0.25">
      <c r="U45663" s="104"/>
      <c r="AB45663" s="104"/>
      <c r="AC45663" s="104"/>
      <c r="AF45663" s="104"/>
      <c r="AG45663" s="104"/>
      <c r="AK45663" s="104"/>
      <c r="AL45663" s="104"/>
      <c r="AO45663" s="104"/>
      <c r="AP45663" s="104"/>
    </row>
    <row r="45664" spans="21:42" ht="15" customHeight="1" x14ac:dyDescent="0.25">
      <c r="U45664" s="104"/>
      <c r="AB45664" s="104"/>
      <c r="AC45664" s="104"/>
      <c r="AF45664" s="104"/>
      <c r="AG45664" s="104"/>
      <c r="AK45664" s="104"/>
      <c r="AL45664" s="104"/>
      <c r="AO45664" s="104"/>
      <c r="AP45664" s="104"/>
    </row>
    <row r="45665" spans="21:42" ht="15" customHeight="1" x14ac:dyDescent="0.25">
      <c r="U45665" s="104"/>
      <c r="AB45665" s="104"/>
      <c r="AC45665" s="104"/>
      <c r="AF45665" s="104"/>
      <c r="AG45665" s="104"/>
      <c r="AK45665" s="104"/>
      <c r="AL45665" s="104"/>
      <c r="AO45665" s="104"/>
      <c r="AP45665" s="104"/>
    </row>
    <row r="45666" spans="21:42" ht="15" customHeight="1" x14ac:dyDescent="0.25">
      <c r="U45666" s="104"/>
      <c r="AB45666" s="104"/>
      <c r="AC45666" s="104"/>
      <c r="AF45666" s="104"/>
      <c r="AG45666" s="104"/>
      <c r="AK45666" s="104"/>
      <c r="AL45666" s="104"/>
      <c r="AO45666" s="104"/>
      <c r="AP45666" s="104"/>
    </row>
    <row r="45667" spans="21:42" ht="15" customHeight="1" x14ac:dyDescent="0.25">
      <c r="U45667" s="104"/>
      <c r="AB45667" s="104"/>
      <c r="AC45667" s="104"/>
      <c r="AF45667" s="104"/>
      <c r="AG45667" s="104"/>
      <c r="AK45667" s="104"/>
      <c r="AL45667" s="104"/>
      <c r="AO45667" s="104"/>
      <c r="AP45667" s="104"/>
    </row>
    <row r="45668" spans="21:42" ht="15" customHeight="1" x14ac:dyDescent="0.25">
      <c r="U45668" s="104"/>
      <c r="AB45668" s="104"/>
      <c r="AC45668" s="104"/>
      <c r="AF45668" s="104"/>
      <c r="AG45668" s="104"/>
      <c r="AK45668" s="104"/>
      <c r="AL45668" s="104"/>
      <c r="AO45668" s="104"/>
      <c r="AP45668" s="104"/>
    </row>
    <row r="45669" spans="21:42" ht="15" customHeight="1" x14ac:dyDescent="0.25">
      <c r="U45669" s="104"/>
      <c r="AB45669" s="104"/>
      <c r="AC45669" s="104"/>
      <c r="AF45669" s="104"/>
      <c r="AG45669" s="104"/>
      <c r="AK45669" s="104"/>
      <c r="AL45669" s="104"/>
      <c r="AO45669" s="104"/>
      <c r="AP45669" s="104"/>
    </row>
    <row r="45670" spans="21:42" ht="15" customHeight="1" x14ac:dyDescent="0.25">
      <c r="U45670" s="104"/>
      <c r="AB45670" s="104"/>
      <c r="AC45670" s="104"/>
      <c r="AF45670" s="104"/>
      <c r="AG45670" s="104"/>
      <c r="AK45670" s="104"/>
      <c r="AL45670" s="104"/>
      <c r="AO45670" s="104"/>
      <c r="AP45670" s="104"/>
    </row>
    <row r="45671" spans="21:42" ht="15" customHeight="1" x14ac:dyDescent="0.25">
      <c r="U45671" s="104"/>
      <c r="AB45671" s="104"/>
      <c r="AC45671" s="104"/>
      <c r="AF45671" s="104"/>
      <c r="AG45671" s="104"/>
      <c r="AK45671" s="104"/>
      <c r="AL45671" s="104"/>
      <c r="AO45671" s="104"/>
      <c r="AP45671" s="104"/>
    </row>
    <row r="45672" spans="21:42" ht="15" customHeight="1" x14ac:dyDescent="0.25">
      <c r="U45672" s="104"/>
      <c r="AB45672" s="104"/>
      <c r="AC45672" s="104"/>
      <c r="AF45672" s="104"/>
      <c r="AG45672" s="104"/>
      <c r="AK45672" s="104"/>
      <c r="AL45672" s="104"/>
      <c r="AO45672" s="104"/>
      <c r="AP45672" s="104"/>
    </row>
    <row r="45673" spans="21:42" ht="15" customHeight="1" x14ac:dyDescent="0.25">
      <c r="U45673" s="104"/>
      <c r="AB45673" s="104"/>
      <c r="AC45673" s="104"/>
      <c r="AF45673" s="104"/>
      <c r="AG45673" s="104"/>
      <c r="AK45673" s="104"/>
      <c r="AL45673" s="104"/>
      <c r="AO45673" s="104"/>
      <c r="AP45673" s="104"/>
    </row>
    <row r="45674" spans="21:42" ht="15" customHeight="1" x14ac:dyDescent="0.25">
      <c r="U45674" s="104"/>
      <c r="AB45674" s="104"/>
      <c r="AC45674" s="104"/>
      <c r="AF45674" s="104"/>
      <c r="AG45674" s="104"/>
      <c r="AK45674" s="104"/>
      <c r="AL45674" s="104"/>
      <c r="AO45674" s="104"/>
      <c r="AP45674" s="104"/>
    </row>
    <row r="45675" spans="21:42" ht="15" customHeight="1" x14ac:dyDescent="0.25">
      <c r="U45675" s="104"/>
      <c r="AB45675" s="104"/>
      <c r="AC45675" s="104"/>
      <c r="AF45675" s="104"/>
      <c r="AG45675" s="104"/>
      <c r="AK45675" s="104"/>
      <c r="AL45675" s="104"/>
      <c r="AO45675" s="104"/>
      <c r="AP45675" s="104"/>
    </row>
    <row r="45676" spans="21:42" ht="15" customHeight="1" x14ac:dyDescent="0.25">
      <c r="U45676" s="104"/>
      <c r="AB45676" s="104"/>
      <c r="AC45676" s="104"/>
      <c r="AF45676" s="104"/>
      <c r="AG45676" s="104"/>
      <c r="AK45676" s="104"/>
      <c r="AL45676" s="104"/>
      <c r="AO45676" s="104"/>
      <c r="AP45676" s="104"/>
    </row>
    <row r="45677" spans="21:42" ht="15" customHeight="1" x14ac:dyDescent="0.25">
      <c r="U45677" s="104"/>
      <c r="AB45677" s="104"/>
      <c r="AC45677" s="104"/>
      <c r="AF45677" s="104"/>
      <c r="AG45677" s="104"/>
      <c r="AK45677" s="104"/>
      <c r="AL45677" s="104"/>
      <c r="AO45677" s="104"/>
      <c r="AP45677" s="104"/>
    </row>
    <row r="45678" spans="21:42" ht="15" customHeight="1" x14ac:dyDescent="0.25">
      <c r="U45678" s="104"/>
      <c r="AB45678" s="104"/>
      <c r="AC45678" s="104"/>
      <c r="AF45678" s="104"/>
      <c r="AG45678" s="104"/>
      <c r="AK45678" s="104"/>
      <c r="AL45678" s="104"/>
      <c r="AO45678" s="104"/>
      <c r="AP45678" s="104"/>
    </row>
    <row r="45679" spans="21:42" ht="15" customHeight="1" x14ac:dyDescent="0.25">
      <c r="U45679" s="104"/>
      <c r="AB45679" s="104"/>
      <c r="AC45679" s="104"/>
      <c r="AF45679" s="104"/>
      <c r="AG45679" s="104"/>
      <c r="AK45679" s="104"/>
      <c r="AL45679" s="104"/>
      <c r="AO45679" s="104"/>
      <c r="AP45679" s="104"/>
    </row>
    <row r="45680" spans="21:42" ht="15" customHeight="1" x14ac:dyDescent="0.25">
      <c r="U45680" s="104"/>
      <c r="AB45680" s="104"/>
      <c r="AC45680" s="104"/>
      <c r="AF45680" s="104"/>
      <c r="AG45680" s="104"/>
      <c r="AK45680" s="104"/>
      <c r="AL45680" s="104"/>
      <c r="AO45680" s="104"/>
      <c r="AP45680" s="104"/>
    </row>
    <row r="45681" spans="21:42" ht="15" customHeight="1" x14ac:dyDescent="0.25">
      <c r="U45681" s="104"/>
      <c r="AB45681" s="104"/>
      <c r="AC45681" s="104"/>
      <c r="AF45681" s="104"/>
      <c r="AG45681" s="104"/>
      <c r="AK45681" s="104"/>
      <c r="AL45681" s="104"/>
      <c r="AO45681" s="104"/>
      <c r="AP45681" s="104"/>
    </row>
    <row r="45682" spans="21:42" ht="15" customHeight="1" x14ac:dyDescent="0.25">
      <c r="U45682" s="104"/>
      <c r="AB45682" s="104"/>
      <c r="AC45682" s="104"/>
      <c r="AF45682" s="104"/>
      <c r="AG45682" s="104"/>
      <c r="AK45682" s="104"/>
      <c r="AL45682" s="104"/>
      <c r="AO45682" s="104"/>
      <c r="AP45682" s="104"/>
    </row>
    <row r="45683" spans="21:42" ht="15" customHeight="1" x14ac:dyDescent="0.25">
      <c r="U45683" s="104"/>
      <c r="AB45683" s="104"/>
      <c r="AC45683" s="104"/>
      <c r="AF45683" s="104"/>
      <c r="AG45683" s="104"/>
      <c r="AK45683" s="104"/>
      <c r="AL45683" s="104"/>
      <c r="AO45683" s="104"/>
      <c r="AP45683" s="104"/>
    </row>
    <row r="45684" spans="21:42" ht="15" customHeight="1" x14ac:dyDescent="0.25">
      <c r="U45684" s="104"/>
      <c r="AB45684" s="104"/>
      <c r="AC45684" s="104"/>
      <c r="AF45684" s="104"/>
      <c r="AG45684" s="104"/>
      <c r="AK45684" s="104"/>
      <c r="AL45684" s="104"/>
      <c r="AO45684" s="104"/>
      <c r="AP45684" s="104"/>
    </row>
    <row r="45685" spans="21:42" ht="15" customHeight="1" x14ac:dyDescent="0.25">
      <c r="U45685" s="104"/>
      <c r="AB45685" s="104"/>
      <c r="AC45685" s="104"/>
      <c r="AF45685" s="104"/>
      <c r="AG45685" s="104"/>
      <c r="AK45685" s="104"/>
      <c r="AL45685" s="104"/>
      <c r="AO45685" s="104"/>
      <c r="AP45685" s="104"/>
    </row>
    <row r="45686" spans="21:42" ht="15" customHeight="1" x14ac:dyDescent="0.25">
      <c r="U45686" s="104"/>
      <c r="AB45686" s="104"/>
      <c r="AC45686" s="104"/>
      <c r="AF45686" s="104"/>
      <c r="AG45686" s="104"/>
      <c r="AK45686" s="104"/>
      <c r="AL45686" s="104"/>
      <c r="AO45686" s="104"/>
      <c r="AP45686" s="104"/>
    </row>
    <row r="45687" spans="21:42" ht="15" customHeight="1" x14ac:dyDescent="0.25">
      <c r="U45687" s="104"/>
      <c r="AB45687" s="104"/>
      <c r="AC45687" s="104"/>
      <c r="AF45687" s="104"/>
      <c r="AG45687" s="104"/>
      <c r="AK45687" s="104"/>
      <c r="AL45687" s="104"/>
      <c r="AO45687" s="104"/>
      <c r="AP45687" s="104"/>
    </row>
    <row r="45688" spans="21:42" ht="15" customHeight="1" x14ac:dyDescent="0.25">
      <c r="U45688" s="104"/>
      <c r="AB45688" s="104"/>
      <c r="AC45688" s="104"/>
      <c r="AF45688" s="104"/>
      <c r="AG45688" s="104"/>
      <c r="AK45688" s="104"/>
      <c r="AL45688" s="104"/>
      <c r="AO45688" s="104"/>
      <c r="AP45688" s="104"/>
    </row>
    <row r="45689" spans="21:42" ht="15" customHeight="1" x14ac:dyDescent="0.25">
      <c r="U45689" s="104"/>
      <c r="AB45689" s="104"/>
      <c r="AC45689" s="104"/>
      <c r="AF45689" s="104"/>
      <c r="AG45689" s="104"/>
      <c r="AK45689" s="104"/>
      <c r="AL45689" s="104"/>
      <c r="AO45689" s="104"/>
      <c r="AP45689" s="104"/>
    </row>
    <row r="45690" spans="21:42" ht="15" customHeight="1" x14ac:dyDescent="0.25">
      <c r="U45690" s="104"/>
      <c r="AB45690" s="104"/>
      <c r="AC45690" s="104"/>
      <c r="AF45690" s="104"/>
      <c r="AG45690" s="104"/>
      <c r="AK45690" s="104"/>
      <c r="AL45690" s="104"/>
      <c r="AO45690" s="104"/>
      <c r="AP45690" s="104"/>
    </row>
    <row r="45691" spans="21:42" ht="15" customHeight="1" x14ac:dyDescent="0.25">
      <c r="U45691" s="104"/>
      <c r="AB45691" s="104"/>
      <c r="AC45691" s="104"/>
      <c r="AF45691" s="104"/>
      <c r="AG45691" s="104"/>
      <c r="AK45691" s="104"/>
      <c r="AL45691" s="104"/>
      <c r="AO45691" s="104"/>
      <c r="AP45691" s="104"/>
    </row>
    <row r="45692" spans="21:42" ht="15" customHeight="1" x14ac:dyDescent="0.25">
      <c r="U45692" s="104"/>
      <c r="AB45692" s="104"/>
      <c r="AC45692" s="104"/>
      <c r="AF45692" s="104"/>
      <c r="AG45692" s="104"/>
      <c r="AK45692" s="104"/>
      <c r="AL45692" s="104"/>
      <c r="AO45692" s="104"/>
      <c r="AP45692" s="104"/>
    </row>
    <row r="45693" spans="21:42" ht="15" customHeight="1" x14ac:dyDescent="0.25">
      <c r="U45693" s="104"/>
      <c r="AB45693" s="104"/>
      <c r="AC45693" s="104"/>
      <c r="AF45693" s="104"/>
      <c r="AG45693" s="104"/>
      <c r="AK45693" s="104"/>
      <c r="AL45693" s="104"/>
      <c r="AO45693" s="104"/>
      <c r="AP45693" s="104"/>
    </row>
    <row r="45694" spans="21:42" ht="15" customHeight="1" x14ac:dyDescent="0.25">
      <c r="U45694" s="104"/>
      <c r="AB45694" s="104"/>
      <c r="AC45694" s="104"/>
      <c r="AF45694" s="104"/>
      <c r="AG45694" s="104"/>
      <c r="AK45694" s="104"/>
      <c r="AL45694" s="104"/>
      <c r="AO45694" s="104"/>
      <c r="AP45694" s="104"/>
    </row>
    <row r="45695" spans="21:42" ht="15" customHeight="1" x14ac:dyDescent="0.25">
      <c r="U45695" s="104"/>
      <c r="AB45695" s="104"/>
      <c r="AC45695" s="104"/>
      <c r="AF45695" s="104"/>
      <c r="AG45695" s="104"/>
      <c r="AK45695" s="104"/>
      <c r="AL45695" s="104"/>
      <c r="AO45695" s="104"/>
      <c r="AP45695" s="104"/>
    </row>
    <row r="45696" spans="21:42" ht="15" customHeight="1" x14ac:dyDescent="0.25">
      <c r="U45696" s="104"/>
      <c r="AB45696" s="104"/>
      <c r="AC45696" s="104"/>
      <c r="AF45696" s="104"/>
      <c r="AG45696" s="104"/>
      <c r="AK45696" s="104"/>
      <c r="AL45696" s="104"/>
      <c r="AO45696" s="104"/>
      <c r="AP45696" s="104"/>
    </row>
    <row r="45697" spans="21:42" ht="15" customHeight="1" x14ac:dyDescent="0.25">
      <c r="U45697" s="104"/>
      <c r="AB45697" s="104"/>
      <c r="AC45697" s="104"/>
      <c r="AF45697" s="104"/>
      <c r="AG45697" s="104"/>
      <c r="AK45697" s="104"/>
      <c r="AL45697" s="104"/>
      <c r="AO45697" s="104"/>
      <c r="AP45697" s="104"/>
    </row>
    <row r="45698" spans="21:42" ht="15" customHeight="1" x14ac:dyDescent="0.25">
      <c r="U45698" s="104"/>
      <c r="AB45698" s="104"/>
      <c r="AC45698" s="104"/>
      <c r="AF45698" s="104"/>
      <c r="AG45698" s="104"/>
      <c r="AK45698" s="104"/>
      <c r="AL45698" s="104"/>
      <c r="AO45698" s="104"/>
      <c r="AP45698" s="104"/>
    </row>
    <row r="45699" spans="21:42" ht="15" customHeight="1" x14ac:dyDescent="0.25">
      <c r="U45699" s="104"/>
      <c r="AB45699" s="104"/>
      <c r="AC45699" s="104"/>
      <c r="AF45699" s="104"/>
      <c r="AG45699" s="104"/>
      <c r="AK45699" s="104"/>
      <c r="AL45699" s="104"/>
      <c r="AO45699" s="104"/>
      <c r="AP45699" s="104"/>
    </row>
    <row r="45700" spans="21:42" ht="15" customHeight="1" x14ac:dyDescent="0.25">
      <c r="U45700" s="104"/>
      <c r="AB45700" s="104"/>
      <c r="AC45700" s="104"/>
      <c r="AF45700" s="104"/>
      <c r="AG45700" s="104"/>
      <c r="AK45700" s="104"/>
      <c r="AL45700" s="104"/>
      <c r="AO45700" s="104"/>
      <c r="AP45700" s="104"/>
    </row>
    <row r="45701" spans="21:42" ht="15" customHeight="1" x14ac:dyDescent="0.25">
      <c r="U45701" s="104"/>
      <c r="AB45701" s="104"/>
      <c r="AC45701" s="104"/>
      <c r="AF45701" s="104"/>
      <c r="AG45701" s="104"/>
      <c r="AK45701" s="104"/>
      <c r="AL45701" s="104"/>
      <c r="AO45701" s="104"/>
      <c r="AP45701" s="104"/>
    </row>
    <row r="45702" spans="21:42" ht="15" customHeight="1" x14ac:dyDescent="0.25">
      <c r="U45702" s="104"/>
      <c r="AB45702" s="104"/>
      <c r="AC45702" s="104"/>
      <c r="AF45702" s="104"/>
      <c r="AG45702" s="104"/>
      <c r="AK45702" s="104"/>
      <c r="AL45702" s="104"/>
      <c r="AO45702" s="104"/>
      <c r="AP45702" s="104"/>
    </row>
    <row r="45703" spans="21:42" ht="15" customHeight="1" x14ac:dyDescent="0.25">
      <c r="U45703" s="104"/>
      <c r="AB45703" s="104"/>
      <c r="AC45703" s="104"/>
      <c r="AF45703" s="104"/>
      <c r="AG45703" s="104"/>
      <c r="AK45703" s="104"/>
      <c r="AL45703" s="104"/>
      <c r="AO45703" s="104"/>
      <c r="AP45703" s="104"/>
    </row>
    <row r="45704" spans="21:42" ht="15" customHeight="1" x14ac:dyDescent="0.25">
      <c r="U45704" s="104"/>
      <c r="AB45704" s="104"/>
      <c r="AC45704" s="104"/>
      <c r="AF45704" s="104"/>
      <c r="AG45704" s="104"/>
      <c r="AK45704" s="104"/>
      <c r="AL45704" s="104"/>
      <c r="AO45704" s="104"/>
      <c r="AP45704" s="104"/>
    </row>
    <row r="45705" spans="21:42" ht="15" customHeight="1" x14ac:dyDescent="0.25">
      <c r="U45705" s="104"/>
      <c r="AB45705" s="104"/>
      <c r="AC45705" s="104"/>
      <c r="AF45705" s="104"/>
      <c r="AG45705" s="104"/>
      <c r="AK45705" s="104"/>
      <c r="AL45705" s="104"/>
      <c r="AO45705" s="104"/>
      <c r="AP45705" s="104"/>
    </row>
    <row r="45706" spans="21:42" ht="15" customHeight="1" x14ac:dyDescent="0.25">
      <c r="U45706" s="104"/>
      <c r="AB45706" s="104"/>
      <c r="AC45706" s="104"/>
      <c r="AF45706" s="104"/>
      <c r="AG45706" s="104"/>
      <c r="AK45706" s="104"/>
      <c r="AL45706" s="104"/>
      <c r="AO45706" s="104"/>
      <c r="AP45706" s="104"/>
    </row>
    <row r="45707" spans="21:42" ht="15" customHeight="1" x14ac:dyDescent="0.25">
      <c r="U45707" s="104"/>
      <c r="AB45707" s="104"/>
      <c r="AC45707" s="104"/>
      <c r="AF45707" s="104"/>
      <c r="AG45707" s="104"/>
      <c r="AK45707" s="104"/>
      <c r="AL45707" s="104"/>
      <c r="AO45707" s="104"/>
      <c r="AP45707" s="104"/>
    </row>
    <row r="45708" spans="21:42" ht="15" customHeight="1" x14ac:dyDescent="0.25">
      <c r="U45708" s="104"/>
      <c r="AB45708" s="104"/>
      <c r="AC45708" s="104"/>
      <c r="AF45708" s="104"/>
      <c r="AG45708" s="104"/>
      <c r="AK45708" s="104"/>
      <c r="AL45708" s="104"/>
      <c r="AO45708" s="104"/>
      <c r="AP45708" s="104"/>
    </row>
    <row r="45709" spans="21:42" ht="15" customHeight="1" x14ac:dyDescent="0.25">
      <c r="U45709" s="104"/>
      <c r="AB45709" s="104"/>
      <c r="AC45709" s="104"/>
      <c r="AF45709" s="104"/>
      <c r="AG45709" s="104"/>
      <c r="AK45709" s="104"/>
      <c r="AL45709" s="104"/>
      <c r="AO45709" s="104"/>
      <c r="AP45709" s="104"/>
    </row>
    <row r="45710" spans="21:42" ht="15" customHeight="1" x14ac:dyDescent="0.25">
      <c r="U45710" s="104"/>
      <c r="AB45710" s="104"/>
      <c r="AC45710" s="104"/>
      <c r="AF45710" s="104"/>
      <c r="AG45710" s="104"/>
      <c r="AK45710" s="104"/>
      <c r="AL45710" s="104"/>
      <c r="AO45710" s="104"/>
      <c r="AP45710" s="104"/>
    </row>
    <row r="45711" spans="21:42" ht="15" customHeight="1" x14ac:dyDescent="0.25">
      <c r="U45711" s="104"/>
      <c r="AB45711" s="104"/>
      <c r="AC45711" s="104"/>
      <c r="AF45711" s="104"/>
      <c r="AG45711" s="104"/>
      <c r="AK45711" s="104"/>
      <c r="AL45711" s="104"/>
      <c r="AO45711" s="104"/>
      <c r="AP45711" s="104"/>
    </row>
    <row r="45712" spans="21:42" ht="15" customHeight="1" x14ac:dyDescent="0.25">
      <c r="U45712" s="104"/>
      <c r="AB45712" s="104"/>
      <c r="AC45712" s="104"/>
      <c r="AF45712" s="104"/>
      <c r="AG45712" s="104"/>
      <c r="AK45712" s="104"/>
      <c r="AL45712" s="104"/>
      <c r="AO45712" s="104"/>
      <c r="AP45712" s="104"/>
    </row>
    <row r="45713" spans="21:42" ht="15" customHeight="1" x14ac:dyDescent="0.25">
      <c r="U45713" s="104"/>
      <c r="AB45713" s="104"/>
      <c r="AC45713" s="104"/>
      <c r="AF45713" s="104"/>
      <c r="AG45713" s="104"/>
      <c r="AK45713" s="104"/>
      <c r="AL45713" s="104"/>
      <c r="AO45713" s="104"/>
      <c r="AP45713" s="104"/>
    </row>
    <row r="45714" spans="21:42" ht="15" customHeight="1" x14ac:dyDescent="0.25">
      <c r="U45714" s="104"/>
      <c r="AB45714" s="104"/>
      <c r="AC45714" s="104"/>
      <c r="AF45714" s="104"/>
      <c r="AG45714" s="104"/>
      <c r="AK45714" s="104"/>
      <c r="AL45714" s="104"/>
      <c r="AO45714" s="104"/>
      <c r="AP45714" s="104"/>
    </row>
    <row r="45715" spans="21:42" ht="15" customHeight="1" x14ac:dyDescent="0.25">
      <c r="U45715" s="104"/>
      <c r="AB45715" s="104"/>
      <c r="AC45715" s="104"/>
      <c r="AF45715" s="104"/>
      <c r="AG45715" s="104"/>
      <c r="AK45715" s="104"/>
      <c r="AL45715" s="104"/>
      <c r="AO45715" s="104"/>
      <c r="AP45715" s="104"/>
    </row>
    <row r="45716" spans="21:42" ht="15" customHeight="1" x14ac:dyDescent="0.25">
      <c r="U45716" s="104"/>
      <c r="AB45716" s="104"/>
      <c r="AC45716" s="104"/>
      <c r="AF45716" s="104"/>
      <c r="AG45716" s="104"/>
      <c r="AK45716" s="104"/>
      <c r="AL45716" s="104"/>
      <c r="AO45716" s="104"/>
      <c r="AP45716" s="104"/>
    </row>
    <row r="45717" spans="21:42" ht="15" customHeight="1" x14ac:dyDescent="0.25">
      <c r="U45717" s="104"/>
      <c r="AB45717" s="104"/>
      <c r="AC45717" s="104"/>
      <c r="AF45717" s="104"/>
      <c r="AG45717" s="104"/>
      <c r="AK45717" s="104"/>
      <c r="AL45717" s="104"/>
      <c r="AO45717" s="104"/>
      <c r="AP45717" s="104"/>
    </row>
    <row r="45718" spans="21:42" ht="15" customHeight="1" x14ac:dyDescent="0.25">
      <c r="U45718" s="104"/>
      <c r="AB45718" s="104"/>
      <c r="AC45718" s="104"/>
      <c r="AF45718" s="104"/>
      <c r="AG45718" s="104"/>
      <c r="AK45718" s="104"/>
      <c r="AL45718" s="104"/>
      <c r="AO45718" s="104"/>
      <c r="AP45718" s="104"/>
    </row>
    <row r="45719" spans="21:42" ht="15" customHeight="1" x14ac:dyDescent="0.25">
      <c r="U45719" s="104"/>
      <c r="AB45719" s="104"/>
      <c r="AC45719" s="104"/>
      <c r="AF45719" s="104"/>
      <c r="AG45719" s="104"/>
      <c r="AK45719" s="104"/>
      <c r="AL45719" s="104"/>
      <c r="AO45719" s="104"/>
      <c r="AP45719" s="104"/>
    </row>
    <row r="45720" spans="21:42" ht="15" customHeight="1" x14ac:dyDescent="0.25">
      <c r="U45720" s="104"/>
      <c r="AB45720" s="104"/>
      <c r="AC45720" s="104"/>
      <c r="AF45720" s="104"/>
      <c r="AG45720" s="104"/>
      <c r="AK45720" s="104"/>
      <c r="AL45720" s="104"/>
      <c r="AO45720" s="104"/>
      <c r="AP45720" s="104"/>
    </row>
    <row r="45721" spans="21:42" ht="15" customHeight="1" x14ac:dyDescent="0.25">
      <c r="U45721" s="104"/>
      <c r="AB45721" s="104"/>
      <c r="AC45721" s="104"/>
      <c r="AF45721" s="104"/>
      <c r="AG45721" s="104"/>
      <c r="AK45721" s="104"/>
      <c r="AL45721" s="104"/>
      <c r="AO45721" s="104"/>
      <c r="AP45721" s="104"/>
    </row>
    <row r="45722" spans="21:42" ht="15" customHeight="1" x14ac:dyDescent="0.25">
      <c r="U45722" s="104"/>
      <c r="AB45722" s="104"/>
      <c r="AC45722" s="104"/>
      <c r="AF45722" s="104"/>
      <c r="AG45722" s="104"/>
      <c r="AK45722" s="104"/>
      <c r="AL45722" s="104"/>
      <c r="AO45722" s="104"/>
      <c r="AP45722" s="104"/>
    </row>
    <row r="45723" spans="21:42" ht="15" customHeight="1" x14ac:dyDescent="0.25">
      <c r="U45723" s="104"/>
      <c r="AB45723" s="104"/>
      <c r="AC45723" s="104"/>
      <c r="AF45723" s="104"/>
      <c r="AG45723" s="104"/>
      <c r="AK45723" s="104"/>
      <c r="AL45723" s="104"/>
      <c r="AO45723" s="104"/>
      <c r="AP45723" s="104"/>
    </row>
    <row r="45724" spans="21:42" ht="15" customHeight="1" x14ac:dyDescent="0.25">
      <c r="U45724" s="104"/>
      <c r="AB45724" s="104"/>
      <c r="AC45724" s="104"/>
      <c r="AF45724" s="104"/>
      <c r="AG45724" s="104"/>
      <c r="AK45724" s="104"/>
      <c r="AL45724" s="104"/>
      <c r="AO45724" s="104"/>
      <c r="AP45724" s="104"/>
    </row>
    <row r="45725" spans="21:42" ht="15" customHeight="1" x14ac:dyDescent="0.25">
      <c r="U45725" s="104"/>
      <c r="AB45725" s="104"/>
      <c r="AC45725" s="104"/>
      <c r="AF45725" s="104"/>
      <c r="AG45725" s="104"/>
      <c r="AK45725" s="104"/>
      <c r="AL45725" s="104"/>
      <c r="AO45725" s="104"/>
      <c r="AP45725" s="104"/>
    </row>
    <row r="45726" spans="21:42" ht="15" customHeight="1" x14ac:dyDescent="0.25">
      <c r="U45726" s="104"/>
      <c r="AB45726" s="104"/>
      <c r="AC45726" s="104"/>
      <c r="AF45726" s="104"/>
      <c r="AG45726" s="104"/>
      <c r="AK45726" s="104"/>
      <c r="AL45726" s="104"/>
      <c r="AO45726" s="104"/>
      <c r="AP45726" s="104"/>
    </row>
    <row r="45727" spans="21:42" ht="15" customHeight="1" x14ac:dyDescent="0.25">
      <c r="U45727" s="104"/>
      <c r="AB45727" s="104"/>
      <c r="AC45727" s="104"/>
      <c r="AF45727" s="104"/>
      <c r="AG45727" s="104"/>
      <c r="AK45727" s="104"/>
      <c r="AL45727" s="104"/>
      <c r="AO45727" s="104"/>
      <c r="AP45727" s="104"/>
    </row>
    <row r="45728" spans="21:42" ht="15" customHeight="1" x14ac:dyDescent="0.25">
      <c r="U45728" s="104"/>
      <c r="AB45728" s="104"/>
      <c r="AC45728" s="104"/>
      <c r="AF45728" s="104"/>
      <c r="AG45728" s="104"/>
      <c r="AK45728" s="104"/>
      <c r="AL45728" s="104"/>
      <c r="AO45728" s="104"/>
      <c r="AP45728" s="104"/>
    </row>
    <row r="45729" spans="21:42" ht="15" customHeight="1" x14ac:dyDescent="0.25">
      <c r="U45729" s="104"/>
      <c r="AB45729" s="104"/>
      <c r="AC45729" s="104"/>
      <c r="AF45729" s="104"/>
      <c r="AG45729" s="104"/>
      <c r="AK45729" s="104"/>
      <c r="AL45729" s="104"/>
      <c r="AO45729" s="104"/>
      <c r="AP45729" s="104"/>
    </row>
    <row r="45730" spans="21:42" ht="15" customHeight="1" x14ac:dyDescent="0.25">
      <c r="U45730" s="104"/>
      <c r="AB45730" s="104"/>
      <c r="AC45730" s="104"/>
      <c r="AF45730" s="104"/>
      <c r="AG45730" s="104"/>
      <c r="AK45730" s="104"/>
      <c r="AL45730" s="104"/>
      <c r="AO45730" s="104"/>
      <c r="AP45730" s="104"/>
    </row>
    <row r="45731" spans="21:42" ht="15" customHeight="1" x14ac:dyDescent="0.25">
      <c r="U45731" s="104"/>
      <c r="AB45731" s="104"/>
      <c r="AC45731" s="104"/>
      <c r="AF45731" s="104"/>
      <c r="AG45731" s="104"/>
      <c r="AK45731" s="104"/>
      <c r="AL45731" s="104"/>
      <c r="AO45731" s="104"/>
      <c r="AP45731" s="104"/>
    </row>
    <row r="45732" spans="21:42" ht="15" customHeight="1" x14ac:dyDescent="0.25">
      <c r="U45732" s="104"/>
      <c r="AB45732" s="104"/>
      <c r="AC45732" s="104"/>
      <c r="AF45732" s="104"/>
      <c r="AG45732" s="104"/>
      <c r="AK45732" s="104"/>
      <c r="AL45732" s="104"/>
      <c r="AO45732" s="104"/>
      <c r="AP45732" s="104"/>
    </row>
    <row r="45733" spans="21:42" ht="15" customHeight="1" x14ac:dyDescent="0.25">
      <c r="U45733" s="104"/>
      <c r="AB45733" s="104"/>
      <c r="AC45733" s="104"/>
      <c r="AF45733" s="104"/>
      <c r="AG45733" s="104"/>
      <c r="AK45733" s="104"/>
      <c r="AL45733" s="104"/>
      <c r="AO45733" s="104"/>
      <c r="AP45733" s="104"/>
    </row>
    <row r="45734" spans="21:42" ht="15" customHeight="1" x14ac:dyDescent="0.25">
      <c r="U45734" s="104"/>
      <c r="AB45734" s="104"/>
      <c r="AC45734" s="104"/>
      <c r="AF45734" s="104"/>
      <c r="AG45734" s="104"/>
      <c r="AK45734" s="104"/>
      <c r="AL45734" s="104"/>
      <c r="AO45734" s="104"/>
      <c r="AP45734" s="104"/>
    </row>
    <row r="45735" spans="21:42" ht="15" customHeight="1" x14ac:dyDescent="0.25">
      <c r="U45735" s="104"/>
      <c r="AB45735" s="104"/>
      <c r="AC45735" s="104"/>
      <c r="AF45735" s="104"/>
      <c r="AG45735" s="104"/>
      <c r="AK45735" s="104"/>
      <c r="AL45735" s="104"/>
      <c r="AO45735" s="104"/>
      <c r="AP45735" s="104"/>
    </row>
    <row r="45736" spans="21:42" ht="15" customHeight="1" x14ac:dyDescent="0.25">
      <c r="U45736" s="104"/>
      <c r="AB45736" s="104"/>
      <c r="AC45736" s="104"/>
      <c r="AF45736" s="104"/>
      <c r="AG45736" s="104"/>
      <c r="AK45736" s="104"/>
      <c r="AL45736" s="104"/>
      <c r="AO45736" s="104"/>
      <c r="AP45736" s="104"/>
    </row>
    <row r="45737" spans="21:42" ht="15" customHeight="1" x14ac:dyDescent="0.25">
      <c r="U45737" s="104"/>
      <c r="AB45737" s="104"/>
      <c r="AC45737" s="104"/>
      <c r="AF45737" s="104"/>
      <c r="AG45737" s="104"/>
      <c r="AK45737" s="104"/>
      <c r="AL45737" s="104"/>
      <c r="AO45737" s="104"/>
      <c r="AP45737" s="104"/>
    </row>
    <row r="45738" spans="21:42" ht="15" customHeight="1" x14ac:dyDescent="0.25">
      <c r="U45738" s="104"/>
      <c r="AB45738" s="104"/>
      <c r="AC45738" s="104"/>
      <c r="AF45738" s="104"/>
      <c r="AG45738" s="104"/>
      <c r="AK45738" s="104"/>
      <c r="AL45738" s="104"/>
      <c r="AO45738" s="104"/>
      <c r="AP45738" s="104"/>
    </row>
    <row r="45739" spans="21:42" ht="15" customHeight="1" x14ac:dyDescent="0.25">
      <c r="U45739" s="104"/>
      <c r="AB45739" s="104"/>
      <c r="AC45739" s="104"/>
      <c r="AF45739" s="104"/>
      <c r="AG45739" s="104"/>
      <c r="AK45739" s="104"/>
      <c r="AL45739" s="104"/>
      <c r="AO45739" s="104"/>
      <c r="AP45739" s="104"/>
    </row>
    <row r="45740" spans="21:42" ht="15" customHeight="1" x14ac:dyDescent="0.25">
      <c r="U45740" s="104"/>
      <c r="AB45740" s="104"/>
      <c r="AC45740" s="104"/>
      <c r="AF45740" s="104"/>
      <c r="AG45740" s="104"/>
      <c r="AK45740" s="104"/>
      <c r="AL45740" s="104"/>
      <c r="AO45740" s="104"/>
      <c r="AP45740" s="104"/>
    </row>
    <row r="45741" spans="21:42" ht="15" customHeight="1" x14ac:dyDescent="0.25">
      <c r="U45741" s="104"/>
      <c r="AB45741" s="104"/>
      <c r="AC45741" s="104"/>
      <c r="AF45741" s="104"/>
      <c r="AG45741" s="104"/>
      <c r="AK45741" s="104"/>
      <c r="AL45741" s="104"/>
      <c r="AO45741" s="104"/>
      <c r="AP45741" s="104"/>
    </row>
    <row r="45742" spans="21:42" ht="15" customHeight="1" x14ac:dyDescent="0.25">
      <c r="U45742" s="104"/>
      <c r="AB45742" s="104"/>
      <c r="AC45742" s="104"/>
      <c r="AF45742" s="104"/>
      <c r="AG45742" s="104"/>
      <c r="AK45742" s="104"/>
      <c r="AL45742" s="104"/>
      <c r="AO45742" s="104"/>
      <c r="AP45742" s="104"/>
    </row>
    <row r="45743" spans="21:42" ht="15" customHeight="1" x14ac:dyDescent="0.25">
      <c r="U45743" s="104"/>
      <c r="AB45743" s="104"/>
      <c r="AC45743" s="104"/>
      <c r="AF45743" s="104"/>
      <c r="AG45743" s="104"/>
      <c r="AK45743" s="104"/>
      <c r="AL45743" s="104"/>
      <c r="AO45743" s="104"/>
      <c r="AP45743" s="104"/>
    </row>
    <row r="45744" spans="21:42" ht="15" customHeight="1" x14ac:dyDescent="0.25">
      <c r="U45744" s="104"/>
      <c r="AB45744" s="104"/>
      <c r="AC45744" s="104"/>
      <c r="AF45744" s="104"/>
      <c r="AG45744" s="104"/>
      <c r="AK45744" s="104"/>
      <c r="AL45744" s="104"/>
      <c r="AO45744" s="104"/>
      <c r="AP45744" s="104"/>
    </row>
    <row r="45745" spans="21:42" ht="15" customHeight="1" x14ac:dyDescent="0.25">
      <c r="U45745" s="104"/>
      <c r="AB45745" s="104"/>
      <c r="AC45745" s="104"/>
      <c r="AF45745" s="104"/>
      <c r="AG45745" s="104"/>
      <c r="AK45745" s="104"/>
      <c r="AL45745" s="104"/>
      <c r="AO45745" s="104"/>
      <c r="AP45745" s="104"/>
    </row>
    <row r="45746" spans="21:42" ht="15" customHeight="1" x14ac:dyDescent="0.25">
      <c r="U45746" s="104"/>
      <c r="AB45746" s="104"/>
      <c r="AC45746" s="104"/>
      <c r="AF45746" s="104"/>
      <c r="AG45746" s="104"/>
      <c r="AK45746" s="104"/>
      <c r="AL45746" s="104"/>
      <c r="AO45746" s="104"/>
      <c r="AP45746" s="104"/>
    </row>
    <row r="45747" spans="21:42" ht="15" customHeight="1" x14ac:dyDescent="0.25">
      <c r="U45747" s="104"/>
      <c r="AB45747" s="104"/>
      <c r="AC45747" s="104"/>
      <c r="AF45747" s="104"/>
      <c r="AG45747" s="104"/>
      <c r="AK45747" s="104"/>
      <c r="AL45747" s="104"/>
      <c r="AO45747" s="104"/>
      <c r="AP45747" s="104"/>
    </row>
    <row r="45748" spans="21:42" ht="15" customHeight="1" x14ac:dyDescent="0.25">
      <c r="U45748" s="104"/>
      <c r="AB45748" s="104"/>
      <c r="AC45748" s="104"/>
      <c r="AF45748" s="104"/>
      <c r="AG45748" s="104"/>
      <c r="AK45748" s="104"/>
      <c r="AL45748" s="104"/>
      <c r="AO45748" s="104"/>
      <c r="AP45748" s="104"/>
    </row>
    <row r="45749" spans="21:42" ht="15" customHeight="1" x14ac:dyDescent="0.25">
      <c r="U45749" s="104"/>
      <c r="AB45749" s="104"/>
      <c r="AC45749" s="104"/>
      <c r="AF45749" s="104"/>
      <c r="AG45749" s="104"/>
      <c r="AK45749" s="104"/>
      <c r="AL45749" s="104"/>
      <c r="AO45749" s="104"/>
      <c r="AP45749" s="104"/>
    </row>
    <row r="45750" spans="21:42" ht="15" customHeight="1" x14ac:dyDescent="0.25">
      <c r="U45750" s="104"/>
      <c r="AB45750" s="104"/>
      <c r="AC45750" s="104"/>
      <c r="AF45750" s="104"/>
      <c r="AG45750" s="104"/>
      <c r="AK45750" s="104"/>
      <c r="AL45750" s="104"/>
      <c r="AO45750" s="104"/>
      <c r="AP45750" s="104"/>
    </row>
    <row r="45751" spans="21:42" ht="15" customHeight="1" x14ac:dyDescent="0.25">
      <c r="U45751" s="104"/>
      <c r="AB45751" s="104"/>
      <c r="AC45751" s="104"/>
      <c r="AF45751" s="104"/>
      <c r="AG45751" s="104"/>
      <c r="AK45751" s="104"/>
      <c r="AL45751" s="104"/>
      <c r="AO45751" s="104"/>
      <c r="AP45751" s="104"/>
    </row>
    <row r="45752" spans="21:42" ht="15" customHeight="1" x14ac:dyDescent="0.25">
      <c r="U45752" s="104"/>
      <c r="AB45752" s="104"/>
      <c r="AC45752" s="104"/>
      <c r="AF45752" s="104"/>
      <c r="AG45752" s="104"/>
      <c r="AK45752" s="104"/>
      <c r="AL45752" s="104"/>
      <c r="AO45752" s="104"/>
      <c r="AP45752" s="104"/>
    </row>
    <row r="45753" spans="21:42" ht="15" customHeight="1" x14ac:dyDescent="0.25">
      <c r="U45753" s="104"/>
      <c r="AB45753" s="104"/>
      <c r="AC45753" s="104"/>
      <c r="AF45753" s="104"/>
      <c r="AG45753" s="104"/>
      <c r="AK45753" s="104"/>
      <c r="AL45753" s="104"/>
      <c r="AO45753" s="104"/>
      <c r="AP45753" s="104"/>
    </row>
    <row r="45754" spans="21:42" ht="15" customHeight="1" x14ac:dyDescent="0.25">
      <c r="U45754" s="104"/>
      <c r="AB45754" s="104"/>
      <c r="AC45754" s="104"/>
      <c r="AF45754" s="104"/>
      <c r="AG45754" s="104"/>
      <c r="AK45754" s="104"/>
      <c r="AL45754" s="104"/>
      <c r="AO45754" s="104"/>
      <c r="AP45754" s="104"/>
    </row>
    <row r="45755" spans="21:42" ht="15" customHeight="1" x14ac:dyDescent="0.25">
      <c r="U45755" s="104"/>
      <c r="AB45755" s="104"/>
      <c r="AC45755" s="104"/>
      <c r="AF45755" s="104"/>
      <c r="AG45755" s="104"/>
      <c r="AK45755" s="104"/>
      <c r="AL45755" s="104"/>
      <c r="AO45755" s="104"/>
      <c r="AP45755" s="104"/>
    </row>
    <row r="45756" spans="21:42" ht="15" customHeight="1" x14ac:dyDescent="0.25">
      <c r="U45756" s="104"/>
      <c r="AB45756" s="104"/>
      <c r="AC45756" s="104"/>
      <c r="AF45756" s="104"/>
      <c r="AG45756" s="104"/>
      <c r="AK45756" s="104"/>
      <c r="AL45756" s="104"/>
      <c r="AO45756" s="104"/>
      <c r="AP45756" s="104"/>
    </row>
    <row r="45757" spans="21:42" ht="15" customHeight="1" x14ac:dyDescent="0.25">
      <c r="U45757" s="104"/>
      <c r="AB45757" s="104"/>
      <c r="AC45757" s="104"/>
      <c r="AF45757" s="104"/>
      <c r="AG45757" s="104"/>
      <c r="AK45757" s="104"/>
      <c r="AL45757" s="104"/>
      <c r="AO45757" s="104"/>
      <c r="AP45757" s="104"/>
    </row>
    <row r="45758" spans="21:42" ht="15" customHeight="1" x14ac:dyDescent="0.25">
      <c r="U45758" s="104"/>
      <c r="AB45758" s="104"/>
      <c r="AC45758" s="104"/>
      <c r="AF45758" s="104"/>
      <c r="AG45758" s="104"/>
      <c r="AK45758" s="104"/>
      <c r="AL45758" s="104"/>
      <c r="AO45758" s="104"/>
      <c r="AP45758" s="104"/>
    </row>
    <row r="45759" spans="21:42" ht="15" customHeight="1" x14ac:dyDescent="0.25">
      <c r="U45759" s="104"/>
      <c r="AB45759" s="104"/>
      <c r="AC45759" s="104"/>
      <c r="AF45759" s="104"/>
      <c r="AG45759" s="104"/>
      <c r="AK45759" s="104"/>
      <c r="AL45759" s="104"/>
      <c r="AO45759" s="104"/>
      <c r="AP45759" s="104"/>
    </row>
    <row r="45760" spans="21:42" ht="15" customHeight="1" x14ac:dyDescent="0.25">
      <c r="U45760" s="104"/>
      <c r="AB45760" s="104"/>
      <c r="AC45760" s="104"/>
      <c r="AF45760" s="104"/>
      <c r="AG45760" s="104"/>
      <c r="AK45760" s="104"/>
      <c r="AL45760" s="104"/>
      <c r="AO45760" s="104"/>
      <c r="AP45760" s="104"/>
    </row>
    <row r="45761" spans="21:42" ht="15" customHeight="1" x14ac:dyDescent="0.25">
      <c r="U45761" s="104"/>
      <c r="AB45761" s="104"/>
      <c r="AC45761" s="104"/>
      <c r="AF45761" s="104"/>
      <c r="AG45761" s="104"/>
      <c r="AK45761" s="104"/>
      <c r="AL45761" s="104"/>
      <c r="AO45761" s="104"/>
      <c r="AP45761" s="104"/>
    </row>
    <row r="45762" spans="21:42" ht="15" customHeight="1" x14ac:dyDescent="0.25">
      <c r="U45762" s="104"/>
      <c r="AB45762" s="104"/>
      <c r="AC45762" s="104"/>
      <c r="AF45762" s="104"/>
      <c r="AG45762" s="104"/>
      <c r="AK45762" s="104"/>
      <c r="AL45762" s="104"/>
      <c r="AO45762" s="104"/>
      <c r="AP45762" s="104"/>
    </row>
    <row r="45763" spans="21:42" ht="15" customHeight="1" x14ac:dyDescent="0.25">
      <c r="U45763" s="104"/>
      <c r="AB45763" s="104"/>
      <c r="AC45763" s="104"/>
      <c r="AF45763" s="104"/>
      <c r="AG45763" s="104"/>
      <c r="AK45763" s="104"/>
      <c r="AL45763" s="104"/>
      <c r="AO45763" s="104"/>
      <c r="AP45763" s="104"/>
    </row>
    <row r="45764" spans="21:42" ht="15" customHeight="1" x14ac:dyDescent="0.25">
      <c r="U45764" s="104"/>
      <c r="AB45764" s="104"/>
      <c r="AC45764" s="104"/>
      <c r="AF45764" s="104"/>
      <c r="AG45764" s="104"/>
      <c r="AK45764" s="104"/>
      <c r="AL45764" s="104"/>
      <c r="AO45764" s="104"/>
      <c r="AP45764" s="104"/>
    </row>
    <row r="45765" spans="21:42" ht="15" customHeight="1" x14ac:dyDescent="0.25">
      <c r="U45765" s="104"/>
      <c r="AB45765" s="104"/>
      <c r="AC45765" s="104"/>
      <c r="AF45765" s="104"/>
      <c r="AG45765" s="104"/>
      <c r="AK45765" s="104"/>
      <c r="AL45765" s="104"/>
      <c r="AO45765" s="104"/>
      <c r="AP45765" s="104"/>
    </row>
    <row r="45766" spans="21:42" ht="15" customHeight="1" x14ac:dyDescent="0.25">
      <c r="U45766" s="104"/>
      <c r="AB45766" s="104"/>
      <c r="AC45766" s="104"/>
      <c r="AF45766" s="104"/>
      <c r="AG45766" s="104"/>
      <c r="AK45766" s="104"/>
      <c r="AL45766" s="104"/>
      <c r="AO45766" s="104"/>
      <c r="AP45766" s="104"/>
    </row>
    <row r="45767" spans="21:42" ht="15" customHeight="1" x14ac:dyDescent="0.25">
      <c r="U45767" s="104"/>
      <c r="AB45767" s="104"/>
      <c r="AC45767" s="104"/>
      <c r="AF45767" s="104"/>
      <c r="AG45767" s="104"/>
      <c r="AK45767" s="104"/>
      <c r="AL45767" s="104"/>
      <c r="AO45767" s="104"/>
      <c r="AP45767" s="104"/>
    </row>
    <row r="45768" spans="21:42" ht="15" customHeight="1" x14ac:dyDescent="0.25">
      <c r="U45768" s="104"/>
      <c r="AB45768" s="104"/>
      <c r="AC45768" s="104"/>
      <c r="AF45768" s="104"/>
      <c r="AG45768" s="104"/>
      <c r="AK45768" s="104"/>
      <c r="AL45768" s="104"/>
      <c r="AO45768" s="104"/>
      <c r="AP45768" s="104"/>
    </row>
    <row r="45769" spans="21:42" ht="15" customHeight="1" x14ac:dyDescent="0.25">
      <c r="U45769" s="104"/>
      <c r="AB45769" s="104"/>
      <c r="AC45769" s="104"/>
      <c r="AF45769" s="104"/>
      <c r="AG45769" s="104"/>
      <c r="AK45769" s="104"/>
      <c r="AL45769" s="104"/>
      <c r="AO45769" s="104"/>
      <c r="AP45769" s="104"/>
    </row>
    <row r="45770" spans="21:42" ht="15" customHeight="1" x14ac:dyDescent="0.25">
      <c r="U45770" s="104"/>
      <c r="AB45770" s="104"/>
      <c r="AC45770" s="104"/>
      <c r="AF45770" s="104"/>
      <c r="AG45770" s="104"/>
      <c r="AK45770" s="104"/>
      <c r="AL45770" s="104"/>
      <c r="AO45770" s="104"/>
      <c r="AP45770" s="104"/>
    </row>
    <row r="45771" spans="21:42" ht="15" customHeight="1" x14ac:dyDescent="0.25">
      <c r="U45771" s="104"/>
      <c r="AB45771" s="104"/>
      <c r="AC45771" s="104"/>
      <c r="AF45771" s="104"/>
      <c r="AG45771" s="104"/>
      <c r="AK45771" s="104"/>
      <c r="AL45771" s="104"/>
      <c r="AO45771" s="104"/>
      <c r="AP45771" s="104"/>
    </row>
    <row r="45772" spans="21:42" ht="15" customHeight="1" x14ac:dyDescent="0.25">
      <c r="U45772" s="104"/>
      <c r="AB45772" s="104"/>
      <c r="AC45772" s="104"/>
      <c r="AF45772" s="104"/>
      <c r="AG45772" s="104"/>
      <c r="AK45772" s="104"/>
      <c r="AL45772" s="104"/>
      <c r="AO45772" s="104"/>
      <c r="AP45772" s="104"/>
    </row>
    <row r="45773" spans="21:42" ht="15" customHeight="1" x14ac:dyDescent="0.25">
      <c r="U45773" s="104"/>
      <c r="AB45773" s="104"/>
      <c r="AC45773" s="104"/>
      <c r="AF45773" s="104"/>
      <c r="AG45773" s="104"/>
      <c r="AK45773" s="104"/>
      <c r="AL45773" s="104"/>
      <c r="AO45773" s="104"/>
      <c r="AP45773" s="104"/>
    </row>
    <row r="45774" spans="21:42" ht="15" customHeight="1" x14ac:dyDescent="0.25">
      <c r="U45774" s="104"/>
      <c r="AB45774" s="104"/>
      <c r="AC45774" s="104"/>
      <c r="AF45774" s="104"/>
      <c r="AG45774" s="104"/>
      <c r="AK45774" s="104"/>
      <c r="AL45774" s="104"/>
      <c r="AO45774" s="104"/>
      <c r="AP45774" s="104"/>
    </row>
    <row r="45775" spans="21:42" ht="15" customHeight="1" x14ac:dyDescent="0.25">
      <c r="U45775" s="104"/>
      <c r="AB45775" s="104"/>
      <c r="AC45775" s="104"/>
      <c r="AF45775" s="104"/>
      <c r="AG45775" s="104"/>
      <c r="AK45775" s="104"/>
      <c r="AL45775" s="104"/>
      <c r="AO45775" s="104"/>
      <c r="AP45775" s="104"/>
    </row>
    <row r="45776" spans="21:42" ht="15" customHeight="1" x14ac:dyDescent="0.25">
      <c r="U45776" s="104"/>
      <c r="AB45776" s="104"/>
      <c r="AC45776" s="104"/>
      <c r="AF45776" s="104"/>
      <c r="AG45776" s="104"/>
      <c r="AK45776" s="104"/>
      <c r="AL45776" s="104"/>
      <c r="AO45776" s="104"/>
      <c r="AP45776" s="104"/>
    </row>
    <row r="45777" spans="21:42" ht="15" customHeight="1" x14ac:dyDescent="0.25">
      <c r="U45777" s="104"/>
      <c r="AB45777" s="104"/>
      <c r="AC45777" s="104"/>
      <c r="AF45777" s="104"/>
      <c r="AG45777" s="104"/>
      <c r="AK45777" s="104"/>
      <c r="AL45777" s="104"/>
      <c r="AO45777" s="104"/>
      <c r="AP45777" s="104"/>
    </row>
    <row r="45778" spans="21:42" ht="15" customHeight="1" x14ac:dyDescent="0.25">
      <c r="U45778" s="104"/>
      <c r="AB45778" s="104"/>
      <c r="AC45778" s="104"/>
      <c r="AF45778" s="104"/>
      <c r="AG45778" s="104"/>
      <c r="AK45778" s="104"/>
      <c r="AL45778" s="104"/>
      <c r="AO45778" s="104"/>
      <c r="AP45778" s="104"/>
    </row>
    <row r="45779" spans="21:42" ht="15" customHeight="1" x14ac:dyDescent="0.25">
      <c r="U45779" s="104"/>
      <c r="AB45779" s="104"/>
      <c r="AC45779" s="104"/>
      <c r="AF45779" s="104"/>
      <c r="AG45779" s="104"/>
      <c r="AK45779" s="104"/>
      <c r="AL45779" s="104"/>
      <c r="AO45779" s="104"/>
      <c r="AP45779" s="104"/>
    </row>
    <row r="45780" spans="21:42" ht="15" customHeight="1" x14ac:dyDescent="0.25">
      <c r="U45780" s="104"/>
      <c r="AB45780" s="104"/>
      <c r="AC45780" s="104"/>
      <c r="AF45780" s="104"/>
      <c r="AG45780" s="104"/>
      <c r="AK45780" s="104"/>
      <c r="AL45780" s="104"/>
      <c r="AO45780" s="104"/>
      <c r="AP45780" s="104"/>
    </row>
    <row r="45781" spans="21:42" ht="15" customHeight="1" x14ac:dyDescent="0.25">
      <c r="U45781" s="104"/>
      <c r="AB45781" s="104"/>
      <c r="AC45781" s="104"/>
      <c r="AF45781" s="104"/>
      <c r="AG45781" s="104"/>
      <c r="AK45781" s="104"/>
      <c r="AL45781" s="104"/>
      <c r="AO45781" s="104"/>
      <c r="AP45781" s="104"/>
    </row>
    <row r="45782" spans="21:42" ht="15" customHeight="1" x14ac:dyDescent="0.25">
      <c r="U45782" s="104"/>
      <c r="AB45782" s="104"/>
      <c r="AC45782" s="104"/>
      <c r="AF45782" s="104"/>
      <c r="AG45782" s="104"/>
      <c r="AK45782" s="104"/>
      <c r="AL45782" s="104"/>
      <c r="AO45782" s="104"/>
      <c r="AP45782" s="104"/>
    </row>
    <row r="45783" spans="21:42" ht="15" customHeight="1" x14ac:dyDescent="0.25">
      <c r="U45783" s="104"/>
      <c r="AB45783" s="104"/>
      <c r="AC45783" s="104"/>
      <c r="AF45783" s="104"/>
      <c r="AG45783" s="104"/>
      <c r="AK45783" s="104"/>
      <c r="AL45783" s="104"/>
      <c r="AO45783" s="104"/>
      <c r="AP45783" s="104"/>
    </row>
    <row r="45784" spans="21:42" ht="15" customHeight="1" x14ac:dyDescent="0.25">
      <c r="U45784" s="104"/>
      <c r="AB45784" s="104"/>
      <c r="AC45784" s="104"/>
      <c r="AF45784" s="104"/>
      <c r="AG45784" s="104"/>
      <c r="AK45784" s="104"/>
      <c r="AL45784" s="104"/>
      <c r="AO45784" s="104"/>
      <c r="AP45784" s="104"/>
    </row>
    <row r="45785" spans="21:42" ht="15" customHeight="1" x14ac:dyDescent="0.25">
      <c r="U45785" s="104"/>
      <c r="AB45785" s="104"/>
      <c r="AC45785" s="104"/>
      <c r="AF45785" s="104"/>
      <c r="AG45785" s="104"/>
      <c r="AK45785" s="104"/>
      <c r="AL45785" s="104"/>
      <c r="AO45785" s="104"/>
      <c r="AP45785" s="104"/>
    </row>
    <row r="45786" spans="21:42" ht="15" customHeight="1" x14ac:dyDescent="0.25">
      <c r="U45786" s="104"/>
      <c r="AB45786" s="104"/>
      <c r="AC45786" s="104"/>
      <c r="AF45786" s="104"/>
      <c r="AG45786" s="104"/>
      <c r="AK45786" s="104"/>
      <c r="AL45786" s="104"/>
      <c r="AO45786" s="104"/>
      <c r="AP45786" s="104"/>
    </row>
    <row r="45787" spans="21:42" ht="15" customHeight="1" x14ac:dyDescent="0.25">
      <c r="U45787" s="104"/>
      <c r="AB45787" s="104"/>
      <c r="AC45787" s="104"/>
      <c r="AF45787" s="104"/>
      <c r="AG45787" s="104"/>
      <c r="AK45787" s="104"/>
      <c r="AL45787" s="104"/>
      <c r="AO45787" s="104"/>
      <c r="AP45787" s="104"/>
    </row>
    <row r="45788" spans="21:42" ht="15" customHeight="1" x14ac:dyDescent="0.25">
      <c r="U45788" s="104"/>
      <c r="AB45788" s="104"/>
      <c r="AC45788" s="104"/>
      <c r="AF45788" s="104"/>
      <c r="AG45788" s="104"/>
      <c r="AK45788" s="104"/>
      <c r="AL45788" s="104"/>
      <c r="AO45788" s="104"/>
      <c r="AP45788" s="104"/>
    </row>
    <row r="45789" spans="21:42" ht="15" customHeight="1" x14ac:dyDescent="0.25">
      <c r="U45789" s="104"/>
      <c r="AB45789" s="104"/>
      <c r="AC45789" s="104"/>
      <c r="AF45789" s="104"/>
      <c r="AG45789" s="104"/>
      <c r="AK45789" s="104"/>
      <c r="AL45789" s="104"/>
      <c r="AO45789" s="104"/>
      <c r="AP45789" s="104"/>
    </row>
    <row r="45790" spans="21:42" ht="15" customHeight="1" x14ac:dyDescent="0.25">
      <c r="U45790" s="104"/>
      <c r="AB45790" s="104"/>
      <c r="AC45790" s="104"/>
      <c r="AF45790" s="104"/>
      <c r="AG45790" s="104"/>
      <c r="AK45790" s="104"/>
      <c r="AL45790" s="104"/>
      <c r="AO45790" s="104"/>
      <c r="AP45790" s="104"/>
    </row>
    <row r="45791" spans="21:42" ht="15" customHeight="1" x14ac:dyDescent="0.25">
      <c r="U45791" s="104"/>
      <c r="AB45791" s="104"/>
      <c r="AC45791" s="104"/>
      <c r="AF45791" s="104"/>
      <c r="AG45791" s="104"/>
      <c r="AK45791" s="104"/>
      <c r="AL45791" s="104"/>
      <c r="AO45791" s="104"/>
      <c r="AP45791" s="104"/>
    </row>
    <row r="45792" spans="21:42" ht="15" customHeight="1" x14ac:dyDescent="0.25">
      <c r="U45792" s="104"/>
      <c r="AB45792" s="104"/>
      <c r="AC45792" s="104"/>
      <c r="AF45792" s="104"/>
      <c r="AG45792" s="104"/>
      <c r="AK45792" s="104"/>
      <c r="AL45792" s="104"/>
      <c r="AO45792" s="104"/>
      <c r="AP45792" s="104"/>
    </row>
    <row r="45793" spans="21:42" ht="15" customHeight="1" x14ac:dyDescent="0.25">
      <c r="U45793" s="104"/>
      <c r="AB45793" s="104"/>
      <c r="AC45793" s="104"/>
      <c r="AF45793" s="104"/>
      <c r="AG45793" s="104"/>
      <c r="AK45793" s="104"/>
      <c r="AL45793" s="104"/>
      <c r="AO45793" s="104"/>
      <c r="AP45793" s="104"/>
    </row>
    <row r="45794" spans="21:42" ht="15" customHeight="1" x14ac:dyDescent="0.25">
      <c r="U45794" s="104"/>
      <c r="AB45794" s="104"/>
      <c r="AC45794" s="104"/>
      <c r="AF45794" s="104"/>
      <c r="AG45794" s="104"/>
      <c r="AK45794" s="104"/>
      <c r="AL45794" s="104"/>
      <c r="AO45794" s="104"/>
      <c r="AP45794" s="104"/>
    </row>
    <row r="45795" spans="21:42" ht="15" customHeight="1" x14ac:dyDescent="0.25">
      <c r="U45795" s="104"/>
      <c r="AB45795" s="104"/>
      <c r="AC45795" s="104"/>
      <c r="AF45795" s="104"/>
      <c r="AG45795" s="104"/>
      <c r="AK45795" s="104"/>
      <c r="AL45795" s="104"/>
      <c r="AO45795" s="104"/>
      <c r="AP45795" s="104"/>
    </row>
    <row r="45796" spans="21:42" ht="15" customHeight="1" x14ac:dyDescent="0.25">
      <c r="U45796" s="104"/>
      <c r="AB45796" s="104"/>
      <c r="AC45796" s="104"/>
      <c r="AF45796" s="104"/>
      <c r="AG45796" s="104"/>
      <c r="AK45796" s="104"/>
      <c r="AL45796" s="104"/>
      <c r="AO45796" s="104"/>
      <c r="AP45796" s="104"/>
    </row>
    <row r="45797" spans="21:42" ht="15" customHeight="1" x14ac:dyDescent="0.25">
      <c r="U45797" s="104"/>
      <c r="AB45797" s="104"/>
      <c r="AC45797" s="104"/>
      <c r="AF45797" s="104"/>
      <c r="AG45797" s="104"/>
      <c r="AK45797" s="104"/>
      <c r="AL45797" s="104"/>
      <c r="AO45797" s="104"/>
      <c r="AP45797" s="104"/>
    </row>
    <row r="45798" spans="21:42" ht="15" customHeight="1" x14ac:dyDescent="0.25">
      <c r="U45798" s="104"/>
      <c r="AB45798" s="104"/>
      <c r="AC45798" s="104"/>
      <c r="AF45798" s="104"/>
      <c r="AG45798" s="104"/>
      <c r="AK45798" s="104"/>
      <c r="AL45798" s="104"/>
      <c r="AO45798" s="104"/>
      <c r="AP45798" s="104"/>
    </row>
    <row r="45799" spans="21:42" ht="15" customHeight="1" x14ac:dyDescent="0.25">
      <c r="U45799" s="104"/>
      <c r="AB45799" s="104"/>
      <c r="AC45799" s="104"/>
      <c r="AF45799" s="104"/>
      <c r="AG45799" s="104"/>
      <c r="AK45799" s="104"/>
      <c r="AL45799" s="104"/>
      <c r="AO45799" s="104"/>
      <c r="AP45799" s="104"/>
    </row>
    <row r="45800" spans="21:42" ht="15" customHeight="1" x14ac:dyDescent="0.25">
      <c r="U45800" s="104"/>
      <c r="AB45800" s="104"/>
      <c r="AC45800" s="104"/>
      <c r="AF45800" s="104"/>
      <c r="AG45800" s="104"/>
      <c r="AK45800" s="104"/>
      <c r="AL45800" s="104"/>
      <c r="AO45800" s="104"/>
      <c r="AP45800" s="104"/>
    </row>
    <row r="45801" spans="21:42" ht="15" customHeight="1" x14ac:dyDescent="0.25">
      <c r="U45801" s="104"/>
      <c r="AB45801" s="104"/>
      <c r="AC45801" s="104"/>
      <c r="AF45801" s="104"/>
      <c r="AG45801" s="104"/>
      <c r="AK45801" s="104"/>
      <c r="AL45801" s="104"/>
      <c r="AO45801" s="104"/>
      <c r="AP45801" s="104"/>
    </row>
    <row r="45802" spans="21:42" ht="15" customHeight="1" x14ac:dyDescent="0.25">
      <c r="U45802" s="104"/>
      <c r="AB45802" s="104"/>
      <c r="AC45802" s="104"/>
      <c r="AF45802" s="104"/>
      <c r="AG45802" s="104"/>
      <c r="AK45802" s="104"/>
      <c r="AL45802" s="104"/>
      <c r="AO45802" s="104"/>
      <c r="AP45802" s="104"/>
    </row>
    <row r="45803" spans="21:42" ht="15" customHeight="1" x14ac:dyDescent="0.25">
      <c r="U45803" s="104"/>
      <c r="AB45803" s="104"/>
      <c r="AC45803" s="104"/>
      <c r="AF45803" s="104"/>
      <c r="AG45803" s="104"/>
      <c r="AK45803" s="104"/>
      <c r="AL45803" s="104"/>
      <c r="AO45803" s="104"/>
      <c r="AP45803" s="104"/>
    </row>
    <row r="45804" spans="21:42" ht="15" customHeight="1" x14ac:dyDescent="0.25">
      <c r="U45804" s="104"/>
      <c r="AB45804" s="104"/>
      <c r="AC45804" s="104"/>
      <c r="AF45804" s="104"/>
      <c r="AG45804" s="104"/>
      <c r="AK45804" s="104"/>
      <c r="AL45804" s="104"/>
      <c r="AO45804" s="104"/>
      <c r="AP45804" s="104"/>
    </row>
    <row r="45805" spans="21:42" ht="15" customHeight="1" x14ac:dyDescent="0.25">
      <c r="U45805" s="104"/>
      <c r="AB45805" s="104"/>
      <c r="AC45805" s="104"/>
      <c r="AF45805" s="104"/>
      <c r="AG45805" s="104"/>
      <c r="AK45805" s="104"/>
      <c r="AL45805" s="104"/>
      <c r="AO45805" s="104"/>
      <c r="AP45805" s="104"/>
    </row>
    <row r="45806" spans="21:42" ht="15" customHeight="1" x14ac:dyDescent="0.25">
      <c r="U45806" s="104"/>
      <c r="AB45806" s="104"/>
      <c r="AC45806" s="104"/>
      <c r="AF45806" s="104"/>
      <c r="AG45806" s="104"/>
      <c r="AK45806" s="104"/>
      <c r="AL45806" s="104"/>
      <c r="AO45806" s="104"/>
      <c r="AP45806" s="104"/>
    </row>
    <row r="45807" spans="21:42" ht="15" customHeight="1" x14ac:dyDescent="0.25">
      <c r="U45807" s="104"/>
      <c r="AB45807" s="104"/>
      <c r="AC45807" s="104"/>
      <c r="AF45807" s="104"/>
      <c r="AG45807" s="104"/>
      <c r="AK45807" s="104"/>
      <c r="AL45807" s="104"/>
      <c r="AO45807" s="104"/>
      <c r="AP45807" s="104"/>
    </row>
    <row r="45808" spans="21:42" ht="15" customHeight="1" x14ac:dyDescent="0.25">
      <c r="U45808" s="104"/>
      <c r="AB45808" s="104"/>
      <c r="AC45808" s="104"/>
      <c r="AF45808" s="104"/>
      <c r="AG45808" s="104"/>
      <c r="AK45808" s="104"/>
      <c r="AL45808" s="104"/>
      <c r="AO45808" s="104"/>
      <c r="AP45808" s="104"/>
    </row>
    <row r="45809" spans="21:42" ht="15" customHeight="1" x14ac:dyDescent="0.25">
      <c r="U45809" s="104"/>
      <c r="AB45809" s="104"/>
      <c r="AC45809" s="104"/>
      <c r="AF45809" s="104"/>
      <c r="AG45809" s="104"/>
      <c r="AK45809" s="104"/>
      <c r="AL45809" s="104"/>
      <c r="AO45809" s="104"/>
      <c r="AP45809" s="104"/>
    </row>
    <row r="45810" spans="21:42" ht="15" customHeight="1" x14ac:dyDescent="0.25">
      <c r="U45810" s="104"/>
      <c r="AB45810" s="104"/>
      <c r="AC45810" s="104"/>
      <c r="AF45810" s="104"/>
      <c r="AG45810" s="104"/>
      <c r="AK45810" s="104"/>
      <c r="AL45810" s="104"/>
      <c r="AO45810" s="104"/>
      <c r="AP45810" s="104"/>
    </row>
    <row r="45811" spans="21:42" ht="15" customHeight="1" x14ac:dyDescent="0.25">
      <c r="U45811" s="104"/>
      <c r="AB45811" s="104"/>
      <c r="AC45811" s="104"/>
      <c r="AF45811" s="104"/>
      <c r="AG45811" s="104"/>
      <c r="AK45811" s="104"/>
      <c r="AL45811" s="104"/>
      <c r="AO45811" s="104"/>
      <c r="AP45811" s="104"/>
    </row>
    <row r="45812" spans="21:42" ht="15" customHeight="1" x14ac:dyDescent="0.25">
      <c r="U45812" s="104"/>
      <c r="AB45812" s="104"/>
      <c r="AC45812" s="104"/>
      <c r="AF45812" s="104"/>
      <c r="AG45812" s="104"/>
      <c r="AK45812" s="104"/>
      <c r="AL45812" s="104"/>
      <c r="AO45812" s="104"/>
      <c r="AP45812" s="104"/>
    </row>
    <row r="45813" spans="21:42" ht="15" customHeight="1" x14ac:dyDescent="0.25">
      <c r="U45813" s="104"/>
      <c r="AB45813" s="104"/>
      <c r="AC45813" s="104"/>
      <c r="AF45813" s="104"/>
      <c r="AG45813" s="104"/>
      <c r="AK45813" s="104"/>
      <c r="AL45813" s="104"/>
      <c r="AO45813" s="104"/>
      <c r="AP45813" s="104"/>
    </row>
    <row r="45814" spans="21:42" ht="15" customHeight="1" x14ac:dyDescent="0.25">
      <c r="U45814" s="104"/>
      <c r="AB45814" s="104"/>
      <c r="AC45814" s="104"/>
      <c r="AF45814" s="104"/>
      <c r="AG45814" s="104"/>
      <c r="AK45814" s="104"/>
      <c r="AL45814" s="104"/>
      <c r="AO45814" s="104"/>
      <c r="AP45814" s="104"/>
    </row>
    <row r="45815" spans="21:42" ht="15" customHeight="1" x14ac:dyDescent="0.25">
      <c r="U45815" s="104"/>
      <c r="AB45815" s="104"/>
      <c r="AC45815" s="104"/>
      <c r="AF45815" s="104"/>
      <c r="AG45815" s="104"/>
      <c r="AK45815" s="104"/>
      <c r="AL45815" s="104"/>
      <c r="AO45815" s="104"/>
      <c r="AP45815" s="104"/>
    </row>
    <row r="45816" spans="21:42" ht="15" customHeight="1" x14ac:dyDescent="0.25">
      <c r="U45816" s="104"/>
      <c r="AB45816" s="104"/>
      <c r="AC45816" s="104"/>
      <c r="AF45816" s="104"/>
      <c r="AG45816" s="104"/>
      <c r="AK45816" s="104"/>
      <c r="AL45816" s="104"/>
      <c r="AO45816" s="104"/>
      <c r="AP45816" s="104"/>
    </row>
    <row r="45817" spans="21:42" ht="15" customHeight="1" x14ac:dyDescent="0.25">
      <c r="U45817" s="104"/>
      <c r="AB45817" s="104"/>
      <c r="AC45817" s="104"/>
      <c r="AF45817" s="104"/>
      <c r="AG45817" s="104"/>
      <c r="AK45817" s="104"/>
      <c r="AL45817" s="104"/>
      <c r="AO45817" s="104"/>
      <c r="AP45817" s="104"/>
    </row>
    <row r="45818" spans="21:42" ht="15" customHeight="1" x14ac:dyDescent="0.25">
      <c r="U45818" s="104"/>
      <c r="AB45818" s="104"/>
      <c r="AC45818" s="104"/>
      <c r="AF45818" s="104"/>
      <c r="AG45818" s="104"/>
      <c r="AK45818" s="104"/>
      <c r="AL45818" s="104"/>
      <c r="AO45818" s="104"/>
      <c r="AP45818" s="104"/>
    </row>
    <row r="45819" spans="21:42" ht="15" customHeight="1" x14ac:dyDescent="0.25">
      <c r="U45819" s="104"/>
      <c r="AB45819" s="104"/>
      <c r="AC45819" s="104"/>
      <c r="AF45819" s="104"/>
      <c r="AG45819" s="104"/>
      <c r="AK45819" s="104"/>
      <c r="AL45819" s="104"/>
      <c r="AO45819" s="104"/>
      <c r="AP45819" s="104"/>
    </row>
    <row r="45820" spans="21:42" ht="15" customHeight="1" x14ac:dyDescent="0.25">
      <c r="U45820" s="104"/>
      <c r="AB45820" s="104"/>
      <c r="AC45820" s="104"/>
      <c r="AF45820" s="104"/>
      <c r="AG45820" s="104"/>
      <c r="AK45820" s="104"/>
      <c r="AL45820" s="104"/>
      <c r="AO45820" s="104"/>
      <c r="AP45820" s="104"/>
    </row>
    <row r="45821" spans="21:42" ht="15" customHeight="1" x14ac:dyDescent="0.25">
      <c r="U45821" s="104"/>
      <c r="AB45821" s="104"/>
      <c r="AC45821" s="104"/>
      <c r="AF45821" s="104"/>
      <c r="AG45821" s="104"/>
      <c r="AK45821" s="104"/>
      <c r="AL45821" s="104"/>
      <c r="AO45821" s="104"/>
      <c r="AP45821" s="104"/>
    </row>
    <row r="45822" spans="21:42" ht="15" customHeight="1" x14ac:dyDescent="0.25">
      <c r="U45822" s="104"/>
      <c r="AB45822" s="104"/>
      <c r="AC45822" s="104"/>
      <c r="AF45822" s="104"/>
      <c r="AG45822" s="104"/>
      <c r="AK45822" s="104"/>
      <c r="AL45822" s="104"/>
      <c r="AO45822" s="104"/>
      <c r="AP45822" s="104"/>
    </row>
    <row r="45823" spans="21:42" ht="15" customHeight="1" x14ac:dyDescent="0.25">
      <c r="U45823" s="104"/>
      <c r="AB45823" s="104"/>
      <c r="AC45823" s="104"/>
      <c r="AF45823" s="104"/>
      <c r="AG45823" s="104"/>
      <c r="AK45823" s="104"/>
      <c r="AL45823" s="104"/>
      <c r="AO45823" s="104"/>
      <c r="AP45823" s="104"/>
    </row>
    <row r="45824" spans="21:42" ht="15" customHeight="1" x14ac:dyDescent="0.25">
      <c r="U45824" s="104"/>
      <c r="AB45824" s="104"/>
      <c r="AC45824" s="104"/>
      <c r="AF45824" s="104"/>
      <c r="AG45824" s="104"/>
      <c r="AK45824" s="104"/>
      <c r="AL45824" s="104"/>
      <c r="AO45824" s="104"/>
      <c r="AP45824" s="104"/>
    </row>
    <row r="45825" spans="21:42" ht="15" customHeight="1" x14ac:dyDescent="0.25">
      <c r="U45825" s="104"/>
      <c r="AB45825" s="104"/>
      <c r="AC45825" s="104"/>
      <c r="AF45825" s="104"/>
      <c r="AG45825" s="104"/>
      <c r="AK45825" s="104"/>
      <c r="AL45825" s="104"/>
      <c r="AO45825" s="104"/>
      <c r="AP45825" s="104"/>
    </row>
    <row r="45826" spans="21:42" ht="15" customHeight="1" x14ac:dyDescent="0.25">
      <c r="U45826" s="104"/>
      <c r="AB45826" s="104"/>
      <c r="AC45826" s="104"/>
      <c r="AF45826" s="104"/>
      <c r="AG45826" s="104"/>
      <c r="AK45826" s="104"/>
      <c r="AL45826" s="104"/>
      <c r="AO45826" s="104"/>
      <c r="AP45826" s="104"/>
    </row>
    <row r="45827" spans="21:42" ht="15" customHeight="1" x14ac:dyDescent="0.25">
      <c r="U45827" s="104"/>
      <c r="AB45827" s="104"/>
      <c r="AC45827" s="104"/>
      <c r="AF45827" s="104"/>
      <c r="AG45827" s="104"/>
      <c r="AK45827" s="104"/>
      <c r="AL45827" s="104"/>
      <c r="AO45827" s="104"/>
      <c r="AP45827" s="104"/>
    </row>
    <row r="45828" spans="21:42" ht="15" customHeight="1" x14ac:dyDescent="0.25">
      <c r="U45828" s="104"/>
      <c r="AB45828" s="104"/>
      <c r="AC45828" s="104"/>
      <c r="AF45828" s="104"/>
      <c r="AG45828" s="104"/>
      <c r="AK45828" s="104"/>
      <c r="AL45828" s="104"/>
      <c r="AO45828" s="104"/>
      <c r="AP45828" s="104"/>
    </row>
    <row r="45829" spans="21:42" ht="15" customHeight="1" x14ac:dyDescent="0.25">
      <c r="U45829" s="104"/>
      <c r="AB45829" s="104"/>
      <c r="AC45829" s="104"/>
      <c r="AF45829" s="104"/>
      <c r="AG45829" s="104"/>
      <c r="AK45829" s="104"/>
      <c r="AL45829" s="104"/>
      <c r="AO45829" s="104"/>
      <c r="AP45829" s="104"/>
    </row>
    <row r="45830" spans="21:42" ht="15" customHeight="1" x14ac:dyDescent="0.25">
      <c r="U45830" s="104"/>
      <c r="AB45830" s="104"/>
      <c r="AC45830" s="104"/>
      <c r="AF45830" s="104"/>
      <c r="AG45830" s="104"/>
      <c r="AK45830" s="104"/>
      <c r="AL45830" s="104"/>
      <c r="AO45830" s="104"/>
      <c r="AP45830" s="104"/>
    </row>
    <row r="45831" spans="21:42" ht="15" customHeight="1" x14ac:dyDescent="0.25">
      <c r="U45831" s="104"/>
      <c r="AB45831" s="104"/>
      <c r="AC45831" s="104"/>
      <c r="AF45831" s="104"/>
      <c r="AG45831" s="104"/>
      <c r="AK45831" s="104"/>
      <c r="AL45831" s="104"/>
      <c r="AO45831" s="104"/>
      <c r="AP45831" s="104"/>
    </row>
    <row r="45832" spans="21:42" ht="15" customHeight="1" x14ac:dyDescent="0.25">
      <c r="U45832" s="104"/>
      <c r="AB45832" s="104"/>
      <c r="AC45832" s="104"/>
      <c r="AF45832" s="104"/>
      <c r="AG45832" s="104"/>
      <c r="AK45832" s="104"/>
      <c r="AL45832" s="104"/>
      <c r="AO45832" s="104"/>
      <c r="AP45832" s="104"/>
    </row>
    <row r="45833" spans="21:42" ht="15" customHeight="1" x14ac:dyDescent="0.25">
      <c r="U45833" s="104"/>
      <c r="AB45833" s="104"/>
      <c r="AC45833" s="104"/>
      <c r="AF45833" s="104"/>
      <c r="AG45833" s="104"/>
      <c r="AK45833" s="104"/>
      <c r="AL45833" s="104"/>
      <c r="AO45833" s="104"/>
      <c r="AP45833" s="104"/>
    </row>
    <row r="45834" spans="21:42" ht="15" customHeight="1" x14ac:dyDescent="0.25">
      <c r="U45834" s="104"/>
      <c r="AB45834" s="104"/>
      <c r="AC45834" s="104"/>
      <c r="AF45834" s="104"/>
      <c r="AG45834" s="104"/>
      <c r="AK45834" s="104"/>
      <c r="AL45834" s="104"/>
      <c r="AO45834" s="104"/>
      <c r="AP45834" s="104"/>
    </row>
    <row r="45835" spans="21:42" ht="15" customHeight="1" x14ac:dyDescent="0.25">
      <c r="U45835" s="104"/>
      <c r="AB45835" s="104"/>
      <c r="AC45835" s="104"/>
      <c r="AF45835" s="104"/>
      <c r="AG45835" s="104"/>
      <c r="AK45835" s="104"/>
      <c r="AL45835" s="104"/>
      <c r="AO45835" s="104"/>
      <c r="AP45835" s="104"/>
    </row>
    <row r="45836" spans="21:42" ht="15" customHeight="1" x14ac:dyDescent="0.25">
      <c r="U45836" s="104"/>
      <c r="AB45836" s="104"/>
      <c r="AC45836" s="104"/>
      <c r="AF45836" s="104"/>
      <c r="AG45836" s="104"/>
      <c r="AK45836" s="104"/>
      <c r="AL45836" s="104"/>
      <c r="AO45836" s="104"/>
      <c r="AP45836" s="104"/>
    </row>
    <row r="45837" spans="21:42" ht="15" customHeight="1" x14ac:dyDescent="0.25">
      <c r="U45837" s="104"/>
      <c r="AB45837" s="104"/>
      <c r="AC45837" s="104"/>
      <c r="AF45837" s="104"/>
      <c r="AG45837" s="104"/>
      <c r="AK45837" s="104"/>
      <c r="AL45837" s="104"/>
      <c r="AO45837" s="104"/>
      <c r="AP45837" s="104"/>
    </row>
    <row r="45838" spans="21:42" ht="15" customHeight="1" x14ac:dyDescent="0.25">
      <c r="U45838" s="104"/>
      <c r="AB45838" s="104"/>
      <c r="AC45838" s="104"/>
      <c r="AF45838" s="104"/>
      <c r="AG45838" s="104"/>
      <c r="AK45838" s="104"/>
      <c r="AL45838" s="104"/>
      <c r="AO45838" s="104"/>
      <c r="AP45838" s="104"/>
    </row>
    <row r="45839" spans="21:42" ht="15" customHeight="1" x14ac:dyDescent="0.25">
      <c r="U45839" s="104"/>
      <c r="AB45839" s="104"/>
      <c r="AC45839" s="104"/>
      <c r="AF45839" s="104"/>
      <c r="AG45839" s="104"/>
      <c r="AK45839" s="104"/>
      <c r="AL45839" s="104"/>
      <c r="AO45839" s="104"/>
      <c r="AP45839" s="104"/>
    </row>
    <row r="45840" spans="21:42" ht="15" customHeight="1" x14ac:dyDescent="0.25">
      <c r="U45840" s="104"/>
      <c r="AB45840" s="104"/>
      <c r="AC45840" s="104"/>
      <c r="AF45840" s="104"/>
      <c r="AG45840" s="104"/>
      <c r="AK45840" s="104"/>
      <c r="AL45840" s="104"/>
      <c r="AO45840" s="104"/>
      <c r="AP45840" s="104"/>
    </row>
    <row r="45841" spans="21:42" ht="15" customHeight="1" x14ac:dyDescent="0.25">
      <c r="U45841" s="104"/>
      <c r="AB45841" s="104"/>
      <c r="AC45841" s="104"/>
      <c r="AF45841" s="104"/>
      <c r="AG45841" s="104"/>
      <c r="AK45841" s="104"/>
      <c r="AL45841" s="104"/>
      <c r="AO45841" s="104"/>
      <c r="AP45841" s="104"/>
    </row>
    <row r="45842" spans="21:42" ht="15" customHeight="1" x14ac:dyDescent="0.25">
      <c r="U45842" s="104"/>
      <c r="AB45842" s="104"/>
      <c r="AC45842" s="104"/>
      <c r="AF45842" s="104"/>
      <c r="AG45842" s="104"/>
      <c r="AK45842" s="104"/>
      <c r="AL45842" s="104"/>
      <c r="AO45842" s="104"/>
      <c r="AP45842" s="104"/>
    </row>
    <row r="45843" spans="21:42" ht="15" customHeight="1" x14ac:dyDescent="0.25">
      <c r="U45843" s="104"/>
      <c r="AB45843" s="104"/>
      <c r="AC45843" s="104"/>
      <c r="AF45843" s="104"/>
      <c r="AG45843" s="104"/>
      <c r="AK45843" s="104"/>
      <c r="AL45843" s="104"/>
      <c r="AO45843" s="104"/>
      <c r="AP45843" s="104"/>
    </row>
    <row r="45844" spans="21:42" ht="15" customHeight="1" x14ac:dyDescent="0.25">
      <c r="U45844" s="104"/>
      <c r="AB45844" s="104"/>
      <c r="AC45844" s="104"/>
      <c r="AF45844" s="104"/>
      <c r="AG45844" s="104"/>
      <c r="AK45844" s="104"/>
      <c r="AL45844" s="104"/>
      <c r="AO45844" s="104"/>
      <c r="AP45844" s="104"/>
    </row>
    <row r="45845" spans="21:42" ht="15" customHeight="1" x14ac:dyDescent="0.25">
      <c r="U45845" s="104"/>
      <c r="AB45845" s="104"/>
      <c r="AC45845" s="104"/>
      <c r="AF45845" s="104"/>
      <c r="AG45845" s="104"/>
      <c r="AK45845" s="104"/>
      <c r="AL45845" s="104"/>
      <c r="AO45845" s="104"/>
      <c r="AP45845" s="104"/>
    </row>
    <row r="45846" spans="21:42" ht="15" customHeight="1" x14ac:dyDescent="0.25">
      <c r="U45846" s="104"/>
      <c r="AB45846" s="104"/>
      <c r="AC45846" s="104"/>
      <c r="AF45846" s="104"/>
      <c r="AG45846" s="104"/>
      <c r="AK45846" s="104"/>
      <c r="AL45846" s="104"/>
      <c r="AO45846" s="104"/>
      <c r="AP45846" s="104"/>
    </row>
    <row r="45847" spans="21:42" ht="15" customHeight="1" x14ac:dyDescent="0.25">
      <c r="U45847" s="104"/>
      <c r="AB45847" s="104"/>
      <c r="AC45847" s="104"/>
      <c r="AF45847" s="104"/>
      <c r="AG45847" s="104"/>
      <c r="AK45847" s="104"/>
      <c r="AL45847" s="104"/>
      <c r="AO45847" s="104"/>
      <c r="AP45847" s="104"/>
    </row>
    <row r="45848" spans="21:42" ht="15" customHeight="1" x14ac:dyDescent="0.25">
      <c r="U45848" s="104"/>
      <c r="AB45848" s="104"/>
      <c r="AC45848" s="104"/>
      <c r="AF45848" s="104"/>
      <c r="AG45848" s="104"/>
      <c r="AK45848" s="104"/>
      <c r="AL45848" s="104"/>
      <c r="AO45848" s="104"/>
      <c r="AP45848" s="104"/>
    </row>
    <row r="45849" spans="21:42" ht="15" customHeight="1" x14ac:dyDescent="0.25">
      <c r="U45849" s="104"/>
      <c r="AB45849" s="104"/>
      <c r="AC45849" s="104"/>
      <c r="AF45849" s="104"/>
      <c r="AG45849" s="104"/>
      <c r="AK45849" s="104"/>
      <c r="AL45849" s="104"/>
      <c r="AO45849" s="104"/>
      <c r="AP45849" s="104"/>
    </row>
    <row r="45850" spans="21:42" ht="15" customHeight="1" x14ac:dyDescent="0.25">
      <c r="U45850" s="104"/>
      <c r="AB45850" s="104"/>
      <c r="AC45850" s="104"/>
      <c r="AF45850" s="104"/>
      <c r="AG45850" s="104"/>
      <c r="AK45850" s="104"/>
      <c r="AL45850" s="104"/>
      <c r="AO45850" s="104"/>
      <c r="AP45850" s="104"/>
    </row>
    <row r="45851" spans="21:42" ht="15" customHeight="1" x14ac:dyDescent="0.25">
      <c r="U45851" s="104"/>
      <c r="AB45851" s="104"/>
      <c r="AC45851" s="104"/>
      <c r="AF45851" s="104"/>
      <c r="AG45851" s="104"/>
      <c r="AK45851" s="104"/>
      <c r="AL45851" s="104"/>
      <c r="AO45851" s="104"/>
      <c r="AP45851" s="104"/>
    </row>
    <row r="45852" spans="21:42" ht="15" customHeight="1" x14ac:dyDescent="0.25">
      <c r="U45852" s="104"/>
      <c r="AB45852" s="104"/>
      <c r="AC45852" s="104"/>
      <c r="AF45852" s="104"/>
      <c r="AG45852" s="104"/>
      <c r="AK45852" s="104"/>
      <c r="AL45852" s="104"/>
      <c r="AO45852" s="104"/>
      <c r="AP45852" s="104"/>
    </row>
    <row r="45853" spans="21:42" ht="15" customHeight="1" x14ac:dyDescent="0.25">
      <c r="U45853" s="104"/>
      <c r="AB45853" s="104"/>
      <c r="AC45853" s="104"/>
      <c r="AF45853" s="104"/>
      <c r="AG45853" s="104"/>
      <c r="AK45853" s="104"/>
      <c r="AL45853" s="104"/>
      <c r="AO45853" s="104"/>
      <c r="AP45853" s="104"/>
    </row>
    <row r="45854" spans="21:42" ht="15" customHeight="1" x14ac:dyDescent="0.25">
      <c r="U45854" s="104"/>
      <c r="AB45854" s="104"/>
      <c r="AC45854" s="104"/>
      <c r="AF45854" s="104"/>
      <c r="AG45854" s="104"/>
      <c r="AK45854" s="104"/>
      <c r="AL45854" s="104"/>
      <c r="AO45854" s="104"/>
      <c r="AP45854" s="104"/>
    </row>
    <row r="45855" spans="21:42" ht="15" customHeight="1" x14ac:dyDescent="0.25">
      <c r="U45855" s="104"/>
      <c r="AB45855" s="104"/>
      <c r="AC45855" s="104"/>
      <c r="AF45855" s="104"/>
      <c r="AG45855" s="104"/>
      <c r="AK45855" s="104"/>
      <c r="AL45855" s="104"/>
      <c r="AO45855" s="104"/>
      <c r="AP45855" s="104"/>
    </row>
    <row r="45856" spans="21:42" ht="15" customHeight="1" x14ac:dyDescent="0.25">
      <c r="U45856" s="104"/>
      <c r="AB45856" s="104"/>
      <c r="AC45856" s="104"/>
      <c r="AF45856" s="104"/>
      <c r="AG45856" s="104"/>
      <c r="AK45856" s="104"/>
      <c r="AL45856" s="104"/>
      <c r="AO45856" s="104"/>
      <c r="AP45856" s="104"/>
    </row>
    <row r="45857" spans="21:42" ht="15" customHeight="1" x14ac:dyDescent="0.25">
      <c r="U45857" s="104"/>
      <c r="AB45857" s="104"/>
      <c r="AC45857" s="104"/>
      <c r="AF45857" s="104"/>
      <c r="AG45857" s="104"/>
      <c r="AK45857" s="104"/>
      <c r="AL45857" s="104"/>
      <c r="AO45857" s="104"/>
      <c r="AP45857" s="104"/>
    </row>
    <row r="45858" spans="21:42" ht="15" customHeight="1" x14ac:dyDescent="0.25">
      <c r="U45858" s="104"/>
      <c r="AB45858" s="104"/>
      <c r="AC45858" s="104"/>
      <c r="AF45858" s="104"/>
      <c r="AG45858" s="104"/>
      <c r="AK45858" s="104"/>
      <c r="AL45858" s="104"/>
      <c r="AO45858" s="104"/>
      <c r="AP45858" s="104"/>
    </row>
    <row r="45859" spans="21:42" ht="15" customHeight="1" x14ac:dyDescent="0.25">
      <c r="U45859" s="104"/>
      <c r="AB45859" s="104"/>
      <c r="AC45859" s="104"/>
      <c r="AF45859" s="104"/>
      <c r="AG45859" s="104"/>
      <c r="AK45859" s="104"/>
      <c r="AL45859" s="104"/>
      <c r="AO45859" s="104"/>
      <c r="AP45859" s="104"/>
    </row>
    <row r="45860" spans="21:42" ht="15" customHeight="1" x14ac:dyDescent="0.25">
      <c r="U45860" s="104"/>
      <c r="AB45860" s="104"/>
      <c r="AC45860" s="104"/>
      <c r="AF45860" s="104"/>
      <c r="AG45860" s="104"/>
      <c r="AK45860" s="104"/>
      <c r="AL45860" s="104"/>
      <c r="AO45860" s="104"/>
      <c r="AP45860" s="104"/>
    </row>
    <row r="45861" spans="21:42" ht="15" customHeight="1" x14ac:dyDescent="0.25">
      <c r="U45861" s="104"/>
      <c r="AB45861" s="104"/>
      <c r="AC45861" s="104"/>
      <c r="AF45861" s="104"/>
      <c r="AG45861" s="104"/>
      <c r="AK45861" s="104"/>
      <c r="AL45861" s="104"/>
      <c r="AO45861" s="104"/>
      <c r="AP45861" s="104"/>
    </row>
    <row r="45862" spans="21:42" ht="15" customHeight="1" x14ac:dyDescent="0.25">
      <c r="U45862" s="104"/>
      <c r="AB45862" s="104"/>
      <c r="AC45862" s="104"/>
      <c r="AF45862" s="104"/>
      <c r="AG45862" s="104"/>
      <c r="AK45862" s="104"/>
      <c r="AL45862" s="104"/>
      <c r="AO45862" s="104"/>
      <c r="AP45862" s="104"/>
    </row>
    <row r="45863" spans="21:42" ht="15" customHeight="1" x14ac:dyDescent="0.25">
      <c r="U45863" s="104"/>
      <c r="AB45863" s="104"/>
      <c r="AC45863" s="104"/>
      <c r="AF45863" s="104"/>
      <c r="AG45863" s="104"/>
      <c r="AK45863" s="104"/>
      <c r="AL45863" s="104"/>
      <c r="AO45863" s="104"/>
      <c r="AP45863" s="104"/>
    </row>
    <row r="45864" spans="21:42" ht="15" customHeight="1" x14ac:dyDescent="0.25">
      <c r="U45864" s="104"/>
      <c r="AB45864" s="104"/>
      <c r="AC45864" s="104"/>
      <c r="AF45864" s="104"/>
      <c r="AG45864" s="104"/>
      <c r="AK45864" s="104"/>
      <c r="AL45864" s="104"/>
      <c r="AO45864" s="104"/>
      <c r="AP45864" s="104"/>
    </row>
    <row r="45865" spans="21:42" ht="15" customHeight="1" x14ac:dyDescent="0.25">
      <c r="U45865" s="104"/>
      <c r="AB45865" s="104"/>
      <c r="AC45865" s="104"/>
      <c r="AF45865" s="104"/>
      <c r="AG45865" s="104"/>
      <c r="AK45865" s="104"/>
      <c r="AL45865" s="104"/>
      <c r="AO45865" s="104"/>
      <c r="AP45865" s="104"/>
    </row>
    <row r="45866" spans="21:42" ht="15" customHeight="1" x14ac:dyDescent="0.25">
      <c r="U45866" s="104"/>
      <c r="AB45866" s="104"/>
      <c r="AC45866" s="104"/>
      <c r="AF45866" s="104"/>
      <c r="AG45866" s="104"/>
      <c r="AK45866" s="104"/>
      <c r="AL45866" s="104"/>
      <c r="AO45866" s="104"/>
      <c r="AP45866" s="104"/>
    </row>
    <row r="45867" spans="21:42" ht="15" customHeight="1" x14ac:dyDescent="0.25">
      <c r="U45867" s="104"/>
      <c r="AB45867" s="104"/>
      <c r="AC45867" s="104"/>
      <c r="AF45867" s="104"/>
      <c r="AG45867" s="104"/>
      <c r="AK45867" s="104"/>
      <c r="AL45867" s="104"/>
      <c r="AO45867" s="104"/>
      <c r="AP45867" s="104"/>
    </row>
    <row r="45868" spans="21:42" ht="15" customHeight="1" x14ac:dyDescent="0.25">
      <c r="U45868" s="104"/>
      <c r="AB45868" s="104"/>
      <c r="AC45868" s="104"/>
      <c r="AF45868" s="104"/>
      <c r="AG45868" s="104"/>
      <c r="AK45868" s="104"/>
      <c r="AL45868" s="104"/>
      <c r="AO45868" s="104"/>
      <c r="AP45868" s="104"/>
    </row>
    <row r="45869" spans="21:42" ht="15" customHeight="1" x14ac:dyDescent="0.25">
      <c r="U45869" s="104"/>
      <c r="AB45869" s="104"/>
      <c r="AC45869" s="104"/>
      <c r="AF45869" s="104"/>
      <c r="AG45869" s="104"/>
      <c r="AK45869" s="104"/>
      <c r="AL45869" s="104"/>
      <c r="AO45869" s="104"/>
      <c r="AP45869" s="104"/>
    </row>
    <row r="45870" spans="21:42" ht="15" customHeight="1" x14ac:dyDescent="0.25">
      <c r="U45870" s="104"/>
      <c r="AB45870" s="104"/>
      <c r="AC45870" s="104"/>
      <c r="AF45870" s="104"/>
      <c r="AG45870" s="104"/>
      <c r="AK45870" s="104"/>
      <c r="AL45870" s="104"/>
      <c r="AO45870" s="104"/>
      <c r="AP45870" s="104"/>
    </row>
    <row r="45871" spans="21:42" ht="15" customHeight="1" x14ac:dyDescent="0.25">
      <c r="U45871" s="104"/>
      <c r="AB45871" s="104"/>
      <c r="AC45871" s="104"/>
      <c r="AF45871" s="104"/>
      <c r="AG45871" s="104"/>
      <c r="AK45871" s="104"/>
      <c r="AL45871" s="104"/>
      <c r="AO45871" s="104"/>
      <c r="AP45871" s="104"/>
    </row>
    <row r="45872" spans="21:42" ht="15" customHeight="1" x14ac:dyDescent="0.25">
      <c r="U45872" s="104"/>
      <c r="AB45872" s="104"/>
      <c r="AC45872" s="104"/>
      <c r="AF45872" s="104"/>
      <c r="AG45872" s="104"/>
      <c r="AK45872" s="104"/>
      <c r="AL45872" s="104"/>
      <c r="AO45872" s="104"/>
      <c r="AP45872" s="104"/>
    </row>
    <row r="45873" spans="21:42" ht="15" customHeight="1" x14ac:dyDescent="0.25">
      <c r="U45873" s="104"/>
      <c r="AB45873" s="104"/>
      <c r="AC45873" s="104"/>
      <c r="AF45873" s="104"/>
      <c r="AG45873" s="104"/>
      <c r="AK45873" s="104"/>
      <c r="AL45873" s="104"/>
      <c r="AO45873" s="104"/>
      <c r="AP45873" s="104"/>
    </row>
    <row r="45874" spans="21:42" ht="15" customHeight="1" x14ac:dyDescent="0.25">
      <c r="U45874" s="104"/>
      <c r="AB45874" s="104"/>
      <c r="AC45874" s="104"/>
      <c r="AF45874" s="104"/>
      <c r="AG45874" s="104"/>
      <c r="AK45874" s="104"/>
      <c r="AL45874" s="104"/>
      <c r="AO45874" s="104"/>
      <c r="AP45874" s="104"/>
    </row>
    <row r="45875" spans="21:42" ht="15" customHeight="1" x14ac:dyDescent="0.25">
      <c r="U45875" s="104"/>
      <c r="AB45875" s="104"/>
      <c r="AC45875" s="104"/>
      <c r="AF45875" s="104"/>
      <c r="AG45875" s="104"/>
      <c r="AK45875" s="104"/>
      <c r="AL45875" s="104"/>
      <c r="AO45875" s="104"/>
      <c r="AP45875" s="104"/>
    </row>
    <row r="45876" spans="21:42" ht="15" customHeight="1" x14ac:dyDescent="0.25">
      <c r="U45876" s="104"/>
      <c r="AB45876" s="104"/>
      <c r="AC45876" s="104"/>
      <c r="AF45876" s="104"/>
      <c r="AG45876" s="104"/>
      <c r="AK45876" s="104"/>
      <c r="AL45876" s="104"/>
      <c r="AO45876" s="104"/>
      <c r="AP45876" s="104"/>
    </row>
    <row r="45877" spans="21:42" ht="15" customHeight="1" x14ac:dyDescent="0.25">
      <c r="U45877" s="104"/>
      <c r="AB45877" s="104"/>
      <c r="AC45877" s="104"/>
      <c r="AF45877" s="104"/>
      <c r="AG45877" s="104"/>
      <c r="AK45877" s="104"/>
      <c r="AL45877" s="104"/>
      <c r="AO45877" s="104"/>
      <c r="AP45877" s="104"/>
    </row>
    <row r="45878" spans="21:42" ht="15" customHeight="1" x14ac:dyDescent="0.25">
      <c r="U45878" s="104"/>
      <c r="AB45878" s="104"/>
      <c r="AC45878" s="104"/>
      <c r="AF45878" s="104"/>
      <c r="AG45878" s="104"/>
      <c r="AK45878" s="104"/>
      <c r="AL45878" s="104"/>
      <c r="AO45878" s="104"/>
      <c r="AP45878" s="104"/>
    </row>
    <row r="45879" spans="21:42" ht="15" customHeight="1" x14ac:dyDescent="0.25">
      <c r="U45879" s="104"/>
      <c r="AB45879" s="104"/>
      <c r="AC45879" s="104"/>
      <c r="AF45879" s="104"/>
      <c r="AG45879" s="104"/>
      <c r="AK45879" s="104"/>
      <c r="AL45879" s="104"/>
      <c r="AO45879" s="104"/>
      <c r="AP45879" s="104"/>
    </row>
    <row r="45880" spans="21:42" ht="15" customHeight="1" x14ac:dyDescent="0.25">
      <c r="U45880" s="104"/>
      <c r="AB45880" s="104"/>
      <c r="AC45880" s="104"/>
      <c r="AF45880" s="104"/>
      <c r="AG45880" s="104"/>
      <c r="AK45880" s="104"/>
      <c r="AL45880" s="104"/>
      <c r="AO45880" s="104"/>
      <c r="AP45880" s="104"/>
    </row>
    <row r="45881" spans="21:42" ht="15" customHeight="1" x14ac:dyDescent="0.25">
      <c r="U45881" s="104"/>
      <c r="AB45881" s="104"/>
      <c r="AC45881" s="104"/>
      <c r="AF45881" s="104"/>
      <c r="AG45881" s="104"/>
      <c r="AK45881" s="104"/>
      <c r="AL45881" s="104"/>
      <c r="AO45881" s="104"/>
      <c r="AP45881" s="104"/>
    </row>
    <row r="45882" spans="21:42" ht="15" customHeight="1" x14ac:dyDescent="0.25">
      <c r="U45882" s="104"/>
      <c r="AB45882" s="104"/>
      <c r="AC45882" s="104"/>
      <c r="AF45882" s="104"/>
      <c r="AG45882" s="104"/>
      <c r="AK45882" s="104"/>
      <c r="AL45882" s="104"/>
      <c r="AO45882" s="104"/>
      <c r="AP45882" s="104"/>
    </row>
    <row r="45883" spans="21:42" ht="15" customHeight="1" x14ac:dyDescent="0.25">
      <c r="U45883" s="104"/>
      <c r="AB45883" s="104"/>
      <c r="AC45883" s="104"/>
      <c r="AF45883" s="104"/>
      <c r="AG45883" s="104"/>
      <c r="AK45883" s="104"/>
      <c r="AL45883" s="104"/>
      <c r="AO45883" s="104"/>
      <c r="AP45883" s="104"/>
    </row>
    <row r="45884" spans="21:42" ht="15" customHeight="1" x14ac:dyDescent="0.25">
      <c r="U45884" s="104"/>
      <c r="AB45884" s="104"/>
      <c r="AC45884" s="104"/>
      <c r="AF45884" s="104"/>
      <c r="AG45884" s="104"/>
      <c r="AK45884" s="104"/>
      <c r="AL45884" s="104"/>
      <c r="AO45884" s="104"/>
      <c r="AP45884" s="104"/>
    </row>
    <row r="45885" spans="21:42" ht="15" customHeight="1" x14ac:dyDescent="0.25">
      <c r="U45885" s="104"/>
      <c r="AB45885" s="104"/>
      <c r="AC45885" s="104"/>
      <c r="AF45885" s="104"/>
      <c r="AG45885" s="104"/>
      <c r="AK45885" s="104"/>
      <c r="AL45885" s="104"/>
      <c r="AO45885" s="104"/>
      <c r="AP45885" s="104"/>
    </row>
    <row r="45886" spans="21:42" ht="15" customHeight="1" x14ac:dyDescent="0.25">
      <c r="U45886" s="104"/>
      <c r="AB45886" s="104"/>
      <c r="AC45886" s="104"/>
      <c r="AF45886" s="104"/>
      <c r="AG45886" s="104"/>
      <c r="AK45886" s="104"/>
      <c r="AL45886" s="104"/>
      <c r="AO45886" s="104"/>
      <c r="AP45886" s="104"/>
    </row>
    <row r="45887" spans="21:42" ht="15" customHeight="1" x14ac:dyDescent="0.25">
      <c r="U45887" s="104"/>
      <c r="AB45887" s="104"/>
      <c r="AC45887" s="104"/>
      <c r="AF45887" s="104"/>
      <c r="AG45887" s="104"/>
      <c r="AK45887" s="104"/>
      <c r="AL45887" s="104"/>
      <c r="AO45887" s="104"/>
      <c r="AP45887" s="104"/>
    </row>
    <row r="45888" spans="21:42" ht="15" customHeight="1" x14ac:dyDescent="0.25">
      <c r="U45888" s="104"/>
      <c r="AB45888" s="104"/>
      <c r="AC45888" s="104"/>
      <c r="AF45888" s="104"/>
      <c r="AG45888" s="104"/>
      <c r="AK45888" s="104"/>
      <c r="AL45888" s="104"/>
      <c r="AO45888" s="104"/>
      <c r="AP45888" s="104"/>
    </row>
    <row r="45889" spans="21:42" ht="15" customHeight="1" x14ac:dyDescent="0.25">
      <c r="U45889" s="104"/>
      <c r="AB45889" s="104"/>
      <c r="AC45889" s="104"/>
      <c r="AF45889" s="104"/>
      <c r="AG45889" s="104"/>
      <c r="AK45889" s="104"/>
      <c r="AL45889" s="104"/>
      <c r="AO45889" s="104"/>
      <c r="AP45889" s="104"/>
    </row>
    <row r="45890" spans="21:42" ht="15" customHeight="1" x14ac:dyDescent="0.25">
      <c r="U45890" s="104"/>
      <c r="AB45890" s="104"/>
      <c r="AC45890" s="104"/>
      <c r="AF45890" s="104"/>
      <c r="AG45890" s="104"/>
      <c r="AK45890" s="104"/>
      <c r="AL45890" s="104"/>
      <c r="AO45890" s="104"/>
      <c r="AP45890" s="104"/>
    </row>
    <row r="45891" spans="21:42" ht="15" customHeight="1" x14ac:dyDescent="0.25">
      <c r="U45891" s="104"/>
      <c r="AB45891" s="104"/>
      <c r="AC45891" s="104"/>
      <c r="AF45891" s="104"/>
      <c r="AG45891" s="104"/>
      <c r="AK45891" s="104"/>
      <c r="AL45891" s="104"/>
      <c r="AO45891" s="104"/>
      <c r="AP45891" s="104"/>
    </row>
    <row r="45892" spans="21:42" ht="15" customHeight="1" x14ac:dyDescent="0.25">
      <c r="U45892" s="104"/>
      <c r="AB45892" s="104"/>
      <c r="AC45892" s="104"/>
      <c r="AF45892" s="104"/>
      <c r="AG45892" s="104"/>
      <c r="AK45892" s="104"/>
      <c r="AL45892" s="104"/>
      <c r="AO45892" s="104"/>
      <c r="AP45892" s="104"/>
    </row>
    <row r="45893" spans="21:42" ht="15" customHeight="1" x14ac:dyDescent="0.25">
      <c r="U45893" s="104"/>
      <c r="AB45893" s="104"/>
      <c r="AC45893" s="104"/>
      <c r="AF45893" s="104"/>
      <c r="AG45893" s="104"/>
      <c r="AK45893" s="104"/>
      <c r="AL45893" s="104"/>
      <c r="AO45893" s="104"/>
      <c r="AP45893" s="104"/>
    </row>
    <row r="45894" spans="21:42" ht="15" customHeight="1" x14ac:dyDescent="0.25">
      <c r="U45894" s="104"/>
      <c r="AB45894" s="104"/>
      <c r="AC45894" s="104"/>
      <c r="AF45894" s="104"/>
      <c r="AG45894" s="104"/>
      <c r="AK45894" s="104"/>
      <c r="AL45894" s="104"/>
      <c r="AO45894" s="104"/>
      <c r="AP45894" s="104"/>
    </row>
    <row r="45895" spans="21:42" ht="15" customHeight="1" x14ac:dyDescent="0.25">
      <c r="U45895" s="104"/>
      <c r="AB45895" s="104"/>
      <c r="AC45895" s="104"/>
      <c r="AF45895" s="104"/>
      <c r="AG45895" s="104"/>
      <c r="AK45895" s="104"/>
      <c r="AL45895" s="104"/>
      <c r="AO45895" s="104"/>
      <c r="AP45895" s="104"/>
    </row>
    <row r="45896" spans="21:42" ht="15" customHeight="1" x14ac:dyDescent="0.25">
      <c r="U45896" s="104"/>
      <c r="AB45896" s="104"/>
      <c r="AC45896" s="104"/>
      <c r="AF45896" s="104"/>
      <c r="AG45896" s="104"/>
      <c r="AK45896" s="104"/>
      <c r="AL45896" s="104"/>
      <c r="AO45896" s="104"/>
      <c r="AP45896" s="104"/>
    </row>
    <row r="45897" spans="21:42" ht="15" customHeight="1" x14ac:dyDescent="0.25">
      <c r="U45897" s="104"/>
      <c r="AB45897" s="104"/>
      <c r="AC45897" s="104"/>
      <c r="AF45897" s="104"/>
      <c r="AG45897" s="104"/>
      <c r="AK45897" s="104"/>
      <c r="AL45897" s="104"/>
      <c r="AO45897" s="104"/>
      <c r="AP45897" s="104"/>
    </row>
    <row r="45898" spans="21:42" ht="15" customHeight="1" x14ac:dyDescent="0.25">
      <c r="U45898" s="104"/>
      <c r="AB45898" s="104"/>
      <c r="AC45898" s="104"/>
      <c r="AF45898" s="104"/>
      <c r="AG45898" s="104"/>
      <c r="AK45898" s="104"/>
      <c r="AL45898" s="104"/>
      <c r="AO45898" s="104"/>
      <c r="AP45898" s="104"/>
    </row>
    <row r="45899" spans="21:42" ht="15" customHeight="1" x14ac:dyDescent="0.25">
      <c r="U45899" s="104"/>
      <c r="AB45899" s="104"/>
      <c r="AC45899" s="104"/>
      <c r="AF45899" s="104"/>
      <c r="AG45899" s="104"/>
      <c r="AK45899" s="104"/>
      <c r="AL45899" s="104"/>
      <c r="AO45899" s="104"/>
      <c r="AP45899" s="104"/>
    </row>
    <row r="45900" spans="21:42" ht="15" customHeight="1" x14ac:dyDescent="0.25">
      <c r="U45900" s="104"/>
      <c r="AB45900" s="104"/>
      <c r="AC45900" s="104"/>
      <c r="AF45900" s="104"/>
      <c r="AG45900" s="104"/>
      <c r="AK45900" s="104"/>
      <c r="AL45900" s="104"/>
      <c r="AO45900" s="104"/>
      <c r="AP45900" s="104"/>
    </row>
    <row r="45901" spans="21:42" ht="15" customHeight="1" x14ac:dyDescent="0.25">
      <c r="U45901" s="104"/>
      <c r="AB45901" s="104"/>
      <c r="AC45901" s="104"/>
      <c r="AF45901" s="104"/>
      <c r="AG45901" s="104"/>
      <c r="AK45901" s="104"/>
      <c r="AL45901" s="104"/>
      <c r="AO45901" s="104"/>
      <c r="AP45901" s="104"/>
    </row>
    <row r="45902" spans="21:42" ht="15" customHeight="1" x14ac:dyDescent="0.25">
      <c r="U45902" s="104"/>
      <c r="AB45902" s="104"/>
      <c r="AC45902" s="104"/>
      <c r="AF45902" s="104"/>
      <c r="AG45902" s="104"/>
      <c r="AK45902" s="104"/>
      <c r="AL45902" s="104"/>
      <c r="AO45902" s="104"/>
      <c r="AP45902" s="104"/>
    </row>
    <row r="45903" spans="21:42" ht="15" customHeight="1" x14ac:dyDescent="0.25">
      <c r="U45903" s="104"/>
      <c r="AB45903" s="104"/>
      <c r="AC45903" s="104"/>
      <c r="AF45903" s="104"/>
      <c r="AG45903" s="104"/>
      <c r="AK45903" s="104"/>
      <c r="AL45903" s="104"/>
      <c r="AO45903" s="104"/>
      <c r="AP45903" s="104"/>
    </row>
    <row r="45904" spans="21:42" ht="15" customHeight="1" x14ac:dyDescent="0.25">
      <c r="U45904" s="104"/>
      <c r="AB45904" s="104"/>
      <c r="AC45904" s="104"/>
      <c r="AF45904" s="104"/>
      <c r="AG45904" s="104"/>
      <c r="AK45904" s="104"/>
      <c r="AL45904" s="104"/>
      <c r="AO45904" s="104"/>
      <c r="AP45904" s="104"/>
    </row>
    <row r="45905" spans="21:42" ht="15" customHeight="1" x14ac:dyDescent="0.25">
      <c r="U45905" s="104"/>
      <c r="AB45905" s="104"/>
      <c r="AC45905" s="104"/>
      <c r="AF45905" s="104"/>
      <c r="AG45905" s="104"/>
      <c r="AK45905" s="104"/>
      <c r="AL45905" s="104"/>
      <c r="AO45905" s="104"/>
      <c r="AP45905" s="104"/>
    </row>
    <row r="45906" spans="21:42" ht="15" customHeight="1" x14ac:dyDescent="0.25">
      <c r="U45906" s="104"/>
      <c r="AB45906" s="104"/>
      <c r="AC45906" s="104"/>
      <c r="AF45906" s="104"/>
      <c r="AG45906" s="104"/>
      <c r="AK45906" s="104"/>
      <c r="AL45906" s="104"/>
      <c r="AO45906" s="104"/>
      <c r="AP45906" s="104"/>
    </row>
    <row r="45907" spans="21:42" ht="15" customHeight="1" x14ac:dyDescent="0.25">
      <c r="U45907" s="104"/>
      <c r="AB45907" s="104"/>
      <c r="AC45907" s="104"/>
      <c r="AF45907" s="104"/>
      <c r="AG45907" s="104"/>
      <c r="AK45907" s="104"/>
      <c r="AL45907" s="104"/>
      <c r="AO45907" s="104"/>
      <c r="AP45907" s="104"/>
    </row>
    <row r="45908" spans="21:42" ht="15" customHeight="1" x14ac:dyDescent="0.25">
      <c r="U45908" s="104"/>
      <c r="AB45908" s="104"/>
      <c r="AC45908" s="104"/>
      <c r="AF45908" s="104"/>
      <c r="AG45908" s="104"/>
      <c r="AK45908" s="104"/>
      <c r="AL45908" s="104"/>
      <c r="AO45908" s="104"/>
      <c r="AP45908" s="104"/>
    </row>
    <row r="45909" spans="21:42" ht="15" customHeight="1" x14ac:dyDescent="0.25">
      <c r="U45909" s="104"/>
      <c r="AB45909" s="104"/>
      <c r="AC45909" s="104"/>
      <c r="AF45909" s="104"/>
      <c r="AG45909" s="104"/>
      <c r="AK45909" s="104"/>
      <c r="AL45909" s="104"/>
      <c r="AO45909" s="104"/>
      <c r="AP45909" s="104"/>
    </row>
    <row r="45910" spans="21:42" ht="15" customHeight="1" x14ac:dyDescent="0.25">
      <c r="U45910" s="104"/>
      <c r="AB45910" s="104"/>
      <c r="AC45910" s="104"/>
      <c r="AF45910" s="104"/>
      <c r="AG45910" s="104"/>
      <c r="AK45910" s="104"/>
      <c r="AL45910" s="104"/>
      <c r="AO45910" s="104"/>
      <c r="AP45910" s="104"/>
    </row>
    <row r="45911" spans="21:42" ht="15" customHeight="1" x14ac:dyDescent="0.25">
      <c r="U45911" s="104"/>
      <c r="AB45911" s="104"/>
      <c r="AC45911" s="104"/>
      <c r="AF45911" s="104"/>
      <c r="AG45911" s="104"/>
      <c r="AK45911" s="104"/>
      <c r="AL45911" s="104"/>
      <c r="AO45911" s="104"/>
      <c r="AP45911" s="104"/>
    </row>
    <row r="45912" spans="21:42" ht="15" customHeight="1" x14ac:dyDescent="0.25">
      <c r="U45912" s="104"/>
      <c r="AB45912" s="104"/>
      <c r="AC45912" s="104"/>
      <c r="AF45912" s="104"/>
      <c r="AG45912" s="104"/>
      <c r="AK45912" s="104"/>
      <c r="AL45912" s="104"/>
      <c r="AO45912" s="104"/>
      <c r="AP45912" s="104"/>
    </row>
    <row r="45913" spans="21:42" ht="15" customHeight="1" x14ac:dyDescent="0.25">
      <c r="U45913" s="104"/>
      <c r="AB45913" s="104"/>
      <c r="AC45913" s="104"/>
      <c r="AF45913" s="104"/>
      <c r="AG45913" s="104"/>
      <c r="AK45913" s="104"/>
      <c r="AL45913" s="104"/>
      <c r="AO45913" s="104"/>
      <c r="AP45913" s="104"/>
    </row>
    <row r="45914" spans="21:42" ht="15" customHeight="1" x14ac:dyDescent="0.25">
      <c r="U45914" s="104"/>
      <c r="AB45914" s="104"/>
      <c r="AC45914" s="104"/>
      <c r="AF45914" s="104"/>
      <c r="AG45914" s="104"/>
      <c r="AK45914" s="104"/>
      <c r="AL45914" s="104"/>
      <c r="AO45914" s="104"/>
      <c r="AP45914" s="104"/>
    </row>
    <row r="45915" spans="21:42" ht="15" customHeight="1" x14ac:dyDescent="0.25">
      <c r="U45915" s="104"/>
      <c r="AB45915" s="104"/>
      <c r="AC45915" s="104"/>
      <c r="AF45915" s="104"/>
      <c r="AG45915" s="104"/>
      <c r="AK45915" s="104"/>
      <c r="AL45915" s="104"/>
      <c r="AO45915" s="104"/>
      <c r="AP45915" s="104"/>
    </row>
    <row r="45916" spans="21:42" ht="15" customHeight="1" x14ac:dyDescent="0.25">
      <c r="U45916" s="104"/>
      <c r="AB45916" s="104"/>
      <c r="AC45916" s="104"/>
      <c r="AF45916" s="104"/>
      <c r="AG45916" s="104"/>
      <c r="AK45916" s="104"/>
      <c r="AL45916" s="104"/>
      <c r="AO45916" s="104"/>
      <c r="AP45916" s="104"/>
    </row>
    <row r="45917" spans="21:42" ht="15" customHeight="1" x14ac:dyDescent="0.25">
      <c r="U45917" s="104"/>
      <c r="AB45917" s="104"/>
      <c r="AC45917" s="104"/>
      <c r="AF45917" s="104"/>
      <c r="AG45917" s="104"/>
      <c r="AK45917" s="104"/>
      <c r="AL45917" s="104"/>
      <c r="AO45917" s="104"/>
      <c r="AP45917" s="104"/>
    </row>
    <row r="45918" spans="21:42" ht="15" customHeight="1" x14ac:dyDescent="0.25">
      <c r="U45918" s="104"/>
      <c r="AB45918" s="104"/>
      <c r="AC45918" s="104"/>
      <c r="AF45918" s="104"/>
      <c r="AG45918" s="104"/>
      <c r="AK45918" s="104"/>
      <c r="AL45918" s="104"/>
      <c r="AO45918" s="104"/>
      <c r="AP45918" s="104"/>
    </row>
    <row r="45919" spans="21:42" ht="15" customHeight="1" x14ac:dyDescent="0.25">
      <c r="U45919" s="104"/>
      <c r="AB45919" s="104"/>
      <c r="AC45919" s="104"/>
      <c r="AF45919" s="104"/>
      <c r="AG45919" s="104"/>
      <c r="AK45919" s="104"/>
      <c r="AL45919" s="104"/>
      <c r="AO45919" s="104"/>
      <c r="AP45919" s="104"/>
    </row>
    <row r="45920" spans="21:42" ht="15" customHeight="1" x14ac:dyDescent="0.25">
      <c r="U45920" s="104"/>
      <c r="AB45920" s="104"/>
      <c r="AC45920" s="104"/>
      <c r="AF45920" s="104"/>
      <c r="AG45920" s="104"/>
      <c r="AK45920" s="104"/>
      <c r="AL45920" s="104"/>
      <c r="AO45920" s="104"/>
      <c r="AP45920" s="104"/>
    </row>
    <row r="45921" spans="21:42" ht="15" customHeight="1" x14ac:dyDescent="0.25">
      <c r="U45921" s="104"/>
      <c r="AB45921" s="104"/>
      <c r="AC45921" s="104"/>
      <c r="AF45921" s="104"/>
      <c r="AG45921" s="104"/>
      <c r="AK45921" s="104"/>
      <c r="AL45921" s="104"/>
      <c r="AO45921" s="104"/>
      <c r="AP45921" s="104"/>
    </row>
    <row r="45922" spans="21:42" ht="15" customHeight="1" x14ac:dyDescent="0.25">
      <c r="U45922" s="104"/>
      <c r="AB45922" s="104"/>
      <c r="AC45922" s="104"/>
      <c r="AF45922" s="104"/>
      <c r="AG45922" s="104"/>
      <c r="AK45922" s="104"/>
      <c r="AL45922" s="104"/>
      <c r="AO45922" s="104"/>
      <c r="AP45922" s="104"/>
    </row>
    <row r="45923" spans="21:42" ht="15" customHeight="1" x14ac:dyDescent="0.25">
      <c r="U45923" s="104"/>
      <c r="AB45923" s="104"/>
      <c r="AC45923" s="104"/>
      <c r="AF45923" s="104"/>
      <c r="AG45923" s="104"/>
      <c r="AK45923" s="104"/>
      <c r="AL45923" s="104"/>
      <c r="AO45923" s="104"/>
      <c r="AP45923" s="104"/>
    </row>
    <row r="45924" spans="21:42" ht="15" customHeight="1" x14ac:dyDescent="0.25">
      <c r="U45924" s="104"/>
      <c r="AB45924" s="104"/>
      <c r="AC45924" s="104"/>
      <c r="AF45924" s="104"/>
      <c r="AG45924" s="104"/>
      <c r="AK45924" s="104"/>
      <c r="AL45924" s="104"/>
      <c r="AO45924" s="104"/>
      <c r="AP45924" s="104"/>
    </row>
    <row r="45925" spans="21:42" ht="15" customHeight="1" x14ac:dyDescent="0.25">
      <c r="U45925" s="104"/>
      <c r="AB45925" s="104"/>
      <c r="AC45925" s="104"/>
      <c r="AF45925" s="104"/>
      <c r="AG45925" s="104"/>
      <c r="AK45925" s="104"/>
      <c r="AL45925" s="104"/>
      <c r="AO45925" s="104"/>
      <c r="AP45925" s="104"/>
    </row>
    <row r="45926" spans="21:42" ht="15" customHeight="1" x14ac:dyDescent="0.25">
      <c r="U45926" s="104"/>
      <c r="AB45926" s="104"/>
      <c r="AC45926" s="104"/>
      <c r="AF45926" s="104"/>
      <c r="AG45926" s="104"/>
      <c r="AK45926" s="104"/>
      <c r="AL45926" s="104"/>
      <c r="AO45926" s="104"/>
      <c r="AP45926" s="104"/>
    </row>
    <row r="45927" spans="21:42" ht="15" customHeight="1" x14ac:dyDescent="0.25">
      <c r="U45927" s="104"/>
      <c r="AB45927" s="104"/>
      <c r="AC45927" s="104"/>
      <c r="AF45927" s="104"/>
      <c r="AG45927" s="104"/>
      <c r="AK45927" s="104"/>
      <c r="AL45927" s="104"/>
      <c r="AO45927" s="104"/>
      <c r="AP45927" s="104"/>
    </row>
    <row r="45928" spans="21:42" ht="15" customHeight="1" x14ac:dyDescent="0.25">
      <c r="U45928" s="104"/>
      <c r="AB45928" s="104"/>
      <c r="AC45928" s="104"/>
      <c r="AF45928" s="104"/>
      <c r="AG45928" s="104"/>
      <c r="AK45928" s="104"/>
      <c r="AL45928" s="104"/>
      <c r="AO45928" s="104"/>
      <c r="AP45928" s="104"/>
    </row>
    <row r="45929" spans="21:42" ht="15" customHeight="1" x14ac:dyDescent="0.25">
      <c r="U45929" s="104"/>
      <c r="AB45929" s="104"/>
      <c r="AC45929" s="104"/>
      <c r="AF45929" s="104"/>
      <c r="AG45929" s="104"/>
      <c r="AK45929" s="104"/>
      <c r="AL45929" s="104"/>
      <c r="AO45929" s="104"/>
      <c r="AP45929" s="104"/>
    </row>
    <row r="45930" spans="21:42" ht="15" customHeight="1" x14ac:dyDescent="0.25">
      <c r="U45930" s="104"/>
      <c r="AB45930" s="104"/>
      <c r="AC45930" s="104"/>
      <c r="AF45930" s="104"/>
      <c r="AG45930" s="104"/>
      <c r="AK45930" s="104"/>
      <c r="AL45930" s="104"/>
      <c r="AO45930" s="104"/>
      <c r="AP45930" s="104"/>
    </row>
    <row r="45931" spans="21:42" ht="15" customHeight="1" x14ac:dyDescent="0.25">
      <c r="U45931" s="104"/>
      <c r="AB45931" s="104"/>
      <c r="AC45931" s="104"/>
      <c r="AF45931" s="104"/>
      <c r="AG45931" s="104"/>
      <c r="AK45931" s="104"/>
      <c r="AL45931" s="104"/>
      <c r="AO45931" s="104"/>
      <c r="AP45931" s="104"/>
    </row>
    <row r="45932" spans="21:42" ht="15" customHeight="1" x14ac:dyDescent="0.25">
      <c r="U45932" s="104"/>
      <c r="AB45932" s="104"/>
      <c r="AC45932" s="104"/>
      <c r="AF45932" s="104"/>
      <c r="AG45932" s="104"/>
      <c r="AK45932" s="104"/>
      <c r="AL45932" s="104"/>
      <c r="AO45932" s="104"/>
      <c r="AP45932" s="104"/>
    </row>
    <row r="45933" spans="21:42" ht="15" customHeight="1" x14ac:dyDescent="0.25">
      <c r="U45933" s="104"/>
      <c r="AB45933" s="104"/>
      <c r="AC45933" s="104"/>
      <c r="AF45933" s="104"/>
      <c r="AG45933" s="104"/>
      <c r="AK45933" s="104"/>
      <c r="AL45933" s="104"/>
      <c r="AO45933" s="104"/>
      <c r="AP45933" s="104"/>
    </row>
    <row r="45934" spans="21:42" ht="15" customHeight="1" x14ac:dyDescent="0.25">
      <c r="U45934" s="104"/>
      <c r="AB45934" s="104"/>
      <c r="AC45934" s="104"/>
      <c r="AF45934" s="104"/>
      <c r="AG45934" s="104"/>
      <c r="AK45934" s="104"/>
      <c r="AL45934" s="104"/>
      <c r="AO45934" s="104"/>
      <c r="AP45934" s="104"/>
    </row>
    <row r="45935" spans="21:42" ht="15" customHeight="1" x14ac:dyDescent="0.25">
      <c r="U45935" s="104"/>
      <c r="AB45935" s="104"/>
      <c r="AC45935" s="104"/>
      <c r="AF45935" s="104"/>
      <c r="AG45935" s="104"/>
      <c r="AK45935" s="104"/>
      <c r="AL45935" s="104"/>
      <c r="AO45935" s="104"/>
      <c r="AP45935" s="104"/>
    </row>
    <row r="45936" spans="21:42" ht="15" customHeight="1" x14ac:dyDescent="0.25">
      <c r="U45936" s="104"/>
      <c r="AB45936" s="104"/>
      <c r="AC45936" s="104"/>
      <c r="AF45936" s="104"/>
      <c r="AG45936" s="104"/>
      <c r="AK45936" s="104"/>
      <c r="AL45936" s="104"/>
      <c r="AO45936" s="104"/>
      <c r="AP45936" s="104"/>
    </row>
    <row r="45937" spans="21:42" ht="15" customHeight="1" x14ac:dyDescent="0.25">
      <c r="U45937" s="104"/>
      <c r="AB45937" s="104"/>
      <c r="AC45937" s="104"/>
      <c r="AF45937" s="104"/>
      <c r="AG45937" s="104"/>
      <c r="AK45937" s="104"/>
      <c r="AL45937" s="104"/>
      <c r="AO45937" s="104"/>
      <c r="AP45937" s="104"/>
    </row>
    <row r="45938" spans="21:42" ht="15" customHeight="1" x14ac:dyDescent="0.25">
      <c r="U45938" s="104"/>
      <c r="AB45938" s="104"/>
      <c r="AC45938" s="104"/>
      <c r="AF45938" s="104"/>
      <c r="AG45938" s="104"/>
      <c r="AK45938" s="104"/>
      <c r="AL45938" s="104"/>
      <c r="AO45938" s="104"/>
      <c r="AP45938" s="104"/>
    </row>
    <row r="45939" spans="21:42" ht="15" customHeight="1" x14ac:dyDescent="0.25">
      <c r="U45939" s="104"/>
      <c r="AB45939" s="104"/>
      <c r="AC45939" s="104"/>
      <c r="AF45939" s="104"/>
      <c r="AG45939" s="104"/>
      <c r="AK45939" s="104"/>
      <c r="AL45939" s="104"/>
      <c r="AO45939" s="104"/>
      <c r="AP45939" s="104"/>
    </row>
    <row r="45940" spans="21:42" ht="15" customHeight="1" x14ac:dyDescent="0.25">
      <c r="U45940" s="104"/>
      <c r="AB45940" s="104"/>
      <c r="AC45940" s="104"/>
      <c r="AF45940" s="104"/>
      <c r="AG45940" s="104"/>
      <c r="AK45940" s="104"/>
      <c r="AL45940" s="104"/>
      <c r="AO45940" s="104"/>
      <c r="AP45940" s="104"/>
    </row>
    <row r="45941" spans="21:42" ht="15" customHeight="1" x14ac:dyDescent="0.25">
      <c r="U45941" s="104"/>
      <c r="AB45941" s="104"/>
      <c r="AC45941" s="104"/>
      <c r="AF45941" s="104"/>
      <c r="AG45941" s="104"/>
      <c r="AK45941" s="104"/>
      <c r="AL45941" s="104"/>
      <c r="AO45941" s="104"/>
      <c r="AP45941" s="104"/>
    </row>
    <row r="45942" spans="21:42" ht="15" customHeight="1" x14ac:dyDescent="0.25">
      <c r="U45942" s="104"/>
      <c r="AB45942" s="104"/>
      <c r="AC45942" s="104"/>
      <c r="AF45942" s="104"/>
      <c r="AG45942" s="104"/>
      <c r="AK45942" s="104"/>
      <c r="AL45942" s="104"/>
      <c r="AO45942" s="104"/>
      <c r="AP45942" s="104"/>
    </row>
    <row r="45943" spans="21:42" ht="15" customHeight="1" x14ac:dyDescent="0.25">
      <c r="U45943" s="104"/>
      <c r="AB45943" s="104"/>
      <c r="AC45943" s="104"/>
      <c r="AF45943" s="104"/>
      <c r="AG45943" s="104"/>
      <c r="AK45943" s="104"/>
      <c r="AL45943" s="104"/>
      <c r="AO45943" s="104"/>
      <c r="AP45943" s="104"/>
    </row>
    <row r="45944" spans="21:42" ht="15" customHeight="1" x14ac:dyDescent="0.25">
      <c r="U45944" s="104"/>
      <c r="AB45944" s="104"/>
      <c r="AC45944" s="104"/>
      <c r="AF45944" s="104"/>
      <c r="AG45944" s="104"/>
      <c r="AK45944" s="104"/>
      <c r="AL45944" s="104"/>
      <c r="AO45944" s="104"/>
      <c r="AP45944" s="104"/>
    </row>
    <row r="45945" spans="21:42" ht="15" customHeight="1" x14ac:dyDescent="0.25">
      <c r="U45945" s="104"/>
      <c r="AB45945" s="104"/>
      <c r="AC45945" s="104"/>
      <c r="AF45945" s="104"/>
      <c r="AG45945" s="104"/>
      <c r="AK45945" s="104"/>
      <c r="AL45945" s="104"/>
      <c r="AO45945" s="104"/>
      <c r="AP45945" s="104"/>
    </row>
    <row r="45946" spans="21:42" ht="15" customHeight="1" x14ac:dyDescent="0.25">
      <c r="U45946" s="104"/>
      <c r="AB45946" s="104"/>
      <c r="AC45946" s="104"/>
      <c r="AF45946" s="104"/>
      <c r="AG45946" s="104"/>
      <c r="AK45946" s="104"/>
      <c r="AL45946" s="104"/>
      <c r="AO45946" s="104"/>
      <c r="AP45946" s="104"/>
    </row>
    <row r="45947" spans="21:42" ht="15" customHeight="1" x14ac:dyDescent="0.25">
      <c r="U45947" s="104"/>
      <c r="AB45947" s="104"/>
      <c r="AC45947" s="104"/>
      <c r="AF45947" s="104"/>
      <c r="AG45947" s="104"/>
      <c r="AK45947" s="104"/>
      <c r="AL45947" s="104"/>
      <c r="AO45947" s="104"/>
      <c r="AP45947" s="104"/>
    </row>
    <row r="45948" spans="21:42" ht="15" customHeight="1" x14ac:dyDescent="0.25">
      <c r="U45948" s="104"/>
      <c r="AB45948" s="104"/>
      <c r="AC45948" s="104"/>
      <c r="AF45948" s="104"/>
      <c r="AG45948" s="104"/>
      <c r="AK45948" s="104"/>
      <c r="AL45948" s="104"/>
      <c r="AO45948" s="104"/>
      <c r="AP45948" s="104"/>
    </row>
    <row r="45949" spans="21:42" ht="15" customHeight="1" x14ac:dyDescent="0.25">
      <c r="U45949" s="104"/>
      <c r="AB45949" s="104"/>
      <c r="AC45949" s="104"/>
      <c r="AF45949" s="104"/>
      <c r="AG45949" s="104"/>
      <c r="AK45949" s="104"/>
      <c r="AL45949" s="104"/>
      <c r="AO45949" s="104"/>
      <c r="AP45949" s="104"/>
    </row>
    <row r="45950" spans="21:42" ht="15" customHeight="1" x14ac:dyDescent="0.25">
      <c r="U45950" s="104"/>
      <c r="AB45950" s="104"/>
      <c r="AC45950" s="104"/>
      <c r="AF45950" s="104"/>
      <c r="AG45950" s="104"/>
      <c r="AK45950" s="104"/>
      <c r="AL45950" s="104"/>
      <c r="AO45950" s="104"/>
      <c r="AP45950" s="104"/>
    </row>
    <row r="45951" spans="21:42" ht="15" customHeight="1" x14ac:dyDescent="0.25">
      <c r="U45951" s="104"/>
      <c r="AB45951" s="104"/>
      <c r="AC45951" s="104"/>
      <c r="AF45951" s="104"/>
      <c r="AG45951" s="104"/>
      <c r="AK45951" s="104"/>
      <c r="AL45951" s="104"/>
      <c r="AO45951" s="104"/>
      <c r="AP45951" s="104"/>
    </row>
    <row r="45952" spans="21:42" ht="15" customHeight="1" x14ac:dyDescent="0.25">
      <c r="U45952" s="104"/>
      <c r="AB45952" s="104"/>
      <c r="AC45952" s="104"/>
      <c r="AF45952" s="104"/>
      <c r="AG45952" s="104"/>
      <c r="AK45952" s="104"/>
      <c r="AL45952" s="104"/>
      <c r="AO45952" s="104"/>
      <c r="AP45952" s="104"/>
    </row>
    <row r="45953" spans="21:42" ht="15" customHeight="1" x14ac:dyDescent="0.25">
      <c r="U45953" s="104"/>
      <c r="AB45953" s="104"/>
      <c r="AC45953" s="104"/>
      <c r="AF45953" s="104"/>
      <c r="AG45953" s="104"/>
      <c r="AK45953" s="104"/>
      <c r="AL45953" s="104"/>
      <c r="AO45953" s="104"/>
      <c r="AP45953" s="104"/>
    </row>
    <row r="45954" spans="21:42" ht="15" customHeight="1" x14ac:dyDescent="0.25">
      <c r="U45954" s="104"/>
      <c r="AB45954" s="104"/>
      <c r="AC45954" s="104"/>
      <c r="AF45954" s="104"/>
      <c r="AG45954" s="104"/>
      <c r="AK45954" s="104"/>
      <c r="AL45954" s="104"/>
      <c r="AO45954" s="104"/>
      <c r="AP45954" s="104"/>
    </row>
    <row r="45955" spans="21:42" ht="15" customHeight="1" x14ac:dyDescent="0.25">
      <c r="U45955" s="104"/>
      <c r="AB45955" s="104"/>
      <c r="AC45955" s="104"/>
      <c r="AF45955" s="104"/>
      <c r="AG45955" s="104"/>
      <c r="AK45955" s="104"/>
      <c r="AL45955" s="104"/>
      <c r="AO45955" s="104"/>
      <c r="AP45955" s="104"/>
    </row>
    <row r="45956" spans="21:42" ht="15" customHeight="1" x14ac:dyDescent="0.25">
      <c r="U45956" s="104"/>
      <c r="AB45956" s="104"/>
      <c r="AC45956" s="104"/>
      <c r="AF45956" s="104"/>
      <c r="AG45956" s="104"/>
      <c r="AK45956" s="104"/>
      <c r="AL45956" s="104"/>
      <c r="AO45956" s="104"/>
      <c r="AP45956" s="104"/>
    </row>
    <row r="45957" spans="21:42" ht="15" customHeight="1" x14ac:dyDescent="0.25">
      <c r="U45957" s="104"/>
      <c r="AB45957" s="104"/>
      <c r="AC45957" s="104"/>
      <c r="AF45957" s="104"/>
      <c r="AG45957" s="104"/>
      <c r="AK45957" s="104"/>
      <c r="AL45957" s="104"/>
      <c r="AO45957" s="104"/>
      <c r="AP45957" s="104"/>
    </row>
    <row r="45958" spans="21:42" ht="15" customHeight="1" x14ac:dyDescent="0.25">
      <c r="U45958" s="104"/>
      <c r="AB45958" s="104"/>
      <c r="AC45958" s="104"/>
      <c r="AF45958" s="104"/>
      <c r="AG45958" s="104"/>
      <c r="AK45958" s="104"/>
      <c r="AL45958" s="104"/>
      <c r="AO45958" s="104"/>
      <c r="AP45958" s="104"/>
    </row>
    <row r="45959" spans="21:42" ht="15" customHeight="1" x14ac:dyDescent="0.25">
      <c r="U45959" s="104"/>
      <c r="AB45959" s="104"/>
      <c r="AC45959" s="104"/>
      <c r="AF45959" s="104"/>
      <c r="AG45959" s="104"/>
      <c r="AK45959" s="104"/>
      <c r="AL45959" s="104"/>
      <c r="AO45959" s="104"/>
      <c r="AP45959" s="104"/>
    </row>
    <row r="45960" spans="21:42" ht="15" customHeight="1" x14ac:dyDescent="0.25">
      <c r="U45960" s="104"/>
      <c r="AB45960" s="104"/>
      <c r="AC45960" s="104"/>
      <c r="AF45960" s="104"/>
      <c r="AG45960" s="104"/>
      <c r="AK45960" s="104"/>
      <c r="AL45960" s="104"/>
      <c r="AO45960" s="104"/>
      <c r="AP45960" s="104"/>
    </row>
    <row r="45961" spans="21:42" ht="15" customHeight="1" x14ac:dyDescent="0.25">
      <c r="U45961" s="104"/>
      <c r="AB45961" s="104"/>
      <c r="AC45961" s="104"/>
      <c r="AF45961" s="104"/>
      <c r="AG45961" s="104"/>
      <c r="AK45961" s="104"/>
      <c r="AL45961" s="104"/>
      <c r="AO45961" s="104"/>
      <c r="AP45961" s="104"/>
    </row>
    <row r="45962" spans="21:42" ht="15" customHeight="1" x14ac:dyDescent="0.25">
      <c r="U45962" s="104"/>
      <c r="AB45962" s="104"/>
      <c r="AC45962" s="104"/>
      <c r="AF45962" s="104"/>
      <c r="AG45962" s="104"/>
      <c r="AK45962" s="104"/>
      <c r="AL45962" s="104"/>
      <c r="AO45962" s="104"/>
      <c r="AP45962" s="104"/>
    </row>
    <row r="45963" spans="21:42" ht="15" customHeight="1" x14ac:dyDescent="0.25">
      <c r="U45963" s="104"/>
      <c r="AB45963" s="104"/>
      <c r="AC45963" s="104"/>
      <c r="AF45963" s="104"/>
      <c r="AG45963" s="104"/>
      <c r="AK45963" s="104"/>
      <c r="AL45963" s="104"/>
      <c r="AO45963" s="104"/>
      <c r="AP45963" s="104"/>
    </row>
    <row r="45964" spans="21:42" ht="15" customHeight="1" x14ac:dyDescent="0.25">
      <c r="U45964" s="104"/>
      <c r="AB45964" s="104"/>
      <c r="AC45964" s="104"/>
      <c r="AF45964" s="104"/>
      <c r="AG45964" s="104"/>
      <c r="AK45964" s="104"/>
      <c r="AL45964" s="104"/>
      <c r="AO45964" s="104"/>
      <c r="AP45964" s="104"/>
    </row>
    <row r="45965" spans="21:42" ht="15" customHeight="1" x14ac:dyDescent="0.25">
      <c r="U45965" s="104"/>
      <c r="AB45965" s="104"/>
      <c r="AC45965" s="104"/>
      <c r="AF45965" s="104"/>
      <c r="AG45965" s="104"/>
      <c r="AK45965" s="104"/>
      <c r="AL45965" s="104"/>
      <c r="AO45965" s="104"/>
      <c r="AP45965" s="104"/>
    </row>
    <row r="45966" spans="21:42" ht="15" customHeight="1" x14ac:dyDescent="0.25">
      <c r="U45966" s="104"/>
      <c r="AB45966" s="104"/>
      <c r="AC45966" s="104"/>
      <c r="AF45966" s="104"/>
      <c r="AG45966" s="104"/>
      <c r="AK45966" s="104"/>
      <c r="AL45966" s="104"/>
      <c r="AO45966" s="104"/>
      <c r="AP45966" s="104"/>
    </row>
    <row r="45967" spans="21:42" ht="15" customHeight="1" x14ac:dyDescent="0.25">
      <c r="U45967" s="104"/>
      <c r="AB45967" s="104"/>
      <c r="AC45967" s="104"/>
      <c r="AF45967" s="104"/>
      <c r="AG45967" s="104"/>
      <c r="AK45967" s="104"/>
      <c r="AL45967" s="104"/>
      <c r="AO45967" s="104"/>
      <c r="AP45967" s="104"/>
    </row>
    <row r="45968" spans="21:42" ht="15" customHeight="1" x14ac:dyDescent="0.25">
      <c r="U45968" s="104"/>
      <c r="AB45968" s="104"/>
      <c r="AC45968" s="104"/>
      <c r="AF45968" s="104"/>
      <c r="AG45968" s="104"/>
      <c r="AK45968" s="104"/>
      <c r="AL45968" s="104"/>
      <c r="AO45968" s="104"/>
      <c r="AP45968" s="104"/>
    </row>
    <row r="45969" spans="21:42" ht="15" customHeight="1" x14ac:dyDescent="0.25">
      <c r="U45969" s="104"/>
      <c r="AB45969" s="104"/>
      <c r="AC45969" s="104"/>
      <c r="AF45969" s="104"/>
      <c r="AG45969" s="104"/>
      <c r="AK45969" s="104"/>
      <c r="AL45969" s="104"/>
      <c r="AO45969" s="104"/>
      <c r="AP45969" s="104"/>
    </row>
    <row r="45970" spans="21:42" ht="15" customHeight="1" x14ac:dyDescent="0.25">
      <c r="U45970" s="104"/>
      <c r="AB45970" s="104"/>
      <c r="AC45970" s="104"/>
      <c r="AF45970" s="104"/>
      <c r="AG45970" s="104"/>
      <c r="AK45970" s="104"/>
      <c r="AL45970" s="104"/>
      <c r="AO45970" s="104"/>
      <c r="AP45970" s="104"/>
    </row>
    <row r="45971" spans="21:42" ht="15" customHeight="1" x14ac:dyDescent="0.25">
      <c r="U45971" s="104"/>
      <c r="AB45971" s="104"/>
      <c r="AC45971" s="104"/>
      <c r="AF45971" s="104"/>
      <c r="AG45971" s="104"/>
      <c r="AK45971" s="104"/>
      <c r="AL45971" s="104"/>
      <c r="AO45971" s="104"/>
      <c r="AP45971" s="104"/>
    </row>
    <row r="45972" spans="21:42" ht="15" customHeight="1" x14ac:dyDescent="0.25">
      <c r="U45972" s="104"/>
      <c r="AB45972" s="104"/>
      <c r="AC45972" s="104"/>
      <c r="AF45972" s="104"/>
      <c r="AG45972" s="104"/>
      <c r="AK45972" s="104"/>
      <c r="AL45972" s="104"/>
      <c r="AO45972" s="104"/>
      <c r="AP45972" s="104"/>
    </row>
    <row r="45973" spans="21:42" ht="15" customHeight="1" x14ac:dyDescent="0.25">
      <c r="U45973" s="104"/>
      <c r="AB45973" s="104"/>
      <c r="AC45973" s="104"/>
      <c r="AF45973" s="104"/>
      <c r="AG45973" s="104"/>
      <c r="AK45973" s="104"/>
      <c r="AL45973" s="104"/>
      <c r="AO45973" s="104"/>
      <c r="AP45973" s="104"/>
    </row>
    <row r="45974" spans="21:42" ht="15" customHeight="1" x14ac:dyDescent="0.25">
      <c r="U45974" s="104"/>
      <c r="AB45974" s="104"/>
      <c r="AC45974" s="104"/>
      <c r="AF45974" s="104"/>
      <c r="AG45974" s="104"/>
      <c r="AK45974" s="104"/>
      <c r="AL45974" s="104"/>
      <c r="AO45974" s="104"/>
      <c r="AP45974" s="104"/>
    </row>
    <row r="45975" spans="21:42" ht="15" customHeight="1" x14ac:dyDescent="0.25">
      <c r="U45975" s="104"/>
      <c r="AB45975" s="104"/>
      <c r="AC45975" s="104"/>
      <c r="AF45975" s="104"/>
      <c r="AG45975" s="104"/>
      <c r="AK45975" s="104"/>
      <c r="AL45975" s="104"/>
      <c r="AO45975" s="104"/>
      <c r="AP45975" s="104"/>
    </row>
    <row r="45976" spans="21:42" ht="15" customHeight="1" x14ac:dyDescent="0.25">
      <c r="U45976" s="104"/>
      <c r="AB45976" s="104"/>
      <c r="AC45976" s="104"/>
      <c r="AF45976" s="104"/>
      <c r="AG45976" s="104"/>
      <c r="AK45976" s="104"/>
      <c r="AL45976" s="104"/>
      <c r="AO45976" s="104"/>
      <c r="AP45976" s="104"/>
    </row>
    <row r="45977" spans="21:42" ht="15" customHeight="1" x14ac:dyDescent="0.25">
      <c r="U45977" s="104"/>
      <c r="AB45977" s="104"/>
      <c r="AC45977" s="104"/>
      <c r="AF45977" s="104"/>
      <c r="AG45977" s="104"/>
      <c r="AK45977" s="104"/>
      <c r="AL45977" s="104"/>
      <c r="AO45977" s="104"/>
      <c r="AP45977" s="104"/>
    </row>
    <row r="45978" spans="21:42" ht="15" customHeight="1" x14ac:dyDescent="0.25">
      <c r="U45978" s="104"/>
      <c r="AB45978" s="104"/>
      <c r="AC45978" s="104"/>
      <c r="AF45978" s="104"/>
      <c r="AG45978" s="104"/>
      <c r="AK45978" s="104"/>
      <c r="AL45978" s="104"/>
      <c r="AO45978" s="104"/>
      <c r="AP45978" s="104"/>
    </row>
    <row r="45979" spans="21:42" ht="15" customHeight="1" x14ac:dyDescent="0.25">
      <c r="U45979" s="104"/>
      <c r="AB45979" s="104"/>
      <c r="AC45979" s="104"/>
      <c r="AF45979" s="104"/>
      <c r="AG45979" s="104"/>
      <c r="AK45979" s="104"/>
      <c r="AL45979" s="104"/>
      <c r="AO45979" s="104"/>
      <c r="AP45979" s="104"/>
    </row>
    <row r="45980" spans="21:42" ht="15" customHeight="1" x14ac:dyDescent="0.25">
      <c r="U45980" s="104"/>
      <c r="AB45980" s="104"/>
      <c r="AC45980" s="104"/>
      <c r="AF45980" s="104"/>
      <c r="AG45980" s="104"/>
      <c r="AK45980" s="104"/>
      <c r="AL45980" s="104"/>
      <c r="AO45980" s="104"/>
      <c r="AP45980" s="104"/>
    </row>
    <row r="45981" spans="21:42" ht="15" customHeight="1" x14ac:dyDescent="0.25">
      <c r="U45981" s="104"/>
      <c r="AB45981" s="104"/>
      <c r="AC45981" s="104"/>
      <c r="AF45981" s="104"/>
      <c r="AG45981" s="104"/>
      <c r="AK45981" s="104"/>
      <c r="AL45981" s="104"/>
      <c r="AO45981" s="104"/>
      <c r="AP45981" s="104"/>
    </row>
    <row r="45982" spans="21:42" ht="15" customHeight="1" x14ac:dyDescent="0.25">
      <c r="U45982" s="104"/>
      <c r="AB45982" s="104"/>
      <c r="AC45982" s="104"/>
      <c r="AF45982" s="104"/>
      <c r="AG45982" s="104"/>
      <c r="AK45982" s="104"/>
      <c r="AL45982" s="104"/>
      <c r="AO45982" s="104"/>
      <c r="AP45982" s="104"/>
    </row>
    <row r="45983" spans="21:42" ht="15" customHeight="1" x14ac:dyDescent="0.25">
      <c r="U45983" s="104"/>
      <c r="AB45983" s="104"/>
      <c r="AC45983" s="104"/>
      <c r="AF45983" s="104"/>
      <c r="AG45983" s="104"/>
      <c r="AK45983" s="104"/>
      <c r="AL45983" s="104"/>
      <c r="AO45983" s="104"/>
      <c r="AP45983" s="104"/>
    </row>
    <row r="45984" spans="21:42" ht="15" customHeight="1" x14ac:dyDescent="0.25">
      <c r="U45984" s="104"/>
      <c r="AB45984" s="104"/>
      <c r="AC45984" s="104"/>
      <c r="AF45984" s="104"/>
      <c r="AG45984" s="104"/>
      <c r="AK45984" s="104"/>
      <c r="AL45984" s="104"/>
      <c r="AO45984" s="104"/>
      <c r="AP45984" s="104"/>
    </row>
    <row r="45985" spans="21:42" ht="15" customHeight="1" x14ac:dyDescent="0.25">
      <c r="U45985" s="104"/>
      <c r="AB45985" s="104"/>
      <c r="AC45985" s="104"/>
      <c r="AF45985" s="104"/>
      <c r="AG45985" s="104"/>
      <c r="AK45985" s="104"/>
      <c r="AL45985" s="104"/>
      <c r="AO45985" s="104"/>
      <c r="AP45985" s="104"/>
    </row>
    <row r="45986" spans="21:42" ht="15" customHeight="1" x14ac:dyDescent="0.25">
      <c r="U45986" s="104"/>
      <c r="AB45986" s="104"/>
      <c r="AC45986" s="104"/>
      <c r="AF45986" s="104"/>
      <c r="AG45986" s="104"/>
      <c r="AK45986" s="104"/>
      <c r="AL45986" s="104"/>
      <c r="AO45986" s="104"/>
      <c r="AP45986" s="104"/>
    </row>
    <row r="45987" spans="21:42" ht="15" customHeight="1" x14ac:dyDescent="0.25">
      <c r="U45987" s="104"/>
      <c r="AB45987" s="104"/>
      <c r="AC45987" s="104"/>
      <c r="AF45987" s="104"/>
      <c r="AG45987" s="104"/>
      <c r="AK45987" s="104"/>
      <c r="AL45987" s="104"/>
      <c r="AO45987" s="104"/>
      <c r="AP45987" s="104"/>
    </row>
    <row r="45988" spans="21:42" ht="15" customHeight="1" x14ac:dyDescent="0.25">
      <c r="U45988" s="104"/>
      <c r="AB45988" s="104"/>
      <c r="AC45988" s="104"/>
      <c r="AF45988" s="104"/>
      <c r="AG45988" s="104"/>
      <c r="AK45988" s="104"/>
      <c r="AL45988" s="104"/>
      <c r="AO45988" s="104"/>
      <c r="AP45988" s="104"/>
    </row>
    <row r="45989" spans="21:42" ht="15" customHeight="1" x14ac:dyDescent="0.25">
      <c r="U45989" s="104"/>
      <c r="AB45989" s="104"/>
      <c r="AC45989" s="104"/>
      <c r="AF45989" s="104"/>
      <c r="AG45989" s="104"/>
      <c r="AK45989" s="104"/>
      <c r="AL45989" s="104"/>
      <c r="AO45989" s="104"/>
      <c r="AP45989" s="104"/>
    </row>
    <row r="45990" spans="21:42" ht="15" customHeight="1" x14ac:dyDescent="0.25">
      <c r="U45990" s="104"/>
      <c r="AB45990" s="104"/>
      <c r="AC45990" s="104"/>
      <c r="AF45990" s="104"/>
      <c r="AG45990" s="104"/>
      <c r="AK45990" s="104"/>
      <c r="AL45990" s="104"/>
      <c r="AO45990" s="104"/>
      <c r="AP45990" s="104"/>
    </row>
    <row r="45991" spans="21:42" ht="15" customHeight="1" x14ac:dyDescent="0.25">
      <c r="U45991" s="104"/>
      <c r="AB45991" s="104"/>
      <c r="AC45991" s="104"/>
      <c r="AF45991" s="104"/>
      <c r="AG45991" s="104"/>
      <c r="AK45991" s="104"/>
      <c r="AL45991" s="104"/>
      <c r="AO45991" s="104"/>
      <c r="AP45991" s="104"/>
    </row>
    <row r="45992" spans="21:42" ht="15" customHeight="1" x14ac:dyDescent="0.25">
      <c r="U45992" s="104"/>
      <c r="AB45992" s="104"/>
      <c r="AC45992" s="104"/>
      <c r="AF45992" s="104"/>
      <c r="AG45992" s="104"/>
      <c r="AK45992" s="104"/>
      <c r="AL45992" s="104"/>
      <c r="AO45992" s="104"/>
      <c r="AP45992" s="104"/>
    </row>
    <row r="45993" spans="21:42" ht="15" customHeight="1" x14ac:dyDescent="0.25">
      <c r="U45993" s="104"/>
      <c r="AB45993" s="104"/>
      <c r="AC45993" s="104"/>
      <c r="AF45993" s="104"/>
      <c r="AG45993" s="104"/>
      <c r="AK45993" s="104"/>
      <c r="AL45993" s="104"/>
      <c r="AO45993" s="104"/>
      <c r="AP45993" s="104"/>
    </row>
    <row r="45994" spans="21:42" ht="15" customHeight="1" x14ac:dyDescent="0.25">
      <c r="U45994" s="104"/>
      <c r="AB45994" s="104"/>
      <c r="AC45994" s="104"/>
      <c r="AF45994" s="104"/>
      <c r="AG45994" s="104"/>
      <c r="AK45994" s="104"/>
      <c r="AL45994" s="104"/>
      <c r="AO45994" s="104"/>
      <c r="AP45994" s="104"/>
    </row>
    <row r="45995" spans="21:42" ht="15" customHeight="1" x14ac:dyDescent="0.25">
      <c r="U45995" s="104"/>
      <c r="AB45995" s="104"/>
      <c r="AC45995" s="104"/>
      <c r="AF45995" s="104"/>
      <c r="AG45995" s="104"/>
      <c r="AK45995" s="104"/>
      <c r="AL45995" s="104"/>
      <c r="AO45995" s="104"/>
      <c r="AP45995" s="104"/>
    </row>
    <row r="45996" spans="21:42" ht="15" customHeight="1" x14ac:dyDescent="0.25">
      <c r="U45996" s="104"/>
      <c r="AB45996" s="104"/>
      <c r="AC45996" s="104"/>
      <c r="AF45996" s="104"/>
      <c r="AG45996" s="104"/>
      <c r="AK45996" s="104"/>
      <c r="AL45996" s="104"/>
      <c r="AO45996" s="104"/>
      <c r="AP45996" s="104"/>
    </row>
    <row r="45997" spans="21:42" ht="15" customHeight="1" x14ac:dyDescent="0.25">
      <c r="U45997" s="104"/>
      <c r="AB45997" s="104"/>
      <c r="AC45997" s="104"/>
      <c r="AF45997" s="104"/>
      <c r="AG45997" s="104"/>
      <c r="AK45997" s="104"/>
      <c r="AL45997" s="104"/>
      <c r="AO45997" s="104"/>
      <c r="AP45997" s="104"/>
    </row>
    <row r="45998" spans="21:42" ht="15" customHeight="1" x14ac:dyDescent="0.25">
      <c r="U45998" s="104"/>
      <c r="AB45998" s="104"/>
      <c r="AC45998" s="104"/>
      <c r="AF45998" s="104"/>
      <c r="AG45998" s="104"/>
      <c r="AK45998" s="104"/>
      <c r="AL45998" s="104"/>
      <c r="AO45998" s="104"/>
      <c r="AP45998" s="104"/>
    </row>
    <row r="45999" spans="21:42" ht="15" customHeight="1" x14ac:dyDescent="0.25">
      <c r="U45999" s="104"/>
      <c r="AB45999" s="104"/>
      <c r="AC45999" s="104"/>
      <c r="AF45999" s="104"/>
      <c r="AG45999" s="104"/>
      <c r="AK45999" s="104"/>
      <c r="AL45999" s="104"/>
      <c r="AO45999" s="104"/>
      <c r="AP45999" s="104"/>
    </row>
    <row r="46000" spans="21:42" ht="15" customHeight="1" x14ac:dyDescent="0.25">
      <c r="U46000" s="104"/>
      <c r="AB46000" s="104"/>
      <c r="AC46000" s="104"/>
      <c r="AF46000" s="104"/>
      <c r="AG46000" s="104"/>
      <c r="AK46000" s="104"/>
      <c r="AL46000" s="104"/>
      <c r="AO46000" s="104"/>
      <c r="AP46000" s="104"/>
    </row>
    <row r="46001" spans="21:42" ht="15" customHeight="1" x14ac:dyDescent="0.25">
      <c r="U46001" s="104"/>
      <c r="AB46001" s="104"/>
      <c r="AC46001" s="104"/>
      <c r="AF46001" s="104"/>
      <c r="AG46001" s="104"/>
      <c r="AK46001" s="104"/>
      <c r="AL46001" s="104"/>
      <c r="AO46001" s="104"/>
      <c r="AP46001" s="104"/>
    </row>
    <row r="46002" spans="21:42" ht="15" customHeight="1" x14ac:dyDescent="0.25">
      <c r="U46002" s="104"/>
      <c r="AB46002" s="104"/>
      <c r="AC46002" s="104"/>
      <c r="AF46002" s="104"/>
      <c r="AG46002" s="104"/>
      <c r="AK46002" s="104"/>
      <c r="AL46002" s="104"/>
      <c r="AO46002" s="104"/>
      <c r="AP46002" s="104"/>
    </row>
    <row r="46003" spans="21:42" ht="15" customHeight="1" x14ac:dyDescent="0.25">
      <c r="U46003" s="104"/>
      <c r="AB46003" s="104"/>
      <c r="AC46003" s="104"/>
      <c r="AF46003" s="104"/>
      <c r="AG46003" s="104"/>
      <c r="AK46003" s="104"/>
      <c r="AL46003" s="104"/>
      <c r="AO46003" s="104"/>
      <c r="AP46003" s="104"/>
    </row>
    <row r="46004" spans="21:42" ht="15" customHeight="1" x14ac:dyDescent="0.25">
      <c r="U46004" s="104"/>
      <c r="AB46004" s="104"/>
      <c r="AC46004" s="104"/>
      <c r="AF46004" s="104"/>
      <c r="AG46004" s="104"/>
      <c r="AK46004" s="104"/>
      <c r="AL46004" s="104"/>
      <c r="AO46004" s="104"/>
      <c r="AP46004" s="104"/>
    </row>
    <row r="46005" spans="21:42" ht="15" customHeight="1" x14ac:dyDescent="0.25">
      <c r="U46005" s="104"/>
      <c r="AB46005" s="104"/>
      <c r="AC46005" s="104"/>
      <c r="AF46005" s="104"/>
      <c r="AG46005" s="104"/>
      <c r="AK46005" s="104"/>
      <c r="AL46005" s="104"/>
      <c r="AO46005" s="104"/>
      <c r="AP46005" s="104"/>
    </row>
    <row r="46006" spans="21:42" ht="15" customHeight="1" x14ac:dyDescent="0.25">
      <c r="U46006" s="104"/>
      <c r="AB46006" s="104"/>
      <c r="AC46006" s="104"/>
      <c r="AF46006" s="104"/>
      <c r="AG46006" s="104"/>
      <c r="AK46006" s="104"/>
      <c r="AL46006" s="104"/>
      <c r="AO46006" s="104"/>
      <c r="AP46006" s="104"/>
    </row>
    <row r="46007" spans="21:42" ht="15" customHeight="1" x14ac:dyDescent="0.25">
      <c r="U46007" s="104"/>
      <c r="AB46007" s="104"/>
      <c r="AC46007" s="104"/>
      <c r="AF46007" s="104"/>
      <c r="AG46007" s="104"/>
      <c r="AK46007" s="104"/>
      <c r="AL46007" s="104"/>
      <c r="AO46007" s="104"/>
      <c r="AP46007" s="104"/>
    </row>
    <row r="46008" spans="21:42" ht="15" customHeight="1" x14ac:dyDescent="0.25">
      <c r="U46008" s="104"/>
      <c r="AB46008" s="104"/>
      <c r="AC46008" s="104"/>
      <c r="AF46008" s="104"/>
      <c r="AG46008" s="104"/>
      <c r="AK46008" s="104"/>
      <c r="AL46008" s="104"/>
      <c r="AO46008" s="104"/>
      <c r="AP46008" s="104"/>
    </row>
    <row r="46009" spans="21:42" ht="15" customHeight="1" x14ac:dyDescent="0.25">
      <c r="U46009" s="104"/>
      <c r="AB46009" s="104"/>
      <c r="AC46009" s="104"/>
      <c r="AF46009" s="104"/>
      <c r="AG46009" s="104"/>
      <c r="AK46009" s="104"/>
      <c r="AL46009" s="104"/>
      <c r="AO46009" s="104"/>
      <c r="AP46009" s="104"/>
    </row>
    <row r="46010" spans="21:42" ht="15" customHeight="1" x14ac:dyDescent="0.25">
      <c r="U46010" s="104"/>
      <c r="AB46010" s="104"/>
      <c r="AC46010" s="104"/>
      <c r="AF46010" s="104"/>
      <c r="AG46010" s="104"/>
      <c r="AK46010" s="104"/>
      <c r="AL46010" s="104"/>
      <c r="AO46010" s="104"/>
      <c r="AP46010" s="104"/>
    </row>
    <row r="46011" spans="21:42" ht="15" customHeight="1" x14ac:dyDescent="0.25">
      <c r="U46011" s="104"/>
      <c r="AB46011" s="104"/>
      <c r="AC46011" s="104"/>
      <c r="AF46011" s="104"/>
      <c r="AG46011" s="104"/>
      <c r="AK46011" s="104"/>
      <c r="AL46011" s="104"/>
      <c r="AO46011" s="104"/>
      <c r="AP46011" s="104"/>
    </row>
    <row r="46012" spans="21:42" ht="15" customHeight="1" x14ac:dyDescent="0.25">
      <c r="U46012" s="104"/>
      <c r="AB46012" s="104"/>
      <c r="AC46012" s="104"/>
      <c r="AF46012" s="104"/>
      <c r="AG46012" s="104"/>
      <c r="AK46012" s="104"/>
      <c r="AL46012" s="104"/>
      <c r="AO46012" s="104"/>
      <c r="AP46012" s="104"/>
    </row>
    <row r="46013" spans="21:42" ht="15" customHeight="1" x14ac:dyDescent="0.25">
      <c r="U46013" s="104"/>
      <c r="AB46013" s="104"/>
      <c r="AC46013" s="104"/>
      <c r="AF46013" s="104"/>
      <c r="AG46013" s="104"/>
      <c r="AK46013" s="104"/>
      <c r="AL46013" s="104"/>
      <c r="AO46013" s="104"/>
      <c r="AP46013" s="104"/>
    </row>
    <row r="46014" spans="21:42" ht="15" customHeight="1" x14ac:dyDescent="0.25">
      <c r="U46014" s="104"/>
      <c r="AB46014" s="104"/>
      <c r="AC46014" s="104"/>
      <c r="AF46014" s="104"/>
      <c r="AG46014" s="104"/>
      <c r="AK46014" s="104"/>
      <c r="AL46014" s="104"/>
      <c r="AO46014" s="104"/>
      <c r="AP46014" s="104"/>
    </row>
    <row r="46015" spans="21:42" ht="15" customHeight="1" x14ac:dyDescent="0.25">
      <c r="U46015" s="104"/>
      <c r="AB46015" s="104"/>
      <c r="AC46015" s="104"/>
      <c r="AF46015" s="104"/>
      <c r="AG46015" s="104"/>
      <c r="AK46015" s="104"/>
      <c r="AL46015" s="104"/>
      <c r="AO46015" s="104"/>
      <c r="AP46015" s="104"/>
    </row>
    <row r="46016" spans="21:42" ht="15" customHeight="1" x14ac:dyDescent="0.25">
      <c r="U46016" s="104"/>
      <c r="AB46016" s="104"/>
      <c r="AC46016" s="104"/>
      <c r="AF46016" s="104"/>
      <c r="AG46016" s="104"/>
      <c r="AK46016" s="104"/>
      <c r="AL46016" s="104"/>
      <c r="AO46016" s="104"/>
      <c r="AP46016" s="104"/>
    </row>
    <row r="46017" spans="21:42" ht="15" customHeight="1" x14ac:dyDescent="0.25">
      <c r="U46017" s="104"/>
      <c r="AB46017" s="104"/>
      <c r="AC46017" s="104"/>
      <c r="AF46017" s="104"/>
      <c r="AG46017" s="104"/>
      <c r="AK46017" s="104"/>
      <c r="AL46017" s="104"/>
      <c r="AO46017" s="104"/>
      <c r="AP46017" s="104"/>
    </row>
    <row r="46018" spans="21:42" ht="15" customHeight="1" x14ac:dyDescent="0.25">
      <c r="U46018" s="104"/>
      <c r="AB46018" s="104"/>
      <c r="AC46018" s="104"/>
      <c r="AF46018" s="104"/>
      <c r="AG46018" s="104"/>
      <c r="AK46018" s="104"/>
      <c r="AL46018" s="104"/>
      <c r="AO46018" s="104"/>
      <c r="AP46018" s="104"/>
    </row>
    <row r="46019" spans="21:42" ht="15" customHeight="1" x14ac:dyDescent="0.25">
      <c r="U46019" s="104"/>
      <c r="AB46019" s="104"/>
      <c r="AC46019" s="104"/>
      <c r="AF46019" s="104"/>
      <c r="AG46019" s="104"/>
      <c r="AK46019" s="104"/>
      <c r="AL46019" s="104"/>
      <c r="AO46019" s="104"/>
      <c r="AP46019" s="104"/>
    </row>
    <row r="46020" spans="21:42" ht="15" customHeight="1" x14ac:dyDescent="0.25">
      <c r="U46020" s="104"/>
      <c r="AB46020" s="104"/>
      <c r="AC46020" s="104"/>
      <c r="AF46020" s="104"/>
      <c r="AG46020" s="104"/>
      <c r="AK46020" s="104"/>
      <c r="AL46020" s="104"/>
      <c r="AO46020" s="104"/>
      <c r="AP46020" s="104"/>
    </row>
    <row r="46021" spans="21:42" ht="15" customHeight="1" x14ac:dyDescent="0.25">
      <c r="U46021" s="104"/>
      <c r="AB46021" s="104"/>
      <c r="AC46021" s="104"/>
      <c r="AF46021" s="104"/>
      <c r="AG46021" s="104"/>
      <c r="AK46021" s="104"/>
      <c r="AL46021" s="104"/>
      <c r="AO46021" s="104"/>
      <c r="AP46021" s="104"/>
    </row>
    <row r="46022" spans="21:42" ht="15" customHeight="1" x14ac:dyDescent="0.25">
      <c r="U46022" s="104"/>
      <c r="AB46022" s="104"/>
      <c r="AC46022" s="104"/>
      <c r="AF46022" s="104"/>
      <c r="AG46022" s="104"/>
      <c r="AK46022" s="104"/>
      <c r="AL46022" s="104"/>
      <c r="AO46022" s="104"/>
      <c r="AP46022" s="104"/>
    </row>
    <row r="46023" spans="21:42" ht="15" customHeight="1" x14ac:dyDescent="0.25">
      <c r="U46023" s="104"/>
      <c r="AB46023" s="104"/>
      <c r="AC46023" s="104"/>
      <c r="AF46023" s="104"/>
      <c r="AG46023" s="104"/>
      <c r="AK46023" s="104"/>
      <c r="AL46023" s="104"/>
      <c r="AO46023" s="104"/>
      <c r="AP46023" s="104"/>
    </row>
    <row r="46024" spans="21:42" ht="15" customHeight="1" x14ac:dyDescent="0.25">
      <c r="U46024" s="104"/>
      <c r="AB46024" s="104"/>
      <c r="AC46024" s="104"/>
      <c r="AF46024" s="104"/>
      <c r="AG46024" s="104"/>
      <c r="AK46024" s="104"/>
      <c r="AL46024" s="104"/>
      <c r="AO46024" s="104"/>
      <c r="AP46024" s="104"/>
    </row>
    <row r="46025" spans="21:42" ht="15" customHeight="1" x14ac:dyDescent="0.25">
      <c r="U46025" s="104"/>
      <c r="AB46025" s="104"/>
      <c r="AC46025" s="104"/>
      <c r="AF46025" s="104"/>
      <c r="AG46025" s="104"/>
      <c r="AK46025" s="104"/>
      <c r="AL46025" s="104"/>
      <c r="AO46025" s="104"/>
      <c r="AP46025" s="104"/>
    </row>
    <row r="46026" spans="21:42" ht="15" customHeight="1" x14ac:dyDescent="0.25">
      <c r="U46026" s="104"/>
      <c r="AB46026" s="104"/>
      <c r="AC46026" s="104"/>
      <c r="AF46026" s="104"/>
      <c r="AG46026" s="104"/>
      <c r="AK46026" s="104"/>
      <c r="AL46026" s="104"/>
      <c r="AO46026" s="104"/>
      <c r="AP46026" s="104"/>
    </row>
    <row r="46027" spans="21:42" ht="15" customHeight="1" x14ac:dyDescent="0.25">
      <c r="U46027" s="104"/>
      <c r="AB46027" s="104"/>
      <c r="AC46027" s="104"/>
      <c r="AF46027" s="104"/>
      <c r="AG46027" s="104"/>
      <c r="AK46027" s="104"/>
      <c r="AL46027" s="104"/>
      <c r="AO46027" s="104"/>
      <c r="AP46027" s="104"/>
    </row>
    <row r="46028" spans="21:42" ht="15" customHeight="1" x14ac:dyDescent="0.25">
      <c r="U46028" s="104"/>
      <c r="AB46028" s="104"/>
      <c r="AC46028" s="104"/>
      <c r="AF46028" s="104"/>
      <c r="AG46028" s="104"/>
      <c r="AK46028" s="104"/>
      <c r="AL46028" s="104"/>
      <c r="AO46028" s="104"/>
      <c r="AP46028" s="104"/>
    </row>
    <row r="46029" spans="21:42" ht="15" customHeight="1" x14ac:dyDescent="0.25">
      <c r="U46029" s="104"/>
      <c r="AB46029" s="104"/>
      <c r="AC46029" s="104"/>
      <c r="AF46029" s="104"/>
      <c r="AG46029" s="104"/>
      <c r="AK46029" s="104"/>
      <c r="AL46029" s="104"/>
      <c r="AO46029" s="104"/>
      <c r="AP46029" s="104"/>
    </row>
    <row r="46030" spans="21:42" ht="15" customHeight="1" x14ac:dyDescent="0.25">
      <c r="U46030" s="104"/>
      <c r="AB46030" s="104"/>
      <c r="AC46030" s="104"/>
      <c r="AF46030" s="104"/>
      <c r="AG46030" s="104"/>
      <c r="AK46030" s="104"/>
      <c r="AL46030" s="104"/>
      <c r="AO46030" s="104"/>
      <c r="AP46030" s="104"/>
    </row>
    <row r="46031" spans="21:42" ht="15" customHeight="1" x14ac:dyDescent="0.25">
      <c r="U46031" s="104"/>
      <c r="AB46031" s="104"/>
      <c r="AC46031" s="104"/>
      <c r="AF46031" s="104"/>
      <c r="AG46031" s="104"/>
      <c r="AK46031" s="104"/>
      <c r="AL46031" s="104"/>
      <c r="AO46031" s="104"/>
      <c r="AP46031" s="104"/>
    </row>
    <row r="46032" spans="21:42" ht="15" customHeight="1" x14ac:dyDescent="0.25">
      <c r="U46032" s="104"/>
      <c r="AB46032" s="104"/>
      <c r="AC46032" s="104"/>
      <c r="AF46032" s="104"/>
      <c r="AG46032" s="104"/>
      <c r="AK46032" s="104"/>
      <c r="AL46032" s="104"/>
      <c r="AO46032" s="104"/>
      <c r="AP46032" s="104"/>
    </row>
    <row r="46033" spans="21:42" ht="15" customHeight="1" x14ac:dyDescent="0.25">
      <c r="U46033" s="104"/>
      <c r="AB46033" s="104"/>
      <c r="AC46033" s="104"/>
      <c r="AF46033" s="104"/>
      <c r="AG46033" s="104"/>
      <c r="AK46033" s="104"/>
      <c r="AL46033" s="104"/>
      <c r="AO46033" s="104"/>
      <c r="AP46033" s="104"/>
    </row>
    <row r="46034" spans="21:42" ht="15" customHeight="1" x14ac:dyDescent="0.25">
      <c r="U46034" s="104"/>
      <c r="AB46034" s="104"/>
      <c r="AC46034" s="104"/>
      <c r="AF46034" s="104"/>
      <c r="AG46034" s="104"/>
      <c r="AK46034" s="104"/>
      <c r="AL46034" s="104"/>
      <c r="AO46034" s="104"/>
      <c r="AP46034" s="104"/>
    </row>
    <row r="46035" spans="21:42" ht="15" customHeight="1" x14ac:dyDescent="0.25">
      <c r="U46035" s="104"/>
      <c r="AB46035" s="104"/>
      <c r="AC46035" s="104"/>
      <c r="AF46035" s="104"/>
      <c r="AG46035" s="104"/>
      <c r="AK46035" s="104"/>
      <c r="AL46035" s="104"/>
      <c r="AO46035" s="104"/>
      <c r="AP46035" s="104"/>
    </row>
    <row r="46036" spans="21:42" ht="15" customHeight="1" x14ac:dyDescent="0.25">
      <c r="U46036" s="104"/>
      <c r="AB46036" s="104"/>
      <c r="AC46036" s="104"/>
      <c r="AF46036" s="104"/>
      <c r="AG46036" s="104"/>
      <c r="AK46036" s="104"/>
      <c r="AL46036" s="104"/>
      <c r="AO46036" s="104"/>
      <c r="AP46036" s="104"/>
    </row>
    <row r="46037" spans="21:42" ht="15" customHeight="1" x14ac:dyDescent="0.25">
      <c r="U46037" s="104"/>
      <c r="AB46037" s="104"/>
      <c r="AC46037" s="104"/>
      <c r="AF46037" s="104"/>
      <c r="AG46037" s="104"/>
      <c r="AK46037" s="104"/>
      <c r="AL46037" s="104"/>
      <c r="AO46037" s="104"/>
      <c r="AP46037" s="104"/>
    </row>
    <row r="46038" spans="21:42" ht="15" customHeight="1" x14ac:dyDescent="0.25">
      <c r="U46038" s="104"/>
      <c r="AB46038" s="104"/>
      <c r="AC46038" s="104"/>
      <c r="AF46038" s="104"/>
      <c r="AG46038" s="104"/>
      <c r="AK46038" s="104"/>
      <c r="AL46038" s="104"/>
      <c r="AO46038" s="104"/>
      <c r="AP46038" s="104"/>
    </row>
    <row r="46039" spans="21:42" ht="15" customHeight="1" x14ac:dyDescent="0.25">
      <c r="U46039" s="104"/>
      <c r="AB46039" s="104"/>
      <c r="AC46039" s="104"/>
      <c r="AF46039" s="104"/>
      <c r="AG46039" s="104"/>
      <c r="AK46039" s="104"/>
      <c r="AL46039" s="104"/>
      <c r="AO46039" s="104"/>
      <c r="AP46039" s="104"/>
    </row>
    <row r="46040" spans="21:42" ht="15" customHeight="1" x14ac:dyDescent="0.25">
      <c r="U46040" s="104"/>
      <c r="AB46040" s="104"/>
      <c r="AC46040" s="104"/>
      <c r="AF46040" s="104"/>
      <c r="AG46040" s="104"/>
      <c r="AK46040" s="104"/>
      <c r="AL46040" s="104"/>
      <c r="AO46040" s="104"/>
      <c r="AP46040" s="104"/>
    </row>
    <row r="46041" spans="21:42" ht="15" customHeight="1" x14ac:dyDescent="0.25">
      <c r="U46041" s="104"/>
      <c r="AB46041" s="104"/>
      <c r="AC46041" s="104"/>
      <c r="AF46041" s="104"/>
      <c r="AG46041" s="104"/>
      <c r="AK46041" s="104"/>
      <c r="AL46041" s="104"/>
      <c r="AO46041" s="104"/>
      <c r="AP46041" s="104"/>
    </row>
    <row r="46042" spans="21:42" ht="15" customHeight="1" x14ac:dyDescent="0.25">
      <c r="U46042" s="104"/>
      <c r="AB46042" s="104"/>
      <c r="AC46042" s="104"/>
      <c r="AF46042" s="104"/>
      <c r="AG46042" s="104"/>
      <c r="AK46042" s="104"/>
      <c r="AL46042" s="104"/>
      <c r="AO46042" s="104"/>
      <c r="AP46042" s="104"/>
    </row>
    <row r="46043" spans="21:42" ht="15" customHeight="1" x14ac:dyDescent="0.25">
      <c r="U46043" s="104"/>
      <c r="AB46043" s="104"/>
      <c r="AC46043" s="104"/>
      <c r="AF46043" s="104"/>
      <c r="AG46043" s="104"/>
      <c r="AK46043" s="104"/>
      <c r="AL46043" s="104"/>
      <c r="AO46043" s="104"/>
      <c r="AP46043" s="104"/>
    </row>
    <row r="46044" spans="21:42" ht="15" customHeight="1" x14ac:dyDescent="0.25">
      <c r="U46044" s="104"/>
      <c r="AB46044" s="104"/>
      <c r="AC46044" s="104"/>
      <c r="AF46044" s="104"/>
      <c r="AG46044" s="104"/>
      <c r="AK46044" s="104"/>
      <c r="AL46044" s="104"/>
      <c r="AO46044" s="104"/>
      <c r="AP46044" s="104"/>
    </row>
    <row r="46045" spans="21:42" ht="15" customHeight="1" x14ac:dyDescent="0.25">
      <c r="U46045" s="104"/>
      <c r="AB46045" s="104"/>
      <c r="AC46045" s="104"/>
      <c r="AF46045" s="104"/>
      <c r="AG46045" s="104"/>
      <c r="AK46045" s="104"/>
      <c r="AL46045" s="104"/>
      <c r="AO46045" s="104"/>
      <c r="AP46045" s="104"/>
    </row>
    <row r="46046" spans="21:42" ht="15" customHeight="1" x14ac:dyDescent="0.25">
      <c r="U46046" s="104"/>
      <c r="AB46046" s="104"/>
      <c r="AC46046" s="104"/>
      <c r="AF46046" s="104"/>
      <c r="AG46046" s="104"/>
      <c r="AK46046" s="104"/>
      <c r="AL46046" s="104"/>
      <c r="AO46046" s="104"/>
      <c r="AP46046" s="104"/>
    </row>
    <row r="46047" spans="21:42" ht="15" customHeight="1" x14ac:dyDescent="0.25">
      <c r="U46047" s="104"/>
      <c r="AB46047" s="104"/>
      <c r="AC46047" s="104"/>
      <c r="AF46047" s="104"/>
      <c r="AG46047" s="104"/>
      <c r="AK46047" s="104"/>
      <c r="AL46047" s="104"/>
      <c r="AO46047" s="104"/>
      <c r="AP46047" s="104"/>
    </row>
    <row r="46048" spans="21:42" ht="15" customHeight="1" x14ac:dyDescent="0.25">
      <c r="U46048" s="104"/>
      <c r="AB46048" s="104"/>
      <c r="AC46048" s="104"/>
      <c r="AF46048" s="104"/>
      <c r="AG46048" s="104"/>
      <c r="AK46048" s="104"/>
      <c r="AL46048" s="104"/>
      <c r="AO46048" s="104"/>
      <c r="AP46048" s="104"/>
    </row>
    <row r="46049" spans="21:42" ht="15" customHeight="1" x14ac:dyDescent="0.25">
      <c r="U46049" s="104"/>
      <c r="AB46049" s="104"/>
      <c r="AC46049" s="104"/>
      <c r="AF46049" s="104"/>
      <c r="AG46049" s="104"/>
      <c r="AK46049" s="104"/>
      <c r="AL46049" s="104"/>
      <c r="AO46049" s="104"/>
      <c r="AP46049" s="104"/>
    </row>
    <row r="46050" spans="21:42" ht="15" customHeight="1" x14ac:dyDescent="0.25">
      <c r="U46050" s="104"/>
      <c r="AB46050" s="104"/>
      <c r="AC46050" s="104"/>
      <c r="AF46050" s="104"/>
      <c r="AG46050" s="104"/>
      <c r="AK46050" s="104"/>
      <c r="AL46050" s="104"/>
      <c r="AO46050" s="104"/>
      <c r="AP46050" s="104"/>
    </row>
    <row r="46051" spans="21:42" ht="15" customHeight="1" x14ac:dyDescent="0.25">
      <c r="U46051" s="104"/>
      <c r="AB46051" s="104"/>
      <c r="AC46051" s="104"/>
      <c r="AF46051" s="104"/>
      <c r="AG46051" s="104"/>
      <c r="AK46051" s="104"/>
      <c r="AL46051" s="104"/>
      <c r="AO46051" s="104"/>
      <c r="AP46051" s="104"/>
    </row>
    <row r="46052" spans="21:42" ht="15" customHeight="1" x14ac:dyDescent="0.25">
      <c r="U46052" s="104"/>
      <c r="AB46052" s="104"/>
      <c r="AC46052" s="104"/>
      <c r="AF46052" s="104"/>
      <c r="AG46052" s="104"/>
      <c r="AK46052" s="104"/>
      <c r="AL46052" s="104"/>
      <c r="AO46052" s="104"/>
      <c r="AP46052" s="104"/>
    </row>
    <row r="46053" spans="21:42" ht="15" customHeight="1" x14ac:dyDescent="0.25">
      <c r="U46053" s="104"/>
      <c r="AB46053" s="104"/>
      <c r="AC46053" s="104"/>
      <c r="AF46053" s="104"/>
      <c r="AG46053" s="104"/>
      <c r="AK46053" s="104"/>
      <c r="AL46053" s="104"/>
      <c r="AO46053" s="104"/>
      <c r="AP46053" s="104"/>
    </row>
    <row r="46054" spans="21:42" ht="15" customHeight="1" x14ac:dyDescent="0.25">
      <c r="U46054" s="104"/>
      <c r="AB46054" s="104"/>
      <c r="AC46054" s="104"/>
      <c r="AF46054" s="104"/>
      <c r="AG46054" s="104"/>
      <c r="AK46054" s="104"/>
      <c r="AL46054" s="104"/>
      <c r="AO46054" s="104"/>
      <c r="AP46054" s="104"/>
    </row>
    <row r="46055" spans="21:42" ht="15" customHeight="1" x14ac:dyDescent="0.25">
      <c r="U46055" s="104"/>
      <c r="AB46055" s="104"/>
      <c r="AC46055" s="104"/>
      <c r="AF46055" s="104"/>
      <c r="AG46055" s="104"/>
      <c r="AK46055" s="104"/>
      <c r="AL46055" s="104"/>
      <c r="AO46055" s="104"/>
      <c r="AP46055" s="104"/>
    </row>
    <row r="46056" spans="21:42" ht="15" customHeight="1" x14ac:dyDescent="0.25">
      <c r="U46056" s="104"/>
      <c r="AB46056" s="104"/>
      <c r="AC46056" s="104"/>
      <c r="AF46056" s="104"/>
      <c r="AG46056" s="104"/>
      <c r="AK46056" s="104"/>
      <c r="AL46056" s="104"/>
      <c r="AO46056" s="104"/>
      <c r="AP46056" s="104"/>
    </row>
    <row r="46057" spans="21:42" ht="15" customHeight="1" x14ac:dyDescent="0.25">
      <c r="U46057" s="104"/>
      <c r="AB46057" s="104"/>
      <c r="AC46057" s="104"/>
      <c r="AF46057" s="104"/>
      <c r="AG46057" s="104"/>
      <c r="AK46057" s="104"/>
      <c r="AL46057" s="104"/>
      <c r="AO46057" s="104"/>
      <c r="AP46057" s="104"/>
    </row>
    <row r="46058" spans="21:42" ht="15" customHeight="1" x14ac:dyDescent="0.25">
      <c r="U46058" s="104"/>
      <c r="AB46058" s="104"/>
      <c r="AC46058" s="104"/>
      <c r="AF46058" s="104"/>
      <c r="AG46058" s="104"/>
      <c r="AK46058" s="104"/>
      <c r="AL46058" s="104"/>
      <c r="AO46058" s="104"/>
      <c r="AP46058" s="104"/>
    </row>
    <row r="46059" spans="21:42" ht="15" customHeight="1" x14ac:dyDescent="0.25">
      <c r="U46059" s="104"/>
      <c r="AB46059" s="104"/>
      <c r="AC46059" s="104"/>
      <c r="AF46059" s="104"/>
      <c r="AG46059" s="104"/>
      <c r="AK46059" s="104"/>
      <c r="AL46059" s="104"/>
      <c r="AO46059" s="104"/>
      <c r="AP46059" s="104"/>
    </row>
    <row r="46060" spans="21:42" ht="15" customHeight="1" x14ac:dyDescent="0.25">
      <c r="U46060" s="104"/>
      <c r="AB46060" s="104"/>
      <c r="AC46060" s="104"/>
      <c r="AF46060" s="104"/>
      <c r="AG46060" s="104"/>
      <c r="AK46060" s="104"/>
      <c r="AL46060" s="104"/>
      <c r="AO46060" s="104"/>
      <c r="AP46060" s="104"/>
    </row>
    <row r="46061" spans="21:42" ht="15" customHeight="1" x14ac:dyDescent="0.25">
      <c r="U46061" s="104"/>
      <c r="AB46061" s="104"/>
      <c r="AC46061" s="104"/>
      <c r="AF46061" s="104"/>
      <c r="AG46061" s="104"/>
      <c r="AK46061" s="104"/>
      <c r="AL46061" s="104"/>
      <c r="AO46061" s="104"/>
      <c r="AP46061" s="104"/>
    </row>
    <row r="46062" spans="21:42" ht="15" customHeight="1" x14ac:dyDescent="0.25">
      <c r="U46062" s="104"/>
      <c r="AB46062" s="104"/>
      <c r="AC46062" s="104"/>
      <c r="AF46062" s="104"/>
      <c r="AG46062" s="104"/>
      <c r="AK46062" s="104"/>
      <c r="AL46062" s="104"/>
      <c r="AO46062" s="104"/>
      <c r="AP46062" s="104"/>
    </row>
    <row r="46063" spans="21:42" ht="15" customHeight="1" x14ac:dyDescent="0.25">
      <c r="U46063" s="104"/>
      <c r="AB46063" s="104"/>
      <c r="AC46063" s="104"/>
      <c r="AF46063" s="104"/>
      <c r="AG46063" s="104"/>
      <c r="AK46063" s="104"/>
      <c r="AL46063" s="104"/>
      <c r="AO46063" s="104"/>
      <c r="AP46063" s="104"/>
    </row>
    <row r="46064" spans="21:42" ht="15" customHeight="1" x14ac:dyDescent="0.25">
      <c r="U46064" s="104"/>
      <c r="AB46064" s="104"/>
      <c r="AC46064" s="104"/>
      <c r="AF46064" s="104"/>
      <c r="AG46064" s="104"/>
      <c r="AK46064" s="104"/>
      <c r="AL46064" s="104"/>
      <c r="AO46064" s="104"/>
      <c r="AP46064" s="104"/>
    </row>
    <row r="46065" spans="21:42" ht="15" customHeight="1" x14ac:dyDescent="0.25">
      <c r="U46065" s="104"/>
      <c r="AB46065" s="104"/>
      <c r="AC46065" s="104"/>
      <c r="AF46065" s="104"/>
      <c r="AG46065" s="104"/>
      <c r="AK46065" s="104"/>
      <c r="AL46065" s="104"/>
      <c r="AO46065" s="104"/>
      <c r="AP46065" s="104"/>
    </row>
    <row r="46066" spans="21:42" ht="15" customHeight="1" x14ac:dyDescent="0.25">
      <c r="U46066" s="104"/>
      <c r="AB46066" s="104"/>
      <c r="AC46066" s="104"/>
      <c r="AF46066" s="104"/>
      <c r="AG46066" s="104"/>
      <c r="AK46066" s="104"/>
      <c r="AL46066" s="104"/>
      <c r="AO46066" s="104"/>
      <c r="AP46066" s="104"/>
    </row>
    <row r="46067" spans="21:42" ht="15" customHeight="1" x14ac:dyDescent="0.25">
      <c r="U46067" s="104"/>
      <c r="AB46067" s="104"/>
      <c r="AC46067" s="104"/>
      <c r="AF46067" s="104"/>
      <c r="AG46067" s="104"/>
      <c r="AK46067" s="104"/>
      <c r="AL46067" s="104"/>
      <c r="AO46067" s="104"/>
      <c r="AP46067" s="104"/>
    </row>
    <row r="46068" spans="21:42" ht="15" customHeight="1" x14ac:dyDescent="0.25">
      <c r="U46068" s="104"/>
      <c r="AB46068" s="104"/>
      <c r="AC46068" s="104"/>
      <c r="AF46068" s="104"/>
      <c r="AG46068" s="104"/>
      <c r="AK46068" s="104"/>
      <c r="AL46068" s="104"/>
      <c r="AO46068" s="104"/>
      <c r="AP46068" s="104"/>
    </row>
    <row r="46069" spans="21:42" ht="15" customHeight="1" x14ac:dyDescent="0.25">
      <c r="U46069" s="104"/>
      <c r="AB46069" s="104"/>
      <c r="AC46069" s="104"/>
      <c r="AF46069" s="104"/>
      <c r="AG46069" s="104"/>
      <c r="AK46069" s="104"/>
      <c r="AL46069" s="104"/>
      <c r="AO46069" s="104"/>
      <c r="AP46069" s="104"/>
    </row>
    <row r="46070" spans="21:42" ht="15" customHeight="1" x14ac:dyDescent="0.25">
      <c r="U46070" s="104"/>
      <c r="AB46070" s="104"/>
      <c r="AC46070" s="104"/>
      <c r="AF46070" s="104"/>
      <c r="AG46070" s="104"/>
      <c r="AK46070" s="104"/>
      <c r="AL46070" s="104"/>
      <c r="AO46070" s="104"/>
      <c r="AP46070" s="104"/>
    </row>
    <row r="46071" spans="21:42" ht="15" customHeight="1" x14ac:dyDescent="0.25">
      <c r="U46071" s="104"/>
      <c r="AB46071" s="104"/>
      <c r="AC46071" s="104"/>
      <c r="AF46071" s="104"/>
      <c r="AG46071" s="104"/>
      <c r="AK46071" s="104"/>
      <c r="AL46071" s="104"/>
      <c r="AO46071" s="104"/>
      <c r="AP46071" s="104"/>
    </row>
    <row r="46072" spans="21:42" ht="15" customHeight="1" x14ac:dyDescent="0.25">
      <c r="U46072" s="104"/>
      <c r="AB46072" s="104"/>
      <c r="AC46072" s="104"/>
      <c r="AF46072" s="104"/>
      <c r="AG46072" s="104"/>
      <c r="AK46072" s="104"/>
      <c r="AL46072" s="104"/>
      <c r="AO46072" s="104"/>
      <c r="AP46072" s="104"/>
    </row>
    <row r="46073" spans="21:42" ht="15" customHeight="1" x14ac:dyDescent="0.25">
      <c r="U46073" s="104"/>
      <c r="AB46073" s="104"/>
      <c r="AC46073" s="104"/>
      <c r="AF46073" s="104"/>
      <c r="AG46073" s="104"/>
      <c r="AK46073" s="104"/>
      <c r="AL46073" s="104"/>
      <c r="AO46073" s="104"/>
      <c r="AP46073" s="104"/>
    </row>
    <row r="46074" spans="21:42" ht="15" customHeight="1" x14ac:dyDescent="0.25">
      <c r="U46074" s="104"/>
      <c r="AB46074" s="104"/>
      <c r="AC46074" s="104"/>
      <c r="AF46074" s="104"/>
      <c r="AG46074" s="104"/>
      <c r="AK46074" s="104"/>
      <c r="AL46074" s="104"/>
      <c r="AO46074" s="104"/>
      <c r="AP46074" s="104"/>
    </row>
    <row r="46075" spans="21:42" ht="15" customHeight="1" x14ac:dyDescent="0.25">
      <c r="U46075" s="104"/>
      <c r="AB46075" s="104"/>
      <c r="AC46075" s="104"/>
      <c r="AF46075" s="104"/>
      <c r="AG46075" s="104"/>
      <c r="AK46075" s="104"/>
      <c r="AL46075" s="104"/>
      <c r="AO46075" s="104"/>
      <c r="AP46075" s="104"/>
    </row>
    <row r="46076" spans="21:42" ht="15" customHeight="1" x14ac:dyDescent="0.25">
      <c r="U46076" s="104"/>
      <c r="AB46076" s="104"/>
      <c r="AC46076" s="104"/>
      <c r="AF46076" s="104"/>
      <c r="AG46076" s="104"/>
      <c r="AK46076" s="104"/>
      <c r="AL46076" s="104"/>
      <c r="AO46076" s="104"/>
      <c r="AP46076" s="104"/>
    </row>
    <row r="46077" spans="21:42" ht="15" customHeight="1" x14ac:dyDescent="0.25">
      <c r="U46077" s="104"/>
      <c r="AB46077" s="104"/>
      <c r="AC46077" s="104"/>
      <c r="AF46077" s="104"/>
      <c r="AG46077" s="104"/>
      <c r="AK46077" s="104"/>
      <c r="AL46077" s="104"/>
      <c r="AO46077" s="104"/>
      <c r="AP46077" s="104"/>
    </row>
    <row r="46078" spans="21:42" ht="15" customHeight="1" x14ac:dyDescent="0.25">
      <c r="U46078" s="104"/>
      <c r="AB46078" s="104"/>
      <c r="AC46078" s="104"/>
      <c r="AF46078" s="104"/>
      <c r="AG46078" s="104"/>
      <c r="AK46078" s="104"/>
      <c r="AL46078" s="104"/>
      <c r="AO46078" s="104"/>
      <c r="AP46078" s="104"/>
    </row>
    <row r="46079" spans="21:42" ht="15" customHeight="1" x14ac:dyDescent="0.25">
      <c r="U46079" s="104"/>
      <c r="AB46079" s="104"/>
      <c r="AC46079" s="104"/>
      <c r="AF46079" s="104"/>
      <c r="AG46079" s="104"/>
      <c r="AK46079" s="104"/>
      <c r="AL46079" s="104"/>
      <c r="AO46079" s="104"/>
      <c r="AP46079" s="104"/>
    </row>
    <row r="46080" spans="21:42" ht="15" customHeight="1" x14ac:dyDescent="0.25">
      <c r="U46080" s="104"/>
      <c r="AB46080" s="104"/>
      <c r="AC46080" s="104"/>
      <c r="AF46080" s="104"/>
      <c r="AG46080" s="104"/>
      <c r="AK46080" s="104"/>
      <c r="AL46080" s="104"/>
      <c r="AO46080" s="104"/>
      <c r="AP46080" s="104"/>
    </row>
    <row r="46081" spans="21:42" ht="15" customHeight="1" x14ac:dyDescent="0.25">
      <c r="U46081" s="104"/>
      <c r="AB46081" s="104"/>
      <c r="AC46081" s="104"/>
      <c r="AF46081" s="104"/>
      <c r="AG46081" s="104"/>
      <c r="AK46081" s="104"/>
      <c r="AL46081" s="104"/>
      <c r="AO46081" s="104"/>
      <c r="AP46081" s="104"/>
    </row>
    <row r="46082" spans="21:42" ht="15" customHeight="1" x14ac:dyDescent="0.25">
      <c r="U46082" s="104"/>
      <c r="AB46082" s="104"/>
      <c r="AC46082" s="104"/>
      <c r="AF46082" s="104"/>
      <c r="AG46082" s="104"/>
      <c r="AK46082" s="104"/>
      <c r="AL46082" s="104"/>
      <c r="AO46082" s="104"/>
      <c r="AP46082" s="104"/>
    </row>
    <row r="46083" spans="21:42" ht="15" customHeight="1" x14ac:dyDescent="0.25">
      <c r="U46083" s="104"/>
      <c r="AB46083" s="104"/>
      <c r="AC46083" s="104"/>
      <c r="AF46083" s="104"/>
      <c r="AG46083" s="104"/>
      <c r="AK46083" s="104"/>
      <c r="AL46083" s="104"/>
      <c r="AO46083" s="104"/>
      <c r="AP46083" s="104"/>
    </row>
    <row r="46084" spans="21:42" ht="15" customHeight="1" x14ac:dyDescent="0.25">
      <c r="U46084" s="104"/>
      <c r="AB46084" s="104"/>
      <c r="AC46084" s="104"/>
      <c r="AF46084" s="104"/>
      <c r="AG46084" s="104"/>
      <c r="AK46084" s="104"/>
      <c r="AL46084" s="104"/>
      <c r="AO46084" s="104"/>
      <c r="AP46084" s="104"/>
    </row>
    <row r="46085" spans="21:42" ht="15" customHeight="1" x14ac:dyDescent="0.25">
      <c r="U46085" s="104"/>
      <c r="AB46085" s="104"/>
      <c r="AC46085" s="104"/>
      <c r="AF46085" s="104"/>
      <c r="AG46085" s="104"/>
      <c r="AK46085" s="104"/>
      <c r="AL46085" s="104"/>
      <c r="AO46085" s="104"/>
      <c r="AP46085" s="104"/>
    </row>
    <row r="46086" spans="21:42" ht="15" customHeight="1" x14ac:dyDescent="0.25">
      <c r="U46086" s="104"/>
      <c r="AB46086" s="104"/>
      <c r="AC46086" s="104"/>
      <c r="AF46086" s="104"/>
      <c r="AG46086" s="104"/>
      <c r="AK46086" s="104"/>
      <c r="AL46086" s="104"/>
      <c r="AO46086" s="104"/>
      <c r="AP46086" s="104"/>
    </row>
    <row r="46087" spans="21:42" ht="15" customHeight="1" x14ac:dyDescent="0.25">
      <c r="U46087" s="104"/>
      <c r="AB46087" s="104"/>
      <c r="AC46087" s="104"/>
      <c r="AF46087" s="104"/>
      <c r="AG46087" s="104"/>
      <c r="AK46087" s="104"/>
      <c r="AL46087" s="104"/>
      <c r="AO46087" s="104"/>
      <c r="AP46087" s="104"/>
    </row>
    <row r="46088" spans="21:42" ht="15" customHeight="1" x14ac:dyDescent="0.25">
      <c r="U46088" s="104"/>
      <c r="AB46088" s="104"/>
      <c r="AC46088" s="104"/>
      <c r="AF46088" s="104"/>
      <c r="AG46088" s="104"/>
      <c r="AK46088" s="104"/>
      <c r="AL46088" s="104"/>
      <c r="AO46088" s="104"/>
      <c r="AP46088" s="104"/>
    </row>
    <row r="46089" spans="21:42" ht="15" customHeight="1" x14ac:dyDescent="0.25">
      <c r="U46089" s="104"/>
      <c r="AB46089" s="104"/>
      <c r="AC46089" s="104"/>
      <c r="AF46089" s="104"/>
      <c r="AG46089" s="104"/>
      <c r="AK46089" s="104"/>
      <c r="AL46089" s="104"/>
      <c r="AO46089" s="104"/>
      <c r="AP46089" s="104"/>
    </row>
    <row r="46090" spans="21:42" ht="15" customHeight="1" x14ac:dyDescent="0.25">
      <c r="U46090" s="104"/>
      <c r="AB46090" s="104"/>
      <c r="AC46090" s="104"/>
      <c r="AF46090" s="104"/>
      <c r="AG46090" s="104"/>
      <c r="AK46090" s="104"/>
      <c r="AL46090" s="104"/>
      <c r="AO46090" s="104"/>
      <c r="AP46090" s="104"/>
    </row>
    <row r="46091" spans="21:42" ht="15" customHeight="1" x14ac:dyDescent="0.25">
      <c r="U46091" s="104"/>
      <c r="AB46091" s="104"/>
      <c r="AC46091" s="104"/>
      <c r="AF46091" s="104"/>
      <c r="AG46091" s="104"/>
      <c r="AK46091" s="104"/>
      <c r="AL46091" s="104"/>
      <c r="AO46091" s="104"/>
      <c r="AP46091" s="104"/>
    </row>
    <row r="46092" spans="21:42" ht="15" customHeight="1" x14ac:dyDescent="0.25">
      <c r="U46092" s="104"/>
      <c r="AB46092" s="104"/>
      <c r="AC46092" s="104"/>
      <c r="AF46092" s="104"/>
      <c r="AG46092" s="104"/>
      <c r="AK46092" s="104"/>
      <c r="AL46092" s="104"/>
      <c r="AO46092" s="104"/>
      <c r="AP46092" s="104"/>
    </row>
    <row r="46093" spans="21:42" ht="15" customHeight="1" x14ac:dyDescent="0.25">
      <c r="U46093" s="104"/>
      <c r="AB46093" s="104"/>
      <c r="AC46093" s="104"/>
      <c r="AF46093" s="104"/>
      <c r="AG46093" s="104"/>
      <c r="AK46093" s="104"/>
      <c r="AL46093" s="104"/>
      <c r="AO46093" s="104"/>
      <c r="AP46093" s="104"/>
    </row>
    <row r="46094" spans="21:42" ht="15" customHeight="1" x14ac:dyDescent="0.25">
      <c r="U46094" s="104"/>
      <c r="AB46094" s="104"/>
      <c r="AC46094" s="104"/>
      <c r="AF46094" s="104"/>
      <c r="AG46094" s="104"/>
      <c r="AK46094" s="104"/>
      <c r="AL46094" s="104"/>
      <c r="AO46094" s="104"/>
      <c r="AP46094" s="104"/>
    </row>
    <row r="46095" spans="21:42" ht="15" customHeight="1" x14ac:dyDescent="0.25">
      <c r="U46095" s="104"/>
      <c r="AB46095" s="104"/>
      <c r="AC46095" s="104"/>
      <c r="AF46095" s="104"/>
      <c r="AG46095" s="104"/>
      <c r="AK46095" s="104"/>
      <c r="AL46095" s="104"/>
      <c r="AO46095" s="104"/>
      <c r="AP46095" s="104"/>
    </row>
    <row r="46096" spans="21:42" ht="15" customHeight="1" x14ac:dyDescent="0.25">
      <c r="U46096" s="104"/>
      <c r="AB46096" s="104"/>
      <c r="AC46096" s="104"/>
      <c r="AF46096" s="104"/>
      <c r="AG46096" s="104"/>
      <c r="AK46096" s="104"/>
      <c r="AL46096" s="104"/>
      <c r="AO46096" s="104"/>
      <c r="AP46096" s="104"/>
    </row>
    <row r="46097" spans="21:42" ht="15" customHeight="1" x14ac:dyDescent="0.25">
      <c r="U46097" s="104"/>
      <c r="AB46097" s="104"/>
      <c r="AC46097" s="104"/>
      <c r="AF46097" s="104"/>
      <c r="AG46097" s="104"/>
      <c r="AK46097" s="104"/>
      <c r="AL46097" s="104"/>
      <c r="AO46097" s="104"/>
      <c r="AP46097" s="104"/>
    </row>
    <row r="46098" spans="21:42" ht="15" customHeight="1" x14ac:dyDescent="0.25">
      <c r="U46098" s="104"/>
      <c r="AB46098" s="104"/>
      <c r="AC46098" s="104"/>
      <c r="AF46098" s="104"/>
      <c r="AG46098" s="104"/>
      <c r="AK46098" s="104"/>
      <c r="AL46098" s="104"/>
      <c r="AO46098" s="104"/>
      <c r="AP46098" s="104"/>
    </row>
    <row r="46099" spans="21:42" ht="15" customHeight="1" x14ac:dyDescent="0.25">
      <c r="U46099" s="104"/>
      <c r="AB46099" s="104"/>
      <c r="AC46099" s="104"/>
      <c r="AF46099" s="104"/>
      <c r="AG46099" s="104"/>
      <c r="AK46099" s="104"/>
      <c r="AL46099" s="104"/>
      <c r="AO46099" s="104"/>
      <c r="AP46099" s="104"/>
    </row>
    <row r="46100" spans="21:42" ht="15" customHeight="1" x14ac:dyDescent="0.25">
      <c r="U46100" s="104"/>
      <c r="AB46100" s="104"/>
      <c r="AC46100" s="104"/>
      <c r="AF46100" s="104"/>
      <c r="AG46100" s="104"/>
      <c r="AK46100" s="104"/>
      <c r="AL46100" s="104"/>
      <c r="AO46100" s="104"/>
      <c r="AP46100" s="104"/>
    </row>
    <row r="46101" spans="21:42" ht="15" customHeight="1" x14ac:dyDescent="0.25">
      <c r="U46101" s="104"/>
      <c r="AB46101" s="104"/>
      <c r="AC46101" s="104"/>
      <c r="AF46101" s="104"/>
      <c r="AG46101" s="104"/>
      <c r="AK46101" s="104"/>
      <c r="AL46101" s="104"/>
      <c r="AO46101" s="104"/>
      <c r="AP46101" s="104"/>
    </row>
    <row r="46102" spans="21:42" ht="15" customHeight="1" x14ac:dyDescent="0.25">
      <c r="U46102" s="104"/>
      <c r="AB46102" s="104"/>
      <c r="AC46102" s="104"/>
      <c r="AF46102" s="104"/>
      <c r="AG46102" s="104"/>
      <c r="AK46102" s="104"/>
      <c r="AL46102" s="104"/>
      <c r="AO46102" s="104"/>
      <c r="AP46102" s="104"/>
    </row>
    <row r="46103" spans="21:42" ht="15" customHeight="1" x14ac:dyDescent="0.25">
      <c r="U46103" s="104"/>
      <c r="AB46103" s="104"/>
      <c r="AC46103" s="104"/>
      <c r="AF46103" s="104"/>
      <c r="AG46103" s="104"/>
      <c r="AK46103" s="104"/>
      <c r="AL46103" s="104"/>
      <c r="AO46103" s="104"/>
      <c r="AP46103" s="104"/>
    </row>
    <row r="46104" spans="21:42" ht="15" customHeight="1" x14ac:dyDescent="0.25">
      <c r="U46104" s="104"/>
      <c r="AB46104" s="104"/>
      <c r="AC46104" s="104"/>
      <c r="AF46104" s="104"/>
      <c r="AG46104" s="104"/>
      <c r="AK46104" s="104"/>
      <c r="AL46104" s="104"/>
      <c r="AO46104" s="104"/>
      <c r="AP46104" s="104"/>
    </row>
    <row r="46105" spans="21:42" ht="15" customHeight="1" x14ac:dyDescent="0.25">
      <c r="U46105" s="104"/>
      <c r="AB46105" s="104"/>
      <c r="AC46105" s="104"/>
      <c r="AF46105" s="104"/>
      <c r="AG46105" s="104"/>
      <c r="AK46105" s="104"/>
      <c r="AL46105" s="104"/>
      <c r="AO46105" s="104"/>
      <c r="AP46105" s="104"/>
    </row>
    <row r="46106" spans="21:42" ht="15" customHeight="1" x14ac:dyDescent="0.25">
      <c r="U46106" s="104"/>
      <c r="AB46106" s="104"/>
      <c r="AC46106" s="104"/>
      <c r="AF46106" s="104"/>
      <c r="AG46106" s="104"/>
      <c r="AK46106" s="104"/>
      <c r="AL46106" s="104"/>
      <c r="AO46106" s="104"/>
      <c r="AP46106" s="104"/>
    </row>
    <row r="46107" spans="21:42" ht="15" customHeight="1" x14ac:dyDescent="0.25">
      <c r="U46107" s="104"/>
      <c r="AB46107" s="104"/>
      <c r="AC46107" s="104"/>
      <c r="AF46107" s="104"/>
      <c r="AG46107" s="104"/>
      <c r="AK46107" s="104"/>
      <c r="AL46107" s="104"/>
      <c r="AO46107" s="104"/>
      <c r="AP46107" s="104"/>
    </row>
    <row r="46108" spans="21:42" ht="15" customHeight="1" x14ac:dyDescent="0.25">
      <c r="U46108" s="104"/>
      <c r="AB46108" s="104"/>
      <c r="AC46108" s="104"/>
      <c r="AF46108" s="104"/>
      <c r="AG46108" s="104"/>
      <c r="AK46108" s="104"/>
      <c r="AL46108" s="104"/>
      <c r="AO46108" s="104"/>
      <c r="AP46108" s="104"/>
    </row>
    <row r="46109" spans="21:42" ht="15" customHeight="1" x14ac:dyDescent="0.25">
      <c r="U46109" s="104"/>
      <c r="AB46109" s="104"/>
      <c r="AC46109" s="104"/>
      <c r="AF46109" s="104"/>
      <c r="AG46109" s="104"/>
      <c r="AK46109" s="104"/>
      <c r="AL46109" s="104"/>
      <c r="AO46109" s="104"/>
      <c r="AP46109" s="104"/>
    </row>
    <row r="46110" spans="21:42" ht="15" customHeight="1" x14ac:dyDescent="0.25">
      <c r="U46110" s="104"/>
      <c r="AB46110" s="104"/>
      <c r="AC46110" s="104"/>
      <c r="AF46110" s="104"/>
      <c r="AG46110" s="104"/>
      <c r="AK46110" s="104"/>
      <c r="AL46110" s="104"/>
      <c r="AO46110" s="104"/>
      <c r="AP46110" s="104"/>
    </row>
    <row r="46111" spans="21:42" ht="15" customHeight="1" x14ac:dyDescent="0.25">
      <c r="U46111" s="104"/>
      <c r="AB46111" s="104"/>
      <c r="AC46111" s="104"/>
      <c r="AF46111" s="104"/>
      <c r="AG46111" s="104"/>
      <c r="AK46111" s="104"/>
      <c r="AL46111" s="104"/>
      <c r="AO46111" s="104"/>
      <c r="AP46111" s="104"/>
    </row>
    <row r="46112" spans="21:42" ht="15" customHeight="1" x14ac:dyDescent="0.25">
      <c r="U46112" s="104"/>
      <c r="AB46112" s="104"/>
      <c r="AC46112" s="104"/>
      <c r="AF46112" s="104"/>
      <c r="AG46112" s="104"/>
      <c r="AK46112" s="104"/>
      <c r="AL46112" s="104"/>
      <c r="AO46112" s="104"/>
      <c r="AP46112" s="104"/>
    </row>
    <row r="46113" spans="21:42" ht="15" customHeight="1" x14ac:dyDescent="0.25">
      <c r="U46113" s="104"/>
      <c r="AB46113" s="104"/>
      <c r="AC46113" s="104"/>
      <c r="AF46113" s="104"/>
      <c r="AG46113" s="104"/>
      <c r="AK46113" s="104"/>
      <c r="AL46113" s="104"/>
      <c r="AO46113" s="104"/>
      <c r="AP46113" s="104"/>
    </row>
    <row r="46114" spans="21:42" ht="15" customHeight="1" x14ac:dyDescent="0.25">
      <c r="U46114" s="104"/>
      <c r="AB46114" s="104"/>
      <c r="AC46114" s="104"/>
      <c r="AF46114" s="104"/>
      <c r="AG46114" s="104"/>
      <c r="AK46114" s="104"/>
      <c r="AL46114" s="104"/>
      <c r="AO46114" s="104"/>
      <c r="AP46114" s="104"/>
    </row>
    <row r="46115" spans="21:42" ht="15" customHeight="1" x14ac:dyDescent="0.25">
      <c r="U46115" s="104"/>
      <c r="AB46115" s="104"/>
      <c r="AC46115" s="104"/>
      <c r="AF46115" s="104"/>
      <c r="AG46115" s="104"/>
      <c r="AK46115" s="104"/>
      <c r="AL46115" s="104"/>
      <c r="AO46115" s="104"/>
      <c r="AP46115" s="104"/>
    </row>
    <row r="46116" spans="21:42" ht="15" customHeight="1" x14ac:dyDescent="0.25">
      <c r="U46116" s="104"/>
      <c r="AB46116" s="104"/>
      <c r="AC46116" s="104"/>
      <c r="AF46116" s="104"/>
      <c r="AG46116" s="104"/>
      <c r="AK46116" s="104"/>
      <c r="AL46116" s="104"/>
      <c r="AO46116" s="104"/>
      <c r="AP46116" s="104"/>
    </row>
    <row r="46117" spans="21:42" ht="15" customHeight="1" x14ac:dyDescent="0.25">
      <c r="U46117" s="104"/>
      <c r="AB46117" s="104"/>
      <c r="AC46117" s="104"/>
      <c r="AF46117" s="104"/>
      <c r="AG46117" s="104"/>
      <c r="AK46117" s="104"/>
      <c r="AL46117" s="104"/>
      <c r="AO46117" s="104"/>
      <c r="AP46117" s="104"/>
    </row>
    <row r="46118" spans="21:42" ht="15" customHeight="1" x14ac:dyDescent="0.25">
      <c r="U46118" s="104"/>
      <c r="AB46118" s="104"/>
      <c r="AC46118" s="104"/>
      <c r="AF46118" s="104"/>
      <c r="AG46118" s="104"/>
      <c r="AK46118" s="104"/>
      <c r="AL46118" s="104"/>
      <c r="AO46118" s="104"/>
      <c r="AP46118" s="104"/>
    </row>
    <row r="46119" spans="21:42" ht="15" customHeight="1" x14ac:dyDescent="0.25">
      <c r="U46119" s="104"/>
      <c r="AB46119" s="104"/>
      <c r="AC46119" s="104"/>
      <c r="AF46119" s="104"/>
      <c r="AG46119" s="104"/>
      <c r="AK46119" s="104"/>
      <c r="AL46119" s="104"/>
      <c r="AO46119" s="104"/>
      <c r="AP46119" s="104"/>
    </row>
    <row r="46120" spans="21:42" ht="15" customHeight="1" x14ac:dyDescent="0.25">
      <c r="U46120" s="104"/>
      <c r="AB46120" s="104"/>
      <c r="AC46120" s="104"/>
      <c r="AF46120" s="104"/>
      <c r="AG46120" s="104"/>
      <c r="AK46120" s="104"/>
      <c r="AL46120" s="104"/>
      <c r="AO46120" s="104"/>
      <c r="AP46120" s="104"/>
    </row>
    <row r="46121" spans="21:42" ht="15" customHeight="1" x14ac:dyDescent="0.25">
      <c r="U46121" s="104"/>
      <c r="AB46121" s="104"/>
      <c r="AC46121" s="104"/>
      <c r="AF46121" s="104"/>
      <c r="AG46121" s="104"/>
      <c r="AK46121" s="104"/>
      <c r="AL46121" s="104"/>
      <c r="AO46121" s="104"/>
      <c r="AP46121" s="104"/>
    </row>
    <row r="46122" spans="21:42" ht="15" customHeight="1" x14ac:dyDescent="0.25">
      <c r="U46122" s="104"/>
      <c r="AB46122" s="104"/>
      <c r="AC46122" s="104"/>
      <c r="AF46122" s="104"/>
      <c r="AG46122" s="104"/>
      <c r="AK46122" s="104"/>
      <c r="AL46122" s="104"/>
      <c r="AO46122" s="104"/>
      <c r="AP46122" s="104"/>
    </row>
    <row r="46123" spans="21:42" ht="15" customHeight="1" x14ac:dyDescent="0.25">
      <c r="U46123" s="104"/>
      <c r="AB46123" s="104"/>
      <c r="AC46123" s="104"/>
      <c r="AF46123" s="104"/>
      <c r="AG46123" s="104"/>
      <c r="AK46123" s="104"/>
      <c r="AL46123" s="104"/>
      <c r="AO46123" s="104"/>
      <c r="AP46123" s="104"/>
    </row>
    <row r="46124" spans="21:42" ht="15" customHeight="1" x14ac:dyDescent="0.25">
      <c r="U46124" s="104"/>
      <c r="AB46124" s="104"/>
      <c r="AC46124" s="104"/>
      <c r="AF46124" s="104"/>
      <c r="AG46124" s="104"/>
      <c r="AK46124" s="104"/>
      <c r="AL46124" s="104"/>
      <c r="AO46124" s="104"/>
      <c r="AP46124" s="104"/>
    </row>
    <row r="46125" spans="21:42" ht="15" customHeight="1" x14ac:dyDescent="0.25">
      <c r="U46125" s="104"/>
      <c r="AB46125" s="104"/>
      <c r="AC46125" s="104"/>
      <c r="AF46125" s="104"/>
      <c r="AG46125" s="104"/>
      <c r="AK46125" s="104"/>
      <c r="AL46125" s="104"/>
      <c r="AO46125" s="104"/>
      <c r="AP46125" s="104"/>
    </row>
    <row r="46126" spans="21:42" ht="15" customHeight="1" x14ac:dyDescent="0.25">
      <c r="U46126" s="104"/>
      <c r="AB46126" s="104"/>
      <c r="AC46126" s="104"/>
      <c r="AF46126" s="104"/>
      <c r="AG46126" s="104"/>
      <c r="AK46126" s="104"/>
      <c r="AL46126" s="104"/>
      <c r="AO46126" s="104"/>
      <c r="AP46126" s="104"/>
    </row>
    <row r="46127" spans="21:42" ht="15" customHeight="1" x14ac:dyDescent="0.25">
      <c r="U46127" s="104"/>
      <c r="AB46127" s="104"/>
      <c r="AC46127" s="104"/>
      <c r="AF46127" s="104"/>
      <c r="AG46127" s="104"/>
      <c r="AK46127" s="104"/>
      <c r="AL46127" s="104"/>
      <c r="AO46127" s="104"/>
      <c r="AP46127" s="104"/>
    </row>
    <row r="46128" spans="21:42" ht="15" customHeight="1" x14ac:dyDescent="0.25">
      <c r="U46128" s="104"/>
      <c r="AB46128" s="104"/>
      <c r="AC46128" s="104"/>
      <c r="AF46128" s="104"/>
      <c r="AG46128" s="104"/>
      <c r="AK46128" s="104"/>
      <c r="AL46128" s="104"/>
      <c r="AO46128" s="104"/>
      <c r="AP46128" s="104"/>
    </row>
    <row r="46129" spans="21:42" ht="15" customHeight="1" x14ac:dyDescent="0.25">
      <c r="U46129" s="104"/>
      <c r="AB46129" s="104"/>
      <c r="AC46129" s="104"/>
      <c r="AF46129" s="104"/>
      <c r="AG46129" s="104"/>
      <c r="AK46129" s="104"/>
      <c r="AL46129" s="104"/>
      <c r="AO46129" s="104"/>
      <c r="AP46129" s="104"/>
    </row>
    <row r="46130" spans="21:42" ht="15" customHeight="1" x14ac:dyDescent="0.25">
      <c r="U46130" s="104"/>
      <c r="AB46130" s="104"/>
      <c r="AC46130" s="104"/>
      <c r="AF46130" s="104"/>
      <c r="AG46130" s="104"/>
      <c r="AK46130" s="104"/>
      <c r="AL46130" s="104"/>
      <c r="AO46130" s="104"/>
      <c r="AP46130" s="104"/>
    </row>
    <row r="46131" spans="21:42" ht="15" customHeight="1" x14ac:dyDescent="0.25">
      <c r="U46131" s="104"/>
      <c r="AB46131" s="104"/>
      <c r="AC46131" s="104"/>
      <c r="AF46131" s="104"/>
      <c r="AG46131" s="104"/>
      <c r="AK46131" s="104"/>
      <c r="AL46131" s="104"/>
      <c r="AO46131" s="104"/>
      <c r="AP46131" s="104"/>
    </row>
    <row r="46132" spans="21:42" ht="15" customHeight="1" x14ac:dyDescent="0.25">
      <c r="U46132" s="104"/>
      <c r="AB46132" s="104"/>
      <c r="AC46132" s="104"/>
      <c r="AF46132" s="104"/>
      <c r="AG46132" s="104"/>
      <c r="AK46132" s="104"/>
      <c r="AL46132" s="104"/>
      <c r="AO46132" s="104"/>
      <c r="AP46132" s="104"/>
    </row>
    <row r="46133" spans="21:42" ht="15" customHeight="1" x14ac:dyDescent="0.25">
      <c r="U46133" s="104"/>
      <c r="AB46133" s="104"/>
      <c r="AC46133" s="104"/>
      <c r="AF46133" s="104"/>
      <c r="AG46133" s="104"/>
      <c r="AK46133" s="104"/>
      <c r="AL46133" s="104"/>
      <c r="AO46133" s="104"/>
      <c r="AP46133" s="104"/>
    </row>
    <row r="46134" spans="21:42" ht="15" customHeight="1" x14ac:dyDescent="0.25">
      <c r="U46134" s="104"/>
      <c r="AB46134" s="104"/>
      <c r="AC46134" s="104"/>
      <c r="AF46134" s="104"/>
      <c r="AG46134" s="104"/>
      <c r="AK46134" s="104"/>
      <c r="AL46134" s="104"/>
      <c r="AO46134" s="104"/>
      <c r="AP46134" s="104"/>
    </row>
    <row r="46135" spans="21:42" ht="15" customHeight="1" x14ac:dyDescent="0.25">
      <c r="U46135" s="104"/>
      <c r="AB46135" s="104"/>
      <c r="AC46135" s="104"/>
      <c r="AF46135" s="104"/>
      <c r="AG46135" s="104"/>
      <c r="AK46135" s="104"/>
      <c r="AL46135" s="104"/>
      <c r="AO46135" s="104"/>
      <c r="AP46135" s="104"/>
    </row>
    <row r="46136" spans="21:42" ht="15" customHeight="1" x14ac:dyDescent="0.25">
      <c r="U46136" s="104"/>
      <c r="AB46136" s="104"/>
      <c r="AC46136" s="104"/>
      <c r="AF46136" s="104"/>
      <c r="AG46136" s="104"/>
      <c r="AK46136" s="104"/>
      <c r="AL46136" s="104"/>
      <c r="AO46136" s="104"/>
      <c r="AP46136" s="104"/>
    </row>
    <row r="46137" spans="21:42" ht="15" customHeight="1" x14ac:dyDescent="0.25">
      <c r="U46137" s="104"/>
      <c r="AB46137" s="104"/>
      <c r="AC46137" s="104"/>
      <c r="AF46137" s="104"/>
      <c r="AG46137" s="104"/>
      <c r="AK46137" s="104"/>
      <c r="AL46137" s="104"/>
      <c r="AO46137" s="104"/>
      <c r="AP46137" s="104"/>
    </row>
    <row r="46138" spans="21:42" ht="15" customHeight="1" x14ac:dyDescent="0.25">
      <c r="U46138" s="104"/>
      <c r="AB46138" s="104"/>
      <c r="AC46138" s="104"/>
      <c r="AF46138" s="104"/>
      <c r="AG46138" s="104"/>
      <c r="AK46138" s="104"/>
      <c r="AL46138" s="104"/>
      <c r="AO46138" s="104"/>
      <c r="AP46138" s="104"/>
    </row>
    <row r="46139" spans="21:42" ht="15" customHeight="1" x14ac:dyDescent="0.25">
      <c r="U46139" s="104"/>
      <c r="AB46139" s="104"/>
      <c r="AC46139" s="104"/>
      <c r="AF46139" s="104"/>
      <c r="AG46139" s="104"/>
      <c r="AK46139" s="104"/>
      <c r="AL46139" s="104"/>
      <c r="AO46139" s="104"/>
      <c r="AP46139" s="104"/>
    </row>
    <row r="46140" spans="21:42" ht="15" customHeight="1" x14ac:dyDescent="0.25">
      <c r="U46140" s="104"/>
      <c r="AB46140" s="104"/>
      <c r="AC46140" s="104"/>
      <c r="AF46140" s="104"/>
      <c r="AG46140" s="104"/>
      <c r="AK46140" s="104"/>
      <c r="AL46140" s="104"/>
      <c r="AO46140" s="104"/>
      <c r="AP46140" s="104"/>
    </row>
    <row r="46141" spans="21:42" ht="15" customHeight="1" x14ac:dyDescent="0.25">
      <c r="U46141" s="104"/>
      <c r="AB46141" s="104"/>
      <c r="AC46141" s="104"/>
      <c r="AF46141" s="104"/>
      <c r="AG46141" s="104"/>
      <c r="AK46141" s="104"/>
      <c r="AL46141" s="104"/>
      <c r="AO46141" s="104"/>
      <c r="AP46141" s="104"/>
    </row>
    <row r="46142" spans="21:42" ht="15" customHeight="1" x14ac:dyDescent="0.25">
      <c r="U46142" s="104"/>
      <c r="AB46142" s="104"/>
      <c r="AC46142" s="104"/>
      <c r="AF46142" s="104"/>
      <c r="AG46142" s="104"/>
      <c r="AK46142" s="104"/>
      <c r="AL46142" s="104"/>
      <c r="AO46142" s="104"/>
      <c r="AP46142" s="104"/>
    </row>
    <row r="46143" spans="21:42" ht="15" customHeight="1" x14ac:dyDescent="0.25">
      <c r="U46143" s="104"/>
      <c r="AB46143" s="104"/>
      <c r="AC46143" s="104"/>
      <c r="AF46143" s="104"/>
      <c r="AG46143" s="104"/>
      <c r="AK46143" s="104"/>
      <c r="AL46143" s="104"/>
      <c r="AO46143" s="104"/>
      <c r="AP46143" s="104"/>
    </row>
    <row r="46144" spans="21:42" ht="15" customHeight="1" x14ac:dyDescent="0.25">
      <c r="U46144" s="104"/>
      <c r="AB46144" s="104"/>
      <c r="AC46144" s="104"/>
      <c r="AF46144" s="104"/>
      <c r="AG46144" s="104"/>
      <c r="AK46144" s="104"/>
      <c r="AL46144" s="104"/>
      <c r="AO46144" s="104"/>
      <c r="AP46144" s="104"/>
    </row>
    <row r="46145" spans="21:42" ht="15" customHeight="1" x14ac:dyDescent="0.25">
      <c r="U46145" s="104"/>
      <c r="AB46145" s="104"/>
      <c r="AC46145" s="104"/>
      <c r="AF46145" s="104"/>
      <c r="AG46145" s="104"/>
      <c r="AK46145" s="104"/>
      <c r="AL46145" s="104"/>
      <c r="AO46145" s="104"/>
      <c r="AP46145" s="104"/>
    </row>
    <row r="46146" spans="21:42" ht="15" customHeight="1" x14ac:dyDescent="0.25">
      <c r="U46146" s="104"/>
      <c r="AB46146" s="104"/>
      <c r="AC46146" s="104"/>
      <c r="AF46146" s="104"/>
      <c r="AG46146" s="104"/>
      <c r="AK46146" s="104"/>
      <c r="AL46146" s="104"/>
      <c r="AO46146" s="104"/>
      <c r="AP46146" s="104"/>
    </row>
    <row r="46147" spans="21:42" ht="15" customHeight="1" x14ac:dyDescent="0.25">
      <c r="U46147" s="104"/>
      <c r="AB46147" s="104"/>
      <c r="AC46147" s="104"/>
      <c r="AF46147" s="104"/>
      <c r="AG46147" s="104"/>
      <c r="AK46147" s="104"/>
      <c r="AL46147" s="104"/>
      <c r="AO46147" s="104"/>
      <c r="AP46147" s="104"/>
    </row>
    <row r="46148" spans="21:42" ht="15" customHeight="1" x14ac:dyDescent="0.25">
      <c r="U46148" s="104"/>
      <c r="AB46148" s="104"/>
      <c r="AC46148" s="104"/>
      <c r="AF46148" s="104"/>
      <c r="AG46148" s="104"/>
      <c r="AK46148" s="104"/>
      <c r="AL46148" s="104"/>
      <c r="AO46148" s="104"/>
      <c r="AP46148" s="104"/>
    </row>
    <row r="46149" spans="21:42" ht="15" customHeight="1" x14ac:dyDescent="0.25">
      <c r="U46149" s="104"/>
      <c r="AB46149" s="104"/>
      <c r="AC46149" s="104"/>
      <c r="AF46149" s="104"/>
      <c r="AG46149" s="104"/>
      <c r="AK46149" s="104"/>
      <c r="AL46149" s="104"/>
      <c r="AO46149" s="104"/>
      <c r="AP46149" s="104"/>
    </row>
    <row r="46150" spans="21:42" ht="15" customHeight="1" x14ac:dyDescent="0.25">
      <c r="U46150" s="104"/>
      <c r="AB46150" s="104"/>
      <c r="AC46150" s="104"/>
      <c r="AF46150" s="104"/>
      <c r="AG46150" s="104"/>
      <c r="AK46150" s="104"/>
      <c r="AL46150" s="104"/>
      <c r="AO46150" s="104"/>
      <c r="AP46150" s="104"/>
    </row>
    <row r="46151" spans="21:42" ht="15" customHeight="1" x14ac:dyDescent="0.25">
      <c r="U46151" s="104"/>
      <c r="AB46151" s="104"/>
      <c r="AC46151" s="104"/>
      <c r="AF46151" s="104"/>
      <c r="AG46151" s="104"/>
      <c r="AK46151" s="104"/>
      <c r="AL46151" s="104"/>
      <c r="AO46151" s="104"/>
      <c r="AP46151" s="104"/>
    </row>
    <row r="46152" spans="21:42" ht="15" customHeight="1" x14ac:dyDescent="0.25">
      <c r="U46152" s="104"/>
      <c r="AB46152" s="104"/>
      <c r="AC46152" s="104"/>
      <c r="AF46152" s="104"/>
      <c r="AG46152" s="104"/>
      <c r="AK46152" s="104"/>
      <c r="AL46152" s="104"/>
      <c r="AO46152" s="104"/>
      <c r="AP46152" s="104"/>
    </row>
    <row r="46153" spans="21:42" ht="15" customHeight="1" x14ac:dyDescent="0.25">
      <c r="U46153" s="104"/>
      <c r="AB46153" s="104"/>
      <c r="AC46153" s="104"/>
      <c r="AF46153" s="104"/>
      <c r="AG46153" s="104"/>
      <c r="AK46153" s="104"/>
      <c r="AL46153" s="104"/>
      <c r="AO46153" s="104"/>
      <c r="AP46153" s="104"/>
    </row>
    <row r="46154" spans="21:42" ht="15" customHeight="1" x14ac:dyDescent="0.25">
      <c r="U46154" s="104"/>
      <c r="AB46154" s="104"/>
      <c r="AC46154" s="104"/>
      <c r="AF46154" s="104"/>
      <c r="AG46154" s="104"/>
      <c r="AK46154" s="104"/>
      <c r="AL46154" s="104"/>
      <c r="AO46154" s="104"/>
      <c r="AP46154" s="104"/>
    </row>
    <row r="46155" spans="21:42" ht="15" customHeight="1" x14ac:dyDescent="0.25">
      <c r="U46155" s="104"/>
      <c r="AB46155" s="104"/>
      <c r="AC46155" s="104"/>
      <c r="AF46155" s="104"/>
      <c r="AG46155" s="104"/>
      <c r="AK46155" s="104"/>
      <c r="AL46155" s="104"/>
      <c r="AO46155" s="104"/>
      <c r="AP46155" s="104"/>
    </row>
    <row r="46156" spans="21:42" ht="15" customHeight="1" x14ac:dyDescent="0.25">
      <c r="U46156" s="104"/>
      <c r="AB46156" s="104"/>
      <c r="AC46156" s="104"/>
      <c r="AF46156" s="104"/>
      <c r="AG46156" s="104"/>
      <c r="AK46156" s="104"/>
      <c r="AL46156" s="104"/>
      <c r="AO46156" s="104"/>
      <c r="AP46156" s="104"/>
    </row>
    <row r="46157" spans="21:42" ht="15" customHeight="1" x14ac:dyDescent="0.25">
      <c r="U46157" s="104"/>
      <c r="AB46157" s="104"/>
      <c r="AC46157" s="104"/>
      <c r="AF46157" s="104"/>
      <c r="AG46157" s="104"/>
      <c r="AK46157" s="104"/>
      <c r="AL46157" s="104"/>
      <c r="AO46157" s="104"/>
      <c r="AP46157" s="104"/>
    </row>
    <row r="46158" spans="21:42" ht="15" customHeight="1" x14ac:dyDescent="0.25">
      <c r="U46158" s="104"/>
      <c r="AB46158" s="104"/>
      <c r="AC46158" s="104"/>
      <c r="AF46158" s="104"/>
      <c r="AG46158" s="104"/>
      <c r="AK46158" s="104"/>
      <c r="AL46158" s="104"/>
      <c r="AO46158" s="104"/>
      <c r="AP46158" s="104"/>
    </row>
    <row r="46159" spans="21:42" ht="15" customHeight="1" x14ac:dyDescent="0.25">
      <c r="U46159" s="104"/>
      <c r="AB46159" s="104"/>
      <c r="AC46159" s="104"/>
      <c r="AF46159" s="104"/>
      <c r="AG46159" s="104"/>
      <c r="AK46159" s="104"/>
      <c r="AL46159" s="104"/>
      <c r="AO46159" s="104"/>
      <c r="AP46159" s="104"/>
    </row>
    <row r="46160" spans="21:42" ht="15" customHeight="1" x14ac:dyDescent="0.25">
      <c r="U46160" s="104"/>
      <c r="AB46160" s="104"/>
      <c r="AC46160" s="104"/>
      <c r="AF46160" s="104"/>
      <c r="AG46160" s="104"/>
      <c r="AK46160" s="104"/>
      <c r="AL46160" s="104"/>
      <c r="AO46160" s="104"/>
      <c r="AP46160" s="104"/>
    </row>
    <row r="46161" spans="21:42" ht="15" customHeight="1" x14ac:dyDescent="0.25">
      <c r="U46161" s="104"/>
      <c r="AB46161" s="104"/>
      <c r="AC46161" s="104"/>
      <c r="AF46161" s="104"/>
      <c r="AG46161" s="104"/>
      <c r="AK46161" s="104"/>
      <c r="AL46161" s="104"/>
      <c r="AO46161" s="104"/>
      <c r="AP46161" s="104"/>
    </row>
    <row r="46162" spans="21:42" ht="15" customHeight="1" x14ac:dyDescent="0.25">
      <c r="U46162" s="104"/>
      <c r="AB46162" s="104"/>
      <c r="AC46162" s="104"/>
      <c r="AF46162" s="104"/>
      <c r="AG46162" s="104"/>
      <c r="AK46162" s="104"/>
      <c r="AL46162" s="104"/>
      <c r="AO46162" s="104"/>
      <c r="AP46162" s="104"/>
    </row>
    <row r="46163" spans="21:42" ht="15" customHeight="1" x14ac:dyDescent="0.25">
      <c r="U46163" s="104"/>
      <c r="AB46163" s="104"/>
      <c r="AC46163" s="104"/>
      <c r="AF46163" s="104"/>
      <c r="AG46163" s="104"/>
      <c r="AK46163" s="104"/>
      <c r="AL46163" s="104"/>
      <c r="AO46163" s="104"/>
      <c r="AP46163" s="104"/>
    </row>
    <row r="46164" spans="21:42" ht="15" customHeight="1" x14ac:dyDescent="0.25">
      <c r="U46164" s="104"/>
      <c r="AB46164" s="104"/>
      <c r="AC46164" s="104"/>
      <c r="AF46164" s="104"/>
      <c r="AG46164" s="104"/>
      <c r="AK46164" s="104"/>
      <c r="AL46164" s="104"/>
      <c r="AO46164" s="104"/>
      <c r="AP46164" s="104"/>
    </row>
    <row r="46165" spans="21:42" ht="15" customHeight="1" x14ac:dyDescent="0.25">
      <c r="U46165" s="104"/>
      <c r="AB46165" s="104"/>
      <c r="AC46165" s="104"/>
      <c r="AF46165" s="104"/>
      <c r="AG46165" s="104"/>
      <c r="AK46165" s="104"/>
      <c r="AL46165" s="104"/>
      <c r="AO46165" s="104"/>
      <c r="AP46165" s="104"/>
    </row>
    <row r="46166" spans="21:42" ht="15" customHeight="1" x14ac:dyDescent="0.25">
      <c r="U46166" s="104"/>
      <c r="AB46166" s="104"/>
      <c r="AC46166" s="104"/>
      <c r="AF46166" s="104"/>
      <c r="AG46166" s="104"/>
      <c r="AK46166" s="104"/>
      <c r="AL46166" s="104"/>
      <c r="AO46166" s="104"/>
      <c r="AP46166" s="104"/>
    </row>
    <row r="46167" spans="21:42" ht="15" customHeight="1" x14ac:dyDescent="0.25">
      <c r="U46167" s="104"/>
      <c r="AB46167" s="104"/>
      <c r="AC46167" s="104"/>
      <c r="AF46167" s="104"/>
      <c r="AG46167" s="104"/>
      <c r="AK46167" s="104"/>
      <c r="AL46167" s="104"/>
      <c r="AO46167" s="104"/>
      <c r="AP46167" s="104"/>
    </row>
    <row r="46168" spans="21:42" ht="15" customHeight="1" x14ac:dyDescent="0.25">
      <c r="U46168" s="104"/>
      <c r="AB46168" s="104"/>
      <c r="AC46168" s="104"/>
      <c r="AF46168" s="104"/>
      <c r="AG46168" s="104"/>
      <c r="AK46168" s="104"/>
      <c r="AL46168" s="104"/>
      <c r="AO46168" s="104"/>
      <c r="AP46168" s="104"/>
    </row>
    <row r="46169" spans="21:42" ht="15" customHeight="1" x14ac:dyDescent="0.25">
      <c r="U46169" s="104"/>
      <c r="AB46169" s="104"/>
      <c r="AC46169" s="104"/>
      <c r="AF46169" s="104"/>
      <c r="AG46169" s="104"/>
      <c r="AK46169" s="104"/>
      <c r="AL46169" s="104"/>
      <c r="AO46169" s="104"/>
      <c r="AP46169" s="104"/>
    </row>
    <row r="46170" spans="21:42" ht="15" customHeight="1" x14ac:dyDescent="0.25">
      <c r="U46170" s="104"/>
      <c r="AB46170" s="104"/>
      <c r="AC46170" s="104"/>
      <c r="AF46170" s="104"/>
      <c r="AG46170" s="104"/>
      <c r="AK46170" s="104"/>
      <c r="AL46170" s="104"/>
      <c r="AO46170" s="104"/>
      <c r="AP46170" s="104"/>
    </row>
    <row r="46171" spans="21:42" ht="15" customHeight="1" x14ac:dyDescent="0.25">
      <c r="U46171" s="104"/>
      <c r="AB46171" s="104"/>
      <c r="AC46171" s="104"/>
      <c r="AF46171" s="104"/>
      <c r="AG46171" s="104"/>
      <c r="AK46171" s="104"/>
      <c r="AL46171" s="104"/>
      <c r="AO46171" s="104"/>
      <c r="AP46171" s="104"/>
    </row>
    <row r="46172" spans="21:42" ht="15" customHeight="1" x14ac:dyDescent="0.25">
      <c r="U46172" s="104"/>
      <c r="AB46172" s="104"/>
      <c r="AC46172" s="104"/>
      <c r="AF46172" s="104"/>
      <c r="AG46172" s="104"/>
      <c r="AK46172" s="104"/>
      <c r="AL46172" s="104"/>
      <c r="AO46172" s="104"/>
      <c r="AP46172" s="104"/>
    </row>
    <row r="46173" spans="21:42" ht="15" customHeight="1" x14ac:dyDescent="0.25">
      <c r="U46173" s="104"/>
      <c r="AB46173" s="104"/>
      <c r="AC46173" s="104"/>
      <c r="AF46173" s="104"/>
      <c r="AG46173" s="104"/>
      <c r="AK46173" s="104"/>
      <c r="AL46173" s="104"/>
      <c r="AO46173" s="104"/>
      <c r="AP46173" s="104"/>
    </row>
    <row r="46174" spans="21:42" ht="15" customHeight="1" x14ac:dyDescent="0.25">
      <c r="U46174" s="104"/>
      <c r="AB46174" s="104"/>
      <c r="AC46174" s="104"/>
      <c r="AF46174" s="104"/>
      <c r="AG46174" s="104"/>
      <c r="AK46174" s="104"/>
      <c r="AL46174" s="104"/>
      <c r="AO46174" s="104"/>
      <c r="AP46174" s="104"/>
    </row>
    <row r="46175" spans="21:42" ht="15" customHeight="1" x14ac:dyDescent="0.25">
      <c r="U46175" s="104"/>
      <c r="AB46175" s="104"/>
      <c r="AC46175" s="104"/>
      <c r="AF46175" s="104"/>
      <c r="AG46175" s="104"/>
      <c r="AK46175" s="104"/>
      <c r="AL46175" s="104"/>
      <c r="AO46175" s="104"/>
      <c r="AP46175" s="104"/>
    </row>
    <row r="46176" spans="21:42" ht="15" customHeight="1" x14ac:dyDescent="0.25">
      <c r="U46176" s="104"/>
      <c r="AB46176" s="104"/>
      <c r="AC46176" s="104"/>
      <c r="AF46176" s="104"/>
      <c r="AG46176" s="104"/>
      <c r="AK46176" s="104"/>
      <c r="AL46176" s="104"/>
      <c r="AO46176" s="104"/>
      <c r="AP46176" s="104"/>
    </row>
    <row r="46177" spans="21:42" ht="15" customHeight="1" x14ac:dyDescent="0.25">
      <c r="U46177" s="104"/>
      <c r="AB46177" s="104"/>
      <c r="AC46177" s="104"/>
      <c r="AF46177" s="104"/>
      <c r="AG46177" s="104"/>
      <c r="AK46177" s="104"/>
      <c r="AL46177" s="104"/>
      <c r="AO46177" s="104"/>
      <c r="AP46177" s="104"/>
    </row>
    <row r="46178" spans="21:42" ht="15" customHeight="1" x14ac:dyDescent="0.25">
      <c r="U46178" s="104"/>
      <c r="AB46178" s="104"/>
      <c r="AC46178" s="104"/>
      <c r="AF46178" s="104"/>
      <c r="AG46178" s="104"/>
      <c r="AK46178" s="104"/>
      <c r="AL46178" s="104"/>
      <c r="AO46178" s="104"/>
      <c r="AP46178" s="104"/>
    </row>
    <row r="46179" spans="21:42" ht="15" customHeight="1" x14ac:dyDescent="0.25">
      <c r="U46179" s="104"/>
      <c r="AB46179" s="104"/>
      <c r="AC46179" s="104"/>
      <c r="AF46179" s="104"/>
      <c r="AG46179" s="104"/>
      <c r="AK46179" s="104"/>
      <c r="AL46179" s="104"/>
      <c r="AO46179" s="104"/>
      <c r="AP46179" s="104"/>
    </row>
    <row r="46180" spans="21:42" ht="15" customHeight="1" x14ac:dyDescent="0.25">
      <c r="U46180" s="104"/>
      <c r="AB46180" s="104"/>
      <c r="AC46180" s="104"/>
      <c r="AF46180" s="104"/>
      <c r="AG46180" s="104"/>
      <c r="AK46180" s="104"/>
      <c r="AL46180" s="104"/>
      <c r="AO46180" s="104"/>
      <c r="AP46180" s="104"/>
    </row>
    <row r="46181" spans="21:42" ht="15" customHeight="1" x14ac:dyDescent="0.25">
      <c r="U46181" s="104"/>
      <c r="AB46181" s="104"/>
      <c r="AC46181" s="104"/>
      <c r="AF46181" s="104"/>
      <c r="AG46181" s="104"/>
      <c r="AK46181" s="104"/>
      <c r="AL46181" s="104"/>
      <c r="AO46181" s="104"/>
      <c r="AP46181" s="104"/>
    </row>
    <row r="46182" spans="21:42" ht="15" customHeight="1" x14ac:dyDescent="0.25">
      <c r="U46182" s="104"/>
      <c r="AB46182" s="104"/>
      <c r="AC46182" s="104"/>
      <c r="AF46182" s="104"/>
      <c r="AG46182" s="104"/>
      <c r="AK46182" s="104"/>
      <c r="AL46182" s="104"/>
      <c r="AO46182" s="104"/>
      <c r="AP46182" s="104"/>
    </row>
    <row r="46183" spans="21:42" ht="15" customHeight="1" x14ac:dyDescent="0.25">
      <c r="U46183" s="104"/>
      <c r="AB46183" s="104"/>
      <c r="AC46183" s="104"/>
      <c r="AF46183" s="104"/>
      <c r="AG46183" s="104"/>
      <c r="AK46183" s="104"/>
      <c r="AL46183" s="104"/>
      <c r="AO46183" s="104"/>
      <c r="AP46183" s="104"/>
    </row>
    <row r="46184" spans="21:42" ht="15" customHeight="1" x14ac:dyDescent="0.25">
      <c r="U46184" s="104"/>
      <c r="AB46184" s="104"/>
      <c r="AC46184" s="104"/>
      <c r="AF46184" s="104"/>
      <c r="AG46184" s="104"/>
      <c r="AK46184" s="104"/>
      <c r="AL46184" s="104"/>
      <c r="AO46184" s="104"/>
      <c r="AP46184" s="104"/>
    </row>
    <row r="46185" spans="21:42" ht="15" customHeight="1" x14ac:dyDescent="0.25">
      <c r="U46185" s="104"/>
      <c r="AB46185" s="104"/>
      <c r="AC46185" s="104"/>
      <c r="AF46185" s="104"/>
      <c r="AG46185" s="104"/>
      <c r="AK46185" s="104"/>
      <c r="AL46185" s="104"/>
      <c r="AO46185" s="104"/>
      <c r="AP46185" s="104"/>
    </row>
    <row r="46186" spans="21:42" ht="15" customHeight="1" x14ac:dyDescent="0.25">
      <c r="U46186" s="104"/>
      <c r="AB46186" s="104"/>
      <c r="AC46186" s="104"/>
      <c r="AF46186" s="104"/>
      <c r="AG46186" s="104"/>
      <c r="AK46186" s="104"/>
      <c r="AL46186" s="104"/>
      <c r="AO46186" s="104"/>
      <c r="AP46186" s="104"/>
    </row>
    <row r="46187" spans="21:42" ht="15" customHeight="1" x14ac:dyDescent="0.25">
      <c r="U46187" s="104"/>
      <c r="AB46187" s="104"/>
      <c r="AC46187" s="104"/>
      <c r="AF46187" s="104"/>
      <c r="AG46187" s="104"/>
      <c r="AK46187" s="104"/>
      <c r="AL46187" s="104"/>
      <c r="AO46187" s="104"/>
      <c r="AP46187" s="104"/>
    </row>
    <row r="46188" spans="21:42" ht="15" customHeight="1" x14ac:dyDescent="0.25">
      <c r="U46188" s="104"/>
      <c r="AB46188" s="104"/>
      <c r="AC46188" s="104"/>
      <c r="AF46188" s="104"/>
      <c r="AG46188" s="104"/>
      <c r="AK46188" s="104"/>
      <c r="AL46188" s="104"/>
      <c r="AO46188" s="104"/>
      <c r="AP46188" s="104"/>
    </row>
    <row r="46189" spans="21:42" ht="15" customHeight="1" x14ac:dyDescent="0.25">
      <c r="U46189" s="104"/>
      <c r="AB46189" s="104"/>
      <c r="AC46189" s="104"/>
      <c r="AF46189" s="104"/>
      <c r="AG46189" s="104"/>
      <c r="AK46189" s="104"/>
      <c r="AL46189" s="104"/>
      <c r="AO46189" s="104"/>
      <c r="AP46189" s="104"/>
    </row>
    <row r="46190" spans="21:42" ht="15" customHeight="1" x14ac:dyDescent="0.25">
      <c r="U46190" s="104"/>
      <c r="AB46190" s="104"/>
      <c r="AC46190" s="104"/>
      <c r="AF46190" s="104"/>
      <c r="AG46190" s="104"/>
      <c r="AK46190" s="104"/>
      <c r="AL46190" s="104"/>
      <c r="AO46190" s="104"/>
      <c r="AP46190" s="104"/>
    </row>
    <row r="46191" spans="21:42" ht="15" customHeight="1" x14ac:dyDescent="0.25">
      <c r="U46191" s="104"/>
      <c r="AB46191" s="104"/>
      <c r="AC46191" s="104"/>
      <c r="AF46191" s="104"/>
      <c r="AG46191" s="104"/>
      <c r="AK46191" s="104"/>
      <c r="AL46191" s="104"/>
      <c r="AO46191" s="104"/>
      <c r="AP46191" s="104"/>
    </row>
    <row r="46192" spans="21:42" ht="15" customHeight="1" x14ac:dyDescent="0.25">
      <c r="U46192" s="104"/>
      <c r="AB46192" s="104"/>
      <c r="AC46192" s="104"/>
      <c r="AF46192" s="104"/>
      <c r="AG46192" s="104"/>
      <c r="AK46192" s="104"/>
      <c r="AL46192" s="104"/>
      <c r="AO46192" s="104"/>
      <c r="AP46192" s="104"/>
    </row>
    <row r="46193" spans="21:42" ht="15" customHeight="1" x14ac:dyDescent="0.25">
      <c r="U46193" s="104"/>
      <c r="AB46193" s="104"/>
      <c r="AC46193" s="104"/>
      <c r="AF46193" s="104"/>
      <c r="AG46193" s="104"/>
      <c r="AK46193" s="104"/>
      <c r="AL46193" s="104"/>
      <c r="AO46193" s="104"/>
      <c r="AP46193" s="104"/>
    </row>
    <row r="46194" spans="21:42" ht="15" customHeight="1" x14ac:dyDescent="0.25">
      <c r="U46194" s="104"/>
      <c r="AB46194" s="104"/>
      <c r="AC46194" s="104"/>
      <c r="AF46194" s="104"/>
      <c r="AG46194" s="104"/>
      <c r="AK46194" s="104"/>
      <c r="AL46194" s="104"/>
      <c r="AO46194" s="104"/>
      <c r="AP46194" s="104"/>
    </row>
    <row r="46195" spans="21:42" ht="15" customHeight="1" x14ac:dyDescent="0.25">
      <c r="U46195" s="104"/>
      <c r="AB46195" s="104"/>
      <c r="AC46195" s="104"/>
      <c r="AF46195" s="104"/>
      <c r="AG46195" s="104"/>
      <c r="AK46195" s="104"/>
      <c r="AL46195" s="104"/>
      <c r="AO46195" s="104"/>
      <c r="AP46195" s="104"/>
    </row>
    <row r="46196" spans="21:42" ht="15" customHeight="1" x14ac:dyDescent="0.25">
      <c r="U46196" s="104"/>
      <c r="AB46196" s="104"/>
      <c r="AC46196" s="104"/>
      <c r="AF46196" s="104"/>
      <c r="AG46196" s="104"/>
      <c r="AK46196" s="104"/>
      <c r="AL46196" s="104"/>
      <c r="AO46196" s="104"/>
      <c r="AP46196" s="104"/>
    </row>
    <row r="46197" spans="21:42" ht="15" customHeight="1" x14ac:dyDescent="0.25">
      <c r="U46197" s="104"/>
      <c r="AB46197" s="104"/>
      <c r="AC46197" s="104"/>
      <c r="AF46197" s="104"/>
      <c r="AG46197" s="104"/>
      <c r="AK46197" s="104"/>
      <c r="AL46197" s="104"/>
      <c r="AO46197" s="104"/>
      <c r="AP46197" s="104"/>
    </row>
    <row r="46198" spans="21:42" ht="15" customHeight="1" x14ac:dyDescent="0.25">
      <c r="U46198" s="104"/>
      <c r="AB46198" s="104"/>
      <c r="AC46198" s="104"/>
      <c r="AF46198" s="104"/>
      <c r="AG46198" s="104"/>
      <c r="AK46198" s="104"/>
      <c r="AL46198" s="104"/>
      <c r="AO46198" s="104"/>
      <c r="AP46198" s="104"/>
    </row>
    <row r="46199" spans="21:42" ht="15" customHeight="1" x14ac:dyDescent="0.25">
      <c r="U46199" s="104"/>
      <c r="AB46199" s="104"/>
      <c r="AC46199" s="104"/>
      <c r="AF46199" s="104"/>
      <c r="AG46199" s="104"/>
      <c r="AK46199" s="104"/>
      <c r="AL46199" s="104"/>
      <c r="AO46199" s="104"/>
      <c r="AP46199" s="104"/>
    </row>
    <row r="46200" spans="21:42" ht="15" customHeight="1" x14ac:dyDescent="0.25">
      <c r="U46200" s="104"/>
      <c r="AB46200" s="104"/>
      <c r="AC46200" s="104"/>
      <c r="AF46200" s="104"/>
      <c r="AG46200" s="104"/>
      <c r="AK46200" s="104"/>
      <c r="AL46200" s="104"/>
      <c r="AO46200" s="104"/>
      <c r="AP46200" s="104"/>
    </row>
    <row r="46201" spans="21:42" ht="15" customHeight="1" x14ac:dyDescent="0.25">
      <c r="U46201" s="104"/>
      <c r="AB46201" s="104"/>
      <c r="AC46201" s="104"/>
      <c r="AF46201" s="104"/>
      <c r="AG46201" s="104"/>
      <c r="AK46201" s="104"/>
      <c r="AL46201" s="104"/>
      <c r="AO46201" s="104"/>
      <c r="AP46201" s="104"/>
    </row>
    <row r="46202" spans="21:42" ht="15" customHeight="1" x14ac:dyDescent="0.25">
      <c r="U46202" s="104"/>
      <c r="AB46202" s="104"/>
      <c r="AC46202" s="104"/>
      <c r="AF46202" s="104"/>
      <c r="AG46202" s="104"/>
      <c r="AK46202" s="104"/>
      <c r="AL46202" s="104"/>
      <c r="AO46202" s="104"/>
      <c r="AP46202" s="104"/>
    </row>
    <row r="46203" spans="21:42" ht="15" customHeight="1" x14ac:dyDescent="0.25">
      <c r="U46203" s="104"/>
      <c r="AB46203" s="104"/>
      <c r="AC46203" s="104"/>
      <c r="AF46203" s="104"/>
      <c r="AG46203" s="104"/>
      <c r="AK46203" s="104"/>
      <c r="AL46203" s="104"/>
      <c r="AO46203" s="104"/>
      <c r="AP46203" s="104"/>
    </row>
    <row r="46204" spans="21:42" ht="15" customHeight="1" x14ac:dyDescent="0.25">
      <c r="U46204" s="104"/>
      <c r="AB46204" s="104"/>
      <c r="AC46204" s="104"/>
      <c r="AF46204" s="104"/>
      <c r="AG46204" s="104"/>
      <c r="AK46204" s="104"/>
      <c r="AL46204" s="104"/>
      <c r="AO46204" s="104"/>
      <c r="AP46204" s="104"/>
    </row>
    <row r="46205" spans="21:42" ht="15" customHeight="1" x14ac:dyDescent="0.25">
      <c r="U46205" s="104"/>
      <c r="AB46205" s="104"/>
      <c r="AC46205" s="104"/>
      <c r="AF46205" s="104"/>
      <c r="AG46205" s="104"/>
      <c r="AK46205" s="104"/>
      <c r="AL46205" s="104"/>
      <c r="AO46205" s="104"/>
      <c r="AP46205" s="104"/>
    </row>
    <row r="46206" spans="21:42" ht="15" customHeight="1" x14ac:dyDescent="0.25">
      <c r="U46206" s="104"/>
      <c r="AB46206" s="104"/>
      <c r="AC46206" s="104"/>
      <c r="AF46206" s="104"/>
      <c r="AG46206" s="104"/>
      <c r="AK46206" s="104"/>
      <c r="AL46206" s="104"/>
      <c r="AO46206" s="104"/>
      <c r="AP46206" s="104"/>
    </row>
    <row r="46207" spans="21:42" ht="15" customHeight="1" x14ac:dyDescent="0.25">
      <c r="U46207" s="104"/>
      <c r="AB46207" s="104"/>
      <c r="AC46207" s="104"/>
      <c r="AF46207" s="104"/>
      <c r="AG46207" s="104"/>
      <c r="AK46207" s="104"/>
      <c r="AL46207" s="104"/>
      <c r="AO46207" s="104"/>
      <c r="AP46207" s="104"/>
    </row>
    <row r="46208" spans="21:42" ht="15" customHeight="1" x14ac:dyDescent="0.25">
      <c r="U46208" s="104"/>
      <c r="AB46208" s="104"/>
      <c r="AC46208" s="104"/>
      <c r="AF46208" s="104"/>
      <c r="AG46208" s="104"/>
      <c r="AK46208" s="104"/>
      <c r="AL46208" s="104"/>
      <c r="AO46208" s="104"/>
      <c r="AP46208" s="104"/>
    </row>
    <row r="46209" spans="21:42" ht="15" customHeight="1" x14ac:dyDescent="0.25">
      <c r="U46209" s="104"/>
      <c r="AB46209" s="104"/>
      <c r="AC46209" s="104"/>
      <c r="AF46209" s="104"/>
      <c r="AG46209" s="104"/>
      <c r="AK46209" s="104"/>
      <c r="AL46209" s="104"/>
      <c r="AO46209" s="104"/>
      <c r="AP46209" s="104"/>
    </row>
    <row r="46210" spans="21:42" ht="15" customHeight="1" x14ac:dyDescent="0.25">
      <c r="U46210" s="104"/>
      <c r="AB46210" s="104"/>
      <c r="AC46210" s="104"/>
      <c r="AF46210" s="104"/>
      <c r="AG46210" s="104"/>
      <c r="AK46210" s="104"/>
      <c r="AL46210" s="104"/>
      <c r="AO46210" s="104"/>
      <c r="AP46210" s="104"/>
    </row>
    <row r="46211" spans="21:42" ht="15" customHeight="1" x14ac:dyDescent="0.25">
      <c r="U46211" s="104"/>
      <c r="AB46211" s="104"/>
      <c r="AC46211" s="104"/>
      <c r="AF46211" s="104"/>
      <c r="AG46211" s="104"/>
      <c r="AK46211" s="104"/>
      <c r="AL46211" s="104"/>
      <c r="AO46211" s="104"/>
      <c r="AP46211" s="104"/>
    </row>
    <row r="46212" spans="21:42" ht="15" customHeight="1" x14ac:dyDescent="0.25">
      <c r="U46212" s="104"/>
      <c r="AB46212" s="104"/>
      <c r="AC46212" s="104"/>
      <c r="AF46212" s="104"/>
      <c r="AG46212" s="104"/>
      <c r="AK46212" s="104"/>
      <c r="AL46212" s="104"/>
      <c r="AO46212" s="104"/>
      <c r="AP46212" s="104"/>
    </row>
    <row r="46213" spans="21:42" ht="15" customHeight="1" x14ac:dyDescent="0.25">
      <c r="U46213" s="104"/>
      <c r="AB46213" s="104"/>
      <c r="AC46213" s="104"/>
      <c r="AF46213" s="104"/>
      <c r="AG46213" s="104"/>
      <c r="AK46213" s="104"/>
      <c r="AL46213" s="104"/>
      <c r="AO46213" s="104"/>
      <c r="AP46213" s="104"/>
    </row>
    <row r="46214" spans="21:42" ht="15" customHeight="1" x14ac:dyDescent="0.25">
      <c r="U46214" s="104"/>
      <c r="AB46214" s="104"/>
      <c r="AC46214" s="104"/>
      <c r="AF46214" s="104"/>
      <c r="AG46214" s="104"/>
      <c r="AK46214" s="104"/>
      <c r="AL46214" s="104"/>
      <c r="AO46214" s="104"/>
      <c r="AP46214" s="104"/>
    </row>
    <row r="46215" spans="21:42" ht="15" customHeight="1" x14ac:dyDescent="0.25">
      <c r="U46215" s="104"/>
      <c r="AB46215" s="104"/>
      <c r="AC46215" s="104"/>
      <c r="AF46215" s="104"/>
      <c r="AG46215" s="104"/>
      <c r="AK46215" s="104"/>
      <c r="AL46215" s="104"/>
      <c r="AO46215" s="104"/>
      <c r="AP46215" s="104"/>
    </row>
    <row r="46216" spans="21:42" ht="15" customHeight="1" x14ac:dyDescent="0.25">
      <c r="U46216" s="104"/>
      <c r="AB46216" s="104"/>
      <c r="AC46216" s="104"/>
      <c r="AF46216" s="104"/>
      <c r="AG46216" s="104"/>
      <c r="AK46216" s="104"/>
      <c r="AL46216" s="104"/>
      <c r="AO46216" s="104"/>
      <c r="AP46216" s="104"/>
    </row>
    <row r="46217" spans="21:42" ht="15" customHeight="1" x14ac:dyDescent="0.25">
      <c r="U46217" s="104"/>
      <c r="AB46217" s="104"/>
      <c r="AC46217" s="104"/>
      <c r="AF46217" s="104"/>
      <c r="AG46217" s="104"/>
      <c r="AK46217" s="104"/>
      <c r="AL46217" s="104"/>
      <c r="AO46217" s="104"/>
      <c r="AP46217" s="104"/>
    </row>
    <row r="46218" spans="21:42" ht="15" customHeight="1" x14ac:dyDescent="0.25">
      <c r="U46218" s="104"/>
      <c r="AB46218" s="104"/>
      <c r="AC46218" s="104"/>
      <c r="AF46218" s="104"/>
      <c r="AG46218" s="104"/>
      <c r="AK46218" s="104"/>
      <c r="AL46218" s="104"/>
      <c r="AO46218" s="104"/>
      <c r="AP46218" s="104"/>
    </row>
    <row r="46219" spans="21:42" ht="15" customHeight="1" x14ac:dyDescent="0.25">
      <c r="U46219" s="104"/>
      <c r="AB46219" s="104"/>
      <c r="AC46219" s="104"/>
      <c r="AF46219" s="104"/>
      <c r="AG46219" s="104"/>
      <c r="AK46219" s="104"/>
      <c r="AL46219" s="104"/>
      <c r="AO46219" s="104"/>
      <c r="AP46219" s="104"/>
    </row>
    <row r="46220" spans="21:42" ht="15" customHeight="1" x14ac:dyDescent="0.25">
      <c r="U46220" s="104"/>
      <c r="AB46220" s="104"/>
      <c r="AC46220" s="104"/>
      <c r="AF46220" s="104"/>
      <c r="AG46220" s="104"/>
      <c r="AK46220" s="104"/>
      <c r="AL46220" s="104"/>
      <c r="AO46220" s="104"/>
      <c r="AP46220" s="104"/>
    </row>
    <row r="46221" spans="21:42" ht="15" customHeight="1" x14ac:dyDescent="0.25">
      <c r="U46221" s="104"/>
      <c r="AB46221" s="104"/>
      <c r="AC46221" s="104"/>
      <c r="AF46221" s="104"/>
      <c r="AG46221" s="104"/>
      <c r="AK46221" s="104"/>
      <c r="AL46221" s="104"/>
      <c r="AO46221" s="104"/>
      <c r="AP46221" s="104"/>
    </row>
    <row r="46222" spans="21:42" ht="15" customHeight="1" x14ac:dyDescent="0.25">
      <c r="U46222" s="104"/>
      <c r="AB46222" s="104"/>
      <c r="AC46222" s="104"/>
      <c r="AF46222" s="104"/>
      <c r="AG46222" s="104"/>
      <c r="AK46222" s="104"/>
      <c r="AL46222" s="104"/>
      <c r="AO46222" s="104"/>
      <c r="AP46222" s="104"/>
    </row>
    <row r="46223" spans="21:42" ht="15" customHeight="1" x14ac:dyDescent="0.25">
      <c r="U46223" s="104"/>
      <c r="AB46223" s="104"/>
      <c r="AC46223" s="104"/>
      <c r="AF46223" s="104"/>
      <c r="AG46223" s="104"/>
      <c r="AK46223" s="104"/>
      <c r="AL46223" s="104"/>
      <c r="AO46223" s="104"/>
      <c r="AP46223" s="104"/>
    </row>
    <row r="46224" spans="21:42" ht="15" customHeight="1" x14ac:dyDescent="0.25">
      <c r="U46224" s="104"/>
      <c r="AB46224" s="104"/>
      <c r="AC46224" s="104"/>
      <c r="AF46224" s="104"/>
      <c r="AG46224" s="104"/>
      <c r="AK46224" s="104"/>
      <c r="AL46224" s="104"/>
      <c r="AO46224" s="104"/>
      <c r="AP46224" s="104"/>
    </row>
    <row r="46225" spans="21:42" ht="15" customHeight="1" x14ac:dyDescent="0.25">
      <c r="U46225" s="104"/>
      <c r="AB46225" s="104"/>
      <c r="AC46225" s="104"/>
      <c r="AF46225" s="104"/>
      <c r="AG46225" s="104"/>
      <c r="AK46225" s="104"/>
      <c r="AL46225" s="104"/>
      <c r="AO46225" s="104"/>
      <c r="AP46225" s="104"/>
    </row>
    <row r="46226" spans="21:42" ht="15" customHeight="1" x14ac:dyDescent="0.25">
      <c r="U46226" s="104"/>
      <c r="AB46226" s="104"/>
      <c r="AC46226" s="104"/>
      <c r="AF46226" s="104"/>
      <c r="AG46226" s="104"/>
      <c r="AK46226" s="104"/>
      <c r="AL46226" s="104"/>
      <c r="AO46226" s="104"/>
      <c r="AP46226" s="104"/>
    </row>
    <row r="46227" spans="21:42" ht="15" customHeight="1" x14ac:dyDescent="0.25">
      <c r="U46227" s="104"/>
      <c r="AB46227" s="104"/>
      <c r="AC46227" s="104"/>
      <c r="AF46227" s="104"/>
      <c r="AG46227" s="104"/>
      <c r="AK46227" s="104"/>
      <c r="AL46227" s="104"/>
      <c r="AO46227" s="104"/>
      <c r="AP46227" s="104"/>
    </row>
    <row r="46228" spans="21:42" ht="15" customHeight="1" x14ac:dyDescent="0.25">
      <c r="U46228" s="104"/>
      <c r="AB46228" s="104"/>
      <c r="AC46228" s="104"/>
      <c r="AF46228" s="104"/>
      <c r="AG46228" s="104"/>
      <c r="AK46228" s="104"/>
      <c r="AL46228" s="104"/>
      <c r="AO46228" s="104"/>
      <c r="AP46228" s="104"/>
    </row>
    <row r="46229" spans="21:42" ht="15" customHeight="1" x14ac:dyDescent="0.25">
      <c r="U46229" s="104"/>
      <c r="AB46229" s="104"/>
      <c r="AC46229" s="104"/>
      <c r="AF46229" s="104"/>
      <c r="AG46229" s="104"/>
      <c r="AK46229" s="104"/>
      <c r="AL46229" s="104"/>
      <c r="AO46229" s="104"/>
      <c r="AP46229" s="104"/>
    </row>
    <row r="46230" spans="21:42" ht="15" customHeight="1" x14ac:dyDescent="0.25">
      <c r="U46230" s="104"/>
      <c r="AB46230" s="104"/>
      <c r="AC46230" s="104"/>
      <c r="AF46230" s="104"/>
      <c r="AG46230" s="104"/>
      <c r="AK46230" s="104"/>
      <c r="AL46230" s="104"/>
      <c r="AO46230" s="104"/>
      <c r="AP46230" s="104"/>
    </row>
    <row r="46231" spans="21:42" ht="15" customHeight="1" x14ac:dyDescent="0.25">
      <c r="U46231" s="104"/>
      <c r="AB46231" s="104"/>
      <c r="AC46231" s="104"/>
      <c r="AF46231" s="104"/>
      <c r="AG46231" s="104"/>
      <c r="AK46231" s="104"/>
      <c r="AL46231" s="104"/>
      <c r="AO46231" s="104"/>
      <c r="AP46231" s="104"/>
    </row>
    <row r="46232" spans="21:42" ht="15" customHeight="1" x14ac:dyDescent="0.25">
      <c r="U46232" s="104"/>
      <c r="AB46232" s="104"/>
      <c r="AC46232" s="104"/>
      <c r="AF46232" s="104"/>
      <c r="AG46232" s="104"/>
      <c r="AK46232" s="104"/>
      <c r="AL46232" s="104"/>
      <c r="AO46232" s="104"/>
      <c r="AP46232" s="104"/>
    </row>
    <row r="46233" spans="21:42" ht="15" customHeight="1" x14ac:dyDescent="0.25">
      <c r="U46233" s="104"/>
      <c r="AB46233" s="104"/>
      <c r="AC46233" s="104"/>
      <c r="AF46233" s="104"/>
      <c r="AG46233" s="104"/>
      <c r="AK46233" s="104"/>
      <c r="AL46233" s="104"/>
      <c r="AO46233" s="104"/>
      <c r="AP46233" s="104"/>
    </row>
    <row r="46234" spans="21:42" ht="15" customHeight="1" x14ac:dyDescent="0.25">
      <c r="U46234" s="104"/>
      <c r="AB46234" s="104"/>
      <c r="AC46234" s="104"/>
      <c r="AF46234" s="104"/>
      <c r="AG46234" s="104"/>
      <c r="AK46234" s="104"/>
      <c r="AL46234" s="104"/>
      <c r="AO46234" s="104"/>
      <c r="AP46234" s="104"/>
    </row>
    <row r="46235" spans="21:42" ht="15" customHeight="1" x14ac:dyDescent="0.25">
      <c r="U46235" s="104"/>
      <c r="AB46235" s="104"/>
      <c r="AC46235" s="104"/>
      <c r="AF46235" s="104"/>
      <c r="AG46235" s="104"/>
      <c r="AK46235" s="104"/>
      <c r="AL46235" s="104"/>
      <c r="AO46235" s="104"/>
      <c r="AP46235" s="104"/>
    </row>
    <row r="46236" spans="21:42" ht="15" customHeight="1" x14ac:dyDescent="0.25">
      <c r="U46236" s="104"/>
      <c r="AB46236" s="104"/>
      <c r="AC46236" s="104"/>
      <c r="AF46236" s="104"/>
      <c r="AG46236" s="104"/>
      <c r="AK46236" s="104"/>
      <c r="AL46236" s="104"/>
      <c r="AO46236" s="104"/>
      <c r="AP46236" s="104"/>
    </row>
    <row r="46237" spans="21:42" ht="15" customHeight="1" x14ac:dyDescent="0.25">
      <c r="U46237" s="104"/>
      <c r="AB46237" s="104"/>
      <c r="AC46237" s="104"/>
      <c r="AF46237" s="104"/>
      <c r="AG46237" s="104"/>
      <c r="AK46237" s="104"/>
      <c r="AL46237" s="104"/>
      <c r="AO46237" s="104"/>
      <c r="AP46237" s="104"/>
    </row>
    <row r="46238" spans="21:42" ht="15" customHeight="1" x14ac:dyDescent="0.25">
      <c r="U46238" s="104"/>
      <c r="AB46238" s="104"/>
      <c r="AC46238" s="104"/>
      <c r="AF46238" s="104"/>
      <c r="AG46238" s="104"/>
      <c r="AK46238" s="104"/>
      <c r="AL46238" s="104"/>
      <c r="AO46238" s="104"/>
      <c r="AP46238" s="104"/>
    </row>
    <row r="46239" spans="21:42" ht="15" customHeight="1" x14ac:dyDescent="0.25">
      <c r="U46239" s="104"/>
      <c r="AB46239" s="104"/>
      <c r="AC46239" s="104"/>
      <c r="AF46239" s="104"/>
      <c r="AG46239" s="104"/>
      <c r="AK46239" s="104"/>
      <c r="AL46239" s="104"/>
      <c r="AO46239" s="104"/>
      <c r="AP46239" s="104"/>
    </row>
    <row r="46240" spans="21:42" ht="15" customHeight="1" x14ac:dyDescent="0.25">
      <c r="U46240" s="104"/>
      <c r="AB46240" s="104"/>
      <c r="AC46240" s="104"/>
      <c r="AF46240" s="104"/>
      <c r="AG46240" s="104"/>
      <c r="AK46240" s="104"/>
      <c r="AL46240" s="104"/>
      <c r="AO46240" s="104"/>
      <c r="AP46240" s="104"/>
    </row>
    <row r="46241" spans="21:42" ht="15" customHeight="1" x14ac:dyDescent="0.25">
      <c r="U46241" s="104"/>
      <c r="AB46241" s="104"/>
      <c r="AC46241" s="104"/>
      <c r="AF46241" s="104"/>
      <c r="AG46241" s="104"/>
      <c r="AK46241" s="104"/>
      <c r="AL46241" s="104"/>
      <c r="AO46241" s="104"/>
      <c r="AP46241" s="104"/>
    </row>
    <row r="46242" spans="21:42" ht="15" customHeight="1" x14ac:dyDescent="0.25">
      <c r="U46242" s="104"/>
      <c r="AB46242" s="104"/>
      <c r="AC46242" s="104"/>
      <c r="AF46242" s="104"/>
      <c r="AG46242" s="104"/>
      <c r="AK46242" s="104"/>
      <c r="AL46242" s="104"/>
      <c r="AO46242" s="104"/>
      <c r="AP46242" s="104"/>
    </row>
    <row r="46243" spans="21:42" ht="15" customHeight="1" x14ac:dyDescent="0.25">
      <c r="U46243" s="104"/>
      <c r="AB46243" s="104"/>
      <c r="AC46243" s="104"/>
      <c r="AF46243" s="104"/>
      <c r="AG46243" s="104"/>
      <c r="AK46243" s="104"/>
      <c r="AL46243" s="104"/>
      <c r="AO46243" s="104"/>
      <c r="AP46243" s="104"/>
    </row>
    <row r="46244" spans="21:42" ht="15" customHeight="1" x14ac:dyDescent="0.25">
      <c r="U46244" s="104"/>
      <c r="AB46244" s="104"/>
      <c r="AC46244" s="104"/>
      <c r="AF46244" s="104"/>
      <c r="AG46244" s="104"/>
      <c r="AK46244" s="104"/>
      <c r="AL46244" s="104"/>
      <c r="AO46244" s="104"/>
      <c r="AP46244" s="104"/>
    </row>
    <row r="46245" spans="21:42" ht="15" customHeight="1" x14ac:dyDescent="0.25">
      <c r="U46245" s="104"/>
      <c r="AB46245" s="104"/>
      <c r="AC46245" s="104"/>
      <c r="AF46245" s="104"/>
      <c r="AG46245" s="104"/>
      <c r="AK46245" s="104"/>
      <c r="AL46245" s="104"/>
      <c r="AO46245" s="104"/>
      <c r="AP46245" s="104"/>
    </row>
    <row r="46246" spans="21:42" ht="15" customHeight="1" x14ac:dyDescent="0.25">
      <c r="U46246" s="104"/>
      <c r="AB46246" s="104"/>
      <c r="AC46246" s="104"/>
      <c r="AF46246" s="104"/>
      <c r="AG46246" s="104"/>
      <c r="AK46246" s="104"/>
      <c r="AL46246" s="104"/>
      <c r="AO46246" s="104"/>
      <c r="AP46246" s="104"/>
    </row>
    <row r="46247" spans="21:42" ht="15" customHeight="1" x14ac:dyDescent="0.25">
      <c r="U46247" s="104"/>
      <c r="AB46247" s="104"/>
      <c r="AC46247" s="104"/>
      <c r="AF46247" s="104"/>
      <c r="AG46247" s="104"/>
      <c r="AK46247" s="104"/>
      <c r="AL46247" s="104"/>
      <c r="AO46247" s="104"/>
      <c r="AP46247" s="104"/>
    </row>
    <row r="46248" spans="21:42" ht="15" customHeight="1" x14ac:dyDescent="0.25">
      <c r="U46248" s="104"/>
      <c r="AB46248" s="104"/>
      <c r="AC46248" s="104"/>
      <c r="AF46248" s="104"/>
      <c r="AG46248" s="104"/>
      <c r="AK46248" s="104"/>
      <c r="AL46248" s="104"/>
      <c r="AO46248" s="104"/>
      <c r="AP46248" s="104"/>
    </row>
    <row r="46249" spans="21:42" ht="15" customHeight="1" x14ac:dyDescent="0.25">
      <c r="U46249" s="104"/>
      <c r="AB46249" s="104"/>
      <c r="AC46249" s="104"/>
      <c r="AF46249" s="104"/>
      <c r="AG46249" s="104"/>
      <c r="AK46249" s="104"/>
      <c r="AL46249" s="104"/>
      <c r="AO46249" s="104"/>
      <c r="AP46249" s="104"/>
    </row>
    <row r="46250" spans="21:42" ht="15" customHeight="1" x14ac:dyDescent="0.25">
      <c r="U46250" s="104"/>
      <c r="AB46250" s="104"/>
      <c r="AC46250" s="104"/>
      <c r="AF46250" s="104"/>
      <c r="AG46250" s="104"/>
      <c r="AK46250" s="104"/>
      <c r="AL46250" s="104"/>
      <c r="AO46250" s="104"/>
      <c r="AP46250" s="104"/>
    </row>
    <row r="46251" spans="21:42" ht="15" customHeight="1" x14ac:dyDescent="0.25">
      <c r="U46251" s="104"/>
      <c r="AB46251" s="104"/>
      <c r="AC46251" s="104"/>
      <c r="AF46251" s="104"/>
      <c r="AG46251" s="104"/>
      <c r="AK46251" s="104"/>
      <c r="AL46251" s="104"/>
      <c r="AO46251" s="104"/>
      <c r="AP46251" s="104"/>
    </row>
    <row r="46252" spans="21:42" ht="15" customHeight="1" x14ac:dyDescent="0.25">
      <c r="U46252" s="104"/>
      <c r="AB46252" s="104"/>
      <c r="AC46252" s="104"/>
      <c r="AF46252" s="104"/>
      <c r="AG46252" s="104"/>
      <c r="AK46252" s="104"/>
      <c r="AL46252" s="104"/>
      <c r="AO46252" s="104"/>
      <c r="AP46252" s="104"/>
    </row>
    <row r="46253" spans="21:42" ht="15" customHeight="1" x14ac:dyDescent="0.25">
      <c r="U46253" s="104"/>
      <c r="AB46253" s="104"/>
      <c r="AC46253" s="104"/>
      <c r="AF46253" s="104"/>
      <c r="AG46253" s="104"/>
      <c r="AK46253" s="104"/>
      <c r="AL46253" s="104"/>
      <c r="AO46253" s="104"/>
      <c r="AP46253" s="104"/>
    </row>
    <row r="46254" spans="21:42" ht="15" customHeight="1" x14ac:dyDescent="0.25">
      <c r="U46254" s="104"/>
      <c r="AB46254" s="104"/>
      <c r="AC46254" s="104"/>
      <c r="AF46254" s="104"/>
      <c r="AG46254" s="104"/>
      <c r="AK46254" s="104"/>
      <c r="AL46254" s="104"/>
      <c r="AO46254" s="104"/>
      <c r="AP46254" s="104"/>
    </row>
    <row r="46255" spans="21:42" ht="15" customHeight="1" x14ac:dyDescent="0.25">
      <c r="U46255" s="104"/>
      <c r="AB46255" s="104"/>
      <c r="AC46255" s="104"/>
      <c r="AF46255" s="104"/>
      <c r="AG46255" s="104"/>
      <c r="AK46255" s="104"/>
      <c r="AL46255" s="104"/>
      <c r="AO46255" s="104"/>
      <c r="AP46255" s="104"/>
    </row>
    <row r="46256" spans="21:42" ht="15" customHeight="1" x14ac:dyDescent="0.25">
      <c r="U46256" s="104"/>
      <c r="AB46256" s="104"/>
      <c r="AC46256" s="104"/>
      <c r="AF46256" s="104"/>
      <c r="AG46256" s="104"/>
      <c r="AK46256" s="104"/>
      <c r="AL46256" s="104"/>
      <c r="AO46256" s="104"/>
      <c r="AP46256" s="104"/>
    </row>
    <row r="46257" spans="21:42" ht="15" customHeight="1" x14ac:dyDescent="0.25">
      <c r="U46257" s="104"/>
      <c r="AB46257" s="104"/>
      <c r="AC46257" s="104"/>
      <c r="AF46257" s="104"/>
      <c r="AG46257" s="104"/>
      <c r="AK46257" s="104"/>
      <c r="AL46257" s="104"/>
      <c r="AO46257" s="104"/>
      <c r="AP46257" s="104"/>
    </row>
    <row r="46258" spans="21:42" ht="15" customHeight="1" x14ac:dyDescent="0.25">
      <c r="U46258" s="104"/>
      <c r="AB46258" s="104"/>
      <c r="AC46258" s="104"/>
      <c r="AF46258" s="104"/>
      <c r="AG46258" s="104"/>
      <c r="AK46258" s="104"/>
      <c r="AL46258" s="104"/>
      <c r="AO46258" s="104"/>
      <c r="AP46258" s="104"/>
    </row>
    <row r="46259" spans="21:42" ht="15" customHeight="1" x14ac:dyDescent="0.25">
      <c r="U46259" s="104"/>
      <c r="AB46259" s="104"/>
      <c r="AC46259" s="104"/>
      <c r="AF46259" s="104"/>
      <c r="AG46259" s="104"/>
      <c r="AK46259" s="104"/>
      <c r="AL46259" s="104"/>
      <c r="AO46259" s="104"/>
      <c r="AP46259" s="104"/>
    </row>
    <row r="46260" spans="21:42" ht="15" customHeight="1" x14ac:dyDescent="0.25">
      <c r="U46260" s="104"/>
      <c r="AB46260" s="104"/>
      <c r="AC46260" s="104"/>
      <c r="AF46260" s="104"/>
      <c r="AG46260" s="104"/>
      <c r="AK46260" s="104"/>
      <c r="AL46260" s="104"/>
      <c r="AO46260" s="104"/>
      <c r="AP46260" s="104"/>
    </row>
    <row r="46261" spans="21:42" ht="15" customHeight="1" x14ac:dyDescent="0.25">
      <c r="U46261" s="104"/>
      <c r="AB46261" s="104"/>
      <c r="AC46261" s="104"/>
      <c r="AF46261" s="104"/>
      <c r="AG46261" s="104"/>
      <c r="AK46261" s="104"/>
      <c r="AL46261" s="104"/>
      <c r="AO46261" s="104"/>
      <c r="AP46261" s="104"/>
    </row>
    <row r="46262" spans="21:42" ht="15" customHeight="1" x14ac:dyDescent="0.25">
      <c r="U46262" s="104"/>
      <c r="AB46262" s="104"/>
      <c r="AC46262" s="104"/>
      <c r="AF46262" s="104"/>
      <c r="AG46262" s="104"/>
      <c r="AK46262" s="104"/>
      <c r="AL46262" s="104"/>
      <c r="AO46262" s="104"/>
      <c r="AP46262" s="104"/>
    </row>
    <row r="46263" spans="21:42" ht="15" customHeight="1" x14ac:dyDescent="0.25">
      <c r="U46263" s="104"/>
      <c r="AB46263" s="104"/>
      <c r="AC46263" s="104"/>
      <c r="AF46263" s="104"/>
      <c r="AG46263" s="104"/>
      <c r="AK46263" s="104"/>
      <c r="AL46263" s="104"/>
      <c r="AO46263" s="104"/>
      <c r="AP46263" s="104"/>
    </row>
    <row r="46264" spans="21:42" ht="15" customHeight="1" x14ac:dyDescent="0.25">
      <c r="U46264" s="104"/>
      <c r="AB46264" s="104"/>
      <c r="AC46264" s="104"/>
      <c r="AF46264" s="104"/>
      <c r="AG46264" s="104"/>
      <c r="AK46264" s="104"/>
      <c r="AL46264" s="104"/>
      <c r="AO46264" s="104"/>
      <c r="AP46264" s="104"/>
    </row>
    <row r="46265" spans="21:42" ht="15" customHeight="1" x14ac:dyDescent="0.25">
      <c r="U46265" s="104"/>
      <c r="AB46265" s="104"/>
      <c r="AC46265" s="104"/>
      <c r="AF46265" s="104"/>
      <c r="AG46265" s="104"/>
      <c r="AK46265" s="104"/>
      <c r="AL46265" s="104"/>
      <c r="AO46265" s="104"/>
      <c r="AP46265" s="104"/>
    </row>
    <row r="46266" spans="21:42" ht="15" customHeight="1" x14ac:dyDescent="0.25">
      <c r="U46266" s="104"/>
      <c r="AB46266" s="104"/>
      <c r="AC46266" s="104"/>
      <c r="AF46266" s="104"/>
      <c r="AG46266" s="104"/>
      <c r="AK46266" s="104"/>
      <c r="AL46266" s="104"/>
      <c r="AO46266" s="104"/>
      <c r="AP46266" s="104"/>
    </row>
    <row r="46267" spans="21:42" ht="15" customHeight="1" x14ac:dyDescent="0.25">
      <c r="U46267" s="104"/>
      <c r="AB46267" s="104"/>
      <c r="AC46267" s="104"/>
      <c r="AF46267" s="104"/>
      <c r="AG46267" s="104"/>
      <c r="AK46267" s="104"/>
      <c r="AL46267" s="104"/>
      <c r="AO46267" s="104"/>
      <c r="AP46267" s="104"/>
    </row>
    <row r="46268" spans="21:42" ht="15" customHeight="1" x14ac:dyDescent="0.25">
      <c r="U46268" s="104"/>
      <c r="AB46268" s="104"/>
      <c r="AC46268" s="104"/>
      <c r="AF46268" s="104"/>
      <c r="AG46268" s="104"/>
      <c r="AK46268" s="104"/>
      <c r="AL46268" s="104"/>
      <c r="AO46268" s="104"/>
      <c r="AP46268" s="104"/>
    </row>
    <row r="46269" spans="21:42" ht="15" customHeight="1" x14ac:dyDescent="0.25">
      <c r="U46269" s="104"/>
      <c r="AB46269" s="104"/>
      <c r="AC46269" s="104"/>
      <c r="AF46269" s="104"/>
      <c r="AG46269" s="104"/>
      <c r="AK46269" s="104"/>
      <c r="AL46269" s="104"/>
      <c r="AO46269" s="104"/>
      <c r="AP46269" s="104"/>
    </row>
    <row r="46270" spans="21:42" ht="15" customHeight="1" x14ac:dyDescent="0.25">
      <c r="U46270" s="104"/>
      <c r="AB46270" s="104"/>
      <c r="AC46270" s="104"/>
      <c r="AF46270" s="104"/>
      <c r="AG46270" s="104"/>
      <c r="AK46270" s="104"/>
      <c r="AL46270" s="104"/>
      <c r="AO46270" s="104"/>
      <c r="AP46270" s="104"/>
    </row>
    <row r="46271" spans="21:42" ht="15" customHeight="1" x14ac:dyDescent="0.25">
      <c r="U46271" s="104"/>
      <c r="AB46271" s="104"/>
      <c r="AC46271" s="104"/>
      <c r="AF46271" s="104"/>
      <c r="AG46271" s="104"/>
      <c r="AK46271" s="104"/>
      <c r="AL46271" s="104"/>
      <c r="AO46271" s="104"/>
      <c r="AP46271" s="104"/>
    </row>
    <row r="46272" spans="21:42" ht="15" customHeight="1" x14ac:dyDescent="0.25">
      <c r="U46272" s="104"/>
      <c r="AB46272" s="104"/>
      <c r="AC46272" s="104"/>
      <c r="AF46272" s="104"/>
      <c r="AG46272" s="104"/>
      <c r="AK46272" s="104"/>
      <c r="AL46272" s="104"/>
      <c r="AO46272" s="104"/>
      <c r="AP46272" s="104"/>
    </row>
    <row r="46273" spans="21:42" ht="15" customHeight="1" x14ac:dyDescent="0.25">
      <c r="U46273" s="104"/>
      <c r="AB46273" s="104"/>
      <c r="AC46273" s="104"/>
      <c r="AF46273" s="104"/>
      <c r="AG46273" s="104"/>
      <c r="AK46273" s="104"/>
      <c r="AL46273" s="104"/>
      <c r="AO46273" s="104"/>
      <c r="AP46273" s="104"/>
    </row>
    <row r="46274" spans="21:42" ht="15" customHeight="1" x14ac:dyDescent="0.25">
      <c r="U46274" s="104"/>
      <c r="AB46274" s="104"/>
      <c r="AC46274" s="104"/>
      <c r="AF46274" s="104"/>
      <c r="AG46274" s="104"/>
      <c r="AK46274" s="104"/>
      <c r="AL46274" s="104"/>
      <c r="AO46274" s="104"/>
      <c r="AP46274" s="104"/>
    </row>
    <row r="46275" spans="21:42" ht="15" customHeight="1" x14ac:dyDescent="0.25">
      <c r="U46275" s="104"/>
      <c r="AB46275" s="104"/>
      <c r="AC46275" s="104"/>
      <c r="AF46275" s="104"/>
      <c r="AG46275" s="104"/>
      <c r="AK46275" s="104"/>
      <c r="AL46275" s="104"/>
      <c r="AO46275" s="104"/>
      <c r="AP46275" s="104"/>
    </row>
    <row r="46276" spans="21:42" ht="15" customHeight="1" x14ac:dyDescent="0.25">
      <c r="U46276" s="104"/>
      <c r="AB46276" s="104"/>
      <c r="AC46276" s="104"/>
      <c r="AF46276" s="104"/>
      <c r="AG46276" s="104"/>
      <c r="AK46276" s="104"/>
      <c r="AL46276" s="104"/>
      <c r="AO46276" s="104"/>
      <c r="AP46276" s="104"/>
    </row>
    <row r="46277" spans="21:42" ht="15" customHeight="1" x14ac:dyDescent="0.25">
      <c r="U46277" s="104"/>
      <c r="AB46277" s="104"/>
      <c r="AC46277" s="104"/>
      <c r="AF46277" s="104"/>
      <c r="AG46277" s="104"/>
      <c r="AK46277" s="104"/>
      <c r="AL46277" s="104"/>
      <c r="AO46277" s="104"/>
      <c r="AP46277" s="104"/>
    </row>
    <row r="46278" spans="21:42" ht="15" customHeight="1" x14ac:dyDescent="0.25">
      <c r="U46278" s="104"/>
      <c r="AB46278" s="104"/>
      <c r="AC46278" s="104"/>
      <c r="AF46278" s="104"/>
      <c r="AG46278" s="104"/>
      <c r="AK46278" s="104"/>
      <c r="AL46278" s="104"/>
      <c r="AO46278" s="104"/>
      <c r="AP46278" s="104"/>
    </row>
    <row r="46279" spans="21:42" ht="15" customHeight="1" x14ac:dyDescent="0.25">
      <c r="U46279" s="104"/>
      <c r="AB46279" s="104"/>
      <c r="AC46279" s="104"/>
      <c r="AF46279" s="104"/>
      <c r="AG46279" s="104"/>
      <c r="AK46279" s="104"/>
      <c r="AL46279" s="104"/>
      <c r="AO46279" s="104"/>
      <c r="AP46279" s="104"/>
    </row>
    <row r="46280" spans="21:42" ht="15" customHeight="1" x14ac:dyDescent="0.25">
      <c r="U46280" s="104"/>
      <c r="AB46280" s="104"/>
      <c r="AC46280" s="104"/>
      <c r="AF46280" s="104"/>
      <c r="AG46280" s="104"/>
      <c r="AK46280" s="104"/>
      <c r="AL46280" s="104"/>
      <c r="AO46280" s="104"/>
      <c r="AP46280" s="104"/>
    </row>
    <row r="46281" spans="21:42" ht="15" customHeight="1" x14ac:dyDescent="0.25">
      <c r="U46281" s="104"/>
      <c r="AB46281" s="104"/>
      <c r="AC46281" s="104"/>
      <c r="AF46281" s="104"/>
      <c r="AG46281" s="104"/>
      <c r="AK46281" s="104"/>
      <c r="AL46281" s="104"/>
      <c r="AO46281" s="104"/>
      <c r="AP46281" s="104"/>
    </row>
    <row r="46282" spans="21:42" ht="15" customHeight="1" x14ac:dyDescent="0.25">
      <c r="U46282" s="104"/>
      <c r="AB46282" s="104"/>
      <c r="AC46282" s="104"/>
      <c r="AF46282" s="104"/>
      <c r="AG46282" s="104"/>
      <c r="AK46282" s="104"/>
      <c r="AL46282" s="104"/>
      <c r="AO46282" s="104"/>
      <c r="AP46282" s="104"/>
    </row>
    <row r="46283" spans="21:42" ht="15" customHeight="1" x14ac:dyDescent="0.25">
      <c r="U46283" s="104"/>
      <c r="AB46283" s="104"/>
      <c r="AC46283" s="104"/>
      <c r="AF46283" s="104"/>
      <c r="AG46283" s="104"/>
      <c r="AK46283" s="104"/>
      <c r="AL46283" s="104"/>
      <c r="AO46283" s="104"/>
      <c r="AP46283" s="104"/>
    </row>
    <row r="46284" spans="21:42" ht="15" customHeight="1" x14ac:dyDescent="0.25">
      <c r="U46284" s="104"/>
      <c r="AB46284" s="104"/>
      <c r="AC46284" s="104"/>
      <c r="AF46284" s="104"/>
      <c r="AG46284" s="104"/>
      <c r="AK46284" s="104"/>
      <c r="AL46284" s="104"/>
      <c r="AO46284" s="104"/>
      <c r="AP46284" s="104"/>
    </row>
    <row r="46285" spans="21:42" ht="15" customHeight="1" x14ac:dyDescent="0.25">
      <c r="U46285" s="104"/>
      <c r="AB46285" s="104"/>
      <c r="AC46285" s="104"/>
      <c r="AF46285" s="104"/>
      <c r="AG46285" s="104"/>
      <c r="AK46285" s="104"/>
      <c r="AL46285" s="104"/>
      <c r="AO46285" s="104"/>
      <c r="AP46285" s="104"/>
    </row>
    <row r="46286" spans="21:42" ht="15" customHeight="1" x14ac:dyDescent="0.25">
      <c r="U46286" s="104"/>
      <c r="AB46286" s="104"/>
      <c r="AC46286" s="104"/>
      <c r="AF46286" s="104"/>
      <c r="AG46286" s="104"/>
      <c r="AK46286" s="104"/>
      <c r="AL46286" s="104"/>
      <c r="AO46286" s="104"/>
      <c r="AP46286" s="104"/>
    </row>
    <row r="46287" spans="21:42" ht="15" customHeight="1" x14ac:dyDescent="0.25">
      <c r="U46287" s="104"/>
      <c r="AB46287" s="104"/>
      <c r="AC46287" s="104"/>
      <c r="AF46287" s="104"/>
      <c r="AG46287" s="104"/>
      <c r="AK46287" s="104"/>
      <c r="AL46287" s="104"/>
      <c r="AO46287" s="104"/>
      <c r="AP46287" s="104"/>
    </row>
    <row r="46288" spans="21:42" ht="15" customHeight="1" x14ac:dyDescent="0.25">
      <c r="U46288" s="104"/>
      <c r="AB46288" s="104"/>
      <c r="AC46288" s="104"/>
      <c r="AF46288" s="104"/>
      <c r="AG46288" s="104"/>
      <c r="AK46288" s="104"/>
      <c r="AL46288" s="104"/>
      <c r="AO46288" s="104"/>
      <c r="AP46288" s="104"/>
    </row>
    <row r="46289" spans="21:42" ht="15" customHeight="1" x14ac:dyDescent="0.25">
      <c r="U46289" s="104"/>
      <c r="AB46289" s="104"/>
      <c r="AC46289" s="104"/>
      <c r="AF46289" s="104"/>
      <c r="AG46289" s="104"/>
      <c r="AK46289" s="104"/>
      <c r="AL46289" s="104"/>
      <c r="AO46289" s="104"/>
      <c r="AP46289" s="104"/>
    </row>
    <row r="46290" spans="21:42" ht="15" customHeight="1" x14ac:dyDescent="0.25">
      <c r="U46290" s="104"/>
      <c r="AB46290" s="104"/>
      <c r="AC46290" s="104"/>
      <c r="AF46290" s="104"/>
      <c r="AG46290" s="104"/>
      <c r="AK46290" s="104"/>
      <c r="AL46290" s="104"/>
      <c r="AO46290" s="104"/>
      <c r="AP46290" s="104"/>
    </row>
    <row r="46291" spans="21:42" ht="15" customHeight="1" x14ac:dyDescent="0.25">
      <c r="U46291" s="104"/>
      <c r="AB46291" s="104"/>
      <c r="AC46291" s="104"/>
      <c r="AF46291" s="104"/>
      <c r="AG46291" s="104"/>
      <c r="AK46291" s="104"/>
      <c r="AL46291" s="104"/>
      <c r="AO46291" s="104"/>
      <c r="AP46291" s="104"/>
    </row>
    <row r="46292" spans="21:42" ht="15" customHeight="1" x14ac:dyDescent="0.25">
      <c r="U46292" s="104"/>
      <c r="AB46292" s="104"/>
      <c r="AC46292" s="104"/>
      <c r="AF46292" s="104"/>
      <c r="AG46292" s="104"/>
      <c r="AK46292" s="104"/>
      <c r="AL46292" s="104"/>
      <c r="AO46292" s="104"/>
      <c r="AP46292" s="104"/>
    </row>
    <row r="46293" spans="21:42" ht="15" customHeight="1" x14ac:dyDescent="0.25">
      <c r="U46293" s="104"/>
      <c r="AB46293" s="104"/>
      <c r="AC46293" s="104"/>
      <c r="AF46293" s="104"/>
      <c r="AG46293" s="104"/>
      <c r="AK46293" s="104"/>
      <c r="AL46293" s="104"/>
      <c r="AO46293" s="104"/>
      <c r="AP46293" s="104"/>
    </row>
    <row r="46294" spans="21:42" ht="15" customHeight="1" x14ac:dyDescent="0.25">
      <c r="U46294" s="104"/>
      <c r="AB46294" s="104"/>
      <c r="AC46294" s="104"/>
      <c r="AF46294" s="104"/>
      <c r="AG46294" s="104"/>
      <c r="AK46294" s="104"/>
      <c r="AL46294" s="104"/>
      <c r="AO46294" s="104"/>
      <c r="AP46294" s="104"/>
    </row>
    <row r="46295" spans="21:42" ht="15" customHeight="1" x14ac:dyDescent="0.25">
      <c r="U46295" s="104"/>
      <c r="AB46295" s="104"/>
      <c r="AC46295" s="104"/>
      <c r="AF46295" s="104"/>
      <c r="AG46295" s="104"/>
      <c r="AK46295" s="104"/>
      <c r="AL46295" s="104"/>
      <c r="AO46295" s="104"/>
      <c r="AP46295" s="104"/>
    </row>
    <row r="46296" spans="21:42" ht="15" customHeight="1" x14ac:dyDescent="0.25">
      <c r="U46296" s="104"/>
      <c r="AB46296" s="104"/>
      <c r="AC46296" s="104"/>
      <c r="AF46296" s="104"/>
      <c r="AG46296" s="104"/>
      <c r="AK46296" s="104"/>
      <c r="AL46296" s="104"/>
      <c r="AO46296" s="104"/>
      <c r="AP46296" s="104"/>
    </row>
    <row r="46297" spans="21:42" ht="15" customHeight="1" x14ac:dyDescent="0.25">
      <c r="U46297" s="104"/>
      <c r="AB46297" s="104"/>
      <c r="AC46297" s="104"/>
      <c r="AF46297" s="104"/>
      <c r="AG46297" s="104"/>
      <c r="AK46297" s="104"/>
      <c r="AL46297" s="104"/>
      <c r="AO46297" s="104"/>
      <c r="AP46297" s="104"/>
    </row>
    <row r="46298" spans="21:42" ht="15" customHeight="1" x14ac:dyDescent="0.25">
      <c r="U46298" s="104"/>
      <c r="AB46298" s="104"/>
      <c r="AC46298" s="104"/>
      <c r="AF46298" s="104"/>
      <c r="AG46298" s="104"/>
      <c r="AK46298" s="104"/>
      <c r="AL46298" s="104"/>
      <c r="AO46298" s="104"/>
      <c r="AP46298" s="104"/>
    </row>
    <row r="46299" spans="21:42" ht="15" customHeight="1" x14ac:dyDescent="0.25">
      <c r="U46299" s="104"/>
      <c r="AB46299" s="104"/>
      <c r="AC46299" s="104"/>
      <c r="AF46299" s="104"/>
      <c r="AG46299" s="104"/>
      <c r="AK46299" s="104"/>
      <c r="AL46299" s="104"/>
      <c r="AO46299" s="104"/>
      <c r="AP46299" s="104"/>
    </row>
    <row r="46300" spans="21:42" ht="15" customHeight="1" x14ac:dyDescent="0.25">
      <c r="U46300" s="104"/>
      <c r="AB46300" s="104"/>
      <c r="AC46300" s="104"/>
      <c r="AF46300" s="104"/>
      <c r="AG46300" s="104"/>
      <c r="AK46300" s="104"/>
      <c r="AL46300" s="104"/>
      <c r="AO46300" s="104"/>
      <c r="AP46300" s="104"/>
    </row>
    <row r="46301" spans="21:42" ht="15" customHeight="1" x14ac:dyDescent="0.25">
      <c r="U46301" s="104"/>
      <c r="AB46301" s="104"/>
      <c r="AC46301" s="104"/>
      <c r="AF46301" s="104"/>
      <c r="AG46301" s="104"/>
      <c r="AK46301" s="104"/>
      <c r="AL46301" s="104"/>
      <c r="AO46301" s="104"/>
      <c r="AP46301" s="104"/>
    </row>
    <row r="46302" spans="21:42" ht="15" customHeight="1" x14ac:dyDescent="0.25">
      <c r="U46302" s="104"/>
      <c r="AB46302" s="104"/>
      <c r="AC46302" s="104"/>
      <c r="AF46302" s="104"/>
      <c r="AG46302" s="104"/>
      <c r="AK46302" s="104"/>
      <c r="AL46302" s="104"/>
      <c r="AO46302" s="104"/>
      <c r="AP46302" s="104"/>
    </row>
    <row r="46303" spans="21:42" ht="15" customHeight="1" x14ac:dyDescent="0.25">
      <c r="U46303" s="104"/>
      <c r="AB46303" s="104"/>
      <c r="AC46303" s="104"/>
      <c r="AF46303" s="104"/>
      <c r="AG46303" s="104"/>
      <c r="AK46303" s="104"/>
      <c r="AL46303" s="104"/>
      <c r="AO46303" s="104"/>
      <c r="AP46303" s="104"/>
    </row>
    <row r="46304" spans="21:42" ht="15" customHeight="1" x14ac:dyDescent="0.25">
      <c r="U46304" s="104"/>
      <c r="AB46304" s="104"/>
      <c r="AC46304" s="104"/>
      <c r="AF46304" s="104"/>
      <c r="AG46304" s="104"/>
      <c r="AK46304" s="104"/>
      <c r="AL46304" s="104"/>
      <c r="AO46304" s="104"/>
      <c r="AP46304" s="104"/>
    </row>
    <row r="46305" spans="21:42" ht="15" customHeight="1" x14ac:dyDescent="0.25">
      <c r="U46305" s="104"/>
      <c r="AB46305" s="104"/>
      <c r="AC46305" s="104"/>
      <c r="AF46305" s="104"/>
      <c r="AG46305" s="104"/>
      <c r="AK46305" s="104"/>
      <c r="AL46305" s="104"/>
      <c r="AO46305" s="104"/>
      <c r="AP46305" s="104"/>
    </row>
    <row r="46306" spans="21:42" ht="15" customHeight="1" x14ac:dyDescent="0.25">
      <c r="U46306" s="104"/>
      <c r="AB46306" s="104"/>
      <c r="AC46306" s="104"/>
      <c r="AF46306" s="104"/>
      <c r="AG46306" s="104"/>
      <c r="AK46306" s="104"/>
      <c r="AL46306" s="104"/>
      <c r="AO46306" s="104"/>
      <c r="AP46306" s="104"/>
    </row>
    <row r="46307" spans="21:42" ht="15" customHeight="1" x14ac:dyDescent="0.25">
      <c r="U46307" s="104"/>
      <c r="AB46307" s="104"/>
      <c r="AC46307" s="104"/>
      <c r="AF46307" s="104"/>
      <c r="AG46307" s="104"/>
      <c r="AK46307" s="104"/>
      <c r="AL46307" s="104"/>
      <c r="AO46307" s="104"/>
      <c r="AP46307" s="104"/>
    </row>
    <row r="46308" spans="21:42" ht="15" customHeight="1" x14ac:dyDescent="0.25">
      <c r="U46308" s="104"/>
      <c r="AB46308" s="104"/>
      <c r="AC46308" s="104"/>
      <c r="AF46308" s="104"/>
      <c r="AG46308" s="104"/>
      <c r="AK46308" s="104"/>
      <c r="AL46308" s="104"/>
      <c r="AO46308" s="104"/>
      <c r="AP46308" s="104"/>
    </row>
    <row r="46309" spans="21:42" ht="15" customHeight="1" x14ac:dyDescent="0.25">
      <c r="U46309" s="104"/>
      <c r="AB46309" s="104"/>
      <c r="AC46309" s="104"/>
      <c r="AF46309" s="104"/>
      <c r="AG46309" s="104"/>
      <c r="AK46309" s="104"/>
      <c r="AL46309" s="104"/>
      <c r="AO46309" s="104"/>
      <c r="AP46309" s="104"/>
    </row>
    <row r="46310" spans="21:42" ht="15" customHeight="1" x14ac:dyDescent="0.25">
      <c r="U46310" s="104"/>
      <c r="AB46310" s="104"/>
      <c r="AC46310" s="104"/>
      <c r="AF46310" s="104"/>
      <c r="AG46310" s="104"/>
      <c r="AK46310" s="104"/>
      <c r="AL46310" s="104"/>
      <c r="AO46310" s="104"/>
      <c r="AP46310" s="104"/>
    </row>
    <row r="46311" spans="21:42" ht="15" customHeight="1" x14ac:dyDescent="0.25">
      <c r="U46311" s="104"/>
      <c r="AB46311" s="104"/>
      <c r="AC46311" s="104"/>
      <c r="AF46311" s="104"/>
      <c r="AG46311" s="104"/>
      <c r="AK46311" s="104"/>
      <c r="AL46311" s="104"/>
      <c r="AO46311" s="104"/>
      <c r="AP46311" s="104"/>
    </row>
    <row r="46312" spans="21:42" ht="15" customHeight="1" x14ac:dyDescent="0.25">
      <c r="U46312" s="104"/>
      <c r="AB46312" s="104"/>
      <c r="AC46312" s="104"/>
      <c r="AF46312" s="104"/>
      <c r="AG46312" s="104"/>
      <c r="AK46312" s="104"/>
      <c r="AL46312" s="104"/>
      <c r="AO46312" s="104"/>
      <c r="AP46312" s="104"/>
    </row>
    <row r="46313" spans="21:42" ht="15" customHeight="1" x14ac:dyDescent="0.25">
      <c r="U46313" s="104"/>
      <c r="AB46313" s="104"/>
      <c r="AC46313" s="104"/>
      <c r="AF46313" s="104"/>
      <c r="AG46313" s="104"/>
      <c r="AK46313" s="104"/>
      <c r="AL46313" s="104"/>
      <c r="AO46313" s="104"/>
      <c r="AP46313" s="104"/>
    </row>
    <row r="46314" spans="21:42" ht="15" customHeight="1" x14ac:dyDescent="0.25">
      <c r="U46314" s="104"/>
      <c r="AB46314" s="104"/>
      <c r="AC46314" s="104"/>
      <c r="AF46314" s="104"/>
      <c r="AG46314" s="104"/>
      <c r="AK46314" s="104"/>
      <c r="AL46314" s="104"/>
      <c r="AO46314" s="104"/>
      <c r="AP46314" s="104"/>
    </row>
    <row r="46315" spans="21:42" ht="15" customHeight="1" x14ac:dyDescent="0.25">
      <c r="U46315" s="104"/>
      <c r="AB46315" s="104"/>
      <c r="AC46315" s="104"/>
      <c r="AF46315" s="104"/>
      <c r="AG46315" s="104"/>
      <c r="AK46315" s="104"/>
      <c r="AL46315" s="104"/>
      <c r="AO46315" s="104"/>
      <c r="AP46315" s="104"/>
    </row>
    <row r="46316" spans="21:42" ht="15" customHeight="1" x14ac:dyDescent="0.25">
      <c r="U46316" s="104"/>
      <c r="AB46316" s="104"/>
      <c r="AC46316" s="104"/>
      <c r="AF46316" s="104"/>
      <c r="AG46316" s="104"/>
      <c r="AK46316" s="104"/>
      <c r="AL46316" s="104"/>
      <c r="AO46316" s="104"/>
      <c r="AP46316" s="104"/>
    </row>
    <row r="46317" spans="21:42" ht="15" customHeight="1" x14ac:dyDescent="0.25">
      <c r="U46317" s="104"/>
      <c r="AB46317" s="104"/>
      <c r="AC46317" s="104"/>
      <c r="AF46317" s="104"/>
      <c r="AG46317" s="104"/>
      <c r="AK46317" s="104"/>
      <c r="AL46317" s="104"/>
      <c r="AO46317" s="104"/>
      <c r="AP46317" s="104"/>
    </row>
    <row r="46318" spans="21:42" ht="15" customHeight="1" x14ac:dyDescent="0.25">
      <c r="U46318" s="104"/>
      <c r="AB46318" s="104"/>
      <c r="AC46318" s="104"/>
      <c r="AF46318" s="104"/>
      <c r="AG46318" s="104"/>
      <c r="AK46318" s="104"/>
      <c r="AL46318" s="104"/>
      <c r="AO46318" s="104"/>
      <c r="AP46318" s="104"/>
    </row>
    <row r="46319" spans="21:42" ht="15" customHeight="1" x14ac:dyDescent="0.25">
      <c r="U46319" s="104"/>
      <c r="AB46319" s="104"/>
      <c r="AC46319" s="104"/>
      <c r="AF46319" s="104"/>
      <c r="AG46319" s="104"/>
      <c r="AK46319" s="104"/>
      <c r="AL46319" s="104"/>
      <c r="AO46319" s="104"/>
      <c r="AP46319" s="104"/>
    </row>
    <row r="46320" spans="21:42" ht="15" customHeight="1" x14ac:dyDescent="0.25">
      <c r="U46320" s="104"/>
      <c r="AB46320" s="104"/>
      <c r="AC46320" s="104"/>
      <c r="AF46320" s="104"/>
      <c r="AG46320" s="104"/>
      <c r="AK46320" s="104"/>
      <c r="AL46320" s="104"/>
      <c r="AO46320" s="104"/>
      <c r="AP46320" s="104"/>
    </row>
    <row r="46321" spans="21:42" ht="15" customHeight="1" x14ac:dyDescent="0.25">
      <c r="U46321" s="104"/>
      <c r="AB46321" s="104"/>
      <c r="AC46321" s="104"/>
      <c r="AF46321" s="104"/>
      <c r="AG46321" s="104"/>
      <c r="AK46321" s="104"/>
      <c r="AL46321" s="104"/>
      <c r="AO46321" s="104"/>
      <c r="AP46321" s="104"/>
    </row>
    <row r="46322" spans="21:42" ht="15" customHeight="1" x14ac:dyDescent="0.25">
      <c r="U46322" s="104"/>
      <c r="AB46322" s="104"/>
      <c r="AC46322" s="104"/>
      <c r="AF46322" s="104"/>
      <c r="AG46322" s="104"/>
      <c r="AK46322" s="104"/>
      <c r="AL46322" s="104"/>
      <c r="AO46322" s="104"/>
      <c r="AP46322" s="104"/>
    </row>
    <row r="46323" spans="21:42" ht="15" customHeight="1" x14ac:dyDescent="0.25">
      <c r="U46323" s="104"/>
      <c r="AB46323" s="104"/>
      <c r="AC46323" s="104"/>
      <c r="AF46323" s="104"/>
      <c r="AG46323" s="104"/>
      <c r="AK46323" s="104"/>
      <c r="AL46323" s="104"/>
      <c r="AO46323" s="104"/>
      <c r="AP46323" s="104"/>
    </row>
    <row r="46324" spans="21:42" ht="15" customHeight="1" x14ac:dyDescent="0.25">
      <c r="U46324" s="104"/>
      <c r="AB46324" s="104"/>
      <c r="AC46324" s="104"/>
      <c r="AF46324" s="104"/>
      <c r="AG46324" s="104"/>
      <c r="AK46324" s="104"/>
      <c r="AL46324" s="104"/>
      <c r="AO46324" s="104"/>
      <c r="AP46324" s="104"/>
    </row>
    <row r="46325" spans="21:42" ht="15" customHeight="1" x14ac:dyDescent="0.25">
      <c r="U46325" s="104"/>
      <c r="AB46325" s="104"/>
      <c r="AC46325" s="104"/>
      <c r="AF46325" s="104"/>
      <c r="AG46325" s="104"/>
      <c r="AK46325" s="104"/>
      <c r="AL46325" s="104"/>
      <c r="AO46325" s="104"/>
      <c r="AP46325" s="104"/>
    </row>
    <row r="46326" spans="21:42" ht="15" customHeight="1" x14ac:dyDescent="0.25">
      <c r="U46326" s="104"/>
      <c r="AB46326" s="104"/>
      <c r="AC46326" s="104"/>
      <c r="AF46326" s="104"/>
      <c r="AG46326" s="104"/>
      <c r="AK46326" s="104"/>
      <c r="AL46326" s="104"/>
      <c r="AO46326" s="104"/>
      <c r="AP46326" s="104"/>
    </row>
    <row r="46327" spans="21:42" ht="15" customHeight="1" x14ac:dyDescent="0.25">
      <c r="U46327" s="104"/>
      <c r="AB46327" s="104"/>
      <c r="AC46327" s="104"/>
      <c r="AF46327" s="104"/>
      <c r="AG46327" s="104"/>
      <c r="AK46327" s="104"/>
      <c r="AL46327" s="104"/>
      <c r="AO46327" s="104"/>
      <c r="AP46327" s="104"/>
    </row>
    <row r="46328" spans="21:42" ht="15" customHeight="1" x14ac:dyDescent="0.25">
      <c r="U46328" s="104"/>
      <c r="AB46328" s="104"/>
      <c r="AC46328" s="104"/>
      <c r="AF46328" s="104"/>
      <c r="AG46328" s="104"/>
      <c r="AK46328" s="104"/>
      <c r="AL46328" s="104"/>
      <c r="AO46328" s="104"/>
      <c r="AP46328" s="104"/>
    </row>
    <row r="46329" spans="21:42" ht="15" customHeight="1" x14ac:dyDescent="0.25">
      <c r="U46329" s="104"/>
      <c r="AB46329" s="104"/>
      <c r="AC46329" s="104"/>
      <c r="AF46329" s="104"/>
      <c r="AG46329" s="104"/>
      <c r="AK46329" s="104"/>
      <c r="AL46329" s="104"/>
      <c r="AO46329" s="104"/>
      <c r="AP46329" s="104"/>
    </row>
    <row r="46330" spans="21:42" ht="15" customHeight="1" x14ac:dyDescent="0.25">
      <c r="U46330" s="104"/>
      <c r="AB46330" s="104"/>
      <c r="AC46330" s="104"/>
      <c r="AF46330" s="104"/>
      <c r="AG46330" s="104"/>
      <c r="AK46330" s="104"/>
      <c r="AL46330" s="104"/>
      <c r="AO46330" s="104"/>
      <c r="AP46330" s="104"/>
    </row>
    <row r="46331" spans="21:42" ht="15" customHeight="1" x14ac:dyDescent="0.25">
      <c r="U46331" s="104"/>
      <c r="AB46331" s="104"/>
      <c r="AC46331" s="104"/>
      <c r="AF46331" s="104"/>
      <c r="AG46331" s="104"/>
      <c r="AK46331" s="104"/>
      <c r="AL46331" s="104"/>
      <c r="AO46331" s="104"/>
      <c r="AP46331" s="104"/>
    </row>
    <row r="46332" spans="21:42" ht="15" customHeight="1" x14ac:dyDescent="0.25">
      <c r="U46332" s="104"/>
      <c r="AB46332" s="104"/>
      <c r="AC46332" s="104"/>
      <c r="AF46332" s="104"/>
      <c r="AG46332" s="104"/>
      <c r="AK46332" s="104"/>
      <c r="AL46332" s="104"/>
      <c r="AO46332" s="104"/>
      <c r="AP46332" s="104"/>
    </row>
    <row r="46333" spans="21:42" ht="15" customHeight="1" x14ac:dyDescent="0.25">
      <c r="U46333" s="104"/>
      <c r="AB46333" s="104"/>
      <c r="AC46333" s="104"/>
      <c r="AF46333" s="104"/>
      <c r="AG46333" s="104"/>
      <c r="AK46333" s="104"/>
      <c r="AL46333" s="104"/>
      <c r="AO46333" s="104"/>
      <c r="AP46333" s="104"/>
    </row>
    <row r="46334" spans="21:42" ht="15" customHeight="1" x14ac:dyDescent="0.25">
      <c r="U46334" s="104"/>
      <c r="AB46334" s="104"/>
      <c r="AC46334" s="104"/>
      <c r="AF46334" s="104"/>
      <c r="AG46334" s="104"/>
      <c r="AK46334" s="104"/>
      <c r="AL46334" s="104"/>
      <c r="AO46334" s="104"/>
      <c r="AP46334" s="104"/>
    </row>
    <row r="46335" spans="21:42" ht="15" customHeight="1" x14ac:dyDescent="0.25">
      <c r="U46335" s="104"/>
      <c r="AB46335" s="104"/>
      <c r="AC46335" s="104"/>
      <c r="AF46335" s="104"/>
      <c r="AG46335" s="104"/>
      <c r="AK46335" s="104"/>
      <c r="AL46335" s="104"/>
      <c r="AO46335" s="104"/>
      <c r="AP46335" s="104"/>
    </row>
    <row r="46336" spans="21:42" ht="15" customHeight="1" x14ac:dyDescent="0.25">
      <c r="U46336" s="104"/>
      <c r="AB46336" s="104"/>
      <c r="AC46336" s="104"/>
      <c r="AF46336" s="104"/>
      <c r="AG46336" s="104"/>
      <c r="AK46336" s="104"/>
      <c r="AL46336" s="104"/>
      <c r="AO46336" s="104"/>
      <c r="AP46336" s="104"/>
    </row>
    <row r="46337" spans="21:42" ht="15" customHeight="1" x14ac:dyDescent="0.25">
      <c r="U46337" s="104"/>
      <c r="AB46337" s="104"/>
      <c r="AC46337" s="104"/>
      <c r="AF46337" s="104"/>
      <c r="AG46337" s="104"/>
      <c r="AK46337" s="104"/>
      <c r="AL46337" s="104"/>
      <c r="AO46337" s="104"/>
      <c r="AP46337" s="104"/>
    </row>
    <row r="46338" spans="21:42" ht="15" customHeight="1" x14ac:dyDescent="0.25">
      <c r="U46338" s="104"/>
      <c r="AB46338" s="104"/>
      <c r="AC46338" s="104"/>
      <c r="AF46338" s="104"/>
      <c r="AG46338" s="104"/>
      <c r="AK46338" s="104"/>
      <c r="AL46338" s="104"/>
      <c r="AO46338" s="104"/>
      <c r="AP46338" s="104"/>
    </row>
    <row r="46339" spans="21:42" ht="15" customHeight="1" x14ac:dyDescent="0.25">
      <c r="U46339" s="104"/>
      <c r="AB46339" s="104"/>
      <c r="AC46339" s="104"/>
      <c r="AF46339" s="104"/>
      <c r="AG46339" s="104"/>
      <c r="AK46339" s="104"/>
      <c r="AL46339" s="104"/>
      <c r="AO46339" s="104"/>
      <c r="AP46339" s="104"/>
    </row>
    <row r="46340" spans="21:42" ht="15" customHeight="1" x14ac:dyDescent="0.25">
      <c r="U46340" s="104"/>
      <c r="AB46340" s="104"/>
      <c r="AC46340" s="104"/>
      <c r="AF46340" s="104"/>
      <c r="AG46340" s="104"/>
      <c r="AK46340" s="104"/>
      <c r="AL46340" s="104"/>
      <c r="AO46340" s="104"/>
      <c r="AP46340" s="104"/>
    </row>
    <row r="46341" spans="21:42" ht="15" customHeight="1" x14ac:dyDescent="0.25">
      <c r="U46341" s="104"/>
      <c r="AB46341" s="104"/>
      <c r="AC46341" s="104"/>
      <c r="AF46341" s="104"/>
      <c r="AG46341" s="104"/>
      <c r="AK46341" s="104"/>
      <c r="AL46341" s="104"/>
      <c r="AO46341" s="104"/>
      <c r="AP46341" s="104"/>
    </row>
    <row r="46342" spans="21:42" ht="15" customHeight="1" x14ac:dyDescent="0.25">
      <c r="U46342" s="104"/>
      <c r="AB46342" s="104"/>
      <c r="AC46342" s="104"/>
      <c r="AF46342" s="104"/>
      <c r="AG46342" s="104"/>
      <c r="AK46342" s="104"/>
      <c r="AL46342" s="104"/>
      <c r="AO46342" s="104"/>
      <c r="AP46342" s="104"/>
    </row>
    <row r="46343" spans="21:42" ht="15" customHeight="1" x14ac:dyDescent="0.25">
      <c r="U46343" s="104"/>
      <c r="AB46343" s="104"/>
      <c r="AC46343" s="104"/>
      <c r="AF46343" s="104"/>
      <c r="AG46343" s="104"/>
      <c r="AK46343" s="104"/>
      <c r="AL46343" s="104"/>
      <c r="AO46343" s="104"/>
      <c r="AP46343" s="104"/>
    </row>
    <row r="46344" spans="21:42" ht="15" customHeight="1" x14ac:dyDescent="0.25">
      <c r="U46344" s="104"/>
      <c r="AB46344" s="104"/>
      <c r="AC46344" s="104"/>
      <c r="AF46344" s="104"/>
      <c r="AG46344" s="104"/>
      <c r="AK46344" s="104"/>
      <c r="AL46344" s="104"/>
      <c r="AO46344" s="104"/>
      <c r="AP46344" s="104"/>
    </row>
    <row r="46345" spans="21:42" ht="15" customHeight="1" x14ac:dyDescent="0.25">
      <c r="U46345" s="104"/>
      <c r="AB46345" s="104"/>
      <c r="AC46345" s="104"/>
      <c r="AF46345" s="104"/>
      <c r="AG46345" s="104"/>
      <c r="AK46345" s="104"/>
      <c r="AL46345" s="104"/>
      <c r="AO46345" s="104"/>
      <c r="AP46345" s="104"/>
    </row>
    <row r="46346" spans="21:42" ht="15" customHeight="1" x14ac:dyDescent="0.25">
      <c r="U46346" s="104"/>
      <c r="AB46346" s="104"/>
      <c r="AC46346" s="104"/>
      <c r="AF46346" s="104"/>
      <c r="AG46346" s="104"/>
      <c r="AK46346" s="104"/>
      <c r="AL46346" s="104"/>
      <c r="AO46346" s="104"/>
      <c r="AP46346" s="104"/>
    </row>
    <row r="46347" spans="21:42" ht="15" customHeight="1" x14ac:dyDescent="0.25">
      <c r="U46347" s="104"/>
      <c r="AB46347" s="104"/>
      <c r="AC46347" s="104"/>
      <c r="AF46347" s="104"/>
      <c r="AG46347" s="104"/>
      <c r="AK46347" s="104"/>
      <c r="AL46347" s="104"/>
      <c r="AO46347" s="104"/>
      <c r="AP46347" s="104"/>
    </row>
    <row r="46348" spans="21:42" ht="15" customHeight="1" x14ac:dyDescent="0.25">
      <c r="U46348" s="104"/>
      <c r="AB46348" s="104"/>
      <c r="AC46348" s="104"/>
      <c r="AF46348" s="104"/>
      <c r="AG46348" s="104"/>
      <c r="AK46348" s="104"/>
      <c r="AL46348" s="104"/>
      <c r="AO46348" s="104"/>
      <c r="AP46348" s="104"/>
    </row>
    <row r="46349" spans="21:42" ht="15" customHeight="1" x14ac:dyDescent="0.25">
      <c r="U46349" s="104"/>
      <c r="AB46349" s="104"/>
      <c r="AC46349" s="104"/>
      <c r="AF46349" s="104"/>
      <c r="AG46349" s="104"/>
      <c r="AK46349" s="104"/>
      <c r="AL46349" s="104"/>
      <c r="AO46349" s="104"/>
      <c r="AP46349" s="104"/>
    </row>
    <row r="46350" spans="21:42" ht="15" customHeight="1" x14ac:dyDescent="0.25">
      <c r="U46350" s="104"/>
      <c r="AB46350" s="104"/>
      <c r="AC46350" s="104"/>
      <c r="AF46350" s="104"/>
      <c r="AG46350" s="104"/>
      <c r="AK46350" s="104"/>
      <c r="AL46350" s="104"/>
      <c r="AO46350" s="104"/>
      <c r="AP46350" s="104"/>
    </row>
    <row r="46351" spans="21:42" ht="15" customHeight="1" x14ac:dyDescent="0.25">
      <c r="U46351" s="104"/>
      <c r="AB46351" s="104"/>
      <c r="AC46351" s="104"/>
      <c r="AF46351" s="104"/>
      <c r="AG46351" s="104"/>
      <c r="AK46351" s="104"/>
      <c r="AL46351" s="104"/>
      <c r="AO46351" s="104"/>
      <c r="AP46351" s="104"/>
    </row>
    <row r="46352" spans="21:42" ht="15" customHeight="1" x14ac:dyDescent="0.25">
      <c r="U46352" s="104"/>
      <c r="AB46352" s="104"/>
      <c r="AC46352" s="104"/>
      <c r="AF46352" s="104"/>
      <c r="AG46352" s="104"/>
      <c r="AK46352" s="104"/>
      <c r="AL46352" s="104"/>
      <c r="AO46352" s="104"/>
      <c r="AP46352" s="104"/>
    </row>
    <row r="46353" spans="21:42" ht="15" customHeight="1" x14ac:dyDescent="0.25">
      <c r="U46353" s="104"/>
      <c r="AB46353" s="104"/>
      <c r="AC46353" s="104"/>
      <c r="AF46353" s="104"/>
      <c r="AG46353" s="104"/>
      <c r="AK46353" s="104"/>
      <c r="AL46353" s="104"/>
      <c r="AO46353" s="104"/>
      <c r="AP46353" s="104"/>
    </row>
    <row r="46354" spans="21:42" ht="15" customHeight="1" x14ac:dyDescent="0.25">
      <c r="U46354" s="104"/>
      <c r="AB46354" s="104"/>
      <c r="AC46354" s="104"/>
      <c r="AF46354" s="104"/>
      <c r="AG46354" s="104"/>
      <c r="AK46354" s="104"/>
      <c r="AL46354" s="104"/>
      <c r="AO46354" s="104"/>
      <c r="AP46354" s="104"/>
    </row>
    <row r="46355" spans="21:42" ht="15" customHeight="1" x14ac:dyDescent="0.25">
      <c r="U46355" s="104"/>
      <c r="AB46355" s="104"/>
      <c r="AC46355" s="104"/>
      <c r="AF46355" s="104"/>
      <c r="AG46355" s="104"/>
      <c r="AK46355" s="104"/>
      <c r="AL46355" s="104"/>
      <c r="AO46355" s="104"/>
      <c r="AP46355" s="104"/>
    </row>
    <row r="46356" spans="21:42" ht="15" customHeight="1" x14ac:dyDescent="0.25">
      <c r="U46356" s="104"/>
      <c r="AB46356" s="104"/>
      <c r="AC46356" s="104"/>
      <c r="AF46356" s="104"/>
      <c r="AG46356" s="104"/>
      <c r="AK46356" s="104"/>
      <c r="AL46356" s="104"/>
      <c r="AO46356" s="104"/>
      <c r="AP46356" s="104"/>
    </row>
    <row r="46357" spans="21:42" ht="15" customHeight="1" x14ac:dyDescent="0.25">
      <c r="U46357" s="104"/>
      <c r="AB46357" s="104"/>
      <c r="AC46357" s="104"/>
      <c r="AF46357" s="104"/>
      <c r="AG46357" s="104"/>
      <c r="AK46357" s="104"/>
      <c r="AL46357" s="104"/>
      <c r="AO46357" s="104"/>
      <c r="AP46357" s="104"/>
    </row>
    <row r="46358" spans="21:42" ht="15" customHeight="1" x14ac:dyDescent="0.25">
      <c r="U46358" s="104"/>
      <c r="AB46358" s="104"/>
      <c r="AC46358" s="104"/>
      <c r="AF46358" s="104"/>
      <c r="AG46358" s="104"/>
      <c r="AK46358" s="104"/>
      <c r="AL46358" s="104"/>
      <c r="AO46358" s="104"/>
      <c r="AP46358" s="104"/>
    </row>
    <row r="46359" spans="21:42" ht="15" customHeight="1" x14ac:dyDescent="0.25">
      <c r="U46359" s="104"/>
      <c r="AB46359" s="104"/>
      <c r="AC46359" s="104"/>
      <c r="AF46359" s="104"/>
      <c r="AG46359" s="104"/>
      <c r="AK46359" s="104"/>
      <c r="AL46359" s="104"/>
      <c r="AO46359" s="104"/>
      <c r="AP46359" s="104"/>
    </row>
    <row r="46360" spans="21:42" ht="15" customHeight="1" x14ac:dyDescent="0.25">
      <c r="U46360" s="104"/>
      <c r="AB46360" s="104"/>
      <c r="AC46360" s="104"/>
      <c r="AF46360" s="104"/>
      <c r="AG46360" s="104"/>
      <c r="AK46360" s="104"/>
      <c r="AL46360" s="104"/>
      <c r="AO46360" s="104"/>
      <c r="AP46360" s="104"/>
    </row>
    <row r="46361" spans="21:42" ht="15" customHeight="1" x14ac:dyDescent="0.25">
      <c r="U46361" s="104"/>
      <c r="AB46361" s="104"/>
      <c r="AC46361" s="104"/>
      <c r="AF46361" s="104"/>
      <c r="AG46361" s="104"/>
      <c r="AK46361" s="104"/>
      <c r="AL46361" s="104"/>
      <c r="AO46361" s="104"/>
      <c r="AP46361" s="104"/>
    </row>
    <row r="46362" spans="21:42" ht="15" customHeight="1" x14ac:dyDescent="0.25">
      <c r="U46362" s="104"/>
      <c r="AB46362" s="104"/>
      <c r="AC46362" s="104"/>
      <c r="AF46362" s="104"/>
      <c r="AG46362" s="104"/>
      <c r="AK46362" s="104"/>
      <c r="AL46362" s="104"/>
      <c r="AO46362" s="104"/>
      <c r="AP46362" s="104"/>
    </row>
    <row r="46363" spans="21:42" ht="15" customHeight="1" x14ac:dyDescent="0.25">
      <c r="U46363" s="104"/>
      <c r="AB46363" s="104"/>
      <c r="AC46363" s="104"/>
      <c r="AF46363" s="104"/>
      <c r="AG46363" s="104"/>
      <c r="AK46363" s="104"/>
      <c r="AL46363" s="104"/>
      <c r="AO46363" s="104"/>
      <c r="AP46363" s="104"/>
    </row>
    <row r="46364" spans="21:42" ht="15" customHeight="1" x14ac:dyDescent="0.25">
      <c r="U46364" s="104"/>
      <c r="AB46364" s="104"/>
      <c r="AC46364" s="104"/>
      <c r="AF46364" s="104"/>
      <c r="AG46364" s="104"/>
      <c r="AK46364" s="104"/>
      <c r="AL46364" s="104"/>
      <c r="AO46364" s="104"/>
      <c r="AP46364" s="104"/>
    </row>
    <row r="46365" spans="21:42" ht="15" customHeight="1" x14ac:dyDescent="0.25">
      <c r="U46365" s="104"/>
      <c r="AB46365" s="104"/>
      <c r="AC46365" s="104"/>
      <c r="AF46365" s="104"/>
      <c r="AG46365" s="104"/>
      <c r="AK46365" s="104"/>
      <c r="AL46365" s="104"/>
      <c r="AO46365" s="104"/>
      <c r="AP46365" s="104"/>
    </row>
    <row r="46366" spans="21:42" ht="15" customHeight="1" x14ac:dyDescent="0.25">
      <c r="U46366" s="104"/>
      <c r="AB46366" s="104"/>
      <c r="AC46366" s="104"/>
      <c r="AF46366" s="104"/>
      <c r="AG46366" s="104"/>
      <c r="AK46366" s="104"/>
      <c r="AL46366" s="104"/>
      <c r="AO46366" s="104"/>
      <c r="AP46366" s="104"/>
    </row>
    <row r="46367" spans="21:42" ht="15" customHeight="1" x14ac:dyDescent="0.25">
      <c r="U46367" s="104"/>
      <c r="AB46367" s="104"/>
      <c r="AC46367" s="104"/>
      <c r="AF46367" s="104"/>
      <c r="AG46367" s="104"/>
      <c r="AK46367" s="104"/>
      <c r="AL46367" s="104"/>
      <c r="AO46367" s="104"/>
      <c r="AP46367" s="104"/>
    </row>
    <row r="46368" spans="21:42" ht="15" customHeight="1" x14ac:dyDescent="0.25">
      <c r="U46368" s="104"/>
      <c r="AB46368" s="104"/>
      <c r="AC46368" s="104"/>
      <c r="AF46368" s="104"/>
      <c r="AG46368" s="104"/>
      <c r="AK46368" s="104"/>
      <c r="AL46368" s="104"/>
      <c r="AO46368" s="104"/>
      <c r="AP46368" s="104"/>
    </row>
    <row r="46369" spans="21:42" ht="15" customHeight="1" x14ac:dyDescent="0.25">
      <c r="U46369" s="104"/>
      <c r="AB46369" s="104"/>
      <c r="AC46369" s="104"/>
      <c r="AF46369" s="104"/>
      <c r="AG46369" s="104"/>
      <c r="AK46369" s="104"/>
      <c r="AL46369" s="104"/>
      <c r="AO46369" s="104"/>
      <c r="AP46369" s="104"/>
    </row>
    <row r="46370" spans="21:42" ht="15" customHeight="1" x14ac:dyDescent="0.25">
      <c r="U46370" s="104"/>
      <c r="AB46370" s="104"/>
      <c r="AC46370" s="104"/>
      <c r="AF46370" s="104"/>
      <c r="AG46370" s="104"/>
      <c r="AK46370" s="104"/>
      <c r="AL46370" s="104"/>
      <c r="AO46370" s="104"/>
      <c r="AP46370" s="104"/>
    </row>
    <row r="46371" spans="21:42" ht="15" customHeight="1" x14ac:dyDescent="0.25">
      <c r="U46371" s="104"/>
      <c r="AB46371" s="104"/>
      <c r="AC46371" s="104"/>
      <c r="AF46371" s="104"/>
      <c r="AG46371" s="104"/>
      <c r="AK46371" s="104"/>
      <c r="AL46371" s="104"/>
      <c r="AO46371" s="104"/>
      <c r="AP46371" s="104"/>
    </row>
    <row r="46372" spans="21:42" ht="15" customHeight="1" x14ac:dyDescent="0.25">
      <c r="U46372" s="104"/>
      <c r="AB46372" s="104"/>
      <c r="AC46372" s="104"/>
      <c r="AF46372" s="104"/>
      <c r="AG46372" s="104"/>
      <c r="AK46372" s="104"/>
      <c r="AL46372" s="104"/>
      <c r="AO46372" s="104"/>
      <c r="AP46372" s="104"/>
    </row>
    <row r="46373" spans="21:42" ht="15" customHeight="1" x14ac:dyDescent="0.25">
      <c r="U46373" s="104"/>
      <c r="AB46373" s="104"/>
      <c r="AC46373" s="104"/>
      <c r="AF46373" s="104"/>
      <c r="AG46373" s="104"/>
      <c r="AK46373" s="104"/>
      <c r="AL46373" s="104"/>
      <c r="AO46373" s="104"/>
      <c r="AP46373" s="104"/>
    </row>
    <row r="46374" spans="21:42" ht="15" customHeight="1" x14ac:dyDescent="0.25">
      <c r="U46374" s="104"/>
      <c r="AB46374" s="104"/>
      <c r="AC46374" s="104"/>
      <c r="AF46374" s="104"/>
      <c r="AG46374" s="104"/>
      <c r="AK46374" s="104"/>
      <c r="AL46374" s="104"/>
      <c r="AO46374" s="104"/>
      <c r="AP46374" s="104"/>
    </row>
    <row r="46375" spans="21:42" ht="15" customHeight="1" x14ac:dyDescent="0.25">
      <c r="U46375" s="104"/>
      <c r="AB46375" s="104"/>
      <c r="AC46375" s="104"/>
      <c r="AF46375" s="104"/>
      <c r="AG46375" s="104"/>
      <c r="AK46375" s="104"/>
      <c r="AL46375" s="104"/>
      <c r="AO46375" s="104"/>
      <c r="AP46375" s="104"/>
    </row>
    <row r="46376" spans="21:42" ht="15" customHeight="1" x14ac:dyDescent="0.25">
      <c r="U46376" s="104"/>
      <c r="AB46376" s="104"/>
      <c r="AC46376" s="104"/>
      <c r="AF46376" s="104"/>
      <c r="AG46376" s="104"/>
      <c r="AK46376" s="104"/>
      <c r="AL46376" s="104"/>
      <c r="AO46376" s="104"/>
      <c r="AP46376" s="104"/>
    </row>
    <row r="46377" spans="21:42" ht="15" customHeight="1" x14ac:dyDescent="0.25">
      <c r="U46377" s="104"/>
      <c r="AB46377" s="104"/>
      <c r="AC46377" s="104"/>
      <c r="AF46377" s="104"/>
      <c r="AG46377" s="104"/>
      <c r="AK46377" s="104"/>
      <c r="AL46377" s="104"/>
      <c r="AO46377" s="104"/>
      <c r="AP46377" s="104"/>
    </row>
    <row r="46378" spans="21:42" ht="15" customHeight="1" x14ac:dyDescent="0.25">
      <c r="U46378" s="104"/>
      <c r="AB46378" s="104"/>
      <c r="AC46378" s="104"/>
      <c r="AF46378" s="104"/>
      <c r="AG46378" s="104"/>
      <c r="AK46378" s="104"/>
      <c r="AL46378" s="104"/>
      <c r="AO46378" s="104"/>
      <c r="AP46378" s="104"/>
    </row>
    <row r="46379" spans="21:42" ht="15" customHeight="1" x14ac:dyDescent="0.25">
      <c r="U46379" s="104"/>
      <c r="AB46379" s="104"/>
      <c r="AC46379" s="104"/>
      <c r="AF46379" s="104"/>
      <c r="AG46379" s="104"/>
      <c r="AK46379" s="104"/>
      <c r="AL46379" s="104"/>
      <c r="AO46379" s="104"/>
      <c r="AP46379" s="104"/>
    </row>
    <row r="46380" spans="21:42" ht="15" customHeight="1" x14ac:dyDescent="0.25">
      <c r="U46380" s="104"/>
      <c r="AB46380" s="104"/>
      <c r="AC46380" s="104"/>
      <c r="AF46380" s="104"/>
      <c r="AG46380" s="104"/>
      <c r="AK46380" s="104"/>
      <c r="AL46380" s="104"/>
      <c r="AO46380" s="104"/>
      <c r="AP46380" s="104"/>
    </row>
    <row r="46381" spans="21:42" ht="15" customHeight="1" x14ac:dyDescent="0.25">
      <c r="U46381" s="104"/>
      <c r="AB46381" s="104"/>
      <c r="AC46381" s="104"/>
      <c r="AF46381" s="104"/>
      <c r="AG46381" s="104"/>
      <c r="AK46381" s="104"/>
      <c r="AL46381" s="104"/>
      <c r="AO46381" s="104"/>
      <c r="AP46381" s="104"/>
    </row>
    <row r="46382" spans="21:42" ht="15" customHeight="1" x14ac:dyDescent="0.25">
      <c r="U46382" s="104"/>
      <c r="AB46382" s="104"/>
      <c r="AC46382" s="104"/>
      <c r="AF46382" s="104"/>
      <c r="AG46382" s="104"/>
      <c r="AK46382" s="104"/>
      <c r="AL46382" s="104"/>
      <c r="AO46382" s="104"/>
      <c r="AP46382" s="104"/>
    </row>
    <row r="46383" spans="21:42" ht="15" customHeight="1" x14ac:dyDescent="0.25">
      <c r="U46383" s="104"/>
      <c r="AB46383" s="104"/>
      <c r="AC46383" s="104"/>
      <c r="AF46383" s="104"/>
      <c r="AG46383" s="104"/>
      <c r="AK46383" s="104"/>
      <c r="AL46383" s="104"/>
      <c r="AO46383" s="104"/>
      <c r="AP46383" s="104"/>
    </row>
    <row r="46384" spans="21:42" ht="15" customHeight="1" x14ac:dyDescent="0.25">
      <c r="U46384" s="104"/>
      <c r="AB46384" s="104"/>
      <c r="AC46384" s="104"/>
      <c r="AF46384" s="104"/>
      <c r="AG46384" s="104"/>
      <c r="AK46384" s="104"/>
      <c r="AL46384" s="104"/>
      <c r="AO46384" s="104"/>
      <c r="AP46384" s="104"/>
    </row>
    <row r="46385" spans="21:42" ht="15" customHeight="1" x14ac:dyDescent="0.25">
      <c r="U46385" s="104"/>
      <c r="AB46385" s="104"/>
      <c r="AC46385" s="104"/>
      <c r="AF46385" s="104"/>
      <c r="AG46385" s="104"/>
      <c r="AK46385" s="104"/>
      <c r="AL46385" s="104"/>
      <c r="AO46385" s="104"/>
      <c r="AP46385" s="104"/>
    </row>
    <row r="46386" spans="21:42" ht="15" customHeight="1" x14ac:dyDescent="0.25">
      <c r="U46386" s="104"/>
      <c r="AB46386" s="104"/>
      <c r="AC46386" s="104"/>
      <c r="AF46386" s="104"/>
      <c r="AG46386" s="104"/>
      <c r="AK46386" s="104"/>
      <c r="AL46386" s="104"/>
      <c r="AO46386" s="104"/>
      <c r="AP46386" s="104"/>
    </row>
    <row r="46387" spans="21:42" ht="15" customHeight="1" x14ac:dyDescent="0.25">
      <c r="U46387" s="104"/>
      <c r="AB46387" s="104"/>
      <c r="AC46387" s="104"/>
      <c r="AF46387" s="104"/>
      <c r="AG46387" s="104"/>
      <c r="AK46387" s="104"/>
      <c r="AL46387" s="104"/>
      <c r="AO46387" s="104"/>
      <c r="AP46387" s="104"/>
    </row>
    <row r="46388" spans="21:42" ht="15" customHeight="1" x14ac:dyDescent="0.25">
      <c r="U46388" s="104"/>
      <c r="AB46388" s="104"/>
      <c r="AC46388" s="104"/>
      <c r="AF46388" s="104"/>
      <c r="AG46388" s="104"/>
      <c r="AK46388" s="104"/>
      <c r="AL46388" s="104"/>
      <c r="AO46388" s="104"/>
      <c r="AP46388" s="104"/>
    </row>
    <row r="46389" spans="21:42" ht="15" customHeight="1" x14ac:dyDescent="0.25">
      <c r="U46389" s="104"/>
      <c r="AB46389" s="104"/>
      <c r="AC46389" s="104"/>
      <c r="AF46389" s="104"/>
      <c r="AG46389" s="104"/>
      <c r="AK46389" s="104"/>
      <c r="AL46389" s="104"/>
      <c r="AO46389" s="104"/>
      <c r="AP46389" s="104"/>
    </row>
    <row r="46390" spans="21:42" ht="15" customHeight="1" x14ac:dyDescent="0.25">
      <c r="U46390" s="104"/>
      <c r="AB46390" s="104"/>
      <c r="AC46390" s="104"/>
      <c r="AF46390" s="104"/>
      <c r="AG46390" s="104"/>
      <c r="AK46390" s="104"/>
      <c r="AL46390" s="104"/>
      <c r="AO46390" s="104"/>
      <c r="AP46390" s="104"/>
    </row>
    <row r="46391" spans="21:42" ht="15" customHeight="1" x14ac:dyDescent="0.25">
      <c r="U46391" s="104"/>
      <c r="AB46391" s="104"/>
      <c r="AC46391" s="104"/>
      <c r="AF46391" s="104"/>
      <c r="AG46391" s="104"/>
      <c r="AK46391" s="104"/>
      <c r="AL46391" s="104"/>
      <c r="AO46391" s="104"/>
      <c r="AP46391" s="104"/>
    </row>
    <row r="46392" spans="21:42" ht="15" customHeight="1" x14ac:dyDescent="0.25">
      <c r="U46392" s="104"/>
      <c r="AB46392" s="104"/>
      <c r="AC46392" s="104"/>
      <c r="AF46392" s="104"/>
      <c r="AG46392" s="104"/>
      <c r="AK46392" s="104"/>
      <c r="AL46392" s="104"/>
      <c r="AO46392" s="104"/>
      <c r="AP46392" s="104"/>
    </row>
    <row r="46393" spans="21:42" ht="15" customHeight="1" x14ac:dyDescent="0.25">
      <c r="U46393" s="104"/>
      <c r="AB46393" s="104"/>
      <c r="AC46393" s="104"/>
      <c r="AF46393" s="104"/>
      <c r="AG46393" s="104"/>
      <c r="AK46393" s="104"/>
      <c r="AL46393" s="104"/>
      <c r="AO46393" s="104"/>
      <c r="AP46393" s="104"/>
    </row>
    <row r="46394" spans="21:42" ht="15" customHeight="1" x14ac:dyDescent="0.25">
      <c r="U46394" s="104"/>
      <c r="AB46394" s="104"/>
      <c r="AC46394" s="104"/>
      <c r="AF46394" s="104"/>
      <c r="AG46394" s="104"/>
      <c r="AK46394" s="104"/>
      <c r="AL46394" s="104"/>
      <c r="AO46394" s="104"/>
      <c r="AP46394" s="104"/>
    </row>
    <row r="46395" spans="21:42" ht="15" customHeight="1" x14ac:dyDescent="0.25">
      <c r="U46395" s="104"/>
      <c r="AB46395" s="104"/>
      <c r="AC46395" s="104"/>
      <c r="AF46395" s="104"/>
      <c r="AG46395" s="104"/>
      <c r="AK46395" s="104"/>
      <c r="AL46395" s="104"/>
      <c r="AO46395" s="104"/>
      <c r="AP46395" s="104"/>
    </row>
    <row r="46396" spans="21:42" ht="15" customHeight="1" x14ac:dyDescent="0.25">
      <c r="U46396" s="104"/>
      <c r="AB46396" s="104"/>
      <c r="AC46396" s="104"/>
      <c r="AF46396" s="104"/>
      <c r="AG46396" s="104"/>
      <c r="AK46396" s="104"/>
      <c r="AL46396" s="104"/>
      <c r="AO46396" s="104"/>
      <c r="AP46396" s="104"/>
    </row>
    <row r="46397" spans="21:42" ht="15" customHeight="1" x14ac:dyDescent="0.25">
      <c r="U46397" s="104"/>
      <c r="AB46397" s="104"/>
      <c r="AC46397" s="104"/>
      <c r="AF46397" s="104"/>
      <c r="AG46397" s="104"/>
      <c r="AK46397" s="104"/>
      <c r="AL46397" s="104"/>
      <c r="AO46397" s="104"/>
      <c r="AP46397" s="104"/>
    </row>
    <row r="46398" spans="21:42" ht="15" customHeight="1" x14ac:dyDescent="0.25">
      <c r="U46398" s="104"/>
      <c r="AB46398" s="104"/>
      <c r="AC46398" s="104"/>
      <c r="AF46398" s="104"/>
      <c r="AG46398" s="104"/>
      <c r="AK46398" s="104"/>
      <c r="AL46398" s="104"/>
      <c r="AO46398" s="104"/>
      <c r="AP46398" s="104"/>
    </row>
    <row r="46399" spans="21:42" ht="15" customHeight="1" x14ac:dyDescent="0.25">
      <c r="U46399" s="104"/>
      <c r="AB46399" s="104"/>
      <c r="AC46399" s="104"/>
      <c r="AF46399" s="104"/>
      <c r="AG46399" s="104"/>
      <c r="AK46399" s="104"/>
      <c r="AL46399" s="104"/>
      <c r="AO46399" s="104"/>
      <c r="AP46399" s="104"/>
    </row>
    <row r="46400" spans="21:42" ht="15" customHeight="1" x14ac:dyDescent="0.25">
      <c r="U46400" s="104"/>
      <c r="AB46400" s="104"/>
      <c r="AC46400" s="104"/>
      <c r="AF46400" s="104"/>
      <c r="AG46400" s="104"/>
      <c r="AK46400" s="104"/>
      <c r="AL46400" s="104"/>
      <c r="AO46400" s="104"/>
      <c r="AP46400" s="104"/>
    </row>
    <row r="46401" spans="21:42" ht="15" customHeight="1" x14ac:dyDescent="0.25">
      <c r="U46401" s="104"/>
      <c r="AB46401" s="104"/>
      <c r="AC46401" s="104"/>
      <c r="AF46401" s="104"/>
      <c r="AG46401" s="104"/>
      <c r="AK46401" s="104"/>
      <c r="AL46401" s="104"/>
      <c r="AO46401" s="104"/>
      <c r="AP46401" s="104"/>
    </row>
    <row r="46402" spans="21:42" ht="15" customHeight="1" x14ac:dyDescent="0.25">
      <c r="U46402" s="104"/>
      <c r="AB46402" s="104"/>
      <c r="AC46402" s="104"/>
      <c r="AF46402" s="104"/>
      <c r="AG46402" s="104"/>
      <c r="AK46402" s="104"/>
      <c r="AL46402" s="104"/>
      <c r="AO46402" s="104"/>
      <c r="AP46402" s="104"/>
    </row>
    <row r="46403" spans="21:42" ht="15" customHeight="1" x14ac:dyDescent="0.25">
      <c r="U46403" s="104"/>
      <c r="AB46403" s="104"/>
      <c r="AC46403" s="104"/>
      <c r="AF46403" s="104"/>
      <c r="AG46403" s="104"/>
      <c r="AK46403" s="104"/>
      <c r="AL46403" s="104"/>
      <c r="AO46403" s="104"/>
      <c r="AP46403" s="104"/>
    </row>
    <row r="46404" spans="21:42" ht="15" customHeight="1" x14ac:dyDescent="0.25">
      <c r="U46404" s="104"/>
      <c r="AB46404" s="104"/>
      <c r="AC46404" s="104"/>
      <c r="AF46404" s="104"/>
      <c r="AG46404" s="104"/>
      <c r="AK46404" s="104"/>
      <c r="AL46404" s="104"/>
      <c r="AO46404" s="104"/>
      <c r="AP46404" s="104"/>
    </row>
    <row r="46405" spans="21:42" ht="15" customHeight="1" x14ac:dyDescent="0.25">
      <c r="U46405" s="104"/>
      <c r="AB46405" s="104"/>
      <c r="AC46405" s="104"/>
      <c r="AF46405" s="104"/>
      <c r="AG46405" s="104"/>
      <c r="AK46405" s="104"/>
      <c r="AL46405" s="104"/>
      <c r="AO46405" s="104"/>
      <c r="AP46405" s="104"/>
    </row>
    <row r="46406" spans="21:42" ht="15" customHeight="1" x14ac:dyDescent="0.25">
      <c r="U46406" s="104"/>
      <c r="AB46406" s="104"/>
      <c r="AC46406" s="104"/>
      <c r="AF46406" s="104"/>
      <c r="AG46406" s="104"/>
      <c r="AK46406" s="104"/>
      <c r="AL46406" s="104"/>
      <c r="AO46406" s="104"/>
      <c r="AP46406" s="104"/>
    </row>
    <row r="46407" spans="21:42" ht="15" customHeight="1" x14ac:dyDescent="0.25">
      <c r="U46407" s="104"/>
      <c r="AB46407" s="104"/>
      <c r="AC46407" s="104"/>
      <c r="AF46407" s="104"/>
      <c r="AG46407" s="104"/>
      <c r="AK46407" s="104"/>
      <c r="AL46407" s="104"/>
      <c r="AO46407" s="104"/>
      <c r="AP46407" s="104"/>
    </row>
    <row r="46408" spans="21:42" ht="15" customHeight="1" x14ac:dyDescent="0.25">
      <c r="U46408" s="104"/>
      <c r="AB46408" s="104"/>
      <c r="AC46408" s="104"/>
      <c r="AF46408" s="104"/>
      <c r="AG46408" s="104"/>
      <c r="AK46408" s="104"/>
      <c r="AL46408" s="104"/>
      <c r="AO46408" s="104"/>
      <c r="AP46408" s="104"/>
    </row>
    <row r="46409" spans="21:42" ht="15" customHeight="1" x14ac:dyDescent="0.25">
      <c r="U46409" s="104"/>
      <c r="AB46409" s="104"/>
      <c r="AC46409" s="104"/>
      <c r="AF46409" s="104"/>
      <c r="AG46409" s="104"/>
      <c r="AK46409" s="104"/>
      <c r="AL46409" s="104"/>
      <c r="AO46409" s="104"/>
      <c r="AP46409" s="104"/>
    </row>
    <row r="46410" spans="21:42" ht="15" customHeight="1" x14ac:dyDescent="0.25">
      <c r="U46410" s="104"/>
      <c r="AB46410" s="104"/>
      <c r="AC46410" s="104"/>
      <c r="AF46410" s="104"/>
      <c r="AG46410" s="104"/>
      <c r="AK46410" s="104"/>
      <c r="AL46410" s="104"/>
      <c r="AO46410" s="104"/>
      <c r="AP46410" s="104"/>
    </row>
    <row r="46411" spans="21:42" ht="15" customHeight="1" x14ac:dyDescent="0.25">
      <c r="U46411" s="104"/>
      <c r="AB46411" s="104"/>
      <c r="AC46411" s="104"/>
      <c r="AF46411" s="104"/>
      <c r="AG46411" s="104"/>
      <c r="AK46411" s="104"/>
      <c r="AL46411" s="104"/>
      <c r="AO46411" s="104"/>
      <c r="AP46411" s="104"/>
    </row>
    <row r="46412" spans="21:42" ht="15" customHeight="1" x14ac:dyDescent="0.25">
      <c r="U46412" s="104"/>
      <c r="AB46412" s="104"/>
      <c r="AC46412" s="104"/>
      <c r="AF46412" s="104"/>
      <c r="AG46412" s="104"/>
      <c r="AK46412" s="104"/>
      <c r="AL46412" s="104"/>
      <c r="AO46412" s="104"/>
      <c r="AP46412" s="104"/>
    </row>
    <row r="46413" spans="21:42" ht="15" customHeight="1" x14ac:dyDescent="0.25">
      <c r="U46413" s="104"/>
      <c r="AB46413" s="104"/>
      <c r="AC46413" s="104"/>
      <c r="AF46413" s="104"/>
      <c r="AG46413" s="104"/>
      <c r="AK46413" s="104"/>
      <c r="AL46413" s="104"/>
      <c r="AO46413" s="104"/>
      <c r="AP46413" s="104"/>
    </row>
    <row r="46414" spans="21:42" ht="15" customHeight="1" x14ac:dyDescent="0.25">
      <c r="U46414" s="104"/>
      <c r="AB46414" s="104"/>
      <c r="AC46414" s="104"/>
      <c r="AF46414" s="104"/>
      <c r="AG46414" s="104"/>
      <c r="AK46414" s="104"/>
      <c r="AL46414" s="104"/>
      <c r="AO46414" s="104"/>
      <c r="AP46414" s="104"/>
    </row>
    <row r="46415" spans="21:42" ht="15" customHeight="1" x14ac:dyDescent="0.25">
      <c r="U46415" s="104"/>
      <c r="AB46415" s="104"/>
      <c r="AC46415" s="104"/>
      <c r="AF46415" s="104"/>
      <c r="AG46415" s="104"/>
      <c r="AK46415" s="104"/>
      <c r="AL46415" s="104"/>
      <c r="AO46415" s="104"/>
      <c r="AP46415" s="104"/>
    </row>
    <row r="46416" spans="21:42" ht="15" customHeight="1" x14ac:dyDescent="0.25">
      <c r="U46416" s="104"/>
      <c r="AB46416" s="104"/>
      <c r="AC46416" s="104"/>
      <c r="AF46416" s="104"/>
      <c r="AG46416" s="104"/>
      <c r="AK46416" s="104"/>
      <c r="AL46416" s="104"/>
      <c r="AO46416" s="104"/>
      <c r="AP46416" s="104"/>
    </row>
    <row r="46417" spans="21:42" ht="15" customHeight="1" x14ac:dyDescent="0.25">
      <c r="U46417" s="104"/>
      <c r="AB46417" s="104"/>
      <c r="AC46417" s="104"/>
      <c r="AF46417" s="104"/>
      <c r="AG46417" s="104"/>
      <c r="AK46417" s="104"/>
      <c r="AL46417" s="104"/>
      <c r="AO46417" s="104"/>
      <c r="AP46417" s="104"/>
    </row>
    <row r="46418" spans="21:42" ht="15" customHeight="1" x14ac:dyDescent="0.25">
      <c r="U46418" s="104"/>
      <c r="AB46418" s="104"/>
      <c r="AC46418" s="104"/>
      <c r="AF46418" s="104"/>
      <c r="AG46418" s="104"/>
      <c r="AK46418" s="104"/>
      <c r="AL46418" s="104"/>
      <c r="AO46418" s="104"/>
      <c r="AP46418" s="104"/>
    </row>
    <row r="46419" spans="21:42" ht="15" customHeight="1" x14ac:dyDescent="0.25">
      <c r="U46419" s="104"/>
      <c r="AB46419" s="104"/>
      <c r="AC46419" s="104"/>
      <c r="AF46419" s="104"/>
      <c r="AG46419" s="104"/>
      <c r="AK46419" s="104"/>
      <c r="AL46419" s="104"/>
      <c r="AO46419" s="104"/>
      <c r="AP46419" s="104"/>
    </row>
    <row r="46420" spans="21:42" ht="15" customHeight="1" x14ac:dyDescent="0.25">
      <c r="U46420" s="104"/>
      <c r="AB46420" s="104"/>
      <c r="AC46420" s="104"/>
      <c r="AF46420" s="104"/>
      <c r="AG46420" s="104"/>
      <c r="AK46420" s="104"/>
      <c r="AL46420" s="104"/>
      <c r="AO46420" s="104"/>
      <c r="AP46420" s="104"/>
    </row>
    <row r="46421" spans="21:42" ht="15" customHeight="1" x14ac:dyDescent="0.25">
      <c r="U46421" s="104"/>
      <c r="AB46421" s="104"/>
      <c r="AC46421" s="104"/>
      <c r="AF46421" s="104"/>
      <c r="AG46421" s="104"/>
      <c r="AK46421" s="104"/>
      <c r="AL46421" s="104"/>
      <c r="AO46421" s="104"/>
      <c r="AP46421" s="104"/>
    </row>
    <row r="46422" spans="21:42" ht="15" customHeight="1" x14ac:dyDescent="0.25">
      <c r="U46422" s="104"/>
      <c r="AB46422" s="104"/>
      <c r="AC46422" s="104"/>
      <c r="AF46422" s="104"/>
      <c r="AG46422" s="104"/>
      <c r="AK46422" s="104"/>
      <c r="AL46422" s="104"/>
      <c r="AO46422" s="104"/>
      <c r="AP46422" s="104"/>
    </row>
    <row r="46423" spans="21:42" ht="15" customHeight="1" x14ac:dyDescent="0.25">
      <c r="U46423" s="104"/>
      <c r="AB46423" s="104"/>
      <c r="AC46423" s="104"/>
      <c r="AF46423" s="104"/>
      <c r="AG46423" s="104"/>
      <c r="AK46423" s="104"/>
      <c r="AL46423" s="104"/>
      <c r="AO46423" s="104"/>
      <c r="AP46423" s="104"/>
    </row>
    <row r="46424" spans="21:42" ht="15" customHeight="1" x14ac:dyDescent="0.25">
      <c r="U46424" s="104"/>
      <c r="AB46424" s="104"/>
      <c r="AC46424" s="104"/>
      <c r="AF46424" s="104"/>
      <c r="AG46424" s="104"/>
      <c r="AK46424" s="104"/>
      <c r="AL46424" s="104"/>
      <c r="AO46424" s="104"/>
      <c r="AP46424" s="104"/>
    </row>
    <row r="46425" spans="21:42" ht="15" customHeight="1" x14ac:dyDescent="0.25">
      <c r="U46425" s="104"/>
      <c r="AB46425" s="104"/>
      <c r="AC46425" s="104"/>
      <c r="AF46425" s="104"/>
      <c r="AG46425" s="104"/>
      <c r="AK46425" s="104"/>
      <c r="AL46425" s="104"/>
      <c r="AO46425" s="104"/>
      <c r="AP46425" s="104"/>
    </row>
    <row r="46426" spans="21:42" ht="15" customHeight="1" x14ac:dyDescent="0.25">
      <c r="U46426" s="104"/>
      <c r="AB46426" s="104"/>
      <c r="AC46426" s="104"/>
      <c r="AF46426" s="104"/>
      <c r="AG46426" s="104"/>
      <c r="AK46426" s="104"/>
      <c r="AL46426" s="104"/>
      <c r="AO46426" s="104"/>
      <c r="AP46426" s="104"/>
    </row>
    <row r="46427" spans="21:42" ht="15" customHeight="1" x14ac:dyDescent="0.25">
      <c r="U46427" s="104"/>
      <c r="AB46427" s="104"/>
      <c r="AC46427" s="104"/>
      <c r="AF46427" s="104"/>
      <c r="AG46427" s="104"/>
      <c r="AK46427" s="104"/>
      <c r="AL46427" s="104"/>
      <c r="AO46427" s="104"/>
      <c r="AP46427" s="104"/>
    </row>
    <row r="46428" spans="21:42" ht="15" customHeight="1" x14ac:dyDescent="0.25">
      <c r="U46428" s="104"/>
      <c r="AB46428" s="104"/>
      <c r="AC46428" s="104"/>
      <c r="AF46428" s="104"/>
      <c r="AG46428" s="104"/>
      <c r="AK46428" s="104"/>
      <c r="AL46428" s="104"/>
      <c r="AO46428" s="104"/>
      <c r="AP46428" s="104"/>
    </row>
    <row r="46429" spans="21:42" ht="15" customHeight="1" x14ac:dyDescent="0.25">
      <c r="U46429" s="104"/>
      <c r="AB46429" s="104"/>
      <c r="AC46429" s="104"/>
      <c r="AF46429" s="104"/>
      <c r="AG46429" s="104"/>
      <c r="AK46429" s="104"/>
      <c r="AL46429" s="104"/>
      <c r="AO46429" s="104"/>
      <c r="AP46429" s="104"/>
    </row>
    <row r="46430" spans="21:42" ht="15" customHeight="1" x14ac:dyDescent="0.25">
      <c r="U46430" s="104"/>
      <c r="AB46430" s="104"/>
      <c r="AC46430" s="104"/>
      <c r="AF46430" s="104"/>
      <c r="AG46430" s="104"/>
      <c r="AK46430" s="104"/>
      <c r="AL46430" s="104"/>
      <c r="AO46430" s="104"/>
      <c r="AP46430" s="104"/>
    </row>
    <row r="46431" spans="21:42" ht="15" customHeight="1" x14ac:dyDescent="0.25">
      <c r="U46431" s="104"/>
      <c r="AB46431" s="104"/>
      <c r="AC46431" s="104"/>
      <c r="AF46431" s="104"/>
      <c r="AG46431" s="104"/>
      <c r="AK46431" s="104"/>
      <c r="AL46431" s="104"/>
      <c r="AO46431" s="104"/>
      <c r="AP46431" s="104"/>
    </row>
    <row r="46432" spans="21:42" ht="15" customHeight="1" x14ac:dyDescent="0.25">
      <c r="U46432" s="104"/>
      <c r="AB46432" s="104"/>
      <c r="AC46432" s="104"/>
      <c r="AF46432" s="104"/>
      <c r="AG46432" s="104"/>
      <c r="AK46432" s="104"/>
      <c r="AL46432" s="104"/>
      <c r="AO46432" s="104"/>
      <c r="AP46432" s="104"/>
    </row>
    <row r="46433" spans="21:42" ht="15" customHeight="1" x14ac:dyDescent="0.25">
      <c r="U46433" s="104"/>
      <c r="AB46433" s="104"/>
      <c r="AC46433" s="104"/>
      <c r="AF46433" s="104"/>
      <c r="AG46433" s="104"/>
      <c r="AK46433" s="104"/>
      <c r="AL46433" s="104"/>
      <c r="AO46433" s="104"/>
      <c r="AP46433" s="104"/>
    </row>
    <row r="46434" spans="21:42" ht="15" customHeight="1" x14ac:dyDescent="0.25">
      <c r="U46434" s="104"/>
      <c r="AB46434" s="104"/>
      <c r="AC46434" s="104"/>
      <c r="AF46434" s="104"/>
      <c r="AG46434" s="104"/>
      <c r="AK46434" s="104"/>
      <c r="AL46434" s="104"/>
      <c r="AO46434" s="104"/>
      <c r="AP46434" s="104"/>
    </row>
    <row r="46435" spans="21:42" ht="15" customHeight="1" x14ac:dyDescent="0.25">
      <c r="U46435" s="104"/>
      <c r="AB46435" s="104"/>
      <c r="AC46435" s="104"/>
      <c r="AF46435" s="104"/>
      <c r="AG46435" s="104"/>
      <c r="AK46435" s="104"/>
      <c r="AL46435" s="104"/>
      <c r="AO46435" s="104"/>
      <c r="AP46435" s="104"/>
    </row>
    <row r="46436" spans="21:42" ht="15" customHeight="1" x14ac:dyDescent="0.25">
      <c r="U46436" s="104"/>
      <c r="AB46436" s="104"/>
      <c r="AC46436" s="104"/>
      <c r="AF46436" s="104"/>
      <c r="AG46436" s="104"/>
      <c r="AK46436" s="104"/>
      <c r="AL46436" s="104"/>
      <c r="AO46436" s="104"/>
      <c r="AP46436" s="104"/>
    </row>
    <row r="46437" spans="21:42" ht="15" customHeight="1" x14ac:dyDescent="0.25">
      <c r="U46437" s="104"/>
      <c r="AB46437" s="104"/>
      <c r="AC46437" s="104"/>
      <c r="AF46437" s="104"/>
      <c r="AG46437" s="104"/>
      <c r="AK46437" s="104"/>
      <c r="AL46437" s="104"/>
      <c r="AO46437" s="104"/>
      <c r="AP46437" s="104"/>
    </row>
    <row r="46438" spans="21:42" ht="15" customHeight="1" x14ac:dyDescent="0.25">
      <c r="U46438" s="104"/>
      <c r="AB46438" s="104"/>
      <c r="AC46438" s="104"/>
      <c r="AF46438" s="104"/>
      <c r="AG46438" s="104"/>
      <c r="AK46438" s="104"/>
      <c r="AL46438" s="104"/>
      <c r="AO46438" s="104"/>
      <c r="AP46438" s="104"/>
    </row>
    <row r="46439" spans="21:42" ht="15" customHeight="1" x14ac:dyDescent="0.25">
      <c r="U46439" s="104"/>
      <c r="AB46439" s="104"/>
      <c r="AC46439" s="104"/>
      <c r="AF46439" s="104"/>
      <c r="AG46439" s="104"/>
      <c r="AK46439" s="104"/>
      <c r="AL46439" s="104"/>
      <c r="AO46439" s="104"/>
      <c r="AP46439" s="104"/>
    </row>
    <row r="46440" spans="21:42" ht="15" customHeight="1" x14ac:dyDescent="0.25">
      <c r="U46440" s="104"/>
      <c r="AB46440" s="104"/>
      <c r="AC46440" s="104"/>
      <c r="AF46440" s="104"/>
      <c r="AG46440" s="104"/>
      <c r="AK46440" s="104"/>
      <c r="AL46440" s="104"/>
      <c r="AO46440" s="104"/>
      <c r="AP46440" s="104"/>
    </row>
    <row r="46441" spans="21:42" ht="15" customHeight="1" x14ac:dyDescent="0.25">
      <c r="U46441" s="104"/>
      <c r="AB46441" s="104"/>
      <c r="AC46441" s="104"/>
      <c r="AF46441" s="104"/>
      <c r="AG46441" s="104"/>
      <c r="AK46441" s="104"/>
      <c r="AL46441" s="104"/>
      <c r="AO46441" s="104"/>
      <c r="AP46441" s="104"/>
    </row>
    <row r="46442" spans="21:42" ht="15" customHeight="1" x14ac:dyDescent="0.25">
      <c r="U46442" s="104"/>
      <c r="AB46442" s="104"/>
      <c r="AC46442" s="104"/>
      <c r="AF46442" s="104"/>
      <c r="AG46442" s="104"/>
      <c r="AK46442" s="104"/>
      <c r="AL46442" s="104"/>
      <c r="AO46442" s="104"/>
      <c r="AP46442" s="104"/>
    </row>
    <row r="46443" spans="21:42" ht="15" customHeight="1" x14ac:dyDescent="0.25">
      <c r="U46443" s="104"/>
      <c r="AB46443" s="104"/>
      <c r="AC46443" s="104"/>
      <c r="AF46443" s="104"/>
      <c r="AG46443" s="104"/>
      <c r="AK46443" s="104"/>
      <c r="AL46443" s="104"/>
      <c r="AO46443" s="104"/>
      <c r="AP46443" s="104"/>
    </row>
    <row r="46444" spans="21:42" ht="15" customHeight="1" x14ac:dyDescent="0.25">
      <c r="U46444" s="104"/>
      <c r="AB46444" s="104"/>
      <c r="AC46444" s="104"/>
      <c r="AF46444" s="104"/>
      <c r="AG46444" s="104"/>
      <c r="AK46444" s="104"/>
      <c r="AL46444" s="104"/>
      <c r="AO46444" s="104"/>
      <c r="AP46444" s="104"/>
    </row>
    <row r="46445" spans="21:42" ht="15" customHeight="1" x14ac:dyDescent="0.25">
      <c r="U46445" s="104"/>
      <c r="AB46445" s="104"/>
      <c r="AC46445" s="104"/>
      <c r="AF46445" s="104"/>
      <c r="AG46445" s="104"/>
      <c r="AK46445" s="104"/>
      <c r="AL46445" s="104"/>
      <c r="AO46445" s="104"/>
      <c r="AP46445" s="104"/>
    </row>
    <row r="46446" spans="21:42" ht="15" customHeight="1" x14ac:dyDescent="0.25">
      <c r="U46446" s="104"/>
      <c r="AB46446" s="104"/>
      <c r="AC46446" s="104"/>
      <c r="AF46446" s="104"/>
      <c r="AG46446" s="104"/>
      <c r="AK46446" s="104"/>
      <c r="AL46446" s="104"/>
      <c r="AO46446" s="104"/>
      <c r="AP46446" s="104"/>
    </row>
    <row r="46447" spans="21:42" ht="15" customHeight="1" x14ac:dyDescent="0.25">
      <c r="U46447" s="104"/>
      <c r="AB46447" s="104"/>
      <c r="AC46447" s="104"/>
      <c r="AF46447" s="104"/>
      <c r="AG46447" s="104"/>
      <c r="AK46447" s="104"/>
      <c r="AL46447" s="104"/>
      <c r="AO46447" s="104"/>
      <c r="AP46447" s="104"/>
    </row>
    <row r="46448" spans="21:42" ht="15" customHeight="1" x14ac:dyDescent="0.25">
      <c r="U46448" s="104"/>
      <c r="AB46448" s="104"/>
      <c r="AC46448" s="104"/>
      <c r="AF46448" s="104"/>
      <c r="AG46448" s="104"/>
      <c r="AK46448" s="104"/>
      <c r="AL46448" s="104"/>
      <c r="AO46448" s="104"/>
      <c r="AP46448" s="104"/>
    </row>
    <row r="46449" spans="21:42" ht="15" customHeight="1" x14ac:dyDescent="0.25">
      <c r="U46449" s="104"/>
      <c r="AB46449" s="104"/>
      <c r="AC46449" s="104"/>
      <c r="AF46449" s="104"/>
      <c r="AG46449" s="104"/>
      <c r="AK46449" s="104"/>
      <c r="AL46449" s="104"/>
      <c r="AO46449" s="104"/>
      <c r="AP46449" s="104"/>
    </row>
    <row r="46450" spans="21:42" ht="15" customHeight="1" x14ac:dyDescent="0.25">
      <c r="U46450" s="104"/>
      <c r="AB46450" s="104"/>
      <c r="AC46450" s="104"/>
      <c r="AF46450" s="104"/>
      <c r="AG46450" s="104"/>
      <c r="AK46450" s="104"/>
      <c r="AL46450" s="104"/>
      <c r="AO46450" s="104"/>
      <c r="AP46450" s="104"/>
    </row>
    <row r="46451" spans="21:42" ht="15" customHeight="1" x14ac:dyDescent="0.25">
      <c r="U46451" s="104"/>
      <c r="AB46451" s="104"/>
      <c r="AC46451" s="104"/>
      <c r="AF46451" s="104"/>
      <c r="AG46451" s="104"/>
      <c r="AK46451" s="104"/>
      <c r="AL46451" s="104"/>
      <c r="AO46451" s="104"/>
      <c r="AP46451" s="104"/>
    </row>
    <row r="46452" spans="21:42" ht="15" customHeight="1" x14ac:dyDescent="0.25">
      <c r="U46452" s="104"/>
      <c r="AB46452" s="104"/>
      <c r="AC46452" s="104"/>
      <c r="AF46452" s="104"/>
      <c r="AG46452" s="104"/>
      <c r="AK46452" s="104"/>
      <c r="AL46452" s="104"/>
      <c r="AO46452" s="104"/>
      <c r="AP46452" s="104"/>
    </row>
    <row r="46453" spans="21:42" ht="15" customHeight="1" x14ac:dyDescent="0.25">
      <c r="U46453" s="104"/>
      <c r="AB46453" s="104"/>
      <c r="AC46453" s="104"/>
      <c r="AF46453" s="104"/>
      <c r="AG46453" s="104"/>
      <c r="AK46453" s="104"/>
      <c r="AL46453" s="104"/>
      <c r="AO46453" s="104"/>
      <c r="AP46453" s="104"/>
    </row>
    <row r="46454" spans="21:42" ht="15" customHeight="1" x14ac:dyDescent="0.25">
      <c r="U46454" s="104"/>
      <c r="AB46454" s="104"/>
      <c r="AC46454" s="104"/>
      <c r="AF46454" s="104"/>
      <c r="AG46454" s="104"/>
      <c r="AK46454" s="104"/>
      <c r="AL46454" s="104"/>
      <c r="AO46454" s="104"/>
      <c r="AP46454" s="104"/>
    </row>
    <row r="46455" spans="21:42" ht="15" customHeight="1" x14ac:dyDescent="0.25">
      <c r="U46455" s="104"/>
      <c r="AB46455" s="104"/>
      <c r="AC46455" s="104"/>
      <c r="AF46455" s="104"/>
      <c r="AG46455" s="104"/>
      <c r="AK46455" s="104"/>
      <c r="AL46455" s="104"/>
      <c r="AO46455" s="104"/>
      <c r="AP46455" s="104"/>
    </row>
    <row r="46456" spans="21:42" ht="15" customHeight="1" x14ac:dyDescent="0.25">
      <c r="U46456" s="104"/>
      <c r="AB46456" s="104"/>
      <c r="AC46456" s="104"/>
      <c r="AF46456" s="104"/>
      <c r="AG46456" s="104"/>
      <c r="AK46456" s="104"/>
      <c r="AL46456" s="104"/>
      <c r="AO46456" s="104"/>
      <c r="AP46456" s="104"/>
    </row>
    <row r="46457" spans="21:42" ht="15" customHeight="1" x14ac:dyDescent="0.25">
      <c r="U46457" s="104"/>
      <c r="AB46457" s="104"/>
      <c r="AC46457" s="104"/>
      <c r="AF46457" s="104"/>
      <c r="AG46457" s="104"/>
      <c r="AK46457" s="104"/>
      <c r="AL46457" s="104"/>
      <c r="AO46457" s="104"/>
      <c r="AP46457" s="104"/>
    </row>
    <row r="46458" spans="21:42" ht="15" customHeight="1" x14ac:dyDescent="0.25">
      <c r="U46458" s="104"/>
      <c r="AB46458" s="104"/>
      <c r="AC46458" s="104"/>
      <c r="AF46458" s="104"/>
      <c r="AG46458" s="104"/>
      <c r="AK46458" s="104"/>
      <c r="AL46458" s="104"/>
      <c r="AO46458" s="104"/>
      <c r="AP46458" s="104"/>
    </row>
    <row r="46459" spans="21:42" ht="15" customHeight="1" x14ac:dyDescent="0.25">
      <c r="U46459" s="104"/>
      <c r="AB46459" s="104"/>
      <c r="AC46459" s="104"/>
      <c r="AF46459" s="104"/>
      <c r="AG46459" s="104"/>
      <c r="AK46459" s="104"/>
      <c r="AL46459" s="104"/>
      <c r="AO46459" s="104"/>
      <c r="AP46459" s="104"/>
    </row>
    <row r="46460" spans="21:42" ht="15" customHeight="1" x14ac:dyDescent="0.25">
      <c r="U46460" s="104"/>
      <c r="AB46460" s="104"/>
      <c r="AC46460" s="104"/>
      <c r="AF46460" s="104"/>
      <c r="AG46460" s="104"/>
      <c r="AK46460" s="104"/>
      <c r="AL46460" s="104"/>
      <c r="AO46460" s="104"/>
      <c r="AP46460" s="104"/>
    </row>
    <row r="46461" spans="21:42" ht="15" customHeight="1" x14ac:dyDescent="0.25">
      <c r="U46461" s="104"/>
      <c r="AB46461" s="104"/>
      <c r="AC46461" s="104"/>
      <c r="AF46461" s="104"/>
      <c r="AG46461" s="104"/>
      <c r="AK46461" s="104"/>
      <c r="AL46461" s="104"/>
      <c r="AO46461" s="104"/>
      <c r="AP46461" s="104"/>
    </row>
    <row r="46462" spans="21:42" ht="15" customHeight="1" x14ac:dyDescent="0.25">
      <c r="U46462" s="104"/>
      <c r="AB46462" s="104"/>
      <c r="AC46462" s="104"/>
      <c r="AF46462" s="104"/>
      <c r="AG46462" s="104"/>
      <c r="AK46462" s="104"/>
      <c r="AL46462" s="104"/>
      <c r="AO46462" s="104"/>
      <c r="AP46462" s="104"/>
    </row>
    <row r="46463" spans="21:42" ht="15" customHeight="1" x14ac:dyDescent="0.25">
      <c r="U46463" s="104"/>
      <c r="AB46463" s="104"/>
      <c r="AC46463" s="104"/>
      <c r="AF46463" s="104"/>
      <c r="AG46463" s="104"/>
      <c r="AK46463" s="104"/>
      <c r="AL46463" s="104"/>
      <c r="AO46463" s="104"/>
      <c r="AP46463" s="104"/>
    </row>
    <row r="46464" spans="21:42" ht="15" customHeight="1" x14ac:dyDescent="0.25">
      <c r="U46464" s="104"/>
      <c r="AB46464" s="104"/>
      <c r="AC46464" s="104"/>
      <c r="AF46464" s="104"/>
      <c r="AG46464" s="104"/>
      <c r="AK46464" s="104"/>
      <c r="AL46464" s="104"/>
      <c r="AO46464" s="104"/>
      <c r="AP46464" s="104"/>
    </row>
    <row r="46465" spans="21:42" ht="15" customHeight="1" x14ac:dyDescent="0.25">
      <c r="U46465" s="104"/>
      <c r="AB46465" s="104"/>
      <c r="AC46465" s="104"/>
      <c r="AF46465" s="104"/>
      <c r="AG46465" s="104"/>
      <c r="AK46465" s="104"/>
      <c r="AL46465" s="104"/>
      <c r="AO46465" s="104"/>
      <c r="AP46465" s="104"/>
    </row>
    <row r="46466" spans="21:42" ht="15" customHeight="1" x14ac:dyDescent="0.25">
      <c r="U46466" s="104"/>
      <c r="AB46466" s="104"/>
      <c r="AC46466" s="104"/>
      <c r="AF46466" s="104"/>
      <c r="AG46466" s="104"/>
      <c r="AK46466" s="104"/>
      <c r="AL46466" s="104"/>
      <c r="AO46466" s="104"/>
      <c r="AP46466" s="104"/>
    </row>
    <row r="46467" spans="21:42" ht="15" customHeight="1" x14ac:dyDescent="0.25">
      <c r="U46467" s="104"/>
      <c r="AB46467" s="104"/>
      <c r="AC46467" s="104"/>
      <c r="AF46467" s="104"/>
      <c r="AG46467" s="104"/>
      <c r="AK46467" s="104"/>
      <c r="AL46467" s="104"/>
      <c r="AO46467" s="104"/>
      <c r="AP46467" s="104"/>
    </row>
    <row r="46468" spans="21:42" ht="15" customHeight="1" x14ac:dyDescent="0.25">
      <c r="U46468" s="104"/>
      <c r="AB46468" s="104"/>
      <c r="AC46468" s="104"/>
      <c r="AF46468" s="104"/>
      <c r="AG46468" s="104"/>
      <c r="AK46468" s="104"/>
      <c r="AL46468" s="104"/>
      <c r="AO46468" s="104"/>
      <c r="AP46468" s="104"/>
    </row>
    <row r="46469" spans="21:42" ht="15" customHeight="1" x14ac:dyDescent="0.25">
      <c r="U46469" s="104"/>
      <c r="AB46469" s="104"/>
      <c r="AC46469" s="104"/>
      <c r="AF46469" s="104"/>
      <c r="AG46469" s="104"/>
      <c r="AK46469" s="104"/>
      <c r="AL46469" s="104"/>
      <c r="AO46469" s="104"/>
      <c r="AP46469" s="104"/>
    </row>
    <row r="46470" spans="21:42" ht="15" customHeight="1" x14ac:dyDescent="0.25">
      <c r="U46470" s="104"/>
      <c r="AB46470" s="104"/>
      <c r="AC46470" s="104"/>
      <c r="AF46470" s="104"/>
      <c r="AG46470" s="104"/>
      <c r="AK46470" s="104"/>
      <c r="AL46470" s="104"/>
      <c r="AO46470" s="104"/>
      <c r="AP46470" s="104"/>
    </row>
    <row r="46471" spans="21:42" ht="15" customHeight="1" x14ac:dyDescent="0.25">
      <c r="U46471" s="104"/>
      <c r="AB46471" s="104"/>
      <c r="AC46471" s="104"/>
      <c r="AF46471" s="104"/>
      <c r="AG46471" s="104"/>
      <c r="AK46471" s="104"/>
      <c r="AL46471" s="104"/>
      <c r="AO46471" s="104"/>
      <c r="AP46471" s="104"/>
    </row>
    <row r="46472" spans="21:42" ht="15" customHeight="1" x14ac:dyDescent="0.25">
      <c r="U46472" s="104"/>
      <c r="AB46472" s="104"/>
      <c r="AC46472" s="104"/>
      <c r="AF46472" s="104"/>
      <c r="AG46472" s="104"/>
      <c r="AK46472" s="104"/>
      <c r="AL46472" s="104"/>
      <c r="AO46472" s="104"/>
      <c r="AP46472" s="104"/>
    </row>
    <row r="46473" spans="21:42" ht="15" customHeight="1" x14ac:dyDescent="0.25">
      <c r="U46473" s="104"/>
      <c r="AB46473" s="104"/>
      <c r="AC46473" s="104"/>
      <c r="AF46473" s="104"/>
      <c r="AG46473" s="104"/>
      <c r="AK46473" s="104"/>
      <c r="AL46473" s="104"/>
      <c r="AO46473" s="104"/>
      <c r="AP46473" s="104"/>
    </row>
    <row r="46474" spans="21:42" ht="15" customHeight="1" x14ac:dyDescent="0.25">
      <c r="U46474" s="104"/>
      <c r="AB46474" s="104"/>
      <c r="AC46474" s="104"/>
      <c r="AF46474" s="104"/>
      <c r="AG46474" s="104"/>
      <c r="AK46474" s="104"/>
      <c r="AL46474" s="104"/>
      <c r="AO46474" s="104"/>
      <c r="AP46474" s="104"/>
    </row>
    <row r="46475" spans="21:42" ht="15" customHeight="1" x14ac:dyDescent="0.25">
      <c r="U46475" s="104"/>
      <c r="AB46475" s="104"/>
      <c r="AC46475" s="104"/>
      <c r="AF46475" s="104"/>
      <c r="AG46475" s="104"/>
      <c r="AK46475" s="104"/>
      <c r="AL46475" s="104"/>
      <c r="AO46475" s="104"/>
      <c r="AP46475" s="104"/>
    </row>
    <row r="46476" spans="21:42" ht="15" customHeight="1" x14ac:dyDescent="0.25">
      <c r="U46476" s="104"/>
      <c r="AB46476" s="104"/>
      <c r="AC46476" s="104"/>
      <c r="AF46476" s="104"/>
      <c r="AG46476" s="104"/>
      <c r="AK46476" s="104"/>
      <c r="AL46476" s="104"/>
      <c r="AO46476" s="104"/>
      <c r="AP46476" s="104"/>
    </row>
    <row r="46477" spans="21:42" ht="15" customHeight="1" x14ac:dyDescent="0.25">
      <c r="U46477" s="104"/>
      <c r="AB46477" s="104"/>
      <c r="AC46477" s="104"/>
      <c r="AF46477" s="104"/>
      <c r="AG46477" s="104"/>
      <c r="AK46477" s="104"/>
      <c r="AL46477" s="104"/>
      <c r="AO46477" s="104"/>
      <c r="AP46477" s="104"/>
    </row>
    <row r="46478" spans="21:42" ht="15" customHeight="1" x14ac:dyDescent="0.25">
      <c r="U46478" s="104"/>
      <c r="AB46478" s="104"/>
      <c r="AC46478" s="104"/>
      <c r="AF46478" s="104"/>
      <c r="AG46478" s="104"/>
      <c r="AK46478" s="104"/>
      <c r="AL46478" s="104"/>
      <c r="AO46478" s="104"/>
      <c r="AP46478" s="104"/>
    </row>
    <row r="46479" spans="21:42" ht="15" customHeight="1" x14ac:dyDescent="0.25">
      <c r="U46479" s="104"/>
      <c r="AB46479" s="104"/>
      <c r="AC46479" s="104"/>
      <c r="AF46479" s="104"/>
      <c r="AG46479" s="104"/>
      <c r="AK46479" s="104"/>
      <c r="AL46479" s="104"/>
      <c r="AO46479" s="104"/>
      <c r="AP46479" s="104"/>
    </row>
    <row r="46480" spans="21:42" ht="15" customHeight="1" x14ac:dyDescent="0.25">
      <c r="U46480" s="104"/>
      <c r="AB46480" s="104"/>
      <c r="AC46480" s="104"/>
      <c r="AF46480" s="104"/>
      <c r="AG46480" s="104"/>
      <c r="AK46480" s="104"/>
      <c r="AL46480" s="104"/>
      <c r="AO46480" s="104"/>
      <c r="AP46480" s="104"/>
    </row>
    <row r="46481" spans="21:42" ht="15" customHeight="1" x14ac:dyDescent="0.25">
      <c r="U46481" s="104"/>
      <c r="AB46481" s="104"/>
      <c r="AC46481" s="104"/>
      <c r="AF46481" s="104"/>
      <c r="AG46481" s="104"/>
      <c r="AK46481" s="104"/>
      <c r="AL46481" s="104"/>
      <c r="AO46481" s="104"/>
      <c r="AP46481" s="104"/>
    </row>
    <row r="46482" spans="21:42" ht="15" customHeight="1" x14ac:dyDescent="0.25">
      <c r="U46482" s="104"/>
      <c r="AB46482" s="104"/>
      <c r="AC46482" s="104"/>
      <c r="AF46482" s="104"/>
      <c r="AG46482" s="104"/>
      <c r="AK46482" s="104"/>
      <c r="AL46482" s="104"/>
      <c r="AO46482" s="104"/>
      <c r="AP46482" s="104"/>
    </row>
    <row r="46483" spans="21:42" ht="15" customHeight="1" x14ac:dyDescent="0.25">
      <c r="U46483" s="104"/>
      <c r="AB46483" s="104"/>
      <c r="AC46483" s="104"/>
      <c r="AF46483" s="104"/>
      <c r="AG46483" s="104"/>
      <c r="AK46483" s="104"/>
      <c r="AL46483" s="104"/>
      <c r="AO46483" s="104"/>
      <c r="AP46483" s="104"/>
    </row>
    <row r="46484" spans="21:42" ht="15" customHeight="1" x14ac:dyDescent="0.25">
      <c r="U46484" s="104"/>
      <c r="AB46484" s="104"/>
      <c r="AC46484" s="104"/>
      <c r="AF46484" s="104"/>
      <c r="AG46484" s="104"/>
      <c r="AK46484" s="104"/>
      <c r="AL46484" s="104"/>
      <c r="AO46484" s="104"/>
      <c r="AP46484" s="104"/>
    </row>
    <row r="46485" spans="21:42" ht="15" customHeight="1" x14ac:dyDescent="0.25">
      <c r="U46485" s="104"/>
      <c r="AB46485" s="104"/>
      <c r="AC46485" s="104"/>
      <c r="AF46485" s="104"/>
      <c r="AG46485" s="104"/>
      <c r="AK46485" s="104"/>
      <c r="AL46485" s="104"/>
      <c r="AO46485" s="104"/>
      <c r="AP46485" s="104"/>
    </row>
    <row r="46486" spans="21:42" ht="15" customHeight="1" x14ac:dyDescent="0.25">
      <c r="U46486" s="104"/>
      <c r="AB46486" s="104"/>
      <c r="AC46486" s="104"/>
      <c r="AF46486" s="104"/>
      <c r="AG46486" s="104"/>
      <c r="AK46486" s="104"/>
      <c r="AL46486" s="104"/>
      <c r="AO46486" s="104"/>
      <c r="AP46486" s="104"/>
    </row>
    <row r="46487" spans="21:42" ht="15" customHeight="1" x14ac:dyDescent="0.25">
      <c r="U46487" s="104"/>
      <c r="AB46487" s="104"/>
      <c r="AC46487" s="104"/>
      <c r="AF46487" s="104"/>
      <c r="AG46487" s="104"/>
      <c r="AK46487" s="104"/>
      <c r="AL46487" s="104"/>
      <c r="AO46487" s="104"/>
      <c r="AP46487" s="104"/>
    </row>
    <row r="46488" spans="21:42" ht="15" customHeight="1" x14ac:dyDescent="0.25">
      <c r="U46488" s="104"/>
      <c r="AB46488" s="104"/>
      <c r="AC46488" s="104"/>
      <c r="AF46488" s="104"/>
      <c r="AG46488" s="104"/>
      <c r="AK46488" s="104"/>
      <c r="AL46488" s="104"/>
      <c r="AO46488" s="104"/>
      <c r="AP46488" s="104"/>
    </row>
    <row r="46489" spans="21:42" ht="15" customHeight="1" x14ac:dyDescent="0.25">
      <c r="U46489" s="104"/>
      <c r="AB46489" s="104"/>
      <c r="AC46489" s="104"/>
      <c r="AF46489" s="104"/>
      <c r="AG46489" s="104"/>
      <c r="AK46489" s="104"/>
      <c r="AL46489" s="104"/>
      <c r="AO46489" s="104"/>
      <c r="AP46489" s="104"/>
    </row>
    <row r="46490" spans="21:42" ht="15" customHeight="1" x14ac:dyDescent="0.25">
      <c r="U46490" s="104"/>
      <c r="AB46490" s="104"/>
      <c r="AC46490" s="104"/>
      <c r="AF46490" s="104"/>
      <c r="AG46490" s="104"/>
      <c r="AK46490" s="104"/>
      <c r="AL46490" s="104"/>
      <c r="AO46490" s="104"/>
      <c r="AP46490" s="104"/>
    </row>
    <row r="46491" spans="21:42" ht="15" customHeight="1" x14ac:dyDescent="0.25">
      <c r="U46491" s="104"/>
      <c r="AB46491" s="104"/>
      <c r="AC46491" s="104"/>
      <c r="AF46491" s="104"/>
      <c r="AG46491" s="104"/>
      <c r="AK46491" s="104"/>
      <c r="AL46491" s="104"/>
      <c r="AO46491" s="104"/>
      <c r="AP46491" s="104"/>
    </row>
    <row r="46492" spans="21:42" ht="15" customHeight="1" x14ac:dyDescent="0.25">
      <c r="U46492" s="104"/>
      <c r="AB46492" s="104"/>
      <c r="AC46492" s="104"/>
      <c r="AF46492" s="104"/>
      <c r="AG46492" s="104"/>
      <c r="AK46492" s="104"/>
      <c r="AL46492" s="104"/>
      <c r="AO46492" s="104"/>
      <c r="AP46492" s="104"/>
    </row>
    <row r="46493" spans="21:42" ht="15" customHeight="1" x14ac:dyDescent="0.25">
      <c r="U46493" s="104"/>
      <c r="AB46493" s="104"/>
      <c r="AC46493" s="104"/>
      <c r="AF46493" s="104"/>
      <c r="AG46493" s="104"/>
      <c r="AK46493" s="104"/>
      <c r="AL46493" s="104"/>
      <c r="AO46493" s="104"/>
      <c r="AP46493" s="104"/>
    </row>
    <row r="46494" spans="21:42" ht="15" customHeight="1" x14ac:dyDescent="0.25">
      <c r="U46494" s="104"/>
      <c r="AB46494" s="104"/>
      <c r="AC46494" s="104"/>
      <c r="AF46494" s="104"/>
      <c r="AG46494" s="104"/>
      <c r="AK46494" s="104"/>
      <c r="AL46494" s="104"/>
      <c r="AO46494" s="104"/>
      <c r="AP46494" s="104"/>
    </row>
    <row r="46495" spans="21:42" ht="15" customHeight="1" x14ac:dyDescent="0.25">
      <c r="U46495" s="104"/>
      <c r="AB46495" s="104"/>
      <c r="AC46495" s="104"/>
      <c r="AF46495" s="104"/>
      <c r="AG46495" s="104"/>
      <c r="AK46495" s="104"/>
      <c r="AL46495" s="104"/>
      <c r="AO46495" s="104"/>
      <c r="AP46495" s="104"/>
    </row>
    <row r="46496" spans="21:42" ht="15" customHeight="1" x14ac:dyDescent="0.25">
      <c r="U46496" s="104"/>
      <c r="AB46496" s="104"/>
      <c r="AC46496" s="104"/>
      <c r="AF46496" s="104"/>
      <c r="AG46496" s="104"/>
      <c r="AK46496" s="104"/>
      <c r="AL46496" s="104"/>
      <c r="AO46496" s="104"/>
      <c r="AP46496" s="104"/>
    </row>
    <row r="46497" spans="21:42" ht="15" customHeight="1" x14ac:dyDescent="0.25">
      <c r="U46497" s="104"/>
      <c r="AB46497" s="104"/>
      <c r="AC46497" s="104"/>
      <c r="AF46497" s="104"/>
      <c r="AG46497" s="104"/>
      <c r="AK46497" s="104"/>
      <c r="AL46497" s="104"/>
      <c r="AO46497" s="104"/>
      <c r="AP46497" s="104"/>
    </row>
    <row r="46498" spans="21:42" ht="15" customHeight="1" x14ac:dyDescent="0.25">
      <c r="U46498" s="104"/>
      <c r="AB46498" s="104"/>
      <c r="AC46498" s="104"/>
      <c r="AF46498" s="104"/>
      <c r="AG46498" s="104"/>
      <c r="AK46498" s="104"/>
      <c r="AL46498" s="104"/>
      <c r="AO46498" s="104"/>
      <c r="AP46498" s="104"/>
    </row>
    <row r="46499" spans="21:42" ht="15" customHeight="1" x14ac:dyDescent="0.25">
      <c r="U46499" s="104"/>
      <c r="AB46499" s="104"/>
      <c r="AC46499" s="104"/>
      <c r="AF46499" s="104"/>
      <c r="AG46499" s="104"/>
      <c r="AK46499" s="104"/>
      <c r="AL46499" s="104"/>
      <c r="AO46499" s="104"/>
      <c r="AP46499" s="104"/>
    </row>
    <row r="46500" spans="21:42" ht="15" customHeight="1" x14ac:dyDescent="0.25">
      <c r="U46500" s="104"/>
      <c r="AB46500" s="104"/>
      <c r="AC46500" s="104"/>
      <c r="AF46500" s="104"/>
      <c r="AG46500" s="104"/>
      <c r="AK46500" s="104"/>
      <c r="AL46500" s="104"/>
      <c r="AO46500" s="104"/>
      <c r="AP46500" s="104"/>
    </row>
    <row r="46501" spans="21:42" ht="15" customHeight="1" x14ac:dyDescent="0.25">
      <c r="U46501" s="104"/>
      <c r="AB46501" s="104"/>
      <c r="AC46501" s="104"/>
      <c r="AF46501" s="104"/>
      <c r="AG46501" s="104"/>
      <c r="AK46501" s="104"/>
      <c r="AL46501" s="104"/>
      <c r="AO46501" s="104"/>
      <c r="AP46501" s="104"/>
    </row>
    <row r="46502" spans="21:42" ht="15" customHeight="1" x14ac:dyDescent="0.25">
      <c r="U46502" s="104"/>
      <c r="AB46502" s="104"/>
      <c r="AC46502" s="104"/>
      <c r="AF46502" s="104"/>
      <c r="AG46502" s="104"/>
      <c r="AK46502" s="104"/>
      <c r="AL46502" s="104"/>
      <c r="AO46502" s="104"/>
      <c r="AP46502" s="104"/>
    </row>
    <row r="46503" spans="21:42" ht="15" customHeight="1" x14ac:dyDescent="0.25">
      <c r="U46503" s="104"/>
      <c r="AB46503" s="104"/>
      <c r="AC46503" s="104"/>
      <c r="AF46503" s="104"/>
      <c r="AG46503" s="104"/>
      <c r="AK46503" s="104"/>
      <c r="AL46503" s="104"/>
      <c r="AO46503" s="104"/>
      <c r="AP46503" s="104"/>
    </row>
    <row r="46504" spans="21:42" ht="15" customHeight="1" x14ac:dyDescent="0.25">
      <c r="U46504" s="104"/>
      <c r="AB46504" s="104"/>
      <c r="AC46504" s="104"/>
      <c r="AF46504" s="104"/>
      <c r="AG46504" s="104"/>
      <c r="AK46504" s="104"/>
      <c r="AL46504" s="104"/>
      <c r="AO46504" s="104"/>
      <c r="AP46504" s="104"/>
    </row>
    <row r="46505" spans="21:42" ht="15" customHeight="1" x14ac:dyDescent="0.25">
      <c r="U46505" s="104"/>
      <c r="AB46505" s="104"/>
      <c r="AC46505" s="104"/>
      <c r="AF46505" s="104"/>
      <c r="AG46505" s="104"/>
      <c r="AK46505" s="104"/>
      <c r="AL46505" s="104"/>
      <c r="AO46505" s="104"/>
      <c r="AP46505" s="104"/>
    </row>
    <row r="46506" spans="21:42" ht="15" customHeight="1" x14ac:dyDescent="0.25">
      <c r="U46506" s="104"/>
      <c r="AB46506" s="104"/>
      <c r="AC46506" s="104"/>
      <c r="AF46506" s="104"/>
      <c r="AG46506" s="104"/>
      <c r="AK46506" s="104"/>
      <c r="AL46506" s="104"/>
      <c r="AO46506" s="104"/>
      <c r="AP46506" s="104"/>
    </row>
    <row r="46507" spans="21:42" ht="15" customHeight="1" x14ac:dyDescent="0.25">
      <c r="U46507" s="104"/>
      <c r="AB46507" s="104"/>
      <c r="AC46507" s="104"/>
      <c r="AF46507" s="104"/>
      <c r="AG46507" s="104"/>
      <c r="AK46507" s="104"/>
      <c r="AL46507" s="104"/>
      <c r="AO46507" s="104"/>
      <c r="AP46507" s="104"/>
    </row>
    <row r="46508" spans="21:42" ht="15" customHeight="1" x14ac:dyDescent="0.25">
      <c r="U46508" s="104"/>
      <c r="AB46508" s="104"/>
      <c r="AC46508" s="104"/>
      <c r="AF46508" s="104"/>
      <c r="AG46508" s="104"/>
      <c r="AK46508" s="104"/>
      <c r="AL46508" s="104"/>
      <c r="AO46508" s="104"/>
      <c r="AP46508" s="104"/>
    </row>
    <row r="46509" spans="21:42" ht="15" customHeight="1" x14ac:dyDescent="0.25">
      <c r="U46509" s="104"/>
      <c r="AB46509" s="104"/>
      <c r="AC46509" s="104"/>
      <c r="AF46509" s="104"/>
      <c r="AG46509" s="104"/>
      <c r="AK46509" s="104"/>
      <c r="AL46509" s="104"/>
      <c r="AO46509" s="104"/>
      <c r="AP46509" s="104"/>
    </row>
    <row r="46510" spans="21:42" ht="15" customHeight="1" x14ac:dyDescent="0.25">
      <c r="U46510" s="104"/>
      <c r="AB46510" s="104"/>
      <c r="AC46510" s="104"/>
      <c r="AF46510" s="104"/>
      <c r="AG46510" s="104"/>
      <c r="AK46510" s="104"/>
      <c r="AL46510" s="104"/>
      <c r="AO46510" s="104"/>
      <c r="AP46510" s="104"/>
    </row>
    <row r="46511" spans="21:42" ht="15" customHeight="1" x14ac:dyDescent="0.25">
      <c r="U46511" s="104"/>
      <c r="AB46511" s="104"/>
      <c r="AC46511" s="104"/>
      <c r="AF46511" s="104"/>
      <c r="AG46511" s="104"/>
      <c r="AK46511" s="104"/>
      <c r="AL46511" s="104"/>
      <c r="AO46511" s="104"/>
      <c r="AP46511" s="104"/>
    </row>
    <row r="46512" spans="21:42" ht="15" customHeight="1" x14ac:dyDescent="0.25">
      <c r="U46512" s="104"/>
      <c r="AB46512" s="104"/>
      <c r="AC46512" s="104"/>
      <c r="AF46512" s="104"/>
      <c r="AG46512" s="104"/>
      <c r="AK46512" s="104"/>
      <c r="AL46512" s="104"/>
      <c r="AO46512" s="104"/>
      <c r="AP46512" s="104"/>
    </row>
    <row r="46513" spans="21:42" ht="15" customHeight="1" x14ac:dyDescent="0.25">
      <c r="U46513" s="104"/>
      <c r="AB46513" s="104"/>
      <c r="AC46513" s="104"/>
      <c r="AF46513" s="104"/>
      <c r="AG46513" s="104"/>
      <c r="AK46513" s="104"/>
      <c r="AL46513" s="104"/>
      <c r="AO46513" s="104"/>
      <c r="AP46513" s="104"/>
    </row>
    <row r="46514" spans="21:42" ht="15" customHeight="1" x14ac:dyDescent="0.25">
      <c r="U46514" s="104"/>
      <c r="AB46514" s="104"/>
      <c r="AC46514" s="104"/>
      <c r="AF46514" s="104"/>
      <c r="AG46514" s="104"/>
      <c r="AK46514" s="104"/>
      <c r="AL46514" s="104"/>
      <c r="AO46514" s="104"/>
      <c r="AP46514" s="104"/>
    </row>
    <row r="46515" spans="21:42" ht="15" customHeight="1" x14ac:dyDescent="0.25">
      <c r="U46515" s="104"/>
      <c r="AB46515" s="104"/>
      <c r="AC46515" s="104"/>
      <c r="AF46515" s="104"/>
      <c r="AG46515" s="104"/>
      <c r="AK46515" s="104"/>
      <c r="AL46515" s="104"/>
      <c r="AO46515" s="104"/>
      <c r="AP46515" s="104"/>
    </row>
    <row r="46516" spans="21:42" ht="15" customHeight="1" x14ac:dyDescent="0.25">
      <c r="U46516" s="104"/>
      <c r="AB46516" s="104"/>
      <c r="AC46516" s="104"/>
      <c r="AF46516" s="104"/>
      <c r="AG46516" s="104"/>
      <c r="AK46516" s="104"/>
      <c r="AL46516" s="104"/>
      <c r="AO46516" s="104"/>
      <c r="AP46516" s="104"/>
    </row>
    <row r="46517" spans="21:42" ht="15" customHeight="1" x14ac:dyDescent="0.25">
      <c r="U46517" s="104"/>
      <c r="AB46517" s="104"/>
      <c r="AC46517" s="104"/>
      <c r="AF46517" s="104"/>
      <c r="AG46517" s="104"/>
      <c r="AK46517" s="104"/>
      <c r="AL46517" s="104"/>
      <c r="AO46517" s="104"/>
      <c r="AP46517" s="104"/>
    </row>
    <row r="46518" spans="21:42" ht="15" customHeight="1" x14ac:dyDescent="0.25">
      <c r="U46518" s="104"/>
      <c r="AB46518" s="104"/>
      <c r="AC46518" s="104"/>
      <c r="AF46518" s="104"/>
      <c r="AG46518" s="104"/>
      <c r="AK46518" s="104"/>
      <c r="AL46518" s="104"/>
      <c r="AO46518" s="104"/>
      <c r="AP46518" s="104"/>
    </row>
    <row r="46519" spans="21:42" ht="15" customHeight="1" x14ac:dyDescent="0.25">
      <c r="U46519" s="104"/>
      <c r="AB46519" s="104"/>
      <c r="AC46519" s="104"/>
      <c r="AF46519" s="104"/>
      <c r="AG46519" s="104"/>
      <c r="AK46519" s="104"/>
      <c r="AL46519" s="104"/>
      <c r="AO46519" s="104"/>
      <c r="AP46519" s="104"/>
    </row>
    <row r="46520" spans="21:42" ht="15" customHeight="1" x14ac:dyDescent="0.25">
      <c r="U46520" s="104"/>
      <c r="AB46520" s="104"/>
      <c r="AC46520" s="104"/>
      <c r="AF46520" s="104"/>
      <c r="AG46520" s="104"/>
      <c r="AK46520" s="104"/>
      <c r="AL46520" s="104"/>
      <c r="AO46520" s="104"/>
      <c r="AP46520" s="104"/>
    </row>
    <row r="46521" spans="21:42" ht="15" customHeight="1" x14ac:dyDescent="0.25">
      <c r="U46521" s="104"/>
      <c r="AB46521" s="104"/>
      <c r="AC46521" s="104"/>
      <c r="AF46521" s="104"/>
      <c r="AG46521" s="104"/>
      <c r="AK46521" s="104"/>
      <c r="AL46521" s="104"/>
      <c r="AO46521" s="104"/>
      <c r="AP46521" s="104"/>
    </row>
    <row r="46522" spans="21:42" ht="15" customHeight="1" x14ac:dyDescent="0.25">
      <c r="U46522" s="104"/>
      <c r="AB46522" s="104"/>
      <c r="AC46522" s="104"/>
      <c r="AF46522" s="104"/>
      <c r="AG46522" s="104"/>
      <c r="AK46522" s="104"/>
      <c r="AL46522" s="104"/>
      <c r="AO46522" s="104"/>
      <c r="AP46522" s="104"/>
    </row>
    <row r="46523" spans="21:42" ht="15" customHeight="1" x14ac:dyDescent="0.25">
      <c r="U46523" s="104"/>
      <c r="AB46523" s="104"/>
      <c r="AC46523" s="104"/>
      <c r="AF46523" s="104"/>
      <c r="AG46523" s="104"/>
      <c r="AK46523" s="104"/>
      <c r="AL46523" s="104"/>
      <c r="AO46523" s="104"/>
      <c r="AP46523" s="104"/>
    </row>
    <row r="46524" spans="21:42" ht="15" customHeight="1" x14ac:dyDescent="0.25">
      <c r="U46524" s="104"/>
      <c r="AB46524" s="104"/>
      <c r="AC46524" s="104"/>
      <c r="AF46524" s="104"/>
      <c r="AG46524" s="104"/>
      <c r="AK46524" s="104"/>
      <c r="AL46524" s="104"/>
      <c r="AO46524" s="104"/>
      <c r="AP46524" s="104"/>
    </row>
    <row r="46525" spans="21:42" ht="15" customHeight="1" x14ac:dyDescent="0.25">
      <c r="U46525" s="104"/>
      <c r="AB46525" s="104"/>
      <c r="AC46525" s="104"/>
      <c r="AF46525" s="104"/>
      <c r="AG46525" s="104"/>
      <c r="AK46525" s="104"/>
      <c r="AL46525" s="104"/>
      <c r="AO46525" s="104"/>
      <c r="AP46525" s="104"/>
    </row>
    <row r="46526" spans="21:42" ht="15" customHeight="1" x14ac:dyDescent="0.25">
      <c r="U46526" s="104"/>
      <c r="AB46526" s="104"/>
      <c r="AC46526" s="104"/>
      <c r="AF46526" s="104"/>
      <c r="AG46526" s="104"/>
      <c r="AK46526" s="104"/>
      <c r="AL46526" s="104"/>
      <c r="AO46526" s="104"/>
      <c r="AP46526" s="104"/>
    </row>
    <row r="46527" spans="21:42" ht="15" customHeight="1" x14ac:dyDescent="0.25">
      <c r="U46527" s="104"/>
      <c r="AB46527" s="104"/>
      <c r="AC46527" s="104"/>
      <c r="AF46527" s="104"/>
      <c r="AG46527" s="104"/>
      <c r="AK46527" s="104"/>
      <c r="AL46527" s="104"/>
      <c r="AO46527" s="104"/>
      <c r="AP46527" s="104"/>
    </row>
    <row r="46528" spans="21:42" ht="15" customHeight="1" x14ac:dyDescent="0.25">
      <c r="U46528" s="104"/>
      <c r="AB46528" s="104"/>
      <c r="AC46528" s="104"/>
      <c r="AF46528" s="104"/>
      <c r="AG46528" s="104"/>
      <c r="AK46528" s="104"/>
      <c r="AL46528" s="104"/>
      <c r="AO46528" s="104"/>
      <c r="AP46528" s="104"/>
    </row>
    <row r="46529" spans="21:42" ht="15" customHeight="1" x14ac:dyDescent="0.25">
      <c r="U46529" s="104"/>
      <c r="AB46529" s="104"/>
      <c r="AC46529" s="104"/>
      <c r="AF46529" s="104"/>
      <c r="AG46529" s="104"/>
      <c r="AK46529" s="104"/>
      <c r="AL46529" s="104"/>
      <c r="AO46529" s="104"/>
      <c r="AP46529" s="104"/>
    </row>
    <row r="46530" spans="21:42" ht="15" customHeight="1" x14ac:dyDescent="0.25">
      <c r="U46530" s="104"/>
      <c r="AB46530" s="104"/>
      <c r="AC46530" s="104"/>
      <c r="AF46530" s="104"/>
      <c r="AG46530" s="104"/>
      <c r="AK46530" s="104"/>
      <c r="AL46530" s="104"/>
      <c r="AO46530" s="104"/>
      <c r="AP46530" s="104"/>
    </row>
    <row r="46531" spans="21:42" ht="15" customHeight="1" x14ac:dyDescent="0.25">
      <c r="U46531" s="104"/>
      <c r="AB46531" s="104"/>
      <c r="AC46531" s="104"/>
      <c r="AF46531" s="104"/>
      <c r="AG46531" s="104"/>
      <c r="AK46531" s="104"/>
      <c r="AL46531" s="104"/>
      <c r="AO46531" s="104"/>
      <c r="AP46531" s="104"/>
    </row>
    <row r="46532" spans="21:42" ht="15" customHeight="1" x14ac:dyDescent="0.25">
      <c r="U46532" s="104"/>
      <c r="AB46532" s="104"/>
      <c r="AC46532" s="104"/>
      <c r="AF46532" s="104"/>
      <c r="AG46532" s="104"/>
      <c r="AK46532" s="104"/>
      <c r="AL46532" s="104"/>
      <c r="AO46532" s="104"/>
      <c r="AP46532" s="104"/>
    </row>
    <row r="46533" spans="21:42" ht="15" customHeight="1" x14ac:dyDescent="0.25">
      <c r="U46533" s="104"/>
      <c r="AB46533" s="104"/>
      <c r="AC46533" s="104"/>
      <c r="AF46533" s="104"/>
      <c r="AG46533" s="104"/>
      <c r="AK46533" s="104"/>
      <c r="AL46533" s="104"/>
      <c r="AO46533" s="104"/>
      <c r="AP46533" s="104"/>
    </row>
    <row r="46534" spans="21:42" ht="15" customHeight="1" x14ac:dyDescent="0.25">
      <c r="U46534" s="104"/>
      <c r="AB46534" s="104"/>
      <c r="AC46534" s="104"/>
      <c r="AF46534" s="104"/>
      <c r="AG46534" s="104"/>
      <c r="AK46534" s="104"/>
      <c r="AL46534" s="104"/>
      <c r="AO46534" s="104"/>
      <c r="AP46534" s="104"/>
    </row>
    <row r="46535" spans="21:42" ht="15" customHeight="1" x14ac:dyDescent="0.25">
      <c r="U46535" s="104"/>
      <c r="AB46535" s="104"/>
      <c r="AC46535" s="104"/>
      <c r="AF46535" s="104"/>
      <c r="AG46535" s="104"/>
      <c r="AK46535" s="104"/>
      <c r="AL46535" s="104"/>
      <c r="AO46535" s="104"/>
      <c r="AP46535" s="104"/>
    </row>
    <row r="46536" spans="21:42" ht="15" customHeight="1" x14ac:dyDescent="0.25">
      <c r="U46536" s="104"/>
      <c r="AB46536" s="104"/>
      <c r="AC46536" s="104"/>
      <c r="AF46536" s="104"/>
      <c r="AG46536" s="104"/>
      <c r="AK46536" s="104"/>
      <c r="AL46536" s="104"/>
      <c r="AO46536" s="104"/>
      <c r="AP46536" s="104"/>
    </row>
    <row r="46537" spans="21:42" ht="15" customHeight="1" x14ac:dyDescent="0.25">
      <c r="U46537" s="104"/>
      <c r="AB46537" s="104"/>
      <c r="AC46537" s="104"/>
      <c r="AF46537" s="104"/>
      <c r="AG46537" s="104"/>
      <c r="AK46537" s="104"/>
      <c r="AL46537" s="104"/>
      <c r="AO46537" s="104"/>
      <c r="AP46537" s="104"/>
    </row>
    <row r="46538" spans="21:42" ht="15" customHeight="1" x14ac:dyDescent="0.25">
      <c r="U46538" s="104"/>
      <c r="AB46538" s="104"/>
      <c r="AC46538" s="104"/>
      <c r="AF46538" s="104"/>
      <c r="AG46538" s="104"/>
      <c r="AK46538" s="104"/>
      <c r="AL46538" s="104"/>
      <c r="AO46538" s="104"/>
      <c r="AP46538" s="104"/>
    </row>
    <row r="46539" spans="21:42" ht="15" customHeight="1" x14ac:dyDescent="0.25">
      <c r="U46539" s="104"/>
      <c r="AB46539" s="104"/>
      <c r="AC46539" s="104"/>
      <c r="AF46539" s="104"/>
      <c r="AG46539" s="104"/>
      <c r="AK46539" s="104"/>
      <c r="AL46539" s="104"/>
      <c r="AO46539" s="104"/>
      <c r="AP46539" s="104"/>
    </row>
    <row r="46540" spans="21:42" ht="15" customHeight="1" x14ac:dyDescent="0.25">
      <c r="U46540" s="104"/>
      <c r="AB46540" s="104"/>
      <c r="AC46540" s="104"/>
      <c r="AF46540" s="104"/>
      <c r="AG46540" s="104"/>
      <c r="AK46540" s="104"/>
      <c r="AL46540" s="104"/>
      <c r="AO46540" s="104"/>
      <c r="AP46540" s="104"/>
    </row>
    <row r="46541" spans="21:42" ht="15" customHeight="1" x14ac:dyDescent="0.25">
      <c r="U46541" s="104"/>
      <c r="AB46541" s="104"/>
      <c r="AC46541" s="104"/>
      <c r="AF46541" s="104"/>
      <c r="AG46541" s="104"/>
      <c r="AK46541" s="104"/>
      <c r="AL46541" s="104"/>
      <c r="AO46541" s="104"/>
      <c r="AP46541" s="104"/>
    </row>
    <row r="46542" spans="21:42" ht="15" customHeight="1" x14ac:dyDescent="0.25">
      <c r="U46542" s="104"/>
      <c r="AB46542" s="104"/>
      <c r="AC46542" s="104"/>
      <c r="AF46542" s="104"/>
      <c r="AG46542" s="104"/>
      <c r="AK46542" s="104"/>
      <c r="AL46542" s="104"/>
      <c r="AO46542" s="104"/>
      <c r="AP46542" s="104"/>
    </row>
    <row r="46543" spans="21:42" ht="15" customHeight="1" x14ac:dyDescent="0.25">
      <c r="U46543" s="104"/>
      <c r="AB46543" s="104"/>
      <c r="AC46543" s="104"/>
      <c r="AF46543" s="104"/>
      <c r="AG46543" s="104"/>
      <c r="AK46543" s="104"/>
      <c r="AL46543" s="104"/>
      <c r="AO46543" s="104"/>
      <c r="AP46543" s="104"/>
    </row>
    <row r="46544" spans="21:42" ht="15" customHeight="1" x14ac:dyDescent="0.25">
      <c r="U46544" s="104"/>
      <c r="AB46544" s="104"/>
      <c r="AC46544" s="104"/>
      <c r="AF46544" s="104"/>
      <c r="AG46544" s="104"/>
      <c r="AK46544" s="104"/>
      <c r="AL46544" s="104"/>
      <c r="AO46544" s="104"/>
      <c r="AP46544" s="104"/>
    </row>
    <row r="46545" spans="21:42" ht="15" customHeight="1" x14ac:dyDescent="0.25">
      <c r="U46545" s="104"/>
      <c r="AB46545" s="104"/>
      <c r="AC46545" s="104"/>
      <c r="AF46545" s="104"/>
      <c r="AG46545" s="104"/>
      <c r="AK46545" s="104"/>
      <c r="AL46545" s="104"/>
      <c r="AO46545" s="104"/>
      <c r="AP46545" s="104"/>
    </row>
    <row r="46546" spans="21:42" ht="15" customHeight="1" x14ac:dyDescent="0.25">
      <c r="U46546" s="104"/>
      <c r="AB46546" s="104"/>
      <c r="AC46546" s="104"/>
      <c r="AF46546" s="104"/>
      <c r="AG46546" s="104"/>
      <c r="AK46546" s="104"/>
      <c r="AL46546" s="104"/>
      <c r="AO46546" s="104"/>
      <c r="AP46546" s="104"/>
    </row>
    <row r="46547" spans="21:42" ht="15" customHeight="1" x14ac:dyDescent="0.25">
      <c r="U46547" s="104"/>
      <c r="AB46547" s="104"/>
      <c r="AC46547" s="104"/>
      <c r="AF46547" s="104"/>
      <c r="AG46547" s="104"/>
      <c r="AK46547" s="104"/>
      <c r="AL46547" s="104"/>
      <c r="AO46547" s="104"/>
      <c r="AP46547" s="104"/>
    </row>
    <row r="46548" spans="21:42" ht="15" customHeight="1" x14ac:dyDescent="0.25">
      <c r="U46548" s="104"/>
      <c r="AB46548" s="104"/>
      <c r="AC46548" s="104"/>
      <c r="AF46548" s="104"/>
      <c r="AG46548" s="104"/>
      <c r="AK46548" s="104"/>
      <c r="AL46548" s="104"/>
      <c r="AO46548" s="104"/>
      <c r="AP46548" s="104"/>
    </row>
    <row r="46549" spans="21:42" ht="15" customHeight="1" x14ac:dyDescent="0.25">
      <c r="U46549" s="104"/>
      <c r="AB46549" s="104"/>
      <c r="AC46549" s="104"/>
      <c r="AF46549" s="104"/>
      <c r="AG46549" s="104"/>
      <c r="AK46549" s="104"/>
      <c r="AL46549" s="104"/>
      <c r="AO46549" s="104"/>
      <c r="AP46549" s="104"/>
    </row>
    <row r="46550" spans="21:42" ht="15" customHeight="1" x14ac:dyDescent="0.25">
      <c r="U46550" s="104"/>
      <c r="AB46550" s="104"/>
      <c r="AC46550" s="104"/>
      <c r="AF46550" s="104"/>
      <c r="AG46550" s="104"/>
      <c r="AK46550" s="104"/>
      <c r="AL46550" s="104"/>
      <c r="AO46550" s="104"/>
      <c r="AP46550" s="104"/>
    </row>
    <row r="46551" spans="21:42" ht="15" customHeight="1" x14ac:dyDescent="0.25">
      <c r="U46551" s="104"/>
      <c r="AB46551" s="104"/>
      <c r="AC46551" s="104"/>
      <c r="AF46551" s="104"/>
      <c r="AG46551" s="104"/>
      <c r="AK46551" s="104"/>
      <c r="AL46551" s="104"/>
      <c r="AO46551" s="104"/>
      <c r="AP46551" s="104"/>
    </row>
    <row r="46552" spans="21:42" ht="15" customHeight="1" x14ac:dyDescent="0.25">
      <c r="U46552" s="104"/>
      <c r="AB46552" s="104"/>
      <c r="AC46552" s="104"/>
      <c r="AF46552" s="104"/>
      <c r="AG46552" s="104"/>
      <c r="AK46552" s="104"/>
      <c r="AL46552" s="104"/>
      <c r="AO46552" s="104"/>
      <c r="AP46552" s="104"/>
    </row>
    <row r="46553" spans="21:42" ht="15" customHeight="1" x14ac:dyDescent="0.25">
      <c r="U46553" s="104"/>
      <c r="AB46553" s="104"/>
      <c r="AC46553" s="104"/>
      <c r="AF46553" s="104"/>
      <c r="AG46553" s="104"/>
      <c r="AK46553" s="104"/>
      <c r="AL46553" s="104"/>
      <c r="AO46553" s="104"/>
      <c r="AP46553" s="104"/>
    </row>
    <row r="46554" spans="21:42" ht="15" customHeight="1" x14ac:dyDescent="0.25">
      <c r="U46554" s="104"/>
      <c r="AB46554" s="104"/>
      <c r="AC46554" s="104"/>
      <c r="AF46554" s="104"/>
      <c r="AG46554" s="104"/>
      <c r="AK46554" s="104"/>
      <c r="AL46554" s="104"/>
      <c r="AO46554" s="104"/>
      <c r="AP46554" s="104"/>
    </row>
    <row r="46555" spans="21:42" ht="15" customHeight="1" x14ac:dyDescent="0.25">
      <c r="U46555" s="104"/>
      <c r="AB46555" s="104"/>
      <c r="AC46555" s="104"/>
      <c r="AF46555" s="104"/>
      <c r="AG46555" s="104"/>
      <c r="AK46555" s="104"/>
      <c r="AL46555" s="104"/>
      <c r="AO46555" s="104"/>
      <c r="AP46555" s="104"/>
    </row>
    <row r="46556" spans="21:42" ht="15" customHeight="1" x14ac:dyDescent="0.25">
      <c r="U46556" s="104"/>
      <c r="AB46556" s="104"/>
      <c r="AC46556" s="104"/>
      <c r="AF46556" s="104"/>
      <c r="AG46556" s="104"/>
      <c r="AK46556" s="104"/>
      <c r="AL46556" s="104"/>
      <c r="AO46556" s="104"/>
      <c r="AP46556" s="104"/>
    </row>
    <row r="46557" spans="21:42" ht="15" customHeight="1" x14ac:dyDescent="0.25">
      <c r="U46557" s="104"/>
      <c r="AB46557" s="104"/>
      <c r="AC46557" s="104"/>
      <c r="AF46557" s="104"/>
      <c r="AG46557" s="104"/>
      <c r="AK46557" s="104"/>
      <c r="AL46557" s="104"/>
      <c r="AO46557" s="104"/>
      <c r="AP46557" s="104"/>
    </row>
    <row r="46558" spans="21:42" ht="15" customHeight="1" x14ac:dyDescent="0.25">
      <c r="U46558" s="104"/>
      <c r="AB46558" s="104"/>
      <c r="AC46558" s="104"/>
      <c r="AF46558" s="104"/>
      <c r="AG46558" s="104"/>
      <c r="AK46558" s="104"/>
      <c r="AL46558" s="104"/>
      <c r="AO46558" s="104"/>
      <c r="AP46558" s="104"/>
    </row>
    <row r="46559" spans="21:42" ht="15" customHeight="1" x14ac:dyDescent="0.25">
      <c r="U46559" s="104"/>
      <c r="AB46559" s="104"/>
      <c r="AC46559" s="104"/>
      <c r="AF46559" s="104"/>
      <c r="AG46559" s="104"/>
      <c r="AK46559" s="104"/>
      <c r="AL46559" s="104"/>
      <c r="AO46559" s="104"/>
      <c r="AP46559" s="104"/>
    </row>
    <row r="46560" spans="21:42" ht="15" customHeight="1" x14ac:dyDescent="0.25">
      <c r="U46560" s="104"/>
      <c r="AB46560" s="104"/>
      <c r="AC46560" s="104"/>
      <c r="AF46560" s="104"/>
      <c r="AG46560" s="104"/>
      <c r="AK46560" s="104"/>
      <c r="AL46560" s="104"/>
      <c r="AO46560" s="104"/>
      <c r="AP46560" s="104"/>
    </row>
    <row r="46561" spans="21:42" ht="15" customHeight="1" x14ac:dyDescent="0.25">
      <c r="U46561" s="104"/>
      <c r="AB46561" s="104"/>
      <c r="AC46561" s="104"/>
      <c r="AF46561" s="104"/>
      <c r="AG46561" s="104"/>
      <c r="AK46561" s="104"/>
      <c r="AL46561" s="104"/>
      <c r="AO46561" s="104"/>
      <c r="AP46561" s="104"/>
    </row>
    <row r="46562" spans="21:42" ht="15" customHeight="1" x14ac:dyDescent="0.25">
      <c r="U46562" s="104"/>
      <c r="AB46562" s="104"/>
      <c r="AC46562" s="104"/>
      <c r="AF46562" s="104"/>
      <c r="AG46562" s="104"/>
      <c r="AK46562" s="104"/>
      <c r="AL46562" s="104"/>
      <c r="AO46562" s="104"/>
      <c r="AP46562" s="104"/>
    </row>
    <row r="46563" spans="21:42" ht="15" customHeight="1" x14ac:dyDescent="0.25">
      <c r="U46563" s="104"/>
      <c r="AB46563" s="104"/>
      <c r="AC46563" s="104"/>
      <c r="AF46563" s="104"/>
      <c r="AG46563" s="104"/>
      <c r="AK46563" s="104"/>
      <c r="AL46563" s="104"/>
      <c r="AO46563" s="104"/>
      <c r="AP46563" s="104"/>
    </row>
    <row r="46564" spans="21:42" ht="15" customHeight="1" x14ac:dyDescent="0.25">
      <c r="U46564" s="104"/>
      <c r="AB46564" s="104"/>
      <c r="AC46564" s="104"/>
      <c r="AF46564" s="104"/>
      <c r="AG46564" s="104"/>
      <c r="AK46564" s="104"/>
      <c r="AL46564" s="104"/>
      <c r="AO46564" s="104"/>
      <c r="AP46564" s="104"/>
    </row>
    <row r="46565" spans="21:42" ht="15" customHeight="1" x14ac:dyDescent="0.25">
      <c r="U46565" s="104"/>
      <c r="AB46565" s="104"/>
      <c r="AC46565" s="104"/>
      <c r="AF46565" s="104"/>
      <c r="AG46565" s="104"/>
      <c r="AK46565" s="104"/>
      <c r="AL46565" s="104"/>
      <c r="AO46565" s="104"/>
      <c r="AP46565" s="104"/>
    </row>
    <row r="46566" spans="21:42" ht="15" customHeight="1" x14ac:dyDescent="0.25">
      <c r="U46566" s="104"/>
      <c r="AB46566" s="104"/>
      <c r="AC46566" s="104"/>
      <c r="AF46566" s="104"/>
      <c r="AG46566" s="104"/>
      <c r="AK46566" s="104"/>
      <c r="AL46566" s="104"/>
      <c r="AO46566" s="104"/>
      <c r="AP46566" s="104"/>
    </row>
    <row r="46567" spans="21:42" ht="15" customHeight="1" x14ac:dyDescent="0.25">
      <c r="U46567" s="104"/>
      <c r="AB46567" s="104"/>
      <c r="AC46567" s="104"/>
      <c r="AF46567" s="104"/>
      <c r="AG46567" s="104"/>
      <c r="AK46567" s="104"/>
      <c r="AL46567" s="104"/>
      <c r="AO46567" s="104"/>
      <c r="AP46567" s="104"/>
    </row>
    <row r="46568" spans="21:42" ht="15" customHeight="1" x14ac:dyDescent="0.25">
      <c r="U46568" s="104"/>
      <c r="AB46568" s="104"/>
      <c r="AC46568" s="104"/>
      <c r="AF46568" s="104"/>
      <c r="AG46568" s="104"/>
      <c r="AK46568" s="104"/>
      <c r="AL46568" s="104"/>
      <c r="AO46568" s="104"/>
      <c r="AP46568" s="104"/>
    </row>
    <row r="46569" spans="21:42" ht="15" customHeight="1" x14ac:dyDescent="0.25">
      <c r="U46569" s="104"/>
      <c r="AB46569" s="104"/>
      <c r="AC46569" s="104"/>
      <c r="AF46569" s="104"/>
      <c r="AG46569" s="104"/>
      <c r="AK46569" s="104"/>
      <c r="AL46569" s="104"/>
      <c r="AO46569" s="104"/>
      <c r="AP46569" s="104"/>
    </row>
    <row r="46570" spans="21:42" ht="15" customHeight="1" x14ac:dyDescent="0.25">
      <c r="U46570" s="104"/>
      <c r="AB46570" s="104"/>
      <c r="AC46570" s="104"/>
      <c r="AF46570" s="104"/>
      <c r="AG46570" s="104"/>
      <c r="AK46570" s="104"/>
      <c r="AL46570" s="104"/>
      <c r="AO46570" s="104"/>
      <c r="AP46570" s="104"/>
    </row>
    <row r="46571" spans="21:42" ht="15" customHeight="1" x14ac:dyDescent="0.25">
      <c r="U46571" s="104"/>
      <c r="AB46571" s="104"/>
      <c r="AC46571" s="104"/>
      <c r="AF46571" s="104"/>
      <c r="AG46571" s="104"/>
      <c r="AK46571" s="104"/>
      <c r="AL46571" s="104"/>
      <c r="AO46571" s="104"/>
      <c r="AP46571" s="104"/>
    </row>
    <row r="46572" spans="21:42" ht="15" customHeight="1" x14ac:dyDescent="0.25">
      <c r="U46572" s="104"/>
      <c r="AB46572" s="104"/>
      <c r="AC46572" s="104"/>
      <c r="AF46572" s="104"/>
      <c r="AG46572" s="104"/>
      <c r="AK46572" s="104"/>
      <c r="AL46572" s="104"/>
      <c r="AO46572" s="104"/>
      <c r="AP46572" s="104"/>
    </row>
    <row r="46573" spans="21:42" ht="15" customHeight="1" x14ac:dyDescent="0.25">
      <c r="U46573" s="104"/>
      <c r="AB46573" s="104"/>
      <c r="AC46573" s="104"/>
      <c r="AF46573" s="104"/>
      <c r="AG46573" s="104"/>
      <c r="AK46573" s="104"/>
      <c r="AL46573" s="104"/>
      <c r="AO46573" s="104"/>
      <c r="AP46573" s="104"/>
    </row>
    <row r="46574" spans="21:42" ht="15" customHeight="1" x14ac:dyDescent="0.25">
      <c r="U46574" s="104"/>
      <c r="AB46574" s="104"/>
      <c r="AC46574" s="104"/>
      <c r="AF46574" s="104"/>
      <c r="AG46574" s="104"/>
      <c r="AK46574" s="104"/>
      <c r="AL46574" s="104"/>
      <c r="AO46574" s="104"/>
      <c r="AP46574" s="104"/>
    </row>
    <row r="46575" spans="21:42" ht="15" customHeight="1" x14ac:dyDescent="0.25">
      <c r="U46575" s="104"/>
      <c r="AB46575" s="104"/>
      <c r="AC46575" s="104"/>
      <c r="AF46575" s="104"/>
      <c r="AG46575" s="104"/>
      <c r="AK46575" s="104"/>
      <c r="AL46575" s="104"/>
      <c r="AO46575" s="104"/>
      <c r="AP46575" s="104"/>
    </row>
    <row r="46576" spans="21:42" ht="15" customHeight="1" x14ac:dyDescent="0.25">
      <c r="U46576" s="104"/>
      <c r="AB46576" s="104"/>
      <c r="AC46576" s="104"/>
      <c r="AF46576" s="104"/>
      <c r="AG46576" s="104"/>
      <c r="AK46576" s="104"/>
      <c r="AL46576" s="104"/>
      <c r="AO46576" s="104"/>
      <c r="AP46576" s="104"/>
    </row>
    <row r="46577" spans="21:42" ht="15" customHeight="1" x14ac:dyDescent="0.25">
      <c r="U46577" s="104"/>
      <c r="AB46577" s="104"/>
      <c r="AC46577" s="104"/>
      <c r="AF46577" s="104"/>
      <c r="AG46577" s="104"/>
      <c r="AK46577" s="104"/>
      <c r="AL46577" s="104"/>
      <c r="AO46577" s="104"/>
      <c r="AP46577" s="104"/>
    </row>
    <row r="46578" spans="21:42" ht="15" customHeight="1" x14ac:dyDescent="0.25">
      <c r="U46578" s="104"/>
      <c r="AB46578" s="104"/>
      <c r="AC46578" s="104"/>
      <c r="AF46578" s="104"/>
      <c r="AG46578" s="104"/>
      <c r="AK46578" s="104"/>
      <c r="AL46578" s="104"/>
      <c r="AO46578" s="104"/>
      <c r="AP46578" s="104"/>
    </row>
    <row r="46579" spans="21:42" ht="15" customHeight="1" x14ac:dyDescent="0.25">
      <c r="U46579" s="104"/>
      <c r="AB46579" s="104"/>
      <c r="AC46579" s="104"/>
      <c r="AF46579" s="104"/>
      <c r="AG46579" s="104"/>
      <c r="AK46579" s="104"/>
      <c r="AL46579" s="104"/>
      <c r="AO46579" s="104"/>
      <c r="AP46579" s="104"/>
    </row>
    <row r="46580" spans="21:42" ht="15" customHeight="1" x14ac:dyDescent="0.25">
      <c r="U46580" s="104"/>
      <c r="AB46580" s="104"/>
      <c r="AC46580" s="104"/>
      <c r="AF46580" s="104"/>
      <c r="AG46580" s="104"/>
      <c r="AK46580" s="104"/>
      <c r="AL46580" s="104"/>
      <c r="AO46580" s="104"/>
      <c r="AP46580" s="104"/>
    </row>
    <row r="46581" spans="21:42" ht="15" customHeight="1" x14ac:dyDescent="0.25">
      <c r="U46581" s="104"/>
      <c r="AB46581" s="104"/>
      <c r="AC46581" s="104"/>
      <c r="AF46581" s="104"/>
      <c r="AG46581" s="104"/>
      <c r="AK46581" s="104"/>
      <c r="AL46581" s="104"/>
      <c r="AO46581" s="104"/>
      <c r="AP46581" s="104"/>
    </row>
    <row r="46582" spans="21:42" ht="15" customHeight="1" x14ac:dyDescent="0.25">
      <c r="U46582" s="104"/>
      <c r="AB46582" s="104"/>
      <c r="AC46582" s="104"/>
      <c r="AF46582" s="104"/>
      <c r="AG46582" s="104"/>
      <c r="AK46582" s="104"/>
      <c r="AL46582" s="104"/>
      <c r="AO46582" s="104"/>
      <c r="AP46582" s="104"/>
    </row>
    <row r="46583" spans="21:42" ht="15" customHeight="1" x14ac:dyDescent="0.25">
      <c r="U46583" s="104"/>
      <c r="AB46583" s="104"/>
      <c r="AC46583" s="104"/>
      <c r="AF46583" s="104"/>
      <c r="AG46583" s="104"/>
      <c r="AK46583" s="104"/>
      <c r="AL46583" s="104"/>
      <c r="AO46583" s="104"/>
      <c r="AP46583" s="104"/>
    </row>
    <row r="46584" spans="21:42" ht="15" customHeight="1" x14ac:dyDescent="0.25">
      <c r="U46584" s="104"/>
      <c r="AB46584" s="104"/>
      <c r="AC46584" s="104"/>
      <c r="AF46584" s="104"/>
      <c r="AG46584" s="104"/>
      <c r="AK46584" s="104"/>
      <c r="AL46584" s="104"/>
      <c r="AO46584" s="104"/>
      <c r="AP46584" s="104"/>
    </row>
    <row r="46585" spans="21:42" ht="15" customHeight="1" x14ac:dyDescent="0.25">
      <c r="U46585" s="104"/>
      <c r="AB46585" s="104"/>
      <c r="AC46585" s="104"/>
      <c r="AF46585" s="104"/>
      <c r="AG46585" s="104"/>
      <c r="AK46585" s="104"/>
      <c r="AL46585" s="104"/>
      <c r="AO46585" s="104"/>
      <c r="AP46585" s="104"/>
    </row>
    <row r="46586" spans="21:42" ht="15" customHeight="1" x14ac:dyDescent="0.25">
      <c r="U46586" s="104"/>
      <c r="AB46586" s="104"/>
      <c r="AC46586" s="104"/>
      <c r="AF46586" s="104"/>
      <c r="AG46586" s="104"/>
      <c r="AK46586" s="104"/>
      <c r="AL46586" s="104"/>
      <c r="AO46586" s="104"/>
      <c r="AP46586" s="104"/>
    </row>
    <row r="46587" spans="21:42" ht="15" customHeight="1" x14ac:dyDescent="0.25">
      <c r="U46587" s="104"/>
      <c r="AB46587" s="104"/>
      <c r="AC46587" s="104"/>
      <c r="AF46587" s="104"/>
      <c r="AG46587" s="104"/>
      <c r="AK46587" s="104"/>
      <c r="AL46587" s="104"/>
      <c r="AO46587" s="104"/>
      <c r="AP46587" s="104"/>
    </row>
    <row r="46588" spans="21:42" ht="15" customHeight="1" x14ac:dyDescent="0.25">
      <c r="U46588" s="104"/>
      <c r="AB46588" s="104"/>
      <c r="AC46588" s="104"/>
      <c r="AF46588" s="104"/>
      <c r="AG46588" s="104"/>
      <c r="AK46588" s="104"/>
      <c r="AL46588" s="104"/>
      <c r="AO46588" s="104"/>
      <c r="AP46588" s="104"/>
    </row>
    <row r="46589" spans="21:42" ht="15" customHeight="1" x14ac:dyDescent="0.25">
      <c r="U46589" s="104"/>
      <c r="AB46589" s="104"/>
      <c r="AC46589" s="104"/>
      <c r="AF46589" s="104"/>
      <c r="AG46589" s="104"/>
      <c r="AK46589" s="104"/>
      <c r="AL46589" s="104"/>
      <c r="AO46589" s="104"/>
      <c r="AP46589" s="104"/>
    </row>
    <row r="46590" spans="21:42" ht="15" customHeight="1" x14ac:dyDescent="0.25">
      <c r="U46590" s="104"/>
      <c r="AB46590" s="104"/>
      <c r="AC46590" s="104"/>
      <c r="AF46590" s="104"/>
      <c r="AG46590" s="104"/>
      <c r="AK46590" s="104"/>
      <c r="AL46590" s="104"/>
      <c r="AO46590" s="104"/>
      <c r="AP46590" s="104"/>
    </row>
    <row r="46591" spans="21:42" ht="15" customHeight="1" x14ac:dyDescent="0.25">
      <c r="U46591" s="104"/>
      <c r="AB46591" s="104"/>
      <c r="AC46591" s="104"/>
      <c r="AF46591" s="104"/>
      <c r="AG46591" s="104"/>
      <c r="AK46591" s="104"/>
      <c r="AL46591" s="104"/>
      <c r="AO46591" s="104"/>
      <c r="AP46591" s="104"/>
    </row>
    <row r="46592" spans="21:42" ht="15" customHeight="1" x14ac:dyDescent="0.25">
      <c r="U46592" s="104"/>
      <c r="AB46592" s="104"/>
      <c r="AC46592" s="104"/>
      <c r="AF46592" s="104"/>
      <c r="AG46592" s="104"/>
      <c r="AK46592" s="104"/>
      <c r="AL46592" s="104"/>
      <c r="AO46592" s="104"/>
      <c r="AP46592" s="104"/>
    </row>
    <row r="46593" spans="21:42" ht="15" customHeight="1" x14ac:dyDescent="0.25">
      <c r="U46593" s="104"/>
      <c r="AB46593" s="104"/>
      <c r="AC46593" s="104"/>
      <c r="AF46593" s="104"/>
      <c r="AG46593" s="104"/>
      <c r="AK46593" s="104"/>
      <c r="AL46593" s="104"/>
      <c r="AO46593" s="104"/>
      <c r="AP46593" s="104"/>
    </row>
    <row r="46594" spans="21:42" ht="15" customHeight="1" x14ac:dyDescent="0.25">
      <c r="U46594" s="104"/>
      <c r="AB46594" s="104"/>
      <c r="AC46594" s="104"/>
      <c r="AF46594" s="104"/>
      <c r="AG46594" s="104"/>
      <c r="AK46594" s="104"/>
      <c r="AL46594" s="104"/>
      <c r="AO46594" s="104"/>
      <c r="AP46594" s="104"/>
    </row>
    <row r="46595" spans="21:42" ht="15" customHeight="1" x14ac:dyDescent="0.25">
      <c r="U46595" s="104"/>
      <c r="AB46595" s="104"/>
      <c r="AC46595" s="104"/>
      <c r="AF46595" s="104"/>
      <c r="AG46595" s="104"/>
      <c r="AK46595" s="104"/>
      <c r="AL46595" s="104"/>
      <c r="AO46595" s="104"/>
      <c r="AP46595" s="104"/>
    </row>
    <row r="46596" spans="21:42" ht="15" customHeight="1" x14ac:dyDescent="0.25">
      <c r="U46596" s="104"/>
      <c r="AB46596" s="104"/>
      <c r="AC46596" s="104"/>
      <c r="AF46596" s="104"/>
      <c r="AG46596" s="104"/>
      <c r="AK46596" s="104"/>
      <c r="AL46596" s="104"/>
      <c r="AO46596" s="104"/>
      <c r="AP46596" s="104"/>
    </row>
    <row r="46597" spans="21:42" ht="15" customHeight="1" x14ac:dyDescent="0.25">
      <c r="U46597" s="104"/>
      <c r="AB46597" s="104"/>
      <c r="AC46597" s="104"/>
      <c r="AF46597" s="104"/>
      <c r="AG46597" s="104"/>
      <c r="AK46597" s="104"/>
      <c r="AL46597" s="104"/>
      <c r="AO46597" s="104"/>
      <c r="AP46597" s="104"/>
    </row>
    <row r="46598" spans="21:42" ht="15" customHeight="1" x14ac:dyDescent="0.25">
      <c r="U46598" s="104"/>
      <c r="AB46598" s="104"/>
      <c r="AC46598" s="104"/>
      <c r="AF46598" s="104"/>
      <c r="AG46598" s="104"/>
      <c r="AK46598" s="104"/>
      <c r="AL46598" s="104"/>
      <c r="AO46598" s="104"/>
      <c r="AP46598" s="104"/>
    </row>
    <row r="46599" spans="21:42" ht="15" customHeight="1" x14ac:dyDescent="0.25">
      <c r="U46599" s="104"/>
      <c r="AB46599" s="104"/>
      <c r="AC46599" s="104"/>
      <c r="AF46599" s="104"/>
      <c r="AG46599" s="104"/>
      <c r="AK46599" s="104"/>
      <c r="AL46599" s="104"/>
      <c r="AO46599" s="104"/>
      <c r="AP46599" s="104"/>
    </row>
    <row r="46600" spans="21:42" ht="15" customHeight="1" x14ac:dyDescent="0.25">
      <c r="U46600" s="104"/>
      <c r="AB46600" s="104"/>
      <c r="AC46600" s="104"/>
      <c r="AF46600" s="104"/>
      <c r="AG46600" s="104"/>
      <c r="AK46600" s="104"/>
      <c r="AL46600" s="104"/>
      <c r="AO46600" s="104"/>
      <c r="AP46600" s="104"/>
    </row>
    <row r="46601" spans="21:42" ht="15" customHeight="1" x14ac:dyDescent="0.25">
      <c r="U46601" s="104"/>
      <c r="AB46601" s="104"/>
      <c r="AC46601" s="104"/>
      <c r="AF46601" s="104"/>
      <c r="AG46601" s="104"/>
      <c r="AK46601" s="104"/>
      <c r="AL46601" s="104"/>
      <c r="AO46601" s="104"/>
      <c r="AP46601" s="104"/>
    </row>
    <row r="46602" spans="21:42" ht="15" customHeight="1" x14ac:dyDescent="0.25">
      <c r="U46602" s="104"/>
      <c r="AB46602" s="104"/>
      <c r="AC46602" s="104"/>
      <c r="AF46602" s="104"/>
      <c r="AG46602" s="104"/>
      <c r="AK46602" s="104"/>
      <c r="AL46602" s="104"/>
      <c r="AO46602" s="104"/>
      <c r="AP46602" s="104"/>
    </row>
    <row r="46603" spans="21:42" ht="15" customHeight="1" x14ac:dyDescent="0.25">
      <c r="U46603" s="104"/>
      <c r="AB46603" s="104"/>
      <c r="AC46603" s="104"/>
      <c r="AF46603" s="104"/>
      <c r="AG46603" s="104"/>
      <c r="AK46603" s="104"/>
      <c r="AL46603" s="104"/>
      <c r="AO46603" s="104"/>
      <c r="AP46603" s="104"/>
    </row>
    <row r="46604" spans="21:42" ht="15" customHeight="1" x14ac:dyDescent="0.25">
      <c r="U46604" s="104"/>
      <c r="AB46604" s="104"/>
      <c r="AC46604" s="104"/>
      <c r="AF46604" s="104"/>
      <c r="AG46604" s="104"/>
      <c r="AK46604" s="104"/>
      <c r="AL46604" s="104"/>
      <c r="AO46604" s="104"/>
      <c r="AP46604" s="104"/>
    </row>
    <row r="46605" spans="21:42" ht="15" customHeight="1" x14ac:dyDescent="0.25">
      <c r="U46605" s="104"/>
      <c r="AB46605" s="104"/>
      <c r="AC46605" s="104"/>
      <c r="AF46605" s="104"/>
      <c r="AG46605" s="104"/>
      <c r="AK46605" s="104"/>
      <c r="AL46605" s="104"/>
      <c r="AO46605" s="104"/>
      <c r="AP46605" s="104"/>
    </row>
    <row r="46606" spans="21:42" ht="15" customHeight="1" x14ac:dyDescent="0.25">
      <c r="U46606" s="104"/>
      <c r="AB46606" s="104"/>
      <c r="AC46606" s="104"/>
      <c r="AF46606" s="104"/>
      <c r="AG46606" s="104"/>
      <c r="AK46606" s="104"/>
      <c r="AL46606" s="104"/>
      <c r="AO46606" s="104"/>
      <c r="AP46606" s="104"/>
    </row>
    <row r="46607" spans="21:42" ht="15" customHeight="1" x14ac:dyDescent="0.25">
      <c r="U46607" s="104"/>
      <c r="AB46607" s="104"/>
      <c r="AC46607" s="104"/>
      <c r="AF46607" s="104"/>
      <c r="AG46607" s="104"/>
      <c r="AK46607" s="104"/>
      <c r="AL46607" s="104"/>
      <c r="AO46607" s="104"/>
      <c r="AP46607" s="104"/>
    </row>
    <row r="46608" spans="21:42" ht="15" customHeight="1" x14ac:dyDescent="0.25">
      <c r="U46608" s="104"/>
      <c r="AB46608" s="104"/>
      <c r="AC46608" s="104"/>
      <c r="AF46608" s="104"/>
      <c r="AG46608" s="104"/>
      <c r="AK46608" s="104"/>
      <c r="AL46608" s="104"/>
      <c r="AO46608" s="104"/>
      <c r="AP46608" s="104"/>
    </row>
    <row r="46609" spans="21:42" ht="15" customHeight="1" x14ac:dyDescent="0.25">
      <c r="U46609" s="104"/>
      <c r="AB46609" s="104"/>
      <c r="AC46609" s="104"/>
      <c r="AF46609" s="104"/>
      <c r="AG46609" s="104"/>
      <c r="AK46609" s="104"/>
      <c r="AL46609" s="104"/>
      <c r="AO46609" s="104"/>
      <c r="AP46609" s="104"/>
    </row>
    <row r="46610" spans="21:42" ht="15" customHeight="1" x14ac:dyDescent="0.25">
      <c r="U46610" s="104"/>
      <c r="AB46610" s="104"/>
      <c r="AC46610" s="104"/>
      <c r="AF46610" s="104"/>
      <c r="AG46610" s="104"/>
      <c r="AK46610" s="104"/>
      <c r="AL46610" s="104"/>
      <c r="AO46610" s="104"/>
      <c r="AP46610" s="104"/>
    </row>
    <row r="46611" spans="21:42" ht="15" customHeight="1" x14ac:dyDescent="0.25">
      <c r="U46611" s="104"/>
      <c r="AB46611" s="104"/>
      <c r="AC46611" s="104"/>
      <c r="AF46611" s="104"/>
      <c r="AG46611" s="104"/>
      <c r="AK46611" s="104"/>
      <c r="AL46611" s="104"/>
      <c r="AO46611" s="104"/>
      <c r="AP46611" s="104"/>
    </row>
    <row r="46612" spans="21:42" ht="15" customHeight="1" x14ac:dyDescent="0.25">
      <c r="U46612" s="104"/>
      <c r="AB46612" s="104"/>
      <c r="AC46612" s="104"/>
      <c r="AF46612" s="104"/>
      <c r="AG46612" s="104"/>
      <c r="AK46612" s="104"/>
      <c r="AL46612" s="104"/>
      <c r="AO46612" s="104"/>
      <c r="AP46612" s="104"/>
    </row>
    <row r="46613" spans="21:42" ht="15" customHeight="1" x14ac:dyDescent="0.25">
      <c r="U46613" s="104"/>
      <c r="AB46613" s="104"/>
      <c r="AC46613" s="104"/>
      <c r="AF46613" s="104"/>
      <c r="AG46613" s="104"/>
      <c r="AK46613" s="104"/>
      <c r="AL46613" s="104"/>
      <c r="AO46613" s="104"/>
      <c r="AP46613" s="104"/>
    </row>
    <row r="46614" spans="21:42" ht="15" customHeight="1" x14ac:dyDescent="0.25">
      <c r="U46614" s="104"/>
      <c r="AB46614" s="104"/>
      <c r="AC46614" s="104"/>
      <c r="AF46614" s="104"/>
      <c r="AG46614" s="104"/>
      <c r="AK46614" s="104"/>
      <c r="AL46614" s="104"/>
      <c r="AO46614" s="104"/>
      <c r="AP46614" s="104"/>
    </row>
    <row r="46615" spans="21:42" ht="15" customHeight="1" x14ac:dyDescent="0.25">
      <c r="U46615" s="104"/>
      <c r="AB46615" s="104"/>
      <c r="AC46615" s="104"/>
      <c r="AF46615" s="104"/>
      <c r="AG46615" s="104"/>
      <c r="AK46615" s="104"/>
      <c r="AL46615" s="104"/>
      <c r="AO46615" s="104"/>
      <c r="AP46615" s="104"/>
    </row>
    <row r="46616" spans="21:42" ht="15" customHeight="1" x14ac:dyDescent="0.25">
      <c r="U46616" s="104"/>
      <c r="AB46616" s="104"/>
      <c r="AC46616" s="104"/>
      <c r="AF46616" s="104"/>
      <c r="AG46616" s="104"/>
      <c r="AK46616" s="104"/>
      <c r="AL46616" s="104"/>
      <c r="AO46616" s="104"/>
      <c r="AP46616" s="104"/>
    </row>
    <row r="46617" spans="21:42" ht="15" customHeight="1" x14ac:dyDescent="0.25">
      <c r="U46617" s="104"/>
      <c r="AB46617" s="104"/>
      <c r="AC46617" s="104"/>
      <c r="AF46617" s="104"/>
      <c r="AG46617" s="104"/>
      <c r="AK46617" s="104"/>
      <c r="AL46617" s="104"/>
      <c r="AO46617" s="104"/>
      <c r="AP46617" s="104"/>
    </row>
    <row r="46618" spans="21:42" ht="15" customHeight="1" x14ac:dyDescent="0.25">
      <c r="U46618" s="104"/>
      <c r="AB46618" s="104"/>
      <c r="AC46618" s="104"/>
      <c r="AF46618" s="104"/>
      <c r="AG46618" s="104"/>
      <c r="AK46618" s="104"/>
      <c r="AL46618" s="104"/>
      <c r="AO46618" s="104"/>
      <c r="AP46618" s="104"/>
    </row>
    <row r="46619" spans="21:42" ht="15" customHeight="1" x14ac:dyDescent="0.25">
      <c r="U46619" s="104"/>
      <c r="AB46619" s="104"/>
      <c r="AC46619" s="104"/>
      <c r="AF46619" s="104"/>
      <c r="AG46619" s="104"/>
      <c r="AK46619" s="104"/>
      <c r="AL46619" s="104"/>
      <c r="AO46619" s="104"/>
      <c r="AP46619" s="104"/>
    </row>
    <row r="46620" spans="21:42" ht="15" customHeight="1" x14ac:dyDescent="0.25">
      <c r="U46620" s="104"/>
      <c r="AB46620" s="104"/>
      <c r="AC46620" s="104"/>
      <c r="AF46620" s="104"/>
      <c r="AG46620" s="104"/>
      <c r="AK46620" s="104"/>
      <c r="AL46620" s="104"/>
      <c r="AO46620" s="104"/>
      <c r="AP46620" s="104"/>
    </row>
    <row r="46621" spans="21:42" ht="15" customHeight="1" x14ac:dyDescent="0.25">
      <c r="U46621" s="104"/>
      <c r="AB46621" s="104"/>
      <c r="AC46621" s="104"/>
      <c r="AF46621" s="104"/>
      <c r="AG46621" s="104"/>
      <c r="AK46621" s="104"/>
      <c r="AL46621" s="104"/>
      <c r="AO46621" s="104"/>
      <c r="AP46621" s="104"/>
    </row>
    <row r="46622" spans="21:42" ht="15" customHeight="1" x14ac:dyDescent="0.25">
      <c r="U46622" s="104"/>
      <c r="AB46622" s="104"/>
      <c r="AC46622" s="104"/>
      <c r="AF46622" s="104"/>
      <c r="AG46622" s="104"/>
      <c r="AK46622" s="104"/>
      <c r="AL46622" s="104"/>
      <c r="AO46622" s="104"/>
      <c r="AP46622" s="104"/>
    </row>
    <row r="46623" spans="21:42" ht="15" customHeight="1" x14ac:dyDescent="0.25">
      <c r="U46623" s="104"/>
      <c r="AB46623" s="104"/>
      <c r="AC46623" s="104"/>
      <c r="AF46623" s="104"/>
      <c r="AG46623" s="104"/>
      <c r="AK46623" s="104"/>
      <c r="AL46623" s="104"/>
      <c r="AO46623" s="104"/>
      <c r="AP46623" s="104"/>
    </row>
    <row r="46624" spans="21:42" ht="15" customHeight="1" x14ac:dyDescent="0.25">
      <c r="U46624" s="104"/>
      <c r="AB46624" s="104"/>
      <c r="AC46624" s="104"/>
      <c r="AF46624" s="104"/>
      <c r="AG46624" s="104"/>
      <c r="AK46624" s="104"/>
      <c r="AL46624" s="104"/>
      <c r="AO46624" s="104"/>
      <c r="AP46624" s="104"/>
    </row>
    <row r="46625" spans="21:42" ht="15" customHeight="1" x14ac:dyDescent="0.25">
      <c r="U46625" s="104"/>
      <c r="AB46625" s="104"/>
      <c r="AC46625" s="104"/>
      <c r="AF46625" s="104"/>
      <c r="AG46625" s="104"/>
      <c r="AK46625" s="104"/>
      <c r="AL46625" s="104"/>
      <c r="AO46625" s="104"/>
      <c r="AP46625" s="104"/>
    </row>
    <row r="46626" spans="21:42" ht="15" customHeight="1" x14ac:dyDescent="0.25">
      <c r="U46626" s="104"/>
      <c r="AB46626" s="104"/>
      <c r="AC46626" s="104"/>
      <c r="AF46626" s="104"/>
      <c r="AG46626" s="104"/>
      <c r="AK46626" s="104"/>
      <c r="AL46626" s="104"/>
      <c r="AO46626" s="104"/>
      <c r="AP46626" s="104"/>
    </row>
    <row r="46627" spans="21:42" ht="15" customHeight="1" x14ac:dyDescent="0.25">
      <c r="U46627" s="104"/>
      <c r="AB46627" s="104"/>
      <c r="AC46627" s="104"/>
      <c r="AF46627" s="104"/>
      <c r="AG46627" s="104"/>
      <c r="AK46627" s="104"/>
      <c r="AL46627" s="104"/>
      <c r="AO46627" s="104"/>
      <c r="AP46627" s="104"/>
    </row>
    <row r="46628" spans="21:42" ht="15" customHeight="1" x14ac:dyDescent="0.25">
      <c r="U46628" s="104"/>
      <c r="AB46628" s="104"/>
      <c r="AC46628" s="104"/>
      <c r="AF46628" s="104"/>
      <c r="AG46628" s="104"/>
      <c r="AK46628" s="104"/>
      <c r="AL46628" s="104"/>
      <c r="AO46628" s="104"/>
      <c r="AP46628" s="104"/>
    </row>
    <row r="46629" spans="21:42" ht="15" customHeight="1" x14ac:dyDescent="0.25">
      <c r="U46629" s="104"/>
      <c r="AB46629" s="104"/>
      <c r="AC46629" s="104"/>
      <c r="AF46629" s="104"/>
      <c r="AG46629" s="104"/>
      <c r="AK46629" s="104"/>
      <c r="AL46629" s="104"/>
      <c r="AO46629" s="104"/>
      <c r="AP46629" s="104"/>
    </row>
    <row r="46630" spans="21:42" ht="15" customHeight="1" x14ac:dyDescent="0.25">
      <c r="U46630" s="104"/>
      <c r="AB46630" s="104"/>
      <c r="AC46630" s="104"/>
      <c r="AF46630" s="104"/>
      <c r="AG46630" s="104"/>
      <c r="AK46630" s="104"/>
      <c r="AL46630" s="104"/>
      <c r="AO46630" s="104"/>
      <c r="AP46630" s="104"/>
    </row>
    <row r="46631" spans="21:42" ht="15" customHeight="1" x14ac:dyDescent="0.25">
      <c r="U46631" s="104"/>
      <c r="AB46631" s="104"/>
      <c r="AC46631" s="104"/>
      <c r="AF46631" s="104"/>
      <c r="AG46631" s="104"/>
      <c r="AK46631" s="104"/>
      <c r="AL46631" s="104"/>
      <c r="AO46631" s="104"/>
      <c r="AP46631" s="104"/>
    </row>
    <row r="46632" spans="21:42" ht="15" customHeight="1" x14ac:dyDescent="0.25">
      <c r="U46632" s="104"/>
      <c r="AB46632" s="104"/>
      <c r="AC46632" s="104"/>
      <c r="AF46632" s="104"/>
      <c r="AG46632" s="104"/>
      <c r="AK46632" s="104"/>
      <c r="AL46632" s="104"/>
      <c r="AO46632" s="104"/>
      <c r="AP46632" s="104"/>
    </row>
    <row r="46633" spans="21:42" ht="15" customHeight="1" x14ac:dyDescent="0.25">
      <c r="U46633" s="104"/>
      <c r="AB46633" s="104"/>
      <c r="AC46633" s="104"/>
      <c r="AF46633" s="104"/>
      <c r="AG46633" s="104"/>
      <c r="AK46633" s="104"/>
      <c r="AL46633" s="104"/>
      <c r="AO46633" s="104"/>
      <c r="AP46633" s="104"/>
    </row>
    <row r="46634" spans="21:42" ht="15" customHeight="1" x14ac:dyDescent="0.25">
      <c r="U46634" s="104"/>
      <c r="AB46634" s="104"/>
      <c r="AC46634" s="104"/>
      <c r="AF46634" s="104"/>
      <c r="AG46634" s="104"/>
      <c r="AK46634" s="104"/>
      <c r="AL46634" s="104"/>
      <c r="AO46634" s="104"/>
      <c r="AP46634" s="104"/>
    </row>
    <row r="46635" spans="21:42" ht="15" customHeight="1" x14ac:dyDescent="0.25">
      <c r="U46635" s="104"/>
      <c r="AB46635" s="104"/>
      <c r="AC46635" s="104"/>
      <c r="AF46635" s="104"/>
      <c r="AG46635" s="104"/>
      <c r="AK46635" s="104"/>
      <c r="AL46635" s="104"/>
      <c r="AO46635" s="104"/>
      <c r="AP46635" s="104"/>
    </row>
    <row r="46636" spans="21:42" ht="15" customHeight="1" x14ac:dyDescent="0.25">
      <c r="U46636" s="104"/>
      <c r="AB46636" s="104"/>
      <c r="AC46636" s="104"/>
      <c r="AF46636" s="104"/>
      <c r="AG46636" s="104"/>
      <c r="AK46636" s="104"/>
      <c r="AL46636" s="104"/>
      <c r="AO46636" s="104"/>
      <c r="AP46636" s="104"/>
    </row>
    <row r="46637" spans="21:42" ht="15" customHeight="1" x14ac:dyDescent="0.25">
      <c r="U46637" s="104"/>
      <c r="AB46637" s="104"/>
      <c r="AC46637" s="104"/>
      <c r="AF46637" s="104"/>
      <c r="AG46637" s="104"/>
      <c r="AK46637" s="104"/>
      <c r="AL46637" s="104"/>
      <c r="AO46637" s="104"/>
      <c r="AP46637" s="104"/>
    </row>
    <row r="46638" spans="21:42" ht="15" customHeight="1" x14ac:dyDescent="0.25">
      <c r="U46638" s="104"/>
      <c r="AB46638" s="104"/>
      <c r="AC46638" s="104"/>
      <c r="AF46638" s="104"/>
      <c r="AG46638" s="104"/>
      <c r="AK46638" s="104"/>
      <c r="AL46638" s="104"/>
      <c r="AO46638" s="104"/>
      <c r="AP46638" s="104"/>
    </row>
    <row r="46639" spans="21:42" ht="15" customHeight="1" x14ac:dyDescent="0.25">
      <c r="U46639" s="104"/>
      <c r="AB46639" s="104"/>
      <c r="AC46639" s="104"/>
      <c r="AF46639" s="104"/>
      <c r="AG46639" s="104"/>
      <c r="AK46639" s="104"/>
      <c r="AL46639" s="104"/>
      <c r="AO46639" s="104"/>
      <c r="AP46639" s="104"/>
    </row>
    <row r="46640" spans="21:42" ht="15" customHeight="1" x14ac:dyDescent="0.25">
      <c r="U46640" s="104"/>
      <c r="AB46640" s="104"/>
      <c r="AC46640" s="104"/>
      <c r="AF46640" s="104"/>
      <c r="AG46640" s="104"/>
      <c r="AK46640" s="104"/>
      <c r="AL46640" s="104"/>
      <c r="AO46640" s="104"/>
      <c r="AP46640" s="104"/>
    </row>
    <row r="46641" spans="21:42" ht="15" customHeight="1" x14ac:dyDescent="0.25">
      <c r="U46641" s="104"/>
      <c r="AB46641" s="104"/>
      <c r="AC46641" s="104"/>
      <c r="AF46641" s="104"/>
      <c r="AG46641" s="104"/>
      <c r="AK46641" s="104"/>
      <c r="AL46641" s="104"/>
      <c r="AO46641" s="104"/>
      <c r="AP46641" s="104"/>
    </row>
    <row r="46642" spans="21:42" ht="15" customHeight="1" x14ac:dyDescent="0.25">
      <c r="U46642" s="104"/>
      <c r="AB46642" s="104"/>
      <c r="AC46642" s="104"/>
      <c r="AF46642" s="104"/>
      <c r="AG46642" s="104"/>
      <c r="AK46642" s="104"/>
      <c r="AL46642" s="104"/>
      <c r="AO46642" s="104"/>
      <c r="AP46642" s="104"/>
    </row>
    <row r="46643" spans="21:42" ht="15" customHeight="1" x14ac:dyDescent="0.25">
      <c r="U46643" s="104"/>
      <c r="AB46643" s="104"/>
      <c r="AC46643" s="104"/>
      <c r="AF46643" s="104"/>
      <c r="AG46643" s="104"/>
      <c r="AK46643" s="104"/>
      <c r="AL46643" s="104"/>
      <c r="AO46643" s="104"/>
      <c r="AP46643" s="104"/>
    </row>
    <row r="46644" spans="21:42" ht="15" customHeight="1" x14ac:dyDescent="0.25">
      <c r="U46644" s="104"/>
      <c r="AB46644" s="104"/>
      <c r="AC46644" s="104"/>
      <c r="AF46644" s="104"/>
      <c r="AG46644" s="104"/>
      <c r="AK46644" s="104"/>
      <c r="AL46644" s="104"/>
      <c r="AO46644" s="104"/>
      <c r="AP46644" s="104"/>
    </row>
    <row r="46645" spans="21:42" ht="15" customHeight="1" x14ac:dyDescent="0.25">
      <c r="U46645" s="104"/>
      <c r="AB46645" s="104"/>
      <c r="AC46645" s="104"/>
      <c r="AF46645" s="104"/>
      <c r="AG46645" s="104"/>
      <c r="AK46645" s="104"/>
      <c r="AL46645" s="104"/>
      <c r="AO46645" s="104"/>
      <c r="AP46645" s="104"/>
    </row>
    <row r="46646" spans="21:42" ht="15" customHeight="1" x14ac:dyDescent="0.25">
      <c r="U46646" s="104"/>
      <c r="AB46646" s="104"/>
      <c r="AC46646" s="104"/>
      <c r="AF46646" s="104"/>
      <c r="AG46646" s="104"/>
      <c r="AK46646" s="104"/>
      <c r="AL46646" s="104"/>
      <c r="AO46646" s="104"/>
      <c r="AP46646" s="104"/>
    </row>
    <row r="46647" spans="21:42" ht="15" customHeight="1" x14ac:dyDescent="0.25">
      <c r="U46647" s="104"/>
      <c r="AB46647" s="104"/>
      <c r="AC46647" s="104"/>
      <c r="AF46647" s="104"/>
      <c r="AG46647" s="104"/>
      <c r="AK46647" s="104"/>
      <c r="AL46647" s="104"/>
      <c r="AO46647" s="104"/>
      <c r="AP46647" s="104"/>
    </row>
    <row r="46648" spans="21:42" ht="15" customHeight="1" x14ac:dyDescent="0.25">
      <c r="U46648" s="104"/>
      <c r="AB46648" s="104"/>
      <c r="AC46648" s="104"/>
      <c r="AF46648" s="104"/>
      <c r="AG46648" s="104"/>
      <c r="AK46648" s="104"/>
      <c r="AL46648" s="104"/>
      <c r="AO46648" s="104"/>
      <c r="AP46648" s="104"/>
    </row>
    <row r="46649" spans="21:42" ht="15" customHeight="1" x14ac:dyDescent="0.25">
      <c r="U46649" s="104"/>
      <c r="AB46649" s="104"/>
      <c r="AC46649" s="104"/>
      <c r="AF46649" s="104"/>
      <c r="AG46649" s="104"/>
      <c r="AK46649" s="104"/>
      <c r="AL46649" s="104"/>
      <c r="AO46649" s="104"/>
      <c r="AP46649" s="104"/>
    </row>
    <row r="46650" spans="21:42" ht="15" customHeight="1" x14ac:dyDescent="0.25">
      <c r="U46650" s="104"/>
      <c r="AB46650" s="104"/>
      <c r="AC46650" s="104"/>
      <c r="AF46650" s="104"/>
      <c r="AG46650" s="104"/>
      <c r="AK46650" s="104"/>
      <c r="AL46650" s="104"/>
      <c r="AO46650" s="104"/>
      <c r="AP46650" s="104"/>
    </row>
    <row r="46651" spans="21:42" ht="15" customHeight="1" x14ac:dyDescent="0.25">
      <c r="U46651" s="104"/>
      <c r="AB46651" s="104"/>
      <c r="AC46651" s="104"/>
      <c r="AF46651" s="104"/>
      <c r="AG46651" s="104"/>
      <c r="AK46651" s="104"/>
      <c r="AL46651" s="104"/>
      <c r="AO46651" s="104"/>
      <c r="AP46651" s="104"/>
    </row>
    <row r="46652" spans="21:42" ht="15" customHeight="1" x14ac:dyDescent="0.25">
      <c r="U46652" s="104"/>
      <c r="AB46652" s="104"/>
      <c r="AC46652" s="104"/>
      <c r="AF46652" s="104"/>
      <c r="AG46652" s="104"/>
      <c r="AK46652" s="104"/>
      <c r="AL46652" s="104"/>
      <c r="AO46652" s="104"/>
      <c r="AP46652" s="104"/>
    </row>
    <row r="46653" spans="21:42" ht="15" customHeight="1" x14ac:dyDescent="0.25">
      <c r="U46653" s="104"/>
      <c r="AB46653" s="104"/>
      <c r="AC46653" s="104"/>
      <c r="AF46653" s="104"/>
      <c r="AG46653" s="104"/>
      <c r="AK46653" s="104"/>
      <c r="AL46653" s="104"/>
      <c r="AO46653" s="104"/>
      <c r="AP46653" s="104"/>
    </row>
    <row r="46654" spans="21:42" ht="15" customHeight="1" x14ac:dyDescent="0.25">
      <c r="U46654" s="104"/>
      <c r="AB46654" s="104"/>
      <c r="AC46654" s="104"/>
      <c r="AF46654" s="104"/>
      <c r="AG46654" s="104"/>
      <c r="AK46654" s="104"/>
      <c r="AL46654" s="104"/>
      <c r="AO46654" s="104"/>
      <c r="AP46654" s="104"/>
    </row>
    <row r="46655" spans="21:42" ht="15" customHeight="1" x14ac:dyDescent="0.25">
      <c r="U46655" s="104"/>
      <c r="AB46655" s="104"/>
      <c r="AC46655" s="104"/>
      <c r="AF46655" s="104"/>
      <c r="AG46655" s="104"/>
      <c r="AK46655" s="104"/>
      <c r="AL46655" s="104"/>
      <c r="AO46655" s="104"/>
      <c r="AP46655" s="104"/>
    </row>
    <row r="46656" spans="21:42" ht="15" customHeight="1" x14ac:dyDescent="0.25">
      <c r="U46656" s="104"/>
      <c r="AB46656" s="104"/>
      <c r="AC46656" s="104"/>
      <c r="AF46656" s="104"/>
      <c r="AG46656" s="104"/>
      <c r="AK46656" s="104"/>
      <c r="AL46656" s="104"/>
      <c r="AO46656" s="104"/>
      <c r="AP46656" s="104"/>
    </row>
    <row r="46657" spans="21:42" ht="15" customHeight="1" x14ac:dyDescent="0.25">
      <c r="U46657" s="104"/>
      <c r="AB46657" s="104"/>
      <c r="AC46657" s="104"/>
      <c r="AF46657" s="104"/>
      <c r="AG46657" s="104"/>
      <c r="AK46657" s="104"/>
      <c r="AL46657" s="104"/>
      <c r="AO46657" s="104"/>
      <c r="AP46657" s="104"/>
    </row>
    <row r="46658" spans="21:42" ht="15" customHeight="1" x14ac:dyDescent="0.25">
      <c r="U46658" s="104"/>
      <c r="AB46658" s="104"/>
      <c r="AC46658" s="104"/>
      <c r="AF46658" s="104"/>
      <c r="AG46658" s="104"/>
      <c r="AK46658" s="104"/>
      <c r="AL46658" s="104"/>
      <c r="AO46658" s="104"/>
      <c r="AP46658" s="104"/>
    </row>
    <row r="46659" spans="21:42" ht="15" customHeight="1" x14ac:dyDescent="0.25">
      <c r="U46659" s="104"/>
      <c r="AB46659" s="104"/>
      <c r="AC46659" s="104"/>
      <c r="AF46659" s="104"/>
      <c r="AG46659" s="104"/>
      <c r="AK46659" s="104"/>
      <c r="AL46659" s="104"/>
      <c r="AO46659" s="104"/>
      <c r="AP46659" s="104"/>
    </row>
    <row r="46660" spans="21:42" ht="15" customHeight="1" x14ac:dyDescent="0.25">
      <c r="U46660" s="104"/>
      <c r="AB46660" s="104"/>
      <c r="AC46660" s="104"/>
      <c r="AF46660" s="104"/>
      <c r="AG46660" s="104"/>
      <c r="AK46660" s="104"/>
      <c r="AL46660" s="104"/>
      <c r="AO46660" s="104"/>
      <c r="AP46660" s="104"/>
    </row>
    <row r="46661" spans="21:42" ht="15" customHeight="1" x14ac:dyDescent="0.25">
      <c r="U46661" s="104"/>
      <c r="AB46661" s="104"/>
      <c r="AC46661" s="104"/>
      <c r="AF46661" s="104"/>
      <c r="AG46661" s="104"/>
      <c r="AK46661" s="104"/>
      <c r="AL46661" s="104"/>
      <c r="AO46661" s="104"/>
      <c r="AP46661" s="104"/>
    </row>
    <row r="46662" spans="21:42" ht="15" customHeight="1" x14ac:dyDescent="0.25">
      <c r="U46662" s="104"/>
      <c r="AB46662" s="104"/>
      <c r="AC46662" s="104"/>
      <c r="AF46662" s="104"/>
      <c r="AG46662" s="104"/>
      <c r="AK46662" s="104"/>
      <c r="AL46662" s="104"/>
      <c r="AO46662" s="104"/>
      <c r="AP46662" s="104"/>
    </row>
    <row r="46663" spans="21:42" ht="15" customHeight="1" x14ac:dyDescent="0.25">
      <c r="U46663" s="104"/>
      <c r="AB46663" s="104"/>
      <c r="AC46663" s="104"/>
      <c r="AF46663" s="104"/>
      <c r="AG46663" s="104"/>
      <c r="AK46663" s="104"/>
      <c r="AL46663" s="104"/>
      <c r="AO46663" s="104"/>
      <c r="AP46663" s="104"/>
    </row>
    <row r="46664" spans="21:42" ht="15" customHeight="1" x14ac:dyDescent="0.25">
      <c r="U46664" s="104"/>
      <c r="AB46664" s="104"/>
      <c r="AC46664" s="104"/>
      <c r="AF46664" s="104"/>
      <c r="AG46664" s="104"/>
      <c r="AK46664" s="104"/>
      <c r="AL46664" s="104"/>
      <c r="AO46664" s="104"/>
      <c r="AP46664" s="104"/>
    </row>
    <row r="46665" spans="21:42" ht="15" customHeight="1" x14ac:dyDescent="0.25">
      <c r="U46665" s="104"/>
      <c r="AB46665" s="104"/>
      <c r="AC46665" s="104"/>
      <c r="AF46665" s="104"/>
      <c r="AG46665" s="104"/>
      <c r="AK46665" s="104"/>
      <c r="AL46665" s="104"/>
      <c r="AO46665" s="104"/>
      <c r="AP46665" s="104"/>
    </row>
    <row r="46666" spans="21:42" ht="15" customHeight="1" x14ac:dyDescent="0.25">
      <c r="U46666" s="104"/>
      <c r="AB46666" s="104"/>
      <c r="AC46666" s="104"/>
      <c r="AF46666" s="104"/>
      <c r="AG46666" s="104"/>
      <c r="AK46666" s="104"/>
      <c r="AL46666" s="104"/>
      <c r="AO46666" s="104"/>
      <c r="AP46666" s="104"/>
    </row>
    <row r="46667" spans="21:42" ht="15" customHeight="1" x14ac:dyDescent="0.25">
      <c r="U46667" s="104"/>
      <c r="AB46667" s="104"/>
      <c r="AC46667" s="104"/>
      <c r="AF46667" s="104"/>
      <c r="AG46667" s="104"/>
      <c r="AK46667" s="104"/>
      <c r="AL46667" s="104"/>
      <c r="AO46667" s="104"/>
      <c r="AP46667" s="104"/>
    </row>
    <row r="46668" spans="21:42" ht="15" customHeight="1" x14ac:dyDescent="0.25">
      <c r="U46668" s="104"/>
      <c r="AB46668" s="104"/>
      <c r="AC46668" s="104"/>
      <c r="AF46668" s="104"/>
      <c r="AG46668" s="104"/>
      <c r="AK46668" s="104"/>
      <c r="AL46668" s="104"/>
      <c r="AO46668" s="104"/>
      <c r="AP46668" s="104"/>
    </row>
    <row r="46669" spans="21:42" ht="15" customHeight="1" x14ac:dyDescent="0.25">
      <c r="U46669" s="104"/>
      <c r="AB46669" s="104"/>
      <c r="AC46669" s="104"/>
      <c r="AF46669" s="104"/>
      <c r="AG46669" s="104"/>
      <c r="AK46669" s="104"/>
      <c r="AL46669" s="104"/>
      <c r="AO46669" s="104"/>
      <c r="AP46669" s="104"/>
    </row>
    <row r="46670" spans="21:42" ht="15" customHeight="1" x14ac:dyDescent="0.25">
      <c r="U46670" s="104"/>
      <c r="AB46670" s="104"/>
      <c r="AC46670" s="104"/>
      <c r="AF46670" s="104"/>
      <c r="AG46670" s="104"/>
      <c r="AK46670" s="104"/>
      <c r="AL46670" s="104"/>
      <c r="AO46670" s="104"/>
      <c r="AP46670" s="104"/>
    </row>
    <row r="46671" spans="21:42" ht="15" customHeight="1" x14ac:dyDescent="0.25">
      <c r="U46671" s="104"/>
      <c r="AB46671" s="104"/>
      <c r="AC46671" s="104"/>
      <c r="AF46671" s="104"/>
      <c r="AG46671" s="104"/>
      <c r="AK46671" s="104"/>
      <c r="AL46671" s="104"/>
      <c r="AO46671" s="104"/>
      <c r="AP46671" s="104"/>
    </row>
    <row r="46672" spans="21:42" ht="15" customHeight="1" x14ac:dyDescent="0.25">
      <c r="U46672" s="104"/>
      <c r="AB46672" s="104"/>
      <c r="AC46672" s="104"/>
      <c r="AF46672" s="104"/>
      <c r="AG46672" s="104"/>
      <c r="AK46672" s="104"/>
      <c r="AL46672" s="104"/>
      <c r="AO46672" s="104"/>
      <c r="AP46672" s="104"/>
    </row>
    <row r="46673" spans="21:42" ht="15" customHeight="1" x14ac:dyDescent="0.25">
      <c r="U46673" s="104"/>
      <c r="AB46673" s="104"/>
      <c r="AC46673" s="104"/>
      <c r="AF46673" s="104"/>
      <c r="AG46673" s="104"/>
      <c r="AK46673" s="104"/>
      <c r="AL46673" s="104"/>
      <c r="AO46673" s="104"/>
      <c r="AP46673" s="104"/>
    </row>
    <row r="46674" spans="21:42" ht="15" customHeight="1" x14ac:dyDescent="0.25">
      <c r="U46674" s="104"/>
      <c r="AB46674" s="104"/>
      <c r="AC46674" s="104"/>
      <c r="AF46674" s="104"/>
      <c r="AG46674" s="104"/>
      <c r="AK46674" s="104"/>
      <c r="AL46674" s="104"/>
      <c r="AO46674" s="104"/>
      <c r="AP46674" s="104"/>
    </row>
    <row r="46675" spans="21:42" ht="15" customHeight="1" x14ac:dyDescent="0.25">
      <c r="U46675" s="104"/>
      <c r="AB46675" s="104"/>
      <c r="AC46675" s="104"/>
      <c r="AF46675" s="104"/>
      <c r="AG46675" s="104"/>
      <c r="AK46675" s="104"/>
      <c r="AL46675" s="104"/>
      <c r="AO46675" s="104"/>
      <c r="AP46675" s="104"/>
    </row>
    <row r="46676" spans="21:42" ht="15" customHeight="1" x14ac:dyDescent="0.25">
      <c r="U46676" s="104"/>
      <c r="AB46676" s="104"/>
      <c r="AC46676" s="104"/>
      <c r="AF46676" s="104"/>
      <c r="AG46676" s="104"/>
      <c r="AK46676" s="104"/>
      <c r="AL46676" s="104"/>
      <c r="AO46676" s="104"/>
      <c r="AP46676" s="104"/>
    </row>
    <row r="46677" spans="21:42" ht="15" customHeight="1" x14ac:dyDescent="0.25">
      <c r="U46677" s="104"/>
      <c r="AB46677" s="104"/>
      <c r="AC46677" s="104"/>
      <c r="AF46677" s="104"/>
      <c r="AG46677" s="104"/>
      <c r="AK46677" s="104"/>
      <c r="AL46677" s="104"/>
      <c r="AO46677" s="104"/>
      <c r="AP46677" s="104"/>
    </row>
    <row r="46678" spans="21:42" ht="15" customHeight="1" x14ac:dyDescent="0.25">
      <c r="U46678" s="104"/>
      <c r="AB46678" s="104"/>
      <c r="AC46678" s="104"/>
      <c r="AF46678" s="104"/>
      <c r="AG46678" s="104"/>
      <c r="AK46678" s="104"/>
      <c r="AL46678" s="104"/>
      <c r="AO46678" s="104"/>
      <c r="AP46678" s="104"/>
    </row>
    <row r="46679" spans="21:42" ht="15" customHeight="1" x14ac:dyDescent="0.25">
      <c r="U46679" s="104"/>
      <c r="AB46679" s="104"/>
      <c r="AC46679" s="104"/>
      <c r="AF46679" s="104"/>
      <c r="AG46679" s="104"/>
      <c r="AK46679" s="104"/>
      <c r="AL46679" s="104"/>
      <c r="AO46679" s="104"/>
      <c r="AP46679" s="104"/>
    </row>
    <row r="46680" spans="21:42" ht="15" customHeight="1" x14ac:dyDescent="0.25">
      <c r="U46680" s="104"/>
      <c r="AB46680" s="104"/>
      <c r="AC46680" s="104"/>
      <c r="AF46680" s="104"/>
      <c r="AG46680" s="104"/>
      <c r="AK46680" s="104"/>
      <c r="AL46680" s="104"/>
      <c r="AO46680" s="104"/>
      <c r="AP46680" s="104"/>
    </row>
    <row r="46681" spans="21:42" ht="15" customHeight="1" x14ac:dyDescent="0.25">
      <c r="U46681" s="104"/>
      <c r="AB46681" s="104"/>
      <c r="AC46681" s="104"/>
      <c r="AF46681" s="104"/>
      <c r="AG46681" s="104"/>
      <c r="AK46681" s="104"/>
      <c r="AL46681" s="104"/>
      <c r="AO46681" s="104"/>
      <c r="AP46681" s="104"/>
    </row>
    <row r="46682" spans="21:42" ht="15" customHeight="1" x14ac:dyDescent="0.25">
      <c r="U46682" s="104"/>
      <c r="AB46682" s="104"/>
      <c r="AC46682" s="104"/>
      <c r="AF46682" s="104"/>
      <c r="AG46682" s="104"/>
      <c r="AK46682" s="104"/>
      <c r="AL46682" s="104"/>
      <c r="AO46682" s="104"/>
      <c r="AP46682" s="104"/>
    </row>
    <row r="46683" spans="21:42" ht="15" customHeight="1" x14ac:dyDescent="0.25">
      <c r="U46683" s="104"/>
      <c r="AB46683" s="104"/>
      <c r="AC46683" s="104"/>
      <c r="AF46683" s="104"/>
      <c r="AG46683" s="104"/>
      <c r="AK46683" s="104"/>
      <c r="AL46683" s="104"/>
      <c r="AO46683" s="104"/>
      <c r="AP46683" s="104"/>
    </row>
    <row r="46684" spans="21:42" ht="15" customHeight="1" x14ac:dyDescent="0.25">
      <c r="U46684" s="104"/>
      <c r="AB46684" s="104"/>
      <c r="AC46684" s="104"/>
      <c r="AF46684" s="104"/>
      <c r="AG46684" s="104"/>
      <c r="AK46684" s="104"/>
      <c r="AL46684" s="104"/>
      <c r="AO46684" s="104"/>
      <c r="AP46684" s="104"/>
    </row>
    <row r="46685" spans="21:42" ht="15" customHeight="1" x14ac:dyDescent="0.25">
      <c r="U46685" s="104"/>
      <c r="AB46685" s="104"/>
      <c r="AC46685" s="104"/>
      <c r="AF46685" s="104"/>
      <c r="AG46685" s="104"/>
      <c r="AK46685" s="104"/>
      <c r="AL46685" s="104"/>
      <c r="AO46685" s="104"/>
      <c r="AP46685" s="104"/>
    </row>
    <row r="46686" spans="21:42" ht="15" customHeight="1" x14ac:dyDescent="0.25">
      <c r="U46686" s="104"/>
      <c r="AB46686" s="104"/>
      <c r="AC46686" s="104"/>
      <c r="AF46686" s="104"/>
      <c r="AG46686" s="104"/>
      <c r="AK46686" s="104"/>
      <c r="AL46686" s="104"/>
      <c r="AO46686" s="104"/>
      <c r="AP46686" s="104"/>
    </row>
    <row r="46687" spans="21:42" ht="15" customHeight="1" x14ac:dyDescent="0.25">
      <c r="U46687" s="104"/>
      <c r="AB46687" s="104"/>
      <c r="AC46687" s="104"/>
      <c r="AF46687" s="104"/>
      <c r="AG46687" s="104"/>
      <c r="AK46687" s="104"/>
      <c r="AL46687" s="104"/>
      <c r="AO46687" s="104"/>
      <c r="AP46687" s="104"/>
    </row>
    <row r="46688" spans="21:42" ht="15" customHeight="1" x14ac:dyDescent="0.25">
      <c r="U46688" s="104"/>
      <c r="AB46688" s="104"/>
      <c r="AC46688" s="104"/>
      <c r="AF46688" s="104"/>
      <c r="AG46688" s="104"/>
      <c r="AK46688" s="104"/>
      <c r="AL46688" s="104"/>
      <c r="AO46688" s="104"/>
      <c r="AP46688" s="104"/>
    </row>
    <row r="46689" spans="21:42" ht="15" customHeight="1" x14ac:dyDescent="0.25">
      <c r="U46689" s="104"/>
      <c r="AB46689" s="104"/>
      <c r="AC46689" s="104"/>
      <c r="AF46689" s="104"/>
      <c r="AG46689" s="104"/>
      <c r="AK46689" s="104"/>
      <c r="AL46689" s="104"/>
      <c r="AO46689" s="104"/>
      <c r="AP46689" s="104"/>
    </row>
    <row r="46690" spans="21:42" ht="15" customHeight="1" x14ac:dyDescent="0.25">
      <c r="U46690" s="104"/>
      <c r="AB46690" s="104"/>
      <c r="AC46690" s="104"/>
      <c r="AF46690" s="104"/>
      <c r="AG46690" s="104"/>
      <c r="AK46690" s="104"/>
      <c r="AL46690" s="104"/>
      <c r="AO46690" s="104"/>
      <c r="AP46690" s="104"/>
    </row>
    <row r="46691" spans="21:42" ht="15" customHeight="1" x14ac:dyDescent="0.25">
      <c r="U46691" s="104"/>
      <c r="AB46691" s="104"/>
      <c r="AC46691" s="104"/>
      <c r="AF46691" s="104"/>
      <c r="AG46691" s="104"/>
      <c r="AK46691" s="104"/>
      <c r="AL46691" s="104"/>
      <c r="AO46691" s="104"/>
      <c r="AP46691" s="104"/>
    </row>
    <row r="46692" spans="21:42" ht="15" customHeight="1" x14ac:dyDescent="0.25">
      <c r="U46692" s="104"/>
      <c r="AB46692" s="104"/>
      <c r="AC46692" s="104"/>
      <c r="AF46692" s="104"/>
      <c r="AG46692" s="104"/>
      <c r="AK46692" s="104"/>
      <c r="AL46692" s="104"/>
      <c r="AO46692" s="104"/>
      <c r="AP46692" s="104"/>
    </row>
    <row r="46693" spans="21:42" ht="15" customHeight="1" x14ac:dyDescent="0.25">
      <c r="U46693" s="104"/>
      <c r="AB46693" s="104"/>
      <c r="AC46693" s="104"/>
      <c r="AF46693" s="104"/>
      <c r="AG46693" s="104"/>
      <c r="AK46693" s="104"/>
      <c r="AL46693" s="104"/>
      <c r="AO46693" s="104"/>
      <c r="AP46693" s="104"/>
    </row>
    <row r="46694" spans="21:42" ht="15" customHeight="1" x14ac:dyDescent="0.25">
      <c r="U46694" s="104"/>
      <c r="AB46694" s="104"/>
      <c r="AC46694" s="104"/>
      <c r="AF46694" s="104"/>
      <c r="AG46694" s="104"/>
      <c r="AK46694" s="104"/>
      <c r="AL46694" s="104"/>
      <c r="AO46694" s="104"/>
      <c r="AP46694" s="104"/>
    </row>
    <row r="46695" spans="21:42" ht="15" customHeight="1" x14ac:dyDescent="0.25">
      <c r="U46695" s="104"/>
      <c r="AB46695" s="104"/>
      <c r="AC46695" s="104"/>
      <c r="AF46695" s="104"/>
      <c r="AG46695" s="104"/>
      <c r="AK46695" s="104"/>
      <c r="AL46695" s="104"/>
      <c r="AO46695" s="104"/>
      <c r="AP46695" s="104"/>
    </row>
    <row r="46696" spans="21:42" ht="15" customHeight="1" x14ac:dyDescent="0.25">
      <c r="U46696" s="104"/>
      <c r="AB46696" s="104"/>
      <c r="AC46696" s="104"/>
      <c r="AF46696" s="104"/>
      <c r="AG46696" s="104"/>
      <c r="AK46696" s="104"/>
      <c r="AL46696" s="104"/>
      <c r="AO46696" s="104"/>
      <c r="AP46696" s="104"/>
    </row>
    <row r="46697" spans="21:42" ht="15" customHeight="1" x14ac:dyDescent="0.25">
      <c r="U46697" s="104"/>
      <c r="AB46697" s="104"/>
      <c r="AC46697" s="104"/>
      <c r="AF46697" s="104"/>
      <c r="AG46697" s="104"/>
      <c r="AK46697" s="104"/>
      <c r="AL46697" s="104"/>
      <c r="AO46697" s="104"/>
      <c r="AP46697" s="104"/>
    </row>
    <row r="46698" spans="21:42" ht="15" customHeight="1" x14ac:dyDescent="0.25">
      <c r="U46698" s="104"/>
      <c r="AB46698" s="104"/>
      <c r="AC46698" s="104"/>
      <c r="AF46698" s="104"/>
      <c r="AG46698" s="104"/>
      <c r="AK46698" s="104"/>
      <c r="AL46698" s="104"/>
      <c r="AO46698" s="104"/>
      <c r="AP46698" s="104"/>
    </row>
    <row r="46699" spans="21:42" ht="15" customHeight="1" x14ac:dyDescent="0.25">
      <c r="U46699" s="104"/>
      <c r="AB46699" s="104"/>
      <c r="AC46699" s="104"/>
      <c r="AF46699" s="104"/>
      <c r="AG46699" s="104"/>
      <c r="AK46699" s="104"/>
      <c r="AL46699" s="104"/>
      <c r="AO46699" s="104"/>
      <c r="AP46699" s="104"/>
    </row>
    <row r="46700" spans="21:42" ht="15" customHeight="1" x14ac:dyDescent="0.25">
      <c r="U46700" s="104"/>
      <c r="AB46700" s="104"/>
      <c r="AC46700" s="104"/>
      <c r="AF46700" s="104"/>
      <c r="AG46700" s="104"/>
      <c r="AK46700" s="104"/>
      <c r="AL46700" s="104"/>
      <c r="AO46700" s="104"/>
      <c r="AP46700" s="104"/>
    </row>
    <row r="46701" spans="21:42" ht="15" customHeight="1" x14ac:dyDescent="0.25">
      <c r="U46701" s="104"/>
      <c r="AB46701" s="104"/>
      <c r="AC46701" s="104"/>
      <c r="AF46701" s="104"/>
      <c r="AG46701" s="104"/>
      <c r="AK46701" s="104"/>
      <c r="AL46701" s="104"/>
      <c r="AO46701" s="104"/>
      <c r="AP46701" s="104"/>
    </row>
    <row r="46702" spans="21:42" ht="15" customHeight="1" x14ac:dyDescent="0.25">
      <c r="U46702" s="104"/>
      <c r="AB46702" s="104"/>
      <c r="AC46702" s="104"/>
      <c r="AF46702" s="104"/>
      <c r="AG46702" s="104"/>
      <c r="AK46702" s="104"/>
      <c r="AL46702" s="104"/>
      <c r="AO46702" s="104"/>
      <c r="AP46702" s="104"/>
    </row>
    <row r="46703" spans="21:42" ht="15" customHeight="1" x14ac:dyDescent="0.25">
      <c r="U46703" s="104"/>
      <c r="AB46703" s="104"/>
      <c r="AC46703" s="104"/>
      <c r="AF46703" s="104"/>
      <c r="AG46703" s="104"/>
      <c r="AK46703" s="104"/>
      <c r="AL46703" s="104"/>
      <c r="AO46703" s="104"/>
      <c r="AP46703" s="104"/>
    </row>
    <row r="46704" spans="21:42" ht="15" customHeight="1" x14ac:dyDescent="0.25">
      <c r="U46704" s="104"/>
      <c r="AB46704" s="104"/>
      <c r="AC46704" s="104"/>
      <c r="AF46704" s="104"/>
      <c r="AG46704" s="104"/>
      <c r="AK46704" s="104"/>
      <c r="AL46704" s="104"/>
      <c r="AO46704" s="104"/>
      <c r="AP46704" s="104"/>
    </row>
    <row r="46705" spans="21:42" ht="15" customHeight="1" x14ac:dyDescent="0.25">
      <c r="U46705" s="104"/>
      <c r="AB46705" s="104"/>
      <c r="AC46705" s="104"/>
      <c r="AF46705" s="104"/>
      <c r="AG46705" s="104"/>
      <c r="AK46705" s="104"/>
      <c r="AL46705" s="104"/>
      <c r="AO46705" s="104"/>
      <c r="AP46705" s="104"/>
    </row>
    <row r="46706" spans="21:42" ht="15" customHeight="1" x14ac:dyDescent="0.25">
      <c r="U46706" s="104"/>
      <c r="AB46706" s="104"/>
      <c r="AC46706" s="104"/>
      <c r="AF46706" s="104"/>
      <c r="AG46706" s="104"/>
      <c r="AK46706" s="104"/>
      <c r="AL46706" s="104"/>
      <c r="AO46706" s="104"/>
      <c r="AP46706" s="104"/>
    </row>
    <row r="46707" spans="21:42" ht="15" customHeight="1" x14ac:dyDescent="0.25">
      <c r="U46707" s="104"/>
      <c r="AB46707" s="104"/>
      <c r="AC46707" s="104"/>
      <c r="AF46707" s="104"/>
      <c r="AG46707" s="104"/>
      <c r="AK46707" s="104"/>
      <c r="AL46707" s="104"/>
      <c r="AO46707" s="104"/>
      <c r="AP46707" s="104"/>
    </row>
    <row r="46708" spans="21:42" ht="15" customHeight="1" x14ac:dyDescent="0.25">
      <c r="U46708" s="104"/>
      <c r="AB46708" s="104"/>
      <c r="AC46708" s="104"/>
      <c r="AF46708" s="104"/>
      <c r="AG46708" s="104"/>
      <c r="AK46708" s="104"/>
      <c r="AL46708" s="104"/>
      <c r="AO46708" s="104"/>
      <c r="AP46708" s="104"/>
    </row>
    <row r="46709" spans="21:42" ht="15" customHeight="1" x14ac:dyDescent="0.25">
      <c r="U46709" s="104"/>
      <c r="AB46709" s="104"/>
      <c r="AC46709" s="104"/>
      <c r="AF46709" s="104"/>
      <c r="AG46709" s="104"/>
      <c r="AK46709" s="104"/>
      <c r="AL46709" s="104"/>
      <c r="AO46709" s="104"/>
      <c r="AP46709" s="104"/>
    </row>
    <row r="46710" spans="21:42" ht="15" customHeight="1" x14ac:dyDescent="0.25">
      <c r="U46710" s="104"/>
      <c r="AB46710" s="104"/>
      <c r="AC46710" s="104"/>
      <c r="AF46710" s="104"/>
      <c r="AG46710" s="104"/>
      <c r="AK46710" s="104"/>
      <c r="AL46710" s="104"/>
      <c r="AO46710" s="104"/>
      <c r="AP46710" s="104"/>
    </row>
    <row r="46711" spans="21:42" ht="15" customHeight="1" x14ac:dyDescent="0.25">
      <c r="U46711" s="104"/>
      <c r="AB46711" s="104"/>
      <c r="AC46711" s="104"/>
      <c r="AF46711" s="104"/>
      <c r="AG46711" s="104"/>
      <c r="AK46711" s="104"/>
      <c r="AL46711" s="104"/>
      <c r="AO46711" s="104"/>
      <c r="AP46711" s="104"/>
    </row>
    <row r="46712" spans="21:42" ht="15" customHeight="1" x14ac:dyDescent="0.25">
      <c r="U46712" s="104"/>
      <c r="AB46712" s="104"/>
      <c r="AC46712" s="104"/>
      <c r="AF46712" s="104"/>
      <c r="AG46712" s="104"/>
      <c r="AK46712" s="104"/>
      <c r="AL46712" s="104"/>
      <c r="AO46712" s="104"/>
      <c r="AP46712" s="104"/>
    </row>
    <row r="46713" spans="21:42" ht="15" customHeight="1" x14ac:dyDescent="0.25">
      <c r="U46713" s="104"/>
      <c r="AB46713" s="104"/>
      <c r="AC46713" s="104"/>
      <c r="AF46713" s="104"/>
      <c r="AG46713" s="104"/>
      <c r="AK46713" s="104"/>
      <c r="AL46713" s="104"/>
      <c r="AO46713" s="104"/>
      <c r="AP46713" s="104"/>
    </row>
    <row r="46714" spans="21:42" ht="15" customHeight="1" x14ac:dyDescent="0.25">
      <c r="U46714" s="104"/>
      <c r="AB46714" s="104"/>
      <c r="AC46714" s="104"/>
      <c r="AF46714" s="104"/>
      <c r="AG46714" s="104"/>
      <c r="AK46714" s="104"/>
      <c r="AL46714" s="104"/>
      <c r="AO46714" s="104"/>
      <c r="AP46714" s="104"/>
    </row>
    <row r="46715" spans="21:42" ht="15" customHeight="1" x14ac:dyDescent="0.25">
      <c r="U46715" s="104"/>
      <c r="AB46715" s="104"/>
      <c r="AC46715" s="104"/>
      <c r="AF46715" s="104"/>
      <c r="AG46715" s="104"/>
      <c r="AK46715" s="104"/>
      <c r="AL46715" s="104"/>
      <c r="AO46715" s="104"/>
      <c r="AP46715" s="104"/>
    </row>
    <row r="46716" spans="21:42" ht="15" customHeight="1" x14ac:dyDescent="0.25">
      <c r="U46716" s="104"/>
      <c r="AB46716" s="104"/>
      <c r="AC46716" s="104"/>
      <c r="AF46716" s="104"/>
      <c r="AG46716" s="104"/>
      <c r="AK46716" s="104"/>
      <c r="AL46716" s="104"/>
      <c r="AO46716" s="104"/>
      <c r="AP46716" s="104"/>
    </row>
    <row r="46717" spans="21:42" ht="15" customHeight="1" x14ac:dyDescent="0.25">
      <c r="U46717" s="104"/>
      <c r="AB46717" s="104"/>
      <c r="AC46717" s="104"/>
      <c r="AF46717" s="104"/>
      <c r="AG46717" s="104"/>
      <c r="AK46717" s="104"/>
      <c r="AL46717" s="104"/>
      <c r="AO46717" s="104"/>
      <c r="AP46717" s="104"/>
    </row>
    <row r="46718" spans="21:42" ht="15" customHeight="1" x14ac:dyDescent="0.25">
      <c r="U46718" s="104"/>
      <c r="AB46718" s="104"/>
      <c r="AC46718" s="104"/>
      <c r="AF46718" s="104"/>
      <c r="AG46718" s="104"/>
      <c r="AK46718" s="104"/>
      <c r="AL46718" s="104"/>
      <c r="AO46718" s="104"/>
      <c r="AP46718" s="104"/>
    </row>
    <row r="46719" spans="21:42" ht="15" customHeight="1" x14ac:dyDescent="0.25">
      <c r="U46719" s="104"/>
      <c r="AB46719" s="104"/>
      <c r="AC46719" s="104"/>
      <c r="AF46719" s="104"/>
      <c r="AG46719" s="104"/>
      <c r="AK46719" s="104"/>
      <c r="AL46719" s="104"/>
      <c r="AO46719" s="104"/>
      <c r="AP46719" s="104"/>
    </row>
    <row r="46720" spans="21:42" ht="15" customHeight="1" x14ac:dyDescent="0.25">
      <c r="U46720" s="104"/>
      <c r="AB46720" s="104"/>
      <c r="AC46720" s="104"/>
      <c r="AF46720" s="104"/>
      <c r="AG46720" s="104"/>
      <c r="AK46720" s="104"/>
      <c r="AL46720" s="104"/>
      <c r="AO46720" s="104"/>
      <c r="AP46720" s="104"/>
    </row>
    <row r="46721" spans="21:42" ht="15" customHeight="1" x14ac:dyDescent="0.25">
      <c r="U46721" s="104"/>
      <c r="AB46721" s="104"/>
      <c r="AC46721" s="104"/>
      <c r="AF46721" s="104"/>
      <c r="AG46721" s="104"/>
      <c r="AK46721" s="104"/>
      <c r="AL46721" s="104"/>
      <c r="AO46721" s="104"/>
      <c r="AP46721" s="104"/>
    </row>
    <row r="46722" spans="21:42" ht="15" customHeight="1" x14ac:dyDescent="0.25">
      <c r="U46722" s="104"/>
      <c r="AB46722" s="104"/>
      <c r="AC46722" s="104"/>
      <c r="AF46722" s="104"/>
      <c r="AG46722" s="104"/>
      <c r="AK46722" s="104"/>
      <c r="AL46722" s="104"/>
      <c r="AO46722" s="104"/>
      <c r="AP46722" s="104"/>
    </row>
    <row r="46723" spans="21:42" ht="15" customHeight="1" x14ac:dyDescent="0.25">
      <c r="U46723" s="104"/>
      <c r="AB46723" s="104"/>
      <c r="AC46723" s="104"/>
      <c r="AF46723" s="104"/>
      <c r="AG46723" s="104"/>
      <c r="AK46723" s="104"/>
      <c r="AL46723" s="104"/>
      <c r="AO46723" s="104"/>
      <c r="AP46723" s="104"/>
    </row>
    <row r="46724" spans="21:42" ht="15" customHeight="1" x14ac:dyDescent="0.25">
      <c r="U46724" s="104"/>
      <c r="AB46724" s="104"/>
      <c r="AC46724" s="104"/>
      <c r="AF46724" s="104"/>
      <c r="AG46724" s="104"/>
      <c r="AK46724" s="104"/>
      <c r="AL46724" s="104"/>
      <c r="AO46724" s="104"/>
      <c r="AP46724" s="104"/>
    </row>
    <row r="46725" spans="21:42" ht="15" customHeight="1" x14ac:dyDescent="0.25">
      <c r="U46725" s="104"/>
      <c r="AB46725" s="104"/>
      <c r="AC46725" s="104"/>
      <c r="AF46725" s="104"/>
      <c r="AG46725" s="104"/>
      <c r="AK46725" s="104"/>
      <c r="AL46725" s="104"/>
      <c r="AO46725" s="104"/>
      <c r="AP46725" s="104"/>
    </row>
    <row r="46726" spans="21:42" ht="15" customHeight="1" x14ac:dyDescent="0.25">
      <c r="U46726" s="104"/>
      <c r="AB46726" s="104"/>
      <c r="AC46726" s="104"/>
      <c r="AF46726" s="104"/>
      <c r="AG46726" s="104"/>
      <c r="AK46726" s="104"/>
      <c r="AL46726" s="104"/>
      <c r="AO46726" s="104"/>
      <c r="AP46726" s="104"/>
    </row>
    <row r="46727" spans="21:42" ht="15" customHeight="1" x14ac:dyDescent="0.25">
      <c r="U46727" s="104"/>
      <c r="AB46727" s="104"/>
      <c r="AC46727" s="104"/>
      <c r="AF46727" s="104"/>
      <c r="AG46727" s="104"/>
      <c r="AK46727" s="104"/>
      <c r="AL46727" s="104"/>
      <c r="AO46727" s="104"/>
      <c r="AP46727" s="104"/>
    </row>
    <row r="46728" spans="21:42" ht="15" customHeight="1" x14ac:dyDescent="0.25">
      <c r="U46728" s="104"/>
      <c r="AB46728" s="104"/>
      <c r="AC46728" s="104"/>
      <c r="AF46728" s="104"/>
      <c r="AG46728" s="104"/>
      <c r="AK46728" s="104"/>
      <c r="AL46728" s="104"/>
      <c r="AO46728" s="104"/>
      <c r="AP46728" s="104"/>
    </row>
    <row r="46729" spans="21:42" ht="15" customHeight="1" x14ac:dyDescent="0.25">
      <c r="U46729" s="104"/>
      <c r="AB46729" s="104"/>
      <c r="AC46729" s="104"/>
      <c r="AF46729" s="104"/>
      <c r="AG46729" s="104"/>
      <c r="AK46729" s="104"/>
      <c r="AL46729" s="104"/>
      <c r="AO46729" s="104"/>
      <c r="AP46729" s="104"/>
    </row>
    <row r="46730" spans="21:42" ht="15" customHeight="1" x14ac:dyDescent="0.25">
      <c r="U46730" s="104"/>
      <c r="AB46730" s="104"/>
      <c r="AC46730" s="104"/>
      <c r="AF46730" s="104"/>
      <c r="AG46730" s="104"/>
      <c r="AK46730" s="104"/>
      <c r="AL46730" s="104"/>
      <c r="AO46730" s="104"/>
      <c r="AP46730" s="104"/>
    </row>
    <row r="46731" spans="21:42" ht="15" customHeight="1" x14ac:dyDescent="0.25">
      <c r="U46731" s="104"/>
      <c r="AB46731" s="104"/>
      <c r="AC46731" s="104"/>
      <c r="AF46731" s="104"/>
      <c r="AG46731" s="104"/>
      <c r="AK46731" s="104"/>
      <c r="AL46731" s="104"/>
      <c r="AO46731" s="104"/>
      <c r="AP46731" s="104"/>
    </row>
    <row r="46732" spans="21:42" ht="15" customHeight="1" x14ac:dyDescent="0.25">
      <c r="U46732" s="104"/>
      <c r="AB46732" s="104"/>
      <c r="AC46732" s="104"/>
      <c r="AF46732" s="104"/>
      <c r="AG46732" s="104"/>
      <c r="AK46732" s="104"/>
      <c r="AL46732" s="104"/>
      <c r="AO46732" s="104"/>
      <c r="AP46732" s="104"/>
    </row>
    <row r="46733" spans="21:42" ht="15" customHeight="1" x14ac:dyDescent="0.25">
      <c r="U46733" s="104"/>
      <c r="AB46733" s="104"/>
      <c r="AC46733" s="104"/>
      <c r="AF46733" s="104"/>
      <c r="AG46733" s="104"/>
      <c r="AK46733" s="104"/>
      <c r="AL46733" s="104"/>
      <c r="AO46733" s="104"/>
      <c r="AP46733" s="104"/>
    </row>
    <row r="46734" spans="21:42" ht="15" customHeight="1" x14ac:dyDescent="0.25">
      <c r="U46734" s="104"/>
      <c r="AB46734" s="104"/>
      <c r="AC46734" s="104"/>
      <c r="AF46734" s="104"/>
      <c r="AG46734" s="104"/>
      <c r="AK46734" s="104"/>
      <c r="AL46734" s="104"/>
      <c r="AO46734" s="104"/>
      <c r="AP46734" s="104"/>
    </row>
    <row r="46735" spans="21:42" ht="15" customHeight="1" x14ac:dyDescent="0.25">
      <c r="U46735" s="104"/>
      <c r="AB46735" s="104"/>
      <c r="AC46735" s="104"/>
      <c r="AF46735" s="104"/>
      <c r="AG46735" s="104"/>
      <c r="AK46735" s="104"/>
      <c r="AL46735" s="104"/>
      <c r="AO46735" s="104"/>
      <c r="AP46735" s="104"/>
    </row>
    <row r="46736" spans="21:42" ht="15" customHeight="1" x14ac:dyDescent="0.25">
      <c r="U46736" s="104"/>
      <c r="AB46736" s="104"/>
      <c r="AC46736" s="104"/>
      <c r="AF46736" s="104"/>
      <c r="AG46736" s="104"/>
      <c r="AK46736" s="104"/>
      <c r="AL46736" s="104"/>
      <c r="AO46736" s="104"/>
      <c r="AP46736" s="104"/>
    </row>
    <row r="46737" spans="21:42" ht="15" customHeight="1" x14ac:dyDescent="0.25">
      <c r="U46737" s="104"/>
      <c r="AB46737" s="104"/>
      <c r="AC46737" s="104"/>
      <c r="AF46737" s="104"/>
      <c r="AG46737" s="104"/>
      <c r="AK46737" s="104"/>
      <c r="AL46737" s="104"/>
      <c r="AO46737" s="104"/>
      <c r="AP46737" s="104"/>
    </row>
    <row r="46738" spans="21:42" ht="15" customHeight="1" x14ac:dyDescent="0.25">
      <c r="U46738" s="104"/>
      <c r="AB46738" s="104"/>
      <c r="AC46738" s="104"/>
      <c r="AF46738" s="104"/>
      <c r="AG46738" s="104"/>
      <c r="AK46738" s="104"/>
      <c r="AL46738" s="104"/>
      <c r="AO46738" s="104"/>
      <c r="AP46738" s="104"/>
    </row>
    <row r="46739" spans="21:42" ht="15" customHeight="1" x14ac:dyDescent="0.25">
      <c r="U46739" s="104"/>
      <c r="AB46739" s="104"/>
      <c r="AC46739" s="104"/>
      <c r="AF46739" s="104"/>
      <c r="AG46739" s="104"/>
      <c r="AK46739" s="104"/>
      <c r="AL46739" s="104"/>
      <c r="AO46739" s="104"/>
      <c r="AP46739" s="104"/>
    </row>
    <row r="46740" spans="21:42" ht="15" customHeight="1" x14ac:dyDescent="0.25">
      <c r="U46740" s="104"/>
      <c r="AB46740" s="104"/>
      <c r="AC46740" s="104"/>
      <c r="AF46740" s="104"/>
      <c r="AG46740" s="104"/>
      <c r="AK46740" s="104"/>
      <c r="AL46740" s="104"/>
      <c r="AO46740" s="104"/>
      <c r="AP46740" s="104"/>
    </row>
    <row r="46741" spans="21:42" ht="15" customHeight="1" x14ac:dyDescent="0.25">
      <c r="U46741" s="104"/>
      <c r="AB46741" s="104"/>
      <c r="AC46741" s="104"/>
      <c r="AF46741" s="104"/>
      <c r="AG46741" s="104"/>
      <c r="AK46741" s="104"/>
      <c r="AL46741" s="104"/>
      <c r="AO46741" s="104"/>
      <c r="AP46741" s="104"/>
    </row>
    <row r="46742" spans="21:42" ht="15" customHeight="1" x14ac:dyDescent="0.25">
      <c r="U46742" s="104"/>
      <c r="AB46742" s="104"/>
      <c r="AC46742" s="104"/>
      <c r="AF46742" s="104"/>
      <c r="AG46742" s="104"/>
      <c r="AK46742" s="104"/>
      <c r="AL46742" s="104"/>
      <c r="AO46742" s="104"/>
      <c r="AP46742" s="104"/>
    </row>
    <row r="46743" spans="21:42" ht="15" customHeight="1" x14ac:dyDescent="0.25">
      <c r="U46743" s="104"/>
      <c r="AB46743" s="104"/>
      <c r="AC46743" s="104"/>
      <c r="AF46743" s="104"/>
      <c r="AG46743" s="104"/>
      <c r="AK46743" s="104"/>
      <c r="AL46743" s="104"/>
      <c r="AO46743" s="104"/>
      <c r="AP46743" s="104"/>
    </row>
    <row r="46744" spans="21:42" ht="15" customHeight="1" x14ac:dyDescent="0.25">
      <c r="U46744" s="104"/>
      <c r="AB46744" s="104"/>
      <c r="AC46744" s="104"/>
      <c r="AF46744" s="104"/>
      <c r="AG46744" s="104"/>
      <c r="AK46744" s="104"/>
      <c r="AL46744" s="104"/>
      <c r="AO46744" s="104"/>
      <c r="AP46744" s="104"/>
    </row>
    <row r="46745" spans="21:42" ht="15" customHeight="1" x14ac:dyDescent="0.25">
      <c r="U46745" s="104"/>
      <c r="AB46745" s="104"/>
      <c r="AC46745" s="104"/>
      <c r="AF46745" s="104"/>
      <c r="AG46745" s="104"/>
      <c r="AK46745" s="104"/>
      <c r="AL46745" s="104"/>
      <c r="AO46745" s="104"/>
      <c r="AP46745" s="104"/>
    </row>
    <row r="46746" spans="21:42" ht="15" customHeight="1" x14ac:dyDescent="0.25">
      <c r="U46746" s="104"/>
      <c r="AB46746" s="104"/>
      <c r="AC46746" s="104"/>
      <c r="AF46746" s="104"/>
      <c r="AG46746" s="104"/>
      <c r="AK46746" s="104"/>
      <c r="AL46746" s="104"/>
      <c r="AO46746" s="104"/>
      <c r="AP46746" s="104"/>
    </row>
    <row r="46747" spans="21:42" ht="15" customHeight="1" x14ac:dyDescent="0.25">
      <c r="U46747" s="104"/>
      <c r="AB46747" s="104"/>
      <c r="AC46747" s="104"/>
      <c r="AF46747" s="104"/>
      <c r="AG46747" s="104"/>
      <c r="AK46747" s="104"/>
      <c r="AL46747" s="104"/>
      <c r="AO46747" s="104"/>
      <c r="AP46747" s="104"/>
    </row>
    <row r="46748" spans="21:42" ht="15" customHeight="1" x14ac:dyDescent="0.25">
      <c r="U46748" s="104"/>
      <c r="AB46748" s="104"/>
      <c r="AC46748" s="104"/>
      <c r="AF46748" s="104"/>
      <c r="AG46748" s="104"/>
      <c r="AK46748" s="104"/>
      <c r="AL46748" s="104"/>
      <c r="AO46748" s="104"/>
      <c r="AP46748" s="104"/>
    </row>
    <row r="46749" spans="21:42" ht="15" customHeight="1" x14ac:dyDescent="0.25">
      <c r="U46749" s="104"/>
      <c r="AB46749" s="104"/>
      <c r="AC46749" s="104"/>
      <c r="AF46749" s="104"/>
      <c r="AG46749" s="104"/>
      <c r="AK46749" s="104"/>
      <c r="AL46749" s="104"/>
      <c r="AO46749" s="104"/>
      <c r="AP46749" s="104"/>
    </row>
    <row r="46750" spans="21:42" ht="15" customHeight="1" x14ac:dyDescent="0.25">
      <c r="U46750" s="104"/>
      <c r="AB46750" s="104"/>
      <c r="AC46750" s="104"/>
      <c r="AF46750" s="104"/>
      <c r="AG46750" s="104"/>
      <c r="AK46750" s="104"/>
      <c r="AL46750" s="104"/>
      <c r="AO46750" s="104"/>
      <c r="AP46750" s="104"/>
    </row>
    <row r="46751" spans="21:42" ht="15" customHeight="1" x14ac:dyDescent="0.25">
      <c r="U46751" s="104"/>
      <c r="AB46751" s="104"/>
      <c r="AC46751" s="104"/>
      <c r="AF46751" s="104"/>
      <c r="AG46751" s="104"/>
      <c r="AK46751" s="104"/>
      <c r="AL46751" s="104"/>
      <c r="AO46751" s="104"/>
      <c r="AP46751" s="104"/>
    </row>
    <row r="46752" spans="21:42" ht="15" customHeight="1" x14ac:dyDescent="0.25">
      <c r="U46752" s="104"/>
      <c r="AB46752" s="104"/>
      <c r="AC46752" s="104"/>
      <c r="AF46752" s="104"/>
      <c r="AG46752" s="104"/>
      <c r="AK46752" s="104"/>
      <c r="AL46752" s="104"/>
      <c r="AO46752" s="104"/>
      <c r="AP46752" s="104"/>
    </row>
    <row r="46753" spans="21:42" ht="15" customHeight="1" x14ac:dyDescent="0.25">
      <c r="U46753" s="104"/>
      <c r="AB46753" s="104"/>
      <c r="AC46753" s="104"/>
      <c r="AF46753" s="104"/>
      <c r="AG46753" s="104"/>
      <c r="AK46753" s="104"/>
      <c r="AL46753" s="104"/>
      <c r="AO46753" s="104"/>
      <c r="AP46753" s="104"/>
    </row>
    <row r="46754" spans="21:42" ht="15" customHeight="1" x14ac:dyDescent="0.25">
      <c r="U46754" s="104"/>
      <c r="AB46754" s="104"/>
      <c r="AC46754" s="104"/>
      <c r="AF46754" s="104"/>
      <c r="AG46754" s="104"/>
      <c r="AK46754" s="104"/>
      <c r="AL46754" s="104"/>
      <c r="AO46754" s="104"/>
      <c r="AP46754" s="104"/>
    </row>
    <row r="46755" spans="21:42" ht="15" customHeight="1" x14ac:dyDescent="0.25">
      <c r="U46755" s="104"/>
      <c r="AB46755" s="104"/>
      <c r="AC46755" s="104"/>
      <c r="AF46755" s="104"/>
      <c r="AG46755" s="104"/>
      <c r="AK46755" s="104"/>
      <c r="AL46755" s="104"/>
      <c r="AO46755" s="104"/>
      <c r="AP46755" s="104"/>
    </row>
    <row r="46756" spans="21:42" ht="15" customHeight="1" x14ac:dyDescent="0.25">
      <c r="U46756" s="104"/>
      <c r="AB46756" s="104"/>
      <c r="AC46756" s="104"/>
      <c r="AF46756" s="104"/>
      <c r="AG46756" s="104"/>
      <c r="AK46756" s="104"/>
      <c r="AL46756" s="104"/>
      <c r="AO46756" s="104"/>
      <c r="AP46756" s="104"/>
    </row>
    <row r="46757" spans="21:42" ht="15" customHeight="1" x14ac:dyDescent="0.25">
      <c r="U46757" s="104"/>
      <c r="AB46757" s="104"/>
      <c r="AC46757" s="104"/>
      <c r="AF46757" s="104"/>
      <c r="AG46757" s="104"/>
      <c r="AK46757" s="104"/>
      <c r="AL46757" s="104"/>
      <c r="AO46757" s="104"/>
      <c r="AP46757" s="104"/>
    </row>
    <row r="46758" spans="21:42" ht="15" customHeight="1" x14ac:dyDescent="0.25">
      <c r="U46758" s="104"/>
      <c r="AB46758" s="104"/>
      <c r="AC46758" s="104"/>
      <c r="AF46758" s="104"/>
      <c r="AG46758" s="104"/>
      <c r="AK46758" s="104"/>
      <c r="AL46758" s="104"/>
      <c r="AO46758" s="104"/>
      <c r="AP46758" s="104"/>
    </row>
    <row r="46759" spans="21:42" ht="15" customHeight="1" x14ac:dyDescent="0.25">
      <c r="U46759" s="104"/>
      <c r="AB46759" s="104"/>
      <c r="AC46759" s="104"/>
      <c r="AF46759" s="104"/>
      <c r="AG46759" s="104"/>
      <c r="AK46759" s="104"/>
      <c r="AL46759" s="104"/>
      <c r="AO46759" s="104"/>
      <c r="AP46759" s="104"/>
    </row>
    <row r="46760" spans="21:42" ht="15" customHeight="1" x14ac:dyDescent="0.25">
      <c r="U46760" s="104"/>
      <c r="AB46760" s="104"/>
      <c r="AC46760" s="104"/>
      <c r="AF46760" s="104"/>
      <c r="AG46760" s="104"/>
      <c r="AK46760" s="104"/>
      <c r="AL46760" s="104"/>
      <c r="AO46760" s="104"/>
      <c r="AP46760" s="104"/>
    </row>
    <row r="46761" spans="21:42" ht="15" customHeight="1" x14ac:dyDescent="0.25">
      <c r="U46761" s="104"/>
      <c r="AB46761" s="104"/>
      <c r="AC46761" s="104"/>
      <c r="AF46761" s="104"/>
      <c r="AG46761" s="104"/>
      <c r="AK46761" s="104"/>
      <c r="AL46761" s="104"/>
      <c r="AO46761" s="104"/>
      <c r="AP46761" s="104"/>
    </row>
    <row r="46762" spans="21:42" ht="15" customHeight="1" x14ac:dyDescent="0.25">
      <c r="U46762" s="104"/>
      <c r="AB46762" s="104"/>
      <c r="AC46762" s="104"/>
      <c r="AF46762" s="104"/>
      <c r="AG46762" s="104"/>
      <c r="AK46762" s="104"/>
      <c r="AL46762" s="104"/>
      <c r="AO46762" s="104"/>
      <c r="AP46762" s="104"/>
    </row>
    <row r="46763" spans="21:42" ht="15" customHeight="1" x14ac:dyDescent="0.25">
      <c r="U46763" s="104"/>
      <c r="AB46763" s="104"/>
      <c r="AC46763" s="104"/>
      <c r="AF46763" s="104"/>
      <c r="AG46763" s="104"/>
      <c r="AK46763" s="104"/>
      <c r="AL46763" s="104"/>
      <c r="AO46763" s="104"/>
      <c r="AP46763" s="104"/>
    </row>
    <row r="46764" spans="21:42" ht="15" customHeight="1" x14ac:dyDescent="0.25">
      <c r="U46764" s="104"/>
      <c r="AB46764" s="104"/>
      <c r="AC46764" s="104"/>
      <c r="AF46764" s="104"/>
      <c r="AG46764" s="104"/>
      <c r="AK46764" s="104"/>
      <c r="AL46764" s="104"/>
      <c r="AO46764" s="104"/>
      <c r="AP46764" s="104"/>
    </row>
    <row r="46765" spans="21:42" ht="15" customHeight="1" x14ac:dyDescent="0.25">
      <c r="U46765" s="104"/>
      <c r="AB46765" s="104"/>
      <c r="AC46765" s="104"/>
      <c r="AF46765" s="104"/>
      <c r="AG46765" s="104"/>
      <c r="AK46765" s="104"/>
      <c r="AL46765" s="104"/>
      <c r="AO46765" s="104"/>
      <c r="AP46765" s="104"/>
    </row>
    <row r="46766" spans="21:42" ht="15" customHeight="1" x14ac:dyDescent="0.25">
      <c r="U46766" s="104"/>
      <c r="AB46766" s="104"/>
      <c r="AC46766" s="104"/>
      <c r="AF46766" s="104"/>
      <c r="AG46766" s="104"/>
      <c r="AK46766" s="104"/>
      <c r="AL46766" s="104"/>
      <c r="AO46766" s="104"/>
      <c r="AP46766" s="104"/>
    </row>
    <row r="46767" spans="21:42" ht="15" customHeight="1" x14ac:dyDescent="0.25">
      <c r="U46767" s="104"/>
      <c r="AB46767" s="104"/>
      <c r="AC46767" s="104"/>
      <c r="AF46767" s="104"/>
      <c r="AG46767" s="104"/>
      <c r="AK46767" s="104"/>
      <c r="AL46767" s="104"/>
      <c r="AO46767" s="104"/>
      <c r="AP46767" s="104"/>
    </row>
    <row r="46768" spans="21:42" ht="15" customHeight="1" x14ac:dyDescent="0.25">
      <c r="U46768" s="104"/>
      <c r="AB46768" s="104"/>
      <c r="AC46768" s="104"/>
      <c r="AF46768" s="104"/>
      <c r="AG46768" s="104"/>
      <c r="AK46768" s="104"/>
      <c r="AL46768" s="104"/>
      <c r="AO46768" s="104"/>
      <c r="AP46768" s="104"/>
    </row>
    <row r="46769" spans="21:42" ht="15" customHeight="1" x14ac:dyDescent="0.25">
      <c r="U46769" s="104"/>
      <c r="AB46769" s="104"/>
      <c r="AC46769" s="104"/>
      <c r="AF46769" s="104"/>
      <c r="AG46769" s="104"/>
      <c r="AK46769" s="104"/>
      <c r="AL46769" s="104"/>
      <c r="AO46769" s="104"/>
      <c r="AP46769" s="104"/>
    </row>
    <row r="46770" spans="21:42" ht="15" customHeight="1" x14ac:dyDescent="0.25">
      <c r="U46770" s="104"/>
      <c r="AB46770" s="104"/>
      <c r="AC46770" s="104"/>
      <c r="AF46770" s="104"/>
      <c r="AG46770" s="104"/>
      <c r="AK46770" s="104"/>
      <c r="AL46770" s="104"/>
      <c r="AO46770" s="104"/>
      <c r="AP46770" s="104"/>
    </row>
    <row r="46771" spans="21:42" ht="15" customHeight="1" x14ac:dyDescent="0.25">
      <c r="U46771" s="104"/>
      <c r="AB46771" s="104"/>
      <c r="AC46771" s="104"/>
      <c r="AF46771" s="104"/>
      <c r="AG46771" s="104"/>
      <c r="AK46771" s="104"/>
      <c r="AL46771" s="104"/>
      <c r="AO46771" s="104"/>
      <c r="AP46771" s="104"/>
    </row>
    <row r="46772" spans="21:42" ht="15" customHeight="1" x14ac:dyDescent="0.25">
      <c r="U46772" s="104"/>
      <c r="AB46772" s="104"/>
      <c r="AC46772" s="104"/>
      <c r="AF46772" s="104"/>
      <c r="AG46772" s="104"/>
      <c r="AK46772" s="104"/>
      <c r="AL46772" s="104"/>
      <c r="AO46772" s="104"/>
      <c r="AP46772" s="104"/>
    </row>
    <row r="46773" spans="21:42" ht="15" customHeight="1" x14ac:dyDescent="0.25">
      <c r="U46773" s="104"/>
      <c r="AB46773" s="104"/>
      <c r="AC46773" s="104"/>
      <c r="AF46773" s="104"/>
      <c r="AG46773" s="104"/>
      <c r="AK46773" s="104"/>
      <c r="AL46773" s="104"/>
      <c r="AO46773" s="104"/>
      <c r="AP46773" s="104"/>
    </row>
    <row r="46774" spans="21:42" ht="15" customHeight="1" x14ac:dyDescent="0.25">
      <c r="U46774" s="104"/>
      <c r="AB46774" s="104"/>
      <c r="AC46774" s="104"/>
      <c r="AF46774" s="104"/>
      <c r="AG46774" s="104"/>
      <c r="AK46774" s="104"/>
      <c r="AL46774" s="104"/>
      <c r="AO46774" s="104"/>
      <c r="AP46774" s="104"/>
    </row>
    <row r="46775" spans="21:42" ht="15" customHeight="1" x14ac:dyDescent="0.25">
      <c r="U46775" s="104"/>
      <c r="AB46775" s="104"/>
      <c r="AC46775" s="104"/>
      <c r="AF46775" s="104"/>
      <c r="AG46775" s="104"/>
      <c r="AK46775" s="104"/>
      <c r="AL46775" s="104"/>
      <c r="AO46775" s="104"/>
      <c r="AP46775" s="104"/>
    </row>
    <row r="46776" spans="21:42" ht="15" customHeight="1" x14ac:dyDescent="0.25">
      <c r="U46776" s="104"/>
      <c r="AB46776" s="104"/>
      <c r="AC46776" s="104"/>
      <c r="AF46776" s="104"/>
      <c r="AG46776" s="104"/>
      <c r="AK46776" s="104"/>
      <c r="AL46776" s="104"/>
      <c r="AO46776" s="104"/>
      <c r="AP46776" s="104"/>
    </row>
    <row r="46777" spans="21:42" ht="15" customHeight="1" x14ac:dyDescent="0.25">
      <c r="U46777" s="104"/>
      <c r="AB46777" s="104"/>
      <c r="AC46777" s="104"/>
      <c r="AF46777" s="104"/>
      <c r="AG46777" s="104"/>
      <c r="AK46777" s="104"/>
      <c r="AL46777" s="104"/>
      <c r="AO46777" s="104"/>
      <c r="AP46777" s="104"/>
    </row>
    <row r="46778" spans="21:42" ht="15" customHeight="1" x14ac:dyDescent="0.25">
      <c r="U46778" s="104"/>
      <c r="AB46778" s="104"/>
      <c r="AC46778" s="104"/>
      <c r="AF46778" s="104"/>
      <c r="AG46778" s="104"/>
      <c r="AK46778" s="104"/>
      <c r="AL46778" s="104"/>
      <c r="AO46778" s="104"/>
      <c r="AP46778" s="104"/>
    </row>
    <row r="46779" spans="21:42" ht="15" customHeight="1" x14ac:dyDescent="0.25">
      <c r="U46779" s="104"/>
      <c r="AB46779" s="104"/>
      <c r="AC46779" s="104"/>
      <c r="AF46779" s="104"/>
      <c r="AG46779" s="104"/>
      <c r="AK46779" s="104"/>
      <c r="AL46779" s="104"/>
      <c r="AO46779" s="104"/>
      <c r="AP46779" s="104"/>
    </row>
    <row r="46780" spans="21:42" ht="15" customHeight="1" x14ac:dyDescent="0.25">
      <c r="U46780" s="104"/>
      <c r="AB46780" s="104"/>
      <c r="AC46780" s="104"/>
      <c r="AF46780" s="104"/>
      <c r="AG46780" s="104"/>
      <c r="AK46780" s="104"/>
      <c r="AL46780" s="104"/>
      <c r="AO46780" s="104"/>
      <c r="AP46780" s="104"/>
    </row>
    <row r="46781" spans="21:42" ht="15" customHeight="1" x14ac:dyDescent="0.25">
      <c r="U46781" s="104"/>
      <c r="AB46781" s="104"/>
      <c r="AC46781" s="104"/>
      <c r="AF46781" s="104"/>
      <c r="AG46781" s="104"/>
      <c r="AK46781" s="104"/>
      <c r="AL46781" s="104"/>
      <c r="AO46781" s="104"/>
      <c r="AP46781" s="104"/>
    </row>
    <row r="46782" spans="21:42" ht="15" customHeight="1" x14ac:dyDescent="0.25">
      <c r="U46782" s="104"/>
      <c r="AB46782" s="104"/>
      <c r="AC46782" s="104"/>
      <c r="AF46782" s="104"/>
      <c r="AG46782" s="104"/>
      <c r="AK46782" s="104"/>
      <c r="AL46782" s="104"/>
      <c r="AO46782" s="104"/>
      <c r="AP46782" s="104"/>
    </row>
    <row r="46783" spans="21:42" ht="15" customHeight="1" x14ac:dyDescent="0.25">
      <c r="U46783" s="104"/>
      <c r="AB46783" s="104"/>
      <c r="AC46783" s="104"/>
      <c r="AF46783" s="104"/>
      <c r="AG46783" s="104"/>
      <c r="AK46783" s="104"/>
      <c r="AL46783" s="104"/>
      <c r="AO46783" s="104"/>
      <c r="AP46783" s="104"/>
    </row>
    <row r="46784" spans="21:42" ht="15" customHeight="1" x14ac:dyDescent="0.25">
      <c r="U46784" s="104"/>
      <c r="AB46784" s="104"/>
      <c r="AC46784" s="104"/>
      <c r="AF46784" s="104"/>
      <c r="AG46784" s="104"/>
      <c r="AK46784" s="104"/>
      <c r="AL46784" s="104"/>
      <c r="AO46784" s="104"/>
      <c r="AP46784" s="104"/>
    </row>
    <row r="46785" spans="21:42" ht="15" customHeight="1" x14ac:dyDescent="0.25">
      <c r="U46785" s="104"/>
      <c r="AB46785" s="104"/>
      <c r="AC46785" s="104"/>
      <c r="AF46785" s="104"/>
      <c r="AG46785" s="104"/>
      <c r="AK46785" s="104"/>
      <c r="AL46785" s="104"/>
      <c r="AO46785" s="104"/>
      <c r="AP46785" s="104"/>
    </row>
    <row r="46786" spans="21:42" ht="15" customHeight="1" x14ac:dyDescent="0.25">
      <c r="U46786" s="104"/>
      <c r="AB46786" s="104"/>
      <c r="AC46786" s="104"/>
      <c r="AF46786" s="104"/>
      <c r="AG46786" s="104"/>
      <c r="AK46786" s="104"/>
      <c r="AL46786" s="104"/>
      <c r="AO46786" s="104"/>
      <c r="AP46786" s="104"/>
    </row>
    <row r="46787" spans="21:42" ht="15" customHeight="1" x14ac:dyDescent="0.25">
      <c r="U46787" s="104"/>
      <c r="AB46787" s="104"/>
      <c r="AC46787" s="104"/>
      <c r="AF46787" s="104"/>
      <c r="AG46787" s="104"/>
      <c r="AK46787" s="104"/>
      <c r="AL46787" s="104"/>
      <c r="AO46787" s="104"/>
      <c r="AP46787" s="104"/>
    </row>
    <row r="46788" spans="21:42" ht="15" customHeight="1" x14ac:dyDescent="0.25">
      <c r="U46788" s="104"/>
      <c r="AB46788" s="104"/>
      <c r="AC46788" s="104"/>
      <c r="AF46788" s="104"/>
      <c r="AG46788" s="104"/>
      <c r="AK46788" s="104"/>
      <c r="AL46788" s="104"/>
      <c r="AO46788" s="104"/>
      <c r="AP46788" s="104"/>
    </row>
    <row r="46789" spans="21:42" ht="15" customHeight="1" x14ac:dyDescent="0.25">
      <c r="U46789" s="104"/>
      <c r="AB46789" s="104"/>
      <c r="AC46789" s="104"/>
      <c r="AF46789" s="104"/>
      <c r="AG46789" s="104"/>
      <c r="AK46789" s="104"/>
      <c r="AL46789" s="104"/>
      <c r="AO46789" s="104"/>
      <c r="AP46789" s="104"/>
    </row>
    <row r="46790" spans="21:42" ht="15" customHeight="1" x14ac:dyDescent="0.25">
      <c r="U46790" s="104"/>
      <c r="AB46790" s="104"/>
      <c r="AC46790" s="104"/>
      <c r="AF46790" s="104"/>
      <c r="AG46790" s="104"/>
      <c r="AK46790" s="104"/>
      <c r="AL46790" s="104"/>
      <c r="AO46790" s="104"/>
      <c r="AP46790" s="104"/>
    </row>
    <row r="46791" spans="21:42" ht="15" customHeight="1" x14ac:dyDescent="0.25">
      <c r="U46791" s="104"/>
      <c r="AB46791" s="104"/>
      <c r="AC46791" s="104"/>
      <c r="AF46791" s="104"/>
      <c r="AG46791" s="104"/>
      <c r="AK46791" s="104"/>
      <c r="AL46791" s="104"/>
      <c r="AO46791" s="104"/>
      <c r="AP46791" s="104"/>
    </row>
    <row r="46792" spans="21:42" ht="15" customHeight="1" x14ac:dyDescent="0.25">
      <c r="U46792" s="104"/>
      <c r="AB46792" s="104"/>
      <c r="AC46792" s="104"/>
      <c r="AF46792" s="104"/>
      <c r="AG46792" s="104"/>
      <c r="AK46792" s="104"/>
      <c r="AL46792" s="104"/>
      <c r="AO46792" s="104"/>
      <c r="AP46792" s="104"/>
    </row>
    <row r="46793" spans="21:42" ht="15" customHeight="1" x14ac:dyDescent="0.25">
      <c r="U46793" s="104"/>
      <c r="AB46793" s="104"/>
      <c r="AC46793" s="104"/>
      <c r="AF46793" s="104"/>
      <c r="AG46793" s="104"/>
      <c r="AK46793" s="104"/>
      <c r="AL46793" s="104"/>
      <c r="AO46793" s="104"/>
      <c r="AP46793" s="104"/>
    </row>
    <row r="46794" spans="21:42" ht="15" customHeight="1" x14ac:dyDescent="0.25">
      <c r="U46794" s="104"/>
      <c r="AB46794" s="104"/>
      <c r="AC46794" s="104"/>
      <c r="AF46794" s="104"/>
      <c r="AG46794" s="104"/>
      <c r="AK46794" s="104"/>
      <c r="AL46794" s="104"/>
      <c r="AO46794" s="104"/>
      <c r="AP46794" s="104"/>
    </row>
    <row r="46795" spans="21:42" ht="15" customHeight="1" x14ac:dyDescent="0.25">
      <c r="U46795" s="104"/>
      <c r="AB46795" s="104"/>
      <c r="AC46795" s="104"/>
      <c r="AF46795" s="104"/>
      <c r="AG46795" s="104"/>
      <c r="AK46795" s="104"/>
      <c r="AL46795" s="104"/>
      <c r="AO46795" s="104"/>
      <c r="AP46795" s="104"/>
    </row>
    <row r="46796" spans="21:42" ht="15" customHeight="1" x14ac:dyDescent="0.25">
      <c r="U46796" s="104"/>
      <c r="AB46796" s="104"/>
      <c r="AC46796" s="104"/>
      <c r="AF46796" s="104"/>
      <c r="AG46796" s="104"/>
      <c r="AK46796" s="104"/>
      <c r="AL46796" s="104"/>
      <c r="AO46796" s="104"/>
      <c r="AP46796" s="104"/>
    </row>
    <row r="46797" spans="21:42" ht="15" customHeight="1" x14ac:dyDescent="0.25">
      <c r="U46797" s="104"/>
      <c r="AB46797" s="104"/>
      <c r="AC46797" s="104"/>
      <c r="AF46797" s="104"/>
      <c r="AG46797" s="104"/>
      <c r="AK46797" s="104"/>
      <c r="AL46797" s="104"/>
      <c r="AO46797" s="104"/>
      <c r="AP46797" s="104"/>
    </row>
    <row r="46798" spans="21:42" ht="15" customHeight="1" x14ac:dyDescent="0.25">
      <c r="U46798" s="104"/>
      <c r="AB46798" s="104"/>
      <c r="AC46798" s="104"/>
      <c r="AF46798" s="104"/>
      <c r="AG46798" s="104"/>
      <c r="AK46798" s="104"/>
      <c r="AL46798" s="104"/>
      <c r="AO46798" s="104"/>
      <c r="AP46798" s="104"/>
    </row>
    <row r="46799" spans="21:42" ht="15" customHeight="1" x14ac:dyDescent="0.25">
      <c r="U46799" s="104"/>
      <c r="AB46799" s="104"/>
      <c r="AC46799" s="104"/>
      <c r="AF46799" s="104"/>
      <c r="AG46799" s="104"/>
      <c r="AK46799" s="104"/>
      <c r="AL46799" s="104"/>
      <c r="AO46799" s="104"/>
      <c r="AP46799" s="104"/>
    </row>
    <row r="46800" spans="21:42" ht="15" customHeight="1" x14ac:dyDescent="0.25">
      <c r="U46800" s="104"/>
      <c r="AB46800" s="104"/>
      <c r="AC46800" s="104"/>
      <c r="AF46800" s="104"/>
      <c r="AG46800" s="104"/>
      <c r="AK46800" s="104"/>
      <c r="AL46800" s="104"/>
      <c r="AO46800" s="104"/>
      <c r="AP46800" s="104"/>
    </row>
    <row r="46801" spans="21:42" ht="15" customHeight="1" x14ac:dyDescent="0.25">
      <c r="U46801" s="104"/>
      <c r="AB46801" s="104"/>
      <c r="AC46801" s="104"/>
      <c r="AF46801" s="104"/>
      <c r="AG46801" s="104"/>
      <c r="AK46801" s="104"/>
      <c r="AL46801" s="104"/>
      <c r="AO46801" s="104"/>
      <c r="AP46801" s="104"/>
    </row>
    <row r="46802" spans="21:42" ht="15" customHeight="1" x14ac:dyDescent="0.25">
      <c r="U46802" s="104"/>
      <c r="AB46802" s="104"/>
      <c r="AC46802" s="104"/>
      <c r="AF46802" s="104"/>
      <c r="AG46802" s="104"/>
      <c r="AK46802" s="104"/>
      <c r="AL46802" s="104"/>
      <c r="AO46802" s="104"/>
      <c r="AP46802" s="104"/>
    </row>
    <row r="46803" spans="21:42" ht="15" customHeight="1" x14ac:dyDescent="0.25">
      <c r="U46803" s="104"/>
      <c r="AB46803" s="104"/>
      <c r="AC46803" s="104"/>
      <c r="AF46803" s="104"/>
      <c r="AG46803" s="104"/>
      <c r="AK46803" s="104"/>
      <c r="AL46803" s="104"/>
      <c r="AO46803" s="104"/>
      <c r="AP46803" s="104"/>
    </row>
    <row r="46804" spans="21:42" ht="15" customHeight="1" x14ac:dyDescent="0.25">
      <c r="U46804" s="104"/>
      <c r="AB46804" s="104"/>
      <c r="AC46804" s="104"/>
      <c r="AF46804" s="104"/>
      <c r="AG46804" s="104"/>
      <c r="AK46804" s="104"/>
      <c r="AL46804" s="104"/>
      <c r="AO46804" s="104"/>
      <c r="AP46804" s="104"/>
    </row>
    <row r="46805" spans="21:42" ht="15" customHeight="1" x14ac:dyDescent="0.25">
      <c r="U46805" s="104"/>
      <c r="AB46805" s="104"/>
      <c r="AC46805" s="104"/>
      <c r="AF46805" s="104"/>
      <c r="AG46805" s="104"/>
      <c r="AK46805" s="104"/>
      <c r="AL46805" s="104"/>
      <c r="AO46805" s="104"/>
      <c r="AP46805" s="104"/>
    </row>
    <row r="46806" spans="21:42" ht="15" customHeight="1" x14ac:dyDescent="0.25">
      <c r="U46806" s="104"/>
      <c r="AB46806" s="104"/>
      <c r="AC46806" s="104"/>
      <c r="AF46806" s="104"/>
      <c r="AG46806" s="104"/>
      <c r="AK46806" s="104"/>
      <c r="AL46806" s="104"/>
      <c r="AO46806" s="104"/>
      <c r="AP46806" s="104"/>
    </row>
    <row r="46807" spans="21:42" ht="15" customHeight="1" x14ac:dyDescent="0.25">
      <c r="U46807" s="104"/>
      <c r="AB46807" s="104"/>
      <c r="AC46807" s="104"/>
      <c r="AF46807" s="104"/>
      <c r="AG46807" s="104"/>
      <c r="AK46807" s="104"/>
      <c r="AL46807" s="104"/>
      <c r="AO46807" s="104"/>
      <c r="AP46807" s="104"/>
    </row>
    <row r="46808" spans="21:42" ht="15" customHeight="1" x14ac:dyDescent="0.25">
      <c r="U46808" s="104"/>
      <c r="AB46808" s="104"/>
      <c r="AC46808" s="104"/>
      <c r="AF46808" s="104"/>
      <c r="AG46808" s="104"/>
      <c r="AK46808" s="104"/>
      <c r="AL46808" s="104"/>
      <c r="AO46808" s="104"/>
      <c r="AP46808" s="104"/>
    </row>
    <row r="46809" spans="21:42" ht="15" customHeight="1" x14ac:dyDescent="0.25">
      <c r="U46809" s="104"/>
      <c r="AB46809" s="104"/>
      <c r="AC46809" s="104"/>
      <c r="AF46809" s="104"/>
      <c r="AG46809" s="104"/>
      <c r="AK46809" s="104"/>
      <c r="AL46809" s="104"/>
      <c r="AO46809" s="104"/>
      <c r="AP46809" s="104"/>
    </row>
    <row r="46810" spans="21:42" ht="15" customHeight="1" x14ac:dyDescent="0.25">
      <c r="U46810" s="104"/>
      <c r="AB46810" s="104"/>
      <c r="AC46810" s="104"/>
      <c r="AF46810" s="104"/>
      <c r="AG46810" s="104"/>
      <c r="AK46810" s="104"/>
      <c r="AL46810" s="104"/>
      <c r="AO46810" s="104"/>
      <c r="AP46810" s="104"/>
    </row>
    <row r="46811" spans="21:42" ht="15" customHeight="1" x14ac:dyDescent="0.25">
      <c r="U46811" s="104"/>
      <c r="AB46811" s="104"/>
      <c r="AC46811" s="104"/>
      <c r="AF46811" s="104"/>
      <c r="AG46811" s="104"/>
      <c r="AK46811" s="104"/>
      <c r="AL46811" s="104"/>
      <c r="AO46811" s="104"/>
      <c r="AP46811" s="104"/>
    </row>
    <row r="46812" spans="21:42" ht="15" customHeight="1" x14ac:dyDescent="0.25">
      <c r="U46812" s="104"/>
      <c r="AB46812" s="104"/>
      <c r="AC46812" s="104"/>
      <c r="AF46812" s="104"/>
      <c r="AG46812" s="104"/>
      <c r="AK46812" s="104"/>
      <c r="AL46812" s="104"/>
      <c r="AO46812" s="104"/>
      <c r="AP46812" s="104"/>
    </row>
    <row r="46813" spans="21:42" ht="15" customHeight="1" x14ac:dyDescent="0.25">
      <c r="U46813" s="104"/>
      <c r="AB46813" s="104"/>
      <c r="AC46813" s="104"/>
      <c r="AF46813" s="104"/>
      <c r="AG46813" s="104"/>
      <c r="AK46813" s="104"/>
      <c r="AL46813" s="104"/>
      <c r="AO46813" s="104"/>
      <c r="AP46813" s="104"/>
    </row>
    <row r="46814" spans="21:42" ht="15" customHeight="1" x14ac:dyDescent="0.25">
      <c r="U46814" s="104"/>
      <c r="AB46814" s="104"/>
      <c r="AC46814" s="104"/>
      <c r="AF46814" s="104"/>
      <c r="AG46814" s="104"/>
      <c r="AK46814" s="104"/>
      <c r="AL46814" s="104"/>
      <c r="AO46814" s="104"/>
      <c r="AP46814" s="104"/>
    </row>
    <row r="46815" spans="21:42" ht="15" customHeight="1" x14ac:dyDescent="0.25">
      <c r="U46815" s="104"/>
      <c r="AB46815" s="104"/>
      <c r="AC46815" s="104"/>
      <c r="AF46815" s="104"/>
      <c r="AG46815" s="104"/>
      <c r="AK46815" s="104"/>
      <c r="AL46815" s="104"/>
      <c r="AO46815" s="104"/>
      <c r="AP46815" s="104"/>
    </row>
    <row r="46816" spans="21:42" ht="15" customHeight="1" x14ac:dyDescent="0.25">
      <c r="U46816" s="104"/>
      <c r="AB46816" s="104"/>
      <c r="AC46816" s="104"/>
      <c r="AF46816" s="104"/>
      <c r="AG46816" s="104"/>
      <c r="AK46816" s="104"/>
      <c r="AL46816" s="104"/>
      <c r="AO46816" s="104"/>
      <c r="AP46816" s="104"/>
    </row>
    <row r="46817" spans="21:42" ht="15" customHeight="1" x14ac:dyDescent="0.25">
      <c r="U46817" s="104"/>
      <c r="AB46817" s="104"/>
      <c r="AC46817" s="104"/>
      <c r="AF46817" s="104"/>
      <c r="AG46817" s="104"/>
      <c r="AK46817" s="104"/>
      <c r="AL46817" s="104"/>
      <c r="AO46817" s="104"/>
      <c r="AP46817" s="104"/>
    </row>
    <row r="46818" spans="21:42" ht="15" customHeight="1" x14ac:dyDescent="0.25">
      <c r="U46818" s="104"/>
      <c r="AB46818" s="104"/>
      <c r="AC46818" s="104"/>
      <c r="AF46818" s="104"/>
      <c r="AG46818" s="104"/>
      <c r="AK46818" s="104"/>
      <c r="AL46818" s="104"/>
      <c r="AO46818" s="104"/>
      <c r="AP46818" s="104"/>
    </row>
    <row r="46819" spans="21:42" ht="15" customHeight="1" x14ac:dyDescent="0.25">
      <c r="U46819" s="104"/>
      <c r="AB46819" s="104"/>
      <c r="AC46819" s="104"/>
      <c r="AF46819" s="104"/>
      <c r="AG46819" s="104"/>
      <c r="AK46819" s="104"/>
      <c r="AL46819" s="104"/>
      <c r="AO46819" s="104"/>
      <c r="AP46819" s="104"/>
    </row>
    <row r="46820" spans="21:42" ht="15" customHeight="1" x14ac:dyDescent="0.25">
      <c r="U46820" s="104"/>
      <c r="AB46820" s="104"/>
      <c r="AC46820" s="104"/>
      <c r="AF46820" s="104"/>
      <c r="AG46820" s="104"/>
      <c r="AK46820" s="104"/>
      <c r="AL46820" s="104"/>
      <c r="AO46820" s="104"/>
      <c r="AP46820" s="104"/>
    </row>
    <row r="46821" spans="21:42" ht="15" customHeight="1" x14ac:dyDescent="0.25">
      <c r="U46821" s="104"/>
      <c r="AB46821" s="104"/>
      <c r="AC46821" s="104"/>
      <c r="AF46821" s="104"/>
      <c r="AG46821" s="104"/>
      <c r="AK46821" s="104"/>
      <c r="AL46821" s="104"/>
      <c r="AO46821" s="104"/>
      <c r="AP46821" s="104"/>
    </row>
    <row r="46822" spans="21:42" ht="15" customHeight="1" x14ac:dyDescent="0.25">
      <c r="U46822" s="104"/>
      <c r="AB46822" s="104"/>
      <c r="AC46822" s="104"/>
      <c r="AF46822" s="104"/>
      <c r="AG46822" s="104"/>
      <c r="AK46822" s="104"/>
      <c r="AL46822" s="104"/>
      <c r="AO46822" s="104"/>
      <c r="AP46822" s="104"/>
    </row>
    <row r="46823" spans="21:42" ht="15" customHeight="1" x14ac:dyDescent="0.25">
      <c r="U46823" s="104"/>
      <c r="AB46823" s="104"/>
      <c r="AC46823" s="104"/>
      <c r="AF46823" s="104"/>
      <c r="AG46823" s="104"/>
      <c r="AK46823" s="104"/>
      <c r="AL46823" s="104"/>
      <c r="AO46823" s="104"/>
      <c r="AP46823" s="104"/>
    </row>
    <row r="46824" spans="21:42" ht="15" customHeight="1" x14ac:dyDescent="0.25">
      <c r="U46824" s="104"/>
      <c r="AB46824" s="104"/>
      <c r="AC46824" s="104"/>
      <c r="AF46824" s="104"/>
      <c r="AG46824" s="104"/>
      <c r="AK46824" s="104"/>
      <c r="AL46824" s="104"/>
      <c r="AO46824" s="104"/>
      <c r="AP46824" s="104"/>
    </row>
    <row r="46825" spans="21:42" ht="15" customHeight="1" x14ac:dyDescent="0.25">
      <c r="U46825" s="104"/>
      <c r="AB46825" s="104"/>
      <c r="AC46825" s="104"/>
      <c r="AF46825" s="104"/>
      <c r="AG46825" s="104"/>
      <c r="AK46825" s="104"/>
      <c r="AL46825" s="104"/>
      <c r="AO46825" s="104"/>
      <c r="AP46825" s="104"/>
    </row>
    <row r="46826" spans="21:42" ht="15" customHeight="1" x14ac:dyDescent="0.25">
      <c r="U46826" s="104"/>
      <c r="AB46826" s="104"/>
      <c r="AC46826" s="104"/>
      <c r="AF46826" s="104"/>
      <c r="AG46826" s="104"/>
      <c r="AK46826" s="104"/>
      <c r="AL46826" s="104"/>
      <c r="AO46826" s="104"/>
      <c r="AP46826" s="104"/>
    </row>
    <row r="46827" spans="21:42" ht="15" customHeight="1" x14ac:dyDescent="0.25">
      <c r="U46827" s="104"/>
      <c r="AB46827" s="104"/>
      <c r="AC46827" s="104"/>
      <c r="AF46827" s="104"/>
      <c r="AG46827" s="104"/>
      <c r="AK46827" s="104"/>
      <c r="AL46827" s="104"/>
      <c r="AO46827" s="104"/>
      <c r="AP46827" s="104"/>
    </row>
    <row r="46828" spans="21:42" ht="15" customHeight="1" x14ac:dyDescent="0.25">
      <c r="U46828" s="104"/>
      <c r="AB46828" s="104"/>
      <c r="AC46828" s="104"/>
      <c r="AF46828" s="104"/>
      <c r="AG46828" s="104"/>
      <c r="AK46828" s="104"/>
      <c r="AL46828" s="104"/>
      <c r="AO46828" s="104"/>
      <c r="AP46828" s="104"/>
    </row>
    <row r="46829" spans="21:42" ht="15" customHeight="1" x14ac:dyDescent="0.25">
      <c r="U46829" s="104"/>
      <c r="AB46829" s="104"/>
      <c r="AC46829" s="104"/>
      <c r="AF46829" s="104"/>
      <c r="AG46829" s="104"/>
      <c r="AK46829" s="104"/>
      <c r="AL46829" s="104"/>
      <c r="AO46829" s="104"/>
      <c r="AP46829" s="104"/>
    </row>
    <row r="46830" spans="21:42" ht="15" customHeight="1" x14ac:dyDescent="0.25">
      <c r="U46830" s="104"/>
      <c r="AB46830" s="104"/>
      <c r="AC46830" s="104"/>
      <c r="AF46830" s="104"/>
      <c r="AG46830" s="104"/>
      <c r="AK46830" s="104"/>
      <c r="AL46830" s="104"/>
      <c r="AO46830" s="104"/>
      <c r="AP46830" s="104"/>
    </row>
    <row r="46831" spans="21:42" ht="15" customHeight="1" x14ac:dyDescent="0.25">
      <c r="U46831" s="104"/>
      <c r="AB46831" s="104"/>
      <c r="AC46831" s="104"/>
      <c r="AF46831" s="104"/>
      <c r="AG46831" s="104"/>
      <c r="AK46831" s="104"/>
      <c r="AL46831" s="104"/>
      <c r="AO46831" s="104"/>
      <c r="AP46831" s="104"/>
    </row>
    <row r="46832" spans="21:42" ht="15" customHeight="1" x14ac:dyDescent="0.25">
      <c r="U46832" s="104"/>
      <c r="AB46832" s="104"/>
      <c r="AC46832" s="104"/>
      <c r="AF46832" s="104"/>
      <c r="AG46832" s="104"/>
      <c r="AK46832" s="104"/>
      <c r="AL46832" s="104"/>
      <c r="AO46832" s="104"/>
      <c r="AP46832" s="104"/>
    </row>
    <row r="46833" spans="21:42" ht="15" customHeight="1" x14ac:dyDescent="0.25">
      <c r="U46833" s="104"/>
      <c r="AB46833" s="104"/>
      <c r="AC46833" s="104"/>
      <c r="AF46833" s="104"/>
      <c r="AG46833" s="104"/>
      <c r="AK46833" s="104"/>
      <c r="AL46833" s="104"/>
      <c r="AO46833" s="104"/>
      <c r="AP46833" s="104"/>
    </row>
    <row r="46834" spans="21:42" ht="15" customHeight="1" x14ac:dyDescent="0.25">
      <c r="U46834" s="104"/>
      <c r="AB46834" s="104"/>
      <c r="AC46834" s="104"/>
      <c r="AF46834" s="104"/>
      <c r="AG46834" s="104"/>
      <c r="AK46834" s="104"/>
      <c r="AL46834" s="104"/>
      <c r="AO46834" s="104"/>
      <c r="AP46834" s="104"/>
    </row>
    <row r="46835" spans="21:42" ht="15" customHeight="1" x14ac:dyDescent="0.25">
      <c r="U46835" s="104"/>
      <c r="AB46835" s="104"/>
      <c r="AC46835" s="104"/>
      <c r="AF46835" s="104"/>
      <c r="AG46835" s="104"/>
      <c r="AK46835" s="104"/>
      <c r="AL46835" s="104"/>
      <c r="AO46835" s="104"/>
      <c r="AP46835" s="104"/>
    </row>
    <row r="46836" spans="21:42" ht="15" customHeight="1" x14ac:dyDescent="0.25">
      <c r="U46836" s="104"/>
      <c r="AB46836" s="104"/>
      <c r="AC46836" s="104"/>
      <c r="AF46836" s="104"/>
      <c r="AG46836" s="104"/>
      <c r="AK46836" s="104"/>
      <c r="AL46836" s="104"/>
      <c r="AO46836" s="104"/>
      <c r="AP46836" s="104"/>
    </row>
    <row r="46837" spans="21:42" ht="15" customHeight="1" x14ac:dyDescent="0.25">
      <c r="U46837" s="104"/>
      <c r="AB46837" s="104"/>
      <c r="AC46837" s="104"/>
      <c r="AF46837" s="104"/>
      <c r="AG46837" s="104"/>
      <c r="AK46837" s="104"/>
      <c r="AL46837" s="104"/>
      <c r="AO46837" s="104"/>
      <c r="AP46837" s="104"/>
    </row>
    <row r="46838" spans="21:42" ht="15" customHeight="1" x14ac:dyDescent="0.25">
      <c r="U46838" s="104"/>
      <c r="AB46838" s="104"/>
      <c r="AC46838" s="104"/>
      <c r="AF46838" s="104"/>
      <c r="AG46838" s="104"/>
      <c r="AK46838" s="104"/>
      <c r="AL46838" s="104"/>
      <c r="AO46838" s="104"/>
      <c r="AP46838" s="104"/>
    </row>
    <row r="46839" spans="21:42" ht="15" customHeight="1" x14ac:dyDescent="0.25">
      <c r="U46839" s="104"/>
      <c r="AB46839" s="104"/>
      <c r="AC46839" s="104"/>
      <c r="AF46839" s="104"/>
      <c r="AG46839" s="104"/>
      <c r="AK46839" s="104"/>
      <c r="AL46839" s="104"/>
      <c r="AO46839" s="104"/>
      <c r="AP46839" s="104"/>
    </row>
    <row r="46840" spans="21:42" ht="15" customHeight="1" x14ac:dyDescent="0.25">
      <c r="U46840" s="104"/>
      <c r="AB46840" s="104"/>
      <c r="AC46840" s="104"/>
      <c r="AF46840" s="104"/>
      <c r="AG46840" s="104"/>
      <c r="AK46840" s="104"/>
      <c r="AL46840" s="104"/>
      <c r="AO46840" s="104"/>
      <c r="AP46840" s="104"/>
    </row>
    <row r="46841" spans="21:42" ht="15" customHeight="1" x14ac:dyDescent="0.25">
      <c r="U46841" s="104"/>
      <c r="AB46841" s="104"/>
      <c r="AC46841" s="104"/>
      <c r="AF46841" s="104"/>
      <c r="AG46841" s="104"/>
      <c r="AK46841" s="104"/>
      <c r="AL46841" s="104"/>
      <c r="AO46841" s="104"/>
      <c r="AP46841" s="104"/>
    </row>
    <row r="46842" spans="21:42" ht="15" customHeight="1" x14ac:dyDescent="0.25">
      <c r="U46842" s="104"/>
      <c r="AB46842" s="104"/>
      <c r="AC46842" s="104"/>
      <c r="AF46842" s="104"/>
      <c r="AG46842" s="104"/>
      <c r="AK46842" s="104"/>
      <c r="AL46842" s="104"/>
      <c r="AO46842" s="104"/>
      <c r="AP46842" s="104"/>
    </row>
    <row r="46843" spans="21:42" ht="15" customHeight="1" x14ac:dyDescent="0.25">
      <c r="U46843" s="104"/>
      <c r="AB46843" s="104"/>
      <c r="AC46843" s="104"/>
      <c r="AF46843" s="104"/>
      <c r="AG46843" s="104"/>
      <c r="AK46843" s="104"/>
      <c r="AL46843" s="104"/>
      <c r="AO46843" s="104"/>
      <c r="AP46843" s="104"/>
    </row>
    <row r="46844" spans="21:42" ht="15" customHeight="1" x14ac:dyDescent="0.25">
      <c r="U46844" s="104"/>
      <c r="AB46844" s="104"/>
      <c r="AC46844" s="104"/>
      <c r="AF46844" s="104"/>
      <c r="AG46844" s="104"/>
      <c r="AK46844" s="104"/>
      <c r="AL46844" s="104"/>
      <c r="AO46844" s="104"/>
      <c r="AP46844" s="104"/>
    </row>
    <row r="46845" spans="21:42" ht="15" customHeight="1" x14ac:dyDescent="0.25">
      <c r="U46845" s="104"/>
      <c r="AB46845" s="104"/>
      <c r="AC46845" s="104"/>
      <c r="AF46845" s="104"/>
      <c r="AG46845" s="104"/>
      <c r="AK46845" s="104"/>
      <c r="AL46845" s="104"/>
      <c r="AO46845" s="104"/>
      <c r="AP46845" s="104"/>
    </row>
    <row r="46846" spans="21:42" ht="15" customHeight="1" x14ac:dyDescent="0.25">
      <c r="U46846" s="104"/>
      <c r="AB46846" s="104"/>
      <c r="AC46846" s="104"/>
      <c r="AF46846" s="104"/>
      <c r="AG46846" s="104"/>
      <c r="AK46846" s="104"/>
      <c r="AL46846" s="104"/>
      <c r="AO46846" s="104"/>
      <c r="AP46846" s="104"/>
    </row>
    <row r="46847" spans="21:42" ht="15" customHeight="1" x14ac:dyDescent="0.25">
      <c r="U46847" s="104"/>
      <c r="AB46847" s="104"/>
      <c r="AC46847" s="104"/>
      <c r="AF46847" s="104"/>
      <c r="AG46847" s="104"/>
      <c r="AK46847" s="104"/>
      <c r="AL46847" s="104"/>
      <c r="AO46847" s="104"/>
      <c r="AP46847" s="104"/>
    </row>
    <row r="46848" spans="21:42" ht="15" customHeight="1" x14ac:dyDescent="0.25">
      <c r="U46848" s="104"/>
      <c r="AB46848" s="104"/>
      <c r="AC46848" s="104"/>
      <c r="AF46848" s="104"/>
      <c r="AG46848" s="104"/>
      <c r="AK46848" s="104"/>
      <c r="AL46848" s="104"/>
      <c r="AO46848" s="104"/>
      <c r="AP46848" s="104"/>
    </row>
    <row r="46849" spans="21:42" ht="15" customHeight="1" x14ac:dyDescent="0.25">
      <c r="U46849" s="104"/>
      <c r="AB46849" s="104"/>
      <c r="AC46849" s="104"/>
      <c r="AF46849" s="104"/>
      <c r="AG46849" s="104"/>
      <c r="AK46849" s="104"/>
      <c r="AL46849" s="104"/>
      <c r="AO46849" s="104"/>
      <c r="AP46849" s="104"/>
    </row>
    <row r="46850" spans="21:42" ht="15" customHeight="1" x14ac:dyDescent="0.25">
      <c r="U46850" s="104"/>
      <c r="AB46850" s="104"/>
      <c r="AC46850" s="104"/>
      <c r="AF46850" s="104"/>
      <c r="AG46850" s="104"/>
      <c r="AK46850" s="104"/>
      <c r="AL46850" s="104"/>
      <c r="AO46850" s="104"/>
      <c r="AP46850" s="104"/>
    </row>
    <row r="46851" spans="21:42" ht="15" customHeight="1" x14ac:dyDescent="0.25">
      <c r="U46851" s="104"/>
      <c r="AB46851" s="104"/>
      <c r="AC46851" s="104"/>
      <c r="AF46851" s="104"/>
      <c r="AG46851" s="104"/>
      <c r="AK46851" s="104"/>
      <c r="AL46851" s="104"/>
      <c r="AO46851" s="104"/>
      <c r="AP46851" s="104"/>
    </row>
    <row r="46852" spans="21:42" ht="15" customHeight="1" x14ac:dyDescent="0.25">
      <c r="U46852" s="104"/>
      <c r="AB46852" s="104"/>
      <c r="AC46852" s="104"/>
      <c r="AF46852" s="104"/>
      <c r="AG46852" s="104"/>
      <c r="AK46852" s="104"/>
      <c r="AL46852" s="104"/>
      <c r="AO46852" s="104"/>
      <c r="AP46852" s="104"/>
    </row>
    <row r="46853" spans="21:42" ht="15" customHeight="1" x14ac:dyDescent="0.25">
      <c r="U46853" s="104"/>
      <c r="AB46853" s="104"/>
      <c r="AC46853" s="104"/>
      <c r="AF46853" s="104"/>
      <c r="AG46853" s="104"/>
      <c r="AK46853" s="104"/>
      <c r="AL46853" s="104"/>
      <c r="AO46853" s="104"/>
      <c r="AP46853" s="104"/>
    </row>
    <row r="46854" spans="21:42" ht="15" customHeight="1" x14ac:dyDescent="0.25">
      <c r="U46854" s="104"/>
      <c r="AB46854" s="104"/>
      <c r="AC46854" s="104"/>
      <c r="AF46854" s="104"/>
      <c r="AG46854" s="104"/>
      <c r="AK46854" s="104"/>
      <c r="AL46854" s="104"/>
      <c r="AO46854" s="104"/>
      <c r="AP46854" s="104"/>
    </row>
    <row r="46855" spans="21:42" ht="15" customHeight="1" x14ac:dyDescent="0.25">
      <c r="U46855" s="104"/>
      <c r="AB46855" s="104"/>
      <c r="AC46855" s="104"/>
      <c r="AF46855" s="104"/>
      <c r="AG46855" s="104"/>
      <c r="AK46855" s="104"/>
      <c r="AL46855" s="104"/>
      <c r="AO46855" s="104"/>
      <c r="AP46855" s="104"/>
    </row>
    <row r="46856" spans="21:42" ht="15" customHeight="1" x14ac:dyDescent="0.25">
      <c r="U46856" s="104"/>
      <c r="AB46856" s="104"/>
      <c r="AC46856" s="104"/>
      <c r="AF46856" s="104"/>
      <c r="AG46856" s="104"/>
      <c r="AK46856" s="104"/>
      <c r="AL46856" s="104"/>
      <c r="AO46856" s="104"/>
      <c r="AP46856" s="104"/>
    </row>
    <row r="46857" spans="21:42" ht="15" customHeight="1" x14ac:dyDescent="0.25">
      <c r="U46857" s="104"/>
      <c r="AB46857" s="104"/>
      <c r="AC46857" s="104"/>
      <c r="AF46857" s="104"/>
      <c r="AG46857" s="104"/>
      <c r="AK46857" s="104"/>
      <c r="AL46857" s="104"/>
      <c r="AO46857" s="104"/>
      <c r="AP46857" s="104"/>
    </row>
    <row r="46858" spans="21:42" ht="15" customHeight="1" x14ac:dyDescent="0.25">
      <c r="U46858" s="104"/>
      <c r="AB46858" s="104"/>
      <c r="AC46858" s="104"/>
      <c r="AF46858" s="104"/>
      <c r="AG46858" s="104"/>
      <c r="AK46858" s="104"/>
      <c r="AL46858" s="104"/>
      <c r="AO46858" s="104"/>
      <c r="AP46858" s="104"/>
    </row>
    <row r="46859" spans="21:42" ht="15" customHeight="1" x14ac:dyDescent="0.25">
      <c r="U46859" s="104"/>
      <c r="AB46859" s="104"/>
      <c r="AC46859" s="104"/>
      <c r="AF46859" s="104"/>
      <c r="AG46859" s="104"/>
      <c r="AK46859" s="104"/>
      <c r="AL46859" s="104"/>
      <c r="AO46859" s="104"/>
      <c r="AP46859" s="104"/>
    </row>
    <row r="46860" spans="21:42" ht="15" customHeight="1" x14ac:dyDescent="0.25">
      <c r="U46860" s="104"/>
      <c r="AB46860" s="104"/>
      <c r="AC46860" s="104"/>
      <c r="AF46860" s="104"/>
      <c r="AG46860" s="104"/>
      <c r="AK46860" s="104"/>
      <c r="AL46860" s="104"/>
      <c r="AO46860" s="104"/>
      <c r="AP46860" s="104"/>
    </row>
    <row r="46861" spans="21:42" ht="15" customHeight="1" x14ac:dyDescent="0.25">
      <c r="U46861" s="104"/>
      <c r="AB46861" s="104"/>
      <c r="AC46861" s="104"/>
      <c r="AF46861" s="104"/>
      <c r="AG46861" s="104"/>
      <c r="AK46861" s="104"/>
      <c r="AL46861" s="104"/>
      <c r="AO46861" s="104"/>
      <c r="AP46861" s="104"/>
    </row>
    <row r="46862" spans="21:42" ht="15" customHeight="1" x14ac:dyDescent="0.25">
      <c r="U46862" s="104"/>
      <c r="AB46862" s="104"/>
      <c r="AC46862" s="104"/>
      <c r="AF46862" s="104"/>
      <c r="AG46862" s="104"/>
      <c r="AK46862" s="104"/>
      <c r="AL46862" s="104"/>
      <c r="AO46862" s="104"/>
      <c r="AP46862" s="104"/>
    </row>
    <row r="46863" spans="21:42" ht="15" customHeight="1" x14ac:dyDescent="0.25">
      <c r="U46863" s="104"/>
      <c r="AB46863" s="104"/>
      <c r="AC46863" s="104"/>
      <c r="AF46863" s="104"/>
      <c r="AG46863" s="104"/>
      <c r="AK46863" s="104"/>
      <c r="AL46863" s="104"/>
      <c r="AO46863" s="104"/>
      <c r="AP46863" s="104"/>
    </row>
    <row r="46864" spans="21:42" ht="15" customHeight="1" x14ac:dyDescent="0.25">
      <c r="U46864" s="104"/>
      <c r="AB46864" s="104"/>
      <c r="AC46864" s="104"/>
      <c r="AF46864" s="104"/>
      <c r="AG46864" s="104"/>
      <c r="AK46864" s="104"/>
      <c r="AL46864" s="104"/>
      <c r="AO46864" s="104"/>
      <c r="AP46864" s="104"/>
    </row>
    <row r="46865" spans="21:42" ht="15" customHeight="1" x14ac:dyDescent="0.25">
      <c r="U46865" s="104"/>
      <c r="AB46865" s="104"/>
      <c r="AC46865" s="104"/>
      <c r="AF46865" s="104"/>
      <c r="AG46865" s="104"/>
      <c r="AK46865" s="104"/>
      <c r="AL46865" s="104"/>
      <c r="AO46865" s="104"/>
      <c r="AP46865" s="104"/>
    </row>
    <row r="46866" spans="21:42" ht="15" customHeight="1" x14ac:dyDescent="0.25">
      <c r="U46866" s="104"/>
      <c r="AB46866" s="104"/>
      <c r="AC46866" s="104"/>
      <c r="AF46866" s="104"/>
      <c r="AG46866" s="104"/>
      <c r="AK46866" s="104"/>
      <c r="AL46866" s="104"/>
      <c r="AO46866" s="104"/>
      <c r="AP46866" s="104"/>
    </row>
    <row r="46867" spans="21:42" ht="15" customHeight="1" x14ac:dyDescent="0.25">
      <c r="U46867" s="104"/>
      <c r="AB46867" s="104"/>
      <c r="AC46867" s="104"/>
      <c r="AF46867" s="104"/>
      <c r="AG46867" s="104"/>
      <c r="AK46867" s="104"/>
      <c r="AL46867" s="104"/>
      <c r="AO46867" s="104"/>
      <c r="AP46867" s="104"/>
    </row>
    <row r="46868" spans="21:42" ht="15" customHeight="1" x14ac:dyDescent="0.25">
      <c r="U46868" s="104"/>
      <c r="AB46868" s="104"/>
      <c r="AC46868" s="104"/>
      <c r="AF46868" s="104"/>
      <c r="AG46868" s="104"/>
      <c r="AK46868" s="104"/>
      <c r="AL46868" s="104"/>
      <c r="AO46868" s="104"/>
      <c r="AP46868" s="104"/>
    </row>
    <row r="46869" spans="21:42" ht="15" customHeight="1" x14ac:dyDescent="0.25">
      <c r="U46869" s="104"/>
      <c r="AB46869" s="104"/>
      <c r="AC46869" s="104"/>
      <c r="AF46869" s="104"/>
      <c r="AG46869" s="104"/>
      <c r="AK46869" s="104"/>
      <c r="AL46869" s="104"/>
      <c r="AO46869" s="104"/>
      <c r="AP46869" s="104"/>
    </row>
    <row r="46870" spans="21:42" ht="15" customHeight="1" x14ac:dyDescent="0.25">
      <c r="U46870" s="104"/>
      <c r="AB46870" s="104"/>
      <c r="AC46870" s="104"/>
      <c r="AF46870" s="104"/>
      <c r="AG46870" s="104"/>
      <c r="AK46870" s="104"/>
      <c r="AL46870" s="104"/>
      <c r="AO46870" s="104"/>
      <c r="AP46870" s="104"/>
    </row>
    <row r="46871" spans="21:42" ht="15" customHeight="1" x14ac:dyDescent="0.25">
      <c r="U46871" s="104"/>
      <c r="AB46871" s="104"/>
      <c r="AC46871" s="104"/>
      <c r="AF46871" s="104"/>
      <c r="AG46871" s="104"/>
      <c r="AK46871" s="104"/>
      <c r="AL46871" s="104"/>
      <c r="AO46871" s="104"/>
      <c r="AP46871" s="104"/>
    </row>
    <row r="46872" spans="21:42" ht="15" customHeight="1" x14ac:dyDescent="0.25">
      <c r="U46872" s="104"/>
      <c r="AB46872" s="104"/>
      <c r="AC46872" s="104"/>
      <c r="AF46872" s="104"/>
      <c r="AG46872" s="104"/>
      <c r="AK46872" s="104"/>
      <c r="AL46872" s="104"/>
      <c r="AO46872" s="104"/>
      <c r="AP46872" s="104"/>
    </row>
    <row r="46873" spans="21:42" ht="15" customHeight="1" x14ac:dyDescent="0.25">
      <c r="U46873" s="104"/>
      <c r="AB46873" s="104"/>
      <c r="AC46873" s="104"/>
      <c r="AF46873" s="104"/>
      <c r="AG46873" s="104"/>
      <c r="AK46873" s="104"/>
      <c r="AL46873" s="104"/>
      <c r="AO46873" s="104"/>
      <c r="AP46873" s="104"/>
    </row>
    <row r="46874" spans="21:42" ht="15" customHeight="1" x14ac:dyDescent="0.25">
      <c r="U46874" s="104"/>
      <c r="AB46874" s="104"/>
      <c r="AC46874" s="104"/>
      <c r="AF46874" s="104"/>
      <c r="AG46874" s="104"/>
      <c r="AK46874" s="104"/>
      <c r="AL46874" s="104"/>
      <c r="AO46874" s="104"/>
      <c r="AP46874" s="104"/>
    </row>
    <row r="46875" spans="21:42" ht="15" customHeight="1" x14ac:dyDescent="0.25">
      <c r="U46875" s="104"/>
      <c r="AB46875" s="104"/>
      <c r="AC46875" s="104"/>
      <c r="AF46875" s="104"/>
      <c r="AG46875" s="104"/>
      <c r="AK46875" s="104"/>
      <c r="AL46875" s="104"/>
      <c r="AO46875" s="104"/>
      <c r="AP46875" s="104"/>
    </row>
    <row r="46876" spans="21:42" ht="15" customHeight="1" x14ac:dyDescent="0.25">
      <c r="U46876" s="104"/>
      <c r="AB46876" s="104"/>
      <c r="AC46876" s="104"/>
      <c r="AF46876" s="104"/>
      <c r="AG46876" s="104"/>
      <c r="AK46876" s="104"/>
      <c r="AL46876" s="104"/>
      <c r="AO46876" s="104"/>
      <c r="AP46876" s="104"/>
    </row>
    <row r="46877" spans="21:42" ht="15" customHeight="1" x14ac:dyDescent="0.25">
      <c r="U46877" s="104"/>
      <c r="AB46877" s="104"/>
      <c r="AC46877" s="104"/>
      <c r="AF46877" s="104"/>
      <c r="AG46877" s="104"/>
      <c r="AK46877" s="104"/>
      <c r="AL46877" s="104"/>
      <c r="AO46877" s="104"/>
      <c r="AP46877" s="104"/>
    </row>
    <row r="46878" spans="21:42" ht="15" customHeight="1" x14ac:dyDescent="0.25">
      <c r="U46878" s="104"/>
      <c r="AB46878" s="104"/>
      <c r="AC46878" s="104"/>
      <c r="AF46878" s="104"/>
      <c r="AG46878" s="104"/>
      <c r="AK46878" s="104"/>
      <c r="AL46878" s="104"/>
      <c r="AO46878" s="104"/>
      <c r="AP46878" s="104"/>
    </row>
    <row r="46879" spans="21:42" ht="15" customHeight="1" x14ac:dyDescent="0.25">
      <c r="U46879" s="104"/>
      <c r="AB46879" s="104"/>
      <c r="AC46879" s="104"/>
      <c r="AF46879" s="104"/>
      <c r="AG46879" s="104"/>
      <c r="AK46879" s="104"/>
      <c r="AL46879" s="104"/>
      <c r="AO46879" s="104"/>
      <c r="AP46879" s="104"/>
    </row>
    <row r="46880" spans="21:42" ht="15" customHeight="1" x14ac:dyDescent="0.25">
      <c r="U46880" s="104"/>
      <c r="AB46880" s="104"/>
      <c r="AC46880" s="104"/>
      <c r="AF46880" s="104"/>
      <c r="AG46880" s="104"/>
      <c r="AK46880" s="104"/>
      <c r="AL46880" s="104"/>
      <c r="AO46880" s="104"/>
      <c r="AP46880" s="104"/>
    </row>
    <row r="46881" spans="21:42" ht="15" customHeight="1" x14ac:dyDescent="0.25">
      <c r="U46881" s="104"/>
      <c r="AB46881" s="104"/>
      <c r="AC46881" s="104"/>
      <c r="AF46881" s="104"/>
      <c r="AG46881" s="104"/>
      <c r="AK46881" s="104"/>
      <c r="AL46881" s="104"/>
      <c r="AO46881" s="104"/>
      <c r="AP46881" s="104"/>
    </row>
    <row r="46882" spans="21:42" ht="15" customHeight="1" x14ac:dyDescent="0.25">
      <c r="U46882" s="104"/>
      <c r="AB46882" s="104"/>
      <c r="AC46882" s="104"/>
      <c r="AF46882" s="104"/>
      <c r="AG46882" s="104"/>
      <c r="AK46882" s="104"/>
      <c r="AL46882" s="104"/>
      <c r="AO46882" s="104"/>
      <c r="AP46882" s="104"/>
    </row>
    <row r="46883" spans="21:42" ht="15" customHeight="1" x14ac:dyDescent="0.25">
      <c r="U46883" s="104"/>
      <c r="AB46883" s="104"/>
      <c r="AC46883" s="104"/>
      <c r="AF46883" s="104"/>
      <c r="AG46883" s="104"/>
      <c r="AK46883" s="104"/>
      <c r="AL46883" s="104"/>
      <c r="AO46883" s="104"/>
      <c r="AP46883" s="104"/>
    </row>
    <row r="46884" spans="21:42" ht="15" customHeight="1" x14ac:dyDescent="0.25">
      <c r="U46884" s="104"/>
      <c r="AB46884" s="104"/>
      <c r="AC46884" s="104"/>
      <c r="AF46884" s="104"/>
      <c r="AG46884" s="104"/>
      <c r="AK46884" s="104"/>
      <c r="AL46884" s="104"/>
      <c r="AO46884" s="104"/>
      <c r="AP46884" s="104"/>
    </row>
    <row r="46885" spans="21:42" ht="15" customHeight="1" x14ac:dyDescent="0.25">
      <c r="U46885" s="104"/>
      <c r="AB46885" s="104"/>
      <c r="AC46885" s="104"/>
      <c r="AF46885" s="104"/>
      <c r="AG46885" s="104"/>
      <c r="AK46885" s="104"/>
      <c r="AL46885" s="104"/>
      <c r="AO46885" s="104"/>
      <c r="AP46885" s="104"/>
    </row>
    <row r="46886" spans="21:42" ht="15" customHeight="1" x14ac:dyDescent="0.25">
      <c r="U46886" s="104"/>
      <c r="AB46886" s="104"/>
      <c r="AC46886" s="104"/>
      <c r="AF46886" s="104"/>
      <c r="AG46886" s="104"/>
      <c r="AK46886" s="104"/>
      <c r="AL46886" s="104"/>
      <c r="AO46886" s="104"/>
      <c r="AP46886" s="104"/>
    </row>
    <row r="46887" spans="21:42" ht="15" customHeight="1" x14ac:dyDescent="0.25">
      <c r="U46887" s="104"/>
      <c r="AB46887" s="104"/>
      <c r="AC46887" s="104"/>
      <c r="AF46887" s="104"/>
      <c r="AG46887" s="104"/>
      <c r="AK46887" s="104"/>
      <c r="AL46887" s="104"/>
      <c r="AO46887" s="104"/>
      <c r="AP46887" s="104"/>
    </row>
    <row r="46888" spans="21:42" ht="15" customHeight="1" x14ac:dyDescent="0.25">
      <c r="U46888" s="104"/>
      <c r="AB46888" s="104"/>
      <c r="AC46888" s="104"/>
      <c r="AF46888" s="104"/>
      <c r="AG46888" s="104"/>
      <c r="AK46888" s="104"/>
      <c r="AL46888" s="104"/>
      <c r="AO46888" s="104"/>
      <c r="AP46888" s="104"/>
    </row>
    <row r="46889" spans="21:42" ht="15" customHeight="1" x14ac:dyDescent="0.25">
      <c r="U46889" s="104"/>
      <c r="AB46889" s="104"/>
      <c r="AC46889" s="104"/>
      <c r="AF46889" s="104"/>
      <c r="AG46889" s="104"/>
      <c r="AK46889" s="104"/>
      <c r="AL46889" s="104"/>
      <c r="AO46889" s="104"/>
      <c r="AP46889" s="104"/>
    </row>
    <row r="46890" spans="21:42" ht="15" customHeight="1" x14ac:dyDescent="0.25">
      <c r="U46890" s="104"/>
      <c r="AB46890" s="104"/>
      <c r="AC46890" s="104"/>
      <c r="AF46890" s="104"/>
      <c r="AG46890" s="104"/>
      <c r="AK46890" s="104"/>
      <c r="AL46890" s="104"/>
      <c r="AO46890" s="104"/>
      <c r="AP46890" s="104"/>
    </row>
    <row r="46891" spans="21:42" ht="15" customHeight="1" x14ac:dyDescent="0.25">
      <c r="U46891" s="104"/>
      <c r="AB46891" s="104"/>
      <c r="AC46891" s="104"/>
      <c r="AF46891" s="104"/>
      <c r="AG46891" s="104"/>
      <c r="AK46891" s="104"/>
      <c r="AL46891" s="104"/>
      <c r="AO46891" s="104"/>
      <c r="AP46891" s="104"/>
    </row>
    <row r="46892" spans="21:42" ht="15" customHeight="1" x14ac:dyDescent="0.25">
      <c r="U46892" s="104"/>
      <c r="AB46892" s="104"/>
      <c r="AC46892" s="104"/>
      <c r="AF46892" s="104"/>
      <c r="AG46892" s="104"/>
      <c r="AK46892" s="104"/>
      <c r="AL46892" s="104"/>
      <c r="AO46892" s="104"/>
      <c r="AP46892" s="104"/>
    </row>
    <row r="46893" spans="21:42" ht="15" customHeight="1" x14ac:dyDescent="0.25">
      <c r="U46893" s="104"/>
      <c r="AB46893" s="104"/>
      <c r="AC46893" s="104"/>
      <c r="AF46893" s="104"/>
      <c r="AG46893" s="104"/>
      <c r="AK46893" s="104"/>
      <c r="AL46893" s="104"/>
      <c r="AO46893" s="104"/>
      <c r="AP46893" s="104"/>
    </row>
    <row r="46894" spans="21:42" ht="15" customHeight="1" x14ac:dyDescent="0.25">
      <c r="U46894" s="104"/>
      <c r="AB46894" s="104"/>
      <c r="AC46894" s="104"/>
      <c r="AF46894" s="104"/>
      <c r="AG46894" s="104"/>
      <c r="AK46894" s="104"/>
      <c r="AL46894" s="104"/>
      <c r="AO46894" s="104"/>
      <c r="AP46894" s="104"/>
    </row>
    <row r="46895" spans="21:42" ht="15" customHeight="1" x14ac:dyDescent="0.25">
      <c r="U46895" s="104"/>
      <c r="AB46895" s="104"/>
      <c r="AC46895" s="104"/>
      <c r="AF46895" s="104"/>
      <c r="AG46895" s="104"/>
      <c r="AK46895" s="104"/>
      <c r="AL46895" s="104"/>
      <c r="AO46895" s="104"/>
      <c r="AP46895" s="104"/>
    </row>
    <row r="46896" spans="21:42" ht="15" customHeight="1" x14ac:dyDescent="0.25">
      <c r="U46896" s="104"/>
      <c r="AB46896" s="104"/>
      <c r="AC46896" s="104"/>
      <c r="AF46896" s="104"/>
      <c r="AG46896" s="104"/>
      <c r="AK46896" s="104"/>
      <c r="AL46896" s="104"/>
      <c r="AO46896" s="104"/>
      <c r="AP46896" s="104"/>
    </row>
    <row r="46897" spans="21:42" ht="15" customHeight="1" x14ac:dyDescent="0.25">
      <c r="U46897" s="104"/>
      <c r="AB46897" s="104"/>
      <c r="AC46897" s="104"/>
      <c r="AF46897" s="104"/>
      <c r="AG46897" s="104"/>
      <c r="AK46897" s="104"/>
      <c r="AL46897" s="104"/>
      <c r="AO46897" s="104"/>
      <c r="AP46897" s="104"/>
    </row>
    <row r="46898" spans="21:42" ht="15" customHeight="1" x14ac:dyDescent="0.25">
      <c r="U46898" s="104"/>
      <c r="AB46898" s="104"/>
      <c r="AC46898" s="104"/>
      <c r="AF46898" s="104"/>
      <c r="AG46898" s="104"/>
      <c r="AK46898" s="104"/>
      <c r="AL46898" s="104"/>
      <c r="AO46898" s="104"/>
      <c r="AP46898" s="104"/>
    </row>
    <row r="46899" spans="21:42" ht="15" customHeight="1" x14ac:dyDescent="0.25">
      <c r="U46899" s="104"/>
      <c r="AB46899" s="104"/>
      <c r="AC46899" s="104"/>
      <c r="AF46899" s="104"/>
      <c r="AG46899" s="104"/>
      <c r="AK46899" s="104"/>
      <c r="AL46899" s="104"/>
      <c r="AO46899" s="104"/>
      <c r="AP46899" s="104"/>
    </row>
    <row r="46900" spans="21:42" ht="15" customHeight="1" x14ac:dyDescent="0.25">
      <c r="U46900" s="104"/>
      <c r="AB46900" s="104"/>
      <c r="AC46900" s="104"/>
      <c r="AF46900" s="104"/>
      <c r="AG46900" s="104"/>
      <c r="AK46900" s="104"/>
      <c r="AL46900" s="104"/>
      <c r="AO46900" s="104"/>
      <c r="AP46900" s="104"/>
    </row>
    <row r="46901" spans="21:42" ht="15" customHeight="1" x14ac:dyDescent="0.25">
      <c r="U46901" s="104"/>
      <c r="AB46901" s="104"/>
      <c r="AC46901" s="104"/>
      <c r="AF46901" s="104"/>
      <c r="AG46901" s="104"/>
      <c r="AK46901" s="104"/>
      <c r="AL46901" s="104"/>
      <c r="AO46901" s="104"/>
      <c r="AP46901" s="104"/>
    </row>
    <row r="46902" spans="21:42" ht="15" customHeight="1" x14ac:dyDescent="0.25">
      <c r="U46902" s="104"/>
      <c r="AB46902" s="104"/>
      <c r="AC46902" s="104"/>
      <c r="AF46902" s="104"/>
      <c r="AG46902" s="104"/>
      <c r="AK46902" s="104"/>
      <c r="AL46902" s="104"/>
      <c r="AO46902" s="104"/>
      <c r="AP46902" s="104"/>
    </row>
    <row r="46903" spans="21:42" ht="15" customHeight="1" x14ac:dyDescent="0.25">
      <c r="U46903" s="104"/>
      <c r="AB46903" s="104"/>
      <c r="AC46903" s="104"/>
      <c r="AF46903" s="104"/>
      <c r="AG46903" s="104"/>
      <c r="AK46903" s="104"/>
      <c r="AL46903" s="104"/>
      <c r="AO46903" s="104"/>
      <c r="AP46903" s="104"/>
    </row>
    <row r="46904" spans="21:42" ht="15" customHeight="1" x14ac:dyDescent="0.25">
      <c r="U46904" s="104"/>
      <c r="AB46904" s="104"/>
      <c r="AC46904" s="104"/>
      <c r="AF46904" s="104"/>
      <c r="AG46904" s="104"/>
      <c r="AK46904" s="104"/>
      <c r="AL46904" s="104"/>
      <c r="AO46904" s="104"/>
      <c r="AP46904" s="104"/>
    </row>
    <row r="46905" spans="21:42" ht="15" customHeight="1" x14ac:dyDescent="0.25">
      <c r="U46905" s="104"/>
      <c r="AB46905" s="104"/>
      <c r="AC46905" s="104"/>
      <c r="AF46905" s="104"/>
      <c r="AG46905" s="104"/>
      <c r="AK46905" s="104"/>
      <c r="AL46905" s="104"/>
      <c r="AO46905" s="104"/>
      <c r="AP46905" s="104"/>
    </row>
    <row r="46906" spans="21:42" ht="15" customHeight="1" x14ac:dyDescent="0.25">
      <c r="U46906" s="104"/>
      <c r="AB46906" s="104"/>
      <c r="AC46906" s="104"/>
      <c r="AF46906" s="104"/>
      <c r="AG46906" s="104"/>
      <c r="AK46906" s="104"/>
      <c r="AL46906" s="104"/>
      <c r="AO46906" s="104"/>
      <c r="AP46906" s="104"/>
    </row>
    <row r="46907" spans="21:42" ht="15" customHeight="1" x14ac:dyDescent="0.25">
      <c r="U46907" s="104"/>
      <c r="AB46907" s="104"/>
      <c r="AC46907" s="104"/>
      <c r="AF46907" s="104"/>
      <c r="AG46907" s="104"/>
      <c r="AK46907" s="104"/>
      <c r="AL46907" s="104"/>
      <c r="AO46907" s="104"/>
      <c r="AP46907" s="104"/>
    </row>
    <row r="46908" spans="21:42" ht="15" customHeight="1" x14ac:dyDescent="0.25">
      <c r="U46908" s="104"/>
      <c r="AB46908" s="104"/>
      <c r="AC46908" s="104"/>
      <c r="AF46908" s="104"/>
      <c r="AG46908" s="104"/>
      <c r="AK46908" s="104"/>
      <c r="AL46908" s="104"/>
      <c r="AO46908" s="104"/>
      <c r="AP46908" s="104"/>
    </row>
    <row r="46909" spans="21:42" ht="15" customHeight="1" x14ac:dyDescent="0.25">
      <c r="U46909" s="104"/>
      <c r="AB46909" s="104"/>
      <c r="AC46909" s="104"/>
      <c r="AF46909" s="104"/>
      <c r="AG46909" s="104"/>
      <c r="AK46909" s="104"/>
      <c r="AL46909" s="104"/>
      <c r="AO46909" s="104"/>
      <c r="AP46909" s="104"/>
    </row>
    <row r="46910" spans="21:42" ht="15" customHeight="1" x14ac:dyDescent="0.25">
      <c r="U46910" s="104"/>
      <c r="AB46910" s="104"/>
      <c r="AC46910" s="104"/>
      <c r="AF46910" s="104"/>
      <c r="AG46910" s="104"/>
      <c r="AK46910" s="104"/>
      <c r="AL46910" s="104"/>
      <c r="AO46910" s="104"/>
      <c r="AP46910" s="104"/>
    </row>
    <row r="46911" spans="21:42" ht="15" customHeight="1" x14ac:dyDescent="0.25">
      <c r="U46911" s="104"/>
      <c r="AB46911" s="104"/>
      <c r="AC46911" s="104"/>
      <c r="AF46911" s="104"/>
      <c r="AG46911" s="104"/>
      <c r="AK46911" s="104"/>
      <c r="AL46911" s="104"/>
      <c r="AO46911" s="104"/>
      <c r="AP46911" s="104"/>
    </row>
    <row r="46912" spans="21:42" ht="15" customHeight="1" x14ac:dyDescent="0.25">
      <c r="U46912" s="104"/>
      <c r="AB46912" s="104"/>
      <c r="AC46912" s="104"/>
      <c r="AF46912" s="104"/>
      <c r="AG46912" s="104"/>
      <c r="AK46912" s="104"/>
      <c r="AL46912" s="104"/>
      <c r="AO46912" s="104"/>
      <c r="AP46912" s="104"/>
    </row>
    <row r="46913" spans="21:42" ht="15" customHeight="1" x14ac:dyDescent="0.25">
      <c r="U46913" s="104"/>
      <c r="AB46913" s="104"/>
      <c r="AC46913" s="104"/>
      <c r="AF46913" s="104"/>
      <c r="AG46913" s="104"/>
      <c r="AK46913" s="104"/>
      <c r="AL46913" s="104"/>
      <c r="AO46913" s="104"/>
      <c r="AP46913" s="104"/>
    </row>
    <row r="46914" spans="21:42" ht="15" customHeight="1" x14ac:dyDescent="0.25">
      <c r="U46914" s="104"/>
      <c r="AB46914" s="104"/>
      <c r="AC46914" s="104"/>
      <c r="AF46914" s="104"/>
      <c r="AG46914" s="104"/>
      <c r="AK46914" s="104"/>
      <c r="AL46914" s="104"/>
      <c r="AO46914" s="104"/>
      <c r="AP46914" s="104"/>
    </row>
    <row r="46915" spans="21:42" ht="15" customHeight="1" x14ac:dyDescent="0.25">
      <c r="U46915" s="104"/>
      <c r="AB46915" s="104"/>
      <c r="AC46915" s="104"/>
      <c r="AF46915" s="104"/>
      <c r="AG46915" s="104"/>
      <c r="AK46915" s="104"/>
      <c r="AL46915" s="104"/>
      <c r="AO46915" s="104"/>
      <c r="AP46915" s="104"/>
    </row>
    <row r="46916" spans="21:42" ht="15" customHeight="1" x14ac:dyDescent="0.25">
      <c r="U46916" s="104"/>
      <c r="AB46916" s="104"/>
      <c r="AC46916" s="104"/>
      <c r="AF46916" s="104"/>
      <c r="AG46916" s="104"/>
      <c r="AK46916" s="104"/>
      <c r="AL46916" s="104"/>
      <c r="AO46916" s="104"/>
      <c r="AP46916" s="104"/>
    </row>
    <row r="46917" spans="21:42" ht="15" customHeight="1" x14ac:dyDescent="0.25">
      <c r="U46917" s="104"/>
      <c r="AB46917" s="104"/>
      <c r="AC46917" s="104"/>
      <c r="AF46917" s="104"/>
      <c r="AG46917" s="104"/>
      <c r="AK46917" s="104"/>
      <c r="AL46917" s="104"/>
      <c r="AO46917" s="104"/>
      <c r="AP46917" s="104"/>
    </row>
    <row r="46918" spans="21:42" ht="15" customHeight="1" x14ac:dyDescent="0.25">
      <c r="U46918" s="104"/>
      <c r="AB46918" s="104"/>
      <c r="AC46918" s="104"/>
      <c r="AF46918" s="104"/>
      <c r="AG46918" s="104"/>
      <c r="AK46918" s="104"/>
      <c r="AL46918" s="104"/>
      <c r="AO46918" s="104"/>
      <c r="AP46918" s="104"/>
    </row>
    <row r="46919" spans="21:42" ht="15" customHeight="1" x14ac:dyDescent="0.25">
      <c r="U46919" s="104"/>
      <c r="AB46919" s="104"/>
      <c r="AC46919" s="104"/>
      <c r="AF46919" s="104"/>
      <c r="AG46919" s="104"/>
      <c r="AK46919" s="104"/>
      <c r="AL46919" s="104"/>
      <c r="AO46919" s="104"/>
      <c r="AP46919" s="104"/>
    </row>
    <row r="46920" spans="21:42" ht="15" customHeight="1" x14ac:dyDescent="0.25">
      <c r="U46920" s="104"/>
      <c r="AB46920" s="104"/>
      <c r="AC46920" s="104"/>
      <c r="AF46920" s="104"/>
      <c r="AG46920" s="104"/>
      <c r="AK46920" s="104"/>
      <c r="AL46920" s="104"/>
      <c r="AO46920" s="104"/>
      <c r="AP46920" s="104"/>
    </row>
    <row r="46921" spans="21:42" ht="15" customHeight="1" x14ac:dyDescent="0.25">
      <c r="U46921" s="104"/>
      <c r="AB46921" s="104"/>
      <c r="AC46921" s="104"/>
      <c r="AF46921" s="104"/>
      <c r="AG46921" s="104"/>
      <c r="AK46921" s="104"/>
      <c r="AL46921" s="104"/>
      <c r="AO46921" s="104"/>
      <c r="AP46921" s="104"/>
    </row>
    <row r="46922" spans="21:42" ht="15" customHeight="1" x14ac:dyDescent="0.25">
      <c r="U46922" s="104"/>
      <c r="AB46922" s="104"/>
      <c r="AC46922" s="104"/>
      <c r="AF46922" s="104"/>
      <c r="AG46922" s="104"/>
      <c r="AK46922" s="104"/>
      <c r="AL46922" s="104"/>
      <c r="AO46922" s="104"/>
      <c r="AP46922" s="104"/>
    </row>
    <row r="46923" spans="21:42" ht="15" customHeight="1" x14ac:dyDescent="0.25">
      <c r="U46923" s="104"/>
      <c r="AB46923" s="104"/>
      <c r="AC46923" s="104"/>
      <c r="AF46923" s="104"/>
      <c r="AG46923" s="104"/>
      <c r="AK46923" s="104"/>
      <c r="AL46923" s="104"/>
      <c r="AO46923" s="104"/>
      <c r="AP46923" s="104"/>
    </row>
    <row r="46924" spans="21:42" ht="15" customHeight="1" x14ac:dyDescent="0.25">
      <c r="U46924" s="104"/>
      <c r="AB46924" s="104"/>
      <c r="AC46924" s="104"/>
      <c r="AF46924" s="104"/>
      <c r="AG46924" s="104"/>
      <c r="AK46924" s="104"/>
      <c r="AL46924" s="104"/>
      <c r="AO46924" s="104"/>
      <c r="AP46924" s="104"/>
    </row>
    <row r="46925" spans="21:42" ht="15" customHeight="1" x14ac:dyDescent="0.25">
      <c r="U46925" s="104"/>
      <c r="AB46925" s="104"/>
      <c r="AC46925" s="104"/>
      <c r="AF46925" s="104"/>
      <c r="AG46925" s="104"/>
      <c r="AK46925" s="104"/>
      <c r="AL46925" s="104"/>
      <c r="AO46925" s="104"/>
      <c r="AP46925" s="104"/>
    </row>
    <row r="46926" spans="21:42" ht="15" customHeight="1" x14ac:dyDescent="0.25">
      <c r="U46926" s="104"/>
      <c r="AB46926" s="104"/>
      <c r="AC46926" s="104"/>
      <c r="AF46926" s="104"/>
      <c r="AG46926" s="104"/>
      <c r="AK46926" s="104"/>
      <c r="AL46926" s="104"/>
      <c r="AO46926" s="104"/>
      <c r="AP46926" s="104"/>
    </row>
    <row r="46927" spans="21:42" ht="15" customHeight="1" x14ac:dyDescent="0.25">
      <c r="U46927" s="104"/>
      <c r="AB46927" s="104"/>
      <c r="AC46927" s="104"/>
      <c r="AF46927" s="104"/>
      <c r="AG46927" s="104"/>
      <c r="AK46927" s="104"/>
      <c r="AL46927" s="104"/>
      <c r="AO46927" s="104"/>
      <c r="AP46927" s="104"/>
    </row>
    <row r="46928" spans="21:42" ht="15" customHeight="1" x14ac:dyDescent="0.25">
      <c r="U46928" s="104"/>
      <c r="AB46928" s="104"/>
      <c r="AC46928" s="104"/>
      <c r="AF46928" s="104"/>
      <c r="AG46928" s="104"/>
      <c r="AK46928" s="104"/>
      <c r="AL46928" s="104"/>
      <c r="AO46928" s="104"/>
      <c r="AP46928" s="104"/>
    </row>
    <row r="46929" spans="21:42" ht="15" customHeight="1" x14ac:dyDescent="0.25">
      <c r="U46929" s="104"/>
      <c r="AB46929" s="104"/>
      <c r="AC46929" s="104"/>
      <c r="AF46929" s="104"/>
      <c r="AG46929" s="104"/>
      <c r="AK46929" s="104"/>
      <c r="AL46929" s="104"/>
      <c r="AO46929" s="104"/>
      <c r="AP46929" s="104"/>
    </row>
    <row r="46930" spans="21:42" ht="15" customHeight="1" x14ac:dyDescent="0.25">
      <c r="U46930" s="104"/>
      <c r="AB46930" s="104"/>
      <c r="AC46930" s="104"/>
      <c r="AF46930" s="104"/>
      <c r="AG46930" s="104"/>
      <c r="AK46930" s="104"/>
      <c r="AL46930" s="104"/>
      <c r="AO46930" s="104"/>
      <c r="AP46930" s="104"/>
    </row>
    <row r="46931" spans="21:42" ht="15" customHeight="1" x14ac:dyDescent="0.25">
      <c r="U46931" s="104"/>
      <c r="AB46931" s="104"/>
      <c r="AC46931" s="104"/>
      <c r="AF46931" s="104"/>
      <c r="AG46931" s="104"/>
      <c r="AK46931" s="104"/>
      <c r="AL46931" s="104"/>
      <c r="AO46931" s="104"/>
      <c r="AP46931" s="104"/>
    </row>
    <row r="46932" spans="21:42" ht="15" customHeight="1" x14ac:dyDescent="0.25">
      <c r="U46932" s="104"/>
      <c r="AB46932" s="104"/>
      <c r="AC46932" s="104"/>
      <c r="AF46932" s="104"/>
      <c r="AG46932" s="104"/>
      <c r="AK46932" s="104"/>
      <c r="AL46932" s="104"/>
      <c r="AO46932" s="104"/>
      <c r="AP46932" s="104"/>
    </row>
    <row r="46933" spans="21:42" ht="15" customHeight="1" x14ac:dyDescent="0.25">
      <c r="U46933" s="104"/>
      <c r="AB46933" s="104"/>
      <c r="AC46933" s="104"/>
      <c r="AF46933" s="104"/>
      <c r="AG46933" s="104"/>
      <c r="AK46933" s="104"/>
      <c r="AL46933" s="104"/>
      <c r="AO46933" s="104"/>
      <c r="AP46933" s="104"/>
    </row>
    <row r="46934" spans="21:42" ht="15" customHeight="1" x14ac:dyDescent="0.25">
      <c r="U46934" s="104"/>
      <c r="AB46934" s="104"/>
      <c r="AC46934" s="104"/>
      <c r="AF46934" s="104"/>
      <c r="AG46934" s="104"/>
      <c r="AK46934" s="104"/>
      <c r="AL46934" s="104"/>
      <c r="AO46934" s="104"/>
      <c r="AP46934" s="104"/>
    </row>
    <row r="46935" spans="21:42" ht="15" customHeight="1" x14ac:dyDescent="0.25">
      <c r="U46935" s="104"/>
      <c r="AB46935" s="104"/>
      <c r="AC46935" s="104"/>
      <c r="AF46935" s="104"/>
      <c r="AG46935" s="104"/>
      <c r="AK46935" s="104"/>
      <c r="AL46935" s="104"/>
      <c r="AO46935" s="104"/>
      <c r="AP46935" s="104"/>
    </row>
    <row r="46936" spans="21:42" ht="15" customHeight="1" x14ac:dyDescent="0.25">
      <c r="U46936" s="104"/>
      <c r="AB46936" s="104"/>
      <c r="AC46936" s="104"/>
      <c r="AF46936" s="104"/>
      <c r="AG46936" s="104"/>
      <c r="AK46936" s="104"/>
      <c r="AL46936" s="104"/>
      <c r="AO46936" s="104"/>
      <c r="AP46936" s="104"/>
    </row>
    <row r="46937" spans="21:42" ht="15" customHeight="1" x14ac:dyDescent="0.25">
      <c r="U46937" s="104"/>
      <c r="AB46937" s="104"/>
      <c r="AC46937" s="104"/>
      <c r="AF46937" s="104"/>
      <c r="AG46937" s="104"/>
      <c r="AK46937" s="104"/>
      <c r="AL46937" s="104"/>
      <c r="AO46937" s="104"/>
      <c r="AP46937" s="104"/>
    </row>
    <row r="46938" spans="21:42" ht="15" customHeight="1" x14ac:dyDescent="0.25">
      <c r="U46938" s="104"/>
      <c r="AB46938" s="104"/>
      <c r="AC46938" s="104"/>
      <c r="AF46938" s="104"/>
      <c r="AG46938" s="104"/>
      <c r="AK46938" s="104"/>
      <c r="AL46938" s="104"/>
      <c r="AO46938" s="104"/>
      <c r="AP46938" s="104"/>
    </row>
    <row r="46939" spans="21:42" ht="15" customHeight="1" x14ac:dyDescent="0.25">
      <c r="U46939" s="104"/>
      <c r="AB46939" s="104"/>
      <c r="AC46939" s="104"/>
      <c r="AF46939" s="104"/>
      <c r="AG46939" s="104"/>
      <c r="AK46939" s="104"/>
      <c r="AL46939" s="104"/>
      <c r="AO46939" s="104"/>
      <c r="AP46939" s="104"/>
    </row>
    <row r="46940" spans="21:42" ht="15" customHeight="1" x14ac:dyDescent="0.25">
      <c r="U46940" s="104"/>
      <c r="AB46940" s="104"/>
      <c r="AC46940" s="104"/>
      <c r="AF46940" s="104"/>
      <c r="AG46940" s="104"/>
      <c r="AK46940" s="104"/>
      <c r="AL46940" s="104"/>
      <c r="AO46940" s="104"/>
      <c r="AP46940" s="104"/>
    </row>
    <row r="46941" spans="21:42" ht="15" customHeight="1" x14ac:dyDescent="0.25">
      <c r="U46941" s="104"/>
      <c r="AB46941" s="104"/>
      <c r="AC46941" s="104"/>
      <c r="AF46941" s="104"/>
      <c r="AG46941" s="104"/>
      <c r="AK46941" s="104"/>
      <c r="AL46941" s="104"/>
      <c r="AO46941" s="104"/>
      <c r="AP46941" s="104"/>
    </row>
    <row r="46942" spans="21:42" ht="15" customHeight="1" x14ac:dyDescent="0.25">
      <c r="U46942" s="104"/>
      <c r="AB46942" s="104"/>
      <c r="AC46942" s="104"/>
      <c r="AF46942" s="104"/>
      <c r="AG46942" s="104"/>
      <c r="AK46942" s="104"/>
      <c r="AL46942" s="104"/>
      <c r="AO46942" s="104"/>
      <c r="AP46942" s="104"/>
    </row>
    <row r="46943" spans="21:42" ht="15" customHeight="1" x14ac:dyDescent="0.25">
      <c r="U46943" s="104"/>
      <c r="AB46943" s="104"/>
      <c r="AC46943" s="104"/>
      <c r="AF46943" s="104"/>
      <c r="AG46943" s="104"/>
      <c r="AK46943" s="104"/>
      <c r="AL46943" s="104"/>
      <c r="AO46943" s="104"/>
      <c r="AP46943" s="104"/>
    </row>
    <row r="46944" spans="21:42" ht="15" customHeight="1" x14ac:dyDescent="0.25">
      <c r="U46944" s="104"/>
      <c r="AB46944" s="104"/>
      <c r="AC46944" s="104"/>
      <c r="AF46944" s="104"/>
      <c r="AG46944" s="104"/>
      <c r="AK46944" s="104"/>
      <c r="AL46944" s="104"/>
      <c r="AO46944" s="104"/>
      <c r="AP46944" s="104"/>
    </row>
    <row r="46945" spans="21:42" ht="15" customHeight="1" x14ac:dyDescent="0.25">
      <c r="U46945" s="104"/>
      <c r="AB46945" s="104"/>
      <c r="AC46945" s="104"/>
      <c r="AF46945" s="104"/>
      <c r="AG46945" s="104"/>
      <c r="AK46945" s="104"/>
      <c r="AL46945" s="104"/>
      <c r="AO46945" s="104"/>
      <c r="AP46945" s="104"/>
    </row>
    <row r="46946" spans="21:42" ht="15" customHeight="1" x14ac:dyDescent="0.25">
      <c r="U46946" s="104"/>
      <c r="AB46946" s="104"/>
      <c r="AC46946" s="104"/>
      <c r="AF46946" s="104"/>
      <c r="AG46946" s="104"/>
      <c r="AK46946" s="104"/>
      <c r="AL46946" s="104"/>
      <c r="AO46946" s="104"/>
      <c r="AP46946" s="104"/>
    </row>
    <row r="46947" spans="21:42" ht="15" customHeight="1" x14ac:dyDescent="0.25">
      <c r="U46947" s="104"/>
      <c r="AB46947" s="104"/>
      <c r="AC46947" s="104"/>
      <c r="AF46947" s="104"/>
      <c r="AG46947" s="104"/>
      <c r="AK46947" s="104"/>
      <c r="AL46947" s="104"/>
      <c r="AO46947" s="104"/>
      <c r="AP46947" s="104"/>
    </row>
    <row r="46948" spans="21:42" ht="15" customHeight="1" x14ac:dyDescent="0.25">
      <c r="U46948" s="104"/>
      <c r="AB46948" s="104"/>
      <c r="AC46948" s="104"/>
      <c r="AF46948" s="104"/>
      <c r="AG46948" s="104"/>
      <c r="AK46948" s="104"/>
      <c r="AL46948" s="104"/>
      <c r="AO46948" s="104"/>
      <c r="AP46948" s="104"/>
    </row>
    <row r="46949" spans="21:42" ht="15" customHeight="1" x14ac:dyDescent="0.25">
      <c r="U46949" s="104"/>
      <c r="AB46949" s="104"/>
      <c r="AC46949" s="104"/>
      <c r="AF46949" s="104"/>
      <c r="AG46949" s="104"/>
      <c r="AK46949" s="104"/>
      <c r="AL46949" s="104"/>
      <c r="AO46949" s="104"/>
      <c r="AP46949" s="104"/>
    </row>
    <row r="46950" spans="21:42" ht="15" customHeight="1" x14ac:dyDescent="0.25">
      <c r="U46950" s="104"/>
      <c r="AB46950" s="104"/>
      <c r="AC46950" s="104"/>
      <c r="AF46950" s="104"/>
      <c r="AG46950" s="104"/>
      <c r="AK46950" s="104"/>
      <c r="AL46950" s="104"/>
      <c r="AO46950" s="104"/>
      <c r="AP46950" s="104"/>
    </row>
    <row r="46951" spans="21:42" ht="15" customHeight="1" x14ac:dyDescent="0.25">
      <c r="U46951" s="104"/>
      <c r="AB46951" s="104"/>
      <c r="AC46951" s="104"/>
      <c r="AF46951" s="104"/>
      <c r="AG46951" s="104"/>
      <c r="AK46951" s="104"/>
      <c r="AL46951" s="104"/>
      <c r="AO46951" s="104"/>
      <c r="AP46951" s="104"/>
    </row>
    <row r="46952" spans="21:42" ht="15" customHeight="1" x14ac:dyDescent="0.25">
      <c r="U46952" s="104"/>
      <c r="AB46952" s="104"/>
      <c r="AC46952" s="104"/>
      <c r="AF46952" s="104"/>
      <c r="AG46952" s="104"/>
      <c r="AK46952" s="104"/>
      <c r="AL46952" s="104"/>
      <c r="AO46952" s="104"/>
      <c r="AP46952" s="104"/>
    </row>
    <row r="46953" spans="21:42" ht="15" customHeight="1" x14ac:dyDescent="0.25">
      <c r="U46953" s="104"/>
      <c r="AB46953" s="104"/>
      <c r="AC46953" s="104"/>
      <c r="AF46953" s="104"/>
      <c r="AG46953" s="104"/>
      <c r="AK46953" s="104"/>
      <c r="AL46953" s="104"/>
      <c r="AO46953" s="104"/>
      <c r="AP46953" s="104"/>
    </row>
    <row r="46954" spans="21:42" ht="15" customHeight="1" x14ac:dyDescent="0.25">
      <c r="U46954" s="104"/>
      <c r="AB46954" s="104"/>
      <c r="AC46954" s="104"/>
      <c r="AF46954" s="104"/>
      <c r="AG46954" s="104"/>
      <c r="AK46954" s="104"/>
      <c r="AL46954" s="104"/>
      <c r="AO46954" s="104"/>
      <c r="AP46954" s="104"/>
    </row>
    <row r="46955" spans="21:42" ht="15" customHeight="1" x14ac:dyDescent="0.25">
      <c r="U46955" s="104"/>
      <c r="AB46955" s="104"/>
      <c r="AC46955" s="104"/>
      <c r="AF46955" s="104"/>
      <c r="AG46955" s="104"/>
      <c r="AK46955" s="104"/>
      <c r="AL46955" s="104"/>
      <c r="AO46955" s="104"/>
      <c r="AP46955" s="104"/>
    </row>
    <row r="46956" spans="21:42" ht="15" customHeight="1" x14ac:dyDescent="0.25">
      <c r="U46956" s="104"/>
      <c r="AB46956" s="104"/>
      <c r="AC46956" s="104"/>
      <c r="AF46956" s="104"/>
      <c r="AG46956" s="104"/>
      <c r="AK46956" s="104"/>
      <c r="AL46956" s="104"/>
      <c r="AO46956" s="104"/>
      <c r="AP46956" s="104"/>
    </row>
    <row r="46957" spans="21:42" ht="15" customHeight="1" x14ac:dyDescent="0.25">
      <c r="U46957" s="104"/>
      <c r="AB46957" s="104"/>
      <c r="AC46957" s="104"/>
      <c r="AF46957" s="104"/>
      <c r="AG46957" s="104"/>
      <c r="AK46957" s="104"/>
      <c r="AL46957" s="104"/>
      <c r="AO46957" s="104"/>
      <c r="AP46957" s="104"/>
    </row>
    <row r="46958" spans="21:42" ht="15" customHeight="1" x14ac:dyDescent="0.25">
      <c r="U46958" s="104"/>
      <c r="AB46958" s="104"/>
      <c r="AC46958" s="104"/>
      <c r="AF46958" s="104"/>
      <c r="AG46958" s="104"/>
      <c r="AK46958" s="104"/>
      <c r="AL46958" s="104"/>
      <c r="AO46958" s="104"/>
      <c r="AP46958" s="104"/>
    </row>
    <row r="46959" spans="21:42" ht="15" customHeight="1" x14ac:dyDescent="0.25">
      <c r="U46959" s="104"/>
      <c r="AB46959" s="104"/>
      <c r="AC46959" s="104"/>
      <c r="AF46959" s="104"/>
      <c r="AG46959" s="104"/>
      <c r="AK46959" s="104"/>
      <c r="AL46959" s="104"/>
      <c r="AO46959" s="104"/>
      <c r="AP46959" s="104"/>
    </row>
    <row r="46960" spans="21:42" ht="15" customHeight="1" x14ac:dyDescent="0.25">
      <c r="U46960" s="104"/>
      <c r="AB46960" s="104"/>
      <c r="AC46960" s="104"/>
      <c r="AF46960" s="104"/>
      <c r="AG46960" s="104"/>
      <c r="AK46960" s="104"/>
      <c r="AL46960" s="104"/>
      <c r="AO46960" s="104"/>
      <c r="AP46960" s="104"/>
    </row>
    <row r="46961" spans="21:42" ht="15" customHeight="1" x14ac:dyDescent="0.25">
      <c r="U46961" s="104"/>
      <c r="AB46961" s="104"/>
      <c r="AC46961" s="104"/>
      <c r="AF46961" s="104"/>
      <c r="AG46961" s="104"/>
      <c r="AK46961" s="104"/>
      <c r="AL46961" s="104"/>
      <c r="AO46961" s="104"/>
      <c r="AP46961" s="104"/>
    </row>
    <row r="46962" spans="21:42" ht="15" customHeight="1" x14ac:dyDescent="0.25">
      <c r="U46962" s="104"/>
      <c r="AB46962" s="104"/>
      <c r="AC46962" s="104"/>
      <c r="AF46962" s="104"/>
      <c r="AG46962" s="104"/>
      <c r="AK46962" s="104"/>
      <c r="AL46962" s="104"/>
      <c r="AO46962" s="104"/>
      <c r="AP46962" s="104"/>
    </row>
    <row r="46963" spans="21:42" ht="15" customHeight="1" x14ac:dyDescent="0.25">
      <c r="U46963" s="104"/>
      <c r="AB46963" s="104"/>
      <c r="AC46963" s="104"/>
      <c r="AF46963" s="104"/>
      <c r="AG46963" s="104"/>
      <c r="AK46963" s="104"/>
      <c r="AL46963" s="104"/>
      <c r="AO46963" s="104"/>
      <c r="AP46963" s="104"/>
    </row>
    <row r="46964" spans="21:42" ht="15" customHeight="1" x14ac:dyDescent="0.25">
      <c r="U46964" s="104"/>
      <c r="AB46964" s="104"/>
      <c r="AC46964" s="104"/>
      <c r="AF46964" s="104"/>
      <c r="AG46964" s="104"/>
      <c r="AK46964" s="104"/>
      <c r="AL46964" s="104"/>
      <c r="AO46964" s="104"/>
      <c r="AP46964" s="104"/>
    </row>
    <row r="46965" spans="21:42" ht="15" customHeight="1" x14ac:dyDescent="0.25">
      <c r="U46965" s="104"/>
      <c r="AB46965" s="104"/>
      <c r="AC46965" s="104"/>
      <c r="AF46965" s="104"/>
      <c r="AG46965" s="104"/>
      <c r="AK46965" s="104"/>
      <c r="AL46965" s="104"/>
      <c r="AO46965" s="104"/>
      <c r="AP46965" s="104"/>
    </row>
    <row r="46966" spans="21:42" ht="15" customHeight="1" x14ac:dyDescent="0.25">
      <c r="U46966" s="104"/>
      <c r="AB46966" s="104"/>
      <c r="AC46966" s="104"/>
      <c r="AF46966" s="104"/>
      <c r="AG46966" s="104"/>
      <c r="AK46966" s="104"/>
      <c r="AL46966" s="104"/>
      <c r="AO46966" s="104"/>
      <c r="AP46966" s="104"/>
    </row>
    <row r="46967" spans="21:42" ht="15" customHeight="1" x14ac:dyDescent="0.25">
      <c r="U46967" s="104"/>
      <c r="AB46967" s="104"/>
      <c r="AC46967" s="104"/>
      <c r="AF46967" s="104"/>
      <c r="AG46967" s="104"/>
      <c r="AK46967" s="104"/>
      <c r="AL46967" s="104"/>
      <c r="AO46967" s="104"/>
      <c r="AP46967" s="104"/>
    </row>
    <row r="46968" spans="21:42" ht="15" customHeight="1" x14ac:dyDescent="0.25">
      <c r="U46968" s="104"/>
      <c r="AB46968" s="104"/>
      <c r="AC46968" s="104"/>
      <c r="AF46968" s="104"/>
      <c r="AG46968" s="104"/>
      <c r="AK46968" s="104"/>
      <c r="AL46968" s="104"/>
      <c r="AO46968" s="104"/>
      <c r="AP46968" s="104"/>
    </row>
    <row r="46969" spans="21:42" ht="15" customHeight="1" x14ac:dyDescent="0.25">
      <c r="U46969" s="104"/>
      <c r="AB46969" s="104"/>
      <c r="AC46969" s="104"/>
      <c r="AF46969" s="104"/>
      <c r="AG46969" s="104"/>
      <c r="AK46969" s="104"/>
      <c r="AL46969" s="104"/>
      <c r="AO46969" s="104"/>
      <c r="AP46969" s="104"/>
    </row>
    <row r="46970" spans="21:42" ht="15" customHeight="1" x14ac:dyDescent="0.25">
      <c r="U46970" s="104"/>
      <c r="AB46970" s="104"/>
      <c r="AC46970" s="104"/>
      <c r="AF46970" s="104"/>
      <c r="AG46970" s="104"/>
      <c r="AK46970" s="104"/>
      <c r="AL46970" s="104"/>
      <c r="AO46970" s="104"/>
      <c r="AP46970" s="104"/>
    </row>
    <row r="46971" spans="21:42" ht="15" customHeight="1" x14ac:dyDescent="0.25">
      <c r="U46971" s="104"/>
      <c r="AB46971" s="104"/>
      <c r="AC46971" s="104"/>
      <c r="AF46971" s="104"/>
      <c r="AG46971" s="104"/>
      <c r="AK46971" s="104"/>
      <c r="AL46971" s="104"/>
      <c r="AO46971" s="104"/>
      <c r="AP46971" s="104"/>
    </row>
    <row r="46972" spans="21:42" ht="15" customHeight="1" x14ac:dyDescent="0.25">
      <c r="U46972" s="104"/>
      <c r="AB46972" s="104"/>
      <c r="AC46972" s="104"/>
      <c r="AF46972" s="104"/>
      <c r="AG46972" s="104"/>
      <c r="AK46972" s="104"/>
      <c r="AL46972" s="104"/>
      <c r="AO46972" s="104"/>
      <c r="AP46972" s="104"/>
    </row>
    <row r="46973" spans="21:42" ht="15" customHeight="1" x14ac:dyDescent="0.25">
      <c r="U46973" s="104"/>
      <c r="AB46973" s="104"/>
      <c r="AC46973" s="104"/>
      <c r="AF46973" s="104"/>
      <c r="AG46973" s="104"/>
      <c r="AK46973" s="104"/>
      <c r="AL46973" s="104"/>
      <c r="AO46973" s="104"/>
      <c r="AP46973" s="104"/>
    </row>
    <row r="46974" spans="21:42" ht="15" customHeight="1" x14ac:dyDescent="0.25">
      <c r="U46974" s="104"/>
      <c r="AB46974" s="104"/>
      <c r="AC46974" s="104"/>
      <c r="AF46974" s="104"/>
      <c r="AG46974" s="104"/>
      <c r="AK46974" s="104"/>
      <c r="AL46974" s="104"/>
      <c r="AO46974" s="104"/>
      <c r="AP46974" s="104"/>
    </row>
    <row r="46975" spans="21:42" ht="15" customHeight="1" x14ac:dyDescent="0.25">
      <c r="U46975" s="104"/>
      <c r="AB46975" s="104"/>
      <c r="AC46975" s="104"/>
      <c r="AF46975" s="104"/>
      <c r="AG46975" s="104"/>
      <c r="AK46975" s="104"/>
      <c r="AL46975" s="104"/>
      <c r="AO46975" s="104"/>
      <c r="AP46975" s="104"/>
    </row>
    <row r="46976" spans="21:42" ht="15" customHeight="1" x14ac:dyDescent="0.25">
      <c r="U46976" s="104"/>
      <c r="AB46976" s="104"/>
      <c r="AC46976" s="104"/>
      <c r="AF46976" s="104"/>
      <c r="AG46976" s="104"/>
      <c r="AK46976" s="104"/>
      <c r="AL46976" s="104"/>
      <c r="AO46976" s="104"/>
      <c r="AP46976" s="104"/>
    </row>
    <row r="46977" spans="21:42" ht="15" customHeight="1" x14ac:dyDescent="0.25">
      <c r="U46977" s="104"/>
      <c r="AB46977" s="104"/>
      <c r="AC46977" s="104"/>
      <c r="AF46977" s="104"/>
      <c r="AG46977" s="104"/>
      <c r="AK46977" s="104"/>
      <c r="AL46977" s="104"/>
      <c r="AO46977" s="104"/>
      <c r="AP46977" s="104"/>
    </row>
    <row r="46978" spans="21:42" ht="15" customHeight="1" x14ac:dyDescent="0.25">
      <c r="U46978" s="104"/>
      <c r="AB46978" s="104"/>
      <c r="AC46978" s="104"/>
      <c r="AF46978" s="104"/>
      <c r="AG46978" s="104"/>
      <c r="AK46978" s="104"/>
      <c r="AL46978" s="104"/>
      <c r="AO46978" s="104"/>
      <c r="AP46978" s="104"/>
    </row>
    <row r="46979" spans="21:42" ht="15" customHeight="1" x14ac:dyDescent="0.25">
      <c r="U46979" s="104"/>
      <c r="AB46979" s="104"/>
      <c r="AC46979" s="104"/>
      <c r="AF46979" s="104"/>
      <c r="AG46979" s="104"/>
      <c r="AK46979" s="104"/>
      <c r="AL46979" s="104"/>
      <c r="AO46979" s="104"/>
      <c r="AP46979" s="104"/>
    </row>
    <row r="46980" spans="21:42" ht="15" customHeight="1" x14ac:dyDescent="0.25">
      <c r="U46980" s="104"/>
      <c r="AB46980" s="104"/>
      <c r="AC46980" s="104"/>
      <c r="AF46980" s="104"/>
      <c r="AG46980" s="104"/>
      <c r="AK46980" s="104"/>
      <c r="AL46980" s="104"/>
      <c r="AO46980" s="104"/>
      <c r="AP46980" s="104"/>
    </row>
    <row r="46981" spans="21:42" ht="15" customHeight="1" x14ac:dyDescent="0.25">
      <c r="U46981" s="104"/>
      <c r="AB46981" s="104"/>
      <c r="AC46981" s="104"/>
      <c r="AF46981" s="104"/>
      <c r="AG46981" s="104"/>
      <c r="AK46981" s="104"/>
      <c r="AL46981" s="104"/>
      <c r="AO46981" s="104"/>
      <c r="AP46981" s="104"/>
    </row>
    <row r="46982" spans="21:42" ht="15" customHeight="1" x14ac:dyDescent="0.25">
      <c r="U46982" s="104"/>
      <c r="AB46982" s="104"/>
      <c r="AC46982" s="104"/>
      <c r="AF46982" s="104"/>
      <c r="AG46982" s="104"/>
      <c r="AK46982" s="104"/>
      <c r="AL46982" s="104"/>
      <c r="AO46982" s="104"/>
      <c r="AP46982" s="104"/>
    </row>
    <row r="46983" spans="21:42" ht="15" customHeight="1" x14ac:dyDescent="0.25">
      <c r="U46983" s="104"/>
      <c r="AB46983" s="104"/>
      <c r="AC46983" s="104"/>
      <c r="AF46983" s="104"/>
      <c r="AG46983" s="104"/>
      <c r="AK46983" s="104"/>
      <c r="AL46983" s="104"/>
      <c r="AO46983" s="104"/>
      <c r="AP46983" s="104"/>
    </row>
    <row r="46984" spans="21:42" ht="15" customHeight="1" x14ac:dyDescent="0.25">
      <c r="U46984" s="104"/>
      <c r="AB46984" s="104"/>
      <c r="AC46984" s="104"/>
      <c r="AF46984" s="104"/>
      <c r="AG46984" s="104"/>
      <c r="AK46984" s="104"/>
      <c r="AL46984" s="104"/>
      <c r="AO46984" s="104"/>
      <c r="AP46984" s="104"/>
    </row>
    <row r="46985" spans="21:42" ht="15" customHeight="1" x14ac:dyDescent="0.25">
      <c r="U46985" s="104"/>
      <c r="AB46985" s="104"/>
      <c r="AC46985" s="104"/>
      <c r="AF46985" s="104"/>
      <c r="AG46985" s="104"/>
      <c r="AK46985" s="104"/>
      <c r="AL46985" s="104"/>
      <c r="AO46985" s="104"/>
      <c r="AP46985" s="104"/>
    </row>
    <row r="46986" spans="21:42" ht="15" customHeight="1" x14ac:dyDescent="0.25">
      <c r="U46986" s="104"/>
      <c r="AB46986" s="104"/>
      <c r="AC46986" s="104"/>
      <c r="AF46986" s="104"/>
      <c r="AG46986" s="104"/>
      <c r="AK46986" s="104"/>
      <c r="AL46986" s="104"/>
      <c r="AO46986" s="104"/>
      <c r="AP46986" s="104"/>
    </row>
    <row r="46987" spans="21:42" ht="15" customHeight="1" x14ac:dyDescent="0.25">
      <c r="U46987" s="104"/>
      <c r="AB46987" s="104"/>
      <c r="AC46987" s="104"/>
      <c r="AF46987" s="104"/>
      <c r="AG46987" s="104"/>
      <c r="AK46987" s="104"/>
      <c r="AL46987" s="104"/>
      <c r="AO46987" s="104"/>
      <c r="AP46987" s="104"/>
    </row>
    <row r="46988" spans="21:42" ht="15" customHeight="1" x14ac:dyDescent="0.25">
      <c r="U46988" s="104"/>
      <c r="AB46988" s="104"/>
      <c r="AC46988" s="104"/>
      <c r="AF46988" s="104"/>
      <c r="AG46988" s="104"/>
      <c r="AK46988" s="104"/>
      <c r="AL46988" s="104"/>
      <c r="AO46988" s="104"/>
      <c r="AP46988" s="104"/>
    </row>
    <row r="46989" spans="21:42" ht="15" customHeight="1" x14ac:dyDescent="0.25">
      <c r="U46989" s="104"/>
      <c r="AB46989" s="104"/>
      <c r="AC46989" s="104"/>
      <c r="AF46989" s="104"/>
      <c r="AG46989" s="104"/>
      <c r="AK46989" s="104"/>
      <c r="AL46989" s="104"/>
      <c r="AO46989" s="104"/>
      <c r="AP46989" s="104"/>
    </row>
    <row r="46990" spans="21:42" ht="15" customHeight="1" x14ac:dyDescent="0.25">
      <c r="U46990" s="104"/>
      <c r="AB46990" s="104"/>
      <c r="AC46990" s="104"/>
      <c r="AF46990" s="104"/>
      <c r="AG46990" s="104"/>
      <c r="AK46990" s="104"/>
      <c r="AL46990" s="104"/>
      <c r="AO46990" s="104"/>
      <c r="AP46990" s="104"/>
    </row>
    <row r="46991" spans="21:42" ht="15" customHeight="1" x14ac:dyDescent="0.25">
      <c r="U46991" s="104"/>
      <c r="AB46991" s="104"/>
      <c r="AC46991" s="104"/>
      <c r="AF46991" s="104"/>
      <c r="AG46991" s="104"/>
      <c r="AK46991" s="104"/>
      <c r="AL46991" s="104"/>
      <c r="AO46991" s="104"/>
      <c r="AP46991" s="104"/>
    </row>
    <row r="46992" spans="21:42" ht="15" customHeight="1" x14ac:dyDescent="0.25">
      <c r="U46992" s="104"/>
      <c r="AB46992" s="104"/>
      <c r="AC46992" s="104"/>
      <c r="AF46992" s="104"/>
      <c r="AG46992" s="104"/>
      <c r="AK46992" s="104"/>
      <c r="AL46992" s="104"/>
      <c r="AO46992" s="104"/>
      <c r="AP46992" s="104"/>
    </row>
    <row r="46993" spans="21:42" ht="15" customHeight="1" x14ac:dyDescent="0.25">
      <c r="U46993" s="104"/>
      <c r="AB46993" s="104"/>
      <c r="AC46993" s="104"/>
      <c r="AF46993" s="104"/>
      <c r="AG46993" s="104"/>
      <c r="AK46993" s="104"/>
      <c r="AL46993" s="104"/>
      <c r="AO46993" s="104"/>
      <c r="AP46993" s="104"/>
    </row>
    <row r="46994" spans="21:42" ht="15" customHeight="1" x14ac:dyDescent="0.25">
      <c r="U46994" s="104"/>
      <c r="AB46994" s="104"/>
      <c r="AC46994" s="104"/>
      <c r="AF46994" s="104"/>
      <c r="AG46994" s="104"/>
      <c r="AK46994" s="104"/>
      <c r="AL46994" s="104"/>
      <c r="AO46994" s="104"/>
      <c r="AP46994" s="104"/>
    </row>
    <row r="46995" spans="21:42" ht="15" customHeight="1" x14ac:dyDescent="0.25">
      <c r="U46995" s="104"/>
      <c r="AB46995" s="104"/>
      <c r="AC46995" s="104"/>
      <c r="AF46995" s="104"/>
      <c r="AG46995" s="104"/>
      <c r="AK46995" s="104"/>
      <c r="AL46995" s="104"/>
      <c r="AO46995" s="104"/>
      <c r="AP46995" s="104"/>
    </row>
    <row r="46996" spans="21:42" ht="15" customHeight="1" x14ac:dyDescent="0.25">
      <c r="U46996" s="104"/>
      <c r="AB46996" s="104"/>
      <c r="AC46996" s="104"/>
      <c r="AF46996" s="104"/>
      <c r="AG46996" s="104"/>
      <c r="AK46996" s="104"/>
      <c r="AL46996" s="104"/>
      <c r="AO46996" s="104"/>
      <c r="AP46996" s="104"/>
    </row>
    <row r="46997" spans="21:42" ht="15" customHeight="1" x14ac:dyDescent="0.25">
      <c r="U46997" s="104"/>
      <c r="AB46997" s="104"/>
      <c r="AC46997" s="104"/>
      <c r="AF46997" s="104"/>
      <c r="AG46997" s="104"/>
      <c r="AK46997" s="104"/>
      <c r="AL46997" s="104"/>
      <c r="AO46997" s="104"/>
      <c r="AP46997" s="104"/>
    </row>
    <row r="46998" spans="21:42" ht="15" customHeight="1" x14ac:dyDescent="0.25">
      <c r="U46998" s="104"/>
      <c r="AB46998" s="104"/>
      <c r="AC46998" s="104"/>
      <c r="AF46998" s="104"/>
      <c r="AG46998" s="104"/>
      <c r="AK46998" s="104"/>
      <c r="AL46998" s="104"/>
      <c r="AO46998" s="104"/>
      <c r="AP46998" s="104"/>
    </row>
    <row r="46999" spans="21:42" ht="15" customHeight="1" x14ac:dyDescent="0.25">
      <c r="U46999" s="104"/>
      <c r="AB46999" s="104"/>
      <c r="AC46999" s="104"/>
      <c r="AF46999" s="104"/>
      <c r="AG46999" s="104"/>
      <c r="AK46999" s="104"/>
      <c r="AL46999" s="104"/>
      <c r="AO46999" s="104"/>
      <c r="AP46999" s="104"/>
    </row>
    <row r="47000" spans="21:42" ht="15" customHeight="1" x14ac:dyDescent="0.25">
      <c r="U47000" s="104"/>
      <c r="AB47000" s="104"/>
      <c r="AC47000" s="104"/>
      <c r="AF47000" s="104"/>
      <c r="AG47000" s="104"/>
      <c r="AK47000" s="104"/>
      <c r="AL47000" s="104"/>
      <c r="AO47000" s="104"/>
      <c r="AP47000" s="104"/>
    </row>
    <row r="47001" spans="21:42" ht="15" customHeight="1" x14ac:dyDescent="0.25">
      <c r="U47001" s="104"/>
      <c r="AB47001" s="104"/>
      <c r="AC47001" s="104"/>
      <c r="AF47001" s="104"/>
      <c r="AG47001" s="104"/>
      <c r="AK47001" s="104"/>
      <c r="AL47001" s="104"/>
      <c r="AO47001" s="104"/>
      <c r="AP47001" s="104"/>
    </row>
    <row r="47002" spans="21:42" ht="15" customHeight="1" x14ac:dyDescent="0.25">
      <c r="U47002" s="104"/>
      <c r="AB47002" s="104"/>
      <c r="AC47002" s="104"/>
      <c r="AF47002" s="104"/>
      <c r="AG47002" s="104"/>
      <c r="AK47002" s="104"/>
      <c r="AL47002" s="104"/>
      <c r="AO47002" s="104"/>
      <c r="AP47002" s="104"/>
    </row>
    <row r="47003" spans="21:42" ht="15" customHeight="1" x14ac:dyDescent="0.25">
      <c r="U47003" s="104"/>
      <c r="AB47003" s="104"/>
      <c r="AC47003" s="104"/>
      <c r="AF47003" s="104"/>
      <c r="AG47003" s="104"/>
      <c r="AK47003" s="104"/>
      <c r="AL47003" s="104"/>
      <c r="AO47003" s="104"/>
      <c r="AP47003" s="104"/>
    </row>
    <row r="47004" spans="21:42" ht="15" customHeight="1" x14ac:dyDescent="0.25">
      <c r="U47004" s="104"/>
      <c r="AB47004" s="104"/>
      <c r="AC47004" s="104"/>
      <c r="AF47004" s="104"/>
      <c r="AG47004" s="104"/>
      <c r="AK47004" s="104"/>
      <c r="AL47004" s="104"/>
      <c r="AO47004" s="104"/>
      <c r="AP47004" s="104"/>
    </row>
    <row r="47005" spans="21:42" ht="15" customHeight="1" x14ac:dyDescent="0.25">
      <c r="U47005" s="104"/>
      <c r="AB47005" s="104"/>
      <c r="AC47005" s="104"/>
      <c r="AF47005" s="104"/>
      <c r="AG47005" s="104"/>
      <c r="AK47005" s="104"/>
      <c r="AL47005" s="104"/>
      <c r="AO47005" s="104"/>
      <c r="AP47005" s="104"/>
    </row>
    <row r="47006" spans="21:42" ht="15" customHeight="1" x14ac:dyDescent="0.25">
      <c r="U47006" s="104"/>
      <c r="AB47006" s="104"/>
      <c r="AC47006" s="104"/>
      <c r="AF47006" s="104"/>
      <c r="AG47006" s="104"/>
      <c r="AK47006" s="104"/>
      <c r="AL47006" s="104"/>
      <c r="AO47006" s="104"/>
      <c r="AP47006" s="104"/>
    </row>
    <row r="47007" spans="21:42" ht="15" customHeight="1" x14ac:dyDescent="0.25">
      <c r="U47007" s="104"/>
      <c r="AB47007" s="104"/>
      <c r="AC47007" s="104"/>
      <c r="AF47007" s="104"/>
      <c r="AG47007" s="104"/>
      <c r="AK47007" s="104"/>
      <c r="AL47007" s="104"/>
      <c r="AO47007" s="104"/>
      <c r="AP47007" s="104"/>
    </row>
    <row r="47008" spans="21:42" ht="15" customHeight="1" x14ac:dyDescent="0.25">
      <c r="U47008" s="104"/>
      <c r="AB47008" s="104"/>
      <c r="AC47008" s="104"/>
      <c r="AF47008" s="104"/>
      <c r="AG47008" s="104"/>
      <c r="AK47008" s="104"/>
      <c r="AL47008" s="104"/>
      <c r="AO47008" s="104"/>
      <c r="AP47008" s="104"/>
    </row>
    <row r="47009" spans="21:42" ht="15" customHeight="1" x14ac:dyDescent="0.25">
      <c r="U47009" s="104"/>
      <c r="AB47009" s="104"/>
      <c r="AC47009" s="104"/>
      <c r="AF47009" s="104"/>
      <c r="AG47009" s="104"/>
      <c r="AK47009" s="104"/>
      <c r="AL47009" s="104"/>
      <c r="AO47009" s="104"/>
      <c r="AP47009" s="104"/>
    </row>
    <row r="47010" spans="21:42" ht="15" customHeight="1" x14ac:dyDescent="0.25">
      <c r="U47010" s="104"/>
      <c r="AB47010" s="104"/>
      <c r="AC47010" s="104"/>
      <c r="AF47010" s="104"/>
      <c r="AG47010" s="104"/>
      <c r="AK47010" s="104"/>
      <c r="AL47010" s="104"/>
      <c r="AO47010" s="104"/>
      <c r="AP47010" s="104"/>
    </row>
    <row r="47011" spans="21:42" ht="15" customHeight="1" x14ac:dyDescent="0.25">
      <c r="U47011" s="104"/>
      <c r="AB47011" s="104"/>
      <c r="AC47011" s="104"/>
      <c r="AF47011" s="104"/>
      <c r="AG47011" s="104"/>
      <c r="AK47011" s="104"/>
      <c r="AL47011" s="104"/>
      <c r="AO47011" s="104"/>
      <c r="AP47011" s="104"/>
    </row>
    <row r="47012" spans="21:42" ht="15" customHeight="1" x14ac:dyDescent="0.25">
      <c r="U47012" s="104"/>
      <c r="AB47012" s="104"/>
      <c r="AC47012" s="104"/>
      <c r="AF47012" s="104"/>
      <c r="AG47012" s="104"/>
      <c r="AK47012" s="104"/>
      <c r="AL47012" s="104"/>
      <c r="AO47012" s="104"/>
      <c r="AP47012" s="104"/>
    </row>
    <row r="47013" spans="21:42" ht="15" customHeight="1" x14ac:dyDescent="0.25">
      <c r="U47013" s="104"/>
      <c r="AB47013" s="104"/>
      <c r="AC47013" s="104"/>
      <c r="AF47013" s="104"/>
      <c r="AG47013" s="104"/>
      <c r="AK47013" s="104"/>
      <c r="AL47013" s="104"/>
      <c r="AO47013" s="104"/>
      <c r="AP47013" s="104"/>
    </row>
    <row r="47014" spans="21:42" ht="15" customHeight="1" x14ac:dyDescent="0.25">
      <c r="U47014" s="104"/>
      <c r="AB47014" s="104"/>
      <c r="AC47014" s="104"/>
      <c r="AF47014" s="104"/>
      <c r="AG47014" s="104"/>
      <c r="AK47014" s="104"/>
      <c r="AL47014" s="104"/>
      <c r="AO47014" s="104"/>
      <c r="AP47014" s="104"/>
    </row>
    <row r="47015" spans="21:42" ht="15" customHeight="1" x14ac:dyDescent="0.25">
      <c r="U47015" s="104"/>
      <c r="AB47015" s="104"/>
      <c r="AC47015" s="104"/>
      <c r="AF47015" s="104"/>
      <c r="AG47015" s="104"/>
      <c r="AK47015" s="104"/>
      <c r="AL47015" s="104"/>
      <c r="AO47015" s="104"/>
      <c r="AP47015" s="104"/>
    </row>
    <row r="47016" spans="21:42" ht="15" customHeight="1" x14ac:dyDescent="0.25">
      <c r="U47016" s="104"/>
      <c r="AB47016" s="104"/>
      <c r="AC47016" s="104"/>
      <c r="AF47016" s="104"/>
      <c r="AG47016" s="104"/>
      <c r="AK47016" s="104"/>
      <c r="AL47016" s="104"/>
      <c r="AO47016" s="104"/>
      <c r="AP47016" s="104"/>
    </row>
    <row r="47017" spans="21:42" ht="15" customHeight="1" x14ac:dyDescent="0.25">
      <c r="U47017" s="104"/>
      <c r="AB47017" s="104"/>
      <c r="AC47017" s="104"/>
      <c r="AF47017" s="104"/>
      <c r="AG47017" s="104"/>
      <c r="AK47017" s="104"/>
      <c r="AL47017" s="104"/>
      <c r="AO47017" s="104"/>
      <c r="AP47017" s="104"/>
    </row>
    <row r="47018" spans="21:42" ht="15" customHeight="1" x14ac:dyDescent="0.25">
      <c r="U47018" s="104"/>
      <c r="AB47018" s="104"/>
      <c r="AC47018" s="104"/>
      <c r="AF47018" s="104"/>
      <c r="AG47018" s="104"/>
      <c r="AK47018" s="104"/>
      <c r="AL47018" s="104"/>
      <c r="AO47018" s="104"/>
      <c r="AP47018" s="104"/>
    </row>
    <row r="47019" spans="21:42" ht="15" customHeight="1" x14ac:dyDescent="0.25">
      <c r="U47019" s="104"/>
      <c r="AB47019" s="104"/>
      <c r="AC47019" s="104"/>
      <c r="AF47019" s="104"/>
      <c r="AG47019" s="104"/>
      <c r="AK47019" s="104"/>
      <c r="AL47019" s="104"/>
      <c r="AO47019" s="104"/>
      <c r="AP47019" s="104"/>
    </row>
    <row r="47020" spans="21:42" ht="15" customHeight="1" x14ac:dyDescent="0.25">
      <c r="U47020" s="104"/>
      <c r="AB47020" s="104"/>
      <c r="AC47020" s="104"/>
      <c r="AF47020" s="104"/>
      <c r="AG47020" s="104"/>
      <c r="AK47020" s="104"/>
      <c r="AL47020" s="104"/>
      <c r="AO47020" s="104"/>
      <c r="AP47020" s="104"/>
    </row>
    <row r="47021" spans="21:42" ht="15" customHeight="1" x14ac:dyDescent="0.25">
      <c r="U47021" s="104"/>
      <c r="AB47021" s="104"/>
      <c r="AC47021" s="104"/>
      <c r="AF47021" s="104"/>
      <c r="AG47021" s="104"/>
      <c r="AK47021" s="104"/>
      <c r="AL47021" s="104"/>
      <c r="AO47021" s="104"/>
      <c r="AP47021" s="104"/>
    </row>
    <row r="47022" spans="21:42" ht="15" customHeight="1" x14ac:dyDescent="0.25">
      <c r="U47022" s="104"/>
      <c r="AB47022" s="104"/>
      <c r="AC47022" s="104"/>
      <c r="AF47022" s="104"/>
      <c r="AG47022" s="104"/>
      <c r="AK47022" s="104"/>
      <c r="AL47022" s="104"/>
      <c r="AO47022" s="104"/>
      <c r="AP47022" s="104"/>
    </row>
    <row r="47023" spans="21:42" ht="15" customHeight="1" x14ac:dyDescent="0.25">
      <c r="U47023" s="104"/>
      <c r="AB47023" s="104"/>
      <c r="AC47023" s="104"/>
      <c r="AF47023" s="104"/>
      <c r="AG47023" s="104"/>
      <c r="AK47023" s="104"/>
      <c r="AL47023" s="104"/>
      <c r="AO47023" s="104"/>
      <c r="AP47023" s="104"/>
    </row>
    <row r="47024" spans="21:42" ht="15" customHeight="1" x14ac:dyDescent="0.25">
      <c r="U47024" s="104"/>
      <c r="AB47024" s="104"/>
      <c r="AC47024" s="104"/>
      <c r="AF47024" s="104"/>
      <c r="AG47024" s="104"/>
      <c r="AK47024" s="104"/>
      <c r="AL47024" s="104"/>
      <c r="AO47024" s="104"/>
      <c r="AP47024" s="104"/>
    </row>
    <row r="47025" spans="21:42" ht="15" customHeight="1" x14ac:dyDescent="0.25">
      <c r="U47025" s="104"/>
      <c r="AB47025" s="104"/>
      <c r="AC47025" s="104"/>
      <c r="AF47025" s="104"/>
      <c r="AG47025" s="104"/>
      <c r="AK47025" s="104"/>
      <c r="AL47025" s="104"/>
      <c r="AO47025" s="104"/>
      <c r="AP47025" s="104"/>
    </row>
    <row r="47026" spans="21:42" ht="15" customHeight="1" x14ac:dyDescent="0.25">
      <c r="U47026" s="104"/>
      <c r="AB47026" s="104"/>
      <c r="AC47026" s="104"/>
      <c r="AF47026" s="104"/>
      <c r="AG47026" s="104"/>
      <c r="AK47026" s="104"/>
      <c r="AL47026" s="104"/>
      <c r="AO47026" s="104"/>
      <c r="AP47026" s="104"/>
    </row>
    <row r="47027" spans="21:42" ht="15" customHeight="1" x14ac:dyDescent="0.25">
      <c r="U47027" s="104"/>
      <c r="AB47027" s="104"/>
      <c r="AC47027" s="104"/>
      <c r="AF47027" s="104"/>
      <c r="AG47027" s="104"/>
      <c r="AK47027" s="104"/>
      <c r="AL47027" s="104"/>
      <c r="AO47027" s="104"/>
      <c r="AP47027" s="104"/>
    </row>
    <row r="47028" spans="21:42" ht="15" customHeight="1" x14ac:dyDescent="0.25">
      <c r="U47028" s="104"/>
      <c r="AB47028" s="104"/>
      <c r="AC47028" s="104"/>
      <c r="AF47028" s="104"/>
      <c r="AG47028" s="104"/>
      <c r="AK47028" s="104"/>
      <c r="AL47028" s="104"/>
      <c r="AO47028" s="104"/>
      <c r="AP47028" s="104"/>
    </row>
    <row r="47029" spans="21:42" ht="15" customHeight="1" x14ac:dyDescent="0.25">
      <c r="U47029" s="104"/>
      <c r="AB47029" s="104"/>
      <c r="AC47029" s="104"/>
      <c r="AF47029" s="104"/>
      <c r="AG47029" s="104"/>
      <c r="AK47029" s="104"/>
      <c r="AL47029" s="104"/>
      <c r="AO47029" s="104"/>
      <c r="AP47029" s="104"/>
    </row>
    <row r="47030" spans="21:42" ht="15" customHeight="1" x14ac:dyDescent="0.25">
      <c r="U47030" s="104"/>
      <c r="AB47030" s="104"/>
      <c r="AC47030" s="104"/>
      <c r="AF47030" s="104"/>
      <c r="AG47030" s="104"/>
      <c r="AK47030" s="104"/>
      <c r="AL47030" s="104"/>
      <c r="AO47030" s="104"/>
      <c r="AP47030" s="104"/>
    </row>
    <row r="47031" spans="21:42" ht="15" customHeight="1" x14ac:dyDescent="0.25">
      <c r="U47031" s="104"/>
      <c r="AB47031" s="104"/>
      <c r="AC47031" s="104"/>
      <c r="AF47031" s="104"/>
      <c r="AG47031" s="104"/>
      <c r="AK47031" s="104"/>
      <c r="AL47031" s="104"/>
      <c r="AO47031" s="104"/>
      <c r="AP47031" s="104"/>
    </row>
    <row r="47032" spans="21:42" ht="15" customHeight="1" x14ac:dyDescent="0.25">
      <c r="U47032" s="104"/>
      <c r="AB47032" s="104"/>
      <c r="AC47032" s="104"/>
      <c r="AF47032" s="104"/>
      <c r="AG47032" s="104"/>
      <c r="AK47032" s="104"/>
      <c r="AL47032" s="104"/>
      <c r="AO47032" s="104"/>
      <c r="AP47032" s="104"/>
    </row>
    <row r="47033" spans="21:42" ht="15" customHeight="1" x14ac:dyDescent="0.25">
      <c r="U47033" s="104"/>
      <c r="AB47033" s="104"/>
      <c r="AC47033" s="104"/>
      <c r="AF47033" s="104"/>
      <c r="AG47033" s="104"/>
      <c r="AK47033" s="104"/>
      <c r="AL47033" s="104"/>
      <c r="AO47033" s="104"/>
      <c r="AP47033" s="104"/>
    </row>
    <row r="47034" spans="21:42" ht="15" customHeight="1" x14ac:dyDescent="0.25">
      <c r="U47034" s="104"/>
      <c r="AB47034" s="104"/>
      <c r="AC47034" s="104"/>
      <c r="AF47034" s="104"/>
      <c r="AG47034" s="104"/>
      <c r="AK47034" s="104"/>
      <c r="AL47034" s="104"/>
      <c r="AO47034" s="104"/>
      <c r="AP47034" s="104"/>
    </row>
    <row r="47035" spans="21:42" ht="15" customHeight="1" x14ac:dyDescent="0.25">
      <c r="U47035" s="104"/>
      <c r="AB47035" s="104"/>
      <c r="AC47035" s="104"/>
      <c r="AF47035" s="104"/>
      <c r="AG47035" s="104"/>
      <c r="AK47035" s="104"/>
      <c r="AL47035" s="104"/>
      <c r="AO47035" s="104"/>
      <c r="AP47035" s="104"/>
    </row>
    <row r="47036" spans="21:42" ht="15" customHeight="1" x14ac:dyDescent="0.25">
      <c r="U47036" s="104"/>
      <c r="AB47036" s="104"/>
      <c r="AC47036" s="104"/>
      <c r="AF47036" s="104"/>
      <c r="AG47036" s="104"/>
      <c r="AK47036" s="104"/>
      <c r="AL47036" s="104"/>
      <c r="AO47036" s="104"/>
      <c r="AP47036" s="104"/>
    </row>
    <row r="47037" spans="21:42" ht="15" customHeight="1" x14ac:dyDescent="0.25">
      <c r="U47037" s="104"/>
      <c r="AB47037" s="104"/>
      <c r="AC47037" s="104"/>
      <c r="AF47037" s="104"/>
      <c r="AG47037" s="104"/>
      <c r="AK47037" s="104"/>
      <c r="AL47037" s="104"/>
      <c r="AO47037" s="104"/>
      <c r="AP47037" s="104"/>
    </row>
    <row r="47038" spans="21:42" ht="15" customHeight="1" x14ac:dyDescent="0.25">
      <c r="U47038" s="104"/>
      <c r="AB47038" s="104"/>
      <c r="AC47038" s="104"/>
      <c r="AF47038" s="104"/>
      <c r="AG47038" s="104"/>
      <c r="AK47038" s="104"/>
      <c r="AL47038" s="104"/>
      <c r="AO47038" s="104"/>
      <c r="AP47038" s="104"/>
    </row>
    <row r="47039" spans="21:42" ht="15" customHeight="1" x14ac:dyDescent="0.25">
      <c r="U47039" s="104"/>
      <c r="AB47039" s="104"/>
      <c r="AC47039" s="104"/>
      <c r="AF47039" s="104"/>
      <c r="AG47039" s="104"/>
      <c r="AK47039" s="104"/>
      <c r="AL47039" s="104"/>
      <c r="AO47039" s="104"/>
      <c r="AP47039" s="104"/>
    </row>
    <row r="47040" spans="21:42" ht="15" customHeight="1" x14ac:dyDescent="0.25">
      <c r="U47040" s="104"/>
      <c r="AB47040" s="104"/>
      <c r="AC47040" s="104"/>
      <c r="AF47040" s="104"/>
      <c r="AG47040" s="104"/>
      <c r="AK47040" s="104"/>
      <c r="AL47040" s="104"/>
      <c r="AO47040" s="104"/>
      <c r="AP47040" s="104"/>
    </row>
    <row r="47041" spans="21:42" ht="15" customHeight="1" x14ac:dyDescent="0.25">
      <c r="U47041" s="104"/>
      <c r="AB47041" s="104"/>
      <c r="AC47041" s="104"/>
      <c r="AF47041" s="104"/>
      <c r="AG47041" s="104"/>
      <c r="AK47041" s="104"/>
      <c r="AL47041" s="104"/>
      <c r="AO47041" s="104"/>
      <c r="AP47041" s="104"/>
    </row>
    <row r="47042" spans="21:42" ht="15" customHeight="1" x14ac:dyDescent="0.25">
      <c r="U47042" s="104"/>
      <c r="AB47042" s="104"/>
      <c r="AC47042" s="104"/>
      <c r="AF47042" s="104"/>
      <c r="AG47042" s="104"/>
      <c r="AK47042" s="104"/>
      <c r="AL47042" s="104"/>
      <c r="AO47042" s="104"/>
      <c r="AP47042" s="104"/>
    </row>
    <row r="47043" spans="21:42" ht="15" customHeight="1" x14ac:dyDescent="0.25">
      <c r="U47043" s="104"/>
      <c r="AB47043" s="104"/>
      <c r="AC47043" s="104"/>
      <c r="AF47043" s="104"/>
      <c r="AG47043" s="104"/>
      <c r="AK47043" s="104"/>
      <c r="AL47043" s="104"/>
      <c r="AO47043" s="104"/>
      <c r="AP47043" s="104"/>
    </row>
    <row r="47044" spans="21:42" ht="15" customHeight="1" x14ac:dyDescent="0.25">
      <c r="U47044" s="104"/>
      <c r="AB47044" s="104"/>
      <c r="AC47044" s="104"/>
      <c r="AF47044" s="104"/>
      <c r="AG47044" s="104"/>
      <c r="AK47044" s="104"/>
      <c r="AL47044" s="104"/>
      <c r="AO47044" s="104"/>
      <c r="AP47044" s="104"/>
    </row>
    <row r="47045" spans="21:42" ht="15" customHeight="1" x14ac:dyDescent="0.25">
      <c r="U47045" s="104"/>
      <c r="AB47045" s="104"/>
      <c r="AC47045" s="104"/>
      <c r="AF47045" s="104"/>
      <c r="AG47045" s="104"/>
      <c r="AK47045" s="104"/>
      <c r="AL47045" s="104"/>
      <c r="AO47045" s="104"/>
      <c r="AP47045" s="104"/>
    </row>
    <row r="47046" spans="21:42" ht="15" customHeight="1" x14ac:dyDescent="0.25">
      <c r="U47046" s="104"/>
      <c r="AB47046" s="104"/>
      <c r="AC47046" s="104"/>
      <c r="AF47046" s="104"/>
      <c r="AG47046" s="104"/>
      <c r="AK47046" s="104"/>
      <c r="AL47046" s="104"/>
      <c r="AO47046" s="104"/>
      <c r="AP47046" s="104"/>
    </row>
    <row r="47047" spans="21:42" ht="15" customHeight="1" x14ac:dyDescent="0.25">
      <c r="U47047" s="104"/>
      <c r="AB47047" s="104"/>
      <c r="AC47047" s="104"/>
      <c r="AF47047" s="104"/>
      <c r="AG47047" s="104"/>
      <c r="AK47047" s="104"/>
      <c r="AL47047" s="104"/>
      <c r="AO47047" s="104"/>
      <c r="AP47047" s="104"/>
    </row>
    <row r="47048" spans="21:42" ht="15" customHeight="1" x14ac:dyDescent="0.25">
      <c r="U47048" s="104"/>
      <c r="AB47048" s="104"/>
      <c r="AC47048" s="104"/>
      <c r="AF47048" s="104"/>
      <c r="AG47048" s="104"/>
      <c r="AK47048" s="104"/>
      <c r="AL47048" s="104"/>
      <c r="AO47048" s="104"/>
      <c r="AP47048" s="104"/>
    </row>
    <row r="47049" spans="21:42" ht="15" customHeight="1" x14ac:dyDescent="0.25">
      <c r="U47049" s="104"/>
      <c r="AB47049" s="104"/>
      <c r="AC47049" s="104"/>
      <c r="AF47049" s="104"/>
      <c r="AG47049" s="104"/>
      <c r="AK47049" s="104"/>
      <c r="AL47049" s="104"/>
      <c r="AO47049" s="104"/>
      <c r="AP47049" s="104"/>
    </row>
    <row r="47050" spans="21:42" ht="15" customHeight="1" x14ac:dyDescent="0.25">
      <c r="U47050" s="104"/>
      <c r="AB47050" s="104"/>
      <c r="AC47050" s="104"/>
      <c r="AF47050" s="104"/>
      <c r="AG47050" s="104"/>
      <c r="AK47050" s="104"/>
      <c r="AL47050" s="104"/>
      <c r="AO47050" s="104"/>
      <c r="AP47050" s="104"/>
    </row>
    <row r="47051" spans="21:42" ht="15" customHeight="1" x14ac:dyDescent="0.25">
      <c r="U47051" s="104"/>
      <c r="AB47051" s="104"/>
      <c r="AC47051" s="104"/>
      <c r="AF47051" s="104"/>
      <c r="AG47051" s="104"/>
      <c r="AK47051" s="104"/>
      <c r="AL47051" s="104"/>
      <c r="AO47051" s="104"/>
      <c r="AP47051" s="104"/>
    </row>
    <row r="47052" spans="21:42" ht="15" customHeight="1" x14ac:dyDescent="0.25">
      <c r="U47052" s="104"/>
      <c r="AB47052" s="104"/>
      <c r="AC47052" s="104"/>
      <c r="AF47052" s="104"/>
      <c r="AG47052" s="104"/>
      <c r="AK47052" s="104"/>
      <c r="AL47052" s="104"/>
      <c r="AO47052" s="104"/>
      <c r="AP47052" s="104"/>
    </row>
    <row r="47053" spans="21:42" ht="15" customHeight="1" x14ac:dyDescent="0.25">
      <c r="U47053" s="104"/>
      <c r="AB47053" s="104"/>
      <c r="AC47053" s="104"/>
      <c r="AF47053" s="104"/>
      <c r="AG47053" s="104"/>
      <c r="AK47053" s="104"/>
      <c r="AL47053" s="104"/>
      <c r="AO47053" s="104"/>
      <c r="AP47053" s="104"/>
    </row>
    <row r="47054" spans="21:42" ht="15" customHeight="1" x14ac:dyDescent="0.25">
      <c r="U47054" s="104"/>
      <c r="AB47054" s="104"/>
      <c r="AC47054" s="104"/>
      <c r="AF47054" s="104"/>
      <c r="AG47054" s="104"/>
      <c r="AK47054" s="104"/>
      <c r="AL47054" s="104"/>
      <c r="AO47054" s="104"/>
      <c r="AP47054" s="104"/>
    </row>
    <row r="47055" spans="21:42" ht="15" customHeight="1" x14ac:dyDescent="0.25">
      <c r="U47055" s="104"/>
      <c r="AB47055" s="104"/>
      <c r="AC47055" s="104"/>
      <c r="AF47055" s="104"/>
      <c r="AG47055" s="104"/>
      <c r="AK47055" s="104"/>
      <c r="AL47055" s="104"/>
      <c r="AO47055" s="104"/>
      <c r="AP47055" s="104"/>
    </row>
    <row r="47056" spans="21:42" ht="15" customHeight="1" x14ac:dyDescent="0.25">
      <c r="U47056" s="104"/>
      <c r="AB47056" s="104"/>
      <c r="AC47056" s="104"/>
      <c r="AF47056" s="104"/>
      <c r="AG47056" s="104"/>
      <c r="AK47056" s="104"/>
      <c r="AL47056" s="104"/>
      <c r="AO47056" s="104"/>
      <c r="AP47056" s="104"/>
    </row>
    <row r="47057" spans="21:42" ht="15" customHeight="1" x14ac:dyDescent="0.25">
      <c r="U47057" s="104"/>
      <c r="AB47057" s="104"/>
      <c r="AC47057" s="104"/>
      <c r="AF47057" s="104"/>
      <c r="AG47057" s="104"/>
      <c r="AK47057" s="104"/>
      <c r="AL47057" s="104"/>
      <c r="AO47057" s="104"/>
      <c r="AP47057" s="104"/>
    </row>
    <row r="47058" spans="21:42" ht="15" customHeight="1" x14ac:dyDescent="0.25">
      <c r="U47058" s="104"/>
      <c r="AB47058" s="104"/>
      <c r="AC47058" s="104"/>
      <c r="AF47058" s="104"/>
      <c r="AG47058" s="104"/>
      <c r="AK47058" s="104"/>
      <c r="AL47058" s="104"/>
      <c r="AO47058" s="104"/>
      <c r="AP47058" s="104"/>
    </row>
    <row r="47059" spans="21:42" ht="15" customHeight="1" x14ac:dyDescent="0.25">
      <c r="U47059" s="104"/>
      <c r="AB47059" s="104"/>
      <c r="AC47059" s="104"/>
      <c r="AF47059" s="104"/>
      <c r="AG47059" s="104"/>
      <c r="AK47059" s="104"/>
      <c r="AL47059" s="104"/>
      <c r="AO47059" s="104"/>
      <c r="AP47059" s="104"/>
    </row>
    <row r="47060" spans="21:42" ht="15" customHeight="1" x14ac:dyDescent="0.25">
      <c r="U47060" s="104"/>
      <c r="AB47060" s="104"/>
      <c r="AC47060" s="104"/>
      <c r="AF47060" s="104"/>
      <c r="AG47060" s="104"/>
      <c r="AK47060" s="104"/>
      <c r="AL47060" s="104"/>
      <c r="AO47060" s="104"/>
      <c r="AP47060" s="104"/>
    </row>
    <row r="47061" spans="21:42" ht="15" customHeight="1" x14ac:dyDescent="0.25">
      <c r="U47061" s="104"/>
      <c r="AB47061" s="104"/>
      <c r="AC47061" s="104"/>
      <c r="AF47061" s="104"/>
      <c r="AG47061" s="104"/>
      <c r="AK47061" s="104"/>
      <c r="AL47061" s="104"/>
      <c r="AO47061" s="104"/>
      <c r="AP47061" s="104"/>
    </row>
    <row r="47062" spans="21:42" ht="15" customHeight="1" x14ac:dyDescent="0.25">
      <c r="U47062" s="104"/>
      <c r="AB47062" s="104"/>
      <c r="AC47062" s="104"/>
      <c r="AF47062" s="104"/>
      <c r="AG47062" s="104"/>
      <c r="AK47062" s="104"/>
      <c r="AL47062" s="104"/>
      <c r="AO47062" s="104"/>
      <c r="AP47062" s="104"/>
    </row>
    <row r="47063" spans="21:42" ht="15" customHeight="1" x14ac:dyDescent="0.25">
      <c r="U47063" s="104"/>
      <c r="AB47063" s="104"/>
      <c r="AC47063" s="104"/>
      <c r="AF47063" s="104"/>
      <c r="AG47063" s="104"/>
      <c r="AK47063" s="104"/>
      <c r="AL47063" s="104"/>
      <c r="AO47063" s="104"/>
      <c r="AP47063" s="104"/>
    </row>
    <row r="47064" spans="21:42" ht="15" customHeight="1" x14ac:dyDescent="0.25">
      <c r="U47064" s="104"/>
      <c r="AB47064" s="104"/>
      <c r="AC47064" s="104"/>
      <c r="AF47064" s="104"/>
      <c r="AG47064" s="104"/>
      <c r="AK47064" s="104"/>
      <c r="AL47064" s="104"/>
      <c r="AO47064" s="104"/>
      <c r="AP47064" s="104"/>
    </row>
    <row r="47065" spans="21:42" ht="15" customHeight="1" x14ac:dyDescent="0.25">
      <c r="U47065" s="104"/>
      <c r="AB47065" s="104"/>
      <c r="AC47065" s="104"/>
      <c r="AF47065" s="104"/>
      <c r="AG47065" s="104"/>
      <c r="AK47065" s="104"/>
      <c r="AL47065" s="104"/>
      <c r="AO47065" s="104"/>
      <c r="AP47065" s="104"/>
    </row>
    <row r="47066" spans="21:42" ht="15" customHeight="1" x14ac:dyDescent="0.25">
      <c r="U47066" s="104"/>
      <c r="AB47066" s="104"/>
      <c r="AC47066" s="104"/>
      <c r="AF47066" s="104"/>
      <c r="AG47066" s="104"/>
      <c r="AK47066" s="104"/>
      <c r="AL47066" s="104"/>
      <c r="AO47066" s="104"/>
      <c r="AP47066" s="104"/>
    </row>
    <row r="47067" spans="21:42" ht="15" customHeight="1" x14ac:dyDescent="0.25">
      <c r="U47067" s="104"/>
      <c r="AB47067" s="104"/>
      <c r="AC47067" s="104"/>
      <c r="AF47067" s="104"/>
      <c r="AG47067" s="104"/>
      <c r="AK47067" s="104"/>
      <c r="AL47067" s="104"/>
      <c r="AO47067" s="104"/>
      <c r="AP47067" s="104"/>
    </row>
    <row r="47068" spans="21:42" ht="15" customHeight="1" x14ac:dyDescent="0.25">
      <c r="U47068" s="104"/>
      <c r="AB47068" s="104"/>
      <c r="AC47068" s="104"/>
      <c r="AF47068" s="104"/>
      <c r="AG47068" s="104"/>
      <c r="AK47068" s="104"/>
      <c r="AL47068" s="104"/>
      <c r="AO47068" s="104"/>
      <c r="AP47068" s="104"/>
    </row>
    <row r="47069" spans="21:42" ht="15" customHeight="1" x14ac:dyDescent="0.25">
      <c r="U47069" s="104"/>
      <c r="AB47069" s="104"/>
      <c r="AC47069" s="104"/>
      <c r="AF47069" s="104"/>
      <c r="AG47069" s="104"/>
      <c r="AK47069" s="104"/>
      <c r="AL47069" s="104"/>
      <c r="AO47069" s="104"/>
      <c r="AP47069" s="104"/>
    </row>
    <row r="47070" spans="21:42" ht="15" customHeight="1" x14ac:dyDescent="0.25">
      <c r="U47070" s="104"/>
      <c r="AB47070" s="104"/>
      <c r="AC47070" s="104"/>
      <c r="AF47070" s="104"/>
      <c r="AG47070" s="104"/>
      <c r="AK47070" s="104"/>
      <c r="AL47070" s="104"/>
      <c r="AO47070" s="104"/>
      <c r="AP47070" s="104"/>
    </row>
    <row r="47071" spans="21:42" ht="15" customHeight="1" x14ac:dyDescent="0.25">
      <c r="U47071" s="104"/>
      <c r="AB47071" s="104"/>
      <c r="AC47071" s="104"/>
      <c r="AF47071" s="104"/>
      <c r="AG47071" s="104"/>
      <c r="AK47071" s="104"/>
      <c r="AL47071" s="104"/>
      <c r="AO47071" s="104"/>
      <c r="AP47071" s="104"/>
    </row>
    <row r="47072" spans="21:42" ht="15" customHeight="1" x14ac:dyDescent="0.25">
      <c r="U47072" s="104"/>
      <c r="AB47072" s="104"/>
      <c r="AC47072" s="104"/>
      <c r="AF47072" s="104"/>
      <c r="AG47072" s="104"/>
      <c r="AK47072" s="104"/>
      <c r="AL47072" s="104"/>
      <c r="AO47072" s="104"/>
      <c r="AP47072" s="104"/>
    </row>
    <row r="47073" spans="21:42" ht="15" customHeight="1" x14ac:dyDescent="0.25">
      <c r="U47073" s="104"/>
      <c r="AB47073" s="104"/>
      <c r="AC47073" s="104"/>
      <c r="AF47073" s="104"/>
      <c r="AG47073" s="104"/>
      <c r="AK47073" s="104"/>
      <c r="AL47073" s="104"/>
      <c r="AO47073" s="104"/>
      <c r="AP47073" s="104"/>
    </row>
    <row r="47074" spans="21:42" ht="15" customHeight="1" x14ac:dyDescent="0.25">
      <c r="U47074" s="104"/>
      <c r="AB47074" s="104"/>
      <c r="AC47074" s="104"/>
      <c r="AF47074" s="104"/>
      <c r="AG47074" s="104"/>
      <c r="AK47074" s="104"/>
      <c r="AL47074" s="104"/>
      <c r="AO47074" s="104"/>
      <c r="AP47074" s="104"/>
    </row>
    <row r="47075" spans="21:42" ht="15" customHeight="1" x14ac:dyDescent="0.25">
      <c r="U47075" s="104"/>
      <c r="AB47075" s="104"/>
      <c r="AC47075" s="104"/>
      <c r="AF47075" s="104"/>
      <c r="AG47075" s="104"/>
      <c r="AK47075" s="104"/>
      <c r="AL47075" s="104"/>
      <c r="AO47075" s="104"/>
      <c r="AP47075" s="104"/>
    </row>
    <row r="47076" spans="21:42" ht="15" customHeight="1" x14ac:dyDescent="0.25">
      <c r="U47076" s="104"/>
      <c r="AB47076" s="104"/>
      <c r="AC47076" s="104"/>
      <c r="AF47076" s="104"/>
      <c r="AG47076" s="104"/>
      <c r="AK47076" s="104"/>
      <c r="AL47076" s="104"/>
      <c r="AO47076" s="104"/>
      <c r="AP47076" s="104"/>
    </row>
    <row r="47077" spans="21:42" ht="15" customHeight="1" x14ac:dyDescent="0.25">
      <c r="U47077" s="104"/>
      <c r="AB47077" s="104"/>
      <c r="AC47077" s="104"/>
      <c r="AF47077" s="104"/>
      <c r="AG47077" s="104"/>
      <c r="AK47077" s="104"/>
      <c r="AL47077" s="104"/>
      <c r="AO47077" s="104"/>
      <c r="AP47077" s="104"/>
    </row>
    <row r="47078" spans="21:42" ht="15" customHeight="1" x14ac:dyDescent="0.25">
      <c r="U47078" s="104"/>
      <c r="AB47078" s="104"/>
      <c r="AC47078" s="104"/>
      <c r="AF47078" s="104"/>
      <c r="AG47078" s="104"/>
      <c r="AK47078" s="104"/>
      <c r="AL47078" s="104"/>
      <c r="AO47078" s="104"/>
      <c r="AP47078" s="104"/>
    </row>
    <row r="47079" spans="21:42" ht="15" customHeight="1" x14ac:dyDescent="0.25">
      <c r="U47079" s="104"/>
      <c r="AB47079" s="104"/>
      <c r="AC47079" s="104"/>
      <c r="AF47079" s="104"/>
      <c r="AG47079" s="104"/>
      <c r="AK47079" s="104"/>
      <c r="AL47079" s="104"/>
      <c r="AO47079" s="104"/>
      <c r="AP47079" s="104"/>
    </row>
    <row r="47080" spans="21:42" ht="15" customHeight="1" x14ac:dyDescent="0.25">
      <c r="U47080" s="104"/>
      <c r="AB47080" s="104"/>
      <c r="AC47080" s="104"/>
      <c r="AF47080" s="104"/>
      <c r="AG47080" s="104"/>
      <c r="AK47080" s="104"/>
      <c r="AL47080" s="104"/>
      <c r="AO47080" s="104"/>
      <c r="AP47080" s="104"/>
    </row>
    <row r="47081" spans="21:42" ht="15" customHeight="1" x14ac:dyDescent="0.25">
      <c r="U47081" s="104"/>
      <c r="AB47081" s="104"/>
      <c r="AC47081" s="104"/>
      <c r="AF47081" s="104"/>
      <c r="AG47081" s="104"/>
      <c r="AK47081" s="104"/>
      <c r="AL47081" s="104"/>
      <c r="AO47081" s="104"/>
      <c r="AP47081" s="104"/>
    </row>
    <row r="47082" spans="21:42" ht="15" customHeight="1" x14ac:dyDescent="0.25">
      <c r="U47082" s="104"/>
      <c r="AB47082" s="104"/>
      <c r="AC47082" s="104"/>
      <c r="AF47082" s="104"/>
      <c r="AG47082" s="104"/>
      <c r="AK47082" s="104"/>
      <c r="AL47082" s="104"/>
      <c r="AO47082" s="104"/>
      <c r="AP47082" s="104"/>
    </row>
    <row r="47083" spans="21:42" ht="15" customHeight="1" x14ac:dyDescent="0.25">
      <c r="U47083" s="104"/>
      <c r="AB47083" s="104"/>
      <c r="AC47083" s="104"/>
      <c r="AF47083" s="104"/>
      <c r="AG47083" s="104"/>
      <c r="AK47083" s="104"/>
      <c r="AL47083" s="104"/>
      <c r="AO47083" s="104"/>
      <c r="AP47083" s="104"/>
    </row>
    <row r="47084" spans="21:42" ht="15" customHeight="1" x14ac:dyDescent="0.25">
      <c r="U47084" s="104"/>
      <c r="AB47084" s="104"/>
      <c r="AC47084" s="104"/>
      <c r="AF47084" s="104"/>
      <c r="AG47084" s="104"/>
      <c r="AK47084" s="104"/>
      <c r="AL47084" s="104"/>
      <c r="AO47084" s="104"/>
      <c r="AP47084" s="104"/>
    </row>
    <row r="47085" spans="21:42" ht="15" customHeight="1" x14ac:dyDescent="0.25">
      <c r="U47085" s="104"/>
      <c r="AB47085" s="104"/>
      <c r="AC47085" s="104"/>
      <c r="AF47085" s="104"/>
      <c r="AG47085" s="104"/>
      <c r="AK47085" s="104"/>
      <c r="AL47085" s="104"/>
      <c r="AO47085" s="104"/>
      <c r="AP47085" s="104"/>
    </row>
    <row r="47086" spans="21:42" ht="15" customHeight="1" x14ac:dyDescent="0.25">
      <c r="U47086" s="104"/>
      <c r="AB47086" s="104"/>
      <c r="AC47086" s="104"/>
      <c r="AF47086" s="104"/>
      <c r="AG47086" s="104"/>
      <c r="AK47086" s="104"/>
      <c r="AL47086" s="104"/>
      <c r="AO47086" s="104"/>
      <c r="AP47086" s="104"/>
    </row>
    <row r="47087" spans="21:42" ht="15" customHeight="1" x14ac:dyDescent="0.25">
      <c r="U47087" s="104"/>
      <c r="AB47087" s="104"/>
      <c r="AC47087" s="104"/>
      <c r="AF47087" s="104"/>
      <c r="AG47087" s="104"/>
      <c r="AK47087" s="104"/>
      <c r="AL47087" s="104"/>
      <c r="AO47087" s="104"/>
      <c r="AP47087" s="104"/>
    </row>
    <row r="47088" spans="21:42" ht="15" customHeight="1" x14ac:dyDescent="0.25">
      <c r="U47088" s="104"/>
      <c r="AB47088" s="104"/>
      <c r="AC47088" s="104"/>
      <c r="AF47088" s="104"/>
      <c r="AG47088" s="104"/>
      <c r="AK47088" s="104"/>
      <c r="AL47088" s="104"/>
      <c r="AO47088" s="104"/>
      <c r="AP47088" s="104"/>
    </row>
    <row r="47089" spans="21:42" ht="15" customHeight="1" x14ac:dyDescent="0.25">
      <c r="U47089" s="104"/>
      <c r="AB47089" s="104"/>
      <c r="AC47089" s="104"/>
      <c r="AF47089" s="104"/>
      <c r="AG47089" s="104"/>
      <c r="AK47089" s="104"/>
      <c r="AL47089" s="104"/>
      <c r="AO47089" s="104"/>
      <c r="AP47089" s="104"/>
    </row>
    <row r="47090" spans="21:42" ht="15" customHeight="1" x14ac:dyDescent="0.25">
      <c r="U47090" s="104"/>
      <c r="AB47090" s="104"/>
      <c r="AC47090" s="104"/>
      <c r="AF47090" s="104"/>
      <c r="AG47090" s="104"/>
      <c r="AK47090" s="104"/>
      <c r="AL47090" s="104"/>
      <c r="AO47090" s="104"/>
      <c r="AP47090" s="104"/>
    </row>
    <row r="47091" spans="21:42" ht="15" customHeight="1" x14ac:dyDescent="0.25">
      <c r="U47091" s="104"/>
      <c r="AB47091" s="104"/>
      <c r="AC47091" s="104"/>
      <c r="AF47091" s="104"/>
      <c r="AG47091" s="104"/>
      <c r="AK47091" s="104"/>
      <c r="AL47091" s="104"/>
      <c r="AO47091" s="104"/>
      <c r="AP47091" s="104"/>
    </row>
    <row r="47092" spans="21:42" ht="15" customHeight="1" x14ac:dyDescent="0.25">
      <c r="U47092" s="104"/>
      <c r="AB47092" s="104"/>
      <c r="AC47092" s="104"/>
      <c r="AF47092" s="104"/>
      <c r="AG47092" s="104"/>
      <c r="AK47092" s="104"/>
      <c r="AL47092" s="104"/>
      <c r="AO47092" s="104"/>
      <c r="AP47092" s="104"/>
    </row>
    <row r="47093" spans="21:42" ht="15" customHeight="1" x14ac:dyDescent="0.25">
      <c r="U47093" s="104"/>
      <c r="AB47093" s="104"/>
      <c r="AC47093" s="104"/>
      <c r="AF47093" s="104"/>
      <c r="AG47093" s="104"/>
      <c r="AK47093" s="104"/>
      <c r="AL47093" s="104"/>
      <c r="AO47093" s="104"/>
      <c r="AP47093" s="104"/>
    </row>
    <row r="47094" spans="21:42" ht="15" customHeight="1" x14ac:dyDescent="0.25">
      <c r="U47094" s="104"/>
      <c r="AB47094" s="104"/>
      <c r="AC47094" s="104"/>
      <c r="AF47094" s="104"/>
      <c r="AG47094" s="104"/>
      <c r="AK47094" s="104"/>
      <c r="AL47094" s="104"/>
      <c r="AO47094" s="104"/>
      <c r="AP47094" s="104"/>
    </row>
    <row r="47095" spans="21:42" ht="15" customHeight="1" x14ac:dyDescent="0.25">
      <c r="U47095" s="104"/>
      <c r="AB47095" s="104"/>
      <c r="AC47095" s="104"/>
      <c r="AF47095" s="104"/>
      <c r="AG47095" s="104"/>
      <c r="AK47095" s="104"/>
      <c r="AL47095" s="104"/>
      <c r="AO47095" s="104"/>
      <c r="AP47095" s="104"/>
    </row>
    <row r="47096" spans="21:42" ht="15" customHeight="1" x14ac:dyDescent="0.25">
      <c r="U47096" s="104"/>
      <c r="AB47096" s="104"/>
      <c r="AC47096" s="104"/>
      <c r="AF47096" s="104"/>
      <c r="AG47096" s="104"/>
      <c r="AK47096" s="104"/>
      <c r="AL47096" s="104"/>
      <c r="AO47096" s="104"/>
      <c r="AP47096" s="104"/>
    </row>
    <row r="47097" spans="21:42" ht="15" customHeight="1" x14ac:dyDescent="0.25">
      <c r="U47097" s="104"/>
      <c r="AB47097" s="104"/>
      <c r="AC47097" s="104"/>
      <c r="AF47097" s="104"/>
      <c r="AG47097" s="104"/>
      <c r="AK47097" s="104"/>
      <c r="AL47097" s="104"/>
      <c r="AO47097" s="104"/>
      <c r="AP47097" s="104"/>
    </row>
    <row r="47098" spans="21:42" ht="15" customHeight="1" x14ac:dyDescent="0.25">
      <c r="U47098" s="104"/>
      <c r="AB47098" s="104"/>
      <c r="AC47098" s="104"/>
      <c r="AF47098" s="104"/>
      <c r="AG47098" s="104"/>
      <c r="AK47098" s="104"/>
      <c r="AL47098" s="104"/>
      <c r="AO47098" s="104"/>
      <c r="AP47098" s="104"/>
    </row>
    <row r="47099" spans="21:42" ht="15" customHeight="1" x14ac:dyDescent="0.25">
      <c r="U47099" s="104"/>
      <c r="AB47099" s="104"/>
      <c r="AC47099" s="104"/>
      <c r="AF47099" s="104"/>
      <c r="AG47099" s="104"/>
      <c r="AK47099" s="104"/>
      <c r="AL47099" s="104"/>
      <c r="AO47099" s="104"/>
      <c r="AP47099" s="104"/>
    </row>
    <row r="47100" spans="21:42" ht="15" customHeight="1" x14ac:dyDescent="0.25">
      <c r="U47100" s="104"/>
      <c r="AB47100" s="104"/>
      <c r="AC47100" s="104"/>
      <c r="AF47100" s="104"/>
      <c r="AG47100" s="104"/>
      <c r="AK47100" s="104"/>
      <c r="AL47100" s="104"/>
      <c r="AO47100" s="104"/>
      <c r="AP47100" s="104"/>
    </row>
    <row r="47101" spans="21:42" ht="15" customHeight="1" x14ac:dyDescent="0.25">
      <c r="U47101" s="104"/>
      <c r="AB47101" s="104"/>
      <c r="AC47101" s="104"/>
      <c r="AF47101" s="104"/>
      <c r="AG47101" s="104"/>
      <c r="AK47101" s="104"/>
      <c r="AL47101" s="104"/>
      <c r="AO47101" s="104"/>
      <c r="AP47101" s="104"/>
    </row>
    <row r="47102" spans="21:42" ht="15" customHeight="1" x14ac:dyDescent="0.25">
      <c r="U47102" s="104"/>
      <c r="AB47102" s="104"/>
      <c r="AC47102" s="104"/>
      <c r="AF47102" s="104"/>
      <c r="AG47102" s="104"/>
      <c r="AK47102" s="104"/>
      <c r="AL47102" s="104"/>
      <c r="AO47102" s="104"/>
      <c r="AP47102" s="104"/>
    </row>
    <row r="47103" spans="21:42" ht="15" customHeight="1" x14ac:dyDescent="0.25">
      <c r="U47103" s="104"/>
      <c r="AB47103" s="104"/>
      <c r="AC47103" s="104"/>
      <c r="AF47103" s="104"/>
      <c r="AG47103" s="104"/>
      <c r="AK47103" s="104"/>
      <c r="AL47103" s="104"/>
      <c r="AO47103" s="104"/>
      <c r="AP47103" s="104"/>
    </row>
    <row r="47104" spans="21:42" ht="15" customHeight="1" x14ac:dyDescent="0.25">
      <c r="U47104" s="104"/>
      <c r="AB47104" s="104"/>
      <c r="AC47104" s="104"/>
      <c r="AF47104" s="104"/>
      <c r="AG47104" s="104"/>
      <c r="AK47104" s="104"/>
      <c r="AL47104" s="104"/>
      <c r="AO47104" s="104"/>
      <c r="AP47104" s="104"/>
    </row>
    <row r="47105" spans="21:42" ht="15" customHeight="1" x14ac:dyDescent="0.25">
      <c r="U47105" s="104"/>
      <c r="AB47105" s="104"/>
      <c r="AC47105" s="104"/>
      <c r="AF47105" s="104"/>
      <c r="AG47105" s="104"/>
      <c r="AK47105" s="104"/>
      <c r="AL47105" s="104"/>
      <c r="AO47105" s="104"/>
      <c r="AP47105" s="104"/>
    </row>
    <row r="47106" spans="21:42" ht="15" customHeight="1" x14ac:dyDescent="0.25">
      <c r="U47106" s="104"/>
      <c r="AB47106" s="104"/>
      <c r="AC47106" s="104"/>
      <c r="AF47106" s="104"/>
      <c r="AG47106" s="104"/>
      <c r="AK47106" s="104"/>
      <c r="AL47106" s="104"/>
      <c r="AO47106" s="104"/>
      <c r="AP47106" s="104"/>
    </row>
    <row r="47107" spans="21:42" ht="15" customHeight="1" x14ac:dyDescent="0.25">
      <c r="U47107" s="104"/>
      <c r="AB47107" s="104"/>
      <c r="AC47107" s="104"/>
      <c r="AF47107" s="104"/>
      <c r="AG47107" s="104"/>
      <c r="AK47107" s="104"/>
      <c r="AL47107" s="104"/>
      <c r="AO47107" s="104"/>
      <c r="AP47107" s="104"/>
    </row>
    <row r="47108" spans="21:42" ht="15" customHeight="1" x14ac:dyDescent="0.25">
      <c r="U47108" s="104"/>
      <c r="AB47108" s="104"/>
      <c r="AC47108" s="104"/>
      <c r="AF47108" s="104"/>
      <c r="AG47108" s="104"/>
      <c r="AK47108" s="104"/>
      <c r="AL47108" s="104"/>
      <c r="AO47108" s="104"/>
      <c r="AP47108" s="104"/>
    </row>
    <row r="47109" spans="21:42" ht="15" customHeight="1" x14ac:dyDescent="0.25">
      <c r="U47109" s="104"/>
      <c r="AB47109" s="104"/>
      <c r="AC47109" s="104"/>
      <c r="AF47109" s="104"/>
      <c r="AG47109" s="104"/>
      <c r="AK47109" s="104"/>
      <c r="AL47109" s="104"/>
      <c r="AO47109" s="104"/>
      <c r="AP47109" s="104"/>
    </row>
    <row r="47110" spans="21:42" ht="15" customHeight="1" x14ac:dyDescent="0.25">
      <c r="U47110" s="104"/>
      <c r="AB47110" s="104"/>
      <c r="AC47110" s="104"/>
      <c r="AF47110" s="104"/>
      <c r="AG47110" s="104"/>
      <c r="AK47110" s="104"/>
      <c r="AL47110" s="104"/>
      <c r="AO47110" s="104"/>
      <c r="AP47110" s="104"/>
    </row>
    <row r="47111" spans="21:42" ht="15" customHeight="1" x14ac:dyDescent="0.25">
      <c r="U47111" s="104"/>
      <c r="AB47111" s="104"/>
      <c r="AC47111" s="104"/>
      <c r="AF47111" s="104"/>
      <c r="AG47111" s="104"/>
      <c r="AK47111" s="104"/>
      <c r="AL47111" s="104"/>
      <c r="AO47111" s="104"/>
      <c r="AP47111" s="104"/>
    </row>
    <row r="47112" spans="21:42" ht="15" customHeight="1" x14ac:dyDescent="0.25">
      <c r="U47112" s="104"/>
      <c r="AB47112" s="104"/>
      <c r="AC47112" s="104"/>
      <c r="AF47112" s="104"/>
      <c r="AG47112" s="104"/>
      <c r="AK47112" s="104"/>
      <c r="AL47112" s="104"/>
      <c r="AO47112" s="104"/>
      <c r="AP47112" s="104"/>
    </row>
    <row r="47113" spans="21:42" ht="15" customHeight="1" x14ac:dyDescent="0.25">
      <c r="U47113" s="104"/>
      <c r="AB47113" s="104"/>
      <c r="AC47113" s="104"/>
      <c r="AF47113" s="104"/>
      <c r="AG47113" s="104"/>
      <c r="AK47113" s="104"/>
      <c r="AL47113" s="104"/>
      <c r="AO47113" s="104"/>
      <c r="AP47113" s="104"/>
    </row>
    <row r="47114" spans="21:42" ht="15" customHeight="1" x14ac:dyDescent="0.25">
      <c r="U47114" s="104"/>
      <c r="AB47114" s="104"/>
      <c r="AC47114" s="104"/>
      <c r="AF47114" s="104"/>
      <c r="AG47114" s="104"/>
      <c r="AK47114" s="104"/>
      <c r="AL47114" s="104"/>
      <c r="AO47114" s="104"/>
      <c r="AP47114" s="104"/>
    </row>
    <row r="47115" spans="21:42" ht="15" customHeight="1" x14ac:dyDescent="0.25">
      <c r="U47115" s="104"/>
      <c r="AB47115" s="104"/>
      <c r="AC47115" s="104"/>
      <c r="AF47115" s="104"/>
      <c r="AG47115" s="104"/>
      <c r="AK47115" s="104"/>
      <c r="AL47115" s="104"/>
      <c r="AO47115" s="104"/>
      <c r="AP47115" s="104"/>
    </row>
    <row r="47116" spans="21:42" ht="15" customHeight="1" x14ac:dyDescent="0.25">
      <c r="U47116" s="104"/>
      <c r="AB47116" s="104"/>
      <c r="AC47116" s="104"/>
      <c r="AF47116" s="104"/>
      <c r="AG47116" s="104"/>
      <c r="AK47116" s="104"/>
      <c r="AL47116" s="104"/>
      <c r="AO47116" s="104"/>
      <c r="AP47116" s="104"/>
    </row>
    <row r="47117" spans="21:42" ht="15" customHeight="1" x14ac:dyDescent="0.25">
      <c r="U47117" s="104"/>
      <c r="AB47117" s="104"/>
      <c r="AC47117" s="104"/>
      <c r="AF47117" s="104"/>
      <c r="AG47117" s="104"/>
      <c r="AK47117" s="104"/>
      <c r="AL47117" s="104"/>
      <c r="AO47117" s="104"/>
      <c r="AP47117" s="104"/>
    </row>
    <row r="47118" spans="21:42" ht="15" customHeight="1" x14ac:dyDescent="0.25">
      <c r="U47118" s="104"/>
      <c r="AB47118" s="104"/>
      <c r="AC47118" s="104"/>
      <c r="AF47118" s="104"/>
      <c r="AG47118" s="104"/>
      <c r="AK47118" s="104"/>
      <c r="AL47118" s="104"/>
      <c r="AO47118" s="104"/>
      <c r="AP47118" s="104"/>
    </row>
    <row r="47119" spans="21:42" ht="15" customHeight="1" x14ac:dyDescent="0.25">
      <c r="U47119" s="104"/>
      <c r="AB47119" s="104"/>
      <c r="AC47119" s="104"/>
      <c r="AF47119" s="104"/>
      <c r="AG47119" s="104"/>
      <c r="AK47119" s="104"/>
      <c r="AL47119" s="104"/>
      <c r="AO47119" s="104"/>
      <c r="AP47119" s="104"/>
    </row>
    <row r="47120" spans="21:42" ht="15" customHeight="1" x14ac:dyDescent="0.25">
      <c r="U47120" s="104"/>
      <c r="AB47120" s="104"/>
      <c r="AC47120" s="104"/>
      <c r="AF47120" s="104"/>
      <c r="AG47120" s="104"/>
      <c r="AK47120" s="104"/>
      <c r="AL47120" s="104"/>
      <c r="AO47120" s="104"/>
      <c r="AP47120" s="104"/>
    </row>
    <row r="47121" spans="21:42" ht="15" customHeight="1" x14ac:dyDescent="0.25">
      <c r="U47121" s="104"/>
      <c r="AB47121" s="104"/>
      <c r="AC47121" s="104"/>
      <c r="AF47121" s="104"/>
      <c r="AG47121" s="104"/>
      <c r="AK47121" s="104"/>
      <c r="AL47121" s="104"/>
      <c r="AO47121" s="104"/>
      <c r="AP47121" s="104"/>
    </row>
    <row r="47122" spans="21:42" ht="15" customHeight="1" x14ac:dyDescent="0.25">
      <c r="U47122" s="104"/>
      <c r="AB47122" s="104"/>
      <c r="AC47122" s="104"/>
      <c r="AF47122" s="104"/>
      <c r="AG47122" s="104"/>
      <c r="AK47122" s="104"/>
      <c r="AL47122" s="104"/>
      <c r="AO47122" s="104"/>
      <c r="AP47122" s="104"/>
    </row>
    <row r="47123" spans="21:42" ht="15" customHeight="1" x14ac:dyDescent="0.25">
      <c r="U47123" s="104"/>
      <c r="AB47123" s="104"/>
      <c r="AC47123" s="104"/>
      <c r="AF47123" s="104"/>
      <c r="AG47123" s="104"/>
      <c r="AK47123" s="104"/>
      <c r="AL47123" s="104"/>
      <c r="AO47123" s="104"/>
      <c r="AP47123" s="104"/>
    </row>
    <row r="47124" spans="21:42" ht="15" customHeight="1" x14ac:dyDescent="0.25">
      <c r="U47124" s="104"/>
      <c r="AB47124" s="104"/>
      <c r="AC47124" s="104"/>
      <c r="AF47124" s="104"/>
      <c r="AG47124" s="104"/>
      <c r="AK47124" s="104"/>
      <c r="AL47124" s="104"/>
      <c r="AO47124" s="104"/>
      <c r="AP47124" s="104"/>
    </row>
    <row r="47125" spans="21:42" ht="15" customHeight="1" x14ac:dyDescent="0.25">
      <c r="U47125" s="104"/>
      <c r="AB47125" s="104"/>
      <c r="AC47125" s="104"/>
      <c r="AF47125" s="104"/>
      <c r="AG47125" s="104"/>
      <c r="AK47125" s="104"/>
      <c r="AL47125" s="104"/>
      <c r="AO47125" s="104"/>
      <c r="AP47125" s="104"/>
    </row>
    <row r="47126" spans="21:42" ht="15" customHeight="1" x14ac:dyDescent="0.25">
      <c r="U47126" s="104"/>
      <c r="AB47126" s="104"/>
      <c r="AC47126" s="104"/>
      <c r="AF47126" s="104"/>
      <c r="AG47126" s="104"/>
      <c r="AK47126" s="104"/>
      <c r="AL47126" s="104"/>
      <c r="AO47126" s="104"/>
      <c r="AP47126" s="104"/>
    </row>
    <row r="47127" spans="21:42" ht="15" customHeight="1" x14ac:dyDescent="0.25">
      <c r="U47127" s="104"/>
      <c r="AB47127" s="104"/>
      <c r="AC47127" s="104"/>
      <c r="AF47127" s="104"/>
      <c r="AG47127" s="104"/>
      <c r="AK47127" s="104"/>
      <c r="AL47127" s="104"/>
      <c r="AO47127" s="104"/>
      <c r="AP47127" s="104"/>
    </row>
    <row r="47128" spans="21:42" ht="15" customHeight="1" x14ac:dyDescent="0.25">
      <c r="U47128" s="104"/>
      <c r="AB47128" s="104"/>
      <c r="AC47128" s="104"/>
      <c r="AF47128" s="104"/>
      <c r="AG47128" s="104"/>
      <c r="AK47128" s="104"/>
      <c r="AL47128" s="104"/>
      <c r="AO47128" s="104"/>
      <c r="AP47128" s="104"/>
    </row>
    <row r="47129" spans="21:42" ht="15" customHeight="1" x14ac:dyDescent="0.25">
      <c r="U47129" s="104"/>
      <c r="AB47129" s="104"/>
      <c r="AC47129" s="104"/>
      <c r="AF47129" s="104"/>
      <c r="AG47129" s="104"/>
      <c r="AK47129" s="104"/>
      <c r="AL47129" s="104"/>
      <c r="AO47129" s="104"/>
      <c r="AP47129" s="104"/>
    </row>
    <row r="47130" spans="21:42" ht="15" customHeight="1" x14ac:dyDescent="0.25">
      <c r="U47130" s="104"/>
      <c r="AB47130" s="104"/>
      <c r="AC47130" s="104"/>
      <c r="AF47130" s="104"/>
      <c r="AG47130" s="104"/>
      <c r="AK47130" s="104"/>
      <c r="AL47130" s="104"/>
      <c r="AO47130" s="104"/>
      <c r="AP47130" s="104"/>
    </row>
    <row r="47131" spans="21:42" ht="15" customHeight="1" x14ac:dyDescent="0.25">
      <c r="U47131" s="104"/>
      <c r="AB47131" s="104"/>
      <c r="AC47131" s="104"/>
      <c r="AF47131" s="104"/>
      <c r="AG47131" s="104"/>
      <c r="AK47131" s="104"/>
      <c r="AL47131" s="104"/>
      <c r="AO47131" s="104"/>
      <c r="AP47131" s="104"/>
    </row>
    <row r="47132" spans="21:42" ht="15" customHeight="1" x14ac:dyDescent="0.25">
      <c r="U47132" s="104"/>
      <c r="AB47132" s="104"/>
      <c r="AC47132" s="104"/>
      <c r="AF47132" s="104"/>
      <c r="AG47132" s="104"/>
      <c r="AK47132" s="104"/>
      <c r="AL47132" s="104"/>
      <c r="AO47132" s="104"/>
      <c r="AP47132" s="104"/>
    </row>
    <row r="47133" spans="21:42" ht="15" customHeight="1" x14ac:dyDescent="0.25">
      <c r="U47133" s="104"/>
      <c r="AB47133" s="104"/>
      <c r="AC47133" s="104"/>
      <c r="AF47133" s="104"/>
      <c r="AG47133" s="104"/>
      <c r="AK47133" s="104"/>
      <c r="AL47133" s="104"/>
      <c r="AO47133" s="104"/>
      <c r="AP47133" s="104"/>
    </row>
    <row r="47134" spans="21:42" ht="15" customHeight="1" x14ac:dyDescent="0.25">
      <c r="U47134" s="104"/>
      <c r="AB47134" s="104"/>
      <c r="AC47134" s="104"/>
      <c r="AF47134" s="104"/>
      <c r="AG47134" s="104"/>
      <c r="AK47134" s="104"/>
      <c r="AL47134" s="104"/>
      <c r="AO47134" s="104"/>
      <c r="AP47134" s="104"/>
    </row>
    <row r="47135" spans="21:42" ht="15" customHeight="1" x14ac:dyDescent="0.25">
      <c r="U47135" s="104"/>
      <c r="AB47135" s="104"/>
      <c r="AC47135" s="104"/>
      <c r="AF47135" s="104"/>
      <c r="AG47135" s="104"/>
      <c r="AK47135" s="104"/>
      <c r="AL47135" s="104"/>
      <c r="AO47135" s="104"/>
      <c r="AP47135" s="104"/>
    </row>
    <row r="47136" spans="21:42" ht="15" customHeight="1" x14ac:dyDescent="0.25">
      <c r="U47136" s="104"/>
      <c r="AB47136" s="104"/>
      <c r="AC47136" s="104"/>
      <c r="AF47136" s="104"/>
      <c r="AG47136" s="104"/>
      <c r="AK47136" s="104"/>
      <c r="AL47136" s="104"/>
      <c r="AO47136" s="104"/>
      <c r="AP47136" s="104"/>
    </row>
    <row r="47137" spans="21:42" ht="15" customHeight="1" x14ac:dyDescent="0.25">
      <c r="U47137" s="104"/>
      <c r="AB47137" s="104"/>
      <c r="AC47137" s="104"/>
      <c r="AF47137" s="104"/>
      <c r="AG47137" s="104"/>
      <c r="AK47137" s="104"/>
      <c r="AL47137" s="104"/>
      <c r="AO47137" s="104"/>
      <c r="AP47137" s="104"/>
    </row>
    <row r="47138" spans="21:42" ht="15" customHeight="1" x14ac:dyDescent="0.25">
      <c r="U47138" s="104"/>
      <c r="AB47138" s="104"/>
      <c r="AC47138" s="104"/>
      <c r="AF47138" s="104"/>
      <c r="AG47138" s="104"/>
      <c r="AK47138" s="104"/>
      <c r="AL47138" s="104"/>
      <c r="AO47138" s="104"/>
      <c r="AP47138" s="104"/>
    </row>
    <row r="47139" spans="21:42" ht="15" customHeight="1" x14ac:dyDescent="0.25">
      <c r="U47139" s="104"/>
      <c r="AB47139" s="104"/>
      <c r="AC47139" s="104"/>
      <c r="AF47139" s="104"/>
      <c r="AG47139" s="104"/>
      <c r="AK47139" s="104"/>
      <c r="AL47139" s="104"/>
      <c r="AO47139" s="104"/>
      <c r="AP47139" s="104"/>
    </row>
    <row r="47140" spans="21:42" ht="15" customHeight="1" x14ac:dyDescent="0.25">
      <c r="U47140" s="104"/>
      <c r="AB47140" s="104"/>
      <c r="AC47140" s="104"/>
      <c r="AF47140" s="104"/>
      <c r="AG47140" s="104"/>
      <c r="AK47140" s="104"/>
      <c r="AL47140" s="104"/>
      <c r="AO47140" s="104"/>
      <c r="AP47140" s="104"/>
    </row>
    <row r="47141" spans="21:42" ht="15" customHeight="1" x14ac:dyDescent="0.25">
      <c r="U47141" s="104"/>
      <c r="AB47141" s="104"/>
      <c r="AC47141" s="104"/>
      <c r="AF47141" s="104"/>
      <c r="AG47141" s="104"/>
      <c r="AK47141" s="104"/>
      <c r="AL47141" s="104"/>
      <c r="AO47141" s="104"/>
      <c r="AP47141" s="104"/>
    </row>
    <row r="47142" spans="21:42" ht="15" customHeight="1" x14ac:dyDescent="0.25">
      <c r="U47142" s="104"/>
      <c r="AB47142" s="104"/>
      <c r="AC47142" s="104"/>
      <c r="AF47142" s="104"/>
      <c r="AG47142" s="104"/>
      <c r="AK47142" s="104"/>
      <c r="AL47142" s="104"/>
      <c r="AO47142" s="104"/>
      <c r="AP47142" s="104"/>
    </row>
    <row r="47143" spans="21:42" ht="15" customHeight="1" x14ac:dyDescent="0.25">
      <c r="U47143" s="104"/>
      <c r="AB47143" s="104"/>
      <c r="AC47143" s="104"/>
      <c r="AF47143" s="104"/>
      <c r="AG47143" s="104"/>
      <c r="AK47143" s="104"/>
      <c r="AL47143" s="104"/>
      <c r="AO47143" s="104"/>
      <c r="AP47143" s="104"/>
    </row>
    <row r="47144" spans="21:42" ht="15" customHeight="1" x14ac:dyDescent="0.25">
      <c r="U47144" s="104"/>
      <c r="AB47144" s="104"/>
      <c r="AC47144" s="104"/>
      <c r="AF47144" s="104"/>
      <c r="AG47144" s="104"/>
      <c r="AK47144" s="104"/>
      <c r="AL47144" s="104"/>
      <c r="AO47144" s="104"/>
      <c r="AP47144" s="104"/>
    </row>
    <row r="47145" spans="21:42" ht="15" customHeight="1" x14ac:dyDescent="0.25">
      <c r="U47145" s="104"/>
      <c r="AB47145" s="104"/>
      <c r="AC47145" s="104"/>
      <c r="AF47145" s="104"/>
      <c r="AG47145" s="104"/>
      <c r="AK47145" s="104"/>
      <c r="AL47145" s="104"/>
      <c r="AO47145" s="104"/>
      <c r="AP47145" s="104"/>
    </row>
    <row r="47146" spans="21:42" ht="15" customHeight="1" x14ac:dyDescent="0.25">
      <c r="U47146" s="104"/>
      <c r="AB47146" s="104"/>
      <c r="AC47146" s="104"/>
      <c r="AF47146" s="104"/>
      <c r="AG47146" s="104"/>
      <c r="AK47146" s="104"/>
      <c r="AL47146" s="104"/>
      <c r="AO47146" s="104"/>
      <c r="AP47146" s="104"/>
    </row>
    <row r="47147" spans="21:42" ht="15" customHeight="1" x14ac:dyDescent="0.25">
      <c r="U47147" s="104"/>
      <c r="AB47147" s="104"/>
      <c r="AC47147" s="104"/>
      <c r="AF47147" s="104"/>
      <c r="AG47147" s="104"/>
      <c r="AK47147" s="104"/>
      <c r="AL47147" s="104"/>
      <c r="AO47147" s="104"/>
      <c r="AP47147" s="104"/>
    </row>
    <row r="47148" spans="21:42" ht="15" customHeight="1" x14ac:dyDescent="0.25">
      <c r="U47148" s="104"/>
      <c r="AB47148" s="104"/>
      <c r="AC47148" s="104"/>
      <c r="AF47148" s="104"/>
      <c r="AG47148" s="104"/>
      <c r="AK47148" s="104"/>
      <c r="AL47148" s="104"/>
      <c r="AO47148" s="104"/>
      <c r="AP47148" s="104"/>
    </row>
    <row r="47149" spans="21:42" ht="15" customHeight="1" x14ac:dyDescent="0.25">
      <c r="U47149" s="104"/>
      <c r="AB47149" s="104"/>
      <c r="AC47149" s="104"/>
      <c r="AF47149" s="104"/>
      <c r="AG47149" s="104"/>
      <c r="AK47149" s="104"/>
      <c r="AL47149" s="104"/>
      <c r="AO47149" s="104"/>
      <c r="AP47149" s="104"/>
    </row>
    <row r="47150" spans="21:42" ht="15" customHeight="1" x14ac:dyDescent="0.25">
      <c r="U47150" s="104"/>
      <c r="AB47150" s="104"/>
      <c r="AC47150" s="104"/>
      <c r="AF47150" s="104"/>
      <c r="AG47150" s="104"/>
      <c r="AK47150" s="104"/>
      <c r="AL47150" s="104"/>
      <c r="AO47150" s="104"/>
      <c r="AP47150" s="104"/>
    </row>
    <row r="47151" spans="21:42" ht="15" customHeight="1" x14ac:dyDescent="0.25">
      <c r="U47151" s="104"/>
      <c r="AB47151" s="104"/>
      <c r="AC47151" s="104"/>
      <c r="AF47151" s="104"/>
      <c r="AG47151" s="104"/>
      <c r="AK47151" s="104"/>
      <c r="AL47151" s="104"/>
      <c r="AO47151" s="104"/>
      <c r="AP47151" s="104"/>
    </row>
    <row r="47152" spans="21:42" ht="15" customHeight="1" x14ac:dyDescent="0.25">
      <c r="U47152" s="104"/>
      <c r="AB47152" s="104"/>
      <c r="AC47152" s="104"/>
      <c r="AF47152" s="104"/>
      <c r="AG47152" s="104"/>
      <c r="AK47152" s="104"/>
      <c r="AL47152" s="104"/>
      <c r="AO47152" s="104"/>
      <c r="AP47152" s="104"/>
    </row>
    <row r="47153" spans="21:42" ht="15" customHeight="1" x14ac:dyDescent="0.25">
      <c r="U47153" s="104"/>
      <c r="AB47153" s="104"/>
      <c r="AC47153" s="104"/>
      <c r="AF47153" s="104"/>
      <c r="AG47153" s="104"/>
      <c r="AK47153" s="104"/>
      <c r="AL47153" s="104"/>
      <c r="AO47153" s="104"/>
      <c r="AP47153" s="104"/>
    </row>
    <row r="47154" spans="21:42" ht="15" customHeight="1" x14ac:dyDescent="0.25">
      <c r="U47154" s="104"/>
      <c r="AB47154" s="104"/>
      <c r="AC47154" s="104"/>
      <c r="AF47154" s="104"/>
      <c r="AG47154" s="104"/>
      <c r="AK47154" s="104"/>
      <c r="AL47154" s="104"/>
      <c r="AO47154" s="104"/>
      <c r="AP47154" s="104"/>
    </row>
    <row r="47155" spans="21:42" ht="15" customHeight="1" x14ac:dyDescent="0.25">
      <c r="U47155" s="104"/>
      <c r="AB47155" s="104"/>
      <c r="AC47155" s="104"/>
      <c r="AF47155" s="104"/>
      <c r="AG47155" s="104"/>
      <c r="AK47155" s="104"/>
      <c r="AL47155" s="104"/>
      <c r="AO47155" s="104"/>
      <c r="AP47155" s="104"/>
    </row>
    <row r="47156" spans="21:42" ht="15" customHeight="1" x14ac:dyDescent="0.25">
      <c r="U47156" s="104"/>
      <c r="AB47156" s="104"/>
      <c r="AC47156" s="104"/>
      <c r="AF47156" s="104"/>
      <c r="AG47156" s="104"/>
      <c r="AK47156" s="104"/>
      <c r="AL47156" s="104"/>
      <c r="AO47156" s="104"/>
      <c r="AP47156" s="104"/>
    </row>
    <row r="47157" spans="21:42" ht="15" customHeight="1" x14ac:dyDescent="0.25">
      <c r="U47157" s="104"/>
      <c r="AB47157" s="104"/>
      <c r="AC47157" s="104"/>
      <c r="AF47157" s="104"/>
      <c r="AG47157" s="104"/>
      <c r="AK47157" s="104"/>
      <c r="AL47157" s="104"/>
      <c r="AO47157" s="104"/>
      <c r="AP47157" s="104"/>
    </row>
    <row r="47158" spans="21:42" ht="15" customHeight="1" x14ac:dyDescent="0.25">
      <c r="U47158" s="104"/>
      <c r="AB47158" s="104"/>
      <c r="AC47158" s="104"/>
      <c r="AF47158" s="104"/>
      <c r="AG47158" s="104"/>
      <c r="AK47158" s="104"/>
      <c r="AL47158" s="104"/>
      <c r="AO47158" s="104"/>
      <c r="AP47158" s="104"/>
    </row>
    <row r="47159" spans="21:42" ht="15" customHeight="1" x14ac:dyDescent="0.25">
      <c r="U47159" s="104"/>
      <c r="AB47159" s="104"/>
      <c r="AC47159" s="104"/>
      <c r="AF47159" s="104"/>
      <c r="AG47159" s="104"/>
      <c r="AK47159" s="104"/>
      <c r="AL47159" s="104"/>
      <c r="AO47159" s="104"/>
      <c r="AP47159" s="104"/>
    </row>
    <row r="47160" spans="21:42" ht="15" customHeight="1" x14ac:dyDescent="0.25">
      <c r="U47160" s="104"/>
      <c r="AB47160" s="104"/>
      <c r="AC47160" s="104"/>
      <c r="AF47160" s="104"/>
      <c r="AG47160" s="104"/>
      <c r="AK47160" s="104"/>
      <c r="AL47160" s="104"/>
      <c r="AO47160" s="104"/>
      <c r="AP47160" s="104"/>
    </row>
    <row r="47161" spans="21:42" ht="15" customHeight="1" x14ac:dyDescent="0.25">
      <c r="U47161" s="104"/>
      <c r="AB47161" s="104"/>
      <c r="AC47161" s="104"/>
      <c r="AF47161" s="104"/>
      <c r="AG47161" s="104"/>
      <c r="AK47161" s="104"/>
      <c r="AL47161" s="104"/>
      <c r="AO47161" s="104"/>
      <c r="AP47161" s="104"/>
    </row>
    <row r="47162" spans="21:42" ht="15" customHeight="1" x14ac:dyDescent="0.25">
      <c r="U47162" s="104"/>
      <c r="AB47162" s="104"/>
      <c r="AC47162" s="104"/>
      <c r="AF47162" s="104"/>
      <c r="AG47162" s="104"/>
      <c r="AK47162" s="104"/>
      <c r="AL47162" s="104"/>
      <c r="AO47162" s="104"/>
      <c r="AP47162" s="104"/>
    </row>
    <row r="47163" spans="21:42" ht="15" customHeight="1" x14ac:dyDescent="0.25">
      <c r="U47163" s="104"/>
      <c r="AB47163" s="104"/>
      <c r="AC47163" s="104"/>
      <c r="AF47163" s="104"/>
      <c r="AG47163" s="104"/>
      <c r="AK47163" s="104"/>
      <c r="AL47163" s="104"/>
      <c r="AO47163" s="104"/>
      <c r="AP47163" s="104"/>
    </row>
    <row r="47164" spans="21:42" ht="15" customHeight="1" x14ac:dyDescent="0.25">
      <c r="U47164" s="104"/>
      <c r="AB47164" s="104"/>
      <c r="AC47164" s="104"/>
      <c r="AF47164" s="104"/>
      <c r="AG47164" s="104"/>
      <c r="AK47164" s="104"/>
      <c r="AL47164" s="104"/>
      <c r="AO47164" s="104"/>
      <c r="AP47164" s="104"/>
    </row>
    <row r="47165" spans="21:42" ht="15" customHeight="1" x14ac:dyDescent="0.25">
      <c r="U47165" s="104"/>
      <c r="AB47165" s="104"/>
      <c r="AC47165" s="104"/>
      <c r="AF47165" s="104"/>
      <c r="AG47165" s="104"/>
      <c r="AK47165" s="104"/>
      <c r="AL47165" s="104"/>
      <c r="AO47165" s="104"/>
      <c r="AP47165" s="104"/>
    </row>
    <row r="47166" spans="21:42" ht="15" customHeight="1" x14ac:dyDescent="0.25">
      <c r="U47166" s="104"/>
      <c r="AB47166" s="104"/>
      <c r="AC47166" s="104"/>
      <c r="AF47166" s="104"/>
      <c r="AG47166" s="104"/>
      <c r="AK47166" s="104"/>
      <c r="AL47166" s="104"/>
      <c r="AO47166" s="104"/>
      <c r="AP47166" s="104"/>
    </row>
    <row r="47167" spans="21:42" ht="15" customHeight="1" x14ac:dyDescent="0.25">
      <c r="U47167" s="104"/>
      <c r="AB47167" s="104"/>
      <c r="AC47167" s="104"/>
      <c r="AF47167" s="104"/>
      <c r="AG47167" s="104"/>
      <c r="AK47167" s="104"/>
      <c r="AL47167" s="104"/>
      <c r="AO47167" s="104"/>
      <c r="AP47167" s="104"/>
    </row>
    <row r="47168" spans="21:42" ht="15" customHeight="1" x14ac:dyDescent="0.25">
      <c r="U47168" s="104"/>
      <c r="AB47168" s="104"/>
      <c r="AC47168" s="104"/>
      <c r="AF47168" s="104"/>
      <c r="AG47168" s="104"/>
      <c r="AK47168" s="104"/>
      <c r="AL47168" s="104"/>
      <c r="AO47168" s="104"/>
      <c r="AP47168" s="104"/>
    </row>
    <row r="47169" spans="21:42" ht="15" customHeight="1" x14ac:dyDescent="0.25">
      <c r="U47169" s="104"/>
      <c r="AB47169" s="104"/>
      <c r="AC47169" s="104"/>
      <c r="AF47169" s="104"/>
      <c r="AG47169" s="104"/>
      <c r="AK47169" s="104"/>
      <c r="AL47169" s="104"/>
      <c r="AO47169" s="104"/>
      <c r="AP47169" s="104"/>
    </row>
    <row r="47170" spans="21:42" ht="15" customHeight="1" x14ac:dyDescent="0.25">
      <c r="U47170" s="104"/>
      <c r="AB47170" s="104"/>
      <c r="AC47170" s="104"/>
      <c r="AF47170" s="104"/>
      <c r="AG47170" s="104"/>
      <c r="AK47170" s="104"/>
      <c r="AL47170" s="104"/>
      <c r="AO47170" s="104"/>
      <c r="AP47170" s="104"/>
    </row>
    <row r="47171" spans="21:42" ht="15" customHeight="1" x14ac:dyDescent="0.25">
      <c r="U47171" s="104"/>
      <c r="AB47171" s="104"/>
      <c r="AC47171" s="104"/>
      <c r="AF47171" s="104"/>
      <c r="AG47171" s="104"/>
      <c r="AK47171" s="104"/>
      <c r="AL47171" s="104"/>
      <c r="AO47171" s="104"/>
      <c r="AP47171" s="104"/>
    </row>
    <row r="47172" spans="21:42" ht="15" customHeight="1" x14ac:dyDescent="0.25">
      <c r="U47172" s="104"/>
      <c r="AB47172" s="104"/>
      <c r="AC47172" s="104"/>
      <c r="AF47172" s="104"/>
      <c r="AG47172" s="104"/>
      <c r="AK47172" s="104"/>
      <c r="AL47172" s="104"/>
      <c r="AO47172" s="104"/>
      <c r="AP47172" s="104"/>
    </row>
    <row r="47173" spans="21:42" ht="15" customHeight="1" x14ac:dyDescent="0.25">
      <c r="U47173" s="104"/>
      <c r="AB47173" s="104"/>
      <c r="AC47173" s="104"/>
      <c r="AF47173" s="104"/>
      <c r="AG47173" s="104"/>
      <c r="AK47173" s="104"/>
      <c r="AL47173" s="104"/>
      <c r="AO47173" s="104"/>
      <c r="AP47173" s="104"/>
    </row>
    <row r="47174" spans="21:42" ht="15" customHeight="1" x14ac:dyDescent="0.25">
      <c r="U47174" s="104"/>
      <c r="AB47174" s="104"/>
      <c r="AC47174" s="104"/>
      <c r="AF47174" s="104"/>
      <c r="AG47174" s="104"/>
      <c r="AK47174" s="104"/>
      <c r="AL47174" s="104"/>
      <c r="AO47174" s="104"/>
      <c r="AP47174" s="104"/>
    </row>
    <row r="47175" spans="21:42" ht="15" customHeight="1" x14ac:dyDescent="0.25">
      <c r="U47175" s="104"/>
      <c r="AB47175" s="104"/>
      <c r="AC47175" s="104"/>
      <c r="AF47175" s="104"/>
      <c r="AG47175" s="104"/>
      <c r="AK47175" s="104"/>
      <c r="AL47175" s="104"/>
      <c r="AO47175" s="104"/>
      <c r="AP47175" s="104"/>
    </row>
    <row r="47176" spans="21:42" ht="15" customHeight="1" x14ac:dyDescent="0.25">
      <c r="U47176" s="104"/>
      <c r="AB47176" s="104"/>
      <c r="AC47176" s="104"/>
      <c r="AF47176" s="104"/>
      <c r="AG47176" s="104"/>
      <c r="AK47176" s="104"/>
      <c r="AL47176" s="104"/>
      <c r="AO47176" s="104"/>
      <c r="AP47176" s="104"/>
    </row>
    <row r="47177" spans="21:42" ht="15" customHeight="1" x14ac:dyDescent="0.25">
      <c r="U47177" s="104"/>
      <c r="AB47177" s="104"/>
      <c r="AC47177" s="104"/>
      <c r="AF47177" s="104"/>
      <c r="AG47177" s="104"/>
      <c r="AK47177" s="104"/>
      <c r="AL47177" s="104"/>
      <c r="AO47177" s="104"/>
      <c r="AP47177" s="104"/>
    </row>
    <row r="47178" spans="21:42" ht="15" customHeight="1" x14ac:dyDescent="0.25">
      <c r="U47178" s="104"/>
      <c r="AB47178" s="104"/>
      <c r="AC47178" s="104"/>
      <c r="AF47178" s="104"/>
      <c r="AG47178" s="104"/>
      <c r="AK47178" s="104"/>
      <c r="AL47178" s="104"/>
      <c r="AO47178" s="104"/>
      <c r="AP47178" s="104"/>
    </row>
    <row r="47179" spans="21:42" ht="15" customHeight="1" x14ac:dyDescent="0.25">
      <c r="U47179" s="104"/>
      <c r="AB47179" s="104"/>
      <c r="AC47179" s="104"/>
      <c r="AF47179" s="104"/>
      <c r="AG47179" s="104"/>
      <c r="AK47179" s="104"/>
      <c r="AL47179" s="104"/>
      <c r="AO47179" s="104"/>
      <c r="AP47179" s="104"/>
    </row>
    <row r="47180" spans="21:42" ht="15" customHeight="1" x14ac:dyDescent="0.25">
      <c r="U47180" s="104"/>
      <c r="AB47180" s="104"/>
      <c r="AC47180" s="104"/>
      <c r="AF47180" s="104"/>
      <c r="AG47180" s="104"/>
      <c r="AK47180" s="104"/>
      <c r="AL47180" s="104"/>
      <c r="AO47180" s="104"/>
      <c r="AP47180" s="104"/>
    </row>
    <row r="47181" spans="21:42" ht="15" customHeight="1" x14ac:dyDescent="0.25">
      <c r="U47181" s="104"/>
      <c r="AB47181" s="104"/>
      <c r="AC47181" s="104"/>
      <c r="AF47181" s="104"/>
      <c r="AG47181" s="104"/>
      <c r="AK47181" s="104"/>
      <c r="AL47181" s="104"/>
      <c r="AO47181" s="104"/>
      <c r="AP47181" s="104"/>
    </row>
    <row r="47182" spans="21:42" ht="15" customHeight="1" x14ac:dyDescent="0.25">
      <c r="U47182" s="104"/>
      <c r="AB47182" s="104"/>
      <c r="AC47182" s="104"/>
      <c r="AF47182" s="104"/>
      <c r="AG47182" s="104"/>
      <c r="AK47182" s="104"/>
      <c r="AL47182" s="104"/>
      <c r="AO47182" s="104"/>
      <c r="AP47182" s="104"/>
    </row>
    <row r="47183" spans="21:42" ht="15" customHeight="1" x14ac:dyDescent="0.25">
      <c r="U47183" s="104"/>
      <c r="AB47183" s="104"/>
      <c r="AC47183" s="104"/>
      <c r="AF47183" s="104"/>
      <c r="AG47183" s="104"/>
      <c r="AK47183" s="104"/>
      <c r="AL47183" s="104"/>
      <c r="AO47183" s="104"/>
      <c r="AP47183" s="104"/>
    </row>
    <row r="47184" spans="21:42" ht="15" customHeight="1" x14ac:dyDescent="0.25">
      <c r="U47184" s="104"/>
      <c r="AB47184" s="104"/>
      <c r="AC47184" s="104"/>
      <c r="AF47184" s="104"/>
      <c r="AG47184" s="104"/>
      <c r="AK47184" s="104"/>
      <c r="AL47184" s="104"/>
      <c r="AO47184" s="104"/>
      <c r="AP47184" s="104"/>
    </row>
    <row r="47185" spans="21:42" ht="15" customHeight="1" x14ac:dyDescent="0.25">
      <c r="U47185" s="104"/>
      <c r="AB47185" s="104"/>
      <c r="AC47185" s="104"/>
      <c r="AF47185" s="104"/>
      <c r="AG47185" s="104"/>
      <c r="AK47185" s="104"/>
      <c r="AL47185" s="104"/>
      <c r="AO47185" s="104"/>
      <c r="AP47185" s="104"/>
    </row>
    <row r="47186" spans="21:42" ht="15" customHeight="1" x14ac:dyDescent="0.25">
      <c r="U47186" s="104"/>
      <c r="AB47186" s="104"/>
      <c r="AC47186" s="104"/>
      <c r="AF47186" s="104"/>
      <c r="AG47186" s="104"/>
      <c r="AK47186" s="104"/>
      <c r="AL47186" s="104"/>
      <c r="AO47186" s="104"/>
      <c r="AP47186" s="104"/>
    </row>
    <row r="47187" spans="21:42" ht="15" customHeight="1" x14ac:dyDescent="0.25">
      <c r="U47187" s="104"/>
      <c r="AB47187" s="104"/>
      <c r="AC47187" s="104"/>
      <c r="AF47187" s="104"/>
      <c r="AG47187" s="104"/>
      <c r="AK47187" s="104"/>
      <c r="AL47187" s="104"/>
      <c r="AO47187" s="104"/>
      <c r="AP47187" s="104"/>
    </row>
    <row r="47188" spans="21:42" ht="15" customHeight="1" x14ac:dyDescent="0.25">
      <c r="U47188" s="104"/>
      <c r="AB47188" s="104"/>
      <c r="AC47188" s="104"/>
      <c r="AF47188" s="104"/>
      <c r="AG47188" s="104"/>
      <c r="AK47188" s="104"/>
      <c r="AL47188" s="104"/>
      <c r="AO47188" s="104"/>
      <c r="AP47188" s="104"/>
    </row>
    <row r="47189" spans="21:42" ht="15" customHeight="1" x14ac:dyDescent="0.25">
      <c r="U47189" s="104"/>
      <c r="AB47189" s="104"/>
      <c r="AC47189" s="104"/>
      <c r="AF47189" s="104"/>
      <c r="AG47189" s="104"/>
      <c r="AK47189" s="104"/>
      <c r="AL47189" s="104"/>
      <c r="AO47189" s="104"/>
      <c r="AP47189" s="104"/>
    </row>
    <row r="47190" spans="21:42" ht="15" customHeight="1" x14ac:dyDescent="0.25">
      <c r="U47190" s="104"/>
      <c r="AB47190" s="104"/>
      <c r="AC47190" s="104"/>
      <c r="AF47190" s="104"/>
      <c r="AG47190" s="104"/>
      <c r="AK47190" s="104"/>
      <c r="AL47190" s="104"/>
      <c r="AO47190" s="104"/>
      <c r="AP47190" s="104"/>
    </row>
    <row r="47191" spans="21:42" ht="15" customHeight="1" x14ac:dyDescent="0.25">
      <c r="U47191" s="104"/>
      <c r="AB47191" s="104"/>
      <c r="AC47191" s="104"/>
      <c r="AF47191" s="104"/>
      <c r="AG47191" s="104"/>
      <c r="AK47191" s="104"/>
      <c r="AL47191" s="104"/>
      <c r="AO47191" s="104"/>
      <c r="AP47191" s="104"/>
    </row>
    <row r="47192" spans="21:42" ht="15" customHeight="1" x14ac:dyDescent="0.25">
      <c r="U47192" s="104"/>
      <c r="AB47192" s="104"/>
      <c r="AC47192" s="104"/>
      <c r="AF47192" s="104"/>
      <c r="AG47192" s="104"/>
      <c r="AK47192" s="104"/>
      <c r="AL47192" s="104"/>
      <c r="AO47192" s="104"/>
      <c r="AP47192" s="104"/>
    </row>
    <row r="47193" spans="21:42" ht="15" customHeight="1" x14ac:dyDescent="0.25">
      <c r="U47193" s="104"/>
      <c r="AB47193" s="104"/>
      <c r="AC47193" s="104"/>
      <c r="AF47193" s="104"/>
      <c r="AG47193" s="104"/>
      <c r="AK47193" s="104"/>
      <c r="AL47193" s="104"/>
      <c r="AO47193" s="104"/>
      <c r="AP47193" s="104"/>
    </row>
    <row r="47194" spans="21:42" ht="15" customHeight="1" x14ac:dyDescent="0.25">
      <c r="U47194" s="104"/>
      <c r="AB47194" s="104"/>
      <c r="AC47194" s="104"/>
      <c r="AF47194" s="104"/>
      <c r="AG47194" s="104"/>
      <c r="AK47194" s="104"/>
      <c r="AL47194" s="104"/>
      <c r="AO47194" s="104"/>
      <c r="AP47194" s="104"/>
    </row>
    <row r="47195" spans="21:42" ht="15" customHeight="1" x14ac:dyDescent="0.25">
      <c r="U47195" s="104"/>
      <c r="AB47195" s="104"/>
      <c r="AC47195" s="104"/>
      <c r="AF47195" s="104"/>
      <c r="AG47195" s="104"/>
      <c r="AK47195" s="104"/>
      <c r="AL47195" s="104"/>
      <c r="AO47195" s="104"/>
      <c r="AP47195" s="104"/>
    </row>
    <row r="47196" spans="21:42" ht="15" customHeight="1" x14ac:dyDescent="0.25">
      <c r="U47196" s="104"/>
      <c r="AB47196" s="104"/>
      <c r="AC47196" s="104"/>
      <c r="AF47196" s="104"/>
      <c r="AG47196" s="104"/>
      <c r="AK47196" s="104"/>
      <c r="AL47196" s="104"/>
      <c r="AO47196" s="104"/>
      <c r="AP47196" s="104"/>
    </row>
    <row r="47197" spans="21:42" ht="15" customHeight="1" x14ac:dyDescent="0.25">
      <c r="U47197" s="104"/>
      <c r="AB47197" s="104"/>
      <c r="AC47197" s="104"/>
      <c r="AF47197" s="104"/>
      <c r="AG47197" s="104"/>
      <c r="AK47197" s="104"/>
      <c r="AL47197" s="104"/>
      <c r="AO47197" s="104"/>
      <c r="AP47197" s="104"/>
    </row>
    <row r="47198" spans="21:42" ht="15" customHeight="1" x14ac:dyDescent="0.25">
      <c r="U47198" s="104"/>
      <c r="AB47198" s="104"/>
      <c r="AC47198" s="104"/>
      <c r="AF47198" s="104"/>
      <c r="AG47198" s="104"/>
      <c r="AK47198" s="104"/>
      <c r="AL47198" s="104"/>
      <c r="AO47198" s="104"/>
      <c r="AP47198" s="104"/>
    </row>
    <row r="47199" spans="21:42" ht="15" customHeight="1" x14ac:dyDescent="0.25">
      <c r="U47199" s="104"/>
      <c r="AB47199" s="104"/>
      <c r="AC47199" s="104"/>
      <c r="AF47199" s="104"/>
      <c r="AG47199" s="104"/>
      <c r="AK47199" s="104"/>
      <c r="AL47199" s="104"/>
      <c r="AO47199" s="104"/>
      <c r="AP47199" s="104"/>
    </row>
    <row r="47200" spans="21:42" ht="15" customHeight="1" x14ac:dyDescent="0.25">
      <c r="U47200" s="104"/>
      <c r="AB47200" s="104"/>
      <c r="AC47200" s="104"/>
      <c r="AF47200" s="104"/>
      <c r="AG47200" s="104"/>
      <c r="AK47200" s="104"/>
      <c r="AL47200" s="104"/>
      <c r="AO47200" s="104"/>
      <c r="AP47200" s="104"/>
    </row>
    <row r="47201" spans="21:42" ht="15" customHeight="1" x14ac:dyDescent="0.25">
      <c r="U47201" s="104"/>
      <c r="AB47201" s="104"/>
      <c r="AC47201" s="104"/>
      <c r="AF47201" s="104"/>
      <c r="AG47201" s="104"/>
      <c r="AK47201" s="104"/>
      <c r="AL47201" s="104"/>
      <c r="AO47201" s="104"/>
      <c r="AP47201" s="104"/>
    </row>
    <row r="47202" spans="21:42" ht="15" customHeight="1" x14ac:dyDescent="0.25">
      <c r="U47202" s="104"/>
      <c r="AB47202" s="104"/>
      <c r="AC47202" s="104"/>
      <c r="AF47202" s="104"/>
      <c r="AG47202" s="104"/>
      <c r="AK47202" s="104"/>
      <c r="AL47202" s="104"/>
      <c r="AO47202" s="104"/>
      <c r="AP47202" s="104"/>
    </row>
    <row r="47203" spans="21:42" ht="15" customHeight="1" x14ac:dyDescent="0.25">
      <c r="U47203" s="104"/>
      <c r="AB47203" s="104"/>
      <c r="AC47203" s="104"/>
      <c r="AF47203" s="104"/>
      <c r="AG47203" s="104"/>
      <c r="AK47203" s="104"/>
      <c r="AL47203" s="104"/>
      <c r="AO47203" s="104"/>
      <c r="AP47203" s="104"/>
    </row>
    <row r="47204" spans="21:42" ht="15" customHeight="1" x14ac:dyDescent="0.25">
      <c r="U47204" s="104"/>
      <c r="AB47204" s="104"/>
      <c r="AC47204" s="104"/>
      <c r="AF47204" s="104"/>
      <c r="AG47204" s="104"/>
      <c r="AK47204" s="104"/>
      <c r="AL47204" s="104"/>
      <c r="AO47204" s="104"/>
      <c r="AP47204" s="104"/>
    </row>
    <row r="47205" spans="21:42" ht="15" customHeight="1" x14ac:dyDescent="0.25">
      <c r="U47205" s="104"/>
      <c r="AB47205" s="104"/>
      <c r="AC47205" s="104"/>
      <c r="AF47205" s="104"/>
      <c r="AG47205" s="104"/>
      <c r="AK47205" s="104"/>
      <c r="AL47205" s="104"/>
      <c r="AO47205" s="104"/>
      <c r="AP47205" s="104"/>
    </row>
    <row r="47206" spans="21:42" ht="15" customHeight="1" x14ac:dyDescent="0.25">
      <c r="U47206" s="104"/>
      <c r="AB47206" s="104"/>
      <c r="AC47206" s="104"/>
      <c r="AF47206" s="104"/>
      <c r="AG47206" s="104"/>
      <c r="AK47206" s="104"/>
      <c r="AL47206" s="104"/>
      <c r="AO47206" s="104"/>
      <c r="AP47206" s="104"/>
    </row>
    <row r="47207" spans="21:42" ht="15" customHeight="1" x14ac:dyDescent="0.25">
      <c r="U47207" s="104"/>
      <c r="AB47207" s="104"/>
      <c r="AC47207" s="104"/>
      <c r="AF47207" s="104"/>
      <c r="AG47207" s="104"/>
      <c r="AK47207" s="104"/>
      <c r="AL47207" s="104"/>
      <c r="AO47207" s="104"/>
      <c r="AP47207" s="104"/>
    </row>
    <row r="47208" spans="21:42" ht="15" customHeight="1" x14ac:dyDescent="0.25">
      <c r="U47208" s="104"/>
      <c r="AB47208" s="104"/>
      <c r="AC47208" s="104"/>
      <c r="AF47208" s="104"/>
      <c r="AG47208" s="104"/>
      <c r="AK47208" s="104"/>
      <c r="AL47208" s="104"/>
      <c r="AO47208" s="104"/>
      <c r="AP47208" s="104"/>
    </row>
    <row r="47209" spans="21:42" ht="15" customHeight="1" x14ac:dyDescent="0.25">
      <c r="U47209" s="104"/>
      <c r="AB47209" s="104"/>
      <c r="AC47209" s="104"/>
      <c r="AF47209" s="104"/>
      <c r="AG47209" s="104"/>
      <c r="AK47209" s="104"/>
      <c r="AL47209" s="104"/>
      <c r="AO47209" s="104"/>
      <c r="AP47209" s="104"/>
    </row>
    <row r="47210" spans="21:42" ht="15" customHeight="1" x14ac:dyDescent="0.25">
      <c r="U47210" s="104"/>
      <c r="AB47210" s="104"/>
      <c r="AC47210" s="104"/>
      <c r="AF47210" s="104"/>
      <c r="AG47210" s="104"/>
      <c r="AK47210" s="104"/>
      <c r="AL47210" s="104"/>
      <c r="AO47210" s="104"/>
      <c r="AP47210" s="104"/>
    </row>
    <row r="47211" spans="21:42" ht="15" customHeight="1" x14ac:dyDescent="0.25">
      <c r="U47211" s="104"/>
      <c r="AB47211" s="104"/>
      <c r="AC47211" s="104"/>
      <c r="AF47211" s="104"/>
      <c r="AG47211" s="104"/>
      <c r="AK47211" s="104"/>
      <c r="AL47211" s="104"/>
      <c r="AO47211" s="104"/>
      <c r="AP47211" s="104"/>
    </row>
    <row r="47212" spans="21:42" ht="15" customHeight="1" x14ac:dyDescent="0.25">
      <c r="U47212" s="104"/>
      <c r="AB47212" s="104"/>
      <c r="AC47212" s="104"/>
      <c r="AF47212" s="104"/>
      <c r="AG47212" s="104"/>
      <c r="AK47212" s="104"/>
      <c r="AL47212" s="104"/>
      <c r="AO47212" s="104"/>
      <c r="AP47212" s="104"/>
    </row>
    <row r="47213" spans="21:42" ht="15" customHeight="1" x14ac:dyDescent="0.25">
      <c r="U47213" s="104"/>
      <c r="AB47213" s="104"/>
      <c r="AC47213" s="104"/>
      <c r="AF47213" s="104"/>
      <c r="AG47213" s="104"/>
      <c r="AK47213" s="104"/>
      <c r="AL47213" s="104"/>
      <c r="AO47213" s="104"/>
      <c r="AP47213" s="104"/>
    </row>
    <row r="47214" spans="21:42" ht="15" customHeight="1" x14ac:dyDescent="0.25">
      <c r="U47214" s="104"/>
      <c r="AB47214" s="104"/>
      <c r="AC47214" s="104"/>
      <c r="AF47214" s="104"/>
      <c r="AG47214" s="104"/>
      <c r="AK47214" s="104"/>
      <c r="AL47214" s="104"/>
      <c r="AO47214" s="104"/>
      <c r="AP47214" s="104"/>
    </row>
    <row r="47215" spans="21:42" ht="15" customHeight="1" x14ac:dyDescent="0.25">
      <c r="U47215" s="104"/>
      <c r="AB47215" s="104"/>
      <c r="AC47215" s="104"/>
      <c r="AF47215" s="104"/>
      <c r="AG47215" s="104"/>
      <c r="AK47215" s="104"/>
      <c r="AL47215" s="104"/>
      <c r="AO47215" s="104"/>
      <c r="AP47215" s="104"/>
    </row>
    <row r="47216" spans="21:42" ht="15" customHeight="1" x14ac:dyDescent="0.25">
      <c r="U47216" s="104"/>
      <c r="AB47216" s="104"/>
      <c r="AC47216" s="104"/>
      <c r="AF47216" s="104"/>
      <c r="AG47216" s="104"/>
      <c r="AK47216" s="104"/>
      <c r="AL47216" s="104"/>
      <c r="AO47216" s="104"/>
      <c r="AP47216" s="104"/>
    </row>
    <row r="47217" spans="21:42" ht="15" customHeight="1" x14ac:dyDescent="0.25">
      <c r="U47217" s="104"/>
      <c r="AB47217" s="104"/>
      <c r="AC47217" s="104"/>
      <c r="AF47217" s="104"/>
      <c r="AG47217" s="104"/>
      <c r="AK47217" s="104"/>
      <c r="AL47217" s="104"/>
      <c r="AO47217" s="104"/>
      <c r="AP47217" s="104"/>
    </row>
    <row r="47218" spans="21:42" ht="15" customHeight="1" x14ac:dyDescent="0.25">
      <c r="U47218" s="104"/>
      <c r="AB47218" s="104"/>
      <c r="AC47218" s="104"/>
      <c r="AF47218" s="104"/>
      <c r="AG47218" s="104"/>
      <c r="AK47218" s="104"/>
      <c r="AL47218" s="104"/>
      <c r="AO47218" s="104"/>
      <c r="AP47218" s="104"/>
    </row>
    <row r="47219" spans="21:42" ht="15" customHeight="1" x14ac:dyDescent="0.25">
      <c r="U47219" s="104"/>
      <c r="AB47219" s="104"/>
      <c r="AC47219" s="104"/>
      <c r="AF47219" s="104"/>
      <c r="AG47219" s="104"/>
      <c r="AK47219" s="104"/>
      <c r="AL47219" s="104"/>
      <c r="AO47219" s="104"/>
      <c r="AP47219" s="104"/>
    </row>
    <row r="47220" spans="21:42" ht="15" customHeight="1" x14ac:dyDescent="0.25">
      <c r="U47220" s="104"/>
      <c r="AB47220" s="104"/>
      <c r="AC47220" s="104"/>
      <c r="AF47220" s="104"/>
      <c r="AG47220" s="104"/>
      <c r="AK47220" s="104"/>
      <c r="AL47220" s="104"/>
      <c r="AO47220" s="104"/>
      <c r="AP47220" s="104"/>
    </row>
    <row r="47221" spans="21:42" ht="15" customHeight="1" x14ac:dyDescent="0.25">
      <c r="U47221" s="104"/>
      <c r="AB47221" s="104"/>
      <c r="AC47221" s="104"/>
      <c r="AF47221" s="104"/>
      <c r="AG47221" s="104"/>
      <c r="AK47221" s="104"/>
      <c r="AL47221" s="104"/>
      <c r="AO47221" s="104"/>
      <c r="AP47221" s="104"/>
    </row>
    <row r="47222" spans="21:42" ht="15" customHeight="1" x14ac:dyDescent="0.25">
      <c r="U47222" s="104"/>
      <c r="AB47222" s="104"/>
      <c r="AC47222" s="104"/>
      <c r="AF47222" s="104"/>
      <c r="AG47222" s="104"/>
      <c r="AK47222" s="104"/>
      <c r="AL47222" s="104"/>
      <c r="AO47222" s="104"/>
      <c r="AP47222" s="104"/>
    </row>
    <row r="47223" spans="21:42" ht="15" customHeight="1" x14ac:dyDescent="0.25">
      <c r="U47223" s="104"/>
      <c r="AB47223" s="104"/>
      <c r="AC47223" s="104"/>
      <c r="AF47223" s="104"/>
      <c r="AG47223" s="104"/>
      <c r="AK47223" s="104"/>
      <c r="AL47223" s="104"/>
      <c r="AO47223" s="104"/>
      <c r="AP47223" s="104"/>
    </row>
    <row r="47224" spans="21:42" ht="15" customHeight="1" x14ac:dyDescent="0.25">
      <c r="U47224" s="104"/>
      <c r="AB47224" s="104"/>
      <c r="AC47224" s="104"/>
      <c r="AF47224" s="104"/>
      <c r="AG47224" s="104"/>
      <c r="AK47224" s="104"/>
      <c r="AL47224" s="104"/>
      <c r="AO47224" s="104"/>
      <c r="AP47224" s="104"/>
    </row>
    <row r="47225" spans="21:42" ht="15" customHeight="1" x14ac:dyDescent="0.25">
      <c r="U47225" s="104"/>
      <c r="AB47225" s="104"/>
      <c r="AC47225" s="104"/>
      <c r="AF47225" s="104"/>
      <c r="AG47225" s="104"/>
      <c r="AK47225" s="104"/>
      <c r="AL47225" s="104"/>
      <c r="AO47225" s="104"/>
      <c r="AP47225" s="104"/>
    </row>
    <row r="47226" spans="21:42" ht="15" customHeight="1" x14ac:dyDescent="0.25">
      <c r="U47226" s="104"/>
      <c r="AB47226" s="104"/>
      <c r="AC47226" s="104"/>
      <c r="AF47226" s="104"/>
      <c r="AG47226" s="104"/>
      <c r="AK47226" s="104"/>
      <c r="AL47226" s="104"/>
      <c r="AO47226" s="104"/>
      <c r="AP47226" s="104"/>
    </row>
    <row r="47227" spans="21:42" ht="15" customHeight="1" x14ac:dyDescent="0.25">
      <c r="U47227" s="104"/>
      <c r="AB47227" s="104"/>
      <c r="AC47227" s="104"/>
      <c r="AF47227" s="104"/>
      <c r="AG47227" s="104"/>
      <c r="AK47227" s="104"/>
      <c r="AL47227" s="104"/>
      <c r="AO47227" s="104"/>
      <c r="AP47227" s="104"/>
    </row>
    <row r="47228" spans="21:42" ht="15" customHeight="1" x14ac:dyDescent="0.25">
      <c r="U47228" s="104"/>
      <c r="AB47228" s="104"/>
      <c r="AC47228" s="104"/>
      <c r="AF47228" s="104"/>
      <c r="AG47228" s="104"/>
      <c r="AK47228" s="104"/>
      <c r="AL47228" s="104"/>
      <c r="AO47228" s="104"/>
      <c r="AP47228" s="104"/>
    </row>
    <row r="47229" spans="21:42" ht="15" customHeight="1" x14ac:dyDescent="0.25">
      <c r="U47229" s="104"/>
      <c r="AB47229" s="104"/>
      <c r="AC47229" s="104"/>
      <c r="AF47229" s="104"/>
      <c r="AG47229" s="104"/>
      <c r="AK47229" s="104"/>
      <c r="AL47229" s="104"/>
      <c r="AO47229" s="104"/>
      <c r="AP47229" s="104"/>
    </row>
    <row r="47230" spans="21:42" ht="15" customHeight="1" x14ac:dyDescent="0.25">
      <c r="U47230" s="104"/>
      <c r="AB47230" s="104"/>
      <c r="AC47230" s="104"/>
      <c r="AF47230" s="104"/>
      <c r="AG47230" s="104"/>
      <c r="AK47230" s="104"/>
      <c r="AL47230" s="104"/>
      <c r="AO47230" s="104"/>
      <c r="AP47230" s="104"/>
    </row>
    <row r="47231" spans="21:42" ht="15" customHeight="1" x14ac:dyDescent="0.25">
      <c r="U47231" s="104"/>
      <c r="AB47231" s="104"/>
      <c r="AC47231" s="104"/>
      <c r="AF47231" s="104"/>
      <c r="AG47231" s="104"/>
      <c r="AK47231" s="104"/>
      <c r="AL47231" s="104"/>
      <c r="AO47231" s="104"/>
      <c r="AP47231" s="104"/>
    </row>
    <row r="47232" spans="21:42" ht="15" customHeight="1" x14ac:dyDescent="0.25">
      <c r="U47232" s="104"/>
      <c r="AB47232" s="104"/>
      <c r="AC47232" s="104"/>
      <c r="AF47232" s="104"/>
      <c r="AG47232" s="104"/>
      <c r="AK47232" s="104"/>
      <c r="AL47232" s="104"/>
      <c r="AO47232" s="104"/>
      <c r="AP47232" s="104"/>
    </row>
    <row r="47233" spans="21:42" ht="15" customHeight="1" x14ac:dyDescent="0.25">
      <c r="U47233" s="104"/>
      <c r="AB47233" s="104"/>
      <c r="AC47233" s="104"/>
      <c r="AF47233" s="104"/>
      <c r="AG47233" s="104"/>
      <c r="AK47233" s="104"/>
      <c r="AL47233" s="104"/>
      <c r="AO47233" s="104"/>
      <c r="AP47233" s="104"/>
    </row>
    <row r="47234" spans="21:42" ht="15" customHeight="1" x14ac:dyDescent="0.25">
      <c r="U47234" s="104"/>
      <c r="AB47234" s="104"/>
      <c r="AC47234" s="104"/>
      <c r="AF47234" s="104"/>
      <c r="AG47234" s="104"/>
      <c r="AK47234" s="104"/>
      <c r="AL47234" s="104"/>
      <c r="AO47234" s="104"/>
      <c r="AP47234" s="104"/>
    </row>
    <row r="47235" spans="21:42" ht="15" customHeight="1" x14ac:dyDescent="0.25">
      <c r="U47235" s="104"/>
      <c r="AB47235" s="104"/>
      <c r="AC47235" s="104"/>
      <c r="AF47235" s="104"/>
      <c r="AG47235" s="104"/>
      <c r="AK47235" s="104"/>
      <c r="AL47235" s="104"/>
      <c r="AO47235" s="104"/>
      <c r="AP47235" s="104"/>
    </row>
    <row r="47236" spans="21:42" ht="15" customHeight="1" x14ac:dyDescent="0.25">
      <c r="U47236" s="104"/>
      <c r="AB47236" s="104"/>
      <c r="AC47236" s="104"/>
      <c r="AF47236" s="104"/>
      <c r="AG47236" s="104"/>
      <c r="AK47236" s="104"/>
      <c r="AL47236" s="104"/>
      <c r="AO47236" s="104"/>
      <c r="AP47236" s="104"/>
    </row>
    <row r="47237" spans="21:42" ht="15" customHeight="1" x14ac:dyDescent="0.25">
      <c r="U47237" s="104"/>
      <c r="AB47237" s="104"/>
      <c r="AC47237" s="104"/>
      <c r="AF47237" s="104"/>
      <c r="AG47237" s="104"/>
      <c r="AK47237" s="104"/>
      <c r="AL47237" s="104"/>
      <c r="AO47237" s="104"/>
      <c r="AP47237" s="104"/>
    </row>
    <row r="47238" spans="21:42" ht="15" customHeight="1" x14ac:dyDescent="0.25">
      <c r="U47238" s="104"/>
      <c r="AB47238" s="104"/>
      <c r="AC47238" s="104"/>
      <c r="AF47238" s="104"/>
      <c r="AG47238" s="104"/>
      <c r="AK47238" s="104"/>
      <c r="AL47238" s="104"/>
      <c r="AO47238" s="104"/>
      <c r="AP47238" s="104"/>
    </row>
    <row r="47239" spans="21:42" ht="15" customHeight="1" x14ac:dyDescent="0.25">
      <c r="U47239" s="104"/>
      <c r="AB47239" s="104"/>
      <c r="AC47239" s="104"/>
      <c r="AF47239" s="104"/>
      <c r="AG47239" s="104"/>
      <c r="AK47239" s="104"/>
      <c r="AL47239" s="104"/>
      <c r="AO47239" s="104"/>
      <c r="AP47239" s="104"/>
    </row>
    <row r="47240" spans="21:42" ht="15" customHeight="1" x14ac:dyDescent="0.25">
      <c r="U47240" s="104"/>
      <c r="AB47240" s="104"/>
      <c r="AC47240" s="104"/>
      <c r="AF47240" s="104"/>
      <c r="AG47240" s="104"/>
      <c r="AK47240" s="104"/>
      <c r="AL47240" s="104"/>
      <c r="AO47240" s="104"/>
      <c r="AP47240" s="104"/>
    </row>
    <row r="47241" spans="21:42" ht="15" customHeight="1" x14ac:dyDescent="0.25">
      <c r="U47241" s="104"/>
      <c r="AB47241" s="104"/>
      <c r="AC47241" s="104"/>
      <c r="AF47241" s="104"/>
      <c r="AG47241" s="104"/>
      <c r="AK47241" s="104"/>
      <c r="AL47241" s="104"/>
      <c r="AO47241" s="104"/>
      <c r="AP47241" s="104"/>
    </row>
    <row r="47242" spans="21:42" ht="15" customHeight="1" x14ac:dyDescent="0.25">
      <c r="U47242" s="104"/>
      <c r="AB47242" s="104"/>
      <c r="AC47242" s="104"/>
      <c r="AF47242" s="104"/>
      <c r="AG47242" s="104"/>
      <c r="AK47242" s="104"/>
      <c r="AL47242" s="104"/>
      <c r="AO47242" s="104"/>
      <c r="AP47242" s="104"/>
    </row>
    <row r="47243" spans="21:42" ht="15" customHeight="1" x14ac:dyDescent="0.25">
      <c r="U47243" s="104"/>
      <c r="AB47243" s="104"/>
      <c r="AC47243" s="104"/>
      <c r="AF47243" s="104"/>
      <c r="AG47243" s="104"/>
      <c r="AK47243" s="104"/>
      <c r="AL47243" s="104"/>
      <c r="AO47243" s="104"/>
      <c r="AP47243" s="104"/>
    </row>
    <row r="47244" spans="21:42" ht="15" customHeight="1" x14ac:dyDescent="0.25">
      <c r="U47244" s="104"/>
      <c r="AB47244" s="104"/>
      <c r="AC47244" s="104"/>
      <c r="AF47244" s="104"/>
      <c r="AG47244" s="104"/>
      <c r="AK47244" s="104"/>
      <c r="AL47244" s="104"/>
      <c r="AO47244" s="104"/>
      <c r="AP47244" s="104"/>
    </row>
    <row r="47245" spans="21:42" ht="15" customHeight="1" x14ac:dyDescent="0.25">
      <c r="U47245" s="104"/>
      <c r="AB47245" s="104"/>
      <c r="AC47245" s="104"/>
      <c r="AF47245" s="104"/>
      <c r="AG47245" s="104"/>
      <c r="AK47245" s="104"/>
      <c r="AL47245" s="104"/>
      <c r="AO47245" s="104"/>
      <c r="AP47245" s="104"/>
    </row>
    <row r="47246" spans="21:42" ht="15" customHeight="1" x14ac:dyDescent="0.25">
      <c r="U47246" s="104"/>
      <c r="AB47246" s="104"/>
      <c r="AC47246" s="104"/>
      <c r="AF47246" s="104"/>
      <c r="AG47246" s="104"/>
      <c r="AK47246" s="104"/>
      <c r="AL47246" s="104"/>
      <c r="AO47246" s="104"/>
      <c r="AP47246" s="104"/>
    </row>
    <row r="47247" spans="21:42" ht="15" customHeight="1" x14ac:dyDescent="0.25">
      <c r="U47247" s="104"/>
      <c r="AB47247" s="104"/>
      <c r="AC47247" s="104"/>
      <c r="AF47247" s="104"/>
      <c r="AG47247" s="104"/>
      <c r="AK47247" s="104"/>
      <c r="AL47247" s="104"/>
      <c r="AO47247" s="104"/>
      <c r="AP47247" s="104"/>
    </row>
    <row r="47248" spans="21:42" ht="15" customHeight="1" x14ac:dyDescent="0.25">
      <c r="U47248" s="104"/>
      <c r="AB47248" s="104"/>
      <c r="AC47248" s="104"/>
      <c r="AF47248" s="104"/>
      <c r="AG47248" s="104"/>
      <c r="AK47248" s="104"/>
      <c r="AL47248" s="104"/>
      <c r="AO47248" s="104"/>
      <c r="AP47248" s="104"/>
    </row>
    <row r="47249" spans="21:42" ht="15" customHeight="1" x14ac:dyDescent="0.25">
      <c r="U47249" s="104"/>
      <c r="AB47249" s="104"/>
      <c r="AC47249" s="104"/>
      <c r="AF47249" s="104"/>
      <c r="AG47249" s="104"/>
      <c r="AK47249" s="104"/>
      <c r="AL47249" s="104"/>
      <c r="AO47249" s="104"/>
      <c r="AP47249" s="104"/>
    </row>
    <row r="47250" spans="21:42" ht="15" customHeight="1" x14ac:dyDescent="0.25">
      <c r="U47250" s="104"/>
      <c r="AB47250" s="104"/>
      <c r="AC47250" s="104"/>
      <c r="AF47250" s="104"/>
      <c r="AG47250" s="104"/>
      <c r="AK47250" s="104"/>
      <c r="AL47250" s="104"/>
      <c r="AO47250" s="104"/>
      <c r="AP47250" s="104"/>
    </row>
    <row r="47251" spans="21:42" ht="15" customHeight="1" x14ac:dyDescent="0.25">
      <c r="U47251" s="104"/>
      <c r="AB47251" s="104"/>
      <c r="AC47251" s="104"/>
      <c r="AF47251" s="104"/>
      <c r="AG47251" s="104"/>
      <c r="AK47251" s="104"/>
      <c r="AL47251" s="104"/>
      <c r="AO47251" s="104"/>
      <c r="AP47251" s="104"/>
    </row>
    <row r="47252" spans="21:42" ht="15" customHeight="1" x14ac:dyDescent="0.25">
      <c r="U47252" s="104"/>
      <c r="AB47252" s="104"/>
      <c r="AC47252" s="104"/>
      <c r="AF47252" s="104"/>
      <c r="AG47252" s="104"/>
      <c r="AK47252" s="104"/>
      <c r="AL47252" s="104"/>
      <c r="AO47252" s="104"/>
      <c r="AP47252" s="104"/>
    </row>
    <row r="47253" spans="21:42" ht="15" customHeight="1" x14ac:dyDescent="0.25">
      <c r="U47253" s="104"/>
      <c r="AB47253" s="104"/>
      <c r="AC47253" s="104"/>
      <c r="AF47253" s="104"/>
      <c r="AG47253" s="104"/>
      <c r="AK47253" s="104"/>
      <c r="AL47253" s="104"/>
      <c r="AO47253" s="104"/>
      <c r="AP47253" s="104"/>
    </row>
    <row r="47254" spans="21:42" ht="15" customHeight="1" x14ac:dyDescent="0.25">
      <c r="U47254" s="104"/>
      <c r="AB47254" s="104"/>
      <c r="AC47254" s="104"/>
      <c r="AF47254" s="104"/>
      <c r="AG47254" s="104"/>
      <c r="AK47254" s="104"/>
      <c r="AL47254" s="104"/>
      <c r="AO47254" s="104"/>
      <c r="AP47254" s="104"/>
    </row>
    <row r="47255" spans="21:42" ht="15" customHeight="1" x14ac:dyDescent="0.25">
      <c r="U47255" s="104"/>
      <c r="AB47255" s="104"/>
      <c r="AC47255" s="104"/>
      <c r="AF47255" s="104"/>
      <c r="AG47255" s="104"/>
      <c r="AK47255" s="104"/>
      <c r="AL47255" s="104"/>
      <c r="AO47255" s="104"/>
      <c r="AP47255" s="104"/>
    </row>
    <row r="47256" spans="21:42" ht="15" customHeight="1" x14ac:dyDescent="0.25">
      <c r="U47256" s="104"/>
      <c r="AB47256" s="104"/>
      <c r="AC47256" s="104"/>
      <c r="AF47256" s="104"/>
      <c r="AG47256" s="104"/>
      <c r="AK47256" s="104"/>
      <c r="AL47256" s="104"/>
      <c r="AO47256" s="104"/>
      <c r="AP47256" s="104"/>
    </row>
    <row r="47257" spans="21:42" ht="15" customHeight="1" x14ac:dyDescent="0.25">
      <c r="U47257" s="104"/>
      <c r="AB47257" s="104"/>
      <c r="AC47257" s="104"/>
      <c r="AF47257" s="104"/>
      <c r="AG47257" s="104"/>
      <c r="AK47257" s="104"/>
      <c r="AL47257" s="104"/>
      <c r="AO47257" s="104"/>
      <c r="AP47257" s="104"/>
    </row>
    <row r="47258" spans="21:42" ht="15" customHeight="1" x14ac:dyDescent="0.25">
      <c r="U47258" s="104"/>
      <c r="AB47258" s="104"/>
      <c r="AC47258" s="104"/>
      <c r="AF47258" s="104"/>
      <c r="AG47258" s="104"/>
      <c r="AK47258" s="104"/>
      <c r="AL47258" s="104"/>
      <c r="AO47258" s="104"/>
      <c r="AP47258" s="104"/>
    </row>
    <row r="47259" spans="21:42" ht="15" customHeight="1" x14ac:dyDescent="0.25">
      <c r="U47259" s="104"/>
      <c r="AB47259" s="104"/>
      <c r="AC47259" s="104"/>
      <c r="AF47259" s="104"/>
      <c r="AG47259" s="104"/>
      <c r="AK47259" s="104"/>
      <c r="AL47259" s="104"/>
      <c r="AO47259" s="104"/>
      <c r="AP47259" s="104"/>
    </row>
    <row r="47260" spans="21:42" ht="15" customHeight="1" x14ac:dyDescent="0.25">
      <c r="U47260" s="104"/>
      <c r="AB47260" s="104"/>
      <c r="AC47260" s="104"/>
      <c r="AF47260" s="104"/>
      <c r="AG47260" s="104"/>
      <c r="AK47260" s="104"/>
      <c r="AL47260" s="104"/>
      <c r="AO47260" s="104"/>
      <c r="AP47260" s="104"/>
    </row>
    <row r="47261" spans="21:42" ht="15" customHeight="1" x14ac:dyDescent="0.25">
      <c r="U47261" s="104"/>
      <c r="AB47261" s="104"/>
      <c r="AC47261" s="104"/>
      <c r="AF47261" s="104"/>
      <c r="AG47261" s="104"/>
      <c r="AK47261" s="104"/>
      <c r="AL47261" s="104"/>
      <c r="AO47261" s="104"/>
      <c r="AP47261" s="104"/>
    </row>
    <row r="47262" spans="21:42" ht="15" customHeight="1" x14ac:dyDescent="0.25">
      <c r="U47262" s="104"/>
      <c r="AB47262" s="104"/>
      <c r="AC47262" s="104"/>
      <c r="AF47262" s="104"/>
      <c r="AG47262" s="104"/>
      <c r="AK47262" s="104"/>
      <c r="AL47262" s="104"/>
      <c r="AO47262" s="104"/>
      <c r="AP47262" s="104"/>
    </row>
    <row r="47263" spans="21:42" ht="15" customHeight="1" x14ac:dyDescent="0.25">
      <c r="U47263" s="104"/>
      <c r="AB47263" s="104"/>
      <c r="AC47263" s="104"/>
      <c r="AF47263" s="104"/>
      <c r="AG47263" s="104"/>
      <c r="AK47263" s="104"/>
      <c r="AL47263" s="104"/>
      <c r="AO47263" s="104"/>
      <c r="AP47263" s="104"/>
    </row>
    <row r="47264" spans="21:42" ht="15" customHeight="1" x14ac:dyDescent="0.25">
      <c r="U47264" s="104"/>
      <c r="AB47264" s="104"/>
      <c r="AC47264" s="104"/>
      <c r="AF47264" s="104"/>
      <c r="AG47264" s="104"/>
      <c r="AK47264" s="104"/>
      <c r="AL47264" s="104"/>
      <c r="AO47264" s="104"/>
      <c r="AP47264" s="104"/>
    </row>
    <row r="47265" spans="21:42" ht="15" customHeight="1" x14ac:dyDescent="0.25">
      <c r="U47265" s="104"/>
      <c r="AB47265" s="104"/>
      <c r="AC47265" s="104"/>
      <c r="AF47265" s="104"/>
      <c r="AG47265" s="104"/>
      <c r="AK47265" s="104"/>
      <c r="AL47265" s="104"/>
      <c r="AO47265" s="104"/>
      <c r="AP47265" s="104"/>
    </row>
    <row r="47266" spans="21:42" ht="15" customHeight="1" x14ac:dyDescent="0.25">
      <c r="U47266" s="104"/>
      <c r="AB47266" s="104"/>
      <c r="AC47266" s="104"/>
      <c r="AF47266" s="104"/>
      <c r="AG47266" s="104"/>
      <c r="AK47266" s="104"/>
      <c r="AL47266" s="104"/>
      <c r="AO47266" s="104"/>
      <c r="AP47266" s="104"/>
    </row>
    <row r="47267" spans="21:42" ht="15" customHeight="1" x14ac:dyDescent="0.25">
      <c r="U47267" s="104"/>
      <c r="AB47267" s="104"/>
      <c r="AC47267" s="104"/>
      <c r="AF47267" s="104"/>
      <c r="AG47267" s="104"/>
      <c r="AK47267" s="104"/>
      <c r="AL47267" s="104"/>
      <c r="AO47267" s="104"/>
      <c r="AP47267" s="104"/>
    </row>
    <row r="47268" spans="21:42" ht="15" customHeight="1" x14ac:dyDescent="0.25">
      <c r="U47268" s="104"/>
      <c r="AB47268" s="104"/>
      <c r="AC47268" s="104"/>
      <c r="AF47268" s="104"/>
      <c r="AG47268" s="104"/>
      <c r="AK47268" s="104"/>
      <c r="AL47268" s="104"/>
      <c r="AO47268" s="104"/>
      <c r="AP47268" s="104"/>
    </row>
    <row r="47269" spans="21:42" ht="15" customHeight="1" x14ac:dyDescent="0.25">
      <c r="U47269" s="104"/>
      <c r="AB47269" s="104"/>
      <c r="AC47269" s="104"/>
      <c r="AF47269" s="104"/>
      <c r="AG47269" s="104"/>
      <c r="AK47269" s="104"/>
      <c r="AL47269" s="104"/>
      <c r="AO47269" s="104"/>
      <c r="AP47269" s="104"/>
    </row>
    <row r="47270" spans="21:42" ht="15" customHeight="1" x14ac:dyDescent="0.25">
      <c r="U47270" s="104"/>
      <c r="AB47270" s="104"/>
      <c r="AC47270" s="104"/>
      <c r="AF47270" s="104"/>
      <c r="AG47270" s="104"/>
      <c r="AK47270" s="104"/>
      <c r="AL47270" s="104"/>
      <c r="AO47270" s="104"/>
      <c r="AP47270" s="104"/>
    </row>
    <row r="47271" spans="21:42" ht="15" customHeight="1" x14ac:dyDescent="0.25">
      <c r="U47271" s="104"/>
      <c r="AB47271" s="104"/>
      <c r="AC47271" s="104"/>
      <c r="AF47271" s="104"/>
      <c r="AG47271" s="104"/>
      <c r="AK47271" s="104"/>
      <c r="AL47271" s="104"/>
      <c r="AO47271" s="104"/>
      <c r="AP47271" s="104"/>
    </row>
    <row r="47272" spans="21:42" ht="15" customHeight="1" x14ac:dyDescent="0.25">
      <c r="U47272" s="104"/>
      <c r="AB47272" s="104"/>
      <c r="AC47272" s="104"/>
      <c r="AF47272" s="104"/>
      <c r="AG47272" s="104"/>
      <c r="AK47272" s="104"/>
      <c r="AL47272" s="104"/>
      <c r="AO47272" s="104"/>
      <c r="AP47272" s="104"/>
    </row>
    <row r="47273" spans="21:42" ht="15" customHeight="1" x14ac:dyDescent="0.25">
      <c r="U47273" s="104"/>
      <c r="AB47273" s="104"/>
      <c r="AC47273" s="104"/>
      <c r="AF47273" s="104"/>
      <c r="AG47273" s="104"/>
      <c r="AK47273" s="104"/>
      <c r="AL47273" s="104"/>
      <c r="AO47273" s="104"/>
      <c r="AP47273" s="104"/>
    </row>
    <row r="47274" spans="21:42" ht="15" customHeight="1" x14ac:dyDescent="0.25">
      <c r="U47274" s="104"/>
      <c r="AB47274" s="104"/>
      <c r="AC47274" s="104"/>
      <c r="AF47274" s="104"/>
      <c r="AG47274" s="104"/>
      <c r="AK47274" s="104"/>
      <c r="AL47274" s="104"/>
      <c r="AO47274" s="104"/>
      <c r="AP47274" s="104"/>
    </row>
    <row r="47275" spans="21:42" ht="15" customHeight="1" x14ac:dyDescent="0.25">
      <c r="U47275" s="104"/>
      <c r="AB47275" s="104"/>
      <c r="AC47275" s="104"/>
      <c r="AF47275" s="104"/>
      <c r="AG47275" s="104"/>
      <c r="AK47275" s="104"/>
      <c r="AL47275" s="104"/>
      <c r="AO47275" s="104"/>
      <c r="AP47275" s="104"/>
    </row>
    <row r="47276" spans="21:42" ht="15" customHeight="1" x14ac:dyDescent="0.25">
      <c r="U47276" s="104"/>
      <c r="AB47276" s="104"/>
      <c r="AC47276" s="104"/>
      <c r="AF47276" s="104"/>
      <c r="AG47276" s="104"/>
      <c r="AK47276" s="104"/>
      <c r="AL47276" s="104"/>
      <c r="AO47276" s="104"/>
      <c r="AP47276" s="104"/>
    </row>
    <row r="47277" spans="21:42" ht="15" customHeight="1" x14ac:dyDescent="0.25">
      <c r="U47277" s="104"/>
      <c r="AB47277" s="104"/>
      <c r="AC47277" s="104"/>
      <c r="AF47277" s="104"/>
      <c r="AG47277" s="104"/>
      <c r="AK47277" s="104"/>
      <c r="AL47277" s="104"/>
      <c r="AO47277" s="104"/>
      <c r="AP47277" s="104"/>
    </row>
    <row r="47278" spans="21:42" ht="15" customHeight="1" x14ac:dyDescent="0.25">
      <c r="U47278" s="104"/>
      <c r="AB47278" s="104"/>
      <c r="AC47278" s="104"/>
      <c r="AF47278" s="104"/>
      <c r="AG47278" s="104"/>
      <c r="AK47278" s="104"/>
      <c r="AL47278" s="104"/>
      <c r="AO47278" s="104"/>
      <c r="AP47278" s="104"/>
    </row>
    <row r="47279" spans="21:42" ht="15" customHeight="1" x14ac:dyDescent="0.25">
      <c r="U47279" s="104"/>
      <c r="AB47279" s="104"/>
      <c r="AC47279" s="104"/>
      <c r="AF47279" s="104"/>
      <c r="AG47279" s="104"/>
      <c r="AK47279" s="104"/>
      <c r="AL47279" s="104"/>
      <c r="AO47279" s="104"/>
      <c r="AP47279" s="104"/>
    </row>
    <row r="47280" spans="21:42" ht="15" customHeight="1" x14ac:dyDescent="0.25">
      <c r="U47280" s="104"/>
      <c r="AB47280" s="104"/>
      <c r="AC47280" s="104"/>
      <c r="AF47280" s="104"/>
      <c r="AG47280" s="104"/>
      <c r="AK47280" s="104"/>
      <c r="AL47280" s="104"/>
      <c r="AO47280" s="104"/>
      <c r="AP47280" s="104"/>
    </row>
    <row r="47281" spans="21:42" ht="15" customHeight="1" x14ac:dyDescent="0.25">
      <c r="U47281" s="104"/>
      <c r="AB47281" s="104"/>
      <c r="AC47281" s="104"/>
      <c r="AF47281" s="104"/>
      <c r="AG47281" s="104"/>
      <c r="AK47281" s="104"/>
      <c r="AL47281" s="104"/>
      <c r="AO47281" s="104"/>
      <c r="AP47281" s="104"/>
    </row>
    <row r="47282" spans="21:42" ht="15" customHeight="1" x14ac:dyDescent="0.25">
      <c r="U47282" s="104"/>
      <c r="AB47282" s="104"/>
      <c r="AC47282" s="104"/>
      <c r="AF47282" s="104"/>
      <c r="AG47282" s="104"/>
      <c r="AK47282" s="104"/>
      <c r="AL47282" s="104"/>
      <c r="AO47282" s="104"/>
      <c r="AP47282" s="104"/>
    </row>
    <row r="47283" spans="21:42" ht="15" customHeight="1" x14ac:dyDescent="0.25">
      <c r="U47283" s="104"/>
      <c r="AB47283" s="104"/>
      <c r="AC47283" s="104"/>
      <c r="AF47283" s="104"/>
      <c r="AG47283" s="104"/>
      <c r="AK47283" s="104"/>
      <c r="AL47283" s="104"/>
      <c r="AO47283" s="104"/>
      <c r="AP47283" s="104"/>
    </row>
    <row r="47284" spans="21:42" ht="15" customHeight="1" x14ac:dyDescent="0.25">
      <c r="U47284" s="104"/>
      <c r="AB47284" s="104"/>
      <c r="AC47284" s="104"/>
      <c r="AF47284" s="104"/>
      <c r="AG47284" s="104"/>
      <c r="AK47284" s="104"/>
      <c r="AL47284" s="104"/>
      <c r="AO47284" s="104"/>
      <c r="AP47284" s="104"/>
    </row>
    <row r="47285" spans="21:42" ht="15" customHeight="1" x14ac:dyDescent="0.25">
      <c r="U47285" s="104"/>
      <c r="AB47285" s="104"/>
      <c r="AC47285" s="104"/>
      <c r="AF47285" s="104"/>
      <c r="AG47285" s="104"/>
      <c r="AK47285" s="104"/>
      <c r="AL47285" s="104"/>
      <c r="AO47285" s="104"/>
      <c r="AP47285" s="104"/>
    </row>
    <row r="47286" spans="21:42" ht="15" customHeight="1" x14ac:dyDescent="0.25">
      <c r="U47286" s="104"/>
      <c r="AB47286" s="104"/>
      <c r="AC47286" s="104"/>
      <c r="AF47286" s="104"/>
      <c r="AG47286" s="104"/>
      <c r="AK47286" s="104"/>
      <c r="AL47286" s="104"/>
      <c r="AO47286" s="104"/>
      <c r="AP47286" s="104"/>
    </row>
    <row r="47287" spans="21:42" ht="15" customHeight="1" x14ac:dyDescent="0.25">
      <c r="U47287" s="104"/>
      <c r="AB47287" s="104"/>
      <c r="AC47287" s="104"/>
      <c r="AF47287" s="104"/>
      <c r="AG47287" s="104"/>
      <c r="AK47287" s="104"/>
      <c r="AL47287" s="104"/>
      <c r="AO47287" s="104"/>
      <c r="AP47287" s="104"/>
    </row>
    <row r="47288" spans="21:42" ht="15" customHeight="1" x14ac:dyDescent="0.25">
      <c r="U47288" s="104"/>
      <c r="AB47288" s="104"/>
      <c r="AC47288" s="104"/>
      <c r="AF47288" s="104"/>
      <c r="AG47288" s="104"/>
      <c r="AK47288" s="104"/>
      <c r="AL47288" s="104"/>
      <c r="AO47288" s="104"/>
      <c r="AP47288" s="104"/>
    </row>
    <row r="47289" spans="21:42" ht="15" customHeight="1" x14ac:dyDescent="0.25">
      <c r="U47289" s="104"/>
      <c r="AB47289" s="104"/>
      <c r="AC47289" s="104"/>
      <c r="AF47289" s="104"/>
      <c r="AG47289" s="104"/>
      <c r="AK47289" s="104"/>
      <c r="AL47289" s="104"/>
      <c r="AO47289" s="104"/>
      <c r="AP47289" s="104"/>
    </row>
    <row r="47290" spans="21:42" ht="15" customHeight="1" x14ac:dyDescent="0.25">
      <c r="U47290" s="104"/>
      <c r="AB47290" s="104"/>
      <c r="AC47290" s="104"/>
      <c r="AF47290" s="104"/>
      <c r="AG47290" s="104"/>
      <c r="AK47290" s="104"/>
      <c r="AL47290" s="104"/>
      <c r="AO47290" s="104"/>
      <c r="AP47290" s="104"/>
    </row>
    <row r="47291" spans="21:42" ht="15" customHeight="1" x14ac:dyDescent="0.25">
      <c r="U47291" s="104"/>
      <c r="AB47291" s="104"/>
      <c r="AC47291" s="104"/>
      <c r="AF47291" s="104"/>
      <c r="AG47291" s="104"/>
      <c r="AK47291" s="104"/>
      <c r="AL47291" s="104"/>
      <c r="AO47291" s="104"/>
      <c r="AP47291" s="104"/>
    </row>
    <row r="47292" spans="21:42" ht="15" customHeight="1" x14ac:dyDescent="0.25">
      <c r="U47292" s="104"/>
      <c r="AB47292" s="104"/>
      <c r="AC47292" s="104"/>
      <c r="AF47292" s="104"/>
      <c r="AG47292" s="104"/>
      <c r="AK47292" s="104"/>
      <c r="AL47292" s="104"/>
      <c r="AO47292" s="104"/>
      <c r="AP47292" s="104"/>
    </row>
    <row r="47293" spans="21:42" ht="15" customHeight="1" x14ac:dyDescent="0.25">
      <c r="U47293" s="104"/>
      <c r="AB47293" s="104"/>
      <c r="AC47293" s="104"/>
      <c r="AF47293" s="104"/>
      <c r="AG47293" s="104"/>
      <c r="AK47293" s="104"/>
      <c r="AL47293" s="104"/>
      <c r="AO47293" s="104"/>
      <c r="AP47293" s="104"/>
    </row>
    <row r="47294" spans="21:42" ht="15" customHeight="1" x14ac:dyDescent="0.25">
      <c r="U47294" s="104"/>
      <c r="AB47294" s="104"/>
      <c r="AC47294" s="104"/>
      <c r="AF47294" s="104"/>
      <c r="AG47294" s="104"/>
      <c r="AK47294" s="104"/>
      <c r="AL47294" s="104"/>
      <c r="AO47294" s="104"/>
      <c r="AP47294" s="104"/>
    </row>
    <row r="47295" spans="21:42" ht="15" customHeight="1" x14ac:dyDescent="0.25">
      <c r="U47295" s="104"/>
      <c r="AB47295" s="104"/>
      <c r="AC47295" s="104"/>
      <c r="AF47295" s="104"/>
      <c r="AG47295" s="104"/>
      <c r="AK47295" s="104"/>
      <c r="AL47295" s="104"/>
      <c r="AO47295" s="104"/>
      <c r="AP47295" s="104"/>
    </row>
    <row r="47296" spans="21:42" ht="15" customHeight="1" x14ac:dyDescent="0.25">
      <c r="U47296" s="104"/>
      <c r="AB47296" s="104"/>
      <c r="AC47296" s="104"/>
      <c r="AF47296" s="104"/>
      <c r="AG47296" s="104"/>
      <c r="AK47296" s="104"/>
      <c r="AL47296" s="104"/>
      <c r="AO47296" s="104"/>
      <c r="AP47296" s="104"/>
    </row>
    <row r="47297" spans="21:42" ht="15" customHeight="1" x14ac:dyDescent="0.25">
      <c r="U47297" s="104"/>
      <c r="AB47297" s="104"/>
      <c r="AC47297" s="104"/>
      <c r="AF47297" s="104"/>
      <c r="AG47297" s="104"/>
      <c r="AK47297" s="104"/>
      <c r="AL47297" s="104"/>
      <c r="AO47297" s="104"/>
      <c r="AP47297" s="104"/>
    </row>
    <row r="47298" spans="21:42" ht="15" customHeight="1" x14ac:dyDescent="0.25">
      <c r="U47298" s="104"/>
      <c r="AB47298" s="104"/>
      <c r="AC47298" s="104"/>
      <c r="AF47298" s="104"/>
      <c r="AG47298" s="104"/>
      <c r="AK47298" s="104"/>
      <c r="AL47298" s="104"/>
      <c r="AO47298" s="104"/>
      <c r="AP47298" s="104"/>
    </row>
    <row r="47299" spans="21:42" ht="15" customHeight="1" x14ac:dyDescent="0.25">
      <c r="U47299" s="104"/>
      <c r="AB47299" s="104"/>
      <c r="AC47299" s="104"/>
      <c r="AF47299" s="104"/>
      <c r="AG47299" s="104"/>
      <c r="AK47299" s="104"/>
      <c r="AL47299" s="104"/>
      <c r="AO47299" s="104"/>
      <c r="AP47299" s="104"/>
    </row>
    <row r="47300" spans="21:42" ht="15" customHeight="1" x14ac:dyDescent="0.25">
      <c r="U47300" s="104"/>
      <c r="AB47300" s="104"/>
      <c r="AC47300" s="104"/>
      <c r="AF47300" s="104"/>
      <c r="AG47300" s="104"/>
      <c r="AK47300" s="104"/>
      <c r="AL47300" s="104"/>
      <c r="AO47300" s="104"/>
      <c r="AP47300" s="104"/>
    </row>
    <row r="47301" spans="21:42" ht="15" customHeight="1" x14ac:dyDescent="0.25">
      <c r="U47301" s="104"/>
      <c r="AB47301" s="104"/>
      <c r="AC47301" s="104"/>
      <c r="AF47301" s="104"/>
      <c r="AG47301" s="104"/>
      <c r="AK47301" s="104"/>
      <c r="AL47301" s="104"/>
      <c r="AO47301" s="104"/>
      <c r="AP47301" s="104"/>
    </row>
    <row r="47302" spans="21:42" ht="15" customHeight="1" x14ac:dyDescent="0.25">
      <c r="U47302" s="104"/>
      <c r="AB47302" s="104"/>
      <c r="AC47302" s="104"/>
      <c r="AF47302" s="104"/>
      <c r="AG47302" s="104"/>
      <c r="AK47302" s="104"/>
      <c r="AL47302" s="104"/>
      <c r="AO47302" s="104"/>
      <c r="AP47302" s="104"/>
    </row>
    <row r="47303" spans="21:42" ht="15" customHeight="1" x14ac:dyDescent="0.25">
      <c r="U47303" s="104"/>
      <c r="AB47303" s="104"/>
      <c r="AC47303" s="104"/>
      <c r="AF47303" s="104"/>
      <c r="AG47303" s="104"/>
      <c r="AK47303" s="104"/>
      <c r="AL47303" s="104"/>
      <c r="AO47303" s="104"/>
      <c r="AP47303" s="104"/>
    </row>
    <row r="47304" spans="21:42" ht="15" customHeight="1" x14ac:dyDescent="0.25">
      <c r="U47304" s="104"/>
      <c r="AB47304" s="104"/>
      <c r="AC47304" s="104"/>
      <c r="AF47304" s="104"/>
      <c r="AG47304" s="104"/>
      <c r="AK47304" s="104"/>
      <c r="AL47304" s="104"/>
      <c r="AO47304" s="104"/>
      <c r="AP47304" s="104"/>
    </row>
    <row r="47305" spans="21:42" ht="15" customHeight="1" x14ac:dyDescent="0.25">
      <c r="U47305" s="104"/>
      <c r="AB47305" s="104"/>
      <c r="AC47305" s="104"/>
      <c r="AF47305" s="104"/>
      <c r="AG47305" s="104"/>
      <c r="AK47305" s="104"/>
      <c r="AL47305" s="104"/>
      <c r="AO47305" s="104"/>
      <c r="AP47305" s="104"/>
    </row>
    <row r="47306" spans="21:42" ht="15" customHeight="1" x14ac:dyDescent="0.25">
      <c r="U47306" s="104"/>
      <c r="AB47306" s="104"/>
      <c r="AC47306" s="104"/>
      <c r="AF47306" s="104"/>
      <c r="AG47306" s="104"/>
      <c r="AK47306" s="104"/>
      <c r="AL47306" s="104"/>
      <c r="AO47306" s="104"/>
      <c r="AP47306" s="104"/>
    </row>
    <row r="47307" spans="21:42" ht="15" customHeight="1" x14ac:dyDescent="0.25">
      <c r="U47307" s="104"/>
      <c r="AB47307" s="104"/>
      <c r="AC47307" s="104"/>
      <c r="AF47307" s="104"/>
      <c r="AG47307" s="104"/>
      <c r="AK47307" s="104"/>
      <c r="AL47307" s="104"/>
      <c r="AO47307" s="104"/>
      <c r="AP47307" s="104"/>
    </row>
    <row r="47308" spans="21:42" ht="15" customHeight="1" x14ac:dyDescent="0.25">
      <c r="U47308" s="104"/>
      <c r="AB47308" s="104"/>
      <c r="AC47308" s="104"/>
      <c r="AF47308" s="104"/>
      <c r="AG47308" s="104"/>
      <c r="AK47308" s="104"/>
      <c r="AL47308" s="104"/>
      <c r="AO47308" s="104"/>
      <c r="AP47308" s="104"/>
    </row>
    <row r="47309" spans="21:42" ht="15" customHeight="1" x14ac:dyDescent="0.25">
      <c r="U47309" s="104"/>
      <c r="AB47309" s="104"/>
      <c r="AC47309" s="104"/>
      <c r="AF47309" s="104"/>
      <c r="AG47309" s="104"/>
      <c r="AK47309" s="104"/>
      <c r="AL47309" s="104"/>
      <c r="AO47309" s="104"/>
      <c r="AP47309" s="104"/>
    </row>
    <row r="47310" spans="21:42" ht="15" customHeight="1" x14ac:dyDescent="0.25">
      <c r="U47310" s="104"/>
      <c r="AB47310" s="104"/>
      <c r="AC47310" s="104"/>
      <c r="AF47310" s="104"/>
      <c r="AG47310" s="104"/>
      <c r="AK47310" s="104"/>
      <c r="AL47310" s="104"/>
      <c r="AO47310" s="104"/>
      <c r="AP47310" s="104"/>
    </row>
    <row r="47311" spans="21:42" ht="15" customHeight="1" x14ac:dyDescent="0.25">
      <c r="U47311" s="104"/>
      <c r="AB47311" s="104"/>
      <c r="AC47311" s="104"/>
      <c r="AF47311" s="104"/>
      <c r="AG47311" s="104"/>
      <c r="AK47311" s="104"/>
      <c r="AL47311" s="104"/>
      <c r="AO47311" s="104"/>
      <c r="AP47311" s="104"/>
    </row>
    <row r="47312" spans="21:42" ht="15" customHeight="1" x14ac:dyDescent="0.25">
      <c r="U47312" s="104"/>
      <c r="AB47312" s="104"/>
      <c r="AC47312" s="104"/>
      <c r="AF47312" s="104"/>
      <c r="AG47312" s="104"/>
      <c r="AK47312" s="104"/>
      <c r="AL47312" s="104"/>
      <c r="AO47312" s="104"/>
      <c r="AP47312" s="104"/>
    </row>
    <row r="47313" spans="21:42" ht="15" customHeight="1" x14ac:dyDescent="0.25">
      <c r="U47313" s="104"/>
      <c r="AB47313" s="104"/>
      <c r="AC47313" s="104"/>
      <c r="AF47313" s="104"/>
      <c r="AG47313" s="104"/>
      <c r="AK47313" s="104"/>
      <c r="AL47313" s="104"/>
      <c r="AO47313" s="104"/>
      <c r="AP47313" s="104"/>
    </row>
    <row r="47314" spans="21:42" ht="15" customHeight="1" x14ac:dyDescent="0.25">
      <c r="U47314" s="104"/>
      <c r="AB47314" s="104"/>
      <c r="AC47314" s="104"/>
      <c r="AF47314" s="104"/>
      <c r="AG47314" s="104"/>
      <c r="AK47314" s="104"/>
      <c r="AL47314" s="104"/>
      <c r="AO47314" s="104"/>
      <c r="AP47314" s="104"/>
    </row>
    <row r="47315" spans="21:42" ht="15" customHeight="1" x14ac:dyDescent="0.25">
      <c r="U47315" s="104"/>
      <c r="AB47315" s="104"/>
      <c r="AC47315" s="104"/>
      <c r="AF47315" s="104"/>
      <c r="AG47315" s="104"/>
      <c r="AK47315" s="104"/>
      <c r="AL47315" s="104"/>
      <c r="AO47315" s="104"/>
      <c r="AP47315" s="104"/>
    </row>
    <row r="47316" spans="21:42" ht="15" customHeight="1" x14ac:dyDescent="0.25">
      <c r="U47316" s="104"/>
      <c r="AB47316" s="104"/>
      <c r="AC47316" s="104"/>
      <c r="AF47316" s="104"/>
      <c r="AG47316" s="104"/>
      <c r="AK47316" s="104"/>
      <c r="AL47316" s="104"/>
      <c r="AO47316" s="104"/>
      <c r="AP47316" s="104"/>
    </row>
    <row r="47317" spans="21:42" ht="15" customHeight="1" x14ac:dyDescent="0.25">
      <c r="U47317" s="104"/>
      <c r="AB47317" s="104"/>
      <c r="AC47317" s="104"/>
      <c r="AF47317" s="104"/>
      <c r="AG47317" s="104"/>
      <c r="AK47317" s="104"/>
      <c r="AL47317" s="104"/>
      <c r="AO47317" s="104"/>
      <c r="AP47317" s="104"/>
    </row>
    <row r="47318" spans="21:42" ht="15" customHeight="1" x14ac:dyDescent="0.25">
      <c r="U47318" s="104"/>
      <c r="AB47318" s="104"/>
      <c r="AC47318" s="104"/>
      <c r="AF47318" s="104"/>
      <c r="AG47318" s="104"/>
      <c r="AK47318" s="104"/>
      <c r="AL47318" s="104"/>
      <c r="AO47318" s="104"/>
      <c r="AP47318" s="104"/>
    </row>
    <row r="47319" spans="21:42" ht="15" customHeight="1" x14ac:dyDescent="0.25">
      <c r="U47319" s="104"/>
      <c r="AB47319" s="104"/>
      <c r="AC47319" s="104"/>
      <c r="AF47319" s="104"/>
      <c r="AG47319" s="104"/>
      <c r="AK47319" s="104"/>
      <c r="AL47319" s="104"/>
      <c r="AO47319" s="104"/>
      <c r="AP47319" s="104"/>
    </row>
    <row r="47320" spans="21:42" ht="15" customHeight="1" x14ac:dyDescent="0.25">
      <c r="U47320" s="104"/>
      <c r="AB47320" s="104"/>
      <c r="AC47320" s="104"/>
      <c r="AF47320" s="104"/>
      <c r="AG47320" s="104"/>
      <c r="AK47320" s="104"/>
      <c r="AL47320" s="104"/>
      <c r="AO47320" s="104"/>
      <c r="AP47320" s="104"/>
    </row>
    <row r="47321" spans="21:42" ht="15" customHeight="1" x14ac:dyDescent="0.25">
      <c r="U47321" s="104"/>
      <c r="AB47321" s="104"/>
      <c r="AC47321" s="104"/>
      <c r="AF47321" s="104"/>
      <c r="AG47321" s="104"/>
      <c r="AK47321" s="104"/>
      <c r="AL47321" s="104"/>
      <c r="AO47321" s="104"/>
      <c r="AP47321" s="104"/>
    </row>
    <row r="47322" spans="21:42" ht="15" customHeight="1" x14ac:dyDescent="0.25">
      <c r="U47322" s="104"/>
      <c r="AB47322" s="104"/>
      <c r="AC47322" s="104"/>
      <c r="AF47322" s="104"/>
      <c r="AG47322" s="104"/>
      <c r="AK47322" s="104"/>
      <c r="AL47322" s="104"/>
      <c r="AO47322" s="104"/>
      <c r="AP47322" s="104"/>
    </row>
    <row r="47323" spans="21:42" ht="15" customHeight="1" x14ac:dyDescent="0.25">
      <c r="U47323" s="104"/>
      <c r="AB47323" s="104"/>
      <c r="AC47323" s="104"/>
      <c r="AF47323" s="104"/>
      <c r="AG47323" s="104"/>
      <c r="AK47323" s="104"/>
      <c r="AL47323" s="104"/>
      <c r="AO47323" s="104"/>
      <c r="AP47323" s="104"/>
    </row>
    <row r="47324" spans="21:42" ht="15" customHeight="1" x14ac:dyDescent="0.25">
      <c r="U47324" s="104"/>
      <c r="AB47324" s="104"/>
      <c r="AC47324" s="104"/>
      <c r="AF47324" s="104"/>
      <c r="AG47324" s="104"/>
      <c r="AK47324" s="104"/>
      <c r="AL47324" s="104"/>
      <c r="AO47324" s="104"/>
      <c r="AP47324" s="104"/>
    </row>
    <row r="47325" spans="21:42" ht="15" customHeight="1" x14ac:dyDescent="0.25">
      <c r="U47325" s="104"/>
      <c r="AB47325" s="104"/>
      <c r="AC47325" s="104"/>
      <c r="AF47325" s="104"/>
      <c r="AG47325" s="104"/>
      <c r="AK47325" s="104"/>
      <c r="AL47325" s="104"/>
      <c r="AO47325" s="104"/>
      <c r="AP47325" s="104"/>
    </row>
    <row r="47326" spans="21:42" ht="15" customHeight="1" x14ac:dyDescent="0.25">
      <c r="U47326" s="104"/>
      <c r="AB47326" s="104"/>
      <c r="AC47326" s="104"/>
      <c r="AF47326" s="104"/>
      <c r="AG47326" s="104"/>
      <c r="AK47326" s="104"/>
      <c r="AL47326" s="104"/>
      <c r="AO47326" s="104"/>
      <c r="AP47326" s="104"/>
    </row>
    <row r="47327" spans="21:42" ht="15" customHeight="1" x14ac:dyDescent="0.25">
      <c r="U47327" s="104"/>
      <c r="AB47327" s="104"/>
      <c r="AC47327" s="104"/>
      <c r="AF47327" s="104"/>
      <c r="AG47327" s="104"/>
      <c r="AK47327" s="104"/>
      <c r="AL47327" s="104"/>
      <c r="AO47327" s="104"/>
      <c r="AP47327" s="104"/>
    </row>
    <row r="47328" spans="21:42" ht="15" customHeight="1" x14ac:dyDescent="0.25">
      <c r="U47328" s="104"/>
      <c r="AB47328" s="104"/>
      <c r="AC47328" s="104"/>
      <c r="AF47328" s="104"/>
      <c r="AG47328" s="104"/>
      <c r="AK47328" s="104"/>
      <c r="AL47328" s="104"/>
      <c r="AO47328" s="104"/>
      <c r="AP47328" s="104"/>
    </row>
    <row r="47329" spans="21:42" ht="15" customHeight="1" x14ac:dyDescent="0.25">
      <c r="U47329" s="104"/>
      <c r="AB47329" s="104"/>
      <c r="AC47329" s="104"/>
      <c r="AF47329" s="104"/>
      <c r="AG47329" s="104"/>
      <c r="AK47329" s="104"/>
      <c r="AL47329" s="104"/>
      <c r="AO47329" s="104"/>
      <c r="AP47329" s="104"/>
    </row>
    <row r="47330" spans="21:42" ht="15" customHeight="1" x14ac:dyDescent="0.25">
      <c r="U47330" s="104"/>
      <c r="AB47330" s="104"/>
      <c r="AC47330" s="104"/>
      <c r="AF47330" s="104"/>
      <c r="AG47330" s="104"/>
      <c r="AK47330" s="104"/>
      <c r="AL47330" s="104"/>
      <c r="AO47330" s="104"/>
      <c r="AP47330" s="104"/>
    </row>
    <row r="47331" spans="21:42" ht="15" customHeight="1" x14ac:dyDescent="0.25">
      <c r="U47331" s="104"/>
      <c r="AB47331" s="104"/>
      <c r="AC47331" s="104"/>
      <c r="AF47331" s="104"/>
      <c r="AG47331" s="104"/>
      <c r="AK47331" s="104"/>
      <c r="AL47331" s="104"/>
      <c r="AO47331" s="104"/>
      <c r="AP47331" s="104"/>
    </row>
    <row r="47332" spans="21:42" ht="15" customHeight="1" x14ac:dyDescent="0.25">
      <c r="U47332" s="104"/>
      <c r="AB47332" s="104"/>
      <c r="AC47332" s="104"/>
      <c r="AF47332" s="104"/>
      <c r="AG47332" s="104"/>
      <c r="AK47332" s="104"/>
      <c r="AL47332" s="104"/>
      <c r="AO47332" s="104"/>
      <c r="AP47332" s="104"/>
    </row>
    <row r="47333" spans="21:42" ht="15" customHeight="1" x14ac:dyDescent="0.25">
      <c r="U47333" s="104"/>
      <c r="AB47333" s="104"/>
      <c r="AC47333" s="104"/>
      <c r="AF47333" s="104"/>
      <c r="AG47333" s="104"/>
      <c r="AK47333" s="104"/>
      <c r="AL47333" s="104"/>
      <c r="AO47333" s="104"/>
      <c r="AP47333" s="104"/>
    </row>
    <row r="47334" spans="21:42" ht="15" customHeight="1" x14ac:dyDescent="0.25">
      <c r="U47334" s="104"/>
      <c r="AB47334" s="104"/>
      <c r="AC47334" s="104"/>
      <c r="AF47334" s="104"/>
      <c r="AG47334" s="104"/>
      <c r="AK47334" s="104"/>
      <c r="AL47334" s="104"/>
      <c r="AO47334" s="104"/>
      <c r="AP47334" s="104"/>
    </row>
    <row r="47335" spans="21:42" ht="15" customHeight="1" x14ac:dyDescent="0.25">
      <c r="U47335" s="104"/>
      <c r="AB47335" s="104"/>
      <c r="AC47335" s="104"/>
      <c r="AF47335" s="104"/>
      <c r="AG47335" s="104"/>
      <c r="AK47335" s="104"/>
      <c r="AL47335" s="104"/>
      <c r="AO47335" s="104"/>
      <c r="AP47335" s="104"/>
    </row>
    <row r="47336" spans="21:42" ht="15" customHeight="1" x14ac:dyDescent="0.25">
      <c r="U47336" s="104"/>
      <c r="AB47336" s="104"/>
      <c r="AC47336" s="104"/>
      <c r="AF47336" s="104"/>
      <c r="AG47336" s="104"/>
      <c r="AK47336" s="104"/>
      <c r="AL47336" s="104"/>
      <c r="AO47336" s="104"/>
      <c r="AP47336" s="104"/>
    </row>
    <row r="47337" spans="21:42" ht="15" customHeight="1" x14ac:dyDescent="0.25">
      <c r="U47337" s="104"/>
      <c r="AB47337" s="104"/>
      <c r="AC47337" s="104"/>
      <c r="AF47337" s="104"/>
      <c r="AG47337" s="104"/>
      <c r="AK47337" s="104"/>
      <c r="AL47337" s="104"/>
      <c r="AO47337" s="104"/>
      <c r="AP47337" s="104"/>
    </row>
    <row r="47338" spans="21:42" ht="15" customHeight="1" x14ac:dyDescent="0.25">
      <c r="U47338" s="104"/>
      <c r="AB47338" s="104"/>
      <c r="AC47338" s="104"/>
      <c r="AF47338" s="104"/>
      <c r="AG47338" s="104"/>
      <c r="AK47338" s="104"/>
      <c r="AL47338" s="104"/>
      <c r="AO47338" s="104"/>
      <c r="AP47338" s="104"/>
    </row>
    <row r="47339" spans="21:42" ht="15" customHeight="1" x14ac:dyDescent="0.25">
      <c r="U47339" s="104"/>
      <c r="AB47339" s="104"/>
      <c r="AC47339" s="104"/>
      <c r="AF47339" s="104"/>
      <c r="AG47339" s="104"/>
      <c r="AK47339" s="104"/>
      <c r="AL47339" s="104"/>
      <c r="AO47339" s="104"/>
      <c r="AP47339" s="104"/>
    </row>
    <row r="47340" spans="21:42" ht="15" customHeight="1" x14ac:dyDescent="0.25">
      <c r="U47340" s="104"/>
      <c r="AB47340" s="104"/>
      <c r="AC47340" s="104"/>
      <c r="AF47340" s="104"/>
      <c r="AG47340" s="104"/>
      <c r="AK47340" s="104"/>
      <c r="AL47340" s="104"/>
      <c r="AO47340" s="104"/>
      <c r="AP47340" s="104"/>
    </row>
    <row r="47341" spans="21:42" ht="15" customHeight="1" x14ac:dyDescent="0.25">
      <c r="U47341" s="104"/>
      <c r="AB47341" s="104"/>
      <c r="AC47341" s="104"/>
      <c r="AF47341" s="104"/>
      <c r="AG47341" s="104"/>
      <c r="AK47341" s="104"/>
      <c r="AL47341" s="104"/>
      <c r="AO47341" s="104"/>
      <c r="AP47341" s="104"/>
    </row>
    <row r="47342" spans="21:42" ht="15" customHeight="1" x14ac:dyDescent="0.25">
      <c r="U47342" s="104"/>
      <c r="AB47342" s="104"/>
      <c r="AC47342" s="104"/>
      <c r="AF47342" s="104"/>
      <c r="AG47342" s="104"/>
      <c r="AK47342" s="104"/>
      <c r="AL47342" s="104"/>
      <c r="AO47342" s="104"/>
      <c r="AP47342" s="104"/>
    </row>
    <row r="47343" spans="21:42" ht="15" customHeight="1" x14ac:dyDescent="0.25">
      <c r="U47343" s="104"/>
      <c r="AB47343" s="104"/>
      <c r="AC47343" s="104"/>
      <c r="AF47343" s="104"/>
      <c r="AG47343" s="104"/>
      <c r="AK47343" s="104"/>
      <c r="AL47343" s="104"/>
      <c r="AO47343" s="104"/>
      <c r="AP47343" s="104"/>
    </row>
    <row r="47344" spans="21:42" ht="15" customHeight="1" x14ac:dyDescent="0.25">
      <c r="U47344" s="104"/>
      <c r="AB47344" s="104"/>
      <c r="AC47344" s="104"/>
      <c r="AF47344" s="104"/>
      <c r="AG47344" s="104"/>
      <c r="AK47344" s="104"/>
      <c r="AL47344" s="104"/>
      <c r="AO47344" s="104"/>
      <c r="AP47344" s="104"/>
    </row>
    <row r="47345" spans="21:42" ht="15" customHeight="1" x14ac:dyDescent="0.25">
      <c r="U47345" s="104"/>
      <c r="AB47345" s="104"/>
      <c r="AC47345" s="104"/>
      <c r="AF47345" s="104"/>
      <c r="AG47345" s="104"/>
      <c r="AK47345" s="104"/>
      <c r="AL47345" s="104"/>
      <c r="AO47345" s="104"/>
      <c r="AP47345" s="104"/>
    </row>
    <row r="47346" spans="21:42" ht="15" customHeight="1" x14ac:dyDescent="0.25">
      <c r="U47346" s="104"/>
      <c r="AB47346" s="104"/>
      <c r="AC47346" s="104"/>
      <c r="AF47346" s="104"/>
      <c r="AG47346" s="104"/>
      <c r="AK47346" s="104"/>
      <c r="AL47346" s="104"/>
      <c r="AO47346" s="104"/>
      <c r="AP47346" s="104"/>
    </row>
    <row r="47347" spans="21:42" ht="15" customHeight="1" x14ac:dyDescent="0.25">
      <c r="U47347" s="104"/>
      <c r="AB47347" s="104"/>
      <c r="AC47347" s="104"/>
      <c r="AF47347" s="104"/>
      <c r="AG47347" s="104"/>
      <c r="AK47347" s="104"/>
      <c r="AL47347" s="104"/>
      <c r="AO47347" s="104"/>
      <c r="AP47347" s="104"/>
    </row>
    <row r="47348" spans="21:42" ht="15" customHeight="1" x14ac:dyDescent="0.25">
      <c r="U47348" s="104"/>
      <c r="AB47348" s="104"/>
      <c r="AC47348" s="104"/>
      <c r="AF47348" s="104"/>
      <c r="AG47348" s="104"/>
      <c r="AK47348" s="104"/>
      <c r="AL47348" s="104"/>
      <c r="AO47348" s="104"/>
      <c r="AP47348" s="104"/>
    </row>
    <row r="47349" spans="21:42" ht="15" customHeight="1" x14ac:dyDescent="0.25">
      <c r="U47349" s="104"/>
      <c r="AB47349" s="104"/>
      <c r="AC47349" s="104"/>
      <c r="AF47349" s="104"/>
      <c r="AG47349" s="104"/>
      <c r="AK47349" s="104"/>
      <c r="AL47349" s="104"/>
      <c r="AO47349" s="104"/>
      <c r="AP47349" s="104"/>
    </row>
    <row r="47350" spans="21:42" ht="15" customHeight="1" x14ac:dyDescent="0.25">
      <c r="U47350" s="104"/>
      <c r="AB47350" s="104"/>
      <c r="AC47350" s="104"/>
      <c r="AF47350" s="104"/>
      <c r="AG47350" s="104"/>
      <c r="AK47350" s="104"/>
      <c r="AL47350" s="104"/>
      <c r="AO47350" s="104"/>
      <c r="AP47350" s="104"/>
    </row>
    <row r="47351" spans="21:42" ht="15" customHeight="1" x14ac:dyDescent="0.25">
      <c r="U47351" s="104"/>
      <c r="AB47351" s="104"/>
      <c r="AC47351" s="104"/>
      <c r="AF47351" s="104"/>
      <c r="AG47351" s="104"/>
      <c r="AK47351" s="104"/>
      <c r="AL47351" s="104"/>
      <c r="AO47351" s="104"/>
      <c r="AP47351" s="104"/>
    </row>
    <row r="47352" spans="21:42" ht="15" customHeight="1" x14ac:dyDescent="0.25">
      <c r="U47352" s="104"/>
      <c r="AB47352" s="104"/>
      <c r="AC47352" s="104"/>
      <c r="AF47352" s="104"/>
      <c r="AG47352" s="104"/>
      <c r="AK47352" s="104"/>
      <c r="AL47352" s="104"/>
      <c r="AO47352" s="104"/>
      <c r="AP47352" s="104"/>
    </row>
    <row r="47353" spans="21:42" ht="15" customHeight="1" x14ac:dyDescent="0.25">
      <c r="U47353" s="104"/>
      <c r="AB47353" s="104"/>
      <c r="AC47353" s="104"/>
      <c r="AF47353" s="104"/>
      <c r="AG47353" s="104"/>
      <c r="AK47353" s="104"/>
      <c r="AL47353" s="104"/>
      <c r="AO47353" s="104"/>
      <c r="AP47353" s="104"/>
    </row>
    <row r="47354" spans="21:42" ht="15" customHeight="1" x14ac:dyDescent="0.25">
      <c r="U47354" s="104"/>
      <c r="AB47354" s="104"/>
      <c r="AC47354" s="104"/>
      <c r="AF47354" s="104"/>
      <c r="AG47354" s="104"/>
      <c r="AK47354" s="104"/>
      <c r="AL47354" s="104"/>
      <c r="AO47354" s="104"/>
      <c r="AP47354" s="104"/>
    </row>
    <row r="47355" spans="21:42" ht="15" customHeight="1" x14ac:dyDescent="0.25">
      <c r="U47355" s="104"/>
      <c r="AB47355" s="104"/>
      <c r="AC47355" s="104"/>
      <c r="AF47355" s="104"/>
      <c r="AG47355" s="104"/>
      <c r="AK47355" s="104"/>
      <c r="AL47355" s="104"/>
      <c r="AO47355" s="104"/>
      <c r="AP47355" s="104"/>
    </row>
    <row r="47356" spans="21:42" ht="15" customHeight="1" x14ac:dyDescent="0.25">
      <c r="U47356" s="104"/>
      <c r="AB47356" s="104"/>
      <c r="AC47356" s="104"/>
      <c r="AF47356" s="104"/>
      <c r="AG47356" s="104"/>
      <c r="AK47356" s="104"/>
      <c r="AL47356" s="104"/>
      <c r="AO47356" s="104"/>
      <c r="AP47356" s="104"/>
    </row>
    <row r="47357" spans="21:42" ht="15" customHeight="1" x14ac:dyDescent="0.25">
      <c r="U47357" s="104"/>
      <c r="AB47357" s="104"/>
      <c r="AC47357" s="104"/>
      <c r="AF47357" s="104"/>
      <c r="AG47357" s="104"/>
      <c r="AK47357" s="104"/>
      <c r="AL47357" s="104"/>
      <c r="AO47357" s="104"/>
      <c r="AP47357" s="104"/>
    </row>
    <row r="47358" spans="21:42" ht="15" customHeight="1" x14ac:dyDescent="0.25">
      <c r="U47358" s="104"/>
      <c r="AB47358" s="104"/>
      <c r="AC47358" s="104"/>
      <c r="AF47358" s="104"/>
      <c r="AG47358" s="104"/>
      <c r="AK47358" s="104"/>
      <c r="AL47358" s="104"/>
      <c r="AO47358" s="104"/>
      <c r="AP47358" s="104"/>
    </row>
    <row r="47359" spans="21:42" ht="15" customHeight="1" x14ac:dyDescent="0.25">
      <c r="U47359" s="104"/>
      <c r="AB47359" s="104"/>
      <c r="AC47359" s="104"/>
      <c r="AF47359" s="104"/>
      <c r="AG47359" s="104"/>
      <c r="AK47359" s="104"/>
      <c r="AL47359" s="104"/>
      <c r="AO47359" s="104"/>
      <c r="AP47359" s="104"/>
    </row>
    <row r="47360" spans="21:42" ht="15" customHeight="1" x14ac:dyDescent="0.25">
      <c r="U47360" s="104"/>
      <c r="AB47360" s="104"/>
      <c r="AC47360" s="104"/>
      <c r="AF47360" s="104"/>
      <c r="AG47360" s="104"/>
      <c r="AK47360" s="104"/>
      <c r="AL47360" s="104"/>
      <c r="AO47360" s="104"/>
      <c r="AP47360" s="104"/>
    </row>
    <row r="47361" spans="21:42" ht="15" customHeight="1" x14ac:dyDescent="0.25">
      <c r="U47361" s="104"/>
      <c r="AB47361" s="104"/>
      <c r="AC47361" s="104"/>
      <c r="AF47361" s="104"/>
      <c r="AG47361" s="104"/>
      <c r="AK47361" s="104"/>
      <c r="AL47361" s="104"/>
      <c r="AO47361" s="104"/>
      <c r="AP47361" s="104"/>
    </row>
    <row r="47362" spans="21:42" ht="15" customHeight="1" x14ac:dyDescent="0.25">
      <c r="U47362" s="104"/>
      <c r="AB47362" s="104"/>
      <c r="AC47362" s="104"/>
      <c r="AF47362" s="104"/>
      <c r="AG47362" s="104"/>
      <c r="AK47362" s="104"/>
      <c r="AL47362" s="104"/>
      <c r="AO47362" s="104"/>
      <c r="AP47362" s="104"/>
    </row>
    <row r="47363" spans="21:42" ht="15" customHeight="1" x14ac:dyDescent="0.25">
      <c r="U47363" s="104"/>
      <c r="AB47363" s="104"/>
      <c r="AC47363" s="104"/>
      <c r="AF47363" s="104"/>
      <c r="AG47363" s="104"/>
      <c r="AK47363" s="104"/>
      <c r="AL47363" s="104"/>
      <c r="AO47363" s="104"/>
      <c r="AP47363" s="104"/>
    </row>
    <row r="47364" spans="21:42" ht="15" customHeight="1" x14ac:dyDescent="0.25">
      <c r="U47364" s="104"/>
      <c r="AB47364" s="104"/>
      <c r="AC47364" s="104"/>
      <c r="AF47364" s="104"/>
      <c r="AG47364" s="104"/>
      <c r="AK47364" s="104"/>
      <c r="AL47364" s="104"/>
      <c r="AO47364" s="104"/>
      <c r="AP47364" s="104"/>
    </row>
    <row r="47365" spans="21:42" ht="15" customHeight="1" x14ac:dyDescent="0.25">
      <c r="U47365" s="104"/>
      <c r="AB47365" s="104"/>
      <c r="AC47365" s="104"/>
      <c r="AF47365" s="104"/>
      <c r="AG47365" s="104"/>
      <c r="AK47365" s="104"/>
      <c r="AL47365" s="104"/>
      <c r="AO47365" s="104"/>
      <c r="AP47365" s="104"/>
    </row>
    <row r="47366" spans="21:42" ht="15" customHeight="1" x14ac:dyDescent="0.25">
      <c r="U47366" s="104"/>
      <c r="AB47366" s="104"/>
      <c r="AC47366" s="104"/>
      <c r="AF47366" s="104"/>
      <c r="AG47366" s="104"/>
      <c r="AK47366" s="104"/>
      <c r="AL47366" s="104"/>
      <c r="AO47366" s="104"/>
      <c r="AP47366" s="104"/>
    </row>
    <row r="47367" spans="21:42" ht="15" customHeight="1" x14ac:dyDescent="0.25">
      <c r="U47367" s="104"/>
      <c r="AB47367" s="104"/>
      <c r="AC47367" s="104"/>
      <c r="AF47367" s="104"/>
      <c r="AG47367" s="104"/>
      <c r="AK47367" s="104"/>
      <c r="AL47367" s="104"/>
      <c r="AO47367" s="104"/>
      <c r="AP47367" s="104"/>
    </row>
    <row r="47368" spans="21:42" ht="15" customHeight="1" x14ac:dyDescent="0.25">
      <c r="U47368" s="104"/>
      <c r="AB47368" s="104"/>
      <c r="AC47368" s="104"/>
      <c r="AF47368" s="104"/>
      <c r="AG47368" s="104"/>
      <c r="AK47368" s="104"/>
      <c r="AL47368" s="104"/>
      <c r="AO47368" s="104"/>
      <c r="AP47368" s="104"/>
    </row>
    <row r="47369" spans="21:42" ht="15" customHeight="1" x14ac:dyDescent="0.25">
      <c r="U47369" s="104"/>
      <c r="AB47369" s="104"/>
      <c r="AC47369" s="104"/>
      <c r="AF47369" s="104"/>
      <c r="AG47369" s="104"/>
      <c r="AK47369" s="104"/>
      <c r="AL47369" s="104"/>
      <c r="AO47369" s="104"/>
      <c r="AP47369" s="104"/>
    </row>
    <row r="47370" spans="21:42" ht="15" customHeight="1" x14ac:dyDescent="0.25">
      <c r="U47370" s="104"/>
      <c r="AB47370" s="104"/>
      <c r="AC47370" s="104"/>
      <c r="AF47370" s="104"/>
      <c r="AG47370" s="104"/>
      <c r="AK47370" s="104"/>
      <c r="AL47370" s="104"/>
      <c r="AO47370" s="104"/>
      <c r="AP47370" s="104"/>
    </row>
    <row r="47371" spans="21:42" ht="15" customHeight="1" x14ac:dyDescent="0.25">
      <c r="U47371" s="104"/>
      <c r="AB47371" s="104"/>
      <c r="AC47371" s="104"/>
      <c r="AF47371" s="104"/>
      <c r="AG47371" s="104"/>
      <c r="AK47371" s="104"/>
      <c r="AL47371" s="104"/>
      <c r="AO47371" s="104"/>
      <c r="AP47371" s="104"/>
    </row>
    <row r="47372" spans="21:42" ht="15" customHeight="1" x14ac:dyDescent="0.25">
      <c r="U47372" s="104"/>
      <c r="AB47372" s="104"/>
      <c r="AC47372" s="104"/>
      <c r="AF47372" s="104"/>
      <c r="AG47372" s="104"/>
      <c r="AK47372" s="104"/>
      <c r="AL47372" s="104"/>
      <c r="AO47372" s="104"/>
      <c r="AP47372" s="104"/>
    </row>
    <row r="47373" spans="21:42" ht="15" customHeight="1" x14ac:dyDescent="0.25">
      <c r="U47373" s="104"/>
      <c r="AB47373" s="104"/>
      <c r="AC47373" s="104"/>
      <c r="AF47373" s="104"/>
      <c r="AG47373" s="104"/>
      <c r="AK47373" s="104"/>
      <c r="AL47373" s="104"/>
      <c r="AO47373" s="104"/>
      <c r="AP47373" s="104"/>
    </row>
    <row r="47374" spans="21:42" ht="15" customHeight="1" x14ac:dyDescent="0.25">
      <c r="U47374" s="104"/>
      <c r="AB47374" s="104"/>
      <c r="AC47374" s="104"/>
      <c r="AF47374" s="104"/>
      <c r="AG47374" s="104"/>
      <c r="AK47374" s="104"/>
      <c r="AL47374" s="104"/>
      <c r="AO47374" s="104"/>
      <c r="AP47374" s="104"/>
    </row>
    <row r="47375" spans="21:42" ht="15" customHeight="1" x14ac:dyDescent="0.25">
      <c r="U47375" s="104"/>
      <c r="AB47375" s="104"/>
      <c r="AC47375" s="104"/>
      <c r="AF47375" s="104"/>
      <c r="AG47375" s="104"/>
      <c r="AK47375" s="104"/>
      <c r="AL47375" s="104"/>
      <c r="AO47375" s="104"/>
      <c r="AP47375" s="104"/>
    </row>
    <row r="47376" spans="21:42" ht="15" customHeight="1" x14ac:dyDescent="0.25">
      <c r="U47376" s="104"/>
      <c r="AB47376" s="104"/>
      <c r="AC47376" s="104"/>
      <c r="AF47376" s="104"/>
      <c r="AG47376" s="104"/>
      <c r="AK47376" s="104"/>
      <c r="AL47376" s="104"/>
      <c r="AO47376" s="104"/>
      <c r="AP47376" s="104"/>
    </row>
    <row r="47377" spans="21:42" ht="15" customHeight="1" x14ac:dyDescent="0.25">
      <c r="U47377" s="104"/>
      <c r="AB47377" s="104"/>
      <c r="AC47377" s="104"/>
      <c r="AF47377" s="104"/>
      <c r="AG47377" s="104"/>
      <c r="AK47377" s="104"/>
      <c r="AL47377" s="104"/>
      <c r="AO47377" s="104"/>
      <c r="AP47377" s="104"/>
    </row>
    <row r="47378" spans="21:42" ht="15" customHeight="1" x14ac:dyDescent="0.25">
      <c r="U47378" s="104"/>
      <c r="AB47378" s="104"/>
      <c r="AC47378" s="104"/>
      <c r="AF47378" s="104"/>
      <c r="AG47378" s="104"/>
      <c r="AK47378" s="104"/>
      <c r="AL47378" s="104"/>
      <c r="AO47378" s="104"/>
      <c r="AP47378" s="104"/>
    </row>
    <row r="47379" spans="21:42" ht="15" customHeight="1" x14ac:dyDescent="0.25">
      <c r="U47379" s="104"/>
      <c r="AB47379" s="104"/>
      <c r="AC47379" s="104"/>
      <c r="AF47379" s="104"/>
      <c r="AG47379" s="104"/>
      <c r="AK47379" s="104"/>
      <c r="AL47379" s="104"/>
      <c r="AO47379" s="104"/>
      <c r="AP47379" s="104"/>
    </row>
    <row r="47380" spans="21:42" ht="15" customHeight="1" x14ac:dyDescent="0.25">
      <c r="U47380" s="104"/>
      <c r="AB47380" s="104"/>
      <c r="AC47380" s="104"/>
      <c r="AF47380" s="104"/>
      <c r="AG47380" s="104"/>
      <c r="AK47380" s="104"/>
      <c r="AL47380" s="104"/>
      <c r="AO47380" s="104"/>
      <c r="AP47380" s="104"/>
    </row>
    <row r="47381" spans="21:42" ht="15" customHeight="1" x14ac:dyDescent="0.25">
      <c r="U47381" s="104"/>
      <c r="AB47381" s="104"/>
      <c r="AC47381" s="104"/>
      <c r="AF47381" s="104"/>
      <c r="AG47381" s="104"/>
      <c r="AK47381" s="104"/>
      <c r="AL47381" s="104"/>
      <c r="AO47381" s="104"/>
      <c r="AP47381" s="104"/>
    </row>
    <row r="47382" spans="21:42" ht="15" customHeight="1" x14ac:dyDescent="0.25">
      <c r="U47382" s="104"/>
      <c r="AB47382" s="104"/>
      <c r="AC47382" s="104"/>
      <c r="AF47382" s="104"/>
      <c r="AG47382" s="104"/>
      <c r="AK47382" s="104"/>
      <c r="AL47382" s="104"/>
      <c r="AO47382" s="104"/>
      <c r="AP47382" s="104"/>
    </row>
    <row r="47383" spans="21:42" ht="15" customHeight="1" x14ac:dyDescent="0.25">
      <c r="U47383" s="104"/>
      <c r="AB47383" s="104"/>
      <c r="AC47383" s="104"/>
      <c r="AF47383" s="104"/>
      <c r="AG47383" s="104"/>
      <c r="AK47383" s="104"/>
      <c r="AL47383" s="104"/>
      <c r="AO47383" s="104"/>
      <c r="AP47383" s="104"/>
    </row>
    <row r="47384" spans="21:42" ht="15" customHeight="1" x14ac:dyDescent="0.25">
      <c r="U47384" s="104"/>
      <c r="AB47384" s="104"/>
      <c r="AC47384" s="104"/>
      <c r="AF47384" s="104"/>
      <c r="AG47384" s="104"/>
      <c r="AK47384" s="104"/>
      <c r="AL47384" s="104"/>
      <c r="AO47384" s="104"/>
      <c r="AP47384" s="104"/>
    </row>
    <row r="47385" spans="21:42" ht="15" customHeight="1" x14ac:dyDescent="0.25">
      <c r="U47385" s="104"/>
      <c r="AB47385" s="104"/>
      <c r="AC47385" s="104"/>
      <c r="AF47385" s="104"/>
      <c r="AG47385" s="104"/>
      <c r="AK47385" s="104"/>
      <c r="AL47385" s="104"/>
      <c r="AO47385" s="104"/>
      <c r="AP47385" s="104"/>
    </row>
    <row r="47386" spans="21:42" ht="15" customHeight="1" x14ac:dyDescent="0.25">
      <c r="U47386" s="104"/>
      <c r="AB47386" s="104"/>
      <c r="AC47386" s="104"/>
      <c r="AF47386" s="104"/>
      <c r="AG47386" s="104"/>
      <c r="AK47386" s="104"/>
      <c r="AL47386" s="104"/>
      <c r="AO47386" s="104"/>
      <c r="AP47386" s="104"/>
    </row>
    <row r="47387" spans="21:42" ht="15" customHeight="1" x14ac:dyDescent="0.25">
      <c r="U47387" s="104"/>
      <c r="AB47387" s="104"/>
      <c r="AC47387" s="104"/>
      <c r="AF47387" s="104"/>
      <c r="AG47387" s="104"/>
      <c r="AK47387" s="104"/>
      <c r="AL47387" s="104"/>
      <c r="AO47387" s="104"/>
      <c r="AP47387" s="104"/>
    </row>
    <row r="47388" spans="21:42" ht="15" customHeight="1" x14ac:dyDescent="0.25">
      <c r="U47388" s="104"/>
      <c r="AB47388" s="104"/>
      <c r="AC47388" s="104"/>
      <c r="AF47388" s="104"/>
      <c r="AG47388" s="104"/>
      <c r="AK47388" s="104"/>
      <c r="AL47388" s="104"/>
      <c r="AO47388" s="104"/>
      <c r="AP47388" s="104"/>
    </row>
    <row r="47389" spans="21:42" ht="15" customHeight="1" x14ac:dyDescent="0.25">
      <c r="U47389" s="104"/>
      <c r="AB47389" s="104"/>
      <c r="AC47389" s="104"/>
      <c r="AF47389" s="104"/>
      <c r="AG47389" s="104"/>
      <c r="AK47389" s="104"/>
      <c r="AL47389" s="104"/>
      <c r="AO47389" s="104"/>
      <c r="AP47389" s="104"/>
    </row>
    <row r="47390" spans="21:42" ht="15" customHeight="1" x14ac:dyDescent="0.25">
      <c r="U47390" s="104"/>
      <c r="AB47390" s="104"/>
      <c r="AC47390" s="104"/>
      <c r="AF47390" s="104"/>
      <c r="AG47390" s="104"/>
      <c r="AK47390" s="104"/>
      <c r="AL47390" s="104"/>
      <c r="AO47390" s="104"/>
      <c r="AP47390" s="104"/>
    </row>
    <row r="47391" spans="21:42" ht="15" customHeight="1" x14ac:dyDescent="0.25">
      <c r="U47391" s="104"/>
      <c r="AB47391" s="104"/>
      <c r="AC47391" s="104"/>
      <c r="AF47391" s="104"/>
      <c r="AG47391" s="104"/>
      <c r="AK47391" s="104"/>
      <c r="AL47391" s="104"/>
      <c r="AO47391" s="104"/>
      <c r="AP47391" s="104"/>
    </row>
    <row r="47392" spans="21:42" ht="15" customHeight="1" x14ac:dyDescent="0.25">
      <c r="U47392" s="104"/>
      <c r="AB47392" s="104"/>
      <c r="AC47392" s="104"/>
      <c r="AF47392" s="104"/>
      <c r="AG47392" s="104"/>
      <c r="AK47392" s="104"/>
      <c r="AL47392" s="104"/>
      <c r="AO47392" s="104"/>
      <c r="AP47392" s="104"/>
    </row>
    <row r="47393" spans="21:42" ht="15" customHeight="1" x14ac:dyDescent="0.25">
      <c r="U47393" s="104"/>
      <c r="AB47393" s="104"/>
      <c r="AC47393" s="104"/>
      <c r="AF47393" s="104"/>
      <c r="AG47393" s="104"/>
      <c r="AK47393" s="104"/>
      <c r="AL47393" s="104"/>
      <c r="AO47393" s="104"/>
      <c r="AP47393" s="104"/>
    </row>
    <row r="47394" spans="21:42" ht="15" customHeight="1" x14ac:dyDescent="0.25">
      <c r="U47394" s="104"/>
      <c r="AB47394" s="104"/>
      <c r="AC47394" s="104"/>
      <c r="AF47394" s="104"/>
      <c r="AG47394" s="104"/>
      <c r="AK47394" s="104"/>
      <c r="AL47394" s="104"/>
      <c r="AO47394" s="104"/>
      <c r="AP47394" s="104"/>
    </row>
    <row r="47395" spans="21:42" ht="15" customHeight="1" x14ac:dyDescent="0.25">
      <c r="U47395" s="104"/>
      <c r="AB47395" s="104"/>
      <c r="AC47395" s="104"/>
      <c r="AF47395" s="104"/>
      <c r="AG47395" s="104"/>
      <c r="AK47395" s="104"/>
      <c r="AL47395" s="104"/>
      <c r="AO47395" s="104"/>
      <c r="AP47395" s="104"/>
    </row>
    <row r="47396" spans="21:42" ht="15" customHeight="1" x14ac:dyDescent="0.25">
      <c r="U47396" s="104"/>
      <c r="AB47396" s="104"/>
      <c r="AC47396" s="104"/>
      <c r="AF47396" s="104"/>
      <c r="AG47396" s="104"/>
      <c r="AK47396" s="104"/>
      <c r="AL47396" s="104"/>
      <c r="AO47396" s="104"/>
      <c r="AP47396" s="104"/>
    </row>
    <row r="47397" spans="21:42" ht="15" customHeight="1" x14ac:dyDescent="0.25">
      <c r="U47397" s="104"/>
      <c r="AB47397" s="104"/>
      <c r="AC47397" s="104"/>
      <c r="AF47397" s="104"/>
      <c r="AG47397" s="104"/>
      <c r="AK47397" s="104"/>
      <c r="AL47397" s="104"/>
      <c r="AO47397" s="104"/>
      <c r="AP47397" s="104"/>
    </row>
    <row r="47398" spans="21:42" ht="15" customHeight="1" x14ac:dyDescent="0.25">
      <c r="U47398" s="104"/>
      <c r="AB47398" s="104"/>
      <c r="AC47398" s="104"/>
      <c r="AF47398" s="104"/>
      <c r="AG47398" s="104"/>
      <c r="AK47398" s="104"/>
      <c r="AL47398" s="104"/>
      <c r="AO47398" s="104"/>
      <c r="AP47398" s="104"/>
    </row>
    <row r="47399" spans="21:42" ht="15" customHeight="1" x14ac:dyDescent="0.25">
      <c r="U47399" s="104"/>
      <c r="AB47399" s="104"/>
      <c r="AC47399" s="104"/>
      <c r="AF47399" s="104"/>
      <c r="AG47399" s="104"/>
      <c r="AK47399" s="104"/>
      <c r="AL47399" s="104"/>
      <c r="AO47399" s="104"/>
      <c r="AP47399" s="104"/>
    </row>
    <row r="47400" spans="21:42" ht="15" customHeight="1" x14ac:dyDescent="0.25">
      <c r="U47400" s="104"/>
      <c r="AB47400" s="104"/>
      <c r="AC47400" s="104"/>
      <c r="AF47400" s="104"/>
      <c r="AG47400" s="104"/>
      <c r="AK47400" s="104"/>
      <c r="AL47400" s="104"/>
      <c r="AO47400" s="104"/>
      <c r="AP47400" s="104"/>
    </row>
    <row r="47401" spans="21:42" ht="15" customHeight="1" x14ac:dyDescent="0.25">
      <c r="U47401" s="104"/>
      <c r="AB47401" s="104"/>
      <c r="AC47401" s="104"/>
      <c r="AF47401" s="104"/>
      <c r="AG47401" s="104"/>
      <c r="AK47401" s="104"/>
      <c r="AL47401" s="104"/>
      <c r="AO47401" s="104"/>
      <c r="AP47401" s="104"/>
    </row>
    <row r="47402" spans="21:42" ht="15" customHeight="1" x14ac:dyDescent="0.25">
      <c r="U47402" s="104"/>
      <c r="AB47402" s="104"/>
      <c r="AC47402" s="104"/>
      <c r="AF47402" s="104"/>
      <c r="AG47402" s="104"/>
      <c r="AK47402" s="104"/>
      <c r="AL47402" s="104"/>
      <c r="AO47402" s="104"/>
      <c r="AP47402" s="104"/>
    </row>
    <row r="47403" spans="21:42" ht="15" customHeight="1" x14ac:dyDescent="0.25">
      <c r="U47403" s="104"/>
      <c r="AB47403" s="104"/>
      <c r="AC47403" s="104"/>
      <c r="AF47403" s="104"/>
      <c r="AG47403" s="104"/>
      <c r="AK47403" s="104"/>
      <c r="AL47403" s="104"/>
      <c r="AO47403" s="104"/>
      <c r="AP47403" s="104"/>
    </row>
    <row r="47404" spans="21:42" ht="15" customHeight="1" x14ac:dyDescent="0.25">
      <c r="U47404" s="104"/>
      <c r="AB47404" s="104"/>
      <c r="AC47404" s="104"/>
      <c r="AF47404" s="104"/>
      <c r="AG47404" s="104"/>
      <c r="AK47404" s="104"/>
      <c r="AL47404" s="104"/>
      <c r="AO47404" s="104"/>
      <c r="AP47404" s="104"/>
    </row>
    <row r="47405" spans="21:42" ht="15" customHeight="1" x14ac:dyDescent="0.25">
      <c r="U47405" s="104"/>
      <c r="AB47405" s="104"/>
      <c r="AC47405" s="104"/>
      <c r="AF47405" s="104"/>
      <c r="AG47405" s="104"/>
      <c r="AK47405" s="104"/>
      <c r="AL47405" s="104"/>
      <c r="AO47405" s="104"/>
      <c r="AP47405" s="104"/>
    </row>
    <row r="47406" spans="21:42" ht="15" customHeight="1" x14ac:dyDescent="0.25">
      <c r="U47406" s="104"/>
      <c r="AB47406" s="104"/>
      <c r="AC47406" s="104"/>
      <c r="AF47406" s="104"/>
      <c r="AG47406" s="104"/>
      <c r="AK47406" s="104"/>
      <c r="AL47406" s="104"/>
      <c r="AO47406" s="104"/>
      <c r="AP47406" s="104"/>
    </row>
    <row r="47407" spans="21:42" ht="15" customHeight="1" x14ac:dyDescent="0.25">
      <c r="U47407" s="104"/>
      <c r="AB47407" s="104"/>
      <c r="AC47407" s="104"/>
      <c r="AF47407" s="104"/>
      <c r="AG47407" s="104"/>
      <c r="AK47407" s="104"/>
      <c r="AL47407" s="104"/>
      <c r="AO47407" s="104"/>
      <c r="AP47407" s="104"/>
    </row>
    <row r="47408" spans="21:42" ht="15" customHeight="1" x14ac:dyDescent="0.25">
      <c r="U47408" s="104"/>
      <c r="AB47408" s="104"/>
      <c r="AC47408" s="104"/>
      <c r="AF47408" s="104"/>
      <c r="AG47408" s="104"/>
      <c r="AK47408" s="104"/>
      <c r="AL47408" s="104"/>
      <c r="AO47408" s="104"/>
      <c r="AP47408" s="104"/>
    </row>
    <row r="47409" spans="21:42" ht="15" customHeight="1" x14ac:dyDescent="0.25">
      <c r="U47409" s="104"/>
      <c r="AB47409" s="104"/>
      <c r="AC47409" s="104"/>
      <c r="AF47409" s="104"/>
      <c r="AG47409" s="104"/>
      <c r="AK47409" s="104"/>
      <c r="AL47409" s="104"/>
      <c r="AO47409" s="104"/>
      <c r="AP47409" s="104"/>
    </row>
    <row r="47410" spans="21:42" ht="15" customHeight="1" x14ac:dyDescent="0.25">
      <c r="U47410" s="104"/>
      <c r="AB47410" s="104"/>
      <c r="AC47410" s="104"/>
      <c r="AF47410" s="104"/>
      <c r="AG47410" s="104"/>
      <c r="AK47410" s="104"/>
      <c r="AL47410" s="104"/>
      <c r="AO47410" s="104"/>
      <c r="AP47410" s="104"/>
    </row>
    <row r="47411" spans="21:42" ht="15" customHeight="1" x14ac:dyDescent="0.25">
      <c r="U47411" s="104"/>
      <c r="AB47411" s="104"/>
      <c r="AC47411" s="104"/>
      <c r="AF47411" s="104"/>
      <c r="AG47411" s="104"/>
      <c r="AK47411" s="104"/>
      <c r="AL47411" s="104"/>
      <c r="AO47411" s="104"/>
      <c r="AP47411" s="104"/>
    </row>
    <row r="47412" spans="21:42" ht="15" customHeight="1" x14ac:dyDescent="0.25">
      <c r="U47412" s="104"/>
      <c r="AB47412" s="104"/>
      <c r="AC47412" s="104"/>
      <c r="AF47412" s="104"/>
      <c r="AG47412" s="104"/>
      <c r="AK47412" s="104"/>
      <c r="AL47412" s="104"/>
      <c r="AO47412" s="104"/>
      <c r="AP47412" s="104"/>
    </row>
    <row r="47413" spans="21:42" ht="15" customHeight="1" x14ac:dyDescent="0.25">
      <c r="U47413" s="104"/>
      <c r="AB47413" s="104"/>
      <c r="AC47413" s="104"/>
      <c r="AF47413" s="104"/>
      <c r="AG47413" s="104"/>
      <c r="AK47413" s="104"/>
      <c r="AL47413" s="104"/>
      <c r="AO47413" s="104"/>
      <c r="AP47413" s="104"/>
    </row>
    <row r="47414" spans="21:42" ht="15" customHeight="1" x14ac:dyDescent="0.25">
      <c r="U47414" s="104"/>
      <c r="AB47414" s="104"/>
      <c r="AC47414" s="104"/>
      <c r="AF47414" s="104"/>
      <c r="AG47414" s="104"/>
      <c r="AK47414" s="104"/>
      <c r="AL47414" s="104"/>
      <c r="AO47414" s="104"/>
      <c r="AP47414" s="104"/>
    </row>
    <row r="47415" spans="21:42" ht="15" customHeight="1" x14ac:dyDescent="0.25">
      <c r="U47415" s="104"/>
      <c r="AB47415" s="104"/>
      <c r="AC47415" s="104"/>
      <c r="AF47415" s="104"/>
      <c r="AG47415" s="104"/>
      <c r="AK47415" s="104"/>
      <c r="AL47415" s="104"/>
      <c r="AO47415" s="104"/>
      <c r="AP47415" s="104"/>
    </row>
    <row r="47416" spans="21:42" ht="15" customHeight="1" x14ac:dyDescent="0.25">
      <c r="U47416" s="104"/>
      <c r="AB47416" s="104"/>
      <c r="AC47416" s="104"/>
      <c r="AF47416" s="104"/>
      <c r="AG47416" s="104"/>
      <c r="AK47416" s="104"/>
      <c r="AL47416" s="104"/>
      <c r="AO47416" s="104"/>
      <c r="AP47416" s="104"/>
    </row>
    <row r="47417" spans="21:42" ht="15" customHeight="1" x14ac:dyDescent="0.25">
      <c r="U47417" s="104"/>
      <c r="AB47417" s="104"/>
      <c r="AC47417" s="104"/>
      <c r="AF47417" s="104"/>
      <c r="AG47417" s="104"/>
      <c r="AK47417" s="104"/>
      <c r="AL47417" s="104"/>
      <c r="AO47417" s="104"/>
      <c r="AP47417" s="104"/>
    </row>
    <row r="47418" spans="21:42" ht="15" customHeight="1" x14ac:dyDescent="0.25">
      <c r="U47418" s="104"/>
      <c r="AB47418" s="104"/>
      <c r="AC47418" s="104"/>
      <c r="AF47418" s="104"/>
      <c r="AG47418" s="104"/>
      <c r="AK47418" s="104"/>
      <c r="AL47418" s="104"/>
      <c r="AO47418" s="104"/>
      <c r="AP47418" s="104"/>
    </row>
    <row r="47419" spans="21:42" ht="15" customHeight="1" x14ac:dyDescent="0.25">
      <c r="U47419" s="104"/>
      <c r="AB47419" s="104"/>
      <c r="AC47419" s="104"/>
      <c r="AF47419" s="104"/>
      <c r="AG47419" s="104"/>
      <c r="AK47419" s="104"/>
      <c r="AL47419" s="104"/>
      <c r="AO47419" s="104"/>
      <c r="AP47419" s="104"/>
    </row>
    <row r="47420" spans="21:42" ht="15" customHeight="1" x14ac:dyDescent="0.25">
      <c r="U47420" s="104"/>
      <c r="AB47420" s="104"/>
      <c r="AC47420" s="104"/>
      <c r="AF47420" s="104"/>
      <c r="AG47420" s="104"/>
      <c r="AK47420" s="104"/>
      <c r="AL47420" s="104"/>
      <c r="AO47420" s="104"/>
      <c r="AP47420" s="104"/>
    </row>
    <row r="47421" spans="21:42" ht="15" customHeight="1" x14ac:dyDescent="0.25">
      <c r="U47421" s="104"/>
      <c r="AB47421" s="104"/>
      <c r="AC47421" s="104"/>
      <c r="AF47421" s="104"/>
      <c r="AG47421" s="104"/>
      <c r="AK47421" s="104"/>
      <c r="AL47421" s="104"/>
      <c r="AO47421" s="104"/>
      <c r="AP47421" s="104"/>
    </row>
    <row r="47422" spans="21:42" ht="15" customHeight="1" x14ac:dyDescent="0.25">
      <c r="U47422" s="104"/>
      <c r="AB47422" s="104"/>
      <c r="AC47422" s="104"/>
      <c r="AF47422" s="104"/>
      <c r="AG47422" s="104"/>
      <c r="AK47422" s="104"/>
      <c r="AL47422" s="104"/>
      <c r="AO47422" s="104"/>
      <c r="AP47422" s="104"/>
    </row>
    <row r="47423" spans="21:42" ht="15" customHeight="1" x14ac:dyDescent="0.25">
      <c r="U47423" s="104"/>
      <c r="AB47423" s="104"/>
      <c r="AC47423" s="104"/>
      <c r="AF47423" s="104"/>
      <c r="AG47423" s="104"/>
      <c r="AK47423" s="104"/>
      <c r="AL47423" s="104"/>
      <c r="AO47423" s="104"/>
      <c r="AP47423" s="104"/>
    </row>
    <row r="47424" spans="21:42" ht="15" customHeight="1" x14ac:dyDescent="0.25">
      <c r="U47424" s="104"/>
      <c r="AB47424" s="104"/>
      <c r="AC47424" s="104"/>
      <c r="AF47424" s="104"/>
      <c r="AG47424" s="104"/>
      <c r="AK47424" s="104"/>
      <c r="AL47424" s="104"/>
      <c r="AO47424" s="104"/>
      <c r="AP47424" s="104"/>
    </row>
    <row r="47425" spans="21:42" ht="15" customHeight="1" x14ac:dyDescent="0.25">
      <c r="U47425" s="104"/>
      <c r="AB47425" s="104"/>
      <c r="AC47425" s="104"/>
      <c r="AF47425" s="104"/>
      <c r="AG47425" s="104"/>
      <c r="AK47425" s="104"/>
      <c r="AL47425" s="104"/>
      <c r="AO47425" s="104"/>
      <c r="AP47425" s="104"/>
    </row>
    <row r="47426" spans="21:42" ht="15" customHeight="1" x14ac:dyDescent="0.25">
      <c r="U47426" s="104"/>
      <c r="AB47426" s="104"/>
      <c r="AC47426" s="104"/>
      <c r="AF47426" s="104"/>
      <c r="AG47426" s="104"/>
      <c r="AK47426" s="104"/>
      <c r="AL47426" s="104"/>
      <c r="AO47426" s="104"/>
      <c r="AP47426" s="104"/>
    </row>
    <row r="47427" spans="21:42" ht="15" customHeight="1" x14ac:dyDescent="0.25">
      <c r="U47427" s="104"/>
      <c r="AB47427" s="104"/>
      <c r="AC47427" s="104"/>
      <c r="AF47427" s="104"/>
      <c r="AG47427" s="104"/>
      <c r="AK47427" s="104"/>
      <c r="AL47427" s="104"/>
      <c r="AO47427" s="104"/>
      <c r="AP47427" s="104"/>
    </row>
    <row r="47428" spans="21:42" ht="15" customHeight="1" x14ac:dyDescent="0.25">
      <c r="U47428" s="104"/>
      <c r="AB47428" s="104"/>
      <c r="AC47428" s="104"/>
      <c r="AF47428" s="104"/>
      <c r="AG47428" s="104"/>
      <c r="AK47428" s="104"/>
      <c r="AL47428" s="104"/>
      <c r="AO47428" s="104"/>
      <c r="AP47428" s="104"/>
    </row>
    <row r="47429" spans="21:42" ht="15" customHeight="1" x14ac:dyDescent="0.25">
      <c r="U47429" s="104"/>
      <c r="AB47429" s="104"/>
      <c r="AC47429" s="104"/>
      <c r="AF47429" s="104"/>
      <c r="AG47429" s="104"/>
      <c r="AK47429" s="104"/>
      <c r="AL47429" s="104"/>
      <c r="AO47429" s="104"/>
      <c r="AP47429" s="104"/>
    </row>
    <row r="47430" spans="21:42" ht="15" customHeight="1" x14ac:dyDescent="0.25">
      <c r="U47430" s="104"/>
      <c r="AB47430" s="104"/>
      <c r="AC47430" s="104"/>
      <c r="AF47430" s="104"/>
      <c r="AG47430" s="104"/>
      <c r="AK47430" s="104"/>
      <c r="AL47430" s="104"/>
      <c r="AO47430" s="104"/>
      <c r="AP47430" s="104"/>
    </row>
    <row r="47431" spans="21:42" ht="15" customHeight="1" x14ac:dyDescent="0.25">
      <c r="U47431" s="104"/>
      <c r="AB47431" s="104"/>
      <c r="AC47431" s="104"/>
      <c r="AF47431" s="104"/>
      <c r="AG47431" s="104"/>
      <c r="AK47431" s="104"/>
      <c r="AL47431" s="104"/>
      <c r="AO47431" s="104"/>
      <c r="AP47431" s="104"/>
    </row>
    <row r="47432" spans="21:42" ht="15" customHeight="1" x14ac:dyDescent="0.25">
      <c r="U47432" s="104"/>
      <c r="AB47432" s="104"/>
      <c r="AC47432" s="104"/>
      <c r="AF47432" s="104"/>
      <c r="AG47432" s="104"/>
      <c r="AK47432" s="104"/>
      <c r="AL47432" s="104"/>
      <c r="AO47432" s="104"/>
      <c r="AP47432" s="104"/>
    </row>
    <row r="47433" spans="21:42" ht="15" customHeight="1" x14ac:dyDescent="0.25">
      <c r="U47433" s="104"/>
      <c r="AB47433" s="104"/>
      <c r="AC47433" s="104"/>
      <c r="AF47433" s="104"/>
      <c r="AG47433" s="104"/>
      <c r="AK47433" s="104"/>
      <c r="AL47433" s="104"/>
      <c r="AO47433" s="104"/>
      <c r="AP47433" s="104"/>
    </row>
    <row r="47434" spans="21:42" ht="15" customHeight="1" x14ac:dyDescent="0.25">
      <c r="U47434" s="104"/>
      <c r="AB47434" s="104"/>
      <c r="AC47434" s="104"/>
      <c r="AF47434" s="104"/>
      <c r="AG47434" s="104"/>
      <c r="AK47434" s="104"/>
      <c r="AL47434" s="104"/>
      <c r="AO47434" s="104"/>
      <c r="AP47434" s="104"/>
    </row>
    <row r="47435" spans="21:42" ht="15" customHeight="1" x14ac:dyDescent="0.25">
      <c r="U47435" s="104"/>
      <c r="AB47435" s="104"/>
      <c r="AC47435" s="104"/>
      <c r="AF47435" s="104"/>
      <c r="AG47435" s="104"/>
      <c r="AK47435" s="104"/>
      <c r="AL47435" s="104"/>
      <c r="AO47435" s="104"/>
      <c r="AP47435" s="104"/>
    </row>
    <row r="47436" spans="21:42" ht="15" customHeight="1" x14ac:dyDescent="0.25">
      <c r="U47436" s="104"/>
      <c r="AB47436" s="104"/>
      <c r="AC47436" s="104"/>
      <c r="AF47436" s="104"/>
      <c r="AG47436" s="104"/>
      <c r="AK47436" s="104"/>
      <c r="AL47436" s="104"/>
      <c r="AO47436" s="104"/>
      <c r="AP47436" s="104"/>
    </row>
    <row r="47437" spans="21:42" ht="15" customHeight="1" x14ac:dyDescent="0.25">
      <c r="U47437" s="104"/>
      <c r="AB47437" s="104"/>
      <c r="AC47437" s="104"/>
      <c r="AF47437" s="104"/>
      <c r="AG47437" s="104"/>
      <c r="AK47437" s="104"/>
      <c r="AL47437" s="104"/>
      <c r="AO47437" s="104"/>
      <c r="AP47437" s="104"/>
    </row>
    <row r="47438" spans="21:42" ht="15" customHeight="1" x14ac:dyDescent="0.25">
      <c r="U47438" s="104"/>
      <c r="AB47438" s="104"/>
      <c r="AC47438" s="104"/>
      <c r="AF47438" s="104"/>
      <c r="AG47438" s="104"/>
      <c r="AK47438" s="104"/>
      <c r="AL47438" s="104"/>
      <c r="AO47438" s="104"/>
      <c r="AP47438" s="104"/>
    </row>
    <row r="47439" spans="21:42" ht="15" customHeight="1" x14ac:dyDescent="0.25">
      <c r="U47439" s="104"/>
      <c r="AB47439" s="104"/>
      <c r="AC47439" s="104"/>
      <c r="AF47439" s="104"/>
      <c r="AG47439" s="104"/>
      <c r="AK47439" s="104"/>
      <c r="AL47439" s="104"/>
      <c r="AO47439" s="104"/>
      <c r="AP47439" s="104"/>
    </row>
    <row r="47440" spans="21:42" ht="15" customHeight="1" x14ac:dyDescent="0.25">
      <c r="U47440" s="104"/>
      <c r="AB47440" s="104"/>
      <c r="AC47440" s="104"/>
      <c r="AF47440" s="104"/>
      <c r="AG47440" s="104"/>
      <c r="AK47440" s="104"/>
      <c r="AL47440" s="104"/>
      <c r="AO47440" s="104"/>
      <c r="AP47440" s="104"/>
    </row>
    <row r="47441" spans="21:42" ht="15" customHeight="1" x14ac:dyDescent="0.25">
      <c r="U47441" s="104"/>
      <c r="AB47441" s="104"/>
      <c r="AC47441" s="104"/>
      <c r="AF47441" s="104"/>
      <c r="AG47441" s="104"/>
      <c r="AK47441" s="104"/>
      <c r="AL47441" s="104"/>
      <c r="AO47441" s="104"/>
      <c r="AP47441" s="104"/>
    </row>
    <row r="47442" spans="21:42" ht="15" customHeight="1" x14ac:dyDescent="0.25">
      <c r="U47442" s="104"/>
      <c r="AB47442" s="104"/>
      <c r="AC47442" s="104"/>
      <c r="AF47442" s="104"/>
      <c r="AG47442" s="104"/>
      <c r="AK47442" s="104"/>
      <c r="AL47442" s="104"/>
      <c r="AO47442" s="104"/>
      <c r="AP47442" s="104"/>
    </row>
    <row r="47443" spans="21:42" ht="15" customHeight="1" x14ac:dyDescent="0.25">
      <c r="U47443" s="104"/>
      <c r="AB47443" s="104"/>
      <c r="AC47443" s="104"/>
      <c r="AF47443" s="104"/>
      <c r="AG47443" s="104"/>
      <c r="AK47443" s="104"/>
      <c r="AL47443" s="104"/>
      <c r="AO47443" s="104"/>
      <c r="AP47443" s="104"/>
    </row>
    <row r="47444" spans="21:42" ht="15" customHeight="1" x14ac:dyDescent="0.25">
      <c r="U47444" s="104"/>
      <c r="AB47444" s="104"/>
      <c r="AC47444" s="104"/>
      <c r="AF47444" s="104"/>
      <c r="AG47444" s="104"/>
      <c r="AK47444" s="104"/>
      <c r="AL47444" s="104"/>
      <c r="AO47444" s="104"/>
      <c r="AP47444" s="104"/>
    </row>
    <row r="47445" spans="21:42" ht="15" customHeight="1" x14ac:dyDescent="0.25">
      <c r="U47445" s="104"/>
      <c r="AB47445" s="104"/>
      <c r="AC47445" s="104"/>
      <c r="AF47445" s="104"/>
      <c r="AG47445" s="104"/>
      <c r="AK47445" s="104"/>
      <c r="AL47445" s="104"/>
      <c r="AO47445" s="104"/>
      <c r="AP47445" s="104"/>
    </row>
    <row r="47446" spans="21:42" ht="15" customHeight="1" x14ac:dyDescent="0.25">
      <c r="U47446" s="104"/>
      <c r="AB47446" s="104"/>
      <c r="AC47446" s="104"/>
      <c r="AF47446" s="104"/>
      <c r="AG47446" s="104"/>
      <c r="AK47446" s="104"/>
      <c r="AL47446" s="104"/>
      <c r="AO47446" s="104"/>
      <c r="AP47446" s="104"/>
    </row>
    <row r="47447" spans="21:42" ht="15" customHeight="1" x14ac:dyDescent="0.25">
      <c r="U47447" s="104"/>
      <c r="AB47447" s="104"/>
      <c r="AC47447" s="104"/>
      <c r="AF47447" s="104"/>
      <c r="AG47447" s="104"/>
      <c r="AK47447" s="104"/>
      <c r="AL47447" s="104"/>
      <c r="AO47447" s="104"/>
      <c r="AP47447" s="104"/>
    </row>
    <row r="47448" spans="21:42" ht="15" customHeight="1" x14ac:dyDescent="0.25">
      <c r="U47448" s="104"/>
      <c r="AB47448" s="104"/>
      <c r="AC47448" s="104"/>
      <c r="AF47448" s="104"/>
      <c r="AG47448" s="104"/>
      <c r="AK47448" s="104"/>
      <c r="AL47448" s="104"/>
      <c r="AO47448" s="104"/>
      <c r="AP47448" s="104"/>
    </row>
    <row r="47449" spans="21:42" ht="15" customHeight="1" x14ac:dyDescent="0.25">
      <c r="U47449" s="104"/>
      <c r="AB47449" s="104"/>
      <c r="AC47449" s="104"/>
      <c r="AF47449" s="104"/>
      <c r="AG47449" s="104"/>
      <c r="AK47449" s="104"/>
      <c r="AL47449" s="104"/>
      <c r="AO47449" s="104"/>
      <c r="AP47449" s="104"/>
    </row>
    <row r="47450" spans="21:42" ht="15" customHeight="1" x14ac:dyDescent="0.25">
      <c r="U47450" s="104"/>
      <c r="AB47450" s="104"/>
      <c r="AC47450" s="104"/>
      <c r="AF47450" s="104"/>
      <c r="AG47450" s="104"/>
      <c r="AK47450" s="104"/>
      <c r="AL47450" s="104"/>
      <c r="AO47450" s="104"/>
      <c r="AP47450" s="104"/>
    </row>
    <row r="47451" spans="21:42" ht="15" customHeight="1" x14ac:dyDescent="0.25">
      <c r="U47451" s="104"/>
      <c r="AB47451" s="104"/>
      <c r="AC47451" s="104"/>
      <c r="AF47451" s="104"/>
      <c r="AG47451" s="104"/>
      <c r="AK47451" s="104"/>
      <c r="AL47451" s="104"/>
      <c r="AO47451" s="104"/>
      <c r="AP47451" s="104"/>
    </row>
    <row r="47452" spans="21:42" ht="15" customHeight="1" x14ac:dyDescent="0.25">
      <c r="U47452" s="104"/>
      <c r="AB47452" s="104"/>
      <c r="AC47452" s="104"/>
      <c r="AF47452" s="104"/>
      <c r="AG47452" s="104"/>
      <c r="AK47452" s="104"/>
      <c r="AL47452" s="104"/>
      <c r="AO47452" s="104"/>
      <c r="AP47452" s="104"/>
    </row>
    <row r="47453" spans="21:42" ht="15" customHeight="1" x14ac:dyDescent="0.25">
      <c r="U47453" s="104"/>
      <c r="AB47453" s="104"/>
      <c r="AC47453" s="104"/>
      <c r="AF47453" s="104"/>
      <c r="AG47453" s="104"/>
      <c r="AK47453" s="104"/>
      <c r="AL47453" s="104"/>
      <c r="AO47453" s="104"/>
      <c r="AP47453" s="104"/>
    </row>
    <row r="47454" spans="21:42" ht="15" customHeight="1" x14ac:dyDescent="0.25">
      <c r="U47454" s="104"/>
      <c r="AB47454" s="104"/>
      <c r="AC47454" s="104"/>
      <c r="AF47454" s="104"/>
      <c r="AG47454" s="104"/>
      <c r="AK47454" s="104"/>
      <c r="AL47454" s="104"/>
      <c r="AO47454" s="104"/>
      <c r="AP47454" s="104"/>
    </row>
    <row r="47455" spans="21:42" ht="15" customHeight="1" x14ac:dyDescent="0.25">
      <c r="U47455" s="104"/>
      <c r="AB47455" s="104"/>
      <c r="AC47455" s="104"/>
      <c r="AF47455" s="104"/>
      <c r="AG47455" s="104"/>
      <c r="AK47455" s="104"/>
      <c r="AL47455" s="104"/>
      <c r="AO47455" s="104"/>
      <c r="AP47455" s="104"/>
    </row>
    <row r="47456" spans="21:42" ht="15" customHeight="1" x14ac:dyDescent="0.25">
      <c r="U47456" s="104"/>
      <c r="AB47456" s="104"/>
      <c r="AC47456" s="104"/>
      <c r="AF47456" s="104"/>
      <c r="AG47456" s="104"/>
      <c r="AK47456" s="104"/>
      <c r="AL47456" s="104"/>
      <c r="AO47456" s="104"/>
      <c r="AP47456" s="104"/>
    </row>
    <row r="47457" spans="21:42" ht="15" customHeight="1" x14ac:dyDescent="0.25">
      <c r="U47457" s="104"/>
      <c r="AB47457" s="104"/>
      <c r="AC47457" s="104"/>
      <c r="AF47457" s="104"/>
      <c r="AG47457" s="104"/>
      <c r="AK47457" s="104"/>
      <c r="AL47457" s="104"/>
      <c r="AO47457" s="104"/>
      <c r="AP47457" s="104"/>
    </row>
    <row r="47458" spans="21:42" ht="15" customHeight="1" x14ac:dyDescent="0.25">
      <c r="U47458" s="104"/>
      <c r="AB47458" s="104"/>
      <c r="AC47458" s="104"/>
      <c r="AF47458" s="104"/>
      <c r="AG47458" s="104"/>
      <c r="AK47458" s="104"/>
      <c r="AL47458" s="104"/>
      <c r="AO47458" s="104"/>
      <c r="AP47458" s="104"/>
    </row>
    <row r="47459" spans="21:42" ht="15" customHeight="1" x14ac:dyDescent="0.25">
      <c r="U47459" s="104"/>
      <c r="AB47459" s="104"/>
      <c r="AC47459" s="104"/>
      <c r="AF47459" s="104"/>
      <c r="AG47459" s="104"/>
      <c r="AK47459" s="104"/>
      <c r="AL47459" s="104"/>
      <c r="AO47459" s="104"/>
      <c r="AP47459" s="104"/>
    </row>
    <row r="47460" spans="21:42" ht="15" customHeight="1" x14ac:dyDescent="0.25">
      <c r="U47460" s="104"/>
      <c r="AB47460" s="104"/>
      <c r="AC47460" s="104"/>
      <c r="AF47460" s="104"/>
      <c r="AG47460" s="104"/>
      <c r="AK47460" s="104"/>
      <c r="AL47460" s="104"/>
      <c r="AO47460" s="104"/>
      <c r="AP47460" s="104"/>
    </row>
    <row r="47461" spans="21:42" ht="15" customHeight="1" x14ac:dyDescent="0.25">
      <c r="U47461" s="104"/>
      <c r="AB47461" s="104"/>
      <c r="AC47461" s="104"/>
      <c r="AF47461" s="104"/>
      <c r="AG47461" s="104"/>
      <c r="AK47461" s="104"/>
      <c r="AL47461" s="104"/>
      <c r="AO47461" s="104"/>
      <c r="AP47461" s="104"/>
    </row>
    <row r="47462" spans="21:42" ht="15" customHeight="1" x14ac:dyDescent="0.25">
      <c r="U47462" s="104"/>
      <c r="AB47462" s="104"/>
      <c r="AC47462" s="104"/>
      <c r="AF47462" s="104"/>
      <c r="AG47462" s="104"/>
      <c r="AK47462" s="104"/>
      <c r="AL47462" s="104"/>
      <c r="AO47462" s="104"/>
      <c r="AP47462" s="104"/>
    </row>
    <row r="47463" spans="21:42" ht="15" customHeight="1" x14ac:dyDescent="0.25">
      <c r="U47463" s="104"/>
      <c r="AB47463" s="104"/>
      <c r="AC47463" s="104"/>
      <c r="AF47463" s="104"/>
      <c r="AG47463" s="104"/>
      <c r="AK47463" s="104"/>
      <c r="AL47463" s="104"/>
      <c r="AO47463" s="104"/>
      <c r="AP47463" s="104"/>
    </row>
    <row r="47464" spans="21:42" ht="15" customHeight="1" x14ac:dyDescent="0.25">
      <c r="U47464" s="104"/>
      <c r="AB47464" s="104"/>
      <c r="AC47464" s="104"/>
      <c r="AF47464" s="104"/>
      <c r="AG47464" s="104"/>
      <c r="AK47464" s="104"/>
      <c r="AL47464" s="104"/>
      <c r="AO47464" s="104"/>
      <c r="AP47464" s="104"/>
    </row>
    <row r="47465" spans="21:42" ht="15" customHeight="1" x14ac:dyDescent="0.25">
      <c r="U47465" s="104"/>
      <c r="AB47465" s="104"/>
      <c r="AC47465" s="104"/>
      <c r="AF47465" s="104"/>
      <c r="AG47465" s="104"/>
      <c r="AK47465" s="104"/>
      <c r="AL47465" s="104"/>
      <c r="AO47465" s="104"/>
      <c r="AP47465" s="104"/>
    </row>
    <row r="47466" spans="21:42" ht="15" customHeight="1" x14ac:dyDescent="0.25">
      <c r="U47466" s="104"/>
      <c r="AB47466" s="104"/>
      <c r="AC47466" s="104"/>
      <c r="AF47466" s="104"/>
      <c r="AG47466" s="104"/>
      <c r="AK47466" s="104"/>
      <c r="AL47466" s="104"/>
      <c r="AO47466" s="104"/>
      <c r="AP47466" s="104"/>
    </row>
    <row r="47467" spans="21:42" ht="15" customHeight="1" x14ac:dyDescent="0.25">
      <c r="U47467" s="104"/>
      <c r="AB47467" s="104"/>
      <c r="AC47467" s="104"/>
      <c r="AF47467" s="104"/>
      <c r="AG47467" s="104"/>
      <c r="AK47467" s="104"/>
      <c r="AL47467" s="104"/>
      <c r="AO47467" s="104"/>
      <c r="AP47467" s="104"/>
    </row>
    <row r="47468" spans="21:42" ht="15" customHeight="1" x14ac:dyDescent="0.25">
      <c r="U47468" s="104"/>
      <c r="AB47468" s="104"/>
      <c r="AC47468" s="104"/>
      <c r="AF47468" s="104"/>
      <c r="AG47468" s="104"/>
      <c r="AK47468" s="104"/>
      <c r="AL47468" s="104"/>
      <c r="AO47468" s="104"/>
      <c r="AP47468" s="104"/>
    </row>
    <row r="47469" spans="21:42" ht="15" customHeight="1" x14ac:dyDescent="0.25">
      <c r="U47469" s="104"/>
      <c r="AB47469" s="104"/>
      <c r="AC47469" s="104"/>
      <c r="AF47469" s="104"/>
      <c r="AG47469" s="104"/>
      <c r="AK47469" s="104"/>
      <c r="AL47469" s="104"/>
      <c r="AO47469" s="104"/>
      <c r="AP47469" s="104"/>
    </row>
    <row r="47470" spans="21:42" ht="15" customHeight="1" x14ac:dyDescent="0.25">
      <c r="U47470" s="104"/>
      <c r="AB47470" s="104"/>
      <c r="AC47470" s="104"/>
      <c r="AF47470" s="104"/>
      <c r="AG47470" s="104"/>
      <c r="AK47470" s="104"/>
      <c r="AL47470" s="104"/>
      <c r="AO47470" s="104"/>
      <c r="AP47470" s="104"/>
    </row>
    <row r="47471" spans="21:42" ht="15" customHeight="1" x14ac:dyDescent="0.25">
      <c r="U47471" s="104"/>
      <c r="AB47471" s="104"/>
      <c r="AC47471" s="104"/>
      <c r="AF47471" s="104"/>
      <c r="AG47471" s="104"/>
      <c r="AK47471" s="104"/>
      <c r="AL47471" s="104"/>
      <c r="AO47471" s="104"/>
      <c r="AP47471" s="104"/>
    </row>
    <row r="47472" spans="21:42" ht="15" customHeight="1" x14ac:dyDescent="0.25">
      <c r="U47472" s="104"/>
      <c r="AB47472" s="104"/>
      <c r="AC47472" s="104"/>
      <c r="AF47472" s="104"/>
      <c r="AG47472" s="104"/>
      <c r="AK47472" s="104"/>
      <c r="AL47472" s="104"/>
      <c r="AO47472" s="104"/>
      <c r="AP47472" s="104"/>
    </row>
    <row r="47473" spans="21:42" ht="15" customHeight="1" x14ac:dyDescent="0.25">
      <c r="U47473" s="104"/>
      <c r="AB47473" s="104"/>
      <c r="AC47473" s="104"/>
      <c r="AF47473" s="104"/>
      <c r="AG47473" s="104"/>
      <c r="AK47473" s="104"/>
      <c r="AL47473" s="104"/>
      <c r="AO47473" s="104"/>
      <c r="AP47473" s="104"/>
    </row>
    <row r="47474" spans="21:42" ht="15" customHeight="1" x14ac:dyDescent="0.25">
      <c r="U47474" s="104"/>
      <c r="AB47474" s="104"/>
      <c r="AC47474" s="104"/>
      <c r="AF47474" s="104"/>
      <c r="AG47474" s="104"/>
      <c r="AK47474" s="104"/>
      <c r="AL47474" s="104"/>
      <c r="AO47474" s="104"/>
      <c r="AP47474" s="104"/>
    </row>
    <row r="47475" spans="21:42" ht="15" customHeight="1" x14ac:dyDescent="0.25">
      <c r="U47475" s="104"/>
      <c r="AB47475" s="104"/>
      <c r="AC47475" s="104"/>
      <c r="AF47475" s="104"/>
      <c r="AG47475" s="104"/>
      <c r="AK47475" s="104"/>
      <c r="AL47475" s="104"/>
      <c r="AO47475" s="104"/>
      <c r="AP47475" s="104"/>
    </row>
    <row r="47476" spans="21:42" ht="15" customHeight="1" x14ac:dyDescent="0.25">
      <c r="U47476" s="104"/>
      <c r="AB47476" s="104"/>
      <c r="AC47476" s="104"/>
      <c r="AF47476" s="104"/>
      <c r="AG47476" s="104"/>
      <c r="AK47476" s="104"/>
      <c r="AL47476" s="104"/>
      <c r="AO47476" s="104"/>
      <c r="AP47476" s="104"/>
    </row>
    <row r="47477" spans="21:42" ht="15" customHeight="1" x14ac:dyDescent="0.25">
      <c r="U47477" s="104"/>
      <c r="AB47477" s="104"/>
      <c r="AC47477" s="104"/>
      <c r="AF47477" s="104"/>
      <c r="AG47477" s="104"/>
      <c r="AK47477" s="104"/>
      <c r="AL47477" s="104"/>
      <c r="AO47477" s="104"/>
      <c r="AP47477" s="104"/>
    </row>
    <row r="47478" spans="21:42" ht="15" customHeight="1" x14ac:dyDescent="0.25">
      <c r="U47478" s="104"/>
      <c r="AB47478" s="104"/>
      <c r="AC47478" s="104"/>
      <c r="AF47478" s="104"/>
      <c r="AG47478" s="104"/>
      <c r="AK47478" s="104"/>
      <c r="AL47478" s="104"/>
      <c r="AO47478" s="104"/>
      <c r="AP47478" s="104"/>
    </row>
    <row r="47479" spans="21:42" ht="15" customHeight="1" x14ac:dyDescent="0.25">
      <c r="U47479" s="104"/>
      <c r="AB47479" s="104"/>
      <c r="AC47479" s="104"/>
      <c r="AF47479" s="104"/>
      <c r="AG47479" s="104"/>
      <c r="AK47479" s="104"/>
      <c r="AL47479" s="104"/>
      <c r="AO47479" s="104"/>
      <c r="AP47479" s="104"/>
    </row>
    <row r="47480" spans="21:42" ht="15" customHeight="1" x14ac:dyDescent="0.25">
      <c r="U47480" s="104"/>
      <c r="AB47480" s="104"/>
      <c r="AC47480" s="104"/>
      <c r="AF47480" s="104"/>
      <c r="AG47480" s="104"/>
      <c r="AK47480" s="104"/>
      <c r="AL47480" s="104"/>
      <c r="AO47480" s="104"/>
      <c r="AP47480" s="104"/>
    </row>
    <row r="47481" spans="21:42" ht="15" customHeight="1" x14ac:dyDescent="0.25">
      <c r="U47481" s="104"/>
      <c r="AB47481" s="104"/>
      <c r="AC47481" s="104"/>
      <c r="AF47481" s="104"/>
      <c r="AG47481" s="104"/>
      <c r="AK47481" s="104"/>
      <c r="AL47481" s="104"/>
      <c r="AO47481" s="104"/>
      <c r="AP47481" s="104"/>
    </row>
    <row r="47482" spans="21:42" ht="15" customHeight="1" x14ac:dyDescent="0.25">
      <c r="U47482" s="104"/>
      <c r="AB47482" s="104"/>
      <c r="AC47482" s="104"/>
      <c r="AF47482" s="104"/>
      <c r="AG47482" s="104"/>
      <c r="AK47482" s="104"/>
      <c r="AL47482" s="104"/>
      <c r="AO47482" s="104"/>
      <c r="AP47482" s="104"/>
    </row>
    <row r="47483" spans="21:42" ht="15" customHeight="1" x14ac:dyDescent="0.25">
      <c r="U47483" s="104"/>
      <c r="AB47483" s="104"/>
      <c r="AC47483" s="104"/>
      <c r="AF47483" s="104"/>
      <c r="AG47483" s="104"/>
      <c r="AK47483" s="104"/>
      <c r="AL47483" s="104"/>
      <c r="AO47483" s="104"/>
      <c r="AP47483" s="104"/>
    </row>
    <row r="47484" spans="21:42" ht="15" customHeight="1" x14ac:dyDescent="0.25">
      <c r="U47484" s="104"/>
      <c r="AB47484" s="104"/>
      <c r="AC47484" s="104"/>
      <c r="AF47484" s="104"/>
      <c r="AG47484" s="104"/>
      <c r="AK47484" s="104"/>
      <c r="AL47484" s="104"/>
      <c r="AO47484" s="104"/>
      <c r="AP47484" s="104"/>
    </row>
    <row r="47485" spans="21:42" ht="15" customHeight="1" x14ac:dyDescent="0.25">
      <c r="U47485" s="104"/>
      <c r="AB47485" s="104"/>
      <c r="AC47485" s="104"/>
      <c r="AF47485" s="104"/>
      <c r="AG47485" s="104"/>
      <c r="AK47485" s="104"/>
      <c r="AL47485" s="104"/>
      <c r="AO47485" s="104"/>
      <c r="AP47485" s="104"/>
    </row>
    <row r="47486" spans="21:42" ht="15" customHeight="1" x14ac:dyDescent="0.25">
      <c r="U47486" s="104"/>
      <c r="AB47486" s="104"/>
      <c r="AC47486" s="104"/>
      <c r="AF47486" s="104"/>
      <c r="AG47486" s="104"/>
      <c r="AK47486" s="104"/>
      <c r="AL47486" s="104"/>
      <c r="AO47486" s="104"/>
      <c r="AP47486" s="104"/>
    </row>
    <row r="47487" spans="21:42" ht="15" customHeight="1" x14ac:dyDescent="0.25">
      <c r="U47487" s="104"/>
      <c r="AB47487" s="104"/>
      <c r="AC47487" s="104"/>
      <c r="AF47487" s="104"/>
      <c r="AG47487" s="104"/>
      <c r="AK47487" s="104"/>
      <c r="AL47487" s="104"/>
      <c r="AO47487" s="104"/>
      <c r="AP47487" s="104"/>
    </row>
    <row r="47488" spans="21:42" ht="15" customHeight="1" x14ac:dyDescent="0.25">
      <c r="U47488" s="104"/>
      <c r="AB47488" s="104"/>
      <c r="AC47488" s="104"/>
      <c r="AF47488" s="104"/>
      <c r="AG47488" s="104"/>
      <c r="AK47488" s="104"/>
      <c r="AL47488" s="104"/>
      <c r="AO47488" s="104"/>
      <c r="AP47488" s="104"/>
    </row>
    <row r="47489" spans="21:42" ht="15" customHeight="1" x14ac:dyDescent="0.25">
      <c r="U47489" s="104"/>
      <c r="AB47489" s="104"/>
      <c r="AC47489" s="104"/>
      <c r="AF47489" s="104"/>
      <c r="AG47489" s="104"/>
      <c r="AK47489" s="104"/>
      <c r="AL47489" s="104"/>
      <c r="AO47489" s="104"/>
      <c r="AP47489" s="104"/>
    </row>
    <row r="47490" spans="21:42" ht="15" customHeight="1" x14ac:dyDescent="0.25">
      <c r="U47490" s="104"/>
      <c r="AB47490" s="104"/>
      <c r="AC47490" s="104"/>
      <c r="AF47490" s="104"/>
      <c r="AG47490" s="104"/>
      <c r="AK47490" s="104"/>
      <c r="AL47490" s="104"/>
      <c r="AO47490" s="104"/>
      <c r="AP47490" s="104"/>
    </row>
    <row r="47491" spans="21:42" ht="15" customHeight="1" x14ac:dyDescent="0.25">
      <c r="U47491" s="104"/>
      <c r="AB47491" s="104"/>
      <c r="AC47491" s="104"/>
      <c r="AF47491" s="104"/>
      <c r="AG47491" s="104"/>
      <c r="AK47491" s="104"/>
      <c r="AL47491" s="104"/>
      <c r="AO47491" s="104"/>
      <c r="AP47491" s="104"/>
    </row>
    <row r="47492" spans="21:42" ht="15" customHeight="1" x14ac:dyDescent="0.25">
      <c r="U47492" s="104"/>
      <c r="AB47492" s="104"/>
      <c r="AC47492" s="104"/>
      <c r="AF47492" s="104"/>
      <c r="AG47492" s="104"/>
      <c r="AK47492" s="104"/>
      <c r="AL47492" s="104"/>
      <c r="AO47492" s="104"/>
      <c r="AP47492" s="104"/>
    </row>
    <row r="47493" spans="21:42" ht="15" customHeight="1" x14ac:dyDescent="0.25">
      <c r="U47493" s="104"/>
      <c r="AB47493" s="104"/>
      <c r="AC47493" s="104"/>
      <c r="AF47493" s="104"/>
      <c r="AG47493" s="104"/>
      <c r="AK47493" s="104"/>
      <c r="AL47493" s="104"/>
      <c r="AO47493" s="104"/>
      <c r="AP47493" s="104"/>
    </row>
    <row r="47494" spans="21:42" ht="15" customHeight="1" x14ac:dyDescent="0.25">
      <c r="U47494" s="104"/>
      <c r="AB47494" s="104"/>
      <c r="AC47494" s="104"/>
      <c r="AF47494" s="104"/>
      <c r="AG47494" s="104"/>
      <c r="AK47494" s="104"/>
      <c r="AL47494" s="104"/>
      <c r="AO47494" s="104"/>
      <c r="AP47494" s="104"/>
    </row>
    <row r="47495" spans="21:42" ht="15" customHeight="1" x14ac:dyDescent="0.25">
      <c r="U47495" s="104"/>
      <c r="AB47495" s="104"/>
      <c r="AC47495" s="104"/>
      <c r="AF47495" s="104"/>
      <c r="AG47495" s="104"/>
      <c r="AK47495" s="104"/>
      <c r="AL47495" s="104"/>
      <c r="AO47495" s="104"/>
      <c r="AP47495" s="104"/>
    </row>
    <row r="47496" spans="21:42" ht="15" customHeight="1" x14ac:dyDescent="0.25">
      <c r="U47496" s="104"/>
      <c r="AB47496" s="104"/>
      <c r="AC47496" s="104"/>
      <c r="AF47496" s="104"/>
      <c r="AG47496" s="104"/>
      <c r="AK47496" s="104"/>
      <c r="AL47496" s="104"/>
      <c r="AO47496" s="104"/>
      <c r="AP47496" s="104"/>
    </row>
    <row r="47497" spans="21:42" ht="15" customHeight="1" x14ac:dyDescent="0.25">
      <c r="U47497" s="104"/>
      <c r="AB47497" s="104"/>
      <c r="AC47497" s="104"/>
      <c r="AF47497" s="104"/>
      <c r="AG47497" s="104"/>
      <c r="AK47497" s="104"/>
      <c r="AL47497" s="104"/>
      <c r="AO47497" s="104"/>
      <c r="AP47497" s="104"/>
    </row>
    <row r="47498" spans="21:42" ht="15" customHeight="1" x14ac:dyDescent="0.25">
      <c r="U47498" s="104"/>
      <c r="AB47498" s="104"/>
      <c r="AC47498" s="104"/>
      <c r="AF47498" s="104"/>
      <c r="AG47498" s="104"/>
      <c r="AK47498" s="104"/>
      <c r="AL47498" s="104"/>
      <c r="AO47498" s="104"/>
      <c r="AP47498" s="104"/>
    </row>
    <row r="47499" spans="21:42" ht="15" customHeight="1" x14ac:dyDescent="0.25">
      <c r="U47499" s="104"/>
      <c r="AB47499" s="104"/>
      <c r="AC47499" s="104"/>
      <c r="AF47499" s="104"/>
      <c r="AG47499" s="104"/>
      <c r="AK47499" s="104"/>
      <c r="AL47499" s="104"/>
      <c r="AO47499" s="104"/>
      <c r="AP47499" s="104"/>
    </row>
    <row r="47500" spans="21:42" ht="15" customHeight="1" x14ac:dyDescent="0.25">
      <c r="U47500" s="104"/>
      <c r="AB47500" s="104"/>
      <c r="AC47500" s="104"/>
      <c r="AF47500" s="104"/>
      <c r="AG47500" s="104"/>
      <c r="AK47500" s="104"/>
      <c r="AL47500" s="104"/>
      <c r="AO47500" s="104"/>
      <c r="AP47500" s="104"/>
    </row>
    <row r="47501" spans="21:42" ht="15" customHeight="1" x14ac:dyDescent="0.25">
      <c r="U47501" s="104"/>
      <c r="AB47501" s="104"/>
      <c r="AC47501" s="104"/>
      <c r="AF47501" s="104"/>
      <c r="AG47501" s="104"/>
      <c r="AK47501" s="104"/>
      <c r="AL47501" s="104"/>
      <c r="AO47501" s="104"/>
      <c r="AP47501" s="104"/>
    </row>
    <row r="47502" spans="21:42" ht="15" customHeight="1" x14ac:dyDescent="0.25">
      <c r="U47502" s="104"/>
      <c r="AB47502" s="104"/>
      <c r="AC47502" s="104"/>
      <c r="AF47502" s="104"/>
      <c r="AG47502" s="104"/>
      <c r="AK47502" s="104"/>
      <c r="AL47502" s="104"/>
      <c r="AO47502" s="104"/>
      <c r="AP47502" s="104"/>
    </row>
    <row r="47503" spans="21:42" ht="15" customHeight="1" x14ac:dyDescent="0.25">
      <c r="U47503" s="104"/>
      <c r="AB47503" s="104"/>
      <c r="AC47503" s="104"/>
      <c r="AF47503" s="104"/>
      <c r="AG47503" s="104"/>
      <c r="AK47503" s="104"/>
      <c r="AL47503" s="104"/>
      <c r="AO47503" s="104"/>
      <c r="AP47503" s="104"/>
    </row>
    <row r="47504" spans="21:42" ht="15" customHeight="1" x14ac:dyDescent="0.25">
      <c r="U47504" s="104"/>
      <c r="AB47504" s="104"/>
      <c r="AC47504" s="104"/>
      <c r="AF47504" s="104"/>
      <c r="AG47504" s="104"/>
      <c r="AK47504" s="104"/>
      <c r="AL47504" s="104"/>
      <c r="AO47504" s="104"/>
      <c r="AP47504" s="104"/>
    </row>
    <row r="47505" spans="21:42" ht="15" customHeight="1" x14ac:dyDescent="0.25">
      <c r="U47505" s="104"/>
      <c r="AB47505" s="104"/>
      <c r="AC47505" s="104"/>
      <c r="AF47505" s="104"/>
      <c r="AG47505" s="104"/>
      <c r="AK47505" s="104"/>
      <c r="AL47505" s="104"/>
      <c r="AO47505" s="104"/>
      <c r="AP47505" s="104"/>
    </row>
    <row r="47506" spans="21:42" ht="15" customHeight="1" x14ac:dyDescent="0.25">
      <c r="U47506" s="104"/>
      <c r="AB47506" s="104"/>
      <c r="AC47506" s="104"/>
      <c r="AF47506" s="104"/>
      <c r="AG47506" s="104"/>
      <c r="AK47506" s="104"/>
      <c r="AL47506" s="104"/>
      <c r="AO47506" s="104"/>
      <c r="AP47506" s="104"/>
    </row>
    <row r="47507" spans="21:42" ht="15" customHeight="1" x14ac:dyDescent="0.25">
      <c r="U47507" s="104"/>
      <c r="AB47507" s="104"/>
      <c r="AC47507" s="104"/>
      <c r="AF47507" s="104"/>
      <c r="AG47507" s="104"/>
      <c r="AK47507" s="104"/>
      <c r="AL47507" s="104"/>
      <c r="AO47507" s="104"/>
      <c r="AP47507" s="104"/>
    </row>
    <row r="47508" spans="21:42" ht="15" customHeight="1" x14ac:dyDescent="0.25">
      <c r="U47508" s="104"/>
      <c r="AB47508" s="104"/>
      <c r="AC47508" s="104"/>
      <c r="AF47508" s="104"/>
      <c r="AG47508" s="104"/>
      <c r="AK47508" s="104"/>
      <c r="AL47508" s="104"/>
      <c r="AO47508" s="104"/>
      <c r="AP47508" s="104"/>
    </row>
    <row r="47509" spans="21:42" ht="15" customHeight="1" x14ac:dyDescent="0.25">
      <c r="U47509" s="104"/>
      <c r="AB47509" s="104"/>
      <c r="AC47509" s="104"/>
      <c r="AF47509" s="104"/>
      <c r="AG47509" s="104"/>
      <c r="AK47509" s="104"/>
      <c r="AL47509" s="104"/>
      <c r="AO47509" s="104"/>
      <c r="AP47509" s="104"/>
    </row>
    <row r="47510" spans="21:42" ht="15" customHeight="1" x14ac:dyDescent="0.25">
      <c r="U47510" s="104"/>
      <c r="AB47510" s="104"/>
      <c r="AC47510" s="104"/>
      <c r="AF47510" s="104"/>
      <c r="AG47510" s="104"/>
      <c r="AK47510" s="104"/>
      <c r="AL47510" s="104"/>
      <c r="AO47510" s="104"/>
      <c r="AP47510" s="104"/>
    </row>
    <row r="47511" spans="21:42" ht="15" customHeight="1" x14ac:dyDescent="0.25">
      <c r="U47511" s="104"/>
      <c r="AB47511" s="104"/>
      <c r="AC47511" s="104"/>
      <c r="AF47511" s="104"/>
      <c r="AG47511" s="104"/>
      <c r="AK47511" s="104"/>
      <c r="AL47511" s="104"/>
      <c r="AO47511" s="104"/>
      <c r="AP47511" s="104"/>
    </row>
    <row r="47512" spans="21:42" ht="15" customHeight="1" x14ac:dyDescent="0.25">
      <c r="U47512" s="104"/>
      <c r="AB47512" s="104"/>
      <c r="AC47512" s="104"/>
      <c r="AF47512" s="104"/>
      <c r="AG47512" s="104"/>
      <c r="AK47512" s="104"/>
      <c r="AL47512" s="104"/>
      <c r="AO47512" s="104"/>
      <c r="AP47512" s="104"/>
    </row>
    <row r="47513" spans="21:42" ht="15" customHeight="1" x14ac:dyDescent="0.25">
      <c r="U47513" s="104"/>
      <c r="AB47513" s="104"/>
      <c r="AC47513" s="104"/>
      <c r="AF47513" s="104"/>
      <c r="AG47513" s="104"/>
      <c r="AK47513" s="104"/>
      <c r="AL47513" s="104"/>
      <c r="AO47513" s="104"/>
      <c r="AP47513" s="104"/>
    </row>
    <row r="47514" spans="21:42" ht="15" customHeight="1" x14ac:dyDescent="0.25">
      <c r="U47514" s="104"/>
      <c r="AB47514" s="104"/>
      <c r="AC47514" s="104"/>
      <c r="AF47514" s="104"/>
      <c r="AG47514" s="104"/>
      <c r="AK47514" s="104"/>
      <c r="AL47514" s="104"/>
      <c r="AO47514" s="104"/>
      <c r="AP47514" s="104"/>
    </row>
    <row r="47515" spans="21:42" ht="15" customHeight="1" x14ac:dyDescent="0.25">
      <c r="U47515" s="104"/>
      <c r="AB47515" s="104"/>
      <c r="AC47515" s="104"/>
      <c r="AF47515" s="104"/>
      <c r="AG47515" s="104"/>
      <c r="AK47515" s="104"/>
      <c r="AL47515" s="104"/>
      <c r="AO47515" s="104"/>
      <c r="AP47515" s="104"/>
    </row>
    <row r="47516" spans="21:42" ht="15" customHeight="1" x14ac:dyDescent="0.25">
      <c r="U47516" s="104"/>
      <c r="AB47516" s="104"/>
      <c r="AC47516" s="104"/>
      <c r="AF47516" s="104"/>
      <c r="AG47516" s="104"/>
      <c r="AK47516" s="104"/>
      <c r="AL47516" s="104"/>
      <c r="AO47516" s="104"/>
      <c r="AP47516" s="104"/>
    </row>
    <row r="47517" spans="21:42" ht="15" customHeight="1" x14ac:dyDescent="0.25">
      <c r="U47517" s="104"/>
      <c r="AB47517" s="104"/>
      <c r="AC47517" s="104"/>
      <c r="AF47517" s="104"/>
      <c r="AG47517" s="104"/>
      <c r="AK47517" s="104"/>
      <c r="AL47517" s="104"/>
      <c r="AO47517" s="104"/>
      <c r="AP47517" s="104"/>
    </row>
    <row r="47518" spans="21:42" ht="15" customHeight="1" x14ac:dyDescent="0.25">
      <c r="U47518" s="104"/>
      <c r="AB47518" s="104"/>
      <c r="AC47518" s="104"/>
      <c r="AF47518" s="104"/>
      <c r="AG47518" s="104"/>
      <c r="AK47518" s="104"/>
      <c r="AL47518" s="104"/>
      <c r="AO47518" s="104"/>
      <c r="AP47518" s="104"/>
    </row>
    <row r="47519" spans="21:42" ht="15" customHeight="1" x14ac:dyDescent="0.25">
      <c r="U47519" s="104"/>
      <c r="AB47519" s="104"/>
      <c r="AC47519" s="104"/>
      <c r="AF47519" s="104"/>
      <c r="AG47519" s="104"/>
      <c r="AK47519" s="104"/>
      <c r="AL47519" s="104"/>
      <c r="AO47519" s="104"/>
      <c r="AP47519" s="104"/>
    </row>
    <row r="47520" spans="21:42" ht="15" customHeight="1" x14ac:dyDescent="0.25">
      <c r="U47520" s="104"/>
      <c r="AB47520" s="104"/>
      <c r="AC47520" s="104"/>
      <c r="AF47520" s="104"/>
      <c r="AG47520" s="104"/>
      <c r="AK47520" s="104"/>
      <c r="AL47520" s="104"/>
      <c r="AO47520" s="104"/>
      <c r="AP47520" s="104"/>
    </row>
    <row r="47521" spans="21:42" ht="15" customHeight="1" x14ac:dyDescent="0.25">
      <c r="U47521" s="104"/>
      <c r="AB47521" s="104"/>
      <c r="AC47521" s="104"/>
      <c r="AF47521" s="104"/>
      <c r="AG47521" s="104"/>
      <c r="AK47521" s="104"/>
      <c r="AL47521" s="104"/>
      <c r="AO47521" s="104"/>
      <c r="AP47521" s="104"/>
    </row>
    <row r="47522" spans="21:42" ht="15" customHeight="1" x14ac:dyDescent="0.25">
      <c r="U47522" s="104"/>
      <c r="AB47522" s="104"/>
      <c r="AC47522" s="104"/>
      <c r="AF47522" s="104"/>
      <c r="AG47522" s="104"/>
      <c r="AK47522" s="104"/>
      <c r="AL47522" s="104"/>
      <c r="AO47522" s="104"/>
      <c r="AP47522" s="104"/>
    </row>
    <row r="47523" spans="21:42" ht="15" customHeight="1" x14ac:dyDescent="0.25">
      <c r="U47523" s="104"/>
      <c r="AB47523" s="104"/>
      <c r="AC47523" s="104"/>
      <c r="AF47523" s="104"/>
      <c r="AG47523" s="104"/>
      <c r="AK47523" s="104"/>
      <c r="AL47523" s="104"/>
      <c r="AO47523" s="104"/>
      <c r="AP47523" s="104"/>
    </row>
    <row r="47524" spans="21:42" ht="15" customHeight="1" x14ac:dyDescent="0.25">
      <c r="U47524" s="104"/>
      <c r="AB47524" s="104"/>
      <c r="AC47524" s="104"/>
      <c r="AF47524" s="104"/>
      <c r="AG47524" s="104"/>
      <c r="AK47524" s="104"/>
      <c r="AL47524" s="104"/>
      <c r="AO47524" s="104"/>
      <c r="AP47524" s="104"/>
    </row>
    <row r="47525" spans="21:42" ht="15" customHeight="1" x14ac:dyDescent="0.25">
      <c r="U47525" s="104"/>
      <c r="AB47525" s="104"/>
      <c r="AC47525" s="104"/>
      <c r="AF47525" s="104"/>
      <c r="AG47525" s="104"/>
      <c r="AK47525" s="104"/>
      <c r="AL47525" s="104"/>
      <c r="AO47525" s="104"/>
      <c r="AP47525" s="104"/>
    </row>
    <row r="47526" spans="21:42" ht="15" customHeight="1" x14ac:dyDescent="0.25">
      <c r="U47526" s="104"/>
      <c r="AB47526" s="104"/>
      <c r="AC47526" s="104"/>
      <c r="AF47526" s="104"/>
      <c r="AG47526" s="104"/>
      <c r="AK47526" s="104"/>
      <c r="AL47526" s="104"/>
      <c r="AO47526" s="104"/>
      <c r="AP47526" s="104"/>
    </row>
    <row r="47527" spans="21:42" ht="15" customHeight="1" x14ac:dyDescent="0.25">
      <c r="U47527" s="104"/>
      <c r="AB47527" s="104"/>
      <c r="AC47527" s="104"/>
      <c r="AF47527" s="104"/>
      <c r="AG47527" s="104"/>
      <c r="AK47527" s="104"/>
      <c r="AL47527" s="104"/>
      <c r="AO47527" s="104"/>
      <c r="AP47527" s="104"/>
    </row>
    <row r="47528" spans="21:42" ht="15" customHeight="1" x14ac:dyDescent="0.25">
      <c r="U47528" s="104"/>
      <c r="AB47528" s="104"/>
      <c r="AC47528" s="104"/>
      <c r="AF47528" s="104"/>
      <c r="AG47528" s="104"/>
      <c r="AK47528" s="104"/>
      <c r="AL47528" s="104"/>
      <c r="AO47528" s="104"/>
      <c r="AP47528" s="104"/>
    </row>
    <row r="47529" spans="21:42" ht="15" customHeight="1" x14ac:dyDescent="0.25">
      <c r="U47529" s="104"/>
      <c r="AB47529" s="104"/>
      <c r="AC47529" s="104"/>
      <c r="AF47529" s="104"/>
      <c r="AG47529" s="104"/>
      <c r="AK47529" s="104"/>
      <c r="AL47529" s="104"/>
      <c r="AO47529" s="104"/>
      <c r="AP47529" s="104"/>
    </row>
    <row r="47530" spans="21:42" ht="15" customHeight="1" x14ac:dyDescent="0.25">
      <c r="U47530" s="104"/>
      <c r="AB47530" s="104"/>
      <c r="AC47530" s="104"/>
      <c r="AF47530" s="104"/>
      <c r="AG47530" s="104"/>
      <c r="AK47530" s="104"/>
      <c r="AL47530" s="104"/>
      <c r="AO47530" s="104"/>
      <c r="AP47530" s="104"/>
    </row>
    <row r="47531" spans="21:42" ht="15" customHeight="1" x14ac:dyDescent="0.25">
      <c r="U47531" s="104"/>
      <c r="AB47531" s="104"/>
      <c r="AC47531" s="104"/>
      <c r="AF47531" s="104"/>
      <c r="AG47531" s="104"/>
      <c r="AK47531" s="104"/>
      <c r="AL47531" s="104"/>
      <c r="AO47531" s="104"/>
      <c r="AP47531" s="104"/>
    </row>
    <row r="47532" spans="21:42" ht="15" customHeight="1" x14ac:dyDescent="0.25">
      <c r="U47532" s="104"/>
      <c r="AB47532" s="104"/>
      <c r="AC47532" s="104"/>
      <c r="AF47532" s="104"/>
      <c r="AG47532" s="104"/>
      <c r="AK47532" s="104"/>
      <c r="AL47532" s="104"/>
      <c r="AO47532" s="104"/>
      <c r="AP47532" s="104"/>
    </row>
    <row r="47533" spans="21:42" ht="15" customHeight="1" x14ac:dyDescent="0.25">
      <c r="U47533" s="104"/>
      <c r="AB47533" s="104"/>
      <c r="AC47533" s="104"/>
      <c r="AF47533" s="104"/>
      <c r="AG47533" s="104"/>
      <c r="AK47533" s="104"/>
      <c r="AL47533" s="104"/>
      <c r="AO47533" s="104"/>
      <c r="AP47533" s="104"/>
    </row>
    <row r="47534" spans="21:42" ht="15" customHeight="1" x14ac:dyDescent="0.25">
      <c r="U47534" s="104"/>
      <c r="AB47534" s="104"/>
      <c r="AC47534" s="104"/>
      <c r="AF47534" s="104"/>
      <c r="AG47534" s="104"/>
      <c r="AK47534" s="104"/>
      <c r="AL47534" s="104"/>
      <c r="AO47534" s="104"/>
      <c r="AP47534" s="104"/>
    </row>
    <row r="47535" spans="21:42" ht="15" customHeight="1" x14ac:dyDescent="0.25">
      <c r="U47535" s="104"/>
      <c r="AB47535" s="104"/>
      <c r="AC47535" s="104"/>
      <c r="AF47535" s="104"/>
      <c r="AG47535" s="104"/>
      <c r="AK47535" s="104"/>
      <c r="AL47535" s="104"/>
      <c r="AO47535" s="104"/>
      <c r="AP47535" s="104"/>
    </row>
    <row r="47536" spans="21:42" ht="15" customHeight="1" x14ac:dyDescent="0.25">
      <c r="U47536" s="104"/>
      <c r="AB47536" s="104"/>
      <c r="AC47536" s="104"/>
      <c r="AF47536" s="104"/>
      <c r="AG47536" s="104"/>
      <c r="AK47536" s="104"/>
      <c r="AL47536" s="104"/>
      <c r="AO47536" s="104"/>
      <c r="AP47536" s="104"/>
    </row>
    <row r="47537" spans="21:42" ht="15" customHeight="1" x14ac:dyDescent="0.25">
      <c r="U47537" s="104"/>
      <c r="AB47537" s="104"/>
      <c r="AC47537" s="104"/>
      <c r="AF47537" s="104"/>
      <c r="AG47537" s="104"/>
      <c r="AK47537" s="104"/>
      <c r="AL47537" s="104"/>
      <c r="AO47537" s="104"/>
      <c r="AP47537" s="104"/>
    </row>
    <row r="47538" spans="21:42" ht="15" customHeight="1" x14ac:dyDescent="0.25">
      <c r="U47538" s="104"/>
      <c r="AB47538" s="104"/>
      <c r="AC47538" s="104"/>
      <c r="AF47538" s="104"/>
      <c r="AG47538" s="104"/>
      <c r="AK47538" s="104"/>
      <c r="AL47538" s="104"/>
      <c r="AO47538" s="104"/>
      <c r="AP47538" s="104"/>
    </row>
    <row r="47539" spans="21:42" ht="15" customHeight="1" x14ac:dyDescent="0.25">
      <c r="U47539" s="104"/>
      <c r="AB47539" s="104"/>
      <c r="AC47539" s="104"/>
      <c r="AF47539" s="104"/>
      <c r="AG47539" s="104"/>
      <c r="AK47539" s="104"/>
      <c r="AL47539" s="104"/>
      <c r="AO47539" s="104"/>
      <c r="AP47539" s="104"/>
    </row>
    <row r="47540" spans="21:42" ht="15" customHeight="1" x14ac:dyDescent="0.25">
      <c r="U47540" s="104"/>
      <c r="AB47540" s="104"/>
      <c r="AC47540" s="104"/>
      <c r="AF47540" s="104"/>
      <c r="AG47540" s="104"/>
      <c r="AK47540" s="104"/>
      <c r="AL47540" s="104"/>
      <c r="AO47540" s="104"/>
      <c r="AP47540" s="104"/>
    </row>
    <row r="47541" spans="21:42" ht="15" customHeight="1" x14ac:dyDescent="0.25">
      <c r="U47541" s="104"/>
      <c r="AB47541" s="104"/>
      <c r="AC47541" s="104"/>
      <c r="AF47541" s="104"/>
      <c r="AG47541" s="104"/>
      <c r="AK47541" s="104"/>
      <c r="AL47541" s="104"/>
      <c r="AO47541" s="104"/>
      <c r="AP47541" s="104"/>
    </row>
    <row r="47542" spans="21:42" ht="15" customHeight="1" x14ac:dyDescent="0.25">
      <c r="U47542" s="104"/>
      <c r="AB47542" s="104"/>
      <c r="AC47542" s="104"/>
      <c r="AF47542" s="104"/>
      <c r="AG47542" s="104"/>
      <c r="AK47542" s="104"/>
      <c r="AL47542" s="104"/>
      <c r="AO47542" s="104"/>
      <c r="AP47542" s="104"/>
    </row>
    <row r="47543" spans="21:42" ht="15" customHeight="1" x14ac:dyDescent="0.25">
      <c r="U47543" s="104"/>
      <c r="AB47543" s="104"/>
      <c r="AC47543" s="104"/>
      <c r="AF47543" s="104"/>
      <c r="AG47543" s="104"/>
      <c r="AK47543" s="104"/>
      <c r="AL47543" s="104"/>
      <c r="AO47543" s="104"/>
      <c r="AP47543" s="104"/>
    </row>
    <row r="47544" spans="21:42" ht="15" customHeight="1" x14ac:dyDescent="0.25">
      <c r="U47544" s="104"/>
      <c r="AB47544" s="104"/>
      <c r="AC47544" s="104"/>
      <c r="AF47544" s="104"/>
      <c r="AG47544" s="104"/>
      <c r="AK47544" s="104"/>
      <c r="AL47544" s="104"/>
      <c r="AO47544" s="104"/>
      <c r="AP47544" s="104"/>
    </row>
    <row r="47545" spans="21:42" ht="15" customHeight="1" x14ac:dyDescent="0.25">
      <c r="U47545" s="104"/>
      <c r="AB47545" s="104"/>
      <c r="AC47545" s="104"/>
      <c r="AF47545" s="104"/>
      <c r="AG47545" s="104"/>
      <c r="AK47545" s="104"/>
      <c r="AL47545" s="104"/>
      <c r="AO47545" s="104"/>
      <c r="AP47545" s="104"/>
    </row>
    <row r="47546" spans="21:42" ht="15" customHeight="1" x14ac:dyDescent="0.25">
      <c r="U47546" s="104"/>
      <c r="AB47546" s="104"/>
      <c r="AC47546" s="104"/>
      <c r="AF47546" s="104"/>
      <c r="AG47546" s="104"/>
      <c r="AK47546" s="104"/>
      <c r="AL47546" s="104"/>
      <c r="AO47546" s="104"/>
      <c r="AP47546" s="104"/>
    </row>
    <row r="47547" spans="21:42" ht="15" customHeight="1" x14ac:dyDescent="0.25">
      <c r="U47547" s="104"/>
      <c r="AB47547" s="104"/>
      <c r="AC47547" s="104"/>
      <c r="AF47547" s="104"/>
      <c r="AG47547" s="104"/>
      <c r="AK47547" s="104"/>
      <c r="AL47547" s="104"/>
      <c r="AO47547" s="104"/>
      <c r="AP47547" s="104"/>
    </row>
    <row r="47548" spans="21:42" ht="15" customHeight="1" x14ac:dyDescent="0.25">
      <c r="U47548" s="104"/>
      <c r="AB47548" s="104"/>
      <c r="AC47548" s="104"/>
      <c r="AF47548" s="104"/>
      <c r="AG47548" s="104"/>
      <c r="AK47548" s="104"/>
      <c r="AL47548" s="104"/>
      <c r="AO47548" s="104"/>
      <c r="AP47548" s="104"/>
    </row>
    <row r="47549" spans="21:42" ht="15" customHeight="1" x14ac:dyDescent="0.25">
      <c r="U47549" s="104"/>
      <c r="AB47549" s="104"/>
      <c r="AC47549" s="104"/>
      <c r="AF47549" s="104"/>
      <c r="AG47549" s="104"/>
      <c r="AK47549" s="104"/>
      <c r="AL47549" s="104"/>
      <c r="AO47549" s="104"/>
      <c r="AP47549" s="104"/>
    </row>
    <row r="47550" spans="21:42" ht="15" customHeight="1" x14ac:dyDescent="0.25">
      <c r="U47550" s="104"/>
      <c r="AB47550" s="104"/>
      <c r="AC47550" s="104"/>
      <c r="AF47550" s="104"/>
      <c r="AG47550" s="104"/>
      <c r="AK47550" s="104"/>
      <c r="AL47550" s="104"/>
      <c r="AO47550" s="104"/>
      <c r="AP47550" s="104"/>
    </row>
    <row r="47551" spans="21:42" ht="15" customHeight="1" x14ac:dyDescent="0.25">
      <c r="U47551" s="104"/>
      <c r="AB47551" s="104"/>
      <c r="AC47551" s="104"/>
      <c r="AF47551" s="104"/>
      <c r="AG47551" s="104"/>
      <c r="AK47551" s="104"/>
      <c r="AL47551" s="104"/>
      <c r="AO47551" s="104"/>
      <c r="AP47551" s="104"/>
    </row>
    <row r="47552" spans="21:42" ht="15" customHeight="1" x14ac:dyDescent="0.25">
      <c r="U47552" s="104"/>
      <c r="AB47552" s="104"/>
      <c r="AC47552" s="104"/>
      <c r="AF47552" s="104"/>
      <c r="AG47552" s="104"/>
      <c r="AK47552" s="104"/>
      <c r="AL47552" s="104"/>
      <c r="AO47552" s="104"/>
      <c r="AP47552" s="104"/>
    </row>
    <row r="47553" spans="21:42" ht="15" customHeight="1" x14ac:dyDescent="0.25">
      <c r="U47553" s="104"/>
      <c r="AB47553" s="104"/>
      <c r="AC47553" s="104"/>
      <c r="AF47553" s="104"/>
      <c r="AG47553" s="104"/>
      <c r="AK47553" s="104"/>
      <c r="AL47553" s="104"/>
      <c r="AO47553" s="104"/>
      <c r="AP47553" s="104"/>
    </row>
    <row r="47554" spans="21:42" ht="15" customHeight="1" x14ac:dyDescent="0.25">
      <c r="U47554" s="104"/>
      <c r="AB47554" s="104"/>
      <c r="AC47554" s="104"/>
      <c r="AF47554" s="104"/>
      <c r="AG47554" s="104"/>
      <c r="AK47554" s="104"/>
      <c r="AL47554" s="104"/>
      <c r="AO47554" s="104"/>
      <c r="AP47554" s="104"/>
    </row>
    <row r="47555" spans="21:42" ht="15" customHeight="1" x14ac:dyDescent="0.25">
      <c r="U47555" s="104"/>
      <c r="AB47555" s="104"/>
      <c r="AC47555" s="104"/>
      <c r="AF47555" s="104"/>
      <c r="AG47555" s="104"/>
      <c r="AK47555" s="104"/>
      <c r="AL47555" s="104"/>
      <c r="AO47555" s="104"/>
      <c r="AP47555" s="104"/>
    </row>
    <row r="47556" spans="21:42" ht="15" customHeight="1" x14ac:dyDescent="0.25">
      <c r="U47556" s="104"/>
      <c r="AB47556" s="104"/>
      <c r="AC47556" s="104"/>
      <c r="AF47556" s="104"/>
      <c r="AG47556" s="104"/>
      <c r="AK47556" s="104"/>
      <c r="AL47556" s="104"/>
      <c r="AO47556" s="104"/>
      <c r="AP47556" s="104"/>
    </row>
    <row r="47557" spans="21:42" ht="15" customHeight="1" x14ac:dyDescent="0.25">
      <c r="U47557" s="104"/>
      <c r="AB47557" s="104"/>
      <c r="AC47557" s="104"/>
      <c r="AF47557" s="104"/>
      <c r="AG47557" s="104"/>
      <c r="AK47557" s="104"/>
      <c r="AL47557" s="104"/>
      <c r="AO47557" s="104"/>
      <c r="AP47557" s="104"/>
    </row>
    <row r="47558" spans="21:42" ht="15" customHeight="1" x14ac:dyDescent="0.25">
      <c r="U47558" s="104"/>
      <c r="AB47558" s="104"/>
      <c r="AC47558" s="104"/>
      <c r="AF47558" s="104"/>
      <c r="AG47558" s="104"/>
      <c r="AK47558" s="104"/>
      <c r="AL47558" s="104"/>
      <c r="AO47558" s="104"/>
      <c r="AP47558" s="104"/>
    </row>
    <row r="47559" spans="21:42" ht="15" customHeight="1" x14ac:dyDescent="0.25">
      <c r="U47559" s="104"/>
      <c r="AB47559" s="104"/>
      <c r="AC47559" s="104"/>
      <c r="AF47559" s="104"/>
      <c r="AG47559" s="104"/>
      <c r="AK47559" s="104"/>
      <c r="AL47559" s="104"/>
      <c r="AO47559" s="104"/>
      <c r="AP47559" s="104"/>
    </row>
    <row r="47560" spans="21:42" ht="15" customHeight="1" x14ac:dyDescent="0.25">
      <c r="U47560" s="104"/>
      <c r="AB47560" s="104"/>
      <c r="AC47560" s="104"/>
      <c r="AF47560" s="104"/>
      <c r="AG47560" s="104"/>
      <c r="AK47560" s="104"/>
      <c r="AL47560" s="104"/>
      <c r="AO47560" s="104"/>
      <c r="AP47560" s="104"/>
    </row>
    <row r="47561" spans="21:42" ht="15" customHeight="1" x14ac:dyDescent="0.25">
      <c r="U47561" s="104"/>
      <c r="AB47561" s="104"/>
      <c r="AC47561" s="104"/>
      <c r="AF47561" s="104"/>
      <c r="AG47561" s="104"/>
      <c r="AK47561" s="104"/>
      <c r="AL47561" s="104"/>
      <c r="AO47561" s="104"/>
      <c r="AP47561" s="104"/>
    </row>
    <row r="47562" spans="21:42" ht="15" customHeight="1" x14ac:dyDescent="0.25">
      <c r="U47562" s="104"/>
      <c r="AB47562" s="104"/>
      <c r="AC47562" s="104"/>
      <c r="AF47562" s="104"/>
      <c r="AG47562" s="104"/>
      <c r="AK47562" s="104"/>
      <c r="AL47562" s="104"/>
      <c r="AO47562" s="104"/>
      <c r="AP47562" s="104"/>
    </row>
    <row r="47563" spans="21:42" ht="15" customHeight="1" x14ac:dyDescent="0.25">
      <c r="U47563" s="104"/>
      <c r="AB47563" s="104"/>
      <c r="AC47563" s="104"/>
      <c r="AF47563" s="104"/>
      <c r="AG47563" s="104"/>
      <c r="AK47563" s="104"/>
      <c r="AL47563" s="104"/>
      <c r="AO47563" s="104"/>
      <c r="AP47563" s="104"/>
    </row>
    <row r="47564" spans="21:42" ht="15" customHeight="1" x14ac:dyDescent="0.25">
      <c r="U47564" s="104"/>
      <c r="AB47564" s="104"/>
      <c r="AC47564" s="104"/>
      <c r="AF47564" s="104"/>
      <c r="AG47564" s="104"/>
      <c r="AK47564" s="104"/>
      <c r="AL47564" s="104"/>
      <c r="AO47564" s="104"/>
      <c r="AP47564" s="104"/>
    </row>
    <row r="47565" spans="21:42" ht="15" customHeight="1" x14ac:dyDescent="0.25">
      <c r="U47565" s="104"/>
      <c r="AB47565" s="104"/>
      <c r="AC47565" s="104"/>
      <c r="AF47565" s="104"/>
      <c r="AG47565" s="104"/>
      <c r="AK47565" s="104"/>
      <c r="AL47565" s="104"/>
      <c r="AO47565" s="104"/>
      <c r="AP47565" s="104"/>
    </row>
    <row r="47566" spans="21:42" ht="15" customHeight="1" x14ac:dyDescent="0.25">
      <c r="U47566" s="104"/>
      <c r="AB47566" s="104"/>
      <c r="AC47566" s="104"/>
      <c r="AF47566" s="104"/>
      <c r="AG47566" s="104"/>
      <c r="AK47566" s="104"/>
      <c r="AL47566" s="104"/>
      <c r="AO47566" s="104"/>
      <c r="AP47566" s="104"/>
    </row>
    <row r="47567" spans="21:42" ht="15" customHeight="1" x14ac:dyDescent="0.25">
      <c r="U47567" s="104"/>
      <c r="AB47567" s="104"/>
      <c r="AC47567" s="104"/>
      <c r="AF47567" s="104"/>
      <c r="AG47567" s="104"/>
      <c r="AK47567" s="104"/>
      <c r="AL47567" s="104"/>
      <c r="AO47567" s="104"/>
      <c r="AP47567" s="104"/>
    </row>
    <row r="47568" spans="21:42" ht="15" customHeight="1" x14ac:dyDescent="0.25">
      <c r="U47568" s="104"/>
      <c r="AB47568" s="104"/>
      <c r="AC47568" s="104"/>
      <c r="AF47568" s="104"/>
      <c r="AG47568" s="104"/>
      <c r="AK47568" s="104"/>
      <c r="AL47568" s="104"/>
      <c r="AO47568" s="104"/>
      <c r="AP47568" s="104"/>
    </row>
    <row r="47569" spans="21:42" ht="15" customHeight="1" x14ac:dyDescent="0.25">
      <c r="U47569" s="104"/>
      <c r="AB47569" s="104"/>
      <c r="AC47569" s="104"/>
      <c r="AF47569" s="104"/>
      <c r="AG47569" s="104"/>
      <c r="AK47569" s="104"/>
      <c r="AL47569" s="104"/>
      <c r="AO47569" s="104"/>
      <c r="AP47569" s="104"/>
    </row>
    <row r="47570" spans="21:42" ht="15" customHeight="1" x14ac:dyDescent="0.25">
      <c r="U47570" s="104"/>
      <c r="AB47570" s="104"/>
      <c r="AC47570" s="104"/>
      <c r="AF47570" s="104"/>
      <c r="AG47570" s="104"/>
      <c r="AK47570" s="104"/>
      <c r="AL47570" s="104"/>
      <c r="AO47570" s="104"/>
      <c r="AP47570" s="104"/>
    </row>
    <row r="47571" spans="21:42" ht="15" customHeight="1" x14ac:dyDescent="0.25">
      <c r="U47571" s="104"/>
      <c r="AB47571" s="104"/>
      <c r="AC47571" s="104"/>
      <c r="AF47571" s="104"/>
      <c r="AG47571" s="104"/>
      <c r="AK47571" s="104"/>
      <c r="AL47571" s="104"/>
      <c r="AO47571" s="104"/>
      <c r="AP47571" s="104"/>
    </row>
    <row r="47572" spans="21:42" ht="15" customHeight="1" x14ac:dyDescent="0.25">
      <c r="U47572" s="104"/>
      <c r="AB47572" s="104"/>
      <c r="AC47572" s="104"/>
      <c r="AF47572" s="104"/>
      <c r="AG47572" s="104"/>
      <c r="AK47572" s="104"/>
      <c r="AL47572" s="104"/>
      <c r="AO47572" s="104"/>
      <c r="AP47572" s="104"/>
    </row>
    <row r="47573" spans="21:42" ht="15" customHeight="1" x14ac:dyDescent="0.25">
      <c r="U47573" s="104"/>
      <c r="AB47573" s="104"/>
      <c r="AC47573" s="104"/>
      <c r="AF47573" s="104"/>
      <c r="AG47573" s="104"/>
      <c r="AK47573" s="104"/>
      <c r="AL47573" s="104"/>
      <c r="AO47573" s="104"/>
      <c r="AP47573" s="104"/>
    </row>
    <row r="47574" spans="21:42" ht="15" customHeight="1" x14ac:dyDescent="0.25">
      <c r="U47574" s="104"/>
      <c r="AB47574" s="104"/>
      <c r="AC47574" s="104"/>
      <c r="AF47574" s="104"/>
      <c r="AG47574" s="104"/>
      <c r="AK47574" s="104"/>
      <c r="AL47574" s="104"/>
      <c r="AO47574" s="104"/>
      <c r="AP47574" s="104"/>
    </row>
    <row r="47575" spans="21:42" ht="15" customHeight="1" x14ac:dyDescent="0.25">
      <c r="U47575" s="104"/>
      <c r="AB47575" s="104"/>
      <c r="AC47575" s="104"/>
      <c r="AF47575" s="104"/>
      <c r="AG47575" s="104"/>
      <c r="AK47575" s="104"/>
      <c r="AL47575" s="104"/>
      <c r="AO47575" s="104"/>
      <c r="AP47575" s="104"/>
    </row>
    <row r="47576" spans="21:42" ht="15" customHeight="1" x14ac:dyDescent="0.25">
      <c r="U47576" s="104"/>
      <c r="AB47576" s="104"/>
      <c r="AC47576" s="104"/>
      <c r="AF47576" s="104"/>
      <c r="AG47576" s="104"/>
      <c r="AK47576" s="104"/>
      <c r="AL47576" s="104"/>
      <c r="AO47576" s="104"/>
      <c r="AP47576" s="104"/>
    </row>
    <row r="47577" spans="21:42" ht="15" customHeight="1" x14ac:dyDescent="0.25">
      <c r="U47577" s="104"/>
      <c r="AB47577" s="104"/>
      <c r="AC47577" s="104"/>
      <c r="AF47577" s="104"/>
      <c r="AG47577" s="104"/>
      <c r="AK47577" s="104"/>
      <c r="AL47577" s="104"/>
      <c r="AO47577" s="104"/>
      <c r="AP47577" s="104"/>
    </row>
    <row r="47578" spans="21:42" ht="15" customHeight="1" x14ac:dyDescent="0.25">
      <c r="U47578" s="104"/>
      <c r="AB47578" s="104"/>
      <c r="AC47578" s="104"/>
      <c r="AF47578" s="104"/>
      <c r="AG47578" s="104"/>
      <c r="AK47578" s="104"/>
      <c r="AL47578" s="104"/>
      <c r="AO47578" s="104"/>
      <c r="AP47578" s="104"/>
    </row>
    <row r="47579" spans="21:42" ht="15" customHeight="1" x14ac:dyDescent="0.25">
      <c r="U47579" s="104"/>
      <c r="AB47579" s="104"/>
      <c r="AC47579" s="104"/>
      <c r="AF47579" s="104"/>
      <c r="AG47579" s="104"/>
      <c r="AK47579" s="104"/>
      <c r="AL47579" s="104"/>
      <c r="AO47579" s="104"/>
      <c r="AP47579" s="104"/>
    </row>
    <row r="47580" spans="21:42" ht="15" customHeight="1" x14ac:dyDescent="0.25">
      <c r="U47580" s="104"/>
      <c r="AB47580" s="104"/>
      <c r="AC47580" s="104"/>
      <c r="AF47580" s="104"/>
      <c r="AG47580" s="104"/>
      <c r="AK47580" s="104"/>
      <c r="AL47580" s="104"/>
      <c r="AO47580" s="104"/>
      <c r="AP47580" s="104"/>
    </row>
    <row r="47581" spans="21:42" ht="15" customHeight="1" x14ac:dyDescent="0.25">
      <c r="U47581" s="104"/>
      <c r="AB47581" s="104"/>
      <c r="AC47581" s="104"/>
      <c r="AF47581" s="104"/>
      <c r="AG47581" s="104"/>
      <c r="AK47581" s="104"/>
      <c r="AL47581" s="104"/>
      <c r="AO47581" s="104"/>
      <c r="AP47581" s="104"/>
    </row>
    <row r="47582" spans="21:42" ht="15" customHeight="1" x14ac:dyDescent="0.25">
      <c r="U47582" s="104"/>
      <c r="AB47582" s="104"/>
      <c r="AC47582" s="104"/>
      <c r="AF47582" s="104"/>
      <c r="AG47582" s="104"/>
      <c r="AK47582" s="104"/>
      <c r="AL47582" s="104"/>
      <c r="AO47582" s="104"/>
      <c r="AP47582" s="104"/>
    </row>
    <row r="47583" spans="21:42" ht="15" customHeight="1" x14ac:dyDescent="0.25">
      <c r="U47583" s="104"/>
      <c r="AB47583" s="104"/>
      <c r="AC47583" s="104"/>
      <c r="AF47583" s="104"/>
      <c r="AG47583" s="104"/>
      <c r="AK47583" s="104"/>
      <c r="AL47583" s="104"/>
      <c r="AO47583" s="104"/>
      <c r="AP47583" s="104"/>
    </row>
    <row r="47584" spans="21:42" ht="15" customHeight="1" x14ac:dyDescent="0.25">
      <c r="U47584" s="104"/>
      <c r="AB47584" s="104"/>
      <c r="AC47584" s="104"/>
      <c r="AF47584" s="104"/>
      <c r="AG47584" s="104"/>
      <c r="AK47584" s="104"/>
      <c r="AL47584" s="104"/>
      <c r="AO47584" s="104"/>
      <c r="AP47584" s="104"/>
    </row>
    <row r="47585" spans="21:42" ht="15" customHeight="1" x14ac:dyDescent="0.25">
      <c r="U47585" s="104"/>
      <c r="AB47585" s="104"/>
      <c r="AC47585" s="104"/>
      <c r="AF47585" s="104"/>
      <c r="AG47585" s="104"/>
      <c r="AK47585" s="104"/>
      <c r="AL47585" s="104"/>
      <c r="AO47585" s="104"/>
      <c r="AP47585" s="104"/>
    </row>
    <row r="47586" spans="21:42" ht="15" customHeight="1" x14ac:dyDescent="0.25">
      <c r="U47586" s="104"/>
      <c r="AB47586" s="104"/>
      <c r="AC47586" s="104"/>
      <c r="AF47586" s="104"/>
      <c r="AG47586" s="104"/>
      <c r="AK47586" s="104"/>
      <c r="AL47586" s="104"/>
      <c r="AO47586" s="104"/>
      <c r="AP47586" s="104"/>
    </row>
    <row r="47587" spans="21:42" ht="15" customHeight="1" x14ac:dyDescent="0.25">
      <c r="U47587" s="104"/>
      <c r="AB47587" s="104"/>
      <c r="AC47587" s="104"/>
      <c r="AF47587" s="104"/>
      <c r="AG47587" s="104"/>
      <c r="AK47587" s="104"/>
      <c r="AL47587" s="104"/>
      <c r="AO47587" s="104"/>
      <c r="AP47587" s="104"/>
    </row>
    <row r="47588" spans="21:42" ht="15" customHeight="1" x14ac:dyDescent="0.25">
      <c r="U47588" s="104"/>
      <c r="AB47588" s="104"/>
      <c r="AC47588" s="104"/>
      <c r="AF47588" s="104"/>
      <c r="AG47588" s="104"/>
      <c r="AK47588" s="104"/>
      <c r="AL47588" s="104"/>
      <c r="AO47588" s="104"/>
      <c r="AP47588" s="104"/>
    </row>
    <row r="47589" spans="21:42" ht="15" customHeight="1" x14ac:dyDescent="0.25">
      <c r="U47589" s="104"/>
      <c r="AB47589" s="104"/>
      <c r="AC47589" s="104"/>
      <c r="AF47589" s="104"/>
      <c r="AG47589" s="104"/>
      <c r="AK47589" s="104"/>
      <c r="AL47589" s="104"/>
      <c r="AO47589" s="104"/>
      <c r="AP47589" s="104"/>
    </row>
    <row r="47590" spans="21:42" ht="15" customHeight="1" x14ac:dyDescent="0.25">
      <c r="U47590" s="104"/>
      <c r="AB47590" s="104"/>
      <c r="AC47590" s="104"/>
      <c r="AF47590" s="104"/>
      <c r="AG47590" s="104"/>
      <c r="AK47590" s="104"/>
      <c r="AL47590" s="104"/>
      <c r="AO47590" s="104"/>
      <c r="AP47590" s="104"/>
    </row>
    <row r="47591" spans="21:42" ht="15" customHeight="1" x14ac:dyDescent="0.25">
      <c r="U47591" s="104"/>
      <c r="AB47591" s="104"/>
      <c r="AC47591" s="104"/>
      <c r="AF47591" s="104"/>
      <c r="AG47591" s="104"/>
      <c r="AK47591" s="104"/>
      <c r="AL47591" s="104"/>
      <c r="AO47591" s="104"/>
      <c r="AP47591" s="104"/>
    </row>
    <row r="47592" spans="21:42" ht="15" customHeight="1" x14ac:dyDescent="0.25">
      <c r="U47592" s="104"/>
      <c r="AB47592" s="104"/>
      <c r="AC47592" s="104"/>
      <c r="AF47592" s="104"/>
      <c r="AG47592" s="104"/>
      <c r="AK47592" s="104"/>
      <c r="AL47592" s="104"/>
      <c r="AO47592" s="104"/>
      <c r="AP47592" s="104"/>
    </row>
    <row r="47593" spans="21:42" ht="15" customHeight="1" x14ac:dyDescent="0.25">
      <c r="U47593" s="104"/>
      <c r="AB47593" s="104"/>
      <c r="AC47593" s="104"/>
      <c r="AF47593" s="104"/>
      <c r="AG47593" s="104"/>
      <c r="AK47593" s="104"/>
      <c r="AL47593" s="104"/>
      <c r="AO47593" s="104"/>
      <c r="AP47593" s="104"/>
    </row>
    <row r="47594" spans="21:42" ht="15" customHeight="1" x14ac:dyDescent="0.25">
      <c r="U47594" s="104"/>
      <c r="AB47594" s="104"/>
      <c r="AC47594" s="104"/>
      <c r="AF47594" s="104"/>
      <c r="AG47594" s="104"/>
      <c r="AK47594" s="104"/>
      <c r="AL47594" s="104"/>
      <c r="AO47594" s="104"/>
      <c r="AP47594" s="104"/>
    </row>
    <row r="47595" spans="21:42" ht="15" customHeight="1" x14ac:dyDescent="0.25">
      <c r="U47595" s="104"/>
      <c r="AB47595" s="104"/>
      <c r="AC47595" s="104"/>
      <c r="AF47595" s="104"/>
      <c r="AG47595" s="104"/>
      <c r="AK47595" s="104"/>
      <c r="AL47595" s="104"/>
      <c r="AO47595" s="104"/>
      <c r="AP47595" s="104"/>
    </row>
    <row r="47596" spans="21:42" ht="15" customHeight="1" x14ac:dyDescent="0.25">
      <c r="U47596" s="104"/>
      <c r="AB47596" s="104"/>
      <c r="AC47596" s="104"/>
      <c r="AF47596" s="104"/>
      <c r="AG47596" s="104"/>
      <c r="AK47596" s="104"/>
      <c r="AL47596" s="104"/>
      <c r="AO47596" s="104"/>
      <c r="AP47596" s="104"/>
    </row>
    <row r="47597" spans="21:42" ht="15" customHeight="1" x14ac:dyDescent="0.25">
      <c r="U47597" s="104"/>
      <c r="AB47597" s="104"/>
      <c r="AC47597" s="104"/>
      <c r="AF47597" s="104"/>
      <c r="AG47597" s="104"/>
      <c r="AK47597" s="104"/>
      <c r="AL47597" s="104"/>
      <c r="AO47597" s="104"/>
      <c r="AP47597" s="104"/>
    </row>
    <row r="47598" spans="21:42" ht="15" customHeight="1" x14ac:dyDescent="0.25">
      <c r="U47598" s="104"/>
      <c r="AB47598" s="104"/>
      <c r="AC47598" s="104"/>
      <c r="AF47598" s="104"/>
      <c r="AG47598" s="104"/>
      <c r="AK47598" s="104"/>
      <c r="AL47598" s="104"/>
      <c r="AO47598" s="104"/>
      <c r="AP47598" s="104"/>
    </row>
    <row r="47599" spans="21:42" ht="15" customHeight="1" x14ac:dyDescent="0.25">
      <c r="U47599" s="104"/>
      <c r="AB47599" s="104"/>
      <c r="AC47599" s="104"/>
      <c r="AF47599" s="104"/>
      <c r="AG47599" s="104"/>
      <c r="AK47599" s="104"/>
      <c r="AL47599" s="104"/>
      <c r="AO47599" s="104"/>
      <c r="AP47599" s="104"/>
    </row>
    <row r="47600" spans="21:42" ht="15" customHeight="1" x14ac:dyDescent="0.25">
      <c r="U47600" s="104"/>
      <c r="AB47600" s="104"/>
      <c r="AC47600" s="104"/>
      <c r="AF47600" s="104"/>
      <c r="AG47600" s="104"/>
      <c r="AK47600" s="104"/>
      <c r="AL47600" s="104"/>
      <c r="AO47600" s="104"/>
      <c r="AP47600" s="104"/>
    </row>
    <row r="47601" spans="21:42" ht="15" customHeight="1" x14ac:dyDescent="0.25">
      <c r="U47601" s="104"/>
      <c r="AB47601" s="104"/>
      <c r="AC47601" s="104"/>
      <c r="AF47601" s="104"/>
      <c r="AG47601" s="104"/>
      <c r="AK47601" s="104"/>
      <c r="AL47601" s="104"/>
      <c r="AO47601" s="104"/>
      <c r="AP47601" s="104"/>
    </row>
    <row r="47602" spans="21:42" ht="15" customHeight="1" x14ac:dyDescent="0.25">
      <c r="U47602" s="104"/>
      <c r="AB47602" s="104"/>
      <c r="AC47602" s="104"/>
      <c r="AF47602" s="104"/>
      <c r="AG47602" s="104"/>
      <c r="AK47602" s="104"/>
      <c r="AL47602" s="104"/>
      <c r="AO47602" s="104"/>
      <c r="AP47602" s="104"/>
    </row>
    <row r="47603" spans="21:42" ht="15" customHeight="1" x14ac:dyDescent="0.25">
      <c r="U47603" s="104"/>
      <c r="AB47603" s="104"/>
      <c r="AC47603" s="104"/>
      <c r="AF47603" s="104"/>
      <c r="AG47603" s="104"/>
      <c r="AK47603" s="104"/>
      <c r="AL47603" s="104"/>
      <c r="AO47603" s="104"/>
      <c r="AP47603" s="104"/>
    </row>
    <row r="47604" spans="21:42" ht="15" customHeight="1" x14ac:dyDescent="0.25">
      <c r="U47604" s="104"/>
      <c r="AB47604" s="104"/>
      <c r="AC47604" s="104"/>
      <c r="AF47604" s="104"/>
      <c r="AG47604" s="104"/>
      <c r="AK47604" s="104"/>
      <c r="AL47604" s="104"/>
      <c r="AO47604" s="104"/>
      <c r="AP47604" s="104"/>
    </row>
    <row r="47605" spans="21:42" ht="15" customHeight="1" x14ac:dyDescent="0.25">
      <c r="U47605" s="104"/>
      <c r="AB47605" s="104"/>
      <c r="AC47605" s="104"/>
      <c r="AF47605" s="104"/>
      <c r="AG47605" s="104"/>
      <c r="AK47605" s="104"/>
      <c r="AL47605" s="104"/>
      <c r="AO47605" s="104"/>
      <c r="AP47605" s="104"/>
    </row>
    <row r="47606" spans="21:42" ht="15" customHeight="1" x14ac:dyDescent="0.25">
      <c r="U47606" s="104"/>
      <c r="AB47606" s="104"/>
      <c r="AC47606" s="104"/>
      <c r="AF47606" s="104"/>
      <c r="AG47606" s="104"/>
      <c r="AK47606" s="104"/>
      <c r="AL47606" s="104"/>
      <c r="AO47606" s="104"/>
      <c r="AP47606" s="104"/>
    </row>
    <row r="47607" spans="21:42" ht="15" customHeight="1" x14ac:dyDescent="0.25">
      <c r="U47607" s="104"/>
      <c r="AB47607" s="104"/>
      <c r="AC47607" s="104"/>
      <c r="AF47607" s="104"/>
      <c r="AG47607" s="104"/>
      <c r="AK47607" s="104"/>
      <c r="AL47607" s="104"/>
      <c r="AO47607" s="104"/>
      <c r="AP47607" s="104"/>
    </row>
    <row r="47608" spans="21:42" ht="15" customHeight="1" x14ac:dyDescent="0.25">
      <c r="U47608" s="104"/>
      <c r="AB47608" s="104"/>
      <c r="AC47608" s="104"/>
      <c r="AF47608" s="104"/>
      <c r="AG47608" s="104"/>
      <c r="AK47608" s="104"/>
      <c r="AL47608" s="104"/>
      <c r="AO47608" s="104"/>
      <c r="AP47608" s="104"/>
    </row>
    <row r="47609" spans="21:42" ht="15" customHeight="1" x14ac:dyDescent="0.25">
      <c r="U47609" s="104"/>
      <c r="AB47609" s="104"/>
      <c r="AC47609" s="104"/>
      <c r="AF47609" s="104"/>
      <c r="AG47609" s="104"/>
      <c r="AK47609" s="104"/>
      <c r="AL47609" s="104"/>
      <c r="AO47609" s="104"/>
      <c r="AP47609" s="104"/>
    </row>
    <row r="47610" spans="21:42" ht="15" customHeight="1" x14ac:dyDescent="0.25">
      <c r="U47610" s="104"/>
      <c r="AB47610" s="104"/>
      <c r="AC47610" s="104"/>
      <c r="AF47610" s="104"/>
      <c r="AG47610" s="104"/>
      <c r="AK47610" s="104"/>
      <c r="AL47610" s="104"/>
      <c r="AO47610" s="104"/>
      <c r="AP47610" s="104"/>
    </row>
    <row r="47611" spans="21:42" ht="15" customHeight="1" x14ac:dyDescent="0.25">
      <c r="U47611" s="104"/>
      <c r="AB47611" s="104"/>
      <c r="AC47611" s="104"/>
      <c r="AF47611" s="104"/>
      <c r="AG47611" s="104"/>
      <c r="AK47611" s="104"/>
      <c r="AL47611" s="104"/>
      <c r="AO47611" s="104"/>
      <c r="AP47611" s="104"/>
    </row>
    <row r="47612" spans="21:42" ht="15" customHeight="1" x14ac:dyDescent="0.25">
      <c r="U47612" s="104"/>
      <c r="AB47612" s="104"/>
      <c r="AC47612" s="104"/>
      <c r="AF47612" s="104"/>
      <c r="AG47612" s="104"/>
      <c r="AK47612" s="104"/>
      <c r="AL47612" s="104"/>
      <c r="AO47612" s="104"/>
      <c r="AP47612" s="104"/>
    </row>
    <row r="47613" spans="21:42" ht="15" customHeight="1" x14ac:dyDescent="0.25">
      <c r="U47613" s="104"/>
      <c r="AB47613" s="104"/>
      <c r="AC47613" s="104"/>
      <c r="AF47613" s="104"/>
      <c r="AG47613" s="104"/>
      <c r="AK47613" s="104"/>
      <c r="AL47613" s="104"/>
      <c r="AO47613" s="104"/>
      <c r="AP47613" s="104"/>
    </row>
    <row r="47614" spans="21:42" ht="15" customHeight="1" x14ac:dyDescent="0.25">
      <c r="U47614" s="104"/>
      <c r="AB47614" s="104"/>
      <c r="AC47614" s="104"/>
      <c r="AF47614" s="104"/>
      <c r="AG47614" s="104"/>
      <c r="AK47614" s="104"/>
      <c r="AL47614" s="104"/>
      <c r="AO47614" s="104"/>
      <c r="AP47614" s="104"/>
    </row>
    <row r="47615" spans="21:42" ht="15" customHeight="1" x14ac:dyDescent="0.25">
      <c r="U47615" s="104"/>
      <c r="AB47615" s="104"/>
      <c r="AC47615" s="104"/>
      <c r="AF47615" s="104"/>
      <c r="AG47615" s="104"/>
      <c r="AK47615" s="104"/>
      <c r="AL47615" s="104"/>
      <c r="AO47615" s="104"/>
      <c r="AP47615" s="104"/>
    </row>
    <row r="47616" spans="21:42" ht="15" customHeight="1" x14ac:dyDescent="0.25">
      <c r="U47616" s="104"/>
      <c r="AB47616" s="104"/>
      <c r="AC47616" s="104"/>
      <c r="AF47616" s="104"/>
      <c r="AG47616" s="104"/>
      <c r="AK47616" s="104"/>
      <c r="AL47616" s="104"/>
      <c r="AO47616" s="104"/>
      <c r="AP47616" s="104"/>
    </row>
    <row r="47617" spans="21:42" ht="15" customHeight="1" x14ac:dyDescent="0.25">
      <c r="U47617" s="104"/>
      <c r="AB47617" s="104"/>
      <c r="AC47617" s="104"/>
      <c r="AF47617" s="104"/>
      <c r="AG47617" s="104"/>
      <c r="AK47617" s="104"/>
      <c r="AL47617" s="104"/>
      <c r="AO47617" s="104"/>
      <c r="AP47617" s="104"/>
    </row>
    <row r="47618" spans="21:42" ht="15" customHeight="1" x14ac:dyDescent="0.25">
      <c r="U47618" s="104"/>
      <c r="AB47618" s="104"/>
      <c r="AC47618" s="104"/>
      <c r="AF47618" s="104"/>
      <c r="AG47618" s="104"/>
      <c r="AK47618" s="104"/>
      <c r="AL47618" s="104"/>
      <c r="AO47618" s="104"/>
      <c r="AP47618" s="104"/>
    </row>
    <row r="47619" spans="21:42" ht="15" customHeight="1" x14ac:dyDescent="0.25">
      <c r="U47619" s="104"/>
      <c r="AB47619" s="104"/>
      <c r="AC47619" s="104"/>
      <c r="AF47619" s="104"/>
      <c r="AG47619" s="104"/>
      <c r="AK47619" s="104"/>
      <c r="AL47619" s="104"/>
      <c r="AO47619" s="104"/>
      <c r="AP47619" s="104"/>
    </row>
    <row r="47620" spans="21:42" ht="15" customHeight="1" x14ac:dyDescent="0.25">
      <c r="U47620" s="104"/>
      <c r="AB47620" s="104"/>
      <c r="AC47620" s="104"/>
      <c r="AF47620" s="104"/>
      <c r="AG47620" s="104"/>
      <c r="AK47620" s="104"/>
      <c r="AL47620" s="104"/>
      <c r="AO47620" s="104"/>
      <c r="AP47620" s="104"/>
    </row>
    <row r="47621" spans="21:42" ht="15" customHeight="1" x14ac:dyDescent="0.25">
      <c r="U47621" s="104"/>
      <c r="AB47621" s="104"/>
      <c r="AC47621" s="104"/>
      <c r="AF47621" s="104"/>
      <c r="AG47621" s="104"/>
      <c r="AK47621" s="104"/>
      <c r="AL47621" s="104"/>
      <c r="AO47621" s="104"/>
      <c r="AP47621" s="104"/>
    </row>
    <row r="47622" spans="21:42" ht="15" customHeight="1" x14ac:dyDescent="0.25">
      <c r="U47622" s="104"/>
      <c r="AB47622" s="104"/>
      <c r="AC47622" s="104"/>
      <c r="AF47622" s="104"/>
      <c r="AG47622" s="104"/>
      <c r="AK47622" s="104"/>
      <c r="AL47622" s="104"/>
      <c r="AO47622" s="104"/>
      <c r="AP47622" s="104"/>
    </row>
    <row r="47623" spans="21:42" ht="15" customHeight="1" x14ac:dyDescent="0.25">
      <c r="U47623" s="104"/>
      <c r="AB47623" s="104"/>
      <c r="AC47623" s="104"/>
      <c r="AF47623" s="104"/>
      <c r="AG47623" s="104"/>
      <c r="AK47623" s="104"/>
      <c r="AL47623" s="104"/>
      <c r="AO47623" s="104"/>
      <c r="AP47623" s="104"/>
    </row>
    <row r="47624" spans="21:42" ht="15" customHeight="1" x14ac:dyDescent="0.25">
      <c r="U47624" s="104"/>
      <c r="AB47624" s="104"/>
      <c r="AC47624" s="104"/>
      <c r="AF47624" s="104"/>
      <c r="AG47624" s="104"/>
      <c r="AK47624" s="104"/>
      <c r="AL47624" s="104"/>
      <c r="AO47624" s="104"/>
      <c r="AP47624" s="104"/>
    </row>
    <row r="47625" spans="21:42" ht="15" customHeight="1" x14ac:dyDescent="0.25">
      <c r="U47625" s="104"/>
      <c r="AB47625" s="104"/>
      <c r="AC47625" s="104"/>
      <c r="AF47625" s="104"/>
      <c r="AG47625" s="104"/>
      <c r="AK47625" s="104"/>
      <c r="AL47625" s="104"/>
      <c r="AO47625" s="104"/>
      <c r="AP47625" s="104"/>
    </row>
    <row r="47626" spans="21:42" ht="15" customHeight="1" x14ac:dyDescent="0.25">
      <c r="U47626" s="104"/>
      <c r="AB47626" s="104"/>
      <c r="AC47626" s="104"/>
      <c r="AF47626" s="104"/>
      <c r="AG47626" s="104"/>
      <c r="AK47626" s="104"/>
      <c r="AL47626" s="104"/>
      <c r="AO47626" s="104"/>
      <c r="AP47626" s="104"/>
    </row>
    <row r="47627" spans="21:42" ht="15" customHeight="1" x14ac:dyDescent="0.25">
      <c r="U47627" s="104"/>
      <c r="AB47627" s="104"/>
      <c r="AC47627" s="104"/>
      <c r="AF47627" s="104"/>
      <c r="AG47627" s="104"/>
      <c r="AK47627" s="104"/>
      <c r="AL47627" s="104"/>
      <c r="AO47627" s="104"/>
      <c r="AP47627" s="104"/>
    </row>
    <row r="47628" spans="21:42" ht="15" customHeight="1" x14ac:dyDescent="0.25">
      <c r="U47628" s="104"/>
      <c r="AB47628" s="104"/>
      <c r="AC47628" s="104"/>
      <c r="AF47628" s="104"/>
      <c r="AG47628" s="104"/>
      <c r="AK47628" s="104"/>
      <c r="AL47628" s="104"/>
      <c r="AO47628" s="104"/>
      <c r="AP47628" s="104"/>
    </row>
    <row r="47629" spans="21:42" ht="15" customHeight="1" x14ac:dyDescent="0.25">
      <c r="U47629" s="104"/>
      <c r="AB47629" s="104"/>
      <c r="AC47629" s="104"/>
      <c r="AF47629" s="104"/>
      <c r="AG47629" s="104"/>
      <c r="AK47629" s="104"/>
      <c r="AL47629" s="104"/>
      <c r="AO47629" s="104"/>
      <c r="AP47629" s="104"/>
    </row>
    <row r="47630" spans="21:42" ht="15" customHeight="1" x14ac:dyDescent="0.25">
      <c r="U47630" s="104"/>
      <c r="AB47630" s="104"/>
      <c r="AC47630" s="104"/>
      <c r="AF47630" s="104"/>
      <c r="AG47630" s="104"/>
      <c r="AK47630" s="104"/>
      <c r="AL47630" s="104"/>
      <c r="AO47630" s="104"/>
      <c r="AP47630" s="104"/>
    </row>
    <row r="47631" spans="21:42" ht="15" customHeight="1" x14ac:dyDescent="0.25">
      <c r="U47631" s="104"/>
      <c r="AB47631" s="104"/>
      <c r="AC47631" s="104"/>
      <c r="AF47631" s="104"/>
      <c r="AG47631" s="104"/>
      <c r="AK47631" s="104"/>
      <c r="AL47631" s="104"/>
      <c r="AO47631" s="104"/>
      <c r="AP47631" s="104"/>
    </row>
    <row r="47632" spans="21:42" ht="15" customHeight="1" x14ac:dyDescent="0.25">
      <c r="U47632" s="104"/>
      <c r="AB47632" s="104"/>
      <c r="AC47632" s="104"/>
      <c r="AF47632" s="104"/>
      <c r="AG47632" s="104"/>
      <c r="AK47632" s="104"/>
      <c r="AL47632" s="104"/>
      <c r="AO47632" s="104"/>
      <c r="AP47632" s="104"/>
    </row>
    <row r="47633" spans="21:42" ht="15" customHeight="1" x14ac:dyDescent="0.25">
      <c r="U47633" s="104"/>
      <c r="AB47633" s="104"/>
      <c r="AC47633" s="104"/>
      <c r="AF47633" s="104"/>
      <c r="AG47633" s="104"/>
      <c r="AK47633" s="104"/>
      <c r="AL47633" s="104"/>
      <c r="AO47633" s="104"/>
      <c r="AP47633" s="104"/>
    </row>
    <row r="47634" spans="21:42" ht="15" customHeight="1" x14ac:dyDescent="0.25">
      <c r="U47634" s="104"/>
      <c r="AB47634" s="104"/>
      <c r="AC47634" s="104"/>
      <c r="AF47634" s="104"/>
      <c r="AG47634" s="104"/>
      <c r="AK47634" s="104"/>
      <c r="AL47634" s="104"/>
      <c r="AO47634" s="104"/>
      <c r="AP47634" s="104"/>
    </row>
    <row r="47635" spans="21:42" ht="15" customHeight="1" x14ac:dyDescent="0.25">
      <c r="U47635" s="104"/>
      <c r="AB47635" s="104"/>
      <c r="AC47635" s="104"/>
      <c r="AF47635" s="104"/>
      <c r="AG47635" s="104"/>
      <c r="AK47635" s="104"/>
      <c r="AL47635" s="104"/>
      <c r="AO47635" s="104"/>
      <c r="AP47635" s="104"/>
    </row>
    <row r="47636" spans="21:42" ht="15" customHeight="1" x14ac:dyDescent="0.25">
      <c r="U47636" s="104"/>
      <c r="AB47636" s="104"/>
      <c r="AC47636" s="104"/>
      <c r="AF47636" s="104"/>
      <c r="AG47636" s="104"/>
      <c r="AK47636" s="104"/>
      <c r="AL47636" s="104"/>
      <c r="AO47636" s="104"/>
      <c r="AP47636" s="104"/>
    </row>
    <row r="47637" spans="21:42" ht="15" customHeight="1" x14ac:dyDescent="0.25">
      <c r="U47637" s="104"/>
      <c r="AB47637" s="104"/>
      <c r="AC47637" s="104"/>
      <c r="AF47637" s="104"/>
      <c r="AG47637" s="104"/>
      <c r="AK47637" s="104"/>
      <c r="AL47637" s="104"/>
      <c r="AO47637" s="104"/>
      <c r="AP47637" s="104"/>
    </row>
    <row r="47638" spans="21:42" ht="15" customHeight="1" x14ac:dyDescent="0.25">
      <c r="U47638" s="104"/>
      <c r="AB47638" s="104"/>
      <c r="AC47638" s="104"/>
      <c r="AF47638" s="104"/>
      <c r="AG47638" s="104"/>
      <c r="AK47638" s="104"/>
      <c r="AL47638" s="104"/>
      <c r="AO47638" s="104"/>
      <c r="AP47638" s="104"/>
    </row>
    <row r="47639" spans="21:42" ht="15" customHeight="1" x14ac:dyDescent="0.25">
      <c r="U47639" s="104"/>
      <c r="AB47639" s="104"/>
      <c r="AC47639" s="104"/>
      <c r="AF47639" s="104"/>
      <c r="AG47639" s="104"/>
      <c r="AK47639" s="104"/>
      <c r="AL47639" s="104"/>
      <c r="AO47639" s="104"/>
      <c r="AP47639" s="104"/>
    </row>
    <row r="47640" spans="21:42" ht="15" customHeight="1" x14ac:dyDescent="0.25">
      <c r="U47640" s="104"/>
      <c r="AB47640" s="104"/>
      <c r="AC47640" s="104"/>
      <c r="AF47640" s="104"/>
      <c r="AG47640" s="104"/>
      <c r="AK47640" s="104"/>
      <c r="AL47640" s="104"/>
      <c r="AO47640" s="104"/>
      <c r="AP47640" s="104"/>
    </row>
    <row r="47641" spans="21:42" ht="15" customHeight="1" x14ac:dyDescent="0.25">
      <c r="U47641" s="104"/>
      <c r="AB47641" s="104"/>
      <c r="AC47641" s="104"/>
      <c r="AF47641" s="104"/>
      <c r="AG47641" s="104"/>
      <c r="AK47641" s="104"/>
      <c r="AL47641" s="104"/>
      <c r="AO47641" s="104"/>
      <c r="AP47641" s="104"/>
    </row>
    <row r="47642" spans="21:42" ht="15" customHeight="1" x14ac:dyDescent="0.25">
      <c r="U47642" s="104"/>
      <c r="AB47642" s="104"/>
      <c r="AC47642" s="104"/>
      <c r="AF47642" s="104"/>
      <c r="AG47642" s="104"/>
      <c r="AK47642" s="104"/>
      <c r="AL47642" s="104"/>
      <c r="AO47642" s="104"/>
      <c r="AP47642" s="104"/>
    </row>
    <row r="47643" spans="21:42" ht="15" customHeight="1" x14ac:dyDescent="0.25">
      <c r="U47643" s="104"/>
      <c r="AB47643" s="104"/>
      <c r="AC47643" s="104"/>
      <c r="AF47643" s="104"/>
      <c r="AG47643" s="104"/>
      <c r="AK47643" s="104"/>
      <c r="AL47643" s="104"/>
      <c r="AO47643" s="104"/>
      <c r="AP47643" s="104"/>
    </row>
    <row r="47644" spans="21:42" ht="15" customHeight="1" x14ac:dyDescent="0.25">
      <c r="U47644" s="104"/>
      <c r="AB47644" s="104"/>
      <c r="AC47644" s="104"/>
      <c r="AF47644" s="104"/>
      <c r="AG47644" s="104"/>
      <c r="AK47644" s="104"/>
      <c r="AL47644" s="104"/>
      <c r="AO47644" s="104"/>
      <c r="AP47644" s="104"/>
    </row>
    <row r="47645" spans="21:42" ht="15" customHeight="1" x14ac:dyDescent="0.25">
      <c r="U47645" s="104"/>
      <c r="AB47645" s="104"/>
      <c r="AC47645" s="104"/>
      <c r="AF47645" s="104"/>
      <c r="AG47645" s="104"/>
      <c r="AK47645" s="104"/>
      <c r="AL47645" s="104"/>
      <c r="AO47645" s="104"/>
      <c r="AP47645" s="104"/>
    </row>
    <row r="47646" spans="21:42" ht="15" customHeight="1" x14ac:dyDescent="0.25">
      <c r="U47646" s="104"/>
      <c r="AB47646" s="104"/>
      <c r="AC47646" s="104"/>
      <c r="AF47646" s="104"/>
      <c r="AG47646" s="104"/>
      <c r="AK47646" s="104"/>
      <c r="AL47646" s="104"/>
      <c r="AO47646" s="104"/>
      <c r="AP47646" s="104"/>
    </row>
    <row r="47647" spans="21:42" ht="15" customHeight="1" x14ac:dyDescent="0.25">
      <c r="U47647" s="104"/>
      <c r="AB47647" s="104"/>
      <c r="AC47647" s="104"/>
      <c r="AF47647" s="104"/>
      <c r="AG47647" s="104"/>
      <c r="AK47647" s="104"/>
      <c r="AL47647" s="104"/>
      <c r="AO47647" s="104"/>
      <c r="AP47647" s="104"/>
    </row>
    <row r="47648" spans="21:42" ht="15" customHeight="1" x14ac:dyDescent="0.25">
      <c r="U47648" s="104"/>
      <c r="AB47648" s="104"/>
      <c r="AC47648" s="104"/>
      <c r="AF47648" s="104"/>
      <c r="AG47648" s="104"/>
      <c r="AK47648" s="104"/>
      <c r="AL47648" s="104"/>
      <c r="AO47648" s="104"/>
      <c r="AP47648" s="104"/>
    </row>
    <row r="47649" spans="21:42" ht="15" customHeight="1" x14ac:dyDescent="0.25">
      <c r="U47649" s="104"/>
      <c r="AB47649" s="104"/>
      <c r="AC47649" s="104"/>
      <c r="AF47649" s="104"/>
      <c r="AG47649" s="104"/>
      <c r="AK47649" s="104"/>
      <c r="AL47649" s="104"/>
      <c r="AO47649" s="104"/>
      <c r="AP47649" s="104"/>
    </row>
    <row r="47650" spans="21:42" ht="15" customHeight="1" x14ac:dyDescent="0.25">
      <c r="U47650" s="104"/>
      <c r="AB47650" s="104"/>
      <c r="AC47650" s="104"/>
      <c r="AF47650" s="104"/>
      <c r="AG47650" s="104"/>
      <c r="AK47650" s="104"/>
      <c r="AL47650" s="104"/>
      <c r="AO47650" s="104"/>
      <c r="AP47650" s="104"/>
    </row>
    <row r="47651" spans="21:42" ht="15" customHeight="1" x14ac:dyDescent="0.25">
      <c r="U47651" s="104"/>
      <c r="AB47651" s="104"/>
      <c r="AC47651" s="104"/>
      <c r="AF47651" s="104"/>
      <c r="AG47651" s="104"/>
      <c r="AK47651" s="104"/>
      <c r="AL47651" s="104"/>
      <c r="AO47651" s="104"/>
      <c r="AP47651" s="104"/>
    </row>
    <row r="47652" spans="21:42" ht="15" customHeight="1" x14ac:dyDescent="0.25">
      <c r="U47652" s="104"/>
      <c r="AB47652" s="104"/>
      <c r="AC47652" s="104"/>
      <c r="AF47652" s="104"/>
      <c r="AG47652" s="104"/>
      <c r="AK47652" s="104"/>
      <c r="AL47652" s="104"/>
      <c r="AO47652" s="104"/>
      <c r="AP47652" s="104"/>
    </row>
    <row r="47653" spans="21:42" ht="15" customHeight="1" x14ac:dyDescent="0.25">
      <c r="U47653" s="104"/>
      <c r="AB47653" s="104"/>
      <c r="AC47653" s="104"/>
      <c r="AF47653" s="104"/>
      <c r="AG47653" s="104"/>
      <c r="AK47653" s="104"/>
      <c r="AL47653" s="104"/>
      <c r="AO47653" s="104"/>
      <c r="AP47653" s="104"/>
    </row>
    <row r="47654" spans="21:42" ht="15" customHeight="1" x14ac:dyDescent="0.25">
      <c r="U47654" s="104"/>
      <c r="AB47654" s="104"/>
      <c r="AC47654" s="104"/>
      <c r="AF47654" s="104"/>
      <c r="AG47654" s="104"/>
      <c r="AK47654" s="104"/>
      <c r="AL47654" s="104"/>
      <c r="AO47654" s="104"/>
      <c r="AP47654" s="104"/>
    </row>
    <row r="47655" spans="21:42" ht="15" customHeight="1" x14ac:dyDescent="0.25">
      <c r="U47655" s="104"/>
      <c r="AB47655" s="104"/>
      <c r="AC47655" s="104"/>
      <c r="AF47655" s="104"/>
      <c r="AG47655" s="104"/>
      <c r="AK47655" s="104"/>
      <c r="AL47655" s="104"/>
      <c r="AO47655" s="104"/>
      <c r="AP47655" s="104"/>
    </row>
    <row r="47656" spans="21:42" ht="15" customHeight="1" x14ac:dyDescent="0.25">
      <c r="U47656" s="104"/>
      <c r="AB47656" s="104"/>
      <c r="AC47656" s="104"/>
      <c r="AF47656" s="104"/>
      <c r="AG47656" s="104"/>
      <c r="AK47656" s="104"/>
      <c r="AL47656" s="104"/>
      <c r="AO47656" s="104"/>
      <c r="AP47656" s="104"/>
    </row>
    <row r="47657" spans="21:42" ht="15" customHeight="1" x14ac:dyDescent="0.25">
      <c r="U47657" s="104"/>
      <c r="AB47657" s="104"/>
      <c r="AC47657" s="104"/>
      <c r="AF47657" s="104"/>
      <c r="AG47657" s="104"/>
      <c r="AK47657" s="104"/>
      <c r="AL47657" s="104"/>
      <c r="AO47657" s="104"/>
      <c r="AP47657" s="104"/>
    </row>
    <row r="47658" spans="21:42" ht="15" customHeight="1" x14ac:dyDescent="0.25">
      <c r="U47658" s="104"/>
      <c r="AB47658" s="104"/>
      <c r="AC47658" s="104"/>
      <c r="AF47658" s="104"/>
      <c r="AG47658" s="104"/>
      <c r="AK47658" s="104"/>
      <c r="AL47658" s="104"/>
      <c r="AO47658" s="104"/>
      <c r="AP47658" s="104"/>
    </row>
    <row r="47659" spans="21:42" ht="15" customHeight="1" x14ac:dyDescent="0.25">
      <c r="U47659" s="104"/>
      <c r="AB47659" s="104"/>
      <c r="AC47659" s="104"/>
      <c r="AF47659" s="104"/>
      <c r="AG47659" s="104"/>
      <c r="AK47659" s="104"/>
      <c r="AL47659" s="104"/>
      <c r="AO47659" s="104"/>
      <c r="AP47659" s="104"/>
    </row>
    <row r="47660" spans="21:42" ht="15" customHeight="1" x14ac:dyDescent="0.25">
      <c r="U47660" s="104"/>
      <c r="AB47660" s="104"/>
      <c r="AC47660" s="104"/>
      <c r="AF47660" s="104"/>
      <c r="AG47660" s="104"/>
      <c r="AK47660" s="104"/>
      <c r="AL47660" s="104"/>
      <c r="AO47660" s="104"/>
      <c r="AP47660" s="104"/>
    </row>
    <row r="47661" spans="21:42" ht="15" customHeight="1" x14ac:dyDescent="0.25">
      <c r="U47661" s="104"/>
      <c r="AB47661" s="104"/>
      <c r="AC47661" s="104"/>
      <c r="AF47661" s="104"/>
      <c r="AG47661" s="104"/>
      <c r="AK47661" s="104"/>
      <c r="AL47661" s="104"/>
      <c r="AO47661" s="104"/>
      <c r="AP47661" s="104"/>
    </row>
    <row r="47662" spans="21:42" ht="15" customHeight="1" x14ac:dyDescent="0.25">
      <c r="U47662" s="104"/>
      <c r="AB47662" s="104"/>
      <c r="AC47662" s="104"/>
      <c r="AF47662" s="104"/>
      <c r="AG47662" s="104"/>
      <c r="AK47662" s="104"/>
      <c r="AL47662" s="104"/>
      <c r="AO47662" s="104"/>
      <c r="AP47662" s="104"/>
    </row>
    <row r="47663" spans="21:42" ht="15" customHeight="1" x14ac:dyDescent="0.25">
      <c r="U47663" s="104"/>
      <c r="AB47663" s="104"/>
      <c r="AC47663" s="104"/>
      <c r="AF47663" s="104"/>
      <c r="AG47663" s="104"/>
      <c r="AK47663" s="104"/>
      <c r="AL47663" s="104"/>
      <c r="AO47663" s="104"/>
      <c r="AP47663" s="104"/>
    </row>
    <row r="47664" spans="21:42" ht="15" customHeight="1" x14ac:dyDescent="0.25">
      <c r="U47664" s="104"/>
      <c r="AB47664" s="104"/>
      <c r="AC47664" s="104"/>
      <c r="AF47664" s="104"/>
      <c r="AG47664" s="104"/>
      <c r="AK47664" s="104"/>
      <c r="AL47664" s="104"/>
      <c r="AO47664" s="104"/>
      <c r="AP47664" s="104"/>
    </row>
    <row r="47665" spans="21:42" ht="15" customHeight="1" x14ac:dyDescent="0.25">
      <c r="U47665" s="104"/>
      <c r="AB47665" s="104"/>
      <c r="AC47665" s="104"/>
      <c r="AF47665" s="104"/>
      <c r="AG47665" s="104"/>
      <c r="AK47665" s="104"/>
      <c r="AL47665" s="104"/>
      <c r="AO47665" s="104"/>
      <c r="AP47665" s="104"/>
    </row>
    <row r="47666" spans="21:42" ht="15" customHeight="1" x14ac:dyDescent="0.25">
      <c r="U47666" s="104"/>
      <c r="AB47666" s="104"/>
      <c r="AC47666" s="104"/>
      <c r="AF47666" s="104"/>
      <c r="AG47666" s="104"/>
      <c r="AK47666" s="104"/>
      <c r="AL47666" s="104"/>
      <c r="AO47666" s="104"/>
      <c r="AP47666" s="104"/>
    </row>
    <row r="47667" spans="21:42" ht="15" customHeight="1" x14ac:dyDescent="0.25">
      <c r="U47667" s="104"/>
      <c r="AB47667" s="104"/>
      <c r="AC47667" s="104"/>
      <c r="AF47667" s="104"/>
      <c r="AG47667" s="104"/>
      <c r="AK47667" s="104"/>
      <c r="AL47667" s="104"/>
      <c r="AO47667" s="104"/>
      <c r="AP47667" s="104"/>
    </row>
    <row r="47668" spans="21:42" ht="15" customHeight="1" x14ac:dyDescent="0.25">
      <c r="U47668" s="104"/>
      <c r="AB47668" s="104"/>
      <c r="AC47668" s="104"/>
      <c r="AF47668" s="104"/>
      <c r="AG47668" s="104"/>
      <c r="AK47668" s="104"/>
      <c r="AL47668" s="104"/>
      <c r="AO47668" s="104"/>
      <c r="AP47668" s="104"/>
    </row>
    <row r="47669" spans="21:42" ht="15" customHeight="1" x14ac:dyDescent="0.25">
      <c r="U47669" s="104"/>
      <c r="AB47669" s="104"/>
      <c r="AC47669" s="104"/>
      <c r="AF47669" s="104"/>
      <c r="AG47669" s="104"/>
      <c r="AK47669" s="104"/>
      <c r="AL47669" s="104"/>
      <c r="AO47669" s="104"/>
      <c r="AP47669" s="104"/>
    </row>
    <row r="47670" spans="21:42" ht="15" customHeight="1" x14ac:dyDescent="0.25">
      <c r="U47670" s="104"/>
      <c r="AB47670" s="104"/>
      <c r="AC47670" s="104"/>
      <c r="AF47670" s="104"/>
      <c r="AG47670" s="104"/>
      <c r="AK47670" s="104"/>
      <c r="AL47670" s="104"/>
      <c r="AO47670" s="104"/>
      <c r="AP47670" s="104"/>
    </row>
    <row r="47671" spans="21:42" ht="15" customHeight="1" x14ac:dyDescent="0.25">
      <c r="U47671" s="104"/>
      <c r="AB47671" s="104"/>
      <c r="AC47671" s="104"/>
      <c r="AF47671" s="104"/>
      <c r="AG47671" s="104"/>
      <c r="AK47671" s="104"/>
      <c r="AL47671" s="104"/>
      <c r="AO47671" s="104"/>
      <c r="AP47671" s="104"/>
    </row>
    <row r="47672" spans="21:42" ht="15" customHeight="1" x14ac:dyDescent="0.25">
      <c r="U47672" s="104"/>
      <c r="AB47672" s="104"/>
      <c r="AC47672" s="104"/>
      <c r="AF47672" s="104"/>
      <c r="AG47672" s="104"/>
      <c r="AK47672" s="104"/>
      <c r="AL47672" s="104"/>
      <c r="AO47672" s="104"/>
      <c r="AP47672" s="104"/>
    </row>
    <row r="47673" spans="21:42" ht="15" customHeight="1" x14ac:dyDescent="0.25">
      <c r="U47673" s="104"/>
      <c r="AB47673" s="104"/>
      <c r="AC47673" s="104"/>
      <c r="AF47673" s="104"/>
      <c r="AG47673" s="104"/>
      <c r="AK47673" s="104"/>
      <c r="AL47673" s="104"/>
      <c r="AO47673" s="104"/>
      <c r="AP47673" s="104"/>
    </row>
    <row r="47674" spans="21:42" ht="15" customHeight="1" x14ac:dyDescent="0.25">
      <c r="U47674" s="104"/>
      <c r="AB47674" s="104"/>
      <c r="AC47674" s="104"/>
      <c r="AF47674" s="104"/>
      <c r="AG47674" s="104"/>
      <c r="AK47674" s="104"/>
      <c r="AL47674" s="104"/>
      <c r="AO47674" s="104"/>
      <c r="AP47674" s="104"/>
    </row>
    <row r="47675" spans="21:42" ht="15" customHeight="1" x14ac:dyDescent="0.25">
      <c r="U47675" s="104"/>
      <c r="AB47675" s="104"/>
      <c r="AC47675" s="104"/>
      <c r="AF47675" s="104"/>
      <c r="AG47675" s="104"/>
      <c r="AK47675" s="104"/>
      <c r="AL47675" s="104"/>
      <c r="AO47675" s="104"/>
      <c r="AP47675" s="104"/>
    </row>
    <row r="47676" spans="21:42" ht="15" customHeight="1" x14ac:dyDescent="0.25">
      <c r="U47676" s="104"/>
      <c r="AB47676" s="104"/>
      <c r="AC47676" s="104"/>
      <c r="AF47676" s="104"/>
      <c r="AG47676" s="104"/>
      <c r="AK47676" s="104"/>
      <c r="AL47676" s="104"/>
      <c r="AO47676" s="104"/>
      <c r="AP47676" s="104"/>
    </row>
    <row r="47677" spans="21:42" ht="15" customHeight="1" x14ac:dyDescent="0.25">
      <c r="U47677" s="104"/>
      <c r="AB47677" s="104"/>
      <c r="AC47677" s="104"/>
      <c r="AF47677" s="104"/>
      <c r="AG47677" s="104"/>
      <c r="AK47677" s="104"/>
      <c r="AL47677" s="104"/>
      <c r="AO47677" s="104"/>
      <c r="AP47677" s="104"/>
    </row>
    <row r="47678" spans="21:42" ht="15" customHeight="1" x14ac:dyDescent="0.25">
      <c r="U47678" s="104"/>
      <c r="AB47678" s="104"/>
      <c r="AC47678" s="104"/>
      <c r="AF47678" s="104"/>
      <c r="AG47678" s="104"/>
      <c r="AK47678" s="104"/>
      <c r="AL47678" s="104"/>
      <c r="AO47678" s="104"/>
      <c r="AP47678" s="104"/>
    </row>
    <row r="47679" spans="21:42" ht="15" customHeight="1" x14ac:dyDescent="0.25">
      <c r="U47679" s="104"/>
      <c r="AB47679" s="104"/>
      <c r="AC47679" s="104"/>
      <c r="AF47679" s="104"/>
      <c r="AG47679" s="104"/>
      <c r="AK47679" s="104"/>
      <c r="AL47679" s="104"/>
      <c r="AO47679" s="104"/>
      <c r="AP47679" s="104"/>
    </row>
    <row r="47680" spans="21:42" ht="15" customHeight="1" x14ac:dyDescent="0.25">
      <c r="U47680" s="104"/>
      <c r="AB47680" s="104"/>
      <c r="AC47680" s="104"/>
      <c r="AF47680" s="104"/>
      <c r="AG47680" s="104"/>
      <c r="AK47680" s="104"/>
      <c r="AL47680" s="104"/>
      <c r="AO47680" s="104"/>
      <c r="AP47680" s="104"/>
    </row>
    <row r="47681" spans="21:42" ht="15" customHeight="1" x14ac:dyDescent="0.25">
      <c r="U47681" s="104"/>
      <c r="AB47681" s="104"/>
      <c r="AC47681" s="104"/>
      <c r="AF47681" s="104"/>
      <c r="AG47681" s="104"/>
      <c r="AK47681" s="104"/>
      <c r="AL47681" s="104"/>
      <c r="AO47681" s="104"/>
      <c r="AP47681" s="104"/>
    </row>
    <row r="47682" spans="21:42" ht="15" customHeight="1" x14ac:dyDescent="0.25">
      <c r="U47682" s="104"/>
      <c r="AB47682" s="104"/>
      <c r="AC47682" s="104"/>
      <c r="AF47682" s="104"/>
      <c r="AG47682" s="104"/>
      <c r="AK47682" s="104"/>
      <c r="AL47682" s="104"/>
      <c r="AO47682" s="104"/>
      <c r="AP47682" s="104"/>
    </row>
    <row r="47683" spans="21:42" ht="15" customHeight="1" x14ac:dyDescent="0.25">
      <c r="U47683" s="104"/>
      <c r="AB47683" s="104"/>
      <c r="AC47683" s="104"/>
      <c r="AF47683" s="104"/>
      <c r="AG47683" s="104"/>
      <c r="AK47683" s="104"/>
      <c r="AL47683" s="104"/>
      <c r="AO47683" s="104"/>
      <c r="AP47683" s="104"/>
    </row>
    <row r="47684" spans="21:42" ht="15" customHeight="1" x14ac:dyDescent="0.25">
      <c r="U47684" s="104"/>
      <c r="AB47684" s="104"/>
      <c r="AC47684" s="104"/>
      <c r="AF47684" s="104"/>
      <c r="AG47684" s="104"/>
      <c r="AK47684" s="104"/>
      <c r="AL47684" s="104"/>
      <c r="AO47684" s="104"/>
      <c r="AP47684" s="104"/>
    </row>
    <row r="47685" spans="21:42" ht="15" customHeight="1" x14ac:dyDescent="0.25">
      <c r="U47685" s="104"/>
      <c r="AB47685" s="104"/>
      <c r="AC47685" s="104"/>
      <c r="AF47685" s="104"/>
      <c r="AG47685" s="104"/>
      <c r="AK47685" s="104"/>
      <c r="AL47685" s="104"/>
      <c r="AO47685" s="104"/>
      <c r="AP47685" s="104"/>
    </row>
    <row r="47686" spans="21:42" ht="15" customHeight="1" x14ac:dyDescent="0.25">
      <c r="U47686" s="104"/>
      <c r="AB47686" s="104"/>
      <c r="AC47686" s="104"/>
      <c r="AF47686" s="104"/>
      <c r="AG47686" s="104"/>
      <c r="AK47686" s="104"/>
      <c r="AL47686" s="104"/>
      <c r="AO47686" s="104"/>
      <c r="AP47686" s="104"/>
    </row>
    <row r="47687" spans="21:42" ht="15" customHeight="1" x14ac:dyDescent="0.25">
      <c r="U47687" s="104"/>
      <c r="AB47687" s="104"/>
      <c r="AC47687" s="104"/>
      <c r="AF47687" s="104"/>
      <c r="AG47687" s="104"/>
      <c r="AK47687" s="104"/>
      <c r="AL47687" s="104"/>
      <c r="AO47687" s="104"/>
      <c r="AP47687" s="104"/>
    </row>
    <row r="47688" spans="21:42" ht="15" customHeight="1" x14ac:dyDescent="0.25">
      <c r="U47688" s="104"/>
      <c r="AB47688" s="104"/>
      <c r="AC47688" s="104"/>
      <c r="AF47688" s="104"/>
      <c r="AG47688" s="104"/>
      <c r="AK47688" s="104"/>
      <c r="AL47688" s="104"/>
      <c r="AO47688" s="104"/>
      <c r="AP47688" s="104"/>
    </row>
    <row r="47689" spans="21:42" ht="15" customHeight="1" x14ac:dyDescent="0.25">
      <c r="U47689" s="104"/>
      <c r="AB47689" s="104"/>
      <c r="AC47689" s="104"/>
      <c r="AF47689" s="104"/>
      <c r="AG47689" s="104"/>
      <c r="AK47689" s="104"/>
      <c r="AL47689" s="104"/>
      <c r="AO47689" s="104"/>
      <c r="AP47689" s="104"/>
    </row>
    <row r="47690" spans="21:42" ht="15" customHeight="1" x14ac:dyDescent="0.25">
      <c r="U47690" s="104"/>
      <c r="AB47690" s="104"/>
      <c r="AC47690" s="104"/>
      <c r="AF47690" s="104"/>
      <c r="AG47690" s="104"/>
      <c r="AK47690" s="104"/>
      <c r="AL47690" s="104"/>
      <c r="AO47690" s="104"/>
      <c r="AP47690" s="104"/>
    </row>
    <row r="47691" spans="21:42" ht="15" customHeight="1" x14ac:dyDescent="0.25">
      <c r="U47691" s="104"/>
      <c r="AB47691" s="104"/>
      <c r="AC47691" s="104"/>
      <c r="AF47691" s="104"/>
      <c r="AG47691" s="104"/>
      <c r="AK47691" s="104"/>
      <c r="AL47691" s="104"/>
      <c r="AO47691" s="104"/>
      <c r="AP47691" s="104"/>
    </row>
    <row r="47692" spans="21:42" ht="15" customHeight="1" x14ac:dyDescent="0.25">
      <c r="U47692" s="104"/>
      <c r="AB47692" s="104"/>
      <c r="AC47692" s="104"/>
      <c r="AF47692" s="104"/>
      <c r="AG47692" s="104"/>
      <c r="AK47692" s="104"/>
      <c r="AL47692" s="104"/>
      <c r="AO47692" s="104"/>
      <c r="AP47692" s="104"/>
    </row>
    <row r="47693" spans="21:42" ht="15" customHeight="1" x14ac:dyDescent="0.25">
      <c r="U47693" s="104"/>
      <c r="AB47693" s="104"/>
      <c r="AC47693" s="104"/>
      <c r="AF47693" s="104"/>
      <c r="AG47693" s="104"/>
      <c r="AK47693" s="104"/>
      <c r="AL47693" s="104"/>
      <c r="AO47693" s="104"/>
      <c r="AP47693" s="104"/>
    </row>
    <row r="47694" spans="21:42" ht="15" customHeight="1" x14ac:dyDescent="0.25">
      <c r="U47694" s="104"/>
      <c r="AB47694" s="104"/>
      <c r="AC47694" s="104"/>
      <c r="AF47694" s="104"/>
      <c r="AG47694" s="104"/>
      <c r="AK47694" s="104"/>
      <c r="AL47694" s="104"/>
      <c r="AO47694" s="104"/>
      <c r="AP47694" s="104"/>
    </row>
    <row r="47695" spans="21:42" ht="15" customHeight="1" x14ac:dyDescent="0.25">
      <c r="U47695" s="104"/>
      <c r="AB47695" s="104"/>
      <c r="AC47695" s="104"/>
      <c r="AF47695" s="104"/>
      <c r="AG47695" s="104"/>
      <c r="AK47695" s="104"/>
      <c r="AL47695" s="104"/>
      <c r="AO47695" s="104"/>
      <c r="AP47695" s="104"/>
    </row>
    <row r="47696" spans="21:42" ht="15" customHeight="1" x14ac:dyDescent="0.25">
      <c r="U47696" s="104"/>
      <c r="AB47696" s="104"/>
      <c r="AC47696" s="104"/>
      <c r="AF47696" s="104"/>
      <c r="AG47696" s="104"/>
      <c r="AK47696" s="104"/>
      <c r="AL47696" s="104"/>
      <c r="AO47696" s="104"/>
      <c r="AP47696" s="104"/>
    </row>
    <row r="47697" spans="21:42" ht="15" customHeight="1" x14ac:dyDescent="0.25">
      <c r="U47697" s="104"/>
      <c r="AB47697" s="104"/>
      <c r="AC47697" s="104"/>
      <c r="AF47697" s="104"/>
      <c r="AG47697" s="104"/>
      <c r="AK47697" s="104"/>
      <c r="AL47697" s="104"/>
      <c r="AO47697" s="104"/>
      <c r="AP47697" s="104"/>
    </row>
    <row r="47698" spans="21:42" ht="15" customHeight="1" x14ac:dyDescent="0.25">
      <c r="U47698" s="104"/>
      <c r="AB47698" s="104"/>
      <c r="AC47698" s="104"/>
      <c r="AF47698" s="104"/>
      <c r="AG47698" s="104"/>
      <c r="AK47698" s="104"/>
      <c r="AL47698" s="104"/>
      <c r="AO47698" s="104"/>
      <c r="AP47698" s="104"/>
    </row>
    <row r="47699" spans="21:42" ht="15" customHeight="1" x14ac:dyDescent="0.25">
      <c r="U47699" s="104"/>
      <c r="AB47699" s="104"/>
      <c r="AC47699" s="104"/>
      <c r="AF47699" s="104"/>
      <c r="AG47699" s="104"/>
      <c r="AK47699" s="104"/>
      <c r="AL47699" s="104"/>
      <c r="AO47699" s="104"/>
      <c r="AP47699" s="104"/>
    </row>
    <row r="47700" spans="21:42" ht="15" customHeight="1" x14ac:dyDescent="0.25">
      <c r="U47700" s="104"/>
      <c r="AB47700" s="104"/>
      <c r="AC47700" s="104"/>
      <c r="AF47700" s="104"/>
      <c r="AG47700" s="104"/>
      <c r="AK47700" s="104"/>
      <c r="AL47700" s="104"/>
      <c r="AO47700" s="104"/>
      <c r="AP47700" s="104"/>
    </row>
    <row r="47701" spans="21:42" ht="15" customHeight="1" x14ac:dyDescent="0.25">
      <c r="U47701" s="104"/>
      <c r="AB47701" s="104"/>
      <c r="AC47701" s="104"/>
      <c r="AF47701" s="104"/>
      <c r="AG47701" s="104"/>
      <c r="AK47701" s="104"/>
      <c r="AL47701" s="104"/>
      <c r="AO47701" s="104"/>
      <c r="AP47701" s="104"/>
    </row>
    <row r="47702" spans="21:42" ht="15" customHeight="1" x14ac:dyDescent="0.25">
      <c r="U47702" s="104"/>
      <c r="AB47702" s="104"/>
      <c r="AC47702" s="104"/>
      <c r="AF47702" s="104"/>
      <c r="AG47702" s="104"/>
      <c r="AK47702" s="104"/>
      <c r="AL47702" s="104"/>
      <c r="AO47702" s="104"/>
      <c r="AP47702" s="104"/>
    </row>
    <row r="47703" spans="21:42" ht="15" customHeight="1" x14ac:dyDescent="0.25">
      <c r="U47703" s="104"/>
      <c r="AB47703" s="104"/>
      <c r="AC47703" s="104"/>
      <c r="AF47703" s="104"/>
      <c r="AG47703" s="104"/>
      <c r="AK47703" s="104"/>
      <c r="AL47703" s="104"/>
      <c r="AO47703" s="104"/>
      <c r="AP47703" s="104"/>
    </row>
    <row r="47704" spans="21:42" ht="15" customHeight="1" x14ac:dyDescent="0.25">
      <c r="U47704" s="104"/>
      <c r="AB47704" s="104"/>
      <c r="AC47704" s="104"/>
      <c r="AF47704" s="104"/>
      <c r="AG47704" s="104"/>
      <c r="AK47704" s="104"/>
      <c r="AL47704" s="104"/>
      <c r="AO47704" s="104"/>
      <c r="AP47704" s="104"/>
    </row>
    <row r="47705" spans="21:42" ht="15" customHeight="1" x14ac:dyDescent="0.25">
      <c r="U47705" s="104"/>
      <c r="AB47705" s="104"/>
      <c r="AC47705" s="104"/>
      <c r="AF47705" s="104"/>
      <c r="AG47705" s="104"/>
      <c r="AK47705" s="104"/>
      <c r="AL47705" s="104"/>
      <c r="AO47705" s="104"/>
      <c r="AP47705" s="104"/>
    </row>
    <row r="47706" spans="21:42" ht="15" customHeight="1" x14ac:dyDescent="0.25">
      <c r="U47706" s="104"/>
      <c r="AB47706" s="104"/>
      <c r="AC47706" s="104"/>
      <c r="AF47706" s="104"/>
      <c r="AG47706" s="104"/>
      <c r="AK47706" s="104"/>
      <c r="AL47706" s="104"/>
      <c r="AO47706" s="104"/>
      <c r="AP47706" s="104"/>
    </row>
    <row r="47707" spans="21:42" ht="15" customHeight="1" x14ac:dyDescent="0.25">
      <c r="U47707" s="104"/>
      <c r="AB47707" s="104"/>
      <c r="AC47707" s="104"/>
      <c r="AF47707" s="104"/>
      <c r="AG47707" s="104"/>
      <c r="AK47707" s="104"/>
      <c r="AL47707" s="104"/>
      <c r="AO47707" s="104"/>
      <c r="AP47707" s="104"/>
    </row>
    <row r="47708" spans="21:42" ht="15" customHeight="1" x14ac:dyDescent="0.25">
      <c r="U47708" s="104"/>
      <c r="AB47708" s="104"/>
      <c r="AC47708" s="104"/>
      <c r="AF47708" s="104"/>
      <c r="AG47708" s="104"/>
      <c r="AK47708" s="104"/>
      <c r="AL47708" s="104"/>
      <c r="AO47708" s="104"/>
      <c r="AP47708" s="104"/>
    </row>
    <row r="47709" spans="21:42" ht="15" customHeight="1" x14ac:dyDescent="0.25">
      <c r="U47709" s="104"/>
      <c r="AB47709" s="104"/>
      <c r="AC47709" s="104"/>
      <c r="AF47709" s="104"/>
      <c r="AG47709" s="104"/>
      <c r="AK47709" s="104"/>
      <c r="AL47709" s="104"/>
      <c r="AO47709" s="104"/>
      <c r="AP47709" s="104"/>
    </row>
    <row r="47710" spans="21:42" ht="15" customHeight="1" x14ac:dyDescent="0.25">
      <c r="U47710" s="104"/>
      <c r="AB47710" s="104"/>
      <c r="AC47710" s="104"/>
      <c r="AF47710" s="104"/>
      <c r="AG47710" s="104"/>
      <c r="AK47710" s="104"/>
      <c r="AL47710" s="104"/>
      <c r="AO47710" s="104"/>
      <c r="AP47710" s="104"/>
    </row>
    <row r="47711" spans="21:42" ht="15" customHeight="1" x14ac:dyDescent="0.25">
      <c r="U47711" s="104"/>
      <c r="AB47711" s="104"/>
      <c r="AC47711" s="104"/>
      <c r="AF47711" s="104"/>
      <c r="AG47711" s="104"/>
      <c r="AK47711" s="104"/>
      <c r="AL47711" s="104"/>
      <c r="AO47711" s="104"/>
      <c r="AP47711" s="104"/>
    </row>
    <row r="47712" spans="21:42" ht="15" customHeight="1" x14ac:dyDescent="0.25">
      <c r="U47712" s="104"/>
      <c r="AB47712" s="104"/>
      <c r="AC47712" s="104"/>
      <c r="AF47712" s="104"/>
      <c r="AG47712" s="104"/>
      <c r="AK47712" s="104"/>
      <c r="AL47712" s="104"/>
      <c r="AO47712" s="104"/>
      <c r="AP47712" s="104"/>
    </row>
    <row r="47713" spans="21:42" ht="15" customHeight="1" x14ac:dyDescent="0.25">
      <c r="U47713" s="104"/>
      <c r="AB47713" s="104"/>
      <c r="AC47713" s="104"/>
      <c r="AF47713" s="104"/>
      <c r="AG47713" s="104"/>
      <c r="AK47713" s="104"/>
      <c r="AL47713" s="104"/>
      <c r="AO47713" s="104"/>
      <c r="AP47713" s="104"/>
    </row>
    <row r="47714" spans="21:42" ht="15" customHeight="1" x14ac:dyDescent="0.25">
      <c r="U47714" s="104"/>
      <c r="AB47714" s="104"/>
      <c r="AC47714" s="104"/>
      <c r="AF47714" s="104"/>
      <c r="AG47714" s="104"/>
      <c r="AK47714" s="104"/>
      <c r="AL47714" s="104"/>
      <c r="AO47714" s="104"/>
      <c r="AP47714" s="104"/>
    </row>
    <row r="47715" spans="21:42" ht="15" customHeight="1" x14ac:dyDescent="0.25">
      <c r="U47715" s="104"/>
      <c r="AB47715" s="104"/>
      <c r="AC47715" s="104"/>
      <c r="AF47715" s="104"/>
      <c r="AG47715" s="104"/>
      <c r="AK47715" s="104"/>
      <c r="AL47715" s="104"/>
      <c r="AO47715" s="104"/>
      <c r="AP47715" s="104"/>
    </row>
    <row r="47716" spans="21:42" ht="15" customHeight="1" x14ac:dyDescent="0.25">
      <c r="U47716" s="104"/>
      <c r="AB47716" s="104"/>
      <c r="AC47716" s="104"/>
      <c r="AF47716" s="104"/>
      <c r="AG47716" s="104"/>
      <c r="AK47716" s="104"/>
      <c r="AL47716" s="104"/>
      <c r="AO47716" s="104"/>
      <c r="AP47716" s="104"/>
    </row>
    <row r="47717" spans="21:42" ht="15" customHeight="1" x14ac:dyDescent="0.25">
      <c r="U47717" s="104"/>
      <c r="AB47717" s="104"/>
      <c r="AC47717" s="104"/>
      <c r="AF47717" s="104"/>
      <c r="AG47717" s="104"/>
      <c r="AK47717" s="104"/>
      <c r="AL47717" s="104"/>
      <c r="AO47717" s="104"/>
      <c r="AP47717" s="104"/>
    </row>
    <row r="47718" spans="21:42" ht="15" customHeight="1" x14ac:dyDescent="0.25">
      <c r="U47718" s="104"/>
      <c r="AB47718" s="104"/>
      <c r="AC47718" s="104"/>
      <c r="AF47718" s="104"/>
      <c r="AG47718" s="104"/>
      <c r="AK47718" s="104"/>
      <c r="AL47718" s="104"/>
      <c r="AO47718" s="104"/>
      <c r="AP47718" s="104"/>
    </row>
    <row r="47719" spans="21:42" ht="15" customHeight="1" x14ac:dyDescent="0.25">
      <c r="U47719" s="104"/>
      <c r="AB47719" s="104"/>
      <c r="AC47719" s="104"/>
      <c r="AF47719" s="104"/>
      <c r="AG47719" s="104"/>
      <c r="AK47719" s="104"/>
      <c r="AL47719" s="104"/>
      <c r="AO47719" s="104"/>
      <c r="AP47719" s="104"/>
    </row>
    <row r="47720" spans="21:42" ht="15" customHeight="1" x14ac:dyDescent="0.25">
      <c r="U47720" s="104"/>
      <c r="AB47720" s="104"/>
      <c r="AC47720" s="104"/>
      <c r="AF47720" s="104"/>
      <c r="AG47720" s="104"/>
      <c r="AK47720" s="104"/>
      <c r="AL47720" s="104"/>
      <c r="AO47720" s="104"/>
      <c r="AP47720" s="104"/>
    </row>
    <row r="47721" spans="21:42" ht="15" customHeight="1" x14ac:dyDescent="0.25">
      <c r="U47721" s="104"/>
      <c r="AB47721" s="104"/>
      <c r="AC47721" s="104"/>
      <c r="AF47721" s="104"/>
      <c r="AG47721" s="104"/>
      <c r="AK47721" s="104"/>
      <c r="AL47721" s="104"/>
      <c r="AO47721" s="104"/>
      <c r="AP47721" s="104"/>
    </row>
    <row r="47722" spans="21:42" ht="15" customHeight="1" x14ac:dyDescent="0.25">
      <c r="U47722" s="104"/>
      <c r="AB47722" s="104"/>
      <c r="AC47722" s="104"/>
      <c r="AF47722" s="104"/>
      <c r="AG47722" s="104"/>
      <c r="AK47722" s="104"/>
      <c r="AL47722" s="104"/>
      <c r="AO47722" s="104"/>
      <c r="AP47722" s="104"/>
    </row>
    <row r="47723" spans="21:42" ht="15" customHeight="1" x14ac:dyDescent="0.25">
      <c r="U47723" s="104"/>
      <c r="AB47723" s="104"/>
      <c r="AC47723" s="104"/>
      <c r="AF47723" s="104"/>
      <c r="AG47723" s="104"/>
      <c r="AK47723" s="104"/>
      <c r="AL47723" s="104"/>
      <c r="AO47723" s="104"/>
      <c r="AP47723" s="104"/>
    </row>
    <row r="47724" spans="21:42" ht="15" customHeight="1" x14ac:dyDescent="0.25">
      <c r="U47724" s="104"/>
      <c r="AB47724" s="104"/>
      <c r="AC47724" s="104"/>
      <c r="AF47724" s="104"/>
      <c r="AG47724" s="104"/>
      <c r="AK47724" s="104"/>
      <c r="AL47724" s="104"/>
      <c r="AO47724" s="104"/>
      <c r="AP47724" s="104"/>
    </row>
    <row r="47725" spans="21:42" ht="15" customHeight="1" x14ac:dyDescent="0.25">
      <c r="U47725" s="104"/>
      <c r="AB47725" s="104"/>
      <c r="AC47725" s="104"/>
      <c r="AF47725" s="104"/>
      <c r="AG47725" s="104"/>
      <c r="AK47725" s="104"/>
      <c r="AL47725" s="104"/>
      <c r="AO47725" s="104"/>
      <c r="AP47725" s="104"/>
    </row>
    <row r="47726" spans="21:42" ht="15" customHeight="1" x14ac:dyDescent="0.25">
      <c r="U47726" s="104"/>
      <c r="AB47726" s="104"/>
      <c r="AC47726" s="104"/>
      <c r="AF47726" s="104"/>
      <c r="AG47726" s="104"/>
      <c r="AK47726" s="104"/>
      <c r="AL47726" s="104"/>
      <c r="AO47726" s="104"/>
      <c r="AP47726" s="104"/>
    </row>
    <row r="47727" spans="21:42" ht="15" customHeight="1" x14ac:dyDescent="0.25">
      <c r="U47727" s="104"/>
      <c r="AB47727" s="104"/>
      <c r="AC47727" s="104"/>
      <c r="AF47727" s="104"/>
      <c r="AG47727" s="104"/>
      <c r="AK47727" s="104"/>
      <c r="AL47727" s="104"/>
      <c r="AO47727" s="104"/>
      <c r="AP47727" s="104"/>
    </row>
    <row r="47728" spans="21:42" ht="15" customHeight="1" x14ac:dyDescent="0.25">
      <c r="U47728" s="104"/>
      <c r="AB47728" s="104"/>
      <c r="AC47728" s="104"/>
      <c r="AF47728" s="104"/>
      <c r="AG47728" s="104"/>
      <c r="AK47728" s="104"/>
      <c r="AL47728" s="104"/>
      <c r="AO47728" s="104"/>
      <c r="AP47728" s="104"/>
    </row>
    <row r="47729" spans="21:42" ht="15" customHeight="1" x14ac:dyDescent="0.25">
      <c r="U47729" s="104"/>
      <c r="AB47729" s="104"/>
      <c r="AC47729" s="104"/>
      <c r="AF47729" s="104"/>
      <c r="AG47729" s="104"/>
      <c r="AK47729" s="104"/>
      <c r="AL47729" s="104"/>
      <c r="AO47729" s="104"/>
      <c r="AP47729" s="104"/>
    </row>
    <row r="47730" spans="21:42" ht="15" customHeight="1" x14ac:dyDescent="0.25">
      <c r="U47730" s="104"/>
      <c r="AB47730" s="104"/>
      <c r="AC47730" s="104"/>
      <c r="AF47730" s="104"/>
      <c r="AG47730" s="104"/>
      <c r="AK47730" s="104"/>
      <c r="AL47730" s="104"/>
      <c r="AO47730" s="104"/>
      <c r="AP47730" s="104"/>
    </row>
    <row r="47731" spans="21:42" ht="15" customHeight="1" x14ac:dyDescent="0.25">
      <c r="U47731" s="104"/>
      <c r="AB47731" s="104"/>
      <c r="AC47731" s="104"/>
      <c r="AF47731" s="104"/>
      <c r="AG47731" s="104"/>
      <c r="AK47731" s="104"/>
      <c r="AL47731" s="104"/>
      <c r="AO47731" s="104"/>
      <c r="AP47731" s="104"/>
    </row>
    <row r="47732" spans="21:42" ht="15" customHeight="1" x14ac:dyDescent="0.25">
      <c r="U47732" s="104"/>
      <c r="AB47732" s="104"/>
      <c r="AC47732" s="104"/>
      <c r="AF47732" s="104"/>
      <c r="AG47732" s="104"/>
      <c r="AK47732" s="104"/>
      <c r="AL47732" s="104"/>
      <c r="AO47732" s="104"/>
      <c r="AP47732" s="104"/>
    </row>
    <row r="47733" spans="21:42" ht="15" customHeight="1" x14ac:dyDescent="0.25">
      <c r="U47733" s="104"/>
      <c r="AB47733" s="104"/>
      <c r="AC47733" s="104"/>
      <c r="AF47733" s="104"/>
      <c r="AG47733" s="104"/>
      <c r="AK47733" s="104"/>
      <c r="AL47733" s="104"/>
      <c r="AO47733" s="104"/>
      <c r="AP47733" s="104"/>
    </row>
    <row r="47734" spans="21:42" ht="15" customHeight="1" x14ac:dyDescent="0.25">
      <c r="U47734" s="104"/>
      <c r="AB47734" s="104"/>
      <c r="AC47734" s="104"/>
      <c r="AF47734" s="104"/>
      <c r="AG47734" s="104"/>
      <c r="AK47734" s="104"/>
      <c r="AL47734" s="104"/>
      <c r="AO47734" s="104"/>
      <c r="AP47734" s="104"/>
    </row>
    <row r="47735" spans="21:42" ht="15" customHeight="1" x14ac:dyDescent="0.25">
      <c r="U47735" s="104"/>
      <c r="AB47735" s="104"/>
      <c r="AC47735" s="104"/>
      <c r="AF47735" s="104"/>
      <c r="AG47735" s="104"/>
      <c r="AK47735" s="104"/>
      <c r="AL47735" s="104"/>
      <c r="AO47735" s="104"/>
      <c r="AP47735" s="104"/>
    </row>
    <row r="47736" spans="21:42" ht="15" customHeight="1" x14ac:dyDescent="0.25">
      <c r="U47736" s="104"/>
      <c r="AB47736" s="104"/>
      <c r="AC47736" s="104"/>
      <c r="AF47736" s="104"/>
      <c r="AG47736" s="104"/>
      <c r="AK47736" s="104"/>
      <c r="AL47736" s="104"/>
      <c r="AO47736" s="104"/>
      <c r="AP47736" s="104"/>
    </row>
    <row r="47737" spans="21:42" ht="15" customHeight="1" x14ac:dyDescent="0.25">
      <c r="U47737" s="104"/>
      <c r="AB47737" s="104"/>
      <c r="AC47737" s="104"/>
      <c r="AF47737" s="104"/>
      <c r="AG47737" s="104"/>
      <c r="AK47737" s="104"/>
      <c r="AL47737" s="104"/>
      <c r="AO47737" s="104"/>
      <c r="AP47737" s="104"/>
    </row>
    <row r="47738" spans="21:42" ht="15" customHeight="1" x14ac:dyDescent="0.25">
      <c r="U47738" s="104"/>
      <c r="AB47738" s="104"/>
      <c r="AC47738" s="104"/>
      <c r="AF47738" s="104"/>
      <c r="AG47738" s="104"/>
      <c r="AK47738" s="104"/>
      <c r="AL47738" s="104"/>
      <c r="AO47738" s="104"/>
      <c r="AP47738" s="104"/>
    </row>
    <row r="47739" spans="21:42" ht="15" customHeight="1" x14ac:dyDescent="0.25">
      <c r="U47739" s="104"/>
      <c r="AB47739" s="104"/>
      <c r="AC47739" s="104"/>
      <c r="AF47739" s="104"/>
      <c r="AG47739" s="104"/>
      <c r="AK47739" s="104"/>
      <c r="AL47739" s="104"/>
      <c r="AO47739" s="104"/>
      <c r="AP47739" s="104"/>
    </row>
    <row r="47740" spans="21:42" ht="15" customHeight="1" x14ac:dyDescent="0.25">
      <c r="U47740" s="104"/>
      <c r="AB47740" s="104"/>
      <c r="AC47740" s="104"/>
      <c r="AF47740" s="104"/>
      <c r="AG47740" s="104"/>
      <c r="AK47740" s="104"/>
      <c r="AL47740" s="104"/>
      <c r="AO47740" s="104"/>
      <c r="AP47740" s="104"/>
    </row>
    <row r="47741" spans="21:42" ht="15" customHeight="1" x14ac:dyDescent="0.25">
      <c r="U47741" s="104"/>
      <c r="AB47741" s="104"/>
      <c r="AC47741" s="104"/>
      <c r="AF47741" s="104"/>
      <c r="AG47741" s="104"/>
      <c r="AK47741" s="104"/>
      <c r="AL47741" s="104"/>
      <c r="AO47741" s="104"/>
      <c r="AP47741" s="104"/>
    </row>
    <row r="47742" spans="21:42" ht="15" customHeight="1" x14ac:dyDescent="0.25">
      <c r="U47742" s="104"/>
      <c r="AB47742" s="104"/>
      <c r="AC47742" s="104"/>
      <c r="AF47742" s="104"/>
      <c r="AG47742" s="104"/>
      <c r="AK47742" s="104"/>
      <c r="AL47742" s="104"/>
      <c r="AO47742" s="104"/>
      <c r="AP47742" s="104"/>
    </row>
    <row r="47743" spans="21:42" ht="15" customHeight="1" x14ac:dyDescent="0.25">
      <c r="U47743" s="104"/>
      <c r="AB47743" s="104"/>
      <c r="AC47743" s="104"/>
      <c r="AF47743" s="104"/>
      <c r="AG47743" s="104"/>
      <c r="AK47743" s="104"/>
      <c r="AL47743" s="104"/>
      <c r="AO47743" s="104"/>
      <c r="AP47743" s="104"/>
    </row>
    <row r="47744" spans="21:42" ht="15" customHeight="1" x14ac:dyDescent="0.25">
      <c r="U47744" s="104"/>
      <c r="AB47744" s="104"/>
      <c r="AC47744" s="104"/>
      <c r="AF47744" s="104"/>
      <c r="AG47744" s="104"/>
      <c r="AK47744" s="104"/>
      <c r="AL47744" s="104"/>
      <c r="AO47744" s="104"/>
      <c r="AP47744" s="104"/>
    </row>
    <row r="47745" spans="21:42" ht="15" customHeight="1" x14ac:dyDescent="0.25">
      <c r="U47745" s="104"/>
      <c r="AB47745" s="104"/>
      <c r="AC47745" s="104"/>
      <c r="AF47745" s="104"/>
      <c r="AG47745" s="104"/>
      <c r="AK47745" s="104"/>
      <c r="AL47745" s="104"/>
      <c r="AO47745" s="104"/>
      <c r="AP47745" s="104"/>
    </row>
    <row r="47746" spans="21:42" ht="15" customHeight="1" x14ac:dyDescent="0.25">
      <c r="U47746" s="104"/>
      <c r="AB47746" s="104"/>
      <c r="AC47746" s="104"/>
      <c r="AF47746" s="104"/>
      <c r="AG47746" s="104"/>
      <c r="AK47746" s="104"/>
      <c r="AL47746" s="104"/>
      <c r="AO47746" s="104"/>
      <c r="AP47746" s="104"/>
    </row>
    <row r="47747" spans="21:42" ht="15" customHeight="1" x14ac:dyDescent="0.25">
      <c r="U47747" s="104"/>
      <c r="AB47747" s="104"/>
      <c r="AC47747" s="104"/>
      <c r="AF47747" s="104"/>
      <c r="AG47747" s="104"/>
      <c r="AK47747" s="104"/>
      <c r="AL47747" s="104"/>
      <c r="AO47747" s="104"/>
      <c r="AP47747" s="104"/>
    </row>
    <row r="47748" spans="21:42" ht="15" customHeight="1" x14ac:dyDescent="0.25">
      <c r="U47748" s="104"/>
      <c r="AB47748" s="104"/>
      <c r="AC47748" s="104"/>
      <c r="AF47748" s="104"/>
      <c r="AG47748" s="104"/>
      <c r="AK47748" s="104"/>
      <c r="AL47748" s="104"/>
      <c r="AO47748" s="104"/>
      <c r="AP47748" s="104"/>
    </row>
    <row r="47749" spans="21:42" ht="15" customHeight="1" x14ac:dyDescent="0.25">
      <c r="U47749" s="104"/>
      <c r="AB47749" s="104"/>
      <c r="AC47749" s="104"/>
      <c r="AF47749" s="104"/>
      <c r="AG47749" s="104"/>
      <c r="AK47749" s="104"/>
      <c r="AL47749" s="104"/>
      <c r="AO47749" s="104"/>
      <c r="AP47749" s="104"/>
    </row>
    <row r="47750" spans="21:42" ht="15" customHeight="1" x14ac:dyDescent="0.25">
      <c r="U47750" s="104"/>
      <c r="AB47750" s="104"/>
      <c r="AC47750" s="104"/>
      <c r="AF47750" s="104"/>
      <c r="AG47750" s="104"/>
      <c r="AK47750" s="104"/>
      <c r="AL47750" s="104"/>
      <c r="AO47750" s="104"/>
      <c r="AP47750" s="104"/>
    </row>
    <row r="47751" spans="21:42" ht="15" customHeight="1" x14ac:dyDescent="0.25">
      <c r="U47751" s="104"/>
      <c r="AB47751" s="104"/>
      <c r="AC47751" s="104"/>
      <c r="AF47751" s="104"/>
      <c r="AG47751" s="104"/>
      <c r="AK47751" s="104"/>
      <c r="AL47751" s="104"/>
      <c r="AO47751" s="104"/>
      <c r="AP47751" s="104"/>
    </row>
    <row r="47752" spans="21:42" ht="15" customHeight="1" x14ac:dyDescent="0.25">
      <c r="U47752" s="104"/>
      <c r="AB47752" s="104"/>
      <c r="AC47752" s="104"/>
      <c r="AF47752" s="104"/>
      <c r="AG47752" s="104"/>
      <c r="AK47752" s="104"/>
      <c r="AL47752" s="104"/>
      <c r="AO47752" s="104"/>
      <c r="AP47752" s="104"/>
    </row>
    <row r="47753" spans="21:42" ht="15" customHeight="1" x14ac:dyDescent="0.25">
      <c r="U47753" s="104"/>
      <c r="AB47753" s="104"/>
      <c r="AC47753" s="104"/>
      <c r="AF47753" s="104"/>
      <c r="AG47753" s="104"/>
      <c r="AK47753" s="104"/>
      <c r="AL47753" s="104"/>
      <c r="AO47753" s="104"/>
      <c r="AP47753" s="104"/>
    </row>
    <row r="47754" spans="21:42" ht="15" customHeight="1" x14ac:dyDescent="0.25">
      <c r="U47754" s="104"/>
      <c r="AB47754" s="104"/>
      <c r="AC47754" s="104"/>
      <c r="AF47754" s="104"/>
      <c r="AG47754" s="104"/>
      <c r="AK47754" s="104"/>
      <c r="AL47754" s="104"/>
      <c r="AO47754" s="104"/>
      <c r="AP47754" s="104"/>
    </row>
    <row r="47755" spans="21:42" ht="15" customHeight="1" x14ac:dyDescent="0.25">
      <c r="U47755" s="104"/>
      <c r="AB47755" s="104"/>
      <c r="AC47755" s="104"/>
      <c r="AF47755" s="104"/>
      <c r="AG47755" s="104"/>
      <c r="AK47755" s="104"/>
      <c r="AL47755" s="104"/>
      <c r="AO47755" s="104"/>
      <c r="AP47755" s="104"/>
    </row>
    <row r="47756" spans="21:42" ht="15" customHeight="1" x14ac:dyDescent="0.25">
      <c r="U47756" s="104"/>
      <c r="AB47756" s="104"/>
      <c r="AC47756" s="104"/>
      <c r="AF47756" s="104"/>
      <c r="AG47756" s="104"/>
      <c r="AK47756" s="104"/>
      <c r="AL47756" s="104"/>
      <c r="AO47756" s="104"/>
      <c r="AP47756" s="104"/>
    </row>
    <row r="47757" spans="21:42" ht="15" customHeight="1" x14ac:dyDescent="0.25">
      <c r="U47757" s="104"/>
      <c r="AB47757" s="104"/>
      <c r="AC47757" s="104"/>
      <c r="AF47757" s="104"/>
      <c r="AG47757" s="104"/>
      <c r="AK47757" s="104"/>
      <c r="AL47757" s="104"/>
      <c r="AO47757" s="104"/>
      <c r="AP47757" s="104"/>
    </row>
    <row r="47758" spans="21:42" ht="15" customHeight="1" x14ac:dyDescent="0.25">
      <c r="U47758" s="104"/>
      <c r="AB47758" s="104"/>
      <c r="AC47758" s="104"/>
      <c r="AF47758" s="104"/>
      <c r="AG47758" s="104"/>
      <c r="AK47758" s="104"/>
      <c r="AL47758" s="104"/>
      <c r="AO47758" s="104"/>
      <c r="AP47758" s="104"/>
    </row>
    <row r="47759" spans="21:42" ht="15" customHeight="1" x14ac:dyDescent="0.25">
      <c r="U47759" s="104"/>
      <c r="AB47759" s="104"/>
      <c r="AC47759" s="104"/>
      <c r="AF47759" s="104"/>
      <c r="AG47759" s="104"/>
      <c r="AK47759" s="104"/>
      <c r="AL47759" s="104"/>
      <c r="AO47759" s="104"/>
      <c r="AP47759" s="104"/>
    </row>
    <row r="47760" spans="21:42" ht="15" customHeight="1" x14ac:dyDescent="0.25">
      <c r="U47760" s="104"/>
      <c r="AB47760" s="104"/>
      <c r="AC47760" s="104"/>
      <c r="AF47760" s="104"/>
      <c r="AG47760" s="104"/>
      <c r="AK47760" s="104"/>
      <c r="AL47760" s="104"/>
      <c r="AO47760" s="104"/>
      <c r="AP47760" s="104"/>
    </row>
    <row r="47761" spans="21:42" ht="15" customHeight="1" x14ac:dyDescent="0.25">
      <c r="U47761" s="104"/>
      <c r="AB47761" s="104"/>
      <c r="AC47761" s="104"/>
      <c r="AF47761" s="104"/>
      <c r="AG47761" s="104"/>
      <c r="AK47761" s="104"/>
      <c r="AL47761" s="104"/>
      <c r="AO47761" s="104"/>
      <c r="AP47761" s="104"/>
    </row>
    <row r="47762" spans="21:42" ht="15" customHeight="1" x14ac:dyDescent="0.25">
      <c r="U47762" s="104"/>
      <c r="AB47762" s="104"/>
      <c r="AC47762" s="104"/>
      <c r="AF47762" s="104"/>
      <c r="AG47762" s="104"/>
      <c r="AK47762" s="104"/>
      <c r="AL47762" s="104"/>
      <c r="AO47762" s="104"/>
      <c r="AP47762" s="104"/>
    </row>
    <row r="47763" spans="21:42" ht="15" customHeight="1" x14ac:dyDescent="0.25">
      <c r="U47763" s="104"/>
      <c r="AB47763" s="104"/>
      <c r="AC47763" s="104"/>
      <c r="AF47763" s="104"/>
      <c r="AG47763" s="104"/>
      <c r="AK47763" s="104"/>
      <c r="AL47763" s="104"/>
      <c r="AO47763" s="104"/>
      <c r="AP47763" s="104"/>
    </row>
    <row r="47764" spans="21:42" ht="15" customHeight="1" x14ac:dyDescent="0.25">
      <c r="U47764" s="104"/>
      <c r="AB47764" s="104"/>
      <c r="AC47764" s="104"/>
      <c r="AF47764" s="104"/>
      <c r="AG47764" s="104"/>
      <c r="AK47764" s="104"/>
      <c r="AL47764" s="104"/>
      <c r="AO47764" s="104"/>
      <c r="AP47764" s="104"/>
    </row>
    <row r="47765" spans="21:42" ht="15" customHeight="1" x14ac:dyDescent="0.25">
      <c r="U47765" s="104"/>
      <c r="AB47765" s="104"/>
      <c r="AC47765" s="104"/>
      <c r="AF47765" s="104"/>
      <c r="AG47765" s="104"/>
      <c r="AK47765" s="104"/>
      <c r="AL47765" s="104"/>
      <c r="AO47765" s="104"/>
      <c r="AP47765" s="104"/>
    </row>
    <row r="47766" spans="21:42" ht="15" customHeight="1" x14ac:dyDescent="0.25">
      <c r="U47766" s="104"/>
      <c r="AB47766" s="104"/>
      <c r="AC47766" s="104"/>
      <c r="AF47766" s="104"/>
      <c r="AG47766" s="104"/>
      <c r="AK47766" s="104"/>
      <c r="AL47766" s="104"/>
      <c r="AO47766" s="104"/>
      <c r="AP47766" s="104"/>
    </row>
    <row r="47767" spans="21:42" ht="15" customHeight="1" x14ac:dyDescent="0.25">
      <c r="U47767" s="104"/>
      <c r="AB47767" s="104"/>
      <c r="AC47767" s="104"/>
      <c r="AF47767" s="104"/>
      <c r="AG47767" s="104"/>
      <c r="AK47767" s="104"/>
      <c r="AL47767" s="104"/>
      <c r="AO47767" s="104"/>
      <c r="AP47767" s="104"/>
    </row>
    <row r="47768" spans="21:42" ht="15" customHeight="1" x14ac:dyDescent="0.25">
      <c r="U47768" s="104"/>
      <c r="AB47768" s="104"/>
      <c r="AC47768" s="104"/>
      <c r="AF47768" s="104"/>
      <c r="AG47768" s="104"/>
      <c r="AK47768" s="104"/>
      <c r="AL47768" s="104"/>
      <c r="AO47768" s="104"/>
      <c r="AP47768" s="104"/>
    </row>
    <row r="47769" spans="21:42" ht="15" customHeight="1" x14ac:dyDescent="0.25">
      <c r="U47769" s="104"/>
      <c r="AB47769" s="104"/>
      <c r="AC47769" s="104"/>
      <c r="AF47769" s="104"/>
      <c r="AG47769" s="104"/>
      <c r="AK47769" s="104"/>
      <c r="AL47769" s="104"/>
      <c r="AO47769" s="104"/>
      <c r="AP47769" s="104"/>
    </row>
    <row r="47770" spans="21:42" ht="15" customHeight="1" x14ac:dyDescent="0.25">
      <c r="U47770" s="104"/>
      <c r="AB47770" s="104"/>
      <c r="AC47770" s="104"/>
      <c r="AF47770" s="104"/>
      <c r="AG47770" s="104"/>
      <c r="AK47770" s="104"/>
      <c r="AL47770" s="104"/>
      <c r="AO47770" s="104"/>
      <c r="AP47770" s="104"/>
    </row>
    <row r="47771" spans="21:42" ht="15" customHeight="1" x14ac:dyDescent="0.25">
      <c r="U47771" s="104"/>
      <c r="AB47771" s="104"/>
      <c r="AC47771" s="104"/>
      <c r="AF47771" s="104"/>
      <c r="AG47771" s="104"/>
      <c r="AK47771" s="104"/>
      <c r="AL47771" s="104"/>
      <c r="AO47771" s="104"/>
      <c r="AP47771" s="104"/>
    </row>
    <row r="47772" spans="21:42" ht="15" customHeight="1" x14ac:dyDescent="0.25">
      <c r="U47772" s="104"/>
      <c r="AB47772" s="104"/>
      <c r="AC47772" s="104"/>
      <c r="AF47772" s="104"/>
      <c r="AG47772" s="104"/>
      <c r="AK47772" s="104"/>
      <c r="AL47772" s="104"/>
      <c r="AO47772" s="104"/>
      <c r="AP47772" s="104"/>
    </row>
    <row r="47773" spans="21:42" ht="15" customHeight="1" x14ac:dyDescent="0.25">
      <c r="U47773" s="104"/>
      <c r="AB47773" s="104"/>
      <c r="AC47773" s="104"/>
      <c r="AF47773" s="104"/>
      <c r="AG47773" s="104"/>
      <c r="AK47773" s="104"/>
      <c r="AL47773" s="104"/>
      <c r="AO47773" s="104"/>
      <c r="AP47773" s="104"/>
    </row>
    <row r="47774" spans="21:42" ht="15" customHeight="1" x14ac:dyDescent="0.25">
      <c r="U47774" s="104"/>
      <c r="AB47774" s="104"/>
      <c r="AC47774" s="104"/>
      <c r="AF47774" s="104"/>
      <c r="AG47774" s="104"/>
      <c r="AK47774" s="104"/>
      <c r="AL47774" s="104"/>
      <c r="AO47774" s="104"/>
      <c r="AP47774" s="104"/>
    </row>
    <row r="47775" spans="21:42" ht="15" customHeight="1" x14ac:dyDescent="0.25">
      <c r="U47775" s="104"/>
      <c r="AB47775" s="104"/>
      <c r="AC47775" s="104"/>
      <c r="AF47775" s="104"/>
      <c r="AG47775" s="104"/>
      <c r="AK47775" s="104"/>
      <c r="AL47775" s="104"/>
      <c r="AO47775" s="104"/>
      <c r="AP47775" s="104"/>
    </row>
    <row r="47776" spans="21:42" ht="15" customHeight="1" x14ac:dyDescent="0.25">
      <c r="U47776" s="104"/>
      <c r="AB47776" s="104"/>
      <c r="AC47776" s="104"/>
      <c r="AF47776" s="104"/>
      <c r="AG47776" s="104"/>
      <c r="AK47776" s="104"/>
      <c r="AL47776" s="104"/>
      <c r="AO47776" s="104"/>
      <c r="AP47776" s="104"/>
    </row>
    <row r="47777" spans="21:42" ht="15" customHeight="1" x14ac:dyDescent="0.25">
      <c r="U47777" s="104"/>
      <c r="AB47777" s="104"/>
      <c r="AC47777" s="104"/>
      <c r="AF47777" s="104"/>
      <c r="AG47777" s="104"/>
      <c r="AK47777" s="104"/>
      <c r="AL47777" s="104"/>
      <c r="AO47777" s="104"/>
      <c r="AP47777" s="104"/>
    </row>
    <row r="47778" spans="21:42" ht="15" customHeight="1" x14ac:dyDescent="0.25">
      <c r="U47778" s="104"/>
      <c r="AB47778" s="104"/>
      <c r="AC47778" s="104"/>
      <c r="AF47778" s="104"/>
      <c r="AG47778" s="104"/>
      <c r="AK47778" s="104"/>
      <c r="AL47778" s="104"/>
      <c r="AO47778" s="104"/>
      <c r="AP47778" s="104"/>
    </row>
    <row r="47779" spans="21:42" ht="15" customHeight="1" x14ac:dyDescent="0.25">
      <c r="U47779" s="104"/>
      <c r="AB47779" s="104"/>
      <c r="AC47779" s="104"/>
      <c r="AF47779" s="104"/>
      <c r="AG47779" s="104"/>
      <c r="AK47779" s="104"/>
      <c r="AL47779" s="104"/>
      <c r="AO47779" s="104"/>
      <c r="AP47779" s="104"/>
    </row>
    <row r="47780" spans="21:42" ht="15" customHeight="1" x14ac:dyDescent="0.25">
      <c r="U47780" s="104"/>
      <c r="AB47780" s="104"/>
      <c r="AC47780" s="104"/>
      <c r="AF47780" s="104"/>
      <c r="AG47780" s="104"/>
      <c r="AK47780" s="104"/>
      <c r="AL47780" s="104"/>
      <c r="AO47780" s="104"/>
      <c r="AP47780" s="104"/>
    </row>
    <row r="47781" spans="21:42" ht="15" customHeight="1" x14ac:dyDescent="0.25">
      <c r="U47781" s="104"/>
      <c r="AB47781" s="104"/>
      <c r="AC47781" s="104"/>
      <c r="AF47781" s="104"/>
      <c r="AG47781" s="104"/>
      <c r="AK47781" s="104"/>
      <c r="AL47781" s="104"/>
      <c r="AO47781" s="104"/>
      <c r="AP47781" s="104"/>
    </row>
    <row r="47782" spans="21:42" ht="15" customHeight="1" x14ac:dyDescent="0.25">
      <c r="U47782" s="104"/>
      <c r="AB47782" s="104"/>
      <c r="AC47782" s="104"/>
      <c r="AF47782" s="104"/>
      <c r="AG47782" s="104"/>
      <c r="AK47782" s="104"/>
      <c r="AL47782" s="104"/>
      <c r="AO47782" s="104"/>
      <c r="AP47782" s="104"/>
    </row>
    <row r="47783" spans="21:42" ht="15" customHeight="1" x14ac:dyDescent="0.25">
      <c r="U47783" s="104"/>
      <c r="AB47783" s="104"/>
      <c r="AC47783" s="104"/>
      <c r="AF47783" s="104"/>
      <c r="AG47783" s="104"/>
      <c r="AK47783" s="104"/>
      <c r="AL47783" s="104"/>
      <c r="AO47783" s="104"/>
      <c r="AP47783" s="104"/>
    </row>
    <row r="47784" spans="21:42" ht="15" customHeight="1" x14ac:dyDescent="0.25">
      <c r="U47784" s="104"/>
      <c r="AB47784" s="104"/>
      <c r="AC47784" s="104"/>
      <c r="AF47784" s="104"/>
      <c r="AG47784" s="104"/>
      <c r="AK47784" s="104"/>
      <c r="AL47784" s="104"/>
      <c r="AO47784" s="104"/>
      <c r="AP47784" s="104"/>
    </row>
    <row r="47785" spans="21:42" ht="15" customHeight="1" x14ac:dyDescent="0.25">
      <c r="U47785" s="104"/>
      <c r="AB47785" s="104"/>
      <c r="AC47785" s="104"/>
      <c r="AF47785" s="104"/>
      <c r="AG47785" s="104"/>
      <c r="AK47785" s="104"/>
      <c r="AL47785" s="104"/>
      <c r="AO47785" s="104"/>
      <c r="AP47785" s="104"/>
    </row>
    <row r="47786" spans="21:42" ht="15" customHeight="1" x14ac:dyDescent="0.25">
      <c r="U47786" s="104"/>
      <c r="AB47786" s="104"/>
      <c r="AC47786" s="104"/>
      <c r="AF47786" s="104"/>
      <c r="AG47786" s="104"/>
      <c r="AK47786" s="104"/>
      <c r="AL47786" s="104"/>
      <c r="AO47786" s="104"/>
      <c r="AP47786" s="104"/>
    </row>
    <row r="47787" spans="21:42" ht="15" customHeight="1" x14ac:dyDescent="0.25">
      <c r="U47787" s="104"/>
      <c r="AB47787" s="104"/>
      <c r="AC47787" s="104"/>
      <c r="AF47787" s="104"/>
      <c r="AG47787" s="104"/>
      <c r="AK47787" s="104"/>
      <c r="AL47787" s="104"/>
      <c r="AO47787" s="104"/>
      <c r="AP47787" s="104"/>
    </row>
    <row r="47788" spans="21:42" ht="15" customHeight="1" x14ac:dyDescent="0.25">
      <c r="U47788" s="104"/>
      <c r="AB47788" s="104"/>
      <c r="AC47788" s="104"/>
      <c r="AF47788" s="104"/>
      <c r="AG47788" s="104"/>
      <c r="AK47788" s="104"/>
      <c r="AL47788" s="104"/>
      <c r="AO47788" s="104"/>
      <c r="AP47788" s="104"/>
    </row>
    <row r="47789" spans="21:42" ht="15" customHeight="1" x14ac:dyDescent="0.25">
      <c r="U47789" s="104"/>
      <c r="AB47789" s="104"/>
      <c r="AC47789" s="104"/>
      <c r="AF47789" s="104"/>
      <c r="AG47789" s="104"/>
      <c r="AK47789" s="104"/>
      <c r="AL47789" s="104"/>
      <c r="AO47789" s="104"/>
      <c r="AP47789" s="104"/>
    </row>
    <row r="47790" spans="21:42" ht="15" customHeight="1" x14ac:dyDescent="0.25">
      <c r="U47790" s="104"/>
      <c r="AB47790" s="104"/>
      <c r="AC47790" s="104"/>
      <c r="AF47790" s="104"/>
      <c r="AG47790" s="104"/>
      <c r="AK47790" s="104"/>
      <c r="AL47790" s="104"/>
      <c r="AO47790" s="104"/>
      <c r="AP47790" s="104"/>
    </row>
    <row r="47791" spans="21:42" ht="15" customHeight="1" x14ac:dyDescent="0.25">
      <c r="U47791" s="104"/>
      <c r="AB47791" s="104"/>
      <c r="AC47791" s="104"/>
      <c r="AF47791" s="104"/>
      <c r="AG47791" s="104"/>
      <c r="AK47791" s="104"/>
      <c r="AL47791" s="104"/>
      <c r="AO47791" s="104"/>
      <c r="AP47791" s="104"/>
    </row>
    <row r="47792" spans="21:42" ht="15" customHeight="1" x14ac:dyDescent="0.25">
      <c r="U47792" s="104"/>
      <c r="AB47792" s="104"/>
      <c r="AC47792" s="104"/>
      <c r="AF47792" s="104"/>
      <c r="AG47792" s="104"/>
      <c r="AK47792" s="104"/>
      <c r="AL47792" s="104"/>
      <c r="AO47792" s="104"/>
      <c r="AP47792" s="104"/>
    </row>
    <row r="47793" spans="21:42" ht="15" customHeight="1" x14ac:dyDescent="0.25">
      <c r="U47793" s="104"/>
      <c r="AB47793" s="104"/>
      <c r="AC47793" s="104"/>
      <c r="AF47793" s="104"/>
      <c r="AG47793" s="104"/>
      <c r="AK47793" s="104"/>
      <c r="AL47793" s="104"/>
      <c r="AO47793" s="104"/>
      <c r="AP47793" s="104"/>
    </row>
    <row r="47794" spans="21:42" ht="15" customHeight="1" x14ac:dyDescent="0.25">
      <c r="U47794" s="104"/>
      <c r="AB47794" s="104"/>
      <c r="AC47794" s="104"/>
      <c r="AF47794" s="104"/>
      <c r="AG47794" s="104"/>
      <c r="AK47794" s="104"/>
      <c r="AL47794" s="104"/>
      <c r="AO47794" s="104"/>
      <c r="AP47794" s="104"/>
    </row>
    <row r="47795" spans="21:42" ht="15" customHeight="1" x14ac:dyDescent="0.25">
      <c r="U47795" s="104"/>
      <c r="AB47795" s="104"/>
      <c r="AC47795" s="104"/>
      <c r="AF47795" s="104"/>
      <c r="AG47795" s="104"/>
      <c r="AK47795" s="104"/>
      <c r="AL47795" s="104"/>
      <c r="AO47795" s="104"/>
      <c r="AP47795" s="104"/>
    </row>
    <row r="47796" spans="21:42" ht="15" customHeight="1" x14ac:dyDescent="0.25">
      <c r="U47796" s="104"/>
      <c r="AB47796" s="104"/>
      <c r="AC47796" s="104"/>
      <c r="AF47796" s="104"/>
      <c r="AG47796" s="104"/>
      <c r="AK47796" s="104"/>
      <c r="AL47796" s="104"/>
      <c r="AO47796" s="104"/>
      <c r="AP47796" s="104"/>
    </row>
    <row r="47797" spans="21:42" ht="15" customHeight="1" x14ac:dyDescent="0.25">
      <c r="U47797" s="104"/>
      <c r="AB47797" s="104"/>
      <c r="AC47797" s="104"/>
      <c r="AF47797" s="104"/>
      <c r="AG47797" s="104"/>
      <c r="AK47797" s="104"/>
      <c r="AL47797" s="104"/>
      <c r="AO47797" s="104"/>
      <c r="AP47797" s="104"/>
    </row>
    <row r="47798" spans="21:42" ht="15" customHeight="1" x14ac:dyDescent="0.25">
      <c r="U47798" s="104"/>
      <c r="AB47798" s="104"/>
      <c r="AC47798" s="104"/>
      <c r="AF47798" s="104"/>
      <c r="AG47798" s="104"/>
      <c r="AK47798" s="104"/>
      <c r="AL47798" s="104"/>
      <c r="AO47798" s="104"/>
      <c r="AP47798" s="104"/>
    </row>
    <row r="47799" spans="21:42" ht="15" customHeight="1" x14ac:dyDescent="0.25">
      <c r="U47799" s="104"/>
      <c r="AB47799" s="104"/>
      <c r="AC47799" s="104"/>
      <c r="AF47799" s="104"/>
      <c r="AG47799" s="104"/>
      <c r="AK47799" s="104"/>
      <c r="AL47799" s="104"/>
      <c r="AO47799" s="104"/>
      <c r="AP47799" s="104"/>
    </row>
    <row r="47800" spans="21:42" ht="15" customHeight="1" x14ac:dyDescent="0.25">
      <c r="U47800" s="104"/>
      <c r="AB47800" s="104"/>
      <c r="AC47800" s="104"/>
      <c r="AF47800" s="104"/>
      <c r="AG47800" s="104"/>
      <c r="AK47800" s="104"/>
      <c r="AL47800" s="104"/>
      <c r="AO47800" s="104"/>
      <c r="AP47800" s="104"/>
    </row>
    <row r="47801" spans="21:42" ht="15" customHeight="1" x14ac:dyDescent="0.25">
      <c r="U47801" s="104"/>
      <c r="AB47801" s="104"/>
      <c r="AC47801" s="104"/>
      <c r="AF47801" s="104"/>
      <c r="AG47801" s="104"/>
      <c r="AK47801" s="104"/>
      <c r="AL47801" s="104"/>
      <c r="AO47801" s="104"/>
      <c r="AP47801" s="104"/>
    </row>
    <row r="47802" spans="21:42" ht="15" customHeight="1" x14ac:dyDescent="0.25">
      <c r="U47802" s="104"/>
      <c r="AB47802" s="104"/>
      <c r="AC47802" s="104"/>
      <c r="AF47802" s="104"/>
      <c r="AG47802" s="104"/>
      <c r="AK47802" s="104"/>
      <c r="AL47802" s="104"/>
      <c r="AO47802" s="104"/>
      <c r="AP47802" s="104"/>
    </row>
    <row r="47803" spans="21:42" ht="15" customHeight="1" x14ac:dyDescent="0.25">
      <c r="U47803" s="104"/>
      <c r="AB47803" s="104"/>
      <c r="AC47803" s="104"/>
      <c r="AF47803" s="104"/>
      <c r="AG47803" s="104"/>
      <c r="AK47803" s="104"/>
      <c r="AL47803" s="104"/>
      <c r="AO47803" s="104"/>
      <c r="AP47803" s="104"/>
    </row>
    <row r="47804" spans="21:42" ht="15" customHeight="1" x14ac:dyDescent="0.25">
      <c r="U47804" s="104"/>
      <c r="AB47804" s="104"/>
      <c r="AC47804" s="104"/>
      <c r="AF47804" s="104"/>
      <c r="AG47804" s="104"/>
      <c r="AK47804" s="104"/>
      <c r="AL47804" s="104"/>
      <c r="AO47804" s="104"/>
      <c r="AP47804" s="104"/>
    </row>
    <row r="47805" spans="21:42" ht="15" customHeight="1" x14ac:dyDescent="0.25">
      <c r="U47805" s="104"/>
      <c r="AB47805" s="104"/>
      <c r="AC47805" s="104"/>
      <c r="AF47805" s="104"/>
      <c r="AG47805" s="104"/>
      <c r="AK47805" s="104"/>
      <c r="AL47805" s="104"/>
      <c r="AO47805" s="104"/>
      <c r="AP47805" s="104"/>
    </row>
    <row r="47806" spans="21:42" ht="15" customHeight="1" x14ac:dyDescent="0.25">
      <c r="U47806" s="104"/>
      <c r="AB47806" s="104"/>
      <c r="AC47806" s="104"/>
      <c r="AF47806" s="104"/>
      <c r="AG47806" s="104"/>
      <c r="AK47806" s="104"/>
      <c r="AL47806" s="104"/>
      <c r="AO47806" s="104"/>
      <c r="AP47806" s="104"/>
    </row>
    <row r="47807" spans="21:42" ht="15" customHeight="1" x14ac:dyDescent="0.25">
      <c r="U47807" s="104"/>
      <c r="AB47807" s="104"/>
      <c r="AC47807" s="104"/>
      <c r="AF47807" s="104"/>
      <c r="AG47807" s="104"/>
      <c r="AK47807" s="104"/>
      <c r="AL47807" s="104"/>
      <c r="AO47807" s="104"/>
      <c r="AP47807" s="104"/>
    </row>
    <row r="47808" spans="21:42" ht="15" customHeight="1" x14ac:dyDescent="0.25">
      <c r="U47808" s="104"/>
      <c r="AB47808" s="104"/>
      <c r="AC47808" s="104"/>
      <c r="AF47808" s="104"/>
      <c r="AG47808" s="104"/>
      <c r="AK47808" s="104"/>
      <c r="AL47808" s="104"/>
      <c r="AO47808" s="104"/>
      <c r="AP47808" s="104"/>
    </row>
    <row r="47809" spans="21:42" ht="15" customHeight="1" x14ac:dyDescent="0.25">
      <c r="U47809" s="104"/>
      <c r="AB47809" s="104"/>
      <c r="AC47809" s="104"/>
      <c r="AF47809" s="104"/>
      <c r="AG47809" s="104"/>
      <c r="AK47809" s="104"/>
      <c r="AL47809" s="104"/>
      <c r="AO47809" s="104"/>
      <c r="AP47809" s="104"/>
    </row>
    <row r="47810" spans="21:42" ht="15" customHeight="1" x14ac:dyDescent="0.25">
      <c r="U47810" s="104"/>
      <c r="AB47810" s="104"/>
      <c r="AC47810" s="104"/>
      <c r="AF47810" s="104"/>
      <c r="AG47810" s="104"/>
      <c r="AK47810" s="104"/>
      <c r="AL47810" s="104"/>
      <c r="AO47810" s="104"/>
      <c r="AP47810" s="104"/>
    </row>
    <row r="47811" spans="21:42" ht="15" customHeight="1" x14ac:dyDescent="0.25">
      <c r="U47811" s="104"/>
      <c r="AB47811" s="104"/>
      <c r="AC47811" s="104"/>
      <c r="AF47811" s="104"/>
      <c r="AG47811" s="104"/>
      <c r="AK47811" s="104"/>
      <c r="AL47811" s="104"/>
      <c r="AO47811" s="104"/>
      <c r="AP47811" s="104"/>
    </row>
    <row r="47812" spans="21:42" ht="15" customHeight="1" x14ac:dyDescent="0.25">
      <c r="U47812" s="104"/>
      <c r="AB47812" s="104"/>
      <c r="AC47812" s="104"/>
      <c r="AF47812" s="104"/>
      <c r="AG47812" s="104"/>
      <c r="AK47812" s="104"/>
      <c r="AL47812" s="104"/>
      <c r="AO47812" s="104"/>
      <c r="AP47812" s="104"/>
    </row>
    <row r="47813" spans="21:42" ht="15" customHeight="1" x14ac:dyDescent="0.25">
      <c r="U47813" s="104"/>
      <c r="AB47813" s="104"/>
      <c r="AC47813" s="104"/>
      <c r="AF47813" s="104"/>
      <c r="AG47813" s="104"/>
      <c r="AK47813" s="104"/>
      <c r="AL47813" s="104"/>
      <c r="AO47813" s="104"/>
      <c r="AP47813" s="104"/>
    </row>
    <row r="47814" spans="21:42" ht="15" customHeight="1" x14ac:dyDescent="0.25">
      <c r="U47814" s="104"/>
      <c r="AB47814" s="104"/>
      <c r="AC47814" s="104"/>
      <c r="AF47814" s="104"/>
      <c r="AG47814" s="104"/>
      <c r="AK47814" s="104"/>
      <c r="AL47814" s="104"/>
      <c r="AO47814" s="104"/>
      <c r="AP47814" s="104"/>
    </row>
    <row r="47815" spans="21:42" ht="15" customHeight="1" x14ac:dyDescent="0.25">
      <c r="U47815" s="104"/>
      <c r="AB47815" s="104"/>
      <c r="AC47815" s="104"/>
      <c r="AF47815" s="104"/>
      <c r="AG47815" s="104"/>
      <c r="AK47815" s="104"/>
      <c r="AL47815" s="104"/>
      <c r="AO47815" s="104"/>
      <c r="AP47815" s="104"/>
    </row>
    <row r="47816" spans="21:42" ht="15" customHeight="1" x14ac:dyDescent="0.25">
      <c r="U47816" s="104"/>
      <c r="AB47816" s="104"/>
      <c r="AC47816" s="104"/>
      <c r="AF47816" s="104"/>
      <c r="AG47816" s="104"/>
      <c r="AK47816" s="104"/>
      <c r="AL47816" s="104"/>
      <c r="AO47816" s="104"/>
      <c r="AP47816" s="104"/>
    </row>
    <row r="47817" spans="21:42" ht="15" customHeight="1" x14ac:dyDescent="0.25">
      <c r="U47817" s="104"/>
      <c r="AB47817" s="104"/>
      <c r="AC47817" s="104"/>
      <c r="AF47817" s="104"/>
      <c r="AG47817" s="104"/>
      <c r="AK47817" s="104"/>
      <c r="AL47817" s="104"/>
      <c r="AO47817" s="104"/>
      <c r="AP47817" s="104"/>
    </row>
    <row r="47818" spans="21:42" ht="15" customHeight="1" x14ac:dyDescent="0.25">
      <c r="U47818" s="104"/>
      <c r="AB47818" s="104"/>
      <c r="AC47818" s="104"/>
      <c r="AF47818" s="104"/>
      <c r="AG47818" s="104"/>
      <c r="AK47818" s="104"/>
      <c r="AL47818" s="104"/>
      <c r="AO47818" s="104"/>
      <c r="AP47818" s="104"/>
    </row>
    <row r="47819" spans="21:42" ht="15" customHeight="1" x14ac:dyDescent="0.25">
      <c r="U47819" s="104"/>
      <c r="AB47819" s="104"/>
      <c r="AC47819" s="104"/>
      <c r="AF47819" s="104"/>
      <c r="AG47819" s="104"/>
      <c r="AK47819" s="104"/>
      <c r="AL47819" s="104"/>
      <c r="AO47819" s="104"/>
      <c r="AP47819" s="104"/>
    </row>
    <row r="47820" spans="21:42" ht="15" customHeight="1" x14ac:dyDescent="0.25">
      <c r="U47820" s="104"/>
      <c r="AB47820" s="104"/>
      <c r="AC47820" s="104"/>
      <c r="AF47820" s="104"/>
      <c r="AG47820" s="104"/>
      <c r="AK47820" s="104"/>
      <c r="AL47820" s="104"/>
      <c r="AO47820" s="104"/>
      <c r="AP47820" s="104"/>
    </row>
    <row r="47821" spans="21:42" ht="15" customHeight="1" x14ac:dyDescent="0.25">
      <c r="U47821" s="104"/>
      <c r="AB47821" s="104"/>
      <c r="AC47821" s="104"/>
      <c r="AF47821" s="104"/>
      <c r="AG47821" s="104"/>
      <c r="AK47821" s="104"/>
      <c r="AL47821" s="104"/>
      <c r="AO47821" s="104"/>
      <c r="AP47821" s="104"/>
    </row>
    <row r="47822" spans="21:42" ht="15" customHeight="1" x14ac:dyDescent="0.25">
      <c r="U47822" s="104"/>
      <c r="AB47822" s="104"/>
      <c r="AC47822" s="104"/>
      <c r="AF47822" s="104"/>
      <c r="AG47822" s="104"/>
      <c r="AK47822" s="104"/>
      <c r="AL47822" s="104"/>
      <c r="AO47822" s="104"/>
      <c r="AP47822" s="104"/>
    </row>
    <row r="47823" spans="21:42" ht="15" customHeight="1" x14ac:dyDescent="0.25">
      <c r="U47823" s="104"/>
      <c r="AB47823" s="104"/>
      <c r="AC47823" s="104"/>
      <c r="AF47823" s="104"/>
      <c r="AG47823" s="104"/>
      <c r="AK47823" s="104"/>
      <c r="AL47823" s="104"/>
      <c r="AO47823" s="104"/>
      <c r="AP47823" s="104"/>
    </row>
    <row r="47824" spans="21:42" ht="15" customHeight="1" x14ac:dyDescent="0.25">
      <c r="U47824" s="104"/>
      <c r="AB47824" s="104"/>
      <c r="AC47824" s="104"/>
      <c r="AF47824" s="104"/>
      <c r="AG47824" s="104"/>
      <c r="AK47824" s="104"/>
      <c r="AL47824" s="104"/>
      <c r="AO47824" s="104"/>
      <c r="AP47824" s="104"/>
    </row>
    <row r="47825" spans="21:42" ht="15" customHeight="1" x14ac:dyDescent="0.25">
      <c r="U47825" s="104"/>
      <c r="AB47825" s="104"/>
      <c r="AC47825" s="104"/>
      <c r="AF47825" s="104"/>
      <c r="AG47825" s="104"/>
      <c r="AK47825" s="104"/>
      <c r="AL47825" s="104"/>
      <c r="AO47825" s="104"/>
      <c r="AP47825" s="104"/>
    </row>
    <row r="47826" spans="21:42" ht="15" customHeight="1" x14ac:dyDescent="0.25">
      <c r="U47826" s="104"/>
      <c r="AB47826" s="104"/>
      <c r="AC47826" s="104"/>
      <c r="AF47826" s="104"/>
      <c r="AG47826" s="104"/>
      <c r="AK47826" s="104"/>
      <c r="AL47826" s="104"/>
      <c r="AO47826" s="104"/>
      <c r="AP47826" s="104"/>
    </row>
    <row r="47827" spans="21:42" ht="15" customHeight="1" x14ac:dyDescent="0.25">
      <c r="U47827" s="104"/>
      <c r="AB47827" s="104"/>
      <c r="AC47827" s="104"/>
      <c r="AF47827" s="104"/>
      <c r="AG47827" s="104"/>
      <c r="AK47827" s="104"/>
      <c r="AL47827" s="104"/>
      <c r="AO47827" s="104"/>
      <c r="AP47827" s="104"/>
    </row>
    <row r="47828" spans="21:42" ht="15" customHeight="1" x14ac:dyDescent="0.25">
      <c r="U47828" s="104"/>
      <c r="AB47828" s="104"/>
      <c r="AC47828" s="104"/>
      <c r="AF47828" s="104"/>
      <c r="AG47828" s="104"/>
      <c r="AK47828" s="104"/>
      <c r="AL47828" s="104"/>
      <c r="AO47828" s="104"/>
      <c r="AP47828" s="104"/>
    </row>
    <row r="47829" spans="21:42" ht="15" customHeight="1" x14ac:dyDescent="0.25">
      <c r="U47829" s="104"/>
      <c r="AB47829" s="104"/>
      <c r="AC47829" s="104"/>
      <c r="AF47829" s="104"/>
      <c r="AG47829" s="104"/>
      <c r="AK47829" s="104"/>
      <c r="AL47829" s="104"/>
      <c r="AO47829" s="104"/>
      <c r="AP47829" s="104"/>
    </row>
    <row r="47830" spans="21:42" ht="15" customHeight="1" x14ac:dyDescent="0.25">
      <c r="U47830" s="104"/>
      <c r="AB47830" s="104"/>
      <c r="AC47830" s="104"/>
      <c r="AF47830" s="104"/>
      <c r="AG47830" s="104"/>
      <c r="AK47830" s="104"/>
      <c r="AL47830" s="104"/>
      <c r="AO47830" s="104"/>
      <c r="AP47830" s="104"/>
    </row>
    <row r="47831" spans="21:42" ht="15" customHeight="1" x14ac:dyDescent="0.25">
      <c r="U47831" s="104"/>
      <c r="AB47831" s="104"/>
      <c r="AC47831" s="104"/>
      <c r="AF47831" s="104"/>
      <c r="AG47831" s="104"/>
      <c r="AK47831" s="104"/>
      <c r="AL47831" s="104"/>
      <c r="AO47831" s="104"/>
      <c r="AP47831" s="104"/>
    </row>
    <row r="47832" spans="21:42" ht="15" customHeight="1" x14ac:dyDescent="0.25">
      <c r="U47832" s="104"/>
      <c r="AB47832" s="104"/>
      <c r="AC47832" s="104"/>
      <c r="AF47832" s="104"/>
      <c r="AG47832" s="104"/>
      <c r="AK47832" s="104"/>
      <c r="AL47832" s="104"/>
      <c r="AO47832" s="104"/>
      <c r="AP47832" s="104"/>
    </row>
    <row r="47833" spans="21:42" ht="15" customHeight="1" x14ac:dyDescent="0.25">
      <c r="U47833" s="104"/>
      <c r="AB47833" s="104"/>
      <c r="AC47833" s="104"/>
      <c r="AF47833" s="104"/>
      <c r="AG47833" s="104"/>
      <c r="AK47833" s="104"/>
      <c r="AL47833" s="104"/>
      <c r="AO47833" s="104"/>
      <c r="AP47833" s="104"/>
    </row>
    <row r="47834" spans="21:42" ht="15" customHeight="1" x14ac:dyDescent="0.25">
      <c r="U47834" s="104"/>
      <c r="AB47834" s="104"/>
      <c r="AC47834" s="104"/>
      <c r="AF47834" s="104"/>
      <c r="AG47834" s="104"/>
      <c r="AK47834" s="104"/>
      <c r="AL47834" s="104"/>
      <c r="AO47834" s="104"/>
      <c r="AP47834" s="104"/>
    </row>
    <row r="47835" spans="21:42" ht="15" customHeight="1" x14ac:dyDescent="0.25">
      <c r="U47835" s="104"/>
      <c r="AB47835" s="104"/>
      <c r="AC47835" s="104"/>
      <c r="AF47835" s="104"/>
      <c r="AG47835" s="104"/>
      <c r="AK47835" s="104"/>
      <c r="AL47835" s="104"/>
      <c r="AO47835" s="104"/>
      <c r="AP47835" s="104"/>
    </row>
    <row r="47836" spans="21:42" ht="15" customHeight="1" x14ac:dyDescent="0.25">
      <c r="U47836" s="104"/>
      <c r="AB47836" s="104"/>
      <c r="AC47836" s="104"/>
      <c r="AF47836" s="104"/>
      <c r="AG47836" s="104"/>
      <c r="AK47836" s="104"/>
      <c r="AL47836" s="104"/>
      <c r="AO47836" s="104"/>
      <c r="AP47836" s="104"/>
    </row>
    <row r="47837" spans="21:42" ht="15" customHeight="1" x14ac:dyDescent="0.25">
      <c r="U47837" s="104"/>
      <c r="AB47837" s="104"/>
      <c r="AC47837" s="104"/>
      <c r="AF47837" s="104"/>
      <c r="AG47837" s="104"/>
      <c r="AK47837" s="104"/>
      <c r="AL47837" s="104"/>
      <c r="AO47837" s="104"/>
      <c r="AP47837" s="104"/>
    </row>
    <row r="47838" spans="21:42" ht="15" customHeight="1" x14ac:dyDescent="0.25">
      <c r="U47838" s="104"/>
      <c r="AB47838" s="104"/>
      <c r="AC47838" s="104"/>
      <c r="AF47838" s="104"/>
      <c r="AG47838" s="104"/>
      <c r="AK47838" s="104"/>
      <c r="AL47838" s="104"/>
      <c r="AO47838" s="104"/>
      <c r="AP47838" s="104"/>
    </row>
    <row r="47839" spans="21:42" ht="15" customHeight="1" x14ac:dyDescent="0.25">
      <c r="U47839" s="104"/>
      <c r="AB47839" s="104"/>
      <c r="AC47839" s="104"/>
      <c r="AF47839" s="104"/>
      <c r="AG47839" s="104"/>
      <c r="AK47839" s="104"/>
      <c r="AL47839" s="104"/>
      <c r="AO47839" s="104"/>
      <c r="AP47839" s="104"/>
    </row>
    <row r="47840" spans="21:42" ht="15" customHeight="1" x14ac:dyDescent="0.25">
      <c r="U47840" s="104"/>
      <c r="AB47840" s="104"/>
      <c r="AC47840" s="104"/>
      <c r="AF47840" s="104"/>
      <c r="AG47840" s="104"/>
      <c r="AK47840" s="104"/>
      <c r="AL47840" s="104"/>
      <c r="AO47840" s="104"/>
      <c r="AP47840" s="104"/>
    </row>
    <row r="47841" spans="21:42" ht="15" customHeight="1" x14ac:dyDescent="0.25">
      <c r="U47841" s="104"/>
      <c r="AB47841" s="104"/>
      <c r="AC47841" s="104"/>
      <c r="AF47841" s="104"/>
      <c r="AG47841" s="104"/>
      <c r="AK47841" s="104"/>
      <c r="AL47841" s="104"/>
      <c r="AO47841" s="104"/>
      <c r="AP47841" s="104"/>
    </row>
    <row r="47842" spans="21:42" ht="15" customHeight="1" x14ac:dyDescent="0.25">
      <c r="U47842" s="104"/>
      <c r="AB47842" s="104"/>
      <c r="AC47842" s="104"/>
      <c r="AF47842" s="104"/>
      <c r="AG47842" s="104"/>
      <c r="AK47842" s="104"/>
      <c r="AL47842" s="104"/>
      <c r="AO47842" s="104"/>
      <c r="AP47842" s="104"/>
    </row>
    <row r="47843" spans="21:42" ht="15" customHeight="1" x14ac:dyDescent="0.25">
      <c r="U47843" s="104"/>
      <c r="AB47843" s="104"/>
      <c r="AC47843" s="104"/>
      <c r="AF47843" s="104"/>
      <c r="AG47843" s="104"/>
      <c r="AK47843" s="104"/>
      <c r="AL47843" s="104"/>
      <c r="AO47843" s="104"/>
      <c r="AP47843" s="104"/>
    </row>
    <row r="47844" spans="21:42" ht="15" customHeight="1" x14ac:dyDescent="0.25">
      <c r="U47844" s="104"/>
      <c r="AB47844" s="104"/>
      <c r="AC47844" s="104"/>
      <c r="AF47844" s="104"/>
      <c r="AG47844" s="104"/>
      <c r="AK47844" s="104"/>
      <c r="AL47844" s="104"/>
      <c r="AO47844" s="104"/>
      <c r="AP47844" s="104"/>
    </row>
    <row r="47845" spans="21:42" ht="15" customHeight="1" x14ac:dyDescent="0.25">
      <c r="U47845" s="104"/>
      <c r="AB47845" s="104"/>
      <c r="AC47845" s="104"/>
      <c r="AF47845" s="104"/>
      <c r="AG47845" s="104"/>
      <c r="AK47845" s="104"/>
      <c r="AL47845" s="104"/>
      <c r="AO47845" s="104"/>
      <c r="AP47845" s="104"/>
    </row>
    <row r="47846" spans="21:42" ht="15" customHeight="1" x14ac:dyDescent="0.25">
      <c r="U47846" s="104"/>
      <c r="AB47846" s="104"/>
      <c r="AC47846" s="104"/>
      <c r="AF47846" s="104"/>
      <c r="AG47846" s="104"/>
      <c r="AK47846" s="104"/>
      <c r="AL47846" s="104"/>
      <c r="AO47846" s="104"/>
      <c r="AP47846" s="104"/>
    </row>
    <row r="47847" spans="21:42" ht="15" customHeight="1" x14ac:dyDescent="0.25">
      <c r="U47847" s="104"/>
      <c r="AB47847" s="104"/>
      <c r="AC47847" s="104"/>
      <c r="AF47847" s="104"/>
      <c r="AG47847" s="104"/>
      <c r="AK47847" s="104"/>
      <c r="AL47847" s="104"/>
      <c r="AO47847" s="104"/>
      <c r="AP47847" s="104"/>
    </row>
    <row r="47848" spans="21:42" ht="15" customHeight="1" x14ac:dyDescent="0.25">
      <c r="U47848" s="104"/>
      <c r="AB47848" s="104"/>
      <c r="AC47848" s="104"/>
      <c r="AF47848" s="104"/>
      <c r="AG47848" s="104"/>
      <c r="AK47848" s="104"/>
      <c r="AL47848" s="104"/>
      <c r="AO47848" s="104"/>
      <c r="AP47848" s="104"/>
    </row>
    <row r="47849" spans="21:42" ht="15" customHeight="1" x14ac:dyDescent="0.25">
      <c r="U47849" s="104"/>
      <c r="AB47849" s="104"/>
      <c r="AC47849" s="104"/>
      <c r="AF47849" s="104"/>
      <c r="AG47849" s="104"/>
      <c r="AK47849" s="104"/>
      <c r="AL47849" s="104"/>
      <c r="AO47849" s="104"/>
      <c r="AP47849" s="104"/>
    </row>
    <row r="47850" spans="21:42" ht="15" customHeight="1" x14ac:dyDescent="0.25">
      <c r="U47850" s="104"/>
      <c r="AB47850" s="104"/>
      <c r="AC47850" s="104"/>
      <c r="AF47850" s="104"/>
      <c r="AG47850" s="104"/>
      <c r="AK47850" s="104"/>
      <c r="AL47850" s="104"/>
      <c r="AO47850" s="104"/>
      <c r="AP47850" s="104"/>
    </row>
    <row r="47851" spans="21:42" ht="15" customHeight="1" x14ac:dyDescent="0.25">
      <c r="U47851" s="104"/>
      <c r="AB47851" s="104"/>
      <c r="AC47851" s="104"/>
      <c r="AF47851" s="104"/>
      <c r="AG47851" s="104"/>
      <c r="AK47851" s="104"/>
      <c r="AL47851" s="104"/>
      <c r="AO47851" s="104"/>
      <c r="AP47851" s="104"/>
    </row>
    <row r="47852" spans="21:42" ht="15" customHeight="1" x14ac:dyDescent="0.25">
      <c r="U47852" s="104"/>
      <c r="AB47852" s="104"/>
      <c r="AC47852" s="104"/>
      <c r="AF47852" s="104"/>
      <c r="AG47852" s="104"/>
      <c r="AK47852" s="104"/>
      <c r="AL47852" s="104"/>
      <c r="AO47852" s="104"/>
      <c r="AP47852" s="104"/>
    </row>
    <row r="47853" spans="21:42" ht="15" customHeight="1" x14ac:dyDescent="0.25">
      <c r="U47853" s="104"/>
      <c r="AB47853" s="104"/>
      <c r="AC47853" s="104"/>
      <c r="AF47853" s="104"/>
      <c r="AG47853" s="104"/>
      <c r="AK47853" s="104"/>
      <c r="AL47853" s="104"/>
      <c r="AO47853" s="104"/>
      <c r="AP47853" s="104"/>
    </row>
    <row r="47854" spans="21:42" ht="15" customHeight="1" x14ac:dyDescent="0.25">
      <c r="U47854" s="104"/>
      <c r="AB47854" s="104"/>
      <c r="AC47854" s="104"/>
      <c r="AF47854" s="104"/>
      <c r="AG47854" s="104"/>
      <c r="AK47854" s="104"/>
      <c r="AL47854" s="104"/>
      <c r="AO47854" s="104"/>
      <c r="AP47854" s="104"/>
    </row>
    <row r="47855" spans="21:42" ht="15" customHeight="1" x14ac:dyDescent="0.25">
      <c r="U47855" s="104"/>
      <c r="AB47855" s="104"/>
      <c r="AC47855" s="104"/>
      <c r="AF47855" s="104"/>
      <c r="AG47855" s="104"/>
      <c r="AK47855" s="104"/>
      <c r="AL47855" s="104"/>
      <c r="AO47855" s="104"/>
      <c r="AP47855" s="104"/>
    </row>
    <row r="47856" spans="21:42" ht="15" customHeight="1" x14ac:dyDescent="0.25">
      <c r="U47856" s="104"/>
      <c r="AB47856" s="104"/>
      <c r="AC47856" s="104"/>
      <c r="AF47856" s="104"/>
      <c r="AG47856" s="104"/>
      <c r="AK47856" s="104"/>
      <c r="AL47856" s="104"/>
      <c r="AO47856" s="104"/>
      <c r="AP47856" s="104"/>
    </row>
    <row r="47857" spans="21:42" ht="15" customHeight="1" x14ac:dyDescent="0.25">
      <c r="U47857" s="104"/>
      <c r="AB47857" s="104"/>
      <c r="AC47857" s="104"/>
      <c r="AF47857" s="104"/>
      <c r="AG47857" s="104"/>
      <c r="AK47857" s="104"/>
      <c r="AL47857" s="104"/>
      <c r="AO47857" s="104"/>
      <c r="AP47857" s="104"/>
    </row>
    <row r="47858" spans="21:42" ht="15" customHeight="1" x14ac:dyDescent="0.25">
      <c r="U47858" s="104"/>
      <c r="AB47858" s="104"/>
      <c r="AC47858" s="104"/>
      <c r="AF47858" s="104"/>
      <c r="AG47858" s="104"/>
      <c r="AK47858" s="104"/>
      <c r="AL47858" s="104"/>
      <c r="AO47858" s="104"/>
      <c r="AP47858" s="104"/>
    </row>
    <row r="47859" spans="21:42" ht="15" customHeight="1" x14ac:dyDescent="0.25">
      <c r="U47859" s="104"/>
      <c r="AB47859" s="104"/>
      <c r="AC47859" s="104"/>
      <c r="AF47859" s="104"/>
      <c r="AG47859" s="104"/>
      <c r="AK47859" s="104"/>
      <c r="AL47859" s="104"/>
      <c r="AO47859" s="104"/>
      <c r="AP47859" s="104"/>
    </row>
    <row r="47860" spans="21:42" ht="15" customHeight="1" x14ac:dyDescent="0.25">
      <c r="U47860" s="104"/>
      <c r="AB47860" s="104"/>
      <c r="AC47860" s="104"/>
      <c r="AF47860" s="104"/>
      <c r="AG47860" s="104"/>
      <c r="AK47860" s="104"/>
      <c r="AL47860" s="104"/>
      <c r="AO47860" s="104"/>
      <c r="AP47860" s="104"/>
    </row>
    <row r="47861" spans="21:42" ht="15" customHeight="1" x14ac:dyDescent="0.25">
      <c r="U47861" s="104"/>
      <c r="AB47861" s="104"/>
      <c r="AC47861" s="104"/>
      <c r="AF47861" s="104"/>
      <c r="AG47861" s="104"/>
      <c r="AK47861" s="104"/>
      <c r="AL47861" s="104"/>
      <c r="AO47861" s="104"/>
      <c r="AP47861" s="104"/>
    </row>
    <row r="47862" spans="21:42" ht="15" customHeight="1" x14ac:dyDescent="0.25">
      <c r="U47862" s="104"/>
      <c r="AB47862" s="104"/>
      <c r="AC47862" s="104"/>
      <c r="AF47862" s="104"/>
      <c r="AG47862" s="104"/>
      <c r="AK47862" s="104"/>
      <c r="AL47862" s="104"/>
      <c r="AO47862" s="104"/>
      <c r="AP47862" s="104"/>
    </row>
    <row r="47863" spans="21:42" ht="15" customHeight="1" x14ac:dyDescent="0.25">
      <c r="U47863" s="104"/>
      <c r="AB47863" s="104"/>
      <c r="AC47863" s="104"/>
      <c r="AF47863" s="104"/>
      <c r="AG47863" s="104"/>
      <c r="AK47863" s="104"/>
      <c r="AL47863" s="104"/>
      <c r="AO47863" s="104"/>
      <c r="AP47863" s="104"/>
    </row>
    <row r="47864" spans="21:42" ht="15" customHeight="1" x14ac:dyDescent="0.25">
      <c r="U47864" s="104"/>
      <c r="AB47864" s="104"/>
      <c r="AC47864" s="104"/>
      <c r="AF47864" s="104"/>
      <c r="AG47864" s="104"/>
      <c r="AK47864" s="104"/>
      <c r="AL47864" s="104"/>
      <c r="AO47864" s="104"/>
      <c r="AP47864" s="104"/>
    </row>
    <row r="47865" spans="21:42" ht="15" customHeight="1" x14ac:dyDescent="0.25">
      <c r="U47865" s="104"/>
      <c r="AB47865" s="104"/>
      <c r="AC47865" s="104"/>
      <c r="AF47865" s="104"/>
      <c r="AG47865" s="104"/>
      <c r="AK47865" s="104"/>
      <c r="AL47865" s="104"/>
      <c r="AO47865" s="104"/>
      <c r="AP47865" s="104"/>
    </row>
    <row r="47866" spans="21:42" ht="15" customHeight="1" x14ac:dyDescent="0.25">
      <c r="U47866" s="104"/>
      <c r="AB47866" s="104"/>
      <c r="AC47866" s="104"/>
      <c r="AF47866" s="104"/>
      <c r="AG47866" s="104"/>
      <c r="AK47866" s="104"/>
      <c r="AL47866" s="104"/>
      <c r="AO47866" s="104"/>
      <c r="AP47866" s="104"/>
    </row>
    <row r="47867" spans="21:42" ht="15" customHeight="1" x14ac:dyDescent="0.25">
      <c r="U47867" s="104"/>
      <c r="AB47867" s="104"/>
      <c r="AC47867" s="104"/>
      <c r="AF47867" s="104"/>
      <c r="AG47867" s="104"/>
      <c r="AK47867" s="104"/>
      <c r="AL47867" s="104"/>
      <c r="AO47867" s="104"/>
      <c r="AP47867" s="104"/>
    </row>
    <row r="47868" spans="21:42" ht="15" customHeight="1" x14ac:dyDescent="0.25">
      <c r="U47868" s="104"/>
      <c r="AB47868" s="104"/>
      <c r="AC47868" s="104"/>
      <c r="AF47868" s="104"/>
      <c r="AG47868" s="104"/>
      <c r="AK47868" s="104"/>
      <c r="AL47868" s="104"/>
      <c r="AO47868" s="104"/>
      <c r="AP47868" s="104"/>
    </row>
    <row r="47869" spans="21:42" ht="15" customHeight="1" x14ac:dyDescent="0.25">
      <c r="U47869" s="104"/>
      <c r="AB47869" s="104"/>
      <c r="AC47869" s="104"/>
      <c r="AF47869" s="104"/>
      <c r="AG47869" s="104"/>
      <c r="AK47869" s="104"/>
      <c r="AL47869" s="104"/>
      <c r="AO47869" s="104"/>
      <c r="AP47869" s="104"/>
    </row>
    <row r="47870" spans="21:42" ht="15" customHeight="1" x14ac:dyDescent="0.25">
      <c r="U47870" s="104"/>
      <c r="AB47870" s="104"/>
      <c r="AC47870" s="104"/>
      <c r="AF47870" s="104"/>
      <c r="AG47870" s="104"/>
      <c r="AK47870" s="104"/>
      <c r="AL47870" s="104"/>
      <c r="AO47870" s="104"/>
      <c r="AP47870" s="104"/>
    </row>
    <row r="47871" spans="21:42" ht="15" customHeight="1" x14ac:dyDescent="0.25">
      <c r="U47871" s="104"/>
      <c r="AB47871" s="104"/>
      <c r="AC47871" s="104"/>
      <c r="AF47871" s="104"/>
      <c r="AG47871" s="104"/>
      <c r="AK47871" s="104"/>
      <c r="AL47871" s="104"/>
      <c r="AO47871" s="104"/>
      <c r="AP47871" s="104"/>
    </row>
    <row r="47872" spans="21:42" ht="15" customHeight="1" x14ac:dyDescent="0.25">
      <c r="U47872" s="104"/>
      <c r="AB47872" s="104"/>
      <c r="AC47872" s="104"/>
      <c r="AF47872" s="104"/>
      <c r="AG47872" s="104"/>
      <c r="AK47872" s="104"/>
      <c r="AL47872" s="104"/>
      <c r="AO47872" s="104"/>
      <c r="AP47872" s="104"/>
    </row>
    <row r="47873" spans="21:42" ht="15" customHeight="1" x14ac:dyDescent="0.25">
      <c r="U47873" s="104"/>
      <c r="AB47873" s="104"/>
      <c r="AC47873" s="104"/>
      <c r="AF47873" s="104"/>
      <c r="AG47873" s="104"/>
      <c r="AK47873" s="104"/>
      <c r="AL47873" s="104"/>
      <c r="AO47873" s="104"/>
      <c r="AP47873" s="104"/>
    </row>
    <row r="47874" spans="21:42" ht="15" customHeight="1" x14ac:dyDescent="0.25">
      <c r="U47874" s="104"/>
      <c r="AB47874" s="104"/>
      <c r="AC47874" s="104"/>
      <c r="AF47874" s="104"/>
      <c r="AG47874" s="104"/>
      <c r="AK47874" s="104"/>
      <c r="AL47874" s="104"/>
      <c r="AO47874" s="104"/>
      <c r="AP47874" s="104"/>
    </row>
    <row r="47875" spans="21:42" ht="15" customHeight="1" x14ac:dyDescent="0.25">
      <c r="U47875" s="104"/>
      <c r="AB47875" s="104"/>
      <c r="AC47875" s="104"/>
      <c r="AF47875" s="104"/>
      <c r="AG47875" s="104"/>
      <c r="AK47875" s="104"/>
      <c r="AL47875" s="104"/>
      <c r="AO47875" s="104"/>
      <c r="AP47875" s="104"/>
    </row>
    <row r="47876" spans="21:42" ht="15" customHeight="1" x14ac:dyDescent="0.25">
      <c r="U47876" s="104"/>
      <c r="AB47876" s="104"/>
      <c r="AC47876" s="104"/>
      <c r="AF47876" s="104"/>
      <c r="AG47876" s="104"/>
      <c r="AK47876" s="104"/>
      <c r="AL47876" s="104"/>
      <c r="AO47876" s="104"/>
      <c r="AP47876" s="104"/>
    </row>
    <row r="47877" spans="21:42" ht="15" customHeight="1" x14ac:dyDescent="0.25">
      <c r="U47877" s="104"/>
      <c r="AB47877" s="104"/>
      <c r="AC47877" s="104"/>
      <c r="AF47877" s="104"/>
      <c r="AG47877" s="104"/>
      <c r="AK47877" s="104"/>
      <c r="AL47877" s="104"/>
      <c r="AO47877" s="104"/>
      <c r="AP47877" s="104"/>
    </row>
    <row r="47878" spans="21:42" ht="15" customHeight="1" x14ac:dyDescent="0.25">
      <c r="U47878" s="104"/>
      <c r="AB47878" s="104"/>
      <c r="AC47878" s="104"/>
      <c r="AF47878" s="104"/>
      <c r="AG47878" s="104"/>
      <c r="AK47878" s="104"/>
      <c r="AL47878" s="104"/>
      <c r="AO47878" s="104"/>
      <c r="AP47878" s="104"/>
    </row>
    <row r="47879" spans="21:42" ht="15" customHeight="1" x14ac:dyDescent="0.25">
      <c r="U47879" s="104"/>
      <c r="AB47879" s="104"/>
      <c r="AC47879" s="104"/>
      <c r="AF47879" s="104"/>
      <c r="AG47879" s="104"/>
      <c r="AK47879" s="104"/>
      <c r="AL47879" s="104"/>
      <c r="AO47879" s="104"/>
      <c r="AP47879" s="104"/>
    </row>
    <row r="47880" spans="21:42" ht="15" customHeight="1" x14ac:dyDescent="0.25">
      <c r="U47880" s="104"/>
      <c r="AB47880" s="104"/>
      <c r="AC47880" s="104"/>
      <c r="AF47880" s="104"/>
      <c r="AG47880" s="104"/>
      <c r="AK47880" s="104"/>
      <c r="AL47880" s="104"/>
      <c r="AO47880" s="104"/>
      <c r="AP47880" s="104"/>
    </row>
    <row r="47881" spans="21:42" ht="15" customHeight="1" x14ac:dyDescent="0.25">
      <c r="U47881" s="104"/>
      <c r="AB47881" s="104"/>
      <c r="AC47881" s="104"/>
      <c r="AF47881" s="104"/>
      <c r="AG47881" s="104"/>
      <c r="AK47881" s="104"/>
      <c r="AL47881" s="104"/>
      <c r="AO47881" s="104"/>
      <c r="AP47881" s="104"/>
    </row>
    <row r="47882" spans="21:42" ht="15" customHeight="1" x14ac:dyDescent="0.25">
      <c r="U47882" s="104"/>
      <c r="AB47882" s="104"/>
      <c r="AC47882" s="104"/>
      <c r="AF47882" s="104"/>
      <c r="AG47882" s="104"/>
      <c r="AK47882" s="104"/>
      <c r="AL47882" s="104"/>
      <c r="AO47882" s="104"/>
      <c r="AP47882" s="104"/>
    </row>
    <row r="47883" spans="21:42" ht="15" customHeight="1" x14ac:dyDescent="0.25">
      <c r="U47883" s="104"/>
      <c r="AB47883" s="104"/>
      <c r="AC47883" s="104"/>
      <c r="AF47883" s="104"/>
      <c r="AG47883" s="104"/>
      <c r="AK47883" s="104"/>
      <c r="AL47883" s="104"/>
      <c r="AO47883" s="104"/>
      <c r="AP47883" s="104"/>
    </row>
    <row r="47884" spans="21:42" ht="15" customHeight="1" x14ac:dyDescent="0.25">
      <c r="U47884" s="104"/>
      <c r="AB47884" s="104"/>
      <c r="AC47884" s="104"/>
      <c r="AF47884" s="104"/>
      <c r="AG47884" s="104"/>
      <c r="AK47884" s="104"/>
      <c r="AL47884" s="104"/>
      <c r="AO47884" s="104"/>
      <c r="AP47884" s="104"/>
    </row>
    <row r="47885" spans="21:42" ht="15" customHeight="1" x14ac:dyDescent="0.25">
      <c r="U47885" s="104"/>
      <c r="AB47885" s="104"/>
      <c r="AC47885" s="104"/>
      <c r="AF47885" s="104"/>
      <c r="AG47885" s="104"/>
      <c r="AK47885" s="104"/>
      <c r="AL47885" s="104"/>
      <c r="AO47885" s="104"/>
      <c r="AP47885" s="104"/>
    </row>
    <row r="47886" spans="21:42" ht="15" customHeight="1" x14ac:dyDescent="0.25">
      <c r="U47886" s="104"/>
      <c r="AB47886" s="104"/>
      <c r="AC47886" s="104"/>
      <c r="AF47886" s="104"/>
      <c r="AG47886" s="104"/>
      <c r="AK47886" s="104"/>
      <c r="AL47886" s="104"/>
      <c r="AO47886" s="104"/>
      <c r="AP47886" s="104"/>
    </row>
    <row r="47887" spans="21:42" ht="15" customHeight="1" x14ac:dyDescent="0.25">
      <c r="U47887" s="104"/>
      <c r="AB47887" s="104"/>
      <c r="AC47887" s="104"/>
      <c r="AF47887" s="104"/>
      <c r="AG47887" s="104"/>
      <c r="AK47887" s="104"/>
      <c r="AL47887" s="104"/>
      <c r="AO47887" s="104"/>
      <c r="AP47887" s="104"/>
    </row>
    <row r="47888" spans="21:42" ht="15" customHeight="1" x14ac:dyDescent="0.25">
      <c r="U47888" s="104"/>
      <c r="AB47888" s="104"/>
      <c r="AC47888" s="104"/>
      <c r="AF47888" s="104"/>
      <c r="AG47888" s="104"/>
      <c r="AK47888" s="104"/>
      <c r="AL47888" s="104"/>
      <c r="AO47888" s="104"/>
      <c r="AP47888" s="104"/>
    </row>
    <row r="47889" spans="21:42" ht="15" customHeight="1" x14ac:dyDescent="0.25">
      <c r="U47889" s="104"/>
      <c r="AB47889" s="104"/>
      <c r="AC47889" s="104"/>
      <c r="AF47889" s="104"/>
      <c r="AG47889" s="104"/>
      <c r="AK47889" s="104"/>
      <c r="AL47889" s="104"/>
      <c r="AO47889" s="104"/>
      <c r="AP47889" s="104"/>
    </row>
    <row r="47890" spans="21:42" ht="15" customHeight="1" x14ac:dyDescent="0.25">
      <c r="U47890" s="104"/>
      <c r="AB47890" s="104"/>
      <c r="AC47890" s="104"/>
      <c r="AF47890" s="104"/>
      <c r="AG47890" s="104"/>
      <c r="AK47890" s="104"/>
      <c r="AL47890" s="104"/>
      <c r="AO47890" s="104"/>
      <c r="AP47890" s="104"/>
    </row>
    <row r="47891" spans="21:42" ht="15" customHeight="1" x14ac:dyDescent="0.25">
      <c r="U47891" s="104"/>
      <c r="AB47891" s="104"/>
      <c r="AC47891" s="104"/>
      <c r="AF47891" s="104"/>
      <c r="AG47891" s="104"/>
      <c r="AK47891" s="104"/>
      <c r="AL47891" s="104"/>
      <c r="AO47891" s="104"/>
      <c r="AP47891" s="104"/>
    </row>
    <row r="47892" spans="21:42" ht="15" customHeight="1" x14ac:dyDescent="0.25">
      <c r="U47892" s="104"/>
      <c r="AB47892" s="104"/>
      <c r="AC47892" s="104"/>
      <c r="AF47892" s="104"/>
      <c r="AG47892" s="104"/>
      <c r="AK47892" s="104"/>
      <c r="AL47892" s="104"/>
      <c r="AO47892" s="104"/>
      <c r="AP47892" s="104"/>
    </row>
    <row r="47893" spans="21:42" ht="15" customHeight="1" x14ac:dyDescent="0.25">
      <c r="U47893" s="104"/>
      <c r="AB47893" s="104"/>
      <c r="AC47893" s="104"/>
      <c r="AF47893" s="104"/>
      <c r="AG47893" s="104"/>
      <c r="AK47893" s="104"/>
      <c r="AL47893" s="104"/>
      <c r="AO47893" s="104"/>
      <c r="AP47893" s="104"/>
    </row>
    <row r="47894" spans="21:42" ht="15" customHeight="1" x14ac:dyDescent="0.25">
      <c r="U47894" s="104"/>
      <c r="AB47894" s="104"/>
      <c r="AC47894" s="104"/>
      <c r="AF47894" s="104"/>
      <c r="AG47894" s="104"/>
      <c r="AK47894" s="104"/>
      <c r="AL47894" s="104"/>
      <c r="AO47894" s="104"/>
      <c r="AP47894" s="104"/>
    </row>
    <row r="47895" spans="21:42" ht="15" customHeight="1" x14ac:dyDescent="0.25">
      <c r="U47895" s="104"/>
      <c r="AB47895" s="104"/>
      <c r="AC47895" s="104"/>
      <c r="AF47895" s="104"/>
      <c r="AG47895" s="104"/>
      <c r="AK47895" s="104"/>
      <c r="AL47895" s="104"/>
      <c r="AO47895" s="104"/>
      <c r="AP47895" s="104"/>
    </row>
    <row r="47896" spans="21:42" ht="15" customHeight="1" x14ac:dyDescent="0.25">
      <c r="U47896" s="104"/>
      <c r="AB47896" s="104"/>
      <c r="AC47896" s="104"/>
      <c r="AF47896" s="104"/>
      <c r="AG47896" s="104"/>
      <c r="AK47896" s="104"/>
      <c r="AL47896" s="104"/>
      <c r="AO47896" s="104"/>
      <c r="AP47896" s="104"/>
    </row>
    <row r="47897" spans="21:42" ht="15" customHeight="1" x14ac:dyDescent="0.25">
      <c r="U47897" s="104"/>
      <c r="AB47897" s="104"/>
      <c r="AC47897" s="104"/>
      <c r="AF47897" s="104"/>
      <c r="AG47897" s="104"/>
      <c r="AK47897" s="104"/>
      <c r="AL47897" s="104"/>
      <c r="AO47897" s="104"/>
      <c r="AP47897" s="104"/>
    </row>
    <row r="47898" spans="21:42" ht="15" customHeight="1" x14ac:dyDescent="0.25">
      <c r="U47898" s="104"/>
      <c r="AB47898" s="104"/>
      <c r="AC47898" s="104"/>
      <c r="AF47898" s="104"/>
      <c r="AG47898" s="104"/>
      <c r="AK47898" s="104"/>
      <c r="AL47898" s="104"/>
      <c r="AO47898" s="104"/>
      <c r="AP47898" s="104"/>
    </row>
    <row r="47899" spans="21:42" ht="15" customHeight="1" x14ac:dyDescent="0.25">
      <c r="U47899" s="104"/>
      <c r="AB47899" s="104"/>
      <c r="AC47899" s="104"/>
      <c r="AF47899" s="104"/>
      <c r="AG47899" s="104"/>
      <c r="AK47899" s="104"/>
      <c r="AL47899" s="104"/>
      <c r="AO47899" s="104"/>
      <c r="AP47899" s="104"/>
    </row>
    <row r="47900" spans="21:42" ht="15" customHeight="1" x14ac:dyDescent="0.25">
      <c r="U47900" s="104"/>
      <c r="AB47900" s="104"/>
      <c r="AC47900" s="104"/>
      <c r="AF47900" s="104"/>
      <c r="AG47900" s="104"/>
      <c r="AK47900" s="104"/>
      <c r="AL47900" s="104"/>
      <c r="AO47900" s="104"/>
      <c r="AP47900" s="104"/>
    </row>
    <row r="47901" spans="21:42" ht="15" customHeight="1" x14ac:dyDescent="0.25">
      <c r="U47901" s="104"/>
      <c r="AB47901" s="104"/>
      <c r="AC47901" s="104"/>
      <c r="AF47901" s="104"/>
      <c r="AG47901" s="104"/>
      <c r="AK47901" s="104"/>
      <c r="AL47901" s="104"/>
      <c r="AO47901" s="104"/>
      <c r="AP47901" s="104"/>
    </row>
    <row r="47902" spans="21:42" ht="15" customHeight="1" x14ac:dyDescent="0.25">
      <c r="U47902" s="104"/>
      <c r="AB47902" s="104"/>
      <c r="AC47902" s="104"/>
      <c r="AF47902" s="104"/>
      <c r="AG47902" s="104"/>
      <c r="AK47902" s="104"/>
      <c r="AL47902" s="104"/>
      <c r="AO47902" s="104"/>
      <c r="AP47902" s="104"/>
    </row>
    <row r="47903" spans="21:42" ht="15" customHeight="1" x14ac:dyDescent="0.25">
      <c r="U47903" s="104"/>
      <c r="AB47903" s="104"/>
      <c r="AC47903" s="104"/>
      <c r="AF47903" s="104"/>
      <c r="AG47903" s="104"/>
      <c r="AK47903" s="104"/>
      <c r="AL47903" s="104"/>
      <c r="AO47903" s="104"/>
      <c r="AP47903" s="104"/>
    </row>
    <row r="47904" spans="21:42" ht="15" customHeight="1" x14ac:dyDescent="0.25">
      <c r="U47904" s="104"/>
      <c r="AB47904" s="104"/>
      <c r="AC47904" s="104"/>
      <c r="AF47904" s="104"/>
      <c r="AG47904" s="104"/>
      <c r="AK47904" s="104"/>
      <c r="AL47904" s="104"/>
      <c r="AO47904" s="104"/>
      <c r="AP47904" s="104"/>
    </row>
    <row r="47905" spans="21:42" ht="15" customHeight="1" x14ac:dyDescent="0.25">
      <c r="U47905" s="104"/>
      <c r="AB47905" s="104"/>
      <c r="AC47905" s="104"/>
      <c r="AF47905" s="104"/>
      <c r="AG47905" s="104"/>
      <c r="AK47905" s="104"/>
      <c r="AL47905" s="104"/>
      <c r="AO47905" s="104"/>
      <c r="AP47905" s="104"/>
    </row>
    <row r="47906" spans="21:42" ht="15" customHeight="1" x14ac:dyDescent="0.25">
      <c r="U47906" s="104"/>
      <c r="AB47906" s="104"/>
      <c r="AC47906" s="104"/>
      <c r="AF47906" s="104"/>
      <c r="AG47906" s="104"/>
      <c r="AK47906" s="104"/>
      <c r="AL47906" s="104"/>
      <c r="AO47906" s="104"/>
      <c r="AP47906" s="104"/>
    </row>
    <row r="47907" spans="21:42" ht="15" customHeight="1" x14ac:dyDescent="0.25">
      <c r="U47907" s="104"/>
      <c r="AB47907" s="104"/>
      <c r="AC47907" s="104"/>
      <c r="AF47907" s="104"/>
      <c r="AG47907" s="104"/>
      <c r="AK47907" s="104"/>
      <c r="AL47907" s="104"/>
      <c r="AO47907" s="104"/>
      <c r="AP47907" s="104"/>
    </row>
    <row r="47908" spans="21:42" ht="15" customHeight="1" x14ac:dyDescent="0.25">
      <c r="U47908" s="104"/>
      <c r="AB47908" s="104"/>
      <c r="AC47908" s="104"/>
      <c r="AF47908" s="104"/>
      <c r="AG47908" s="104"/>
      <c r="AK47908" s="104"/>
      <c r="AL47908" s="104"/>
      <c r="AO47908" s="104"/>
      <c r="AP47908" s="104"/>
    </row>
    <row r="47909" spans="21:42" ht="15" customHeight="1" x14ac:dyDescent="0.25">
      <c r="U47909" s="104"/>
      <c r="AB47909" s="104"/>
      <c r="AC47909" s="104"/>
      <c r="AF47909" s="104"/>
      <c r="AG47909" s="104"/>
      <c r="AK47909" s="104"/>
      <c r="AL47909" s="104"/>
      <c r="AO47909" s="104"/>
      <c r="AP47909" s="104"/>
    </row>
    <row r="47910" spans="21:42" ht="15" customHeight="1" x14ac:dyDescent="0.25">
      <c r="U47910" s="104"/>
      <c r="AB47910" s="104"/>
      <c r="AC47910" s="104"/>
      <c r="AF47910" s="104"/>
      <c r="AG47910" s="104"/>
      <c r="AK47910" s="104"/>
      <c r="AL47910" s="104"/>
      <c r="AO47910" s="104"/>
      <c r="AP47910" s="104"/>
    </row>
    <row r="47911" spans="21:42" ht="15" customHeight="1" x14ac:dyDescent="0.25">
      <c r="U47911" s="104"/>
      <c r="AB47911" s="104"/>
      <c r="AC47911" s="104"/>
      <c r="AF47911" s="104"/>
      <c r="AG47911" s="104"/>
      <c r="AK47911" s="104"/>
      <c r="AL47911" s="104"/>
      <c r="AO47911" s="104"/>
      <c r="AP47911" s="104"/>
    </row>
    <row r="47912" spans="21:42" ht="15" customHeight="1" x14ac:dyDescent="0.25">
      <c r="U47912" s="104"/>
      <c r="AB47912" s="104"/>
      <c r="AC47912" s="104"/>
      <c r="AF47912" s="104"/>
      <c r="AG47912" s="104"/>
      <c r="AK47912" s="104"/>
      <c r="AL47912" s="104"/>
      <c r="AO47912" s="104"/>
      <c r="AP47912" s="104"/>
    </row>
    <row r="47913" spans="21:42" ht="15" customHeight="1" x14ac:dyDescent="0.25">
      <c r="U47913" s="104"/>
      <c r="AB47913" s="104"/>
      <c r="AC47913" s="104"/>
      <c r="AF47913" s="104"/>
      <c r="AG47913" s="104"/>
      <c r="AK47913" s="104"/>
      <c r="AL47913" s="104"/>
      <c r="AO47913" s="104"/>
      <c r="AP47913" s="104"/>
    </row>
    <row r="47914" spans="21:42" ht="15" customHeight="1" x14ac:dyDescent="0.25">
      <c r="U47914" s="104"/>
      <c r="AB47914" s="104"/>
      <c r="AC47914" s="104"/>
      <c r="AF47914" s="104"/>
      <c r="AG47914" s="104"/>
      <c r="AK47914" s="104"/>
      <c r="AL47914" s="104"/>
      <c r="AO47914" s="104"/>
      <c r="AP47914" s="104"/>
    </row>
    <row r="47915" spans="21:42" ht="15" customHeight="1" x14ac:dyDescent="0.25">
      <c r="U47915" s="104"/>
      <c r="AB47915" s="104"/>
      <c r="AC47915" s="104"/>
      <c r="AF47915" s="104"/>
      <c r="AG47915" s="104"/>
      <c r="AK47915" s="104"/>
      <c r="AL47915" s="104"/>
      <c r="AO47915" s="104"/>
      <c r="AP47915" s="104"/>
    </row>
    <row r="47916" spans="21:42" ht="15" customHeight="1" x14ac:dyDescent="0.25">
      <c r="U47916" s="104"/>
      <c r="AB47916" s="104"/>
      <c r="AC47916" s="104"/>
      <c r="AF47916" s="104"/>
      <c r="AG47916" s="104"/>
      <c r="AK47916" s="104"/>
      <c r="AL47916" s="104"/>
      <c r="AO47916" s="104"/>
      <c r="AP47916" s="104"/>
    </row>
    <row r="47917" spans="21:42" ht="15" customHeight="1" x14ac:dyDescent="0.25">
      <c r="U47917" s="104"/>
      <c r="AB47917" s="104"/>
      <c r="AC47917" s="104"/>
      <c r="AF47917" s="104"/>
      <c r="AG47917" s="104"/>
      <c r="AK47917" s="104"/>
      <c r="AL47917" s="104"/>
      <c r="AO47917" s="104"/>
      <c r="AP47917" s="104"/>
    </row>
    <row r="47918" spans="21:42" ht="15" customHeight="1" x14ac:dyDescent="0.25">
      <c r="U47918" s="104"/>
      <c r="AB47918" s="104"/>
      <c r="AC47918" s="104"/>
      <c r="AF47918" s="104"/>
      <c r="AG47918" s="104"/>
      <c r="AK47918" s="104"/>
      <c r="AL47918" s="104"/>
      <c r="AO47918" s="104"/>
      <c r="AP47918" s="104"/>
    </row>
    <row r="47919" spans="21:42" ht="15" customHeight="1" x14ac:dyDescent="0.25">
      <c r="U47919" s="104"/>
      <c r="AB47919" s="104"/>
      <c r="AC47919" s="104"/>
      <c r="AF47919" s="104"/>
      <c r="AG47919" s="104"/>
      <c r="AK47919" s="104"/>
      <c r="AL47919" s="104"/>
      <c r="AO47919" s="104"/>
      <c r="AP47919" s="104"/>
    </row>
    <row r="47920" spans="21:42" ht="15" customHeight="1" x14ac:dyDescent="0.25">
      <c r="U47920" s="104"/>
      <c r="AB47920" s="104"/>
      <c r="AC47920" s="104"/>
      <c r="AF47920" s="104"/>
      <c r="AG47920" s="104"/>
      <c r="AK47920" s="104"/>
      <c r="AL47920" s="104"/>
      <c r="AO47920" s="104"/>
      <c r="AP47920" s="104"/>
    </row>
    <row r="47921" spans="21:42" ht="15" customHeight="1" x14ac:dyDescent="0.25">
      <c r="U47921" s="104"/>
      <c r="AB47921" s="104"/>
      <c r="AC47921" s="104"/>
      <c r="AF47921" s="104"/>
      <c r="AG47921" s="104"/>
      <c r="AK47921" s="104"/>
      <c r="AL47921" s="104"/>
      <c r="AO47921" s="104"/>
      <c r="AP47921" s="104"/>
    </row>
    <row r="47922" spans="21:42" ht="15" customHeight="1" x14ac:dyDescent="0.25">
      <c r="U47922" s="104"/>
      <c r="AB47922" s="104"/>
      <c r="AC47922" s="104"/>
      <c r="AF47922" s="104"/>
      <c r="AG47922" s="104"/>
      <c r="AK47922" s="104"/>
      <c r="AL47922" s="104"/>
      <c r="AO47922" s="104"/>
      <c r="AP47922" s="104"/>
    </row>
    <row r="47923" spans="21:42" ht="15" customHeight="1" x14ac:dyDescent="0.25">
      <c r="U47923" s="104"/>
      <c r="AB47923" s="104"/>
      <c r="AC47923" s="104"/>
      <c r="AF47923" s="104"/>
      <c r="AG47923" s="104"/>
      <c r="AK47923" s="104"/>
      <c r="AL47923" s="104"/>
      <c r="AO47923" s="104"/>
      <c r="AP47923" s="104"/>
    </row>
    <row r="47924" spans="21:42" ht="15" customHeight="1" x14ac:dyDescent="0.25">
      <c r="U47924" s="104"/>
      <c r="AB47924" s="104"/>
      <c r="AC47924" s="104"/>
      <c r="AF47924" s="104"/>
      <c r="AG47924" s="104"/>
      <c r="AK47924" s="104"/>
      <c r="AL47924" s="104"/>
      <c r="AO47924" s="104"/>
      <c r="AP47924" s="104"/>
    </row>
    <row r="47925" spans="21:42" ht="15" customHeight="1" x14ac:dyDescent="0.25">
      <c r="U47925" s="104"/>
      <c r="AB47925" s="104"/>
      <c r="AC47925" s="104"/>
      <c r="AF47925" s="104"/>
      <c r="AG47925" s="104"/>
      <c r="AK47925" s="104"/>
      <c r="AL47925" s="104"/>
      <c r="AO47925" s="104"/>
      <c r="AP47925" s="104"/>
    </row>
    <row r="47926" spans="21:42" ht="15" customHeight="1" x14ac:dyDescent="0.25">
      <c r="U47926" s="104"/>
      <c r="AB47926" s="104"/>
      <c r="AC47926" s="104"/>
      <c r="AF47926" s="104"/>
      <c r="AG47926" s="104"/>
      <c r="AK47926" s="104"/>
      <c r="AL47926" s="104"/>
      <c r="AO47926" s="104"/>
      <c r="AP47926" s="104"/>
    </row>
    <row r="47927" spans="21:42" ht="15" customHeight="1" x14ac:dyDescent="0.25">
      <c r="U47927" s="104"/>
      <c r="AB47927" s="104"/>
      <c r="AC47927" s="104"/>
      <c r="AF47927" s="104"/>
      <c r="AG47927" s="104"/>
      <c r="AK47927" s="104"/>
      <c r="AL47927" s="104"/>
      <c r="AO47927" s="104"/>
      <c r="AP47927" s="104"/>
    </row>
    <row r="47928" spans="21:42" ht="15" customHeight="1" x14ac:dyDescent="0.25">
      <c r="U47928" s="104"/>
      <c r="AB47928" s="104"/>
      <c r="AC47928" s="104"/>
      <c r="AF47928" s="104"/>
      <c r="AG47928" s="104"/>
      <c r="AK47928" s="104"/>
      <c r="AL47928" s="104"/>
      <c r="AO47928" s="104"/>
      <c r="AP47928" s="104"/>
    </row>
    <row r="47929" spans="21:42" ht="15" customHeight="1" x14ac:dyDescent="0.25">
      <c r="U47929" s="104"/>
      <c r="AB47929" s="104"/>
      <c r="AC47929" s="104"/>
      <c r="AF47929" s="104"/>
      <c r="AG47929" s="104"/>
      <c r="AK47929" s="104"/>
      <c r="AL47929" s="104"/>
      <c r="AO47929" s="104"/>
      <c r="AP47929" s="104"/>
    </row>
    <row r="47930" spans="21:42" ht="15" customHeight="1" x14ac:dyDescent="0.25">
      <c r="U47930" s="104"/>
      <c r="AB47930" s="104"/>
      <c r="AC47930" s="104"/>
      <c r="AF47930" s="104"/>
      <c r="AG47930" s="104"/>
      <c r="AK47930" s="104"/>
      <c r="AL47930" s="104"/>
      <c r="AO47930" s="104"/>
      <c r="AP47930" s="104"/>
    </row>
    <row r="47931" spans="21:42" ht="15" customHeight="1" x14ac:dyDescent="0.25">
      <c r="U47931" s="104"/>
      <c r="AB47931" s="104"/>
      <c r="AC47931" s="104"/>
      <c r="AF47931" s="104"/>
      <c r="AG47931" s="104"/>
      <c r="AK47931" s="104"/>
      <c r="AL47931" s="104"/>
      <c r="AO47931" s="104"/>
      <c r="AP47931" s="104"/>
    </row>
    <row r="47932" spans="21:42" ht="15" customHeight="1" x14ac:dyDescent="0.25">
      <c r="U47932" s="104"/>
      <c r="AB47932" s="104"/>
      <c r="AC47932" s="104"/>
      <c r="AF47932" s="104"/>
      <c r="AG47932" s="104"/>
      <c r="AK47932" s="104"/>
      <c r="AL47932" s="104"/>
      <c r="AO47932" s="104"/>
      <c r="AP47932" s="104"/>
    </row>
    <row r="47933" spans="21:42" ht="15" customHeight="1" x14ac:dyDescent="0.25">
      <c r="U47933" s="104"/>
      <c r="AB47933" s="104"/>
      <c r="AC47933" s="104"/>
      <c r="AF47933" s="104"/>
      <c r="AG47933" s="104"/>
      <c r="AK47933" s="104"/>
      <c r="AL47933" s="104"/>
      <c r="AO47933" s="104"/>
      <c r="AP47933" s="104"/>
    </row>
    <row r="47934" spans="21:42" ht="15" customHeight="1" x14ac:dyDescent="0.25">
      <c r="U47934" s="104"/>
      <c r="AB47934" s="104"/>
      <c r="AC47934" s="104"/>
      <c r="AF47934" s="104"/>
      <c r="AG47934" s="104"/>
      <c r="AK47934" s="104"/>
      <c r="AL47934" s="104"/>
      <c r="AO47934" s="104"/>
      <c r="AP47934" s="104"/>
    </row>
    <row r="47935" spans="21:42" ht="15" customHeight="1" x14ac:dyDescent="0.25">
      <c r="U47935" s="104"/>
      <c r="AB47935" s="104"/>
      <c r="AC47935" s="104"/>
      <c r="AF47935" s="104"/>
      <c r="AG47935" s="104"/>
      <c r="AK47935" s="104"/>
      <c r="AL47935" s="104"/>
      <c r="AO47935" s="104"/>
      <c r="AP47935" s="104"/>
    </row>
    <row r="47936" spans="21:42" ht="15" customHeight="1" x14ac:dyDescent="0.25">
      <c r="U47936" s="104"/>
      <c r="AB47936" s="104"/>
      <c r="AC47936" s="104"/>
      <c r="AF47936" s="104"/>
      <c r="AG47936" s="104"/>
      <c r="AK47936" s="104"/>
      <c r="AL47936" s="104"/>
      <c r="AO47936" s="104"/>
      <c r="AP47936" s="104"/>
    </row>
    <row r="47937" spans="21:42" ht="15" customHeight="1" x14ac:dyDescent="0.25">
      <c r="U47937" s="104"/>
      <c r="AB47937" s="104"/>
      <c r="AC47937" s="104"/>
      <c r="AF47937" s="104"/>
      <c r="AG47937" s="104"/>
      <c r="AK47937" s="104"/>
      <c r="AL47937" s="104"/>
      <c r="AO47937" s="104"/>
      <c r="AP47937" s="104"/>
    </row>
    <row r="47938" spans="21:42" ht="15" customHeight="1" x14ac:dyDescent="0.25">
      <c r="U47938" s="104"/>
      <c r="AB47938" s="104"/>
      <c r="AC47938" s="104"/>
      <c r="AF47938" s="104"/>
      <c r="AG47938" s="104"/>
      <c r="AK47938" s="104"/>
      <c r="AL47938" s="104"/>
      <c r="AO47938" s="104"/>
      <c r="AP47938" s="104"/>
    </row>
    <row r="47939" spans="21:42" ht="15" customHeight="1" x14ac:dyDescent="0.25">
      <c r="U47939" s="104"/>
      <c r="AB47939" s="104"/>
      <c r="AC47939" s="104"/>
      <c r="AF47939" s="104"/>
      <c r="AG47939" s="104"/>
      <c r="AK47939" s="104"/>
      <c r="AL47939" s="104"/>
      <c r="AO47939" s="104"/>
      <c r="AP47939" s="104"/>
    </row>
    <row r="47940" spans="21:42" ht="15" customHeight="1" x14ac:dyDescent="0.25">
      <c r="U47940" s="104"/>
      <c r="AB47940" s="104"/>
      <c r="AC47940" s="104"/>
      <c r="AF47940" s="104"/>
      <c r="AG47940" s="104"/>
      <c r="AK47940" s="104"/>
      <c r="AL47940" s="104"/>
      <c r="AO47940" s="104"/>
      <c r="AP47940" s="104"/>
    </row>
    <row r="47941" spans="21:42" ht="15" customHeight="1" x14ac:dyDescent="0.25">
      <c r="U47941" s="104"/>
      <c r="AB47941" s="104"/>
      <c r="AC47941" s="104"/>
      <c r="AF47941" s="104"/>
      <c r="AG47941" s="104"/>
      <c r="AK47941" s="104"/>
      <c r="AL47941" s="104"/>
      <c r="AO47941" s="104"/>
      <c r="AP47941" s="104"/>
    </row>
    <row r="47942" spans="21:42" ht="15" customHeight="1" x14ac:dyDescent="0.25">
      <c r="U47942" s="104"/>
      <c r="AB47942" s="104"/>
      <c r="AC47942" s="104"/>
      <c r="AF47942" s="104"/>
      <c r="AG47942" s="104"/>
      <c r="AK47942" s="104"/>
      <c r="AL47942" s="104"/>
      <c r="AO47942" s="104"/>
      <c r="AP47942" s="104"/>
    </row>
    <row r="47943" spans="21:42" ht="15" customHeight="1" x14ac:dyDescent="0.25">
      <c r="U47943" s="104"/>
      <c r="AB47943" s="104"/>
      <c r="AC47943" s="104"/>
      <c r="AF47943" s="104"/>
      <c r="AG47943" s="104"/>
      <c r="AK47943" s="104"/>
      <c r="AL47943" s="104"/>
      <c r="AO47943" s="104"/>
      <c r="AP47943" s="104"/>
    </row>
    <row r="47944" spans="21:42" ht="15" customHeight="1" x14ac:dyDescent="0.25">
      <c r="U47944" s="104"/>
      <c r="AB47944" s="104"/>
      <c r="AC47944" s="104"/>
      <c r="AF47944" s="104"/>
      <c r="AG47944" s="104"/>
      <c r="AK47944" s="104"/>
      <c r="AL47944" s="104"/>
      <c r="AO47944" s="104"/>
      <c r="AP47944" s="104"/>
    </row>
    <row r="47945" spans="21:42" ht="15" customHeight="1" x14ac:dyDescent="0.25">
      <c r="U47945" s="104"/>
      <c r="AB47945" s="104"/>
      <c r="AC47945" s="104"/>
      <c r="AF47945" s="104"/>
      <c r="AG47945" s="104"/>
      <c r="AK47945" s="104"/>
      <c r="AL47945" s="104"/>
      <c r="AO47945" s="104"/>
      <c r="AP47945" s="104"/>
    </row>
    <row r="47946" spans="21:42" ht="15" customHeight="1" x14ac:dyDescent="0.25">
      <c r="U47946" s="104"/>
      <c r="AB47946" s="104"/>
      <c r="AC47946" s="104"/>
      <c r="AF47946" s="104"/>
      <c r="AG47946" s="104"/>
      <c r="AK47946" s="104"/>
      <c r="AL47946" s="104"/>
      <c r="AO47946" s="104"/>
      <c r="AP47946" s="104"/>
    </row>
    <row r="47947" spans="21:42" ht="15" customHeight="1" x14ac:dyDescent="0.25">
      <c r="U47947" s="104"/>
      <c r="AB47947" s="104"/>
      <c r="AC47947" s="104"/>
      <c r="AF47947" s="104"/>
      <c r="AG47947" s="104"/>
      <c r="AK47947" s="104"/>
      <c r="AL47947" s="104"/>
      <c r="AO47947" s="104"/>
      <c r="AP47947" s="104"/>
    </row>
    <row r="47948" spans="21:42" ht="15" customHeight="1" x14ac:dyDescent="0.25">
      <c r="U47948" s="104"/>
      <c r="AB47948" s="104"/>
      <c r="AC47948" s="104"/>
      <c r="AF47948" s="104"/>
      <c r="AG47948" s="104"/>
      <c r="AK47948" s="104"/>
      <c r="AL47948" s="104"/>
      <c r="AO47948" s="104"/>
      <c r="AP47948" s="104"/>
    </row>
    <row r="47949" spans="21:42" ht="15" customHeight="1" x14ac:dyDescent="0.25">
      <c r="U47949" s="104"/>
      <c r="AB47949" s="104"/>
      <c r="AC47949" s="104"/>
      <c r="AF47949" s="104"/>
      <c r="AG47949" s="104"/>
      <c r="AK47949" s="104"/>
      <c r="AL47949" s="104"/>
      <c r="AO47949" s="104"/>
      <c r="AP47949" s="104"/>
    </row>
    <row r="47950" spans="21:42" ht="15" customHeight="1" x14ac:dyDescent="0.25">
      <c r="U47950" s="104"/>
      <c r="AB47950" s="104"/>
      <c r="AC47950" s="104"/>
      <c r="AF47950" s="104"/>
      <c r="AG47950" s="104"/>
      <c r="AK47950" s="104"/>
      <c r="AL47950" s="104"/>
      <c r="AO47950" s="104"/>
      <c r="AP47950" s="104"/>
    </row>
    <row r="47951" spans="21:42" ht="15" customHeight="1" x14ac:dyDescent="0.25">
      <c r="U47951" s="104"/>
      <c r="AB47951" s="104"/>
      <c r="AC47951" s="104"/>
      <c r="AF47951" s="104"/>
      <c r="AG47951" s="104"/>
      <c r="AK47951" s="104"/>
      <c r="AL47951" s="104"/>
      <c r="AO47951" s="104"/>
      <c r="AP47951" s="104"/>
    </row>
    <row r="47952" spans="21:42" ht="15" customHeight="1" x14ac:dyDescent="0.25">
      <c r="U47952" s="104"/>
      <c r="AB47952" s="104"/>
      <c r="AC47952" s="104"/>
      <c r="AF47952" s="104"/>
      <c r="AG47952" s="104"/>
      <c r="AK47952" s="104"/>
      <c r="AL47952" s="104"/>
      <c r="AO47952" s="104"/>
      <c r="AP47952" s="104"/>
    </row>
    <row r="47953" spans="21:42" ht="15" customHeight="1" x14ac:dyDescent="0.25">
      <c r="U47953" s="104"/>
      <c r="AB47953" s="104"/>
      <c r="AC47953" s="104"/>
      <c r="AF47953" s="104"/>
      <c r="AG47953" s="104"/>
      <c r="AK47953" s="104"/>
      <c r="AL47953" s="104"/>
      <c r="AO47953" s="104"/>
      <c r="AP47953" s="104"/>
    </row>
    <row r="47954" spans="21:42" ht="15" customHeight="1" x14ac:dyDescent="0.25">
      <c r="U47954" s="104"/>
      <c r="AB47954" s="104"/>
      <c r="AC47954" s="104"/>
      <c r="AF47954" s="104"/>
      <c r="AG47954" s="104"/>
      <c r="AK47954" s="104"/>
      <c r="AL47954" s="104"/>
      <c r="AO47954" s="104"/>
      <c r="AP47954" s="104"/>
    </row>
    <row r="47955" spans="21:42" ht="15" customHeight="1" x14ac:dyDescent="0.25">
      <c r="U47955" s="104"/>
      <c r="AB47955" s="104"/>
      <c r="AC47955" s="104"/>
      <c r="AF47955" s="104"/>
      <c r="AG47955" s="104"/>
      <c r="AK47955" s="104"/>
      <c r="AL47955" s="104"/>
      <c r="AO47955" s="104"/>
      <c r="AP47955" s="104"/>
    </row>
    <row r="47956" spans="21:42" ht="15" customHeight="1" x14ac:dyDescent="0.25">
      <c r="U47956" s="104"/>
      <c r="AB47956" s="104"/>
      <c r="AC47956" s="104"/>
      <c r="AF47956" s="104"/>
      <c r="AG47956" s="104"/>
      <c r="AK47956" s="104"/>
      <c r="AL47956" s="104"/>
      <c r="AO47956" s="104"/>
      <c r="AP47956" s="104"/>
    </row>
    <row r="47957" spans="21:42" ht="15" customHeight="1" x14ac:dyDescent="0.25">
      <c r="U47957" s="104"/>
      <c r="AB47957" s="104"/>
      <c r="AC47957" s="104"/>
      <c r="AF47957" s="104"/>
      <c r="AG47957" s="104"/>
      <c r="AK47957" s="104"/>
      <c r="AL47957" s="104"/>
      <c r="AO47957" s="104"/>
      <c r="AP47957" s="104"/>
    </row>
    <row r="47958" spans="21:42" ht="15" customHeight="1" x14ac:dyDescent="0.25">
      <c r="U47958" s="104"/>
      <c r="AB47958" s="104"/>
      <c r="AC47958" s="104"/>
      <c r="AF47958" s="104"/>
      <c r="AG47958" s="104"/>
      <c r="AK47958" s="104"/>
      <c r="AL47958" s="104"/>
      <c r="AO47958" s="104"/>
      <c r="AP47958" s="104"/>
    </row>
    <row r="47959" spans="21:42" ht="15" customHeight="1" x14ac:dyDescent="0.25">
      <c r="U47959" s="104"/>
      <c r="AB47959" s="104"/>
      <c r="AC47959" s="104"/>
      <c r="AF47959" s="104"/>
      <c r="AG47959" s="104"/>
      <c r="AK47959" s="104"/>
      <c r="AL47959" s="104"/>
      <c r="AO47959" s="104"/>
      <c r="AP47959" s="104"/>
    </row>
    <row r="47960" spans="21:42" ht="15" customHeight="1" x14ac:dyDescent="0.25">
      <c r="U47960" s="104"/>
      <c r="AB47960" s="104"/>
      <c r="AC47960" s="104"/>
      <c r="AF47960" s="104"/>
      <c r="AG47960" s="104"/>
      <c r="AK47960" s="104"/>
      <c r="AL47960" s="104"/>
      <c r="AO47960" s="104"/>
      <c r="AP47960" s="104"/>
    </row>
    <row r="47961" spans="21:42" ht="15" customHeight="1" x14ac:dyDescent="0.25">
      <c r="U47961" s="104"/>
      <c r="AB47961" s="104"/>
      <c r="AC47961" s="104"/>
      <c r="AF47961" s="104"/>
      <c r="AG47961" s="104"/>
      <c r="AK47961" s="104"/>
      <c r="AL47961" s="104"/>
      <c r="AO47961" s="104"/>
      <c r="AP47961" s="104"/>
    </row>
    <row r="47962" spans="21:42" ht="15" customHeight="1" x14ac:dyDescent="0.25">
      <c r="U47962" s="104"/>
      <c r="AB47962" s="104"/>
      <c r="AC47962" s="104"/>
      <c r="AF47962" s="104"/>
      <c r="AG47962" s="104"/>
      <c r="AK47962" s="104"/>
      <c r="AL47962" s="104"/>
      <c r="AO47962" s="104"/>
      <c r="AP47962" s="104"/>
    </row>
    <row r="47963" spans="21:42" ht="15" customHeight="1" x14ac:dyDescent="0.25">
      <c r="U47963" s="104"/>
      <c r="AB47963" s="104"/>
      <c r="AC47963" s="104"/>
      <c r="AF47963" s="104"/>
      <c r="AG47963" s="104"/>
      <c r="AK47963" s="104"/>
      <c r="AL47963" s="104"/>
      <c r="AO47963" s="104"/>
      <c r="AP47963" s="104"/>
    </row>
    <row r="47964" spans="21:42" ht="15" customHeight="1" x14ac:dyDescent="0.25">
      <c r="U47964" s="104"/>
      <c r="AB47964" s="104"/>
      <c r="AC47964" s="104"/>
      <c r="AF47964" s="104"/>
      <c r="AG47964" s="104"/>
      <c r="AK47964" s="104"/>
      <c r="AL47964" s="104"/>
      <c r="AO47964" s="104"/>
      <c r="AP47964" s="104"/>
    </row>
    <row r="47965" spans="21:42" ht="15" customHeight="1" x14ac:dyDescent="0.25">
      <c r="U47965" s="104"/>
      <c r="AB47965" s="104"/>
      <c r="AC47965" s="104"/>
      <c r="AF47965" s="104"/>
      <c r="AG47965" s="104"/>
      <c r="AK47965" s="104"/>
      <c r="AL47965" s="104"/>
      <c r="AO47965" s="104"/>
      <c r="AP47965" s="104"/>
    </row>
    <row r="47966" spans="21:42" ht="15" customHeight="1" x14ac:dyDescent="0.25">
      <c r="U47966" s="104"/>
      <c r="AB47966" s="104"/>
      <c r="AC47966" s="104"/>
      <c r="AF47966" s="104"/>
      <c r="AG47966" s="104"/>
      <c r="AK47966" s="104"/>
      <c r="AL47966" s="104"/>
      <c r="AO47966" s="104"/>
      <c r="AP47966" s="104"/>
    </row>
    <row r="47967" spans="21:42" ht="15" customHeight="1" x14ac:dyDescent="0.25">
      <c r="U47967" s="104"/>
      <c r="AB47967" s="104"/>
      <c r="AC47967" s="104"/>
      <c r="AF47967" s="104"/>
      <c r="AG47967" s="104"/>
      <c r="AK47967" s="104"/>
      <c r="AL47967" s="104"/>
      <c r="AO47967" s="104"/>
      <c r="AP47967" s="104"/>
    </row>
    <row r="47968" spans="21:42" ht="15" customHeight="1" x14ac:dyDescent="0.25">
      <c r="U47968" s="104"/>
      <c r="AB47968" s="104"/>
      <c r="AC47968" s="104"/>
      <c r="AF47968" s="104"/>
      <c r="AG47968" s="104"/>
      <c r="AK47968" s="104"/>
      <c r="AL47968" s="104"/>
      <c r="AO47968" s="104"/>
      <c r="AP47968" s="104"/>
    </row>
    <row r="47969" spans="21:42" ht="15" customHeight="1" x14ac:dyDescent="0.25">
      <c r="U47969" s="104"/>
      <c r="AB47969" s="104"/>
      <c r="AC47969" s="104"/>
      <c r="AF47969" s="104"/>
      <c r="AG47969" s="104"/>
      <c r="AK47969" s="104"/>
      <c r="AL47969" s="104"/>
      <c r="AO47969" s="104"/>
      <c r="AP47969" s="104"/>
    </row>
    <row r="47970" spans="21:42" ht="15" customHeight="1" x14ac:dyDescent="0.25">
      <c r="U47970" s="104"/>
      <c r="AB47970" s="104"/>
      <c r="AC47970" s="104"/>
      <c r="AF47970" s="104"/>
      <c r="AG47970" s="104"/>
      <c r="AK47970" s="104"/>
      <c r="AL47970" s="104"/>
      <c r="AO47970" s="104"/>
      <c r="AP47970" s="104"/>
    </row>
    <row r="47971" spans="21:42" ht="15" customHeight="1" x14ac:dyDescent="0.25">
      <c r="U47971" s="104"/>
      <c r="AB47971" s="104"/>
      <c r="AC47971" s="104"/>
      <c r="AF47971" s="104"/>
      <c r="AG47971" s="104"/>
      <c r="AK47971" s="104"/>
      <c r="AL47971" s="104"/>
      <c r="AO47971" s="104"/>
      <c r="AP47971" s="104"/>
    </row>
    <row r="47972" spans="21:42" ht="15" customHeight="1" x14ac:dyDescent="0.25">
      <c r="U47972" s="104"/>
      <c r="AB47972" s="104"/>
      <c r="AC47972" s="104"/>
      <c r="AF47972" s="104"/>
      <c r="AG47972" s="104"/>
      <c r="AK47972" s="104"/>
      <c r="AL47972" s="104"/>
      <c r="AO47972" s="104"/>
      <c r="AP47972" s="104"/>
    </row>
    <row r="47973" spans="21:42" ht="15" customHeight="1" x14ac:dyDescent="0.25">
      <c r="U47973" s="104"/>
      <c r="AB47973" s="104"/>
      <c r="AC47973" s="104"/>
      <c r="AF47973" s="104"/>
      <c r="AG47973" s="104"/>
      <c r="AK47973" s="104"/>
      <c r="AL47973" s="104"/>
      <c r="AO47973" s="104"/>
      <c r="AP47973" s="104"/>
    </row>
    <row r="47974" spans="21:42" ht="15" customHeight="1" x14ac:dyDescent="0.25">
      <c r="U47974" s="104"/>
      <c r="AB47974" s="104"/>
      <c r="AC47974" s="104"/>
      <c r="AF47974" s="104"/>
      <c r="AG47974" s="104"/>
      <c r="AK47974" s="104"/>
      <c r="AL47974" s="104"/>
      <c r="AO47974" s="104"/>
      <c r="AP47974" s="104"/>
    </row>
    <row r="47975" spans="21:42" ht="15" customHeight="1" x14ac:dyDescent="0.25">
      <c r="U47975" s="104"/>
      <c r="AB47975" s="104"/>
      <c r="AC47975" s="104"/>
      <c r="AF47975" s="104"/>
      <c r="AG47975" s="104"/>
      <c r="AK47975" s="104"/>
      <c r="AL47975" s="104"/>
      <c r="AO47975" s="104"/>
      <c r="AP47975" s="104"/>
    </row>
    <row r="47976" spans="21:42" ht="15" customHeight="1" x14ac:dyDescent="0.25">
      <c r="U47976" s="104"/>
      <c r="AB47976" s="104"/>
      <c r="AC47976" s="104"/>
      <c r="AF47976" s="104"/>
      <c r="AG47976" s="104"/>
      <c r="AK47976" s="104"/>
      <c r="AL47976" s="104"/>
      <c r="AO47976" s="104"/>
      <c r="AP47976" s="104"/>
    </row>
    <row r="47977" spans="21:42" ht="15" customHeight="1" x14ac:dyDescent="0.25">
      <c r="U47977" s="104"/>
      <c r="AB47977" s="104"/>
      <c r="AC47977" s="104"/>
      <c r="AF47977" s="104"/>
      <c r="AG47977" s="104"/>
      <c r="AK47977" s="104"/>
      <c r="AL47977" s="104"/>
      <c r="AO47977" s="104"/>
      <c r="AP47977" s="104"/>
    </row>
    <row r="47978" spans="21:42" ht="15" customHeight="1" x14ac:dyDescent="0.25">
      <c r="U47978" s="104"/>
      <c r="AB47978" s="104"/>
      <c r="AC47978" s="104"/>
      <c r="AF47978" s="104"/>
      <c r="AG47978" s="104"/>
      <c r="AK47978" s="104"/>
      <c r="AL47978" s="104"/>
      <c r="AO47978" s="104"/>
      <c r="AP47978" s="104"/>
    </row>
    <row r="47979" spans="21:42" ht="15" customHeight="1" x14ac:dyDescent="0.25">
      <c r="U47979" s="104"/>
      <c r="AB47979" s="104"/>
      <c r="AC47979" s="104"/>
      <c r="AF47979" s="104"/>
      <c r="AG47979" s="104"/>
      <c r="AK47979" s="104"/>
      <c r="AL47979" s="104"/>
      <c r="AO47979" s="104"/>
      <c r="AP47979" s="104"/>
    </row>
    <row r="47980" spans="21:42" ht="15" customHeight="1" x14ac:dyDescent="0.25">
      <c r="U47980" s="104"/>
      <c r="AB47980" s="104"/>
      <c r="AC47980" s="104"/>
      <c r="AF47980" s="104"/>
      <c r="AG47980" s="104"/>
      <c r="AK47980" s="104"/>
      <c r="AL47980" s="104"/>
      <c r="AO47980" s="104"/>
      <c r="AP47980" s="104"/>
    </row>
    <row r="47981" spans="21:42" ht="15" customHeight="1" x14ac:dyDescent="0.25">
      <c r="U47981" s="104"/>
      <c r="AB47981" s="104"/>
      <c r="AC47981" s="104"/>
      <c r="AF47981" s="104"/>
      <c r="AG47981" s="104"/>
      <c r="AK47981" s="104"/>
      <c r="AL47981" s="104"/>
      <c r="AO47981" s="104"/>
      <c r="AP47981" s="104"/>
    </row>
    <row r="47982" spans="21:42" ht="15" customHeight="1" x14ac:dyDescent="0.25">
      <c r="U47982" s="104"/>
      <c r="AB47982" s="104"/>
      <c r="AC47982" s="104"/>
      <c r="AF47982" s="104"/>
      <c r="AG47982" s="104"/>
      <c r="AK47982" s="104"/>
      <c r="AL47982" s="104"/>
      <c r="AO47982" s="104"/>
      <c r="AP47982" s="104"/>
    </row>
    <row r="47983" spans="21:42" ht="15" customHeight="1" x14ac:dyDescent="0.25">
      <c r="U47983" s="104"/>
      <c r="AB47983" s="104"/>
      <c r="AC47983" s="104"/>
      <c r="AF47983" s="104"/>
      <c r="AG47983" s="104"/>
      <c r="AK47983" s="104"/>
      <c r="AL47983" s="104"/>
      <c r="AO47983" s="104"/>
      <c r="AP47983" s="104"/>
    </row>
    <row r="47984" spans="21:42" ht="15" customHeight="1" x14ac:dyDescent="0.25">
      <c r="U47984" s="104"/>
      <c r="AB47984" s="104"/>
      <c r="AC47984" s="104"/>
      <c r="AF47984" s="104"/>
      <c r="AG47984" s="104"/>
      <c r="AK47984" s="104"/>
      <c r="AL47984" s="104"/>
      <c r="AO47984" s="104"/>
      <c r="AP47984" s="104"/>
    </row>
    <row r="47985" spans="21:42" ht="15" customHeight="1" x14ac:dyDescent="0.25">
      <c r="U47985" s="104"/>
      <c r="AB47985" s="104"/>
      <c r="AC47985" s="104"/>
      <c r="AF47985" s="104"/>
      <c r="AG47985" s="104"/>
      <c r="AK47985" s="104"/>
      <c r="AL47985" s="104"/>
      <c r="AO47985" s="104"/>
      <c r="AP47985" s="104"/>
    </row>
    <row r="47986" spans="21:42" ht="15" customHeight="1" x14ac:dyDescent="0.25">
      <c r="U47986" s="104"/>
      <c r="AB47986" s="104"/>
      <c r="AC47986" s="104"/>
      <c r="AF47986" s="104"/>
      <c r="AG47986" s="104"/>
      <c r="AK47986" s="104"/>
      <c r="AL47986" s="104"/>
      <c r="AO47986" s="104"/>
      <c r="AP47986" s="104"/>
    </row>
    <row r="47987" spans="21:42" ht="15" customHeight="1" x14ac:dyDescent="0.25">
      <c r="U47987" s="104"/>
      <c r="AB47987" s="104"/>
      <c r="AC47987" s="104"/>
      <c r="AF47987" s="104"/>
      <c r="AG47987" s="104"/>
      <c r="AK47987" s="104"/>
      <c r="AL47987" s="104"/>
      <c r="AO47987" s="104"/>
      <c r="AP47987" s="104"/>
    </row>
    <row r="47988" spans="21:42" ht="15" customHeight="1" x14ac:dyDescent="0.25">
      <c r="U47988" s="104"/>
      <c r="AB47988" s="104"/>
      <c r="AC47988" s="104"/>
      <c r="AF47988" s="104"/>
      <c r="AG47988" s="104"/>
      <c r="AK47988" s="104"/>
      <c r="AL47988" s="104"/>
      <c r="AO47988" s="104"/>
      <c r="AP47988" s="104"/>
    </row>
    <row r="47989" spans="21:42" ht="15" customHeight="1" x14ac:dyDescent="0.25">
      <c r="U47989" s="104"/>
      <c r="AB47989" s="104"/>
      <c r="AC47989" s="104"/>
      <c r="AF47989" s="104"/>
      <c r="AG47989" s="104"/>
      <c r="AK47989" s="104"/>
      <c r="AL47989" s="104"/>
      <c r="AO47989" s="104"/>
      <c r="AP47989" s="104"/>
    </row>
    <row r="47990" spans="21:42" ht="15" customHeight="1" x14ac:dyDescent="0.25">
      <c r="U47990" s="104"/>
      <c r="AB47990" s="104"/>
      <c r="AC47990" s="104"/>
      <c r="AF47990" s="104"/>
      <c r="AG47990" s="104"/>
      <c r="AK47990" s="104"/>
      <c r="AL47990" s="104"/>
      <c r="AO47990" s="104"/>
      <c r="AP47990" s="104"/>
    </row>
    <row r="47991" spans="21:42" ht="15" customHeight="1" x14ac:dyDescent="0.25">
      <c r="U47991" s="104"/>
      <c r="AB47991" s="104"/>
      <c r="AC47991" s="104"/>
      <c r="AF47991" s="104"/>
      <c r="AG47991" s="104"/>
      <c r="AK47991" s="104"/>
      <c r="AL47991" s="104"/>
      <c r="AO47991" s="104"/>
      <c r="AP47991" s="104"/>
    </row>
    <row r="47992" spans="21:42" ht="15" customHeight="1" x14ac:dyDescent="0.25">
      <c r="U47992" s="104"/>
      <c r="AB47992" s="104"/>
      <c r="AC47992" s="104"/>
      <c r="AF47992" s="104"/>
      <c r="AG47992" s="104"/>
      <c r="AK47992" s="104"/>
      <c r="AL47992" s="104"/>
      <c r="AO47992" s="104"/>
      <c r="AP47992" s="104"/>
    </row>
    <row r="47993" spans="21:42" ht="15" customHeight="1" x14ac:dyDescent="0.25">
      <c r="U47993" s="104"/>
      <c r="AB47993" s="104"/>
      <c r="AC47993" s="104"/>
      <c r="AF47993" s="104"/>
      <c r="AG47993" s="104"/>
      <c r="AK47993" s="104"/>
      <c r="AL47993" s="104"/>
      <c r="AO47993" s="104"/>
      <c r="AP47993" s="104"/>
    </row>
    <row r="47994" spans="21:42" ht="15" customHeight="1" x14ac:dyDescent="0.25">
      <c r="U47994" s="104"/>
      <c r="AB47994" s="104"/>
      <c r="AC47994" s="104"/>
      <c r="AF47994" s="104"/>
      <c r="AG47994" s="104"/>
      <c r="AK47994" s="104"/>
      <c r="AL47994" s="104"/>
      <c r="AO47994" s="104"/>
      <c r="AP47994" s="104"/>
    </row>
    <row r="47995" spans="21:42" ht="15" customHeight="1" x14ac:dyDescent="0.25">
      <c r="U47995" s="104"/>
      <c r="AB47995" s="104"/>
      <c r="AC47995" s="104"/>
      <c r="AF47995" s="104"/>
      <c r="AG47995" s="104"/>
      <c r="AK47995" s="104"/>
      <c r="AL47995" s="104"/>
      <c r="AO47995" s="104"/>
      <c r="AP47995" s="104"/>
    </row>
    <row r="47996" spans="21:42" ht="15" customHeight="1" x14ac:dyDescent="0.25">
      <c r="U47996" s="104"/>
      <c r="AB47996" s="104"/>
      <c r="AC47996" s="104"/>
      <c r="AF47996" s="104"/>
      <c r="AG47996" s="104"/>
      <c r="AK47996" s="104"/>
      <c r="AL47996" s="104"/>
      <c r="AO47996" s="104"/>
      <c r="AP47996" s="104"/>
    </row>
    <row r="47997" spans="21:42" ht="15" customHeight="1" x14ac:dyDescent="0.25">
      <c r="U47997" s="104"/>
      <c r="AB47997" s="104"/>
      <c r="AC47997" s="104"/>
      <c r="AF47997" s="104"/>
      <c r="AG47997" s="104"/>
      <c r="AK47997" s="104"/>
      <c r="AL47997" s="104"/>
      <c r="AO47997" s="104"/>
      <c r="AP47997" s="104"/>
    </row>
    <row r="47998" spans="21:42" ht="15" customHeight="1" x14ac:dyDescent="0.25">
      <c r="U47998" s="104"/>
      <c r="AB47998" s="104"/>
      <c r="AC47998" s="104"/>
      <c r="AF47998" s="104"/>
      <c r="AG47998" s="104"/>
      <c r="AK47998" s="104"/>
      <c r="AL47998" s="104"/>
      <c r="AO47998" s="104"/>
      <c r="AP47998" s="104"/>
    </row>
    <row r="47999" spans="21:42" ht="15" customHeight="1" x14ac:dyDescent="0.25">
      <c r="U47999" s="104"/>
      <c r="AB47999" s="104"/>
      <c r="AC47999" s="104"/>
      <c r="AF47999" s="104"/>
      <c r="AG47999" s="104"/>
      <c r="AK47999" s="104"/>
      <c r="AL47999" s="104"/>
      <c r="AO47999" s="104"/>
      <c r="AP47999" s="104"/>
    </row>
    <row r="48000" spans="21:42" ht="15" customHeight="1" x14ac:dyDescent="0.25">
      <c r="U48000" s="104"/>
      <c r="AB48000" s="104"/>
      <c r="AC48000" s="104"/>
      <c r="AF48000" s="104"/>
      <c r="AG48000" s="104"/>
      <c r="AK48000" s="104"/>
      <c r="AL48000" s="104"/>
      <c r="AO48000" s="104"/>
      <c r="AP48000" s="104"/>
    </row>
    <row r="48001" spans="21:42" ht="15" customHeight="1" x14ac:dyDescent="0.25">
      <c r="U48001" s="104"/>
      <c r="AB48001" s="104"/>
      <c r="AC48001" s="104"/>
      <c r="AF48001" s="104"/>
      <c r="AG48001" s="104"/>
      <c r="AK48001" s="104"/>
      <c r="AL48001" s="104"/>
      <c r="AO48001" s="104"/>
      <c r="AP48001" s="104"/>
    </row>
    <row r="48002" spans="21:42" ht="15" customHeight="1" x14ac:dyDescent="0.25">
      <c r="U48002" s="104"/>
      <c r="AB48002" s="104"/>
      <c r="AC48002" s="104"/>
      <c r="AF48002" s="104"/>
      <c r="AG48002" s="104"/>
      <c r="AK48002" s="104"/>
      <c r="AL48002" s="104"/>
      <c r="AO48002" s="104"/>
      <c r="AP48002" s="104"/>
    </row>
    <row r="48003" spans="21:42" ht="15" customHeight="1" x14ac:dyDescent="0.25">
      <c r="U48003" s="104"/>
      <c r="AB48003" s="104"/>
      <c r="AC48003" s="104"/>
      <c r="AF48003" s="104"/>
      <c r="AG48003" s="104"/>
      <c r="AK48003" s="104"/>
      <c r="AL48003" s="104"/>
      <c r="AO48003" s="104"/>
      <c r="AP48003" s="104"/>
    </row>
    <row r="48004" spans="21:42" ht="15" customHeight="1" x14ac:dyDescent="0.25">
      <c r="U48004" s="104"/>
      <c r="AB48004" s="104"/>
      <c r="AC48004" s="104"/>
      <c r="AF48004" s="104"/>
      <c r="AG48004" s="104"/>
      <c r="AK48004" s="104"/>
      <c r="AL48004" s="104"/>
      <c r="AO48004" s="104"/>
      <c r="AP48004" s="104"/>
    </row>
    <row r="48005" spans="21:42" ht="15" customHeight="1" x14ac:dyDescent="0.25">
      <c r="U48005" s="104"/>
      <c r="AB48005" s="104"/>
      <c r="AC48005" s="104"/>
      <c r="AF48005" s="104"/>
      <c r="AG48005" s="104"/>
      <c r="AK48005" s="104"/>
      <c r="AL48005" s="104"/>
      <c r="AO48005" s="104"/>
      <c r="AP48005" s="104"/>
    </row>
    <row r="48006" spans="21:42" ht="15" customHeight="1" x14ac:dyDescent="0.25">
      <c r="U48006" s="104"/>
      <c r="AB48006" s="104"/>
      <c r="AC48006" s="104"/>
      <c r="AF48006" s="104"/>
      <c r="AG48006" s="104"/>
      <c r="AK48006" s="104"/>
      <c r="AL48006" s="104"/>
      <c r="AO48006" s="104"/>
      <c r="AP48006" s="104"/>
    </row>
    <row r="48007" spans="21:42" ht="15" customHeight="1" x14ac:dyDescent="0.25">
      <c r="U48007" s="104"/>
      <c r="AB48007" s="104"/>
      <c r="AC48007" s="104"/>
      <c r="AF48007" s="104"/>
      <c r="AG48007" s="104"/>
      <c r="AK48007" s="104"/>
      <c r="AL48007" s="104"/>
      <c r="AO48007" s="104"/>
      <c r="AP48007" s="104"/>
    </row>
    <row r="48008" spans="21:42" ht="15" customHeight="1" x14ac:dyDescent="0.25">
      <c r="U48008" s="104"/>
      <c r="AB48008" s="104"/>
      <c r="AC48008" s="104"/>
      <c r="AF48008" s="104"/>
      <c r="AG48008" s="104"/>
      <c r="AK48008" s="104"/>
      <c r="AL48008" s="104"/>
      <c r="AO48008" s="104"/>
      <c r="AP48008" s="104"/>
    </row>
    <row r="48009" spans="21:42" ht="15" customHeight="1" x14ac:dyDescent="0.25">
      <c r="U48009" s="104"/>
      <c r="AB48009" s="104"/>
      <c r="AC48009" s="104"/>
      <c r="AF48009" s="104"/>
      <c r="AG48009" s="104"/>
      <c r="AK48009" s="104"/>
      <c r="AL48009" s="104"/>
      <c r="AO48009" s="104"/>
      <c r="AP48009" s="104"/>
    </row>
    <row r="48010" spans="21:42" ht="15" customHeight="1" x14ac:dyDescent="0.25">
      <c r="U48010" s="104"/>
      <c r="AB48010" s="104"/>
      <c r="AC48010" s="104"/>
      <c r="AF48010" s="104"/>
      <c r="AG48010" s="104"/>
      <c r="AK48010" s="104"/>
      <c r="AL48010" s="104"/>
      <c r="AO48010" s="104"/>
      <c r="AP48010" s="104"/>
    </row>
    <row r="48011" spans="21:42" ht="15" customHeight="1" x14ac:dyDescent="0.25">
      <c r="U48011" s="104"/>
      <c r="AB48011" s="104"/>
      <c r="AC48011" s="104"/>
      <c r="AF48011" s="104"/>
      <c r="AG48011" s="104"/>
      <c r="AK48011" s="104"/>
      <c r="AL48011" s="104"/>
      <c r="AO48011" s="104"/>
      <c r="AP48011" s="104"/>
    </row>
    <row r="48012" spans="21:42" ht="15" customHeight="1" x14ac:dyDescent="0.25">
      <c r="U48012" s="104"/>
      <c r="AB48012" s="104"/>
      <c r="AC48012" s="104"/>
      <c r="AF48012" s="104"/>
      <c r="AG48012" s="104"/>
      <c r="AK48012" s="104"/>
      <c r="AL48012" s="104"/>
      <c r="AO48012" s="104"/>
      <c r="AP48012" s="104"/>
    </row>
    <row r="48013" spans="21:42" ht="15" customHeight="1" x14ac:dyDescent="0.25">
      <c r="U48013" s="104"/>
      <c r="AB48013" s="104"/>
      <c r="AC48013" s="104"/>
      <c r="AF48013" s="104"/>
      <c r="AG48013" s="104"/>
      <c r="AK48013" s="104"/>
      <c r="AL48013" s="104"/>
      <c r="AO48013" s="104"/>
      <c r="AP48013" s="104"/>
    </row>
    <row r="48014" spans="21:42" ht="15" customHeight="1" x14ac:dyDescent="0.25">
      <c r="U48014" s="104"/>
      <c r="AB48014" s="104"/>
      <c r="AC48014" s="104"/>
      <c r="AF48014" s="104"/>
      <c r="AG48014" s="104"/>
      <c r="AK48014" s="104"/>
      <c r="AL48014" s="104"/>
      <c r="AO48014" s="104"/>
      <c r="AP48014" s="104"/>
    </row>
    <row r="48015" spans="21:42" ht="15" customHeight="1" x14ac:dyDescent="0.25">
      <c r="U48015" s="104"/>
      <c r="AB48015" s="104"/>
      <c r="AC48015" s="104"/>
      <c r="AF48015" s="104"/>
      <c r="AG48015" s="104"/>
      <c r="AK48015" s="104"/>
      <c r="AL48015" s="104"/>
      <c r="AO48015" s="104"/>
      <c r="AP48015" s="104"/>
    </row>
    <row r="48016" spans="21:42" ht="15" customHeight="1" x14ac:dyDescent="0.25">
      <c r="U48016" s="104"/>
      <c r="AB48016" s="104"/>
      <c r="AC48016" s="104"/>
      <c r="AF48016" s="104"/>
      <c r="AG48016" s="104"/>
      <c r="AK48016" s="104"/>
      <c r="AL48016" s="104"/>
      <c r="AO48016" s="104"/>
      <c r="AP48016" s="104"/>
    </row>
    <row r="48017" spans="21:42" ht="15" customHeight="1" x14ac:dyDescent="0.25">
      <c r="U48017" s="104"/>
      <c r="AB48017" s="104"/>
      <c r="AC48017" s="104"/>
      <c r="AF48017" s="104"/>
      <c r="AG48017" s="104"/>
      <c r="AK48017" s="104"/>
      <c r="AL48017" s="104"/>
      <c r="AO48017" s="104"/>
      <c r="AP48017" s="104"/>
    </row>
    <row r="48018" spans="21:42" ht="15" customHeight="1" x14ac:dyDescent="0.25">
      <c r="U48018" s="104"/>
      <c r="AB48018" s="104"/>
      <c r="AC48018" s="104"/>
      <c r="AF48018" s="104"/>
      <c r="AG48018" s="104"/>
      <c r="AK48018" s="104"/>
      <c r="AL48018" s="104"/>
      <c r="AO48018" s="104"/>
      <c r="AP48018" s="104"/>
    </row>
    <row r="48019" spans="21:42" ht="15" customHeight="1" x14ac:dyDescent="0.25">
      <c r="U48019" s="104"/>
      <c r="AB48019" s="104"/>
      <c r="AC48019" s="104"/>
      <c r="AF48019" s="104"/>
      <c r="AG48019" s="104"/>
      <c r="AK48019" s="104"/>
      <c r="AL48019" s="104"/>
      <c r="AO48019" s="104"/>
      <c r="AP48019" s="104"/>
    </row>
    <row r="48020" spans="21:42" ht="15" customHeight="1" x14ac:dyDescent="0.25">
      <c r="U48020" s="104"/>
      <c r="AB48020" s="104"/>
      <c r="AC48020" s="104"/>
      <c r="AF48020" s="104"/>
      <c r="AG48020" s="104"/>
      <c r="AK48020" s="104"/>
      <c r="AL48020" s="104"/>
      <c r="AO48020" s="104"/>
      <c r="AP48020" s="104"/>
    </row>
    <row r="48021" spans="21:42" ht="15" customHeight="1" x14ac:dyDescent="0.25">
      <c r="U48021" s="104"/>
      <c r="AB48021" s="104"/>
      <c r="AC48021" s="104"/>
      <c r="AF48021" s="104"/>
      <c r="AG48021" s="104"/>
      <c r="AK48021" s="104"/>
      <c r="AL48021" s="104"/>
      <c r="AO48021" s="104"/>
      <c r="AP48021" s="104"/>
    </row>
    <row r="48022" spans="21:42" ht="15" customHeight="1" x14ac:dyDescent="0.25">
      <c r="U48022" s="104"/>
      <c r="AB48022" s="104"/>
      <c r="AC48022" s="104"/>
      <c r="AF48022" s="104"/>
      <c r="AG48022" s="104"/>
      <c r="AK48022" s="104"/>
      <c r="AL48022" s="104"/>
      <c r="AO48022" s="104"/>
      <c r="AP48022" s="104"/>
    </row>
    <row r="48023" spans="21:42" ht="15" customHeight="1" x14ac:dyDescent="0.25">
      <c r="U48023" s="104"/>
      <c r="AB48023" s="104"/>
      <c r="AC48023" s="104"/>
      <c r="AF48023" s="104"/>
      <c r="AG48023" s="104"/>
      <c r="AK48023" s="104"/>
      <c r="AL48023" s="104"/>
      <c r="AO48023" s="104"/>
      <c r="AP48023" s="104"/>
    </row>
    <row r="48024" spans="21:42" ht="15" customHeight="1" x14ac:dyDescent="0.25">
      <c r="U48024" s="104"/>
      <c r="AB48024" s="104"/>
      <c r="AC48024" s="104"/>
      <c r="AF48024" s="104"/>
      <c r="AG48024" s="104"/>
      <c r="AK48024" s="104"/>
      <c r="AL48024" s="104"/>
      <c r="AO48024" s="104"/>
      <c r="AP48024" s="104"/>
    </row>
    <row r="48025" spans="21:42" ht="15" customHeight="1" x14ac:dyDescent="0.25">
      <c r="U48025" s="104"/>
      <c r="AB48025" s="104"/>
      <c r="AC48025" s="104"/>
      <c r="AF48025" s="104"/>
      <c r="AG48025" s="104"/>
      <c r="AK48025" s="104"/>
      <c r="AL48025" s="104"/>
      <c r="AO48025" s="104"/>
      <c r="AP48025" s="104"/>
    </row>
    <row r="48026" spans="21:42" ht="15" customHeight="1" x14ac:dyDescent="0.25">
      <c r="U48026" s="104"/>
      <c r="AB48026" s="104"/>
      <c r="AC48026" s="104"/>
      <c r="AF48026" s="104"/>
      <c r="AG48026" s="104"/>
      <c r="AK48026" s="104"/>
      <c r="AL48026" s="104"/>
      <c r="AO48026" s="104"/>
      <c r="AP48026" s="104"/>
    </row>
    <row r="48027" spans="21:42" ht="15" customHeight="1" x14ac:dyDescent="0.25">
      <c r="U48027" s="104"/>
      <c r="AB48027" s="104"/>
      <c r="AC48027" s="104"/>
      <c r="AF48027" s="104"/>
      <c r="AG48027" s="104"/>
      <c r="AK48027" s="104"/>
      <c r="AL48027" s="104"/>
      <c r="AO48027" s="104"/>
      <c r="AP48027" s="104"/>
    </row>
    <row r="48028" spans="21:42" ht="15" customHeight="1" x14ac:dyDescent="0.25">
      <c r="U48028" s="104"/>
      <c r="AB48028" s="104"/>
      <c r="AC48028" s="104"/>
      <c r="AF48028" s="104"/>
      <c r="AG48028" s="104"/>
      <c r="AK48028" s="104"/>
      <c r="AL48028" s="104"/>
      <c r="AO48028" s="104"/>
      <c r="AP48028" s="104"/>
    </row>
    <row r="48029" spans="21:42" ht="15" customHeight="1" x14ac:dyDescent="0.25">
      <c r="U48029" s="104"/>
      <c r="AB48029" s="104"/>
      <c r="AC48029" s="104"/>
      <c r="AF48029" s="104"/>
      <c r="AG48029" s="104"/>
      <c r="AK48029" s="104"/>
      <c r="AL48029" s="104"/>
      <c r="AO48029" s="104"/>
      <c r="AP48029" s="104"/>
    </row>
    <row r="48030" spans="21:42" ht="15" customHeight="1" x14ac:dyDescent="0.25">
      <c r="U48030" s="104"/>
      <c r="AB48030" s="104"/>
      <c r="AC48030" s="104"/>
      <c r="AF48030" s="104"/>
      <c r="AG48030" s="104"/>
      <c r="AK48030" s="104"/>
      <c r="AL48030" s="104"/>
      <c r="AO48030" s="104"/>
      <c r="AP48030" s="104"/>
    </row>
    <row r="48031" spans="21:42" ht="15" customHeight="1" x14ac:dyDescent="0.25">
      <c r="U48031" s="104"/>
      <c r="AB48031" s="104"/>
      <c r="AC48031" s="104"/>
      <c r="AF48031" s="104"/>
      <c r="AG48031" s="104"/>
      <c r="AK48031" s="104"/>
      <c r="AL48031" s="104"/>
      <c r="AO48031" s="104"/>
      <c r="AP48031" s="104"/>
    </row>
    <row r="48032" spans="21:42" ht="15" customHeight="1" x14ac:dyDescent="0.25">
      <c r="U48032" s="104"/>
      <c r="AB48032" s="104"/>
      <c r="AC48032" s="104"/>
      <c r="AF48032" s="104"/>
      <c r="AG48032" s="104"/>
      <c r="AK48032" s="104"/>
      <c r="AL48032" s="104"/>
      <c r="AO48032" s="104"/>
      <c r="AP48032" s="104"/>
    </row>
    <row r="48033" spans="21:42" ht="15" customHeight="1" x14ac:dyDescent="0.25">
      <c r="U48033" s="104"/>
      <c r="AB48033" s="104"/>
      <c r="AC48033" s="104"/>
      <c r="AF48033" s="104"/>
      <c r="AG48033" s="104"/>
      <c r="AK48033" s="104"/>
      <c r="AL48033" s="104"/>
      <c r="AO48033" s="104"/>
      <c r="AP48033" s="104"/>
    </row>
    <row r="48034" spans="21:42" ht="15" customHeight="1" x14ac:dyDescent="0.25">
      <c r="U48034" s="104"/>
      <c r="AB48034" s="104"/>
      <c r="AC48034" s="104"/>
      <c r="AF48034" s="104"/>
      <c r="AG48034" s="104"/>
      <c r="AK48034" s="104"/>
      <c r="AL48034" s="104"/>
      <c r="AO48034" s="104"/>
      <c r="AP48034" s="104"/>
    </row>
    <row r="48035" spans="21:42" ht="15" customHeight="1" x14ac:dyDescent="0.25">
      <c r="U48035" s="104"/>
      <c r="AB48035" s="104"/>
      <c r="AC48035" s="104"/>
      <c r="AF48035" s="104"/>
      <c r="AG48035" s="104"/>
      <c r="AK48035" s="104"/>
      <c r="AL48035" s="104"/>
      <c r="AO48035" s="104"/>
      <c r="AP48035" s="104"/>
    </row>
    <row r="48036" spans="21:42" ht="15" customHeight="1" x14ac:dyDescent="0.25">
      <c r="U48036" s="104"/>
      <c r="AB48036" s="104"/>
      <c r="AC48036" s="104"/>
      <c r="AF48036" s="104"/>
      <c r="AG48036" s="104"/>
      <c r="AK48036" s="104"/>
      <c r="AL48036" s="104"/>
      <c r="AO48036" s="104"/>
      <c r="AP48036" s="104"/>
    </row>
    <row r="48037" spans="21:42" ht="15" customHeight="1" x14ac:dyDescent="0.25">
      <c r="U48037" s="104"/>
      <c r="AB48037" s="104"/>
      <c r="AC48037" s="104"/>
      <c r="AF48037" s="104"/>
      <c r="AG48037" s="104"/>
      <c r="AK48037" s="104"/>
      <c r="AL48037" s="104"/>
      <c r="AO48037" s="104"/>
      <c r="AP48037" s="104"/>
    </row>
    <row r="48038" spans="21:42" ht="15" customHeight="1" x14ac:dyDescent="0.25">
      <c r="U48038" s="104"/>
      <c r="AB48038" s="104"/>
      <c r="AC48038" s="104"/>
      <c r="AF48038" s="104"/>
      <c r="AG48038" s="104"/>
      <c r="AK48038" s="104"/>
      <c r="AL48038" s="104"/>
      <c r="AO48038" s="104"/>
      <c r="AP48038" s="104"/>
    </row>
    <row r="48039" spans="21:42" ht="15" customHeight="1" x14ac:dyDescent="0.25">
      <c r="U48039" s="104"/>
      <c r="AB48039" s="104"/>
      <c r="AC48039" s="104"/>
      <c r="AF48039" s="104"/>
      <c r="AG48039" s="104"/>
      <c r="AK48039" s="104"/>
      <c r="AL48039" s="104"/>
      <c r="AO48039" s="104"/>
      <c r="AP48039" s="104"/>
    </row>
    <row r="48040" spans="21:42" ht="15" customHeight="1" x14ac:dyDescent="0.25">
      <c r="U48040" s="104"/>
      <c r="AB48040" s="104"/>
      <c r="AC48040" s="104"/>
      <c r="AF48040" s="104"/>
      <c r="AG48040" s="104"/>
      <c r="AK48040" s="104"/>
      <c r="AL48040" s="104"/>
      <c r="AO48040" s="104"/>
      <c r="AP48040" s="104"/>
    </row>
    <row r="48041" spans="21:42" ht="15" customHeight="1" x14ac:dyDescent="0.25">
      <c r="U48041" s="104"/>
      <c r="AB48041" s="104"/>
      <c r="AC48041" s="104"/>
      <c r="AF48041" s="104"/>
      <c r="AG48041" s="104"/>
      <c r="AK48041" s="104"/>
      <c r="AL48041" s="104"/>
      <c r="AO48041" s="104"/>
      <c r="AP48041" s="104"/>
    </row>
    <row r="48042" spans="21:42" ht="15" customHeight="1" x14ac:dyDescent="0.25">
      <c r="U48042" s="104"/>
      <c r="AB48042" s="104"/>
      <c r="AC48042" s="104"/>
      <c r="AF48042" s="104"/>
      <c r="AG48042" s="104"/>
      <c r="AK48042" s="104"/>
      <c r="AL48042" s="104"/>
      <c r="AO48042" s="104"/>
      <c r="AP48042" s="104"/>
    </row>
    <row r="48043" spans="21:42" ht="15" customHeight="1" x14ac:dyDescent="0.25">
      <c r="U48043" s="104"/>
      <c r="AB48043" s="104"/>
      <c r="AC48043" s="104"/>
      <c r="AF48043" s="104"/>
      <c r="AG48043" s="104"/>
      <c r="AK48043" s="104"/>
      <c r="AL48043" s="104"/>
      <c r="AO48043" s="104"/>
      <c r="AP48043" s="104"/>
    </row>
    <row r="48044" spans="21:42" ht="15" customHeight="1" x14ac:dyDescent="0.25">
      <c r="U48044" s="104"/>
      <c r="AB48044" s="104"/>
      <c r="AC48044" s="104"/>
      <c r="AF48044" s="104"/>
      <c r="AG48044" s="104"/>
      <c r="AK48044" s="104"/>
      <c r="AL48044" s="104"/>
      <c r="AO48044" s="104"/>
      <c r="AP48044" s="104"/>
    </row>
    <row r="48045" spans="21:42" ht="15" customHeight="1" x14ac:dyDescent="0.25">
      <c r="U48045" s="104"/>
      <c r="AB48045" s="104"/>
      <c r="AC48045" s="104"/>
      <c r="AF48045" s="104"/>
      <c r="AG48045" s="104"/>
      <c r="AK48045" s="104"/>
      <c r="AL48045" s="104"/>
      <c r="AO48045" s="104"/>
      <c r="AP48045" s="104"/>
    </row>
    <row r="48046" spans="21:42" ht="15" customHeight="1" x14ac:dyDescent="0.25">
      <c r="U48046" s="104"/>
      <c r="AB48046" s="104"/>
      <c r="AC48046" s="104"/>
      <c r="AF48046" s="104"/>
      <c r="AG48046" s="104"/>
      <c r="AK48046" s="104"/>
      <c r="AL48046" s="104"/>
      <c r="AO48046" s="104"/>
      <c r="AP48046" s="104"/>
    </row>
    <row r="48047" spans="21:42" ht="15" customHeight="1" x14ac:dyDescent="0.25">
      <c r="U48047" s="104"/>
      <c r="AB48047" s="104"/>
      <c r="AC48047" s="104"/>
      <c r="AF48047" s="104"/>
      <c r="AG48047" s="104"/>
      <c r="AK48047" s="104"/>
      <c r="AL48047" s="104"/>
      <c r="AO48047" s="104"/>
      <c r="AP48047" s="104"/>
    </row>
    <row r="48048" spans="21:42" ht="15" customHeight="1" x14ac:dyDescent="0.25">
      <c r="U48048" s="104"/>
      <c r="AB48048" s="104"/>
      <c r="AC48048" s="104"/>
      <c r="AF48048" s="104"/>
      <c r="AG48048" s="104"/>
      <c r="AK48048" s="104"/>
      <c r="AL48048" s="104"/>
      <c r="AO48048" s="104"/>
      <c r="AP48048" s="104"/>
    </row>
    <row r="48049" spans="21:42" ht="15" customHeight="1" x14ac:dyDescent="0.25">
      <c r="U48049" s="104"/>
      <c r="AB48049" s="104"/>
      <c r="AC48049" s="104"/>
      <c r="AF48049" s="104"/>
      <c r="AG48049" s="104"/>
      <c r="AK48049" s="104"/>
      <c r="AL48049" s="104"/>
      <c r="AO48049" s="104"/>
      <c r="AP48049" s="104"/>
    </row>
    <row r="48050" spans="21:42" ht="15" customHeight="1" x14ac:dyDescent="0.25">
      <c r="U48050" s="104"/>
      <c r="AB48050" s="104"/>
      <c r="AC48050" s="104"/>
      <c r="AF48050" s="104"/>
      <c r="AG48050" s="104"/>
      <c r="AK48050" s="104"/>
      <c r="AL48050" s="104"/>
      <c r="AO48050" s="104"/>
      <c r="AP48050" s="104"/>
    </row>
    <row r="48051" spans="21:42" ht="15" customHeight="1" x14ac:dyDescent="0.25">
      <c r="U48051" s="104"/>
      <c r="AB48051" s="104"/>
      <c r="AC48051" s="104"/>
      <c r="AF48051" s="104"/>
      <c r="AG48051" s="104"/>
      <c r="AK48051" s="104"/>
      <c r="AL48051" s="104"/>
      <c r="AO48051" s="104"/>
      <c r="AP48051" s="104"/>
    </row>
    <row r="48052" spans="21:42" ht="15" customHeight="1" x14ac:dyDescent="0.25">
      <c r="U48052" s="104"/>
      <c r="AB48052" s="104"/>
      <c r="AC48052" s="104"/>
      <c r="AF48052" s="104"/>
      <c r="AG48052" s="104"/>
      <c r="AK48052" s="104"/>
      <c r="AL48052" s="104"/>
      <c r="AO48052" s="104"/>
      <c r="AP48052" s="104"/>
    </row>
    <row r="48053" spans="21:42" ht="15" customHeight="1" x14ac:dyDescent="0.25">
      <c r="U48053" s="104"/>
      <c r="AB48053" s="104"/>
      <c r="AC48053" s="104"/>
      <c r="AF48053" s="104"/>
      <c r="AG48053" s="104"/>
      <c r="AK48053" s="104"/>
      <c r="AL48053" s="104"/>
      <c r="AO48053" s="104"/>
      <c r="AP48053" s="104"/>
    </row>
    <row r="48054" spans="21:42" ht="15" customHeight="1" x14ac:dyDescent="0.25">
      <c r="U48054" s="104"/>
      <c r="AB48054" s="104"/>
      <c r="AC48054" s="104"/>
      <c r="AF48054" s="104"/>
      <c r="AG48054" s="104"/>
      <c r="AK48054" s="104"/>
      <c r="AL48054" s="104"/>
      <c r="AO48054" s="104"/>
      <c r="AP48054" s="104"/>
    </row>
    <row r="48055" spans="21:42" ht="15" customHeight="1" x14ac:dyDescent="0.25">
      <c r="U48055" s="104"/>
      <c r="AB48055" s="104"/>
      <c r="AC48055" s="104"/>
      <c r="AF48055" s="104"/>
      <c r="AG48055" s="104"/>
      <c r="AK48055" s="104"/>
      <c r="AL48055" s="104"/>
      <c r="AO48055" s="104"/>
      <c r="AP48055" s="104"/>
    </row>
    <row r="48056" spans="21:42" ht="15" customHeight="1" x14ac:dyDescent="0.25">
      <c r="U48056" s="104"/>
      <c r="AB48056" s="104"/>
      <c r="AC48056" s="104"/>
      <c r="AF48056" s="104"/>
      <c r="AG48056" s="104"/>
      <c r="AK48056" s="104"/>
      <c r="AL48056" s="104"/>
      <c r="AO48056" s="104"/>
      <c r="AP48056" s="104"/>
    </row>
    <row r="48057" spans="21:42" ht="15" customHeight="1" x14ac:dyDescent="0.25">
      <c r="U48057" s="104"/>
      <c r="AB48057" s="104"/>
      <c r="AC48057" s="104"/>
      <c r="AF48057" s="104"/>
      <c r="AG48057" s="104"/>
      <c r="AK48057" s="104"/>
      <c r="AL48057" s="104"/>
      <c r="AO48057" s="104"/>
      <c r="AP48057" s="104"/>
    </row>
    <row r="48058" spans="21:42" ht="15" customHeight="1" x14ac:dyDescent="0.25">
      <c r="U48058" s="104"/>
      <c r="AB48058" s="104"/>
      <c r="AC48058" s="104"/>
      <c r="AF48058" s="104"/>
      <c r="AG48058" s="104"/>
      <c r="AK48058" s="104"/>
      <c r="AL48058" s="104"/>
      <c r="AO48058" s="104"/>
      <c r="AP48058" s="104"/>
    </row>
    <row r="48059" spans="21:42" ht="15" customHeight="1" x14ac:dyDescent="0.25">
      <c r="U48059" s="104"/>
      <c r="AB48059" s="104"/>
      <c r="AC48059" s="104"/>
      <c r="AF48059" s="104"/>
      <c r="AG48059" s="104"/>
      <c r="AK48059" s="104"/>
      <c r="AL48059" s="104"/>
      <c r="AO48059" s="104"/>
      <c r="AP48059" s="104"/>
    </row>
    <row r="48060" spans="21:42" ht="15" customHeight="1" x14ac:dyDescent="0.25">
      <c r="U48060" s="104"/>
      <c r="AB48060" s="104"/>
      <c r="AC48060" s="104"/>
      <c r="AF48060" s="104"/>
      <c r="AG48060" s="104"/>
      <c r="AK48060" s="104"/>
      <c r="AL48060" s="104"/>
      <c r="AO48060" s="104"/>
      <c r="AP48060" s="104"/>
    </row>
    <row r="48061" spans="21:42" ht="15" customHeight="1" x14ac:dyDescent="0.25">
      <c r="U48061" s="104"/>
      <c r="AB48061" s="104"/>
      <c r="AC48061" s="104"/>
      <c r="AF48061" s="104"/>
      <c r="AG48061" s="104"/>
      <c r="AK48061" s="104"/>
      <c r="AL48061" s="104"/>
      <c r="AO48061" s="104"/>
      <c r="AP48061" s="104"/>
    </row>
    <row r="48062" spans="21:42" ht="15" customHeight="1" x14ac:dyDescent="0.25">
      <c r="U48062" s="104"/>
      <c r="AB48062" s="104"/>
      <c r="AC48062" s="104"/>
      <c r="AF48062" s="104"/>
      <c r="AG48062" s="104"/>
      <c r="AK48062" s="104"/>
      <c r="AL48062" s="104"/>
      <c r="AO48062" s="104"/>
      <c r="AP48062" s="104"/>
    </row>
    <row r="48063" spans="21:42" ht="15" customHeight="1" x14ac:dyDescent="0.25">
      <c r="U48063" s="104"/>
      <c r="AB48063" s="104"/>
      <c r="AC48063" s="104"/>
      <c r="AF48063" s="104"/>
      <c r="AG48063" s="104"/>
      <c r="AK48063" s="104"/>
      <c r="AL48063" s="104"/>
      <c r="AO48063" s="104"/>
      <c r="AP48063" s="104"/>
    </row>
    <row r="48064" spans="21:42" ht="15" customHeight="1" x14ac:dyDescent="0.25">
      <c r="U48064" s="104"/>
      <c r="AB48064" s="104"/>
      <c r="AC48064" s="104"/>
      <c r="AF48064" s="104"/>
      <c r="AG48064" s="104"/>
      <c r="AK48064" s="104"/>
      <c r="AL48064" s="104"/>
      <c r="AO48064" s="104"/>
      <c r="AP48064" s="104"/>
    </row>
    <row r="48065" spans="21:42" ht="15" customHeight="1" x14ac:dyDescent="0.25">
      <c r="U48065" s="104"/>
      <c r="AB48065" s="104"/>
      <c r="AC48065" s="104"/>
      <c r="AF48065" s="104"/>
      <c r="AG48065" s="104"/>
      <c r="AK48065" s="104"/>
      <c r="AL48065" s="104"/>
      <c r="AO48065" s="104"/>
      <c r="AP48065" s="104"/>
    </row>
    <row r="48066" spans="21:42" ht="15" customHeight="1" x14ac:dyDescent="0.25">
      <c r="U48066" s="104"/>
      <c r="AB48066" s="104"/>
      <c r="AC48066" s="104"/>
      <c r="AF48066" s="104"/>
      <c r="AG48066" s="104"/>
      <c r="AK48066" s="104"/>
      <c r="AL48066" s="104"/>
      <c r="AO48066" s="104"/>
      <c r="AP48066" s="104"/>
    </row>
    <row r="48067" spans="21:42" ht="15" customHeight="1" x14ac:dyDescent="0.25">
      <c r="U48067" s="104"/>
      <c r="AB48067" s="104"/>
      <c r="AC48067" s="104"/>
      <c r="AF48067" s="104"/>
      <c r="AG48067" s="104"/>
      <c r="AK48067" s="104"/>
      <c r="AL48067" s="104"/>
      <c r="AO48067" s="104"/>
      <c r="AP48067" s="104"/>
    </row>
    <row r="48068" spans="21:42" ht="15" customHeight="1" x14ac:dyDescent="0.25">
      <c r="U48068" s="104"/>
      <c r="AB48068" s="104"/>
      <c r="AC48068" s="104"/>
      <c r="AF48068" s="104"/>
      <c r="AG48068" s="104"/>
      <c r="AK48068" s="104"/>
      <c r="AL48068" s="104"/>
      <c r="AO48068" s="104"/>
      <c r="AP48068" s="104"/>
    </row>
    <row r="48069" spans="21:42" ht="15" customHeight="1" x14ac:dyDescent="0.25">
      <c r="U48069" s="104"/>
      <c r="AB48069" s="104"/>
      <c r="AC48069" s="104"/>
      <c r="AF48069" s="104"/>
      <c r="AG48069" s="104"/>
      <c r="AK48069" s="104"/>
      <c r="AL48069" s="104"/>
      <c r="AO48069" s="104"/>
      <c r="AP48069" s="104"/>
    </row>
    <row r="48070" spans="21:42" ht="15" customHeight="1" x14ac:dyDescent="0.25">
      <c r="U48070" s="104"/>
      <c r="AB48070" s="104"/>
      <c r="AC48070" s="104"/>
      <c r="AF48070" s="104"/>
      <c r="AG48070" s="104"/>
      <c r="AK48070" s="104"/>
      <c r="AL48070" s="104"/>
      <c r="AO48070" s="104"/>
      <c r="AP48070" s="104"/>
    </row>
    <row r="48071" spans="21:42" ht="15" customHeight="1" x14ac:dyDescent="0.25">
      <c r="U48071" s="104"/>
      <c r="AB48071" s="104"/>
      <c r="AC48071" s="104"/>
      <c r="AF48071" s="104"/>
      <c r="AG48071" s="104"/>
      <c r="AK48071" s="104"/>
      <c r="AL48071" s="104"/>
      <c r="AO48071" s="104"/>
      <c r="AP48071" s="104"/>
    </row>
    <row r="48072" spans="21:42" ht="15" customHeight="1" x14ac:dyDescent="0.25">
      <c r="U48072" s="104"/>
      <c r="AB48072" s="104"/>
      <c r="AC48072" s="104"/>
      <c r="AF48072" s="104"/>
      <c r="AG48072" s="104"/>
      <c r="AK48072" s="104"/>
      <c r="AL48072" s="104"/>
      <c r="AO48072" s="104"/>
      <c r="AP48072" s="104"/>
    </row>
    <row r="48073" spans="21:42" ht="15" customHeight="1" x14ac:dyDescent="0.25">
      <c r="U48073" s="104"/>
      <c r="AB48073" s="104"/>
      <c r="AC48073" s="104"/>
      <c r="AF48073" s="104"/>
      <c r="AG48073" s="104"/>
      <c r="AK48073" s="104"/>
      <c r="AL48073" s="104"/>
      <c r="AO48073" s="104"/>
      <c r="AP48073" s="104"/>
    </row>
    <row r="48074" spans="21:42" ht="15" customHeight="1" x14ac:dyDescent="0.25">
      <c r="U48074" s="104"/>
      <c r="AB48074" s="104"/>
      <c r="AC48074" s="104"/>
      <c r="AF48074" s="104"/>
      <c r="AG48074" s="104"/>
      <c r="AK48074" s="104"/>
      <c r="AL48074" s="104"/>
      <c r="AO48074" s="104"/>
      <c r="AP48074" s="104"/>
    </row>
    <row r="48075" spans="21:42" ht="15" customHeight="1" x14ac:dyDescent="0.25">
      <c r="U48075" s="104"/>
      <c r="AB48075" s="104"/>
      <c r="AC48075" s="104"/>
      <c r="AF48075" s="104"/>
      <c r="AG48075" s="104"/>
      <c r="AK48075" s="104"/>
      <c r="AL48075" s="104"/>
      <c r="AO48075" s="104"/>
      <c r="AP48075" s="104"/>
    </row>
    <row r="48076" spans="21:42" ht="15" customHeight="1" x14ac:dyDescent="0.25">
      <c r="U48076" s="104"/>
      <c r="AB48076" s="104"/>
      <c r="AC48076" s="104"/>
      <c r="AF48076" s="104"/>
      <c r="AG48076" s="104"/>
      <c r="AK48076" s="104"/>
      <c r="AL48076" s="104"/>
      <c r="AO48076" s="104"/>
      <c r="AP48076" s="104"/>
    </row>
    <row r="48077" spans="21:42" ht="15" customHeight="1" x14ac:dyDescent="0.25">
      <c r="U48077" s="104"/>
      <c r="AB48077" s="104"/>
      <c r="AC48077" s="104"/>
      <c r="AF48077" s="104"/>
      <c r="AG48077" s="104"/>
      <c r="AK48077" s="104"/>
      <c r="AL48077" s="104"/>
      <c r="AO48077" s="104"/>
      <c r="AP48077" s="104"/>
    </row>
    <row r="48078" spans="21:42" ht="15" customHeight="1" x14ac:dyDescent="0.25">
      <c r="U48078" s="104"/>
      <c r="AB48078" s="104"/>
      <c r="AC48078" s="104"/>
      <c r="AF48078" s="104"/>
      <c r="AG48078" s="104"/>
      <c r="AK48078" s="104"/>
      <c r="AL48078" s="104"/>
      <c r="AO48078" s="104"/>
      <c r="AP48078" s="104"/>
    </row>
    <row r="48079" spans="21:42" ht="15" customHeight="1" x14ac:dyDescent="0.25">
      <c r="U48079" s="104"/>
      <c r="AB48079" s="104"/>
      <c r="AC48079" s="104"/>
      <c r="AF48079" s="104"/>
      <c r="AG48079" s="104"/>
      <c r="AK48079" s="104"/>
      <c r="AL48079" s="104"/>
      <c r="AO48079" s="104"/>
      <c r="AP48079" s="104"/>
    </row>
    <row r="48080" spans="21:42" ht="15" customHeight="1" x14ac:dyDescent="0.25">
      <c r="U48080" s="104"/>
      <c r="AB48080" s="104"/>
      <c r="AC48080" s="104"/>
      <c r="AF48080" s="104"/>
      <c r="AG48080" s="104"/>
      <c r="AK48080" s="104"/>
      <c r="AL48080" s="104"/>
      <c r="AO48080" s="104"/>
      <c r="AP48080" s="104"/>
    </row>
    <row r="48081" spans="21:42" ht="15" customHeight="1" x14ac:dyDescent="0.25">
      <c r="U48081" s="104"/>
      <c r="AB48081" s="104"/>
      <c r="AC48081" s="104"/>
      <c r="AF48081" s="104"/>
      <c r="AG48081" s="104"/>
      <c r="AK48081" s="104"/>
      <c r="AL48081" s="104"/>
      <c r="AO48081" s="104"/>
      <c r="AP48081" s="104"/>
    </row>
    <row r="48082" spans="21:42" ht="15" customHeight="1" x14ac:dyDescent="0.25">
      <c r="U48082" s="104"/>
      <c r="AB48082" s="104"/>
      <c r="AC48082" s="104"/>
      <c r="AF48082" s="104"/>
      <c r="AG48082" s="104"/>
      <c r="AK48082" s="104"/>
      <c r="AL48082" s="104"/>
      <c r="AO48082" s="104"/>
      <c r="AP48082" s="104"/>
    </row>
    <row r="48083" spans="21:42" ht="15" customHeight="1" x14ac:dyDescent="0.25">
      <c r="U48083" s="104"/>
      <c r="AB48083" s="104"/>
      <c r="AC48083" s="104"/>
      <c r="AF48083" s="104"/>
      <c r="AG48083" s="104"/>
      <c r="AK48083" s="104"/>
      <c r="AL48083" s="104"/>
      <c r="AO48083" s="104"/>
      <c r="AP48083" s="104"/>
    </row>
    <row r="48084" spans="21:42" ht="15" customHeight="1" x14ac:dyDescent="0.25">
      <c r="U48084" s="104"/>
      <c r="AB48084" s="104"/>
      <c r="AC48084" s="104"/>
      <c r="AF48084" s="104"/>
      <c r="AG48084" s="104"/>
      <c r="AK48084" s="104"/>
      <c r="AL48084" s="104"/>
      <c r="AO48084" s="104"/>
      <c r="AP48084" s="104"/>
    </row>
    <row r="48085" spans="21:42" ht="15" customHeight="1" x14ac:dyDescent="0.25">
      <c r="U48085" s="104"/>
      <c r="AB48085" s="104"/>
      <c r="AC48085" s="104"/>
      <c r="AF48085" s="104"/>
      <c r="AG48085" s="104"/>
      <c r="AK48085" s="104"/>
      <c r="AL48085" s="104"/>
      <c r="AO48085" s="104"/>
      <c r="AP48085" s="104"/>
    </row>
    <row r="48086" spans="21:42" ht="15" customHeight="1" x14ac:dyDescent="0.25">
      <c r="U48086" s="104"/>
      <c r="AB48086" s="104"/>
      <c r="AC48086" s="104"/>
      <c r="AF48086" s="104"/>
      <c r="AG48086" s="104"/>
      <c r="AK48086" s="104"/>
      <c r="AL48086" s="104"/>
      <c r="AO48086" s="104"/>
      <c r="AP48086" s="104"/>
    </row>
    <row r="48087" spans="21:42" ht="15" customHeight="1" x14ac:dyDescent="0.25">
      <c r="U48087" s="104"/>
      <c r="AB48087" s="104"/>
      <c r="AC48087" s="104"/>
      <c r="AF48087" s="104"/>
      <c r="AG48087" s="104"/>
      <c r="AK48087" s="104"/>
      <c r="AL48087" s="104"/>
      <c r="AO48087" s="104"/>
      <c r="AP48087" s="104"/>
    </row>
    <row r="48088" spans="21:42" ht="15" customHeight="1" x14ac:dyDescent="0.25">
      <c r="U48088" s="104"/>
      <c r="AB48088" s="104"/>
      <c r="AC48088" s="104"/>
      <c r="AF48088" s="104"/>
      <c r="AG48088" s="104"/>
      <c r="AK48088" s="104"/>
      <c r="AL48088" s="104"/>
      <c r="AO48088" s="104"/>
      <c r="AP48088" s="104"/>
    </row>
    <row r="48089" spans="21:42" ht="15" customHeight="1" x14ac:dyDescent="0.25">
      <c r="U48089" s="104"/>
      <c r="AB48089" s="104"/>
      <c r="AC48089" s="104"/>
      <c r="AF48089" s="104"/>
      <c r="AG48089" s="104"/>
      <c r="AK48089" s="104"/>
      <c r="AL48089" s="104"/>
      <c r="AO48089" s="104"/>
      <c r="AP48089" s="104"/>
    </row>
    <row r="48090" spans="21:42" ht="15" customHeight="1" x14ac:dyDescent="0.25">
      <c r="U48090" s="104"/>
      <c r="AB48090" s="104"/>
      <c r="AC48090" s="104"/>
      <c r="AF48090" s="104"/>
      <c r="AG48090" s="104"/>
      <c r="AK48090" s="104"/>
      <c r="AL48090" s="104"/>
      <c r="AO48090" s="104"/>
      <c r="AP48090" s="104"/>
    </row>
    <row r="48091" spans="21:42" ht="15" customHeight="1" x14ac:dyDescent="0.25">
      <c r="U48091" s="104"/>
      <c r="AB48091" s="104"/>
      <c r="AC48091" s="104"/>
      <c r="AF48091" s="104"/>
      <c r="AG48091" s="104"/>
      <c r="AK48091" s="104"/>
      <c r="AL48091" s="104"/>
      <c r="AO48091" s="104"/>
      <c r="AP48091" s="104"/>
    </row>
    <row r="48092" spans="21:42" ht="15" customHeight="1" x14ac:dyDescent="0.25">
      <c r="U48092" s="104"/>
      <c r="AB48092" s="104"/>
      <c r="AC48092" s="104"/>
      <c r="AF48092" s="104"/>
      <c r="AG48092" s="104"/>
      <c r="AK48092" s="104"/>
      <c r="AL48092" s="104"/>
      <c r="AO48092" s="104"/>
      <c r="AP48092" s="104"/>
    </row>
    <row r="48093" spans="21:42" ht="15" customHeight="1" x14ac:dyDescent="0.25">
      <c r="U48093" s="104"/>
      <c r="AB48093" s="104"/>
      <c r="AC48093" s="104"/>
      <c r="AF48093" s="104"/>
      <c r="AG48093" s="104"/>
      <c r="AK48093" s="104"/>
      <c r="AL48093" s="104"/>
      <c r="AO48093" s="104"/>
      <c r="AP48093" s="104"/>
    </row>
    <row r="48094" spans="21:42" ht="15" customHeight="1" x14ac:dyDescent="0.25">
      <c r="U48094" s="104"/>
      <c r="AB48094" s="104"/>
      <c r="AC48094" s="104"/>
      <c r="AF48094" s="104"/>
      <c r="AG48094" s="104"/>
      <c r="AK48094" s="104"/>
      <c r="AL48094" s="104"/>
      <c r="AO48094" s="104"/>
      <c r="AP48094" s="104"/>
    </row>
    <row r="48095" spans="21:42" ht="15" customHeight="1" x14ac:dyDescent="0.25">
      <c r="U48095" s="104"/>
      <c r="AB48095" s="104"/>
      <c r="AC48095" s="104"/>
      <c r="AF48095" s="104"/>
      <c r="AG48095" s="104"/>
      <c r="AK48095" s="104"/>
      <c r="AL48095" s="104"/>
      <c r="AO48095" s="104"/>
      <c r="AP48095" s="104"/>
    </row>
    <row r="48096" spans="21:42" ht="15" customHeight="1" x14ac:dyDescent="0.25">
      <c r="U48096" s="104"/>
      <c r="AB48096" s="104"/>
      <c r="AC48096" s="104"/>
      <c r="AF48096" s="104"/>
      <c r="AG48096" s="104"/>
      <c r="AK48096" s="104"/>
      <c r="AL48096" s="104"/>
      <c r="AO48096" s="104"/>
      <c r="AP48096" s="104"/>
    </row>
    <row r="48097" spans="21:42" ht="15" customHeight="1" x14ac:dyDescent="0.25">
      <c r="U48097" s="104"/>
      <c r="AB48097" s="104"/>
      <c r="AC48097" s="104"/>
      <c r="AF48097" s="104"/>
      <c r="AG48097" s="104"/>
      <c r="AK48097" s="104"/>
      <c r="AL48097" s="104"/>
      <c r="AO48097" s="104"/>
      <c r="AP48097" s="104"/>
    </row>
    <row r="48098" spans="21:42" ht="15" customHeight="1" x14ac:dyDescent="0.25">
      <c r="U48098" s="104"/>
      <c r="AB48098" s="104"/>
      <c r="AC48098" s="104"/>
      <c r="AF48098" s="104"/>
      <c r="AG48098" s="104"/>
      <c r="AK48098" s="104"/>
      <c r="AL48098" s="104"/>
      <c r="AO48098" s="104"/>
      <c r="AP48098" s="104"/>
    </row>
    <row r="48099" spans="21:42" ht="15" customHeight="1" x14ac:dyDescent="0.25">
      <c r="U48099" s="104"/>
      <c r="AB48099" s="104"/>
      <c r="AC48099" s="104"/>
      <c r="AF48099" s="104"/>
      <c r="AG48099" s="104"/>
      <c r="AK48099" s="104"/>
      <c r="AL48099" s="104"/>
      <c r="AO48099" s="104"/>
      <c r="AP48099" s="104"/>
    </row>
    <row r="48100" spans="21:42" ht="15" customHeight="1" x14ac:dyDescent="0.25">
      <c r="U48100" s="104"/>
      <c r="AB48100" s="104"/>
      <c r="AC48100" s="104"/>
      <c r="AF48100" s="104"/>
      <c r="AG48100" s="104"/>
      <c r="AK48100" s="104"/>
      <c r="AL48100" s="104"/>
      <c r="AO48100" s="104"/>
      <c r="AP48100" s="104"/>
    </row>
    <row r="48101" spans="21:42" ht="15" customHeight="1" x14ac:dyDescent="0.25">
      <c r="U48101" s="104"/>
      <c r="AB48101" s="104"/>
      <c r="AC48101" s="104"/>
      <c r="AF48101" s="104"/>
      <c r="AG48101" s="104"/>
      <c r="AK48101" s="104"/>
      <c r="AL48101" s="104"/>
      <c r="AO48101" s="104"/>
      <c r="AP48101" s="104"/>
    </row>
    <row r="48102" spans="21:42" ht="15" customHeight="1" x14ac:dyDescent="0.25">
      <c r="U48102" s="104"/>
      <c r="AB48102" s="104"/>
      <c r="AC48102" s="104"/>
      <c r="AF48102" s="104"/>
      <c r="AG48102" s="104"/>
      <c r="AK48102" s="104"/>
      <c r="AL48102" s="104"/>
      <c r="AO48102" s="104"/>
      <c r="AP48102" s="104"/>
    </row>
    <row r="48103" spans="21:42" ht="15" customHeight="1" x14ac:dyDescent="0.25">
      <c r="U48103" s="104"/>
      <c r="AB48103" s="104"/>
      <c r="AC48103" s="104"/>
      <c r="AF48103" s="104"/>
      <c r="AG48103" s="104"/>
      <c r="AK48103" s="104"/>
      <c r="AL48103" s="104"/>
      <c r="AO48103" s="104"/>
      <c r="AP48103" s="104"/>
    </row>
    <row r="48104" spans="21:42" ht="15" customHeight="1" x14ac:dyDescent="0.25">
      <c r="U48104" s="104"/>
      <c r="AB48104" s="104"/>
      <c r="AC48104" s="104"/>
      <c r="AF48104" s="104"/>
      <c r="AG48104" s="104"/>
      <c r="AK48104" s="104"/>
      <c r="AL48104" s="104"/>
      <c r="AO48104" s="104"/>
      <c r="AP48104" s="104"/>
    </row>
    <row r="48105" spans="21:42" ht="15" customHeight="1" x14ac:dyDescent="0.25">
      <c r="U48105" s="104"/>
      <c r="AB48105" s="104"/>
      <c r="AC48105" s="104"/>
      <c r="AF48105" s="104"/>
      <c r="AG48105" s="104"/>
      <c r="AK48105" s="104"/>
      <c r="AL48105" s="104"/>
      <c r="AO48105" s="104"/>
      <c r="AP48105" s="104"/>
    </row>
    <row r="48106" spans="21:42" ht="15" customHeight="1" x14ac:dyDescent="0.25">
      <c r="U48106" s="104"/>
      <c r="AB48106" s="104"/>
      <c r="AC48106" s="104"/>
      <c r="AF48106" s="104"/>
      <c r="AG48106" s="104"/>
      <c r="AK48106" s="104"/>
      <c r="AL48106" s="104"/>
      <c r="AO48106" s="104"/>
      <c r="AP48106" s="104"/>
    </row>
    <row r="48107" spans="21:42" ht="15" customHeight="1" x14ac:dyDescent="0.25">
      <c r="U48107" s="104"/>
      <c r="AB48107" s="104"/>
      <c r="AC48107" s="104"/>
      <c r="AF48107" s="104"/>
      <c r="AG48107" s="104"/>
      <c r="AK48107" s="104"/>
      <c r="AL48107" s="104"/>
      <c r="AO48107" s="104"/>
      <c r="AP48107" s="104"/>
    </row>
    <row r="48108" spans="21:42" ht="15" customHeight="1" x14ac:dyDescent="0.25">
      <c r="U48108" s="104"/>
      <c r="AB48108" s="104"/>
      <c r="AC48108" s="104"/>
      <c r="AF48108" s="104"/>
      <c r="AG48108" s="104"/>
      <c r="AK48108" s="104"/>
      <c r="AL48108" s="104"/>
      <c r="AO48108" s="104"/>
      <c r="AP48108" s="104"/>
    </row>
    <row r="48109" spans="21:42" ht="15" customHeight="1" x14ac:dyDescent="0.25">
      <c r="U48109" s="104"/>
      <c r="AB48109" s="104"/>
      <c r="AC48109" s="104"/>
      <c r="AF48109" s="104"/>
      <c r="AG48109" s="104"/>
      <c r="AK48109" s="104"/>
      <c r="AL48109" s="104"/>
      <c r="AO48109" s="104"/>
      <c r="AP48109" s="104"/>
    </row>
    <row r="48110" spans="21:42" ht="15" customHeight="1" x14ac:dyDescent="0.25">
      <c r="U48110" s="104"/>
      <c r="AB48110" s="104"/>
      <c r="AC48110" s="104"/>
      <c r="AF48110" s="104"/>
      <c r="AG48110" s="104"/>
      <c r="AK48110" s="104"/>
      <c r="AL48110" s="104"/>
      <c r="AO48110" s="104"/>
      <c r="AP48110" s="104"/>
    </row>
    <row r="48111" spans="21:42" ht="15" customHeight="1" x14ac:dyDescent="0.25">
      <c r="U48111" s="104"/>
      <c r="AB48111" s="104"/>
      <c r="AC48111" s="104"/>
      <c r="AF48111" s="104"/>
      <c r="AG48111" s="104"/>
      <c r="AK48111" s="104"/>
      <c r="AL48111" s="104"/>
      <c r="AO48111" s="104"/>
      <c r="AP48111" s="104"/>
    </row>
    <row r="48112" spans="21:42" ht="15" customHeight="1" x14ac:dyDescent="0.25">
      <c r="U48112" s="104"/>
      <c r="AB48112" s="104"/>
      <c r="AC48112" s="104"/>
      <c r="AF48112" s="104"/>
      <c r="AG48112" s="104"/>
      <c r="AK48112" s="104"/>
      <c r="AL48112" s="104"/>
      <c r="AO48112" s="104"/>
      <c r="AP48112" s="104"/>
    </row>
    <row r="48113" spans="21:42" ht="15" customHeight="1" x14ac:dyDescent="0.25">
      <c r="U48113" s="104"/>
      <c r="AB48113" s="104"/>
      <c r="AC48113" s="104"/>
      <c r="AF48113" s="104"/>
      <c r="AG48113" s="104"/>
      <c r="AK48113" s="104"/>
      <c r="AL48113" s="104"/>
      <c r="AO48113" s="104"/>
      <c r="AP48113" s="104"/>
    </row>
    <row r="48114" spans="21:42" ht="15" customHeight="1" x14ac:dyDescent="0.25">
      <c r="U48114" s="104"/>
      <c r="AB48114" s="104"/>
      <c r="AC48114" s="104"/>
      <c r="AF48114" s="104"/>
      <c r="AG48114" s="104"/>
      <c r="AK48114" s="104"/>
      <c r="AL48114" s="104"/>
      <c r="AO48114" s="104"/>
      <c r="AP48114" s="104"/>
    </row>
    <row r="48115" spans="21:42" ht="15" customHeight="1" x14ac:dyDescent="0.25">
      <c r="U48115" s="104"/>
      <c r="AB48115" s="104"/>
      <c r="AC48115" s="104"/>
      <c r="AF48115" s="104"/>
      <c r="AG48115" s="104"/>
      <c r="AK48115" s="104"/>
      <c r="AL48115" s="104"/>
      <c r="AO48115" s="104"/>
      <c r="AP48115" s="104"/>
    </row>
    <row r="48116" spans="21:42" ht="15" customHeight="1" x14ac:dyDescent="0.25">
      <c r="U48116" s="104"/>
      <c r="AB48116" s="104"/>
      <c r="AC48116" s="104"/>
      <c r="AF48116" s="104"/>
      <c r="AG48116" s="104"/>
      <c r="AK48116" s="104"/>
      <c r="AL48116" s="104"/>
      <c r="AO48116" s="104"/>
      <c r="AP48116" s="104"/>
    </row>
    <row r="48117" spans="21:42" ht="15" customHeight="1" x14ac:dyDescent="0.25">
      <c r="U48117" s="104"/>
      <c r="AB48117" s="104"/>
      <c r="AC48117" s="104"/>
      <c r="AF48117" s="104"/>
      <c r="AG48117" s="104"/>
      <c r="AK48117" s="104"/>
      <c r="AL48117" s="104"/>
      <c r="AO48117" s="104"/>
      <c r="AP48117" s="104"/>
    </row>
    <row r="48118" spans="21:42" ht="15" customHeight="1" x14ac:dyDescent="0.25">
      <c r="U48118" s="104"/>
      <c r="AB48118" s="104"/>
      <c r="AC48118" s="104"/>
      <c r="AF48118" s="104"/>
      <c r="AG48118" s="104"/>
      <c r="AK48118" s="104"/>
      <c r="AL48118" s="104"/>
      <c r="AO48118" s="104"/>
      <c r="AP48118" s="104"/>
    </row>
    <row r="48119" spans="21:42" ht="15" customHeight="1" x14ac:dyDescent="0.25">
      <c r="U48119" s="104"/>
      <c r="AB48119" s="104"/>
      <c r="AC48119" s="104"/>
      <c r="AF48119" s="104"/>
      <c r="AG48119" s="104"/>
      <c r="AK48119" s="104"/>
      <c r="AL48119" s="104"/>
      <c r="AO48119" s="104"/>
      <c r="AP48119" s="104"/>
    </row>
    <row r="48120" spans="21:42" ht="15" customHeight="1" x14ac:dyDescent="0.25">
      <c r="U48120" s="104"/>
      <c r="AB48120" s="104"/>
      <c r="AC48120" s="104"/>
      <c r="AF48120" s="104"/>
      <c r="AG48120" s="104"/>
      <c r="AK48120" s="104"/>
      <c r="AL48120" s="104"/>
      <c r="AO48120" s="104"/>
      <c r="AP48120" s="104"/>
    </row>
    <row r="48121" spans="21:42" ht="15" customHeight="1" x14ac:dyDescent="0.25">
      <c r="U48121" s="104"/>
      <c r="AB48121" s="104"/>
      <c r="AC48121" s="104"/>
      <c r="AF48121" s="104"/>
      <c r="AG48121" s="104"/>
      <c r="AK48121" s="104"/>
      <c r="AL48121" s="104"/>
      <c r="AO48121" s="104"/>
      <c r="AP48121" s="104"/>
    </row>
    <row r="48122" spans="21:42" ht="15" customHeight="1" x14ac:dyDescent="0.25">
      <c r="U48122" s="104"/>
      <c r="AB48122" s="104"/>
      <c r="AC48122" s="104"/>
      <c r="AF48122" s="104"/>
      <c r="AG48122" s="104"/>
      <c r="AK48122" s="104"/>
      <c r="AL48122" s="104"/>
      <c r="AO48122" s="104"/>
      <c r="AP48122" s="104"/>
    </row>
    <row r="48123" spans="21:42" ht="15" customHeight="1" x14ac:dyDescent="0.25">
      <c r="U48123" s="104"/>
      <c r="AB48123" s="104"/>
      <c r="AC48123" s="104"/>
      <c r="AF48123" s="104"/>
      <c r="AG48123" s="104"/>
      <c r="AK48123" s="104"/>
      <c r="AL48123" s="104"/>
      <c r="AO48123" s="104"/>
      <c r="AP48123" s="104"/>
    </row>
    <row r="48124" spans="21:42" ht="15" customHeight="1" x14ac:dyDescent="0.25">
      <c r="U48124" s="104"/>
      <c r="AB48124" s="104"/>
      <c r="AC48124" s="104"/>
      <c r="AF48124" s="104"/>
      <c r="AG48124" s="104"/>
      <c r="AK48124" s="104"/>
      <c r="AL48124" s="104"/>
      <c r="AO48124" s="104"/>
      <c r="AP48124" s="104"/>
    </row>
    <row r="48125" spans="21:42" ht="15" customHeight="1" x14ac:dyDescent="0.25">
      <c r="U48125" s="104"/>
      <c r="AB48125" s="104"/>
      <c r="AC48125" s="104"/>
      <c r="AF48125" s="104"/>
      <c r="AG48125" s="104"/>
      <c r="AK48125" s="104"/>
      <c r="AL48125" s="104"/>
      <c r="AO48125" s="104"/>
      <c r="AP48125" s="104"/>
    </row>
    <row r="48126" spans="21:42" ht="15" customHeight="1" x14ac:dyDescent="0.25">
      <c r="U48126" s="104"/>
      <c r="AB48126" s="104"/>
      <c r="AC48126" s="104"/>
      <c r="AF48126" s="104"/>
      <c r="AG48126" s="104"/>
      <c r="AK48126" s="104"/>
      <c r="AL48126" s="104"/>
      <c r="AO48126" s="104"/>
      <c r="AP48126" s="104"/>
    </row>
    <row r="48127" spans="21:42" ht="15" customHeight="1" x14ac:dyDescent="0.25">
      <c r="U48127" s="104"/>
      <c r="AB48127" s="104"/>
      <c r="AC48127" s="104"/>
      <c r="AF48127" s="104"/>
      <c r="AG48127" s="104"/>
      <c r="AK48127" s="104"/>
      <c r="AL48127" s="104"/>
      <c r="AO48127" s="104"/>
      <c r="AP48127" s="104"/>
    </row>
    <row r="48128" spans="21:42" ht="15" customHeight="1" x14ac:dyDescent="0.25">
      <c r="U48128" s="104"/>
      <c r="AB48128" s="104"/>
      <c r="AC48128" s="104"/>
      <c r="AF48128" s="104"/>
      <c r="AG48128" s="104"/>
      <c r="AK48128" s="104"/>
      <c r="AL48128" s="104"/>
      <c r="AO48128" s="104"/>
      <c r="AP48128" s="104"/>
    </row>
    <row r="48129" spans="21:42" ht="15" customHeight="1" x14ac:dyDescent="0.25">
      <c r="U48129" s="104"/>
      <c r="AB48129" s="104"/>
      <c r="AC48129" s="104"/>
      <c r="AF48129" s="104"/>
      <c r="AG48129" s="104"/>
      <c r="AK48129" s="104"/>
      <c r="AL48129" s="104"/>
      <c r="AO48129" s="104"/>
      <c r="AP48129" s="104"/>
    </row>
    <row r="48130" spans="21:42" ht="15" customHeight="1" x14ac:dyDescent="0.25">
      <c r="U48130" s="104"/>
      <c r="AB48130" s="104"/>
      <c r="AC48130" s="104"/>
      <c r="AF48130" s="104"/>
      <c r="AG48130" s="104"/>
      <c r="AK48130" s="104"/>
      <c r="AL48130" s="104"/>
      <c r="AO48130" s="104"/>
      <c r="AP48130" s="104"/>
    </row>
    <row r="48131" spans="21:42" ht="15" customHeight="1" x14ac:dyDescent="0.25">
      <c r="U48131" s="104"/>
      <c r="AB48131" s="104"/>
      <c r="AC48131" s="104"/>
      <c r="AF48131" s="104"/>
      <c r="AG48131" s="104"/>
      <c r="AK48131" s="104"/>
      <c r="AL48131" s="104"/>
      <c r="AO48131" s="104"/>
      <c r="AP48131" s="104"/>
    </row>
    <row r="48132" spans="21:42" ht="15" customHeight="1" x14ac:dyDescent="0.25">
      <c r="U48132" s="104"/>
      <c r="AB48132" s="104"/>
      <c r="AC48132" s="104"/>
      <c r="AF48132" s="104"/>
      <c r="AG48132" s="104"/>
      <c r="AK48132" s="104"/>
      <c r="AL48132" s="104"/>
      <c r="AO48132" s="104"/>
      <c r="AP48132" s="104"/>
    </row>
    <row r="48133" spans="21:42" ht="15" customHeight="1" x14ac:dyDescent="0.25">
      <c r="U48133" s="104"/>
      <c r="AB48133" s="104"/>
      <c r="AC48133" s="104"/>
      <c r="AF48133" s="104"/>
      <c r="AG48133" s="104"/>
      <c r="AK48133" s="104"/>
      <c r="AL48133" s="104"/>
      <c r="AO48133" s="104"/>
      <c r="AP48133" s="104"/>
    </row>
    <row r="48134" spans="21:42" ht="15" customHeight="1" x14ac:dyDescent="0.25">
      <c r="U48134" s="104"/>
      <c r="AB48134" s="104"/>
      <c r="AC48134" s="104"/>
      <c r="AF48134" s="104"/>
      <c r="AG48134" s="104"/>
      <c r="AK48134" s="104"/>
      <c r="AL48134" s="104"/>
      <c r="AO48134" s="104"/>
      <c r="AP48134" s="104"/>
    </row>
    <row r="48135" spans="21:42" ht="15" customHeight="1" x14ac:dyDescent="0.25">
      <c r="U48135" s="104"/>
      <c r="AB48135" s="104"/>
      <c r="AC48135" s="104"/>
      <c r="AF48135" s="104"/>
      <c r="AG48135" s="104"/>
      <c r="AK48135" s="104"/>
      <c r="AL48135" s="104"/>
      <c r="AO48135" s="104"/>
      <c r="AP48135" s="104"/>
    </row>
    <row r="48136" spans="21:42" ht="15" customHeight="1" x14ac:dyDescent="0.25">
      <c r="U48136" s="104"/>
      <c r="AB48136" s="104"/>
      <c r="AC48136" s="104"/>
      <c r="AF48136" s="104"/>
      <c r="AG48136" s="104"/>
      <c r="AK48136" s="104"/>
      <c r="AL48136" s="104"/>
      <c r="AO48136" s="104"/>
      <c r="AP48136" s="104"/>
    </row>
    <row r="48137" spans="21:42" ht="15" customHeight="1" x14ac:dyDescent="0.25">
      <c r="U48137" s="104"/>
      <c r="AB48137" s="104"/>
      <c r="AC48137" s="104"/>
      <c r="AF48137" s="104"/>
      <c r="AG48137" s="104"/>
      <c r="AK48137" s="104"/>
      <c r="AL48137" s="104"/>
      <c r="AO48137" s="104"/>
      <c r="AP48137" s="104"/>
    </row>
    <row r="48138" spans="21:42" ht="15" customHeight="1" x14ac:dyDescent="0.25">
      <c r="U48138" s="104"/>
      <c r="AB48138" s="104"/>
      <c r="AC48138" s="104"/>
      <c r="AF48138" s="104"/>
      <c r="AG48138" s="104"/>
      <c r="AK48138" s="104"/>
      <c r="AL48138" s="104"/>
      <c r="AO48138" s="104"/>
      <c r="AP48138" s="104"/>
    </row>
    <row r="48139" spans="21:42" ht="15" customHeight="1" x14ac:dyDescent="0.25">
      <c r="U48139" s="104"/>
      <c r="AB48139" s="104"/>
      <c r="AC48139" s="104"/>
      <c r="AF48139" s="104"/>
      <c r="AG48139" s="104"/>
      <c r="AK48139" s="104"/>
      <c r="AL48139" s="104"/>
      <c r="AO48139" s="104"/>
      <c r="AP48139" s="104"/>
    </row>
    <row r="48140" spans="21:42" ht="15" customHeight="1" x14ac:dyDescent="0.25">
      <c r="U48140" s="104"/>
      <c r="AB48140" s="104"/>
      <c r="AC48140" s="104"/>
      <c r="AF48140" s="104"/>
      <c r="AG48140" s="104"/>
      <c r="AK48140" s="104"/>
      <c r="AL48140" s="104"/>
      <c r="AO48140" s="104"/>
      <c r="AP48140" s="104"/>
    </row>
    <row r="48141" spans="21:42" ht="15" customHeight="1" x14ac:dyDescent="0.25">
      <c r="U48141" s="104"/>
      <c r="AB48141" s="104"/>
      <c r="AC48141" s="104"/>
      <c r="AF48141" s="104"/>
      <c r="AG48141" s="104"/>
      <c r="AK48141" s="104"/>
      <c r="AL48141" s="104"/>
      <c r="AO48141" s="104"/>
      <c r="AP48141" s="104"/>
    </row>
    <row r="48142" spans="21:42" ht="15" customHeight="1" x14ac:dyDescent="0.25">
      <c r="U48142" s="104"/>
      <c r="AB48142" s="104"/>
      <c r="AC48142" s="104"/>
      <c r="AF48142" s="104"/>
      <c r="AG48142" s="104"/>
      <c r="AK48142" s="104"/>
      <c r="AL48142" s="104"/>
      <c r="AO48142" s="104"/>
      <c r="AP48142" s="104"/>
    </row>
    <row r="48143" spans="21:42" ht="15" customHeight="1" x14ac:dyDescent="0.25">
      <c r="U48143" s="104"/>
      <c r="AB48143" s="104"/>
      <c r="AC48143" s="104"/>
      <c r="AF48143" s="104"/>
      <c r="AG48143" s="104"/>
      <c r="AK48143" s="104"/>
      <c r="AL48143" s="104"/>
      <c r="AO48143" s="104"/>
      <c r="AP48143" s="104"/>
    </row>
    <row r="48144" spans="21:42" ht="15" customHeight="1" x14ac:dyDescent="0.25">
      <c r="U48144" s="104"/>
      <c r="AB48144" s="104"/>
      <c r="AC48144" s="104"/>
      <c r="AF48144" s="104"/>
      <c r="AG48144" s="104"/>
      <c r="AK48144" s="104"/>
      <c r="AL48144" s="104"/>
      <c r="AO48144" s="104"/>
      <c r="AP48144" s="104"/>
    </row>
    <row r="48145" spans="21:42" ht="15" customHeight="1" x14ac:dyDescent="0.25">
      <c r="U48145" s="104"/>
      <c r="AB48145" s="104"/>
      <c r="AC48145" s="104"/>
      <c r="AF48145" s="104"/>
      <c r="AG48145" s="104"/>
      <c r="AK48145" s="104"/>
      <c r="AL48145" s="104"/>
      <c r="AO48145" s="104"/>
      <c r="AP48145" s="104"/>
    </row>
    <row r="48146" spans="21:42" ht="15" customHeight="1" x14ac:dyDescent="0.25">
      <c r="U48146" s="104"/>
      <c r="AB48146" s="104"/>
      <c r="AC48146" s="104"/>
      <c r="AF48146" s="104"/>
      <c r="AG48146" s="104"/>
      <c r="AK48146" s="104"/>
      <c r="AL48146" s="104"/>
      <c r="AO48146" s="104"/>
      <c r="AP48146" s="104"/>
    </row>
    <row r="48147" spans="21:42" ht="15" customHeight="1" x14ac:dyDescent="0.25">
      <c r="U48147" s="104"/>
      <c r="AB48147" s="104"/>
      <c r="AC48147" s="104"/>
      <c r="AF48147" s="104"/>
      <c r="AG48147" s="104"/>
      <c r="AK48147" s="104"/>
      <c r="AL48147" s="104"/>
      <c r="AO48147" s="104"/>
      <c r="AP48147" s="104"/>
    </row>
    <row r="48148" spans="21:42" ht="15" customHeight="1" x14ac:dyDescent="0.25">
      <c r="U48148" s="104"/>
      <c r="AB48148" s="104"/>
      <c r="AC48148" s="104"/>
      <c r="AF48148" s="104"/>
      <c r="AG48148" s="104"/>
      <c r="AK48148" s="104"/>
      <c r="AL48148" s="104"/>
      <c r="AO48148" s="104"/>
      <c r="AP48148" s="104"/>
    </row>
    <row r="48149" spans="21:42" ht="15" customHeight="1" x14ac:dyDescent="0.25">
      <c r="U48149" s="104"/>
      <c r="AB48149" s="104"/>
      <c r="AC48149" s="104"/>
      <c r="AF48149" s="104"/>
      <c r="AG48149" s="104"/>
      <c r="AK48149" s="104"/>
      <c r="AL48149" s="104"/>
      <c r="AO48149" s="104"/>
      <c r="AP48149" s="104"/>
    </row>
    <row r="48150" spans="21:42" ht="15" customHeight="1" x14ac:dyDescent="0.25">
      <c r="U48150" s="104"/>
      <c r="AB48150" s="104"/>
      <c r="AC48150" s="104"/>
      <c r="AF48150" s="104"/>
      <c r="AG48150" s="104"/>
      <c r="AK48150" s="104"/>
      <c r="AL48150" s="104"/>
      <c r="AO48150" s="104"/>
      <c r="AP48150" s="104"/>
    </row>
    <row r="48151" spans="21:42" ht="15" customHeight="1" x14ac:dyDescent="0.25">
      <c r="U48151" s="104"/>
      <c r="AB48151" s="104"/>
      <c r="AC48151" s="104"/>
      <c r="AF48151" s="104"/>
      <c r="AG48151" s="104"/>
      <c r="AK48151" s="104"/>
      <c r="AL48151" s="104"/>
      <c r="AO48151" s="104"/>
      <c r="AP48151" s="104"/>
    </row>
    <row r="48152" spans="21:42" ht="15" customHeight="1" x14ac:dyDescent="0.25">
      <c r="U48152" s="104"/>
      <c r="AB48152" s="104"/>
      <c r="AC48152" s="104"/>
      <c r="AF48152" s="104"/>
      <c r="AG48152" s="104"/>
      <c r="AK48152" s="104"/>
      <c r="AL48152" s="104"/>
      <c r="AO48152" s="104"/>
      <c r="AP48152" s="104"/>
    </row>
    <row r="48153" spans="21:42" ht="15" customHeight="1" x14ac:dyDescent="0.25">
      <c r="U48153" s="104"/>
      <c r="AB48153" s="104"/>
      <c r="AC48153" s="104"/>
      <c r="AF48153" s="104"/>
      <c r="AG48153" s="104"/>
      <c r="AK48153" s="104"/>
      <c r="AL48153" s="104"/>
      <c r="AO48153" s="104"/>
      <c r="AP48153" s="104"/>
    </row>
    <row r="48154" spans="21:42" ht="15" customHeight="1" x14ac:dyDescent="0.25">
      <c r="U48154" s="104"/>
      <c r="AB48154" s="104"/>
      <c r="AC48154" s="104"/>
      <c r="AF48154" s="104"/>
      <c r="AG48154" s="104"/>
      <c r="AK48154" s="104"/>
      <c r="AL48154" s="104"/>
      <c r="AO48154" s="104"/>
      <c r="AP48154" s="104"/>
    </row>
    <row r="48155" spans="21:42" ht="15" customHeight="1" x14ac:dyDescent="0.25">
      <c r="U48155" s="104"/>
      <c r="AB48155" s="104"/>
      <c r="AC48155" s="104"/>
      <c r="AF48155" s="104"/>
      <c r="AG48155" s="104"/>
      <c r="AK48155" s="104"/>
      <c r="AL48155" s="104"/>
      <c r="AO48155" s="104"/>
      <c r="AP48155" s="104"/>
    </row>
    <row r="48156" spans="21:42" ht="15" customHeight="1" x14ac:dyDescent="0.25">
      <c r="U48156" s="104"/>
      <c r="AB48156" s="104"/>
      <c r="AC48156" s="104"/>
      <c r="AF48156" s="104"/>
      <c r="AG48156" s="104"/>
      <c r="AK48156" s="104"/>
      <c r="AL48156" s="104"/>
      <c r="AO48156" s="104"/>
      <c r="AP48156" s="104"/>
    </row>
    <row r="48157" spans="21:42" ht="15" customHeight="1" x14ac:dyDescent="0.25">
      <c r="U48157" s="104"/>
      <c r="AB48157" s="104"/>
      <c r="AC48157" s="104"/>
      <c r="AF48157" s="104"/>
      <c r="AG48157" s="104"/>
      <c r="AK48157" s="104"/>
      <c r="AL48157" s="104"/>
      <c r="AO48157" s="104"/>
      <c r="AP48157" s="104"/>
    </row>
    <row r="48158" spans="21:42" ht="15" customHeight="1" x14ac:dyDescent="0.25">
      <c r="U48158" s="104"/>
      <c r="AB48158" s="104"/>
      <c r="AC48158" s="104"/>
      <c r="AF48158" s="104"/>
      <c r="AG48158" s="104"/>
      <c r="AK48158" s="104"/>
      <c r="AL48158" s="104"/>
      <c r="AO48158" s="104"/>
      <c r="AP48158" s="104"/>
    </row>
    <row r="48159" spans="21:42" ht="15" customHeight="1" x14ac:dyDescent="0.25">
      <c r="U48159" s="104"/>
      <c r="AB48159" s="104"/>
      <c r="AC48159" s="104"/>
      <c r="AF48159" s="104"/>
      <c r="AG48159" s="104"/>
      <c r="AK48159" s="104"/>
      <c r="AL48159" s="104"/>
      <c r="AO48159" s="104"/>
      <c r="AP48159" s="104"/>
    </row>
    <row r="48160" spans="21:42" ht="15" customHeight="1" x14ac:dyDescent="0.25">
      <c r="U48160" s="104"/>
      <c r="AB48160" s="104"/>
      <c r="AC48160" s="104"/>
      <c r="AF48160" s="104"/>
      <c r="AG48160" s="104"/>
      <c r="AK48160" s="104"/>
      <c r="AL48160" s="104"/>
      <c r="AO48160" s="104"/>
      <c r="AP48160" s="104"/>
    </row>
    <row r="48161" spans="21:42" ht="15" customHeight="1" x14ac:dyDescent="0.25">
      <c r="U48161" s="104"/>
      <c r="AB48161" s="104"/>
      <c r="AC48161" s="104"/>
      <c r="AF48161" s="104"/>
      <c r="AG48161" s="104"/>
      <c r="AK48161" s="104"/>
      <c r="AL48161" s="104"/>
      <c r="AO48161" s="104"/>
      <c r="AP48161" s="104"/>
    </row>
    <row r="48162" spans="21:42" ht="15" customHeight="1" x14ac:dyDescent="0.25">
      <c r="U48162" s="104"/>
      <c r="AB48162" s="104"/>
      <c r="AC48162" s="104"/>
      <c r="AF48162" s="104"/>
      <c r="AG48162" s="104"/>
      <c r="AK48162" s="104"/>
      <c r="AL48162" s="104"/>
      <c r="AO48162" s="104"/>
      <c r="AP48162" s="104"/>
    </row>
    <row r="48163" spans="21:42" ht="15" customHeight="1" x14ac:dyDescent="0.25">
      <c r="U48163" s="104"/>
      <c r="AB48163" s="104"/>
      <c r="AC48163" s="104"/>
      <c r="AF48163" s="104"/>
      <c r="AG48163" s="104"/>
      <c r="AK48163" s="104"/>
      <c r="AL48163" s="104"/>
      <c r="AO48163" s="104"/>
      <c r="AP48163" s="104"/>
    </row>
    <row r="48164" spans="21:42" ht="15" customHeight="1" x14ac:dyDescent="0.25">
      <c r="U48164" s="104"/>
      <c r="AB48164" s="104"/>
      <c r="AC48164" s="104"/>
      <c r="AF48164" s="104"/>
      <c r="AG48164" s="104"/>
      <c r="AK48164" s="104"/>
      <c r="AL48164" s="104"/>
      <c r="AO48164" s="104"/>
      <c r="AP48164" s="104"/>
    </row>
    <row r="48165" spans="21:42" ht="15" customHeight="1" x14ac:dyDescent="0.25">
      <c r="U48165" s="104"/>
      <c r="AB48165" s="104"/>
      <c r="AC48165" s="104"/>
      <c r="AF48165" s="104"/>
      <c r="AG48165" s="104"/>
      <c r="AK48165" s="104"/>
      <c r="AL48165" s="104"/>
      <c r="AO48165" s="104"/>
      <c r="AP48165" s="104"/>
    </row>
    <row r="48166" spans="21:42" ht="15" customHeight="1" x14ac:dyDescent="0.25">
      <c r="U48166" s="104"/>
      <c r="AB48166" s="104"/>
      <c r="AC48166" s="104"/>
      <c r="AF48166" s="104"/>
      <c r="AG48166" s="104"/>
      <c r="AK48166" s="104"/>
      <c r="AL48166" s="104"/>
      <c r="AO48166" s="104"/>
      <c r="AP48166" s="104"/>
    </row>
    <row r="48167" spans="21:42" ht="15" customHeight="1" x14ac:dyDescent="0.25">
      <c r="U48167" s="104"/>
      <c r="AB48167" s="104"/>
      <c r="AC48167" s="104"/>
      <c r="AF48167" s="104"/>
      <c r="AG48167" s="104"/>
      <c r="AK48167" s="104"/>
      <c r="AL48167" s="104"/>
      <c r="AO48167" s="104"/>
      <c r="AP48167" s="104"/>
    </row>
    <row r="48168" spans="21:42" ht="15" customHeight="1" x14ac:dyDescent="0.25">
      <c r="U48168" s="104"/>
      <c r="AB48168" s="104"/>
      <c r="AC48168" s="104"/>
      <c r="AF48168" s="104"/>
      <c r="AG48168" s="104"/>
      <c r="AK48168" s="104"/>
      <c r="AL48168" s="104"/>
      <c r="AO48168" s="104"/>
      <c r="AP48168" s="104"/>
    </row>
    <row r="48169" spans="21:42" ht="15" customHeight="1" x14ac:dyDescent="0.25">
      <c r="U48169" s="104"/>
      <c r="AB48169" s="104"/>
      <c r="AC48169" s="104"/>
      <c r="AF48169" s="104"/>
      <c r="AG48169" s="104"/>
      <c r="AK48169" s="104"/>
      <c r="AL48169" s="104"/>
      <c r="AO48169" s="104"/>
      <c r="AP48169" s="104"/>
    </row>
    <row r="48170" spans="21:42" ht="15" customHeight="1" x14ac:dyDescent="0.25">
      <c r="U48170" s="104"/>
      <c r="AB48170" s="104"/>
      <c r="AC48170" s="104"/>
      <c r="AF48170" s="104"/>
      <c r="AG48170" s="104"/>
      <c r="AK48170" s="104"/>
      <c r="AL48170" s="104"/>
      <c r="AO48170" s="104"/>
      <c r="AP48170" s="104"/>
    </row>
    <row r="48171" spans="21:42" ht="15" customHeight="1" x14ac:dyDescent="0.25">
      <c r="U48171" s="104"/>
      <c r="AB48171" s="104"/>
      <c r="AC48171" s="104"/>
      <c r="AF48171" s="104"/>
      <c r="AG48171" s="104"/>
      <c r="AK48171" s="104"/>
      <c r="AL48171" s="104"/>
      <c r="AO48171" s="104"/>
      <c r="AP48171" s="104"/>
    </row>
    <row r="48172" spans="21:42" ht="15" customHeight="1" x14ac:dyDescent="0.25">
      <c r="U48172" s="104"/>
      <c r="AB48172" s="104"/>
      <c r="AC48172" s="104"/>
      <c r="AF48172" s="104"/>
      <c r="AG48172" s="104"/>
      <c r="AK48172" s="104"/>
      <c r="AL48172" s="104"/>
      <c r="AO48172" s="104"/>
      <c r="AP48172" s="104"/>
    </row>
    <row r="48173" spans="21:42" ht="15" customHeight="1" x14ac:dyDescent="0.25">
      <c r="U48173" s="104"/>
      <c r="AB48173" s="104"/>
      <c r="AC48173" s="104"/>
      <c r="AF48173" s="104"/>
      <c r="AG48173" s="104"/>
      <c r="AK48173" s="104"/>
      <c r="AL48173" s="104"/>
      <c r="AO48173" s="104"/>
      <c r="AP48173" s="104"/>
    </row>
    <row r="48174" spans="21:42" ht="15" customHeight="1" x14ac:dyDescent="0.25">
      <c r="U48174" s="104"/>
      <c r="AB48174" s="104"/>
      <c r="AC48174" s="104"/>
      <c r="AF48174" s="104"/>
      <c r="AG48174" s="104"/>
      <c r="AK48174" s="104"/>
      <c r="AL48174" s="104"/>
      <c r="AO48174" s="104"/>
      <c r="AP48174" s="104"/>
    </row>
    <row r="48175" spans="21:42" ht="15" customHeight="1" x14ac:dyDescent="0.25">
      <c r="U48175" s="104"/>
      <c r="AB48175" s="104"/>
      <c r="AC48175" s="104"/>
      <c r="AF48175" s="104"/>
      <c r="AG48175" s="104"/>
      <c r="AK48175" s="104"/>
      <c r="AL48175" s="104"/>
      <c r="AO48175" s="104"/>
      <c r="AP48175" s="104"/>
    </row>
    <row r="48176" spans="21:42" ht="15" customHeight="1" x14ac:dyDescent="0.25">
      <c r="U48176" s="104"/>
      <c r="AB48176" s="104"/>
      <c r="AC48176" s="104"/>
      <c r="AF48176" s="104"/>
      <c r="AG48176" s="104"/>
      <c r="AK48176" s="104"/>
      <c r="AL48176" s="104"/>
      <c r="AO48176" s="104"/>
      <c r="AP48176" s="104"/>
    </row>
    <row r="48177" spans="21:42" ht="15" customHeight="1" x14ac:dyDescent="0.25">
      <c r="U48177" s="104"/>
      <c r="AB48177" s="104"/>
      <c r="AC48177" s="104"/>
      <c r="AF48177" s="104"/>
      <c r="AG48177" s="104"/>
      <c r="AK48177" s="104"/>
      <c r="AL48177" s="104"/>
      <c r="AO48177" s="104"/>
      <c r="AP48177" s="104"/>
    </row>
    <row r="48178" spans="21:42" ht="15" customHeight="1" x14ac:dyDescent="0.25">
      <c r="U48178" s="104"/>
      <c r="AB48178" s="104"/>
      <c r="AC48178" s="104"/>
      <c r="AF48178" s="104"/>
      <c r="AG48178" s="104"/>
      <c r="AK48178" s="104"/>
      <c r="AL48178" s="104"/>
      <c r="AO48178" s="104"/>
      <c r="AP48178" s="104"/>
    </row>
    <row r="48179" spans="21:42" ht="15" customHeight="1" x14ac:dyDescent="0.25">
      <c r="U48179" s="104"/>
      <c r="AB48179" s="104"/>
      <c r="AC48179" s="104"/>
      <c r="AF48179" s="104"/>
      <c r="AG48179" s="104"/>
      <c r="AK48179" s="104"/>
      <c r="AL48179" s="104"/>
      <c r="AO48179" s="104"/>
      <c r="AP48179" s="104"/>
    </row>
    <row r="48180" spans="21:42" ht="15" customHeight="1" x14ac:dyDescent="0.25">
      <c r="U48180" s="104"/>
      <c r="AB48180" s="104"/>
      <c r="AC48180" s="104"/>
      <c r="AF48180" s="104"/>
      <c r="AG48180" s="104"/>
      <c r="AK48180" s="104"/>
      <c r="AL48180" s="104"/>
      <c r="AO48180" s="104"/>
      <c r="AP48180" s="104"/>
    </row>
    <row r="48181" spans="21:42" ht="15" customHeight="1" x14ac:dyDescent="0.25">
      <c r="U48181" s="104"/>
      <c r="AB48181" s="104"/>
      <c r="AC48181" s="104"/>
      <c r="AF48181" s="104"/>
      <c r="AG48181" s="104"/>
      <c r="AK48181" s="104"/>
      <c r="AL48181" s="104"/>
      <c r="AO48181" s="104"/>
      <c r="AP48181" s="104"/>
    </row>
    <row r="48182" spans="21:42" ht="15" customHeight="1" x14ac:dyDescent="0.25">
      <c r="U48182" s="104"/>
      <c r="AB48182" s="104"/>
      <c r="AC48182" s="104"/>
      <c r="AF48182" s="104"/>
      <c r="AG48182" s="104"/>
      <c r="AK48182" s="104"/>
      <c r="AL48182" s="104"/>
      <c r="AO48182" s="104"/>
      <c r="AP48182" s="104"/>
    </row>
    <row r="48183" spans="21:42" ht="15" customHeight="1" x14ac:dyDescent="0.25">
      <c r="U48183" s="104"/>
      <c r="AB48183" s="104"/>
      <c r="AC48183" s="104"/>
      <c r="AF48183" s="104"/>
      <c r="AG48183" s="104"/>
      <c r="AK48183" s="104"/>
      <c r="AL48183" s="104"/>
      <c r="AO48183" s="104"/>
      <c r="AP48183" s="104"/>
    </row>
    <row r="48184" spans="21:42" ht="15" customHeight="1" x14ac:dyDescent="0.25">
      <c r="U48184" s="104"/>
      <c r="AB48184" s="104"/>
      <c r="AC48184" s="104"/>
      <c r="AF48184" s="104"/>
      <c r="AG48184" s="104"/>
      <c r="AK48184" s="104"/>
      <c r="AL48184" s="104"/>
      <c r="AO48184" s="104"/>
      <c r="AP48184" s="104"/>
    </row>
    <row r="48185" spans="21:42" ht="15" customHeight="1" x14ac:dyDescent="0.25">
      <c r="U48185" s="104"/>
      <c r="AB48185" s="104"/>
      <c r="AC48185" s="104"/>
      <c r="AF48185" s="104"/>
      <c r="AG48185" s="104"/>
      <c r="AK48185" s="104"/>
      <c r="AL48185" s="104"/>
      <c r="AO48185" s="104"/>
      <c r="AP48185" s="104"/>
    </row>
    <row r="48186" spans="21:42" ht="15" customHeight="1" x14ac:dyDescent="0.25">
      <c r="U48186" s="104"/>
      <c r="AB48186" s="104"/>
      <c r="AC48186" s="104"/>
      <c r="AF48186" s="104"/>
      <c r="AG48186" s="104"/>
      <c r="AK48186" s="104"/>
      <c r="AL48186" s="104"/>
      <c r="AO48186" s="104"/>
      <c r="AP48186" s="104"/>
    </row>
    <row r="48187" spans="21:42" ht="15" customHeight="1" x14ac:dyDescent="0.25">
      <c r="U48187" s="104"/>
      <c r="AB48187" s="104"/>
      <c r="AC48187" s="104"/>
      <c r="AF48187" s="104"/>
      <c r="AG48187" s="104"/>
      <c r="AK48187" s="104"/>
      <c r="AL48187" s="104"/>
      <c r="AO48187" s="104"/>
      <c r="AP48187" s="104"/>
    </row>
    <row r="48188" spans="21:42" ht="15" customHeight="1" x14ac:dyDescent="0.25">
      <c r="U48188" s="104"/>
      <c r="AB48188" s="104"/>
      <c r="AC48188" s="104"/>
      <c r="AF48188" s="104"/>
      <c r="AG48188" s="104"/>
      <c r="AK48188" s="104"/>
      <c r="AL48188" s="104"/>
      <c r="AO48188" s="104"/>
      <c r="AP48188" s="104"/>
    </row>
    <row r="48189" spans="21:42" ht="15" customHeight="1" x14ac:dyDescent="0.25">
      <c r="U48189" s="104"/>
      <c r="AB48189" s="104"/>
      <c r="AC48189" s="104"/>
      <c r="AF48189" s="104"/>
      <c r="AG48189" s="104"/>
      <c r="AK48189" s="104"/>
      <c r="AL48189" s="104"/>
      <c r="AO48189" s="104"/>
      <c r="AP48189" s="104"/>
    </row>
    <row r="48190" spans="21:42" ht="15" customHeight="1" x14ac:dyDescent="0.25">
      <c r="U48190" s="104"/>
      <c r="AB48190" s="104"/>
      <c r="AC48190" s="104"/>
      <c r="AF48190" s="104"/>
      <c r="AG48190" s="104"/>
      <c r="AK48190" s="104"/>
      <c r="AL48190" s="104"/>
      <c r="AO48190" s="104"/>
      <c r="AP48190" s="104"/>
    </row>
    <row r="48191" spans="21:42" ht="15" customHeight="1" x14ac:dyDescent="0.25">
      <c r="U48191" s="104"/>
      <c r="AB48191" s="104"/>
      <c r="AC48191" s="104"/>
      <c r="AF48191" s="104"/>
      <c r="AG48191" s="104"/>
      <c r="AK48191" s="104"/>
      <c r="AL48191" s="104"/>
      <c r="AO48191" s="104"/>
      <c r="AP48191" s="104"/>
    </row>
    <row r="48192" spans="21:42" ht="15" customHeight="1" x14ac:dyDescent="0.25">
      <c r="U48192" s="104"/>
      <c r="AB48192" s="104"/>
      <c r="AC48192" s="104"/>
      <c r="AF48192" s="104"/>
      <c r="AG48192" s="104"/>
      <c r="AK48192" s="104"/>
      <c r="AL48192" s="104"/>
      <c r="AO48192" s="104"/>
      <c r="AP48192" s="104"/>
    </row>
    <row r="48193" spans="21:42" ht="15" customHeight="1" x14ac:dyDescent="0.25">
      <c r="U48193" s="104"/>
      <c r="AB48193" s="104"/>
      <c r="AC48193" s="104"/>
      <c r="AF48193" s="104"/>
      <c r="AG48193" s="104"/>
      <c r="AK48193" s="104"/>
      <c r="AL48193" s="104"/>
      <c r="AO48193" s="104"/>
      <c r="AP48193" s="104"/>
    </row>
    <row r="48194" spans="21:42" ht="15" customHeight="1" x14ac:dyDescent="0.25">
      <c r="U48194" s="104"/>
      <c r="AB48194" s="104"/>
      <c r="AC48194" s="104"/>
      <c r="AF48194" s="104"/>
      <c r="AG48194" s="104"/>
      <c r="AK48194" s="104"/>
      <c r="AL48194" s="104"/>
      <c r="AO48194" s="104"/>
      <c r="AP48194" s="104"/>
    </row>
    <row r="48195" spans="21:42" ht="15" customHeight="1" x14ac:dyDescent="0.25">
      <c r="U48195" s="104"/>
      <c r="AB48195" s="104"/>
      <c r="AC48195" s="104"/>
      <c r="AF48195" s="104"/>
      <c r="AG48195" s="104"/>
      <c r="AK48195" s="104"/>
      <c r="AL48195" s="104"/>
      <c r="AO48195" s="104"/>
      <c r="AP48195" s="104"/>
    </row>
    <row r="48196" spans="21:42" ht="15" customHeight="1" x14ac:dyDescent="0.25">
      <c r="U48196" s="104"/>
      <c r="AB48196" s="104"/>
      <c r="AC48196" s="104"/>
      <c r="AF48196" s="104"/>
      <c r="AG48196" s="104"/>
      <c r="AK48196" s="104"/>
      <c r="AL48196" s="104"/>
      <c r="AO48196" s="104"/>
      <c r="AP48196" s="104"/>
    </row>
    <row r="48197" spans="21:42" ht="15" customHeight="1" x14ac:dyDescent="0.25">
      <c r="U48197" s="104"/>
      <c r="AB48197" s="104"/>
      <c r="AC48197" s="104"/>
      <c r="AF48197" s="104"/>
      <c r="AG48197" s="104"/>
      <c r="AK48197" s="104"/>
      <c r="AL48197" s="104"/>
      <c r="AO48197" s="104"/>
      <c r="AP48197" s="104"/>
    </row>
    <row r="48198" spans="21:42" ht="15" customHeight="1" x14ac:dyDescent="0.25">
      <c r="U48198" s="104"/>
      <c r="AB48198" s="104"/>
      <c r="AC48198" s="104"/>
      <c r="AF48198" s="104"/>
      <c r="AG48198" s="104"/>
      <c r="AK48198" s="104"/>
      <c r="AL48198" s="104"/>
      <c r="AO48198" s="104"/>
      <c r="AP48198" s="104"/>
    </row>
    <row r="48199" spans="21:42" ht="15" customHeight="1" x14ac:dyDescent="0.25">
      <c r="U48199" s="104"/>
      <c r="AB48199" s="104"/>
      <c r="AC48199" s="104"/>
      <c r="AF48199" s="104"/>
      <c r="AG48199" s="104"/>
      <c r="AK48199" s="104"/>
      <c r="AL48199" s="104"/>
      <c r="AO48199" s="104"/>
      <c r="AP48199" s="104"/>
    </row>
    <row r="48200" spans="21:42" ht="15" customHeight="1" x14ac:dyDescent="0.25">
      <c r="U48200" s="104"/>
      <c r="AB48200" s="104"/>
      <c r="AC48200" s="104"/>
      <c r="AF48200" s="104"/>
      <c r="AG48200" s="104"/>
      <c r="AK48200" s="104"/>
      <c r="AL48200" s="104"/>
      <c r="AO48200" s="104"/>
      <c r="AP48200" s="104"/>
    </row>
    <row r="48201" spans="21:42" ht="15" customHeight="1" x14ac:dyDescent="0.25">
      <c r="U48201" s="104"/>
      <c r="AB48201" s="104"/>
      <c r="AC48201" s="104"/>
      <c r="AF48201" s="104"/>
      <c r="AG48201" s="104"/>
      <c r="AK48201" s="104"/>
      <c r="AL48201" s="104"/>
      <c r="AO48201" s="104"/>
      <c r="AP48201" s="104"/>
    </row>
    <row r="48202" spans="21:42" ht="15" customHeight="1" x14ac:dyDescent="0.25">
      <c r="U48202" s="104"/>
      <c r="AB48202" s="104"/>
      <c r="AC48202" s="104"/>
      <c r="AF48202" s="104"/>
      <c r="AG48202" s="104"/>
      <c r="AK48202" s="104"/>
      <c r="AL48202" s="104"/>
      <c r="AO48202" s="104"/>
      <c r="AP48202" s="104"/>
    </row>
    <row r="48203" spans="21:42" ht="15" customHeight="1" x14ac:dyDescent="0.25">
      <c r="U48203" s="104"/>
      <c r="AB48203" s="104"/>
      <c r="AC48203" s="104"/>
      <c r="AF48203" s="104"/>
      <c r="AG48203" s="104"/>
      <c r="AK48203" s="104"/>
      <c r="AL48203" s="104"/>
      <c r="AO48203" s="104"/>
      <c r="AP48203" s="104"/>
    </row>
    <row r="48204" spans="21:42" ht="15" customHeight="1" x14ac:dyDescent="0.25">
      <c r="U48204" s="104"/>
      <c r="AB48204" s="104"/>
      <c r="AC48204" s="104"/>
      <c r="AF48204" s="104"/>
      <c r="AG48204" s="104"/>
      <c r="AK48204" s="104"/>
      <c r="AL48204" s="104"/>
      <c r="AO48204" s="104"/>
      <c r="AP48204" s="104"/>
    </row>
    <row r="48205" spans="21:42" ht="15" customHeight="1" x14ac:dyDescent="0.25">
      <c r="U48205" s="104"/>
      <c r="AB48205" s="104"/>
      <c r="AC48205" s="104"/>
      <c r="AF48205" s="104"/>
      <c r="AG48205" s="104"/>
      <c r="AK48205" s="104"/>
      <c r="AL48205" s="104"/>
      <c r="AO48205" s="104"/>
      <c r="AP48205" s="104"/>
    </row>
    <row r="48206" spans="21:42" ht="15" customHeight="1" x14ac:dyDescent="0.25">
      <c r="U48206" s="104"/>
      <c r="AB48206" s="104"/>
      <c r="AC48206" s="104"/>
      <c r="AF48206" s="104"/>
      <c r="AG48206" s="104"/>
      <c r="AK48206" s="104"/>
      <c r="AL48206" s="104"/>
      <c r="AO48206" s="104"/>
      <c r="AP48206" s="104"/>
    </row>
    <row r="48207" spans="21:42" ht="15" customHeight="1" x14ac:dyDescent="0.25">
      <c r="U48207" s="104"/>
      <c r="AB48207" s="104"/>
      <c r="AC48207" s="104"/>
      <c r="AF48207" s="104"/>
      <c r="AG48207" s="104"/>
      <c r="AK48207" s="104"/>
      <c r="AL48207" s="104"/>
      <c r="AO48207" s="104"/>
      <c r="AP48207" s="104"/>
    </row>
    <row r="48208" spans="21:42" ht="15" customHeight="1" x14ac:dyDescent="0.25">
      <c r="U48208" s="104"/>
      <c r="AB48208" s="104"/>
      <c r="AC48208" s="104"/>
      <c r="AF48208" s="104"/>
      <c r="AG48208" s="104"/>
      <c r="AK48208" s="104"/>
      <c r="AL48208" s="104"/>
      <c r="AO48208" s="104"/>
      <c r="AP48208" s="104"/>
    </row>
    <row r="48209" spans="21:42" ht="15" customHeight="1" x14ac:dyDescent="0.25">
      <c r="U48209" s="104"/>
      <c r="AB48209" s="104"/>
      <c r="AC48209" s="104"/>
      <c r="AF48209" s="104"/>
      <c r="AG48209" s="104"/>
      <c r="AK48209" s="104"/>
      <c r="AL48209" s="104"/>
      <c r="AO48209" s="104"/>
      <c r="AP48209" s="104"/>
    </row>
    <row r="48210" spans="21:42" ht="15" customHeight="1" x14ac:dyDescent="0.25">
      <c r="U48210" s="104"/>
      <c r="AB48210" s="104"/>
      <c r="AC48210" s="104"/>
      <c r="AF48210" s="104"/>
      <c r="AG48210" s="104"/>
      <c r="AK48210" s="104"/>
      <c r="AL48210" s="104"/>
      <c r="AO48210" s="104"/>
      <c r="AP48210" s="104"/>
    </row>
    <row r="48211" spans="21:42" ht="15" customHeight="1" x14ac:dyDescent="0.25">
      <c r="U48211" s="104"/>
      <c r="AB48211" s="104"/>
      <c r="AC48211" s="104"/>
      <c r="AF48211" s="104"/>
      <c r="AG48211" s="104"/>
      <c r="AK48211" s="104"/>
      <c r="AL48211" s="104"/>
      <c r="AO48211" s="104"/>
      <c r="AP48211" s="104"/>
    </row>
    <row r="48212" spans="21:42" ht="15" customHeight="1" x14ac:dyDescent="0.25">
      <c r="U48212" s="104"/>
      <c r="AB48212" s="104"/>
      <c r="AC48212" s="104"/>
      <c r="AF48212" s="104"/>
      <c r="AG48212" s="104"/>
      <c r="AK48212" s="104"/>
      <c r="AL48212" s="104"/>
      <c r="AO48212" s="104"/>
      <c r="AP48212" s="104"/>
    </row>
    <row r="48213" spans="21:42" ht="15" customHeight="1" x14ac:dyDescent="0.25">
      <c r="U48213" s="104"/>
      <c r="AB48213" s="104"/>
      <c r="AC48213" s="104"/>
      <c r="AF48213" s="104"/>
      <c r="AG48213" s="104"/>
      <c r="AK48213" s="104"/>
      <c r="AL48213" s="104"/>
      <c r="AO48213" s="104"/>
      <c r="AP48213" s="104"/>
    </row>
    <row r="48214" spans="21:42" ht="15" customHeight="1" x14ac:dyDescent="0.25">
      <c r="U48214" s="104"/>
      <c r="AB48214" s="104"/>
      <c r="AC48214" s="104"/>
      <c r="AF48214" s="104"/>
      <c r="AG48214" s="104"/>
      <c r="AK48214" s="104"/>
      <c r="AL48214" s="104"/>
      <c r="AO48214" s="104"/>
      <c r="AP48214" s="104"/>
    </row>
    <row r="48215" spans="21:42" ht="15" customHeight="1" x14ac:dyDescent="0.25">
      <c r="U48215" s="104"/>
      <c r="AB48215" s="104"/>
      <c r="AC48215" s="104"/>
      <c r="AF48215" s="104"/>
      <c r="AG48215" s="104"/>
      <c r="AK48215" s="104"/>
      <c r="AL48215" s="104"/>
      <c r="AO48215" s="104"/>
      <c r="AP48215" s="104"/>
    </row>
    <row r="48216" spans="21:42" ht="15" customHeight="1" x14ac:dyDescent="0.25">
      <c r="U48216" s="104"/>
      <c r="AB48216" s="104"/>
      <c r="AC48216" s="104"/>
      <c r="AF48216" s="104"/>
      <c r="AG48216" s="104"/>
      <c r="AK48216" s="104"/>
      <c r="AL48216" s="104"/>
      <c r="AO48216" s="104"/>
      <c r="AP48216" s="104"/>
    </row>
    <row r="48217" spans="21:42" ht="15" customHeight="1" x14ac:dyDescent="0.25">
      <c r="U48217" s="104"/>
      <c r="AB48217" s="104"/>
      <c r="AC48217" s="104"/>
      <c r="AF48217" s="104"/>
      <c r="AG48217" s="104"/>
      <c r="AK48217" s="104"/>
      <c r="AL48217" s="104"/>
      <c r="AO48217" s="104"/>
      <c r="AP48217" s="104"/>
    </row>
    <row r="48218" spans="21:42" ht="15" customHeight="1" x14ac:dyDescent="0.25">
      <c r="U48218" s="104"/>
      <c r="AB48218" s="104"/>
      <c r="AC48218" s="104"/>
      <c r="AF48218" s="104"/>
      <c r="AG48218" s="104"/>
      <c r="AK48218" s="104"/>
      <c r="AL48218" s="104"/>
      <c r="AO48218" s="104"/>
      <c r="AP48218" s="104"/>
    </row>
    <row r="48219" spans="21:42" ht="15" customHeight="1" x14ac:dyDescent="0.25">
      <c r="U48219" s="104"/>
      <c r="AB48219" s="104"/>
      <c r="AC48219" s="104"/>
      <c r="AF48219" s="104"/>
      <c r="AG48219" s="104"/>
      <c r="AK48219" s="104"/>
      <c r="AL48219" s="104"/>
      <c r="AO48219" s="104"/>
      <c r="AP48219" s="104"/>
    </row>
    <row r="48220" spans="21:42" ht="15" customHeight="1" x14ac:dyDescent="0.25">
      <c r="U48220" s="104"/>
      <c r="AB48220" s="104"/>
      <c r="AC48220" s="104"/>
      <c r="AF48220" s="104"/>
      <c r="AG48220" s="104"/>
      <c r="AK48220" s="104"/>
      <c r="AL48220" s="104"/>
      <c r="AO48220" s="104"/>
      <c r="AP48220" s="104"/>
    </row>
    <row r="48221" spans="21:42" ht="15" customHeight="1" x14ac:dyDescent="0.25">
      <c r="U48221" s="104"/>
      <c r="AB48221" s="104"/>
      <c r="AC48221" s="104"/>
      <c r="AF48221" s="104"/>
      <c r="AG48221" s="104"/>
      <c r="AK48221" s="104"/>
      <c r="AL48221" s="104"/>
      <c r="AO48221" s="104"/>
      <c r="AP48221" s="104"/>
    </row>
    <row r="48222" spans="21:42" ht="15" customHeight="1" x14ac:dyDescent="0.25">
      <c r="U48222" s="104"/>
      <c r="AB48222" s="104"/>
      <c r="AC48222" s="104"/>
      <c r="AF48222" s="104"/>
      <c r="AG48222" s="104"/>
      <c r="AK48222" s="104"/>
      <c r="AL48222" s="104"/>
      <c r="AO48222" s="104"/>
      <c r="AP48222" s="104"/>
    </row>
    <row r="48223" spans="21:42" ht="15" customHeight="1" x14ac:dyDescent="0.25">
      <c r="U48223" s="104"/>
      <c r="AB48223" s="104"/>
      <c r="AC48223" s="104"/>
      <c r="AF48223" s="104"/>
      <c r="AG48223" s="104"/>
      <c r="AK48223" s="104"/>
      <c r="AL48223" s="104"/>
      <c r="AO48223" s="104"/>
      <c r="AP48223" s="104"/>
    </row>
    <row r="48224" spans="21:42" ht="15" customHeight="1" x14ac:dyDescent="0.25">
      <c r="U48224" s="104"/>
      <c r="AB48224" s="104"/>
      <c r="AC48224" s="104"/>
      <c r="AF48224" s="104"/>
      <c r="AG48224" s="104"/>
      <c r="AK48224" s="104"/>
      <c r="AL48224" s="104"/>
      <c r="AO48224" s="104"/>
      <c r="AP48224" s="104"/>
    </row>
    <row r="48225" spans="21:42" ht="15" customHeight="1" x14ac:dyDescent="0.25">
      <c r="U48225" s="104"/>
      <c r="AB48225" s="104"/>
      <c r="AC48225" s="104"/>
      <c r="AF48225" s="104"/>
      <c r="AG48225" s="104"/>
      <c r="AK48225" s="104"/>
      <c r="AL48225" s="104"/>
      <c r="AO48225" s="104"/>
      <c r="AP48225" s="104"/>
    </row>
    <row r="48226" spans="21:42" ht="15" customHeight="1" x14ac:dyDescent="0.25">
      <c r="U48226" s="104"/>
      <c r="AB48226" s="104"/>
      <c r="AC48226" s="104"/>
      <c r="AF48226" s="104"/>
      <c r="AG48226" s="104"/>
      <c r="AK48226" s="104"/>
      <c r="AL48226" s="104"/>
      <c r="AO48226" s="104"/>
      <c r="AP48226" s="104"/>
    </row>
    <row r="48227" spans="21:42" ht="15" customHeight="1" x14ac:dyDescent="0.25">
      <c r="U48227" s="104"/>
      <c r="AB48227" s="104"/>
      <c r="AC48227" s="104"/>
      <c r="AF48227" s="104"/>
      <c r="AG48227" s="104"/>
      <c r="AK48227" s="104"/>
      <c r="AL48227" s="104"/>
      <c r="AO48227" s="104"/>
      <c r="AP48227" s="104"/>
    </row>
    <row r="48228" spans="21:42" ht="15" customHeight="1" x14ac:dyDescent="0.25">
      <c r="U48228" s="104"/>
      <c r="AB48228" s="104"/>
      <c r="AC48228" s="104"/>
      <c r="AF48228" s="104"/>
      <c r="AG48228" s="104"/>
      <c r="AK48228" s="104"/>
      <c r="AL48228" s="104"/>
      <c r="AO48228" s="104"/>
      <c r="AP48228" s="104"/>
    </row>
    <row r="48229" spans="21:42" ht="15" customHeight="1" x14ac:dyDescent="0.25">
      <c r="U48229" s="104"/>
      <c r="AB48229" s="104"/>
      <c r="AC48229" s="104"/>
      <c r="AF48229" s="104"/>
      <c r="AG48229" s="104"/>
      <c r="AK48229" s="104"/>
      <c r="AL48229" s="104"/>
      <c r="AO48229" s="104"/>
      <c r="AP48229" s="104"/>
    </row>
    <row r="48230" spans="21:42" ht="15" customHeight="1" x14ac:dyDescent="0.25">
      <c r="U48230" s="104"/>
      <c r="AB48230" s="104"/>
      <c r="AC48230" s="104"/>
      <c r="AF48230" s="104"/>
      <c r="AG48230" s="104"/>
      <c r="AK48230" s="104"/>
      <c r="AL48230" s="104"/>
      <c r="AO48230" s="104"/>
      <c r="AP48230" s="104"/>
    </row>
    <row r="48231" spans="21:42" ht="15" customHeight="1" x14ac:dyDescent="0.25">
      <c r="U48231" s="104"/>
      <c r="AB48231" s="104"/>
      <c r="AC48231" s="104"/>
      <c r="AF48231" s="104"/>
      <c r="AG48231" s="104"/>
      <c r="AK48231" s="104"/>
      <c r="AL48231" s="104"/>
      <c r="AO48231" s="104"/>
      <c r="AP48231" s="104"/>
    </row>
    <row r="48232" spans="21:42" ht="15" customHeight="1" x14ac:dyDescent="0.25">
      <c r="U48232" s="104"/>
      <c r="AB48232" s="104"/>
      <c r="AC48232" s="104"/>
      <c r="AF48232" s="104"/>
      <c r="AG48232" s="104"/>
      <c r="AK48232" s="104"/>
      <c r="AL48232" s="104"/>
      <c r="AO48232" s="104"/>
      <c r="AP48232" s="104"/>
    </row>
    <row r="48233" spans="21:42" ht="15" customHeight="1" x14ac:dyDescent="0.25">
      <c r="U48233" s="104"/>
      <c r="AB48233" s="104"/>
      <c r="AC48233" s="104"/>
      <c r="AF48233" s="104"/>
      <c r="AG48233" s="104"/>
      <c r="AK48233" s="104"/>
      <c r="AL48233" s="104"/>
      <c r="AO48233" s="104"/>
      <c r="AP48233" s="104"/>
    </row>
    <row r="48234" spans="21:42" ht="15" customHeight="1" x14ac:dyDescent="0.25">
      <c r="U48234" s="104"/>
      <c r="AB48234" s="104"/>
      <c r="AC48234" s="104"/>
      <c r="AF48234" s="104"/>
      <c r="AG48234" s="104"/>
      <c r="AK48234" s="104"/>
      <c r="AL48234" s="104"/>
      <c r="AO48234" s="104"/>
      <c r="AP48234" s="104"/>
    </row>
    <row r="48235" spans="21:42" ht="15" customHeight="1" x14ac:dyDescent="0.25">
      <c r="U48235" s="104"/>
      <c r="AB48235" s="104"/>
      <c r="AC48235" s="104"/>
      <c r="AF48235" s="104"/>
      <c r="AG48235" s="104"/>
      <c r="AK48235" s="104"/>
      <c r="AL48235" s="104"/>
      <c r="AO48235" s="104"/>
      <c r="AP48235" s="104"/>
    </row>
    <row r="48236" spans="21:42" ht="15" customHeight="1" x14ac:dyDescent="0.25">
      <c r="U48236" s="104"/>
      <c r="AB48236" s="104"/>
      <c r="AC48236" s="104"/>
      <c r="AF48236" s="104"/>
      <c r="AG48236" s="104"/>
      <c r="AK48236" s="104"/>
      <c r="AL48236" s="104"/>
      <c r="AO48236" s="104"/>
      <c r="AP48236" s="104"/>
    </row>
    <row r="48237" spans="21:42" ht="15" customHeight="1" x14ac:dyDescent="0.25">
      <c r="U48237" s="104"/>
      <c r="AB48237" s="104"/>
      <c r="AC48237" s="104"/>
      <c r="AF48237" s="104"/>
      <c r="AG48237" s="104"/>
      <c r="AK48237" s="104"/>
      <c r="AL48237" s="104"/>
      <c r="AO48237" s="104"/>
      <c r="AP48237" s="104"/>
    </row>
    <row r="48238" spans="21:42" ht="15" customHeight="1" x14ac:dyDescent="0.25">
      <c r="U48238" s="104"/>
      <c r="AB48238" s="104"/>
      <c r="AC48238" s="104"/>
      <c r="AF48238" s="104"/>
      <c r="AG48238" s="104"/>
      <c r="AK48238" s="104"/>
      <c r="AL48238" s="104"/>
      <c r="AO48238" s="104"/>
      <c r="AP48238" s="104"/>
    </row>
    <row r="48239" spans="21:42" ht="15" customHeight="1" x14ac:dyDescent="0.25">
      <c r="U48239" s="104"/>
      <c r="AB48239" s="104"/>
      <c r="AC48239" s="104"/>
      <c r="AF48239" s="104"/>
      <c r="AG48239" s="104"/>
      <c r="AK48239" s="104"/>
      <c r="AL48239" s="104"/>
      <c r="AO48239" s="104"/>
      <c r="AP48239" s="104"/>
    </row>
    <row r="48240" spans="21:42" ht="15" customHeight="1" x14ac:dyDescent="0.25">
      <c r="U48240" s="104"/>
      <c r="AB48240" s="104"/>
      <c r="AC48240" s="104"/>
      <c r="AF48240" s="104"/>
      <c r="AG48240" s="104"/>
      <c r="AK48240" s="104"/>
      <c r="AL48240" s="104"/>
      <c r="AO48240" s="104"/>
      <c r="AP48240" s="104"/>
    </row>
    <row r="48241" spans="21:42" ht="15" customHeight="1" x14ac:dyDescent="0.25">
      <c r="U48241" s="104"/>
      <c r="AB48241" s="104"/>
      <c r="AC48241" s="104"/>
      <c r="AF48241" s="104"/>
      <c r="AG48241" s="104"/>
      <c r="AK48241" s="104"/>
      <c r="AL48241" s="104"/>
      <c r="AO48241" s="104"/>
      <c r="AP48241" s="104"/>
    </row>
    <row r="48242" spans="21:42" ht="15" customHeight="1" x14ac:dyDescent="0.25">
      <c r="U48242" s="104"/>
      <c r="AB48242" s="104"/>
      <c r="AC48242" s="104"/>
      <c r="AF48242" s="104"/>
      <c r="AG48242" s="104"/>
      <c r="AK48242" s="104"/>
      <c r="AL48242" s="104"/>
      <c r="AO48242" s="104"/>
      <c r="AP48242" s="104"/>
    </row>
    <row r="48243" spans="21:42" ht="15" customHeight="1" x14ac:dyDescent="0.25">
      <c r="U48243" s="104"/>
      <c r="AB48243" s="104"/>
      <c r="AC48243" s="104"/>
      <c r="AF48243" s="104"/>
      <c r="AG48243" s="104"/>
      <c r="AK48243" s="104"/>
      <c r="AL48243" s="104"/>
      <c r="AO48243" s="104"/>
      <c r="AP48243" s="104"/>
    </row>
    <row r="48244" spans="21:42" ht="15" customHeight="1" x14ac:dyDescent="0.25">
      <c r="U48244" s="104"/>
      <c r="AB48244" s="104"/>
      <c r="AC48244" s="104"/>
      <c r="AF48244" s="104"/>
      <c r="AG48244" s="104"/>
      <c r="AK48244" s="104"/>
      <c r="AL48244" s="104"/>
      <c r="AO48244" s="104"/>
      <c r="AP48244" s="104"/>
    </row>
    <row r="48245" spans="21:42" ht="15" customHeight="1" x14ac:dyDescent="0.25">
      <c r="U48245" s="104"/>
      <c r="AB48245" s="104"/>
      <c r="AC48245" s="104"/>
      <c r="AF48245" s="104"/>
      <c r="AG48245" s="104"/>
      <c r="AK48245" s="104"/>
      <c r="AL48245" s="104"/>
      <c r="AO48245" s="104"/>
      <c r="AP48245" s="104"/>
    </row>
    <row r="48246" spans="21:42" ht="15" customHeight="1" x14ac:dyDescent="0.25">
      <c r="U48246" s="104"/>
      <c r="AB48246" s="104"/>
      <c r="AC48246" s="104"/>
      <c r="AF48246" s="104"/>
      <c r="AG48246" s="104"/>
      <c r="AK48246" s="104"/>
      <c r="AL48246" s="104"/>
      <c r="AO48246" s="104"/>
      <c r="AP48246" s="104"/>
    </row>
    <row r="48247" spans="21:42" ht="15" customHeight="1" x14ac:dyDescent="0.25">
      <c r="U48247" s="104"/>
      <c r="AB48247" s="104"/>
      <c r="AC48247" s="104"/>
      <c r="AF48247" s="104"/>
      <c r="AG48247" s="104"/>
      <c r="AK48247" s="104"/>
      <c r="AL48247" s="104"/>
      <c r="AO48247" s="104"/>
      <c r="AP48247" s="104"/>
    </row>
    <row r="48248" spans="21:42" ht="15" customHeight="1" x14ac:dyDescent="0.25">
      <c r="U48248" s="104"/>
      <c r="AB48248" s="104"/>
      <c r="AC48248" s="104"/>
      <c r="AF48248" s="104"/>
      <c r="AG48248" s="104"/>
      <c r="AK48248" s="104"/>
      <c r="AL48248" s="104"/>
      <c r="AO48248" s="104"/>
      <c r="AP48248" s="104"/>
    </row>
    <row r="48249" spans="21:42" ht="15" customHeight="1" x14ac:dyDescent="0.25">
      <c r="U48249" s="104"/>
      <c r="AB48249" s="104"/>
      <c r="AC48249" s="104"/>
      <c r="AF48249" s="104"/>
      <c r="AG48249" s="104"/>
      <c r="AK48249" s="104"/>
      <c r="AL48249" s="104"/>
      <c r="AO48249" s="104"/>
      <c r="AP48249" s="104"/>
    </row>
    <row r="48250" spans="21:42" ht="15" customHeight="1" x14ac:dyDescent="0.25">
      <c r="U48250" s="104"/>
      <c r="AB48250" s="104"/>
      <c r="AC48250" s="104"/>
      <c r="AF48250" s="104"/>
      <c r="AG48250" s="104"/>
      <c r="AK48250" s="104"/>
      <c r="AL48250" s="104"/>
      <c r="AO48250" s="104"/>
      <c r="AP48250" s="104"/>
    </row>
    <row r="48251" spans="21:42" ht="15" customHeight="1" x14ac:dyDescent="0.25">
      <c r="U48251" s="104"/>
      <c r="AB48251" s="104"/>
      <c r="AC48251" s="104"/>
      <c r="AF48251" s="104"/>
      <c r="AG48251" s="104"/>
      <c r="AK48251" s="104"/>
      <c r="AL48251" s="104"/>
      <c r="AO48251" s="104"/>
      <c r="AP48251" s="104"/>
    </row>
    <row r="48252" spans="21:42" ht="15" customHeight="1" x14ac:dyDescent="0.25">
      <c r="U48252" s="104"/>
      <c r="AB48252" s="104"/>
      <c r="AC48252" s="104"/>
      <c r="AF48252" s="104"/>
      <c r="AG48252" s="104"/>
      <c r="AK48252" s="104"/>
      <c r="AL48252" s="104"/>
      <c r="AO48252" s="104"/>
      <c r="AP48252" s="104"/>
    </row>
    <row r="48253" spans="21:42" ht="15" customHeight="1" x14ac:dyDescent="0.25">
      <c r="U48253" s="104"/>
      <c r="AB48253" s="104"/>
      <c r="AC48253" s="104"/>
      <c r="AF48253" s="104"/>
      <c r="AG48253" s="104"/>
      <c r="AK48253" s="104"/>
      <c r="AL48253" s="104"/>
      <c r="AO48253" s="104"/>
      <c r="AP48253" s="104"/>
    </row>
    <row r="48254" spans="21:42" ht="15" customHeight="1" x14ac:dyDescent="0.25">
      <c r="U48254" s="104"/>
      <c r="AB48254" s="104"/>
      <c r="AC48254" s="104"/>
      <c r="AF48254" s="104"/>
      <c r="AG48254" s="104"/>
      <c r="AK48254" s="104"/>
      <c r="AL48254" s="104"/>
      <c r="AO48254" s="104"/>
      <c r="AP48254" s="104"/>
    </row>
    <row r="48255" spans="21:42" ht="15" customHeight="1" x14ac:dyDescent="0.25">
      <c r="U48255" s="104"/>
      <c r="AB48255" s="104"/>
      <c r="AC48255" s="104"/>
      <c r="AF48255" s="104"/>
      <c r="AG48255" s="104"/>
      <c r="AK48255" s="104"/>
      <c r="AL48255" s="104"/>
      <c r="AO48255" s="104"/>
      <c r="AP48255" s="104"/>
    </row>
    <row r="48256" spans="21:42" ht="15" customHeight="1" x14ac:dyDescent="0.25">
      <c r="U48256" s="104"/>
      <c r="AB48256" s="104"/>
      <c r="AC48256" s="104"/>
      <c r="AF48256" s="104"/>
      <c r="AG48256" s="104"/>
      <c r="AK48256" s="104"/>
      <c r="AL48256" s="104"/>
      <c r="AO48256" s="104"/>
      <c r="AP48256" s="104"/>
    </row>
    <row r="48257" spans="21:42" ht="15" customHeight="1" x14ac:dyDescent="0.25">
      <c r="U48257" s="104"/>
      <c r="AB48257" s="104"/>
      <c r="AC48257" s="104"/>
      <c r="AF48257" s="104"/>
      <c r="AG48257" s="104"/>
      <c r="AK48257" s="104"/>
      <c r="AL48257" s="104"/>
      <c r="AO48257" s="104"/>
      <c r="AP48257" s="104"/>
    </row>
    <row r="48258" spans="21:42" ht="15" customHeight="1" x14ac:dyDescent="0.25">
      <c r="U48258" s="104"/>
      <c r="AB48258" s="104"/>
      <c r="AC48258" s="104"/>
      <c r="AF48258" s="104"/>
      <c r="AG48258" s="104"/>
      <c r="AK48258" s="104"/>
      <c r="AL48258" s="104"/>
      <c r="AO48258" s="104"/>
      <c r="AP48258" s="104"/>
    </row>
    <row r="48259" spans="21:42" ht="15" customHeight="1" x14ac:dyDescent="0.25">
      <c r="U48259" s="104"/>
      <c r="AB48259" s="104"/>
      <c r="AC48259" s="104"/>
      <c r="AF48259" s="104"/>
      <c r="AG48259" s="104"/>
      <c r="AK48259" s="104"/>
      <c r="AL48259" s="104"/>
      <c r="AO48259" s="104"/>
      <c r="AP48259" s="104"/>
    </row>
    <row r="48260" spans="21:42" ht="15" customHeight="1" x14ac:dyDescent="0.25">
      <c r="U48260" s="104"/>
      <c r="AB48260" s="104"/>
      <c r="AC48260" s="104"/>
      <c r="AF48260" s="104"/>
      <c r="AG48260" s="104"/>
      <c r="AK48260" s="104"/>
      <c r="AL48260" s="104"/>
      <c r="AO48260" s="104"/>
      <c r="AP48260" s="104"/>
    </row>
    <row r="48261" spans="21:42" ht="15" customHeight="1" x14ac:dyDescent="0.25">
      <c r="U48261" s="104"/>
      <c r="AB48261" s="104"/>
      <c r="AC48261" s="104"/>
      <c r="AF48261" s="104"/>
      <c r="AG48261" s="104"/>
      <c r="AK48261" s="104"/>
      <c r="AL48261" s="104"/>
      <c r="AO48261" s="104"/>
      <c r="AP48261" s="104"/>
    </row>
    <row r="48262" spans="21:42" ht="15" customHeight="1" x14ac:dyDescent="0.25">
      <c r="U48262" s="104"/>
      <c r="AB48262" s="104"/>
      <c r="AC48262" s="104"/>
      <c r="AF48262" s="104"/>
      <c r="AG48262" s="104"/>
      <c r="AK48262" s="104"/>
      <c r="AL48262" s="104"/>
      <c r="AO48262" s="104"/>
      <c r="AP48262" s="104"/>
    </row>
    <row r="48263" spans="21:42" ht="15" customHeight="1" x14ac:dyDescent="0.25">
      <c r="U48263" s="104"/>
      <c r="AB48263" s="104"/>
      <c r="AC48263" s="104"/>
      <c r="AF48263" s="104"/>
      <c r="AG48263" s="104"/>
      <c r="AK48263" s="104"/>
      <c r="AL48263" s="104"/>
      <c r="AO48263" s="104"/>
      <c r="AP48263" s="104"/>
    </row>
    <row r="48264" spans="21:42" ht="15" customHeight="1" x14ac:dyDescent="0.25">
      <c r="U48264" s="104"/>
      <c r="AB48264" s="104"/>
      <c r="AC48264" s="104"/>
      <c r="AF48264" s="104"/>
      <c r="AG48264" s="104"/>
      <c r="AK48264" s="104"/>
      <c r="AL48264" s="104"/>
      <c r="AO48264" s="104"/>
      <c r="AP48264" s="104"/>
    </row>
    <row r="48265" spans="21:42" ht="15" customHeight="1" x14ac:dyDescent="0.25">
      <c r="U48265" s="104"/>
      <c r="AB48265" s="104"/>
      <c r="AC48265" s="104"/>
      <c r="AF48265" s="104"/>
      <c r="AG48265" s="104"/>
      <c r="AK48265" s="104"/>
      <c r="AL48265" s="104"/>
      <c r="AO48265" s="104"/>
      <c r="AP48265" s="104"/>
    </row>
    <row r="48266" spans="21:42" ht="15" customHeight="1" x14ac:dyDescent="0.25">
      <c r="U48266" s="104"/>
      <c r="AB48266" s="104"/>
      <c r="AC48266" s="104"/>
      <c r="AF48266" s="104"/>
      <c r="AG48266" s="104"/>
      <c r="AK48266" s="104"/>
      <c r="AL48266" s="104"/>
      <c r="AO48266" s="104"/>
      <c r="AP48266" s="104"/>
    </row>
    <row r="48267" spans="21:42" ht="15" customHeight="1" x14ac:dyDescent="0.25">
      <c r="U48267" s="104"/>
      <c r="AB48267" s="104"/>
      <c r="AC48267" s="104"/>
      <c r="AF48267" s="104"/>
      <c r="AG48267" s="104"/>
      <c r="AK48267" s="104"/>
      <c r="AL48267" s="104"/>
      <c r="AO48267" s="104"/>
      <c r="AP48267" s="104"/>
    </row>
    <row r="48268" spans="21:42" ht="15" customHeight="1" x14ac:dyDescent="0.25">
      <c r="U48268" s="104"/>
      <c r="AB48268" s="104"/>
      <c r="AC48268" s="104"/>
      <c r="AF48268" s="104"/>
      <c r="AG48268" s="104"/>
      <c r="AK48268" s="104"/>
      <c r="AL48268" s="104"/>
      <c r="AO48268" s="104"/>
      <c r="AP48268" s="104"/>
    </row>
    <row r="48269" spans="21:42" ht="15" customHeight="1" x14ac:dyDescent="0.25">
      <c r="U48269" s="104"/>
      <c r="AB48269" s="104"/>
      <c r="AC48269" s="104"/>
      <c r="AF48269" s="104"/>
      <c r="AG48269" s="104"/>
      <c r="AK48269" s="104"/>
      <c r="AL48269" s="104"/>
      <c r="AO48269" s="104"/>
      <c r="AP48269" s="104"/>
    </row>
    <row r="48270" spans="21:42" ht="15" customHeight="1" x14ac:dyDescent="0.25">
      <c r="U48270" s="104"/>
      <c r="AB48270" s="104"/>
      <c r="AC48270" s="104"/>
      <c r="AF48270" s="104"/>
      <c r="AG48270" s="104"/>
      <c r="AK48270" s="104"/>
      <c r="AL48270" s="104"/>
      <c r="AO48270" s="104"/>
      <c r="AP48270" s="104"/>
    </row>
    <row r="48271" spans="21:42" ht="15" customHeight="1" x14ac:dyDescent="0.25">
      <c r="U48271" s="104"/>
      <c r="AB48271" s="104"/>
      <c r="AC48271" s="104"/>
      <c r="AF48271" s="104"/>
      <c r="AG48271" s="104"/>
      <c r="AK48271" s="104"/>
      <c r="AL48271" s="104"/>
      <c r="AO48271" s="104"/>
      <c r="AP48271" s="104"/>
    </row>
    <row r="48272" spans="21:42" ht="15" customHeight="1" x14ac:dyDescent="0.25">
      <c r="U48272" s="104"/>
      <c r="AB48272" s="104"/>
      <c r="AC48272" s="104"/>
      <c r="AF48272" s="104"/>
      <c r="AG48272" s="104"/>
      <c r="AK48272" s="104"/>
      <c r="AL48272" s="104"/>
      <c r="AO48272" s="104"/>
      <c r="AP48272" s="104"/>
    </row>
    <row r="48273" spans="21:42" ht="15" customHeight="1" x14ac:dyDescent="0.25">
      <c r="U48273" s="104"/>
      <c r="AB48273" s="104"/>
      <c r="AC48273" s="104"/>
      <c r="AF48273" s="104"/>
      <c r="AG48273" s="104"/>
      <c r="AK48273" s="104"/>
      <c r="AL48273" s="104"/>
      <c r="AO48273" s="104"/>
      <c r="AP48273" s="104"/>
    </row>
    <row r="48274" spans="21:42" ht="15" customHeight="1" x14ac:dyDescent="0.25">
      <c r="U48274" s="104"/>
      <c r="AB48274" s="104"/>
      <c r="AC48274" s="104"/>
      <c r="AF48274" s="104"/>
      <c r="AG48274" s="104"/>
      <c r="AK48274" s="104"/>
      <c r="AL48274" s="104"/>
      <c r="AO48274" s="104"/>
      <c r="AP48274" s="104"/>
    </row>
    <row r="48275" spans="21:42" ht="15" customHeight="1" x14ac:dyDescent="0.25">
      <c r="U48275" s="104"/>
      <c r="AB48275" s="104"/>
      <c r="AC48275" s="104"/>
      <c r="AF48275" s="104"/>
      <c r="AG48275" s="104"/>
      <c r="AK48275" s="104"/>
      <c r="AL48275" s="104"/>
      <c r="AO48275" s="104"/>
      <c r="AP48275" s="104"/>
    </row>
    <row r="48276" spans="21:42" ht="15" customHeight="1" x14ac:dyDescent="0.25">
      <c r="U48276" s="104"/>
      <c r="AB48276" s="104"/>
      <c r="AC48276" s="104"/>
      <c r="AF48276" s="104"/>
      <c r="AG48276" s="104"/>
      <c r="AK48276" s="104"/>
      <c r="AL48276" s="104"/>
      <c r="AO48276" s="104"/>
      <c r="AP48276" s="104"/>
    </row>
    <row r="48277" spans="21:42" ht="15" customHeight="1" x14ac:dyDescent="0.25">
      <c r="U48277" s="104"/>
      <c r="AB48277" s="104"/>
      <c r="AC48277" s="104"/>
      <c r="AF48277" s="104"/>
      <c r="AG48277" s="104"/>
      <c r="AK48277" s="104"/>
      <c r="AL48277" s="104"/>
      <c r="AO48277" s="104"/>
      <c r="AP48277" s="104"/>
    </row>
    <row r="48278" spans="21:42" ht="15" customHeight="1" x14ac:dyDescent="0.25">
      <c r="U48278" s="104"/>
      <c r="AB48278" s="104"/>
      <c r="AC48278" s="104"/>
      <c r="AF48278" s="104"/>
      <c r="AG48278" s="104"/>
      <c r="AK48278" s="104"/>
      <c r="AL48278" s="104"/>
      <c r="AO48278" s="104"/>
      <c r="AP48278" s="104"/>
    </row>
    <row r="48279" spans="21:42" ht="15" customHeight="1" x14ac:dyDescent="0.25">
      <c r="U48279" s="104"/>
      <c r="AB48279" s="104"/>
      <c r="AC48279" s="104"/>
      <c r="AF48279" s="104"/>
      <c r="AG48279" s="104"/>
      <c r="AK48279" s="104"/>
      <c r="AL48279" s="104"/>
      <c r="AO48279" s="104"/>
      <c r="AP48279" s="104"/>
    </row>
    <row r="48280" spans="21:42" ht="15" customHeight="1" x14ac:dyDescent="0.25">
      <c r="U48280" s="104"/>
      <c r="AB48280" s="104"/>
      <c r="AC48280" s="104"/>
      <c r="AF48280" s="104"/>
      <c r="AG48280" s="104"/>
      <c r="AK48280" s="104"/>
      <c r="AL48280" s="104"/>
      <c r="AO48280" s="104"/>
      <c r="AP48280" s="104"/>
    </row>
    <row r="48281" spans="21:42" ht="15" customHeight="1" x14ac:dyDescent="0.25">
      <c r="U48281" s="104"/>
      <c r="AB48281" s="104"/>
      <c r="AC48281" s="104"/>
      <c r="AF48281" s="104"/>
      <c r="AG48281" s="104"/>
      <c r="AK48281" s="104"/>
      <c r="AL48281" s="104"/>
      <c r="AO48281" s="104"/>
      <c r="AP48281" s="104"/>
    </row>
    <row r="48282" spans="21:42" ht="15" customHeight="1" x14ac:dyDescent="0.25">
      <c r="U48282" s="104"/>
      <c r="AB48282" s="104"/>
      <c r="AC48282" s="104"/>
      <c r="AF48282" s="104"/>
      <c r="AG48282" s="104"/>
      <c r="AK48282" s="104"/>
      <c r="AL48282" s="104"/>
      <c r="AO48282" s="104"/>
      <c r="AP48282" s="104"/>
    </row>
    <row r="48283" spans="21:42" ht="15" customHeight="1" x14ac:dyDescent="0.25">
      <c r="U48283" s="104"/>
      <c r="AB48283" s="104"/>
      <c r="AC48283" s="104"/>
      <c r="AF48283" s="104"/>
      <c r="AG48283" s="104"/>
      <c r="AK48283" s="104"/>
      <c r="AL48283" s="104"/>
      <c r="AO48283" s="104"/>
      <c r="AP48283" s="104"/>
    </row>
    <row r="48284" spans="21:42" ht="15" customHeight="1" x14ac:dyDescent="0.25">
      <c r="U48284" s="104"/>
      <c r="AB48284" s="104"/>
      <c r="AC48284" s="104"/>
      <c r="AF48284" s="104"/>
      <c r="AG48284" s="104"/>
      <c r="AK48284" s="104"/>
      <c r="AL48284" s="104"/>
      <c r="AO48284" s="104"/>
      <c r="AP48284" s="104"/>
    </row>
    <row r="48285" spans="21:42" ht="15" customHeight="1" x14ac:dyDescent="0.25">
      <c r="U48285" s="104"/>
      <c r="AB48285" s="104"/>
      <c r="AC48285" s="104"/>
      <c r="AF48285" s="104"/>
      <c r="AG48285" s="104"/>
      <c r="AK48285" s="104"/>
      <c r="AL48285" s="104"/>
      <c r="AO48285" s="104"/>
      <c r="AP48285" s="104"/>
    </row>
    <row r="48286" spans="21:42" ht="15" customHeight="1" x14ac:dyDescent="0.25">
      <c r="U48286" s="104"/>
      <c r="AB48286" s="104"/>
      <c r="AC48286" s="104"/>
      <c r="AF48286" s="104"/>
      <c r="AG48286" s="104"/>
      <c r="AK48286" s="104"/>
      <c r="AL48286" s="104"/>
      <c r="AO48286" s="104"/>
      <c r="AP48286" s="104"/>
    </row>
    <row r="48287" spans="21:42" ht="15" customHeight="1" x14ac:dyDescent="0.25">
      <c r="U48287" s="104"/>
      <c r="AB48287" s="104"/>
      <c r="AC48287" s="104"/>
      <c r="AF48287" s="104"/>
      <c r="AG48287" s="104"/>
      <c r="AK48287" s="104"/>
      <c r="AL48287" s="104"/>
      <c r="AO48287" s="104"/>
      <c r="AP48287" s="104"/>
    </row>
    <row r="48288" spans="21:42" ht="15" customHeight="1" x14ac:dyDescent="0.25">
      <c r="U48288" s="104"/>
      <c r="AB48288" s="104"/>
      <c r="AC48288" s="104"/>
      <c r="AF48288" s="104"/>
      <c r="AG48288" s="104"/>
      <c r="AK48288" s="104"/>
      <c r="AL48288" s="104"/>
      <c r="AO48288" s="104"/>
      <c r="AP48288" s="104"/>
    </row>
    <row r="48289" spans="21:42" ht="15" customHeight="1" x14ac:dyDescent="0.25">
      <c r="U48289" s="104"/>
      <c r="AB48289" s="104"/>
      <c r="AC48289" s="104"/>
      <c r="AF48289" s="104"/>
      <c r="AG48289" s="104"/>
      <c r="AK48289" s="104"/>
      <c r="AL48289" s="104"/>
      <c r="AO48289" s="104"/>
      <c r="AP48289" s="104"/>
    </row>
    <row r="48290" spans="21:42" ht="15" customHeight="1" x14ac:dyDescent="0.25">
      <c r="U48290" s="104"/>
      <c r="AB48290" s="104"/>
      <c r="AC48290" s="104"/>
      <c r="AF48290" s="104"/>
      <c r="AG48290" s="104"/>
      <c r="AK48290" s="104"/>
      <c r="AL48290" s="104"/>
      <c r="AO48290" s="104"/>
      <c r="AP48290" s="104"/>
    </row>
    <row r="48291" spans="21:42" ht="15" customHeight="1" x14ac:dyDescent="0.25">
      <c r="U48291" s="104"/>
      <c r="AB48291" s="104"/>
      <c r="AC48291" s="104"/>
      <c r="AF48291" s="104"/>
      <c r="AG48291" s="104"/>
      <c r="AK48291" s="104"/>
      <c r="AL48291" s="104"/>
      <c r="AO48291" s="104"/>
      <c r="AP48291" s="104"/>
    </row>
    <row r="48292" spans="21:42" ht="15" customHeight="1" x14ac:dyDescent="0.25">
      <c r="U48292" s="104"/>
      <c r="AB48292" s="104"/>
      <c r="AC48292" s="104"/>
      <c r="AF48292" s="104"/>
      <c r="AG48292" s="104"/>
      <c r="AK48292" s="104"/>
      <c r="AL48292" s="104"/>
      <c r="AO48292" s="104"/>
      <c r="AP48292" s="104"/>
    </row>
    <row r="48293" spans="21:42" ht="15" customHeight="1" x14ac:dyDescent="0.25">
      <c r="U48293" s="104"/>
      <c r="AB48293" s="104"/>
      <c r="AC48293" s="104"/>
      <c r="AF48293" s="104"/>
      <c r="AG48293" s="104"/>
      <c r="AK48293" s="104"/>
      <c r="AL48293" s="104"/>
      <c r="AO48293" s="104"/>
      <c r="AP48293" s="104"/>
    </row>
    <row r="48294" spans="21:42" ht="15" customHeight="1" x14ac:dyDescent="0.25">
      <c r="U48294" s="104"/>
      <c r="AB48294" s="104"/>
      <c r="AC48294" s="104"/>
      <c r="AF48294" s="104"/>
      <c r="AG48294" s="104"/>
      <c r="AK48294" s="104"/>
      <c r="AL48294" s="104"/>
      <c r="AO48294" s="104"/>
      <c r="AP48294" s="104"/>
    </row>
    <row r="48295" spans="21:42" ht="15" customHeight="1" x14ac:dyDescent="0.25">
      <c r="U48295" s="104"/>
      <c r="AB48295" s="104"/>
      <c r="AC48295" s="104"/>
      <c r="AF48295" s="104"/>
      <c r="AG48295" s="104"/>
      <c r="AK48295" s="104"/>
      <c r="AL48295" s="104"/>
      <c r="AO48295" s="104"/>
      <c r="AP48295" s="104"/>
    </row>
    <row r="48296" spans="21:42" ht="15" customHeight="1" x14ac:dyDescent="0.25">
      <c r="U48296" s="104"/>
      <c r="AB48296" s="104"/>
      <c r="AC48296" s="104"/>
      <c r="AF48296" s="104"/>
      <c r="AG48296" s="104"/>
      <c r="AK48296" s="104"/>
      <c r="AL48296" s="104"/>
      <c r="AO48296" s="104"/>
      <c r="AP48296" s="104"/>
    </row>
    <row r="48297" spans="21:42" ht="15" customHeight="1" x14ac:dyDescent="0.25">
      <c r="U48297" s="104"/>
      <c r="AB48297" s="104"/>
      <c r="AC48297" s="104"/>
      <c r="AF48297" s="104"/>
      <c r="AG48297" s="104"/>
      <c r="AK48297" s="104"/>
      <c r="AL48297" s="104"/>
      <c r="AO48297" s="104"/>
      <c r="AP48297" s="104"/>
    </row>
    <row r="48298" spans="21:42" ht="15" customHeight="1" x14ac:dyDescent="0.25">
      <c r="U48298" s="104"/>
      <c r="AB48298" s="104"/>
      <c r="AC48298" s="104"/>
      <c r="AF48298" s="104"/>
      <c r="AG48298" s="104"/>
      <c r="AK48298" s="104"/>
      <c r="AL48298" s="104"/>
      <c r="AO48298" s="104"/>
      <c r="AP48298" s="104"/>
    </row>
    <row r="48299" spans="21:42" ht="15" customHeight="1" x14ac:dyDescent="0.25">
      <c r="U48299" s="104"/>
      <c r="AB48299" s="104"/>
      <c r="AC48299" s="104"/>
      <c r="AF48299" s="104"/>
      <c r="AG48299" s="104"/>
      <c r="AK48299" s="104"/>
      <c r="AL48299" s="104"/>
      <c r="AO48299" s="104"/>
      <c r="AP48299" s="104"/>
    </row>
    <row r="48300" spans="21:42" ht="15" customHeight="1" x14ac:dyDescent="0.25">
      <c r="U48300" s="104"/>
      <c r="AB48300" s="104"/>
      <c r="AC48300" s="104"/>
      <c r="AF48300" s="104"/>
      <c r="AG48300" s="104"/>
      <c r="AK48300" s="104"/>
      <c r="AL48300" s="104"/>
      <c r="AO48300" s="104"/>
      <c r="AP48300" s="104"/>
    </row>
    <row r="48301" spans="21:42" ht="15" customHeight="1" x14ac:dyDescent="0.25">
      <c r="U48301" s="104"/>
      <c r="AB48301" s="104"/>
      <c r="AC48301" s="104"/>
      <c r="AF48301" s="104"/>
      <c r="AG48301" s="104"/>
      <c r="AK48301" s="104"/>
      <c r="AL48301" s="104"/>
      <c r="AO48301" s="104"/>
      <c r="AP48301" s="104"/>
    </row>
    <row r="48302" spans="21:42" ht="15" customHeight="1" x14ac:dyDescent="0.25">
      <c r="U48302" s="104"/>
      <c r="AB48302" s="104"/>
      <c r="AC48302" s="104"/>
      <c r="AF48302" s="104"/>
      <c r="AG48302" s="104"/>
      <c r="AK48302" s="104"/>
      <c r="AL48302" s="104"/>
      <c r="AO48302" s="104"/>
      <c r="AP48302" s="104"/>
    </row>
    <row r="48303" spans="21:42" ht="15" customHeight="1" x14ac:dyDescent="0.25">
      <c r="U48303" s="104"/>
      <c r="AB48303" s="104"/>
      <c r="AC48303" s="104"/>
      <c r="AF48303" s="104"/>
      <c r="AG48303" s="104"/>
      <c r="AK48303" s="104"/>
      <c r="AL48303" s="104"/>
      <c r="AO48303" s="104"/>
      <c r="AP48303" s="104"/>
    </row>
    <row r="48304" spans="21:42" ht="15" customHeight="1" x14ac:dyDescent="0.25">
      <c r="U48304" s="104"/>
      <c r="AB48304" s="104"/>
      <c r="AC48304" s="104"/>
      <c r="AF48304" s="104"/>
      <c r="AG48304" s="104"/>
      <c r="AK48304" s="104"/>
      <c r="AL48304" s="104"/>
      <c r="AO48304" s="104"/>
      <c r="AP48304" s="104"/>
    </row>
    <row r="48305" spans="21:42" ht="15" customHeight="1" x14ac:dyDescent="0.25">
      <c r="U48305" s="104"/>
      <c r="AB48305" s="104"/>
      <c r="AC48305" s="104"/>
      <c r="AF48305" s="104"/>
      <c r="AG48305" s="104"/>
      <c r="AK48305" s="104"/>
      <c r="AL48305" s="104"/>
      <c r="AO48305" s="104"/>
      <c r="AP48305" s="104"/>
    </row>
    <row r="48306" spans="21:42" ht="15" customHeight="1" x14ac:dyDescent="0.25">
      <c r="U48306" s="104"/>
      <c r="AB48306" s="104"/>
      <c r="AC48306" s="104"/>
      <c r="AF48306" s="104"/>
      <c r="AG48306" s="104"/>
      <c r="AK48306" s="104"/>
      <c r="AL48306" s="104"/>
      <c r="AO48306" s="104"/>
      <c r="AP48306" s="104"/>
    </row>
    <row r="48307" spans="21:42" ht="15" customHeight="1" x14ac:dyDescent="0.25">
      <c r="U48307" s="104"/>
      <c r="AB48307" s="104"/>
      <c r="AC48307" s="104"/>
      <c r="AF48307" s="104"/>
      <c r="AG48307" s="104"/>
      <c r="AK48307" s="104"/>
      <c r="AL48307" s="104"/>
      <c r="AO48307" s="104"/>
      <c r="AP48307" s="104"/>
    </row>
    <row r="48308" spans="21:42" ht="15" customHeight="1" x14ac:dyDescent="0.25">
      <c r="U48308" s="104"/>
      <c r="AB48308" s="104"/>
      <c r="AC48308" s="104"/>
      <c r="AF48308" s="104"/>
      <c r="AG48308" s="104"/>
      <c r="AK48308" s="104"/>
      <c r="AL48308" s="104"/>
      <c r="AO48308" s="104"/>
      <c r="AP48308" s="104"/>
    </row>
    <row r="48309" spans="21:42" ht="15" customHeight="1" x14ac:dyDescent="0.25">
      <c r="U48309" s="104"/>
      <c r="AB48309" s="104"/>
      <c r="AC48309" s="104"/>
      <c r="AF48309" s="104"/>
      <c r="AG48309" s="104"/>
      <c r="AK48309" s="104"/>
      <c r="AL48309" s="104"/>
      <c r="AO48309" s="104"/>
      <c r="AP48309" s="104"/>
    </row>
    <row r="48310" spans="21:42" ht="15" customHeight="1" x14ac:dyDescent="0.25">
      <c r="U48310" s="104"/>
      <c r="AB48310" s="104"/>
      <c r="AC48310" s="104"/>
      <c r="AF48310" s="104"/>
      <c r="AG48310" s="104"/>
      <c r="AK48310" s="104"/>
      <c r="AL48310" s="104"/>
      <c r="AO48310" s="104"/>
      <c r="AP48310" s="104"/>
    </row>
    <row r="48311" spans="21:42" ht="15" customHeight="1" x14ac:dyDescent="0.25">
      <c r="U48311" s="104"/>
      <c r="AB48311" s="104"/>
      <c r="AC48311" s="104"/>
      <c r="AF48311" s="104"/>
      <c r="AG48311" s="104"/>
      <c r="AK48311" s="104"/>
      <c r="AL48311" s="104"/>
      <c r="AO48311" s="104"/>
      <c r="AP48311" s="104"/>
    </row>
    <row r="48312" spans="21:42" ht="15" customHeight="1" x14ac:dyDescent="0.25">
      <c r="U48312" s="104"/>
      <c r="AB48312" s="104"/>
      <c r="AC48312" s="104"/>
      <c r="AF48312" s="104"/>
      <c r="AG48312" s="104"/>
      <c r="AK48312" s="104"/>
      <c r="AL48312" s="104"/>
      <c r="AO48312" s="104"/>
      <c r="AP48312" s="104"/>
    </row>
    <row r="48313" spans="21:42" ht="15" customHeight="1" x14ac:dyDescent="0.25">
      <c r="U48313" s="104"/>
      <c r="AB48313" s="104"/>
      <c r="AC48313" s="104"/>
      <c r="AF48313" s="104"/>
      <c r="AG48313" s="104"/>
      <c r="AK48313" s="104"/>
      <c r="AL48313" s="104"/>
      <c r="AO48313" s="104"/>
      <c r="AP48313" s="104"/>
    </row>
    <row r="48314" spans="21:42" ht="15" customHeight="1" x14ac:dyDescent="0.25">
      <c r="U48314" s="104"/>
      <c r="AB48314" s="104"/>
      <c r="AC48314" s="104"/>
      <c r="AF48314" s="104"/>
      <c r="AG48314" s="104"/>
      <c r="AK48314" s="104"/>
      <c r="AL48314" s="104"/>
      <c r="AO48314" s="104"/>
      <c r="AP48314" s="104"/>
    </row>
    <row r="48315" spans="21:42" ht="15" customHeight="1" x14ac:dyDescent="0.25">
      <c r="U48315" s="104"/>
      <c r="AB48315" s="104"/>
      <c r="AC48315" s="104"/>
      <c r="AF48315" s="104"/>
      <c r="AG48315" s="104"/>
      <c r="AK48315" s="104"/>
      <c r="AL48315" s="104"/>
      <c r="AO48315" s="104"/>
      <c r="AP48315" s="104"/>
    </row>
    <row r="48316" spans="21:42" ht="15" customHeight="1" x14ac:dyDescent="0.25">
      <c r="U48316" s="104"/>
      <c r="AB48316" s="104"/>
      <c r="AC48316" s="104"/>
      <c r="AF48316" s="104"/>
      <c r="AG48316" s="104"/>
      <c r="AK48316" s="104"/>
      <c r="AL48316" s="104"/>
      <c r="AO48316" s="104"/>
      <c r="AP48316" s="104"/>
    </row>
    <row r="48317" spans="21:42" ht="15" customHeight="1" x14ac:dyDescent="0.25">
      <c r="U48317" s="104"/>
      <c r="AB48317" s="104"/>
      <c r="AC48317" s="104"/>
      <c r="AF48317" s="104"/>
      <c r="AG48317" s="104"/>
      <c r="AK48317" s="104"/>
      <c r="AL48317" s="104"/>
      <c r="AO48317" s="104"/>
      <c r="AP48317" s="104"/>
    </row>
    <row r="48318" spans="21:42" ht="15" customHeight="1" x14ac:dyDescent="0.25">
      <c r="U48318" s="104"/>
      <c r="AB48318" s="104"/>
      <c r="AC48318" s="104"/>
      <c r="AF48318" s="104"/>
      <c r="AG48318" s="104"/>
      <c r="AK48318" s="104"/>
      <c r="AL48318" s="104"/>
      <c r="AO48318" s="104"/>
      <c r="AP48318" s="104"/>
    </row>
    <row r="48319" spans="21:42" ht="15" customHeight="1" x14ac:dyDescent="0.25">
      <c r="U48319" s="104"/>
      <c r="AB48319" s="104"/>
      <c r="AC48319" s="104"/>
      <c r="AF48319" s="104"/>
      <c r="AG48319" s="104"/>
      <c r="AK48319" s="104"/>
      <c r="AL48319" s="104"/>
      <c r="AO48319" s="104"/>
      <c r="AP48319" s="104"/>
    </row>
    <row r="48320" spans="21:42" ht="15" customHeight="1" x14ac:dyDescent="0.25">
      <c r="U48320" s="104"/>
      <c r="AB48320" s="104"/>
      <c r="AC48320" s="104"/>
      <c r="AF48320" s="104"/>
      <c r="AG48320" s="104"/>
      <c r="AK48320" s="104"/>
      <c r="AL48320" s="104"/>
      <c r="AO48320" s="104"/>
      <c r="AP48320" s="104"/>
    </row>
    <row r="48321" spans="21:42" ht="15" customHeight="1" x14ac:dyDescent="0.25">
      <c r="U48321" s="104"/>
      <c r="AB48321" s="104"/>
      <c r="AC48321" s="104"/>
      <c r="AF48321" s="104"/>
      <c r="AG48321" s="104"/>
      <c r="AK48321" s="104"/>
      <c r="AL48321" s="104"/>
      <c r="AO48321" s="104"/>
      <c r="AP48321" s="104"/>
    </row>
    <row r="48322" spans="21:42" ht="15" customHeight="1" x14ac:dyDescent="0.25">
      <c r="U48322" s="104"/>
      <c r="AB48322" s="104"/>
      <c r="AC48322" s="104"/>
      <c r="AF48322" s="104"/>
      <c r="AG48322" s="104"/>
      <c r="AK48322" s="104"/>
      <c r="AL48322" s="104"/>
      <c r="AO48322" s="104"/>
      <c r="AP48322" s="104"/>
    </row>
    <row r="48323" spans="21:42" ht="15" customHeight="1" x14ac:dyDescent="0.25">
      <c r="U48323" s="104"/>
      <c r="AB48323" s="104"/>
      <c r="AC48323" s="104"/>
      <c r="AF48323" s="104"/>
      <c r="AG48323" s="104"/>
      <c r="AK48323" s="104"/>
      <c r="AL48323" s="104"/>
      <c r="AO48323" s="104"/>
      <c r="AP48323" s="104"/>
    </row>
    <row r="48324" spans="21:42" ht="15" customHeight="1" x14ac:dyDescent="0.25">
      <c r="U48324" s="104"/>
      <c r="AB48324" s="104"/>
      <c r="AC48324" s="104"/>
      <c r="AF48324" s="104"/>
      <c r="AG48324" s="104"/>
      <c r="AK48324" s="104"/>
      <c r="AL48324" s="104"/>
      <c r="AO48324" s="104"/>
      <c r="AP48324" s="104"/>
    </row>
    <row r="48325" spans="21:42" ht="15" customHeight="1" x14ac:dyDescent="0.25">
      <c r="U48325" s="104"/>
      <c r="AB48325" s="104"/>
      <c r="AC48325" s="104"/>
      <c r="AF48325" s="104"/>
      <c r="AG48325" s="104"/>
      <c r="AK48325" s="104"/>
      <c r="AL48325" s="104"/>
      <c r="AO48325" s="104"/>
      <c r="AP48325" s="104"/>
    </row>
    <row r="48326" spans="21:42" ht="15" customHeight="1" x14ac:dyDescent="0.25">
      <c r="U48326" s="104"/>
      <c r="AB48326" s="104"/>
      <c r="AC48326" s="104"/>
      <c r="AF48326" s="104"/>
      <c r="AG48326" s="104"/>
      <c r="AK48326" s="104"/>
      <c r="AL48326" s="104"/>
      <c r="AO48326" s="104"/>
      <c r="AP48326" s="104"/>
    </row>
    <row r="48327" spans="21:42" ht="15" customHeight="1" x14ac:dyDescent="0.25">
      <c r="U48327" s="104"/>
      <c r="AB48327" s="104"/>
      <c r="AC48327" s="104"/>
      <c r="AF48327" s="104"/>
      <c r="AG48327" s="104"/>
      <c r="AK48327" s="104"/>
      <c r="AL48327" s="104"/>
      <c r="AO48327" s="104"/>
      <c r="AP48327" s="104"/>
    </row>
    <row r="48328" spans="21:42" ht="15" customHeight="1" x14ac:dyDescent="0.25">
      <c r="U48328" s="104"/>
      <c r="AB48328" s="104"/>
      <c r="AC48328" s="104"/>
      <c r="AF48328" s="104"/>
      <c r="AG48328" s="104"/>
      <c r="AK48328" s="104"/>
      <c r="AL48328" s="104"/>
      <c r="AO48328" s="104"/>
      <c r="AP48328" s="104"/>
    </row>
    <row r="48329" spans="21:42" ht="15" customHeight="1" x14ac:dyDescent="0.25">
      <c r="U48329" s="104"/>
      <c r="AB48329" s="104"/>
      <c r="AC48329" s="104"/>
      <c r="AF48329" s="104"/>
      <c r="AG48329" s="104"/>
      <c r="AK48329" s="104"/>
      <c r="AL48329" s="104"/>
      <c r="AO48329" s="104"/>
      <c r="AP48329" s="104"/>
    </row>
    <row r="48330" spans="21:42" ht="15" customHeight="1" x14ac:dyDescent="0.25">
      <c r="U48330" s="104"/>
      <c r="AB48330" s="104"/>
      <c r="AC48330" s="104"/>
      <c r="AF48330" s="104"/>
      <c r="AG48330" s="104"/>
      <c r="AK48330" s="104"/>
      <c r="AL48330" s="104"/>
      <c r="AO48330" s="104"/>
      <c r="AP48330" s="104"/>
    </row>
    <row r="48331" spans="21:42" ht="15" customHeight="1" x14ac:dyDescent="0.25">
      <c r="U48331" s="104"/>
      <c r="AB48331" s="104"/>
      <c r="AC48331" s="104"/>
      <c r="AF48331" s="104"/>
      <c r="AG48331" s="104"/>
      <c r="AK48331" s="104"/>
      <c r="AL48331" s="104"/>
      <c r="AO48331" s="104"/>
      <c r="AP48331" s="104"/>
    </row>
    <row r="48332" spans="21:42" ht="15" customHeight="1" x14ac:dyDescent="0.25">
      <c r="U48332" s="104"/>
      <c r="AB48332" s="104"/>
      <c r="AC48332" s="104"/>
      <c r="AF48332" s="104"/>
      <c r="AG48332" s="104"/>
      <c r="AK48332" s="104"/>
      <c r="AL48332" s="104"/>
      <c r="AO48332" s="104"/>
      <c r="AP48332" s="104"/>
    </row>
    <row r="48333" spans="21:42" ht="15" customHeight="1" x14ac:dyDescent="0.25">
      <c r="U48333" s="104"/>
      <c r="AB48333" s="104"/>
      <c r="AC48333" s="104"/>
      <c r="AF48333" s="104"/>
      <c r="AG48333" s="104"/>
      <c r="AK48333" s="104"/>
      <c r="AL48333" s="104"/>
      <c r="AO48333" s="104"/>
      <c r="AP48333" s="104"/>
    </row>
    <row r="48334" spans="21:42" ht="15" customHeight="1" x14ac:dyDescent="0.25">
      <c r="U48334" s="104"/>
      <c r="AB48334" s="104"/>
      <c r="AC48334" s="104"/>
      <c r="AF48334" s="104"/>
      <c r="AG48334" s="104"/>
      <c r="AK48334" s="104"/>
      <c r="AL48334" s="104"/>
      <c r="AO48334" s="104"/>
      <c r="AP48334" s="104"/>
    </row>
    <row r="48335" spans="21:42" ht="15" customHeight="1" x14ac:dyDescent="0.25">
      <c r="U48335" s="104"/>
      <c r="AB48335" s="104"/>
      <c r="AC48335" s="104"/>
      <c r="AF48335" s="104"/>
      <c r="AG48335" s="104"/>
      <c r="AK48335" s="104"/>
      <c r="AL48335" s="104"/>
      <c r="AO48335" s="104"/>
      <c r="AP48335" s="104"/>
    </row>
    <row r="48336" spans="21:42" ht="15" customHeight="1" x14ac:dyDescent="0.25">
      <c r="U48336" s="104"/>
      <c r="AB48336" s="104"/>
      <c r="AC48336" s="104"/>
      <c r="AF48336" s="104"/>
      <c r="AG48336" s="104"/>
      <c r="AK48336" s="104"/>
      <c r="AL48336" s="104"/>
      <c r="AO48336" s="104"/>
      <c r="AP48336" s="104"/>
    </row>
    <row r="48337" spans="21:42" ht="15" customHeight="1" x14ac:dyDescent="0.25">
      <c r="U48337" s="104"/>
      <c r="AB48337" s="104"/>
      <c r="AC48337" s="104"/>
      <c r="AF48337" s="104"/>
      <c r="AG48337" s="104"/>
      <c r="AK48337" s="104"/>
      <c r="AL48337" s="104"/>
      <c r="AO48337" s="104"/>
      <c r="AP48337" s="104"/>
    </row>
    <row r="48338" spans="21:42" ht="15" customHeight="1" x14ac:dyDescent="0.25">
      <c r="U48338" s="104"/>
      <c r="AB48338" s="104"/>
      <c r="AC48338" s="104"/>
      <c r="AF48338" s="104"/>
      <c r="AG48338" s="104"/>
      <c r="AK48338" s="104"/>
      <c r="AL48338" s="104"/>
      <c r="AO48338" s="104"/>
      <c r="AP48338" s="104"/>
    </row>
    <row r="48339" spans="21:42" ht="15" customHeight="1" x14ac:dyDescent="0.25">
      <c r="U48339" s="104"/>
      <c r="AB48339" s="104"/>
      <c r="AC48339" s="104"/>
      <c r="AF48339" s="104"/>
      <c r="AG48339" s="104"/>
      <c r="AK48339" s="104"/>
      <c r="AL48339" s="104"/>
      <c r="AO48339" s="104"/>
      <c r="AP48339" s="104"/>
    </row>
    <row r="48340" spans="21:42" ht="15" customHeight="1" x14ac:dyDescent="0.25">
      <c r="U48340" s="104"/>
      <c r="AB48340" s="104"/>
      <c r="AC48340" s="104"/>
      <c r="AF48340" s="104"/>
      <c r="AG48340" s="104"/>
      <c r="AK48340" s="104"/>
      <c r="AL48340" s="104"/>
      <c r="AO48340" s="104"/>
      <c r="AP48340" s="104"/>
    </row>
    <row r="48341" spans="21:42" ht="15" customHeight="1" x14ac:dyDescent="0.25">
      <c r="U48341" s="104"/>
      <c r="AB48341" s="104"/>
      <c r="AC48341" s="104"/>
      <c r="AF48341" s="104"/>
      <c r="AG48341" s="104"/>
      <c r="AK48341" s="104"/>
      <c r="AL48341" s="104"/>
      <c r="AO48341" s="104"/>
      <c r="AP48341" s="104"/>
    </row>
    <row r="48342" spans="21:42" ht="15" customHeight="1" x14ac:dyDescent="0.25">
      <c r="U48342" s="104"/>
      <c r="AB48342" s="104"/>
      <c r="AC48342" s="104"/>
      <c r="AF48342" s="104"/>
      <c r="AG48342" s="104"/>
      <c r="AK48342" s="104"/>
      <c r="AL48342" s="104"/>
      <c r="AO48342" s="104"/>
      <c r="AP48342" s="104"/>
    </row>
    <row r="48343" spans="21:42" ht="15" customHeight="1" x14ac:dyDescent="0.25">
      <c r="U48343" s="104"/>
      <c r="AB48343" s="104"/>
      <c r="AC48343" s="104"/>
      <c r="AF48343" s="104"/>
      <c r="AG48343" s="104"/>
      <c r="AK48343" s="104"/>
      <c r="AL48343" s="104"/>
      <c r="AO48343" s="104"/>
      <c r="AP48343" s="104"/>
    </row>
    <row r="48344" spans="21:42" ht="15" customHeight="1" x14ac:dyDescent="0.25">
      <c r="U48344" s="104"/>
      <c r="AB48344" s="104"/>
      <c r="AC48344" s="104"/>
      <c r="AF48344" s="104"/>
      <c r="AG48344" s="104"/>
      <c r="AK48344" s="104"/>
      <c r="AL48344" s="104"/>
      <c r="AO48344" s="104"/>
      <c r="AP48344" s="104"/>
    </row>
    <row r="48345" spans="21:42" ht="15" customHeight="1" x14ac:dyDescent="0.25">
      <c r="U48345" s="104"/>
      <c r="AB48345" s="104"/>
      <c r="AC48345" s="104"/>
      <c r="AF48345" s="104"/>
      <c r="AG48345" s="104"/>
      <c r="AK48345" s="104"/>
      <c r="AL48345" s="104"/>
      <c r="AO48345" s="104"/>
      <c r="AP48345" s="104"/>
    </row>
    <row r="48346" spans="21:42" ht="15" customHeight="1" x14ac:dyDescent="0.25">
      <c r="U48346" s="104"/>
      <c r="AB48346" s="104"/>
      <c r="AC48346" s="104"/>
      <c r="AF48346" s="104"/>
      <c r="AG48346" s="104"/>
      <c r="AK48346" s="104"/>
      <c r="AL48346" s="104"/>
      <c r="AO48346" s="104"/>
      <c r="AP48346" s="104"/>
    </row>
    <row r="48347" spans="21:42" ht="15" customHeight="1" x14ac:dyDescent="0.25">
      <c r="U48347" s="104"/>
      <c r="AB48347" s="104"/>
      <c r="AC48347" s="104"/>
      <c r="AF48347" s="104"/>
      <c r="AG48347" s="104"/>
      <c r="AK48347" s="104"/>
      <c r="AL48347" s="104"/>
      <c r="AO48347" s="104"/>
      <c r="AP48347" s="104"/>
    </row>
    <row r="48348" spans="21:42" ht="15" customHeight="1" x14ac:dyDescent="0.25">
      <c r="U48348" s="104"/>
      <c r="AB48348" s="104"/>
      <c r="AC48348" s="104"/>
      <c r="AF48348" s="104"/>
      <c r="AG48348" s="104"/>
      <c r="AK48348" s="104"/>
      <c r="AL48348" s="104"/>
      <c r="AO48348" s="104"/>
      <c r="AP48348" s="104"/>
    </row>
    <row r="48349" spans="21:42" ht="15" customHeight="1" x14ac:dyDescent="0.25">
      <c r="U48349" s="104"/>
      <c r="AB48349" s="104"/>
      <c r="AC48349" s="104"/>
      <c r="AF48349" s="104"/>
      <c r="AG48349" s="104"/>
      <c r="AK48349" s="104"/>
      <c r="AL48349" s="104"/>
      <c r="AO48349" s="104"/>
      <c r="AP48349" s="104"/>
    </row>
    <row r="48350" spans="21:42" ht="15" customHeight="1" x14ac:dyDescent="0.25">
      <c r="U48350" s="104"/>
      <c r="AB48350" s="104"/>
      <c r="AC48350" s="104"/>
      <c r="AF48350" s="104"/>
      <c r="AG48350" s="104"/>
      <c r="AK48350" s="104"/>
      <c r="AL48350" s="104"/>
      <c r="AO48350" s="104"/>
      <c r="AP48350" s="104"/>
    </row>
    <row r="48351" spans="21:42" ht="15" customHeight="1" x14ac:dyDescent="0.25">
      <c r="U48351" s="104"/>
      <c r="AB48351" s="104"/>
      <c r="AC48351" s="104"/>
      <c r="AF48351" s="104"/>
      <c r="AG48351" s="104"/>
      <c r="AK48351" s="104"/>
      <c r="AL48351" s="104"/>
      <c r="AO48351" s="104"/>
      <c r="AP48351" s="104"/>
    </row>
    <row r="48352" spans="21:42" ht="15" customHeight="1" x14ac:dyDescent="0.25">
      <c r="U48352" s="104"/>
      <c r="AB48352" s="104"/>
      <c r="AC48352" s="104"/>
      <c r="AF48352" s="104"/>
      <c r="AG48352" s="104"/>
      <c r="AK48352" s="104"/>
      <c r="AL48352" s="104"/>
      <c r="AO48352" s="104"/>
      <c r="AP48352" s="104"/>
    </row>
    <row r="48353" spans="21:42" ht="15" customHeight="1" x14ac:dyDescent="0.25">
      <c r="U48353" s="104"/>
      <c r="AB48353" s="104"/>
      <c r="AC48353" s="104"/>
      <c r="AF48353" s="104"/>
      <c r="AG48353" s="104"/>
      <c r="AK48353" s="104"/>
      <c r="AL48353" s="104"/>
      <c r="AO48353" s="104"/>
      <c r="AP48353" s="104"/>
    </row>
    <row r="48354" spans="21:42" ht="15" customHeight="1" x14ac:dyDescent="0.25">
      <c r="U48354" s="104"/>
      <c r="AB48354" s="104"/>
      <c r="AC48354" s="104"/>
      <c r="AF48354" s="104"/>
      <c r="AG48354" s="104"/>
      <c r="AK48354" s="104"/>
      <c r="AL48354" s="104"/>
      <c r="AO48354" s="104"/>
      <c r="AP48354" s="104"/>
    </row>
    <row r="48355" spans="21:42" ht="15" customHeight="1" x14ac:dyDescent="0.25">
      <c r="U48355" s="104"/>
      <c r="AB48355" s="104"/>
      <c r="AC48355" s="104"/>
      <c r="AF48355" s="104"/>
      <c r="AG48355" s="104"/>
      <c r="AK48355" s="104"/>
      <c r="AL48355" s="104"/>
      <c r="AO48355" s="104"/>
      <c r="AP48355" s="104"/>
    </row>
    <row r="48356" spans="21:42" ht="15" customHeight="1" x14ac:dyDescent="0.25">
      <c r="U48356" s="104"/>
      <c r="AB48356" s="104"/>
      <c r="AC48356" s="104"/>
      <c r="AF48356" s="104"/>
      <c r="AG48356" s="104"/>
      <c r="AK48356" s="104"/>
      <c r="AL48356" s="104"/>
      <c r="AO48356" s="104"/>
      <c r="AP48356" s="104"/>
    </row>
    <row r="48357" spans="21:42" ht="15" customHeight="1" x14ac:dyDescent="0.25">
      <c r="U48357" s="104"/>
      <c r="AB48357" s="104"/>
      <c r="AC48357" s="104"/>
      <c r="AF48357" s="104"/>
      <c r="AG48357" s="104"/>
      <c r="AK48357" s="104"/>
      <c r="AL48357" s="104"/>
      <c r="AO48357" s="104"/>
      <c r="AP48357" s="104"/>
    </row>
    <row r="48358" spans="21:42" ht="15" customHeight="1" x14ac:dyDescent="0.25">
      <c r="U48358" s="104"/>
      <c r="AB48358" s="104"/>
      <c r="AC48358" s="104"/>
      <c r="AF48358" s="104"/>
      <c r="AG48358" s="104"/>
      <c r="AK48358" s="104"/>
      <c r="AL48358" s="104"/>
      <c r="AO48358" s="104"/>
      <c r="AP48358" s="104"/>
    </row>
    <row r="48359" spans="21:42" ht="15" customHeight="1" x14ac:dyDescent="0.25">
      <c r="U48359" s="104"/>
      <c r="AB48359" s="104"/>
      <c r="AC48359" s="104"/>
      <c r="AF48359" s="104"/>
      <c r="AG48359" s="104"/>
      <c r="AK48359" s="104"/>
      <c r="AL48359" s="104"/>
      <c r="AO48359" s="104"/>
      <c r="AP48359" s="104"/>
    </row>
    <row r="48360" spans="21:42" ht="15" customHeight="1" x14ac:dyDescent="0.25">
      <c r="U48360" s="104"/>
      <c r="AB48360" s="104"/>
      <c r="AC48360" s="104"/>
      <c r="AF48360" s="104"/>
      <c r="AG48360" s="104"/>
      <c r="AK48360" s="104"/>
      <c r="AL48360" s="104"/>
      <c r="AO48360" s="104"/>
      <c r="AP48360" s="104"/>
    </row>
    <row r="48361" spans="21:42" ht="15" customHeight="1" x14ac:dyDescent="0.25">
      <c r="U48361" s="104"/>
      <c r="AB48361" s="104"/>
      <c r="AC48361" s="104"/>
      <c r="AF48361" s="104"/>
      <c r="AG48361" s="104"/>
      <c r="AK48361" s="104"/>
      <c r="AL48361" s="104"/>
      <c r="AO48361" s="104"/>
      <c r="AP48361" s="104"/>
    </row>
    <row r="48362" spans="21:42" ht="15" customHeight="1" x14ac:dyDescent="0.25">
      <c r="U48362" s="104"/>
      <c r="AB48362" s="104"/>
      <c r="AC48362" s="104"/>
      <c r="AF48362" s="104"/>
      <c r="AG48362" s="104"/>
      <c r="AK48362" s="104"/>
      <c r="AL48362" s="104"/>
      <c r="AO48362" s="104"/>
      <c r="AP48362" s="104"/>
    </row>
    <row r="48363" spans="21:42" ht="15" customHeight="1" x14ac:dyDescent="0.25">
      <c r="U48363" s="104"/>
      <c r="AB48363" s="104"/>
      <c r="AC48363" s="104"/>
      <c r="AF48363" s="104"/>
      <c r="AG48363" s="104"/>
      <c r="AK48363" s="104"/>
      <c r="AL48363" s="104"/>
      <c r="AO48363" s="104"/>
      <c r="AP48363" s="104"/>
    </row>
    <row r="48364" spans="21:42" ht="15" customHeight="1" x14ac:dyDescent="0.25">
      <c r="U48364" s="104"/>
      <c r="AB48364" s="104"/>
      <c r="AC48364" s="104"/>
      <c r="AF48364" s="104"/>
      <c r="AG48364" s="104"/>
      <c r="AK48364" s="104"/>
      <c r="AL48364" s="104"/>
      <c r="AO48364" s="104"/>
      <c r="AP48364" s="104"/>
    </row>
    <row r="48365" spans="21:42" ht="15" customHeight="1" x14ac:dyDescent="0.25">
      <c r="U48365" s="104"/>
      <c r="AB48365" s="104"/>
      <c r="AC48365" s="104"/>
      <c r="AF48365" s="104"/>
      <c r="AG48365" s="104"/>
      <c r="AK48365" s="104"/>
      <c r="AL48365" s="104"/>
      <c r="AO48365" s="104"/>
      <c r="AP48365" s="104"/>
    </row>
    <row r="48366" spans="21:42" ht="15" customHeight="1" x14ac:dyDescent="0.25">
      <c r="U48366" s="104"/>
      <c r="AB48366" s="104"/>
      <c r="AC48366" s="104"/>
      <c r="AF48366" s="104"/>
      <c r="AG48366" s="104"/>
      <c r="AK48366" s="104"/>
      <c r="AL48366" s="104"/>
      <c r="AO48366" s="104"/>
      <c r="AP48366" s="104"/>
    </row>
    <row r="48367" spans="21:42" ht="15" customHeight="1" x14ac:dyDescent="0.25">
      <c r="U48367" s="104"/>
      <c r="AB48367" s="104"/>
      <c r="AC48367" s="104"/>
      <c r="AF48367" s="104"/>
      <c r="AG48367" s="104"/>
      <c r="AK48367" s="104"/>
      <c r="AL48367" s="104"/>
      <c r="AO48367" s="104"/>
      <c r="AP48367" s="104"/>
    </row>
    <row r="48368" spans="21:42" ht="15" customHeight="1" x14ac:dyDescent="0.25">
      <c r="U48368" s="104"/>
      <c r="AB48368" s="104"/>
      <c r="AC48368" s="104"/>
      <c r="AF48368" s="104"/>
      <c r="AG48368" s="104"/>
      <c r="AK48368" s="104"/>
      <c r="AL48368" s="104"/>
      <c r="AO48368" s="104"/>
      <c r="AP48368" s="104"/>
    </row>
    <row r="48369" spans="21:42" ht="15" customHeight="1" x14ac:dyDescent="0.25">
      <c r="U48369" s="104"/>
      <c r="AB48369" s="104"/>
      <c r="AC48369" s="104"/>
      <c r="AF48369" s="104"/>
      <c r="AG48369" s="104"/>
      <c r="AK48369" s="104"/>
      <c r="AL48369" s="104"/>
      <c r="AO48369" s="104"/>
      <c r="AP48369" s="104"/>
    </row>
    <row r="48370" spans="21:42" ht="15" customHeight="1" x14ac:dyDescent="0.25">
      <c r="U48370" s="104"/>
      <c r="AB48370" s="104"/>
      <c r="AC48370" s="104"/>
      <c r="AF48370" s="104"/>
      <c r="AG48370" s="104"/>
      <c r="AK48370" s="104"/>
      <c r="AL48370" s="104"/>
      <c r="AO48370" s="104"/>
      <c r="AP48370" s="104"/>
    </row>
    <row r="48371" spans="21:42" ht="15" customHeight="1" x14ac:dyDescent="0.25">
      <c r="U48371" s="104"/>
      <c r="AB48371" s="104"/>
      <c r="AC48371" s="104"/>
      <c r="AF48371" s="104"/>
      <c r="AG48371" s="104"/>
      <c r="AK48371" s="104"/>
      <c r="AL48371" s="104"/>
      <c r="AO48371" s="104"/>
      <c r="AP48371" s="104"/>
    </row>
    <row r="48372" spans="21:42" ht="15" customHeight="1" x14ac:dyDescent="0.25">
      <c r="U48372" s="104"/>
      <c r="AB48372" s="104"/>
      <c r="AC48372" s="104"/>
      <c r="AF48372" s="104"/>
      <c r="AG48372" s="104"/>
      <c r="AK48372" s="104"/>
      <c r="AL48372" s="104"/>
      <c r="AO48372" s="104"/>
      <c r="AP48372" s="104"/>
    </row>
    <row r="48373" spans="21:42" ht="15" customHeight="1" x14ac:dyDescent="0.25">
      <c r="U48373" s="104"/>
      <c r="AB48373" s="104"/>
      <c r="AC48373" s="104"/>
      <c r="AF48373" s="104"/>
      <c r="AG48373" s="104"/>
      <c r="AK48373" s="104"/>
      <c r="AL48373" s="104"/>
      <c r="AO48373" s="104"/>
      <c r="AP48373" s="104"/>
    </row>
    <row r="48374" spans="21:42" ht="15" customHeight="1" x14ac:dyDescent="0.25">
      <c r="U48374" s="104"/>
      <c r="AB48374" s="104"/>
      <c r="AC48374" s="104"/>
      <c r="AF48374" s="104"/>
      <c r="AG48374" s="104"/>
      <c r="AK48374" s="104"/>
      <c r="AL48374" s="104"/>
      <c r="AO48374" s="104"/>
      <c r="AP48374" s="104"/>
    </row>
    <row r="48375" spans="21:42" ht="15" customHeight="1" x14ac:dyDescent="0.25">
      <c r="U48375" s="104"/>
      <c r="AB48375" s="104"/>
      <c r="AC48375" s="104"/>
      <c r="AF48375" s="104"/>
      <c r="AG48375" s="104"/>
      <c r="AK48375" s="104"/>
      <c r="AL48375" s="104"/>
      <c r="AO48375" s="104"/>
      <c r="AP48375" s="104"/>
    </row>
    <row r="48376" spans="21:42" ht="15" customHeight="1" x14ac:dyDescent="0.25">
      <c r="U48376" s="104"/>
      <c r="AB48376" s="104"/>
      <c r="AC48376" s="104"/>
      <c r="AF48376" s="104"/>
      <c r="AG48376" s="104"/>
      <c r="AK48376" s="104"/>
      <c r="AL48376" s="104"/>
      <c r="AO48376" s="104"/>
      <c r="AP48376" s="104"/>
    </row>
    <row r="48377" spans="21:42" ht="15" customHeight="1" x14ac:dyDescent="0.25">
      <c r="U48377" s="104"/>
      <c r="AB48377" s="104"/>
      <c r="AC48377" s="104"/>
      <c r="AF48377" s="104"/>
      <c r="AG48377" s="104"/>
      <c r="AK48377" s="104"/>
      <c r="AL48377" s="104"/>
      <c r="AO48377" s="104"/>
      <c r="AP48377" s="104"/>
    </row>
    <row r="48378" spans="21:42" ht="15" customHeight="1" x14ac:dyDescent="0.25">
      <c r="U48378" s="104"/>
      <c r="AB48378" s="104"/>
      <c r="AC48378" s="104"/>
      <c r="AF48378" s="104"/>
      <c r="AG48378" s="104"/>
      <c r="AK48378" s="104"/>
      <c r="AL48378" s="104"/>
      <c r="AO48378" s="104"/>
      <c r="AP48378" s="104"/>
    </row>
    <row r="48379" spans="21:42" ht="15" customHeight="1" x14ac:dyDescent="0.25">
      <c r="U48379" s="104"/>
      <c r="AB48379" s="104"/>
      <c r="AC48379" s="104"/>
      <c r="AF48379" s="104"/>
      <c r="AG48379" s="104"/>
      <c r="AK48379" s="104"/>
      <c r="AL48379" s="104"/>
      <c r="AO48379" s="104"/>
      <c r="AP48379" s="104"/>
    </row>
    <row r="48380" spans="21:42" ht="15" customHeight="1" x14ac:dyDescent="0.25">
      <c r="U48380" s="104"/>
      <c r="AB48380" s="104"/>
      <c r="AC48380" s="104"/>
      <c r="AF48380" s="104"/>
      <c r="AG48380" s="104"/>
      <c r="AK48380" s="104"/>
      <c r="AL48380" s="104"/>
      <c r="AO48380" s="104"/>
      <c r="AP48380" s="104"/>
    </row>
    <row r="48381" spans="21:42" ht="15" customHeight="1" x14ac:dyDescent="0.25">
      <c r="U48381" s="104"/>
      <c r="AB48381" s="104"/>
      <c r="AC48381" s="104"/>
      <c r="AF48381" s="104"/>
      <c r="AG48381" s="104"/>
      <c r="AK48381" s="104"/>
      <c r="AL48381" s="104"/>
      <c r="AO48381" s="104"/>
      <c r="AP48381" s="104"/>
    </row>
    <row r="48382" spans="21:42" ht="15" customHeight="1" x14ac:dyDescent="0.25">
      <c r="U48382" s="104"/>
      <c r="AB48382" s="104"/>
      <c r="AC48382" s="104"/>
      <c r="AF48382" s="104"/>
      <c r="AG48382" s="104"/>
      <c r="AK48382" s="104"/>
      <c r="AL48382" s="104"/>
      <c r="AO48382" s="104"/>
      <c r="AP48382" s="104"/>
    </row>
    <row r="48383" spans="21:42" ht="15" customHeight="1" x14ac:dyDescent="0.25">
      <c r="U48383" s="104"/>
      <c r="AB48383" s="104"/>
      <c r="AC48383" s="104"/>
      <c r="AF48383" s="104"/>
      <c r="AG48383" s="104"/>
      <c r="AK48383" s="104"/>
      <c r="AL48383" s="104"/>
      <c r="AO48383" s="104"/>
      <c r="AP48383" s="104"/>
    </row>
    <row r="48384" spans="21:42" ht="15" customHeight="1" x14ac:dyDescent="0.25">
      <c r="U48384" s="104"/>
      <c r="AB48384" s="104"/>
      <c r="AC48384" s="104"/>
      <c r="AF48384" s="104"/>
      <c r="AG48384" s="104"/>
      <c r="AK48384" s="104"/>
      <c r="AL48384" s="104"/>
      <c r="AO48384" s="104"/>
      <c r="AP48384" s="104"/>
    </row>
    <row r="48385" spans="21:42" ht="15" customHeight="1" x14ac:dyDescent="0.25">
      <c r="U48385" s="104"/>
      <c r="AB48385" s="104"/>
      <c r="AC48385" s="104"/>
      <c r="AF48385" s="104"/>
      <c r="AG48385" s="104"/>
      <c r="AK48385" s="104"/>
      <c r="AL48385" s="104"/>
      <c r="AO48385" s="104"/>
      <c r="AP48385" s="104"/>
    </row>
    <row r="48386" spans="21:42" ht="15" customHeight="1" x14ac:dyDescent="0.25">
      <c r="U48386" s="104"/>
      <c r="AB48386" s="104"/>
      <c r="AC48386" s="104"/>
      <c r="AF48386" s="104"/>
      <c r="AG48386" s="104"/>
      <c r="AK48386" s="104"/>
      <c r="AL48386" s="104"/>
      <c r="AO48386" s="104"/>
      <c r="AP48386" s="104"/>
    </row>
    <row r="48387" spans="21:42" ht="15" customHeight="1" x14ac:dyDescent="0.25">
      <c r="U48387" s="104"/>
      <c r="AB48387" s="104"/>
      <c r="AC48387" s="104"/>
      <c r="AF48387" s="104"/>
      <c r="AG48387" s="104"/>
      <c r="AK48387" s="104"/>
      <c r="AL48387" s="104"/>
      <c r="AO48387" s="104"/>
      <c r="AP48387" s="104"/>
    </row>
    <row r="48388" spans="21:42" ht="15" customHeight="1" x14ac:dyDescent="0.25">
      <c r="U48388" s="104"/>
      <c r="AB48388" s="104"/>
      <c r="AC48388" s="104"/>
      <c r="AF48388" s="104"/>
      <c r="AG48388" s="104"/>
      <c r="AK48388" s="104"/>
      <c r="AL48388" s="104"/>
      <c r="AO48388" s="104"/>
      <c r="AP48388" s="104"/>
    </row>
    <row r="48389" spans="21:42" ht="15" customHeight="1" x14ac:dyDescent="0.25">
      <c r="U48389" s="104"/>
      <c r="AB48389" s="104"/>
      <c r="AC48389" s="104"/>
      <c r="AF48389" s="104"/>
      <c r="AG48389" s="104"/>
      <c r="AK48389" s="104"/>
      <c r="AL48389" s="104"/>
      <c r="AO48389" s="104"/>
      <c r="AP48389" s="104"/>
    </row>
    <row r="48390" spans="21:42" ht="15" customHeight="1" x14ac:dyDescent="0.25">
      <c r="U48390" s="104"/>
      <c r="AB48390" s="104"/>
      <c r="AC48390" s="104"/>
      <c r="AF48390" s="104"/>
      <c r="AG48390" s="104"/>
      <c r="AK48390" s="104"/>
      <c r="AL48390" s="104"/>
      <c r="AO48390" s="104"/>
      <c r="AP48390" s="104"/>
    </row>
    <row r="48391" spans="21:42" ht="15" customHeight="1" x14ac:dyDescent="0.25">
      <c r="U48391" s="104"/>
      <c r="AB48391" s="104"/>
      <c r="AC48391" s="104"/>
      <c r="AF48391" s="104"/>
      <c r="AG48391" s="104"/>
      <c r="AK48391" s="104"/>
      <c r="AL48391" s="104"/>
      <c r="AO48391" s="104"/>
      <c r="AP48391" s="104"/>
    </row>
    <row r="48392" spans="21:42" ht="15" customHeight="1" x14ac:dyDescent="0.25">
      <c r="U48392" s="104"/>
      <c r="AB48392" s="104"/>
      <c r="AC48392" s="104"/>
      <c r="AF48392" s="104"/>
      <c r="AG48392" s="104"/>
      <c r="AK48392" s="104"/>
      <c r="AL48392" s="104"/>
      <c r="AO48392" s="104"/>
      <c r="AP48392" s="104"/>
    </row>
    <row r="48393" spans="21:42" ht="15" customHeight="1" x14ac:dyDescent="0.25">
      <c r="U48393" s="104"/>
      <c r="AB48393" s="104"/>
      <c r="AC48393" s="104"/>
      <c r="AF48393" s="104"/>
      <c r="AG48393" s="104"/>
      <c r="AK48393" s="104"/>
      <c r="AL48393" s="104"/>
      <c r="AO48393" s="104"/>
      <c r="AP48393" s="104"/>
    </row>
    <row r="48394" spans="21:42" ht="15" customHeight="1" x14ac:dyDescent="0.25">
      <c r="U48394" s="104"/>
      <c r="AB48394" s="104"/>
      <c r="AC48394" s="104"/>
      <c r="AF48394" s="104"/>
      <c r="AG48394" s="104"/>
      <c r="AK48394" s="104"/>
      <c r="AL48394" s="104"/>
      <c r="AO48394" s="104"/>
      <c r="AP48394" s="104"/>
    </row>
    <row r="48395" spans="21:42" ht="15" customHeight="1" x14ac:dyDescent="0.25">
      <c r="U48395" s="104"/>
      <c r="AB48395" s="104"/>
      <c r="AC48395" s="104"/>
      <c r="AF48395" s="104"/>
      <c r="AG48395" s="104"/>
      <c r="AK48395" s="104"/>
      <c r="AL48395" s="104"/>
      <c r="AO48395" s="104"/>
      <c r="AP48395" s="104"/>
    </row>
    <row r="48396" spans="21:42" ht="15" customHeight="1" x14ac:dyDescent="0.25">
      <c r="U48396" s="104"/>
      <c r="AB48396" s="104"/>
      <c r="AC48396" s="104"/>
      <c r="AF48396" s="104"/>
      <c r="AG48396" s="104"/>
      <c r="AK48396" s="104"/>
      <c r="AL48396" s="104"/>
      <c r="AO48396" s="104"/>
      <c r="AP48396" s="104"/>
    </row>
    <row r="48397" spans="21:42" ht="15" customHeight="1" x14ac:dyDescent="0.25">
      <c r="U48397" s="104"/>
      <c r="AB48397" s="104"/>
      <c r="AC48397" s="104"/>
      <c r="AF48397" s="104"/>
      <c r="AG48397" s="104"/>
      <c r="AK48397" s="104"/>
      <c r="AL48397" s="104"/>
      <c r="AO48397" s="104"/>
      <c r="AP48397" s="104"/>
    </row>
    <row r="48398" spans="21:42" ht="15" customHeight="1" x14ac:dyDescent="0.25">
      <c r="U48398" s="104"/>
      <c r="AB48398" s="104"/>
      <c r="AC48398" s="104"/>
      <c r="AF48398" s="104"/>
      <c r="AG48398" s="104"/>
      <c r="AK48398" s="104"/>
      <c r="AL48398" s="104"/>
      <c r="AO48398" s="104"/>
      <c r="AP48398" s="104"/>
    </row>
    <row r="48399" spans="21:42" ht="15" customHeight="1" x14ac:dyDescent="0.25">
      <c r="U48399" s="104"/>
      <c r="AB48399" s="104"/>
      <c r="AC48399" s="104"/>
      <c r="AF48399" s="104"/>
      <c r="AG48399" s="104"/>
      <c r="AK48399" s="104"/>
      <c r="AL48399" s="104"/>
      <c r="AO48399" s="104"/>
      <c r="AP48399" s="104"/>
    </row>
    <row r="48400" spans="21:42" ht="15" customHeight="1" x14ac:dyDescent="0.25">
      <c r="U48400" s="104"/>
      <c r="AB48400" s="104"/>
      <c r="AC48400" s="104"/>
      <c r="AF48400" s="104"/>
      <c r="AG48400" s="104"/>
      <c r="AK48400" s="104"/>
      <c r="AL48400" s="104"/>
      <c r="AO48400" s="104"/>
      <c r="AP48400" s="104"/>
    </row>
    <row r="48401" spans="21:42" ht="15" customHeight="1" x14ac:dyDescent="0.25">
      <c r="U48401" s="104"/>
      <c r="AB48401" s="104"/>
      <c r="AC48401" s="104"/>
      <c r="AF48401" s="104"/>
      <c r="AG48401" s="104"/>
      <c r="AK48401" s="104"/>
      <c r="AL48401" s="104"/>
      <c r="AO48401" s="104"/>
      <c r="AP48401" s="104"/>
    </row>
    <row r="48402" spans="21:42" ht="15" customHeight="1" x14ac:dyDescent="0.25">
      <c r="U48402" s="104"/>
      <c r="AB48402" s="104"/>
      <c r="AC48402" s="104"/>
      <c r="AF48402" s="104"/>
      <c r="AG48402" s="104"/>
      <c r="AK48402" s="104"/>
      <c r="AL48402" s="104"/>
      <c r="AO48402" s="104"/>
      <c r="AP48402" s="104"/>
    </row>
    <row r="48403" spans="21:42" ht="15" customHeight="1" x14ac:dyDescent="0.25">
      <c r="U48403" s="104"/>
      <c r="AB48403" s="104"/>
      <c r="AC48403" s="104"/>
      <c r="AF48403" s="104"/>
      <c r="AG48403" s="104"/>
      <c r="AK48403" s="104"/>
      <c r="AL48403" s="104"/>
      <c r="AO48403" s="104"/>
      <c r="AP48403" s="104"/>
    </row>
    <row r="48404" spans="21:42" ht="15" customHeight="1" x14ac:dyDescent="0.25">
      <c r="U48404" s="104"/>
      <c r="AB48404" s="104"/>
      <c r="AC48404" s="104"/>
      <c r="AF48404" s="104"/>
      <c r="AG48404" s="104"/>
      <c r="AK48404" s="104"/>
      <c r="AL48404" s="104"/>
      <c r="AO48404" s="104"/>
      <c r="AP48404" s="104"/>
    </row>
    <row r="48405" spans="21:42" ht="15" customHeight="1" x14ac:dyDescent="0.25">
      <c r="U48405" s="104"/>
      <c r="AB48405" s="104"/>
      <c r="AC48405" s="104"/>
      <c r="AF48405" s="104"/>
      <c r="AG48405" s="104"/>
      <c r="AK48405" s="104"/>
      <c r="AL48405" s="104"/>
      <c r="AO48405" s="104"/>
      <c r="AP48405" s="104"/>
    </row>
    <row r="48406" spans="21:42" ht="15" customHeight="1" x14ac:dyDescent="0.25">
      <c r="U48406" s="104"/>
      <c r="AB48406" s="104"/>
      <c r="AC48406" s="104"/>
      <c r="AF48406" s="104"/>
      <c r="AG48406" s="104"/>
      <c r="AK48406" s="104"/>
      <c r="AL48406" s="104"/>
      <c r="AO48406" s="104"/>
      <c r="AP48406" s="104"/>
    </row>
    <row r="48407" spans="21:42" ht="15" customHeight="1" x14ac:dyDescent="0.25">
      <c r="U48407" s="104"/>
      <c r="AB48407" s="104"/>
      <c r="AC48407" s="104"/>
      <c r="AF48407" s="104"/>
      <c r="AG48407" s="104"/>
      <c r="AK48407" s="104"/>
      <c r="AL48407" s="104"/>
      <c r="AO48407" s="104"/>
      <c r="AP48407" s="104"/>
    </row>
    <row r="48408" spans="21:42" ht="15" customHeight="1" x14ac:dyDescent="0.25">
      <c r="U48408" s="104"/>
      <c r="AB48408" s="104"/>
      <c r="AC48408" s="104"/>
      <c r="AF48408" s="104"/>
      <c r="AG48408" s="104"/>
      <c r="AK48408" s="104"/>
      <c r="AL48408" s="104"/>
      <c r="AO48408" s="104"/>
      <c r="AP48408" s="104"/>
    </row>
    <row r="48409" spans="21:42" ht="15" customHeight="1" x14ac:dyDescent="0.25">
      <c r="U48409" s="104"/>
      <c r="AB48409" s="104"/>
      <c r="AC48409" s="104"/>
      <c r="AF48409" s="104"/>
      <c r="AG48409" s="104"/>
      <c r="AK48409" s="104"/>
      <c r="AL48409" s="104"/>
      <c r="AO48409" s="104"/>
      <c r="AP48409" s="104"/>
    </row>
    <row r="48410" spans="21:42" ht="15" customHeight="1" x14ac:dyDescent="0.25">
      <c r="U48410" s="104"/>
      <c r="AB48410" s="104"/>
      <c r="AC48410" s="104"/>
      <c r="AF48410" s="104"/>
      <c r="AG48410" s="104"/>
      <c r="AK48410" s="104"/>
      <c r="AL48410" s="104"/>
      <c r="AO48410" s="104"/>
      <c r="AP48410" s="104"/>
    </row>
    <row r="48411" spans="21:42" ht="15" customHeight="1" x14ac:dyDescent="0.25">
      <c r="U48411" s="104"/>
      <c r="AB48411" s="104"/>
      <c r="AC48411" s="104"/>
      <c r="AF48411" s="104"/>
      <c r="AG48411" s="104"/>
      <c r="AK48411" s="104"/>
      <c r="AL48411" s="104"/>
      <c r="AO48411" s="104"/>
      <c r="AP48411" s="104"/>
    </row>
    <row r="48412" spans="21:42" ht="15" customHeight="1" x14ac:dyDescent="0.25">
      <c r="U48412" s="104"/>
      <c r="AB48412" s="104"/>
      <c r="AC48412" s="104"/>
      <c r="AF48412" s="104"/>
      <c r="AG48412" s="104"/>
      <c r="AK48412" s="104"/>
      <c r="AL48412" s="104"/>
      <c r="AO48412" s="104"/>
      <c r="AP48412" s="104"/>
    </row>
    <row r="48413" spans="21:42" ht="15" customHeight="1" x14ac:dyDescent="0.25">
      <c r="U48413" s="104"/>
      <c r="AB48413" s="104"/>
      <c r="AC48413" s="104"/>
      <c r="AF48413" s="104"/>
      <c r="AG48413" s="104"/>
      <c r="AK48413" s="104"/>
      <c r="AL48413" s="104"/>
      <c r="AO48413" s="104"/>
      <c r="AP48413" s="104"/>
    </row>
    <row r="48414" spans="21:42" ht="15" customHeight="1" x14ac:dyDescent="0.25">
      <c r="U48414" s="104"/>
      <c r="AB48414" s="104"/>
      <c r="AC48414" s="104"/>
      <c r="AF48414" s="104"/>
      <c r="AG48414" s="104"/>
      <c r="AK48414" s="104"/>
      <c r="AL48414" s="104"/>
      <c r="AO48414" s="104"/>
      <c r="AP48414" s="104"/>
    </row>
    <row r="48415" spans="21:42" ht="15" customHeight="1" x14ac:dyDescent="0.25">
      <c r="U48415" s="104"/>
      <c r="AB48415" s="104"/>
      <c r="AC48415" s="104"/>
      <c r="AF48415" s="104"/>
      <c r="AG48415" s="104"/>
      <c r="AK48415" s="104"/>
      <c r="AL48415" s="104"/>
      <c r="AO48415" s="104"/>
      <c r="AP48415" s="104"/>
    </row>
    <row r="48416" spans="21:42" ht="15" customHeight="1" x14ac:dyDescent="0.25">
      <c r="U48416" s="104"/>
      <c r="AB48416" s="104"/>
      <c r="AC48416" s="104"/>
      <c r="AF48416" s="104"/>
      <c r="AG48416" s="104"/>
      <c r="AK48416" s="104"/>
      <c r="AL48416" s="104"/>
      <c r="AO48416" s="104"/>
      <c r="AP48416" s="104"/>
    </row>
    <row r="48417" spans="21:42" ht="15" customHeight="1" x14ac:dyDescent="0.25">
      <c r="U48417" s="104"/>
      <c r="AB48417" s="104"/>
      <c r="AC48417" s="104"/>
      <c r="AF48417" s="104"/>
      <c r="AG48417" s="104"/>
      <c r="AK48417" s="104"/>
      <c r="AL48417" s="104"/>
      <c r="AO48417" s="104"/>
      <c r="AP48417" s="104"/>
    </row>
    <row r="48418" spans="21:42" ht="15" customHeight="1" x14ac:dyDescent="0.25">
      <c r="U48418" s="104"/>
      <c r="AB48418" s="104"/>
      <c r="AC48418" s="104"/>
      <c r="AF48418" s="104"/>
      <c r="AG48418" s="104"/>
      <c r="AK48418" s="104"/>
      <c r="AL48418" s="104"/>
      <c r="AO48418" s="104"/>
      <c r="AP48418" s="104"/>
    </row>
    <row r="48419" spans="21:42" ht="15" customHeight="1" x14ac:dyDescent="0.25">
      <c r="U48419" s="104"/>
      <c r="AB48419" s="104"/>
      <c r="AC48419" s="104"/>
      <c r="AF48419" s="104"/>
      <c r="AG48419" s="104"/>
      <c r="AK48419" s="104"/>
      <c r="AL48419" s="104"/>
      <c r="AO48419" s="104"/>
      <c r="AP48419" s="104"/>
    </row>
    <row r="48420" spans="21:42" ht="15" customHeight="1" x14ac:dyDescent="0.25">
      <c r="U48420" s="104"/>
      <c r="AB48420" s="104"/>
      <c r="AC48420" s="104"/>
      <c r="AF48420" s="104"/>
      <c r="AG48420" s="104"/>
      <c r="AK48420" s="104"/>
      <c r="AL48420" s="104"/>
      <c r="AO48420" s="104"/>
      <c r="AP48420" s="104"/>
    </row>
    <row r="48421" spans="21:42" ht="15" customHeight="1" x14ac:dyDescent="0.25">
      <c r="U48421" s="104"/>
      <c r="AB48421" s="104"/>
      <c r="AC48421" s="104"/>
      <c r="AF48421" s="104"/>
      <c r="AG48421" s="104"/>
      <c r="AK48421" s="104"/>
      <c r="AL48421" s="104"/>
      <c r="AO48421" s="104"/>
      <c r="AP48421" s="104"/>
    </row>
    <row r="48422" spans="21:42" ht="15" customHeight="1" x14ac:dyDescent="0.25">
      <c r="U48422" s="104"/>
      <c r="AB48422" s="104"/>
      <c r="AC48422" s="104"/>
      <c r="AF48422" s="104"/>
      <c r="AG48422" s="104"/>
      <c r="AK48422" s="104"/>
      <c r="AL48422" s="104"/>
      <c r="AO48422" s="104"/>
      <c r="AP48422" s="104"/>
    </row>
    <row r="48423" spans="21:42" ht="15" customHeight="1" x14ac:dyDescent="0.25">
      <c r="U48423" s="104"/>
      <c r="AB48423" s="104"/>
      <c r="AC48423" s="104"/>
      <c r="AF48423" s="104"/>
      <c r="AG48423" s="104"/>
      <c r="AK48423" s="104"/>
      <c r="AL48423" s="104"/>
      <c r="AO48423" s="104"/>
      <c r="AP48423" s="104"/>
    </row>
    <row r="48424" spans="21:42" ht="15" customHeight="1" x14ac:dyDescent="0.25">
      <c r="U48424" s="104"/>
      <c r="AB48424" s="104"/>
      <c r="AC48424" s="104"/>
      <c r="AF48424" s="104"/>
      <c r="AG48424" s="104"/>
      <c r="AK48424" s="104"/>
      <c r="AL48424" s="104"/>
      <c r="AO48424" s="104"/>
      <c r="AP48424" s="104"/>
    </row>
    <row r="48425" spans="21:42" ht="15" customHeight="1" x14ac:dyDescent="0.25">
      <c r="U48425" s="104"/>
      <c r="AB48425" s="104"/>
      <c r="AC48425" s="104"/>
      <c r="AF48425" s="104"/>
      <c r="AG48425" s="104"/>
      <c r="AK48425" s="104"/>
      <c r="AL48425" s="104"/>
      <c r="AO48425" s="104"/>
      <c r="AP48425" s="104"/>
    </row>
    <row r="48426" spans="21:42" ht="15" customHeight="1" x14ac:dyDescent="0.25">
      <c r="U48426" s="104"/>
      <c r="AB48426" s="104"/>
      <c r="AC48426" s="104"/>
      <c r="AF48426" s="104"/>
      <c r="AG48426" s="104"/>
      <c r="AK48426" s="104"/>
      <c r="AL48426" s="104"/>
      <c r="AO48426" s="104"/>
      <c r="AP48426" s="104"/>
    </row>
    <row r="48427" spans="21:42" ht="15" customHeight="1" x14ac:dyDescent="0.25">
      <c r="U48427" s="104"/>
      <c r="AB48427" s="104"/>
      <c r="AC48427" s="104"/>
      <c r="AF48427" s="104"/>
      <c r="AG48427" s="104"/>
      <c r="AK48427" s="104"/>
      <c r="AL48427" s="104"/>
      <c r="AO48427" s="104"/>
      <c r="AP48427" s="104"/>
    </row>
    <row r="48428" spans="21:42" ht="15" customHeight="1" x14ac:dyDescent="0.25">
      <c r="U48428" s="104"/>
      <c r="AB48428" s="104"/>
      <c r="AC48428" s="104"/>
      <c r="AF48428" s="104"/>
      <c r="AG48428" s="104"/>
      <c r="AK48428" s="104"/>
      <c r="AL48428" s="104"/>
      <c r="AO48428" s="104"/>
      <c r="AP48428" s="104"/>
    </row>
    <row r="48429" spans="21:42" ht="15" customHeight="1" x14ac:dyDescent="0.25">
      <c r="U48429" s="104"/>
      <c r="AB48429" s="104"/>
      <c r="AC48429" s="104"/>
      <c r="AF48429" s="104"/>
      <c r="AG48429" s="104"/>
      <c r="AK48429" s="104"/>
      <c r="AL48429" s="104"/>
      <c r="AO48429" s="104"/>
      <c r="AP48429" s="104"/>
    </row>
    <row r="48430" spans="21:42" ht="15" customHeight="1" x14ac:dyDescent="0.25">
      <c r="U48430" s="104"/>
      <c r="AB48430" s="104"/>
      <c r="AC48430" s="104"/>
      <c r="AF48430" s="104"/>
      <c r="AG48430" s="104"/>
      <c r="AK48430" s="104"/>
      <c r="AL48430" s="104"/>
      <c r="AO48430" s="104"/>
      <c r="AP48430" s="104"/>
    </row>
    <row r="48431" spans="21:42" ht="15" customHeight="1" x14ac:dyDescent="0.25">
      <c r="U48431" s="104"/>
      <c r="AB48431" s="104"/>
      <c r="AC48431" s="104"/>
      <c r="AF48431" s="104"/>
      <c r="AG48431" s="104"/>
      <c r="AK48431" s="104"/>
      <c r="AL48431" s="104"/>
      <c r="AO48431" s="104"/>
      <c r="AP48431" s="104"/>
    </row>
    <row r="48432" spans="21:42" ht="15" customHeight="1" x14ac:dyDescent="0.25">
      <c r="U48432" s="104"/>
      <c r="AB48432" s="104"/>
      <c r="AC48432" s="104"/>
      <c r="AF48432" s="104"/>
      <c r="AG48432" s="104"/>
      <c r="AK48432" s="104"/>
      <c r="AL48432" s="104"/>
      <c r="AO48432" s="104"/>
      <c r="AP48432" s="104"/>
    </row>
    <row r="48433" spans="21:42" ht="15" customHeight="1" x14ac:dyDescent="0.25">
      <c r="U48433" s="104"/>
      <c r="AB48433" s="104"/>
      <c r="AC48433" s="104"/>
      <c r="AF48433" s="104"/>
      <c r="AG48433" s="104"/>
      <c r="AK48433" s="104"/>
      <c r="AL48433" s="104"/>
      <c r="AO48433" s="104"/>
      <c r="AP48433" s="104"/>
    </row>
    <row r="48434" spans="21:42" ht="15" customHeight="1" x14ac:dyDescent="0.25">
      <c r="U48434" s="104"/>
      <c r="AB48434" s="104"/>
      <c r="AC48434" s="104"/>
      <c r="AF48434" s="104"/>
      <c r="AG48434" s="104"/>
      <c r="AK48434" s="104"/>
      <c r="AL48434" s="104"/>
      <c r="AO48434" s="104"/>
      <c r="AP48434" s="104"/>
    </row>
    <row r="48435" spans="21:42" ht="15" customHeight="1" x14ac:dyDescent="0.25">
      <c r="U48435" s="104"/>
      <c r="AB48435" s="104"/>
      <c r="AC48435" s="104"/>
      <c r="AF48435" s="104"/>
      <c r="AG48435" s="104"/>
      <c r="AK48435" s="104"/>
      <c r="AL48435" s="104"/>
      <c r="AO48435" s="104"/>
      <c r="AP48435" s="104"/>
    </row>
    <row r="48436" spans="21:42" ht="15" customHeight="1" x14ac:dyDescent="0.25">
      <c r="U48436" s="104"/>
      <c r="AB48436" s="104"/>
      <c r="AC48436" s="104"/>
      <c r="AF48436" s="104"/>
      <c r="AG48436" s="104"/>
      <c r="AK48436" s="104"/>
      <c r="AL48436" s="104"/>
      <c r="AO48436" s="104"/>
      <c r="AP48436" s="104"/>
    </row>
    <row r="48437" spans="21:42" ht="15" customHeight="1" x14ac:dyDescent="0.25">
      <c r="U48437" s="104"/>
      <c r="AB48437" s="104"/>
      <c r="AC48437" s="104"/>
      <c r="AF48437" s="104"/>
      <c r="AG48437" s="104"/>
      <c r="AK48437" s="104"/>
      <c r="AL48437" s="104"/>
      <c r="AO48437" s="104"/>
      <c r="AP48437" s="104"/>
    </row>
    <row r="48438" spans="21:42" ht="15" customHeight="1" x14ac:dyDescent="0.25">
      <c r="U48438" s="104"/>
      <c r="AB48438" s="104"/>
      <c r="AC48438" s="104"/>
      <c r="AF48438" s="104"/>
      <c r="AG48438" s="104"/>
      <c r="AK48438" s="104"/>
      <c r="AL48438" s="104"/>
      <c r="AO48438" s="104"/>
      <c r="AP48438" s="104"/>
    </row>
    <row r="48439" spans="21:42" ht="15" customHeight="1" x14ac:dyDescent="0.25">
      <c r="U48439" s="104"/>
      <c r="AB48439" s="104"/>
      <c r="AC48439" s="104"/>
      <c r="AF48439" s="104"/>
      <c r="AG48439" s="104"/>
      <c r="AK48439" s="104"/>
      <c r="AL48439" s="104"/>
      <c r="AO48439" s="104"/>
      <c r="AP48439" s="104"/>
    </row>
    <row r="48440" spans="21:42" ht="15" customHeight="1" x14ac:dyDescent="0.25">
      <c r="U48440" s="104"/>
      <c r="AB48440" s="104"/>
      <c r="AC48440" s="104"/>
      <c r="AF48440" s="104"/>
      <c r="AG48440" s="104"/>
      <c r="AK48440" s="104"/>
      <c r="AL48440" s="104"/>
      <c r="AO48440" s="104"/>
      <c r="AP48440" s="104"/>
    </row>
    <row r="48441" spans="21:42" ht="15" customHeight="1" x14ac:dyDescent="0.25">
      <c r="U48441" s="104"/>
      <c r="AB48441" s="104"/>
      <c r="AC48441" s="104"/>
      <c r="AF48441" s="104"/>
      <c r="AG48441" s="104"/>
      <c r="AK48441" s="104"/>
      <c r="AL48441" s="104"/>
      <c r="AO48441" s="104"/>
      <c r="AP48441" s="104"/>
    </row>
    <row r="48442" spans="21:42" ht="15" customHeight="1" x14ac:dyDescent="0.25">
      <c r="U48442" s="104"/>
      <c r="AB48442" s="104"/>
      <c r="AC48442" s="104"/>
      <c r="AF48442" s="104"/>
      <c r="AG48442" s="104"/>
      <c r="AK48442" s="104"/>
      <c r="AL48442" s="104"/>
      <c r="AO48442" s="104"/>
      <c r="AP48442" s="104"/>
    </row>
    <row r="48443" spans="21:42" ht="15" customHeight="1" x14ac:dyDescent="0.25">
      <c r="U48443" s="104"/>
      <c r="AB48443" s="104"/>
      <c r="AC48443" s="104"/>
      <c r="AF48443" s="104"/>
      <c r="AG48443" s="104"/>
      <c r="AK48443" s="104"/>
      <c r="AL48443" s="104"/>
      <c r="AO48443" s="104"/>
      <c r="AP48443" s="104"/>
    </row>
    <row r="48444" spans="21:42" ht="15" customHeight="1" x14ac:dyDescent="0.25">
      <c r="U48444" s="104"/>
      <c r="AB48444" s="104"/>
      <c r="AC48444" s="104"/>
      <c r="AF48444" s="104"/>
      <c r="AG48444" s="104"/>
      <c r="AK48444" s="104"/>
      <c r="AL48444" s="104"/>
      <c r="AO48444" s="104"/>
      <c r="AP48444" s="104"/>
    </row>
    <row r="48445" spans="21:42" ht="15" customHeight="1" x14ac:dyDescent="0.25">
      <c r="U48445" s="104"/>
      <c r="AB48445" s="104"/>
      <c r="AC48445" s="104"/>
      <c r="AF48445" s="104"/>
      <c r="AG48445" s="104"/>
      <c r="AK48445" s="104"/>
      <c r="AL48445" s="104"/>
      <c r="AO48445" s="104"/>
      <c r="AP48445" s="104"/>
    </row>
    <row r="48446" spans="21:42" ht="15" customHeight="1" x14ac:dyDescent="0.25">
      <c r="U48446" s="104"/>
      <c r="AB48446" s="104"/>
      <c r="AC48446" s="104"/>
      <c r="AF48446" s="104"/>
      <c r="AG48446" s="104"/>
      <c r="AK48446" s="104"/>
      <c r="AL48446" s="104"/>
      <c r="AO48446" s="104"/>
      <c r="AP48446" s="104"/>
    </row>
    <row r="48447" spans="21:42" ht="15" customHeight="1" x14ac:dyDescent="0.25">
      <c r="U48447" s="104"/>
      <c r="AB48447" s="104"/>
      <c r="AC48447" s="104"/>
      <c r="AF48447" s="104"/>
      <c r="AG48447" s="104"/>
      <c r="AK48447" s="104"/>
      <c r="AL48447" s="104"/>
      <c r="AO48447" s="104"/>
      <c r="AP48447" s="104"/>
    </row>
    <row r="48448" spans="21:42" ht="15" customHeight="1" x14ac:dyDescent="0.25">
      <c r="U48448" s="104"/>
      <c r="AB48448" s="104"/>
      <c r="AC48448" s="104"/>
      <c r="AF48448" s="104"/>
      <c r="AG48448" s="104"/>
      <c r="AK48448" s="104"/>
      <c r="AL48448" s="104"/>
      <c r="AO48448" s="104"/>
      <c r="AP48448" s="104"/>
    </row>
    <row r="48449" spans="21:42" ht="15" customHeight="1" x14ac:dyDescent="0.25">
      <c r="U48449" s="104"/>
      <c r="AB48449" s="104"/>
      <c r="AC48449" s="104"/>
      <c r="AF48449" s="104"/>
      <c r="AG48449" s="104"/>
      <c r="AK48449" s="104"/>
      <c r="AL48449" s="104"/>
      <c r="AO48449" s="104"/>
      <c r="AP48449" s="104"/>
    </row>
    <row r="48450" spans="21:42" ht="15" customHeight="1" x14ac:dyDescent="0.25">
      <c r="U48450" s="104"/>
      <c r="AB48450" s="104"/>
      <c r="AC48450" s="104"/>
      <c r="AF48450" s="104"/>
      <c r="AG48450" s="104"/>
      <c r="AK48450" s="104"/>
      <c r="AL48450" s="104"/>
      <c r="AO48450" s="104"/>
      <c r="AP48450" s="104"/>
    </row>
    <row r="48451" spans="21:42" ht="15" customHeight="1" x14ac:dyDescent="0.25">
      <c r="U48451" s="104"/>
      <c r="AB48451" s="104"/>
      <c r="AC48451" s="104"/>
      <c r="AF48451" s="104"/>
      <c r="AG48451" s="104"/>
      <c r="AK48451" s="104"/>
      <c r="AL48451" s="104"/>
      <c r="AO48451" s="104"/>
      <c r="AP48451" s="104"/>
    </row>
    <row r="48452" spans="21:42" ht="15" customHeight="1" x14ac:dyDescent="0.25">
      <c r="U48452" s="104"/>
      <c r="AB48452" s="104"/>
      <c r="AC48452" s="104"/>
      <c r="AF48452" s="104"/>
      <c r="AG48452" s="104"/>
      <c r="AK48452" s="104"/>
      <c r="AL48452" s="104"/>
      <c r="AO48452" s="104"/>
      <c r="AP48452" s="104"/>
    </row>
    <row r="48453" spans="21:42" ht="15" customHeight="1" x14ac:dyDescent="0.25">
      <c r="U48453" s="104"/>
      <c r="AB48453" s="104"/>
      <c r="AC48453" s="104"/>
      <c r="AF48453" s="104"/>
      <c r="AG48453" s="104"/>
      <c r="AK48453" s="104"/>
      <c r="AL48453" s="104"/>
      <c r="AO48453" s="104"/>
      <c r="AP48453" s="104"/>
    </row>
    <row r="48454" spans="21:42" ht="15" customHeight="1" x14ac:dyDescent="0.25">
      <c r="U48454" s="104"/>
      <c r="AB48454" s="104"/>
      <c r="AC48454" s="104"/>
      <c r="AF48454" s="104"/>
      <c r="AG48454" s="104"/>
      <c r="AK48454" s="104"/>
      <c r="AL48454" s="104"/>
      <c r="AO48454" s="104"/>
      <c r="AP48454" s="104"/>
    </row>
    <row r="48455" spans="21:42" ht="15" customHeight="1" x14ac:dyDescent="0.25">
      <c r="U48455" s="104"/>
      <c r="AB48455" s="104"/>
      <c r="AC48455" s="104"/>
      <c r="AF48455" s="104"/>
      <c r="AG48455" s="104"/>
      <c r="AK48455" s="104"/>
      <c r="AL48455" s="104"/>
      <c r="AO48455" s="104"/>
      <c r="AP48455" s="104"/>
    </row>
    <row r="48456" spans="21:42" ht="15" customHeight="1" x14ac:dyDescent="0.25">
      <c r="U48456" s="104"/>
      <c r="AB48456" s="104"/>
      <c r="AC48456" s="104"/>
      <c r="AF48456" s="104"/>
      <c r="AG48456" s="104"/>
      <c r="AK48456" s="104"/>
      <c r="AL48456" s="104"/>
      <c r="AO48456" s="104"/>
      <c r="AP48456" s="104"/>
    </row>
    <row r="48457" spans="21:42" ht="15" customHeight="1" x14ac:dyDescent="0.25">
      <c r="U48457" s="104"/>
      <c r="AB48457" s="104"/>
      <c r="AC48457" s="104"/>
      <c r="AF48457" s="104"/>
      <c r="AG48457" s="104"/>
      <c r="AK48457" s="104"/>
      <c r="AL48457" s="104"/>
      <c r="AO48457" s="104"/>
      <c r="AP48457" s="104"/>
    </row>
    <row r="48458" spans="21:42" ht="15" customHeight="1" x14ac:dyDescent="0.25">
      <c r="U48458" s="104"/>
      <c r="AB48458" s="104"/>
      <c r="AC48458" s="104"/>
      <c r="AF48458" s="104"/>
      <c r="AG48458" s="104"/>
      <c r="AK48458" s="104"/>
      <c r="AL48458" s="104"/>
      <c r="AO48458" s="104"/>
      <c r="AP48458" s="104"/>
    </row>
    <row r="48459" spans="21:42" ht="15" customHeight="1" x14ac:dyDescent="0.25">
      <c r="U48459" s="104"/>
      <c r="AB48459" s="104"/>
      <c r="AC48459" s="104"/>
      <c r="AF48459" s="104"/>
      <c r="AG48459" s="104"/>
      <c r="AK48459" s="104"/>
      <c r="AL48459" s="104"/>
      <c r="AO48459" s="104"/>
      <c r="AP48459" s="104"/>
    </row>
    <row r="48460" spans="21:42" ht="15" customHeight="1" x14ac:dyDescent="0.25">
      <c r="U48460" s="104"/>
      <c r="AB48460" s="104"/>
      <c r="AC48460" s="104"/>
      <c r="AF48460" s="104"/>
      <c r="AG48460" s="104"/>
      <c r="AK48460" s="104"/>
      <c r="AL48460" s="104"/>
      <c r="AO48460" s="104"/>
      <c r="AP48460" s="104"/>
    </row>
    <row r="48461" spans="21:42" ht="15" customHeight="1" x14ac:dyDescent="0.25">
      <c r="U48461" s="104"/>
      <c r="AB48461" s="104"/>
      <c r="AC48461" s="104"/>
      <c r="AF48461" s="104"/>
      <c r="AG48461" s="104"/>
      <c r="AK48461" s="104"/>
      <c r="AL48461" s="104"/>
      <c r="AO48461" s="104"/>
      <c r="AP48461" s="104"/>
    </row>
    <row r="48462" spans="21:42" ht="15" customHeight="1" x14ac:dyDescent="0.25">
      <c r="U48462" s="104"/>
      <c r="AB48462" s="104"/>
      <c r="AC48462" s="104"/>
      <c r="AF48462" s="104"/>
      <c r="AG48462" s="104"/>
      <c r="AK48462" s="104"/>
      <c r="AL48462" s="104"/>
      <c r="AO48462" s="104"/>
      <c r="AP48462" s="104"/>
    </row>
    <row r="48463" spans="21:42" ht="15" customHeight="1" x14ac:dyDescent="0.25">
      <c r="U48463" s="104"/>
      <c r="AB48463" s="104"/>
      <c r="AC48463" s="104"/>
      <c r="AF48463" s="104"/>
      <c r="AG48463" s="104"/>
      <c r="AK48463" s="104"/>
      <c r="AL48463" s="104"/>
      <c r="AO48463" s="104"/>
      <c r="AP48463" s="104"/>
    </row>
    <row r="48464" spans="21:42" ht="15" customHeight="1" x14ac:dyDescent="0.25">
      <c r="U48464" s="104"/>
      <c r="AB48464" s="104"/>
      <c r="AC48464" s="104"/>
      <c r="AF48464" s="104"/>
      <c r="AG48464" s="104"/>
      <c r="AK48464" s="104"/>
      <c r="AL48464" s="104"/>
      <c r="AO48464" s="104"/>
      <c r="AP48464" s="104"/>
    </row>
    <row r="48465" spans="21:42" ht="15" customHeight="1" x14ac:dyDescent="0.25">
      <c r="U48465" s="104"/>
      <c r="AB48465" s="104"/>
      <c r="AC48465" s="104"/>
      <c r="AF48465" s="104"/>
      <c r="AG48465" s="104"/>
      <c r="AK48465" s="104"/>
      <c r="AL48465" s="104"/>
      <c r="AO48465" s="104"/>
      <c r="AP48465" s="104"/>
    </row>
    <row r="48466" spans="21:42" ht="15" customHeight="1" x14ac:dyDescent="0.25">
      <c r="U48466" s="104"/>
      <c r="AB48466" s="104"/>
      <c r="AC48466" s="104"/>
      <c r="AF48466" s="104"/>
      <c r="AG48466" s="104"/>
      <c r="AK48466" s="104"/>
      <c r="AL48466" s="104"/>
      <c r="AO48466" s="104"/>
      <c r="AP48466" s="104"/>
    </row>
    <row r="48467" spans="21:42" ht="15" customHeight="1" x14ac:dyDescent="0.25">
      <c r="U48467" s="104"/>
      <c r="AB48467" s="104"/>
      <c r="AC48467" s="104"/>
      <c r="AF48467" s="104"/>
      <c r="AG48467" s="104"/>
      <c r="AK48467" s="104"/>
      <c r="AL48467" s="104"/>
      <c r="AO48467" s="104"/>
      <c r="AP48467" s="104"/>
    </row>
    <row r="48468" spans="21:42" ht="15" customHeight="1" x14ac:dyDescent="0.25">
      <c r="U48468" s="104"/>
      <c r="AB48468" s="104"/>
      <c r="AC48468" s="104"/>
      <c r="AF48468" s="104"/>
      <c r="AG48468" s="104"/>
      <c r="AK48468" s="104"/>
      <c r="AL48468" s="104"/>
      <c r="AO48468" s="104"/>
      <c r="AP48468" s="104"/>
    </row>
    <row r="48469" spans="21:42" ht="15" customHeight="1" x14ac:dyDescent="0.25">
      <c r="U48469" s="104"/>
      <c r="AB48469" s="104"/>
      <c r="AC48469" s="104"/>
      <c r="AF48469" s="104"/>
      <c r="AG48469" s="104"/>
      <c r="AK48469" s="104"/>
      <c r="AL48469" s="104"/>
      <c r="AO48469" s="104"/>
      <c r="AP48469" s="104"/>
    </row>
    <row r="48470" spans="21:42" ht="15" customHeight="1" x14ac:dyDescent="0.25">
      <c r="U48470" s="104"/>
      <c r="AB48470" s="104"/>
      <c r="AC48470" s="104"/>
      <c r="AF48470" s="104"/>
      <c r="AG48470" s="104"/>
      <c r="AK48470" s="104"/>
      <c r="AL48470" s="104"/>
      <c r="AO48470" s="104"/>
      <c r="AP48470" s="104"/>
    </row>
    <row r="48471" spans="21:42" ht="15" customHeight="1" x14ac:dyDescent="0.25">
      <c r="U48471" s="104"/>
      <c r="AB48471" s="104"/>
      <c r="AC48471" s="104"/>
      <c r="AF48471" s="104"/>
      <c r="AG48471" s="104"/>
      <c r="AK48471" s="104"/>
      <c r="AL48471" s="104"/>
      <c r="AO48471" s="104"/>
      <c r="AP48471" s="104"/>
    </row>
    <row r="48472" spans="21:42" ht="15" customHeight="1" x14ac:dyDescent="0.25">
      <c r="U48472" s="104"/>
      <c r="AB48472" s="104"/>
      <c r="AC48472" s="104"/>
      <c r="AF48472" s="104"/>
      <c r="AG48472" s="104"/>
      <c r="AK48472" s="104"/>
      <c r="AL48472" s="104"/>
      <c r="AO48472" s="104"/>
      <c r="AP48472" s="104"/>
    </row>
    <row r="48473" spans="21:42" ht="15" customHeight="1" x14ac:dyDescent="0.25">
      <c r="U48473" s="104"/>
      <c r="AB48473" s="104"/>
      <c r="AC48473" s="104"/>
      <c r="AF48473" s="104"/>
      <c r="AG48473" s="104"/>
      <c r="AK48473" s="104"/>
      <c r="AL48473" s="104"/>
      <c r="AO48473" s="104"/>
      <c r="AP48473" s="104"/>
    </row>
    <row r="48474" spans="21:42" ht="15" customHeight="1" x14ac:dyDescent="0.25">
      <c r="U48474" s="104"/>
      <c r="AB48474" s="104"/>
      <c r="AC48474" s="104"/>
      <c r="AF48474" s="104"/>
      <c r="AG48474" s="104"/>
      <c r="AK48474" s="104"/>
      <c r="AL48474" s="104"/>
      <c r="AO48474" s="104"/>
      <c r="AP48474" s="104"/>
    </row>
    <row r="48475" spans="21:42" ht="15" customHeight="1" x14ac:dyDescent="0.25">
      <c r="U48475" s="104"/>
      <c r="AB48475" s="104"/>
      <c r="AC48475" s="104"/>
      <c r="AF48475" s="104"/>
      <c r="AG48475" s="104"/>
      <c r="AK48475" s="104"/>
      <c r="AL48475" s="104"/>
      <c r="AO48475" s="104"/>
      <c r="AP48475" s="104"/>
    </row>
    <row r="48476" spans="21:42" ht="15" customHeight="1" x14ac:dyDescent="0.25">
      <c r="U48476" s="104"/>
      <c r="AB48476" s="104"/>
      <c r="AC48476" s="104"/>
      <c r="AF48476" s="104"/>
      <c r="AG48476" s="104"/>
      <c r="AK48476" s="104"/>
      <c r="AL48476" s="104"/>
      <c r="AO48476" s="104"/>
      <c r="AP48476" s="104"/>
    </row>
    <row r="48477" spans="21:42" ht="15" customHeight="1" x14ac:dyDescent="0.25">
      <c r="U48477" s="104"/>
      <c r="AB48477" s="104"/>
      <c r="AC48477" s="104"/>
      <c r="AF48477" s="104"/>
      <c r="AG48477" s="104"/>
      <c r="AK48477" s="104"/>
      <c r="AL48477" s="104"/>
      <c r="AO48477" s="104"/>
      <c r="AP48477" s="104"/>
    </row>
    <row r="48478" spans="21:42" ht="15" customHeight="1" x14ac:dyDescent="0.25">
      <c r="U48478" s="104"/>
      <c r="AB48478" s="104"/>
      <c r="AC48478" s="104"/>
      <c r="AF48478" s="104"/>
      <c r="AG48478" s="104"/>
      <c r="AK48478" s="104"/>
      <c r="AL48478" s="104"/>
      <c r="AO48478" s="104"/>
      <c r="AP48478" s="104"/>
    </row>
    <row r="48479" spans="21:42" ht="15" customHeight="1" x14ac:dyDescent="0.25">
      <c r="U48479" s="104"/>
      <c r="AB48479" s="104"/>
      <c r="AC48479" s="104"/>
      <c r="AF48479" s="104"/>
      <c r="AG48479" s="104"/>
      <c r="AK48479" s="104"/>
      <c r="AL48479" s="104"/>
      <c r="AO48479" s="104"/>
      <c r="AP48479" s="104"/>
    </row>
    <row r="48480" spans="21:42" ht="15" customHeight="1" x14ac:dyDescent="0.25">
      <c r="U48480" s="104"/>
      <c r="AB48480" s="104"/>
      <c r="AC48480" s="104"/>
      <c r="AF48480" s="104"/>
      <c r="AG48480" s="104"/>
      <c r="AK48480" s="104"/>
      <c r="AL48480" s="104"/>
      <c r="AO48480" s="104"/>
      <c r="AP48480" s="104"/>
    </row>
    <row r="48481" spans="21:42" ht="15" customHeight="1" x14ac:dyDescent="0.25">
      <c r="U48481" s="104"/>
      <c r="AB48481" s="104"/>
      <c r="AC48481" s="104"/>
      <c r="AF48481" s="104"/>
      <c r="AG48481" s="104"/>
      <c r="AK48481" s="104"/>
      <c r="AL48481" s="104"/>
      <c r="AO48481" s="104"/>
      <c r="AP48481" s="104"/>
    </row>
    <row r="48482" spans="21:42" ht="15" customHeight="1" x14ac:dyDescent="0.25">
      <c r="U48482" s="104"/>
      <c r="AB48482" s="104"/>
      <c r="AC48482" s="104"/>
      <c r="AF48482" s="104"/>
      <c r="AG48482" s="104"/>
      <c r="AK48482" s="104"/>
      <c r="AL48482" s="104"/>
      <c r="AO48482" s="104"/>
      <c r="AP48482" s="104"/>
    </row>
    <row r="48483" spans="21:42" ht="15" customHeight="1" x14ac:dyDescent="0.25">
      <c r="U48483" s="104"/>
      <c r="AB48483" s="104"/>
      <c r="AC48483" s="104"/>
      <c r="AF48483" s="104"/>
      <c r="AG48483" s="104"/>
      <c r="AK48483" s="104"/>
      <c r="AL48483" s="104"/>
      <c r="AO48483" s="104"/>
      <c r="AP48483" s="104"/>
    </row>
    <row r="48484" spans="21:42" ht="15" customHeight="1" x14ac:dyDescent="0.25">
      <c r="U48484" s="104"/>
      <c r="AB48484" s="104"/>
      <c r="AC48484" s="104"/>
      <c r="AF48484" s="104"/>
      <c r="AG48484" s="104"/>
      <c r="AK48484" s="104"/>
      <c r="AL48484" s="104"/>
      <c r="AO48484" s="104"/>
      <c r="AP48484" s="104"/>
    </row>
    <row r="48485" spans="21:42" ht="15" customHeight="1" x14ac:dyDescent="0.25">
      <c r="U48485" s="104"/>
      <c r="AB48485" s="104"/>
      <c r="AC48485" s="104"/>
      <c r="AF48485" s="104"/>
      <c r="AG48485" s="104"/>
      <c r="AK48485" s="104"/>
      <c r="AL48485" s="104"/>
      <c r="AO48485" s="104"/>
      <c r="AP48485" s="104"/>
    </row>
    <row r="48486" spans="21:42" ht="15" customHeight="1" x14ac:dyDescent="0.25">
      <c r="U48486" s="104"/>
      <c r="AB48486" s="104"/>
      <c r="AC48486" s="104"/>
      <c r="AF48486" s="104"/>
      <c r="AG48486" s="104"/>
      <c r="AK48486" s="104"/>
      <c r="AL48486" s="104"/>
      <c r="AO48486" s="104"/>
      <c r="AP48486" s="104"/>
    </row>
    <row r="48487" spans="21:42" ht="15" customHeight="1" x14ac:dyDescent="0.25">
      <c r="U48487" s="104"/>
      <c r="AB48487" s="104"/>
      <c r="AC48487" s="104"/>
      <c r="AF48487" s="104"/>
      <c r="AG48487" s="104"/>
      <c r="AK48487" s="104"/>
      <c r="AL48487" s="104"/>
      <c r="AO48487" s="104"/>
      <c r="AP48487" s="104"/>
    </row>
    <row r="48488" spans="21:42" ht="15" customHeight="1" x14ac:dyDescent="0.25">
      <c r="U48488" s="104"/>
      <c r="AB48488" s="104"/>
      <c r="AC48488" s="104"/>
      <c r="AF48488" s="104"/>
      <c r="AG48488" s="104"/>
      <c r="AK48488" s="104"/>
      <c r="AL48488" s="104"/>
      <c r="AO48488" s="104"/>
      <c r="AP48488" s="104"/>
    </row>
    <row r="48489" spans="21:42" ht="15" customHeight="1" x14ac:dyDescent="0.25">
      <c r="U48489" s="104"/>
      <c r="AB48489" s="104"/>
      <c r="AC48489" s="104"/>
      <c r="AF48489" s="104"/>
      <c r="AG48489" s="104"/>
      <c r="AK48489" s="104"/>
      <c r="AL48489" s="104"/>
      <c r="AO48489" s="104"/>
      <c r="AP48489" s="104"/>
    </row>
    <row r="48490" spans="21:42" ht="15" customHeight="1" x14ac:dyDescent="0.25">
      <c r="U48490" s="104"/>
      <c r="AB48490" s="104"/>
      <c r="AC48490" s="104"/>
      <c r="AF48490" s="104"/>
      <c r="AG48490" s="104"/>
      <c r="AK48490" s="104"/>
      <c r="AL48490" s="104"/>
      <c r="AO48490" s="104"/>
      <c r="AP48490" s="104"/>
    </row>
    <row r="48491" spans="21:42" ht="15" customHeight="1" x14ac:dyDescent="0.25">
      <c r="U48491" s="104"/>
      <c r="AB48491" s="104"/>
      <c r="AC48491" s="104"/>
      <c r="AF48491" s="104"/>
      <c r="AG48491" s="104"/>
      <c r="AK48491" s="104"/>
      <c r="AL48491" s="104"/>
      <c r="AO48491" s="104"/>
      <c r="AP48491" s="104"/>
    </row>
    <row r="48492" spans="21:42" ht="15" customHeight="1" x14ac:dyDescent="0.25">
      <c r="U48492" s="104"/>
      <c r="AB48492" s="104"/>
      <c r="AC48492" s="104"/>
      <c r="AF48492" s="104"/>
      <c r="AG48492" s="104"/>
      <c r="AK48492" s="104"/>
      <c r="AL48492" s="104"/>
      <c r="AO48492" s="104"/>
      <c r="AP48492" s="104"/>
    </row>
    <row r="48493" spans="21:42" ht="15" customHeight="1" x14ac:dyDescent="0.25">
      <c r="U48493" s="104"/>
      <c r="AB48493" s="104"/>
      <c r="AC48493" s="104"/>
      <c r="AF48493" s="104"/>
      <c r="AG48493" s="104"/>
      <c r="AK48493" s="104"/>
      <c r="AL48493" s="104"/>
      <c r="AO48493" s="104"/>
      <c r="AP48493" s="104"/>
    </row>
    <row r="48494" spans="21:42" ht="15" customHeight="1" x14ac:dyDescent="0.25">
      <c r="U48494" s="104"/>
      <c r="AB48494" s="104"/>
      <c r="AC48494" s="104"/>
      <c r="AF48494" s="104"/>
      <c r="AG48494" s="104"/>
      <c r="AK48494" s="104"/>
      <c r="AL48494" s="104"/>
      <c r="AO48494" s="104"/>
      <c r="AP48494" s="104"/>
    </row>
    <row r="48495" spans="21:42" ht="15" customHeight="1" x14ac:dyDescent="0.25">
      <c r="U48495" s="104"/>
      <c r="AB48495" s="104"/>
      <c r="AC48495" s="104"/>
      <c r="AF48495" s="104"/>
      <c r="AG48495" s="104"/>
      <c r="AK48495" s="104"/>
      <c r="AL48495" s="104"/>
      <c r="AO48495" s="104"/>
      <c r="AP48495" s="104"/>
    </row>
    <row r="48496" spans="21:42" ht="15" customHeight="1" x14ac:dyDescent="0.25">
      <c r="U48496" s="104"/>
      <c r="AB48496" s="104"/>
      <c r="AC48496" s="104"/>
      <c r="AF48496" s="104"/>
      <c r="AG48496" s="104"/>
      <c r="AK48496" s="104"/>
      <c r="AL48496" s="104"/>
      <c r="AO48496" s="104"/>
      <c r="AP48496" s="104"/>
    </row>
    <row r="48497" spans="21:42" ht="15" customHeight="1" x14ac:dyDescent="0.25">
      <c r="U48497" s="104"/>
      <c r="AB48497" s="104"/>
      <c r="AC48497" s="104"/>
      <c r="AF48497" s="104"/>
      <c r="AG48497" s="104"/>
      <c r="AK48497" s="104"/>
      <c r="AL48497" s="104"/>
      <c r="AO48497" s="104"/>
      <c r="AP48497" s="104"/>
    </row>
    <row r="48498" spans="21:42" ht="15" customHeight="1" x14ac:dyDescent="0.25">
      <c r="U48498" s="104"/>
      <c r="AB48498" s="104"/>
      <c r="AC48498" s="104"/>
      <c r="AF48498" s="104"/>
      <c r="AG48498" s="104"/>
      <c r="AK48498" s="104"/>
      <c r="AL48498" s="104"/>
      <c r="AO48498" s="104"/>
      <c r="AP48498" s="104"/>
    </row>
    <row r="48499" spans="21:42" ht="15" customHeight="1" x14ac:dyDescent="0.25">
      <c r="U48499" s="104"/>
      <c r="AB48499" s="104"/>
      <c r="AC48499" s="104"/>
      <c r="AF48499" s="104"/>
      <c r="AG48499" s="104"/>
      <c r="AK48499" s="104"/>
      <c r="AL48499" s="104"/>
      <c r="AO48499" s="104"/>
      <c r="AP48499" s="104"/>
    </row>
    <row r="48500" spans="21:42" ht="15" customHeight="1" x14ac:dyDescent="0.25">
      <c r="U48500" s="104"/>
      <c r="AB48500" s="104"/>
      <c r="AC48500" s="104"/>
      <c r="AF48500" s="104"/>
      <c r="AG48500" s="104"/>
      <c r="AK48500" s="104"/>
      <c r="AL48500" s="104"/>
      <c r="AO48500" s="104"/>
      <c r="AP48500" s="104"/>
    </row>
    <row r="48501" spans="21:42" ht="15" customHeight="1" x14ac:dyDescent="0.25">
      <c r="U48501" s="104"/>
      <c r="AB48501" s="104"/>
      <c r="AC48501" s="104"/>
      <c r="AF48501" s="104"/>
      <c r="AG48501" s="104"/>
      <c r="AK48501" s="104"/>
      <c r="AL48501" s="104"/>
      <c r="AO48501" s="104"/>
      <c r="AP48501" s="104"/>
    </row>
    <row r="48502" spans="21:42" ht="15" customHeight="1" x14ac:dyDescent="0.25">
      <c r="U48502" s="104"/>
      <c r="AB48502" s="104"/>
      <c r="AC48502" s="104"/>
      <c r="AF48502" s="104"/>
      <c r="AG48502" s="104"/>
      <c r="AK48502" s="104"/>
      <c r="AL48502" s="104"/>
      <c r="AO48502" s="104"/>
      <c r="AP48502" s="104"/>
    </row>
    <row r="48503" spans="21:42" ht="15" customHeight="1" x14ac:dyDescent="0.25">
      <c r="U48503" s="104"/>
      <c r="AB48503" s="104"/>
      <c r="AC48503" s="104"/>
      <c r="AF48503" s="104"/>
      <c r="AG48503" s="104"/>
      <c r="AK48503" s="104"/>
      <c r="AL48503" s="104"/>
      <c r="AO48503" s="104"/>
      <c r="AP48503" s="104"/>
    </row>
    <row r="48504" spans="21:42" ht="15" customHeight="1" x14ac:dyDescent="0.25">
      <c r="U48504" s="104"/>
      <c r="AB48504" s="104"/>
      <c r="AC48504" s="104"/>
      <c r="AF48504" s="104"/>
      <c r="AG48504" s="104"/>
      <c r="AK48504" s="104"/>
      <c r="AL48504" s="104"/>
      <c r="AO48504" s="104"/>
      <c r="AP48504" s="104"/>
    </row>
    <row r="48505" spans="21:42" ht="15" customHeight="1" x14ac:dyDescent="0.25">
      <c r="U48505" s="104"/>
      <c r="AB48505" s="104"/>
      <c r="AC48505" s="104"/>
      <c r="AF48505" s="104"/>
      <c r="AG48505" s="104"/>
      <c r="AK48505" s="104"/>
      <c r="AL48505" s="104"/>
      <c r="AO48505" s="104"/>
      <c r="AP48505" s="104"/>
    </row>
    <row r="48506" spans="21:42" ht="15" customHeight="1" x14ac:dyDescent="0.25">
      <c r="U48506" s="104"/>
      <c r="AB48506" s="104"/>
      <c r="AC48506" s="104"/>
      <c r="AF48506" s="104"/>
      <c r="AG48506" s="104"/>
      <c r="AK48506" s="104"/>
      <c r="AL48506" s="104"/>
      <c r="AO48506" s="104"/>
      <c r="AP48506" s="104"/>
    </row>
    <row r="48507" spans="21:42" ht="15" customHeight="1" x14ac:dyDescent="0.25">
      <c r="U48507" s="104"/>
      <c r="AB48507" s="104"/>
      <c r="AC48507" s="104"/>
      <c r="AF48507" s="104"/>
      <c r="AG48507" s="104"/>
      <c r="AK48507" s="104"/>
      <c r="AL48507" s="104"/>
      <c r="AO48507" s="104"/>
      <c r="AP48507" s="104"/>
    </row>
    <row r="48508" spans="21:42" ht="15" customHeight="1" x14ac:dyDescent="0.25">
      <c r="U48508" s="104"/>
      <c r="AB48508" s="104"/>
      <c r="AC48508" s="104"/>
      <c r="AF48508" s="104"/>
      <c r="AG48508" s="104"/>
      <c r="AK48508" s="104"/>
      <c r="AL48508" s="104"/>
      <c r="AO48508" s="104"/>
      <c r="AP48508" s="104"/>
    </row>
    <row r="48509" spans="21:42" ht="15" customHeight="1" x14ac:dyDescent="0.25">
      <c r="U48509" s="104"/>
      <c r="AB48509" s="104"/>
      <c r="AC48509" s="104"/>
      <c r="AF48509" s="104"/>
      <c r="AG48509" s="104"/>
      <c r="AK48509" s="104"/>
      <c r="AL48509" s="104"/>
      <c r="AO48509" s="104"/>
      <c r="AP48509" s="104"/>
    </row>
    <row r="48510" spans="21:42" ht="15" customHeight="1" x14ac:dyDescent="0.25">
      <c r="U48510" s="104"/>
      <c r="AB48510" s="104"/>
      <c r="AC48510" s="104"/>
      <c r="AF48510" s="104"/>
      <c r="AG48510" s="104"/>
      <c r="AK48510" s="104"/>
      <c r="AL48510" s="104"/>
      <c r="AO48510" s="104"/>
      <c r="AP48510" s="104"/>
    </row>
    <row r="48511" spans="21:42" ht="15" customHeight="1" x14ac:dyDescent="0.25">
      <c r="U48511" s="104"/>
      <c r="AB48511" s="104"/>
      <c r="AC48511" s="104"/>
      <c r="AF48511" s="104"/>
      <c r="AG48511" s="104"/>
      <c r="AK48511" s="104"/>
      <c r="AL48511" s="104"/>
      <c r="AO48511" s="104"/>
      <c r="AP48511" s="104"/>
    </row>
    <row r="48512" spans="21:42" ht="15" customHeight="1" x14ac:dyDescent="0.25">
      <c r="U48512" s="104"/>
      <c r="AB48512" s="104"/>
      <c r="AC48512" s="104"/>
      <c r="AF48512" s="104"/>
      <c r="AG48512" s="104"/>
      <c r="AK48512" s="104"/>
      <c r="AL48512" s="104"/>
      <c r="AO48512" s="104"/>
      <c r="AP48512" s="104"/>
    </row>
    <row r="48513" spans="21:42" ht="15" customHeight="1" x14ac:dyDescent="0.25">
      <c r="U48513" s="104"/>
      <c r="AB48513" s="104"/>
      <c r="AC48513" s="104"/>
      <c r="AF48513" s="104"/>
      <c r="AG48513" s="104"/>
      <c r="AK48513" s="104"/>
      <c r="AL48513" s="104"/>
      <c r="AO48513" s="104"/>
      <c r="AP48513" s="104"/>
    </row>
    <row r="48514" spans="21:42" ht="15" customHeight="1" x14ac:dyDescent="0.25">
      <c r="U48514" s="104"/>
      <c r="AB48514" s="104"/>
      <c r="AC48514" s="104"/>
      <c r="AF48514" s="104"/>
      <c r="AG48514" s="104"/>
      <c r="AK48514" s="104"/>
      <c r="AL48514" s="104"/>
      <c r="AO48514" s="104"/>
      <c r="AP48514" s="104"/>
    </row>
    <row r="48515" spans="21:42" ht="15" customHeight="1" x14ac:dyDescent="0.25">
      <c r="U48515" s="104"/>
      <c r="AB48515" s="104"/>
      <c r="AC48515" s="104"/>
      <c r="AF48515" s="104"/>
      <c r="AG48515" s="104"/>
      <c r="AK48515" s="104"/>
      <c r="AL48515" s="104"/>
      <c r="AO48515" s="104"/>
      <c r="AP48515" s="104"/>
    </row>
    <row r="48516" spans="21:42" ht="15" customHeight="1" x14ac:dyDescent="0.25">
      <c r="U48516" s="104"/>
      <c r="AB48516" s="104"/>
      <c r="AC48516" s="104"/>
      <c r="AF48516" s="104"/>
      <c r="AG48516" s="104"/>
      <c r="AK48516" s="104"/>
      <c r="AL48516" s="104"/>
      <c r="AO48516" s="104"/>
      <c r="AP48516" s="104"/>
    </row>
    <row r="48517" spans="21:42" ht="15" customHeight="1" x14ac:dyDescent="0.25">
      <c r="U48517" s="104"/>
      <c r="AB48517" s="104"/>
      <c r="AC48517" s="104"/>
      <c r="AF48517" s="104"/>
      <c r="AG48517" s="104"/>
      <c r="AK48517" s="104"/>
      <c r="AL48517" s="104"/>
      <c r="AO48517" s="104"/>
      <c r="AP48517" s="104"/>
    </row>
    <row r="48518" spans="21:42" ht="15" customHeight="1" x14ac:dyDescent="0.25">
      <c r="U48518" s="104"/>
      <c r="AB48518" s="104"/>
      <c r="AC48518" s="104"/>
      <c r="AF48518" s="104"/>
      <c r="AG48518" s="104"/>
      <c r="AK48518" s="104"/>
      <c r="AL48518" s="104"/>
      <c r="AO48518" s="104"/>
      <c r="AP48518" s="104"/>
    </row>
    <row r="48519" spans="21:42" ht="15" customHeight="1" x14ac:dyDescent="0.25">
      <c r="U48519" s="104"/>
      <c r="AB48519" s="104"/>
      <c r="AC48519" s="104"/>
      <c r="AF48519" s="104"/>
      <c r="AG48519" s="104"/>
      <c r="AK48519" s="104"/>
      <c r="AL48519" s="104"/>
      <c r="AO48519" s="104"/>
      <c r="AP48519" s="104"/>
    </row>
    <row r="48520" spans="21:42" ht="15" customHeight="1" x14ac:dyDescent="0.25">
      <c r="U48520" s="104"/>
      <c r="AB48520" s="104"/>
      <c r="AC48520" s="104"/>
      <c r="AF48520" s="104"/>
      <c r="AG48520" s="104"/>
      <c r="AK48520" s="104"/>
      <c r="AL48520" s="104"/>
      <c r="AO48520" s="104"/>
      <c r="AP48520" s="104"/>
    </row>
    <row r="48521" spans="21:42" ht="15" customHeight="1" x14ac:dyDescent="0.25">
      <c r="U48521" s="104"/>
      <c r="AB48521" s="104"/>
      <c r="AC48521" s="104"/>
      <c r="AF48521" s="104"/>
      <c r="AG48521" s="104"/>
      <c r="AK48521" s="104"/>
      <c r="AL48521" s="104"/>
      <c r="AO48521" s="104"/>
      <c r="AP48521" s="104"/>
    </row>
    <row r="48522" spans="21:42" ht="15" customHeight="1" x14ac:dyDescent="0.25">
      <c r="U48522" s="104"/>
      <c r="AB48522" s="104"/>
      <c r="AC48522" s="104"/>
      <c r="AF48522" s="104"/>
      <c r="AG48522" s="104"/>
      <c r="AK48522" s="104"/>
      <c r="AL48522" s="104"/>
      <c r="AO48522" s="104"/>
      <c r="AP48522" s="104"/>
    </row>
    <row r="48523" spans="21:42" ht="15" customHeight="1" x14ac:dyDescent="0.25">
      <c r="U48523" s="104"/>
      <c r="AB48523" s="104"/>
      <c r="AC48523" s="104"/>
      <c r="AF48523" s="104"/>
      <c r="AG48523" s="104"/>
      <c r="AK48523" s="104"/>
      <c r="AL48523" s="104"/>
      <c r="AO48523" s="104"/>
      <c r="AP48523" s="104"/>
    </row>
    <row r="48524" spans="21:42" ht="15" customHeight="1" x14ac:dyDescent="0.25">
      <c r="U48524" s="104"/>
      <c r="AB48524" s="104"/>
      <c r="AC48524" s="104"/>
      <c r="AF48524" s="104"/>
      <c r="AG48524" s="104"/>
      <c r="AK48524" s="104"/>
      <c r="AL48524" s="104"/>
      <c r="AO48524" s="104"/>
      <c r="AP48524" s="104"/>
    </row>
    <row r="48525" spans="21:42" ht="15" customHeight="1" x14ac:dyDescent="0.25">
      <c r="U48525" s="104"/>
      <c r="AB48525" s="104"/>
      <c r="AC48525" s="104"/>
      <c r="AF48525" s="104"/>
      <c r="AG48525" s="104"/>
      <c r="AK48525" s="104"/>
      <c r="AL48525" s="104"/>
      <c r="AO48525" s="104"/>
      <c r="AP48525" s="104"/>
    </row>
    <row r="48526" spans="21:42" ht="15" customHeight="1" x14ac:dyDescent="0.25">
      <c r="U48526" s="104"/>
      <c r="AB48526" s="104"/>
      <c r="AC48526" s="104"/>
      <c r="AF48526" s="104"/>
      <c r="AG48526" s="104"/>
      <c r="AK48526" s="104"/>
      <c r="AL48526" s="104"/>
      <c r="AO48526" s="104"/>
      <c r="AP48526" s="104"/>
    </row>
    <row r="48527" spans="21:42" ht="15" customHeight="1" x14ac:dyDescent="0.25">
      <c r="U48527" s="104"/>
      <c r="AB48527" s="104"/>
      <c r="AC48527" s="104"/>
      <c r="AF48527" s="104"/>
      <c r="AG48527" s="104"/>
      <c r="AK48527" s="104"/>
      <c r="AL48527" s="104"/>
      <c r="AO48527" s="104"/>
      <c r="AP48527" s="104"/>
    </row>
    <row r="48528" spans="21:42" ht="15" customHeight="1" x14ac:dyDescent="0.25">
      <c r="U48528" s="104"/>
      <c r="AB48528" s="104"/>
      <c r="AC48528" s="104"/>
      <c r="AF48528" s="104"/>
      <c r="AG48528" s="104"/>
      <c r="AK48528" s="104"/>
      <c r="AL48528" s="104"/>
      <c r="AO48528" s="104"/>
      <c r="AP48528" s="104"/>
    </row>
    <row r="48529" spans="21:42" ht="15" customHeight="1" x14ac:dyDescent="0.25">
      <c r="U48529" s="104"/>
      <c r="AB48529" s="104"/>
      <c r="AC48529" s="104"/>
      <c r="AF48529" s="104"/>
      <c r="AG48529" s="104"/>
      <c r="AK48529" s="104"/>
      <c r="AL48529" s="104"/>
      <c r="AO48529" s="104"/>
      <c r="AP48529" s="104"/>
    </row>
    <row r="48530" spans="21:42" ht="15" customHeight="1" x14ac:dyDescent="0.25">
      <c r="U48530" s="104"/>
      <c r="AB48530" s="104"/>
      <c r="AC48530" s="104"/>
      <c r="AF48530" s="104"/>
      <c r="AG48530" s="104"/>
      <c r="AK48530" s="104"/>
      <c r="AL48530" s="104"/>
      <c r="AO48530" s="104"/>
      <c r="AP48530" s="104"/>
    </row>
    <row r="48531" spans="21:42" ht="15" customHeight="1" x14ac:dyDescent="0.25">
      <c r="U48531" s="104"/>
      <c r="AB48531" s="104"/>
      <c r="AC48531" s="104"/>
      <c r="AF48531" s="104"/>
      <c r="AG48531" s="104"/>
      <c r="AK48531" s="104"/>
      <c r="AL48531" s="104"/>
      <c r="AO48531" s="104"/>
      <c r="AP48531" s="104"/>
    </row>
    <row r="48532" spans="21:42" ht="15" customHeight="1" x14ac:dyDescent="0.25">
      <c r="U48532" s="104"/>
      <c r="AB48532" s="104"/>
      <c r="AC48532" s="104"/>
      <c r="AF48532" s="104"/>
      <c r="AG48532" s="104"/>
      <c r="AK48532" s="104"/>
      <c r="AL48532" s="104"/>
      <c r="AO48532" s="104"/>
      <c r="AP48532" s="104"/>
    </row>
    <row r="48533" spans="21:42" ht="15" customHeight="1" x14ac:dyDescent="0.25">
      <c r="U48533" s="104"/>
      <c r="AB48533" s="104"/>
      <c r="AC48533" s="104"/>
      <c r="AF48533" s="104"/>
      <c r="AG48533" s="104"/>
      <c r="AK48533" s="104"/>
      <c r="AL48533" s="104"/>
      <c r="AO48533" s="104"/>
      <c r="AP48533" s="104"/>
    </row>
    <row r="48534" spans="21:42" ht="15" customHeight="1" x14ac:dyDescent="0.25">
      <c r="U48534" s="104"/>
      <c r="AB48534" s="104"/>
      <c r="AC48534" s="104"/>
      <c r="AF48534" s="104"/>
      <c r="AG48534" s="104"/>
      <c r="AK48534" s="104"/>
      <c r="AL48534" s="104"/>
      <c r="AO48534" s="104"/>
      <c r="AP48534" s="104"/>
    </row>
    <row r="48535" spans="21:42" ht="15" customHeight="1" x14ac:dyDescent="0.25">
      <c r="U48535" s="104"/>
      <c r="AB48535" s="104"/>
      <c r="AC48535" s="104"/>
      <c r="AF48535" s="104"/>
      <c r="AG48535" s="104"/>
      <c r="AK48535" s="104"/>
      <c r="AL48535" s="104"/>
      <c r="AO48535" s="104"/>
      <c r="AP48535" s="104"/>
    </row>
    <row r="48536" spans="21:42" ht="15" customHeight="1" x14ac:dyDescent="0.25">
      <c r="U48536" s="104"/>
      <c r="AB48536" s="104"/>
      <c r="AC48536" s="104"/>
      <c r="AF48536" s="104"/>
      <c r="AG48536" s="104"/>
      <c r="AK48536" s="104"/>
      <c r="AL48536" s="104"/>
      <c r="AO48536" s="104"/>
      <c r="AP48536" s="104"/>
    </row>
    <row r="48537" spans="21:42" ht="15" customHeight="1" x14ac:dyDescent="0.25">
      <c r="U48537" s="104"/>
      <c r="AB48537" s="104"/>
      <c r="AC48537" s="104"/>
      <c r="AF48537" s="104"/>
      <c r="AG48537" s="104"/>
      <c r="AK48537" s="104"/>
      <c r="AL48537" s="104"/>
      <c r="AO48537" s="104"/>
      <c r="AP48537" s="104"/>
    </row>
    <row r="48538" spans="21:42" ht="15" customHeight="1" x14ac:dyDescent="0.25">
      <c r="U48538" s="104"/>
      <c r="AB48538" s="104"/>
      <c r="AC48538" s="104"/>
      <c r="AF48538" s="104"/>
      <c r="AG48538" s="104"/>
      <c r="AK48538" s="104"/>
      <c r="AL48538" s="104"/>
      <c r="AO48538" s="104"/>
      <c r="AP48538" s="104"/>
    </row>
    <row r="48539" spans="21:42" ht="15" customHeight="1" x14ac:dyDescent="0.25">
      <c r="U48539" s="104"/>
      <c r="AB48539" s="104"/>
      <c r="AC48539" s="104"/>
      <c r="AF48539" s="104"/>
      <c r="AG48539" s="104"/>
      <c r="AK48539" s="104"/>
      <c r="AL48539" s="104"/>
      <c r="AO48539" s="104"/>
      <c r="AP48539" s="104"/>
    </row>
    <row r="48540" spans="21:42" ht="15" customHeight="1" x14ac:dyDescent="0.25">
      <c r="U48540" s="104"/>
      <c r="AB48540" s="104"/>
      <c r="AC48540" s="104"/>
      <c r="AF48540" s="104"/>
      <c r="AG48540" s="104"/>
      <c r="AK48540" s="104"/>
      <c r="AL48540" s="104"/>
      <c r="AO48540" s="104"/>
      <c r="AP48540" s="104"/>
    </row>
    <row r="48541" spans="21:42" ht="15" customHeight="1" x14ac:dyDescent="0.25">
      <c r="U48541" s="104"/>
      <c r="AB48541" s="104"/>
      <c r="AC48541" s="104"/>
      <c r="AF48541" s="104"/>
      <c r="AG48541" s="104"/>
      <c r="AK48541" s="104"/>
      <c r="AL48541" s="104"/>
      <c r="AO48541" s="104"/>
      <c r="AP48541" s="104"/>
    </row>
    <row r="48542" spans="21:42" ht="15" customHeight="1" x14ac:dyDescent="0.25">
      <c r="U48542" s="104"/>
      <c r="AB48542" s="104"/>
      <c r="AC48542" s="104"/>
      <c r="AF48542" s="104"/>
      <c r="AG48542" s="104"/>
      <c r="AK48542" s="104"/>
      <c r="AL48542" s="104"/>
      <c r="AO48542" s="104"/>
      <c r="AP48542" s="104"/>
    </row>
    <row r="48543" spans="21:42" ht="15" customHeight="1" x14ac:dyDescent="0.25">
      <c r="U48543" s="104"/>
      <c r="AB48543" s="104"/>
      <c r="AC48543" s="104"/>
      <c r="AF48543" s="104"/>
      <c r="AG48543" s="104"/>
      <c r="AK48543" s="104"/>
      <c r="AL48543" s="104"/>
      <c r="AO48543" s="104"/>
      <c r="AP48543" s="104"/>
    </row>
    <row r="48544" spans="21:42" ht="15" customHeight="1" x14ac:dyDescent="0.25">
      <c r="U48544" s="104"/>
      <c r="AB48544" s="104"/>
      <c r="AC48544" s="104"/>
      <c r="AF48544" s="104"/>
      <c r="AG48544" s="104"/>
      <c r="AK48544" s="104"/>
      <c r="AL48544" s="104"/>
      <c r="AO48544" s="104"/>
      <c r="AP48544" s="104"/>
    </row>
    <row r="48545" spans="21:42" ht="15" customHeight="1" x14ac:dyDescent="0.25">
      <c r="U48545" s="104"/>
      <c r="AB48545" s="104"/>
      <c r="AC48545" s="104"/>
      <c r="AF48545" s="104"/>
      <c r="AG48545" s="104"/>
      <c r="AK48545" s="104"/>
      <c r="AL48545" s="104"/>
      <c r="AO48545" s="104"/>
      <c r="AP48545" s="104"/>
    </row>
    <row r="48546" spans="21:42" ht="15" customHeight="1" x14ac:dyDescent="0.25">
      <c r="U48546" s="104"/>
      <c r="AB48546" s="104"/>
      <c r="AC48546" s="104"/>
      <c r="AF48546" s="104"/>
      <c r="AG48546" s="104"/>
      <c r="AK48546" s="104"/>
      <c r="AL48546" s="104"/>
      <c r="AO48546" s="104"/>
      <c r="AP48546" s="104"/>
    </row>
    <row r="48547" spans="21:42" ht="15" customHeight="1" x14ac:dyDescent="0.25">
      <c r="U48547" s="104"/>
      <c r="AB48547" s="104"/>
      <c r="AC48547" s="104"/>
      <c r="AF48547" s="104"/>
      <c r="AG48547" s="104"/>
      <c r="AK48547" s="104"/>
      <c r="AL48547" s="104"/>
      <c r="AO48547" s="104"/>
      <c r="AP48547" s="104"/>
    </row>
    <row r="48548" spans="21:42" ht="15" customHeight="1" x14ac:dyDescent="0.25">
      <c r="U48548" s="104"/>
      <c r="AB48548" s="104"/>
      <c r="AC48548" s="104"/>
      <c r="AF48548" s="104"/>
      <c r="AG48548" s="104"/>
      <c r="AK48548" s="104"/>
      <c r="AL48548" s="104"/>
      <c r="AO48548" s="104"/>
      <c r="AP48548" s="104"/>
    </row>
    <row r="48549" spans="21:42" ht="15" customHeight="1" x14ac:dyDescent="0.25">
      <c r="U48549" s="104"/>
      <c r="AB48549" s="104"/>
      <c r="AC48549" s="104"/>
      <c r="AF48549" s="104"/>
      <c r="AG48549" s="104"/>
      <c r="AK48549" s="104"/>
      <c r="AL48549" s="104"/>
      <c r="AO48549" s="104"/>
      <c r="AP48549" s="104"/>
    </row>
    <row r="48550" spans="21:42" ht="15" customHeight="1" x14ac:dyDescent="0.25">
      <c r="U48550" s="104"/>
      <c r="AB48550" s="104"/>
      <c r="AC48550" s="104"/>
      <c r="AF48550" s="104"/>
      <c r="AG48550" s="104"/>
      <c r="AK48550" s="104"/>
      <c r="AL48550" s="104"/>
      <c r="AO48550" s="104"/>
      <c r="AP48550" s="104"/>
    </row>
    <row r="48551" spans="21:42" ht="15" customHeight="1" x14ac:dyDescent="0.25">
      <c r="U48551" s="104"/>
      <c r="AB48551" s="104"/>
      <c r="AC48551" s="104"/>
      <c r="AF48551" s="104"/>
      <c r="AG48551" s="104"/>
      <c r="AK48551" s="104"/>
      <c r="AL48551" s="104"/>
      <c r="AO48551" s="104"/>
      <c r="AP48551" s="104"/>
    </row>
    <row r="48552" spans="21:42" ht="15" customHeight="1" x14ac:dyDescent="0.25">
      <c r="U48552" s="104"/>
      <c r="AB48552" s="104"/>
      <c r="AC48552" s="104"/>
      <c r="AF48552" s="104"/>
      <c r="AG48552" s="104"/>
      <c r="AK48552" s="104"/>
      <c r="AL48552" s="104"/>
      <c r="AO48552" s="104"/>
      <c r="AP48552" s="104"/>
    </row>
    <row r="48553" spans="21:42" ht="15" customHeight="1" x14ac:dyDescent="0.25">
      <c r="U48553" s="104"/>
      <c r="AB48553" s="104"/>
      <c r="AC48553" s="104"/>
      <c r="AF48553" s="104"/>
      <c r="AG48553" s="104"/>
      <c r="AK48553" s="104"/>
      <c r="AL48553" s="104"/>
      <c r="AO48553" s="104"/>
      <c r="AP48553" s="104"/>
    </row>
    <row r="48554" spans="21:42" ht="15" customHeight="1" x14ac:dyDescent="0.25">
      <c r="U48554" s="104"/>
      <c r="AB48554" s="104"/>
      <c r="AC48554" s="104"/>
      <c r="AF48554" s="104"/>
      <c r="AG48554" s="104"/>
      <c r="AK48554" s="104"/>
      <c r="AL48554" s="104"/>
      <c r="AO48554" s="104"/>
      <c r="AP48554" s="104"/>
    </row>
    <row r="48555" spans="21:42" ht="15" customHeight="1" x14ac:dyDescent="0.25">
      <c r="U48555" s="104"/>
      <c r="AB48555" s="104"/>
      <c r="AC48555" s="104"/>
      <c r="AF48555" s="104"/>
      <c r="AG48555" s="104"/>
      <c r="AK48555" s="104"/>
      <c r="AL48555" s="104"/>
      <c r="AO48555" s="104"/>
      <c r="AP48555" s="104"/>
    </row>
    <row r="48556" spans="21:42" ht="15" customHeight="1" x14ac:dyDescent="0.25">
      <c r="U48556" s="104"/>
      <c r="AB48556" s="104"/>
      <c r="AC48556" s="104"/>
      <c r="AF48556" s="104"/>
      <c r="AG48556" s="104"/>
      <c r="AK48556" s="104"/>
      <c r="AL48556" s="104"/>
      <c r="AO48556" s="104"/>
      <c r="AP48556" s="104"/>
    </row>
    <row r="48557" spans="21:42" ht="15" customHeight="1" x14ac:dyDescent="0.25">
      <c r="U48557" s="104"/>
      <c r="AB48557" s="104"/>
      <c r="AC48557" s="104"/>
      <c r="AF48557" s="104"/>
      <c r="AG48557" s="104"/>
      <c r="AK48557" s="104"/>
      <c r="AL48557" s="104"/>
      <c r="AO48557" s="104"/>
      <c r="AP48557" s="104"/>
    </row>
    <row r="48558" spans="21:42" ht="15" customHeight="1" x14ac:dyDescent="0.25">
      <c r="U48558" s="104"/>
      <c r="AB48558" s="104"/>
      <c r="AC48558" s="104"/>
      <c r="AF48558" s="104"/>
      <c r="AG48558" s="104"/>
      <c r="AK48558" s="104"/>
      <c r="AL48558" s="104"/>
      <c r="AO48558" s="104"/>
      <c r="AP48558" s="104"/>
    </row>
    <row r="48559" spans="21:42" ht="15" customHeight="1" x14ac:dyDescent="0.25">
      <c r="U48559" s="104"/>
      <c r="AB48559" s="104"/>
      <c r="AC48559" s="104"/>
      <c r="AF48559" s="104"/>
      <c r="AG48559" s="104"/>
      <c r="AK48559" s="104"/>
      <c r="AL48559" s="104"/>
      <c r="AO48559" s="104"/>
      <c r="AP48559" s="104"/>
    </row>
    <row r="48560" spans="21:42" ht="15" customHeight="1" x14ac:dyDescent="0.25">
      <c r="U48560" s="104"/>
      <c r="AB48560" s="104"/>
      <c r="AC48560" s="104"/>
      <c r="AF48560" s="104"/>
      <c r="AG48560" s="104"/>
      <c r="AK48560" s="104"/>
      <c r="AL48560" s="104"/>
      <c r="AO48560" s="104"/>
      <c r="AP48560" s="104"/>
    </row>
    <row r="48561" spans="21:42" ht="15" customHeight="1" x14ac:dyDescent="0.25">
      <c r="U48561" s="104"/>
      <c r="AB48561" s="104"/>
      <c r="AC48561" s="104"/>
      <c r="AF48561" s="104"/>
      <c r="AG48561" s="104"/>
      <c r="AK48561" s="104"/>
      <c r="AL48561" s="104"/>
      <c r="AO48561" s="104"/>
      <c r="AP48561" s="104"/>
    </row>
    <row r="48562" spans="21:42" ht="15" customHeight="1" x14ac:dyDescent="0.25">
      <c r="U48562" s="104"/>
      <c r="AB48562" s="104"/>
      <c r="AC48562" s="104"/>
      <c r="AF48562" s="104"/>
      <c r="AG48562" s="104"/>
      <c r="AK48562" s="104"/>
      <c r="AL48562" s="104"/>
      <c r="AO48562" s="104"/>
      <c r="AP48562" s="104"/>
    </row>
    <row r="48563" spans="21:42" ht="15" customHeight="1" x14ac:dyDescent="0.25">
      <c r="U48563" s="104"/>
      <c r="AB48563" s="104"/>
      <c r="AC48563" s="104"/>
      <c r="AF48563" s="104"/>
      <c r="AG48563" s="104"/>
      <c r="AK48563" s="104"/>
      <c r="AL48563" s="104"/>
      <c r="AO48563" s="104"/>
      <c r="AP48563" s="104"/>
    </row>
    <row r="48564" spans="21:42" ht="15" customHeight="1" x14ac:dyDescent="0.25">
      <c r="U48564" s="104"/>
      <c r="AB48564" s="104"/>
      <c r="AC48564" s="104"/>
      <c r="AF48564" s="104"/>
      <c r="AG48564" s="104"/>
      <c r="AK48564" s="104"/>
      <c r="AL48564" s="104"/>
      <c r="AO48564" s="104"/>
      <c r="AP48564" s="104"/>
    </row>
    <row r="48565" spans="21:42" ht="15" customHeight="1" x14ac:dyDescent="0.25">
      <c r="U48565" s="104"/>
      <c r="AB48565" s="104"/>
      <c r="AC48565" s="104"/>
      <c r="AF48565" s="104"/>
      <c r="AG48565" s="104"/>
      <c r="AK48565" s="104"/>
      <c r="AL48565" s="104"/>
      <c r="AO48565" s="104"/>
      <c r="AP48565" s="104"/>
    </row>
    <row r="48566" spans="21:42" ht="15" customHeight="1" x14ac:dyDescent="0.25">
      <c r="U48566" s="104"/>
      <c r="AB48566" s="104"/>
      <c r="AC48566" s="104"/>
      <c r="AF48566" s="104"/>
      <c r="AG48566" s="104"/>
      <c r="AK48566" s="104"/>
      <c r="AL48566" s="104"/>
      <c r="AO48566" s="104"/>
      <c r="AP48566" s="104"/>
    </row>
    <row r="48567" spans="21:42" ht="15" customHeight="1" x14ac:dyDescent="0.25">
      <c r="U48567" s="104"/>
      <c r="AB48567" s="104"/>
      <c r="AC48567" s="104"/>
      <c r="AF48567" s="104"/>
      <c r="AG48567" s="104"/>
      <c r="AK48567" s="104"/>
      <c r="AL48567" s="104"/>
      <c r="AO48567" s="104"/>
      <c r="AP48567" s="104"/>
    </row>
    <row r="48568" spans="21:42" ht="15" customHeight="1" x14ac:dyDescent="0.25">
      <c r="U48568" s="104"/>
      <c r="AB48568" s="104"/>
      <c r="AC48568" s="104"/>
      <c r="AF48568" s="104"/>
      <c r="AG48568" s="104"/>
      <c r="AK48568" s="104"/>
      <c r="AL48568" s="104"/>
      <c r="AO48568" s="104"/>
      <c r="AP48568" s="104"/>
    </row>
    <row r="48569" spans="21:42" ht="15" customHeight="1" x14ac:dyDescent="0.25">
      <c r="U48569" s="104"/>
      <c r="AB48569" s="104"/>
      <c r="AC48569" s="104"/>
      <c r="AF48569" s="104"/>
      <c r="AG48569" s="104"/>
      <c r="AK48569" s="104"/>
      <c r="AL48569" s="104"/>
      <c r="AO48569" s="104"/>
      <c r="AP48569" s="104"/>
    </row>
    <row r="48570" spans="21:42" ht="15" customHeight="1" x14ac:dyDescent="0.25">
      <c r="U48570" s="104"/>
      <c r="AB48570" s="104"/>
      <c r="AC48570" s="104"/>
      <c r="AF48570" s="104"/>
      <c r="AG48570" s="104"/>
      <c r="AK48570" s="104"/>
      <c r="AL48570" s="104"/>
      <c r="AO48570" s="104"/>
      <c r="AP48570" s="104"/>
    </row>
    <row r="48571" spans="21:42" ht="15" customHeight="1" x14ac:dyDescent="0.25">
      <c r="U48571" s="104"/>
      <c r="AB48571" s="104"/>
      <c r="AC48571" s="104"/>
      <c r="AF48571" s="104"/>
      <c r="AG48571" s="104"/>
      <c r="AK48571" s="104"/>
      <c r="AL48571" s="104"/>
      <c r="AO48571" s="104"/>
      <c r="AP48571" s="104"/>
    </row>
    <row r="48572" spans="21:42" ht="15" customHeight="1" x14ac:dyDescent="0.25">
      <c r="U48572" s="104"/>
      <c r="AB48572" s="104"/>
      <c r="AC48572" s="104"/>
      <c r="AF48572" s="104"/>
      <c r="AG48572" s="104"/>
      <c r="AK48572" s="104"/>
      <c r="AL48572" s="104"/>
      <c r="AO48572" s="104"/>
      <c r="AP48572" s="104"/>
    </row>
    <row r="48573" spans="21:42" ht="15" customHeight="1" x14ac:dyDescent="0.25">
      <c r="U48573" s="104"/>
      <c r="AB48573" s="104"/>
      <c r="AC48573" s="104"/>
      <c r="AF48573" s="104"/>
      <c r="AG48573" s="104"/>
      <c r="AK48573" s="104"/>
      <c r="AL48573" s="104"/>
      <c r="AO48573" s="104"/>
      <c r="AP48573" s="104"/>
    </row>
    <row r="48574" spans="21:42" ht="15" customHeight="1" x14ac:dyDescent="0.25">
      <c r="U48574" s="104"/>
      <c r="AB48574" s="104"/>
      <c r="AC48574" s="104"/>
      <c r="AF48574" s="104"/>
      <c r="AG48574" s="104"/>
      <c r="AK48574" s="104"/>
      <c r="AL48574" s="104"/>
      <c r="AO48574" s="104"/>
      <c r="AP48574" s="104"/>
    </row>
    <row r="48575" spans="21:42" ht="15" customHeight="1" x14ac:dyDescent="0.25">
      <c r="U48575" s="104"/>
      <c r="AB48575" s="104"/>
      <c r="AC48575" s="104"/>
      <c r="AF48575" s="104"/>
      <c r="AG48575" s="104"/>
      <c r="AK48575" s="104"/>
      <c r="AL48575" s="104"/>
      <c r="AO48575" s="104"/>
      <c r="AP48575" s="104"/>
    </row>
    <row r="48576" spans="21:42" ht="15" customHeight="1" x14ac:dyDescent="0.25">
      <c r="U48576" s="104"/>
      <c r="AB48576" s="104"/>
      <c r="AC48576" s="104"/>
      <c r="AF48576" s="104"/>
      <c r="AG48576" s="104"/>
      <c r="AK48576" s="104"/>
      <c r="AL48576" s="104"/>
      <c r="AO48576" s="104"/>
      <c r="AP48576" s="104"/>
    </row>
    <row r="48577" spans="21:42" ht="15" customHeight="1" x14ac:dyDescent="0.25">
      <c r="U48577" s="104"/>
      <c r="AB48577" s="104"/>
      <c r="AC48577" s="104"/>
      <c r="AF48577" s="104"/>
      <c r="AG48577" s="104"/>
      <c r="AK48577" s="104"/>
      <c r="AL48577" s="104"/>
      <c r="AO48577" s="104"/>
      <c r="AP48577" s="104"/>
    </row>
    <row r="48578" spans="21:42" ht="15" customHeight="1" x14ac:dyDescent="0.25">
      <c r="U48578" s="104"/>
      <c r="AB48578" s="104"/>
      <c r="AC48578" s="104"/>
      <c r="AF48578" s="104"/>
      <c r="AG48578" s="104"/>
      <c r="AK48578" s="104"/>
      <c r="AL48578" s="104"/>
      <c r="AO48578" s="104"/>
      <c r="AP48578" s="104"/>
    </row>
    <row r="48579" spans="21:42" ht="15" customHeight="1" x14ac:dyDescent="0.25">
      <c r="U48579" s="104"/>
      <c r="AB48579" s="104"/>
      <c r="AC48579" s="104"/>
      <c r="AF48579" s="104"/>
      <c r="AG48579" s="104"/>
      <c r="AK48579" s="104"/>
      <c r="AL48579" s="104"/>
      <c r="AO48579" s="104"/>
      <c r="AP48579" s="104"/>
    </row>
    <row r="48580" spans="21:42" ht="15" customHeight="1" x14ac:dyDescent="0.25">
      <c r="U48580" s="104"/>
      <c r="AB48580" s="104"/>
      <c r="AC48580" s="104"/>
      <c r="AF48580" s="104"/>
      <c r="AG48580" s="104"/>
      <c r="AK48580" s="104"/>
      <c r="AL48580" s="104"/>
      <c r="AO48580" s="104"/>
      <c r="AP48580" s="104"/>
    </row>
    <row r="48581" spans="21:42" ht="15" customHeight="1" x14ac:dyDescent="0.25">
      <c r="U48581" s="104"/>
      <c r="AB48581" s="104"/>
      <c r="AC48581" s="104"/>
      <c r="AF48581" s="104"/>
      <c r="AG48581" s="104"/>
      <c r="AK48581" s="104"/>
      <c r="AL48581" s="104"/>
      <c r="AO48581" s="104"/>
      <c r="AP48581" s="104"/>
    </row>
    <row r="48582" spans="21:42" ht="15" customHeight="1" x14ac:dyDescent="0.25">
      <c r="U48582" s="104"/>
      <c r="AB48582" s="104"/>
      <c r="AC48582" s="104"/>
      <c r="AF48582" s="104"/>
      <c r="AG48582" s="104"/>
      <c r="AK48582" s="104"/>
      <c r="AL48582" s="104"/>
      <c r="AO48582" s="104"/>
      <c r="AP48582" s="104"/>
    </row>
    <row r="48583" spans="21:42" ht="15" customHeight="1" x14ac:dyDescent="0.25">
      <c r="U48583" s="104"/>
      <c r="AB48583" s="104"/>
      <c r="AC48583" s="104"/>
      <c r="AF48583" s="104"/>
      <c r="AG48583" s="104"/>
      <c r="AK48583" s="104"/>
      <c r="AL48583" s="104"/>
      <c r="AO48583" s="104"/>
      <c r="AP48583" s="104"/>
    </row>
    <row r="48584" spans="21:42" ht="15" customHeight="1" x14ac:dyDescent="0.25">
      <c r="U48584" s="104"/>
      <c r="AB48584" s="104"/>
      <c r="AC48584" s="104"/>
      <c r="AF48584" s="104"/>
      <c r="AG48584" s="104"/>
      <c r="AK48584" s="104"/>
      <c r="AL48584" s="104"/>
      <c r="AO48584" s="104"/>
      <c r="AP48584" s="104"/>
    </row>
    <row r="48585" spans="21:42" ht="15" customHeight="1" x14ac:dyDescent="0.25">
      <c r="U48585" s="104"/>
      <c r="AB48585" s="104"/>
      <c r="AC48585" s="104"/>
      <c r="AF48585" s="104"/>
      <c r="AG48585" s="104"/>
      <c r="AK48585" s="104"/>
      <c r="AL48585" s="104"/>
      <c r="AO48585" s="104"/>
      <c r="AP48585" s="104"/>
    </row>
    <row r="48586" spans="21:42" ht="15" customHeight="1" x14ac:dyDescent="0.25">
      <c r="U48586" s="104"/>
      <c r="AB48586" s="104"/>
      <c r="AC48586" s="104"/>
      <c r="AF48586" s="104"/>
      <c r="AG48586" s="104"/>
      <c r="AK48586" s="104"/>
      <c r="AL48586" s="104"/>
      <c r="AO48586" s="104"/>
      <c r="AP48586" s="104"/>
    </row>
    <row r="48587" spans="21:42" ht="15" customHeight="1" x14ac:dyDescent="0.25">
      <c r="U48587" s="104"/>
      <c r="AB48587" s="104"/>
      <c r="AC48587" s="104"/>
      <c r="AF48587" s="104"/>
      <c r="AG48587" s="104"/>
      <c r="AK48587" s="104"/>
      <c r="AL48587" s="104"/>
      <c r="AO48587" s="104"/>
      <c r="AP48587" s="104"/>
    </row>
    <row r="48588" spans="21:42" ht="15" customHeight="1" x14ac:dyDescent="0.25">
      <c r="U48588" s="104"/>
      <c r="AB48588" s="104"/>
      <c r="AC48588" s="104"/>
      <c r="AF48588" s="104"/>
      <c r="AG48588" s="104"/>
      <c r="AK48588" s="104"/>
      <c r="AL48588" s="104"/>
      <c r="AO48588" s="104"/>
      <c r="AP48588" s="104"/>
    </row>
    <row r="48589" spans="21:42" ht="15" customHeight="1" x14ac:dyDescent="0.25">
      <c r="U48589" s="104"/>
      <c r="AB48589" s="104"/>
      <c r="AC48589" s="104"/>
      <c r="AF48589" s="104"/>
      <c r="AG48589" s="104"/>
      <c r="AK48589" s="104"/>
      <c r="AL48589" s="104"/>
      <c r="AO48589" s="104"/>
      <c r="AP48589" s="104"/>
    </row>
    <row r="48590" spans="21:42" ht="15" customHeight="1" x14ac:dyDescent="0.25">
      <c r="U48590" s="104"/>
      <c r="AB48590" s="104"/>
      <c r="AC48590" s="104"/>
      <c r="AF48590" s="104"/>
      <c r="AG48590" s="104"/>
      <c r="AK48590" s="104"/>
      <c r="AL48590" s="104"/>
      <c r="AO48590" s="104"/>
      <c r="AP48590" s="104"/>
    </row>
    <row r="48591" spans="21:42" ht="15" customHeight="1" x14ac:dyDescent="0.25">
      <c r="U48591" s="104"/>
      <c r="AB48591" s="104"/>
      <c r="AC48591" s="104"/>
      <c r="AF48591" s="104"/>
      <c r="AG48591" s="104"/>
      <c r="AK48591" s="104"/>
      <c r="AL48591" s="104"/>
      <c r="AO48591" s="104"/>
      <c r="AP48591" s="104"/>
    </row>
    <row r="48592" spans="21:42" ht="15" customHeight="1" x14ac:dyDescent="0.25">
      <c r="U48592" s="104"/>
      <c r="AB48592" s="104"/>
      <c r="AC48592" s="104"/>
      <c r="AF48592" s="104"/>
      <c r="AG48592" s="104"/>
      <c r="AK48592" s="104"/>
      <c r="AL48592" s="104"/>
      <c r="AO48592" s="104"/>
      <c r="AP48592" s="104"/>
    </row>
    <row r="48593" spans="21:42" ht="15" customHeight="1" x14ac:dyDescent="0.25">
      <c r="U48593" s="104"/>
      <c r="AB48593" s="104"/>
      <c r="AC48593" s="104"/>
      <c r="AF48593" s="104"/>
      <c r="AG48593" s="104"/>
      <c r="AK48593" s="104"/>
      <c r="AL48593" s="104"/>
      <c r="AO48593" s="104"/>
      <c r="AP48593" s="104"/>
    </row>
    <row r="48594" spans="21:42" ht="15" customHeight="1" x14ac:dyDescent="0.25">
      <c r="U48594" s="104"/>
      <c r="AB48594" s="104"/>
      <c r="AC48594" s="104"/>
      <c r="AF48594" s="104"/>
      <c r="AG48594" s="104"/>
      <c r="AK48594" s="104"/>
      <c r="AL48594" s="104"/>
      <c r="AO48594" s="104"/>
      <c r="AP48594" s="104"/>
    </row>
    <row r="48595" spans="21:42" ht="15" customHeight="1" x14ac:dyDescent="0.25">
      <c r="U48595" s="104"/>
      <c r="AB48595" s="104"/>
      <c r="AC48595" s="104"/>
      <c r="AF48595" s="104"/>
      <c r="AG48595" s="104"/>
      <c r="AK48595" s="104"/>
      <c r="AL48595" s="104"/>
      <c r="AO48595" s="104"/>
      <c r="AP48595" s="104"/>
    </row>
    <row r="48596" spans="21:42" ht="15" customHeight="1" x14ac:dyDescent="0.25">
      <c r="U48596" s="104"/>
      <c r="AB48596" s="104"/>
      <c r="AC48596" s="104"/>
      <c r="AF48596" s="104"/>
      <c r="AG48596" s="104"/>
      <c r="AK48596" s="104"/>
      <c r="AL48596" s="104"/>
      <c r="AO48596" s="104"/>
      <c r="AP48596" s="104"/>
    </row>
    <row r="48597" spans="21:42" ht="15" customHeight="1" x14ac:dyDescent="0.25">
      <c r="U48597" s="104"/>
      <c r="AB48597" s="104"/>
      <c r="AC48597" s="104"/>
      <c r="AF48597" s="104"/>
      <c r="AG48597" s="104"/>
      <c r="AK48597" s="104"/>
      <c r="AL48597" s="104"/>
      <c r="AO48597" s="104"/>
      <c r="AP48597" s="104"/>
    </row>
    <row r="48598" spans="21:42" ht="15" customHeight="1" x14ac:dyDescent="0.25">
      <c r="U48598" s="104"/>
      <c r="AB48598" s="104"/>
      <c r="AC48598" s="104"/>
      <c r="AF48598" s="104"/>
      <c r="AG48598" s="104"/>
      <c r="AK48598" s="104"/>
      <c r="AL48598" s="104"/>
      <c r="AO48598" s="104"/>
      <c r="AP48598" s="104"/>
    </row>
    <row r="48599" spans="21:42" ht="15" customHeight="1" x14ac:dyDescent="0.25">
      <c r="U48599" s="104"/>
      <c r="AB48599" s="104"/>
      <c r="AC48599" s="104"/>
      <c r="AF48599" s="104"/>
      <c r="AG48599" s="104"/>
      <c r="AK48599" s="104"/>
      <c r="AL48599" s="104"/>
      <c r="AO48599" s="104"/>
      <c r="AP48599" s="104"/>
    </row>
    <row r="48600" spans="21:42" ht="15" customHeight="1" x14ac:dyDescent="0.25">
      <c r="U48600" s="104"/>
      <c r="AB48600" s="104"/>
      <c r="AC48600" s="104"/>
      <c r="AF48600" s="104"/>
      <c r="AG48600" s="104"/>
      <c r="AK48600" s="104"/>
      <c r="AL48600" s="104"/>
      <c r="AO48600" s="104"/>
      <c r="AP48600" s="104"/>
    </row>
    <row r="48601" spans="21:42" ht="15" customHeight="1" x14ac:dyDescent="0.25">
      <c r="U48601" s="104"/>
      <c r="AB48601" s="104"/>
      <c r="AC48601" s="104"/>
      <c r="AF48601" s="104"/>
      <c r="AG48601" s="104"/>
      <c r="AK48601" s="104"/>
      <c r="AL48601" s="104"/>
      <c r="AO48601" s="104"/>
      <c r="AP48601" s="104"/>
    </row>
    <row r="48602" spans="21:42" ht="15" customHeight="1" x14ac:dyDescent="0.25">
      <c r="U48602" s="104"/>
      <c r="AB48602" s="104"/>
      <c r="AC48602" s="104"/>
      <c r="AF48602" s="104"/>
      <c r="AG48602" s="104"/>
      <c r="AK48602" s="104"/>
      <c r="AL48602" s="104"/>
      <c r="AO48602" s="104"/>
      <c r="AP48602" s="104"/>
    </row>
    <row r="48603" spans="21:42" ht="15" customHeight="1" x14ac:dyDescent="0.25">
      <c r="U48603" s="104"/>
      <c r="AB48603" s="104"/>
      <c r="AC48603" s="104"/>
      <c r="AF48603" s="104"/>
      <c r="AG48603" s="104"/>
      <c r="AK48603" s="104"/>
      <c r="AL48603" s="104"/>
      <c r="AO48603" s="104"/>
      <c r="AP48603" s="104"/>
    </row>
    <row r="48604" spans="21:42" ht="15" customHeight="1" x14ac:dyDescent="0.25">
      <c r="U48604" s="104"/>
      <c r="AB48604" s="104"/>
      <c r="AC48604" s="104"/>
      <c r="AF48604" s="104"/>
      <c r="AG48604" s="104"/>
      <c r="AK48604" s="104"/>
      <c r="AL48604" s="104"/>
      <c r="AO48604" s="104"/>
      <c r="AP48604" s="104"/>
    </row>
    <row r="48605" spans="21:42" ht="15" customHeight="1" x14ac:dyDescent="0.25">
      <c r="U48605" s="104"/>
      <c r="AB48605" s="104"/>
      <c r="AC48605" s="104"/>
      <c r="AF48605" s="104"/>
      <c r="AG48605" s="104"/>
      <c r="AK48605" s="104"/>
      <c r="AL48605" s="104"/>
      <c r="AO48605" s="104"/>
      <c r="AP48605" s="104"/>
    </row>
    <row r="48606" spans="21:42" ht="15" customHeight="1" x14ac:dyDescent="0.25">
      <c r="U48606" s="104"/>
      <c r="AB48606" s="104"/>
      <c r="AC48606" s="104"/>
      <c r="AF48606" s="104"/>
      <c r="AG48606" s="104"/>
      <c r="AK48606" s="104"/>
      <c r="AL48606" s="104"/>
      <c r="AO48606" s="104"/>
      <c r="AP48606" s="104"/>
    </row>
    <row r="48607" spans="21:42" ht="15" customHeight="1" x14ac:dyDescent="0.25">
      <c r="U48607" s="104"/>
      <c r="AB48607" s="104"/>
      <c r="AC48607" s="104"/>
      <c r="AF48607" s="104"/>
      <c r="AG48607" s="104"/>
      <c r="AK48607" s="104"/>
      <c r="AL48607" s="104"/>
      <c r="AO48607" s="104"/>
      <c r="AP48607" s="104"/>
    </row>
    <row r="48608" spans="21:42" ht="15" customHeight="1" x14ac:dyDescent="0.25">
      <c r="U48608" s="104"/>
      <c r="AB48608" s="104"/>
      <c r="AC48608" s="104"/>
      <c r="AF48608" s="104"/>
      <c r="AG48608" s="104"/>
      <c r="AK48608" s="104"/>
      <c r="AL48608" s="104"/>
      <c r="AO48608" s="104"/>
      <c r="AP48608" s="104"/>
    </row>
    <row r="48609" spans="21:42" ht="15" customHeight="1" x14ac:dyDescent="0.25">
      <c r="U48609" s="104"/>
      <c r="AB48609" s="104"/>
      <c r="AC48609" s="104"/>
      <c r="AF48609" s="104"/>
      <c r="AG48609" s="104"/>
      <c r="AK48609" s="104"/>
      <c r="AL48609" s="104"/>
      <c r="AO48609" s="104"/>
      <c r="AP48609" s="104"/>
    </row>
    <row r="48610" spans="21:42" ht="15" customHeight="1" x14ac:dyDescent="0.25">
      <c r="U48610" s="104"/>
      <c r="AB48610" s="104"/>
      <c r="AC48610" s="104"/>
      <c r="AF48610" s="104"/>
      <c r="AG48610" s="104"/>
      <c r="AK48610" s="104"/>
      <c r="AL48610" s="104"/>
      <c r="AO48610" s="104"/>
      <c r="AP48610" s="104"/>
    </row>
    <row r="48611" spans="21:42" ht="15" customHeight="1" x14ac:dyDescent="0.25">
      <c r="U48611" s="104"/>
      <c r="AB48611" s="104"/>
      <c r="AC48611" s="104"/>
      <c r="AF48611" s="104"/>
      <c r="AG48611" s="104"/>
      <c r="AK48611" s="104"/>
      <c r="AL48611" s="104"/>
      <c r="AO48611" s="104"/>
      <c r="AP48611" s="104"/>
    </row>
    <row r="48612" spans="21:42" ht="15" customHeight="1" x14ac:dyDescent="0.25">
      <c r="U48612" s="104"/>
      <c r="AB48612" s="104"/>
      <c r="AC48612" s="104"/>
      <c r="AF48612" s="104"/>
      <c r="AG48612" s="104"/>
      <c r="AK48612" s="104"/>
      <c r="AL48612" s="104"/>
      <c r="AO48612" s="104"/>
      <c r="AP48612" s="104"/>
    </row>
    <row r="48613" spans="21:42" ht="15" customHeight="1" x14ac:dyDescent="0.25">
      <c r="U48613" s="104"/>
      <c r="AB48613" s="104"/>
      <c r="AC48613" s="104"/>
      <c r="AF48613" s="104"/>
      <c r="AG48613" s="104"/>
      <c r="AK48613" s="104"/>
      <c r="AL48613" s="104"/>
      <c r="AO48613" s="104"/>
      <c r="AP48613" s="104"/>
    </row>
    <row r="48614" spans="21:42" ht="15" customHeight="1" x14ac:dyDescent="0.25">
      <c r="U48614" s="104"/>
      <c r="AB48614" s="104"/>
      <c r="AC48614" s="104"/>
      <c r="AF48614" s="104"/>
      <c r="AG48614" s="104"/>
      <c r="AK48614" s="104"/>
      <c r="AL48614" s="104"/>
      <c r="AO48614" s="104"/>
      <c r="AP48614" s="104"/>
    </row>
    <row r="48615" spans="21:42" ht="15" customHeight="1" x14ac:dyDescent="0.25">
      <c r="U48615" s="104"/>
      <c r="AB48615" s="104"/>
      <c r="AC48615" s="104"/>
      <c r="AF48615" s="104"/>
      <c r="AG48615" s="104"/>
      <c r="AK48615" s="104"/>
      <c r="AL48615" s="104"/>
      <c r="AO48615" s="104"/>
      <c r="AP48615" s="104"/>
    </row>
    <row r="48616" spans="21:42" ht="15" customHeight="1" x14ac:dyDescent="0.25">
      <c r="U48616" s="104"/>
      <c r="AB48616" s="104"/>
      <c r="AC48616" s="104"/>
      <c r="AF48616" s="104"/>
      <c r="AG48616" s="104"/>
      <c r="AK48616" s="104"/>
      <c r="AL48616" s="104"/>
      <c r="AO48616" s="104"/>
      <c r="AP48616" s="104"/>
    </row>
    <row r="48617" spans="21:42" ht="15" customHeight="1" x14ac:dyDescent="0.25">
      <c r="U48617" s="104"/>
      <c r="AB48617" s="104"/>
      <c r="AC48617" s="104"/>
      <c r="AF48617" s="104"/>
      <c r="AG48617" s="104"/>
      <c r="AK48617" s="104"/>
      <c r="AL48617" s="104"/>
      <c r="AO48617" s="104"/>
      <c r="AP48617" s="104"/>
    </row>
    <row r="48618" spans="21:42" ht="15" customHeight="1" x14ac:dyDescent="0.25">
      <c r="U48618" s="104"/>
      <c r="AB48618" s="104"/>
      <c r="AC48618" s="104"/>
      <c r="AF48618" s="104"/>
      <c r="AG48618" s="104"/>
      <c r="AK48618" s="104"/>
      <c r="AL48618" s="104"/>
      <c r="AO48618" s="104"/>
      <c r="AP48618" s="104"/>
    </row>
    <row r="48619" spans="21:42" ht="15" customHeight="1" x14ac:dyDescent="0.25">
      <c r="U48619" s="104"/>
      <c r="AB48619" s="104"/>
      <c r="AC48619" s="104"/>
      <c r="AF48619" s="104"/>
      <c r="AG48619" s="104"/>
      <c r="AK48619" s="104"/>
      <c r="AL48619" s="104"/>
      <c r="AO48619" s="104"/>
      <c r="AP48619" s="104"/>
    </row>
    <row r="48620" spans="21:42" ht="15" customHeight="1" x14ac:dyDescent="0.25">
      <c r="U48620" s="104"/>
      <c r="AB48620" s="104"/>
      <c r="AC48620" s="104"/>
      <c r="AF48620" s="104"/>
      <c r="AG48620" s="104"/>
      <c r="AK48620" s="104"/>
      <c r="AL48620" s="104"/>
      <c r="AO48620" s="104"/>
      <c r="AP48620" s="104"/>
    </row>
    <row r="48621" spans="21:42" ht="15" customHeight="1" x14ac:dyDescent="0.25">
      <c r="U48621" s="104"/>
      <c r="AB48621" s="104"/>
      <c r="AC48621" s="104"/>
      <c r="AF48621" s="104"/>
      <c r="AG48621" s="104"/>
      <c r="AK48621" s="104"/>
      <c r="AL48621" s="104"/>
      <c r="AO48621" s="104"/>
      <c r="AP48621" s="104"/>
    </row>
    <row r="48622" spans="21:42" ht="15" customHeight="1" x14ac:dyDescent="0.25">
      <c r="U48622" s="104"/>
      <c r="AB48622" s="104"/>
      <c r="AC48622" s="104"/>
      <c r="AF48622" s="104"/>
      <c r="AG48622" s="104"/>
      <c r="AK48622" s="104"/>
      <c r="AL48622" s="104"/>
      <c r="AO48622" s="104"/>
      <c r="AP48622" s="104"/>
    </row>
    <row r="48623" spans="21:42" ht="15" customHeight="1" x14ac:dyDescent="0.25">
      <c r="U48623" s="104"/>
      <c r="AB48623" s="104"/>
      <c r="AC48623" s="104"/>
      <c r="AF48623" s="104"/>
      <c r="AG48623" s="104"/>
      <c r="AK48623" s="104"/>
      <c r="AL48623" s="104"/>
      <c r="AO48623" s="104"/>
      <c r="AP48623" s="104"/>
    </row>
    <row r="48624" spans="21:42" ht="15" customHeight="1" x14ac:dyDescent="0.25">
      <c r="U48624" s="104"/>
      <c r="AB48624" s="104"/>
      <c r="AC48624" s="104"/>
      <c r="AF48624" s="104"/>
      <c r="AG48624" s="104"/>
      <c r="AK48624" s="104"/>
      <c r="AL48624" s="104"/>
      <c r="AO48624" s="104"/>
      <c r="AP48624" s="104"/>
    </row>
    <row r="48625" spans="21:42" ht="15" customHeight="1" x14ac:dyDescent="0.25">
      <c r="U48625" s="104"/>
      <c r="AB48625" s="104"/>
      <c r="AC48625" s="104"/>
      <c r="AF48625" s="104"/>
      <c r="AG48625" s="104"/>
      <c r="AK48625" s="104"/>
      <c r="AL48625" s="104"/>
      <c r="AO48625" s="104"/>
      <c r="AP48625" s="104"/>
    </row>
    <row r="48626" spans="21:42" ht="15" customHeight="1" x14ac:dyDescent="0.25">
      <c r="U48626" s="104"/>
      <c r="AB48626" s="104"/>
      <c r="AC48626" s="104"/>
      <c r="AF48626" s="104"/>
      <c r="AG48626" s="104"/>
      <c r="AK48626" s="104"/>
      <c r="AL48626" s="104"/>
      <c r="AO48626" s="104"/>
      <c r="AP48626" s="104"/>
    </row>
    <row r="48627" spans="21:42" ht="15" customHeight="1" x14ac:dyDescent="0.25">
      <c r="U48627" s="104"/>
      <c r="AB48627" s="104"/>
      <c r="AC48627" s="104"/>
      <c r="AF48627" s="104"/>
      <c r="AG48627" s="104"/>
      <c r="AK48627" s="104"/>
      <c r="AL48627" s="104"/>
      <c r="AO48627" s="104"/>
      <c r="AP48627" s="104"/>
    </row>
    <row r="48628" spans="21:42" ht="15" customHeight="1" x14ac:dyDescent="0.25">
      <c r="U48628" s="104"/>
      <c r="AB48628" s="104"/>
      <c r="AC48628" s="104"/>
      <c r="AF48628" s="104"/>
      <c r="AG48628" s="104"/>
      <c r="AK48628" s="104"/>
      <c r="AL48628" s="104"/>
      <c r="AO48628" s="104"/>
      <c r="AP48628" s="104"/>
    </row>
    <row r="48629" spans="21:42" ht="15" customHeight="1" x14ac:dyDescent="0.25">
      <c r="U48629" s="104"/>
      <c r="AB48629" s="104"/>
      <c r="AC48629" s="104"/>
      <c r="AF48629" s="104"/>
      <c r="AG48629" s="104"/>
      <c r="AK48629" s="104"/>
      <c r="AL48629" s="104"/>
      <c r="AO48629" s="104"/>
      <c r="AP48629" s="104"/>
    </row>
    <row r="48630" spans="21:42" ht="15" customHeight="1" x14ac:dyDescent="0.25">
      <c r="U48630" s="104"/>
      <c r="AB48630" s="104"/>
      <c r="AC48630" s="104"/>
      <c r="AF48630" s="104"/>
      <c r="AG48630" s="104"/>
      <c r="AK48630" s="104"/>
      <c r="AL48630" s="104"/>
      <c r="AO48630" s="104"/>
      <c r="AP48630" s="104"/>
    </row>
    <row r="48631" spans="21:42" ht="15" customHeight="1" x14ac:dyDescent="0.25">
      <c r="U48631" s="104"/>
      <c r="AB48631" s="104"/>
      <c r="AC48631" s="104"/>
      <c r="AF48631" s="104"/>
      <c r="AG48631" s="104"/>
      <c r="AK48631" s="104"/>
      <c r="AL48631" s="104"/>
      <c r="AO48631" s="104"/>
      <c r="AP48631" s="104"/>
    </row>
    <row r="48632" spans="21:42" ht="15" customHeight="1" x14ac:dyDescent="0.25">
      <c r="U48632" s="104"/>
      <c r="AB48632" s="104"/>
      <c r="AC48632" s="104"/>
      <c r="AF48632" s="104"/>
      <c r="AG48632" s="104"/>
      <c r="AK48632" s="104"/>
      <c r="AL48632" s="104"/>
      <c r="AO48632" s="104"/>
      <c r="AP48632" s="104"/>
    </row>
    <row r="48633" spans="21:42" ht="15" customHeight="1" x14ac:dyDescent="0.25">
      <c r="U48633" s="104"/>
      <c r="AB48633" s="104"/>
      <c r="AC48633" s="104"/>
      <c r="AF48633" s="104"/>
      <c r="AG48633" s="104"/>
      <c r="AK48633" s="104"/>
      <c r="AL48633" s="104"/>
      <c r="AO48633" s="104"/>
      <c r="AP48633" s="104"/>
    </row>
    <row r="48634" spans="21:42" ht="15" customHeight="1" x14ac:dyDescent="0.25">
      <c r="U48634" s="104"/>
      <c r="AB48634" s="104"/>
      <c r="AC48634" s="104"/>
      <c r="AF48634" s="104"/>
      <c r="AG48634" s="104"/>
      <c r="AK48634" s="104"/>
      <c r="AL48634" s="104"/>
      <c r="AO48634" s="104"/>
      <c r="AP48634" s="104"/>
    </row>
    <row r="48635" spans="21:42" ht="15" customHeight="1" x14ac:dyDescent="0.25">
      <c r="U48635" s="104"/>
      <c r="AB48635" s="104"/>
      <c r="AC48635" s="104"/>
      <c r="AF48635" s="104"/>
      <c r="AG48635" s="104"/>
      <c r="AK48635" s="104"/>
      <c r="AL48635" s="104"/>
      <c r="AO48635" s="104"/>
      <c r="AP48635" s="104"/>
    </row>
    <row r="48636" spans="21:42" ht="15" customHeight="1" x14ac:dyDescent="0.25">
      <c r="U48636" s="104"/>
      <c r="AB48636" s="104"/>
      <c r="AC48636" s="104"/>
      <c r="AF48636" s="104"/>
      <c r="AG48636" s="104"/>
      <c r="AK48636" s="104"/>
      <c r="AL48636" s="104"/>
      <c r="AO48636" s="104"/>
      <c r="AP48636" s="104"/>
    </row>
    <row r="48637" spans="21:42" ht="15" customHeight="1" x14ac:dyDescent="0.25">
      <c r="U48637" s="104"/>
      <c r="AB48637" s="104"/>
      <c r="AC48637" s="104"/>
      <c r="AF48637" s="104"/>
      <c r="AG48637" s="104"/>
      <c r="AK48637" s="104"/>
      <c r="AL48637" s="104"/>
      <c r="AO48637" s="104"/>
      <c r="AP48637" s="104"/>
    </row>
    <row r="48638" spans="21:42" ht="15" customHeight="1" x14ac:dyDescent="0.25">
      <c r="U48638" s="104"/>
      <c r="AB48638" s="104"/>
      <c r="AC48638" s="104"/>
      <c r="AF48638" s="104"/>
      <c r="AG48638" s="104"/>
      <c r="AK48638" s="104"/>
      <c r="AL48638" s="104"/>
      <c r="AO48638" s="104"/>
      <c r="AP48638" s="104"/>
    </row>
    <row r="48639" spans="21:42" ht="15" customHeight="1" x14ac:dyDescent="0.25">
      <c r="U48639" s="104"/>
      <c r="AB48639" s="104"/>
      <c r="AC48639" s="104"/>
      <c r="AF48639" s="104"/>
      <c r="AG48639" s="104"/>
      <c r="AK48639" s="104"/>
      <c r="AL48639" s="104"/>
      <c r="AO48639" s="104"/>
      <c r="AP48639" s="104"/>
    </row>
    <row r="48640" spans="21:42" ht="15" customHeight="1" x14ac:dyDescent="0.25">
      <c r="U48640" s="104"/>
      <c r="AB48640" s="104"/>
      <c r="AC48640" s="104"/>
      <c r="AF48640" s="104"/>
      <c r="AG48640" s="104"/>
      <c r="AK48640" s="104"/>
      <c r="AL48640" s="104"/>
      <c r="AO48640" s="104"/>
      <c r="AP48640" s="104"/>
    </row>
    <row r="48641" spans="21:42" ht="15" customHeight="1" x14ac:dyDescent="0.25">
      <c r="U48641" s="104"/>
      <c r="AB48641" s="104"/>
      <c r="AC48641" s="104"/>
      <c r="AF48641" s="104"/>
      <c r="AG48641" s="104"/>
      <c r="AK48641" s="104"/>
      <c r="AL48641" s="104"/>
      <c r="AO48641" s="104"/>
      <c r="AP48641" s="104"/>
    </row>
    <row r="48642" spans="21:42" ht="15" customHeight="1" x14ac:dyDescent="0.25">
      <c r="U48642" s="104"/>
      <c r="AB48642" s="104"/>
      <c r="AC48642" s="104"/>
      <c r="AF48642" s="104"/>
      <c r="AG48642" s="104"/>
      <c r="AK48642" s="104"/>
      <c r="AL48642" s="104"/>
      <c r="AO48642" s="104"/>
      <c r="AP48642" s="104"/>
    </row>
    <row r="48643" spans="21:42" ht="15" customHeight="1" x14ac:dyDescent="0.25">
      <c r="U48643" s="104"/>
      <c r="AB48643" s="104"/>
      <c r="AC48643" s="104"/>
      <c r="AF48643" s="104"/>
      <c r="AG48643" s="104"/>
      <c r="AK48643" s="104"/>
      <c r="AL48643" s="104"/>
      <c r="AO48643" s="104"/>
      <c r="AP48643" s="104"/>
    </row>
    <row r="48644" spans="21:42" ht="15" customHeight="1" x14ac:dyDescent="0.25">
      <c r="U48644" s="104"/>
      <c r="AB48644" s="104"/>
      <c r="AC48644" s="104"/>
      <c r="AF48644" s="104"/>
      <c r="AG48644" s="104"/>
      <c r="AK48644" s="104"/>
      <c r="AL48644" s="104"/>
      <c r="AO48644" s="104"/>
      <c r="AP48644" s="104"/>
    </row>
    <row r="48645" spans="21:42" ht="15" customHeight="1" x14ac:dyDescent="0.25">
      <c r="U48645" s="104"/>
      <c r="AB48645" s="104"/>
      <c r="AC48645" s="104"/>
      <c r="AF48645" s="104"/>
      <c r="AG48645" s="104"/>
      <c r="AK48645" s="104"/>
      <c r="AL48645" s="104"/>
      <c r="AO48645" s="104"/>
      <c r="AP48645" s="104"/>
    </row>
    <row r="48646" spans="21:42" ht="15" customHeight="1" x14ac:dyDescent="0.25">
      <c r="U48646" s="104"/>
      <c r="AB48646" s="104"/>
      <c r="AC48646" s="104"/>
      <c r="AF48646" s="104"/>
      <c r="AG48646" s="104"/>
      <c r="AK48646" s="104"/>
      <c r="AL48646" s="104"/>
      <c r="AO48646" s="104"/>
      <c r="AP48646" s="104"/>
    </row>
    <row r="48647" spans="21:42" ht="15" customHeight="1" x14ac:dyDescent="0.25">
      <c r="U48647" s="104"/>
      <c r="AB48647" s="104"/>
      <c r="AC48647" s="104"/>
      <c r="AF48647" s="104"/>
      <c r="AG48647" s="104"/>
      <c r="AK48647" s="104"/>
      <c r="AL48647" s="104"/>
      <c r="AO48647" s="104"/>
      <c r="AP48647" s="104"/>
    </row>
    <row r="48648" spans="21:42" ht="15" customHeight="1" x14ac:dyDescent="0.25">
      <c r="U48648" s="104"/>
      <c r="AB48648" s="104"/>
      <c r="AC48648" s="104"/>
      <c r="AF48648" s="104"/>
      <c r="AG48648" s="104"/>
      <c r="AK48648" s="104"/>
      <c r="AL48648" s="104"/>
      <c r="AO48648" s="104"/>
      <c r="AP48648" s="104"/>
    </row>
    <row r="48649" spans="21:42" ht="15" customHeight="1" x14ac:dyDescent="0.25">
      <c r="U48649" s="104"/>
      <c r="AB48649" s="104"/>
      <c r="AC48649" s="104"/>
      <c r="AF48649" s="104"/>
      <c r="AG48649" s="104"/>
      <c r="AK48649" s="104"/>
      <c r="AL48649" s="104"/>
      <c r="AO48649" s="104"/>
      <c r="AP48649" s="104"/>
    </row>
    <row r="48650" spans="21:42" ht="15" customHeight="1" x14ac:dyDescent="0.25">
      <c r="U48650" s="104"/>
      <c r="AB48650" s="104"/>
      <c r="AC48650" s="104"/>
      <c r="AF48650" s="104"/>
      <c r="AG48650" s="104"/>
      <c r="AK48650" s="104"/>
      <c r="AL48650" s="104"/>
      <c r="AO48650" s="104"/>
      <c r="AP48650" s="104"/>
    </row>
    <row r="48651" spans="21:42" ht="15" customHeight="1" x14ac:dyDescent="0.25">
      <c r="U48651" s="104"/>
      <c r="AB48651" s="104"/>
      <c r="AC48651" s="104"/>
      <c r="AF48651" s="104"/>
      <c r="AG48651" s="104"/>
      <c r="AK48651" s="104"/>
      <c r="AL48651" s="104"/>
      <c r="AO48651" s="104"/>
      <c r="AP48651" s="104"/>
    </row>
    <row r="48652" spans="21:42" ht="15" customHeight="1" x14ac:dyDescent="0.25">
      <c r="U48652" s="104"/>
      <c r="AB48652" s="104"/>
      <c r="AC48652" s="104"/>
      <c r="AF48652" s="104"/>
      <c r="AG48652" s="104"/>
      <c r="AK48652" s="104"/>
      <c r="AL48652" s="104"/>
      <c r="AO48652" s="104"/>
      <c r="AP48652" s="104"/>
    </row>
    <row r="48653" spans="21:42" ht="15" customHeight="1" x14ac:dyDescent="0.25">
      <c r="U48653" s="104"/>
      <c r="AB48653" s="104"/>
      <c r="AC48653" s="104"/>
      <c r="AF48653" s="104"/>
      <c r="AG48653" s="104"/>
      <c r="AK48653" s="104"/>
      <c r="AL48653" s="104"/>
      <c r="AO48653" s="104"/>
      <c r="AP48653" s="104"/>
    </row>
    <row r="48654" spans="21:42" ht="15" customHeight="1" x14ac:dyDescent="0.25">
      <c r="U48654" s="104"/>
      <c r="AB48654" s="104"/>
      <c r="AC48654" s="104"/>
      <c r="AF48654" s="104"/>
      <c r="AG48654" s="104"/>
      <c r="AK48654" s="104"/>
      <c r="AL48654" s="104"/>
      <c r="AO48654" s="104"/>
      <c r="AP48654" s="104"/>
    </row>
    <row r="48655" spans="21:42" ht="15" customHeight="1" x14ac:dyDescent="0.25">
      <c r="U48655" s="104"/>
      <c r="AB48655" s="104"/>
      <c r="AC48655" s="104"/>
      <c r="AF48655" s="104"/>
      <c r="AG48655" s="104"/>
      <c r="AK48655" s="104"/>
      <c r="AL48655" s="104"/>
      <c r="AO48655" s="104"/>
      <c r="AP48655" s="104"/>
    </row>
    <row r="48656" spans="21:42" ht="15" customHeight="1" x14ac:dyDescent="0.25">
      <c r="U48656" s="104"/>
      <c r="AB48656" s="104"/>
      <c r="AC48656" s="104"/>
      <c r="AF48656" s="104"/>
      <c r="AG48656" s="104"/>
      <c r="AK48656" s="104"/>
      <c r="AL48656" s="104"/>
      <c r="AO48656" s="104"/>
      <c r="AP48656" s="104"/>
    </row>
    <row r="48657" spans="21:42" ht="15" customHeight="1" x14ac:dyDescent="0.25">
      <c r="U48657" s="104"/>
      <c r="AB48657" s="104"/>
      <c r="AC48657" s="104"/>
      <c r="AF48657" s="104"/>
      <c r="AG48657" s="104"/>
      <c r="AK48657" s="104"/>
      <c r="AL48657" s="104"/>
      <c r="AO48657" s="104"/>
      <c r="AP48657" s="104"/>
    </row>
    <row r="48658" spans="21:42" ht="15" customHeight="1" x14ac:dyDescent="0.25">
      <c r="U48658" s="104"/>
      <c r="AB48658" s="104"/>
      <c r="AC48658" s="104"/>
      <c r="AF48658" s="104"/>
      <c r="AG48658" s="104"/>
      <c r="AK48658" s="104"/>
      <c r="AL48658" s="104"/>
      <c r="AO48658" s="104"/>
      <c r="AP48658" s="104"/>
    </row>
    <row r="48659" spans="21:42" ht="15" customHeight="1" x14ac:dyDescent="0.25">
      <c r="U48659" s="104"/>
      <c r="AB48659" s="104"/>
      <c r="AC48659" s="104"/>
      <c r="AF48659" s="104"/>
      <c r="AG48659" s="104"/>
      <c r="AK48659" s="104"/>
      <c r="AL48659" s="104"/>
      <c r="AO48659" s="104"/>
      <c r="AP48659" s="104"/>
    </row>
    <row r="48660" spans="21:42" ht="15" customHeight="1" x14ac:dyDescent="0.25">
      <c r="U48660" s="104"/>
      <c r="AB48660" s="104"/>
      <c r="AC48660" s="104"/>
      <c r="AF48660" s="104"/>
      <c r="AG48660" s="104"/>
      <c r="AK48660" s="104"/>
      <c r="AL48660" s="104"/>
      <c r="AO48660" s="104"/>
      <c r="AP48660" s="104"/>
    </row>
    <row r="48661" spans="21:42" ht="15" customHeight="1" x14ac:dyDescent="0.25">
      <c r="U48661" s="104"/>
      <c r="AB48661" s="104"/>
      <c r="AC48661" s="104"/>
      <c r="AF48661" s="104"/>
      <c r="AG48661" s="104"/>
      <c r="AK48661" s="104"/>
      <c r="AL48661" s="104"/>
      <c r="AO48661" s="104"/>
      <c r="AP48661" s="104"/>
    </row>
    <row r="48662" spans="21:42" ht="15" customHeight="1" x14ac:dyDescent="0.25">
      <c r="U48662" s="104"/>
      <c r="AB48662" s="104"/>
      <c r="AC48662" s="104"/>
      <c r="AF48662" s="104"/>
      <c r="AG48662" s="104"/>
      <c r="AK48662" s="104"/>
      <c r="AL48662" s="104"/>
      <c r="AO48662" s="104"/>
      <c r="AP48662" s="104"/>
    </row>
    <row r="48663" spans="21:42" ht="15" customHeight="1" x14ac:dyDescent="0.25">
      <c r="U48663" s="104"/>
      <c r="AB48663" s="104"/>
      <c r="AC48663" s="104"/>
      <c r="AF48663" s="104"/>
      <c r="AG48663" s="104"/>
      <c r="AK48663" s="104"/>
      <c r="AL48663" s="104"/>
      <c r="AO48663" s="104"/>
      <c r="AP48663" s="104"/>
    </row>
    <row r="48664" spans="21:42" ht="15" customHeight="1" x14ac:dyDescent="0.25">
      <c r="U48664" s="104"/>
      <c r="AB48664" s="104"/>
      <c r="AC48664" s="104"/>
      <c r="AF48664" s="104"/>
      <c r="AG48664" s="104"/>
      <c r="AK48664" s="104"/>
      <c r="AL48664" s="104"/>
      <c r="AO48664" s="104"/>
      <c r="AP48664" s="104"/>
    </row>
    <row r="48665" spans="21:42" ht="15" customHeight="1" x14ac:dyDescent="0.25">
      <c r="U48665" s="104"/>
      <c r="AB48665" s="104"/>
      <c r="AC48665" s="104"/>
      <c r="AF48665" s="104"/>
      <c r="AG48665" s="104"/>
      <c r="AK48665" s="104"/>
      <c r="AL48665" s="104"/>
      <c r="AO48665" s="104"/>
      <c r="AP48665" s="104"/>
    </row>
    <row r="48666" spans="21:42" ht="15" customHeight="1" x14ac:dyDescent="0.25">
      <c r="U48666" s="104"/>
      <c r="AB48666" s="104"/>
      <c r="AC48666" s="104"/>
      <c r="AF48666" s="104"/>
      <c r="AG48666" s="104"/>
      <c r="AK48666" s="104"/>
      <c r="AL48666" s="104"/>
      <c r="AO48666" s="104"/>
      <c r="AP48666" s="104"/>
    </row>
    <row r="48667" spans="21:42" ht="15" customHeight="1" x14ac:dyDescent="0.25">
      <c r="U48667" s="104"/>
      <c r="AB48667" s="104"/>
      <c r="AC48667" s="104"/>
      <c r="AF48667" s="104"/>
      <c r="AG48667" s="104"/>
      <c r="AK48667" s="104"/>
      <c r="AL48667" s="104"/>
      <c r="AO48667" s="104"/>
      <c r="AP48667" s="104"/>
    </row>
    <row r="48668" spans="21:42" ht="15" customHeight="1" x14ac:dyDescent="0.25">
      <c r="U48668" s="104"/>
      <c r="AB48668" s="104"/>
      <c r="AC48668" s="104"/>
      <c r="AF48668" s="104"/>
      <c r="AG48668" s="104"/>
      <c r="AK48668" s="104"/>
      <c r="AL48668" s="104"/>
      <c r="AO48668" s="104"/>
      <c r="AP48668" s="104"/>
    </row>
    <row r="48669" spans="21:42" ht="15" customHeight="1" x14ac:dyDescent="0.25">
      <c r="U48669" s="104"/>
      <c r="AB48669" s="104"/>
      <c r="AC48669" s="104"/>
      <c r="AF48669" s="104"/>
      <c r="AG48669" s="104"/>
      <c r="AK48669" s="104"/>
      <c r="AL48669" s="104"/>
      <c r="AO48669" s="104"/>
      <c r="AP48669" s="104"/>
    </row>
    <row r="48670" spans="21:42" ht="15" customHeight="1" x14ac:dyDescent="0.25">
      <c r="U48670" s="104"/>
      <c r="AB48670" s="104"/>
      <c r="AC48670" s="104"/>
      <c r="AF48670" s="104"/>
      <c r="AG48670" s="104"/>
      <c r="AK48670" s="104"/>
      <c r="AL48670" s="104"/>
      <c r="AO48670" s="104"/>
      <c r="AP48670" s="104"/>
    </row>
    <row r="48671" spans="21:42" ht="15" customHeight="1" x14ac:dyDescent="0.25">
      <c r="U48671" s="104"/>
      <c r="AB48671" s="104"/>
      <c r="AC48671" s="104"/>
      <c r="AF48671" s="104"/>
      <c r="AG48671" s="104"/>
      <c r="AK48671" s="104"/>
      <c r="AL48671" s="104"/>
      <c r="AO48671" s="104"/>
      <c r="AP48671" s="104"/>
    </row>
    <row r="48672" spans="21:42" ht="15" customHeight="1" x14ac:dyDescent="0.25">
      <c r="U48672" s="104"/>
      <c r="AB48672" s="104"/>
      <c r="AC48672" s="104"/>
      <c r="AF48672" s="104"/>
      <c r="AG48672" s="104"/>
      <c r="AK48672" s="104"/>
      <c r="AL48672" s="104"/>
      <c r="AO48672" s="104"/>
      <c r="AP48672" s="104"/>
    </row>
    <row r="48673" spans="21:42" ht="15" customHeight="1" x14ac:dyDescent="0.25">
      <c r="U48673" s="104"/>
      <c r="AB48673" s="104"/>
      <c r="AC48673" s="104"/>
      <c r="AF48673" s="104"/>
      <c r="AG48673" s="104"/>
      <c r="AK48673" s="104"/>
      <c r="AL48673" s="104"/>
      <c r="AO48673" s="104"/>
      <c r="AP48673" s="104"/>
    </row>
    <row r="48674" spans="21:42" ht="15" customHeight="1" x14ac:dyDescent="0.25">
      <c r="U48674" s="104"/>
      <c r="AB48674" s="104"/>
      <c r="AC48674" s="104"/>
      <c r="AF48674" s="104"/>
      <c r="AG48674" s="104"/>
      <c r="AK48674" s="104"/>
      <c r="AL48674" s="104"/>
      <c r="AO48674" s="104"/>
      <c r="AP48674" s="104"/>
    </row>
    <row r="48675" spans="21:42" ht="15" customHeight="1" x14ac:dyDescent="0.25">
      <c r="U48675" s="104"/>
      <c r="AB48675" s="104"/>
      <c r="AC48675" s="104"/>
      <c r="AF48675" s="104"/>
      <c r="AG48675" s="104"/>
      <c r="AK48675" s="104"/>
      <c r="AL48675" s="104"/>
      <c r="AO48675" s="104"/>
      <c r="AP48675" s="104"/>
    </row>
    <row r="48676" spans="21:42" ht="15" customHeight="1" x14ac:dyDescent="0.25">
      <c r="U48676" s="104"/>
      <c r="AB48676" s="104"/>
      <c r="AC48676" s="104"/>
      <c r="AF48676" s="104"/>
      <c r="AG48676" s="104"/>
      <c r="AK48676" s="104"/>
      <c r="AL48676" s="104"/>
      <c r="AO48676" s="104"/>
      <c r="AP48676" s="104"/>
    </row>
    <row r="48677" spans="21:42" ht="15" customHeight="1" x14ac:dyDescent="0.25">
      <c r="U48677" s="104"/>
      <c r="AB48677" s="104"/>
      <c r="AC48677" s="104"/>
      <c r="AF48677" s="104"/>
      <c r="AG48677" s="104"/>
      <c r="AK48677" s="104"/>
      <c r="AL48677" s="104"/>
      <c r="AO48677" s="104"/>
      <c r="AP48677" s="104"/>
    </row>
    <row r="48678" spans="21:42" ht="15" customHeight="1" x14ac:dyDescent="0.25">
      <c r="U48678" s="104"/>
      <c r="AB48678" s="104"/>
      <c r="AC48678" s="104"/>
      <c r="AF48678" s="104"/>
      <c r="AG48678" s="104"/>
      <c r="AK48678" s="104"/>
      <c r="AL48678" s="104"/>
      <c r="AO48678" s="104"/>
      <c r="AP48678" s="104"/>
    </row>
    <row r="48679" spans="21:42" ht="15" customHeight="1" x14ac:dyDescent="0.25">
      <c r="U48679" s="104"/>
      <c r="AB48679" s="104"/>
      <c r="AC48679" s="104"/>
      <c r="AF48679" s="104"/>
      <c r="AG48679" s="104"/>
      <c r="AK48679" s="104"/>
      <c r="AL48679" s="104"/>
      <c r="AO48679" s="104"/>
      <c r="AP48679" s="104"/>
    </row>
    <row r="48680" spans="21:42" ht="15" customHeight="1" x14ac:dyDescent="0.25">
      <c r="U48680" s="104"/>
      <c r="AB48680" s="104"/>
      <c r="AC48680" s="104"/>
      <c r="AF48680" s="104"/>
      <c r="AG48680" s="104"/>
      <c r="AK48680" s="104"/>
      <c r="AL48680" s="104"/>
      <c r="AO48680" s="104"/>
      <c r="AP48680" s="104"/>
    </row>
    <row r="48681" spans="21:42" ht="15" customHeight="1" x14ac:dyDescent="0.25">
      <c r="U48681" s="104"/>
      <c r="AB48681" s="104"/>
      <c r="AC48681" s="104"/>
      <c r="AF48681" s="104"/>
      <c r="AG48681" s="104"/>
      <c r="AK48681" s="104"/>
      <c r="AL48681" s="104"/>
      <c r="AO48681" s="104"/>
      <c r="AP48681" s="104"/>
    </row>
    <row r="48682" spans="21:42" ht="15" customHeight="1" x14ac:dyDescent="0.25">
      <c r="U48682" s="104"/>
      <c r="AB48682" s="104"/>
      <c r="AC48682" s="104"/>
      <c r="AF48682" s="104"/>
      <c r="AG48682" s="104"/>
      <c r="AK48682" s="104"/>
      <c r="AL48682" s="104"/>
      <c r="AO48682" s="104"/>
      <c r="AP48682" s="104"/>
    </row>
    <row r="48683" spans="21:42" ht="15" customHeight="1" x14ac:dyDescent="0.25">
      <c r="U48683" s="104"/>
      <c r="AB48683" s="104"/>
      <c r="AC48683" s="104"/>
      <c r="AF48683" s="104"/>
      <c r="AG48683" s="104"/>
      <c r="AK48683" s="104"/>
      <c r="AL48683" s="104"/>
      <c r="AO48683" s="104"/>
      <c r="AP48683" s="104"/>
    </row>
    <row r="48684" spans="21:42" ht="15" customHeight="1" x14ac:dyDescent="0.25">
      <c r="U48684" s="104"/>
      <c r="AB48684" s="104"/>
      <c r="AC48684" s="104"/>
      <c r="AF48684" s="104"/>
      <c r="AG48684" s="104"/>
      <c r="AK48684" s="104"/>
      <c r="AL48684" s="104"/>
      <c r="AO48684" s="104"/>
      <c r="AP48684" s="104"/>
    </row>
    <row r="48685" spans="21:42" ht="15" customHeight="1" x14ac:dyDescent="0.25">
      <c r="U48685" s="104"/>
      <c r="AB48685" s="104"/>
      <c r="AC48685" s="104"/>
      <c r="AF48685" s="104"/>
      <c r="AG48685" s="104"/>
      <c r="AK48685" s="104"/>
      <c r="AL48685" s="104"/>
      <c r="AO48685" s="104"/>
      <c r="AP48685" s="104"/>
    </row>
    <row r="48686" spans="21:42" ht="15" customHeight="1" x14ac:dyDescent="0.25">
      <c r="U48686" s="104"/>
      <c r="AB48686" s="104"/>
      <c r="AC48686" s="104"/>
      <c r="AF48686" s="104"/>
      <c r="AG48686" s="104"/>
      <c r="AK48686" s="104"/>
      <c r="AL48686" s="104"/>
      <c r="AO48686" s="104"/>
      <c r="AP48686" s="104"/>
    </row>
    <row r="48687" spans="21:42" ht="15" customHeight="1" x14ac:dyDescent="0.25">
      <c r="U48687" s="104"/>
      <c r="AB48687" s="104"/>
      <c r="AC48687" s="104"/>
      <c r="AF48687" s="104"/>
      <c r="AG48687" s="104"/>
      <c r="AK48687" s="104"/>
      <c r="AL48687" s="104"/>
      <c r="AO48687" s="104"/>
      <c r="AP48687" s="104"/>
    </row>
    <row r="48688" spans="21:42" ht="15" customHeight="1" x14ac:dyDescent="0.25">
      <c r="U48688" s="104"/>
      <c r="AB48688" s="104"/>
      <c r="AC48688" s="104"/>
      <c r="AF48688" s="104"/>
      <c r="AG48688" s="104"/>
      <c r="AK48688" s="104"/>
      <c r="AL48688" s="104"/>
      <c r="AO48688" s="104"/>
      <c r="AP48688" s="104"/>
    </row>
    <row r="48689" spans="21:42" ht="15" customHeight="1" x14ac:dyDescent="0.25">
      <c r="U48689" s="104"/>
      <c r="AB48689" s="104"/>
      <c r="AC48689" s="104"/>
      <c r="AF48689" s="104"/>
      <c r="AG48689" s="104"/>
      <c r="AK48689" s="104"/>
      <c r="AL48689" s="104"/>
      <c r="AO48689" s="104"/>
      <c r="AP48689" s="104"/>
    </row>
    <row r="48690" spans="21:42" ht="15" customHeight="1" x14ac:dyDescent="0.25">
      <c r="U48690" s="104"/>
      <c r="AB48690" s="104"/>
      <c r="AC48690" s="104"/>
      <c r="AF48690" s="104"/>
      <c r="AG48690" s="104"/>
      <c r="AK48690" s="104"/>
      <c r="AL48690" s="104"/>
      <c r="AO48690" s="104"/>
      <c r="AP48690" s="104"/>
    </row>
    <row r="48691" spans="21:42" ht="15" customHeight="1" x14ac:dyDescent="0.25">
      <c r="U48691" s="104"/>
      <c r="AB48691" s="104"/>
      <c r="AC48691" s="104"/>
      <c r="AF48691" s="104"/>
      <c r="AG48691" s="104"/>
      <c r="AK48691" s="104"/>
      <c r="AL48691" s="104"/>
      <c r="AO48691" s="104"/>
      <c r="AP48691" s="104"/>
    </row>
    <row r="48692" spans="21:42" ht="15" customHeight="1" x14ac:dyDescent="0.25">
      <c r="U48692" s="104"/>
      <c r="AB48692" s="104"/>
      <c r="AC48692" s="104"/>
      <c r="AF48692" s="104"/>
      <c r="AG48692" s="104"/>
      <c r="AK48692" s="104"/>
      <c r="AL48692" s="104"/>
      <c r="AO48692" s="104"/>
      <c r="AP48692" s="104"/>
    </row>
    <row r="48693" spans="21:42" ht="15" customHeight="1" x14ac:dyDescent="0.25">
      <c r="U48693" s="104"/>
      <c r="AB48693" s="104"/>
      <c r="AC48693" s="104"/>
      <c r="AF48693" s="104"/>
      <c r="AG48693" s="104"/>
      <c r="AK48693" s="104"/>
      <c r="AL48693" s="104"/>
      <c r="AO48693" s="104"/>
      <c r="AP48693" s="104"/>
    </row>
    <row r="48694" spans="21:42" ht="15" customHeight="1" x14ac:dyDescent="0.25">
      <c r="U48694" s="104"/>
      <c r="AB48694" s="104"/>
      <c r="AC48694" s="104"/>
      <c r="AF48694" s="104"/>
      <c r="AG48694" s="104"/>
      <c r="AK48694" s="104"/>
      <c r="AL48694" s="104"/>
      <c r="AO48694" s="104"/>
      <c r="AP48694" s="104"/>
    </row>
    <row r="48695" spans="21:42" ht="15" customHeight="1" x14ac:dyDescent="0.25">
      <c r="U48695" s="104"/>
      <c r="AB48695" s="104"/>
      <c r="AC48695" s="104"/>
      <c r="AF48695" s="104"/>
      <c r="AG48695" s="104"/>
      <c r="AK48695" s="104"/>
      <c r="AL48695" s="104"/>
      <c r="AO48695" s="104"/>
      <c r="AP48695" s="104"/>
    </row>
    <row r="48696" spans="21:42" ht="15" customHeight="1" x14ac:dyDescent="0.25">
      <c r="U48696" s="104"/>
      <c r="AB48696" s="104"/>
      <c r="AC48696" s="104"/>
      <c r="AF48696" s="104"/>
      <c r="AG48696" s="104"/>
      <c r="AK48696" s="104"/>
      <c r="AL48696" s="104"/>
      <c r="AO48696" s="104"/>
      <c r="AP48696" s="104"/>
    </row>
    <row r="48697" spans="21:42" ht="15" customHeight="1" x14ac:dyDescent="0.25">
      <c r="U48697" s="104"/>
      <c r="AB48697" s="104"/>
      <c r="AC48697" s="104"/>
      <c r="AF48697" s="104"/>
      <c r="AG48697" s="104"/>
      <c r="AK48697" s="104"/>
      <c r="AL48697" s="104"/>
      <c r="AO48697" s="104"/>
      <c r="AP48697" s="104"/>
    </row>
    <row r="48698" spans="21:42" ht="15" customHeight="1" x14ac:dyDescent="0.25">
      <c r="U48698" s="104"/>
      <c r="AB48698" s="104"/>
      <c r="AC48698" s="104"/>
      <c r="AF48698" s="104"/>
      <c r="AG48698" s="104"/>
      <c r="AK48698" s="104"/>
      <c r="AL48698" s="104"/>
      <c r="AO48698" s="104"/>
      <c r="AP48698" s="104"/>
    </row>
    <row r="48699" spans="21:42" ht="15" customHeight="1" x14ac:dyDescent="0.25">
      <c r="U48699" s="104"/>
      <c r="AB48699" s="104"/>
      <c r="AC48699" s="104"/>
      <c r="AF48699" s="104"/>
      <c r="AG48699" s="104"/>
      <c r="AK48699" s="104"/>
      <c r="AL48699" s="104"/>
      <c r="AO48699" s="104"/>
      <c r="AP48699" s="104"/>
    </row>
    <row r="48700" spans="21:42" ht="15" customHeight="1" x14ac:dyDescent="0.25">
      <c r="U48700" s="104"/>
      <c r="AB48700" s="104"/>
      <c r="AC48700" s="104"/>
      <c r="AF48700" s="104"/>
      <c r="AG48700" s="104"/>
      <c r="AK48700" s="104"/>
      <c r="AL48700" s="104"/>
      <c r="AO48700" s="104"/>
      <c r="AP48700" s="104"/>
    </row>
    <row r="48701" spans="21:42" ht="15" customHeight="1" x14ac:dyDescent="0.25">
      <c r="U48701" s="104"/>
      <c r="AB48701" s="104"/>
      <c r="AC48701" s="104"/>
      <c r="AF48701" s="104"/>
      <c r="AG48701" s="104"/>
      <c r="AK48701" s="104"/>
      <c r="AL48701" s="104"/>
      <c r="AO48701" s="104"/>
      <c r="AP48701" s="104"/>
    </row>
    <row r="48702" spans="21:42" ht="15" customHeight="1" x14ac:dyDescent="0.25">
      <c r="U48702" s="104"/>
      <c r="AB48702" s="104"/>
      <c r="AC48702" s="104"/>
      <c r="AF48702" s="104"/>
      <c r="AG48702" s="104"/>
      <c r="AK48702" s="104"/>
      <c r="AL48702" s="104"/>
      <c r="AO48702" s="104"/>
      <c r="AP48702" s="104"/>
    </row>
    <row r="48703" spans="21:42" ht="15" customHeight="1" x14ac:dyDescent="0.25">
      <c r="U48703" s="104"/>
      <c r="AB48703" s="104"/>
      <c r="AC48703" s="104"/>
      <c r="AF48703" s="104"/>
      <c r="AG48703" s="104"/>
      <c r="AK48703" s="104"/>
      <c r="AL48703" s="104"/>
      <c r="AO48703" s="104"/>
      <c r="AP48703" s="104"/>
    </row>
    <row r="48704" spans="21:42" ht="15" customHeight="1" x14ac:dyDescent="0.25">
      <c r="U48704" s="104"/>
      <c r="AB48704" s="104"/>
      <c r="AC48704" s="104"/>
      <c r="AF48704" s="104"/>
      <c r="AG48704" s="104"/>
      <c r="AK48704" s="104"/>
      <c r="AL48704" s="104"/>
      <c r="AO48704" s="104"/>
      <c r="AP48704" s="104"/>
    </row>
    <row r="48705" spans="21:42" ht="15" customHeight="1" x14ac:dyDescent="0.25">
      <c r="U48705" s="104"/>
      <c r="AB48705" s="104"/>
      <c r="AC48705" s="104"/>
      <c r="AF48705" s="104"/>
      <c r="AG48705" s="104"/>
      <c r="AK48705" s="104"/>
      <c r="AL48705" s="104"/>
      <c r="AO48705" s="104"/>
      <c r="AP48705" s="104"/>
    </row>
    <row r="48706" spans="21:42" ht="15" customHeight="1" x14ac:dyDescent="0.25">
      <c r="U48706" s="104"/>
      <c r="AB48706" s="104"/>
      <c r="AC48706" s="104"/>
      <c r="AF48706" s="104"/>
      <c r="AG48706" s="104"/>
      <c r="AK48706" s="104"/>
      <c r="AL48706" s="104"/>
      <c r="AO48706" s="104"/>
      <c r="AP48706" s="104"/>
    </row>
    <row r="48707" spans="21:42" ht="15" customHeight="1" x14ac:dyDescent="0.25">
      <c r="U48707" s="104"/>
      <c r="AB48707" s="104"/>
      <c r="AC48707" s="104"/>
      <c r="AF48707" s="104"/>
      <c r="AG48707" s="104"/>
      <c r="AK48707" s="104"/>
      <c r="AL48707" s="104"/>
      <c r="AO48707" s="104"/>
      <c r="AP48707" s="104"/>
    </row>
    <row r="48708" spans="21:42" ht="15" customHeight="1" x14ac:dyDescent="0.25">
      <c r="U48708" s="104"/>
      <c r="AB48708" s="104"/>
      <c r="AC48708" s="104"/>
      <c r="AF48708" s="104"/>
      <c r="AG48708" s="104"/>
      <c r="AK48708" s="104"/>
      <c r="AL48708" s="104"/>
      <c r="AO48708" s="104"/>
      <c r="AP48708" s="104"/>
    </row>
    <row r="48709" spans="21:42" ht="15" customHeight="1" x14ac:dyDescent="0.25">
      <c r="U48709" s="104"/>
      <c r="AB48709" s="104"/>
      <c r="AC48709" s="104"/>
      <c r="AF48709" s="104"/>
      <c r="AG48709" s="104"/>
      <c r="AK48709" s="104"/>
      <c r="AL48709" s="104"/>
      <c r="AO48709" s="104"/>
      <c r="AP48709" s="104"/>
    </row>
    <row r="48710" spans="21:42" ht="15" customHeight="1" x14ac:dyDescent="0.25">
      <c r="U48710" s="104"/>
      <c r="AB48710" s="104"/>
      <c r="AC48710" s="104"/>
      <c r="AF48710" s="104"/>
      <c r="AG48710" s="104"/>
      <c r="AK48710" s="104"/>
      <c r="AL48710" s="104"/>
      <c r="AO48710" s="104"/>
      <c r="AP48710" s="104"/>
    </row>
    <row r="48711" spans="21:42" ht="15" customHeight="1" x14ac:dyDescent="0.25">
      <c r="U48711" s="104"/>
      <c r="AB48711" s="104"/>
      <c r="AC48711" s="104"/>
      <c r="AF48711" s="104"/>
      <c r="AG48711" s="104"/>
      <c r="AK48711" s="104"/>
      <c r="AL48711" s="104"/>
      <c r="AO48711" s="104"/>
      <c r="AP48711" s="104"/>
    </row>
    <row r="48712" spans="21:42" ht="15" customHeight="1" x14ac:dyDescent="0.25">
      <c r="U48712" s="104"/>
      <c r="AB48712" s="104"/>
      <c r="AC48712" s="104"/>
      <c r="AF48712" s="104"/>
      <c r="AG48712" s="104"/>
      <c r="AK48712" s="104"/>
      <c r="AL48712" s="104"/>
      <c r="AO48712" s="104"/>
      <c r="AP48712" s="104"/>
    </row>
    <row r="48713" spans="21:42" ht="15" customHeight="1" x14ac:dyDescent="0.25">
      <c r="U48713" s="104"/>
      <c r="AB48713" s="104"/>
      <c r="AC48713" s="104"/>
      <c r="AF48713" s="104"/>
      <c r="AG48713" s="104"/>
      <c r="AK48713" s="104"/>
      <c r="AL48713" s="104"/>
      <c r="AO48713" s="104"/>
      <c r="AP48713" s="104"/>
    </row>
    <row r="48714" spans="21:42" ht="15" customHeight="1" x14ac:dyDescent="0.25">
      <c r="U48714" s="104"/>
      <c r="AB48714" s="104"/>
      <c r="AC48714" s="104"/>
      <c r="AF48714" s="104"/>
      <c r="AG48714" s="104"/>
      <c r="AK48714" s="104"/>
      <c r="AL48714" s="104"/>
      <c r="AO48714" s="104"/>
      <c r="AP48714" s="104"/>
    </row>
    <row r="48715" spans="21:42" ht="15" customHeight="1" x14ac:dyDescent="0.25">
      <c r="U48715" s="104"/>
      <c r="AB48715" s="104"/>
      <c r="AC48715" s="104"/>
      <c r="AF48715" s="104"/>
      <c r="AG48715" s="104"/>
      <c r="AK48715" s="104"/>
      <c r="AL48715" s="104"/>
      <c r="AO48715" s="104"/>
      <c r="AP48715" s="104"/>
    </row>
    <row r="48716" spans="21:42" ht="15" customHeight="1" x14ac:dyDescent="0.25">
      <c r="U48716" s="104"/>
      <c r="AB48716" s="104"/>
      <c r="AC48716" s="104"/>
      <c r="AF48716" s="104"/>
      <c r="AG48716" s="104"/>
      <c r="AK48716" s="104"/>
      <c r="AL48716" s="104"/>
      <c r="AO48716" s="104"/>
      <c r="AP48716" s="104"/>
    </row>
    <row r="48717" spans="21:42" ht="15" customHeight="1" x14ac:dyDescent="0.25">
      <c r="U48717" s="104"/>
      <c r="AB48717" s="104"/>
      <c r="AC48717" s="104"/>
      <c r="AF48717" s="104"/>
      <c r="AG48717" s="104"/>
      <c r="AK48717" s="104"/>
      <c r="AL48717" s="104"/>
      <c r="AO48717" s="104"/>
      <c r="AP48717" s="104"/>
    </row>
    <row r="48718" spans="21:42" ht="15" customHeight="1" x14ac:dyDescent="0.25">
      <c r="U48718" s="104"/>
      <c r="AB48718" s="104"/>
      <c r="AC48718" s="104"/>
      <c r="AF48718" s="104"/>
      <c r="AG48718" s="104"/>
      <c r="AK48718" s="104"/>
      <c r="AL48718" s="104"/>
      <c r="AO48718" s="104"/>
      <c r="AP48718" s="104"/>
    </row>
    <row r="48719" spans="21:42" ht="15" customHeight="1" x14ac:dyDescent="0.25">
      <c r="U48719" s="104"/>
      <c r="AB48719" s="104"/>
      <c r="AC48719" s="104"/>
      <c r="AF48719" s="104"/>
      <c r="AG48719" s="104"/>
      <c r="AK48719" s="104"/>
      <c r="AL48719" s="104"/>
      <c r="AO48719" s="104"/>
      <c r="AP48719" s="104"/>
    </row>
    <row r="48720" spans="21:42" ht="15" customHeight="1" x14ac:dyDescent="0.25">
      <c r="U48720" s="104"/>
      <c r="AB48720" s="104"/>
      <c r="AC48720" s="104"/>
      <c r="AF48720" s="104"/>
      <c r="AG48720" s="104"/>
      <c r="AK48720" s="104"/>
      <c r="AL48720" s="104"/>
      <c r="AO48720" s="104"/>
      <c r="AP48720" s="104"/>
    </row>
    <row r="48721" spans="21:42" ht="15" customHeight="1" x14ac:dyDescent="0.25">
      <c r="U48721" s="104"/>
      <c r="AB48721" s="104"/>
      <c r="AC48721" s="104"/>
      <c r="AF48721" s="104"/>
      <c r="AG48721" s="104"/>
      <c r="AK48721" s="104"/>
      <c r="AL48721" s="104"/>
      <c r="AO48721" s="104"/>
      <c r="AP48721" s="104"/>
    </row>
    <row r="48722" spans="21:42" ht="15" customHeight="1" x14ac:dyDescent="0.25">
      <c r="U48722" s="104"/>
      <c r="AB48722" s="104"/>
      <c r="AC48722" s="104"/>
      <c r="AF48722" s="104"/>
      <c r="AG48722" s="104"/>
      <c r="AK48722" s="104"/>
      <c r="AL48722" s="104"/>
      <c r="AO48722" s="104"/>
      <c r="AP48722" s="104"/>
    </row>
    <row r="48723" spans="21:42" ht="15" customHeight="1" x14ac:dyDescent="0.25">
      <c r="U48723" s="104"/>
      <c r="AB48723" s="104"/>
      <c r="AC48723" s="104"/>
      <c r="AF48723" s="104"/>
      <c r="AG48723" s="104"/>
      <c r="AK48723" s="104"/>
      <c r="AL48723" s="104"/>
      <c r="AO48723" s="104"/>
      <c r="AP48723" s="104"/>
    </row>
    <row r="48724" spans="21:42" ht="15" customHeight="1" x14ac:dyDescent="0.25">
      <c r="U48724" s="104"/>
      <c r="AB48724" s="104"/>
      <c r="AC48724" s="104"/>
      <c r="AF48724" s="104"/>
      <c r="AG48724" s="104"/>
      <c r="AK48724" s="104"/>
      <c r="AL48724" s="104"/>
      <c r="AO48724" s="104"/>
      <c r="AP48724" s="104"/>
    </row>
    <row r="48725" spans="21:42" ht="15" customHeight="1" x14ac:dyDescent="0.25">
      <c r="U48725" s="104"/>
      <c r="AB48725" s="104"/>
      <c r="AC48725" s="104"/>
      <c r="AF48725" s="104"/>
      <c r="AG48725" s="104"/>
      <c r="AK48725" s="104"/>
      <c r="AL48725" s="104"/>
      <c r="AO48725" s="104"/>
      <c r="AP48725" s="104"/>
    </row>
    <row r="48726" spans="21:42" ht="15" customHeight="1" x14ac:dyDescent="0.25">
      <c r="U48726" s="104"/>
      <c r="AB48726" s="104"/>
      <c r="AC48726" s="104"/>
      <c r="AF48726" s="104"/>
      <c r="AG48726" s="104"/>
      <c r="AK48726" s="104"/>
      <c r="AL48726" s="104"/>
      <c r="AO48726" s="104"/>
      <c r="AP48726" s="104"/>
    </row>
    <row r="48727" spans="21:42" ht="15" customHeight="1" x14ac:dyDescent="0.25">
      <c r="U48727" s="104"/>
      <c r="AB48727" s="104"/>
      <c r="AC48727" s="104"/>
      <c r="AF48727" s="104"/>
      <c r="AG48727" s="104"/>
      <c r="AK48727" s="104"/>
      <c r="AL48727" s="104"/>
      <c r="AO48727" s="104"/>
      <c r="AP48727" s="104"/>
    </row>
    <row r="48728" spans="21:42" ht="15" customHeight="1" x14ac:dyDescent="0.25">
      <c r="U48728" s="104"/>
      <c r="AB48728" s="104"/>
      <c r="AC48728" s="104"/>
      <c r="AF48728" s="104"/>
      <c r="AG48728" s="104"/>
      <c r="AK48728" s="104"/>
      <c r="AL48728" s="104"/>
      <c r="AO48728" s="104"/>
      <c r="AP48728" s="104"/>
    </row>
    <row r="48729" spans="21:42" ht="15" customHeight="1" x14ac:dyDescent="0.25">
      <c r="U48729" s="104"/>
      <c r="AB48729" s="104"/>
      <c r="AC48729" s="104"/>
      <c r="AF48729" s="104"/>
      <c r="AG48729" s="104"/>
      <c r="AK48729" s="104"/>
      <c r="AL48729" s="104"/>
      <c r="AO48729" s="104"/>
      <c r="AP48729" s="104"/>
    </row>
    <row r="48730" spans="21:42" ht="15" customHeight="1" x14ac:dyDescent="0.25">
      <c r="U48730" s="104"/>
      <c r="AB48730" s="104"/>
      <c r="AC48730" s="104"/>
      <c r="AF48730" s="104"/>
      <c r="AG48730" s="104"/>
      <c r="AK48730" s="104"/>
      <c r="AL48730" s="104"/>
      <c r="AO48730" s="104"/>
      <c r="AP48730" s="104"/>
    </row>
    <row r="48731" spans="21:42" ht="15" customHeight="1" x14ac:dyDescent="0.25">
      <c r="U48731" s="104"/>
      <c r="AB48731" s="104"/>
      <c r="AC48731" s="104"/>
      <c r="AF48731" s="104"/>
      <c r="AG48731" s="104"/>
      <c r="AK48731" s="104"/>
      <c r="AL48731" s="104"/>
      <c r="AO48731" s="104"/>
      <c r="AP48731" s="104"/>
    </row>
    <row r="48732" spans="21:42" ht="15" customHeight="1" x14ac:dyDescent="0.25">
      <c r="U48732" s="104"/>
      <c r="AB48732" s="104"/>
      <c r="AC48732" s="104"/>
      <c r="AF48732" s="104"/>
      <c r="AG48732" s="104"/>
      <c r="AK48732" s="104"/>
      <c r="AL48732" s="104"/>
      <c r="AO48732" s="104"/>
      <c r="AP48732" s="104"/>
    </row>
    <row r="48733" spans="21:42" ht="15" customHeight="1" x14ac:dyDescent="0.25">
      <c r="U48733" s="104"/>
      <c r="AB48733" s="104"/>
      <c r="AC48733" s="104"/>
      <c r="AF48733" s="104"/>
      <c r="AG48733" s="104"/>
      <c r="AK48733" s="104"/>
      <c r="AL48733" s="104"/>
      <c r="AO48733" s="104"/>
      <c r="AP48733" s="104"/>
    </row>
    <row r="48734" spans="21:42" ht="15" customHeight="1" x14ac:dyDescent="0.25">
      <c r="U48734" s="104"/>
      <c r="AB48734" s="104"/>
      <c r="AC48734" s="104"/>
      <c r="AF48734" s="104"/>
      <c r="AG48734" s="104"/>
      <c r="AK48734" s="104"/>
      <c r="AL48734" s="104"/>
      <c r="AO48734" s="104"/>
      <c r="AP48734" s="104"/>
    </row>
    <row r="48735" spans="21:42" ht="15" customHeight="1" x14ac:dyDescent="0.25">
      <c r="U48735" s="104"/>
      <c r="AB48735" s="104"/>
      <c r="AC48735" s="104"/>
      <c r="AF48735" s="104"/>
      <c r="AG48735" s="104"/>
      <c r="AK48735" s="104"/>
      <c r="AL48735" s="104"/>
      <c r="AO48735" s="104"/>
      <c r="AP48735" s="104"/>
    </row>
    <row r="48736" spans="21:42" ht="15" customHeight="1" x14ac:dyDescent="0.25">
      <c r="U48736" s="104"/>
      <c r="AB48736" s="104"/>
      <c r="AC48736" s="104"/>
      <c r="AF48736" s="104"/>
      <c r="AG48736" s="104"/>
      <c r="AK48736" s="104"/>
      <c r="AL48736" s="104"/>
      <c r="AO48736" s="104"/>
      <c r="AP48736" s="104"/>
    </row>
    <row r="48737" spans="21:42" ht="15" customHeight="1" x14ac:dyDescent="0.25">
      <c r="U48737" s="104"/>
      <c r="AB48737" s="104"/>
      <c r="AC48737" s="104"/>
      <c r="AF48737" s="104"/>
      <c r="AG48737" s="104"/>
      <c r="AK48737" s="104"/>
      <c r="AL48737" s="104"/>
      <c r="AO48737" s="104"/>
      <c r="AP48737" s="104"/>
    </row>
    <row r="48738" spans="21:42" ht="15" customHeight="1" x14ac:dyDescent="0.25">
      <c r="U48738" s="104"/>
      <c r="AB48738" s="104"/>
      <c r="AC48738" s="104"/>
      <c r="AF48738" s="104"/>
      <c r="AG48738" s="104"/>
      <c r="AK48738" s="104"/>
      <c r="AL48738" s="104"/>
      <c r="AO48738" s="104"/>
      <c r="AP48738" s="104"/>
    </row>
    <row r="48739" spans="21:42" ht="15" customHeight="1" x14ac:dyDescent="0.25">
      <c r="U48739" s="104"/>
      <c r="AB48739" s="104"/>
      <c r="AC48739" s="104"/>
      <c r="AF48739" s="104"/>
      <c r="AG48739" s="104"/>
      <c r="AK48739" s="104"/>
      <c r="AL48739" s="104"/>
      <c r="AO48739" s="104"/>
      <c r="AP48739" s="104"/>
    </row>
    <row r="48740" spans="21:42" ht="15" customHeight="1" x14ac:dyDescent="0.25">
      <c r="U48740" s="104"/>
      <c r="AB48740" s="104"/>
      <c r="AC48740" s="104"/>
      <c r="AF48740" s="104"/>
      <c r="AG48740" s="104"/>
      <c r="AK48740" s="104"/>
      <c r="AL48740" s="104"/>
      <c r="AO48740" s="104"/>
      <c r="AP48740" s="104"/>
    </row>
    <row r="48741" spans="21:42" ht="15" customHeight="1" x14ac:dyDescent="0.25">
      <c r="U48741" s="104"/>
      <c r="AB48741" s="104"/>
      <c r="AC48741" s="104"/>
      <c r="AF48741" s="104"/>
      <c r="AG48741" s="104"/>
      <c r="AK48741" s="104"/>
      <c r="AL48741" s="104"/>
      <c r="AO48741" s="104"/>
      <c r="AP48741" s="104"/>
    </row>
    <row r="48742" spans="21:42" ht="15" customHeight="1" x14ac:dyDescent="0.25">
      <c r="U48742" s="104"/>
      <c r="AB48742" s="104"/>
      <c r="AC48742" s="104"/>
      <c r="AF48742" s="104"/>
      <c r="AG48742" s="104"/>
      <c r="AK48742" s="104"/>
      <c r="AL48742" s="104"/>
      <c r="AO48742" s="104"/>
      <c r="AP48742" s="104"/>
    </row>
    <row r="48743" spans="21:42" ht="15" customHeight="1" x14ac:dyDescent="0.25">
      <c r="U48743" s="104"/>
      <c r="AB48743" s="104"/>
      <c r="AC48743" s="104"/>
      <c r="AF48743" s="104"/>
      <c r="AG48743" s="104"/>
      <c r="AK48743" s="104"/>
      <c r="AL48743" s="104"/>
      <c r="AO48743" s="104"/>
      <c r="AP48743" s="104"/>
    </row>
    <row r="48744" spans="21:42" ht="15" customHeight="1" x14ac:dyDescent="0.25">
      <c r="U48744" s="104"/>
      <c r="AB48744" s="104"/>
      <c r="AC48744" s="104"/>
      <c r="AF48744" s="104"/>
      <c r="AG48744" s="104"/>
      <c r="AK48744" s="104"/>
      <c r="AL48744" s="104"/>
      <c r="AO48744" s="104"/>
      <c r="AP48744" s="104"/>
    </row>
    <row r="48745" spans="21:42" ht="15" customHeight="1" x14ac:dyDescent="0.25">
      <c r="U48745" s="104"/>
      <c r="AB48745" s="104"/>
      <c r="AC48745" s="104"/>
      <c r="AF48745" s="104"/>
      <c r="AG48745" s="104"/>
      <c r="AK48745" s="104"/>
      <c r="AL48745" s="104"/>
      <c r="AO48745" s="104"/>
      <c r="AP48745" s="104"/>
    </row>
    <row r="48746" spans="21:42" ht="15" customHeight="1" x14ac:dyDescent="0.25">
      <c r="U48746" s="104"/>
      <c r="AB48746" s="104"/>
      <c r="AC48746" s="104"/>
      <c r="AF48746" s="104"/>
      <c r="AG48746" s="104"/>
      <c r="AK48746" s="104"/>
      <c r="AL48746" s="104"/>
      <c r="AO48746" s="104"/>
      <c r="AP48746" s="104"/>
    </row>
    <row r="48747" spans="21:42" ht="15" customHeight="1" x14ac:dyDescent="0.25">
      <c r="U48747" s="104"/>
      <c r="AB48747" s="104"/>
      <c r="AC48747" s="104"/>
      <c r="AF48747" s="104"/>
      <c r="AG48747" s="104"/>
      <c r="AK48747" s="104"/>
      <c r="AL48747" s="104"/>
      <c r="AO48747" s="104"/>
      <c r="AP48747" s="104"/>
    </row>
    <row r="48748" spans="21:42" ht="15" customHeight="1" x14ac:dyDescent="0.25">
      <c r="U48748" s="104"/>
      <c r="AB48748" s="104"/>
      <c r="AC48748" s="104"/>
      <c r="AF48748" s="104"/>
      <c r="AG48748" s="104"/>
      <c r="AK48748" s="104"/>
      <c r="AL48748" s="104"/>
      <c r="AO48748" s="104"/>
      <c r="AP48748" s="104"/>
    </row>
    <row r="48749" spans="21:42" ht="15" customHeight="1" x14ac:dyDescent="0.25">
      <c r="U48749" s="104"/>
      <c r="AB48749" s="104"/>
      <c r="AC48749" s="104"/>
      <c r="AF48749" s="104"/>
      <c r="AG48749" s="104"/>
      <c r="AK48749" s="104"/>
      <c r="AL48749" s="104"/>
      <c r="AO48749" s="104"/>
      <c r="AP48749" s="104"/>
    </row>
    <row r="48750" spans="21:42" ht="15" customHeight="1" x14ac:dyDescent="0.25">
      <c r="U48750" s="104"/>
      <c r="AB48750" s="104"/>
      <c r="AC48750" s="104"/>
      <c r="AF48750" s="104"/>
      <c r="AG48750" s="104"/>
      <c r="AK48750" s="104"/>
      <c r="AL48750" s="104"/>
      <c r="AO48750" s="104"/>
      <c r="AP48750" s="104"/>
    </row>
    <row r="48751" spans="21:42" ht="15" customHeight="1" x14ac:dyDescent="0.25">
      <c r="U48751" s="104"/>
      <c r="AB48751" s="104"/>
      <c r="AC48751" s="104"/>
      <c r="AF48751" s="104"/>
      <c r="AG48751" s="104"/>
      <c r="AK48751" s="104"/>
      <c r="AL48751" s="104"/>
      <c r="AO48751" s="104"/>
      <c r="AP48751" s="104"/>
    </row>
    <row r="48752" spans="21:42" ht="15" customHeight="1" x14ac:dyDescent="0.25">
      <c r="U48752" s="104"/>
      <c r="AB48752" s="104"/>
      <c r="AC48752" s="104"/>
      <c r="AF48752" s="104"/>
      <c r="AG48752" s="104"/>
      <c r="AK48752" s="104"/>
      <c r="AL48752" s="104"/>
      <c r="AO48752" s="104"/>
      <c r="AP48752" s="104"/>
    </row>
    <row r="48753" spans="21:42" ht="15" customHeight="1" x14ac:dyDescent="0.25">
      <c r="U48753" s="104"/>
      <c r="AB48753" s="104"/>
      <c r="AC48753" s="104"/>
      <c r="AF48753" s="104"/>
      <c r="AG48753" s="104"/>
      <c r="AK48753" s="104"/>
      <c r="AL48753" s="104"/>
      <c r="AO48753" s="104"/>
      <c r="AP48753" s="104"/>
    </row>
    <row r="48754" spans="21:42" ht="15" customHeight="1" x14ac:dyDescent="0.25">
      <c r="U48754" s="104"/>
      <c r="AB48754" s="104"/>
      <c r="AC48754" s="104"/>
      <c r="AF48754" s="104"/>
      <c r="AG48754" s="104"/>
      <c r="AK48754" s="104"/>
      <c r="AL48754" s="104"/>
      <c r="AO48754" s="104"/>
      <c r="AP48754" s="104"/>
    </row>
    <row r="48755" spans="21:42" ht="15" customHeight="1" x14ac:dyDescent="0.25">
      <c r="U48755" s="104"/>
      <c r="AB48755" s="104"/>
      <c r="AC48755" s="104"/>
      <c r="AF48755" s="104"/>
      <c r="AG48755" s="104"/>
      <c r="AK48755" s="104"/>
      <c r="AL48755" s="104"/>
      <c r="AO48755" s="104"/>
      <c r="AP48755" s="104"/>
    </row>
    <row r="48756" spans="21:42" ht="15" customHeight="1" x14ac:dyDescent="0.25">
      <c r="U48756" s="104"/>
      <c r="AB48756" s="104"/>
      <c r="AC48756" s="104"/>
      <c r="AF48756" s="104"/>
      <c r="AG48756" s="104"/>
      <c r="AK48756" s="104"/>
      <c r="AL48756" s="104"/>
      <c r="AO48756" s="104"/>
      <c r="AP48756" s="104"/>
    </row>
    <row r="48757" spans="21:42" ht="15" customHeight="1" x14ac:dyDescent="0.25">
      <c r="U48757" s="104"/>
      <c r="AB48757" s="104"/>
      <c r="AC48757" s="104"/>
      <c r="AF48757" s="104"/>
      <c r="AG48757" s="104"/>
      <c r="AK48757" s="104"/>
      <c r="AL48757" s="104"/>
      <c r="AO48757" s="104"/>
      <c r="AP48757" s="104"/>
    </row>
    <row r="48758" spans="21:42" ht="15" customHeight="1" x14ac:dyDescent="0.25">
      <c r="U48758" s="104"/>
      <c r="AB48758" s="104"/>
      <c r="AC48758" s="104"/>
      <c r="AF48758" s="104"/>
      <c r="AG48758" s="104"/>
      <c r="AK48758" s="104"/>
      <c r="AL48758" s="104"/>
      <c r="AO48758" s="104"/>
      <c r="AP48758" s="104"/>
    </row>
    <row r="48759" spans="21:42" ht="15" customHeight="1" x14ac:dyDescent="0.25">
      <c r="U48759" s="104"/>
      <c r="AB48759" s="104"/>
      <c r="AC48759" s="104"/>
      <c r="AF48759" s="104"/>
      <c r="AG48759" s="104"/>
      <c r="AK48759" s="104"/>
      <c r="AL48759" s="104"/>
      <c r="AO48759" s="104"/>
      <c r="AP48759" s="104"/>
    </row>
    <row r="48760" spans="21:42" ht="15" customHeight="1" x14ac:dyDescent="0.25">
      <c r="U48760" s="104"/>
      <c r="AB48760" s="104"/>
      <c r="AC48760" s="104"/>
      <c r="AF48760" s="104"/>
      <c r="AG48760" s="104"/>
      <c r="AK48760" s="104"/>
      <c r="AL48760" s="104"/>
      <c r="AO48760" s="104"/>
      <c r="AP48760" s="104"/>
    </row>
    <row r="48761" spans="21:42" ht="15" customHeight="1" x14ac:dyDescent="0.25">
      <c r="U48761" s="104"/>
      <c r="AB48761" s="104"/>
      <c r="AC48761" s="104"/>
      <c r="AF48761" s="104"/>
      <c r="AG48761" s="104"/>
      <c r="AK48761" s="104"/>
      <c r="AL48761" s="104"/>
      <c r="AO48761" s="104"/>
      <c r="AP48761" s="104"/>
    </row>
    <row r="48762" spans="21:42" ht="15" customHeight="1" x14ac:dyDescent="0.25">
      <c r="U48762" s="104"/>
      <c r="AB48762" s="104"/>
      <c r="AC48762" s="104"/>
      <c r="AF48762" s="104"/>
      <c r="AG48762" s="104"/>
      <c r="AK48762" s="104"/>
      <c r="AL48762" s="104"/>
      <c r="AO48762" s="104"/>
      <c r="AP48762" s="104"/>
    </row>
    <row r="48763" spans="21:42" ht="15" customHeight="1" x14ac:dyDescent="0.25">
      <c r="U48763" s="104"/>
      <c r="AB48763" s="104"/>
      <c r="AC48763" s="104"/>
      <c r="AF48763" s="104"/>
      <c r="AG48763" s="104"/>
      <c r="AK48763" s="104"/>
      <c r="AL48763" s="104"/>
      <c r="AO48763" s="104"/>
      <c r="AP48763" s="104"/>
    </row>
    <row r="48764" spans="21:42" ht="15" customHeight="1" x14ac:dyDescent="0.25">
      <c r="U48764" s="104"/>
      <c r="AB48764" s="104"/>
      <c r="AC48764" s="104"/>
      <c r="AF48764" s="104"/>
      <c r="AG48764" s="104"/>
      <c r="AK48764" s="104"/>
      <c r="AL48764" s="104"/>
      <c r="AO48764" s="104"/>
      <c r="AP48764" s="104"/>
    </row>
    <row r="48765" spans="21:42" ht="15" customHeight="1" x14ac:dyDescent="0.25">
      <c r="U48765" s="104"/>
      <c r="AB48765" s="104"/>
      <c r="AC48765" s="104"/>
      <c r="AF48765" s="104"/>
      <c r="AG48765" s="104"/>
      <c r="AK48765" s="104"/>
      <c r="AL48765" s="104"/>
      <c r="AO48765" s="104"/>
      <c r="AP48765" s="104"/>
    </row>
    <row r="48766" spans="21:42" ht="15" customHeight="1" x14ac:dyDescent="0.25">
      <c r="U48766" s="104"/>
      <c r="AB48766" s="104"/>
      <c r="AC48766" s="104"/>
      <c r="AF48766" s="104"/>
      <c r="AG48766" s="104"/>
      <c r="AK48766" s="104"/>
      <c r="AL48766" s="104"/>
      <c r="AO48766" s="104"/>
      <c r="AP48766" s="104"/>
    </row>
    <row r="48767" spans="21:42" ht="15" customHeight="1" x14ac:dyDescent="0.25">
      <c r="U48767" s="104"/>
      <c r="AB48767" s="104"/>
      <c r="AC48767" s="104"/>
      <c r="AF48767" s="104"/>
      <c r="AG48767" s="104"/>
      <c r="AK48767" s="104"/>
      <c r="AL48767" s="104"/>
      <c r="AO48767" s="104"/>
      <c r="AP48767" s="104"/>
    </row>
    <row r="48768" spans="21:42" ht="15" customHeight="1" x14ac:dyDescent="0.25">
      <c r="U48768" s="104"/>
      <c r="AB48768" s="104"/>
      <c r="AC48768" s="104"/>
      <c r="AF48768" s="104"/>
      <c r="AG48768" s="104"/>
      <c r="AK48768" s="104"/>
      <c r="AL48768" s="104"/>
      <c r="AO48768" s="104"/>
      <c r="AP48768" s="104"/>
    </row>
    <row r="48769" spans="21:42" ht="15" customHeight="1" x14ac:dyDescent="0.25">
      <c r="U48769" s="104"/>
      <c r="AB48769" s="104"/>
      <c r="AC48769" s="104"/>
      <c r="AF48769" s="104"/>
      <c r="AG48769" s="104"/>
      <c r="AK48769" s="104"/>
      <c r="AL48769" s="104"/>
      <c r="AO48769" s="104"/>
      <c r="AP48769" s="104"/>
    </row>
    <row r="48770" spans="21:42" ht="15" customHeight="1" x14ac:dyDescent="0.25">
      <c r="U48770" s="104"/>
      <c r="AB48770" s="104"/>
      <c r="AC48770" s="104"/>
      <c r="AF48770" s="104"/>
      <c r="AG48770" s="104"/>
      <c r="AK48770" s="104"/>
      <c r="AL48770" s="104"/>
      <c r="AO48770" s="104"/>
      <c r="AP48770" s="104"/>
    </row>
    <row r="48771" spans="21:42" ht="15" customHeight="1" x14ac:dyDescent="0.25">
      <c r="U48771" s="104"/>
      <c r="AB48771" s="104"/>
      <c r="AC48771" s="104"/>
      <c r="AF48771" s="104"/>
      <c r="AG48771" s="104"/>
      <c r="AK48771" s="104"/>
      <c r="AL48771" s="104"/>
      <c r="AO48771" s="104"/>
      <c r="AP48771" s="104"/>
    </row>
    <row r="48772" spans="21:42" ht="15" customHeight="1" x14ac:dyDescent="0.25">
      <c r="U48772" s="104"/>
      <c r="AB48772" s="104"/>
      <c r="AC48772" s="104"/>
      <c r="AF48772" s="104"/>
      <c r="AG48772" s="104"/>
      <c r="AK48772" s="104"/>
      <c r="AL48772" s="104"/>
      <c r="AO48772" s="104"/>
      <c r="AP48772" s="104"/>
    </row>
    <row r="48773" spans="21:42" ht="15" customHeight="1" x14ac:dyDescent="0.25">
      <c r="U48773" s="104"/>
      <c r="AB48773" s="104"/>
      <c r="AC48773" s="104"/>
      <c r="AF48773" s="104"/>
      <c r="AG48773" s="104"/>
      <c r="AK48773" s="104"/>
      <c r="AL48773" s="104"/>
      <c r="AO48773" s="104"/>
      <c r="AP48773" s="104"/>
    </row>
    <row r="48774" spans="21:42" ht="15" customHeight="1" x14ac:dyDescent="0.25">
      <c r="U48774" s="104"/>
      <c r="AB48774" s="104"/>
      <c r="AC48774" s="104"/>
      <c r="AF48774" s="104"/>
      <c r="AG48774" s="104"/>
      <c r="AK48774" s="104"/>
      <c r="AL48774" s="104"/>
      <c r="AO48774" s="104"/>
      <c r="AP48774" s="104"/>
    </row>
    <row r="48775" spans="21:42" ht="15" customHeight="1" x14ac:dyDescent="0.25">
      <c r="U48775" s="104"/>
      <c r="AB48775" s="104"/>
      <c r="AC48775" s="104"/>
      <c r="AF48775" s="104"/>
      <c r="AG48775" s="104"/>
      <c r="AK48775" s="104"/>
      <c r="AL48775" s="104"/>
      <c r="AO48775" s="104"/>
      <c r="AP48775" s="104"/>
    </row>
    <row r="48776" spans="21:42" ht="15" customHeight="1" x14ac:dyDescent="0.25">
      <c r="U48776" s="104"/>
      <c r="AB48776" s="104"/>
      <c r="AC48776" s="104"/>
      <c r="AF48776" s="104"/>
      <c r="AG48776" s="104"/>
      <c r="AK48776" s="104"/>
      <c r="AL48776" s="104"/>
      <c r="AO48776" s="104"/>
      <c r="AP48776" s="104"/>
    </row>
    <row r="48777" spans="21:42" ht="15" customHeight="1" x14ac:dyDescent="0.25">
      <c r="U48777" s="104"/>
      <c r="AB48777" s="104"/>
      <c r="AC48777" s="104"/>
      <c r="AF48777" s="104"/>
      <c r="AG48777" s="104"/>
      <c r="AK48777" s="104"/>
      <c r="AL48777" s="104"/>
      <c r="AO48777" s="104"/>
      <c r="AP48777" s="104"/>
    </row>
    <row r="48778" spans="21:42" ht="15" customHeight="1" x14ac:dyDescent="0.25">
      <c r="U48778" s="104"/>
      <c r="AB48778" s="104"/>
      <c r="AC48778" s="104"/>
      <c r="AF48778" s="104"/>
      <c r="AG48778" s="104"/>
      <c r="AK48778" s="104"/>
      <c r="AL48778" s="104"/>
      <c r="AO48778" s="104"/>
      <c r="AP48778" s="104"/>
    </row>
    <row r="48779" spans="21:42" ht="15" customHeight="1" x14ac:dyDescent="0.25">
      <c r="U48779" s="104"/>
      <c r="AB48779" s="104"/>
      <c r="AC48779" s="104"/>
      <c r="AF48779" s="104"/>
      <c r="AG48779" s="104"/>
      <c r="AK48779" s="104"/>
      <c r="AL48779" s="104"/>
      <c r="AO48779" s="104"/>
      <c r="AP48779" s="104"/>
    </row>
    <row r="48780" spans="21:42" ht="15" customHeight="1" x14ac:dyDescent="0.25">
      <c r="U48780" s="104"/>
      <c r="AB48780" s="104"/>
      <c r="AC48780" s="104"/>
      <c r="AF48780" s="104"/>
      <c r="AG48780" s="104"/>
      <c r="AK48780" s="104"/>
      <c r="AL48780" s="104"/>
      <c r="AO48780" s="104"/>
      <c r="AP48780" s="104"/>
    </row>
    <row r="48781" spans="21:42" ht="15" customHeight="1" x14ac:dyDescent="0.25">
      <c r="U48781" s="104"/>
      <c r="AB48781" s="104"/>
      <c r="AC48781" s="104"/>
      <c r="AF48781" s="104"/>
      <c r="AG48781" s="104"/>
      <c r="AK48781" s="104"/>
      <c r="AL48781" s="104"/>
      <c r="AO48781" s="104"/>
      <c r="AP48781" s="104"/>
    </row>
    <row r="48782" spans="21:42" ht="15" customHeight="1" x14ac:dyDescent="0.25">
      <c r="U48782" s="104"/>
      <c r="AB48782" s="104"/>
      <c r="AC48782" s="104"/>
      <c r="AF48782" s="104"/>
      <c r="AG48782" s="104"/>
      <c r="AK48782" s="104"/>
      <c r="AL48782" s="104"/>
      <c r="AO48782" s="104"/>
      <c r="AP48782" s="104"/>
    </row>
    <row r="48783" spans="21:42" ht="15" customHeight="1" x14ac:dyDescent="0.25">
      <c r="U48783" s="104"/>
      <c r="AB48783" s="104"/>
      <c r="AC48783" s="104"/>
      <c r="AF48783" s="104"/>
      <c r="AG48783" s="104"/>
      <c r="AK48783" s="104"/>
      <c r="AL48783" s="104"/>
      <c r="AO48783" s="104"/>
      <c r="AP48783" s="104"/>
    </row>
    <row r="48784" spans="21:42" ht="15" customHeight="1" x14ac:dyDescent="0.25">
      <c r="U48784" s="104"/>
      <c r="AB48784" s="104"/>
      <c r="AC48784" s="104"/>
      <c r="AF48784" s="104"/>
      <c r="AG48784" s="104"/>
      <c r="AK48784" s="104"/>
      <c r="AL48784" s="104"/>
      <c r="AO48784" s="104"/>
      <c r="AP48784" s="104"/>
    </row>
    <row r="48785" spans="21:42" ht="15" customHeight="1" x14ac:dyDescent="0.25">
      <c r="U48785" s="104"/>
      <c r="AB48785" s="104"/>
      <c r="AC48785" s="104"/>
      <c r="AF48785" s="104"/>
      <c r="AG48785" s="104"/>
      <c r="AK48785" s="104"/>
      <c r="AL48785" s="104"/>
      <c r="AO48785" s="104"/>
      <c r="AP48785" s="104"/>
    </row>
    <row r="48786" spans="21:42" ht="15" customHeight="1" x14ac:dyDescent="0.25">
      <c r="U48786" s="104"/>
      <c r="AB48786" s="104"/>
      <c r="AC48786" s="104"/>
      <c r="AF48786" s="104"/>
      <c r="AG48786" s="104"/>
      <c r="AK48786" s="104"/>
      <c r="AL48786" s="104"/>
      <c r="AO48786" s="104"/>
      <c r="AP48786" s="104"/>
    </row>
    <row r="48787" spans="21:42" ht="15" customHeight="1" x14ac:dyDescent="0.25">
      <c r="U48787" s="104"/>
      <c r="AB48787" s="104"/>
      <c r="AC48787" s="104"/>
      <c r="AF48787" s="104"/>
      <c r="AG48787" s="104"/>
      <c r="AK48787" s="104"/>
      <c r="AL48787" s="104"/>
      <c r="AO48787" s="104"/>
      <c r="AP48787" s="104"/>
    </row>
    <row r="48788" spans="21:42" ht="15" customHeight="1" x14ac:dyDescent="0.25">
      <c r="U48788" s="104"/>
      <c r="AB48788" s="104"/>
      <c r="AC48788" s="104"/>
      <c r="AF48788" s="104"/>
      <c r="AG48788" s="104"/>
      <c r="AK48788" s="104"/>
      <c r="AL48788" s="104"/>
      <c r="AO48788" s="104"/>
      <c r="AP48788" s="104"/>
    </row>
    <row r="48789" spans="21:42" ht="15" customHeight="1" x14ac:dyDescent="0.25">
      <c r="U48789" s="104"/>
      <c r="AB48789" s="104"/>
      <c r="AC48789" s="104"/>
      <c r="AF48789" s="104"/>
      <c r="AG48789" s="104"/>
      <c r="AK48789" s="104"/>
      <c r="AL48789" s="104"/>
      <c r="AO48789" s="104"/>
      <c r="AP48789" s="104"/>
    </row>
    <row r="48790" spans="21:42" ht="15" customHeight="1" x14ac:dyDescent="0.25">
      <c r="U48790" s="104"/>
      <c r="AB48790" s="104"/>
      <c r="AC48790" s="104"/>
      <c r="AF48790" s="104"/>
      <c r="AG48790" s="104"/>
      <c r="AK48790" s="104"/>
      <c r="AL48790" s="104"/>
      <c r="AO48790" s="104"/>
      <c r="AP48790" s="104"/>
    </row>
    <row r="48791" spans="21:42" ht="15" customHeight="1" x14ac:dyDescent="0.25">
      <c r="U48791" s="104"/>
      <c r="AB48791" s="104"/>
      <c r="AC48791" s="104"/>
      <c r="AF48791" s="104"/>
      <c r="AG48791" s="104"/>
      <c r="AK48791" s="104"/>
      <c r="AL48791" s="104"/>
      <c r="AO48791" s="104"/>
      <c r="AP48791" s="104"/>
    </row>
    <row r="48792" spans="21:42" ht="15" customHeight="1" x14ac:dyDescent="0.25">
      <c r="U48792" s="104"/>
      <c r="AB48792" s="104"/>
      <c r="AC48792" s="104"/>
      <c r="AF48792" s="104"/>
      <c r="AG48792" s="104"/>
      <c r="AK48792" s="104"/>
      <c r="AL48792" s="104"/>
      <c r="AO48792" s="104"/>
      <c r="AP48792" s="104"/>
    </row>
    <row r="48793" spans="21:42" ht="15" customHeight="1" x14ac:dyDescent="0.25">
      <c r="U48793" s="104"/>
      <c r="AB48793" s="104"/>
      <c r="AC48793" s="104"/>
      <c r="AF48793" s="104"/>
      <c r="AG48793" s="104"/>
      <c r="AK48793" s="104"/>
      <c r="AL48793" s="104"/>
      <c r="AO48793" s="104"/>
      <c r="AP48793" s="104"/>
    </row>
    <row r="48794" spans="21:42" ht="15" customHeight="1" x14ac:dyDescent="0.25">
      <c r="U48794" s="104"/>
      <c r="AB48794" s="104"/>
      <c r="AC48794" s="104"/>
      <c r="AF48794" s="104"/>
      <c r="AG48794" s="104"/>
      <c r="AK48794" s="104"/>
      <c r="AL48794" s="104"/>
      <c r="AO48794" s="104"/>
      <c r="AP48794" s="104"/>
    </row>
    <row r="48795" spans="21:42" ht="15" customHeight="1" x14ac:dyDescent="0.25">
      <c r="U48795" s="104"/>
      <c r="AB48795" s="104"/>
      <c r="AC48795" s="104"/>
      <c r="AF48795" s="104"/>
      <c r="AG48795" s="104"/>
      <c r="AK48795" s="104"/>
      <c r="AL48795" s="104"/>
      <c r="AO48795" s="104"/>
      <c r="AP48795" s="104"/>
    </row>
    <row r="48796" spans="21:42" ht="15" customHeight="1" x14ac:dyDescent="0.25">
      <c r="U48796" s="104"/>
      <c r="AB48796" s="104"/>
      <c r="AC48796" s="104"/>
      <c r="AF48796" s="104"/>
      <c r="AG48796" s="104"/>
      <c r="AK48796" s="104"/>
      <c r="AL48796" s="104"/>
      <c r="AO48796" s="104"/>
      <c r="AP48796" s="104"/>
    </row>
    <row r="48797" spans="21:42" ht="15" customHeight="1" x14ac:dyDescent="0.25">
      <c r="U48797" s="104"/>
      <c r="AB48797" s="104"/>
      <c r="AC48797" s="104"/>
      <c r="AF48797" s="104"/>
      <c r="AG48797" s="104"/>
      <c r="AK48797" s="104"/>
      <c r="AL48797" s="104"/>
      <c r="AO48797" s="104"/>
      <c r="AP48797" s="104"/>
    </row>
    <row r="48798" spans="21:42" ht="15" customHeight="1" x14ac:dyDescent="0.25">
      <c r="U48798" s="104"/>
      <c r="AB48798" s="104"/>
      <c r="AC48798" s="104"/>
      <c r="AF48798" s="104"/>
      <c r="AG48798" s="104"/>
      <c r="AK48798" s="104"/>
      <c r="AL48798" s="104"/>
      <c r="AO48798" s="104"/>
      <c r="AP48798" s="104"/>
    </row>
    <row r="48799" spans="21:42" ht="15" customHeight="1" x14ac:dyDescent="0.25">
      <c r="U48799" s="104"/>
      <c r="AB48799" s="104"/>
      <c r="AC48799" s="104"/>
      <c r="AF48799" s="104"/>
      <c r="AG48799" s="104"/>
      <c r="AK48799" s="104"/>
      <c r="AL48799" s="104"/>
      <c r="AO48799" s="104"/>
      <c r="AP48799" s="104"/>
    </row>
    <row r="48800" spans="21:42" ht="15" customHeight="1" x14ac:dyDescent="0.25">
      <c r="U48800" s="104"/>
      <c r="AB48800" s="104"/>
      <c r="AC48800" s="104"/>
      <c r="AF48800" s="104"/>
      <c r="AG48800" s="104"/>
      <c r="AK48800" s="104"/>
      <c r="AL48800" s="104"/>
      <c r="AO48800" s="104"/>
      <c r="AP48800" s="104"/>
    </row>
    <row r="48801" spans="21:42" ht="15" customHeight="1" x14ac:dyDescent="0.25">
      <c r="U48801" s="104"/>
      <c r="AB48801" s="104"/>
      <c r="AC48801" s="104"/>
      <c r="AF48801" s="104"/>
      <c r="AG48801" s="104"/>
      <c r="AK48801" s="104"/>
      <c r="AL48801" s="104"/>
      <c r="AO48801" s="104"/>
      <c r="AP48801" s="104"/>
    </row>
    <row r="48802" spans="21:42" ht="15" customHeight="1" x14ac:dyDescent="0.25">
      <c r="U48802" s="104"/>
      <c r="AB48802" s="104"/>
      <c r="AC48802" s="104"/>
      <c r="AF48802" s="104"/>
      <c r="AG48802" s="104"/>
      <c r="AK48802" s="104"/>
      <c r="AL48802" s="104"/>
      <c r="AO48802" s="104"/>
      <c r="AP48802" s="104"/>
    </row>
    <row r="48803" spans="21:42" ht="15" customHeight="1" x14ac:dyDescent="0.25">
      <c r="U48803" s="104"/>
      <c r="AB48803" s="104"/>
      <c r="AC48803" s="104"/>
      <c r="AF48803" s="104"/>
      <c r="AG48803" s="104"/>
      <c r="AK48803" s="104"/>
      <c r="AL48803" s="104"/>
      <c r="AO48803" s="104"/>
      <c r="AP48803" s="104"/>
    </row>
    <row r="48804" spans="21:42" ht="15" customHeight="1" x14ac:dyDescent="0.25">
      <c r="U48804" s="104"/>
      <c r="AB48804" s="104"/>
      <c r="AC48804" s="104"/>
      <c r="AF48804" s="104"/>
      <c r="AG48804" s="104"/>
      <c r="AK48804" s="104"/>
      <c r="AL48804" s="104"/>
      <c r="AO48804" s="104"/>
      <c r="AP48804" s="104"/>
    </row>
    <row r="48805" spans="21:42" ht="15" customHeight="1" x14ac:dyDescent="0.25">
      <c r="U48805" s="104"/>
      <c r="AB48805" s="104"/>
      <c r="AC48805" s="104"/>
      <c r="AF48805" s="104"/>
      <c r="AG48805" s="104"/>
      <c r="AK48805" s="104"/>
      <c r="AL48805" s="104"/>
      <c r="AO48805" s="104"/>
      <c r="AP48805" s="104"/>
    </row>
    <row r="48806" spans="21:42" ht="15" customHeight="1" x14ac:dyDescent="0.25">
      <c r="U48806" s="104"/>
      <c r="AB48806" s="104"/>
      <c r="AC48806" s="104"/>
      <c r="AF48806" s="104"/>
      <c r="AG48806" s="104"/>
      <c r="AK48806" s="104"/>
      <c r="AL48806" s="104"/>
      <c r="AO48806" s="104"/>
      <c r="AP48806" s="104"/>
    </row>
    <row r="48807" spans="21:42" ht="15" customHeight="1" x14ac:dyDescent="0.25">
      <c r="U48807" s="104"/>
      <c r="AB48807" s="104"/>
      <c r="AC48807" s="104"/>
      <c r="AF48807" s="104"/>
      <c r="AG48807" s="104"/>
      <c r="AK48807" s="104"/>
      <c r="AL48807" s="104"/>
      <c r="AO48807" s="104"/>
      <c r="AP48807" s="104"/>
    </row>
    <row r="48808" spans="21:42" ht="15" customHeight="1" x14ac:dyDescent="0.25">
      <c r="U48808" s="104"/>
      <c r="AB48808" s="104"/>
      <c r="AC48808" s="104"/>
      <c r="AF48808" s="104"/>
      <c r="AG48808" s="104"/>
      <c r="AK48808" s="104"/>
      <c r="AL48808" s="104"/>
      <c r="AO48808" s="104"/>
      <c r="AP48808" s="104"/>
    </row>
    <row r="48809" spans="21:42" ht="15" customHeight="1" x14ac:dyDescent="0.25">
      <c r="U48809" s="104"/>
      <c r="AB48809" s="104"/>
      <c r="AC48809" s="104"/>
      <c r="AF48809" s="104"/>
      <c r="AG48809" s="104"/>
      <c r="AK48809" s="104"/>
      <c r="AL48809" s="104"/>
      <c r="AO48809" s="104"/>
      <c r="AP48809" s="104"/>
    </row>
    <row r="48810" spans="21:42" ht="15" customHeight="1" x14ac:dyDescent="0.25">
      <c r="U48810" s="104"/>
      <c r="AB48810" s="104"/>
      <c r="AC48810" s="104"/>
      <c r="AF48810" s="104"/>
      <c r="AG48810" s="104"/>
      <c r="AK48810" s="104"/>
      <c r="AL48810" s="104"/>
      <c r="AO48810" s="104"/>
      <c r="AP48810" s="104"/>
    </row>
    <row r="48811" spans="21:42" ht="15" customHeight="1" x14ac:dyDescent="0.25">
      <c r="U48811" s="104"/>
      <c r="AB48811" s="104"/>
      <c r="AC48811" s="104"/>
      <c r="AF48811" s="104"/>
      <c r="AG48811" s="104"/>
      <c r="AK48811" s="104"/>
      <c r="AL48811" s="104"/>
      <c r="AO48811" s="104"/>
      <c r="AP48811" s="104"/>
    </row>
    <row r="48812" spans="21:42" ht="15" customHeight="1" x14ac:dyDescent="0.25">
      <c r="U48812" s="104"/>
      <c r="AB48812" s="104"/>
      <c r="AC48812" s="104"/>
      <c r="AF48812" s="104"/>
      <c r="AG48812" s="104"/>
      <c r="AK48812" s="104"/>
      <c r="AL48812" s="104"/>
      <c r="AO48812" s="104"/>
      <c r="AP48812" s="104"/>
    </row>
    <row r="48813" spans="21:42" ht="15" customHeight="1" x14ac:dyDescent="0.25">
      <c r="U48813" s="104"/>
      <c r="AB48813" s="104"/>
      <c r="AC48813" s="104"/>
      <c r="AF48813" s="104"/>
      <c r="AG48813" s="104"/>
      <c r="AK48813" s="104"/>
      <c r="AL48813" s="104"/>
      <c r="AO48813" s="104"/>
      <c r="AP48813" s="104"/>
    </row>
    <row r="48814" spans="21:42" ht="15" customHeight="1" x14ac:dyDescent="0.25">
      <c r="U48814" s="104"/>
      <c r="AB48814" s="104"/>
      <c r="AC48814" s="104"/>
      <c r="AF48814" s="104"/>
      <c r="AG48814" s="104"/>
      <c r="AK48814" s="104"/>
      <c r="AL48814" s="104"/>
      <c r="AO48814" s="104"/>
      <c r="AP48814" s="104"/>
    </row>
    <row r="48815" spans="21:42" ht="15" customHeight="1" x14ac:dyDescent="0.25">
      <c r="U48815" s="104"/>
      <c r="AB48815" s="104"/>
      <c r="AC48815" s="104"/>
      <c r="AF48815" s="104"/>
      <c r="AG48815" s="104"/>
      <c r="AK48815" s="104"/>
      <c r="AL48815" s="104"/>
      <c r="AO48815" s="104"/>
      <c r="AP48815" s="104"/>
    </row>
    <row r="48816" spans="21:42" ht="15" customHeight="1" x14ac:dyDescent="0.25">
      <c r="U48816" s="104"/>
      <c r="AB48816" s="104"/>
      <c r="AC48816" s="104"/>
      <c r="AF48816" s="104"/>
      <c r="AG48816" s="104"/>
      <c r="AK48816" s="104"/>
      <c r="AL48816" s="104"/>
      <c r="AO48816" s="104"/>
      <c r="AP48816" s="104"/>
    </row>
    <row r="48817" spans="21:42" ht="15" customHeight="1" x14ac:dyDescent="0.25">
      <c r="U48817" s="104"/>
      <c r="AB48817" s="104"/>
      <c r="AC48817" s="104"/>
      <c r="AF48817" s="104"/>
      <c r="AG48817" s="104"/>
      <c r="AK48817" s="104"/>
      <c r="AL48817" s="104"/>
      <c r="AO48817" s="104"/>
      <c r="AP48817" s="104"/>
    </row>
    <row r="48818" spans="21:42" ht="15" customHeight="1" x14ac:dyDescent="0.25">
      <c r="U48818" s="104"/>
      <c r="AB48818" s="104"/>
      <c r="AC48818" s="104"/>
      <c r="AF48818" s="104"/>
      <c r="AG48818" s="104"/>
      <c r="AK48818" s="104"/>
      <c r="AL48818" s="104"/>
      <c r="AO48818" s="104"/>
      <c r="AP48818" s="104"/>
    </row>
    <row r="48819" spans="21:42" ht="15" customHeight="1" x14ac:dyDescent="0.25">
      <c r="U48819" s="104"/>
      <c r="AB48819" s="104"/>
      <c r="AC48819" s="104"/>
      <c r="AF48819" s="104"/>
      <c r="AG48819" s="104"/>
      <c r="AK48819" s="104"/>
      <c r="AL48819" s="104"/>
      <c r="AO48819" s="104"/>
      <c r="AP48819" s="104"/>
    </row>
    <row r="48820" spans="21:42" ht="15" customHeight="1" x14ac:dyDescent="0.25">
      <c r="U48820" s="104"/>
      <c r="AB48820" s="104"/>
      <c r="AC48820" s="104"/>
      <c r="AF48820" s="104"/>
      <c r="AG48820" s="104"/>
      <c r="AK48820" s="104"/>
      <c r="AL48820" s="104"/>
      <c r="AO48820" s="104"/>
      <c r="AP48820" s="104"/>
    </row>
    <row r="48821" spans="21:42" ht="15" customHeight="1" x14ac:dyDescent="0.25">
      <c r="U48821" s="104"/>
      <c r="AB48821" s="104"/>
      <c r="AC48821" s="104"/>
      <c r="AF48821" s="104"/>
      <c r="AG48821" s="104"/>
      <c r="AK48821" s="104"/>
      <c r="AL48821" s="104"/>
      <c r="AO48821" s="104"/>
      <c r="AP48821" s="104"/>
    </row>
    <row r="48822" spans="21:42" ht="15" customHeight="1" x14ac:dyDescent="0.25">
      <c r="U48822" s="104"/>
      <c r="AB48822" s="104"/>
      <c r="AC48822" s="104"/>
      <c r="AF48822" s="104"/>
      <c r="AG48822" s="104"/>
      <c r="AK48822" s="104"/>
      <c r="AL48822" s="104"/>
      <c r="AO48822" s="104"/>
      <c r="AP48822" s="104"/>
    </row>
    <row r="48823" spans="21:42" ht="15" customHeight="1" x14ac:dyDescent="0.25">
      <c r="U48823" s="104"/>
      <c r="AB48823" s="104"/>
      <c r="AC48823" s="104"/>
      <c r="AF48823" s="104"/>
      <c r="AG48823" s="104"/>
      <c r="AK48823" s="104"/>
      <c r="AL48823" s="104"/>
      <c r="AO48823" s="104"/>
      <c r="AP48823" s="104"/>
    </row>
    <row r="48824" spans="21:42" ht="15" customHeight="1" x14ac:dyDescent="0.25">
      <c r="U48824" s="104"/>
      <c r="AB48824" s="104"/>
      <c r="AC48824" s="104"/>
      <c r="AF48824" s="104"/>
      <c r="AG48824" s="104"/>
      <c r="AK48824" s="104"/>
      <c r="AL48824" s="104"/>
      <c r="AO48824" s="104"/>
      <c r="AP48824" s="104"/>
    </row>
    <row r="48825" spans="21:42" ht="15" customHeight="1" x14ac:dyDescent="0.25">
      <c r="U48825" s="104"/>
      <c r="AB48825" s="104"/>
      <c r="AC48825" s="104"/>
      <c r="AF48825" s="104"/>
      <c r="AG48825" s="104"/>
      <c r="AK48825" s="104"/>
      <c r="AL48825" s="104"/>
      <c r="AO48825" s="104"/>
      <c r="AP48825" s="104"/>
    </row>
    <row r="48826" spans="21:42" ht="15" customHeight="1" x14ac:dyDescent="0.25">
      <c r="U48826" s="104"/>
      <c r="AB48826" s="104"/>
      <c r="AC48826" s="104"/>
      <c r="AF48826" s="104"/>
      <c r="AG48826" s="104"/>
      <c r="AK48826" s="104"/>
      <c r="AL48826" s="104"/>
      <c r="AO48826" s="104"/>
      <c r="AP48826" s="104"/>
    </row>
    <row r="48827" spans="21:42" ht="15" customHeight="1" x14ac:dyDescent="0.25">
      <c r="U48827" s="104"/>
      <c r="AB48827" s="104"/>
      <c r="AC48827" s="104"/>
      <c r="AF48827" s="104"/>
      <c r="AG48827" s="104"/>
      <c r="AK48827" s="104"/>
      <c r="AL48827" s="104"/>
      <c r="AO48827" s="104"/>
      <c r="AP48827" s="104"/>
    </row>
    <row r="48828" spans="21:42" ht="15" customHeight="1" x14ac:dyDescent="0.25">
      <c r="U48828" s="104"/>
      <c r="AB48828" s="104"/>
      <c r="AC48828" s="104"/>
      <c r="AF48828" s="104"/>
      <c r="AG48828" s="104"/>
      <c r="AK48828" s="104"/>
      <c r="AL48828" s="104"/>
      <c r="AO48828" s="104"/>
      <c r="AP48828" s="104"/>
    </row>
    <row r="48829" spans="21:42" ht="15" customHeight="1" x14ac:dyDescent="0.25">
      <c r="U48829" s="104"/>
      <c r="AB48829" s="104"/>
      <c r="AC48829" s="104"/>
      <c r="AF48829" s="104"/>
      <c r="AG48829" s="104"/>
      <c r="AK48829" s="104"/>
      <c r="AL48829" s="104"/>
      <c r="AO48829" s="104"/>
      <c r="AP48829" s="104"/>
    </row>
    <row r="48830" spans="21:42" ht="15" customHeight="1" x14ac:dyDescent="0.25">
      <c r="U48830" s="104"/>
      <c r="AB48830" s="104"/>
      <c r="AC48830" s="104"/>
      <c r="AF48830" s="104"/>
      <c r="AG48830" s="104"/>
      <c r="AK48830" s="104"/>
      <c r="AL48830" s="104"/>
      <c r="AO48830" s="104"/>
      <c r="AP48830" s="104"/>
    </row>
    <row r="48831" spans="21:42" ht="15" customHeight="1" x14ac:dyDescent="0.25">
      <c r="U48831" s="104"/>
      <c r="AB48831" s="104"/>
      <c r="AC48831" s="104"/>
      <c r="AF48831" s="104"/>
      <c r="AG48831" s="104"/>
      <c r="AK48831" s="104"/>
      <c r="AL48831" s="104"/>
      <c r="AO48831" s="104"/>
      <c r="AP48831" s="104"/>
    </row>
    <row r="48832" spans="21:42" ht="15" customHeight="1" x14ac:dyDescent="0.25">
      <c r="U48832" s="104"/>
      <c r="AB48832" s="104"/>
      <c r="AC48832" s="104"/>
      <c r="AF48832" s="104"/>
      <c r="AG48832" s="104"/>
      <c r="AK48832" s="104"/>
      <c r="AL48832" s="104"/>
      <c r="AO48832" s="104"/>
      <c r="AP48832" s="104"/>
    </row>
    <row r="48833" spans="21:42" ht="15" customHeight="1" x14ac:dyDescent="0.25">
      <c r="U48833" s="104"/>
      <c r="AB48833" s="104"/>
      <c r="AC48833" s="104"/>
      <c r="AF48833" s="104"/>
      <c r="AG48833" s="104"/>
      <c r="AK48833" s="104"/>
      <c r="AL48833" s="104"/>
      <c r="AO48833" s="104"/>
      <c r="AP48833" s="104"/>
    </row>
    <row r="48834" spans="21:42" ht="15" customHeight="1" x14ac:dyDescent="0.25">
      <c r="U48834" s="104"/>
      <c r="AB48834" s="104"/>
      <c r="AC48834" s="104"/>
      <c r="AF48834" s="104"/>
      <c r="AG48834" s="104"/>
      <c r="AK48834" s="104"/>
      <c r="AL48834" s="104"/>
      <c r="AO48834" s="104"/>
      <c r="AP48834" s="104"/>
    </row>
    <row r="48835" spans="21:42" ht="15" customHeight="1" x14ac:dyDescent="0.25">
      <c r="U48835" s="104"/>
      <c r="AB48835" s="104"/>
      <c r="AC48835" s="104"/>
      <c r="AF48835" s="104"/>
      <c r="AG48835" s="104"/>
      <c r="AK48835" s="104"/>
      <c r="AL48835" s="104"/>
      <c r="AO48835" s="104"/>
      <c r="AP48835" s="104"/>
    </row>
    <row r="48836" spans="21:42" ht="15" customHeight="1" x14ac:dyDescent="0.25">
      <c r="U48836" s="104"/>
      <c r="AB48836" s="104"/>
      <c r="AC48836" s="104"/>
      <c r="AF48836" s="104"/>
      <c r="AG48836" s="104"/>
      <c r="AK48836" s="104"/>
      <c r="AL48836" s="104"/>
      <c r="AO48836" s="104"/>
      <c r="AP48836" s="104"/>
    </row>
    <row r="48837" spans="21:42" ht="15" customHeight="1" x14ac:dyDescent="0.25">
      <c r="U48837" s="104"/>
      <c r="AB48837" s="104"/>
      <c r="AC48837" s="104"/>
      <c r="AF48837" s="104"/>
      <c r="AG48837" s="104"/>
      <c r="AK48837" s="104"/>
      <c r="AL48837" s="104"/>
      <c r="AO48837" s="104"/>
      <c r="AP48837" s="104"/>
    </row>
    <row r="48838" spans="21:42" ht="15" customHeight="1" x14ac:dyDescent="0.25">
      <c r="U48838" s="104"/>
      <c r="AB48838" s="104"/>
      <c r="AC48838" s="104"/>
      <c r="AF48838" s="104"/>
      <c r="AG48838" s="104"/>
      <c r="AK48838" s="104"/>
      <c r="AL48838" s="104"/>
      <c r="AO48838" s="104"/>
      <c r="AP48838" s="104"/>
    </row>
    <row r="48839" spans="21:42" ht="15" customHeight="1" x14ac:dyDescent="0.25">
      <c r="U48839" s="104"/>
      <c r="AB48839" s="104"/>
      <c r="AC48839" s="104"/>
      <c r="AF48839" s="104"/>
      <c r="AG48839" s="104"/>
      <c r="AK48839" s="104"/>
      <c r="AL48839" s="104"/>
      <c r="AO48839" s="104"/>
      <c r="AP48839" s="104"/>
    </row>
    <row r="48840" spans="21:42" ht="15" customHeight="1" x14ac:dyDescent="0.25">
      <c r="U48840" s="104"/>
      <c r="AB48840" s="104"/>
      <c r="AC48840" s="104"/>
      <c r="AF48840" s="104"/>
      <c r="AG48840" s="104"/>
      <c r="AK48840" s="104"/>
      <c r="AL48840" s="104"/>
      <c r="AO48840" s="104"/>
      <c r="AP48840" s="104"/>
    </row>
    <row r="48841" spans="21:42" ht="15" customHeight="1" x14ac:dyDescent="0.25">
      <c r="U48841" s="104"/>
      <c r="AB48841" s="104"/>
      <c r="AC48841" s="104"/>
      <c r="AF48841" s="104"/>
      <c r="AG48841" s="104"/>
      <c r="AK48841" s="104"/>
      <c r="AL48841" s="104"/>
      <c r="AO48841" s="104"/>
      <c r="AP48841" s="104"/>
    </row>
    <row r="48842" spans="21:42" ht="15" customHeight="1" x14ac:dyDescent="0.25">
      <c r="U48842" s="104"/>
      <c r="AB48842" s="104"/>
      <c r="AC48842" s="104"/>
      <c r="AF48842" s="104"/>
      <c r="AG48842" s="104"/>
      <c r="AK48842" s="104"/>
      <c r="AL48842" s="104"/>
      <c r="AO48842" s="104"/>
      <c r="AP48842" s="104"/>
    </row>
    <row r="48843" spans="21:42" ht="15" customHeight="1" x14ac:dyDescent="0.25">
      <c r="U48843" s="104"/>
      <c r="AB48843" s="104"/>
      <c r="AC48843" s="104"/>
      <c r="AF48843" s="104"/>
      <c r="AG48843" s="104"/>
      <c r="AK48843" s="104"/>
      <c r="AL48843" s="104"/>
      <c r="AO48843" s="104"/>
      <c r="AP48843" s="104"/>
    </row>
    <row r="48844" spans="21:42" ht="15" customHeight="1" x14ac:dyDescent="0.25">
      <c r="U48844" s="104"/>
      <c r="AB48844" s="104"/>
      <c r="AC48844" s="104"/>
      <c r="AF48844" s="104"/>
      <c r="AG48844" s="104"/>
      <c r="AK48844" s="104"/>
      <c r="AL48844" s="104"/>
      <c r="AO48844" s="104"/>
      <c r="AP48844" s="104"/>
    </row>
    <row r="48845" spans="21:42" ht="15" customHeight="1" x14ac:dyDescent="0.25">
      <c r="U48845" s="104"/>
      <c r="AB48845" s="104"/>
      <c r="AC48845" s="104"/>
      <c r="AF48845" s="104"/>
      <c r="AG48845" s="104"/>
      <c r="AK48845" s="104"/>
      <c r="AL48845" s="104"/>
      <c r="AO48845" s="104"/>
      <c r="AP48845" s="104"/>
    </row>
    <row r="48846" spans="21:42" ht="15" customHeight="1" x14ac:dyDescent="0.25">
      <c r="U48846" s="104"/>
      <c r="AB48846" s="104"/>
      <c r="AC48846" s="104"/>
      <c r="AF48846" s="104"/>
      <c r="AG48846" s="104"/>
      <c r="AK48846" s="104"/>
      <c r="AL48846" s="104"/>
      <c r="AO48846" s="104"/>
      <c r="AP48846" s="104"/>
    </row>
    <row r="48847" spans="21:42" ht="15" customHeight="1" x14ac:dyDescent="0.25">
      <c r="U48847" s="104"/>
      <c r="AB48847" s="104"/>
      <c r="AC48847" s="104"/>
      <c r="AF48847" s="104"/>
      <c r="AG48847" s="104"/>
      <c r="AK48847" s="104"/>
      <c r="AL48847" s="104"/>
      <c r="AO48847" s="104"/>
      <c r="AP48847" s="104"/>
    </row>
    <row r="48848" spans="21:42" ht="15" customHeight="1" x14ac:dyDescent="0.25">
      <c r="U48848" s="104"/>
      <c r="AB48848" s="104"/>
      <c r="AC48848" s="104"/>
      <c r="AF48848" s="104"/>
      <c r="AG48848" s="104"/>
      <c r="AK48848" s="104"/>
      <c r="AL48848" s="104"/>
      <c r="AO48848" s="104"/>
      <c r="AP48848" s="104"/>
    </row>
    <row r="48849" spans="21:42" ht="15" customHeight="1" x14ac:dyDescent="0.25">
      <c r="U48849" s="104"/>
      <c r="AB48849" s="104"/>
      <c r="AC48849" s="104"/>
      <c r="AF48849" s="104"/>
      <c r="AG48849" s="104"/>
      <c r="AK48849" s="104"/>
      <c r="AL48849" s="104"/>
      <c r="AO48849" s="104"/>
      <c r="AP48849" s="104"/>
    </row>
    <row r="48850" spans="21:42" ht="15" customHeight="1" x14ac:dyDescent="0.25">
      <c r="U48850" s="104"/>
      <c r="AB48850" s="104"/>
      <c r="AC48850" s="104"/>
      <c r="AF48850" s="104"/>
      <c r="AG48850" s="104"/>
      <c r="AK48850" s="104"/>
      <c r="AL48850" s="104"/>
      <c r="AO48850" s="104"/>
      <c r="AP48850" s="104"/>
    </row>
    <row r="48851" spans="21:42" ht="15" customHeight="1" x14ac:dyDescent="0.25">
      <c r="U48851" s="104"/>
      <c r="AB48851" s="104"/>
      <c r="AC48851" s="104"/>
      <c r="AF48851" s="104"/>
      <c r="AG48851" s="104"/>
      <c r="AK48851" s="104"/>
      <c r="AL48851" s="104"/>
      <c r="AO48851" s="104"/>
      <c r="AP48851" s="104"/>
    </row>
    <row r="48852" spans="21:42" ht="15" customHeight="1" x14ac:dyDescent="0.25">
      <c r="U48852" s="104"/>
      <c r="AB48852" s="104"/>
      <c r="AC48852" s="104"/>
      <c r="AF48852" s="104"/>
      <c r="AG48852" s="104"/>
      <c r="AK48852" s="104"/>
      <c r="AL48852" s="104"/>
      <c r="AO48852" s="104"/>
      <c r="AP48852" s="104"/>
    </row>
    <row r="48853" spans="21:42" ht="15" customHeight="1" x14ac:dyDescent="0.25">
      <c r="U48853" s="104"/>
      <c r="AB48853" s="104"/>
      <c r="AC48853" s="104"/>
      <c r="AF48853" s="104"/>
      <c r="AG48853" s="104"/>
      <c r="AK48853" s="104"/>
      <c r="AL48853" s="104"/>
      <c r="AO48853" s="104"/>
      <c r="AP48853" s="104"/>
    </row>
    <row r="48854" spans="21:42" ht="15" customHeight="1" x14ac:dyDescent="0.25">
      <c r="U48854" s="104"/>
      <c r="AB48854" s="104"/>
      <c r="AC48854" s="104"/>
      <c r="AF48854" s="104"/>
      <c r="AG48854" s="104"/>
      <c r="AK48854" s="104"/>
      <c r="AL48854" s="104"/>
      <c r="AO48854" s="104"/>
      <c r="AP48854" s="104"/>
    </row>
    <row r="48855" spans="21:42" ht="15" customHeight="1" x14ac:dyDescent="0.25">
      <c r="U48855" s="104"/>
      <c r="AB48855" s="104"/>
      <c r="AC48855" s="104"/>
      <c r="AF48855" s="104"/>
      <c r="AG48855" s="104"/>
      <c r="AK48855" s="104"/>
      <c r="AL48855" s="104"/>
      <c r="AO48855" s="104"/>
      <c r="AP48855" s="104"/>
    </row>
    <row r="48856" spans="21:42" ht="15" customHeight="1" x14ac:dyDescent="0.25">
      <c r="U48856" s="104"/>
      <c r="AB48856" s="104"/>
      <c r="AC48856" s="104"/>
      <c r="AF48856" s="104"/>
      <c r="AG48856" s="104"/>
      <c r="AK48856" s="104"/>
      <c r="AL48856" s="104"/>
      <c r="AO48856" s="104"/>
      <c r="AP48856" s="104"/>
    </row>
    <row r="48857" spans="21:42" ht="15" customHeight="1" x14ac:dyDescent="0.25">
      <c r="U48857" s="104"/>
      <c r="AB48857" s="104"/>
      <c r="AC48857" s="104"/>
      <c r="AF48857" s="104"/>
      <c r="AG48857" s="104"/>
      <c r="AK48857" s="104"/>
      <c r="AL48857" s="104"/>
      <c r="AO48857" s="104"/>
      <c r="AP48857" s="104"/>
    </row>
    <row r="48858" spans="21:42" ht="15" customHeight="1" x14ac:dyDescent="0.25">
      <c r="U48858" s="104"/>
      <c r="AB48858" s="104"/>
      <c r="AC48858" s="104"/>
      <c r="AF48858" s="104"/>
      <c r="AG48858" s="104"/>
      <c r="AK48858" s="104"/>
      <c r="AL48858" s="104"/>
      <c r="AO48858" s="104"/>
      <c r="AP48858" s="104"/>
    </row>
    <row r="48859" spans="21:42" ht="15" customHeight="1" x14ac:dyDescent="0.25">
      <c r="U48859" s="104"/>
      <c r="AB48859" s="104"/>
      <c r="AC48859" s="104"/>
      <c r="AF48859" s="104"/>
      <c r="AG48859" s="104"/>
      <c r="AK48859" s="104"/>
      <c r="AL48859" s="104"/>
      <c r="AO48859" s="104"/>
      <c r="AP48859" s="104"/>
    </row>
    <row r="48860" spans="21:42" ht="15" customHeight="1" x14ac:dyDescent="0.25">
      <c r="U48860" s="104"/>
      <c r="AB48860" s="104"/>
      <c r="AC48860" s="104"/>
      <c r="AF48860" s="104"/>
      <c r="AG48860" s="104"/>
      <c r="AK48860" s="104"/>
      <c r="AL48860" s="104"/>
      <c r="AO48860" s="104"/>
      <c r="AP48860" s="104"/>
    </row>
    <row r="48861" spans="21:42" ht="15" customHeight="1" x14ac:dyDescent="0.25">
      <c r="U48861" s="104"/>
      <c r="AB48861" s="104"/>
      <c r="AC48861" s="104"/>
      <c r="AF48861" s="104"/>
      <c r="AG48861" s="104"/>
      <c r="AK48861" s="104"/>
      <c r="AL48861" s="104"/>
      <c r="AO48861" s="104"/>
      <c r="AP48861" s="104"/>
    </row>
    <row r="48862" spans="21:42" ht="15" customHeight="1" x14ac:dyDescent="0.25">
      <c r="U48862" s="104"/>
      <c r="AB48862" s="104"/>
      <c r="AC48862" s="104"/>
      <c r="AF48862" s="104"/>
      <c r="AG48862" s="104"/>
      <c r="AK48862" s="104"/>
      <c r="AL48862" s="104"/>
      <c r="AO48862" s="104"/>
      <c r="AP48862" s="104"/>
    </row>
    <row r="48863" spans="21:42" ht="15" customHeight="1" x14ac:dyDescent="0.25">
      <c r="U48863" s="104"/>
      <c r="AB48863" s="104"/>
      <c r="AC48863" s="104"/>
      <c r="AF48863" s="104"/>
      <c r="AG48863" s="104"/>
      <c r="AK48863" s="104"/>
      <c r="AL48863" s="104"/>
      <c r="AO48863" s="104"/>
      <c r="AP48863" s="104"/>
    </row>
    <row r="48864" spans="21:42" ht="15" customHeight="1" x14ac:dyDescent="0.25">
      <c r="U48864" s="104"/>
      <c r="AB48864" s="104"/>
      <c r="AC48864" s="104"/>
      <c r="AF48864" s="104"/>
      <c r="AG48864" s="104"/>
      <c r="AK48864" s="104"/>
      <c r="AL48864" s="104"/>
      <c r="AO48864" s="104"/>
      <c r="AP48864" s="104"/>
    </row>
    <row r="48865" spans="21:42" ht="15" customHeight="1" x14ac:dyDescent="0.25">
      <c r="U48865" s="104"/>
      <c r="AB48865" s="104"/>
      <c r="AC48865" s="104"/>
      <c r="AF48865" s="104"/>
      <c r="AG48865" s="104"/>
      <c r="AK48865" s="104"/>
      <c r="AL48865" s="104"/>
      <c r="AO48865" s="104"/>
      <c r="AP48865" s="104"/>
    </row>
    <row r="48866" spans="21:42" ht="15" customHeight="1" x14ac:dyDescent="0.25">
      <c r="U48866" s="104"/>
      <c r="AB48866" s="104"/>
      <c r="AC48866" s="104"/>
      <c r="AF48866" s="104"/>
      <c r="AG48866" s="104"/>
      <c r="AK48866" s="104"/>
      <c r="AL48866" s="104"/>
      <c r="AO48866" s="104"/>
      <c r="AP48866" s="104"/>
    </row>
    <row r="48867" spans="21:42" ht="15" customHeight="1" x14ac:dyDescent="0.25">
      <c r="U48867" s="104"/>
      <c r="AB48867" s="104"/>
      <c r="AC48867" s="104"/>
      <c r="AF48867" s="104"/>
      <c r="AG48867" s="104"/>
      <c r="AK48867" s="104"/>
      <c r="AL48867" s="104"/>
      <c r="AO48867" s="104"/>
      <c r="AP48867" s="104"/>
    </row>
    <row r="48868" spans="21:42" ht="15" customHeight="1" x14ac:dyDescent="0.25">
      <c r="U48868" s="104"/>
      <c r="AB48868" s="104"/>
      <c r="AC48868" s="104"/>
      <c r="AF48868" s="104"/>
      <c r="AG48868" s="104"/>
      <c r="AK48868" s="104"/>
      <c r="AL48868" s="104"/>
      <c r="AO48868" s="104"/>
      <c r="AP48868" s="104"/>
    </row>
    <row r="48869" spans="21:42" ht="15" customHeight="1" x14ac:dyDescent="0.25">
      <c r="U48869" s="104"/>
      <c r="AB48869" s="104"/>
      <c r="AC48869" s="104"/>
      <c r="AF48869" s="104"/>
      <c r="AG48869" s="104"/>
      <c r="AK48869" s="104"/>
      <c r="AL48869" s="104"/>
      <c r="AO48869" s="104"/>
      <c r="AP48869" s="104"/>
    </row>
    <row r="48870" spans="21:42" ht="15" customHeight="1" x14ac:dyDescent="0.25">
      <c r="U48870" s="104"/>
      <c r="AB48870" s="104"/>
      <c r="AC48870" s="104"/>
      <c r="AF48870" s="104"/>
      <c r="AG48870" s="104"/>
      <c r="AK48870" s="104"/>
      <c r="AL48870" s="104"/>
      <c r="AO48870" s="104"/>
      <c r="AP48870" s="104"/>
    </row>
    <row r="48871" spans="21:42" ht="15" customHeight="1" x14ac:dyDescent="0.25">
      <c r="U48871" s="104"/>
      <c r="AB48871" s="104"/>
      <c r="AC48871" s="104"/>
      <c r="AF48871" s="104"/>
      <c r="AG48871" s="104"/>
      <c r="AK48871" s="104"/>
      <c r="AL48871" s="104"/>
      <c r="AO48871" s="104"/>
      <c r="AP48871" s="104"/>
    </row>
    <row r="48872" spans="21:42" ht="15" customHeight="1" x14ac:dyDescent="0.25">
      <c r="U48872" s="104"/>
      <c r="AB48872" s="104"/>
      <c r="AC48872" s="104"/>
      <c r="AF48872" s="104"/>
      <c r="AG48872" s="104"/>
      <c r="AK48872" s="104"/>
      <c r="AL48872" s="104"/>
      <c r="AO48872" s="104"/>
      <c r="AP48872" s="104"/>
    </row>
    <row r="48873" spans="21:42" ht="15" customHeight="1" x14ac:dyDescent="0.25">
      <c r="U48873" s="104"/>
      <c r="AB48873" s="104"/>
      <c r="AC48873" s="104"/>
      <c r="AF48873" s="104"/>
      <c r="AG48873" s="104"/>
      <c r="AK48873" s="104"/>
      <c r="AL48873" s="104"/>
      <c r="AO48873" s="104"/>
      <c r="AP48873" s="104"/>
    </row>
    <row r="48874" spans="21:42" ht="15" customHeight="1" x14ac:dyDescent="0.25">
      <c r="U48874" s="104"/>
      <c r="AB48874" s="104"/>
      <c r="AC48874" s="104"/>
      <c r="AF48874" s="104"/>
      <c r="AG48874" s="104"/>
      <c r="AK48874" s="104"/>
      <c r="AL48874" s="104"/>
      <c r="AO48874" s="104"/>
      <c r="AP48874" s="104"/>
    </row>
    <row r="48875" spans="21:42" ht="15" customHeight="1" x14ac:dyDescent="0.25">
      <c r="U48875" s="104"/>
      <c r="AB48875" s="104"/>
      <c r="AC48875" s="104"/>
      <c r="AF48875" s="104"/>
      <c r="AG48875" s="104"/>
      <c r="AK48875" s="104"/>
      <c r="AL48875" s="104"/>
      <c r="AO48875" s="104"/>
      <c r="AP48875" s="104"/>
    </row>
    <row r="48876" spans="21:42" ht="15" customHeight="1" x14ac:dyDescent="0.25">
      <c r="U48876" s="104"/>
      <c r="AB48876" s="104"/>
      <c r="AC48876" s="104"/>
      <c r="AF48876" s="104"/>
      <c r="AG48876" s="104"/>
      <c r="AK48876" s="104"/>
      <c r="AL48876" s="104"/>
      <c r="AO48876" s="104"/>
      <c r="AP48876" s="104"/>
    </row>
    <row r="48877" spans="21:42" ht="15" customHeight="1" x14ac:dyDescent="0.25">
      <c r="U48877" s="104"/>
      <c r="AB48877" s="104"/>
      <c r="AC48877" s="104"/>
      <c r="AF48877" s="104"/>
      <c r="AG48877" s="104"/>
      <c r="AK48877" s="104"/>
      <c r="AL48877" s="104"/>
      <c r="AO48877" s="104"/>
      <c r="AP48877" s="104"/>
    </row>
    <row r="48878" spans="21:42" ht="15" customHeight="1" x14ac:dyDescent="0.25">
      <c r="U48878" s="104"/>
      <c r="AB48878" s="104"/>
      <c r="AC48878" s="104"/>
      <c r="AF48878" s="104"/>
      <c r="AG48878" s="104"/>
      <c r="AK48878" s="104"/>
      <c r="AL48878" s="104"/>
      <c r="AO48878" s="104"/>
      <c r="AP48878" s="104"/>
    </row>
    <row r="48879" spans="21:42" ht="15" customHeight="1" x14ac:dyDescent="0.25">
      <c r="U48879" s="104"/>
      <c r="AB48879" s="104"/>
      <c r="AC48879" s="104"/>
      <c r="AF48879" s="104"/>
      <c r="AG48879" s="104"/>
      <c r="AK48879" s="104"/>
      <c r="AL48879" s="104"/>
      <c r="AO48879" s="104"/>
      <c r="AP48879" s="104"/>
    </row>
    <row r="48880" spans="21:42" ht="15" customHeight="1" x14ac:dyDescent="0.25">
      <c r="U48880" s="104"/>
      <c r="AB48880" s="104"/>
      <c r="AC48880" s="104"/>
      <c r="AF48880" s="104"/>
      <c r="AG48880" s="104"/>
      <c r="AK48880" s="104"/>
      <c r="AL48880" s="104"/>
      <c r="AO48880" s="104"/>
      <c r="AP48880" s="104"/>
    </row>
    <row r="48881" spans="21:42" ht="15" customHeight="1" x14ac:dyDescent="0.25">
      <c r="U48881" s="104"/>
      <c r="AB48881" s="104"/>
      <c r="AC48881" s="104"/>
      <c r="AF48881" s="104"/>
      <c r="AG48881" s="104"/>
      <c r="AK48881" s="104"/>
      <c r="AL48881" s="104"/>
      <c r="AO48881" s="104"/>
      <c r="AP48881" s="104"/>
    </row>
    <row r="48882" spans="21:42" ht="15" customHeight="1" x14ac:dyDescent="0.25">
      <c r="U48882" s="104"/>
      <c r="AB48882" s="104"/>
      <c r="AC48882" s="104"/>
      <c r="AF48882" s="104"/>
      <c r="AG48882" s="104"/>
      <c r="AK48882" s="104"/>
      <c r="AL48882" s="104"/>
      <c r="AO48882" s="104"/>
      <c r="AP48882" s="104"/>
    </row>
    <row r="48883" spans="21:42" ht="15" customHeight="1" x14ac:dyDescent="0.25">
      <c r="U48883" s="104"/>
      <c r="AB48883" s="104"/>
      <c r="AC48883" s="104"/>
      <c r="AF48883" s="104"/>
      <c r="AG48883" s="104"/>
      <c r="AK48883" s="104"/>
      <c r="AL48883" s="104"/>
      <c r="AO48883" s="104"/>
      <c r="AP48883" s="104"/>
    </row>
    <row r="48884" spans="21:42" ht="15" customHeight="1" x14ac:dyDescent="0.25">
      <c r="U48884" s="104"/>
      <c r="AB48884" s="104"/>
      <c r="AC48884" s="104"/>
      <c r="AF48884" s="104"/>
      <c r="AG48884" s="104"/>
      <c r="AK48884" s="104"/>
      <c r="AL48884" s="104"/>
      <c r="AO48884" s="104"/>
      <c r="AP48884" s="104"/>
    </row>
    <row r="48885" spans="21:42" ht="15" customHeight="1" x14ac:dyDescent="0.25">
      <c r="U48885" s="104"/>
      <c r="AB48885" s="104"/>
      <c r="AC48885" s="104"/>
      <c r="AF48885" s="104"/>
      <c r="AG48885" s="104"/>
      <c r="AK48885" s="104"/>
      <c r="AL48885" s="104"/>
      <c r="AO48885" s="104"/>
      <c r="AP48885" s="104"/>
    </row>
    <row r="48886" spans="21:42" ht="15" customHeight="1" x14ac:dyDescent="0.25">
      <c r="U48886" s="104"/>
      <c r="AB48886" s="104"/>
      <c r="AC48886" s="104"/>
      <c r="AF48886" s="104"/>
      <c r="AG48886" s="104"/>
      <c r="AK48886" s="104"/>
      <c r="AL48886" s="104"/>
      <c r="AO48886" s="104"/>
      <c r="AP48886" s="104"/>
    </row>
    <row r="48887" spans="21:42" ht="15" customHeight="1" x14ac:dyDescent="0.25">
      <c r="U48887" s="104"/>
      <c r="AB48887" s="104"/>
      <c r="AC48887" s="104"/>
      <c r="AF48887" s="104"/>
      <c r="AG48887" s="104"/>
      <c r="AK48887" s="104"/>
      <c r="AL48887" s="104"/>
      <c r="AO48887" s="104"/>
      <c r="AP48887" s="104"/>
    </row>
    <row r="48888" spans="21:42" ht="15" customHeight="1" x14ac:dyDescent="0.25">
      <c r="U48888" s="104"/>
      <c r="AB48888" s="104"/>
      <c r="AC48888" s="104"/>
      <c r="AF48888" s="104"/>
      <c r="AG48888" s="104"/>
      <c r="AK48888" s="104"/>
      <c r="AL48888" s="104"/>
      <c r="AO48888" s="104"/>
      <c r="AP48888" s="104"/>
    </row>
    <row r="48889" spans="21:42" ht="15" customHeight="1" x14ac:dyDescent="0.25">
      <c r="U48889" s="104"/>
      <c r="AB48889" s="104"/>
      <c r="AC48889" s="104"/>
      <c r="AF48889" s="104"/>
      <c r="AG48889" s="104"/>
      <c r="AK48889" s="104"/>
      <c r="AL48889" s="104"/>
      <c r="AO48889" s="104"/>
      <c r="AP48889" s="104"/>
    </row>
    <row r="48890" spans="21:42" ht="15" customHeight="1" x14ac:dyDescent="0.25">
      <c r="U48890" s="104"/>
      <c r="AB48890" s="104"/>
      <c r="AC48890" s="104"/>
      <c r="AF48890" s="104"/>
      <c r="AG48890" s="104"/>
      <c r="AK48890" s="104"/>
      <c r="AL48890" s="104"/>
      <c r="AO48890" s="104"/>
      <c r="AP48890" s="104"/>
    </row>
    <row r="48891" spans="21:42" ht="15" customHeight="1" x14ac:dyDescent="0.25">
      <c r="U48891" s="104"/>
      <c r="AB48891" s="104"/>
      <c r="AC48891" s="104"/>
      <c r="AF48891" s="104"/>
      <c r="AG48891" s="104"/>
      <c r="AK48891" s="104"/>
      <c r="AL48891" s="104"/>
      <c r="AO48891" s="104"/>
      <c r="AP48891" s="104"/>
    </row>
    <row r="48892" spans="21:42" ht="15" customHeight="1" x14ac:dyDescent="0.25">
      <c r="U48892" s="104"/>
      <c r="AB48892" s="104"/>
      <c r="AC48892" s="104"/>
      <c r="AF48892" s="104"/>
      <c r="AG48892" s="104"/>
      <c r="AK48892" s="104"/>
      <c r="AL48892" s="104"/>
      <c r="AO48892" s="104"/>
      <c r="AP48892" s="104"/>
    </row>
    <row r="48893" spans="21:42" ht="15" customHeight="1" x14ac:dyDescent="0.25">
      <c r="U48893" s="104"/>
      <c r="AB48893" s="104"/>
      <c r="AC48893" s="104"/>
      <c r="AF48893" s="104"/>
      <c r="AG48893" s="104"/>
      <c r="AK48893" s="104"/>
      <c r="AL48893" s="104"/>
      <c r="AO48893" s="104"/>
      <c r="AP48893" s="104"/>
    </row>
    <row r="48894" spans="21:42" ht="15" customHeight="1" x14ac:dyDescent="0.25">
      <c r="U48894" s="104"/>
      <c r="AB48894" s="104"/>
      <c r="AC48894" s="104"/>
      <c r="AF48894" s="104"/>
      <c r="AG48894" s="104"/>
      <c r="AK48894" s="104"/>
      <c r="AL48894" s="104"/>
      <c r="AO48894" s="104"/>
      <c r="AP48894" s="104"/>
    </row>
    <row r="48895" spans="21:42" ht="15" customHeight="1" x14ac:dyDescent="0.25">
      <c r="U48895" s="104"/>
      <c r="AB48895" s="104"/>
      <c r="AC48895" s="104"/>
      <c r="AF48895" s="104"/>
      <c r="AG48895" s="104"/>
      <c r="AK48895" s="104"/>
      <c r="AL48895" s="104"/>
      <c r="AO48895" s="104"/>
      <c r="AP48895" s="104"/>
    </row>
    <row r="48896" spans="21:42" ht="15" customHeight="1" x14ac:dyDescent="0.25">
      <c r="U48896" s="104"/>
      <c r="AB48896" s="104"/>
      <c r="AC48896" s="104"/>
      <c r="AF48896" s="104"/>
      <c r="AG48896" s="104"/>
      <c r="AK48896" s="104"/>
      <c r="AL48896" s="104"/>
      <c r="AO48896" s="104"/>
      <c r="AP48896" s="104"/>
    </row>
    <row r="48897" spans="21:42" ht="15" customHeight="1" x14ac:dyDescent="0.25">
      <c r="U48897" s="104"/>
      <c r="AB48897" s="104"/>
      <c r="AC48897" s="104"/>
      <c r="AF48897" s="104"/>
      <c r="AG48897" s="104"/>
      <c r="AK48897" s="104"/>
      <c r="AL48897" s="104"/>
      <c r="AO48897" s="104"/>
      <c r="AP48897" s="104"/>
    </row>
    <row r="48898" spans="21:42" ht="15" customHeight="1" x14ac:dyDescent="0.25">
      <c r="U48898" s="104"/>
      <c r="AB48898" s="104"/>
      <c r="AC48898" s="104"/>
      <c r="AF48898" s="104"/>
      <c r="AG48898" s="104"/>
      <c r="AK48898" s="104"/>
      <c r="AL48898" s="104"/>
      <c r="AO48898" s="104"/>
      <c r="AP48898" s="104"/>
    </row>
    <row r="48899" spans="21:42" ht="15" customHeight="1" x14ac:dyDescent="0.25">
      <c r="U48899" s="104"/>
      <c r="AB48899" s="104"/>
      <c r="AC48899" s="104"/>
      <c r="AF48899" s="104"/>
      <c r="AG48899" s="104"/>
      <c r="AK48899" s="104"/>
      <c r="AL48899" s="104"/>
      <c r="AO48899" s="104"/>
      <c r="AP48899" s="104"/>
    </row>
    <row r="48900" spans="21:42" ht="15" customHeight="1" x14ac:dyDescent="0.25">
      <c r="U48900" s="104"/>
      <c r="AB48900" s="104"/>
      <c r="AC48900" s="104"/>
      <c r="AF48900" s="104"/>
      <c r="AG48900" s="104"/>
      <c r="AK48900" s="104"/>
      <c r="AL48900" s="104"/>
      <c r="AO48900" s="104"/>
      <c r="AP48900" s="104"/>
    </row>
    <row r="48901" spans="21:42" ht="15" customHeight="1" x14ac:dyDescent="0.25">
      <c r="U48901" s="104"/>
      <c r="AB48901" s="104"/>
      <c r="AC48901" s="104"/>
      <c r="AF48901" s="104"/>
      <c r="AG48901" s="104"/>
      <c r="AK48901" s="104"/>
      <c r="AL48901" s="104"/>
      <c r="AO48901" s="104"/>
      <c r="AP48901" s="104"/>
    </row>
    <row r="48902" spans="21:42" ht="15" customHeight="1" x14ac:dyDescent="0.25">
      <c r="U48902" s="104"/>
      <c r="AB48902" s="104"/>
      <c r="AC48902" s="104"/>
      <c r="AF48902" s="104"/>
      <c r="AG48902" s="104"/>
      <c r="AK48902" s="104"/>
      <c r="AL48902" s="104"/>
      <c r="AO48902" s="104"/>
      <c r="AP48902" s="104"/>
    </row>
    <row r="48903" spans="21:42" ht="15" customHeight="1" x14ac:dyDescent="0.25">
      <c r="U48903" s="104"/>
      <c r="AB48903" s="104"/>
      <c r="AC48903" s="104"/>
      <c r="AF48903" s="104"/>
      <c r="AG48903" s="104"/>
      <c r="AK48903" s="104"/>
      <c r="AL48903" s="104"/>
      <c r="AO48903" s="104"/>
      <c r="AP48903" s="104"/>
    </row>
    <row r="48904" spans="21:42" ht="15" customHeight="1" x14ac:dyDescent="0.25">
      <c r="U48904" s="104"/>
      <c r="AB48904" s="104"/>
      <c r="AC48904" s="104"/>
      <c r="AF48904" s="104"/>
      <c r="AG48904" s="104"/>
      <c r="AK48904" s="104"/>
      <c r="AL48904" s="104"/>
      <c r="AO48904" s="104"/>
      <c r="AP48904" s="104"/>
    </row>
    <row r="48905" spans="21:42" ht="15" customHeight="1" x14ac:dyDescent="0.25">
      <c r="U48905" s="104"/>
      <c r="AB48905" s="104"/>
      <c r="AC48905" s="104"/>
      <c r="AF48905" s="104"/>
      <c r="AG48905" s="104"/>
      <c r="AK48905" s="104"/>
      <c r="AL48905" s="104"/>
      <c r="AO48905" s="104"/>
      <c r="AP48905" s="104"/>
    </row>
    <row r="48906" spans="21:42" ht="15" customHeight="1" x14ac:dyDescent="0.25">
      <c r="U48906" s="104"/>
      <c r="AB48906" s="104"/>
      <c r="AC48906" s="104"/>
      <c r="AF48906" s="104"/>
      <c r="AG48906" s="104"/>
      <c r="AK48906" s="104"/>
      <c r="AL48906" s="104"/>
      <c r="AO48906" s="104"/>
      <c r="AP48906" s="104"/>
    </row>
    <row r="48907" spans="21:42" ht="15" customHeight="1" x14ac:dyDescent="0.25">
      <c r="U48907" s="104"/>
      <c r="AB48907" s="104"/>
      <c r="AC48907" s="104"/>
      <c r="AF48907" s="104"/>
      <c r="AG48907" s="104"/>
      <c r="AK48907" s="104"/>
      <c r="AL48907" s="104"/>
      <c r="AO48907" s="104"/>
      <c r="AP48907" s="104"/>
    </row>
    <row r="48908" spans="21:42" ht="15" customHeight="1" x14ac:dyDescent="0.25">
      <c r="U48908" s="104"/>
      <c r="AB48908" s="104"/>
      <c r="AC48908" s="104"/>
      <c r="AF48908" s="104"/>
      <c r="AG48908" s="104"/>
      <c r="AK48908" s="104"/>
      <c r="AL48908" s="104"/>
      <c r="AO48908" s="104"/>
      <c r="AP48908" s="104"/>
    </row>
    <row r="48909" spans="21:42" ht="15" customHeight="1" x14ac:dyDescent="0.25">
      <c r="U48909" s="104"/>
      <c r="AB48909" s="104"/>
      <c r="AC48909" s="104"/>
      <c r="AF48909" s="104"/>
      <c r="AG48909" s="104"/>
      <c r="AK48909" s="104"/>
      <c r="AL48909" s="104"/>
      <c r="AO48909" s="104"/>
      <c r="AP48909" s="104"/>
    </row>
    <row r="48910" spans="21:42" ht="15" customHeight="1" x14ac:dyDescent="0.25">
      <c r="U48910" s="104"/>
      <c r="AB48910" s="104"/>
      <c r="AC48910" s="104"/>
      <c r="AF48910" s="104"/>
      <c r="AG48910" s="104"/>
      <c r="AK48910" s="104"/>
      <c r="AL48910" s="104"/>
      <c r="AO48910" s="104"/>
      <c r="AP48910" s="104"/>
    </row>
    <row r="48911" spans="21:42" ht="15" customHeight="1" x14ac:dyDescent="0.25">
      <c r="U48911" s="104"/>
      <c r="AB48911" s="104"/>
      <c r="AC48911" s="104"/>
      <c r="AF48911" s="104"/>
      <c r="AG48911" s="104"/>
      <c r="AK48911" s="104"/>
      <c r="AL48911" s="104"/>
      <c r="AO48911" s="104"/>
      <c r="AP48911" s="104"/>
    </row>
    <row r="48912" spans="21:42" ht="15" customHeight="1" x14ac:dyDescent="0.25">
      <c r="U48912" s="104"/>
      <c r="AB48912" s="104"/>
      <c r="AC48912" s="104"/>
      <c r="AF48912" s="104"/>
      <c r="AG48912" s="104"/>
      <c r="AK48912" s="104"/>
      <c r="AL48912" s="104"/>
      <c r="AO48912" s="104"/>
      <c r="AP48912" s="104"/>
    </row>
    <row r="48913" spans="21:42" ht="15" customHeight="1" x14ac:dyDescent="0.25">
      <c r="U48913" s="104"/>
      <c r="AB48913" s="104"/>
      <c r="AC48913" s="104"/>
      <c r="AF48913" s="104"/>
      <c r="AG48913" s="104"/>
      <c r="AK48913" s="104"/>
      <c r="AL48913" s="104"/>
      <c r="AO48913" s="104"/>
      <c r="AP48913" s="104"/>
    </row>
    <row r="48914" spans="21:42" ht="15" customHeight="1" x14ac:dyDescent="0.25">
      <c r="U48914" s="104"/>
      <c r="AB48914" s="104"/>
      <c r="AC48914" s="104"/>
      <c r="AF48914" s="104"/>
      <c r="AG48914" s="104"/>
      <c r="AK48914" s="104"/>
      <c r="AL48914" s="104"/>
      <c r="AO48914" s="104"/>
      <c r="AP48914" s="104"/>
    </row>
    <row r="48915" spans="21:42" ht="15" customHeight="1" x14ac:dyDescent="0.25">
      <c r="U48915" s="104"/>
      <c r="AB48915" s="104"/>
      <c r="AC48915" s="104"/>
      <c r="AF48915" s="104"/>
      <c r="AG48915" s="104"/>
      <c r="AK48915" s="104"/>
      <c r="AL48915" s="104"/>
      <c r="AO48915" s="104"/>
      <c r="AP48915" s="104"/>
    </row>
    <row r="48916" spans="21:42" ht="15" customHeight="1" x14ac:dyDescent="0.25">
      <c r="U48916" s="104"/>
      <c r="AB48916" s="104"/>
      <c r="AC48916" s="104"/>
      <c r="AF48916" s="104"/>
      <c r="AG48916" s="104"/>
      <c r="AK48916" s="104"/>
      <c r="AL48916" s="104"/>
      <c r="AO48916" s="104"/>
      <c r="AP48916" s="104"/>
    </row>
    <row r="48917" spans="21:42" ht="15" customHeight="1" x14ac:dyDescent="0.25">
      <c r="U48917" s="104"/>
      <c r="AB48917" s="104"/>
      <c r="AC48917" s="104"/>
      <c r="AF48917" s="104"/>
      <c r="AG48917" s="104"/>
      <c r="AK48917" s="104"/>
      <c r="AL48917" s="104"/>
      <c r="AO48917" s="104"/>
      <c r="AP48917" s="104"/>
    </row>
    <row r="48918" spans="21:42" ht="15" customHeight="1" x14ac:dyDescent="0.25">
      <c r="U48918" s="104"/>
      <c r="AB48918" s="104"/>
      <c r="AC48918" s="104"/>
      <c r="AF48918" s="104"/>
      <c r="AG48918" s="104"/>
      <c r="AK48918" s="104"/>
      <c r="AL48918" s="104"/>
      <c r="AO48918" s="104"/>
      <c r="AP48918" s="104"/>
    </row>
    <row r="48919" spans="21:42" ht="15" customHeight="1" x14ac:dyDescent="0.25">
      <c r="U48919" s="104"/>
      <c r="AB48919" s="104"/>
      <c r="AC48919" s="104"/>
      <c r="AF48919" s="104"/>
      <c r="AG48919" s="104"/>
      <c r="AK48919" s="104"/>
      <c r="AL48919" s="104"/>
      <c r="AO48919" s="104"/>
      <c r="AP48919" s="104"/>
    </row>
    <row r="48920" spans="21:42" ht="15" customHeight="1" x14ac:dyDescent="0.25">
      <c r="U48920" s="104"/>
      <c r="AB48920" s="104"/>
      <c r="AC48920" s="104"/>
      <c r="AF48920" s="104"/>
      <c r="AG48920" s="104"/>
      <c r="AK48920" s="104"/>
      <c r="AL48920" s="104"/>
      <c r="AO48920" s="104"/>
      <c r="AP48920" s="104"/>
    </row>
    <row r="48921" spans="21:42" ht="15" customHeight="1" x14ac:dyDescent="0.25">
      <c r="U48921" s="104"/>
      <c r="AB48921" s="104"/>
      <c r="AC48921" s="104"/>
      <c r="AF48921" s="104"/>
      <c r="AG48921" s="104"/>
      <c r="AK48921" s="104"/>
      <c r="AL48921" s="104"/>
      <c r="AO48921" s="104"/>
      <c r="AP48921" s="104"/>
    </row>
    <row r="48922" spans="21:42" ht="15" customHeight="1" x14ac:dyDescent="0.25">
      <c r="U48922" s="104"/>
      <c r="AB48922" s="104"/>
      <c r="AC48922" s="104"/>
      <c r="AF48922" s="104"/>
      <c r="AG48922" s="104"/>
      <c r="AK48922" s="104"/>
      <c r="AL48922" s="104"/>
      <c r="AO48922" s="104"/>
      <c r="AP48922" s="104"/>
    </row>
    <row r="48923" spans="21:42" ht="15" customHeight="1" x14ac:dyDescent="0.25">
      <c r="U48923" s="104"/>
      <c r="AB48923" s="104"/>
      <c r="AC48923" s="104"/>
      <c r="AF48923" s="104"/>
      <c r="AG48923" s="104"/>
      <c r="AK48923" s="104"/>
      <c r="AL48923" s="104"/>
      <c r="AO48923" s="104"/>
      <c r="AP48923" s="104"/>
    </row>
    <row r="48924" spans="21:42" ht="15" customHeight="1" x14ac:dyDescent="0.25">
      <c r="U48924" s="104"/>
      <c r="AB48924" s="104"/>
      <c r="AC48924" s="104"/>
      <c r="AF48924" s="104"/>
      <c r="AG48924" s="104"/>
      <c r="AK48924" s="104"/>
      <c r="AL48924" s="104"/>
      <c r="AO48924" s="104"/>
      <c r="AP48924" s="104"/>
    </row>
    <row r="48925" spans="21:42" ht="15" customHeight="1" x14ac:dyDescent="0.25">
      <c r="U48925" s="104"/>
      <c r="AB48925" s="104"/>
      <c r="AC48925" s="104"/>
      <c r="AF48925" s="104"/>
      <c r="AG48925" s="104"/>
      <c r="AK48925" s="104"/>
      <c r="AL48925" s="104"/>
      <c r="AO48925" s="104"/>
      <c r="AP48925" s="104"/>
    </row>
    <row r="48926" spans="21:42" ht="15" customHeight="1" x14ac:dyDescent="0.25">
      <c r="U48926" s="104"/>
      <c r="AB48926" s="104"/>
      <c r="AC48926" s="104"/>
      <c r="AF48926" s="104"/>
      <c r="AG48926" s="104"/>
      <c r="AK48926" s="104"/>
      <c r="AL48926" s="104"/>
      <c r="AO48926" s="104"/>
      <c r="AP48926" s="104"/>
    </row>
    <row r="48927" spans="21:42" ht="15" customHeight="1" x14ac:dyDescent="0.25">
      <c r="U48927" s="104"/>
      <c r="AB48927" s="104"/>
      <c r="AC48927" s="104"/>
      <c r="AF48927" s="104"/>
      <c r="AG48927" s="104"/>
      <c r="AK48927" s="104"/>
      <c r="AL48927" s="104"/>
      <c r="AO48927" s="104"/>
      <c r="AP48927" s="104"/>
    </row>
    <row r="48928" spans="21:42" ht="15" customHeight="1" x14ac:dyDescent="0.25">
      <c r="U48928" s="104"/>
      <c r="AB48928" s="104"/>
      <c r="AC48928" s="104"/>
      <c r="AF48928" s="104"/>
      <c r="AG48928" s="104"/>
      <c r="AK48928" s="104"/>
      <c r="AL48928" s="104"/>
      <c r="AO48928" s="104"/>
      <c r="AP48928" s="104"/>
    </row>
    <row r="48929" spans="21:42" ht="15" customHeight="1" x14ac:dyDescent="0.25">
      <c r="U48929" s="104"/>
      <c r="AB48929" s="104"/>
      <c r="AC48929" s="104"/>
      <c r="AF48929" s="104"/>
      <c r="AG48929" s="104"/>
      <c r="AK48929" s="104"/>
      <c r="AL48929" s="104"/>
      <c r="AO48929" s="104"/>
      <c r="AP48929" s="104"/>
    </row>
    <row r="48930" spans="21:42" ht="15" customHeight="1" x14ac:dyDescent="0.25">
      <c r="U48930" s="104"/>
      <c r="AB48930" s="104"/>
      <c r="AC48930" s="104"/>
      <c r="AF48930" s="104"/>
      <c r="AG48930" s="104"/>
      <c r="AK48930" s="104"/>
      <c r="AL48930" s="104"/>
      <c r="AO48930" s="104"/>
      <c r="AP48930" s="104"/>
    </row>
    <row r="48931" spans="21:42" ht="15" customHeight="1" x14ac:dyDescent="0.25">
      <c r="U48931" s="104"/>
      <c r="AB48931" s="104"/>
      <c r="AC48931" s="104"/>
      <c r="AF48931" s="104"/>
      <c r="AG48931" s="104"/>
      <c r="AK48931" s="104"/>
      <c r="AL48931" s="104"/>
      <c r="AO48931" s="104"/>
      <c r="AP48931" s="104"/>
    </row>
    <row r="48932" spans="21:42" ht="15" customHeight="1" x14ac:dyDescent="0.25">
      <c r="U48932" s="104"/>
      <c r="AB48932" s="104"/>
      <c r="AC48932" s="104"/>
      <c r="AF48932" s="104"/>
      <c r="AG48932" s="104"/>
      <c r="AK48932" s="104"/>
      <c r="AL48932" s="104"/>
      <c r="AO48932" s="104"/>
      <c r="AP48932" s="104"/>
    </row>
    <row r="48933" spans="21:42" ht="15" customHeight="1" x14ac:dyDescent="0.25">
      <c r="U48933" s="104"/>
      <c r="AB48933" s="104"/>
      <c r="AC48933" s="104"/>
      <c r="AF48933" s="104"/>
      <c r="AG48933" s="104"/>
      <c r="AK48933" s="104"/>
      <c r="AL48933" s="104"/>
      <c r="AO48933" s="104"/>
      <c r="AP48933" s="104"/>
    </row>
    <row r="48934" spans="21:42" ht="15" customHeight="1" x14ac:dyDescent="0.25">
      <c r="U48934" s="104"/>
      <c r="AB48934" s="104"/>
      <c r="AC48934" s="104"/>
      <c r="AF48934" s="104"/>
      <c r="AG48934" s="104"/>
      <c r="AK48934" s="104"/>
      <c r="AL48934" s="104"/>
      <c r="AO48934" s="104"/>
      <c r="AP48934" s="104"/>
    </row>
    <row r="48935" spans="21:42" ht="15" customHeight="1" x14ac:dyDescent="0.25">
      <c r="U48935" s="104"/>
      <c r="AB48935" s="104"/>
      <c r="AC48935" s="104"/>
      <c r="AF48935" s="104"/>
      <c r="AG48935" s="104"/>
      <c r="AK48935" s="104"/>
      <c r="AL48935" s="104"/>
      <c r="AO48935" s="104"/>
      <c r="AP48935" s="104"/>
    </row>
    <row r="48936" spans="21:42" ht="15" customHeight="1" x14ac:dyDescent="0.25">
      <c r="U48936" s="104"/>
      <c r="AB48936" s="104"/>
      <c r="AC48936" s="104"/>
      <c r="AF48936" s="104"/>
      <c r="AG48936" s="104"/>
      <c r="AK48936" s="104"/>
      <c r="AL48936" s="104"/>
      <c r="AO48936" s="104"/>
      <c r="AP48936" s="104"/>
    </row>
    <row r="48937" spans="21:42" ht="15" customHeight="1" x14ac:dyDescent="0.25">
      <c r="U48937" s="104"/>
      <c r="AB48937" s="104"/>
      <c r="AC48937" s="104"/>
      <c r="AF48937" s="104"/>
      <c r="AG48937" s="104"/>
      <c r="AK48937" s="104"/>
      <c r="AL48937" s="104"/>
      <c r="AO48937" s="104"/>
      <c r="AP48937" s="104"/>
    </row>
    <row r="48938" spans="21:42" ht="15" customHeight="1" x14ac:dyDescent="0.25">
      <c r="U48938" s="104"/>
      <c r="AB48938" s="104"/>
      <c r="AC48938" s="104"/>
      <c r="AF48938" s="104"/>
      <c r="AG48938" s="104"/>
      <c r="AK48938" s="104"/>
      <c r="AL48938" s="104"/>
      <c r="AO48938" s="104"/>
      <c r="AP48938" s="104"/>
    </row>
    <row r="48939" spans="21:42" ht="15" customHeight="1" x14ac:dyDescent="0.25">
      <c r="U48939" s="104"/>
      <c r="AB48939" s="104"/>
      <c r="AC48939" s="104"/>
      <c r="AF48939" s="104"/>
      <c r="AG48939" s="104"/>
      <c r="AK48939" s="104"/>
      <c r="AL48939" s="104"/>
      <c r="AO48939" s="104"/>
      <c r="AP48939" s="104"/>
    </row>
    <row r="48940" spans="21:42" ht="15" customHeight="1" x14ac:dyDescent="0.25">
      <c r="U48940" s="104"/>
      <c r="AB48940" s="104"/>
      <c r="AC48940" s="104"/>
      <c r="AF48940" s="104"/>
      <c r="AG48940" s="104"/>
      <c r="AK48940" s="104"/>
      <c r="AL48940" s="104"/>
      <c r="AO48940" s="104"/>
      <c r="AP48940" s="104"/>
    </row>
    <row r="48941" spans="21:42" ht="15" customHeight="1" x14ac:dyDescent="0.25">
      <c r="U48941" s="104"/>
      <c r="AB48941" s="104"/>
      <c r="AC48941" s="104"/>
      <c r="AF48941" s="104"/>
      <c r="AG48941" s="104"/>
      <c r="AK48941" s="104"/>
      <c r="AL48941" s="104"/>
      <c r="AO48941" s="104"/>
      <c r="AP48941" s="104"/>
    </row>
    <row r="48942" spans="21:42" ht="15" customHeight="1" x14ac:dyDescent="0.25">
      <c r="U48942" s="104"/>
      <c r="AB48942" s="104"/>
      <c r="AC48942" s="104"/>
      <c r="AF48942" s="104"/>
      <c r="AG48942" s="104"/>
      <c r="AK48942" s="104"/>
      <c r="AL48942" s="104"/>
      <c r="AO48942" s="104"/>
      <c r="AP48942" s="104"/>
    </row>
    <row r="48943" spans="21:42" ht="15" customHeight="1" x14ac:dyDescent="0.25">
      <c r="U48943" s="104"/>
      <c r="AB48943" s="104"/>
      <c r="AC48943" s="104"/>
      <c r="AF48943" s="104"/>
      <c r="AG48943" s="104"/>
      <c r="AK48943" s="104"/>
      <c r="AL48943" s="104"/>
      <c r="AO48943" s="104"/>
      <c r="AP48943" s="104"/>
    </row>
    <row r="48944" spans="21:42" ht="15" customHeight="1" x14ac:dyDescent="0.25">
      <c r="U48944" s="104"/>
      <c r="AB48944" s="104"/>
      <c r="AC48944" s="104"/>
      <c r="AF48944" s="104"/>
      <c r="AG48944" s="104"/>
      <c r="AK48944" s="104"/>
      <c r="AL48944" s="104"/>
      <c r="AO48944" s="104"/>
      <c r="AP48944" s="104"/>
    </row>
    <row r="48945" spans="21:42" ht="15" customHeight="1" x14ac:dyDescent="0.25">
      <c r="U48945" s="104"/>
      <c r="AB48945" s="104"/>
      <c r="AC48945" s="104"/>
      <c r="AF48945" s="104"/>
      <c r="AG48945" s="104"/>
      <c r="AK48945" s="104"/>
      <c r="AL48945" s="104"/>
      <c r="AO48945" s="104"/>
      <c r="AP48945" s="104"/>
    </row>
    <row r="48946" spans="21:42" ht="15" customHeight="1" x14ac:dyDescent="0.25">
      <c r="U48946" s="104"/>
      <c r="AB48946" s="104"/>
      <c r="AC48946" s="104"/>
      <c r="AF48946" s="104"/>
      <c r="AG48946" s="104"/>
      <c r="AK48946" s="104"/>
      <c r="AL48946" s="104"/>
      <c r="AO48946" s="104"/>
      <c r="AP48946" s="104"/>
    </row>
    <row r="48947" spans="21:42" ht="15" customHeight="1" x14ac:dyDescent="0.25">
      <c r="U48947" s="104"/>
      <c r="AB48947" s="104"/>
      <c r="AC48947" s="104"/>
      <c r="AF48947" s="104"/>
      <c r="AG48947" s="104"/>
      <c r="AK48947" s="104"/>
      <c r="AL48947" s="104"/>
      <c r="AO48947" s="104"/>
      <c r="AP48947" s="104"/>
    </row>
    <row r="48948" spans="21:42" ht="15" customHeight="1" x14ac:dyDescent="0.25">
      <c r="U48948" s="104"/>
      <c r="AB48948" s="104"/>
      <c r="AC48948" s="104"/>
      <c r="AF48948" s="104"/>
      <c r="AG48948" s="104"/>
      <c r="AK48948" s="104"/>
      <c r="AL48948" s="104"/>
      <c r="AO48948" s="104"/>
      <c r="AP48948" s="104"/>
    </row>
    <row r="48949" spans="21:42" ht="15" customHeight="1" x14ac:dyDescent="0.25">
      <c r="U48949" s="104"/>
      <c r="AB48949" s="104"/>
      <c r="AC48949" s="104"/>
      <c r="AF48949" s="104"/>
      <c r="AG48949" s="104"/>
      <c r="AK48949" s="104"/>
      <c r="AL48949" s="104"/>
      <c r="AO48949" s="104"/>
      <c r="AP48949" s="104"/>
    </row>
    <row r="48950" spans="21:42" ht="15" customHeight="1" x14ac:dyDescent="0.25">
      <c r="U48950" s="104"/>
      <c r="AB48950" s="104"/>
      <c r="AC48950" s="104"/>
      <c r="AF48950" s="104"/>
      <c r="AG48950" s="104"/>
      <c r="AK48950" s="104"/>
      <c r="AL48950" s="104"/>
      <c r="AO48950" s="104"/>
      <c r="AP48950" s="104"/>
    </row>
    <row r="48951" spans="21:42" ht="15" customHeight="1" x14ac:dyDescent="0.25">
      <c r="U48951" s="104"/>
      <c r="AB48951" s="104"/>
      <c r="AC48951" s="104"/>
      <c r="AF48951" s="104"/>
      <c r="AG48951" s="104"/>
      <c r="AK48951" s="104"/>
      <c r="AL48951" s="104"/>
      <c r="AO48951" s="104"/>
      <c r="AP48951" s="104"/>
    </row>
    <row r="48952" spans="21:42" ht="15" customHeight="1" x14ac:dyDescent="0.25">
      <c r="U48952" s="104"/>
      <c r="AB48952" s="104"/>
      <c r="AC48952" s="104"/>
      <c r="AF48952" s="104"/>
      <c r="AG48952" s="104"/>
      <c r="AK48952" s="104"/>
      <c r="AL48952" s="104"/>
      <c r="AO48952" s="104"/>
      <c r="AP48952" s="104"/>
    </row>
    <row r="48953" spans="21:42" ht="15" customHeight="1" x14ac:dyDescent="0.25">
      <c r="U48953" s="104"/>
      <c r="AB48953" s="104"/>
      <c r="AC48953" s="104"/>
      <c r="AF48953" s="104"/>
      <c r="AG48953" s="104"/>
      <c r="AK48953" s="104"/>
      <c r="AL48953" s="104"/>
      <c r="AO48953" s="104"/>
      <c r="AP48953" s="104"/>
    </row>
    <row r="48954" spans="21:42" ht="15" customHeight="1" x14ac:dyDescent="0.25">
      <c r="U48954" s="104"/>
      <c r="AB48954" s="104"/>
      <c r="AC48954" s="104"/>
      <c r="AF48954" s="104"/>
      <c r="AG48954" s="104"/>
      <c r="AK48954" s="104"/>
      <c r="AL48954" s="104"/>
      <c r="AO48954" s="104"/>
      <c r="AP48954" s="104"/>
    </row>
    <row r="48955" spans="21:42" ht="15" customHeight="1" x14ac:dyDescent="0.25">
      <c r="U48955" s="104"/>
      <c r="AB48955" s="104"/>
      <c r="AC48955" s="104"/>
      <c r="AF48955" s="104"/>
      <c r="AG48955" s="104"/>
      <c r="AK48955" s="104"/>
      <c r="AL48955" s="104"/>
      <c r="AO48955" s="104"/>
      <c r="AP48955" s="104"/>
    </row>
    <row r="48956" spans="21:42" ht="15" customHeight="1" x14ac:dyDescent="0.25">
      <c r="U48956" s="104"/>
      <c r="AB48956" s="104"/>
      <c r="AC48956" s="104"/>
      <c r="AF48956" s="104"/>
      <c r="AG48956" s="104"/>
      <c r="AK48956" s="104"/>
      <c r="AL48956" s="104"/>
      <c r="AO48956" s="104"/>
      <c r="AP48956" s="104"/>
    </row>
    <row r="48957" spans="21:42" ht="15" customHeight="1" x14ac:dyDescent="0.25">
      <c r="U48957" s="104"/>
      <c r="AB48957" s="104"/>
      <c r="AC48957" s="104"/>
      <c r="AF48957" s="104"/>
      <c r="AG48957" s="104"/>
      <c r="AK48957" s="104"/>
      <c r="AL48957" s="104"/>
      <c r="AO48957" s="104"/>
      <c r="AP48957" s="104"/>
    </row>
    <row r="48958" spans="21:42" ht="15" customHeight="1" x14ac:dyDescent="0.25">
      <c r="U48958" s="104"/>
      <c r="AB48958" s="104"/>
      <c r="AC48958" s="104"/>
      <c r="AF48958" s="104"/>
      <c r="AG48958" s="104"/>
      <c r="AK48958" s="104"/>
      <c r="AL48958" s="104"/>
      <c r="AO48958" s="104"/>
      <c r="AP48958" s="104"/>
    </row>
    <row r="48959" spans="21:42" ht="15" customHeight="1" x14ac:dyDescent="0.25">
      <c r="U48959" s="104"/>
      <c r="AB48959" s="104"/>
      <c r="AC48959" s="104"/>
      <c r="AF48959" s="104"/>
      <c r="AG48959" s="104"/>
      <c r="AK48959" s="104"/>
      <c r="AL48959" s="104"/>
      <c r="AO48959" s="104"/>
      <c r="AP48959" s="104"/>
    </row>
    <row r="48960" spans="21:42" ht="15" customHeight="1" x14ac:dyDescent="0.25">
      <c r="U48960" s="104"/>
      <c r="AB48960" s="104"/>
      <c r="AC48960" s="104"/>
      <c r="AF48960" s="104"/>
      <c r="AG48960" s="104"/>
      <c r="AK48960" s="104"/>
      <c r="AL48960" s="104"/>
      <c r="AO48960" s="104"/>
      <c r="AP48960" s="104"/>
    </row>
    <row r="48961" spans="21:42" ht="15" customHeight="1" x14ac:dyDescent="0.25">
      <c r="U48961" s="104"/>
      <c r="AB48961" s="104"/>
      <c r="AC48961" s="104"/>
      <c r="AF48961" s="104"/>
      <c r="AG48961" s="104"/>
      <c r="AK48961" s="104"/>
      <c r="AL48961" s="104"/>
      <c r="AO48961" s="104"/>
      <c r="AP48961" s="104"/>
    </row>
    <row r="48962" spans="21:42" ht="15" customHeight="1" x14ac:dyDescent="0.25">
      <c r="U48962" s="104"/>
      <c r="AB48962" s="104"/>
      <c r="AC48962" s="104"/>
      <c r="AF48962" s="104"/>
      <c r="AG48962" s="104"/>
      <c r="AK48962" s="104"/>
      <c r="AL48962" s="104"/>
      <c r="AO48962" s="104"/>
      <c r="AP48962" s="104"/>
    </row>
    <row r="48963" spans="21:42" ht="15" customHeight="1" x14ac:dyDescent="0.25">
      <c r="U48963" s="104"/>
      <c r="AB48963" s="104"/>
      <c r="AC48963" s="104"/>
      <c r="AF48963" s="104"/>
      <c r="AG48963" s="104"/>
      <c r="AK48963" s="104"/>
      <c r="AL48963" s="104"/>
      <c r="AO48963" s="104"/>
      <c r="AP48963" s="104"/>
    </row>
    <row r="48964" spans="21:42" ht="15" customHeight="1" x14ac:dyDescent="0.25">
      <c r="U48964" s="104"/>
      <c r="AB48964" s="104"/>
      <c r="AC48964" s="104"/>
      <c r="AF48964" s="104"/>
      <c r="AG48964" s="104"/>
      <c r="AK48964" s="104"/>
      <c r="AL48964" s="104"/>
      <c r="AO48964" s="104"/>
      <c r="AP48964" s="104"/>
    </row>
    <row r="48965" spans="21:42" ht="15" customHeight="1" x14ac:dyDescent="0.25">
      <c r="U48965" s="104"/>
      <c r="AB48965" s="104"/>
      <c r="AC48965" s="104"/>
      <c r="AF48965" s="104"/>
      <c r="AG48965" s="104"/>
      <c r="AK48965" s="104"/>
      <c r="AL48965" s="104"/>
      <c r="AO48965" s="104"/>
      <c r="AP48965" s="104"/>
    </row>
    <row r="48966" spans="21:42" ht="15" customHeight="1" x14ac:dyDescent="0.25">
      <c r="U48966" s="104"/>
      <c r="AB48966" s="104"/>
      <c r="AC48966" s="104"/>
      <c r="AF48966" s="104"/>
      <c r="AG48966" s="104"/>
      <c r="AK48966" s="104"/>
      <c r="AL48966" s="104"/>
      <c r="AO48966" s="104"/>
      <c r="AP48966" s="104"/>
    </row>
    <row r="48967" spans="21:42" ht="15" customHeight="1" x14ac:dyDescent="0.25">
      <c r="U48967" s="104"/>
      <c r="AB48967" s="104"/>
      <c r="AC48967" s="104"/>
      <c r="AF48967" s="104"/>
      <c r="AG48967" s="104"/>
      <c r="AK48967" s="104"/>
      <c r="AL48967" s="104"/>
      <c r="AO48967" s="104"/>
      <c r="AP48967" s="104"/>
    </row>
    <row r="48968" spans="21:42" ht="15" customHeight="1" x14ac:dyDescent="0.25">
      <c r="U48968" s="104"/>
      <c r="AB48968" s="104"/>
      <c r="AC48968" s="104"/>
      <c r="AF48968" s="104"/>
      <c r="AG48968" s="104"/>
      <c r="AK48968" s="104"/>
      <c r="AL48968" s="104"/>
      <c r="AO48968" s="104"/>
      <c r="AP48968" s="104"/>
    </row>
    <row r="48969" spans="21:42" ht="15" customHeight="1" x14ac:dyDescent="0.25">
      <c r="U48969" s="104"/>
      <c r="AB48969" s="104"/>
      <c r="AC48969" s="104"/>
      <c r="AF48969" s="104"/>
      <c r="AG48969" s="104"/>
      <c r="AK48969" s="104"/>
      <c r="AL48969" s="104"/>
      <c r="AO48969" s="104"/>
      <c r="AP48969" s="104"/>
    </row>
    <row r="48970" spans="21:42" ht="15" customHeight="1" x14ac:dyDescent="0.25">
      <c r="U48970" s="104"/>
      <c r="AB48970" s="104"/>
      <c r="AC48970" s="104"/>
      <c r="AF48970" s="104"/>
      <c r="AG48970" s="104"/>
      <c r="AK48970" s="104"/>
      <c r="AL48970" s="104"/>
      <c r="AO48970" s="104"/>
      <c r="AP48970" s="104"/>
    </row>
    <row r="48971" spans="21:42" ht="15" customHeight="1" x14ac:dyDescent="0.25">
      <c r="U48971" s="104"/>
      <c r="AB48971" s="104"/>
      <c r="AC48971" s="104"/>
      <c r="AF48971" s="104"/>
      <c r="AG48971" s="104"/>
      <c r="AK48971" s="104"/>
      <c r="AL48971" s="104"/>
      <c r="AO48971" s="104"/>
      <c r="AP48971" s="104"/>
    </row>
    <row r="48972" spans="21:42" ht="15" customHeight="1" x14ac:dyDescent="0.25">
      <c r="U48972" s="104"/>
      <c r="AB48972" s="104"/>
      <c r="AC48972" s="104"/>
      <c r="AF48972" s="104"/>
      <c r="AG48972" s="104"/>
      <c r="AK48972" s="104"/>
      <c r="AL48972" s="104"/>
      <c r="AO48972" s="104"/>
      <c r="AP48972" s="104"/>
    </row>
    <row r="48973" spans="21:42" ht="15" customHeight="1" x14ac:dyDescent="0.25">
      <c r="U48973" s="104"/>
      <c r="AB48973" s="104"/>
      <c r="AC48973" s="104"/>
      <c r="AF48973" s="104"/>
      <c r="AG48973" s="104"/>
      <c r="AK48973" s="104"/>
      <c r="AL48973" s="104"/>
      <c r="AO48973" s="104"/>
      <c r="AP48973" s="104"/>
    </row>
    <row r="48974" spans="21:42" ht="15" customHeight="1" x14ac:dyDescent="0.25">
      <c r="U48974" s="104"/>
      <c r="AB48974" s="104"/>
      <c r="AC48974" s="104"/>
      <c r="AF48974" s="104"/>
      <c r="AG48974" s="104"/>
      <c r="AK48974" s="104"/>
      <c r="AL48974" s="104"/>
      <c r="AO48974" s="104"/>
      <c r="AP48974" s="104"/>
    </row>
    <row r="48975" spans="21:42" ht="15" customHeight="1" x14ac:dyDescent="0.25">
      <c r="U48975" s="104"/>
      <c r="AB48975" s="104"/>
      <c r="AC48975" s="104"/>
      <c r="AF48975" s="104"/>
      <c r="AG48975" s="104"/>
      <c r="AK48975" s="104"/>
      <c r="AL48975" s="104"/>
      <c r="AO48975" s="104"/>
      <c r="AP48975" s="104"/>
    </row>
    <row r="48976" spans="21:42" ht="15" customHeight="1" x14ac:dyDescent="0.25">
      <c r="U48976" s="104"/>
      <c r="AB48976" s="104"/>
      <c r="AC48976" s="104"/>
      <c r="AF48976" s="104"/>
      <c r="AG48976" s="104"/>
      <c r="AK48976" s="104"/>
      <c r="AL48976" s="104"/>
      <c r="AO48976" s="104"/>
      <c r="AP48976" s="104"/>
    </row>
    <row r="48977" spans="21:42" ht="15" customHeight="1" x14ac:dyDescent="0.25">
      <c r="U48977" s="104"/>
      <c r="AB48977" s="104"/>
      <c r="AC48977" s="104"/>
      <c r="AF48977" s="104"/>
      <c r="AG48977" s="104"/>
      <c r="AK48977" s="104"/>
      <c r="AL48977" s="104"/>
      <c r="AO48977" s="104"/>
      <c r="AP48977" s="104"/>
    </row>
    <row r="48978" spans="21:42" ht="15" customHeight="1" x14ac:dyDescent="0.25">
      <c r="U48978" s="104"/>
      <c r="AB48978" s="104"/>
      <c r="AC48978" s="104"/>
      <c r="AF48978" s="104"/>
      <c r="AG48978" s="104"/>
      <c r="AK48978" s="104"/>
      <c r="AL48978" s="104"/>
      <c r="AO48978" s="104"/>
      <c r="AP48978" s="104"/>
    </row>
    <row r="48979" spans="21:42" ht="15" customHeight="1" x14ac:dyDescent="0.25">
      <c r="U48979" s="104"/>
      <c r="AB48979" s="104"/>
      <c r="AC48979" s="104"/>
      <c r="AF48979" s="104"/>
      <c r="AG48979" s="104"/>
      <c r="AK48979" s="104"/>
      <c r="AL48979" s="104"/>
      <c r="AO48979" s="104"/>
      <c r="AP48979" s="104"/>
    </row>
    <row r="48980" spans="21:42" ht="15" customHeight="1" x14ac:dyDescent="0.25">
      <c r="U48980" s="104"/>
      <c r="AB48980" s="104"/>
      <c r="AC48980" s="104"/>
      <c r="AF48980" s="104"/>
      <c r="AG48980" s="104"/>
      <c r="AK48980" s="104"/>
      <c r="AL48980" s="104"/>
      <c r="AO48980" s="104"/>
      <c r="AP48980" s="104"/>
    </row>
    <row r="48981" spans="21:42" ht="15" customHeight="1" x14ac:dyDescent="0.25">
      <c r="U48981" s="104"/>
      <c r="AB48981" s="104"/>
      <c r="AC48981" s="104"/>
      <c r="AF48981" s="104"/>
      <c r="AG48981" s="104"/>
      <c r="AK48981" s="104"/>
      <c r="AL48981" s="104"/>
      <c r="AO48981" s="104"/>
      <c r="AP48981" s="104"/>
    </row>
    <row r="48982" spans="21:42" ht="15" customHeight="1" x14ac:dyDescent="0.25">
      <c r="U48982" s="104"/>
      <c r="AB48982" s="104"/>
      <c r="AC48982" s="104"/>
      <c r="AF48982" s="104"/>
      <c r="AG48982" s="104"/>
      <c r="AK48982" s="104"/>
      <c r="AL48982" s="104"/>
      <c r="AO48982" s="104"/>
      <c r="AP48982" s="104"/>
    </row>
    <row r="48983" spans="21:42" ht="15" customHeight="1" x14ac:dyDescent="0.25">
      <c r="U48983" s="104"/>
      <c r="AB48983" s="104"/>
      <c r="AC48983" s="104"/>
      <c r="AF48983" s="104"/>
      <c r="AG48983" s="104"/>
      <c r="AK48983" s="104"/>
      <c r="AL48983" s="104"/>
      <c r="AO48983" s="104"/>
      <c r="AP48983" s="104"/>
    </row>
    <row r="48984" spans="21:42" ht="15" customHeight="1" x14ac:dyDescent="0.25">
      <c r="U48984" s="104"/>
      <c r="AB48984" s="104"/>
      <c r="AC48984" s="104"/>
      <c r="AF48984" s="104"/>
      <c r="AG48984" s="104"/>
      <c r="AK48984" s="104"/>
      <c r="AL48984" s="104"/>
      <c r="AO48984" s="104"/>
      <c r="AP48984" s="104"/>
    </row>
    <row r="48985" spans="21:42" ht="15" customHeight="1" x14ac:dyDescent="0.25">
      <c r="U48985" s="104"/>
      <c r="AB48985" s="104"/>
      <c r="AC48985" s="104"/>
      <c r="AF48985" s="104"/>
      <c r="AG48985" s="104"/>
      <c r="AK48985" s="104"/>
      <c r="AL48985" s="104"/>
      <c r="AO48985" s="104"/>
      <c r="AP48985" s="104"/>
    </row>
    <row r="48986" spans="21:42" ht="15" customHeight="1" x14ac:dyDescent="0.25">
      <c r="U48986" s="104"/>
      <c r="AB48986" s="104"/>
      <c r="AC48986" s="104"/>
      <c r="AF48986" s="104"/>
      <c r="AG48986" s="104"/>
      <c r="AK48986" s="104"/>
      <c r="AL48986" s="104"/>
      <c r="AO48986" s="104"/>
      <c r="AP48986" s="104"/>
    </row>
    <row r="48987" spans="21:42" ht="15" customHeight="1" x14ac:dyDescent="0.25">
      <c r="U48987" s="104"/>
      <c r="AB48987" s="104"/>
      <c r="AC48987" s="104"/>
      <c r="AF48987" s="104"/>
      <c r="AG48987" s="104"/>
      <c r="AK48987" s="104"/>
      <c r="AL48987" s="104"/>
      <c r="AO48987" s="104"/>
      <c r="AP48987" s="104"/>
    </row>
    <row r="48988" spans="21:42" ht="15" customHeight="1" x14ac:dyDescent="0.25">
      <c r="U48988" s="104"/>
      <c r="AB48988" s="104"/>
      <c r="AC48988" s="104"/>
      <c r="AF48988" s="104"/>
      <c r="AG48988" s="104"/>
      <c r="AK48988" s="104"/>
      <c r="AL48988" s="104"/>
      <c r="AO48988" s="104"/>
      <c r="AP48988" s="104"/>
    </row>
    <row r="48989" spans="21:42" ht="15" customHeight="1" x14ac:dyDescent="0.25">
      <c r="U48989" s="104"/>
      <c r="AB48989" s="104"/>
      <c r="AC48989" s="104"/>
      <c r="AF48989" s="104"/>
      <c r="AG48989" s="104"/>
      <c r="AK48989" s="104"/>
      <c r="AL48989" s="104"/>
      <c r="AO48989" s="104"/>
      <c r="AP48989" s="104"/>
    </row>
    <row r="48990" spans="21:42" ht="15" customHeight="1" x14ac:dyDescent="0.25">
      <c r="U48990" s="104"/>
      <c r="AB48990" s="104"/>
      <c r="AC48990" s="104"/>
      <c r="AF48990" s="104"/>
      <c r="AG48990" s="104"/>
      <c r="AK48990" s="104"/>
      <c r="AL48990" s="104"/>
      <c r="AO48990" s="104"/>
      <c r="AP48990" s="104"/>
    </row>
    <row r="48991" spans="21:42" ht="15" customHeight="1" x14ac:dyDescent="0.25">
      <c r="U48991" s="104"/>
      <c r="AB48991" s="104"/>
      <c r="AC48991" s="104"/>
      <c r="AF48991" s="104"/>
      <c r="AG48991" s="104"/>
      <c r="AK48991" s="104"/>
      <c r="AL48991" s="104"/>
      <c r="AO48991" s="104"/>
      <c r="AP48991" s="104"/>
    </row>
    <row r="48992" spans="21:42" ht="15" customHeight="1" x14ac:dyDescent="0.25">
      <c r="U48992" s="104"/>
      <c r="AB48992" s="104"/>
      <c r="AC48992" s="104"/>
      <c r="AF48992" s="104"/>
      <c r="AG48992" s="104"/>
      <c r="AK48992" s="104"/>
      <c r="AL48992" s="104"/>
      <c r="AO48992" s="104"/>
      <c r="AP48992" s="104"/>
    </row>
    <row r="48993" spans="21:42" ht="15" customHeight="1" x14ac:dyDescent="0.25">
      <c r="U48993" s="104"/>
      <c r="AB48993" s="104"/>
      <c r="AC48993" s="104"/>
      <c r="AF48993" s="104"/>
      <c r="AG48993" s="104"/>
      <c r="AK48993" s="104"/>
      <c r="AL48993" s="104"/>
      <c r="AO48993" s="104"/>
      <c r="AP48993" s="104"/>
    </row>
    <row r="48994" spans="21:42" ht="15" customHeight="1" x14ac:dyDescent="0.25">
      <c r="U48994" s="104"/>
      <c r="AB48994" s="104"/>
      <c r="AC48994" s="104"/>
      <c r="AF48994" s="104"/>
      <c r="AG48994" s="104"/>
      <c r="AK48994" s="104"/>
      <c r="AL48994" s="104"/>
      <c r="AO48994" s="104"/>
      <c r="AP48994" s="104"/>
    </row>
    <row r="48995" spans="21:42" ht="15" customHeight="1" x14ac:dyDescent="0.25">
      <c r="U48995" s="104"/>
      <c r="AB48995" s="104"/>
      <c r="AC48995" s="104"/>
      <c r="AF48995" s="104"/>
      <c r="AG48995" s="104"/>
      <c r="AK48995" s="104"/>
      <c r="AL48995" s="104"/>
      <c r="AO48995" s="104"/>
      <c r="AP48995" s="104"/>
    </row>
    <row r="48996" spans="21:42" ht="15" customHeight="1" x14ac:dyDescent="0.25">
      <c r="U48996" s="104"/>
      <c r="AB48996" s="104"/>
      <c r="AC48996" s="104"/>
      <c r="AF48996" s="104"/>
      <c r="AG48996" s="104"/>
      <c r="AK48996" s="104"/>
      <c r="AL48996" s="104"/>
      <c r="AO48996" s="104"/>
      <c r="AP48996" s="104"/>
    </row>
    <row r="48997" spans="21:42" ht="15" customHeight="1" x14ac:dyDescent="0.25">
      <c r="U48997" s="104"/>
      <c r="AB48997" s="104"/>
      <c r="AC48997" s="104"/>
      <c r="AF48997" s="104"/>
      <c r="AG48997" s="104"/>
      <c r="AK48997" s="104"/>
      <c r="AL48997" s="104"/>
      <c r="AO48997" s="104"/>
      <c r="AP48997" s="104"/>
    </row>
    <row r="48998" spans="21:42" ht="15" customHeight="1" x14ac:dyDescent="0.25">
      <c r="U48998" s="104"/>
      <c r="AB48998" s="104"/>
      <c r="AC48998" s="104"/>
      <c r="AF48998" s="104"/>
      <c r="AG48998" s="104"/>
      <c r="AK48998" s="104"/>
      <c r="AL48998" s="104"/>
      <c r="AO48998" s="104"/>
      <c r="AP48998" s="104"/>
    </row>
    <row r="48999" spans="21:42" ht="15" customHeight="1" x14ac:dyDescent="0.25">
      <c r="U48999" s="104"/>
      <c r="AB48999" s="104"/>
      <c r="AC48999" s="104"/>
      <c r="AF48999" s="104"/>
      <c r="AG48999" s="104"/>
      <c r="AK48999" s="104"/>
      <c r="AL48999" s="104"/>
      <c r="AO48999" s="104"/>
      <c r="AP48999" s="104"/>
    </row>
    <row r="49000" spans="21:42" ht="15" customHeight="1" x14ac:dyDescent="0.25">
      <c r="U49000" s="104"/>
      <c r="AB49000" s="104"/>
      <c r="AC49000" s="104"/>
      <c r="AF49000" s="104"/>
      <c r="AG49000" s="104"/>
      <c r="AK49000" s="104"/>
      <c r="AL49000" s="104"/>
      <c r="AO49000" s="104"/>
      <c r="AP49000" s="104"/>
    </row>
    <row r="49001" spans="21:42" ht="15" customHeight="1" x14ac:dyDescent="0.25">
      <c r="U49001" s="104"/>
      <c r="AB49001" s="104"/>
      <c r="AC49001" s="104"/>
      <c r="AF49001" s="104"/>
      <c r="AG49001" s="104"/>
      <c r="AK49001" s="104"/>
      <c r="AL49001" s="104"/>
      <c r="AO49001" s="104"/>
      <c r="AP49001" s="104"/>
    </row>
    <row r="49002" spans="21:42" ht="15" customHeight="1" x14ac:dyDescent="0.25">
      <c r="U49002" s="104"/>
      <c r="AB49002" s="104"/>
      <c r="AC49002" s="104"/>
      <c r="AF49002" s="104"/>
      <c r="AG49002" s="104"/>
      <c r="AK49002" s="104"/>
      <c r="AL49002" s="104"/>
      <c r="AO49002" s="104"/>
      <c r="AP49002" s="104"/>
    </row>
    <row r="49003" spans="21:42" ht="15" customHeight="1" x14ac:dyDescent="0.25">
      <c r="U49003" s="104"/>
      <c r="AB49003" s="104"/>
      <c r="AC49003" s="104"/>
      <c r="AF49003" s="104"/>
      <c r="AG49003" s="104"/>
      <c r="AK49003" s="104"/>
      <c r="AL49003" s="104"/>
      <c r="AO49003" s="104"/>
      <c r="AP49003" s="104"/>
    </row>
    <row r="49004" spans="21:42" ht="15" customHeight="1" x14ac:dyDescent="0.25">
      <c r="U49004" s="104"/>
      <c r="AB49004" s="104"/>
      <c r="AC49004" s="104"/>
      <c r="AF49004" s="104"/>
      <c r="AG49004" s="104"/>
      <c r="AK49004" s="104"/>
      <c r="AL49004" s="104"/>
      <c r="AO49004" s="104"/>
      <c r="AP49004" s="104"/>
    </row>
    <row r="49005" spans="21:42" ht="15" customHeight="1" x14ac:dyDescent="0.25">
      <c r="U49005" s="104"/>
      <c r="AB49005" s="104"/>
      <c r="AC49005" s="104"/>
      <c r="AF49005" s="104"/>
      <c r="AG49005" s="104"/>
      <c r="AK49005" s="104"/>
      <c r="AL49005" s="104"/>
      <c r="AO49005" s="104"/>
      <c r="AP49005" s="104"/>
    </row>
    <row r="49006" spans="21:42" ht="15" customHeight="1" x14ac:dyDescent="0.25">
      <c r="U49006" s="104"/>
      <c r="AB49006" s="104"/>
      <c r="AC49006" s="104"/>
      <c r="AF49006" s="104"/>
      <c r="AG49006" s="104"/>
      <c r="AK49006" s="104"/>
      <c r="AL49006" s="104"/>
      <c r="AO49006" s="104"/>
      <c r="AP49006" s="104"/>
    </row>
    <row r="49007" spans="21:42" ht="15" customHeight="1" x14ac:dyDescent="0.25">
      <c r="U49007" s="104"/>
      <c r="AB49007" s="104"/>
      <c r="AC49007" s="104"/>
      <c r="AF49007" s="104"/>
      <c r="AG49007" s="104"/>
      <c r="AK49007" s="104"/>
      <c r="AL49007" s="104"/>
      <c r="AO49007" s="104"/>
      <c r="AP49007" s="104"/>
    </row>
    <row r="49008" spans="21:42" ht="15" customHeight="1" x14ac:dyDescent="0.25">
      <c r="U49008" s="104"/>
      <c r="AB49008" s="104"/>
      <c r="AC49008" s="104"/>
      <c r="AF49008" s="104"/>
      <c r="AG49008" s="104"/>
      <c r="AK49008" s="104"/>
      <c r="AL49008" s="104"/>
      <c r="AO49008" s="104"/>
      <c r="AP49008" s="104"/>
    </row>
    <row r="49009" spans="21:42" ht="15" customHeight="1" x14ac:dyDescent="0.25">
      <c r="U49009" s="104"/>
      <c r="AB49009" s="104"/>
      <c r="AC49009" s="104"/>
      <c r="AF49009" s="104"/>
      <c r="AG49009" s="104"/>
      <c r="AK49009" s="104"/>
      <c r="AL49009" s="104"/>
      <c r="AO49009" s="104"/>
      <c r="AP49009" s="104"/>
    </row>
    <row r="49010" spans="21:42" ht="15" customHeight="1" x14ac:dyDescent="0.25">
      <c r="U49010" s="104"/>
      <c r="AB49010" s="104"/>
      <c r="AC49010" s="104"/>
      <c r="AF49010" s="104"/>
      <c r="AG49010" s="104"/>
      <c r="AK49010" s="104"/>
      <c r="AL49010" s="104"/>
      <c r="AO49010" s="104"/>
      <c r="AP49010" s="104"/>
    </row>
    <row r="49011" spans="21:42" ht="15" customHeight="1" x14ac:dyDescent="0.25">
      <c r="U49011" s="104"/>
      <c r="AB49011" s="104"/>
      <c r="AC49011" s="104"/>
      <c r="AF49011" s="104"/>
      <c r="AG49011" s="104"/>
      <c r="AK49011" s="104"/>
      <c r="AL49011" s="104"/>
      <c r="AO49011" s="104"/>
      <c r="AP49011" s="104"/>
    </row>
    <row r="49012" spans="21:42" ht="15" customHeight="1" x14ac:dyDescent="0.25">
      <c r="U49012" s="104"/>
      <c r="AB49012" s="104"/>
      <c r="AC49012" s="104"/>
      <c r="AF49012" s="104"/>
      <c r="AG49012" s="104"/>
      <c r="AK49012" s="104"/>
      <c r="AL49012" s="104"/>
      <c r="AO49012" s="104"/>
      <c r="AP49012" s="104"/>
    </row>
    <row r="49013" spans="21:42" ht="15" customHeight="1" x14ac:dyDescent="0.25">
      <c r="U49013" s="104"/>
      <c r="AB49013" s="104"/>
      <c r="AC49013" s="104"/>
      <c r="AF49013" s="104"/>
      <c r="AG49013" s="104"/>
      <c r="AK49013" s="104"/>
      <c r="AL49013" s="104"/>
      <c r="AO49013" s="104"/>
      <c r="AP49013" s="104"/>
    </row>
    <row r="49014" spans="21:42" ht="15" customHeight="1" x14ac:dyDescent="0.25">
      <c r="U49014" s="104"/>
      <c r="AB49014" s="104"/>
      <c r="AC49014" s="104"/>
      <c r="AF49014" s="104"/>
      <c r="AG49014" s="104"/>
      <c r="AK49014" s="104"/>
      <c r="AL49014" s="104"/>
      <c r="AO49014" s="104"/>
      <c r="AP49014" s="104"/>
    </row>
    <row r="49015" spans="21:42" ht="15" customHeight="1" x14ac:dyDescent="0.25">
      <c r="U49015" s="104"/>
      <c r="AB49015" s="104"/>
      <c r="AC49015" s="104"/>
      <c r="AF49015" s="104"/>
      <c r="AG49015" s="104"/>
      <c r="AK49015" s="104"/>
      <c r="AL49015" s="104"/>
      <c r="AO49015" s="104"/>
      <c r="AP49015" s="104"/>
    </row>
    <row r="49016" spans="21:42" ht="15" customHeight="1" x14ac:dyDescent="0.25">
      <c r="U49016" s="104"/>
      <c r="AB49016" s="104"/>
      <c r="AC49016" s="104"/>
      <c r="AF49016" s="104"/>
      <c r="AG49016" s="104"/>
      <c r="AK49016" s="104"/>
      <c r="AL49016" s="104"/>
      <c r="AO49016" s="104"/>
      <c r="AP49016" s="104"/>
    </row>
    <row r="49017" spans="21:42" ht="15" customHeight="1" x14ac:dyDescent="0.25">
      <c r="U49017" s="104"/>
      <c r="AB49017" s="104"/>
      <c r="AC49017" s="104"/>
      <c r="AF49017" s="104"/>
      <c r="AG49017" s="104"/>
      <c r="AK49017" s="104"/>
      <c r="AL49017" s="104"/>
      <c r="AO49017" s="104"/>
      <c r="AP49017" s="104"/>
    </row>
    <row r="49018" spans="21:42" ht="15" customHeight="1" x14ac:dyDescent="0.25">
      <c r="U49018" s="104"/>
      <c r="AB49018" s="104"/>
      <c r="AC49018" s="104"/>
      <c r="AF49018" s="104"/>
      <c r="AG49018" s="104"/>
      <c r="AK49018" s="104"/>
      <c r="AL49018" s="104"/>
      <c r="AO49018" s="104"/>
      <c r="AP49018" s="104"/>
    </row>
    <row r="49019" spans="21:42" ht="15" customHeight="1" x14ac:dyDescent="0.25">
      <c r="U49019" s="104"/>
      <c r="AB49019" s="104"/>
      <c r="AC49019" s="104"/>
      <c r="AF49019" s="104"/>
      <c r="AG49019" s="104"/>
      <c r="AK49019" s="104"/>
      <c r="AL49019" s="104"/>
      <c r="AO49019" s="104"/>
      <c r="AP49019" s="104"/>
    </row>
    <row r="49020" spans="21:42" ht="15" customHeight="1" x14ac:dyDescent="0.25">
      <c r="U49020" s="104"/>
      <c r="AB49020" s="104"/>
      <c r="AC49020" s="104"/>
      <c r="AF49020" s="104"/>
      <c r="AG49020" s="104"/>
      <c r="AK49020" s="104"/>
      <c r="AL49020" s="104"/>
      <c r="AO49020" s="104"/>
      <c r="AP49020" s="104"/>
    </row>
    <row r="49021" spans="21:42" ht="15" customHeight="1" x14ac:dyDescent="0.25">
      <c r="U49021" s="104"/>
      <c r="AB49021" s="104"/>
      <c r="AC49021" s="104"/>
      <c r="AF49021" s="104"/>
      <c r="AG49021" s="104"/>
      <c r="AK49021" s="104"/>
      <c r="AL49021" s="104"/>
      <c r="AO49021" s="104"/>
      <c r="AP49021" s="104"/>
    </row>
    <row r="49022" spans="21:42" ht="15" customHeight="1" x14ac:dyDescent="0.25">
      <c r="U49022" s="104"/>
      <c r="AB49022" s="104"/>
      <c r="AC49022" s="104"/>
      <c r="AF49022" s="104"/>
      <c r="AG49022" s="104"/>
      <c r="AK49022" s="104"/>
      <c r="AL49022" s="104"/>
      <c r="AO49022" s="104"/>
      <c r="AP49022" s="104"/>
    </row>
    <row r="49023" spans="21:42" ht="15" customHeight="1" x14ac:dyDescent="0.25">
      <c r="U49023" s="104"/>
      <c r="AB49023" s="104"/>
      <c r="AC49023" s="104"/>
      <c r="AF49023" s="104"/>
      <c r="AG49023" s="104"/>
      <c r="AK49023" s="104"/>
      <c r="AL49023" s="104"/>
      <c r="AO49023" s="104"/>
      <c r="AP49023" s="104"/>
    </row>
    <row r="49024" spans="21:42" ht="15" customHeight="1" x14ac:dyDescent="0.25">
      <c r="U49024" s="104"/>
      <c r="AB49024" s="104"/>
      <c r="AC49024" s="104"/>
      <c r="AF49024" s="104"/>
      <c r="AG49024" s="104"/>
      <c r="AK49024" s="104"/>
      <c r="AL49024" s="104"/>
      <c r="AO49024" s="104"/>
      <c r="AP49024" s="104"/>
    </row>
    <row r="49025" spans="21:42" ht="15" customHeight="1" x14ac:dyDescent="0.25">
      <c r="U49025" s="104"/>
      <c r="AB49025" s="104"/>
      <c r="AC49025" s="104"/>
      <c r="AF49025" s="104"/>
      <c r="AG49025" s="104"/>
      <c r="AK49025" s="104"/>
      <c r="AL49025" s="104"/>
      <c r="AO49025" s="104"/>
      <c r="AP49025" s="104"/>
    </row>
    <row r="49026" spans="21:42" ht="15" customHeight="1" x14ac:dyDescent="0.25">
      <c r="U49026" s="104"/>
      <c r="AB49026" s="104"/>
      <c r="AC49026" s="104"/>
      <c r="AF49026" s="104"/>
      <c r="AG49026" s="104"/>
      <c r="AK49026" s="104"/>
      <c r="AL49026" s="104"/>
      <c r="AO49026" s="104"/>
      <c r="AP49026" s="104"/>
    </row>
    <row r="49027" spans="21:42" ht="15" customHeight="1" x14ac:dyDescent="0.25">
      <c r="U49027" s="104"/>
      <c r="AB49027" s="104"/>
      <c r="AC49027" s="104"/>
      <c r="AF49027" s="104"/>
      <c r="AG49027" s="104"/>
      <c r="AK49027" s="104"/>
      <c r="AL49027" s="104"/>
      <c r="AO49027" s="104"/>
      <c r="AP49027" s="104"/>
    </row>
    <row r="49028" spans="21:42" ht="15" customHeight="1" x14ac:dyDescent="0.25">
      <c r="U49028" s="104"/>
      <c r="AB49028" s="104"/>
      <c r="AC49028" s="104"/>
      <c r="AF49028" s="104"/>
      <c r="AG49028" s="104"/>
      <c r="AK49028" s="104"/>
      <c r="AL49028" s="104"/>
      <c r="AO49028" s="104"/>
      <c r="AP49028" s="104"/>
    </row>
    <row r="49029" spans="21:42" ht="15" customHeight="1" x14ac:dyDescent="0.25">
      <c r="U49029" s="104"/>
      <c r="AB49029" s="104"/>
      <c r="AC49029" s="104"/>
      <c r="AF49029" s="104"/>
      <c r="AG49029" s="104"/>
      <c r="AK49029" s="104"/>
      <c r="AL49029" s="104"/>
      <c r="AO49029" s="104"/>
      <c r="AP49029" s="104"/>
    </row>
    <row r="49030" spans="21:42" ht="15" customHeight="1" x14ac:dyDescent="0.25">
      <c r="U49030" s="104"/>
      <c r="AB49030" s="104"/>
      <c r="AC49030" s="104"/>
      <c r="AF49030" s="104"/>
      <c r="AG49030" s="104"/>
      <c r="AK49030" s="104"/>
      <c r="AL49030" s="104"/>
      <c r="AO49030" s="104"/>
      <c r="AP49030" s="104"/>
    </row>
    <row r="49031" spans="21:42" ht="15" customHeight="1" x14ac:dyDescent="0.25">
      <c r="U49031" s="104"/>
      <c r="AB49031" s="104"/>
      <c r="AC49031" s="104"/>
      <c r="AF49031" s="104"/>
      <c r="AG49031" s="104"/>
      <c r="AK49031" s="104"/>
      <c r="AL49031" s="104"/>
      <c r="AO49031" s="104"/>
      <c r="AP49031" s="104"/>
    </row>
    <row r="49032" spans="21:42" ht="15" customHeight="1" x14ac:dyDescent="0.25">
      <c r="U49032" s="104"/>
      <c r="AB49032" s="104"/>
      <c r="AC49032" s="104"/>
      <c r="AF49032" s="104"/>
      <c r="AG49032" s="104"/>
      <c r="AK49032" s="104"/>
      <c r="AL49032" s="104"/>
      <c r="AO49032" s="104"/>
      <c r="AP49032" s="104"/>
    </row>
    <row r="49033" spans="21:42" ht="15" customHeight="1" x14ac:dyDescent="0.25">
      <c r="U49033" s="104"/>
      <c r="AB49033" s="104"/>
      <c r="AC49033" s="104"/>
      <c r="AF49033" s="104"/>
      <c r="AG49033" s="104"/>
      <c r="AK49033" s="104"/>
      <c r="AL49033" s="104"/>
      <c r="AO49033" s="104"/>
      <c r="AP49033" s="104"/>
    </row>
    <row r="49034" spans="21:42" ht="15" customHeight="1" x14ac:dyDescent="0.25">
      <c r="U49034" s="104"/>
      <c r="AB49034" s="104"/>
      <c r="AC49034" s="104"/>
      <c r="AF49034" s="104"/>
      <c r="AG49034" s="104"/>
      <c r="AK49034" s="104"/>
      <c r="AL49034" s="104"/>
      <c r="AO49034" s="104"/>
      <c r="AP49034" s="104"/>
    </row>
    <row r="49035" spans="21:42" ht="15" customHeight="1" x14ac:dyDescent="0.25">
      <c r="U49035" s="104"/>
      <c r="AB49035" s="104"/>
      <c r="AC49035" s="104"/>
      <c r="AF49035" s="104"/>
      <c r="AG49035" s="104"/>
      <c r="AK49035" s="104"/>
      <c r="AL49035" s="104"/>
      <c r="AO49035" s="104"/>
      <c r="AP49035" s="104"/>
    </row>
    <row r="49036" spans="21:42" ht="15" customHeight="1" x14ac:dyDescent="0.25">
      <c r="U49036" s="104"/>
      <c r="AB49036" s="104"/>
      <c r="AC49036" s="104"/>
      <c r="AF49036" s="104"/>
      <c r="AG49036" s="104"/>
      <c r="AK49036" s="104"/>
      <c r="AL49036" s="104"/>
      <c r="AO49036" s="104"/>
      <c r="AP49036" s="104"/>
    </row>
    <row r="49037" spans="21:42" ht="15" customHeight="1" x14ac:dyDescent="0.25">
      <c r="U49037" s="104"/>
      <c r="AB49037" s="104"/>
      <c r="AC49037" s="104"/>
      <c r="AF49037" s="104"/>
      <c r="AG49037" s="104"/>
      <c r="AK49037" s="104"/>
      <c r="AL49037" s="104"/>
      <c r="AO49037" s="104"/>
      <c r="AP49037" s="104"/>
    </row>
    <row r="49038" spans="21:42" ht="15" customHeight="1" x14ac:dyDescent="0.25">
      <c r="U49038" s="104"/>
      <c r="AB49038" s="104"/>
      <c r="AC49038" s="104"/>
      <c r="AF49038" s="104"/>
      <c r="AG49038" s="104"/>
      <c r="AK49038" s="104"/>
      <c r="AL49038" s="104"/>
      <c r="AO49038" s="104"/>
      <c r="AP49038" s="104"/>
    </row>
    <row r="49039" spans="21:42" ht="15" customHeight="1" x14ac:dyDescent="0.25">
      <c r="U49039" s="104"/>
      <c r="AB49039" s="104"/>
      <c r="AC49039" s="104"/>
      <c r="AF49039" s="104"/>
      <c r="AG49039" s="104"/>
      <c r="AK49039" s="104"/>
      <c r="AL49039" s="104"/>
      <c r="AO49039" s="104"/>
      <c r="AP49039" s="104"/>
    </row>
    <row r="49040" spans="21:42" ht="15" customHeight="1" x14ac:dyDescent="0.25">
      <c r="U49040" s="104"/>
      <c r="AB49040" s="104"/>
      <c r="AC49040" s="104"/>
      <c r="AF49040" s="104"/>
      <c r="AG49040" s="104"/>
      <c r="AK49040" s="104"/>
      <c r="AL49040" s="104"/>
      <c r="AO49040" s="104"/>
      <c r="AP49040" s="104"/>
    </row>
    <row r="49041" spans="21:42" ht="15" customHeight="1" x14ac:dyDescent="0.25">
      <c r="U49041" s="104"/>
      <c r="AB49041" s="104"/>
      <c r="AC49041" s="104"/>
      <c r="AF49041" s="104"/>
      <c r="AG49041" s="104"/>
      <c r="AK49041" s="104"/>
      <c r="AL49041" s="104"/>
      <c r="AO49041" s="104"/>
      <c r="AP49041" s="104"/>
    </row>
    <row r="49042" spans="21:42" ht="15" customHeight="1" x14ac:dyDescent="0.25">
      <c r="U49042" s="104"/>
      <c r="AB49042" s="104"/>
      <c r="AC49042" s="104"/>
      <c r="AF49042" s="104"/>
      <c r="AG49042" s="104"/>
      <c r="AK49042" s="104"/>
      <c r="AL49042" s="104"/>
      <c r="AO49042" s="104"/>
      <c r="AP49042" s="104"/>
    </row>
    <row r="49043" spans="21:42" ht="15" customHeight="1" x14ac:dyDescent="0.25">
      <c r="U49043" s="104"/>
      <c r="AB49043" s="104"/>
      <c r="AC49043" s="104"/>
      <c r="AF49043" s="104"/>
      <c r="AG49043" s="104"/>
      <c r="AK49043" s="104"/>
      <c r="AL49043" s="104"/>
      <c r="AO49043" s="104"/>
      <c r="AP49043" s="104"/>
    </row>
    <row r="49044" spans="21:42" ht="15" customHeight="1" x14ac:dyDescent="0.25">
      <c r="U49044" s="104"/>
      <c r="AB49044" s="104"/>
      <c r="AC49044" s="104"/>
      <c r="AF49044" s="104"/>
      <c r="AG49044" s="104"/>
      <c r="AK49044" s="104"/>
      <c r="AL49044" s="104"/>
      <c r="AO49044" s="104"/>
      <c r="AP49044" s="104"/>
    </row>
    <row r="49045" spans="21:42" ht="15" customHeight="1" x14ac:dyDescent="0.25">
      <c r="U49045" s="104"/>
      <c r="AB49045" s="104"/>
      <c r="AC49045" s="104"/>
      <c r="AF49045" s="104"/>
      <c r="AG49045" s="104"/>
      <c r="AK49045" s="104"/>
      <c r="AL49045" s="104"/>
      <c r="AO49045" s="104"/>
      <c r="AP49045" s="104"/>
    </row>
    <row r="49046" spans="21:42" ht="15" customHeight="1" x14ac:dyDescent="0.25">
      <c r="U49046" s="104"/>
      <c r="AB49046" s="104"/>
      <c r="AC49046" s="104"/>
      <c r="AF49046" s="104"/>
      <c r="AG49046" s="104"/>
      <c r="AK49046" s="104"/>
      <c r="AL49046" s="104"/>
      <c r="AO49046" s="104"/>
      <c r="AP49046" s="104"/>
    </row>
    <row r="49047" spans="21:42" ht="15" customHeight="1" x14ac:dyDescent="0.25">
      <c r="U49047" s="104"/>
      <c r="AB49047" s="104"/>
      <c r="AC49047" s="104"/>
      <c r="AF49047" s="104"/>
      <c r="AG49047" s="104"/>
      <c r="AK49047" s="104"/>
      <c r="AL49047" s="104"/>
      <c r="AO49047" s="104"/>
      <c r="AP49047" s="104"/>
    </row>
    <row r="49048" spans="21:42" ht="15" customHeight="1" x14ac:dyDescent="0.25">
      <c r="U49048" s="104"/>
      <c r="AB49048" s="104"/>
      <c r="AC49048" s="104"/>
      <c r="AF49048" s="104"/>
      <c r="AG49048" s="104"/>
      <c r="AK49048" s="104"/>
      <c r="AL49048" s="104"/>
      <c r="AO49048" s="104"/>
      <c r="AP49048" s="104"/>
    </row>
    <row r="49049" spans="21:42" ht="15" customHeight="1" x14ac:dyDescent="0.25">
      <c r="U49049" s="104"/>
      <c r="AB49049" s="104"/>
      <c r="AC49049" s="104"/>
      <c r="AF49049" s="104"/>
      <c r="AG49049" s="104"/>
      <c r="AK49049" s="104"/>
      <c r="AL49049" s="104"/>
      <c r="AO49049" s="104"/>
      <c r="AP49049" s="104"/>
    </row>
    <row r="49050" spans="21:42" ht="15" customHeight="1" x14ac:dyDescent="0.25">
      <c r="U49050" s="104"/>
      <c r="AB49050" s="104"/>
      <c r="AC49050" s="104"/>
      <c r="AF49050" s="104"/>
      <c r="AG49050" s="104"/>
      <c r="AK49050" s="104"/>
      <c r="AL49050" s="104"/>
      <c r="AO49050" s="104"/>
      <c r="AP49050" s="104"/>
    </row>
    <row r="49051" spans="21:42" ht="15" customHeight="1" x14ac:dyDescent="0.25">
      <c r="U49051" s="104"/>
      <c r="AB49051" s="104"/>
      <c r="AC49051" s="104"/>
      <c r="AF49051" s="104"/>
      <c r="AG49051" s="104"/>
      <c r="AK49051" s="104"/>
      <c r="AL49051" s="104"/>
      <c r="AO49051" s="104"/>
      <c r="AP49051" s="104"/>
    </row>
    <row r="49052" spans="21:42" ht="15" customHeight="1" x14ac:dyDescent="0.25">
      <c r="U49052" s="104"/>
      <c r="AB49052" s="104"/>
      <c r="AC49052" s="104"/>
      <c r="AF49052" s="104"/>
      <c r="AG49052" s="104"/>
      <c r="AK49052" s="104"/>
      <c r="AL49052" s="104"/>
      <c r="AO49052" s="104"/>
      <c r="AP49052" s="104"/>
    </row>
    <row r="49053" spans="21:42" ht="15" customHeight="1" x14ac:dyDescent="0.25">
      <c r="U49053" s="104"/>
      <c r="AB49053" s="104"/>
      <c r="AC49053" s="104"/>
      <c r="AF49053" s="104"/>
      <c r="AG49053" s="104"/>
      <c r="AK49053" s="104"/>
      <c r="AL49053" s="104"/>
      <c r="AO49053" s="104"/>
      <c r="AP49053" s="104"/>
    </row>
    <row r="49054" spans="21:42" ht="15" customHeight="1" x14ac:dyDescent="0.25">
      <c r="U49054" s="104"/>
      <c r="AB49054" s="104"/>
      <c r="AC49054" s="104"/>
      <c r="AF49054" s="104"/>
      <c r="AG49054" s="104"/>
      <c r="AK49054" s="104"/>
      <c r="AL49054" s="104"/>
      <c r="AO49054" s="104"/>
      <c r="AP49054" s="104"/>
    </row>
    <row r="49055" spans="21:42" ht="15" customHeight="1" x14ac:dyDescent="0.25">
      <c r="U49055" s="104"/>
      <c r="AB49055" s="104"/>
      <c r="AC49055" s="104"/>
      <c r="AF49055" s="104"/>
      <c r="AG49055" s="104"/>
      <c r="AK49055" s="104"/>
      <c r="AL49055" s="104"/>
      <c r="AO49055" s="104"/>
      <c r="AP49055" s="104"/>
    </row>
    <row r="49056" spans="21:42" ht="15" customHeight="1" x14ac:dyDescent="0.25">
      <c r="U49056" s="104"/>
      <c r="AB49056" s="104"/>
      <c r="AC49056" s="104"/>
      <c r="AF49056" s="104"/>
      <c r="AG49056" s="104"/>
      <c r="AK49056" s="104"/>
      <c r="AL49056" s="104"/>
      <c r="AO49056" s="104"/>
      <c r="AP49056" s="104"/>
    </row>
    <row r="49057" spans="21:42" ht="15" customHeight="1" x14ac:dyDescent="0.25">
      <c r="U49057" s="104"/>
      <c r="AB49057" s="104"/>
      <c r="AC49057" s="104"/>
      <c r="AF49057" s="104"/>
      <c r="AG49057" s="104"/>
      <c r="AK49057" s="104"/>
      <c r="AL49057" s="104"/>
      <c r="AO49057" s="104"/>
      <c r="AP49057" s="104"/>
    </row>
    <row r="49058" spans="21:42" ht="15" customHeight="1" x14ac:dyDescent="0.25">
      <c r="U49058" s="104"/>
      <c r="AB49058" s="104"/>
      <c r="AC49058" s="104"/>
      <c r="AF49058" s="104"/>
      <c r="AG49058" s="104"/>
      <c r="AK49058" s="104"/>
      <c r="AL49058" s="104"/>
      <c r="AO49058" s="104"/>
      <c r="AP49058" s="104"/>
    </row>
    <row r="49059" spans="21:42" ht="15" customHeight="1" x14ac:dyDescent="0.25">
      <c r="U49059" s="104"/>
      <c r="AB49059" s="104"/>
      <c r="AC49059" s="104"/>
      <c r="AF49059" s="104"/>
      <c r="AG49059" s="104"/>
      <c r="AK49059" s="104"/>
      <c r="AL49059" s="104"/>
      <c r="AO49059" s="104"/>
      <c r="AP49059" s="104"/>
    </row>
    <row r="49060" spans="21:42" ht="15" customHeight="1" x14ac:dyDescent="0.25">
      <c r="U49060" s="104"/>
      <c r="AB49060" s="104"/>
      <c r="AC49060" s="104"/>
      <c r="AF49060" s="104"/>
      <c r="AG49060" s="104"/>
      <c r="AK49060" s="104"/>
      <c r="AL49060" s="104"/>
      <c r="AO49060" s="104"/>
      <c r="AP49060" s="104"/>
    </row>
    <row r="49061" spans="21:42" ht="15" customHeight="1" x14ac:dyDescent="0.25">
      <c r="U49061" s="104"/>
      <c r="AB49061" s="104"/>
      <c r="AC49061" s="104"/>
      <c r="AF49061" s="104"/>
      <c r="AG49061" s="104"/>
      <c r="AK49061" s="104"/>
      <c r="AL49061" s="104"/>
      <c r="AO49061" s="104"/>
      <c r="AP49061" s="104"/>
    </row>
    <row r="49062" spans="21:42" ht="15" customHeight="1" x14ac:dyDescent="0.25">
      <c r="U49062" s="104"/>
      <c r="AB49062" s="104"/>
      <c r="AC49062" s="104"/>
      <c r="AF49062" s="104"/>
      <c r="AG49062" s="104"/>
      <c r="AK49062" s="104"/>
      <c r="AL49062" s="104"/>
      <c r="AO49062" s="104"/>
      <c r="AP49062" s="104"/>
    </row>
    <row r="49063" spans="21:42" ht="15" customHeight="1" x14ac:dyDescent="0.25">
      <c r="U49063" s="104"/>
      <c r="AB49063" s="104"/>
      <c r="AC49063" s="104"/>
      <c r="AF49063" s="104"/>
      <c r="AG49063" s="104"/>
      <c r="AK49063" s="104"/>
      <c r="AL49063" s="104"/>
      <c r="AO49063" s="104"/>
      <c r="AP49063" s="104"/>
    </row>
    <row r="49064" spans="21:42" ht="15" customHeight="1" x14ac:dyDescent="0.25">
      <c r="U49064" s="104"/>
      <c r="AB49064" s="104"/>
      <c r="AC49064" s="104"/>
      <c r="AF49064" s="104"/>
      <c r="AG49064" s="104"/>
      <c r="AK49064" s="104"/>
      <c r="AL49064" s="104"/>
      <c r="AO49064" s="104"/>
      <c r="AP49064" s="104"/>
    </row>
    <row r="49065" spans="21:42" ht="15" customHeight="1" x14ac:dyDescent="0.25">
      <c r="U49065" s="104"/>
      <c r="AB49065" s="104"/>
      <c r="AC49065" s="104"/>
      <c r="AF49065" s="104"/>
      <c r="AG49065" s="104"/>
      <c r="AK49065" s="104"/>
      <c r="AL49065" s="104"/>
      <c r="AO49065" s="104"/>
      <c r="AP49065" s="104"/>
    </row>
    <row r="49066" spans="21:42" ht="15" customHeight="1" x14ac:dyDescent="0.25">
      <c r="U49066" s="104"/>
      <c r="AB49066" s="104"/>
      <c r="AC49066" s="104"/>
      <c r="AF49066" s="104"/>
      <c r="AG49066" s="104"/>
      <c r="AK49066" s="104"/>
      <c r="AL49066" s="104"/>
      <c r="AO49066" s="104"/>
      <c r="AP49066" s="104"/>
    </row>
    <row r="49067" spans="21:42" ht="15" customHeight="1" x14ac:dyDescent="0.25">
      <c r="U49067" s="104"/>
      <c r="AB49067" s="104"/>
      <c r="AC49067" s="104"/>
      <c r="AF49067" s="104"/>
      <c r="AG49067" s="104"/>
      <c r="AK49067" s="104"/>
      <c r="AL49067" s="104"/>
      <c r="AO49067" s="104"/>
      <c r="AP49067" s="104"/>
    </row>
    <row r="49068" spans="21:42" ht="15" customHeight="1" x14ac:dyDescent="0.25">
      <c r="U49068" s="104"/>
      <c r="AB49068" s="104"/>
      <c r="AC49068" s="104"/>
      <c r="AF49068" s="104"/>
      <c r="AG49068" s="104"/>
      <c r="AK49068" s="104"/>
      <c r="AL49068" s="104"/>
      <c r="AO49068" s="104"/>
      <c r="AP49068" s="104"/>
    </row>
    <row r="49069" spans="21:42" ht="15" customHeight="1" x14ac:dyDescent="0.25">
      <c r="U49069" s="104"/>
      <c r="AB49069" s="104"/>
      <c r="AC49069" s="104"/>
      <c r="AF49069" s="104"/>
      <c r="AG49069" s="104"/>
      <c r="AK49069" s="104"/>
      <c r="AL49069" s="104"/>
      <c r="AO49069" s="104"/>
      <c r="AP49069" s="104"/>
    </row>
    <row r="49070" spans="21:42" ht="15" customHeight="1" x14ac:dyDescent="0.25">
      <c r="U49070" s="104"/>
      <c r="AB49070" s="104"/>
      <c r="AC49070" s="104"/>
      <c r="AF49070" s="104"/>
      <c r="AG49070" s="104"/>
      <c r="AK49070" s="104"/>
      <c r="AL49070" s="104"/>
      <c r="AO49070" s="104"/>
      <c r="AP49070" s="104"/>
    </row>
    <row r="49071" spans="21:42" ht="15" customHeight="1" x14ac:dyDescent="0.25">
      <c r="U49071" s="104"/>
      <c r="AB49071" s="104"/>
      <c r="AC49071" s="104"/>
      <c r="AF49071" s="104"/>
      <c r="AG49071" s="104"/>
      <c r="AK49071" s="104"/>
      <c r="AL49071" s="104"/>
      <c r="AO49071" s="104"/>
      <c r="AP49071" s="104"/>
    </row>
    <row r="49072" spans="21:42" ht="15" customHeight="1" x14ac:dyDescent="0.25">
      <c r="U49072" s="104"/>
      <c r="AB49072" s="104"/>
      <c r="AC49072" s="104"/>
      <c r="AF49072" s="104"/>
      <c r="AG49072" s="104"/>
      <c r="AK49072" s="104"/>
      <c r="AL49072" s="104"/>
      <c r="AO49072" s="104"/>
      <c r="AP49072" s="104"/>
    </row>
    <row r="49073" spans="21:42" ht="15" customHeight="1" x14ac:dyDescent="0.25">
      <c r="U49073" s="104"/>
      <c r="AB49073" s="104"/>
      <c r="AC49073" s="104"/>
      <c r="AF49073" s="104"/>
      <c r="AG49073" s="104"/>
      <c r="AK49073" s="104"/>
      <c r="AL49073" s="104"/>
      <c r="AO49073" s="104"/>
      <c r="AP49073" s="104"/>
    </row>
    <row r="49074" spans="21:42" ht="15" customHeight="1" x14ac:dyDescent="0.25">
      <c r="U49074" s="104"/>
      <c r="AB49074" s="104"/>
      <c r="AC49074" s="104"/>
      <c r="AF49074" s="104"/>
      <c r="AG49074" s="104"/>
      <c r="AK49074" s="104"/>
      <c r="AL49074" s="104"/>
      <c r="AO49074" s="104"/>
      <c r="AP49074" s="104"/>
    </row>
    <row r="49075" spans="21:42" ht="15" customHeight="1" x14ac:dyDescent="0.25">
      <c r="U49075" s="104"/>
      <c r="AB49075" s="104"/>
      <c r="AC49075" s="104"/>
      <c r="AF49075" s="104"/>
      <c r="AG49075" s="104"/>
      <c r="AK49075" s="104"/>
      <c r="AL49075" s="104"/>
      <c r="AO49075" s="104"/>
      <c r="AP49075" s="104"/>
    </row>
    <row r="49076" spans="21:42" ht="15" customHeight="1" x14ac:dyDescent="0.25">
      <c r="U49076" s="104"/>
      <c r="AB49076" s="104"/>
      <c r="AC49076" s="104"/>
      <c r="AF49076" s="104"/>
      <c r="AG49076" s="104"/>
      <c r="AK49076" s="104"/>
      <c r="AL49076" s="104"/>
      <c r="AO49076" s="104"/>
      <c r="AP49076" s="104"/>
    </row>
    <row r="49077" spans="21:42" ht="15" customHeight="1" x14ac:dyDescent="0.25">
      <c r="U49077" s="104"/>
      <c r="AB49077" s="104"/>
      <c r="AC49077" s="104"/>
      <c r="AF49077" s="104"/>
      <c r="AG49077" s="104"/>
      <c r="AK49077" s="104"/>
      <c r="AL49077" s="104"/>
      <c r="AO49077" s="104"/>
      <c r="AP49077" s="104"/>
    </row>
    <row r="49078" spans="21:42" ht="15" customHeight="1" x14ac:dyDescent="0.25">
      <c r="U49078" s="104"/>
      <c r="AB49078" s="104"/>
      <c r="AC49078" s="104"/>
      <c r="AF49078" s="104"/>
      <c r="AG49078" s="104"/>
      <c r="AK49078" s="104"/>
      <c r="AL49078" s="104"/>
      <c r="AO49078" s="104"/>
      <c r="AP49078" s="104"/>
    </row>
    <row r="49079" spans="21:42" ht="15" customHeight="1" x14ac:dyDescent="0.25">
      <c r="U49079" s="104"/>
      <c r="AB49079" s="104"/>
      <c r="AC49079" s="104"/>
      <c r="AF49079" s="104"/>
      <c r="AG49079" s="104"/>
      <c r="AK49079" s="104"/>
      <c r="AL49079" s="104"/>
      <c r="AO49079" s="104"/>
      <c r="AP49079" s="104"/>
    </row>
    <row r="49080" spans="21:42" ht="15" customHeight="1" x14ac:dyDescent="0.25">
      <c r="U49080" s="104"/>
      <c r="AB49080" s="104"/>
      <c r="AC49080" s="104"/>
      <c r="AF49080" s="104"/>
      <c r="AG49080" s="104"/>
      <c r="AK49080" s="104"/>
      <c r="AL49080" s="104"/>
      <c r="AO49080" s="104"/>
      <c r="AP49080" s="104"/>
    </row>
    <row r="49081" spans="21:42" ht="15" customHeight="1" x14ac:dyDescent="0.25">
      <c r="U49081" s="104"/>
      <c r="AB49081" s="104"/>
      <c r="AC49081" s="104"/>
      <c r="AF49081" s="104"/>
      <c r="AG49081" s="104"/>
      <c r="AK49081" s="104"/>
      <c r="AL49081" s="104"/>
      <c r="AO49081" s="104"/>
      <c r="AP49081" s="104"/>
    </row>
    <row r="49082" spans="21:42" ht="15" customHeight="1" x14ac:dyDescent="0.25">
      <c r="U49082" s="104"/>
      <c r="AB49082" s="104"/>
      <c r="AC49082" s="104"/>
      <c r="AF49082" s="104"/>
      <c r="AG49082" s="104"/>
      <c r="AK49082" s="104"/>
      <c r="AL49082" s="104"/>
      <c r="AO49082" s="104"/>
      <c r="AP49082" s="104"/>
    </row>
    <row r="49083" spans="21:42" ht="15" customHeight="1" x14ac:dyDescent="0.25">
      <c r="U49083" s="104"/>
      <c r="AB49083" s="104"/>
      <c r="AC49083" s="104"/>
      <c r="AF49083" s="104"/>
      <c r="AG49083" s="104"/>
      <c r="AK49083" s="104"/>
      <c r="AL49083" s="104"/>
      <c r="AO49083" s="104"/>
      <c r="AP49083" s="104"/>
    </row>
    <row r="49084" spans="21:42" ht="15" customHeight="1" x14ac:dyDescent="0.25">
      <c r="U49084" s="104"/>
      <c r="AB49084" s="104"/>
      <c r="AC49084" s="104"/>
      <c r="AF49084" s="104"/>
      <c r="AG49084" s="104"/>
      <c r="AK49084" s="104"/>
      <c r="AL49084" s="104"/>
      <c r="AO49084" s="104"/>
      <c r="AP49084" s="104"/>
    </row>
    <row r="49085" spans="21:42" ht="15" customHeight="1" x14ac:dyDescent="0.25">
      <c r="U49085" s="104"/>
      <c r="AB49085" s="104"/>
      <c r="AC49085" s="104"/>
      <c r="AF49085" s="104"/>
      <c r="AG49085" s="104"/>
      <c r="AK49085" s="104"/>
      <c r="AL49085" s="104"/>
      <c r="AO49085" s="104"/>
      <c r="AP49085" s="104"/>
    </row>
    <row r="49086" spans="21:42" ht="15" customHeight="1" x14ac:dyDescent="0.25">
      <c r="U49086" s="104"/>
      <c r="AB49086" s="104"/>
      <c r="AC49086" s="104"/>
      <c r="AF49086" s="104"/>
      <c r="AG49086" s="104"/>
      <c r="AK49086" s="104"/>
      <c r="AL49086" s="104"/>
      <c r="AO49086" s="104"/>
      <c r="AP49086" s="104"/>
    </row>
    <row r="49087" spans="21:42" ht="15" customHeight="1" x14ac:dyDescent="0.25">
      <c r="U49087" s="104"/>
      <c r="AB49087" s="104"/>
      <c r="AC49087" s="104"/>
      <c r="AF49087" s="104"/>
      <c r="AG49087" s="104"/>
      <c r="AK49087" s="104"/>
      <c r="AL49087" s="104"/>
      <c r="AO49087" s="104"/>
      <c r="AP49087" s="104"/>
    </row>
    <row r="49088" spans="21:42" ht="15" customHeight="1" x14ac:dyDescent="0.25">
      <c r="U49088" s="104"/>
      <c r="AB49088" s="104"/>
      <c r="AC49088" s="104"/>
      <c r="AF49088" s="104"/>
      <c r="AG49088" s="104"/>
      <c r="AK49088" s="104"/>
      <c r="AL49088" s="104"/>
      <c r="AO49088" s="104"/>
      <c r="AP49088" s="104"/>
    </row>
    <row r="49089" spans="21:42" ht="15" customHeight="1" x14ac:dyDescent="0.25">
      <c r="U49089" s="104"/>
      <c r="AB49089" s="104"/>
      <c r="AC49089" s="104"/>
      <c r="AF49089" s="104"/>
      <c r="AG49089" s="104"/>
      <c r="AK49089" s="104"/>
      <c r="AL49089" s="104"/>
      <c r="AO49089" s="104"/>
      <c r="AP49089" s="104"/>
    </row>
    <row r="49090" spans="21:42" ht="15" customHeight="1" x14ac:dyDescent="0.25">
      <c r="U49090" s="104"/>
      <c r="AB49090" s="104"/>
      <c r="AC49090" s="104"/>
      <c r="AF49090" s="104"/>
      <c r="AG49090" s="104"/>
      <c r="AK49090" s="104"/>
      <c r="AL49090" s="104"/>
      <c r="AO49090" s="104"/>
      <c r="AP49090" s="104"/>
    </row>
    <row r="49091" spans="21:42" ht="15" customHeight="1" x14ac:dyDescent="0.25">
      <c r="U49091" s="104"/>
      <c r="AB49091" s="104"/>
      <c r="AC49091" s="104"/>
      <c r="AF49091" s="104"/>
      <c r="AG49091" s="104"/>
      <c r="AK49091" s="104"/>
      <c r="AL49091" s="104"/>
      <c r="AO49091" s="104"/>
      <c r="AP49091" s="104"/>
    </row>
    <row r="49092" spans="21:42" ht="15" customHeight="1" x14ac:dyDescent="0.25">
      <c r="U49092" s="104"/>
      <c r="AB49092" s="104"/>
      <c r="AC49092" s="104"/>
      <c r="AF49092" s="104"/>
      <c r="AG49092" s="104"/>
      <c r="AK49092" s="104"/>
      <c r="AL49092" s="104"/>
      <c r="AO49092" s="104"/>
      <c r="AP49092" s="104"/>
    </row>
    <row r="49093" spans="21:42" ht="15" customHeight="1" x14ac:dyDescent="0.25">
      <c r="U49093" s="104"/>
      <c r="AB49093" s="104"/>
      <c r="AC49093" s="104"/>
      <c r="AF49093" s="104"/>
      <c r="AG49093" s="104"/>
      <c r="AK49093" s="104"/>
      <c r="AL49093" s="104"/>
      <c r="AO49093" s="104"/>
      <c r="AP49093" s="104"/>
    </row>
    <row r="49094" spans="21:42" ht="15" customHeight="1" x14ac:dyDescent="0.25">
      <c r="U49094" s="104"/>
      <c r="AB49094" s="104"/>
      <c r="AC49094" s="104"/>
      <c r="AF49094" s="104"/>
      <c r="AG49094" s="104"/>
      <c r="AK49094" s="104"/>
      <c r="AL49094" s="104"/>
      <c r="AO49094" s="104"/>
      <c r="AP49094" s="104"/>
    </row>
    <row r="49095" spans="21:42" ht="15" customHeight="1" x14ac:dyDescent="0.25">
      <c r="U49095" s="104"/>
      <c r="AB49095" s="104"/>
      <c r="AC49095" s="104"/>
      <c r="AF49095" s="104"/>
      <c r="AG49095" s="104"/>
      <c r="AK49095" s="104"/>
      <c r="AL49095" s="104"/>
      <c r="AO49095" s="104"/>
      <c r="AP49095" s="104"/>
    </row>
    <row r="49096" spans="21:42" ht="15" customHeight="1" x14ac:dyDescent="0.25">
      <c r="U49096" s="104"/>
      <c r="AB49096" s="104"/>
      <c r="AC49096" s="104"/>
      <c r="AF49096" s="104"/>
      <c r="AG49096" s="104"/>
      <c r="AK49096" s="104"/>
      <c r="AL49096" s="104"/>
      <c r="AO49096" s="104"/>
      <c r="AP49096" s="104"/>
    </row>
    <row r="49097" spans="21:42" ht="15" customHeight="1" x14ac:dyDescent="0.25">
      <c r="U49097" s="104"/>
      <c r="AB49097" s="104"/>
      <c r="AC49097" s="104"/>
      <c r="AF49097" s="104"/>
      <c r="AG49097" s="104"/>
      <c r="AK49097" s="104"/>
      <c r="AL49097" s="104"/>
      <c r="AO49097" s="104"/>
      <c r="AP49097" s="104"/>
    </row>
    <row r="49098" spans="21:42" ht="15" customHeight="1" x14ac:dyDescent="0.25">
      <c r="U49098" s="104"/>
      <c r="AB49098" s="104"/>
      <c r="AC49098" s="104"/>
      <c r="AF49098" s="104"/>
      <c r="AG49098" s="104"/>
      <c r="AK49098" s="104"/>
      <c r="AL49098" s="104"/>
      <c r="AO49098" s="104"/>
      <c r="AP49098" s="104"/>
    </row>
    <row r="49099" spans="21:42" ht="15" customHeight="1" x14ac:dyDescent="0.25">
      <c r="U49099" s="104"/>
      <c r="AB49099" s="104"/>
      <c r="AC49099" s="104"/>
      <c r="AF49099" s="104"/>
      <c r="AG49099" s="104"/>
      <c r="AK49099" s="104"/>
      <c r="AL49099" s="104"/>
      <c r="AO49099" s="104"/>
      <c r="AP49099" s="104"/>
    </row>
    <row r="49100" spans="21:42" ht="15" customHeight="1" x14ac:dyDescent="0.25">
      <c r="U49100" s="104"/>
      <c r="AB49100" s="104"/>
      <c r="AC49100" s="104"/>
      <c r="AF49100" s="104"/>
      <c r="AG49100" s="104"/>
      <c r="AK49100" s="104"/>
      <c r="AL49100" s="104"/>
      <c r="AO49100" s="104"/>
      <c r="AP49100" s="104"/>
    </row>
    <row r="49101" spans="21:42" ht="15" customHeight="1" x14ac:dyDescent="0.25">
      <c r="U49101" s="104"/>
      <c r="AB49101" s="104"/>
      <c r="AC49101" s="104"/>
      <c r="AF49101" s="104"/>
      <c r="AG49101" s="104"/>
      <c r="AK49101" s="104"/>
      <c r="AL49101" s="104"/>
      <c r="AO49101" s="104"/>
      <c r="AP49101" s="104"/>
    </row>
    <row r="49102" spans="21:42" ht="15" customHeight="1" x14ac:dyDescent="0.25">
      <c r="U49102" s="104"/>
      <c r="AB49102" s="104"/>
      <c r="AC49102" s="104"/>
      <c r="AF49102" s="104"/>
      <c r="AG49102" s="104"/>
      <c r="AK49102" s="104"/>
      <c r="AL49102" s="104"/>
      <c r="AO49102" s="104"/>
      <c r="AP49102" s="104"/>
    </row>
    <row r="49103" spans="21:42" ht="15" customHeight="1" x14ac:dyDescent="0.25">
      <c r="U49103" s="104"/>
      <c r="AB49103" s="104"/>
      <c r="AC49103" s="104"/>
      <c r="AF49103" s="104"/>
      <c r="AG49103" s="104"/>
      <c r="AK49103" s="104"/>
      <c r="AL49103" s="104"/>
      <c r="AO49103" s="104"/>
      <c r="AP49103" s="104"/>
    </row>
    <row r="49104" spans="21:42" ht="15" customHeight="1" x14ac:dyDescent="0.25">
      <c r="U49104" s="104"/>
      <c r="AB49104" s="104"/>
      <c r="AC49104" s="104"/>
      <c r="AF49104" s="104"/>
      <c r="AG49104" s="104"/>
      <c r="AK49104" s="104"/>
      <c r="AL49104" s="104"/>
      <c r="AO49104" s="104"/>
      <c r="AP49104" s="104"/>
    </row>
    <row r="49105" spans="21:42" ht="15" customHeight="1" x14ac:dyDescent="0.25">
      <c r="U49105" s="104"/>
      <c r="AB49105" s="104"/>
      <c r="AC49105" s="104"/>
      <c r="AF49105" s="104"/>
      <c r="AG49105" s="104"/>
      <c r="AK49105" s="104"/>
      <c r="AL49105" s="104"/>
      <c r="AO49105" s="104"/>
      <c r="AP49105" s="104"/>
    </row>
    <row r="49106" spans="21:42" ht="15" customHeight="1" x14ac:dyDescent="0.25">
      <c r="U49106" s="104"/>
      <c r="AB49106" s="104"/>
      <c r="AC49106" s="104"/>
      <c r="AF49106" s="104"/>
      <c r="AG49106" s="104"/>
      <c r="AK49106" s="104"/>
      <c r="AL49106" s="104"/>
      <c r="AO49106" s="104"/>
      <c r="AP49106" s="104"/>
    </row>
    <row r="49107" spans="21:42" ht="15" customHeight="1" x14ac:dyDescent="0.25">
      <c r="U49107" s="104"/>
      <c r="AB49107" s="104"/>
      <c r="AC49107" s="104"/>
      <c r="AF49107" s="104"/>
      <c r="AG49107" s="104"/>
      <c r="AK49107" s="104"/>
      <c r="AL49107" s="104"/>
      <c r="AO49107" s="104"/>
      <c r="AP49107" s="104"/>
    </row>
    <row r="49108" spans="21:42" ht="15" customHeight="1" x14ac:dyDescent="0.25">
      <c r="U49108" s="104"/>
      <c r="AB49108" s="104"/>
      <c r="AC49108" s="104"/>
      <c r="AF49108" s="104"/>
      <c r="AG49108" s="104"/>
      <c r="AK49108" s="104"/>
      <c r="AL49108" s="104"/>
      <c r="AO49108" s="104"/>
      <c r="AP49108" s="104"/>
    </row>
    <row r="49109" spans="21:42" ht="15" customHeight="1" x14ac:dyDescent="0.25">
      <c r="U49109" s="104"/>
      <c r="AB49109" s="104"/>
      <c r="AC49109" s="104"/>
      <c r="AF49109" s="104"/>
      <c r="AG49109" s="104"/>
      <c r="AK49109" s="104"/>
      <c r="AL49109" s="104"/>
      <c r="AO49109" s="104"/>
      <c r="AP49109" s="104"/>
    </row>
    <row r="49110" spans="21:42" ht="15" customHeight="1" x14ac:dyDescent="0.25">
      <c r="U49110" s="104"/>
      <c r="AB49110" s="104"/>
      <c r="AC49110" s="104"/>
      <c r="AF49110" s="104"/>
      <c r="AG49110" s="104"/>
      <c r="AK49110" s="104"/>
      <c r="AL49110" s="104"/>
      <c r="AO49110" s="104"/>
      <c r="AP49110" s="104"/>
    </row>
    <row r="49111" spans="21:42" ht="15" customHeight="1" x14ac:dyDescent="0.25">
      <c r="U49111" s="104"/>
      <c r="AB49111" s="104"/>
      <c r="AC49111" s="104"/>
      <c r="AF49111" s="104"/>
      <c r="AG49111" s="104"/>
      <c r="AK49111" s="104"/>
      <c r="AL49111" s="104"/>
      <c r="AO49111" s="104"/>
      <c r="AP49111" s="104"/>
    </row>
    <row r="49112" spans="21:42" ht="15" customHeight="1" x14ac:dyDescent="0.25">
      <c r="U49112" s="104"/>
      <c r="AB49112" s="104"/>
      <c r="AC49112" s="104"/>
      <c r="AF49112" s="104"/>
      <c r="AG49112" s="104"/>
      <c r="AK49112" s="104"/>
      <c r="AL49112" s="104"/>
      <c r="AO49112" s="104"/>
      <c r="AP49112" s="104"/>
    </row>
    <row r="49113" spans="21:42" ht="15" customHeight="1" x14ac:dyDescent="0.25">
      <c r="U49113" s="104"/>
      <c r="AB49113" s="104"/>
      <c r="AC49113" s="104"/>
      <c r="AF49113" s="104"/>
      <c r="AG49113" s="104"/>
      <c r="AK49113" s="104"/>
      <c r="AL49113" s="104"/>
      <c r="AO49113" s="104"/>
      <c r="AP49113" s="104"/>
    </row>
    <row r="49114" spans="21:42" ht="15" customHeight="1" x14ac:dyDescent="0.25">
      <c r="U49114" s="104"/>
      <c r="AB49114" s="104"/>
      <c r="AC49114" s="104"/>
      <c r="AF49114" s="104"/>
      <c r="AG49114" s="104"/>
      <c r="AK49114" s="104"/>
      <c r="AL49114" s="104"/>
      <c r="AO49114" s="104"/>
      <c r="AP49114" s="104"/>
    </row>
    <row r="49115" spans="21:42" ht="15" customHeight="1" x14ac:dyDescent="0.25">
      <c r="U49115" s="104"/>
      <c r="AB49115" s="104"/>
      <c r="AC49115" s="104"/>
      <c r="AF49115" s="104"/>
      <c r="AG49115" s="104"/>
      <c r="AK49115" s="104"/>
      <c r="AL49115" s="104"/>
      <c r="AO49115" s="104"/>
      <c r="AP49115" s="104"/>
    </row>
    <row r="49116" spans="21:42" ht="15" customHeight="1" x14ac:dyDescent="0.25">
      <c r="U49116" s="104"/>
      <c r="AB49116" s="104"/>
      <c r="AC49116" s="104"/>
      <c r="AF49116" s="104"/>
      <c r="AG49116" s="104"/>
      <c r="AK49116" s="104"/>
      <c r="AL49116" s="104"/>
      <c r="AO49116" s="104"/>
      <c r="AP49116" s="104"/>
    </row>
    <row r="49117" spans="21:42" ht="15" customHeight="1" x14ac:dyDescent="0.25">
      <c r="U49117" s="104"/>
      <c r="AB49117" s="104"/>
      <c r="AC49117" s="104"/>
      <c r="AF49117" s="104"/>
      <c r="AG49117" s="104"/>
      <c r="AK49117" s="104"/>
      <c r="AL49117" s="104"/>
      <c r="AO49117" s="104"/>
      <c r="AP49117" s="104"/>
    </row>
    <row r="49118" spans="21:42" ht="15" customHeight="1" x14ac:dyDescent="0.25">
      <c r="U49118" s="104"/>
      <c r="AB49118" s="104"/>
      <c r="AC49118" s="104"/>
      <c r="AF49118" s="104"/>
      <c r="AG49118" s="104"/>
      <c r="AK49118" s="104"/>
      <c r="AL49118" s="104"/>
      <c r="AO49118" s="104"/>
      <c r="AP49118" s="104"/>
    </row>
    <row r="49119" spans="21:42" ht="15" customHeight="1" x14ac:dyDescent="0.25">
      <c r="U49119" s="104"/>
      <c r="AB49119" s="104"/>
      <c r="AC49119" s="104"/>
      <c r="AF49119" s="104"/>
      <c r="AG49119" s="104"/>
      <c r="AK49119" s="104"/>
      <c r="AL49119" s="104"/>
      <c r="AO49119" s="104"/>
      <c r="AP49119" s="104"/>
    </row>
    <row r="49120" spans="21:42" ht="15" customHeight="1" x14ac:dyDescent="0.25">
      <c r="U49120" s="104"/>
      <c r="AB49120" s="104"/>
      <c r="AC49120" s="104"/>
      <c r="AF49120" s="104"/>
      <c r="AG49120" s="104"/>
      <c r="AK49120" s="104"/>
      <c r="AL49120" s="104"/>
      <c r="AO49120" s="104"/>
      <c r="AP49120" s="104"/>
    </row>
    <row r="49121" spans="21:42" ht="15" customHeight="1" x14ac:dyDescent="0.25">
      <c r="U49121" s="104"/>
      <c r="AB49121" s="104"/>
      <c r="AC49121" s="104"/>
      <c r="AF49121" s="104"/>
      <c r="AG49121" s="104"/>
      <c r="AK49121" s="104"/>
      <c r="AL49121" s="104"/>
      <c r="AO49121" s="104"/>
      <c r="AP49121" s="104"/>
    </row>
    <row r="49122" spans="21:42" ht="15" customHeight="1" x14ac:dyDescent="0.25">
      <c r="U49122" s="104"/>
      <c r="AB49122" s="104"/>
      <c r="AC49122" s="104"/>
      <c r="AF49122" s="104"/>
      <c r="AG49122" s="104"/>
      <c r="AK49122" s="104"/>
      <c r="AL49122" s="104"/>
      <c r="AO49122" s="104"/>
      <c r="AP49122" s="104"/>
    </row>
    <row r="49123" spans="21:42" ht="15" customHeight="1" x14ac:dyDescent="0.25">
      <c r="U49123" s="104"/>
      <c r="AB49123" s="104"/>
      <c r="AC49123" s="104"/>
      <c r="AF49123" s="104"/>
      <c r="AG49123" s="104"/>
      <c r="AK49123" s="104"/>
      <c r="AL49123" s="104"/>
      <c r="AO49123" s="104"/>
      <c r="AP49123" s="104"/>
    </row>
    <row r="49124" spans="21:42" ht="15" customHeight="1" x14ac:dyDescent="0.25">
      <c r="U49124" s="104"/>
      <c r="AB49124" s="104"/>
      <c r="AC49124" s="104"/>
      <c r="AF49124" s="104"/>
      <c r="AG49124" s="104"/>
      <c r="AK49124" s="104"/>
      <c r="AL49124" s="104"/>
      <c r="AO49124" s="104"/>
      <c r="AP49124" s="104"/>
    </row>
    <row r="49125" spans="21:42" ht="15" customHeight="1" x14ac:dyDescent="0.25">
      <c r="U49125" s="104"/>
      <c r="AB49125" s="104"/>
      <c r="AC49125" s="104"/>
      <c r="AF49125" s="104"/>
      <c r="AG49125" s="104"/>
      <c r="AK49125" s="104"/>
      <c r="AL49125" s="104"/>
      <c r="AO49125" s="104"/>
      <c r="AP49125" s="104"/>
    </row>
    <row r="49126" spans="21:42" ht="15" customHeight="1" x14ac:dyDescent="0.25">
      <c r="U49126" s="104"/>
      <c r="AB49126" s="104"/>
      <c r="AC49126" s="104"/>
      <c r="AF49126" s="104"/>
      <c r="AG49126" s="104"/>
      <c r="AK49126" s="104"/>
      <c r="AL49126" s="104"/>
      <c r="AO49126" s="104"/>
      <c r="AP49126" s="104"/>
    </row>
    <row r="49127" spans="21:42" ht="15" customHeight="1" x14ac:dyDescent="0.25">
      <c r="U49127" s="104"/>
      <c r="AB49127" s="104"/>
      <c r="AC49127" s="104"/>
      <c r="AF49127" s="104"/>
      <c r="AG49127" s="104"/>
      <c r="AK49127" s="104"/>
      <c r="AL49127" s="104"/>
      <c r="AO49127" s="104"/>
      <c r="AP49127" s="104"/>
    </row>
    <row r="49128" spans="21:42" ht="15" customHeight="1" x14ac:dyDescent="0.25">
      <c r="U49128" s="104"/>
      <c r="AB49128" s="104"/>
      <c r="AC49128" s="104"/>
      <c r="AF49128" s="104"/>
      <c r="AG49128" s="104"/>
      <c r="AK49128" s="104"/>
      <c r="AL49128" s="104"/>
      <c r="AO49128" s="104"/>
      <c r="AP49128" s="104"/>
    </row>
    <row r="49129" spans="21:42" ht="15" customHeight="1" x14ac:dyDescent="0.25">
      <c r="U49129" s="104"/>
      <c r="AB49129" s="104"/>
      <c r="AC49129" s="104"/>
      <c r="AF49129" s="104"/>
      <c r="AG49129" s="104"/>
      <c r="AK49129" s="104"/>
      <c r="AL49129" s="104"/>
      <c r="AO49129" s="104"/>
      <c r="AP49129" s="104"/>
    </row>
    <row r="49130" spans="21:42" ht="15" customHeight="1" x14ac:dyDescent="0.25">
      <c r="U49130" s="104"/>
      <c r="AB49130" s="104"/>
      <c r="AC49130" s="104"/>
      <c r="AF49130" s="104"/>
      <c r="AG49130" s="104"/>
      <c r="AK49130" s="104"/>
      <c r="AL49130" s="104"/>
      <c r="AO49130" s="104"/>
      <c r="AP49130" s="104"/>
    </row>
    <row r="49131" spans="21:42" ht="15" customHeight="1" x14ac:dyDescent="0.25">
      <c r="U49131" s="104"/>
      <c r="AB49131" s="104"/>
      <c r="AC49131" s="104"/>
      <c r="AF49131" s="104"/>
      <c r="AG49131" s="104"/>
      <c r="AK49131" s="104"/>
      <c r="AL49131" s="104"/>
      <c r="AO49131" s="104"/>
      <c r="AP49131" s="104"/>
    </row>
    <row r="49132" spans="21:42" ht="15" customHeight="1" x14ac:dyDescent="0.25">
      <c r="U49132" s="104"/>
      <c r="AB49132" s="104"/>
      <c r="AC49132" s="104"/>
      <c r="AF49132" s="104"/>
      <c r="AG49132" s="104"/>
      <c r="AK49132" s="104"/>
      <c r="AL49132" s="104"/>
      <c r="AO49132" s="104"/>
      <c r="AP49132" s="104"/>
    </row>
    <row r="49133" spans="21:42" ht="15" customHeight="1" x14ac:dyDescent="0.25">
      <c r="U49133" s="104"/>
      <c r="AB49133" s="104"/>
      <c r="AC49133" s="104"/>
      <c r="AF49133" s="104"/>
      <c r="AG49133" s="104"/>
      <c r="AK49133" s="104"/>
      <c r="AL49133" s="104"/>
      <c r="AO49133" s="104"/>
      <c r="AP49133" s="104"/>
    </row>
    <row r="49134" spans="21:42" ht="15" customHeight="1" x14ac:dyDescent="0.25">
      <c r="U49134" s="104"/>
      <c r="AB49134" s="104"/>
      <c r="AC49134" s="104"/>
      <c r="AF49134" s="104"/>
      <c r="AG49134" s="104"/>
      <c r="AK49134" s="104"/>
      <c r="AL49134" s="104"/>
      <c r="AO49134" s="104"/>
      <c r="AP49134" s="104"/>
    </row>
    <row r="49135" spans="21:42" ht="15" customHeight="1" x14ac:dyDescent="0.25">
      <c r="U49135" s="104"/>
      <c r="AB49135" s="104"/>
      <c r="AC49135" s="104"/>
      <c r="AF49135" s="104"/>
      <c r="AG49135" s="104"/>
      <c r="AK49135" s="104"/>
      <c r="AL49135" s="104"/>
      <c r="AO49135" s="104"/>
      <c r="AP49135" s="104"/>
    </row>
    <row r="49136" spans="21:42" ht="15" customHeight="1" x14ac:dyDescent="0.25">
      <c r="U49136" s="104"/>
      <c r="AB49136" s="104"/>
      <c r="AC49136" s="104"/>
      <c r="AF49136" s="104"/>
      <c r="AG49136" s="104"/>
      <c r="AK49136" s="104"/>
      <c r="AL49136" s="104"/>
      <c r="AO49136" s="104"/>
      <c r="AP49136" s="104"/>
    </row>
    <row r="49137" spans="21:42" ht="15" customHeight="1" x14ac:dyDescent="0.25">
      <c r="U49137" s="104"/>
      <c r="AB49137" s="104"/>
      <c r="AC49137" s="104"/>
      <c r="AF49137" s="104"/>
      <c r="AG49137" s="104"/>
      <c r="AK49137" s="104"/>
      <c r="AL49137" s="104"/>
      <c r="AO49137" s="104"/>
      <c r="AP49137" s="104"/>
    </row>
    <row r="49138" spans="21:42" ht="15" customHeight="1" x14ac:dyDescent="0.25">
      <c r="U49138" s="104"/>
      <c r="AB49138" s="104"/>
      <c r="AC49138" s="104"/>
      <c r="AF49138" s="104"/>
      <c r="AG49138" s="104"/>
      <c r="AK49138" s="104"/>
      <c r="AL49138" s="104"/>
      <c r="AO49138" s="104"/>
      <c r="AP49138" s="104"/>
    </row>
    <row r="49139" spans="21:42" ht="15" customHeight="1" x14ac:dyDescent="0.25">
      <c r="U49139" s="104"/>
      <c r="AB49139" s="104"/>
      <c r="AC49139" s="104"/>
      <c r="AF49139" s="104"/>
      <c r="AG49139" s="104"/>
      <c r="AK49139" s="104"/>
      <c r="AL49139" s="104"/>
      <c r="AO49139" s="104"/>
      <c r="AP49139" s="104"/>
    </row>
    <row r="49140" spans="21:42" ht="15" customHeight="1" x14ac:dyDescent="0.25">
      <c r="U49140" s="104"/>
      <c r="AB49140" s="104"/>
      <c r="AC49140" s="104"/>
      <c r="AF49140" s="104"/>
      <c r="AG49140" s="104"/>
      <c r="AK49140" s="104"/>
      <c r="AL49140" s="104"/>
      <c r="AO49140" s="104"/>
      <c r="AP49140" s="104"/>
    </row>
    <row r="49141" spans="21:42" ht="15" customHeight="1" x14ac:dyDescent="0.25">
      <c r="U49141" s="104"/>
      <c r="AB49141" s="104"/>
      <c r="AC49141" s="104"/>
      <c r="AF49141" s="104"/>
      <c r="AG49141" s="104"/>
      <c r="AK49141" s="104"/>
      <c r="AL49141" s="104"/>
      <c r="AO49141" s="104"/>
      <c r="AP49141" s="104"/>
    </row>
    <row r="49142" spans="21:42" ht="15" customHeight="1" x14ac:dyDescent="0.25">
      <c r="U49142" s="104"/>
      <c r="AB49142" s="104"/>
      <c r="AC49142" s="104"/>
      <c r="AF49142" s="104"/>
      <c r="AG49142" s="104"/>
      <c r="AK49142" s="104"/>
      <c r="AL49142" s="104"/>
      <c r="AO49142" s="104"/>
      <c r="AP49142" s="104"/>
    </row>
    <row r="49143" spans="21:42" ht="15" customHeight="1" x14ac:dyDescent="0.25">
      <c r="U49143" s="104"/>
      <c r="AB49143" s="104"/>
      <c r="AC49143" s="104"/>
      <c r="AF49143" s="104"/>
      <c r="AG49143" s="104"/>
      <c r="AK49143" s="104"/>
      <c r="AL49143" s="104"/>
      <c r="AO49143" s="104"/>
      <c r="AP49143" s="104"/>
    </row>
    <row r="49144" spans="21:42" ht="15" customHeight="1" x14ac:dyDescent="0.25">
      <c r="U49144" s="104"/>
      <c r="AB49144" s="104"/>
      <c r="AC49144" s="104"/>
      <c r="AF49144" s="104"/>
      <c r="AG49144" s="104"/>
      <c r="AK49144" s="104"/>
      <c r="AL49144" s="104"/>
      <c r="AO49144" s="104"/>
      <c r="AP49144" s="104"/>
    </row>
    <row r="49145" spans="21:42" ht="15" customHeight="1" x14ac:dyDescent="0.25">
      <c r="U49145" s="104"/>
      <c r="AB49145" s="104"/>
      <c r="AC49145" s="104"/>
      <c r="AF49145" s="104"/>
      <c r="AG49145" s="104"/>
      <c r="AK49145" s="104"/>
      <c r="AL49145" s="104"/>
      <c r="AO49145" s="104"/>
      <c r="AP49145" s="104"/>
    </row>
    <row r="49146" spans="21:42" ht="15" customHeight="1" x14ac:dyDescent="0.25">
      <c r="U49146" s="104"/>
      <c r="AB49146" s="104"/>
      <c r="AC49146" s="104"/>
      <c r="AF49146" s="104"/>
      <c r="AG49146" s="104"/>
      <c r="AK49146" s="104"/>
      <c r="AL49146" s="104"/>
      <c r="AO49146" s="104"/>
      <c r="AP49146" s="104"/>
    </row>
    <row r="49147" spans="21:42" ht="15" customHeight="1" x14ac:dyDescent="0.25">
      <c r="U49147" s="104"/>
      <c r="AB49147" s="104"/>
      <c r="AC49147" s="104"/>
      <c r="AF49147" s="104"/>
      <c r="AG49147" s="104"/>
      <c r="AK49147" s="104"/>
      <c r="AL49147" s="104"/>
      <c r="AO49147" s="104"/>
      <c r="AP49147" s="104"/>
    </row>
    <row r="49148" spans="21:42" ht="15" customHeight="1" x14ac:dyDescent="0.25">
      <c r="U49148" s="104"/>
      <c r="AB49148" s="104"/>
      <c r="AC49148" s="104"/>
      <c r="AF49148" s="104"/>
      <c r="AG49148" s="104"/>
      <c r="AK49148" s="104"/>
      <c r="AL49148" s="104"/>
      <c r="AO49148" s="104"/>
      <c r="AP49148" s="104"/>
    </row>
    <row r="49149" spans="21:42" ht="15" customHeight="1" x14ac:dyDescent="0.25">
      <c r="U49149" s="104"/>
      <c r="AB49149" s="104"/>
      <c r="AC49149" s="104"/>
      <c r="AF49149" s="104"/>
      <c r="AG49149" s="104"/>
      <c r="AK49149" s="104"/>
      <c r="AL49149" s="104"/>
      <c r="AO49149" s="104"/>
      <c r="AP49149" s="104"/>
    </row>
    <row r="49150" spans="21:42" ht="15" customHeight="1" x14ac:dyDescent="0.25">
      <c r="U49150" s="104"/>
      <c r="AB49150" s="104"/>
      <c r="AC49150" s="104"/>
      <c r="AF49150" s="104"/>
      <c r="AG49150" s="104"/>
      <c r="AK49150" s="104"/>
      <c r="AL49150" s="104"/>
      <c r="AO49150" s="104"/>
      <c r="AP49150" s="104"/>
    </row>
    <row r="49151" spans="21:42" ht="15" customHeight="1" x14ac:dyDescent="0.25">
      <c r="U49151" s="104"/>
      <c r="AB49151" s="104"/>
      <c r="AC49151" s="104"/>
      <c r="AF49151" s="104"/>
      <c r="AG49151" s="104"/>
      <c r="AK49151" s="104"/>
      <c r="AL49151" s="104"/>
      <c r="AO49151" s="104"/>
      <c r="AP49151" s="104"/>
    </row>
    <row r="49152" spans="21:42" ht="15" customHeight="1" x14ac:dyDescent="0.25">
      <c r="U49152" s="104"/>
      <c r="AB49152" s="104"/>
      <c r="AC49152" s="104"/>
      <c r="AF49152" s="104"/>
      <c r="AG49152" s="104"/>
      <c r="AK49152" s="104"/>
      <c r="AL49152" s="104"/>
      <c r="AO49152" s="104"/>
      <c r="AP49152" s="104"/>
    </row>
    <row r="49153" spans="21:42" ht="15" customHeight="1" x14ac:dyDescent="0.25">
      <c r="U49153" s="104"/>
      <c r="AB49153" s="104"/>
      <c r="AC49153" s="104"/>
      <c r="AF49153" s="104"/>
      <c r="AG49153" s="104"/>
      <c r="AK49153" s="104"/>
      <c r="AL49153" s="104"/>
      <c r="AO49153" s="104"/>
      <c r="AP49153" s="104"/>
    </row>
    <row r="49154" spans="21:42" ht="15" customHeight="1" x14ac:dyDescent="0.25">
      <c r="U49154" s="104"/>
      <c r="AB49154" s="104"/>
      <c r="AC49154" s="104"/>
      <c r="AF49154" s="104"/>
      <c r="AG49154" s="104"/>
      <c r="AK49154" s="104"/>
      <c r="AL49154" s="104"/>
      <c r="AO49154" s="104"/>
      <c r="AP49154" s="104"/>
    </row>
    <row r="49155" spans="21:42" ht="15" customHeight="1" x14ac:dyDescent="0.25">
      <c r="U49155" s="104"/>
      <c r="AB49155" s="104"/>
      <c r="AC49155" s="104"/>
      <c r="AF49155" s="104"/>
      <c r="AG49155" s="104"/>
      <c r="AK49155" s="104"/>
      <c r="AL49155" s="104"/>
      <c r="AO49155" s="104"/>
      <c r="AP49155" s="104"/>
    </row>
    <row r="49156" spans="21:42" ht="15" customHeight="1" x14ac:dyDescent="0.25">
      <c r="U49156" s="104"/>
      <c r="AB49156" s="104"/>
      <c r="AC49156" s="104"/>
      <c r="AF49156" s="104"/>
      <c r="AG49156" s="104"/>
      <c r="AK49156" s="104"/>
      <c r="AL49156" s="104"/>
      <c r="AO49156" s="104"/>
      <c r="AP49156" s="104"/>
    </row>
    <row r="49157" spans="21:42" ht="15" customHeight="1" x14ac:dyDescent="0.25">
      <c r="U49157" s="104"/>
      <c r="AB49157" s="104"/>
      <c r="AC49157" s="104"/>
      <c r="AF49157" s="104"/>
      <c r="AG49157" s="104"/>
      <c r="AK49157" s="104"/>
      <c r="AL49157" s="104"/>
      <c r="AO49157" s="104"/>
      <c r="AP49157" s="104"/>
    </row>
    <row r="49158" spans="21:42" ht="15" customHeight="1" x14ac:dyDescent="0.25">
      <c r="U49158" s="104"/>
      <c r="AB49158" s="104"/>
      <c r="AC49158" s="104"/>
      <c r="AF49158" s="104"/>
      <c r="AG49158" s="104"/>
      <c r="AK49158" s="104"/>
      <c r="AL49158" s="104"/>
      <c r="AO49158" s="104"/>
      <c r="AP49158" s="104"/>
    </row>
    <row r="49159" spans="21:42" ht="15" customHeight="1" x14ac:dyDescent="0.25">
      <c r="U49159" s="104"/>
      <c r="AB49159" s="104"/>
      <c r="AC49159" s="104"/>
      <c r="AF49159" s="104"/>
      <c r="AG49159" s="104"/>
      <c r="AK49159" s="104"/>
      <c r="AL49159" s="104"/>
      <c r="AO49159" s="104"/>
      <c r="AP49159" s="104"/>
    </row>
    <row r="49160" spans="21:42" ht="15" customHeight="1" x14ac:dyDescent="0.25">
      <c r="U49160" s="104"/>
      <c r="AB49160" s="104"/>
      <c r="AC49160" s="104"/>
      <c r="AF49160" s="104"/>
      <c r="AG49160" s="104"/>
      <c r="AK49160" s="104"/>
      <c r="AL49160" s="104"/>
      <c r="AO49160" s="104"/>
      <c r="AP49160" s="104"/>
    </row>
    <row r="49161" spans="21:42" ht="15" customHeight="1" x14ac:dyDescent="0.25">
      <c r="U49161" s="104"/>
      <c r="AB49161" s="104"/>
      <c r="AC49161" s="104"/>
      <c r="AF49161" s="104"/>
      <c r="AG49161" s="104"/>
      <c r="AK49161" s="104"/>
      <c r="AL49161" s="104"/>
      <c r="AO49161" s="104"/>
      <c r="AP49161" s="104"/>
    </row>
    <row r="49162" spans="21:42" ht="15" customHeight="1" x14ac:dyDescent="0.25">
      <c r="U49162" s="104"/>
      <c r="AB49162" s="104"/>
      <c r="AC49162" s="104"/>
      <c r="AF49162" s="104"/>
      <c r="AG49162" s="104"/>
      <c r="AK49162" s="104"/>
      <c r="AL49162" s="104"/>
      <c r="AO49162" s="104"/>
      <c r="AP49162" s="104"/>
    </row>
    <row r="49163" spans="21:42" ht="15" customHeight="1" x14ac:dyDescent="0.25">
      <c r="U49163" s="104"/>
      <c r="AB49163" s="104"/>
      <c r="AC49163" s="104"/>
      <c r="AF49163" s="104"/>
      <c r="AG49163" s="104"/>
      <c r="AK49163" s="104"/>
      <c r="AL49163" s="104"/>
      <c r="AO49163" s="104"/>
      <c r="AP49163" s="104"/>
    </row>
    <row r="49164" spans="21:42" ht="15" customHeight="1" x14ac:dyDescent="0.25">
      <c r="U49164" s="104"/>
      <c r="AB49164" s="104"/>
      <c r="AC49164" s="104"/>
      <c r="AF49164" s="104"/>
      <c r="AG49164" s="104"/>
      <c r="AK49164" s="104"/>
      <c r="AL49164" s="104"/>
      <c r="AO49164" s="104"/>
      <c r="AP49164" s="104"/>
    </row>
    <row r="49165" spans="21:42" ht="15" customHeight="1" x14ac:dyDescent="0.25">
      <c r="U49165" s="104"/>
      <c r="AB49165" s="104"/>
      <c r="AC49165" s="104"/>
      <c r="AF49165" s="104"/>
      <c r="AG49165" s="104"/>
      <c r="AK49165" s="104"/>
      <c r="AL49165" s="104"/>
      <c r="AO49165" s="104"/>
      <c r="AP49165" s="104"/>
    </row>
    <row r="49166" spans="21:42" ht="15" customHeight="1" x14ac:dyDescent="0.25">
      <c r="U49166" s="104"/>
      <c r="AB49166" s="104"/>
      <c r="AC49166" s="104"/>
      <c r="AF49166" s="104"/>
      <c r="AG49166" s="104"/>
      <c r="AK49166" s="104"/>
      <c r="AL49166" s="104"/>
      <c r="AO49166" s="104"/>
      <c r="AP49166" s="104"/>
    </row>
    <row r="49167" spans="21:42" ht="15" customHeight="1" x14ac:dyDescent="0.25">
      <c r="U49167" s="104"/>
      <c r="AB49167" s="104"/>
      <c r="AC49167" s="104"/>
      <c r="AF49167" s="104"/>
      <c r="AG49167" s="104"/>
      <c r="AK49167" s="104"/>
      <c r="AL49167" s="104"/>
      <c r="AO49167" s="104"/>
      <c r="AP49167" s="104"/>
    </row>
    <row r="49168" spans="21:42" ht="15" customHeight="1" x14ac:dyDescent="0.25">
      <c r="U49168" s="104"/>
      <c r="AB49168" s="104"/>
      <c r="AC49168" s="104"/>
      <c r="AF49168" s="104"/>
      <c r="AG49168" s="104"/>
      <c r="AK49168" s="104"/>
      <c r="AL49168" s="104"/>
      <c r="AO49168" s="104"/>
      <c r="AP49168" s="104"/>
    </row>
    <row r="49169" spans="21:42" ht="15" customHeight="1" x14ac:dyDescent="0.25">
      <c r="U49169" s="104"/>
      <c r="AB49169" s="104"/>
      <c r="AC49169" s="104"/>
      <c r="AF49169" s="104"/>
      <c r="AG49169" s="104"/>
      <c r="AK49169" s="104"/>
      <c r="AL49169" s="104"/>
      <c r="AO49169" s="104"/>
      <c r="AP49169" s="104"/>
    </row>
    <row r="49170" spans="21:42" ht="15" customHeight="1" x14ac:dyDescent="0.25">
      <c r="U49170" s="104"/>
      <c r="AB49170" s="104"/>
      <c r="AC49170" s="104"/>
      <c r="AF49170" s="104"/>
      <c r="AG49170" s="104"/>
      <c r="AK49170" s="104"/>
      <c r="AL49170" s="104"/>
      <c r="AO49170" s="104"/>
      <c r="AP49170" s="104"/>
    </row>
    <row r="49171" spans="21:42" ht="15" customHeight="1" x14ac:dyDescent="0.25">
      <c r="U49171" s="104"/>
      <c r="AB49171" s="104"/>
      <c r="AC49171" s="104"/>
      <c r="AF49171" s="104"/>
      <c r="AG49171" s="104"/>
      <c r="AK49171" s="104"/>
      <c r="AL49171" s="104"/>
      <c r="AO49171" s="104"/>
      <c r="AP49171" s="104"/>
    </row>
    <row r="49172" spans="21:42" ht="15" customHeight="1" x14ac:dyDescent="0.25">
      <c r="U49172" s="104"/>
      <c r="AB49172" s="104"/>
      <c r="AC49172" s="104"/>
      <c r="AF49172" s="104"/>
      <c r="AG49172" s="104"/>
      <c r="AK49172" s="104"/>
      <c r="AL49172" s="104"/>
      <c r="AO49172" s="104"/>
      <c r="AP49172" s="104"/>
    </row>
    <row r="49173" spans="21:42" ht="15" customHeight="1" x14ac:dyDescent="0.25">
      <c r="U49173" s="104"/>
      <c r="AB49173" s="104"/>
      <c r="AC49173" s="104"/>
      <c r="AF49173" s="104"/>
      <c r="AG49173" s="104"/>
      <c r="AK49173" s="104"/>
      <c r="AL49173" s="104"/>
      <c r="AO49173" s="104"/>
      <c r="AP49173" s="104"/>
    </row>
    <row r="49174" spans="21:42" ht="15" customHeight="1" x14ac:dyDescent="0.25">
      <c r="U49174" s="104"/>
      <c r="AB49174" s="104"/>
      <c r="AC49174" s="104"/>
      <c r="AF49174" s="104"/>
      <c r="AG49174" s="104"/>
      <c r="AK49174" s="104"/>
      <c r="AL49174" s="104"/>
      <c r="AO49174" s="104"/>
      <c r="AP49174" s="104"/>
    </row>
    <row r="49175" spans="21:42" ht="15" customHeight="1" x14ac:dyDescent="0.25">
      <c r="U49175" s="104"/>
      <c r="AB49175" s="104"/>
      <c r="AC49175" s="104"/>
      <c r="AF49175" s="104"/>
      <c r="AG49175" s="104"/>
      <c r="AK49175" s="104"/>
      <c r="AL49175" s="104"/>
      <c r="AO49175" s="104"/>
      <c r="AP49175" s="104"/>
    </row>
    <row r="49176" spans="21:42" ht="15" customHeight="1" x14ac:dyDescent="0.25">
      <c r="U49176" s="104"/>
      <c r="AB49176" s="104"/>
      <c r="AC49176" s="104"/>
      <c r="AF49176" s="104"/>
      <c r="AG49176" s="104"/>
      <c r="AK49176" s="104"/>
      <c r="AL49176" s="104"/>
      <c r="AO49176" s="104"/>
      <c r="AP49176" s="104"/>
    </row>
    <row r="49177" spans="21:42" ht="15" customHeight="1" x14ac:dyDescent="0.25">
      <c r="U49177" s="104"/>
      <c r="AB49177" s="104"/>
      <c r="AC49177" s="104"/>
      <c r="AF49177" s="104"/>
      <c r="AG49177" s="104"/>
      <c r="AK49177" s="104"/>
      <c r="AL49177" s="104"/>
      <c r="AO49177" s="104"/>
      <c r="AP49177" s="104"/>
    </row>
    <row r="49178" spans="21:42" ht="15" customHeight="1" x14ac:dyDescent="0.25">
      <c r="U49178" s="104"/>
      <c r="AB49178" s="104"/>
      <c r="AC49178" s="104"/>
      <c r="AF49178" s="104"/>
      <c r="AG49178" s="104"/>
      <c r="AK49178" s="104"/>
      <c r="AL49178" s="104"/>
      <c r="AO49178" s="104"/>
      <c r="AP49178" s="104"/>
    </row>
    <row r="49179" spans="21:42" ht="15" customHeight="1" x14ac:dyDescent="0.25">
      <c r="U49179" s="104"/>
      <c r="AB49179" s="104"/>
      <c r="AC49179" s="104"/>
      <c r="AF49179" s="104"/>
      <c r="AG49179" s="104"/>
      <c r="AK49179" s="104"/>
      <c r="AL49179" s="104"/>
      <c r="AO49179" s="104"/>
      <c r="AP49179" s="104"/>
    </row>
    <row r="49180" spans="21:42" ht="15" customHeight="1" x14ac:dyDescent="0.25">
      <c r="U49180" s="104"/>
      <c r="AB49180" s="104"/>
      <c r="AC49180" s="104"/>
      <c r="AF49180" s="104"/>
      <c r="AG49180" s="104"/>
      <c r="AK49180" s="104"/>
      <c r="AL49180" s="104"/>
      <c r="AO49180" s="104"/>
      <c r="AP49180" s="104"/>
    </row>
    <row r="49181" spans="21:42" ht="15" customHeight="1" x14ac:dyDescent="0.25">
      <c r="U49181" s="104"/>
      <c r="AB49181" s="104"/>
      <c r="AC49181" s="104"/>
      <c r="AF49181" s="104"/>
      <c r="AG49181" s="104"/>
      <c r="AK49181" s="104"/>
      <c r="AL49181" s="104"/>
      <c r="AO49181" s="104"/>
      <c r="AP49181" s="104"/>
    </row>
    <row r="49182" spans="21:42" ht="15" customHeight="1" x14ac:dyDescent="0.25">
      <c r="U49182" s="104"/>
      <c r="AB49182" s="104"/>
      <c r="AC49182" s="104"/>
      <c r="AF49182" s="104"/>
      <c r="AG49182" s="104"/>
      <c r="AK49182" s="104"/>
      <c r="AL49182" s="104"/>
      <c r="AO49182" s="104"/>
      <c r="AP49182" s="104"/>
    </row>
    <row r="49183" spans="21:42" ht="15" customHeight="1" x14ac:dyDescent="0.25">
      <c r="U49183" s="104"/>
      <c r="AB49183" s="104"/>
      <c r="AC49183" s="104"/>
      <c r="AF49183" s="104"/>
      <c r="AG49183" s="104"/>
      <c r="AK49183" s="104"/>
      <c r="AL49183" s="104"/>
      <c r="AO49183" s="104"/>
      <c r="AP49183" s="104"/>
    </row>
    <row r="49184" spans="21:42" ht="15" customHeight="1" x14ac:dyDescent="0.25">
      <c r="U49184" s="104"/>
      <c r="AB49184" s="104"/>
      <c r="AC49184" s="104"/>
      <c r="AF49184" s="104"/>
      <c r="AG49184" s="104"/>
      <c r="AK49184" s="104"/>
      <c r="AL49184" s="104"/>
      <c r="AO49184" s="104"/>
      <c r="AP49184" s="104"/>
    </row>
    <row r="49185" spans="21:42" ht="15" customHeight="1" x14ac:dyDescent="0.25">
      <c r="U49185" s="104"/>
      <c r="AB49185" s="104"/>
      <c r="AC49185" s="104"/>
      <c r="AF49185" s="104"/>
      <c r="AG49185" s="104"/>
      <c r="AK49185" s="104"/>
      <c r="AL49185" s="104"/>
      <c r="AO49185" s="104"/>
      <c r="AP49185" s="104"/>
    </row>
    <row r="49186" spans="21:42" ht="15" customHeight="1" x14ac:dyDescent="0.25">
      <c r="U49186" s="104"/>
      <c r="AB49186" s="104"/>
      <c r="AC49186" s="104"/>
      <c r="AF49186" s="104"/>
      <c r="AG49186" s="104"/>
      <c r="AK49186" s="104"/>
      <c r="AL49186" s="104"/>
      <c r="AO49186" s="104"/>
      <c r="AP49186" s="104"/>
    </row>
    <row r="49187" spans="21:42" ht="15" customHeight="1" x14ac:dyDescent="0.25">
      <c r="U49187" s="104"/>
      <c r="AB49187" s="104"/>
      <c r="AC49187" s="104"/>
      <c r="AF49187" s="104"/>
      <c r="AG49187" s="104"/>
      <c r="AK49187" s="104"/>
      <c r="AL49187" s="104"/>
      <c r="AO49187" s="104"/>
      <c r="AP49187" s="104"/>
    </row>
    <row r="49188" spans="21:42" ht="15" customHeight="1" x14ac:dyDescent="0.25">
      <c r="U49188" s="104"/>
      <c r="AB49188" s="104"/>
      <c r="AC49188" s="104"/>
      <c r="AF49188" s="104"/>
      <c r="AG49188" s="104"/>
      <c r="AK49188" s="104"/>
      <c r="AL49188" s="104"/>
      <c r="AO49188" s="104"/>
      <c r="AP49188" s="104"/>
    </row>
    <row r="49189" spans="21:42" ht="15" customHeight="1" x14ac:dyDescent="0.25">
      <c r="U49189" s="104"/>
      <c r="AB49189" s="104"/>
      <c r="AC49189" s="104"/>
      <c r="AF49189" s="104"/>
      <c r="AG49189" s="104"/>
      <c r="AK49189" s="104"/>
      <c r="AL49189" s="104"/>
      <c r="AO49189" s="104"/>
      <c r="AP49189" s="104"/>
    </row>
    <row r="49190" spans="21:42" ht="15" customHeight="1" x14ac:dyDescent="0.25">
      <c r="U49190" s="104"/>
      <c r="AB49190" s="104"/>
      <c r="AC49190" s="104"/>
      <c r="AF49190" s="104"/>
      <c r="AG49190" s="104"/>
      <c r="AK49190" s="104"/>
      <c r="AL49190" s="104"/>
      <c r="AO49190" s="104"/>
      <c r="AP49190" s="104"/>
    </row>
    <row r="49191" spans="21:42" ht="15" customHeight="1" x14ac:dyDescent="0.25">
      <c r="U49191" s="104"/>
      <c r="AB49191" s="104"/>
      <c r="AC49191" s="104"/>
      <c r="AF49191" s="104"/>
      <c r="AG49191" s="104"/>
      <c r="AK49191" s="104"/>
      <c r="AL49191" s="104"/>
      <c r="AO49191" s="104"/>
      <c r="AP49191" s="104"/>
    </row>
    <row r="49192" spans="21:42" ht="15" customHeight="1" x14ac:dyDescent="0.25">
      <c r="U49192" s="104"/>
      <c r="AB49192" s="104"/>
      <c r="AC49192" s="104"/>
      <c r="AF49192" s="104"/>
      <c r="AG49192" s="104"/>
      <c r="AK49192" s="104"/>
      <c r="AL49192" s="104"/>
      <c r="AO49192" s="104"/>
      <c r="AP49192" s="104"/>
    </row>
    <row r="49193" spans="21:42" ht="15" customHeight="1" x14ac:dyDescent="0.25">
      <c r="U49193" s="104"/>
      <c r="AB49193" s="104"/>
      <c r="AC49193" s="104"/>
      <c r="AF49193" s="104"/>
      <c r="AG49193" s="104"/>
      <c r="AK49193" s="104"/>
      <c r="AL49193" s="104"/>
      <c r="AO49193" s="104"/>
      <c r="AP49193" s="104"/>
    </row>
    <row r="49194" spans="21:42" ht="15" customHeight="1" x14ac:dyDescent="0.25">
      <c r="U49194" s="104"/>
      <c r="AB49194" s="104"/>
      <c r="AC49194" s="104"/>
      <c r="AF49194" s="104"/>
      <c r="AG49194" s="104"/>
      <c r="AK49194" s="104"/>
      <c r="AL49194" s="104"/>
      <c r="AO49194" s="104"/>
      <c r="AP49194" s="104"/>
    </row>
    <row r="49195" spans="21:42" ht="15" customHeight="1" x14ac:dyDescent="0.25">
      <c r="U49195" s="104"/>
      <c r="AB49195" s="104"/>
      <c r="AC49195" s="104"/>
      <c r="AF49195" s="104"/>
      <c r="AG49195" s="104"/>
      <c r="AK49195" s="104"/>
      <c r="AL49195" s="104"/>
      <c r="AO49195" s="104"/>
      <c r="AP49195" s="104"/>
    </row>
    <row r="49196" spans="21:42" ht="15" customHeight="1" x14ac:dyDescent="0.25">
      <c r="U49196" s="104"/>
      <c r="AB49196" s="104"/>
      <c r="AC49196" s="104"/>
      <c r="AF49196" s="104"/>
      <c r="AG49196" s="104"/>
      <c r="AK49196" s="104"/>
      <c r="AL49196" s="104"/>
      <c r="AO49196" s="104"/>
      <c r="AP49196" s="104"/>
    </row>
    <row r="49197" spans="21:42" ht="15" customHeight="1" x14ac:dyDescent="0.25">
      <c r="U49197" s="104"/>
      <c r="AB49197" s="104"/>
      <c r="AC49197" s="104"/>
      <c r="AF49197" s="104"/>
      <c r="AG49197" s="104"/>
      <c r="AK49197" s="104"/>
      <c r="AL49197" s="104"/>
      <c r="AO49197" s="104"/>
      <c r="AP49197" s="104"/>
    </row>
    <row r="49198" spans="21:42" ht="15" customHeight="1" x14ac:dyDescent="0.25">
      <c r="U49198" s="104"/>
      <c r="AB49198" s="104"/>
      <c r="AC49198" s="104"/>
      <c r="AF49198" s="104"/>
      <c r="AG49198" s="104"/>
      <c r="AK49198" s="104"/>
      <c r="AL49198" s="104"/>
      <c r="AO49198" s="104"/>
      <c r="AP49198" s="104"/>
    </row>
    <row r="49199" spans="21:42" ht="15" customHeight="1" x14ac:dyDescent="0.25">
      <c r="U49199" s="104"/>
      <c r="AB49199" s="104"/>
      <c r="AC49199" s="104"/>
      <c r="AF49199" s="104"/>
      <c r="AG49199" s="104"/>
      <c r="AK49199" s="104"/>
      <c r="AL49199" s="104"/>
      <c r="AO49199" s="104"/>
      <c r="AP49199" s="104"/>
    </row>
    <row r="49200" spans="21:42" ht="15" customHeight="1" x14ac:dyDescent="0.25">
      <c r="U49200" s="104"/>
      <c r="AB49200" s="104"/>
      <c r="AC49200" s="104"/>
      <c r="AF49200" s="104"/>
      <c r="AG49200" s="104"/>
      <c r="AK49200" s="104"/>
      <c r="AL49200" s="104"/>
      <c r="AO49200" s="104"/>
      <c r="AP49200" s="104"/>
    </row>
    <row r="49201" spans="21:42" ht="15" customHeight="1" x14ac:dyDescent="0.25">
      <c r="U49201" s="104"/>
      <c r="AB49201" s="104"/>
      <c r="AC49201" s="104"/>
      <c r="AF49201" s="104"/>
      <c r="AG49201" s="104"/>
      <c r="AK49201" s="104"/>
      <c r="AL49201" s="104"/>
      <c r="AO49201" s="104"/>
      <c r="AP49201" s="104"/>
    </row>
    <row r="49202" spans="21:42" ht="15" customHeight="1" x14ac:dyDescent="0.25">
      <c r="U49202" s="104"/>
      <c r="AB49202" s="104"/>
      <c r="AC49202" s="104"/>
      <c r="AF49202" s="104"/>
      <c r="AG49202" s="104"/>
      <c r="AK49202" s="104"/>
      <c r="AL49202" s="104"/>
      <c r="AO49202" s="104"/>
      <c r="AP49202" s="104"/>
    </row>
    <row r="49203" spans="21:42" ht="15" customHeight="1" x14ac:dyDescent="0.25">
      <c r="U49203" s="104"/>
      <c r="AB49203" s="104"/>
      <c r="AC49203" s="104"/>
      <c r="AF49203" s="104"/>
      <c r="AG49203" s="104"/>
      <c r="AK49203" s="104"/>
      <c r="AL49203" s="104"/>
      <c r="AO49203" s="104"/>
      <c r="AP49203" s="104"/>
    </row>
    <row r="49204" spans="21:42" ht="15" customHeight="1" x14ac:dyDescent="0.25">
      <c r="U49204" s="104"/>
      <c r="AB49204" s="104"/>
      <c r="AC49204" s="104"/>
      <c r="AF49204" s="104"/>
      <c r="AG49204" s="104"/>
      <c r="AK49204" s="104"/>
      <c r="AL49204" s="104"/>
      <c r="AO49204" s="104"/>
      <c r="AP49204" s="104"/>
    </row>
    <row r="49205" spans="21:42" ht="15" customHeight="1" x14ac:dyDescent="0.25">
      <c r="U49205" s="104"/>
      <c r="AB49205" s="104"/>
      <c r="AC49205" s="104"/>
      <c r="AF49205" s="104"/>
      <c r="AG49205" s="104"/>
      <c r="AK49205" s="104"/>
      <c r="AL49205" s="104"/>
      <c r="AO49205" s="104"/>
      <c r="AP49205" s="104"/>
    </row>
    <row r="49206" spans="21:42" ht="15" customHeight="1" x14ac:dyDescent="0.25">
      <c r="U49206" s="104"/>
      <c r="AB49206" s="104"/>
      <c r="AC49206" s="104"/>
      <c r="AF49206" s="104"/>
      <c r="AG49206" s="104"/>
      <c r="AK49206" s="104"/>
      <c r="AL49206" s="104"/>
      <c r="AO49206" s="104"/>
      <c r="AP49206" s="104"/>
    </row>
    <row r="49207" spans="21:42" ht="15" customHeight="1" x14ac:dyDescent="0.25">
      <c r="U49207" s="104"/>
      <c r="AB49207" s="104"/>
      <c r="AC49207" s="104"/>
      <c r="AF49207" s="104"/>
      <c r="AG49207" s="104"/>
      <c r="AK49207" s="104"/>
      <c r="AL49207" s="104"/>
      <c r="AO49207" s="104"/>
      <c r="AP49207" s="104"/>
    </row>
    <row r="49208" spans="21:42" ht="15" customHeight="1" x14ac:dyDescent="0.25">
      <c r="U49208" s="104"/>
      <c r="AB49208" s="104"/>
      <c r="AC49208" s="104"/>
      <c r="AF49208" s="104"/>
      <c r="AG49208" s="104"/>
      <c r="AK49208" s="104"/>
      <c r="AL49208" s="104"/>
      <c r="AO49208" s="104"/>
      <c r="AP49208" s="104"/>
    </row>
    <row r="49209" spans="21:42" ht="15" customHeight="1" x14ac:dyDescent="0.25">
      <c r="U49209" s="104"/>
      <c r="AB49209" s="104"/>
      <c r="AC49209" s="104"/>
      <c r="AF49209" s="104"/>
      <c r="AG49209" s="104"/>
      <c r="AK49209" s="104"/>
      <c r="AL49209" s="104"/>
      <c r="AO49209" s="104"/>
      <c r="AP49209" s="104"/>
    </row>
    <row r="49210" spans="21:42" ht="15" customHeight="1" x14ac:dyDescent="0.25">
      <c r="U49210" s="104"/>
      <c r="AB49210" s="104"/>
      <c r="AC49210" s="104"/>
      <c r="AF49210" s="104"/>
      <c r="AG49210" s="104"/>
      <c r="AK49210" s="104"/>
      <c r="AL49210" s="104"/>
      <c r="AO49210" s="104"/>
      <c r="AP49210" s="104"/>
    </row>
    <row r="49211" spans="21:42" ht="15" customHeight="1" x14ac:dyDescent="0.25">
      <c r="U49211" s="104"/>
      <c r="AB49211" s="104"/>
      <c r="AC49211" s="104"/>
      <c r="AF49211" s="104"/>
      <c r="AG49211" s="104"/>
      <c r="AK49211" s="104"/>
      <c r="AL49211" s="104"/>
      <c r="AO49211" s="104"/>
      <c r="AP49211" s="104"/>
    </row>
    <row r="49212" spans="21:42" ht="15" customHeight="1" x14ac:dyDescent="0.25">
      <c r="U49212" s="104"/>
      <c r="AB49212" s="104"/>
      <c r="AC49212" s="104"/>
      <c r="AF49212" s="104"/>
      <c r="AG49212" s="104"/>
      <c r="AK49212" s="104"/>
      <c r="AL49212" s="104"/>
      <c r="AO49212" s="104"/>
      <c r="AP49212" s="104"/>
    </row>
    <row r="49213" spans="21:42" ht="15" customHeight="1" x14ac:dyDescent="0.25">
      <c r="U49213" s="104"/>
      <c r="AB49213" s="104"/>
      <c r="AC49213" s="104"/>
      <c r="AF49213" s="104"/>
      <c r="AG49213" s="104"/>
      <c r="AK49213" s="104"/>
      <c r="AL49213" s="104"/>
      <c r="AO49213" s="104"/>
      <c r="AP49213" s="104"/>
    </row>
    <row r="49214" spans="21:42" ht="15" customHeight="1" x14ac:dyDescent="0.25">
      <c r="U49214" s="104"/>
      <c r="AB49214" s="104"/>
      <c r="AC49214" s="104"/>
      <c r="AF49214" s="104"/>
      <c r="AG49214" s="104"/>
      <c r="AK49214" s="104"/>
      <c r="AL49214" s="104"/>
      <c r="AO49214" s="104"/>
      <c r="AP49214" s="104"/>
    </row>
    <row r="49215" spans="21:42" ht="15" customHeight="1" x14ac:dyDescent="0.25">
      <c r="U49215" s="104"/>
      <c r="AB49215" s="104"/>
      <c r="AC49215" s="104"/>
      <c r="AF49215" s="104"/>
      <c r="AG49215" s="104"/>
      <c r="AK49215" s="104"/>
      <c r="AL49215" s="104"/>
      <c r="AO49215" s="104"/>
      <c r="AP49215" s="104"/>
    </row>
    <row r="49216" spans="21:42" ht="15" customHeight="1" x14ac:dyDescent="0.25">
      <c r="U49216" s="104"/>
      <c r="AB49216" s="104"/>
      <c r="AC49216" s="104"/>
      <c r="AF49216" s="104"/>
      <c r="AG49216" s="104"/>
      <c r="AK49216" s="104"/>
      <c r="AL49216" s="104"/>
      <c r="AO49216" s="104"/>
      <c r="AP49216" s="104"/>
    </row>
    <row r="49217" spans="21:42" ht="15" customHeight="1" x14ac:dyDescent="0.25">
      <c r="U49217" s="104"/>
      <c r="AB49217" s="104"/>
      <c r="AC49217" s="104"/>
      <c r="AF49217" s="104"/>
      <c r="AG49217" s="104"/>
      <c r="AK49217" s="104"/>
      <c r="AL49217" s="104"/>
      <c r="AO49217" s="104"/>
      <c r="AP49217" s="104"/>
    </row>
    <row r="49218" spans="21:42" ht="15" customHeight="1" x14ac:dyDescent="0.25">
      <c r="U49218" s="104"/>
      <c r="AB49218" s="104"/>
      <c r="AC49218" s="104"/>
      <c r="AF49218" s="104"/>
      <c r="AG49218" s="104"/>
      <c r="AK49218" s="104"/>
      <c r="AL49218" s="104"/>
      <c r="AO49218" s="104"/>
      <c r="AP49218" s="104"/>
    </row>
    <row r="49219" spans="21:42" ht="15" customHeight="1" x14ac:dyDescent="0.25">
      <c r="U49219" s="104"/>
      <c r="AB49219" s="104"/>
      <c r="AC49219" s="104"/>
      <c r="AF49219" s="104"/>
      <c r="AG49219" s="104"/>
      <c r="AK49219" s="104"/>
      <c r="AL49219" s="104"/>
      <c r="AO49219" s="104"/>
      <c r="AP49219" s="104"/>
    </row>
    <row r="49220" spans="21:42" ht="15" customHeight="1" x14ac:dyDescent="0.25">
      <c r="U49220" s="104"/>
      <c r="AB49220" s="104"/>
      <c r="AC49220" s="104"/>
      <c r="AF49220" s="104"/>
      <c r="AG49220" s="104"/>
      <c r="AK49220" s="104"/>
      <c r="AL49220" s="104"/>
      <c r="AO49220" s="104"/>
      <c r="AP49220" s="104"/>
    </row>
    <row r="49221" spans="21:42" ht="15" customHeight="1" x14ac:dyDescent="0.25">
      <c r="U49221" s="104"/>
      <c r="AB49221" s="104"/>
      <c r="AC49221" s="104"/>
      <c r="AF49221" s="104"/>
      <c r="AG49221" s="104"/>
      <c r="AK49221" s="104"/>
      <c r="AL49221" s="104"/>
      <c r="AO49221" s="104"/>
      <c r="AP49221" s="104"/>
    </row>
    <row r="49222" spans="21:42" ht="15" customHeight="1" x14ac:dyDescent="0.25">
      <c r="U49222" s="104"/>
      <c r="AB49222" s="104"/>
      <c r="AC49222" s="104"/>
      <c r="AF49222" s="104"/>
      <c r="AG49222" s="104"/>
      <c r="AK49222" s="104"/>
      <c r="AL49222" s="104"/>
      <c r="AO49222" s="104"/>
      <c r="AP49222" s="104"/>
    </row>
    <row r="49223" spans="21:42" ht="15" customHeight="1" x14ac:dyDescent="0.25">
      <c r="U49223" s="104"/>
      <c r="AB49223" s="104"/>
      <c r="AC49223" s="104"/>
      <c r="AF49223" s="104"/>
      <c r="AG49223" s="104"/>
      <c r="AK49223" s="104"/>
      <c r="AL49223" s="104"/>
      <c r="AO49223" s="104"/>
      <c r="AP49223" s="104"/>
    </row>
    <row r="49224" spans="21:42" ht="15" customHeight="1" x14ac:dyDescent="0.25">
      <c r="U49224" s="104"/>
      <c r="AB49224" s="104"/>
      <c r="AC49224" s="104"/>
      <c r="AF49224" s="104"/>
      <c r="AG49224" s="104"/>
      <c r="AK49224" s="104"/>
      <c r="AL49224" s="104"/>
      <c r="AO49224" s="104"/>
      <c r="AP49224" s="104"/>
    </row>
    <row r="49225" spans="21:42" ht="15" customHeight="1" x14ac:dyDescent="0.25">
      <c r="U49225" s="104"/>
      <c r="AB49225" s="104"/>
      <c r="AC49225" s="104"/>
      <c r="AF49225" s="104"/>
      <c r="AG49225" s="104"/>
      <c r="AK49225" s="104"/>
      <c r="AL49225" s="104"/>
      <c r="AO49225" s="104"/>
      <c r="AP49225" s="104"/>
    </row>
    <row r="49226" spans="21:42" ht="15" customHeight="1" x14ac:dyDescent="0.25">
      <c r="U49226" s="104"/>
      <c r="AB49226" s="104"/>
      <c r="AC49226" s="104"/>
      <c r="AF49226" s="104"/>
      <c r="AG49226" s="104"/>
      <c r="AK49226" s="104"/>
      <c r="AL49226" s="104"/>
      <c r="AO49226" s="104"/>
      <c r="AP49226" s="104"/>
    </row>
    <row r="49227" spans="21:42" ht="15" customHeight="1" x14ac:dyDescent="0.25">
      <c r="U49227" s="104"/>
      <c r="AB49227" s="104"/>
      <c r="AC49227" s="104"/>
      <c r="AF49227" s="104"/>
      <c r="AG49227" s="104"/>
      <c r="AK49227" s="104"/>
      <c r="AL49227" s="104"/>
      <c r="AO49227" s="104"/>
      <c r="AP49227" s="104"/>
    </row>
    <row r="49228" spans="21:42" ht="15" customHeight="1" x14ac:dyDescent="0.25">
      <c r="U49228" s="104"/>
      <c r="AB49228" s="104"/>
      <c r="AC49228" s="104"/>
      <c r="AF49228" s="104"/>
      <c r="AG49228" s="104"/>
      <c r="AK49228" s="104"/>
      <c r="AL49228" s="104"/>
      <c r="AO49228" s="104"/>
      <c r="AP49228" s="104"/>
    </row>
    <row r="49229" spans="21:42" ht="15" customHeight="1" x14ac:dyDescent="0.25">
      <c r="U49229" s="104"/>
      <c r="AB49229" s="104"/>
      <c r="AC49229" s="104"/>
      <c r="AF49229" s="104"/>
      <c r="AG49229" s="104"/>
      <c r="AK49229" s="104"/>
      <c r="AL49229" s="104"/>
      <c r="AO49229" s="104"/>
      <c r="AP49229" s="104"/>
    </row>
    <row r="49230" spans="21:42" ht="15" customHeight="1" x14ac:dyDescent="0.25">
      <c r="U49230" s="104"/>
      <c r="AB49230" s="104"/>
      <c r="AC49230" s="104"/>
      <c r="AF49230" s="104"/>
      <c r="AG49230" s="104"/>
      <c r="AK49230" s="104"/>
      <c r="AL49230" s="104"/>
      <c r="AO49230" s="104"/>
      <c r="AP49230" s="104"/>
    </row>
    <row r="49231" spans="21:42" ht="15" customHeight="1" x14ac:dyDescent="0.25">
      <c r="U49231" s="104"/>
      <c r="AB49231" s="104"/>
      <c r="AC49231" s="104"/>
      <c r="AF49231" s="104"/>
      <c r="AG49231" s="104"/>
      <c r="AK49231" s="104"/>
      <c r="AL49231" s="104"/>
      <c r="AO49231" s="104"/>
      <c r="AP49231" s="104"/>
    </row>
    <row r="49232" spans="21:42" ht="15" customHeight="1" x14ac:dyDescent="0.25">
      <c r="U49232" s="104"/>
      <c r="AB49232" s="104"/>
      <c r="AC49232" s="104"/>
      <c r="AF49232" s="104"/>
      <c r="AG49232" s="104"/>
      <c r="AK49232" s="104"/>
      <c r="AL49232" s="104"/>
      <c r="AO49232" s="104"/>
      <c r="AP49232" s="104"/>
    </row>
    <row r="49233" spans="21:42" ht="15" customHeight="1" x14ac:dyDescent="0.25">
      <c r="U49233" s="104"/>
      <c r="AB49233" s="104"/>
      <c r="AC49233" s="104"/>
      <c r="AF49233" s="104"/>
      <c r="AG49233" s="104"/>
      <c r="AK49233" s="104"/>
      <c r="AL49233" s="104"/>
      <c r="AO49233" s="104"/>
      <c r="AP49233" s="104"/>
    </row>
    <row r="49234" spans="21:42" ht="15" customHeight="1" x14ac:dyDescent="0.25">
      <c r="U49234" s="104"/>
      <c r="AB49234" s="104"/>
      <c r="AC49234" s="104"/>
      <c r="AF49234" s="104"/>
      <c r="AG49234" s="104"/>
      <c r="AK49234" s="104"/>
      <c r="AL49234" s="104"/>
      <c r="AO49234" s="104"/>
      <c r="AP49234" s="104"/>
    </row>
    <row r="49235" spans="21:42" ht="15" customHeight="1" x14ac:dyDescent="0.25">
      <c r="U49235" s="104"/>
      <c r="AB49235" s="104"/>
      <c r="AC49235" s="104"/>
      <c r="AF49235" s="104"/>
      <c r="AG49235" s="104"/>
      <c r="AK49235" s="104"/>
      <c r="AL49235" s="104"/>
      <c r="AO49235" s="104"/>
      <c r="AP49235" s="104"/>
    </row>
    <row r="49236" spans="21:42" ht="15" customHeight="1" x14ac:dyDescent="0.25">
      <c r="U49236" s="104"/>
      <c r="AB49236" s="104"/>
      <c r="AC49236" s="104"/>
      <c r="AF49236" s="104"/>
      <c r="AG49236" s="104"/>
      <c r="AK49236" s="104"/>
      <c r="AL49236" s="104"/>
      <c r="AO49236" s="104"/>
      <c r="AP49236" s="104"/>
    </row>
    <row r="49237" spans="21:42" ht="15" customHeight="1" x14ac:dyDescent="0.25">
      <c r="U49237" s="104"/>
      <c r="AB49237" s="104"/>
      <c r="AC49237" s="104"/>
      <c r="AF49237" s="104"/>
      <c r="AG49237" s="104"/>
      <c r="AK49237" s="104"/>
      <c r="AL49237" s="104"/>
      <c r="AO49237" s="104"/>
      <c r="AP49237" s="104"/>
    </row>
    <row r="49238" spans="21:42" ht="15" customHeight="1" x14ac:dyDescent="0.25">
      <c r="U49238" s="104"/>
      <c r="AB49238" s="104"/>
      <c r="AC49238" s="104"/>
      <c r="AF49238" s="104"/>
      <c r="AG49238" s="104"/>
      <c r="AK49238" s="104"/>
      <c r="AL49238" s="104"/>
      <c r="AO49238" s="104"/>
      <c r="AP49238" s="104"/>
    </row>
    <row r="49239" spans="21:42" ht="15" customHeight="1" x14ac:dyDescent="0.25">
      <c r="U49239" s="104"/>
      <c r="AB49239" s="104"/>
      <c r="AC49239" s="104"/>
      <c r="AF49239" s="104"/>
      <c r="AG49239" s="104"/>
      <c r="AK49239" s="104"/>
      <c r="AL49239" s="104"/>
      <c r="AO49239" s="104"/>
      <c r="AP49239" s="104"/>
    </row>
    <row r="49240" spans="21:42" ht="15" customHeight="1" x14ac:dyDescent="0.25">
      <c r="U49240" s="104"/>
      <c r="AB49240" s="104"/>
      <c r="AC49240" s="104"/>
      <c r="AF49240" s="104"/>
      <c r="AG49240" s="104"/>
      <c r="AK49240" s="104"/>
      <c r="AL49240" s="104"/>
      <c r="AO49240" s="104"/>
      <c r="AP49240" s="104"/>
    </row>
    <row r="49241" spans="21:42" ht="15" customHeight="1" x14ac:dyDescent="0.25">
      <c r="U49241" s="104"/>
      <c r="AB49241" s="104"/>
      <c r="AC49241" s="104"/>
      <c r="AF49241" s="104"/>
      <c r="AG49241" s="104"/>
      <c r="AK49241" s="104"/>
      <c r="AL49241" s="104"/>
      <c r="AO49241" s="104"/>
      <c r="AP49241" s="104"/>
    </row>
    <row r="49242" spans="21:42" ht="15" customHeight="1" x14ac:dyDescent="0.25">
      <c r="U49242" s="104"/>
      <c r="AB49242" s="104"/>
      <c r="AC49242" s="104"/>
      <c r="AF49242" s="104"/>
      <c r="AG49242" s="104"/>
      <c r="AK49242" s="104"/>
      <c r="AL49242" s="104"/>
      <c r="AO49242" s="104"/>
      <c r="AP49242" s="104"/>
    </row>
    <row r="49243" spans="21:42" ht="15" customHeight="1" x14ac:dyDescent="0.25">
      <c r="U49243" s="104"/>
      <c r="AB49243" s="104"/>
      <c r="AC49243" s="104"/>
      <c r="AF49243" s="104"/>
      <c r="AG49243" s="104"/>
      <c r="AK49243" s="104"/>
      <c r="AL49243" s="104"/>
      <c r="AO49243" s="104"/>
      <c r="AP49243" s="104"/>
    </row>
    <row r="49244" spans="21:42" ht="15" customHeight="1" x14ac:dyDescent="0.25">
      <c r="U49244" s="104"/>
      <c r="AB49244" s="104"/>
      <c r="AC49244" s="104"/>
      <c r="AF49244" s="104"/>
      <c r="AG49244" s="104"/>
      <c r="AK49244" s="104"/>
      <c r="AL49244" s="104"/>
      <c r="AO49244" s="104"/>
      <c r="AP49244" s="104"/>
    </row>
    <row r="49245" spans="21:42" ht="15" customHeight="1" x14ac:dyDescent="0.25">
      <c r="U49245" s="104"/>
      <c r="AB49245" s="104"/>
      <c r="AC49245" s="104"/>
      <c r="AF49245" s="104"/>
      <c r="AG49245" s="104"/>
      <c r="AK49245" s="104"/>
      <c r="AL49245" s="104"/>
      <c r="AO49245" s="104"/>
      <c r="AP49245" s="104"/>
    </row>
    <row r="49246" spans="21:42" ht="15" customHeight="1" x14ac:dyDescent="0.25">
      <c r="U49246" s="104"/>
      <c r="AB49246" s="104"/>
      <c r="AC49246" s="104"/>
      <c r="AF49246" s="104"/>
      <c r="AG49246" s="104"/>
      <c r="AK49246" s="104"/>
      <c r="AL49246" s="104"/>
      <c r="AO49246" s="104"/>
      <c r="AP49246" s="104"/>
    </row>
    <row r="49247" spans="21:42" ht="15" customHeight="1" x14ac:dyDescent="0.25">
      <c r="U49247" s="104"/>
      <c r="AB49247" s="104"/>
      <c r="AC49247" s="104"/>
      <c r="AF49247" s="104"/>
      <c r="AG49247" s="104"/>
      <c r="AK49247" s="104"/>
      <c r="AL49247" s="104"/>
      <c r="AO49247" s="104"/>
      <c r="AP49247" s="104"/>
    </row>
    <row r="49248" spans="21:42" ht="15" customHeight="1" x14ac:dyDescent="0.25">
      <c r="U49248" s="104"/>
      <c r="AB49248" s="104"/>
      <c r="AC49248" s="104"/>
      <c r="AF49248" s="104"/>
      <c r="AG49248" s="104"/>
      <c r="AK49248" s="104"/>
      <c r="AL49248" s="104"/>
      <c r="AO49248" s="104"/>
      <c r="AP49248" s="104"/>
    </row>
    <row r="49249" spans="21:42" ht="15" customHeight="1" x14ac:dyDescent="0.25">
      <c r="U49249" s="104"/>
      <c r="AB49249" s="104"/>
      <c r="AC49249" s="104"/>
      <c r="AF49249" s="104"/>
      <c r="AG49249" s="104"/>
      <c r="AK49249" s="104"/>
      <c r="AL49249" s="104"/>
      <c r="AO49249" s="104"/>
      <c r="AP49249" s="104"/>
    </row>
    <row r="49250" spans="21:42" ht="15" customHeight="1" x14ac:dyDescent="0.25">
      <c r="U49250" s="104"/>
      <c r="AB49250" s="104"/>
      <c r="AC49250" s="104"/>
      <c r="AF49250" s="104"/>
      <c r="AG49250" s="104"/>
      <c r="AK49250" s="104"/>
      <c r="AL49250" s="104"/>
      <c r="AO49250" s="104"/>
      <c r="AP49250" s="104"/>
    </row>
    <row r="49251" spans="21:42" ht="15" customHeight="1" x14ac:dyDescent="0.25">
      <c r="U49251" s="104"/>
      <c r="AB49251" s="104"/>
      <c r="AC49251" s="104"/>
      <c r="AF49251" s="104"/>
      <c r="AG49251" s="104"/>
      <c r="AK49251" s="104"/>
      <c r="AL49251" s="104"/>
      <c r="AO49251" s="104"/>
      <c r="AP49251" s="104"/>
    </row>
    <row r="49252" spans="21:42" ht="15" customHeight="1" x14ac:dyDescent="0.25">
      <c r="U49252" s="104"/>
      <c r="AB49252" s="104"/>
      <c r="AC49252" s="104"/>
      <c r="AF49252" s="104"/>
      <c r="AG49252" s="104"/>
      <c r="AK49252" s="104"/>
      <c r="AL49252" s="104"/>
      <c r="AO49252" s="104"/>
      <c r="AP49252" s="104"/>
    </row>
    <row r="49253" spans="21:42" ht="15" customHeight="1" x14ac:dyDescent="0.25">
      <c r="U49253" s="104"/>
      <c r="AB49253" s="104"/>
      <c r="AC49253" s="104"/>
      <c r="AF49253" s="104"/>
      <c r="AG49253" s="104"/>
      <c r="AK49253" s="104"/>
      <c r="AL49253" s="104"/>
      <c r="AO49253" s="104"/>
      <c r="AP49253" s="104"/>
    </row>
    <row r="49254" spans="21:42" ht="15" customHeight="1" x14ac:dyDescent="0.25">
      <c r="U49254" s="104"/>
      <c r="AB49254" s="104"/>
      <c r="AC49254" s="104"/>
      <c r="AF49254" s="104"/>
      <c r="AG49254" s="104"/>
      <c r="AK49254" s="104"/>
      <c r="AL49254" s="104"/>
      <c r="AO49254" s="104"/>
      <c r="AP49254" s="104"/>
    </row>
    <row r="49255" spans="21:42" ht="15" customHeight="1" x14ac:dyDescent="0.25">
      <c r="U49255" s="104"/>
      <c r="AB49255" s="104"/>
      <c r="AC49255" s="104"/>
      <c r="AF49255" s="104"/>
      <c r="AG49255" s="104"/>
      <c r="AK49255" s="104"/>
      <c r="AL49255" s="104"/>
      <c r="AO49255" s="104"/>
      <c r="AP49255" s="104"/>
    </row>
    <row r="49256" spans="21:42" ht="15" customHeight="1" x14ac:dyDescent="0.25">
      <c r="U49256" s="104"/>
      <c r="AB49256" s="104"/>
      <c r="AC49256" s="104"/>
      <c r="AF49256" s="104"/>
      <c r="AG49256" s="104"/>
      <c r="AK49256" s="104"/>
      <c r="AL49256" s="104"/>
      <c r="AO49256" s="104"/>
      <c r="AP49256" s="104"/>
    </row>
    <row r="49257" spans="21:42" ht="15" customHeight="1" x14ac:dyDescent="0.25">
      <c r="U49257" s="104"/>
      <c r="AB49257" s="104"/>
      <c r="AC49257" s="104"/>
      <c r="AF49257" s="104"/>
      <c r="AG49257" s="104"/>
      <c r="AK49257" s="104"/>
      <c r="AL49257" s="104"/>
      <c r="AO49257" s="104"/>
      <c r="AP49257" s="104"/>
    </row>
    <row r="49258" spans="21:42" ht="15" customHeight="1" x14ac:dyDescent="0.25">
      <c r="U49258" s="104"/>
      <c r="AB49258" s="104"/>
      <c r="AC49258" s="104"/>
      <c r="AF49258" s="104"/>
      <c r="AG49258" s="104"/>
      <c r="AK49258" s="104"/>
      <c r="AL49258" s="104"/>
      <c r="AO49258" s="104"/>
      <c r="AP49258" s="104"/>
    </row>
    <row r="49259" spans="21:42" ht="15" customHeight="1" x14ac:dyDescent="0.25">
      <c r="U49259" s="104"/>
      <c r="AB49259" s="104"/>
      <c r="AC49259" s="104"/>
      <c r="AF49259" s="104"/>
      <c r="AG49259" s="104"/>
      <c r="AK49259" s="104"/>
      <c r="AL49259" s="104"/>
      <c r="AO49259" s="104"/>
      <c r="AP49259" s="104"/>
    </row>
    <row r="49260" spans="21:42" ht="15" customHeight="1" x14ac:dyDescent="0.25">
      <c r="U49260" s="104"/>
      <c r="AB49260" s="104"/>
      <c r="AC49260" s="104"/>
      <c r="AF49260" s="104"/>
      <c r="AG49260" s="104"/>
      <c r="AK49260" s="104"/>
      <c r="AL49260" s="104"/>
      <c r="AO49260" s="104"/>
      <c r="AP49260" s="104"/>
    </row>
    <row r="49261" spans="21:42" ht="15" customHeight="1" x14ac:dyDescent="0.25">
      <c r="U49261" s="104"/>
      <c r="AB49261" s="104"/>
      <c r="AC49261" s="104"/>
      <c r="AF49261" s="104"/>
      <c r="AG49261" s="104"/>
      <c r="AK49261" s="104"/>
      <c r="AL49261" s="104"/>
      <c r="AO49261" s="104"/>
      <c r="AP49261" s="104"/>
    </row>
    <row r="49262" spans="21:42" ht="15" customHeight="1" x14ac:dyDescent="0.25">
      <c r="U49262" s="104"/>
      <c r="AB49262" s="104"/>
      <c r="AC49262" s="104"/>
      <c r="AF49262" s="104"/>
      <c r="AG49262" s="104"/>
      <c r="AK49262" s="104"/>
      <c r="AL49262" s="104"/>
      <c r="AO49262" s="104"/>
      <c r="AP49262" s="104"/>
    </row>
    <row r="49263" spans="21:42" ht="15" customHeight="1" x14ac:dyDescent="0.25">
      <c r="U49263" s="104"/>
      <c r="AB49263" s="104"/>
      <c r="AC49263" s="104"/>
      <c r="AF49263" s="104"/>
      <c r="AG49263" s="104"/>
      <c r="AK49263" s="104"/>
      <c r="AL49263" s="104"/>
      <c r="AO49263" s="104"/>
      <c r="AP49263" s="104"/>
    </row>
    <row r="49264" spans="21:42" ht="15" customHeight="1" x14ac:dyDescent="0.25">
      <c r="U49264" s="104"/>
      <c r="AB49264" s="104"/>
      <c r="AC49264" s="104"/>
      <c r="AF49264" s="104"/>
      <c r="AG49264" s="104"/>
      <c r="AK49264" s="104"/>
      <c r="AL49264" s="104"/>
      <c r="AO49264" s="104"/>
      <c r="AP49264" s="104"/>
    </row>
    <row r="49265" spans="21:42" ht="15" customHeight="1" x14ac:dyDescent="0.25">
      <c r="U49265" s="104"/>
      <c r="AB49265" s="104"/>
      <c r="AC49265" s="104"/>
      <c r="AF49265" s="104"/>
      <c r="AG49265" s="104"/>
      <c r="AK49265" s="104"/>
      <c r="AL49265" s="104"/>
      <c r="AO49265" s="104"/>
      <c r="AP49265" s="104"/>
    </row>
    <row r="49266" spans="21:42" ht="15" customHeight="1" x14ac:dyDescent="0.25">
      <c r="U49266" s="104"/>
      <c r="AB49266" s="104"/>
      <c r="AC49266" s="104"/>
      <c r="AF49266" s="104"/>
      <c r="AG49266" s="104"/>
      <c r="AK49266" s="104"/>
      <c r="AL49266" s="104"/>
      <c r="AO49266" s="104"/>
      <c r="AP49266" s="104"/>
    </row>
    <row r="49267" spans="21:42" ht="15" customHeight="1" x14ac:dyDescent="0.25">
      <c r="U49267" s="104"/>
      <c r="AB49267" s="104"/>
      <c r="AC49267" s="104"/>
      <c r="AF49267" s="104"/>
      <c r="AG49267" s="104"/>
      <c r="AK49267" s="104"/>
      <c r="AL49267" s="104"/>
      <c r="AO49267" s="104"/>
      <c r="AP49267" s="104"/>
    </row>
    <row r="49268" spans="21:42" ht="15" customHeight="1" x14ac:dyDescent="0.25">
      <c r="U49268" s="104"/>
      <c r="AB49268" s="104"/>
      <c r="AC49268" s="104"/>
      <c r="AF49268" s="104"/>
      <c r="AG49268" s="104"/>
      <c r="AK49268" s="104"/>
      <c r="AL49268" s="104"/>
      <c r="AO49268" s="104"/>
      <c r="AP49268" s="104"/>
    </row>
    <row r="49269" spans="21:42" ht="15" customHeight="1" x14ac:dyDescent="0.25">
      <c r="U49269" s="104"/>
      <c r="AB49269" s="104"/>
      <c r="AC49269" s="104"/>
      <c r="AF49269" s="104"/>
      <c r="AG49269" s="104"/>
      <c r="AK49269" s="104"/>
      <c r="AL49269" s="104"/>
      <c r="AO49269" s="104"/>
      <c r="AP49269" s="104"/>
    </row>
    <row r="49270" spans="21:42" ht="15" customHeight="1" x14ac:dyDescent="0.25">
      <c r="U49270" s="104"/>
      <c r="AB49270" s="104"/>
      <c r="AC49270" s="104"/>
      <c r="AF49270" s="104"/>
      <c r="AG49270" s="104"/>
      <c r="AK49270" s="104"/>
      <c r="AL49270" s="104"/>
      <c r="AO49270" s="104"/>
      <c r="AP49270" s="104"/>
    </row>
    <row r="49271" spans="21:42" ht="15" customHeight="1" x14ac:dyDescent="0.25">
      <c r="U49271" s="104"/>
      <c r="AB49271" s="104"/>
      <c r="AC49271" s="104"/>
      <c r="AF49271" s="104"/>
      <c r="AG49271" s="104"/>
      <c r="AK49271" s="104"/>
      <c r="AL49271" s="104"/>
      <c r="AO49271" s="104"/>
      <c r="AP49271" s="104"/>
    </row>
    <row r="49272" spans="21:42" ht="15" customHeight="1" x14ac:dyDescent="0.25">
      <c r="U49272" s="104"/>
      <c r="AB49272" s="104"/>
      <c r="AC49272" s="104"/>
      <c r="AF49272" s="104"/>
      <c r="AG49272" s="104"/>
      <c r="AK49272" s="104"/>
      <c r="AL49272" s="104"/>
      <c r="AO49272" s="104"/>
      <c r="AP49272" s="104"/>
    </row>
    <row r="49273" spans="21:42" ht="15" customHeight="1" x14ac:dyDescent="0.25">
      <c r="U49273" s="104"/>
      <c r="AB49273" s="104"/>
      <c r="AC49273" s="104"/>
      <c r="AF49273" s="104"/>
      <c r="AG49273" s="104"/>
      <c r="AK49273" s="104"/>
      <c r="AL49273" s="104"/>
      <c r="AO49273" s="104"/>
      <c r="AP49273" s="104"/>
    </row>
    <row r="49274" spans="21:42" ht="15" customHeight="1" x14ac:dyDescent="0.25">
      <c r="U49274" s="104"/>
      <c r="AB49274" s="104"/>
      <c r="AC49274" s="104"/>
      <c r="AF49274" s="104"/>
      <c r="AG49274" s="104"/>
      <c r="AK49274" s="104"/>
      <c r="AL49274" s="104"/>
      <c r="AO49274" s="104"/>
      <c r="AP49274" s="104"/>
    </row>
    <row r="49275" spans="21:42" ht="15" customHeight="1" x14ac:dyDescent="0.25">
      <c r="U49275" s="104"/>
      <c r="AB49275" s="104"/>
      <c r="AC49275" s="104"/>
      <c r="AF49275" s="104"/>
      <c r="AG49275" s="104"/>
      <c r="AK49275" s="104"/>
      <c r="AL49275" s="104"/>
      <c r="AO49275" s="104"/>
      <c r="AP49275" s="104"/>
    </row>
    <row r="49276" spans="21:42" ht="15" customHeight="1" x14ac:dyDescent="0.25">
      <c r="U49276" s="104"/>
      <c r="AB49276" s="104"/>
      <c r="AC49276" s="104"/>
      <c r="AF49276" s="104"/>
      <c r="AG49276" s="104"/>
      <c r="AK49276" s="104"/>
      <c r="AL49276" s="104"/>
      <c r="AO49276" s="104"/>
      <c r="AP49276" s="104"/>
    </row>
    <row r="49277" spans="21:42" ht="15" customHeight="1" x14ac:dyDescent="0.25">
      <c r="U49277" s="104"/>
      <c r="AB49277" s="104"/>
      <c r="AC49277" s="104"/>
      <c r="AF49277" s="104"/>
      <c r="AG49277" s="104"/>
      <c r="AK49277" s="104"/>
      <c r="AL49277" s="104"/>
      <c r="AO49277" s="104"/>
      <c r="AP49277" s="104"/>
    </row>
    <row r="49278" spans="21:42" ht="15" customHeight="1" x14ac:dyDescent="0.25">
      <c r="U49278" s="104"/>
      <c r="AB49278" s="104"/>
      <c r="AC49278" s="104"/>
      <c r="AF49278" s="104"/>
      <c r="AG49278" s="104"/>
      <c r="AK49278" s="104"/>
      <c r="AL49278" s="104"/>
      <c r="AO49278" s="104"/>
      <c r="AP49278" s="104"/>
    </row>
    <row r="49279" spans="21:42" ht="15" customHeight="1" x14ac:dyDescent="0.25">
      <c r="U49279" s="104"/>
      <c r="AB49279" s="104"/>
      <c r="AC49279" s="104"/>
      <c r="AF49279" s="104"/>
      <c r="AG49279" s="104"/>
      <c r="AK49279" s="104"/>
      <c r="AL49279" s="104"/>
      <c r="AO49279" s="104"/>
      <c r="AP49279" s="104"/>
    </row>
    <row r="49280" spans="21:42" ht="15" customHeight="1" x14ac:dyDescent="0.25">
      <c r="U49280" s="104"/>
      <c r="AB49280" s="104"/>
      <c r="AC49280" s="104"/>
      <c r="AF49280" s="104"/>
      <c r="AG49280" s="104"/>
      <c r="AK49280" s="104"/>
      <c r="AL49280" s="104"/>
      <c r="AO49280" s="104"/>
      <c r="AP49280" s="104"/>
    </row>
    <row r="49281" spans="21:42" ht="15" customHeight="1" x14ac:dyDescent="0.25">
      <c r="U49281" s="104"/>
      <c r="AB49281" s="104"/>
      <c r="AC49281" s="104"/>
      <c r="AF49281" s="104"/>
      <c r="AG49281" s="104"/>
      <c r="AK49281" s="104"/>
      <c r="AL49281" s="104"/>
      <c r="AO49281" s="104"/>
      <c r="AP49281" s="104"/>
    </row>
    <row r="49282" spans="21:42" ht="15" customHeight="1" x14ac:dyDescent="0.25">
      <c r="U49282" s="104"/>
      <c r="AB49282" s="104"/>
      <c r="AC49282" s="104"/>
      <c r="AF49282" s="104"/>
      <c r="AG49282" s="104"/>
      <c r="AK49282" s="104"/>
      <c r="AL49282" s="104"/>
      <c r="AO49282" s="104"/>
      <c r="AP49282" s="104"/>
    </row>
    <row r="49283" spans="21:42" ht="15" customHeight="1" x14ac:dyDescent="0.25">
      <c r="U49283" s="104"/>
      <c r="AB49283" s="104"/>
      <c r="AC49283" s="104"/>
      <c r="AF49283" s="104"/>
      <c r="AG49283" s="104"/>
      <c r="AK49283" s="104"/>
      <c r="AL49283" s="104"/>
      <c r="AO49283" s="104"/>
      <c r="AP49283" s="104"/>
    </row>
    <row r="49284" spans="21:42" ht="15" customHeight="1" x14ac:dyDescent="0.25">
      <c r="U49284" s="104"/>
      <c r="AB49284" s="104"/>
      <c r="AC49284" s="104"/>
      <c r="AF49284" s="104"/>
      <c r="AG49284" s="104"/>
      <c r="AK49284" s="104"/>
      <c r="AL49284" s="104"/>
      <c r="AO49284" s="104"/>
      <c r="AP49284" s="104"/>
    </row>
    <row r="49285" spans="21:42" ht="15" customHeight="1" x14ac:dyDescent="0.25">
      <c r="U49285" s="104"/>
      <c r="AB49285" s="104"/>
      <c r="AC49285" s="104"/>
      <c r="AF49285" s="104"/>
      <c r="AG49285" s="104"/>
      <c r="AK49285" s="104"/>
      <c r="AL49285" s="104"/>
      <c r="AO49285" s="104"/>
      <c r="AP49285" s="104"/>
    </row>
    <row r="49286" spans="21:42" ht="15" customHeight="1" x14ac:dyDescent="0.25">
      <c r="U49286" s="104"/>
      <c r="AB49286" s="104"/>
      <c r="AC49286" s="104"/>
      <c r="AF49286" s="104"/>
      <c r="AG49286" s="104"/>
      <c r="AK49286" s="104"/>
      <c r="AL49286" s="104"/>
      <c r="AO49286" s="104"/>
      <c r="AP49286" s="104"/>
    </row>
    <row r="49287" spans="21:42" ht="15" customHeight="1" x14ac:dyDescent="0.25">
      <c r="U49287" s="104"/>
      <c r="AB49287" s="104"/>
      <c r="AC49287" s="104"/>
      <c r="AF49287" s="104"/>
      <c r="AG49287" s="104"/>
      <c r="AK49287" s="104"/>
      <c r="AL49287" s="104"/>
      <c r="AO49287" s="104"/>
      <c r="AP49287" s="104"/>
    </row>
    <row r="49288" spans="21:42" ht="15" customHeight="1" x14ac:dyDescent="0.25">
      <c r="U49288" s="104"/>
      <c r="AB49288" s="104"/>
      <c r="AC49288" s="104"/>
      <c r="AF49288" s="104"/>
      <c r="AG49288" s="104"/>
      <c r="AK49288" s="104"/>
      <c r="AL49288" s="104"/>
      <c r="AO49288" s="104"/>
      <c r="AP49288" s="104"/>
    </row>
    <row r="49289" spans="21:42" ht="15" customHeight="1" x14ac:dyDescent="0.25">
      <c r="U49289" s="104"/>
      <c r="AB49289" s="104"/>
      <c r="AC49289" s="104"/>
      <c r="AF49289" s="104"/>
      <c r="AG49289" s="104"/>
      <c r="AK49289" s="104"/>
      <c r="AL49289" s="104"/>
      <c r="AO49289" s="104"/>
      <c r="AP49289" s="104"/>
    </row>
    <row r="49290" spans="21:42" ht="15" customHeight="1" x14ac:dyDescent="0.25">
      <c r="U49290" s="104"/>
      <c r="AB49290" s="104"/>
      <c r="AC49290" s="104"/>
      <c r="AF49290" s="104"/>
      <c r="AG49290" s="104"/>
      <c r="AK49290" s="104"/>
      <c r="AL49290" s="104"/>
      <c r="AO49290" s="104"/>
      <c r="AP49290" s="104"/>
    </row>
    <row r="49291" spans="21:42" ht="15" customHeight="1" x14ac:dyDescent="0.25">
      <c r="U49291" s="104"/>
      <c r="AB49291" s="104"/>
      <c r="AC49291" s="104"/>
      <c r="AF49291" s="104"/>
      <c r="AG49291" s="104"/>
      <c r="AK49291" s="104"/>
      <c r="AL49291" s="104"/>
      <c r="AO49291" s="104"/>
      <c r="AP49291" s="104"/>
    </row>
    <row r="49292" spans="21:42" ht="15" customHeight="1" x14ac:dyDescent="0.25">
      <c r="U49292" s="104"/>
      <c r="AB49292" s="104"/>
      <c r="AC49292" s="104"/>
      <c r="AF49292" s="104"/>
      <c r="AG49292" s="104"/>
      <c r="AK49292" s="104"/>
      <c r="AL49292" s="104"/>
      <c r="AO49292" s="104"/>
      <c r="AP49292" s="104"/>
    </row>
    <row r="49293" spans="21:42" ht="15" customHeight="1" x14ac:dyDescent="0.25">
      <c r="U49293" s="104"/>
      <c r="AB49293" s="104"/>
      <c r="AC49293" s="104"/>
      <c r="AF49293" s="104"/>
      <c r="AG49293" s="104"/>
      <c r="AK49293" s="104"/>
      <c r="AL49293" s="104"/>
      <c r="AO49293" s="104"/>
      <c r="AP49293" s="104"/>
    </row>
    <row r="49294" spans="21:42" ht="15" customHeight="1" x14ac:dyDescent="0.25">
      <c r="U49294" s="104"/>
      <c r="AB49294" s="104"/>
      <c r="AC49294" s="104"/>
      <c r="AF49294" s="104"/>
      <c r="AG49294" s="104"/>
      <c r="AK49294" s="104"/>
      <c r="AL49294" s="104"/>
      <c r="AO49294" s="104"/>
      <c r="AP49294" s="104"/>
    </row>
    <row r="49295" spans="21:42" ht="15" customHeight="1" x14ac:dyDescent="0.25">
      <c r="U49295" s="104"/>
      <c r="AB49295" s="104"/>
      <c r="AC49295" s="104"/>
      <c r="AF49295" s="104"/>
      <c r="AG49295" s="104"/>
      <c r="AK49295" s="104"/>
      <c r="AL49295" s="104"/>
      <c r="AO49295" s="104"/>
      <c r="AP49295" s="104"/>
    </row>
    <row r="49296" spans="21:42" ht="15" customHeight="1" x14ac:dyDescent="0.25">
      <c r="U49296" s="104"/>
      <c r="AB49296" s="104"/>
      <c r="AC49296" s="104"/>
      <c r="AF49296" s="104"/>
      <c r="AG49296" s="104"/>
      <c r="AK49296" s="104"/>
      <c r="AL49296" s="104"/>
      <c r="AO49296" s="104"/>
      <c r="AP49296" s="104"/>
    </row>
    <row r="49297" spans="21:42" ht="15" customHeight="1" x14ac:dyDescent="0.25">
      <c r="U49297" s="104"/>
      <c r="AB49297" s="104"/>
      <c r="AC49297" s="104"/>
      <c r="AF49297" s="104"/>
      <c r="AG49297" s="104"/>
      <c r="AK49297" s="104"/>
      <c r="AL49297" s="104"/>
      <c r="AO49297" s="104"/>
      <c r="AP49297" s="104"/>
    </row>
    <row r="49298" spans="21:42" ht="15" customHeight="1" x14ac:dyDescent="0.25">
      <c r="U49298" s="104"/>
      <c r="AB49298" s="104"/>
      <c r="AC49298" s="104"/>
      <c r="AF49298" s="104"/>
      <c r="AG49298" s="104"/>
      <c r="AK49298" s="104"/>
      <c r="AL49298" s="104"/>
      <c r="AO49298" s="104"/>
      <c r="AP49298" s="104"/>
    </row>
    <row r="49299" spans="21:42" ht="15" customHeight="1" x14ac:dyDescent="0.25">
      <c r="U49299" s="104"/>
      <c r="AB49299" s="104"/>
      <c r="AC49299" s="104"/>
      <c r="AF49299" s="104"/>
      <c r="AG49299" s="104"/>
      <c r="AK49299" s="104"/>
      <c r="AL49299" s="104"/>
      <c r="AO49299" s="104"/>
      <c r="AP49299" s="104"/>
    </row>
    <row r="49300" spans="21:42" ht="15" customHeight="1" x14ac:dyDescent="0.25">
      <c r="U49300" s="104"/>
      <c r="AB49300" s="104"/>
      <c r="AC49300" s="104"/>
      <c r="AF49300" s="104"/>
      <c r="AG49300" s="104"/>
      <c r="AK49300" s="104"/>
      <c r="AL49300" s="104"/>
      <c r="AO49300" s="104"/>
      <c r="AP49300" s="104"/>
    </row>
    <row r="49301" spans="21:42" ht="15" customHeight="1" x14ac:dyDescent="0.25">
      <c r="U49301" s="104"/>
      <c r="AB49301" s="104"/>
      <c r="AC49301" s="104"/>
      <c r="AF49301" s="104"/>
      <c r="AG49301" s="104"/>
      <c r="AK49301" s="104"/>
      <c r="AL49301" s="104"/>
      <c r="AO49301" s="104"/>
      <c r="AP49301" s="104"/>
    </row>
    <row r="49302" spans="21:42" ht="15" customHeight="1" x14ac:dyDescent="0.25">
      <c r="U49302" s="104"/>
      <c r="AB49302" s="104"/>
      <c r="AC49302" s="104"/>
      <c r="AF49302" s="104"/>
      <c r="AG49302" s="104"/>
      <c r="AK49302" s="104"/>
      <c r="AL49302" s="104"/>
      <c r="AO49302" s="104"/>
      <c r="AP49302" s="104"/>
    </row>
    <row r="49303" spans="21:42" ht="15" customHeight="1" x14ac:dyDescent="0.25">
      <c r="U49303" s="104"/>
      <c r="AB49303" s="104"/>
      <c r="AC49303" s="104"/>
      <c r="AF49303" s="104"/>
      <c r="AG49303" s="104"/>
      <c r="AK49303" s="104"/>
      <c r="AL49303" s="104"/>
      <c r="AO49303" s="104"/>
      <c r="AP49303" s="104"/>
    </row>
    <row r="49304" spans="21:42" ht="15" customHeight="1" x14ac:dyDescent="0.25">
      <c r="U49304" s="104"/>
      <c r="AB49304" s="104"/>
      <c r="AC49304" s="104"/>
      <c r="AF49304" s="104"/>
      <c r="AG49304" s="104"/>
      <c r="AK49304" s="104"/>
      <c r="AL49304" s="104"/>
      <c r="AO49304" s="104"/>
      <c r="AP49304" s="104"/>
    </row>
    <row r="49305" spans="21:42" ht="15" customHeight="1" x14ac:dyDescent="0.25">
      <c r="U49305" s="104"/>
      <c r="AB49305" s="104"/>
      <c r="AC49305" s="104"/>
      <c r="AF49305" s="104"/>
      <c r="AG49305" s="104"/>
      <c r="AK49305" s="104"/>
      <c r="AL49305" s="104"/>
      <c r="AO49305" s="104"/>
      <c r="AP49305" s="104"/>
    </row>
    <row r="49306" spans="21:42" ht="15" customHeight="1" x14ac:dyDescent="0.25">
      <c r="U49306" s="104"/>
      <c r="AB49306" s="104"/>
      <c r="AC49306" s="104"/>
      <c r="AF49306" s="104"/>
      <c r="AG49306" s="104"/>
      <c r="AK49306" s="104"/>
      <c r="AL49306" s="104"/>
      <c r="AO49306" s="104"/>
      <c r="AP49306" s="104"/>
    </row>
    <row r="49307" spans="21:42" ht="15" customHeight="1" x14ac:dyDescent="0.25">
      <c r="U49307" s="104"/>
      <c r="AB49307" s="104"/>
      <c r="AC49307" s="104"/>
      <c r="AF49307" s="104"/>
      <c r="AG49307" s="104"/>
      <c r="AK49307" s="104"/>
      <c r="AL49307" s="104"/>
      <c r="AO49307" s="104"/>
      <c r="AP49307" s="104"/>
    </row>
    <row r="49308" spans="21:42" ht="15" customHeight="1" x14ac:dyDescent="0.25">
      <c r="U49308" s="104"/>
      <c r="AB49308" s="104"/>
      <c r="AC49308" s="104"/>
      <c r="AF49308" s="104"/>
      <c r="AG49308" s="104"/>
      <c r="AK49308" s="104"/>
      <c r="AL49308" s="104"/>
      <c r="AO49308" s="104"/>
      <c r="AP49308" s="104"/>
    </row>
    <row r="49309" spans="21:42" ht="15" customHeight="1" x14ac:dyDescent="0.25">
      <c r="U49309" s="104"/>
      <c r="AB49309" s="104"/>
      <c r="AC49309" s="104"/>
      <c r="AF49309" s="104"/>
      <c r="AG49309" s="104"/>
      <c r="AK49309" s="104"/>
      <c r="AL49309" s="104"/>
      <c r="AO49309" s="104"/>
      <c r="AP49309" s="104"/>
    </row>
    <row r="49310" spans="21:42" ht="15" customHeight="1" x14ac:dyDescent="0.25">
      <c r="U49310" s="104"/>
      <c r="AB49310" s="104"/>
      <c r="AC49310" s="104"/>
      <c r="AF49310" s="104"/>
      <c r="AG49310" s="104"/>
      <c r="AK49310" s="104"/>
      <c r="AL49310" s="104"/>
      <c r="AO49310" s="104"/>
      <c r="AP49310" s="104"/>
    </row>
    <row r="49311" spans="21:42" ht="15" customHeight="1" x14ac:dyDescent="0.25">
      <c r="U49311" s="104"/>
      <c r="AB49311" s="104"/>
      <c r="AC49311" s="104"/>
      <c r="AF49311" s="104"/>
      <c r="AG49311" s="104"/>
      <c r="AK49311" s="104"/>
      <c r="AL49311" s="104"/>
      <c r="AO49311" s="104"/>
      <c r="AP49311" s="104"/>
    </row>
    <row r="49312" spans="21:42" ht="15" customHeight="1" x14ac:dyDescent="0.25">
      <c r="U49312" s="104"/>
      <c r="AB49312" s="104"/>
      <c r="AC49312" s="104"/>
      <c r="AF49312" s="104"/>
      <c r="AG49312" s="104"/>
      <c r="AK49312" s="104"/>
      <c r="AL49312" s="104"/>
      <c r="AO49312" s="104"/>
      <c r="AP49312" s="104"/>
    </row>
    <row r="49313" spans="21:42" ht="15" customHeight="1" x14ac:dyDescent="0.25">
      <c r="U49313" s="104"/>
      <c r="AB49313" s="104"/>
      <c r="AC49313" s="104"/>
      <c r="AF49313" s="104"/>
      <c r="AG49313" s="104"/>
      <c r="AK49313" s="104"/>
      <c r="AL49313" s="104"/>
      <c r="AO49313" s="104"/>
      <c r="AP49313" s="104"/>
    </row>
    <row r="49314" spans="21:42" ht="15" customHeight="1" x14ac:dyDescent="0.25">
      <c r="U49314" s="104"/>
      <c r="AB49314" s="104"/>
      <c r="AC49314" s="104"/>
      <c r="AF49314" s="104"/>
      <c r="AG49314" s="104"/>
      <c r="AK49314" s="104"/>
      <c r="AL49314" s="104"/>
      <c r="AO49314" s="104"/>
      <c r="AP49314" s="104"/>
    </row>
    <row r="49315" spans="21:42" ht="15" customHeight="1" x14ac:dyDescent="0.25">
      <c r="U49315" s="104"/>
      <c r="AB49315" s="104"/>
      <c r="AC49315" s="104"/>
      <c r="AF49315" s="104"/>
      <c r="AG49315" s="104"/>
      <c r="AK49315" s="104"/>
      <c r="AL49315" s="104"/>
      <c r="AO49315" s="104"/>
      <c r="AP49315" s="104"/>
    </row>
    <row r="49316" spans="21:42" ht="15" customHeight="1" x14ac:dyDescent="0.25">
      <c r="U49316" s="104"/>
      <c r="AB49316" s="104"/>
      <c r="AC49316" s="104"/>
      <c r="AF49316" s="104"/>
      <c r="AG49316" s="104"/>
      <c r="AK49316" s="104"/>
      <c r="AL49316" s="104"/>
      <c r="AO49316" s="104"/>
      <c r="AP49316" s="104"/>
    </row>
    <row r="49317" spans="21:42" ht="15" customHeight="1" x14ac:dyDescent="0.25">
      <c r="U49317" s="104"/>
      <c r="AB49317" s="104"/>
      <c r="AC49317" s="104"/>
      <c r="AF49317" s="104"/>
      <c r="AG49317" s="104"/>
      <c r="AK49317" s="104"/>
      <c r="AL49317" s="104"/>
      <c r="AO49317" s="104"/>
      <c r="AP49317" s="104"/>
    </row>
    <row r="49318" spans="21:42" ht="15" customHeight="1" x14ac:dyDescent="0.25">
      <c r="U49318" s="104"/>
      <c r="AB49318" s="104"/>
      <c r="AC49318" s="104"/>
      <c r="AF49318" s="104"/>
      <c r="AG49318" s="104"/>
      <c r="AK49318" s="104"/>
      <c r="AL49318" s="104"/>
      <c r="AO49318" s="104"/>
      <c r="AP49318" s="104"/>
    </row>
    <row r="49319" spans="21:42" ht="15" customHeight="1" x14ac:dyDescent="0.25">
      <c r="U49319" s="104"/>
      <c r="AB49319" s="104"/>
      <c r="AC49319" s="104"/>
      <c r="AF49319" s="104"/>
      <c r="AG49319" s="104"/>
      <c r="AK49319" s="104"/>
      <c r="AL49319" s="104"/>
      <c r="AO49319" s="104"/>
      <c r="AP49319" s="104"/>
    </row>
    <row r="49320" spans="21:42" ht="15" customHeight="1" x14ac:dyDescent="0.25">
      <c r="U49320" s="104"/>
      <c r="AB49320" s="104"/>
      <c r="AC49320" s="104"/>
      <c r="AF49320" s="104"/>
      <c r="AG49320" s="104"/>
      <c r="AK49320" s="104"/>
      <c r="AL49320" s="104"/>
      <c r="AO49320" s="104"/>
      <c r="AP49320" s="104"/>
    </row>
    <row r="49321" spans="21:42" ht="15" customHeight="1" x14ac:dyDescent="0.25">
      <c r="U49321" s="104"/>
      <c r="AB49321" s="104"/>
      <c r="AC49321" s="104"/>
      <c r="AF49321" s="104"/>
      <c r="AG49321" s="104"/>
      <c r="AK49321" s="104"/>
      <c r="AL49321" s="104"/>
      <c r="AO49321" s="104"/>
      <c r="AP49321" s="104"/>
    </row>
    <row r="49322" spans="21:42" ht="15" customHeight="1" x14ac:dyDescent="0.25">
      <c r="U49322" s="104"/>
      <c r="AB49322" s="104"/>
      <c r="AC49322" s="104"/>
      <c r="AF49322" s="104"/>
      <c r="AG49322" s="104"/>
      <c r="AK49322" s="104"/>
      <c r="AL49322" s="104"/>
      <c r="AO49322" s="104"/>
      <c r="AP49322" s="104"/>
    </row>
    <row r="49323" spans="21:42" ht="15" customHeight="1" x14ac:dyDescent="0.25">
      <c r="U49323" s="104"/>
      <c r="AB49323" s="104"/>
      <c r="AC49323" s="104"/>
      <c r="AF49323" s="104"/>
      <c r="AG49323" s="104"/>
      <c r="AK49323" s="104"/>
      <c r="AL49323" s="104"/>
      <c r="AO49323" s="104"/>
      <c r="AP49323" s="104"/>
    </row>
    <row r="49324" spans="21:42" ht="15" customHeight="1" x14ac:dyDescent="0.25">
      <c r="U49324" s="104"/>
      <c r="AB49324" s="104"/>
      <c r="AC49324" s="104"/>
      <c r="AF49324" s="104"/>
      <c r="AG49324" s="104"/>
      <c r="AK49324" s="104"/>
      <c r="AL49324" s="104"/>
      <c r="AO49324" s="104"/>
      <c r="AP49324" s="104"/>
    </row>
    <row r="49325" spans="21:42" ht="15" customHeight="1" x14ac:dyDescent="0.25">
      <c r="U49325" s="104"/>
      <c r="AB49325" s="104"/>
      <c r="AC49325" s="104"/>
      <c r="AF49325" s="104"/>
      <c r="AG49325" s="104"/>
      <c r="AK49325" s="104"/>
      <c r="AL49325" s="104"/>
      <c r="AO49325" s="104"/>
      <c r="AP49325" s="104"/>
    </row>
    <row r="49326" spans="21:42" ht="15" customHeight="1" x14ac:dyDescent="0.25">
      <c r="U49326" s="104"/>
      <c r="AB49326" s="104"/>
      <c r="AC49326" s="104"/>
      <c r="AF49326" s="104"/>
      <c r="AG49326" s="104"/>
      <c r="AK49326" s="104"/>
      <c r="AL49326" s="104"/>
      <c r="AO49326" s="104"/>
      <c r="AP49326" s="104"/>
    </row>
    <row r="49327" spans="21:42" ht="15" customHeight="1" x14ac:dyDescent="0.25">
      <c r="U49327" s="104"/>
      <c r="AB49327" s="104"/>
      <c r="AC49327" s="104"/>
      <c r="AF49327" s="104"/>
      <c r="AG49327" s="104"/>
      <c r="AK49327" s="104"/>
      <c r="AL49327" s="104"/>
      <c r="AO49327" s="104"/>
      <c r="AP49327" s="104"/>
    </row>
    <row r="49328" spans="21:42" ht="15" customHeight="1" x14ac:dyDescent="0.25">
      <c r="U49328" s="104"/>
      <c r="AB49328" s="104"/>
      <c r="AC49328" s="104"/>
      <c r="AF49328" s="104"/>
      <c r="AG49328" s="104"/>
      <c r="AK49328" s="104"/>
      <c r="AL49328" s="104"/>
      <c r="AO49328" s="104"/>
      <c r="AP49328" s="104"/>
    </row>
    <row r="49329" spans="21:42" ht="15" customHeight="1" x14ac:dyDescent="0.25">
      <c r="U49329" s="104"/>
      <c r="AB49329" s="104"/>
      <c r="AC49329" s="104"/>
      <c r="AF49329" s="104"/>
      <c r="AG49329" s="104"/>
      <c r="AK49329" s="104"/>
      <c r="AL49329" s="104"/>
      <c r="AO49329" s="104"/>
      <c r="AP49329" s="104"/>
    </row>
    <row r="49330" spans="21:42" ht="15" customHeight="1" x14ac:dyDescent="0.25">
      <c r="U49330" s="104"/>
      <c r="AB49330" s="104"/>
      <c r="AC49330" s="104"/>
      <c r="AF49330" s="104"/>
      <c r="AG49330" s="104"/>
      <c r="AK49330" s="104"/>
      <c r="AL49330" s="104"/>
      <c r="AO49330" s="104"/>
      <c r="AP49330" s="104"/>
    </row>
    <row r="49331" spans="21:42" ht="15" customHeight="1" x14ac:dyDescent="0.25">
      <c r="U49331" s="104"/>
      <c r="AB49331" s="104"/>
      <c r="AC49331" s="104"/>
      <c r="AF49331" s="104"/>
      <c r="AG49331" s="104"/>
      <c r="AK49331" s="104"/>
      <c r="AL49331" s="104"/>
      <c r="AO49331" s="104"/>
      <c r="AP49331" s="104"/>
    </row>
    <row r="49332" spans="21:42" ht="15" customHeight="1" x14ac:dyDescent="0.25">
      <c r="U49332" s="104"/>
      <c r="AB49332" s="104"/>
      <c r="AC49332" s="104"/>
      <c r="AF49332" s="104"/>
      <c r="AG49332" s="104"/>
      <c r="AK49332" s="104"/>
      <c r="AL49332" s="104"/>
      <c r="AO49332" s="104"/>
      <c r="AP49332" s="104"/>
    </row>
    <row r="49333" spans="21:42" ht="15" customHeight="1" x14ac:dyDescent="0.25">
      <c r="U49333" s="104"/>
      <c r="AB49333" s="104"/>
      <c r="AC49333" s="104"/>
      <c r="AF49333" s="104"/>
      <c r="AG49333" s="104"/>
      <c r="AK49333" s="104"/>
      <c r="AL49333" s="104"/>
      <c r="AO49333" s="104"/>
      <c r="AP49333" s="104"/>
    </row>
    <row r="49334" spans="21:42" ht="15" customHeight="1" x14ac:dyDescent="0.25">
      <c r="U49334" s="104"/>
      <c r="AB49334" s="104"/>
      <c r="AC49334" s="104"/>
      <c r="AF49334" s="104"/>
      <c r="AG49334" s="104"/>
      <c r="AK49334" s="104"/>
      <c r="AL49334" s="104"/>
      <c r="AO49334" s="104"/>
      <c r="AP49334" s="104"/>
    </row>
    <row r="49335" spans="21:42" ht="15" customHeight="1" x14ac:dyDescent="0.25">
      <c r="U49335" s="104"/>
      <c r="AB49335" s="104"/>
      <c r="AC49335" s="104"/>
      <c r="AF49335" s="104"/>
      <c r="AG49335" s="104"/>
      <c r="AK49335" s="104"/>
      <c r="AL49335" s="104"/>
      <c r="AO49335" s="104"/>
      <c r="AP49335" s="104"/>
    </row>
    <row r="49336" spans="21:42" ht="15" customHeight="1" x14ac:dyDescent="0.25">
      <c r="U49336" s="104"/>
      <c r="AB49336" s="104"/>
      <c r="AC49336" s="104"/>
      <c r="AF49336" s="104"/>
      <c r="AG49336" s="104"/>
      <c r="AK49336" s="104"/>
      <c r="AL49336" s="104"/>
      <c r="AO49336" s="104"/>
      <c r="AP49336" s="104"/>
    </row>
    <row r="49337" spans="21:42" ht="15" customHeight="1" x14ac:dyDescent="0.25">
      <c r="U49337" s="104"/>
      <c r="AB49337" s="104"/>
      <c r="AC49337" s="104"/>
      <c r="AF49337" s="104"/>
      <c r="AG49337" s="104"/>
      <c r="AK49337" s="104"/>
      <c r="AL49337" s="104"/>
      <c r="AO49337" s="104"/>
      <c r="AP49337" s="104"/>
    </row>
    <row r="49338" spans="21:42" ht="15" customHeight="1" x14ac:dyDescent="0.25">
      <c r="U49338" s="104"/>
      <c r="AB49338" s="104"/>
      <c r="AC49338" s="104"/>
      <c r="AF49338" s="104"/>
      <c r="AG49338" s="104"/>
      <c r="AK49338" s="104"/>
      <c r="AL49338" s="104"/>
      <c r="AO49338" s="104"/>
      <c r="AP49338" s="104"/>
    </row>
    <row r="49339" spans="21:42" ht="15" customHeight="1" x14ac:dyDescent="0.25">
      <c r="U49339" s="104"/>
      <c r="AB49339" s="104"/>
      <c r="AC49339" s="104"/>
      <c r="AF49339" s="104"/>
      <c r="AG49339" s="104"/>
      <c r="AK49339" s="104"/>
      <c r="AL49339" s="104"/>
      <c r="AO49339" s="104"/>
      <c r="AP49339" s="104"/>
    </row>
    <row r="49340" spans="21:42" ht="15" customHeight="1" x14ac:dyDescent="0.25">
      <c r="U49340" s="104"/>
      <c r="AB49340" s="104"/>
      <c r="AC49340" s="104"/>
      <c r="AF49340" s="104"/>
      <c r="AG49340" s="104"/>
      <c r="AK49340" s="104"/>
      <c r="AL49340" s="104"/>
      <c r="AO49340" s="104"/>
      <c r="AP49340" s="104"/>
    </row>
    <row r="49341" spans="21:42" ht="15" customHeight="1" x14ac:dyDescent="0.25">
      <c r="U49341" s="104"/>
      <c r="AB49341" s="104"/>
      <c r="AC49341" s="104"/>
      <c r="AF49341" s="104"/>
      <c r="AG49341" s="104"/>
      <c r="AK49341" s="104"/>
      <c r="AL49341" s="104"/>
      <c r="AO49341" s="104"/>
      <c r="AP49341" s="104"/>
    </row>
    <row r="49342" spans="21:42" ht="15" customHeight="1" x14ac:dyDescent="0.25">
      <c r="U49342" s="104"/>
      <c r="AB49342" s="104"/>
      <c r="AC49342" s="104"/>
      <c r="AF49342" s="104"/>
      <c r="AG49342" s="104"/>
      <c r="AK49342" s="104"/>
      <c r="AL49342" s="104"/>
      <c r="AO49342" s="104"/>
      <c r="AP49342" s="104"/>
    </row>
    <row r="49343" spans="21:42" ht="15" customHeight="1" x14ac:dyDescent="0.25">
      <c r="U49343" s="104"/>
      <c r="AB49343" s="104"/>
      <c r="AC49343" s="104"/>
      <c r="AF49343" s="104"/>
      <c r="AG49343" s="104"/>
      <c r="AK49343" s="104"/>
      <c r="AL49343" s="104"/>
      <c r="AO49343" s="104"/>
      <c r="AP49343" s="104"/>
    </row>
    <row r="49344" spans="21:42" ht="15" customHeight="1" x14ac:dyDescent="0.25">
      <c r="U49344" s="104"/>
      <c r="AB49344" s="104"/>
      <c r="AC49344" s="104"/>
      <c r="AF49344" s="104"/>
      <c r="AG49344" s="104"/>
      <c r="AK49344" s="104"/>
      <c r="AL49344" s="104"/>
      <c r="AO49344" s="104"/>
      <c r="AP49344" s="104"/>
    </row>
    <row r="49345" spans="21:42" ht="15" customHeight="1" x14ac:dyDescent="0.25">
      <c r="U49345" s="104"/>
      <c r="AB49345" s="104"/>
      <c r="AC49345" s="104"/>
      <c r="AF49345" s="104"/>
      <c r="AG49345" s="104"/>
      <c r="AK49345" s="104"/>
      <c r="AL49345" s="104"/>
      <c r="AO49345" s="104"/>
      <c r="AP49345" s="104"/>
    </row>
    <row r="49346" spans="21:42" ht="15" customHeight="1" x14ac:dyDescent="0.25">
      <c r="U49346" s="104"/>
      <c r="AB49346" s="104"/>
      <c r="AC49346" s="104"/>
      <c r="AF49346" s="104"/>
      <c r="AG49346" s="104"/>
      <c r="AK49346" s="104"/>
      <c r="AL49346" s="104"/>
      <c r="AO49346" s="104"/>
      <c r="AP49346" s="104"/>
    </row>
    <row r="49347" spans="21:42" ht="15" customHeight="1" x14ac:dyDescent="0.25">
      <c r="U49347" s="104"/>
      <c r="AB49347" s="104"/>
      <c r="AC49347" s="104"/>
      <c r="AF49347" s="104"/>
      <c r="AG49347" s="104"/>
      <c r="AK49347" s="104"/>
      <c r="AL49347" s="104"/>
      <c r="AO49347" s="104"/>
      <c r="AP49347" s="104"/>
    </row>
    <row r="49348" spans="21:42" ht="15" customHeight="1" x14ac:dyDescent="0.25">
      <c r="U49348" s="104"/>
      <c r="AB49348" s="104"/>
      <c r="AC49348" s="104"/>
      <c r="AF49348" s="104"/>
      <c r="AG49348" s="104"/>
      <c r="AK49348" s="104"/>
      <c r="AL49348" s="104"/>
      <c r="AO49348" s="104"/>
      <c r="AP49348" s="104"/>
    </row>
    <row r="49349" spans="21:42" ht="15" customHeight="1" x14ac:dyDescent="0.25">
      <c r="U49349" s="104"/>
      <c r="AB49349" s="104"/>
      <c r="AC49349" s="104"/>
      <c r="AF49349" s="104"/>
      <c r="AG49349" s="104"/>
      <c r="AK49349" s="104"/>
      <c r="AL49349" s="104"/>
      <c r="AO49349" s="104"/>
      <c r="AP49349" s="104"/>
    </row>
    <row r="49350" spans="21:42" ht="15" customHeight="1" x14ac:dyDescent="0.25">
      <c r="U49350" s="104"/>
      <c r="AB49350" s="104"/>
      <c r="AC49350" s="104"/>
      <c r="AF49350" s="104"/>
      <c r="AG49350" s="104"/>
      <c r="AK49350" s="104"/>
      <c r="AL49350" s="104"/>
      <c r="AO49350" s="104"/>
      <c r="AP49350" s="104"/>
    </row>
    <row r="49351" spans="21:42" ht="15" customHeight="1" x14ac:dyDescent="0.25">
      <c r="U49351" s="104"/>
      <c r="AB49351" s="104"/>
      <c r="AC49351" s="104"/>
      <c r="AF49351" s="104"/>
      <c r="AG49351" s="104"/>
      <c r="AK49351" s="104"/>
      <c r="AL49351" s="104"/>
      <c r="AO49351" s="104"/>
      <c r="AP49351" s="104"/>
    </row>
    <row r="49352" spans="21:42" ht="15" customHeight="1" x14ac:dyDescent="0.25">
      <c r="U49352" s="104"/>
      <c r="AB49352" s="104"/>
      <c r="AC49352" s="104"/>
      <c r="AF49352" s="104"/>
      <c r="AG49352" s="104"/>
      <c r="AK49352" s="104"/>
      <c r="AL49352" s="104"/>
      <c r="AO49352" s="104"/>
      <c r="AP49352" s="104"/>
    </row>
    <row r="49353" spans="21:42" ht="15" customHeight="1" x14ac:dyDescent="0.25">
      <c r="U49353" s="104"/>
      <c r="AB49353" s="104"/>
      <c r="AC49353" s="104"/>
      <c r="AF49353" s="104"/>
      <c r="AG49353" s="104"/>
      <c r="AK49353" s="104"/>
      <c r="AL49353" s="104"/>
      <c r="AO49353" s="104"/>
      <c r="AP49353" s="104"/>
    </row>
    <row r="49354" spans="21:42" ht="15" customHeight="1" x14ac:dyDescent="0.25">
      <c r="U49354" s="104"/>
      <c r="AB49354" s="104"/>
      <c r="AC49354" s="104"/>
      <c r="AF49354" s="104"/>
      <c r="AG49354" s="104"/>
      <c r="AK49354" s="104"/>
      <c r="AL49354" s="104"/>
      <c r="AO49354" s="104"/>
      <c r="AP49354" s="104"/>
    </row>
    <row r="49355" spans="21:42" ht="15" customHeight="1" x14ac:dyDescent="0.25">
      <c r="U49355" s="104"/>
      <c r="AB49355" s="104"/>
      <c r="AC49355" s="104"/>
      <c r="AF49355" s="104"/>
      <c r="AG49355" s="104"/>
      <c r="AK49355" s="104"/>
      <c r="AL49355" s="104"/>
      <c r="AO49355" s="104"/>
      <c r="AP49355" s="104"/>
    </row>
    <row r="49356" spans="21:42" ht="15" customHeight="1" x14ac:dyDescent="0.25">
      <c r="U49356" s="104"/>
      <c r="AB49356" s="104"/>
      <c r="AC49356" s="104"/>
      <c r="AF49356" s="104"/>
      <c r="AG49356" s="104"/>
      <c r="AK49356" s="104"/>
      <c r="AL49356" s="104"/>
      <c r="AO49356" s="104"/>
      <c r="AP49356" s="104"/>
    </row>
    <row r="49357" spans="21:42" ht="15" customHeight="1" x14ac:dyDescent="0.25">
      <c r="U49357" s="104"/>
      <c r="AB49357" s="104"/>
      <c r="AC49357" s="104"/>
      <c r="AF49357" s="104"/>
      <c r="AG49357" s="104"/>
      <c r="AK49357" s="104"/>
      <c r="AL49357" s="104"/>
      <c r="AO49357" s="104"/>
      <c r="AP49357" s="104"/>
    </row>
    <row r="49358" spans="21:42" ht="15" customHeight="1" x14ac:dyDescent="0.25">
      <c r="U49358" s="104"/>
      <c r="AB49358" s="104"/>
      <c r="AC49358" s="104"/>
      <c r="AF49358" s="104"/>
      <c r="AG49358" s="104"/>
      <c r="AK49358" s="104"/>
      <c r="AL49358" s="104"/>
      <c r="AO49358" s="104"/>
      <c r="AP49358" s="104"/>
    </row>
    <row r="49359" spans="21:42" ht="15" customHeight="1" x14ac:dyDescent="0.25">
      <c r="U49359" s="104"/>
      <c r="AB49359" s="104"/>
      <c r="AC49359" s="104"/>
      <c r="AF49359" s="104"/>
      <c r="AG49359" s="104"/>
      <c r="AK49359" s="104"/>
      <c r="AL49359" s="104"/>
      <c r="AO49359" s="104"/>
      <c r="AP49359" s="104"/>
    </row>
    <row r="49360" spans="21:42" ht="15" customHeight="1" x14ac:dyDescent="0.25">
      <c r="U49360" s="104"/>
      <c r="AB49360" s="104"/>
      <c r="AC49360" s="104"/>
      <c r="AF49360" s="104"/>
      <c r="AG49360" s="104"/>
      <c r="AK49360" s="104"/>
      <c r="AL49360" s="104"/>
      <c r="AO49360" s="104"/>
      <c r="AP49360" s="104"/>
    </row>
    <row r="49361" spans="21:42" ht="15" customHeight="1" x14ac:dyDescent="0.25">
      <c r="U49361" s="104"/>
      <c r="AB49361" s="104"/>
      <c r="AC49361" s="104"/>
      <c r="AF49361" s="104"/>
      <c r="AG49361" s="104"/>
      <c r="AK49361" s="104"/>
      <c r="AL49361" s="104"/>
      <c r="AO49361" s="104"/>
      <c r="AP49361" s="104"/>
    </row>
    <row r="49362" spans="21:42" ht="15" customHeight="1" x14ac:dyDescent="0.25">
      <c r="U49362" s="104"/>
      <c r="AB49362" s="104"/>
      <c r="AC49362" s="104"/>
      <c r="AF49362" s="104"/>
      <c r="AG49362" s="104"/>
      <c r="AK49362" s="104"/>
      <c r="AL49362" s="104"/>
      <c r="AO49362" s="104"/>
      <c r="AP49362" s="104"/>
    </row>
    <row r="49363" spans="21:42" ht="15" customHeight="1" x14ac:dyDescent="0.25">
      <c r="U49363" s="104"/>
      <c r="AB49363" s="104"/>
      <c r="AC49363" s="104"/>
      <c r="AF49363" s="104"/>
      <c r="AG49363" s="104"/>
      <c r="AK49363" s="104"/>
      <c r="AL49363" s="104"/>
      <c r="AO49363" s="104"/>
      <c r="AP49363" s="104"/>
    </row>
    <row r="49364" spans="21:42" ht="15" customHeight="1" x14ac:dyDescent="0.25">
      <c r="U49364" s="104"/>
      <c r="AB49364" s="104"/>
      <c r="AC49364" s="104"/>
      <c r="AF49364" s="104"/>
      <c r="AG49364" s="104"/>
      <c r="AK49364" s="104"/>
      <c r="AL49364" s="104"/>
      <c r="AO49364" s="104"/>
      <c r="AP49364" s="104"/>
    </row>
    <row r="49365" spans="21:42" ht="15" customHeight="1" x14ac:dyDescent="0.25">
      <c r="U49365" s="104"/>
      <c r="AB49365" s="104"/>
      <c r="AC49365" s="104"/>
      <c r="AF49365" s="104"/>
      <c r="AG49365" s="104"/>
      <c r="AK49365" s="104"/>
      <c r="AL49365" s="104"/>
      <c r="AO49365" s="104"/>
      <c r="AP49365" s="104"/>
    </row>
    <row r="49366" spans="21:42" ht="15" customHeight="1" x14ac:dyDescent="0.25">
      <c r="U49366" s="104"/>
      <c r="AB49366" s="104"/>
      <c r="AC49366" s="104"/>
      <c r="AF49366" s="104"/>
      <c r="AG49366" s="104"/>
      <c r="AK49366" s="104"/>
      <c r="AL49366" s="104"/>
      <c r="AO49366" s="104"/>
      <c r="AP49366" s="104"/>
    </row>
    <row r="49367" spans="21:42" ht="15" customHeight="1" x14ac:dyDescent="0.25">
      <c r="U49367" s="104"/>
      <c r="AB49367" s="104"/>
      <c r="AC49367" s="104"/>
      <c r="AF49367" s="104"/>
      <c r="AG49367" s="104"/>
      <c r="AK49367" s="104"/>
      <c r="AL49367" s="104"/>
      <c r="AO49367" s="104"/>
      <c r="AP49367" s="104"/>
    </row>
    <row r="49368" spans="21:42" ht="15" customHeight="1" x14ac:dyDescent="0.25">
      <c r="U49368" s="104"/>
      <c r="AB49368" s="104"/>
      <c r="AC49368" s="104"/>
      <c r="AF49368" s="104"/>
      <c r="AG49368" s="104"/>
      <c r="AK49368" s="104"/>
      <c r="AL49368" s="104"/>
      <c r="AO49368" s="104"/>
      <c r="AP49368" s="104"/>
    </row>
    <row r="49369" spans="21:42" ht="15" customHeight="1" x14ac:dyDescent="0.25">
      <c r="U49369" s="104"/>
      <c r="AB49369" s="104"/>
      <c r="AC49369" s="104"/>
      <c r="AF49369" s="104"/>
      <c r="AG49369" s="104"/>
      <c r="AK49369" s="104"/>
      <c r="AL49369" s="104"/>
      <c r="AO49369" s="104"/>
      <c r="AP49369" s="104"/>
    </row>
    <row r="49370" spans="21:42" ht="15" customHeight="1" x14ac:dyDescent="0.25">
      <c r="U49370" s="104"/>
      <c r="AB49370" s="104"/>
      <c r="AC49370" s="104"/>
      <c r="AF49370" s="104"/>
      <c r="AG49370" s="104"/>
      <c r="AK49370" s="104"/>
      <c r="AL49370" s="104"/>
      <c r="AO49370" s="104"/>
      <c r="AP49370" s="104"/>
    </row>
    <row r="49371" spans="21:42" ht="15" customHeight="1" x14ac:dyDescent="0.25">
      <c r="U49371" s="104"/>
      <c r="AB49371" s="104"/>
      <c r="AC49371" s="104"/>
      <c r="AF49371" s="104"/>
      <c r="AG49371" s="104"/>
      <c r="AK49371" s="104"/>
      <c r="AL49371" s="104"/>
      <c r="AO49371" s="104"/>
      <c r="AP49371" s="104"/>
    </row>
    <row r="49372" spans="21:42" ht="15" customHeight="1" x14ac:dyDescent="0.25">
      <c r="U49372" s="104"/>
      <c r="AB49372" s="104"/>
      <c r="AC49372" s="104"/>
      <c r="AF49372" s="104"/>
      <c r="AG49372" s="104"/>
      <c r="AK49372" s="104"/>
      <c r="AL49372" s="104"/>
      <c r="AO49372" s="104"/>
      <c r="AP49372" s="104"/>
    </row>
    <row r="49373" spans="21:42" ht="15" customHeight="1" x14ac:dyDescent="0.25">
      <c r="U49373" s="104"/>
      <c r="AB49373" s="104"/>
      <c r="AC49373" s="104"/>
      <c r="AF49373" s="104"/>
      <c r="AG49373" s="104"/>
      <c r="AK49373" s="104"/>
      <c r="AL49373" s="104"/>
      <c r="AO49373" s="104"/>
      <c r="AP49373" s="104"/>
    </row>
    <row r="49374" spans="21:42" ht="15" customHeight="1" x14ac:dyDescent="0.25">
      <c r="U49374" s="104"/>
      <c r="AB49374" s="104"/>
      <c r="AC49374" s="104"/>
      <c r="AF49374" s="104"/>
      <c r="AG49374" s="104"/>
      <c r="AK49374" s="104"/>
      <c r="AL49374" s="104"/>
      <c r="AO49374" s="104"/>
      <c r="AP49374" s="104"/>
    </row>
    <row r="49375" spans="21:42" ht="15" customHeight="1" x14ac:dyDescent="0.25">
      <c r="U49375" s="104"/>
      <c r="AB49375" s="104"/>
      <c r="AC49375" s="104"/>
      <c r="AF49375" s="104"/>
      <c r="AG49375" s="104"/>
      <c r="AK49375" s="104"/>
      <c r="AL49375" s="104"/>
      <c r="AO49375" s="104"/>
      <c r="AP49375" s="104"/>
    </row>
    <row r="49376" spans="21:42" ht="15" customHeight="1" x14ac:dyDescent="0.25">
      <c r="U49376" s="104"/>
      <c r="AB49376" s="104"/>
      <c r="AC49376" s="104"/>
      <c r="AF49376" s="104"/>
      <c r="AG49376" s="104"/>
      <c r="AK49376" s="104"/>
      <c r="AL49376" s="104"/>
      <c r="AO49376" s="104"/>
      <c r="AP49376" s="104"/>
    </row>
    <row r="49377" spans="21:42" ht="15" customHeight="1" x14ac:dyDescent="0.25">
      <c r="U49377" s="104"/>
      <c r="AB49377" s="104"/>
      <c r="AC49377" s="104"/>
      <c r="AF49377" s="104"/>
      <c r="AG49377" s="104"/>
      <c r="AK49377" s="104"/>
      <c r="AL49377" s="104"/>
      <c r="AO49377" s="104"/>
      <c r="AP49377" s="104"/>
    </row>
    <row r="49378" spans="21:42" ht="15" customHeight="1" x14ac:dyDescent="0.25">
      <c r="U49378" s="104"/>
      <c r="AB49378" s="104"/>
      <c r="AC49378" s="104"/>
      <c r="AF49378" s="104"/>
      <c r="AG49378" s="104"/>
      <c r="AK49378" s="104"/>
      <c r="AL49378" s="104"/>
      <c r="AO49378" s="104"/>
      <c r="AP49378" s="104"/>
    </row>
    <row r="49379" spans="21:42" ht="15" customHeight="1" x14ac:dyDescent="0.25">
      <c r="U49379" s="104"/>
      <c r="AB49379" s="104"/>
      <c r="AC49379" s="104"/>
      <c r="AF49379" s="104"/>
      <c r="AG49379" s="104"/>
      <c r="AK49379" s="104"/>
      <c r="AL49379" s="104"/>
      <c r="AO49379" s="104"/>
      <c r="AP49379" s="104"/>
    </row>
    <row r="49380" spans="21:42" ht="15" customHeight="1" x14ac:dyDescent="0.25">
      <c r="U49380" s="104"/>
      <c r="AB49380" s="104"/>
      <c r="AC49380" s="104"/>
      <c r="AF49380" s="104"/>
      <c r="AG49380" s="104"/>
      <c r="AK49380" s="104"/>
      <c r="AL49380" s="104"/>
      <c r="AO49380" s="104"/>
      <c r="AP49380" s="104"/>
    </row>
    <row r="49381" spans="21:42" ht="15" customHeight="1" x14ac:dyDescent="0.25">
      <c r="U49381" s="104"/>
      <c r="AB49381" s="104"/>
      <c r="AC49381" s="104"/>
      <c r="AF49381" s="104"/>
      <c r="AG49381" s="104"/>
      <c r="AK49381" s="104"/>
      <c r="AL49381" s="104"/>
      <c r="AO49381" s="104"/>
      <c r="AP49381" s="104"/>
    </row>
    <row r="49382" spans="21:42" ht="15" customHeight="1" x14ac:dyDescent="0.25">
      <c r="U49382" s="104"/>
      <c r="AB49382" s="104"/>
      <c r="AC49382" s="104"/>
      <c r="AF49382" s="104"/>
      <c r="AG49382" s="104"/>
      <c r="AK49382" s="104"/>
      <c r="AL49382" s="104"/>
      <c r="AO49382" s="104"/>
      <c r="AP49382" s="104"/>
    </row>
    <row r="49383" spans="21:42" ht="15" customHeight="1" x14ac:dyDescent="0.25">
      <c r="U49383" s="104"/>
      <c r="AB49383" s="104"/>
      <c r="AC49383" s="104"/>
      <c r="AF49383" s="104"/>
      <c r="AG49383" s="104"/>
      <c r="AK49383" s="104"/>
      <c r="AL49383" s="104"/>
      <c r="AO49383" s="104"/>
      <c r="AP49383" s="104"/>
    </row>
    <row r="49384" spans="21:42" ht="15" customHeight="1" x14ac:dyDescent="0.25">
      <c r="U49384" s="104"/>
      <c r="AB49384" s="104"/>
      <c r="AC49384" s="104"/>
      <c r="AF49384" s="104"/>
      <c r="AG49384" s="104"/>
      <c r="AK49384" s="104"/>
      <c r="AL49384" s="104"/>
      <c r="AO49384" s="104"/>
      <c r="AP49384" s="104"/>
    </row>
    <row r="49385" spans="21:42" ht="15" customHeight="1" x14ac:dyDescent="0.25">
      <c r="U49385" s="104"/>
      <c r="AB49385" s="104"/>
      <c r="AC49385" s="104"/>
      <c r="AF49385" s="104"/>
      <c r="AG49385" s="104"/>
      <c r="AK49385" s="104"/>
      <c r="AL49385" s="104"/>
      <c r="AO49385" s="104"/>
      <c r="AP49385" s="104"/>
    </row>
    <row r="49386" spans="21:42" ht="15" customHeight="1" x14ac:dyDescent="0.25">
      <c r="U49386" s="104"/>
      <c r="AB49386" s="104"/>
      <c r="AC49386" s="104"/>
      <c r="AF49386" s="104"/>
      <c r="AG49386" s="104"/>
      <c r="AK49386" s="104"/>
      <c r="AL49386" s="104"/>
      <c r="AO49386" s="104"/>
      <c r="AP49386" s="104"/>
    </row>
    <row r="49387" spans="21:42" ht="15" customHeight="1" x14ac:dyDescent="0.25">
      <c r="U49387" s="104"/>
      <c r="AB49387" s="104"/>
      <c r="AC49387" s="104"/>
      <c r="AF49387" s="104"/>
      <c r="AG49387" s="104"/>
      <c r="AK49387" s="104"/>
      <c r="AL49387" s="104"/>
      <c r="AO49387" s="104"/>
      <c r="AP49387" s="104"/>
    </row>
    <row r="49388" spans="21:42" ht="15" customHeight="1" x14ac:dyDescent="0.25">
      <c r="U49388" s="104"/>
      <c r="AB49388" s="104"/>
      <c r="AC49388" s="104"/>
      <c r="AF49388" s="104"/>
      <c r="AG49388" s="104"/>
      <c r="AK49388" s="104"/>
      <c r="AL49388" s="104"/>
      <c r="AO49388" s="104"/>
      <c r="AP49388" s="104"/>
    </row>
    <row r="49389" spans="21:42" ht="15" customHeight="1" x14ac:dyDescent="0.25">
      <c r="U49389" s="104"/>
      <c r="AB49389" s="104"/>
      <c r="AC49389" s="104"/>
      <c r="AF49389" s="104"/>
      <c r="AG49389" s="104"/>
      <c r="AK49389" s="104"/>
      <c r="AL49389" s="104"/>
      <c r="AO49389" s="104"/>
      <c r="AP49389" s="104"/>
    </row>
    <row r="49390" spans="21:42" ht="15" customHeight="1" x14ac:dyDescent="0.25">
      <c r="U49390" s="104"/>
      <c r="AB49390" s="104"/>
      <c r="AC49390" s="104"/>
      <c r="AF49390" s="104"/>
      <c r="AG49390" s="104"/>
      <c r="AK49390" s="104"/>
      <c r="AL49390" s="104"/>
      <c r="AO49390" s="104"/>
      <c r="AP49390" s="104"/>
    </row>
    <row r="49391" spans="21:42" ht="15" customHeight="1" x14ac:dyDescent="0.25">
      <c r="U49391" s="104"/>
      <c r="AB49391" s="104"/>
      <c r="AC49391" s="104"/>
      <c r="AF49391" s="104"/>
      <c r="AG49391" s="104"/>
      <c r="AK49391" s="104"/>
      <c r="AL49391" s="104"/>
      <c r="AO49391" s="104"/>
      <c r="AP49391" s="104"/>
    </row>
    <row r="49392" spans="21:42" ht="15" customHeight="1" x14ac:dyDescent="0.25">
      <c r="U49392" s="104"/>
      <c r="AB49392" s="104"/>
      <c r="AC49392" s="104"/>
      <c r="AF49392" s="104"/>
      <c r="AG49392" s="104"/>
      <c r="AK49392" s="104"/>
      <c r="AL49392" s="104"/>
      <c r="AO49392" s="104"/>
      <c r="AP49392" s="104"/>
    </row>
    <row r="49393" spans="21:42" ht="15" customHeight="1" x14ac:dyDescent="0.25">
      <c r="U49393" s="104"/>
      <c r="AB49393" s="104"/>
      <c r="AC49393" s="104"/>
      <c r="AF49393" s="104"/>
      <c r="AG49393" s="104"/>
      <c r="AK49393" s="104"/>
      <c r="AL49393" s="104"/>
      <c r="AO49393" s="104"/>
      <c r="AP49393" s="104"/>
    </row>
    <row r="49394" spans="21:42" ht="15" customHeight="1" x14ac:dyDescent="0.25">
      <c r="U49394" s="104"/>
      <c r="AB49394" s="104"/>
      <c r="AC49394" s="104"/>
      <c r="AF49394" s="104"/>
      <c r="AG49394" s="104"/>
      <c r="AK49394" s="104"/>
      <c r="AL49394" s="104"/>
      <c r="AO49394" s="104"/>
      <c r="AP49394" s="104"/>
    </row>
    <row r="49395" spans="21:42" ht="15" customHeight="1" x14ac:dyDescent="0.25">
      <c r="U49395" s="104"/>
      <c r="AB49395" s="104"/>
      <c r="AC49395" s="104"/>
      <c r="AF49395" s="104"/>
      <c r="AG49395" s="104"/>
      <c r="AK49395" s="104"/>
      <c r="AL49395" s="104"/>
      <c r="AO49395" s="104"/>
      <c r="AP49395" s="104"/>
    </row>
    <row r="49396" spans="21:42" ht="15" customHeight="1" x14ac:dyDescent="0.25">
      <c r="U49396" s="104"/>
      <c r="AB49396" s="104"/>
      <c r="AC49396" s="104"/>
      <c r="AF49396" s="104"/>
      <c r="AG49396" s="104"/>
      <c r="AK49396" s="104"/>
      <c r="AL49396" s="104"/>
      <c r="AO49396" s="104"/>
      <c r="AP49396" s="104"/>
    </row>
    <row r="49397" spans="21:42" ht="15" customHeight="1" x14ac:dyDescent="0.25">
      <c r="U49397" s="104"/>
      <c r="AB49397" s="104"/>
      <c r="AC49397" s="104"/>
      <c r="AF49397" s="104"/>
      <c r="AG49397" s="104"/>
      <c r="AK49397" s="104"/>
      <c r="AL49397" s="104"/>
      <c r="AO49397" s="104"/>
      <c r="AP49397" s="104"/>
    </row>
    <row r="49398" spans="21:42" ht="15" customHeight="1" x14ac:dyDescent="0.25">
      <c r="U49398" s="104"/>
      <c r="AB49398" s="104"/>
      <c r="AC49398" s="104"/>
      <c r="AF49398" s="104"/>
      <c r="AG49398" s="104"/>
      <c r="AK49398" s="104"/>
      <c r="AL49398" s="104"/>
      <c r="AO49398" s="104"/>
      <c r="AP49398" s="104"/>
    </row>
    <row r="49399" spans="21:42" ht="15" customHeight="1" x14ac:dyDescent="0.25">
      <c r="U49399" s="104"/>
      <c r="AB49399" s="104"/>
      <c r="AC49399" s="104"/>
      <c r="AF49399" s="104"/>
      <c r="AG49399" s="104"/>
      <c r="AK49399" s="104"/>
      <c r="AL49399" s="104"/>
      <c r="AO49399" s="104"/>
      <c r="AP49399" s="104"/>
    </row>
    <row r="49400" spans="21:42" ht="15" customHeight="1" x14ac:dyDescent="0.25">
      <c r="U49400" s="104"/>
      <c r="AB49400" s="104"/>
      <c r="AC49400" s="104"/>
      <c r="AF49400" s="104"/>
      <c r="AG49400" s="104"/>
      <c r="AK49400" s="104"/>
      <c r="AL49400" s="104"/>
      <c r="AO49400" s="104"/>
      <c r="AP49400" s="104"/>
    </row>
    <row r="49401" spans="21:42" ht="15" customHeight="1" x14ac:dyDescent="0.25">
      <c r="U49401" s="104"/>
      <c r="AB49401" s="104"/>
      <c r="AC49401" s="104"/>
      <c r="AF49401" s="104"/>
      <c r="AG49401" s="104"/>
      <c r="AK49401" s="104"/>
      <c r="AL49401" s="104"/>
      <c r="AO49401" s="104"/>
      <c r="AP49401" s="104"/>
    </row>
    <row r="49402" spans="21:42" ht="15" customHeight="1" x14ac:dyDescent="0.25">
      <c r="U49402" s="104"/>
      <c r="AB49402" s="104"/>
      <c r="AC49402" s="104"/>
      <c r="AF49402" s="104"/>
      <c r="AG49402" s="104"/>
      <c r="AK49402" s="104"/>
      <c r="AL49402" s="104"/>
      <c r="AO49402" s="104"/>
      <c r="AP49402" s="104"/>
    </row>
    <row r="49403" spans="21:42" ht="15" customHeight="1" x14ac:dyDescent="0.25">
      <c r="U49403" s="104"/>
      <c r="AB49403" s="104"/>
      <c r="AC49403" s="104"/>
      <c r="AF49403" s="104"/>
      <c r="AG49403" s="104"/>
      <c r="AK49403" s="104"/>
      <c r="AL49403" s="104"/>
      <c r="AO49403" s="104"/>
      <c r="AP49403" s="104"/>
    </row>
    <row r="49404" spans="21:42" ht="15" customHeight="1" x14ac:dyDescent="0.25">
      <c r="U49404" s="104"/>
      <c r="AB49404" s="104"/>
      <c r="AC49404" s="104"/>
      <c r="AF49404" s="104"/>
      <c r="AG49404" s="104"/>
      <c r="AK49404" s="104"/>
      <c r="AL49404" s="104"/>
      <c r="AO49404" s="104"/>
      <c r="AP49404" s="104"/>
    </row>
    <row r="49405" spans="21:42" ht="15" customHeight="1" x14ac:dyDescent="0.25">
      <c r="U49405" s="104"/>
      <c r="AB49405" s="104"/>
      <c r="AC49405" s="104"/>
      <c r="AF49405" s="104"/>
      <c r="AG49405" s="104"/>
      <c r="AK49405" s="104"/>
      <c r="AL49405" s="104"/>
      <c r="AO49405" s="104"/>
      <c r="AP49405" s="104"/>
    </row>
    <row r="49406" spans="21:42" ht="15" customHeight="1" x14ac:dyDescent="0.25">
      <c r="U49406" s="104"/>
      <c r="AB49406" s="104"/>
      <c r="AC49406" s="104"/>
      <c r="AF49406" s="104"/>
      <c r="AG49406" s="104"/>
      <c r="AK49406" s="104"/>
      <c r="AL49406" s="104"/>
      <c r="AO49406" s="104"/>
      <c r="AP49406" s="104"/>
    </row>
    <row r="49407" spans="21:42" ht="15" customHeight="1" x14ac:dyDescent="0.25">
      <c r="U49407" s="104"/>
      <c r="AB49407" s="104"/>
      <c r="AC49407" s="104"/>
      <c r="AF49407" s="104"/>
      <c r="AG49407" s="104"/>
      <c r="AK49407" s="104"/>
      <c r="AL49407" s="104"/>
      <c r="AO49407" s="104"/>
      <c r="AP49407" s="104"/>
    </row>
    <row r="49408" spans="21:42" ht="15" customHeight="1" x14ac:dyDescent="0.25">
      <c r="U49408" s="104"/>
      <c r="AB49408" s="104"/>
      <c r="AC49408" s="104"/>
      <c r="AF49408" s="104"/>
      <c r="AG49408" s="104"/>
      <c r="AK49408" s="104"/>
      <c r="AL49408" s="104"/>
      <c r="AO49408" s="104"/>
      <c r="AP49408" s="104"/>
    </row>
    <row r="49409" spans="21:42" ht="15" customHeight="1" x14ac:dyDescent="0.25">
      <c r="U49409" s="104"/>
      <c r="AB49409" s="104"/>
      <c r="AC49409" s="104"/>
      <c r="AF49409" s="104"/>
      <c r="AG49409" s="104"/>
      <c r="AK49409" s="104"/>
      <c r="AL49409" s="104"/>
      <c r="AO49409" s="104"/>
      <c r="AP49409" s="104"/>
    </row>
    <row r="49410" spans="21:42" ht="15" customHeight="1" x14ac:dyDescent="0.25">
      <c r="U49410" s="104"/>
      <c r="AB49410" s="104"/>
      <c r="AC49410" s="104"/>
      <c r="AF49410" s="104"/>
      <c r="AG49410" s="104"/>
      <c r="AK49410" s="104"/>
      <c r="AL49410" s="104"/>
      <c r="AO49410" s="104"/>
      <c r="AP49410" s="104"/>
    </row>
    <row r="49411" spans="21:42" ht="15" customHeight="1" x14ac:dyDescent="0.25">
      <c r="U49411" s="104"/>
      <c r="AB49411" s="104"/>
      <c r="AC49411" s="104"/>
      <c r="AF49411" s="104"/>
      <c r="AG49411" s="104"/>
      <c r="AK49411" s="104"/>
      <c r="AL49411" s="104"/>
      <c r="AO49411" s="104"/>
      <c r="AP49411" s="104"/>
    </row>
    <row r="49412" spans="21:42" ht="15" customHeight="1" x14ac:dyDescent="0.25">
      <c r="U49412" s="104"/>
      <c r="AB49412" s="104"/>
      <c r="AC49412" s="104"/>
      <c r="AF49412" s="104"/>
      <c r="AG49412" s="104"/>
      <c r="AK49412" s="104"/>
      <c r="AL49412" s="104"/>
      <c r="AO49412" s="104"/>
      <c r="AP49412" s="104"/>
    </row>
    <row r="49413" spans="21:42" ht="15" customHeight="1" x14ac:dyDescent="0.25">
      <c r="U49413" s="104"/>
      <c r="AB49413" s="104"/>
      <c r="AC49413" s="104"/>
      <c r="AF49413" s="104"/>
      <c r="AG49413" s="104"/>
      <c r="AK49413" s="104"/>
      <c r="AL49413" s="104"/>
      <c r="AO49413" s="104"/>
      <c r="AP49413" s="104"/>
    </row>
    <row r="49414" spans="21:42" ht="15" customHeight="1" x14ac:dyDescent="0.25">
      <c r="U49414" s="104"/>
      <c r="AB49414" s="104"/>
      <c r="AC49414" s="104"/>
      <c r="AF49414" s="104"/>
      <c r="AG49414" s="104"/>
      <c r="AK49414" s="104"/>
      <c r="AL49414" s="104"/>
      <c r="AO49414" s="104"/>
      <c r="AP49414" s="104"/>
    </row>
    <row r="49415" spans="21:42" ht="15" customHeight="1" x14ac:dyDescent="0.25">
      <c r="U49415" s="104"/>
      <c r="AB49415" s="104"/>
      <c r="AC49415" s="104"/>
      <c r="AF49415" s="104"/>
      <c r="AG49415" s="104"/>
      <c r="AK49415" s="104"/>
      <c r="AL49415" s="104"/>
      <c r="AO49415" s="104"/>
      <c r="AP49415" s="104"/>
    </row>
    <row r="49416" spans="21:42" ht="15" customHeight="1" x14ac:dyDescent="0.25">
      <c r="U49416" s="104"/>
      <c r="AB49416" s="104"/>
      <c r="AC49416" s="104"/>
      <c r="AF49416" s="104"/>
      <c r="AG49416" s="104"/>
      <c r="AK49416" s="104"/>
      <c r="AL49416" s="104"/>
      <c r="AO49416" s="104"/>
      <c r="AP49416" s="104"/>
    </row>
    <row r="49417" spans="21:42" ht="15" customHeight="1" x14ac:dyDescent="0.25">
      <c r="U49417" s="104"/>
      <c r="AB49417" s="104"/>
      <c r="AC49417" s="104"/>
      <c r="AF49417" s="104"/>
      <c r="AG49417" s="104"/>
      <c r="AK49417" s="104"/>
      <c r="AL49417" s="104"/>
      <c r="AO49417" s="104"/>
      <c r="AP49417" s="104"/>
    </row>
    <row r="49418" spans="21:42" ht="15" customHeight="1" x14ac:dyDescent="0.25">
      <c r="U49418" s="104"/>
      <c r="AB49418" s="104"/>
      <c r="AC49418" s="104"/>
      <c r="AF49418" s="104"/>
      <c r="AG49418" s="104"/>
      <c r="AK49418" s="104"/>
      <c r="AL49418" s="104"/>
      <c r="AO49418" s="104"/>
      <c r="AP49418" s="104"/>
    </row>
    <row r="49419" spans="21:42" ht="15" customHeight="1" x14ac:dyDescent="0.25">
      <c r="U49419" s="104"/>
      <c r="AB49419" s="104"/>
      <c r="AC49419" s="104"/>
      <c r="AF49419" s="104"/>
      <c r="AG49419" s="104"/>
      <c r="AK49419" s="104"/>
      <c r="AL49419" s="104"/>
      <c r="AO49419" s="104"/>
      <c r="AP49419" s="104"/>
    </row>
    <row r="49420" spans="21:42" ht="15" customHeight="1" x14ac:dyDescent="0.25">
      <c r="U49420" s="104"/>
      <c r="AB49420" s="104"/>
      <c r="AC49420" s="104"/>
      <c r="AF49420" s="104"/>
      <c r="AG49420" s="104"/>
      <c r="AK49420" s="104"/>
      <c r="AL49420" s="104"/>
      <c r="AO49420" s="104"/>
      <c r="AP49420" s="104"/>
    </row>
    <row r="49421" spans="21:42" ht="15" customHeight="1" x14ac:dyDescent="0.25">
      <c r="U49421" s="104"/>
      <c r="AB49421" s="104"/>
      <c r="AC49421" s="104"/>
      <c r="AF49421" s="104"/>
      <c r="AG49421" s="104"/>
      <c r="AK49421" s="104"/>
      <c r="AL49421" s="104"/>
      <c r="AO49421" s="104"/>
      <c r="AP49421" s="104"/>
    </row>
    <row r="49422" spans="21:42" ht="15" customHeight="1" x14ac:dyDescent="0.25">
      <c r="U49422" s="104"/>
      <c r="AB49422" s="104"/>
      <c r="AC49422" s="104"/>
      <c r="AF49422" s="104"/>
      <c r="AG49422" s="104"/>
      <c r="AK49422" s="104"/>
      <c r="AL49422" s="104"/>
      <c r="AO49422" s="104"/>
      <c r="AP49422" s="104"/>
    </row>
    <row r="49423" spans="21:42" ht="15" customHeight="1" x14ac:dyDescent="0.25">
      <c r="U49423" s="104"/>
      <c r="AB49423" s="104"/>
      <c r="AC49423" s="104"/>
      <c r="AF49423" s="104"/>
      <c r="AG49423" s="104"/>
      <c r="AK49423" s="104"/>
      <c r="AL49423" s="104"/>
      <c r="AO49423" s="104"/>
      <c r="AP49423" s="104"/>
    </row>
    <row r="49424" spans="21:42" ht="15" customHeight="1" x14ac:dyDescent="0.25">
      <c r="U49424" s="104"/>
      <c r="AB49424" s="104"/>
      <c r="AC49424" s="104"/>
      <c r="AF49424" s="104"/>
      <c r="AG49424" s="104"/>
      <c r="AK49424" s="104"/>
      <c r="AL49424" s="104"/>
      <c r="AO49424" s="104"/>
      <c r="AP49424" s="104"/>
    </row>
    <row r="49425" spans="21:42" ht="15" customHeight="1" x14ac:dyDescent="0.25">
      <c r="U49425" s="104"/>
      <c r="AB49425" s="104"/>
      <c r="AC49425" s="104"/>
      <c r="AF49425" s="104"/>
      <c r="AG49425" s="104"/>
      <c r="AK49425" s="104"/>
      <c r="AL49425" s="104"/>
      <c r="AO49425" s="104"/>
      <c r="AP49425" s="104"/>
    </row>
    <row r="49426" spans="21:42" ht="15" customHeight="1" x14ac:dyDescent="0.25">
      <c r="U49426" s="104"/>
      <c r="AB49426" s="104"/>
      <c r="AC49426" s="104"/>
      <c r="AF49426" s="104"/>
      <c r="AG49426" s="104"/>
      <c r="AK49426" s="104"/>
      <c r="AL49426" s="104"/>
      <c r="AO49426" s="104"/>
      <c r="AP49426" s="104"/>
    </row>
    <row r="49427" spans="21:42" ht="15" customHeight="1" x14ac:dyDescent="0.25">
      <c r="U49427" s="104"/>
      <c r="AB49427" s="104"/>
      <c r="AC49427" s="104"/>
      <c r="AF49427" s="104"/>
      <c r="AG49427" s="104"/>
      <c r="AK49427" s="104"/>
      <c r="AL49427" s="104"/>
      <c r="AO49427" s="104"/>
      <c r="AP49427" s="104"/>
    </row>
    <row r="49428" spans="21:42" ht="15" customHeight="1" x14ac:dyDescent="0.25">
      <c r="U49428" s="104"/>
      <c r="AB49428" s="104"/>
      <c r="AC49428" s="104"/>
      <c r="AF49428" s="104"/>
      <c r="AG49428" s="104"/>
      <c r="AK49428" s="104"/>
      <c r="AL49428" s="104"/>
      <c r="AO49428" s="104"/>
      <c r="AP49428" s="104"/>
    </row>
    <row r="49429" spans="21:42" ht="15" customHeight="1" x14ac:dyDescent="0.25">
      <c r="U49429" s="104"/>
      <c r="AB49429" s="104"/>
      <c r="AC49429" s="104"/>
      <c r="AF49429" s="104"/>
      <c r="AG49429" s="104"/>
      <c r="AK49429" s="104"/>
      <c r="AL49429" s="104"/>
      <c r="AO49429" s="104"/>
      <c r="AP49429" s="104"/>
    </row>
    <row r="49430" spans="21:42" ht="15" customHeight="1" x14ac:dyDescent="0.25">
      <c r="U49430" s="104"/>
      <c r="AB49430" s="104"/>
      <c r="AC49430" s="104"/>
      <c r="AF49430" s="104"/>
      <c r="AG49430" s="104"/>
      <c r="AK49430" s="104"/>
      <c r="AL49430" s="104"/>
      <c r="AO49430" s="104"/>
      <c r="AP49430" s="104"/>
    </row>
    <row r="49431" spans="21:42" ht="15" customHeight="1" x14ac:dyDescent="0.25">
      <c r="U49431" s="104"/>
      <c r="AB49431" s="104"/>
      <c r="AC49431" s="104"/>
      <c r="AF49431" s="104"/>
      <c r="AG49431" s="104"/>
      <c r="AK49431" s="104"/>
      <c r="AL49431" s="104"/>
      <c r="AO49431" s="104"/>
      <c r="AP49431" s="104"/>
    </row>
    <row r="49432" spans="21:42" ht="15" customHeight="1" x14ac:dyDescent="0.25">
      <c r="U49432" s="104"/>
      <c r="AB49432" s="104"/>
      <c r="AC49432" s="104"/>
      <c r="AF49432" s="104"/>
      <c r="AG49432" s="104"/>
      <c r="AK49432" s="104"/>
      <c r="AL49432" s="104"/>
      <c r="AO49432" s="104"/>
      <c r="AP49432" s="104"/>
    </row>
    <row r="49433" spans="21:42" ht="15" customHeight="1" x14ac:dyDescent="0.25">
      <c r="U49433" s="104"/>
      <c r="AB49433" s="104"/>
      <c r="AC49433" s="104"/>
      <c r="AF49433" s="104"/>
      <c r="AG49433" s="104"/>
      <c r="AK49433" s="104"/>
      <c r="AL49433" s="104"/>
      <c r="AO49433" s="104"/>
      <c r="AP49433" s="104"/>
    </row>
    <row r="49434" spans="21:42" ht="15" customHeight="1" x14ac:dyDescent="0.25">
      <c r="U49434" s="104"/>
      <c r="AB49434" s="104"/>
      <c r="AC49434" s="104"/>
      <c r="AF49434" s="104"/>
      <c r="AG49434" s="104"/>
      <c r="AK49434" s="104"/>
      <c r="AL49434" s="104"/>
      <c r="AO49434" s="104"/>
      <c r="AP49434" s="104"/>
    </row>
    <row r="49435" spans="21:42" ht="15" customHeight="1" x14ac:dyDescent="0.25">
      <c r="U49435" s="104"/>
      <c r="AB49435" s="104"/>
      <c r="AC49435" s="104"/>
      <c r="AF49435" s="104"/>
      <c r="AG49435" s="104"/>
      <c r="AK49435" s="104"/>
      <c r="AL49435" s="104"/>
      <c r="AO49435" s="104"/>
      <c r="AP49435" s="104"/>
    </row>
    <row r="49436" spans="21:42" ht="15" customHeight="1" x14ac:dyDescent="0.25">
      <c r="U49436" s="104"/>
      <c r="AB49436" s="104"/>
      <c r="AC49436" s="104"/>
      <c r="AF49436" s="104"/>
      <c r="AG49436" s="104"/>
      <c r="AK49436" s="104"/>
      <c r="AL49436" s="104"/>
      <c r="AO49436" s="104"/>
      <c r="AP49436" s="104"/>
    </row>
    <row r="49437" spans="21:42" ht="15" customHeight="1" x14ac:dyDescent="0.25">
      <c r="U49437" s="104"/>
      <c r="AB49437" s="104"/>
      <c r="AC49437" s="104"/>
      <c r="AF49437" s="104"/>
      <c r="AG49437" s="104"/>
      <c r="AK49437" s="104"/>
      <c r="AL49437" s="104"/>
      <c r="AO49437" s="104"/>
      <c r="AP49437" s="104"/>
    </row>
    <row r="49438" spans="21:42" ht="15" customHeight="1" x14ac:dyDescent="0.25">
      <c r="U49438" s="104"/>
      <c r="AB49438" s="104"/>
      <c r="AC49438" s="104"/>
      <c r="AF49438" s="104"/>
      <c r="AG49438" s="104"/>
      <c r="AK49438" s="104"/>
      <c r="AL49438" s="104"/>
      <c r="AO49438" s="104"/>
      <c r="AP49438" s="104"/>
    </row>
    <row r="49439" spans="21:42" ht="15" customHeight="1" x14ac:dyDescent="0.25">
      <c r="U49439" s="104"/>
      <c r="AB49439" s="104"/>
      <c r="AC49439" s="104"/>
      <c r="AF49439" s="104"/>
      <c r="AG49439" s="104"/>
      <c r="AK49439" s="104"/>
      <c r="AL49439" s="104"/>
      <c r="AO49439" s="104"/>
      <c r="AP49439" s="104"/>
    </row>
    <row r="49440" spans="21:42" ht="15" customHeight="1" x14ac:dyDescent="0.25">
      <c r="U49440" s="104"/>
      <c r="AB49440" s="104"/>
      <c r="AC49440" s="104"/>
      <c r="AF49440" s="104"/>
      <c r="AG49440" s="104"/>
      <c r="AK49440" s="104"/>
      <c r="AL49440" s="104"/>
      <c r="AO49440" s="104"/>
      <c r="AP49440" s="104"/>
    </row>
    <row r="49441" spans="21:42" ht="15" customHeight="1" x14ac:dyDescent="0.25">
      <c r="U49441" s="104"/>
      <c r="AB49441" s="104"/>
      <c r="AC49441" s="104"/>
      <c r="AF49441" s="104"/>
      <c r="AG49441" s="104"/>
      <c r="AK49441" s="104"/>
      <c r="AL49441" s="104"/>
      <c r="AO49441" s="104"/>
      <c r="AP49441" s="104"/>
    </row>
    <row r="49442" spans="21:42" ht="15" customHeight="1" x14ac:dyDescent="0.25">
      <c r="U49442" s="104"/>
      <c r="AB49442" s="104"/>
      <c r="AC49442" s="104"/>
      <c r="AF49442" s="104"/>
      <c r="AG49442" s="104"/>
      <c r="AK49442" s="104"/>
      <c r="AL49442" s="104"/>
      <c r="AO49442" s="104"/>
      <c r="AP49442" s="104"/>
    </row>
    <row r="49443" spans="21:42" ht="15" customHeight="1" x14ac:dyDescent="0.25">
      <c r="U49443" s="104"/>
      <c r="AB49443" s="104"/>
      <c r="AC49443" s="104"/>
      <c r="AF49443" s="104"/>
      <c r="AG49443" s="104"/>
      <c r="AK49443" s="104"/>
      <c r="AL49443" s="104"/>
      <c r="AO49443" s="104"/>
      <c r="AP49443" s="104"/>
    </row>
    <row r="49444" spans="21:42" ht="15" customHeight="1" x14ac:dyDescent="0.25">
      <c r="U49444" s="104"/>
      <c r="AB49444" s="104"/>
      <c r="AC49444" s="104"/>
      <c r="AF49444" s="104"/>
      <c r="AG49444" s="104"/>
      <c r="AK49444" s="104"/>
      <c r="AL49444" s="104"/>
      <c r="AO49444" s="104"/>
      <c r="AP49444" s="104"/>
    </row>
    <row r="49445" spans="21:42" ht="15" customHeight="1" x14ac:dyDescent="0.25">
      <c r="U49445" s="104"/>
      <c r="AB49445" s="104"/>
      <c r="AC49445" s="104"/>
      <c r="AF49445" s="104"/>
      <c r="AG49445" s="104"/>
      <c r="AK49445" s="104"/>
      <c r="AL49445" s="104"/>
      <c r="AO49445" s="104"/>
      <c r="AP49445" s="104"/>
    </row>
    <row r="49446" spans="21:42" ht="15" customHeight="1" x14ac:dyDescent="0.25">
      <c r="U49446" s="104"/>
      <c r="AB49446" s="104"/>
      <c r="AC49446" s="104"/>
      <c r="AF49446" s="104"/>
      <c r="AG49446" s="104"/>
      <c r="AK49446" s="104"/>
      <c r="AL49446" s="104"/>
      <c r="AO49446" s="104"/>
      <c r="AP49446" s="104"/>
    </row>
    <row r="49447" spans="21:42" ht="15" customHeight="1" x14ac:dyDescent="0.25">
      <c r="U49447" s="104"/>
      <c r="AB49447" s="104"/>
      <c r="AC49447" s="104"/>
      <c r="AF49447" s="104"/>
      <c r="AG49447" s="104"/>
      <c r="AK49447" s="104"/>
      <c r="AL49447" s="104"/>
      <c r="AO49447" s="104"/>
      <c r="AP49447" s="104"/>
    </row>
    <row r="49448" spans="21:42" ht="15" customHeight="1" x14ac:dyDescent="0.25">
      <c r="U49448" s="104"/>
      <c r="AB49448" s="104"/>
      <c r="AC49448" s="104"/>
      <c r="AF49448" s="104"/>
      <c r="AG49448" s="104"/>
      <c r="AK49448" s="104"/>
      <c r="AL49448" s="104"/>
      <c r="AO49448" s="104"/>
      <c r="AP49448" s="104"/>
    </row>
    <row r="49449" spans="21:42" ht="15" customHeight="1" x14ac:dyDescent="0.25">
      <c r="U49449" s="104"/>
      <c r="AB49449" s="104"/>
      <c r="AC49449" s="104"/>
      <c r="AF49449" s="104"/>
      <c r="AG49449" s="104"/>
      <c r="AK49449" s="104"/>
      <c r="AL49449" s="104"/>
      <c r="AO49449" s="104"/>
      <c r="AP49449" s="104"/>
    </row>
    <row r="49450" spans="21:42" ht="15" customHeight="1" x14ac:dyDescent="0.25">
      <c r="U49450" s="104"/>
      <c r="AB49450" s="104"/>
      <c r="AC49450" s="104"/>
      <c r="AF49450" s="104"/>
      <c r="AG49450" s="104"/>
      <c r="AK49450" s="104"/>
      <c r="AL49450" s="104"/>
      <c r="AO49450" s="104"/>
      <c r="AP49450" s="104"/>
    </row>
    <row r="49451" spans="21:42" ht="15" customHeight="1" x14ac:dyDescent="0.25">
      <c r="U49451" s="104"/>
      <c r="AB49451" s="104"/>
      <c r="AC49451" s="104"/>
      <c r="AF49451" s="104"/>
      <c r="AG49451" s="104"/>
      <c r="AK49451" s="104"/>
      <c r="AL49451" s="104"/>
      <c r="AO49451" s="104"/>
      <c r="AP49451" s="104"/>
    </row>
    <row r="49452" spans="21:42" ht="15" customHeight="1" x14ac:dyDescent="0.25">
      <c r="U49452" s="104"/>
      <c r="AB49452" s="104"/>
      <c r="AC49452" s="104"/>
      <c r="AF49452" s="104"/>
      <c r="AG49452" s="104"/>
      <c r="AK49452" s="104"/>
      <c r="AL49452" s="104"/>
      <c r="AO49452" s="104"/>
      <c r="AP49452" s="104"/>
    </row>
    <row r="49453" spans="21:42" ht="15" customHeight="1" x14ac:dyDescent="0.25">
      <c r="U49453" s="104"/>
      <c r="AB49453" s="104"/>
      <c r="AC49453" s="104"/>
      <c r="AF49453" s="104"/>
      <c r="AG49453" s="104"/>
      <c r="AK49453" s="104"/>
      <c r="AL49453" s="104"/>
      <c r="AO49453" s="104"/>
      <c r="AP49453" s="104"/>
    </row>
    <row r="49454" spans="21:42" ht="15" customHeight="1" x14ac:dyDescent="0.25">
      <c r="U49454" s="104"/>
      <c r="AB49454" s="104"/>
      <c r="AC49454" s="104"/>
      <c r="AF49454" s="104"/>
      <c r="AG49454" s="104"/>
      <c r="AK49454" s="104"/>
      <c r="AL49454" s="104"/>
      <c r="AO49454" s="104"/>
      <c r="AP49454" s="104"/>
    </row>
    <row r="49455" spans="21:42" ht="15" customHeight="1" x14ac:dyDescent="0.25">
      <c r="U49455" s="104"/>
      <c r="AB49455" s="104"/>
      <c r="AC49455" s="104"/>
      <c r="AF49455" s="104"/>
      <c r="AG49455" s="104"/>
      <c r="AK49455" s="104"/>
      <c r="AL49455" s="104"/>
      <c r="AO49455" s="104"/>
      <c r="AP49455" s="104"/>
    </row>
    <row r="49456" spans="21:42" ht="15" customHeight="1" x14ac:dyDescent="0.25">
      <c r="U49456" s="104"/>
      <c r="AB49456" s="104"/>
      <c r="AC49456" s="104"/>
      <c r="AF49456" s="104"/>
      <c r="AG49456" s="104"/>
      <c r="AK49456" s="104"/>
      <c r="AL49456" s="104"/>
      <c r="AO49456" s="104"/>
      <c r="AP49456" s="104"/>
    </row>
    <row r="49457" spans="21:42" ht="15" customHeight="1" x14ac:dyDescent="0.25">
      <c r="U49457" s="104"/>
      <c r="AB49457" s="104"/>
      <c r="AC49457" s="104"/>
      <c r="AF49457" s="104"/>
      <c r="AG49457" s="104"/>
      <c r="AK49457" s="104"/>
      <c r="AL49457" s="104"/>
      <c r="AO49457" s="104"/>
      <c r="AP49457" s="104"/>
    </row>
    <row r="49458" spans="21:42" ht="15" customHeight="1" x14ac:dyDescent="0.25">
      <c r="U49458" s="104"/>
      <c r="AB49458" s="104"/>
      <c r="AC49458" s="104"/>
      <c r="AF49458" s="104"/>
      <c r="AG49458" s="104"/>
      <c r="AK49458" s="104"/>
      <c r="AL49458" s="104"/>
      <c r="AO49458" s="104"/>
      <c r="AP49458" s="104"/>
    </row>
    <row r="49459" spans="21:42" ht="15" customHeight="1" x14ac:dyDescent="0.25">
      <c r="U49459" s="104"/>
      <c r="AB49459" s="104"/>
      <c r="AC49459" s="104"/>
      <c r="AF49459" s="104"/>
      <c r="AG49459" s="104"/>
      <c r="AK49459" s="104"/>
      <c r="AL49459" s="104"/>
      <c r="AO49459" s="104"/>
      <c r="AP49459" s="104"/>
    </row>
    <row r="49460" spans="21:42" ht="15" customHeight="1" x14ac:dyDescent="0.25">
      <c r="U49460" s="104"/>
      <c r="AB49460" s="104"/>
      <c r="AC49460" s="104"/>
      <c r="AF49460" s="104"/>
      <c r="AG49460" s="104"/>
      <c r="AK49460" s="104"/>
      <c r="AL49460" s="104"/>
      <c r="AO49460" s="104"/>
      <c r="AP49460" s="104"/>
    </row>
    <row r="49461" spans="21:42" ht="15" customHeight="1" x14ac:dyDescent="0.25">
      <c r="U49461" s="104"/>
      <c r="AB49461" s="104"/>
      <c r="AC49461" s="104"/>
      <c r="AF49461" s="104"/>
      <c r="AG49461" s="104"/>
      <c r="AK49461" s="104"/>
      <c r="AL49461" s="104"/>
      <c r="AO49461" s="104"/>
      <c r="AP49461" s="104"/>
    </row>
    <row r="49462" spans="21:42" ht="15" customHeight="1" x14ac:dyDescent="0.25">
      <c r="U49462" s="104"/>
      <c r="AB49462" s="104"/>
      <c r="AC49462" s="104"/>
      <c r="AF49462" s="104"/>
      <c r="AG49462" s="104"/>
      <c r="AK49462" s="104"/>
      <c r="AL49462" s="104"/>
      <c r="AO49462" s="104"/>
      <c r="AP49462" s="104"/>
    </row>
    <row r="49463" spans="21:42" ht="15" customHeight="1" x14ac:dyDescent="0.25">
      <c r="U49463" s="104"/>
      <c r="AB49463" s="104"/>
      <c r="AC49463" s="104"/>
      <c r="AF49463" s="104"/>
      <c r="AG49463" s="104"/>
      <c r="AK49463" s="104"/>
      <c r="AL49463" s="104"/>
      <c r="AO49463" s="104"/>
      <c r="AP49463" s="104"/>
    </row>
    <row r="49464" spans="21:42" ht="15" customHeight="1" x14ac:dyDescent="0.25">
      <c r="U49464" s="104"/>
      <c r="AB49464" s="104"/>
      <c r="AC49464" s="104"/>
      <c r="AF49464" s="104"/>
      <c r="AG49464" s="104"/>
      <c r="AK49464" s="104"/>
      <c r="AL49464" s="104"/>
      <c r="AO49464" s="104"/>
      <c r="AP49464" s="104"/>
    </row>
    <row r="49465" spans="21:42" ht="15" customHeight="1" x14ac:dyDescent="0.25">
      <c r="U49465" s="104"/>
      <c r="AB49465" s="104"/>
      <c r="AC49465" s="104"/>
      <c r="AF49465" s="104"/>
      <c r="AG49465" s="104"/>
      <c r="AK49465" s="104"/>
      <c r="AL49465" s="104"/>
      <c r="AO49465" s="104"/>
      <c r="AP49465" s="104"/>
    </row>
    <row r="49466" spans="21:42" ht="15" customHeight="1" x14ac:dyDescent="0.25">
      <c r="U49466" s="104"/>
      <c r="AB49466" s="104"/>
      <c r="AC49466" s="104"/>
      <c r="AF49466" s="104"/>
      <c r="AG49466" s="104"/>
      <c r="AK49466" s="104"/>
      <c r="AL49466" s="104"/>
      <c r="AO49466" s="104"/>
      <c r="AP49466" s="104"/>
    </row>
    <row r="49467" spans="21:42" ht="15" customHeight="1" x14ac:dyDescent="0.25">
      <c r="U49467" s="104"/>
      <c r="AB49467" s="104"/>
      <c r="AC49467" s="104"/>
      <c r="AF49467" s="104"/>
      <c r="AG49467" s="104"/>
      <c r="AK49467" s="104"/>
      <c r="AL49467" s="104"/>
      <c r="AO49467" s="104"/>
      <c r="AP49467" s="104"/>
    </row>
    <row r="49468" spans="21:42" ht="15" customHeight="1" x14ac:dyDescent="0.25">
      <c r="U49468" s="104"/>
      <c r="AB49468" s="104"/>
      <c r="AC49468" s="104"/>
      <c r="AF49468" s="104"/>
      <c r="AG49468" s="104"/>
      <c r="AK49468" s="104"/>
      <c r="AL49468" s="104"/>
      <c r="AO49468" s="104"/>
      <c r="AP49468" s="104"/>
    </row>
    <row r="49469" spans="21:42" ht="15" customHeight="1" x14ac:dyDescent="0.25">
      <c r="U49469" s="104"/>
      <c r="AB49469" s="104"/>
      <c r="AC49469" s="104"/>
      <c r="AF49469" s="104"/>
      <c r="AG49469" s="104"/>
      <c r="AK49469" s="104"/>
      <c r="AL49469" s="104"/>
      <c r="AO49469" s="104"/>
      <c r="AP49469" s="104"/>
    </row>
    <row r="49470" spans="21:42" ht="15" customHeight="1" x14ac:dyDescent="0.25">
      <c r="U49470" s="104"/>
      <c r="AB49470" s="104"/>
      <c r="AC49470" s="104"/>
      <c r="AF49470" s="104"/>
      <c r="AG49470" s="104"/>
      <c r="AK49470" s="104"/>
      <c r="AL49470" s="104"/>
      <c r="AO49470" s="104"/>
      <c r="AP49470" s="104"/>
    </row>
    <row r="49471" spans="21:42" ht="15" customHeight="1" x14ac:dyDescent="0.25">
      <c r="U49471" s="104"/>
      <c r="AB49471" s="104"/>
      <c r="AC49471" s="104"/>
      <c r="AF49471" s="104"/>
      <c r="AG49471" s="104"/>
      <c r="AK49471" s="104"/>
      <c r="AL49471" s="104"/>
      <c r="AO49471" s="104"/>
      <c r="AP49471" s="104"/>
    </row>
    <row r="49472" spans="21:42" ht="15" customHeight="1" x14ac:dyDescent="0.25">
      <c r="U49472" s="104"/>
      <c r="AB49472" s="104"/>
      <c r="AC49472" s="104"/>
      <c r="AF49472" s="104"/>
      <c r="AG49472" s="104"/>
      <c r="AK49472" s="104"/>
      <c r="AL49472" s="104"/>
      <c r="AO49472" s="104"/>
      <c r="AP49472" s="104"/>
    </row>
    <row r="49473" spans="21:42" ht="15" customHeight="1" x14ac:dyDescent="0.25">
      <c r="U49473" s="104"/>
      <c r="AB49473" s="104"/>
      <c r="AC49473" s="104"/>
      <c r="AF49473" s="104"/>
      <c r="AG49473" s="104"/>
      <c r="AK49473" s="104"/>
      <c r="AL49473" s="104"/>
      <c r="AO49473" s="104"/>
      <c r="AP49473" s="104"/>
    </row>
    <row r="49474" spans="21:42" ht="15" customHeight="1" x14ac:dyDescent="0.25">
      <c r="U49474" s="104"/>
      <c r="AB49474" s="104"/>
      <c r="AC49474" s="104"/>
      <c r="AF49474" s="104"/>
      <c r="AG49474" s="104"/>
      <c r="AK49474" s="104"/>
      <c r="AL49474" s="104"/>
      <c r="AO49474" s="104"/>
      <c r="AP49474" s="104"/>
    </row>
    <row r="49475" spans="21:42" ht="15" customHeight="1" x14ac:dyDescent="0.25">
      <c r="U49475" s="104"/>
      <c r="AB49475" s="104"/>
      <c r="AC49475" s="104"/>
      <c r="AF49475" s="104"/>
      <c r="AG49475" s="104"/>
      <c r="AK49475" s="104"/>
      <c r="AL49475" s="104"/>
      <c r="AO49475" s="104"/>
      <c r="AP49475" s="104"/>
    </row>
    <row r="49476" spans="21:42" ht="15" customHeight="1" x14ac:dyDescent="0.25">
      <c r="U49476" s="104"/>
      <c r="AB49476" s="104"/>
      <c r="AC49476" s="104"/>
      <c r="AF49476" s="104"/>
      <c r="AG49476" s="104"/>
      <c r="AK49476" s="104"/>
      <c r="AL49476" s="104"/>
      <c r="AO49476" s="104"/>
      <c r="AP49476" s="104"/>
    </row>
    <row r="49477" spans="21:42" ht="15" customHeight="1" x14ac:dyDescent="0.25">
      <c r="U49477" s="104"/>
      <c r="AB49477" s="104"/>
      <c r="AC49477" s="104"/>
      <c r="AF49477" s="104"/>
      <c r="AG49477" s="104"/>
      <c r="AK49477" s="104"/>
      <c r="AL49477" s="104"/>
      <c r="AO49477" s="104"/>
      <c r="AP49477" s="104"/>
    </row>
    <row r="49478" spans="21:42" ht="15" customHeight="1" x14ac:dyDescent="0.25">
      <c r="U49478" s="104"/>
      <c r="AB49478" s="104"/>
      <c r="AC49478" s="104"/>
      <c r="AF49478" s="104"/>
      <c r="AG49478" s="104"/>
      <c r="AK49478" s="104"/>
      <c r="AL49478" s="104"/>
      <c r="AO49478" s="104"/>
      <c r="AP49478" s="104"/>
    </row>
    <row r="49479" spans="21:42" ht="15" customHeight="1" x14ac:dyDescent="0.25">
      <c r="U49479" s="104"/>
      <c r="AB49479" s="104"/>
      <c r="AC49479" s="104"/>
      <c r="AF49479" s="104"/>
      <c r="AG49479" s="104"/>
      <c r="AK49479" s="104"/>
      <c r="AL49479" s="104"/>
      <c r="AO49479" s="104"/>
      <c r="AP49479" s="104"/>
    </row>
    <row r="49480" spans="21:42" ht="15" customHeight="1" x14ac:dyDescent="0.25">
      <c r="U49480" s="104"/>
      <c r="AB49480" s="104"/>
      <c r="AC49480" s="104"/>
      <c r="AF49480" s="104"/>
      <c r="AG49480" s="104"/>
      <c r="AK49480" s="104"/>
      <c r="AL49480" s="104"/>
      <c r="AO49480" s="104"/>
      <c r="AP49480" s="104"/>
    </row>
    <row r="49481" spans="21:42" ht="15" customHeight="1" x14ac:dyDescent="0.25">
      <c r="U49481" s="104"/>
      <c r="AB49481" s="104"/>
      <c r="AC49481" s="104"/>
      <c r="AF49481" s="104"/>
      <c r="AG49481" s="104"/>
      <c r="AK49481" s="104"/>
      <c r="AL49481" s="104"/>
      <c r="AO49481" s="104"/>
      <c r="AP49481" s="104"/>
    </row>
    <row r="49482" spans="21:42" ht="15" customHeight="1" x14ac:dyDescent="0.25">
      <c r="U49482" s="104"/>
      <c r="AB49482" s="104"/>
      <c r="AC49482" s="104"/>
      <c r="AF49482" s="104"/>
      <c r="AG49482" s="104"/>
      <c r="AK49482" s="104"/>
      <c r="AL49482" s="104"/>
      <c r="AO49482" s="104"/>
      <c r="AP49482" s="104"/>
    </row>
    <row r="49483" spans="21:42" ht="15" customHeight="1" x14ac:dyDescent="0.25">
      <c r="U49483" s="104"/>
      <c r="AB49483" s="104"/>
      <c r="AC49483" s="104"/>
      <c r="AF49483" s="104"/>
      <c r="AG49483" s="104"/>
      <c r="AK49483" s="104"/>
      <c r="AL49483" s="104"/>
      <c r="AO49483" s="104"/>
      <c r="AP49483" s="104"/>
    </row>
    <row r="49484" spans="21:42" ht="15" customHeight="1" x14ac:dyDescent="0.25">
      <c r="U49484" s="104"/>
      <c r="AB49484" s="104"/>
      <c r="AC49484" s="104"/>
      <c r="AF49484" s="104"/>
      <c r="AG49484" s="104"/>
      <c r="AK49484" s="104"/>
      <c r="AL49484" s="104"/>
      <c r="AO49484" s="104"/>
      <c r="AP49484" s="104"/>
    </row>
    <row r="49485" spans="21:42" ht="15" customHeight="1" x14ac:dyDescent="0.25">
      <c r="U49485" s="104"/>
      <c r="AB49485" s="104"/>
      <c r="AC49485" s="104"/>
      <c r="AF49485" s="104"/>
      <c r="AG49485" s="104"/>
      <c r="AK49485" s="104"/>
      <c r="AL49485" s="104"/>
      <c r="AO49485" s="104"/>
      <c r="AP49485" s="104"/>
    </row>
    <row r="49486" spans="21:42" ht="15" customHeight="1" x14ac:dyDescent="0.25">
      <c r="U49486" s="104"/>
      <c r="AB49486" s="104"/>
      <c r="AC49486" s="104"/>
      <c r="AF49486" s="104"/>
      <c r="AG49486" s="104"/>
      <c r="AK49486" s="104"/>
      <c r="AL49486" s="104"/>
      <c r="AO49486" s="104"/>
      <c r="AP49486" s="104"/>
    </row>
    <row r="49487" spans="21:42" ht="15" customHeight="1" x14ac:dyDescent="0.25">
      <c r="U49487" s="104"/>
      <c r="AB49487" s="104"/>
      <c r="AC49487" s="104"/>
      <c r="AF49487" s="104"/>
      <c r="AG49487" s="104"/>
      <c r="AK49487" s="104"/>
      <c r="AL49487" s="104"/>
      <c r="AO49487" s="104"/>
      <c r="AP49487" s="104"/>
    </row>
    <row r="49488" spans="21:42" ht="15" customHeight="1" x14ac:dyDescent="0.25">
      <c r="U49488" s="104"/>
      <c r="AB49488" s="104"/>
      <c r="AC49488" s="104"/>
      <c r="AF49488" s="104"/>
      <c r="AG49488" s="104"/>
      <c r="AK49488" s="104"/>
      <c r="AL49488" s="104"/>
      <c r="AO49488" s="104"/>
      <c r="AP49488" s="104"/>
    </row>
    <row r="49489" spans="21:42" ht="15" customHeight="1" x14ac:dyDescent="0.25">
      <c r="U49489" s="104"/>
      <c r="AB49489" s="104"/>
      <c r="AC49489" s="104"/>
      <c r="AF49489" s="104"/>
      <c r="AG49489" s="104"/>
      <c r="AK49489" s="104"/>
      <c r="AL49489" s="104"/>
      <c r="AO49489" s="104"/>
      <c r="AP49489" s="104"/>
    </row>
    <row r="49490" spans="21:42" ht="15" customHeight="1" x14ac:dyDescent="0.25">
      <c r="U49490" s="104"/>
      <c r="AB49490" s="104"/>
      <c r="AC49490" s="104"/>
      <c r="AF49490" s="104"/>
      <c r="AG49490" s="104"/>
      <c r="AK49490" s="104"/>
      <c r="AL49490" s="104"/>
      <c r="AO49490" s="104"/>
      <c r="AP49490" s="104"/>
    </row>
    <row r="49491" spans="21:42" ht="15" customHeight="1" x14ac:dyDescent="0.25">
      <c r="U49491" s="104"/>
      <c r="AB49491" s="104"/>
      <c r="AC49491" s="104"/>
      <c r="AF49491" s="104"/>
      <c r="AG49491" s="104"/>
      <c r="AK49491" s="104"/>
      <c r="AL49491" s="104"/>
      <c r="AO49491" s="104"/>
      <c r="AP49491" s="104"/>
    </row>
    <row r="49492" spans="21:42" ht="15" customHeight="1" x14ac:dyDescent="0.25">
      <c r="U49492" s="104"/>
      <c r="AB49492" s="104"/>
      <c r="AC49492" s="104"/>
      <c r="AF49492" s="104"/>
      <c r="AG49492" s="104"/>
      <c r="AK49492" s="104"/>
      <c r="AL49492" s="104"/>
      <c r="AO49492" s="104"/>
      <c r="AP49492" s="104"/>
    </row>
    <row r="49493" spans="21:42" ht="15" customHeight="1" x14ac:dyDescent="0.25">
      <c r="U49493" s="104"/>
      <c r="AB49493" s="104"/>
      <c r="AC49493" s="104"/>
      <c r="AF49493" s="104"/>
      <c r="AG49493" s="104"/>
      <c r="AK49493" s="104"/>
      <c r="AL49493" s="104"/>
      <c r="AO49493" s="104"/>
      <c r="AP49493" s="104"/>
    </row>
    <row r="49494" spans="21:42" ht="15" customHeight="1" x14ac:dyDescent="0.25">
      <c r="U49494" s="104"/>
      <c r="AB49494" s="104"/>
      <c r="AC49494" s="104"/>
      <c r="AF49494" s="104"/>
      <c r="AG49494" s="104"/>
      <c r="AK49494" s="104"/>
      <c r="AL49494" s="104"/>
      <c r="AO49494" s="104"/>
      <c r="AP49494" s="104"/>
    </row>
    <row r="49495" spans="21:42" ht="15" customHeight="1" x14ac:dyDescent="0.25">
      <c r="U49495" s="104"/>
      <c r="AB49495" s="104"/>
      <c r="AC49495" s="104"/>
      <c r="AF49495" s="104"/>
      <c r="AG49495" s="104"/>
      <c r="AK49495" s="104"/>
      <c r="AL49495" s="104"/>
      <c r="AO49495" s="104"/>
      <c r="AP49495" s="104"/>
    </row>
    <row r="49496" spans="21:42" ht="15" customHeight="1" x14ac:dyDescent="0.25">
      <c r="U49496" s="104"/>
      <c r="AB49496" s="104"/>
      <c r="AC49496" s="104"/>
      <c r="AF49496" s="104"/>
      <c r="AG49496" s="104"/>
      <c r="AK49496" s="104"/>
      <c r="AL49496" s="104"/>
      <c r="AO49496" s="104"/>
      <c r="AP49496" s="104"/>
    </row>
    <row r="49497" spans="21:42" ht="15" customHeight="1" x14ac:dyDescent="0.25">
      <c r="U49497" s="104"/>
      <c r="AB49497" s="104"/>
      <c r="AC49497" s="104"/>
      <c r="AF49497" s="104"/>
      <c r="AG49497" s="104"/>
      <c r="AK49497" s="104"/>
      <c r="AL49497" s="104"/>
      <c r="AO49497" s="104"/>
      <c r="AP49497" s="104"/>
    </row>
    <row r="49498" spans="21:42" ht="15" customHeight="1" x14ac:dyDescent="0.25">
      <c r="U49498" s="104"/>
      <c r="AB49498" s="104"/>
      <c r="AC49498" s="104"/>
      <c r="AF49498" s="104"/>
      <c r="AG49498" s="104"/>
      <c r="AK49498" s="104"/>
      <c r="AL49498" s="104"/>
      <c r="AO49498" s="104"/>
      <c r="AP49498" s="104"/>
    </row>
    <row r="49499" spans="21:42" ht="15" customHeight="1" x14ac:dyDescent="0.25">
      <c r="U49499" s="104"/>
      <c r="AB49499" s="104"/>
      <c r="AC49499" s="104"/>
      <c r="AF49499" s="104"/>
      <c r="AG49499" s="104"/>
      <c r="AK49499" s="104"/>
      <c r="AL49499" s="104"/>
      <c r="AO49499" s="104"/>
      <c r="AP49499" s="104"/>
    </row>
    <row r="49500" spans="21:42" ht="15" customHeight="1" x14ac:dyDescent="0.25">
      <c r="U49500" s="104"/>
      <c r="AB49500" s="104"/>
      <c r="AC49500" s="104"/>
      <c r="AF49500" s="104"/>
      <c r="AG49500" s="104"/>
      <c r="AK49500" s="104"/>
      <c r="AL49500" s="104"/>
      <c r="AO49500" s="104"/>
      <c r="AP49500" s="104"/>
    </row>
    <row r="49501" spans="21:42" ht="15" customHeight="1" x14ac:dyDescent="0.25">
      <c r="U49501" s="104"/>
      <c r="AB49501" s="104"/>
      <c r="AC49501" s="104"/>
      <c r="AF49501" s="104"/>
      <c r="AG49501" s="104"/>
      <c r="AK49501" s="104"/>
      <c r="AL49501" s="104"/>
      <c r="AO49501" s="104"/>
      <c r="AP49501" s="104"/>
    </row>
    <row r="49502" spans="21:42" ht="15" customHeight="1" x14ac:dyDescent="0.25">
      <c r="U49502" s="104"/>
      <c r="AB49502" s="104"/>
      <c r="AC49502" s="104"/>
      <c r="AF49502" s="104"/>
      <c r="AG49502" s="104"/>
      <c r="AK49502" s="104"/>
      <c r="AL49502" s="104"/>
      <c r="AO49502" s="104"/>
      <c r="AP49502" s="104"/>
    </row>
    <row r="49503" spans="21:42" ht="15" customHeight="1" x14ac:dyDescent="0.25">
      <c r="U49503" s="104"/>
      <c r="AB49503" s="104"/>
      <c r="AC49503" s="104"/>
      <c r="AF49503" s="104"/>
      <c r="AG49503" s="104"/>
      <c r="AK49503" s="104"/>
      <c r="AL49503" s="104"/>
      <c r="AO49503" s="104"/>
      <c r="AP49503" s="104"/>
    </row>
    <row r="49504" spans="21:42" ht="15" customHeight="1" x14ac:dyDescent="0.25">
      <c r="U49504" s="104"/>
      <c r="AB49504" s="104"/>
      <c r="AC49504" s="104"/>
      <c r="AF49504" s="104"/>
      <c r="AG49504" s="104"/>
      <c r="AK49504" s="104"/>
      <c r="AL49504" s="104"/>
      <c r="AO49504" s="104"/>
      <c r="AP49504" s="104"/>
    </row>
    <row r="49505" spans="21:42" ht="15" customHeight="1" x14ac:dyDescent="0.25">
      <c r="U49505" s="104"/>
      <c r="AB49505" s="104"/>
      <c r="AC49505" s="104"/>
      <c r="AF49505" s="104"/>
      <c r="AG49505" s="104"/>
      <c r="AK49505" s="104"/>
      <c r="AL49505" s="104"/>
      <c r="AO49505" s="104"/>
      <c r="AP49505" s="104"/>
    </row>
    <row r="49506" spans="21:42" ht="15" customHeight="1" x14ac:dyDescent="0.25">
      <c r="U49506" s="104"/>
      <c r="AB49506" s="104"/>
      <c r="AC49506" s="104"/>
      <c r="AF49506" s="104"/>
      <c r="AG49506" s="104"/>
      <c r="AK49506" s="104"/>
      <c r="AL49506" s="104"/>
      <c r="AO49506" s="104"/>
      <c r="AP49506" s="104"/>
    </row>
    <row r="49507" spans="21:42" ht="15" customHeight="1" x14ac:dyDescent="0.25">
      <c r="U49507" s="104"/>
      <c r="AB49507" s="104"/>
      <c r="AC49507" s="104"/>
      <c r="AF49507" s="104"/>
      <c r="AG49507" s="104"/>
      <c r="AK49507" s="104"/>
      <c r="AL49507" s="104"/>
      <c r="AO49507" s="104"/>
      <c r="AP49507" s="104"/>
    </row>
    <row r="49508" spans="21:42" ht="15" customHeight="1" x14ac:dyDescent="0.25">
      <c r="U49508" s="104"/>
      <c r="AB49508" s="104"/>
      <c r="AC49508" s="104"/>
      <c r="AF49508" s="104"/>
      <c r="AG49508" s="104"/>
      <c r="AK49508" s="104"/>
      <c r="AL49508" s="104"/>
      <c r="AO49508" s="104"/>
      <c r="AP49508" s="104"/>
    </row>
    <row r="49509" spans="21:42" ht="15" customHeight="1" x14ac:dyDescent="0.25">
      <c r="U49509" s="104"/>
      <c r="AB49509" s="104"/>
      <c r="AC49509" s="104"/>
      <c r="AF49509" s="104"/>
      <c r="AG49509" s="104"/>
      <c r="AK49509" s="104"/>
      <c r="AL49509" s="104"/>
      <c r="AO49509" s="104"/>
      <c r="AP49509" s="104"/>
    </row>
    <row r="49510" spans="21:42" ht="15" customHeight="1" x14ac:dyDescent="0.25">
      <c r="U49510" s="104"/>
      <c r="AB49510" s="104"/>
      <c r="AC49510" s="104"/>
      <c r="AF49510" s="104"/>
      <c r="AG49510" s="104"/>
      <c r="AK49510" s="104"/>
      <c r="AL49510" s="104"/>
      <c r="AO49510" s="104"/>
      <c r="AP49510" s="104"/>
    </row>
    <row r="49511" spans="21:42" ht="15" customHeight="1" x14ac:dyDescent="0.25">
      <c r="U49511" s="104"/>
      <c r="AB49511" s="104"/>
      <c r="AC49511" s="104"/>
      <c r="AF49511" s="104"/>
      <c r="AG49511" s="104"/>
      <c r="AK49511" s="104"/>
      <c r="AL49511" s="104"/>
      <c r="AO49511" s="104"/>
      <c r="AP49511" s="104"/>
    </row>
    <row r="49512" spans="21:42" ht="15" customHeight="1" x14ac:dyDescent="0.25">
      <c r="U49512" s="104"/>
      <c r="AB49512" s="104"/>
      <c r="AC49512" s="104"/>
      <c r="AF49512" s="104"/>
      <c r="AG49512" s="104"/>
      <c r="AK49512" s="104"/>
      <c r="AL49512" s="104"/>
      <c r="AO49512" s="104"/>
      <c r="AP49512" s="104"/>
    </row>
    <row r="49513" spans="21:42" ht="15" customHeight="1" x14ac:dyDescent="0.25">
      <c r="U49513" s="104"/>
      <c r="AB49513" s="104"/>
      <c r="AC49513" s="104"/>
      <c r="AF49513" s="104"/>
      <c r="AG49513" s="104"/>
      <c r="AK49513" s="104"/>
      <c r="AL49513" s="104"/>
      <c r="AO49513" s="104"/>
      <c r="AP49513" s="104"/>
    </row>
    <row r="49514" spans="21:42" ht="15" customHeight="1" x14ac:dyDescent="0.25">
      <c r="U49514" s="104"/>
      <c r="AB49514" s="104"/>
      <c r="AC49514" s="104"/>
      <c r="AF49514" s="104"/>
      <c r="AG49514" s="104"/>
      <c r="AK49514" s="104"/>
      <c r="AL49514" s="104"/>
      <c r="AO49514" s="104"/>
      <c r="AP49514" s="104"/>
    </row>
    <row r="49515" spans="21:42" ht="15" customHeight="1" x14ac:dyDescent="0.25">
      <c r="U49515" s="104"/>
      <c r="AB49515" s="104"/>
      <c r="AC49515" s="104"/>
      <c r="AF49515" s="104"/>
      <c r="AG49515" s="104"/>
      <c r="AK49515" s="104"/>
      <c r="AL49515" s="104"/>
      <c r="AO49515" s="104"/>
      <c r="AP49515" s="104"/>
    </row>
    <row r="49516" spans="21:42" ht="15" customHeight="1" x14ac:dyDescent="0.25">
      <c r="U49516" s="104"/>
      <c r="AB49516" s="104"/>
      <c r="AC49516" s="104"/>
      <c r="AF49516" s="104"/>
      <c r="AG49516" s="104"/>
      <c r="AK49516" s="104"/>
      <c r="AL49516" s="104"/>
      <c r="AO49516" s="104"/>
      <c r="AP49516" s="104"/>
    </row>
    <row r="49517" spans="21:42" ht="15" customHeight="1" x14ac:dyDescent="0.25">
      <c r="U49517" s="104"/>
      <c r="AB49517" s="104"/>
      <c r="AC49517" s="104"/>
      <c r="AF49517" s="104"/>
      <c r="AG49517" s="104"/>
      <c r="AK49517" s="104"/>
      <c r="AL49517" s="104"/>
      <c r="AO49517" s="104"/>
      <c r="AP49517" s="104"/>
    </row>
    <row r="49518" spans="21:42" ht="15" customHeight="1" x14ac:dyDescent="0.25">
      <c r="U49518" s="104"/>
      <c r="AB49518" s="104"/>
      <c r="AC49518" s="104"/>
      <c r="AF49518" s="104"/>
      <c r="AG49518" s="104"/>
      <c r="AK49518" s="104"/>
      <c r="AL49518" s="104"/>
      <c r="AO49518" s="104"/>
      <c r="AP49518" s="104"/>
    </row>
    <row r="49519" spans="21:42" ht="15" customHeight="1" x14ac:dyDescent="0.25">
      <c r="U49519" s="104"/>
      <c r="AB49519" s="104"/>
      <c r="AC49519" s="104"/>
      <c r="AF49519" s="104"/>
      <c r="AG49519" s="104"/>
      <c r="AK49519" s="104"/>
      <c r="AL49519" s="104"/>
      <c r="AO49519" s="104"/>
      <c r="AP49519" s="104"/>
    </row>
    <row r="49520" spans="21:42" ht="15" customHeight="1" x14ac:dyDescent="0.25">
      <c r="U49520" s="104"/>
      <c r="AB49520" s="104"/>
      <c r="AC49520" s="104"/>
      <c r="AF49520" s="104"/>
      <c r="AG49520" s="104"/>
      <c r="AK49520" s="104"/>
      <c r="AL49520" s="104"/>
      <c r="AO49520" s="104"/>
      <c r="AP49520" s="104"/>
    </row>
    <row r="49521" spans="21:42" ht="15" customHeight="1" x14ac:dyDescent="0.25">
      <c r="U49521" s="104"/>
      <c r="AB49521" s="104"/>
      <c r="AC49521" s="104"/>
      <c r="AF49521" s="104"/>
      <c r="AG49521" s="104"/>
      <c r="AK49521" s="104"/>
      <c r="AL49521" s="104"/>
      <c r="AO49521" s="104"/>
      <c r="AP49521" s="104"/>
    </row>
    <row r="49522" spans="21:42" ht="15" customHeight="1" x14ac:dyDescent="0.25">
      <c r="U49522" s="104"/>
      <c r="AB49522" s="104"/>
      <c r="AC49522" s="104"/>
      <c r="AF49522" s="104"/>
      <c r="AG49522" s="104"/>
      <c r="AK49522" s="104"/>
      <c r="AL49522" s="104"/>
      <c r="AO49522" s="104"/>
      <c r="AP49522" s="104"/>
    </row>
    <row r="49523" spans="21:42" ht="15" customHeight="1" x14ac:dyDescent="0.25">
      <c r="U49523" s="104"/>
      <c r="AB49523" s="104"/>
      <c r="AC49523" s="104"/>
      <c r="AF49523" s="104"/>
      <c r="AG49523" s="104"/>
      <c r="AK49523" s="104"/>
      <c r="AL49523" s="104"/>
      <c r="AO49523" s="104"/>
      <c r="AP49523" s="104"/>
    </row>
    <row r="49524" spans="21:42" ht="15" customHeight="1" x14ac:dyDescent="0.25">
      <c r="U49524" s="104"/>
      <c r="AB49524" s="104"/>
      <c r="AC49524" s="104"/>
      <c r="AF49524" s="104"/>
      <c r="AG49524" s="104"/>
      <c r="AK49524" s="104"/>
      <c r="AL49524" s="104"/>
      <c r="AO49524" s="104"/>
      <c r="AP49524" s="104"/>
    </row>
    <row r="49525" spans="21:42" ht="15" customHeight="1" x14ac:dyDescent="0.25">
      <c r="U49525" s="104"/>
      <c r="AB49525" s="104"/>
      <c r="AC49525" s="104"/>
      <c r="AF49525" s="104"/>
      <c r="AG49525" s="104"/>
      <c r="AK49525" s="104"/>
      <c r="AL49525" s="104"/>
      <c r="AO49525" s="104"/>
      <c r="AP49525" s="104"/>
    </row>
    <row r="49526" spans="21:42" ht="15" customHeight="1" x14ac:dyDescent="0.25">
      <c r="U49526" s="104"/>
      <c r="AB49526" s="104"/>
      <c r="AC49526" s="104"/>
      <c r="AF49526" s="104"/>
      <c r="AG49526" s="104"/>
      <c r="AK49526" s="104"/>
      <c r="AL49526" s="104"/>
      <c r="AO49526" s="104"/>
      <c r="AP49526" s="104"/>
    </row>
    <row r="49527" spans="21:42" ht="15" customHeight="1" x14ac:dyDescent="0.25">
      <c r="U49527" s="104"/>
      <c r="AB49527" s="104"/>
      <c r="AC49527" s="104"/>
      <c r="AF49527" s="104"/>
      <c r="AG49527" s="104"/>
      <c r="AK49527" s="104"/>
      <c r="AL49527" s="104"/>
      <c r="AO49527" s="104"/>
      <c r="AP49527" s="104"/>
    </row>
    <row r="49528" spans="21:42" ht="15" customHeight="1" x14ac:dyDescent="0.25">
      <c r="U49528" s="104"/>
      <c r="AB49528" s="104"/>
      <c r="AC49528" s="104"/>
      <c r="AF49528" s="104"/>
      <c r="AG49528" s="104"/>
      <c r="AK49528" s="104"/>
      <c r="AL49528" s="104"/>
      <c r="AO49528" s="104"/>
      <c r="AP49528" s="104"/>
    </row>
    <row r="49529" spans="21:42" ht="15" customHeight="1" x14ac:dyDescent="0.25">
      <c r="U49529" s="104"/>
      <c r="AB49529" s="104"/>
      <c r="AC49529" s="104"/>
      <c r="AF49529" s="104"/>
      <c r="AG49529" s="104"/>
      <c r="AK49529" s="104"/>
      <c r="AL49529" s="104"/>
      <c r="AO49529" s="104"/>
      <c r="AP49529" s="104"/>
    </row>
    <row r="49530" spans="21:42" ht="15" customHeight="1" x14ac:dyDescent="0.25">
      <c r="U49530" s="104"/>
      <c r="AB49530" s="104"/>
      <c r="AC49530" s="104"/>
      <c r="AF49530" s="104"/>
      <c r="AG49530" s="104"/>
      <c r="AK49530" s="104"/>
      <c r="AL49530" s="104"/>
      <c r="AO49530" s="104"/>
      <c r="AP49530" s="104"/>
    </row>
    <row r="49531" spans="21:42" ht="15" customHeight="1" x14ac:dyDescent="0.25">
      <c r="U49531" s="104"/>
      <c r="AB49531" s="104"/>
      <c r="AC49531" s="104"/>
      <c r="AF49531" s="104"/>
      <c r="AG49531" s="104"/>
      <c r="AK49531" s="104"/>
      <c r="AL49531" s="104"/>
      <c r="AO49531" s="104"/>
      <c r="AP49531" s="104"/>
    </row>
    <row r="49532" spans="21:42" ht="15" customHeight="1" x14ac:dyDescent="0.25">
      <c r="U49532" s="104"/>
      <c r="AB49532" s="104"/>
      <c r="AC49532" s="104"/>
      <c r="AF49532" s="104"/>
      <c r="AG49532" s="104"/>
      <c r="AK49532" s="104"/>
      <c r="AL49532" s="104"/>
      <c r="AO49532" s="104"/>
      <c r="AP49532" s="104"/>
    </row>
    <row r="49533" spans="21:42" ht="15" customHeight="1" x14ac:dyDescent="0.25">
      <c r="U49533" s="104"/>
      <c r="AB49533" s="104"/>
      <c r="AC49533" s="104"/>
      <c r="AF49533" s="104"/>
      <c r="AG49533" s="104"/>
      <c r="AK49533" s="104"/>
      <c r="AL49533" s="104"/>
      <c r="AO49533" s="104"/>
      <c r="AP49533" s="104"/>
    </row>
    <row r="49534" spans="21:42" ht="15" customHeight="1" x14ac:dyDescent="0.25">
      <c r="U49534" s="104"/>
      <c r="AB49534" s="104"/>
      <c r="AC49534" s="104"/>
      <c r="AF49534" s="104"/>
      <c r="AG49534" s="104"/>
      <c r="AK49534" s="104"/>
      <c r="AL49534" s="104"/>
      <c r="AO49534" s="104"/>
      <c r="AP49534" s="104"/>
    </row>
    <row r="49535" spans="21:42" ht="15" customHeight="1" x14ac:dyDescent="0.25">
      <c r="U49535" s="104"/>
      <c r="AB49535" s="104"/>
      <c r="AC49535" s="104"/>
      <c r="AF49535" s="104"/>
      <c r="AG49535" s="104"/>
      <c r="AK49535" s="104"/>
      <c r="AL49535" s="104"/>
      <c r="AO49535" s="104"/>
      <c r="AP49535" s="104"/>
    </row>
    <row r="49536" spans="21:42" ht="15" customHeight="1" x14ac:dyDescent="0.25">
      <c r="U49536" s="104"/>
      <c r="AB49536" s="104"/>
      <c r="AC49536" s="104"/>
      <c r="AF49536" s="104"/>
      <c r="AG49536" s="104"/>
      <c r="AK49536" s="104"/>
      <c r="AL49536" s="104"/>
      <c r="AO49536" s="104"/>
      <c r="AP49536" s="104"/>
    </row>
    <row r="49537" spans="21:42" ht="15" customHeight="1" x14ac:dyDescent="0.25">
      <c r="U49537" s="104"/>
      <c r="AB49537" s="104"/>
      <c r="AC49537" s="104"/>
      <c r="AF49537" s="104"/>
      <c r="AG49537" s="104"/>
      <c r="AK49537" s="104"/>
      <c r="AL49537" s="104"/>
      <c r="AO49537" s="104"/>
      <c r="AP49537" s="104"/>
    </row>
    <row r="49538" spans="21:42" ht="15" customHeight="1" x14ac:dyDescent="0.25">
      <c r="U49538" s="104"/>
      <c r="AB49538" s="104"/>
      <c r="AC49538" s="104"/>
      <c r="AF49538" s="104"/>
      <c r="AG49538" s="104"/>
      <c r="AK49538" s="104"/>
      <c r="AL49538" s="104"/>
      <c r="AO49538" s="104"/>
      <c r="AP49538" s="104"/>
    </row>
    <row r="49539" spans="21:42" ht="15" customHeight="1" x14ac:dyDescent="0.25">
      <c r="U49539" s="104"/>
      <c r="AB49539" s="104"/>
      <c r="AC49539" s="104"/>
      <c r="AF49539" s="104"/>
      <c r="AG49539" s="104"/>
      <c r="AK49539" s="104"/>
      <c r="AL49539" s="104"/>
      <c r="AO49539" s="104"/>
      <c r="AP49539" s="104"/>
    </row>
    <row r="49540" spans="21:42" ht="15" customHeight="1" x14ac:dyDescent="0.25">
      <c r="U49540" s="104"/>
      <c r="AB49540" s="104"/>
      <c r="AC49540" s="104"/>
      <c r="AF49540" s="104"/>
      <c r="AG49540" s="104"/>
      <c r="AK49540" s="104"/>
      <c r="AL49540" s="104"/>
      <c r="AO49540" s="104"/>
      <c r="AP49540" s="104"/>
    </row>
    <row r="49541" spans="21:42" ht="15" customHeight="1" x14ac:dyDescent="0.25">
      <c r="U49541" s="104"/>
      <c r="AB49541" s="104"/>
      <c r="AC49541" s="104"/>
      <c r="AF49541" s="104"/>
      <c r="AG49541" s="104"/>
      <c r="AK49541" s="104"/>
      <c r="AL49541" s="104"/>
      <c r="AO49541" s="104"/>
      <c r="AP49541" s="104"/>
    </row>
    <row r="49542" spans="21:42" ht="15" customHeight="1" x14ac:dyDescent="0.25">
      <c r="U49542" s="104"/>
      <c r="AB49542" s="104"/>
      <c r="AC49542" s="104"/>
      <c r="AF49542" s="104"/>
      <c r="AG49542" s="104"/>
      <c r="AK49542" s="104"/>
      <c r="AL49542" s="104"/>
      <c r="AO49542" s="104"/>
      <c r="AP49542" s="104"/>
    </row>
    <row r="49543" spans="21:42" ht="15" customHeight="1" x14ac:dyDescent="0.25">
      <c r="U49543" s="104"/>
      <c r="AB49543" s="104"/>
      <c r="AC49543" s="104"/>
      <c r="AF49543" s="104"/>
      <c r="AG49543" s="104"/>
      <c r="AK49543" s="104"/>
      <c r="AL49543" s="104"/>
      <c r="AO49543" s="104"/>
      <c r="AP49543" s="104"/>
    </row>
    <row r="49544" spans="21:42" ht="15" customHeight="1" x14ac:dyDescent="0.25">
      <c r="U49544" s="104"/>
      <c r="AB49544" s="104"/>
      <c r="AC49544" s="104"/>
      <c r="AF49544" s="104"/>
      <c r="AG49544" s="104"/>
      <c r="AK49544" s="104"/>
      <c r="AL49544" s="104"/>
      <c r="AO49544" s="104"/>
      <c r="AP49544" s="104"/>
    </row>
    <row r="49545" spans="21:42" ht="15" customHeight="1" x14ac:dyDescent="0.25">
      <c r="U49545" s="104"/>
      <c r="AB49545" s="104"/>
      <c r="AC49545" s="104"/>
      <c r="AF49545" s="104"/>
      <c r="AG49545" s="104"/>
      <c r="AK49545" s="104"/>
      <c r="AL49545" s="104"/>
      <c r="AO49545" s="104"/>
      <c r="AP49545" s="104"/>
    </row>
    <row r="49546" spans="21:42" ht="15" customHeight="1" x14ac:dyDescent="0.25">
      <c r="U49546" s="104"/>
      <c r="AB49546" s="104"/>
      <c r="AC49546" s="104"/>
      <c r="AF49546" s="104"/>
      <c r="AG49546" s="104"/>
      <c r="AK49546" s="104"/>
      <c r="AL49546" s="104"/>
      <c r="AO49546" s="104"/>
      <c r="AP49546" s="104"/>
    </row>
    <row r="49547" spans="21:42" ht="15" customHeight="1" x14ac:dyDescent="0.25">
      <c r="U49547" s="104"/>
      <c r="AB49547" s="104"/>
      <c r="AC49547" s="104"/>
      <c r="AF49547" s="104"/>
      <c r="AG49547" s="104"/>
      <c r="AK49547" s="104"/>
      <c r="AL49547" s="104"/>
      <c r="AO49547" s="104"/>
      <c r="AP49547" s="104"/>
    </row>
    <row r="49548" spans="21:42" ht="15" customHeight="1" x14ac:dyDescent="0.25">
      <c r="U49548" s="104"/>
      <c r="AB49548" s="104"/>
      <c r="AC49548" s="104"/>
      <c r="AF49548" s="104"/>
      <c r="AG49548" s="104"/>
      <c r="AK49548" s="104"/>
      <c r="AL49548" s="104"/>
      <c r="AO49548" s="104"/>
      <c r="AP49548" s="104"/>
    </row>
    <row r="49549" spans="21:42" ht="15" customHeight="1" x14ac:dyDescent="0.25">
      <c r="U49549" s="104"/>
      <c r="AB49549" s="104"/>
      <c r="AC49549" s="104"/>
      <c r="AF49549" s="104"/>
      <c r="AG49549" s="104"/>
      <c r="AK49549" s="104"/>
      <c r="AL49549" s="104"/>
      <c r="AO49549" s="104"/>
      <c r="AP49549" s="104"/>
    </row>
    <row r="49550" spans="21:42" ht="15" customHeight="1" x14ac:dyDescent="0.25">
      <c r="U49550" s="104"/>
      <c r="AB49550" s="104"/>
      <c r="AC49550" s="104"/>
      <c r="AF49550" s="104"/>
      <c r="AG49550" s="104"/>
      <c r="AK49550" s="104"/>
      <c r="AL49550" s="104"/>
      <c r="AO49550" s="104"/>
      <c r="AP49550" s="104"/>
    </row>
    <row r="49551" spans="21:42" ht="15" customHeight="1" x14ac:dyDescent="0.25">
      <c r="U49551" s="104"/>
      <c r="AB49551" s="104"/>
      <c r="AC49551" s="104"/>
      <c r="AF49551" s="104"/>
      <c r="AG49551" s="104"/>
      <c r="AK49551" s="104"/>
      <c r="AL49551" s="104"/>
      <c r="AO49551" s="104"/>
      <c r="AP49551" s="104"/>
    </row>
    <row r="49552" spans="21:42" ht="15" customHeight="1" x14ac:dyDescent="0.25">
      <c r="U49552" s="104"/>
      <c r="AB49552" s="104"/>
      <c r="AC49552" s="104"/>
      <c r="AF49552" s="104"/>
      <c r="AG49552" s="104"/>
      <c r="AK49552" s="104"/>
      <c r="AL49552" s="104"/>
      <c r="AO49552" s="104"/>
      <c r="AP49552" s="104"/>
    </row>
    <row r="49553" spans="21:42" ht="15" customHeight="1" x14ac:dyDescent="0.25">
      <c r="U49553" s="104"/>
      <c r="AB49553" s="104"/>
      <c r="AC49553" s="104"/>
      <c r="AF49553" s="104"/>
      <c r="AG49553" s="104"/>
      <c r="AK49553" s="104"/>
      <c r="AL49553" s="104"/>
      <c r="AO49553" s="104"/>
      <c r="AP49553" s="104"/>
    </row>
    <row r="49554" spans="21:42" ht="15" customHeight="1" x14ac:dyDescent="0.25">
      <c r="U49554" s="104"/>
      <c r="AB49554" s="104"/>
      <c r="AC49554" s="104"/>
      <c r="AF49554" s="104"/>
      <c r="AG49554" s="104"/>
      <c r="AK49554" s="104"/>
      <c r="AL49554" s="104"/>
      <c r="AO49554" s="104"/>
      <c r="AP49554" s="104"/>
    </row>
    <row r="49555" spans="21:42" ht="15" customHeight="1" x14ac:dyDescent="0.25">
      <c r="U49555" s="104"/>
      <c r="AB49555" s="104"/>
      <c r="AC49555" s="104"/>
      <c r="AF49555" s="104"/>
      <c r="AG49555" s="104"/>
      <c r="AK49555" s="104"/>
      <c r="AL49555" s="104"/>
      <c r="AO49555" s="104"/>
      <c r="AP49555" s="104"/>
    </row>
    <row r="49556" spans="21:42" ht="15" customHeight="1" x14ac:dyDescent="0.25">
      <c r="U49556" s="104"/>
      <c r="AB49556" s="104"/>
      <c r="AC49556" s="104"/>
      <c r="AF49556" s="104"/>
      <c r="AG49556" s="104"/>
      <c r="AK49556" s="104"/>
      <c r="AL49556" s="104"/>
      <c r="AO49556" s="104"/>
      <c r="AP49556" s="104"/>
    </row>
    <row r="49557" spans="21:42" ht="15" customHeight="1" x14ac:dyDescent="0.25">
      <c r="U49557" s="104"/>
      <c r="AB49557" s="104"/>
      <c r="AC49557" s="104"/>
      <c r="AF49557" s="104"/>
      <c r="AG49557" s="104"/>
      <c r="AK49557" s="104"/>
      <c r="AL49557" s="104"/>
      <c r="AO49557" s="104"/>
      <c r="AP49557" s="104"/>
    </row>
    <row r="49558" spans="21:42" ht="15" customHeight="1" x14ac:dyDescent="0.25">
      <c r="U49558" s="104"/>
      <c r="AB49558" s="104"/>
      <c r="AC49558" s="104"/>
      <c r="AF49558" s="104"/>
      <c r="AG49558" s="104"/>
      <c r="AK49558" s="104"/>
      <c r="AL49558" s="104"/>
      <c r="AO49558" s="104"/>
      <c r="AP49558" s="104"/>
    </row>
    <row r="49559" spans="21:42" ht="15" customHeight="1" x14ac:dyDescent="0.25">
      <c r="U49559" s="104"/>
      <c r="AB49559" s="104"/>
      <c r="AC49559" s="104"/>
      <c r="AF49559" s="104"/>
      <c r="AG49559" s="104"/>
      <c r="AK49559" s="104"/>
      <c r="AL49559" s="104"/>
      <c r="AO49559" s="104"/>
      <c r="AP49559" s="104"/>
    </row>
    <row r="49560" spans="21:42" ht="15" customHeight="1" x14ac:dyDescent="0.25">
      <c r="U49560" s="104"/>
      <c r="AB49560" s="104"/>
      <c r="AC49560" s="104"/>
      <c r="AF49560" s="104"/>
      <c r="AG49560" s="104"/>
      <c r="AK49560" s="104"/>
      <c r="AL49560" s="104"/>
      <c r="AO49560" s="104"/>
      <c r="AP49560" s="104"/>
    </row>
    <row r="49561" spans="21:42" ht="15" customHeight="1" x14ac:dyDescent="0.25">
      <c r="U49561" s="104"/>
      <c r="AB49561" s="104"/>
      <c r="AC49561" s="104"/>
      <c r="AF49561" s="104"/>
      <c r="AG49561" s="104"/>
      <c r="AK49561" s="104"/>
      <c r="AL49561" s="104"/>
      <c r="AO49561" s="104"/>
      <c r="AP49561" s="104"/>
    </row>
    <row r="49562" spans="21:42" ht="15" customHeight="1" x14ac:dyDescent="0.25">
      <c r="U49562" s="104"/>
      <c r="AB49562" s="104"/>
      <c r="AC49562" s="104"/>
      <c r="AF49562" s="104"/>
      <c r="AG49562" s="104"/>
      <c r="AK49562" s="104"/>
      <c r="AL49562" s="104"/>
      <c r="AO49562" s="104"/>
      <c r="AP49562" s="104"/>
    </row>
    <row r="49563" spans="21:42" ht="15" customHeight="1" x14ac:dyDescent="0.25">
      <c r="U49563" s="104"/>
      <c r="AB49563" s="104"/>
      <c r="AC49563" s="104"/>
      <c r="AF49563" s="104"/>
      <c r="AG49563" s="104"/>
      <c r="AK49563" s="104"/>
      <c r="AL49563" s="104"/>
      <c r="AO49563" s="104"/>
      <c r="AP49563" s="104"/>
    </row>
    <row r="49564" spans="21:42" ht="15" customHeight="1" x14ac:dyDescent="0.25">
      <c r="U49564" s="104"/>
      <c r="AB49564" s="104"/>
      <c r="AC49564" s="104"/>
      <c r="AF49564" s="104"/>
      <c r="AG49564" s="104"/>
      <c r="AK49564" s="104"/>
      <c r="AL49564" s="104"/>
      <c r="AO49564" s="104"/>
      <c r="AP49564" s="104"/>
    </row>
    <row r="49565" spans="21:42" ht="15" customHeight="1" x14ac:dyDescent="0.25">
      <c r="U49565" s="104"/>
      <c r="AB49565" s="104"/>
      <c r="AC49565" s="104"/>
      <c r="AF49565" s="104"/>
      <c r="AG49565" s="104"/>
      <c r="AK49565" s="104"/>
      <c r="AL49565" s="104"/>
      <c r="AO49565" s="104"/>
      <c r="AP49565" s="104"/>
    </row>
    <row r="49566" spans="21:42" ht="15" customHeight="1" x14ac:dyDescent="0.25">
      <c r="U49566" s="104"/>
      <c r="AB49566" s="104"/>
      <c r="AC49566" s="104"/>
      <c r="AF49566" s="104"/>
      <c r="AG49566" s="104"/>
      <c r="AK49566" s="104"/>
      <c r="AL49566" s="104"/>
      <c r="AO49566" s="104"/>
      <c r="AP49566" s="104"/>
    </row>
    <row r="49567" spans="21:42" ht="15" customHeight="1" x14ac:dyDescent="0.25">
      <c r="U49567" s="104"/>
      <c r="AB49567" s="104"/>
      <c r="AC49567" s="104"/>
      <c r="AF49567" s="104"/>
      <c r="AG49567" s="104"/>
      <c r="AK49567" s="104"/>
      <c r="AL49567" s="104"/>
      <c r="AO49567" s="104"/>
      <c r="AP49567" s="104"/>
    </row>
    <row r="49568" spans="21:42" ht="15" customHeight="1" x14ac:dyDescent="0.25">
      <c r="U49568" s="104"/>
      <c r="AB49568" s="104"/>
      <c r="AC49568" s="104"/>
      <c r="AF49568" s="104"/>
      <c r="AG49568" s="104"/>
      <c r="AK49568" s="104"/>
      <c r="AL49568" s="104"/>
      <c r="AO49568" s="104"/>
      <c r="AP49568" s="104"/>
    </row>
    <row r="49569" spans="21:42" ht="15" customHeight="1" x14ac:dyDescent="0.25">
      <c r="U49569" s="104"/>
      <c r="AB49569" s="104"/>
      <c r="AC49569" s="104"/>
      <c r="AF49569" s="104"/>
      <c r="AG49569" s="104"/>
      <c r="AK49569" s="104"/>
      <c r="AL49569" s="104"/>
      <c r="AO49569" s="104"/>
      <c r="AP49569" s="104"/>
    </row>
    <row r="49570" spans="21:42" ht="15" customHeight="1" x14ac:dyDescent="0.25">
      <c r="U49570" s="104"/>
      <c r="AB49570" s="104"/>
      <c r="AC49570" s="104"/>
      <c r="AF49570" s="104"/>
      <c r="AG49570" s="104"/>
      <c r="AK49570" s="104"/>
      <c r="AL49570" s="104"/>
      <c r="AO49570" s="104"/>
      <c r="AP49570" s="104"/>
    </row>
    <row r="49571" spans="21:42" ht="15" customHeight="1" x14ac:dyDescent="0.25">
      <c r="U49571" s="104"/>
      <c r="AB49571" s="104"/>
      <c r="AC49571" s="104"/>
      <c r="AF49571" s="104"/>
      <c r="AG49571" s="104"/>
      <c r="AK49571" s="104"/>
      <c r="AL49571" s="104"/>
      <c r="AO49571" s="104"/>
      <c r="AP49571" s="104"/>
    </row>
    <row r="49572" spans="21:42" ht="15" customHeight="1" x14ac:dyDescent="0.25">
      <c r="U49572" s="104"/>
      <c r="AB49572" s="104"/>
      <c r="AC49572" s="104"/>
      <c r="AF49572" s="104"/>
      <c r="AG49572" s="104"/>
      <c r="AK49572" s="104"/>
      <c r="AL49572" s="104"/>
      <c r="AO49572" s="104"/>
      <c r="AP49572" s="104"/>
    </row>
    <row r="49573" spans="21:42" ht="15" customHeight="1" x14ac:dyDescent="0.25">
      <c r="U49573" s="104"/>
      <c r="AB49573" s="104"/>
      <c r="AC49573" s="104"/>
      <c r="AF49573" s="104"/>
      <c r="AG49573" s="104"/>
      <c r="AK49573" s="104"/>
      <c r="AL49573" s="104"/>
      <c r="AO49573" s="104"/>
      <c r="AP49573" s="104"/>
    </row>
    <row r="49574" spans="21:42" ht="15" customHeight="1" x14ac:dyDescent="0.25">
      <c r="U49574" s="104"/>
      <c r="AB49574" s="104"/>
      <c r="AC49574" s="104"/>
      <c r="AF49574" s="104"/>
      <c r="AG49574" s="104"/>
      <c r="AK49574" s="104"/>
      <c r="AL49574" s="104"/>
      <c r="AO49574" s="104"/>
      <c r="AP49574" s="104"/>
    </row>
    <row r="49575" spans="21:42" ht="15" customHeight="1" x14ac:dyDescent="0.25">
      <c r="U49575" s="104"/>
      <c r="AB49575" s="104"/>
      <c r="AC49575" s="104"/>
      <c r="AF49575" s="104"/>
      <c r="AG49575" s="104"/>
      <c r="AK49575" s="104"/>
      <c r="AL49575" s="104"/>
      <c r="AO49575" s="104"/>
      <c r="AP49575" s="104"/>
    </row>
    <row r="49576" spans="21:42" ht="15" customHeight="1" x14ac:dyDescent="0.25">
      <c r="U49576" s="104"/>
      <c r="AB49576" s="104"/>
      <c r="AC49576" s="104"/>
      <c r="AF49576" s="104"/>
      <c r="AG49576" s="104"/>
      <c r="AK49576" s="104"/>
      <c r="AL49576" s="104"/>
      <c r="AO49576" s="104"/>
      <c r="AP49576" s="104"/>
    </row>
    <row r="49577" spans="21:42" ht="15" customHeight="1" x14ac:dyDescent="0.25">
      <c r="U49577" s="104"/>
      <c r="AB49577" s="104"/>
      <c r="AC49577" s="104"/>
      <c r="AF49577" s="104"/>
      <c r="AG49577" s="104"/>
      <c r="AK49577" s="104"/>
      <c r="AL49577" s="104"/>
      <c r="AO49577" s="104"/>
      <c r="AP49577" s="104"/>
    </row>
    <row r="49578" spans="21:42" ht="15" customHeight="1" x14ac:dyDescent="0.25">
      <c r="U49578" s="104"/>
      <c r="AB49578" s="104"/>
      <c r="AC49578" s="104"/>
      <c r="AF49578" s="104"/>
      <c r="AG49578" s="104"/>
      <c r="AK49578" s="104"/>
      <c r="AL49578" s="104"/>
      <c r="AO49578" s="104"/>
      <c r="AP49578" s="104"/>
    </row>
    <row r="49579" spans="21:42" ht="15" customHeight="1" x14ac:dyDescent="0.25">
      <c r="U49579" s="104"/>
      <c r="AB49579" s="104"/>
      <c r="AC49579" s="104"/>
      <c r="AF49579" s="104"/>
      <c r="AG49579" s="104"/>
      <c r="AK49579" s="104"/>
      <c r="AL49579" s="104"/>
      <c r="AO49579" s="104"/>
      <c r="AP49579" s="104"/>
    </row>
    <row r="49580" spans="21:42" ht="15" customHeight="1" x14ac:dyDescent="0.25">
      <c r="U49580" s="104"/>
      <c r="AB49580" s="104"/>
      <c r="AC49580" s="104"/>
      <c r="AF49580" s="104"/>
      <c r="AG49580" s="104"/>
      <c r="AK49580" s="104"/>
      <c r="AL49580" s="104"/>
      <c r="AO49580" s="104"/>
      <c r="AP49580" s="104"/>
    </row>
    <row r="49581" spans="21:42" ht="15" customHeight="1" x14ac:dyDescent="0.25">
      <c r="U49581" s="104"/>
      <c r="AB49581" s="104"/>
      <c r="AC49581" s="104"/>
      <c r="AF49581" s="104"/>
      <c r="AG49581" s="104"/>
      <c r="AK49581" s="104"/>
      <c r="AL49581" s="104"/>
      <c r="AO49581" s="104"/>
      <c r="AP49581" s="104"/>
    </row>
    <row r="49582" spans="21:42" ht="15" customHeight="1" x14ac:dyDescent="0.25">
      <c r="U49582" s="104"/>
      <c r="AB49582" s="104"/>
      <c r="AC49582" s="104"/>
      <c r="AF49582" s="104"/>
      <c r="AG49582" s="104"/>
      <c r="AK49582" s="104"/>
      <c r="AL49582" s="104"/>
      <c r="AO49582" s="104"/>
      <c r="AP49582" s="104"/>
    </row>
    <row r="49583" spans="21:42" ht="15" customHeight="1" x14ac:dyDescent="0.25">
      <c r="U49583" s="104"/>
      <c r="AB49583" s="104"/>
      <c r="AC49583" s="104"/>
      <c r="AF49583" s="104"/>
      <c r="AG49583" s="104"/>
      <c r="AK49583" s="104"/>
      <c r="AL49583" s="104"/>
      <c r="AO49583" s="104"/>
      <c r="AP49583" s="104"/>
    </row>
    <row r="49584" spans="21:42" ht="15" customHeight="1" x14ac:dyDescent="0.25">
      <c r="U49584" s="104"/>
      <c r="AB49584" s="104"/>
      <c r="AC49584" s="104"/>
      <c r="AF49584" s="104"/>
      <c r="AG49584" s="104"/>
      <c r="AK49584" s="104"/>
      <c r="AL49584" s="104"/>
      <c r="AO49584" s="104"/>
      <c r="AP49584" s="104"/>
    </row>
    <row r="49585" spans="21:42" ht="15" customHeight="1" x14ac:dyDescent="0.25">
      <c r="U49585" s="104"/>
      <c r="AB49585" s="104"/>
      <c r="AC49585" s="104"/>
      <c r="AF49585" s="104"/>
      <c r="AG49585" s="104"/>
      <c r="AK49585" s="104"/>
      <c r="AL49585" s="104"/>
      <c r="AO49585" s="104"/>
      <c r="AP49585" s="104"/>
    </row>
    <row r="49586" spans="21:42" ht="15" customHeight="1" x14ac:dyDescent="0.25">
      <c r="U49586" s="104"/>
      <c r="AB49586" s="104"/>
      <c r="AC49586" s="104"/>
      <c r="AF49586" s="104"/>
      <c r="AG49586" s="104"/>
      <c r="AK49586" s="104"/>
      <c r="AL49586" s="104"/>
      <c r="AO49586" s="104"/>
      <c r="AP49586" s="104"/>
    </row>
    <row r="49587" spans="21:42" ht="15" customHeight="1" x14ac:dyDescent="0.25">
      <c r="U49587" s="104"/>
      <c r="AB49587" s="104"/>
      <c r="AC49587" s="104"/>
      <c r="AF49587" s="104"/>
      <c r="AG49587" s="104"/>
      <c r="AK49587" s="104"/>
      <c r="AL49587" s="104"/>
      <c r="AO49587" s="104"/>
      <c r="AP49587" s="104"/>
    </row>
    <row r="49588" spans="21:42" ht="15" customHeight="1" x14ac:dyDescent="0.25">
      <c r="U49588" s="104"/>
      <c r="AB49588" s="104"/>
      <c r="AC49588" s="104"/>
      <c r="AF49588" s="104"/>
      <c r="AG49588" s="104"/>
      <c r="AK49588" s="104"/>
      <c r="AL49588" s="104"/>
      <c r="AO49588" s="104"/>
      <c r="AP49588" s="104"/>
    </row>
    <row r="49589" spans="21:42" ht="15" customHeight="1" x14ac:dyDescent="0.25">
      <c r="U49589" s="104"/>
      <c r="AB49589" s="104"/>
      <c r="AC49589" s="104"/>
      <c r="AF49589" s="104"/>
      <c r="AG49589" s="104"/>
      <c r="AK49589" s="104"/>
      <c r="AL49589" s="104"/>
      <c r="AO49589" s="104"/>
      <c r="AP49589" s="104"/>
    </row>
    <row r="49590" spans="21:42" ht="15" customHeight="1" x14ac:dyDescent="0.25">
      <c r="U49590" s="104"/>
      <c r="AB49590" s="104"/>
      <c r="AC49590" s="104"/>
      <c r="AF49590" s="104"/>
      <c r="AG49590" s="104"/>
      <c r="AK49590" s="104"/>
      <c r="AL49590" s="104"/>
      <c r="AO49590" s="104"/>
      <c r="AP49590" s="104"/>
    </row>
    <row r="49591" spans="21:42" ht="15" customHeight="1" x14ac:dyDescent="0.25">
      <c r="U49591" s="104"/>
      <c r="AB49591" s="104"/>
      <c r="AC49591" s="104"/>
      <c r="AF49591" s="104"/>
      <c r="AG49591" s="104"/>
      <c r="AK49591" s="104"/>
      <c r="AL49591" s="104"/>
      <c r="AO49591" s="104"/>
      <c r="AP49591" s="104"/>
    </row>
    <row r="49592" spans="21:42" ht="15" customHeight="1" x14ac:dyDescent="0.25">
      <c r="U49592" s="104"/>
      <c r="AB49592" s="104"/>
      <c r="AC49592" s="104"/>
      <c r="AF49592" s="104"/>
      <c r="AG49592" s="104"/>
      <c r="AK49592" s="104"/>
      <c r="AL49592" s="104"/>
      <c r="AO49592" s="104"/>
      <c r="AP49592" s="104"/>
    </row>
    <row r="49593" spans="21:42" ht="15" customHeight="1" x14ac:dyDescent="0.25">
      <c r="U49593" s="104"/>
      <c r="AB49593" s="104"/>
      <c r="AC49593" s="104"/>
      <c r="AF49593" s="104"/>
      <c r="AG49593" s="104"/>
      <c r="AK49593" s="104"/>
      <c r="AL49593" s="104"/>
      <c r="AO49593" s="104"/>
      <c r="AP49593" s="104"/>
    </row>
    <row r="49594" spans="21:42" ht="15" customHeight="1" x14ac:dyDescent="0.25">
      <c r="U49594" s="104"/>
      <c r="AB49594" s="104"/>
      <c r="AC49594" s="104"/>
      <c r="AF49594" s="104"/>
      <c r="AG49594" s="104"/>
      <c r="AK49594" s="104"/>
      <c r="AL49594" s="104"/>
      <c r="AO49594" s="104"/>
      <c r="AP49594" s="104"/>
    </row>
    <row r="49595" spans="21:42" ht="15" customHeight="1" x14ac:dyDescent="0.25">
      <c r="U49595" s="104"/>
      <c r="AB49595" s="104"/>
      <c r="AC49595" s="104"/>
      <c r="AF49595" s="104"/>
      <c r="AG49595" s="104"/>
      <c r="AK49595" s="104"/>
      <c r="AL49595" s="104"/>
      <c r="AO49595" s="104"/>
      <c r="AP49595" s="104"/>
    </row>
    <row r="49596" spans="21:42" ht="15" customHeight="1" x14ac:dyDescent="0.25">
      <c r="U49596" s="104"/>
      <c r="AB49596" s="104"/>
      <c r="AC49596" s="104"/>
      <c r="AF49596" s="104"/>
      <c r="AG49596" s="104"/>
      <c r="AK49596" s="104"/>
      <c r="AL49596" s="104"/>
      <c r="AO49596" s="104"/>
      <c r="AP49596" s="104"/>
    </row>
    <row r="49597" spans="21:42" ht="15" customHeight="1" x14ac:dyDescent="0.25">
      <c r="U49597" s="104"/>
      <c r="AB49597" s="104"/>
      <c r="AC49597" s="104"/>
      <c r="AF49597" s="104"/>
      <c r="AG49597" s="104"/>
      <c r="AK49597" s="104"/>
      <c r="AL49597" s="104"/>
      <c r="AO49597" s="104"/>
      <c r="AP49597" s="104"/>
    </row>
    <row r="49598" spans="21:42" ht="15" customHeight="1" x14ac:dyDescent="0.25">
      <c r="U49598" s="104"/>
      <c r="AB49598" s="104"/>
      <c r="AC49598" s="104"/>
      <c r="AF49598" s="104"/>
      <c r="AG49598" s="104"/>
      <c r="AK49598" s="104"/>
      <c r="AL49598" s="104"/>
      <c r="AO49598" s="104"/>
      <c r="AP49598" s="104"/>
    </row>
    <row r="49599" spans="21:42" ht="15" customHeight="1" x14ac:dyDescent="0.25">
      <c r="U49599" s="104"/>
      <c r="AB49599" s="104"/>
      <c r="AC49599" s="104"/>
      <c r="AF49599" s="104"/>
      <c r="AG49599" s="104"/>
      <c r="AK49599" s="104"/>
      <c r="AL49599" s="104"/>
      <c r="AO49599" s="104"/>
      <c r="AP49599" s="104"/>
    </row>
    <row r="49600" spans="21:42" ht="15" customHeight="1" x14ac:dyDescent="0.25">
      <c r="U49600" s="104"/>
      <c r="AB49600" s="104"/>
      <c r="AC49600" s="104"/>
      <c r="AF49600" s="104"/>
      <c r="AG49600" s="104"/>
      <c r="AK49600" s="104"/>
      <c r="AL49600" s="104"/>
      <c r="AO49600" s="104"/>
      <c r="AP49600" s="104"/>
    </row>
    <row r="49601" spans="21:42" ht="15" customHeight="1" x14ac:dyDescent="0.25">
      <c r="U49601" s="104"/>
      <c r="AB49601" s="104"/>
      <c r="AC49601" s="104"/>
      <c r="AF49601" s="104"/>
      <c r="AG49601" s="104"/>
      <c r="AK49601" s="104"/>
      <c r="AL49601" s="104"/>
      <c r="AO49601" s="104"/>
      <c r="AP49601" s="104"/>
    </row>
    <row r="49602" spans="21:42" ht="15" customHeight="1" x14ac:dyDescent="0.25">
      <c r="U49602" s="104"/>
      <c r="AB49602" s="104"/>
      <c r="AC49602" s="104"/>
      <c r="AF49602" s="104"/>
      <c r="AG49602" s="104"/>
      <c r="AK49602" s="104"/>
      <c r="AL49602" s="104"/>
      <c r="AO49602" s="104"/>
      <c r="AP49602" s="104"/>
    </row>
    <row r="49603" spans="21:42" ht="15" customHeight="1" x14ac:dyDescent="0.25">
      <c r="U49603" s="104"/>
      <c r="AB49603" s="104"/>
      <c r="AC49603" s="104"/>
      <c r="AF49603" s="104"/>
      <c r="AG49603" s="104"/>
      <c r="AK49603" s="104"/>
      <c r="AL49603" s="104"/>
      <c r="AO49603" s="104"/>
      <c r="AP49603" s="104"/>
    </row>
    <row r="49604" spans="21:42" ht="15" customHeight="1" x14ac:dyDescent="0.25">
      <c r="U49604" s="104"/>
      <c r="AB49604" s="104"/>
      <c r="AC49604" s="104"/>
      <c r="AF49604" s="104"/>
      <c r="AG49604" s="104"/>
      <c r="AK49604" s="104"/>
      <c r="AL49604" s="104"/>
      <c r="AO49604" s="104"/>
      <c r="AP49604" s="104"/>
    </row>
    <row r="49605" spans="21:42" ht="15" customHeight="1" x14ac:dyDescent="0.25">
      <c r="U49605" s="104"/>
      <c r="AB49605" s="104"/>
      <c r="AC49605" s="104"/>
      <c r="AF49605" s="104"/>
      <c r="AG49605" s="104"/>
      <c r="AK49605" s="104"/>
      <c r="AL49605" s="104"/>
      <c r="AO49605" s="104"/>
      <c r="AP49605" s="104"/>
    </row>
    <row r="49606" spans="21:42" ht="15" customHeight="1" x14ac:dyDescent="0.25">
      <c r="U49606" s="104"/>
      <c r="AB49606" s="104"/>
      <c r="AC49606" s="104"/>
      <c r="AF49606" s="104"/>
      <c r="AG49606" s="104"/>
      <c r="AK49606" s="104"/>
      <c r="AL49606" s="104"/>
      <c r="AO49606" s="104"/>
      <c r="AP49606" s="104"/>
    </row>
    <row r="49607" spans="21:42" ht="15" customHeight="1" x14ac:dyDescent="0.25">
      <c r="U49607" s="104"/>
      <c r="AB49607" s="104"/>
      <c r="AC49607" s="104"/>
      <c r="AF49607" s="104"/>
      <c r="AG49607" s="104"/>
      <c r="AK49607" s="104"/>
      <c r="AL49607" s="104"/>
      <c r="AO49607" s="104"/>
      <c r="AP49607" s="104"/>
    </row>
    <row r="49608" spans="21:42" ht="15" customHeight="1" x14ac:dyDescent="0.25">
      <c r="U49608" s="104"/>
      <c r="AB49608" s="104"/>
      <c r="AC49608" s="104"/>
      <c r="AF49608" s="104"/>
      <c r="AG49608" s="104"/>
      <c r="AK49608" s="104"/>
      <c r="AL49608" s="104"/>
      <c r="AO49608" s="104"/>
      <c r="AP49608" s="104"/>
    </row>
    <row r="49609" spans="21:42" ht="15" customHeight="1" x14ac:dyDescent="0.25">
      <c r="U49609" s="104"/>
      <c r="AB49609" s="104"/>
      <c r="AC49609" s="104"/>
      <c r="AF49609" s="104"/>
      <c r="AG49609" s="104"/>
      <c r="AK49609" s="104"/>
      <c r="AL49609" s="104"/>
      <c r="AO49609" s="104"/>
      <c r="AP49609" s="104"/>
    </row>
    <row r="49610" spans="21:42" ht="15" customHeight="1" x14ac:dyDescent="0.25">
      <c r="U49610" s="104"/>
      <c r="AB49610" s="104"/>
      <c r="AC49610" s="104"/>
      <c r="AF49610" s="104"/>
      <c r="AG49610" s="104"/>
      <c r="AK49610" s="104"/>
      <c r="AL49610" s="104"/>
      <c r="AO49610" s="104"/>
      <c r="AP49610" s="104"/>
    </row>
    <row r="49611" spans="21:42" ht="15" customHeight="1" x14ac:dyDescent="0.25">
      <c r="U49611" s="104"/>
      <c r="AB49611" s="104"/>
      <c r="AC49611" s="104"/>
      <c r="AF49611" s="104"/>
      <c r="AG49611" s="104"/>
      <c r="AK49611" s="104"/>
      <c r="AL49611" s="104"/>
      <c r="AO49611" s="104"/>
      <c r="AP49611" s="104"/>
    </row>
    <row r="49612" spans="21:42" ht="15" customHeight="1" x14ac:dyDescent="0.25">
      <c r="U49612" s="104"/>
      <c r="AB49612" s="104"/>
      <c r="AC49612" s="104"/>
      <c r="AF49612" s="104"/>
      <c r="AG49612" s="104"/>
      <c r="AK49612" s="104"/>
      <c r="AL49612" s="104"/>
      <c r="AO49612" s="104"/>
      <c r="AP49612" s="104"/>
    </row>
    <row r="49613" spans="21:42" ht="15" customHeight="1" x14ac:dyDescent="0.25">
      <c r="U49613" s="104"/>
      <c r="AB49613" s="104"/>
      <c r="AC49613" s="104"/>
      <c r="AF49613" s="104"/>
      <c r="AG49613" s="104"/>
      <c r="AK49613" s="104"/>
      <c r="AL49613" s="104"/>
      <c r="AO49613" s="104"/>
      <c r="AP49613" s="104"/>
    </row>
    <row r="49614" spans="21:42" ht="15" customHeight="1" x14ac:dyDescent="0.25">
      <c r="U49614" s="104"/>
      <c r="AB49614" s="104"/>
      <c r="AC49614" s="104"/>
      <c r="AF49614" s="104"/>
      <c r="AG49614" s="104"/>
      <c r="AK49614" s="104"/>
      <c r="AL49614" s="104"/>
      <c r="AO49614" s="104"/>
      <c r="AP49614" s="104"/>
    </row>
    <row r="49615" spans="21:42" ht="15" customHeight="1" x14ac:dyDescent="0.25">
      <c r="U49615" s="104"/>
      <c r="AB49615" s="104"/>
      <c r="AC49615" s="104"/>
      <c r="AF49615" s="104"/>
      <c r="AG49615" s="104"/>
      <c r="AK49615" s="104"/>
      <c r="AL49615" s="104"/>
      <c r="AO49615" s="104"/>
      <c r="AP49615" s="104"/>
    </row>
    <row r="49616" spans="21:42" ht="15" customHeight="1" x14ac:dyDescent="0.25">
      <c r="U49616" s="104"/>
      <c r="AB49616" s="104"/>
      <c r="AC49616" s="104"/>
      <c r="AF49616" s="104"/>
      <c r="AG49616" s="104"/>
      <c r="AK49616" s="104"/>
      <c r="AL49616" s="104"/>
      <c r="AO49616" s="104"/>
      <c r="AP49616" s="104"/>
    </row>
    <row r="49617" spans="21:42" ht="15" customHeight="1" x14ac:dyDescent="0.25">
      <c r="U49617" s="104"/>
      <c r="AB49617" s="104"/>
      <c r="AC49617" s="104"/>
      <c r="AF49617" s="104"/>
      <c r="AG49617" s="104"/>
      <c r="AK49617" s="104"/>
      <c r="AL49617" s="104"/>
      <c r="AO49617" s="104"/>
      <c r="AP49617" s="104"/>
    </row>
    <row r="49618" spans="21:42" ht="15" customHeight="1" x14ac:dyDescent="0.25">
      <c r="U49618" s="104"/>
      <c r="AB49618" s="104"/>
      <c r="AC49618" s="104"/>
      <c r="AF49618" s="104"/>
      <c r="AG49618" s="104"/>
      <c r="AK49618" s="104"/>
      <c r="AL49618" s="104"/>
      <c r="AO49618" s="104"/>
      <c r="AP49618" s="104"/>
    </row>
    <row r="49619" spans="21:42" ht="15" customHeight="1" x14ac:dyDescent="0.25">
      <c r="U49619" s="104"/>
      <c r="AB49619" s="104"/>
      <c r="AC49619" s="104"/>
      <c r="AF49619" s="104"/>
      <c r="AG49619" s="104"/>
      <c r="AK49619" s="104"/>
      <c r="AL49619" s="104"/>
      <c r="AO49619" s="104"/>
      <c r="AP49619" s="104"/>
    </row>
    <row r="49620" spans="21:42" ht="15" customHeight="1" x14ac:dyDescent="0.25">
      <c r="U49620" s="104"/>
      <c r="AB49620" s="104"/>
      <c r="AC49620" s="104"/>
      <c r="AF49620" s="104"/>
      <c r="AG49620" s="104"/>
      <c r="AK49620" s="104"/>
      <c r="AL49620" s="104"/>
      <c r="AO49620" s="104"/>
      <c r="AP49620" s="104"/>
    </row>
    <row r="49621" spans="21:42" ht="15" customHeight="1" x14ac:dyDescent="0.25">
      <c r="U49621" s="104"/>
      <c r="AB49621" s="104"/>
      <c r="AC49621" s="104"/>
      <c r="AF49621" s="104"/>
      <c r="AG49621" s="104"/>
      <c r="AK49621" s="104"/>
      <c r="AL49621" s="104"/>
      <c r="AO49621" s="104"/>
      <c r="AP49621" s="104"/>
    </row>
    <row r="49622" spans="21:42" ht="15" customHeight="1" x14ac:dyDescent="0.25">
      <c r="U49622" s="104"/>
      <c r="AB49622" s="104"/>
      <c r="AC49622" s="104"/>
      <c r="AF49622" s="104"/>
      <c r="AG49622" s="104"/>
      <c r="AK49622" s="104"/>
      <c r="AL49622" s="104"/>
      <c r="AO49622" s="104"/>
      <c r="AP49622" s="104"/>
    </row>
    <row r="49623" spans="21:42" ht="15" customHeight="1" x14ac:dyDescent="0.25">
      <c r="U49623" s="104"/>
      <c r="AB49623" s="104"/>
      <c r="AC49623" s="104"/>
      <c r="AF49623" s="104"/>
      <c r="AG49623" s="104"/>
      <c r="AK49623" s="104"/>
      <c r="AL49623" s="104"/>
      <c r="AO49623" s="104"/>
      <c r="AP49623" s="104"/>
    </row>
    <row r="49624" spans="21:42" ht="15" customHeight="1" x14ac:dyDescent="0.25">
      <c r="U49624" s="104"/>
      <c r="AB49624" s="104"/>
      <c r="AC49624" s="104"/>
      <c r="AF49624" s="104"/>
      <c r="AG49624" s="104"/>
      <c r="AK49624" s="104"/>
      <c r="AL49624" s="104"/>
      <c r="AO49624" s="104"/>
      <c r="AP49624" s="104"/>
    </row>
    <row r="49625" spans="21:42" ht="15" customHeight="1" x14ac:dyDescent="0.25">
      <c r="U49625" s="104"/>
      <c r="AB49625" s="104"/>
      <c r="AC49625" s="104"/>
      <c r="AF49625" s="104"/>
      <c r="AG49625" s="104"/>
      <c r="AK49625" s="104"/>
      <c r="AL49625" s="104"/>
      <c r="AO49625" s="104"/>
      <c r="AP49625" s="104"/>
    </row>
    <row r="49626" spans="21:42" ht="15" customHeight="1" x14ac:dyDescent="0.25">
      <c r="U49626" s="104"/>
      <c r="AB49626" s="104"/>
      <c r="AC49626" s="104"/>
      <c r="AF49626" s="104"/>
      <c r="AG49626" s="104"/>
      <c r="AK49626" s="104"/>
      <c r="AL49626" s="104"/>
      <c r="AO49626" s="104"/>
      <c r="AP49626" s="104"/>
    </row>
    <row r="49627" spans="21:42" ht="15" customHeight="1" x14ac:dyDescent="0.25">
      <c r="U49627" s="104"/>
      <c r="AB49627" s="104"/>
      <c r="AC49627" s="104"/>
      <c r="AF49627" s="104"/>
      <c r="AG49627" s="104"/>
      <c r="AK49627" s="104"/>
      <c r="AL49627" s="104"/>
      <c r="AO49627" s="104"/>
      <c r="AP49627" s="104"/>
    </row>
    <row r="49628" spans="21:42" ht="15" customHeight="1" x14ac:dyDescent="0.25">
      <c r="U49628" s="104"/>
      <c r="AB49628" s="104"/>
      <c r="AC49628" s="104"/>
      <c r="AF49628" s="104"/>
      <c r="AG49628" s="104"/>
      <c r="AK49628" s="104"/>
      <c r="AL49628" s="104"/>
      <c r="AO49628" s="104"/>
      <c r="AP49628" s="104"/>
    </row>
    <row r="49629" spans="21:42" ht="15" customHeight="1" x14ac:dyDescent="0.25">
      <c r="U49629" s="104"/>
      <c r="AB49629" s="104"/>
      <c r="AC49629" s="104"/>
      <c r="AF49629" s="104"/>
      <c r="AG49629" s="104"/>
      <c r="AK49629" s="104"/>
      <c r="AL49629" s="104"/>
      <c r="AO49629" s="104"/>
      <c r="AP49629" s="104"/>
    </row>
    <row r="49630" spans="21:42" ht="15" customHeight="1" x14ac:dyDescent="0.25">
      <c r="U49630" s="104"/>
      <c r="AB49630" s="104"/>
      <c r="AC49630" s="104"/>
      <c r="AF49630" s="104"/>
      <c r="AG49630" s="104"/>
      <c r="AK49630" s="104"/>
      <c r="AL49630" s="104"/>
      <c r="AO49630" s="104"/>
      <c r="AP49630" s="104"/>
    </row>
    <row r="49631" spans="21:42" ht="15" customHeight="1" x14ac:dyDescent="0.25">
      <c r="U49631" s="104"/>
      <c r="AB49631" s="104"/>
      <c r="AC49631" s="104"/>
      <c r="AF49631" s="104"/>
      <c r="AG49631" s="104"/>
      <c r="AK49631" s="104"/>
      <c r="AL49631" s="104"/>
      <c r="AO49631" s="104"/>
      <c r="AP49631" s="104"/>
    </row>
    <row r="49632" spans="21:42" ht="15" customHeight="1" x14ac:dyDescent="0.25">
      <c r="U49632" s="104"/>
      <c r="AB49632" s="104"/>
      <c r="AC49632" s="104"/>
      <c r="AF49632" s="104"/>
      <c r="AG49632" s="104"/>
      <c r="AK49632" s="104"/>
      <c r="AL49632" s="104"/>
      <c r="AO49632" s="104"/>
      <c r="AP49632" s="104"/>
    </row>
    <row r="49633" spans="21:42" ht="15" customHeight="1" x14ac:dyDescent="0.25">
      <c r="U49633" s="104"/>
      <c r="AB49633" s="104"/>
      <c r="AC49633" s="104"/>
      <c r="AF49633" s="104"/>
      <c r="AG49633" s="104"/>
      <c r="AK49633" s="104"/>
      <c r="AL49633" s="104"/>
      <c r="AO49633" s="104"/>
      <c r="AP49633" s="104"/>
    </row>
    <row r="49634" spans="21:42" ht="15" customHeight="1" x14ac:dyDescent="0.25">
      <c r="U49634" s="104"/>
      <c r="AB49634" s="104"/>
      <c r="AC49634" s="104"/>
      <c r="AF49634" s="104"/>
      <c r="AG49634" s="104"/>
      <c r="AK49634" s="104"/>
      <c r="AL49634" s="104"/>
      <c r="AO49634" s="104"/>
      <c r="AP49634" s="104"/>
    </row>
    <row r="49635" spans="21:42" ht="15" customHeight="1" x14ac:dyDescent="0.25">
      <c r="U49635" s="104"/>
      <c r="AB49635" s="104"/>
      <c r="AC49635" s="104"/>
      <c r="AF49635" s="104"/>
      <c r="AG49635" s="104"/>
      <c r="AK49635" s="104"/>
      <c r="AL49635" s="104"/>
      <c r="AO49635" s="104"/>
      <c r="AP49635" s="104"/>
    </row>
    <row r="49636" spans="21:42" ht="15" customHeight="1" x14ac:dyDescent="0.25">
      <c r="U49636" s="104"/>
      <c r="AB49636" s="104"/>
      <c r="AC49636" s="104"/>
      <c r="AF49636" s="104"/>
      <c r="AG49636" s="104"/>
      <c r="AK49636" s="104"/>
      <c r="AL49636" s="104"/>
      <c r="AO49636" s="104"/>
      <c r="AP49636" s="104"/>
    </row>
    <row r="49637" spans="21:42" ht="15" customHeight="1" x14ac:dyDescent="0.25">
      <c r="U49637" s="104"/>
      <c r="AB49637" s="104"/>
      <c r="AC49637" s="104"/>
      <c r="AF49637" s="104"/>
      <c r="AG49637" s="104"/>
      <c r="AK49637" s="104"/>
      <c r="AL49637" s="104"/>
      <c r="AO49637" s="104"/>
      <c r="AP49637" s="104"/>
    </row>
    <row r="49638" spans="21:42" ht="15" customHeight="1" x14ac:dyDescent="0.25">
      <c r="U49638" s="104"/>
      <c r="AB49638" s="104"/>
      <c r="AC49638" s="104"/>
      <c r="AF49638" s="104"/>
      <c r="AG49638" s="104"/>
      <c r="AK49638" s="104"/>
      <c r="AL49638" s="104"/>
      <c r="AO49638" s="104"/>
      <c r="AP49638" s="104"/>
    </row>
    <row r="49639" spans="21:42" ht="15" customHeight="1" x14ac:dyDescent="0.25">
      <c r="U49639" s="104"/>
      <c r="AB49639" s="104"/>
      <c r="AC49639" s="104"/>
      <c r="AF49639" s="104"/>
      <c r="AG49639" s="104"/>
      <c r="AK49639" s="104"/>
      <c r="AL49639" s="104"/>
      <c r="AO49639" s="104"/>
      <c r="AP49639" s="104"/>
    </row>
    <row r="49640" spans="21:42" ht="15" customHeight="1" x14ac:dyDescent="0.25">
      <c r="U49640" s="104"/>
      <c r="AB49640" s="104"/>
      <c r="AC49640" s="104"/>
      <c r="AF49640" s="104"/>
      <c r="AG49640" s="104"/>
      <c r="AK49640" s="104"/>
      <c r="AL49640" s="104"/>
      <c r="AO49640" s="104"/>
      <c r="AP49640" s="104"/>
    </row>
    <row r="49641" spans="21:42" ht="15" customHeight="1" x14ac:dyDescent="0.25">
      <c r="U49641" s="104"/>
      <c r="AB49641" s="104"/>
      <c r="AC49641" s="104"/>
      <c r="AF49641" s="104"/>
      <c r="AG49641" s="104"/>
      <c r="AK49641" s="104"/>
      <c r="AL49641" s="104"/>
      <c r="AO49641" s="104"/>
      <c r="AP49641" s="104"/>
    </row>
    <row r="49642" spans="21:42" ht="15" customHeight="1" x14ac:dyDescent="0.25">
      <c r="U49642" s="104"/>
      <c r="AB49642" s="104"/>
      <c r="AC49642" s="104"/>
      <c r="AF49642" s="104"/>
      <c r="AG49642" s="104"/>
      <c r="AK49642" s="104"/>
      <c r="AL49642" s="104"/>
      <c r="AO49642" s="104"/>
      <c r="AP49642" s="104"/>
    </row>
    <row r="49643" spans="21:42" ht="15" customHeight="1" x14ac:dyDescent="0.25">
      <c r="U49643" s="104"/>
      <c r="AB49643" s="104"/>
      <c r="AC49643" s="104"/>
      <c r="AF49643" s="104"/>
      <c r="AG49643" s="104"/>
      <c r="AK49643" s="104"/>
      <c r="AL49643" s="104"/>
      <c r="AO49643" s="104"/>
      <c r="AP49643" s="104"/>
    </row>
    <row r="49644" spans="21:42" ht="15" customHeight="1" x14ac:dyDescent="0.25">
      <c r="U49644" s="104"/>
      <c r="AB49644" s="104"/>
      <c r="AC49644" s="104"/>
      <c r="AF49644" s="104"/>
      <c r="AG49644" s="104"/>
      <c r="AK49644" s="104"/>
      <c r="AL49644" s="104"/>
      <c r="AO49644" s="104"/>
      <c r="AP49644" s="104"/>
    </row>
    <row r="49645" spans="21:42" ht="15" customHeight="1" x14ac:dyDescent="0.25">
      <c r="U49645" s="104"/>
      <c r="AB49645" s="104"/>
      <c r="AC49645" s="104"/>
      <c r="AF49645" s="104"/>
      <c r="AG49645" s="104"/>
      <c r="AK49645" s="104"/>
      <c r="AL49645" s="104"/>
      <c r="AO49645" s="104"/>
      <c r="AP49645" s="104"/>
    </row>
    <row r="49646" spans="21:42" ht="15" customHeight="1" x14ac:dyDescent="0.25">
      <c r="U49646" s="104"/>
      <c r="AB49646" s="104"/>
      <c r="AC49646" s="104"/>
      <c r="AF49646" s="104"/>
      <c r="AG49646" s="104"/>
      <c r="AK49646" s="104"/>
      <c r="AL49646" s="104"/>
      <c r="AO49646" s="104"/>
      <c r="AP49646" s="104"/>
    </row>
    <row r="49647" spans="21:42" ht="15" customHeight="1" x14ac:dyDescent="0.25">
      <c r="U49647" s="104"/>
      <c r="AB49647" s="104"/>
      <c r="AC49647" s="104"/>
      <c r="AF49647" s="104"/>
      <c r="AG49647" s="104"/>
      <c r="AK49647" s="104"/>
      <c r="AL49647" s="104"/>
      <c r="AO49647" s="104"/>
      <c r="AP49647" s="104"/>
    </row>
    <row r="49648" spans="21:42" ht="15" customHeight="1" x14ac:dyDescent="0.25">
      <c r="U49648" s="104"/>
      <c r="AB49648" s="104"/>
      <c r="AC49648" s="104"/>
      <c r="AF49648" s="104"/>
      <c r="AG49648" s="104"/>
      <c r="AK49648" s="104"/>
      <c r="AL49648" s="104"/>
      <c r="AO49648" s="104"/>
      <c r="AP49648" s="104"/>
    </row>
    <row r="49649" spans="21:42" ht="15" customHeight="1" x14ac:dyDescent="0.25">
      <c r="U49649" s="104"/>
      <c r="AB49649" s="104"/>
      <c r="AC49649" s="104"/>
      <c r="AF49649" s="104"/>
      <c r="AG49649" s="104"/>
      <c r="AK49649" s="104"/>
      <c r="AL49649" s="104"/>
      <c r="AO49649" s="104"/>
      <c r="AP49649" s="104"/>
    </row>
    <row r="49650" spans="21:42" ht="15" customHeight="1" x14ac:dyDescent="0.25">
      <c r="U49650" s="104"/>
      <c r="AB49650" s="104"/>
      <c r="AC49650" s="104"/>
      <c r="AF49650" s="104"/>
      <c r="AG49650" s="104"/>
      <c r="AK49650" s="104"/>
      <c r="AL49650" s="104"/>
      <c r="AO49650" s="104"/>
      <c r="AP49650" s="104"/>
    </row>
    <row r="49651" spans="21:42" ht="15" customHeight="1" x14ac:dyDescent="0.25">
      <c r="U49651" s="104"/>
      <c r="AB49651" s="104"/>
      <c r="AC49651" s="104"/>
      <c r="AF49651" s="104"/>
      <c r="AG49651" s="104"/>
      <c r="AK49651" s="104"/>
      <c r="AL49651" s="104"/>
      <c r="AO49651" s="104"/>
      <c r="AP49651" s="104"/>
    </row>
    <row r="49652" spans="21:42" ht="15" customHeight="1" x14ac:dyDescent="0.25">
      <c r="U49652" s="104"/>
      <c r="AB49652" s="104"/>
      <c r="AC49652" s="104"/>
      <c r="AF49652" s="104"/>
      <c r="AG49652" s="104"/>
      <c r="AK49652" s="104"/>
      <c r="AL49652" s="104"/>
      <c r="AO49652" s="104"/>
      <c r="AP49652" s="104"/>
    </row>
    <row r="49653" spans="21:42" ht="15" customHeight="1" x14ac:dyDescent="0.25">
      <c r="U49653" s="104"/>
      <c r="AB49653" s="104"/>
      <c r="AC49653" s="104"/>
      <c r="AF49653" s="104"/>
      <c r="AG49653" s="104"/>
      <c r="AK49653" s="104"/>
      <c r="AL49653" s="104"/>
      <c r="AO49653" s="104"/>
      <c r="AP49653" s="104"/>
    </row>
    <row r="49654" spans="21:42" ht="15" customHeight="1" x14ac:dyDescent="0.25">
      <c r="U49654" s="104"/>
      <c r="AB49654" s="104"/>
      <c r="AC49654" s="104"/>
      <c r="AF49654" s="104"/>
      <c r="AG49654" s="104"/>
      <c r="AK49654" s="104"/>
      <c r="AL49654" s="104"/>
      <c r="AO49654" s="104"/>
      <c r="AP49654" s="104"/>
    </row>
    <row r="49655" spans="21:42" ht="15" customHeight="1" x14ac:dyDescent="0.25">
      <c r="U49655" s="104"/>
      <c r="AB49655" s="104"/>
      <c r="AC49655" s="104"/>
      <c r="AF49655" s="104"/>
      <c r="AG49655" s="104"/>
      <c r="AK49655" s="104"/>
      <c r="AL49655" s="104"/>
      <c r="AO49655" s="104"/>
      <c r="AP49655" s="104"/>
    </row>
    <row r="49656" spans="21:42" ht="15" customHeight="1" x14ac:dyDescent="0.25">
      <c r="U49656" s="104"/>
      <c r="AB49656" s="104"/>
      <c r="AC49656" s="104"/>
      <c r="AF49656" s="104"/>
      <c r="AG49656" s="104"/>
      <c r="AK49656" s="104"/>
      <c r="AL49656" s="104"/>
      <c r="AO49656" s="104"/>
      <c r="AP49656" s="104"/>
    </row>
    <row r="49657" spans="21:42" ht="15" customHeight="1" x14ac:dyDescent="0.25">
      <c r="U49657" s="104"/>
      <c r="AB49657" s="104"/>
      <c r="AC49657" s="104"/>
      <c r="AF49657" s="104"/>
      <c r="AG49657" s="104"/>
      <c r="AK49657" s="104"/>
      <c r="AL49657" s="104"/>
      <c r="AO49657" s="104"/>
      <c r="AP49657" s="104"/>
    </row>
    <row r="49658" spans="21:42" ht="15" customHeight="1" x14ac:dyDescent="0.25">
      <c r="U49658" s="104"/>
      <c r="AB49658" s="104"/>
      <c r="AC49658" s="104"/>
      <c r="AF49658" s="104"/>
      <c r="AG49658" s="104"/>
      <c r="AK49658" s="104"/>
      <c r="AL49658" s="104"/>
      <c r="AO49658" s="104"/>
      <c r="AP49658" s="104"/>
    </row>
    <row r="49659" spans="21:42" ht="15" customHeight="1" x14ac:dyDescent="0.25">
      <c r="U49659" s="104"/>
      <c r="AB49659" s="104"/>
      <c r="AC49659" s="104"/>
      <c r="AF49659" s="104"/>
      <c r="AG49659" s="104"/>
      <c r="AK49659" s="104"/>
      <c r="AL49659" s="104"/>
      <c r="AO49659" s="104"/>
      <c r="AP49659" s="104"/>
    </row>
    <row r="49660" spans="21:42" ht="15" customHeight="1" x14ac:dyDescent="0.25">
      <c r="U49660" s="104"/>
      <c r="AB49660" s="104"/>
      <c r="AC49660" s="104"/>
      <c r="AF49660" s="104"/>
      <c r="AG49660" s="104"/>
      <c r="AK49660" s="104"/>
      <c r="AL49660" s="104"/>
      <c r="AO49660" s="104"/>
      <c r="AP49660" s="104"/>
    </row>
    <row r="49661" spans="21:42" ht="15" customHeight="1" x14ac:dyDescent="0.25">
      <c r="U49661" s="104"/>
      <c r="AB49661" s="104"/>
      <c r="AC49661" s="104"/>
      <c r="AF49661" s="104"/>
      <c r="AG49661" s="104"/>
      <c r="AK49661" s="104"/>
      <c r="AL49661" s="104"/>
      <c r="AO49661" s="104"/>
      <c r="AP49661" s="104"/>
    </row>
    <row r="49662" spans="21:42" ht="15" customHeight="1" x14ac:dyDescent="0.25">
      <c r="U49662" s="104"/>
      <c r="AB49662" s="104"/>
      <c r="AC49662" s="104"/>
      <c r="AF49662" s="104"/>
      <c r="AG49662" s="104"/>
      <c r="AK49662" s="104"/>
      <c r="AL49662" s="104"/>
      <c r="AO49662" s="104"/>
      <c r="AP49662" s="104"/>
    </row>
    <row r="49663" spans="21:42" ht="15" customHeight="1" x14ac:dyDescent="0.25">
      <c r="U49663" s="104"/>
      <c r="AB49663" s="104"/>
      <c r="AC49663" s="104"/>
      <c r="AF49663" s="104"/>
      <c r="AG49663" s="104"/>
      <c r="AK49663" s="104"/>
      <c r="AL49663" s="104"/>
      <c r="AO49663" s="104"/>
      <c r="AP49663" s="104"/>
    </row>
    <row r="49664" spans="21:42" ht="15" customHeight="1" x14ac:dyDescent="0.25">
      <c r="U49664" s="104"/>
      <c r="AB49664" s="104"/>
      <c r="AC49664" s="104"/>
      <c r="AF49664" s="104"/>
      <c r="AG49664" s="104"/>
      <c r="AK49664" s="104"/>
      <c r="AL49664" s="104"/>
      <c r="AO49664" s="104"/>
      <c r="AP49664" s="104"/>
    </row>
    <row r="49665" spans="21:42" ht="15" customHeight="1" x14ac:dyDescent="0.25">
      <c r="U49665" s="104"/>
      <c r="AB49665" s="104"/>
      <c r="AC49665" s="104"/>
      <c r="AF49665" s="104"/>
      <c r="AG49665" s="104"/>
      <c r="AK49665" s="104"/>
      <c r="AL49665" s="104"/>
      <c r="AO49665" s="104"/>
      <c r="AP49665" s="104"/>
    </row>
    <row r="49666" spans="21:42" ht="15" customHeight="1" x14ac:dyDescent="0.25">
      <c r="U49666" s="104"/>
      <c r="AB49666" s="104"/>
      <c r="AC49666" s="104"/>
      <c r="AF49666" s="104"/>
      <c r="AG49666" s="104"/>
      <c r="AK49666" s="104"/>
      <c r="AL49666" s="104"/>
      <c r="AO49666" s="104"/>
      <c r="AP49666" s="104"/>
    </row>
    <row r="49667" spans="21:42" ht="15" customHeight="1" x14ac:dyDescent="0.25">
      <c r="U49667" s="104"/>
      <c r="AB49667" s="104"/>
      <c r="AC49667" s="104"/>
      <c r="AF49667" s="104"/>
      <c r="AG49667" s="104"/>
      <c r="AK49667" s="104"/>
      <c r="AL49667" s="104"/>
      <c r="AO49667" s="104"/>
      <c r="AP49667" s="104"/>
    </row>
    <row r="49668" spans="21:42" ht="15" customHeight="1" x14ac:dyDescent="0.25">
      <c r="U49668" s="104"/>
      <c r="AB49668" s="104"/>
      <c r="AC49668" s="104"/>
      <c r="AF49668" s="104"/>
      <c r="AG49668" s="104"/>
      <c r="AK49668" s="104"/>
      <c r="AL49668" s="104"/>
      <c r="AO49668" s="104"/>
      <c r="AP49668" s="104"/>
    </row>
    <row r="49669" spans="21:42" ht="15" customHeight="1" x14ac:dyDescent="0.25">
      <c r="U49669" s="104"/>
      <c r="AB49669" s="104"/>
      <c r="AC49669" s="104"/>
      <c r="AF49669" s="104"/>
      <c r="AG49669" s="104"/>
      <c r="AK49669" s="104"/>
      <c r="AL49669" s="104"/>
      <c r="AO49669" s="104"/>
      <c r="AP49669" s="104"/>
    </row>
    <row r="49670" spans="21:42" ht="15" customHeight="1" x14ac:dyDescent="0.25">
      <c r="U49670" s="104"/>
      <c r="AB49670" s="104"/>
      <c r="AC49670" s="104"/>
      <c r="AF49670" s="104"/>
      <c r="AG49670" s="104"/>
      <c r="AK49670" s="104"/>
      <c r="AL49670" s="104"/>
      <c r="AO49670" s="104"/>
      <c r="AP49670" s="104"/>
    </row>
    <row r="49671" spans="21:42" ht="15" customHeight="1" x14ac:dyDescent="0.25">
      <c r="U49671" s="104"/>
      <c r="AB49671" s="104"/>
      <c r="AC49671" s="104"/>
      <c r="AF49671" s="104"/>
      <c r="AG49671" s="104"/>
      <c r="AK49671" s="104"/>
      <c r="AL49671" s="104"/>
      <c r="AO49671" s="104"/>
      <c r="AP49671" s="104"/>
    </row>
    <row r="49672" spans="21:42" ht="15" customHeight="1" x14ac:dyDescent="0.25">
      <c r="U49672" s="104"/>
      <c r="AB49672" s="104"/>
      <c r="AC49672" s="104"/>
      <c r="AF49672" s="104"/>
      <c r="AG49672" s="104"/>
      <c r="AK49672" s="104"/>
      <c r="AL49672" s="104"/>
      <c r="AO49672" s="104"/>
      <c r="AP49672" s="104"/>
    </row>
    <row r="49673" spans="21:42" ht="15" customHeight="1" x14ac:dyDescent="0.25">
      <c r="U49673" s="104"/>
      <c r="AB49673" s="104"/>
      <c r="AC49673" s="104"/>
      <c r="AF49673" s="104"/>
      <c r="AG49673" s="104"/>
      <c r="AK49673" s="104"/>
      <c r="AL49673" s="104"/>
      <c r="AO49673" s="104"/>
      <c r="AP49673" s="104"/>
    </row>
    <row r="49674" spans="21:42" ht="15" customHeight="1" x14ac:dyDescent="0.25">
      <c r="U49674" s="104"/>
      <c r="AB49674" s="104"/>
      <c r="AC49674" s="104"/>
      <c r="AF49674" s="104"/>
      <c r="AG49674" s="104"/>
      <c r="AK49674" s="104"/>
      <c r="AL49674" s="104"/>
      <c r="AO49674" s="104"/>
      <c r="AP49674" s="104"/>
    </row>
    <row r="49675" spans="21:42" ht="15" customHeight="1" x14ac:dyDescent="0.25">
      <c r="U49675" s="104"/>
      <c r="AB49675" s="104"/>
      <c r="AC49675" s="104"/>
      <c r="AF49675" s="104"/>
      <c r="AG49675" s="104"/>
      <c r="AK49675" s="104"/>
      <c r="AL49675" s="104"/>
      <c r="AO49675" s="104"/>
      <c r="AP49675" s="104"/>
    </row>
    <row r="49676" spans="21:42" ht="15" customHeight="1" x14ac:dyDescent="0.25">
      <c r="U49676" s="104"/>
      <c r="AB49676" s="104"/>
      <c r="AC49676" s="104"/>
      <c r="AF49676" s="104"/>
      <c r="AG49676" s="104"/>
      <c r="AK49676" s="104"/>
      <c r="AL49676" s="104"/>
      <c r="AO49676" s="104"/>
      <c r="AP49676" s="104"/>
    </row>
    <row r="49677" spans="21:42" ht="15" customHeight="1" x14ac:dyDescent="0.25">
      <c r="U49677" s="104"/>
      <c r="AB49677" s="104"/>
      <c r="AC49677" s="104"/>
      <c r="AF49677" s="104"/>
      <c r="AG49677" s="104"/>
      <c r="AK49677" s="104"/>
      <c r="AL49677" s="104"/>
      <c r="AO49677" s="104"/>
      <c r="AP49677" s="104"/>
    </row>
    <row r="49678" spans="21:42" ht="15" customHeight="1" x14ac:dyDescent="0.25">
      <c r="U49678" s="104"/>
      <c r="AB49678" s="104"/>
      <c r="AC49678" s="104"/>
      <c r="AF49678" s="104"/>
      <c r="AG49678" s="104"/>
      <c r="AK49678" s="104"/>
      <c r="AL49678" s="104"/>
      <c r="AO49678" s="104"/>
      <c r="AP49678" s="104"/>
    </row>
    <row r="49679" spans="21:42" ht="15" customHeight="1" x14ac:dyDescent="0.25">
      <c r="U49679" s="104"/>
      <c r="AB49679" s="104"/>
      <c r="AC49679" s="104"/>
      <c r="AF49679" s="104"/>
      <c r="AG49679" s="104"/>
      <c r="AK49679" s="104"/>
      <c r="AL49679" s="104"/>
      <c r="AO49679" s="104"/>
      <c r="AP49679" s="104"/>
    </row>
    <row r="49680" spans="21:42" ht="15" customHeight="1" x14ac:dyDescent="0.25">
      <c r="U49680" s="104"/>
      <c r="AB49680" s="104"/>
      <c r="AC49680" s="104"/>
      <c r="AF49680" s="104"/>
      <c r="AG49680" s="104"/>
      <c r="AK49680" s="104"/>
      <c r="AL49680" s="104"/>
      <c r="AO49680" s="104"/>
      <c r="AP49680" s="104"/>
    </row>
    <row r="49681" spans="21:42" ht="15" customHeight="1" x14ac:dyDescent="0.25">
      <c r="U49681" s="104"/>
      <c r="AB49681" s="104"/>
      <c r="AC49681" s="104"/>
      <c r="AF49681" s="104"/>
      <c r="AG49681" s="104"/>
      <c r="AK49681" s="104"/>
      <c r="AL49681" s="104"/>
      <c r="AO49681" s="104"/>
      <c r="AP49681" s="104"/>
    </row>
    <row r="49682" spans="21:42" ht="15" customHeight="1" x14ac:dyDescent="0.25">
      <c r="U49682" s="104"/>
      <c r="AB49682" s="104"/>
      <c r="AC49682" s="104"/>
      <c r="AF49682" s="104"/>
      <c r="AG49682" s="104"/>
      <c r="AK49682" s="104"/>
      <c r="AL49682" s="104"/>
      <c r="AO49682" s="104"/>
      <c r="AP49682" s="104"/>
    </row>
    <row r="49683" spans="21:42" ht="15" customHeight="1" x14ac:dyDescent="0.25">
      <c r="U49683" s="104"/>
      <c r="AB49683" s="104"/>
      <c r="AC49683" s="104"/>
      <c r="AF49683" s="104"/>
      <c r="AG49683" s="104"/>
      <c r="AK49683" s="104"/>
      <c r="AL49683" s="104"/>
      <c r="AO49683" s="104"/>
      <c r="AP49683" s="104"/>
    </row>
    <row r="49684" spans="21:42" ht="15" customHeight="1" x14ac:dyDescent="0.25">
      <c r="U49684" s="104"/>
      <c r="AB49684" s="104"/>
      <c r="AC49684" s="104"/>
      <c r="AF49684" s="104"/>
      <c r="AG49684" s="104"/>
      <c r="AK49684" s="104"/>
      <c r="AL49684" s="104"/>
      <c r="AO49684" s="104"/>
      <c r="AP49684" s="104"/>
    </row>
    <row r="49685" spans="21:42" ht="15" customHeight="1" x14ac:dyDescent="0.25">
      <c r="U49685" s="104"/>
      <c r="AB49685" s="104"/>
      <c r="AC49685" s="104"/>
      <c r="AF49685" s="104"/>
      <c r="AG49685" s="104"/>
      <c r="AK49685" s="104"/>
      <c r="AL49685" s="104"/>
      <c r="AO49685" s="104"/>
      <c r="AP49685" s="104"/>
    </row>
    <row r="49686" spans="21:42" ht="15" customHeight="1" x14ac:dyDescent="0.25">
      <c r="U49686" s="104"/>
      <c r="AB49686" s="104"/>
      <c r="AC49686" s="104"/>
      <c r="AF49686" s="104"/>
      <c r="AG49686" s="104"/>
      <c r="AK49686" s="104"/>
      <c r="AL49686" s="104"/>
      <c r="AO49686" s="104"/>
      <c r="AP49686" s="104"/>
    </row>
    <row r="49687" spans="21:42" ht="15" customHeight="1" x14ac:dyDescent="0.25">
      <c r="U49687" s="104"/>
      <c r="AB49687" s="104"/>
      <c r="AC49687" s="104"/>
      <c r="AF49687" s="104"/>
      <c r="AG49687" s="104"/>
      <c r="AK49687" s="104"/>
      <c r="AL49687" s="104"/>
      <c r="AO49687" s="104"/>
      <c r="AP49687" s="104"/>
    </row>
    <row r="49688" spans="21:42" ht="15" customHeight="1" x14ac:dyDescent="0.25">
      <c r="U49688" s="104"/>
      <c r="AB49688" s="104"/>
      <c r="AC49688" s="104"/>
      <c r="AF49688" s="104"/>
      <c r="AG49688" s="104"/>
      <c r="AK49688" s="104"/>
      <c r="AL49688" s="104"/>
      <c r="AO49688" s="104"/>
      <c r="AP49688" s="104"/>
    </row>
    <row r="49689" spans="21:42" ht="15" customHeight="1" x14ac:dyDescent="0.25">
      <c r="U49689" s="104"/>
      <c r="AB49689" s="104"/>
      <c r="AC49689" s="104"/>
      <c r="AF49689" s="104"/>
      <c r="AG49689" s="104"/>
      <c r="AK49689" s="104"/>
      <c r="AL49689" s="104"/>
      <c r="AO49689" s="104"/>
      <c r="AP49689" s="104"/>
    </row>
    <row r="49690" spans="21:42" ht="15" customHeight="1" x14ac:dyDescent="0.25">
      <c r="U49690" s="104"/>
      <c r="AB49690" s="104"/>
      <c r="AC49690" s="104"/>
      <c r="AF49690" s="104"/>
      <c r="AG49690" s="104"/>
      <c r="AK49690" s="104"/>
      <c r="AL49690" s="104"/>
      <c r="AO49690" s="104"/>
      <c r="AP49690" s="104"/>
    </row>
    <row r="49691" spans="21:42" ht="15" customHeight="1" x14ac:dyDescent="0.25">
      <c r="U49691" s="104"/>
      <c r="AB49691" s="104"/>
      <c r="AC49691" s="104"/>
      <c r="AF49691" s="104"/>
      <c r="AG49691" s="104"/>
      <c r="AK49691" s="104"/>
      <c r="AL49691" s="104"/>
      <c r="AO49691" s="104"/>
      <c r="AP49691" s="104"/>
    </row>
    <row r="49692" spans="21:42" ht="15" customHeight="1" x14ac:dyDescent="0.25">
      <c r="U49692" s="104"/>
      <c r="AB49692" s="104"/>
      <c r="AC49692" s="104"/>
      <c r="AF49692" s="104"/>
      <c r="AG49692" s="104"/>
      <c r="AK49692" s="104"/>
      <c r="AL49692" s="104"/>
      <c r="AO49692" s="104"/>
      <c r="AP49692" s="104"/>
    </row>
    <row r="49693" spans="21:42" ht="15" customHeight="1" x14ac:dyDescent="0.25">
      <c r="U49693" s="104"/>
      <c r="AB49693" s="104"/>
      <c r="AC49693" s="104"/>
      <c r="AF49693" s="104"/>
      <c r="AG49693" s="104"/>
      <c r="AK49693" s="104"/>
      <c r="AL49693" s="104"/>
      <c r="AO49693" s="104"/>
      <c r="AP49693" s="104"/>
    </row>
    <row r="49694" spans="21:42" ht="15" customHeight="1" x14ac:dyDescent="0.25">
      <c r="U49694" s="104"/>
      <c r="AB49694" s="104"/>
      <c r="AC49694" s="104"/>
      <c r="AF49694" s="104"/>
      <c r="AG49694" s="104"/>
      <c r="AK49694" s="104"/>
      <c r="AL49694" s="104"/>
      <c r="AO49694" s="104"/>
      <c r="AP49694" s="104"/>
    </row>
    <row r="49695" spans="21:42" ht="15" customHeight="1" x14ac:dyDescent="0.25">
      <c r="U49695" s="104"/>
      <c r="AB49695" s="104"/>
      <c r="AC49695" s="104"/>
      <c r="AF49695" s="104"/>
      <c r="AG49695" s="104"/>
      <c r="AK49695" s="104"/>
      <c r="AL49695" s="104"/>
      <c r="AO49695" s="104"/>
      <c r="AP49695" s="104"/>
    </row>
    <row r="49696" spans="21:42" ht="15" customHeight="1" x14ac:dyDescent="0.25">
      <c r="U49696" s="104"/>
      <c r="AB49696" s="104"/>
      <c r="AC49696" s="104"/>
      <c r="AF49696" s="104"/>
      <c r="AG49696" s="104"/>
      <c r="AK49696" s="104"/>
      <c r="AL49696" s="104"/>
      <c r="AO49696" s="104"/>
      <c r="AP49696" s="104"/>
    </row>
    <row r="49697" spans="21:42" ht="15" customHeight="1" x14ac:dyDescent="0.25">
      <c r="U49697" s="104"/>
      <c r="AB49697" s="104"/>
      <c r="AC49697" s="104"/>
      <c r="AF49697" s="104"/>
      <c r="AG49697" s="104"/>
      <c r="AK49697" s="104"/>
      <c r="AL49697" s="104"/>
      <c r="AO49697" s="104"/>
      <c r="AP49697" s="104"/>
    </row>
    <row r="49698" spans="21:42" ht="15" customHeight="1" x14ac:dyDescent="0.25">
      <c r="U49698" s="104"/>
      <c r="AB49698" s="104"/>
      <c r="AC49698" s="104"/>
      <c r="AF49698" s="104"/>
      <c r="AG49698" s="104"/>
      <c r="AK49698" s="104"/>
      <c r="AL49698" s="104"/>
      <c r="AO49698" s="104"/>
      <c r="AP49698" s="104"/>
    </row>
    <row r="49699" spans="21:42" ht="15" customHeight="1" x14ac:dyDescent="0.25">
      <c r="U49699" s="104"/>
      <c r="AB49699" s="104"/>
      <c r="AC49699" s="104"/>
      <c r="AF49699" s="104"/>
      <c r="AG49699" s="104"/>
      <c r="AK49699" s="104"/>
      <c r="AL49699" s="104"/>
      <c r="AO49699" s="104"/>
      <c r="AP49699" s="104"/>
    </row>
    <row r="49700" spans="21:42" ht="15" customHeight="1" x14ac:dyDescent="0.25">
      <c r="U49700" s="104"/>
      <c r="AB49700" s="104"/>
      <c r="AC49700" s="104"/>
      <c r="AF49700" s="104"/>
      <c r="AG49700" s="104"/>
      <c r="AK49700" s="104"/>
      <c r="AL49700" s="104"/>
      <c r="AO49700" s="104"/>
      <c r="AP49700" s="104"/>
    </row>
    <row r="49701" spans="21:42" ht="15" customHeight="1" x14ac:dyDescent="0.25">
      <c r="U49701" s="104"/>
      <c r="AB49701" s="104"/>
      <c r="AC49701" s="104"/>
      <c r="AF49701" s="104"/>
      <c r="AG49701" s="104"/>
      <c r="AK49701" s="104"/>
      <c r="AL49701" s="104"/>
      <c r="AO49701" s="104"/>
      <c r="AP49701" s="104"/>
    </row>
    <row r="49702" spans="21:42" ht="15" customHeight="1" x14ac:dyDescent="0.25">
      <c r="U49702" s="104"/>
      <c r="AB49702" s="104"/>
      <c r="AC49702" s="104"/>
      <c r="AF49702" s="104"/>
      <c r="AG49702" s="104"/>
      <c r="AK49702" s="104"/>
      <c r="AL49702" s="104"/>
      <c r="AO49702" s="104"/>
      <c r="AP49702" s="104"/>
    </row>
    <row r="49703" spans="21:42" ht="15" customHeight="1" x14ac:dyDescent="0.25">
      <c r="U49703" s="104"/>
      <c r="AB49703" s="104"/>
      <c r="AC49703" s="104"/>
      <c r="AF49703" s="104"/>
      <c r="AG49703" s="104"/>
      <c r="AK49703" s="104"/>
      <c r="AL49703" s="104"/>
      <c r="AO49703" s="104"/>
      <c r="AP49703" s="104"/>
    </row>
    <row r="49704" spans="21:42" ht="15" customHeight="1" x14ac:dyDescent="0.25">
      <c r="U49704" s="104"/>
      <c r="AB49704" s="104"/>
      <c r="AC49704" s="104"/>
      <c r="AF49704" s="104"/>
      <c r="AG49704" s="104"/>
      <c r="AK49704" s="104"/>
      <c r="AL49704" s="104"/>
      <c r="AO49704" s="104"/>
      <c r="AP49704" s="104"/>
    </row>
    <row r="49705" spans="21:42" ht="15" customHeight="1" x14ac:dyDescent="0.25">
      <c r="U49705" s="104"/>
      <c r="AB49705" s="104"/>
      <c r="AC49705" s="104"/>
      <c r="AF49705" s="104"/>
      <c r="AG49705" s="104"/>
      <c r="AK49705" s="104"/>
      <c r="AL49705" s="104"/>
      <c r="AO49705" s="104"/>
      <c r="AP49705" s="104"/>
    </row>
    <row r="49706" spans="21:42" ht="15" customHeight="1" x14ac:dyDescent="0.25">
      <c r="U49706" s="104"/>
      <c r="AB49706" s="104"/>
      <c r="AC49706" s="104"/>
      <c r="AF49706" s="104"/>
      <c r="AG49706" s="104"/>
      <c r="AK49706" s="104"/>
      <c r="AL49706" s="104"/>
      <c r="AO49706" s="104"/>
      <c r="AP49706" s="104"/>
    </row>
    <row r="49707" spans="21:42" ht="15" customHeight="1" x14ac:dyDescent="0.25">
      <c r="U49707" s="104"/>
      <c r="AB49707" s="104"/>
      <c r="AC49707" s="104"/>
      <c r="AF49707" s="104"/>
      <c r="AG49707" s="104"/>
      <c r="AK49707" s="104"/>
      <c r="AL49707" s="104"/>
      <c r="AO49707" s="104"/>
      <c r="AP49707" s="104"/>
    </row>
    <row r="49708" spans="21:42" ht="15" customHeight="1" x14ac:dyDescent="0.25">
      <c r="U49708" s="104"/>
      <c r="AB49708" s="104"/>
      <c r="AC49708" s="104"/>
      <c r="AF49708" s="104"/>
      <c r="AG49708" s="104"/>
      <c r="AK49708" s="104"/>
      <c r="AL49708" s="104"/>
      <c r="AO49708" s="104"/>
      <c r="AP49708" s="104"/>
    </row>
    <row r="49709" spans="21:42" ht="15" customHeight="1" x14ac:dyDescent="0.25">
      <c r="U49709" s="104"/>
      <c r="AB49709" s="104"/>
      <c r="AC49709" s="104"/>
      <c r="AF49709" s="104"/>
      <c r="AG49709" s="104"/>
      <c r="AK49709" s="104"/>
      <c r="AL49709" s="104"/>
      <c r="AO49709" s="104"/>
      <c r="AP49709" s="104"/>
    </row>
    <row r="49710" spans="21:42" ht="15" customHeight="1" x14ac:dyDescent="0.25">
      <c r="U49710" s="104"/>
      <c r="AB49710" s="104"/>
      <c r="AC49710" s="104"/>
      <c r="AF49710" s="104"/>
      <c r="AG49710" s="104"/>
      <c r="AK49710" s="104"/>
      <c r="AL49710" s="104"/>
      <c r="AO49710" s="104"/>
      <c r="AP49710" s="104"/>
    </row>
    <row r="49711" spans="21:42" ht="15" customHeight="1" x14ac:dyDescent="0.25">
      <c r="U49711" s="104"/>
      <c r="AB49711" s="104"/>
      <c r="AC49711" s="104"/>
      <c r="AF49711" s="104"/>
      <c r="AG49711" s="104"/>
      <c r="AK49711" s="104"/>
      <c r="AL49711" s="104"/>
      <c r="AO49711" s="104"/>
      <c r="AP49711" s="104"/>
    </row>
    <row r="49712" spans="21:42" ht="15" customHeight="1" x14ac:dyDescent="0.25">
      <c r="U49712" s="104"/>
      <c r="AB49712" s="104"/>
      <c r="AC49712" s="104"/>
      <c r="AF49712" s="104"/>
      <c r="AG49712" s="104"/>
      <c r="AK49712" s="104"/>
      <c r="AL49712" s="104"/>
      <c r="AO49712" s="104"/>
      <c r="AP49712" s="104"/>
    </row>
    <row r="49713" spans="21:42" ht="15" customHeight="1" x14ac:dyDescent="0.25">
      <c r="U49713" s="104"/>
      <c r="AB49713" s="104"/>
      <c r="AC49713" s="104"/>
      <c r="AF49713" s="104"/>
      <c r="AG49713" s="104"/>
      <c r="AK49713" s="104"/>
      <c r="AL49713" s="104"/>
      <c r="AO49713" s="104"/>
      <c r="AP49713" s="104"/>
    </row>
    <row r="49714" spans="21:42" ht="15" customHeight="1" x14ac:dyDescent="0.25">
      <c r="U49714" s="104"/>
      <c r="AB49714" s="104"/>
      <c r="AC49714" s="104"/>
      <c r="AF49714" s="104"/>
      <c r="AG49714" s="104"/>
      <c r="AK49714" s="104"/>
      <c r="AL49714" s="104"/>
      <c r="AO49714" s="104"/>
      <c r="AP49714" s="104"/>
    </row>
    <row r="49715" spans="21:42" ht="15" customHeight="1" x14ac:dyDescent="0.25">
      <c r="U49715" s="104"/>
      <c r="AB49715" s="104"/>
      <c r="AC49715" s="104"/>
      <c r="AF49715" s="104"/>
      <c r="AG49715" s="104"/>
      <c r="AK49715" s="104"/>
      <c r="AL49715" s="104"/>
      <c r="AO49715" s="104"/>
      <c r="AP49715" s="104"/>
    </row>
    <row r="49716" spans="21:42" ht="15" customHeight="1" x14ac:dyDescent="0.25">
      <c r="U49716" s="104"/>
      <c r="AB49716" s="104"/>
      <c r="AC49716" s="104"/>
      <c r="AF49716" s="104"/>
      <c r="AG49716" s="104"/>
      <c r="AK49716" s="104"/>
      <c r="AL49716" s="104"/>
      <c r="AO49716" s="104"/>
      <c r="AP49716" s="104"/>
    </row>
    <row r="49717" spans="21:42" ht="15" customHeight="1" x14ac:dyDescent="0.25">
      <c r="U49717" s="104"/>
      <c r="AB49717" s="104"/>
      <c r="AC49717" s="104"/>
      <c r="AF49717" s="104"/>
      <c r="AG49717" s="104"/>
      <c r="AK49717" s="104"/>
      <c r="AL49717" s="104"/>
      <c r="AO49717" s="104"/>
      <c r="AP49717" s="104"/>
    </row>
    <row r="49718" spans="21:42" ht="15" customHeight="1" x14ac:dyDescent="0.25">
      <c r="U49718" s="104"/>
      <c r="AB49718" s="104"/>
      <c r="AC49718" s="104"/>
      <c r="AF49718" s="104"/>
      <c r="AG49718" s="104"/>
      <c r="AK49718" s="104"/>
      <c r="AL49718" s="104"/>
      <c r="AO49718" s="104"/>
      <c r="AP49718" s="104"/>
    </row>
    <row r="49719" spans="21:42" ht="15" customHeight="1" x14ac:dyDescent="0.25">
      <c r="U49719" s="104"/>
      <c r="AB49719" s="104"/>
      <c r="AC49719" s="104"/>
      <c r="AF49719" s="104"/>
      <c r="AG49719" s="104"/>
      <c r="AK49719" s="104"/>
      <c r="AL49719" s="104"/>
      <c r="AO49719" s="104"/>
      <c r="AP49719" s="104"/>
    </row>
    <row r="49720" spans="21:42" ht="15" customHeight="1" x14ac:dyDescent="0.25">
      <c r="U49720" s="104"/>
      <c r="AB49720" s="104"/>
      <c r="AC49720" s="104"/>
      <c r="AF49720" s="104"/>
      <c r="AG49720" s="104"/>
      <c r="AK49720" s="104"/>
      <c r="AL49720" s="104"/>
      <c r="AO49720" s="104"/>
      <c r="AP49720" s="104"/>
    </row>
    <row r="49721" spans="21:42" ht="15" customHeight="1" x14ac:dyDescent="0.25">
      <c r="U49721" s="104"/>
      <c r="AB49721" s="104"/>
      <c r="AC49721" s="104"/>
      <c r="AF49721" s="104"/>
      <c r="AG49721" s="104"/>
      <c r="AK49721" s="104"/>
      <c r="AL49721" s="104"/>
      <c r="AO49721" s="104"/>
      <c r="AP49721" s="104"/>
    </row>
    <row r="49722" spans="21:42" ht="15" customHeight="1" x14ac:dyDescent="0.25">
      <c r="U49722" s="104"/>
      <c r="AB49722" s="104"/>
      <c r="AC49722" s="104"/>
      <c r="AF49722" s="104"/>
      <c r="AG49722" s="104"/>
      <c r="AK49722" s="104"/>
      <c r="AL49722" s="104"/>
      <c r="AO49722" s="104"/>
      <c r="AP49722" s="104"/>
    </row>
    <row r="49723" spans="21:42" ht="15" customHeight="1" x14ac:dyDescent="0.25">
      <c r="U49723" s="104"/>
      <c r="AB49723" s="104"/>
      <c r="AC49723" s="104"/>
      <c r="AF49723" s="104"/>
      <c r="AG49723" s="104"/>
      <c r="AK49723" s="104"/>
      <c r="AL49723" s="104"/>
      <c r="AO49723" s="104"/>
      <c r="AP49723" s="104"/>
    </row>
    <row r="49724" spans="21:42" ht="15" customHeight="1" x14ac:dyDescent="0.25">
      <c r="U49724" s="104"/>
      <c r="AB49724" s="104"/>
      <c r="AC49724" s="104"/>
      <c r="AF49724" s="104"/>
      <c r="AG49724" s="104"/>
      <c r="AK49724" s="104"/>
      <c r="AL49724" s="104"/>
      <c r="AO49724" s="104"/>
      <c r="AP49724" s="104"/>
    </row>
    <row r="49725" spans="21:42" ht="15" customHeight="1" x14ac:dyDescent="0.25">
      <c r="U49725" s="104"/>
      <c r="AB49725" s="104"/>
      <c r="AC49725" s="104"/>
      <c r="AF49725" s="104"/>
      <c r="AG49725" s="104"/>
      <c r="AK49725" s="104"/>
      <c r="AL49725" s="104"/>
      <c r="AO49725" s="104"/>
      <c r="AP49725" s="104"/>
    </row>
    <row r="49726" spans="21:42" ht="15" customHeight="1" x14ac:dyDescent="0.25">
      <c r="U49726" s="104"/>
      <c r="AB49726" s="104"/>
      <c r="AC49726" s="104"/>
      <c r="AF49726" s="104"/>
      <c r="AG49726" s="104"/>
      <c r="AK49726" s="104"/>
      <c r="AL49726" s="104"/>
      <c r="AO49726" s="104"/>
      <c r="AP49726" s="104"/>
    </row>
    <row r="49727" spans="21:42" ht="15" customHeight="1" x14ac:dyDescent="0.25">
      <c r="U49727" s="104"/>
      <c r="AB49727" s="104"/>
      <c r="AC49727" s="104"/>
      <c r="AF49727" s="104"/>
      <c r="AG49727" s="104"/>
      <c r="AK49727" s="104"/>
      <c r="AL49727" s="104"/>
      <c r="AO49727" s="104"/>
      <c r="AP49727" s="104"/>
    </row>
    <row r="49728" spans="21:42" ht="15" customHeight="1" x14ac:dyDescent="0.25">
      <c r="U49728" s="104"/>
      <c r="AB49728" s="104"/>
      <c r="AC49728" s="104"/>
      <c r="AF49728" s="104"/>
      <c r="AG49728" s="104"/>
      <c r="AK49728" s="104"/>
      <c r="AL49728" s="104"/>
      <c r="AO49728" s="104"/>
      <c r="AP49728" s="104"/>
    </row>
    <row r="49729" spans="21:42" ht="15" customHeight="1" x14ac:dyDescent="0.25">
      <c r="U49729" s="104"/>
      <c r="AB49729" s="104"/>
      <c r="AC49729" s="104"/>
      <c r="AF49729" s="104"/>
      <c r="AG49729" s="104"/>
      <c r="AK49729" s="104"/>
      <c r="AL49729" s="104"/>
      <c r="AO49729" s="104"/>
      <c r="AP49729" s="104"/>
    </row>
    <row r="49730" spans="21:42" ht="15" customHeight="1" x14ac:dyDescent="0.25">
      <c r="U49730" s="104"/>
      <c r="AB49730" s="104"/>
      <c r="AC49730" s="104"/>
      <c r="AF49730" s="104"/>
      <c r="AG49730" s="104"/>
      <c r="AK49730" s="104"/>
      <c r="AL49730" s="104"/>
      <c r="AO49730" s="104"/>
      <c r="AP49730" s="104"/>
    </row>
    <row r="49731" spans="21:42" ht="15" customHeight="1" x14ac:dyDescent="0.25">
      <c r="U49731" s="104"/>
      <c r="AB49731" s="104"/>
      <c r="AC49731" s="104"/>
      <c r="AF49731" s="104"/>
      <c r="AG49731" s="104"/>
      <c r="AK49731" s="104"/>
      <c r="AL49731" s="104"/>
      <c r="AO49731" s="104"/>
      <c r="AP49731" s="104"/>
    </row>
    <row r="49732" spans="21:42" ht="15" customHeight="1" x14ac:dyDescent="0.25">
      <c r="U49732" s="104"/>
      <c r="AB49732" s="104"/>
      <c r="AC49732" s="104"/>
      <c r="AF49732" s="104"/>
      <c r="AG49732" s="104"/>
      <c r="AK49732" s="104"/>
      <c r="AL49732" s="104"/>
      <c r="AO49732" s="104"/>
      <c r="AP49732" s="104"/>
    </row>
    <row r="49733" spans="21:42" ht="15" customHeight="1" x14ac:dyDescent="0.25">
      <c r="U49733" s="104"/>
      <c r="AB49733" s="104"/>
      <c r="AC49733" s="104"/>
      <c r="AF49733" s="104"/>
      <c r="AG49733" s="104"/>
      <c r="AK49733" s="104"/>
      <c r="AL49733" s="104"/>
      <c r="AO49733" s="104"/>
      <c r="AP49733" s="104"/>
    </row>
    <row r="49734" spans="21:42" ht="15" customHeight="1" x14ac:dyDescent="0.25">
      <c r="U49734" s="104"/>
      <c r="AB49734" s="104"/>
      <c r="AC49734" s="104"/>
      <c r="AF49734" s="104"/>
      <c r="AG49734" s="104"/>
      <c r="AK49734" s="104"/>
      <c r="AL49734" s="104"/>
      <c r="AO49734" s="104"/>
      <c r="AP49734" s="104"/>
    </row>
    <row r="49735" spans="21:42" ht="15" customHeight="1" x14ac:dyDescent="0.25">
      <c r="U49735" s="104"/>
      <c r="AB49735" s="104"/>
      <c r="AC49735" s="104"/>
      <c r="AF49735" s="104"/>
      <c r="AG49735" s="104"/>
      <c r="AK49735" s="104"/>
      <c r="AL49735" s="104"/>
      <c r="AO49735" s="104"/>
      <c r="AP49735" s="104"/>
    </row>
    <row r="49736" spans="21:42" ht="15" customHeight="1" x14ac:dyDescent="0.25">
      <c r="U49736" s="104"/>
      <c r="AB49736" s="104"/>
      <c r="AC49736" s="104"/>
      <c r="AF49736" s="104"/>
      <c r="AG49736" s="104"/>
      <c r="AK49736" s="104"/>
      <c r="AL49736" s="104"/>
      <c r="AO49736" s="104"/>
      <c r="AP49736" s="104"/>
    </row>
    <row r="49737" spans="21:42" ht="15" customHeight="1" x14ac:dyDescent="0.25">
      <c r="U49737" s="104"/>
      <c r="AB49737" s="104"/>
      <c r="AC49737" s="104"/>
      <c r="AF49737" s="104"/>
      <c r="AG49737" s="104"/>
      <c r="AK49737" s="104"/>
      <c r="AL49737" s="104"/>
      <c r="AO49737" s="104"/>
      <c r="AP49737" s="104"/>
    </row>
    <row r="49738" spans="21:42" ht="15" customHeight="1" x14ac:dyDescent="0.25">
      <c r="U49738" s="104"/>
      <c r="AB49738" s="104"/>
      <c r="AC49738" s="104"/>
      <c r="AF49738" s="104"/>
      <c r="AG49738" s="104"/>
      <c r="AK49738" s="104"/>
      <c r="AL49738" s="104"/>
      <c r="AO49738" s="104"/>
      <c r="AP49738" s="104"/>
    </row>
    <row r="49739" spans="21:42" ht="15" customHeight="1" x14ac:dyDescent="0.25">
      <c r="U49739" s="104"/>
      <c r="AB49739" s="104"/>
      <c r="AC49739" s="104"/>
      <c r="AF49739" s="104"/>
      <c r="AG49739" s="104"/>
      <c r="AK49739" s="104"/>
      <c r="AL49739" s="104"/>
      <c r="AO49739" s="104"/>
      <c r="AP49739" s="104"/>
    </row>
    <row r="49740" spans="21:42" ht="15" customHeight="1" x14ac:dyDescent="0.25">
      <c r="U49740" s="104"/>
      <c r="AB49740" s="104"/>
      <c r="AC49740" s="104"/>
      <c r="AF49740" s="104"/>
      <c r="AG49740" s="104"/>
      <c r="AK49740" s="104"/>
      <c r="AL49740" s="104"/>
      <c r="AO49740" s="104"/>
      <c r="AP49740" s="104"/>
    </row>
    <row r="49741" spans="21:42" ht="15" customHeight="1" x14ac:dyDescent="0.25">
      <c r="U49741" s="104"/>
      <c r="AB49741" s="104"/>
      <c r="AC49741" s="104"/>
      <c r="AF49741" s="104"/>
      <c r="AG49741" s="104"/>
      <c r="AK49741" s="104"/>
      <c r="AL49741" s="104"/>
      <c r="AO49741" s="104"/>
      <c r="AP49741" s="104"/>
    </row>
    <row r="49742" spans="21:42" ht="15" customHeight="1" x14ac:dyDescent="0.25">
      <c r="U49742" s="104"/>
      <c r="AB49742" s="104"/>
      <c r="AC49742" s="104"/>
      <c r="AF49742" s="104"/>
      <c r="AG49742" s="104"/>
      <c r="AK49742" s="104"/>
      <c r="AL49742" s="104"/>
      <c r="AO49742" s="104"/>
      <c r="AP49742" s="104"/>
    </row>
    <row r="49743" spans="21:42" ht="15" customHeight="1" x14ac:dyDescent="0.25">
      <c r="U49743" s="104"/>
      <c r="AB49743" s="104"/>
      <c r="AC49743" s="104"/>
      <c r="AF49743" s="104"/>
      <c r="AG49743" s="104"/>
      <c r="AK49743" s="104"/>
      <c r="AL49743" s="104"/>
      <c r="AO49743" s="104"/>
      <c r="AP49743" s="104"/>
    </row>
    <row r="49744" spans="21:42" ht="15" customHeight="1" x14ac:dyDescent="0.25">
      <c r="U49744" s="104"/>
      <c r="AB49744" s="104"/>
      <c r="AC49744" s="104"/>
      <c r="AF49744" s="104"/>
      <c r="AG49744" s="104"/>
      <c r="AK49744" s="104"/>
      <c r="AL49744" s="104"/>
      <c r="AO49744" s="104"/>
      <c r="AP49744" s="104"/>
    </row>
    <row r="49745" spans="21:42" ht="15" customHeight="1" x14ac:dyDescent="0.25">
      <c r="U49745" s="104"/>
      <c r="AB49745" s="104"/>
      <c r="AC49745" s="104"/>
      <c r="AF49745" s="104"/>
      <c r="AG49745" s="104"/>
      <c r="AK49745" s="104"/>
      <c r="AL49745" s="104"/>
      <c r="AO49745" s="104"/>
      <c r="AP49745" s="104"/>
    </row>
    <row r="49746" spans="21:42" ht="15" customHeight="1" x14ac:dyDescent="0.25">
      <c r="U49746" s="104"/>
      <c r="AB49746" s="104"/>
      <c r="AC49746" s="104"/>
      <c r="AF49746" s="104"/>
      <c r="AG49746" s="104"/>
      <c r="AK49746" s="104"/>
      <c r="AL49746" s="104"/>
      <c r="AO49746" s="104"/>
      <c r="AP49746" s="104"/>
    </row>
    <row r="49747" spans="21:42" ht="15" customHeight="1" x14ac:dyDescent="0.25">
      <c r="U49747" s="104"/>
      <c r="AB49747" s="104"/>
      <c r="AC49747" s="104"/>
      <c r="AF49747" s="104"/>
      <c r="AG49747" s="104"/>
      <c r="AK49747" s="104"/>
      <c r="AL49747" s="104"/>
      <c r="AO49747" s="104"/>
      <c r="AP49747" s="104"/>
    </row>
    <row r="49748" spans="21:42" ht="15" customHeight="1" x14ac:dyDescent="0.25">
      <c r="U49748" s="104"/>
      <c r="AB49748" s="104"/>
      <c r="AC49748" s="104"/>
      <c r="AF49748" s="104"/>
      <c r="AG49748" s="104"/>
      <c r="AK49748" s="104"/>
      <c r="AL49748" s="104"/>
      <c r="AO49748" s="104"/>
      <c r="AP49748" s="104"/>
    </row>
    <row r="49749" spans="21:42" ht="15" customHeight="1" x14ac:dyDescent="0.25">
      <c r="U49749" s="104"/>
      <c r="AB49749" s="104"/>
      <c r="AC49749" s="104"/>
      <c r="AF49749" s="104"/>
      <c r="AG49749" s="104"/>
      <c r="AK49749" s="104"/>
      <c r="AL49749" s="104"/>
      <c r="AO49749" s="104"/>
      <c r="AP49749" s="104"/>
    </row>
    <row r="49750" spans="21:42" ht="15" customHeight="1" x14ac:dyDescent="0.25">
      <c r="U49750" s="104"/>
      <c r="AB49750" s="104"/>
      <c r="AC49750" s="104"/>
      <c r="AF49750" s="104"/>
      <c r="AG49750" s="104"/>
      <c r="AK49750" s="104"/>
      <c r="AL49750" s="104"/>
      <c r="AO49750" s="104"/>
      <c r="AP49750" s="104"/>
    </row>
    <row r="49751" spans="21:42" ht="15" customHeight="1" x14ac:dyDescent="0.25">
      <c r="U49751" s="104"/>
      <c r="AB49751" s="104"/>
      <c r="AC49751" s="104"/>
      <c r="AF49751" s="104"/>
      <c r="AG49751" s="104"/>
      <c r="AK49751" s="104"/>
      <c r="AL49751" s="104"/>
      <c r="AO49751" s="104"/>
      <c r="AP49751" s="104"/>
    </row>
    <row r="49752" spans="21:42" ht="15" customHeight="1" x14ac:dyDescent="0.25">
      <c r="U49752" s="104"/>
      <c r="AB49752" s="104"/>
      <c r="AC49752" s="104"/>
      <c r="AF49752" s="104"/>
      <c r="AG49752" s="104"/>
      <c r="AK49752" s="104"/>
      <c r="AL49752" s="104"/>
      <c r="AO49752" s="104"/>
      <c r="AP49752" s="104"/>
    </row>
    <row r="49753" spans="21:42" ht="15" customHeight="1" x14ac:dyDescent="0.25">
      <c r="U49753" s="104"/>
      <c r="AB49753" s="104"/>
      <c r="AC49753" s="104"/>
      <c r="AF49753" s="104"/>
      <c r="AG49753" s="104"/>
      <c r="AK49753" s="104"/>
      <c r="AL49753" s="104"/>
      <c r="AO49753" s="104"/>
      <c r="AP49753" s="104"/>
    </row>
    <row r="49754" spans="21:42" ht="15" customHeight="1" x14ac:dyDescent="0.25">
      <c r="U49754" s="104"/>
      <c r="AB49754" s="104"/>
      <c r="AC49754" s="104"/>
      <c r="AF49754" s="104"/>
      <c r="AG49754" s="104"/>
      <c r="AK49754" s="104"/>
      <c r="AL49754" s="104"/>
      <c r="AO49754" s="104"/>
      <c r="AP49754" s="104"/>
    </row>
    <row r="49755" spans="21:42" ht="15" customHeight="1" x14ac:dyDescent="0.25">
      <c r="U49755" s="104"/>
      <c r="AB49755" s="104"/>
      <c r="AC49755" s="104"/>
      <c r="AF49755" s="104"/>
      <c r="AG49755" s="104"/>
      <c r="AK49755" s="104"/>
      <c r="AL49755" s="104"/>
      <c r="AO49755" s="104"/>
      <c r="AP49755" s="104"/>
    </row>
    <row r="49756" spans="21:42" ht="15" customHeight="1" x14ac:dyDescent="0.25">
      <c r="U49756" s="104"/>
      <c r="AB49756" s="104"/>
      <c r="AC49756" s="104"/>
      <c r="AF49756" s="104"/>
      <c r="AG49756" s="104"/>
      <c r="AK49756" s="104"/>
      <c r="AL49756" s="104"/>
      <c r="AO49756" s="104"/>
      <c r="AP49756" s="104"/>
    </row>
    <row r="49757" spans="21:42" ht="15" customHeight="1" x14ac:dyDescent="0.25">
      <c r="U49757" s="104"/>
      <c r="AB49757" s="104"/>
      <c r="AC49757" s="104"/>
      <c r="AF49757" s="104"/>
      <c r="AG49757" s="104"/>
      <c r="AK49757" s="104"/>
      <c r="AL49757" s="104"/>
      <c r="AO49757" s="104"/>
      <c r="AP49757" s="104"/>
    </row>
    <row r="49758" spans="21:42" ht="15" customHeight="1" x14ac:dyDescent="0.25">
      <c r="U49758" s="104"/>
      <c r="AB49758" s="104"/>
      <c r="AC49758" s="104"/>
      <c r="AF49758" s="104"/>
      <c r="AG49758" s="104"/>
      <c r="AK49758" s="104"/>
      <c r="AL49758" s="104"/>
      <c r="AO49758" s="104"/>
      <c r="AP49758" s="104"/>
    </row>
    <row r="49759" spans="21:42" ht="15" customHeight="1" x14ac:dyDescent="0.25">
      <c r="U49759" s="104"/>
      <c r="AB49759" s="104"/>
      <c r="AC49759" s="104"/>
      <c r="AF49759" s="104"/>
      <c r="AG49759" s="104"/>
      <c r="AK49759" s="104"/>
      <c r="AL49759" s="104"/>
      <c r="AO49759" s="104"/>
      <c r="AP49759" s="104"/>
    </row>
    <row r="49760" spans="21:42" ht="15" customHeight="1" x14ac:dyDescent="0.25">
      <c r="U49760" s="104"/>
      <c r="AB49760" s="104"/>
      <c r="AC49760" s="104"/>
      <c r="AF49760" s="104"/>
      <c r="AG49760" s="104"/>
      <c r="AK49760" s="104"/>
      <c r="AL49760" s="104"/>
      <c r="AO49760" s="104"/>
      <c r="AP49760" s="104"/>
    </row>
    <row r="49761" spans="21:42" ht="15" customHeight="1" x14ac:dyDescent="0.25">
      <c r="U49761" s="104"/>
      <c r="AB49761" s="104"/>
      <c r="AC49761" s="104"/>
      <c r="AF49761" s="104"/>
      <c r="AG49761" s="104"/>
      <c r="AK49761" s="104"/>
      <c r="AL49761" s="104"/>
      <c r="AO49761" s="104"/>
      <c r="AP49761" s="104"/>
    </row>
    <row r="49762" spans="21:42" ht="15" customHeight="1" x14ac:dyDescent="0.25">
      <c r="U49762" s="104"/>
      <c r="AB49762" s="104"/>
      <c r="AC49762" s="104"/>
      <c r="AF49762" s="104"/>
      <c r="AG49762" s="104"/>
      <c r="AK49762" s="104"/>
      <c r="AL49762" s="104"/>
      <c r="AO49762" s="104"/>
      <c r="AP49762" s="104"/>
    </row>
    <row r="49763" spans="21:42" ht="15" customHeight="1" x14ac:dyDescent="0.25">
      <c r="U49763" s="104"/>
      <c r="AB49763" s="104"/>
      <c r="AC49763" s="104"/>
      <c r="AF49763" s="104"/>
      <c r="AG49763" s="104"/>
      <c r="AK49763" s="104"/>
      <c r="AL49763" s="104"/>
      <c r="AO49763" s="104"/>
      <c r="AP49763" s="104"/>
    </row>
    <row r="49764" spans="21:42" ht="15" customHeight="1" x14ac:dyDescent="0.25">
      <c r="U49764" s="104"/>
      <c r="AB49764" s="104"/>
      <c r="AC49764" s="104"/>
      <c r="AF49764" s="104"/>
      <c r="AG49764" s="104"/>
      <c r="AK49764" s="104"/>
      <c r="AL49764" s="104"/>
      <c r="AO49764" s="104"/>
      <c r="AP49764" s="104"/>
    </row>
    <row r="49765" spans="21:42" ht="15" customHeight="1" x14ac:dyDescent="0.25">
      <c r="U49765" s="104"/>
      <c r="AB49765" s="104"/>
      <c r="AC49765" s="104"/>
      <c r="AF49765" s="104"/>
      <c r="AG49765" s="104"/>
      <c r="AK49765" s="104"/>
      <c r="AL49765" s="104"/>
      <c r="AO49765" s="104"/>
      <c r="AP49765" s="104"/>
    </row>
    <row r="49766" spans="21:42" ht="15" customHeight="1" x14ac:dyDescent="0.25">
      <c r="U49766" s="104"/>
      <c r="AB49766" s="104"/>
      <c r="AC49766" s="104"/>
      <c r="AF49766" s="104"/>
      <c r="AG49766" s="104"/>
      <c r="AK49766" s="104"/>
      <c r="AL49766" s="104"/>
      <c r="AO49766" s="104"/>
      <c r="AP49766" s="104"/>
    </row>
    <row r="49767" spans="21:42" ht="15" customHeight="1" x14ac:dyDescent="0.25">
      <c r="U49767" s="104"/>
      <c r="AB49767" s="104"/>
      <c r="AC49767" s="104"/>
      <c r="AF49767" s="104"/>
      <c r="AG49767" s="104"/>
      <c r="AK49767" s="104"/>
      <c r="AL49767" s="104"/>
      <c r="AO49767" s="104"/>
      <c r="AP49767" s="104"/>
    </row>
    <row r="49768" spans="21:42" ht="15" customHeight="1" x14ac:dyDescent="0.25">
      <c r="U49768" s="104"/>
      <c r="AB49768" s="104"/>
      <c r="AC49768" s="104"/>
      <c r="AF49768" s="104"/>
      <c r="AG49768" s="104"/>
      <c r="AK49768" s="104"/>
      <c r="AL49768" s="104"/>
      <c r="AO49768" s="104"/>
      <c r="AP49768" s="104"/>
    </row>
    <row r="49769" spans="21:42" ht="15" customHeight="1" x14ac:dyDescent="0.25">
      <c r="U49769" s="104"/>
      <c r="AB49769" s="104"/>
      <c r="AC49769" s="104"/>
      <c r="AF49769" s="104"/>
      <c r="AG49769" s="104"/>
      <c r="AK49769" s="104"/>
      <c r="AL49769" s="104"/>
      <c r="AO49769" s="104"/>
      <c r="AP49769" s="104"/>
    </row>
    <row r="49770" spans="21:42" ht="15" customHeight="1" x14ac:dyDescent="0.25">
      <c r="U49770" s="104"/>
      <c r="AB49770" s="104"/>
      <c r="AC49770" s="104"/>
      <c r="AF49770" s="104"/>
      <c r="AG49770" s="104"/>
      <c r="AK49770" s="104"/>
      <c r="AL49770" s="104"/>
      <c r="AO49770" s="104"/>
      <c r="AP49770" s="104"/>
    </row>
    <row r="49771" spans="21:42" ht="15" customHeight="1" x14ac:dyDescent="0.25">
      <c r="U49771" s="104"/>
      <c r="AB49771" s="104"/>
      <c r="AC49771" s="104"/>
      <c r="AF49771" s="104"/>
      <c r="AG49771" s="104"/>
      <c r="AK49771" s="104"/>
      <c r="AL49771" s="104"/>
      <c r="AO49771" s="104"/>
      <c r="AP49771" s="104"/>
    </row>
    <row r="49772" spans="21:42" ht="15" customHeight="1" x14ac:dyDescent="0.25">
      <c r="U49772" s="104"/>
      <c r="AB49772" s="104"/>
      <c r="AC49772" s="104"/>
      <c r="AF49772" s="104"/>
      <c r="AG49772" s="104"/>
      <c r="AK49772" s="104"/>
      <c r="AL49772" s="104"/>
      <c r="AO49772" s="104"/>
      <c r="AP49772" s="104"/>
    </row>
    <row r="49773" spans="21:42" ht="15" customHeight="1" x14ac:dyDescent="0.25">
      <c r="U49773" s="104"/>
      <c r="AB49773" s="104"/>
      <c r="AC49773" s="104"/>
      <c r="AF49773" s="104"/>
      <c r="AG49773" s="104"/>
      <c r="AK49773" s="104"/>
      <c r="AL49773" s="104"/>
      <c r="AO49773" s="104"/>
      <c r="AP49773" s="104"/>
    </row>
    <row r="49774" spans="21:42" ht="15" customHeight="1" x14ac:dyDescent="0.25">
      <c r="U49774" s="104"/>
      <c r="AB49774" s="104"/>
      <c r="AC49774" s="104"/>
      <c r="AF49774" s="104"/>
      <c r="AG49774" s="104"/>
      <c r="AK49774" s="104"/>
      <c r="AL49774" s="104"/>
      <c r="AO49774" s="104"/>
      <c r="AP49774" s="104"/>
    </row>
    <row r="49775" spans="21:42" ht="15" customHeight="1" x14ac:dyDescent="0.25">
      <c r="U49775" s="104"/>
      <c r="AB49775" s="104"/>
      <c r="AC49775" s="104"/>
      <c r="AF49775" s="104"/>
      <c r="AG49775" s="104"/>
      <c r="AK49775" s="104"/>
      <c r="AL49775" s="104"/>
      <c r="AO49775" s="104"/>
      <c r="AP49775" s="104"/>
    </row>
    <row r="49776" spans="21:42" ht="15" customHeight="1" x14ac:dyDescent="0.25">
      <c r="U49776" s="104"/>
      <c r="AB49776" s="104"/>
      <c r="AC49776" s="104"/>
      <c r="AF49776" s="104"/>
      <c r="AG49776" s="104"/>
      <c r="AK49776" s="104"/>
      <c r="AL49776" s="104"/>
      <c r="AO49776" s="104"/>
      <c r="AP49776" s="104"/>
    </row>
    <row r="49777" spans="21:42" ht="15" customHeight="1" x14ac:dyDescent="0.25">
      <c r="U49777" s="104"/>
      <c r="AB49777" s="104"/>
      <c r="AC49777" s="104"/>
      <c r="AF49777" s="104"/>
      <c r="AG49777" s="104"/>
      <c r="AK49777" s="104"/>
      <c r="AL49777" s="104"/>
      <c r="AO49777" s="104"/>
      <c r="AP49777" s="104"/>
    </row>
    <row r="49778" spans="21:42" ht="15" customHeight="1" x14ac:dyDescent="0.25">
      <c r="U49778" s="104"/>
      <c r="AB49778" s="104"/>
      <c r="AC49778" s="104"/>
      <c r="AF49778" s="104"/>
      <c r="AG49778" s="104"/>
      <c r="AK49778" s="104"/>
      <c r="AL49778" s="104"/>
      <c r="AO49778" s="104"/>
      <c r="AP49778" s="104"/>
    </row>
    <row r="49779" spans="21:42" ht="15" customHeight="1" x14ac:dyDescent="0.25">
      <c r="U49779" s="104"/>
      <c r="AB49779" s="104"/>
      <c r="AC49779" s="104"/>
      <c r="AF49779" s="104"/>
      <c r="AG49779" s="104"/>
      <c r="AK49779" s="104"/>
      <c r="AL49779" s="104"/>
      <c r="AO49779" s="104"/>
      <c r="AP49779" s="104"/>
    </row>
    <row r="49780" spans="21:42" ht="15" customHeight="1" x14ac:dyDescent="0.25">
      <c r="U49780" s="104"/>
      <c r="AB49780" s="104"/>
      <c r="AC49780" s="104"/>
      <c r="AF49780" s="104"/>
      <c r="AG49780" s="104"/>
      <c r="AK49780" s="104"/>
      <c r="AL49780" s="104"/>
      <c r="AO49780" s="104"/>
      <c r="AP49780" s="104"/>
    </row>
    <row r="49781" spans="21:42" ht="15" customHeight="1" x14ac:dyDescent="0.25">
      <c r="U49781" s="104"/>
      <c r="AB49781" s="104"/>
      <c r="AC49781" s="104"/>
      <c r="AF49781" s="104"/>
      <c r="AG49781" s="104"/>
      <c r="AK49781" s="104"/>
      <c r="AL49781" s="104"/>
      <c r="AO49781" s="104"/>
      <c r="AP49781" s="104"/>
    </row>
    <row r="49782" spans="21:42" ht="15" customHeight="1" x14ac:dyDescent="0.25">
      <c r="U49782" s="104"/>
      <c r="AB49782" s="104"/>
      <c r="AC49782" s="104"/>
      <c r="AF49782" s="104"/>
      <c r="AG49782" s="104"/>
      <c r="AK49782" s="104"/>
      <c r="AL49782" s="104"/>
      <c r="AO49782" s="104"/>
      <c r="AP49782" s="104"/>
    </row>
    <row r="49783" spans="21:42" ht="15" customHeight="1" x14ac:dyDescent="0.25">
      <c r="U49783" s="104"/>
      <c r="AB49783" s="104"/>
      <c r="AC49783" s="104"/>
      <c r="AF49783" s="104"/>
      <c r="AG49783" s="104"/>
      <c r="AK49783" s="104"/>
      <c r="AL49783" s="104"/>
      <c r="AO49783" s="104"/>
      <c r="AP49783" s="104"/>
    </row>
    <row r="49784" spans="21:42" ht="15" customHeight="1" x14ac:dyDescent="0.25">
      <c r="U49784" s="104"/>
      <c r="AB49784" s="104"/>
      <c r="AC49784" s="104"/>
      <c r="AF49784" s="104"/>
      <c r="AG49784" s="104"/>
      <c r="AK49784" s="104"/>
      <c r="AL49784" s="104"/>
      <c r="AO49784" s="104"/>
      <c r="AP49784" s="104"/>
    </row>
    <row r="49785" spans="21:42" ht="15" customHeight="1" x14ac:dyDescent="0.25">
      <c r="U49785" s="104"/>
      <c r="AB49785" s="104"/>
      <c r="AC49785" s="104"/>
      <c r="AF49785" s="104"/>
      <c r="AG49785" s="104"/>
      <c r="AK49785" s="104"/>
      <c r="AL49785" s="104"/>
      <c r="AO49785" s="104"/>
      <c r="AP49785" s="104"/>
    </row>
    <row r="49786" spans="21:42" ht="15" customHeight="1" x14ac:dyDescent="0.25">
      <c r="U49786" s="104"/>
      <c r="AB49786" s="104"/>
      <c r="AC49786" s="104"/>
      <c r="AF49786" s="104"/>
      <c r="AG49786" s="104"/>
      <c r="AK49786" s="104"/>
      <c r="AL49786" s="104"/>
      <c r="AO49786" s="104"/>
      <c r="AP49786" s="104"/>
    </row>
    <row r="49787" spans="21:42" ht="15" customHeight="1" x14ac:dyDescent="0.25">
      <c r="U49787" s="104"/>
      <c r="AB49787" s="104"/>
      <c r="AC49787" s="104"/>
      <c r="AF49787" s="104"/>
      <c r="AG49787" s="104"/>
      <c r="AK49787" s="104"/>
      <c r="AL49787" s="104"/>
      <c r="AO49787" s="104"/>
      <c r="AP49787" s="104"/>
    </row>
    <row r="49788" spans="21:42" ht="15" customHeight="1" x14ac:dyDescent="0.25">
      <c r="U49788" s="104"/>
      <c r="AB49788" s="104"/>
      <c r="AC49788" s="104"/>
      <c r="AF49788" s="104"/>
      <c r="AG49788" s="104"/>
      <c r="AK49788" s="104"/>
      <c r="AL49788" s="104"/>
      <c r="AO49788" s="104"/>
      <c r="AP49788" s="104"/>
    </row>
    <row r="49789" spans="21:42" ht="15" customHeight="1" x14ac:dyDescent="0.25">
      <c r="U49789" s="104"/>
      <c r="AB49789" s="104"/>
      <c r="AC49789" s="104"/>
      <c r="AF49789" s="104"/>
      <c r="AG49789" s="104"/>
      <c r="AK49789" s="104"/>
      <c r="AL49789" s="104"/>
      <c r="AO49789" s="104"/>
      <c r="AP49789" s="104"/>
    </row>
    <row r="49790" spans="21:42" ht="15" customHeight="1" x14ac:dyDescent="0.25">
      <c r="U49790" s="104"/>
      <c r="AB49790" s="104"/>
      <c r="AC49790" s="104"/>
      <c r="AF49790" s="104"/>
      <c r="AG49790" s="104"/>
      <c r="AK49790" s="104"/>
      <c r="AL49790" s="104"/>
      <c r="AO49790" s="104"/>
      <c r="AP49790" s="104"/>
    </row>
    <row r="49791" spans="21:42" ht="15" customHeight="1" x14ac:dyDescent="0.25">
      <c r="U49791" s="104"/>
      <c r="AB49791" s="104"/>
      <c r="AC49791" s="104"/>
      <c r="AF49791" s="104"/>
      <c r="AG49791" s="104"/>
      <c r="AK49791" s="104"/>
      <c r="AL49791" s="104"/>
      <c r="AO49791" s="104"/>
      <c r="AP49791" s="104"/>
    </row>
    <row r="49792" spans="21:42" ht="15" customHeight="1" x14ac:dyDescent="0.25">
      <c r="U49792" s="104"/>
      <c r="AB49792" s="104"/>
      <c r="AC49792" s="104"/>
      <c r="AF49792" s="104"/>
      <c r="AG49792" s="104"/>
      <c r="AK49792" s="104"/>
      <c r="AL49792" s="104"/>
      <c r="AO49792" s="104"/>
      <c r="AP49792" s="104"/>
    </row>
    <row r="49793" spans="21:42" ht="15" customHeight="1" x14ac:dyDescent="0.25">
      <c r="U49793" s="104"/>
      <c r="AB49793" s="104"/>
      <c r="AC49793" s="104"/>
      <c r="AF49793" s="104"/>
      <c r="AG49793" s="104"/>
      <c r="AK49793" s="104"/>
      <c r="AL49793" s="104"/>
      <c r="AO49793" s="104"/>
      <c r="AP49793" s="104"/>
    </row>
    <row r="49794" spans="21:42" ht="15" customHeight="1" x14ac:dyDescent="0.25">
      <c r="U49794" s="104"/>
      <c r="AB49794" s="104"/>
      <c r="AC49794" s="104"/>
      <c r="AF49794" s="104"/>
      <c r="AG49794" s="104"/>
      <c r="AK49794" s="104"/>
      <c r="AL49794" s="104"/>
      <c r="AO49794" s="104"/>
      <c r="AP49794" s="104"/>
    </row>
    <row r="49795" spans="21:42" ht="15" customHeight="1" x14ac:dyDescent="0.25">
      <c r="U49795" s="104"/>
      <c r="AB49795" s="104"/>
      <c r="AC49795" s="104"/>
      <c r="AF49795" s="104"/>
      <c r="AG49795" s="104"/>
      <c r="AK49795" s="104"/>
      <c r="AL49795" s="104"/>
      <c r="AO49795" s="104"/>
      <c r="AP49795" s="104"/>
    </row>
    <row r="49796" spans="21:42" ht="15" customHeight="1" x14ac:dyDescent="0.25">
      <c r="U49796" s="104"/>
      <c r="AB49796" s="104"/>
      <c r="AC49796" s="104"/>
      <c r="AF49796" s="104"/>
      <c r="AG49796" s="104"/>
      <c r="AK49796" s="104"/>
      <c r="AL49796" s="104"/>
      <c r="AO49796" s="104"/>
      <c r="AP49796" s="104"/>
    </row>
    <row r="49797" spans="21:42" ht="15" customHeight="1" x14ac:dyDescent="0.25">
      <c r="U49797" s="104"/>
      <c r="AB49797" s="104"/>
      <c r="AC49797" s="104"/>
      <c r="AF49797" s="104"/>
      <c r="AG49797" s="104"/>
      <c r="AK49797" s="104"/>
      <c r="AL49797" s="104"/>
      <c r="AO49797" s="104"/>
      <c r="AP49797" s="104"/>
    </row>
    <row r="49798" spans="21:42" ht="15" customHeight="1" x14ac:dyDescent="0.25">
      <c r="U49798" s="104"/>
      <c r="AB49798" s="104"/>
      <c r="AC49798" s="104"/>
      <c r="AF49798" s="104"/>
      <c r="AG49798" s="104"/>
      <c r="AK49798" s="104"/>
      <c r="AL49798" s="104"/>
      <c r="AO49798" s="104"/>
      <c r="AP49798" s="104"/>
    </row>
    <row r="49799" spans="21:42" ht="15" customHeight="1" x14ac:dyDescent="0.25">
      <c r="U49799" s="104"/>
      <c r="AB49799" s="104"/>
      <c r="AC49799" s="104"/>
      <c r="AF49799" s="104"/>
      <c r="AG49799" s="104"/>
      <c r="AK49799" s="104"/>
      <c r="AL49799" s="104"/>
      <c r="AO49799" s="104"/>
      <c r="AP49799" s="104"/>
    </row>
    <row r="49800" spans="21:42" ht="15" customHeight="1" x14ac:dyDescent="0.25">
      <c r="U49800" s="104"/>
      <c r="AB49800" s="104"/>
      <c r="AC49800" s="104"/>
      <c r="AF49800" s="104"/>
      <c r="AG49800" s="104"/>
      <c r="AK49800" s="104"/>
      <c r="AL49800" s="104"/>
      <c r="AO49800" s="104"/>
      <c r="AP49800" s="104"/>
    </row>
    <row r="49801" spans="21:42" ht="15" customHeight="1" x14ac:dyDescent="0.25">
      <c r="U49801" s="104"/>
      <c r="AB49801" s="104"/>
      <c r="AC49801" s="104"/>
      <c r="AF49801" s="104"/>
      <c r="AG49801" s="104"/>
      <c r="AK49801" s="104"/>
      <c r="AL49801" s="104"/>
      <c r="AO49801" s="104"/>
      <c r="AP49801" s="104"/>
    </row>
    <row r="49802" spans="21:42" ht="15" customHeight="1" x14ac:dyDescent="0.25">
      <c r="U49802" s="104"/>
      <c r="AB49802" s="104"/>
      <c r="AC49802" s="104"/>
      <c r="AF49802" s="104"/>
      <c r="AG49802" s="104"/>
      <c r="AK49802" s="104"/>
      <c r="AL49802" s="104"/>
      <c r="AO49802" s="104"/>
      <c r="AP49802" s="104"/>
    </row>
    <row r="49803" spans="21:42" ht="15" customHeight="1" x14ac:dyDescent="0.25">
      <c r="U49803" s="104"/>
      <c r="AB49803" s="104"/>
      <c r="AC49803" s="104"/>
      <c r="AF49803" s="104"/>
      <c r="AG49803" s="104"/>
      <c r="AK49803" s="104"/>
      <c r="AL49803" s="104"/>
      <c r="AO49803" s="104"/>
      <c r="AP49803" s="104"/>
    </row>
    <row r="49804" spans="21:42" ht="15" customHeight="1" x14ac:dyDescent="0.25">
      <c r="U49804" s="104"/>
      <c r="AB49804" s="104"/>
      <c r="AC49804" s="104"/>
      <c r="AF49804" s="104"/>
      <c r="AG49804" s="104"/>
      <c r="AK49804" s="104"/>
      <c r="AL49804" s="104"/>
      <c r="AO49804" s="104"/>
      <c r="AP49804" s="104"/>
    </row>
    <row r="49805" spans="21:42" ht="15" customHeight="1" x14ac:dyDescent="0.25">
      <c r="U49805" s="104"/>
      <c r="AB49805" s="104"/>
      <c r="AC49805" s="104"/>
      <c r="AF49805" s="104"/>
      <c r="AG49805" s="104"/>
      <c r="AK49805" s="104"/>
      <c r="AL49805" s="104"/>
      <c r="AO49805" s="104"/>
      <c r="AP49805" s="104"/>
    </row>
    <row r="49806" spans="21:42" ht="15" customHeight="1" x14ac:dyDescent="0.25">
      <c r="U49806" s="104"/>
      <c r="AB49806" s="104"/>
      <c r="AC49806" s="104"/>
      <c r="AF49806" s="104"/>
      <c r="AG49806" s="104"/>
      <c r="AK49806" s="104"/>
      <c r="AL49806" s="104"/>
      <c r="AO49806" s="104"/>
      <c r="AP49806" s="104"/>
    </row>
    <row r="49807" spans="21:42" ht="15" customHeight="1" x14ac:dyDescent="0.25">
      <c r="U49807" s="104"/>
      <c r="AB49807" s="104"/>
      <c r="AC49807" s="104"/>
      <c r="AF49807" s="104"/>
      <c r="AG49807" s="104"/>
      <c r="AK49807" s="104"/>
      <c r="AL49807" s="104"/>
      <c r="AO49807" s="104"/>
      <c r="AP49807" s="104"/>
    </row>
    <row r="49808" spans="21:42" ht="15" customHeight="1" x14ac:dyDescent="0.25">
      <c r="U49808" s="104"/>
      <c r="AB49808" s="104"/>
      <c r="AC49808" s="104"/>
      <c r="AF49808" s="104"/>
      <c r="AG49808" s="104"/>
      <c r="AK49808" s="104"/>
      <c r="AL49808" s="104"/>
      <c r="AO49808" s="104"/>
      <c r="AP49808" s="104"/>
    </row>
    <row r="49809" spans="21:42" ht="15" customHeight="1" x14ac:dyDescent="0.25">
      <c r="U49809" s="104"/>
      <c r="AB49809" s="104"/>
      <c r="AC49809" s="104"/>
      <c r="AF49809" s="104"/>
      <c r="AG49809" s="104"/>
      <c r="AK49809" s="104"/>
      <c r="AL49809" s="104"/>
      <c r="AO49809" s="104"/>
      <c r="AP49809" s="104"/>
    </row>
    <row r="49810" spans="21:42" ht="15" customHeight="1" x14ac:dyDescent="0.25">
      <c r="U49810" s="104"/>
      <c r="AB49810" s="104"/>
      <c r="AC49810" s="104"/>
      <c r="AF49810" s="104"/>
      <c r="AG49810" s="104"/>
      <c r="AK49810" s="104"/>
      <c r="AL49810" s="104"/>
      <c r="AO49810" s="104"/>
      <c r="AP49810" s="104"/>
    </row>
    <row r="49811" spans="21:42" ht="15" customHeight="1" x14ac:dyDescent="0.25">
      <c r="U49811" s="104"/>
      <c r="AB49811" s="104"/>
      <c r="AC49811" s="104"/>
      <c r="AF49811" s="104"/>
      <c r="AG49811" s="104"/>
      <c r="AK49811" s="104"/>
      <c r="AL49811" s="104"/>
      <c r="AO49811" s="104"/>
      <c r="AP49811" s="104"/>
    </row>
    <row r="49812" spans="21:42" ht="15" customHeight="1" x14ac:dyDescent="0.25">
      <c r="U49812" s="104"/>
      <c r="AB49812" s="104"/>
      <c r="AC49812" s="104"/>
      <c r="AF49812" s="104"/>
      <c r="AG49812" s="104"/>
      <c r="AK49812" s="104"/>
      <c r="AL49812" s="104"/>
      <c r="AO49812" s="104"/>
      <c r="AP49812" s="104"/>
    </row>
    <row r="49813" spans="21:42" ht="15" customHeight="1" x14ac:dyDescent="0.25">
      <c r="U49813" s="104"/>
      <c r="AB49813" s="104"/>
      <c r="AC49813" s="104"/>
      <c r="AF49813" s="104"/>
      <c r="AG49813" s="104"/>
      <c r="AK49813" s="104"/>
      <c r="AL49813" s="104"/>
      <c r="AO49813" s="104"/>
      <c r="AP49813" s="104"/>
    </row>
    <row r="49814" spans="21:42" ht="15" customHeight="1" x14ac:dyDescent="0.25">
      <c r="U49814" s="104"/>
      <c r="AB49814" s="104"/>
      <c r="AC49814" s="104"/>
      <c r="AF49814" s="104"/>
      <c r="AG49814" s="104"/>
      <c r="AK49814" s="104"/>
      <c r="AL49814" s="104"/>
      <c r="AO49814" s="104"/>
      <c r="AP49814" s="104"/>
    </row>
    <row r="49815" spans="21:42" ht="15" customHeight="1" x14ac:dyDescent="0.25">
      <c r="U49815" s="104"/>
      <c r="AB49815" s="104"/>
      <c r="AC49815" s="104"/>
      <c r="AF49815" s="104"/>
      <c r="AG49815" s="104"/>
      <c r="AK49815" s="104"/>
      <c r="AL49815" s="104"/>
      <c r="AO49815" s="104"/>
      <c r="AP49815" s="104"/>
    </row>
    <row r="49816" spans="21:42" ht="15" customHeight="1" x14ac:dyDescent="0.25">
      <c r="U49816" s="104"/>
      <c r="AB49816" s="104"/>
      <c r="AC49816" s="104"/>
      <c r="AF49816" s="104"/>
      <c r="AG49816" s="104"/>
      <c r="AK49816" s="104"/>
      <c r="AL49816" s="104"/>
      <c r="AO49816" s="104"/>
      <c r="AP49816" s="104"/>
    </row>
    <row r="49817" spans="21:42" ht="15" customHeight="1" x14ac:dyDescent="0.25">
      <c r="U49817" s="104"/>
      <c r="AB49817" s="104"/>
      <c r="AC49817" s="104"/>
      <c r="AF49817" s="104"/>
      <c r="AG49817" s="104"/>
      <c r="AK49817" s="104"/>
      <c r="AL49817" s="104"/>
      <c r="AO49817" s="104"/>
      <c r="AP49817" s="104"/>
    </row>
    <row r="49818" spans="21:42" ht="15" customHeight="1" x14ac:dyDescent="0.25">
      <c r="U49818" s="104"/>
      <c r="AB49818" s="104"/>
      <c r="AC49818" s="104"/>
      <c r="AF49818" s="104"/>
      <c r="AG49818" s="104"/>
      <c r="AK49818" s="104"/>
      <c r="AL49818" s="104"/>
      <c r="AO49818" s="104"/>
      <c r="AP49818" s="104"/>
    </row>
    <row r="49819" spans="21:42" ht="15" customHeight="1" x14ac:dyDescent="0.25">
      <c r="U49819" s="104"/>
      <c r="AB49819" s="104"/>
      <c r="AC49819" s="104"/>
      <c r="AF49819" s="104"/>
      <c r="AG49819" s="104"/>
      <c r="AK49819" s="104"/>
      <c r="AL49819" s="104"/>
      <c r="AO49819" s="104"/>
      <c r="AP49819" s="104"/>
    </row>
    <row r="49820" spans="21:42" ht="15" customHeight="1" x14ac:dyDescent="0.25">
      <c r="U49820" s="104"/>
      <c r="AB49820" s="104"/>
      <c r="AC49820" s="104"/>
      <c r="AF49820" s="104"/>
      <c r="AG49820" s="104"/>
      <c r="AK49820" s="104"/>
      <c r="AL49820" s="104"/>
      <c r="AO49820" s="104"/>
      <c r="AP49820" s="104"/>
    </row>
    <row r="49821" spans="21:42" ht="15" customHeight="1" x14ac:dyDescent="0.25">
      <c r="U49821" s="104"/>
      <c r="AB49821" s="104"/>
      <c r="AC49821" s="104"/>
      <c r="AF49821" s="104"/>
      <c r="AG49821" s="104"/>
      <c r="AK49821" s="104"/>
      <c r="AL49821" s="104"/>
      <c r="AO49821" s="104"/>
      <c r="AP49821" s="104"/>
    </row>
    <row r="49822" spans="21:42" ht="15" customHeight="1" x14ac:dyDescent="0.25">
      <c r="U49822" s="104"/>
      <c r="AB49822" s="104"/>
      <c r="AC49822" s="104"/>
      <c r="AF49822" s="104"/>
      <c r="AG49822" s="104"/>
      <c r="AK49822" s="104"/>
      <c r="AL49822" s="104"/>
      <c r="AO49822" s="104"/>
      <c r="AP49822" s="104"/>
    </row>
    <row r="49823" spans="21:42" ht="15" customHeight="1" x14ac:dyDescent="0.25">
      <c r="U49823" s="104"/>
      <c r="AB49823" s="104"/>
      <c r="AC49823" s="104"/>
      <c r="AF49823" s="104"/>
      <c r="AG49823" s="104"/>
      <c r="AK49823" s="104"/>
      <c r="AL49823" s="104"/>
      <c r="AO49823" s="104"/>
      <c r="AP49823" s="104"/>
    </row>
    <row r="49824" spans="21:42" ht="15" customHeight="1" x14ac:dyDescent="0.25">
      <c r="U49824" s="104"/>
      <c r="AB49824" s="104"/>
      <c r="AC49824" s="104"/>
      <c r="AF49824" s="104"/>
      <c r="AG49824" s="104"/>
      <c r="AK49824" s="104"/>
      <c r="AL49824" s="104"/>
      <c r="AO49824" s="104"/>
      <c r="AP49824" s="104"/>
    </row>
    <row r="49825" spans="21:42" ht="15" customHeight="1" x14ac:dyDescent="0.25">
      <c r="U49825" s="104"/>
      <c r="AB49825" s="104"/>
      <c r="AC49825" s="104"/>
      <c r="AF49825" s="104"/>
      <c r="AG49825" s="104"/>
      <c r="AK49825" s="104"/>
      <c r="AL49825" s="104"/>
      <c r="AO49825" s="104"/>
      <c r="AP49825" s="104"/>
    </row>
    <row r="49826" spans="21:42" ht="15" customHeight="1" x14ac:dyDescent="0.25">
      <c r="U49826" s="104"/>
      <c r="AB49826" s="104"/>
      <c r="AC49826" s="104"/>
      <c r="AF49826" s="104"/>
      <c r="AG49826" s="104"/>
      <c r="AK49826" s="104"/>
      <c r="AL49826" s="104"/>
      <c r="AO49826" s="104"/>
      <c r="AP49826" s="104"/>
    </row>
    <row r="49827" spans="21:42" ht="15" customHeight="1" x14ac:dyDescent="0.25">
      <c r="U49827" s="104"/>
      <c r="AB49827" s="104"/>
      <c r="AC49827" s="104"/>
      <c r="AF49827" s="104"/>
      <c r="AG49827" s="104"/>
      <c r="AK49827" s="104"/>
      <c r="AL49827" s="104"/>
      <c r="AO49827" s="104"/>
      <c r="AP49827" s="104"/>
    </row>
    <row r="49828" spans="21:42" ht="15" customHeight="1" x14ac:dyDescent="0.25">
      <c r="U49828" s="104"/>
      <c r="AB49828" s="104"/>
      <c r="AC49828" s="104"/>
      <c r="AF49828" s="104"/>
      <c r="AG49828" s="104"/>
      <c r="AK49828" s="104"/>
      <c r="AL49828" s="104"/>
      <c r="AO49828" s="104"/>
      <c r="AP49828" s="104"/>
    </row>
    <row r="49829" spans="21:42" ht="15" customHeight="1" x14ac:dyDescent="0.25">
      <c r="U49829" s="104"/>
      <c r="AB49829" s="104"/>
      <c r="AC49829" s="104"/>
      <c r="AF49829" s="104"/>
      <c r="AG49829" s="104"/>
      <c r="AK49829" s="104"/>
      <c r="AL49829" s="104"/>
      <c r="AO49829" s="104"/>
      <c r="AP49829" s="104"/>
    </row>
    <row r="49830" spans="21:42" ht="15" customHeight="1" x14ac:dyDescent="0.25">
      <c r="U49830" s="104"/>
      <c r="AB49830" s="104"/>
      <c r="AC49830" s="104"/>
      <c r="AF49830" s="104"/>
      <c r="AG49830" s="104"/>
      <c r="AK49830" s="104"/>
      <c r="AL49830" s="104"/>
      <c r="AO49830" s="104"/>
      <c r="AP49830" s="104"/>
    </row>
    <row r="49831" spans="21:42" ht="15" customHeight="1" x14ac:dyDescent="0.25">
      <c r="U49831" s="104"/>
      <c r="AB49831" s="104"/>
      <c r="AC49831" s="104"/>
      <c r="AF49831" s="104"/>
      <c r="AG49831" s="104"/>
      <c r="AK49831" s="104"/>
      <c r="AL49831" s="104"/>
      <c r="AO49831" s="104"/>
      <c r="AP49831" s="104"/>
    </row>
    <row r="49832" spans="21:42" ht="15" customHeight="1" x14ac:dyDescent="0.25">
      <c r="U49832" s="104"/>
      <c r="AB49832" s="104"/>
      <c r="AC49832" s="104"/>
      <c r="AF49832" s="104"/>
      <c r="AG49832" s="104"/>
      <c r="AK49832" s="104"/>
      <c r="AL49832" s="104"/>
      <c r="AO49832" s="104"/>
      <c r="AP49832" s="104"/>
    </row>
    <row r="49833" spans="21:42" ht="15" customHeight="1" x14ac:dyDescent="0.25">
      <c r="U49833" s="104"/>
      <c r="AB49833" s="104"/>
      <c r="AC49833" s="104"/>
      <c r="AF49833" s="104"/>
      <c r="AG49833" s="104"/>
      <c r="AK49833" s="104"/>
      <c r="AL49833" s="104"/>
      <c r="AO49833" s="104"/>
      <c r="AP49833" s="104"/>
    </row>
    <row r="49834" spans="21:42" ht="15" customHeight="1" x14ac:dyDescent="0.25">
      <c r="U49834" s="104"/>
      <c r="AB49834" s="104"/>
      <c r="AC49834" s="104"/>
      <c r="AF49834" s="104"/>
      <c r="AG49834" s="104"/>
      <c r="AK49834" s="104"/>
      <c r="AL49834" s="104"/>
      <c r="AO49834" s="104"/>
      <c r="AP49834" s="104"/>
    </row>
    <row r="49835" spans="21:42" ht="15" customHeight="1" x14ac:dyDescent="0.25">
      <c r="U49835" s="104"/>
      <c r="AB49835" s="104"/>
      <c r="AC49835" s="104"/>
      <c r="AF49835" s="104"/>
      <c r="AG49835" s="104"/>
      <c r="AK49835" s="104"/>
      <c r="AL49835" s="104"/>
      <c r="AO49835" s="104"/>
      <c r="AP49835" s="104"/>
    </row>
    <row r="49836" spans="21:42" ht="15" customHeight="1" x14ac:dyDescent="0.25">
      <c r="U49836" s="104"/>
      <c r="AB49836" s="104"/>
      <c r="AC49836" s="104"/>
      <c r="AF49836" s="104"/>
      <c r="AG49836" s="104"/>
      <c r="AK49836" s="104"/>
      <c r="AL49836" s="104"/>
      <c r="AO49836" s="104"/>
      <c r="AP49836" s="104"/>
    </row>
    <row r="49837" spans="21:42" ht="15" customHeight="1" x14ac:dyDescent="0.25">
      <c r="U49837" s="104"/>
      <c r="AB49837" s="104"/>
      <c r="AC49837" s="104"/>
      <c r="AF49837" s="104"/>
      <c r="AG49837" s="104"/>
      <c r="AK49837" s="104"/>
      <c r="AL49837" s="104"/>
      <c r="AO49837" s="104"/>
      <c r="AP49837" s="104"/>
    </row>
    <row r="49838" spans="21:42" ht="15" customHeight="1" x14ac:dyDescent="0.25">
      <c r="U49838" s="104"/>
      <c r="AB49838" s="104"/>
      <c r="AC49838" s="104"/>
      <c r="AF49838" s="104"/>
      <c r="AG49838" s="104"/>
      <c r="AK49838" s="104"/>
      <c r="AL49838" s="104"/>
      <c r="AO49838" s="104"/>
      <c r="AP49838" s="104"/>
    </row>
    <row r="49839" spans="21:42" ht="15" customHeight="1" x14ac:dyDescent="0.25">
      <c r="U49839" s="104"/>
      <c r="AB49839" s="104"/>
      <c r="AC49839" s="104"/>
      <c r="AF49839" s="104"/>
      <c r="AG49839" s="104"/>
      <c r="AK49839" s="104"/>
      <c r="AL49839" s="104"/>
      <c r="AO49839" s="104"/>
      <c r="AP49839" s="104"/>
    </row>
    <row r="49840" spans="21:42" ht="15" customHeight="1" x14ac:dyDescent="0.25">
      <c r="U49840" s="104"/>
      <c r="AB49840" s="104"/>
      <c r="AC49840" s="104"/>
      <c r="AF49840" s="104"/>
      <c r="AG49840" s="104"/>
      <c r="AK49840" s="104"/>
      <c r="AL49840" s="104"/>
      <c r="AO49840" s="104"/>
      <c r="AP49840" s="104"/>
    </row>
    <row r="49841" spans="21:42" ht="15" customHeight="1" x14ac:dyDescent="0.25">
      <c r="U49841" s="104"/>
      <c r="AB49841" s="104"/>
      <c r="AC49841" s="104"/>
      <c r="AF49841" s="104"/>
      <c r="AG49841" s="104"/>
      <c r="AK49841" s="104"/>
      <c r="AL49841" s="104"/>
      <c r="AO49841" s="104"/>
      <c r="AP49841" s="104"/>
    </row>
    <row r="49842" spans="21:42" ht="15" customHeight="1" x14ac:dyDescent="0.25">
      <c r="U49842" s="104"/>
      <c r="AB49842" s="104"/>
      <c r="AC49842" s="104"/>
      <c r="AF49842" s="104"/>
      <c r="AG49842" s="104"/>
      <c r="AK49842" s="104"/>
      <c r="AL49842" s="104"/>
      <c r="AO49842" s="104"/>
      <c r="AP49842" s="104"/>
    </row>
    <row r="49843" spans="21:42" ht="15" customHeight="1" x14ac:dyDescent="0.25">
      <c r="U49843" s="104"/>
      <c r="AB49843" s="104"/>
      <c r="AC49843" s="104"/>
      <c r="AF49843" s="104"/>
      <c r="AG49843" s="104"/>
      <c r="AK49843" s="104"/>
      <c r="AL49843" s="104"/>
      <c r="AO49843" s="104"/>
      <c r="AP49843" s="104"/>
    </row>
    <row r="49844" spans="21:42" ht="15" customHeight="1" x14ac:dyDescent="0.25">
      <c r="U49844" s="104"/>
      <c r="AB49844" s="104"/>
      <c r="AC49844" s="104"/>
      <c r="AF49844" s="104"/>
      <c r="AG49844" s="104"/>
      <c r="AK49844" s="104"/>
      <c r="AL49844" s="104"/>
      <c r="AO49844" s="104"/>
      <c r="AP49844" s="104"/>
    </row>
    <row r="49845" spans="21:42" ht="15" customHeight="1" x14ac:dyDescent="0.25">
      <c r="U49845" s="104"/>
      <c r="AB49845" s="104"/>
      <c r="AC49845" s="104"/>
      <c r="AF49845" s="104"/>
      <c r="AG49845" s="104"/>
      <c r="AK49845" s="104"/>
      <c r="AL49845" s="104"/>
      <c r="AO49845" s="104"/>
      <c r="AP49845" s="104"/>
    </row>
    <row r="49846" spans="21:42" ht="15" customHeight="1" x14ac:dyDescent="0.25">
      <c r="U49846" s="104"/>
      <c r="AB49846" s="104"/>
      <c r="AC49846" s="104"/>
      <c r="AF49846" s="104"/>
      <c r="AG49846" s="104"/>
      <c r="AK49846" s="104"/>
      <c r="AL49846" s="104"/>
      <c r="AO49846" s="104"/>
      <c r="AP49846" s="104"/>
    </row>
    <row r="49847" spans="21:42" ht="15" customHeight="1" x14ac:dyDescent="0.25">
      <c r="U49847" s="104"/>
      <c r="AB49847" s="104"/>
      <c r="AC49847" s="104"/>
      <c r="AF49847" s="104"/>
      <c r="AG49847" s="104"/>
      <c r="AK49847" s="104"/>
      <c r="AL49847" s="104"/>
      <c r="AO49847" s="104"/>
      <c r="AP49847" s="104"/>
    </row>
    <row r="49848" spans="21:42" ht="15" customHeight="1" x14ac:dyDescent="0.25">
      <c r="U49848" s="104"/>
      <c r="AB49848" s="104"/>
      <c r="AC49848" s="104"/>
      <c r="AF49848" s="104"/>
      <c r="AG49848" s="104"/>
      <c r="AK49848" s="104"/>
      <c r="AL49848" s="104"/>
      <c r="AO49848" s="104"/>
      <c r="AP49848" s="104"/>
    </row>
    <row r="49849" spans="21:42" ht="15" customHeight="1" x14ac:dyDescent="0.25">
      <c r="U49849" s="104"/>
      <c r="AB49849" s="104"/>
      <c r="AC49849" s="104"/>
      <c r="AF49849" s="104"/>
      <c r="AG49849" s="104"/>
      <c r="AK49849" s="104"/>
      <c r="AL49849" s="104"/>
      <c r="AO49849" s="104"/>
      <c r="AP49849" s="104"/>
    </row>
    <row r="49850" spans="21:42" ht="15" customHeight="1" x14ac:dyDescent="0.25">
      <c r="U49850" s="104"/>
      <c r="AB49850" s="104"/>
      <c r="AC49850" s="104"/>
      <c r="AF49850" s="104"/>
      <c r="AG49850" s="104"/>
      <c r="AK49850" s="104"/>
      <c r="AL49850" s="104"/>
      <c r="AO49850" s="104"/>
      <c r="AP49850" s="104"/>
    </row>
    <row r="49851" spans="21:42" ht="15" customHeight="1" x14ac:dyDescent="0.25">
      <c r="U49851" s="104"/>
      <c r="AB49851" s="104"/>
      <c r="AC49851" s="104"/>
      <c r="AF49851" s="104"/>
      <c r="AG49851" s="104"/>
      <c r="AK49851" s="104"/>
      <c r="AL49851" s="104"/>
      <c r="AO49851" s="104"/>
      <c r="AP49851" s="104"/>
    </row>
    <row r="49852" spans="21:42" ht="15" customHeight="1" x14ac:dyDescent="0.25">
      <c r="U49852" s="104"/>
      <c r="AB49852" s="104"/>
      <c r="AC49852" s="104"/>
      <c r="AF49852" s="104"/>
      <c r="AG49852" s="104"/>
      <c r="AK49852" s="104"/>
      <c r="AL49852" s="104"/>
      <c r="AO49852" s="104"/>
      <c r="AP49852" s="104"/>
    </row>
    <row r="49853" spans="21:42" ht="15" customHeight="1" x14ac:dyDescent="0.25">
      <c r="U49853" s="104"/>
      <c r="AB49853" s="104"/>
      <c r="AC49853" s="104"/>
      <c r="AF49853" s="104"/>
      <c r="AG49853" s="104"/>
      <c r="AK49853" s="104"/>
      <c r="AL49853" s="104"/>
      <c r="AO49853" s="104"/>
      <c r="AP49853" s="104"/>
    </row>
    <row r="49854" spans="21:42" ht="15" customHeight="1" x14ac:dyDescent="0.25">
      <c r="U49854" s="104"/>
      <c r="AB49854" s="104"/>
      <c r="AC49854" s="104"/>
      <c r="AF49854" s="104"/>
      <c r="AG49854" s="104"/>
      <c r="AK49854" s="104"/>
      <c r="AL49854" s="104"/>
      <c r="AO49854" s="104"/>
      <c r="AP49854" s="104"/>
    </row>
    <row r="49855" spans="21:42" ht="15" customHeight="1" x14ac:dyDescent="0.25">
      <c r="U49855" s="104"/>
      <c r="AB49855" s="104"/>
      <c r="AC49855" s="104"/>
      <c r="AF49855" s="104"/>
      <c r="AG49855" s="104"/>
      <c r="AK49855" s="104"/>
      <c r="AL49855" s="104"/>
      <c r="AO49855" s="104"/>
      <c r="AP49855" s="104"/>
    </row>
    <row r="49856" spans="21:42" ht="15" customHeight="1" x14ac:dyDescent="0.25">
      <c r="U49856" s="104"/>
      <c r="AB49856" s="104"/>
      <c r="AC49856" s="104"/>
      <c r="AF49856" s="104"/>
      <c r="AG49856" s="104"/>
      <c r="AK49856" s="104"/>
      <c r="AL49856" s="104"/>
      <c r="AO49856" s="104"/>
      <c r="AP49856" s="104"/>
    </row>
    <row r="49857" spans="21:42" ht="15" customHeight="1" x14ac:dyDescent="0.25">
      <c r="U49857" s="104"/>
      <c r="AB49857" s="104"/>
      <c r="AC49857" s="104"/>
      <c r="AF49857" s="104"/>
      <c r="AG49857" s="104"/>
      <c r="AK49857" s="104"/>
      <c r="AL49857" s="104"/>
      <c r="AO49857" s="104"/>
      <c r="AP49857" s="104"/>
    </row>
    <row r="49858" spans="21:42" ht="15" customHeight="1" x14ac:dyDescent="0.25">
      <c r="U49858" s="104"/>
      <c r="AB49858" s="104"/>
      <c r="AC49858" s="104"/>
      <c r="AF49858" s="104"/>
      <c r="AG49858" s="104"/>
      <c r="AK49858" s="104"/>
      <c r="AL49858" s="104"/>
      <c r="AO49858" s="104"/>
      <c r="AP49858" s="104"/>
    </row>
    <row r="49859" spans="21:42" ht="15" customHeight="1" x14ac:dyDescent="0.25">
      <c r="U49859" s="104"/>
      <c r="AB49859" s="104"/>
      <c r="AC49859" s="104"/>
      <c r="AF49859" s="104"/>
      <c r="AG49859" s="104"/>
      <c r="AK49859" s="104"/>
      <c r="AL49859" s="104"/>
      <c r="AO49859" s="104"/>
      <c r="AP49859" s="104"/>
    </row>
    <row r="49860" spans="21:42" ht="15" customHeight="1" x14ac:dyDescent="0.25">
      <c r="U49860" s="104"/>
      <c r="AB49860" s="104"/>
      <c r="AC49860" s="104"/>
      <c r="AF49860" s="104"/>
      <c r="AG49860" s="104"/>
      <c r="AK49860" s="104"/>
      <c r="AL49860" s="104"/>
      <c r="AO49860" s="104"/>
      <c r="AP49860" s="104"/>
    </row>
    <row r="49861" spans="21:42" ht="15" customHeight="1" x14ac:dyDescent="0.25">
      <c r="U49861" s="104"/>
      <c r="AB49861" s="104"/>
      <c r="AC49861" s="104"/>
      <c r="AF49861" s="104"/>
      <c r="AG49861" s="104"/>
      <c r="AK49861" s="104"/>
      <c r="AL49861" s="104"/>
      <c r="AO49861" s="104"/>
      <c r="AP49861" s="104"/>
    </row>
    <row r="49862" spans="21:42" ht="15" customHeight="1" x14ac:dyDescent="0.25">
      <c r="U49862" s="104"/>
      <c r="AB49862" s="104"/>
      <c r="AC49862" s="104"/>
      <c r="AF49862" s="104"/>
      <c r="AG49862" s="104"/>
      <c r="AK49862" s="104"/>
      <c r="AL49862" s="104"/>
      <c r="AO49862" s="104"/>
      <c r="AP49862" s="104"/>
    </row>
    <row r="49863" spans="21:42" ht="15" customHeight="1" x14ac:dyDescent="0.25">
      <c r="U49863" s="104"/>
      <c r="AB49863" s="104"/>
      <c r="AC49863" s="104"/>
      <c r="AF49863" s="104"/>
      <c r="AG49863" s="104"/>
      <c r="AK49863" s="104"/>
      <c r="AL49863" s="104"/>
      <c r="AO49863" s="104"/>
      <c r="AP49863" s="104"/>
    </row>
    <row r="49864" spans="21:42" ht="15" customHeight="1" x14ac:dyDescent="0.25">
      <c r="U49864" s="104"/>
      <c r="AB49864" s="104"/>
      <c r="AC49864" s="104"/>
      <c r="AF49864" s="104"/>
      <c r="AG49864" s="104"/>
      <c r="AK49864" s="104"/>
      <c r="AL49864" s="104"/>
      <c r="AO49864" s="104"/>
      <c r="AP49864" s="104"/>
    </row>
    <row r="49865" spans="21:42" ht="15" customHeight="1" x14ac:dyDescent="0.25">
      <c r="U49865" s="104"/>
      <c r="AB49865" s="104"/>
      <c r="AC49865" s="104"/>
      <c r="AF49865" s="104"/>
      <c r="AG49865" s="104"/>
      <c r="AK49865" s="104"/>
      <c r="AL49865" s="104"/>
      <c r="AO49865" s="104"/>
      <c r="AP49865" s="104"/>
    </row>
    <row r="49866" spans="21:42" ht="15" customHeight="1" x14ac:dyDescent="0.25">
      <c r="U49866" s="104"/>
      <c r="AB49866" s="104"/>
      <c r="AC49866" s="104"/>
      <c r="AF49866" s="104"/>
      <c r="AG49866" s="104"/>
      <c r="AK49866" s="104"/>
      <c r="AL49866" s="104"/>
      <c r="AO49866" s="104"/>
      <c r="AP49866" s="104"/>
    </row>
    <row r="49867" spans="21:42" ht="15" customHeight="1" x14ac:dyDescent="0.25">
      <c r="U49867" s="104"/>
      <c r="AB49867" s="104"/>
      <c r="AC49867" s="104"/>
      <c r="AF49867" s="104"/>
      <c r="AG49867" s="104"/>
      <c r="AK49867" s="104"/>
      <c r="AL49867" s="104"/>
      <c r="AO49867" s="104"/>
      <c r="AP49867" s="104"/>
    </row>
    <row r="49868" spans="21:42" ht="15" customHeight="1" x14ac:dyDescent="0.25">
      <c r="U49868" s="104"/>
      <c r="AB49868" s="104"/>
      <c r="AC49868" s="104"/>
      <c r="AF49868" s="104"/>
      <c r="AG49868" s="104"/>
      <c r="AK49868" s="104"/>
      <c r="AL49868" s="104"/>
      <c r="AO49868" s="104"/>
      <c r="AP49868" s="104"/>
    </row>
    <row r="49869" spans="21:42" ht="15" customHeight="1" x14ac:dyDescent="0.25">
      <c r="U49869" s="104"/>
      <c r="AB49869" s="104"/>
      <c r="AC49869" s="104"/>
      <c r="AF49869" s="104"/>
      <c r="AG49869" s="104"/>
      <c r="AK49869" s="104"/>
      <c r="AL49869" s="104"/>
      <c r="AO49869" s="104"/>
      <c r="AP49869" s="104"/>
    </row>
    <row r="49870" spans="21:42" ht="15" customHeight="1" x14ac:dyDescent="0.25">
      <c r="U49870" s="104"/>
      <c r="AB49870" s="104"/>
      <c r="AC49870" s="104"/>
      <c r="AF49870" s="104"/>
      <c r="AG49870" s="104"/>
      <c r="AK49870" s="104"/>
      <c r="AL49870" s="104"/>
      <c r="AO49870" s="104"/>
      <c r="AP49870" s="104"/>
    </row>
    <row r="49871" spans="21:42" ht="15" customHeight="1" x14ac:dyDescent="0.25">
      <c r="U49871" s="104"/>
      <c r="AB49871" s="104"/>
      <c r="AC49871" s="104"/>
      <c r="AF49871" s="104"/>
      <c r="AG49871" s="104"/>
      <c r="AK49871" s="104"/>
      <c r="AL49871" s="104"/>
      <c r="AO49871" s="104"/>
      <c r="AP49871" s="104"/>
    </row>
    <row r="49872" spans="21:42" ht="15" customHeight="1" x14ac:dyDescent="0.25">
      <c r="U49872" s="104"/>
      <c r="AB49872" s="104"/>
      <c r="AC49872" s="104"/>
      <c r="AF49872" s="104"/>
      <c r="AG49872" s="104"/>
      <c r="AK49872" s="104"/>
      <c r="AL49872" s="104"/>
      <c r="AO49872" s="104"/>
      <c r="AP49872" s="104"/>
    </row>
    <row r="49873" spans="21:42" ht="15" customHeight="1" x14ac:dyDescent="0.25">
      <c r="U49873" s="104"/>
      <c r="AB49873" s="104"/>
      <c r="AC49873" s="104"/>
      <c r="AF49873" s="104"/>
      <c r="AG49873" s="104"/>
      <c r="AK49873" s="104"/>
      <c r="AL49873" s="104"/>
      <c r="AO49873" s="104"/>
      <c r="AP49873" s="104"/>
    </row>
    <row r="49874" spans="21:42" ht="15" customHeight="1" x14ac:dyDescent="0.25">
      <c r="U49874" s="104"/>
      <c r="AB49874" s="104"/>
      <c r="AC49874" s="104"/>
      <c r="AF49874" s="104"/>
      <c r="AG49874" s="104"/>
      <c r="AK49874" s="104"/>
      <c r="AL49874" s="104"/>
      <c r="AO49874" s="104"/>
      <c r="AP49874" s="104"/>
    </row>
    <row r="49875" spans="21:42" ht="15" customHeight="1" x14ac:dyDescent="0.25">
      <c r="U49875" s="104"/>
      <c r="AB49875" s="104"/>
      <c r="AC49875" s="104"/>
      <c r="AF49875" s="104"/>
      <c r="AG49875" s="104"/>
      <c r="AK49875" s="104"/>
      <c r="AL49875" s="104"/>
      <c r="AO49875" s="104"/>
      <c r="AP49875" s="104"/>
    </row>
    <row r="49876" spans="21:42" ht="15" customHeight="1" x14ac:dyDescent="0.25">
      <c r="U49876" s="104"/>
      <c r="AB49876" s="104"/>
      <c r="AC49876" s="104"/>
      <c r="AF49876" s="104"/>
      <c r="AG49876" s="104"/>
      <c r="AK49876" s="104"/>
      <c r="AL49876" s="104"/>
      <c r="AO49876" s="104"/>
      <c r="AP49876" s="104"/>
    </row>
    <row r="49877" spans="21:42" ht="15" customHeight="1" x14ac:dyDescent="0.25">
      <c r="U49877" s="104"/>
      <c r="AB49877" s="104"/>
      <c r="AC49877" s="104"/>
      <c r="AF49877" s="104"/>
      <c r="AG49877" s="104"/>
      <c r="AK49877" s="104"/>
      <c r="AL49877" s="104"/>
      <c r="AO49877" s="104"/>
      <c r="AP49877" s="104"/>
    </row>
    <row r="49878" spans="21:42" ht="15" customHeight="1" x14ac:dyDescent="0.25">
      <c r="U49878" s="104"/>
      <c r="AB49878" s="104"/>
      <c r="AC49878" s="104"/>
      <c r="AF49878" s="104"/>
      <c r="AG49878" s="104"/>
      <c r="AK49878" s="104"/>
      <c r="AL49878" s="104"/>
      <c r="AO49878" s="104"/>
      <c r="AP49878" s="104"/>
    </row>
    <row r="49879" spans="21:42" ht="15" customHeight="1" x14ac:dyDescent="0.25">
      <c r="U49879" s="104"/>
      <c r="AB49879" s="104"/>
      <c r="AC49879" s="104"/>
      <c r="AF49879" s="104"/>
      <c r="AG49879" s="104"/>
      <c r="AK49879" s="104"/>
      <c r="AL49879" s="104"/>
      <c r="AO49879" s="104"/>
      <c r="AP49879" s="104"/>
    </row>
    <row r="49880" spans="21:42" ht="15" customHeight="1" x14ac:dyDescent="0.25">
      <c r="U49880" s="104"/>
      <c r="AB49880" s="104"/>
      <c r="AC49880" s="104"/>
      <c r="AF49880" s="104"/>
      <c r="AG49880" s="104"/>
      <c r="AK49880" s="104"/>
      <c r="AL49880" s="104"/>
      <c r="AO49880" s="104"/>
      <c r="AP49880" s="104"/>
    </row>
    <row r="49881" spans="21:42" ht="15" customHeight="1" x14ac:dyDescent="0.25">
      <c r="U49881" s="104"/>
      <c r="AB49881" s="104"/>
      <c r="AC49881" s="104"/>
      <c r="AF49881" s="104"/>
      <c r="AG49881" s="104"/>
      <c r="AK49881" s="104"/>
      <c r="AL49881" s="104"/>
      <c r="AO49881" s="104"/>
      <c r="AP49881" s="104"/>
    </row>
    <row r="49882" spans="21:42" ht="15" customHeight="1" x14ac:dyDescent="0.25">
      <c r="U49882" s="104"/>
      <c r="AB49882" s="104"/>
      <c r="AC49882" s="104"/>
      <c r="AF49882" s="104"/>
      <c r="AG49882" s="104"/>
      <c r="AK49882" s="104"/>
      <c r="AL49882" s="104"/>
      <c r="AO49882" s="104"/>
      <c r="AP49882" s="104"/>
    </row>
    <row r="49883" spans="21:42" ht="15" customHeight="1" x14ac:dyDescent="0.25">
      <c r="U49883" s="104"/>
      <c r="AB49883" s="104"/>
      <c r="AC49883" s="104"/>
      <c r="AF49883" s="104"/>
      <c r="AG49883" s="104"/>
      <c r="AK49883" s="104"/>
      <c r="AL49883" s="104"/>
      <c r="AO49883" s="104"/>
      <c r="AP49883" s="104"/>
    </row>
    <row r="49884" spans="21:42" ht="15" customHeight="1" x14ac:dyDescent="0.25">
      <c r="U49884" s="104"/>
      <c r="AB49884" s="104"/>
      <c r="AC49884" s="104"/>
      <c r="AF49884" s="104"/>
      <c r="AG49884" s="104"/>
      <c r="AK49884" s="104"/>
      <c r="AL49884" s="104"/>
      <c r="AO49884" s="104"/>
      <c r="AP49884" s="104"/>
    </row>
    <row r="49885" spans="21:42" ht="15" customHeight="1" x14ac:dyDescent="0.25">
      <c r="U49885" s="104"/>
      <c r="AB49885" s="104"/>
      <c r="AC49885" s="104"/>
      <c r="AF49885" s="104"/>
      <c r="AG49885" s="104"/>
      <c r="AK49885" s="104"/>
      <c r="AL49885" s="104"/>
      <c r="AO49885" s="104"/>
      <c r="AP49885" s="104"/>
    </row>
    <row r="49886" spans="21:42" ht="15" customHeight="1" x14ac:dyDescent="0.25">
      <c r="U49886" s="104"/>
      <c r="AB49886" s="104"/>
      <c r="AC49886" s="104"/>
      <c r="AF49886" s="104"/>
      <c r="AG49886" s="104"/>
      <c r="AK49886" s="104"/>
      <c r="AL49886" s="104"/>
      <c r="AO49886" s="104"/>
      <c r="AP49886" s="104"/>
    </row>
    <row r="49887" spans="21:42" ht="15" customHeight="1" x14ac:dyDescent="0.25">
      <c r="U49887" s="104"/>
      <c r="AB49887" s="104"/>
      <c r="AC49887" s="104"/>
      <c r="AF49887" s="104"/>
      <c r="AG49887" s="104"/>
      <c r="AK49887" s="104"/>
      <c r="AL49887" s="104"/>
      <c r="AO49887" s="104"/>
      <c r="AP49887" s="104"/>
    </row>
    <row r="49888" spans="21:42" ht="15" customHeight="1" x14ac:dyDescent="0.25">
      <c r="U49888" s="104"/>
      <c r="AB49888" s="104"/>
      <c r="AC49888" s="104"/>
      <c r="AF49888" s="104"/>
      <c r="AG49888" s="104"/>
      <c r="AK49888" s="104"/>
      <c r="AL49888" s="104"/>
      <c r="AO49888" s="104"/>
      <c r="AP49888" s="104"/>
    </row>
    <row r="49889" spans="21:42" ht="15" customHeight="1" x14ac:dyDescent="0.25">
      <c r="U49889" s="104"/>
      <c r="AB49889" s="104"/>
      <c r="AC49889" s="104"/>
      <c r="AF49889" s="104"/>
      <c r="AG49889" s="104"/>
      <c r="AK49889" s="104"/>
      <c r="AL49889" s="104"/>
      <c r="AO49889" s="104"/>
      <c r="AP49889" s="104"/>
    </row>
    <row r="49890" spans="21:42" ht="15" customHeight="1" x14ac:dyDescent="0.25">
      <c r="U49890" s="104"/>
      <c r="AB49890" s="104"/>
      <c r="AC49890" s="104"/>
      <c r="AF49890" s="104"/>
      <c r="AG49890" s="104"/>
      <c r="AK49890" s="104"/>
      <c r="AL49890" s="104"/>
      <c r="AO49890" s="104"/>
      <c r="AP49890" s="104"/>
    </row>
    <row r="49891" spans="21:42" ht="15" customHeight="1" x14ac:dyDescent="0.25">
      <c r="U49891" s="104"/>
      <c r="AB49891" s="104"/>
      <c r="AC49891" s="104"/>
      <c r="AF49891" s="104"/>
      <c r="AG49891" s="104"/>
      <c r="AK49891" s="104"/>
      <c r="AL49891" s="104"/>
      <c r="AO49891" s="104"/>
      <c r="AP49891" s="104"/>
    </row>
    <row r="49892" spans="21:42" ht="15" customHeight="1" x14ac:dyDescent="0.25">
      <c r="U49892" s="104"/>
      <c r="AB49892" s="104"/>
      <c r="AC49892" s="104"/>
      <c r="AF49892" s="104"/>
      <c r="AG49892" s="104"/>
      <c r="AK49892" s="104"/>
      <c r="AL49892" s="104"/>
      <c r="AO49892" s="104"/>
      <c r="AP49892" s="104"/>
    </row>
    <row r="49893" spans="21:42" ht="15" customHeight="1" x14ac:dyDescent="0.25">
      <c r="U49893" s="104"/>
      <c r="AB49893" s="104"/>
      <c r="AC49893" s="104"/>
      <c r="AF49893" s="104"/>
      <c r="AG49893" s="104"/>
      <c r="AK49893" s="104"/>
      <c r="AL49893" s="104"/>
      <c r="AO49893" s="104"/>
      <c r="AP49893" s="104"/>
    </row>
    <row r="49894" spans="21:42" ht="15" customHeight="1" x14ac:dyDescent="0.25">
      <c r="U49894" s="104"/>
      <c r="AB49894" s="104"/>
      <c r="AC49894" s="104"/>
      <c r="AF49894" s="104"/>
      <c r="AG49894" s="104"/>
      <c r="AK49894" s="104"/>
      <c r="AL49894" s="104"/>
      <c r="AO49894" s="104"/>
      <c r="AP49894" s="104"/>
    </row>
    <row r="49895" spans="21:42" ht="15" customHeight="1" x14ac:dyDescent="0.25">
      <c r="U49895" s="104"/>
      <c r="AB49895" s="104"/>
      <c r="AC49895" s="104"/>
      <c r="AF49895" s="104"/>
      <c r="AG49895" s="104"/>
      <c r="AK49895" s="104"/>
      <c r="AL49895" s="104"/>
      <c r="AO49895" s="104"/>
      <c r="AP49895" s="104"/>
    </row>
    <row r="49896" spans="21:42" ht="15" customHeight="1" x14ac:dyDescent="0.25">
      <c r="U49896" s="104"/>
      <c r="AB49896" s="104"/>
      <c r="AC49896" s="104"/>
      <c r="AF49896" s="104"/>
      <c r="AG49896" s="104"/>
      <c r="AK49896" s="104"/>
      <c r="AL49896" s="104"/>
      <c r="AO49896" s="104"/>
      <c r="AP49896" s="104"/>
    </row>
    <row r="49897" spans="21:42" ht="15" customHeight="1" x14ac:dyDescent="0.25">
      <c r="U49897" s="104"/>
      <c r="AB49897" s="104"/>
      <c r="AC49897" s="104"/>
      <c r="AF49897" s="104"/>
      <c r="AG49897" s="104"/>
      <c r="AK49897" s="104"/>
      <c r="AL49897" s="104"/>
      <c r="AO49897" s="104"/>
      <c r="AP49897" s="104"/>
    </row>
    <row r="49898" spans="21:42" ht="15" customHeight="1" x14ac:dyDescent="0.25">
      <c r="U49898" s="104"/>
      <c r="AB49898" s="104"/>
      <c r="AC49898" s="104"/>
      <c r="AF49898" s="104"/>
      <c r="AG49898" s="104"/>
      <c r="AK49898" s="104"/>
      <c r="AL49898" s="104"/>
      <c r="AO49898" s="104"/>
      <c r="AP49898" s="104"/>
    </row>
    <row r="49899" spans="21:42" ht="15" customHeight="1" x14ac:dyDescent="0.25">
      <c r="U49899" s="104"/>
      <c r="AB49899" s="104"/>
      <c r="AC49899" s="104"/>
      <c r="AF49899" s="104"/>
      <c r="AG49899" s="104"/>
      <c r="AK49899" s="104"/>
      <c r="AL49899" s="104"/>
      <c r="AO49899" s="104"/>
      <c r="AP49899" s="104"/>
    </row>
    <row r="49900" spans="21:42" ht="15" customHeight="1" x14ac:dyDescent="0.25">
      <c r="U49900" s="104"/>
      <c r="AB49900" s="104"/>
      <c r="AC49900" s="104"/>
      <c r="AF49900" s="104"/>
      <c r="AG49900" s="104"/>
      <c r="AK49900" s="104"/>
      <c r="AL49900" s="104"/>
      <c r="AO49900" s="104"/>
      <c r="AP49900" s="104"/>
    </row>
    <row r="49901" spans="21:42" ht="15" customHeight="1" x14ac:dyDescent="0.25">
      <c r="U49901" s="104"/>
      <c r="AB49901" s="104"/>
      <c r="AC49901" s="104"/>
      <c r="AF49901" s="104"/>
      <c r="AG49901" s="104"/>
      <c r="AK49901" s="104"/>
      <c r="AL49901" s="104"/>
      <c r="AO49901" s="104"/>
      <c r="AP49901" s="104"/>
    </row>
    <row r="49902" spans="21:42" ht="15" customHeight="1" x14ac:dyDescent="0.25">
      <c r="U49902" s="104"/>
      <c r="AB49902" s="104"/>
      <c r="AC49902" s="104"/>
      <c r="AF49902" s="104"/>
      <c r="AG49902" s="104"/>
      <c r="AK49902" s="104"/>
      <c r="AL49902" s="104"/>
      <c r="AO49902" s="104"/>
      <c r="AP49902" s="104"/>
    </row>
    <row r="49903" spans="21:42" ht="15" customHeight="1" x14ac:dyDescent="0.25">
      <c r="U49903" s="104"/>
      <c r="AB49903" s="104"/>
      <c r="AC49903" s="104"/>
      <c r="AF49903" s="104"/>
      <c r="AG49903" s="104"/>
      <c r="AK49903" s="104"/>
      <c r="AL49903" s="104"/>
      <c r="AO49903" s="104"/>
      <c r="AP49903" s="104"/>
    </row>
    <row r="49904" spans="21:42" ht="15" customHeight="1" x14ac:dyDescent="0.25">
      <c r="U49904" s="104"/>
      <c r="AB49904" s="104"/>
      <c r="AC49904" s="104"/>
      <c r="AF49904" s="104"/>
      <c r="AG49904" s="104"/>
      <c r="AK49904" s="104"/>
      <c r="AL49904" s="104"/>
      <c r="AO49904" s="104"/>
      <c r="AP49904" s="104"/>
    </row>
    <row r="49905" spans="21:42" ht="15" customHeight="1" x14ac:dyDescent="0.25">
      <c r="U49905" s="104"/>
      <c r="AB49905" s="104"/>
      <c r="AC49905" s="104"/>
      <c r="AF49905" s="104"/>
      <c r="AG49905" s="104"/>
      <c r="AK49905" s="104"/>
      <c r="AL49905" s="104"/>
      <c r="AO49905" s="104"/>
      <c r="AP49905" s="104"/>
    </row>
    <row r="49906" spans="21:42" ht="15" customHeight="1" x14ac:dyDescent="0.25">
      <c r="U49906" s="104"/>
      <c r="AB49906" s="104"/>
      <c r="AC49906" s="104"/>
      <c r="AF49906" s="104"/>
      <c r="AG49906" s="104"/>
      <c r="AK49906" s="104"/>
      <c r="AL49906" s="104"/>
      <c r="AO49906" s="104"/>
      <c r="AP49906" s="104"/>
    </row>
    <row r="49907" spans="21:42" ht="15" customHeight="1" x14ac:dyDescent="0.25">
      <c r="U49907" s="104"/>
      <c r="AB49907" s="104"/>
      <c r="AC49907" s="104"/>
      <c r="AF49907" s="104"/>
      <c r="AG49907" s="104"/>
      <c r="AK49907" s="104"/>
      <c r="AL49907" s="104"/>
      <c r="AO49907" s="104"/>
      <c r="AP49907" s="104"/>
    </row>
    <row r="49908" spans="21:42" ht="15" customHeight="1" x14ac:dyDescent="0.25">
      <c r="U49908" s="104"/>
      <c r="AB49908" s="104"/>
      <c r="AC49908" s="104"/>
      <c r="AF49908" s="104"/>
      <c r="AG49908" s="104"/>
      <c r="AK49908" s="104"/>
      <c r="AL49908" s="104"/>
      <c r="AO49908" s="104"/>
      <c r="AP49908" s="104"/>
    </row>
    <row r="49909" spans="21:42" ht="15" customHeight="1" x14ac:dyDescent="0.25">
      <c r="U49909" s="104"/>
      <c r="AB49909" s="104"/>
      <c r="AC49909" s="104"/>
      <c r="AF49909" s="104"/>
      <c r="AG49909" s="104"/>
      <c r="AK49909" s="104"/>
      <c r="AL49909" s="104"/>
      <c r="AO49909" s="104"/>
      <c r="AP49909" s="104"/>
    </row>
    <row r="49910" spans="21:42" ht="15" customHeight="1" x14ac:dyDescent="0.25">
      <c r="U49910" s="104"/>
      <c r="AB49910" s="104"/>
      <c r="AC49910" s="104"/>
      <c r="AF49910" s="104"/>
      <c r="AG49910" s="104"/>
      <c r="AK49910" s="104"/>
      <c r="AL49910" s="104"/>
      <c r="AO49910" s="104"/>
      <c r="AP49910" s="104"/>
    </row>
    <row r="49911" spans="21:42" ht="15" customHeight="1" x14ac:dyDescent="0.25">
      <c r="U49911" s="104"/>
      <c r="AB49911" s="104"/>
      <c r="AC49911" s="104"/>
      <c r="AF49911" s="104"/>
      <c r="AG49911" s="104"/>
      <c r="AK49911" s="104"/>
      <c r="AL49911" s="104"/>
      <c r="AO49911" s="104"/>
      <c r="AP49911" s="104"/>
    </row>
    <row r="49912" spans="21:42" ht="15" customHeight="1" x14ac:dyDescent="0.25">
      <c r="U49912" s="104"/>
      <c r="AB49912" s="104"/>
      <c r="AC49912" s="104"/>
      <c r="AF49912" s="104"/>
      <c r="AG49912" s="104"/>
      <c r="AK49912" s="104"/>
      <c r="AL49912" s="104"/>
      <c r="AO49912" s="104"/>
      <c r="AP49912" s="104"/>
    </row>
    <row r="49913" spans="21:42" ht="15" customHeight="1" x14ac:dyDescent="0.25">
      <c r="U49913" s="104"/>
      <c r="AB49913" s="104"/>
      <c r="AC49913" s="104"/>
      <c r="AF49913" s="104"/>
      <c r="AG49913" s="104"/>
      <c r="AK49913" s="104"/>
      <c r="AL49913" s="104"/>
      <c r="AO49913" s="104"/>
      <c r="AP49913" s="104"/>
    </row>
    <row r="49914" spans="21:42" ht="15" customHeight="1" x14ac:dyDescent="0.25">
      <c r="U49914" s="104"/>
      <c r="AB49914" s="104"/>
      <c r="AC49914" s="104"/>
      <c r="AF49914" s="104"/>
      <c r="AG49914" s="104"/>
      <c r="AK49914" s="104"/>
      <c r="AL49914" s="104"/>
      <c r="AO49914" s="104"/>
      <c r="AP49914" s="104"/>
    </row>
    <row r="49915" spans="21:42" ht="15" customHeight="1" x14ac:dyDescent="0.25">
      <c r="U49915" s="104"/>
      <c r="AB49915" s="104"/>
      <c r="AC49915" s="104"/>
      <c r="AF49915" s="104"/>
      <c r="AG49915" s="104"/>
      <c r="AK49915" s="104"/>
      <c r="AL49915" s="104"/>
      <c r="AO49915" s="104"/>
      <c r="AP49915" s="104"/>
    </row>
    <row r="49916" spans="21:42" ht="15" customHeight="1" x14ac:dyDescent="0.25">
      <c r="U49916" s="104"/>
      <c r="AB49916" s="104"/>
      <c r="AC49916" s="104"/>
      <c r="AF49916" s="104"/>
      <c r="AG49916" s="104"/>
      <c r="AK49916" s="104"/>
      <c r="AL49916" s="104"/>
      <c r="AO49916" s="104"/>
      <c r="AP49916" s="104"/>
    </row>
    <row r="49917" spans="21:42" ht="15" customHeight="1" x14ac:dyDescent="0.25">
      <c r="U49917" s="104"/>
      <c r="AB49917" s="104"/>
      <c r="AC49917" s="104"/>
      <c r="AF49917" s="104"/>
      <c r="AG49917" s="104"/>
      <c r="AK49917" s="104"/>
      <c r="AL49917" s="104"/>
      <c r="AO49917" s="104"/>
      <c r="AP49917" s="104"/>
    </row>
    <row r="49918" spans="21:42" ht="15" customHeight="1" x14ac:dyDescent="0.25">
      <c r="U49918" s="104"/>
      <c r="AB49918" s="104"/>
      <c r="AC49918" s="104"/>
      <c r="AF49918" s="104"/>
      <c r="AG49918" s="104"/>
      <c r="AK49918" s="104"/>
      <c r="AL49918" s="104"/>
      <c r="AO49918" s="104"/>
      <c r="AP49918" s="104"/>
    </row>
    <row r="49919" spans="21:42" ht="15" customHeight="1" x14ac:dyDescent="0.25">
      <c r="U49919" s="104"/>
      <c r="AB49919" s="104"/>
      <c r="AC49919" s="104"/>
      <c r="AF49919" s="104"/>
      <c r="AG49919" s="104"/>
      <c r="AK49919" s="104"/>
      <c r="AL49919" s="104"/>
      <c r="AO49919" s="104"/>
      <c r="AP49919" s="104"/>
    </row>
    <row r="49920" spans="21:42" ht="15" customHeight="1" x14ac:dyDescent="0.25">
      <c r="U49920" s="104"/>
      <c r="AB49920" s="104"/>
      <c r="AC49920" s="104"/>
      <c r="AF49920" s="104"/>
      <c r="AG49920" s="104"/>
      <c r="AK49920" s="104"/>
      <c r="AL49920" s="104"/>
      <c r="AO49920" s="104"/>
      <c r="AP49920" s="104"/>
    </row>
    <row r="49921" spans="21:42" ht="15" customHeight="1" x14ac:dyDescent="0.25">
      <c r="U49921" s="104"/>
      <c r="AB49921" s="104"/>
      <c r="AC49921" s="104"/>
      <c r="AF49921" s="104"/>
      <c r="AG49921" s="104"/>
      <c r="AK49921" s="104"/>
      <c r="AL49921" s="104"/>
      <c r="AO49921" s="104"/>
      <c r="AP49921" s="104"/>
    </row>
    <row r="49922" spans="21:42" ht="15" customHeight="1" x14ac:dyDescent="0.25">
      <c r="U49922" s="104"/>
      <c r="AB49922" s="104"/>
      <c r="AC49922" s="104"/>
      <c r="AF49922" s="104"/>
      <c r="AG49922" s="104"/>
      <c r="AK49922" s="104"/>
      <c r="AL49922" s="104"/>
      <c r="AO49922" s="104"/>
      <c r="AP49922" s="104"/>
    </row>
    <row r="49923" spans="21:42" ht="15" customHeight="1" x14ac:dyDescent="0.25">
      <c r="U49923" s="104"/>
      <c r="AB49923" s="104"/>
      <c r="AC49923" s="104"/>
      <c r="AF49923" s="104"/>
      <c r="AG49923" s="104"/>
      <c r="AK49923" s="104"/>
      <c r="AL49923" s="104"/>
      <c r="AO49923" s="104"/>
      <c r="AP49923" s="104"/>
    </row>
    <row r="49924" spans="21:42" ht="15" customHeight="1" x14ac:dyDescent="0.25">
      <c r="U49924" s="104"/>
      <c r="AB49924" s="104"/>
      <c r="AC49924" s="104"/>
      <c r="AF49924" s="104"/>
      <c r="AG49924" s="104"/>
      <c r="AK49924" s="104"/>
      <c r="AL49924" s="104"/>
      <c r="AO49924" s="104"/>
      <c r="AP49924" s="104"/>
    </row>
    <row r="49925" spans="21:42" ht="15" customHeight="1" x14ac:dyDescent="0.25">
      <c r="U49925" s="104"/>
      <c r="AB49925" s="104"/>
      <c r="AC49925" s="104"/>
      <c r="AF49925" s="104"/>
      <c r="AG49925" s="104"/>
      <c r="AK49925" s="104"/>
      <c r="AL49925" s="104"/>
      <c r="AO49925" s="104"/>
      <c r="AP49925" s="104"/>
    </row>
    <row r="49926" spans="21:42" ht="15" customHeight="1" x14ac:dyDescent="0.25">
      <c r="U49926" s="104"/>
      <c r="AB49926" s="104"/>
      <c r="AC49926" s="104"/>
      <c r="AF49926" s="104"/>
      <c r="AG49926" s="104"/>
      <c r="AK49926" s="104"/>
      <c r="AL49926" s="104"/>
      <c r="AO49926" s="104"/>
      <c r="AP49926" s="104"/>
    </row>
    <row r="49927" spans="21:42" ht="15" customHeight="1" x14ac:dyDescent="0.25">
      <c r="U49927" s="104"/>
      <c r="AB49927" s="104"/>
      <c r="AC49927" s="104"/>
      <c r="AF49927" s="104"/>
      <c r="AG49927" s="104"/>
      <c r="AK49927" s="104"/>
      <c r="AL49927" s="104"/>
      <c r="AO49927" s="104"/>
      <c r="AP49927" s="104"/>
    </row>
    <row r="49928" spans="21:42" ht="15" customHeight="1" x14ac:dyDescent="0.25">
      <c r="U49928" s="104"/>
      <c r="AB49928" s="104"/>
      <c r="AC49928" s="104"/>
      <c r="AF49928" s="104"/>
      <c r="AG49928" s="104"/>
      <c r="AK49928" s="104"/>
      <c r="AL49928" s="104"/>
      <c r="AO49928" s="104"/>
      <c r="AP49928" s="104"/>
    </row>
    <row r="49929" spans="21:42" ht="15" customHeight="1" x14ac:dyDescent="0.25">
      <c r="U49929" s="104"/>
      <c r="AB49929" s="104"/>
      <c r="AC49929" s="104"/>
      <c r="AF49929" s="104"/>
      <c r="AG49929" s="104"/>
      <c r="AK49929" s="104"/>
      <c r="AL49929" s="104"/>
      <c r="AO49929" s="104"/>
      <c r="AP49929" s="104"/>
    </row>
    <row r="49930" spans="21:42" ht="15" customHeight="1" x14ac:dyDescent="0.25">
      <c r="U49930" s="104"/>
      <c r="AB49930" s="104"/>
      <c r="AC49930" s="104"/>
      <c r="AF49930" s="104"/>
      <c r="AG49930" s="104"/>
      <c r="AK49930" s="104"/>
      <c r="AL49930" s="104"/>
      <c r="AO49930" s="104"/>
      <c r="AP49930" s="104"/>
    </row>
    <row r="49931" spans="21:42" ht="15" customHeight="1" x14ac:dyDescent="0.25">
      <c r="U49931" s="104"/>
      <c r="AB49931" s="104"/>
      <c r="AC49931" s="104"/>
      <c r="AF49931" s="104"/>
      <c r="AG49931" s="104"/>
      <c r="AK49931" s="104"/>
      <c r="AL49931" s="104"/>
      <c r="AO49931" s="104"/>
      <c r="AP49931" s="104"/>
    </row>
    <row r="49932" spans="21:42" ht="15" customHeight="1" x14ac:dyDescent="0.25">
      <c r="U49932" s="104"/>
      <c r="AB49932" s="104"/>
      <c r="AC49932" s="104"/>
      <c r="AF49932" s="104"/>
      <c r="AG49932" s="104"/>
      <c r="AK49932" s="104"/>
      <c r="AL49932" s="104"/>
      <c r="AO49932" s="104"/>
      <c r="AP49932" s="104"/>
    </row>
    <row r="49933" spans="21:42" ht="15" customHeight="1" x14ac:dyDescent="0.25">
      <c r="U49933" s="104"/>
      <c r="AB49933" s="104"/>
      <c r="AC49933" s="104"/>
      <c r="AF49933" s="104"/>
      <c r="AG49933" s="104"/>
      <c r="AK49933" s="104"/>
      <c r="AL49933" s="104"/>
      <c r="AO49933" s="104"/>
      <c r="AP49933" s="104"/>
    </row>
    <row r="49934" spans="21:42" ht="15" customHeight="1" x14ac:dyDescent="0.25">
      <c r="U49934" s="104"/>
      <c r="AB49934" s="104"/>
      <c r="AC49934" s="104"/>
      <c r="AF49934" s="104"/>
      <c r="AG49934" s="104"/>
      <c r="AK49934" s="104"/>
      <c r="AL49934" s="104"/>
      <c r="AO49934" s="104"/>
      <c r="AP49934" s="104"/>
    </row>
    <row r="49935" spans="21:42" ht="15" customHeight="1" x14ac:dyDescent="0.25">
      <c r="U49935" s="104"/>
      <c r="AB49935" s="104"/>
      <c r="AC49935" s="104"/>
      <c r="AF49935" s="104"/>
      <c r="AG49935" s="104"/>
      <c r="AK49935" s="104"/>
      <c r="AL49935" s="104"/>
      <c r="AO49935" s="104"/>
      <c r="AP49935" s="104"/>
    </row>
    <row r="49936" spans="21:42" ht="15" customHeight="1" x14ac:dyDescent="0.25">
      <c r="U49936" s="104"/>
      <c r="AB49936" s="104"/>
      <c r="AC49936" s="104"/>
      <c r="AF49936" s="104"/>
      <c r="AG49936" s="104"/>
      <c r="AK49936" s="104"/>
      <c r="AL49936" s="104"/>
      <c r="AO49936" s="104"/>
      <c r="AP49936" s="104"/>
    </row>
    <row r="49937" spans="21:42" ht="15" customHeight="1" x14ac:dyDescent="0.25">
      <c r="U49937" s="104"/>
      <c r="AB49937" s="104"/>
      <c r="AC49937" s="104"/>
      <c r="AF49937" s="104"/>
      <c r="AG49937" s="104"/>
      <c r="AK49937" s="104"/>
      <c r="AL49937" s="104"/>
      <c r="AO49937" s="104"/>
      <c r="AP49937" s="104"/>
    </row>
    <row r="49938" spans="21:42" ht="15" customHeight="1" x14ac:dyDescent="0.25">
      <c r="U49938" s="104"/>
      <c r="AB49938" s="104"/>
      <c r="AC49938" s="104"/>
      <c r="AF49938" s="104"/>
      <c r="AG49938" s="104"/>
      <c r="AK49938" s="104"/>
      <c r="AL49938" s="104"/>
      <c r="AO49938" s="104"/>
      <c r="AP49938" s="104"/>
    </row>
    <row r="49939" spans="21:42" ht="15" customHeight="1" x14ac:dyDescent="0.25">
      <c r="U49939" s="104"/>
      <c r="AB49939" s="104"/>
      <c r="AC49939" s="104"/>
      <c r="AF49939" s="104"/>
      <c r="AG49939" s="104"/>
      <c r="AK49939" s="104"/>
      <c r="AL49939" s="104"/>
      <c r="AO49939" s="104"/>
      <c r="AP49939" s="104"/>
    </row>
    <row r="49940" spans="21:42" ht="15" customHeight="1" x14ac:dyDescent="0.25">
      <c r="U49940" s="104"/>
      <c r="AB49940" s="104"/>
      <c r="AC49940" s="104"/>
      <c r="AF49940" s="104"/>
      <c r="AG49940" s="104"/>
      <c r="AK49940" s="104"/>
      <c r="AL49940" s="104"/>
      <c r="AO49940" s="104"/>
      <c r="AP49940" s="104"/>
    </row>
    <row r="49941" spans="21:42" ht="15" customHeight="1" x14ac:dyDescent="0.25">
      <c r="U49941" s="104"/>
      <c r="AB49941" s="104"/>
      <c r="AC49941" s="104"/>
      <c r="AF49941" s="104"/>
      <c r="AG49941" s="104"/>
      <c r="AK49941" s="104"/>
      <c r="AL49941" s="104"/>
      <c r="AO49941" s="104"/>
      <c r="AP49941" s="104"/>
    </row>
    <row r="49942" spans="21:42" ht="15" customHeight="1" x14ac:dyDescent="0.25">
      <c r="U49942" s="104"/>
      <c r="AB49942" s="104"/>
      <c r="AC49942" s="104"/>
      <c r="AF49942" s="104"/>
      <c r="AG49942" s="104"/>
      <c r="AK49942" s="104"/>
      <c r="AL49942" s="104"/>
      <c r="AO49942" s="104"/>
      <c r="AP49942" s="104"/>
    </row>
    <row r="49943" spans="21:42" ht="15" customHeight="1" x14ac:dyDescent="0.25">
      <c r="U49943" s="104"/>
      <c r="AB49943" s="104"/>
      <c r="AC49943" s="104"/>
      <c r="AF49943" s="104"/>
      <c r="AG49943" s="104"/>
      <c r="AK49943" s="104"/>
      <c r="AL49943" s="104"/>
      <c r="AO49943" s="104"/>
      <c r="AP49943" s="104"/>
    </row>
    <row r="49944" spans="21:42" ht="15" customHeight="1" x14ac:dyDescent="0.25">
      <c r="U49944" s="104"/>
      <c r="AB49944" s="104"/>
      <c r="AC49944" s="104"/>
      <c r="AF49944" s="104"/>
      <c r="AG49944" s="104"/>
      <c r="AK49944" s="104"/>
      <c r="AL49944" s="104"/>
      <c r="AO49944" s="104"/>
      <c r="AP49944" s="104"/>
    </row>
    <row r="49945" spans="21:42" ht="15" customHeight="1" x14ac:dyDescent="0.25">
      <c r="U49945" s="104"/>
      <c r="AB49945" s="104"/>
      <c r="AC49945" s="104"/>
      <c r="AF49945" s="104"/>
      <c r="AG49945" s="104"/>
      <c r="AK49945" s="104"/>
      <c r="AL49945" s="104"/>
      <c r="AO49945" s="104"/>
      <c r="AP49945" s="104"/>
    </row>
    <row r="49946" spans="21:42" ht="15" customHeight="1" x14ac:dyDescent="0.25">
      <c r="U49946" s="104"/>
      <c r="AB49946" s="104"/>
      <c r="AC49946" s="104"/>
      <c r="AF49946" s="104"/>
      <c r="AG49946" s="104"/>
      <c r="AK49946" s="104"/>
      <c r="AL49946" s="104"/>
      <c r="AO49946" s="104"/>
      <c r="AP49946" s="104"/>
    </row>
    <row r="49947" spans="21:42" ht="15" customHeight="1" x14ac:dyDescent="0.25">
      <c r="U49947" s="104"/>
      <c r="AB49947" s="104"/>
      <c r="AC49947" s="104"/>
      <c r="AF49947" s="104"/>
      <c r="AG49947" s="104"/>
      <c r="AK49947" s="104"/>
      <c r="AL49947" s="104"/>
      <c r="AO49947" s="104"/>
      <c r="AP49947" s="104"/>
    </row>
    <row r="49948" spans="21:42" ht="15" customHeight="1" x14ac:dyDescent="0.25">
      <c r="U49948" s="104"/>
      <c r="AB49948" s="104"/>
      <c r="AC49948" s="104"/>
      <c r="AF49948" s="104"/>
      <c r="AG49948" s="104"/>
      <c r="AK49948" s="104"/>
      <c r="AL49948" s="104"/>
      <c r="AO49948" s="104"/>
      <c r="AP49948" s="104"/>
    </row>
    <row r="49949" spans="21:42" ht="15" customHeight="1" x14ac:dyDescent="0.25">
      <c r="U49949" s="104"/>
      <c r="AB49949" s="104"/>
      <c r="AC49949" s="104"/>
      <c r="AF49949" s="104"/>
      <c r="AG49949" s="104"/>
      <c r="AK49949" s="104"/>
      <c r="AL49949" s="104"/>
      <c r="AO49949" s="104"/>
      <c r="AP49949" s="104"/>
    </row>
    <row r="49950" spans="21:42" ht="15" customHeight="1" x14ac:dyDescent="0.25">
      <c r="U49950" s="104"/>
      <c r="AB49950" s="104"/>
      <c r="AC49950" s="104"/>
      <c r="AF49950" s="104"/>
      <c r="AG49950" s="104"/>
      <c r="AK49950" s="104"/>
      <c r="AL49950" s="104"/>
      <c r="AO49950" s="104"/>
      <c r="AP49950" s="104"/>
    </row>
    <row r="49951" spans="21:42" ht="15" customHeight="1" x14ac:dyDescent="0.25">
      <c r="U49951" s="104"/>
      <c r="AB49951" s="104"/>
      <c r="AC49951" s="104"/>
      <c r="AF49951" s="104"/>
      <c r="AG49951" s="104"/>
      <c r="AK49951" s="104"/>
      <c r="AL49951" s="104"/>
      <c r="AO49951" s="104"/>
      <c r="AP49951" s="104"/>
    </row>
    <row r="49952" spans="21:42" ht="15" customHeight="1" x14ac:dyDescent="0.25">
      <c r="U49952" s="104"/>
      <c r="AB49952" s="104"/>
      <c r="AC49952" s="104"/>
      <c r="AF49952" s="104"/>
      <c r="AG49952" s="104"/>
      <c r="AK49952" s="104"/>
      <c r="AL49952" s="104"/>
      <c r="AO49952" s="104"/>
      <c r="AP49952" s="104"/>
    </row>
    <row r="49953" spans="21:42" ht="15" customHeight="1" x14ac:dyDescent="0.25">
      <c r="U49953" s="104"/>
      <c r="AB49953" s="104"/>
      <c r="AC49953" s="104"/>
      <c r="AF49953" s="104"/>
      <c r="AG49953" s="104"/>
      <c r="AK49953" s="104"/>
      <c r="AL49953" s="104"/>
      <c r="AO49953" s="104"/>
      <c r="AP49953" s="104"/>
    </row>
    <row r="49954" spans="21:42" ht="15" customHeight="1" x14ac:dyDescent="0.25">
      <c r="U49954" s="104"/>
      <c r="AB49954" s="104"/>
      <c r="AC49954" s="104"/>
      <c r="AF49954" s="104"/>
      <c r="AG49954" s="104"/>
      <c r="AK49954" s="104"/>
      <c r="AL49954" s="104"/>
      <c r="AO49954" s="104"/>
      <c r="AP49954" s="104"/>
    </row>
    <row r="49955" spans="21:42" ht="15" customHeight="1" x14ac:dyDescent="0.25">
      <c r="U49955" s="104"/>
      <c r="AB49955" s="104"/>
      <c r="AC49955" s="104"/>
      <c r="AF49955" s="104"/>
      <c r="AG49955" s="104"/>
      <c r="AK49955" s="104"/>
      <c r="AL49955" s="104"/>
      <c r="AO49955" s="104"/>
      <c r="AP49955" s="104"/>
    </row>
    <row r="49956" spans="21:42" ht="15" customHeight="1" x14ac:dyDescent="0.25">
      <c r="U49956" s="104"/>
      <c r="AB49956" s="104"/>
      <c r="AC49956" s="104"/>
      <c r="AF49956" s="104"/>
      <c r="AG49956" s="104"/>
      <c r="AK49956" s="104"/>
      <c r="AL49956" s="104"/>
      <c r="AO49956" s="104"/>
      <c r="AP49956" s="104"/>
    </row>
    <row r="49957" spans="21:42" ht="15" customHeight="1" x14ac:dyDescent="0.25">
      <c r="U49957" s="104"/>
      <c r="AB49957" s="104"/>
      <c r="AC49957" s="104"/>
      <c r="AF49957" s="104"/>
      <c r="AG49957" s="104"/>
      <c r="AK49957" s="104"/>
      <c r="AL49957" s="104"/>
      <c r="AO49957" s="104"/>
      <c r="AP49957" s="104"/>
    </row>
    <row r="49958" spans="21:42" ht="15" customHeight="1" x14ac:dyDescent="0.25">
      <c r="U49958" s="104"/>
      <c r="AB49958" s="104"/>
      <c r="AC49958" s="104"/>
      <c r="AF49958" s="104"/>
      <c r="AG49958" s="104"/>
      <c r="AK49958" s="104"/>
      <c r="AL49958" s="104"/>
      <c r="AO49958" s="104"/>
      <c r="AP49958" s="104"/>
    </row>
    <row r="49959" spans="21:42" ht="15" customHeight="1" x14ac:dyDescent="0.25">
      <c r="U49959" s="104"/>
      <c r="AB49959" s="104"/>
      <c r="AC49959" s="104"/>
      <c r="AF49959" s="104"/>
      <c r="AG49959" s="104"/>
      <c r="AK49959" s="104"/>
      <c r="AL49959" s="104"/>
      <c r="AO49959" s="104"/>
      <c r="AP49959" s="104"/>
    </row>
    <row r="49960" spans="21:42" ht="15" customHeight="1" x14ac:dyDescent="0.25">
      <c r="U49960" s="104"/>
      <c r="AB49960" s="104"/>
      <c r="AC49960" s="104"/>
      <c r="AF49960" s="104"/>
      <c r="AG49960" s="104"/>
      <c r="AK49960" s="104"/>
      <c r="AL49960" s="104"/>
      <c r="AO49960" s="104"/>
      <c r="AP49960" s="104"/>
    </row>
    <row r="49961" spans="21:42" ht="15" customHeight="1" x14ac:dyDescent="0.25">
      <c r="U49961" s="104"/>
      <c r="AB49961" s="104"/>
      <c r="AC49961" s="104"/>
      <c r="AF49961" s="104"/>
      <c r="AG49961" s="104"/>
      <c r="AK49961" s="104"/>
      <c r="AL49961" s="104"/>
      <c r="AO49961" s="104"/>
      <c r="AP49961" s="104"/>
    </row>
    <row r="49962" spans="21:42" ht="15" customHeight="1" x14ac:dyDescent="0.25">
      <c r="U49962" s="104"/>
      <c r="AB49962" s="104"/>
      <c r="AC49962" s="104"/>
      <c r="AF49962" s="104"/>
      <c r="AG49962" s="104"/>
      <c r="AK49962" s="104"/>
      <c r="AL49962" s="104"/>
      <c r="AO49962" s="104"/>
      <c r="AP49962" s="104"/>
    </row>
    <row r="49963" spans="21:42" ht="15" customHeight="1" x14ac:dyDescent="0.25">
      <c r="U49963" s="104"/>
      <c r="AB49963" s="104"/>
      <c r="AC49963" s="104"/>
      <c r="AF49963" s="104"/>
      <c r="AG49963" s="104"/>
      <c r="AK49963" s="104"/>
      <c r="AL49963" s="104"/>
      <c r="AO49963" s="104"/>
      <c r="AP49963" s="104"/>
    </row>
    <row r="49964" spans="21:42" ht="15" customHeight="1" x14ac:dyDescent="0.25">
      <c r="U49964" s="104"/>
      <c r="AB49964" s="104"/>
      <c r="AC49964" s="104"/>
      <c r="AF49964" s="104"/>
      <c r="AG49964" s="104"/>
      <c r="AK49964" s="104"/>
      <c r="AL49964" s="104"/>
      <c r="AO49964" s="104"/>
      <c r="AP49964" s="104"/>
    </row>
    <row r="49965" spans="21:42" ht="15" customHeight="1" x14ac:dyDescent="0.25">
      <c r="U49965" s="104"/>
      <c r="AB49965" s="104"/>
      <c r="AC49965" s="104"/>
      <c r="AF49965" s="104"/>
      <c r="AG49965" s="104"/>
      <c r="AK49965" s="104"/>
      <c r="AL49965" s="104"/>
      <c r="AO49965" s="104"/>
      <c r="AP49965" s="104"/>
    </row>
    <row r="49966" spans="21:42" ht="15" customHeight="1" x14ac:dyDescent="0.25">
      <c r="U49966" s="104"/>
      <c r="AB49966" s="104"/>
      <c r="AC49966" s="104"/>
      <c r="AF49966" s="104"/>
      <c r="AG49966" s="104"/>
      <c r="AK49966" s="104"/>
      <c r="AL49966" s="104"/>
      <c r="AO49966" s="104"/>
      <c r="AP49966" s="104"/>
    </row>
    <row r="49967" spans="21:42" ht="15" customHeight="1" x14ac:dyDescent="0.25">
      <c r="U49967" s="104"/>
      <c r="AB49967" s="104"/>
      <c r="AC49967" s="104"/>
      <c r="AF49967" s="104"/>
      <c r="AG49967" s="104"/>
      <c r="AK49967" s="104"/>
      <c r="AL49967" s="104"/>
      <c r="AO49967" s="104"/>
      <c r="AP49967" s="104"/>
    </row>
    <row r="49968" spans="21:42" ht="15" customHeight="1" x14ac:dyDescent="0.25">
      <c r="U49968" s="104"/>
      <c r="AB49968" s="104"/>
      <c r="AC49968" s="104"/>
      <c r="AF49968" s="104"/>
      <c r="AG49968" s="104"/>
      <c r="AK49968" s="104"/>
      <c r="AL49968" s="104"/>
      <c r="AO49968" s="104"/>
      <c r="AP49968" s="104"/>
    </row>
    <row r="49969" spans="21:42" ht="15" customHeight="1" x14ac:dyDescent="0.25">
      <c r="U49969" s="104"/>
      <c r="AB49969" s="104"/>
      <c r="AC49969" s="104"/>
      <c r="AF49969" s="104"/>
      <c r="AG49969" s="104"/>
      <c r="AK49969" s="104"/>
      <c r="AL49969" s="104"/>
      <c r="AO49969" s="104"/>
      <c r="AP49969" s="104"/>
    </row>
    <row r="49970" spans="21:42" ht="15" customHeight="1" x14ac:dyDescent="0.25">
      <c r="U49970" s="104"/>
      <c r="AB49970" s="104"/>
      <c r="AC49970" s="104"/>
      <c r="AF49970" s="104"/>
      <c r="AG49970" s="104"/>
      <c r="AK49970" s="104"/>
      <c r="AL49970" s="104"/>
      <c r="AO49970" s="104"/>
      <c r="AP49970" s="104"/>
    </row>
    <row r="49971" spans="21:42" ht="15" customHeight="1" x14ac:dyDescent="0.25">
      <c r="U49971" s="104"/>
      <c r="AB49971" s="104"/>
      <c r="AC49971" s="104"/>
      <c r="AF49971" s="104"/>
      <c r="AG49971" s="104"/>
      <c r="AK49971" s="104"/>
      <c r="AL49971" s="104"/>
      <c r="AO49971" s="104"/>
      <c r="AP49971" s="104"/>
    </row>
    <row r="49972" spans="21:42" ht="15" customHeight="1" x14ac:dyDescent="0.25">
      <c r="U49972" s="104"/>
      <c r="AB49972" s="104"/>
      <c r="AC49972" s="104"/>
      <c r="AF49972" s="104"/>
      <c r="AG49972" s="104"/>
      <c r="AK49972" s="104"/>
      <c r="AL49972" s="104"/>
      <c r="AO49972" s="104"/>
      <c r="AP49972" s="104"/>
    </row>
    <row r="49973" spans="21:42" ht="15" customHeight="1" x14ac:dyDescent="0.25">
      <c r="U49973" s="104"/>
      <c r="AB49973" s="104"/>
      <c r="AC49973" s="104"/>
      <c r="AF49973" s="104"/>
      <c r="AG49973" s="104"/>
      <c r="AK49973" s="104"/>
      <c r="AL49973" s="104"/>
      <c r="AO49973" s="104"/>
      <c r="AP49973" s="104"/>
    </row>
    <row r="49974" spans="21:42" ht="15" customHeight="1" x14ac:dyDescent="0.25">
      <c r="U49974" s="104"/>
      <c r="AB49974" s="104"/>
      <c r="AC49974" s="104"/>
      <c r="AF49974" s="104"/>
      <c r="AG49974" s="104"/>
      <c r="AK49974" s="104"/>
      <c r="AL49974" s="104"/>
      <c r="AO49974" s="104"/>
      <c r="AP49974" s="104"/>
    </row>
    <row r="49975" spans="21:42" ht="15" customHeight="1" x14ac:dyDescent="0.25">
      <c r="U49975" s="104"/>
      <c r="AB49975" s="104"/>
      <c r="AC49975" s="104"/>
      <c r="AF49975" s="104"/>
      <c r="AG49975" s="104"/>
      <c r="AK49975" s="104"/>
      <c r="AL49975" s="104"/>
      <c r="AO49975" s="104"/>
      <c r="AP49975" s="104"/>
    </row>
    <row r="49976" spans="21:42" ht="15" customHeight="1" x14ac:dyDescent="0.25">
      <c r="U49976" s="104"/>
      <c r="AB49976" s="104"/>
      <c r="AC49976" s="104"/>
      <c r="AF49976" s="104"/>
      <c r="AG49976" s="104"/>
      <c r="AK49976" s="104"/>
      <c r="AL49976" s="104"/>
      <c r="AO49976" s="104"/>
      <c r="AP49976" s="104"/>
    </row>
    <row r="49977" spans="21:42" ht="15" customHeight="1" x14ac:dyDescent="0.25">
      <c r="U49977" s="104"/>
      <c r="AB49977" s="104"/>
      <c r="AC49977" s="104"/>
      <c r="AF49977" s="104"/>
      <c r="AG49977" s="104"/>
      <c r="AK49977" s="104"/>
      <c r="AL49977" s="104"/>
      <c r="AO49977" s="104"/>
      <c r="AP49977" s="104"/>
    </row>
    <row r="49978" spans="21:42" ht="15" customHeight="1" x14ac:dyDescent="0.25">
      <c r="U49978" s="104"/>
      <c r="AB49978" s="104"/>
      <c r="AC49978" s="104"/>
      <c r="AF49978" s="104"/>
      <c r="AG49978" s="104"/>
      <c r="AK49978" s="104"/>
      <c r="AL49978" s="104"/>
      <c r="AO49978" s="104"/>
      <c r="AP49978" s="104"/>
    </row>
    <row r="49979" spans="21:42" ht="15" customHeight="1" x14ac:dyDescent="0.25">
      <c r="U49979" s="104"/>
      <c r="AB49979" s="104"/>
      <c r="AC49979" s="104"/>
      <c r="AF49979" s="104"/>
      <c r="AG49979" s="104"/>
      <c r="AK49979" s="104"/>
      <c r="AL49979" s="104"/>
      <c r="AO49979" s="104"/>
      <c r="AP49979" s="104"/>
    </row>
    <row r="49980" spans="21:42" ht="15" customHeight="1" x14ac:dyDescent="0.25">
      <c r="U49980" s="104"/>
      <c r="AB49980" s="104"/>
      <c r="AC49980" s="104"/>
      <c r="AF49980" s="104"/>
      <c r="AG49980" s="104"/>
      <c r="AK49980" s="104"/>
      <c r="AL49980" s="104"/>
      <c r="AO49980" s="104"/>
      <c r="AP49980" s="104"/>
    </row>
    <row r="49981" spans="21:42" ht="15" customHeight="1" x14ac:dyDescent="0.25">
      <c r="U49981" s="104"/>
      <c r="AB49981" s="104"/>
      <c r="AC49981" s="104"/>
      <c r="AF49981" s="104"/>
      <c r="AG49981" s="104"/>
      <c r="AK49981" s="104"/>
      <c r="AL49981" s="104"/>
      <c r="AO49981" s="104"/>
      <c r="AP49981" s="104"/>
    </row>
    <row r="49982" spans="21:42" ht="15" customHeight="1" x14ac:dyDescent="0.25">
      <c r="U49982" s="104"/>
      <c r="AB49982" s="104"/>
      <c r="AC49982" s="104"/>
      <c r="AF49982" s="104"/>
      <c r="AG49982" s="104"/>
      <c r="AK49982" s="104"/>
      <c r="AL49982" s="104"/>
      <c r="AO49982" s="104"/>
      <c r="AP49982" s="104"/>
    </row>
    <row r="49983" spans="21:42" ht="15" customHeight="1" x14ac:dyDescent="0.25">
      <c r="U49983" s="104"/>
      <c r="AB49983" s="104"/>
      <c r="AC49983" s="104"/>
      <c r="AF49983" s="104"/>
      <c r="AG49983" s="104"/>
      <c r="AK49983" s="104"/>
      <c r="AL49983" s="104"/>
      <c r="AO49983" s="104"/>
      <c r="AP49983" s="104"/>
    </row>
    <row r="49984" spans="21:42" ht="15" customHeight="1" x14ac:dyDescent="0.25">
      <c r="U49984" s="104"/>
      <c r="AB49984" s="104"/>
      <c r="AC49984" s="104"/>
      <c r="AF49984" s="104"/>
      <c r="AG49984" s="104"/>
      <c r="AK49984" s="104"/>
      <c r="AL49984" s="104"/>
      <c r="AO49984" s="104"/>
      <c r="AP49984" s="104"/>
    </row>
    <row r="49985" spans="21:42" ht="15" customHeight="1" x14ac:dyDescent="0.25">
      <c r="U49985" s="104"/>
      <c r="AB49985" s="104"/>
      <c r="AC49985" s="104"/>
      <c r="AF49985" s="104"/>
      <c r="AG49985" s="104"/>
      <c r="AK49985" s="104"/>
      <c r="AL49985" s="104"/>
      <c r="AO49985" s="104"/>
      <c r="AP49985" s="104"/>
    </row>
    <row r="49986" spans="21:42" ht="15" customHeight="1" x14ac:dyDescent="0.25">
      <c r="U49986" s="104"/>
      <c r="AB49986" s="104"/>
      <c r="AC49986" s="104"/>
      <c r="AF49986" s="104"/>
      <c r="AG49986" s="104"/>
      <c r="AK49986" s="104"/>
      <c r="AL49986" s="104"/>
      <c r="AO49986" s="104"/>
      <c r="AP49986" s="104"/>
    </row>
    <row r="49987" spans="21:42" ht="15" customHeight="1" x14ac:dyDescent="0.25">
      <c r="U49987" s="104"/>
      <c r="AB49987" s="104"/>
      <c r="AC49987" s="104"/>
      <c r="AF49987" s="104"/>
      <c r="AG49987" s="104"/>
      <c r="AK49987" s="104"/>
      <c r="AL49987" s="104"/>
      <c r="AO49987" s="104"/>
      <c r="AP49987" s="104"/>
    </row>
    <row r="49988" spans="21:42" ht="15" customHeight="1" x14ac:dyDescent="0.25">
      <c r="U49988" s="104"/>
      <c r="AB49988" s="104"/>
      <c r="AC49988" s="104"/>
      <c r="AF49988" s="104"/>
      <c r="AG49988" s="104"/>
      <c r="AK49988" s="104"/>
      <c r="AL49988" s="104"/>
      <c r="AO49988" s="104"/>
      <c r="AP49988" s="104"/>
    </row>
    <row r="49989" spans="21:42" ht="15" customHeight="1" x14ac:dyDescent="0.25">
      <c r="U49989" s="104"/>
      <c r="AB49989" s="104"/>
      <c r="AC49989" s="104"/>
      <c r="AF49989" s="104"/>
      <c r="AG49989" s="104"/>
      <c r="AK49989" s="104"/>
      <c r="AL49989" s="104"/>
      <c r="AO49989" s="104"/>
      <c r="AP49989" s="104"/>
    </row>
    <row r="49990" spans="21:42" ht="15" customHeight="1" x14ac:dyDescent="0.25">
      <c r="U49990" s="104"/>
      <c r="AB49990" s="104"/>
      <c r="AC49990" s="104"/>
      <c r="AF49990" s="104"/>
      <c r="AG49990" s="104"/>
      <c r="AK49990" s="104"/>
      <c r="AL49990" s="104"/>
      <c r="AO49990" s="104"/>
      <c r="AP49990" s="104"/>
    </row>
    <row r="49991" spans="21:42" ht="15" customHeight="1" x14ac:dyDescent="0.25">
      <c r="U49991" s="104"/>
      <c r="AB49991" s="104"/>
      <c r="AC49991" s="104"/>
      <c r="AF49991" s="104"/>
      <c r="AG49991" s="104"/>
      <c r="AK49991" s="104"/>
      <c r="AL49991" s="104"/>
      <c r="AO49991" s="104"/>
      <c r="AP49991" s="104"/>
    </row>
    <row r="49992" spans="21:42" ht="15" customHeight="1" x14ac:dyDescent="0.25">
      <c r="U49992" s="104"/>
      <c r="AB49992" s="104"/>
      <c r="AC49992" s="104"/>
      <c r="AF49992" s="104"/>
      <c r="AG49992" s="104"/>
      <c r="AK49992" s="104"/>
      <c r="AL49992" s="104"/>
      <c r="AO49992" s="104"/>
      <c r="AP49992" s="104"/>
    </row>
    <row r="49993" spans="21:42" ht="15" customHeight="1" x14ac:dyDescent="0.25">
      <c r="U49993" s="104"/>
      <c r="AB49993" s="104"/>
      <c r="AC49993" s="104"/>
      <c r="AF49993" s="104"/>
      <c r="AG49993" s="104"/>
      <c r="AK49993" s="104"/>
      <c r="AL49993" s="104"/>
      <c r="AO49993" s="104"/>
      <c r="AP49993" s="104"/>
    </row>
    <row r="49994" spans="21:42" ht="15" customHeight="1" x14ac:dyDescent="0.25">
      <c r="U49994" s="104"/>
      <c r="AB49994" s="104"/>
      <c r="AC49994" s="104"/>
      <c r="AF49994" s="104"/>
      <c r="AG49994" s="104"/>
      <c r="AK49994" s="104"/>
      <c r="AL49994" s="104"/>
      <c r="AO49994" s="104"/>
      <c r="AP49994" s="104"/>
    </row>
    <row r="49995" spans="21:42" ht="15" customHeight="1" x14ac:dyDescent="0.25">
      <c r="U49995" s="104"/>
      <c r="AB49995" s="104"/>
      <c r="AC49995" s="104"/>
      <c r="AF49995" s="104"/>
      <c r="AG49995" s="104"/>
      <c r="AK49995" s="104"/>
      <c r="AL49995" s="104"/>
      <c r="AO49995" s="104"/>
      <c r="AP49995" s="104"/>
    </row>
    <row r="49996" spans="21:42" ht="15" customHeight="1" x14ac:dyDescent="0.25">
      <c r="U49996" s="104"/>
      <c r="AB49996" s="104"/>
      <c r="AC49996" s="104"/>
      <c r="AF49996" s="104"/>
      <c r="AG49996" s="104"/>
      <c r="AK49996" s="104"/>
      <c r="AL49996" s="104"/>
      <c r="AO49996" s="104"/>
      <c r="AP49996" s="104"/>
    </row>
    <row r="49997" spans="21:42" ht="15" customHeight="1" x14ac:dyDescent="0.25">
      <c r="U49997" s="104"/>
      <c r="AB49997" s="104"/>
      <c r="AC49997" s="104"/>
      <c r="AF49997" s="104"/>
      <c r="AG49997" s="104"/>
      <c r="AK49997" s="104"/>
      <c r="AL49997" s="104"/>
      <c r="AO49997" s="104"/>
      <c r="AP49997" s="104"/>
    </row>
    <row r="49998" spans="21:42" ht="15" customHeight="1" x14ac:dyDescent="0.25">
      <c r="U49998" s="104"/>
      <c r="AB49998" s="104"/>
      <c r="AC49998" s="104"/>
      <c r="AF49998" s="104"/>
      <c r="AG49998" s="104"/>
      <c r="AK49998" s="104"/>
      <c r="AL49998" s="104"/>
      <c r="AO49998" s="104"/>
      <c r="AP49998" s="104"/>
    </row>
    <row r="49999" spans="21:42" ht="15" customHeight="1" x14ac:dyDescent="0.25">
      <c r="U49999" s="104"/>
      <c r="AB49999" s="104"/>
      <c r="AC49999" s="104"/>
      <c r="AF49999" s="104"/>
      <c r="AG49999" s="104"/>
      <c r="AK49999" s="104"/>
      <c r="AL49999" s="104"/>
      <c r="AO49999" s="104"/>
      <c r="AP49999" s="104"/>
    </row>
    <row r="50000" spans="21:42" ht="15" customHeight="1" x14ac:dyDescent="0.25">
      <c r="U50000" s="104"/>
      <c r="AB50000" s="104"/>
      <c r="AC50000" s="104"/>
      <c r="AF50000" s="104"/>
      <c r="AG50000" s="104"/>
      <c r="AK50000" s="104"/>
      <c r="AL50000" s="104"/>
      <c r="AO50000" s="104"/>
      <c r="AP50000" s="104"/>
    </row>
    <row r="50001" spans="21:42" ht="15" customHeight="1" x14ac:dyDescent="0.25">
      <c r="U50001" s="104"/>
      <c r="AB50001" s="104"/>
      <c r="AC50001" s="104"/>
      <c r="AF50001" s="104"/>
      <c r="AG50001" s="104"/>
      <c r="AK50001" s="104"/>
      <c r="AL50001" s="104"/>
      <c r="AO50001" s="104"/>
      <c r="AP50001" s="104"/>
    </row>
    <row r="50002" spans="21:42" ht="15" customHeight="1" x14ac:dyDescent="0.25">
      <c r="U50002" s="104"/>
      <c r="AB50002" s="104"/>
      <c r="AC50002" s="104"/>
      <c r="AF50002" s="104"/>
      <c r="AG50002" s="104"/>
      <c r="AK50002" s="104"/>
      <c r="AL50002" s="104"/>
      <c r="AO50002" s="104"/>
      <c r="AP50002" s="104"/>
    </row>
    <row r="50003" spans="21:42" ht="15" customHeight="1" x14ac:dyDescent="0.25">
      <c r="U50003" s="104"/>
      <c r="AB50003" s="104"/>
      <c r="AC50003" s="104"/>
      <c r="AF50003" s="104"/>
      <c r="AG50003" s="104"/>
      <c r="AK50003" s="104"/>
      <c r="AL50003" s="104"/>
      <c r="AO50003" s="104"/>
      <c r="AP50003" s="104"/>
    </row>
    <row r="50004" spans="21:42" ht="15" customHeight="1" x14ac:dyDescent="0.25">
      <c r="U50004" s="104"/>
      <c r="AB50004" s="104"/>
      <c r="AC50004" s="104"/>
      <c r="AF50004" s="104"/>
      <c r="AG50004" s="104"/>
      <c r="AK50004" s="104"/>
      <c r="AL50004" s="104"/>
      <c r="AO50004" s="104"/>
      <c r="AP50004" s="104"/>
    </row>
    <row r="50005" spans="21:42" ht="15" customHeight="1" x14ac:dyDescent="0.25">
      <c r="U50005" s="104"/>
      <c r="AB50005" s="104"/>
      <c r="AC50005" s="104"/>
      <c r="AF50005" s="104"/>
      <c r="AG50005" s="104"/>
      <c r="AK50005" s="104"/>
      <c r="AL50005" s="104"/>
      <c r="AO50005" s="104"/>
      <c r="AP50005" s="104"/>
    </row>
    <row r="50006" spans="21:42" ht="15" customHeight="1" x14ac:dyDescent="0.25">
      <c r="U50006" s="104"/>
      <c r="AB50006" s="104"/>
      <c r="AC50006" s="104"/>
      <c r="AF50006" s="104"/>
      <c r="AG50006" s="104"/>
      <c r="AK50006" s="104"/>
      <c r="AL50006" s="104"/>
      <c r="AO50006" s="104"/>
      <c r="AP50006" s="104"/>
    </row>
    <row r="50007" spans="21:42" ht="15" customHeight="1" x14ac:dyDescent="0.25">
      <c r="U50007" s="104"/>
      <c r="AB50007" s="104"/>
      <c r="AC50007" s="104"/>
      <c r="AF50007" s="104"/>
      <c r="AG50007" s="104"/>
      <c r="AK50007" s="104"/>
      <c r="AL50007" s="104"/>
      <c r="AO50007" s="104"/>
      <c r="AP50007" s="104"/>
    </row>
    <row r="50008" spans="21:42" ht="15" customHeight="1" x14ac:dyDescent="0.25">
      <c r="U50008" s="104"/>
      <c r="AB50008" s="104"/>
      <c r="AC50008" s="104"/>
      <c r="AF50008" s="104"/>
      <c r="AG50008" s="104"/>
      <c r="AK50008" s="104"/>
      <c r="AL50008" s="104"/>
      <c r="AO50008" s="104"/>
      <c r="AP50008" s="104"/>
    </row>
    <row r="50009" spans="21:42" ht="15" customHeight="1" x14ac:dyDescent="0.25">
      <c r="U50009" s="104"/>
      <c r="AB50009" s="104"/>
      <c r="AC50009" s="104"/>
      <c r="AF50009" s="104"/>
      <c r="AG50009" s="104"/>
      <c r="AK50009" s="104"/>
      <c r="AL50009" s="104"/>
      <c r="AO50009" s="104"/>
      <c r="AP50009" s="104"/>
    </row>
    <row r="50010" spans="21:42" ht="15" customHeight="1" x14ac:dyDescent="0.25">
      <c r="U50010" s="104"/>
      <c r="AB50010" s="104"/>
      <c r="AC50010" s="104"/>
      <c r="AF50010" s="104"/>
      <c r="AG50010" s="104"/>
      <c r="AK50010" s="104"/>
      <c r="AL50010" s="104"/>
      <c r="AO50010" s="104"/>
      <c r="AP50010" s="104"/>
    </row>
    <row r="50011" spans="21:42" ht="15" customHeight="1" x14ac:dyDescent="0.25">
      <c r="U50011" s="104"/>
      <c r="AB50011" s="104"/>
      <c r="AC50011" s="104"/>
      <c r="AF50011" s="104"/>
      <c r="AG50011" s="104"/>
      <c r="AK50011" s="104"/>
      <c r="AL50011" s="104"/>
      <c r="AO50011" s="104"/>
      <c r="AP50011" s="104"/>
    </row>
    <row r="50012" spans="21:42" ht="15" customHeight="1" x14ac:dyDescent="0.25">
      <c r="U50012" s="104"/>
      <c r="AB50012" s="104"/>
      <c r="AC50012" s="104"/>
      <c r="AF50012" s="104"/>
      <c r="AG50012" s="104"/>
      <c r="AK50012" s="104"/>
      <c r="AL50012" s="104"/>
      <c r="AO50012" s="104"/>
      <c r="AP50012" s="104"/>
    </row>
    <row r="50013" spans="21:42" ht="15" customHeight="1" x14ac:dyDescent="0.25">
      <c r="U50013" s="104"/>
      <c r="AB50013" s="104"/>
      <c r="AC50013" s="104"/>
      <c r="AF50013" s="104"/>
      <c r="AG50013" s="104"/>
      <c r="AK50013" s="104"/>
      <c r="AL50013" s="104"/>
      <c r="AO50013" s="104"/>
      <c r="AP50013" s="104"/>
    </row>
    <row r="50014" spans="21:42" ht="15" customHeight="1" x14ac:dyDescent="0.25">
      <c r="U50014" s="104"/>
      <c r="AB50014" s="104"/>
      <c r="AC50014" s="104"/>
      <c r="AF50014" s="104"/>
      <c r="AG50014" s="104"/>
      <c r="AK50014" s="104"/>
      <c r="AL50014" s="104"/>
      <c r="AO50014" s="104"/>
      <c r="AP50014" s="104"/>
    </row>
    <row r="50015" spans="21:42" ht="15" customHeight="1" x14ac:dyDescent="0.25">
      <c r="U50015" s="104"/>
      <c r="AB50015" s="104"/>
      <c r="AC50015" s="104"/>
      <c r="AF50015" s="104"/>
      <c r="AG50015" s="104"/>
      <c r="AK50015" s="104"/>
      <c r="AL50015" s="104"/>
      <c r="AO50015" s="104"/>
      <c r="AP50015" s="104"/>
    </row>
    <row r="50016" spans="21:42" ht="15" customHeight="1" x14ac:dyDescent="0.25">
      <c r="U50016" s="104"/>
      <c r="AB50016" s="104"/>
      <c r="AC50016" s="104"/>
      <c r="AF50016" s="104"/>
      <c r="AG50016" s="104"/>
      <c r="AK50016" s="104"/>
      <c r="AL50016" s="104"/>
      <c r="AO50016" s="104"/>
      <c r="AP50016" s="104"/>
    </row>
    <row r="50017" spans="21:42" ht="15" customHeight="1" x14ac:dyDescent="0.25">
      <c r="U50017" s="104"/>
      <c r="AB50017" s="104"/>
      <c r="AC50017" s="104"/>
      <c r="AF50017" s="104"/>
      <c r="AG50017" s="104"/>
      <c r="AK50017" s="104"/>
      <c r="AL50017" s="104"/>
      <c r="AO50017" s="104"/>
      <c r="AP50017" s="104"/>
    </row>
    <row r="50018" spans="21:42" ht="15" customHeight="1" x14ac:dyDescent="0.25">
      <c r="U50018" s="104"/>
      <c r="AB50018" s="104"/>
      <c r="AC50018" s="104"/>
      <c r="AF50018" s="104"/>
      <c r="AG50018" s="104"/>
      <c r="AK50018" s="104"/>
      <c r="AL50018" s="104"/>
      <c r="AO50018" s="104"/>
      <c r="AP50018" s="104"/>
    </row>
    <row r="50019" spans="21:42" ht="15" customHeight="1" x14ac:dyDescent="0.25">
      <c r="U50019" s="104"/>
      <c r="AB50019" s="104"/>
      <c r="AC50019" s="104"/>
      <c r="AF50019" s="104"/>
      <c r="AG50019" s="104"/>
      <c r="AK50019" s="104"/>
      <c r="AL50019" s="104"/>
      <c r="AO50019" s="104"/>
      <c r="AP50019" s="104"/>
    </row>
    <row r="50020" spans="21:42" ht="15" customHeight="1" x14ac:dyDescent="0.25">
      <c r="U50020" s="104"/>
      <c r="AB50020" s="104"/>
      <c r="AC50020" s="104"/>
      <c r="AF50020" s="104"/>
      <c r="AG50020" s="104"/>
      <c r="AK50020" s="104"/>
      <c r="AL50020" s="104"/>
      <c r="AO50020" s="104"/>
      <c r="AP50020" s="104"/>
    </row>
    <row r="50021" spans="21:42" ht="15" customHeight="1" x14ac:dyDescent="0.25">
      <c r="U50021" s="104"/>
      <c r="AB50021" s="104"/>
      <c r="AC50021" s="104"/>
      <c r="AF50021" s="104"/>
      <c r="AG50021" s="104"/>
      <c r="AK50021" s="104"/>
      <c r="AL50021" s="104"/>
      <c r="AO50021" s="104"/>
      <c r="AP50021" s="104"/>
    </row>
    <row r="50022" spans="21:42" ht="15" customHeight="1" x14ac:dyDescent="0.25">
      <c r="U50022" s="104"/>
      <c r="AB50022" s="104"/>
      <c r="AC50022" s="104"/>
      <c r="AF50022" s="104"/>
      <c r="AG50022" s="104"/>
      <c r="AK50022" s="104"/>
      <c r="AL50022" s="104"/>
      <c r="AO50022" s="104"/>
      <c r="AP50022" s="104"/>
    </row>
    <row r="50023" spans="21:42" ht="15" customHeight="1" x14ac:dyDescent="0.25">
      <c r="U50023" s="104"/>
      <c r="AB50023" s="104"/>
      <c r="AC50023" s="104"/>
      <c r="AF50023" s="104"/>
      <c r="AG50023" s="104"/>
      <c r="AK50023" s="104"/>
      <c r="AL50023" s="104"/>
      <c r="AO50023" s="104"/>
      <c r="AP50023" s="104"/>
    </row>
    <row r="50024" spans="21:42" ht="15" customHeight="1" x14ac:dyDescent="0.25">
      <c r="U50024" s="104"/>
      <c r="AB50024" s="104"/>
      <c r="AC50024" s="104"/>
      <c r="AF50024" s="104"/>
      <c r="AG50024" s="104"/>
      <c r="AK50024" s="104"/>
      <c r="AL50024" s="104"/>
      <c r="AO50024" s="104"/>
      <c r="AP50024" s="104"/>
    </row>
    <row r="50025" spans="21:42" ht="15" customHeight="1" x14ac:dyDescent="0.25">
      <c r="U50025" s="104"/>
      <c r="AB50025" s="104"/>
      <c r="AC50025" s="104"/>
      <c r="AF50025" s="104"/>
      <c r="AG50025" s="104"/>
      <c r="AK50025" s="104"/>
      <c r="AL50025" s="104"/>
      <c r="AO50025" s="104"/>
      <c r="AP50025" s="104"/>
    </row>
    <row r="50026" spans="21:42" ht="15" customHeight="1" x14ac:dyDescent="0.25">
      <c r="U50026" s="104"/>
      <c r="AB50026" s="104"/>
      <c r="AC50026" s="104"/>
      <c r="AF50026" s="104"/>
      <c r="AG50026" s="104"/>
      <c r="AK50026" s="104"/>
      <c r="AL50026" s="104"/>
      <c r="AO50026" s="104"/>
      <c r="AP50026" s="104"/>
    </row>
    <row r="50027" spans="21:42" ht="15" customHeight="1" x14ac:dyDescent="0.25">
      <c r="U50027" s="104"/>
      <c r="AB50027" s="104"/>
      <c r="AC50027" s="104"/>
      <c r="AF50027" s="104"/>
      <c r="AG50027" s="104"/>
      <c r="AK50027" s="104"/>
      <c r="AL50027" s="104"/>
      <c r="AO50027" s="104"/>
      <c r="AP50027" s="104"/>
    </row>
    <row r="50028" spans="21:42" ht="15" customHeight="1" x14ac:dyDescent="0.25">
      <c r="U50028" s="104"/>
      <c r="AB50028" s="104"/>
      <c r="AC50028" s="104"/>
      <c r="AF50028" s="104"/>
      <c r="AG50028" s="104"/>
      <c r="AK50028" s="104"/>
      <c r="AL50028" s="104"/>
      <c r="AO50028" s="104"/>
      <c r="AP50028" s="104"/>
    </row>
    <row r="50029" spans="21:42" ht="15" customHeight="1" x14ac:dyDescent="0.25">
      <c r="U50029" s="104"/>
      <c r="AB50029" s="104"/>
      <c r="AC50029" s="104"/>
      <c r="AF50029" s="104"/>
      <c r="AG50029" s="104"/>
      <c r="AK50029" s="104"/>
      <c r="AL50029" s="104"/>
      <c r="AO50029" s="104"/>
      <c r="AP50029" s="104"/>
    </row>
    <row r="50030" spans="21:42" ht="15" customHeight="1" x14ac:dyDescent="0.25">
      <c r="U50030" s="104"/>
      <c r="AB50030" s="104"/>
      <c r="AC50030" s="104"/>
      <c r="AF50030" s="104"/>
      <c r="AG50030" s="104"/>
      <c r="AK50030" s="104"/>
      <c r="AL50030" s="104"/>
      <c r="AO50030" s="104"/>
      <c r="AP50030" s="104"/>
    </row>
    <row r="50031" spans="21:42" ht="15" customHeight="1" x14ac:dyDescent="0.25">
      <c r="U50031" s="104"/>
      <c r="AB50031" s="104"/>
      <c r="AC50031" s="104"/>
      <c r="AF50031" s="104"/>
      <c r="AG50031" s="104"/>
      <c r="AK50031" s="104"/>
      <c r="AL50031" s="104"/>
      <c r="AO50031" s="104"/>
      <c r="AP50031" s="104"/>
    </row>
    <row r="50032" spans="21:42" ht="15" customHeight="1" x14ac:dyDescent="0.25">
      <c r="U50032" s="104"/>
      <c r="AB50032" s="104"/>
      <c r="AC50032" s="104"/>
      <c r="AF50032" s="104"/>
      <c r="AG50032" s="104"/>
      <c r="AK50032" s="104"/>
      <c r="AL50032" s="104"/>
      <c r="AO50032" s="104"/>
      <c r="AP50032" s="104"/>
    </row>
    <row r="50033" spans="21:42" ht="15" customHeight="1" x14ac:dyDescent="0.25">
      <c r="U50033" s="104"/>
      <c r="AB50033" s="104"/>
      <c r="AC50033" s="104"/>
      <c r="AF50033" s="104"/>
      <c r="AG50033" s="104"/>
      <c r="AK50033" s="104"/>
      <c r="AL50033" s="104"/>
      <c r="AO50033" s="104"/>
      <c r="AP50033" s="104"/>
    </row>
    <row r="50034" spans="21:42" ht="15" customHeight="1" x14ac:dyDescent="0.25">
      <c r="U50034" s="104"/>
      <c r="AB50034" s="104"/>
      <c r="AC50034" s="104"/>
      <c r="AF50034" s="104"/>
      <c r="AG50034" s="104"/>
      <c r="AK50034" s="104"/>
      <c r="AL50034" s="104"/>
      <c r="AO50034" s="104"/>
      <c r="AP50034" s="104"/>
    </row>
    <row r="50035" spans="21:42" ht="15" customHeight="1" x14ac:dyDescent="0.25">
      <c r="U50035" s="104"/>
      <c r="AB50035" s="104"/>
      <c r="AC50035" s="104"/>
      <c r="AF50035" s="104"/>
      <c r="AG50035" s="104"/>
      <c r="AK50035" s="104"/>
      <c r="AL50035" s="104"/>
      <c r="AO50035" s="104"/>
      <c r="AP50035" s="104"/>
    </row>
    <row r="50036" spans="21:42" ht="15" customHeight="1" x14ac:dyDescent="0.25">
      <c r="U50036" s="104"/>
      <c r="AB50036" s="104"/>
      <c r="AC50036" s="104"/>
      <c r="AF50036" s="104"/>
      <c r="AG50036" s="104"/>
      <c r="AK50036" s="104"/>
      <c r="AL50036" s="104"/>
      <c r="AO50036" s="104"/>
      <c r="AP50036" s="104"/>
    </row>
    <row r="50037" spans="21:42" ht="15" customHeight="1" x14ac:dyDescent="0.25">
      <c r="U50037" s="104"/>
      <c r="AB50037" s="104"/>
      <c r="AC50037" s="104"/>
      <c r="AF50037" s="104"/>
      <c r="AG50037" s="104"/>
      <c r="AK50037" s="104"/>
      <c r="AL50037" s="104"/>
      <c r="AO50037" s="104"/>
      <c r="AP50037" s="104"/>
    </row>
    <row r="50038" spans="21:42" ht="15" customHeight="1" x14ac:dyDescent="0.25">
      <c r="U50038" s="104"/>
      <c r="AB50038" s="104"/>
      <c r="AC50038" s="104"/>
      <c r="AF50038" s="104"/>
      <c r="AG50038" s="104"/>
      <c r="AK50038" s="104"/>
      <c r="AL50038" s="104"/>
      <c r="AO50038" s="104"/>
      <c r="AP50038" s="104"/>
    </row>
    <row r="50039" spans="21:42" ht="15" customHeight="1" x14ac:dyDescent="0.25">
      <c r="U50039" s="104"/>
      <c r="AB50039" s="104"/>
      <c r="AC50039" s="104"/>
      <c r="AF50039" s="104"/>
      <c r="AG50039" s="104"/>
      <c r="AK50039" s="104"/>
      <c r="AL50039" s="104"/>
      <c r="AO50039" s="104"/>
      <c r="AP50039" s="104"/>
    </row>
    <row r="50040" spans="21:42" ht="15" customHeight="1" x14ac:dyDescent="0.25">
      <c r="U50040" s="104"/>
      <c r="AB50040" s="104"/>
      <c r="AC50040" s="104"/>
      <c r="AF50040" s="104"/>
      <c r="AG50040" s="104"/>
      <c r="AK50040" s="104"/>
      <c r="AL50040" s="104"/>
      <c r="AO50040" s="104"/>
      <c r="AP50040" s="104"/>
    </row>
    <row r="50041" spans="21:42" ht="15" customHeight="1" x14ac:dyDescent="0.25">
      <c r="U50041" s="104"/>
      <c r="AB50041" s="104"/>
      <c r="AC50041" s="104"/>
      <c r="AF50041" s="104"/>
      <c r="AG50041" s="104"/>
      <c r="AK50041" s="104"/>
      <c r="AL50041" s="104"/>
      <c r="AO50041" s="104"/>
      <c r="AP50041" s="104"/>
    </row>
    <row r="50042" spans="21:42" ht="15" customHeight="1" x14ac:dyDescent="0.25">
      <c r="U50042" s="104"/>
      <c r="AB50042" s="104"/>
      <c r="AC50042" s="104"/>
      <c r="AF50042" s="104"/>
      <c r="AG50042" s="104"/>
      <c r="AK50042" s="104"/>
      <c r="AL50042" s="104"/>
      <c r="AO50042" s="104"/>
      <c r="AP50042" s="104"/>
    </row>
    <row r="50043" spans="21:42" ht="15" customHeight="1" x14ac:dyDescent="0.25">
      <c r="U50043" s="104"/>
      <c r="AB50043" s="104"/>
      <c r="AC50043" s="104"/>
      <c r="AF50043" s="104"/>
      <c r="AG50043" s="104"/>
      <c r="AK50043" s="104"/>
      <c r="AL50043" s="104"/>
      <c r="AO50043" s="104"/>
      <c r="AP50043" s="104"/>
    </row>
    <row r="50044" spans="21:42" ht="15" customHeight="1" x14ac:dyDescent="0.25">
      <c r="U50044" s="104"/>
      <c r="AB50044" s="104"/>
      <c r="AC50044" s="104"/>
      <c r="AF50044" s="104"/>
      <c r="AG50044" s="104"/>
      <c r="AK50044" s="104"/>
      <c r="AL50044" s="104"/>
      <c r="AO50044" s="104"/>
      <c r="AP50044" s="104"/>
    </row>
    <row r="50045" spans="21:42" ht="15" customHeight="1" x14ac:dyDescent="0.25">
      <c r="U50045" s="104"/>
      <c r="AB50045" s="104"/>
      <c r="AC50045" s="104"/>
      <c r="AF50045" s="104"/>
      <c r="AG50045" s="104"/>
      <c r="AK50045" s="104"/>
      <c r="AL50045" s="104"/>
      <c r="AO50045" s="104"/>
      <c r="AP50045" s="104"/>
    </row>
    <row r="50046" spans="21:42" ht="15" customHeight="1" x14ac:dyDescent="0.25">
      <c r="U50046" s="104"/>
      <c r="AB50046" s="104"/>
      <c r="AC50046" s="104"/>
      <c r="AF50046" s="104"/>
      <c r="AG50046" s="104"/>
      <c r="AK50046" s="104"/>
      <c r="AL50046" s="104"/>
      <c r="AO50046" s="104"/>
      <c r="AP50046" s="104"/>
    </row>
    <row r="50047" spans="21:42" ht="15" customHeight="1" x14ac:dyDescent="0.25">
      <c r="U50047" s="104"/>
      <c r="AB50047" s="104"/>
      <c r="AC50047" s="104"/>
      <c r="AF50047" s="104"/>
      <c r="AG50047" s="104"/>
      <c r="AK50047" s="104"/>
      <c r="AL50047" s="104"/>
      <c r="AO50047" s="104"/>
      <c r="AP50047" s="104"/>
    </row>
    <row r="50048" spans="21:42" ht="15" customHeight="1" x14ac:dyDescent="0.25">
      <c r="U50048" s="104"/>
      <c r="AB50048" s="104"/>
      <c r="AC50048" s="104"/>
      <c r="AF50048" s="104"/>
      <c r="AG50048" s="104"/>
      <c r="AK50048" s="104"/>
      <c r="AL50048" s="104"/>
      <c r="AO50048" s="104"/>
      <c r="AP50048" s="104"/>
    </row>
    <row r="50049" spans="21:42" ht="15" customHeight="1" x14ac:dyDescent="0.25">
      <c r="U50049" s="104"/>
      <c r="AB50049" s="104"/>
      <c r="AC50049" s="104"/>
      <c r="AF50049" s="104"/>
      <c r="AG50049" s="104"/>
      <c r="AK50049" s="104"/>
      <c r="AL50049" s="104"/>
      <c r="AO50049" s="104"/>
      <c r="AP50049" s="104"/>
    </row>
    <row r="50050" spans="21:42" ht="15" customHeight="1" x14ac:dyDescent="0.25">
      <c r="U50050" s="104"/>
      <c r="AB50050" s="104"/>
      <c r="AC50050" s="104"/>
      <c r="AF50050" s="104"/>
      <c r="AG50050" s="104"/>
      <c r="AK50050" s="104"/>
      <c r="AL50050" s="104"/>
      <c r="AO50050" s="104"/>
      <c r="AP50050" s="104"/>
    </row>
    <row r="50051" spans="21:42" ht="15" customHeight="1" x14ac:dyDescent="0.25">
      <c r="U50051" s="104"/>
      <c r="AB50051" s="104"/>
      <c r="AC50051" s="104"/>
      <c r="AF50051" s="104"/>
      <c r="AG50051" s="104"/>
      <c r="AK50051" s="104"/>
      <c r="AL50051" s="104"/>
      <c r="AO50051" s="104"/>
      <c r="AP50051" s="104"/>
    </row>
    <row r="50052" spans="21:42" ht="15" customHeight="1" x14ac:dyDescent="0.25">
      <c r="U50052" s="104"/>
      <c r="AB50052" s="104"/>
      <c r="AC50052" s="104"/>
      <c r="AF50052" s="104"/>
      <c r="AG50052" s="104"/>
      <c r="AK50052" s="104"/>
      <c r="AL50052" s="104"/>
      <c r="AO50052" s="104"/>
      <c r="AP50052" s="104"/>
    </row>
    <row r="50053" spans="21:42" ht="15" customHeight="1" x14ac:dyDescent="0.25">
      <c r="U50053" s="104"/>
      <c r="AB50053" s="104"/>
      <c r="AC50053" s="104"/>
      <c r="AF50053" s="104"/>
      <c r="AG50053" s="104"/>
      <c r="AK50053" s="104"/>
      <c r="AL50053" s="104"/>
      <c r="AO50053" s="104"/>
      <c r="AP50053" s="104"/>
    </row>
    <row r="50054" spans="21:42" ht="15" customHeight="1" x14ac:dyDescent="0.25">
      <c r="U50054" s="104"/>
      <c r="AB50054" s="104"/>
      <c r="AC50054" s="104"/>
      <c r="AF50054" s="104"/>
      <c r="AG50054" s="104"/>
      <c r="AK50054" s="104"/>
      <c r="AL50054" s="104"/>
      <c r="AO50054" s="104"/>
      <c r="AP50054" s="104"/>
    </row>
    <row r="50055" spans="21:42" ht="15" customHeight="1" x14ac:dyDescent="0.25">
      <c r="U50055" s="104"/>
      <c r="AB50055" s="104"/>
      <c r="AC50055" s="104"/>
      <c r="AF50055" s="104"/>
      <c r="AG50055" s="104"/>
      <c r="AK50055" s="104"/>
      <c r="AL50055" s="104"/>
      <c r="AO50055" s="104"/>
      <c r="AP50055" s="104"/>
    </row>
    <row r="50056" spans="21:42" ht="15" customHeight="1" x14ac:dyDescent="0.25">
      <c r="U50056" s="104"/>
      <c r="AB50056" s="104"/>
      <c r="AC50056" s="104"/>
      <c r="AF50056" s="104"/>
      <c r="AG50056" s="104"/>
      <c r="AK50056" s="104"/>
      <c r="AL50056" s="104"/>
      <c r="AO50056" s="104"/>
      <c r="AP50056" s="104"/>
    </row>
    <row r="50057" spans="21:42" ht="15" customHeight="1" x14ac:dyDescent="0.25">
      <c r="U50057" s="104"/>
      <c r="AB50057" s="104"/>
      <c r="AC50057" s="104"/>
      <c r="AF50057" s="104"/>
      <c r="AG50057" s="104"/>
      <c r="AK50057" s="104"/>
      <c r="AL50057" s="104"/>
      <c r="AO50057" s="104"/>
      <c r="AP50057" s="104"/>
    </row>
    <row r="50058" spans="21:42" ht="15" customHeight="1" x14ac:dyDescent="0.25">
      <c r="U50058" s="104"/>
      <c r="AB50058" s="104"/>
      <c r="AC50058" s="104"/>
      <c r="AF50058" s="104"/>
      <c r="AG50058" s="104"/>
      <c r="AK50058" s="104"/>
      <c r="AL50058" s="104"/>
      <c r="AO50058" s="104"/>
      <c r="AP50058" s="104"/>
    </row>
    <row r="50059" spans="21:42" ht="15" customHeight="1" x14ac:dyDescent="0.25">
      <c r="U50059" s="104"/>
      <c r="AB50059" s="104"/>
      <c r="AC50059" s="104"/>
      <c r="AF50059" s="104"/>
      <c r="AG50059" s="104"/>
      <c r="AK50059" s="104"/>
      <c r="AL50059" s="104"/>
      <c r="AO50059" s="104"/>
      <c r="AP50059" s="104"/>
    </row>
    <row r="50060" spans="21:42" ht="15" customHeight="1" x14ac:dyDescent="0.25">
      <c r="U50060" s="104"/>
      <c r="AB50060" s="104"/>
      <c r="AC50060" s="104"/>
      <c r="AF50060" s="104"/>
      <c r="AG50060" s="104"/>
      <c r="AK50060" s="104"/>
      <c r="AL50060" s="104"/>
      <c r="AO50060" s="104"/>
      <c r="AP50060" s="104"/>
    </row>
    <row r="50061" spans="21:42" ht="15" customHeight="1" x14ac:dyDescent="0.25">
      <c r="U50061" s="104"/>
      <c r="AB50061" s="104"/>
      <c r="AC50061" s="104"/>
      <c r="AF50061" s="104"/>
      <c r="AG50061" s="104"/>
      <c r="AK50061" s="104"/>
      <c r="AL50061" s="104"/>
      <c r="AO50061" s="104"/>
      <c r="AP50061" s="104"/>
    </row>
    <row r="50062" spans="21:42" ht="15" customHeight="1" x14ac:dyDescent="0.25">
      <c r="U50062" s="104"/>
      <c r="AB50062" s="104"/>
      <c r="AC50062" s="104"/>
      <c r="AF50062" s="104"/>
      <c r="AG50062" s="104"/>
      <c r="AK50062" s="104"/>
      <c r="AL50062" s="104"/>
      <c r="AO50062" s="104"/>
      <c r="AP50062" s="104"/>
    </row>
    <row r="50063" spans="21:42" ht="15" customHeight="1" x14ac:dyDescent="0.25">
      <c r="U50063" s="104"/>
      <c r="AB50063" s="104"/>
      <c r="AC50063" s="104"/>
      <c r="AF50063" s="104"/>
      <c r="AG50063" s="104"/>
      <c r="AK50063" s="104"/>
      <c r="AL50063" s="104"/>
      <c r="AO50063" s="104"/>
      <c r="AP50063" s="104"/>
    </row>
    <row r="50064" spans="21:42" ht="15" customHeight="1" x14ac:dyDescent="0.25">
      <c r="U50064" s="104"/>
      <c r="AB50064" s="104"/>
      <c r="AC50064" s="104"/>
      <c r="AF50064" s="104"/>
      <c r="AG50064" s="104"/>
      <c r="AK50064" s="104"/>
      <c r="AL50064" s="104"/>
      <c r="AO50064" s="104"/>
      <c r="AP50064" s="104"/>
    </row>
    <row r="50065" spans="21:42" ht="15" customHeight="1" x14ac:dyDescent="0.25">
      <c r="U50065" s="104"/>
      <c r="AB50065" s="104"/>
      <c r="AC50065" s="104"/>
      <c r="AF50065" s="104"/>
      <c r="AG50065" s="104"/>
      <c r="AK50065" s="104"/>
      <c r="AL50065" s="104"/>
      <c r="AO50065" s="104"/>
      <c r="AP50065" s="104"/>
    </row>
    <row r="50066" spans="21:42" ht="15" customHeight="1" x14ac:dyDescent="0.25">
      <c r="U50066" s="104"/>
      <c r="AB50066" s="104"/>
      <c r="AC50066" s="104"/>
      <c r="AF50066" s="104"/>
      <c r="AG50066" s="104"/>
      <c r="AK50066" s="104"/>
      <c r="AL50066" s="104"/>
      <c r="AO50066" s="104"/>
      <c r="AP50066" s="104"/>
    </row>
    <row r="50067" spans="21:42" ht="15" customHeight="1" x14ac:dyDescent="0.25">
      <c r="U50067" s="104"/>
      <c r="AB50067" s="104"/>
      <c r="AC50067" s="104"/>
      <c r="AF50067" s="104"/>
      <c r="AG50067" s="104"/>
      <c r="AK50067" s="104"/>
      <c r="AL50067" s="104"/>
      <c r="AO50067" s="104"/>
      <c r="AP50067" s="104"/>
    </row>
    <row r="50068" spans="21:42" ht="15" customHeight="1" x14ac:dyDescent="0.25">
      <c r="U50068" s="104"/>
      <c r="AB50068" s="104"/>
      <c r="AC50068" s="104"/>
      <c r="AF50068" s="104"/>
      <c r="AG50068" s="104"/>
      <c r="AK50068" s="104"/>
      <c r="AL50068" s="104"/>
      <c r="AO50068" s="104"/>
      <c r="AP50068" s="104"/>
    </row>
    <row r="50069" spans="21:42" ht="15" customHeight="1" x14ac:dyDescent="0.25">
      <c r="U50069" s="104"/>
      <c r="AB50069" s="104"/>
      <c r="AC50069" s="104"/>
      <c r="AF50069" s="104"/>
      <c r="AG50069" s="104"/>
      <c r="AK50069" s="104"/>
      <c r="AL50069" s="104"/>
      <c r="AO50069" s="104"/>
      <c r="AP50069" s="104"/>
    </row>
    <row r="50070" spans="21:42" ht="15" customHeight="1" x14ac:dyDescent="0.25">
      <c r="U50070" s="104"/>
      <c r="AB50070" s="104"/>
      <c r="AC50070" s="104"/>
      <c r="AF50070" s="104"/>
      <c r="AG50070" s="104"/>
      <c r="AK50070" s="104"/>
      <c r="AL50070" s="104"/>
      <c r="AO50070" s="104"/>
      <c r="AP50070" s="104"/>
    </row>
    <row r="50071" spans="21:42" ht="15" customHeight="1" x14ac:dyDescent="0.25">
      <c r="U50071" s="104"/>
      <c r="AB50071" s="104"/>
      <c r="AC50071" s="104"/>
      <c r="AF50071" s="104"/>
      <c r="AG50071" s="104"/>
      <c r="AK50071" s="104"/>
      <c r="AL50071" s="104"/>
      <c r="AO50071" s="104"/>
      <c r="AP50071" s="104"/>
    </row>
    <row r="50072" spans="21:42" ht="15" customHeight="1" x14ac:dyDescent="0.25">
      <c r="U50072" s="104"/>
      <c r="AB50072" s="104"/>
      <c r="AC50072" s="104"/>
      <c r="AF50072" s="104"/>
      <c r="AG50072" s="104"/>
      <c r="AK50072" s="104"/>
      <c r="AL50072" s="104"/>
      <c r="AO50072" s="104"/>
      <c r="AP50072" s="104"/>
    </row>
    <row r="50073" spans="21:42" ht="15" customHeight="1" x14ac:dyDescent="0.25">
      <c r="U50073" s="104"/>
      <c r="AB50073" s="104"/>
      <c r="AC50073" s="104"/>
      <c r="AF50073" s="104"/>
      <c r="AG50073" s="104"/>
      <c r="AK50073" s="104"/>
      <c r="AL50073" s="104"/>
      <c r="AO50073" s="104"/>
      <c r="AP50073" s="104"/>
    </row>
    <row r="50074" spans="21:42" ht="15" customHeight="1" x14ac:dyDescent="0.25">
      <c r="U50074" s="104"/>
      <c r="AB50074" s="104"/>
      <c r="AC50074" s="104"/>
      <c r="AF50074" s="104"/>
      <c r="AG50074" s="104"/>
      <c r="AK50074" s="104"/>
      <c r="AL50074" s="104"/>
      <c r="AO50074" s="104"/>
      <c r="AP50074" s="104"/>
    </row>
    <row r="50075" spans="21:42" ht="15" customHeight="1" x14ac:dyDescent="0.25">
      <c r="U50075" s="104"/>
      <c r="AB50075" s="104"/>
      <c r="AC50075" s="104"/>
      <c r="AF50075" s="104"/>
      <c r="AG50075" s="104"/>
      <c r="AK50075" s="104"/>
      <c r="AL50075" s="104"/>
      <c r="AO50075" s="104"/>
      <c r="AP50075" s="104"/>
    </row>
    <row r="50076" spans="21:42" ht="15" customHeight="1" x14ac:dyDescent="0.25">
      <c r="U50076" s="104"/>
      <c r="AB50076" s="104"/>
      <c r="AC50076" s="104"/>
      <c r="AF50076" s="104"/>
      <c r="AG50076" s="104"/>
      <c r="AK50076" s="104"/>
      <c r="AL50076" s="104"/>
      <c r="AO50076" s="104"/>
      <c r="AP50076" s="104"/>
    </row>
    <row r="50077" spans="21:42" ht="15" customHeight="1" x14ac:dyDescent="0.25">
      <c r="U50077" s="104"/>
      <c r="AB50077" s="104"/>
      <c r="AC50077" s="104"/>
      <c r="AF50077" s="104"/>
      <c r="AG50077" s="104"/>
      <c r="AK50077" s="104"/>
      <c r="AL50077" s="104"/>
      <c r="AO50077" s="104"/>
      <c r="AP50077" s="104"/>
    </row>
    <row r="50078" spans="21:42" ht="15" customHeight="1" x14ac:dyDescent="0.25">
      <c r="U50078" s="104"/>
      <c r="AB50078" s="104"/>
      <c r="AC50078" s="104"/>
      <c r="AF50078" s="104"/>
      <c r="AG50078" s="104"/>
      <c r="AK50078" s="104"/>
      <c r="AL50078" s="104"/>
      <c r="AO50078" s="104"/>
      <c r="AP50078" s="104"/>
    </row>
    <row r="50079" spans="21:42" ht="15" customHeight="1" x14ac:dyDescent="0.25">
      <c r="U50079" s="104"/>
      <c r="AB50079" s="104"/>
      <c r="AC50079" s="104"/>
      <c r="AF50079" s="104"/>
      <c r="AG50079" s="104"/>
      <c r="AK50079" s="104"/>
      <c r="AL50079" s="104"/>
      <c r="AO50079" s="104"/>
      <c r="AP50079" s="104"/>
    </row>
    <row r="50080" spans="21:42" ht="15" customHeight="1" x14ac:dyDescent="0.25">
      <c r="U50080" s="104"/>
      <c r="AB50080" s="104"/>
      <c r="AC50080" s="104"/>
      <c r="AF50080" s="104"/>
      <c r="AG50080" s="104"/>
      <c r="AK50080" s="104"/>
      <c r="AL50080" s="104"/>
      <c r="AO50080" s="104"/>
      <c r="AP50080" s="104"/>
    </row>
    <row r="50081" spans="21:42" ht="15" customHeight="1" x14ac:dyDescent="0.25">
      <c r="U50081" s="104"/>
      <c r="AB50081" s="104"/>
      <c r="AC50081" s="104"/>
      <c r="AF50081" s="104"/>
      <c r="AG50081" s="104"/>
      <c r="AK50081" s="104"/>
      <c r="AL50081" s="104"/>
      <c r="AO50081" s="104"/>
      <c r="AP50081" s="104"/>
    </row>
    <row r="50082" spans="21:42" ht="15" customHeight="1" x14ac:dyDescent="0.25">
      <c r="U50082" s="104"/>
      <c r="AB50082" s="104"/>
      <c r="AC50082" s="104"/>
      <c r="AF50082" s="104"/>
      <c r="AG50082" s="104"/>
      <c r="AK50082" s="104"/>
      <c r="AL50082" s="104"/>
      <c r="AO50082" s="104"/>
      <c r="AP50082" s="104"/>
    </row>
    <row r="50083" spans="21:42" ht="15" customHeight="1" x14ac:dyDescent="0.25">
      <c r="U50083" s="104"/>
      <c r="AB50083" s="104"/>
      <c r="AC50083" s="104"/>
      <c r="AF50083" s="104"/>
      <c r="AG50083" s="104"/>
      <c r="AK50083" s="104"/>
      <c r="AL50083" s="104"/>
      <c r="AO50083" s="104"/>
      <c r="AP50083" s="104"/>
    </row>
    <row r="50084" spans="21:42" ht="15" customHeight="1" x14ac:dyDescent="0.25">
      <c r="U50084" s="104"/>
      <c r="AB50084" s="104"/>
      <c r="AC50084" s="104"/>
      <c r="AF50084" s="104"/>
      <c r="AG50084" s="104"/>
      <c r="AK50084" s="104"/>
      <c r="AL50084" s="104"/>
      <c r="AO50084" s="104"/>
      <c r="AP50084" s="104"/>
    </row>
    <row r="50085" spans="21:42" ht="15" customHeight="1" x14ac:dyDescent="0.25">
      <c r="U50085" s="104"/>
      <c r="AB50085" s="104"/>
      <c r="AC50085" s="104"/>
      <c r="AF50085" s="104"/>
      <c r="AG50085" s="104"/>
      <c r="AK50085" s="104"/>
      <c r="AL50085" s="104"/>
      <c r="AO50085" s="104"/>
      <c r="AP50085" s="104"/>
    </row>
    <row r="50086" spans="21:42" ht="15" customHeight="1" x14ac:dyDescent="0.25">
      <c r="U50086" s="104"/>
      <c r="AB50086" s="104"/>
      <c r="AC50086" s="104"/>
      <c r="AF50086" s="104"/>
      <c r="AG50086" s="104"/>
      <c r="AK50086" s="104"/>
      <c r="AL50086" s="104"/>
      <c r="AO50086" s="104"/>
      <c r="AP50086" s="104"/>
    </row>
    <row r="50087" spans="21:42" ht="15" customHeight="1" x14ac:dyDescent="0.25">
      <c r="U50087" s="104"/>
      <c r="AB50087" s="104"/>
      <c r="AC50087" s="104"/>
      <c r="AF50087" s="104"/>
      <c r="AG50087" s="104"/>
      <c r="AK50087" s="104"/>
      <c r="AL50087" s="104"/>
      <c r="AO50087" s="104"/>
      <c r="AP50087" s="104"/>
    </row>
    <row r="50088" spans="21:42" ht="15" customHeight="1" x14ac:dyDescent="0.25">
      <c r="U50088" s="104"/>
      <c r="AB50088" s="104"/>
      <c r="AC50088" s="104"/>
      <c r="AF50088" s="104"/>
      <c r="AG50088" s="104"/>
      <c r="AK50088" s="104"/>
      <c r="AL50088" s="104"/>
      <c r="AO50088" s="104"/>
      <c r="AP50088" s="104"/>
    </row>
    <row r="50089" spans="21:42" ht="15" customHeight="1" x14ac:dyDescent="0.25">
      <c r="U50089" s="104"/>
      <c r="AB50089" s="104"/>
      <c r="AC50089" s="104"/>
      <c r="AF50089" s="104"/>
      <c r="AG50089" s="104"/>
      <c r="AK50089" s="104"/>
      <c r="AL50089" s="104"/>
      <c r="AO50089" s="104"/>
      <c r="AP50089" s="104"/>
    </row>
    <row r="50090" spans="21:42" ht="15" customHeight="1" x14ac:dyDescent="0.25">
      <c r="U50090" s="104"/>
      <c r="AB50090" s="104"/>
      <c r="AC50090" s="104"/>
      <c r="AF50090" s="104"/>
      <c r="AG50090" s="104"/>
      <c r="AK50090" s="104"/>
      <c r="AL50090" s="104"/>
      <c r="AO50090" s="104"/>
      <c r="AP50090" s="104"/>
    </row>
    <row r="50091" spans="21:42" ht="15" customHeight="1" x14ac:dyDescent="0.25">
      <c r="U50091" s="104"/>
      <c r="AB50091" s="104"/>
      <c r="AC50091" s="104"/>
      <c r="AF50091" s="104"/>
      <c r="AG50091" s="104"/>
      <c r="AK50091" s="104"/>
      <c r="AL50091" s="104"/>
      <c r="AO50091" s="104"/>
      <c r="AP50091" s="104"/>
    </row>
    <row r="50092" spans="21:42" ht="15" customHeight="1" x14ac:dyDescent="0.25">
      <c r="U50092" s="104"/>
      <c r="AB50092" s="104"/>
      <c r="AC50092" s="104"/>
      <c r="AF50092" s="104"/>
      <c r="AG50092" s="104"/>
      <c r="AK50092" s="104"/>
      <c r="AL50092" s="104"/>
      <c r="AO50092" s="104"/>
      <c r="AP50092" s="104"/>
    </row>
    <row r="50093" spans="21:42" ht="15" customHeight="1" x14ac:dyDescent="0.25">
      <c r="U50093" s="104"/>
      <c r="AB50093" s="104"/>
      <c r="AC50093" s="104"/>
      <c r="AF50093" s="104"/>
      <c r="AG50093" s="104"/>
      <c r="AK50093" s="104"/>
      <c r="AL50093" s="104"/>
      <c r="AO50093" s="104"/>
      <c r="AP50093" s="104"/>
    </row>
    <row r="50094" spans="21:42" ht="15" customHeight="1" x14ac:dyDescent="0.25">
      <c r="U50094" s="104"/>
      <c r="AB50094" s="104"/>
      <c r="AC50094" s="104"/>
      <c r="AF50094" s="104"/>
      <c r="AG50094" s="104"/>
      <c r="AK50094" s="104"/>
      <c r="AL50094" s="104"/>
      <c r="AO50094" s="104"/>
      <c r="AP50094" s="104"/>
    </row>
    <row r="50095" spans="21:42" ht="15" customHeight="1" x14ac:dyDescent="0.25">
      <c r="U50095" s="104"/>
      <c r="AB50095" s="104"/>
      <c r="AC50095" s="104"/>
      <c r="AF50095" s="104"/>
      <c r="AG50095" s="104"/>
      <c r="AK50095" s="104"/>
      <c r="AL50095" s="104"/>
      <c r="AO50095" s="104"/>
      <c r="AP50095" s="104"/>
    </row>
    <row r="50096" spans="21:42" ht="15" customHeight="1" x14ac:dyDescent="0.25">
      <c r="U50096" s="104"/>
      <c r="AB50096" s="104"/>
      <c r="AC50096" s="104"/>
      <c r="AF50096" s="104"/>
      <c r="AG50096" s="104"/>
      <c r="AK50096" s="104"/>
      <c r="AL50096" s="104"/>
      <c r="AO50096" s="104"/>
      <c r="AP50096" s="104"/>
    </row>
    <row r="50097" spans="21:42" ht="15" customHeight="1" x14ac:dyDescent="0.25">
      <c r="U50097" s="104"/>
      <c r="AB50097" s="104"/>
      <c r="AC50097" s="104"/>
      <c r="AF50097" s="104"/>
      <c r="AG50097" s="104"/>
      <c r="AK50097" s="104"/>
      <c r="AL50097" s="104"/>
      <c r="AO50097" s="104"/>
      <c r="AP50097" s="104"/>
    </row>
    <row r="50098" spans="21:42" ht="15" customHeight="1" x14ac:dyDescent="0.25">
      <c r="U50098" s="104"/>
      <c r="AB50098" s="104"/>
      <c r="AC50098" s="104"/>
      <c r="AF50098" s="104"/>
      <c r="AG50098" s="104"/>
      <c r="AK50098" s="104"/>
      <c r="AL50098" s="104"/>
      <c r="AO50098" s="104"/>
      <c r="AP50098" s="104"/>
    </row>
    <row r="50099" spans="21:42" ht="15" customHeight="1" x14ac:dyDescent="0.25">
      <c r="U50099" s="104"/>
      <c r="AB50099" s="104"/>
      <c r="AC50099" s="104"/>
      <c r="AF50099" s="104"/>
      <c r="AG50099" s="104"/>
      <c r="AK50099" s="104"/>
      <c r="AL50099" s="104"/>
      <c r="AO50099" s="104"/>
      <c r="AP50099" s="104"/>
    </row>
    <row r="50100" spans="21:42" ht="15" customHeight="1" x14ac:dyDescent="0.25">
      <c r="U50100" s="104"/>
      <c r="AB50100" s="104"/>
      <c r="AC50100" s="104"/>
      <c r="AF50100" s="104"/>
      <c r="AG50100" s="104"/>
      <c r="AK50100" s="104"/>
      <c r="AL50100" s="104"/>
      <c r="AO50100" s="104"/>
      <c r="AP50100" s="104"/>
    </row>
    <row r="50101" spans="21:42" ht="15" customHeight="1" x14ac:dyDescent="0.25">
      <c r="U50101" s="104"/>
      <c r="AB50101" s="104"/>
      <c r="AC50101" s="104"/>
      <c r="AF50101" s="104"/>
      <c r="AG50101" s="104"/>
      <c r="AK50101" s="104"/>
      <c r="AL50101" s="104"/>
      <c r="AO50101" s="104"/>
      <c r="AP50101" s="104"/>
    </row>
    <row r="50102" spans="21:42" ht="15" customHeight="1" x14ac:dyDescent="0.25">
      <c r="U50102" s="104"/>
      <c r="AB50102" s="104"/>
      <c r="AC50102" s="104"/>
      <c r="AF50102" s="104"/>
      <c r="AG50102" s="104"/>
      <c r="AK50102" s="104"/>
      <c r="AL50102" s="104"/>
      <c r="AO50102" s="104"/>
      <c r="AP50102" s="104"/>
    </row>
    <row r="50103" spans="21:42" ht="15" customHeight="1" x14ac:dyDescent="0.25">
      <c r="U50103" s="104"/>
      <c r="AB50103" s="104"/>
      <c r="AC50103" s="104"/>
      <c r="AF50103" s="104"/>
      <c r="AG50103" s="104"/>
      <c r="AK50103" s="104"/>
      <c r="AL50103" s="104"/>
      <c r="AO50103" s="104"/>
      <c r="AP50103" s="104"/>
    </row>
    <row r="50104" spans="21:42" ht="15" customHeight="1" x14ac:dyDescent="0.25">
      <c r="U50104" s="104"/>
      <c r="AB50104" s="104"/>
      <c r="AC50104" s="104"/>
      <c r="AF50104" s="104"/>
      <c r="AG50104" s="104"/>
      <c r="AK50104" s="104"/>
      <c r="AL50104" s="104"/>
      <c r="AO50104" s="104"/>
      <c r="AP50104" s="104"/>
    </row>
    <row r="50105" spans="21:42" ht="15" customHeight="1" x14ac:dyDescent="0.25">
      <c r="U50105" s="104"/>
      <c r="AB50105" s="104"/>
      <c r="AC50105" s="104"/>
      <c r="AF50105" s="104"/>
      <c r="AG50105" s="104"/>
      <c r="AK50105" s="104"/>
      <c r="AL50105" s="104"/>
      <c r="AO50105" s="104"/>
      <c r="AP50105" s="104"/>
    </row>
    <row r="50106" spans="21:42" ht="15" customHeight="1" x14ac:dyDescent="0.25">
      <c r="U50106" s="104"/>
      <c r="AB50106" s="104"/>
      <c r="AC50106" s="104"/>
      <c r="AF50106" s="104"/>
      <c r="AG50106" s="104"/>
      <c r="AK50106" s="104"/>
      <c r="AL50106" s="104"/>
      <c r="AO50106" s="104"/>
      <c r="AP50106" s="104"/>
    </row>
    <row r="50107" spans="21:42" ht="15" customHeight="1" x14ac:dyDescent="0.25">
      <c r="U50107" s="104"/>
      <c r="AB50107" s="104"/>
      <c r="AC50107" s="104"/>
      <c r="AF50107" s="104"/>
      <c r="AG50107" s="104"/>
      <c r="AK50107" s="104"/>
      <c r="AL50107" s="104"/>
      <c r="AO50107" s="104"/>
      <c r="AP50107" s="104"/>
    </row>
    <row r="50108" spans="21:42" ht="15" customHeight="1" x14ac:dyDescent="0.25">
      <c r="U50108" s="104"/>
      <c r="AB50108" s="104"/>
      <c r="AC50108" s="104"/>
      <c r="AF50108" s="104"/>
      <c r="AG50108" s="104"/>
      <c r="AK50108" s="104"/>
      <c r="AL50108" s="104"/>
      <c r="AO50108" s="104"/>
      <c r="AP50108" s="104"/>
    </row>
    <row r="50109" spans="21:42" ht="15" customHeight="1" x14ac:dyDescent="0.25">
      <c r="U50109" s="104"/>
      <c r="AB50109" s="104"/>
      <c r="AC50109" s="104"/>
      <c r="AF50109" s="104"/>
      <c r="AG50109" s="104"/>
      <c r="AK50109" s="104"/>
      <c r="AL50109" s="104"/>
      <c r="AO50109" s="104"/>
      <c r="AP50109" s="104"/>
    </row>
    <row r="50110" spans="21:42" ht="15" customHeight="1" x14ac:dyDescent="0.25">
      <c r="U50110" s="104"/>
      <c r="AB50110" s="104"/>
      <c r="AC50110" s="104"/>
      <c r="AF50110" s="104"/>
      <c r="AG50110" s="104"/>
      <c r="AK50110" s="104"/>
      <c r="AL50110" s="104"/>
      <c r="AO50110" s="104"/>
      <c r="AP50110" s="104"/>
    </row>
    <row r="50111" spans="21:42" ht="15" customHeight="1" x14ac:dyDescent="0.25">
      <c r="U50111" s="104"/>
      <c r="AB50111" s="104"/>
      <c r="AC50111" s="104"/>
      <c r="AF50111" s="104"/>
      <c r="AG50111" s="104"/>
      <c r="AK50111" s="104"/>
      <c r="AL50111" s="104"/>
      <c r="AO50111" s="104"/>
      <c r="AP50111" s="104"/>
    </row>
    <row r="50112" spans="21:42" ht="15" customHeight="1" x14ac:dyDescent="0.25">
      <c r="U50112" s="104"/>
      <c r="AB50112" s="104"/>
      <c r="AC50112" s="104"/>
      <c r="AF50112" s="104"/>
      <c r="AG50112" s="104"/>
      <c r="AK50112" s="104"/>
      <c r="AL50112" s="104"/>
      <c r="AO50112" s="104"/>
      <c r="AP50112" s="104"/>
    </row>
    <row r="50113" spans="21:42" ht="15" customHeight="1" x14ac:dyDescent="0.25">
      <c r="U50113" s="104"/>
      <c r="AB50113" s="104"/>
      <c r="AC50113" s="104"/>
      <c r="AF50113" s="104"/>
      <c r="AG50113" s="104"/>
      <c r="AK50113" s="104"/>
      <c r="AL50113" s="104"/>
      <c r="AO50113" s="104"/>
      <c r="AP50113" s="104"/>
    </row>
    <row r="50114" spans="21:42" ht="15" customHeight="1" x14ac:dyDescent="0.25">
      <c r="U50114" s="104"/>
      <c r="AB50114" s="104"/>
      <c r="AC50114" s="104"/>
      <c r="AF50114" s="104"/>
      <c r="AG50114" s="104"/>
      <c r="AK50114" s="104"/>
      <c r="AL50114" s="104"/>
      <c r="AO50114" s="104"/>
      <c r="AP50114" s="104"/>
    </row>
    <row r="50115" spans="21:42" ht="15" customHeight="1" x14ac:dyDescent="0.25">
      <c r="U50115" s="104"/>
      <c r="AB50115" s="104"/>
      <c r="AC50115" s="104"/>
      <c r="AF50115" s="104"/>
      <c r="AG50115" s="104"/>
      <c r="AK50115" s="104"/>
      <c r="AL50115" s="104"/>
      <c r="AO50115" s="104"/>
      <c r="AP50115" s="104"/>
    </row>
    <row r="50116" spans="21:42" ht="15" customHeight="1" x14ac:dyDescent="0.25">
      <c r="U50116" s="104"/>
      <c r="AB50116" s="104"/>
      <c r="AC50116" s="104"/>
      <c r="AF50116" s="104"/>
      <c r="AG50116" s="104"/>
      <c r="AK50116" s="104"/>
      <c r="AL50116" s="104"/>
      <c r="AO50116" s="104"/>
      <c r="AP50116" s="104"/>
    </row>
    <row r="50117" spans="21:42" ht="15" customHeight="1" x14ac:dyDescent="0.25">
      <c r="U50117" s="104"/>
      <c r="AB50117" s="104"/>
      <c r="AC50117" s="104"/>
      <c r="AF50117" s="104"/>
      <c r="AG50117" s="104"/>
      <c r="AK50117" s="104"/>
      <c r="AL50117" s="104"/>
      <c r="AO50117" s="104"/>
      <c r="AP50117" s="104"/>
    </row>
    <row r="50118" spans="21:42" ht="15" customHeight="1" x14ac:dyDescent="0.25">
      <c r="U50118" s="104"/>
      <c r="AB50118" s="104"/>
      <c r="AC50118" s="104"/>
      <c r="AF50118" s="104"/>
      <c r="AG50118" s="104"/>
      <c r="AK50118" s="104"/>
      <c r="AL50118" s="104"/>
      <c r="AO50118" s="104"/>
      <c r="AP50118" s="104"/>
    </row>
    <row r="50119" spans="21:42" ht="15" customHeight="1" x14ac:dyDescent="0.25">
      <c r="U50119" s="104"/>
      <c r="AB50119" s="104"/>
      <c r="AC50119" s="104"/>
      <c r="AF50119" s="104"/>
      <c r="AG50119" s="104"/>
      <c r="AK50119" s="104"/>
      <c r="AL50119" s="104"/>
      <c r="AO50119" s="104"/>
      <c r="AP50119" s="104"/>
    </row>
    <row r="50120" spans="21:42" ht="15" customHeight="1" x14ac:dyDescent="0.25">
      <c r="U50120" s="104"/>
      <c r="AB50120" s="104"/>
      <c r="AC50120" s="104"/>
      <c r="AF50120" s="104"/>
      <c r="AG50120" s="104"/>
      <c r="AK50120" s="104"/>
      <c r="AL50120" s="104"/>
      <c r="AO50120" s="104"/>
      <c r="AP50120" s="104"/>
    </row>
    <row r="50121" spans="21:42" ht="15" customHeight="1" x14ac:dyDescent="0.25">
      <c r="U50121" s="104"/>
      <c r="AB50121" s="104"/>
      <c r="AC50121" s="104"/>
      <c r="AF50121" s="104"/>
      <c r="AG50121" s="104"/>
      <c r="AK50121" s="104"/>
      <c r="AL50121" s="104"/>
      <c r="AO50121" s="104"/>
      <c r="AP50121" s="104"/>
    </row>
    <row r="50122" spans="21:42" ht="15" customHeight="1" x14ac:dyDescent="0.25">
      <c r="U50122" s="104"/>
      <c r="AB50122" s="104"/>
      <c r="AC50122" s="104"/>
      <c r="AF50122" s="104"/>
      <c r="AG50122" s="104"/>
      <c r="AK50122" s="104"/>
      <c r="AL50122" s="104"/>
      <c r="AO50122" s="104"/>
      <c r="AP50122" s="104"/>
    </row>
    <row r="50123" spans="21:42" ht="15" customHeight="1" x14ac:dyDescent="0.25">
      <c r="U50123" s="104"/>
      <c r="AB50123" s="104"/>
      <c r="AC50123" s="104"/>
      <c r="AF50123" s="104"/>
      <c r="AG50123" s="104"/>
      <c r="AK50123" s="104"/>
      <c r="AL50123" s="104"/>
      <c r="AO50123" s="104"/>
      <c r="AP50123" s="104"/>
    </row>
    <row r="50124" spans="21:42" ht="15" customHeight="1" x14ac:dyDescent="0.25">
      <c r="U50124" s="104"/>
      <c r="AB50124" s="104"/>
      <c r="AC50124" s="104"/>
      <c r="AF50124" s="104"/>
      <c r="AG50124" s="104"/>
      <c r="AK50124" s="104"/>
      <c r="AL50124" s="104"/>
      <c r="AO50124" s="104"/>
      <c r="AP50124" s="104"/>
    </row>
    <row r="50125" spans="21:42" ht="15" customHeight="1" x14ac:dyDescent="0.25">
      <c r="U50125" s="104"/>
      <c r="AB50125" s="104"/>
      <c r="AC50125" s="104"/>
      <c r="AF50125" s="104"/>
      <c r="AG50125" s="104"/>
      <c r="AK50125" s="104"/>
      <c r="AL50125" s="104"/>
      <c r="AO50125" s="104"/>
      <c r="AP50125" s="104"/>
    </row>
    <row r="50126" spans="21:42" ht="15" customHeight="1" x14ac:dyDescent="0.25">
      <c r="U50126" s="104"/>
      <c r="AB50126" s="104"/>
      <c r="AC50126" s="104"/>
      <c r="AF50126" s="104"/>
      <c r="AG50126" s="104"/>
      <c r="AK50126" s="104"/>
      <c r="AL50126" s="104"/>
      <c r="AO50126" s="104"/>
      <c r="AP50126" s="104"/>
    </row>
    <row r="50127" spans="21:42" ht="15" customHeight="1" x14ac:dyDescent="0.25">
      <c r="U50127" s="104"/>
      <c r="AB50127" s="104"/>
      <c r="AC50127" s="104"/>
      <c r="AF50127" s="104"/>
      <c r="AG50127" s="104"/>
      <c r="AK50127" s="104"/>
      <c r="AL50127" s="104"/>
      <c r="AO50127" s="104"/>
      <c r="AP50127" s="104"/>
    </row>
    <row r="50128" spans="21:42" ht="15" customHeight="1" x14ac:dyDescent="0.25">
      <c r="U50128" s="104"/>
      <c r="AB50128" s="104"/>
      <c r="AC50128" s="104"/>
      <c r="AF50128" s="104"/>
      <c r="AG50128" s="104"/>
      <c r="AK50128" s="104"/>
      <c r="AL50128" s="104"/>
      <c r="AO50128" s="104"/>
      <c r="AP50128" s="104"/>
    </row>
    <row r="50129" spans="21:42" ht="15" customHeight="1" x14ac:dyDescent="0.25">
      <c r="U50129" s="104"/>
      <c r="AB50129" s="104"/>
      <c r="AC50129" s="104"/>
      <c r="AF50129" s="104"/>
      <c r="AG50129" s="104"/>
      <c r="AK50129" s="104"/>
      <c r="AL50129" s="104"/>
      <c r="AO50129" s="104"/>
      <c r="AP50129" s="104"/>
    </row>
    <row r="50130" spans="21:42" ht="15" customHeight="1" x14ac:dyDescent="0.25">
      <c r="U50130" s="104"/>
      <c r="AB50130" s="104"/>
      <c r="AC50130" s="104"/>
      <c r="AF50130" s="104"/>
      <c r="AG50130" s="104"/>
      <c r="AK50130" s="104"/>
      <c r="AL50130" s="104"/>
      <c r="AO50130" s="104"/>
      <c r="AP50130" s="104"/>
    </row>
    <row r="50131" spans="21:42" ht="15" customHeight="1" x14ac:dyDescent="0.25">
      <c r="U50131" s="104"/>
      <c r="AB50131" s="104"/>
      <c r="AC50131" s="104"/>
      <c r="AF50131" s="104"/>
      <c r="AG50131" s="104"/>
      <c r="AK50131" s="104"/>
      <c r="AL50131" s="104"/>
      <c r="AO50131" s="104"/>
      <c r="AP50131" s="104"/>
    </row>
    <row r="50132" spans="21:42" ht="15" customHeight="1" x14ac:dyDescent="0.25">
      <c r="U50132" s="104"/>
      <c r="AB50132" s="104"/>
      <c r="AC50132" s="104"/>
      <c r="AF50132" s="104"/>
      <c r="AG50132" s="104"/>
      <c r="AK50132" s="104"/>
      <c r="AL50132" s="104"/>
      <c r="AO50132" s="104"/>
      <c r="AP50132" s="104"/>
    </row>
    <row r="50133" spans="21:42" ht="15" customHeight="1" x14ac:dyDescent="0.25">
      <c r="U50133" s="104"/>
      <c r="AB50133" s="104"/>
      <c r="AC50133" s="104"/>
      <c r="AF50133" s="104"/>
      <c r="AG50133" s="104"/>
      <c r="AK50133" s="104"/>
      <c r="AL50133" s="104"/>
      <c r="AO50133" s="104"/>
      <c r="AP50133" s="104"/>
    </row>
    <row r="50134" spans="21:42" ht="15" customHeight="1" x14ac:dyDescent="0.25">
      <c r="U50134" s="104"/>
      <c r="AB50134" s="104"/>
      <c r="AC50134" s="104"/>
      <c r="AF50134" s="104"/>
      <c r="AG50134" s="104"/>
      <c r="AK50134" s="104"/>
      <c r="AL50134" s="104"/>
      <c r="AO50134" s="104"/>
      <c r="AP50134" s="104"/>
    </row>
    <row r="50135" spans="21:42" ht="15" customHeight="1" x14ac:dyDescent="0.25">
      <c r="U50135" s="104"/>
      <c r="AB50135" s="104"/>
      <c r="AC50135" s="104"/>
      <c r="AF50135" s="104"/>
      <c r="AG50135" s="104"/>
      <c r="AK50135" s="104"/>
      <c r="AL50135" s="104"/>
      <c r="AO50135" s="104"/>
      <c r="AP50135" s="104"/>
    </row>
    <row r="50136" spans="21:42" ht="15" customHeight="1" x14ac:dyDescent="0.25">
      <c r="U50136" s="104"/>
      <c r="AB50136" s="104"/>
      <c r="AC50136" s="104"/>
      <c r="AF50136" s="104"/>
      <c r="AG50136" s="104"/>
      <c r="AK50136" s="104"/>
      <c r="AL50136" s="104"/>
      <c r="AO50136" s="104"/>
      <c r="AP50136" s="104"/>
    </row>
    <row r="50137" spans="21:42" ht="15" customHeight="1" x14ac:dyDescent="0.25">
      <c r="U50137" s="104"/>
      <c r="AB50137" s="104"/>
      <c r="AC50137" s="104"/>
      <c r="AF50137" s="104"/>
      <c r="AG50137" s="104"/>
      <c r="AK50137" s="104"/>
      <c r="AL50137" s="104"/>
      <c r="AO50137" s="104"/>
      <c r="AP50137" s="104"/>
    </row>
    <row r="50138" spans="21:42" ht="15" customHeight="1" x14ac:dyDescent="0.25">
      <c r="U50138" s="104"/>
      <c r="AB50138" s="104"/>
      <c r="AC50138" s="104"/>
      <c r="AF50138" s="104"/>
      <c r="AG50138" s="104"/>
      <c r="AK50138" s="104"/>
      <c r="AL50138" s="104"/>
      <c r="AO50138" s="104"/>
      <c r="AP50138" s="104"/>
    </row>
    <row r="50139" spans="21:42" ht="15" customHeight="1" x14ac:dyDescent="0.25">
      <c r="U50139" s="104"/>
      <c r="AB50139" s="104"/>
      <c r="AC50139" s="104"/>
      <c r="AF50139" s="104"/>
      <c r="AG50139" s="104"/>
      <c r="AK50139" s="104"/>
      <c r="AL50139" s="104"/>
      <c r="AO50139" s="104"/>
      <c r="AP50139" s="104"/>
    </row>
    <row r="50140" spans="21:42" ht="15" customHeight="1" x14ac:dyDescent="0.25">
      <c r="U50140" s="104"/>
      <c r="AB50140" s="104"/>
      <c r="AC50140" s="104"/>
      <c r="AF50140" s="104"/>
      <c r="AG50140" s="104"/>
      <c r="AK50140" s="104"/>
      <c r="AL50140" s="104"/>
      <c r="AO50140" s="104"/>
      <c r="AP50140" s="104"/>
    </row>
    <row r="50141" spans="21:42" ht="15" customHeight="1" x14ac:dyDescent="0.25">
      <c r="U50141" s="104"/>
      <c r="AB50141" s="104"/>
      <c r="AC50141" s="104"/>
      <c r="AF50141" s="104"/>
      <c r="AG50141" s="104"/>
      <c r="AK50141" s="104"/>
      <c r="AL50141" s="104"/>
      <c r="AO50141" s="104"/>
      <c r="AP50141" s="104"/>
    </row>
    <row r="50142" spans="21:42" ht="15" customHeight="1" x14ac:dyDescent="0.25">
      <c r="U50142" s="104"/>
      <c r="AB50142" s="104"/>
      <c r="AC50142" s="104"/>
      <c r="AF50142" s="104"/>
      <c r="AG50142" s="104"/>
      <c r="AK50142" s="104"/>
      <c r="AL50142" s="104"/>
      <c r="AO50142" s="104"/>
      <c r="AP50142" s="104"/>
    </row>
    <row r="50143" spans="21:42" ht="15" customHeight="1" x14ac:dyDescent="0.25">
      <c r="U50143" s="104"/>
      <c r="AB50143" s="104"/>
      <c r="AC50143" s="104"/>
      <c r="AF50143" s="104"/>
      <c r="AG50143" s="104"/>
      <c r="AK50143" s="104"/>
      <c r="AL50143" s="104"/>
      <c r="AO50143" s="104"/>
      <c r="AP50143" s="104"/>
    </row>
    <row r="50144" spans="21:42" ht="15" customHeight="1" x14ac:dyDescent="0.25">
      <c r="U50144" s="104"/>
      <c r="AB50144" s="104"/>
      <c r="AC50144" s="104"/>
      <c r="AF50144" s="104"/>
      <c r="AG50144" s="104"/>
      <c r="AK50144" s="104"/>
      <c r="AL50144" s="104"/>
      <c r="AO50144" s="104"/>
      <c r="AP50144" s="104"/>
    </row>
    <row r="50145" spans="21:42" ht="15" customHeight="1" x14ac:dyDescent="0.25">
      <c r="U50145" s="104"/>
      <c r="AB50145" s="104"/>
      <c r="AC50145" s="104"/>
      <c r="AF50145" s="104"/>
      <c r="AG50145" s="104"/>
      <c r="AK50145" s="104"/>
      <c r="AL50145" s="104"/>
      <c r="AO50145" s="104"/>
      <c r="AP50145" s="104"/>
    </row>
    <row r="50146" spans="21:42" ht="15" customHeight="1" x14ac:dyDescent="0.25">
      <c r="U50146" s="104"/>
      <c r="AB50146" s="104"/>
      <c r="AC50146" s="104"/>
      <c r="AF50146" s="104"/>
      <c r="AG50146" s="104"/>
      <c r="AK50146" s="104"/>
      <c r="AL50146" s="104"/>
      <c r="AO50146" s="104"/>
      <c r="AP50146" s="104"/>
    </row>
    <row r="50147" spans="21:42" ht="15" customHeight="1" x14ac:dyDescent="0.25">
      <c r="U50147" s="104"/>
      <c r="AB50147" s="104"/>
      <c r="AC50147" s="104"/>
      <c r="AF50147" s="104"/>
      <c r="AG50147" s="104"/>
      <c r="AK50147" s="104"/>
      <c r="AL50147" s="104"/>
      <c r="AO50147" s="104"/>
      <c r="AP50147" s="104"/>
    </row>
    <row r="50148" spans="21:42" ht="15" customHeight="1" x14ac:dyDescent="0.25">
      <c r="U50148" s="104"/>
      <c r="AB50148" s="104"/>
      <c r="AC50148" s="104"/>
      <c r="AF50148" s="104"/>
      <c r="AG50148" s="104"/>
      <c r="AK50148" s="104"/>
      <c r="AL50148" s="104"/>
      <c r="AO50148" s="104"/>
      <c r="AP50148" s="104"/>
    </row>
    <row r="50149" spans="21:42" ht="15" customHeight="1" x14ac:dyDescent="0.25">
      <c r="U50149" s="104"/>
      <c r="AB50149" s="104"/>
      <c r="AC50149" s="104"/>
      <c r="AF50149" s="104"/>
      <c r="AG50149" s="104"/>
      <c r="AK50149" s="104"/>
      <c r="AL50149" s="104"/>
      <c r="AO50149" s="104"/>
      <c r="AP50149" s="104"/>
    </row>
    <row r="50150" spans="21:42" ht="15" customHeight="1" x14ac:dyDescent="0.25">
      <c r="U50150" s="104"/>
      <c r="AB50150" s="104"/>
      <c r="AC50150" s="104"/>
      <c r="AF50150" s="104"/>
      <c r="AG50150" s="104"/>
      <c r="AK50150" s="104"/>
      <c r="AL50150" s="104"/>
      <c r="AO50150" s="104"/>
      <c r="AP50150" s="104"/>
    </row>
    <row r="50151" spans="21:42" ht="15" customHeight="1" x14ac:dyDescent="0.25">
      <c r="U50151" s="104"/>
      <c r="AB50151" s="104"/>
      <c r="AC50151" s="104"/>
      <c r="AF50151" s="104"/>
      <c r="AG50151" s="104"/>
      <c r="AK50151" s="104"/>
      <c r="AL50151" s="104"/>
      <c r="AO50151" s="104"/>
      <c r="AP50151" s="104"/>
    </row>
    <row r="50152" spans="21:42" ht="15" customHeight="1" x14ac:dyDescent="0.25">
      <c r="U50152" s="104"/>
      <c r="AB50152" s="104"/>
      <c r="AC50152" s="104"/>
      <c r="AF50152" s="104"/>
      <c r="AG50152" s="104"/>
      <c r="AK50152" s="104"/>
      <c r="AL50152" s="104"/>
      <c r="AO50152" s="104"/>
      <c r="AP50152" s="104"/>
    </row>
    <row r="50153" spans="21:42" ht="15" customHeight="1" x14ac:dyDescent="0.25">
      <c r="U50153" s="104"/>
      <c r="AB50153" s="104"/>
      <c r="AC50153" s="104"/>
      <c r="AF50153" s="104"/>
      <c r="AG50153" s="104"/>
      <c r="AK50153" s="104"/>
      <c r="AL50153" s="104"/>
      <c r="AO50153" s="104"/>
      <c r="AP50153" s="104"/>
    </row>
    <row r="50154" spans="21:42" ht="15" customHeight="1" x14ac:dyDescent="0.25">
      <c r="U50154" s="104"/>
      <c r="AB50154" s="104"/>
      <c r="AC50154" s="104"/>
      <c r="AF50154" s="104"/>
      <c r="AG50154" s="104"/>
      <c r="AK50154" s="104"/>
      <c r="AL50154" s="104"/>
      <c r="AO50154" s="104"/>
      <c r="AP50154" s="104"/>
    </row>
    <row r="50155" spans="21:42" ht="15" customHeight="1" x14ac:dyDescent="0.25">
      <c r="U50155" s="104"/>
      <c r="AB50155" s="104"/>
      <c r="AC50155" s="104"/>
      <c r="AF50155" s="104"/>
      <c r="AG50155" s="104"/>
      <c r="AK50155" s="104"/>
      <c r="AL50155" s="104"/>
      <c r="AO50155" s="104"/>
      <c r="AP50155" s="104"/>
    </row>
    <row r="50156" spans="21:42" ht="15" customHeight="1" x14ac:dyDescent="0.25">
      <c r="U50156" s="104"/>
      <c r="AB50156" s="104"/>
      <c r="AC50156" s="104"/>
      <c r="AF50156" s="104"/>
      <c r="AG50156" s="104"/>
      <c r="AK50156" s="104"/>
      <c r="AL50156" s="104"/>
      <c r="AO50156" s="104"/>
      <c r="AP50156" s="104"/>
    </row>
    <row r="50157" spans="21:42" ht="15" customHeight="1" x14ac:dyDescent="0.25">
      <c r="U50157" s="104"/>
      <c r="AB50157" s="104"/>
      <c r="AC50157" s="104"/>
      <c r="AF50157" s="104"/>
      <c r="AG50157" s="104"/>
      <c r="AK50157" s="104"/>
      <c r="AL50157" s="104"/>
      <c r="AO50157" s="104"/>
      <c r="AP50157" s="104"/>
    </row>
    <row r="50158" spans="21:42" ht="15" customHeight="1" x14ac:dyDescent="0.25">
      <c r="U50158" s="104"/>
      <c r="AB50158" s="104"/>
      <c r="AC50158" s="104"/>
      <c r="AF50158" s="104"/>
      <c r="AG50158" s="104"/>
      <c r="AK50158" s="104"/>
      <c r="AL50158" s="104"/>
      <c r="AO50158" s="104"/>
      <c r="AP50158" s="104"/>
    </row>
    <row r="50159" spans="21:42" ht="15" customHeight="1" x14ac:dyDescent="0.25">
      <c r="U50159" s="104"/>
      <c r="AB50159" s="104"/>
      <c r="AC50159" s="104"/>
      <c r="AF50159" s="104"/>
      <c r="AG50159" s="104"/>
      <c r="AK50159" s="104"/>
      <c r="AL50159" s="104"/>
      <c r="AO50159" s="104"/>
      <c r="AP50159" s="104"/>
    </row>
    <row r="50160" spans="21:42" ht="15" customHeight="1" x14ac:dyDescent="0.25">
      <c r="U50160" s="104"/>
      <c r="AB50160" s="104"/>
      <c r="AC50160" s="104"/>
      <c r="AF50160" s="104"/>
      <c r="AG50160" s="104"/>
      <c r="AK50160" s="104"/>
      <c r="AL50160" s="104"/>
      <c r="AO50160" s="104"/>
      <c r="AP50160" s="104"/>
    </row>
    <row r="50161" spans="21:42" ht="15" customHeight="1" x14ac:dyDescent="0.25">
      <c r="U50161" s="104"/>
      <c r="AB50161" s="104"/>
      <c r="AC50161" s="104"/>
      <c r="AF50161" s="104"/>
      <c r="AG50161" s="104"/>
      <c r="AK50161" s="104"/>
      <c r="AL50161" s="104"/>
      <c r="AO50161" s="104"/>
      <c r="AP50161" s="104"/>
    </row>
    <row r="50162" spans="21:42" ht="15" customHeight="1" x14ac:dyDescent="0.25">
      <c r="U50162" s="104"/>
      <c r="AB50162" s="104"/>
      <c r="AC50162" s="104"/>
      <c r="AF50162" s="104"/>
      <c r="AG50162" s="104"/>
      <c r="AK50162" s="104"/>
      <c r="AL50162" s="104"/>
      <c r="AO50162" s="104"/>
      <c r="AP50162" s="104"/>
    </row>
    <row r="50163" spans="21:42" ht="15" customHeight="1" x14ac:dyDescent="0.25">
      <c r="U50163" s="104"/>
      <c r="AB50163" s="104"/>
      <c r="AC50163" s="104"/>
      <c r="AF50163" s="104"/>
      <c r="AG50163" s="104"/>
      <c r="AK50163" s="104"/>
      <c r="AL50163" s="104"/>
      <c r="AO50163" s="104"/>
      <c r="AP50163" s="104"/>
    </row>
    <row r="50164" spans="21:42" ht="15" customHeight="1" x14ac:dyDescent="0.25">
      <c r="U50164" s="104"/>
      <c r="AB50164" s="104"/>
      <c r="AC50164" s="104"/>
      <c r="AF50164" s="104"/>
      <c r="AG50164" s="104"/>
      <c r="AK50164" s="104"/>
      <c r="AL50164" s="104"/>
      <c r="AO50164" s="104"/>
      <c r="AP50164" s="104"/>
    </row>
    <row r="50165" spans="21:42" ht="15" customHeight="1" x14ac:dyDescent="0.25">
      <c r="U50165" s="104"/>
      <c r="AB50165" s="104"/>
      <c r="AC50165" s="104"/>
      <c r="AF50165" s="104"/>
      <c r="AG50165" s="104"/>
      <c r="AK50165" s="104"/>
      <c r="AL50165" s="104"/>
      <c r="AO50165" s="104"/>
      <c r="AP50165" s="104"/>
    </row>
    <row r="50166" spans="21:42" ht="15" customHeight="1" x14ac:dyDescent="0.25">
      <c r="U50166" s="104"/>
      <c r="AB50166" s="104"/>
      <c r="AC50166" s="104"/>
      <c r="AF50166" s="104"/>
      <c r="AG50166" s="104"/>
      <c r="AK50166" s="104"/>
      <c r="AL50166" s="104"/>
      <c r="AO50166" s="104"/>
      <c r="AP50166" s="104"/>
    </row>
    <row r="50167" spans="21:42" ht="15" customHeight="1" x14ac:dyDescent="0.25">
      <c r="U50167" s="104"/>
      <c r="AB50167" s="104"/>
      <c r="AC50167" s="104"/>
      <c r="AF50167" s="104"/>
      <c r="AG50167" s="104"/>
      <c r="AK50167" s="104"/>
      <c r="AL50167" s="104"/>
      <c r="AO50167" s="104"/>
      <c r="AP50167" s="104"/>
    </row>
    <row r="50168" spans="21:42" ht="15" customHeight="1" x14ac:dyDescent="0.25">
      <c r="U50168" s="104"/>
      <c r="AB50168" s="104"/>
      <c r="AC50168" s="104"/>
      <c r="AF50168" s="104"/>
      <c r="AG50168" s="104"/>
      <c r="AK50168" s="104"/>
      <c r="AL50168" s="104"/>
      <c r="AO50168" s="104"/>
      <c r="AP50168" s="104"/>
    </row>
    <row r="50169" spans="21:42" ht="15" customHeight="1" x14ac:dyDescent="0.25">
      <c r="U50169" s="104"/>
      <c r="AB50169" s="104"/>
      <c r="AC50169" s="104"/>
      <c r="AF50169" s="104"/>
      <c r="AG50169" s="104"/>
      <c r="AK50169" s="104"/>
      <c r="AL50169" s="104"/>
      <c r="AO50169" s="104"/>
      <c r="AP50169" s="104"/>
    </row>
    <row r="50170" spans="21:42" ht="15" customHeight="1" x14ac:dyDescent="0.25">
      <c r="U50170" s="104"/>
      <c r="AB50170" s="104"/>
      <c r="AC50170" s="104"/>
      <c r="AF50170" s="104"/>
      <c r="AG50170" s="104"/>
      <c r="AK50170" s="104"/>
      <c r="AL50170" s="104"/>
      <c r="AO50170" s="104"/>
      <c r="AP50170" s="104"/>
    </row>
    <row r="50171" spans="21:42" ht="15" customHeight="1" x14ac:dyDescent="0.25">
      <c r="U50171" s="104"/>
      <c r="AB50171" s="104"/>
      <c r="AC50171" s="104"/>
      <c r="AF50171" s="104"/>
      <c r="AG50171" s="104"/>
      <c r="AK50171" s="104"/>
      <c r="AL50171" s="104"/>
      <c r="AO50171" s="104"/>
      <c r="AP50171" s="104"/>
    </row>
    <row r="50172" spans="21:42" ht="15" customHeight="1" x14ac:dyDescent="0.25">
      <c r="U50172" s="104"/>
      <c r="AB50172" s="104"/>
      <c r="AC50172" s="104"/>
      <c r="AF50172" s="104"/>
      <c r="AG50172" s="104"/>
      <c r="AK50172" s="104"/>
      <c r="AL50172" s="104"/>
      <c r="AO50172" s="104"/>
      <c r="AP50172" s="104"/>
    </row>
    <row r="50173" spans="21:42" ht="15" customHeight="1" x14ac:dyDescent="0.25">
      <c r="U50173" s="104"/>
      <c r="AB50173" s="104"/>
      <c r="AC50173" s="104"/>
      <c r="AF50173" s="104"/>
      <c r="AG50173" s="104"/>
      <c r="AK50173" s="104"/>
      <c r="AL50173" s="104"/>
      <c r="AO50173" s="104"/>
      <c r="AP50173" s="104"/>
    </row>
    <row r="50174" spans="21:42" ht="15" customHeight="1" x14ac:dyDescent="0.25">
      <c r="U50174" s="104"/>
      <c r="AB50174" s="104"/>
      <c r="AC50174" s="104"/>
      <c r="AF50174" s="104"/>
      <c r="AG50174" s="104"/>
      <c r="AK50174" s="104"/>
      <c r="AL50174" s="104"/>
      <c r="AO50174" s="104"/>
      <c r="AP50174" s="104"/>
    </row>
    <row r="50175" spans="21:42" ht="15" customHeight="1" x14ac:dyDescent="0.25">
      <c r="U50175" s="104"/>
      <c r="AB50175" s="104"/>
      <c r="AC50175" s="104"/>
      <c r="AF50175" s="104"/>
      <c r="AG50175" s="104"/>
      <c r="AK50175" s="104"/>
      <c r="AL50175" s="104"/>
      <c r="AO50175" s="104"/>
      <c r="AP50175" s="104"/>
    </row>
    <row r="50176" spans="21:42" ht="15" customHeight="1" x14ac:dyDescent="0.25">
      <c r="U50176" s="104"/>
      <c r="AB50176" s="104"/>
      <c r="AC50176" s="104"/>
      <c r="AF50176" s="104"/>
      <c r="AG50176" s="104"/>
      <c r="AK50176" s="104"/>
      <c r="AL50176" s="104"/>
      <c r="AO50176" s="104"/>
      <c r="AP50176" s="104"/>
    </row>
    <row r="50177" spans="21:42" ht="15" customHeight="1" x14ac:dyDescent="0.25">
      <c r="U50177" s="104"/>
      <c r="AB50177" s="104"/>
      <c r="AC50177" s="104"/>
      <c r="AF50177" s="104"/>
      <c r="AG50177" s="104"/>
      <c r="AK50177" s="104"/>
      <c r="AL50177" s="104"/>
      <c r="AO50177" s="104"/>
      <c r="AP50177" s="104"/>
    </row>
    <row r="50178" spans="21:42" ht="15" customHeight="1" x14ac:dyDescent="0.25">
      <c r="U50178" s="104"/>
      <c r="AB50178" s="104"/>
      <c r="AC50178" s="104"/>
      <c r="AF50178" s="104"/>
      <c r="AG50178" s="104"/>
      <c r="AK50178" s="104"/>
      <c r="AL50178" s="104"/>
      <c r="AO50178" s="104"/>
      <c r="AP50178" s="104"/>
    </row>
    <row r="50179" spans="21:42" ht="15" customHeight="1" x14ac:dyDescent="0.25">
      <c r="U50179" s="104"/>
      <c r="AB50179" s="104"/>
      <c r="AC50179" s="104"/>
      <c r="AF50179" s="104"/>
      <c r="AG50179" s="104"/>
      <c r="AK50179" s="104"/>
      <c r="AL50179" s="104"/>
      <c r="AO50179" s="104"/>
      <c r="AP50179" s="104"/>
    </row>
    <row r="50180" spans="21:42" ht="15" customHeight="1" x14ac:dyDescent="0.25">
      <c r="U50180" s="104"/>
      <c r="AB50180" s="104"/>
      <c r="AC50180" s="104"/>
      <c r="AF50180" s="104"/>
      <c r="AG50180" s="104"/>
      <c r="AK50180" s="104"/>
      <c r="AL50180" s="104"/>
      <c r="AO50180" s="104"/>
      <c r="AP50180" s="104"/>
    </row>
    <row r="50181" spans="21:42" ht="15" customHeight="1" x14ac:dyDescent="0.25">
      <c r="U50181" s="104"/>
      <c r="AB50181" s="104"/>
      <c r="AC50181" s="104"/>
      <c r="AF50181" s="104"/>
      <c r="AG50181" s="104"/>
      <c r="AK50181" s="104"/>
      <c r="AL50181" s="104"/>
      <c r="AO50181" s="104"/>
      <c r="AP50181" s="104"/>
    </row>
    <row r="50182" spans="21:42" ht="15" customHeight="1" x14ac:dyDescent="0.25">
      <c r="U50182" s="104"/>
      <c r="AB50182" s="104"/>
      <c r="AC50182" s="104"/>
      <c r="AF50182" s="104"/>
      <c r="AG50182" s="104"/>
      <c r="AK50182" s="104"/>
      <c r="AL50182" s="104"/>
      <c r="AO50182" s="104"/>
      <c r="AP50182" s="104"/>
    </row>
    <row r="50183" spans="21:42" ht="15" customHeight="1" x14ac:dyDescent="0.25">
      <c r="U50183" s="104"/>
      <c r="AB50183" s="104"/>
      <c r="AC50183" s="104"/>
      <c r="AF50183" s="104"/>
      <c r="AG50183" s="104"/>
      <c r="AK50183" s="104"/>
      <c r="AL50183" s="104"/>
      <c r="AO50183" s="104"/>
      <c r="AP50183" s="104"/>
    </row>
    <row r="50184" spans="21:42" ht="15" customHeight="1" x14ac:dyDescent="0.25">
      <c r="U50184" s="104"/>
      <c r="AB50184" s="104"/>
      <c r="AC50184" s="104"/>
      <c r="AF50184" s="104"/>
      <c r="AG50184" s="104"/>
      <c r="AK50184" s="104"/>
      <c r="AL50184" s="104"/>
      <c r="AO50184" s="104"/>
      <c r="AP50184" s="104"/>
    </row>
    <row r="50185" spans="21:42" ht="15" customHeight="1" x14ac:dyDescent="0.25">
      <c r="U50185" s="104"/>
      <c r="AB50185" s="104"/>
      <c r="AC50185" s="104"/>
      <c r="AF50185" s="104"/>
      <c r="AG50185" s="104"/>
      <c r="AK50185" s="104"/>
      <c r="AL50185" s="104"/>
      <c r="AO50185" s="104"/>
      <c r="AP50185" s="104"/>
    </row>
    <row r="50186" spans="21:42" ht="15" customHeight="1" x14ac:dyDescent="0.25">
      <c r="U50186" s="104"/>
      <c r="AB50186" s="104"/>
      <c r="AC50186" s="104"/>
      <c r="AF50186" s="104"/>
      <c r="AG50186" s="104"/>
      <c r="AK50186" s="104"/>
      <c r="AL50186" s="104"/>
      <c r="AO50186" s="104"/>
      <c r="AP50186" s="104"/>
    </row>
    <row r="50187" spans="21:42" ht="15" customHeight="1" x14ac:dyDescent="0.25">
      <c r="U50187" s="104"/>
      <c r="AB50187" s="104"/>
      <c r="AC50187" s="104"/>
      <c r="AF50187" s="104"/>
      <c r="AG50187" s="104"/>
      <c r="AK50187" s="104"/>
      <c r="AL50187" s="104"/>
      <c r="AO50187" s="104"/>
      <c r="AP50187" s="104"/>
    </row>
    <row r="50188" spans="21:42" ht="15" customHeight="1" x14ac:dyDescent="0.25">
      <c r="U50188" s="104"/>
      <c r="AB50188" s="104"/>
      <c r="AC50188" s="104"/>
      <c r="AF50188" s="104"/>
      <c r="AG50188" s="104"/>
      <c r="AK50188" s="104"/>
      <c r="AL50188" s="104"/>
      <c r="AO50188" s="104"/>
      <c r="AP50188" s="104"/>
    </row>
    <row r="50189" spans="21:42" ht="15" customHeight="1" x14ac:dyDescent="0.25">
      <c r="U50189" s="104"/>
      <c r="AB50189" s="104"/>
      <c r="AC50189" s="104"/>
      <c r="AF50189" s="104"/>
      <c r="AG50189" s="104"/>
      <c r="AK50189" s="104"/>
      <c r="AL50189" s="104"/>
      <c r="AO50189" s="104"/>
      <c r="AP50189" s="104"/>
    </row>
    <row r="50190" spans="21:42" ht="15" customHeight="1" x14ac:dyDescent="0.25">
      <c r="U50190" s="104"/>
      <c r="AB50190" s="104"/>
      <c r="AC50190" s="104"/>
      <c r="AF50190" s="104"/>
      <c r="AG50190" s="104"/>
      <c r="AK50190" s="104"/>
      <c r="AL50190" s="104"/>
      <c r="AO50190" s="104"/>
      <c r="AP50190" s="104"/>
    </row>
    <row r="50191" spans="21:42" ht="15" customHeight="1" x14ac:dyDescent="0.25">
      <c r="U50191" s="104"/>
      <c r="AB50191" s="104"/>
      <c r="AC50191" s="104"/>
      <c r="AF50191" s="104"/>
      <c r="AG50191" s="104"/>
      <c r="AK50191" s="104"/>
      <c r="AL50191" s="104"/>
      <c r="AO50191" s="104"/>
      <c r="AP50191" s="104"/>
    </row>
    <row r="50192" spans="21:42" ht="15" customHeight="1" x14ac:dyDescent="0.25">
      <c r="U50192" s="104"/>
      <c r="AB50192" s="104"/>
      <c r="AC50192" s="104"/>
      <c r="AF50192" s="104"/>
      <c r="AG50192" s="104"/>
      <c r="AK50192" s="104"/>
      <c r="AL50192" s="104"/>
      <c r="AO50192" s="104"/>
      <c r="AP50192" s="104"/>
    </row>
    <row r="50193" spans="21:42" ht="15" customHeight="1" x14ac:dyDescent="0.25">
      <c r="U50193" s="104"/>
      <c r="AB50193" s="104"/>
      <c r="AC50193" s="104"/>
      <c r="AF50193" s="104"/>
      <c r="AG50193" s="104"/>
      <c r="AK50193" s="104"/>
      <c r="AL50193" s="104"/>
      <c r="AO50193" s="104"/>
      <c r="AP50193" s="104"/>
    </row>
    <row r="50194" spans="21:42" ht="15" customHeight="1" x14ac:dyDescent="0.25">
      <c r="U50194" s="104"/>
      <c r="AB50194" s="104"/>
      <c r="AC50194" s="104"/>
      <c r="AF50194" s="104"/>
      <c r="AG50194" s="104"/>
      <c r="AK50194" s="104"/>
      <c r="AL50194" s="104"/>
      <c r="AO50194" s="104"/>
      <c r="AP50194" s="104"/>
    </row>
    <row r="50195" spans="21:42" ht="15" customHeight="1" x14ac:dyDescent="0.25">
      <c r="U50195" s="104"/>
      <c r="AB50195" s="104"/>
      <c r="AC50195" s="104"/>
      <c r="AF50195" s="104"/>
      <c r="AG50195" s="104"/>
      <c r="AK50195" s="104"/>
      <c r="AL50195" s="104"/>
      <c r="AO50195" s="104"/>
      <c r="AP50195" s="104"/>
    </row>
    <row r="50196" spans="21:42" ht="15" customHeight="1" x14ac:dyDescent="0.25">
      <c r="U50196" s="104"/>
      <c r="AB50196" s="104"/>
      <c r="AC50196" s="104"/>
      <c r="AF50196" s="104"/>
      <c r="AG50196" s="104"/>
      <c r="AK50196" s="104"/>
      <c r="AL50196" s="104"/>
      <c r="AO50196" s="104"/>
      <c r="AP50196" s="104"/>
    </row>
    <row r="50197" spans="21:42" ht="15" customHeight="1" x14ac:dyDescent="0.25">
      <c r="U50197" s="104"/>
      <c r="AB50197" s="104"/>
      <c r="AC50197" s="104"/>
      <c r="AF50197" s="104"/>
      <c r="AG50197" s="104"/>
      <c r="AK50197" s="104"/>
      <c r="AL50197" s="104"/>
      <c r="AO50197" s="104"/>
      <c r="AP50197" s="104"/>
    </row>
    <row r="50198" spans="21:42" ht="15" customHeight="1" x14ac:dyDescent="0.25">
      <c r="U50198" s="104"/>
      <c r="AB50198" s="104"/>
      <c r="AC50198" s="104"/>
      <c r="AF50198" s="104"/>
      <c r="AG50198" s="104"/>
      <c r="AK50198" s="104"/>
      <c r="AL50198" s="104"/>
      <c r="AO50198" s="104"/>
      <c r="AP50198" s="104"/>
    </row>
    <row r="50199" spans="21:42" ht="15" customHeight="1" x14ac:dyDescent="0.25">
      <c r="U50199" s="104"/>
      <c r="AB50199" s="104"/>
      <c r="AC50199" s="104"/>
      <c r="AF50199" s="104"/>
      <c r="AG50199" s="104"/>
      <c r="AK50199" s="104"/>
      <c r="AL50199" s="104"/>
      <c r="AO50199" s="104"/>
      <c r="AP50199" s="104"/>
    </row>
    <row r="50200" spans="21:42" ht="15" customHeight="1" x14ac:dyDescent="0.25">
      <c r="U50200" s="104"/>
      <c r="AB50200" s="104"/>
      <c r="AC50200" s="104"/>
      <c r="AF50200" s="104"/>
      <c r="AG50200" s="104"/>
      <c r="AK50200" s="104"/>
      <c r="AL50200" s="104"/>
      <c r="AO50200" s="104"/>
      <c r="AP50200" s="104"/>
    </row>
    <row r="50201" spans="21:42" ht="15" customHeight="1" x14ac:dyDescent="0.25">
      <c r="U50201" s="104"/>
      <c r="AB50201" s="104"/>
      <c r="AC50201" s="104"/>
      <c r="AF50201" s="104"/>
      <c r="AG50201" s="104"/>
      <c r="AK50201" s="104"/>
      <c r="AL50201" s="104"/>
      <c r="AO50201" s="104"/>
      <c r="AP50201" s="104"/>
    </row>
    <row r="50202" spans="21:42" ht="15" customHeight="1" x14ac:dyDescent="0.25">
      <c r="U50202" s="104"/>
      <c r="AB50202" s="104"/>
      <c r="AC50202" s="104"/>
      <c r="AF50202" s="104"/>
      <c r="AG50202" s="104"/>
      <c r="AK50202" s="104"/>
      <c r="AL50202" s="104"/>
      <c r="AO50202" s="104"/>
      <c r="AP50202" s="104"/>
    </row>
    <row r="50203" spans="21:42" ht="15" customHeight="1" x14ac:dyDescent="0.25">
      <c r="U50203" s="104"/>
      <c r="AB50203" s="104"/>
      <c r="AC50203" s="104"/>
      <c r="AF50203" s="104"/>
      <c r="AG50203" s="104"/>
      <c r="AK50203" s="104"/>
      <c r="AL50203" s="104"/>
      <c r="AO50203" s="104"/>
      <c r="AP50203" s="104"/>
    </row>
    <row r="50204" spans="21:42" ht="15" customHeight="1" x14ac:dyDescent="0.25">
      <c r="U50204" s="104"/>
      <c r="AB50204" s="104"/>
      <c r="AC50204" s="104"/>
      <c r="AF50204" s="104"/>
      <c r="AG50204" s="104"/>
      <c r="AK50204" s="104"/>
      <c r="AL50204" s="104"/>
      <c r="AO50204" s="104"/>
      <c r="AP50204" s="104"/>
    </row>
    <row r="50205" spans="21:42" ht="15" customHeight="1" x14ac:dyDescent="0.25">
      <c r="U50205" s="104"/>
      <c r="AB50205" s="104"/>
      <c r="AC50205" s="104"/>
      <c r="AF50205" s="104"/>
      <c r="AG50205" s="104"/>
      <c r="AK50205" s="104"/>
      <c r="AL50205" s="104"/>
      <c r="AO50205" s="104"/>
      <c r="AP50205" s="104"/>
    </row>
    <row r="50206" spans="21:42" ht="15" customHeight="1" x14ac:dyDescent="0.25">
      <c r="U50206" s="104"/>
      <c r="AB50206" s="104"/>
      <c r="AC50206" s="104"/>
      <c r="AF50206" s="104"/>
      <c r="AG50206" s="104"/>
      <c r="AK50206" s="104"/>
      <c r="AL50206" s="104"/>
      <c r="AO50206" s="104"/>
      <c r="AP50206" s="104"/>
    </row>
    <row r="50207" spans="21:42" ht="15" customHeight="1" x14ac:dyDescent="0.25">
      <c r="U50207" s="104"/>
      <c r="AB50207" s="104"/>
      <c r="AC50207" s="104"/>
      <c r="AF50207" s="104"/>
      <c r="AG50207" s="104"/>
      <c r="AK50207" s="104"/>
      <c r="AL50207" s="104"/>
      <c r="AO50207" s="104"/>
      <c r="AP50207" s="104"/>
    </row>
    <row r="50208" spans="21:42" ht="15" customHeight="1" x14ac:dyDescent="0.25">
      <c r="U50208" s="104"/>
      <c r="AB50208" s="104"/>
      <c r="AC50208" s="104"/>
      <c r="AF50208" s="104"/>
      <c r="AG50208" s="104"/>
      <c r="AK50208" s="104"/>
      <c r="AL50208" s="104"/>
      <c r="AO50208" s="104"/>
      <c r="AP50208" s="104"/>
    </row>
    <row r="50209" spans="21:42" ht="15" customHeight="1" x14ac:dyDescent="0.25">
      <c r="U50209" s="104"/>
      <c r="AB50209" s="104"/>
      <c r="AC50209" s="104"/>
      <c r="AF50209" s="104"/>
      <c r="AG50209" s="104"/>
      <c r="AK50209" s="104"/>
      <c r="AL50209" s="104"/>
      <c r="AO50209" s="104"/>
      <c r="AP50209" s="104"/>
    </row>
    <row r="50210" spans="21:42" ht="15" customHeight="1" x14ac:dyDescent="0.25">
      <c r="U50210" s="104"/>
      <c r="AB50210" s="104"/>
      <c r="AC50210" s="104"/>
      <c r="AF50210" s="104"/>
      <c r="AG50210" s="104"/>
      <c r="AK50210" s="104"/>
      <c r="AL50210" s="104"/>
      <c r="AO50210" s="104"/>
      <c r="AP50210" s="104"/>
    </row>
    <row r="50211" spans="21:42" ht="15" customHeight="1" x14ac:dyDescent="0.25">
      <c r="U50211" s="104"/>
      <c r="AB50211" s="104"/>
      <c r="AC50211" s="104"/>
      <c r="AF50211" s="104"/>
      <c r="AG50211" s="104"/>
      <c r="AK50211" s="104"/>
      <c r="AL50211" s="104"/>
      <c r="AO50211" s="104"/>
      <c r="AP50211" s="104"/>
    </row>
    <row r="50212" spans="21:42" ht="15" customHeight="1" x14ac:dyDescent="0.25">
      <c r="U50212" s="104"/>
      <c r="AB50212" s="104"/>
      <c r="AC50212" s="104"/>
      <c r="AF50212" s="104"/>
      <c r="AG50212" s="104"/>
      <c r="AK50212" s="104"/>
      <c r="AL50212" s="104"/>
      <c r="AO50212" s="104"/>
      <c r="AP50212" s="104"/>
    </row>
    <row r="50213" spans="21:42" ht="15" customHeight="1" x14ac:dyDescent="0.25">
      <c r="U50213" s="104"/>
      <c r="AB50213" s="104"/>
      <c r="AC50213" s="104"/>
      <c r="AF50213" s="104"/>
      <c r="AG50213" s="104"/>
      <c r="AK50213" s="104"/>
      <c r="AL50213" s="104"/>
      <c r="AO50213" s="104"/>
      <c r="AP50213" s="104"/>
    </row>
    <row r="50214" spans="21:42" ht="15" customHeight="1" x14ac:dyDescent="0.25">
      <c r="U50214" s="104"/>
      <c r="AB50214" s="104"/>
      <c r="AC50214" s="104"/>
      <c r="AF50214" s="104"/>
      <c r="AG50214" s="104"/>
      <c r="AK50214" s="104"/>
      <c r="AL50214" s="104"/>
      <c r="AO50214" s="104"/>
      <c r="AP50214" s="104"/>
    </row>
    <row r="50215" spans="21:42" ht="15" customHeight="1" x14ac:dyDescent="0.25">
      <c r="U50215" s="104"/>
      <c r="AB50215" s="104"/>
      <c r="AC50215" s="104"/>
      <c r="AF50215" s="104"/>
      <c r="AG50215" s="104"/>
      <c r="AK50215" s="104"/>
      <c r="AL50215" s="104"/>
      <c r="AO50215" s="104"/>
      <c r="AP50215" s="104"/>
    </row>
    <row r="50216" spans="21:42" ht="15" customHeight="1" x14ac:dyDescent="0.25">
      <c r="U50216" s="104"/>
      <c r="AB50216" s="104"/>
      <c r="AC50216" s="104"/>
      <c r="AF50216" s="104"/>
      <c r="AG50216" s="104"/>
      <c r="AK50216" s="104"/>
      <c r="AL50216" s="104"/>
      <c r="AO50216" s="104"/>
      <c r="AP50216" s="104"/>
    </row>
    <row r="50217" spans="21:42" ht="15" customHeight="1" x14ac:dyDescent="0.25">
      <c r="U50217" s="104"/>
      <c r="AB50217" s="104"/>
      <c r="AC50217" s="104"/>
      <c r="AF50217" s="104"/>
      <c r="AG50217" s="104"/>
      <c r="AK50217" s="104"/>
      <c r="AL50217" s="104"/>
      <c r="AO50217" s="104"/>
      <c r="AP50217" s="104"/>
    </row>
    <row r="50218" spans="21:42" ht="15" customHeight="1" x14ac:dyDescent="0.25">
      <c r="U50218" s="104"/>
      <c r="AB50218" s="104"/>
      <c r="AC50218" s="104"/>
      <c r="AF50218" s="104"/>
      <c r="AG50218" s="104"/>
      <c r="AK50218" s="104"/>
      <c r="AL50218" s="104"/>
      <c r="AO50218" s="104"/>
      <c r="AP50218" s="104"/>
    </row>
    <row r="50219" spans="21:42" ht="15" customHeight="1" x14ac:dyDescent="0.25">
      <c r="U50219" s="104"/>
      <c r="AB50219" s="104"/>
      <c r="AC50219" s="104"/>
      <c r="AF50219" s="104"/>
      <c r="AG50219" s="104"/>
      <c r="AK50219" s="104"/>
      <c r="AL50219" s="104"/>
      <c r="AO50219" s="104"/>
      <c r="AP50219" s="104"/>
    </row>
    <row r="50220" spans="21:42" ht="15" customHeight="1" x14ac:dyDescent="0.25">
      <c r="U50220" s="104"/>
      <c r="AB50220" s="104"/>
      <c r="AC50220" s="104"/>
      <c r="AF50220" s="104"/>
      <c r="AG50220" s="104"/>
      <c r="AK50220" s="104"/>
      <c r="AL50220" s="104"/>
      <c r="AO50220" s="104"/>
      <c r="AP50220" s="104"/>
    </row>
    <row r="50221" spans="21:42" ht="15" customHeight="1" x14ac:dyDescent="0.25">
      <c r="U50221" s="104"/>
      <c r="AB50221" s="104"/>
      <c r="AC50221" s="104"/>
      <c r="AF50221" s="104"/>
      <c r="AG50221" s="104"/>
      <c r="AK50221" s="104"/>
      <c r="AL50221" s="104"/>
      <c r="AO50221" s="104"/>
      <c r="AP50221" s="104"/>
    </row>
    <row r="50222" spans="21:42" ht="15" customHeight="1" x14ac:dyDescent="0.25">
      <c r="U50222" s="104"/>
      <c r="AB50222" s="104"/>
      <c r="AC50222" s="104"/>
      <c r="AF50222" s="104"/>
      <c r="AG50222" s="104"/>
      <c r="AK50222" s="104"/>
      <c r="AL50222" s="104"/>
      <c r="AO50222" s="104"/>
      <c r="AP50222" s="104"/>
    </row>
    <row r="50223" spans="21:42" ht="15" customHeight="1" x14ac:dyDescent="0.25">
      <c r="U50223" s="104"/>
      <c r="AB50223" s="104"/>
      <c r="AC50223" s="104"/>
      <c r="AF50223" s="104"/>
      <c r="AG50223" s="104"/>
      <c r="AK50223" s="104"/>
      <c r="AL50223" s="104"/>
      <c r="AO50223" s="104"/>
      <c r="AP50223" s="104"/>
    </row>
    <row r="50224" spans="21:42" ht="15" customHeight="1" x14ac:dyDescent="0.25">
      <c r="U50224" s="104"/>
      <c r="AB50224" s="104"/>
      <c r="AC50224" s="104"/>
      <c r="AF50224" s="104"/>
      <c r="AG50224" s="104"/>
      <c r="AK50224" s="104"/>
      <c r="AL50224" s="104"/>
      <c r="AO50224" s="104"/>
      <c r="AP50224" s="104"/>
    </row>
    <row r="50225" spans="21:42" ht="15" customHeight="1" x14ac:dyDescent="0.25">
      <c r="U50225" s="104"/>
      <c r="AB50225" s="104"/>
      <c r="AC50225" s="104"/>
      <c r="AF50225" s="104"/>
      <c r="AG50225" s="104"/>
      <c r="AK50225" s="104"/>
      <c r="AL50225" s="104"/>
      <c r="AO50225" s="104"/>
      <c r="AP50225" s="104"/>
    </row>
    <row r="50226" spans="21:42" ht="15" customHeight="1" x14ac:dyDescent="0.25">
      <c r="U50226" s="104"/>
      <c r="AB50226" s="104"/>
      <c r="AC50226" s="104"/>
      <c r="AF50226" s="104"/>
      <c r="AG50226" s="104"/>
      <c r="AK50226" s="104"/>
      <c r="AL50226" s="104"/>
      <c r="AO50226" s="104"/>
      <c r="AP50226" s="104"/>
    </row>
    <row r="50227" spans="21:42" ht="15" customHeight="1" x14ac:dyDescent="0.25">
      <c r="U50227" s="104"/>
      <c r="AB50227" s="104"/>
      <c r="AC50227" s="104"/>
      <c r="AF50227" s="104"/>
      <c r="AG50227" s="104"/>
      <c r="AK50227" s="104"/>
      <c r="AL50227" s="104"/>
      <c r="AO50227" s="104"/>
      <c r="AP50227" s="104"/>
    </row>
    <row r="50228" spans="21:42" ht="15" customHeight="1" x14ac:dyDescent="0.25">
      <c r="U50228" s="104"/>
      <c r="AB50228" s="104"/>
      <c r="AC50228" s="104"/>
      <c r="AF50228" s="104"/>
      <c r="AG50228" s="104"/>
      <c r="AK50228" s="104"/>
      <c r="AL50228" s="104"/>
      <c r="AO50228" s="104"/>
      <c r="AP50228" s="104"/>
    </row>
    <row r="50229" spans="21:42" ht="15" customHeight="1" x14ac:dyDescent="0.25">
      <c r="U50229" s="104"/>
      <c r="AB50229" s="104"/>
      <c r="AC50229" s="104"/>
      <c r="AF50229" s="104"/>
      <c r="AG50229" s="104"/>
      <c r="AK50229" s="104"/>
      <c r="AL50229" s="104"/>
      <c r="AO50229" s="104"/>
      <c r="AP50229" s="104"/>
    </row>
    <row r="50230" spans="21:42" ht="15" customHeight="1" x14ac:dyDescent="0.25">
      <c r="U50230" s="104"/>
      <c r="AB50230" s="104"/>
      <c r="AC50230" s="104"/>
      <c r="AF50230" s="104"/>
      <c r="AG50230" s="104"/>
      <c r="AK50230" s="104"/>
      <c r="AL50230" s="104"/>
      <c r="AO50230" s="104"/>
      <c r="AP50230" s="104"/>
    </row>
    <row r="50231" spans="21:42" ht="15" customHeight="1" x14ac:dyDescent="0.25">
      <c r="U50231" s="104"/>
      <c r="AB50231" s="104"/>
      <c r="AC50231" s="104"/>
      <c r="AF50231" s="104"/>
      <c r="AG50231" s="104"/>
      <c r="AK50231" s="104"/>
      <c r="AL50231" s="104"/>
      <c r="AO50231" s="104"/>
      <c r="AP50231" s="104"/>
    </row>
    <row r="50232" spans="21:42" ht="15" customHeight="1" x14ac:dyDescent="0.25">
      <c r="U50232" s="104"/>
      <c r="AB50232" s="104"/>
      <c r="AC50232" s="104"/>
      <c r="AF50232" s="104"/>
      <c r="AG50232" s="104"/>
      <c r="AK50232" s="104"/>
      <c r="AL50232" s="104"/>
      <c r="AO50232" s="104"/>
      <c r="AP50232" s="104"/>
    </row>
    <row r="50233" spans="21:42" ht="15" customHeight="1" x14ac:dyDescent="0.25">
      <c r="U50233" s="104"/>
      <c r="AB50233" s="104"/>
      <c r="AC50233" s="104"/>
      <c r="AF50233" s="104"/>
      <c r="AG50233" s="104"/>
      <c r="AK50233" s="104"/>
      <c r="AL50233" s="104"/>
      <c r="AO50233" s="104"/>
      <c r="AP50233" s="104"/>
    </row>
    <row r="50234" spans="21:42" ht="15" customHeight="1" x14ac:dyDescent="0.25">
      <c r="U50234" s="104"/>
      <c r="AB50234" s="104"/>
      <c r="AC50234" s="104"/>
      <c r="AF50234" s="104"/>
      <c r="AG50234" s="104"/>
      <c r="AK50234" s="104"/>
      <c r="AL50234" s="104"/>
      <c r="AO50234" s="104"/>
      <c r="AP50234" s="104"/>
    </row>
    <row r="50235" spans="21:42" ht="15" customHeight="1" x14ac:dyDescent="0.25">
      <c r="U50235" s="104"/>
      <c r="AB50235" s="104"/>
      <c r="AC50235" s="104"/>
      <c r="AF50235" s="104"/>
      <c r="AG50235" s="104"/>
      <c r="AK50235" s="104"/>
      <c r="AL50235" s="104"/>
      <c r="AO50235" s="104"/>
      <c r="AP50235" s="104"/>
    </row>
    <row r="50236" spans="21:42" ht="15" customHeight="1" x14ac:dyDescent="0.25">
      <c r="U50236" s="104"/>
      <c r="AB50236" s="104"/>
      <c r="AC50236" s="104"/>
      <c r="AF50236" s="104"/>
      <c r="AG50236" s="104"/>
      <c r="AK50236" s="104"/>
      <c r="AL50236" s="104"/>
      <c r="AO50236" s="104"/>
      <c r="AP50236" s="104"/>
    </row>
    <row r="50237" spans="21:42" ht="15" customHeight="1" x14ac:dyDescent="0.25">
      <c r="U50237" s="104"/>
      <c r="AB50237" s="104"/>
      <c r="AC50237" s="104"/>
      <c r="AF50237" s="104"/>
      <c r="AG50237" s="104"/>
      <c r="AK50237" s="104"/>
      <c r="AL50237" s="104"/>
      <c r="AO50237" s="104"/>
      <c r="AP50237" s="104"/>
    </row>
    <row r="50238" spans="21:42" ht="15" customHeight="1" x14ac:dyDescent="0.25">
      <c r="U50238" s="104"/>
      <c r="AB50238" s="104"/>
      <c r="AC50238" s="104"/>
      <c r="AF50238" s="104"/>
      <c r="AG50238" s="104"/>
      <c r="AK50238" s="104"/>
      <c r="AL50238" s="104"/>
      <c r="AO50238" s="104"/>
      <c r="AP50238" s="104"/>
    </row>
    <row r="50239" spans="21:42" ht="15" customHeight="1" x14ac:dyDescent="0.25">
      <c r="U50239" s="104"/>
      <c r="AB50239" s="104"/>
      <c r="AC50239" s="104"/>
      <c r="AF50239" s="104"/>
      <c r="AG50239" s="104"/>
      <c r="AK50239" s="104"/>
      <c r="AL50239" s="104"/>
      <c r="AO50239" s="104"/>
      <c r="AP50239" s="104"/>
    </row>
    <row r="50240" spans="21:42" ht="15" customHeight="1" x14ac:dyDescent="0.25">
      <c r="U50240" s="104"/>
      <c r="AB50240" s="104"/>
      <c r="AC50240" s="104"/>
      <c r="AF50240" s="104"/>
      <c r="AG50240" s="104"/>
      <c r="AK50240" s="104"/>
      <c r="AL50240" s="104"/>
      <c r="AO50240" s="104"/>
      <c r="AP50240" s="104"/>
    </row>
    <row r="50241" spans="21:42" ht="15" customHeight="1" x14ac:dyDescent="0.25">
      <c r="U50241" s="104"/>
      <c r="AB50241" s="104"/>
      <c r="AC50241" s="104"/>
      <c r="AF50241" s="104"/>
      <c r="AG50241" s="104"/>
      <c r="AK50241" s="104"/>
      <c r="AL50241" s="104"/>
      <c r="AO50241" s="104"/>
      <c r="AP50241" s="104"/>
    </row>
    <row r="50242" spans="21:42" ht="15" customHeight="1" x14ac:dyDescent="0.25">
      <c r="U50242" s="104"/>
      <c r="AB50242" s="104"/>
      <c r="AC50242" s="104"/>
      <c r="AF50242" s="104"/>
      <c r="AG50242" s="104"/>
      <c r="AK50242" s="104"/>
      <c r="AL50242" s="104"/>
      <c r="AO50242" s="104"/>
      <c r="AP50242" s="104"/>
    </row>
    <row r="50243" spans="21:42" ht="15" customHeight="1" x14ac:dyDescent="0.25">
      <c r="U50243" s="104"/>
      <c r="AB50243" s="104"/>
      <c r="AC50243" s="104"/>
      <c r="AF50243" s="104"/>
      <c r="AG50243" s="104"/>
      <c r="AK50243" s="104"/>
      <c r="AL50243" s="104"/>
      <c r="AO50243" s="104"/>
      <c r="AP50243" s="104"/>
    </row>
    <row r="50244" spans="21:42" ht="15" customHeight="1" x14ac:dyDescent="0.25">
      <c r="U50244" s="104"/>
      <c r="AB50244" s="104"/>
      <c r="AC50244" s="104"/>
      <c r="AF50244" s="104"/>
      <c r="AG50244" s="104"/>
      <c r="AK50244" s="104"/>
      <c r="AL50244" s="104"/>
      <c r="AO50244" s="104"/>
      <c r="AP50244" s="104"/>
    </row>
    <row r="50245" spans="21:42" ht="15" customHeight="1" x14ac:dyDescent="0.25">
      <c r="U50245" s="104"/>
      <c r="AB50245" s="104"/>
      <c r="AC50245" s="104"/>
      <c r="AF50245" s="104"/>
      <c r="AG50245" s="104"/>
      <c r="AK50245" s="104"/>
      <c r="AL50245" s="104"/>
      <c r="AO50245" s="104"/>
      <c r="AP50245" s="104"/>
    </row>
    <row r="50246" spans="21:42" ht="15" customHeight="1" x14ac:dyDescent="0.25">
      <c r="U50246" s="104"/>
      <c r="AB50246" s="104"/>
      <c r="AC50246" s="104"/>
      <c r="AF50246" s="104"/>
      <c r="AG50246" s="104"/>
      <c r="AK50246" s="104"/>
      <c r="AL50246" s="104"/>
      <c r="AO50246" s="104"/>
      <c r="AP50246" s="104"/>
    </row>
    <row r="50247" spans="21:42" ht="15" customHeight="1" x14ac:dyDescent="0.25">
      <c r="U50247" s="104"/>
      <c r="AB50247" s="104"/>
      <c r="AC50247" s="104"/>
      <c r="AF50247" s="104"/>
      <c r="AG50247" s="104"/>
      <c r="AK50247" s="104"/>
      <c r="AL50247" s="104"/>
      <c r="AO50247" s="104"/>
      <c r="AP50247" s="104"/>
    </row>
    <row r="50248" spans="21:42" ht="15" customHeight="1" x14ac:dyDescent="0.25">
      <c r="U50248" s="104"/>
      <c r="AB50248" s="104"/>
      <c r="AC50248" s="104"/>
      <c r="AF50248" s="104"/>
      <c r="AG50248" s="104"/>
      <c r="AK50248" s="104"/>
      <c r="AL50248" s="104"/>
      <c r="AO50248" s="104"/>
      <c r="AP50248" s="104"/>
    </row>
    <row r="50249" spans="21:42" ht="15" customHeight="1" x14ac:dyDescent="0.25">
      <c r="U50249" s="104"/>
      <c r="AB50249" s="104"/>
      <c r="AC50249" s="104"/>
      <c r="AF50249" s="104"/>
      <c r="AG50249" s="104"/>
      <c r="AK50249" s="104"/>
      <c r="AL50249" s="104"/>
      <c r="AO50249" s="104"/>
      <c r="AP50249" s="104"/>
    </row>
    <row r="50250" spans="21:42" ht="15" customHeight="1" x14ac:dyDescent="0.25">
      <c r="U50250" s="104"/>
      <c r="AB50250" s="104"/>
      <c r="AC50250" s="104"/>
      <c r="AF50250" s="104"/>
      <c r="AG50250" s="104"/>
      <c r="AK50250" s="104"/>
      <c r="AL50250" s="104"/>
      <c r="AO50250" s="104"/>
      <c r="AP50250" s="104"/>
    </row>
    <row r="50251" spans="21:42" ht="15" customHeight="1" x14ac:dyDescent="0.25">
      <c r="U50251" s="104"/>
      <c r="AB50251" s="104"/>
      <c r="AC50251" s="104"/>
      <c r="AF50251" s="104"/>
      <c r="AG50251" s="104"/>
      <c r="AK50251" s="104"/>
      <c r="AL50251" s="104"/>
      <c r="AO50251" s="104"/>
      <c r="AP50251" s="104"/>
    </row>
    <row r="50252" spans="21:42" ht="15" customHeight="1" x14ac:dyDescent="0.25">
      <c r="U50252" s="104"/>
      <c r="AB50252" s="104"/>
      <c r="AC50252" s="104"/>
      <c r="AF50252" s="104"/>
      <c r="AG50252" s="104"/>
      <c r="AK50252" s="104"/>
      <c r="AL50252" s="104"/>
      <c r="AO50252" s="104"/>
      <c r="AP50252" s="104"/>
    </row>
    <row r="50253" spans="21:42" ht="15" customHeight="1" x14ac:dyDescent="0.25">
      <c r="U50253" s="104"/>
      <c r="AB50253" s="104"/>
      <c r="AC50253" s="104"/>
      <c r="AF50253" s="104"/>
      <c r="AG50253" s="104"/>
      <c r="AK50253" s="104"/>
      <c r="AL50253" s="104"/>
      <c r="AO50253" s="104"/>
      <c r="AP50253" s="104"/>
    </row>
    <row r="50254" spans="21:42" ht="15" customHeight="1" x14ac:dyDescent="0.25">
      <c r="U50254" s="104"/>
      <c r="AB50254" s="104"/>
      <c r="AC50254" s="104"/>
      <c r="AF50254" s="104"/>
      <c r="AG50254" s="104"/>
      <c r="AK50254" s="104"/>
      <c r="AL50254" s="104"/>
      <c r="AO50254" s="104"/>
      <c r="AP50254" s="104"/>
    </row>
    <row r="50255" spans="21:42" ht="15" customHeight="1" x14ac:dyDescent="0.25">
      <c r="U50255" s="104"/>
      <c r="AB50255" s="104"/>
      <c r="AC50255" s="104"/>
      <c r="AF50255" s="104"/>
      <c r="AG50255" s="104"/>
      <c r="AK50255" s="104"/>
      <c r="AL50255" s="104"/>
      <c r="AO50255" s="104"/>
      <c r="AP50255" s="104"/>
    </row>
    <row r="50256" spans="21:42" ht="15" customHeight="1" x14ac:dyDescent="0.25">
      <c r="U50256" s="104"/>
      <c r="AB50256" s="104"/>
      <c r="AC50256" s="104"/>
      <c r="AF50256" s="104"/>
      <c r="AG50256" s="104"/>
      <c r="AK50256" s="104"/>
      <c r="AL50256" s="104"/>
      <c r="AO50256" s="104"/>
      <c r="AP50256" s="104"/>
    </row>
    <row r="50257" spans="21:42" ht="15" customHeight="1" x14ac:dyDescent="0.25">
      <c r="U50257" s="104"/>
      <c r="AB50257" s="104"/>
      <c r="AC50257" s="104"/>
      <c r="AF50257" s="104"/>
      <c r="AG50257" s="104"/>
      <c r="AK50257" s="104"/>
      <c r="AL50257" s="104"/>
      <c r="AO50257" s="104"/>
      <c r="AP50257" s="104"/>
    </row>
    <row r="50258" spans="21:42" ht="15" customHeight="1" x14ac:dyDescent="0.25">
      <c r="U50258" s="104"/>
      <c r="AB50258" s="104"/>
      <c r="AC50258" s="104"/>
      <c r="AF50258" s="104"/>
      <c r="AG50258" s="104"/>
      <c r="AK50258" s="104"/>
      <c r="AL50258" s="104"/>
      <c r="AO50258" s="104"/>
      <c r="AP50258" s="104"/>
    </row>
    <row r="50259" spans="21:42" ht="15" customHeight="1" x14ac:dyDescent="0.25">
      <c r="U50259" s="104"/>
      <c r="AB50259" s="104"/>
      <c r="AC50259" s="104"/>
      <c r="AF50259" s="104"/>
      <c r="AG50259" s="104"/>
      <c r="AK50259" s="104"/>
      <c r="AL50259" s="104"/>
      <c r="AO50259" s="104"/>
      <c r="AP50259" s="104"/>
    </row>
    <row r="50260" spans="21:42" ht="15" customHeight="1" x14ac:dyDescent="0.25">
      <c r="U50260" s="104"/>
      <c r="AB50260" s="104"/>
      <c r="AC50260" s="104"/>
      <c r="AF50260" s="104"/>
      <c r="AG50260" s="104"/>
      <c r="AK50260" s="104"/>
      <c r="AL50260" s="104"/>
      <c r="AO50260" s="104"/>
      <c r="AP50260" s="104"/>
    </row>
    <row r="50261" spans="21:42" ht="15" customHeight="1" x14ac:dyDescent="0.25">
      <c r="U50261" s="104"/>
      <c r="AB50261" s="104"/>
      <c r="AC50261" s="104"/>
      <c r="AF50261" s="104"/>
      <c r="AG50261" s="104"/>
      <c r="AK50261" s="104"/>
      <c r="AL50261" s="104"/>
      <c r="AO50261" s="104"/>
      <c r="AP50261" s="104"/>
    </row>
    <row r="50262" spans="21:42" ht="15" customHeight="1" x14ac:dyDescent="0.25">
      <c r="U50262" s="104"/>
      <c r="AB50262" s="104"/>
      <c r="AC50262" s="104"/>
      <c r="AF50262" s="104"/>
      <c r="AG50262" s="104"/>
      <c r="AK50262" s="104"/>
      <c r="AL50262" s="104"/>
      <c r="AO50262" s="104"/>
      <c r="AP50262" s="104"/>
    </row>
    <row r="50263" spans="21:42" ht="15" customHeight="1" x14ac:dyDescent="0.25">
      <c r="U50263" s="104"/>
      <c r="AB50263" s="104"/>
      <c r="AC50263" s="104"/>
      <c r="AF50263" s="104"/>
      <c r="AG50263" s="104"/>
      <c r="AK50263" s="104"/>
      <c r="AL50263" s="104"/>
      <c r="AO50263" s="104"/>
      <c r="AP50263" s="104"/>
    </row>
    <row r="50264" spans="21:42" ht="15" customHeight="1" x14ac:dyDescent="0.25">
      <c r="U50264" s="104"/>
      <c r="AB50264" s="104"/>
      <c r="AC50264" s="104"/>
      <c r="AF50264" s="104"/>
      <c r="AG50264" s="104"/>
      <c r="AK50264" s="104"/>
      <c r="AL50264" s="104"/>
      <c r="AO50264" s="104"/>
      <c r="AP50264" s="104"/>
    </row>
    <row r="50265" spans="21:42" ht="15" customHeight="1" x14ac:dyDescent="0.25">
      <c r="U50265" s="104"/>
      <c r="AB50265" s="104"/>
      <c r="AC50265" s="104"/>
      <c r="AF50265" s="104"/>
      <c r="AG50265" s="104"/>
      <c r="AK50265" s="104"/>
      <c r="AL50265" s="104"/>
      <c r="AO50265" s="104"/>
      <c r="AP50265" s="104"/>
    </row>
    <row r="50266" spans="21:42" ht="15" customHeight="1" x14ac:dyDescent="0.25">
      <c r="U50266" s="104"/>
      <c r="AB50266" s="104"/>
      <c r="AC50266" s="104"/>
      <c r="AF50266" s="104"/>
      <c r="AG50266" s="104"/>
      <c r="AK50266" s="104"/>
      <c r="AL50266" s="104"/>
      <c r="AO50266" s="104"/>
      <c r="AP50266" s="104"/>
    </row>
    <row r="50267" spans="21:42" ht="15" customHeight="1" x14ac:dyDescent="0.25">
      <c r="U50267" s="104"/>
      <c r="AB50267" s="104"/>
      <c r="AC50267" s="104"/>
      <c r="AF50267" s="104"/>
      <c r="AG50267" s="104"/>
      <c r="AK50267" s="104"/>
      <c r="AL50267" s="104"/>
      <c r="AO50267" s="104"/>
      <c r="AP50267" s="104"/>
    </row>
    <row r="50268" spans="21:42" ht="15" customHeight="1" x14ac:dyDescent="0.25">
      <c r="U50268" s="104"/>
      <c r="AB50268" s="104"/>
      <c r="AC50268" s="104"/>
      <c r="AF50268" s="104"/>
      <c r="AG50268" s="104"/>
      <c r="AK50268" s="104"/>
      <c r="AL50268" s="104"/>
      <c r="AO50268" s="104"/>
      <c r="AP50268" s="104"/>
    </row>
    <row r="50269" spans="21:42" ht="15" customHeight="1" x14ac:dyDescent="0.25">
      <c r="U50269" s="104"/>
      <c r="AB50269" s="104"/>
      <c r="AC50269" s="104"/>
      <c r="AF50269" s="104"/>
      <c r="AG50269" s="104"/>
      <c r="AK50269" s="104"/>
      <c r="AL50269" s="104"/>
      <c r="AO50269" s="104"/>
      <c r="AP50269" s="104"/>
    </row>
    <row r="50270" spans="21:42" ht="15" customHeight="1" x14ac:dyDescent="0.25">
      <c r="U50270" s="104"/>
      <c r="AB50270" s="104"/>
      <c r="AC50270" s="104"/>
      <c r="AF50270" s="104"/>
      <c r="AG50270" s="104"/>
      <c r="AK50270" s="104"/>
      <c r="AL50270" s="104"/>
      <c r="AO50270" s="104"/>
      <c r="AP50270" s="104"/>
    </row>
    <row r="50271" spans="21:42" ht="15" customHeight="1" x14ac:dyDescent="0.25">
      <c r="U50271" s="104"/>
      <c r="AB50271" s="104"/>
      <c r="AC50271" s="104"/>
      <c r="AF50271" s="104"/>
      <c r="AG50271" s="104"/>
      <c r="AK50271" s="104"/>
      <c r="AL50271" s="104"/>
      <c r="AO50271" s="104"/>
      <c r="AP50271" s="104"/>
    </row>
    <row r="50272" spans="21:42" ht="15" customHeight="1" x14ac:dyDescent="0.25">
      <c r="U50272" s="104"/>
      <c r="AB50272" s="104"/>
      <c r="AC50272" s="104"/>
      <c r="AF50272" s="104"/>
      <c r="AG50272" s="104"/>
      <c r="AK50272" s="104"/>
      <c r="AL50272" s="104"/>
      <c r="AO50272" s="104"/>
      <c r="AP50272" s="104"/>
    </row>
    <row r="50273" spans="21:42" ht="15" customHeight="1" x14ac:dyDescent="0.25">
      <c r="U50273" s="104"/>
      <c r="AB50273" s="104"/>
      <c r="AC50273" s="104"/>
      <c r="AF50273" s="104"/>
      <c r="AG50273" s="104"/>
      <c r="AK50273" s="104"/>
      <c r="AL50273" s="104"/>
      <c r="AO50273" s="104"/>
      <c r="AP50273" s="104"/>
    </row>
    <row r="50274" spans="21:42" ht="15" customHeight="1" x14ac:dyDescent="0.25">
      <c r="U50274" s="104"/>
      <c r="AB50274" s="104"/>
      <c r="AC50274" s="104"/>
      <c r="AF50274" s="104"/>
      <c r="AG50274" s="104"/>
      <c r="AK50274" s="104"/>
      <c r="AL50274" s="104"/>
      <c r="AO50274" s="104"/>
      <c r="AP50274" s="104"/>
    </row>
    <row r="50275" spans="21:42" ht="15" customHeight="1" x14ac:dyDescent="0.25">
      <c r="U50275" s="104"/>
      <c r="AB50275" s="104"/>
      <c r="AC50275" s="104"/>
      <c r="AF50275" s="104"/>
      <c r="AG50275" s="104"/>
      <c r="AK50275" s="104"/>
      <c r="AL50275" s="104"/>
      <c r="AO50275" s="104"/>
      <c r="AP50275" s="104"/>
    </row>
    <row r="50276" spans="21:42" ht="15" customHeight="1" x14ac:dyDescent="0.25">
      <c r="U50276" s="104"/>
      <c r="AB50276" s="104"/>
      <c r="AC50276" s="104"/>
      <c r="AF50276" s="104"/>
      <c r="AG50276" s="104"/>
      <c r="AK50276" s="104"/>
      <c r="AL50276" s="104"/>
      <c r="AO50276" s="104"/>
      <c r="AP50276" s="104"/>
    </row>
    <row r="50277" spans="21:42" ht="15" customHeight="1" x14ac:dyDescent="0.25">
      <c r="U50277" s="104"/>
      <c r="AB50277" s="104"/>
      <c r="AC50277" s="104"/>
      <c r="AF50277" s="104"/>
      <c r="AG50277" s="104"/>
      <c r="AK50277" s="104"/>
      <c r="AL50277" s="104"/>
      <c r="AO50277" s="104"/>
      <c r="AP50277" s="104"/>
    </row>
    <row r="50278" spans="21:42" ht="15" customHeight="1" x14ac:dyDescent="0.25">
      <c r="U50278" s="104"/>
      <c r="AB50278" s="104"/>
      <c r="AC50278" s="104"/>
      <c r="AF50278" s="104"/>
      <c r="AG50278" s="104"/>
      <c r="AK50278" s="104"/>
      <c r="AL50278" s="104"/>
      <c r="AO50278" s="104"/>
      <c r="AP50278" s="104"/>
    </row>
    <row r="50279" spans="21:42" ht="15" customHeight="1" x14ac:dyDescent="0.25">
      <c r="U50279" s="104"/>
      <c r="AB50279" s="104"/>
      <c r="AC50279" s="104"/>
      <c r="AF50279" s="104"/>
      <c r="AG50279" s="104"/>
      <c r="AK50279" s="104"/>
      <c r="AL50279" s="104"/>
      <c r="AO50279" s="104"/>
      <c r="AP50279" s="104"/>
    </row>
    <row r="50280" spans="21:42" ht="15" customHeight="1" x14ac:dyDescent="0.25">
      <c r="U50280" s="104"/>
      <c r="AB50280" s="104"/>
      <c r="AC50280" s="104"/>
      <c r="AF50280" s="104"/>
      <c r="AG50280" s="104"/>
      <c r="AK50280" s="104"/>
      <c r="AL50280" s="104"/>
      <c r="AO50280" s="104"/>
      <c r="AP50280" s="104"/>
    </row>
    <row r="50281" spans="21:42" ht="15" customHeight="1" x14ac:dyDescent="0.25">
      <c r="U50281" s="104"/>
      <c r="AB50281" s="104"/>
      <c r="AC50281" s="104"/>
      <c r="AF50281" s="104"/>
      <c r="AG50281" s="104"/>
      <c r="AK50281" s="104"/>
      <c r="AL50281" s="104"/>
      <c r="AO50281" s="104"/>
      <c r="AP50281" s="104"/>
    </row>
    <row r="50282" spans="21:42" ht="15" customHeight="1" x14ac:dyDescent="0.25">
      <c r="U50282" s="104"/>
      <c r="AB50282" s="104"/>
      <c r="AC50282" s="104"/>
      <c r="AF50282" s="104"/>
      <c r="AG50282" s="104"/>
      <c r="AK50282" s="104"/>
      <c r="AL50282" s="104"/>
      <c r="AO50282" s="104"/>
      <c r="AP50282" s="104"/>
    </row>
    <row r="50283" spans="21:42" ht="15" customHeight="1" x14ac:dyDescent="0.25">
      <c r="U50283" s="104"/>
      <c r="AB50283" s="104"/>
      <c r="AC50283" s="104"/>
      <c r="AF50283" s="104"/>
      <c r="AG50283" s="104"/>
      <c r="AK50283" s="104"/>
      <c r="AL50283" s="104"/>
      <c r="AO50283" s="104"/>
      <c r="AP50283" s="104"/>
    </row>
    <row r="50284" spans="21:42" ht="15" customHeight="1" x14ac:dyDescent="0.25">
      <c r="U50284" s="104"/>
      <c r="AB50284" s="104"/>
      <c r="AC50284" s="104"/>
      <c r="AF50284" s="104"/>
      <c r="AG50284" s="104"/>
      <c r="AK50284" s="104"/>
      <c r="AL50284" s="104"/>
      <c r="AO50284" s="104"/>
      <c r="AP50284" s="104"/>
    </row>
    <row r="50285" spans="21:42" ht="15" customHeight="1" x14ac:dyDescent="0.25">
      <c r="U50285" s="104"/>
      <c r="AB50285" s="104"/>
      <c r="AC50285" s="104"/>
      <c r="AF50285" s="104"/>
      <c r="AG50285" s="104"/>
      <c r="AK50285" s="104"/>
      <c r="AL50285" s="104"/>
      <c r="AO50285" s="104"/>
      <c r="AP50285" s="104"/>
    </row>
    <row r="50286" spans="21:42" ht="15" customHeight="1" x14ac:dyDescent="0.25">
      <c r="U50286" s="104"/>
      <c r="AB50286" s="104"/>
      <c r="AC50286" s="104"/>
      <c r="AF50286" s="104"/>
      <c r="AG50286" s="104"/>
      <c r="AK50286" s="104"/>
      <c r="AL50286" s="104"/>
      <c r="AO50286" s="104"/>
      <c r="AP50286" s="104"/>
    </row>
    <row r="50287" spans="21:42" ht="15" customHeight="1" x14ac:dyDescent="0.25">
      <c r="U50287" s="104"/>
      <c r="AB50287" s="104"/>
      <c r="AC50287" s="104"/>
      <c r="AF50287" s="104"/>
      <c r="AG50287" s="104"/>
      <c r="AK50287" s="104"/>
      <c r="AL50287" s="104"/>
      <c r="AO50287" s="104"/>
      <c r="AP50287" s="104"/>
    </row>
    <row r="50288" spans="21:42" ht="15" customHeight="1" x14ac:dyDescent="0.25">
      <c r="U50288" s="104"/>
      <c r="AB50288" s="104"/>
      <c r="AC50288" s="104"/>
      <c r="AF50288" s="104"/>
      <c r="AG50288" s="104"/>
      <c r="AK50288" s="104"/>
      <c r="AL50288" s="104"/>
      <c r="AO50288" s="104"/>
      <c r="AP50288" s="104"/>
    </row>
    <row r="50289" spans="21:42" ht="15" customHeight="1" x14ac:dyDescent="0.25">
      <c r="U50289" s="104"/>
      <c r="AB50289" s="104"/>
      <c r="AC50289" s="104"/>
      <c r="AF50289" s="104"/>
      <c r="AG50289" s="104"/>
      <c r="AK50289" s="104"/>
      <c r="AL50289" s="104"/>
      <c r="AO50289" s="104"/>
      <c r="AP50289" s="104"/>
    </row>
    <row r="50290" spans="21:42" ht="15" customHeight="1" x14ac:dyDescent="0.25">
      <c r="U50290" s="104"/>
      <c r="AB50290" s="104"/>
      <c r="AC50290" s="104"/>
      <c r="AF50290" s="104"/>
      <c r="AG50290" s="104"/>
      <c r="AK50290" s="104"/>
      <c r="AL50290" s="104"/>
      <c r="AO50290" s="104"/>
      <c r="AP50290" s="104"/>
    </row>
    <row r="50291" spans="21:42" ht="15" customHeight="1" x14ac:dyDescent="0.25">
      <c r="U50291" s="104"/>
      <c r="AB50291" s="104"/>
      <c r="AC50291" s="104"/>
      <c r="AF50291" s="104"/>
      <c r="AG50291" s="104"/>
      <c r="AK50291" s="104"/>
      <c r="AL50291" s="104"/>
      <c r="AO50291" s="104"/>
      <c r="AP50291" s="104"/>
    </row>
    <row r="50292" spans="21:42" ht="15" customHeight="1" x14ac:dyDescent="0.25">
      <c r="U50292" s="104"/>
      <c r="AB50292" s="104"/>
      <c r="AC50292" s="104"/>
      <c r="AF50292" s="104"/>
      <c r="AG50292" s="104"/>
      <c r="AK50292" s="104"/>
      <c r="AL50292" s="104"/>
      <c r="AO50292" s="104"/>
      <c r="AP50292" s="104"/>
    </row>
    <row r="50293" spans="21:42" ht="15" customHeight="1" x14ac:dyDescent="0.25">
      <c r="U50293" s="104"/>
      <c r="AB50293" s="104"/>
      <c r="AC50293" s="104"/>
      <c r="AF50293" s="104"/>
      <c r="AG50293" s="104"/>
      <c r="AK50293" s="104"/>
      <c r="AL50293" s="104"/>
      <c r="AO50293" s="104"/>
      <c r="AP50293" s="104"/>
    </row>
    <row r="50294" spans="21:42" ht="15" customHeight="1" x14ac:dyDescent="0.25">
      <c r="U50294" s="104"/>
      <c r="AB50294" s="104"/>
      <c r="AC50294" s="104"/>
      <c r="AF50294" s="104"/>
      <c r="AG50294" s="104"/>
      <c r="AK50294" s="104"/>
      <c r="AL50294" s="104"/>
      <c r="AO50294" s="104"/>
      <c r="AP50294" s="104"/>
    </row>
    <row r="50295" spans="21:42" ht="15" customHeight="1" x14ac:dyDescent="0.25">
      <c r="U50295" s="104"/>
      <c r="AB50295" s="104"/>
      <c r="AC50295" s="104"/>
      <c r="AF50295" s="104"/>
      <c r="AG50295" s="104"/>
      <c r="AK50295" s="104"/>
      <c r="AL50295" s="104"/>
      <c r="AO50295" s="104"/>
      <c r="AP50295" s="104"/>
    </row>
    <row r="50296" spans="21:42" ht="15" customHeight="1" x14ac:dyDescent="0.25">
      <c r="U50296" s="104"/>
      <c r="AB50296" s="104"/>
      <c r="AC50296" s="104"/>
      <c r="AF50296" s="104"/>
      <c r="AG50296" s="104"/>
      <c r="AK50296" s="104"/>
      <c r="AL50296" s="104"/>
      <c r="AO50296" s="104"/>
      <c r="AP50296" s="104"/>
    </row>
    <row r="50297" spans="21:42" ht="15" customHeight="1" x14ac:dyDescent="0.25">
      <c r="U50297" s="104"/>
      <c r="AB50297" s="104"/>
      <c r="AC50297" s="104"/>
      <c r="AF50297" s="104"/>
      <c r="AG50297" s="104"/>
      <c r="AK50297" s="104"/>
      <c r="AL50297" s="104"/>
      <c r="AO50297" s="104"/>
      <c r="AP50297" s="104"/>
    </row>
    <row r="50298" spans="21:42" ht="15" customHeight="1" x14ac:dyDescent="0.25">
      <c r="U50298" s="104"/>
      <c r="AB50298" s="104"/>
      <c r="AC50298" s="104"/>
      <c r="AF50298" s="104"/>
      <c r="AG50298" s="104"/>
      <c r="AK50298" s="104"/>
      <c r="AL50298" s="104"/>
      <c r="AO50298" s="104"/>
      <c r="AP50298" s="104"/>
    </row>
    <row r="50299" spans="21:42" ht="15" customHeight="1" x14ac:dyDescent="0.25">
      <c r="U50299" s="104"/>
      <c r="AB50299" s="104"/>
      <c r="AC50299" s="104"/>
      <c r="AF50299" s="104"/>
      <c r="AG50299" s="104"/>
      <c r="AK50299" s="104"/>
      <c r="AL50299" s="104"/>
      <c r="AO50299" s="104"/>
      <c r="AP50299" s="104"/>
    </row>
    <row r="50300" spans="21:42" ht="15" customHeight="1" x14ac:dyDescent="0.25">
      <c r="U50300" s="104"/>
      <c r="AB50300" s="104"/>
      <c r="AC50300" s="104"/>
      <c r="AF50300" s="104"/>
      <c r="AG50300" s="104"/>
      <c r="AK50300" s="104"/>
      <c r="AL50300" s="104"/>
      <c r="AO50300" s="104"/>
      <c r="AP50300" s="104"/>
    </row>
    <row r="50301" spans="21:42" ht="15" customHeight="1" x14ac:dyDescent="0.25">
      <c r="U50301" s="104"/>
      <c r="AB50301" s="104"/>
      <c r="AC50301" s="104"/>
      <c r="AF50301" s="104"/>
      <c r="AG50301" s="104"/>
      <c r="AK50301" s="104"/>
      <c r="AL50301" s="104"/>
      <c r="AO50301" s="104"/>
      <c r="AP50301" s="104"/>
    </row>
    <row r="50302" spans="21:42" ht="15" customHeight="1" x14ac:dyDescent="0.25">
      <c r="U50302" s="104"/>
      <c r="AB50302" s="104"/>
      <c r="AC50302" s="104"/>
      <c r="AF50302" s="104"/>
      <c r="AG50302" s="104"/>
      <c r="AK50302" s="104"/>
      <c r="AL50302" s="104"/>
      <c r="AO50302" s="104"/>
      <c r="AP50302" s="104"/>
    </row>
    <row r="50303" spans="21:42" ht="15" customHeight="1" x14ac:dyDescent="0.25">
      <c r="U50303" s="104"/>
      <c r="AB50303" s="104"/>
      <c r="AC50303" s="104"/>
      <c r="AF50303" s="104"/>
      <c r="AG50303" s="104"/>
      <c r="AK50303" s="104"/>
      <c r="AL50303" s="104"/>
      <c r="AO50303" s="104"/>
      <c r="AP50303" s="104"/>
    </row>
    <row r="50304" spans="21:42" ht="15" customHeight="1" x14ac:dyDescent="0.25">
      <c r="U50304" s="104"/>
      <c r="AB50304" s="104"/>
      <c r="AC50304" s="104"/>
      <c r="AF50304" s="104"/>
      <c r="AG50304" s="104"/>
      <c r="AK50304" s="104"/>
      <c r="AL50304" s="104"/>
      <c r="AO50304" s="104"/>
      <c r="AP50304" s="104"/>
    </row>
    <row r="50305" spans="21:42" ht="15" customHeight="1" x14ac:dyDescent="0.25">
      <c r="U50305" s="104"/>
      <c r="AB50305" s="104"/>
      <c r="AC50305" s="104"/>
      <c r="AF50305" s="104"/>
      <c r="AG50305" s="104"/>
      <c r="AK50305" s="104"/>
      <c r="AL50305" s="104"/>
      <c r="AO50305" s="104"/>
      <c r="AP50305" s="104"/>
    </row>
    <row r="50306" spans="21:42" ht="15" customHeight="1" x14ac:dyDescent="0.25">
      <c r="U50306" s="104"/>
      <c r="AB50306" s="104"/>
      <c r="AC50306" s="104"/>
      <c r="AF50306" s="104"/>
      <c r="AG50306" s="104"/>
      <c r="AK50306" s="104"/>
      <c r="AL50306" s="104"/>
      <c r="AO50306" s="104"/>
      <c r="AP50306" s="104"/>
    </row>
    <row r="50307" spans="21:42" ht="15" customHeight="1" x14ac:dyDescent="0.25">
      <c r="U50307" s="104"/>
      <c r="AB50307" s="104"/>
      <c r="AC50307" s="104"/>
      <c r="AF50307" s="104"/>
      <c r="AG50307" s="104"/>
      <c r="AK50307" s="104"/>
      <c r="AL50307" s="104"/>
      <c r="AO50307" s="104"/>
      <c r="AP50307" s="104"/>
    </row>
    <row r="50308" spans="21:42" ht="15" customHeight="1" x14ac:dyDescent="0.25">
      <c r="U50308" s="104"/>
      <c r="AB50308" s="104"/>
      <c r="AC50308" s="104"/>
      <c r="AF50308" s="104"/>
      <c r="AG50308" s="104"/>
      <c r="AK50308" s="104"/>
      <c r="AL50308" s="104"/>
      <c r="AO50308" s="104"/>
      <c r="AP50308" s="104"/>
    </row>
    <row r="50309" spans="21:42" ht="15" customHeight="1" x14ac:dyDescent="0.25">
      <c r="U50309" s="104"/>
      <c r="AB50309" s="104"/>
      <c r="AC50309" s="104"/>
      <c r="AF50309" s="104"/>
      <c r="AG50309" s="104"/>
      <c r="AK50309" s="104"/>
      <c r="AL50309" s="104"/>
      <c r="AO50309" s="104"/>
      <c r="AP50309" s="104"/>
    </row>
    <row r="50310" spans="21:42" ht="15" customHeight="1" x14ac:dyDescent="0.25">
      <c r="U50310" s="104"/>
      <c r="AB50310" s="104"/>
      <c r="AC50310" s="104"/>
      <c r="AF50310" s="104"/>
      <c r="AG50310" s="104"/>
      <c r="AK50310" s="104"/>
      <c r="AL50310" s="104"/>
      <c r="AO50310" s="104"/>
      <c r="AP50310" s="104"/>
    </row>
    <row r="50311" spans="21:42" ht="15" customHeight="1" x14ac:dyDescent="0.25">
      <c r="U50311" s="104"/>
      <c r="AB50311" s="104"/>
      <c r="AC50311" s="104"/>
      <c r="AF50311" s="104"/>
      <c r="AG50311" s="104"/>
      <c r="AK50311" s="104"/>
      <c r="AL50311" s="104"/>
      <c r="AO50311" s="104"/>
      <c r="AP50311" s="104"/>
    </row>
    <row r="50312" spans="21:42" ht="15" customHeight="1" x14ac:dyDescent="0.25">
      <c r="U50312" s="104"/>
      <c r="AB50312" s="104"/>
      <c r="AC50312" s="104"/>
      <c r="AF50312" s="104"/>
      <c r="AG50312" s="104"/>
      <c r="AK50312" s="104"/>
      <c r="AL50312" s="104"/>
      <c r="AO50312" s="104"/>
      <c r="AP50312" s="104"/>
    </row>
    <row r="50313" spans="21:42" ht="15" customHeight="1" x14ac:dyDescent="0.25">
      <c r="U50313" s="104"/>
      <c r="AB50313" s="104"/>
      <c r="AC50313" s="104"/>
      <c r="AF50313" s="104"/>
      <c r="AG50313" s="104"/>
      <c r="AK50313" s="104"/>
      <c r="AL50313" s="104"/>
      <c r="AO50313" s="104"/>
      <c r="AP50313" s="104"/>
    </row>
    <row r="50314" spans="21:42" ht="15" customHeight="1" x14ac:dyDescent="0.25">
      <c r="U50314" s="104"/>
      <c r="AB50314" s="104"/>
      <c r="AC50314" s="104"/>
      <c r="AF50314" s="104"/>
      <c r="AG50314" s="104"/>
      <c r="AK50314" s="104"/>
      <c r="AL50314" s="104"/>
      <c r="AO50314" s="104"/>
      <c r="AP50314" s="104"/>
    </row>
    <row r="50315" spans="21:42" ht="15" customHeight="1" x14ac:dyDescent="0.25">
      <c r="U50315" s="104"/>
      <c r="AB50315" s="104"/>
      <c r="AC50315" s="104"/>
      <c r="AF50315" s="104"/>
      <c r="AG50315" s="104"/>
      <c r="AK50315" s="104"/>
      <c r="AL50315" s="104"/>
      <c r="AO50315" s="104"/>
      <c r="AP50315" s="104"/>
    </row>
    <row r="50316" spans="21:42" ht="15" customHeight="1" x14ac:dyDescent="0.25">
      <c r="U50316" s="104"/>
      <c r="AB50316" s="104"/>
      <c r="AC50316" s="104"/>
      <c r="AF50316" s="104"/>
      <c r="AG50316" s="104"/>
      <c r="AK50316" s="104"/>
      <c r="AL50316" s="104"/>
      <c r="AO50316" s="104"/>
      <c r="AP50316" s="104"/>
    </row>
    <row r="50317" spans="21:42" ht="15" customHeight="1" x14ac:dyDescent="0.25">
      <c r="U50317" s="104"/>
      <c r="AB50317" s="104"/>
      <c r="AC50317" s="104"/>
      <c r="AF50317" s="104"/>
      <c r="AG50317" s="104"/>
      <c r="AK50317" s="104"/>
      <c r="AL50317" s="104"/>
      <c r="AO50317" s="104"/>
      <c r="AP50317" s="104"/>
    </row>
    <row r="50318" spans="21:42" ht="15" customHeight="1" x14ac:dyDescent="0.25">
      <c r="U50318" s="104"/>
      <c r="AB50318" s="104"/>
      <c r="AC50318" s="104"/>
      <c r="AF50318" s="104"/>
      <c r="AG50318" s="104"/>
      <c r="AK50318" s="104"/>
      <c r="AL50318" s="104"/>
      <c r="AO50318" s="104"/>
      <c r="AP50318" s="104"/>
    </row>
    <row r="50319" spans="21:42" ht="15" customHeight="1" x14ac:dyDescent="0.25">
      <c r="U50319" s="104"/>
      <c r="AB50319" s="104"/>
      <c r="AC50319" s="104"/>
      <c r="AF50319" s="104"/>
      <c r="AG50319" s="104"/>
      <c r="AK50319" s="104"/>
      <c r="AL50319" s="104"/>
      <c r="AO50319" s="104"/>
      <c r="AP50319" s="104"/>
    </row>
    <row r="50320" spans="21:42" ht="15" customHeight="1" x14ac:dyDescent="0.25">
      <c r="U50320" s="104"/>
      <c r="AB50320" s="104"/>
      <c r="AC50320" s="104"/>
      <c r="AF50320" s="104"/>
      <c r="AG50320" s="104"/>
      <c r="AK50320" s="104"/>
      <c r="AL50320" s="104"/>
      <c r="AO50320" s="104"/>
      <c r="AP50320" s="104"/>
    </row>
    <row r="50321" spans="21:42" ht="15" customHeight="1" x14ac:dyDescent="0.25">
      <c r="U50321" s="104"/>
      <c r="AB50321" s="104"/>
      <c r="AC50321" s="104"/>
      <c r="AF50321" s="104"/>
      <c r="AG50321" s="104"/>
      <c r="AK50321" s="104"/>
      <c r="AL50321" s="104"/>
      <c r="AO50321" s="104"/>
      <c r="AP50321" s="104"/>
    </row>
    <row r="50322" spans="21:42" ht="15" customHeight="1" x14ac:dyDescent="0.25">
      <c r="U50322" s="104"/>
      <c r="AB50322" s="104"/>
      <c r="AC50322" s="104"/>
      <c r="AF50322" s="104"/>
      <c r="AG50322" s="104"/>
      <c r="AK50322" s="104"/>
      <c r="AL50322" s="104"/>
      <c r="AO50322" s="104"/>
      <c r="AP50322" s="104"/>
    </row>
    <row r="50323" spans="21:42" ht="15" customHeight="1" x14ac:dyDescent="0.25">
      <c r="U50323" s="104"/>
      <c r="AB50323" s="104"/>
      <c r="AC50323" s="104"/>
      <c r="AF50323" s="104"/>
      <c r="AG50323" s="104"/>
      <c r="AK50323" s="104"/>
      <c r="AL50323" s="104"/>
      <c r="AO50323" s="104"/>
      <c r="AP50323" s="104"/>
    </row>
    <row r="50324" spans="21:42" ht="15" customHeight="1" x14ac:dyDescent="0.25">
      <c r="U50324" s="104"/>
      <c r="AB50324" s="104"/>
      <c r="AC50324" s="104"/>
      <c r="AF50324" s="104"/>
      <c r="AG50324" s="104"/>
      <c r="AK50324" s="104"/>
      <c r="AL50324" s="104"/>
      <c r="AO50324" s="104"/>
      <c r="AP50324" s="104"/>
    </row>
    <row r="50325" spans="21:42" ht="15" customHeight="1" x14ac:dyDescent="0.25">
      <c r="U50325" s="104"/>
      <c r="AB50325" s="104"/>
      <c r="AC50325" s="104"/>
      <c r="AF50325" s="104"/>
      <c r="AG50325" s="104"/>
      <c r="AK50325" s="104"/>
      <c r="AL50325" s="104"/>
      <c r="AO50325" s="104"/>
      <c r="AP50325" s="104"/>
    </row>
    <row r="50326" spans="21:42" ht="15" customHeight="1" x14ac:dyDescent="0.25">
      <c r="U50326" s="104"/>
      <c r="AB50326" s="104"/>
      <c r="AC50326" s="104"/>
      <c r="AF50326" s="104"/>
      <c r="AG50326" s="104"/>
      <c r="AK50326" s="104"/>
      <c r="AL50326" s="104"/>
      <c r="AO50326" s="104"/>
      <c r="AP50326" s="104"/>
    </row>
    <row r="50327" spans="21:42" ht="15" customHeight="1" x14ac:dyDescent="0.25">
      <c r="U50327" s="104"/>
      <c r="AB50327" s="104"/>
      <c r="AC50327" s="104"/>
      <c r="AF50327" s="104"/>
      <c r="AG50327" s="104"/>
      <c r="AK50327" s="104"/>
      <c r="AL50327" s="104"/>
      <c r="AO50327" s="104"/>
      <c r="AP50327" s="104"/>
    </row>
    <row r="50328" spans="21:42" ht="15" customHeight="1" x14ac:dyDescent="0.25">
      <c r="U50328" s="104"/>
      <c r="AB50328" s="104"/>
      <c r="AC50328" s="104"/>
      <c r="AF50328" s="104"/>
      <c r="AG50328" s="104"/>
      <c r="AK50328" s="104"/>
      <c r="AL50328" s="104"/>
      <c r="AO50328" s="104"/>
      <c r="AP50328" s="104"/>
    </row>
    <row r="50329" spans="21:42" ht="15" customHeight="1" x14ac:dyDescent="0.25">
      <c r="U50329" s="104"/>
      <c r="AB50329" s="104"/>
      <c r="AC50329" s="104"/>
      <c r="AF50329" s="104"/>
      <c r="AG50329" s="104"/>
      <c r="AK50329" s="104"/>
      <c r="AL50329" s="104"/>
      <c r="AO50329" s="104"/>
      <c r="AP50329" s="104"/>
    </row>
    <row r="50330" spans="21:42" ht="15" customHeight="1" x14ac:dyDescent="0.25">
      <c r="U50330" s="104"/>
      <c r="AB50330" s="104"/>
      <c r="AC50330" s="104"/>
      <c r="AF50330" s="104"/>
      <c r="AG50330" s="104"/>
      <c r="AK50330" s="104"/>
      <c r="AL50330" s="104"/>
      <c r="AO50330" s="104"/>
      <c r="AP50330" s="104"/>
    </row>
    <row r="50331" spans="21:42" ht="15" customHeight="1" x14ac:dyDescent="0.25">
      <c r="U50331" s="104"/>
      <c r="AB50331" s="104"/>
      <c r="AC50331" s="104"/>
      <c r="AF50331" s="104"/>
      <c r="AG50331" s="104"/>
      <c r="AK50331" s="104"/>
      <c r="AL50331" s="104"/>
      <c r="AO50331" s="104"/>
      <c r="AP50331" s="104"/>
    </row>
    <row r="50332" spans="21:42" ht="15" customHeight="1" x14ac:dyDescent="0.25">
      <c r="U50332" s="104"/>
      <c r="AB50332" s="104"/>
      <c r="AC50332" s="104"/>
      <c r="AF50332" s="104"/>
      <c r="AG50332" s="104"/>
      <c r="AK50332" s="104"/>
      <c r="AL50332" s="104"/>
      <c r="AO50332" s="104"/>
      <c r="AP50332" s="104"/>
    </row>
    <row r="50333" spans="21:42" ht="15" customHeight="1" x14ac:dyDescent="0.25">
      <c r="U50333" s="104"/>
      <c r="AB50333" s="104"/>
      <c r="AC50333" s="104"/>
      <c r="AF50333" s="104"/>
      <c r="AG50333" s="104"/>
      <c r="AK50333" s="104"/>
      <c r="AL50333" s="104"/>
      <c r="AO50333" s="104"/>
      <c r="AP50333" s="104"/>
    </row>
    <row r="50334" spans="21:42" ht="15" customHeight="1" x14ac:dyDescent="0.25">
      <c r="U50334" s="104"/>
      <c r="AB50334" s="104"/>
      <c r="AC50334" s="104"/>
      <c r="AF50334" s="104"/>
      <c r="AG50334" s="104"/>
      <c r="AK50334" s="104"/>
      <c r="AL50334" s="104"/>
      <c r="AO50334" s="104"/>
      <c r="AP50334" s="104"/>
    </row>
    <row r="50335" spans="21:42" ht="15" customHeight="1" x14ac:dyDescent="0.25">
      <c r="U50335" s="104"/>
      <c r="AB50335" s="104"/>
      <c r="AC50335" s="104"/>
      <c r="AF50335" s="104"/>
      <c r="AG50335" s="104"/>
      <c r="AK50335" s="104"/>
      <c r="AL50335" s="104"/>
      <c r="AO50335" s="104"/>
      <c r="AP50335" s="104"/>
    </row>
    <row r="50336" spans="21:42" ht="15" customHeight="1" x14ac:dyDescent="0.25">
      <c r="U50336" s="104"/>
      <c r="AB50336" s="104"/>
      <c r="AC50336" s="104"/>
      <c r="AF50336" s="104"/>
      <c r="AG50336" s="104"/>
      <c r="AK50336" s="104"/>
      <c r="AL50336" s="104"/>
      <c r="AO50336" s="104"/>
      <c r="AP50336" s="104"/>
    </row>
    <row r="50337" spans="21:42" ht="15" customHeight="1" x14ac:dyDescent="0.25">
      <c r="U50337" s="104"/>
      <c r="AB50337" s="104"/>
      <c r="AC50337" s="104"/>
      <c r="AF50337" s="104"/>
      <c r="AG50337" s="104"/>
      <c r="AK50337" s="104"/>
      <c r="AL50337" s="104"/>
      <c r="AO50337" s="104"/>
      <c r="AP50337" s="104"/>
    </row>
    <row r="50338" spans="21:42" ht="15" customHeight="1" x14ac:dyDescent="0.25">
      <c r="U50338" s="104"/>
      <c r="AB50338" s="104"/>
      <c r="AC50338" s="104"/>
      <c r="AF50338" s="104"/>
      <c r="AG50338" s="104"/>
      <c r="AK50338" s="104"/>
      <c r="AL50338" s="104"/>
      <c r="AO50338" s="104"/>
      <c r="AP50338" s="104"/>
    </row>
    <row r="50339" spans="21:42" ht="15" customHeight="1" x14ac:dyDescent="0.25">
      <c r="U50339" s="104"/>
      <c r="AB50339" s="104"/>
      <c r="AC50339" s="104"/>
      <c r="AF50339" s="104"/>
      <c r="AG50339" s="104"/>
      <c r="AK50339" s="104"/>
      <c r="AL50339" s="104"/>
      <c r="AO50339" s="104"/>
      <c r="AP50339" s="104"/>
    </row>
    <row r="50340" spans="21:42" ht="15" customHeight="1" x14ac:dyDescent="0.25">
      <c r="U50340" s="104"/>
      <c r="AB50340" s="104"/>
      <c r="AC50340" s="104"/>
      <c r="AF50340" s="104"/>
      <c r="AG50340" s="104"/>
      <c r="AK50340" s="104"/>
      <c r="AL50340" s="104"/>
      <c r="AO50340" s="104"/>
      <c r="AP50340" s="104"/>
    </row>
    <row r="50341" spans="21:42" ht="15" customHeight="1" x14ac:dyDescent="0.25">
      <c r="U50341" s="104"/>
      <c r="AB50341" s="104"/>
      <c r="AC50341" s="104"/>
      <c r="AF50341" s="104"/>
      <c r="AG50341" s="104"/>
      <c r="AK50341" s="104"/>
      <c r="AL50341" s="104"/>
      <c r="AO50341" s="104"/>
      <c r="AP50341" s="104"/>
    </row>
    <row r="50342" spans="21:42" ht="15" customHeight="1" x14ac:dyDescent="0.25">
      <c r="U50342" s="104"/>
      <c r="AB50342" s="104"/>
      <c r="AC50342" s="104"/>
      <c r="AF50342" s="104"/>
      <c r="AG50342" s="104"/>
      <c r="AK50342" s="104"/>
      <c r="AL50342" s="104"/>
      <c r="AO50342" s="104"/>
      <c r="AP50342" s="104"/>
    </row>
    <row r="50343" spans="21:42" ht="15" customHeight="1" x14ac:dyDescent="0.25">
      <c r="U50343" s="104"/>
      <c r="AB50343" s="104"/>
      <c r="AC50343" s="104"/>
      <c r="AF50343" s="104"/>
      <c r="AG50343" s="104"/>
      <c r="AK50343" s="104"/>
      <c r="AL50343" s="104"/>
      <c r="AO50343" s="104"/>
      <c r="AP50343" s="104"/>
    </row>
    <row r="50344" spans="21:42" ht="15" customHeight="1" x14ac:dyDescent="0.25">
      <c r="U50344" s="104"/>
      <c r="AB50344" s="104"/>
      <c r="AC50344" s="104"/>
      <c r="AF50344" s="104"/>
      <c r="AG50344" s="104"/>
      <c r="AK50344" s="104"/>
      <c r="AL50344" s="104"/>
      <c r="AO50344" s="104"/>
      <c r="AP50344" s="104"/>
    </row>
    <row r="50345" spans="21:42" ht="15" customHeight="1" x14ac:dyDescent="0.25">
      <c r="U50345" s="104"/>
      <c r="AB50345" s="104"/>
      <c r="AC50345" s="104"/>
      <c r="AF50345" s="104"/>
      <c r="AG50345" s="104"/>
      <c r="AK50345" s="104"/>
      <c r="AL50345" s="104"/>
      <c r="AO50345" s="104"/>
      <c r="AP50345" s="104"/>
    </row>
    <row r="50346" spans="21:42" ht="15" customHeight="1" x14ac:dyDescent="0.25">
      <c r="U50346" s="104"/>
      <c r="AB50346" s="104"/>
      <c r="AC50346" s="104"/>
      <c r="AF50346" s="104"/>
      <c r="AG50346" s="104"/>
      <c r="AK50346" s="104"/>
      <c r="AL50346" s="104"/>
      <c r="AO50346" s="104"/>
      <c r="AP50346" s="104"/>
    </row>
    <row r="50347" spans="21:42" ht="15" customHeight="1" x14ac:dyDescent="0.25">
      <c r="U50347" s="104"/>
      <c r="AB50347" s="104"/>
      <c r="AC50347" s="104"/>
      <c r="AF50347" s="104"/>
      <c r="AG50347" s="104"/>
      <c r="AK50347" s="104"/>
      <c r="AL50347" s="104"/>
      <c r="AO50347" s="104"/>
      <c r="AP50347" s="104"/>
    </row>
    <row r="50348" spans="21:42" ht="15" customHeight="1" x14ac:dyDescent="0.25">
      <c r="U50348" s="104"/>
      <c r="AB50348" s="104"/>
      <c r="AC50348" s="104"/>
      <c r="AF50348" s="104"/>
      <c r="AG50348" s="104"/>
      <c r="AK50348" s="104"/>
      <c r="AL50348" s="104"/>
      <c r="AO50348" s="104"/>
      <c r="AP50348" s="104"/>
    </row>
    <row r="50349" spans="21:42" ht="15" customHeight="1" x14ac:dyDescent="0.25">
      <c r="U50349" s="104"/>
      <c r="AB50349" s="104"/>
      <c r="AC50349" s="104"/>
      <c r="AF50349" s="104"/>
      <c r="AG50349" s="104"/>
      <c r="AK50349" s="104"/>
      <c r="AL50349" s="104"/>
      <c r="AO50349" s="104"/>
      <c r="AP50349" s="104"/>
    </row>
    <row r="50350" spans="21:42" ht="15" customHeight="1" x14ac:dyDescent="0.25">
      <c r="U50350" s="104"/>
      <c r="AB50350" s="104"/>
      <c r="AC50350" s="104"/>
      <c r="AF50350" s="104"/>
      <c r="AG50350" s="104"/>
      <c r="AK50350" s="104"/>
      <c r="AL50350" s="104"/>
      <c r="AO50350" s="104"/>
      <c r="AP50350" s="104"/>
    </row>
    <row r="50351" spans="21:42" ht="15" customHeight="1" x14ac:dyDescent="0.25">
      <c r="U50351" s="104"/>
      <c r="AB50351" s="104"/>
      <c r="AC50351" s="104"/>
      <c r="AF50351" s="104"/>
      <c r="AG50351" s="104"/>
      <c r="AK50351" s="104"/>
      <c r="AL50351" s="104"/>
      <c r="AO50351" s="104"/>
      <c r="AP50351" s="104"/>
    </row>
    <row r="50352" spans="21:42" ht="15" customHeight="1" x14ac:dyDescent="0.25">
      <c r="U50352" s="104"/>
      <c r="AB50352" s="104"/>
      <c r="AC50352" s="104"/>
      <c r="AF50352" s="104"/>
      <c r="AG50352" s="104"/>
      <c r="AK50352" s="104"/>
      <c r="AL50352" s="104"/>
      <c r="AO50352" s="104"/>
      <c r="AP50352" s="104"/>
    </row>
    <row r="50353" spans="21:42" ht="15" customHeight="1" x14ac:dyDescent="0.25">
      <c r="U50353" s="104"/>
      <c r="AB50353" s="104"/>
      <c r="AC50353" s="104"/>
      <c r="AF50353" s="104"/>
      <c r="AG50353" s="104"/>
      <c r="AK50353" s="104"/>
      <c r="AL50353" s="104"/>
      <c r="AO50353" s="104"/>
      <c r="AP50353" s="104"/>
    </row>
    <row r="50354" spans="21:42" ht="15" customHeight="1" x14ac:dyDescent="0.25">
      <c r="U50354" s="104"/>
      <c r="AB50354" s="104"/>
      <c r="AC50354" s="104"/>
      <c r="AF50354" s="104"/>
      <c r="AG50354" s="104"/>
      <c r="AK50354" s="104"/>
      <c r="AL50354" s="104"/>
      <c r="AO50354" s="104"/>
      <c r="AP50354" s="104"/>
    </row>
    <row r="50355" spans="21:42" ht="15" customHeight="1" x14ac:dyDescent="0.25">
      <c r="U50355" s="104"/>
      <c r="AB50355" s="104"/>
      <c r="AC50355" s="104"/>
      <c r="AF50355" s="104"/>
      <c r="AG50355" s="104"/>
      <c r="AK50355" s="104"/>
      <c r="AL50355" s="104"/>
      <c r="AO50355" s="104"/>
      <c r="AP50355" s="104"/>
    </row>
    <row r="50356" spans="21:42" ht="15" customHeight="1" x14ac:dyDescent="0.25">
      <c r="U50356" s="104"/>
      <c r="AB50356" s="104"/>
      <c r="AC50356" s="104"/>
      <c r="AF50356" s="104"/>
      <c r="AG50356" s="104"/>
      <c r="AK50356" s="104"/>
      <c r="AL50356" s="104"/>
      <c r="AO50356" s="104"/>
      <c r="AP50356" s="104"/>
    </row>
    <row r="50357" spans="21:42" ht="15" customHeight="1" x14ac:dyDescent="0.25">
      <c r="U50357" s="104"/>
      <c r="AB50357" s="104"/>
      <c r="AC50357" s="104"/>
      <c r="AF50357" s="104"/>
      <c r="AG50357" s="104"/>
      <c r="AK50357" s="104"/>
      <c r="AL50357" s="104"/>
      <c r="AO50357" s="104"/>
      <c r="AP50357" s="104"/>
    </row>
    <row r="50358" spans="21:42" ht="15" customHeight="1" x14ac:dyDescent="0.25">
      <c r="U50358" s="104"/>
      <c r="AB50358" s="104"/>
      <c r="AC50358" s="104"/>
      <c r="AF50358" s="104"/>
      <c r="AG50358" s="104"/>
      <c r="AK50358" s="104"/>
      <c r="AL50358" s="104"/>
      <c r="AO50358" s="104"/>
      <c r="AP50358" s="104"/>
    </row>
    <row r="50359" spans="21:42" ht="15" customHeight="1" x14ac:dyDescent="0.25">
      <c r="U50359" s="104"/>
      <c r="AB50359" s="104"/>
      <c r="AC50359" s="104"/>
      <c r="AF50359" s="104"/>
      <c r="AG50359" s="104"/>
      <c r="AK50359" s="104"/>
      <c r="AL50359" s="104"/>
      <c r="AO50359" s="104"/>
      <c r="AP50359" s="104"/>
    </row>
    <row r="50360" spans="21:42" ht="15" customHeight="1" x14ac:dyDescent="0.25">
      <c r="U50360" s="104"/>
      <c r="AB50360" s="104"/>
      <c r="AC50360" s="104"/>
      <c r="AF50360" s="104"/>
      <c r="AG50360" s="104"/>
      <c r="AK50360" s="104"/>
      <c r="AL50360" s="104"/>
      <c r="AO50360" s="104"/>
      <c r="AP50360" s="104"/>
    </row>
    <row r="50361" spans="21:42" ht="15" customHeight="1" x14ac:dyDescent="0.25">
      <c r="U50361" s="104"/>
      <c r="AB50361" s="104"/>
      <c r="AC50361" s="104"/>
      <c r="AF50361" s="104"/>
      <c r="AG50361" s="104"/>
      <c r="AK50361" s="104"/>
      <c r="AL50361" s="104"/>
      <c r="AO50361" s="104"/>
      <c r="AP50361" s="104"/>
    </row>
    <row r="50362" spans="21:42" ht="15" customHeight="1" x14ac:dyDescent="0.25">
      <c r="U50362" s="104"/>
      <c r="AB50362" s="104"/>
      <c r="AC50362" s="104"/>
      <c r="AF50362" s="104"/>
      <c r="AG50362" s="104"/>
      <c r="AK50362" s="104"/>
      <c r="AL50362" s="104"/>
      <c r="AO50362" s="104"/>
      <c r="AP50362" s="104"/>
    </row>
    <row r="50363" spans="21:42" ht="15" customHeight="1" x14ac:dyDescent="0.25">
      <c r="U50363" s="104"/>
      <c r="AB50363" s="104"/>
      <c r="AC50363" s="104"/>
      <c r="AF50363" s="104"/>
      <c r="AG50363" s="104"/>
      <c r="AK50363" s="104"/>
      <c r="AL50363" s="104"/>
      <c r="AO50363" s="104"/>
      <c r="AP50363" s="104"/>
    </row>
    <row r="50364" spans="21:42" ht="15" customHeight="1" x14ac:dyDescent="0.25">
      <c r="U50364" s="104"/>
      <c r="AB50364" s="104"/>
      <c r="AC50364" s="104"/>
      <c r="AF50364" s="104"/>
      <c r="AG50364" s="104"/>
      <c r="AK50364" s="104"/>
      <c r="AL50364" s="104"/>
      <c r="AO50364" s="104"/>
      <c r="AP50364" s="104"/>
    </row>
    <row r="50365" spans="21:42" ht="15" customHeight="1" x14ac:dyDescent="0.25">
      <c r="U50365" s="104"/>
      <c r="AB50365" s="104"/>
      <c r="AC50365" s="104"/>
      <c r="AF50365" s="104"/>
      <c r="AG50365" s="104"/>
      <c r="AK50365" s="104"/>
      <c r="AL50365" s="104"/>
      <c r="AO50365" s="104"/>
      <c r="AP50365" s="104"/>
    </row>
    <row r="50366" spans="21:42" ht="15" customHeight="1" x14ac:dyDescent="0.25">
      <c r="U50366" s="104"/>
      <c r="AB50366" s="104"/>
      <c r="AC50366" s="104"/>
      <c r="AF50366" s="104"/>
      <c r="AG50366" s="104"/>
      <c r="AK50366" s="104"/>
      <c r="AL50366" s="104"/>
      <c r="AO50366" s="104"/>
      <c r="AP50366" s="104"/>
    </row>
    <row r="50367" spans="21:42" ht="15" customHeight="1" x14ac:dyDescent="0.25">
      <c r="U50367" s="104"/>
      <c r="AB50367" s="104"/>
      <c r="AC50367" s="104"/>
      <c r="AF50367" s="104"/>
      <c r="AG50367" s="104"/>
      <c r="AK50367" s="104"/>
      <c r="AL50367" s="104"/>
      <c r="AO50367" s="104"/>
      <c r="AP50367" s="104"/>
    </row>
    <row r="50368" spans="21:42" ht="15" customHeight="1" x14ac:dyDescent="0.25">
      <c r="U50368" s="104"/>
      <c r="AB50368" s="104"/>
      <c r="AC50368" s="104"/>
      <c r="AF50368" s="104"/>
      <c r="AG50368" s="104"/>
      <c r="AK50368" s="104"/>
      <c r="AL50368" s="104"/>
      <c r="AO50368" s="104"/>
      <c r="AP50368" s="104"/>
    </row>
    <row r="50369" spans="21:42" ht="15" customHeight="1" x14ac:dyDescent="0.25">
      <c r="U50369" s="104"/>
      <c r="AB50369" s="104"/>
      <c r="AC50369" s="104"/>
      <c r="AF50369" s="104"/>
      <c r="AG50369" s="104"/>
      <c r="AK50369" s="104"/>
      <c r="AL50369" s="104"/>
      <c r="AO50369" s="104"/>
      <c r="AP50369" s="104"/>
    </row>
    <row r="50370" spans="21:42" ht="15" customHeight="1" x14ac:dyDescent="0.25">
      <c r="U50370" s="104"/>
      <c r="AB50370" s="104"/>
      <c r="AC50370" s="104"/>
      <c r="AF50370" s="104"/>
      <c r="AG50370" s="104"/>
      <c r="AK50370" s="104"/>
      <c r="AL50370" s="104"/>
      <c r="AO50370" s="104"/>
      <c r="AP50370" s="104"/>
    </row>
    <row r="50371" spans="21:42" ht="15" customHeight="1" x14ac:dyDescent="0.25">
      <c r="U50371" s="104"/>
      <c r="AB50371" s="104"/>
      <c r="AC50371" s="104"/>
      <c r="AF50371" s="104"/>
      <c r="AG50371" s="104"/>
      <c r="AK50371" s="104"/>
      <c r="AL50371" s="104"/>
      <c r="AO50371" s="104"/>
      <c r="AP50371" s="104"/>
    </row>
    <row r="50372" spans="21:42" ht="15" customHeight="1" x14ac:dyDescent="0.25">
      <c r="U50372" s="104"/>
      <c r="AB50372" s="104"/>
      <c r="AC50372" s="104"/>
      <c r="AF50372" s="104"/>
      <c r="AG50372" s="104"/>
      <c r="AK50372" s="104"/>
      <c r="AL50372" s="104"/>
      <c r="AO50372" s="104"/>
      <c r="AP50372" s="104"/>
    </row>
    <row r="50373" spans="21:42" ht="15" customHeight="1" x14ac:dyDescent="0.25">
      <c r="U50373" s="104"/>
      <c r="AB50373" s="104"/>
      <c r="AC50373" s="104"/>
      <c r="AF50373" s="104"/>
      <c r="AG50373" s="104"/>
      <c r="AK50373" s="104"/>
      <c r="AL50373" s="104"/>
      <c r="AO50373" s="104"/>
      <c r="AP50373" s="104"/>
    </row>
    <row r="50374" spans="21:42" ht="15" customHeight="1" x14ac:dyDescent="0.25">
      <c r="U50374" s="104"/>
      <c r="AB50374" s="104"/>
      <c r="AC50374" s="104"/>
      <c r="AF50374" s="104"/>
      <c r="AG50374" s="104"/>
      <c r="AK50374" s="104"/>
      <c r="AL50374" s="104"/>
      <c r="AO50374" s="104"/>
      <c r="AP50374" s="104"/>
    </row>
    <row r="50375" spans="21:42" ht="15" customHeight="1" x14ac:dyDescent="0.25">
      <c r="U50375" s="104"/>
      <c r="AB50375" s="104"/>
      <c r="AC50375" s="104"/>
      <c r="AF50375" s="104"/>
      <c r="AG50375" s="104"/>
      <c r="AK50375" s="104"/>
      <c r="AL50375" s="104"/>
      <c r="AO50375" s="104"/>
      <c r="AP50375" s="104"/>
    </row>
    <row r="50376" spans="21:42" ht="15" customHeight="1" x14ac:dyDescent="0.25">
      <c r="U50376" s="104"/>
      <c r="AB50376" s="104"/>
      <c r="AC50376" s="104"/>
      <c r="AF50376" s="104"/>
      <c r="AG50376" s="104"/>
      <c r="AK50376" s="104"/>
      <c r="AL50376" s="104"/>
      <c r="AO50376" s="104"/>
      <c r="AP50376" s="104"/>
    </row>
    <row r="50377" spans="21:42" ht="15" customHeight="1" x14ac:dyDescent="0.25">
      <c r="U50377" s="104"/>
      <c r="AB50377" s="104"/>
      <c r="AC50377" s="104"/>
      <c r="AF50377" s="104"/>
      <c r="AG50377" s="104"/>
      <c r="AK50377" s="104"/>
      <c r="AL50377" s="104"/>
      <c r="AO50377" s="104"/>
      <c r="AP50377" s="104"/>
    </row>
    <row r="50378" spans="21:42" ht="15" customHeight="1" x14ac:dyDescent="0.25">
      <c r="U50378" s="104"/>
      <c r="AB50378" s="104"/>
      <c r="AC50378" s="104"/>
      <c r="AF50378" s="104"/>
      <c r="AG50378" s="104"/>
      <c r="AK50378" s="104"/>
      <c r="AL50378" s="104"/>
      <c r="AO50378" s="104"/>
      <c r="AP50378" s="104"/>
    </row>
    <row r="50379" spans="21:42" ht="15" customHeight="1" x14ac:dyDescent="0.25">
      <c r="U50379" s="104"/>
      <c r="AB50379" s="104"/>
      <c r="AC50379" s="104"/>
      <c r="AF50379" s="104"/>
      <c r="AG50379" s="104"/>
      <c r="AK50379" s="104"/>
      <c r="AL50379" s="104"/>
      <c r="AO50379" s="104"/>
      <c r="AP50379" s="104"/>
    </row>
    <row r="50380" spans="21:42" ht="15" customHeight="1" x14ac:dyDescent="0.25">
      <c r="U50380" s="104"/>
      <c r="AB50380" s="104"/>
      <c r="AC50380" s="104"/>
      <c r="AF50380" s="104"/>
      <c r="AG50380" s="104"/>
      <c r="AK50380" s="104"/>
      <c r="AL50380" s="104"/>
      <c r="AO50380" s="104"/>
      <c r="AP50380" s="104"/>
    </row>
    <row r="50381" spans="21:42" ht="15" customHeight="1" x14ac:dyDescent="0.25">
      <c r="U50381" s="104"/>
      <c r="AB50381" s="104"/>
      <c r="AC50381" s="104"/>
      <c r="AF50381" s="104"/>
      <c r="AG50381" s="104"/>
      <c r="AK50381" s="104"/>
      <c r="AL50381" s="104"/>
      <c r="AO50381" s="104"/>
      <c r="AP50381" s="104"/>
    </row>
    <row r="50382" spans="21:42" ht="15" customHeight="1" x14ac:dyDescent="0.25">
      <c r="U50382" s="104"/>
      <c r="AB50382" s="104"/>
      <c r="AC50382" s="104"/>
      <c r="AF50382" s="104"/>
      <c r="AG50382" s="104"/>
      <c r="AK50382" s="104"/>
      <c r="AL50382" s="104"/>
      <c r="AO50382" s="104"/>
      <c r="AP50382" s="104"/>
    </row>
    <row r="50383" spans="21:42" ht="15" customHeight="1" x14ac:dyDescent="0.25">
      <c r="U50383" s="104"/>
      <c r="AB50383" s="104"/>
      <c r="AC50383" s="104"/>
      <c r="AF50383" s="104"/>
      <c r="AG50383" s="104"/>
      <c r="AK50383" s="104"/>
      <c r="AL50383" s="104"/>
      <c r="AO50383" s="104"/>
      <c r="AP50383" s="104"/>
    </row>
    <row r="50384" spans="21:42" ht="15" customHeight="1" x14ac:dyDescent="0.25">
      <c r="U50384" s="104"/>
      <c r="AB50384" s="104"/>
      <c r="AC50384" s="104"/>
      <c r="AF50384" s="104"/>
      <c r="AG50384" s="104"/>
      <c r="AK50384" s="104"/>
      <c r="AL50384" s="104"/>
      <c r="AO50384" s="104"/>
      <c r="AP50384" s="104"/>
    </row>
    <row r="50385" spans="21:42" ht="15" customHeight="1" x14ac:dyDescent="0.25">
      <c r="U50385" s="104"/>
      <c r="AB50385" s="104"/>
      <c r="AC50385" s="104"/>
      <c r="AF50385" s="104"/>
      <c r="AG50385" s="104"/>
      <c r="AK50385" s="104"/>
      <c r="AL50385" s="104"/>
      <c r="AO50385" s="104"/>
      <c r="AP50385" s="104"/>
    </row>
    <row r="50386" spans="21:42" ht="15" customHeight="1" x14ac:dyDescent="0.25">
      <c r="U50386" s="104"/>
      <c r="AB50386" s="104"/>
      <c r="AC50386" s="104"/>
      <c r="AF50386" s="104"/>
      <c r="AG50386" s="104"/>
      <c r="AK50386" s="104"/>
      <c r="AL50386" s="104"/>
      <c r="AO50386" s="104"/>
      <c r="AP50386" s="104"/>
    </row>
    <row r="50387" spans="21:42" ht="15" customHeight="1" x14ac:dyDescent="0.25">
      <c r="U50387" s="104"/>
      <c r="AB50387" s="104"/>
      <c r="AC50387" s="104"/>
      <c r="AF50387" s="104"/>
      <c r="AG50387" s="104"/>
      <c r="AK50387" s="104"/>
      <c r="AL50387" s="104"/>
      <c r="AO50387" s="104"/>
      <c r="AP50387" s="104"/>
    </row>
    <row r="50388" spans="21:42" ht="15" customHeight="1" x14ac:dyDescent="0.25">
      <c r="U50388" s="104"/>
      <c r="AB50388" s="104"/>
      <c r="AC50388" s="104"/>
      <c r="AF50388" s="104"/>
      <c r="AG50388" s="104"/>
      <c r="AK50388" s="104"/>
      <c r="AL50388" s="104"/>
      <c r="AO50388" s="104"/>
      <c r="AP50388" s="104"/>
    </row>
    <row r="50389" spans="21:42" ht="15" customHeight="1" x14ac:dyDescent="0.25">
      <c r="U50389" s="104"/>
      <c r="AB50389" s="104"/>
      <c r="AC50389" s="104"/>
      <c r="AF50389" s="104"/>
      <c r="AG50389" s="104"/>
      <c r="AK50389" s="104"/>
      <c r="AL50389" s="104"/>
      <c r="AO50389" s="104"/>
      <c r="AP50389" s="104"/>
    </row>
    <row r="50390" spans="21:42" ht="15" customHeight="1" x14ac:dyDescent="0.25">
      <c r="U50390" s="104"/>
      <c r="AB50390" s="104"/>
      <c r="AC50390" s="104"/>
      <c r="AF50390" s="104"/>
      <c r="AG50390" s="104"/>
      <c r="AK50390" s="104"/>
      <c r="AL50390" s="104"/>
      <c r="AO50390" s="104"/>
      <c r="AP50390" s="104"/>
    </row>
    <row r="50391" spans="21:42" ht="15" customHeight="1" x14ac:dyDescent="0.25">
      <c r="U50391" s="104"/>
      <c r="AB50391" s="104"/>
      <c r="AC50391" s="104"/>
      <c r="AF50391" s="104"/>
      <c r="AG50391" s="104"/>
      <c r="AK50391" s="104"/>
      <c r="AL50391" s="104"/>
      <c r="AO50391" s="104"/>
      <c r="AP50391" s="104"/>
    </row>
    <row r="50392" spans="21:42" ht="15" customHeight="1" x14ac:dyDescent="0.25">
      <c r="U50392" s="104"/>
      <c r="AB50392" s="104"/>
      <c r="AC50392" s="104"/>
      <c r="AF50392" s="104"/>
      <c r="AG50392" s="104"/>
      <c r="AK50392" s="104"/>
      <c r="AL50392" s="104"/>
      <c r="AO50392" s="104"/>
      <c r="AP50392" s="104"/>
    </row>
    <row r="50393" spans="21:42" ht="15" customHeight="1" x14ac:dyDescent="0.25">
      <c r="U50393" s="104"/>
      <c r="AB50393" s="104"/>
      <c r="AC50393" s="104"/>
      <c r="AF50393" s="104"/>
      <c r="AG50393" s="104"/>
      <c r="AK50393" s="104"/>
      <c r="AL50393" s="104"/>
      <c r="AO50393" s="104"/>
      <c r="AP50393" s="104"/>
    </row>
    <row r="50394" spans="21:42" ht="15" customHeight="1" x14ac:dyDescent="0.25">
      <c r="U50394" s="104"/>
      <c r="AB50394" s="104"/>
      <c r="AC50394" s="104"/>
      <c r="AF50394" s="104"/>
      <c r="AG50394" s="104"/>
      <c r="AK50394" s="104"/>
      <c r="AL50394" s="104"/>
      <c r="AO50394" s="104"/>
      <c r="AP50394" s="104"/>
    </row>
    <row r="50395" spans="21:42" ht="15" customHeight="1" x14ac:dyDescent="0.25">
      <c r="U50395" s="104"/>
      <c r="AB50395" s="104"/>
      <c r="AC50395" s="104"/>
      <c r="AF50395" s="104"/>
      <c r="AG50395" s="104"/>
      <c r="AK50395" s="104"/>
      <c r="AL50395" s="104"/>
      <c r="AO50395" s="104"/>
      <c r="AP50395" s="104"/>
    </row>
    <row r="50396" spans="21:42" ht="15" customHeight="1" x14ac:dyDescent="0.25">
      <c r="U50396" s="104"/>
      <c r="AB50396" s="104"/>
      <c r="AC50396" s="104"/>
      <c r="AF50396" s="104"/>
      <c r="AG50396" s="104"/>
      <c r="AK50396" s="104"/>
      <c r="AL50396" s="104"/>
      <c r="AO50396" s="104"/>
      <c r="AP50396" s="104"/>
    </row>
    <row r="50397" spans="21:42" ht="15" customHeight="1" x14ac:dyDescent="0.25">
      <c r="U50397" s="104"/>
      <c r="AB50397" s="104"/>
      <c r="AC50397" s="104"/>
      <c r="AF50397" s="104"/>
      <c r="AG50397" s="104"/>
      <c r="AK50397" s="104"/>
      <c r="AL50397" s="104"/>
      <c r="AO50397" s="104"/>
      <c r="AP50397" s="104"/>
    </row>
    <row r="50398" spans="21:42" ht="15" customHeight="1" x14ac:dyDescent="0.25">
      <c r="U50398" s="104"/>
      <c r="AB50398" s="104"/>
      <c r="AC50398" s="104"/>
      <c r="AF50398" s="104"/>
      <c r="AG50398" s="104"/>
      <c r="AK50398" s="104"/>
      <c r="AL50398" s="104"/>
      <c r="AO50398" s="104"/>
      <c r="AP50398" s="104"/>
    </row>
    <row r="50399" spans="21:42" ht="15" customHeight="1" x14ac:dyDescent="0.25">
      <c r="U50399" s="104"/>
      <c r="AB50399" s="104"/>
      <c r="AC50399" s="104"/>
      <c r="AF50399" s="104"/>
      <c r="AG50399" s="104"/>
      <c r="AK50399" s="104"/>
      <c r="AL50399" s="104"/>
      <c r="AO50399" s="104"/>
      <c r="AP50399" s="104"/>
    </row>
    <row r="50400" spans="21:42" ht="15" customHeight="1" x14ac:dyDescent="0.25">
      <c r="U50400" s="104"/>
      <c r="AB50400" s="104"/>
      <c r="AC50400" s="104"/>
      <c r="AF50400" s="104"/>
      <c r="AG50400" s="104"/>
      <c r="AK50400" s="104"/>
      <c r="AL50400" s="104"/>
      <c r="AO50400" s="104"/>
      <c r="AP50400" s="104"/>
    </row>
    <row r="50401" spans="21:42" ht="15" customHeight="1" x14ac:dyDescent="0.25">
      <c r="U50401" s="104"/>
      <c r="AB50401" s="104"/>
      <c r="AC50401" s="104"/>
      <c r="AF50401" s="104"/>
      <c r="AG50401" s="104"/>
      <c r="AK50401" s="104"/>
      <c r="AL50401" s="104"/>
      <c r="AO50401" s="104"/>
      <c r="AP50401" s="104"/>
    </row>
    <row r="50402" spans="21:42" ht="15" customHeight="1" x14ac:dyDescent="0.25">
      <c r="U50402" s="104"/>
      <c r="AB50402" s="104"/>
      <c r="AC50402" s="104"/>
      <c r="AF50402" s="104"/>
      <c r="AG50402" s="104"/>
      <c r="AK50402" s="104"/>
      <c r="AL50402" s="104"/>
      <c r="AO50402" s="104"/>
      <c r="AP50402" s="104"/>
    </row>
    <row r="50403" spans="21:42" ht="15" customHeight="1" x14ac:dyDescent="0.25">
      <c r="U50403" s="104"/>
      <c r="AB50403" s="104"/>
      <c r="AC50403" s="104"/>
      <c r="AF50403" s="104"/>
      <c r="AG50403" s="104"/>
      <c r="AK50403" s="104"/>
      <c r="AL50403" s="104"/>
      <c r="AO50403" s="104"/>
      <c r="AP50403" s="104"/>
    </row>
    <row r="50404" spans="21:42" ht="15" customHeight="1" x14ac:dyDescent="0.25">
      <c r="U50404" s="104"/>
      <c r="AB50404" s="104"/>
      <c r="AC50404" s="104"/>
      <c r="AF50404" s="104"/>
      <c r="AG50404" s="104"/>
      <c r="AK50404" s="104"/>
      <c r="AL50404" s="104"/>
      <c r="AO50404" s="104"/>
      <c r="AP50404" s="104"/>
    </row>
    <row r="50405" spans="21:42" ht="15" customHeight="1" x14ac:dyDescent="0.25">
      <c r="U50405" s="104"/>
      <c r="AB50405" s="104"/>
      <c r="AC50405" s="104"/>
      <c r="AF50405" s="104"/>
      <c r="AG50405" s="104"/>
      <c r="AK50405" s="104"/>
      <c r="AL50405" s="104"/>
      <c r="AO50405" s="104"/>
      <c r="AP50405" s="104"/>
    </row>
    <row r="50406" spans="21:42" ht="15" customHeight="1" x14ac:dyDescent="0.25">
      <c r="U50406" s="104"/>
      <c r="AB50406" s="104"/>
      <c r="AC50406" s="104"/>
      <c r="AF50406" s="104"/>
      <c r="AG50406" s="104"/>
      <c r="AK50406" s="104"/>
      <c r="AL50406" s="104"/>
      <c r="AO50406" s="104"/>
      <c r="AP50406" s="104"/>
    </row>
    <row r="50407" spans="21:42" ht="15" customHeight="1" x14ac:dyDescent="0.25">
      <c r="U50407" s="104"/>
      <c r="AB50407" s="104"/>
      <c r="AC50407" s="104"/>
      <c r="AF50407" s="104"/>
      <c r="AG50407" s="104"/>
      <c r="AK50407" s="104"/>
      <c r="AL50407" s="104"/>
      <c r="AO50407" s="104"/>
      <c r="AP50407" s="104"/>
    </row>
    <row r="50408" spans="21:42" ht="15" customHeight="1" x14ac:dyDescent="0.25">
      <c r="U50408" s="104"/>
      <c r="AB50408" s="104"/>
      <c r="AC50408" s="104"/>
      <c r="AF50408" s="104"/>
      <c r="AG50408" s="104"/>
      <c r="AK50408" s="104"/>
      <c r="AL50408" s="104"/>
      <c r="AO50408" s="104"/>
      <c r="AP50408" s="104"/>
    </row>
    <row r="50409" spans="21:42" ht="15" customHeight="1" x14ac:dyDescent="0.25">
      <c r="U50409" s="104"/>
      <c r="AB50409" s="104"/>
      <c r="AC50409" s="104"/>
      <c r="AF50409" s="104"/>
      <c r="AG50409" s="104"/>
      <c r="AK50409" s="104"/>
      <c r="AL50409" s="104"/>
      <c r="AO50409" s="104"/>
      <c r="AP50409" s="104"/>
    </row>
    <row r="50410" spans="21:42" ht="15" customHeight="1" x14ac:dyDescent="0.25">
      <c r="U50410" s="104"/>
      <c r="AB50410" s="104"/>
      <c r="AC50410" s="104"/>
      <c r="AF50410" s="104"/>
      <c r="AG50410" s="104"/>
      <c r="AK50410" s="104"/>
      <c r="AL50410" s="104"/>
      <c r="AO50410" s="104"/>
      <c r="AP50410" s="104"/>
    </row>
    <row r="50411" spans="21:42" ht="15" customHeight="1" x14ac:dyDescent="0.25">
      <c r="U50411" s="104"/>
      <c r="AB50411" s="104"/>
      <c r="AC50411" s="104"/>
      <c r="AF50411" s="104"/>
      <c r="AG50411" s="104"/>
      <c r="AK50411" s="104"/>
      <c r="AL50411" s="104"/>
      <c r="AO50411" s="104"/>
      <c r="AP50411" s="104"/>
    </row>
    <row r="50412" spans="21:42" ht="15" customHeight="1" x14ac:dyDescent="0.25">
      <c r="U50412" s="104"/>
      <c r="AB50412" s="104"/>
      <c r="AC50412" s="104"/>
      <c r="AF50412" s="104"/>
      <c r="AG50412" s="104"/>
      <c r="AK50412" s="104"/>
      <c r="AL50412" s="104"/>
      <c r="AO50412" s="104"/>
      <c r="AP50412" s="104"/>
    </row>
    <row r="50413" spans="21:42" ht="15" customHeight="1" x14ac:dyDescent="0.25">
      <c r="U50413" s="104"/>
      <c r="AB50413" s="104"/>
      <c r="AC50413" s="104"/>
      <c r="AF50413" s="104"/>
      <c r="AG50413" s="104"/>
      <c r="AK50413" s="104"/>
      <c r="AL50413" s="104"/>
      <c r="AO50413" s="104"/>
      <c r="AP50413" s="104"/>
    </row>
    <row r="50414" spans="21:42" ht="15" customHeight="1" x14ac:dyDescent="0.25">
      <c r="U50414" s="104"/>
      <c r="AB50414" s="104"/>
      <c r="AC50414" s="104"/>
      <c r="AF50414" s="104"/>
      <c r="AG50414" s="104"/>
      <c r="AK50414" s="104"/>
      <c r="AL50414" s="104"/>
      <c r="AO50414" s="104"/>
      <c r="AP50414" s="104"/>
    </row>
    <row r="50415" spans="21:42" ht="15" customHeight="1" x14ac:dyDescent="0.25">
      <c r="U50415" s="104"/>
      <c r="AB50415" s="104"/>
      <c r="AC50415" s="104"/>
      <c r="AF50415" s="104"/>
      <c r="AG50415" s="104"/>
      <c r="AK50415" s="104"/>
      <c r="AL50415" s="104"/>
      <c r="AO50415" s="104"/>
      <c r="AP50415" s="104"/>
    </row>
    <row r="50416" spans="21:42" ht="15" customHeight="1" x14ac:dyDescent="0.25">
      <c r="U50416" s="104"/>
      <c r="AB50416" s="104"/>
      <c r="AC50416" s="104"/>
      <c r="AF50416" s="104"/>
      <c r="AG50416" s="104"/>
      <c r="AK50416" s="104"/>
      <c r="AL50416" s="104"/>
      <c r="AO50416" s="104"/>
      <c r="AP50416" s="104"/>
    </row>
    <row r="50417" spans="21:42" ht="15" customHeight="1" x14ac:dyDescent="0.25">
      <c r="U50417" s="104"/>
      <c r="AB50417" s="104"/>
      <c r="AC50417" s="104"/>
      <c r="AF50417" s="104"/>
      <c r="AG50417" s="104"/>
      <c r="AK50417" s="104"/>
      <c r="AL50417" s="104"/>
      <c r="AO50417" s="104"/>
      <c r="AP50417" s="104"/>
    </row>
    <row r="50418" spans="21:42" ht="15" customHeight="1" x14ac:dyDescent="0.25">
      <c r="U50418" s="104"/>
      <c r="AB50418" s="104"/>
      <c r="AC50418" s="104"/>
      <c r="AF50418" s="104"/>
      <c r="AG50418" s="104"/>
      <c r="AK50418" s="104"/>
      <c r="AL50418" s="104"/>
      <c r="AO50418" s="104"/>
      <c r="AP50418" s="104"/>
    </row>
    <row r="50419" spans="21:42" ht="15" customHeight="1" x14ac:dyDescent="0.25">
      <c r="U50419" s="104"/>
      <c r="AB50419" s="104"/>
      <c r="AC50419" s="104"/>
      <c r="AF50419" s="104"/>
      <c r="AG50419" s="104"/>
      <c r="AK50419" s="104"/>
      <c r="AL50419" s="104"/>
      <c r="AO50419" s="104"/>
      <c r="AP50419" s="104"/>
    </row>
    <row r="50420" spans="21:42" ht="15" customHeight="1" x14ac:dyDescent="0.25">
      <c r="U50420" s="104"/>
      <c r="AB50420" s="104"/>
      <c r="AC50420" s="104"/>
      <c r="AF50420" s="104"/>
      <c r="AG50420" s="104"/>
      <c r="AK50420" s="104"/>
      <c r="AL50420" s="104"/>
      <c r="AO50420" s="104"/>
      <c r="AP50420" s="104"/>
    </row>
    <row r="50421" spans="21:42" ht="15" customHeight="1" x14ac:dyDescent="0.25">
      <c r="U50421" s="104"/>
      <c r="AB50421" s="104"/>
      <c r="AC50421" s="104"/>
      <c r="AF50421" s="104"/>
      <c r="AG50421" s="104"/>
      <c r="AK50421" s="104"/>
      <c r="AL50421" s="104"/>
      <c r="AO50421" s="104"/>
      <c r="AP50421" s="104"/>
    </row>
    <row r="50422" spans="21:42" ht="15" customHeight="1" x14ac:dyDescent="0.25">
      <c r="U50422" s="104"/>
      <c r="AB50422" s="104"/>
      <c r="AC50422" s="104"/>
      <c r="AF50422" s="104"/>
      <c r="AG50422" s="104"/>
      <c r="AK50422" s="104"/>
      <c r="AL50422" s="104"/>
      <c r="AO50422" s="104"/>
      <c r="AP50422" s="104"/>
    </row>
    <row r="50423" spans="21:42" ht="15" customHeight="1" x14ac:dyDescent="0.25">
      <c r="U50423" s="104"/>
      <c r="AB50423" s="104"/>
      <c r="AC50423" s="104"/>
      <c r="AF50423" s="104"/>
      <c r="AG50423" s="104"/>
      <c r="AK50423" s="104"/>
      <c r="AL50423" s="104"/>
      <c r="AO50423" s="104"/>
      <c r="AP50423" s="104"/>
    </row>
    <row r="50424" spans="21:42" ht="15" customHeight="1" x14ac:dyDescent="0.25">
      <c r="U50424" s="104"/>
      <c r="AB50424" s="104"/>
      <c r="AC50424" s="104"/>
      <c r="AF50424" s="104"/>
      <c r="AG50424" s="104"/>
      <c r="AK50424" s="104"/>
      <c r="AL50424" s="104"/>
      <c r="AO50424" s="104"/>
      <c r="AP50424" s="104"/>
    </row>
    <row r="50425" spans="21:42" ht="15" customHeight="1" x14ac:dyDescent="0.25">
      <c r="U50425" s="104"/>
      <c r="AB50425" s="104"/>
      <c r="AC50425" s="104"/>
      <c r="AF50425" s="104"/>
      <c r="AG50425" s="104"/>
      <c r="AK50425" s="104"/>
      <c r="AL50425" s="104"/>
      <c r="AO50425" s="104"/>
      <c r="AP50425" s="104"/>
    </row>
    <row r="50426" spans="21:42" ht="15" customHeight="1" x14ac:dyDescent="0.25">
      <c r="U50426" s="104"/>
      <c r="AB50426" s="104"/>
      <c r="AC50426" s="104"/>
      <c r="AF50426" s="104"/>
      <c r="AG50426" s="104"/>
      <c r="AK50426" s="104"/>
      <c r="AL50426" s="104"/>
      <c r="AO50426" s="104"/>
      <c r="AP50426" s="104"/>
    </row>
    <row r="50427" spans="21:42" ht="15" customHeight="1" x14ac:dyDescent="0.25">
      <c r="U50427" s="104"/>
      <c r="AB50427" s="104"/>
      <c r="AC50427" s="104"/>
      <c r="AF50427" s="104"/>
      <c r="AG50427" s="104"/>
      <c r="AK50427" s="104"/>
      <c r="AL50427" s="104"/>
      <c r="AO50427" s="104"/>
      <c r="AP50427" s="104"/>
    </row>
    <row r="50428" spans="21:42" ht="15" customHeight="1" x14ac:dyDescent="0.25">
      <c r="U50428" s="104"/>
      <c r="AB50428" s="104"/>
      <c r="AC50428" s="104"/>
      <c r="AF50428" s="104"/>
      <c r="AG50428" s="104"/>
      <c r="AK50428" s="104"/>
      <c r="AL50428" s="104"/>
      <c r="AO50428" s="104"/>
      <c r="AP50428" s="104"/>
    </row>
    <row r="50429" spans="21:42" ht="15" customHeight="1" x14ac:dyDescent="0.25">
      <c r="U50429" s="104"/>
      <c r="AB50429" s="104"/>
      <c r="AC50429" s="104"/>
      <c r="AF50429" s="104"/>
      <c r="AG50429" s="104"/>
      <c r="AK50429" s="104"/>
      <c r="AL50429" s="104"/>
      <c r="AO50429" s="104"/>
      <c r="AP50429" s="104"/>
    </row>
    <row r="50430" spans="21:42" ht="15" customHeight="1" x14ac:dyDescent="0.25">
      <c r="U50430" s="104"/>
      <c r="AB50430" s="104"/>
      <c r="AC50430" s="104"/>
      <c r="AF50430" s="104"/>
      <c r="AG50430" s="104"/>
      <c r="AK50430" s="104"/>
      <c r="AL50430" s="104"/>
      <c r="AO50430" s="104"/>
      <c r="AP50430" s="104"/>
    </row>
    <row r="50431" spans="21:42" ht="15" customHeight="1" x14ac:dyDescent="0.25">
      <c r="U50431" s="104"/>
      <c r="AB50431" s="104"/>
      <c r="AC50431" s="104"/>
      <c r="AF50431" s="104"/>
      <c r="AG50431" s="104"/>
      <c r="AK50431" s="104"/>
      <c r="AL50431" s="104"/>
      <c r="AO50431" s="104"/>
      <c r="AP50431" s="104"/>
    </row>
    <row r="50432" spans="21:42" ht="15" customHeight="1" x14ac:dyDescent="0.25">
      <c r="U50432" s="104"/>
      <c r="AB50432" s="104"/>
      <c r="AC50432" s="104"/>
      <c r="AF50432" s="104"/>
      <c r="AG50432" s="104"/>
      <c r="AK50432" s="104"/>
      <c r="AL50432" s="104"/>
      <c r="AO50432" s="104"/>
      <c r="AP50432" s="104"/>
    </row>
    <row r="50433" spans="21:42" ht="15" customHeight="1" x14ac:dyDescent="0.25">
      <c r="U50433" s="104"/>
      <c r="AB50433" s="104"/>
      <c r="AC50433" s="104"/>
      <c r="AF50433" s="104"/>
      <c r="AG50433" s="104"/>
      <c r="AK50433" s="104"/>
      <c r="AL50433" s="104"/>
      <c r="AO50433" s="104"/>
      <c r="AP50433" s="104"/>
    </row>
    <row r="50434" spans="21:42" ht="15" customHeight="1" x14ac:dyDescent="0.25">
      <c r="U50434" s="104"/>
      <c r="AB50434" s="104"/>
      <c r="AC50434" s="104"/>
      <c r="AF50434" s="104"/>
      <c r="AG50434" s="104"/>
      <c r="AK50434" s="104"/>
      <c r="AL50434" s="104"/>
      <c r="AO50434" s="104"/>
      <c r="AP50434" s="104"/>
    </row>
    <row r="50435" spans="21:42" ht="15" customHeight="1" x14ac:dyDescent="0.25">
      <c r="U50435" s="104"/>
      <c r="AB50435" s="104"/>
      <c r="AC50435" s="104"/>
      <c r="AF50435" s="104"/>
      <c r="AG50435" s="104"/>
      <c r="AK50435" s="104"/>
      <c r="AL50435" s="104"/>
      <c r="AO50435" s="104"/>
      <c r="AP50435" s="104"/>
    </row>
    <row r="50436" spans="21:42" ht="15" customHeight="1" x14ac:dyDescent="0.25">
      <c r="U50436" s="104"/>
      <c r="AB50436" s="104"/>
      <c r="AC50436" s="104"/>
      <c r="AF50436" s="104"/>
      <c r="AG50436" s="104"/>
      <c r="AK50436" s="104"/>
      <c r="AL50436" s="104"/>
      <c r="AO50436" s="104"/>
      <c r="AP50436" s="104"/>
    </row>
    <row r="50437" spans="21:42" ht="15" customHeight="1" x14ac:dyDescent="0.25">
      <c r="U50437" s="104"/>
      <c r="AB50437" s="104"/>
      <c r="AC50437" s="104"/>
      <c r="AF50437" s="104"/>
      <c r="AG50437" s="104"/>
      <c r="AK50437" s="104"/>
      <c r="AL50437" s="104"/>
      <c r="AO50437" s="104"/>
      <c r="AP50437" s="104"/>
    </row>
    <row r="50438" spans="21:42" ht="15" customHeight="1" x14ac:dyDescent="0.25">
      <c r="U50438" s="104"/>
      <c r="AB50438" s="104"/>
      <c r="AC50438" s="104"/>
      <c r="AF50438" s="104"/>
      <c r="AG50438" s="104"/>
      <c r="AK50438" s="104"/>
      <c r="AL50438" s="104"/>
      <c r="AO50438" s="104"/>
      <c r="AP50438" s="104"/>
    </row>
    <row r="50439" spans="21:42" ht="15" customHeight="1" x14ac:dyDescent="0.25">
      <c r="U50439" s="104"/>
      <c r="AB50439" s="104"/>
      <c r="AC50439" s="104"/>
      <c r="AF50439" s="104"/>
      <c r="AG50439" s="104"/>
      <c r="AK50439" s="104"/>
      <c r="AL50439" s="104"/>
      <c r="AO50439" s="104"/>
      <c r="AP50439" s="104"/>
    </row>
    <row r="50440" spans="21:42" ht="15" customHeight="1" x14ac:dyDescent="0.25">
      <c r="U50440" s="104"/>
      <c r="AB50440" s="104"/>
      <c r="AC50440" s="104"/>
      <c r="AF50440" s="104"/>
      <c r="AG50440" s="104"/>
      <c r="AK50440" s="104"/>
      <c r="AL50440" s="104"/>
      <c r="AO50440" s="104"/>
      <c r="AP50440" s="104"/>
    </row>
    <row r="50441" spans="21:42" ht="15" customHeight="1" x14ac:dyDescent="0.25">
      <c r="U50441" s="104"/>
      <c r="AB50441" s="104"/>
      <c r="AC50441" s="104"/>
      <c r="AF50441" s="104"/>
      <c r="AG50441" s="104"/>
      <c r="AK50441" s="104"/>
      <c r="AL50441" s="104"/>
      <c r="AO50441" s="104"/>
      <c r="AP50441" s="104"/>
    </row>
    <row r="50442" spans="21:42" ht="15" customHeight="1" x14ac:dyDescent="0.25">
      <c r="U50442" s="104"/>
      <c r="AB50442" s="104"/>
      <c r="AC50442" s="104"/>
      <c r="AF50442" s="104"/>
      <c r="AG50442" s="104"/>
      <c r="AK50442" s="104"/>
      <c r="AL50442" s="104"/>
      <c r="AO50442" s="104"/>
      <c r="AP50442" s="104"/>
    </row>
    <row r="50443" spans="21:42" ht="15" customHeight="1" x14ac:dyDescent="0.25">
      <c r="U50443" s="104"/>
      <c r="AB50443" s="104"/>
      <c r="AC50443" s="104"/>
      <c r="AF50443" s="104"/>
      <c r="AG50443" s="104"/>
      <c r="AK50443" s="104"/>
      <c r="AL50443" s="104"/>
      <c r="AO50443" s="104"/>
      <c r="AP50443" s="104"/>
    </row>
    <row r="50444" spans="21:42" ht="15" customHeight="1" x14ac:dyDescent="0.25">
      <c r="U50444" s="104"/>
      <c r="AB50444" s="104"/>
      <c r="AC50444" s="104"/>
      <c r="AF50444" s="104"/>
      <c r="AG50444" s="104"/>
      <c r="AK50444" s="104"/>
      <c r="AL50444" s="104"/>
      <c r="AO50444" s="104"/>
      <c r="AP50444" s="104"/>
    </row>
    <row r="50445" spans="21:42" ht="15" customHeight="1" x14ac:dyDescent="0.25">
      <c r="U50445" s="104"/>
      <c r="AB50445" s="104"/>
      <c r="AC50445" s="104"/>
      <c r="AF50445" s="104"/>
      <c r="AG50445" s="104"/>
      <c r="AK50445" s="104"/>
      <c r="AL50445" s="104"/>
      <c r="AO50445" s="104"/>
      <c r="AP50445" s="104"/>
    </row>
    <row r="50446" spans="21:42" ht="15" customHeight="1" x14ac:dyDescent="0.25">
      <c r="U50446" s="104"/>
      <c r="AB50446" s="104"/>
      <c r="AC50446" s="104"/>
      <c r="AF50446" s="104"/>
      <c r="AG50446" s="104"/>
      <c r="AK50446" s="104"/>
      <c r="AL50446" s="104"/>
      <c r="AO50446" s="104"/>
      <c r="AP50446" s="104"/>
    </row>
    <row r="50447" spans="21:42" ht="15" customHeight="1" x14ac:dyDescent="0.25">
      <c r="U50447" s="104"/>
      <c r="AB50447" s="104"/>
      <c r="AC50447" s="104"/>
      <c r="AF50447" s="104"/>
      <c r="AG50447" s="104"/>
      <c r="AK50447" s="104"/>
      <c r="AL50447" s="104"/>
      <c r="AO50447" s="104"/>
      <c r="AP50447" s="104"/>
    </row>
    <row r="50448" spans="21:42" ht="15" customHeight="1" x14ac:dyDescent="0.25">
      <c r="U50448" s="104"/>
      <c r="AB50448" s="104"/>
      <c r="AC50448" s="104"/>
      <c r="AF50448" s="104"/>
      <c r="AG50448" s="104"/>
      <c r="AK50448" s="104"/>
      <c r="AL50448" s="104"/>
      <c r="AO50448" s="104"/>
      <c r="AP50448" s="104"/>
    </row>
    <row r="50449" spans="21:42" ht="15" customHeight="1" x14ac:dyDescent="0.25">
      <c r="U50449" s="104"/>
      <c r="AB50449" s="104"/>
      <c r="AC50449" s="104"/>
      <c r="AF50449" s="104"/>
      <c r="AG50449" s="104"/>
      <c r="AK50449" s="104"/>
      <c r="AL50449" s="104"/>
      <c r="AO50449" s="104"/>
      <c r="AP50449" s="104"/>
    </row>
    <row r="50450" spans="21:42" ht="15" customHeight="1" x14ac:dyDescent="0.25">
      <c r="U50450" s="104"/>
      <c r="AB50450" s="104"/>
      <c r="AC50450" s="104"/>
      <c r="AF50450" s="104"/>
      <c r="AG50450" s="104"/>
      <c r="AK50450" s="104"/>
      <c r="AL50450" s="104"/>
      <c r="AO50450" s="104"/>
      <c r="AP50450" s="104"/>
    </row>
    <row r="50451" spans="21:42" ht="15" customHeight="1" x14ac:dyDescent="0.25">
      <c r="U50451" s="104"/>
      <c r="AB50451" s="104"/>
      <c r="AC50451" s="104"/>
      <c r="AF50451" s="104"/>
      <c r="AG50451" s="104"/>
      <c r="AK50451" s="104"/>
      <c r="AL50451" s="104"/>
      <c r="AO50451" s="104"/>
      <c r="AP50451" s="104"/>
    </row>
    <row r="50452" spans="21:42" ht="15" customHeight="1" x14ac:dyDescent="0.25">
      <c r="U50452" s="104"/>
      <c r="AB50452" s="104"/>
      <c r="AC50452" s="104"/>
      <c r="AF50452" s="104"/>
      <c r="AG50452" s="104"/>
      <c r="AK50452" s="104"/>
      <c r="AL50452" s="104"/>
      <c r="AO50452" s="104"/>
      <c r="AP50452" s="104"/>
    </row>
    <row r="50453" spans="21:42" ht="15" customHeight="1" x14ac:dyDescent="0.25">
      <c r="U50453" s="104"/>
      <c r="AB50453" s="104"/>
      <c r="AC50453" s="104"/>
      <c r="AF50453" s="104"/>
      <c r="AG50453" s="104"/>
      <c r="AK50453" s="104"/>
      <c r="AL50453" s="104"/>
      <c r="AO50453" s="104"/>
      <c r="AP50453" s="104"/>
    </row>
    <row r="50454" spans="21:42" ht="15" customHeight="1" x14ac:dyDescent="0.25">
      <c r="U50454" s="104"/>
      <c r="AB50454" s="104"/>
      <c r="AC50454" s="104"/>
      <c r="AF50454" s="104"/>
      <c r="AG50454" s="104"/>
      <c r="AK50454" s="104"/>
      <c r="AL50454" s="104"/>
      <c r="AO50454" s="104"/>
      <c r="AP50454" s="104"/>
    </row>
    <row r="50455" spans="21:42" ht="15" customHeight="1" x14ac:dyDescent="0.25">
      <c r="U50455" s="104"/>
      <c r="AB50455" s="104"/>
      <c r="AC50455" s="104"/>
      <c r="AF50455" s="104"/>
      <c r="AG50455" s="104"/>
      <c r="AK50455" s="104"/>
      <c r="AL50455" s="104"/>
      <c r="AO50455" s="104"/>
      <c r="AP50455" s="104"/>
    </row>
    <row r="50456" spans="21:42" ht="15" customHeight="1" x14ac:dyDescent="0.25">
      <c r="U50456" s="104"/>
      <c r="AB50456" s="104"/>
      <c r="AC50456" s="104"/>
      <c r="AF50456" s="104"/>
      <c r="AG50456" s="104"/>
      <c r="AK50456" s="104"/>
      <c r="AL50456" s="104"/>
      <c r="AO50456" s="104"/>
      <c r="AP50456" s="104"/>
    </row>
    <row r="50457" spans="21:42" ht="15" customHeight="1" x14ac:dyDescent="0.25">
      <c r="U50457" s="104"/>
      <c r="AB50457" s="104"/>
      <c r="AC50457" s="104"/>
      <c r="AF50457" s="104"/>
      <c r="AG50457" s="104"/>
      <c r="AK50457" s="104"/>
      <c r="AL50457" s="104"/>
      <c r="AO50457" s="104"/>
      <c r="AP50457" s="104"/>
    </row>
    <row r="50458" spans="21:42" ht="15" customHeight="1" x14ac:dyDescent="0.25">
      <c r="U50458" s="104"/>
      <c r="AB50458" s="104"/>
      <c r="AC50458" s="104"/>
      <c r="AF50458" s="104"/>
      <c r="AG50458" s="104"/>
      <c r="AK50458" s="104"/>
      <c r="AL50458" s="104"/>
      <c r="AO50458" s="104"/>
      <c r="AP50458" s="104"/>
    </row>
    <row r="50459" spans="21:42" ht="15" customHeight="1" x14ac:dyDescent="0.25">
      <c r="U50459" s="104"/>
      <c r="AB50459" s="104"/>
      <c r="AC50459" s="104"/>
      <c r="AF50459" s="104"/>
      <c r="AG50459" s="104"/>
      <c r="AK50459" s="104"/>
      <c r="AL50459" s="104"/>
      <c r="AO50459" s="104"/>
      <c r="AP50459" s="104"/>
    </row>
    <row r="50460" spans="21:42" ht="15" customHeight="1" x14ac:dyDescent="0.25">
      <c r="U50460" s="104"/>
      <c r="AB50460" s="104"/>
      <c r="AC50460" s="104"/>
      <c r="AF50460" s="104"/>
      <c r="AG50460" s="104"/>
      <c r="AK50460" s="104"/>
      <c r="AL50460" s="104"/>
      <c r="AO50460" s="104"/>
      <c r="AP50460" s="104"/>
    </row>
    <row r="50461" spans="21:42" ht="15" customHeight="1" x14ac:dyDescent="0.25">
      <c r="U50461" s="104"/>
      <c r="AB50461" s="104"/>
      <c r="AC50461" s="104"/>
      <c r="AF50461" s="104"/>
      <c r="AG50461" s="104"/>
      <c r="AK50461" s="104"/>
      <c r="AL50461" s="104"/>
      <c r="AO50461" s="104"/>
      <c r="AP50461" s="104"/>
    </row>
    <row r="50462" spans="21:42" ht="15" customHeight="1" x14ac:dyDescent="0.25">
      <c r="U50462" s="104"/>
      <c r="AB50462" s="104"/>
      <c r="AC50462" s="104"/>
      <c r="AF50462" s="104"/>
      <c r="AG50462" s="104"/>
      <c r="AK50462" s="104"/>
      <c r="AL50462" s="104"/>
      <c r="AO50462" s="104"/>
      <c r="AP50462" s="104"/>
    </row>
    <row r="50463" spans="21:42" ht="15" customHeight="1" x14ac:dyDescent="0.25">
      <c r="U50463" s="104"/>
      <c r="AB50463" s="104"/>
      <c r="AC50463" s="104"/>
      <c r="AF50463" s="104"/>
      <c r="AG50463" s="104"/>
      <c r="AK50463" s="104"/>
      <c r="AL50463" s="104"/>
      <c r="AO50463" s="104"/>
      <c r="AP50463" s="104"/>
    </row>
    <row r="50464" spans="21:42" ht="15" customHeight="1" x14ac:dyDescent="0.25">
      <c r="U50464" s="104"/>
      <c r="AB50464" s="104"/>
      <c r="AC50464" s="104"/>
      <c r="AF50464" s="104"/>
      <c r="AG50464" s="104"/>
      <c r="AK50464" s="104"/>
      <c r="AL50464" s="104"/>
      <c r="AO50464" s="104"/>
      <c r="AP50464" s="104"/>
    </row>
    <row r="50465" spans="21:42" ht="15" customHeight="1" x14ac:dyDescent="0.25">
      <c r="U50465" s="104"/>
      <c r="AB50465" s="104"/>
      <c r="AC50465" s="104"/>
      <c r="AF50465" s="104"/>
      <c r="AG50465" s="104"/>
      <c r="AK50465" s="104"/>
      <c r="AL50465" s="104"/>
      <c r="AO50465" s="104"/>
      <c r="AP50465" s="104"/>
    </row>
    <row r="50466" spans="21:42" ht="15" customHeight="1" x14ac:dyDescent="0.25">
      <c r="U50466" s="104"/>
      <c r="AB50466" s="104"/>
      <c r="AC50466" s="104"/>
      <c r="AF50466" s="104"/>
      <c r="AG50466" s="104"/>
      <c r="AK50466" s="104"/>
      <c r="AL50466" s="104"/>
      <c r="AO50466" s="104"/>
      <c r="AP50466" s="104"/>
    </row>
    <row r="50467" spans="21:42" ht="15" customHeight="1" x14ac:dyDescent="0.25">
      <c r="U50467" s="104"/>
      <c r="AB50467" s="104"/>
      <c r="AC50467" s="104"/>
      <c r="AF50467" s="104"/>
      <c r="AG50467" s="104"/>
      <c r="AK50467" s="104"/>
      <c r="AL50467" s="104"/>
      <c r="AO50467" s="104"/>
      <c r="AP50467" s="104"/>
    </row>
    <row r="50468" spans="21:42" ht="15" customHeight="1" x14ac:dyDescent="0.25">
      <c r="U50468" s="104"/>
      <c r="AB50468" s="104"/>
      <c r="AC50468" s="104"/>
      <c r="AF50468" s="104"/>
      <c r="AG50468" s="104"/>
      <c r="AK50468" s="104"/>
      <c r="AL50468" s="104"/>
      <c r="AO50468" s="104"/>
      <c r="AP50468" s="104"/>
    </row>
    <row r="50469" spans="21:42" ht="15" customHeight="1" x14ac:dyDescent="0.25">
      <c r="U50469" s="104"/>
      <c r="AB50469" s="104"/>
      <c r="AC50469" s="104"/>
      <c r="AF50469" s="104"/>
      <c r="AG50469" s="104"/>
      <c r="AK50469" s="104"/>
      <c r="AL50469" s="104"/>
      <c r="AO50469" s="104"/>
      <c r="AP50469" s="104"/>
    </row>
    <row r="50470" spans="21:42" ht="15" customHeight="1" x14ac:dyDescent="0.25">
      <c r="U50470" s="104"/>
      <c r="AB50470" s="104"/>
      <c r="AC50470" s="104"/>
      <c r="AF50470" s="104"/>
      <c r="AG50470" s="104"/>
      <c r="AK50470" s="104"/>
      <c r="AL50470" s="104"/>
      <c r="AO50470" s="104"/>
      <c r="AP50470" s="104"/>
    </row>
    <row r="50471" spans="21:42" ht="15" customHeight="1" x14ac:dyDescent="0.25">
      <c r="U50471" s="104"/>
      <c r="AB50471" s="104"/>
      <c r="AC50471" s="104"/>
      <c r="AF50471" s="104"/>
      <c r="AG50471" s="104"/>
      <c r="AK50471" s="104"/>
      <c r="AL50471" s="104"/>
      <c r="AO50471" s="104"/>
      <c r="AP50471" s="104"/>
    </row>
    <row r="50472" spans="21:42" ht="15" customHeight="1" x14ac:dyDescent="0.25">
      <c r="U50472" s="104"/>
      <c r="AB50472" s="104"/>
      <c r="AC50472" s="104"/>
      <c r="AF50472" s="104"/>
      <c r="AG50472" s="104"/>
      <c r="AK50472" s="104"/>
      <c r="AL50472" s="104"/>
      <c r="AO50472" s="104"/>
      <c r="AP50472" s="104"/>
    </row>
    <row r="50473" spans="21:42" ht="15" customHeight="1" x14ac:dyDescent="0.25">
      <c r="U50473" s="104"/>
      <c r="AB50473" s="104"/>
      <c r="AC50473" s="104"/>
      <c r="AF50473" s="104"/>
      <c r="AG50473" s="104"/>
      <c r="AK50473" s="104"/>
      <c r="AL50473" s="104"/>
      <c r="AO50473" s="104"/>
      <c r="AP50473" s="104"/>
    </row>
    <row r="50474" spans="21:42" ht="15" customHeight="1" x14ac:dyDescent="0.25">
      <c r="U50474" s="104"/>
      <c r="AB50474" s="104"/>
      <c r="AC50474" s="104"/>
      <c r="AF50474" s="104"/>
      <c r="AG50474" s="104"/>
      <c r="AK50474" s="104"/>
      <c r="AL50474" s="104"/>
      <c r="AO50474" s="104"/>
      <c r="AP50474" s="104"/>
    </row>
    <row r="50475" spans="21:42" ht="15" customHeight="1" x14ac:dyDescent="0.25">
      <c r="U50475" s="104"/>
      <c r="AB50475" s="104"/>
      <c r="AC50475" s="104"/>
      <c r="AF50475" s="104"/>
      <c r="AG50475" s="104"/>
      <c r="AK50475" s="104"/>
      <c r="AL50475" s="104"/>
      <c r="AO50475" s="104"/>
      <c r="AP50475" s="104"/>
    </row>
    <row r="50476" spans="21:42" ht="15" customHeight="1" x14ac:dyDescent="0.25">
      <c r="U50476" s="104"/>
      <c r="AB50476" s="104"/>
      <c r="AC50476" s="104"/>
      <c r="AF50476" s="104"/>
      <c r="AG50476" s="104"/>
      <c r="AK50476" s="104"/>
      <c r="AL50476" s="104"/>
      <c r="AO50476" s="104"/>
      <c r="AP50476" s="104"/>
    </row>
    <row r="50477" spans="21:42" ht="15" customHeight="1" x14ac:dyDescent="0.25">
      <c r="U50477" s="104"/>
      <c r="AB50477" s="104"/>
      <c r="AC50477" s="104"/>
      <c r="AF50477" s="104"/>
      <c r="AG50477" s="104"/>
      <c r="AK50477" s="104"/>
      <c r="AL50477" s="104"/>
      <c r="AO50477" s="104"/>
      <c r="AP50477" s="104"/>
    </row>
    <row r="50478" spans="21:42" ht="15" customHeight="1" x14ac:dyDescent="0.25">
      <c r="U50478" s="104"/>
      <c r="AB50478" s="104"/>
      <c r="AC50478" s="104"/>
      <c r="AF50478" s="104"/>
      <c r="AG50478" s="104"/>
      <c r="AK50478" s="104"/>
      <c r="AL50478" s="104"/>
      <c r="AO50478" s="104"/>
      <c r="AP50478" s="104"/>
    </row>
    <row r="50479" spans="21:42" ht="15" customHeight="1" x14ac:dyDescent="0.25">
      <c r="U50479" s="104"/>
      <c r="AB50479" s="104"/>
      <c r="AC50479" s="104"/>
      <c r="AF50479" s="104"/>
      <c r="AG50479" s="104"/>
      <c r="AK50479" s="104"/>
      <c r="AL50479" s="104"/>
      <c r="AO50479" s="104"/>
      <c r="AP50479" s="104"/>
    </row>
    <row r="50480" spans="21:42" ht="15" customHeight="1" x14ac:dyDescent="0.25">
      <c r="U50480" s="104"/>
      <c r="AB50480" s="104"/>
      <c r="AC50480" s="104"/>
      <c r="AF50480" s="104"/>
      <c r="AG50480" s="104"/>
      <c r="AK50480" s="104"/>
      <c r="AL50480" s="104"/>
      <c r="AO50480" s="104"/>
      <c r="AP50480" s="104"/>
    </row>
    <row r="50481" spans="21:42" ht="15" customHeight="1" x14ac:dyDescent="0.25">
      <c r="U50481" s="104"/>
      <c r="AB50481" s="104"/>
      <c r="AC50481" s="104"/>
      <c r="AF50481" s="104"/>
      <c r="AG50481" s="104"/>
      <c r="AK50481" s="104"/>
      <c r="AL50481" s="104"/>
      <c r="AO50481" s="104"/>
      <c r="AP50481" s="104"/>
    </row>
    <row r="50482" spans="21:42" ht="15" customHeight="1" x14ac:dyDescent="0.25">
      <c r="U50482" s="104"/>
      <c r="AB50482" s="104"/>
      <c r="AC50482" s="104"/>
      <c r="AF50482" s="104"/>
      <c r="AG50482" s="104"/>
      <c r="AK50482" s="104"/>
      <c r="AL50482" s="104"/>
      <c r="AO50482" s="104"/>
      <c r="AP50482" s="104"/>
    </row>
    <row r="50483" spans="21:42" ht="15" customHeight="1" x14ac:dyDescent="0.25">
      <c r="U50483" s="104"/>
      <c r="AB50483" s="104"/>
      <c r="AC50483" s="104"/>
      <c r="AF50483" s="104"/>
      <c r="AG50483" s="104"/>
      <c r="AK50483" s="104"/>
      <c r="AL50483" s="104"/>
      <c r="AO50483" s="104"/>
      <c r="AP50483" s="104"/>
    </row>
    <row r="50484" spans="21:42" ht="15" customHeight="1" x14ac:dyDescent="0.25">
      <c r="U50484" s="104"/>
      <c r="AB50484" s="104"/>
      <c r="AC50484" s="104"/>
      <c r="AF50484" s="104"/>
      <c r="AG50484" s="104"/>
      <c r="AK50484" s="104"/>
      <c r="AL50484" s="104"/>
      <c r="AO50484" s="104"/>
      <c r="AP50484" s="104"/>
    </row>
    <row r="50485" spans="21:42" ht="15" customHeight="1" x14ac:dyDescent="0.25">
      <c r="U50485" s="104"/>
      <c r="AB50485" s="104"/>
      <c r="AC50485" s="104"/>
      <c r="AF50485" s="104"/>
      <c r="AG50485" s="104"/>
      <c r="AK50485" s="104"/>
      <c r="AL50485" s="104"/>
      <c r="AO50485" s="104"/>
      <c r="AP50485" s="104"/>
    </row>
    <row r="50486" spans="21:42" ht="15" customHeight="1" x14ac:dyDescent="0.25">
      <c r="U50486" s="104"/>
      <c r="AB50486" s="104"/>
      <c r="AC50486" s="104"/>
      <c r="AF50486" s="104"/>
      <c r="AG50486" s="104"/>
      <c r="AK50486" s="104"/>
      <c r="AL50486" s="104"/>
      <c r="AO50486" s="104"/>
      <c r="AP50486" s="104"/>
    </row>
    <row r="50487" spans="21:42" ht="15" customHeight="1" x14ac:dyDescent="0.25">
      <c r="U50487" s="104"/>
      <c r="AB50487" s="104"/>
      <c r="AC50487" s="104"/>
      <c r="AF50487" s="104"/>
      <c r="AG50487" s="104"/>
      <c r="AK50487" s="104"/>
      <c r="AL50487" s="104"/>
      <c r="AO50487" s="104"/>
      <c r="AP50487" s="104"/>
    </row>
    <row r="50488" spans="21:42" ht="15" customHeight="1" x14ac:dyDescent="0.25">
      <c r="U50488" s="104"/>
      <c r="AB50488" s="104"/>
      <c r="AC50488" s="104"/>
      <c r="AF50488" s="104"/>
      <c r="AG50488" s="104"/>
      <c r="AK50488" s="104"/>
      <c r="AL50488" s="104"/>
      <c r="AO50488" s="104"/>
      <c r="AP50488" s="104"/>
    </row>
    <row r="50489" spans="21:42" ht="15" customHeight="1" x14ac:dyDescent="0.25">
      <c r="U50489" s="104"/>
      <c r="AB50489" s="104"/>
      <c r="AC50489" s="104"/>
      <c r="AF50489" s="104"/>
      <c r="AG50489" s="104"/>
      <c r="AK50489" s="104"/>
      <c r="AL50489" s="104"/>
      <c r="AO50489" s="104"/>
      <c r="AP50489" s="104"/>
    </row>
    <row r="50490" spans="21:42" ht="15" customHeight="1" x14ac:dyDescent="0.25">
      <c r="U50490" s="104"/>
      <c r="AB50490" s="104"/>
      <c r="AC50490" s="104"/>
      <c r="AF50490" s="104"/>
      <c r="AG50490" s="104"/>
      <c r="AK50490" s="104"/>
      <c r="AL50490" s="104"/>
      <c r="AO50490" s="104"/>
      <c r="AP50490" s="104"/>
    </row>
    <row r="50491" spans="21:42" ht="15" customHeight="1" x14ac:dyDescent="0.25">
      <c r="U50491" s="104"/>
      <c r="AB50491" s="104"/>
      <c r="AC50491" s="104"/>
      <c r="AF50491" s="104"/>
      <c r="AG50491" s="104"/>
      <c r="AK50491" s="104"/>
      <c r="AL50491" s="104"/>
      <c r="AO50491" s="104"/>
      <c r="AP50491" s="104"/>
    </row>
    <row r="50492" spans="21:42" ht="15" customHeight="1" x14ac:dyDescent="0.25">
      <c r="U50492" s="104"/>
      <c r="AB50492" s="104"/>
      <c r="AC50492" s="104"/>
      <c r="AF50492" s="104"/>
      <c r="AG50492" s="104"/>
      <c r="AK50492" s="104"/>
      <c r="AL50492" s="104"/>
      <c r="AO50492" s="104"/>
      <c r="AP50492" s="104"/>
    </row>
    <row r="50493" spans="21:42" ht="15" customHeight="1" x14ac:dyDescent="0.25">
      <c r="U50493" s="104"/>
      <c r="AB50493" s="104"/>
      <c r="AC50493" s="104"/>
      <c r="AF50493" s="104"/>
      <c r="AG50493" s="104"/>
      <c r="AK50493" s="104"/>
      <c r="AL50493" s="104"/>
      <c r="AO50493" s="104"/>
      <c r="AP50493" s="104"/>
    </row>
    <row r="50494" spans="21:42" ht="15" customHeight="1" x14ac:dyDescent="0.25">
      <c r="U50494" s="104"/>
      <c r="AB50494" s="104"/>
      <c r="AC50494" s="104"/>
      <c r="AF50494" s="104"/>
      <c r="AG50494" s="104"/>
      <c r="AK50494" s="104"/>
      <c r="AL50494" s="104"/>
      <c r="AO50494" s="104"/>
      <c r="AP50494" s="104"/>
    </row>
    <row r="50495" spans="21:42" ht="15" customHeight="1" x14ac:dyDescent="0.25">
      <c r="U50495" s="104"/>
      <c r="AB50495" s="104"/>
      <c r="AC50495" s="104"/>
      <c r="AF50495" s="104"/>
      <c r="AG50495" s="104"/>
      <c r="AK50495" s="104"/>
      <c r="AL50495" s="104"/>
      <c r="AO50495" s="104"/>
      <c r="AP50495" s="104"/>
    </row>
    <row r="50496" spans="21:42" ht="15" customHeight="1" x14ac:dyDescent="0.25">
      <c r="U50496" s="104"/>
      <c r="AB50496" s="104"/>
      <c r="AC50496" s="104"/>
      <c r="AF50496" s="104"/>
      <c r="AG50496" s="104"/>
      <c r="AK50496" s="104"/>
      <c r="AL50496" s="104"/>
      <c r="AO50496" s="104"/>
      <c r="AP50496" s="104"/>
    </row>
    <row r="50497" spans="21:42" ht="15" customHeight="1" x14ac:dyDescent="0.25">
      <c r="U50497" s="104"/>
      <c r="AB50497" s="104"/>
      <c r="AC50497" s="104"/>
      <c r="AF50497" s="104"/>
      <c r="AG50497" s="104"/>
      <c r="AK50497" s="104"/>
      <c r="AL50497" s="104"/>
      <c r="AO50497" s="104"/>
      <c r="AP50497" s="104"/>
    </row>
    <row r="50498" spans="21:42" ht="15" customHeight="1" x14ac:dyDescent="0.25">
      <c r="U50498" s="104"/>
      <c r="AB50498" s="104"/>
      <c r="AC50498" s="104"/>
      <c r="AF50498" s="104"/>
      <c r="AG50498" s="104"/>
      <c r="AK50498" s="104"/>
      <c r="AL50498" s="104"/>
      <c r="AO50498" s="104"/>
      <c r="AP50498" s="104"/>
    </row>
    <row r="50499" spans="21:42" ht="15" customHeight="1" x14ac:dyDescent="0.25">
      <c r="U50499" s="104"/>
      <c r="AB50499" s="104"/>
      <c r="AC50499" s="104"/>
      <c r="AF50499" s="104"/>
      <c r="AG50499" s="104"/>
      <c r="AK50499" s="104"/>
      <c r="AL50499" s="104"/>
      <c r="AO50499" s="104"/>
      <c r="AP50499" s="104"/>
    </row>
    <row r="50500" spans="21:42" ht="15" customHeight="1" x14ac:dyDescent="0.25">
      <c r="U50500" s="104"/>
      <c r="AB50500" s="104"/>
      <c r="AC50500" s="104"/>
      <c r="AF50500" s="104"/>
      <c r="AG50500" s="104"/>
      <c r="AK50500" s="104"/>
      <c r="AL50500" s="104"/>
      <c r="AO50500" s="104"/>
      <c r="AP50500" s="104"/>
    </row>
    <row r="50501" spans="21:42" ht="15" customHeight="1" x14ac:dyDescent="0.25">
      <c r="U50501" s="104"/>
      <c r="AB50501" s="104"/>
      <c r="AC50501" s="104"/>
      <c r="AF50501" s="104"/>
      <c r="AG50501" s="104"/>
      <c r="AK50501" s="104"/>
      <c r="AL50501" s="104"/>
      <c r="AO50501" s="104"/>
      <c r="AP50501" s="104"/>
    </row>
    <row r="50502" spans="21:42" ht="15" customHeight="1" x14ac:dyDescent="0.25">
      <c r="U50502" s="104"/>
      <c r="AB50502" s="104"/>
      <c r="AC50502" s="104"/>
      <c r="AF50502" s="104"/>
      <c r="AG50502" s="104"/>
      <c r="AK50502" s="104"/>
      <c r="AL50502" s="104"/>
      <c r="AO50502" s="104"/>
      <c r="AP50502" s="104"/>
    </row>
    <row r="50503" spans="21:42" ht="15" customHeight="1" x14ac:dyDescent="0.25">
      <c r="U50503" s="104"/>
      <c r="AB50503" s="104"/>
      <c r="AC50503" s="104"/>
      <c r="AF50503" s="104"/>
      <c r="AG50503" s="104"/>
      <c r="AK50503" s="104"/>
      <c r="AL50503" s="104"/>
      <c r="AO50503" s="104"/>
      <c r="AP50503" s="104"/>
    </row>
    <row r="50504" spans="21:42" ht="15" customHeight="1" x14ac:dyDescent="0.25">
      <c r="U50504" s="104"/>
      <c r="AB50504" s="104"/>
      <c r="AC50504" s="104"/>
      <c r="AF50504" s="104"/>
      <c r="AG50504" s="104"/>
      <c r="AK50504" s="104"/>
      <c r="AL50504" s="104"/>
      <c r="AO50504" s="104"/>
      <c r="AP50504" s="104"/>
    </row>
    <row r="50505" spans="21:42" ht="15" customHeight="1" x14ac:dyDescent="0.25">
      <c r="U50505" s="104"/>
      <c r="AB50505" s="104"/>
      <c r="AC50505" s="104"/>
      <c r="AF50505" s="104"/>
      <c r="AG50505" s="104"/>
      <c r="AK50505" s="104"/>
      <c r="AL50505" s="104"/>
      <c r="AO50505" s="104"/>
      <c r="AP50505" s="104"/>
    </row>
    <row r="50506" spans="21:42" ht="15" customHeight="1" x14ac:dyDescent="0.25">
      <c r="U50506" s="104"/>
      <c r="AB50506" s="104"/>
      <c r="AC50506" s="104"/>
      <c r="AF50506" s="104"/>
      <c r="AG50506" s="104"/>
      <c r="AK50506" s="104"/>
      <c r="AL50506" s="104"/>
      <c r="AO50506" s="104"/>
      <c r="AP50506" s="104"/>
    </row>
    <row r="50507" spans="21:42" ht="15" customHeight="1" x14ac:dyDescent="0.25">
      <c r="U50507" s="104"/>
      <c r="AB50507" s="104"/>
      <c r="AC50507" s="104"/>
      <c r="AF50507" s="104"/>
      <c r="AG50507" s="104"/>
      <c r="AK50507" s="104"/>
      <c r="AL50507" s="104"/>
      <c r="AO50507" s="104"/>
      <c r="AP50507" s="104"/>
    </row>
    <row r="50508" spans="21:42" ht="15" customHeight="1" x14ac:dyDescent="0.25">
      <c r="U50508" s="104"/>
      <c r="AB50508" s="104"/>
      <c r="AC50508" s="104"/>
      <c r="AF50508" s="104"/>
      <c r="AG50508" s="104"/>
      <c r="AK50508" s="104"/>
      <c r="AL50508" s="104"/>
      <c r="AO50508" s="104"/>
      <c r="AP50508" s="104"/>
    </row>
    <row r="50509" spans="21:42" ht="15" customHeight="1" x14ac:dyDescent="0.25">
      <c r="U50509" s="104"/>
      <c r="AB50509" s="104"/>
      <c r="AC50509" s="104"/>
      <c r="AF50509" s="104"/>
      <c r="AG50509" s="104"/>
      <c r="AK50509" s="104"/>
      <c r="AL50509" s="104"/>
      <c r="AO50509" s="104"/>
      <c r="AP50509" s="104"/>
    </row>
    <row r="50510" spans="21:42" ht="15" customHeight="1" x14ac:dyDescent="0.25">
      <c r="U50510" s="104"/>
      <c r="AB50510" s="104"/>
      <c r="AC50510" s="104"/>
      <c r="AF50510" s="104"/>
      <c r="AG50510" s="104"/>
      <c r="AK50510" s="104"/>
      <c r="AL50510" s="104"/>
      <c r="AO50510" s="104"/>
      <c r="AP50510" s="104"/>
    </row>
    <row r="50511" spans="21:42" ht="15" customHeight="1" x14ac:dyDescent="0.25">
      <c r="U50511" s="104"/>
      <c r="AB50511" s="104"/>
      <c r="AC50511" s="104"/>
      <c r="AF50511" s="104"/>
      <c r="AG50511" s="104"/>
      <c r="AK50511" s="104"/>
      <c r="AL50511" s="104"/>
      <c r="AO50511" s="104"/>
      <c r="AP50511" s="104"/>
    </row>
    <row r="50512" spans="21:42" ht="15" customHeight="1" x14ac:dyDescent="0.25">
      <c r="U50512" s="104"/>
      <c r="AB50512" s="104"/>
      <c r="AC50512" s="104"/>
      <c r="AF50512" s="104"/>
      <c r="AG50512" s="104"/>
      <c r="AK50512" s="104"/>
      <c r="AL50512" s="104"/>
      <c r="AO50512" s="104"/>
      <c r="AP50512" s="104"/>
    </row>
    <row r="50513" spans="21:42" ht="15" customHeight="1" x14ac:dyDescent="0.25">
      <c r="U50513" s="104"/>
      <c r="AB50513" s="104"/>
      <c r="AC50513" s="104"/>
      <c r="AF50513" s="104"/>
      <c r="AG50513" s="104"/>
      <c r="AK50513" s="104"/>
      <c r="AL50513" s="104"/>
      <c r="AO50513" s="104"/>
      <c r="AP50513" s="104"/>
    </row>
    <row r="50514" spans="21:42" ht="15" customHeight="1" x14ac:dyDescent="0.25">
      <c r="U50514" s="104"/>
      <c r="AB50514" s="104"/>
      <c r="AC50514" s="104"/>
      <c r="AF50514" s="104"/>
      <c r="AG50514" s="104"/>
      <c r="AK50514" s="104"/>
      <c r="AL50514" s="104"/>
      <c r="AO50514" s="104"/>
      <c r="AP50514" s="104"/>
    </row>
    <row r="50515" spans="21:42" ht="15" customHeight="1" x14ac:dyDescent="0.25">
      <c r="U50515" s="104"/>
      <c r="AB50515" s="104"/>
      <c r="AC50515" s="104"/>
      <c r="AF50515" s="104"/>
      <c r="AG50515" s="104"/>
      <c r="AK50515" s="104"/>
      <c r="AL50515" s="104"/>
      <c r="AO50515" s="104"/>
      <c r="AP50515" s="104"/>
    </row>
    <row r="50516" spans="21:42" ht="15" customHeight="1" x14ac:dyDescent="0.25">
      <c r="U50516" s="104"/>
      <c r="AB50516" s="104"/>
      <c r="AC50516" s="104"/>
      <c r="AF50516" s="104"/>
      <c r="AG50516" s="104"/>
      <c r="AK50516" s="104"/>
      <c r="AL50516" s="104"/>
      <c r="AO50516" s="104"/>
      <c r="AP50516" s="104"/>
    </row>
    <row r="50517" spans="21:42" ht="15" customHeight="1" x14ac:dyDescent="0.25">
      <c r="U50517" s="104"/>
      <c r="AB50517" s="104"/>
      <c r="AC50517" s="104"/>
      <c r="AF50517" s="104"/>
      <c r="AG50517" s="104"/>
      <c r="AK50517" s="104"/>
      <c r="AL50517" s="104"/>
      <c r="AO50517" s="104"/>
      <c r="AP50517" s="104"/>
    </row>
    <row r="50518" spans="21:42" ht="15" customHeight="1" x14ac:dyDescent="0.25">
      <c r="U50518" s="104"/>
      <c r="AB50518" s="104"/>
      <c r="AC50518" s="104"/>
      <c r="AF50518" s="104"/>
      <c r="AG50518" s="104"/>
      <c r="AK50518" s="104"/>
      <c r="AL50518" s="104"/>
      <c r="AO50518" s="104"/>
      <c r="AP50518" s="104"/>
    </row>
    <row r="50519" spans="21:42" ht="15" customHeight="1" x14ac:dyDescent="0.25">
      <c r="U50519" s="104"/>
      <c r="AB50519" s="104"/>
      <c r="AC50519" s="104"/>
      <c r="AF50519" s="104"/>
      <c r="AG50519" s="104"/>
      <c r="AK50519" s="104"/>
      <c r="AL50519" s="104"/>
      <c r="AO50519" s="104"/>
      <c r="AP50519" s="104"/>
    </row>
    <row r="50520" spans="21:42" ht="15" customHeight="1" x14ac:dyDescent="0.25">
      <c r="U50520" s="104"/>
      <c r="AB50520" s="104"/>
      <c r="AC50520" s="104"/>
      <c r="AF50520" s="104"/>
      <c r="AG50520" s="104"/>
      <c r="AK50520" s="104"/>
      <c r="AL50520" s="104"/>
      <c r="AO50520" s="104"/>
      <c r="AP50520" s="104"/>
    </row>
    <row r="50521" spans="21:42" ht="15" customHeight="1" x14ac:dyDescent="0.25">
      <c r="U50521" s="104"/>
      <c r="AB50521" s="104"/>
      <c r="AC50521" s="104"/>
      <c r="AF50521" s="104"/>
      <c r="AG50521" s="104"/>
      <c r="AK50521" s="104"/>
      <c r="AL50521" s="104"/>
      <c r="AO50521" s="104"/>
      <c r="AP50521" s="104"/>
    </row>
    <row r="50522" spans="21:42" ht="15" customHeight="1" x14ac:dyDescent="0.25">
      <c r="U50522" s="104"/>
      <c r="AB50522" s="104"/>
      <c r="AC50522" s="104"/>
      <c r="AF50522" s="104"/>
      <c r="AG50522" s="104"/>
      <c r="AK50522" s="104"/>
      <c r="AL50522" s="104"/>
      <c r="AO50522" s="104"/>
      <c r="AP50522" s="104"/>
    </row>
    <row r="50523" spans="21:42" ht="15" customHeight="1" x14ac:dyDescent="0.25">
      <c r="U50523" s="104"/>
      <c r="AB50523" s="104"/>
      <c r="AC50523" s="104"/>
      <c r="AF50523" s="104"/>
      <c r="AG50523" s="104"/>
      <c r="AK50523" s="104"/>
      <c r="AL50523" s="104"/>
      <c r="AO50523" s="104"/>
      <c r="AP50523" s="104"/>
    </row>
    <row r="50524" spans="21:42" ht="15" customHeight="1" x14ac:dyDescent="0.25">
      <c r="U50524" s="104"/>
      <c r="AB50524" s="104"/>
      <c r="AC50524" s="104"/>
      <c r="AF50524" s="104"/>
      <c r="AG50524" s="104"/>
      <c r="AK50524" s="104"/>
      <c r="AL50524" s="104"/>
      <c r="AO50524" s="104"/>
      <c r="AP50524" s="104"/>
    </row>
    <row r="50525" spans="21:42" ht="15" customHeight="1" x14ac:dyDescent="0.25">
      <c r="U50525" s="104"/>
      <c r="AB50525" s="104"/>
      <c r="AC50525" s="104"/>
      <c r="AF50525" s="104"/>
      <c r="AG50525" s="104"/>
      <c r="AK50525" s="104"/>
      <c r="AL50525" s="104"/>
      <c r="AO50525" s="104"/>
      <c r="AP50525" s="104"/>
    </row>
    <row r="50526" spans="21:42" ht="15" customHeight="1" x14ac:dyDescent="0.25">
      <c r="U50526" s="104"/>
      <c r="AB50526" s="104"/>
      <c r="AC50526" s="104"/>
      <c r="AF50526" s="104"/>
      <c r="AG50526" s="104"/>
      <c r="AK50526" s="104"/>
      <c r="AL50526" s="104"/>
      <c r="AO50526" s="104"/>
      <c r="AP50526" s="104"/>
    </row>
    <row r="50527" spans="21:42" ht="15" customHeight="1" x14ac:dyDescent="0.25">
      <c r="U50527" s="104"/>
      <c r="AB50527" s="104"/>
      <c r="AC50527" s="104"/>
      <c r="AF50527" s="104"/>
      <c r="AG50527" s="104"/>
      <c r="AK50527" s="104"/>
      <c r="AL50527" s="104"/>
      <c r="AO50527" s="104"/>
      <c r="AP50527" s="104"/>
    </row>
    <row r="50528" spans="21:42" ht="15" customHeight="1" x14ac:dyDescent="0.25">
      <c r="U50528" s="104"/>
      <c r="AB50528" s="104"/>
      <c r="AC50528" s="104"/>
      <c r="AF50528" s="104"/>
      <c r="AG50528" s="104"/>
      <c r="AK50528" s="104"/>
      <c r="AL50528" s="104"/>
      <c r="AO50528" s="104"/>
      <c r="AP50528" s="104"/>
    </row>
    <row r="50529" spans="21:42" ht="15" customHeight="1" x14ac:dyDescent="0.25">
      <c r="U50529" s="104"/>
      <c r="AB50529" s="104"/>
      <c r="AC50529" s="104"/>
      <c r="AF50529" s="104"/>
      <c r="AG50529" s="104"/>
      <c r="AK50529" s="104"/>
      <c r="AL50529" s="104"/>
      <c r="AO50529" s="104"/>
      <c r="AP50529" s="104"/>
    </row>
    <row r="50530" spans="21:42" ht="15" customHeight="1" x14ac:dyDescent="0.25">
      <c r="U50530" s="104"/>
      <c r="AB50530" s="104"/>
      <c r="AC50530" s="104"/>
      <c r="AF50530" s="104"/>
      <c r="AG50530" s="104"/>
      <c r="AK50530" s="104"/>
      <c r="AL50530" s="104"/>
      <c r="AO50530" s="104"/>
      <c r="AP50530" s="104"/>
    </row>
    <row r="50531" spans="21:42" ht="15" customHeight="1" x14ac:dyDescent="0.25">
      <c r="U50531" s="104"/>
      <c r="AB50531" s="104"/>
      <c r="AC50531" s="104"/>
      <c r="AF50531" s="104"/>
      <c r="AG50531" s="104"/>
      <c r="AK50531" s="104"/>
      <c r="AL50531" s="104"/>
      <c r="AO50531" s="104"/>
      <c r="AP50531" s="104"/>
    </row>
    <row r="50532" spans="21:42" ht="15" customHeight="1" x14ac:dyDescent="0.25">
      <c r="U50532" s="104"/>
      <c r="AB50532" s="104"/>
      <c r="AC50532" s="104"/>
      <c r="AF50532" s="104"/>
      <c r="AG50532" s="104"/>
      <c r="AK50532" s="104"/>
      <c r="AL50532" s="104"/>
      <c r="AO50532" s="104"/>
      <c r="AP50532" s="104"/>
    </row>
    <row r="50533" spans="21:42" ht="15" customHeight="1" x14ac:dyDescent="0.25">
      <c r="U50533" s="104"/>
      <c r="AB50533" s="104"/>
      <c r="AC50533" s="104"/>
      <c r="AF50533" s="104"/>
      <c r="AG50533" s="104"/>
      <c r="AK50533" s="104"/>
      <c r="AL50533" s="104"/>
      <c r="AO50533" s="104"/>
      <c r="AP50533" s="104"/>
    </row>
    <row r="50534" spans="21:42" ht="15" customHeight="1" x14ac:dyDescent="0.25">
      <c r="U50534" s="104"/>
      <c r="AB50534" s="104"/>
      <c r="AC50534" s="104"/>
      <c r="AF50534" s="104"/>
      <c r="AG50534" s="104"/>
      <c r="AK50534" s="104"/>
      <c r="AL50534" s="104"/>
      <c r="AO50534" s="104"/>
      <c r="AP50534" s="104"/>
    </row>
    <row r="50535" spans="21:42" ht="15" customHeight="1" x14ac:dyDescent="0.25">
      <c r="U50535" s="104"/>
      <c r="AB50535" s="104"/>
      <c r="AC50535" s="104"/>
      <c r="AF50535" s="104"/>
      <c r="AG50535" s="104"/>
      <c r="AK50535" s="104"/>
      <c r="AL50535" s="104"/>
      <c r="AO50535" s="104"/>
      <c r="AP50535" s="104"/>
    </row>
    <row r="50536" spans="21:42" ht="15" customHeight="1" x14ac:dyDescent="0.25">
      <c r="U50536" s="104"/>
      <c r="AB50536" s="104"/>
      <c r="AC50536" s="104"/>
      <c r="AF50536" s="104"/>
      <c r="AG50536" s="104"/>
      <c r="AK50536" s="104"/>
      <c r="AL50536" s="104"/>
      <c r="AO50536" s="104"/>
      <c r="AP50536" s="104"/>
    </row>
    <row r="50537" spans="21:42" ht="15" customHeight="1" x14ac:dyDescent="0.25">
      <c r="U50537" s="104"/>
      <c r="AB50537" s="104"/>
      <c r="AC50537" s="104"/>
      <c r="AF50537" s="104"/>
      <c r="AG50537" s="104"/>
      <c r="AK50537" s="104"/>
      <c r="AL50537" s="104"/>
      <c r="AO50537" s="104"/>
      <c r="AP50537" s="104"/>
    </row>
    <row r="50538" spans="21:42" ht="15" customHeight="1" x14ac:dyDescent="0.25">
      <c r="U50538" s="104"/>
      <c r="AB50538" s="104"/>
      <c r="AC50538" s="104"/>
      <c r="AF50538" s="104"/>
      <c r="AG50538" s="104"/>
      <c r="AK50538" s="104"/>
      <c r="AL50538" s="104"/>
      <c r="AO50538" s="104"/>
      <c r="AP50538" s="104"/>
    </row>
    <row r="50539" spans="21:42" ht="15" customHeight="1" x14ac:dyDescent="0.25">
      <c r="U50539" s="104"/>
      <c r="AB50539" s="104"/>
      <c r="AC50539" s="104"/>
      <c r="AF50539" s="104"/>
      <c r="AG50539" s="104"/>
      <c r="AK50539" s="104"/>
      <c r="AL50539" s="104"/>
      <c r="AO50539" s="104"/>
      <c r="AP50539" s="104"/>
    </row>
    <row r="50540" spans="21:42" ht="15" customHeight="1" x14ac:dyDescent="0.25">
      <c r="U50540" s="104"/>
      <c r="AB50540" s="104"/>
      <c r="AC50540" s="104"/>
      <c r="AF50540" s="104"/>
      <c r="AG50540" s="104"/>
      <c r="AK50540" s="104"/>
      <c r="AL50540" s="104"/>
      <c r="AO50540" s="104"/>
      <c r="AP50540" s="104"/>
    </row>
    <row r="50541" spans="21:42" ht="15" customHeight="1" x14ac:dyDescent="0.25">
      <c r="U50541" s="104"/>
      <c r="AB50541" s="104"/>
      <c r="AC50541" s="104"/>
      <c r="AF50541" s="104"/>
      <c r="AG50541" s="104"/>
      <c r="AK50541" s="104"/>
      <c r="AL50541" s="104"/>
      <c r="AO50541" s="104"/>
      <c r="AP50541" s="104"/>
    </row>
    <row r="50542" spans="21:42" ht="15" customHeight="1" x14ac:dyDescent="0.25">
      <c r="U50542" s="104"/>
      <c r="AB50542" s="104"/>
      <c r="AC50542" s="104"/>
      <c r="AF50542" s="104"/>
      <c r="AG50542" s="104"/>
      <c r="AK50542" s="104"/>
      <c r="AL50542" s="104"/>
      <c r="AO50542" s="104"/>
      <c r="AP50542" s="104"/>
    </row>
    <row r="50543" spans="21:42" ht="15" customHeight="1" x14ac:dyDescent="0.25">
      <c r="U50543" s="104"/>
      <c r="AB50543" s="104"/>
      <c r="AC50543" s="104"/>
      <c r="AF50543" s="104"/>
      <c r="AG50543" s="104"/>
      <c r="AK50543" s="104"/>
      <c r="AL50543" s="104"/>
      <c r="AO50543" s="104"/>
      <c r="AP50543" s="104"/>
    </row>
    <row r="50544" spans="21:42" ht="15" customHeight="1" x14ac:dyDescent="0.25">
      <c r="U50544" s="104"/>
      <c r="AB50544" s="104"/>
      <c r="AC50544" s="104"/>
      <c r="AF50544" s="104"/>
      <c r="AG50544" s="104"/>
      <c r="AK50544" s="104"/>
      <c r="AL50544" s="104"/>
      <c r="AO50544" s="104"/>
      <c r="AP50544" s="104"/>
    </row>
    <row r="50545" spans="21:42" ht="15" customHeight="1" x14ac:dyDescent="0.25">
      <c r="U50545" s="104"/>
      <c r="AB50545" s="104"/>
      <c r="AC50545" s="104"/>
      <c r="AF50545" s="104"/>
      <c r="AG50545" s="104"/>
      <c r="AK50545" s="104"/>
      <c r="AL50545" s="104"/>
      <c r="AO50545" s="104"/>
      <c r="AP50545" s="104"/>
    </row>
    <row r="50546" spans="21:42" ht="15" customHeight="1" x14ac:dyDescent="0.25">
      <c r="U50546" s="104"/>
      <c r="AB50546" s="104"/>
      <c r="AC50546" s="104"/>
      <c r="AF50546" s="104"/>
      <c r="AG50546" s="104"/>
      <c r="AK50546" s="104"/>
      <c r="AL50546" s="104"/>
      <c r="AO50546" s="104"/>
      <c r="AP50546" s="104"/>
    </row>
    <row r="50547" spans="21:42" ht="15" customHeight="1" x14ac:dyDescent="0.25">
      <c r="U50547" s="104"/>
      <c r="AB50547" s="104"/>
      <c r="AC50547" s="104"/>
      <c r="AF50547" s="104"/>
      <c r="AG50547" s="104"/>
      <c r="AK50547" s="104"/>
      <c r="AL50547" s="104"/>
      <c r="AO50547" s="104"/>
      <c r="AP50547" s="104"/>
    </row>
    <row r="50548" spans="21:42" ht="15" customHeight="1" x14ac:dyDescent="0.25">
      <c r="U50548" s="104"/>
      <c r="AB50548" s="104"/>
      <c r="AC50548" s="104"/>
      <c r="AF50548" s="104"/>
      <c r="AG50548" s="104"/>
      <c r="AK50548" s="104"/>
      <c r="AL50548" s="104"/>
      <c r="AO50548" s="104"/>
      <c r="AP50548" s="104"/>
    </row>
    <row r="50549" spans="21:42" ht="15" customHeight="1" x14ac:dyDescent="0.25">
      <c r="U50549" s="104"/>
      <c r="AB50549" s="104"/>
      <c r="AC50549" s="104"/>
      <c r="AF50549" s="104"/>
      <c r="AG50549" s="104"/>
      <c r="AK50549" s="104"/>
      <c r="AL50549" s="104"/>
      <c r="AO50549" s="104"/>
      <c r="AP50549" s="104"/>
    </row>
    <row r="50550" spans="21:42" ht="15" customHeight="1" x14ac:dyDescent="0.25">
      <c r="U50550" s="104"/>
      <c r="AB50550" s="104"/>
      <c r="AC50550" s="104"/>
      <c r="AF50550" s="104"/>
      <c r="AG50550" s="104"/>
      <c r="AK50550" s="104"/>
      <c r="AL50550" s="104"/>
      <c r="AO50550" s="104"/>
      <c r="AP50550" s="104"/>
    </row>
    <row r="50551" spans="21:42" ht="15" customHeight="1" x14ac:dyDescent="0.25">
      <c r="U50551" s="104"/>
      <c r="AB50551" s="104"/>
      <c r="AC50551" s="104"/>
      <c r="AF50551" s="104"/>
      <c r="AG50551" s="104"/>
      <c r="AK50551" s="104"/>
      <c r="AL50551" s="104"/>
      <c r="AO50551" s="104"/>
      <c r="AP50551" s="104"/>
    </row>
    <row r="50552" spans="21:42" ht="15" customHeight="1" x14ac:dyDescent="0.25">
      <c r="U50552" s="104"/>
      <c r="AB50552" s="104"/>
      <c r="AC50552" s="104"/>
      <c r="AF50552" s="104"/>
      <c r="AG50552" s="104"/>
      <c r="AK50552" s="104"/>
      <c r="AL50552" s="104"/>
      <c r="AO50552" s="104"/>
      <c r="AP50552" s="104"/>
    </row>
    <row r="50553" spans="21:42" ht="15" customHeight="1" x14ac:dyDescent="0.25">
      <c r="U50553" s="104"/>
      <c r="AB50553" s="104"/>
      <c r="AC50553" s="104"/>
      <c r="AF50553" s="104"/>
      <c r="AG50553" s="104"/>
      <c r="AK50553" s="104"/>
      <c r="AL50553" s="104"/>
      <c r="AO50553" s="104"/>
      <c r="AP50553" s="104"/>
    </row>
    <row r="50554" spans="21:42" ht="15" customHeight="1" x14ac:dyDescent="0.25">
      <c r="U50554" s="104"/>
      <c r="AB50554" s="104"/>
      <c r="AC50554" s="104"/>
      <c r="AF50554" s="104"/>
      <c r="AG50554" s="104"/>
      <c r="AK50554" s="104"/>
      <c r="AL50554" s="104"/>
      <c r="AO50554" s="104"/>
      <c r="AP50554" s="104"/>
    </row>
    <row r="50555" spans="21:42" ht="15" customHeight="1" x14ac:dyDescent="0.25">
      <c r="U50555" s="104"/>
      <c r="AB50555" s="104"/>
      <c r="AC50555" s="104"/>
      <c r="AF50555" s="104"/>
      <c r="AG50555" s="104"/>
      <c r="AK50555" s="104"/>
      <c r="AL50555" s="104"/>
      <c r="AO50555" s="104"/>
      <c r="AP50555" s="104"/>
    </row>
    <row r="50556" spans="21:42" ht="15" customHeight="1" x14ac:dyDescent="0.25">
      <c r="U50556" s="104"/>
      <c r="AB50556" s="104"/>
      <c r="AC50556" s="104"/>
      <c r="AF50556" s="104"/>
      <c r="AG50556" s="104"/>
      <c r="AK50556" s="104"/>
      <c r="AL50556" s="104"/>
      <c r="AO50556" s="104"/>
      <c r="AP50556" s="104"/>
    </row>
    <row r="50557" spans="21:42" ht="15" customHeight="1" x14ac:dyDescent="0.25">
      <c r="U50557" s="104"/>
      <c r="AB50557" s="104"/>
      <c r="AC50557" s="104"/>
      <c r="AF50557" s="104"/>
      <c r="AG50557" s="104"/>
      <c r="AK50557" s="104"/>
      <c r="AL50557" s="104"/>
      <c r="AO50557" s="104"/>
      <c r="AP50557" s="104"/>
    </row>
    <row r="50558" spans="21:42" ht="15" customHeight="1" x14ac:dyDescent="0.25">
      <c r="U50558" s="104"/>
      <c r="AB50558" s="104"/>
      <c r="AC50558" s="104"/>
      <c r="AF50558" s="104"/>
      <c r="AG50558" s="104"/>
      <c r="AK50558" s="104"/>
      <c r="AL50558" s="104"/>
      <c r="AO50558" s="104"/>
      <c r="AP50558" s="104"/>
    </row>
    <row r="50559" spans="21:42" ht="15" customHeight="1" x14ac:dyDescent="0.25">
      <c r="U50559" s="104"/>
      <c r="AB50559" s="104"/>
      <c r="AC50559" s="104"/>
      <c r="AF50559" s="104"/>
      <c r="AG50559" s="104"/>
      <c r="AK50559" s="104"/>
      <c r="AL50559" s="104"/>
      <c r="AO50559" s="104"/>
      <c r="AP50559" s="104"/>
    </row>
    <row r="50560" spans="21:42" ht="15" customHeight="1" x14ac:dyDescent="0.25">
      <c r="U50560" s="104"/>
      <c r="AB50560" s="104"/>
      <c r="AC50560" s="104"/>
      <c r="AF50560" s="104"/>
      <c r="AG50560" s="104"/>
      <c r="AK50560" s="104"/>
      <c r="AL50560" s="104"/>
      <c r="AO50560" s="104"/>
      <c r="AP50560" s="104"/>
    </row>
    <row r="50561" spans="21:42" ht="15" customHeight="1" x14ac:dyDescent="0.25">
      <c r="U50561" s="104"/>
      <c r="AB50561" s="104"/>
      <c r="AC50561" s="104"/>
      <c r="AF50561" s="104"/>
      <c r="AG50561" s="104"/>
      <c r="AK50561" s="104"/>
      <c r="AL50561" s="104"/>
      <c r="AO50561" s="104"/>
      <c r="AP50561" s="104"/>
    </row>
    <row r="50562" spans="21:42" ht="15" customHeight="1" x14ac:dyDescent="0.25">
      <c r="U50562" s="104"/>
      <c r="AB50562" s="104"/>
      <c r="AC50562" s="104"/>
      <c r="AF50562" s="104"/>
      <c r="AG50562" s="104"/>
      <c r="AK50562" s="104"/>
      <c r="AL50562" s="104"/>
      <c r="AO50562" s="104"/>
      <c r="AP50562" s="104"/>
    </row>
    <row r="50563" spans="21:42" ht="15" customHeight="1" x14ac:dyDescent="0.25">
      <c r="U50563" s="104"/>
      <c r="AB50563" s="104"/>
      <c r="AC50563" s="104"/>
      <c r="AF50563" s="104"/>
      <c r="AG50563" s="104"/>
      <c r="AK50563" s="104"/>
      <c r="AL50563" s="104"/>
      <c r="AO50563" s="104"/>
      <c r="AP50563" s="104"/>
    </row>
    <row r="50564" spans="21:42" ht="15" customHeight="1" x14ac:dyDescent="0.25">
      <c r="U50564" s="104"/>
      <c r="AB50564" s="104"/>
      <c r="AC50564" s="104"/>
      <c r="AF50564" s="104"/>
      <c r="AG50564" s="104"/>
      <c r="AK50564" s="104"/>
      <c r="AL50564" s="104"/>
      <c r="AO50564" s="104"/>
      <c r="AP50564" s="104"/>
    </row>
    <row r="50565" spans="21:42" ht="15" customHeight="1" x14ac:dyDescent="0.25">
      <c r="U50565" s="104"/>
      <c r="AB50565" s="104"/>
      <c r="AC50565" s="104"/>
      <c r="AF50565" s="104"/>
      <c r="AG50565" s="104"/>
      <c r="AK50565" s="104"/>
      <c r="AL50565" s="104"/>
      <c r="AO50565" s="104"/>
      <c r="AP50565" s="104"/>
    </row>
    <row r="50566" spans="21:42" ht="15" customHeight="1" x14ac:dyDescent="0.25">
      <c r="U50566" s="104"/>
      <c r="AB50566" s="104"/>
      <c r="AC50566" s="104"/>
      <c r="AF50566" s="104"/>
      <c r="AG50566" s="104"/>
      <c r="AK50566" s="104"/>
      <c r="AL50566" s="104"/>
      <c r="AO50566" s="104"/>
      <c r="AP50566" s="104"/>
    </row>
    <row r="50567" spans="21:42" ht="15" customHeight="1" x14ac:dyDescent="0.25">
      <c r="U50567" s="104"/>
      <c r="AB50567" s="104"/>
      <c r="AC50567" s="104"/>
      <c r="AF50567" s="104"/>
      <c r="AG50567" s="104"/>
      <c r="AK50567" s="104"/>
      <c r="AL50567" s="104"/>
      <c r="AO50567" s="104"/>
      <c r="AP50567" s="104"/>
    </row>
    <row r="50568" spans="21:42" ht="15" customHeight="1" x14ac:dyDescent="0.25">
      <c r="U50568" s="104"/>
      <c r="AB50568" s="104"/>
      <c r="AC50568" s="104"/>
      <c r="AF50568" s="104"/>
      <c r="AG50568" s="104"/>
      <c r="AK50568" s="104"/>
      <c r="AL50568" s="104"/>
      <c r="AO50568" s="104"/>
      <c r="AP50568" s="104"/>
    </row>
    <row r="50569" spans="21:42" ht="15" customHeight="1" x14ac:dyDescent="0.25">
      <c r="U50569" s="104"/>
      <c r="AB50569" s="104"/>
      <c r="AC50569" s="104"/>
      <c r="AF50569" s="104"/>
      <c r="AG50569" s="104"/>
      <c r="AK50569" s="104"/>
      <c r="AL50569" s="104"/>
      <c r="AO50569" s="104"/>
      <c r="AP50569" s="104"/>
    </row>
    <row r="50570" spans="21:42" ht="15" customHeight="1" x14ac:dyDescent="0.25">
      <c r="U50570" s="104"/>
      <c r="AB50570" s="104"/>
      <c r="AC50570" s="104"/>
      <c r="AF50570" s="104"/>
      <c r="AG50570" s="104"/>
      <c r="AK50570" s="104"/>
      <c r="AL50570" s="104"/>
      <c r="AO50570" s="104"/>
      <c r="AP50570" s="104"/>
    </row>
    <row r="50571" spans="21:42" ht="15" customHeight="1" x14ac:dyDescent="0.25">
      <c r="U50571" s="104"/>
      <c r="AB50571" s="104"/>
      <c r="AC50571" s="104"/>
      <c r="AF50571" s="104"/>
      <c r="AG50571" s="104"/>
      <c r="AK50571" s="104"/>
      <c r="AL50571" s="104"/>
      <c r="AO50571" s="104"/>
      <c r="AP50571" s="104"/>
    </row>
    <row r="50572" spans="21:42" ht="15" customHeight="1" x14ac:dyDescent="0.25">
      <c r="U50572" s="104"/>
      <c r="AB50572" s="104"/>
      <c r="AC50572" s="104"/>
      <c r="AF50572" s="104"/>
      <c r="AG50572" s="104"/>
      <c r="AK50572" s="104"/>
      <c r="AL50572" s="104"/>
      <c r="AO50572" s="104"/>
      <c r="AP50572" s="104"/>
    </row>
    <row r="50573" spans="21:42" ht="15" customHeight="1" x14ac:dyDescent="0.25">
      <c r="U50573" s="104"/>
      <c r="AB50573" s="104"/>
      <c r="AC50573" s="104"/>
      <c r="AF50573" s="104"/>
      <c r="AG50573" s="104"/>
      <c r="AK50573" s="104"/>
      <c r="AL50573" s="104"/>
      <c r="AO50573" s="104"/>
      <c r="AP50573" s="104"/>
    </row>
    <row r="50574" spans="21:42" ht="15" customHeight="1" x14ac:dyDescent="0.25">
      <c r="U50574" s="104"/>
      <c r="AB50574" s="104"/>
      <c r="AC50574" s="104"/>
      <c r="AF50574" s="104"/>
      <c r="AG50574" s="104"/>
      <c r="AK50574" s="104"/>
      <c r="AL50574" s="104"/>
      <c r="AO50574" s="104"/>
      <c r="AP50574" s="104"/>
    </row>
    <row r="50575" spans="21:42" ht="15" customHeight="1" x14ac:dyDescent="0.25">
      <c r="U50575" s="104"/>
      <c r="AB50575" s="104"/>
      <c r="AC50575" s="104"/>
      <c r="AF50575" s="104"/>
      <c r="AG50575" s="104"/>
      <c r="AK50575" s="104"/>
      <c r="AL50575" s="104"/>
      <c r="AO50575" s="104"/>
      <c r="AP50575" s="104"/>
    </row>
    <row r="50576" spans="21:42" ht="15" customHeight="1" x14ac:dyDescent="0.25">
      <c r="U50576" s="104"/>
      <c r="AB50576" s="104"/>
      <c r="AC50576" s="104"/>
      <c r="AF50576" s="104"/>
      <c r="AG50576" s="104"/>
      <c r="AK50576" s="104"/>
      <c r="AL50576" s="104"/>
      <c r="AO50576" s="104"/>
      <c r="AP50576" s="104"/>
    </row>
    <row r="50577" spans="21:42" ht="15" customHeight="1" x14ac:dyDescent="0.25">
      <c r="U50577" s="104"/>
      <c r="AB50577" s="104"/>
      <c r="AC50577" s="104"/>
      <c r="AF50577" s="104"/>
      <c r="AG50577" s="104"/>
      <c r="AK50577" s="104"/>
      <c r="AL50577" s="104"/>
      <c r="AO50577" s="104"/>
      <c r="AP50577" s="104"/>
    </row>
    <row r="50578" spans="21:42" ht="15" customHeight="1" x14ac:dyDescent="0.25">
      <c r="U50578" s="104"/>
      <c r="AB50578" s="104"/>
      <c r="AC50578" s="104"/>
      <c r="AF50578" s="104"/>
      <c r="AG50578" s="104"/>
      <c r="AK50578" s="104"/>
      <c r="AL50578" s="104"/>
      <c r="AO50578" s="104"/>
      <c r="AP50578" s="104"/>
    </row>
    <row r="50579" spans="21:42" ht="15" customHeight="1" x14ac:dyDescent="0.25">
      <c r="U50579" s="104"/>
      <c r="AB50579" s="104"/>
      <c r="AC50579" s="104"/>
      <c r="AF50579" s="104"/>
      <c r="AG50579" s="104"/>
      <c r="AK50579" s="104"/>
      <c r="AL50579" s="104"/>
      <c r="AO50579" s="104"/>
      <c r="AP50579" s="104"/>
    </row>
    <row r="50580" spans="21:42" ht="15" customHeight="1" x14ac:dyDescent="0.25">
      <c r="U50580" s="104"/>
      <c r="AB50580" s="104"/>
      <c r="AC50580" s="104"/>
      <c r="AF50580" s="104"/>
      <c r="AG50580" s="104"/>
      <c r="AK50580" s="104"/>
      <c r="AL50580" s="104"/>
      <c r="AO50580" s="104"/>
      <c r="AP50580" s="104"/>
    </row>
    <row r="50581" spans="21:42" ht="15" customHeight="1" x14ac:dyDescent="0.25">
      <c r="U50581" s="104"/>
      <c r="AB50581" s="104"/>
      <c r="AC50581" s="104"/>
      <c r="AF50581" s="104"/>
      <c r="AG50581" s="104"/>
      <c r="AK50581" s="104"/>
      <c r="AL50581" s="104"/>
      <c r="AO50581" s="104"/>
      <c r="AP50581" s="104"/>
    </row>
    <row r="50582" spans="21:42" ht="15" customHeight="1" x14ac:dyDescent="0.25">
      <c r="U50582" s="104"/>
      <c r="AB50582" s="104"/>
      <c r="AC50582" s="104"/>
      <c r="AF50582" s="104"/>
      <c r="AG50582" s="104"/>
      <c r="AK50582" s="104"/>
      <c r="AL50582" s="104"/>
      <c r="AO50582" s="104"/>
      <c r="AP50582" s="104"/>
    </row>
    <row r="50583" spans="21:42" ht="15" customHeight="1" x14ac:dyDescent="0.25">
      <c r="U50583" s="104"/>
      <c r="AB50583" s="104"/>
      <c r="AC50583" s="104"/>
      <c r="AF50583" s="104"/>
      <c r="AG50583" s="104"/>
      <c r="AK50583" s="104"/>
      <c r="AL50583" s="104"/>
      <c r="AO50583" s="104"/>
      <c r="AP50583" s="104"/>
    </row>
    <row r="50584" spans="21:42" ht="15" customHeight="1" x14ac:dyDescent="0.25">
      <c r="U50584" s="104"/>
      <c r="AB50584" s="104"/>
      <c r="AC50584" s="104"/>
      <c r="AF50584" s="104"/>
      <c r="AG50584" s="104"/>
      <c r="AK50584" s="104"/>
      <c r="AL50584" s="104"/>
      <c r="AO50584" s="104"/>
      <c r="AP50584" s="104"/>
    </row>
    <row r="50585" spans="21:42" ht="15" customHeight="1" x14ac:dyDescent="0.25">
      <c r="U50585" s="104"/>
      <c r="AB50585" s="104"/>
      <c r="AC50585" s="104"/>
      <c r="AF50585" s="104"/>
      <c r="AG50585" s="104"/>
      <c r="AK50585" s="104"/>
      <c r="AL50585" s="104"/>
      <c r="AO50585" s="104"/>
      <c r="AP50585" s="104"/>
    </row>
    <row r="50586" spans="21:42" ht="15" customHeight="1" x14ac:dyDescent="0.25">
      <c r="U50586" s="104"/>
      <c r="AB50586" s="104"/>
      <c r="AC50586" s="104"/>
      <c r="AF50586" s="104"/>
      <c r="AG50586" s="104"/>
      <c r="AK50586" s="104"/>
      <c r="AL50586" s="104"/>
      <c r="AO50586" s="104"/>
      <c r="AP50586" s="104"/>
    </row>
    <row r="50587" spans="21:42" ht="15" customHeight="1" x14ac:dyDescent="0.25">
      <c r="U50587" s="104"/>
      <c r="AB50587" s="104"/>
      <c r="AC50587" s="104"/>
      <c r="AF50587" s="104"/>
      <c r="AG50587" s="104"/>
      <c r="AK50587" s="104"/>
      <c r="AL50587" s="104"/>
      <c r="AO50587" s="104"/>
      <c r="AP50587" s="104"/>
    </row>
    <row r="50588" spans="21:42" ht="15" customHeight="1" x14ac:dyDescent="0.25">
      <c r="U50588" s="104"/>
      <c r="AB50588" s="104"/>
      <c r="AC50588" s="104"/>
      <c r="AF50588" s="104"/>
      <c r="AG50588" s="104"/>
      <c r="AK50588" s="104"/>
      <c r="AL50588" s="104"/>
      <c r="AO50588" s="104"/>
      <c r="AP50588" s="104"/>
    </row>
    <row r="50589" spans="21:42" ht="15" customHeight="1" x14ac:dyDescent="0.25">
      <c r="U50589" s="104"/>
      <c r="AB50589" s="104"/>
      <c r="AC50589" s="104"/>
      <c r="AF50589" s="104"/>
      <c r="AG50589" s="104"/>
      <c r="AK50589" s="104"/>
      <c r="AL50589" s="104"/>
      <c r="AO50589" s="104"/>
      <c r="AP50589" s="104"/>
    </row>
    <row r="50590" spans="21:42" ht="15" customHeight="1" x14ac:dyDescent="0.25">
      <c r="U50590" s="104"/>
      <c r="AB50590" s="104"/>
      <c r="AC50590" s="104"/>
      <c r="AF50590" s="104"/>
      <c r="AG50590" s="104"/>
      <c r="AK50590" s="104"/>
      <c r="AL50590" s="104"/>
      <c r="AO50590" s="104"/>
      <c r="AP50590" s="104"/>
    </row>
    <row r="50591" spans="21:42" ht="15" customHeight="1" x14ac:dyDescent="0.25">
      <c r="U50591" s="104"/>
      <c r="AB50591" s="104"/>
      <c r="AC50591" s="104"/>
      <c r="AF50591" s="104"/>
      <c r="AG50591" s="104"/>
      <c r="AK50591" s="104"/>
      <c r="AL50591" s="104"/>
      <c r="AO50591" s="104"/>
      <c r="AP50591" s="104"/>
    </row>
    <row r="50592" spans="21:42" ht="15" customHeight="1" x14ac:dyDescent="0.25">
      <c r="U50592" s="104"/>
      <c r="AB50592" s="104"/>
      <c r="AC50592" s="104"/>
      <c r="AF50592" s="104"/>
      <c r="AG50592" s="104"/>
      <c r="AK50592" s="104"/>
      <c r="AL50592" s="104"/>
      <c r="AO50592" s="104"/>
      <c r="AP50592" s="104"/>
    </row>
    <row r="50593" spans="21:42" ht="15" customHeight="1" x14ac:dyDescent="0.25">
      <c r="U50593" s="104"/>
      <c r="AB50593" s="104"/>
      <c r="AC50593" s="104"/>
      <c r="AF50593" s="104"/>
      <c r="AG50593" s="104"/>
      <c r="AK50593" s="104"/>
      <c r="AL50593" s="104"/>
      <c r="AO50593" s="104"/>
      <c r="AP50593" s="104"/>
    </row>
    <row r="50594" spans="21:42" ht="15" customHeight="1" x14ac:dyDescent="0.25">
      <c r="U50594" s="104"/>
      <c r="AB50594" s="104"/>
      <c r="AC50594" s="104"/>
      <c r="AF50594" s="104"/>
      <c r="AG50594" s="104"/>
      <c r="AK50594" s="104"/>
      <c r="AL50594" s="104"/>
      <c r="AO50594" s="104"/>
      <c r="AP50594" s="104"/>
    </row>
    <row r="50595" spans="21:42" ht="15" customHeight="1" x14ac:dyDescent="0.25">
      <c r="U50595" s="104"/>
      <c r="AB50595" s="104"/>
      <c r="AC50595" s="104"/>
      <c r="AF50595" s="104"/>
      <c r="AG50595" s="104"/>
      <c r="AK50595" s="104"/>
      <c r="AL50595" s="104"/>
      <c r="AO50595" s="104"/>
      <c r="AP50595" s="104"/>
    </row>
    <row r="50596" spans="21:42" ht="15" customHeight="1" x14ac:dyDescent="0.25">
      <c r="U50596" s="104"/>
      <c r="AB50596" s="104"/>
      <c r="AC50596" s="104"/>
      <c r="AF50596" s="104"/>
      <c r="AG50596" s="104"/>
      <c r="AK50596" s="104"/>
      <c r="AL50596" s="104"/>
      <c r="AO50596" s="104"/>
      <c r="AP50596" s="104"/>
    </row>
    <row r="50597" spans="21:42" ht="15" customHeight="1" x14ac:dyDescent="0.25">
      <c r="U50597" s="104"/>
      <c r="AB50597" s="104"/>
      <c r="AC50597" s="104"/>
      <c r="AF50597" s="104"/>
      <c r="AG50597" s="104"/>
      <c r="AK50597" s="104"/>
      <c r="AL50597" s="104"/>
      <c r="AO50597" s="104"/>
      <c r="AP50597" s="104"/>
    </row>
    <row r="50598" spans="21:42" ht="15" customHeight="1" x14ac:dyDescent="0.25">
      <c r="U50598" s="104"/>
      <c r="AB50598" s="104"/>
      <c r="AC50598" s="104"/>
      <c r="AF50598" s="104"/>
      <c r="AG50598" s="104"/>
      <c r="AK50598" s="104"/>
      <c r="AL50598" s="104"/>
      <c r="AO50598" s="104"/>
      <c r="AP50598" s="104"/>
    </row>
    <row r="50599" spans="21:42" ht="15" customHeight="1" x14ac:dyDescent="0.25">
      <c r="U50599" s="104"/>
      <c r="AB50599" s="104"/>
      <c r="AC50599" s="104"/>
      <c r="AF50599" s="104"/>
      <c r="AG50599" s="104"/>
      <c r="AK50599" s="104"/>
      <c r="AL50599" s="104"/>
      <c r="AO50599" s="104"/>
      <c r="AP50599" s="104"/>
    </row>
    <row r="50600" spans="21:42" ht="15" customHeight="1" x14ac:dyDescent="0.25">
      <c r="U50600" s="104"/>
      <c r="AB50600" s="104"/>
      <c r="AC50600" s="104"/>
      <c r="AF50600" s="104"/>
      <c r="AG50600" s="104"/>
      <c r="AK50600" s="104"/>
      <c r="AL50600" s="104"/>
      <c r="AO50600" s="104"/>
      <c r="AP50600" s="104"/>
    </row>
    <row r="50601" spans="21:42" ht="15" customHeight="1" x14ac:dyDescent="0.25">
      <c r="U50601" s="104"/>
      <c r="AB50601" s="104"/>
      <c r="AC50601" s="104"/>
      <c r="AF50601" s="104"/>
      <c r="AG50601" s="104"/>
      <c r="AK50601" s="104"/>
      <c r="AL50601" s="104"/>
      <c r="AO50601" s="104"/>
      <c r="AP50601" s="104"/>
    </row>
    <row r="50602" spans="21:42" ht="15" customHeight="1" x14ac:dyDescent="0.25">
      <c r="U50602" s="104"/>
      <c r="AB50602" s="104"/>
      <c r="AC50602" s="104"/>
      <c r="AF50602" s="104"/>
      <c r="AG50602" s="104"/>
      <c r="AK50602" s="104"/>
      <c r="AL50602" s="104"/>
      <c r="AO50602" s="104"/>
      <c r="AP50602" s="104"/>
    </row>
    <row r="50603" spans="21:42" ht="15" customHeight="1" x14ac:dyDescent="0.25">
      <c r="U50603" s="104"/>
      <c r="AB50603" s="104"/>
      <c r="AC50603" s="104"/>
      <c r="AF50603" s="104"/>
      <c r="AG50603" s="104"/>
      <c r="AK50603" s="104"/>
      <c r="AL50603" s="104"/>
      <c r="AO50603" s="104"/>
      <c r="AP50603" s="104"/>
    </row>
    <row r="50604" spans="21:42" ht="15" customHeight="1" x14ac:dyDescent="0.25">
      <c r="U50604" s="104"/>
      <c r="AB50604" s="104"/>
      <c r="AC50604" s="104"/>
      <c r="AF50604" s="104"/>
      <c r="AG50604" s="104"/>
      <c r="AK50604" s="104"/>
      <c r="AL50604" s="104"/>
      <c r="AO50604" s="104"/>
      <c r="AP50604" s="104"/>
    </row>
    <row r="50605" spans="21:42" ht="15" customHeight="1" x14ac:dyDescent="0.25">
      <c r="U50605" s="104"/>
      <c r="AB50605" s="104"/>
      <c r="AC50605" s="104"/>
      <c r="AF50605" s="104"/>
      <c r="AG50605" s="104"/>
      <c r="AK50605" s="104"/>
      <c r="AL50605" s="104"/>
      <c r="AO50605" s="104"/>
      <c r="AP50605" s="104"/>
    </row>
    <row r="50606" spans="21:42" ht="15" customHeight="1" x14ac:dyDescent="0.25">
      <c r="U50606" s="104"/>
      <c r="AB50606" s="104"/>
      <c r="AC50606" s="104"/>
      <c r="AF50606" s="104"/>
      <c r="AG50606" s="104"/>
      <c r="AK50606" s="104"/>
      <c r="AL50606" s="104"/>
      <c r="AO50606" s="104"/>
      <c r="AP50606" s="104"/>
    </row>
    <row r="50607" spans="21:42" ht="15" customHeight="1" x14ac:dyDescent="0.25">
      <c r="U50607" s="104"/>
      <c r="AB50607" s="104"/>
      <c r="AC50607" s="104"/>
      <c r="AF50607" s="104"/>
      <c r="AG50607" s="104"/>
      <c r="AK50607" s="104"/>
      <c r="AL50607" s="104"/>
      <c r="AO50607" s="104"/>
      <c r="AP50607" s="104"/>
    </row>
    <row r="50608" spans="21:42" ht="15" customHeight="1" x14ac:dyDescent="0.25">
      <c r="U50608" s="104"/>
      <c r="AB50608" s="104"/>
      <c r="AC50608" s="104"/>
      <c r="AF50608" s="104"/>
      <c r="AG50608" s="104"/>
      <c r="AK50608" s="104"/>
      <c r="AL50608" s="104"/>
      <c r="AO50608" s="104"/>
      <c r="AP50608" s="104"/>
    </row>
    <row r="50609" spans="21:42" ht="15" customHeight="1" x14ac:dyDescent="0.25">
      <c r="U50609" s="104"/>
      <c r="AB50609" s="104"/>
      <c r="AC50609" s="104"/>
      <c r="AF50609" s="104"/>
      <c r="AG50609" s="104"/>
      <c r="AK50609" s="104"/>
      <c r="AL50609" s="104"/>
      <c r="AO50609" s="104"/>
      <c r="AP50609" s="104"/>
    </row>
    <row r="50610" spans="21:42" ht="15" customHeight="1" x14ac:dyDescent="0.25">
      <c r="U50610" s="104"/>
      <c r="AB50610" s="104"/>
      <c r="AC50610" s="104"/>
      <c r="AF50610" s="104"/>
      <c r="AG50610" s="104"/>
      <c r="AK50610" s="104"/>
      <c r="AL50610" s="104"/>
      <c r="AO50610" s="104"/>
      <c r="AP50610" s="104"/>
    </row>
    <row r="50611" spans="21:42" ht="15" customHeight="1" x14ac:dyDescent="0.25">
      <c r="U50611" s="104"/>
      <c r="AB50611" s="104"/>
      <c r="AC50611" s="104"/>
      <c r="AF50611" s="104"/>
      <c r="AG50611" s="104"/>
      <c r="AK50611" s="104"/>
      <c r="AL50611" s="104"/>
      <c r="AO50611" s="104"/>
      <c r="AP50611" s="104"/>
    </row>
    <row r="50612" spans="21:42" ht="15" customHeight="1" x14ac:dyDescent="0.25">
      <c r="U50612" s="104"/>
      <c r="AB50612" s="104"/>
      <c r="AC50612" s="104"/>
      <c r="AF50612" s="104"/>
      <c r="AG50612" s="104"/>
      <c r="AK50612" s="104"/>
      <c r="AL50612" s="104"/>
      <c r="AO50612" s="104"/>
      <c r="AP50612" s="104"/>
    </row>
    <row r="50613" spans="21:42" ht="15" customHeight="1" x14ac:dyDescent="0.25">
      <c r="U50613" s="104"/>
      <c r="AB50613" s="104"/>
      <c r="AC50613" s="104"/>
      <c r="AF50613" s="104"/>
      <c r="AG50613" s="104"/>
      <c r="AK50613" s="104"/>
      <c r="AL50613" s="104"/>
      <c r="AO50613" s="104"/>
      <c r="AP50613" s="104"/>
    </row>
    <row r="50614" spans="21:42" ht="15" customHeight="1" x14ac:dyDescent="0.25">
      <c r="U50614" s="104"/>
      <c r="AB50614" s="104"/>
      <c r="AC50614" s="104"/>
      <c r="AF50614" s="104"/>
      <c r="AG50614" s="104"/>
      <c r="AK50614" s="104"/>
      <c r="AL50614" s="104"/>
      <c r="AO50614" s="104"/>
      <c r="AP50614" s="104"/>
    </row>
    <row r="50615" spans="21:42" ht="15" customHeight="1" x14ac:dyDescent="0.25">
      <c r="U50615" s="104"/>
      <c r="AB50615" s="104"/>
      <c r="AC50615" s="104"/>
      <c r="AF50615" s="104"/>
      <c r="AG50615" s="104"/>
      <c r="AK50615" s="104"/>
      <c r="AL50615" s="104"/>
      <c r="AO50615" s="104"/>
      <c r="AP50615" s="104"/>
    </row>
    <row r="50616" spans="21:42" ht="15" customHeight="1" x14ac:dyDescent="0.25">
      <c r="U50616" s="104"/>
      <c r="AB50616" s="104"/>
      <c r="AC50616" s="104"/>
      <c r="AF50616" s="104"/>
      <c r="AG50616" s="104"/>
      <c r="AK50616" s="104"/>
      <c r="AL50616" s="104"/>
      <c r="AO50616" s="104"/>
      <c r="AP50616" s="104"/>
    </row>
    <row r="50617" spans="21:42" ht="15" customHeight="1" x14ac:dyDescent="0.25">
      <c r="U50617" s="104"/>
      <c r="AB50617" s="104"/>
      <c r="AC50617" s="104"/>
      <c r="AF50617" s="104"/>
      <c r="AG50617" s="104"/>
      <c r="AK50617" s="104"/>
      <c r="AL50617" s="104"/>
      <c r="AO50617" s="104"/>
      <c r="AP50617" s="104"/>
    </row>
    <row r="50618" spans="21:42" ht="15" customHeight="1" x14ac:dyDescent="0.25">
      <c r="U50618" s="104"/>
      <c r="AB50618" s="104"/>
      <c r="AC50618" s="104"/>
      <c r="AF50618" s="104"/>
      <c r="AG50618" s="104"/>
      <c r="AK50618" s="104"/>
      <c r="AL50618" s="104"/>
      <c r="AO50618" s="104"/>
      <c r="AP50618" s="104"/>
    </row>
    <row r="50619" spans="21:42" ht="15" customHeight="1" x14ac:dyDescent="0.25">
      <c r="U50619" s="104"/>
      <c r="AB50619" s="104"/>
      <c r="AC50619" s="104"/>
      <c r="AF50619" s="104"/>
      <c r="AG50619" s="104"/>
      <c r="AK50619" s="104"/>
      <c r="AL50619" s="104"/>
      <c r="AO50619" s="104"/>
      <c r="AP50619" s="104"/>
    </row>
    <row r="50620" spans="21:42" ht="15" customHeight="1" x14ac:dyDescent="0.25">
      <c r="U50620" s="104"/>
      <c r="AB50620" s="104"/>
      <c r="AC50620" s="104"/>
      <c r="AF50620" s="104"/>
      <c r="AG50620" s="104"/>
      <c r="AK50620" s="104"/>
      <c r="AL50620" s="104"/>
      <c r="AO50620" s="104"/>
      <c r="AP50620" s="104"/>
    </row>
    <row r="50621" spans="21:42" ht="15" customHeight="1" x14ac:dyDescent="0.25">
      <c r="U50621" s="104"/>
      <c r="AB50621" s="104"/>
      <c r="AC50621" s="104"/>
      <c r="AF50621" s="104"/>
      <c r="AG50621" s="104"/>
      <c r="AK50621" s="104"/>
      <c r="AL50621" s="104"/>
      <c r="AO50621" s="104"/>
      <c r="AP50621" s="104"/>
    </row>
    <row r="50622" spans="21:42" ht="15" customHeight="1" x14ac:dyDescent="0.25">
      <c r="U50622" s="104"/>
      <c r="AB50622" s="104"/>
      <c r="AC50622" s="104"/>
      <c r="AF50622" s="104"/>
      <c r="AG50622" s="104"/>
      <c r="AK50622" s="104"/>
      <c r="AL50622" s="104"/>
      <c r="AO50622" s="104"/>
      <c r="AP50622" s="104"/>
    </row>
    <row r="50623" spans="21:42" ht="15" customHeight="1" x14ac:dyDescent="0.25">
      <c r="U50623" s="104"/>
      <c r="AB50623" s="104"/>
      <c r="AC50623" s="104"/>
      <c r="AF50623" s="104"/>
      <c r="AG50623" s="104"/>
      <c r="AK50623" s="104"/>
      <c r="AL50623" s="104"/>
      <c r="AO50623" s="104"/>
      <c r="AP50623" s="104"/>
    </row>
    <row r="50624" spans="21:42" ht="15" customHeight="1" x14ac:dyDescent="0.25">
      <c r="U50624" s="104"/>
      <c r="AB50624" s="104"/>
      <c r="AC50624" s="104"/>
      <c r="AF50624" s="104"/>
      <c r="AG50624" s="104"/>
      <c r="AK50624" s="104"/>
      <c r="AL50624" s="104"/>
      <c r="AO50624" s="104"/>
      <c r="AP50624" s="104"/>
    </row>
    <row r="50625" spans="21:42" ht="15" customHeight="1" x14ac:dyDescent="0.25">
      <c r="U50625" s="104"/>
      <c r="AB50625" s="104"/>
      <c r="AC50625" s="104"/>
      <c r="AF50625" s="104"/>
      <c r="AG50625" s="104"/>
      <c r="AK50625" s="104"/>
      <c r="AL50625" s="104"/>
      <c r="AO50625" s="104"/>
      <c r="AP50625" s="104"/>
    </row>
    <row r="50626" spans="21:42" ht="15" customHeight="1" x14ac:dyDescent="0.25">
      <c r="U50626" s="104"/>
      <c r="AB50626" s="104"/>
      <c r="AC50626" s="104"/>
      <c r="AF50626" s="104"/>
      <c r="AG50626" s="104"/>
      <c r="AK50626" s="104"/>
      <c r="AL50626" s="104"/>
      <c r="AO50626" s="104"/>
      <c r="AP50626" s="104"/>
    </row>
    <row r="50627" spans="21:42" ht="15" customHeight="1" x14ac:dyDescent="0.25">
      <c r="U50627" s="104"/>
      <c r="AB50627" s="104"/>
      <c r="AC50627" s="104"/>
      <c r="AF50627" s="104"/>
      <c r="AG50627" s="104"/>
      <c r="AK50627" s="104"/>
      <c r="AL50627" s="104"/>
      <c r="AO50627" s="104"/>
      <c r="AP50627" s="104"/>
    </row>
    <row r="50628" spans="21:42" ht="15" customHeight="1" x14ac:dyDescent="0.25">
      <c r="U50628" s="104"/>
      <c r="AB50628" s="104"/>
      <c r="AC50628" s="104"/>
      <c r="AF50628" s="104"/>
      <c r="AG50628" s="104"/>
      <c r="AK50628" s="104"/>
      <c r="AL50628" s="104"/>
      <c r="AO50628" s="104"/>
      <c r="AP50628" s="104"/>
    </row>
    <row r="50629" spans="21:42" ht="15" customHeight="1" x14ac:dyDescent="0.25">
      <c r="U50629" s="104"/>
      <c r="AB50629" s="104"/>
      <c r="AC50629" s="104"/>
      <c r="AF50629" s="104"/>
      <c r="AG50629" s="104"/>
      <c r="AK50629" s="104"/>
      <c r="AL50629" s="104"/>
      <c r="AO50629" s="104"/>
      <c r="AP50629" s="104"/>
    </row>
    <row r="50630" spans="21:42" ht="15" customHeight="1" x14ac:dyDescent="0.25">
      <c r="U50630" s="104"/>
      <c r="AB50630" s="104"/>
      <c r="AC50630" s="104"/>
      <c r="AF50630" s="104"/>
      <c r="AG50630" s="104"/>
      <c r="AK50630" s="104"/>
      <c r="AL50630" s="104"/>
      <c r="AO50630" s="104"/>
      <c r="AP50630" s="104"/>
    </row>
    <row r="50631" spans="21:42" ht="15" customHeight="1" x14ac:dyDescent="0.25">
      <c r="U50631" s="104"/>
      <c r="AB50631" s="104"/>
      <c r="AC50631" s="104"/>
      <c r="AF50631" s="104"/>
      <c r="AG50631" s="104"/>
      <c r="AK50631" s="104"/>
      <c r="AL50631" s="104"/>
      <c r="AO50631" s="104"/>
      <c r="AP50631" s="104"/>
    </row>
    <row r="50632" spans="21:42" ht="15" customHeight="1" x14ac:dyDescent="0.25">
      <c r="U50632" s="104"/>
      <c r="AB50632" s="104"/>
      <c r="AC50632" s="104"/>
      <c r="AF50632" s="104"/>
      <c r="AG50632" s="104"/>
      <c r="AK50632" s="104"/>
      <c r="AL50632" s="104"/>
      <c r="AO50632" s="104"/>
      <c r="AP50632" s="104"/>
    </row>
    <row r="50633" spans="21:42" ht="15" customHeight="1" x14ac:dyDescent="0.25">
      <c r="U50633" s="104"/>
      <c r="AB50633" s="104"/>
      <c r="AC50633" s="104"/>
      <c r="AF50633" s="104"/>
      <c r="AG50633" s="104"/>
      <c r="AK50633" s="104"/>
      <c r="AL50633" s="104"/>
      <c r="AO50633" s="104"/>
      <c r="AP50633" s="104"/>
    </row>
    <row r="50634" spans="21:42" ht="15" customHeight="1" x14ac:dyDescent="0.25">
      <c r="U50634" s="104"/>
      <c r="AB50634" s="104"/>
      <c r="AC50634" s="104"/>
      <c r="AF50634" s="104"/>
      <c r="AG50634" s="104"/>
      <c r="AK50634" s="104"/>
      <c r="AL50634" s="104"/>
      <c r="AO50634" s="104"/>
      <c r="AP50634" s="104"/>
    </row>
    <row r="50635" spans="21:42" ht="15" customHeight="1" x14ac:dyDescent="0.25">
      <c r="U50635" s="104"/>
      <c r="AB50635" s="104"/>
      <c r="AC50635" s="104"/>
      <c r="AF50635" s="104"/>
      <c r="AG50635" s="104"/>
      <c r="AK50635" s="104"/>
      <c r="AL50635" s="104"/>
      <c r="AO50635" s="104"/>
      <c r="AP50635" s="104"/>
    </row>
    <row r="50636" spans="21:42" ht="15" customHeight="1" x14ac:dyDescent="0.25">
      <c r="U50636" s="104"/>
      <c r="AB50636" s="104"/>
      <c r="AC50636" s="104"/>
      <c r="AF50636" s="104"/>
      <c r="AG50636" s="104"/>
      <c r="AK50636" s="104"/>
      <c r="AL50636" s="104"/>
      <c r="AO50636" s="104"/>
      <c r="AP50636" s="104"/>
    </row>
    <row r="50637" spans="21:42" ht="15" customHeight="1" x14ac:dyDescent="0.25">
      <c r="U50637" s="104"/>
      <c r="AB50637" s="104"/>
      <c r="AC50637" s="104"/>
      <c r="AF50637" s="104"/>
      <c r="AG50637" s="104"/>
      <c r="AK50637" s="104"/>
      <c r="AL50637" s="104"/>
      <c r="AO50637" s="104"/>
      <c r="AP50637" s="104"/>
    </row>
    <row r="50638" spans="21:42" ht="15" customHeight="1" x14ac:dyDescent="0.25">
      <c r="U50638" s="104"/>
      <c r="AB50638" s="104"/>
      <c r="AC50638" s="104"/>
      <c r="AF50638" s="104"/>
      <c r="AG50638" s="104"/>
      <c r="AK50638" s="104"/>
      <c r="AL50638" s="104"/>
      <c r="AO50638" s="104"/>
      <c r="AP50638" s="104"/>
    </row>
    <row r="50639" spans="21:42" ht="15" customHeight="1" x14ac:dyDescent="0.25">
      <c r="U50639" s="104"/>
      <c r="AB50639" s="104"/>
      <c r="AC50639" s="104"/>
      <c r="AF50639" s="104"/>
      <c r="AG50639" s="104"/>
      <c r="AK50639" s="104"/>
      <c r="AL50639" s="104"/>
      <c r="AO50639" s="104"/>
      <c r="AP50639" s="104"/>
    </row>
    <row r="50640" spans="21:42" ht="15" customHeight="1" x14ac:dyDescent="0.25">
      <c r="U50640" s="104"/>
      <c r="AB50640" s="104"/>
      <c r="AC50640" s="104"/>
      <c r="AF50640" s="104"/>
      <c r="AG50640" s="104"/>
      <c r="AK50640" s="104"/>
      <c r="AL50640" s="104"/>
      <c r="AO50640" s="104"/>
      <c r="AP50640" s="104"/>
    </row>
    <row r="50641" spans="21:42" ht="15" customHeight="1" x14ac:dyDescent="0.25">
      <c r="U50641" s="104"/>
      <c r="AB50641" s="104"/>
      <c r="AC50641" s="104"/>
      <c r="AF50641" s="104"/>
      <c r="AG50641" s="104"/>
      <c r="AK50641" s="104"/>
      <c r="AL50641" s="104"/>
      <c r="AO50641" s="104"/>
      <c r="AP50641" s="104"/>
    </row>
    <row r="50642" spans="21:42" ht="15" customHeight="1" x14ac:dyDescent="0.25">
      <c r="U50642" s="104"/>
      <c r="AB50642" s="104"/>
      <c r="AC50642" s="104"/>
      <c r="AF50642" s="104"/>
      <c r="AG50642" s="104"/>
      <c r="AK50642" s="104"/>
      <c r="AL50642" s="104"/>
      <c r="AO50642" s="104"/>
      <c r="AP50642" s="104"/>
    </row>
    <row r="50643" spans="21:42" ht="15" customHeight="1" x14ac:dyDescent="0.25">
      <c r="U50643" s="104"/>
      <c r="AB50643" s="104"/>
      <c r="AC50643" s="104"/>
      <c r="AF50643" s="104"/>
      <c r="AG50643" s="104"/>
      <c r="AK50643" s="104"/>
      <c r="AL50643" s="104"/>
      <c r="AO50643" s="104"/>
      <c r="AP50643" s="104"/>
    </row>
    <row r="50644" spans="21:42" ht="15" customHeight="1" x14ac:dyDescent="0.25">
      <c r="U50644" s="104"/>
      <c r="AB50644" s="104"/>
      <c r="AC50644" s="104"/>
      <c r="AF50644" s="104"/>
      <c r="AG50644" s="104"/>
      <c r="AK50644" s="104"/>
      <c r="AL50644" s="104"/>
      <c r="AO50644" s="104"/>
      <c r="AP50644" s="104"/>
    </row>
    <row r="50645" spans="21:42" ht="15" customHeight="1" x14ac:dyDescent="0.25">
      <c r="U50645" s="104"/>
      <c r="AB50645" s="104"/>
      <c r="AC50645" s="104"/>
      <c r="AF50645" s="104"/>
      <c r="AG50645" s="104"/>
      <c r="AK50645" s="104"/>
      <c r="AL50645" s="104"/>
      <c r="AO50645" s="104"/>
      <c r="AP50645" s="104"/>
    </row>
    <row r="50646" spans="21:42" ht="15" customHeight="1" x14ac:dyDescent="0.25">
      <c r="U50646" s="104"/>
      <c r="AB50646" s="104"/>
      <c r="AC50646" s="104"/>
      <c r="AF50646" s="104"/>
      <c r="AG50646" s="104"/>
      <c r="AK50646" s="104"/>
      <c r="AL50646" s="104"/>
      <c r="AO50646" s="104"/>
      <c r="AP50646" s="104"/>
    </row>
    <row r="50647" spans="21:42" ht="15" customHeight="1" x14ac:dyDescent="0.25">
      <c r="U50647" s="104"/>
      <c r="AB50647" s="104"/>
      <c r="AC50647" s="104"/>
      <c r="AF50647" s="104"/>
      <c r="AG50647" s="104"/>
      <c r="AK50647" s="104"/>
      <c r="AL50647" s="104"/>
      <c r="AO50647" s="104"/>
      <c r="AP50647" s="104"/>
    </row>
    <row r="50648" spans="21:42" ht="15" customHeight="1" x14ac:dyDescent="0.25">
      <c r="U50648" s="104"/>
      <c r="AB50648" s="104"/>
      <c r="AC50648" s="104"/>
      <c r="AF50648" s="104"/>
      <c r="AG50648" s="104"/>
      <c r="AK50648" s="104"/>
      <c r="AL50648" s="104"/>
      <c r="AO50648" s="104"/>
      <c r="AP50648" s="104"/>
    </row>
    <row r="50649" spans="21:42" ht="15" customHeight="1" x14ac:dyDescent="0.25">
      <c r="U50649" s="104"/>
      <c r="AB50649" s="104"/>
      <c r="AC50649" s="104"/>
      <c r="AF50649" s="104"/>
      <c r="AG50649" s="104"/>
      <c r="AK50649" s="104"/>
      <c r="AL50649" s="104"/>
      <c r="AO50649" s="104"/>
      <c r="AP50649" s="104"/>
    </row>
    <row r="50650" spans="21:42" ht="15" customHeight="1" x14ac:dyDescent="0.25">
      <c r="U50650" s="104"/>
      <c r="AB50650" s="104"/>
      <c r="AC50650" s="104"/>
      <c r="AF50650" s="104"/>
      <c r="AG50650" s="104"/>
      <c r="AK50650" s="104"/>
      <c r="AL50650" s="104"/>
      <c r="AO50650" s="104"/>
      <c r="AP50650" s="104"/>
    </row>
    <row r="50651" spans="21:42" ht="15" customHeight="1" x14ac:dyDescent="0.25">
      <c r="U50651" s="104"/>
      <c r="AB50651" s="104"/>
      <c r="AC50651" s="104"/>
      <c r="AF50651" s="104"/>
      <c r="AG50651" s="104"/>
      <c r="AK50651" s="104"/>
      <c r="AL50651" s="104"/>
      <c r="AO50651" s="104"/>
      <c r="AP50651" s="104"/>
    </row>
    <row r="50652" spans="21:42" ht="15" customHeight="1" x14ac:dyDescent="0.25">
      <c r="U50652" s="104"/>
      <c r="AB50652" s="104"/>
      <c r="AC50652" s="104"/>
      <c r="AF50652" s="104"/>
      <c r="AG50652" s="104"/>
      <c r="AK50652" s="104"/>
      <c r="AL50652" s="104"/>
      <c r="AO50652" s="104"/>
      <c r="AP50652" s="104"/>
    </row>
    <row r="50653" spans="21:42" ht="15" customHeight="1" x14ac:dyDescent="0.25">
      <c r="U50653" s="104"/>
      <c r="AB50653" s="104"/>
      <c r="AC50653" s="104"/>
      <c r="AF50653" s="104"/>
      <c r="AG50653" s="104"/>
      <c r="AK50653" s="104"/>
      <c r="AL50653" s="104"/>
      <c r="AO50653" s="104"/>
      <c r="AP50653" s="104"/>
    </row>
    <row r="50654" spans="21:42" ht="15" customHeight="1" x14ac:dyDescent="0.25">
      <c r="U50654" s="104"/>
      <c r="AB50654" s="104"/>
      <c r="AC50654" s="104"/>
      <c r="AF50654" s="104"/>
      <c r="AG50654" s="104"/>
      <c r="AK50654" s="104"/>
      <c r="AL50654" s="104"/>
      <c r="AO50654" s="104"/>
      <c r="AP50654" s="104"/>
    </row>
    <row r="50655" spans="21:42" ht="15" customHeight="1" x14ac:dyDescent="0.25">
      <c r="U50655" s="104"/>
      <c r="AB50655" s="104"/>
      <c r="AC50655" s="104"/>
      <c r="AF50655" s="104"/>
      <c r="AG50655" s="104"/>
      <c r="AK50655" s="104"/>
      <c r="AL50655" s="104"/>
      <c r="AO50655" s="104"/>
      <c r="AP50655" s="104"/>
    </row>
    <row r="50656" spans="21:42" ht="15" customHeight="1" x14ac:dyDescent="0.25">
      <c r="U50656" s="104"/>
      <c r="AB50656" s="104"/>
      <c r="AC50656" s="104"/>
      <c r="AF50656" s="104"/>
      <c r="AG50656" s="104"/>
      <c r="AK50656" s="104"/>
      <c r="AL50656" s="104"/>
      <c r="AO50656" s="104"/>
      <c r="AP50656" s="104"/>
    </row>
    <row r="50657" spans="21:42" ht="15" customHeight="1" x14ac:dyDescent="0.25">
      <c r="U50657" s="104"/>
      <c r="AB50657" s="104"/>
      <c r="AC50657" s="104"/>
      <c r="AF50657" s="104"/>
      <c r="AG50657" s="104"/>
      <c r="AK50657" s="104"/>
      <c r="AL50657" s="104"/>
      <c r="AO50657" s="104"/>
      <c r="AP50657" s="104"/>
    </row>
    <row r="50658" spans="21:42" ht="15" customHeight="1" x14ac:dyDescent="0.25">
      <c r="U50658" s="104"/>
      <c r="AB50658" s="104"/>
      <c r="AC50658" s="104"/>
      <c r="AF50658" s="104"/>
      <c r="AG50658" s="104"/>
      <c r="AK50658" s="104"/>
      <c r="AL50658" s="104"/>
      <c r="AO50658" s="104"/>
      <c r="AP50658" s="104"/>
    </row>
    <row r="50659" spans="21:42" ht="15" customHeight="1" x14ac:dyDescent="0.25">
      <c r="U50659" s="104"/>
      <c r="AB50659" s="104"/>
      <c r="AC50659" s="104"/>
      <c r="AF50659" s="104"/>
      <c r="AG50659" s="104"/>
      <c r="AK50659" s="104"/>
      <c r="AL50659" s="104"/>
      <c r="AO50659" s="104"/>
      <c r="AP50659" s="104"/>
    </row>
    <row r="50660" spans="21:42" ht="15" customHeight="1" x14ac:dyDescent="0.25">
      <c r="U50660" s="104"/>
      <c r="AB50660" s="104"/>
      <c r="AC50660" s="104"/>
      <c r="AF50660" s="104"/>
      <c r="AG50660" s="104"/>
      <c r="AK50660" s="104"/>
      <c r="AL50660" s="104"/>
      <c r="AO50660" s="104"/>
      <c r="AP50660" s="104"/>
    </row>
    <row r="50661" spans="21:42" ht="15" customHeight="1" x14ac:dyDescent="0.25">
      <c r="U50661" s="104"/>
      <c r="AB50661" s="104"/>
      <c r="AC50661" s="104"/>
      <c r="AF50661" s="104"/>
      <c r="AG50661" s="104"/>
      <c r="AK50661" s="104"/>
      <c r="AL50661" s="104"/>
      <c r="AO50661" s="104"/>
      <c r="AP50661" s="104"/>
    </row>
    <row r="50662" spans="21:42" ht="15" customHeight="1" x14ac:dyDescent="0.25">
      <c r="U50662" s="104"/>
      <c r="AB50662" s="104"/>
      <c r="AC50662" s="104"/>
      <c r="AF50662" s="104"/>
      <c r="AG50662" s="104"/>
      <c r="AK50662" s="104"/>
      <c r="AL50662" s="104"/>
      <c r="AO50662" s="104"/>
      <c r="AP50662" s="104"/>
    </row>
    <row r="50663" spans="21:42" ht="15" customHeight="1" x14ac:dyDescent="0.25">
      <c r="U50663" s="104"/>
      <c r="AB50663" s="104"/>
      <c r="AC50663" s="104"/>
      <c r="AF50663" s="104"/>
      <c r="AG50663" s="104"/>
      <c r="AK50663" s="104"/>
      <c r="AL50663" s="104"/>
      <c r="AO50663" s="104"/>
      <c r="AP50663" s="104"/>
    </row>
    <row r="50664" spans="21:42" ht="15" customHeight="1" x14ac:dyDescent="0.25">
      <c r="U50664" s="104"/>
      <c r="AB50664" s="104"/>
      <c r="AC50664" s="104"/>
      <c r="AF50664" s="104"/>
      <c r="AG50664" s="104"/>
      <c r="AK50664" s="104"/>
      <c r="AL50664" s="104"/>
      <c r="AO50664" s="104"/>
      <c r="AP50664" s="104"/>
    </row>
    <row r="50665" spans="21:42" ht="15" customHeight="1" x14ac:dyDescent="0.25">
      <c r="U50665" s="104"/>
      <c r="AB50665" s="104"/>
      <c r="AC50665" s="104"/>
      <c r="AF50665" s="104"/>
      <c r="AG50665" s="104"/>
      <c r="AK50665" s="104"/>
      <c r="AL50665" s="104"/>
      <c r="AO50665" s="104"/>
      <c r="AP50665" s="104"/>
    </row>
    <row r="50666" spans="21:42" ht="15" customHeight="1" x14ac:dyDescent="0.25">
      <c r="U50666" s="104"/>
      <c r="AB50666" s="104"/>
      <c r="AC50666" s="104"/>
      <c r="AF50666" s="104"/>
      <c r="AG50666" s="104"/>
      <c r="AK50666" s="104"/>
      <c r="AL50666" s="104"/>
      <c r="AO50666" s="104"/>
      <c r="AP50666" s="104"/>
    </row>
    <row r="50667" spans="21:42" ht="15" customHeight="1" x14ac:dyDescent="0.25">
      <c r="U50667" s="104"/>
      <c r="AB50667" s="104"/>
      <c r="AC50667" s="104"/>
      <c r="AF50667" s="104"/>
      <c r="AG50667" s="104"/>
      <c r="AK50667" s="104"/>
      <c r="AL50667" s="104"/>
      <c r="AO50667" s="104"/>
      <c r="AP50667" s="104"/>
    </row>
    <row r="50668" spans="21:42" ht="15" customHeight="1" x14ac:dyDescent="0.25">
      <c r="U50668" s="104"/>
      <c r="AB50668" s="104"/>
      <c r="AC50668" s="104"/>
      <c r="AF50668" s="104"/>
      <c r="AG50668" s="104"/>
      <c r="AK50668" s="104"/>
      <c r="AL50668" s="104"/>
      <c r="AO50668" s="104"/>
      <c r="AP50668" s="104"/>
    </row>
    <row r="50669" spans="21:42" ht="15" customHeight="1" x14ac:dyDescent="0.25">
      <c r="U50669" s="104"/>
      <c r="AB50669" s="104"/>
      <c r="AC50669" s="104"/>
      <c r="AF50669" s="104"/>
      <c r="AG50669" s="104"/>
      <c r="AK50669" s="104"/>
      <c r="AL50669" s="104"/>
      <c r="AO50669" s="104"/>
      <c r="AP50669" s="104"/>
    </row>
    <row r="50670" spans="21:42" ht="15" customHeight="1" x14ac:dyDescent="0.25">
      <c r="U50670" s="104"/>
      <c r="AB50670" s="104"/>
      <c r="AC50670" s="104"/>
      <c r="AF50670" s="104"/>
      <c r="AG50670" s="104"/>
      <c r="AK50670" s="104"/>
      <c r="AL50670" s="104"/>
      <c r="AO50670" s="104"/>
      <c r="AP50670" s="104"/>
    </row>
    <row r="50671" spans="21:42" ht="15" customHeight="1" x14ac:dyDescent="0.25">
      <c r="U50671" s="104"/>
      <c r="AB50671" s="104"/>
      <c r="AC50671" s="104"/>
      <c r="AF50671" s="104"/>
      <c r="AG50671" s="104"/>
      <c r="AK50671" s="104"/>
      <c r="AL50671" s="104"/>
      <c r="AO50671" s="104"/>
      <c r="AP50671" s="104"/>
    </row>
    <row r="50672" spans="21:42" ht="15" customHeight="1" x14ac:dyDescent="0.25">
      <c r="U50672" s="104"/>
      <c r="AB50672" s="104"/>
      <c r="AC50672" s="104"/>
      <c r="AF50672" s="104"/>
      <c r="AG50672" s="104"/>
      <c r="AK50672" s="104"/>
      <c r="AL50672" s="104"/>
      <c r="AO50672" s="104"/>
      <c r="AP50672" s="104"/>
    </row>
    <row r="50673" spans="21:42" ht="15" customHeight="1" x14ac:dyDescent="0.25">
      <c r="U50673" s="104"/>
      <c r="AB50673" s="104"/>
      <c r="AC50673" s="104"/>
      <c r="AF50673" s="104"/>
      <c r="AG50673" s="104"/>
      <c r="AK50673" s="104"/>
      <c r="AL50673" s="104"/>
      <c r="AO50673" s="104"/>
      <c r="AP50673" s="104"/>
    </row>
    <row r="50674" spans="21:42" ht="15" customHeight="1" x14ac:dyDescent="0.25">
      <c r="U50674" s="104"/>
      <c r="AB50674" s="104"/>
      <c r="AC50674" s="104"/>
      <c r="AF50674" s="104"/>
      <c r="AG50674" s="104"/>
      <c r="AK50674" s="104"/>
      <c r="AL50674" s="104"/>
      <c r="AO50674" s="104"/>
      <c r="AP50674" s="104"/>
    </row>
    <row r="50675" spans="21:42" ht="15" customHeight="1" x14ac:dyDescent="0.25">
      <c r="U50675" s="104"/>
      <c r="AB50675" s="104"/>
      <c r="AC50675" s="104"/>
      <c r="AF50675" s="104"/>
      <c r="AG50675" s="104"/>
      <c r="AK50675" s="104"/>
      <c r="AL50675" s="104"/>
      <c r="AO50675" s="104"/>
      <c r="AP50675" s="104"/>
    </row>
    <row r="50676" spans="21:42" ht="15" customHeight="1" x14ac:dyDescent="0.25">
      <c r="U50676" s="104"/>
      <c r="AB50676" s="104"/>
      <c r="AC50676" s="104"/>
      <c r="AF50676" s="104"/>
      <c r="AG50676" s="104"/>
      <c r="AK50676" s="104"/>
      <c r="AL50676" s="104"/>
      <c r="AO50676" s="104"/>
      <c r="AP50676" s="104"/>
    </row>
    <row r="50677" spans="21:42" ht="15" customHeight="1" x14ac:dyDescent="0.25">
      <c r="U50677" s="104"/>
      <c r="AB50677" s="104"/>
      <c r="AC50677" s="104"/>
      <c r="AF50677" s="104"/>
      <c r="AG50677" s="104"/>
      <c r="AK50677" s="104"/>
      <c r="AL50677" s="104"/>
      <c r="AO50677" s="104"/>
      <c r="AP50677" s="104"/>
    </row>
    <row r="50678" spans="21:42" ht="15" customHeight="1" x14ac:dyDescent="0.25">
      <c r="U50678" s="104"/>
      <c r="AB50678" s="104"/>
      <c r="AC50678" s="104"/>
      <c r="AF50678" s="104"/>
      <c r="AG50678" s="104"/>
      <c r="AK50678" s="104"/>
      <c r="AL50678" s="104"/>
      <c r="AO50678" s="104"/>
      <c r="AP50678" s="104"/>
    </row>
    <row r="50679" spans="21:42" ht="15" customHeight="1" x14ac:dyDescent="0.25">
      <c r="U50679" s="104"/>
      <c r="AB50679" s="104"/>
      <c r="AC50679" s="104"/>
      <c r="AF50679" s="104"/>
      <c r="AG50679" s="104"/>
      <c r="AK50679" s="104"/>
      <c r="AL50679" s="104"/>
      <c r="AO50679" s="104"/>
      <c r="AP50679" s="104"/>
    </row>
    <row r="50680" spans="21:42" ht="15" customHeight="1" x14ac:dyDescent="0.25">
      <c r="U50680" s="104"/>
      <c r="AB50680" s="104"/>
      <c r="AC50680" s="104"/>
      <c r="AF50680" s="104"/>
      <c r="AG50680" s="104"/>
      <c r="AK50680" s="104"/>
      <c r="AL50680" s="104"/>
      <c r="AO50680" s="104"/>
      <c r="AP50680" s="104"/>
    </row>
    <row r="50681" spans="21:42" ht="15" customHeight="1" x14ac:dyDescent="0.25">
      <c r="U50681" s="104"/>
      <c r="AB50681" s="104"/>
      <c r="AC50681" s="104"/>
      <c r="AF50681" s="104"/>
      <c r="AG50681" s="104"/>
      <c r="AK50681" s="104"/>
      <c r="AL50681" s="104"/>
      <c r="AO50681" s="104"/>
      <c r="AP50681" s="104"/>
    </row>
    <row r="50682" spans="21:42" ht="15" customHeight="1" x14ac:dyDescent="0.25">
      <c r="U50682" s="104"/>
      <c r="AB50682" s="104"/>
      <c r="AC50682" s="104"/>
      <c r="AF50682" s="104"/>
      <c r="AG50682" s="104"/>
      <c r="AK50682" s="104"/>
      <c r="AL50682" s="104"/>
      <c r="AO50682" s="104"/>
      <c r="AP50682" s="104"/>
    </row>
    <row r="50683" spans="21:42" ht="15" customHeight="1" x14ac:dyDescent="0.25">
      <c r="U50683" s="104"/>
      <c r="AB50683" s="104"/>
      <c r="AC50683" s="104"/>
      <c r="AF50683" s="104"/>
      <c r="AG50683" s="104"/>
      <c r="AK50683" s="104"/>
      <c r="AL50683" s="104"/>
      <c r="AO50683" s="104"/>
      <c r="AP50683" s="104"/>
    </row>
    <row r="50684" spans="21:42" ht="15" customHeight="1" x14ac:dyDescent="0.25">
      <c r="U50684" s="104"/>
      <c r="AB50684" s="104"/>
      <c r="AC50684" s="104"/>
      <c r="AF50684" s="104"/>
      <c r="AG50684" s="104"/>
      <c r="AK50684" s="104"/>
      <c r="AL50684" s="104"/>
      <c r="AO50684" s="104"/>
      <c r="AP50684" s="104"/>
    </row>
    <row r="50685" spans="21:42" ht="15" customHeight="1" x14ac:dyDescent="0.25">
      <c r="U50685" s="104"/>
      <c r="AB50685" s="104"/>
      <c r="AC50685" s="104"/>
      <c r="AF50685" s="104"/>
      <c r="AG50685" s="104"/>
      <c r="AK50685" s="104"/>
      <c r="AL50685" s="104"/>
      <c r="AO50685" s="104"/>
      <c r="AP50685" s="104"/>
    </row>
    <row r="50686" spans="21:42" ht="15" customHeight="1" x14ac:dyDescent="0.25">
      <c r="U50686" s="104"/>
      <c r="AB50686" s="104"/>
      <c r="AC50686" s="104"/>
      <c r="AF50686" s="104"/>
      <c r="AG50686" s="104"/>
      <c r="AK50686" s="104"/>
      <c r="AL50686" s="104"/>
      <c r="AO50686" s="104"/>
      <c r="AP50686" s="104"/>
    </row>
    <row r="50687" spans="21:42" ht="15" customHeight="1" x14ac:dyDescent="0.25">
      <c r="U50687" s="104"/>
      <c r="AB50687" s="104"/>
      <c r="AC50687" s="104"/>
      <c r="AF50687" s="104"/>
      <c r="AG50687" s="104"/>
      <c r="AK50687" s="104"/>
      <c r="AL50687" s="104"/>
      <c r="AO50687" s="104"/>
      <c r="AP50687" s="104"/>
    </row>
    <row r="50688" spans="21:42" ht="15" customHeight="1" x14ac:dyDescent="0.25">
      <c r="U50688" s="104"/>
      <c r="AB50688" s="104"/>
      <c r="AC50688" s="104"/>
      <c r="AF50688" s="104"/>
      <c r="AG50688" s="104"/>
      <c r="AK50688" s="104"/>
      <c r="AL50688" s="104"/>
      <c r="AO50688" s="104"/>
      <c r="AP50688" s="104"/>
    </row>
    <row r="50689" spans="21:42" ht="15" customHeight="1" x14ac:dyDescent="0.25">
      <c r="U50689" s="104"/>
      <c r="AB50689" s="104"/>
      <c r="AC50689" s="104"/>
      <c r="AF50689" s="104"/>
      <c r="AG50689" s="104"/>
      <c r="AK50689" s="104"/>
      <c r="AL50689" s="104"/>
      <c r="AO50689" s="104"/>
      <c r="AP50689" s="104"/>
    </row>
    <row r="50690" spans="21:42" ht="15" customHeight="1" x14ac:dyDescent="0.25">
      <c r="U50690" s="104"/>
      <c r="AB50690" s="104"/>
      <c r="AC50690" s="104"/>
      <c r="AF50690" s="104"/>
      <c r="AG50690" s="104"/>
      <c r="AK50690" s="104"/>
      <c r="AL50690" s="104"/>
      <c r="AO50690" s="104"/>
      <c r="AP50690" s="104"/>
    </row>
    <row r="50691" spans="21:42" ht="15" customHeight="1" x14ac:dyDescent="0.25">
      <c r="U50691" s="104"/>
      <c r="AB50691" s="104"/>
      <c r="AC50691" s="104"/>
      <c r="AF50691" s="104"/>
      <c r="AG50691" s="104"/>
      <c r="AK50691" s="104"/>
      <c r="AL50691" s="104"/>
      <c r="AO50691" s="104"/>
      <c r="AP50691" s="104"/>
    </row>
    <row r="50692" spans="21:42" ht="15" customHeight="1" x14ac:dyDescent="0.25">
      <c r="U50692" s="104"/>
      <c r="AB50692" s="104"/>
      <c r="AC50692" s="104"/>
      <c r="AF50692" s="104"/>
      <c r="AG50692" s="104"/>
      <c r="AK50692" s="104"/>
      <c r="AL50692" s="104"/>
      <c r="AO50692" s="104"/>
      <c r="AP50692" s="104"/>
    </row>
    <row r="50693" spans="21:42" ht="15" customHeight="1" x14ac:dyDescent="0.25">
      <c r="U50693" s="104"/>
      <c r="AB50693" s="104"/>
      <c r="AC50693" s="104"/>
      <c r="AF50693" s="104"/>
      <c r="AG50693" s="104"/>
      <c r="AK50693" s="104"/>
      <c r="AL50693" s="104"/>
      <c r="AO50693" s="104"/>
      <c r="AP50693" s="104"/>
    </row>
    <row r="50694" spans="21:42" ht="15" customHeight="1" x14ac:dyDescent="0.25">
      <c r="U50694" s="104"/>
      <c r="AB50694" s="104"/>
      <c r="AC50694" s="104"/>
      <c r="AF50694" s="104"/>
      <c r="AG50694" s="104"/>
      <c r="AK50694" s="104"/>
      <c r="AL50694" s="104"/>
      <c r="AO50694" s="104"/>
      <c r="AP50694" s="104"/>
    </row>
    <row r="50695" spans="21:42" ht="15" customHeight="1" x14ac:dyDescent="0.25">
      <c r="U50695" s="104"/>
      <c r="AB50695" s="104"/>
      <c r="AC50695" s="104"/>
      <c r="AF50695" s="104"/>
      <c r="AG50695" s="104"/>
      <c r="AK50695" s="104"/>
      <c r="AL50695" s="104"/>
      <c r="AO50695" s="104"/>
      <c r="AP50695" s="104"/>
    </row>
    <row r="50696" spans="21:42" ht="15" customHeight="1" x14ac:dyDescent="0.25">
      <c r="U50696" s="104"/>
      <c r="AB50696" s="104"/>
      <c r="AC50696" s="104"/>
      <c r="AF50696" s="104"/>
      <c r="AG50696" s="104"/>
      <c r="AK50696" s="104"/>
      <c r="AL50696" s="104"/>
      <c r="AO50696" s="104"/>
      <c r="AP50696" s="104"/>
    </row>
    <row r="50697" spans="21:42" ht="15" customHeight="1" x14ac:dyDescent="0.25">
      <c r="U50697" s="104"/>
      <c r="AB50697" s="104"/>
      <c r="AC50697" s="104"/>
      <c r="AF50697" s="104"/>
      <c r="AG50697" s="104"/>
      <c r="AK50697" s="104"/>
      <c r="AL50697" s="104"/>
      <c r="AO50697" s="104"/>
      <c r="AP50697" s="104"/>
    </row>
    <row r="50698" spans="21:42" ht="15" customHeight="1" x14ac:dyDescent="0.25">
      <c r="U50698" s="104"/>
      <c r="AB50698" s="104"/>
      <c r="AC50698" s="104"/>
      <c r="AF50698" s="104"/>
      <c r="AG50698" s="104"/>
      <c r="AK50698" s="104"/>
      <c r="AL50698" s="104"/>
      <c r="AO50698" s="104"/>
      <c r="AP50698" s="104"/>
    </row>
    <row r="50699" spans="21:42" ht="15" customHeight="1" x14ac:dyDescent="0.25">
      <c r="U50699" s="104"/>
      <c r="AB50699" s="104"/>
      <c r="AC50699" s="104"/>
      <c r="AF50699" s="104"/>
      <c r="AG50699" s="104"/>
      <c r="AK50699" s="104"/>
      <c r="AL50699" s="104"/>
      <c r="AO50699" s="104"/>
      <c r="AP50699" s="104"/>
    </row>
    <row r="50700" spans="21:42" ht="15" customHeight="1" x14ac:dyDescent="0.25">
      <c r="U50700" s="104"/>
      <c r="AB50700" s="104"/>
      <c r="AC50700" s="104"/>
      <c r="AF50700" s="104"/>
      <c r="AG50700" s="104"/>
      <c r="AK50700" s="104"/>
      <c r="AL50700" s="104"/>
      <c r="AO50700" s="104"/>
      <c r="AP50700" s="104"/>
    </row>
    <row r="50701" spans="21:42" ht="15" customHeight="1" x14ac:dyDescent="0.25">
      <c r="U50701" s="104"/>
      <c r="AB50701" s="104"/>
      <c r="AC50701" s="104"/>
      <c r="AF50701" s="104"/>
      <c r="AG50701" s="104"/>
      <c r="AK50701" s="104"/>
      <c r="AL50701" s="104"/>
      <c r="AO50701" s="104"/>
      <c r="AP50701" s="104"/>
    </row>
    <row r="50702" spans="21:42" ht="15" customHeight="1" x14ac:dyDescent="0.25">
      <c r="U50702" s="104"/>
      <c r="AB50702" s="104"/>
      <c r="AC50702" s="104"/>
      <c r="AF50702" s="104"/>
      <c r="AG50702" s="104"/>
      <c r="AK50702" s="104"/>
      <c r="AL50702" s="104"/>
      <c r="AO50702" s="104"/>
      <c r="AP50702" s="104"/>
    </row>
    <row r="50703" spans="21:42" ht="15" customHeight="1" x14ac:dyDescent="0.25">
      <c r="U50703" s="104"/>
      <c r="AB50703" s="104"/>
      <c r="AC50703" s="104"/>
      <c r="AF50703" s="104"/>
      <c r="AG50703" s="104"/>
      <c r="AK50703" s="104"/>
      <c r="AL50703" s="104"/>
      <c r="AO50703" s="104"/>
      <c r="AP50703" s="104"/>
    </row>
    <row r="50704" spans="21:42" ht="15" customHeight="1" x14ac:dyDescent="0.25">
      <c r="U50704" s="104"/>
      <c r="AB50704" s="104"/>
      <c r="AC50704" s="104"/>
      <c r="AF50704" s="104"/>
      <c r="AG50704" s="104"/>
      <c r="AK50704" s="104"/>
      <c r="AL50704" s="104"/>
      <c r="AO50704" s="104"/>
      <c r="AP50704" s="104"/>
    </row>
    <row r="50705" spans="21:42" ht="15" customHeight="1" x14ac:dyDescent="0.25">
      <c r="U50705" s="104"/>
      <c r="AB50705" s="104"/>
      <c r="AC50705" s="104"/>
      <c r="AF50705" s="104"/>
      <c r="AG50705" s="104"/>
      <c r="AK50705" s="104"/>
      <c r="AL50705" s="104"/>
      <c r="AO50705" s="104"/>
      <c r="AP50705" s="104"/>
    </row>
    <row r="50706" spans="21:42" ht="15" customHeight="1" x14ac:dyDescent="0.25">
      <c r="U50706" s="104"/>
      <c r="AB50706" s="104"/>
      <c r="AC50706" s="104"/>
      <c r="AF50706" s="104"/>
      <c r="AG50706" s="104"/>
      <c r="AK50706" s="104"/>
      <c r="AL50706" s="104"/>
      <c r="AO50706" s="104"/>
      <c r="AP50706" s="104"/>
    </row>
    <row r="50707" spans="21:42" ht="15" customHeight="1" x14ac:dyDescent="0.25">
      <c r="U50707" s="104"/>
      <c r="AB50707" s="104"/>
      <c r="AC50707" s="104"/>
      <c r="AF50707" s="104"/>
      <c r="AG50707" s="104"/>
      <c r="AK50707" s="104"/>
      <c r="AL50707" s="104"/>
      <c r="AO50707" s="104"/>
      <c r="AP50707" s="104"/>
    </row>
    <row r="50708" spans="21:42" ht="15" customHeight="1" x14ac:dyDescent="0.25">
      <c r="U50708" s="104"/>
      <c r="AB50708" s="104"/>
      <c r="AC50708" s="104"/>
      <c r="AF50708" s="104"/>
      <c r="AG50708" s="104"/>
      <c r="AK50708" s="104"/>
      <c r="AL50708" s="104"/>
      <c r="AO50708" s="104"/>
      <c r="AP50708" s="104"/>
    </row>
    <row r="50709" spans="21:42" ht="15" customHeight="1" x14ac:dyDescent="0.25">
      <c r="U50709" s="104"/>
      <c r="AB50709" s="104"/>
      <c r="AC50709" s="104"/>
      <c r="AF50709" s="104"/>
      <c r="AG50709" s="104"/>
      <c r="AK50709" s="104"/>
      <c r="AL50709" s="104"/>
      <c r="AO50709" s="104"/>
      <c r="AP50709" s="104"/>
    </row>
    <row r="50710" spans="21:42" ht="15" customHeight="1" x14ac:dyDescent="0.25">
      <c r="U50710" s="104"/>
      <c r="AB50710" s="104"/>
      <c r="AC50710" s="104"/>
      <c r="AF50710" s="104"/>
      <c r="AG50710" s="104"/>
      <c r="AK50710" s="104"/>
      <c r="AL50710" s="104"/>
      <c r="AO50710" s="104"/>
      <c r="AP50710" s="104"/>
    </row>
    <row r="50711" spans="21:42" ht="15" customHeight="1" x14ac:dyDescent="0.25">
      <c r="U50711" s="104"/>
      <c r="AB50711" s="104"/>
      <c r="AC50711" s="104"/>
      <c r="AF50711" s="104"/>
      <c r="AG50711" s="104"/>
      <c r="AK50711" s="104"/>
      <c r="AL50711" s="104"/>
      <c r="AO50711" s="104"/>
      <c r="AP50711" s="104"/>
    </row>
    <row r="50712" spans="21:42" ht="15" customHeight="1" x14ac:dyDescent="0.25">
      <c r="U50712" s="104"/>
      <c r="AB50712" s="104"/>
      <c r="AC50712" s="104"/>
      <c r="AF50712" s="104"/>
      <c r="AG50712" s="104"/>
      <c r="AK50712" s="104"/>
      <c r="AL50712" s="104"/>
      <c r="AO50712" s="104"/>
      <c r="AP50712" s="104"/>
    </row>
    <row r="50713" spans="21:42" ht="15" customHeight="1" x14ac:dyDescent="0.25">
      <c r="U50713" s="104"/>
      <c r="AB50713" s="104"/>
      <c r="AC50713" s="104"/>
      <c r="AF50713" s="104"/>
      <c r="AG50713" s="104"/>
      <c r="AK50713" s="104"/>
      <c r="AL50713" s="104"/>
      <c r="AO50713" s="104"/>
      <c r="AP50713" s="104"/>
    </row>
    <row r="50714" spans="21:42" ht="15" customHeight="1" x14ac:dyDescent="0.25">
      <c r="U50714" s="104"/>
      <c r="AB50714" s="104"/>
      <c r="AC50714" s="104"/>
      <c r="AF50714" s="104"/>
      <c r="AG50714" s="104"/>
      <c r="AK50714" s="104"/>
      <c r="AL50714" s="104"/>
      <c r="AO50714" s="104"/>
      <c r="AP50714" s="104"/>
    </row>
    <row r="50715" spans="21:42" ht="15" customHeight="1" x14ac:dyDescent="0.25">
      <c r="U50715" s="104"/>
      <c r="AB50715" s="104"/>
      <c r="AC50715" s="104"/>
      <c r="AF50715" s="104"/>
      <c r="AG50715" s="104"/>
      <c r="AK50715" s="104"/>
      <c r="AL50715" s="104"/>
      <c r="AO50715" s="104"/>
      <c r="AP50715" s="104"/>
    </row>
    <row r="50716" spans="21:42" ht="15" customHeight="1" x14ac:dyDescent="0.25">
      <c r="U50716" s="104"/>
      <c r="AB50716" s="104"/>
      <c r="AC50716" s="104"/>
      <c r="AF50716" s="104"/>
      <c r="AG50716" s="104"/>
      <c r="AK50716" s="104"/>
      <c r="AL50716" s="104"/>
      <c r="AO50716" s="104"/>
      <c r="AP50716" s="104"/>
    </row>
    <row r="50717" spans="21:42" ht="15" customHeight="1" x14ac:dyDescent="0.25">
      <c r="U50717" s="104"/>
      <c r="AB50717" s="104"/>
      <c r="AC50717" s="104"/>
      <c r="AF50717" s="104"/>
      <c r="AG50717" s="104"/>
      <c r="AK50717" s="104"/>
      <c r="AL50717" s="104"/>
      <c r="AO50717" s="104"/>
      <c r="AP50717" s="104"/>
    </row>
    <row r="50718" spans="21:42" ht="15" customHeight="1" x14ac:dyDescent="0.25">
      <c r="U50718" s="104"/>
      <c r="AB50718" s="104"/>
      <c r="AC50718" s="104"/>
      <c r="AF50718" s="104"/>
      <c r="AG50718" s="104"/>
      <c r="AK50718" s="104"/>
      <c r="AL50718" s="104"/>
      <c r="AO50718" s="104"/>
      <c r="AP50718" s="104"/>
    </row>
    <row r="50719" spans="21:42" ht="15" customHeight="1" x14ac:dyDescent="0.25">
      <c r="U50719" s="104"/>
      <c r="AB50719" s="104"/>
      <c r="AC50719" s="104"/>
      <c r="AF50719" s="104"/>
      <c r="AG50719" s="104"/>
      <c r="AK50719" s="104"/>
      <c r="AL50719" s="104"/>
      <c r="AO50719" s="104"/>
      <c r="AP50719" s="104"/>
    </row>
    <row r="50720" spans="21:42" ht="15" customHeight="1" x14ac:dyDescent="0.25">
      <c r="U50720" s="104"/>
      <c r="AB50720" s="104"/>
      <c r="AC50720" s="104"/>
      <c r="AF50720" s="104"/>
      <c r="AG50720" s="104"/>
      <c r="AK50720" s="104"/>
      <c r="AL50720" s="104"/>
      <c r="AO50720" s="104"/>
      <c r="AP50720" s="104"/>
    </row>
    <row r="50721" spans="21:42" ht="15" customHeight="1" x14ac:dyDescent="0.25">
      <c r="U50721" s="104"/>
      <c r="AB50721" s="104"/>
      <c r="AC50721" s="104"/>
      <c r="AF50721" s="104"/>
      <c r="AG50721" s="104"/>
      <c r="AK50721" s="104"/>
      <c r="AL50721" s="104"/>
      <c r="AO50721" s="104"/>
      <c r="AP50721" s="104"/>
    </row>
    <row r="50722" spans="21:42" ht="15" customHeight="1" x14ac:dyDescent="0.25">
      <c r="U50722" s="104"/>
      <c r="AB50722" s="104"/>
      <c r="AC50722" s="104"/>
      <c r="AF50722" s="104"/>
      <c r="AG50722" s="104"/>
      <c r="AK50722" s="104"/>
      <c r="AL50722" s="104"/>
      <c r="AO50722" s="104"/>
      <c r="AP50722" s="104"/>
    </row>
    <row r="50723" spans="21:42" ht="15" customHeight="1" x14ac:dyDescent="0.25">
      <c r="U50723" s="104"/>
      <c r="AB50723" s="104"/>
      <c r="AC50723" s="104"/>
      <c r="AF50723" s="104"/>
      <c r="AG50723" s="104"/>
      <c r="AK50723" s="104"/>
      <c r="AL50723" s="104"/>
      <c r="AO50723" s="104"/>
      <c r="AP50723" s="104"/>
    </row>
    <row r="50724" spans="21:42" ht="15" customHeight="1" x14ac:dyDescent="0.25">
      <c r="U50724" s="104"/>
      <c r="AB50724" s="104"/>
      <c r="AC50724" s="104"/>
      <c r="AF50724" s="104"/>
      <c r="AG50724" s="104"/>
      <c r="AK50724" s="104"/>
      <c r="AL50724" s="104"/>
      <c r="AO50724" s="104"/>
      <c r="AP50724" s="104"/>
    </row>
    <row r="50725" spans="21:42" ht="15" customHeight="1" x14ac:dyDescent="0.25">
      <c r="U50725" s="104"/>
      <c r="AB50725" s="104"/>
      <c r="AC50725" s="104"/>
      <c r="AF50725" s="104"/>
      <c r="AG50725" s="104"/>
      <c r="AK50725" s="104"/>
      <c r="AL50725" s="104"/>
      <c r="AO50725" s="104"/>
      <c r="AP50725" s="104"/>
    </row>
    <row r="50726" spans="21:42" ht="15" customHeight="1" x14ac:dyDescent="0.25">
      <c r="U50726" s="104"/>
      <c r="AB50726" s="104"/>
      <c r="AC50726" s="104"/>
      <c r="AF50726" s="104"/>
      <c r="AG50726" s="104"/>
      <c r="AK50726" s="104"/>
      <c r="AL50726" s="104"/>
      <c r="AO50726" s="104"/>
      <c r="AP50726" s="104"/>
    </row>
    <row r="50727" spans="21:42" ht="15" customHeight="1" x14ac:dyDescent="0.25">
      <c r="U50727" s="104"/>
      <c r="AB50727" s="104"/>
      <c r="AC50727" s="104"/>
      <c r="AF50727" s="104"/>
      <c r="AG50727" s="104"/>
      <c r="AK50727" s="104"/>
      <c r="AL50727" s="104"/>
      <c r="AO50727" s="104"/>
      <c r="AP50727" s="104"/>
    </row>
    <row r="50728" spans="21:42" ht="15" customHeight="1" x14ac:dyDescent="0.25">
      <c r="U50728" s="104"/>
      <c r="AB50728" s="104"/>
      <c r="AC50728" s="104"/>
      <c r="AF50728" s="104"/>
      <c r="AG50728" s="104"/>
      <c r="AK50728" s="104"/>
      <c r="AL50728" s="104"/>
      <c r="AO50728" s="104"/>
      <c r="AP50728" s="104"/>
    </row>
    <row r="50729" spans="21:42" ht="15" customHeight="1" x14ac:dyDescent="0.25">
      <c r="U50729" s="104"/>
      <c r="AB50729" s="104"/>
      <c r="AC50729" s="104"/>
      <c r="AF50729" s="104"/>
      <c r="AG50729" s="104"/>
      <c r="AK50729" s="104"/>
      <c r="AL50729" s="104"/>
      <c r="AO50729" s="104"/>
      <c r="AP50729" s="104"/>
    </row>
    <row r="50730" spans="21:42" ht="15" customHeight="1" x14ac:dyDescent="0.25">
      <c r="U50730" s="104"/>
      <c r="AB50730" s="104"/>
      <c r="AC50730" s="104"/>
      <c r="AF50730" s="104"/>
      <c r="AG50730" s="104"/>
      <c r="AK50730" s="104"/>
      <c r="AL50730" s="104"/>
      <c r="AO50730" s="104"/>
      <c r="AP50730" s="104"/>
    </row>
    <row r="50731" spans="21:42" ht="15" customHeight="1" x14ac:dyDescent="0.25">
      <c r="U50731" s="104"/>
      <c r="AB50731" s="104"/>
      <c r="AC50731" s="104"/>
      <c r="AF50731" s="104"/>
      <c r="AG50731" s="104"/>
      <c r="AK50731" s="104"/>
      <c r="AL50731" s="104"/>
      <c r="AO50731" s="104"/>
      <c r="AP50731" s="104"/>
    </row>
    <row r="50732" spans="21:42" ht="15" customHeight="1" x14ac:dyDescent="0.25">
      <c r="U50732" s="104"/>
      <c r="AB50732" s="104"/>
      <c r="AC50732" s="104"/>
      <c r="AF50732" s="104"/>
      <c r="AG50732" s="104"/>
      <c r="AK50732" s="104"/>
      <c r="AL50732" s="104"/>
      <c r="AO50732" s="104"/>
      <c r="AP50732" s="104"/>
    </row>
    <row r="50733" spans="21:42" ht="15" customHeight="1" x14ac:dyDescent="0.25">
      <c r="U50733" s="104"/>
      <c r="AB50733" s="104"/>
      <c r="AC50733" s="104"/>
      <c r="AF50733" s="104"/>
      <c r="AG50733" s="104"/>
      <c r="AK50733" s="104"/>
      <c r="AL50733" s="104"/>
      <c r="AO50733" s="104"/>
      <c r="AP50733" s="104"/>
    </row>
    <row r="50734" spans="21:42" ht="15" customHeight="1" x14ac:dyDescent="0.25">
      <c r="U50734" s="104"/>
      <c r="AB50734" s="104"/>
      <c r="AC50734" s="104"/>
      <c r="AF50734" s="104"/>
      <c r="AG50734" s="104"/>
      <c r="AK50734" s="104"/>
      <c r="AL50734" s="104"/>
      <c r="AO50734" s="104"/>
      <c r="AP50734" s="104"/>
    </row>
    <row r="50735" spans="21:42" ht="15" customHeight="1" x14ac:dyDescent="0.25">
      <c r="U50735" s="104"/>
      <c r="AB50735" s="104"/>
      <c r="AC50735" s="104"/>
      <c r="AF50735" s="104"/>
      <c r="AG50735" s="104"/>
      <c r="AK50735" s="104"/>
      <c r="AL50735" s="104"/>
      <c r="AO50735" s="104"/>
      <c r="AP50735" s="104"/>
    </row>
    <row r="50736" spans="21:42" ht="15" customHeight="1" x14ac:dyDescent="0.25">
      <c r="U50736" s="104"/>
      <c r="AB50736" s="104"/>
      <c r="AC50736" s="104"/>
      <c r="AF50736" s="104"/>
      <c r="AG50736" s="104"/>
      <c r="AK50736" s="104"/>
      <c r="AL50736" s="104"/>
      <c r="AO50736" s="104"/>
      <c r="AP50736" s="104"/>
    </row>
    <row r="50737" spans="21:42" ht="15" customHeight="1" x14ac:dyDescent="0.25">
      <c r="U50737" s="104"/>
      <c r="AB50737" s="104"/>
      <c r="AC50737" s="104"/>
      <c r="AF50737" s="104"/>
      <c r="AG50737" s="104"/>
      <c r="AK50737" s="104"/>
      <c r="AL50737" s="104"/>
      <c r="AO50737" s="104"/>
      <c r="AP50737" s="104"/>
    </row>
    <row r="50738" spans="21:42" ht="15" customHeight="1" x14ac:dyDescent="0.25">
      <c r="U50738" s="104"/>
      <c r="AB50738" s="104"/>
      <c r="AC50738" s="104"/>
      <c r="AF50738" s="104"/>
      <c r="AG50738" s="104"/>
      <c r="AK50738" s="104"/>
      <c r="AL50738" s="104"/>
      <c r="AO50738" s="104"/>
      <c r="AP50738" s="104"/>
    </row>
    <row r="50739" spans="21:42" ht="15" customHeight="1" x14ac:dyDescent="0.25">
      <c r="U50739" s="104"/>
      <c r="AB50739" s="104"/>
      <c r="AC50739" s="104"/>
      <c r="AF50739" s="104"/>
      <c r="AG50739" s="104"/>
      <c r="AK50739" s="104"/>
      <c r="AL50739" s="104"/>
      <c r="AO50739" s="104"/>
      <c r="AP50739" s="104"/>
    </row>
    <row r="50740" spans="21:42" ht="15" customHeight="1" x14ac:dyDescent="0.25">
      <c r="U50740" s="104"/>
      <c r="AB50740" s="104"/>
      <c r="AC50740" s="104"/>
      <c r="AF50740" s="104"/>
      <c r="AG50740" s="104"/>
      <c r="AK50740" s="104"/>
      <c r="AL50740" s="104"/>
      <c r="AO50740" s="104"/>
      <c r="AP50740" s="104"/>
    </row>
    <row r="50741" spans="21:42" ht="15" customHeight="1" x14ac:dyDescent="0.25">
      <c r="U50741" s="104"/>
      <c r="AB50741" s="104"/>
      <c r="AC50741" s="104"/>
      <c r="AF50741" s="104"/>
      <c r="AG50741" s="104"/>
      <c r="AK50741" s="104"/>
      <c r="AL50741" s="104"/>
      <c r="AO50741" s="104"/>
      <c r="AP50741" s="104"/>
    </row>
    <row r="50742" spans="21:42" ht="15" customHeight="1" x14ac:dyDescent="0.25">
      <c r="U50742" s="104"/>
      <c r="AB50742" s="104"/>
      <c r="AC50742" s="104"/>
      <c r="AF50742" s="104"/>
      <c r="AG50742" s="104"/>
      <c r="AK50742" s="104"/>
      <c r="AL50742" s="104"/>
      <c r="AO50742" s="104"/>
      <c r="AP50742" s="104"/>
    </row>
    <row r="50743" spans="21:42" ht="15" customHeight="1" x14ac:dyDescent="0.25">
      <c r="U50743" s="104"/>
      <c r="AB50743" s="104"/>
      <c r="AC50743" s="104"/>
      <c r="AF50743" s="104"/>
      <c r="AG50743" s="104"/>
      <c r="AK50743" s="104"/>
      <c r="AL50743" s="104"/>
      <c r="AO50743" s="104"/>
      <c r="AP50743" s="104"/>
    </row>
    <row r="50744" spans="21:42" ht="15" customHeight="1" x14ac:dyDescent="0.25">
      <c r="U50744" s="104"/>
      <c r="AB50744" s="104"/>
      <c r="AC50744" s="104"/>
      <c r="AF50744" s="104"/>
      <c r="AG50744" s="104"/>
      <c r="AK50744" s="104"/>
      <c r="AL50744" s="104"/>
      <c r="AO50744" s="104"/>
      <c r="AP50744" s="104"/>
    </row>
    <row r="50745" spans="21:42" ht="15" customHeight="1" x14ac:dyDescent="0.25">
      <c r="U50745" s="104"/>
      <c r="AB50745" s="104"/>
      <c r="AC50745" s="104"/>
      <c r="AF50745" s="104"/>
      <c r="AG50745" s="104"/>
      <c r="AK50745" s="104"/>
      <c r="AL50745" s="104"/>
      <c r="AO50745" s="104"/>
      <c r="AP50745" s="104"/>
    </row>
    <row r="50746" spans="21:42" ht="15" customHeight="1" x14ac:dyDescent="0.25">
      <c r="U50746" s="104"/>
      <c r="AB50746" s="104"/>
      <c r="AC50746" s="104"/>
      <c r="AF50746" s="104"/>
      <c r="AG50746" s="104"/>
      <c r="AK50746" s="104"/>
      <c r="AL50746" s="104"/>
      <c r="AO50746" s="104"/>
      <c r="AP50746" s="104"/>
    </row>
    <row r="50747" spans="21:42" ht="15" customHeight="1" x14ac:dyDescent="0.25">
      <c r="U50747" s="104"/>
      <c r="AB50747" s="104"/>
      <c r="AC50747" s="104"/>
      <c r="AF50747" s="104"/>
      <c r="AG50747" s="104"/>
      <c r="AK50747" s="104"/>
      <c r="AL50747" s="104"/>
      <c r="AO50747" s="104"/>
      <c r="AP50747" s="104"/>
    </row>
    <row r="50748" spans="21:42" ht="15" customHeight="1" x14ac:dyDescent="0.25">
      <c r="U50748" s="104"/>
      <c r="AB50748" s="104"/>
      <c r="AC50748" s="104"/>
      <c r="AF50748" s="104"/>
      <c r="AG50748" s="104"/>
      <c r="AK50748" s="104"/>
      <c r="AL50748" s="104"/>
      <c r="AO50748" s="104"/>
      <c r="AP50748" s="104"/>
    </row>
    <row r="50749" spans="21:42" ht="15" customHeight="1" x14ac:dyDescent="0.25">
      <c r="U50749" s="104"/>
      <c r="AB50749" s="104"/>
      <c r="AC50749" s="104"/>
      <c r="AF50749" s="104"/>
      <c r="AG50749" s="104"/>
      <c r="AK50749" s="104"/>
      <c r="AL50749" s="104"/>
      <c r="AO50749" s="104"/>
      <c r="AP50749" s="104"/>
    </row>
    <row r="50750" spans="21:42" ht="15" customHeight="1" x14ac:dyDescent="0.25">
      <c r="U50750" s="104"/>
      <c r="AB50750" s="104"/>
      <c r="AC50750" s="104"/>
      <c r="AF50750" s="104"/>
      <c r="AG50750" s="104"/>
      <c r="AK50750" s="104"/>
      <c r="AL50750" s="104"/>
      <c r="AO50750" s="104"/>
      <c r="AP50750" s="104"/>
    </row>
    <row r="50751" spans="21:42" ht="15" customHeight="1" x14ac:dyDescent="0.25">
      <c r="U50751" s="104"/>
      <c r="AB50751" s="104"/>
      <c r="AC50751" s="104"/>
      <c r="AF50751" s="104"/>
      <c r="AG50751" s="104"/>
      <c r="AK50751" s="104"/>
      <c r="AL50751" s="104"/>
      <c r="AO50751" s="104"/>
      <c r="AP50751" s="104"/>
    </row>
    <row r="50752" spans="21:42" ht="15" customHeight="1" x14ac:dyDescent="0.25">
      <c r="U50752" s="104"/>
      <c r="AB50752" s="104"/>
      <c r="AC50752" s="104"/>
      <c r="AF50752" s="104"/>
      <c r="AG50752" s="104"/>
      <c r="AK50752" s="104"/>
      <c r="AL50752" s="104"/>
      <c r="AO50752" s="104"/>
      <c r="AP50752" s="104"/>
    </row>
    <row r="50753" spans="21:42" ht="15" customHeight="1" x14ac:dyDescent="0.25">
      <c r="U50753" s="104"/>
      <c r="AB50753" s="104"/>
      <c r="AC50753" s="104"/>
      <c r="AF50753" s="104"/>
      <c r="AG50753" s="104"/>
      <c r="AK50753" s="104"/>
      <c r="AL50753" s="104"/>
      <c r="AO50753" s="104"/>
      <c r="AP50753" s="104"/>
    </row>
    <row r="50754" spans="21:42" ht="15" customHeight="1" x14ac:dyDescent="0.25">
      <c r="U50754" s="104"/>
      <c r="AB50754" s="104"/>
      <c r="AC50754" s="104"/>
      <c r="AF50754" s="104"/>
      <c r="AG50754" s="104"/>
      <c r="AK50754" s="104"/>
      <c r="AL50754" s="104"/>
      <c r="AO50754" s="104"/>
      <c r="AP50754" s="104"/>
    </row>
    <row r="50755" spans="21:42" ht="15" customHeight="1" x14ac:dyDescent="0.25">
      <c r="U50755" s="104"/>
      <c r="AB50755" s="104"/>
      <c r="AC50755" s="104"/>
      <c r="AF50755" s="104"/>
      <c r="AG50755" s="104"/>
      <c r="AK50755" s="104"/>
      <c r="AL50755" s="104"/>
      <c r="AO50755" s="104"/>
      <c r="AP50755" s="104"/>
    </row>
    <row r="50756" spans="21:42" ht="15" customHeight="1" x14ac:dyDescent="0.25">
      <c r="U50756" s="104"/>
      <c r="AB50756" s="104"/>
      <c r="AC50756" s="104"/>
      <c r="AF50756" s="104"/>
      <c r="AG50756" s="104"/>
      <c r="AK50756" s="104"/>
      <c r="AL50756" s="104"/>
      <c r="AO50756" s="104"/>
      <c r="AP50756" s="104"/>
    </row>
    <row r="50757" spans="21:42" ht="15" customHeight="1" x14ac:dyDescent="0.25">
      <c r="U50757" s="104"/>
      <c r="AB50757" s="104"/>
      <c r="AC50757" s="104"/>
      <c r="AF50757" s="104"/>
      <c r="AG50757" s="104"/>
      <c r="AK50757" s="104"/>
      <c r="AL50757" s="104"/>
      <c r="AO50757" s="104"/>
      <c r="AP50757" s="104"/>
    </row>
    <row r="50758" spans="21:42" ht="15" customHeight="1" x14ac:dyDescent="0.25">
      <c r="U50758" s="104"/>
      <c r="AB50758" s="104"/>
      <c r="AC50758" s="104"/>
      <c r="AF50758" s="104"/>
      <c r="AG50758" s="104"/>
      <c r="AK50758" s="104"/>
      <c r="AL50758" s="104"/>
      <c r="AO50758" s="104"/>
      <c r="AP50758" s="104"/>
    </row>
    <row r="50759" spans="21:42" ht="15" customHeight="1" x14ac:dyDescent="0.25">
      <c r="U50759" s="104"/>
      <c r="AB50759" s="104"/>
      <c r="AC50759" s="104"/>
      <c r="AF50759" s="104"/>
      <c r="AG50759" s="104"/>
      <c r="AK50759" s="104"/>
      <c r="AL50759" s="104"/>
      <c r="AO50759" s="104"/>
      <c r="AP50759" s="104"/>
    </row>
    <row r="50760" spans="21:42" ht="15" customHeight="1" x14ac:dyDescent="0.25">
      <c r="U50760" s="104"/>
      <c r="AB50760" s="104"/>
      <c r="AC50760" s="104"/>
      <c r="AF50760" s="104"/>
      <c r="AG50760" s="104"/>
      <c r="AK50760" s="104"/>
      <c r="AL50760" s="104"/>
      <c r="AO50760" s="104"/>
      <c r="AP50760" s="104"/>
    </row>
    <row r="50761" spans="21:42" ht="15" customHeight="1" x14ac:dyDescent="0.25">
      <c r="U50761" s="104"/>
      <c r="AB50761" s="104"/>
      <c r="AC50761" s="104"/>
      <c r="AF50761" s="104"/>
      <c r="AG50761" s="104"/>
      <c r="AK50761" s="104"/>
      <c r="AL50761" s="104"/>
      <c r="AO50761" s="104"/>
      <c r="AP50761" s="104"/>
    </row>
    <row r="50762" spans="21:42" ht="15" customHeight="1" x14ac:dyDescent="0.25">
      <c r="U50762" s="104"/>
      <c r="AB50762" s="104"/>
      <c r="AC50762" s="104"/>
      <c r="AF50762" s="104"/>
      <c r="AG50762" s="104"/>
      <c r="AK50762" s="104"/>
      <c r="AL50762" s="104"/>
      <c r="AO50762" s="104"/>
      <c r="AP50762" s="104"/>
    </row>
    <row r="50763" spans="21:42" ht="15" customHeight="1" x14ac:dyDescent="0.25">
      <c r="U50763" s="104"/>
      <c r="AB50763" s="104"/>
      <c r="AC50763" s="104"/>
      <c r="AF50763" s="104"/>
      <c r="AG50763" s="104"/>
      <c r="AK50763" s="104"/>
      <c r="AL50763" s="104"/>
      <c r="AO50763" s="104"/>
      <c r="AP50763" s="104"/>
    </row>
    <row r="50764" spans="21:42" ht="15" customHeight="1" x14ac:dyDescent="0.25">
      <c r="U50764" s="104"/>
      <c r="AB50764" s="104"/>
      <c r="AC50764" s="104"/>
      <c r="AF50764" s="104"/>
      <c r="AG50764" s="104"/>
      <c r="AK50764" s="104"/>
      <c r="AL50764" s="104"/>
      <c r="AO50764" s="104"/>
      <c r="AP50764" s="104"/>
    </row>
    <row r="50765" spans="21:42" ht="15" customHeight="1" x14ac:dyDescent="0.25">
      <c r="U50765" s="104"/>
      <c r="AB50765" s="104"/>
      <c r="AC50765" s="104"/>
      <c r="AF50765" s="104"/>
      <c r="AG50765" s="104"/>
      <c r="AK50765" s="104"/>
      <c r="AL50765" s="104"/>
      <c r="AO50765" s="104"/>
      <c r="AP50765" s="104"/>
    </row>
    <row r="50766" spans="21:42" ht="15" customHeight="1" x14ac:dyDescent="0.25">
      <c r="U50766" s="104"/>
      <c r="AB50766" s="104"/>
      <c r="AC50766" s="104"/>
      <c r="AF50766" s="104"/>
      <c r="AG50766" s="104"/>
      <c r="AK50766" s="104"/>
      <c r="AL50766" s="104"/>
      <c r="AO50766" s="104"/>
      <c r="AP50766" s="104"/>
    </row>
    <row r="50767" spans="21:42" ht="15" customHeight="1" x14ac:dyDescent="0.25">
      <c r="U50767" s="104"/>
      <c r="AB50767" s="104"/>
      <c r="AC50767" s="104"/>
      <c r="AF50767" s="104"/>
      <c r="AG50767" s="104"/>
      <c r="AK50767" s="104"/>
      <c r="AL50767" s="104"/>
      <c r="AO50767" s="104"/>
      <c r="AP50767" s="104"/>
    </row>
    <row r="50768" spans="21:42" ht="15" customHeight="1" x14ac:dyDescent="0.25">
      <c r="U50768" s="104"/>
      <c r="AB50768" s="104"/>
      <c r="AC50768" s="104"/>
      <c r="AF50768" s="104"/>
      <c r="AG50768" s="104"/>
      <c r="AK50768" s="104"/>
      <c r="AL50768" s="104"/>
      <c r="AO50768" s="104"/>
      <c r="AP50768" s="104"/>
    </row>
    <row r="50769" spans="21:42" ht="15" customHeight="1" x14ac:dyDescent="0.25">
      <c r="U50769" s="104"/>
      <c r="AB50769" s="104"/>
      <c r="AC50769" s="104"/>
      <c r="AF50769" s="104"/>
      <c r="AG50769" s="104"/>
      <c r="AK50769" s="104"/>
      <c r="AL50769" s="104"/>
      <c r="AO50769" s="104"/>
      <c r="AP50769" s="104"/>
    </row>
    <row r="50770" spans="21:42" ht="15" customHeight="1" x14ac:dyDescent="0.25">
      <c r="U50770" s="104"/>
      <c r="AB50770" s="104"/>
      <c r="AC50770" s="104"/>
      <c r="AF50770" s="104"/>
      <c r="AG50770" s="104"/>
      <c r="AK50770" s="104"/>
      <c r="AL50770" s="104"/>
      <c r="AO50770" s="104"/>
      <c r="AP50770" s="104"/>
    </row>
    <row r="50771" spans="21:42" ht="15" customHeight="1" x14ac:dyDescent="0.25">
      <c r="U50771" s="104"/>
      <c r="AB50771" s="104"/>
      <c r="AC50771" s="104"/>
      <c r="AF50771" s="104"/>
      <c r="AG50771" s="104"/>
      <c r="AK50771" s="104"/>
      <c r="AL50771" s="104"/>
      <c r="AO50771" s="104"/>
      <c r="AP50771" s="104"/>
    </row>
    <row r="50772" spans="21:42" ht="15" customHeight="1" x14ac:dyDescent="0.25">
      <c r="U50772" s="104"/>
      <c r="AB50772" s="104"/>
      <c r="AC50772" s="104"/>
      <c r="AF50772" s="104"/>
      <c r="AG50772" s="104"/>
      <c r="AK50772" s="104"/>
      <c r="AL50772" s="104"/>
      <c r="AO50772" s="104"/>
      <c r="AP50772" s="104"/>
    </row>
    <row r="50773" spans="21:42" ht="15" customHeight="1" x14ac:dyDescent="0.25">
      <c r="U50773" s="104"/>
      <c r="AB50773" s="104"/>
      <c r="AC50773" s="104"/>
      <c r="AF50773" s="104"/>
      <c r="AG50773" s="104"/>
      <c r="AK50773" s="104"/>
      <c r="AL50773" s="104"/>
      <c r="AO50773" s="104"/>
      <c r="AP50773" s="104"/>
    </row>
    <row r="50774" spans="21:42" ht="15" customHeight="1" x14ac:dyDescent="0.25">
      <c r="U50774" s="104"/>
      <c r="AB50774" s="104"/>
      <c r="AC50774" s="104"/>
      <c r="AF50774" s="104"/>
      <c r="AG50774" s="104"/>
      <c r="AK50774" s="104"/>
      <c r="AL50774" s="104"/>
      <c r="AO50774" s="104"/>
      <c r="AP50774" s="104"/>
    </row>
    <row r="50775" spans="21:42" ht="15" customHeight="1" x14ac:dyDescent="0.25">
      <c r="U50775" s="104"/>
      <c r="AB50775" s="104"/>
      <c r="AC50775" s="104"/>
      <c r="AF50775" s="104"/>
      <c r="AG50775" s="104"/>
      <c r="AK50775" s="104"/>
      <c r="AL50775" s="104"/>
      <c r="AO50775" s="104"/>
      <c r="AP50775" s="104"/>
    </row>
    <row r="50776" spans="21:42" ht="15" customHeight="1" x14ac:dyDescent="0.25">
      <c r="U50776" s="104"/>
      <c r="AB50776" s="104"/>
      <c r="AC50776" s="104"/>
      <c r="AF50776" s="104"/>
      <c r="AG50776" s="104"/>
      <c r="AK50776" s="104"/>
      <c r="AL50776" s="104"/>
      <c r="AO50776" s="104"/>
      <c r="AP50776" s="104"/>
    </row>
    <row r="50777" spans="21:42" ht="15" customHeight="1" x14ac:dyDescent="0.25">
      <c r="U50777" s="104"/>
      <c r="AB50777" s="104"/>
      <c r="AC50777" s="104"/>
      <c r="AF50777" s="104"/>
      <c r="AG50777" s="104"/>
      <c r="AK50777" s="104"/>
      <c r="AL50777" s="104"/>
      <c r="AO50777" s="104"/>
      <c r="AP50777" s="104"/>
    </row>
    <row r="50778" spans="21:42" ht="15" customHeight="1" x14ac:dyDescent="0.25">
      <c r="U50778" s="104"/>
      <c r="AB50778" s="104"/>
      <c r="AC50778" s="104"/>
      <c r="AF50778" s="104"/>
      <c r="AG50778" s="104"/>
      <c r="AK50778" s="104"/>
      <c r="AL50778" s="104"/>
      <c r="AO50778" s="104"/>
      <c r="AP50778" s="104"/>
    </row>
    <row r="50779" spans="21:42" ht="15" customHeight="1" x14ac:dyDescent="0.25">
      <c r="U50779" s="104"/>
      <c r="AB50779" s="104"/>
      <c r="AC50779" s="104"/>
      <c r="AF50779" s="104"/>
      <c r="AG50779" s="104"/>
      <c r="AK50779" s="104"/>
      <c r="AL50779" s="104"/>
      <c r="AO50779" s="104"/>
      <c r="AP50779" s="104"/>
    </row>
    <row r="50780" spans="21:42" ht="15" customHeight="1" x14ac:dyDescent="0.25">
      <c r="U50780" s="104"/>
      <c r="AB50780" s="104"/>
      <c r="AC50780" s="104"/>
      <c r="AF50780" s="104"/>
      <c r="AG50780" s="104"/>
      <c r="AK50780" s="104"/>
      <c r="AL50780" s="104"/>
      <c r="AO50780" s="104"/>
      <c r="AP50780" s="104"/>
    </row>
    <row r="50781" spans="21:42" ht="15" customHeight="1" x14ac:dyDescent="0.25">
      <c r="U50781" s="104"/>
      <c r="AB50781" s="104"/>
      <c r="AC50781" s="104"/>
      <c r="AF50781" s="104"/>
      <c r="AG50781" s="104"/>
      <c r="AK50781" s="104"/>
      <c r="AL50781" s="104"/>
      <c r="AO50781" s="104"/>
      <c r="AP50781" s="104"/>
    </row>
    <row r="50782" spans="21:42" ht="15" customHeight="1" x14ac:dyDescent="0.25">
      <c r="U50782" s="104"/>
      <c r="AB50782" s="104"/>
      <c r="AC50782" s="104"/>
      <c r="AF50782" s="104"/>
      <c r="AG50782" s="104"/>
      <c r="AK50782" s="104"/>
      <c r="AL50782" s="104"/>
      <c r="AO50782" s="104"/>
      <c r="AP50782" s="104"/>
    </row>
    <row r="50783" spans="21:42" ht="15" customHeight="1" x14ac:dyDescent="0.25">
      <c r="U50783" s="104"/>
      <c r="AB50783" s="104"/>
      <c r="AC50783" s="104"/>
      <c r="AF50783" s="104"/>
      <c r="AG50783" s="104"/>
      <c r="AK50783" s="104"/>
      <c r="AL50783" s="104"/>
      <c r="AO50783" s="104"/>
      <c r="AP50783" s="104"/>
    </row>
    <row r="50784" spans="21:42" ht="15" customHeight="1" x14ac:dyDescent="0.25">
      <c r="U50784" s="104"/>
      <c r="AB50784" s="104"/>
      <c r="AC50784" s="104"/>
      <c r="AF50784" s="104"/>
      <c r="AG50784" s="104"/>
      <c r="AK50784" s="104"/>
      <c r="AL50784" s="104"/>
      <c r="AO50784" s="104"/>
      <c r="AP50784" s="104"/>
    </row>
    <row r="50785" spans="21:42" ht="15" customHeight="1" x14ac:dyDescent="0.25">
      <c r="U50785" s="104"/>
      <c r="AB50785" s="104"/>
      <c r="AC50785" s="104"/>
      <c r="AF50785" s="104"/>
      <c r="AG50785" s="104"/>
      <c r="AK50785" s="104"/>
      <c r="AL50785" s="104"/>
      <c r="AO50785" s="104"/>
      <c r="AP50785" s="104"/>
    </row>
    <row r="50786" spans="21:42" ht="15" customHeight="1" x14ac:dyDescent="0.25">
      <c r="U50786" s="104"/>
      <c r="AB50786" s="104"/>
      <c r="AC50786" s="104"/>
      <c r="AF50786" s="104"/>
      <c r="AG50786" s="104"/>
      <c r="AK50786" s="104"/>
      <c r="AL50786" s="104"/>
      <c r="AO50786" s="104"/>
      <c r="AP50786" s="104"/>
    </row>
    <row r="50787" spans="21:42" ht="15" customHeight="1" x14ac:dyDescent="0.25">
      <c r="U50787" s="104"/>
      <c r="AB50787" s="104"/>
      <c r="AC50787" s="104"/>
      <c r="AF50787" s="104"/>
      <c r="AG50787" s="104"/>
      <c r="AK50787" s="104"/>
      <c r="AL50787" s="104"/>
      <c r="AO50787" s="104"/>
      <c r="AP50787" s="104"/>
    </row>
    <row r="50788" spans="21:42" ht="15" customHeight="1" x14ac:dyDescent="0.25">
      <c r="U50788" s="104"/>
      <c r="AB50788" s="104"/>
      <c r="AC50788" s="104"/>
      <c r="AF50788" s="104"/>
      <c r="AG50788" s="104"/>
      <c r="AK50788" s="104"/>
      <c r="AL50788" s="104"/>
      <c r="AO50788" s="104"/>
      <c r="AP50788" s="104"/>
    </row>
    <row r="50789" spans="21:42" ht="15" customHeight="1" x14ac:dyDescent="0.25">
      <c r="U50789" s="104"/>
      <c r="AB50789" s="104"/>
      <c r="AC50789" s="104"/>
      <c r="AF50789" s="104"/>
      <c r="AG50789" s="104"/>
      <c r="AK50789" s="104"/>
      <c r="AL50789" s="104"/>
      <c r="AO50789" s="104"/>
      <c r="AP50789" s="104"/>
    </row>
    <row r="50790" spans="21:42" ht="15" customHeight="1" x14ac:dyDescent="0.25">
      <c r="U50790" s="104"/>
      <c r="AB50790" s="104"/>
      <c r="AC50790" s="104"/>
      <c r="AF50790" s="104"/>
      <c r="AG50790" s="104"/>
      <c r="AK50790" s="104"/>
      <c r="AL50790" s="104"/>
      <c r="AO50790" s="104"/>
      <c r="AP50790" s="104"/>
    </row>
    <row r="50791" spans="21:42" ht="15" customHeight="1" x14ac:dyDescent="0.25">
      <c r="U50791" s="104"/>
      <c r="AB50791" s="104"/>
      <c r="AC50791" s="104"/>
      <c r="AF50791" s="104"/>
      <c r="AG50791" s="104"/>
      <c r="AK50791" s="104"/>
      <c r="AL50791" s="104"/>
      <c r="AO50791" s="104"/>
      <c r="AP50791" s="104"/>
    </row>
    <row r="50792" spans="21:42" ht="15" customHeight="1" x14ac:dyDescent="0.25">
      <c r="U50792" s="104"/>
      <c r="AB50792" s="104"/>
      <c r="AC50792" s="104"/>
      <c r="AF50792" s="104"/>
      <c r="AG50792" s="104"/>
      <c r="AK50792" s="104"/>
      <c r="AL50792" s="104"/>
      <c r="AO50792" s="104"/>
      <c r="AP50792" s="104"/>
    </row>
    <row r="50793" spans="21:42" ht="15" customHeight="1" x14ac:dyDescent="0.25">
      <c r="U50793" s="104"/>
      <c r="AB50793" s="104"/>
      <c r="AC50793" s="104"/>
      <c r="AF50793" s="104"/>
      <c r="AG50793" s="104"/>
      <c r="AK50793" s="104"/>
      <c r="AL50793" s="104"/>
      <c r="AO50793" s="104"/>
      <c r="AP50793" s="104"/>
    </row>
    <row r="50794" spans="21:42" ht="15" customHeight="1" x14ac:dyDescent="0.25">
      <c r="U50794" s="104"/>
      <c r="AB50794" s="104"/>
      <c r="AC50794" s="104"/>
      <c r="AF50794" s="104"/>
      <c r="AG50794" s="104"/>
      <c r="AK50794" s="104"/>
      <c r="AL50794" s="104"/>
      <c r="AO50794" s="104"/>
      <c r="AP50794" s="104"/>
    </row>
    <row r="50795" spans="21:42" ht="15" customHeight="1" x14ac:dyDescent="0.25">
      <c r="U50795" s="104"/>
      <c r="AB50795" s="104"/>
      <c r="AC50795" s="104"/>
      <c r="AF50795" s="104"/>
      <c r="AG50795" s="104"/>
      <c r="AK50795" s="104"/>
      <c r="AL50795" s="104"/>
      <c r="AO50795" s="104"/>
      <c r="AP50795" s="104"/>
    </row>
    <row r="50796" spans="21:42" ht="15" customHeight="1" x14ac:dyDescent="0.25">
      <c r="U50796" s="104"/>
      <c r="AB50796" s="104"/>
      <c r="AC50796" s="104"/>
      <c r="AF50796" s="104"/>
      <c r="AG50796" s="104"/>
      <c r="AK50796" s="104"/>
      <c r="AL50796" s="104"/>
      <c r="AO50796" s="104"/>
      <c r="AP50796" s="104"/>
    </row>
    <row r="50797" spans="21:42" ht="15" customHeight="1" x14ac:dyDescent="0.25">
      <c r="U50797" s="104"/>
      <c r="AB50797" s="104"/>
      <c r="AC50797" s="104"/>
      <c r="AF50797" s="104"/>
      <c r="AG50797" s="104"/>
      <c r="AK50797" s="104"/>
      <c r="AL50797" s="104"/>
      <c r="AO50797" s="104"/>
      <c r="AP50797" s="104"/>
    </row>
    <row r="50798" spans="21:42" ht="15" customHeight="1" x14ac:dyDescent="0.25">
      <c r="U50798" s="104"/>
      <c r="AB50798" s="104"/>
      <c r="AC50798" s="104"/>
      <c r="AF50798" s="104"/>
      <c r="AG50798" s="104"/>
      <c r="AK50798" s="104"/>
      <c r="AL50798" s="104"/>
      <c r="AO50798" s="104"/>
      <c r="AP50798" s="104"/>
    </row>
    <row r="50799" spans="21:42" ht="15" customHeight="1" x14ac:dyDescent="0.25">
      <c r="U50799" s="104"/>
      <c r="AB50799" s="104"/>
      <c r="AC50799" s="104"/>
      <c r="AF50799" s="104"/>
      <c r="AG50799" s="104"/>
      <c r="AK50799" s="104"/>
      <c r="AL50799" s="104"/>
      <c r="AO50799" s="104"/>
      <c r="AP50799" s="104"/>
    </row>
    <row r="50800" spans="21:42" ht="15" customHeight="1" x14ac:dyDescent="0.25">
      <c r="U50800" s="104"/>
      <c r="AB50800" s="104"/>
      <c r="AC50800" s="104"/>
      <c r="AF50800" s="104"/>
      <c r="AG50800" s="104"/>
      <c r="AK50800" s="104"/>
      <c r="AL50800" s="104"/>
      <c r="AO50800" s="104"/>
      <c r="AP50800" s="104"/>
    </row>
    <row r="50801" spans="21:42" ht="15" customHeight="1" x14ac:dyDescent="0.25">
      <c r="U50801" s="104"/>
      <c r="AB50801" s="104"/>
      <c r="AC50801" s="104"/>
      <c r="AF50801" s="104"/>
      <c r="AG50801" s="104"/>
      <c r="AK50801" s="104"/>
      <c r="AL50801" s="104"/>
      <c r="AO50801" s="104"/>
      <c r="AP50801" s="104"/>
    </row>
    <row r="50802" spans="21:42" ht="15" customHeight="1" x14ac:dyDescent="0.25">
      <c r="U50802" s="104"/>
      <c r="AB50802" s="104"/>
      <c r="AC50802" s="104"/>
      <c r="AF50802" s="104"/>
      <c r="AG50802" s="104"/>
      <c r="AK50802" s="104"/>
      <c r="AL50802" s="104"/>
      <c r="AO50802" s="104"/>
      <c r="AP50802" s="104"/>
    </row>
    <row r="50803" spans="21:42" ht="15" customHeight="1" x14ac:dyDescent="0.25">
      <c r="U50803" s="104"/>
      <c r="AB50803" s="104"/>
      <c r="AC50803" s="104"/>
      <c r="AF50803" s="104"/>
      <c r="AG50803" s="104"/>
      <c r="AK50803" s="104"/>
      <c r="AL50803" s="104"/>
      <c r="AO50803" s="104"/>
      <c r="AP50803" s="104"/>
    </row>
    <row r="50804" spans="21:42" ht="15" customHeight="1" x14ac:dyDescent="0.25">
      <c r="U50804" s="104"/>
      <c r="AB50804" s="104"/>
      <c r="AC50804" s="104"/>
      <c r="AF50804" s="104"/>
      <c r="AG50804" s="104"/>
      <c r="AK50804" s="104"/>
      <c r="AL50804" s="104"/>
      <c r="AO50804" s="104"/>
      <c r="AP50804" s="104"/>
    </row>
    <row r="50805" spans="21:42" ht="15" customHeight="1" x14ac:dyDescent="0.25">
      <c r="U50805" s="104"/>
      <c r="AB50805" s="104"/>
      <c r="AC50805" s="104"/>
      <c r="AF50805" s="104"/>
      <c r="AG50805" s="104"/>
      <c r="AK50805" s="104"/>
      <c r="AL50805" s="104"/>
      <c r="AO50805" s="104"/>
      <c r="AP50805" s="104"/>
    </row>
    <row r="50806" spans="21:42" ht="15" customHeight="1" x14ac:dyDescent="0.25">
      <c r="U50806" s="104"/>
      <c r="AB50806" s="104"/>
      <c r="AC50806" s="104"/>
      <c r="AF50806" s="104"/>
      <c r="AG50806" s="104"/>
      <c r="AK50806" s="104"/>
      <c r="AL50806" s="104"/>
      <c r="AO50806" s="104"/>
      <c r="AP50806" s="104"/>
    </row>
    <row r="50807" spans="21:42" ht="15" customHeight="1" x14ac:dyDescent="0.25">
      <c r="U50807" s="104"/>
      <c r="AB50807" s="104"/>
      <c r="AC50807" s="104"/>
      <c r="AF50807" s="104"/>
      <c r="AG50807" s="104"/>
      <c r="AK50807" s="104"/>
      <c r="AL50807" s="104"/>
      <c r="AO50807" s="104"/>
      <c r="AP50807" s="104"/>
    </row>
    <row r="50808" spans="21:42" ht="15" customHeight="1" x14ac:dyDescent="0.25">
      <c r="U50808" s="104"/>
      <c r="AB50808" s="104"/>
      <c r="AC50808" s="104"/>
      <c r="AF50808" s="104"/>
      <c r="AG50808" s="104"/>
      <c r="AK50808" s="104"/>
      <c r="AL50808" s="104"/>
      <c r="AO50808" s="104"/>
      <c r="AP50808" s="104"/>
    </row>
    <row r="50809" spans="21:42" ht="15" customHeight="1" x14ac:dyDescent="0.25">
      <c r="U50809" s="104"/>
      <c r="AB50809" s="104"/>
      <c r="AC50809" s="104"/>
      <c r="AF50809" s="104"/>
      <c r="AG50809" s="104"/>
      <c r="AK50809" s="104"/>
      <c r="AL50809" s="104"/>
      <c r="AO50809" s="104"/>
      <c r="AP50809" s="104"/>
    </row>
    <row r="50810" spans="21:42" ht="15" customHeight="1" x14ac:dyDescent="0.25">
      <c r="U50810" s="104"/>
      <c r="AB50810" s="104"/>
      <c r="AC50810" s="104"/>
      <c r="AF50810" s="104"/>
      <c r="AG50810" s="104"/>
      <c r="AK50810" s="104"/>
      <c r="AL50810" s="104"/>
      <c r="AO50810" s="104"/>
      <c r="AP50810" s="104"/>
    </row>
    <row r="50811" spans="21:42" ht="15" customHeight="1" x14ac:dyDescent="0.25">
      <c r="U50811" s="104"/>
      <c r="AB50811" s="104"/>
      <c r="AC50811" s="104"/>
      <c r="AF50811" s="104"/>
      <c r="AG50811" s="104"/>
      <c r="AK50811" s="104"/>
      <c r="AL50811" s="104"/>
      <c r="AO50811" s="104"/>
      <c r="AP50811" s="104"/>
    </row>
    <row r="50812" spans="21:42" ht="15" customHeight="1" x14ac:dyDescent="0.25">
      <c r="U50812" s="104"/>
      <c r="AB50812" s="104"/>
      <c r="AC50812" s="104"/>
      <c r="AF50812" s="104"/>
      <c r="AG50812" s="104"/>
      <c r="AK50812" s="104"/>
      <c r="AL50812" s="104"/>
      <c r="AO50812" s="104"/>
      <c r="AP50812" s="104"/>
    </row>
    <row r="50813" spans="21:42" ht="15" customHeight="1" x14ac:dyDescent="0.25">
      <c r="U50813" s="104"/>
      <c r="AB50813" s="104"/>
      <c r="AC50813" s="104"/>
      <c r="AF50813" s="104"/>
      <c r="AG50813" s="104"/>
      <c r="AK50813" s="104"/>
      <c r="AL50813" s="104"/>
      <c r="AO50813" s="104"/>
      <c r="AP50813" s="104"/>
    </row>
    <row r="50814" spans="21:42" ht="15" customHeight="1" x14ac:dyDescent="0.25">
      <c r="U50814" s="104"/>
      <c r="AB50814" s="104"/>
      <c r="AC50814" s="104"/>
      <c r="AF50814" s="104"/>
      <c r="AG50814" s="104"/>
      <c r="AK50814" s="104"/>
      <c r="AL50814" s="104"/>
      <c r="AO50814" s="104"/>
      <c r="AP50814" s="104"/>
    </row>
    <row r="50815" spans="21:42" ht="15" customHeight="1" x14ac:dyDescent="0.25">
      <c r="U50815" s="104"/>
      <c r="AB50815" s="104"/>
      <c r="AC50815" s="104"/>
      <c r="AF50815" s="104"/>
      <c r="AG50815" s="104"/>
      <c r="AK50815" s="104"/>
      <c r="AL50815" s="104"/>
      <c r="AO50815" s="104"/>
      <c r="AP50815" s="104"/>
    </row>
    <row r="50816" spans="21:42" ht="15" customHeight="1" x14ac:dyDescent="0.25">
      <c r="U50816" s="104"/>
      <c r="AB50816" s="104"/>
      <c r="AC50816" s="104"/>
      <c r="AF50816" s="104"/>
      <c r="AG50816" s="104"/>
      <c r="AK50816" s="104"/>
      <c r="AL50816" s="104"/>
      <c r="AO50816" s="104"/>
      <c r="AP50816" s="104"/>
    </row>
    <row r="50817" spans="21:42" ht="15" customHeight="1" x14ac:dyDescent="0.25">
      <c r="U50817" s="104"/>
      <c r="AB50817" s="104"/>
      <c r="AC50817" s="104"/>
      <c r="AF50817" s="104"/>
      <c r="AG50817" s="104"/>
      <c r="AK50817" s="104"/>
      <c r="AL50817" s="104"/>
      <c r="AO50817" s="104"/>
      <c r="AP50817" s="104"/>
    </row>
    <row r="50818" spans="21:42" ht="15" customHeight="1" x14ac:dyDescent="0.25">
      <c r="U50818" s="104"/>
      <c r="AB50818" s="104"/>
      <c r="AC50818" s="104"/>
      <c r="AF50818" s="104"/>
      <c r="AG50818" s="104"/>
      <c r="AK50818" s="104"/>
      <c r="AL50818" s="104"/>
      <c r="AO50818" s="104"/>
      <c r="AP50818" s="104"/>
    </row>
    <row r="50819" spans="21:42" ht="15" customHeight="1" x14ac:dyDescent="0.25">
      <c r="U50819" s="104"/>
      <c r="AB50819" s="104"/>
      <c r="AC50819" s="104"/>
      <c r="AF50819" s="104"/>
      <c r="AG50819" s="104"/>
      <c r="AK50819" s="104"/>
      <c r="AL50819" s="104"/>
      <c r="AO50819" s="104"/>
      <c r="AP50819" s="104"/>
    </row>
    <row r="50820" spans="21:42" ht="15" customHeight="1" x14ac:dyDescent="0.25">
      <c r="U50820" s="104"/>
      <c r="AB50820" s="104"/>
      <c r="AC50820" s="104"/>
      <c r="AF50820" s="104"/>
      <c r="AG50820" s="104"/>
      <c r="AK50820" s="104"/>
      <c r="AL50820" s="104"/>
      <c r="AO50820" s="104"/>
      <c r="AP50820" s="104"/>
    </row>
    <row r="50821" spans="21:42" ht="15" customHeight="1" x14ac:dyDescent="0.25">
      <c r="U50821" s="104"/>
      <c r="AB50821" s="104"/>
      <c r="AC50821" s="104"/>
      <c r="AF50821" s="104"/>
      <c r="AG50821" s="104"/>
      <c r="AK50821" s="104"/>
      <c r="AL50821" s="104"/>
      <c r="AO50821" s="104"/>
      <c r="AP50821" s="104"/>
    </row>
    <row r="50822" spans="21:42" ht="15" customHeight="1" x14ac:dyDescent="0.25">
      <c r="U50822" s="104"/>
      <c r="AB50822" s="104"/>
      <c r="AC50822" s="104"/>
      <c r="AF50822" s="104"/>
      <c r="AG50822" s="104"/>
      <c r="AK50822" s="104"/>
      <c r="AL50822" s="104"/>
      <c r="AO50822" s="104"/>
      <c r="AP50822" s="104"/>
    </row>
    <row r="50823" spans="21:42" ht="15" customHeight="1" x14ac:dyDescent="0.25">
      <c r="U50823" s="104"/>
      <c r="AB50823" s="104"/>
      <c r="AC50823" s="104"/>
      <c r="AF50823" s="104"/>
      <c r="AG50823" s="104"/>
      <c r="AK50823" s="104"/>
      <c r="AL50823" s="104"/>
      <c r="AO50823" s="104"/>
      <c r="AP50823" s="104"/>
    </row>
    <row r="50824" spans="21:42" ht="15" customHeight="1" x14ac:dyDescent="0.25">
      <c r="U50824" s="104"/>
      <c r="AB50824" s="104"/>
      <c r="AC50824" s="104"/>
      <c r="AF50824" s="104"/>
      <c r="AG50824" s="104"/>
      <c r="AK50824" s="104"/>
      <c r="AL50824" s="104"/>
      <c r="AO50824" s="104"/>
      <c r="AP50824" s="104"/>
    </row>
    <row r="50825" spans="21:42" ht="15" customHeight="1" x14ac:dyDescent="0.25">
      <c r="U50825" s="104"/>
      <c r="AB50825" s="104"/>
      <c r="AC50825" s="104"/>
      <c r="AF50825" s="104"/>
      <c r="AG50825" s="104"/>
      <c r="AK50825" s="104"/>
      <c r="AL50825" s="104"/>
      <c r="AO50825" s="104"/>
      <c r="AP50825" s="104"/>
    </row>
    <row r="50826" spans="21:42" ht="15" customHeight="1" x14ac:dyDescent="0.25">
      <c r="U50826" s="104"/>
      <c r="AB50826" s="104"/>
      <c r="AC50826" s="104"/>
      <c r="AF50826" s="104"/>
      <c r="AG50826" s="104"/>
      <c r="AK50826" s="104"/>
      <c r="AL50826" s="104"/>
      <c r="AO50826" s="104"/>
      <c r="AP50826" s="104"/>
    </row>
    <row r="50827" spans="21:42" ht="15" customHeight="1" x14ac:dyDescent="0.25">
      <c r="U50827" s="104"/>
      <c r="AB50827" s="104"/>
      <c r="AC50827" s="104"/>
      <c r="AF50827" s="104"/>
      <c r="AG50827" s="104"/>
      <c r="AK50827" s="104"/>
      <c r="AL50827" s="104"/>
      <c r="AO50827" s="104"/>
      <c r="AP50827" s="104"/>
    </row>
    <row r="50828" spans="21:42" ht="15" customHeight="1" x14ac:dyDescent="0.25">
      <c r="U50828" s="104"/>
      <c r="AB50828" s="104"/>
      <c r="AC50828" s="104"/>
      <c r="AF50828" s="104"/>
      <c r="AG50828" s="104"/>
      <c r="AK50828" s="104"/>
      <c r="AL50828" s="104"/>
      <c r="AO50828" s="104"/>
      <c r="AP50828" s="104"/>
    </row>
    <row r="50829" spans="21:42" ht="15" customHeight="1" x14ac:dyDescent="0.25">
      <c r="U50829" s="104"/>
      <c r="AB50829" s="104"/>
      <c r="AC50829" s="104"/>
      <c r="AF50829" s="104"/>
      <c r="AG50829" s="104"/>
      <c r="AK50829" s="104"/>
      <c r="AL50829" s="104"/>
      <c r="AO50829" s="104"/>
      <c r="AP50829" s="104"/>
    </row>
    <row r="50830" spans="21:42" ht="15" customHeight="1" x14ac:dyDescent="0.25">
      <c r="U50830" s="104"/>
      <c r="AB50830" s="104"/>
      <c r="AC50830" s="104"/>
      <c r="AF50830" s="104"/>
      <c r="AG50830" s="104"/>
      <c r="AK50830" s="104"/>
      <c r="AL50830" s="104"/>
      <c r="AO50830" s="104"/>
      <c r="AP50830" s="104"/>
    </row>
    <row r="50831" spans="21:42" ht="15" customHeight="1" x14ac:dyDescent="0.25">
      <c r="U50831" s="104"/>
      <c r="AB50831" s="104"/>
      <c r="AC50831" s="104"/>
      <c r="AF50831" s="104"/>
      <c r="AG50831" s="104"/>
      <c r="AK50831" s="104"/>
      <c r="AL50831" s="104"/>
      <c r="AO50831" s="104"/>
      <c r="AP50831" s="104"/>
    </row>
    <row r="50832" spans="21:42" ht="15" customHeight="1" x14ac:dyDescent="0.25">
      <c r="U50832" s="104"/>
      <c r="AB50832" s="104"/>
      <c r="AC50832" s="104"/>
      <c r="AF50832" s="104"/>
      <c r="AG50832" s="104"/>
      <c r="AK50832" s="104"/>
      <c r="AL50832" s="104"/>
      <c r="AO50832" s="104"/>
      <c r="AP50832" s="104"/>
    </row>
    <row r="50833" spans="21:42" ht="15" customHeight="1" x14ac:dyDescent="0.25">
      <c r="U50833" s="104"/>
      <c r="AB50833" s="104"/>
      <c r="AC50833" s="104"/>
      <c r="AF50833" s="104"/>
      <c r="AG50833" s="104"/>
      <c r="AK50833" s="104"/>
      <c r="AL50833" s="104"/>
      <c r="AO50833" s="104"/>
      <c r="AP50833" s="104"/>
    </row>
    <row r="50834" spans="21:42" ht="15" customHeight="1" x14ac:dyDescent="0.25">
      <c r="U50834" s="104"/>
      <c r="AB50834" s="104"/>
      <c r="AC50834" s="104"/>
      <c r="AF50834" s="104"/>
      <c r="AG50834" s="104"/>
      <c r="AK50834" s="104"/>
      <c r="AL50834" s="104"/>
      <c r="AO50834" s="104"/>
      <c r="AP50834" s="104"/>
    </row>
    <row r="50835" spans="21:42" ht="15" customHeight="1" x14ac:dyDescent="0.25">
      <c r="U50835" s="104"/>
      <c r="AB50835" s="104"/>
      <c r="AC50835" s="104"/>
      <c r="AF50835" s="104"/>
      <c r="AG50835" s="104"/>
      <c r="AK50835" s="104"/>
      <c r="AL50835" s="104"/>
      <c r="AO50835" s="104"/>
      <c r="AP50835" s="104"/>
    </row>
    <row r="50836" spans="21:42" ht="15" customHeight="1" x14ac:dyDescent="0.25">
      <c r="U50836" s="104"/>
      <c r="AB50836" s="104"/>
      <c r="AC50836" s="104"/>
      <c r="AF50836" s="104"/>
      <c r="AG50836" s="104"/>
      <c r="AK50836" s="104"/>
      <c r="AL50836" s="104"/>
      <c r="AO50836" s="104"/>
      <c r="AP50836" s="104"/>
    </row>
    <row r="50837" spans="21:42" ht="15" customHeight="1" x14ac:dyDescent="0.25">
      <c r="U50837" s="104"/>
      <c r="AB50837" s="104"/>
      <c r="AC50837" s="104"/>
      <c r="AF50837" s="104"/>
      <c r="AG50837" s="104"/>
      <c r="AK50837" s="104"/>
      <c r="AL50837" s="104"/>
      <c r="AO50837" s="104"/>
      <c r="AP50837" s="104"/>
    </row>
    <row r="50838" spans="21:42" ht="15" customHeight="1" x14ac:dyDescent="0.25">
      <c r="U50838" s="104"/>
      <c r="AB50838" s="104"/>
      <c r="AC50838" s="104"/>
      <c r="AF50838" s="104"/>
      <c r="AG50838" s="104"/>
      <c r="AK50838" s="104"/>
      <c r="AL50838" s="104"/>
      <c r="AO50838" s="104"/>
      <c r="AP50838" s="104"/>
    </row>
    <row r="50839" spans="21:42" ht="15" customHeight="1" x14ac:dyDescent="0.25">
      <c r="U50839" s="104"/>
      <c r="AB50839" s="104"/>
      <c r="AC50839" s="104"/>
      <c r="AF50839" s="104"/>
      <c r="AG50839" s="104"/>
      <c r="AK50839" s="104"/>
      <c r="AL50839" s="104"/>
      <c r="AO50839" s="104"/>
      <c r="AP50839" s="104"/>
    </row>
    <row r="50840" spans="21:42" ht="15" customHeight="1" x14ac:dyDescent="0.25">
      <c r="U50840" s="104"/>
      <c r="AB50840" s="104"/>
      <c r="AC50840" s="104"/>
      <c r="AF50840" s="104"/>
      <c r="AG50840" s="104"/>
      <c r="AK50840" s="104"/>
      <c r="AL50840" s="104"/>
      <c r="AO50840" s="104"/>
      <c r="AP50840" s="104"/>
    </row>
    <row r="50841" spans="21:42" ht="15" customHeight="1" x14ac:dyDescent="0.25">
      <c r="U50841" s="104"/>
      <c r="AB50841" s="104"/>
      <c r="AC50841" s="104"/>
      <c r="AF50841" s="104"/>
      <c r="AG50841" s="104"/>
      <c r="AK50841" s="104"/>
      <c r="AL50841" s="104"/>
      <c r="AO50841" s="104"/>
      <c r="AP50841" s="104"/>
    </row>
    <row r="50842" spans="21:42" ht="15" customHeight="1" x14ac:dyDescent="0.25">
      <c r="U50842" s="104"/>
      <c r="AB50842" s="104"/>
      <c r="AC50842" s="104"/>
      <c r="AF50842" s="104"/>
      <c r="AG50842" s="104"/>
      <c r="AK50842" s="104"/>
      <c r="AL50842" s="104"/>
      <c r="AO50842" s="104"/>
      <c r="AP50842" s="104"/>
    </row>
    <row r="50843" spans="21:42" ht="15" customHeight="1" x14ac:dyDescent="0.25">
      <c r="U50843" s="104"/>
      <c r="AB50843" s="104"/>
      <c r="AC50843" s="104"/>
      <c r="AF50843" s="104"/>
      <c r="AG50843" s="104"/>
      <c r="AK50843" s="104"/>
      <c r="AL50843" s="104"/>
      <c r="AO50843" s="104"/>
      <c r="AP50843" s="104"/>
    </row>
    <row r="50844" spans="21:42" ht="15" customHeight="1" x14ac:dyDescent="0.25">
      <c r="U50844" s="104"/>
      <c r="AB50844" s="104"/>
      <c r="AC50844" s="104"/>
      <c r="AF50844" s="104"/>
      <c r="AG50844" s="104"/>
      <c r="AK50844" s="104"/>
      <c r="AL50844" s="104"/>
      <c r="AO50844" s="104"/>
      <c r="AP50844" s="104"/>
    </row>
    <row r="50845" spans="21:42" ht="15" customHeight="1" x14ac:dyDescent="0.25">
      <c r="U50845" s="104"/>
      <c r="AB50845" s="104"/>
      <c r="AC50845" s="104"/>
      <c r="AF50845" s="104"/>
      <c r="AG50845" s="104"/>
      <c r="AK50845" s="104"/>
      <c r="AL50845" s="104"/>
      <c r="AO50845" s="104"/>
      <c r="AP50845" s="104"/>
    </row>
    <row r="50846" spans="21:42" ht="15" customHeight="1" x14ac:dyDescent="0.25">
      <c r="U50846" s="104"/>
      <c r="AB50846" s="104"/>
      <c r="AC50846" s="104"/>
      <c r="AF50846" s="104"/>
      <c r="AG50846" s="104"/>
      <c r="AK50846" s="104"/>
      <c r="AL50846" s="104"/>
      <c r="AO50846" s="104"/>
      <c r="AP50846" s="104"/>
    </row>
    <row r="50847" spans="21:42" ht="15" customHeight="1" x14ac:dyDescent="0.25">
      <c r="U50847" s="104"/>
      <c r="AB50847" s="104"/>
      <c r="AC50847" s="104"/>
      <c r="AF50847" s="104"/>
      <c r="AG50847" s="104"/>
      <c r="AK50847" s="104"/>
      <c r="AL50847" s="104"/>
      <c r="AO50847" s="104"/>
      <c r="AP50847" s="104"/>
    </row>
    <row r="50848" spans="21:42" ht="15" customHeight="1" x14ac:dyDescent="0.25">
      <c r="U50848" s="104"/>
      <c r="AB50848" s="104"/>
      <c r="AC50848" s="104"/>
      <c r="AF50848" s="104"/>
      <c r="AG50848" s="104"/>
      <c r="AK50848" s="104"/>
      <c r="AL50848" s="104"/>
      <c r="AO50848" s="104"/>
      <c r="AP50848" s="104"/>
    </row>
    <row r="50849" spans="21:42" ht="15" customHeight="1" x14ac:dyDescent="0.25">
      <c r="U50849" s="104"/>
      <c r="AB50849" s="104"/>
      <c r="AC50849" s="104"/>
      <c r="AF50849" s="104"/>
      <c r="AG50849" s="104"/>
      <c r="AK50849" s="104"/>
      <c r="AL50849" s="104"/>
      <c r="AO50849" s="104"/>
      <c r="AP50849" s="104"/>
    </row>
    <row r="50850" spans="21:42" ht="15" customHeight="1" x14ac:dyDescent="0.25">
      <c r="U50850" s="104"/>
      <c r="AB50850" s="104"/>
      <c r="AC50850" s="104"/>
      <c r="AF50850" s="104"/>
      <c r="AG50850" s="104"/>
      <c r="AK50850" s="104"/>
      <c r="AL50850" s="104"/>
      <c r="AO50850" s="104"/>
      <c r="AP50850" s="104"/>
    </row>
    <row r="50851" spans="21:42" ht="15" customHeight="1" x14ac:dyDescent="0.25">
      <c r="U50851" s="104"/>
      <c r="AB50851" s="104"/>
      <c r="AC50851" s="104"/>
      <c r="AF50851" s="104"/>
      <c r="AG50851" s="104"/>
      <c r="AK50851" s="104"/>
      <c r="AL50851" s="104"/>
      <c r="AO50851" s="104"/>
      <c r="AP50851" s="104"/>
    </row>
    <row r="50852" spans="21:42" ht="15" customHeight="1" x14ac:dyDescent="0.25">
      <c r="U50852" s="104"/>
      <c r="AB50852" s="104"/>
      <c r="AC50852" s="104"/>
      <c r="AF50852" s="104"/>
      <c r="AG50852" s="104"/>
      <c r="AK50852" s="104"/>
      <c r="AL50852" s="104"/>
      <c r="AO50852" s="104"/>
      <c r="AP50852" s="104"/>
    </row>
    <row r="50853" spans="21:42" ht="15" customHeight="1" x14ac:dyDescent="0.25">
      <c r="U50853" s="104"/>
      <c r="AB50853" s="104"/>
      <c r="AC50853" s="104"/>
      <c r="AF50853" s="104"/>
      <c r="AG50853" s="104"/>
      <c r="AK50853" s="104"/>
      <c r="AL50853" s="104"/>
      <c r="AO50853" s="104"/>
      <c r="AP50853" s="104"/>
    </row>
    <row r="50854" spans="21:42" ht="15" customHeight="1" x14ac:dyDescent="0.25">
      <c r="U50854" s="104"/>
      <c r="AB50854" s="104"/>
      <c r="AC50854" s="104"/>
      <c r="AF50854" s="104"/>
      <c r="AG50854" s="104"/>
      <c r="AK50854" s="104"/>
      <c r="AL50854" s="104"/>
      <c r="AO50854" s="104"/>
      <c r="AP50854" s="104"/>
    </row>
    <row r="50855" spans="21:42" ht="15" customHeight="1" x14ac:dyDescent="0.25">
      <c r="U50855" s="104"/>
      <c r="AB50855" s="104"/>
      <c r="AC50855" s="104"/>
      <c r="AF50855" s="104"/>
      <c r="AG50855" s="104"/>
      <c r="AK50855" s="104"/>
      <c r="AL50855" s="104"/>
      <c r="AO50855" s="104"/>
      <c r="AP50855" s="104"/>
    </row>
    <row r="50856" spans="21:42" ht="15" customHeight="1" x14ac:dyDescent="0.25">
      <c r="U50856" s="104"/>
      <c r="AB50856" s="104"/>
      <c r="AC50856" s="104"/>
      <c r="AF50856" s="104"/>
      <c r="AG50856" s="104"/>
      <c r="AK50856" s="104"/>
      <c r="AL50856" s="104"/>
      <c r="AO50856" s="104"/>
      <c r="AP50856" s="104"/>
    </row>
    <row r="50857" spans="21:42" ht="15" customHeight="1" x14ac:dyDescent="0.25">
      <c r="U50857" s="104"/>
      <c r="AB50857" s="104"/>
      <c r="AC50857" s="104"/>
      <c r="AF50857" s="104"/>
      <c r="AG50857" s="104"/>
      <c r="AK50857" s="104"/>
      <c r="AL50857" s="104"/>
      <c r="AO50857" s="104"/>
      <c r="AP50857" s="104"/>
    </row>
    <row r="50858" spans="21:42" ht="15" customHeight="1" x14ac:dyDescent="0.25">
      <c r="U50858" s="104"/>
      <c r="AB50858" s="104"/>
      <c r="AC50858" s="104"/>
      <c r="AF50858" s="104"/>
      <c r="AG50858" s="104"/>
      <c r="AK50858" s="104"/>
      <c r="AL50858" s="104"/>
      <c r="AO50858" s="104"/>
      <c r="AP50858" s="104"/>
    </row>
    <row r="50859" spans="21:42" ht="15" customHeight="1" x14ac:dyDescent="0.25">
      <c r="U50859" s="104"/>
      <c r="AB50859" s="104"/>
      <c r="AC50859" s="104"/>
      <c r="AF50859" s="104"/>
      <c r="AG50859" s="104"/>
      <c r="AK50859" s="104"/>
      <c r="AL50859" s="104"/>
      <c r="AO50859" s="104"/>
      <c r="AP50859" s="104"/>
    </row>
    <row r="50860" spans="21:42" ht="15" customHeight="1" x14ac:dyDescent="0.25">
      <c r="U50860" s="104"/>
      <c r="AB50860" s="104"/>
      <c r="AC50860" s="104"/>
      <c r="AF50860" s="104"/>
      <c r="AG50860" s="104"/>
      <c r="AK50860" s="104"/>
      <c r="AL50860" s="104"/>
      <c r="AO50860" s="104"/>
      <c r="AP50860" s="104"/>
    </row>
    <row r="50861" spans="21:42" ht="15" customHeight="1" x14ac:dyDescent="0.25">
      <c r="U50861" s="104"/>
      <c r="AB50861" s="104"/>
      <c r="AC50861" s="104"/>
      <c r="AF50861" s="104"/>
      <c r="AG50861" s="104"/>
      <c r="AK50861" s="104"/>
      <c r="AL50861" s="104"/>
      <c r="AO50861" s="104"/>
      <c r="AP50861" s="104"/>
    </row>
    <row r="50862" spans="21:42" ht="15" customHeight="1" x14ac:dyDescent="0.25">
      <c r="U50862" s="104"/>
      <c r="AB50862" s="104"/>
      <c r="AC50862" s="104"/>
      <c r="AF50862" s="104"/>
      <c r="AG50862" s="104"/>
      <c r="AK50862" s="104"/>
      <c r="AL50862" s="104"/>
      <c r="AO50862" s="104"/>
      <c r="AP50862" s="104"/>
    </row>
    <row r="50863" spans="21:42" ht="15" customHeight="1" x14ac:dyDescent="0.25">
      <c r="U50863" s="104"/>
      <c r="AB50863" s="104"/>
      <c r="AC50863" s="104"/>
      <c r="AF50863" s="104"/>
      <c r="AG50863" s="104"/>
      <c r="AK50863" s="104"/>
      <c r="AL50863" s="104"/>
      <c r="AO50863" s="104"/>
      <c r="AP50863" s="104"/>
    </row>
    <row r="50864" spans="21:42" ht="15" customHeight="1" x14ac:dyDescent="0.25">
      <c r="U50864" s="104"/>
      <c r="AB50864" s="104"/>
      <c r="AC50864" s="104"/>
      <c r="AF50864" s="104"/>
      <c r="AG50864" s="104"/>
      <c r="AK50864" s="104"/>
      <c r="AL50864" s="104"/>
      <c r="AO50864" s="104"/>
      <c r="AP50864" s="104"/>
    </row>
    <row r="50865" spans="21:42" ht="15" customHeight="1" x14ac:dyDescent="0.25">
      <c r="U50865" s="104"/>
      <c r="AB50865" s="104"/>
      <c r="AC50865" s="104"/>
      <c r="AF50865" s="104"/>
      <c r="AG50865" s="104"/>
      <c r="AK50865" s="104"/>
      <c r="AL50865" s="104"/>
      <c r="AO50865" s="104"/>
      <c r="AP50865" s="104"/>
    </row>
    <row r="50866" spans="21:42" ht="15" customHeight="1" x14ac:dyDescent="0.25">
      <c r="U50866" s="104"/>
      <c r="AB50866" s="104"/>
      <c r="AC50866" s="104"/>
      <c r="AF50866" s="104"/>
      <c r="AG50866" s="104"/>
      <c r="AK50866" s="104"/>
      <c r="AL50866" s="104"/>
      <c r="AO50866" s="104"/>
      <c r="AP50866" s="104"/>
    </row>
    <row r="50867" spans="21:42" ht="15" customHeight="1" x14ac:dyDescent="0.25">
      <c r="U50867" s="104"/>
      <c r="AB50867" s="104"/>
      <c r="AC50867" s="104"/>
      <c r="AF50867" s="104"/>
      <c r="AG50867" s="104"/>
      <c r="AK50867" s="104"/>
      <c r="AL50867" s="104"/>
      <c r="AO50867" s="104"/>
      <c r="AP50867" s="104"/>
    </row>
    <row r="50868" spans="21:42" ht="15" customHeight="1" x14ac:dyDescent="0.25">
      <c r="U50868" s="104"/>
      <c r="AB50868" s="104"/>
      <c r="AC50868" s="104"/>
      <c r="AF50868" s="104"/>
      <c r="AG50868" s="104"/>
      <c r="AK50868" s="104"/>
      <c r="AL50868" s="104"/>
      <c r="AO50868" s="104"/>
      <c r="AP50868" s="104"/>
    </row>
    <row r="50869" spans="21:42" ht="15" customHeight="1" x14ac:dyDescent="0.25">
      <c r="U50869" s="104"/>
      <c r="AB50869" s="104"/>
      <c r="AC50869" s="104"/>
      <c r="AF50869" s="104"/>
      <c r="AG50869" s="104"/>
      <c r="AK50869" s="104"/>
      <c r="AL50869" s="104"/>
      <c r="AO50869" s="104"/>
      <c r="AP50869" s="104"/>
    </row>
    <row r="50870" spans="21:42" ht="15" customHeight="1" x14ac:dyDescent="0.25">
      <c r="U50870" s="104"/>
      <c r="AB50870" s="104"/>
      <c r="AC50870" s="104"/>
      <c r="AF50870" s="104"/>
      <c r="AG50870" s="104"/>
      <c r="AK50870" s="104"/>
      <c r="AL50870" s="104"/>
      <c r="AO50870" s="104"/>
      <c r="AP50870" s="104"/>
    </row>
    <row r="50871" spans="21:42" ht="15" customHeight="1" x14ac:dyDescent="0.25">
      <c r="U50871" s="104"/>
      <c r="AB50871" s="104"/>
      <c r="AC50871" s="104"/>
      <c r="AF50871" s="104"/>
      <c r="AG50871" s="104"/>
      <c r="AK50871" s="104"/>
      <c r="AL50871" s="104"/>
      <c r="AO50871" s="104"/>
      <c r="AP50871" s="104"/>
    </row>
    <row r="50872" spans="21:42" ht="15" customHeight="1" x14ac:dyDescent="0.25">
      <c r="U50872" s="104"/>
      <c r="AB50872" s="104"/>
      <c r="AC50872" s="104"/>
      <c r="AF50872" s="104"/>
      <c r="AG50872" s="104"/>
      <c r="AK50872" s="104"/>
      <c r="AL50872" s="104"/>
      <c r="AO50872" s="104"/>
      <c r="AP50872" s="104"/>
    </row>
    <row r="50873" spans="21:42" ht="15" customHeight="1" x14ac:dyDescent="0.25">
      <c r="U50873" s="104"/>
      <c r="AB50873" s="104"/>
      <c r="AC50873" s="104"/>
      <c r="AF50873" s="104"/>
      <c r="AG50873" s="104"/>
      <c r="AK50873" s="104"/>
      <c r="AL50873" s="104"/>
      <c r="AO50873" s="104"/>
      <c r="AP50873" s="104"/>
    </row>
    <row r="50874" spans="21:42" ht="15" customHeight="1" x14ac:dyDescent="0.25">
      <c r="U50874" s="104"/>
      <c r="AB50874" s="104"/>
      <c r="AC50874" s="104"/>
      <c r="AF50874" s="104"/>
      <c r="AG50874" s="104"/>
      <c r="AK50874" s="104"/>
      <c r="AL50874" s="104"/>
      <c r="AO50874" s="104"/>
      <c r="AP50874" s="104"/>
    </row>
    <row r="50875" spans="21:42" ht="15" customHeight="1" x14ac:dyDescent="0.25">
      <c r="U50875" s="104"/>
      <c r="AB50875" s="104"/>
      <c r="AC50875" s="104"/>
      <c r="AF50875" s="104"/>
      <c r="AG50875" s="104"/>
      <c r="AK50875" s="104"/>
      <c r="AL50875" s="104"/>
      <c r="AO50875" s="104"/>
      <c r="AP50875" s="104"/>
    </row>
    <row r="50876" spans="21:42" ht="15" customHeight="1" x14ac:dyDescent="0.25">
      <c r="U50876" s="104"/>
      <c r="AB50876" s="104"/>
      <c r="AC50876" s="104"/>
      <c r="AF50876" s="104"/>
      <c r="AG50876" s="104"/>
      <c r="AK50876" s="104"/>
      <c r="AL50876" s="104"/>
      <c r="AO50876" s="104"/>
      <c r="AP50876" s="104"/>
    </row>
    <row r="50877" spans="21:42" ht="15" customHeight="1" x14ac:dyDescent="0.25">
      <c r="U50877" s="104"/>
      <c r="AB50877" s="104"/>
      <c r="AC50877" s="104"/>
      <c r="AF50877" s="104"/>
      <c r="AG50877" s="104"/>
      <c r="AK50877" s="104"/>
      <c r="AL50877" s="104"/>
      <c r="AO50877" s="104"/>
      <c r="AP50877" s="104"/>
    </row>
    <row r="50878" spans="21:42" ht="15" customHeight="1" x14ac:dyDescent="0.25">
      <c r="U50878" s="104"/>
      <c r="AB50878" s="104"/>
      <c r="AC50878" s="104"/>
      <c r="AF50878" s="104"/>
      <c r="AG50878" s="104"/>
      <c r="AK50878" s="104"/>
      <c r="AL50878" s="104"/>
      <c r="AO50878" s="104"/>
      <c r="AP50878" s="104"/>
    </row>
    <row r="50879" spans="21:42" ht="15" customHeight="1" x14ac:dyDescent="0.25">
      <c r="U50879" s="104"/>
      <c r="AB50879" s="104"/>
      <c r="AC50879" s="104"/>
      <c r="AF50879" s="104"/>
      <c r="AG50879" s="104"/>
      <c r="AK50879" s="104"/>
      <c r="AL50879" s="104"/>
      <c r="AO50879" s="104"/>
      <c r="AP50879" s="104"/>
    </row>
    <row r="50880" spans="21:42" ht="15" customHeight="1" x14ac:dyDescent="0.25">
      <c r="U50880" s="104"/>
      <c r="AB50880" s="104"/>
      <c r="AC50880" s="104"/>
      <c r="AF50880" s="104"/>
      <c r="AG50880" s="104"/>
      <c r="AK50880" s="104"/>
      <c r="AL50880" s="104"/>
      <c r="AO50880" s="104"/>
      <c r="AP50880" s="104"/>
    </row>
    <row r="50881" spans="21:42" ht="15" customHeight="1" x14ac:dyDescent="0.25">
      <c r="U50881" s="104"/>
      <c r="AB50881" s="104"/>
      <c r="AC50881" s="104"/>
      <c r="AF50881" s="104"/>
      <c r="AG50881" s="104"/>
      <c r="AK50881" s="104"/>
      <c r="AL50881" s="104"/>
      <c r="AO50881" s="104"/>
      <c r="AP50881" s="104"/>
    </row>
    <row r="50882" spans="21:42" ht="15" customHeight="1" x14ac:dyDescent="0.25">
      <c r="U50882" s="104"/>
      <c r="AB50882" s="104"/>
      <c r="AC50882" s="104"/>
      <c r="AF50882" s="104"/>
      <c r="AG50882" s="104"/>
      <c r="AK50882" s="104"/>
      <c r="AL50882" s="104"/>
      <c r="AO50882" s="104"/>
      <c r="AP50882" s="104"/>
    </row>
    <row r="50883" spans="21:42" ht="15" customHeight="1" x14ac:dyDescent="0.25">
      <c r="U50883" s="104"/>
      <c r="AB50883" s="104"/>
      <c r="AC50883" s="104"/>
      <c r="AF50883" s="104"/>
      <c r="AG50883" s="104"/>
      <c r="AK50883" s="104"/>
      <c r="AL50883" s="104"/>
      <c r="AO50883" s="104"/>
      <c r="AP50883" s="104"/>
    </row>
    <row r="50884" spans="21:42" ht="15" customHeight="1" x14ac:dyDescent="0.25">
      <c r="U50884" s="104"/>
      <c r="AB50884" s="104"/>
      <c r="AC50884" s="104"/>
      <c r="AF50884" s="104"/>
      <c r="AG50884" s="104"/>
      <c r="AK50884" s="104"/>
      <c r="AL50884" s="104"/>
      <c r="AO50884" s="104"/>
      <c r="AP50884" s="104"/>
    </row>
    <row r="50885" spans="21:42" ht="15" customHeight="1" x14ac:dyDescent="0.25">
      <c r="U50885" s="104"/>
      <c r="AB50885" s="104"/>
      <c r="AC50885" s="104"/>
      <c r="AF50885" s="104"/>
      <c r="AG50885" s="104"/>
      <c r="AK50885" s="104"/>
      <c r="AL50885" s="104"/>
      <c r="AO50885" s="104"/>
      <c r="AP50885" s="104"/>
    </row>
    <row r="50886" spans="21:42" ht="15" customHeight="1" x14ac:dyDescent="0.25">
      <c r="U50886" s="104"/>
      <c r="AB50886" s="104"/>
      <c r="AC50886" s="104"/>
      <c r="AF50886" s="104"/>
      <c r="AG50886" s="104"/>
      <c r="AK50886" s="104"/>
      <c r="AL50886" s="104"/>
      <c r="AO50886" s="104"/>
      <c r="AP50886" s="104"/>
    </row>
    <row r="50887" spans="21:42" ht="15" customHeight="1" x14ac:dyDescent="0.25">
      <c r="U50887" s="104"/>
      <c r="AB50887" s="104"/>
      <c r="AC50887" s="104"/>
      <c r="AF50887" s="104"/>
      <c r="AG50887" s="104"/>
      <c r="AK50887" s="104"/>
      <c r="AL50887" s="104"/>
      <c r="AO50887" s="104"/>
      <c r="AP50887" s="104"/>
    </row>
    <row r="50888" spans="21:42" ht="15" customHeight="1" x14ac:dyDescent="0.25">
      <c r="U50888" s="104"/>
      <c r="AB50888" s="104"/>
      <c r="AC50888" s="104"/>
      <c r="AF50888" s="104"/>
      <c r="AG50888" s="104"/>
      <c r="AK50888" s="104"/>
      <c r="AL50888" s="104"/>
      <c r="AO50888" s="104"/>
      <c r="AP50888" s="104"/>
    </row>
    <row r="50889" spans="21:42" ht="15" customHeight="1" x14ac:dyDescent="0.25">
      <c r="U50889" s="104"/>
      <c r="AB50889" s="104"/>
      <c r="AC50889" s="104"/>
      <c r="AF50889" s="104"/>
      <c r="AG50889" s="104"/>
      <c r="AK50889" s="104"/>
      <c r="AL50889" s="104"/>
      <c r="AO50889" s="104"/>
      <c r="AP50889" s="104"/>
    </row>
    <row r="50890" spans="21:42" ht="15" customHeight="1" x14ac:dyDescent="0.25">
      <c r="U50890" s="104"/>
      <c r="AB50890" s="104"/>
      <c r="AC50890" s="104"/>
      <c r="AF50890" s="104"/>
      <c r="AG50890" s="104"/>
      <c r="AK50890" s="104"/>
      <c r="AL50890" s="104"/>
      <c r="AO50890" s="104"/>
      <c r="AP50890" s="104"/>
    </row>
    <row r="50891" spans="21:42" ht="15" customHeight="1" x14ac:dyDescent="0.25">
      <c r="U50891" s="104"/>
      <c r="AB50891" s="104"/>
      <c r="AC50891" s="104"/>
      <c r="AF50891" s="104"/>
      <c r="AG50891" s="104"/>
      <c r="AK50891" s="104"/>
      <c r="AL50891" s="104"/>
      <c r="AO50891" s="104"/>
      <c r="AP50891" s="104"/>
    </row>
    <row r="50892" spans="21:42" ht="15" customHeight="1" x14ac:dyDescent="0.25">
      <c r="U50892" s="104"/>
      <c r="AB50892" s="104"/>
      <c r="AC50892" s="104"/>
      <c r="AF50892" s="104"/>
      <c r="AG50892" s="104"/>
      <c r="AK50892" s="104"/>
      <c r="AL50892" s="104"/>
      <c r="AO50892" s="104"/>
      <c r="AP50892" s="104"/>
    </row>
    <row r="50893" spans="21:42" ht="15" customHeight="1" x14ac:dyDescent="0.25">
      <c r="U50893" s="104"/>
      <c r="AB50893" s="104"/>
      <c r="AC50893" s="104"/>
      <c r="AF50893" s="104"/>
      <c r="AG50893" s="104"/>
      <c r="AK50893" s="104"/>
      <c r="AL50893" s="104"/>
      <c r="AO50893" s="104"/>
      <c r="AP50893" s="104"/>
    </row>
    <row r="50894" spans="21:42" ht="15" customHeight="1" x14ac:dyDescent="0.25">
      <c r="U50894" s="104"/>
      <c r="AB50894" s="104"/>
      <c r="AC50894" s="104"/>
      <c r="AF50894" s="104"/>
      <c r="AG50894" s="104"/>
      <c r="AK50894" s="104"/>
      <c r="AL50894" s="104"/>
      <c r="AO50894" s="104"/>
      <c r="AP50894" s="104"/>
    </row>
    <row r="50895" spans="21:42" ht="15" customHeight="1" x14ac:dyDescent="0.25">
      <c r="U50895" s="104"/>
      <c r="AB50895" s="104"/>
      <c r="AC50895" s="104"/>
      <c r="AF50895" s="104"/>
      <c r="AG50895" s="104"/>
      <c r="AK50895" s="104"/>
      <c r="AL50895" s="104"/>
      <c r="AO50895" s="104"/>
      <c r="AP50895" s="104"/>
    </row>
    <row r="50896" spans="21:42" ht="15" customHeight="1" x14ac:dyDescent="0.25">
      <c r="U50896" s="104"/>
      <c r="AB50896" s="104"/>
      <c r="AC50896" s="104"/>
      <c r="AF50896" s="104"/>
      <c r="AG50896" s="104"/>
      <c r="AK50896" s="104"/>
      <c r="AL50896" s="104"/>
      <c r="AO50896" s="104"/>
      <c r="AP50896" s="104"/>
    </row>
    <row r="50897" spans="21:42" ht="15" customHeight="1" x14ac:dyDescent="0.25">
      <c r="U50897" s="104"/>
      <c r="AB50897" s="104"/>
      <c r="AC50897" s="104"/>
      <c r="AF50897" s="104"/>
      <c r="AG50897" s="104"/>
      <c r="AK50897" s="104"/>
      <c r="AL50897" s="104"/>
      <c r="AO50897" s="104"/>
      <c r="AP50897" s="104"/>
    </row>
    <row r="50898" spans="21:42" ht="15" customHeight="1" x14ac:dyDescent="0.25">
      <c r="U50898" s="104"/>
      <c r="AB50898" s="104"/>
      <c r="AC50898" s="104"/>
      <c r="AF50898" s="104"/>
      <c r="AG50898" s="104"/>
      <c r="AK50898" s="104"/>
      <c r="AL50898" s="104"/>
      <c r="AO50898" s="104"/>
      <c r="AP50898" s="104"/>
    </row>
    <row r="50899" spans="21:42" ht="15" customHeight="1" x14ac:dyDescent="0.25">
      <c r="U50899" s="104"/>
      <c r="AB50899" s="104"/>
      <c r="AC50899" s="104"/>
      <c r="AF50899" s="104"/>
      <c r="AG50899" s="104"/>
      <c r="AK50899" s="104"/>
      <c r="AL50899" s="104"/>
      <c r="AO50899" s="104"/>
      <c r="AP50899" s="104"/>
    </row>
    <row r="50900" spans="21:42" ht="15" customHeight="1" x14ac:dyDescent="0.25">
      <c r="U50900" s="104"/>
      <c r="AB50900" s="104"/>
      <c r="AC50900" s="104"/>
      <c r="AF50900" s="104"/>
      <c r="AG50900" s="104"/>
      <c r="AK50900" s="104"/>
      <c r="AL50900" s="104"/>
      <c r="AO50900" s="104"/>
      <c r="AP50900" s="104"/>
    </row>
    <row r="50901" spans="21:42" ht="15" customHeight="1" x14ac:dyDescent="0.25">
      <c r="U50901" s="104"/>
      <c r="AB50901" s="104"/>
      <c r="AC50901" s="104"/>
      <c r="AF50901" s="104"/>
      <c r="AG50901" s="104"/>
      <c r="AK50901" s="104"/>
      <c r="AL50901" s="104"/>
      <c r="AO50901" s="104"/>
      <c r="AP50901" s="104"/>
    </row>
    <row r="50902" spans="21:42" ht="15" customHeight="1" x14ac:dyDescent="0.25">
      <c r="U50902" s="104"/>
      <c r="AB50902" s="104"/>
      <c r="AC50902" s="104"/>
      <c r="AF50902" s="104"/>
      <c r="AG50902" s="104"/>
      <c r="AK50902" s="104"/>
      <c r="AL50902" s="104"/>
      <c r="AO50902" s="104"/>
      <c r="AP50902" s="104"/>
    </row>
    <row r="50903" spans="21:42" ht="15" customHeight="1" x14ac:dyDescent="0.25">
      <c r="U50903" s="104"/>
      <c r="AB50903" s="104"/>
      <c r="AC50903" s="104"/>
      <c r="AF50903" s="104"/>
      <c r="AG50903" s="104"/>
      <c r="AK50903" s="104"/>
      <c r="AL50903" s="104"/>
      <c r="AO50903" s="104"/>
      <c r="AP50903" s="104"/>
    </row>
    <row r="50904" spans="21:42" ht="15" customHeight="1" x14ac:dyDescent="0.25">
      <c r="U50904" s="104"/>
      <c r="AB50904" s="104"/>
      <c r="AC50904" s="104"/>
      <c r="AF50904" s="104"/>
      <c r="AG50904" s="104"/>
      <c r="AK50904" s="104"/>
      <c r="AL50904" s="104"/>
      <c r="AO50904" s="104"/>
      <c r="AP50904" s="104"/>
    </row>
    <row r="50905" spans="21:42" ht="15" customHeight="1" x14ac:dyDescent="0.25">
      <c r="U50905" s="104"/>
      <c r="AB50905" s="104"/>
      <c r="AC50905" s="104"/>
      <c r="AF50905" s="104"/>
      <c r="AG50905" s="104"/>
      <c r="AK50905" s="104"/>
      <c r="AL50905" s="104"/>
      <c r="AO50905" s="104"/>
      <c r="AP50905" s="104"/>
    </row>
    <row r="50906" spans="21:42" ht="15" customHeight="1" x14ac:dyDescent="0.25">
      <c r="U50906" s="104"/>
      <c r="AB50906" s="104"/>
      <c r="AC50906" s="104"/>
      <c r="AF50906" s="104"/>
      <c r="AG50906" s="104"/>
      <c r="AK50906" s="104"/>
      <c r="AL50906" s="104"/>
      <c r="AO50906" s="104"/>
      <c r="AP50906" s="104"/>
    </row>
    <row r="50907" spans="21:42" ht="15" customHeight="1" x14ac:dyDescent="0.25">
      <c r="U50907" s="104"/>
      <c r="AB50907" s="104"/>
      <c r="AC50907" s="104"/>
      <c r="AF50907" s="104"/>
      <c r="AG50907" s="104"/>
      <c r="AK50907" s="104"/>
      <c r="AL50907" s="104"/>
      <c r="AO50907" s="104"/>
      <c r="AP50907" s="104"/>
    </row>
    <row r="50908" spans="21:42" ht="15" customHeight="1" x14ac:dyDescent="0.25">
      <c r="U50908" s="104"/>
      <c r="AB50908" s="104"/>
      <c r="AC50908" s="104"/>
      <c r="AF50908" s="104"/>
      <c r="AG50908" s="104"/>
      <c r="AK50908" s="104"/>
      <c r="AL50908" s="104"/>
      <c r="AO50908" s="104"/>
      <c r="AP50908" s="104"/>
    </row>
    <row r="50909" spans="21:42" ht="15" customHeight="1" x14ac:dyDescent="0.25">
      <c r="U50909" s="104"/>
      <c r="AB50909" s="104"/>
      <c r="AC50909" s="104"/>
      <c r="AF50909" s="104"/>
      <c r="AG50909" s="104"/>
      <c r="AK50909" s="104"/>
      <c r="AL50909" s="104"/>
      <c r="AO50909" s="104"/>
      <c r="AP50909" s="104"/>
    </row>
    <row r="50910" spans="21:42" ht="15" customHeight="1" x14ac:dyDescent="0.25">
      <c r="U50910" s="104"/>
      <c r="AB50910" s="104"/>
      <c r="AC50910" s="104"/>
      <c r="AF50910" s="104"/>
      <c r="AG50910" s="104"/>
      <c r="AK50910" s="104"/>
      <c r="AL50910" s="104"/>
      <c r="AO50910" s="104"/>
      <c r="AP50910" s="104"/>
    </row>
    <row r="50911" spans="21:42" ht="15" customHeight="1" x14ac:dyDescent="0.25">
      <c r="U50911" s="104"/>
      <c r="AB50911" s="104"/>
      <c r="AC50911" s="104"/>
      <c r="AF50911" s="104"/>
      <c r="AG50911" s="104"/>
      <c r="AK50911" s="104"/>
      <c r="AL50911" s="104"/>
      <c r="AO50911" s="104"/>
      <c r="AP50911" s="104"/>
    </row>
    <row r="50912" spans="21:42" ht="15" customHeight="1" x14ac:dyDescent="0.25">
      <c r="U50912" s="104"/>
      <c r="AB50912" s="104"/>
      <c r="AC50912" s="104"/>
      <c r="AF50912" s="104"/>
      <c r="AG50912" s="104"/>
      <c r="AK50912" s="104"/>
      <c r="AL50912" s="104"/>
      <c r="AO50912" s="104"/>
      <c r="AP50912" s="104"/>
    </row>
    <row r="50913" spans="21:42" ht="15" customHeight="1" x14ac:dyDescent="0.25">
      <c r="U50913" s="104"/>
      <c r="AB50913" s="104"/>
      <c r="AC50913" s="104"/>
      <c r="AF50913" s="104"/>
      <c r="AG50913" s="104"/>
      <c r="AK50913" s="104"/>
      <c r="AL50913" s="104"/>
      <c r="AO50913" s="104"/>
      <c r="AP50913" s="104"/>
    </row>
    <row r="50914" spans="21:42" ht="15" customHeight="1" x14ac:dyDescent="0.25">
      <c r="U50914" s="104"/>
      <c r="AB50914" s="104"/>
      <c r="AC50914" s="104"/>
      <c r="AF50914" s="104"/>
      <c r="AG50914" s="104"/>
      <c r="AK50914" s="104"/>
      <c r="AL50914" s="104"/>
      <c r="AO50914" s="104"/>
      <c r="AP50914" s="104"/>
    </row>
    <row r="50915" spans="21:42" ht="15" customHeight="1" x14ac:dyDescent="0.25">
      <c r="U50915" s="104"/>
      <c r="AB50915" s="104"/>
      <c r="AC50915" s="104"/>
      <c r="AF50915" s="104"/>
      <c r="AG50915" s="104"/>
      <c r="AK50915" s="104"/>
      <c r="AL50915" s="104"/>
      <c r="AO50915" s="104"/>
      <c r="AP50915" s="104"/>
    </row>
    <row r="50916" spans="21:42" ht="15" customHeight="1" x14ac:dyDescent="0.25">
      <c r="U50916" s="104"/>
      <c r="AB50916" s="104"/>
      <c r="AC50916" s="104"/>
      <c r="AF50916" s="104"/>
      <c r="AG50916" s="104"/>
      <c r="AK50916" s="104"/>
      <c r="AL50916" s="104"/>
      <c r="AO50916" s="104"/>
      <c r="AP50916" s="104"/>
    </row>
    <row r="50917" spans="21:42" ht="15" customHeight="1" x14ac:dyDescent="0.25">
      <c r="U50917" s="104"/>
      <c r="AB50917" s="104"/>
      <c r="AC50917" s="104"/>
      <c r="AF50917" s="104"/>
      <c r="AG50917" s="104"/>
      <c r="AK50917" s="104"/>
      <c r="AL50917" s="104"/>
      <c r="AO50917" s="104"/>
      <c r="AP50917" s="104"/>
    </row>
    <row r="50918" spans="21:42" ht="15" customHeight="1" x14ac:dyDescent="0.25">
      <c r="U50918" s="104"/>
      <c r="AB50918" s="104"/>
      <c r="AC50918" s="104"/>
      <c r="AF50918" s="104"/>
      <c r="AG50918" s="104"/>
      <c r="AK50918" s="104"/>
      <c r="AL50918" s="104"/>
      <c r="AO50918" s="104"/>
      <c r="AP50918" s="104"/>
    </row>
    <row r="50919" spans="21:42" ht="15" customHeight="1" x14ac:dyDescent="0.25">
      <c r="U50919" s="104"/>
      <c r="AB50919" s="104"/>
      <c r="AC50919" s="104"/>
      <c r="AF50919" s="104"/>
      <c r="AG50919" s="104"/>
      <c r="AK50919" s="104"/>
      <c r="AL50919" s="104"/>
      <c r="AO50919" s="104"/>
      <c r="AP50919" s="104"/>
    </row>
    <row r="50920" spans="21:42" ht="15" customHeight="1" x14ac:dyDescent="0.25">
      <c r="U50920" s="104"/>
      <c r="AB50920" s="104"/>
      <c r="AC50920" s="104"/>
      <c r="AF50920" s="104"/>
      <c r="AG50920" s="104"/>
      <c r="AK50920" s="104"/>
      <c r="AL50920" s="104"/>
      <c r="AO50920" s="104"/>
      <c r="AP50920" s="104"/>
    </row>
    <row r="50921" spans="21:42" ht="15" customHeight="1" x14ac:dyDescent="0.25">
      <c r="U50921" s="104"/>
      <c r="AB50921" s="104"/>
      <c r="AC50921" s="104"/>
      <c r="AF50921" s="104"/>
      <c r="AG50921" s="104"/>
      <c r="AK50921" s="104"/>
      <c r="AL50921" s="104"/>
      <c r="AO50921" s="104"/>
      <c r="AP50921" s="104"/>
    </row>
    <row r="50922" spans="21:42" ht="15" customHeight="1" x14ac:dyDescent="0.25">
      <c r="U50922" s="104"/>
      <c r="AB50922" s="104"/>
      <c r="AC50922" s="104"/>
      <c r="AF50922" s="104"/>
      <c r="AG50922" s="104"/>
      <c r="AK50922" s="104"/>
      <c r="AL50922" s="104"/>
      <c r="AO50922" s="104"/>
      <c r="AP50922" s="104"/>
    </row>
    <row r="50923" spans="21:42" ht="15" customHeight="1" x14ac:dyDescent="0.25">
      <c r="U50923" s="104"/>
      <c r="AB50923" s="104"/>
      <c r="AC50923" s="104"/>
      <c r="AF50923" s="104"/>
      <c r="AG50923" s="104"/>
      <c r="AK50923" s="104"/>
      <c r="AL50923" s="104"/>
      <c r="AO50923" s="104"/>
      <c r="AP50923" s="104"/>
    </row>
    <row r="50924" spans="21:42" ht="15" customHeight="1" x14ac:dyDescent="0.25">
      <c r="U50924" s="104"/>
      <c r="AB50924" s="104"/>
      <c r="AC50924" s="104"/>
      <c r="AF50924" s="104"/>
      <c r="AG50924" s="104"/>
      <c r="AK50924" s="104"/>
      <c r="AL50924" s="104"/>
      <c r="AO50924" s="104"/>
      <c r="AP50924" s="104"/>
    </row>
    <row r="50925" spans="21:42" ht="15" customHeight="1" x14ac:dyDescent="0.25">
      <c r="U50925" s="104"/>
      <c r="AB50925" s="104"/>
      <c r="AC50925" s="104"/>
      <c r="AF50925" s="104"/>
      <c r="AG50925" s="104"/>
      <c r="AK50925" s="104"/>
      <c r="AL50925" s="104"/>
      <c r="AO50925" s="104"/>
      <c r="AP50925" s="104"/>
    </row>
    <row r="50926" spans="21:42" ht="15" customHeight="1" x14ac:dyDescent="0.25">
      <c r="U50926" s="104"/>
      <c r="AB50926" s="104"/>
      <c r="AC50926" s="104"/>
      <c r="AF50926" s="104"/>
      <c r="AG50926" s="104"/>
      <c r="AK50926" s="104"/>
      <c r="AL50926" s="104"/>
      <c r="AO50926" s="104"/>
      <c r="AP50926" s="104"/>
    </row>
    <row r="50927" spans="21:42" ht="15" customHeight="1" x14ac:dyDescent="0.25">
      <c r="U50927" s="104"/>
      <c r="AB50927" s="104"/>
      <c r="AC50927" s="104"/>
      <c r="AF50927" s="104"/>
      <c r="AG50927" s="104"/>
      <c r="AK50927" s="104"/>
      <c r="AL50927" s="104"/>
      <c r="AO50927" s="104"/>
      <c r="AP50927" s="104"/>
    </row>
    <row r="50928" spans="21:42" ht="15" customHeight="1" x14ac:dyDescent="0.25">
      <c r="U50928" s="104"/>
      <c r="AB50928" s="104"/>
      <c r="AC50928" s="104"/>
      <c r="AF50928" s="104"/>
      <c r="AG50928" s="104"/>
      <c r="AK50928" s="104"/>
      <c r="AL50928" s="104"/>
      <c r="AO50928" s="104"/>
      <c r="AP50928" s="104"/>
    </row>
    <row r="50929" spans="21:42" ht="15" customHeight="1" x14ac:dyDescent="0.25">
      <c r="U50929" s="104"/>
      <c r="AB50929" s="104"/>
      <c r="AC50929" s="104"/>
      <c r="AF50929" s="104"/>
      <c r="AG50929" s="104"/>
      <c r="AK50929" s="104"/>
      <c r="AL50929" s="104"/>
      <c r="AO50929" s="104"/>
      <c r="AP50929" s="104"/>
    </row>
    <row r="50930" spans="21:42" ht="15" customHeight="1" x14ac:dyDescent="0.25">
      <c r="U50930" s="104"/>
      <c r="AB50930" s="104"/>
      <c r="AC50930" s="104"/>
      <c r="AF50930" s="104"/>
      <c r="AG50930" s="104"/>
      <c r="AK50930" s="104"/>
      <c r="AL50930" s="104"/>
      <c r="AO50930" s="104"/>
      <c r="AP50930" s="104"/>
    </row>
    <row r="50931" spans="21:42" ht="15" customHeight="1" x14ac:dyDescent="0.25">
      <c r="U50931" s="104"/>
      <c r="AB50931" s="104"/>
      <c r="AC50931" s="104"/>
      <c r="AF50931" s="104"/>
      <c r="AG50931" s="104"/>
      <c r="AK50931" s="104"/>
      <c r="AL50931" s="104"/>
      <c r="AO50931" s="104"/>
      <c r="AP50931" s="104"/>
    </row>
    <row r="50932" spans="21:42" ht="15" customHeight="1" x14ac:dyDescent="0.25">
      <c r="U50932" s="104"/>
      <c r="AB50932" s="104"/>
      <c r="AC50932" s="104"/>
      <c r="AF50932" s="104"/>
      <c r="AG50932" s="104"/>
      <c r="AK50932" s="104"/>
      <c r="AL50932" s="104"/>
      <c r="AO50932" s="104"/>
      <c r="AP50932" s="104"/>
    </row>
    <row r="50933" spans="21:42" ht="15" customHeight="1" x14ac:dyDescent="0.25">
      <c r="U50933" s="104"/>
      <c r="AB50933" s="104"/>
      <c r="AC50933" s="104"/>
      <c r="AF50933" s="104"/>
      <c r="AG50933" s="104"/>
      <c r="AK50933" s="104"/>
      <c r="AL50933" s="104"/>
      <c r="AO50933" s="104"/>
      <c r="AP50933" s="104"/>
    </row>
    <row r="50934" spans="21:42" ht="15" customHeight="1" x14ac:dyDescent="0.25">
      <c r="U50934" s="104"/>
      <c r="AB50934" s="104"/>
      <c r="AC50934" s="104"/>
      <c r="AF50934" s="104"/>
      <c r="AG50934" s="104"/>
      <c r="AK50934" s="104"/>
      <c r="AL50934" s="104"/>
      <c r="AO50934" s="104"/>
      <c r="AP50934" s="104"/>
    </row>
    <row r="50935" spans="21:42" ht="15" customHeight="1" x14ac:dyDescent="0.25">
      <c r="U50935" s="104"/>
      <c r="AB50935" s="104"/>
      <c r="AC50935" s="104"/>
      <c r="AF50935" s="104"/>
      <c r="AG50935" s="104"/>
      <c r="AK50935" s="104"/>
      <c r="AL50935" s="104"/>
      <c r="AO50935" s="104"/>
      <c r="AP50935" s="104"/>
    </row>
    <row r="50936" spans="21:42" ht="15" customHeight="1" x14ac:dyDescent="0.25">
      <c r="U50936" s="104"/>
      <c r="AB50936" s="104"/>
      <c r="AC50936" s="104"/>
      <c r="AF50936" s="104"/>
      <c r="AG50936" s="104"/>
      <c r="AK50936" s="104"/>
      <c r="AL50936" s="104"/>
      <c r="AO50936" s="104"/>
      <c r="AP50936" s="104"/>
    </row>
    <row r="50937" spans="21:42" ht="15" customHeight="1" x14ac:dyDescent="0.25">
      <c r="U50937" s="104"/>
      <c r="AB50937" s="104"/>
      <c r="AC50937" s="104"/>
      <c r="AF50937" s="104"/>
      <c r="AG50937" s="104"/>
      <c r="AK50937" s="104"/>
      <c r="AL50937" s="104"/>
      <c r="AO50937" s="104"/>
      <c r="AP50937" s="104"/>
    </row>
    <row r="50938" spans="21:42" ht="15" customHeight="1" x14ac:dyDescent="0.25">
      <c r="U50938" s="104"/>
      <c r="AB50938" s="104"/>
      <c r="AC50938" s="104"/>
      <c r="AF50938" s="104"/>
      <c r="AG50938" s="104"/>
      <c r="AK50938" s="104"/>
      <c r="AL50938" s="104"/>
      <c r="AO50938" s="104"/>
      <c r="AP50938" s="104"/>
    </row>
    <row r="50939" spans="21:42" ht="15" customHeight="1" x14ac:dyDescent="0.25">
      <c r="U50939" s="104"/>
      <c r="AB50939" s="104"/>
      <c r="AC50939" s="104"/>
      <c r="AF50939" s="104"/>
      <c r="AG50939" s="104"/>
      <c r="AK50939" s="104"/>
      <c r="AL50939" s="104"/>
      <c r="AO50939" s="104"/>
      <c r="AP50939" s="104"/>
    </row>
    <row r="50940" spans="21:42" ht="15" customHeight="1" x14ac:dyDescent="0.25">
      <c r="U50940" s="104"/>
      <c r="AB50940" s="104"/>
      <c r="AC50940" s="104"/>
      <c r="AF50940" s="104"/>
      <c r="AG50940" s="104"/>
      <c r="AK50940" s="104"/>
      <c r="AL50940" s="104"/>
      <c r="AO50940" s="104"/>
      <c r="AP50940" s="104"/>
    </row>
    <row r="50941" spans="21:42" ht="15" customHeight="1" x14ac:dyDescent="0.25">
      <c r="U50941" s="104"/>
      <c r="AB50941" s="104"/>
      <c r="AC50941" s="104"/>
      <c r="AF50941" s="104"/>
      <c r="AG50941" s="104"/>
      <c r="AK50941" s="104"/>
      <c r="AL50941" s="104"/>
      <c r="AO50941" s="104"/>
      <c r="AP50941" s="104"/>
    </row>
    <row r="50942" spans="21:42" ht="15" customHeight="1" x14ac:dyDescent="0.25">
      <c r="U50942" s="104"/>
      <c r="AB50942" s="104"/>
      <c r="AC50942" s="104"/>
      <c r="AF50942" s="104"/>
      <c r="AG50942" s="104"/>
      <c r="AK50942" s="104"/>
      <c r="AL50942" s="104"/>
      <c r="AO50942" s="104"/>
      <c r="AP50942" s="104"/>
    </row>
    <row r="50943" spans="21:42" ht="15" customHeight="1" x14ac:dyDescent="0.25">
      <c r="U50943" s="104"/>
      <c r="AB50943" s="104"/>
      <c r="AC50943" s="104"/>
      <c r="AF50943" s="104"/>
      <c r="AG50943" s="104"/>
      <c r="AK50943" s="104"/>
      <c r="AL50943" s="104"/>
      <c r="AO50943" s="104"/>
      <c r="AP50943" s="104"/>
    </row>
    <row r="50944" spans="21:42" ht="15" customHeight="1" x14ac:dyDescent="0.25">
      <c r="U50944" s="104"/>
      <c r="AB50944" s="104"/>
      <c r="AC50944" s="104"/>
      <c r="AF50944" s="104"/>
      <c r="AG50944" s="104"/>
      <c r="AK50944" s="104"/>
      <c r="AL50944" s="104"/>
      <c r="AO50944" s="104"/>
      <c r="AP50944" s="104"/>
    </row>
    <row r="50945" spans="21:42" ht="15" customHeight="1" x14ac:dyDescent="0.25">
      <c r="U50945" s="104"/>
      <c r="AB50945" s="104"/>
      <c r="AC50945" s="104"/>
      <c r="AF50945" s="104"/>
      <c r="AG50945" s="104"/>
      <c r="AK50945" s="104"/>
      <c r="AL50945" s="104"/>
      <c r="AO50945" s="104"/>
      <c r="AP50945" s="104"/>
    </row>
    <row r="50946" spans="21:42" ht="15" customHeight="1" x14ac:dyDescent="0.25">
      <c r="U50946" s="104"/>
      <c r="AB50946" s="104"/>
      <c r="AC50946" s="104"/>
      <c r="AF50946" s="104"/>
      <c r="AG50946" s="104"/>
      <c r="AK50946" s="104"/>
      <c r="AL50946" s="104"/>
      <c r="AO50946" s="104"/>
      <c r="AP50946" s="104"/>
    </row>
    <row r="50947" spans="21:42" ht="15" customHeight="1" x14ac:dyDescent="0.25">
      <c r="U50947" s="104"/>
      <c r="AB50947" s="104"/>
      <c r="AC50947" s="104"/>
      <c r="AF50947" s="104"/>
      <c r="AG50947" s="104"/>
      <c r="AK50947" s="104"/>
      <c r="AL50947" s="104"/>
      <c r="AO50947" s="104"/>
      <c r="AP50947" s="104"/>
    </row>
    <row r="50948" spans="21:42" ht="15" customHeight="1" x14ac:dyDescent="0.25">
      <c r="U50948" s="104"/>
      <c r="AB50948" s="104"/>
      <c r="AC50948" s="104"/>
      <c r="AF50948" s="104"/>
      <c r="AG50948" s="104"/>
      <c r="AK50948" s="104"/>
      <c r="AL50948" s="104"/>
      <c r="AO50948" s="104"/>
      <c r="AP50948" s="104"/>
    </row>
    <row r="50949" spans="21:42" ht="15" customHeight="1" x14ac:dyDescent="0.25">
      <c r="U50949" s="104"/>
      <c r="AB50949" s="104"/>
      <c r="AC50949" s="104"/>
      <c r="AF50949" s="104"/>
      <c r="AG50949" s="104"/>
      <c r="AK50949" s="104"/>
      <c r="AL50949" s="104"/>
      <c r="AO50949" s="104"/>
      <c r="AP50949" s="104"/>
    </row>
    <row r="50950" spans="21:42" ht="15" customHeight="1" x14ac:dyDescent="0.25">
      <c r="U50950" s="104"/>
      <c r="AB50950" s="104"/>
      <c r="AC50950" s="104"/>
      <c r="AF50950" s="104"/>
      <c r="AG50950" s="104"/>
      <c r="AK50950" s="104"/>
      <c r="AL50950" s="104"/>
      <c r="AO50950" s="104"/>
      <c r="AP50950" s="104"/>
    </row>
    <row r="50951" spans="21:42" ht="15" customHeight="1" x14ac:dyDescent="0.25">
      <c r="U50951" s="104"/>
      <c r="AB50951" s="104"/>
      <c r="AC50951" s="104"/>
      <c r="AF50951" s="104"/>
      <c r="AG50951" s="104"/>
      <c r="AK50951" s="104"/>
      <c r="AL50951" s="104"/>
      <c r="AO50951" s="104"/>
      <c r="AP50951" s="104"/>
    </row>
    <row r="50952" spans="21:42" ht="15" customHeight="1" x14ac:dyDescent="0.25">
      <c r="U50952" s="104"/>
      <c r="AB50952" s="104"/>
      <c r="AC50952" s="104"/>
      <c r="AF50952" s="104"/>
      <c r="AG50952" s="104"/>
      <c r="AK50952" s="104"/>
      <c r="AL50952" s="104"/>
      <c r="AO50952" s="104"/>
      <c r="AP50952" s="104"/>
    </row>
    <row r="50953" spans="21:42" ht="15" customHeight="1" x14ac:dyDescent="0.25">
      <c r="U50953" s="104"/>
      <c r="AB50953" s="104"/>
      <c r="AC50953" s="104"/>
      <c r="AF50953" s="104"/>
      <c r="AG50953" s="104"/>
      <c r="AK50953" s="104"/>
      <c r="AL50953" s="104"/>
      <c r="AO50953" s="104"/>
      <c r="AP50953" s="104"/>
    </row>
    <row r="50954" spans="21:42" ht="15" customHeight="1" x14ac:dyDescent="0.25">
      <c r="U50954" s="104"/>
      <c r="AB50954" s="104"/>
      <c r="AC50954" s="104"/>
      <c r="AF50954" s="104"/>
      <c r="AG50954" s="104"/>
      <c r="AK50954" s="104"/>
      <c r="AL50954" s="104"/>
      <c r="AO50954" s="104"/>
      <c r="AP50954" s="104"/>
    </row>
    <row r="50955" spans="21:42" ht="15" customHeight="1" x14ac:dyDescent="0.25">
      <c r="U50955" s="104"/>
      <c r="AB50955" s="104"/>
      <c r="AC50955" s="104"/>
      <c r="AF50955" s="104"/>
      <c r="AG50955" s="104"/>
      <c r="AK50955" s="104"/>
      <c r="AL50955" s="104"/>
      <c r="AO50955" s="104"/>
      <c r="AP50955" s="104"/>
    </row>
    <row r="50956" spans="21:42" ht="15" customHeight="1" x14ac:dyDescent="0.25">
      <c r="U50956" s="104"/>
      <c r="AB50956" s="104"/>
      <c r="AC50956" s="104"/>
      <c r="AF50956" s="104"/>
      <c r="AG50956" s="104"/>
      <c r="AK50956" s="104"/>
      <c r="AL50956" s="104"/>
      <c r="AO50956" s="104"/>
      <c r="AP50956" s="104"/>
    </row>
    <row r="50957" spans="21:42" ht="15" customHeight="1" x14ac:dyDescent="0.25">
      <c r="U50957" s="104"/>
      <c r="AB50957" s="104"/>
      <c r="AC50957" s="104"/>
      <c r="AF50957" s="104"/>
      <c r="AG50957" s="104"/>
      <c r="AK50957" s="104"/>
      <c r="AL50957" s="104"/>
      <c r="AO50957" s="104"/>
      <c r="AP50957" s="104"/>
    </row>
    <row r="50958" spans="21:42" ht="15" customHeight="1" x14ac:dyDescent="0.25">
      <c r="U50958" s="104"/>
      <c r="AB50958" s="104"/>
      <c r="AC50958" s="104"/>
      <c r="AF50958" s="104"/>
      <c r="AG50958" s="104"/>
      <c r="AK50958" s="104"/>
      <c r="AL50958" s="104"/>
      <c r="AO50958" s="104"/>
      <c r="AP50958" s="104"/>
    </row>
    <row r="50959" spans="21:42" ht="15" customHeight="1" x14ac:dyDescent="0.25">
      <c r="U50959" s="104"/>
      <c r="AB50959" s="104"/>
      <c r="AC50959" s="104"/>
      <c r="AF50959" s="104"/>
      <c r="AG50959" s="104"/>
      <c r="AK50959" s="104"/>
      <c r="AL50959" s="104"/>
      <c r="AO50959" s="104"/>
      <c r="AP50959" s="104"/>
    </row>
    <row r="50960" spans="21:42" ht="15" customHeight="1" x14ac:dyDescent="0.25">
      <c r="U50960" s="104"/>
      <c r="AB50960" s="104"/>
      <c r="AC50960" s="104"/>
      <c r="AF50960" s="104"/>
      <c r="AG50960" s="104"/>
      <c r="AK50960" s="104"/>
      <c r="AL50960" s="104"/>
      <c r="AO50960" s="104"/>
      <c r="AP50960" s="104"/>
    </row>
    <row r="50961" spans="21:42" ht="15" customHeight="1" x14ac:dyDescent="0.25">
      <c r="U50961" s="104"/>
      <c r="AB50961" s="104"/>
      <c r="AC50961" s="104"/>
      <c r="AF50961" s="104"/>
      <c r="AG50961" s="104"/>
      <c r="AK50961" s="104"/>
      <c r="AL50961" s="104"/>
      <c r="AO50961" s="104"/>
      <c r="AP50961" s="104"/>
    </row>
    <row r="50962" spans="21:42" ht="15" customHeight="1" x14ac:dyDescent="0.25">
      <c r="U50962" s="104"/>
      <c r="AB50962" s="104"/>
      <c r="AC50962" s="104"/>
      <c r="AF50962" s="104"/>
      <c r="AG50962" s="104"/>
      <c r="AK50962" s="104"/>
      <c r="AL50962" s="104"/>
      <c r="AO50962" s="104"/>
      <c r="AP50962" s="104"/>
    </row>
    <row r="50963" spans="21:42" ht="15" customHeight="1" x14ac:dyDescent="0.25">
      <c r="U50963" s="104"/>
      <c r="AB50963" s="104"/>
      <c r="AC50963" s="104"/>
      <c r="AF50963" s="104"/>
      <c r="AG50963" s="104"/>
      <c r="AK50963" s="104"/>
      <c r="AL50963" s="104"/>
      <c r="AO50963" s="104"/>
      <c r="AP50963" s="104"/>
    </row>
    <row r="50964" spans="21:42" ht="15" customHeight="1" x14ac:dyDescent="0.25">
      <c r="U50964" s="104"/>
      <c r="AB50964" s="104"/>
      <c r="AC50964" s="104"/>
      <c r="AF50964" s="104"/>
      <c r="AG50964" s="104"/>
      <c r="AK50964" s="104"/>
      <c r="AL50964" s="104"/>
      <c r="AO50964" s="104"/>
      <c r="AP50964" s="104"/>
    </row>
    <row r="50965" spans="21:42" ht="15" customHeight="1" x14ac:dyDescent="0.25">
      <c r="U50965" s="104"/>
      <c r="AB50965" s="104"/>
      <c r="AC50965" s="104"/>
      <c r="AF50965" s="104"/>
      <c r="AG50965" s="104"/>
      <c r="AK50965" s="104"/>
      <c r="AL50965" s="104"/>
      <c r="AO50965" s="104"/>
      <c r="AP50965" s="104"/>
    </row>
    <row r="50966" spans="21:42" ht="15" customHeight="1" x14ac:dyDescent="0.25">
      <c r="U50966" s="104"/>
      <c r="AB50966" s="104"/>
      <c r="AC50966" s="104"/>
      <c r="AF50966" s="104"/>
      <c r="AG50966" s="104"/>
      <c r="AK50966" s="104"/>
      <c r="AL50966" s="104"/>
      <c r="AO50966" s="104"/>
      <c r="AP50966" s="104"/>
    </row>
    <row r="50967" spans="21:42" ht="15" customHeight="1" x14ac:dyDescent="0.25">
      <c r="U50967" s="104"/>
      <c r="AB50967" s="104"/>
      <c r="AC50967" s="104"/>
      <c r="AF50967" s="104"/>
      <c r="AG50967" s="104"/>
      <c r="AK50967" s="104"/>
      <c r="AL50967" s="104"/>
      <c r="AO50967" s="104"/>
      <c r="AP50967" s="104"/>
    </row>
    <row r="50968" spans="21:42" ht="15" customHeight="1" x14ac:dyDescent="0.25">
      <c r="U50968" s="104"/>
      <c r="AB50968" s="104"/>
      <c r="AC50968" s="104"/>
      <c r="AF50968" s="104"/>
      <c r="AG50968" s="104"/>
      <c r="AK50968" s="104"/>
      <c r="AL50968" s="104"/>
      <c r="AO50968" s="104"/>
      <c r="AP50968" s="104"/>
    </row>
    <row r="50969" spans="21:42" ht="15" customHeight="1" x14ac:dyDescent="0.25">
      <c r="U50969" s="104"/>
      <c r="AB50969" s="104"/>
      <c r="AC50969" s="104"/>
      <c r="AF50969" s="104"/>
      <c r="AG50969" s="104"/>
      <c r="AK50969" s="104"/>
      <c r="AL50969" s="104"/>
      <c r="AO50969" s="104"/>
      <c r="AP50969" s="104"/>
    </row>
    <row r="50970" spans="21:42" ht="15" customHeight="1" x14ac:dyDescent="0.25">
      <c r="U50970" s="104"/>
      <c r="AB50970" s="104"/>
      <c r="AC50970" s="104"/>
      <c r="AF50970" s="104"/>
      <c r="AG50970" s="104"/>
      <c r="AK50970" s="104"/>
      <c r="AL50970" s="104"/>
      <c r="AO50970" s="104"/>
      <c r="AP50970" s="104"/>
    </row>
    <row r="50971" spans="21:42" ht="15" customHeight="1" x14ac:dyDescent="0.25">
      <c r="U50971" s="104"/>
      <c r="AB50971" s="104"/>
      <c r="AC50971" s="104"/>
      <c r="AF50971" s="104"/>
      <c r="AG50971" s="104"/>
      <c r="AK50971" s="104"/>
      <c r="AL50971" s="104"/>
      <c r="AO50971" s="104"/>
      <c r="AP50971" s="104"/>
    </row>
    <row r="50972" spans="21:42" ht="15" customHeight="1" x14ac:dyDescent="0.25">
      <c r="U50972" s="104"/>
      <c r="AB50972" s="104"/>
      <c r="AC50972" s="104"/>
      <c r="AF50972" s="104"/>
      <c r="AG50972" s="104"/>
      <c r="AK50972" s="104"/>
      <c r="AL50972" s="104"/>
      <c r="AO50972" s="104"/>
      <c r="AP50972" s="104"/>
    </row>
    <row r="50973" spans="21:42" ht="15" customHeight="1" x14ac:dyDescent="0.25">
      <c r="U50973" s="104"/>
      <c r="AB50973" s="104"/>
      <c r="AC50973" s="104"/>
      <c r="AF50973" s="104"/>
      <c r="AG50973" s="104"/>
      <c r="AK50973" s="104"/>
      <c r="AL50973" s="104"/>
      <c r="AO50973" s="104"/>
      <c r="AP50973" s="104"/>
    </row>
    <row r="50974" spans="21:42" ht="15" customHeight="1" x14ac:dyDescent="0.25">
      <c r="U50974" s="104"/>
      <c r="AB50974" s="104"/>
      <c r="AC50974" s="104"/>
      <c r="AF50974" s="104"/>
      <c r="AG50974" s="104"/>
      <c r="AK50974" s="104"/>
      <c r="AL50974" s="104"/>
      <c r="AO50974" s="104"/>
      <c r="AP50974" s="104"/>
    </row>
    <row r="50975" spans="21:42" ht="15" customHeight="1" x14ac:dyDescent="0.25">
      <c r="U50975" s="104"/>
      <c r="AB50975" s="104"/>
      <c r="AC50975" s="104"/>
      <c r="AF50975" s="104"/>
      <c r="AG50975" s="104"/>
      <c r="AK50975" s="104"/>
      <c r="AL50975" s="104"/>
      <c r="AO50975" s="104"/>
      <c r="AP50975" s="104"/>
    </row>
    <row r="50976" spans="21:42" ht="15" customHeight="1" x14ac:dyDescent="0.25">
      <c r="U50976" s="104"/>
      <c r="AB50976" s="104"/>
      <c r="AC50976" s="104"/>
      <c r="AF50976" s="104"/>
      <c r="AG50976" s="104"/>
      <c r="AK50976" s="104"/>
      <c r="AL50976" s="104"/>
      <c r="AO50976" s="104"/>
      <c r="AP50976" s="104"/>
    </row>
    <row r="50977" spans="21:42" ht="15" customHeight="1" x14ac:dyDescent="0.25">
      <c r="U50977" s="104"/>
      <c r="AB50977" s="104"/>
      <c r="AC50977" s="104"/>
      <c r="AF50977" s="104"/>
      <c r="AG50977" s="104"/>
      <c r="AK50977" s="104"/>
      <c r="AL50977" s="104"/>
      <c r="AO50977" s="104"/>
      <c r="AP50977" s="104"/>
    </row>
    <row r="50978" spans="21:42" ht="15" customHeight="1" x14ac:dyDescent="0.25">
      <c r="U50978" s="104"/>
      <c r="AB50978" s="104"/>
      <c r="AC50978" s="104"/>
      <c r="AF50978" s="104"/>
      <c r="AG50978" s="104"/>
      <c r="AK50978" s="104"/>
      <c r="AL50978" s="104"/>
      <c r="AO50978" s="104"/>
      <c r="AP50978" s="104"/>
    </row>
    <row r="50979" spans="21:42" ht="15" customHeight="1" x14ac:dyDescent="0.25">
      <c r="U50979" s="104"/>
      <c r="AB50979" s="104"/>
      <c r="AC50979" s="104"/>
      <c r="AF50979" s="104"/>
      <c r="AG50979" s="104"/>
      <c r="AK50979" s="104"/>
      <c r="AL50979" s="104"/>
      <c r="AO50979" s="104"/>
      <c r="AP50979" s="104"/>
    </row>
    <row r="50980" spans="21:42" ht="15" customHeight="1" x14ac:dyDescent="0.25">
      <c r="U50980" s="104"/>
      <c r="AB50980" s="104"/>
      <c r="AC50980" s="104"/>
      <c r="AF50980" s="104"/>
      <c r="AG50980" s="104"/>
      <c r="AK50980" s="104"/>
      <c r="AL50980" s="104"/>
      <c r="AO50980" s="104"/>
      <c r="AP50980" s="104"/>
    </row>
    <row r="50981" spans="21:42" ht="15" customHeight="1" x14ac:dyDescent="0.25">
      <c r="U50981" s="104"/>
      <c r="AB50981" s="104"/>
      <c r="AC50981" s="104"/>
      <c r="AF50981" s="104"/>
      <c r="AG50981" s="104"/>
      <c r="AK50981" s="104"/>
      <c r="AL50981" s="104"/>
      <c r="AO50981" s="104"/>
      <c r="AP50981" s="104"/>
    </row>
    <row r="50982" spans="21:42" ht="15" customHeight="1" x14ac:dyDescent="0.25">
      <c r="U50982" s="104"/>
      <c r="AB50982" s="104"/>
      <c r="AC50982" s="104"/>
      <c r="AF50982" s="104"/>
      <c r="AG50982" s="104"/>
      <c r="AK50982" s="104"/>
      <c r="AL50982" s="104"/>
      <c r="AO50982" s="104"/>
      <c r="AP50982" s="104"/>
    </row>
    <row r="50983" spans="21:42" ht="15" customHeight="1" x14ac:dyDescent="0.25">
      <c r="U50983" s="104"/>
      <c r="AB50983" s="104"/>
      <c r="AC50983" s="104"/>
      <c r="AF50983" s="104"/>
      <c r="AG50983" s="104"/>
      <c r="AK50983" s="104"/>
      <c r="AL50983" s="104"/>
      <c r="AO50983" s="104"/>
      <c r="AP50983" s="104"/>
    </row>
    <row r="50984" spans="21:42" ht="15" customHeight="1" x14ac:dyDescent="0.25">
      <c r="U50984" s="104"/>
      <c r="AB50984" s="104"/>
      <c r="AC50984" s="104"/>
      <c r="AF50984" s="104"/>
      <c r="AG50984" s="104"/>
      <c r="AK50984" s="104"/>
      <c r="AL50984" s="104"/>
      <c r="AO50984" s="104"/>
      <c r="AP50984" s="104"/>
    </row>
    <row r="50985" spans="21:42" ht="15" customHeight="1" x14ac:dyDescent="0.25">
      <c r="U50985" s="104"/>
      <c r="AB50985" s="104"/>
      <c r="AC50985" s="104"/>
      <c r="AF50985" s="104"/>
      <c r="AG50985" s="104"/>
      <c r="AK50985" s="104"/>
      <c r="AL50985" s="104"/>
      <c r="AO50985" s="104"/>
      <c r="AP50985" s="104"/>
    </row>
    <row r="50986" spans="21:42" ht="15" customHeight="1" x14ac:dyDescent="0.25">
      <c r="U50986" s="104"/>
      <c r="AB50986" s="104"/>
      <c r="AC50986" s="104"/>
      <c r="AF50986" s="104"/>
      <c r="AG50986" s="104"/>
      <c r="AK50986" s="104"/>
      <c r="AL50986" s="104"/>
      <c r="AO50986" s="104"/>
      <c r="AP50986" s="104"/>
    </row>
    <row r="50987" spans="21:42" ht="15" customHeight="1" x14ac:dyDescent="0.25">
      <c r="U50987" s="104"/>
      <c r="AB50987" s="104"/>
      <c r="AC50987" s="104"/>
      <c r="AF50987" s="104"/>
      <c r="AG50987" s="104"/>
      <c r="AK50987" s="104"/>
      <c r="AL50987" s="104"/>
      <c r="AO50987" s="104"/>
      <c r="AP50987" s="104"/>
    </row>
    <row r="50988" spans="21:42" ht="15" customHeight="1" x14ac:dyDescent="0.25">
      <c r="U50988" s="104"/>
      <c r="AB50988" s="104"/>
      <c r="AC50988" s="104"/>
      <c r="AF50988" s="104"/>
      <c r="AG50988" s="104"/>
      <c r="AK50988" s="104"/>
      <c r="AL50988" s="104"/>
      <c r="AO50988" s="104"/>
      <c r="AP50988" s="104"/>
    </row>
    <row r="50989" spans="21:42" ht="15" customHeight="1" x14ac:dyDescent="0.25">
      <c r="U50989" s="104"/>
      <c r="AB50989" s="104"/>
      <c r="AC50989" s="104"/>
      <c r="AF50989" s="104"/>
      <c r="AG50989" s="104"/>
      <c r="AK50989" s="104"/>
      <c r="AL50989" s="104"/>
      <c r="AO50989" s="104"/>
      <c r="AP50989" s="104"/>
    </row>
    <row r="50990" spans="21:42" ht="15" customHeight="1" x14ac:dyDescent="0.25">
      <c r="U50990" s="104"/>
      <c r="AB50990" s="104"/>
      <c r="AC50990" s="104"/>
      <c r="AF50990" s="104"/>
      <c r="AG50990" s="104"/>
      <c r="AK50990" s="104"/>
      <c r="AL50990" s="104"/>
      <c r="AO50990" s="104"/>
      <c r="AP50990" s="104"/>
    </row>
    <row r="50991" spans="21:42" ht="15" customHeight="1" x14ac:dyDescent="0.25">
      <c r="U50991" s="104"/>
      <c r="AB50991" s="104"/>
      <c r="AC50991" s="104"/>
      <c r="AF50991" s="104"/>
      <c r="AG50991" s="104"/>
      <c r="AK50991" s="104"/>
      <c r="AL50991" s="104"/>
      <c r="AO50991" s="104"/>
      <c r="AP50991" s="104"/>
    </row>
    <row r="50992" spans="21:42" ht="15" customHeight="1" x14ac:dyDescent="0.25">
      <c r="U50992" s="104"/>
      <c r="AB50992" s="104"/>
      <c r="AC50992" s="104"/>
      <c r="AF50992" s="104"/>
      <c r="AG50992" s="104"/>
      <c r="AK50992" s="104"/>
      <c r="AL50992" s="104"/>
      <c r="AO50992" s="104"/>
      <c r="AP50992" s="104"/>
    </row>
    <row r="50993" spans="21:42" ht="15" customHeight="1" x14ac:dyDescent="0.25">
      <c r="U50993" s="104"/>
      <c r="AB50993" s="104"/>
      <c r="AC50993" s="104"/>
      <c r="AF50993" s="104"/>
      <c r="AG50993" s="104"/>
      <c r="AK50993" s="104"/>
      <c r="AL50993" s="104"/>
      <c r="AO50993" s="104"/>
      <c r="AP50993" s="104"/>
    </row>
    <row r="50994" spans="21:42" ht="15" customHeight="1" x14ac:dyDescent="0.25">
      <c r="U50994" s="104"/>
      <c r="AB50994" s="104"/>
      <c r="AC50994" s="104"/>
      <c r="AF50994" s="104"/>
      <c r="AG50994" s="104"/>
      <c r="AK50994" s="104"/>
      <c r="AL50994" s="104"/>
      <c r="AO50994" s="104"/>
      <c r="AP50994" s="104"/>
    </row>
    <row r="50995" spans="21:42" ht="15" customHeight="1" x14ac:dyDescent="0.25">
      <c r="U50995" s="104"/>
      <c r="AB50995" s="104"/>
      <c r="AC50995" s="104"/>
      <c r="AF50995" s="104"/>
      <c r="AG50995" s="104"/>
      <c r="AK50995" s="104"/>
      <c r="AL50995" s="104"/>
      <c r="AO50995" s="104"/>
      <c r="AP50995" s="104"/>
    </row>
    <row r="50996" spans="21:42" ht="15" customHeight="1" x14ac:dyDescent="0.25">
      <c r="U50996" s="104"/>
      <c r="AB50996" s="104"/>
      <c r="AC50996" s="104"/>
      <c r="AF50996" s="104"/>
      <c r="AG50996" s="104"/>
      <c r="AK50996" s="104"/>
      <c r="AL50996" s="104"/>
      <c r="AO50996" s="104"/>
      <c r="AP50996" s="104"/>
    </row>
    <row r="50997" spans="21:42" ht="15" customHeight="1" x14ac:dyDescent="0.25">
      <c r="U50997" s="104"/>
      <c r="AB50997" s="104"/>
      <c r="AC50997" s="104"/>
      <c r="AF50997" s="104"/>
      <c r="AG50997" s="104"/>
      <c r="AK50997" s="104"/>
      <c r="AL50997" s="104"/>
      <c r="AO50997" s="104"/>
      <c r="AP50997" s="104"/>
    </row>
    <row r="50998" spans="21:42" ht="15" customHeight="1" x14ac:dyDescent="0.25">
      <c r="U50998" s="104"/>
      <c r="AB50998" s="104"/>
      <c r="AC50998" s="104"/>
      <c r="AF50998" s="104"/>
      <c r="AG50998" s="104"/>
      <c r="AK50998" s="104"/>
      <c r="AL50998" s="104"/>
      <c r="AO50998" s="104"/>
      <c r="AP50998" s="104"/>
    </row>
    <row r="50999" spans="21:42" ht="15" customHeight="1" x14ac:dyDescent="0.25">
      <c r="U50999" s="104"/>
      <c r="AB50999" s="104"/>
      <c r="AC50999" s="104"/>
      <c r="AF50999" s="104"/>
      <c r="AG50999" s="104"/>
      <c r="AK50999" s="104"/>
      <c r="AL50999" s="104"/>
      <c r="AO50999" s="104"/>
      <c r="AP50999" s="104"/>
    </row>
    <row r="51000" spans="21:42" ht="15" customHeight="1" x14ac:dyDescent="0.25">
      <c r="U51000" s="104"/>
      <c r="AB51000" s="104"/>
      <c r="AC51000" s="104"/>
      <c r="AF51000" s="104"/>
      <c r="AG51000" s="104"/>
      <c r="AK51000" s="104"/>
      <c r="AL51000" s="104"/>
      <c r="AO51000" s="104"/>
      <c r="AP51000" s="104"/>
    </row>
    <row r="51001" spans="21:42" ht="15" customHeight="1" x14ac:dyDescent="0.25">
      <c r="U51001" s="104"/>
      <c r="AB51001" s="104"/>
      <c r="AC51001" s="104"/>
      <c r="AF51001" s="104"/>
      <c r="AG51001" s="104"/>
      <c r="AK51001" s="104"/>
      <c r="AL51001" s="104"/>
      <c r="AO51001" s="104"/>
      <c r="AP51001" s="104"/>
    </row>
    <row r="51002" spans="21:42" ht="15" customHeight="1" x14ac:dyDescent="0.25">
      <c r="U51002" s="104"/>
      <c r="AB51002" s="104"/>
      <c r="AC51002" s="104"/>
      <c r="AF51002" s="104"/>
      <c r="AG51002" s="104"/>
      <c r="AK51002" s="104"/>
      <c r="AL51002" s="104"/>
      <c r="AO51002" s="104"/>
      <c r="AP51002" s="104"/>
    </row>
    <row r="51003" spans="21:42" ht="15" customHeight="1" x14ac:dyDescent="0.25">
      <c r="U51003" s="104"/>
      <c r="AB51003" s="104"/>
      <c r="AC51003" s="104"/>
      <c r="AF51003" s="104"/>
      <c r="AG51003" s="104"/>
      <c r="AK51003" s="104"/>
      <c r="AL51003" s="104"/>
      <c r="AO51003" s="104"/>
      <c r="AP51003" s="104"/>
    </row>
    <row r="51004" spans="21:42" ht="15" customHeight="1" x14ac:dyDescent="0.25">
      <c r="U51004" s="104"/>
      <c r="AB51004" s="104"/>
      <c r="AC51004" s="104"/>
      <c r="AF51004" s="104"/>
      <c r="AG51004" s="104"/>
      <c r="AK51004" s="104"/>
      <c r="AL51004" s="104"/>
      <c r="AO51004" s="104"/>
      <c r="AP51004" s="104"/>
    </row>
    <row r="51005" spans="21:42" ht="15" customHeight="1" x14ac:dyDescent="0.25">
      <c r="U51005" s="104"/>
      <c r="AB51005" s="104"/>
      <c r="AC51005" s="104"/>
      <c r="AF51005" s="104"/>
      <c r="AG51005" s="104"/>
      <c r="AK51005" s="104"/>
      <c r="AL51005" s="104"/>
      <c r="AO51005" s="104"/>
      <c r="AP51005" s="104"/>
    </row>
    <row r="51006" spans="21:42" ht="15" customHeight="1" x14ac:dyDescent="0.25">
      <c r="U51006" s="104"/>
      <c r="AB51006" s="104"/>
      <c r="AC51006" s="104"/>
      <c r="AF51006" s="104"/>
      <c r="AG51006" s="104"/>
      <c r="AK51006" s="104"/>
      <c r="AL51006" s="104"/>
      <c r="AO51006" s="104"/>
      <c r="AP51006" s="104"/>
    </row>
    <row r="51007" spans="21:42" ht="15" customHeight="1" x14ac:dyDescent="0.25">
      <c r="U51007" s="104"/>
      <c r="AB51007" s="104"/>
      <c r="AC51007" s="104"/>
      <c r="AF51007" s="104"/>
      <c r="AG51007" s="104"/>
      <c r="AK51007" s="104"/>
      <c r="AL51007" s="104"/>
      <c r="AO51007" s="104"/>
      <c r="AP51007" s="104"/>
    </row>
    <row r="51008" spans="21:42" ht="15" customHeight="1" x14ac:dyDescent="0.25">
      <c r="U51008" s="104"/>
      <c r="AB51008" s="104"/>
      <c r="AC51008" s="104"/>
      <c r="AF51008" s="104"/>
      <c r="AG51008" s="104"/>
      <c r="AK51008" s="104"/>
      <c r="AL51008" s="104"/>
      <c r="AO51008" s="104"/>
      <c r="AP51008" s="104"/>
    </row>
    <row r="51009" spans="21:42" ht="15" customHeight="1" x14ac:dyDescent="0.25">
      <c r="U51009" s="104"/>
      <c r="AB51009" s="104"/>
      <c r="AC51009" s="104"/>
      <c r="AF51009" s="104"/>
      <c r="AG51009" s="104"/>
      <c r="AK51009" s="104"/>
      <c r="AL51009" s="104"/>
      <c r="AO51009" s="104"/>
      <c r="AP51009" s="104"/>
    </row>
    <row r="51010" spans="21:42" ht="15" customHeight="1" x14ac:dyDescent="0.25">
      <c r="U51010" s="104"/>
      <c r="AB51010" s="104"/>
      <c r="AC51010" s="104"/>
      <c r="AF51010" s="104"/>
      <c r="AG51010" s="104"/>
      <c r="AK51010" s="104"/>
      <c r="AL51010" s="104"/>
      <c r="AO51010" s="104"/>
      <c r="AP51010" s="104"/>
    </row>
    <row r="51011" spans="21:42" ht="15" customHeight="1" x14ac:dyDescent="0.25">
      <c r="U51011" s="104"/>
      <c r="AB51011" s="104"/>
      <c r="AC51011" s="104"/>
      <c r="AF51011" s="104"/>
      <c r="AG51011" s="104"/>
      <c r="AK51011" s="104"/>
      <c r="AL51011" s="104"/>
      <c r="AO51011" s="104"/>
      <c r="AP51011" s="104"/>
    </row>
    <row r="51012" spans="21:42" ht="15" customHeight="1" x14ac:dyDescent="0.25">
      <c r="U51012" s="104"/>
      <c r="AB51012" s="104"/>
      <c r="AC51012" s="104"/>
      <c r="AF51012" s="104"/>
      <c r="AG51012" s="104"/>
      <c r="AK51012" s="104"/>
      <c r="AL51012" s="104"/>
      <c r="AO51012" s="104"/>
      <c r="AP51012" s="104"/>
    </row>
    <row r="51013" spans="21:42" ht="15" customHeight="1" x14ac:dyDescent="0.25">
      <c r="U51013" s="104"/>
      <c r="AB51013" s="104"/>
      <c r="AC51013" s="104"/>
      <c r="AF51013" s="104"/>
      <c r="AG51013" s="104"/>
      <c r="AK51013" s="104"/>
      <c r="AL51013" s="104"/>
      <c r="AO51013" s="104"/>
      <c r="AP51013" s="104"/>
    </row>
    <row r="51014" spans="21:42" ht="15" customHeight="1" x14ac:dyDescent="0.25">
      <c r="U51014" s="104"/>
      <c r="AB51014" s="104"/>
      <c r="AC51014" s="104"/>
      <c r="AF51014" s="104"/>
      <c r="AG51014" s="104"/>
      <c r="AK51014" s="104"/>
      <c r="AL51014" s="104"/>
      <c r="AO51014" s="104"/>
      <c r="AP51014" s="104"/>
    </row>
    <row r="51015" spans="21:42" ht="15" customHeight="1" x14ac:dyDescent="0.25">
      <c r="U51015" s="104"/>
      <c r="AB51015" s="104"/>
      <c r="AC51015" s="104"/>
      <c r="AF51015" s="104"/>
      <c r="AG51015" s="104"/>
      <c r="AK51015" s="104"/>
      <c r="AL51015" s="104"/>
      <c r="AO51015" s="104"/>
      <c r="AP51015" s="104"/>
    </row>
    <row r="51016" spans="21:42" ht="15" customHeight="1" x14ac:dyDescent="0.25">
      <c r="U51016" s="104"/>
      <c r="AB51016" s="104"/>
      <c r="AC51016" s="104"/>
      <c r="AF51016" s="104"/>
      <c r="AG51016" s="104"/>
      <c r="AK51016" s="104"/>
      <c r="AL51016" s="104"/>
      <c r="AO51016" s="104"/>
      <c r="AP51016" s="104"/>
    </row>
    <row r="51017" spans="21:42" ht="15" customHeight="1" x14ac:dyDescent="0.25">
      <c r="U51017" s="104"/>
      <c r="AB51017" s="104"/>
      <c r="AC51017" s="104"/>
      <c r="AF51017" s="104"/>
      <c r="AG51017" s="104"/>
      <c r="AK51017" s="104"/>
      <c r="AL51017" s="104"/>
      <c r="AO51017" s="104"/>
      <c r="AP51017" s="104"/>
    </row>
    <row r="51018" spans="21:42" ht="15" customHeight="1" x14ac:dyDescent="0.25">
      <c r="U51018" s="104"/>
      <c r="AB51018" s="104"/>
      <c r="AC51018" s="104"/>
      <c r="AF51018" s="104"/>
      <c r="AG51018" s="104"/>
      <c r="AK51018" s="104"/>
      <c r="AL51018" s="104"/>
      <c r="AO51018" s="104"/>
      <c r="AP51018" s="104"/>
    </row>
    <row r="51019" spans="21:42" ht="15" customHeight="1" x14ac:dyDescent="0.25">
      <c r="U51019" s="104"/>
      <c r="AB51019" s="104"/>
      <c r="AC51019" s="104"/>
      <c r="AF51019" s="104"/>
      <c r="AG51019" s="104"/>
      <c r="AK51019" s="104"/>
      <c r="AL51019" s="104"/>
      <c r="AO51019" s="104"/>
      <c r="AP51019" s="104"/>
    </row>
    <row r="51020" spans="21:42" ht="15" customHeight="1" x14ac:dyDescent="0.25">
      <c r="U51020" s="104"/>
      <c r="AB51020" s="104"/>
      <c r="AC51020" s="104"/>
      <c r="AF51020" s="104"/>
      <c r="AG51020" s="104"/>
      <c r="AK51020" s="104"/>
      <c r="AL51020" s="104"/>
      <c r="AO51020" s="104"/>
      <c r="AP51020" s="104"/>
    </row>
    <row r="51021" spans="21:42" ht="15" customHeight="1" x14ac:dyDescent="0.25">
      <c r="U51021" s="104"/>
      <c r="AB51021" s="104"/>
      <c r="AC51021" s="104"/>
      <c r="AF51021" s="104"/>
      <c r="AG51021" s="104"/>
      <c r="AK51021" s="104"/>
      <c r="AL51021" s="104"/>
      <c r="AO51021" s="104"/>
      <c r="AP51021" s="104"/>
    </row>
    <row r="51022" spans="21:42" ht="15" customHeight="1" x14ac:dyDescent="0.25">
      <c r="U51022" s="104"/>
      <c r="AB51022" s="104"/>
      <c r="AC51022" s="104"/>
      <c r="AF51022" s="104"/>
      <c r="AG51022" s="104"/>
      <c r="AK51022" s="104"/>
      <c r="AL51022" s="104"/>
      <c r="AO51022" s="104"/>
      <c r="AP51022" s="104"/>
    </row>
    <row r="51023" spans="21:42" ht="15" customHeight="1" x14ac:dyDescent="0.25">
      <c r="U51023" s="104"/>
      <c r="AB51023" s="104"/>
      <c r="AC51023" s="104"/>
      <c r="AF51023" s="104"/>
      <c r="AG51023" s="104"/>
      <c r="AK51023" s="104"/>
      <c r="AL51023" s="104"/>
      <c r="AO51023" s="104"/>
      <c r="AP51023" s="104"/>
    </row>
    <row r="51024" spans="21:42" ht="15" customHeight="1" x14ac:dyDescent="0.25">
      <c r="U51024" s="104"/>
      <c r="AB51024" s="104"/>
      <c r="AC51024" s="104"/>
      <c r="AF51024" s="104"/>
      <c r="AG51024" s="104"/>
      <c r="AK51024" s="104"/>
      <c r="AL51024" s="104"/>
      <c r="AO51024" s="104"/>
      <c r="AP51024" s="104"/>
    </row>
    <row r="51025" spans="21:42" ht="15" customHeight="1" x14ac:dyDescent="0.25">
      <c r="U51025" s="104"/>
      <c r="AB51025" s="104"/>
      <c r="AC51025" s="104"/>
      <c r="AF51025" s="104"/>
      <c r="AG51025" s="104"/>
      <c r="AK51025" s="104"/>
      <c r="AL51025" s="104"/>
      <c r="AO51025" s="104"/>
      <c r="AP51025" s="104"/>
    </row>
    <row r="51026" spans="21:42" ht="15" customHeight="1" x14ac:dyDescent="0.25">
      <c r="U51026" s="104"/>
      <c r="AB51026" s="104"/>
      <c r="AC51026" s="104"/>
      <c r="AF51026" s="104"/>
      <c r="AG51026" s="104"/>
      <c r="AK51026" s="104"/>
      <c r="AL51026" s="104"/>
      <c r="AO51026" s="104"/>
      <c r="AP51026" s="104"/>
    </row>
    <row r="51027" spans="21:42" ht="15" customHeight="1" x14ac:dyDescent="0.25">
      <c r="U51027" s="104"/>
      <c r="AB51027" s="104"/>
      <c r="AC51027" s="104"/>
      <c r="AF51027" s="104"/>
      <c r="AG51027" s="104"/>
      <c r="AK51027" s="104"/>
      <c r="AL51027" s="104"/>
      <c r="AO51027" s="104"/>
      <c r="AP51027" s="104"/>
    </row>
    <row r="51028" spans="21:42" ht="15" customHeight="1" x14ac:dyDescent="0.25">
      <c r="U51028" s="104"/>
      <c r="AB51028" s="104"/>
      <c r="AC51028" s="104"/>
      <c r="AF51028" s="104"/>
      <c r="AG51028" s="104"/>
      <c r="AK51028" s="104"/>
      <c r="AL51028" s="104"/>
      <c r="AO51028" s="104"/>
      <c r="AP51028" s="104"/>
    </row>
    <row r="51029" spans="21:42" ht="15" customHeight="1" x14ac:dyDescent="0.25">
      <c r="U51029" s="104"/>
      <c r="AB51029" s="104"/>
      <c r="AC51029" s="104"/>
      <c r="AF51029" s="104"/>
      <c r="AG51029" s="104"/>
      <c r="AK51029" s="104"/>
      <c r="AL51029" s="104"/>
      <c r="AO51029" s="104"/>
      <c r="AP51029" s="104"/>
    </row>
    <row r="51030" spans="21:42" ht="15" customHeight="1" x14ac:dyDescent="0.25">
      <c r="U51030" s="104"/>
      <c r="AB51030" s="104"/>
      <c r="AC51030" s="104"/>
      <c r="AF51030" s="104"/>
      <c r="AG51030" s="104"/>
      <c r="AK51030" s="104"/>
      <c r="AL51030" s="104"/>
      <c r="AO51030" s="104"/>
      <c r="AP51030" s="104"/>
    </row>
    <row r="51031" spans="21:42" ht="15" customHeight="1" x14ac:dyDescent="0.25">
      <c r="U51031" s="104"/>
      <c r="AB51031" s="104"/>
      <c r="AC51031" s="104"/>
      <c r="AF51031" s="104"/>
      <c r="AG51031" s="104"/>
      <c r="AK51031" s="104"/>
      <c r="AL51031" s="104"/>
      <c r="AO51031" s="104"/>
      <c r="AP51031" s="104"/>
    </row>
    <row r="51032" spans="21:42" ht="15" customHeight="1" x14ac:dyDescent="0.25">
      <c r="U51032" s="104"/>
      <c r="AB51032" s="104"/>
      <c r="AC51032" s="104"/>
      <c r="AF51032" s="104"/>
      <c r="AG51032" s="104"/>
      <c r="AK51032" s="104"/>
      <c r="AL51032" s="104"/>
      <c r="AO51032" s="104"/>
      <c r="AP51032" s="104"/>
    </row>
    <row r="51033" spans="21:42" ht="15" customHeight="1" x14ac:dyDescent="0.25">
      <c r="U51033" s="104"/>
      <c r="AB51033" s="104"/>
      <c r="AC51033" s="104"/>
      <c r="AF51033" s="104"/>
      <c r="AG51033" s="104"/>
      <c r="AK51033" s="104"/>
      <c r="AL51033" s="104"/>
      <c r="AO51033" s="104"/>
      <c r="AP51033" s="104"/>
    </row>
    <row r="51034" spans="21:42" ht="15" customHeight="1" x14ac:dyDescent="0.25">
      <c r="U51034" s="104"/>
      <c r="AB51034" s="104"/>
      <c r="AC51034" s="104"/>
      <c r="AF51034" s="104"/>
      <c r="AG51034" s="104"/>
      <c r="AK51034" s="104"/>
      <c r="AL51034" s="104"/>
      <c r="AO51034" s="104"/>
      <c r="AP51034" s="104"/>
    </row>
    <row r="51035" spans="21:42" ht="15" customHeight="1" x14ac:dyDescent="0.25">
      <c r="U51035" s="104"/>
      <c r="AB51035" s="104"/>
      <c r="AC51035" s="104"/>
      <c r="AF51035" s="104"/>
      <c r="AG51035" s="104"/>
      <c r="AK51035" s="104"/>
      <c r="AL51035" s="104"/>
      <c r="AO51035" s="104"/>
      <c r="AP51035" s="104"/>
    </row>
    <row r="51036" spans="21:42" ht="15" customHeight="1" x14ac:dyDescent="0.25">
      <c r="U51036" s="104"/>
      <c r="AB51036" s="104"/>
      <c r="AC51036" s="104"/>
      <c r="AF51036" s="104"/>
      <c r="AG51036" s="104"/>
      <c r="AK51036" s="104"/>
      <c r="AL51036" s="104"/>
      <c r="AO51036" s="104"/>
      <c r="AP51036" s="104"/>
    </row>
    <row r="51037" spans="21:42" ht="15" customHeight="1" x14ac:dyDescent="0.25">
      <c r="U51037" s="104"/>
      <c r="AB51037" s="104"/>
      <c r="AC51037" s="104"/>
      <c r="AF51037" s="104"/>
      <c r="AG51037" s="104"/>
      <c r="AK51037" s="104"/>
      <c r="AL51037" s="104"/>
      <c r="AO51037" s="104"/>
      <c r="AP51037" s="104"/>
    </row>
    <row r="51038" spans="21:42" ht="15" customHeight="1" x14ac:dyDescent="0.25">
      <c r="U51038" s="104"/>
      <c r="AB51038" s="104"/>
      <c r="AC51038" s="104"/>
      <c r="AF51038" s="104"/>
      <c r="AG51038" s="104"/>
      <c r="AK51038" s="104"/>
      <c r="AL51038" s="104"/>
      <c r="AO51038" s="104"/>
      <c r="AP51038" s="104"/>
    </row>
    <row r="51039" spans="21:42" ht="15" customHeight="1" x14ac:dyDescent="0.25">
      <c r="U51039" s="104"/>
      <c r="AB51039" s="104"/>
      <c r="AC51039" s="104"/>
      <c r="AF51039" s="104"/>
      <c r="AG51039" s="104"/>
      <c r="AK51039" s="104"/>
      <c r="AL51039" s="104"/>
      <c r="AO51039" s="104"/>
      <c r="AP51039" s="104"/>
    </row>
    <row r="51040" spans="21:42" ht="15" customHeight="1" x14ac:dyDescent="0.25">
      <c r="U51040" s="104"/>
      <c r="AB51040" s="104"/>
      <c r="AC51040" s="104"/>
      <c r="AF51040" s="104"/>
      <c r="AG51040" s="104"/>
      <c r="AK51040" s="104"/>
      <c r="AL51040" s="104"/>
      <c r="AO51040" s="104"/>
      <c r="AP51040" s="104"/>
    </row>
    <row r="51041" spans="21:42" ht="15" customHeight="1" x14ac:dyDescent="0.25">
      <c r="U51041" s="104"/>
      <c r="AB51041" s="104"/>
      <c r="AC51041" s="104"/>
      <c r="AF51041" s="104"/>
      <c r="AG51041" s="104"/>
      <c r="AK51041" s="104"/>
      <c r="AL51041" s="104"/>
      <c r="AO51041" s="104"/>
      <c r="AP51041" s="104"/>
    </row>
    <row r="51042" spans="21:42" ht="15" customHeight="1" x14ac:dyDescent="0.25">
      <c r="U51042" s="104"/>
      <c r="AB51042" s="104"/>
      <c r="AC51042" s="104"/>
      <c r="AF51042" s="104"/>
      <c r="AG51042" s="104"/>
      <c r="AK51042" s="104"/>
      <c r="AL51042" s="104"/>
      <c r="AO51042" s="104"/>
      <c r="AP51042" s="104"/>
    </row>
    <row r="51043" spans="21:42" ht="15" customHeight="1" x14ac:dyDescent="0.25">
      <c r="U51043" s="104"/>
      <c r="AB51043" s="104"/>
      <c r="AC51043" s="104"/>
      <c r="AF51043" s="104"/>
      <c r="AG51043" s="104"/>
      <c r="AK51043" s="104"/>
      <c r="AL51043" s="104"/>
      <c r="AO51043" s="104"/>
      <c r="AP51043" s="104"/>
    </row>
    <row r="51044" spans="21:42" ht="15" customHeight="1" x14ac:dyDescent="0.25">
      <c r="U51044" s="104"/>
      <c r="AB51044" s="104"/>
      <c r="AC51044" s="104"/>
      <c r="AF51044" s="104"/>
      <c r="AG51044" s="104"/>
      <c r="AK51044" s="104"/>
      <c r="AL51044" s="104"/>
      <c r="AO51044" s="104"/>
      <c r="AP51044" s="104"/>
    </row>
    <row r="51045" spans="21:42" ht="15" customHeight="1" x14ac:dyDescent="0.25">
      <c r="U51045" s="104"/>
      <c r="AB51045" s="104"/>
      <c r="AC51045" s="104"/>
      <c r="AF51045" s="104"/>
      <c r="AG51045" s="104"/>
      <c r="AK51045" s="104"/>
      <c r="AL51045" s="104"/>
      <c r="AO51045" s="104"/>
      <c r="AP51045" s="104"/>
    </row>
    <row r="51046" spans="21:42" ht="15" customHeight="1" x14ac:dyDescent="0.25">
      <c r="U51046" s="104"/>
      <c r="AB51046" s="104"/>
      <c r="AC51046" s="104"/>
      <c r="AF51046" s="104"/>
      <c r="AG51046" s="104"/>
      <c r="AK51046" s="104"/>
      <c r="AL51046" s="104"/>
      <c r="AO51046" s="104"/>
      <c r="AP51046" s="104"/>
    </row>
    <row r="51047" spans="21:42" ht="15" customHeight="1" x14ac:dyDescent="0.25">
      <c r="U51047" s="104"/>
      <c r="AB51047" s="104"/>
      <c r="AC51047" s="104"/>
      <c r="AF51047" s="104"/>
      <c r="AG51047" s="104"/>
      <c r="AK51047" s="104"/>
      <c r="AL51047" s="104"/>
      <c r="AO51047" s="104"/>
      <c r="AP51047" s="104"/>
    </row>
    <row r="51048" spans="21:42" ht="15" customHeight="1" x14ac:dyDescent="0.25">
      <c r="U51048" s="104"/>
      <c r="AB51048" s="104"/>
      <c r="AC51048" s="104"/>
      <c r="AF51048" s="104"/>
      <c r="AG51048" s="104"/>
      <c r="AK51048" s="104"/>
      <c r="AL51048" s="104"/>
      <c r="AO51048" s="104"/>
      <c r="AP51048" s="104"/>
    </row>
    <row r="51049" spans="21:42" ht="15" customHeight="1" x14ac:dyDescent="0.25">
      <c r="U51049" s="104"/>
      <c r="AB51049" s="104"/>
      <c r="AC51049" s="104"/>
      <c r="AF51049" s="104"/>
      <c r="AG51049" s="104"/>
      <c r="AK51049" s="104"/>
      <c r="AL51049" s="104"/>
      <c r="AO51049" s="104"/>
      <c r="AP51049" s="104"/>
    </row>
    <row r="51050" spans="21:42" ht="15" customHeight="1" x14ac:dyDescent="0.25">
      <c r="U51050" s="104"/>
      <c r="AB51050" s="104"/>
      <c r="AC51050" s="104"/>
      <c r="AF51050" s="104"/>
      <c r="AG51050" s="104"/>
      <c r="AK51050" s="104"/>
      <c r="AL51050" s="104"/>
      <c r="AO51050" s="104"/>
      <c r="AP51050" s="104"/>
    </row>
    <row r="51051" spans="21:42" ht="15" customHeight="1" x14ac:dyDescent="0.25">
      <c r="U51051" s="104"/>
      <c r="AB51051" s="104"/>
      <c r="AC51051" s="104"/>
      <c r="AF51051" s="104"/>
      <c r="AG51051" s="104"/>
      <c r="AK51051" s="104"/>
      <c r="AL51051" s="104"/>
      <c r="AO51051" s="104"/>
      <c r="AP51051" s="104"/>
    </row>
    <row r="51052" spans="21:42" ht="15" customHeight="1" x14ac:dyDescent="0.25">
      <c r="U51052" s="104"/>
      <c r="AB51052" s="104"/>
      <c r="AC51052" s="104"/>
      <c r="AF51052" s="104"/>
      <c r="AG51052" s="104"/>
      <c r="AK51052" s="104"/>
      <c r="AL51052" s="104"/>
      <c r="AO51052" s="104"/>
      <c r="AP51052" s="104"/>
    </row>
    <row r="51053" spans="21:42" ht="15" customHeight="1" x14ac:dyDescent="0.25">
      <c r="U51053" s="104"/>
      <c r="AB51053" s="104"/>
      <c r="AC51053" s="104"/>
      <c r="AF51053" s="104"/>
      <c r="AG51053" s="104"/>
      <c r="AK51053" s="104"/>
      <c r="AL51053" s="104"/>
      <c r="AO51053" s="104"/>
      <c r="AP51053" s="104"/>
    </row>
    <row r="51054" spans="21:42" ht="15" customHeight="1" x14ac:dyDescent="0.25">
      <c r="U51054" s="104"/>
      <c r="AB51054" s="104"/>
      <c r="AC51054" s="104"/>
      <c r="AF51054" s="104"/>
      <c r="AG51054" s="104"/>
      <c r="AK51054" s="104"/>
      <c r="AL51054" s="104"/>
      <c r="AO51054" s="104"/>
      <c r="AP51054" s="104"/>
    </row>
    <row r="51055" spans="21:42" ht="15" customHeight="1" x14ac:dyDescent="0.25">
      <c r="U51055" s="104"/>
      <c r="AB51055" s="104"/>
      <c r="AC51055" s="104"/>
      <c r="AF51055" s="104"/>
      <c r="AG51055" s="104"/>
      <c r="AK51055" s="104"/>
      <c r="AL51055" s="104"/>
      <c r="AO51055" s="104"/>
      <c r="AP51055" s="104"/>
    </row>
    <row r="51056" spans="21:42" ht="15" customHeight="1" x14ac:dyDescent="0.25">
      <c r="U51056" s="104"/>
      <c r="AB51056" s="104"/>
      <c r="AC51056" s="104"/>
      <c r="AF51056" s="104"/>
      <c r="AG51056" s="104"/>
      <c r="AK51056" s="104"/>
      <c r="AL51056" s="104"/>
      <c r="AO51056" s="104"/>
      <c r="AP51056" s="104"/>
    </row>
    <row r="51057" spans="21:42" ht="15" customHeight="1" x14ac:dyDescent="0.25">
      <c r="U51057" s="104"/>
      <c r="AB51057" s="104"/>
      <c r="AC51057" s="104"/>
      <c r="AF51057" s="104"/>
      <c r="AG51057" s="104"/>
      <c r="AK51057" s="104"/>
      <c r="AL51057" s="104"/>
      <c r="AO51057" s="104"/>
      <c r="AP51057" s="104"/>
    </row>
    <row r="51058" spans="21:42" ht="15" customHeight="1" x14ac:dyDescent="0.25">
      <c r="U51058" s="104"/>
      <c r="AB51058" s="104"/>
      <c r="AC51058" s="104"/>
      <c r="AF51058" s="104"/>
      <c r="AG51058" s="104"/>
      <c r="AK51058" s="104"/>
      <c r="AL51058" s="104"/>
      <c r="AO51058" s="104"/>
      <c r="AP51058" s="104"/>
    </row>
    <row r="51059" spans="21:42" ht="15" customHeight="1" x14ac:dyDescent="0.25">
      <c r="U51059" s="104"/>
      <c r="AB51059" s="104"/>
      <c r="AC51059" s="104"/>
      <c r="AF51059" s="104"/>
      <c r="AG51059" s="104"/>
      <c r="AK51059" s="104"/>
      <c r="AL51059" s="104"/>
      <c r="AO51059" s="104"/>
      <c r="AP51059" s="104"/>
    </row>
    <row r="51060" spans="21:42" ht="15" customHeight="1" x14ac:dyDescent="0.25">
      <c r="U51060" s="104"/>
      <c r="AB51060" s="104"/>
      <c r="AC51060" s="104"/>
      <c r="AF51060" s="104"/>
      <c r="AG51060" s="104"/>
      <c r="AK51060" s="104"/>
      <c r="AL51060" s="104"/>
      <c r="AO51060" s="104"/>
      <c r="AP51060" s="104"/>
    </row>
    <row r="51061" spans="21:42" ht="15" customHeight="1" x14ac:dyDescent="0.25">
      <c r="U51061" s="104"/>
      <c r="AB51061" s="104"/>
      <c r="AC51061" s="104"/>
      <c r="AF51061" s="104"/>
      <c r="AG51061" s="104"/>
      <c r="AK51061" s="104"/>
      <c r="AL51061" s="104"/>
      <c r="AO51061" s="104"/>
      <c r="AP51061" s="104"/>
    </row>
    <row r="51062" spans="21:42" ht="15" customHeight="1" x14ac:dyDescent="0.25">
      <c r="U51062" s="104"/>
      <c r="AB51062" s="104"/>
      <c r="AC51062" s="104"/>
      <c r="AF51062" s="104"/>
      <c r="AG51062" s="104"/>
      <c r="AK51062" s="104"/>
      <c r="AL51062" s="104"/>
      <c r="AO51062" s="104"/>
      <c r="AP51062" s="104"/>
    </row>
    <row r="51063" spans="21:42" ht="15" customHeight="1" x14ac:dyDescent="0.25">
      <c r="U51063" s="104"/>
      <c r="AB51063" s="104"/>
      <c r="AC51063" s="104"/>
      <c r="AF51063" s="104"/>
      <c r="AG51063" s="104"/>
      <c r="AK51063" s="104"/>
      <c r="AL51063" s="104"/>
      <c r="AO51063" s="104"/>
      <c r="AP51063" s="104"/>
    </row>
    <row r="51064" spans="21:42" ht="15" customHeight="1" x14ac:dyDescent="0.25">
      <c r="U51064" s="104"/>
      <c r="AB51064" s="104"/>
      <c r="AC51064" s="104"/>
      <c r="AF51064" s="104"/>
      <c r="AG51064" s="104"/>
      <c r="AK51064" s="104"/>
      <c r="AL51064" s="104"/>
      <c r="AO51064" s="104"/>
      <c r="AP51064" s="104"/>
    </row>
    <row r="51065" spans="21:42" ht="15" customHeight="1" x14ac:dyDescent="0.25">
      <c r="U51065" s="104"/>
      <c r="AB51065" s="104"/>
      <c r="AC51065" s="104"/>
      <c r="AF51065" s="104"/>
      <c r="AG51065" s="104"/>
      <c r="AK51065" s="104"/>
      <c r="AL51065" s="104"/>
      <c r="AO51065" s="104"/>
      <c r="AP51065" s="104"/>
    </row>
    <row r="51066" spans="21:42" ht="15" customHeight="1" x14ac:dyDescent="0.25">
      <c r="U51066" s="104"/>
      <c r="AB51066" s="104"/>
      <c r="AC51066" s="104"/>
      <c r="AF51066" s="104"/>
      <c r="AG51066" s="104"/>
      <c r="AK51066" s="104"/>
      <c r="AL51066" s="104"/>
      <c r="AO51066" s="104"/>
      <c r="AP51066" s="104"/>
    </row>
    <row r="51067" spans="21:42" ht="15" customHeight="1" x14ac:dyDescent="0.25">
      <c r="U51067" s="104"/>
      <c r="AB51067" s="104"/>
      <c r="AC51067" s="104"/>
      <c r="AF51067" s="104"/>
      <c r="AG51067" s="104"/>
      <c r="AK51067" s="104"/>
      <c r="AL51067" s="104"/>
      <c r="AO51067" s="104"/>
      <c r="AP51067" s="104"/>
    </row>
    <row r="51068" spans="21:42" ht="15" customHeight="1" x14ac:dyDescent="0.25">
      <c r="U51068" s="104"/>
      <c r="AB51068" s="104"/>
      <c r="AC51068" s="104"/>
      <c r="AF51068" s="104"/>
      <c r="AG51068" s="104"/>
      <c r="AK51068" s="104"/>
      <c r="AL51068" s="104"/>
      <c r="AO51068" s="104"/>
      <c r="AP51068" s="104"/>
    </row>
    <row r="51069" spans="21:42" ht="15" customHeight="1" x14ac:dyDescent="0.25">
      <c r="U51069" s="104"/>
      <c r="AB51069" s="104"/>
      <c r="AC51069" s="104"/>
      <c r="AF51069" s="104"/>
      <c r="AG51069" s="104"/>
      <c r="AK51069" s="104"/>
      <c r="AL51069" s="104"/>
      <c r="AO51069" s="104"/>
      <c r="AP51069" s="104"/>
    </row>
    <row r="51070" spans="21:42" ht="15" customHeight="1" x14ac:dyDescent="0.25">
      <c r="U51070" s="104"/>
      <c r="AB51070" s="104"/>
      <c r="AC51070" s="104"/>
      <c r="AF51070" s="104"/>
      <c r="AG51070" s="104"/>
      <c r="AK51070" s="104"/>
      <c r="AL51070" s="104"/>
      <c r="AO51070" s="104"/>
      <c r="AP51070" s="104"/>
    </row>
    <row r="51071" spans="21:42" ht="15" customHeight="1" x14ac:dyDescent="0.25">
      <c r="U51071" s="104"/>
      <c r="AB51071" s="104"/>
      <c r="AC51071" s="104"/>
      <c r="AF51071" s="104"/>
      <c r="AG51071" s="104"/>
      <c r="AK51071" s="104"/>
      <c r="AL51071" s="104"/>
      <c r="AO51071" s="104"/>
      <c r="AP51071" s="104"/>
    </row>
    <row r="51072" spans="21:42" ht="15" customHeight="1" x14ac:dyDescent="0.25">
      <c r="U51072" s="104"/>
      <c r="AB51072" s="104"/>
      <c r="AC51072" s="104"/>
      <c r="AF51072" s="104"/>
      <c r="AG51072" s="104"/>
      <c r="AK51072" s="104"/>
      <c r="AL51072" s="104"/>
      <c r="AO51072" s="104"/>
      <c r="AP51072" s="104"/>
    </row>
    <row r="51073" spans="21:42" ht="15" customHeight="1" x14ac:dyDescent="0.25">
      <c r="U51073" s="104"/>
      <c r="AB51073" s="104"/>
      <c r="AC51073" s="104"/>
      <c r="AF51073" s="104"/>
      <c r="AG51073" s="104"/>
      <c r="AK51073" s="104"/>
      <c r="AL51073" s="104"/>
      <c r="AO51073" s="104"/>
      <c r="AP51073" s="104"/>
    </row>
    <row r="51074" spans="21:42" ht="15" customHeight="1" x14ac:dyDescent="0.25">
      <c r="U51074" s="104"/>
      <c r="AB51074" s="104"/>
      <c r="AC51074" s="104"/>
      <c r="AF51074" s="104"/>
      <c r="AG51074" s="104"/>
      <c r="AK51074" s="104"/>
      <c r="AL51074" s="104"/>
      <c r="AO51074" s="104"/>
      <c r="AP51074" s="104"/>
    </row>
    <row r="51075" spans="21:42" ht="15" customHeight="1" x14ac:dyDescent="0.25">
      <c r="U51075" s="104"/>
      <c r="AB51075" s="104"/>
      <c r="AC51075" s="104"/>
      <c r="AF51075" s="104"/>
      <c r="AG51075" s="104"/>
      <c r="AK51075" s="104"/>
      <c r="AL51075" s="104"/>
      <c r="AO51075" s="104"/>
      <c r="AP51075" s="104"/>
    </row>
    <row r="51076" spans="21:42" ht="15" customHeight="1" x14ac:dyDescent="0.25">
      <c r="U51076" s="104"/>
      <c r="AB51076" s="104"/>
      <c r="AC51076" s="104"/>
      <c r="AF51076" s="104"/>
      <c r="AG51076" s="104"/>
      <c r="AK51076" s="104"/>
      <c r="AL51076" s="104"/>
      <c r="AO51076" s="104"/>
      <c r="AP51076" s="104"/>
    </row>
    <row r="51077" spans="21:42" ht="15" customHeight="1" x14ac:dyDescent="0.25">
      <c r="U51077" s="104"/>
      <c r="AB51077" s="104"/>
      <c r="AC51077" s="104"/>
      <c r="AF51077" s="104"/>
      <c r="AG51077" s="104"/>
      <c r="AK51077" s="104"/>
      <c r="AL51077" s="104"/>
      <c r="AO51077" s="104"/>
      <c r="AP51077" s="104"/>
    </row>
    <row r="51078" spans="21:42" ht="15" customHeight="1" x14ac:dyDescent="0.25">
      <c r="U51078" s="104"/>
      <c r="AB51078" s="104"/>
      <c r="AC51078" s="104"/>
      <c r="AF51078" s="104"/>
      <c r="AG51078" s="104"/>
      <c r="AK51078" s="104"/>
      <c r="AL51078" s="104"/>
      <c r="AO51078" s="104"/>
      <c r="AP51078" s="104"/>
    </row>
    <row r="51079" spans="21:42" ht="15" customHeight="1" x14ac:dyDescent="0.25">
      <c r="U51079" s="104"/>
      <c r="AB51079" s="104"/>
      <c r="AC51079" s="104"/>
      <c r="AF51079" s="104"/>
      <c r="AG51079" s="104"/>
      <c r="AK51079" s="104"/>
      <c r="AL51079" s="104"/>
      <c r="AO51079" s="104"/>
      <c r="AP51079" s="104"/>
    </row>
    <row r="51080" spans="21:42" ht="15" customHeight="1" x14ac:dyDescent="0.25">
      <c r="U51080" s="104"/>
      <c r="AB51080" s="104"/>
      <c r="AC51080" s="104"/>
      <c r="AF51080" s="104"/>
      <c r="AG51080" s="104"/>
      <c r="AK51080" s="104"/>
      <c r="AL51080" s="104"/>
      <c r="AO51080" s="104"/>
      <c r="AP51080" s="104"/>
    </row>
    <row r="51081" spans="21:42" ht="15" customHeight="1" x14ac:dyDescent="0.25">
      <c r="U51081" s="104"/>
      <c r="AB51081" s="104"/>
      <c r="AC51081" s="104"/>
      <c r="AF51081" s="104"/>
      <c r="AG51081" s="104"/>
      <c r="AK51081" s="104"/>
      <c r="AL51081" s="104"/>
      <c r="AO51081" s="104"/>
      <c r="AP51081" s="104"/>
    </row>
    <row r="51082" spans="21:42" ht="15" customHeight="1" x14ac:dyDescent="0.25">
      <c r="U51082" s="104"/>
      <c r="AB51082" s="104"/>
      <c r="AC51082" s="104"/>
      <c r="AF51082" s="104"/>
      <c r="AG51082" s="104"/>
      <c r="AK51082" s="104"/>
      <c r="AL51082" s="104"/>
      <c r="AO51082" s="104"/>
      <c r="AP51082" s="104"/>
    </row>
    <row r="51083" spans="21:42" ht="15" customHeight="1" x14ac:dyDescent="0.25">
      <c r="U51083" s="104"/>
      <c r="AB51083" s="104"/>
      <c r="AC51083" s="104"/>
      <c r="AF51083" s="104"/>
      <c r="AG51083" s="104"/>
      <c r="AK51083" s="104"/>
      <c r="AL51083" s="104"/>
      <c r="AO51083" s="104"/>
      <c r="AP51083" s="104"/>
    </row>
    <row r="51084" spans="21:42" ht="15" customHeight="1" x14ac:dyDescent="0.25">
      <c r="U51084" s="104"/>
      <c r="AB51084" s="104"/>
      <c r="AC51084" s="104"/>
      <c r="AF51084" s="104"/>
      <c r="AG51084" s="104"/>
      <c r="AK51084" s="104"/>
      <c r="AL51084" s="104"/>
      <c r="AO51084" s="104"/>
      <c r="AP51084" s="104"/>
    </row>
    <row r="51085" spans="21:42" ht="15" customHeight="1" x14ac:dyDescent="0.25">
      <c r="U51085" s="104"/>
      <c r="AB51085" s="104"/>
      <c r="AC51085" s="104"/>
      <c r="AF51085" s="104"/>
      <c r="AG51085" s="104"/>
      <c r="AK51085" s="104"/>
      <c r="AL51085" s="104"/>
      <c r="AO51085" s="104"/>
      <c r="AP51085" s="104"/>
    </row>
    <row r="51086" spans="21:42" ht="15" customHeight="1" x14ac:dyDescent="0.25">
      <c r="U51086" s="104"/>
      <c r="AB51086" s="104"/>
      <c r="AC51086" s="104"/>
      <c r="AF51086" s="104"/>
      <c r="AG51086" s="104"/>
      <c r="AK51086" s="104"/>
      <c r="AL51086" s="104"/>
      <c r="AO51086" s="104"/>
      <c r="AP51086" s="104"/>
    </row>
    <row r="51087" spans="21:42" ht="15" customHeight="1" x14ac:dyDescent="0.25">
      <c r="U51087" s="104"/>
      <c r="AB51087" s="104"/>
      <c r="AC51087" s="104"/>
      <c r="AF51087" s="104"/>
      <c r="AG51087" s="104"/>
      <c r="AK51087" s="104"/>
      <c r="AL51087" s="104"/>
      <c r="AO51087" s="104"/>
      <c r="AP51087" s="104"/>
    </row>
    <row r="51088" spans="21:42" ht="15" customHeight="1" x14ac:dyDescent="0.25">
      <c r="U51088" s="104"/>
      <c r="AB51088" s="104"/>
      <c r="AC51088" s="104"/>
      <c r="AF51088" s="104"/>
      <c r="AG51088" s="104"/>
      <c r="AK51088" s="104"/>
      <c r="AL51088" s="104"/>
      <c r="AO51088" s="104"/>
      <c r="AP51088" s="104"/>
    </row>
    <row r="51089" spans="21:42" ht="15" customHeight="1" x14ac:dyDescent="0.25">
      <c r="U51089" s="104"/>
      <c r="AB51089" s="104"/>
      <c r="AC51089" s="104"/>
      <c r="AF51089" s="104"/>
      <c r="AG51089" s="104"/>
      <c r="AK51089" s="104"/>
      <c r="AL51089" s="104"/>
      <c r="AO51089" s="104"/>
      <c r="AP51089" s="104"/>
    </row>
    <row r="51090" spans="21:42" ht="15" customHeight="1" x14ac:dyDescent="0.25">
      <c r="U51090" s="104"/>
      <c r="AB51090" s="104"/>
      <c r="AC51090" s="104"/>
      <c r="AF51090" s="104"/>
      <c r="AG51090" s="104"/>
      <c r="AK51090" s="104"/>
      <c r="AL51090" s="104"/>
      <c r="AO51090" s="104"/>
      <c r="AP51090" s="104"/>
    </row>
    <row r="51091" spans="21:42" ht="15" customHeight="1" x14ac:dyDescent="0.25">
      <c r="U51091" s="104"/>
      <c r="AB51091" s="104"/>
      <c r="AC51091" s="104"/>
      <c r="AF51091" s="104"/>
      <c r="AG51091" s="104"/>
      <c r="AK51091" s="104"/>
      <c r="AL51091" s="104"/>
      <c r="AO51091" s="104"/>
      <c r="AP51091" s="104"/>
    </row>
    <row r="51092" spans="21:42" ht="15" customHeight="1" x14ac:dyDescent="0.25">
      <c r="U51092" s="104"/>
      <c r="AB51092" s="104"/>
      <c r="AC51092" s="104"/>
      <c r="AF51092" s="104"/>
      <c r="AG51092" s="104"/>
      <c r="AK51092" s="104"/>
      <c r="AL51092" s="104"/>
      <c r="AO51092" s="104"/>
      <c r="AP51092" s="104"/>
    </row>
    <row r="51093" spans="21:42" ht="15" customHeight="1" x14ac:dyDescent="0.25">
      <c r="U51093" s="104"/>
      <c r="AB51093" s="104"/>
      <c r="AC51093" s="104"/>
      <c r="AF51093" s="104"/>
      <c r="AG51093" s="104"/>
      <c r="AK51093" s="104"/>
      <c r="AL51093" s="104"/>
      <c r="AO51093" s="104"/>
      <c r="AP51093" s="104"/>
    </row>
    <row r="51094" spans="21:42" ht="15" customHeight="1" x14ac:dyDescent="0.25">
      <c r="U51094" s="104"/>
      <c r="AB51094" s="104"/>
      <c r="AC51094" s="104"/>
      <c r="AF51094" s="104"/>
      <c r="AG51094" s="104"/>
      <c r="AK51094" s="104"/>
      <c r="AL51094" s="104"/>
      <c r="AO51094" s="104"/>
      <c r="AP51094" s="104"/>
    </row>
    <row r="51095" spans="21:42" ht="15" customHeight="1" x14ac:dyDescent="0.25">
      <c r="U51095" s="104"/>
      <c r="AB51095" s="104"/>
      <c r="AC51095" s="104"/>
      <c r="AF51095" s="104"/>
      <c r="AG51095" s="104"/>
      <c r="AK51095" s="104"/>
      <c r="AL51095" s="104"/>
      <c r="AO51095" s="104"/>
      <c r="AP51095" s="104"/>
    </row>
    <row r="51096" spans="21:42" ht="15" customHeight="1" x14ac:dyDescent="0.25">
      <c r="U51096" s="104"/>
      <c r="AB51096" s="104"/>
      <c r="AC51096" s="104"/>
      <c r="AF51096" s="104"/>
      <c r="AG51096" s="104"/>
      <c r="AK51096" s="104"/>
      <c r="AL51096" s="104"/>
      <c r="AO51096" s="104"/>
      <c r="AP51096" s="104"/>
    </row>
    <row r="51097" spans="21:42" ht="15" customHeight="1" x14ac:dyDescent="0.25">
      <c r="U51097" s="104"/>
      <c r="AB51097" s="104"/>
      <c r="AC51097" s="104"/>
      <c r="AF51097" s="104"/>
      <c r="AG51097" s="104"/>
      <c r="AK51097" s="104"/>
      <c r="AL51097" s="104"/>
      <c r="AO51097" s="104"/>
      <c r="AP51097" s="104"/>
    </row>
    <row r="51098" spans="21:42" ht="15" customHeight="1" x14ac:dyDescent="0.25">
      <c r="U51098" s="104"/>
      <c r="AB51098" s="104"/>
      <c r="AC51098" s="104"/>
      <c r="AF51098" s="104"/>
      <c r="AG51098" s="104"/>
      <c r="AK51098" s="104"/>
      <c r="AL51098" s="104"/>
      <c r="AO51098" s="104"/>
      <c r="AP51098" s="104"/>
    </row>
    <row r="51099" spans="21:42" ht="15" customHeight="1" x14ac:dyDescent="0.25">
      <c r="U51099" s="104"/>
      <c r="AB51099" s="104"/>
      <c r="AC51099" s="104"/>
      <c r="AF51099" s="104"/>
      <c r="AG51099" s="104"/>
      <c r="AK51099" s="104"/>
      <c r="AL51099" s="104"/>
      <c r="AO51099" s="104"/>
      <c r="AP51099" s="104"/>
    </row>
    <row r="51100" spans="21:42" ht="15" customHeight="1" x14ac:dyDescent="0.25">
      <c r="U51100" s="104"/>
      <c r="AB51100" s="104"/>
      <c r="AC51100" s="104"/>
      <c r="AF51100" s="104"/>
      <c r="AG51100" s="104"/>
      <c r="AK51100" s="104"/>
      <c r="AL51100" s="104"/>
      <c r="AO51100" s="104"/>
      <c r="AP51100" s="104"/>
    </row>
    <row r="51101" spans="21:42" ht="15" customHeight="1" x14ac:dyDescent="0.25">
      <c r="U51101" s="104"/>
      <c r="AB51101" s="104"/>
      <c r="AC51101" s="104"/>
      <c r="AF51101" s="104"/>
      <c r="AG51101" s="104"/>
      <c r="AK51101" s="104"/>
      <c r="AL51101" s="104"/>
      <c r="AO51101" s="104"/>
      <c r="AP51101" s="104"/>
    </row>
    <row r="51102" spans="21:42" ht="15" customHeight="1" x14ac:dyDescent="0.25">
      <c r="U51102" s="104"/>
      <c r="AB51102" s="104"/>
      <c r="AC51102" s="104"/>
      <c r="AF51102" s="104"/>
      <c r="AG51102" s="104"/>
      <c r="AK51102" s="104"/>
      <c r="AL51102" s="104"/>
      <c r="AO51102" s="104"/>
      <c r="AP51102" s="104"/>
    </row>
    <row r="51103" spans="21:42" ht="15" customHeight="1" x14ac:dyDescent="0.25">
      <c r="U51103" s="104"/>
      <c r="AB51103" s="104"/>
      <c r="AC51103" s="104"/>
      <c r="AF51103" s="104"/>
      <c r="AG51103" s="104"/>
      <c r="AK51103" s="104"/>
      <c r="AL51103" s="104"/>
      <c r="AO51103" s="104"/>
      <c r="AP51103" s="104"/>
    </row>
    <row r="51104" spans="21:42" ht="15" customHeight="1" x14ac:dyDescent="0.25">
      <c r="U51104" s="104"/>
      <c r="AB51104" s="104"/>
      <c r="AC51104" s="104"/>
      <c r="AF51104" s="104"/>
      <c r="AG51104" s="104"/>
      <c r="AK51104" s="104"/>
      <c r="AL51104" s="104"/>
      <c r="AO51104" s="104"/>
      <c r="AP51104" s="104"/>
    </row>
    <row r="51105" spans="21:42" ht="15" customHeight="1" x14ac:dyDescent="0.25">
      <c r="U51105" s="104"/>
      <c r="AB51105" s="104"/>
      <c r="AC51105" s="104"/>
      <c r="AF51105" s="104"/>
      <c r="AG51105" s="104"/>
      <c r="AK51105" s="104"/>
      <c r="AL51105" s="104"/>
      <c r="AO51105" s="104"/>
      <c r="AP51105" s="104"/>
    </row>
    <row r="51106" spans="21:42" ht="15" customHeight="1" x14ac:dyDescent="0.25">
      <c r="U51106" s="104"/>
      <c r="AB51106" s="104"/>
      <c r="AC51106" s="104"/>
      <c r="AF51106" s="104"/>
      <c r="AG51106" s="104"/>
      <c r="AK51106" s="104"/>
      <c r="AL51106" s="104"/>
      <c r="AO51106" s="104"/>
      <c r="AP51106" s="104"/>
    </row>
    <row r="51107" spans="21:42" ht="15" customHeight="1" x14ac:dyDescent="0.25">
      <c r="U51107" s="104"/>
      <c r="AB51107" s="104"/>
      <c r="AC51107" s="104"/>
      <c r="AF51107" s="104"/>
      <c r="AG51107" s="104"/>
      <c r="AK51107" s="104"/>
      <c r="AL51107" s="104"/>
      <c r="AO51107" s="104"/>
      <c r="AP51107" s="104"/>
    </row>
    <row r="51108" spans="21:42" ht="15" customHeight="1" x14ac:dyDescent="0.25">
      <c r="U51108" s="104"/>
      <c r="AB51108" s="104"/>
      <c r="AC51108" s="104"/>
      <c r="AF51108" s="104"/>
      <c r="AG51108" s="104"/>
      <c r="AK51108" s="104"/>
      <c r="AL51108" s="104"/>
      <c r="AO51108" s="104"/>
      <c r="AP51108" s="104"/>
    </row>
    <row r="51109" spans="21:42" ht="15" customHeight="1" x14ac:dyDescent="0.25">
      <c r="U51109" s="104"/>
      <c r="AB51109" s="104"/>
      <c r="AC51109" s="104"/>
      <c r="AF51109" s="104"/>
      <c r="AG51109" s="104"/>
      <c r="AK51109" s="104"/>
      <c r="AL51109" s="104"/>
      <c r="AO51109" s="104"/>
      <c r="AP51109" s="104"/>
    </row>
    <row r="51110" spans="21:42" ht="15" customHeight="1" x14ac:dyDescent="0.25">
      <c r="U51110" s="104"/>
      <c r="AB51110" s="104"/>
      <c r="AC51110" s="104"/>
      <c r="AF51110" s="104"/>
      <c r="AG51110" s="104"/>
      <c r="AK51110" s="104"/>
      <c r="AL51110" s="104"/>
      <c r="AO51110" s="104"/>
      <c r="AP51110" s="104"/>
    </row>
    <row r="51111" spans="21:42" ht="15" customHeight="1" x14ac:dyDescent="0.25">
      <c r="U51111" s="104"/>
      <c r="AB51111" s="104"/>
      <c r="AC51111" s="104"/>
      <c r="AF51111" s="104"/>
      <c r="AG51111" s="104"/>
      <c r="AK51111" s="104"/>
      <c r="AL51111" s="104"/>
      <c r="AO51111" s="104"/>
      <c r="AP51111" s="104"/>
    </row>
    <row r="51112" spans="21:42" ht="15" customHeight="1" x14ac:dyDescent="0.25">
      <c r="U51112" s="104"/>
      <c r="AB51112" s="104"/>
      <c r="AC51112" s="104"/>
      <c r="AF51112" s="104"/>
      <c r="AG51112" s="104"/>
      <c r="AK51112" s="104"/>
      <c r="AL51112" s="104"/>
      <c r="AO51112" s="104"/>
      <c r="AP51112" s="104"/>
    </row>
    <row r="51113" spans="21:42" ht="15" customHeight="1" x14ac:dyDescent="0.25">
      <c r="U51113" s="104"/>
      <c r="AB51113" s="104"/>
      <c r="AC51113" s="104"/>
      <c r="AF51113" s="104"/>
      <c r="AG51113" s="104"/>
      <c r="AK51113" s="104"/>
      <c r="AL51113" s="104"/>
      <c r="AO51113" s="104"/>
      <c r="AP51113" s="104"/>
    </row>
    <row r="51114" spans="21:42" ht="15" customHeight="1" x14ac:dyDescent="0.25">
      <c r="U51114" s="104"/>
      <c r="AB51114" s="104"/>
      <c r="AC51114" s="104"/>
      <c r="AF51114" s="104"/>
      <c r="AG51114" s="104"/>
      <c r="AK51114" s="104"/>
      <c r="AL51114" s="104"/>
      <c r="AO51114" s="104"/>
      <c r="AP51114" s="104"/>
    </row>
    <row r="51115" spans="21:42" ht="15" customHeight="1" x14ac:dyDescent="0.25">
      <c r="U51115" s="104"/>
      <c r="AB51115" s="104"/>
      <c r="AC51115" s="104"/>
      <c r="AF51115" s="104"/>
      <c r="AG51115" s="104"/>
      <c r="AK51115" s="104"/>
      <c r="AL51115" s="104"/>
      <c r="AO51115" s="104"/>
      <c r="AP51115" s="104"/>
    </row>
    <row r="51116" spans="21:42" ht="15" customHeight="1" x14ac:dyDescent="0.25">
      <c r="U51116" s="104"/>
      <c r="AB51116" s="104"/>
      <c r="AC51116" s="104"/>
      <c r="AF51116" s="104"/>
      <c r="AG51116" s="104"/>
      <c r="AK51116" s="104"/>
      <c r="AL51116" s="104"/>
      <c r="AO51116" s="104"/>
      <c r="AP51116" s="104"/>
    </row>
    <row r="51117" spans="21:42" ht="15" customHeight="1" x14ac:dyDescent="0.25">
      <c r="U51117" s="104"/>
      <c r="AB51117" s="104"/>
      <c r="AC51117" s="104"/>
      <c r="AF51117" s="104"/>
      <c r="AG51117" s="104"/>
      <c r="AK51117" s="104"/>
      <c r="AL51117" s="104"/>
      <c r="AO51117" s="104"/>
      <c r="AP51117" s="104"/>
    </row>
    <row r="51118" spans="21:42" ht="15" customHeight="1" x14ac:dyDescent="0.25">
      <c r="U51118" s="104"/>
      <c r="AB51118" s="104"/>
      <c r="AC51118" s="104"/>
      <c r="AF51118" s="104"/>
      <c r="AG51118" s="104"/>
      <c r="AK51118" s="104"/>
      <c r="AL51118" s="104"/>
      <c r="AO51118" s="104"/>
      <c r="AP51118" s="104"/>
    </row>
    <row r="51119" spans="21:42" ht="15" customHeight="1" x14ac:dyDescent="0.25">
      <c r="U51119" s="104"/>
      <c r="AB51119" s="104"/>
      <c r="AC51119" s="104"/>
      <c r="AF51119" s="104"/>
      <c r="AG51119" s="104"/>
      <c r="AK51119" s="104"/>
      <c r="AL51119" s="104"/>
      <c r="AO51119" s="104"/>
      <c r="AP51119" s="104"/>
    </row>
    <row r="51120" spans="21:42" ht="15" customHeight="1" x14ac:dyDescent="0.25">
      <c r="U51120" s="104"/>
      <c r="AB51120" s="104"/>
      <c r="AC51120" s="104"/>
      <c r="AF51120" s="104"/>
      <c r="AG51120" s="104"/>
      <c r="AK51120" s="104"/>
      <c r="AL51120" s="104"/>
      <c r="AO51120" s="104"/>
      <c r="AP51120" s="104"/>
    </row>
    <row r="51121" spans="21:42" ht="15" customHeight="1" x14ac:dyDescent="0.25">
      <c r="U51121" s="104"/>
      <c r="AB51121" s="104"/>
      <c r="AC51121" s="104"/>
      <c r="AF51121" s="104"/>
      <c r="AG51121" s="104"/>
      <c r="AK51121" s="104"/>
      <c r="AL51121" s="104"/>
      <c r="AO51121" s="104"/>
      <c r="AP51121" s="104"/>
    </row>
    <row r="51122" spans="21:42" ht="15" customHeight="1" x14ac:dyDescent="0.25">
      <c r="U51122" s="104"/>
      <c r="AB51122" s="104"/>
      <c r="AC51122" s="104"/>
      <c r="AF51122" s="104"/>
      <c r="AG51122" s="104"/>
      <c r="AK51122" s="104"/>
      <c r="AL51122" s="104"/>
      <c r="AO51122" s="104"/>
      <c r="AP51122" s="104"/>
    </row>
    <row r="51123" spans="21:42" ht="15" customHeight="1" x14ac:dyDescent="0.25">
      <c r="U51123" s="104"/>
      <c r="AB51123" s="104"/>
      <c r="AC51123" s="104"/>
      <c r="AF51123" s="104"/>
      <c r="AG51123" s="104"/>
      <c r="AK51123" s="104"/>
      <c r="AL51123" s="104"/>
      <c r="AO51123" s="104"/>
      <c r="AP51123" s="104"/>
    </row>
    <row r="51124" spans="21:42" ht="15" customHeight="1" x14ac:dyDescent="0.25">
      <c r="U51124" s="104"/>
      <c r="AB51124" s="104"/>
      <c r="AC51124" s="104"/>
      <c r="AF51124" s="104"/>
      <c r="AG51124" s="104"/>
      <c r="AK51124" s="104"/>
      <c r="AL51124" s="104"/>
      <c r="AO51124" s="104"/>
      <c r="AP51124" s="104"/>
    </row>
    <row r="51125" spans="21:42" ht="15" customHeight="1" x14ac:dyDescent="0.25">
      <c r="U51125" s="104"/>
      <c r="AB51125" s="104"/>
      <c r="AC51125" s="104"/>
      <c r="AF51125" s="104"/>
      <c r="AG51125" s="104"/>
      <c r="AK51125" s="104"/>
      <c r="AL51125" s="104"/>
      <c r="AO51125" s="104"/>
      <c r="AP51125" s="104"/>
    </row>
    <row r="51126" spans="21:42" ht="15" customHeight="1" x14ac:dyDescent="0.25">
      <c r="U51126" s="104"/>
      <c r="AB51126" s="104"/>
      <c r="AC51126" s="104"/>
      <c r="AF51126" s="104"/>
      <c r="AG51126" s="104"/>
      <c r="AK51126" s="104"/>
      <c r="AL51126" s="104"/>
      <c r="AO51126" s="104"/>
      <c r="AP51126" s="104"/>
    </row>
    <row r="51127" spans="21:42" ht="15" customHeight="1" x14ac:dyDescent="0.25">
      <c r="U51127" s="104"/>
      <c r="AB51127" s="104"/>
      <c r="AC51127" s="104"/>
      <c r="AF51127" s="104"/>
      <c r="AG51127" s="104"/>
      <c r="AK51127" s="104"/>
      <c r="AL51127" s="104"/>
      <c r="AO51127" s="104"/>
      <c r="AP51127" s="104"/>
    </row>
    <row r="51128" spans="21:42" ht="15" customHeight="1" x14ac:dyDescent="0.25">
      <c r="U51128" s="104"/>
      <c r="AB51128" s="104"/>
      <c r="AC51128" s="104"/>
      <c r="AF51128" s="104"/>
      <c r="AG51128" s="104"/>
      <c r="AK51128" s="104"/>
      <c r="AL51128" s="104"/>
      <c r="AO51128" s="104"/>
      <c r="AP51128" s="104"/>
    </row>
    <row r="51129" spans="21:42" ht="15" customHeight="1" x14ac:dyDescent="0.25">
      <c r="U51129" s="104"/>
      <c r="AB51129" s="104"/>
      <c r="AC51129" s="104"/>
      <c r="AF51129" s="104"/>
      <c r="AG51129" s="104"/>
      <c r="AK51129" s="104"/>
      <c r="AL51129" s="104"/>
      <c r="AO51129" s="104"/>
      <c r="AP51129" s="104"/>
    </row>
    <row r="51130" spans="21:42" ht="15" customHeight="1" x14ac:dyDescent="0.25">
      <c r="U51130" s="104"/>
      <c r="AB51130" s="104"/>
      <c r="AC51130" s="104"/>
      <c r="AF51130" s="104"/>
      <c r="AG51130" s="104"/>
      <c r="AK51130" s="104"/>
      <c r="AL51130" s="104"/>
      <c r="AO51130" s="104"/>
      <c r="AP51130" s="104"/>
    </row>
    <row r="51131" spans="21:42" ht="15" customHeight="1" x14ac:dyDescent="0.25">
      <c r="U51131" s="104"/>
      <c r="AB51131" s="104"/>
      <c r="AC51131" s="104"/>
      <c r="AF51131" s="104"/>
      <c r="AG51131" s="104"/>
      <c r="AK51131" s="104"/>
      <c r="AL51131" s="104"/>
      <c r="AO51131" s="104"/>
      <c r="AP51131" s="104"/>
    </row>
    <row r="51132" spans="21:42" ht="15" customHeight="1" x14ac:dyDescent="0.25">
      <c r="U51132" s="104"/>
      <c r="AB51132" s="104"/>
      <c r="AC51132" s="104"/>
      <c r="AF51132" s="104"/>
      <c r="AG51132" s="104"/>
      <c r="AK51132" s="104"/>
      <c r="AL51132" s="104"/>
      <c r="AO51132" s="104"/>
      <c r="AP51132" s="104"/>
    </row>
    <row r="51133" spans="21:42" ht="15" customHeight="1" x14ac:dyDescent="0.25">
      <c r="U51133" s="104"/>
      <c r="AB51133" s="104"/>
      <c r="AC51133" s="104"/>
      <c r="AF51133" s="104"/>
      <c r="AG51133" s="104"/>
      <c r="AK51133" s="104"/>
      <c r="AL51133" s="104"/>
      <c r="AO51133" s="104"/>
      <c r="AP51133" s="104"/>
    </row>
    <row r="51134" spans="21:42" ht="15" customHeight="1" x14ac:dyDescent="0.25">
      <c r="U51134" s="104"/>
      <c r="AB51134" s="104"/>
      <c r="AC51134" s="104"/>
      <c r="AF51134" s="104"/>
      <c r="AG51134" s="104"/>
      <c r="AK51134" s="104"/>
      <c r="AL51134" s="104"/>
      <c r="AO51134" s="104"/>
      <c r="AP51134" s="104"/>
    </row>
    <row r="51135" spans="21:42" ht="15" customHeight="1" x14ac:dyDescent="0.25">
      <c r="U51135" s="104"/>
      <c r="AB51135" s="104"/>
      <c r="AC51135" s="104"/>
      <c r="AF51135" s="104"/>
      <c r="AG51135" s="104"/>
      <c r="AK51135" s="104"/>
      <c r="AL51135" s="104"/>
      <c r="AO51135" s="104"/>
      <c r="AP51135" s="104"/>
    </row>
    <row r="51136" spans="21:42" ht="15" customHeight="1" x14ac:dyDescent="0.25">
      <c r="U51136" s="104"/>
      <c r="AB51136" s="104"/>
      <c r="AC51136" s="104"/>
      <c r="AF51136" s="104"/>
      <c r="AG51136" s="104"/>
      <c r="AK51136" s="104"/>
      <c r="AL51136" s="104"/>
      <c r="AO51136" s="104"/>
      <c r="AP51136" s="104"/>
    </row>
    <row r="51137" spans="21:42" ht="15" customHeight="1" x14ac:dyDescent="0.25">
      <c r="U51137" s="104"/>
      <c r="AB51137" s="104"/>
      <c r="AC51137" s="104"/>
      <c r="AF51137" s="104"/>
      <c r="AG51137" s="104"/>
      <c r="AK51137" s="104"/>
      <c r="AL51137" s="104"/>
      <c r="AO51137" s="104"/>
      <c r="AP51137" s="104"/>
    </row>
    <row r="51138" spans="21:42" ht="15" customHeight="1" x14ac:dyDescent="0.25">
      <c r="U51138" s="104"/>
      <c r="AB51138" s="104"/>
      <c r="AC51138" s="104"/>
      <c r="AF51138" s="104"/>
      <c r="AG51138" s="104"/>
      <c r="AK51138" s="104"/>
      <c r="AL51138" s="104"/>
      <c r="AO51138" s="104"/>
      <c r="AP51138" s="104"/>
    </row>
    <row r="51139" spans="21:42" ht="15" customHeight="1" x14ac:dyDescent="0.25">
      <c r="U51139" s="104"/>
      <c r="AB51139" s="104"/>
      <c r="AC51139" s="104"/>
      <c r="AF51139" s="104"/>
      <c r="AG51139" s="104"/>
      <c r="AK51139" s="104"/>
      <c r="AL51139" s="104"/>
      <c r="AO51139" s="104"/>
      <c r="AP51139" s="104"/>
    </row>
    <row r="51140" spans="21:42" ht="15" customHeight="1" x14ac:dyDescent="0.25">
      <c r="U51140" s="104"/>
      <c r="AB51140" s="104"/>
      <c r="AC51140" s="104"/>
      <c r="AF51140" s="104"/>
      <c r="AG51140" s="104"/>
      <c r="AK51140" s="104"/>
      <c r="AL51140" s="104"/>
      <c r="AO51140" s="104"/>
      <c r="AP51140" s="104"/>
    </row>
    <row r="51141" spans="21:42" ht="15" customHeight="1" x14ac:dyDescent="0.25">
      <c r="U51141" s="104"/>
      <c r="AB51141" s="104"/>
      <c r="AC51141" s="104"/>
      <c r="AF51141" s="104"/>
      <c r="AG51141" s="104"/>
      <c r="AK51141" s="104"/>
      <c r="AL51141" s="104"/>
      <c r="AO51141" s="104"/>
      <c r="AP51141" s="104"/>
    </row>
    <row r="51142" spans="21:42" ht="15" customHeight="1" x14ac:dyDescent="0.25">
      <c r="U51142" s="104"/>
      <c r="AB51142" s="104"/>
      <c r="AC51142" s="104"/>
      <c r="AF51142" s="104"/>
      <c r="AG51142" s="104"/>
      <c r="AK51142" s="104"/>
      <c r="AL51142" s="104"/>
      <c r="AO51142" s="104"/>
      <c r="AP51142" s="104"/>
    </row>
    <row r="51143" spans="21:42" ht="15" customHeight="1" x14ac:dyDescent="0.25">
      <c r="U51143" s="104"/>
      <c r="AB51143" s="104"/>
      <c r="AC51143" s="104"/>
      <c r="AF51143" s="104"/>
      <c r="AG51143" s="104"/>
      <c r="AK51143" s="104"/>
      <c r="AL51143" s="104"/>
      <c r="AO51143" s="104"/>
      <c r="AP51143" s="104"/>
    </row>
    <row r="51144" spans="21:42" ht="15" customHeight="1" x14ac:dyDescent="0.25">
      <c r="U51144" s="104"/>
      <c r="AB51144" s="104"/>
      <c r="AC51144" s="104"/>
      <c r="AF51144" s="104"/>
      <c r="AG51144" s="104"/>
      <c r="AK51144" s="104"/>
      <c r="AL51144" s="104"/>
      <c r="AO51144" s="104"/>
      <c r="AP51144" s="104"/>
    </row>
    <row r="51145" spans="21:42" ht="15" customHeight="1" x14ac:dyDescent="0.25">
      <c r="U51145" s="104"/>
      <c r="AB51145" s="104"/>
      <c r="AC51145" s="104"/>
      <c r="AF51145" s="104"/>
      <c r="AG51145" s="104"/>
      <c r="AK51145" s="104"/>
      <c r="AL51145" s="104"/>
      <c r="AO51145" s="104"/>
      <c r="AP51145" s="104"/>
    </row>
    <row r="51146" spans="21:42" ht="15" customHeight="1" x14ac:dyDescent="0.25">
      <c r="U51146" s="104"/>
      <c r="AB51146" s="104"/>
      <c r="AC51146" s="104"/>
      <c r="AF51146" s="104"/>
      <c r="AG51146" s="104"/>
      <c r="AK51146" s="104"/>
      <c r="AL51146" s="104"/>
      <c r="AO51146" s="104"/>
      <c r="AP51146" s="104"/>
    </row>
    <row r="51147" spans="21:42" ht="15" customHeight="1" x14ac:dyDescent="0.25">
      <c r="U51147" s="104"/>
      <c r="AB51147" s="104"/>
      <c r="AC51147" s="104"/>
      <c r="AF51147" s="104"/>
      <c r="AG51147" s="104"/>
      <c r="AK51147" s="104"/>
      <c r="AL51147" s="104"/>
      <c r="AO51147" s="104"/>
      <c r="AP51147" s="104"/>
    </row>
    <row r="51148" spans="21:42" ht="15" customHeight="1" x14ac:dyDescent="0.25">
      <c r="U51148" s="104"/>
      <c r="AB51148" s="104"/>
      <c r="AC51148" s="104"/>
      <c r="AF51148" s="104"/>
      <c r="AG51148" s="104"/>
      <c r="AK51148" s="104"/>
      <c r="AL51148" s="104"/>
      <c r="AO51148" s="104"/>
      <c r="AP51148" s="104"/>
    </row>
    <row r="51149" spans="21:42" ht="15" customHeight="1" x14ac:dyDescent="0.25">
      <c r="U51149" s="104"/>
      <c r="AB51149" s="104"/>
      <c r="AC51149" s="104"/>
      <c r="AF51149" s="104"/>
      <c r="AG51149" s="104"/>
      <c r="AK51149" s="104"/>
      <c r="AL51149" s="104"/>
      <c r="AO51149" s="104"/>
      <c r="AP51149" s="104"/>
    </row>
    <row r="51150" spans="21:42" ht="15" customHeight="1" x14ac:dyDescent="0.25">
      <c r="U51150" s="104"/>
      <c r="AB51150" s="104"/>
      <c r="AC51150" s="104"/>
      <c r="AF51150" s="104"/>
      <c r="AG51150" s="104"/>
      <c r="AK51150" s="104"/>
      <c r="AL51150" s="104"/>
      <c r="AO51150" s="104"/>
      <c r="AP51150" s="104"/>
    </row>
    <row r="51151" spans="21:42" ht="15" customHeight="1" x14ac:dyDescent="0.25">
      <c r="U51151" s="104"/>
      <c r="AB51151" s="104"/>
      <c r="AC51151" s="104"/>
      <c r="AF51151" s="104"/>
      <c r="AG51151" s="104"/>
      <c r="AK51151" s="104"/>
      <c r="AL51151" s="104"/>
      <c r="AO51151" s="104"/>
      <c r="AP51151" s="104"/>
    </row>
    <row r="51152" spans="21:42" ht="15" customHeight="1" x14ac:dyDescent="0.25">
      <c r="U51152" s="104"/>
      <c r="AB51152" s="104"/>
      <c r="AC51152" s="104"/>
      <c r="AF51152" s="104"/>
      <c r="AG51152" s="104"/>
      <c r="AK51152" s="104"/>
      <c r="AL51152" s="104"/>
      <c r="AO51152" s="104"/>
      <c r="AP51152" s="104"/>
    </row>
    <row r="51153" spans="21:42" ht="15" customHeight="1" x14ac:dyDescent="0.25">
      <c r="U51153" s="104"/>
      <c r="AB51153" s="104"/>
      <c r="AC51153" s="104"/>
      <c r="AF51153" s="104"/>
      <c r="AG51153" s="104"/>
      <c r="AK51153" s="104"/>
      <c r="AL51153" s="104"/>
      <c r="AO51153" s="104"/>
      <c r="AP51153" s="104"/>
    </row>
    <row r="51154" spans="21:42" ht="15" customHeight="1" x14ac:dyDescent="0.25">
      <c r="U51154" s="104"/>
      <c r="AB51154" s="104"/>
      <c r="AC51154" s="104"/>
      <c r="AF51154" s="104"/>
      <c r="AG51154" s="104"/>
      <c r="AK51154" s="104"/>
      <c r="AL51154" s="104"/>
      <c r="AO51154" s="104"/>
      <c r="AP51154" s="104"/>
    </row>
    <row r="51155" spans="21:42" ht="15" customHeight="1" x14ac:dyDescent="0.25">
      <c r="U51155" s="104"/>
      <c r="AB51155" s="104"/>
      <c r="AC51155" s="104"/>
      <c r="AF51155" s="104"/>
      <c r="AG51155" s="104"/>
      <c r="AK51155" s="104"/>
      <c r="AL51155" s="104"/>
      <c r="AO51155" s="104"/>
      <c r="AP51155" s="104"/>
    </row>
    <row r="51156" spans="21:42" ht="15" customHeight="1" x14ac:dyDescent="0.25">
      <c r="U51156" s="104"/>
      <c r="AB51156" s="104"/>
      <c r="AC51156" s="104"/>
      <c r="AF51156" s="104"/>
      <c r="AG51156" s="104"/>
      <c r="AK51156" s="104"/>
      <c r="AL51156" s="104"/>
      <c r="AO51156" s="104"/>
      <c r="AP51156" s="104"/>
    </row>
    <row r="51157" spans="21:42" ht="15" customHeight="1" x14ac:dyDescent="0.25">
      <c r="U51157" s="104"/>
      <c r="AB51157" s="104"/>
      <c r="AC51157" s="104"/>
      <c r="AF51157" s="104"/>
      <c r="AG51157" s="104"/>
      <c r="AK51157" s="104"/>
      <c r="AL51157" s="104"/>
      <c r="AO51157" s="104"/>
      <c r="AP51157" s="104"/>
    </row>
    <row r="51158" spans="21:42" ht="15" customHeight="1" x14ac:dyDescent="0.25">
      <c r="U51158" s="104"/>
      <c r="AB51158" s="104"/>
      <c r="AC51158" s="104"/>
      <c r="AF51158" s="104"/>
      <c r="AG51158" s="104"/>
      <c r="AK51158" s="104"/>
      <c r="AL51158" s="104"/>
      <c r="AO51158" s="104"/>
      <c r="AP51158" s="104"/>
    </row>
    <row r="51159" spans="21:42" ht="15" customHeight="1" x14ac:dyDescent="0.25">
      <c r="U51159" s="104"/>
      <c r="AB51159" s="104"/>
      <c r="AC51159" s="104"/>
      <c r="AF51159" s="104"/>
      <c r="AG51159" s="104"/>
      <c r="AK51159" s="104"/>
      <c r="AL51159" s="104"/>
      <c r="AO51159" s="104"/>
      <c r="AP51159" s="104"/>
    </row>
    <row r="51160" spans="21:42" ht="15" customHeight="1" x14ac:dyDescent="0.25">
      <c r="U51160" s="104"/>
      <c r="AB51160" s="104"/>
      <c r="AC51160" s="104"/>
      <c r="AF51160" s="104"/>
      <c r="AG51160" s="104"/>
      <c r="AK51160" s="104"/>
      <c r="AL51160" s="104"/>
      <c r="AO51160" s="104"/>
      <c r="AP51160" s="104"/>
    </row>
    <row r="51161" spans="21:42" ht="15" customHeight="1" x14ac:dyDescent="0.25">
      <c r="U51161" s="104"/>
      <c r="AB51161" s="104"/>
      <c r="AC51161" s="104"/>
      <c r="AF51161" s="104"/>
      <c r="AG51161" s="104"/>
      <c r="AK51161" s="104"/>
      <c r="AL51161" s="104"/>
      <c r="AO51161" s="104"/>
      <c r="AP51161" s="104"/>
    </row>
    <row r="51162" spans="21:42" ht="15" customHeight="1" x14ac:dyDescent="0.25">
      <c r="U51162" s="104"/>
      <c r="AB51162" s="104"/>
      <c r="AC51162" s="104"/>
      <c r="AF51162" s="104"/>
      <c r="AG51162" s="104"/>
      <c r="AK51162" s="104"/>
      <c r="AL51162" s="104"/>
      <c r="AO51162" s="104"/>
      <c r="AP51162" s="104"/>
    </row>
    <row r="51163" spans="21:42" ht="15" customHeight="1" x14ac:dyDescent="0.25">
      <c r="U51163" s="104"/>
      <c r="AB51163" s="104"/>
      <c r="AC51163" s="104"/>
      <c r="AF51163" s="104"/>
      <c r="AG51163" s="104"/>
      <c r="AK51163" s="104"/>
      <c r="AL51163" s="104"/>
      <c r="AO51163" s="104"/>
      <c r="AP51163" s="104"/>
    </row>
    <row r="51164" spans="21:42" ht="15" customHeight="1" x14ac:dyDescent="0.25">
      <c r="U51164" s="104"/>
      <c r="AB51164" s="104"/>
      <c r="AC51164" s="104"/>
      <c r="AF51164" s="104"/>
      <c r="AG51164" s="104"/>
      <c r="AK51164" s="104"/>
      <c r="AL51164" s="104"/>
      <c r="AO51164" s="104"/>
      <c r="AP51164" s="104"/>
    </row>
    <row r="51165" spans="21:42" ht="15" customHeight="1" x14ac:dyDescent="0.25">
      <c r="U51165" s="104"/>
      <c r="AB51165" s="104"/>
      <c r="AC51165" s="104"/>
      <c r="AF51165" s="104"/>
      <c r="AG51165" s="104"/>
      <c r="AK51165" s="104"/>
      <c r="AL51165" s="104"/>
      <c r="AO51165" s="104"/>
      <c r="AP51165" s="104"/>
    </row>
    <row r="51166" spans="21:42" ht="15" customHeight="1" x14ac:dyDescent="0.25">
      <c r="U51166" s="104"/>
      <c r="AB51166" s="104"/>
      <c r="AC51166" s="104"/>
      <c r="AF51166" s="104"/>
      <c r="AG51166" s="104"/>
      <c r="AK51166" s="104"/>
      <c r="AL51166" s="104"/>
      <c r="AO51166" s="104"/>
      <c r="AP51166" s="104"/>
    </row>
    <row r="51167" spans="21:42" ht="15" customHeight="1" x14ac:dyDescent="0.25">
      <c r="U51167" s="104"/>
      <c r="AB51167" s="104"/>
      <c r="AC51167" s="104"/>
      <c r="AF51167" s="104"/>
      <c r="AG51167" s="104"/>
      <c r="AK51167" s="104"/>
      <c r="AL51167" s="104"/>
      <c r="AO51167" s="104"/>
      <c r="AP51167" s="104"/>
    </row>
    <row r="51168" spans="21:42" ht="15" customHeight="1" x14ac:dyDescent="0.25">
      <c r="U51168" s="104"/>
      <c r="AB51168" s="104"/>
      <c r="AC51168" s="104"/>
      <c r="AF51168" s="104"/>
      <c r="AG51168" s="104"/>
      <c r="AK51168" s="104"/>
      <c r="AL51168" s="104"/>
      <c r="AO51168" s="104"/>
      <c r="AP51168" s="104"/>
    </row>
    <row r="51169" spans="21:42" ht="15" customHeight="1" x14ac:dyDescent="0.25">
      <c r="U51169" s="104"/>
      <c r="AB51169" s="104"/>
      <c r="AC51169" s="104"/>
      <c r="AF51169" s="104"/>
      <c r="AG51169" s="104"/>
      <c r="AK51169" s="104"/>
      <c r="AL51169" s="104"/>
      <c r="AO51169" s="104"/>
      <c r="AP51169" s="104"/>
    </row>
    <row r="51170" spans="21:42" ht="15" customHeight="1" x14ac:dyDescent="0.25">
      <c r="U51170" s="104"/>
      <c r="AB51170" s="104"/>
      <c r="AC51170" s="104"/>
      <c r="AF51170" s="104"/>
      <c r="AG51170" s="104"/>
      <c r="AK51170" s="104"/>
      <c r="AL51170" s="104"/>
      <c r="AO51170" s="104"/>
      <c r="AP51170" s="104"/>
    </row>
    <row r="51171" spans="21:42" ht="15" customHeight="1" x14ac:dyDescent="0.25">
      <c r="U51171" s="104"/>
      <c r="AB51171" s="104"/>
      <c r="AC51171" s="104"/>
      <c r="AF51171" s="104"/>
      <c r="AG51171" s="104"/>
      <c r="AK51171" s="104"/>
      <c r="AL51171" s="104"/>
      <c r="AO51171" s="104"/>
      <c r="AP51171" s="104"/>
    </row>
    <row r="51172" spans="21:42" ht="15" customHeight="1" x14ac:dyDescent="0.25">
      <c r="U51172" s="104"/>
      <c r="AB51172" s="104"/>
      <c r="AC51172" s="104"/>
      <c r="AF51172" s="104"/>
      <c r="AG51172" s="104"/>
      <c r="AK51172" s="104"/>
      <c r="AL51172" s="104"/>
      <c r="AO51172" s="104"/>
      <c r="AP51172" s="104"/>
    </row>
    <row r="51173" spans="21:42" ht="15" customHeight="1" x14ac:dyDescent="0.25">
      <c r="U51173" s="104"/>
      <c r="AB51173" s="104"/>
      <c r="AC51173" s="104"/>
      <c r="AF51173" s="104"/>
      <c r="AG51173" s="104"/>
      <c r="AK51173" s="104"/>
      <c r="AL51173" s="104"/>
      <c r="AO51173" s="104"/>
      <c r="AP51173" s="104"/>
    </row>
    <row r="51174" spans="21:42" ht="15" customHeight="1" x14ac:dyDescent="0.25">
      <c r="U51174" s="104"/>
      <c r="AB51174" s="104"/>
      <c r="AC51174" s="104"/>
      <c r="AF51174" s="104"/>
      <c r="AG51174" s="104"/>
      <c r="AK51174" s="104"/>
      <c r="AL51174" s="104"/>
      <c r="AO51174" s="104"/>
      <c r="AP51174" s="104"/>
    </row>
    <row r="51175" spans="21:42" ht="15" customHeight="1" x14ac:dyDescent="0.25">
      <c r="U51175" s="104"/>
      <c r="AB51175" s="104"/>
      <c r="AC51175" s="104"/>
      <c r="AF51175" s="104"/>
      <c r="AG51175" s="104"/>
      <c r="AK51175" s="104"/>
      <c r="AL51175" s="104"/>
      <c r="AO51175" s="104"/>
      <c r="AP51175" s="104"/>
    </row>
    <row r="51176" spans="21:42" ht="15" customHeight="1" x14ac:dyDescent="0.25">
      <c r="U51176" s="104"/>
      <c r="AB51176" s="104"/>
      <c r="AC51176" s="104"/>
      <c r="AF51176" s="104"/>
      <c r="AG51176" s="104"/>
      <c r="AK51176" s="104"/>
      <c r="AL51176" s="104"/>
      <c r="AO51176" s="104"/>
      <c r="AP51176" s="104"/>
    </row>
    <row r="51177" spans="21:42" ht="15" customHeight="1" x14ac:dyDescent="0.25">
      <c r="U51177" s="104"/>
      <c r="AB51177" s="104"/>
      <c r="AC51177" s="104"/>
      <c r="AF51177" s="104"/>
      <c r="AG51177" s="104"/>
      <c r="AK51177" s="104"/>
      <c r="AL51177" s="104"/>
      <c r="AO51177" s="104"/>
      <c r="AP51177" s="104"/>
    </row>
    <row r="51178" spans="21:42" ht="15" customHeight="1" x14ac:dyDescent="0.25">
      <c r="U51178" s="104"/>
      <c r="AB51178" s="104"/>
      <c r="AC51178" s="104"/>
      <c r="AF51178" s="104"/>
      <c r="AG51178" s="104"/>
      <c r="AK51178" s="104"/>
      <c r="AL51178" s="104"/>
      <c r="AO51178" s="104"/>
      <c r="AP51178" s="104"/>
    </row>
    <row r="51179" spans="21:42" ht="15" customHeight="1" x14ac:dyDescent="0.25">
      <c r="U51179" s="104"/>
      <c r="AB51179" s="104"/>
      <c r="AC51179" s="104"/>
      <c r="AF51179" s="104"/>
      <c r="AG51179" s="104"/>
      <c r="AK51179" s="104"/>
      <c r="AL51179" s="104"/>
      <c r="AO51179" s="104"/>
      <c r="AP51179" s="104"/>
    </row>
    <row r="51180" spans="21:42" ht="15" customHeight="1" x14ac:dyDescent="0.25">
      <c r="U51180" s="104"/>
      <c r="AB51180" s="104"/>
      <c r="AC51180" s="104"/>
      <c r="AF51180" s="104"/>
      <c r="AG51180" s="104"/>
      <c r="AK51180" s="104"/>
      <c r="AL51180" s="104"/>
      <c r="AO51180" s="104"/>
      <c r="AP51180" s="104"/>
    </row>
    <row r="51181" spans="21:42" ht="15" customHeight="1" x14ac:dyDescent="0.25">
      <c r="U51181" s="104"/>
      <c r="AB51181" s="104"/>
      <c r="AC51181" s="104"/>
      <c r="AF51181" s="104"/>
      <c r="AG51181" s="104"/>
      <c r="AK51181" s="104"/>
      <c r="AL51181" s="104"/>
      <c r="AO51181" s="104"/>
      <c r="AP51181" s="104"/>
    </row>
    <row r="51182" spans="21:42" ht="15" customHeight="1" x14ac:dyDescent="0.25">
      <c r="U51182" s="104"/>
      <c r="AB51182" s="104"/>
      <c r="AC51182" s="104"/>
      <c r="AF51182" s="104"/>
      <c r="AG51182" s="104"/>
      <c r="AK51182" s="104"/>
      <c r="AL51182" s="104"/>
      <c r="AO51182" s="104"/>
      <c r="AP51182" s="104"/>
    </row>
    <row r="51183" spans="21:42" ht="15" customHeight="1" x14ac:dyDescent="0.25">
      <c r="U51183" s="104"/>
      <c r="AB51183" s="104"/>
      <c r="AC51183" s="104"/>
      <c r="AF51183" s="104"/>
      <c r="AG51183" s="104"/>
      <c r="AK51183" s="104"/>
      <c r="AL51183" s="104"/>
      <c r="AO51183" s="104"/>
      <c r="AP51183" s="104"/>
    </row>
    <row r="51184" spans="21:42" ht="15" customHeight="1" x14ac:dyDescent="0.25">
      <c r="U51184" s="104"/>
      <c r="AB51184" s="104"/>
      <c r="AC51184" s="104"/>
      <c r="AF51184" s="104"/>
      <c r="AG51184" s="104"/>
      <c r="AK51184" s="104"/>
      <c r="AL51184" s="104"/>
      <c r="AO51184" s="104"/>
      <c r="AP51184" s="104"/>
    </row>
    <row r="51185" spans="21:42" ht="15" customHeight="1" x14ac:dyDescent="0.25">
      <c r="U51185" s="104"/>
      <c r="AB51185" s="104"/>
      <c r="AC51185" s="104"/>
      <c r="AF51185" s="104"/>
      <c r="AG51185" s="104"/>
      <c r="AK51185" s="104"/>
      <c r="AL51185" s="104"/>
      <c r="AO51185" s="104"/>
      <c r="AP51185" s="104"/>
    </row>
    <row r="51186" spans="21:42" ht="15" customHeight="1" x14ac:dyDescent="0.25">
      <c r="U51186" s="104"/>
      <c r="AB51186" s="104"/>
      <c r="AC51186" s="104"/>
      <c r="AF51186" s="104"/>
      <c r="AG51186" s="104"/>
      <c r="AK51186" s="104"/>
      <c r="AL51186" s="104"/>
      <c r="AO51186" s="104"/>
      <c r="AP51186" s="104"/>
    </row>
    <row r="51187" spans="21:42" ht="15" customHeight="1" x14ac:dyDescent="0.25">
      <c r="U51187" s="104"/>
      <c r="AB51187" s="104"/>
      <c r="AC51187" s="104"/>
      <c r="AF51187" s="104"/>
      <c r="AG51187" s="104"/>
      <c r="AK51187" s="104"/>
      <c r="AL51187" s="104"/>
      <c r="AO51187" s="104"/>
      <c r="AP51187" s="104"/>
    </row>
    <row r="51188" spans="21:42" ht="15" customHeight="1" x14ac:dyDescent="0.25">
      <c r="U51188" s="104"/>
      <c r="AB51188" s="104"/>
      <c r="AC51188" s="104"/>
      <c r="AF51188" s="104"/>
      <c r="AG51188" s="104"/>
      <c r="AK51188" s="104"/>
      <c r="AL51188" s="104"/>
      <c r="AO51188" s="104"/>
      <c r="AP51188" s="104"/>
    </row>
    <row r="51189" spans="21:42" ht="15" customHeight="1" x14ac:dyDescent="0.25">
      <c r="U51189" s="104"/>
      <c r="AB51189" s="104"/>
      <c r="AC51189" s="104"/>
      <c r="AF51189" s="104"/>
      <c r="AG51189" s="104"/>
      <c r="AK51189" s="104"/>
      <c r="AL51189" s="104"/>
      <c r="AO51189" s="104"/>
      <c r="AP51189" s="104"/>
    </row>
    <row r="51190" spans="21:42" ht="15" customHeight="1" x14ac:dyDescent="0.25">
      <c r="U51190" s="104"/>
      <c r="AB51190" s="104"/>
      <c r="AC51190" s="104"/>
      <c r="AF51190" s="104"/>
      <c r="AG51190" s="104"/>
      <c r="AK51190" s="104"/>
      <c r="AL51190" s="104"/>
      <c r="AO51190" s="104"/>
      <c r="AP51190" s="104"/>
    </row>
    <row r="51191" spans="21:42" ht="15" customHeight="1" x14ac:dyDescent="0.25">
      <c r="U51191" s="104"/>
      <c r="AB51191" s="104"/>
      <c r="AC51191" s="104"/>
      <c r="AF51191" s="104"/>
      <c r="AG51191" s="104"/>
      <c r="AK51191" s="104"/>
      <c r="AL51191" s="104"/>
      <c r="AO51191" s="104"/>
      <c r="AP51191" s="104"/>
    </row>
    <row r="51192" spans="21:42" ht="15" customHeight="1" x14ac:dyDescent="0.25">
      <c r="U51192" s="104"/>
      <c r="AB51192" s="104"/>
      <c r="AC51192" s="104"/>
      <c r="AF51192" s="104"/>
      <c r="AG51192" s="104"/>
      <c r="AK51192" s="104"/>
      <c r="AL51192" s="104"/>
      <c r="AO51192" s="104"/>
      <c r="AP51192" s="104"/>
    </row>
    <row r="51193" spans="21:42" ht="15" customHeight="1" x14ac:dyDescent="0.25">
      <c r="U51193" s="104"/>
      <c r="AB51193" s="104"/>
      <c r="AC51193" s="104"/>
      <c r="AF51193" s="104"/>
      <c r="AG51193" s="104"/>
      <c r="AK51193" s="104"/>
      <c r="AL51193" s="104"/>
      <c r="AO51193" s="104"/>
      <c r="AP51193" s="104"/>
    </row>
    <row r="51194" spans="21:42" ht="15" customHeight="1" x14ac:dyDescent="0.25">
      <c r="U51194" s="104"/>
      <c r="AB51194" s="104"/>
      <c r="AC51194" s="104"/>
      <c r="AF51194" s="104"/>
      <c r="AG51194" s="104"/>
      <c r="AK51194" s="104"/>
      <c r="AL51194" s="104"/>
      <c r="AO51194" s="104"/>
      <c r="AP51194" s="104"/>
    </row>
    <row r="51195" spans="21:42" ht="15" customHeight="1" x14ac:dyDescent="0.25">
      <c r="U51195" s="104"/>
      <c r="AB51195" s="104"/>
      <c r="AC51195" s="104"/>
      <c r="AF51195" s="104"/>
      <c r="AG51195" s="104"/>
      <c r="AK51195" s="104"/>
      <c r="AL51195" s="104"/>
      <c r="AO51195" s="104"/>
      <c r="AP51195" s="104"/>
    </row>
    <row r="51196" spans="21:42" ht="15" customHeight="1" x14ac:dyDescent="0.25">
      <c r="U51196" s="104"/>
      <c r="AB51196" s="104"/>
      <c r="AC51196" s="104"/>
      <c r="AF51196" s="104"/>
      <c r="AG51196" s="104"/>
      <c r="AK51196" s="104"/>
      <c r="AL51196" s="104"/>
      <c r="AO51196" s="104"/>
      <c r="AP51196" s="104"/>
    </row>
    <row r="51197" spans="21:42" ht="15" customHeight="1" x14ac:dyDescent="0.25">
      <c r="U51197" s="104"/>
      <c r="AB51197" s="104"/>
      <c r="AC51197" s="104"/>
      <c r="AF51197" s="104"/>
      <c r="AG51197" s="104"/>
      <c r="AK51197" s="104"/>
      <c r="AL51197" s="104"/>
      <c r="AO51197" s="104"/>
      <c r="AP51197" s="104"/>
    </row>
    <row r="51198" spans="21:42" ht="15" customHeight="1" x14ac:dyDescent="0.25">
      <c r="U51198" s="104"/>
      <c r="AB51198" s="104"/>
      <c r="AC51198" s="104"/>
      <c r="AF51198" s="104"/>
      <c r="AG51198" s="104"/>
      <c r="AK51198" s="104"/>
      <c r="AL51198" s="104"/>
      <c r="AO51198" s="104"/>
      <c r="AP51198" s="104"/>
    </row>
    <row r="51199" spans="21:42" ht="15" customHeight="1" x14ac:dyDescent="0.25">
      <c r="U51199" s="104"/>
      <c r="AB51199" s="104"/>
      <c r="AC51199" s="104"/>
      <c r="AF51199" s="104"/>
      <c r="AG51199" s="104"/>
      <c r="AK51199" s="104"/>
      <c r="AL51199" s="104"/>
      <c r="AO51199" s="104"/>
      <c r="AP51199" s="104"/>
    </row>
    <row r="51200" spans="21:42" ht="15" customHeight="1" x14ac:dyDescent="0.25">
      <c r="U51200" s="104"/>
      <c r="AB51200" s="104"/>
      <c r="AC51200" s="104"/>
      <c r="AF51200" s="104"/>
      <c r="AG51200" s="104"/>
      <c r="AK51200" s="104"/>
      <c r="AL51200" s="104"/>
      <c r="AO51200" s="104"/>
      <c r="AP51200" s="104"/>
    </row>
    <row r="51201" spans="21:42" ht="15" customHeight="1" x14ac:dyDescent="0.25">
      <c r="U51201" s="104"/>
      <c r="AB51201" s="104"/>
      <c r="AC51201" s="104"/>
      <c r="AF51201" s="104"/>
      <c r="AG51201" s="104"/>
      <c r="AK51201" s="104"/>
      <c r="AL51201" s="104"/>
      <c r="AO51201" s="104"/>
      <c r="AP51201" s="104"/>
    </row>
    <row r="51202" spans="21:42" ht="15" customHeight="1" x14ac:dyDescent="0.25">
      <c r="U51202" s="104"/>
      <c r="AB51202" s="104"/>
      <c r="AC51202" s="104"/>
      <c r="AF51202" s="104"/>
      <c r="AG51202" s="104"/>
      <c r="AK51202" s="104"/>
      <c r="AL51202" s="104"/>
      <c r="AO51202" s="104"/>
      <c r="AP51202" s="104"/>
    </row>
    <row r="51203" spans="21:42" ht="15" customHeight="1" x14ac:dyDescent="0.25">
      <c r="U51203" s="104"/>
      <c r="AB51203" s="104"/>
      <c r="AC51203" s="104"/>
      <c r="AF51203" s="104"/>
      <c r="AG51203" s="104"/>
      <c r="AK51203" s="104"/>
      <c r="AL51203" s="104"/>
      <c r="AO51203" s="104"/>
      <c r="AP51203" s="104"/>
    </row>
    <row r="51204" spans="21:42" ht="15" customHeight="1" x14ac:dyDescent="0.25">
      <c r="U51204" s="104"/>
      <c r="AB51204" s="104"/>
      <c r="AC51204" s="104"/>
      <c r="AF51204" s="104"/>
      <c r="AG51204" s="104"/>
      <c r="AK51204" s="104"/>
      <c r="AL51204" s="104"/>
      <c r="AO51204" s="104"/>
      <c r="AP51204" s="104"/>
    </row>
    <row r="51205" spans="21:42" ht="15" customHeight="1" x14ac:dyDescent="0.25">
      <c r="U51205" s="104"/>
      <c r="AB51205" s="104"/>
      <c r="AC51205" s="104"/>
      <c r="AF51205" s="104"/>
      <c r="AG51205" s="104"/>
      <c r="AK51205" s="104"/>
      <c r="AL51205" s="104"/>
      <c r="AO51205" s="104"/>
      <c r="AP51205" s="104"/>
    </row>
    <row r="51206" spans="21:42" ht="15" customHeight="1" x14ac:dyDescent="0.25">
      <c r="U51206" s="104"/>
      <c r="AB51206" s="104"/>
      <c r="AC51206" s="104"/>
      <c r="AF51206" s="104"/>
      <c r="AG51206" s="104"/>
      <c r="AK51206" s="104"/>
      <c r="AL51206" s="104"/>
      <c r="AO51206" s="104"/>
      <c r="AP51206" s="104"/>
    </row>
    <row r="51207" spans="21:42" ht="15" customHeight="1" x14ac:dyDescent="0.25">
      <c r="U51207" s="104"/>
      <c r="AB51207" s="104"/>
      <c r="AC51207" s="104"/>
      <c r="AF51207" s="104"/>
      <c r="AG51207" s="104"/>
      <c r="AK51207" s="104"/>
      <c r="AL51207" s="104"/>
      <c r="AO51207" s="104"/>
      <c r="AP51207" s="104"/>
    </row>
    <row r="51208" spans="21:42" ht="15" customHeight="1" x14ac:dyDescent="0.25">
      <c r="U51208" s="104"/>
      <c r="AB51208" s="104"/>
      <c r="AC51208" s="104"/>
      <c r="AF51208" s="104"/>
      <c r="AG51208" s="104"/>
      <c r="AK51208" s="104"/>
      <c r="AL51208" s="104"/>
      <c r="AO51208" s="104"/>
      <c r="AP51208" s="104"/>
    </row>
    <row r="51209" spans="21:42" ht="15" customHeight="1" x14ac:dyDescent="0.25">
      <c r="U51209" s="104"/>
      <c r="AB51209" s="104"/>
      <c r="AC51209" s="104"/>
      <c r="AF51209" s="104"/>
      <c r="AG51209" s="104"/>
      <c r="AK51209" s="104"/>
      <c r="AL51209" s="104"/>
      <c r="AO51209" s="104"/>
      <c r="AP51209" s="104"/>
    </row>
    <row r="51210" spans="21:42" ht="15" customHeight="1" x14ac:dyDescent="0.25">
      <c r="U51210" s="104"/>
      <c r="AB51210" s="104"/>
      <c r="AC51210" s="104"/>
      <c r="AF51210" s="104"/>
      <c r="AG51210" s="104"/>
      <c r="AK51210" s="104"/>
      <c r="AL51210" s="104"/>
      <c r="AO51210" s="104"/>
      <c r="AP51210" s="104"/>
    </row>
    <row r="51211" spans="21:42" ht="15" customHeight="1" x14ac:dyDescent="0.25">
      <c r="U51211" s="104"/>
      <c r="AB51211" s="104"/>
      <c r="AC51211" s="104"/>
      <c r="AF51211" s="104"/>
      <c r="AG51211" s="104"/>
      <c r="AK51211" s="104"/>
      <c r="AL51211" s="104"/>
      <c r="AO51211" s="104"/>
      <c r="AP51211" s="104"/>
    </row>
    <row r="51212" spans="21:42" ht="15" customHeight="1" x14ac:dyDescent="0.25">
      <c r="U51212" s="104"/>
      <c r="AB51212" s="104"/>
      <c r="AC51212" s="104"/>
      <c r="AF51212" s="104"/>
      <c r="AG51212" s="104"/>
      <c r="AK51212" s="104"/>
      <c r="AL51212" s="104"/>
      <c r="AO51212" s="104"/>
      <c r="AP51212" s="104"/>
    </row>
    <row r="51213" spans="21:42" ht="15" customHeight="1" x14ac:dyDescent="0.25">
      <c r="U51213" s="104"/>
      <c r="AB51213" s="104"/>
      <c r="AC51213" s="104"/>
      <c r="AF51213" s="104"/>
      <c r="AG51213" s="104"/>
      <c r="AK51213" s="104"/>
      <c r="AL51213" s="104"/>
      <c r="AO51213" s="104"/>
      <c r="AP51213" s="104"/>
    </row>
    <row r="51214" spans="21:42" ht="15" customHeight="1" x14ac:dyDescent="0.25">
      <c r="U51214" s="104"/>
      <c r="AB51214" s="104"/>
      <c r="AC51214" s="104"/>
      <c r="AF51214" s="104"/>
      <c r="AG51214" s="104"/>
      <c r="AK51214" s="104"/>
      <c r="AL51214" s="104"/>
      <c r="AO51214" s="104"/>
      <c r="AP51214" s="104"/>
    </row>
    <row r="51215" spans="21:42" ht="15" customHeight="1" x14ac:dyDescent="0.25">
      <c r="U51215" s="104"/>
      <c r="AB51215" s="104"/>
      <c r="AC51215" s="104"/>
      <c r="AF51215" s="104"/>
      <c r="AG51215" s="104"/>
      <c r="AK51215" s="104"/>
      <c r="AL51215" s="104"/>
      <c r="AO51215" s="104"/>
      <c r="AP51215" s="104"/>
    </row>
    <row r="51216" spans="21:42" ht="15" customHeight="1" x14ac:dyDescent="0.25">
      <c r="U51216" s="104"/>
      <c r="AB51216" s="104"/>
      <c r="AC51216" s="104"/>
      <c r="AF51216" s="104"/>
      <c r="AG51216" s="104"/>
      <c r="AK51216" s="104"/>
      <c r="AL51216" s="104"/>
      <c r="AO51216" s="104"/>
      <c r="AP51216" s="104"/>
    </row>
    <row r="51217" spans="21:42" ht="15" customHeight="1" x14ac:dyDescent="0.25">
      <c r="U51217" s="104"/>
      <c r="AB51217" s="104"/>
      <c r="AC51217" s="104"/>
      <c r="AF51217" s="104"/>
      <c r="AG51217" s="104"/>
      <c r="AK51217" s="104"/>
      <c r="AL51217" s="104"/>
      <c r="AO51217" s="104"/>
      <c r="AP51217" s="104"/>
    </row>
    <row r="51218" spans="21:42" ht="15" customHeight="1" x14ac:dyDescent="0.25">
      <c r="U51218" s="104"/>
      <c r="AB51218" s="104"/>
      <c r="AC51218" s="104"/>
      <c r="AF51218" s="104"/>
      <c r="AG51218" s="104"/>
      <c r="AK51218" s="104"/>
      <c r="AL51218" s="104"/>
      <c r="AO51218" s="104"/>
      <c r="AP51218" s="104"/>
    </row>
    <row r="51219" spans="21:42" ht="15" customHeight="1" x14ac:dyDescent="0.25">
      <c r="U51219" s="104"/>
      <c r="AB51219" s="104"/>
      <c r="AC51219" s="104"/>
      <c r="AF51219" s="104"/>
      <c r="AG51219" s="104"/>
      <c r="AK51219" s="104"/>
      <c r="AL51219" s="104"/>
      <c r="AO51219" s="104"/>
      <c r="AP51219" s="104"/>
    </row>
    <row r="51220" spans="21:42" ht="15" customHeight="1" x14ac:dyDescent="0.25">
      <c r="U51220" s="104"/>
      <c r="AB51220" s="104"/>
      <c r="AC51220" s="104"/>
      <c r="AF51220" s="104"/>
      <c r="AG51220" s="104"/>
      <c r="AK51220" s="104"/>
      <c r="AL51220" s="104"/>
      <c r="AO51220" s="104"/>
      <c r="AP51220" s="104"/>
    </row>
    <row r="51221" spans="21:42" ht="15" customHeight="1" x14ac:dyDescent="0.25">
      <c r="U51221" s="104"/>
      <c r="AB51221" s="104"/>
      <c r="AC51221" s="104"/>
      <c r="AF51221" s="104"/>
      <c r="AG51221" s="104"/>
      <c r="AK51221" s="104"/>
      <c r="AL51221" s="104"/>
      <c r="AO51221" s="104"/>
      <c r="AP51221" s="104"/>
    </row>
    <row r="51222" spans="21:42" ht="15" customHeight="1" x14ac:dyDescent="0.25">
      <c r="U51222" s="104"/>
      <c r="AB51222" s="104"/>
      <c r="AC51222" s="104"/>
      <c r="AF51222" s="104"/>
      <c r="AG51222" s="104"/>
      <c r="AK51222" s="104"/>
      <c r="AL51222" s="104"/>
      <c r="AO51222" s="104"/>
      <c r="AP51222" s="104"/>
    </row>
    <row r="51223" spans="21:42" ht="15" customHeight="1" x14ac:dyDescent="0.25">
      <c r="U51223" s="104"/>
      <c r="AB51223" s="104"/>
      <c r="AC51223" s="104"/>
      <c r="AF51223" s="104"/>
      <c r="AG51223" s="104"/>
      <c r="AK51223" s="104"/>
      <c r="AL51223" s="104"/>
      <c r="AO51223" s="104"/>
      <c r="AP51223" s="104"/>
    </row>
    <row r="51224" spans="21:42" ht="15" customHeight="1" x14ac:dyDescent="0.25">
      <c r="U51224" s="104"/>
      <c r="AB51224" s="104"/>
      <c r="AC51224" s="104"/>
      <c r="AF51224" s="104"/>
      <c r="AG51224" s="104"/>
      <c r="AK51224" s="104"/>
      <c r="AL51224" s="104"/>
      <c r="AO51224" s="104"/>
      <c r="AP51224" s="104"/>
    </row>
    <row r="51225" spans="21:42" ht="15" customHeight="1" x14ac:dyDescent="0.25">
      <c r="U51225" s="104"/>
      <c r="AB51225" s="104"/>
      <c r="AC51225" s="104"/>
      <c r="AF51225" s="104"/>
      <c r="AG51225" s="104"/>
      <c r="AK51225" s="104"/>
      <c r="AL51225" s="104"/>
      <c r="AO51225" s="104"/>
      <c r="AP51225" s="104"/>
    </row>
    <row r="51226" spans="21:42" ht="15" customHeight="1" x14ac:dyDescent="0.25">
      <c r="U51226" s="104"/>
      <c r="AB51226" s="104"/>
      <c r="AC51226" s="104"/>
      <c r="AF51226" s="104"/>
      <c r="AG51226" s="104"/>
      <c r="AK51226" s="104"/>
      <c r="AL51226" s="104"/>
      <c r="AO51226" s="104"/>
      <c r="AP51226" s="104"/>
    </row>
    <row r="51227" spans="21:42" ht="15" customHeight="1" x14ac:dyDescent="0.25">
      <c r="U51227" s="104"/>
      <c r="AB51227" s="104"/>
      <c r="AC51227" s="104"/>
      <c r="AF51227" s="104"/>
      <c r="AG51227" s="104"/>
      <c r="AK51227" s="104"/>
      <c r="AL51227" s="104"/>
      <c r="AO51227" s="104"/>
      <c r="AP51227" s="104"/>
    </row>
    <row r="51228" spans="21:42" ht="15" customHeight="1" x14ac:dyDescent="0.25">
      <c r="U51228" s="104"/>
      <c r="AB51228" s="104"/>
      <c r="AC51228" s="104"/>
      <c r="AF51228" s="104"/>
      <c r="AG51228" s="104"/>
      <c r="AK51228" s="104"/>
      <c r="AL51228" s="104"/>
      <c r="AO51228" s="104"/>
      <c r="AP51228" s="104"/>
    </row>
    <row r="51229" spans="21:42" ht="15" customHeight="1" x14ac:dyDescent="0.25">
      <c r="U51229" s="104"/>
      <c r="AB51229" s="104"/>
      <c r="AC51229" s="104"/>
      <c r="AF51229" s="104"/>
      <c r="AG51229" s="104"/>
      <c r="AK51229" s="104"/>
      <c r="AL51229" s="104"/>
      <c r="AO51229" s="104"/>
      <c r="AP51229" s="104"/>
    </row>
    <row r="51230" spans="21:42" ht="15" customHeight="1" x14ac:dyDescent="0.25">
      <c r="U51230" s="104"/>
      <c r="AB51230" s="104"/>
      <c r="AC51230" s="104"/>
      <c r="AF51230" s="104"/>
      <c r="AG51230" s="104"/>
      <c r="AK51230" s="104"/>
      <c r="AL51230" s="104"/>
      <c r="AO51230" s="104"/>
      <c r="AP51230" s="104"/>
    </row>
    <row r="51231" spans="21:42" ht="15" customHeight="1" x14ac:dyDescent="0.25">
      <c r="U51231" s="104"/>
      <c r="AB51231" s="104"/>
      <c r="AC51231" s="104"/>
      <c r="AF51231" s="104"/>
      <c r="AG51231" s="104"/>
      <c r="AK51231" s="104"/>
      <c r="AL51231" s="104"/>
      <c r="AO51231" s="104"/>
      <c r="AP51231" s="104"/>
    </row>
    <row r="51232" spans="21:42" ht="15" customHeight="1" x14ac:dyDescent="0.25">
      <c r="U51232" s="104"/>
      <c r="AB51232" s="104"/>
      <c r="AC51232" s="104"/>
      <c r="AF51232" s="104"/>
      <c r="AG51232" s="104"/>
      <c r="AK51232" s="104"/>
      <c r="AL51232" s="104"/>
      <c r="AO51232" s="104"/>
      <c r="AP51232" s="104"/>
    </row>
    <row r="51233" spans="21:42" ht="15" customHeight="1" x14ac:dyDescent="0.25">
      <c r="U51233" s="104"/>
      <c r="AB51233" s="104"/>
      <c r="AC51233" s="104"/>
      <c r="AF51233" s="104"/>
      <c r="AG51233" s="104"/>
      <c r="AK51233" s="104"/>
      <c r="AL51233" s="104"/>
      <c r="AO51233" s="104"/>
      <c r="AP51233" s="104"/>
    </row>
    <row r="51234" spans="21:42" ht="15" customHeight="1" x14ac:dyDescent="0.25">
      <c r="U51234" s="104"/>
      <c r="AB51234" s="104"/>
      <c r="AC51234" s="104"/>
      <c r="AF51234" s="104"/>
      <c r="AG51234" s="104"/>
      <c r="AK51234" s="104"/>
      <c r="AL51234" s="104"/>
      <c r="AO51234" s="104"/>
      <c r="AP51234" s="104"/>
    </row>
    <row r="51235" spans="21:42" ht="15" customHeight="1" x14ac:dyDescent="0.25">
      <c r="U51235" s="104"/>
      <c r="AB51235" s="104"/>
      <c r="AC51235" s="104"/>
      <c r="AF51235" s="104"/>
      <c r="AG51235" s="104"/>
      <c r="AK51235" s="104"/>
      <c r="AL51235" s="104"/>
      <c r="AO51235" s="104"/>
      <c r="AP51235" s="104"/>
    </row>
    <row r="51236" spans="21:42" ht="15" customHeight="1" x14ac:dyDescent="0.25">
      <c r="U51236" s="104"/>
      <c r="AB51236" s="104"/>
      <c r="AC51236" s="104"/>
      <c r="AF51236" s="104"/>
      <c r="AG51236" s="104"/>
      <c r="AK51236" s="104"/>
      <c r="AL51236" s="104"/>
      <c r="AO51236" s="104"/>
      <c r="AP51236" s="104"/>
    </row>
    <row r="51237" spans="21:42" ht="15" customHeight="1" x14ac:dyDescent="0.25">
      <c r="U51237" s="104"/>
      <c r="AB51237" s="104"/>
      <c r="AC51237" s="104"/>
      <c r="AF51237" s="104"/>
      <c r="AG51237" s="104"/>
      <c r="AK51237" s="104"/>
      <c r="AL51237" s="104"/>
      <c r="AO51237" s="104"/>
      <c r="AP51237" s="104"/>
    </row>
    <row r="51238" spans="21:42" ht="15" customHeight="1" x14ac:dyDescent="0.25">
      <c r="U51238" s="104"/>
      <c r="AB51238" s="104"/>
      <c r="AC51238" s="104"/>
      <c r="AF51238" s="104"/>
      <c r="AG51238" s="104"/>
      <c r="AK51238" s="104"/>
      <c r="AL51238" s="104"/>
      <c r="AO51238" s="104"/>
      <c r="AP51238" s="104"/>
    </row>
    <row r="51239" spans="21:42" ht="15" customHeight="1" x14ac:dyDescent="0.25">
      <c r="U51239" s="104"/>
      <c r="AB51239" s="104"/>
      <c r="AC51239" s="104"/>
      <c r="AF51239" s="104"/>
      <c r="AG51239" s="104"/>
      <c r="AK51239" s="104"/>
      <c r="AL51239" s="104"/>
      <c r="AO51239" s="104"/>
      <c r="AP51239" s="104"/>
    </row>
    <row r="51240" spans="21:42" ht="15" customHeight="1" x14ac:dyDescent="0.25">
      <c r="U51240" s="104"/>
      <c r="AB51240" s="104"/>
      <c r="AC51240" s="104"/>
      <c r="AF51240" s="104"/>
      <c r="AG51240" s="104"/>
      <c r="AK51240" s="104"/>
      <c r="AL51240" s="104"/>
      <c r="AO51240" s="104"/>
      <c r="AP51240" s="104"/>
    </row>
    <row r="51241" spans="21:42" ht="15" customHeight="1" x14ac:dyDescent="0.25">
      <c r="U51241" s="104"/>
      <c r="AB51241" s="104"/>
      <c r="AC51241" s="104"/>
      <c r="AF51241" s="104"/>
      <c r="AG51241" s="104"/>
      <c r="AK51241" s="104"/>
      <c r="AL51241" s="104"/>
      <c r="AO51241" s="104"/>
      <c r="AP51241" s="104"/>
    </row>
    <row r="51242" spans="21:42" ht="15" customHeight="1" x14ac:dyDescent="0.25">
      <c r="U51242" s="104"/>
      <c r="AB51242" s="104"/>
      <c r="AC51242" s="104"/>
      <c r="AF51242" s="104"/>
      <c r="AG51242" s="104"/>
      <c r="AK51242" s="104"/>
      <c r="AL51242" s="104"/>
      <c r="AO51242" s="104"/>
      <c r="AP51242" s="104"/>
    </row>
    <row r="51243" spans="21:42" ht="15" customHeight="1" x14ac:dyDescent="0.25">
      <c r="U51243" s="104"/>
      <c r="AB51243" s="104"/>
      <c r="AC51243" s="104"/>
      <c r="AF51243" s="104"/>
      <c r="AG51243" s="104"/>
      <c r="AK51243" s="104"/>
      <c r="AL51243" s="104"/>
      <c r="AO51243" s="104"/>
      <c r="AP51243" s="104"/>
    </row>
    <row r="51244" spans="21:42" ht="15" customHeight="1" x14ac:dyDescent="0.25">
      <c r="U51244" s="104"/>
      <c r="AB51244" s="104"/>
      <c r="AC51244" s="104"/>
      <c r="AF51244" s="104"/>
      <c r="AG51244" s="104"/>
      <c r="AK51244" s="104"/>
      <c r="AL51244" s="104"/>
      <c r="AO51244" s="104"/>
      <c r="AP51244" s="104"/>
    </row>
    <row r="51245" spans="21:42" ht="15" customHeight="1" x14ac:dyDescent="0.25">
      <c r="U51245" s="104"/>
      <c r="AB51245" s="104"/>
      <c r="AC51245" s="104"/>
      <c r="AF51245" s="104"/>
      <c r="AG51245" s="104"/>
      <c r="AK51245" s="104"/>
      <c r="AL51245" s="104"/>
      <c r="AO51245" s="104"/>
      <c r="AP51245" s="104"/>
    </row>
    <row r="51246" spans="21:42" ht="15" customHeight="1" x14ac:dyDescent="0.25">
      <c r="U51246" s="104"/>
      <c r="AB51246" s="104"/>
      <c r="AC51246" s="104"/>
      <c r="AF51246" s="104"/>
      <c r="AG51246" s="104"/>
      <c r="AK51246" s="104"/>
      <c r="AL51246" s="104"/>
      <c r="AO51246" s="104"/>
      <c r="AP51246" s="104"/>
    </row>
    <row r="51247" spans="21:42" ht="15" customHeight="1" x14ac:dyDescent="0.25">
      <c r="U51247" s="104"/>
      <c r="AB51247" s="104"/>
      <c r="AC51247" s="104"/>
      <c r="AF51247" s="104"/>
      <c r="AG51247" s="104"/>
      <c r="AK51247" s="104"/>
      <c r="AL51247" s="104"/>
      <c r="AO51247" s="104"/>
      <c r="AP51247" s="104"/>
    </row>
    <row r="51248" spans="21:42" ht="15" customHeight="1" x14ac:dyDescent="0.25">
      <c r="U51248" s="104"/>
      <c r="AB51248" s="104"/>
      <c r="AC51248" s="104"/>
      <c r="AF51248" s="104"/>
      <c r="AG51248" s="104"/>
      <c r="AK51248" s="104"/>
      <c r="AL51248" s="104"/>
      <c r="AO51248" s="104"/>
      <c r="AP51248" s="104"/>
    </row>
    <row r="51249" spans="21:42" ht="15" customHeight="1" x14ac:dyDescent="0.25">
      <c r="U51249" s="104"/>
      <c r="AB51249" s="104"/>
      <c r="AC51249" s="104"/>
      <c r="AF51249" s="104"/>
      <c r="AG51249" s="104"/>
      <c r="AK51249" s="104"/>
      <c r="AL51249" s="104"/>
      <c r="AO51249" s="104"/>
      <c r="AP51249" s="104"/>
    </row>
    <row r="51250" spans="21:42" ht="15" customHeight="1" x14ac:dyDescent="0.25">
      <c r="U51250" s="104"/>
      <c r="AB51250" s="104"/>
      <c r="AC51250" s="104"/>
      <c r="AF51250" s="104"/>
      <c r="AG51250" s="104"/>
      <c r="AK51250" s="104"/>
      <c r="AL51250" s="104"/>
      <c r="AO51250" s="104"/>
      <c r="AP51250" s="104"/>
    </row>
    <row r="51251" spans="21:42" ht="15" customHeight="1" x14ac:dyDescent="0.25">
      <c r="U51251" s="104"/>
      <c r="AB51251" s="104"/>
      <c r="AC51251" s="104"/>
      <c r="AF51251" s="104"/>
      <c r="AG51251" s="104"/>
      <c r="AK51251" s="104"/>
      <c r="AL51251" s="104"/>
      <c r="AO51251" s="104"/>
      <c r="AP51251" s="104"/>
    </row>
    <row r="51252" spans="21:42" ht="15" customHeight="1" x14ac:dyDescent="0.25">
      <c r="U51252" s="104"/>
      <c r="AB51252" s="104"/>
      <c r="AC51252" s="104"/>
      <c r="AF51252" s="104"/>
      <c r="AG51252" s="104"/>
      <c r="AK51252" s="104"/>
      <c r="AL51252" s="104"/>
      <c r="AO51252" s="104"/>
      <c r="AP51252" s="104"/>
    </row>
    <row r="51253" spans="21:42" ht="15" customHeight="1" x14ac:dyDescent="0.25">
      <c r="U51253" s="104"/>
      <c r="AB51253" s="104"/>
      <c r="AC51253" s="104"/>
      <c r="AF51253" s="104"/>
      <c r="AG51253" s="104"/>
      <c r="AK51253" s="104"/>
      <c r="AL51253" s="104"/>
      <c r="AO51253" s="104"/>
      <c r="AP51253" s="104"/>
    </row>
    <row r="51254" spans="21:42" ht="15" customHeight="1" x14ac:dyDescent="0.25">
      <c r="U51254" s="104"/>
      <c r="AB51254" s="104"/>
      <c r="AC51254" s="104"/>
      <c r="AF51254" s="104"/>
      <c r="AG51254" s="104"/>
      <c r="AK51254" s="104"/>
      <c r="AL51254" s="104"/>
      <c r="AO51254" s="104"/>
      <c r="AP51254" s="104"/>
    </row>
    <row r="51255" spans="21:42" ht="15" customHeight="1" x14ac:dyDescent="0.25">
      <c r="U51255" s="104"/>
      <c r="AB51255" s="104"/>
      <c r="AC51255" s="104"/>
      <c r="AF51255" s="104"/>
      <c r="AG51255" s="104"/>
      <c r="AK51255" s="104"/>
      <c r="AL51255" s="104"/>
      <c r="AO51255" s="104"/>
      <c r="AP51255" s="104"/>
    </row>
    <row r="51256" spans="21:42" ht="15" customHeight="1" x14ac:dyDescent="0.25">
      <c r="U51256" s="104"/>
      <c r="AB51256" s="104"/>
      <c r="AC51256" s="104"/>
      <c r="AF51256" s="104"/>
      <c r="AG51256" s="104"/>
      <c r="AK51256" s="104"/>
      <c r="AL51256" s="104"/>
      <c r="AO51256" s="104"/>
      <c r="AP51256" s="104"/>
    </row>
    <row r="51257" spans="21:42" ht="15" customHeight="1" x14ac:dyDescent="0.25">
      <c r="U51257" s="104"/>
      <c r="AB51257" s="104"/>
      <c r="AC51257" s="104"/>
      <c r="AF51257" s="104"/>
      <c r="AG51257" s="104"/>
      <c r="AK51257" s="104"/>
      <c r="AL51257" s="104"/>
      <c r="AO51257" s="104"/>
      <c r="AP51257" s="104"/>
    </row>
    <row r="51258" spans="21:42" ht="15" customHeight="1" x14ac:dyDescent="0.25">
      <c r="U51258" s="104"/>
      <c r="AB51258" s="104"/>
      <c r="AC51258" s="104"/>
      <c r="AF51258" s="104"/>
      <c r="AG51258" s="104"/>
      <c r="AK51258" s="104"/>
      <c r="AL51258" s="104"/>
      <c r="AO51258" s="104"/>
      <c r="AP51258" s="104"/>
    </row>
    <row r="51259" spans="21:42" ht="15" customHeight="1" x14ac:dyDescent="0.25">
      <c r="U51259" s="104"/>
      <c r="AB51259" s="104"/>
      <c r="AC51259" s="104"/>
      <c r="AF51259" s="104"/>
      <c r="AG51259" s="104"/>
      <c r="AK51259" s="104"/>
      <c r="AL51259" s="104"/>
      <c r="AO51259" s="104"/>
      <c r="AP51259" s="104"/>
    </row>
    <row r="51260" spans="21:42" ht="15" customHeight="1" x14ac:dyDescent="0.25">
      <c r="U51260" s="104"/>
      <c r="AB51260" s="104"/>
      <c r="AC51260" s="104"/>
      <c r="AF51260" s="104"/>
      <c r="AG51260" s="104"/>
      <c r="AK51260" s="104"/>
      <c r="AL51260" s="104"/>
      <c r="AO51260" s="104"/>
      <c r="AP51260" s="104"/>
    </row>
    <row r="51261" spans="21:42" ht="15" customHeight="1" x14ac:dyDescent="0.25">
      <c r="U51261" s="104"/>
      <c r="AB51261" s="104"/>
      <c r="AC51261" s="104"/>
      <c r="AF51261" s="104"/>
      <c r="AG51261" s="104"/>
      <c r="AK51261" s="104"/>
      <c r="AL51261" s="104"/>
      <c r="AO51261" s="104"/>
      <c r="AP51261" s="104"/>
    </row>
    <row r="51262" spans="21:42" ht="15" customHeight="1" x14ac:dyDescent="0.25">
      <c r="U51262" s="104"/>
      <c r="AB51262" s="104"/>
      <c r="AC51262" s="104"/>
      <c r="AF51262" s="104"/>
      <c r="AG51262" s="104"/>
      <c r="AK51262" s="104"/>
      <c r="AL51262" s="104"/>
      <c r="AO51262" s="104"/>
      <c r="AP51262" s="104"/>
    </row>
    <row r="51263" spans="21:42" ht="15" customHeight="1" x14ac:dyDescent="0.25">
      <c r="U51263" s="104"/>
      <c r="AB51263" s="104"/>
      <c r="AC51263" s="104"/>
      <c r="AF51263" s="104"/>
      <c r="AG51263" s="104"/>
      <c r="AK51263" s="104"/>
      <c r="AL51263" s="104"/>
      <c r="AO51263" s="104"/>
      <c r="AP51263" s="104"/>
    </row>
    <row r="51264" spans="21:42" ht="15" customHeight="1" x14ac:dyDescent="0.25">
      <c r="U51264" s="104"/>
      <c r="AB51264" s="104"/>
      <c r="AC51264" s="104"/>
      <c r="AF51264" s="104"/>
      <c r="AG51264" s="104"/>
      <c r="AK51264" s="104"/>
      <c r="AL51264" s="104"/>
      <c r="AO51264" s="104"/>
      <c r="AP51264" s="104"/>
    </row>
    <row r="51265" spans="21:42" ht="15" customHeight="1" x14ac:dyDescent="0.25">
      <c r="U51265" s="104"/>
      <c r="AB51265" s="104"/>
      <c r="AC51265" s="104"/>
      <c r="AF51265" s="104"/>
      <c r="AG51265" s="104"/>
      <c r="AK51265" s="104"/>
      <c r="AL51265" s="104"/>
      <c r="AO51265" s="104"/>
      <c r="AP51265" s="104"/>
    </row>
    <row r="51266" spans="21:42" ht="15" customHeight="1" x14ac:dyDescent="0.25">
      <c r="U51266" s="104"/>
      <c r="AB51266" s="104"/>
      <c r="AC51266" s="104"/>
      <c r="AF51266" s="104"/>
      <c r="AG51266" s="104"/>
      <c r="AK51266" s="104"/>
      <c r="AL51266" s="104"/>
      <c r="AO51266" s="104"/>
      <c r="AP51266" s="104"/>
    </row>
    <row r="51267" spans="21:42" ht="15" customHeight="1" x14ac:dyDescent="0.25">
      <c r="U51267" s="104"/>
      <c r="AB51267" s="104"/>
      <c r="AC51267" s="104"/>
      <c r="AF51267" s="104"/>
      <c r="AG51267" s="104"/>
      <c r="AK51267" s="104"/>
      <c r="AL51267" s="104"/>
      <c r="AO51267" s="104"/>
      <c r="AP51267" s="104"/>
    </row>
    <row r="51268" spans="21:42" ht="15" customHeight="1" x14ac:dyDescent="0.25">
      <c r="U51268" s="104"/>
      <c r="AB51268" s="104"/>
      <c r="AC51268" s="104"/>
      <c r="AF51268" s="104"/>
      <c r="AG51268" s="104"/>
      <c r="AK51268" s="104"/>
      <c r="AL51268" s="104"/>
      <c r="AO51268" s="104"/>
      <c r="AP51268" s="104"/>
    </row>
    <row r="51269" spans="21:42" ht="15" customHeight="1" x14ac:dyDescent="0.25">
      <c r="U51269" s="104"/>
      <c r="AB51269" s="104"/>
      <c r="AC51269" s="104"/>
      <c r="AF51269" s="104"/>
      <c r="AG51269" s="104"/>
      <c r="AK51269" s="104"/>
      <c r="AL51269" s="104"/>
      <c r="AO51269" s="104"/>
      <c r="AP51269" s="104"/>
    </row>
    <row r="51270" spans="21:42" ht="15" customHeight="1" x14ac:dyDescent="0.25">
      <c r="U51270" s="104"/>
      <c r="AB51270" s="104"/>
      <c r="AC51270" s="104"/>
      <c r="AF51270" s="104"/>
      <c r="AG51270" s="104"/>
      <c r="AK51270" s="104"/>
      <c r="AL51270" s="104"/>
      <c r="AO51270" s="104"/>
      <c r="AP51270" s="104"/>
    </row>
    <row r="51271" spans="21:42" ht="15" customHeight="1" x14ac:dyDescent="0.25">
      <c r="U51271" s="104"/>
      <c r="AB51271" s="104"/>
      <c r="AC51271" s="104"/>
      <c r="AF51271" s="104"/>
      <c r="AG51271" s="104"/>
      <c r="AK51271" s="104"/>
      <c r="AL51271" s="104"/>
      <c r="AO51271" s="104"/>
      <c r="AP51271" s="104"/>
    </row>
    <row r="51272" spans="21:42" ht="15" customHeight="1" x14ac:dyDescent="0.25">
      <c r="U51272" s="104"/>
      <c r="AB51272" s="104"/>
      <c r="AC51272" s="104"/>
      <c r="AF51272" s="104"/>
      <c r="AG51272" s="104"/>
      <c r="AK51272" s="104"/>
      <c r="AL51272" s="104"/>
      <c r="AO51272" s="104"/>
      <c r="AP51272" s="104"/>
    </row>
    <row r="51273" spans="21:42" ht="15" customHeight="1" x14ac:dyDescent="0.25">
      <c r="U51273" s="104"/>
      <c r="AB51273" s="104"/>
      <c r="AC51273" s="104"/>
      <c r="AF51273" s="104"/>
      <c r="AG51273" s="104"/>
      <c r="AK51273" s="104"/>
      <c r="AL51273" s="104"/>
      <c r="AO51273" s="104"/>
      <c r="AP51273" s="104"/>
    </row>
    <row r="51274" spans="21:42" ht="15" customHeight="1" x14ac:dyDescent="0.25">
      <c r="U51274" s="104"/>
      <c r="AB51274" s="104"/>
      <c r="AC51274" s="104"/>
      <c r="AF51274" s="104"/>
      <c r="AG51274" s="104"/>
      <c r="AK51274" s="104"/>
      <c r="AL51274" s="104"/>
      <c r="AO51274" s="104"/>
      <c r="AP51274" s="104"/>
    </row>
    <row r="51275" spans="21:42" ht="15" customHeight="1" x14ac:dyDescent="0.25">
      <c r="U51275" s="104"/>
      <c r="AB51275" s="104"/>
      <c r="AC51275" s="104"/>
      <c r="AF51275" s="104"/>
      <c r="AG51275" s="104"/>
      <c r="AK51275" s="104"/>
      <c r="AL51275" s="104"/>
      <c r="AO51275" s="104"/>
      <c r="AP51275" s="104"/>
    </row>
    <row r="51276" spans="21:42" ht="15" customHeight="1" x14ac:dyDescent="0.25">
      <c r="U51276" s="104"/>
      <c r="AB51276" s="104"/>
      <c r="AC51276" s="104"/>
      <c r="AF51276" s="104"/>
      <c r="AG51276" s="104"/>
      <c r="AK51276" s="104"/>
      <c r="AL51276" s="104"/>
      <c r="AO51276" s="104"/>
      <c r="AP51276" s="104"/>
    </row>
    <row r="51277" spans="21:42" ht="15" customHeight="1" x14ac:dyDescent="0.25">
      <c r="U51277" s="104"/>
      <c r="AB51277" s="104"/>
      <c r="AC51277" s="104"/>
      <c r="AF51277" s="104"/>
      <c r="AG51277" s="104"/>
      <c r="AK51277" s="104"/>
      <c r="AL51277" s="104"/>
      <c r="AO51277" s="104"/>
      <c r="AP51277" s="104"/>
    </row>
    <row r="51278" spans="21:42" ht="15" customHeight="1" x14ac:dyDescent="0.25">
      <c r="U51278" s="104"/>
      <c r="AB51278" s="104"/>
      <c r="AC51278" s="104"/>
      <c r="AF51278" s="104"/>
      <c r="AG51278" s="104"/>
      <c r="AK51278" s="104"/>
      <c r="AL51278" s="104"/>
      <c r="AO51278" s="104"/>
      <c r="AP51278" s="104"/>
    </row>
    <row r="51279" spans="21:42" ht="15" customHeight="1" x14ac:dyDescent="0.25">
      <c r="U51279" s="104"/>
      <c r="AB51279" s="104"/>
      <c r="AC51279" s="104"/>
      <c r="AF51279" s="104"/>
      <c r="AG51279" s="104"/>
      <c r="AK51279" s="104"/>
      <c r="AL51279" s="104"/>
      <c r="AO51279" s="104"/>
      <c r="AP51279" s="104"/>
    </row>
    <row r="51280" spans="21:42" ht="15" customHeight="1" x14ac:dyDescent="0.25">
      <c r="U51280" s="104"/>
      <c r="AB51280" s="104"/>
      <c r="AC51280" s="104"/>
      <c r="AF51280" s="104"/>
      <c r="AG51280" s="104"/>
      <c r="AK51280" s="104"/>
      <c r="AL51280" s="104"/>
      <c r="AO51280" s="104"/>
      <c r="AP51280" s="104"/>
    </row>
    <row r="51281" spans="21:42" ht="15" customHeight="1" x14ac:dyDescent="0.25">
      <c r="U51281" s="104"/>
      <c r="AB51281" s="104"/>
      <c r="AC51281" s="104"/>
      <c r="AF51281" s="104"/>
      <c r="AG51281" s="104"/>
      <c r="AK51281" s="104"/>
      <c r="AL51281" s="104"/>
      <c r="AO51281" s="104"/>
      <c r="AP51281" s="104"/>
    </row>
    <row r="51282" spans="21:42" ht="15" customHeight="1" x14ac:dyDescent="0.25">
      <c r="U51282" s="104"/>
      <c r="AB51282" s="104"/>
      <c r="AC51282" s="104"/>
      <c r="AF51282" s="104"/>
      <c r="AG51282" s="104"/>
      <c r="AK51282" s="104"/>
      <c r="AL51282" s="104"/>
      <c r="AO51282" s="104"/>
      <c r="AP51282" s="104"/>
    </row>
    <row r="51283" spans="21:42" ht="15" customHeight="1" x14ac:dyDescent="0.25">
      <c r="U51283" s="104"/>
      <c r="AB51283" s="104"/>
      <c r="AC51283" s="104"/>
      <c r="AF51283" s="104"/>
      <c r="AG51283" s="104"/>
      <c r="AK51283" s="104"/>
      <c r="AL51283" s="104"/>
      <c r="AO51283" s="104"/>
      <c r="AP51283" s="104"/>
    </row>
    <row r="51284" spans="21:42" ht="15" customHeight="1" x14ac:dyDescent="0.25">
      <c r="U51284" s="104"/>
      <c r="AB51284" s="104"/>
      <c r="AC51284" s="104"/>
      <c r="AF51284" s="104"/>
      <c r="AG51284" s="104"/>
      <c r="AK51284" s="104"/>
      <c r="AL51284" s="104"/>
      <c r="AO51284" s="104"/>
      <c r="AP51284" s="104"/>
    </row>
    <row r="51285" spans="21:42" ht="15" customHeight="1" x14ac:dyDescent="0.25">
      <c r="U51285" s="104"/>
      <c r="AB51285" s="104"/>
      <c r="AC51285" s="104"/>
      <c r="AF51285" s="104"/>
      <c r="AG51285" s="104"/>
      <c r="AK51285" s="104"/>
      <c r="AL51285" s="104"/>
      <c r="AO51285" s="104"/>
      <c r="AP51285" s="104"/>
    </row>
    <row r="51286" spans="21:42" ht="15" customHeight="1" x14ac:dyDescent="0.25">
      <c r="U51286" s="104"/>
      <c r="AB51286" s="104"/>
      <c r="AC51286" s="104"/>
      <c r="AF51286" s="104"/>
      <c r="AG51286" s="104"/>
      <c r="AK51286" s="104"/>
      <c r="AL51286" s="104"/>
      <c r="AO51286" s="104"/>
      <c r="AP51286" s="104"/>
    </row>
    <row r="51287" spans="21:42" ht="15" customHeight="1" x14ac:dyDescent="0.25">
      <c r="U51287" s="104"/>
      <c r="AB51287" s="104"/>
      <c r="AC51287" s="104"/>
      <c r="AF51287" s="104"/>
      <c r="AG51287" s="104"/>
      <c r="AK51287" s="104"/>
      <c r="AL51287" s="104"/>
      <c r="AO51287" s="104"/>
      <c r="AP51287" s="104"/>
    </row>
    <row r="51288" spans="21:42" ht="15" customHeight="1" x14ac:dyDescent="0.25">
      <c r="U51288" s="104"/>
      <c r="AB51288" s="104"/>
      <c r="AC51288" s="104"/>
      <c r="AF51288" s="104"/>
      <c r="AG51288" s="104"/>
      <c r="AK51288" s="104"/>
      <c r="AL51288" s="104"/>
      <c r="AO51288" s="104"/>
      <c r="AP51288" s="104"/>
    </row>
    <row r="51289" spans="21:42" ht="15" customHeight="1" x14ac:dyDescent="0.25">
      <c r="U51289" s="104"/>
      <c r="AB51289" s="104"/>
      <c r="AC51289" s="104"/>
      <c r="AF51289" s="104"/>
      <c r="AG51289" s="104"/>
      <c r="AK51289" s="104"/>
      <c r="AL51289" s="104"/>
      <c r="AO51289" s="104"/>
      <c r="AP51289" s="104"/>
    </row>
    <row r="51290" spans="21:42" ht="15" customHeight="1" x14ac:dyDescent="0.25">
      <c r="U51290" s="104"/>
      <c r="AB51290" s="104"/>
      <c r="AC51290" s="104"/>
      <c r="AF51290" s="104"/>
      <c r="AG51290" s="104"/>
      <c r="AK51290" s="104"/>
      <c r="AL51290" s="104"/>
      <c r="AO51290" s="104"/>
      <c r="AP51290" s="104"/>
    </row>
    <row r="51291" spans="21:42" ht="15" customHeight="1" x14ac:dyDescent="0.25">
      <c r="U51291" s="104"/>
      <c r="AB51291" s="104"/>
      <c r="AC51291" s="104"/>
      <c r="AF51291" s="104"/>
      <c r="AG51291" s="104"/>
      <c r="AK51291" s="104"/>
      <c r="AL51291" s="104"/>
      <c r="AO51291" s="104"/>
      <c r="AP51291" s="104"/>
    </row>
    <row r="51292" spans="21:42" ht="15" customHeight="1" x14ac:dyDescent="0.25">
      <c r="U51292" s="104"/>
      <c r="AB51292" s="104"/>
      <c r="AC51292" s="104"/>
      <c r="AF51292" s="104"/>
      <c r="AG51292" s="104"/>
      <c r="AK51292" s="104"/>
      <c r="AL51292" s="104"/>
      <c r="AO51292" s="104"/>
      <c r="AP51292" s="104"/>
    </row>
    <row r="51293" spans="21:42" ht="15" customHeight="1" x14ac:dyDescent="0.25">
      <c r="U51293" s="104"/>
      <c r="AB51293" s="104"/>
      <c r="AC51293" s="104"/>
      <c r="AF51293" s="104"/>
      <c r="AG51293" s="104"/>
      <c r="AK51293" s="104"/>
      <c r="AL51293" s="104"/>
      <c r="AO51293" s="104"/>
      <c r="AP51293" s="104"/>
    </row>
    <row r="51294" spans="21:42" ht="15" customHeight="1" x14ac:dyDescent="0.25">
      <c r="U51294" s="104"/>
      <c r="AB51294" s="104"/>
      <c r="AC51294" s="104"/>
      <c r="AF51294" s="104"/>
      <c r="AG51294" s="104"/>
      <c r="AK51294" s="104"/>
      <c r="AL51294" s="104"/>
      <c r="AO51294" s="104"/>
      <c r="AP51294" s="104"/>
    </row>
    <row r="51295" spans="21:42" ht="15" customHeight="1" x14ac:dyDescent="0.25">
      <c r="U51295" s="104"/>
      <c r="AB51295" s="104"/>
      <c r="AC51295" s="104"/>
      <c r="AF51295" s="104"/>
      <c r="AG51295" s="104"/>
      <c r="AK51295" s="104"/>
      <c r="AL51295" s="104"/>
      <c r="AO51295" s="104"/>
      <c r="AP51295" s="104"/>
    </row>
    <row r="51296" spans="21:42" ht="15" customHeight="1" x14ac:dyDescent="0.25">
      <c r="U51296" s="104"/>
      <c r="AB51296" s="104"/>
      <c r="AC51296" s="104"/>
      <c r="AF51296" s="104"/>
      <c r="AG51296" s="104"/>
      <c r="AK51296" s="104"/>
      <c r="AL51296" s="104"/>
      <c r="AO51296" s="104"/>
      <c r="AP51296" s="104"/>
    </row>
    <row r="51297" spans="21:42" ht="15" customHeight="1" x14ac:dyDescent="0.25">
      <c r="U51297" s="104"/>
      <c r="AB51297" s="104"/>
      <c r="AC51297" s="104"/>
      <c r="AF51297" s="104"/>
      <c r="AG51297" s="104"/>
      <c r="AK51297" s="104"/>
      <c r="AL51297" s="104"/>
      <c r="AO51297" s="104"/>
      <c r="AP51297" s="104"/>
    </row>
    <row r="51298" spans="21:42" ht="15" customHeight="1" x14ac:dyDescent="0.25">
      <c r="U51298" s="104"/>
      <c r="AB51298" s="104"/>
      <c r="AC51298" s="104"/>
      <c r="AF51298" s="104"/>
      <c r="AG51298" s="104"/>
      <c r="AK51298" s="104"/>
      <c r="AL51298" s="104"/>
      <c r="AO51298" s="104"/>
      <c r="AP51298" s="104"/>
    </row>
    <row r="51299" spans="21:42" ht="15" customHeight="1" x14ac:dyDescent="0.25">
      <c r="U51299" s="104"/>
      <c r="AB51299" s="104"/>
      <c r="AC51299" s="104"/>
      <c r="AF51299" s="104"/>
      <c r="AG51299" s="104"/>
      <c r="AK51299" s="104"/>
      <c r="AL51299" s="104"/>
      <c r="AO51299" s="104"/>
      <c r="AP51299" s="104"/>
    </row>
    <row r="51300" spans="21:42" ht="15" customHeight="1" x14ac:dyDescent="0.25">
      <c r="U51300" s="104"/>
      <c r="AB51300" s="104"/>
      <c r="AC51300" s="104"/>
      <c r="AF51300" s="104"/>
      <c r="AG51300" s="104"/>
      <c r="AK51300" s="104"/>
      <c r="AL51300" s="104"/>
      <c r="AO51300" s="104"/>
      <c r="AP51300" s="104"/>
    </row>
    <row r="51301" spans="21:42" ht="15" customHeight="1" x14ac:dyDescent="0.25">
      <c r="U51301" s="104"/>
      <c r="AB51301" s="104"/>
      <c r="AC51301" s="104"/>
      <c r="AF51301" s="104"/>
      <c r="AG51301" s="104"/>
      <c r="AK51301" s="104"/>
      <c r="AL51301" s="104"/>
      <c r="AO51301" s="104"/>
      <c r="AP51301" s="104"/>
    </row>
    <row r="51302" spans="21:42" ht="15" customHeight="1" x14ac:dyDescent="0.25">
      <c r="U51302" s="104"/>
      <c r="AB51302" s="104"/>
      <c r="AC51302" s="104"/>
      <c r="AF51302" s="104"/>
      <c r="AG51302" s="104"/>
      <c r="AK51302" s="104"/>
      <c r="AL51302" s="104"/>
      <c r="AO51302" s="104"/>
      <c r="AP51302" s="104"/>
    </row>
    <row r="51303" spans="21:42" ht="15" customHeight="1" x14ac:dyDescent="0.25">
      <c r="U51303" s="104"/>
      <c r="AB51303" s="104"/>
      <c r="AC51303" s="104"/>
      <c r="AF51303" s="104"/>
      <c r="AG51303" s="104"/>
      <c r="AK51303" s="104"/>
      <c r="AL51303" s="104"/>
      <c r="AO51303" s="104"/>
      <c r="AP51303" s="104"/>
    </row>
    <row r="51304" spans="21:42" ht="15" customHeight="1" x14ac:dyDescent="0.25">
      <c r="U51304" s="104"/>
      <c r="AB51304" s="104"/>
      <c r="AC51304" s="104"/>
      <c r="AF51304" s="104"/>
      <c r="AG51304" s="104"/>
      <c r="AK51304" s="104"/>
      <c r="AL51304" s="104"/>
      <c r="AO51304" s="104"/>
      <c r="AP51304" s="104"/>
    </row>
    <row r="51305" spans="21:42" ht="15" customHeight="1" x14ac:dyDescent="0.25">
      <c r="U51305" s="104"/>
      <c r="AB51305" s="104"/>
      <c r="AC51305" s="104"/>
      <c r="AF51305" s="104"/>
      <c r="AG51305" s="104"/>
      <c r="AK51305" s="104"/>
      <c r="AL51305" s="104"/>
      <c r="AO51305" s="104"/>
      <c r="AP51305" s="104"/>
    </row>
    <row r="51306" spans="21:42" ht="15" customHeight="1" x14ac:dyDescent="0.25">
      <c r="U51306" s="104"/>
      <c r="AB51306" s="104"/>
      <c r="AC51306" s="104"/>
      <c r="AF51306" s="104"/>
      <c r="AG51306" s="104"/>
      <c r="AK51306" s="104"/>
      <c r="AL51306" s="104"/>
      <c r="AO51306" s="104"/>
      <c r="AP51306" s="104"/>
    </row>
    <row r="51307" spans="21:42" ht="15" customHeight="1" x14ac:dyDescent="0.25">
      <c r="U51307" s="104"/>
      <c r="AB51307" s="104"/>
      <c r="AC51307" s="104"/>
      <c r="AF51307" s="104"/>
      <c r="AG51307" s="104"/>
      <c r="AK51307" s="104"/>
      <c r="AL51307" s="104"/>
      <c r="AO51307" s="104"/>
      <c r="AP51307" s="104"/>
    </row>
    <row r="51308" spans="21:42" ht="15" customHeight="1" x14ac:dyDescent="0.25">
      <c r="U51308" s="104"/>
      <c r="AB51308" s="104"/>
      <c r="AC51308" s="104"/>
      <c r="AF51308" s="104"/>
      <c r="AG51308" s="104"/>
      <c r="AK51308" s="104"/>
      <c r="AL51308" s="104"/>
      <c r="AO51308" s="104"/>
      <c r="AP51308" s="104"/>
    </row>
    <row r="51309" spans="21:42" ht="15" customHeight="1" x14ac:dyDescent="0.25">
      <c r="U51309" s="104"/>
      <c r="AB51309" s="104"/>
      <c r="AC51309" s="104"/>
      <c r="AF51309" s="104"/>
      <c r="AG51309" s="104"/>
      <c r="AK51309" s="104"/>
      <c r="AL51309" s="104"/>
      <c r="AO51309" s="104"/>
      <c r="AP51309" s="104"/>
    </row>
    <row r="51310" spans="21:42" ht="15" customHeight="1" x14ac:dyDescent="0.25">
      <c r="U51310" s="104"/>
      <c r="AB51310" s="104"/>
      <c r="AC51310" s="104"/>
      <c r="AF51310" s="104"/>
      <c r="AG51310" s="104"/>
      <c r="AK51310" s="104"/>
      <c r="AL51310" s="104"/>
      <c r="AO51310" s="104"/>
      <c r="AP51310" s="104"/>
    </row>
    <row r="51311" spans="21:42" ht="15" customHeight="1" x14ac:dyDescent="0.25">
      <c r="U51311" s="104"/>
      <c r="AB51311" s="104"/>
      <c r="AC51311" s="104"/>
      <c r="AF51311" s="104"/>
      <c r="AG51311" s="104"/>
      <c r="AK51311" s="104"/>
      <c r="AL51311" s="104"/>
      <c r="AO51311" s="104"/>
      <c r="AP51311" s="104"/>
    </row>
    <row r="51312" spans="21:42" ht="15" customHeight="1" x14ac:dyDescent="0.25">
      <c r="U51312" s="104"/>
      <c r="AB51312" s="104"/>
      <c r="AC51312" s="104"/>
      <c r="AF51312" s="104"/>
      <c r="AG51312" s="104"/>
      <c r="AK51312" s="104"/>
      <c r="AL51312" s="104"/>
      <c r="AO51312" s="104"/>
      <c r="AP51312" s="104"/>
    </row>
    <row r="51313" spans="21:42" ht="15" customHeight="1" x14ac:dyDescent="0.25">
      <c r="U51313" s="104"/>
      <c r="AB51313" s="104"/>
      <c r="AC51313" s="104"/>
      <c r="AF51313" s="104"/>
      <c r="AG51313" s="104"/>
      <c r="AK51313" s="104"/>
      <c r="AL51313" s="104"/>
      <c r="AO51313" s="104"/>
      <c r="AP51313" s="104"/>
    </row>
    <row r="51314" spans="21:42" ht="15" customHeight="1" x14ac:dyDescent="0.25">
      <c r="U51314" s="104"/>
      <c r="AB51314" s="104"/>
      <c r="AC51314" s="104"/>
      <c r="AF51314" s="104"/>
      <c r="AG51314" s="104"/>
      <c r="AK51314" s="104"/>
      <c r="AL51314" s="104"/>
      <c r="AO51314" s="104"/>
      <c r="AP51314" s="104"/>
    </row>
    <row r="51315" spans="21:42" ht="15" customHeight="1" x14ac:dyDescent="0.25">
      <c r="U51315" s="104"/>
      <c r="AB51315" s="104"/>
      <c r="AC51315" s="104"/>
      <c r="AF51315" s="104"/>
      <c r="AG51315" s="104"/>
      <c r="AK51315" s="104"/>
      <c r="AL51315" s="104"/>
      <c r="AO51315" s="104"/>
      <c r="AP51315" s="104"/>
    </row>
    <row r="51316" spans="21:42" ht="15" customHeight="1" x14ac:dyDescent="0.25">
      <c r="U51316" s="104"/>
      <c r="AB51316" s="104"/>
      <c r="AC51316" s="104"/>
      <c r="AF51316" s="104"/>
      <c r="AG51316" s="104"/>
      <c r="AK51316" s="104"/>
      <c r="AL51316" s="104"/>
      <c r="AO51316" s="104"/>
      <c r="AP51316" s="104"/>
    </row>
    <row r="51317" spans="21:42" ht="15" customHeight="1" x14ac:dyDescent="0.25">
      <c r="U51317" s="104"/>
      <c r="AB51317" s="104"/>
      <c r="AC51317" s="104"/>
      <c r="AF51317" s="104"/>
      <c r="AG51317" s="104"/>
      <c r="AK51317" s="104"/>
      <c r="AL51317" s="104"/>
      <c r="AO51317" s="104"/>
      <c r="AP51317" s="104"/>
    </row>
    <row r="51318" spans="21:42" ht="15" customHeight="1" x14ac:dyDescent="0.25">
      <c r="U51318" s="104"/>
      <c r="AB51318" s="104"/>
      <c r="AC51318" s="104"/>
      <c r="AF51318" s="104"/>
      <c r="AG51318" s="104"/>
      <c r="AK51318" s="104"/>
      <c r="AL51318" s="104"/>
      <c r="AO51318" s="104"/>
      <c r="AP51318" s="104"/>
    </row>
    <row r="51319" spans="21:42" ht="15" customHeight="1" x14ac:dyDescent="0.25">
      <c r="U51319" s="104"/>
      <c r="AB51319" s="104"/>
      <c r="AC51319" s="104"/>
      <c r="AF51319" s="104"/>
      <c r="AG51319" s="104"/>
      <c r="AK51319" s="104"/>
      <c r="AL51319" s="104"/>
      <c r="AO51319" s="104"/>
      <c r="AP51319" s="104"/>
    </row>
    <row r="51320" spans="21:42" ht="15" customHeight="1" x14ac:dyDescent="0.25">
      <c r="U51320" s="104"/>
      <c r="AB51320" s="104"/>
      <c r="AC51320" s="104"/>
      <c r="AF51320" s="104"/>
      <c r="AG51320" s="104"/>
      <c r="AK51320" s="104"/>
      <c r="AL51320" s="104"/>
      <c r="AO51320" s="104"/>
      <c r="AP51320" s="104"/>
    </row>
    <row r="51321" spans="21:42" ht="15" customHeight="1" x14ac:dyDescent="0.25">
      <c r="U51321" s="104"/>
      <c r="AB51321" s="104"/>
      <c r="AC51321" s="104"/>
      <c r="AF51321" s="104"/>
      <c r="AG51321" s="104"/>
      <c r="AK51321" s="104"/>
      <c r="AL51321" s="104"/>
      <c r="AO51321" s="104"/>
      <c r="AP51321" s="104"/>
    </row>
    <row r="51322" spans="21:42" ht="15" customHeight="1" x14ac:dyDescent="0.25">
      <c r="U51322" s="104"/>
      <c r="AB51322" s="104"/>
      <c r="AC51322" s="104"/>
      <c r="AF51322" s="104"/>
      <c r="AG51322" s="104"/>
      <c r="AK51322" s="104"/>
      <c r="AL51322" s="104"/>
      <c r="AO51322" s="104"/>
      <c r="AP51322" s="104"/>
    </row>
    <row r="51323" spans="21:42" ht="15" customHeight="1" x14ac:dyDescent="0.25">
      <c r="U51323" s="104"/>
      <c r="AB51323" s="104"/>
      <c r="AC51323" s="104"/>
      <c r="AF51323" s="104"/>
      <c r="AG51323" s="104"/>
      <c r="AK51323" s="104"/>
      <c r="AL51323" s="104"/>
      <c r="AO51323" s="104"/>
      <c r="AP51323" s="104"/>
    </row>
    <row r="51324" spans="21:42" ht="15" customHeight="1" x14ac:dyDescent="0.25">
      <c r="U51324" s="104"/>
      <c r="AB51324" s="104"/>
      <c r="AC51324" s="104"/>
      <c r="AF51324" s="104"/>
      <c r="AG51324" s="104"/>
      <c r="AK51324" s="104"/>
      <c r="AL51324" s="104"/>
      <c r="AO51324" s="104"/>
      <c r="AP51324" s="104"/>
    </row>
    <row r="51325" spans="21:42" ht="15" customHeight="1" x14ac:dyDescent="0.25">
      <c r="U51325" s="104"/>
      <c r="AB51325" s="104"/>
      <c r="AC51325" s="104"/>
      <c r="AF51325" s="104"/>
      <c r="AG51325" s="104"/>
      <c r="AK51325" s="104"/>
      <c r="AL51325" s="104"/>
      <c r="AO51325" s="104"/>
      <c r="AP51325" s="104"/>
    </row>
    <row r="51326" spans="21:42" ht="15" customHeight="1" x14ac:dyDescent="0.25">
      <c r="U51326" s="104"/>
      <c r="AB51326" s="104"/>
      <c r="AC51326" s="104"/>
      <c r="AF51326" s="104"/>
      <c r="AG51326" s="104"/>
      <c r="AK51326" s="104"/>
      <c r="AL51326" s="104"/>
      <c r="AO51326" s="104"/>
      <c r="AP51326" s="104"/>
    </row>
    <row r="51327" spans="21:42" ht="15" customHeight="1" x14ac:dyDescent="0.25">
      <c r="U51327" s="104"/>
      <c r="AB51327" s="104"/>
      <c r="AC51327" s="104"/>
      <c r="AF51327" s="104"/>
      <c r="AG51327" s="104"/>
      <c r="AK51327" s="104"/>
      <c r="AL51327" s="104"/>
      <c r="AO51327" s="104"/>
      <c r="AP51327" s="104"/>
    </row>
    <row r="51328" spans="21:42" ht="15" customHeight="1" x14ac:dyDescent="0.25">
      <c r="U51328" s="104"/>
      <c r="AB51328" s="104"/>
      <c r="AC51328" s="104"/>
      <c r="AF51328" s="104"/>
      <c r="AG51328" s="104"/>
      <c r="AK51328" s="104"/>
      <c r="AL51328" s="104"/>
      <c r="AO51328" s="104"/>
      <c r="AP51328" s="104"/>
    </row>
    <row r="51329" spans="21:42" ht="15" customHeight="1" x14ac:dyDescent="0.25">
      <c r="U51329" s="104"/>
      <c r="AB51329" s="104"/>
      <c r="AC51329" s="104"/>
      <c r="AF51329" s="104"/>
      <c r="AG51329" s="104"/>
      <c r="AK51329" s="104"/>
      <c r="AL51329" s="104"/>
      <c r="AO51329" s="104"/>
      <c r="AP51329" s="104"/>
    </row>
    <row r="51330" spans="21:42" ht="15" customHeight="1" x14ac:dyDescent="0.25">
      <c r="U51330" s="104"/>
      <c r="AB51330" s="104"/>
      <c r="AC51330" s="104"/>
      <c r="AF51330" s="104"/>
      <c r="AG51330" s="104"/>
      <c r="AK51330" s="104"/>
      <c r="AL51330" s="104"/>
      <c r="AO51330" s="104"/>
      <c r="AP51330" s="104"/>
    </row>
    <row r="51331" spans="21:42" ht="15" customHeight="1" x14ac:dyDescent="0.25">
      <c r="U51331" s="104"/>
      <c r="AB51331" s="104"/>
      <c r="AC51331" s="104"/>
      <c r="AF51331" s="104"/>
      <c r="AG51331" s="104"/>
      <c r="AK51331" s="104"/>
      <c r="AL51331" s="104"/>
      <c r="AO51331" s="104"/>
      <c r="AP51331" s="104"/>
    </row>
    <row r="51332" spans="21:42" ht="15" customHeight="1" x14ac:dyDescent="0.25">
      <c r="U51332" s="104"/>
      <c r="AB51332" s="104"/>
      <c r="AC51332" s="104"/>
      <c r="AF51332" s="104"/>
      <c r="AG51332" s="104"/>
      <c r="AK51332" s="104"/>
      <c r="AL51332" s="104"/>
      <c r="AO51332" s="104"/>
      <c r="AP51332" s="104"/>
    </row>
    <row r="51333" spans="21:42" ht="15" customHeight="1" x14ac:dyDescent="0.25">
      <c r="U51333" s="104"/>
      <c r="AB51333" s="104"/>
      <c r="AC51333" s="104"/>
      <c r="AF51333" s="104"/>
      <c r="AG51333" s="104"/>
      <c r="AK51333" s="104"/>
      <c r="AL51333" s="104"/>
      <c r="AO51333" s="104"/>
      <c r="AP51333" s="104"/>
    </row>
    <row r="51334" spans="21:42" ht="15" customHeight="1" x14ac:dyDescent="0.25">
      <c r="U51334" s="104"/>
      <c r="AB51334" s="104"/>
      <c r="AC51334" s="104"/>
      <c r="AF51334" s="104"/>
      <c r="AG51334" s="104"/>
      <c r="AK51334" s="104"/>
      <c r="AL51334" s="104"/>
      <c r="AO51334" s="104"/>
      <c r="AP51334" s="104"/>
    </row>
    <row r="51335" spans="21:42" ht="15" customHeight="1" x14ac:dyDescent="0.25">
      <c r="U51335" s="104"/>
      <c r="AB51335" s="104"/>
      <c r="AC51335" s="104"/>
      <c r="AF51335" s="104"/>
      <c r="AG51335" s="104"/>
      <c r="AK51335" s="104"/>
      <c r="AL51335" s="104"/>
      <c r="AO51335" s="104"/>
      <c r="AP51335" s="104"/>
    </row>
    <row r="51336" spans="21:42" ht="15" customHeight="1" x14ac:dyDescent="0.25">
      <c r="U51336" s="104"/>
      <c r="AB51336" s="104"/>
      <c r="AC51336" s="104"/>
      <c r="AF51336" s="104"/>
      <c r="AG51336" s="104"/>
      <c r="AK51336" s="104"/>
      <c r="AL51336" s="104"/>
      <c r="AO51336" s="104"/>
      <c r="AP51336" s="104"/>
    </row>
    <row r="51337" spans="21:42" ht="15" customHeight="1" x14ac:dyDescent="0.25">
      <c r="U51337" s="104"/>
      <c r="AB51337" s="104"/>
      <c r="AC51337" s="104"/>
      <c r="AF51337" s="104"/>
      <c r="AG51337" s="104"/>
      <c r="AK51337" s="104"/>
      <c r="AL51337" s="104"/>
      <c r="AO51337" s="104"/>
      <c r="AP51337" s="104"/>
    </row>
    <row r="51338" spans="21:42" ht="15" customHeight="1" x14ac:dyDescent="0.25">
      <c r="U51338" s="104"/>
      <c r="AB51338" s="104"/>
      <c r="AC51338" s="104"/>
      <c r="AF51338" s="104"/>
      <c r="AG51338" s="104"/>
      <c r="AK51338" s="104"/>
      <c r="AL51338" s="104"/>
      <c r="AO51338" s="104"/>
      <c r="AP51338" s="104"/>
    </row>
    <row r="51339" spans="21:42" ht="15" customHeight="1" x14ac:dyDescent="0.25">
      <c r="U51339" s="104"/>
      <c r="AB51339" s="104"/>
      <c r="AC51339" s="104"/>
      <c r="AF51339" s="104"/>
      <c r="AG51339" s="104"/>
      <c r="AK51339" s="104"/>
      <c r="AL51339" s="104"/>
      <c r="AO51339" s="104"/>
      <c r="AP51339" s="104"/>
    </row>
    <row r="51340" spans="21:42" ht="15" customHeight="1" x14ac:dyDescent="0.25">
      <c r="U51340" s="104"/>
      <c r="AB51340" s="104"/>
      <c r="AC51340" s="104"/>
      <c r="AF51340" s="104"/>
      <c r="AG51340" s="104"/>
      <c r="AK51340" s="104"/>
      <c r="AL51340" s="104"/>
      <c r="AO51340" s="104"/>
      <c r="AP51340" s="104"/>
    </row>
    <row r="51341" spans="21:42" ht="15" customHeight="1" x14ac:dyDescent="0.25">
      <c r="U51341" s="104"/>
      <c r="AB51341" s="104"/>
      <c r="AC51341" s="104"/>
      <c r="AF51341" s="104"/>
      <c r="AG51341" s="104"/>
      <c r="AK51341" s="104"/>
      <c r="AL51341" s="104"/>
      <c r="AO51341" s="104"/>
      <c r="AP51341" s="104"/>
    </row>
    <row r="51342" spans="21:42" ht="15" customHeight="1" x14ac:dyDescent="0.25">
      <c r="U51342" s="104"/>
      <c r="AB51342" s="104"/>
      <c r="AC51342" s="104"/>
      <c r="AF51342" s="104"/>
      <c r="AG51342" s="104"/>
      <c r="AK51342" s="104"/>
      <c r="AL51342" s="104"/>
      <c r="AO51342" s="104"/>
      <c r="AP51342" s="104"/>
    </row>
    <row r="51343" spans="21:42" ht="15" customHeight="1" x14ac:dyDescent="0.25">
      <c r="U51343" s="104"/>
      <c r="AB51343" s="104"/>
      <c r="AC51343" s="104"/>
      <c r="AF51343" s="104"/>
      <c r="AG51343" s="104"/>
      <c r="AK51343" s="104"/>
      <c r="AL51343" s="104"/>
      <c r="AO51343" s="104"/>
      <c r="AP51343" s="104"/>
    </row>
    <row r="51344" spans="21:42" ht="15" customHeight="1" x14ac:dyDescent="0.25">
      <c r="U51344" s="104"/>
      <c r="AB51344" s="104"/>
      <c r="AC51344" s="104"/>
      <c r="AF51344" s="104"/>
      <c r="AG51344" s="104"/>
      <c r="AK51344" s="104"/>
      <c r="AL51344" s="104"/>
      <c r="AO51344" s="104"/>
      <c r="AP51344" s="104"/>
    </row>
    <row r="51345" spans="21:42" ht="15" customHeight="1" x14ac:dyDescent="0.25">
      <c r="U51345" s="104"/>
      <c r="AB51345" s="104"/>
      <c r="AC51345" s="104"/>
      <c r="AF51345" s="104"/>
      <c r="AG51345" s="104"/>
      <c r="AK51345" s="104"/>
      <c r="AL51345" s="104"/>
      <c r="AO51345" s="104"/>
      <c r="AP51345" s="104"/>
    </row>
    <row r="51346" spans="21:42" ht="15" customHeight="1" x14ac:dyDescent="0.25">
      <c r="U51346" s="104"/>
      <c r="AB51346" s="104"/>
      <c r="AC51346" s="104"/>
      <c r="AF51346" s="104"/>
      <c r="AG51346" s="104"/>
      <c r="AK51346" s="104"/>
      <c r="AL51346" s="104"/>
      <c r="AO51346" s="104"/>
      <c r="AP51346" s="104"/>
    </row>
    <row r="51347" spans="21:42" ht="15" customHeight="1" x14ac:dyDescent="0.25">
      <c r="U51347" s="104"/>
      <c r="AB51347" s="104"/>
      <c r="AC51347" s="104"/>
      <c r="AF51347" s="104"/>
      <c r="AG51347" s="104"/>
      <c r="AK51347" s="104"/>
      <c r="AL51347" s="104"/>
      <c r="AO51347" s="104"/>
      <c r="AP51347" s="104"/>
    </row>
    <row r="51348" spans="21:42" ht="15" customHeight="1" x14ac:dyDescent="0.25">
      <c r="U51348" s="104"/>
      <c r="AB51348" s="104"/>
      <c r="AC51348" s="104"/>
      <c r="AF51348" s="104"/>
      <c r="AG51348" s="104"/>
      <c r="AK51348" s="104"/>
      <c r="AL51348" s="104"/>
      <c r="AO51348" s="104"/>
      <c r="AP51348" s="104"/>
    </row>
    <row r="51349" spans="21:42" ht="15" customHeight="1" x14ac:dyDescent="0.25">
      <c r="U51349" s="104"/>
      <c r="AB51349" s="104"/>
      <c r="AC51349" s="104"/>
      <c r="AF51349" s="104"/>
      <c r="AG51349" s="104"/>
      <c r="AK51349" s="104"/>
      <c r="AL51349" s="104"/>
      <c r="AO51349" s="104"/>
      <c r="AP51349" s="104"/>
    </row>
    <row r="51350" spans="21:42" ht="15" customHeight="1" x14ac:dyDescent="0.25">
      <c r="U51350" s="104"/>
      <c r="AB51350" s="104"/>
      <c r="AC51350" s="104"/>
      <c r="AF51350" s="104"/>
      <c r="AG51350" s="104"/>
      <c r="AK51350" s="104"/>
      <c r="AL51350" s="104"/>
      <c r="AO51350" s="104"/>
      <c r="AP51350" s="104"/>
    </row>
    <row r="51351" spans="21:42" ht="15" customHeight="1" x14ac:dyDescent="0.25">
      <c r="U51351" s="104"/>
      <c r="AB51351" s="104"/>
      <c r="AC51351" s="104"/>
      <c r="AF51351" s="104"/>
      <c r="AG51351" s="104"/>
      <c r="AK51351" s="104"/>
      <c r="AL51351" s="104"/>
      <c r="AO51351" s="104"/>
      <c r="AP51351" s="104"/>
    </row>
    <row r="51352" spans="21:42" ht="15" customHeight="1" x14ac:dyDescent="0.25">
      <c r="U51352" s="104"/>
      <c r="AB51352" s="104"/>
      <c r="AC51352" s="104"/>
      <c r="AF51352" s="104"/>
      <c r="AG51352" s="104"/>
      <c r="AK51352" s="104"/>
      <c r="AL51352" s="104"/>
      <c r="AO51352" s="104"/>
      <c r="AP51352" s="104"/>
    </row>
    <row r="51353" spans="21:42" ht="15" customHeight="1" x14ac:dyDescent="0.25">
      <c r="U51353" s="104"/>
      <c r="AB51353" s="104"/>
      <c r="AC51353" s="104"/>
      <c r="AF51353" s="104"/>
      <c r="AG51353" s="104"/>
      <c r="AK51353" s="104"/>
      <c r="AL51353" s="104"/>
      <c r="AO51353" s="104"/>
      <c r="AP51353" s="104"/>
    </row>
    <row r="51354" spans="21:42" ht="15" customHeight="1" x14ac:dyDescent="0.25">
      <c r="U51354" s="104"/>
      <c r="AB51354" s="104"/>
      <c r="AC51354" s="104"/>
      <c r="AF51354" s="104"/>
      <c r="AG51354" s="104"/>
      <c r="AK51354" s="104"/>
      <c r="AL51354" s="104"/>
      <c r="AO51354" s="104"/>
      <c r="AP51354" s="104"/>
    </row>
    <row r="51355" spans="21:42" ht="15" customHeight="1" x14ac:dyDescent="0.25">
      <c r="U51355" s="104"/>
      <c r="AB51355" s="104"/>
      <c r="AC51355" s="104"/>
      <c r="AF51355" s="104"/>
      <c r="AG51355" s="104"/>
      <c r="AK51355" s="104"/>
      <c r="AL51355" s="104"/>
      <c r="AO51355" s="104"/>
      <c r="AP51355" s="104"/>
    </row>
    <row r="51356" spans="21:42" ht="15" customHeight="1" x14ac:dyDescent="0.25">
      <c r="U51356" s="104"/>
      <c r="AB51356" s="104"/>
      <c r="AC51356" s="104"/>
      <c r="AF51356" s="104"/>
      <c r="AG51356" s="104"/>
      <c r="AK51356" s="104"/>
      <c r="AL51356" s="104"/>
      <c r="AO51356" s="104"/>
      <c r="AP51356" s="104"/>
    </row>
    <row r="51357" spans="21:42" ht="15" customHeight="1" x14ac:dyDescent="0.25">
      <c r="U51357" s="104"/>
      <c r="AB51357" s="104"/>
      <c r="AC51357" s="104"/>
      <c r="AF51357" s="104"/>
      <c r="AG51357" s="104"/>
      <c r="AK51357" s="104"/>
      <c r="AL51357" s="104"/>
      <c r="AO51357" s="104"/>
      <c r="AP51357" s="104"/>
    </row>
    <row r="51358" spans="21:42" ht="15" customHeight="1" x14ac:dyDescent="0.25">
      <c r="U51358" s="104"/>
      <c r="AB51358" s="104"/>
      <c r="AC51358" s="104"/>
      <c r="AF51358" s="104"/>
      <c r="AG51358" s="104"/>
      <c r="AK51358" s="104"/>
      <c r="AL51358" s="104"/>
      <c r="AO51358" s="104"/>
      <c r="AP51358" s="104"/>
    </row>
    <row r="51359" spans="21:42" ht="15" customHeight="1" x14ac:dyDescent="0.25">
      <c r="U51359" s="104"/>
      <c r="AB51359" s="104"/>
      <c r="AC51359" s="104"/>
      <c r="AF51359" s="104"/>
      <c r="AG51359" s="104"/>
      <c r="AK51359" s="104"/>
      <c r="AL51359" s="104"/>
      <c r="AO51359" s="104"/>
      <c r="AP51359" s="104"/>
    </row>
    <row r="51360" spans="21:42" ht="15" customHeight="1" x14ac:dyDescent="0.25">
      <c r="U51360" s="104"/>
      <c r="AB51360" s="104"/>
      <c r="AC51360" s="104"/>
      <c r="AF51360" s="104"/>
      <c r="AG51360" s="104"/>
      <c r="AK51360" s="104"/>
      <c r="AL51360" s="104"/>
      <c r="AO51360" s="104"/>
      <c r="AP51360" s="104"/>
    </row>
    <row r="51361" spans="21:42" ht="15" customHeight="1" x14ac:dyDescent="0.25">
      <c r="U51361" s="104"/>
      <c r="AB51361" s="104"/>
      <c r="AC51361" s="104"/>
      <c r="AF51361" s="104"/>
      <c r="AG51361" s="104"/>
      <c r="AK51361" s="104"/>
      <c r="AL51361" s="104"/>
      <c r="AO51361" s="104"/>
      <c r="AP51361" s="104"/>
    </row>
    <row r="51362" spans="21:42" ht="15" customHeight="1" x14ac:dyDescent="0.25">
      <c r="U51362" s="104"/>
      <c r="AB51362" s="104"/>
      <c r="AC51362" s="104"/>
      <c r="AF51362" s="104"/>
      <c r="AG51362" s="104"/>
      <c r="AK51362" s="104"/>
      <c r="AL51362" s="104"/>
      <c r="AO51362" s="104"/>
      <c r="AP51362" s="104"/>
    </row>
    <row r="51363" spans="21:42" ht="15" customHeight="1" x14ac:dyDescent="0.25">
      <c r="U51363" s="104"/>
      <c r="AB51363" s="104"/>
      <c r="AC51363" s="104"/>
      <c r="AF51363" s="104"/>
      <c r="AG51363" s="104"/>
      <c r="AK51363" s="104"/>
      <c r="AL51363" s="104"/>
      <c r="AO51363" s="104"/>
      <c r="AP51363" s="104"/>
    </row>
    <row r="51364" spans="21:42" ht="15" customHeight="1" x14ac:dyDescent="0.25">
      <c r="U51364" s="104"/>
      <c r="AB51364" s="104"/>
      <c r="AC51364" s="104"/>
      <c r="AF51364" s="104"/>
      <c r="AG51364" s="104"/>
      <c r="AK51364" s="104"/>
      <c r="AL51364" s="104"/>
      <c r="AO51364" s="104"/>
      <c r="AP51364" s="104"/>
    </row>
    <row r="51365" spans="21:42" ht="15" customHeight="1" x14ac:dyDescent="0.25">
      <c r="U51365" s="104"/>
      <c r="AB51365" s="104"/>
      <c r="AC51365" s="104"/>
      <c r="AF51365" s="104"/>
      <c r="AG51365" s="104"/>
      <c r="AK51365" s="104"/>
      <c r="AL51365" s="104"/>
      <c r="AO51365" s="104"/>
      <c r="AP51365" s="104"/>
    </row>
    <row r="51366" spans="21:42" ht="15" customHeight="1" x14ac:dyDescent="0.25">
      <c r="U51366" s="104"/>
      <c r="AB51366" s="104"/>
      <c r="AC51366" s="104"/>
      <c r="AF51366" s="104"/>
      <c r="AG51366" s="104"/>
      <c r="AK51366" s="104"/>
      <c r="AL51366" s="104"/>
      <c r="AO51366" s="104"/>
      <c r="AP51366" s="104"/>
    </row>
    <row r="51367" spans="21:42" ht="15" customHeight="1" x14ac:dyDescent="0.25">
      <c r="U51367" s="104"/>
      <c r="AB51367" s="104"/>
      <c r="AC51367" s="104"/>
      <c r="AF51367" s="104"/>
      <c r="AG51367" s="104"/>
      <c r="AK51367" s="104"/>
      <c r="AL51367" s="104"/>
      <c r="AO51367" s="104"/>
      <c r="AP51367" s="104"/>
    </row>
    <row r="51368" spans="21:42" ht="15" customHeight="1" x14ac:dyDescent="0.25">
      <c r="U51368" s="104"/>
      <c r="AB51368" s="104"/>
      <c r="AC51368" s="104"/>
      <c r="AF51368" s="104"/>
      <c r="AG51368" s="104"/>
      <c r="AK51368" s="104"/>
      <c r="AL51368" s="104"/>
      <c r="AO51368" s="104"/>
      <c r="AP51368" s="104"/>
    </row>
    <row r="51369" spans="21:42" ht="15" customHeight="1" x14ac:dyDescent="0.25">
      <c r="U51369" s="104"/>
      <c r="AB51369" s="104"/>
      <c r="AC51369" s="104"/>
      <c r="AF51369" s="104"/>
      <c r="AG51369" s="104"/>
      <c r="AK51369" s="104"/>
      <c r="AL51369" s="104"/>
      <c r="AO51369" s="104"/>
      <c r="AP51369" s="104"/>
    </row>
    <row r="51370" spans="21:42" ht="15" customHeight="1" x14ac:dyDescent="0.25">
      <c r="U51370" s="104"/>
      <c r="AB51370" s="104"/>
      <c r="AC51370" s="104"/>
      <c r="AF51370" s="104"/>
      <c r="AG51370" s="104"/>
      <c r="AK51370" s="104"/>
      <c r="AL51370" s="104"/>
      <c r="AO51370" s="104"/>
      <c r="AP51370" s="104"/>
    </row>
    <row r="51371" spans="21:42" ht="15" customHeight="1" x14ac:dyDescent="0.25">
      <c r="U51371" s="104"/>
      <c r="AB51371" s="104"/>
      <c r="AC51371" s="104"/>
      <c r="AF51371" s="104"/>
      <c r="AG51371" s="104"/>
      <c r="AK51371" s="104"/>
      <c r="AL51371" s="104"/>
      <c r="AO51371" s="104"/>
      <c r="AP51371" s="104"/>
    </row>
    <row r="51372" spans="21:42" ht="15" customHeight="1" x14ac:dyDescent="0.25">
      <c r="U51372" s="104"/>
      <c r="AB51372" s="104"/>
      <c r="AC51372" s="104"/>
      <c r="AF51372" s="104"/>
      <c r="AG51372" s="104"/>
      <c r="AK51372" s="104"/>
      <c r="AL51372" s="104"/>
      <c r="AO51372" s="104"/>
      <c r="AP51372" s="104"/>
    </row>
    <row r="51373" spans="21:42" ht="15" customHeight="1" x14ac:dyDescent="0.25">
      <c r="U51373" s="104"/>
      <c r="AB51373" s="104"/>
      <c r="AC51373" s="104"/>
      <c r="AF51373" s="104"/>
      <c r="AG51373" s="104"/>
      <c r="AK51373" s="104"/>
      <c r="AL51373" s="104"/>
      <c r="AO51373" s="104"/>
      <c r="AP51373" s="104"/>
    </row>
    <row r="51374" spans="21:42" ht="15" customHeight="1" x14ac:dyDescent="0.25">
      <c r="U51374" s="104"/>
      <c r="AB51374" s="104"/>
      <c r="AC51374" s="104"/>
      <c r="AF51374" s="104"/>
      <c r="AG51374" s="104"/>
      <c r="AK51374" s="104"/>
      <c r="AL51374" s="104"/>
      <c r="AO51374" s="104"/>
      <c r="AP51374" s="104"/>
    </row>
    <row r="51375" spans="21:42" ht="15" customHeight="1" x14ac:dyDescent="0.25">
      <c r="U51375" s="104"/>
      <c r="AB51375" s="104"/>
      <c r="AC51375" s="104"/>
      <c r="AF51375" s="104"/>
      <c r="AG51375" s="104"/>
      <c r="AK51375" s="104"/>
      <c r="AL51375" s="104"/>
      <c r="AO51375" s="104"/>
      <c r="AP51375" s="104"/>
    </row>
    <row r="51376" spans="21:42" ht="15" customHeight="1" x14ac:dyDescent="0.25">
      <c r="U51376" s="104"/>
      <c r="AB51376" s="104"/>
      <c r="AC51376" s="104"/>
      <c r="AF51376" s="104"/>
      <c r="AG51376" s="104"/>
      <c r="AK51376" s="104"/>
      <c r="AL51376" s="104"/>
      <c r="AO51376" s="104"/>
      <c r="AP51376" s="104"/>
    </row>
    <row r="51377" spans="21:42" ht="15" customHeight="1" x14ac:dyDescent="0.25">
      <c r="U51377" s="104"/>
      <c r="AB51377" s="104"/>
      <c r="AC51377" s="104"/>
      <c r="AF51377" s="104"/>
      <c r="AG51377" s="104"/>
      <c r="AK51377" s="104"/>
      <c r="AL51377" s="104"/>
      <c r="AO51377" s="104"/>
      <c r="AP51377" s="104"/>
    </row>
    <row r="51378" spans="21:42" ht="15" customHeight="1" x14ac:dyDescent="0.25">
      <c r="U51378" s="104"/>
      <c r="AB51378" s="104"/>
      <c r="AC51378" s="104"/>
      <c r="AF51378" s="104"/>
      <c r="AG51378" s="104"/>
      <c r="AK51378" s="104"/>
      <c r="AL51378" s="104"/>
      <c r="AO51378" s="104"/>
      <c r="AP51378" s="104"/>
    </row>
    <row r="51379" spans="21:42" ht="15" customHeight="1" x14ac:dyDescent="0.25">
      <c r="U51379" s="104"/>
      <c r="AB51379" s="104"/>
      <c r="AC51379" s="104"/>
      <c r="AF51379" s="104"/>
      <c r="AG51379" s="104"/>
      <c r="AK51379" s="104"/>
      <c r="AL51379" s="104"/>
      <c r="AO51379" s="104"/>
      <c r="AP51379" s="104"/>
    </row>
    <row r="51380" spans="21:42" ht="15" customHeight="1" x14ac:dyDescent="0.25">
      <c r="U51380" s="104"/>
      <c r="AB51380" s="104"/>
      <c r="AC51380" s="104"/>
      <c r="AF51380" s="104"/>
      <c r="AG51380" s="104"/>
      <c r="AK51380" s="104"/>
      <c r="AL51380" s="104"/>
      <c r="AO51380" s="104"/>
      <c r="AP51380" s="104"/>
    </row>
    <row r="51381" spans="21:42" ht="15" customHeight="1" x14ac:dyDescent="0.25">
      <c r="U51381" s="104"/>
      <c r="AB51381" s="104"/>
      <c r="AC51381" s="104"/>
      <c r="AF51381" s="104"/>
      <c r="AG51381" s="104"/>
      <c r="AK51381" s="104"/>
      <c r="AL51381" s="104"/>
      <c r="AO51381" s="104"/>
      <c r="AP51381" s="104"/>
    </row>
    <row r="51382" spans="21:42" ht="15" customHeight="1" x14ac:dyDescent="0.25">
      <c r="U51382" s="104"/>
      <c r="AB51382" s="104"/>
      <c r="AC51382" s="104"/>
      <c r="AF51382" s="104"/>
      <c r="AG51382" s="104"/>
      <c r="AK51382" s="104"/>
      <c r="AL51382" s="104"/>
      <c r="AO51382" s="104"/>
      <c r="AP51382" s="104"/>
    </row>
    <row r="51383" spans="21:42" ht="15" customHeight="1" x14ac:dyDescent="0.25">
      <c r="U51383" s="104"/>
      <c r="AB51383" s="104"/>
      <c r="AC51383" s="104"/>
      <c r="AF51383" s="104"/>
      <c r="AG51383" s="104"/>
      <c r="AK51383" s="104"/>
      <c r="AL51383" s="104"/>
      <c r="AO51383" s="104"/>
      <c r="AP51383" s="104"/>
    </row>
    <row r="51384" spans="21:42" ht="15" customHeight="1" x14ac:dyDescent="0.25">
      <c r="U51384" s="104"/>
      <c r="AB51384" s="104"/>
      <c r="AC51384" s="104"/>
      <c r="AF51384" s="104"/>
      <c r="AG51384" s="104"/>
      <c r="AK51384" s="104"/>
      <c r="AL51384" s="104"/>
      <c r="AO51384" s="104"/>
      <c r="AP51384" s="104"/>
    </row>
    <row r="51385" spans="21:42" ht="15" customHeight="1" x14ac:dyDescent="0.25">
      <c r="U51385" s="104"/>
      <c r="AB51385" s="104"/>
      <c r="AC51385" s="104"/>
      <c r="AF51385" s="104"/>
      <c r="AG51385" s="104"/>
      <c r="AK51385" s="104"/>
      <c r="AL51385" s="104"/>
      <c r="AO51385" s="104"/>
      <c r="AP51385" s="104"/>
    </row>
    <row r="51386" spans="21:42" ht="15" customHeight="1" x14ac:dyDescent="0.25">
      <c r="U51386" s="104"/>
      <c r="AB51386" s="104"/>
      <c r="AC51386" s="104"/>
      <c r="AF51386" s="104"/>
      <c r="AG51386" s="104"/>
      <c r="AK51386" s="104"/>
      <c r="AL51386" s="104"/>
      <c r="AO51386" s="104"/>
      <c r="AP51386" s="104"/>
    </row>
    <row r="51387" spans="21:42" ht="15" customHeight="1" x14ac:dyDescent="0.25">
      <c r="U51387" s="104"/>
      <c r="AB51387" s="104"/>
      <c r="AC51387" s="104"/>
      <c r="AF51387" s="104"/>
      <c r="AG51387" s="104"/>
      <c r="AK51387" s="104"/>
      <c r="AL51387" s="104"/>
      <c r="AO51387" s="104"/>
      <c r="AP51387" s="104"/>
    </row>
    <row r="51388" spans="21:42" ht="15" customHeight="1" x14ac:dyDescent="0.25">
      <c r="U51388" s="104"/>
      <c r="AB51388" s="104"/>
      <c r="AC51388" s="104"/>
      <c r="AF51388" s="104"/>
      <c r="AG51388" s="104"/>
      <c r="AK51388" s="104"/>
      <c r="AL51388" s="104"/>
      <c r="AO51388" s="104"/>
      <c r="AP51388" s="104"/>
    </row>
    <row r="51389" spans="21:42" ht="15" customHeight="1" x14ac:dyDescent="0.25">
      <c r="U51389" s="104"/>
      <c r="AB51389" s="104"/>
      <c r="AC51389" s="104"/>
      <c r="AF51389" s="104"/>
      <c r="AG51389" s="104"/>
      <c r="AK51389" s="104"/>
      <c r="AL51389" s="104"/>
      <c r="AO51389" s="104"/>
      <c r="AP51389" s="104"/>
    </row>
    <row r="51390" spans="21:42" ht="15" customHeight="1" x14ac:dyDescent="0.25">
      <c r="U51390" s="104"/>
      <c r="AB51390" s="104"/>
      <c r="AC51390" s="104"/>
      <c r="AF51390" s="104"/>
      <c r="AG51390" s="104"/>
      <c r="AK51390" s="104"/>
      <c r="AL51390" s="104"/>
      <c r="AO51390" s="104"/>
      <c r="AP51390" s="104"/>
    </row>
    <row r="51391" spans="21:42" ht="15" customHeight="1" x14ac:dyDescent="0.25">
      <c r="U51391" s="104"/>
      <c r="AB51391" s="104"/>
      <c r="AC51391" s="104"/>
      <c r="AF51391" s="104"/>
      <c r="AG51391" s="104"/>
      <c r="AK51391" s="104"/>
      <c r="AL51391" s="104"/>
      <c r="AO51391" s="104"/>
      <c r="AP51391" s="104"/>
    </row>
    <row r="51392" spans="21:42" ht="15" customHeight="1" x14ac:dyDescent="0.25">
      <c r="U51392" s="104"/>
      <c r="AB51392" s="104"/>
      <c r="AC51392" s="104"/>
      <c r="AF51392" s="104"/>
      <c r="AG51392" s="104"/>
      <c r="AK51392" s="104"/>
      <c r="AL51392" s="104"/>
      <c r="AO51392" s="104"/>
      <c r="AP51392" s="104"/>
    </row>
    <row r="51393" spans="21:42" ht="15" customHeight="1" x14ac:dyDescent="0.25">
      <c r="U51393" s="104"/>
      <c r="AB51393" s="104"/>
      <c r="AC51393" s="104"/>
      <c r="AF51393" s="104"/>
      <c r="AG51393" s="104"/>
      <c r="AK51393" s="104"/>
      <c r="AL51393" s="104"/>
      <c r="AO51393" s="104"/>
      <c r="AP51393" s="104"/>
    </row>
    <row r="51394" spans="21:42" ht="15" customHeight="1" x14ac:dyDescent="0.25">
      <c r="U51394" s="104"/>
      <c r="AB51394" s="104"/>
      <c r="AC51394" s="104"/>
      <c r="AF51394" s="104"/>
      <c r="AG51394" s="104"/>
      <c r="AK51394" s="104"/>
      <c r="AL51394" s="104"/>
      <c r="AO51394" s="104"/>
      <c r="AP51394" s="104"/>
    </row>
    <row r="51395" spans="21:42" ht="15" customHeight="1" x14ac:dyDescent="0.25">
      <c r="U51395" s="104"/>
      <c r="AB51395" s="104"/>
      <c r="AC51395" s="104"/>
      <c r="AF51395" s="104"/>
      <c r="AG51395" s="104"/>
      <c r="AK51395" s="104"/>
      <c r="AL51395" s="104"/>
      <c r="AO51395" s="104"/>
      <c r="AP51395" s="104"/>
    </row>
    <row r="51396" spans="21:42" ht="15" customHeight="1" x14ac:dyDescent="0.25">
      <c r="U51396" s="104"/>
      <c r="AB51396" s="104"/>
      <c r="AC51396" s="104"/>
      <c r="AF51396" s="104"/>
      <c r="AG51396" s="104"/>
      <c r="AK51396" s="104"/>
      <c r="AL51396" s="104"/>
      <c r="AO51396" s="104"/>
      <c r="AP51396" s="104"/>
    </row>
    <row r="51397" spans="21:42" ht="15" customHeight="1" x14ac:dyDescent="0.25">
      <c r="U51397" s="104"/>
      <c r="AB51397" s="104"/>
      <c r="AC51397" s="104"/>
      <c r="AF51397" s="104"/>
      <c r="AG51397" s="104"/>
      <c r="AK51397" s="104"/>
      <c r="AL51397" s="104"/>
      <c r="AO51397" s="104"/>
      <c r="AP51397" s="104"/>
    </row>
    <row r="51398" spans="21:42" ht="15" customHeight="1" x14ac:dyDescent="0.25">
      <c r="U51398" s="104"/>
      <c r="AB51398" s="104"/>
      <c r="AC51398" s="104"/>
      <c r="AF51398" s="104"/>
      <c r="AG51398" s="104"/>
      <c r="AK51398" s="104"/>
      <c r="AL51398" s="104"/>
      <c r="AO51398" s="104"/>
      <c r="AP51398" s="104"/>
    </row>
    <row r="51399" spans="21:42" ht="15" customHeight="1" x14ac:dyDescent="0.25">
      <c r="U51399" s="104"/>
      <c r="AB51399" s="104"/>
      <c r="AC51399" s="104"/>
      <c r="AF51399" s="104"/>
      <c r="AG51399" s="104"/>
      <c r="AK51399" s="104"/>
      <c r="AL51399" s="104"/>
      <c r="AO51399" s="104"/>
      <c r="AP51399" s="104"/>
    </row>
    <row r="51400" spans="21:42" ht="15" customHeight="1" x14ac:dyDescent="0.25">
      <c r="U51400" s="104"/>
      <c r="AB51400" s="104"/>
      <c r="AC51400" s="104"/>
      <c r="AF51400" s="104"/>
      <c r="AG51400" s="104"/>
      <c r="AK51400" s="104"/>
      <c r="AL51400" s="104"/>
      <c r="AO51400" s="104"/>
      <c r="AP51400" s="104"/>
    </row>
    <row r="51401" spans="21:42" ht="15" customHeight="1" x14ac:dyDescent="0.25">
      <c r="U51401" s="104"/>
      <c r="AB51401" s="104"/>
      <c r="AC51401" s="104"/>
      <c r="AF51401" s="104"/>
      <c r="AG51401" s="104"/>
      <c r="AK51401" s="104"/>
      <c r="AL51401" s="104"/>
      <c r="AO51401" s="104"/>
      <c r="AP51401" s="104"/>
    </row>
    <row r="51402" spans="21:42" ht="15" customHeight="1" x14ac:dyDescent="0.25">
      <c r="U51402" s="104"/>
      <c r="AB51402" s="104"/>
      <c r="AC51402" s="104"/>
      <c r="AF51402" s="104"/>
      <c r="AG51402" s="104"/>
      <c r="AK51402" s="104"/>
      <c r="AL51402" s="104"/>
      <c r="AO51402" s="104"/>
      <c r="AP51402" s="104"/>
    </row>
    <row r="51403" spans="21:42" ht="15" customHeight="1" x14ac:dyDescent="0.25">
      <c r="U51403" s="104"/>
      <c r="AB51403" s="104"/>
      <c r="AC51403" s="104"/>
      <c r="AF51403" s="104"/>
      <c r="AG51403" s="104"/>
      <c r="AK51403" s="104"/>
      <c r="AL51403" s="104"/>
      <c r="AO51403" s="104"/>
      <c r="AP51403" s="104"/>
    </row>
    <row r="51404" spans="21:42" ht="15" customHeight="1" x14ac:dyDescent="0.25">
      <c r="U51404" s="104"/>
      <c r="AB51404" s="104"/>
      <c r="AC51404" s="104"/>
      <c r="AF51404" s="104"/>
      <c r="AG51404" s="104"/>
      <c r="AK51404" s="104"/>
      <c r="AL51404" s="104"/>
      <c r="AO51404" s="104"/>
      <c r="AP51404" s="104"/>
    </row>
    <row r="51405" spans="21:42" ht="15" customHeight="1" x14ac:dyDescent="0.25">
      <c r="U51405" s="104"/>
      <c r="AB51405" s="104"/>
      <c r="AC51405" s="104"/>
      <c r="AF51405" s="104"/>
      <c r="AG51405" s="104"/>
      <c r="AK51405" s="104"/>
      <c r="AL51405" s="104"/>
      <c r="AO51405" s="104"/>
      <c r="AP51405" s="104"/>
    </row>
    <row r="51406" spans="21:42" ht="15" customHeight="1" x14ac:dyDescent="0.25">
      <c r="U51406" s="104"/>
      <c r="AB51406" s="104"/>
      <c r="AC51406" s="104"/>
      <c r="AF51406" s="104"/>
      <c r="AG51406" s="104"/>
      <c r="AK51406" s="104"/>
      <c r="AL51406" s="104"/>
      <c r="AO51406" s="104"/>
      <c r="AP51406" s="104"/>
    </row>
    <row r="51407" spans="21:42" ht="15" customHeight="1" x14ac:dyDescent="0.25">
      <c r="U51407" s="104"/>
      <c r="AB51407" s="104"/>
      <c r="AC51407" s="104"/>
      <c r="AF51407" s="104"/>
      <c r="AG51407" s="104"/>
      <c r="AK51407" s="104"/>
      <c r="AL51407" s="104"/>
      <c r="AO51407" s="104"/>
      <c r="AP51407" s="104"/>
    </row>
    <row r="51408" spans="21:42" ht="15" customHeight="1" x14ac:dyDescent="0.25">
      <c r="U51408" s="104"/>
      <c r="AB51408" s="104"/>
      <c r="AC51408" s="104"/>
      <c r="AF51408" s="104"/>
      <c r="AG51408" s="104"/>
      <c r="AK51408" s="104"/>
      <c r="AL51408" s="104"/>
      <c r="AO51408" s="104"/>
      <c r="AP51408" s="104"/>
    </row>
    <row r="51409" spans="21:42" ht="15" customHeight="1" x14ac:dyDescent="0.25">
      <c r="U51409" s="104"/>
      <c r="AB51409" s="104"/>
      <c r="AC51409" s="104"/>
      <c r="AF51409" s="104"/>
      <c r="AG51409" s="104"/>
      <c r="AK51409" s="104"/>
      <c r="AL51409" s="104"/>
      <c r="AO51409" s="104"/>
      <c r="AP51409" s="104"/>
    </row>
    <row r="51410" spans="21:42" ht="15" customHeight="1" x14ac:dyDescent="0.25">
      <c r="U51410" s="104"/>
      <c r="AB51410" s="104"/>
      <c r="AC51410" s="104"/>
      <c r="AF51410" s="104"/>
      <c r="AG51410" s="104"/>
      <c r="AK51410" s="104"/>
      <c r="AL51410" s="104"/>
      <c r="AO51410" s="104"/>
      <c r="AP51410" s="104"/>
    </row>
    <row r="51411" spans="21:42" ht="15" customHeight="1" x14ac:dyDescent="0.25">
      <c r="U51411" s="104"/>
      <c r="AB51411" s="104"/>
      <c r="AC51411" s="104"/>
      <c r="AF51411" s="104"/>
      <c r="AG51411" s="104"/>
      <c r="AK51411" s="104"/>
      <c r="AL51411" s="104"/>
      <c r="AO51411" s="104"/>
      <c r="AP51411" s="104"/>
    </row>
    <row r="51412" spans="21:42" ht="15" customHeight="1" x14ac:dyDescent="0.25">
      <c r="U51412" s="104"/>
      <c r="AB51412" s="104"/>
      <c r="AC51412" s="104"/>
      <c r="AF51412" s="104"/>
      <c r="AG51412" s="104"/>
      <c r="AK51412" s="104"/>
      <c r="AL51412" s="104"/>
      <c r="AO51412" s="104"/>
      <c r="AP51412" s="104"/>
    </row>
    <row r="51413" spans="21:42" ht="15" customHeight="1" x14ac:dyDescent="0.25">
      <c r="U51413" s="104"/>
      <c r="AB51413" s="104"/>
      <c r="AC51413" s="104"/>
      <c r="AF51413" s="104"/>
      <c r="AG51413" s="104"/>
      <c r="AK51413" s="104"/>
      <c r="AL51413" s="104"/>
      <c r="AO51413" s="104"/>
      <c r="AP51413" s="104"/>
    </row>
    <row r="51414" spans="21:42" ht="15" customHeight="1" x14ac:dyDescent="0.25">
      <c r="U51414" s="104"/>
      <c r="AB51414" s="104"/>
      <c r="AC51414" s="104"/>
      <c r="AF51414" s="104"/>
      <c r="AG51414" s="104"/>
      <c r="AK51414" s="104"/>
      <c r="AL51414" s="104"/>
      <c r="AO51414" s="104"/>
      <c r="AP51414" s="104"/>
    </row>
    <row r="51415" spans="21:42" ht="15" customHeight="1" x14ac:dyDescent="0.25">
      <c r="U51415" s="104"/>
      <c r="AB51415" s="104"/>
      <c r="AC51415" s="104"/>
      <c r="AF51415" s="104"/>
      <c r="AG51415" s="104"/>
      <c r="AK51415" s="104"/>
      <c r="AL51415" s="104"/>
      <c r="AO51415" s="104"/>
      <c r="AP51415" s="104"/>
    </row>
    <row r="51416" spans="21:42" ht="15" customHeight="1" x14ac:dyDescent="0.25">
      <c r="U51416" s="104"/>
      <c r="AB51416" s="104"/>
      <c r="AC51416" s="104"/>
      <c r="AF51416" s="104"/>
      <c r="AG51416" s="104"/>
      <c r="AK51416" s="104"/>
      <c r="AL51416" s="104"/>
      <c r="AO51416" s="104"/>
      <c r="AP51416" s="104"/>
    </row>
    <row r="51417" spans="21:42" ht="15" customHeight="1" x14ac:dyDescent="0.25">
      <c r="U51417" s="104"/>
      <c r="AB51417" s="104"/>
      <c r="AC51417" s="104"/>
      <c r="AF51417" s="104"/>
      <c r="AG51417" s="104"/>
      <c r="AK51417" s="104"/>
      <c r="AL51417" s="104"/>
      <c r="AO51417" s="104"/>
      <c r="AP51417" s="104"/>
    </row>
    <row r="51418" spans="21:42" ht="15" customHeight="1" x14ac:dyDescent="0.25">
      <c r="U51418" s="104"/>
      <c r="AB51418" s="104"/>
      <c r="AC51418" s="104"/>
      <c r="AF51418" s="104"/>
      <c r="AG51418" s="104"/>
      <c r="AK51418" s="104"/>
      <c r="AL51418" s="104"/>
      <c r="AO51418" s="104"/>
      <c r="AP51418" s="104"/>
    </row>
    <row r="51419" spans="21:42" ht="15" customHeight="1" x14ac:dyDescent="0.25">
      <c r="U51419" s="104"/>
      <c r="AB51419" s="104"/>
      <c r="AC51419" s="104"/>
      <c r="AF51419" s="104"/>
      <c r="AG51419" s="104"/>
      <c r="AK51419" s="104"/>
      <c r="AL51419" s="104"/>
      <c r="AO51419" s="104"/>
      <c r="AP51419" s="104"/>
    </row>
    <row r="51420" spans="21:42" ht="15" customHeight="1" x14ac:dyDescent="0.25">
      <c r="U51420" s="104"/>
      <c r="AB51420" s="104"/>
      <c r="AC51420" s="104"/>
      <c r="AF51420" s="104"/>
      <c r="AG51420" s="104"/>
      <c r="AK51420" s="104"/>
      <c r="AL51420" s="104"/>
      <c r="AO51420" s="104"/>
      <c r="AP51420" s="104"/>
    </row>
    <row r="51421" spans="21:42" ht="15" customHeight="1" x14ac:dyDescent="0.25">
      <c r="U51421" s="104"/>
      <c r="AB51421" s="104"/>
      <c r="AC51421" s="104"/>
      <c r="AF51421" s="104"/>
      <c r="AG51421" s="104"/>
      <c r="AK51421" s="104"/>
      <c r="AL51421" s="104"/>
      <c r="AO51421" s="104"/>
      <c r="AP51421" s="104"/>
    </row>
    <row r="51422" spans="21:42" ht="15" customHeight="1" x14ac:dyDescent="0.25">
      <c r="U51422" s="104"/>
      <c r="AB51422" s="104"/>
      <c r="AC51422" s="104"/>
      <c r="AF51422" s="104"/>
      <c r="AG51422" s="104"/>
      <c r="AK51422" s="104"/>
      <c r="AL51422" s="104"/>
      <c r="AO51422" s="104"/>
      <c r="AP51422" s="104"/>
    </row>
    <row r="51423" spans="21:42" ht="15" customHeight="1" x14ac:dyDescent="0.25">
      <c r="U51423" s="104"/>
      <c r="AB51423" s="104"/>
      <c r="AC51423" s="104"/>
      <c r="AF51423" s="104"/>
      <c r="AG51423" s="104"/>
      <c r="AK51423" s="104"/>
      <c r="AL51423" s="104"/>
      <c r="AO51423" s="104"/>
      <c r="AP51423" s="104"/>
    </row>
    <row r="51424" spans="21:42" ht="15" customHeight="1" x14ac:dyDescent="0.25">
      <c r="U51424" s="104"/>
      <c r="AB51424" s="104"/>
      <c r="AC51424" s="104"/>
      <c r="AF51424" s="104"/>
      <c r="AG51424" s="104"/>
      <c r="AK51424" s="104"/>
      <c r="AL51424" s="104"/>
      <c r="AO51424" s="104"/>
      <c r="AP51424" s="104"/>
    </row>
    <row r="51425" spans="21:42" ht="15" customHeight="1" x14ac:dyDescent="0.25">
      <c r="U51425" s="104"/>
      <c r="AB51425" s="104"/>
      <c r="AC51425" s="104"/>
      <c r="AF51425" s="104"/>
      <c r="AG51425" s="104"/>
      <c r="AK51425" s="104"/>
      <c r="AL51425" s="104"/>
      <c r="AO51425" s="104"/>
      <c r="AP51425" s="104"/>
    </row>
    <row r="51426" spans="21:42" ht="15" customHeight="1" x14ac:dyDescent="0.25">
      <c r="U51426" s="104"/>
      <c r="AB51426" s="104"/>
      <c r="AC51426" s="104"/>
      <c r="AF51426" s="104"/>
      <c r="AG51426" s="104"/>
      <c r="AK51426" s="104"/>
      <c r="AL51426" s="104"/>
      <c r="AO51426" s="104"/>
      <c r="AP51426" s="104"/>
    </row>
    <row r="51427" spans="21:42" ht="15" customHeight="1" x14ac:dyDescent="0.25">
      <c r="U51427" s="104"/>
      <c r="AB51427" s="104"/>
      <c r="AC51427" s="104"/>
      <c r="AF51427" s="104"/>
      <c r="AG51427" s="104"/>
      <c r="AK51427" s="104"/>
      <c r="AL51427" s="104"/>
      <c r="AO51427" s="104"/>
      <c r="AP51427" s="104"/>
    </row>
    <row r="51428" spans="21:42" ht="15" customHeight="1" x14ac:dyDescent="0.25">
      <c r="U51428" s="104"/>
      <c r="AB51428" s="104"/>
      <c r="AC51428" s="104"/>
      <c r="AF51428" s="104"/>
      <c r="AG51428" s="104"/>
      <c r="AK51428" s="104"/>
      <c r="AL51428" s="104"/>
      <c r="AO51428" s="104"/>
      <c r="AP51428" s="104"/>
    </row>
    <row r="51429" spans="21:42" ht="15" customHeight="1" x14ac:dyDescent="0.25">
      <c r="U51429" s="104"/>
      <c r="AB51429" s="104"/>
      <c r="AC51429" s="104"/>
      <c r="AF51429" s="104"/>
      <c r="AG51429" s="104"/>
      <c r="AK51429" s="104"/>
      <c r="AL51429" s="104"/>
      <c r="AO51429" s="104"/>
      <c r="AP51429" s="104"/>
    </row>
    <row r="51430" spans="21:42" ht="15" customHeight="1" x14ac:dyDescent="0.25">
      <c r="U51430" s="104"/>
      <c r="AB51430" s="104"/>
      <c r="AC51430" s="104"/>
      <c r="AF51430" s="104"/>
      <c r="AG51430" s="104"/>
      <c r="AK51430" s="104"/>
      <c r="AL51430" s="104"/>
      <c r="AO51430" s="104"/>
      <c r="AP51430" s="104"/>
    </row>
    <row r="51431" spans="21:42" ht="15" customHeight="1" x14ac:dyDescent="0.25">
      <c r="U51431" s="104"/>
      <c r="AB51431" s="104"/>
      <c r="AC51431" s="104"/>
      <c r="AF51431" s="104"/>
      <c r="AG51431" s="104"/>
      <c r="AK51431" s="104"/>
      <c r="AL51431" s="104"/>
      <c r="AO51431" s="104"/>
      <c r="AP51431" s="104"/>
    </row>
    <row r="51432" spans="21:42" ht="15" customHeight="1" x14ac:dyDescent="0.25">
      <c r="U51432" s="104"/>
      <c r="AB51432" s="104"/>
      <c r="AC51432" s="104"/>
      <c r="AF51432" s="104"/>
      <c r="AG51432" s="104"/>
      <c r="AK51432" s="104"/>
      <c r="AL51432" s="104"/>
      <c r="AO51432" s="104"/>
      <c r="AP51432" s="104"/>
    </row>
    <row r="51433" spans="21:42" ht="15" customHeight="1" x14ac:dyDescent="0.25">
      <c r="U51433" s="104"/>
      <c r="AB51433" s="104"/>
      <c r="AC51433" s="104"/>
      <c r="AF51433" s="104"/>
      <c r="AG51433" s="104"/>
      <c r="AK51433" s="104"/>
      <c r="AL51433" s="104"/>
      <c r="AO51433" s="104"/>
      <c r="AP51433" s="104"/>
    </row>
    <row r="51434" spans="21:42" ht="15" customHeight="1" x14ac:dyDescent="0.25">
      <c r="U51434" s="104"/>
      <c r="AB51434" s="104"/>
      <c r="AC51434" s="104"/>
      <c r="AF51434" s="104"/>
      <c r="AG51434" s="104"/>
      <c r="AK51434" s="104"/>
      <c r="AL51434" s="104"/>
      <c r="AO51434" s="104"/>
      <c r="AP51434" s="104"/>
    </row>
    <row r="51435" spans="21:42" ht="15" customHeight="1" x14ac:dyDescent="0.25">
      <c r="U51435" s="104"/>
      <c r="AB51435" s="104"/>
      <c r="AC51435" s="104"/>
      <c r="AF51435" s="104"/>
      <c r="AG51435" s="104"/>
      <c r="AK51435" s="104"/>
      <c r="AL51435" s="104"/>
      <c r="AO51435" s="104"/>
      <c r="AP51435" s="104"/>
    </row>
    <row r="51436" spans="21:42" ht="15" customHeight="1" x14ac:dyDescent="0.25">
      <c r="U51436" s="104"/>
      <c r="AB51436" s="104"/>
      <c r="AC51436" s="104"/>
      <c r="AF51436" s="104"/>
      <c r="AG51436" s="104"/>
      <c r="AK51436" s="104"/>
      <c r="AL51436" s="104"/>
      <c r="AO51436" s="104"/>
      <c r="AP51436" s="104"/>
    </row>
    <row r="51437" spans="21:42" ht="15" customHeight="1" x14ac:dyDescent="0.25">
      <c r="U51437" s="104"/>
      <c r="AB51437" s="104"/>
      <c r="AC51437" s="104"/>
      <c r="AF51437" s="104"/>
      <c r="AG51437" s="104"/>
      <c r="AK51437" s="104"/>
      <c r="AL51437" s="104"/>
      <c r="AO51437" s="104"/>
      <c r="AP51437" s="104"/>
    </row>
    <row r="51438" spans="21:42" ht="15" customHeight="1" x14ac:dyDescent="0.25">
      <c r="U51438" s="104"/>
      <c r="AB51438" s="104"/>
      <c r="AC51438" s="104"/>
      <c r="AF51438" s="104"/>
      <c r="AG51438" s="104"/>
      <c r="AK51438" s="104"/>
      <c r="AL51438" s="104"/>
      <c r="AO51438" s="104"/>
      <c r="AP51438" s="104"/>
    </row>
    <row r="51439" spans="21:42" ht="15" customHeight="1" x14ac:dyDescent="0.25">
      <c r="U51439" s="104"/>
      <c r="AB51439" s="104"/>
      <c r="AC51439" s="104"/>
      <c r="AF51439" s="104"/>
      <c r="AG51439" s="104"/>
      <c r="AK51439" s="104"/>
      <c r="AL51439" s="104"/>
      <c r="AO51439" s="104"/>
      <c r="AP51439" s="104"/>
    </row>
    <row r="51440" spans="21:42" ht="15" customHeight="1" x14ac:dyDescent="0.25">
      <c r="U51440" s="104"/>
      <c r="AB51440" s="104"/>
      <c r="AC51440" s="104"/>
      <c r="AF51440" s="104"/>
      <c r="AG51440" s="104"/>
      <c r="AK51440" s="104"/>
      <c r="AL51440" s="104"/>
      <c r="AO51440" s="104"/>
      <c r="AP51440" s="104"/>
    </row>
    <row r="51441" spans="21:42" ht="15" customHeight="1" x14ac:dyDescent="0.25">
      <c r="U51441" s="104"/>
      <c r="AB51441" s="104"/>
      <c r="AC51441" s="104"/>
      <c r="AF51441" s="104"/>
      <c r="AG51441" s="104"/>
      <c r="AK51441" s="104"/>
      <c r="AL51441" s="104"/>
      <c r="AO51441" s="104"/>
      <c r="AP51441" s="104"/>
    </row>
    <row r="51442" spans="21:42" ht="15" customHeight="1" x14ac:dyDescent="0.25">
      <c r="U51442" s="104"/>
      <c r="AB51442" s="104"/>
      <c r="AC51442" s="104"/>
      <c r="AF51442" s="104"/>
      <c r="AG51442" s="104"/>
      <c r="AK51442" s="104"/>
      <c r="AL51442" s="104"/>
      <c r="AO51442" s="104"/>
      <c r="AP51442" s="104"/>
    </row>
    <row r="51443" spans="21:42" ht="15" customHeight="1" x14ac:dyDescent="0.25">
      <c r="U51443" s="104"/>
      <c r="AB51443" s="104"/>
      <c r="AC51443" s="104"/>
      <c r="AF51443" s="104"/>
      <c r="AG51443" s="104"/>
      <c r="AK51443" s="104"/>
      <c r="AL51443" s="104"/>
      <c r="AO51443" s="104"/>
      <c r="AP51443" s="104"/>
    </row>
    <row r="51444" spans="21:42" ht="15" customHeight="1" x14ac:dyDescent="0.25">
      <c r="U51444" s="104"/>
      <c r="AB51444" s="104"/>
      <c r="AC51444" s="104"/>
      <c r="AF51444" s="104"/>
      <c r="AG51444" s="104"/>
      <c r="AK51444" s="104"/>
      <c r="AL51444" s="104"/>
      <c r="AO51444" s="104"/>
      <c r="AP51444" s="104"/>
    </row>
    <row r="51445" spans="21:42" ht="15" customHeight="1" x14ac:dyDescent="0.25">
      <c r="U51445" s="104"/>
      <c r="AB51445" s="104"/>
      <c r="AC51445" s="104"/>
      <c r="AF51445" s="104"/>
      <c r="AG51445" s="104"/>
      <c r="AK51445" s="104"/>
      <c r="AL51445" s="104"/>
      <c r="AO51445" s="104"/>
      <c r="AP51445" s="104"/>
    </row>
    <row r="51446" spans="21:42" ht="15" customHeight="1" x14ac:dyDescent="0.25">
      <c r="U51446" s="104"/>
      <c r="AB51446" s="104"/>
      <c r="AC51446" s="104"/>
      <c r="AF51446" s="104"/>
      <c r="AG51446" s="104"/>
      <c r="AK51446" s="104"/>
      <c r="AL51446" s="104"/>
      <c r="AO51446" s="104"/>
      <c r="AP51446" s="104"/>
    </row>
    <row r="51447" spans="21:42" ht="15" customHeight="1" x14ac:dyDescent="0.25">
      <c r="U51447" s="104"/>
      <c r="AB51447" s="104"/>
      <c r="AC51447" s="104"/>
      <c r="AF51447" s="104"/>
      <c r="AG51447" s="104"/>
      <c r="AK51447" s="104"/>
      <c r="AL51447" s="104"/>
      <c r="AO51447" s="104"/>
      <c r="AP51447" s="104"/>
    </row>
    <row r="51448" spans="21:42" ht="15" customHeight="1" x14ac:dyDescent="0.25">
      <c r="U51448" s="104"/>
      <c r="AB51448" s="104"/>
      <c r="AC51448" s="104"/>
      <c r="AF51448" s="104"/>
      <c r="AG51448" s="104"/>
      <c r="AK51448" s="104"/>
      <c r="AL51448" s="104"/>
      <c r="AO51448" s="104"/>
      <c r="AP51448" s="104"/>
    </row>
    <row r="51449" spans="21:42" ht="15" customHeight="1" x14ac:dyDescent="0.25">
      <c r="U51449" s="104"/>
      <c r="AB51449" s="104"/>
      <c r="AC51449" s="104"/>
      <c r="AF51449" s="104"/>
      <c r="AG51449" s="104"/>
      <c r="AK51449" s="104"/>
      <c r="AL51449" s="104"/>
      <c r="AO51449" s="104"/>
      <c r="AP51449" s="104"/>
    </row>
    <row r="51450" spans="21:42" ht="15" customHeight="1" x14ac:dyDescent="0.25">
      <c r="U51450" s="104"/>
      <c r="AB51450" s="104"/>
      <c r="AC51450" s="104"/>
      <c r="AF51450" s="104"/>
      <c r="AG51450" s="104"/>
      <c r="AK51450" s="104"/>
      <c r="AL51450" s="104"/>
      <c r="AO51450" s="104"/>
      <c r="AP51450" s="104"/>
    </row>
    <row r="51451" spans="21:42" ht="15" customHeight="1" x14ac:dyDescent="0.25">
      <c r="U51451" s="104"/>
      <c r="AB51451" s="104"/>
      <c r="AC51451" s="104"/>
      <c r="AF51451" s="104"/>
      <c r="AG51451" s="104"/>
      <c r="AK51451" s="104"/>
      <c r="AL51451" s="104"/>
      <c r="AO51451" s="104"/>
      <c r="AP51451" s="104"/>
    </row>
    <row r="51452" spans="21:42" ht="15" customHeight="1" x14ac:dyDescent="0.25">
      <c r="U51452" s="104"/>
      <c r="AB51452" s="104"/>
      <c r="AC51452" s="104"/>
      <c r="AF51452" s="104"/>
      <c r="AG51452" s="104"/>
      <c r="AK51452" s="104"/>
      <c r="AL51452" s="104"/>
      <c r="AO51452" s="104"/>
      <c r="AP51452" s="104"/>
    </row>
    <row r="51453" spans="21:42" ht="15" customHeight="1" x14ac:dyDescent="0.25">
      <c r="U51453" s="104"/>
      <c r="AB51453" s="104"/>
      <c r="AC51453" s="104"/>
      <c r="AF51453" s="104"/>
      <c r="AG51453" s="104"/>
      <c r="AK51453" s="104"/>
      <c r="AL51453" s="104"/>
      <c r="AO51453" s="104"/>
      <c r="AP51453" s="104"/>
    </row>
    <row r="51454" spans="21:42" ht="15" customHeight="1" x14ac:dyDescent="0.25">
      <c r="U51454" s="104"/>
      <c r="AB51454" s="104"/>
      <c r="AC51454" s="104"/>
      <c r="AF51454" s="104"/>
      <c r="AG51454" s="104"/>
      <c r="AK51454" s="104"/>
      <c r="AL51454" s="104"/>
      <c r="AO51454" s="104"/>
      <c r="AP51454" s="104"/>
    </row>
    <row r="51455" spans="21:42" ht="15" customHeight="1" x14ac:dyDescent="0.25">
      <c r="U51455" s="104"/>
      <c r="AB51455" s="104"/>
      <c r="AC51455" s="104"/>
      <c r="AF51455" s="104"/>
      <c r="AG51455" s="104"/>
      <c r="AK51455" s="104"/>
      <c r="AL51455" s="104"/>
      <c r="AO51455" s="104"/>
      <c r="AP51455" s="104"/>
    </row>
    <row r="51456" spans="21:42" ht="15" customHeight="1" x14ac:dyDescent="0.25">
      <c r="U51456" s="104"/>
      <c r="AB51456" s="104"/>
      <c r="AC51456" s="104"/>
      <c r="AF51456" s="104"/>
      <c r="AG51456" s="104"/>
      <c r="AK51456" s="104"/>
      <c r="AL51456" s="104"/>
      <c r="AO51456" s="104"/>
      <c r="AP51456" s="104"/>
    </row>
    <row r="51457" spans="21:42" ht="15" customHeight="1" x14ac:dyDescent="0.25">
      <c r="U51457" s="104"/>
      <c r="AB51457" s="104"/>
      <c r="AC51457" s="104"/>
      <c r="AF51457" s="104"/>
      <c r="AG51457" s="104"/>
      <c r="AK51457" s="104"/>
      <c r="AL51457" s="104"/>
      <c r="AO51457" s="104"/>
      <c r="AP51457" s="104"/>
    </row>
    <row r="51458" spans="21:42" ht="15" customHeight="1" x14ac:dyDescent="0.25">
      <c r="U51458" s="104"/>
      <c r="AB51458" s="104"/>
      <c r="AC51458" s="104"/>
      <c r="AF51458" s="104"/>
      <c r="AG51458" s="104"/>
      <c r="AK51458" s="104"/>
      <c r="AL51458" s="104"/>
      <c r="AO51458" s="104"/>
      <c r="AP51458" s="104"/>
    </row>
    <row r="51459" spans="21:42" ht="15" customHeight="1" x14ac:dyDescent="0.25">
      <c r="U51459" s="104"/>
      <c r="AB51459" s="104"/>
      <c r="AC51459" s="104"/>
      <c r="AF51459" s="104"/>
      <c r="AG51459" s="104"/>
      <c r="AK51459" s="104"/>
      <c r="AL51459" s="104"/>
      <c r="AO51459" s="104"/>
      <c r="AP51459" s="104"/>
    </row>
    <row r="51460" spans="21:42" ht="15" customHeight="1" x14ac:dyDescent="0.25">
      <c r="U51460" s="104"/>
      <c r="AB51460" s="104"/>
      <c r="AC51460" s="104"/>
      <c r="AF51460" s="104"/>
      <c r="AG51460" s="104"/>
      <c r="AK51460" s="104"/>
      <c r="AL51460" s="104"/>
      <c r="AO51460" s="104"/>
      <c r="AP51460" s="104"/>
    </row>
    <row r="51461" spans="21:42" ht="15" customHeight="1" x14ac:dyDescent="0.25">
      <c r="U51461" s="104"/>
      <c r="AB51461" s="104"/>
      <c r="AC51461" s="104"/>
      <c r="AF51461" s="104"/>
      <c r="AG51461" s="104"/>
      <c r="AK51461" s="104"/>
      <c r="AL51461" s="104"/>
      <c r="AO51461" s="104"/>
      <c r="AP51461" s="104"/>
    </row>
    <row r="51462" spans="21:42" ht="15" customHeight="1" x14ac:dyDescent="0.25">
      <c r="U51462" s="104"/>
      <c r="AB51462" s="104"/>
      <c r="AC51462" s="104"/>
      <c r="AF51462" s="104"/>
      <c r="AG51462" s="104"/>
      <c r="AK51462" s="104"/>
      <c r="AL51462" s="104"/>
      <c r="AO51462" s="104"/>
      <c r="AP51462" s="104"/>
    </row>
    <row r="51463" spans="21:42" ht="15" customHeight="1" x14ac:dyDescent="0.25">
      <c r="U51463" s="104"/>
      <c r="AB51463" s="104"/>
      <c r="AC51463" s="104"/>
      <c r="AF51463" s="104"/>
      <c r="AG51463" s="104"/>
      <c r="AK51463" s="104"/>
      <c r="AL51463" s="104"/>
      <c r="AO51463" s="104"/>
      <c r="AP51463" s="104"/>
    </row>
    <row r="51464" spans="21:42" ht="15" customHeight="1" x14ac:dyDescent="0.25">
      <c r="U51464" s="104"/>
      <c r="AB51464" s="104"/>
      <c r="AC51464" s="104"/>
      <c r="AF51464" s="104"/>
      <c r="AG51464" s="104"/>
      <c r="AK51464" s="104"/>
      <c r="AL51464" s="104"/>
      <c r="AO51464" s="104"/>
      <c r="AP51464" s="104"/>
    </row>
    <row r="51465" spans="21:42" ht="15" customHeight="1" x14ac:dyDescent="0.25">
      <c r="U51465" s="104"/>
      <c r="AB51465" s="104"/>
      <c r="AC51465" s="104"/>
      <c r="AF51465" s="104"/>
      <c r="AG51465" s="104"/>
      <c r="AK51465" s="104"/>
      <c r="AL51465" s="104"/>
      <c r="AO51465" s="104"/>
      <c r="AP51465" s="104"/>
    </row>
    <row r="51466" spans="21:42" ht="15" customHeight="1" x14ac:dyDescent="0.25">
      <c r="U51466" s="104"/>
      <c r="AB51466" s="104"/>
      <c r="AC51466" s="104"/>
      <c r="AF51466" s="104"/>
      <c r="AG51466" s="104"/>
      <c r="AK51466" s="104"/>
      <c r="AL51466" s="104"/>
      <c r="AO51466" s="104"/>
      <c r="AP51466" s="104"/>
    </row>
    <row r="51467" spans="21:42" ht="15" customHeight="1" x14ac:dyDescent="0.25">
      <c r="U51467" s="104"/>
      <c r="AB51467" s="104"/>
      <c r="AC51467" s="104"/>
      <c r="AF51467" s="104"/>
      <c r="AG51467" s="104"/>
      <c r="AK51467" s="104"/>
      <c r="AL51467" s="104"/>
      <c r="AO51467" s="104"/>
      <c r="AP51467" s="104"/>
    </row>
    <row r="51468" spans="21:42" ht="15" customHeight="1" x14ac:dyDescent="0.25">
      <c r="U51468" s="104"/>
      <c r="AB51468" s="104"/>
      <c r="AC51468" s="104"/>
      <c r="AF51468" s="104"/>
      <c r="AG51468" s="104"/>
      <c r="AK51468" s="104"/>
      <c r="AL51468" s="104"/>
      <c r="AO51468" s="104"/>
      <c r="AP51468" s="104"/>
    </row>
    <row r="51469" spans="21:42" ht="15" customHeight="1" x14ac:dyDescent="0.25">
      <c r="U51469" s="104"/>
      <c r="AB51469" s="104"/>
      <c r="AC51469" s="104"/>
      <c r="AF51469" s="104"/>
      <c r="AG51469" s="104"/>
      <c r="AK51469" s="104"/>
      <c r="AL51469" s="104"/>
      <c r="AO51469" s="104"/>
      <c r="AP51469" s="104"/>
    </row>
    <row r="51470" spans="21:42" ht="15" customHeight="1" x14ac:dyDescent="0.25">
      <c r="U51470" s="104"/>
      <c r="AB51470" s="104"/>
      <c r="AC51470" s="104"/>
      <c r="AF51470" s="104"/>
      <c r="AG51470" s="104"/>
      <c r="AK51470" s="104"/>
      <c r="AL51470" s="104"/>
      <c r="AO51470" s="104"/>
      <c r="AP51470" s="104"/>
    </row>
    <row r="51471" spans="21:42" ht="15" customHeight="1" x14ac:dyDescent="0.25">
      <c r="U51471" s="104"/>
      <c r="AB51471" s="104"/>
      <c r="AC51471" s="104"/>
      <c r="AF51471" s="104"/>
      <c r="AG51471" s="104"/>
      <c r="AK51471" s="104"/>
      <c r="AL51471" s="104"/>
      <c r="AO51471" s="104"/>
      <c r="AP51471" s="104"/>
    </row>
    <row r="51472" spans="21:42" ht="15" customHeight="1" x14ac:dyDescent="0.25">
      <c r="U51472" s="104"/>
      <c r="AB51472" s="104"/>
      <c r="AC51472" s="104"/>
      <c r="AF51472" s="104"/>
      <c r="AG51472" s="104"/>
      <c r="AK51472" s="104"/>
      <c r="AL51472" s="104"/>
      <c r="AO51472" s="104"/>
      <c r="AP51472" s="104"/>
    </row>
    <row r="51473" spans="21:42" ht="15" customHeight="1" x14ac:dyDescent="0.25">
      <c r="U51473" s="104"/>
      <c r="AB51473" s="104"/>
      <c r="AC51473" s="104"/>
      <c r="AF51473" s="104"/>
      <c r="AG51473" s="104"/>
      <c r="AK51473" s="104"/>
      <c r="AL51473" s="104"/>
      <c r="AO51473" s="104"/>
      <c r="AP51473" s="104"/>
    </row>
    <row r="51474" spans="21:42" ht="15" customHeight="1" x14ac:dyDescent="0.25">
      <c r="U51474" s="104"/>
      <c r="AB51474" s="104"/>
      <c r="AC51474" s="104"/>
      <c r="AF51474" s="104"/>
      <c r="AG51474" s="104"/>
      <c r="AK51474" s="104"/>
      <c r="AL51474" s="104"/>
      <c r="AO51474" s="104"/>
      <c r="AP51474" s="104"/>
    </row>
    <row r="51475" spans="21:42" ht="15" customHeight="1" x14ac:dyDescent="0.25">
      <c r="U51475" s="104"/>
      <c r="AB51475" s="104"/>
      <c r="AC51475" s="104"/>
      <c r="AF51475" s="104"/>
      <c r="AG51475" s="104"/>
      <c r="AK51475" s="104"/>
      <c r="AL51475" s="104"/>
      <c r="AO51475" s="104"/>
      <c r="AP51475" s="104"/>
    </row>
    <row r="51476" spans="21:42" ht="15" customHeight="1" x14ac:dyDescent="0.25">
      <c r="U51476" s="104"/>
      <c r="AB51476" s="104"/>
      <c r="AC51476" s="104"/>
      <c r="AF51476" s="104"/>
      <c r="AG51476" s="104"/>
      <c r="AK51476" s="104"/>
      <c r="AL51476" s="104"/>
      <c r="AO51476" s="104"/>
      <c r="AP51476" s="104"/>
    </row>
    <row r="51477" spans="21:42" ht="15" customHeight="1" x14ac:dyDescent="0.25">
      <c r="U51477" s="104"/>
      <c r="AB51477" s="104"/>
      <c r="AC51477" s="104"/>
      <c r="AF51477" s="104"/>
      <c r="AG51477" s="104"/>
      <c r="AK51477" s="104"/>
      <c r="AL51477" s="104"/>
      <c r="AO51477" s="104"/>
      <c r="AP51477" s="104"/>
    </row>
    <row r="51478" spans="21:42" ht="15" customHeight="1" x14ac:dyDescent="0.25">
      <c r="U51478" s="104"/>
      <c r="AB51478" s="104"/>
      <c r="AC51478" s="104"/>
      <c r="AF51478" s="104"/>
      <c r="AG51478" s="104"/>
      <c r="AK51478" s="104"/>
      <c r="AL51478" s="104"/>
      <c r="AO51478" s="104"/>
      <c r="AP51478" s="104"/>
    </row>
    <row r="51479" spans="21:42" ht="15" customHeight="1" x14ac:dyDescent="0.25">
      <c r="U51479" s="104"/>
      <c r="AB51479" s="104"/>
      <c r="AC51479" s="104"/>
      <c r="AF51479" s="104"/>
      <c r="AG51479" s="104"/>
      <c r="AK51479" s="104"/>
      <c r="AL51479" s="104"/>
      <c r="AO51479" s="104"/>
      <c r="AP51479" s="104"/>
    </row>
    <row r="51480" spans="21:42" ht="15" customHeight="1" x14ac:dyDescent="0.25">
      <c r="U51480" s="104"/>
      <c r="AB51480" s="104"/>
      <c r="AC51480" s="104"/>
      <c r="AF51480" s="104"/>
      <c r="AG51480" s="104"/>
      <c r="AK51480" s="104"/>
      <c r="AL51480" s="104"/>
      <c r="AO51480" s="104"/>
      <c r="AP51480" s="104"/>
    </row>
    <row r="51481" spans="21:42" ht="15" customHeight="1" x14ac:dyDescent="0.25">
      <c r="U51481" s="104"/>
      <c r="AB51481" s="104"/>
      <c r="AC51481" s="104"/>
      <c r="AF51481" s="104"/>
      <c r="AG51481" s="104"/>
      <c r="AK51481" s="104"/>
      <c r="AL51481" s="104"/>
      <c r="AO51481" s="104"/>
      <c r="AP51481" s="104"/>
    </row>
    <row r="51482" spans="21:42" ht="15" customHeight="1" x14ac:dyDescent="0.25">
      <c r="U51482" s="104"/>
      <c r="AB51482" s="104"/>
      <c r="AC51482" s="104"/>
      <c r="AF51482" s="104"/>
      <c r="AG51482" s="104"/>
      <c r="AK51482" s="104"/>
      <c r="AL51482" s="104"/>
      <c r="AO51482" s="104"/>
      <c r="AP51482" s="104"/>
    </row>
    <row r="51483" spans="21:42" ht="15" customHeight="1" x14ac:dyDescent="0.25">
      <c r="U51483" s="104"/>
      <c r="AB51483" s="104"/>
      <c r="AC51483" s="104"/>
      <c r="AF51483" s="104"/>
      <c r="AG51483" s="104"/>
      <c r="AK51483" s="104"/>
      <c r="AL51483" s="104"/>
      <c r="AO51483" s="104"/>
      <c r="AP51483" s="104"/>
    </row>
    <row r="51484" spans="21:42" ht="15" customHeight="1" x14ac:dyDescent="0.25">
      <c r="U51484" s="104"/>
      <c r="AB51484" s="104"/>
      <c r="AC51484" s="104"/>
      <c r="AF51484" s="104"/>
      <c r="AG51484" s="104"/>
      <c r="AK51484" s="104"/>
      <c r="AL51484" s="104"/>
      <c r="AO51484" s="104"/>
      <c r="AP51484" s="104"/>
    </row>
    <row r="51485" spans="21:42" ht="15" customHeight="1" x14ac:dyDescent="0.25">
      <c r="U51485" s="104"/>
      <c r="AB51485" s="104"/>
      <c r="AC51485" s="104"/>
      <c r="AF51485" s="104"/>
      <c r="AG51485" s="104"/>
      <c r="AK51485" s="104"/>
      <c r="AL51485" s="104"/>
      <c r="AO51485" s="104"/>
      <c r="AP51485" s="104"/>
    </row>
    <row r="51486" spans="21:42" ht="15" customHeight="1" x14ac:dyDescent="0.25">
      <c r="U51486" s="104"/>
      <c r="AB51486" s="104"/>
      <c r="AC51486" s="104"/>
      <c r="AF51486" s="104"/>
      <c r="AG51486" s="104"/>
      <c r="AK51486" s="104"/>
      <c r="AL51486" s="104"/>
      <c r="AO51486" s="104"/>
      <c r="AP51486" s="104"/>
    </row>
    <row r="51487" spans="21:42" ht="15" customHeight="1" x14ac:dyDescent="0.25">
      <c r="U51487" s="104"/>
      <c r="AB51487" s="104"/>
      <c r="AC51487" s="104"/>
      <c r="AF51487" s="104"/>
      <c r="AG51487" s="104"/>
      <c r="AK51487" s="104"/>
      <c r="AL51487" s="104"/>
      <c r="AO51487" s="104"/>
      <c r="AP51487" s="104"/>
    </row>
    <row r="51488" spans="21:42" ht="15" customHeight="1" x14ac:dyDescent="0.25">
      <c r="U51488" s="104"/>
      <c r="AB51488" s="104"/>
      <c r="AC51488" s="104"/>
      <c r="AF51488" s="104"/>
      <c r="AG51488" s="104"/>
      <c r="AK51488" s="104"/>
      <c r="AL51488" s="104"/>
      <c r="AO51488" s="104"/>
      <c r="AP51488" s="104"/>
    </row>
    <row r="51489" spans="21:42" ht="15" customHeight="1" x14ac:dyDescent="0.25">
      <c r="U51489" s="104"/>
      <c r="AB51489" s="104"/>
      <c r="AC51489" s="104"/>
      <c r="AF51489" s="104"/>
      <c r="AG51489" s="104"/>
      <c r="AK51489" s="104"/>
      <c r="AL51489" s="104"/>
      <c r="AO51489" s="104"/>
      <c r="AP51489" s="104"/>
    </row>
    <row r="51490" spans="21:42" ht="15" customHeight="1" x14ac:dyDescent="0.25">
      <c r="U51490" s="104"/>
      <c r="AB51490" s="104"/>
      <c r="AC51490" s="104"/>
      <c r="AF51490" s="104"/>
      <c r="AG51490" s="104"/>
      <c r="AK51490" s="104"/>
      <c r="AL51490" s="104"/>
      <c r="AO51490" s="104"/>
      <c r="AP51490" s="104"/>
    </row>
    <row r="51491" spans="21:42" ht="15" customHeight="1" x14ac:dyDescent="0.25">
      <c r="U51491" s="104"/>
      <c r="AB51491" s="104"/>
      <c r="AC51491" s="104"/>
      <c r="AF51491" s="104"/>
      <c r="AG51491" s="104"/>
      <c r="AK51491" s="104"/>
      <c r="AL51491" s="104"/>
      <c r="AO51491" s="104"/>
      <c r="AP51491" s="104"/>
    </row>
    <row r="51492" spans="21:42" ht="15" customHeight="1" x14ac:dyDescent="0.25">
      <c r="U51492" s="104"/>
      <c r="AB51492" s="104"/>
      <c r="AC51492" s="104"/>
      <c r="AF51492" s="104"/>
      <c r="AG51492" s="104"/>
      <c r="AK51492" s="104"/>
      <c r="AL51492" s="104"/>
      <c r="AO51492" s="104"/>
      <c r="AP51492" s="104"/>
    </row>
    <row r="51493" spans="21:42" ht="15" customHeight="1" x14ac:dyDescent="0.25">
      <c r="U51493" s="104"/>
      <c r="AB51493" s="104"/>
      <c r="AC51493" s="104"/>
      <c r="AF51493" s="104"/>
      <c r="AG51493" s="104"/>
      <c r="AK51493" s="104"/>
      <c r="AL51493" s="104"/>
      <c r="AO51493" s="104"/>
      <c r="AP51493" s="104"/>
    </row>
    <row r="51494" spans="21:42" ht="15" customHeight="1" x14ac:dyDescent="0.25">
      <c r="U51494" s="104"/>
      <c r="AB51494" s="104"/>
      <c r="AC51494" s="104"/>
      <c r="AF51494" s="104"/>
      <c r="AG51494" s="104"/>
      <c r="AK51494" s="104"/>
      <c r="AL51494" s="104"/>
      <c r="AO51494" s="104"/>
      <c r="AP51494" s="104"/>
    </row>
    <row r="51495" spans="21:42" ht="15" customHeight="1" x14ac:dyDescent="0.25">
      <c r="U51495" s="104"/>
      <c r="AB51495" s="104"/>
      <c r="AC51495" s="104"/>
      <c r="AF51495" s="104"/>
      <c r="AG51495" s="104"/>
      <c r="AK51495" s="104"/>
      <c r="AL51495" s="104"/>
      <c r="AO51495" s="104"/>
      <c r="AP51495" s="104"/>
    </row>
    <row r="51496" spans="21:42" ht="15" customHeight="1" x14ac:dyDescent="0.25">
      <c r="U51496" s="104"/>
      <c r="AB51496" s="104"/>
      <c r="AC51496" s="104"/>
      <c r="AF51496" s="104"/>
      <c r="AG51496" s="104"/>
      <c r="AK51496" s="104"/>
      <c r="AL51496" s="104"/>
      <c r="AO51496" s="104"/>
      <c r="AP51496" s="104"/>
    </row>
    <row r="51497" spans="21:42" ht="15" customHeight="1" x14ac:dyDescent="0.25">
      <c r="U51497" s="104"/>
      <c r="AB51497" s="104"/>
      <c r="AC51497" s="104"/>
      <c r="AF51497" s="104"/>
      <c r="AG51497" s="104"/>
      <c r="AK51497" s="104"/>
      <c r="AL51497" s="104"/>
      <c r="AO51497" s="104"/>
      <c r="AP51497" s="104"/>
    </row>
    <row r="51498" spans="21:42" ht="15" customHeight="1" x14ac:dyDescent="0.25">
      <c r="U51498" s="104"/>
      <c r="AB51498" s="104"/>
      <c r="AC51498" s="104"/>
      <c r="AF51498" s="104"/>
      <c r="AG51498" s="104"/>
      <c r="AK51498" s="104"/>
      <c r="AL51498" s="104"/>
      <c r="AO51498" s="104"/>
      <c r="AP51498" s="104"/>
    </row>
    <row r="51499" spans="21:42" ht="15" customHeight="1" x14ac:dyDescent="0.25">
      <c r="U51499" s="104"/>
      <c r="AB51499" s="104"/>
      <c r="AC51499" s="104"/>
      <c r="AF51499" s="104"/>
      <c r="AG51499" s="104"/>
      <c r="AK51499" s="104"/>
      <c r="AL51499" s="104"/>
      <c r="AO51499" s="104"/>
      <c r="AP51499" s="104"/>
    </row>
    <row r="51500" spans="21:42" ht="15" customHeight="1" x14ac:dyDescent="0.25">
      <c r="U51500" s="104"/>
      <c r="AB51500" s="104"/>
      <c r="AC51500" s="104"/>
      <c r="AF51500" s="104"/>
      <c r="AG51500" s="104"/>
      <c r="AK51500" s="104"/>
      <c r="AL51500" s="104"/>
      <c r="AO51500" s="104"/>
      <c r="AP51500" s="104"/>
    </row>
    <row r="51501" spans="21:42" ht="15" customHeight="1" x14ac:dyDescent="0.25">
      <c r="U51501" s="104"/>
      <c r="AB51501" s="104"/>
      <c r="AC51501" s="104"/>
      <c r="AF51501" s="104"/>
      <c r="AG51501" s="104"/>
      <c r="AK51501" s="104"/>
      <c r="AL51501" s="104"/>
      <c r="AO51501" s="104"/>
      <c r="AP51501" s="104"/>
    </row>
    <row r="51502" spans="21:42" ht="15" customHeight="1" x14ac:dyDescent="0.25">
      <c r="U51502" s="104"/>
      <c r="AB51502" s="104"/>
      <c r="AC51502" s="104"/>
      <c r="AF51502" s="104"/>
      <c r="AG51502" s="104"/>
      <c r="AK51502" s="104"/>
      <c r="AL51502" s="104"/>
      <c r="AO51502" s="104"/>
      <c r="AP51502" s="104"/>
    </row>
    <row r="51503" spans="21:42" ht="15" customHeight="1" x14ac:dyDescent="0.25">
      <c r="U51503" s="104"/>
      <c r="AB51503" s="104"/>
      <c r="AC51503" s="104"/>
      <c r="AF51503" s="104"/>
      <c r="AG51503" s="104"/>
      <c r="AK51503" s="104"/>
      <c r="AL51503" s="104"/>
      <c r="AO51503" s="104"/>
      <c r="AP51503" s="104"/>
    </row>
    <row r="51504" spans="21:42" ht="15" customHeight="1" x14ac:dyDescent="0.25">
      <c r="U51504" s="104"/>
      <c r="AB51504" s="104"/>
      <c r="AC51504" s="104"/>
      <c r="AF51504" s="104"/>
      <c r="AG51504" s="104"/>
      <c r="AK51504" s="104"/>
      <c r="AL51504" s="104"/>
      <c r="AO51504" s="104"/>
      <c r="AP51504" s="104"/>
    </row>
    <row r="51505" spans="21:42" ht="15" customHeight="1" x14ac:dyDescent="0.25">
      <c r="U51505" s="104"/>
      <c r="AB51505" s="104"/>
      <c r="AC51505" s="104"/>
      <c r="AF51505" s="104"/>
      <c r="AG51505" s="104"/>
      <c r="AK51505" s="104"/>
      <c r="AL51505" s="104"/>
      <c r="AO51505" s="104"/>
      <c r="AP51505" s="104"/>
    </row>
    <row r="51506" spans="21:42" ht="15" customHeight="1" x14ac:dyDescent="0.25">
      <c r="U51506" s="104"/>
      <c r="AB51506" s="104"/>
      <c r="AC51506" s="104"/>
      <c r="AF51506" s="104"/>
      <c r="AG51506" s="104"/>
      <c r="AK51506" s="104"/>
      <c r="AL51506" s="104"/>
      <c r="AO51506" s="104"/>
      <c r="AP51506" s="104"/>
    </row>
    <row r="51507" spans="21:42" ht="15" customHeight="1" x14ac:dyDescent="0.25">
      <c r="U51507" s="104"/>
      <c r="AB51507" s="104"/>
      <c r="AC51507" s="104"/>
      <c r="AF51507" s="104"/>
      <c r="AG51507" s="104"/>
      <c r="AK51507" s="104"/>
      <c r="AL51507" s="104"/>
      <c r="AO51507" s="104"/>
      <c r="AP51507" s="104"/>
    </row>
    <row r="51508" spans="21:42" ht="15" customHeight="1" x14ac:dyDescent="0.25">
      <c r="U51508" s="104"/>
      <c r="AB51508" s="104"/>
      <c r="AC51508" s="104"/>
      <c r="AF51508" s="104"/>
      <c r="AG51508" s="104"/>
      <c r="AK51508" s="104"/>
      <c r="AL51508" s="104"/>
      <c r="AO51508" s="104"/>
      <c r="AP51508" s="104"/>
    </row>
    <row r="51509" spans="21:42" ht="15" customHeight="1" x14ac:dyDescent="0.25">
      <c r="U51509" s="104"/>
      <c r="AB51509" s="104"/>
      <c r="AC51509" s="104"/>
      <c r="AF51509" s="104"/>
      <c r="AG51509" s="104"/>
      <c r="AK51509" s="104"/>
      <c r="AL51509" s="104"/>
      <c r="AO51509" s="104"/>
      <c r="AP51509" s="104"/>
    </row>
    <row r="51510" spans="21:42" ht="15" customHeight="1" x14ac:dyDescent="0.25">
      <c r="U51510" s="104"/>
      <c r="AB51510" s="104"/>
      <c r="AC51510" s="104"/>
      <c r="AF51510" s="104"/>
      <c r="AG51510" s="104"/>
      <c r="AK51510" s="104"/>
      <c r="AL51510" s="104"/>
      <c r="AO51510" s="104"/>
      <c r="AP51510" s="104"/>
    </row>
    <row r="51511" spans="21:42" ht="15" customHeight="1" x14ac:dyDescent="0.25">
      <c r="U51511" s="104"/>
      <c r="AB51511" s="104"/>
      <c r="AC51511" s="104"/>
      <c r="AF51511" s="104"/>
      <c r="AG51511" s="104"/>
      <c r="AK51511" s="104"/>
      <c r="AL51511" s="104"/>
      <c r="AO51511" s="104"/>
      <c r="AP51511" s="104"/>
    </row>
    <row r="51512" spans="21:42" ht="15" customHeight="1" x14ac:dyDescent="0.25">
      <c r="U51512" s="104"/>
      <c r="AB51512" s="104"/>
      <c r="AC51512" s="104"/>
      <c r="AF51512" s="104"/>
      <c r="AG51512" s="104"/>
      <c r="AK51512" s="104"/>
      <c r="AL51512" s="104"/>
      <c r="AO51512" s="104"/>
      <c r="AP51512" s="104"/>
    </row>
    <row r="51513" spans="21:42" ht="15" customHeight="1" x14ac:dyDescent="0.25">
      <c r="U51513" s="104"/>
      <c r="AB51513" s="104"/>
      <c r="AC51513" s="104"/>
      <c r="AF51513" s="104"/>
      <c r="AG51513" s="104"/>
      <c r="AK51513" s="104"/>
      <c r="AL51513" s="104"/>
      <c r="AO51513" s="104"/>
      <c r="AP51513" s="104"/>
    </row>
    <row r="51514" spans="21:42" ht="15" customHeight="1" x14ac:dyDescent="0.25">
      <c r="U51514" s="104"/>
      <c r="AB51514" s="104"/>
      <c r="AC51514" s="104"/>
      <c r="AF51514" s="104"/>
      <c r="AG51514" s="104"/>
      <c r="AK51514" s="104"/>
      <c r="AL51514" s="104"/>
      <c r="AO51514" s="104"/>
      <c r="AP51514" s="104"/>
    </row>
    <row r="51515" spans="21:42" ht="15" customHeight="1" x14ac:dyDescent="0.25">
      <c r="U51515" s="104"/>
      <c r="AB51515" s="104"/>
      <c r="AC51515" s="104"/>
      <c r="AF51515" s="104"/>
      <c r="AG51515" s="104"/>
      <c r="AK51515" s="104"/>
      <c r="AL51515" s="104"/>
      <c r="AO51515" s="104"/>
      <c r="AP51515" s="104"/>
    </row>
    <row r="51516" spans="21:42" ht="15" customHeight="1" x14ac:dyDescent="0.25">
      <c r="U51516" s="104"/>
      <c r="AB51516" s="104"/>
      <c r="AC51516" s="104"/>
      <c r="AF51516" s="104"/>
      <c r="AG51516" s="104"/>
      <c r="AK51516" s="104"/>
      <c r="AL51516" s="104"/>
      <c r="AO51516" s="104"/>
      <c r="AP51516" s="104"/>
    </row>
    <row r="51517" spans="21:42" ht="15" customHeight="1" x14ac:dyDescent="0.25">
      <c r="U51517" s="104"/>
      <c r="AB51517" s="104"/>
      <c r="AC51517" s="104"/>
      <c r="AF51517" s="104"/>
      <c r="AG51517" s="104"/>
      <c r="AK51517" s="104"/>
      <c r="AL51517" s="104"/>
      <c r="AO51517" s="104"/>
      <c r="AP51517" s="104"/>
    </row>
    <row r="51518" spans="21:42" ht="15" customHeight="1" x14ac:dyDescent="0.25">
      <c r="U51518" s="104"/>
      <c r="AB51518" s="104"/>
      <c r="AC51518" s="104"/>
      <c r="AF51518" s="104"/>
      <c r="AG51518" s="104"/>
      <c r="AK51518" s="104"/>
      <c r="AL51518" s="104"/>
      <c r="AO51518" s="104"/>
      <c r="AP51518" s="104"/>
    </row>
    <row r="51519" spans="21:42" ht="15" customHeight="1" x14ac:dyDescent="0.25">
      <c r="U51519" s="104"/>
      <c r="AB51519" s="104"/>
      <c r="AC51519" s="104"/>
      <c r="AF51519" s="104"/>
      <c r="AG51519" s="104"/>
      <c r="AK51519" s="104"/>
      <c r="AL51519" s="104"/>
      <c r="AO51519" s="104"/>
      <c r="AP51519" s="104"/>
    </row>
    <row r="51520" spans="21:42" ht="15" customHeight="1" x14ac:dyDescent="0.25">
      <c r="U51520" s="104"/>
      <c r="AB51520" s="104"/>
      <c r="AC51520" s="104"/>
      <c r="AF51520" s="104"/>
      <c r="AG51520" s="104"/>
      <c r="AK51520" s="104"/>
      <c r="AL51520" s="104"/>
      <c r="AO51520" s="104"/>
      <c r="AP51520" s="104"/>
    </row>
    <row r="51521" spans="21:42" ht="15" customHeight="1" x14ac:dyDescent="0.25">
      <c r="U51521" s="104"/>
      <c r="AB51521" s="104"/>
      <c r="AC51521" s="104"/>
      <c r="AF51521" s="104"/>
      <c r="AG51521" s="104"/>
      <c r="AK51521" s="104"/>
      <c r="AL51521" s="104"/>
      <c r="AO51521" s="104"/>
      <c r="AP51521" s="104"/>
    </row>
    <row r="51522" spans="21:42" ht="15" customHeight="1" x14ac:dyDescent="0.25">
      <c r="U51522" s="104"/>
      <c r="AB51522" s="104"/>
      <c r="AC51522" s="104"/>
      <c r="AF51522" s="104"/>
      <c r="AG51522" s="104"/>
      <c r="AK51522" s="104"/>
      <c r="AL51522" s="104"/>
      <c r="AO51522" s="104"/>
      <c r="AP51522" s="104"/>
    </row>
    <row r="51523" spans="21:42" ht="15" customHeight="1" x14ac:dyDescent="0.25">
      <c r="U51523" s="104"/>
      <c r="AB51523" s="104"/>
      <c r="AC51523" s="104"/>
      <c r="AF51523" s="104"/>
      <c r="AG51523" s="104"/>
      <c r="AK51523" s="104"/>
      <c r="AL51523" s="104"/>
      <c r="AO51523" s="104"/>
      <c r="AP51523" s="104"/>
    </row>
    <row r="51524" spans="21:42" ht="15" customHeight="1" x14ac:dyDescent="0.25">
      <c r="U51524" s="104"/>
      <c r="AB51524" s="104"/>
      <c r="AC51524" s="104"/>
      <c r="AF51524" s="104"/>
      <c r="AG51524" s="104"/>
      <c r="AK51524" s="104"/>
      <c r="AL51524" s="104"/>
      <c r="AO51524" s="104"/>
      <c r="AP51524" s="104"/>
    </row>
    <row r="51525" spans="21:42" ht="15" customHeight="1" x14ac:dyDescent="0.25">
      <c r="U51525" s="104"/>
      <c r="AB51525" s="104"/>
      <c r="AC51525" s="104"/>
      <c r="AF51525" s="104"/>
      <c r="AG51525" s="104"/>
      <c r="AK51525" s="104"/>
      <c r="AL51525" s="104"/>
      <c r="AO51525" s="104"/>
      <c r="AP51525" s="104"/>
    </row>
    <row r="51526" spans="21:42" ht="15" customHeight="1" x14ac:dyDescent="0.25">
      <c r="U51526" s="104"/>
      <c r="AB51526" s="104"/>
      <c r="AC51526" s="104"/>
      <c r="AF51526" s="104"/>
      <c r="AG51526" s="104"/>
      <c r="AK51526" s="104"/>
      <c r="AL51526" s="104"/>
      <c r="AO51526" s="104"/>
      <c r="AP51526" s="104"/>
    </row>
    <row r="51527" spans="21:42" ht="15" customHeight="1" x14ac:dyDescent="0.25">
      <c r="U51527" s="104"/>
      <c r="AB51527" s="104"/>
      <c r="AC51527" s="104"/>
      <c r="AF51527" s="104"/>
      <c r="AG51527" s="104"/>
      <c r="AK51527" s="104"/>
      <c r="AL51527" s="104"/>
      <c r="AO51527" s="104"/>
      <c r="AP51527" s="104"/>
    </row>
    <row r="51528" spans="21:42" ht="15" customHeight="1" x14ac:dyDescent="0.25">
      <c r="U51528" s="104"/>
      <c r="AB51528" s="104"/>
      <c r="AC51528" s="104"/>
      <c r="AF51528" s="104"/>
      <c r="AG51528" s="104"/>
      <c r="AK51528" s="104"/>
      <c r="AL51528" s="104"/>
      <c r="AO51528" s="104"/>
      <c r="AP51528" s="104"/>
    </row>
    <row r="51529" spans="21:42" ht="15" customHeight="1" x14ac:dyDescent="0.25">
      <c r="U51529" s="104"/>
      <c r="AB51529" s="104"/>
      <c r="AC51529" s="104"/>
      <c r="AF51529" s="104"/>
      <c r="AG51529" s="104"/>
      <c r="AK51529" s="104"/>
      <c r="AL51529" s="104"/>
      <c r="AO51529" s="104"/>
      <c r="AP51529" s="104"/>
    </row>
    <row r="51530" spans="21:42" ht="15" customHeight="1" x14ac:dyDescent="0.25">
      <c r="U51530" s="104"/>
      <c r="AB51530" s="104"/>
      <c r="AC51530" s="104"/>
      <c r="AF51530" s="104"/>
      <c r="AG51530" s="104"/>
      <c r="AK51530" s="104"/>
      <c r="AL51530" s="104"/>
      <c r="AO51530" s="104"/>
      <c r="AP51530" s="104"/>
    </row>
    <row r="51531" spans="21:42" ht="15" customHeight="1" x14ac:dyDescent="0.25">
      <c r="U51531" s="104"/>
      <c r="AB51531" s="104"/>
      <c r="AC51531" s="104"/>
      <c r="AF51531" s="104"/>
      <c r="AG51531" s="104"/>
      <c r="AK51531" s="104"/>
      <c r="AL51531" s="104"/>
      <c r="AO51531" s="104"/>
      <c r="AP51531" s="104"/>
    </row>
    <row r="51532" spans="21:42" ht="15" customHeight="1" x14ac:dyDescent="0.25">
      <c r="U51532" s="104"/>
      <c r="AB51532" s="104"/>
      <c r="AC51532" s="104"/>
      <c r="AF51532" s="104"/>
      <c r="AG51532" s="104"/>
      <c r="AK51532" s="104"/>
      <c r="AL51532" s="104"/>
      <c r="AO51532" s="104"/>
      <c r="AP51532" s="104"/>
    </row>
    <row r="51533" spans="21:42" ht="15" customHeight="1" x14ac:dyDescent="0.25">
      <c r="U51533" s="104"/>
      <c r="AB51533" s="104"/>
      <c r="AC51533" s="104"/>
      <c r="AF51533" s="104"/>
      <c r="AG51533" s="104"/>
      <c r="AK51533" s="104"/>
      <c r="AL51533" s="104"/>
      <c r="AO51533" s="104"/>
      <c r="AP51533" s="104"/>
    </row>
    <row r="51534" spans="21:42" ht="15" customHeight="1" x14ac:dyDescent="0.25">
      <c r="U51534" s="104"/>
      <c r="AB51534" s="104"/>
      <c r="AC51534" s="104"/>
      <c r="AF51534" s="104"/>
      <c r="AG51534" s="104"/>
      <c r="AK51534" s="104"/>
      <c r="AL51534" s="104"/>
      <c r="AO51534" s="104"/>
      <c r="AP51534" s="104"/>
    </row>
    <row r="51535" spans="21:42" ht="15" customHeight="1" x14ac:dyDescent="0.25">
      <c r="U51535" s="104"/>
      <c r="AB51535" s="104"/>
      <c r="AC51535" s="104"/>
      <c r="AF51535" s="104"/>
      <c r="AG51535" s="104"/>
      <c r="AK51535" s="104"/>
      <c r="AL51535" s="104"/>
      <c r="AO51535" s="104"/>
      <c r="AP51535" s="104"/>
    </row>
    <row r="51536" spans="21:42" ht="15" customHeight="1" x14ac:dyDescent="0.25">
      <c r="U51536" s="104"/>
      <c r="AB51536" s="104"/>
      <c r="AC51536" s="104"/>
      <c r="AF51536" s="104"/>
      <c r="AG51536" s="104"/>
      <c r="AK51536" s="104"/>
      <c r="AL51536" s="104"/>
      <c r="AO51536" s="104"/>
      <c r="AP51536" s="104"/>
    </row>
    <row r="51537" spans="21:42" ht="15" customHeight="1" x14ac:dyDescent="0.25">
      <c r="U51537" s="104"/>
      <c r="AB51537" s="104"/>
      <c r="AC51537" s="104"/>
      <c r="AF51537" s="104"/>
      <c r="AG51537" s="104"/>
      <c r="AK51537" s="104"/>
      <c r="AL51537" s="104"/>
      <c r="AO51537" s="104"/>
      <c r="AP51537" s="104"/>
    </row>
    <row r="51538" spans="21:42" ht="15" customHeight="1" x14ac:dyDescent="0.25">
      <c r="U51538" s="104"/>
      <c r="AB51538" s="104"/>
      <c r="AC51538" s="104"/>
      <c r="AF51538" s="104"/>
      <c r="AG51538" s="104"/>
      <c r="AK51538" s="104"/>
      <c r="AL51538" s="104"/>
      <c r="AO51538" s="104"/>
      <c r="AP51538" s="104"/>
    </row>
    <row r="51539" spans="21:42" ht="15" customHeight="1" x14ac:dyDescent="0.25">
      <c r="U51539" s="104"/>
      <c r="AB51539" s="104"/>
      <c r="AC51539" s="104"/>
      <c r="AF51539" s="104"/>
      <c r="AG51539" s="104"/>
      <c r="AK51539" s="104"/>
      <c r="AL51539" s="104"/>
      <c r="AO51539" s="104"/>
      <c r="AP51539" s="104"/>
    </row>
    <row r="51540" spans="21:42" ht="15" customHeight="1" x14ac:dyDescent="0.25">
      <c r="U51540" s="104"/>
      <c r="AB51540" s="104"/>
      <c r="AC51540" s="104"/>
      <c r="AF51540" s="104"/>
      <c r="AG51540" s="104"/>
      <c r="AK51540" s="104"/>
      <c r="AL51540" s="104"/>
      <c r="AO51540" s="104"/>
      <c r="AP51540" s="104"/>
    </row>
    <row r="51541" spans="21:42" ht="15" customHeight="1" x14ac:dyDescent="0.25">
      <c r="U51541" s="104"/>
      <c r="AB51541" s="104"/>
      <c r="AC51541" s="104"/>
      <c r="AF51541" s="104"/>
      <c r="AG51541" s="104"/>
      <c r="AK51541" s="104"/>
      <c r="AL51541" s="104"/>
      <c r="AO51541" s="104"/>
      <c r="AP51541" s="104"/>
    </row>
    <row r="51542" spans="21:42" ht="15" customHeight="1" x14ac:dyDescent="0.25">
      <c r="U51542" s="104"/>
      <c r="AB51542" s="104"/>
      <c r="AC51542" s="104"/>
      <c r="AF51542" s="104"/>
      <c r="AG51542" s="104"/>
      <c r="AK51542" s="104"/>
      <c r="AL51542" s="104"/>
      <c r="AO51542" s="104"/>
      <c r="AP51542" s="104"/>
    </row>
    <row r="51543" spans="21:42" ht="15" customHeight="1" x14ac:dyDescent="0.25">
      <c r="U51543" s="104"/>
      <c r="AB51543" s="104"/>
      <c r="AC51543" s="104"/>
      <c r="AF51543" s="104"/>
      <c r="AG51543" s="104"/>
      <c r="AK51543" s="104"/>
      <c r="AL51543" s="104"/>
      <c r="AO51543" s="104"/>
      <c r="AP51543" s="104"/>
    </row>
    <row r="51544" spans="21:42" ht="15" customHeight="1" x14ac:dyDescent="0.25">
      <c r="U51544" s="104"/>
      <c r="AB51544" s="104"/>
      <c r="AC51544" s="104"/>
      <c r="AF51544" s="104"/>
      <c r="AG51544" s="104"/>
      <c r="AK51544" s="104"/>
      <c r="AL51544" s="104"/>
      <c r="AO51544" s="104"/>
      <c r="AP51544" s="104"/>
    </row>
    <row r="51545" spans="21:42" ht="15" customHeight="1" x14ac:dyDescent="0.25">
      <c r="U51545" s="104"/>
      <c r="AB51545" s="104"/>
      <c r="AC51545" s="104"/>
      <c r="AF51545" s="104"/>
      <c r="AG51545" s="104"/>
      <c r="AK51545" s="104"/>
      <c r="AL51545" s="104"/>
      <c r="AO51545" s="104"/>
      <c r="AP51545" s="104"/>
    </row>
    <row r="51546" spans="21:42" ht="15" customHeight="1" x14ac:dyDescent="0.25">
      <c r="U51546" s="104"/>
      <c r="AB51546" s="104"/>
      <c r="AC51546" s="104"/>
      <c r="AF51546" s="104"/>
      <c r="AG51546" s="104"/>
      <c r="AK51546" s="104"/>
      <c r="AL51546" s="104"/>
      <c r="AO51546" s="104"/>
      <c r="AP51546" s="104"/>
    </row>
    <row r="51547" spans="21:42" ht="15" customHeight="1" x14ac:dyDescent="0.25">
      <c r="U51547" s="104"/>
      <c r="AB51547" s="104"/>
      <c r="AC51547" s="104"/>
      <c r="AF51547" s="104"/>
      <c r="AG51547" s="104"/>
      <c r="AK51547" s="104"/>
      <c r="AL51547" s="104"/>
      <c r="AO51547" s="104"/>
      <c r="AP51547" s="104"/>
    </row>
    <row r="51548" spans="21:42" ht="15" customHeight="1" x14ac:dyDescent="0.25">
      <c r="U51548" s="104"/>
      <c r="AB51548" s="104"/>
      <c r="AC51548" s="104"/>
      <c r="AF51548" s="104"/>
      <c r="AG51548" s="104"/>
      <c r="AK51548" s="104"/>
      <c r="AL51548" s="104"/>
      <c r="AO51548" s="104"/>
      <c r="AP51548" s="104"/>
    </row>
    <row r="51549" spans="21:42" ht="15" customHeight="1" x14ac:dyDescent="0.25">
      <c r="U51549" s="104"/>
      <c r="AB51549" s="104"/>
      <c r="AC51549" s="104"/>
      <c r="AF51549" s="104"/>
      <c r="AG51549" s="104"/>
      <c r="AK51549" s="104"/>
      <c r="AL51549" s="104"/>
      <c r="AO51549" s="104"/>
      <c r="AP51549" s="104"/>
    </row>
    <row r="51550" spans="21:42" ht="15" customHeight="1" x14ac:dyDescent="0.25">
      <c r="U51550" s="104"/>
      <c r="AB51550" s="104"/>
      <c r="AC51550" s="104"/>
      <c r="AF51550" s="104"/>
      <c r="AG51550" s="104"/>
      <c r="AK51550" s="104"/>
      <c r="AL51550" s="104"/>
      <c r="AO51550" s="104"/>
      <c r="AP51550" s="104"/>
    </row>
    <row r="51551" spans="21:42" ht="15" customHeight="1" x14ac:dyDescent="0.25">
      <c r="U51551" s="104"/>
      <c r="AB51551" s="104"/>
      <c r="AC51551" s="104"/>
      <c r="AF51551" s="104"/>
      <c r="AG51551" s="104"/>
      <c r="AK51551" s="104"/>
      <c r="AL51551" s="104"/>
      <c r="AO51551" s="104"/>
      <c r="AP51551" s="104"/>
    </row>
    <row r="51552" spans="21:42" ht="15" customHeight="1" x14ac:dyDescent="0.25">
      <c r="U51552" s="104"/>
      <c r="AB51552" s="104"/>
      <c r="AC51552" s="104"/>
      <c r="AF51552" s="104"/>
      <c r="AG51552" s="104"/>
      <c r="AK51552" s="104"/>
      <c r="AL51552" s="104"/>
      <c r="AO51552" s="104"/>
      <c r="AP51552" s="104"/>
    </row>
    <row r="51553" spans="21:42" ht="15" customHeight="1" x14ac:dyDescent="0.25">
      <c r="U51553" s="104"/>
      <c r="AB51553" s="104"/>
      <c r="AC51553" s="104"/>
      <c r="AF51553" s="104"/>
      <c r="AG51553" s="104"/>
      <c r="AK51553" s="104"/>
      <c r="AL51553" s="104"/>
      <c r="AO51553" s="104"/>
      <c r="AP51553" s="104"/>
    </row>
    <row r="51554" spans="21:42" ht="15" customHeight="1" x14ac:dyDescent="0.25">
      <c r="U51554" s="104"/>
      <c r="AB51554" s="104"/>
      <c r="AC51554" s="104"/>
      <c r="AF51554" s="104"/>
      <c r="AG51554" s="104"/>
      <c r="AK51554" s="104"/>
      <c r="AL51554" s="104"/>
      <c r="AO51554" s="104"/>
      <c r="AP51554" s="104"/>
    </row>
    <row r="51555" spans="21:42" ht="15" customHeight="1" x14ac:dyDescent="0.25">
      <c r="U51555" s="104"/>
      <c r="AB51555" s="104"/>
      <c r="AC51555" s="104"/>
      <c r="AF51555" s="104"/>
      <c r="AG51555" s="104"/>
      <c r="AK51555" s="104"/>
      <c r="AL51555" s="104"/>
      <c r="AO51555" s="104"/>
      <c r="AP51555" s="104"/>
    </row>
    <row r="51556" spans="21:42" ht="15" customHeight="1" x14ac:dyDescent="0.25">
      <c r="U51556" s="104"/>
      <c r="AB51556" s="104"/>
      <c r="AC51556" s="104"/>
      <c r="AF51556" s="104"/>
      <c r="AG51556" s="104"/>
      <c r="AK51556" s="104"/>
      <c r="AL51556" s="104"/>
      <c r="AO51556" s="104"/>
      <c r="AP51556" s="104"/>
    </row>
    <row r="51557" spans="21:42" ht="15" customHeight="1" x14ac:dyDescent="0.25">
      <c r="U51557" s="104"/>
      <c r="AB51557" s="104"/>
      <c r="AC51557" s="104"/>
      <c r="AF51557" s="104"/>
      <c r="AG51557" s="104"/>
      <c r="AK51557" s="104"/>
      <c r="AL51557" s="104"/>
      <c r="AO51557" s="104"/>
      <c r="AP51557" s="104"/>
    </row>
    <row r="51558" spans="21:42" ht="15" customHeight="1" x14ac:dyDescent="0.25">
      <c r="U51558" s="104"/>
      <c r="AB51558" s="104"/>
      <c r="AC51558" s="104"/>
      <c r="AF51558" s="104"/>
      <c r="AG51558" s="104"/>
      <c r="AK51558" s="104"/>
      <c r="AL51558" s="104"/>
      <c r="AO51558" s="104"/>
      <c r="AP51558" s="104"/>
    </row>
    <row r="51559" spans="21:42" ht="15" customHeight="1" x14ac:dyDescent="0.25">
      <c r="U51559" s="104"/>
      <c r="AB51559" s="104"/>
      <c r="AC51559" s="104"/>
      <c r="AF51559" s="104"/>
      <c r="AG51559" s="104"/>
      <c r="AK51559" s="104"/>
      <c r="AL51559" s="104"/>
      <c r="AO51559" s="104"/>
      <c r="AP51559" s="104"/>
    </row>
    <row r="51560" spans="21:42" ht="15" customHeight="1" x14ac:dyDescent="0.25">
      <c r="U51560" s="104"/>
      <c r="AB51560" s="104"/>
      <c r="AC51560" s="104"/>
      <c r="AF51560" s="104"/>
      <c r="AG51560" s="104"/>
      <c r="AK51560" s="104"/>
      <c r="AL51560" s="104"/>
      <c r="AO51560" s="104"/>
      <c r="AP51560" s="104"/>
    </row>
    <row r="51561" spans="21:42" ht="15" customHeight="1" x14ac:dyDescent="0.25">
      <c r="U51561" s="104"/>
      <c r="AB51561" s="104"/>
      <c r="AC51561" s="104"/>
      <c r="AF51561" s="104"/>
      <c r="AG51561" s="104"/>
      <c r="AK51561" s="104"/>
      <c r="AL51561" s="104"/>
      <c r="AO51561" s="104"/>
      <c r="AP51561" s="104"/>
    </row>
    <row r="51562" spans="21:42" ht="15" customHeight="1" x14ac:dyDescent="0.25">
      <c r="U51562" s="104"/>
      <c r="AB51562" s="104"/>
      <c r="AC51562" s="104"/>
      <c r="AF51562" s="104"/>
      <c r="AG51562" s="104"/>
      <c r="AK51562" s="104"/>
      <c r="AL51562" s="104"/>
      <c r="AO51562" s="104"/>
      <c r="AP51562" s="104"/>
    </row>
    <row r="51563" spans="21:42" ht="15" customHeight="1" x14ac:dyDescent="0.25">
      <c r="U51563" s="104"/>
      <c r="AB51563" s="104"/>
      <c r="AC51563" s="104"/>
      <c r="AF51563" s="104"/>
      <c r="AG51563" s="104"/>
      <c r="AK51563" s="104"/>
      <c r="AL51563" s="104"/>
      <c r="AO51563" s="104"/>
      <c r="AP51563" s="104"/>
    </row>
    <row r="51564" spans="21:42" ht="15" customHeight="1" x14ac:dyDescent="0.25">
      <c r="U51564" s="104"/>
      <c r="AB51564" s="104"/>
      <c r="AC51564" s="104"/>
      <c r="AF51564" s="104"/>
      <c r="AG51564" s="104"/>
      <c r="AK51564" s="104"/>
      <c r="AL51564" s="104"/>
      <c r="AO51564" s="104"/>
      <c r="AP51564" s="104"/>
    </row>
    <row r="51565" spans="21:42" ht="15" customHeight="1" x14ac:dyDescent="0.25">
      <c r="U51565" s="104"/>
      <c r="AB51565" s="104"/>
      <c r="AC51565" s="104"/>
      <c r="AF51565" s="104"/>
      <c r="AG51565" s="104"/>
      <c r="AK51565" s="104"/>
      <c r="AL51565" s="104"/>
      <c r="AO51565" s="104"/>
      <c r="AP51565" s="104"/>
    </row>
    <row r="51566" spans="21:42" ht="15" customHeight="1" x14ac:dyDescent="0.25">
      <c r="U51566" s="104"/>
      <c r="AB51566" s="104"/>
      <c r="AC51566" s="104"/>
      <c r="AF51566" s="104"/>
      <c r="AG51566" s="104"/>
      <c r="AK51566" s="104"/>
      <c r="AL51566" s="104"/>
      <c r="AO51566" s="104"/>
      <c r="AP51566" s="104"/>
    </row>
    <row r="51567" spans="21:42" ht="15" customHeight="1" x14ac:dyDescent="0.25">
      <c r="U51567" s="104"/>
      <c r="AB51567" s="104"/>
      <c r="AC51567" s="104"/>
      <c r="AF51567" s="104"/>
      <c r="AG51567" s="104"/>
      <c r="AK51567" s="104"/>
      <c r="AL51567" s="104"/>
      <c r="AO51567" s="104"/>
      <c r="AP51567" s="104"/>
    </row>
    <row r="51568" spans="21:42" ht="15" customHeight="1" x14ac:dyDescent="0.25">
      <c r="U51568" s="104"/>
      <c r="AB51568" s="104"/>
      <c r="AC51568" s="104"/>
      <c r="AF51568" s="104"/>
      <c r="AG51568" s="104"/>
      <c r="AK51568" s="104"/>
      <c r="AL51568" s="104"/>
      <c r="AO51568" s="104"/>
      <c r="AP51568" s="104"/>
    </row>
    <row r="51569" spans="21:42" ht="15" customHeight="1" x14ac:dyDescent="0.25">
      <c r="U51569" s="104"/>
      <c r="AB51569" s="104"/>
      <c r="AC51569" s="104"/>
      <c r="AF51569" s="104"/>
      <c r="AG51569" s="104"/>
      <c r="AK51569" s="104"/>
      <c r="AL51569" s="104"/>
      <c r="AO51569" s="104"/>
      <c r="AP51569" s="104"/>
    </row>
    <row r="51570" spans="21:42" ht="15" customHeight="1" x14ac:dyDescent="0.25">
      <c r="U51570" s="104"/>
      <c r="AB51570" s="104"/>
      <c r="AC51570" s="104"/>
      <c r="AF51570" s="104"/>
      <c r="AG51570" s="104"/>
      <c r="AK51570" s="104"/>
      <c r="AL51570" s="104"/>
      <c r="AO51570" s="104"/>
      <c r="AP51570" s="104"/>
    </row>
    <row r="51571" spans="21:42" ht="15" customHeight="1" x14ac:dyDescent="0.25">
      <c r="U51571" s="104"/>
      <c r="AB51571" s="104"/>
      <c r="AC51571" s="104"/>
      <c r="AF51571" s="104"/>
      <c r="AG51571" s="104"/>
      <c r="AK51571" s="104"/>
      <c r="AL51571" s="104"/>
      <c r="AO51571" s="104"/>
      <c r="AP51571" s="104"/>
    </row>
    <row r="51572" spans="21:42" ht="15" customHeight="1" x14ac:dyDescent="0.25">
      <c r="U51572" s="104"/>
      <c r="AB51572" s="104"/>
      <c r="AC51572" s="104"/>
      <c r="AF51572" s="104"/>
      <c r="AG51572" s="104"/>
      <c r="AK51572" s="104"/>
      <c r="AL51572" s="104"/>
      <c r="AO51572" s="104"/>
      <c r="AP51572" s="104"/>
    </row>
    <row r="51573" spans="21:42" ht="15" customHeight="1" x14ac:dyDescent="0.25">
      <c r="U51573" s="104"/>
      <c r="AB51573" s="104"/>
      <c r="AC51573" s="104"/>
      <c r="AF51573" s="104"/>
      <c r="AG51573" s="104"/>
      <c r="AK51573" s="104"/>
      <c r="AL51573" s="104"/>
      <c r="AO51573" s="104"/>
      <c r="AP51573" s="104"/>
    </row>
    <row r="51574" spans="21:42" ht="15" customHeight="1" x14ac:dyDescent="0.25">
      <c r="U51574" s="104"/>
      <c r="AB51574" s="104"/>
      <c r="AC51574" s="104"/>
      <c r="AF51574" s="104"/>
      <c r="AG51574" s="104"/>
      <c r="AK51574" s="104"/>
      <c r="AL51574" s="104"/>
      <c r="AO51574" s="104"/>
      <c r="AP51574" s="104"/>
    </row>
    <row r="51575" spans="21:42" ht="15" customHeight="1" x14ac:dyDescent="0.25">
      <c r="U51575" s="104"/>
      <c r="AB51575" s="104"/>
      <c r="AC51575" s="104"/>
      <c r="AF51575" s="104"/>
      <c r="AG51575" s="104"/>
      <c r="AK51575" s="104"/>
      <c r="AL51575" s="104"/>
      <c r="AO51575" s="104"/>
      <c r="AP51575" s="104"/>
    </row>
    <row r="51576" spans="21:42" ht="15" customHeight="1" x14ac:dyDescent="0.25">
      <c r="U51576" s="104"/>
      <c r="AB51576" s="104"/>
      <c r="AC51576" s="104"/>
      <c r="AF51576" s="104"/>
      <c r="AG51576" s="104"/>
      <c r="AK51576" s="104"/>
      <c r="AL51576" s="104"/>
      <c r="AO51576" s="104"/>
      <c r="AP51576" s="104"/>
    </row>
    <row r="51577" spans="21:42" ht="15" customHeight="1" x14ac:dyDescent="0.25">
      <c r="U51577" s="104"/>
      <c r="AB51577" s="104"/>
      <c r="AC51577" s="104"/>
      <c r="AF51577" s="104"/>
      <c r="AG51577" s="104"/>
      <c r="AK51577" s="104"/>
      <c r="AL51577" s="104"/>
      <c r="AO51577" s="104"/>
      <c r="AP51577" s="104"/>
    </row>
    <row r="51578" spans="21:42" ht="15" customHeight="1" x14ac:dyDescent="0.25">
      <c r="U51578" s="104"/>
      <c r="AB51578" s="104"/>
      <c r="AC51578" s="104"/>
      <c r="AF51578" s="104"/>
      <c r="AG51578" s="104"/>
      <c r="AK51578" s="104"/>
      <c r="AL51578" s="104"/>
      <c r="AO51578" s="104"/>
      <c r="AP51578" s="104"/>
    </row>
    <row r="51579" spans="21:42" ht="15" customHeight="1" x14ac:dyDescent="0.25">
      <c r="U51579" s="104"/>
      <c r="AB51579" s="104"/>
      <c r="AC51579" s="104"/>
      <c r="AF51579" s="104"/>
      <c r="AG51579" s="104"/>
      <c r="AK51579" s="104"/>
      <c r="AL51579" s="104"/>
      <c r="AO51579" s="104"/>
      <c r="AP51579" s="104"/>
    </row>
    <row r="51580" spans="21:42" ht="15" customHeight="1" x14ac:dyDescent="0.25">
      <c r="U51580" s="104"/>
      <c r="AB51580" s="104"/>
      <c r="AC51580" s="104"/>
      <c r="AF51580" s="104"/>
      <c r="AG51580" s="104"/>
      <c r="AK51580" s="104"/>
      <c r="AL51580" s="104"/>
      <c r="AO51580" s="104"/>
      <c r="AP51580" s="104"/>
    </row>
    <row r="51581" spans="21:42" ht="15" customHeight="1" x14ac:dyDescent="0.25">
      <c r="U51581" s="104"/>
      <c r="AB51581" s="104"/>
      <c r="AC51581" s="104"/>
      <c r="AF51581" s="104"/>
      <c r="AG51581" s="104"/>
      <c r="AK51581" s="104"/>
      <c r="AL51581" s="104"/>
      <c r="AO51581" s="104"/>
      <c r="AP51581" s="104"/>
    </row>
    <row r="51582" spans="21:42" ht="15" customHeight="1" x14ac:dyDescent="0.25">
      <c r="U51582" s="104"/>
      <c r="AB51582" s="104"/>
      <c r="AC51582" s="104"/>
      <c r="AF51582" s="104"/>
      <c r="AG51582" s="104"/>
      <c r="AK51582" s="104"/>
      <c r="AL51582" s="104"/>
      <c r="AO51582" s="104"/>
      <c r="AP51582" s="104"/>
    </row>
    <row r="51583" spans="21:42" ht="15" customHeight="1" x14ac:dyDescent="0.25">
      <c r="U51583" s="104"/>
      <c r="AB51583" s="104"/>
      <c r="AC51583" s="104"/>
      <c r="AF51583" s="104"/>
      <c r="AG51583" s="104"/>
      <c r="AK51583" s="104"/>
      <c r="AL51583" s="104"/>
      <c r="AO51583" s="104"/>
      <c r="AP51583" s="104"/>
    </row>
    <row r="51584" spans="21:42" ht="15" customHeight="1" x14ac:dyDescent="0.25">
      <c r="U51584" s="104"/>
      <c r="AB51584" s="104"/>
      <c r="AC51584" s="104"/>
      <c r="AF51584" s="104"/>
      <c r="AG51584" s="104"/>
      <c r="AK51584" s="104"/>
      <c r="AL51584" s="104"/>
      <c r="AO51584" s="104"/>
      <c r="AP51584" s="104"/>
    </row>
    <row r="51585" spans="21:42" ht="15" customHeight="1" x14ac:dyDescent="0.25">
      <c r="U51585" s="104"/>
      <c r="AB51585" s="104"/>
      <c r="AC51585" s="104"/>
      <c r="AF51585" s="104"/>
      <c r="AG51585" s="104"/>
      <c r="AK51585" s="104"/>
      <c r="AL51585" s="104"/>
      <c r="AO51585" s="104"/>
      <c r="AP51585" s="104"/>
    </row>
    <row r="51586" spans="21:42" ht="15" customHeight="1" x14ac:dyDescent="0.25">
      <c r="U51586" s="104"/>
      <c r="AB51586" s="104"/>
      <c r="AC51586" s="104"/>
      <c r="AF51586" s="104"/>
      <c r="AG51586" s="104"/>
      <c r="AK51586" s="104"/>
      <c r="AL51586" s="104"/>
      <c r="AO51586" s="104"/>
      <c r="AP51586" s="104"/>
    </row>
    <row r="51587" spans="21:42" ht="15" customHeight="1" x14ac:dyDescent="0.25">
      <c r="U51587" s="104"/>
      <c r="AB51587" s="104"/>
      <c r="AC51587" s="104"/>
      <c r="AF51587" s="104"/>
      <c r="AG51587" s="104"/>
      <c r="AK51587" s="104"/>
      <c r="AL51587" s="104"/>
      <c r="AO51587" s="104"/>
      <c r="AP51587" s="104"/>
    </row>
    <row r="51588" spans="21:42" ht="15" customHeight="1" x14ac:dyDescent="0.25">
      <c r="U51588" s="104"/>
      <c r="AB51588" s="104"/>
      <c r="AC51588" s="104"/>
      <c r="AF51588" s="104"/>
      <c r="AG51588" s="104"/>
      <c r="AK51588" s="104"/>
      <c r="AL51588" s="104"/>
      <c r="AO51588" s="104"/>
      <c r="AP51588" s="104"/>
    </row>
    <row r="51589" spans="21:42" ht="15" customHeight="1" x14ac:dyDescent="0.25">
      <c r="U51589" s="104"/>
      <c r="AB51589" s="104"/>
      <c r="AC51589" s="104"/>
      <c r="AF51589" s="104"/>
      <c r="AG51589" s="104"/>
      <c r="AK51589" s="104"/>
      <c r="AL51589" s="104"/>
      <c r="AO51589" s="104"/>
      <c r="AP51589" s="104"/>
    </row>
    <row r="51590" spans="21:42" ht="15" customHeight="1" x14ac:dyDescent="0.25">
      <c r="U51590" s="104"/>
      <c r="AB51590" s="104"/>
      <c r="AC51590" s="104"/>
      <c r="AF51590" s="104"/>
      <c r="AG51590" s="104"/>
      <c r="AK51590" s="104"/>
      <c r="AL51590" s="104"/>
      <c r="AO51590" s="104"/>
      <c r="AP51590" s="104"/>
    </row>
    <row r="51591" spans="21:42" ht="15" customHeight="1" x14ac:dyDescent="0.25">
      <c r="U51591" s="104"/>
      <c r="AB51591" s="104"/>
      <c r="AC51591" s="104"/>
      <c r="AF51591" s="104"/>
      <c r="AG51591" s="104"/>
      <c r="AK51591" s="104"/>
      <c r="AL51591" s="104"/>
      <c r="AO51591" s="104"/>
      <c r="AP51591" s="104"/>
    </row>
    <row r="51592" spans="21:42" ht="15" customHeight="1" x14ac:dyDescent="0.25">
      <c r="U51592" s="104"/>
      <c r="AB51592" s="104"/>
      <c r="AC51592" s="104"/>
      <c r="AF51592" s="104"/>
      <c r="AG51592" s="104"/>
      <c r="AK51592" s="104"/>
      <c r="AL51592" s="104"/>
      <c r="AO51592" s="104"/>
      <c r="AP51592" s="104"/>
    </row>
    <row r="51593" spans="21:42" ht="15" customHeight="1" x14ac:dyDescent="0.25">
      <c r="U51593" s="104"/>
      <c r="AB51593" s="104"/>
      <c r="AC51593" s="104"/>
      <c r="AF51593" s="104"/>
      <c r="AG51593" s="104"/>
      <c r="AK51593" s="104"/>
      <c r="AL51593" s="104"/>
      <c r="AO51593" s="104"/>
      <c r="AP51593" s="104"/>
    </row>
    <row r="51594" spans="21:42" ht="15" customHeight="1" x14ac:dyDescent="0.25">
      <c r="U51594" s="104"/>
      <c r="AB51594" s="104"/>
      <c r="AC51594" s="104"/>
      <c r="AF51594" s="104"/>
      <c r="AG51594" s="104"/>
      <c r="AK51594" s="104"/>
      <c r="AL51594" s="104"/>
      <c r="AO51594" s="104"/>
      <c r="AP51594" s="104"/>
    </row>
    <row r="51595" spans="21:42" ht="15" customHeight="1" x14ac:dyDescent="0.25">
      <c r="U51595" s="104"/>
      <c r="AB51595" s="104"/>
      <c r="AC51595" s="104"/>
      <c r="AF51595" s="104"/>
      <c r="AG51595" s="104"/>
      <c r="AK51595" s="104"/>
      <c r="AL51595" s="104"/>
      <c r="AO51595" s="104"/>
      <c r="AP51595" s="104"/>
    </row>
    <row r="51596" spans="21:42" ht="15" customHeight="1" x14ac:dyDescent="0.25">
      <c r="U51596" s="104"/>
      <c r="AB51596" s="104"/>
      <c r="AC51596" s="104"/>
      <c r="AF51596" s="104"/>
      <c r="AG51596" s="104"/>
      <c r="AK51596" s="104"/>
      <c r="AL51596" s="104"/>
      <c r="AO51596" s="104"/>
      <c r="AP51596" s="104"/>
    </row>
    <row r="51597" spans="21:42" ht="15" customHeight="1" x14ac:dyDescent="0.25">
      <c r="U51597" s="104"/>
      <c r="AB51597" s="104"/>
      <c r="AC51597" s="104"/>
      <c r="AF51597" s="104"/>
      <c r="AG51597" s="104"/>
      <c r="AK51597" s="104"/>
      <c r="AL51597" s="104"/>
      <c r="AO51597" s="104"/>
      <c r="AP51597" s="104"/>
    </row>
    <row r="51598" spans="21:42" ht="15" customHeight="1" x14ac:dyDescent="0.25">
      <c r="U51598" s="104"/>
      <c r="AB51598" s="104"/>
      <c r="AC51598" s="104"/>
      <c r="AF51598" s="104"/>
      <c r="AG51598" s="104"/>
      <c r="AK51598" s="104"/>
      <c r="AL51598" s="104"/>
      <c r="AO51598" s="104"/>
      <c r="AP51598" s="104"/>
    </row>
    <row r="51599" spans="21:42" ht="15" customHeight="1" x14ac:dyDescent="0.25">
      <c r="U51599" s="104"/>
      <c r="AB51599" s="104"/>
      <c r="AC51599" s="104"/>
      <c r="AF51599" s="104"/>
      <c r="AG51599" s="104"/>
      <c r="AK51599" s="104"/>
      <c r="AL51599" s="104"/>
      <c r="AO51599" s="104"/>
      <c r="AP51599" s="104"/>
    </row>
    <row r="51600" spans="21:42" ht="15" customHeight="1" x14ac:dyDescent="0.25">
      <c r="U51600" s="104"/>
      <c r="AB51600" s="104"/>
      <c r="AC51600" s="104"/>
      <c r="AF51600" s="104"/>
      <c r="AG51600" s="104"/>
      <c r="AK51600" s="104"/>
      <c r="AL51600" s="104"/>
      <c r="AO51600" s="104"/>
      <c r="AP51600" s="104"/>
    </row>
    <row r="51601" spans="21:42" ht="15" customHeight="1" x14ac:dyDescent="0.25">
      <c r="U51601" s="104"/>
      <c r="AB51601" s="104"/>
      <c r="AC51601" s="104"/>
      <c r="AF51601" s="104"/>
      <c r="AG51601" s="104"/>
      <c r="AK51601" s="104"/>
      <c r="AL51601" s="104"/>
      <c r="AO51601" s="104"/>
      <c r="AP51601" s="104"/>
    </row>
    <row r="51602" spans="21:42" ht="15" customHeight="1" x14ac:dyDescent="0.25">
      <c r="U51602" s="104"/>
      <c r="AB51602" s="104"/>
      <c r="AC51602" s="104"/>
      <c r="AF51602" s="104"/>
      <c r="AG51602" s="104"/>
      <c r="AK51602" s="104"/>
      <c r="AL51602" s="104"/>
      <c r="AO51602" s="104"/>
      <c r="AP51602" s="104"/>
    </row>
    <row r="51603" spans="21:42" ht="15" customHeight="1" x14ac:dyDescent="0.25">
      <c r="U51603" s="104"/>
      <c r="AB51603" s="104"/>
      <c r="AC51603" s="104"/>
      <c r="AF51603" s="104"/>
      <c r="AG51603" s="104"/>
      <c r="AK51603" s="104"/>
      <c r="AL51603" s="104"/>
      <c r="AO51603" s="104"/>
      <c r="AP51603" s="104"/>
    </row>
    <row r="51604" spans="21:42" ht="15" customHeight="1" x14ac:dyDescent="0.25">
      <c r="U51604" s="104"/>
      <c r="AB51604" s="104"/>
      <c r="AC51604" s="104"/>
      <c r="AF51604" s="104"/>
      <c r="AG51604" s="104"/>
      <c r="AK51604" s="104"/>
      <c r="AL51604" s="104"/>
      <c r="AO51604" s="104"/>
      <c r="AP51604" s="104"/>
    </row>
    <row r="51605" spans="21:42" ht="15" customHeight="1" x14ac:dyDescent="0.25">
      <c r="U51605" s="104"/>
      <c r="AB51605" s="104"/>
      <c r="AC51605" s="104"/>
      <c r="AF51605" s="104"/>
      <c r="AG51605" s="104"/>
      <c r="AK51605" s="104"/>
      <c r="AL51605" s="104"/>
      <c r="AO51605" s="104"/>
      <c r="AP51605" s="104"/>
    </row>
    <row r="51606" spans="21:42" ht="15" customHeight="1" x14ac:dyDescent="0.25">
      <c r="U51606" s="104"/>
      <c r="AB51606" s="104"/>
      <c r="AC51606" s="104"/>
      <c r="AF51606" s="104"/>
      <c r="AG51606" s="104"/>
      <c r="AK51606" s="104"/>
      <c r="AL51606" s="104"/>
      <c r="AO51606" s="104"/>
      <c r="AP51606" s="104"/>
    </row>
    <row r="51607" spans="21:42" ht="15" customHeight="1" x14ac:dyDescent="0.25">
      <c r="U51607" s="104"/>
      <c r="AB51607" s="104"/>
      <c r="AC51607" s="104"/>
      <c r="AF51607" s="104"/>
      <c r="AG51607" s="104"/>
      <c r="AK51607" s="104"/>
      <c r="AL51607" s="104"/>
      <c r="AO51607" s="104"/>
      <c r="AP51607" s="104"/>
    </row>
    <row r="51608" spans="21:42" ht="15" customHeight="1" x14ac:dyDescent="0.25">
      <c r="U51608" s="104"/>
      <c r="AB51608" s="104"/>
      <c r="AC51608" s="104"/>
      <c r="AF51608" s="104"/>
      <c r="AG51608" s="104"/>
      <c r="AK51608" s="104"/>
      <c r="AL51608" s="104"/>
      <c r="AO51608" s="104"/>
      <c r="AP51608" s="104"/>
    </row>
    <row r="51609" spans="21:42" ht="15" customHeight="1" x14ac:dyDescent="0.25">
      <c r="U51609" s="104"/>
      <c r="AB51609" s="104"/>
      <c r="AC51609" s="104"/>
      <c r="AF51609" s="104"/>
      <c r="AG51609" s="104"/>
      <c r="AK51609" s="104"/>
      <c r="AL51609" s="104"/>
      <c r="AO51609" s="104"/>
      <c r="AP51609" s="104"/>
    </row>
    <row r="51610" spans="21:42" ht="15" customHeight="1" x14ac:dyDescent="0.25">
      <c r="U51610" s="104"/>
      <c r="AB51610" s="104"/>
      <c r="AC51610" s="104"/>
      <c r="AF51610" s="104"/>
      <c r="AG51610" s="104"/>
      <c r="AK51610" s="104"/>
      <c r="AL51610" s="104"/>
      <c r="AO51610" s="104"/>
      <c r="AP51610" s="104"/>
    </row>
    <row r="51611" spans="21:42" ht="15" customHeight="1" x14ac:dyDescent="0.25">
      <c r="U51611" s="104"/>
      <c r="AB51611" s="104"/>
      <c r="AC51611" s="104"/>
      <c r="AF51611" s="104"/>
      <c r="AG51611" s="104"/>
      <c r="AK51611" s="104"/>
      <c r="AL51611" s="104"/>
      <c r="AO51611" s="104"/>
      <c r="AP51611" s="104"/>
    </row>
    <row r="51612" spans="21:42" ht="15" customHeight="1" x14ac:dyDescent="0.25">
      <c r="U51612" s="104"/>
      <c r="AB51612" s="104"/>
      <c r="AC51612" s="104"/>
      <c r="AF51612" s="104"/>
      <c r="AG51612" s="104"/>
      <c r="AK51612" s="104"/>
      <c r="AL51612" s="104"/>
      <c r="AO51612" s="104"/>
      <c r="AP51612" s="104"/>
    </row>
    <row r="51613" spans="21:42" ht="15" customHeight="1" x14ac:dyDescent="0.25">
      <c r="U51613" s="104"/>
      <c r="AB51613" s="104"/>
      <c r="AC51613" s="104"/>
      <c r="AF51613" s="104"/>
      <c r="AG51613" s="104"/>
      <c r="AK51613" s="104"/>
      <c r="AL51613" s="104"/>
      <c r="AO51613" s="104"/>
      <c r="AP51613" s="104"/>
    </row>
    <row r="51614" spans="21:42" ht="15" customHeight="1" x14ac:dyDescent="0.25">
      <c r="U51614" s="104"/>
      <c r="AB51614" s="104"/>
      <c r="AC51614" s="104"/>
      <c r="AF51614" s="104"/>
      <c r="AG51614" s="104"/>
      <c r="AK51614" s="104"/>
      <c r="AL51614" s="104"/>
      <c r="AO51614" s="104"/>
      <c r="AP51614" s="104"/>
    </row>
    <row r="51615" spans="21:42" ht="15" customHeight="1" x14ac:dyDescent="0.25">
      <c r="U51615" s="104"/>
      <c r="AB51615" s="104"/>
      <c r="AC51615" s="104"/>
      <c r="AF51615" s="104"/>
      <c r="AG51615" s="104"/>
      <c r="AK51615" s="104"/>
      <c r="AL51615" s="104"/>
      <c r="AO51615" s="104"/>
      <c r="AP51615" s="104"/>
    </row>
    <row r="51616" spans="21:42" ht="15" customHeight="1" x14ac:dyDescent="0.25">
      <c r="U51616" s="104"/>
      <c r="AB51616" s="104"/>
      <c r="AC51616" s="104"/>
      <c r="AF51616" s="104"/>
      <c r="AG51616" s="104"/>
      <c r="AK51616" s="104"/>
      <c r="AL51616" s="104"/>
      <c r="AO51616" s="104"/>
      <c r="AP51616" s="104"/>
    </row>
    <row r="51617" spans="21:42" ht="15" customHeight="1" x14ac:dyDescent="0.25">
      <c r="U51617" s="104"/>
      <c r="AB51617" s="104"/>
      <c r="AC51617" s="104"/>
      <c r="AF51617" s="104"/>
      <c r="AG51617" s="104"/>
      <c r="AK51617" s="104"/>
      <c r="AL51617" s="104"/>
      <c r="AO51617" s="104"/>
      <c r="AP51617" s="104"/>
    </row>
    <row r="51618" spans="21:42" ht="15" customHeight="1" x14ac:dyDescent="0.25">
      <c r="U51618" s="104"/>
      <c r="AB51618" s="104"/>
      <c r="AC51618" s="104"/>
      <c r="AF51618" s="104"/>
      <c r="AG51618" s="104"/>
      <c r="AK51618" s="104"/>
      <c r="AL51618" s="104"/>
      <c r="AO51618" s="104"/>
      <c r="AP51618" s="104"/>
    </row>
    <row r="51619" spans="21:42" ht="15" customHeight="1" x14ac:dyDescent="0.25">
      <c r="U51619" s="104"/>
      <c r="AB51619" s="104"/>
      <c r="AC51619" s="104"/>
      <c r="AF51619" s="104"/>
      <c r="AG51619" s="104"/>
      <c r="AK51619" s="104"/>
      <c r="AL51619" s="104"/>
      <c r="AO51619" s="104"/>
      <c r="AP51619" s="104"/>
    </row>
    <row r="51620" spans="21:42" ht="15" customHeight="1" x14ac:dyDescent="0.25">
      <c r="U51620" s="104"/>
      <c r="AB51620" s="104"/>
      <c r="AC51620" s="104"/>
      <c r="AF51620" s="104"/>
      <c r="AG51620" s="104"/>
      <c r="AK51620" s="104"/>
      <c r="AL51620" s="104"/>
      <c r="AO51620" s="104"/>
      <c r="AP51620" s="104"/>
    </row>
    <row r="51621" spans="21:42" ht="15" customHeight="1" x14ac:dyDescent="0.25">
      <c r="U51621" s="104"/>
      <c r="AB51621" s="104"/>
      <c r="AC51621" s="104"/>
      <c r="AF51621" s="104"/>
      <c r="AG51621" s="104"/>
      <c r="AK51621" s="104"/>
      <c r="AL51621" s="104"/>
      <c r="AO51621" s="104"/>
      <c r="AP51621" s="104"/>
    </row>
    <row r="51622" spans="21:42" ht="15" customHeight="1" x14ac:dyDescent="0.25">
      <c r="U51622" s="104"/>
      <c r="AB51622" s="104"/>
      <c r="AC51622" s="104"/>
      <c r="AF51622" s="104"/>
      <c r="AG51622" s="104"/>
      <c r="AK51622" s="104"/>
      <c r="AL51622" s="104"/>
      <c r="AO51622" s="104"/>
      <c r="AP51622" s="104"/>
    </row>
    <row r="51623" spans="21:42" ht="15" customHeight="1" x14ac:dyDescent="0.25">
      <c r="U51623" s="104"/>
      <c r="AB51623" s="104"/>
      <c r="AC51623" s="104"/>
      <c r="AF51623" s="104"/>
      <c r="AG51623" s="104"/>
      <c r="AK51623" s="104"/>
      <c r="AL51623" s="104"/>
      <c r="AO51623" s="104"/>
      <c r="AP51623" s="104"/>
    </row>
    <row r="51624" spans="21:42" ht="15" customHeight="1" x14ac:dyDescent="0.25">
      <c r="U51624" s="104"/>
      <c r="AB51624" s="104"/>
      <c r="AC51624" s="104"/>
      <c r="AF51624" s="104"/>
      <c r="AG51624" s="104"/>
      <c r="AK51624" s="104"/>
      <c r="AL51624" s="104"/>
      <c r="AO51624" s="104"/>
      <c r="AP51624" s="104"/>
    </row>
    <row r="51625" spans="21:42" ht="15" customHeight="1" x14ac:dyDescent="0.25">
      <c r="U51625" s="104"/>
      <c r="AB51625" s="104"/>
      <c r="AC51625" s="104"/>
      <c r="AF51625" s="104"/>
      <c r="AG51625" s="104"/>
      <c r="AK51625" s="104"/>
      <c r="AL51625" s="104"/>
      <c r="AO51625" s="104"/>
      <c r="AP51625" s="104"/>
    </row>
    <row r="51626" spans="21:42" ht="15" customHeight="1" x14ac:dyDescent="0.25">
      <c r="U51626" s="104"/>
      <c r="AB51626" s="104"/>
      <c r="AC51626" s="104"/>
      <c r="AF51626" s="104"/>
      <c r="AG51626" s="104"/>
      <c r="AK51626" s="104"/>
      <c r="AL51626" s="104"/>
      <c r="AO51626" s="104"/>
      <c r="AP51626" s="104"/>
    </row>
    <row r="51627" spans="21:42" ht="15" customHeight="1" x14ac:dyDescent="0.25">
      <c r="U51627" s="104"/>
      <c r="AB51627" s="104"/>
      <c r="AC51627" s="104"/>
      <c r="AF51627" s="104"/>
      <c r="AG51627" s="104"/>
      <c r="AK51627" s="104"/>
      <c r="AL51627" s="104"/>
      <c r="AO51627" s="104"/>
      <c r="AP51627" s="104"/>
    </row>
    <row r="51628" spans="21:42" ht="15" customHeight="1" x14ac:dyDescent="0.25">
      <c r="U51628" s="104"/>
      <c r="AB51628" s="104"/>
      <c r="AC51628" s="104"/>
      <c r="AF51628" s="104"/>
      <c r="AG51628" s="104"/>
      <c r="AK51628" s="104"/>
      <c r="AL51628" s="104"/>
      <c r="AO51628" s="104"/>
      <c r="AP51628" s="104"/>
    </row>
    <row r="51629" spans="21:42" ht="15" customHeight="1" x14ac:dyDescent="0.25">
      <c r="U51629" s="104"/>
      <c r="AB51629" s="104"/>
      <c r="AC51629" s="104"/>
      <c r="AF51629" s="104"/>
      <c r="AG51629" s="104"/>
      <c r="AK51629" s="104"/>
      <c r="AL51629" s="104"/>
      <c r="AO51629" s="104"/>
      <c r="AP51629" s="104"/>
    </row>
    <row r="51630" spans="21:42" ht="15" customHeight="1" x14ac:dyDescent="0.25">
      <c r="U51630" s="104"/>
      <c r="AB51630" s="104"/>
      <c r="AC51630" s="104"/>
      <c r="AF51630" s="104"/>
      <c r="AG51630" s="104"/>
      <c r="AK51630" s="104"/>
      <c r="AL51630" s="104"/>
      <c r="AO51630" s="104"/>
      <c r="AP51630" s="104"/>
    </row>
    <row r="51631" spans="21:42" ht="15" customHeight="1" x14ac:dyDescent="0.25">
      <c r="U51631" s="104"/>
      <c r="AB51631" s="104"/>
      <c r="AC51631" s="104"/>
      <c r="AF51631" s="104"/>
      <c r="AG51631" s="104"/>
      <c r="AK51631" s="104"/>
      <c r="AL51631" s="104"/>
      <c r="AO51631" s="104"/>
      <c r="AP51631" s="104"/>
    </row>
    <row r="51632" spans="21:42" ht="15" customHeight="1" x14ac:dyDescent="0.25">
      <c r="U51632" s="104"/>
      <c r="AB51632" s="104"/>
      <c r="AC51632" s="104"/>
      <c r="AF51632" s="104"/>
      <c r="AG51632" s="104"/>
      <c r="AK51632" s="104"/>
      <c r="AL51632" s="104"/>
      <c r="AO51632" s="104"/>
      <c r="AP51632" s="104"/>
    </row>
    <row r="51633" spans="21:42" ht="15" customHeight="1" x14ac:dyDescent="0.25">
      <c r="U51633" s="104"/>
      <c r="AB51633" s="104"/>
      <c r="AC51633" s="104"/>
      <c r="AF51633" s="104"/>
      <c r="AG51633" s="104"/>
      <c r="AK51633" s="104"/>
      <c r="AL51633" s="104"/>
      <c r="AO51633" s="104"/>
      <c r="AP51633" s="104"/>
    </row>
    <row r="51634" spans="21:42" ht="15" customHeight="1" x14ac:dyDescent="0.25">
      <c r="U51634" s="104"/>
      <c r="AB51634" s="104"/>
      <c r="AC51634" s="104"/>
      <c r="AF51634" s="104"/>
      <c r="AG51634" s="104"/>
      <c r="AK51634" s="104"/>
      <c r="AL51634" s="104"/>
      <c r="AO51634" s="104"/>
      <c r="AP51634" s="104"/>
    </row>
    <row r="51635" spans="21:42" ht="15" customHeight="1" x14ac:dyDescent="0.25">
      <c r="U51635" s="104"/>
      <c r="AB51635" s="104"/>
      <c r="AC51635" s="104"/>
      <c r="AF51635" s="104"/>
      <c r="AG51635" s="104"/>
      <c r="AK51635" s="104"/>
      <c r="AL51635" s="104"/>
      <c r="AO51635" s="104"/>
      <c r="AP51635" s="104"/>
    </row>
    <row r="51636" spans="21:42" ht="15" customHeight="1" x14ac:dyDescent="0.25">
      <c r="U51636" s="104"/>
      <c r="AB51636" s="104"/>
      <c r="AC51636" s="104"/>
      <c r="AF51636" s="104"/>
      <c r="AG51636" s="104"/>
      <c r="AK51636" s="104"/>
      <c r="AL51636" s="104"/>
      <c r="AO51636" s="104"/>
      <c r="AP51636" s="104"/>
    </row>
    <row r="51637" spans="21:42" ht="15" customHeight="1" x14ac:dyDescent="0.25">
      <c r="U51637" s="104"/>
      <c r="AB51637" s="104"/>
      <c r="AC51637" s="104"/>
      <c r="AF51637" s="104"/>
      <c r="AG51637" s="104"/>
      <c r="AK51637" s="104"/>
      <c r="AL51637" s="104"/>
      <c r="AO51637" s="104"/>
      <c r="AP51637" s="104"/>
    </row>
    <row r="51638" spans="21:42" ht="15" customHeight="1" x14ac:dyDescent="0.25">
      <c r="U51638" s="104"/>
      <c r="AB51638" s="104"/>
      <c r="AC51638" s="104"/>
      <c r="AF51638" s="104"/>
      <c r="AG51638" s="104"/>
      <c r="AK51638" s="104"/>
      <c r="AL51638" s="104"/>
      <c r="AO51638" s="104"/>
      <c r="AP51638" s="104"/>
    </row>
    <row r="51639" spans="21:42" ht="15" customHeight="1" x14ac:dyDescent="0.25">
      <c r="U51639" s="104"/>
      <c r="AB51639" s="104"/>
      <c r="AC51639" s="104"/>
      <c r="AF51639" s="104"/>
      <c r="AG51639" s="104"/>
      <c r="AK51639" s="104"/>
      <c r="AL51639" s="104"/>
      <c r="AO51639" s="104"/>
      <c r="AP51639" s="104"/>
    </row>
    <row r="51640" spans="21:42" ht="15" customHeight="1" x14ac:dyDescent="0.25">
      <c r="U51640" s="104"/>
      <c r="AB51640" s="104"/>
      <c r="AC51640" s="104"/>
      <c r="AF51640" s="104"/>
      <c r="AG51640" s="104"/>
      <c r="AK51640" s="104"/>
      <c r="AL51640" s="104"/>
      <c r="AO51640" s="104"/>
      <c r="AP51640" s="104"/>
    </row>
    <row r="51641" spans="21:42" ht="15" customHeight="1" x14ac:dyDescent="0.25">
      <c r="U51641" s="104"/>
      <c r="AB51641" s="104"/>
      <c r="AC51641" s="104"/>
      <c r="AF51641" s="104"/>
      <c r="AG51641" s="104"/>
      <c r="AK51641" s="104"/>
      <c r="AL51641" s="104"/>
      <c r="AO51641" s="104"/>
      <c r="AP51641" s="104"/>
    </row>
    <row r="51642" spans="21:42" ht="15" customHeight="1" x14ac:dyDescent="0.25">
      <c r="U51642" s="104"/>
      <c r="AB51642" s="104"/>
      <c r="AC51642" s="104"/>
      <c r="AF51642" s="104"/>
      <c r="AG51642" s="104"/>
      <c r="AK51642" s="104"/>
      <c r="AL51642" s="104"/>
      <c r="AO51642" s="104"/>
      <c r="AP51642" s="104"/>
    </row>
    <row r="51643" spans="21:42" ht="15" customHeight="1" x14ac:dyDescent="0.25">
      <c r="U51643" s="104"/>
      <c r="AB51643" s="104"/>
      <c r="AC51643" s="104"/>
      <c r="AF51643" s="104"/>
      <c r="AG51643" s="104"/>
      <c r="AK51643" s="104"/>
      <c r="AL51643" s="104"/>
      <c r="AO51643" s="104"/>
      <c r="AP51643" s="104"/>
    </row>
    <row r="51644" spans="21:42" ht="15" customHeight="1" x14ac:dyDescent="0.25">
      <c r="U51644" s="104"/>
      <c r="AB51644" s="104"/>
      <c r="AC51644" s="104"/>
      <c r="AF51644" s="104"/>
      <c r="AG51644" s="104"/>
      <c r="AK51644" s="104"/>
      <c r="AL51644" s="104"/>
      <c r="AO51644" s="104"/>
      <c r="AP51644" s="104"/>
    </row>
    <row r="51645" spans="21:42" ht="15" customHeight="1" x14ac:dyDescent="0.25">
      <c r="U51645" s="104"/>
      <c r="AB51645" s="104"/>
      <c r="AC51645" s="104"/>
      <c r="AF51645" s="104"/>
      <c r="AG51645" s="104"/>
      <c r="AK51645" s="104"/>
      <c r="AL51645" s="104"/>
      <c r="AO51645" s="104"/>
      <c r="AP51645" s="104"/>
    </row>
    <row r="51646" spans="21:42" ht="15" customHeight="1" x14ac:dyDescent="0.25">
      <c r="U51646" s="104"/>
      <c r="AB51646" s="104"/>
      <c r="AC51646" s="104"/>
      <c r="AF51646" s="104"/>
      <c r="AG51646" s="104"/>
      <c r="AK51646" s="104"/>
      <c r="AL51646" s="104"/>
      <c r="AO51646" s="104"/>
      <c r="AP51646" s="104"/>
    </row>
    <row r="51647" spans="21:42" ht="15" customHeight="1" x14ac:dyDescent="0.25">
      <c r="U51647" s="104"/>
      <c r="AB51647" s="104"/>
      <c r="AC51647" s="104"/>
      <c r="AF51647" s="104"/>
      <c r="AG51647" s="104"/>
      <c r="AK51647" s="104"/>
      <c r="AL51647" s="104"/>
      <c r="AO51647" s="104"/>
      <c r="AP51647" s="104"/>
    </row>
    <row r="51648" spans="21:42" ht="15" customHeight="1" x14ac:dyDescent="0.25">
      <c r="U51648" s="104"/>
      <c r="AB51648" s="104"/>
      <c r="AC51648" s="104"/>
      <c r="AF51648" s="104"/>
      <c r="AG51648" s="104"/>
      <c r="AK51648" s="104"/>
      <c r="AL51648" s="104"/>
      <c r="AO51648" s="104"/>
      <c r="AP51648" s="104"/>
    </row>
    <row r="51649" spans="21:42" ht="15" customHeight="1" x14ac:dyDescent="0.25">
      <c r="U51649" s="104"/>
      <c r="AB51649" s="104"/>
      <c r="AC51649" s="104"/>
      <c r="AF51649" s="104"/>
      <c r="AG51649" s="104"/>
      <c r="AK51649" s="104"/>
      <c r="AL51649" s="104"/>
      <c r="AO51649" s="104"/>
      <c r="AP51649" s="104"/>
    </row>
    <row r="51650" spans="21:42" ht="15" customHeight="1" x14ac:dyDescent="0.25">
      <c r="U51650" s="104"/>
      <c r="AB51650" s="104"/>
      <c r="AC51650" s="104"/>
      <c r="AF51650" s="104"/>
      <c r="AG51650" s="104"/>
      <c r="AK51650" s="104"/>
      <c r="AL51650" s="104"/>
      <c r="AO51650" s="104"/>
      <c r="AP51650" s="104"/>
    </row>
    <row r="51651" spans="21:42" ht="15" customHeight="1" x14ac:dyDescent="0.25">
      <c r="U51651" s="104"/>
      <c r="AB51651" s="104"/>
      <c r="AC51651" s="104"/>
      <c r="AF51651" s="104"/>
      <c r="AG51651" s="104"/>
      <c r="AK51651" s="104"/>
      <c r="AL51651" s="104"/>
      <c r="AO51651" s="104"/>
      <c r="AP51651" s="104"/>
    </row>
    <row r="51652" spans="21:42" ht="15" customHeight="1" x14ac:dyDescent="0.25">
      <c r="U51652" s="104"/>
      <c r="AB51652" s="104"/>
      <c r="AC51652" s="104"/>
      <c r="AF51652" s="104"/>
      <c r="AG51652" s="104"/>
      <c r="AK51652" s="104"/>
      <c r="AL51652" s="104"/>
      <c r="AO51652" s="104"/>
      <c r="AP51652" s="104"/>
    </row>
    <row r="51653" spans="21:42" ht="15" customHeight="1" x14ac:dyDescent="0.25">
      <c r="U51653" s="104"/>
      <c r="AB51653" s="104"/>
      <c r="AC51653" s="104"/>
      <c r="AF51653" s="104"/>
      <c r="AG51653" s="104"/>
      <c r="AK51653" s="104"/>
      <c r="AL51653" s="104"/>
      <c r="AO51653" s="104"/>
      <c r="AP51653" s="104"/>
    </row>
    <row r="51654" spans="21:42" ht="15" customHeight="1" x14ac:dyDescent="0.25">
      <c r="U51654" s="104"/>
      <c r="AB51654" s="104"/>
      <c r="AC51654" s="104"/>
      <c r="AF51654" s="104"/>
      <c r="AG51654" s="104"/>
      <c r="AK51654" s="104"/>
      <c r="AL51654" s="104"/>
      <c r="AO51654" s="104"/>
      <c r="AP51654" s="104"/>
    </row>
    <row r="51655" spans="21:42" ht="15" customHeight="1" x14ac:dyDescent="0.25">
      <c r="U51655" s="104"/>
      <c r="AB51655" s="104"/>
      <c r="AC51655" s="104"/>
      <c r="AF51655" s="104"/>
      <c r="AG51655" s="104"/>
      <c r="AK51655" s="104"/>
      <c r="AL51655" s="104"/>
      <c r="AO51655" s="104"/>
      <c r="AP51655" s="104"/>
    </row>
    <row r="51656" spans="21:42" ht="15" customHeight="1" x14ac:dyDescent="0.25">
      <c r="U51656" s="104"/>
      <c r="AB51656" s="104"/>
      <c r="AC51656" s="104"/>
      <c r="AF51656" s="104"/>
      <c r="AG51656" s="104"/>
      <c r="AK51656" s="104"/>
      <c r="AL51656" s="104"/>
      <c r="AO51656" s="104"/>
      <c r="AP51656" s="104"/>
    </row>
    <row r="51657" spans="21:42" ht="15" customHeight="1" x14ac:dyDescent="0.25">
      <c r="U51657" s="104"/>
      <c r="AB51657" s="104"/>
      <c r="AC51657" s="104"/>
      <c r="AF51657" s="104"/>
      <c r="AG51657" s="104"/>
      <c r="AK51657" s="104"/>
      <c r="AL51657" s="104"/>
      <c r="AO51657" s="104"/>
      <c r="AP51657" s="104"/>
    </row>
    <row r="51658" spans="21:42" ht="15" customHeight="1" x14ac:dyDescent="0.25">
      <c r="U51658" s="104"/>
      <c r="AB51658" s="104"/>
      <c r="AC51658" s="104"/>
      <c r="AF51658" s="104"/>
      <c r="AG51658" s="104"/>
      <c r="AK51658" s="104"/>
      <c r="AL51658" s="104"/>
      <c r="AO51658" s="104"/>
      <c r="AP51658" s="104"/>
    </row>
    <row r="51659" spans="21:42" ht="15" customHeight="1" x14ac:dyDescent="0.25">
      <c r="U51659" s="104"/>
      <c r="AB51659" s="104"/>
      <c r="AC51659" s="104"/>
      <c r="AF51659" s="104"/>
      <c r="AG51659" s="104"/>
      <c r="AK51659" s="104"/>
      <c r="AL51659" s="104"/>
      <c r="AO51659" s="104"/>
      <c r="AP51659" s="104"/>
    </row>
    <row r="51660" spans="21:42" ht="15" customHeight="1" x14ac:dyDescent="0.25">
      <c r="U51660" s="104"/>
      <c r="AB51660" s="104"/>
      <c r="AC51660" s="104"/>
      <c r="AF51660" s="104"/>
      <c r="AG51660" s="104"/>
      <c r="AK51660" s="104"/>
      <c r="AL51660" s="104"/>
      <c r="AO51660" s="104"/>
      <c r="AP51660" s="104"/>
    </row>
    <row r="51661" spans="21:42" ht="15" customHeight="1" x14ac:dyDescent="0.25">
      <c r="U51661" s="104"/>
      <c r="AB51661" s="104"/>
      <c r="AC51661" s="104"/>
      <c r="AF51661" s="104"/>
      <c r="AG51661" s="104"/>
      <c r="AK51661" s="104"/>
      <c r="AL51661" s="104"/>
      <c r="AO51661" s="104"/>
      <c r="AP51661" s="104"/>
    </row>
    <row r="51662" spans="21:42" ht="15" customHeight="1" x14ac:dyDescent="0.25">
      <c r="U51662" s="104"/>
      <c r="AB51662" s="104"/>
      <c r="AC51662" s="104"/>
      <c r="AF51662" s="104"/>
      <c r="AG51662" s="104"/>
      <c r="AK51662" s="104"/>
      <c r="AL51662" s="104"/>
      <c r="AO51662" s="104"/>
      <c r="AP51662" s="104"/>
    </row>
    <row r="51663" spans="21:42" ht="15" customHeight="1" x14ac:dyDescent="0.25">
      <c r="U51663" s="104"/>
      <c r="AB51663" s="104"/>
      <c r="AC51663" s="104"/>
      <c r="AF51663" s="104"/>
      <c r="AG51663" s="104"/>
      <c r="AK51663" s="104"/>
      <c r="AL51663" s="104"/>
      <c r="AO51663" s="104"/>
      <c r="AP51663" s="104"/>
    </row>
    <row r="51664" spans="21:42" ht="15" customHeight="1" x14ac:dyDescent="0.25">
      <c r="U51664" s="104"/>
      <c r="AB51664" s="104"/>
      <c r="AC51664" s="104"/>
      <c r="AF51664" s="104"/>
      <c r="AG51664" s="104"/>
      <c r="AK51664" s="104"/>
      <c r="AL51664" s="104"/>
      <c r="AO51664" s="104"/>
      <c r="AP51664" s="104"/>
    </row>
    <row r="51665" spans="21:42" ht="15" customHeight="1" x14ac:dyDescent="0.25">
      <c r="U51665" s="104"/>
      <c r="AB51665" s="104"/>
      <c r="AC51665" s="104"/>
      <c r="AF51665" s="104"/>
      <c r="AG51665" s="104"/>
      <c r="AK51665" s="104"/>
      <c r="AL51665" s="104"/>
      <c r="AO51665" s="104"/>
      <c r="AP51665" s="104"/>
    </row>
    <row r="51666" spans="21:42" ht="15" customHeight="1" x14ac:dyDescent="0.25">
      <c r="U51666" s="104"/>
      <c r="AB51666" s="104"/>
      <c r="AC51666" s="104"/>
      <c r="AF51666" s="104"/>
      <c r="AG51666" s="104"/>
      <c r="AK51666" s="104"/>
      <c r="AL51666" s="104"/>
      <c r="AO51666" s="104"/>
      <c r="AP51666" s="104"/>
    </row>
    <row r="51667" spans="21:42" ht="15" customHeight="1" x14ac:dyDescent="0.25">
      <c r="U51667" s="104"/>
      <c r="AB51667" s="104"/>
      <c r="AC51667" s="104"/>
      <c r="AF51667" s="104"/>
      <c r="AG51667" s="104"/>
      <c r="AK51667" s="104"/>
      <c r="AL51667" s="104"/>
      <c r="AO51667" s="104"/>
      <c r="AP51667" s="104"/>
    </row>
    <row r="51668" spans="21:42" ht="15" customHeight="1" x14ac:dyDescent="0.25">
      <c r="U51668" s="104"/>
      <c r="AB51668" s="104"/>
      <c r="AC51668" s="104"/>
      <c r="AF51668" s="104"/>
      <c r="AG51668" s="104"/>
      <c r="AK51668" s="104"/>
      <c r="AL51668" s="104"/>
      <c r="AO51668" s="104"/>
      <c r="AP51668" s="104"/>
    </row>
    <row r="51669" spans="21:42" ht="15" customHeight="1" x14ac:dyDescent="0.25">
      <c r="U51669" s="104"/>
      <c r="AB51669" s="104"/>
      <c r="AC51669" s="104"/>
      <c r="AF51669" s="104"/>
      <c r="AG51669" s="104"/>
      <c r="AK51669" s="104"/>
      <c r="AL51669" s="104"/>
      <c r="AO51669" s="104"/>
      <c r="AP51669" s="104"/>
    </row>
    <row r="51670" spans="21:42" ht="15" customHeight="1" x14ac:dyDescent="0.25">
      <c r="U51670" s="104"/>
      <c r="AB51670" s="104"/>
      <c r="AC51670" s="104"/>
      <c r="AF51670" s="104"/>
      <c r="AG51670" s="104"/>
      <c r="AK51670" s="104"/>
      <c r="AL51670" s="104"/>
      <c r="AO51670" s="104"/>
      <c r="AP51670" s="104"/>
    </row>
    <row r="51671" spans="21:42" ht="15" customHeight="1" x14ac:dyDescent="0.25">
      <c r="U51671" s="104"/>
      <c r="AB51671" s="104"/>
      <c r="AC51671" s="104"/>
      <c r="AF51671" s="104"/>
      <c r="AG51671" s="104"/>
      <c r="AK51671" s="104"/>
      <c r="AL51671" s="104"/>
      <c r="AO51671" s="104"/>
      <c r="AP51671" s="104"/>
    </row>
    <row r="51672" spans="21:42" ht="15" customHeight="1" x14ac:dyDescent="0.25">
      <c r="U51672" s="104"/>
      <c r="AB51672" s="104"/>
      <c r="AC51672" s="104"/>
      <c r="AF51672" s="104"/>
      <c r="AG51672" s="104"/>
      <c r="AK51672" s="104"/>
      <c r="AL51672" s="104"/>
      <c r="AO51672" s="104"/>
      <c r="AP51672" s="104"/>
    </row>
    <row r="51673" spans="21:42" ht="15" customHeight="1" x14ac:dyDescent="0.25">
      <c r="U51673" s="104"/>
      <c r="AB51673" s="104"/>
      <c r="AC51673" s="104"/>
      <c r="AF51673" s="104"/>
      <c r="AG51673" s="104"/>
      <c r="AK51673" s="104"/>
      <c r="AL51673" s="104"/>
      <c r="AO51673" s="104"/>
      <c r="AP51673" s="104"/>
    </row>
    <row r="51674" spans="21:42" ht="15" customHeight="1" x14ac:dyDescent="0.25">
      <c r="U51674" s="104"/>
      <c r="AB51674" s="104"/>
      <c r="AC51674" s="104"/>
      <c r="AF51674" s="104"/>
      <c r="AG51674" s="104"/>
      <c r="AK51674" s="104"/>
      <c r="AL51674" s="104"/>
      <c r="AO51674" s="104"/>
      <c r="AP51674" s="104"/>
    </row>
    <row r="51675" spans="21:42" ht="15" customHeight="1" x14ac:dyDescent="0.25">
      <c r="U51675" s="104"/>
      <c r="AB51675" s="104"/>
      <c r="AC51675" s="104"/>
      <c r="AF51675" s="104"/>
      <c r="AG51675" s="104"/>
      <c r="AK51675" s="104"/>
      <c r="AL51675" s="104"/>
      <c r="AO51675" s="104"/>
      <c r="AP51675" s="104"/>
    </row>
    <row r="51676" spans="21:42" ht="15" customHeight="1" x14ac:dyDescent="0.25">
      <c r="U51676" s="104"/>
      <c r="AB51676" s="104"/>
      <c r="AC51676" s="104"/>
      <c r="AF51676" s="104"/>
      <c r="AG51676" s="104"/>
      <c r="AK51676" s="104"/>
      <c r="AL51676" s="104"/>
      <c r="AO51676" s="104"/>
      <c r="AP51676" s="104"/>
    </row>
    <row r="51677" spans="21:42" ht="15" customHeight="1" x14ac:dyDescent="0.25">
      <c r="U51677" s="104"/>
      <c r="AB51677" s="104"/>
      <c r="AC51677" s="104"/>
      <c r="AF51677" s="104"/>
      <c r="AG51677" s="104"/>
      <c r="AK51677" s="104"/>
      <c r="AL51677" s="104"/>
      <c r="AO51677" s="104"/>
      <c r="AP51677" s="104"/>
    </row>
    <row r="51678" spans="21:42" ht="15" customHeight="1" x14ac:dyDescent="0.25">
      <c r="U51678" s="104"/>
      <c r="AB51678" s="104"/>
      <c r="AC51678" s="104"/>
      <c r="AF51678" s="104"/>
      <c r="AG51678" s="104"/>
      <c r="AK51678" s="104"/>
      <c r="AL51678" s="104"/>
      <c r="AO51678" s="104"/>
      <c r="AP51678" s="104"/>
    </row>
    <row r="51679" spans="21:42" ht="15" customHeight="1" x14ac:dyDescent="0.25">
      <c r="U51679" s="104"/>
      <c r="AB51679" s="104"/>
      <c r="AC51679" s="104"/>
      <c r="AF51679" s="104"/>
      <c r="AG51679" s="104"/>
      <c r="AK51679" s="104"/>
      <c r="AL51679" s="104"/>
      <c r="AO51679" s="104"/>
      <c r="AP51679" s="104"/>
    </row>
    <row r="51680" spans="21:42" ht="15" customHeight="1" x14ac:dyDescent="0.25">
      <c r="U51680" s="104"/>
      <c r="AB51680" s="104"/>
      <c r="AC51680" s="104"/>
      <c r="AF51680" s="104"/>
      <c r="AG51680" s="104"/>
      <c r="AK51680" s="104"/>
      <c r="AL51680" s="104"/>
      <c r="AO51680" s="104"/>
      <c r="AP51680" s="104"/>
    </row>
    <row r="51681" spans="21:42" ht="15" customHeight="1" x14ac:dyDescent="0.25">
      <c r="U51681" s="104"/>
      <c r="AB51681" s="104"/>
      <c r="AC51681" s="104"/>
      <c r="AF51681" s="104"/>
      <c r="AG51681" s="104"/>
      <c r="AK51681" s="104"/>
      <c r="AL51681" s="104"/>
      <c r="AO51681" s="104"/>
      <c r="AP51681" s="104"/>
    </row>
    <row r="51682" spans="21:42" ht="15" customHeight="1" x14ac:dyDescent="0.25">
      <c r="U51682" s="104"/>
      <c r="AB51682" s="104"/>
      <c r="AC51682" s="104"/>
      <c r="AF51682" s="104"/>
      <c r="AG51682" s="104"/>
      <c r="AK51682" s="104"/>
      <c r="AL51682" s="104"/>
      <c r="AO51682" s="104"/>
      <c r="AP51682" s="104"/>
    </row>
    <row r="51683" spans="21:42" ht="15" customHeight="1" x14ac:dyDescent="0.25">
      <c r="U51683" s="104"/>
      <c r="AB51683" s="104"/>
      <c r="AC51683" s="104"/>
      <c r="AF51683" s="104"/>
      <c r="AG51683" s="104"/>
      <c r="AK51683" s="104"/>
      <c r="AL51683" s="104"/>
      <c r="AO51683" s="104"/>
      <c r="AP51683" s="104"/>
    </row>
    <row r="51684" spans="21:42" ht="15" customHeight="1" x14ac:dyDescent="0.25">
      <c r="U51684" s="104"/>
      <c r="AB51684" s="104"/>
      <c r="AC51684" s="104"/>
      <c r="AF51684" s="104"/>
      <c r="AG51684" s="104"/>
      <c r="AK51684" s="104"/>
      <c r="AL51684" s="104"/>
      <c r="AO51684" s="104"/>
      <c r="AP51684" s="104"/>
    </row>
    <row r="51685" spans="21:42" ht="15" customHeight="1" x14ac:dyDescent="0.25">
      <c r="U51685" s="104"/>
      <c r="AB51685" s="104"/>
      <c r="AC51685" s="104"/>
      <c r="AF51685" s="104"/>
      <c r="AG51685" s="104"/>
      <c r="AK51685" s="104"/>
      <c r="AL51685" s="104"/>
      <c r="AO51685" s="104"/>
      <c r="AP51685" s="104"/>
    </row>
    <row r="51686" spans="21:42" ht="15" customHeight="1" x14ac:dyDescent="0.25">
      <c r="U51686" s="104"/>
      <c r="AB51686" s="104"/>
      <c r="AC51686" s="104"/>
      <c r="AF51686" s="104"/>
      <c r="AG51686" s="104"/>
      <c r="AK51686" s="104"/>
      <c r="AL51686" s="104"/>
      <c r="AO51686" s="104"/>
      <c r="AP51686" s="104"/>
    </row>
    <row r="51687" spans="21:42" ht="15" customHeight="1" x14ac:dyDescent="0.25">
      <c r="U51687" s="104"/>
      <c r="AB51687" s="104"/>
      <c r="AC51687" s="104"/>
      <c r="AF51687" s="104"/>
      <c r="AG51687" s="104"/>
      <c r="AK51687" s="104"/>
      <c r="AL51687" s="104"/>
      <c r="AO51687" s="104"/>
      <c r="AP51687" s="104"/>
    </row>
    <row r="51688" spans="21:42" ht="15" customHeight="1" x14ac:dyDescent="0.25">
      <c r="U51688" s="104"/>
      <c r="AB51688" s="104"/>
      <c r="AC51688" s="104"/>
      <c r="AF51688" s="104"/>
      <c r="AG51688" s="104"/>
      <c r="AK51688" s="104"/>
      <c r="AL51688" s="104"/>
      <c r="AO51688" s="104"/>
      <c r="AP51688" s="104"/>
    </row>
    <row r="51689" spans="21:42" ht="15" customHeight="1" x14ac:dyDescent="0.25">
      <c r="U51689" s="104"/>
      <c r="AB51689" s="104"/>
      <c r="AC51689" s="104"/>
      <c r="AF51689" s="104"/>
      <c r="AG51689" s="104"/>
      <c r="AK51689" s="104"/>
      <c r="AL51689" s="104"/>
      <c r="AO51689" s="104"/>
      <c r="AP51689" s="104"/>
    </row>
    <row r="51690" spans="21:42" ht="15" customHeight="1" x14ac:dyDescent="0.25">
      <c r="U51690" s="104"/>
      <c r="AB51690" s="104"/>
      <c r="AC51690" s="104"/>
      <c r="AF51690" s="104"/>
      <c r="AG51690" s="104"/>
      <c r="AK51690" s="104"/>
      <c r="AL51690" s="104"/>
      <c r="AO51690" s="104"/>
      <c r="AP51690" s="104"/>
    </row>
    <row r="51691" spans="21:42" ht="15" customHeight="1" x14ac:dyDescent="0.25">
      <c r="U51691" s="104"/>
      <c r="AB51691" s="104"/>
      <c r="AC51691" s="104"/>
      <c r="AF51691" s="104"/>
      <c r="AG51691" s="104"/>
      <c r="AK51691" s="104"/>
      <c r="AL51691" s="104"/>
      <c r="AO51691" s="104"/>
      <c r="AP51691" s="104"/>
    </row>
    <row r="51692" spans="21:42" ht="15" customHeight="1" x14ac:dyDescent="0.25">
      <c r="U51692" s="104"/>
      <c r="AB51692" s="104"/>
      <c r="AC51692" s="104"/>
      <c r="AF51692" s="104"/>
      <c r="AG51692" s="104"/>
      <c r="AK51692" s="104"/>
      <c r="AL51692" s="104"/>
      <c r="AO51692" s="104"/>
      <c r="AP51692" s="104"/>
    </row>
    <row r="51693" spans="21:42" ht="15" customHeight="1" x14ac:dyDescent="0.25">
      <c r="U51693" s="104"/>
      <c r="AB51693" s="104"/>
      <c r="AC51693" s="104"/>
      <c r="AF51693" s="104"/>
      <c r="AG51693" s="104"/>
      <c r="AK51693" s="104"/>
      <c r="AL51693" s="104"/>
      <c r="AO51693" s="104"/>
      <c r="AP51693" s="104"/>
    </row>
    <row r="51694" spans="21:42" ht="15" customHeight="1" x14ac:dyDescent="0.25">
      <c r="U51694" s="104"/>
      <c r="AB51694" s="104"/>
      <c r="AC51694" s="104"/>
      <c r="AF51694" s="104"/>
      <c r="AG51694" s="104"/>
      <c r="AK51694" s="104"/>
      <c r="AL51694" s="104"/>
      <c r="AO51694" s="104"/>
      <c r="AP51694" s="104"/>
    </row>
    <row r="51695" spans="21:42" ht="15" customHeight="1" x14ac:dyDescent="0.25">
      <c r="U51695" s="104"/>
      <c r="AB51695" s="104"/>
      <c r="AC51695" s="104"/>
      <c r="AF51695" s="104"/>
      <c r="AG51695" s="104"/>
      <c r="AK51695" s="104"/>
      <c r="AL51695" s="104"/>
      <c r="AO51695" s="104"/>
      <c r="AP51695" s="104"/>
    </row>
    <row r="51696" spans="21:42" ht="15" customHeight="1" x14ac:dyDescent="0.25">
      <c r="U51696" s="104"/>
      <c r="AB51696" s="104"/>
      <c r="AC51696" s="104"/>
      <c r="AF51696" s="104"/>
      <c r="AG51696" s="104"/>
      <c r="AK51696" s="104"/>
      <c r="AL51696" s="104"/>
      <c r="AO51696" s="104"/>
      <c r="AP51696" s="104"/>
    </row>
    <row r="51697" spans="21:42" ht="15" customHeight="1" x14ac:dyDescent="0.25">
      <c r="U51697" s="104"/>
      <c r="AB51697" s="104"/>
      <c r="AC51697" s="104"/>
      <c r="AF51697" s="104"/>
      <c r="AG51697" s="104"/>
      <c r="AK51697" s="104"/>
      <c r="AL51697" s="104"/>
      <c r="AO51697" s="104"/>
      <c r="AP51697" s="104"/>
    </row>
    <row r="51698" spans="21:42" ht="15" customHeight="1" x14ac:dyDescent="0.25">
      <c r="U51698" s="104"/>
      <c r="AB51698" s="104"/>
      <c r="AC51698" s="104"/>
      <c r="AF51698" s="104"/>
      <c r="AG51698" s="104"/>
      <c r="AK51698" s="104"/>
      <c r="AL51698" s="104"/>
      <c r="AO51698" s="104"/>
      <c r="AP51698" s="104"/>
    </row>
    <row r="51699" spans="21:42" ht="15" customHeight="1" x14ac:dyDescent="0.25">
      <c r="U51699" s="104"/>
      <c r="AB51699" s="104"/>
      <c r="AC51699" s="104"/>
      <c r="AF51699" s="104"/>
      <c r="AG51699" s="104"/>
      <c r="AK51699" s="104"/>
      <c r="AL51699" s="104"/>
      <c r="AO51699" s="104"/>
      <c r="AP51699" s="104"/>
    </row>
    <row r="51700" spans="21:42" ht="15" customHeight="1" x14ac:dyDescent="0.25">
      <c r="U51700" s="104"/>
      <c r="AB51700" s="104"/>
      <c r="AC51700" s="104"/>
      <c r="AF51700" s="104"/>
      <c r="AG51700" s="104"/>
      <c r="AK51700" s="104"/>
      <c r="AL51700" s="104"/>
      <c r="AO51700" s="104"/>
      <c r="AP51700" s="104"/>
    </row>
    <row r="51701" spans="21:42" ht="15" customHeight="1" x14ac:dyDescent="0.25">
      <c r="U51701" s="104"/>
      <c r="AB51701" s="104"/>
      <c r="AC51701" s="104"/>
      <c r="AF51701" s="104"/>
      <c r="AG51701" s="104"/>
      <c r="AK51701" s="104"/>
      <c r="AL51701" s="104"/>
      <c r="AO51701" s="104"/>
      <c r="AP51701" s="104"/>
    </row>
    <row r="51702" spans="21:42" ht="15" customHeight="1" x14ac:dyDescent="0.25">
      <c r="U51702" s="104"/>
      <c r="AB51702" s="104"/>
      <c r="AC51702" s="104"/>
      <c r="AF51702" s="104"/>
      <c r="AG51702" s="104"/>
      <c r="AK51702" s="104"/>
      <c r="AL51702" s="104"/>
      <c r="AO51702" s="104"/>
      <c r="AP51702" s="104"/>
    </row>
    <row r="51703" spans="21:42" ht="15" customHeight="1" x14ac:dyDescent="0.25">
      <c r="U51703" s="104"/>
      <c r="AB51703" s="104"/>
      <c r="AC51703" s="104"/>
      <c r="AF51703" s="104"/>
      <c r="AG51703" s="104"/>
      <c r="AK51703" s="104"/>
      <c r="AL51703" s="104"/>
      <c r="AO51703" s="104"/>
      <c r="AP51703" s="104"/>
    </row>
    <row r="51704" spans="21:42" ht="15" customHeight="1" x14ac:dyDescent="0.25">
      <c r="U51704" s="104"/>
      <c r="AB51704" s="104"/>
      <c r="AC51704" s="104"/>
      <c r="AF51704" s="104"/>
      <c r="AG51704" s="104"/>
      <c r="AK51704" s="104"/>
      <c r="AL51704" s="104"/>
      <c r="AO51704" s="104"/>
      <c r="AP51704" s="104"/>
    </row>
    <row r="51705" spans="21:42" ht="15" customHeight="1" x14ac:dyDescent="0.25">
      <c r="U51705" s="104"/>
      <c r="AB51705" s="104"/>
      <c r="AC51705" s="104"/>
      <c r="AF51705" s="104"/>
      <c r="AG51705" s="104"/>
      <c r="AK51705" s="104"/>
      <c r="AL51705" s="104"/>
      <c r="AO51705" s="104"/>
      <c r="AP51705" s="104"/>
    </row>
    <row r="51706" spans="21:42" ht="15" customHeight="1" x14ac:dyDescent="0.25">
      <c r="U51706" s="104"/>
      <c r="AB51706" s="104"/>
      <c r="AC51706" s="104"/>
      <c r="AF51706" s="104"/>
      <c r="AG51706" s="104"/>
      <c r="AK51706" s="104"/>
      <c r="AL51706" s="104"/>
      <c r="AO51706" s="104"/>
      <c r="AP51706" s="104"/>
    </row>
    <row r="51707" spans="21:42" ht="15" customHeight="1" x14ac:dyDescent="0.25">
      <c r="U51707" s="104"/>
      <c r="AB51707" s="104"/>
      <c r="AC51707" s="104"/>
      <c r="AF51707" s="104"/>
      <c r="AG51707" s="104"/>
      <c r="AK51707" s="104"/>
      <c r="AL51707" s="104"/>
      <c r="AO51707" s="104"/>
      <c r="AP51707" s="104"/>
    </row>
    <row r="51708" spans="21:42" ht="15" customHeight="1" x14ac:dyDescent="0.25">
      <c r="U51708" s="104"/>
      <c r="AB51708" s="104"/>
      <c r="AC51708" s="104"/>
      <c r="AF51708" s="104"/>
      <c r="AG51708" s="104"/>
      <c r="AK51708" s="104"/>
      <c r="AL51708" s="104"/>
      <c r="AO51708" s="104"/>
      <c r="AP51708" s="104"/>
    </row>
    <row r="51709" spans="21:42" ht="15" customHeight="1" x14ac:dyDescent="0.25">
      <c r="U51709" s="104"/>
      <c r="AB51709" s="104"/>
      <c r="AC51709" s="104"/>
      <c r="AF51709" s="104"/>
      <c r="AG51709" s="104"/>
      <c r="AK51709" s="104"/>
      <c r="AL51709" s="104"/>
      <c r="AO51709" s="104"/>
      <c r="AP51709" s="104"/>
    </row>
    <row r="51710" spans="21:42" ht="15" customHeight="1" x14ac:dyDescent="0.25">
      <c r="U51710" s="104"/>
      <c r="AB51710" s="104"/>
      <c r="AC51710" s="104"/>
      <c r="AF51710" s="104"/>
      <c r="AG51710" s="104"/>
      <c r="AK51710" s="104"/>
      <c r="AL51710" s="104"/>
      <c r="AO51710" s="104"/>
      <c r="AP51710" s="104"/>
    </row>
    <row r="51711" spans="21:42" ht="15" customHeight="1" x14ac:dyDescent="0.25">
      <c r="U51711" s="104"/>
      <c r="AB51711" s="104"/>
      <c r="AC51711" s="104"/>
      <c r="AF51711" s="104"/>
      <c r="AG51711" s="104"/>
      <c r="AK51711" s="104"/>
      <c r="AL51711" s="104"/>
      <c r="AO51711" s="104"/>
      <c r="AP51711" s="104"/>
    </row>
    <row r="51712" spans="21:42" ht="15" customHeight="1" x14ac:dyDescent="0.25">
      <c r="U51712" s="104"/>
      <c r="AB51712" s="104"/>
      <c r="AC51712" s="104"/>
      <c r="AF51712" s="104"/>
      <c r="AG51712" s="104"/>
      <c r="AK51712" s="104"/>
      <c r="AL51712" s="104"/>
      <c r="AO51712" s="104"/>
      <c r="AP51712" s="104"/>
    </row>
    <row r="51713" spans="21:42" ht="15" customHeight="1" x14ac:dyDescent="0.25">
      <c r="U51713" s="104"/>
      <c r="AB51713" s="104"/>
      <c r="AC51713" s="104"/>
      <c r="AF51713" s="104"/>
      <c r="AG51713" s="104"/>
      <c r="AK51713" s="104"/>
      <c r="AL51713" s="104"/>
      <c r="AO51713" s="104"/>
      <c r="AP51713" s="104"/>
    </row>
    <row r="51714" spans="21:42" ht="15" customHeight="1" x14ac:dyDescent="0.25">
      <c r="U51714" s="104"/>
      <c r="AB51714" s="104"/>
      <c r="AC51714" s="104"/>
      <c r="AF51714" s="104"/>
      <c r="AG51714" s="104"/>
      <c r="AK51714" s="104"/>
      <c r="AL51714" s="104"/>
      <c r="AO51714" s="104"/>
      <c r="AP51714" s="104"/>
    </row>
    <row r="51715" spans="21:42" ht="15" customHeight="1" x14ac:dyDescent="0.25">
      <c r="U51715" s="104"/>
      <c r="AB51715" s="104"/>
      <c r="AC51715" s="104"/>
      <c r="AF51715" s="104"/>
      <c r="AG51715" s="104"/>
      <c r="AK51715" s="104"/>
      <c r="AL51715" s="104"/>
      <c r="AO51715" s="104"/>
      <c r="AP51715" s="104"/>
    </row>
    <row r="51716" spans="21:42" ht="15" customHeight="1" x14ac:dyDescent="0.25">
      <c r="U51716" s="104"/>
      <c r="AB51716" s="104"/>
      <c r="AC51716" s="104"/>
      <c r="AF51716" s="104"/>
      <c r="AG51716" s="104"/>
      <c r="AK51716" s="104"/>
      <c r="AL51716" s="104"/>
      <c r="AO51716" s="104"/>
      <c r="AP51716" s="104"/>
    </row>
    <row r="51717" spans="21:42" ht="15" customHeight="1" x14ac:dyDescent="0.25">
      <c r="U51717" s="104"/>
      <c r="AB51717" s="104"/>
      <c r="AC51717" s="104"/>
      <c r="AF51717" s="104"/>
      <c r="AG51717" s="104"/>
      <c r="AK51717" s="104"/>
      <c r="AL51717" s="104"/>
      <c r="AO51717" s="104"/>
      <c r="AP51717" s="104"/>
    </row>
    <row r="51718" spans="21:42" ht="15" customHeight="1" x14ac:dyDescent="0.25">
      <c r="U51718" s="104"/>
      <c r="AB51718" s="104"/>
      <c r="AC51718" s="104"/>
      <c r="AF51718" s="104"/>
      <c r="AG51718" s="104"/>
      <c r="AK51718" s="104"/>
      <c r="AL51718" s="104"/>
      <c r="AO51718" s="104"/>
      <c r="AP51718" s="104"/>
    </row>
    <row r="51719" spans="21:42" ht="15" customHeight="1" x14ac:dyDescent="0.25">
      <c r="U51719" s="104"/>
      <c r="AB51719" s="104"/>
      <c r="AC51719" s="104"/>
      <c r="AF51719" s="104"/>
      <c r="AG51719" s="104"/>
      <c r="AK51719" s="104"/>
      <c r="AL51719" s="104"/>
      <c r="AO51719" s="104"/>
      <c r="AP51719" s="104"/>
    </row>
    <row r="51720" spans="21:42" ht="15" customHeight="1" x14ac:dyDescent="0.25">
      <c r="U51720" s="104"/>
      <c r="AB51720" s="104"/>
      <c r="AC51720" s="104"/>
      <c r="AF51720" s="104"/>
      <c r="AG51720" s="104"/>
      <c r="AK51720" s="104"/>
      <c r="AL51720" s="104"/>
      <c r="AO51720" s="104"/>
      <c r="AP51720" s="104"/>
    </row>
    <row r="51721" spans="21:42" ht="15" customHeight="1" x14ac:dyDescent="0.25">
      <c r="U51721" s="104"/>
      <c r="AB51721" s="104"/>
      <c r="AC51721" s="104"/>
      <c r="AF51721" s="104"/>
      <c r="AG51721" s="104"/>
      <c r="AK51721" s="104"/>
      <c r="AL51721" s="104"/>
      <c r="AO51721" s="104"/>
      <c r="AP51721" s="104"/>
    </row>
    <row r="51722" spans="21:42" ht="15" customHeight="1" x14ac:dyDescent="0.25">
      <c r="U51722" s="104"/>
      <c r="AB51722" s="104"/>
      <c r="AC51722" s="104"/>
      <c r="AF51722" s="104"/>
      <c r="AG51722" s="104"/>
      <c r="AK51722" s="104"/>
      <c r="AL51722" s="104"/>
      <c r="AO51722" s="104"/>
      <c r="AP51722" s="104"/>
    </row>
    <row r="51723" spans="21:42" ht="15" customHeight="1" x14ac:dyDescent="0.25">
      <c r="U51723" s="104"/>
      <c r="AB51723" s="104"/>
      <c r="AC51723" s="104"/>
      <c r="AF51723" s="104"/>
      <c r="AG51723" s="104"/>
      <c r="AK51723" s="104"/>
      <c r="AL51723" s="104"/>
      <c r="AO51723" s="104"/>
      <c r="AP51723" s="104"/>
    </row>
    <row r="51724" spans="21:42" ht="15" customHeight="1" x14ac:dyDescent="0.25">
      <c r="U51724" s="104"/>
      <c r="AB51724" s="104"/>
      <c r="AC51724" s="104"/>
      <c r="AF51724" s="104"/>
      <c r="AG51724" s="104"/>
      <c r="AK51724" s="104"/>
      <c r="AL51724" s="104"/>
      <c r="AO51724" s="104"/>
      <c r="AP51724" s="104"/>
    </row>
    <row r="51725" spans="21:42" ht="15" customHeight="1" x14ac:dyDescent="0.25">
      <c r="U51725" s="104"/>
      <c r="AB51725" s="104"/>
      <c r="AC51725" s="104"/>
      <c r="AF51725" s="104"/>
      <c r="AG51725" s="104"/>
      <c r="AK51725" s="104"/>
      <c r="AL51725" s="104"/>
      <c r="AO51725" s="104"/>
      <c r="AP51725" s="104"/>
    </row>
    <row r="51726" spans="21:42" ht="15" customHeight="1" x14ac:dyDescent="0.25">
      <c r="U51726" s="104"/>
      <c r="AB51726" s="104"/>
      <c r="AC51726" s="104"/>
      <c r="AF51726" s="104"/>
      <c r="AG51726" s="104"/>
      <c r="AK51726" s="104"/>
      <c r="AL51726" s="104"/>
      <c r="AO51726" s="104"/>
      <c r="AP51726" s="104"/>
    </row>
    <row r="51727" spans="21:42" ht="15" customHeight="1" x14ac:dyDescent="0.25">
      <c r="U51727" s="104"/>
      <c r="AB51727" s="104"/>
      <c r="AC51727" s="104"/>
      <c r="AF51727" s="104"/>
      <c r="AG51727" s="104"/>
      <c r="AK51727" s="104"/>
      <c r="AL51727" s="104"/>
      <c r="AO51727" s="104"/>
      <c r="AP51727" s="104"/>
    </row>
    <row r="51728" spans="21:42" ht="15" customHeight="1" x14ac:dyDescent="0.25">
      <c r="U51728" s="104"/>
      <c r="AB51728" s="104"/>
      <c r="AC51728" s="104"/>
      <c r="AF51728" s="104"/>
      <c r="AG51728" s="104"/>
      <c r="AK51728" s="104"/>
      <c r="AL51728" s="104"/>
      <c r="AO51728" s="104"/>
      <c r="AP51728" s="104"/>
    </row>
    <row r="51729" spans="21:42" ht="15" customHeight="1" x14ac:dyDescent="0.25">
      <c r="U51729" s="104"/>
      <c r="AB51729" s="104"/>
      <c r="AC51729" s="104"/>
      <c r="AF51729" s="104"/>
      <c r="AG51729" s="104"/>
      <c r="AK51729" s="104"/>
      <c r="AL51729" s="104"/>
      <c r="AO51729" s="104"/>
      <c r="AP51729" s="104"/>
    </row>
    <row r="51730" spans="21:42" ht="15" customHeight="1" x14ac:dyDescent="0.25">
      <c r="U51730" s="104"/>
      <c r="AB51730" s="104"/>
      <c r="AC51730" s="104"/>
      <c r="AF51730" s="104"/>
      <c r="AG51730" s="104"/>
      <c r="AK51730" s="104"/>
      <c r="AL51730" s="104"/>
      <c r="AO51730" s="104"/>
      <c r="AP51730" s="104"/>
    </row>
    <row r="51731" spans="21:42" ht="15" customHeight="1" x14ac:dyDescent="0.25">
      <c r="U51731" s="104"/>
      <c r="AB51731" s="104"/>
      <c r="AC51731" s="104"/>
      <c r="AF51731" s="104"/>
      <c r="AG51731" s="104"/>
      <c r="AK51731" s="104"/>
      <c r="AL51731" s="104"/>
      <c r="AO51731" s="104"/>
      <c r="AP51731" s="104"/>
    </row>
    <row r="51732" spans="21:42" ht="15" customHeight="1" x14ac:dyDescent="0.25">
      <c r="U51732" s="104"/>
      <c r="AB51732" s="104"/>
      <c r="AC51732" s="104"/>
      <c r="AF51732" s="104"/>
      <c r="AG51732" s="104"/>
      <c r="AK51732" s="104"/>
      <c r="AL51732" s="104"/>
      <c r="AO51732" s="104"/>
      <c r="AP51732" s="104"/>
    </row>
    <row r="51733" spans="21:42" ht="15" customHeight="1" x14ac:dyDescent="0.25">
      <c r="U51733" s="104"/>
      <c r="AB51733" s="104"/>
      <c r="AC51733" s="104"/>
      <c r="AF51733" s="104"/>
      <c r="AG51733" s="104"/>
      <c r="AK51733" s="104"/>
      <c r="AL51733" s="104"/>
      <c r="AO51733" s="104"/>
      <c r="AP51733" s="104"/>
    </row>
    <row r="51734" spans="21:42" ht="15" customHeight="1" x14ac:dyDescent="0.25">
      <c r="U51734" s="104"/>
      <c r="AB51734" s="104"/>
      <c r="AC51734" s="104"/>
      <c r="AF51734" s="104"/>
      <c r="AG51734" s="104"/>
      <c r="AK51734" s="104"/>
      <c r="AL51734" s="104"/>
      <c r="AO51734" s="104"/>
      <c r="AP51734" s="104"/>
    </row>
    <row r="51735" spans="21:42" ht="15" customHeight="1" x14ac:dyDescent="0.25">
      <c r="U51735" s="104"/>
      <c r="AB51735" s="104"/>
      <c r="AC51735" s="104"/>
      <c r="AF51735" s="104"/>
      <c r="AG51735" s="104"/>
      <c r="AK51735" s="104"/>
      <c r="AL51735" s="104"/>
      <c r="AO51735" s="104"/>
      <c r="AP51735" s="104"/>
    </row>
    <row r="51736" spans="21:42" ht="15" customHeight="1" x14ac:dyDescent="0.25">
      <c r="U51736" s="104"/>
      <c r="AB51736" s="104"/>
      <c r="AC51736" s="104"/>
      <c r="AF51736" s="104"/>
      <c r="AG51736" s="104"/>
      <c r="AK51736" s="104"/>
      <c r="AL51736" s="104"/>
      <c r="AO51736" s="104"/>
      <c r="AP51736" s="104"/>
    </row>
    <row r="51737" spans="21:42" ht="15" customHeight="1" x14ac:dyDescent="0.25">
      <c r="U51737" s="104"/>
      <c r="AB51737" s="104"/>
      <c r="AC51737" s="104"/>
      <c r="AF51737" s="104"/>
      <c r="AG51737" s="104"/>
      <c r="AK51737" s="104"/>
      <c r="AL51737" s="104"/>
      <c r="AO51737" s="104"/>
      <c r="AP51737" s="104"/>
    </row>
    <row r="51738" spans="21:42" ht="15" customHeight="1" x14ac:dyDescent="0.25">
      <c r="U51738" s="104"/>
      <c r="AB51738" s="104"/>
      <c r="AC51738" s="104"/>
      <c r="AF51738" s="104"/>
      <c r="AG51738" s="104"/>
      <c r="AK51738" s="104"/>
      <c r="AL51738" s="104"/>
      <c r="AO51738" s="104"/>
      <c r="AP51738" s="104"/>
    </row>
    <row r="51739" spans="21:42" ht="15" customHeight="1" x14ac:dyDescent="0.25">
      <c r="U51739" s="104"/>
      <c r="AB51739" s="104"/>
      <c r="AC51739" s="104"/>
      <c r="AF51739" s="104"/>
      <c r="AG51739" s="104"/>
      <c r="AK51739" s="104"/>
      <c r="AL51739" s="104"/>
      <c r="AO51739" s="104"/>
      <c r="AP51739" s="104"/>
    </row>
    <row r="51740" spans="21:42" ht="15" customHeight="1" x14ac:dyDescent="0.25">
      <c r="U51740" s="104"/>
      <c r="AB51740" s="104"/>
      <c r="AC51740" s="104"/>
      <c r="AF51740" s="104"/>
      <c r="AG51740" s="104"/>
      <c r="AK51740" s="104"/>
      <c r="AL51740" s="104"/>
      <c r="AO51740" s="104"/>
      <c r="AP51740" s="104"/>
    </row>
    <row r="51741" spans="21:42" ht="15" customHeight="1" x14ac:dyDescent="0.25">
      <c r="U51741" s="104"/>
      <c r="AB51741" s="104"/>
      <c r="AC51741" s="104"/>
      <c r="AF51741" s="104"/>
      <c r="AG51741" s="104"/>
      <c r="AK51741" s="104"/>
      <c r="AL51741" s="104"/>
      <c r="AO51741" s="104"/>
      <c r="AP51741" s="104"/>
    </row>
    <row r="51742" spans="21:42" ht="15" customHeight="1" x14ac:dyDescent="0.25">
      <c r="U51742" s="104"/>
      <c r="AB51742" s="104"/>
      <c r="AC51742" s="104"/>
      <c r="AF51742" s="104"/>
      <c r="AG51742" s="104"/>
      <c r="AK51742" s="104"/>
      <c r="AL51742" s="104"/>
      <c r="AO51742" s="104"/>
      <c r="AP51742" s="104"/>
    </row>
    <row r="51743" spans="21:42" ht="15" customHeight="1" x14ac:dyDescent="0.25">
      <c r="U51743" s="104"/>
      <c r="AB51743" s="104"/>
      <c r="AC51743" s="104"/>
      <c r="AF51743" s="104"/>
      <c r="AG51743" s="104"/>
      <c r="AK51743" s="104"/>
      <c r="AL51743" s="104"/>
      <c r="AO51743" s="104"/>
      <c r="AP51743" s="104"/>
    </row>
    <row r="51744" spans="21:42" ht="15" customHeight="1" x14ac:dyDescent="0.25">
      <c r="U51744" s="104"/>
      <c r="AB51744" s="104"/>
      <c r="AC51744" s="104"/>
      <c r="AF51744" s="104"/>
      <c r="AG51744" s="104"/>
      <c r="AK51744" s="104"/>
      <c r="AL51744" s="104"/>
      <c r="AO51744" s="104"/>
      <c r="AP51744" s="104"/>
    </row>
    <row r="51745" spans="21:42" ht="15" customHeight="1" x14ac:dyDescent="0.25">
      <c r="U51745" s="104"/>
      <c r="AB51745" s="104"/>
      <c r="AC51745" s="104"/>
      <c r="AF51745" s="104"/>
      <c r="AG51745" s="104"/>
      <c r="AK51745" s="104"/>
      <c r="AL51745" s="104"/>
      <c r="AO51745" s="104"/>
      <c r="AP51745" s="104"/>
    </row>
    <row r="51746" spans="21:42" ht="15" customHeight="1" x14ac:dyDescent="0.25">
      <c r="U51746" s="104"/>
      <c r="AB51746" s="104"/>
      <c r="AC51746" s="104"/>
      <c r="AF51746" s="104"/>
      <c r="AG51746" s="104"/>
      <c r="AK51746" s="104"/>
      <c r="AL51746" s="104"/>
      <c r="AO51746" s="104"/>
      <c r="AP51746" s="104"/>
    </row>
    <row r="51747" spans="21:42" ht="15" customHeight="1" x14ac:dyDescent="0.25">
      <c r="U51747" s="104"/>
      <c r="AB51747" s="104"/>
      <c r="AC51747" s="104"/>
      <c r="AF51747" s="104"/>
      <c r="AG51747" s="104"/>
      <c r="AK51747" s="104"/>
      <c r="AL51747" s="104"/>
      <c r="AO51747" s="104"/>
      <c r="AP51747" s="104"/>
    </row>
    <row r="51748" spans="21:42" ht="15" customHeight="1" x14ac:dyDescent="0.25">
      <c r="U51748" s="104"/>
      <c r="AB51748" s="104"/>
      <c r="AC51748" s="104"/>
      <c r="AF51748" s="104"/>
      <c r="AG51748" s="104"/>
      <c r="AK51748" s="104"/>
      <c r="AL51748" s="104"/>
      <c r="AO51748" s="104"/>
      <c r="AP51748" s="104"/>
    </row>
    <row r="51749" spans="21:42" ht="15" customHeight="1" x14ac:dyDescent="0.25">
      <c r="U51749" s="104"/>
      <c r="AB51749" s="104"/>
      <c r="AC51749" s="104"/>
      <c r="AF51749" s="104"/>
      <c r="AG51749" s="104"/>
      <c r="AK51749" s="104"/>
      <c r="AL51749" s="104"/>
      <c r="AO51749" s="104"/>
      <c r="AP51749" s="104"/>
    </row>
    <row r="51750" spans="21:42" ht="15" customHeight="1" x14ac:dyDescent="0.25">
      <c r="U51750" s="104"/>
      <c r="AB51750" s="104"/>
      <c r="AC51750" s="104"/>
      <c r="AF51750" s="104"/>
      <c r="AG51750" s="104"/>
      <c r="AK51750" s="104"/>
      <c r="AL51750" s="104"/>
      <c r="AO51750" s="104"/>
      <c r="AP51750" s="104"/>
    </row>
    <row r="51751" spans="21:42" ht="15" customHeight="1" x14ac:dyDescent="0.25">
      <c r="U51751" s="104"/>
      <c r="AB51751" s="104"/>
      <c r="AC51751" s="104"/>
      <c r="AF51751" s="104"/>
      <c r="AG51751" s="104"/>
      <c r="AK51751" s="104"/>
      <c r="AL51751" s="104"/>
      <c r="AO51751" s="104"/>
      <c r="AP51751" s="104"/>
    </row>
    <row r="51752" spans="21:42" ht="15" customHeight="1" x14ac:dyDescent="0.25">
      <c r="U51752" s="104"/>
      <c r="AB51752" s="104"/>
      <c r="AC51752" s="104"/>
      <c r="AF51752" s="104"/>
      <c r="AG51752" s="104"/>
      <c r="AK51752" s="104"/>
      <c r="AL51752" s="104"/>
      <c r="AO51752" s="104"/>
      <c r="AP51752" s="104"/>
    </row>
    <row r="51753" spans="21:42" ht="15" customHeight="1" x14ac:dyDescent="0.25">
      <c r="U51753" s="104"/>
      <c r="AB51753" s="104"/>
      <c r="AC51753" s="104"/>
      <c r="AF51753" s="104"/>
      <c r="AG51753" s="104"/>
      <c r="AK51753" s="104"/>
      <c r="AL51753" s="104"/>
      <c r="AO51753" s="104"/>
      <c r="AP51753" s="104"/>
    </row>
    <row r="51754" spans="21:42" ht="15" customHeight="1" x14ac:dyDescent="0.25">
      <c r="U51754" s="104"/>
      <c r="AB51754" s="104"/>
      <c r="AC51754" s="104"/>
      <c r="AF51754" s="104"/>
      <c r="AG51754" s="104"/>
      <c r="AK51754" s="104"/>
      <c r="AL51754" s="104"/>
      <c r="AO51754" s="104"/>
      <c r="AP51754" s="104"/>
    </row>
    <row r="51755" spans="21:42" ht="15" customHeight="1" x14ac:dyDescent="0.25">
      <c r="U51755" s="104"/>
      <c r="AB51755" s="104"/>
      <c r="AC51755" s="104"/>
      <c r="AF51755" s="104"/>
      <c r="AG51755" s="104"/>
      <c r="AK51755" s="104"/>
      <c r="AL51755" s="104"/>
      <c r="AO51755" s="104"/>
      <c r="AP51755" s="104"/>
    </row>
    <row r="51756" spans="21:42" ht="15" customHeight="1" x14ac:dyDescent="0.25">
      <c r="U51756" s="104"/>
      <c r="AB51756" s="104"/>
      <c r="AC51756" s="104"/>
      <c r="AF51756" s="104"/>
      <c r="AG51756" s="104"/>
      <c r="AK51756" s="104"/>
      <c r="AL51756" s="104"/>
      <c r="AO51756" s="104"/>
      <c r="AP51756" s="104"/>
    </row>
    <row r="51757" spans="21:42" ht="15" customHeight="1" x14ac:dyDescent="0.25">
      <c r="U51757" s="104"/>
      <c r="AB51757" s="104"/>
      <c r="AC51757" s="104"/>
      <c r="AF51757" s="104"/>
      <c r="AG51757" s="104"/>
      <c r="AK51757" s="104"/>
      <c r="AL51757" s="104"/>
      <c r="AO51757" s="104"/>
      <c r="AP51757" s="104"/>
    </row>
    <row r="51758" spans="21:42" ht="15" customHeight="1" x14ac:dyDescent="0.25">
      <c r="U51758" s="104"/>
      <c r="AB51758" s="104"/>
      <c r="AC51758" s="104"/>
      <c r="AF51758" s="104"/>
      <c r="AG51758" s="104"/>
      <c r="AK51758" s="104"/>
      <c r="AL51758" s="104"/>
      <c r="AO51758" s="104"/>
      <c r="AP51758" s="104"/>
    </row>
    <row r="51759" spans="21:42" ht="15" customHeight="1" x14ac:dyDescent="0.25">
      <c r="U51759" s="104"/>
      <c r="AB51759" s="104"/>
      <c r="AC51759" s="104"/>
      <c r="AF51759" s="104"/>
      <c r="AG51759" s="104"/>
      <c r="AK51759" s="104"/>
      <c r="AL51759" s="104"/>
      <c r="AO51759" s="104"/>
      <c r="AP51759" s="104"/>
    </row>
    <row r="51760" spans="21:42" ht="15" customHeight="1" x14ac:dyDescent="0.25">
      <c r="U51760" s="104"/>
      <c r="AB51760" s="104"/>
      <c r="AC51760" s="104"/>
      <c r="AF51760" s="104"/>
      <c r="AG51760" s="104"/>
      <c r="AK51760" s="104"/>
      <c r="AL51760" s="104"/>
      <c r="AO51760" s="104"/>
      <c r="AP51760" s="104"/>
    </row>
    <row r="51761" spans="21:42" ht="15" customHeight="1" x14ac:dyDescent="0.25">
      <c r="U51761" s="104"/>
      <c r="AB51761" s="104"/>
      <c r="AC51761" s="104"/>
      <c r="AF51761" s="104"/>
      <c r="AG51761" s="104"/>
      <c r="AK51761" s="104"/>
      <c r="AL51761" s="104"/>
      <c r="AO51761" s="104"/>
      <c r="AP51761" s="104"/>
    </row>
    <row r="51762" spans="21:42" ht="15" customHeight="1" x14ac:dyDescent="0.25">
      <c r="U51762" s="104"/>
      <c r="AB51762" s="104"/>
      <c r="AC51762" s="104"/>
      <c r="AF51762" s="104"/>
      <c r="AG51762" s="104"/>
      <c r="AK51762" s="104"/>
      <c r="AL51762" s="104"/>
      <c r="AO51762" s="104"/>
      <c r="AP51762" s="104"/>
    </row>
    <row r="51763" spans="21:42" ht="15" customHeight="1" x14ac:dyDescent="0.25">
      <c r="U51763" s="104"/>
      <c r="AB51763" s="104"/>
      <c r="AC51763" s="104"/>
      <c r="AF51763" s="104"/>
      <c r="AG51763" s="104"/>
      <c r="AK51763" s="104"/>
      <c r="AL51763" s="104"/>
      <c r="AO51763" s="104"/>
      <c r="AP51763" s="104"/>
    </row>
    <row r="51764" spans="21:42" ht="15" customHeight="1" x14ac:dyDescent="0.25">
      <c r="U51764" s="104"/>
      <c r="AB51764" s="104"/>
      <c r="AC51764" s="104"/>
      <c r="AF51764" s="104"/>
      <c r="AG51764" s="104"/>
      <c r="AK51764" s="104"/>
      <c r="AL51764" s="104"/>
      <c r="AO51764" s="104"/>
      <c r="AP51764" s="104"/>
    </row>
    <row r="51765" spans="21:42" ht="15" customHeight="1" x14ac:dyDescent="0.25">
      <c r="U51765" s="104"/>
      <c r="AB51765" s="104"/>
      <c r="AC51765" s="104"/>
      <c r="AF51765" s="104"/>
      <c r="AG51765" s="104"/>
      <c r="AK51765" s="104"/>
      <c r="AL51765" s="104"/>
      <c r="AO51765" s="104"/>
      <c r="AP51765" s="104"/>
    </row>
    <row r="51766" spans="21:42" ht="15" customHeight="1" x14ac:dyDescent="0.25">
      <c r="U51766" s="104"/>
      <c r="AB51766" s="104"/>
      <c r="AC51766" s="104"/>
      <c r="AF51766" s="104"/>
      <c r="AG51766" s="104"/>
      <c r="AK51766" s="104"/>
      <c r="AL51766" s="104"/>
      <c r="AO51766" s="104"/>
      <c r="AP51766" s="104"/>
    </row>
    <row r="51767" spans="21:42" ht="15" customHeight="1" x14ac:dyDescent="0.25">
      <c r="U51767" s="104"/>
      <c r="AB51767" s="104"/>
      <c r="AC51767" s="104"/>
      <c r="AF51767" s="104"/>
      <c r="AG51767" s="104"/>
      <c r="AK51767" s="104"/>
      <c r="AL51767" s="104"/>
      <c r="AO51767" s="104"/>
      <c r="AP51767" s="104"/>
    </row>
    <row r="51768" spans="21:42" ht="15" customHeight="1" x14ac:dyDescent="0.25">
      <c r="U51768" s="104"/>
      <c r="AB51768" s="104"/>
      <c r="AC51768" s="104"/>
      <c r="AF51768" s="104"/>
      <c r="AG51768" s="104"/>
      <c r="AK51768" s="104"/>
      <c r="AL51768" s="104"/>
      <c r="AO51768" s="104"/>
      <c r="AP51768" s="104"/>
    </row>
    <row r="51769" spans="21:42" ht="15" customHeight="1" x14ac:dyDescent="0.25">
      <c r="U51769" s="104"/>
      <c r="AB51769" s="104"/>
      <c r="AC51769" s="104"/>
      <c r="AF51769" s="104"/>
      <c r="AG51769" s="104"/>
      <c r="AK51769" s="104"/>
      <c r="AL51769" s="104"/>
      <c r="AO51769" s="104"/>
      <c r="AP51769" s="104"/>
    </row>
    <row r="51770" spans="21:42" ht="15" customHeight="1" x14ac:dyDescent="0.25">
      <c r="U51770" s="104"/>
      <c r="AB51770" s="104"/>
      <c r="AC51770" s="104"/>
      <c r="AF51770" s="104"/>
      <c r="AG51770" s="104"/>
      <c r="AK51770" s="104"/>
      <c r="AL51770" s="104"/>
      <c r="AO51770" s="104"/>
      <c r="AP51770" s="104"/>
    </row>
    <row r="51771" spans="21:42" ht="15" customHeight="1" x14ac:dyDescent="0.25">
      <c r="U51771" s="104"/>
      <c r="AB51771" s="104"/>
      <c r="AC51771" s="104"/>
      <c r="AF51771" s="104"/>
      <c r="AG51771" s="104"/>
      <c r="AK51771" s="104"/>
      <c r="AL51771" s="104"/>
      <c r="AO51771" s="104"/>
      <c r="AP51771" s="104"/>
    </row>
    <row r="51772" spans="21:42" ht="15" customHeight="1" x14ac:dyDescent="0.25">
      <c r="U51772" s="104"/>
      <c r="AB51772" s="104"/>
      <c r="AC51772" s="104"/>
      <c r="AF51772" s="104"/>
      <c r="AG51772" s="104"/>
      <c r="AK51772" s="104"/>
      <c r="AL51772" s="104"/>
      <c r="AO51772" s="104"/>
      <c r="AP51772" s="104"/>
    </row>
    <row r="51773" spans="21:42" ht="15" customHeight="1" x14ac:dyDescent="0.25">
      <c r="U51773" s="104"/>
      <c r="AB51773" s="104"/>
      <c r="AC51773" s="104"/>
      <c r="AF51773" s="104"/>
      <c r="AG51773" s="104"/>
      <c r="AK51773" s="104"/>
      <c r="AL51773" s="104"/>
      <c r="AO51773" s="104"/>
      <c r="AP51773" s="104"/>
    </row>
    <row r="51774" spans="21:42" ht="15" customHeight="1" x14ac:dyDescent="0.25">
      <c r="U51774" s="104"/>
      <c r="AB51774" s="104"/>
      <c r="AC51774" s="104"/>
      <c r="AF51774" s="104"/>
      <c r="AG51774" s="104"/>
      <c r="AK51774" s="104"/>
      <c r="AL51774" s="104"/>
      <c r="AO51774" s="104"/>
      <c r="AP51774" s="104"/>
    </row>
    <row r="51775" spans="21:42" ht="15" customHeight="1" x14ac:dyDescent="0.25">
      <c r="U51775" s="104"/>
      <c r="AB51775" s="104"/>
      <c r="AC51775" s="104"/>
      <c r="AF51775" s="104"/>
      <c r="AG51775" s="104"/>
      <c r="AK51775" s="104"/>
      <c r="AL51775" s="104"/>
      <c r="AO51775" s="104"/>
      <c r="AP51775" s="104"/>
    </row>
    <row r="51776" spans="21:42" ht="15" customHeight="1" x14ac:dyDescent="0.25">
      <c r="U51776" s="104"/>
      <c r="AB51776" s="104"/>
      <c r="AC51776" s="104"/>
      <c r="AF51776" s="104"/>
      <c r="AG51776" s="104"/>
      <c r="AK51776" s="104"/>
      <c r="AL51776" s="104"/>
      <c r="AO51776" s="104"/>
      <c r="AP51776" s="104"/>
    </row>
    <row r="51777" spans="21:42" ht="15" customHeight="1" x14ac:dyDescent="0.25">
      <c r="U51777" s="104"/>
      <c r="AB51777" s="104"/>
      <c r="AC51777" s="104"/>
      <c r="AF51777" s="104"/>
      <c r="AG51777" s="104"/>
      <c r="AK51777" s="104"/>
      <c r="AL51777" s="104"/>
      <c r="AO51777" s="104"/>
      <c r="AP51777" s="104"/>
    </row>
    <row r="51778" spans="21:42" ht="15" customHeight="1" x14ac:dyDescent="0.25">
      <c r="U51778" s="104"/>
      <c r="AB51778" s="104"/>
      <c r="AC51778" s="104"/>
      <c r="AF51778" s="104"/>
      <c r="AG51778" s="104"/>
      <c r="AK51778" s="104"/>
      <c r="AL51778" s="104"/>
      <c r="AO51778" s="104"/>
      <c r="AP51778" s="104"/>
    </row>
    <row r="51779" spans="21:42" ht="15" customHeight="1" x14ac:dyDescent="0.25">
      <c r="U51779" s="104"/>
      <c r="AB51779" s="104"/>
      <c r="AC51779" s="104"/>
      <c r="AF51779" s="104"/>
      <c r="AG51779" s="104"/>
      <c r="AK51779" s="104"/>
      <c r="AL51779" s="104"/>
      <c r="AO51779" s="104"/>
      <c r="AP51779" s="104"/>
    </row>
    <row r="51780" spans="21:42" ht="15" customHeight="1" x14ac:dyDescent="0.25">
      <c r="U51780" s="104"/>
      <c r="AB51780" s="104"/>
      <c r="AC51780" s="104"/>
      <c r="AF51780" s="104"/>
      <c r="AG51780" s="104"/>
      <c r="AK51780" s="104"/>
      <c r="AL51780" s="104"/>
      <c r="AO51780" s="104"/>
      <c r="AP51780" s="104"/>
    </row>
    <row r="51781" spans="21:42" ht="15" customHeight="1" x14ac:dyDescent="0.25">
      <c r="U51781" s="104"/>
      <c r="AB51781" s="104"/>
      <c r="AC51781" s="104"/>
      <c r="AF51781" s="104"/>
      <c r="AG51781" s="104"/>
      <c r="AK51781" s="104"/>
      <c r="AL51781" s="104"/>
      <c r="AO51781" s="104"/>
      <c r="AP51781" s="104"/>
    </row>
    <row r="51782" spans="21:42" ht="15" customHeight="1" x14ac:dyDescent="0.25">
      <c r="U51782" s="104"/>
      <c r="AB51782" s="104"/>
      <c r="AC51782" s="104"/>
      <c r="AF51782" s="104"/>
      <c r="AG51782" s="104"/>
      <c r="AK51782" s="104"/>
      <c r="AL51782" s="104"/>
      <c r="AO51782" s="104"/>
      <c r="AP51782" s="104"/>
    </row>
    <row r="51783" spans="21:42" ht="15" customHeight="1" x14ac:dyDescent="0.25">
      <c r="U51783" s="104"/>
      <c r="AB51783" s="104"/>
      <c r="AC51783" s="104"/>
      <c r="AF51783" s="104"/>
      <c r="AG51783" s="104"/>
      <c r="AK51783" s="104"/>
      <c r="AL51783" s="104"/>
      <c r="AO51783" s="104"/>
      <c r="AP51783" s="104"/>
    </row>
    <row r="51784" spans="21:42" ht="15" customHeight="1" x14ac:dyDescent="0.25">
      <c r="U51784" s="104"/>
      <c r="AB51784" s="104"/>
      <c r="AC51784" s="104"/>
      <c r="AF51784" s="104"/>
      <c r="AG51784" s="104"/>
      <c r="AK51784" s="104"/>
      <c r="AL51784" s="104"/>
      <c r="AO51784" s="104"/>
      <c r="AP51784" s="104"/>
    </row>
    <row r="51785" spans="21:42" ht="15" customHeight="1" x14ac:dyDescent="0.25">
      <c r="U51785" s="104"/>
      <c r="AB51785" s="104"/>
      <c r="AC51785" s="104"/>
      <c r="AF51785" s="104"/>
      <c r="AG51785" s="104"/>
      <c r="AK51785" s="104"/>
      <c r="AL51785" s="104"/>
      <c r="AO51785" s="104"/>
      <c r="AP51785" s="104"/>
    </row>
    <row r="51786" spans="21:42" ht="15" customHeight="1" x14ac:dyDescent="0.25">
      <c r="U51786" s="104"/>
      <c r="AB51786" s="104"/>
      <c r="AC51786" s="104"/>
      <c r="AF51786" s="104"/>
      <c r="AG51786" s="104"/>
      <c r="AK51786" s="104"/>
      <c r="AL51786" s="104"/>
      <c r="AO51786" s="104"/>
      <c r="AP51786" s="104"/>
    </row>
    <row r="51787" spans="21:42" ht="15" customHeight="1" x14ac:dyDescent="0.25">
      <c r="U51787" s="104"/>
      <c r="AB51787" s="104"/>
      <c r="AC51787" s="104"/>
      <c r="AF51787" s="104"/>
      <c r="AG51787" s="104"/>
      <c r="AK51787" s="104"/>
      <c r="AL51787" s="104"/>
      <c r="AO51787" s="104"/>
      <c r="AP51787" s="104"/>
    </row>
    <row r="51788" spans="21:42" ht="15" customHeight="1" x14ac:dyDescent="0.25">
      <c r="U51788" s="104"/>
      <c r="AB51788" s="104"/>
      <c r="AC51788" s="104"/>
      <c r="AF51788" s="104"/>
      <c r="AG51788" s="104"/>
      <c r="AK51788" s="104"/>
      <c r="AL51788" s="104"/>
      <c r="AO51788" s="104"/>
      <c r="AP51788" s="104"/>
    </row>
    <row r="51789" spans="21:42" ht="15" customHeight="1" x14ac:dyDescent="0.25">
      <c r="U51789" s="104"/>
      <c r="AB51789" s="104"/>
      <c r="AC51789" s="104"/>
      <c r="AF51789" s="104"/>
      <c r="AG51789" s="104"/>
      <c r="AK51789" s="104"/>
      <c r="AL51789" s="104"/>
      <c r="AO51789" s="104"/>
      <c r="AP51789" s="104"/>
    </row>
    <row r="51790" spans="21:42" ht="15" customHeight="1" x14ac:dyDescent="0.25">
      <c r="U51790" s="104"/>
      <c r="AB51790" s="104"/>
      <c r="AC51790" s="104"/>
      <c r="AF51790" s="104"/>
      <c r="AG51790" s="104"/>
      <c r="AK51790" s="104"/>
      <c r="AL51790" s="104"/>
      <c r="AO51790" s="104"/>
      <c r="AP51790" s="104"/>
    </row>
    <row r="51791" spans="21:42" ht="15" customHeight="1" x14ac:dyDescent="0.25">
      <c r="U51791" s="104"/>
      <c r="AB51791" s="104"/>
      <c r="AC51791" s="104"/>
      <c r="AF51791" s="104"/>
      <c r="AG51791" s="104"/>
      <c r="AK51791" s="104"/>
      <c r="AL51791" s="104"/>
      <c r="AO51791" s="104"/>
      <c r="AP51791" s="104"/>
    </row>
    <row r="51792" spans="21:42" ht="15" customHeight="1" x14ac:dyDescent="0.25">
      <c r="U51792" s="104"/>
      <c r="AB51792" s="104"/>
      <c r="AC51792" s="104"/>
      <c r="AF51792" s="104"/>
      <c r="AG51792" s="104"/>
      <c r="AK51792" s="104"/>
      <c r="AL51792" s="104"/>
      <c r="AO51792" s="104"/>
      <c r="AP51792" s="104"/>
    </row>
    <row r="51793" spans="21:42" ht="15" customHeight="1" x14ac:dyDescent="0.25">
      <c r="U51793" s="104"/>
      <c r="AB51793" s="104"/>
      <c r="AC51793" s="104"/>
      <c r="AF51793" s="104"/>
      <c r="AG51793" s="104"/>
      <c r="AK51793" s="104"/>
      <c r="AL51793" s="104"/>
      <c r="AO51793" s="104"/>
      <c r="AP51793" s="104"/>
    </row>
    <row r="51794" spans="21:42" ht="15" customHeight="1" x14ac:dyDescent="0.25">
      <c r="U51794" s="104"/>
      <c r="AB51794" s="104"/>
      <c r="AC51794" s="104"/>
      <c r="AF51794" s="104"/>
      <c r="AG51794" s="104"/>
      <c r="AK51794" s="104"/>
      <c r="AL51794" s="104"/>
      <c r="AO51794" s="104"/>
      <c r="AP51794" s="104"/>
    </row>
    <row r="51795" spans="21:42" ht="15" customHeight="1" x14ac:dyDescent="0.25">
      <c r="U51795" s="104"/>
      <c r="AB51795" s="104"/>
      <c r="AC51795" s="104"/>
      <c r="AF51795" s="104"/>
      <c r="AG51795" s="104"/>
      <c r="AK51795" s="104"/>
      <c r="AL51795" s="104"/>
      <c r="AO51795" s="104"/>
      <c r="AP51795" s="104"/>
    </row>
    <row r="51796" spans="21:42" ht="15" customHeight="1" x14ac:dyDescent="0.25">
      <c r="U51796" s="104"/>
      <c r="AB51796" s="104"/>
      <c r="AC51796" s="104"/>
      <c r="AF51796" s="104"/>
      <c r="AG51796" s="104"/>
      <c r="AK51796" s="104"/>
      <c r="AL51796" s="104"/>
      <c r="AO51796" s="104"/>
      <c r="AP51796" s="104"/>
    </row>
    <row r="51797" spans="21:42" ht="15" customHeight="1" x14ac:dyDescent="0.25">
      <c r="U51797" s="104"/>
      <c r="AB51797" s="104"/>
      <c r="AC51797" s="104"/>
      <c r="AF51797" s="104"/>
      <c r="AG51797" s="104"/>
      <c r="AK51797" s="104"/>
      <c r="AL51797" s="104"/>
      <c r="AO51797" s="104"/>
      <c r="AP51797" s="104"/>
    </row>
    <row r="51798" spans="21:42" ht="15" customHeight="1" x14ac:dyDescent="0.25">
      <c r="U51798" s="104"/>
      <c r="AB51798" s="104"/>
      <c r="AC51798" s="104"/>
      <c r="AF51798" s="104"/>
      <c r="AG51798" s="104"/>
      <c r="AK51798" s="104"/>
      <c r="AL51798" s="104"/>
      <c r="AO51798" s="104"/>
      <c r="AP51798" s="104"/>
    </row>
    <row r="51799" spans="21:42" ht="15" customHeight="1" x14ac:dyDescent="0.25">
      <c r="U51799" s="104"/>
      <c r="AB51799" s="104"/>
      <c r="AC51799" s="104"/>
      <c r="AF51799" s="104"/>
      <c r="AG51799" s="104"/>
      <c r="AK51799" s="104"/>
      <c r="AL51799" s="104"/>
      <c r="AO51799" s="104"/>
      <c r="AP51799" s="104"/>
    </row>
    <row r="51800" spans="21:42" ht="15" customHeight="1" x14ac:dyDescent="0.25">
      <c r="U51800" s="104"/>
      <c r="AB51800" s="104"/>
      <c r="AC51800" s="104"/>
      <c r="AF51800" s="104"/>
      <c r="AG51800" s="104"/>
      <c r="AK51800" s="104"/>
      <c r="AL51800" s="104"/>
      <c r="AO51800" s="104"/>
      <c r="AP51800" s="104"/>
    </row>
    <row r="51801" spans="21:42" ht="15" customHeight="1" x14ac:dyDescent="0.25">
      <c r="U51801" s="104"/>
      <c r="AB51801" s="104"/>
      <c r="AC51801" s="104"/>
      <c r="AF51801" s="104"/>
      <c r="AG51801" s="104"/>
      <c r="AK51801" s="104"/>
      <c r="AL51801" s="104"/>
      <c r="AO51801" s="104"/>
      <c r="AP51801" s="104"/>
    </row>
    <row r="51802" spans="21:42" ht="15" customHeight="1" x14ac:dyDescent="0.25">
      <c r="U51802" s="104"/>
      <c r="AB51802" s="104"/>
      <c r="AC51802" s="104"/>
      <c r="AF51802" s="104"/>
      <c r="AG51802" s="104"/>
      <c r="AK51802" s="104"/>
      <c r="AL51802" s="104"/>
      <c r="AO51802" s="104"/>
      <c r="AP51802" s="104"/>
    </row>
    <row r="51803" spans="21:42" ht="15" customHeight="1" x14ac:dyDescent="0.25">
      <c r="U51803" s="104"/>
      <c r="AB51803" s="104"/>
      <c r="AC51803" s="104"/>
      <c r="AF51803" s="104"/>
      <c r="AG51803" s="104"/>
      <c r="AK51803" s="104"/>
      <c r="AL51803" s="104"/>
      <c r="AO51803" s="104"/>
      <c r="AP51803" s="104"/>
    </row>
    <row r="51804" spans="21:42" ht="15" customHeight="1" x14ac:dyDescent="0.25">
      <c r="U51804" s="104"/>
      <c r="AB51804" s="104"/>
      <c r="AC51804" s="104"/>
      <c r="AF51804" s="104"/>
      <c r="AG51804" s="104"/>
      <c r="AK51804" s="104"/>
      <c r="AL51804" s="104"/>
      <c r="AO51804" s="104"/>
      <c r="AP51804" s="104"/>
    </row>
    <row r="51805" spans="21:42" ht="15" customHeight="1" x14ac:dyDescent="0.25">
      <c r="U51805" s="104"/>
      <c r="AB51805" s="104"/>
      <c r="AC51805" s="104"/>
      <c r="AF51805" s="104"/>
      <c r="AG51805" s="104"/>
      <c r="AK51805" s="104"/>
      <c r="AL51805" s="104"/>
      <c r="AO51805" s="104"/>
      <c r="AP51805" s="104"/>
    </row>
    <row r="51806" spans="21:42" ht="15" customHeight="1" x14ac:dyDescent="0.25">
      <c r="U51806" s="104"/>
      <c r="AB51806" s="104"/>
      <c r="AC51806" s="104"/>
      <c r="AF51806" s="104"/>
      <c r="AG51806" s="104"/>
      <c r="AK51806" s="104"/>
      <c r="AL51806" s="104"/>
      <c r="AO51806" s="104"/>
      <c r="AP51806" s="104"/>
    </row>
    <row r="51807" spans="21:42" ht="15" customHeight="1" x14ac:dyDescent="0.25">
      <c r="U51807" s="104"/>
      <c r="AB51807" s="104"/>
      <c r="AC51807" s="104"/>
      <c r="AF51807" s="104"/>
      <c r="AG51807" s="104"/>
      <c r="AK51807" s="104"/>
      <c r="AL51807" s="104"/>
      <c r="AO51807" s="104"/>
      <c r="AP51807" s="104"/>
    </row>
    <row r="51808" spans="21:42" ht="15" customHeight="1" x14ac:dyDescent="0.25">
      <c r="U51808" s="104"/>
      <c r="AB51808" s="104"/>
      <c r="AC51808" s="104"/>
      <c r="AF51808" s="104"/>
      <c r="AG51808" s="104"/>
      <c r="AK51808" s="104"/>
      <c r="AL51808" s="104"/>
      <c r="AO51808" s="104"/>
      <c r="AP51808" s="104"/>
    </row>
    <row r="51809" spans="21:42" ht="15" customHeight="1" x14ac:dyDescent="0.25">
      <c r="U51809" s="104"/>
      <c r="AB51809" s="104"/>
      <c r="AC51809" s="104"/>
      <c r="AF51809" s="104"/>
      <c r="AG51809" s="104"/>
      <c r="AK51809" s="104"/>
      <c r="AL51809" s="104"/>
      <c r="AO51809" s="104"/>
      <c r="AP51809" s="104"/>
    </row>
    <row r="51810" spans="21:42" ht="15" customHeight="1" x14ac:dyDescent="0.25">
      <c r="U51810" s="104"/>
      <c r="AB51810" s="104"/>
      <c r="AC51810" s="104"/>
      <c r="AF51810" s="104"/>
      <c r="AG51810" s="104"/>
      <c r="AK51810" s="104"/>
      <c r="AL51810" s="104"/>
      <c r="AO51810" s="104"/>
      <c r="AP51810" s="104"/>
    </row>
    <row r="51811" spans="21:42" ht="15" customHeight="1" x14ac:dyDescent="0.25">
      <c r="U51811" s="104"/>
      <c r="AB51811" s="104"/>
      <c r="AC51811" s="104"/>
      <c r="AF51811" s="104"/>
      <c r="AG51811" s="104"/>
      <c r="AK51811" s="104"/>
      <c r="AL51811" s="104"/>
      <c r="AO51811" s="104"/>
      <c r="AP51811" s="104"/>
    </row>
    <row r="51812" spans="21:42" ht="15" customHeight="1" x14ac:dyDescent="0.25">
      <c r="U51812" s="104"/>
      <c r="AB51812" s="104"/>
      <c r="AC51812" s="104"/>
      <c r="AF51812" s="104"/>
      <c r="AG51812" s="104"/>
      <c r="AK51812" s="104"/>
      <c r="AL51812" s="104"/>
      <c r="AO51812" s="104"/>
      <c r="AP51812" s="104"/>
    </row>
    <row r="51813" spans="21:42" ht="15" customHeight="1" x14ac:dyDescent="0.25">
      <c r="U51813" s="104"/>
      <c r="AB51813" s="104"/>
      <c r="AC51813" s="104"/>
      <c r="AF51813" s="104"/>
      <c r="AG51813" s="104"/>
      <c r="AK51813" s="104"/>
      <c r="AL51813" s="104"/>
      <c r="AO51813" s="104"/>
      <c r="AP51813" s="104"/>
    </row>
    <row r="51814" spans="21:42" ht="15" customHeight="1" x14ac:dyDescent="0.25">
      <c r="U51814" s="104"/>
      <c r="AB51814" s="104"/>
      <c r="AC51814" s="104"/>
      <c r="AF51814" s="104"/>
      <c r="AG51814" s="104"/>
      <c r="AK51814" s="104"/>
      <c r="AL51814" s="104"/>
      <c r="AO51814" s="104"/>
      <c r="AP51814" s="104"/>
    </row>
    <row r="51815" spans="21:42" ht="15" customHeight="1" x14ac:dyDescent="0.25">
      <c r="U51815" s="104"/>
      <c r="AB51815" s="104"/>
      <c r="AC51815" s="104"/>
      <c r="AF51815" s="104"/>
      <c r="AG51815" s="104"/>
      <c r="AK51815" s="104"/>
      <c r="AL51815" s="104"/>
      <c r="AO51815" s="104"/>
      <c r="AP51815" s="104"/>
    </row>
    <row r="51816" spans="21:42" ht="15" customHeight="1" x14ac:dyDescent="0.25">
      <c r="U51816" s="104"/>
      <c r="AB51816" s="104"/>
      <c r="AC51816" s="104"/>
      <c r="AF51816" s="104"/>
      <c r="AG51816" s="104"/>
      <c r="AK51816" s="104"/>
      <c r="AL51816" s="104"/>
      <c r="AO51816" s="104"/>
      <c r="AP51816" s="104"/>
    </row>
    <row r="51817" spans="21:42" ht="15" customHeight="1" x14ac:dyDescent="0.25">
      <c r="U51817" s="104"/>
      <c r="AB51817" s="104"/>
      <c r="AC51817" s="104"/>
      <c r="AF51817" s="104"/>
      <c r="AG51817" s="104"/>
      <c r="AK51817" s="104"/>
      <c r="AL51817" s="104"/>
      <c r="AO51817" s="104"/>
      <c r="AP51817" s="104"/>
    </row>
    <row r="51818" spans="21:42" ht="15" customHeight="1" x14ac:dyDescent="0.25">
      <c r="U51818" s="104"/>
      <c r="AB51818" s="104"/>
      <c r="AC51818" s="104"/>
      <c r="AF51818" s="104"/>
      <c r="AG51818" s="104"/>
      <c r="AK51818" s="104"/>
      <c r="AL51818" s="104"/>
      <c r="AO51818" s="104"/>
      <c r="AP51818" s="104"/>
    </row>
    <row r="51819" spans="21:42" ht="15" customHeight="1" x14ac:dyDescent="0.25">
      <c r="U51819" s="104"/>
      <c r="AB51819" s="104"/>
      <c r="AC51819" s="104"/>
      <c r="AF51819" s="104"/>
      <c r="AG51819" s="104"/>
      <c r="AK51819" s="104"/>
      <c r="AL51819" s="104"/>
      <c r="AO51819" s="104"/>
      <c r="AP51819" s="104"/>
    </row>
    <row r="51820" spans="21:42" ht="15" customHeight="1" x14ac:dyDescent="0.25">
      <c r="U51820" s="104"/>
      <c r="AB51820" s="104"/>
      <c r="AC51820" s="104"/>
      <c r="AF51820" s="104"/>
      <c r="AG51820" s="104"/>
      <c r="AK51820" s="104"/>
      <c r="AL51820" s="104"/>
      <c r="AO51820" s="104"/>
      <c r="AP51820" s="104"/>
    </row>
    <row r="51821" spans="21:42" ht="15" customHeight="1" x14ac:dyDescent="0.25">
      <c r="U51821" s="104"/>
      <c r="AB51821" s="104"/>
      <c r="AC51821" s="104"/>
      <c r="AF51821" s="104"/>
      <c r="AG51821" s="104"/>
      <c r="AK51821" s="104"/>
      <c r="AL51821" s="104"/>
      <c r="AO51821" s="104"/>
      <c r="AP51821" s="104"/>
    </row>
    <row r="51822" spans="21:42" ht="15" customHeight="1" x14ac:dyDescent="0.25">
      <c r="U51822" s="104"/>
      <c r="AB51822" s="104"/>
      <c r="AC51822" s="104"/>
      <c r="AF51822" s="104"/>
      <c r="AG51822" s="104"/>
      <c r="AK51822" s="104"/>
      <c r="AL51822" s="104"/>
      <c r="AO51822" s="104"/>
      <c r="AP51822" s="104"/>
    </row>
    <row r="51823" spans="21:42" ht="15" customHeight="1" x14ac:dyDescent="0.25">
      <c r="U51823" s="104"/>
      <c r="AB51823" s="104"/>
      <c r="AC51823" s="104"/>
      <c r="AF51823" s="104"/>
      <c r="AG51823" s="104"/>
      <c r="AK51823" s="104"/>
      <c r="AL51823" s="104"/>
      <c r="AO51823" s="104"/>
      <c r="AP51823" s="104"/>
    </row>
    <row r="51824" spans="21:42" ht="15" customHeight="1" x14ac:dyDescent="0.25">
      <c r="U51824" s="104"/>
      <c r="AB51824" s="104"/>
      <c r="AC51824" s="104"/>
      <c r="AF51824" s="104"/>
      <c r="AG51824" s="104"/>
      <c r="AK51824" s="104"/>
      <c r="AL51824" s="104"/>
      <c r="AO51824" s="104"/>
      <c r="AP51824" s="104"/>
    </row>
    <row r="51825" spans="21:42" ht="15" customHeight="1" x14ac:dyDescent="0.25">
      <c r="U51825" s="104"/>
      <c r="AB51825" s="104"/>
      <c r="AC51825" s="104"/>
      <c r="AF51825" s="104"/>
      <c r="AG51825" s="104"/>
      <c r="AK51825" s="104"/>
      <c r="AL51825" s="104"/>
      <c r="AO51825" s="104"/>
      <c r="AP51825" s="104"/>
    </row>
    <row r="51826" spans="21:42" ht="15" customHeight="1" x14ac:dyDescent="0.25">
      <c r="U51826" s="104"/>
      <c r="AB51826" s="104"/>
      <c r="AC51826" s="104"/>
      <c r="AF51826" s="104"/>
      <c r="AG51826" s="104"/>
      <c r="AK51826" s="104"/>
      <c r="AL51826" s="104"/>
      <c r="AO51826" s="104"/>
      <c r="AP51826" s="104"/>
    </row>
    <row r="51827" spans="21:42" ht="15" customHeight="1" x14ac:dyDescent="0.25">
      <c r="U51827" s="104"/>
      <c r="AB51827" s="104"/>
      <c r="AC51827" s="104"/>
      <c r="AF51827" s="104"/>
      <c r="AG51827" s="104"/>
      <c r="AK51827" s="104"/>
      <c r="AL51827" s="104"/>
      <c r="AO51827" s="104"/>
      <c r="AP51827" s="104"/>
    </row>
    <row r="51828" spans="21:42" ht="15" customHeight="1" x14ac:dyDescent="0.25">
      <c r="U51828" s="104"/>
      <c r="AB51828" s="104"/>
      <c r="AC51828" s="104"/>
      <c r="AF51828" s="104"/>
      <c r="AG51828" s="104"/>
      <c r="AK51828" s="104"/>
      <c r="AL51828" s="104"/>
      <c r="AO51828" s="104"/>
      <c r="AP51828" s="104"/>
    </row>
    <row r="51829" spans="21:42" ht="15" customHeight="1" x14ac:dyDescent="0.25">
      <c r="U51829" s="104"/>
      <c r="AB51829" s="104"/>
      <c r="AC51829" s="104"/>
      <c r="AF51829" s="104"/>
      <c r="AG51829" s="104"/>
      <c r="AK51829" s="104"/>
      <c r="AL51829" s="104"/>
      <c r="AO51829" s="104"/>
      <c r="AP51829" s="104"/>
    </row>
    <row r="51830" spans="21:42" ht="15" customHeight="1" x14ac:dyDescent="0.25">
      <c r="U51830" s="104"/>
      <c r="AB51830" s="104"/>
      <c r="AC51830" s="104"/>
      <c r="AF51830" s="104"/>
      <c r="AG51830" s="104"/>
      <c r="AK51830" s="104"/>
      <c r="AL51830" s="104"/>
      <c r="AO51830" s="104"/>
      <c r="AP51830" s="104"/>
    </row>
    <row r="51831" spans="21:42" ht="15" customHeight="1" x14ac:dyDescent="0.25">
      <c r="U51831" s="104"/>
      <c r="AB51831" s="104"/>
      <c r="AC51831" s="104"/>
      <c r="AF51831" s="104"/>
      <c r="AG51831" s="104"/>
      <c r="AK51831" s="104"/>
      <c r="AL51831" s="104"/>
      <c r="AO51831" s="104"/>
      <c r="AP51831" s="104"/>
    </row>
    <row r="51832" spans="21:42" ht="15" customHeight="1" x14ac:dyDescent="0.25">
      <c r="U51832" s="104"/>
      <c r="AB51832" s="104"/>
      <c r="AC51832" s="104"/>
      <c r="AF51832" s="104"/>
      <c r="AG51832" s="104"/>
      <c r="AK51832" s="104"/>
      <c r="AL51832" s="104"/>
      <c r="AO51832" s="104"/>
      <c r="AP51832" s="104"/>
    </row>
    <row r="51833" spans="21:42" ht="15" customHeight="1" x14ac:dyDescent="0.25">
      <c r="U51833" s="104"/>
      <c r="AB51833" s="104"/>
      <c r="AC51833" s="104"/>
      <c r="AF51833" s="104"/>
      <c r="AG51833" s="104"/>
      <c r="AK51833" s="104"/>
      <c r="AL51833" s="104"/>
      <c r="AO51833" s="104"/>
      <c r="AP51833" s="104"/>
    </row>
    <row r="51834" spans="21:42" ht="15" customHeight="1" x14ac:dyDescent="0.25">
      <c r="U51834" s="104"/>
      <c r="AB51834" s="104"/>
      <c r="AC51834" s="104"/>
      <c r="AF51834" s="104"/>
      <c r="AG51834" s="104"/>
      <c r="AK51834" s="104"/>
      <c r="AL51834" s="104"/>
      <c r="AO51834" s="104"/>
      <c r="AP51834" s="104"/>
    </row>
    <row r="51835" spans="21:42" ht="15" customHeight="1" x14ac:dyDescent="0.25">
      <c r="U51835" s="104"/>
      <c r="AB51835" s="104"/>
      <c r="AC51835" s="104"/>
      <c r="AF51835" s="104"/>
      <c r="AG51835" s="104"/>
      <c r="AK51835" s="104"/>
      <c r="AL51835" s="104"/>
      <c r="AO51835" s="104"/>
      <c r="AP51835" s="104"/>
    </row>
    <row r="51836" spans="21:42" ht="15" customHeight="1" x14ac:dyDescent="0.25">
      <c r="U51836" s="104"/>
      <c r="AB51836" s="104"/>
      <c r="AC51836" s="104"/>
      <c r="AF51836" s="104"/>
      <c r="AG51836" s="104"/>
      <c r="AK51836" s="104"/>
      <c r="AL51836" s="104"/>
      <c r="AO51836" s="104"/>
      <c r="AP51836" s="104"/>
    </row>
    <row r="51837" spans="21:42" ht="15" customHeight="1" x14ac:dyDescent="0.25">
      <c r="U51837" s="104"/>
      <c r="AB51837" s="104"/>
      <c r="AC51837" s="104"/>
      <c r="AF51837" s="104"/>
      <c r="AG51837" s="104"/>
      <c r="AK51837" s="104"/>
      <c r="AL51837" s="104"/>
      <c r="AO51837" s="104"/>
      <c r="AP51837" s="104"/>
    </row>
    <row r="51838" spans="21:42" ht="15" customHeight="1" x14ac:dyDescent="0.25">
      <c r="U51838" s="104"/>
      <c r="AB51838" s="104"/>
      <c r="AC51838" s="104"/>
      <c r="AF51838" s="104"/>
      <c r="AG51838" s="104"/>
      <c r="AK51838" s="104"/>
      <c r="AL51838" s="104"/>
      <c r="AO51838" s="104"/>
      <c r="AP51838" s="104"/>
    </row>
    <row r="51839" spans="21:42" ht="15" customHeight="1" x14ac:dyDescent="0.25">
      <c r="U51839" s="104"/>
      <c r="AB51839" s="104"/>
      <c r="AC51839" s="104"/>
      <c r="AF51839" s="104"/>
      <c r="AG51839" s="104"/>
      <c r="AK51839" s="104"/>
      <c r="AL51839" s="104"/>
      <c r="AO51839" s="104"/>
      <c r="AP51839" s="104"/>
    </row>
    <row r="51840" spans="21:42" ht="15" customHeight="1" x14ac:dyDescent="0.25">
      <c r="U51840" s="104"/>
      <c r="AB51840" s="104"/>
      <c r="AC51840" s="104"/>
      <c r="AF51840" s="104"/>
      <c r="AG51840" s="104"/>
      <c r="AK51840" s="104"/>
      <c r="AL51840" s="104"/>
      <c r="AO51840" s="104"/>
      <c r="AP51840" s="104"/>
    </row>
    <row r="51841" spans="21:42" ht="15" customHeight="1" x14ac:dyDescent="0.25">
      <c r="U51841" s="104"/>
      <c r="AB51841" s="104"/>
      <c r="AC51841" s="104"/>
      <c r="AF51841" s="104"/>
      <c r="AG51841" s="104"/>
      <c r="AK51841" s="104"/>
      <c r="AL51841" s="104"/>
      <c r="AO51841" s="104"/>
      <c r="AP51841" s="104"/>
    </row>
    <row r="51842" spans="21:42" ht="15" customHeight="1" x14ac:dyDescent="0.25">
      <c r="U51842" s="104"/>
      <c r="AB51842" s="104"/>
      <c r="AC51842" s="104"/>
      <c r="AF51842" s="104"/>
      <c r="AG51842" s="104"/>
      <c r="AK51842" s="104"/>
      <c r="AL51842" s="104"/>
      <c r="AO51842" s="104"/>
      <c r="AP51842" s="104"/>
    </row>
    <row r="51843" spans="21:42" ht="15" customHeight="1" x14ac:dyDescent="0.25">
      <c r="U51843" s="104"/>
      <c r="AB51843" s="104"/>
      <c r="AC51843" s="104"/>
      <c r="AF51843" s="104"/>
      <c r="AG51843" s="104"/>
      <c r="AK51843" s="104"/>
      <c r="AL51843" s="104"/>
      <c r="AO51843" s="104"/>
      <c r="AP51843" s="104"/>
    </row>
    <row r="51844" spans="21:42" ht="15" customHeight="1" x14ac:dyDescent="0.25">
      <c r="U51844" s="104"/>
      <c r="AB51844" s="104"/>
      <c r="AC51844" s="104"/>
      <c r="AF51844" s="104"/>
      <c r="AG51844" s="104"/>
      <c r="AK51844" s="104"/>
      <c r="AL51844" s="104"/>
      <c r="AO51844" s="104"/>
      <c r="AP51844" s="104"/>
    </row>
    <row r="51845" spans="21:42" ht="15" customHeight="1" x14ac:dyDescent="0.25">
      <c r="U51845" s="104"/>
      <c r="AB51845" s="104"/>
      <c r="AC51845" s="104"/>
      <c r="AF51845" s="104"/>
      <c r="AG51845" s="104"/>
      <c r="AK51845" s="104"/>
      <c r="AL51845" s="104"/>
      <c r="AO51845" s="104"/>
      <c r="AP51845" s="104"/>
    </row>
    <row r="51846" spans="21:42" ht="15" customHeight="1" x14ac:dyDescent="0.25">
      <c r="U51846" s="104"/>
      <c r="AB51846" s="104"/>
      <c r="AC51846" s="104"/>
      <c r="AF51846" s="104"/>
      <c r="AG51846" s="104"/>
      <c r="AK51846" s="104"/>
      <c r="AL51846" s="104"/>
      <c r="AO51846" s="104"/>
      <c r="AP51846" s="104"/>
    </row>
    <row r="51847" spans="21:42" ht="15" customHeight="1" x14ac:dyDescent="0.25">
      <c r="U51847" s="104"/>
      <c r="AB51847" s="104"/>
      <c r="AC51847" s="104"/>
      <c r="AF51847" s="104"/>
      <c r="AG51847" s="104"/>
      <c r="AK51847" s="104"/>
      <c r="AL51847" s="104"/>
      <c r="AO51847" s="104"/>
      <c r="AP51847" s="104"/>
    </row>
    <row r="51848" spans="21:42" ht="15" customHeight="1" x14ac:dyDescent="0.25">
      <c r="U51848" s="104"/>
      <c r="AB51848" s="104"/>
      <c r="AC51848" s="104"/>
      <c r="AF51848" s="104"/>
      <c r="AG51848" s="104"/>
      <c r="AK51848" s="104"/>
      <c r="AL51848" s="104"/>
      <c r="AO51848" s="104"/>
      <c r="AP51848" s="104"/>
    </row>
    <row r="51849" spans="21:42" ht="15" customHeight="1" x14ac:dyDescent="0.25">
      <c r="U51849" s="104"/>
      <c r="AB51849" s="104"/>
      <c r="AC51849" s="104"/>
      <c r="AF51849" s="104"/>
      <c r="AG51849" s="104"/>
      <c r="AK51849" s="104"/>
      <c r="AL51849" s="104"/>
      <c r="AO51849" s="104"/>
      <c r="AP51849" s="104"/>
    </row>
    <row r="51850" spans="21:42" ht="15" customHeight="1" x14ac:dyDescent="0.25">
      <c r="U51850" s="104"/>
      <c r="AB51850" s="104"/>
      <c r="AC51850" s="104"/>
      <c r="AF51850" s="104"/>
      <c r="AG51850" s="104"/>
      <c r="AK51850" s="104"/>
      <c r="AL51850" s="104"/>
      <c r="AO51850" s="104"/>
      <c r="AP51850" s="104"/>
    </row>
    <row r="51851" spans="21:42" ht="15" customHeight="1" x14ac:dyDescent="0.25">
      <c r="U51851" s="104"/>
      <c r="AB51851" s="104"/>
      <c r="AC51851" s="104"/>
      <c r="AF51851" s="104"/>
      <c r="AG51851" s="104"/>
      <c r="AK51851" s="104"/>
      <c r="AL51851" s="104"/>
      <c r="AO51851" s="104"/>
      <c r="AP51851" s="104"/>
    </row>
    <row r="51852" spans="21:42" ht="15" customHeight="1" x14ac:dyDescent="0.25">
      <c r="U51852" s="104"/>
      <c r="AB51852" s="104"/>
      <c r="AC51852" s="104"/>
      <c r="AF51852" s="104"/>
      <c r="AG51852" s="104"/>
      <c r="AK51852" s="104"/>
      <c r="AL51852" s="104"/>
      <c r="AO51852" s="104"/>
      <c r="AP51852" s="104"/>
    </row>
    <row r="51853" spans="21:42" ht="15" customHeight="1" x14ac:dyDescent="0.25">
      <c r="U51853" s="104"/>
      <c r="AB51853" s="104"/>
      <c r="AC51853" s="104"/>
      <c r="AF51853" s="104"/>
      <c r="AG51853" s="104"/>
      <c r="AK51853" s="104"/>
      <c r="AL51853" s="104"/>
      <c r="AO51853" s="104"/>
      <c r="AP51853" s="104"/>
    </row>
    <row r="51854" spans="21:42" ht="15" customHeight="1" x14ac:dyDescent="0.25">
      <c r="U51854" s="104"/>
      <c r="AB51854" s="104"/>
      <c r="AC51854" s="104"/>
      <c r="AF51854" s="104"/>
      <c r="AG51854" s="104"/>
      <c r="AK51854" s="104"/>
      <c r="AL51854" s="104"/>
      <c r="AO51854" s="104"/>
      <c r="AP51854" s="104"/>
    </row>
    <row r="51855" spans="21:42" ht="15" customHeight="1" x14ac:dyDescent="0.25">
      <c r="U51855" s="104"/>
      <c r="AB51855" s="104"/>
      <c r="AC51855" s="104"/>
      <c r="AF51855" s="104"/>
      <c r="AG51855" s="104"/>
      <c r="AK51855" s="104"/>
      <c r="AL51855" s="104"/>
      <c r="AO51855" s="104"/>
      <c r="AP51855" s="104"/>
    </row>
    <row r="51856" spans="21:42" ht="15" customHeight="1" x14ac:dyDescent="0.25">
      <c r="U51856" s="104"/>
      <c r="AB51856" s="104"/>
      <c r="AC51856" s="104"/>
      <c r="AF51856" s="104"/>
      <c r="AG51856" s="104"/>
      <c r="AK51856" s="104"/>
      <c r="AL51856" s="104"/>
      <c r="AO51856" s="104"/>
      <c r="AP51856" s="104"/>
    </row>
    <row r="51857" spans="21:42" ht="15" customHeight="1" x14ac:dyDescent="0.25">
      <c r="U51857" s="104"/>
      <c r="AB51857" s="104"/>
      <c r="AC51857" s="104"/>
      <c r="AF51857" s="104"/>
      <c r="AG51857" s="104"/>
      <c r="AK51857" s="104"/>
      <c r="AL51857" s="104"/>
      <c r="AO51857" s="104"/>
      <c r="AP51857" s="104"/>
    </row>
    <row r="51858" spans="21:42" ht="15" customHeight="1" x14ac:dyDescent="0.25">
      <c r="U51858" s="104"/>
      <c r="AB51858" s="104"/>
      <c r="AC51858" s="104"/>
      <c r="AF51858" s="104"/>
      <c r="AG51858" s="104"/>
      <c r="AK51858" s="104"/>
      <c r="AL51858" s="104"/>
      <c r="AO51858" s="104"/>
      <c r="AP51858" s="104"/>
    </row>
    <row r="51859" spans="21:42" ht="15" customHeight="1" x14ac:dyDescent="0.25">
      <c r="U51859" s="104"/>
      <c r="AB51859" s="104"/>
      <c r="AC51859" s="104"/>
      <c r="AF51859" s="104"/>
      <c r="AG51859" s="104"/>
      <c r="AK51859" s="104"/>
      <c r="AL51859" s="104"/>
      <c r="AO51859" s="104"/>
      <c r="AP51859" s="104"/>
    </row>
    <row r="51860" spans="21:42" ht="15" customHeight="1" x14ac:dyDescent="0.25">
      <c r="U51860" s="104"/>
      <c r="AB51860" s="104"/>
      <c r="AC51860" s="104"/>
      <c r="AF51860" s="104"/>
      <c r="AG51860" s="104"/>
      <c r="AK51860" s="104"/>
      <c r="AL51860" s="104"/>
      <c r="AO51860" s="104"/>
      <c r="AP51860" s="104"/>
    </row>
    <row r="51861" spans="21:42" ht="15" customHeight="1" x14ac:dyDescent="0.25">
      <c r="U51861" s="104"/>
      <c r="AB51861" s="104"/>
      <c r="AC51861" s="104"/>
      <c r="AF51861" s="104"/>
      <c r="AG51861" s="104"/>
      <c r="AK51861" s="104"/>
      <c r="AL51861" s="104"/>
      <c r="AO51861" s="104"/>
      <c r="AP51861" s="104"/>
    </row>
    <row r="51862" spans="21:42" ht="15" customHeight="1" x14ac:dyDescent="0.25">
      <c r="U51862" s="104"/>
      <c r="AB51862" s="104"/>
      <c r="AC51862" s="104"/>
      <c r="AF51862" s="104"/>
      <c r="AG51862" s="104"/>
      <c r="AK51862" s="104"/>
      <c r="AL51862" s="104"/>
      <c r="AO51862" s="104"/>
      <c r="AP51862" s="104"/>
    </row>
    <row r="51863" spans="21:42" ht="15" customHeight="1" x14ac:dyDescent="0.25">
      <c r="U51863" s="104"/>
      <c r="AB51863" s="104"/>
      <c r="AC51863" s="104"/>
      <c r="AF51863" s="104"/>
      <c r="AG51863" s="104"/>
      <c r="AK51863" s="104"/>
      <c r="AL51863" s="104"/>
      <c r="AO51863" s="104"/>
      <c r="AP51863" s="104"/>
    </row>
    <row r="51864" spans="21:42" ht="15" customHeight="1" x14ac:dyDescent="0.25">
      <c r="U51864" s="104"/>
      <c r="AB51864" s="104"/>
      <c r="AC51864" s="104"/>
      <c r="AF51864" s="104"/>
      <c r="AG51864" s="104"/>
      <c r="AK51864" s="104"/>
      <c r="AL51864" s="104"/>
      <c r="AO51864" s="104"/>
      <c r="AP51864" s="104"/>
    </row>
    <row r="51865" spans="21:42" ht="15" customHeight="1" x14ac:dyDescent="0.25">
      <c r="U51865" s="104"/>
      <c r="AB51865" s="104"/>
      <c r="AC51865" s="104"/>
      <c r="AF51865" s="104"/>
      <c r="AG51865" s="104"/>
      <c r="AK51865" s="104"/>
      <c r="AL51865" s="104"/>
      <c r="AO51865" s="104"/>
      <c r="AP51865" s="104"/>
    </row>
    <row r="51866" spans="21:42" ht="15" customHeight="1" x14ac:dyDescent="0.25">
      <c r="U51866" s="104"/>
      <c r="AB51866" s="104"/>
      <c r="AC51866" s="104"/>
      <c r="AF51866" s="104"/>
      <c r="AG51866" s="104"/>
      <c r="AK51866" s="104"/>
      <c r="AL51866" s="104"/>
      <c r="AO51866" s="104"/>
      <c r="AP51866" s="104"/>
    </row>
    <row r="51867" spans="21:42" ht="15" customHeight="1" x14ac:dyDescent="0.25">
      <c r="U51867" s="104"/>
      <c r="AB51867" s="104"/>
      <c r="AC51867" s="104"/>
      <c r="AF51867" s="104"/>
      <c r="AG51867" s="104"/>
      <c r="AK51867" s="104"/>
      <c r="AL51867" s="104"/>
      <c r="AO51867" s="104"/>
      <c r="AP51867" s="104"/>
    </row>
    <row r="51868" spans="21:42" ht="15" customHeight="1" x14ac:dyDescent="0.25">
      <c r="U51868" s="104"/>
      <c r="AB51868" s="104"/>
      <c r="AC51868" s="104"/>
      <c r="AF51868" s="104"/>
      <c r="AG51868" s="104"/>
      <c r="AK51868" s="104"/>
      <c r="AL51868" s="104"/>
      <c r="AO51868" s="104"/>
      <c r="AP51868" s="104"/>
    </row>
    <row r="51869" spans="21:42" ht="15" customHeight="1" x14ac:dyDescent="0.25">
      <c r="U51869" s="104"/>
      <c r="AB51869" s="104"/>
      <c r="AC51869" s="104"/>
      <c r="AF51869" s="104"/>
      <c r="AG51869" s="104"/>
      <c r="AK51869" s="104"/>
      <c r="AL51869" s="104"/>
      <c r="AO51869" s="104"/>
      <c r="AP51869" s="104"/>
    </row>
    <row r="51870" spans="21:42" ht="15" customHeight="1" x14ac:dyDescent="0.25">
      <c r="U51870" s="104"/>
      <c r="AB51870" s="104"/>
      <c r="AC51870" s="104"/>
      <c r="AF51870" s="104"/>
      <c r="AG51870" s="104"/>
      <c r="AK51870" s="104"/>
      <c r="AL51870" s="104"/>
      <c r="AO51870" s="104"/>
      <c r="AP51870" s="104"/>
    </row>
    <row r="51871" spans="21:42" ht="15" customHeight="1" x14ac:dyDescent="0.25">
      <c r="U51871" s="104"/>
      <c r="AB51871" s="104"/>
      <c r="AC51871" s="104"/>
      <c r="AF51871" s="104"/>
      <c r="AG51871" s="104"/>
      <c r="AK51871" s="104"/>
      <c r="AL51871" s="104"/>
      <c r="AO51871" s="104"/>
      <c r="AP51871" s="104"/>
    </row>
    <row r="51872" spans="21:42" ht="15" customHeight="1" x14ac:dyDescent="0.25">
      <c r="U51872" s="104"/>
      <c r="AB51872" s="104"/>
      <c r="AC51872" s="104"/>
      <c r="AF51872" s="104"/>
      <c r="AG51872" s="104"/>
      <c r="AK51872" s="104"/>
      <c r="AL51872" s="104"/>
      <c r="AO51872" s="104"/>
      <c r="AP51872" s="104"/>
    </row>
    <row r="51873" spans="21:42" ht="15" customHeight="1" x14ac:dyDescent="0.25">
      <c r="U51873" s="104"/>
      <c r="AB51873" s="104"/>
      <c r="AC51873" s="104"/>
      <c r="AF51873" s="104"/>
      <c r="AG51873" s="104"/>
      <c r="AK51873" s="104"/>
      <c r="AL51873" s="104"/>
      <c r="AO51873" s="104"/>
      <c r="AP51873" s="104"/>
    </row>
    <row r="51874" spans="21:42" ht="15" customHeight="1" x14ac:dyDescent="0.25">
      <c r="U51874" s="104"/>
      <c r="AB51874" s="104"/>
      <c r="AC51874" s="104"/>
      <c r="AF51874" s="104"/>
      <c r="AG51874" s="104"/>
      <c r="AK51874" s="104"/>
      <c r="AL51874" s="104"/>
      <c r="AO51874" s="104"/>
      <c r="AP51874" s="104"/>
    </row>
    <row r="51875" spans="21:42" ht="15" customHeight="1" x14ac:dyDescent="0.25">
      <c r="U51875" s="104"/>
      <c r="AB51875" s="104"/>
      <c r="AC51875" s="104"/>
      <c r="AF51875" s="104"/>
      <c r="AG51875" s="104"/>
      <c r="AK51875" s="104"/>
      <c r="AL51875" s="104"/>
      <c r="AO51875" s="104"/>
      <c r="AP51875" s="104"/>
    </row>
    <row r="51876" spans="21:42" ht="15" customHeight="1" x14ac:dyDescent="0.25">
      <c r="U51876" s="104"/>
      <c r="AB51876" s="104"/>
      <c r="AC51876" s="104"/>
      <c r="AF51876" s="104"/>
      <c r="AG51876" s="104"/>
      <c r="AK51876" s="104"/>
      <c r="AL51876" s="104"/>
      <c r="AO51876" s="104"/>
      <c r="AP51876" s="104"/>
    </row>
    <row r="51877" spans="21:42" ht="15" customHeight="1" x14ac:dyDescent="0.25">
      <c r="U51877" s="104"/>
      <c r="AB51877" s="104"/>
      <c r="AC51877" s="104"/>
      <c r="AF51877" s="104"/>
      <c r="AG51877" s="104"/>
      <c r="AK51877" s="104"/>
      <c r="AL51877" s="104"/>
      <c r="AO51877" s="104"/>
      <c r="AP51877" s="104"/>
    </row>
    <row r="51878" spans="21:42" ht="15" customHeight="1" x14ac:dyDescent="0.25">
      <c r="U51878" s="104"/>
      <c r="AB51878" s="104"/>
      <c r="AC51878" s="104"/>
      <c r="AF51878" s="104"/>
      <c r="AG51878" s="104"/>
      <c r="AK51878" s="104"/>
      <c r="AL51878" s="104"/>
      <c r="AO51878" s="104"/>
      <c r="AP51878" s="104"/>
    </row>
    <row r="51879" spans="21:42" ht="15" customHeight="1" x14ac:dyDescent="0.25">
      <c r="U51879" s="104"/>
      <c r="AB51879" s="104"/>
      <c r="AC51879" s="104"/>
      <c r="AF51879" s="104"/>
      <c r="AG51879" s="104"/>
      <c r="AK51879" s="104"/>
      <c r="AL51879" s="104"/>
      <c r="AO51879" s="104"/>
      <c r="AP51879" s="104"/>
    </row>
    <row r="51880" spans="21:42" ht="15" customHeight="1" x14ac:dyDescent="0.25">
      <c r="U51880" s="104"/>
      <c r="AB51880" s="104"/>
      <c r="AC51880" s="104"/>
      <c r="AF51880" s="104"/>
      <c r="AG51880" s="104"/>
      <c r="AK51880" s="104"/>
      <c r="AL51880" s="104"/>
      <c r="AO51880" s="104"/>
      <c r="AP51880" s="104"/>
    </row>
    <row r="51881" spans="21:42" ht="15" customHeight="1" x14ac:dyDescent="0.25">
      <c r="U51881" s="104"/>
      <c r="AB51881" s="104"/>
      <c r="AC51881" s="104"/>
      <c r="AF51881" s="104"/>
      <c r="AG51881" s="104"/>
      <c r="AK51881" s="104"/>
      <c r="AL51881" s="104"/>
      <c r="AO51881" s="104"/>
      <c r="AP51881" s="104"/>
    </row>
    <row r="51882" spans="21:42" ht="15" customHeight="1" x14ac:dyDescent="0.25">
      <c r="U51882" s="104"/>
      <c r="AB51882" s="104"/>
      <c r="AC51882" s="104"/>
      <c r="AF51882" s="104"/>
      <c r="AG51882" s="104"/>
      <c r="AK51882" s="104"/>
      <c r="AL51882" s="104"/>
      <c r="AO51882" s="104"/>
      <c r="AP51882" s="104"/>
    </row>
    <row r="51883" spans="21:42" ht="15" customHeight="1" x14ac:dyDescent="0.25">
      <c r="U51883" s="104"/>
      <c r="AB51883" s="104"/>
      <c r="AC51883" s="104"/>
      <c r="AF51883" s="104"/>
      <c r="AG51883" s="104"/>
      <c r="AK51883" s="104"/>
      <c r="AL51883" s="104"/>
      <c r="AO51883" s="104"/>
      <c r="AP51883" s="104"/>
    </row>
    <row r="51884" spans="21:42" ht="15" customHeight="1" x14ac:dyDescent="0.25">
      <c r="U51884" s="104"/>
      <c r="AB51884" s="104"/>
      <c r="AC51884" s="104"/>
      <c r="AF51884" s="104"/>
      <c r="AG51884" s="104"/>
      <c r="AK51884" s="104"/>
      <c r="AL51884" s="104"/>
      <c r="AO51884" s="104"/>
      <c r="AP51884" s="104"/>
    </row>
    <row r="51885" spans="21:42" ht="15" customHeight="1" x14ac:dyDescent="0.25">
      <c r="U51885" s="104"/>
      <c r="AB51885" s="104"/>
      <c r="AC51885" s="104"/>
      <c r="AF51885" s="104"/>
      <c r="AG51885" s="104"/>
      <c r="AK51885" s="104"/>
      <c r="AL51885" s="104"/>
      <c r="AO51885" s="104"/>
      <c r="AP51885" s="104"/>
    </row>
    <row r="51886" spans="21:42" ht="15" customHeight="1" x14ac:dyDescent="0.25">
      <c r="U51886" s="104"/>
      <c r="AB51886" s="104"/>
      <c r="AC51886" s="104"/>
      <c r="AF51886" s="104"/>
      <c r="AG51886" s="104"/>
      <c r="AK51886" s="104"/>
      <c r="AL51886" s="104"/>
      <c r="AO51886" s="104"/>
      <c r="AP51886" s="104"/>
    </row>
    <row r="51887" spans="21:42" ht="15" customHeight="1" x14ac:dyDescent="0.25">
      <c r="U51887" s="104"/>
      <c r="AB51887" s="104"/>
      <c r="AC51887" s="104"/>
      <c r="AF51887" s="104"/>
      <c r="AG51887" s="104"/>
      <c r="AK51887" s="104"/>
      <c r="AL51887" s="104"/>
      <c r="AO51887" s="104"/>
      <c r="AP51887" s="104"/>
    </row>
    <row r="51888" spans="21:42" ht="15" customHeight="1" x14ac:dyDescent="0.25">
      <c r="U51888" s="104"/>
      <c r="AB51888" s="104"/>
      <c r="AC51888" s="104"/>
      <c r="AF51888" s="104"/>
      <c r="AG51888" s="104"/>
      <c r="AK51888" s="104"/>
      <c r="AL51888" s="104"/>
      <c r="AO51888" s="104"/>
      <c r="AP51888" s="104"/>
    </row>
    <row r="51889" spans="21:42" ht="15" customHeight="1" x14ac:dyDescent="0.25">
      <c r="U51889" s="104"/>
      <c r="AB51889" s="104"/>
      <c r="AC51889" s="104"/>
      <c r="AF51889" s="104"/>
      <c r="AG51889" s="104"/>
      <c r="AK51889" s="104"/>
      <c r="AL51889" s="104"/>
      <c r="AO51889" s="104"/>
      <c r="AP51889" s="104"/>
    </row>
    <row r="51890" spans="21:42" ht="15" customHeight="1" x14ac:dyDescent="0.25">
      <c r="U51890" s="104"/>
      <c r="AB51890" s="104"/>
      <c r="AC51890" s="104"/>
      <c r="AF51890" s="104"/>
      <c r="AG51890" s="104"/>
      <c r="AK51890" s="104"/>
      <c r="AL51890" s="104"/>
      <c r="AO51890" s="104"/>
      <c r="AP51890" s="104"/>
    </row>
    <row r="51891" spans="21:42" ht="15" customHeight="1" x14ac:dyDescent="0.25">
      <c r="U51891" s="104"/>
      <c r="AB51891" s="104"/>
      <c r="AC51891" s="104"/>
      <c r="AF51891" s="104"/>
      <c r="AG51891" s="104"/>
      <c r="AK51891" s="104"/>
      <c r="AL51891" s="104"/>
      <c r="AO51891" s="104"/>
      <c r="AP51891" s="104"/>
    </row>
    <row r="51892" spans="21:42" ht="15" customHeight="1" x14ac:dyDescent="0.25">
      <c r="U51892" s="104"/>
      <c r="AB51892" s="104"/>
      <c r="AC51892" s="104"/>
      <c r="AF51892" s="104"/>
      <c r="AG51892" s="104"/>
      <c r="AK51892" s="104"/>
      <c r="AL51892" s="104"/>
      <c r="AO51892" s="104"/>
      <c r="AP51892" s="104"/>
    </row>
    <row r="51893" spans="21:42" ht="15" customHeight="1" x14ac:dyDescent="0.25">
      <c r="U51893" s="104"/>
      <c r="AB51893" s="104"/>
      <c r="AC51893" s="104"/>
      <c r="AF51893" s="104"/>
      <c r="AG51893" s="104"/>
      <c r="AK51893" s="104"/>
      <c r="AL51893" s="104"/>
      <c r="AO51893" s="104"/>
      <c r="AP51893" s="104"/>
    </row>
    <row r="51894" spans="21:42" ht="15" customHeight="1" x14ac:dyDescent="0.25">
      <c r="U51894" s="104"/>
      <c r="AB51894" s="104"/>
      <c r="AC51894" s="104"/>
      <c r="AF51894" s="104"/>
      <c r="AG51894" s="104"/>
      <c r="AK51894" s="104"/>
      <c r="AL51894" s="104"/>
      <c r="AO51894" s="104"/>
      <c r="AP51894" s="104"/>
    </row>
    <row r="51895" spans="21:42" ht="15" customHeight="1" x14ac:dyDescent="0.25">
      <c r="U51895" s="104"/>
      <c r="AB51895" s="104"/>
      <c r="AC51895" s="104"/>
      <c r="AF51895" s="104"/>
      <c r="AG51895" s="104"/>
      <c r="AK51895" s="104"/>
      <c r="AL51895" s="104"/>
      <c r="AO51895" s="104"/>
      <c r="AP51895" s="104"/>
    </row>
    <row r="51896" spans="21:42" ht="15" customHeight="1" x14ac:dyDescent="0.25">
      <c r="U51896" s="104"/>
      <c r="AB51896" s="104"/>
      <c r="AC51896" s="104"/>
      <c r="AF51896" s="104"/>
      <c r="AG51896" s="104"/>
      <c r="AK51896" s="104"/>
      <c r="AL51896" s="104"/>
      <c r="AO51896" s="104"/>
      <c r="AP51896" s="104"/>
    </row>
    <row r="51897" spans="21:42" ht="15" customHeight="1" x14ac:dyDescent="0.25">
      <c r="U51897" s="104"/>
      <c r="AB51897" s="104"/>
      <c r="AC51897" s="104"/>
      <c r="AF51897" s="104"/>
      <c r="AG51897" s="104"/>
      <c r="AK51897" s="104"/>
      <c r="AL51897" s="104"/>
      <c r="AO51897" s="104"/>
      <c r="AP51897" s="104"/>
    </row>
    <row r="51898" spans="21:42" ht="15" customHeight="1" x14ac:dyDescent="0.25">
      <c r="U51898" s="104"/>
      <c r="AB51898" s="104"/>
      <c r="AC51898" s="104"/>
      <c r="AF51898" s="104"/>
      <c r="AG51898" s="104"/>
      <c r="AK51898" s="104"/>
      <c r="AL51898" s="104"/>
      <c r="AO51898" s="104"/>
      <c r="AP51898" s="104"/>
    </row>
    <row r="51899" spans="21:42" ht="15" customHeight="1" x14ac:dyDescent="0.25">
      <c r="U51899" s="104"/>
      <c r="AB51899" s="104"/>
      <c r="AC51899" s="104"/>
      <c r="AF51899" s="104"/>
      <c r="AG51899" s="104"/>
      <c r="AK51899" s="104"/>
      <c r="AL51899" s="104"/>
      <c r="AO51899" s="104"/>
      <c r="AP51899" s="104"/>
    </row>
    <row r="51900" spans="21:42" ht="15" customHeight="1" x14ac:dyDescent="0.25">
      <c r="U51900" s="104"/>
      <c r="AB51900" s="104"/>
      <c r="AC51900" s="104"/>
      <c r="AF51900" s="104"/>
      <c r="AG51900" s="104"/>
      <c r="AK51900" s="104"/>
      <c r="AL51900" s="104"/>
      <c r="AO51900" s="104"/>
      <c r="AP51900" s="104"/>
    </row>
    <row r="51901" spans="21:42" ht="15" customHeight="1" x14ac:dyDescent="0.25">
      <c r="U51901" s="104"/>
      <c r="AB51901" s="104"/>
      <c r="AC51901" s="104"/>
      <c r="AF51901" s="104"/>
      <c r="AG51901" s="104"/>
      <c r="AK51901" s="104"/>
      <c r="AL51901" s="104"/>
      <c r="AO51901" s="104"/>
      <c r="AP51901" s="104"/>
    </row>
    <row r="51902" spans="21:42" ht="15" customHeight="1" x14ac:dyDescent="0.25">
      <c r="U51902" s="104"/>
      <c r="AB51902" s="104"/>
      <c r="AC51902" s="104"/>
      <c r="AF51902" s="104"/>
      <c r="AG51902" s="104"/>
      <c r="AK51902" s="104"/>
      <c r="AL51902" s="104"/>
      <c r="AO51902" s="104"/>
      <c r="AP51902" s="104"/>
    </row>
    <row r="51903" spans="21:42" ht="15" customHeight="1" x14ac:dyDescent="0.25">
      <c r="U51903" s="104"/>
      <c r="AB51903" s="104"/>
      <c r="AC51903" s="104"/>
      <c r="AF51903" s="104"/>
      <c r="AG51903" s="104"/>
      <c r="AK51903" s="104"/>
      <c r="AL51903" s="104"/>
      <c r="AO51903" s="104"/>
      <c r="AP51903" s="104"/>
    </row>
    <row r="51904" spans="21:42" ht="15" customHeight="1" x14ac:dyDescent="0.25">
      <c r="U51904" s="104"/>
      <c r="AB51904" s="104"/>
      <c r="AC51904" s="104"/>
      <c r="AF51904" s="104"/>
      <c r="AG51904" s="104"/>
      <c r="AK51904" s="104"/>
      <c r="AL51904" s="104"/>
      <c r="AO51904" s="104"/>
      <c r="AP51904" s="104"/>
    </row>
    <row r="51905" spans="21:42" ht="15" customHeight="1" x14ac:dyDescent="0.25">
      <c r="U51905" s="104"/>
      <c r="AB51905" s="104"/>
      <c r="AC51905" s="104"/>
      <c r="AF51905" s="104"/>
      <c r="AG51905" s="104"/>
      <c r="AK51905" s="104"/>
      <c r="AL51905" s="104"/>
      <c r="AO51905" s="104"/>
      <c r="AP51905" s="104"/>
    </row>
    <row r="51906" spans="21:42" ht="15" customHeight="1" x14ac:dyDescent="0.25">
      <c r="U51906" s="104"/>
      <c r="AB51906" s="104"/>
      <c r="AC51906" s="104"/>
      <c r="AF51906" s="104"/>
      <c r="AG51906" s="104"/>
      <c r="AK51906" s="104"/>
      <c r="AL51906" s="104"/>
      <c r="AO51906" s="104"/>
      <c r="AP51906" s="104"/>
    </row>
    <row r="51907" spans="21:42" ht="15" customHeight="1" x14ac:dyDescent="0.25">
      <c r="U51907" s="104"/>
      <c r="AB51907" s="104"/>
      <c r="AC51907" s="104"/>
      <c r="AF51907" s="104"/>
      <c r="AG51907" s="104"/>
      <c r="AK51907" s="104"/>
      <c r="AL51907" s="104"/>
      <c r="AO51907" s="104"/>
      <c r="AP51907" s="104"/>
    </row>
    <row r="51908" spans="21:42" ht="15" customHeight="1" x14ac:dyDescent="0.25">
      <c r="U51908" s="104"/>
      <c r="AB51908" s="104"/>
      <c r="AC51908" s="104"/>
      <c r="AF51908" s="104"/>
      <c r="AG51908" s="104"/>
      <c r="AK51908" s="104"/>
      <c r="AL51908" s="104"/>
      <c r="AO51908" s="104"/>
      <c r="AP51908" s="104"/>
    </row>
    <row r="51909" spans="21:42" ht="15" customHeight="1" x14ac:dyDescent="0.25">
      <c r="U51909" s="104"/>
      <c r="AB51909" s="104"/>
      <c r="AC51909" s="104"/>
      <c r="AF51909" s="104"/>
      <c r="AG51909" s="104"/>
      <c r="AK51909" s="104"/>
      <c r="AL51909" s="104"/>
      <c r="AO51909" s="104"/>
      <c r="AP51909" s="104"/>
    </row>
    <row r="51910" spans="21:42" ht="15" customHeight="1" x14ac:dyDescent="0.25">
      <c r="U51910" s="104"/>
      <c r="AB51910" s="104"/>
      <c r="AC51910" s="104"/>
      <c r="AF51910" s="104"/>
      <c r="AG51910" s="104"/>
      <c r="AK51910" s="104"/>
      <c r="AL51910" s="104"/>
      <c r="AO51910" s="104"/>
      <c r="AP51910" s="104"/>
    </row>
    <row r="51911" spans="21:42" ht="15" customHeight="1" x14ac:dyDescent="0.25">
      <c r="U51911" s="104"/>
      <c r="AB51911" s="104"/>
      <c r="AC51911" s="104"/>
      <c r="AF51911" s="104"/>
      <c r="AG51911" s="104"/>
      <c r="AK51911" s="104"/>
      <c r="AL51911" s="104"/>
      <c r="AO51911" s="104"/>
      <c r="AP51911" s="104"/>
    </row>
    <row r="51912" spans="21:42" ht="15" customHeight="1" x14ac:dyDescent="0.25">
      <c r="U51912" s="104"/>
      <c r="AB51912" s="104"/>
      <c r="AC51912" s="104"/>
      <c r="AF51912" s="104"/>
      <c r="AG51912" s="104"/>
      <c r="AK51912" s="104"/>
      <c r="AL51912" s="104"/>
      <c r="AO51912" s="104"/>
      <c r="AP51912" s="104"/>
    </row>
    <row r="51913" spans="21:42" ht="15" customHeight="1" x14ac:dyDescent="0.25">
      <c r="U51913" s="104"/>
      <c r="AB51913" s="104"/>
      <c r="AC51913" s="104"/>
      <c r="AF51913" s="104"/>
      <c r="AG51913" s="104"/>
      <c r="AK51913" s="104"/>
      <c r="AL51913" s="104"/>
      <c r="AO51913" s="104"/>
      <c r="AP51913" s="104"/>
    </row>
    <row r="51914" spans="21:42" ht="15" customHeight="1" x14ac:dyDescent="0.25">
      <c r="U51914" s="104"/>
      <c r="AB51914" s="104"/>
      <c r="AC51914" s="104"/>
      <c r="AF51914" s="104"/>
      <c r="AG51914" s="104"/>
      <c r="AK51914" s="104"/>
      <c r="AL51914" s="104"/>
      <c r="AO51914" s="104"/>
      <c r="AP51914" s="104"/>
    </row>
    <row r="51915" spans="21:42" ht="15" customHeight="1" x14ac:dyDescent="0.25">
      <c r="U51915" s="104"/>
      <c r="AB51915" s="104"/>
      <c r="AC51915" s="104"/>
      <c r="AF51915" s="104"/>
      <c r="AG51915" s="104"/>
      <c r="AK51915" s="104"/>
      <c r="AL51915" s="104"/>
      <c r="AO51915" s="104"/>
      <c r="AP51915" s="104"/>
    </row>
    <row r="51916" spans="21:42" ht="15" customHeight="1" x14ac:dyDescent="0.25">
      <c r="U51916" s="104"/>
      <c r="AB51916" s="104"/>
      <c r="AC51916" s="104"/>
      <c r="AF51916" s="104"/>
      <c r="AG51916" s="104"/>
      <c r="AK51916" s="104"/>
      <c r="AL51916" s="104"/>
      <c r="AO51916" s="104"/>
      <c r="AP51916" s="104"/>
    </row>
    <row r="51917" spans="21:42" ht="15" customHeight="1" x14ac:dyDescent="0.25">
      <c r="U51917" s="104"/>
      <c r="AB51917" s="104"/>
      <c r="AC51917" s="104"/>
      <c r="AF51917" s="104"/>
      <c r="AG51917" s="104"/>
      <c r="AK51917" s="104"/>
      <c r="AL51917" s="104"/>
      <c r="AO51917" s="104"/>
      <c r="AP51917" s="104"/>
    </row>
    <row r="51918" spans="21:42" ht="15" customHeight="1" x14ac:dyDescent="0.25">
      <c r="U51918" s="104"/>
      <c r="AB51918" s="104"/>
      <c r="AC51918" s="104"/>
      <c r="AF51918" s="104"/>
      <c r="AG51918" s="104"/>
      <c r="AK51918" s="104"/>
      <c r="AL51918" s="104"/>
      <c r="AO51918" s="104"/>
      <c r="AP51918" s="104"/>
    </row>
    <row r="51919" spans="21:42" ht="15" customHeight="1" x14ac:dyDescent="0.25">
      <c r="U51919" s="104"/>
      <c r="AB51919" s="104"/>
      <c r="AC51919" s="104"/>
      <c r="AF51919" s="104"/>
      <c r="AG51919" s="104"/>
      <c r="AK51919" s="104"/>
      <c r="AL51919" s="104"/>
      <c r="AO51919" s="104"/>
      <c r="AP51919" s="104"/>
    </row>
    <row r="51920" spans="21:42" ht="15" customHeight="1" x14ac:dyDescent="0.25">
      <c r="U51920" s="104"/>
      <c r="AB51920" s="104"/>
      <c r="AC51920" s="104"/>
      <c r="AF51920" s="104"/>
      <c r="AG51920" s="104"/>
      <c r="AK51920" s="104"/>
      <c r="AL51920" s="104"/>
      <c r="AO51920" s="104"/>
      <c r="AP51920" s="104"/>
    </row>
    <row r="51921" spans="21:42" ht="15" customHeight="1" x14ac:dyDescent="0.25">
      <c r="U51921" s="104"/>
      <c r="AB51921" s="104"/>
      <c r="AC51921" s="104"/>
      <c r="AF51921" s="104"/>
      <c r="AG51921" s="104"/>
      <c r="AK51921" s="104"/>
      <c r="AL51921" s="104"/>
      <c r="AO51921" s="104"/>
      <c r="AP51921" s="104"/>
    </row>
    <row r="51922" spans="21:42" ht="15" customHeight="1" x14ac:dyDescent="0.25">
      <c r="U51922" s="104"/>
      <c r="AB51922" s="104"/>
      <c r="AC51922" s="104"/>
      <c r="AF51922" s="104"/>
      <c r="AG51922" s="104"/>
      <c r="AK51922" s="104"/>
      <c r="AL51922" s="104"/>
      <c r="AO51922" s="104"/>
      <c r="AP51922" s="104"/>
    </row>
    <row r="51923" spans="21:42" ht="15" customHeight="1" x14ac:dyDescent="0.25">
      <c r="U51923" s="104"/>
      <c r="AB51923" s="104"/>
      <c r="AC51923" s="104"/>
      <c r="AF51923" s="104"/>
      <c r="AG51923" s="104"/>
      <c r="AK51923" s="104"/>
      <c r="AL51923" s="104"/>
      <c r="AO51923" s="104"/>
      <c r="AP51923" s="104"/>
    </row>
    <row r="51924" spans="21:42" ht="15" customHeight="1" x14ac:dyDescent="0.25">
      <c r="U51924" s="104"/>
      <c r="AB51924" s="104"/>
      <c r="AC51924" s="104"/>
      <c r="AF51924" s="104"/>
      <c r="AG51924" s="104"/>
      <c r="AK51924" s="104"/>
      <c r="AL51924" s="104"/>
      <c r="AO51924" s="104"/>
      <c r="AP51924" s="104"/>
    </row>
    <row r="51925" spans="21:42" ht="15" customHeight="1" x14ac:dyDescent="0.25">
      <c r="U51925" s="104"/>
      <c r="AB51925" s="104"/>
      <c r="AC51925" s="104"/>
      <c r="AF51925" s="104"/>
      <c r="AG51925" s="104"/>
      <c r="AK51925" s="104"/>
      <c r="AL51925" s="104"/>
      <c r="AO51925" s="104"/>
      <c r="AP51925" s="104"/>
    </row>
    <row r="51926" spans="21:42" ht="15" customHeight="1" x14ac:dyDescent="0.25">
      <c r="U51926" s="104"/>
      <c r="AB51926" s="104"/>
      <c r="AC51926" s="104"/>
      <c r="AF51926" s="104"/>
      <c r="AG51926" s="104"/>
      <c r="AK51926" s="104"/>
      <c r="AL51926" s="104"/>
      <c r="AO51926" s="104"/>
      <c r="AP51926" s="104"/>
    </row>
    <row r="51927" spans="21:42" ht="15" customHeight="1" x14ac:dyDescent="0.25">
      <c r="U51927" s="104"/>
      <c r="AB51927" s="104"/>
      <c r="AC51927" s="104"/>
      <c r="AF51927" s="104"/>
      <c r="AG51927" s="104"/>
      <c r="AK51927" s="104"/>
      <c r="AL51927" s="104"/>
      <c r="AO51927" s="104"/>
      <c r="AP51927" s="104"/>
    </row>
    <row r="51928" spans="21:42" ht="15" customHeight="1" x14ac:dyDescent="0.25">
      <c r="U51928" s="104"/>
      <c r="AB51928" s="104"/>
      <c r="AC51928" s="104"/>
      <c r="AF51928" s="104"/>
      <c r="AG51928" s="104"/>
      <c r="AK51928" s="104"/>
      <c r="AL51928" s="104"/>
      <c r="AO51928" s="104"/>
      <c r="AP51928" s="104"/>
    </row>
    <row r="51929" spans="21:42" ht="15" customHeight="1" x14ac:dyDescent="0.25">
      <c r="U51929" s="104"/>
      <c r="AB51929" s="104"/>
      <c r="AC51929" s="104"/>
      <c r="AF51929" s="104"/>
      <c r="AG51929" s="104"/>
      <c r="AK51929" s="104"/>
      <c r="AL51929" s="104"/>
      <c r="AO51929" s="104"/>
      <c r="AP51929" s="104"/>
    </row>
    <row r="51930" spans="21:42" ht="15" customHeight="1" x14ac:dyDescent="0.25">
      <c r="U51930" s="104"/>
      <c r="AB51930" s="104"/>
      <c r="AC51930" s="104"/>
      <c r="AF51930" s="104"/>
      <c r="AG51930" s="104"/>
      <c r="AK51930" s="104"/>
      <c r="AL51930" s="104"/>
      <c r="AO51930" s="104"/>
      <c r="AP51930" s="104"/>
    </row>
    <row r="51931" spans="21:42" ht="15" customHeight="1" x14ac:dyDescent="0.25">
      <c r="U51931" s="104"/>
      <c r="AB51931" s="104"/>
      <c r="AC51931" s="104"/>
      <c r="AF51931" s="104"/>
      <c r="AG51931" s="104"/>
      <c r="AK51931" s="104"/>
      <c r="AL51931" s="104"/>
      <c r="AO51931" s="104"/>
      <c r="AP51931" s="104"/>
    </row>
    <row r="51932" spans="21:42" ht="15" customHeight="1" x14ac:dyDescent="0.25">
      <c r="U51932" s="104"/>
      <c r="AB51932" s="104"/>
      <c r="AC51932" s="104"/>
      <c r="AF51932" s="104"/>
      <c r="AG51932" s="104"/>
      <c r="AK51932" s="104"/>
      <c r="AL51932" s="104"/>
      <c r="AO51932" s="104"/>
      <c r="AP51932" s="104"/>
    </row>
    <row r="51933" spans="21:42" ht="15" customHeight="1" x14ac:dyDescent="0.25">
      <c r="U51933" s="104"/>
      <c r="AB51933" s="104"/>
      <c r="AC51933" s="104"/>
      <c r="AF51933" s="104"/>
      <c r="AG51933" s="104"/>
      <c r="AK51933" s="104"/>
      <c r="AL51933" s="104"/>
      <c r="AO51933" s="104"/>
      <c r="AP51933" s="104"/>
    </row>
    <row r="51934" spans="21:42" ht="15" customHeight="1" x14ac:dyDescent="0.25">
      <c r="U51934" s="104"/>
      <c r="AB51934" s="104"/>
      <c r="AC51934" s="104"/>
      <c r="AF51934" s="104"/>
      <c r="AG51934" s="104"/>
      <c r="AK51934" s="104"/>
      <c r="AL51934" s="104"/>
      <c r="AO51934" s="104"/>
      <c r="AP51934" s="104"/>
    </row>
    <row r="51935" spans="21:42" ht="15" customHeight="1" x14ac:dyDescent="0.25">
      <c r="U51935" s="104"/>
      <c r="AB51935" s="104"/>
      <c r="AC51935" s="104"/>
      <c r="AF51935" s="104"/>
      <c r="AG51935" s="104"/>
      <c r="AK51935" s="104"/>
      <c r="AL51935" s="104"/>
      <c r="AO51935" s="104"/>
      <c r="AP51935" s="104"/>
    </row>
    <row r="51936" spans="21:42" ht="15" customHeight="1" x14ac:dyDescent="0.25">
      <c r="U51936" s="104"/>
      <c r="AB51936" s="104"/>
      <c r="AC51936" s="104"/>
      <c r="AF51936" s="104"/>
      <c r="AG51936" s="104"/>
      <c r="AK51936" s="104"/>
      <c r="AL51936" s="104"/>
      <c r="AO51936" s="104"/>
      <c r="AP51936" s="104"/>
    </row>
    <row r="51937" spans="21:42" ht="15" customHeight="1" x14ac:dyDescent="0.25">
      <c r="U51937" s="104"/>
      <c r="AB51937" s="104"/>
      <c r="AC51937" s="104"/>
      <c r="AF51937" s="104"/>
      <c r="AG51937" s="104"/>
      <c r="AK51937" s="104"/>
      <c r="AL51937" s="104"/>
      <c r="AO51937" s="104"/>
      <c r="AP51937" s="104"/>
    </row>
    <row r="51938" spans="21:42" ht="15" customHeight="1" x14ac:dyDescent="0.25">
      <c r="U51938" s="104"/>
      <c r="AB51938" s="104"/>
      <c r="AC51938" s="104"/>
      <c r="AF51938" s="104"/>
      <c r="AG51938" s="104"/>
      <c r="AK51938" s="104"/>
      <c r="AL51938" s="104"/>
      <c r="AO51938" s="104"/>
      <c r="AP51938" s="104"/>
    </row>
    <row r="51939" spans="21:42" ht="15" customHeight="1" x14ac:dyDescent="0.25">
      <c r="U51939" s="104"/>
      <c r="AB51939" s="104"/>
      <c r="AC51939" s="104"/>
      <c r="AF51939" s="104"/>
      <c r="AG51939" s="104"/>
      <c r="AK51939" s="104"/>
      <c r="AL51939" s="104"/>
      <c r="AO51939" s="104"/>
      <c r="AP51939" s="104"/>
    </row>
    <row r="51940" spans="21:42" ht="15" customHeight="1" x14ac:dyDescent="0.25">
      <c r="U51940" s="104"/>
      <c r="AB51940" s="104"/>
      <c r="AC51940" s="104"/>
      <c r="AF51940" s="104"/>
      <c r="AG51940" s="104"/>
      <c r="AK51940" s="104"/>
      <c r="AL51940" s="104"/>
      <c r="AO51940" s="104"/>
      <c r="AP51940" s="104"/>
    </row>
    <row r="51941" spans="21:42" ht="15" customHeight="1" x14ac:dyDescent="0.25">
      <c r="U51941" s="104"/>
      <c r="AB51941" s="104"/>
      <c r="AC51941" s="104"/>
      <c r="AF51941" s="104"/>
      <c r="AG51941" s="104"/>
      <c r="AK51941" s="104"/>
      <c r="AL51941" s="104"/>
      <c r="AO51941" s="104"/>
      <c r="AP51941" s="104"/>
    </row>
    <row r="51942" spans="21:42" ht="15" customHeight="1" x14ac:dyDescent="0.25">
      <c r="U51942" s="104"/>
      <c r="AB51942" s="104"/>
      <c r="AC51942" s="104"/>
      <c r="AF51942" s="104"/>
      <c r="AG51942" s="104"/>
      <c r="AK51942" s="104"/>
      <c r="AL51942" s="104"/>
      <c r="AO51942" s="104"/>
      <c r="AP51942" s="104"/>
    </row>
    <row r="51943" spans="21:42" ht="15" customHeight="1" x14ac:dyDescent="0.25">
      <c r="U51943" s="104"/>
      <c r="AB51943" s="104"/>
      <c r="AC51943" s="104"/>
      <c r="AF51943" s="104"/>
      <c r="AG51943" s="104"/>
      <c r="AK51943" s="104"/>
      <c r="AL51943" s="104"/>
      <c r="AO51943" s="104"/>
      <c r="AP51943" s="104"/>
    </row>
    <row r="51944" spans="21:42" ht="15" customHeight="1" x14ac:dyDescent="0.25">
      <c r="U51944" s="104"/>
      <c r="AB51944" s="104"/>
      <c r="AC51944" s="104"/>
      <c r="AF51944" s="104"/>
      <c r="AG51944" s="104"/>
      <c r="AK51944" s="104"/>
      <c r="AL51944" s="104"/>
      <c r="AO51944" s="104"/>
      <c r="AP51944" s="104"/>
    </row>
    <row r="51945" spans="21:42" ht="15" customHeight="1" x14ac:dyDescent="0.25">
      <c r="U51945" s="104"/>
      <c r="AB51945" s="104"/>
      <c r="AC51945" s="104"/>
      <c r="AF51945" s="104"/>
      <c r="AG51945" s="104"/>
      <c r="AK51945" s="104"/>
      <c r="AL51945" s="104"/>
      <c r="AO51945" s="104"/>
      <c r="AP51945" s="104"/>
    </row>
    <row r="51946" spans="21:42" ht="15" customHeight="1" x14ac:dyDescent="0.25">
      <c r="U51946" s="104"/>
      <c r="AB51946" s="104"/>
      <c r="AC51946" s="104"/>
      <c r="AF51946" s="104"/>
      <c r="AG51946" s="104"/>
      <c r="AK51946" s="104"/>
      <c r="AL51946" s="104"/>
      <c r="AO51946" s="104"/>
      <c r="AP51946" s="104"/>
    </row>
    <row r="51947" spans="21:42" ht="15" customHeight="1" x14ac:dyDescent="0.25">
      <c r="U51947" s="104"/>
      <c r="AB51947" s="104"/>
      <c r="AC51947" s="104"/>
      <c r="AF51947" s="104"/>
      <c r="AG51947" s="104"/>
      <c r="AK51947" s="104"/>
      <c r="AL51947" s="104"/>
      <c r="AO51947" s="104"/>
      <c r="AP51947" s="104"/>
    </row>
    <row r="51948" spans="21:42" ht="15" customHeight="1" x14ac:dyDescent="0.25">
      <c r="U51948" s="104"/>
      <c r="AB51948" s="104"/>
      <c r="AC51948" s="104"/>
      <c r="AF51948" s="104"/>
      <c r="AG51948" s="104"/>
      <c r="AK51948" s="104"/>
      <c r="AL51948" s="104"/>
      <c r="AO51948" s="104"/>
      <c r="AP51948" s="104"/>
    </row>
    <row r="51949" spans="21:42" ht="15" customHeight="1" x14ac:dyDescent="0.25">
      <c r="U51949" s="104"/>
      <c r="AB51949" s="104"/>
      <c r="AC51949" s="104"/>
      <c r="AF51949" s="104"/>
      <c r="AG51949" s="104"/>
      <c r="AK51949" s="104"/>
      <c r="AL51949" s="104"/>
      <c r="AO51949" s="104"/>
      <c r="AP51949" s="104"/>
    </row>
    <row r="51950" spans="21:42" ht="15" customHeight="1" x14ac:dyDescent="0.25">
      <c r="U51950" s="104"/>
      <c r="AB51950" s="104"/>
      <c r="AC51950" s="104"/>
      <c r="AF51950" s="104"/>
      <c r="AG51950" s="104"/>
      <c r="AK51950" s="104"/>
      <c r="AL51950" s="104"/>
      <c r="AO51950" s="104"/>
      <c r="AP51950" s="104"/>
    </row>
    <row r="51951" spans="21:42" ht="15" customHeight="1" x14ac:dyDescent="0.25">
      <c r="U51951" s="104"/>
      <c r="AB51951" s="104"/>
      <c r="AC51951" s="104"/>
      <c r="AF51951" s="104"/>
      <c r="AG51951" s="104"/>
      <c r="AK51951" s="104"/>
      <c r="AL51951" s="104"/>
      <c r="AO51951" s="104"/>
      <c r="AP51951" s="104"/>
    </row>
    <row r="51952" spans="21:42" ht="15" customHeight="1" x14ac:dyDescent="0.25">
      <c r="U51952" s="104"/>
      <c r="AB51952" s="104"/>
      <c r="AC51952" s="104"/>
      <c r="AF51952" s="104"/>
      <c r="AG51952" s="104"/>
      <c r="AK51952" s="104"/>
      <c r="AL51952" s="104"/>
      <c r="AO51952" s="104"/>
      <c r="AP51952" s="104"/>
    </row>
    <row r="51953" spans="21:42" ht="15" customHeight="1" x14ac:dyDescent="0.25">
      <c r="U51953" s="104"/>
      <c r="AB51953" s="104"/>
      <c r="AC51953" s="104"/>
      <c r="AF51953" s="104"/>
      <c r="AG51953" s="104"/>
      <c r="AK51953" s="104"/>
      <c r="AL51953" s="104"/>
      <c r="AO51953" s="104"/>
      <c r="AP51953" s="104"/>
    </row>
    <row r="51954" spans="21:42" ht="15" customHeight="1" x14ac:dyDescent="0.25">
      <c r="U51954" s="104"/>
      <c r="AB51954" s="104"/>
      <c r="AC51954" s="104"/>
      <c r="AF51954" s="104"/>
      <c r="AG51954" s="104"/>
      <c r="AK51954" s="104"/>
      <c r="AL51954" s="104"/>
      <c r="AO51954" s="104"/>
      <c r="AP51954" s="104"/>
    </row>
    <row r="51955" spans="21:42" ht="15" customHeight="1" x14ac:dyDescent="0.25">
      <c r="U51955" s="104"/>
      <c r="AB51955" s="104"/>
      <c r="AC51955" s="104"/>
      <c r="AF51955" s="104"/>
      <c r="AG51955" s="104"/>
      <c r="AK51955" s="104"/>
      <c r="AL51955" s="104"/>
      <c r="AO51955" s="104"/>
      <c r="AP51955" s="104"/>
    </row>
    <row r="51956" spans="21:42" ht="15" customHeight="1" x14ac:dyDescent="0.25">
      <c r="U51956" s="104"/>
      <c r="AB51956" s="104"/>
      <c r="AC51956" s="104"/>
      <c r="AF51956" s="104"/>
      <c r="AG51956" s="104"/>
      <c r="AK51956" s="104"/>
      <c r="AL51956" s="104"/>
      <c r="AO51956" s="104"/>
      <c r="AP51956" s="104"/>
    </row>
    <row r="51957" spans="21:42" ht="15" customHeight="1" x14ac:dyDescent="0.25">
      <c r="U51957" s="104"/>
      <c r="AB51957" s="104"/>
      <c r="AC51957" s="104"/>
      <c r="AF51957" s="104"/>
      <c r="AG51957" s="104"/>
      <c r="AK51957" s="104"/>
      <c r="AL51957" s="104"/>
      <c r="AO51957" s="104"/>
      <c r="AP51957" s="104"/>
    </row>
    <row r="51958" spans="21:42" ht="15" customHeight="1" x14ac:dyDescent="0.25">
      <c r="U51958" s="104"/>
      <c r="AB51958" s="104"/>
      <c r="AC51958" s="104"/>
      <c r="AF51958" s="104"/>
      <c r="AG51958" s="104"/>
      <c r="AK51958" s="104"/>
      <c r="AL51958" s="104"/>
      <c r="AO51958" s="104"/>
      <c r="AP51958" s="104"/>
    </row>
    <row r="51959" spans="21:42" ht="15" customHeight="1" x14ac:dyDescent="0.25">
      <c r="U51959" s="104"/>
      <c r="AB51959" s="104"/>
      <c r="AC51959" s="104"/>
      <c r="AF51959" s="104"/>
      <c r="AG51959" s="104"/>
      <c r="AK51959" s="104"/>
      <c r="AL51959" s="104"/>
      <c r="AO51959" s="104"/>
      <c r="AP51959" s="104"/>
    </row>
    <row r="51960" spans="21:42" ht="15" customHeight="1" x14ac:dyDescent="0.25">
      <c r="U51960" s="104"/>
      <c r="AB51960" s="104"/>
      <c r="AC51960" s="104"/>
      <c r="AF51960" s="104"/>
      <c r="AG51960" s="104"/>
      <c r="AK51960" s="104"/>
      <c r="AL51960" s="104"/>
      <c r="AO51960" s="104"/>
      <c r="AP51960" s="104"/>
    </row>
    <row r="51961" spans="21:42" ht="15" customHeight="1" x14ac:dyDescent="0.25">
      <c r="U51961" s="104"/>
      <c r="AB51961" s="104"/>
      <c r="AC51961" s="104"/>
      <c r="AF51961" s="104"/>
      <c r="AG51961" s="104"/>
      <c r="AK51961" s="104"/>
      <c r="AL51961" s="104"/>
      <c r="AO51961" s="104"/>
      <c r="AP51961" s="104"/>
    </row>
    <row r="51962" spans="21:42" ht="15" customHeight="1" x14ac:dyDescent="0.25">
      <c r="U51962" s="104"/>
      <c r="AB51962" s="104"/>
      <c r="AC51962" s="104"/>
      <c r="AF51962" s="104"/>
      <c r="AG51962" s="104"/>
      <c r="AK51962" s="104"/>
      <c r="AL51962" s="104"/>
      <c r="AO51962" s="104"/>
      <c r="AP51962" s="104"/>
    </row>
    <row r="51963" spans="21:42" ht="15" customHeight="1" x14ac:dyDescent="0.25">
      <c r="U51963" s="104"/>
      <c r="AB51963" s="104"/>
      <c r="AC51963" s="104"/>
      <c r="AF51963" s="104"/>
      <c r="AG51963" s="104"/>
      <c r="AK51963" s="104"/>
      <c r="AL51963" s="104"/>
      <c r="AO51963" s="104"/>
      <c r="AP51963" s="104"/>
    </row>
    <row r="51964" spans="21:42" ht="15" customHeight="1" x14ac:dyDescent="0.25">
      <c r="U51964" s="104"/>
      <c r="AB51964" s="104"/>
      <c r="AC51964" s="104"/>
      <c r="AF51964" s="104"/>
      <c r="AG51964" s="104"/>
      <c r="AK51964" s="104"/>
      <c r="AL51964" s="104"/>
      <c r="AO51964" s="104"/>
      <c r="AP51964" s="104"/>
    </row>
    <row r="51965" spans="21:42" ht="15" customHeight="1" x14ac:dyDescent="0.25">
      <c r="U51965" s="104"/>
      <c r="AB51965" s="104"/>
      <c r="AC51965" s="104"/>
      <c r="AF51965" s="104"/>
      <c r="AG51965" s="104"/>
      <c r="AK51965" s="104"/>
      <c r="AL51965" s="104"/>
      <c r="AO51965" s="104"/>
      <c r="AP51965" s="104"/>
    </row>
    <row r="51966" spans="21:42" ht="15" customHeight="1" x14ac:dyDescent="0.25">
      <c r="U51966" s="104"/>
      <c r="AB51966" s="104"/>
      <c r="AC51966" s="104"/>
      <c r="AF51966" s="104"/>
      <c r="AG51966" s="104"/>
      <c r="AK51966" s="104"/>
      <c r="AL51966" s="104"/>
      <c r="AO51966" s="104"/>
      <c r="AP51966" s="104"/>
    </row>
    <row r="51967" spans="21:42" ht="15" customHeight="1" x14ac:dyDescent="0.25">
      <c r="U51967" s="104"/>
      <c r="AB51967" s="104"/>
      <c r="AC51967" s="104"/>
      <c r="AF51967" s="104"/>
      <c r="AG51967" s="104"/>
      <c r="AK51967" s="104"/>
      <c r="AL51967" s="104"/>
      <c r="AO51967" s="104"/>
      <c r="AP51967" s="104"/>
    </row>
    <row r="51968" spans="21:42" ht="15" customHeight="1" x14ac:dyDescent="0.25">
      <c r="U51968" s="104"/>
      <c r="AB51968" s="104"/>
      <c r="AC51968" s="104"/>
      <c r="AF51968" s="104"/>
      <c r="AG51968" s="104"/>
      <c r="AK51968" s="104"/>
      <c r="AL51968" s="104"/>
      <c r="AO51968" s="104"/>
      <c r="AP51968" s="104"/>
    </row>
    <row r="51969" spans="21:42" ht="15" customHeight="1" x14ac:dyDescent="0.25">
      <c r="U51969" s="104"/>
      <c r="AB51969" s="104"/>
      <c r="AC51969" s="104"/>
      <c r="AF51969" s="104"/>
      <c r="AG51969" s="104"/>
      <c r="AK51969" s="104"/>
      <c r="AL51969" s="104"/>
      <c r="AO51969" s="104"/>
      <c r="AP51969" s="104"/>
    </row>
    <row r="51970" spans="21:42" ht="15" customHeight="1" x14ac:dyDescent="0.25">
      <c r="U51970" s="104"/>
      <c r="AB51970" s="104"/>
      <c r="AC51970" s="104"/>
      <c r="AF51970" s="104"/>
      <c r="AG51970" s="104"/>
      <c r="AK51970" s="104"/>
      <c r="AL51970" s="104"/>
      <c r="AO51970" s="104"/>
      <c r="AP51970" s="104"/>
    </row>
    <row r="51971" spans="21:42" ht="15" customHeight="1" x14ac:dyDescent="0.25">
      <c r="U51971" s="104"/>
      <c r="AB51971" s="104"/>
      <c r="AC51971" s="104"/>
      <c r="AF51971" s="104"/>
      <c r="AG51971" s="104"/>
      <c r="AK51971" s="104"/>
      <c r="AL51971" s="104"/>
      <c r="AO51971" s="104"/>
      <c r="AP51971" s="104"/>
    </row>
    <row r="51972" spans="21:42" ht="15" customHeight="1" x14ac:dyDescent="0.25">
      <c r="U51972" s="104"/>
      <c r="AB51972" s="104"/>
      <c r="AC51972" s="104"/>
      <c r="AF51972" s="104"/>
      <c r="AG51972" s="104"/>
      <c r="AK51972" s="104"/>
      <c r="AL51972" s="104"/>
      <c r="AO51972" s="104"/>
      <c r="AP51972" s="104"/>
    </row>
    <row r="51973" spans="21:42" ht="15" customHeight="1" x14ac:dyDescent="0.25">
      <c r="U51973" s="104"/>
      <c r="AB51973" s="104"/>
      <c r="AC51973" s="104"/>
      <c r="AF51973" s="104"/>
      <c r="AG51973" s="104"/>
      <c r="AK51973" s="104"/>
      <c r="AL51973" s="104"/>
      <c r="AO51973" s="104"/>
      <c r="AP51973" s="104"/>
    </row>
    <row r="51974" spans="21:42" ht="15" customHeight="1" x14ac:dyDescent="0.25">
      <c r="U51974" s="104"/>
      <c r="AB51974" s="104"/>
      <c r="AC51974" s="104"/>
      <c r="AF51974" s="104"/>
      <c r="AG51974" s="104"/>
      <c r="AK51974" s="104"/>
      <c r="AL51974" s="104"/>
      <c r="AO51974" s="104"/>
      <c r="AP51974" s="104"/>
    </row>
    <row r="51975" spans="21:42" ht="15" customHeight="1" x14ac:dyDescent="0.25">
      <c r="U51975" s="104"/>
      <c r="AB51975" s="104"/>
      <c r="AC51975" s="104"/>
      <c r="AF51975" s="104"/>
      <c r="AG51975" s="104"/>
      <c r="AK51975" s="104"/>
      <c r="AL51975" s="104"/>
      <c r="AO51975" s="104"/>
      <c r="AP51975" s="104"/>
    </row>
    <row r="51976" spans="21:42" ht="15" customHeight="1" x14ac:dyDescent="0.25">
      <c r="U51976" s="104"/>
      <c r="AB51976" s="104"/>
      <c r="AC51976" s="104"/>
      <c r="AF51976" s="104"/>
      <c r="AG51976" s="104"/>
      <c r="AK51976" s="104"/>
      <c r="AL51976" s="104"/>
      <c r="AO51976" s="104"/>
      <c r="AP51976" s="104"/>
    </row>
    <row r="51977" spans="21:42" ht="15" customHeight="1" x14ac:dyDescent="0.25">
      <c r="U51977" s="104"/>
      <c r="AB51977" s="104"/>
      <c r="AC51977" s="104"/>
      <c r="AF51977" s="104"/>
      <c r="AG51977" s="104"/>
      <c r="AK51977" s="104"/>
      <c r="AL51977" s="104"/>
      <c r="AO51977" s="104"/>
      <c r="AP51977" s="104"/>
    </row>
    <row r="51978" spans="21:42" ht="15" customHeight="1" x14ac:dyDescent="0.25">
      <c r="U51978" s="104"/>
      <c r="AB51978" s="104"/>
      <c r="AC51978" s="104"/>
      <c r="AF51978" s="104"/>
      <c r="AG51978" s="104"/>
      <c r="AK51978" s="104"/>
      <c r="AL51978" s="104"/>
      <c r="AO51978" s="104"/>
      <c r="AP51978" s="104"/>
    </row>
    <row r="51979" spans="21:42" ht="15" customHeight="1" x14ac:dyDescent="0.25">
      <c r="U51979" s="104"/>
      <c r="AB51979" s="104"/>
      <c r="AC51979" s="104"/>
      <c r="AF51979" s="104"/>
      <c r="AG51979" s="104"/>
      <c r="AK51979" s="104"/>
      <c r="AL51979" s="104"/>
      <c r="AO51979" s="104"/>
      <c r="AP51979" s="104"/>
    </row>
    <row r="51980" spans="21:42" ht="15" customHeight="1" x14ac:dyDescent="0.25">
      <c r="U51980" s="104"/>
      <c r="AB51980" s="104"/>
      <c r="AC51980" s="104"/>
      <c r="AF51980" s="104"/>
      <c r="AG51980" s="104"/>
      <c r="AK51980" s="104"/>
      <c r="AL51980" s="104"/>
      <c r="AO51980" s="104"/>
      <c r="AP51980" s="104"/>
    </row>
    <row r="51981" spans="21:42" ht="15" customHeight="1" x14ac:dyDescent="0.25">
      <c r="U51981" s="104"/>
      <c r="AB51981" s="104"/>
      <c r="AC51981" s="104"/>
      <c r="AF51981" s="104"/>
      <c r="AG51981" s="104"/>
      <c r="AK51981" s="104"/>
      <c r="AL51981" s="104"/>
      <c r="AO51981" s="104"/>
      <c r="AP51981" s="104"/>
    </row>
    <row r="51982" spans="21:42" ht="15" customHeight="1" x14ac:dyDescent="0.25">
      <c r="U51982" s="104"/>
      <c r="AB51982" s="104"/>
      <c r="AC51982" s="104"/>
      <c r="AF51982" s="104"/>
      <c r="AG51982" s="104"/>
      <c r="AK51982" s="104"/>
      <c r="AL51982" s="104"/>
      <c r="AO51982" s="104"/>
      <c r="AP51982" s="104"/>
    </row>
    <row r="51983" spans="21:42" ht="15" customHeight="1" x14ac:dyDescent="0.25">
      <c r="U51983" s="104"/>
      <c r="AB51983" s="104"/>
      <c r="AC51983" s="104"/>
      <c r="AF51983" s="104"/>
      <c r="AG51983" s="104"/>
      <c r="AK51983" s="104"/>
      <c r="AL51983" s="104"/>
      <c r="AO51983" s="104"/>
      <c r="AP51983" s="104"/>
    </row>
    <row r="51984" spans="21:42" ht="15" customHeight="1" x14ac:dyDescent="0.25">
      <c r="U51984" s="104"/>
      <c r="AB51984" s="104"/>
      <c r="AC51984" s="104"/>
      <c r="AF51984" s="104"/>
      <c r="AG51984" s="104"/>
      <c r="AK51984" s="104"/>
      <c r="AL51984" s="104"/>
      <c r="AO51984" s="104"/>
      <c r="AP51984" s="104"/>
    </row>
    <row r="51985" spans="21:42" ht="15" customHeight="1" x14ac:dyDescent="0.25">
      <c r="U51985" s="104"/>
      <c r="AB51985" s="104"/>
      <c r="AC51985" s="104"/>
      <c r="AF51985" s="104"/>
      <c r="AG51985" s="104"/>
      <c r="AK51985" s="104"/>
      <c r="AL51985" s="104"/>
      <c r="AO51985" s="104"/>
      <c r="AP51985" s="104"/>
    </row>
    <row r="51986" spans="21:42" ht="15" customHeight="1" x14ac:dyDescent="0.25">
      <c r="U51986" s="104"/>
      <c r="AB51986" s="104"/>
      <c r="AC51986" s="104"/>
      <c r="AF51986" s="104"/>
      <c r="AG51986" s="104"/>
      <c r="AK51986" s="104"/>
      <c r="AL51986" s="104"/>
      <c r="AO51986" s="104"/>
      <c r="AP51986" s="104"/>
    </row>
    <row r="51987" spans="21:42" ht="15" customHeight="1" x14ac:dyDescent="0.25">
      <c r="U51987" s="104"/>
      <c r="AB51987" s="104"/>
      <c r="AC51987" s="104"/>
      <c r="AF51987" s="104"/>
      <c r="AG51987" s="104"/>
      <c r="AK51987" s="104"/>
      <c r="AL51987" s="104"/>
      <c r="AO51987" s="104"/>
      <c r="AP51987" s="104"/>
    </row>
    <row r="51988" spans="21:42" ht="15" customHeight="1" x14ac:dyDescent="0.25">
      <c r="U51988" s="104"/>
      <c r="AB51988" s="104"/>
      <c r="AC51988" s="104"/>
      <c r="AF51988" s="104"/>
      <c r="AG51988" s="104"/>
      <c r="AK51988" s="104"/>
      <c r="AL51988" s="104"/>
      <c r="AO51988" s="104"/>
      <c r="AP51988" s="104"/>
    </row>
    <row r="51989" spans="21:42" ht="15" customHeight="1" x14ac:dyDescent="0.25">
      <c r="U51989" s="104"/>
      <c r="AB51989" s="104"/>
      <c r="AC51989" s="104"/>
      <c r="AF51989" s="104"/>
      <c r="AG51989" s="104"/>
      <c r="AK51989" s="104"/>
      <c r="AL51989" s="104"/>
      <c r="AO51989" s="104"/>
      <c r="AP51989" s="104"/>
    </row>
    <row r="51990" spans="21:42" ht="15" customHeight="1" x14ac:dyDescent="0.25">
      <c r="U51990" s="104"/>
      <c r="AB51990" s="104"/>
      <c r="AC51990" s="104"/>
      <c r="AF51990" s="104"/>
      <c r="AG51990" s="104"/>
      <c r="AK51990" s="104"/>
      <c r="AL51990" s="104"/>
      <c r="AO51990" s="104"/>
      <c r="AP51990" s="104"/>
    </row>
    <row r="51991" spans="21:42" ht="15" customHeight="1" x14ac:dyDescent="0.25">
      <c r="U51991" s="104"/>
      <c r="AB51991" s="104"/>
      <c r="AC51991" s="104"/>
      <c r="AF51991" s="104"/>
      <c r="AG51991" s="104"/>
      <c r="AK51991" s="104"/>
      <c r="AL51991" s="104"/>
      <c r="AO51991" s="104"/>
      <c r="AP51991" s="104"/>
    </row>
    <row r="51992" spans="21:42" ht="15" customHeight="1" x14ac:dyDescent="0.25">
      <c r="U51992" s="104"/>
      <c r="AB51992" s="104"/>
      <c r="AC51992" s="104"/>
      <c r="AF51992" s="104"/>
      <c r="AG51992" s="104"/>
      <c r="AK51992" s="104"/>
      <c r="AL51992" s="104"/>
      <c r="AO51992" s="104"/>
      <c r="AP51992" s="104"/>
    </row>
    <row r="51993" spans="21:42" ht="15" customHeight="1" x14ac:dyDescent="0.25">
      <c r="U51993" s="104"/>
      <c r="AB51993" s="104"/>
      <c r="AC51993" s="104"/>
      <c r="AF51993" s="104"/>
      <c r="AG51993" s="104"/>
      <c r="AK51993" s="104"/>
      <c r="AL51993" s="104"/>
      <c r="AO51993" s="104"/>
      <c r="AP51993" s="104"/>
    </row>
    <row r="51994" spans="21:42" ht="15" customHeight="1" x14ac:dyDescent="0.25">
      <c r="U51994" s="104"/>
      <c r="AB51994" s="104"/>
      <c r="AC51994" s="104"/>
      <c r="AF51994" s="104"/>
      <c r="AG51994" s="104"/>
      <c r="AK51994" s="104"/>
      <c r="AL51994" s="104"/>
      <c r="AO51994" s="104"/>
      <c r="AP51994" s="104"/>
    </row>
    <row r="51995" spans="21:42" ht="15" customHeight="1" x14ac:dyDescent="0.25">
      <c r="U51995" s="104"/>
      <c r="AB51995" s="104"/>
      <c r="AC51995" s="104"/>
      <c r="AF51995" s="104"/>
      <c r="AG51995" s="104"/>
      <c r="AK51995" s="104"/>
      <c r="AL51995" s="104"/>
      <c r="AO51995" s="104"/>
      <c r="AP51995" s="104"/>
    </row>
    <row r="51996" spans="21:42" ht="15" customHeight="1" x14ac:dyDescent="0.25">
      <c r="U51996" s="104"/>
      <c r="AB51996" s="104"/>
      <c r="AC51996" s="104"/>
      <c r="AF51996" s="104"/>
      <c r="AG51996" s="104"/>
      <c r="AK51996" s="104"/>
      <c r="AL51996" s="104"/>
      <c r="AO51996" s="104"/>
      <c r="AP51996" s="104"/>
    </row>
    <row r="51997" spans="21:42" ht="15" customHeight="1" x14ac:dyDescent="0.25">
      <c r="U51997" s="104"/>
      <c r="AB51997" s="104"/>
      <c r="AC51997" s="104"/>
      <c r="AF51997" s="104"/>
      <c r="AG51997" s="104"/>
      <c r="AK51997" s="104"/>
      <c r="AL51997" s="104"/>
      <c r="AO51997" s="104"/>
      <c r="AP51997" s="104"/>
    </row>
    <row r="51998" spans="21:42" ht="15" customHeight="1" x14ac:dyDescent="0.25">
      <c r="U51998" s="104"/>
      <c r="AB51998" s="104"/>
      <c r="AC51998" s="104"/>
      <c r="AF51998" s="104"/>
      <c r="AG51998" s="104"/>
      <c r="AK51998" s="104"/>
      <c r="AL51998" s="104"/>
      <c r="AO51998" s="104"/>
      <c r="AP51998" s="104"/>
    </row>
    <row r="51999" spans="21:42" ht="15" customHeight="1" x14ac:dyDescent="0.25">
      <c r="U51999" s="104"/>
      <c r="AB51999" s="104"/>
      <c r="AC51999" s="104"/>
      <c r="AF51999" s="104"/>
      <c r="AG51999" s="104"/>
      <c r="AK51999" s="104"/>
      <c r="AL51999" s="104"/>
      <c r="AO51999" s="104"/>
      <c r="AP51999" s="104"/>
    </row>
    <row r="52000" spans="21:42" ht="15" customHeight="1" x14ac:dyDescent="0.25">
      <c r="U52000" s="104"/>
      <c r="AB52000" s="104"/>
      <c r="AC52000" s="104"/>
      <c r="AF52000" s="104"/>
      <c r="AG52000" s="104"/>
      <c r="AK52000" s="104"/>
      <c r="AL52000" s="104"/>
      <c r="AO52000" s="104"/>
      <c r="AP52000" s="104"/>
    </row>
    <row r="52001" spans="21:42" ht="15" customHeight="1" x14ac:dyDescent="0.25">
      <c r="U52001" s="104"/>
      <c r="AB52001" s="104"/>
      <c r="AC52001" s="104"/>
      <c r="AF52001" s="104"/>
      <c r="AG52001" s="104"/>
      <c r="AK52001" s="104"/>
      <c r="AL52001" s="104"/>
      <c r="AO52001" s="104"/>
      <c r="AP52001" s="104"/>
    </row>
    <row r="52002" spans="21:42" ht="15" customHeight="1" x14ac:dyDescent="0.25">
      <c r="U52002" s="104"/>
      <c r="AB52002" s="104"/>
      <c r="AC52002" s="104"/>
      <c r="AF52002" s="104"/>
      <c r="AG52002" s="104"/>
      <c r="AK52002" s="104"/>
      <c r="AL52002" s="104"/>
      <c r="AO52002" s="104"/>
      <c r="AP52002" s="104"/>
    </row>
    <row r="52003" spans="21:42" ht="15" customHeight="1" x14ac:dyDescent="0.25">
      <c r="U52003" s="104"/>
      <c r="AB52003" s="104"/>
      <c r="AC52003" s="104"/>
      <c r="AF52003" s="104"/>
      <c r="AG52003" s="104"/>
      <c r="AK52003" s="104"/>
      <c r="AL52003" s="104"/>
      <c r="AO52003" s="104"/>
      <c r="AP52003" s="104"/>
    </row>
    <row r="52004" spans="21:42" ht="15" customHeight="1" x14ac:dyDescent="0.25">
      <c r="U52004" s="104"/>
      <c r="AB52004" s="104"/>
      <c r="AC52004" s="104"/>
      <c r="AF52004" s="104"/>
      <c r="AG52004" s="104"/>
      <c r="AK52004" s="104"/>
      <c r="AL52004" s="104"/>
      <c r="AO52004" s="104"/>
      <c r="AP52004" s="104"/>
    </row>
    <row r="52005" spans="21:42" ht="15" customHeight="1" x14ac:dyDescent="0.25">
      <c r="U52005" s="104"/>
      <c r="AB52005" s="104"/>
      <c r="AC52005" s="104"/>
      <c r="AF52005" s="104"/>
      <c r="AG52005" s="104"/>
      <c r="AK52005" s="104"/>
      <c r="AL52005" s="104"/>
      <c r="AO52005" s="104"/>
      <c r="AP52005" s="104"/>
    </row>
    <row r="52006" spans="21:42" ht="15" customHeight="1" x14ac:dyDescent="0.25">
      <c r="U52006" s="104"/>
      <c r="AB52006" s="104"/>
      <c r="AC52006" s="104"/>
      <c r="AF52006" s="104"/>
      <c r="AG52006" s="104"/>
      <c r="AK52006" s="104"/>
      <c r="AL52006" s="104"/>
      <c r="AO52006" s="104"/>
      <c r="AP52006" s="104"/>
    </row>
    <row r="52007" spans="21:42" ht="15" customHeight="1" x14ac:dyDescent="0.25">
      <c r="U52007" s="104"/>
      <c r="AB52007" s="104"/>
      <c r="AC52007" s="104"/>
      <c r="AF52007" s="104"/>
      <c r="AG52007" s="104"/>
      <c r="AK52007" s="104"/>
      <c r="AL52007" s="104"/>
      <c r="AO52007" s="104"/>
      <c r="AP52007" s="104"/>
    </row>
    <row r="52008" spans="21:42" ht="15" customHeight="1" x14ac:dyDescent="0.25">
      <c r="U52008" s="104"/>
      <c r="AB52008" s="104"/>
      <c r="AC52008" s="104"/>
      <c r="AF52008" s="104"/>
      <c r="AG52008" s="104"/>
      <c r="AK52008" s="104"/>
      <c r="AL52008" s="104"/>
      <c r="AO52008" s="104"/>
      <c r="AP52008" s="104"/>
    </row>
    <row r="52009" spans="21:42" ht="15" customHeight="1" x14ac:dyDescent="0.25">
      <c r="U52009" s="104"/>
      <c r="AB52009" s="104"/>
      <c r="AC52009" s="104"/>
      <c r="AF52009" s="104"/>
      <c r="AG52009" s="104"/>
      <c r="AK52009" s="104"/>
      <c r="AL52009" s="104"/>
      <c r="AO52009" s="104"/>
      <c r="AP52009" s="104"/>
    </row>
    <row r="52010" spans="21:42" ht="15" customHeight="1" x14ac:dyDescent="0.25">
      <c r="U52010" s="104"/>
      <c r="AB52010" s="104"/>
      <c r="AC52010" s="104"/>
      <c r="AF52010" s="104"/>
      <c r="AG52010" s="104"/>
      <c r="AK52010" s="104"/>
      <c r="AL52010" s="104"/>
      <c r="AO52010" s="104"/>
      <c r="AP52010" s="104"/>
    </row>
    <row r="52011" spans="21:42" ht="15" customHeight="1" x14ac:dyDescent="0.25">
      <c r="U52011" s="104"/>
      <c r="AB52011" s="104"/>
      <c r="AC52011" s="104"/>
      <c r="AF52011" s="104"/>
      <c r="AG52011" s="104"/>
      <c r="AK52011" s="104"/>
      <c r="AL52011" s="104"/>
      <c r="AO52011" s="104"/>
      <c r="AP52011" s="104"/>
    </row>
    <row r="52012" spans="21:42" ht="15" customHeight="1" x14ac:dyDescent="0.25">
      <c r="U52012" s="104"/>
      <c r="AB52012" s="104"/>
      <c r="AC52012" s="104"/>
      <c r="AF52012" s="104"/>
      <c r="AG52012" s="104"/>
      <c r="AK52012" s="104"/>
      <c r="AL52012" s="104"/>
      <c r="AO52012" s="104"/>
      <c r="AP52012" s="104"/>
    </row>
    <row r="52013" spans="21:42" ht="15" customHeight="1" x14ac:dyDescent="0.25">
      <c r="U52013" s="104"/>
      <c r="AB52013" s="104"/>
      <c r="AC52013" s="104"/>
      <c r="AF52013" s="104"/>
      <c r="AG52013" s="104"/>
      <c r="AK52013" s="104"/>
      <c r="AL52013" s="104"/>
      <c r="AO52013" s="104"/>
      <c r="AP52013" s="104"/>
    </row>
    <row r="52014" spans="21:42" ht="15" customHeight="1" x14ac:dyDescent="0.25">
      <c r="U52014" s="104"/>
      <c r="AB52014" s="104"/>
      <c r="AC52014" s="104"/>
      <c r="AF52014" s="104"/>
      <c r="AG52014" s="104"/>
      <c r="AK52014" s="104"/>
      <c r="AL52014" s="104"/>
      <c r="AO52014" s="104"/>
      <c r="AP52014" s="104"/>
    </row>
    <row r="52015" spans="21:42" ht="15" customHeight="1" x14ac:dyDescent="0.25">
      <c r="U52015" s="104"/>
      <c r="AB52015" s="104"/>
      <c r="AC52015" s="104"/>
      <c r="AF52015" s="104"/>
      <c r="AG52015" s="104"/>
      <c r="AK52015" s="104"/>
      <c r="AL52015" s="104"/>
      <c r="AO52015" s="104"/>
      <c r="AP52015" s="104"/>
    </row>
    <row r="52016" spans="21:42" ht="15" customHeight="1" x14ac:dyDescent="0.25">
      <c r="U52016" s="104"/>
      <c r="AB52016" s="104"/>
      <c r="AC52016" s="104"/>
      <c r="AF52016" s="104"/>
      <c r="AG52016" s="104"/>
      <c r="AK52016" s="104"/>
      <c r="AL52016" s="104"/>
      <c r="AO52016" s="104"/>
      <c r="AP52016" s="104"/>
    </row>
    <row r="52017" spans="21:42" ht="15" customHeight="1" x14ac:dyDescent="0.25">
      <c r="U52017" s="104"/>
      <c r="AB52017" s="104"/>
      <c r="AC52017" s="104"/>
      <c r="AF52017" s="104"/>
      <c r="AG52017" s="104"/>
      <c r="AK52017" s="104"/>
      <c r="AL52017" s="104"/>
      <c r="AO52017" s="104"/>
      <c r="AP52017" s="104"/>
    </row>
    <row r="52018" spans="21:42" ht="15" customHeight="1" x14ac:dyDescent="0.25">
      <c r="U52018" s="104"/>
      <c r="AB52018" s="104"/>
      <c r="AC52018" s="104"/>
      <c r="AF52018" s="104"/>
      <c r="AG52018" s="104"/>
      <c r="AK52018" s="104"/>
      <c r="AL52018" s="104"/>
      <c r="AO52018" s="104"/>
      <c r="AP52018" s="104"/>
    </row>
    <row r="52019" spans="21:42" ht="15" customHeight="1" x14ac:dyDescent="0.25">
      <c r="U52019" s="104"/>
      <c r="AB52019" s="104"/>
      <c r="AC52019" s="104"/>
      <c r="AF52019" s="104"/>
      <c r="AG52019" s="104"/>
      <c r="AK52019" s="104"/>
      <c r="AL52019" s="104"/>
      <c r="AO52019" s="104"/>
      <c r="AP52019" s="104"/>
    </row>
    <row r="52020" spans="21:42" ht="15" customHeight="1" x14ac:dyDescent="0.25">
      <c r="U52020" s="104"/>
      <c r="AB52020" s="104"/>
      <c r="AC52020" s="104"/>
      <c r="AF52020" s="104"/>
      <c r="AG52020" s="104"/>
      <c r="AK52020" s="104"/>
      <c r="AL52020" s="104"/>
      <c r="AO52020" s="104"/>
      <c r="AP52020" s="104"/>
    </row>
    <row r="52021" spans="21:42" ht="15" customHeight="1" x14ac:dyDescent="0.25">
      <c r="U52021" s="104"/>
      <c r="AB52021" s="104"/>
      <c r="AC52021" s="104"/>
      <c r="AF52021" s="104"/>
      <c r="AG52021" s="104"/>
      <c r="AK52021" s="104"/>
      <c r="AL52021" s="104"/>
      <c r="AO52021" s="104"/>
      <c r="AP52021" s="104"/>
    </row>
    <row r="52022" spans="21:42" ht="15" customHeight="1" x14ac:dyDescent="0.25">
      <c r="U52022" s="104"/>
      <c r="AB52022" s="104"/>
      <c r="AC52022" s="104"/>
      <c r="AF52022" s="104"/>
      <c r="AG52022" s="104"/>
      <c r="AK52022" s="104"/>
      <c r="AL52022" s="104"/>
      <c r="AO52022" s="104"/>
      <c r="AP52022" s="104"/>
    </row>
    <row r="52023" spans="21:42" ht="15" customHeight="1" x14ac:dyDescent="0.25">
      <c r="U52023" s="104"/>
      <c r="AB52023" s="104"/>
      <c r="AC52023" s="104"/>
      <c r="AF52023" s="104"/>
      <c r="AG52023" s="104"/>
      <c r="AK52023" s="104"/>
      <c r="AL52023" s="104"/>
      <c r="AO52023" s="104"/>
      <c r="AP52023" s="104"/>
    </row>
    <row r="52024" spans="21:42" ht="15" customHeight="1" x14ac:dyDescent="0.25">
      <c r="U52024" s="104"/>
      <c r="AB52024" s="104"/>
      <c r="AC52024" s="104"/>
      <c r="AF52024" s="104"/>
      <c r="AG52024" s="104"/>
      <c r="AK52024" s="104"/>
      <c r="AL52024" s="104"/>
      <c r="AO52024" s="104"/>
      <c r="AP52024" s="104"/>
    </row>
    <row r="52025" spans="21:42" ht="15" customHeight="1" x14ac:dyDescent="0.25">
      <c r="U52025" s="104"/>
      <c r="AB52025" s="104"/>
      <c r="AC52025" s="104"/>
      <c r="AF52025" s="104"/>
      <c r="AG52025" s="104"/>
      <c r="AK52025" s="104"/>
      <c r="AL52025" s="104"/>
      <c r="AO52025" s="104"/>
      <c r="AP52025" s="104"/>
    </row>
    <row r="52026" spans="21:42" ht="15" customHeight="1" x14ac:dyDescent="0.25">
      <c r="U52026" s="104"/>
      <c r="AB52026" s="104"/>
      <c r="AC52026" s="104"/>
      <c r="AF52026" s="104"/>
      <c r="AG52026" s="104"/>
      <c r="AK52026" s="104"/>
      <c r="AL52026" s="104"/>
      <c r="AO52026" s="104"/>
      <c r="AP52026" s="104"/>
    </row>
    <row r="52027" spans="21:42" ht="15" customHeight="1" x14ac:dyDescent="0.25">
      <c r="U52027" s="104"/>
      <c r="AB52027" s="104"/>
      <c r="AC52027" s="104"/>
      <c r="AF52027" s="104"/>
      <c r="AG52027" s="104"/>
      <c r="AK52027" s="104"/>
      <c r="AL52027" s="104"/>
      <c r="AO52027" s="104"/>
      <c r="AP52027" s="104"/>
    </row>
    <row r="52028" spans="21:42" ht="15" customHeight="1" x14ac:dyDescent="0.25">
      <c r="U52028" s="104"/>
      <c r="AB52028" s="104"/>
      <c r="AC52028" s="104"/>
      <c r="AF52028" s="104"/>
      <c r="AG52028" s="104"/>
      <c r="AK52028" s="104"/>
      <c r="AL52028" s="104"/>
      <c r="AO52028" s="104"/>
      <c r="AP52028" s="104"/>
    </row>
    <row r="52029" spans="21:42" ht="15" customHeight="1" x14ac:dyDescent="0.25">
      <c r="U52029" s="104"/>
      <c r="AB52029" s="104"/>
      <c r="AC52029" s="104"/>
      <c r="AF52029" s="104"/>
      <c r="AG52029" s="104"/>
      <c r="AK52029" s="104"/>
      <c r="AL52029" s="104"/>
      <c r="AO52029" s="104"/>
      <c r="AP52029" s="104"/>
    </row>
    <row r="52030" spans="21:42" ht="15" customHeight="1" x14ac:dyDescent="0.25">
      <c r="U52030" s="104"/>
      <c r="AB52030" s="104"/>
      <c r="AC52030" s="104"/>
      <c r="AF52030" s="104"/>
      <c r="AG52030" s="104"/>
      <c r="AK52030" s="104"/>
      <c r="AL52030" s="104"/>
      <c r="AO52030" s="104"/>
      <c r="AP52030" s="104"/>
    </row>
    <row r="52031" spans="21:42" ht="15" customHeight="1" x14ac:dyDescent="0.25">
      <c r="U52031" s="104"/>
      <c r="AB52031" s="104"/>
      <c r="AC52031" s="104"/>
      <c r="AF52031" s="104"/>
      <c r="AG52031" s="104"/>
      <c r="AK52031" s="104"/>
      <c r="AL52031" s="104"/>
      <c r="AO52031" s="104"/>
      <c r="AP52031" s="104"/>
    </row>
    <row r="52032" spans="21:42" ht="15" customHeight="1" x14ac:dyDescent="0.25">
      <c r="U52032" s="104"/>
      <c r="AB52032" s="104"/>
      <c r="AC52032" s="104"/>
      <c r="AF52032" s="104"/>
      <c r="AG52032" s="104"/>
      <c r="AK52032" s="104"/>
      <c r="AL52032" s="104"/>
      <c r="AO52032" s="104"/>
      <c r="AP52032" s="104"/>
    </row>
    <row r="52033" spans="21:42" ht="15" customHeight="1" x14ac:dyDescent="0.25">
      <c r="U52033" s="104"/>
      <c r="AB52033" s="104"/>
      <c r="AC52033" s="104"/>
      <c r="AF52033" s="104"/>
      <c r="AG52033" s="104"/>
      <c r="AK52033" s="104"/>
      <c r="AL52033" s="104"/>
      <c r="AO52033" s="104"/>
      <c r="AP52033" s="104"/>
    </row>
    <row r="52034" spans="21:42" ht="15" customHeight="1" x14ac:dyDescent="0.25">
      <c r="U52034" s="104"/>
      <c r="AB52034" s="104"/>
      <c r="AC52034" s="104"/>
      <c r="AF52034" s="104"/>
      <c r="AG52034" s="104"/>
      <c r="AK52034" s="104"/>
      <c r="AL52034" s="104"/>
      <c r="AO52034" s="104"/>
      <c r="AP52034" s="104"/>
    </row>
    <row r="52035" spans="21:42" ht="15" customHeight="1" x14ac:dyDescent="0.25">
      <c r="U52035" s="104"/>
      <c r="AB52035" s="104"/>
      <c r="AC52035" s="104"/>
      <c r="AF52035" s="104"/>
      <c r="AG52035" s="104"/>
      <c r="AK52035" s="104"/>
      <c r="AL52035" s="104"/>
      <c r="AO52035" s="104"/>
      <c r="AP52035" s="104"/>
    </row>
    <row r="52036" spans="21:42" ht="15" customHeight="1" x14ac:dyDescent="0.25">
      <c r="U52036" s="104"/>
      <c r="AB52036" s="104"/>
      <c r="AC52036" s="104"/>
      <c r="AF52036" s="104"/>
      <c r="AG52036" s="104"/>
      <c r="AK52036" s="104"/>
      <c r="AL52036" s="104"/>
      <c r="AO52036" s="104"/>
      <c r="AP52036" s="104"/>
    </row>
    <row r="52037" spans="21:42" ht="15" customHeight="1" x14ac:dyDescent="0.25">
      <c r="U52037" s="104"/>
      <c r="AB52037" s="104"/>
      <c r="AC52037" s="104"/>
      <c r="AF52037" s="104"/>
      <c r="AG52037" s="104"/>
      <c r="AK52037" s="104"/>
      <c r="AL52037" s="104"/>
      <c r="AO52037" s="104"/>
      <c r="AP52037" s="104"/>
    </row>
    <row r="52038" spans="21:42" ht="15" customHeight="1" x14ac:dyDescent="0.25">
      <c r="U52038" s="104"/>
      <c r="AB52038" s="104"/>
      <c r="AC52038" s="104"/>
      <c r="AF52038" s="104"/>
      <c r="AG52038" s="104"/>
      <c r="AK52038" s="104"/>
      <c r="AL52038" s="104"/>
      <c r="AO52038" s="104"/>
      <c r="AP52038" s="104"/>
    </row>
    <row r="52039" spans="21:42" ht="15" customHeight="1" x14ac:dyDescent="0.25">
      <c r="U52039" s="104"/>
      <c r="AB52039" s="104"/>
      <c r="AC52039" s="104"/>
      <c r="AF52039" s="104"/>
      <c r="AG52039" s="104"/>
      <c r="AK52039" s="104"/>
      <c r="AL52039" s="104"/>
      <c r="AO52039" s="104"/>
      <c r="AP52039" s="104"/>
    </row>
    <row r="52040" spans="21:42" ht="15" customHeight="1" x14ac:dyDescent="0.25">
      <c r="U52040" s="104"/>
      <c r="AB52040" s="104"/>
      <c r="AC52040" s="104"/>
      <c r="AF52040" s="104"/>
      <c r="AG52040" s="104"/>
      <c r="AK52040" s="104"/>
      <c r="AL52040" s="104"/>
      <c r="AO52040" s="104"/>
      <c r="AP52040" s="104"/>
    </row>
    <row r="52041" spans="21:42" ht="15" customHeight="1" x14ac:dyDescent="0.25">
      <c r="U52041" s="104"/>
      <c r="AB52041" s="104"/>
      <c r="AC52041" s="104"/>
      <c r="AF52041" s="104"/>
      <c r="AG52041" s="104"/>
      <c r="AK52041" s="104"/>
      <c r="AL52041" s="104"/>
      <c r="AO52041" s="104"/>
      <c r="AP52041" s="104"/>
    </row>
    <row r="52042" spans="21:42" ht="15" customHeight="1" x14ac:dyDescent="0.25">
      <c r="U52042" s="104"/>
      <c r="AB52042" s="104"/>
      <c r="AC52042" s="104"/>
      <c r="AF52042" s="104"/>
      <c r="AG52042" s="104"/>
      <c r="AK52042" s="104"/>
      <c r="AL52042" s="104"/>
      <c r="AO52042" s="104"/>
      <c r="AP52042" s="104"/>
    </row>
    <row r="52043" spans="21:42" ht="15" customHeight="1" x14ac:dyDescent="0.25">
      <c r="U52043" s="104"/>
      <c r="AB52043" s="104"/>
      <c r="AC52043" s="104"/>
      <c r="AF52043" s="104"/>
      <c r="AG52043" s="104"/>
      <c r="AK52043" s="104"/>
      <c r="AL52043" s="104"/>
      <c r="AO52043" s="104"/>
      <c r="AP52043" s="104"/>
    </row>
    <row r="52044" spans="21:42" ht="15" customHeight="1" x14ac:dyDescent="0.25">
      <c r="U52044" s="104"/>
      <c r="AB52044" s="104"/>
      <c r="AC52044" s="104"/>
      <c r="AF52044" s="104"/>
      <c r="AG52044" s="104"/>
      <c r="AK52044" s="104"/>
      <c r="AL52044" s="104"/>
      <c r="AO52044" s="104"/>
      <c r="AP52044" s="104"/>
    </row>
    <row r="52045" spans="21:42" ht="15" customHeight="1" x14ac:dyDescent="0.25">
      <c r="U52045" s="104"/>
      <c r="AB52045" s="104"/>
      <c r="AC52045" s="104"/>
      <c r="AF52045" s="104"/>
      <c r="AG52045" s="104"/>
      <c r="AK52045" s="104"/>
      <c r="AL52045" s="104"/>
      <c r="AO52045" s="104"/>
      <c r="AP52045" s="104"/>
    </row>
    <row r="52046" spans="21:42" ht="15" customHeight="1" x14ac:dyDescent="0.25">
      <c r="U52046" s="104"/>
      <c r="AB52046" s="104"/>
      <c r="AC52046" s="104"/>
      <c r="AF52046" s="104"/>
      <c r="AG52046" s="104"/>
      <c r="AK52046" s="104"/>
      <c r="AL52046" s="104"/>
      <c r="AO52046" s="104"/>
      <c r="AP52046" s="104"/>
    </row>
    <row r="52047" spans="21:42" ht="15" customHeight="1" x14ac:dyDescent="0.25">
      <c r="U52047" s="104"/>
      <c r="AB52047" s="104"/>
      <c r="AC52047" s="104"/>
      <c r="AF52047" s="104"/>
      <c r="AG52047" s="104"/>
      <c r="AK52047" s="104"/>
      <c r="AL52047" s="104"/>
      <c r="AO52047" s="104"/>
      <c r="AP52047" s="104"/>
    </row>
    <row r="52048" spans="21:42" ht="15" customHeight="1" x14ac:dyDescent="0.25">
      <c r="U52048" s="104"/>
      <c r="AB52048" s="104"/>
      <c r="AC52048" s="104"/>
      <c r="AF52048" s="104"/>
      <c r="AG52048" s="104"/>
      <c r="AK52048" s="104"/>
      <c r="AL52048" s="104"/>
      <c r="AO52048" s="104"/>
      <c r="AP52048" s="104"/>
    </row>
    <row r="52049" spans="21:42" ht="15" customHeight="1" x14ac:dyDescent="0.25">
      <c r="U52049" s="104"/>
      <c r="AB52049" s="104"/>
      <c r="AC52049" s="104"/>
      <c r="AF52049" s="104"/>
      <c r="AG52049" s="104"/>
      <c r="AK52049" s="104"/>
      <c r="AL52049" s="104"/>
      <c r="AO52049" s="104"/>
      <c r="AP52049" s="104"/>
    </row>
    <row r="52050" spans="21:42" ht="15" customHeight="1" x14ac:dyDescent="0.25">
      <c r="U52050" s="104"/>
      <c r="AB52050" s="104"/>
      <c r="AC52050" s="104"/>
      <c r="AF52050" s="104"/>
      <c r="AG52050" s="104"/>
      <c r="AK52050" s="104"/>
      <c r="AL52050" s="104"/>
      <c r="AO52050" s="104"/>
      <c r="AP52050" s="104"/>
    </row>
    <row r="52051" spans="21:42" ht="15" customHeight="1" x14ac:dyDescent="0.25">
      <c r="U52051" s="104"/>
      <c r="AB52051" s="104"/>
      <c r="AC52051" s="104"/>
      <c r="AF52051" s="104"/>
      <c r="AG52051" s="104"/>
      <c r="AK52051" s="104"/>
      <c r="AL52051" s="104"/>
      <c r="AO52051" s="104"/>
      <c r="AP52051" s="104"/>
    </row>
    <row r="52052" spans="21:42" ht="15" customHeight="1" x14ac:dyDescent="0.25">
      <c r="U52052" s="104"/>
      <c r="AB52052" s="104"/>
      <c r="AC52052" s="104"/>
      <c r="AF52052" s="104"/>
      <c r="AG52052" s="104"/>
      <c r="AK52052" s="104"/>
      <c r="AL52052" s="104"/>
      <c r="AO52052" s="104"/>
      <c r="AP52052" s="104"/>
    </row>
    <row r="52053" spans="21:42" ht="15" customHeight="1" x14ac:dyDescent="0.25">
      <c r="U52053" s="104"/>
      <c r="AB52053" s="104"/>
      <c r="AC52053" s="104"/>
      <c r="AF52053" s="104"/>
      <c r="AG52053" s="104"/>
      <c r="AK52053" s="104"/>
      <c r="AL52053" s="104"/>
      <c r="AO52053" s="104"/>
      <c r="AP52053" s="104"/>
    </row>
    <row r="52054" spans="21:42" ht="15" customHeight="1" x14ac:dyDescent="0.25">
      <c r="U52054" s="104"/>
      <c r="AB52054" s="104"/>
      <c r="AC52054" s="104"/>
      <c r="AF52054" s="104"/>
      <c r="AG52054" s="104"/>
      <c r="AK52054" s="104"/>
      <c r="AL52054" s="104"/>
      <c r="AO52054" s="104"/>
      <c r="AP52054" s="104"/>
    </row>
    <row r="52055" spans="21:42" ht="15" customHeight="1" x14ac:dyDescent="0.25">
      <c r="U52055" s="104"/>
      <c r="AB52055" s="104"/>
      <c r="AC52055" s="104"/>
      <c r="AF52055" s="104"/>
      <c r="AG52055" s="104"/>
      <c r="AK52055" s="104"/>
      <c r="AL52055" s="104"/>
      <c r="AO52055" s="104"/>
      <c r="AP52055" s="104"/>
    </row>
    <row r="52056" spans="21:42" ht="15" customHeight="1" x14ac:dyDescent="0.25">
      <c r="U52056" s="104"/>
      <c r="AB52056" s="104"/>
      <c r="AC52056" s="104"/>
      <c r="AF52056" s="104"/>
      <c r="AG52056" s="104"/>
      <c r="AK52056" s="104"/>
      <c r="AL52056" s="104"/>
      <c r="AO52056" s="104"/>
      <c r="AP52056" s="104"/>
    </row>
    <row r="52057" spans="21:42" ht="15" customHeight="1" x14ac:dyDescent="0.25">
      <c r="U52057" s="104"/>
      <c r="AB52057" s="104"/>
      <c r="AC52057" s="104"/>
      <c r="AF52057" s="104"/>
      <c r="AG52057" s="104"/>
      <c r="AK52057" s="104"/>
      <c r="AL52057" s="104"/>
      <c r="AO52057" s="104"/>
      <c r="AP52057" s="104"/>
    </row>
    <row r="52058" spans="21:42" ht="15" customHeight="1" x14ac:dyDescent="0.25">
      <c r="U52058" s="104"/>
      <c r="AB52058" s="104"/>
      <c r="AC52058" s="104"/>
      <c r="AF52058" s="104"/>
      <c r="AG52058" s="104"/>
      <c r="AK52058" s="104"/>
      <c r="AL52058" s="104"/>
      <c r="AO52058" s="104"/>
      <c r="AP52058" s="104"/>
    </row>
    <row r="52059" spans="21:42" ht="15" customHeight="1" x14ac:dyDescent="0.25">
      <c r="U52059" s="104"/>
      <c r="AB52059" s="104"/>
      <c r="AC52059" s="104"/>
      <c r="AF52059" s="104"/>
      <c r="AG52059" s="104"/>
      <c r="AK52059" s="104"/>
      <c r="AL52059" s="104"/>
      <c r="AO52059" s="104"/>
      <c r="AP52059" s="104"/>
    </row>
    <row r="52060" spans="21:42" ht="15" customHeight="1" x14ac:dyDescent="0.25">
      <c r="U52060" s="104"/>
      <c r="AB52060" s="104"/>
      <c r="AC52060" s="104"/>
      <c r="AF52060" s="104"/>
      <c r="AG52060" s="104"/>
      <c r="AK52060" s="104"/>
      <c r="AL52060" s="104"/>
      <c r="AO52060" s="104"/>
      <c r="AP52060" s="104"/>
    </row>
    <row r="52061" spans="21:42" ht="15" customHeight="1" x14ac:dyDescent="0.25">
      <c r="U52061" s="104"/>
      <c r="AB52061" s="104"/>
      <c r="AC52061" s="104"/>
      <c r="AF52061" s="104"/>
      <c r="AG52061" s="104"/>
      <c r="AK52061" s="104"/>
      <c r="AL52061" s="104"/>
      <c r="AO52061" s="104"/>
      <c r="AP52061" s="104"/>
    </row>
    <row r="52062" spans="21:42" ht="15" customHeight="1" x14ac:dyDescent="0.25">
      <c r="U52062" s="104"/>
      <c r="AB52062" s="104"/>
      <c r="AC52062" s="104"/>
      <c r="AF52062" s="104"/>
      <c r="AG52062" s="104"/>
      <c r="AK52062" s="104"/>
      <c r="AL52062" s="104"/>
      <c r="AO52062" s="104"/>
      <c r="AP52062" s="104"/>
    </row>
    <row r="52063" spans="21:42" ht="15" customHeight="1" x14ac:dyDescent="0.25">
      <c r="U52063" s="104"/>
      <c r="AB52063" s="104"/>
      <c r="AC52063" s="104"/>
      <c r="AF52063" s="104"/>
      <c r="AG52063" s="104"/>
      <c r="AK52063" s="104"/>
      <c r="AL52063" s="104"/>
      <c r="AO52063" s="104"/>
      <c r="AP52063" s="104"/>
    </row>
    <row r="52064" spans="21:42" ht="15" customHeight="1" x14ac:dyDescent="0.25">
      <c r="U52064" s="104"/>
      <c r="AB52064" s="104"/>
      <c r="AC52064" s="104"/>
      <c r="AF52064" s="104"/>
      <c r="AG52064" s="104"/>
      <c r="AK52064" s="104"/>
      <c r="AL52064" s="104"/>
      <c r="AO52064" s="104"/>
      <c r="AP52064" s="104"/>
    </row>
    <row r="52065" spans="21:42" ht="15" customHeight="1" x14ac:dyDescent="0.25">
      <c r="U52065" s="104"/>
      <c r="AB52065" s="104"/>
      <c r="AC52065" s="104"/>
      <c r="AF52065" s="104"/>
      <c r="AG52065" s="104"/>
      <c r="AK52065" s="104"/>
      <c r="AL52065" s="104"/>
      <c r="AO52065" s="104"/>
      <c r="AP52065" s="104"/>
    </row>
    <row r="52066" spans="21:42" ht="15" customHeight="1" x14ac:dyDescent="0.25">
      <c r="U52066" s="104"/>
      <c r="AB52066" s="104"/>
      <c r="AC52066" s="104"/>
      <c r="AF52066" s="104"/>
      <c r="AG52066" s="104"/>
      <c r="AK52066" s="104"/>
      <c r="AL52066" s="104"/>
      <c r="AO52066" s="104"/>
      <c r="AP52066" s="104"/>
    </row>
    <row r="52067" spans="21:42" ht="15" customHeight="1" x14ac:dyDescent="0.25">
      <c r="U52067" s="104"/>
      <c r="AB52067" s="104"/>
      <c r="AC52067" s="104"/>
      <c r="AF52067" s="104"/>
      <c r="AG52067" s="104"/>
      <c r="AK52067" s="104"/>
      <c r="AL52067" s="104"/>
      <c r="AO52067" s="104"/>
      <c r="AP52067" s="104"/>
    </row>
    <row r="52068" spans="21:42" ht="15" customHeight="1" x14ac:dyDescent="0.25">
      <c r="U52068" s="104"/>
      <c r="AB52068" s="104"/>
      <c r="AC52068" s="104"/>
      <c r="AF52068" s="104"/>
      <c r="AG52068" s="104"/>
      <c r="AK52068" s="104"/>
      <c r="AL52068" s="104"/>
      <c r="AO52068" s="104"/>
      <c r="AP52068" s="104"/>
    </row>
    <row r="52069" spans="21:42" ht="15" customHeight="1" x14ac:dyDescent="0.25">
      <c r="U52069" s="104"/>
      <c r="AB52069" s="104"/>
      <c r="AC52069" s="104"/>
      <c r="AF52069" s="104"/>
      <c r="AG52069" s="104"/>
      <c r="AK52069" s="104"/>
      <c r="AL52069" s="104"/>
      <c r="AO52069" s="104"/>
      <c r="AP52069" s="104"/>
    </row>
    <row r="52070" spans="21:42" ht="15" customHeight="1" x14ac:dyDescent="0.25">
      <c r="U52070" s="104"/>
      <c r="AB52070" s="104"/>
      <c r="AC52070" s="104"/>
      <c r="AF52070" s="104"/>
      <c r="AG52070" s="104"/>
      <c r="AK52070" s="104"/>
      <c r="AL52070" s="104"/>
      <c r="AO52070" s="104"/>
      <c r="AP52070" s="104"/>
    </row>
    <row r="52071" spans="21:42" ht="15" customHeight="1" x14ac:dyDescent="0.25">
      <c r="U52071" s="104"/>
      <c r="AB52071" s="104"/>
      <c r="AC52071" s="104"/>
      <c r="AF52071" s="104"/>
      <c r="AG52071" s="104"/>
      <c r="AK52071" s="104"/>
      <c r="AL52071" s="104"/>
      <c r="AO52071" s="104"/>
      <c r="AP52071" s="104"/>
    </row>
    <row r="52072" spans="21:42" ht="15" customHeight="1" x14ac:dyDescent="0.25">
      <c r="U52072" s="104"/>
      <c r="AB52072" s="104"/>
      <c r="AC52072" s="104"/>
      <c r="AF52072" s="104"/>
      <c r="AG52072" s="104"/>
      <c r="AK52072" s="104"/>
      <c r="AL52072" s="104"/>
      <c r="AO52072" s="104"/>
      <c r="AP52072" s="104"/>
    </row>
    <row r="52073" spans="21:42" ht="15" customHeight="1" x14ac:dyDescent="0.25">
      <c r="U52073" s="104"/>
      <c r="AB52073" s="104"/>
      <c r="AC52073" s="104"/>
      <c r="AF52073" s="104"/>
      <c r="AG52073" s="104"/>
      <c r="AK52073" s="104"/>
      <c r="AL52073" s="104"/>
      <c r="AO52073" s="104"/>
      <c r="AP52073" s="104"/>
    </row>
    <row r="52074" spans="21:42" ht="15" customHeight="1" x14ac:dyDescent="0.25">
      <c r="U52074" s="104"/>
      <c r="AB52074" s="104"/>
      <c r="AC52074" s="104"/>
      <c r="AF52074" s="104"/>
      <c r="AG52074" s="104"/>
      <c r="AK52074" s="104"/>
      <c r="AL52074" s="104"/>
      <c r="AO52074" s="104"/>
      <c r="AP52074" s="104"/>
    </row>
    <row r="52075" spans="21:42" ht="15" customHeight="1" x14ac:dyDescent="0.25">
      <c r="U52075" s="104"/>
      <c r="AB52075" s="104"/>
      <c r="AC52075" s="104"/>
      <c r="AF52075" s="104"/>
      <c r="AG52075" s="104"/>
      <c r="AK52075" s="104"/>
      <c r="AL52075" s="104"/>
      <c r="AO52075" s="104"/>
      <c r="AP52075" s="104"/>
    </row>
    <row r="52076" spans="21:42" ht="15" customHeight="1" x14ac:dyDescent="0.25">
      <c r="U52076" s="104"/>
      <c r="AB52076" s="104"/>
      <c r="AC52076" s="104"/>
      <c r="AF52076" s="104"/>
      <c r="AG52076" s="104"/>
      <c r="AK52076" s="104"/>
      <c r="AL52076" s="104"/>
      <c r="AO52076" s="104"/>
      <c r="AP52076" s="104"/>
    </row>
    <row r="52077" spans="21:42" ht="15" customHeight="1" x14ac:dyDescent="0.25">
      <c r="U52077" s="104"/>
      <c r="AB52077" s="104"/>
      <c r="AC52077" s="104"/>
      <c r="AF52077" s="104"/>
      <c r="AG52077" s="104"/>
      <c r="AK52077" s="104"/>
      <c r="AL52077" s="104"/>
      <c r="AO52077" s="104"/>
      <c r="AP52077" s="104"/>
    </row>
    <row r="52078" spans="21:42" ht="15" customHeight="1" x14ac:dyDescent="0.25">
      <c r="U52078" s="104"/>
      <c r="AB52078" s="104"/>
      <c r="AC52078" s="104"/>
      <c r="AF52078" s="104"/>
      <c r="AG52078" s="104"/>
      <c r="AK52078" s="104"/>
      <c r="AL52078" s="104"/>
      <c r="AO52078" s="104"/>
      <c r="AP52078" s="104"/>
    </row>
    <row r="52079" spans="21:42" ht="15" customHeight="1" x14ac:dyDescent="0.25">
      <c r="U52079" s="104"/>
      <c r="AB52079" s="104"/>
      <c r="AC52079" s="104"/>
      <c r="AF52079" s="104"/>
      <c r="AG52079" s="104"/>
      <c r="AK52079" s="104"/>
      <c r="AL52079" s="104"/>
      <c r="AO52079" s="104"/>
      <c r="AP52079" s="104"/>
    </row>
    <row r="52080" spans="21:42" ht="15" customHeight="1" x14ac:dyDescent="0.25">
      <c r="U52080" s="104"/>
      <c r="AB52080" s="104"/>
      <c r="AC52080" s="104"/>
      <c r="AF52080" s="104"/>
      <c r="AG52080" s="104"/>
      <c r="AK52080" s="104"/>
      <c r="AL52080" s="104"/>
      <c r="AO52080" s="104"/>
      <c r="AP52080" s="104"/>
    </row>
    <row r="52081" spans="21:42" ht="15" customHeight="1" x14ac:dyDescent="0.25">
      <c r="U52081" s="104"/>
      <c r="AB52081" s="104"/>
      <c r="AC52081" s="104"/>
      <c r="AF52081" s="104"/>
      <c r="AG52081" s="104"/>
      <c r="AK52081" s="104"/>
      <c r="AL52081" s="104"/>
      <c r="AO52081" s="104"/>
      <c r="AP52081" s="104"/>
    </row>
    <row r="52082" spans="21:42" ht="15" customHeight="1" x14ac:dyDescent="0.25">
      <c r="U52082" s="104"/>
      <c r="AB52082" s="104"/>
      <c r="AC52082" s="104"/>
      <c r="AF52082" s="104"/>
      <c r="AG52082" s="104"/>
      <c r="AK52082" s="104"/>
      <c r="AL52082" s="104"/>
      <c r="AO52082" s="104"/>
      <c r="AP52082" s="104"/>
    </row>
    <row r="52083" spans="21:42" ht="15" customHeight="1" x14ac:dyDescent="0.25">
      <c r="U52083" s="104"/>
      <c r="AB52083" s="104"/>
      <c r="AC52083" s="104"/>
      <c r="AF52083" s="104"/>
      <c r="AG52083" s="104"/>
      <c r="AK52083" s="104"/>
      <c r="AL52083" s="104"/>
      <c r="AO52083" s="104"/>
      <c r="AP52083" s="104"/>
    </row>
    <row r="52084" spans="21:42" ht="15" customHeight="1" x14ac:dyDescent="0.25">
      <c r="U52084" s="104"/>
      <c r="AB52084" s="104"/>
      <c r="AC52084" s="104"/>
      <c r="AF52084" s="104"/>
      <c r="AG52084" s="104"/>
      <c r="AK52084" s="104"/>
      <c r="AL52084" s="104"/>
      <c r="AO52084" s="104"/>
      <c r="AP52084" s="104"/>
    </row>
    <row r="52085" spans="21:42" ht="15" customHeight="1" x14ac:dyDescent="0.25">
      <c r="U52085" s="104"/>
      <c r="AB52085" s="104"/>
      <c r="AC52085" s="104"/>
      <c r="AF52085" s="104"/>
      <c r="AG52085" s="104"/>
      <c r="AK52085" s="104"/>
      <c r="AL52085" s="104"/>
      <c r="AO52085" s="104"/>
      <c r="AP52085" s="104"/>
    </row>
    <row r="52086" spans="21:42" ht="15" customHeight="1" x14ac:dyDescent="0.25">
      <c r="U52086" s="104"/>
      <c r="AB52086" s="104"/>
      <c r="AC52086" s="104"/>
      <c r="AF52086" s="104"/>
      <c r="AG52086" s="104"/>
      <c r="AK52086" s="104"/>
      <c r="AL52086" s="104"/>
      <c r="AO52086" s="104"/>
      <c r="AP52086" s="104"/>
    </row>
    <row r="52087" spans="21:42" ht="15" customHeight="1" x14ac:dyDescent="0.25">
      <c r="U52087" s="104"/>
      <c r="AB52087" s="104"/>
      <c r="AC52087" s="104"/>
      <c r="AF52087" s="104"/>
      <c r="AG52087" s="104"/>
      <c r="AK52087" s="104"/>
      <c r="AL52087" s="104"/>
      <c r="AO52087" s="104"/>
      <c r="AP52087" s="104"/>
    </row>
    <row r="52088" spans="21:42" ht="15" customHeight="1" x14ac:dyDescent="0.25">
      <c r="U52088" s="104"/>
      <c r="AB52088" s="104"/>
      <c r="AC52088" s="104"/>
      <c r="AF52088" s="104"/>
      <c r="AG52088" s="104"/>
      <c r="AK52088" s="104"/>
      <c r="AL52088" s="104"/>
      <c r="AO52088" s="104"/>
      <c r="AP52088" s="104"/>
    </row>
    <row r="52089" spans="21:42" ht="15" customHeight="1" x14ac:dyDescent="0.25">
      <c r="U52089" s="104"/>
      <c r="AB52089" s="104"/>
      <c r="AC52089" s="104"/>
      <c r="AF52089" s="104"/>
      <c r="AG52089" s="104"/>
      <c r="AK52089" s="104"/>
      <c r="AL52089" s="104"/>
      <c r="AO52089" s="104"/>
      <c r="AP52089" s="104"/>
    </row>
    <row r="52090" spans="21:42" ht="15" customHeight="1" x14ac:dyDescent="0.25">
      <c r="U52090" s="104"/>
      <c r="AB52090" s="104"/>
      <c r="AC52090" s="104"/>
      <c r="AF52090" s="104"/>
      <c r="AG52090" s="104"/>
      <c r="AK52090" s="104"/>
      <c r="AL52090" s="104"/>
      <c r="AO52090" s="104"/>
      <c r="AP52090" s="104"/>
    </row>
    <row r="52091" spans="21:42" ht="15" customHeight="1" x14ac:dyDescent="0.25">
      <c r="U52091" s="104"/>
      <c r="AB52091" s="104"/>
      <c r="AC52091" s="104"/>
      <c r="AF52091" s="104"/>
      <c r="AG52091" s="104"/>
      <c r="AK52091" s="104"/>
      <c r="AL52091" s="104"/>
      <c r="AO52091" s="104"/>
      <c r="AP52091" s="104"/>
    </row>
    <row r="52092" spans="21:42" ht="15" customHeight="1" x14ac:dyDescent="0.25">
      <c r="U52092" s="104"/>
      <c r="AB52092" s="104"/>
      <c r="AC52092" s="104"/>
      <c r="AF52092" s="104"/>
      <c r="AG52092" s="104"/>
      <c r="AK52092" s="104"/>
      <c r="AL52092" s="104"/>
      <c r="AO52092" s="104"/>
      <c r="AP52092" s="104"/>
    </row>
    <row r="52093" spans="21:42" ht="15" customHeight="1" x14ac:dyDescent="0.25">
      <c r="U52093" s="104"/>
      <c r="AB52093" s="104"/>
      <c r="AC52093" s="104"/>
      <c r="AF52093" s="104"/>
      <c r="AG52093" s="104"/>
      <c r="AK52093" s="104"/>
      <c r="AL52093" s="104"/>
      <c r="AO52093" s="104"/>
      <c r="AP52093" s="104"/>
    </row>
    <row r="52094" spans="21:42" ht="15" customHeight="1" x14ac:dyDescent="0.25">
      <c r="U52094" s="104"/>
      <c r="AB52094" s="104"/>
      <c r="AC52094" s="104"/>
      <c r="AF52094" s="104"/>
      <c r="AG52094" s="104"/>
      <c r="AK52094" s="104"/>
      <c r="AL52094" s="104"/>
      <c r="AO52094" s="104"/>
      <c r="AP52094" s="104"/>
    </row>
    <row r="52095" spans="21:42" ht="15" customHeight="1" x14ac:dyDescent="0.25">
      <c r="U52095" s="104"/>
      <c r="AB52095" s="104"/>
      <c r="AC52095" s="104"/>
      <c r="AF52095" s="104"/>
      <c r="AG52095" s="104"/>
      <c r="AK52095" s="104"/>
      <c r="AL52095" s="104"/>
      <c r="AO52095" s="104"/>
      <c r="AP52095" s="104"/>
    </row>
    <row r="52096" spans="21:42" ht="15" customHeight="1" x14ac:dyDescent="0.25">
      <c r="U52096" s="104"/>
      <c r="AB52096" s="104"/>
      <c r="AC52096" s="104"/>
      <c r="AF52096" s="104"/>
      <c r="AG52096" s="104"/>
      <c r="AK52096" s="104"/>
      <c r="AL52096" s="104"/>
      <c r="AO52096" s="104"/>
      <c r="AP52096" s="104"/>
    </row>
    <row r="52097" spans="21:42" ht="15" customHeight="1" x14ac:dyDescent="0.25">
      <c r="U52097" s="104"/>
      <c r="AB52097" s="104"/>
      <c r="AC52097" s="104"/>
      <c r="AF52097" s="104"/>
      <c r="AG52097" s="104"/>
      <c r="AK52097" s="104"/>
      <c r="AL52097" s="104"/>
      <c r="AO52097" s="104"/>
      <c r="AP52097" s="104"/>
    </row>
    <row r="52098" spans="21:42" ht="15" customHeight="1" x14ac:dyDescent="0.25">
      <c r="U52098" s="104"/>
      <c r="AB52098" s="104"/>
      <c r="AC52098" s="104"/>
      <c r="AF52098" s="104"/>
      <c r="AG52098" s="104"/>
      <c r="AK52098" s="104"/>
      <c r="AL52098" s="104"/>
      <c r="AO52098" s="104"/>
      <c r="AP52098" s="104"/>
    </row>
    <row r="52099" spans="21:42" ht="15" customHeight="1" x14ac:dyDescent="0.25">
      <c r="U52099" s="104"/>
      <c r="AB52099" s="104"/>
      <c r="AC52099" s="104"/>
      <c r="AF52099" s="104"/>
      <c r="AG52099" s="104"/>
      <c r="AK52099" s="104"/>
      <c r="AL52099" s="104"/>
      <c r="AO52099" s="104"/>
      <c r="AP52099" s="104"/>
    </row>
    <row r="52100" spans="21:42" ht="15" customHeight="1" x14ac:dyDescent="0.25">
      <c r="U52100" s="104"/>
      <c r="AB52100" s="104"/>
      <c r="AC52100" s="104"/>
      <c r="AF52100" s="104"/>
      <c r="AG52100" s="104"/>
      <c r="AK52100" s="104"/>
      <c r="AL52100" s="104"/>
      <c r="AO52100" s="104"/>
      <c r="AP52100" s="104"/>
    </row>
    <row r="52101" spans="21:42" ht="15" customHeight="1" x14ac:dyDescent="0.25">
      <c r="U52101" s="104"/>
      <c r="AB52101" s="104"/>
      <c r="AC52101" s="104"/>
      <c r="AF52101" s="104"/>
      <c r="AG52101" s="104"/>
      <c r="AK52101" s="104"/>
      <c r="AL52101" s="104"/>
      <c r="AO52101" s="104"/>
      <c r="AP52101" s="104"/>
    </row>
    <row r="52102" spans="21:42" ht="15" customHeight="1" x14ac:dyDescent="0.25">
      <c r="U52102" s="104"/>
      <c r="AB52102" s="104"/>
      <c r="AC52102" s="104"/>
      <c r="AF52102" s="104"/>
      <c r="AG52102" s="104"/>
      <c r="AK52102" s="104"/>
      <c r="AL52102" s="104"/>
      <c r="AO52102" s="104"/>
      <c r="AP52102" s="104"/>
    </row>
    <row r="52103" spans="21:42" ht="15" customHeight="1" x14ac:dyDescent="0.25">
      <c r="U52103" s="104"/>
      <c r="AB52103" s="104"/>
      <c r="AC52103" s="104"/>
      <c r="AF52103" s="104"/>
      <c r="AG52103" s="104"/>
      <c r="AK52103" s="104"/>
      <c r="AL52103" s="104"/>
      <c r="AO52103" s="104"/>
      <c r="AP52103" s="104"/>
    </row>
    <row r="52104" spans="21:42" ht="15" customHeight="1" x14ac:dyDescent="0.25">
      <c r="U52104" s="104"/>
      <c r="AB52104" s="104"/>
      <c r="AC52104" s="104"/>
      <c r="AF52104" s="104"/>
      <c r="AG52104" s="104"/>
      <c r="AK52104" s="104"/>
      <c r="AL52104" s="104"/>
      <c r="AO52104" s="104"/>
      <c r="AP52104" s="104"/>
    </row>
    <row r="52105" spans="21:42" ht="15" customHeight="1" x14ac:dyDescent="0.25">
      <c r="U52105" s="104"/>
      <c r="AB52105" s="104"/>
      <c r="AC52105" s="104"/>
      <c r="AF52105" s="104"/>
      <c r="AG52105" s="104"/>
      <c r="AK52105" s="104"/>
      <c r="AL52105" s="104"/>
      <c r="AO52105" s="104"/>
      <c r="AP52105" s="104"/>
    </row>
    <row r="52106" spans="21:42" ht="15" customHeight="1" x14ac:dyDescent="0.25">
      <c r="U52106" s="104"/>
      <c r="AB52106" s="104"/>
      <c r="AC52106" s="104"/>
      <c r="AF52106" s="104"/>
      <c r="AG52106" s="104"/>
      <c r="AK52106" s="104"/>
      <c r="AL52106" s="104"/>
      <c r="AO52106" s="104"/>
      <c r="AP52106" s="104"/>
    </row>
    <row r="52107" spans="21:42" ht="15" customHeight="1" x14ac:dyDescent="0.25">
      <c r="U52107" s="104"/>
      <c r="AB52107" s="104"/>
      <c r="AC52107" s="104"/>
      <c r="AF52107" s="104"/>
      <c r="AG52107" s="104"/>
      <c r="AK52107" s="104"/>
      <c r="AL52107" s="104"/>
      <c r="AO52107" s="104"/>
      <c r="AP52107" s="104"/>
    </row>
    <row r="52108" spans="21:42" ht="15" customHeight="1" x14ac:dyDescent="0.25">
      <c r="U52108" s="104"/>
      <c r="AB52108" s="104"/>
      <c r="AC52108" s="104"/>
      <c r="AF52108" s="104"/>
      <c r="AG52108" s="104"/>
      <c r="AK52108" s="104"/>
      <c r="AL52108" s="104"/>
      <c r="AO52108" s="104"/>
      <c r="AP52108" s="104"/>
    </row>
    <row r="52109" spans="21:42" ht="15" customHeight="1" x14ac:dyDescent="0.25">
      <c r="U52109" s="104"/>
      <c r="AB52109" s="104"/>
      <c r="AC52109" s="104"/>
      <c r="AF52109" s="104"/>
      <c r="AG52109" s="104"/>
      <c r="AK52109" s="104"/>
      <c r="AL52109" s="104"/>
      <c r="AO52109" s="104"/>
      <c r="AP52109" s="104"/>
    </row>
    <row r="52110" spans="21:42" ht="15" customHeight="1" x14ac:dyDescent="0.25">
      <c r="U52110" s="104"/>
      <c r="AB52110" s="104"/>
      <c r="AC52110" s="104"/>
      <c r="AF52110" s="104"/>
      <c r="AG52110" s="104"/>
      <c r="AK52110" s="104"/>
      <c r="AL52110" s="104"/>
      <c r="AO52110" s="104"/>
      <c r="AP52110" s="104"/>
    </row>
    <row r="52111" spans="21:42" ht="15" customHeight="1" x14ac:dyDescent="0.25">
      <c r="U52111" s="104"/>
      <c r="AB52111" s="104"/>
      <c r="AC52111" s="104"/>
      <c r="AF52111" s="104"/>
      <c r="AG52111" s="104"/>
      <c r="AK52111" s="104"/>
      <c r="AL52111" s="104"/>
      <c r="AO52111" s="104"/>
      <c r="AP52111" s="104"/>
    </row>
    <row r="52112" spans="21:42" ht="15" customHeight="1" x14ac:dyDescent="0.25">
      <c r="U52112" s="104"/>
      <c r="AB52112" s="104"/>
      <c r="AC52112" s="104"/>
      <c r="AF52112" s="104"/>
      <c r="AG52112" s="104"/>
      <c r="AK52112" s="104"/>
      <c r="AL52112" s="104"/>
      <c r="AO52112" s="104"/>
      <c r="AP52112" s="104"/>
    </row>
    <row r="52113" spans="21:42" ht="15" customHeight="1" x14ac:dyDescent="0.25">
      <c r="U52113" s="104"/>
      <c r="AB52113" s="104"/>
      <c r="AC52113" s="104"/>
      <c r="AF52113" s="104"/>
      <c r="AG52113" s="104"/>
      <c r="AK52113" s="104"/>
      <c r="AL52113" s="104"/>
      <c r="AO52113" s="104"/>
      <c r="AP52113" s="104"/>
    </row>
    <row r="52114" spans="21:42" ht="15" customHeight="1" x14ac:dyDescent="0.25">
      <c r="U52114" s="104"/>
      <c r="AB52114" s="104"/>
      <c r="AC52114" s="104"/>
      <c r="AF52114" s="104"/>
      <c r="AG52114" s="104"/>
      <c r="AK52114" s="104"/>
      <c r="AL52114" s="104"/>
      <c r="AO52114" s="104"/>
      <c r="AP52114" s="104"/>
    </row>
    <row r="52115" spans="21:42" ht="15" customHeight="1" x14ac:dyDescent="0.25">
      <c r="U52115" s="104"/>
      <c r="AB52115" s="104"/>
      <c r="AC52115" s="104"/>
      <c r="AF52115" s="104"/>
      <c r="AG52115" s="104"/>
      <c r="AK52115" s="104"/>
      <c r="AL52115" s="104"/>
      <c r="AO52115" s="104"/>
      <c r="AP52115" s="104"/>
    </row>
    <row r="52116" spans="21:42" ht="15" customHeight="1" x14ac:dyDescent="0.25">
      <c r="U52116" s="104"/>
      <c r="AB52116" s="104"/>
      <c r="AC52116" s="104"/>
      <c r="AF52116" s="104"/>
      <c r="AG52116" s="104"/>
      <c r="AK52116" s="104"/>
      <c r="AL52116" s="104"/>
      <c r="AO52116" s="104"/>
      <c r="AP52116" s="104"/>
    </row>
    <row r="52117" spans="21:42" ht="15" customHeight="1" x14ac:dyDescent="0.25">
      <c r="U52117" s="104"/>
      <c r="AB52117" s="104"/>
      <c r="AC52117" s="104"/>
      <c r="AF52117" s="104"/>
      <c r="AG52117" s="104"/>
      <c r="AK52117" s="104"/>
      <c r="AL52117" s="104"/>
      <c r="AO52117" s="104"/>
      <c r="AP52117" s="104"/>
    </row>
    <row r="52118" spans="21:42" ht="15" customHeight="1" x14ac:dyDescent="0.25">
      <c r="U52118" s="104"/>
      <c r="AB52118" s="104"/>
      <c r="AC52118" s="104"/>
      <c r="AF52118" s="104"/>
      <c r="AG52118" s="104"/>
      <c r="AK52118" s="104"/>
      <c r="AL52118" s="104"/>
      <c r="AO52118" s="104"/>
      <c r="AP52118" s="104"/>
    </row>
    <row r="52119" spans="21:42" ht="15" customHeight="1" x14ac:dyDescent="0.25">
      <c r="U52119" s="104"/>
      <c r="AB52119" s="104"/>
      <c r="AC52119" s="104"/>
      <c r="AF52119" s="104"/>
      <c r="AG52119" s="104"/>
      <c r="AK52119" s="104"/>
      <c r="AL52119" s="104"/>
      <c r="AO52119" s="104"/>
      <c r="AP52119" s="104"/>
    </row>
    <row r="52120" spans="21:42" ht="15" customHeight="1" x14ac:dyDescent="0.25">
      <c r="U52120" s="104"/>
      <c r="AB52120" s="104"/>
      <c r="AC52120" s="104"/>
      <c r="AF52120" s="104"/>
      <c r="AG52120" s="104"/>
      <c r="AK52120" s="104"/>
      <c r="AL52120" s="104"/>
      <c r="AO52120" s="104"/>
      <c r="AP52120" s="104"/>
    </row>
    <row r="52121" spans="21:42" ht="15" customHeight="1" x14ac:dyDescent="0.25">
      <c r="U52121" s="104"/>
      <c r="AB52121" s="104"/>
      <c r="AC52121" s="104"/>
      <c r="AF52121" s="104"/>
      <c r="AG52121" s="104"/>
      <c r="AK52121" s="104"/>
      <c r="AL52121" s="104"/>
      <c r="AO52121" s="104"/>
      <c r="AP52121" s="104"/>
    </row>
    <row r="52122" spans="21:42" ht="15" customHeight="1" x14ac:dyDescent="0.25">
      <c r="U52122" s="104"/>
      <c r="AB52122" s="104"/>
      <c r="AC52122" s="104"/>
      <c r="AF52122" s="104"/>
      <c r="AG52122" s="104"/>
      <c r="AK52122" s="104"/>
      <c r="AL52122" s="104"/>
      <c r="AO52122" s="104"/>
      <c r="AP52122" s="104"/>
    </row>
    <row r="52123" spans="21:42" ht="15" customHeight="1" x14ac:dyDescent="0.25">
      <c r="U52123" s="104"/>
      <c r="AB52123" s="104"/>
      <c r="AC52123" s="104"/>
      <c r="AF52123" s="104"/>
      <c r="AG52123" s="104"/>
      <c r="AK52123" s="104"/>
      <c r="AL52123" s="104"/>
      <c r="AO52123" s="104"/>
      <c r="AP52123" s="104"/>
    </row>
    <row r="52124" spans="21:42" ht="15" customHeight="1" x14ac:dyDescent="0.25">
      <c r="U52124" s="104"/>
      <c r="AB52124" s="104"/>
      <c r="AC52124" s="104"/>
      <c r="AF52124" s="104"/>
      <c r="AG52124" s="104"/>
      <c r="AK52124" s="104"/>
      <c r="AL52124" s="104"/>
      <c r="AO52124" s="104"/>
      <c r="AP52124" s="104"/>
    </row>
    <row r="52125" spans="21:42" ht="15" customHeight="1" x14ac:dyDescent="0.25">
      <c r="U52125" s="104"/>
      <c r="AB52125" s="104"/>
      <c r="AC52125" s="104"/>
      <c r="AF52125" s="104"/>
      <c r="AG52125" s="104"/>
      <c r="AK52125" s="104"/>
      <c r="AL52125" s="104"/>
      <c r="AO52125" s="104"/>
      <c r="AP52125" s="104"/>
    </row>
    <row r="52126" spans="21:42" ht="15" customHeight="1" x14ac:dyDescent="0.25">
      <c r="U52126" s="104"/>
      <c r="AB52126" s="104"/>
      <c r="AC52126" s="104"/>
      <c r="AF52126" s="104"/>
      <c r="AG52126" s="104"/>
      <c r="AK52126" s="104"/>
      <c r="AL52126" s="104"/>
      <c r="AO52126" s="104"/>
      <c r="AP52126" s="104"/>
    </row>
    <row r="52127" spans="21:42" ht="15" customHeight="1" x14ac:dyDescent="0.25">
      <c r="U52127" s="104"/>
      <c r="AB52127" s="104"/>
      <c r="AC52127" s="104"/>
      <c r="AF52127" s="104"/>
      <c r="AG52127" s="104"/>
      <c r="AK52127" s="104"/>
      <c r="AL52127" s="104"/>
      <c r="AO52127" s="104"/>
      <c r="AP52127" s="104"/>
    </row>
    <row r="52128" spans="21:42" ht="15" customHeight="1" x14ac:dyDescent="0.25">
      <c r="U52128" s="104"/>
      <c r="AB52128" s="104"/>
      <c r="AC52128" s="104"/>
      <c r="AF52128" s="104"/>
      <c r="AG52128" s="104"/>
      <c r="AK52128" s="104"/>
      <c r="AL52128" s="104"/>
      <c r="AO52128" s="104"/>
      <c r="AP52128" s="104"/>
    </row>
    <row r="52129" spans="21:42" ht="15" customHeight="1" x14ac:dyDescent="0.25">
      <c r="U52129" s="104"/>
      <c r="AB52129" s="104"/>
      <c r="AC52129" s="104"/>
      <c r="AF52129" s="104"/>
      <c r="AG52129" s="104"/>
      <c r="AK52129" s="104"/>
      <c r="AL52129" s="104"/>
      <c r="AO52129" s="104"/>
      <c r="AP52129" s="104"/>
    </row>
    <row r="52130" spans="21:42" ht="15" customHeight="1" x14ac:dyDescent="0.25">
      <c r="U52130" s="104"/>
      <c r="AB52130" s="104"/>
      <c r="AC52130" s="104"/>
      <c r="AF52130" s="104"/>
      <c r="AG52130" s="104"/>
      <c r="AK52130" s="104"/>
      <c r="AL52130" s="104"/>
      <c r="AO52130" s="104"/>
      <c r="AP52130" s="104"/>
    </row>
    <row r="52131" spans="21:42" ht="15" customHeight="1" x14ac:dyDescent="0.25">
      <c r="U52131" s="104"/>
      <c r="AB52131" s="104"/>
      <c r="AC52131" s="104"/>
      <c r="AF52131" s="104"/>
      <c r="AG52131" s="104"/>
      <c r="AK52131" s="104"/>
      <c r="AL52131" s="104"/>
      <c r="AO52131" s="104"/>
      <c r="AP52131" s="104"/>
    </row>
    <row r="52132" spans="21:42" ht="15" customHeight="1" x14ac:dyDescent="0.25">
      <c r="U52132" s="104"/>
      <c r="AB52132" s="104"/>
      <c r="AC52132" s="104"/>
      <c r="AF52132" s="104"/>
      <c r="AG52132" s="104"/>
      <c r="AK52132" s="104"/>
      <c r="AL52132" s="104"/>
      <c r="AO52132" s="104"/>
      <c r="AP52132" s="104"/>
    </row>
    <row r="52133" spans="21:42" ht="15" customHeight="1" x14ac:dyDescent="0.25">
      <c r="U52133" s="104"/>
      <c r="AB52133" s="104"/>
      <c r="AC52133" s="104"/>
      <c r="AF52133" s="104"/>
      <c r="AG52133" s="104"/>
      <c r="AK52133" s="104"/>
      <c r="AL52133" s="104"/>
      <c r="AO52133" s="104"/>
      <c r="AP52133" s="104"/>
    </row>
    <row r="52134" spans="21:42" ht="15" customHeight="1" x14ac:dyDescent="0.25">
      <c r="U52134" s="104"/>
      <c r="AB52134" s="104"/>
      <c r="AC52134" s="104"/>
      <c r="AF52134" s="104"/>
      <c r="AG52134" s="104"/>
      <c r="AK52134" s="104"/>
      <c r="AL52134" s="104"/>
      <c r="AO52134" s="104"/>
      <c r="AP52134" s="104"/>
    </row>
    <row r="52135" spans="21:42" ht="15" customHeight="1" x14ac:dyDescent="0.25">
      <c r="U52135" s="104"/>
      <c r="AB52135" s="104"/>
      <c r="AC52135" s="104"/>
      <c r="AF52135" s="104"/>
      <c r="AG52135" s="104"/>
      <c r="AK52135" s="104"/>
      <c r="AL52135" s="104"/>
      <c r="AO52135" s="104"/>
      <c r="AP52135" s="104"/>
    </row>
    <row r="52136" spans="21:42" ht="15" customHeight="1" x14ac:dyDescent="0.25">
      <c r="U52136" s="104"/>
      <c r="AB52136" s="104"/>
      <c r="AC52136" s="104"/>
      <c r="AF52136" s="104"/>
      <c r="AG52136" s="104"/>
      <c r="AK52136" s="104"/>
      <c r="AL52136" s="104"/>
      <c r="AO52136" s="104"/>
      <c r="AP52136" s="104"/>
    </row>
    <row r="52137" spans="21:42" ht="15" customHeight="1" x14ac:dyDescent="0.25">
      <c r="U52137" s="104"/>
      <c r="AB52137" s="104"/>
      <c r="AC52137" s="104"/>
      <c r="AF52137" s="104"/>
      <c r="AG52137" s="104"/>
      <c r="AK52137" s="104"/>
      <c r="AL52137" s="104"/>
      <c r="AO52137" s="104"/>
      <c r="AP52137" s="104"/>
    </row>
    <row r="52138" spans="21:42" ht="15" customHeight="1" x14ac:dyDescent="0.25">
      <c r="U52138" s="104"/>
      <c r="AB52138" s="104"/>
      <c r="AC52138" s="104"/>
      <c r="AF52138" s="104"/>
      <c r="AG52138" s="104"/>
      <c r="AK52138" s="104"/>
      <c r="AL52138" s="104"/>
      <c r="AO52138" s="104"/>
      <c r="AP52138" s="104"/>
    </row>
    <row r="52139" spans="21:42" ht="15" customHeight="1" x14ac:dyDescent="0.25">
      <c r="U52139" s="104"/>
      <c r="AB52139" s="104"/>
      <c r="AC52139" s="104"/>
      <c r="AF52139" s="104"/>
      <c r="AG52139" s="104"/>
      <c r="AK52139" s="104"/>
      <c r="AL52139" s="104"/>
      <c r="AO52139" s="104"/>
      <c r="AP52139" s="104"/>
    </row>
    <row r="52140" spans="21:42" ht="15" customHeight="1" x14ac:dyDescent="0.25">
      <c r="U52140" s="104"/>
      <c r="AB52140" s="104"/>
      <c r="AC52140" s="104"/>
      <c r="AF52140" s="104"/>
      <c r="AG52140" s="104"/>
      <c r="AK52140" s="104"/>
      <c r="AL52140" s="104"/>
      <c r="AO52140" s="104"/>
      <c r="AP52140" s="104"/>
    </row>
    <row r="52141" spans="21:42" ht="15" customHeight="1" x14ac:dyDescent="0.25">
      <c r="U52141" s="104"/>
      <c r="AB52141" s="104"/>
      <c r="AC52141" s="104"/>
      <c r="AF52141" s="104"/>
      <c r="AG52141" s="104"/>
      <c r="AK52141" s="104"/>
      <c r="AL52141" s="104"/>
      <c r="AO52141" s="104"/>
      <c r="AP52141" s="104"/>
    </row>
    <row r="52142" spans="21:42" ht="15" customHeight="1" x14ac:dyDescent="0.25">
      <c r="U52142" s="104"/>
      <c r="AB52142" s="104"/>
      <c r="AC52142" s="104"/>
      <c r="AF52142" s="104"/>
      <c r="AG52142" s="104"/>
      <c r="AK52142" s="104"/>
      <c r="AL52142" s="104"/>
      <c r="AO52142" s="104"/>
      <c r="AP52142" s="104"/>
    </row>
    <row r="52143" spans="21:42" ht="15" customHeight="1" x14ac:dyDescent="0.25">
      <c r="U52143" s="104"/>
      <c r="AB52143" s="104"/>
      <c r="AC52143" s="104"/>
      <c r="AF52143" s="104"/>
      <c r="AG52143" s="104"/>
      <c r="AK52143" s="104"/>
      <c r="AL52143" s="104"/>
      <c r="AO52143" s="104"/>
      <c r="AP52143" s="104"/>
    </row>
    <row r="52144" spans="21:42" ht="15" customHeight="1" x14ac:dyDescent="0.25">
      <c r="U52144" s="104"/>
      <c r="AB52144" s="104"/>
      <c r="AC52144" s="104"/>
      <c r="AF52144" s="104"/>
      <c r="AG52144" s="104"/>
      <c r="AK52144" s="104"/>
      <c r="AL52144" s="104"/>
      <c r="AO52144" s="104"/>
      <c r="AP52144" s="104"/>
    </row>
    <row r="52145" spans="21:42" ht="15" customHeight="1" x14ac:dyDescent="0.25">
      <c r="U52145" s="104"/>
      <c r="AB52145" s="104"/>
      <c r="AC52145" s="104"/>
      <c r="AF52145" s="104"/>
      <c r="AG52145" s="104"/>
      <c r="AK52145" s="104"/>
      <c r="AL52145" s="104"/>
      <c r="AO52145" s="104"/>
      <c r="AP52145" s="104"/>
    </row>
    <row r="52146" spans="21:42" ht="15" customHeight="1" x14ac:dyDescent="0.25">
      <c r="U52146" s="104"/>
      <c r="AB52146" s="104"/>
      <c r="AC52146" s="104"/>
      <c r="AF52146" s="104"/>
      <c r="AG52146" s="104"/>
      <c r="AK52146" s="104"/>
      <c r="AL52146" s="104"/>
      <c r="AO52146" s="104"/>
      <c r="AP52146" s="104"/>
    </row>
    <row r="52147" spans="21:42" ht="15" customHeight="1" x14ac:dyDescent="0.25">
      <c r="U52147" s="104"/>
      <c r="AB52147" s="104"/>
      <c r="AC52147" s="104"/>
      <c r="AF52147" s="104"/>
      <c r="AG52147" s="104"/>
      <c r="AK52147" s="104"/>
      <c r="AL52147" s="104"/>
      <c r="AO52147" s="104"/>
      <c r="AP52147" s="104"/>
    </row>
    <row r="52148" spans="21:42" ht="15" customHeight="1" x14ac:dyDescent="0.25">
      <c r="U52148" s="104"/>
      <c r="AB52148" s="104"/>
      <c r="AC52148" s="104"/>
      <c r="AF52148" s="104"/>
      <c r="AG52148" s="104"/>
      <c r="AK52148" s="104"/>
      <c r="AL52148" s="104"/>
      <c r="AO52148" s="104"/>
      <c r="AP52148" s="104"/>
    </row>
    <row r="52149" spans="21:42" ht="15" customHeight="1" x14ac:dyDescent="0.25">
      <c r="U52149" s="104"/>
      <c r="AB52149" s="104"/>
      <c r="AC52149" s="104"/>
      <c r="AF52149" s="104"/>
      <c r="AG52149" s="104"/>
      <c r="AK52149" s="104"/>
      <c r="AL52149" s="104"/>
      <c r="AO52149" s="104"/>
      <c r="AP52149" s="104"/>
    </row>
    <row r="52150" spans="21:42" ht="15" customHeight="1" x14ac:dyDescent="0.25">
      <c r="U52150" s="104"/>
      <c r="AB52150" s="104"/>
      <c r="AC52150" s="104"/>
      <c r="AF52150" s="104"/>
      <c r="AG52150" s="104"/>
      <c r="AK52150" s="104"/>
      <c r="AL52150" s="104"/>
      <c r="AO52150" s="104"/>
      <c r="AP52150" s="104"/>
    </row>
    <row r="52151" spans="21:42" ht="15" customHeight="1" x14ac:dyDescent="0.25">
      <c r="U52151" s="104"/>
      <c r="AB52151" s="104"/>
      <c r="AC52151" s="104"/>
      <c r="AF52151" s="104"/>
      <c r="AG52151" s="104"/>
      <c r="AK52151" s="104"/>
      <c r="AL52151" s="104"/>
      <c r="AO52151" s="104"/>
      <c r="AP52151" s="104"/>
    </row>
    <row r="52152" spans="21:42" ht="15" customHeight="1" x14ac:dyDescent="0.25">
      <c r="U52152" s="104"/>
      <c r="AB52152" s="104"/>
      <c r="AC52152" s="104"/>
      <c r="AF52152" s="104"/>
      <c r="AG52152" s="104"/>
      <c r="AK52152" s="104"/>
      <c r="AL52152" s="104"/>
      <c r="AO52152" s="104"/>
      <c r="AP52152" s="104"/>
    </row>
    <row r="52153" spans="21:42" ht="15" customHeight="1" x14ac:dyDescent="0.25">
      <c r="U52153" s="104"/>
      <c r="AB52153" s="104"/>
      <c r="AC52153" s="104"/>
      <c r="AF52153" s="104"/>
      <c r="AG52153" s="104"/>
      <c r="AK52153" s="104"/>
      <c r="AL52153" s="104"/>
      <c r="AO52153" s="104"/>
      <c r="AP52153" s="104"/>
    </row>
    <row r="52154" spans="21:42" ht="15" customHeight="1" x14ac:dyDescent="0.25">
      <c r="U52154" s="104"/>
      <c r="AB52154" s="104"/>
      <c r="AC52154" s="104"/>
      <c r="AF52154" s="104"/>
      <c r="AG52154" s="104"/>
      <c r="AK52154" s="104"/>
      <c r="AL52154" s="104"/>
      <c r="AO52154" s="104"/>
      <c r="AP52154" s="104"/>
    </row>
    <row r="52155" spans="21:42" ht="15" customHeight="1" x14ac:dyDescent="0.25">
      <c r="U52155" s="104"/>
      <c r="AB52155" s="104"/>
      <c r="AC52155" s="104"/>
      <c r="AF52155" s="104"/>
      <c r="AG52155" s="104"/>
      <c r="AK52155" s="104"/>
      <c r="AL52155" s="104"/>
      <c r="AO52155" s="104"/>
      <c r="AP52155" s="104"/>
    </row>
    <row r="52156" spans="21:42" ht="15" customHeight="1" x14ac:dyDescent="0.25">
      <c r="U52156" s="104"/>
      <c r="AB52156" s="104"/>
      <c r="AC52156" s="104"/>
      <c r="AF52156" s="104"/>
      <c r="AG52156" s="104"/>
      <c r="AK52156" s="104"/>
      <c r="AL52156" s="104"/>
      <c r="AO52156" s="104"/>
      <c r="AP52156" s="104"/>
    </row>
    <row r="52157" spans="21:42" ht="15" customHeight="1" x14ac:dyDescent="0.25">
      <c r="U52157" s="104"/>
      <c r="AB52157" s="104"/>
      <c r="AC52157" s="104"/>
      <c r="AF52157" s="104"/>
      <c r="AG52157" s="104"/>
      <c r="AK52157" s="104"/>
      <c r="AL52157" s="104"/>
      <c r="AO52157" s="104"/>
      <c r="AP52157" s="104"/>
    </row>
    <row r="52158" spans="21:42" ht="15" customHeight="1" x14ac:dyDescent="0.25">
      <c r="U52158" s="104"/>
      <c r="AB52158" s="104"/>
      <c r="AC52158" s="104"/>
      <c r="AF52158" s="104"/>
      <c r="AG52158" s="104"/>
      <c r="AK52158" s="104"/>
      <c r="AL52158" s="104"/>
      <c r="AO52158" s="104"/>
      <c r="AP52158" s="104"/>
    </row>
    <row r="52159" spans="21:42" ht="15" customHeight="1" x14ac:dyDescent="0.25">
      <c r="U52159" s="104"/>
      <c r="AB52159" s="104"/>
      <c r="AC52159" s="104"/>
      <c r="AF52159" s="104"/>
      <c r="AG52159" s="104"/>
      <c r="AK52159" s="104"/>
      <c r="AL52159" s="104"/>
      <c r="AO52159" s="104"/>
      <c r="AP52159" s="104"/>
    </row>
    <row r="52160" spans="21:42" ht="15" customHeight="1" x14ac:dyDescent="0.25">
      <c r="U52160" s="104"/>
      <c r="AB52160" s="104"/>
      <c r="AC52160" s="104"/>
      <c r="AF52160" s="104"/>
      <c r="AG52160" s="104"/>
      <c r="AK52160" s="104"/>
      <c r="AL52160" s="104"/>
      <c r="AO52160" s="104"/>
      <c r="AP52160" s="104"/>
    </row>
    <row r="52161" spans="21:42" ht="15" customHeight="1" x14ac:dyDescent="0.25">
      <c r="U52161" s="104"/>
      <c r="AB52161" s="104"/>
      <c r="AC52161" s="104"/>
      <c r="AF52161" s="104"/>
      <c r="AG52161" s="104"/>
      <c r="AK52161" s="104"/>
      <c r="AL52161" s="104"/>
      <c r="AO52161" s="104"/>
      <c r="AP52161" s="104"/>
    </row>
    <row r="52162" spans="21:42" ht="15" customHeight="1" x14ac:dyDescent="0.25">
      <c r="U52162" s="104"/>
      <c r="AB52162" s="104"/>
      <c r="AC52162" s="104"/>
      <c r="AF52162" s="104"/>
      <c r="AG52162" s="104"/>
      <c r="AK52162" s="104"/>
      <c r="AL52162" s="104"/>
      <c r="AO52162" s="104"/>
      <c r="AP52162" s="104"/>
    </row>
    <row r="52163" spans="21:42" ht="15" customHeight="1" x14ac:dyDescent="0.25">
      <c r="U52163" s="104"/>
      <c r="AB52163" s="104"/>
      <c r="AC52163" s="104"/>
      <c r="AF52163" s="104"/>
      <c r="AG52163" s="104"/>
      <c r="AK52163" s="104"/>
      <c r="AL52163" s="104"/>
      <c r="AO52163" s="104"/>
      <c r="AP52163" s="104"/>
    </row>
    <row r="52164" spans="21:42" ht="15" customHeight="1" x14ac:dyDescent="0.25">
      <c r="U52164" s="104"/>
      <c r="AB52164" s="104"/>
      <c r="AC52164" s="104"/>
      <c r="AF52164" s="104"/>
      <c r="AG52164" s="104"/>
      <c r="AK52164" s="104"/>
      <c r="AL52164" s="104"/>
      <c r="AO52164" s="104"/>
      <c r="AP52164" s="104"/>
    </row>
    <row r="52165" spans="21:42" ht="15" customHeight="1" x14ac:dyDescent="0.25">
      <c r="U52165" s="104"/>
      <c r="AB52165" s="104"/>
      <c r="AC52165" s="104"/>
      <c r="AF52165" s="104"/>
      <c r="AG52165" s="104"/>
      <c r="AK52165" s="104"/>
      <c r="AL52165" s="104"/>
      <c r="AO52165" s="104"/>
      <c r="AP52165" s="104"/>
    </row>
    <row r="52166" spans="21:42" ht="15" customHeight="1" x14ac:dyDescent="0.25">
      <c r="U52166" s="104"/>
      <c r="AB52166" s="104"/>
      <c r="AC52166" s="104"/>
      <c r="AF52166" s="104"/>
      <c r="AG52166" s="104"/>
      <c r="AK52166" s="104"/>
      <c r="AL52166" s="104"/>
      <c r="AO52166" s="104"/>
      <c r="AP52166" s="104"/>
    </row>
    <row r="52167" spans="21:42" ht="15" customHeight="1" x14ac:dyDescent="0.25">
      <c r="U52167" s="104"/>
      <c r="AB52167" s="104"/>
      <c r="AC52167" s="104"/>
      <c r="AF52167" s="104"/>
      <c r="AG52167" s="104"/>
      <c r="AK52167" s="104"/>
      <c r="AL52167" s="104"/>
      <c r="AO52167" s="104"/>
      <c r="AP52167" s="104"/>
    </row>
    <row r="52168" spans="21:42" ht="15" customHeight="1" x14ac:dyDescent="0.25">
      <c r="U52168" s="104"/>
      <c r="AB52168" s="104"/>
      <c r="AC52168" s="104"/>
      <c r="AF52168" s="104"/>
      <c r="AG52168" s="104"/>
      <c r="AK52168" s="104"/>
      <c r="AL52168" s="104"/>
      <c r="AO52168" s="104"/>
      <c r="AP52168" s="104"/>
    </row>
    <row r="52169" spans="21:42" ht="15" customHeight="1" x14ac:dyDescent="0.25">
      <c r="U52169" s="104"/>
      <c r="AB52169" s="104"/>
      <c r="AC52169" s="104"/>
      <c r="AF52169" s="104"/>
      <c r="AG52169" s="104"/>
      <c r="AK52169" s="104"/>
      <c r="AL52169" s="104"/>
      <c r="AO52169" s="104"/>
      <c r="AP52169" s="104"/>
    </row>
    <row r="52170" spans="21:42" ht="15" customHeight="1" x14ac:dyDescent="0.25">
      <c r="U52170" s="104"/>
      <c r="AB52170" s="104"/>
      <c r="AC52170" s="104"/>
      <c r="AF52170" s="104"/>
      <c r="AG52170" s="104"/>
      <c r="AK52170" s="104"/>
      <c r="AL52170" s="104"/>
      <c r="AO52170" s="104"/>
      <c r="AP52170" s="104"/>
    </row>
    <row r="52171" spans="21:42" ht="15" customHeight="1" x14ac:dyDescent="0.25">
      <c r="U52171" s="104"/>
      <c r="AB52171" s="104"/>
      <c r="AC52171" s="104"/>
      <c r="AF52171" s="104"/>
      <c r="AG52171" s="104"/>
      <c r="AK52171" s="104"/>
      <c r="AL52171" s="104"/>
      <c r="AO52171" s="104"/>
      <c r="AP52171" s="104"/>
    </row>
    <row r="52172" spans="21:42" ht="15" customHeight="1" x14ac:dyDescent="0.25">
      <c r="U52172" s="104"/>
      <c r="AB52172" s="104"/>
      <c r="AC52172" s="104"/>
      <c r="AF52172" s="104"/>
      <c r="AG52172" s="104"/>
      <c r="AK52172" s="104"/>
      <c r="AL52172" s="104"/>
      <c r="AO52172" s="104"/>
      <c r="AP52172" s="104"/>
    </row>
    <row r="52173" spans="21:42" ht="15" customHeight="1" x14ac:dyDescent="0.25">
      <c r="U52173" s="104"/>
      <c r="AB52173" s="104"/>
      <c r="AC52173" s="104"/>
      <c r="AF52173" s="104"/>
      <c r="AG52173" s="104"/>
      <c r="AK52173" s="104"/>
      <c r="AL52173" s="104"/>
      <c r="AO52173" s="104"/>
      <c r="AP52173" s="104"/>
    </row>
    <row r="52174" spans="21:42" ht="15" customHeight="1" x14ac:dyDescent="0.25">
      <c r="U52174" s="104"/>
      <c r="AB52174" s="104"/>
      <c r="AC52174" s="104"/>
      <c r="AF52174" s="104"/>
      <c r="AG52174" s="104"/>
      <c r="AK52174" s="104"/>
      <c r="AL52174" s="104"/>
      <c r="AO52174" s="104"/>
      <c r="AP52174" s="104"/>
    </row>
    <row r="52175" spans="21:42" ht="15" customHeight="1" x14ac:dyDescent="0.25">
      <c r="U52175" s="104"/>
      <c r="AB52175" s="104"/>
      <c r="AC52175" s="104"/>
      <c r="AF52175" s="104"/>
      <c r="AG52175" s="104"/>
      <c r="AK52175" s="104"/>
      <c r="AL52175" s="104"/>
      <c r="AO52175" s="104"/>
      <c r="AP52175" s="104"/>
    </row>
    <row r="52176" spans="21:42" ht="15" customHeight="1" x14ac:dyDescent="0.25">
      <c r="U52176" s="104"/>
      <c r="AB52176" s="104"/>
      <c r="AC52176" s="104"/>
      <c r="AF52176" s="104"/>
      <c r="AG52176" s="104"/>
      <c r="AK52176" s="104"/>
      <c r="AL52176" s="104"/>
      <c r="AO52176" s="104"/>
      <c r="AP52176" s="104"/>
    </row>
    <row r="52177" spans="21:42" ht="15" customHeight="1" x14ac:dyDescent="0.25">
      <c r="U52177" s="104"/>
      <c r="AB52177" s="104"/>
      <c r="AC52177" s="104"/>
      <c r="AF52177" s="104"/>
      <c r="AG52177" s="104"/>
      <c r="AK52177" s="104"/>
      <c r="AL52177" s="104"/>
      <c r="AO52177" s="104"/>
      <c r="AP52177" s="104"/>
    </row>
    <row r="52178" spans="21:42" ht="15" customHeight="1" x14ac:dyDescent="0.25">
      <c r="U52178" s="104"/>
      <c r="AB52178" s="104"/>
      <c r="AC52178" s="104"/>
      <c r="AF52178" s="104"/>
      <c r="AG52178" s="104"/>
      <c r="AK52178" s="104"/>
      <c r="AL52178" s="104"/>
      <c r="AO52178" s="104"/>
      <c r="AP52178" s="104"/>
    </row>
    <row r="52179" spans="21:42" ht="15" customHeight="1" x14ac:dyDescent="0.25">
      <c r="U52179" s="104"/>
      <c r="AB52179" s="104"/>
      <c r="AC52179" s="104"/>
      <c r="AF52179" s="104"/>
      <c r="AG52179" s="104"/>
      <c r="AK52179" s="104"/>
      <c r="AL52179" s="104"/>
      <c r="AO52179" s="104"/>
      <c r="AP52179" s="104"/>
    </row>
    <row r="52180" spans="21:42" ht="15" customHeight="1" x14ac:dyDescent="0.25">
      <c r="U52180" s="104"/>
      <c r="AB52180" s="104"/>
      <c r="AC52180" s="104"/>
      <c r="AF52180" s="104"/>
      <c r="AG52180" s="104"/>
      <c r="AK52180" s="104"/>
      <c r="AL52180" s="104"/>
      <c r="AO52180" s="104"/>
      <c r="AP52180" s="104"/>
    </row>
    <row r="52181" spans="21:42" ht="15" customHeight="1" x14ac:dyDescent="0.25">
      <c r="U52181" s="104"/>
      <c r="AB52181" s="104"/>
      <c r="AC52181" s="104"/>
      <c r="AF52181" s="104"/>
      <c r="AG52181" s="104"/>
      <c r="AK52181" s="104"/>
      <c r="AL52181" s="104"/>
      <c r="AO52181" s="104"/>
      <c r="AP52181" s="104"/>
    </row>
    <row r="52182" spans="21:42" ht="15" customHeight="1" x14ac:dyDescent="0.25">
      <c r="U52182" s="104"/>
      <c r="AB52182" s="104"/>
      <c r="AC52182" s="104"/>
      <c r="AF52182" s="104"/>
      <c r="AG52182" s="104"/>
      <c r="AK52182" s="104"/>
      <c r="AL52182" s="104"/>
      <c r="AO52182" s="104"/>
      <c r="AP52182" s="104"/>
    </row>
    <row r="52183" spans="21:42" ht="15" customHeight="1" x14ac:dyDescent="0.25">
      <c r="U52183" s="104"/>
      <c r="AB52183" s="104"/>
      <c r="AC52183" s="104"/>
      <c r="AF52183" s="104"/>
      <c r="AG52183" s="104"/>
      <c r="AK52183" s="104"/>
      <c r="AL52183" s="104"/>
      <c r="AO52183" s="104"/>
      <c r="AP52183" s="104"/>
    </row>
    <row r="52184" spans="21:42" ht="15" customHeight="1" x14ac:dyDescent="0.25">
      <c r="U52184" s="104"/>
      <c r="AB52184" s="104"/>
      <c r="AC52184" s="104"/>
      <c r="AF52184" s="104"/>
      <c r="AG52184" s="104"/>
      <c r="AK52184" s="104"/>
      <c r="AL52184" s="104"/>
      <c r="AO52184" s="104"/>
      <c r="AP52184" s="104"/>
    </row>
    <row r="52185" spans="21:42" ht="15" customHeight="1" x14ac:dyDescent="0.25">
      <c r="U52185" s="104"/>
      <c r="AB52185" s="104"/>
      <c r="AC52185" s="104"/>
      <c r="AF52185" s="104"/>
      <c r="AG52185" s="104"/>
      <c r="AK52185" s="104"/>
      <c r="AL52185" s="104"/>
      <c r="AO52185" s="104"/>
      <c r="AP52185" s="104"/>
    </row>
    <row r="52186" spans="21:42" ht="15" customHeight="1" x14ac:dyDescent="0.25">
      <c r="U52186" s="104"/>
      <c r="AB52186" s="104"/>
      <c r="AC52186" s="104"/>
      <c r="AF52186" s="104"/>
      <c r="AG52186" s="104"/>
      <c r="AK52186" s="104"/>
      <c r="AL52186" s="104"/>
      <c r="AO52186" s="104"/>
      <c r="AP52186" s="104"/>
    </row>
    <row r="52187" spans="21:42" ht="15" customHeight="1" x14ac:dyDescent="0.25">
      <c r="U52187" s="104"/>
      <c r="AB52187" s="104"/>
      <c r="AC52187" s="104"/>
      <c r="AF52187" s="104"/>
      <c r="AG52187" s="104"/>
      <c r="AK52187" s="104"/>
      <c r="AL52187" s="104"/>
      <c r="AO52187" s="104"/>
      <c r="AP52187" s="104"/>
    </row>
    <row r="52188" spans="21:42" ht="15" customHeight="1" x14ac:dyDescent="0.25">
      <c r="U52188" s="104"/>
      <c r="AB52188" s="104"/>
      <c r="AC52188" s="104"/>
      <c r="AF52188" s="104"/>
      <c r="AG52188" s="104"/>
      <c r="AK52188" s="104"/>
      <c r="AL52188" s="104"/>
      <c r="AO52188" s="104"/>
      <c r="AP52188" s="104"/>
    </row>
    <row r="52189" spans="21:42" ht="15" customHeight="1" x14ac:dyDescent="0.25">
      <c r="U52189" s="104"/>
      <c r="AB52189" s="104"/>
      <c r="AC52189" s="104"/>
      <c r="AF52189" s="104"/>
      <c r="AG52189" s="104"/>
      <c r="AK52189" s="104"/>
      <c r="AL52189" s="104"/>
      <c r="AO52189" s="104"/>
      <c r="AP52189" s="104"/>
    </row>
    <row r="52190" spans="21:42" ht="15" customHeight="1" x14ac:dyDescent="0.25">
      <c r="U52190" s="104"/>
      <c r="AB52190" s="104"/>
      <c r="AC52190" s="104"/>
      <c r="AF52190" s="104"/>
      <c r="AG52190" s="104"/>
      <c r="AK52190" s="104"/>
      <c r="AL52190" s="104"/>
      <c r="AO52190" s="104"/>
      <c r="AP52190" s="104"/>
    </row>
    <row r="52191" spans="21:42" ht="15" customHeight="1" x14ac:dyDescent="0.25">
      <c r="U52191" s="104"/>
      <c r="AB52191" s="104"/>
      <c r="AC52191" s="104"/>
      <c r="AF52191" s="104"/>
      <c r="AG52191" s="104"/>
      <c r="AK52191" s="104"/>
      <c r="AL52191" s="104"/>
      <c r="AO52191" s="104"/>
      <c r="AP52191" s="104"/>
    </row>
    <row r="52192" spans="21:42" ht="15" customHeight="1" x14ac:dyDescent="0.25">
      <c r="U52192" s="104"/>
      <c r="AB52192" s="104"/>
      <c r="AC52192" s="104"/>
      <c r="AF52192" s="104"/>
      <c r="AG52192" s="104"/>
      <c r="AK52192" s="104"/>
      <c r="AL52192" s="104"/>
      <c r="AO52192" s="104"/>
      <c r="AP52192" s="104"/>
    </row>
    <row r="52193" spans="21:42" ht="15" customHeight="1" x14ac:dyDescent="0.25">
      <c r="U52193" s="104"/>
      <c r="AB52193" s="104"/>
      <c r="AC52193" s="104"/>
      <c r="AF52193" s="104"/>
      <c r="AG52193" s="104"/>
      <c r="AK52193" s="104"/>
      <c r="AL52193" s="104"/>
      <c r="AO52193" s="104"/>
      <c r="AP52193" s="104"/>
    </row>
    <row r="52194" spans="21:42" ht="15" customHeight="1" x14ac:dyDescent="0.25">
      <c r="U52194" s="104"/>
      <c r="AB52194" s="104"/>
      <c r="AC52194" s="104"/>
      <c r="AF52194" s="104"/>
      <c r="AG52194" s="104"/>
      <c r="AK52194" s="104"/>
      <c r="AL52194" s="104"/>
      <c r="AO52194" s="104"/>
      <c r="AP52194" s="104"/>
    </row>
    <row r="52195" spans="21:42" ht="15" customHeight="1" x14ac:dyDescent="0.25">
      <c r="U52195" s="104"/>
      <c r="AB52195" s="104"/>
      <c r="AC52195" s="104"/>
      <c r="AF52195" s="104"/>
      <c r="AG52195" s="104"/>
      <c r="AK52195" s="104"/>
      <c r="AL52195" s="104"/>
      <c r="AO52195" s="104"/>
      <c r="AP52195" s="104"/>
    </row>
    <row r="52196" spans="21:42" ht="15" customHeight="1" x14ac:dyDescent="0.25">
      <c r="U52196" s="104"/>
      <c r="AB52196" s="104"/>
      <c r="AC52196" s="104"/>
      <c r="AF52196" s="104"/>
      <c r="AG52196" s="104"/>
      <c r="AK52196" s="104"/>
      <c r="AL52196" s="104"/>
      <c r="AO52196" s="104"/>
      <c r="AP52196" s="104"/>
    </row>
    <row r="52197" spans="21:42" ht="15" customHeight="1" x14ac:dyDescent="0.25">
      <c r="U52197" s="104"/>
      <c r="AB52197" s="104"/>
      <c r="AC52197" s="104"/>
      <c r="AF52197" s="104"/>
      <c r="AG52197" s="104"/>
      <c r="AK52197" s="104"/>
      <c r="AL52197" s="104"/>
      <c r="AO52197" s="104"/>
      <c r="AP52197" s="104"/>
    </row>
    <row r="52198" spans="21:42" ht="15" customHeight="1" x14ac:dyDescent="0.25">
      <c r="U52198" s="104"/>
      <c r="AB52198" s="104"/>
      <c r="AC52198" s="104"/>
      <c r="AF52198" s="104"/>
      <c r="AG52198" s="104"/>
      <c r="AK52198" s="104"/>
      <c r="AL52198" s="104"/>
      <c r="AO52198" s="104"/>
      <c r="AP52198" s="104"/>
    </row>
    <row r="52199" spans="21:42" ht="15" customHeight="1" x14ac:dyDescent="0.25">
      <c r="U52199" s="104"/>
      <c r="AB52199" s="104"/>
      <c r="AC52199" s="104"/>
      <c r="AF52199" s="104"/>
      <c r="AG52199" s="104"/>
      <c r="AK52199" s="104"/>
      <c r="AL52199" s="104"/>
      <c r="AO52199" s="104"/>
      <c r="AP52199" s="104"/>
    </row>
    <row r="52200" spans="21:42" ht="15" customHeight="1" x14ac:dyDescent="0.25">
      <c r="U52200" s="104"/>
      <c r="AB52200" s="104"/>
      <c r="AC52200" s="104"/>
      <c r="AF52200" s="104"/>
      <c r="AG52200" s="104"/>
      <c r="AK52200" s="104"/>
      <c r="AL52200" s="104"/>
      <c r="AO52200" s="104"/>
      <c r="AP52200" s="104"/>
    </row>
    <row r="52201" spans="21:42" ht="15" customHeight="1" x14ac:dyDescent="0.25">
      <c r="U52201" s="104"/>
      <c r="AB52201" s="104"/>
      <c r="AC52201" s="104"/>
      <c r="AF52201" s="104"/>
      <c r="AG52201" s="104"/>
      <c r="AK52201" s="104"/>
      <c r="AL52201" s="104"/>
      <c r="AO52201" s="104"/>
      <c r="AP52201" s="104"/>
    </row>
    <row r="52202" spans="21:42" ht="15" customHeight="1" x14ac:dyDescent="0.25">
      <c r="U52202" s="104"/>
      <c r="AB52202" s="104"/>
      <c r="AC52202" s="104"/>
      <c r="AF52202" s="104"/>
      <c r="AG52202" s="104"/>
      <c r="AK52202" s="104"/>
      <c r="AL52202" s="104"/>
      <c r="AO52202" s="104"/>
      <c r="AP52202" s="104"/>
    </row>
    <row r="52203" spans="21:42" ht="15" customHeight="1" x14ac:dyDescent="0.25">
      <c r="U52203" s="104"/>
      <c r="AB52203" s="104"/>
      <c r="AC52203" s="104"/>
      <c r="AF52203" s="104"/>
      <c r="AG52203" s="104"/>
      <c r="AK52203" s="104"/>
      <c r="AL52203" s="104"/>
      <c r="AO52203" s="104"/>
      <c r="AP52203" s="104"/>
    </row>
    <row r="52204" spans="21:42" ht="15" customHeight="1" x14ac:dyDescent="0.25">
      <c r="U52204" s="104"/>
      <c r="AB52204" s="104"/>
      <c r="AC52204" s="104"/>
      <c r="AF52204" s="104"/>
      <c r="AG52204" s="104"/>
      <c r="AK52204" s="104"/>
      <c r="AL52204" s="104"/>
      <c r="AO52204" s="104"/>
      <c r="AP52204" s="104"/>
    </row>
    <row r="52205" spans="21:42" ht="15" customHeight="1" x14ac:dyDescent="0.25">
      <c r="U52205" s="104"/>
      <c r="AB52205" s="104"/>
      <c r="AC52205" s="104"/>
      <c r="AF52205" s="104"/>
      <c r="AG52205" s="104"/>
      <c r="AK52205" s="104"/>
      <c r="AL52205" s="104"/>
      <c r="AO52205" s="104"/>
      <c r="AP52205" s="104"/>
    </row>
    <row r="52206" spans="21:42" ht="15" customHeight="1" x14ac:dyDescent="0.25">
      <c r="U52206" s="104"/>
      <c r="AB52206" s="104"/>
      <c r="AC52206" s="104"/>
      <c r="AF52206" s="104"/>
      <c r="AG52206" s="104"/>
      <c r="AK52206" s="104"/>
      <c r="AL52206" s="104"/>
      <c r="AO52206" s="104"/>
      <c r="AP52206" s="104"/>
    </row>
    <row r="52207" spans="21:42" ht="15" customHeight="1" x14ac:dyDescent="0.25">
      <c r="U52207" s="104"/>
      <c r="AB52207" s="104"/>
      <c r="AC52207" s="104"/>
      <c r="AF52207" s="104"/>
      <c r="AG52207" s="104"/>
      <c r="AK52207" s="104"/>
      <c r="AL52207" s="104"/>
      <c r="AO52207" s="104"/>
      <c r="AP52207" s="104"/>
    </row>
    <row r="52208" spans="21:42" ht="15" customHeight="1" x14ac:dyDescent="0.25">
      <c r="U52208" s="104"/>
      <c r="AB52208" s="104"/>
      <c r="AC52208" s="104"/>
      <c r="AF52208" s="104"/>
      <c r="AG52208" s="104"/>
      <c r="AK52208" s="104"/>
      <c r="AL52208" s="104"/>
      <c r="AO52208" s="104"/>
      <c r="AP52208" s="104"/>
    </row>
    <row r="52209" spans="21:42" ht="15" customHeight="1" x14ac:dyDescent="0.25">
      <c r="U52209" s="104"/>
      <c r="AB52209" s="104"/>
      <c r="AC52209" s="104"/>
      <c r="AF52209" s="104"/>
      <c r="AG52209" s="104"/>
      <c r="AK52209" s="104"/>
      <c r="AL52209" s="104"/>
      <c r="AO52209" s="104"/>
      <c r="AP52209" s="104"/>
    </row>
    <row r="52210" spans="21:42" ht="15" customHeight="1" x14ac:dyDescent="0.25">
      <c r="U52210" s="104"/>
      <c r="AB52210" s="104"/>
      <c r="AC52210" s="104"/>
      <c r="AF52210" s="104"/>
      <c r="AG52210" s="104"/>
      <c r="AK52210" s="104"/>
      <c r="AL52210" s="104"/>
      <c r="AO52210" s="104"/>
      <c r="AP52210" s="104"/>
    </row>
    <row r="52211" spans="21:42" ht="15" customHeight="1" x14ac:dyDescent="0.25">
      <c r="U52211" s="104"/>
      <c r="AB52211" s="104"/>
      <c r="AC52211" s="104"/>
      <c r="AF52211" s="104"/>
      <c r="AG52211" s="104"/>
      <c r="AK52211" s="104"/>
      <c r="AL52211" s="104"/>
      <c r="AO52211" s="104"/>
      <c r="AP52211" s="104"/>
    </row>
    <row r="52212" spans="21:42" ht="15" customHeight="1" x14ac:dyDescent="0.25">
      <c r="U52212" s="104"/>
      <c r="AB52212" s="104"/>
      <c r="AC52212" s="104"/>
      <c r="AF52212" s="104"/>
      <c r="AG52212" s="104"/>
      <c r="AK52212" s="104"/>
      <c r="AL52212" s="104"/>
      <c r="AO52212" s="104"/>
      <c r="AP52212" s="104"/>
    </row>
    <row r="52213" spans="21:42" ht="15" customHeight="1" x14ac:dyDescent="0.25">
      <c r="U52213" s="104"/>
      <c r="AB52213" s="104"/>
      <c r="AC52213" s="104"/>
      <c r="AF52213" s="104"/>
      <c r="AG52213" s="104"/>
      <c r="AK52213" s="104"/>
      <c r="AL52213" s="104"/>
      <c r="AO52213" s="104"/>
      <c r="AP52213" s="104"/>
    </row>
    <row r="52214" spans="21:42" ht="15" customHeight="1" x14ac:dyDescent="0.25">
      <c r="U52214" s="104"/>
      <c r="AB52214" s="104"/>
      <c r="AC52214" s="104"/>
      <c r="AF52214" s="104"/>
      <c r="AG52214" s="104"/>
      <c r="AK52214" s="104"/>
      <c r="AL52214" s="104"/>
      <c r="AO52214" s="104"/>
      <c r="AP52214" s="104"/>
    </row>
    <row r="52215" spans="21:42" ht="15" customHeight="1" x14ac:dyDescent="0.25">
      <c r="U52215" s="104"/>
      <c r="AB52215" s="104"/>
      <c r="AC52215" s="104"/>
      <c r="AF52215" s="104"/>
      <c r="AG52215" s="104"/>
      <c r="AK52215" s="104"/>
      <c r="AL52215" s="104"/>
      <c r="AO52215" s="104"/>
      <c r="AP52215" s="104"/>
    </row>
    <row r="52216" spans="21:42" ht="15" customHeight="1" x14ac:dyDescent="0.25">
      <c r="U52216" s="104"/>
      <c r="AB52216" s="104"/>
      <c r="AC52216" s="104"/>
      <c r="AF52216" s="104"/>
      <c r="AG52216" s="104"/>
      <c r="AK52216" s="104"/>
      <c r="AL52216" s="104"/>
      <c r="AO52216" s="104"/>
      <c r="AP52216" s="104"/>
    </row>
    <row r="52217" spans="21:42" ht="15" customHeight="1" x14ac:dyDescent="0.25">
      <c r="U52217" s="104"/>
      <c r="AB52217" s="104"/>
      <c r="AC52217" s="104"/>
      <c r="AF52217" s="104"/>
      <c r="AG52217" s="104"/>
      <c r="AK52217" s="104"/>
      <c r="AL52217" s="104"/>
      <c r="AO52217" s="104"/>
      <c r="AP52217" s="104"/>
    </row>
    <row r="52218" spans="21:42" ht="15" customHeight="1" x14ac:dyDescent="0.25">
      <c r="U52218" s="104"/>
      <c r="AB52218" s="104"/>
      <c r="AC52218" s="104"/>
      <c r="AF52218" s="104"/>
      <c r="AG52218" s="104"/>
      <c r="AK52218" s="104"/>
      <c r="AL52218" s="104"/>
      <c r="AO52218" s="104"/>
      <c r="AP52218" s="104"/>
    </row>
    <row r="52219" spans="21:42" ht="15" customHeight="1" x14ac:dyDescent="0.25">
      <c r="U52219" s="104"/>
      <c r="AB52219" s="104"/>
      <c r="AC52219" s="104"/>
      <c r="AF52219" s="104"/>
      <c r="AG52219" s="104"/>
      <c r="AK52219" s="104"/>
      <c r="AL52219" s="104"/>
      <c r="AO52219" s="104"/>
      <c r="AP52219" s="104"/>
    </row>
    <row r="52220" spans="21:42" ht="15" customHeight="1" x14ac:dyDescent="0.25">
      <c r="U52220" s="104"/>
      <c r="AB52220" s="104"/>
      <c r="AC52220" s="104"/>
      <c r="AF52220" s="104"/>
      <c r="AG52220" s="104"/>
      <c r="AK52220" s="104"/>
      <c r="AL52220" s="104"/>
      <c r="AO52220" s="104"/>
      <c r="AP52220" s="104"/>
    </row>
    <row r="52221" spans="21:42" ht="15" customHeight="1" x14ac:dyDescent="0.25">
      <c r="U52221" s="104"/>
      <c r="AB52221" s="104"/>
      <c r="AC52221" s="104"/>
      <c r="AF52221" s="104"/>
      <c r="AG52221" s="104"/>
      <c r="AK52221" s="104"/>
      <c r="AL52221" s="104"/>
      <c r="AO52221" s="104"/>
      <c r="AP52221" s="104"/>
    </row>
    <row r="52222" spans="21:42" ht="15" customHeight="1" x14ac:dyDescent="0.25">
      <c r="U52222" s="104"/>
      <c r="AB52222" s="104"/>
      <c r="AC52222" s="104"/>
      <c r="AF52222" s="104"/>
      <c r="AG52222" s="104"/>
      <c r="AK52222" s="104"/>
      <c r="AL52222" s="104"/>
      <c r="AO52222" s="104"/>
      <c r="AP52222" s="104"/>
    </row>
    <row r="52223" spans="21:42" ht="15" customHeight="1" x14ac:dyDescent="0.25">
      <c r="U52223" s="104"/>
      <c r="AB52223" s="104"/>
      <c r="AC52223" s="104"/>
      <c r="AF52223" s="104"/>
      <c r="AG52223" s="104"/>
      <c r="AK52223" s="104"/>
      <c r="AL52223" s="104"/>
      <c r="AO52223" s="104"/>
      <c r="AP52223" s="104"/>
    </row>
    <row r="52224" spans="21:42" ht="15" customHeight="1" x14ac:dyDescent="0.25">
      <c r="U52224" s="104"/>
      <c r="AB52224" s="104"/>
      <c r="AC52224" s="104"/>
      <c r="AF52224" s="104"/>
      <c r="AG52224" s="104"/>
      <c r="AK52224" s="104"/>
      <c r="AL52224" s="104"/>
      <c r="AO52224" s="104"/>
      <c r="AP52224" s="104"/>
    </row>
    <row r="52225" spans="21:42" ht="15" customHeight="1" x14ac:dyDescent="0.25">
      <c r="U52225" s="104"/>
      <c r="AB52225" s="104"/>
      <c r="AC52225" s="104"/>
      <c r="AF52225" s="104"/>
      <c r="AG52225" s="104"/>
      <c r="AK52225" s="104"/>
      <c r="AL52225" s="104"/>
      <c r="AO52225" s="104"/>
      <c r="AP52225" s="104"/>
    </row>
    <row r="52226" spans="21:42" ht="15" customHeight="1" x14ac:dyDescent="0.25">
      <c r="U52226" s="104"/>
      <c r="AB52226" s="104"/>
      <c r="AC52226" s="104"/>
      <c r="AF52226" s="104"/>
      <c r="AG52226" s="104"/>
      <c r="AK52226" s="104"/>
      <c r="AL52226" s="104"/>
      <c r="AO52226" s="104"/>
      <c r="AP52226" s="104"/>
    </row>
    <row r="52227" spans="21:42" ht="15" customHeight="1" x14ac:dyDescent="0.25">
      <c r="U52227" s="104"/>
      <c r="AB52227" s="104"/>
      <c r="AC52227" s="104"/>
      <c r="AF52227" s="104"/>
      <c r="AG52227" s="104"/>
      <c r="AK52227" s="104"/>
      <c r="AL52227" s="104"/>
      <c r="AO52227" s="104"/>
      <c r="AP52227" s="104"/>
    </row>
    <row r="52228" spans="21:42" ht="15" customHeight="1" x14ac:dyDescent="0.25">
      <c r="U52228" s="104"/>
      <c r="AB52228" s="104"/>
      <c r="AC52228" s="104"/>
      <c r="AF52228" s="104"/>
      <c r="AG52228" s="104"/>
      <c r="AK52228" s="104"/>
      <c r="AL52228" s="104"/>
      <c r="AO52228" s="104"/>
      <c r="AP52228" s="104"/>
    </row>
    <row r="52229" spans="21:42" ht="15" customHeight="1" x14ac:dyDescent="0.25">
      <c r="U52229" s="104"/>
      <c r="AB52229" s="104"/>
      <c r="AC52229" s="104"/>
      <c r="AF52229" s="104"/>
      <c r="AG52229" s="104"/>
      <c r="AK52229" s="104"/>
      <c r="AL52229" s="104"/>
      <c r="AO52229" s="104"/>
      <c r="AP52229" s="104"/>
    </row>
    <row r="52230" spans="21:42" ht="15" customHeight="1" x14ac:dyDescent="0.25">
      <c r="U52230" s="104"/>
      <c r="AB52230" s="104"/>
      <c r="AC52230" s="104"/>
      <c r="AF52230" s="104"/>
      <c r="AG52230" s="104"/>
      <c r="AK52230" s="104"/>
      <c r="AL52230" s="104"/>
      <c r="AO52230" s="104"/>
      <c r="AP52230" s="104"/>
    </row>
    <row r="52231" spans="21:42" ht="15" customHeight="1" x14ac:dyDescent="0.25">
      <c r="U52231" s="104"/>
      <c r="AB52231" s="104"/>
      <c r="AC52231" s="104"/>
      <c r="AF52231" s="104"/>
      <c r="AG52231" s="104"/>
      <c r="AK52231" s="104"/>
      <c r="AL52231" s="104"/>
      <c r="AO52231" s="104"/>
      <c r="AP52231" s="104"/>
    </row>
    <row r="52232" spans="21:42" ht="15" customHeight="1" x14ac:dyDescent="0.25">
      <c r="U52232" s="104"/>
      <c r="AB52232" s="104"/>
      <c r="AC52232" s="104"/>
      <c r="AF52232" s="104"/>
      <c r="AG52232" s="104"/>
      <c r="AK52232" s="104"/>
      <c r="AL52232" s="104"/>
      <c r="AO52232" s="104"/>
      <c r="AP52232" s="104"/>
    </row>
    <row r="52233" spans="21:42" ht="15" customHeight="1" x14ac:dyDescent="0.25">
      <c r="U52233" s="104"/>
      <c r="AB52233" s="104"/>
      <c r="AC52233" s="104"/>
      <c r="AF52233" s="104"/>
      <c r="AG52233" s="104"/>
      <c r="AK52233" s="104"/>
      <c r="AL52233" s="104"/>
      <c r="AO52233" s="104"/>
      <c r="AP52233" s="104"/>
    </row>
    <row r="52234" spans="21:42" ht="15" customHeight="1" x14ac:dyDescent="0.25">
      <c r="U52234" s="104"/>
      <c r="AB52234" s="104"/>
      <c r="AC52234" s="104"/>
      <c r="AF52234" s="104"/>
      <c r="AG52234" s="104"/>
      <c r="AK52234" s="104"/>
      <c r="AL52234" s="104"/>
      <c r="AO52234" s="104"/>
      <c r="AP52234" s="104"/>
    </row>
    <row r="52235" spans="21:42" ht="15" customHeight="1" x14ac:dyDescent="0.25">
      <c r="U52235" s="104"/>
      <c r="AB52235" s="104"/>
      <c r="AC52235" s="104"/>
      <c r="AF52235" s="104"/>
      <c r="AG52235" s="104"/>
      <c r="AK52235" s="104"/>
      <c r="AL52235" s="104"/>
      <c r="AO52235" s="104"/>
      <c r="AP52235" s="104"/>
    </row>
    <row r="52236" spans="21:42" ht="15" customHeight="1" x14ac:dyDescent="0.25">
      <c r="U52236" s="104"/>
      <c r="AB52236" s="104"/>
      <c r="AC52236" s="104"/>
      <c r="AF52236" s="104"/>
      <c r="AG52236" s="104"/>
      <c r="AK52236" s="104"/>
      <c r="AL52236" s="104"/>
      <c r="AO52236" s="104"/>
      <c r="AP52236" s="104"/>
    </row>
    <row r="52237" spans="21:42" ht="15" customHeight="1" x14ac:dyDescent="0.25">
      <c r="U52237" s="104"/>
      <c r="AB52237" s="104"/>
      <c r="AC52237" s="104"/>
      <c r="AF52237" s="104"/>
      <c r="AG52237" s="104"/>
      <c r="AK52237" s="104"/>
      <c r="AL52237" s="104"/>
      <c r="AO52237" s="104"/>
      <c r="AP52237" s="104"/>
    </row>
    <row r="52238" spans="21:42" ht="15" customHeight="1" x14ac:dyDescent="0.25">
      <c r="U52238" s="104"/>
      <c r="AB52238" s="104"/>
      <c r="AC52238" s="104"/>
      <c r="AF52238" s="104"/>
      <c r="AG52238" s="104"/>
      <c r="AK52238" s="104"/>
      <c r="AL52238" s="104"/>
      <c r="AO52238" s="104"/>
      <c r="AP52238" s="104"/>
    </row>
    <row r="52239" spans="21:42" ht="15" customHeight="1" x14ac:dyDescent="0.25">
      <c r="U52239" s="104"/>
      <c r="AB52239" s="104"/>
      <c r="AC52239" s="104"/>
      <c r="AF52239" s="104"/>
      <c r="AG52239" s="104"/>
      <c r="AK52239" s="104"/>
      <c r="AL52239" s="104"/>
      <c r="AO52239" s="104"/>
      <c r="AP52239" s="104"/>
    </row>
    <row r="52240" spans="21:42" ht="15" customHeight="1" x14ac:dyDescent="0.25">
      <c r="U52240" s="104"/>
      <c r="AB52240" s="104"/>
      <c r="AC52240" s="104"/>
      <c r="AF52240" s="104"/>
      <c r="AG52240" s="104"/>
      <c r="AK52240" s="104"/>
      <c r="AL52240" s="104"/>
      <c r="AO52240" s="104"/>
      <c r="AP52240" s="104"/>
    </row>
    <row r="52241" spans="21:42" ht="15" customHeight="1" x14ac:dyDescent="0.25">
      <c r="U52241" s="104"/>
      <c r="AB52241" s="104"/>
      <c r="AC52241" s="104"/>
      <c r="AF52241" s="104"/>
      <c r="AG52241" s="104"/>
      <c r="AK52241" s="104"/>
      <c r="AL52241" s="104"/>
      <c r="AO52241" s="104"/>
      <c r="AP52241" s="104"/>
    </row>
    <row r="52242" spans="21:42" ht="15" customHeight="1" x14ac:dyDescent="0.25">
      <c r="U52242" s="104"/>
      <c r="AB52242" s="104"/>
      <c r="AC52242" s="104"/>
      <c r="AF52242" s="104"/>
      <c r="AG52242" s="104"/>
      <c r="AK52242" s="104"/>
      <c r="AL52242" s="104"/>
      <c r="AO52242" s="104"/>
      <c r="AP52242" s="104"/>
    </row>
    <row r="52243" spans="21:42" ht="15" customHeight="1" x14ac:dyDescent="0.25">
      <c r="U52243" s="104"/>
      <c r="AB52243" s="104"/>
      <c r="AC52243" s="104"/>
      <c r="AF52243" s="104"/>
      <c r="AG52243" s="104"/>
      <c r="AK52243" s="104"/>
      <c r="AL52243" s="104"/>
      <c r="AO52243" s="104"/>
      <c r="AP52243" s="104"/>
    </row>
    <row r="52244" spans="21:42" ht="15" customHeight="1" x14ac:dyDescent="0.25">
      <c r="U52244" s="104"/>
      <c r="AB52244" s="104"/>
      <c r="AC52244" s="104"/>
      <c r="AF52244" s="104"/>
      <c r="AG52244" s="104"/>
      <c r="AK52244" s="104"/>
      <c r="AL52244" s="104"/>
      <c r="AO52244" s="104"/>
      <c r="AP52244" s="104"/>
    </row>
    <row r="52245" spans="21:42" ht="15" customHeight="1" x14ac:dyDescent="0.25">
      <c r="U52245" s="104"/>
      <c r="AB52245" s="104"/>
      <c r="AC52245" s="104"/>
      <c r="AF52245" s="104"/>
      <c r="AG52245" s="104"/>
      <c r="AK52245" s="104"/>
      <c r="AL52245" s="104"/>
      <c r="AO52245" s="104"/>
      <c r="AP52245" s="104"/>
    </row>
    <row r="52246" spans="21:42" ht="15" customHeight="1" x14ac:dyDescent="0.25">
      <c r="U52246" s="104"/>
      <c r="AB52246" s="104"/>
      <c r="AC52246" s="104"/>
      <c r="AF52246" s="104"/>
      <c r="AG52246" s="104"/>
      <c r="AK52246" s="104"/>
      <c r="AL52246" s="104"/>
      <c r="AO52246" s="104"/>
      <c r="AP52246" s="104"/>
    </row>
    <row r="52247" spans="21:42" ht="15" customHeight="1" x14ac:dyDescent="0.25">
      <c r="U52247" s="104"/>
      <c r="AB52247" s="104"/>
      <c r="AC52247" s="104"/>
      <c r="AF52247" s="104"/>
      <c r="AG52247" s="104"/>
      <c r="AK52247" s="104"/>
      <c r="AL52247" s="104"/>
      <c r="AO52247" s="104"/>
      <c r="AP52247" s="104"/>
    </row>
    <row r="52248" spans="21:42" ht="15" customHeight="1" x14ac:dyDescent="0.25">
      <c r="U52248" s="104"/>
      <c r="AB52248" s="104"/>
      <c r="AC52248" s="104"/>
      <c r="AF52248" s="104"/>
      <c r="AG52248" s="104"/>
      <c r="AK52248" s="104"/>
      <c r="AL52248" s="104"/>
      <c r="AO52248" s="104"/>
      <c r="AP52248" s="104"/>
    </row>
    <row r="52249" spans="21:42" ht="15" customHeight="1" x14ac:dyDescent="0.25">
      <c r="U52249" s="104"/>
      <c r="AB52249" s="104"/>
      <c r="AC52249" s="104"/>
      <c r="AF52249" s="104"/>
      <c r="AG52249" s="104"/>
      <c r="AK52249" s="104"/>
      <c r="AL52249" s="104"/>
      <c r="AO52249" s="104"/>
      <c r="AP52249" s="104"/>
    </row>
    <row r="52250" spans="21:42" ht="15" customHeight="1" x14ac:dyDescent="0.25">
      <c r="U52250" s="104"/>
      <c r="AB52250" s="104"/>
      <c r="AC52250" s="104"/>
      <c r="AF52250" s="104"/>
      <c r="AG52250" s="104"/>
      <c r="AK52250" s="104"/>
      <c r="AL52250" s="104"/>
      <c r="AO52250" s="104"/>
      <c r="AP52250" s="104"/>
    </row>
    <row r="52251" spans="21:42" ht="15" customHeight="1" x14ac:dyDescent="0.25">
      <c r="U52251" s="104"/>
      <c r="AB52251" s="104"/>
      <c r="AC52251" s="104"/>
      <c r="AF52251" s="104"/>
      <c r="AG52251" s="104"/>
      <c r="AK52251" s="104"/>
      <c r="AL52251" s="104"/>
      <c r="AO52251" s="104"/>
      <c r="AP52251" s="104"/>
    </row>
    <row r="52252" spans="21:42" ht="15" customHeight="1" x14ac:dyDescent="0.25">
      <c r="U52252" s="104"/>
      <c r="AB52252" s="104"/>
      <c r="AC52252" s="104"/>
      <c r="AF52252" s="104"/>
      <c r="AG52252" s="104"/>
      <c r="AK52252" s="104"/>
      <c r="AL52252" s="104"/>
      <c r="AO52252" s="104"/>
      <c r="AP52252" s="104"/>
    </row>
    <row r="52253" spans="21:42" ht="15" customHeight="1" x14ac:dyDescent="0.25">
      <c r="U52253" s="104"/>
      <c r="AB52253" s="104"/>
      <c r="AC52253" s="104"/>
      <c r="AF52253" s="104"/>
      <c r="AG52253" s="104"/>
      <c r="AK52253" s="104"/>
      <c r="AL52253" s="104"/>
      <c r="AO52253" s="104"/>
      <c r="AP52253" s="104"/>
    </row>
    <row r="52254" spans="21:42" ht="15" customHeight="1" x14ac:dyDescent="0.25">
      <c r="U52254" s="104"/>
      <c r="AB52254" s="104"/>
      <c r="AC52254" s="104"/>
      <c r="AF52254" s="104"/>
      <c r="AG52254" s="104"/>
      <c r="AK52254" s="104"/>
      <c r="AL52254" s="104"/>
      <c r="AO52254" s="104"/>
      <c r="AP52254" s="104"/>
    </row>
    <row r="52255" spans="21:42" ht="15" customHeight="1" x14ac:dyDescent="0.25">
      <c r="U52255" s="104"/>
      <c r="AB52255" s="104"/>
      <c r="AC52255" s="104"/>
      <c r="AF52255" s="104"/>
      <c r="AG52255" s="104"/>
      <c r="AK52255" s="104"/>
      <c r="AL52255" s="104"/>
      <c r="AO52255" s="104"/>
      <c r="AP52255" s="104"/>
    </row>
    <row r="52256" spans="21:42" ht="15" customHeight="1" x14ac:dyDescent="0.25">
      <c r="U52256" s="104"/>
      <c r="AB52256" s="104"/>
      <c r="AC52256" s="104"/>
      <c r="AF52256" s="104"/>
      <c r="AG52256" s="104"/>
      <c r="AK52256" s="104"/>
      <c r="AL52256" s="104"/>
      <c r="AO52256" s="104"/>
      <c r="AP52256" s="104"/>
    </row>
    <row r="52257" spans="21:42" ht="15" customHeight="1" x14ac:dyDescent="0.25">
      <c r="U52257" s="104"/>
      <c r="AB52257" s="104"/>
      <c r="AC52257" s="104"/>
      <c r="AF52257" s="104"/>
      <c r="AG52257" s="104"/>
      <c r="AK52257" s="104"/>
      <c r="AL52257" s="104"/>
      <c r="AO52257" s="104"/>
      <c r="AP52257" s="104"/>
    </row>
    <row r="52258" spans="21:42" ht="15" customHeight="1" x14ac:dyDescent="0.25">
      <c r="U52258" s="104"/>
      <c r="AB52258" s="104"/>
      <c r="AC52258" s="104"/>
      <c r="AF52258" s="104"/>
      <c r="AG52258" s="104"/>
      <c r="AK52258" s="104"/>
      <c r="AL52258" s="104"/>
      <c r="AO52258" s="104"/>
      <c r="AP52258" s="104"/>
    </row>
    <row r="52259" spans="21:42" ht="15" customHeight="1" x14ac:dyDescent="0.25">
      <c r="U52259" s="104"/>
      <c r="AB52259" s="104"/>
      <c r="AC52259" s="104"/>
      <c r="AF52259" s="104"/>
      <c r="AG52259" s="104"/>
      <c r="AK52259" s="104"/>
      <c r="AL52259" s="104"/>
      <c r="AO52259" s="104"/>
      <c r="AP52259" s="104"/>
    </row>
    <row r="52260" spans="21:42" ht="15" customHeight="1" x14ac:dyDescent="0.25">
      <c r="U52260" s="104"/>
      <c r="AB52260" s="104"/>
      <c r="AC52260" s="104"/>
      <c r="AF52260" s="104"/>
      <c r="AG52260" s="104"/>
      <c r="AK52260" s="104"/>
      <c r="AL52260" s="104"/>
      <c r="AO52260" s="104"/>
      <c r="AP52260" s="104"/>
    </row>
    <row r="52261" spans="21:42" ht="15" customHeight="1" x14ac:dyDescent="0.25">
      <c r="U52261" s="104"/>
      <c r="AB52261" s="104"/>
      <c r="AC52261" s="104"/>
      <c r="AF52261" s="104"/>
      <c r="AG52261" s="104"/>
      <c r="AK52261" s="104"/>
      <c r="AL52261" s="104"/>
      <c r="AO52261" s="104"/>
      <c r="AP52261" s="104"/>
    </row>
    <row r="52262" spans="21:42" ht="15" customHeight="1" x14ac:dyDescent="0.25">
      <c r="U52262" s="104"/>
      <c r="AB52262" s="104"/>
      <c r="AC52262" s="104"/>
      <c r="AF52262" s="104"/>
      <c r="AG52262" s="104"/>
      <c r="AK52262" s="104"/>
      <c r="AL52262" s="104"/>
      <c r="AO52262" s="104"/>
      <c r="AP52262" s="104"/>
    </row>
    <row r="52263" spans="21:42" ht="15" customHeight="1" x14ac:dyDescent="0.25">
      <c r="U52263" s="104"/>
      <c r="AB52263" s="104"/>
      <c r="AC52263" s="104"/>
      <c r="AF52263" s="104"/>
      <c r="AG52263" s="104"/>
      <c r="AK52263" s="104"/>
      <c r="AL52263" s="104"/>
      <c r="AO52263" s="104"/>
      <c r="AP52263" s="104"/>
    </row>
    <row r="52264" spans="21:42" ht="15" customHeight="1" x14ac:dyDescent="0.25">
      <c r="U52264" s="104"/>
      <c r="AB52264" s="104"/>
      <c r="AC52264" s="104"/>
      <c r="AF52264" s="104"/>
      <c r="AG52264" s="104"/>
      <c r="AK52264" s="104"/>
      <c r="AL52264" s="104"/>
      <c r="AO52264" s="104"/>
      <c r="AP52264" s="104"/>
    </row>
    <row r="52265" spans="21:42" ht="15" customHeight="1" x14ac:dyDescent="0.25">
      <c r="U52265" s="104"/>
      <c r="AB52265" s="104"/>
      <c r="AC52265" s="104"/>
      <c r="AF52265" s="104"/>
      <c r="AG52265" s="104"/>
      <c r="AK52265" s="104"/>
      <c r="AL52265" s="104"/>
      <c r="AO52265" s="104"/>
      <c r="AP52265" s="104"/>
    </row>
    <row r="52266" spans="21:42" ht="15" customHeight="1" x14ac:dyDescent="0.25">
      <c r="U52266" s="104"/>
      <c r="AB52266" s="104"/>
      <c r="AC52266" s="104"/>
      <c r="AF52266" s="104"/>
      <c r="AG52266" s="104"/>
      <c r="AK52266" s="104"/>
      <c r="AL52266" s="104"/>
      <c r="AO52266" s="104"/>
      <c r="AP52266" s="104"/>
    </row>
    <row r="52267" spans="21:42" ht="15" customHeight="1" x14ac:dyDescent="0.25">
      <c r="U52267" s="104"/>
      <c r="AB52267" s="104"/>
      <c r="AC52267" s="104"/>
      <c r="AF52267" s="104"/>
      <c r="AG52267" s="104"/>
      <c r="AK52267" s="104"/>
      <c r="AL52267" s="104"/>
      <c r="AO52267" s="104"/>
      <c r="AP52267" s="104"/>
    </row>
    <row r="52268" spans="21:42" ht="15" customHeight="1" x14ac:dyDescent="0.25">
      <c r="U52268" s="104"/>
      <c r="AB52268" s="104"/>
      <c r="AC52268" s="104"/>
      <c r="AF52268" s="104"/>
      <c r="AG52268" s="104"/>
      <c r="AK52268" s="104"/>
      <c r="AL52268" s="104"/>
      <c r="AO52268" s="104"/>
      <c r="AP52268" s="104"/>
    </row>
    <row r="52269" spans="21:42" ht="15" customHeight="1" x14ac:dyDescent="0.25">
      <c r="U52269" s="104"/>
      <c r="AB52269" s="104"/>
      <c r="AC52269" s="104"/>
      <c r="AF52269" s="104"/>
      <c r="AG52269" s="104"/>
      <c r="AK52269" s="104"/>
      <c r="AL52269" s="104"/>
      <c r="AO52269" s="104"/>
      <c r="AP52269" s="104"/>
    </row>
    <row r="52270" spans="21:42" ht="15" customHeight="1" x14ac:dyDescent="0.25">
      <c r="U52270" s="104"/>
      <c r="AB52270" s="104"/>
      <c r="AC52270" s="104"/>
      <c r="AF52270" s="104"/>
      <c r="AG52270" s="104"/>
      <c r="AK52270" s="104"/>
      <c r="AL52270" s="104"/>
      <c r="AO52270" s="104"/>
      <c r="AP52270" s="104"/>
    </row>
    <row r="52271" spans="21:42" ht="15" customHeight="1" x14ac:dyDescent="0.25">
      <c r="U52271" s="104"/>
      <c r="AB52271" s="104"/>
      <c r="AC52271" s="104"/>
      <c r="AF52271" s="104"/>
      <c r="AG52271" s="104"/>
      <c r="AK52271" s="104"/>
      <c r="AL52271" s="104"/>
      <c r="AO52271" s="104"/>
      <c r="AP52271" s="104"/>
    </row>
    <row r="52272" spans="21:42" ht="15" customHeight="1" x14ac:dyDescent="0.25">
      <c r="U52272" s="104"/>
      <c r="AB52272" s="104"/>
      <c r="AC52272" s="104"/>
      <c r="AF52272" s="104"/>
      <c r="AG52272" s="104"/>
      <c r="AK52272" s="104"/>
      <c r="AL52272" s="104"/>
      <c r="AO52272" s="104"/>
      <c r="AP52272" s="104"/>
    </row>
    <row r="52273" spans="21:42" ht="15" customHeight="1" x14ac:dyDescent="0.25">
      <c r="U52273" s="104"/>
      <c r="AB52273" s="104"/>
      <c r="AC52273" s="104"/>
      <c r="AF52273" s="104"/>
      <c r="AG52273" s="104"/>
      <c r="AK52273" s="104"/>
      <c r="AL52273" s="104"/>
      <c r="AO52273" s="104"/>
      <c r="AP52273" s="104"/>
    </row>
    <row r="52274" spans="21:42" ht="15" customHeight="1" x14ac:dyDescent="0.25">
      <c r="U52274" s="104"/>
      <c r="AB52274" s="104"/>
      <c r="AC52274" s="104"/>
      <c r="AF52274" s="104"/>
      <c r="AG52274" s="104"/>
      <c r="AK52274" s="104"/>
      <c r="AL52274" s="104"/>
      <c r="AO52274" s="104"/>
      <c r="AP52274" s="104"/>
    </row>
    <row r="52275" spans="21:42" ht="15" customHeight="1" x14ac:dyDescent="0.25">
      <c r="U52275" s="104"/>
      <c r="AB52275" s="104"/>
      <c r="AC52275" s="104"/>
      <c r="AF52275" s="104"/>
      <c r="AG52275" s="104"/>
      <c r="AK52275" s="104"/>
      <c r="AL52275" s="104"/>
      <c r="AO52275" s="104"/>
      <c r="AP52275" s="104"/>
    </row>
    <row r="52276" spans="21:42" ht="15" customHeight="1" x14ac:dyDescent="0.25">
      <c r="U52276" s="104"/>
      <c r="AB52276" s="104"/>
      <c r="AC52276" s="104"/>
      <c r="AF52276" s="104"/>
      <c r="AG52276" s="104"/>
      <c r="AK52276" s="104"/>
      <c r="AL52276" s="104"/>
      <c r="AO52276" s="104"/>
      <c r="AP52276" s="104"/>
    </row>
    <row r="52277" spans="21:42" ht="15" customHeight="1" x14ac:dyDescent="0.25">
      <c r="U52277" s="104"/>
      <c r="AB52277" s="104"/>
      <c r="AC52277" s="104"/>
      <c r="AF52277" s="104"/>
      <c r="AG52277" s="104"/>
      <c r="AK52277" s="104"/>
      <c r="AL52277" s="104"/>
      <c r="AO52277" s="104"/>
      <c r="AP52277" s="104"/>
    </row>
    <row r="52278" spans="21:42" ht="15" customHeight="1" x14ac:dyDescent="0.25">
      <c r="U52278" s="104"/>
      <c r="AB52278" s="104"/>
      <c r="AC52278" s="104"/>
      <c r="AF52278" s="104"/>
      <c r="AG52278" s="104"/>
      <c r="AK52278" s="104"/>
      <c r="AL52278" s="104"/>
      <c r="AO52278" s="104"/>
      <c r="AP52278" s="104"/>
    </row>
    <row r="52279" spans="21:42" ht="15" customHeight="1" x14ac:dyDescent="0.25">
      <c r="U52279" s="104"/>
      <c r="AB52279" s="104"/>
      <c r="AC52279" s="104"/>
      <c r="AF52279" s="104"/>
      <c r="AG52279" s="104"/>
      <c r="AK52279" s="104"/>
      <c r="AL52279" s="104"/>
      <c r="AO52279" s="104"/>
      <c r="AP52279" s="104"/>
    </row>
    <row r="52280" spans="21:42" ht="15" customHeight="1" x14ac:dyDescent="0.25">
      <c r="U52280" s="104"/>
      <c r="AB52280" s="104"/>
      <c r="AC52280" s="104"/>
      <c r="AF52280" s="104"/>
      <c r="AG52280" s="104"/>
      <c r="AK52280" s="104"/>
      <c r="AL52280" s="104"/>
      <c r="AO52280" s="104"/>
      <c r="AP52280" s="104"/>
    </row>
    <row r="52281" spans="21:42" ht="15" customHeight="1" x14ac:dyDescent="0.25">
      <c r="U52281" s="104"/>
      <c r="AB52281" s="104"/>
      <c r="AC52281" s="104"/>
      <c r="AF52281" s="104"/>
      <c r="AG52281" s="104"/>
      <c r="AK52281" s="104"/>
      <c r="AL52281" s="104"/>
      <c r="AO52281" s="104"/>
      <c r="AP52281" s="104"/>
    </row>
    <row r="52282" spans="21:42" ht="15" customHeight="1" x14ac:dyDescent="0.25">
      <c r="U52282" s="104"/>
      <c r="AB52282" s="104"/>
      <c r="AC52282" s="104"/>
      <c r="AF52282" s="104"/>
      <c r="AG52282" s="104"/>
      <c r="AK52282" s="104"/>
      <c r="AL52282" s="104"/>
      <c r="AO52282" s="104"/>
      <c r="AP52282" s="104"/>
    </row>
    <row r="52283" spans="21:42" ht="15" customHeight="1" x14ac:dyDescent="0.25">
      <c r="U52283" s="104"/>
      <c r="AB52283" s="104"/>
      <c r="AC52283" s="104"/>
      <c r="AF52283" s="104"/>
      <c r="AG52283" s="104"/>
      <c r="AK52283" s="104"/>
      <c r="AL52283" s="104"/>
      <c r="AO52283" s="104"/>
      <c r="AP52283" s="104"/>
    </row>
    <row r="52284" spans="21:42" ht="15" customHeight="1" x14ac:dyDescent="0.25">
      <c r="U52284" s="104"/>
      <c r="AB52284" s="104"/>
      <c r="AC52284" s="104"/>
      <c r="AF52284" s="104"/>
      <c r="AG52284" s="104"/>
      <c r="AK52284" s="104"/>
      <c r="AL52284" s="104"/>
      <c r="AO52284" s="104"/>
      <c r="AP52284" s="104"/>
    </row>
    <row r="52285" spans="21:42" ht="15" customHeight="1" x14ac:dyDescent="0.25">
      <c r="U52285" s="104"/>
      <c r="AB52285" s="104"/>
      <c r="AC52285" s="104"/>
      <c r="AF52285" s="104"/>
      <c r="AG52285" s="104"/>
      <c r="AK52285" s="104"/>
      <c r="AL52285" s="104"/>
      <c r="AO52285" s="104"/>
      <c r="AP52285" s="104"/>
    </row>
    <row r="52286" spans="21:42" ht="15" customHeight="1" x14ac:dyDescent="0.25">
      <c r="U52286" s="104"/>
      <c r="AB52286" s="104"/>
      <c r="AC52286" s="104"/>
      <c r="AF52286" s="104"/>
      <c r="AG52286" s="104"/>
      <c r="AK52286" s="104"/>
      <c r="AL52286" s="104"/>
      <c r="AO52286" s="104"/>
      <c r="AP52286" s="104"/>
    </row>
    <row r="52287" spans="21:42" ht="15" customHeight="1" x14ac:dyDescent="0.25">
      <c r="U52287" s="104"/>
      <c r="AB52287" s="104"/>
      <c r="AC52287" s="104"/>
      <c r="AF52287" s="104"/>
      <c r="AG52287" s="104"/>
      <c r="AK52287" s="104"/>
      <c r="AL52287" s="104"/>
      <c r="AO52287" s="104"/>
      <c r="AP52287" s="104"/>
    </row>
    <row r="52288" spans="21:42" ht="15" customHeight="1" x14ac:dyDescent="0.25">
      <c r="U52288" s="104"/>
      <c r="AB52288" s="104"/>
      <c r="AC52288" s="104"/>
      <c r="AF52288" s="104"/>
      <c r="AG52288" s="104"/>
      <c r="AK52288" s="104"/>
      <c r="AL52288" s="104"/>
      <c r="AO52288" s="104"/>
      <c r="AP52288" s="104"/>
    </row>
    <row r="52289" spans="21:42" ht="15" customHeight="1" x14ac:dyDescent="0.25">
      <c r="U52289" s="104"/>
      <c r="AB52289" s="104"/>
      <c r="AC52289" s="104"/>
      <c r="AF52289" s="104"/>
      <c r="AG52289" s="104"/>
      <c r="AK52289" s="104"/>
      <c r="AL52289" s="104"/>
      <c r="AO52289" s="104"/>
      <c r="AP52289" s="104"/>
    </row>
    <row r="52290" spans="21:42" ht="15" customHeight="1" x14ac:dyDescent="0.25">
      <c r="U52290" s="104"/>
      <c r="AB52290" s="104"/>
      <c r="AC52290" s="104"/>
      <c r="AF52290" s="104"/>
      <c r="AG52290" s="104"/>
      <c r="AK52290" s="104"/>
      <c r="AL52290" s="104"/>
      <c r="AO52290" s="104"/>
      <c r="AP52290" s="104"/>
    </row>
    <row r="52291" spans="21:42" ht="15" customHeight="1" x14ac:dyDescent="0.25">
      <c r="U52291" s="104"/>
      <c r="AB52291" s="104"/>
      <c r="AC52291" s="104"/>
      <c r="AF52291" s="104"/>
      <c r="AG52291" s="104"/>
      <c r="AK52291" s="104"/>
      <c r="AL52291" s="104"/>
      <c r="AO52291" s="104"/>
      <c r="AP52291" s="104"/>
    </row>
    <row r="52292" spans="21:42" ht="15" customHeight="1" x14ac:dyDescent="0.25">
      <c r="U52292" s="104"/>
      <c r="AB52292" s="104"/>
      <c r="AC52292" s="104"/>
      <c r="AF52292" s="104"/>
      <c r="AG52292" s="104"/>
      <c r="AK52292" s="104"/>
      <c r="AL52292" s="104"/>
      <c r="AO52292" s="104"/>
      <c r="AP52292" s="104"/>
    </row>
    <row r="52293" spans="21:42" ht="15" customHeight="1" x14ac:dyDescent="0.25">
      <c r="U52293" s="104"/>
      <c r="AB52293" s="104"/>
      <c r="AC52293" s="104"/>
      <c r="AF52293" s="104"/>
      <c r="AG52293" s="104"/>
      <c r="AK52293" s="104"/>
      <c r="AL52293" s="104"/>
      <c r="AO52293" s="104"/>
      <c r="AP52293" s="104"/>
    </row>
    <row r="52294" spans="21:42" ht="15" customHeight="1" x14ac:dyDescent="0.25">
      <c r="U52294" s="104"/>
      <c r="AB52294" s="104"/>
      <c r="AC52294" s="104"/>
      <c r="AF52294" s="104"/>
      <c r="AG52294" s="104"/>
      <c r="AK52294" s="104"/>
      <c r="AL52294" s="104"/>
      <c r="AO52294" s="104"/>
      <c r="AP52294" s="104"/>
    </row>
    <row r="52295" spans="21:42" ht="15" customHeight="1" x14ac:dyDescent="0.25">
      <c r="U52295" s="104"/>
      <c r="AB52295" s="104"/>
      <c r="AC52295" s="104"/>
      <c r="AF52295" s="104"/>
      <c r="AG52295" s="104"/>
      <c r="AK52295" s="104"/>
      <c r="AL52295" s="104"/>
      <c r="AO52295" s="104"/>
      <c r="AP52295" s="104"/>
    </row>
    <row r="52296" spans="21:42" ht="15" customHeight="1" x14ac:dyDescent="0.25">
      <c r="U52296" s="104"/>
      <c r="AB52296" s="104"/>
      <c r="AC52296" s="104"/>
      <c r="AF52296" s="104"/>
      <c r="AG52296" s="104"/>
      <c r="AK52296" s="104"/>
      <c r="AL52296" s="104"/>
      <c r="AO52296" s="104"/>
      <c r="AP52296" s="104"/>
    </row>
    <row r="52297" spans="21:42" ht="15" customHeight="1" x14ac:dyDescent="0.25">
      <c r="U52297" s="104"/>
      <c r="AB52297" s="104"/>
      <c r="AC52297" s="104"/>
      <c r="AF52297" s="104"/>
      <c r="AG52297" s="104"/>
      <c r="AK52297" s="104"/>
      <c r="AL52297" s="104"/>
      <c r="AO52297" s="104"/>
      <c r="AP52297" s="104"/>
    </row>
    <row r="52298" spans="21:42" ht="15" customHeight="1" x14ac:dyDescent="0.25">
      <c r="U52298" s="104"/>
      <c r="AB52298" s="104"/>
      <c r="AC52298" s="104"/>
      <c r="AF52298" s="104"/>
      <c r="AG52298" s="104"/>
      <c r="AK52298" s="104"/>
      <c r="AL52298" s="104"/>
      <c r="AO52298" s="104"/>
      <c r="AP52298" s="104"/>
    </row>
    <row r="52299" spans="21:42" ht="15" customHeight="1" x14ac:dyDescent="0.25">
      <c r="U52299" s="104"/>
      <c r="AB52299" s="104"/>
      <c r="AC52299" s="104"/>
      <c r="AF52299" s="104"/>
      <c r="AG52299" s="104"/>
      <c r="AK52299" s="104"/>
      <c r="AL52299" s="104"/>
      <c r="AO52299" s="104"/>
      <c r="AP52299" s="104"/>
    </row>
    <row r="52300" spans="21:42" ht="15" customHeight="1" x14ac:dyDescent="0.25">
      <c r="U52300" s="104"/>
      <c r="AB52300" s="104"/>
      <c r="AC52300" s="104"/>
      <c r="AF52300" s="104"/>
      <c r="AG52300" s="104"/>
      <c r="AK52300" s="104"/>
      <c r="AL52300" s="104"/>
      <c r="AO52300" s="104"/>
      <c r="AP52300" s="104"/>
    </row>
    <row r="52301" spans="21:42" ht="15" customHeight="1" x14ac:dyDescent="0.25">
      <c r="U52301" s="104"/>
      <c r="AB52301" s="104"/>
      <c r="AC52301" s="104"/>
      <c r="AF52301" s="104"/>
      <c r="AG52301" s="104"/>
      <c r="AK52301" s="104"/>
      <c r="AL52301" s="104"/>
      <c r="AO52301" s="104"/>
      <c r="AP52301" s="104"/>
    </row>
    <row r="52302" spans="21:42" ht="15" customHeight="1" x14ac:dyDescent="0.25">
      <c r="U52302" s="104"/>
      <c r="AB52302" s="104"/>
      <c r="AC52302" s="104"/>
      <c r="AF52302" s="104"/>
      <c r="AG52302" s="104"/>
      <c r="AK52302" s="104"/>
      <c r="AL52302" s="104"/>
      <c r="AO52302" s="104"/>
      <c r="AP52302" s="104"/>
    </row>
    <row r="52303" spans="21:42" ht="15" customHeight="1" x14ac:dyDescent="0.25">
      <c r="U52303" s="104"/>
      <c r="AB52303" s="104"/>
      <c r="AC52303" s="104"/>
      <c r="AF52303" s="104"/>
      <c r="AG52303" s="104"/>
      <c r="AK52303" s="104"/>
      <c r="AL52303" s="104"/>
      <c r="AO52303" s="104"/>
      <c r="AP52303" s="104"/>
    </row>
    <row r="52304" spans="21:42" ht="15" customHeight="1" x14ac:dyDescent="0.25">
      <c r="U52304" s="104"/>
      <c r="AB52304" s="104"/>
      <c r="AC52304" s="104"/>
      <c r="AF52304" s="104"/>
      <c r="AG52304" s="104"/>
      <c r="AK52304" s="104"/>
      <c r="AL52304" s="104"/>
      <c r="AO52304" s="104"/>
      <c r="AP52304" s="104"/>
    </row>
    <row r="52305" spans="21:42" ht="15" customHeight="1" x14ac:dyDescent="0.25">
      <c r="U52305" s="104"/>
      <c r="AB52305" s="104"/>
      <c r="AC52305" s="104"/>
      <c r="AF52305" s="104"/>
      <c r="AG52305" s="104"/>
      <c r="AK52305" s="104"/>
      <c r="AL52305" s="104"/>
      <c r="AO52305" s="104"/>
      <c r="AP52305" s="104"/>
    </row>
    <row r="52306" spans="21:42" ht="15" customHeight="1" x14ac:dyDescent="0.25">
      <c r="U52306" s="104"/>
      <c r="AB52306" s="104"/>
      <c r="AC52306" s="104"/>
      <c r="AF52306" s="104"/>
      <c r="AG52306" s="104"/>
      <c r="AK52306" s="104"/>
      <c r="AL52306" s="104"/>
      <c r="AO52306" s="104"/>
      <c r="AP52306" s="104"/>
    </row>
    <row r="52307" spans="21:42" ht="15" customHeight="1" x14ac:dyDescent="0.25">
      <c r="U52307" s="104"/>
      <c r="AB52307" s="104"/>
      <c r="AC52307" s="104"/>
      <c r="AF52307" s="104"/>
      <c r="AG52307" s="104"/>
      <c r="AK52307" s="104"/>
      <c r="AL52307" s="104"/>
      <c r="AO52307" s="104"/>
      <c r="AP52307" s="104"/>
    </row>
    <row r="52308" spans="21:42" ht="15" customHeight="1" x14ac:dyDescent="0.25">
      <c r="U52308" s="104"/>
      <c r="AB52308" s="104"/>
      <c r="AC52308" s="104"/>
      <c r="AF52308" s="104"/>
      <c r="AG52308" s="104"/>
      <c r="AK52308" s="104"/>
      <c r="AL52308" s="104"/>
      <c r="AO52308" s="104"/>
      <c r="AP52308" s="104"/>
    </row>
    <row r="52309" spans="21:42" ht="15" customHeight="1" x14ac:dyDescent="0.25">
      <c r="U52309" s="104"/>
      <c r="AB52309" s="104"/>
      <c r="AC52309" s="104"/>
      <c r="AF52309" s="104"/>
      <c r="AG52309" s="104"/>
      <c r="AK52309" s="104"/>
      <c r="AL52309" s="104"/>
      <c r="AO52309" s="104"/>
      <c r="AP52309" s="104"/>
    </row>
    <row r="52310" spans="21:42" ht="15" customHeight="1" x14ac:dyDescent="0.25">
      <c r="U52310" s="104"/>
      <c r="AB52310" s="104"/>
      <c r="AC52310" s="104"/>
      <c r="AF52310" s="104"/>
      <c r="AG52310" s="104"/>
      <c r="AK52310" s="104"/>
      <c r="AL52310" s="104"/>
      <c r="AO52310" s="104"/>
      <c r="AP52310" s="104"/>
    </row>
    <row r="52311" spans="21:42" ht="15" customHeight="1" x14ac:dyDescent="0.25">
      <c r="U52311" s="104"/>
      <c r="AB52311" s="104"/>
      <c r="AC52311" s="104"/>
      <c r="AF52311" s="104"/>
      <c r="AG52311" s="104"/>
      <c r="AK52311" s="104"/>
      <c r="AL52311" s="104"/>
      <c r="AO52311" s="104"/>
      <c r="AP52311" s="104"/>
    </row>
    <row r="52312" spans="21:42" ht="15" customHeight="1" x14ac:dyDescent="0.25">
      <c r="U52312" s="104"/>
      <c r="AB52312" s="104"/>
      <c r="AC52312" s="104"/>
      <c r="AF52312" s="104"/>
      <c r="AG52312" s="104"/>
      <c r="AK52312" s="104"/>
      <c r="AL52312" s="104"/>
      <c r="AO52312" s="104"/>
      <c r="AP52312" s="104"/>
    </row>
    <row r="52313" spans="21:42" ht="15" customHeight="1" x14ac:dyDescent="0.25">
      <c r="U52313" s="104"/>
      <c r="AB52313" s="104"/>
      <c r="AC52313" s="104"/>
      <c r="AF52313" s="104"/>
      <c r="AG52313" s="104"/>
      <c r="AK52313" s="104"/>
      <c r="AL52313" s="104"/>
      <c r="AO52313" s="104"/>
      <c r="AP52313" s="104"/>
    </row>
    <row r="52314" spans="21:42" ht="15" customHeight="1" x14ac:dyDescent="0.25">
      <c r="U52314" s="104"/>
      <c r="AB52314" s="104"/>
      <c r="AC52314" s="104"/>
      <c r="AF52314" s="104"/>
      <c r="AG52314" s="104"/>
      <c r="AK52314" s="104"/>
      <c r="AL52314" s="104"/>
      <c r="AO52314" s="104"/>
      <c r="AP52314" s="104"/>
    </row>
    <row r="52315" spans="21:42" ht="15" customHeight="1" x14ac:dyDescent="0.25">
      <c r="U52315" s="104"/>
      <c r="AB52315" s="104"/>
      <c r="AC52315" s="104"/>
      <c r="AF52315" s="104"/>
      <c r="AG52315" s="104"/>
      <c r="AK52315" s="104"/>
      <c r="AL52315" s="104"/>
      <c r="AO52315" s="104"/>
      <c r="AP52315" s="104"/>
    </row>
    <row r="52316" spans="21:42" ht="15" customHeight="1" x14ac:dyDescent="0.25">
      <c r="U52316" s="104"/>
      <c r="AB52316" s="104"/>
      <c r="AC52316" s="104"/>
      <c r="AF52316" s="104"/>
      <c r="AG52316" s="104"/>
      <c r="AK52316" s="104"/>
      <c r="AL52316" s="104"/>
      <c r="AO52316" s="104"/>
      <c r="AP52316" s="104"/>
    </row>
    <row r="52317" spans="21:42" ht="15" customHeight="1" x14ac:dyDescent="0.25">
      <c r="U52317" s="104"/>
      <c r="AB52317" s="104"/>
      <c r="AC52317" s="104"/>
      <c r="AF52317" s="104"/>
      <c r="AG52317" s="104"/>
      <c r="AK52317" s="104"/>
      <c r="AL52317" s="104"/>
      <c r="AO52317" s="104"/>
      <c r="AP52317" s="104"/>
    </row>
    <row r="52318" spans="21:42" ht="15" customHeight="1" x14ac:dyDescent="0.25">
      <c r="U52318" s="104"/>
      <c r="AB52318" s="104"/>
      <c r="AC52318" s="104"/>
      <c r="AF52318" s="104"/>
      <c r="AG52318" s="104"/>
      <c r="AK52318" s="104"/>
      <c r="AL52318" s="104"/>
      <c r="AO52318" s="104"/>
      <c r="AP52318" s="104"/>
    </row>
    <row r="52319" spans="21:42" ht="15" customHeight="1" x14ac:dyDescent="0.25">
      <c r="U52319" s="104"/>
      <c r="AB52319" s="104"/>
      <c r="AC52319" s="104"/>
      <c r="AF52319" s="104"/>
      <c r="AG52319" s="104"/>
      <c r="AK52319" s="104"/>
      <c r="AL52319" s="104"/>
      <c r="AO52319" s="104"/>
      <c r="AP52319" s="104"/>
    </row>
    <row r="52320" spans="21:42" ht="15" customHeight="1" x14ac:dyDescent="0.25">
      <c r="U52320" s="104"/>
      <c r="AB52320" s="104"/>
      <c r="AC52320" s="104"/>
      <c r="AF52320" s="104"/>
      <c r="AG52320" s="104"/>
      <c r="AK52320" s="104"/>
      <c r="AL52320" s="104"/>
      <c r="AO52320" s="104"/>
      <c r="AP52320" s="104"/>
    </row>
    <row r="52321" spans="21:42" ht="15" customHeight="1" x14ac:dyDescent="0.25">
      <c r="U52321" s="104"/>
      <c r="AB52321" s="104"/>
      <c r="AC52321" s="104"/>
      <c r="AF52321" s="104"/>
      <c r="AG52321" s="104"/>
      <c r="AK52321" s="104"/>
      <c r="AL52321" s="104"/>
      <c r="AO52321" s="104"/>
      <c r="AP52321" s="104"/>
    </row>
    <row r="52322" spans="21:42" ht="15" customHeight="1" x14ac:dyDescent="0.25">
      <c r="U52322" s="104"/>
      <c r="AB52322" s="104"/>
      <c r="AC52322" s="104"/>
      <c r="AF52322" s="104"/>
      <c r="AG52322" s="104"/>
      <c r="AK52322" s="104"/>
      <c r="AL52322" s="104"/>
      <c r="AO52322" s="104"/>
      <c r="AP52322" s="104"/>
    </row>
    <row r="52323" spans="21:42" ht="15" customHeight="1" x14ac:dyDescent="0.25">
      <c r="U52323" s="104"/>
      <c r="AB52323" s="104"/>
      <c r="AC52323" s="104"/>
      <c r="AF52323" s="104"/>
      <c r="AG52323" s="104"/>
      <c r="AK52323" s="104"/>
      <c r="AL52323" s="104"/>
      <c r="AO52323" s="104"/>
      <c r="AP52323" s="104"/>
    </row>
    <row r="52324" spans="21:42" ht="15" customHeight="1" x14ac:dyDescent="0.25">
      <c r="U52324" s="104"/>
      <c r="AB52324" s="104"/>
      <c r="AC52324" s="104"/>
      <c r="AF52324" s="104"/>
      <c r="AG52324" s="104"/>
      <c r="AK52324" s="104"/>
      <c r="AL52324" s="104"/>
      <c r="AO52324" s="104"/>
      <c r="AP52324" s="104"/>
    </row>
    <row r="52325" spans="21:42" ht="15" customHeight="1" x14ac:dyDescent="0.25">
      <c r="U52325" s="104"/>
      <c r="AB52325" s="104"/>
      <c r="AC52325" s="104"/>
      <c r="AF52325" s="104"/>
      <c r="AG52325" s="104"/>
      <c r="AK52325" s="104"/>
      <c r="AL52325" s="104"/>
      <c r="AO52325" s="104"/>
      <c r="AP52325" s="104"/>
    </row>
    <row r="52326" spans="21:42" ht="15" customHeight="1" x14ac:dyDescent="0.25">
      <c r="U52326" s="104"/>
      <c r="AB52326" s="104"/>
      <c r="AC52326" s="104"/>
      <c r="AF52326" s="104"/>
      <c r="AG52326" s="104"/>
      <c r="AK52326" s="104"/>
      <c r="AL52326" s="104"/>
      <c r="AO52326" s="104"/>
      <c r="AP52326" s="104"/>
    </row>
    <row r="52327" spans="21:42" ht="15" customHeight="1" x14ac:dyDescent="0.25">
      <c r="U52327" s="104"/>
      <c r="AB52327" s="104"/>
      <c r="AC52327" s="104"/>
      <c r="AF52327" s="104"/>
      <c r="AG52327" s="104"/>
      <c r="AK52327" s="104"/>
      <c r="AL52327" s="104"/>
      <c r="AO52327" s="104"/>
      <c r="AP52327" s="104"/>
    </row>
    <row r="52328" spans="21:42" ht="15" customHeight="1" x14ac:dyDescent="0.25">
      <c r="U52328" s="104"/>
      <c r="AB52328" s="104"/>
      <c r="AC52328" s="104"/>
      <c r="AF52328" s="104"/>
      <c r="AG52328" s="104"/>
      <c r="AK52328" s="104"/>
      <c r="AL52328" s="104"/>
      <c r="AO52328" s="104"/>
      <c r="AP52328" s="104"/>
    </row>
    <row r="52329" spans="21:42" ht="15" customHeight="1" x14ac:dyDescent="0.25">
      <c r="U52329" s="104"/>
      <c r="AB52329" s="104"/>
      <c r="AC52329" s="104"/>
      <c r="AF52329" s="104"/>
      <c r="AG52329" s="104"/>
      <c r="AK52329" s="104"/>
      <c r="AL52329" s="104"/>
      <c r="AO52329" s="104"/>
      <c r="AP52329" s="104"/>
    </row>
    <row r="52330" spans="21:42" ht="15" customHeight="1" x14ac:dyDescent="0.25">
      <c r="U52330" s="104"/>
      <c r="AB52330" s="104"/>
      <c r="AC52330" s="104"/>
      <c r="AF52330" s="104"/>
      <c r="AG52330" s="104"/>
      <c r="AK52330" s="104"/>
      <c r="AL52330" s="104"/>
      <c r="AO52330" s="104"/>
      <c r="AP52330" s="104"/>
    </row>
    <row r="52331" spans="21:42" ht="15" customHeight="1" x14ac:dyDescent="0.25">
      <c r="U52331" s="104"/>
      <c r="AB52331" s="104"/>
      <c r="AC52331" s="104"/>
      <c r="AF52331" s="104"/>
      <c r="AG52331" s="104"/>
      <c r="AK52331" s="104"/>
      <c r="AL52331" s="104"/>
      <c r="AO52331" s="104"/>
      <c r="AP52331" s="104"/>
    </row>
    <row r="52332" spans="21:42" ht="15" customHeight="1" x14ac:dyDescent="0.25">
      <c r="U52332" s="104"/>
      <c r="AB52332" s="104"/>
      <c r="AC52332" s="104"/>
      <c r="AF52332" s="104"/>
      <c r="AG52332" s="104"/>
      <c r="AK52332" s="104"/>
      <c r="AL52332" s="104"/>
      <c r="AO52332" s="104"/>
      <c r="AP52332" s="104"/>
    </row>
    <row r="52333" spans="21:42" ht="15" customHeight="1" x14ac:dyDescent="0.25">
      <c r="U52333" s="104"/>
      <c r="AB52333" s="104"/>
      <c r="AC52333" s="104"/>
      <c r="AF52333" s="104"/>
      <c r="AG52333" s="104"/>
      <c r="AK52333" s="104"/>
      <c r="AL52333" s="104"/>
      <c r="AO52333" s="104"/>
      <c r="AP52333" s="104"/>
    </row>
    <row r="52334" spans="21:42" ht="15" customHeight="1" x14ac:dyDescent="0.25">
      <c r="U52334" s="104"/>
      <c r="AB52334" s="104"/>
      <c r="AC52334" s="104"/>
      <c r="AF52334" s="104"/>
      <c r="AG52334" s="104"/>
      <c r="AK52334" s="104"/>
      <c r="AL52334" s="104"/>
      <c r="AO52334" s="104"/>
      <c r="AP52334" s="104"/>
    </row>
    <row r="52335" spans="21:42" ht="15" customHeight="1" x14ac:dyDescent="0.25">
      <c r="U52335" s="104"/>
      <c r="AB52335" s="104"/>
      <c r="AC52335" s="104"/>
      <c r="AF52335" s="104"/>
      <c r="AG52335" s="104"/>
      <c r="AK52335" s="104"/>
      <c r="AL52335" s="104"/>
      <c r="AO52335" s="104"/>
      <c r="AP52335" s="104"/>
    </row>
    <row r="52336" spans="21:42" ht="15" customHeight="1" x14ac:dyDescent="0.25">
      <c r="U52336" s="104"/>
      <c r="AB52336" s="104"/>
      <c r="AC52336" s="104"/>
      <c r="AF52336" s="104"/>
      <c r="AG52336" s="104"/>
      <c r="AK52336" s="104"/>
      <c r="AL52336" s="104"/>
      <c r="AO52336" s="104"/>
      <c r="AP52336" s="104"/>
    </row>
    <row r="52337" spans="21:42" ht="15" customHeight="1" x14ac:dyDescent="0.25">
      <c r="U52337" s="104"/>
      <c r="AB52337" s="104"/>
      <c r="AC52337" s="104"/>
      <c r="AF52337" s="104"/>
      <c r="AG52337" s="104"/>
      <c r="AK52337" s="104"/>
      <c r="AL52337" s="104"/>
      <c r="AO52337" s="104"/>
      <c r="AP52337" s="104"/>
    </row>
    <row r="52338" spans="21:42" ht="15" customHeight="1" x14ac:dyDescent="0.25">
      <c r="U52338" s="104"/>
      <c r="AB52338" s="104"/>
      <c r="AC52338" s="104"/>
      <c r="AF52338" s="104"/>
      <c r="AG52338" s="104"/>
      <c r="AK52338" s="104"/>
      <c r="AL52338" s="104"/>
      <c r="AO52338" s="104"/>
      <c r="AP52338" s="104"/>
    </row>
    <row r="52339" spans="21:42" ht="15" customHeight="1" x14ac:dyDescent="0.25">
      <c r="U52339" s="104"/>
      <c r="AB52339" s="104"/>
      <c r="AC52339" s="104"/>
      <c r="AF52339" s="104"/>
      <c r="AG52339" s="104"/>
      <c r="AK52339" s="104"/>
      <c r="AL52339" s="104"/>
      <c r="AO52339" s="104"/>
      <c r="AP52339" s="104"/>
    </row>
    <row r="52340" spans="21:42" ht="15" customHeight="1" x14ac:dyDescent="0.25">
      <c r="U52340" s="104"/>
      <c r="AB52340" s="104"/>
      <c r="AC52340" s="104"/>
      <c r="AF52340" s="104"/>
      <c r="AG52340" s="104"/>
      <c r="AK52340" s="104"/>
      <c r="AL52340" s="104"/>
      <c r="AO52340" s="104"/>
      <c r="AP52340" s="104"/>
    </row>
    <row r="52341" spans="21:42" ht="15" customHeight="1" x14ac:dyDescent="0.25">
      <c r="U52341" s="104"/>
      <c r="AB52341" s="104"/>
      <c r="AC52341" s="104"/>
      <c r="AF52341" s="104"/>
      <c r="AG52341" s="104"/>
      <c r="AK52341" s="104"/>
      <c r="AL52341" s="104"/>
      <c r="AO52341" s="104"/>
      <c r="AP52341" s="104"/>
    </row>
    <row r="52342" spans="21:42" ht="15" customHeight="1" x14ac:dyDescent="0.25">
      <c r="U52342" s="104"/>
      <c r="AB52342" s="104"/>
      <c r="AC52342" s="104"/>
      <c r="AF52342" s="104"/>
      <c r="AG52342" s="104"/>
      <c r="AK52342" s="104"/>
      <c r="AL52342" s="104"/>
      <c r="AO52342" s="104"/>
      <c r="AP52342" s="104"/>
    </row>
    <row r="52343" spans="21:42" ht="15" customHeight="1" x14ac:dyDescent="0.25">
      <c r="U52343" s="104"/>
      <c r="AB52343" s="104"/>
      <c r="AC52343" s="104"/>
      <c r="AF52343" s="104"/>
      <c r="AG52343" s="104"/>
      <c r="AK52343" s="104"/>
      <c r="AL52343" s="104"/>
      <c r="AO52343" s="104"/>
      <c r="AP52343" s="104"/>
    </row>
    <row r="52344" spans="21:42" ht="15" customHeight="1" x14ac:dyDescent="0.25">
      <c r="U52344" s="104"/>
      <c r="AB52344" s="104"/>
      <c r="AC52344" s="104"/>
      <c r="AF52344" s="104"/>
      <c r="AG52344" s="104"/>
      <c r="AK52344" s="104"/>
      <c r="AL52344" s="104"/>
      <c r="AO52344" s="104"/>
      <c r="AP52344" s="104"/>
    </row>
    <row r="52345" spans="21:42" ht="15" customHeight="1" x14ac:dyDescent="0.25">
      <c r="U52345" s="104"/>
      <c r="AB52345" s="104"/>
      <c r="AC52345" s="104"/>
      <c r="AF52345" s="104"/>
      <c r="AG52345" s="104"/>
      <c r="AK52345" s="104"/>
      <c r="AL52345" s="104"/>
      <c r="AO52345" s="104"/>
      <c r="AP52345" s="104"/>
    </row>
    <row r="52346" spans="21:42" ht="15" customHeight="1" x14ac:dyDescent="0.25">
      <c r="U52346" s="104"/>
      <c r="AB52346" s="104"/>
      <c r="AC52346" s="104"/>
      <c r="AF52346" s="104"/>
      <c r="AG52346" s="104"/>
      <c r="AK52346" s="104"/>
      <c r="AL52346" s="104"/>
      <c r="AO52346" s="104"/>
      <c r="AP52346" s="104"/>
    </row>
    <row r="52347" spans="21:42" ht="15" customHeight="1" x14ac:dyDescent="0.25">
      <c r="U52347" s="104"/>
      <c r="AB52347" s="104"/>
      <c r="AC52347" s="104"/>
      <c r="AF52347" s="104"/>
      <c r="AG52347" s="104"/>
      <c r="AK52347" s="104"/>
      <c r="AL52347" s="104"/>
      <c r="AO52347" s="104"/>
      <c r="AP52347" s="104"/>
    </row>
    <row r="52348" spans="21:42" ht="15" customHeight="1" x14ac:dyDescent="0.25">
      <c r="U52348" s="104"/>
      <c r="AB52348" s="104"/>
      <c r="AC52348" s="104"/>
      <c r="AF52348" s="104"/>
      <c r="AG52348" s="104"/>
      <c r="AK52348" s="104"/>
      <c r="AL52348" s="104"/>
      <c r="AO52348" s="104"/>
      <c r="AP52348" s="104"/>
    </row>
    <row r="52349" spans="21:42" ht="15" customHeight="1" x14ac:dyDescent="0.25">
      <c r="U52349" s="104"/>
      <c r="AB52349" s="104"/>
      <c r="AC52349" s="104"/>
      <c r="AF52349" s="104"/>
      <c r="AG52349" s="104"/>
      <c r="AK52349" s="104"/>
      <c r="AL52349" s="104"/>
      <c r="AO52349" s="104"/>
      <c r="AP52349" s="104"/>
    </row>
    <row r="52350" spans="21:42" ht="15" customHeight="1" x14ac:dyDescent="0.25">
      <c r="U52350" s="104"/>
      <c r="AB52350" s="104"/>
      <c r="AC52350" s="104"/>
      <c r="AF52350" s="104"/>
      <c r="AG52350" s="104"/>
      <c r="AK52350" s="104"/>
      <c r="AL52350" s="104"/>
      <c r="AO52350" s="104"/>
      <c r="AP52350" s="104"/>
    </row>
    <row r="52351" spans="21:42" ht="15" customHeight="1" x14ac:dyDescent="0.25">
      <c r="U52351" s="104"/>
      <c r="AB52351" s="104"/>
      <c r="AC52351" s="104"/>
      <c r="AF52351" s="104"/>
      <c r="AG52351" s="104"/>
      <c r="AK52351" s="104"/>
      <c r="AL52351" s="104"/>
      <c r="AO52351" s="104"/>
      <c r="AP52351" s="104"/>
    </row>
    <row r="52352" spans="21:42" ht="15" customHeight="1" x14ac:dyDescent="0.25">
      <c r="U52352" s="104"/>
      <c r="AB52352" s="104"/>
      <c r="AC52352" s="104"/>
      <c r="AF52352" s="104"/>
      <c r="AG52352" s="104"/>
      <c r="AK52352" s="104"/>
      <c r="AL52352" s="104"/>
      <c r="AO52352" s="104"/>
      <c r="AP52352" s="104"/>
    </row>
    <row r="52353" spans="21:42" ht="15" customHeight="1" x14ac:dyDescent="0.25">
      <c r="U52353" s="104"/>
      <c r="AB52353" s="104"/>
      <c r="AC52353" s="104"/>
      <c r="AF52353" s="104"/>
      <c r="AG52353" s="104"/>
      <c r="AK52353" s="104"/>
      <c r="AL52353" s="104"/>
      <c r="AO52353" s="104"/>
      <c r="AP52353" s="104"/>
    </row>
    <row r="52354" spans="21:42" ht="15" customHeight="1" x14ac:dyDescent="0.25">
      <c r="U52354" s="104"/>
      <c r="AB52354" s="104"/>
      <c r="AC52354" s="104"/>
      <c r="AF52354" s="104"/>
      <c r="AG52354" s="104"/>
      <c r="AK52354" s="104"/>
      <c r="AL52354" s="104"/>
      <c r="AO52354" s="104"/>
      <c r="AP52354" s="104"/>
    </row>
    <row r="52355" spans="21:42" ht="15" customHeight="1" x14ac:dyDescent="0.25">
      <c r="U52355" s="104"/>
      <c r="AB52355" s="104"/>
      <c r="AC52355" s="104"/>
      <c r="AF52355" s="104"/>
      <c r="AG52355" s="104"/>
      <c r="AK52355" s="104"/>
      <c r="AL52355" s="104"/>
      <c r="AO52355" s="104"/>
      <c r="AP52355" s="104"/>
    </row>
    <row r="52356" spans="21:42" ht="15" customHeight="1" x14ac:dyDescent="0.25">
      <c r="U52356" s="104"/>
      <c r="AB52356" s="104"/>
      <c r="AC52356" s="104"/>
      <c r="AF52356" s="104"/>
      <c r="AG52356" s="104"/>
      <c r="AK52356" s="104"/>
      <c r="AL52356" s="104"/>
      <c r="AO52356" s="104"/>
      <c r="AP52356" s="104"/>
    </row>
    <row r="52357" spans="21:42" ht="15" customHeight="1" x14ac:dyDescent="0.25">
      <c r="U52357" s="104"/>
      <c r="AB52357" s="104"/>
      <c r="AC52357" s="104"/>
      <c r="AF52357" s="104"/>
      <c r="AG52357" s="104"/>
      <c r="AK52357" s="104"/>
      <c r="AL52357" s="104"/>
      <c r="AO52357" s="104"/>
      <c r="AP52357" s="104"/>
    </row>
    <row r="52358" spans="21:42" ht="15" customHeight="1" x14ac:dyDescent="0.25">
      <c r="U52358" s="104"/>
      <c r="AB52358" s="104"/>
      <c r="AC52358" s="104"/>
      <c r="AF52358" s="104"/>
      <c r="AG52358" s="104"/>
      <c r="AK52358" s="104"/>
      <c r="AL52358" s="104"/>
      <c r="AO52358" s="104"/>
      <c r="AP52358" s="104"/>
    </row>
    <row r="52359" spans="21:42" ht="15" customHeight="1" x14ac:dyDescent="0.25">
      <c r="U52359" s="104"/>
      <c r="AB52359" s="104"/>
      <c r="AC52359" s="104"/>
      <c r="AF52359" s="104"/>
      <c r="AG52359" s="104"/>
      <c r="AK52359" s="104"/>
      <c r="AL52359" s="104"/>
      <c r="AO52359" s="104"/>
      <c r="AP52359" s="104"/>
    </row>
    <row r="52360" spans="21:42" ht="15" customHeight="1" x14ac:dyDescent="0.25">
      <c r="U52360" s="104"/>
      <c r="AB52360" s="104"/>
      <c r="AC52360" s="104"/>
      <c r="AF52360" s="104"/>
      <c r="AG52360" s="104"/>
      <c r="AK52360" s="104"/>
      <c r="AL52360" s="104"/>
      <c r="AO52360" s="104"/>
      <c r="AP52360" s="104"/>
    </row>
    <row r="52361" spans="21:42" ht="15" customHeight="1" x14ac:dyDescent="0.25">
      <c r="U52361" s="104"/>
      <c r="AB52361" s="104"/>
      <c r="AC52361" s="104"/>
      <c r="AF52361" s="104"/>
      <c r="AG52361" s="104"/>
      <c r="AK52361" s="104"/>
      <c r="AL52361" s="104"/>
      <c r="AO52361" s="104"/>
      <c r="AP52361" s="104"/>
    </row>
    <row r="52362" spans="21:42" ht="15" customHeight="1" x14ac:dyDescent="0.25">
      <c r="U52362" s="104"/>
      <c r="AB52362" s="104"/>
      <c r="AC52362" s="104"/>
      <c r="AF52362" s="104"/>
      <c r="AG52362" s="104"/>
      <c r="AK52362" s="104"/>
      <c r="AL52362" s="104"/>
      <c r="AO52362" s="104"/>
      <c r="AP52362" s="104"/>
    </row>
    <row r="52363" spans="21:42" ht="15" customHeight="1" x14ac:dyDescent="0.25">
      <c r="U52363" s="104"/>
      <c r="AB52363" s="104"/>
      <c r="AC52363" s="104"/>
      <c r="AF52363" s="104"/>
      <c r="AG52363" s="104"/>
      <c r="AK52363" s="104"/>
      <c r="AL52363" s="104"/>
      <c r="AO52363" s="104"/>
      <c r="AP52363" s="104"/>
    </row>
    <row r="52364" spans="21:42" ht="15" customHeight="1" x14ac:dyDescent="0.25">
      <c r="U52364" s="104"/>
      <c r="AB52364" s="104"/>
      <c r="AC52364" s="104"/>
      <c r="AF52364" s="104"/>
      <c r="AG52364" s="104"/>
      <c r="AK52364" s="104"/>
      <c r="AL52364" s="104"/>
      <c r="AO52364" s="104"/>
      <c r="AP52364" s="104"/>
    </row>
    <row r="52365" spans="21:42" ht="15" customHeight="1" x14ac:dyDescent="0.25">
      <c r="U52365" s="104"/>
      <c r="AB52365" s="104"/>
      <c r="AC52365" s="104"/>
      <c r="AF52365" s="104"/>
      <c r="AG52365" s="104"/>
      <c r="AK52365" s="104"/>
      <c r="AL52365" s="104"/>
      <c r="AO52365" s="104"/>
      <c r="AP52365" s="104"/>
    </row>
    <row r="52366" spans="21:42" ht="15" customHeight="1" x14ac:dyDescent="0.25">
      <c r="U52366" s="104"/>
      <c r="AB52366" s="104"/>
      <c r="AC52366" s="104"/>
      <c r="AF52366" s="104"/>
      <c r="AG52366" s="104"/>
      <c r="AK52366" s="104"/>
      <c r="AL52366" s="104"/>
      <c r="AO52366" s="104"/>
      <c r="AP52366" s="104"/>
    </row>
    <row r="52367" spans="21:42" ht="15" customHeight="1" x14ac:dyDescent="0.25">
      <c r="U52367" s="104"/>
      <c r="AB52367" s="104"/>
      <c r="AC52367" s="104"/>
      <c r="AF52367" s="104"/>
      <c r="AG52367" s="104"/>
      <c r="AK52367" s="104"/>
      <c r="AL52367" s="104"/>
      <c r="AO52367" s="104"/>
      <c r="AP52367" s="104"/>
    </row>
    <row r="52368" spans="21:42" ht="15" customHeight="1" x14ac:dyDescent="0.25">
      <c r="U52368" s="104"/>
      <c r="AB52368" s="104"/>
      <c r="AC52368" s="104"/>
      <c r="AF52368" s="104"/>
      <c r="AG52368" s="104"/>
      <c r="AK52368" s="104"/>
      <c r="AL52368" s="104"/>
      <c r="AO52368" s="104"/>
      <c r="AP52368" s="104"/>
    </row>
    <row r="52369" spans="21:42" ht="15" customHeight="1" x14ac:dyDescent="0.25">
      <c r="U52369" s="104"/>
      <c r="AB52369" s="104"/>
      <c r="AC52369" s="104"/>
      <c r="AF52369" s="104"/>
      <c r="AG52369" s="104"/>
      <c r="AK52369" s="104"/>
      <c r="AL52369" s="104"/>
      <c r="AO52369" s="104"/>
      <c r="AP52369" s="104"/>
    </row>
    <row r="52370" spans="21:42" ht="15" customHeight="1" x14ac:dyDescent="0.25">
      <c r="U52370" s="104"/>
      <c r="AB52370" s="104"/>
      <c r="AC52370" s="104"/>
      <c r="AF52370" s="104"/>
      <c r="AG52370" s="104"/>
      <c r="AK52370" s="104"/>
      <c r="AL52370" s="104"/>
      <c r="AO52370" s="104"/>
      <c r="AP52370" s="104"/>
    </row>
    <row r="52371" spans="21:42" ht="15" customHeight="1" x14ac:dyDescent="0.25">
      <c r="U52371" s="104"/>
      <c r="AB52371" s="104"/>
      <c r="AC52371" s="104"/>
      <c r="AF52371" s="104"/>
      <c r="AG52371" s="104"/>
      <c r="AK52371" s="104"/>
      <c r="AL52371" s="104"/>
      <c r="AO52371" s="104"/>
      <c r="AP52371" s="104"/>
    </row>
    <row r="52372" spans="21:42" ht="15" customHeight="1" x14ac:dyDescent="0.25">
      <c r="U52372" s="104"/>
      <c r="AB52372" s="104"/>
      <c r="AC52372" s="104"/>
      <c r="AF52372" s="104"/>
      <c r="AG52372" s="104"/>
      <c r="AK52372" s="104"/>
      <c r="AL52372" s="104"/>
      <c r="AO52372" s="104"/>
      <c r="AP52372" s="104"/>
    </row>
    <row r="52373" spans="21:42" ht="15" customHeight="1" x14ac:dyDescent="0.25">
      <c r="U52373" s="104"/>
      <c r="AB52373" s="104"/>
      <c r="AC52373" s="104"/>
      <c r="AF52373" s="104"/>
      <c r="AG52373" s="104"/>
      <c r="AK52373" s="104"/>
      <c r="AL52373" s="104"/>
      <c r="AO52373" s="104"/>
      <c r="AP52373" s="104"/>
    </row>
    <row r="52374" spans="21:42" ht="15" customHeight="1" x14ac:dyDescent="0.25">
      <c r="U52374" s="104"/>
      <c r="AB52374" s="104"/>
      <c r="AC52374" s="104"/>
      <c r="AF52374" s="104"/>
      <c r="AG52374" s="104"/>
      <c r="AK52374" s="104"/>
      <c r="AL52374" s="104"/>
      <c r="AO52374" s="104"/>
      <c r="AP52374" s="104"/>
    </row>
    <row r="52375" spans="21:42" ht="15" customHeight="1" x14ac:dyDescent="0.25">
      <c r="U52375" s="104"/>
      <c r="AB52375" s="104"/>
      <c r="AC52375" s="104"/>
      <c r="AF52375" s="104"/>
      <c r="AG52375" s="104"/>
      <c r="AK52375" s="104"/>
      <c r="AL52375" s="104"/>
      <c r="AO52375" s="104"/>
      <c r="AP52375" s="104"/>
    </row>
    <row r="52376" spans="21:42" ht="15" customHeight="1" x14ac:dyDescent="0.25">
      <c r="U52376" s="104"/>
      <c r="AB52376" s="104"/>
      <c r="AC52376" s="104"/>
      <c r="AF52376" s="104"/>
      <c r="AG52376" s="104"/>
      <c r="AK52376" s="104"/>
      <c r="AL52376" s="104"/>
      <c r="AO52376" s="104"/>
      <c r="AP52376" s="104"/>
    </row>
    <row r="52377" spans="21:42" ht="15" customHeight="1" x14ac:dyDescent="0.25">
      <c r="U52377" s="104"/>
      <c r="AB52377" s="104"/>
      <c r="AC52377" s="104"/>
      <c r="AF52377" s="104"/>
      <c r="AG52377" s="104"/>
      <c r="AK52377" s="104"/>
      <c r="AL52377" s="104"/>
      <c r="AO52377" s="104"/>
      <c r="AP52377" s="104"/>
    </row>
    <row r="52378" spans="21:42" ht="15" customHeight="1" x14ac:dyDescent="0.25">
      <c r="U52378" s="104"/>
      <c r="AB52378" s="104"/>
      <c r="AC52378" s="104"/>
      <c r="AF52378" s="104"/>
      <c r="AG52378" s="104"/>
      <c r="AK52378" s="104"/>
      <c r="AL52378" s="104"/>
      <c r="AO52378" s="104"/>
      <c r="AP52378" s="104"/>
    </row>
    <row r="52379" spans="21:42" ht="15" customHeight="1" x14ac:dyDescent="0.25">
      <c r="U52379" s="104"/>
      <c r="AB52379" s="104"/>
      <c r="AC52379" s="104"/>
      <c r="AF52379" s="104"/>
      <c r="AG52379" s="104"/>
      <c r="AK52379" s="104"/>
      <c r="AL52379" s="104"/>
      <c r="AO52379" s="104"/>
      <c r="AP52379" s="104"/>
    </row>
    <row r="52380" spans="21:42" ht="15" customHeight="1" x14ac:dyDescent="0.25">
      <c r="U52380" s="104"/>
      <c r="AB52380" s="104"/>
      <c r="AC52380" s="104"/>
      <c r="AF52380" s="104"/>
      <c r="AG52380" s="104"/>
      <c r="AK52380" s="104"/>
      <c r="AL52380" s="104"/>
      <c r="AO52380" s="104"/>
      <c r="AP52380" s="104"/>
    </row>
    <row r="52381" spans="21:42" ht="15" customHeight="1" x14ac:dyDescent="0.25">
      <c r="U52381" s="104"/>
      <c r="AB52381" s="104"/>
      <c r="AC52381" s="104"/>
      <c r="AF52381" s="104"/>
      <c r="AG52381" s="104"/>
      <c r="AK52381" s="104"/>
      <c r="AL52381" s="104"/>
      <c r="AO52381" s="104"/>
      <c r="AP52381" s="104"/>
    </row>
    <row r="52382" spans="21:42" ht="15" customHeight="1" x14ac:dyDescent="0.25">
      <c r="U52382" s="104"/>
      <c r="AB52382" s="104"/>
      <c r="AC52382" s="104"/>
      <c r="AF52382" s="104"/>
      <c r="AG52382" s="104"/>
      <c r="AK52382" s="104"/>
      <c r="AL52382" s="104"/>
      <c r="AO52382" s="104"/>
      <c r="AP52382" s="104"/>
    </row>
    <row r="52383" spans="21:42" ht="15" customHeight="1" x14ac:dyDescent="0.25">
      <c r="U52383" s="104"/>
      <c r="AB52383" s="104"/>
      <c r="AC52383" s="104"/>
      <c r="AF52383" s="104"/>
      <c r="AG52383" s="104"/>
      <c r="AK52383" s="104"/>
      <c r="AL52383" s="104"/>
      <c r="AO52383" s="104"/>
      <c r="AP52383" s="104"/>
    </row>
    <row r="52384" spans="21:42" ht="15" customHeight="1" x14ac:dyDescent="0.25">
      <c r="U52384" s="104"/>
      <c r="AB52384" s="104"/>
      <c r="AC52384" s="104"/>
      <c r="AF52384" s="104"/>
      <c r="AG52384" s="104"/>
      <c r="AK52384" s="104"/>
      <c r="AL52384" s="104"/>
      <c r="AO52384" s="104"/>
      <c r="AP52384" s="104"/>
    </row>
    <row r="52385" spans="21:42" ht="15" customHeight="1" x14ac:dyDescent="0.25">
      <c r="U52385" s="104"/>
      <c r="AB52385" s="104"/>
      <c r="AC52385" s="104"/>
      <c r="AF52385" s="104"/>
      <c r="AG52385" s="104"/>
      <c r="AK52385" s="104"/>
      <c r="AL52385" s="104"/>
      <c r="AO52385" s="104"/>
      <c r="AP52385" s="104"/>
    </row>
    <row r="52386" spans="21:42" ht="15" customHeight="1" x14ac:dyDescent="0.25">
      <c r="U52386" s="104"/>
      <c r="AB52386" s="104"/>
      <c r="AC52386" s="104"/>
      <c r="AF52386" s="104"/>
      <c r="AG52386" s="104"/>
      <c r="AK52386" s="104"/>
      <c r="AL52386" s="104"/>
      <c r="AO52386" s="104"/>
      <c r="AP52386" s="104"/>
    </row>
    <row r="52387" spans="21:42" ht="15" customHeight="1" x14ac:dyDescent="0.25">
      <c r="U52387" s="104"/>
      <c r="AB52387" s="104"/>
      <c r="AC52387" s="104"/>
      <c r="AF52387" s="104"/>
      <c r="AG52387" s="104"/>
      <c r="AK52387" s="104"/>
      <c r="AL52387" s="104"/>
      <c r="AO52387" s="104"/>
      <c r="AP52387" s="104"/>
    </row>
    <row r="52388" spans="21:42" ht="15" customHeight="1" x14ac:dyDescent="0.25">
      <c r="U52388" s="104"/>
      <c r="AB52388" s="104"/>
      <c r="AC52388" s="104"/>
      <c r="AF52388" s="104"/>
      <c r="AG52388" s="104"/>
      <c r="AK52388" s="104"/>
      <c r="AL52388" s="104"/>
      <c r="AO52388" s="104"/>
      <c r="AP52388" s="104"/>
    </row>
    <row r="52389" spans="21:42" ht="15" customHeight="1" x14ac:dyDescent="0.25">
      <c r="U52389" s="104"/>
      <c r="AB52389" s="104"/>
      <c r="AC52389" s="104"/>
      <c r="AF52389" s="104"/>
      <c r="AG52389" s="104"/>
      <c r="AK52389" s="104"/>
      <c r="AL52389" s="104"/>
      <c r="AO52389" s="104"/>
      <c r="AP52389" s="104"/>
    </row>
    <row r="52390" spans="21:42" ht="15" customHeight="1" x14ac:dyDescent="0.25">
      <c r="U52390" s="104"/>
      <c r="AB52390" s="104"/>
      <c r="AC52390" s="104"/>
      <c r="AF52390" s="104"/>
      <c r="AG52390" s="104"/>
      <c r="AK52390" s="104"/>
      <c r="AL52390" s="104"/>
      <c r="AO52390" s="104"/>
      <c r="AP52390" s="104"/>
    </row>
    <row r="52391" spans="21:42" ht="15" customHeight="1" x14ac:dyDescent="0.25">
      <c r="U52391" s="104"/>
      <c r="AB52391" s="104"/>
      <c r="AC52391" s="104"/>
      <c r="AF52391" s="104"/>
      <c r="AG52391" s="104"/>
      <c r="AK52391" s="104"/>
      <c r="AL52391" s="104"/>
      <c r="AO52391" s="104"/>
      <c r="AP52391" s="104"/>
    </row>
    <row r="52392" spans="21:42" ht="15" customHeight="1" x14ac:dyDescent="0.25">
      <c r="U52392" s="104"/>
      <c r="AB52392" s="104"/>
      <c r="AC52392" s="104"/>
      <c r="AF52392" s="104"/>
      <c r="AG52392" s="104"/>
      <c r="AK52392" s="104"/>
      <c r="AL52392" s="104"/>
      <c r="AO52392" s="104"/>
      <c r="AP52392" s="104"/>
    </row>
    <row r="52393" spans="21:42" ht="15" customHeight="1" x14ac:dyDescent="0.25">
      <c r="U52393" s="104"/>
      <c r="AB52393" s="104"/>
      <c r="AC52393" s="104"/>
      <c r="AF52393" s="104"/>
      <c r="AG52393" s="104"/>
      <c r="AK52393" s="104"/>
      <c r="AL52393" s="104"/>
      <c r="AO52393" s="104"/>
      <c r="AP52393" s="104"/>
    </row>
    <row r="52394" spans="21:42" ht="15" customHeight="1" x14ac:dyDescent="0.25">
      <c r="U52394" s="104"/>
      <c r="AB52394" s="104"/>
      <c r="AC52394" s="104"/>
      <c r="AF52394" s="104"/>
      <c r="AG52394" s="104"/>
      <c r="AK52394" s="104"/>
      <c r="AL52394" s="104"/>
      <c r="AO52394" s="104"/>
      <c r="AP52394" s="104"/>
    </row>
    <row r="52395" spans="21:42" ht="15" customHeight="1" x14ac:dyDescent="0.25">
      <c r="U52395" s="104"/>
      <c r="AB52395" s="104"/>
      <c r="AC52395" s="104"/>
      <c r="AF52395" s="104"/>
      <c r="AG52395" s="104"/>
      <c r="AK52395" s="104"/>
      <c r="AL52395" s="104"/>
      <c r="AO52395" s="104"/>
      <c r="AP52395" s="104"/>
    </row>
    <row r="52396" spans="21:42" ht="15" customHeight="1" x14ac:dyDescent="0.25">
      <c r="U52396" s="104"/>
      <c r="AB52396" s="104"/>
      <c r="AC52396" s="104"/>
      <c r="AF52396" s="104"/>
      <c r="AG52396" s="104"/>
      <c r="AK52396" s="104"/>
      <c r="AL52396" s="104"/>
      <c r="AO52396" s="104"/>
      <c r="AP52396" s="104"/>
    </row>
    <row r="52397" spans="21:42" ht="15" customHeight="1" x14ac:dyDescent="0.25">
      <c r="U52397" s="104"/>
      <c r="AB52397" s="104"/>
      <c r="AC52397" s="104"/>
      <c r="AF52397" s="104"/>
      <c r="AG52397" s="104"/>
      <c r="AK52397" s="104"/>
      <c r="AL52397" s="104"/>
      <c r="AO52397" s="104"/>
      <c r="AP52397" s="104"/>
    </row>
    <row r="52398" spans="21:42" ht="15" customHeight="1" x14ac:dyDescent="0.25">
      <c r="U52398" s="104"/>
      <c r="AB52398" s="104"/>
      <c r="AC52398" s="104"/>
      <c r="AF52398" s="104"/>
      <c r="AG52398" s="104"/>
      <c r="AK52398" s="104"/>
      <c r="AL52398" s="104"/>
      <c r="AO52398" s="104"/>
      <c r="AP52398" s="104"/>
    </row>
    <row r="52399" spans="21:42" ht="15" customHeight="1" x14ac:dyDescent="0.25">
      <c r="U52399" s="104"/>
      <c r="AB52399" s="104"/>
      <c r="AC52399" s="104"/>
      <c r="AF52399" s="104"/>
      <c r="AG52399" s="104"/>
      <c r="AK52399" s="104"/>
      <c r="AL52399" s="104"/>
      <c r="AO52399" s="104"/>
      <c r="AP52399" s="104"/>
    </row>
    <row r="52400" spans="21:42" ht="15" customHeight="1" x14ac:dyDescent="0.25">
      <c r="U52400" s="104"/>
      <c r="AB52400" s="104"/>
      <c r="AC52400" s="104"/>
      <c r="AF52400" s="104"/>
      <c r="AG52400" s="104"/>
      <c r="AK52400" s="104"/>
      <c r="AL52400" s="104"/>
      <c r="AO52400" s="104"/>
      <c r="AP52400" s="104"/>
    </row>
    <row r="52401" spans="21:42" ht="15" customHeight="1" x14ac:dyDescent="0.25">
      <c r="U52401" s="104"/>
      <c r="AB52401" s="104"/>
      <c r="AC52401" s="104"/>
      <c r="AF52401" s="104"/>
      <c r="AG52401" s="104"/>
      <c r="AK52401" s="104"/>
      <c r="AL52401" s="104"/>
      <c r="AO52401" s="104"/>
      <c r="AP52401" s="104"/>
    </row>
    <row r="52402" spans="21:42" ht="15" customHeight="1" x14ac:dyDescent="0.25">
      <c r="U52402" s="104"/>
      <c r="AB52402" s="104"/>
      <c r="AC52402" s="104"/>
      <c r="AF52402" s="104"/>
      <c r="AG52402" s="104"/>
      <c r="AK52402" s="104"/>
      <c r="AL52402" s="104"/>
      <c r="AO52402" s="104"/>
      <c r="AP52402" s="104"/>
    </row>
    <row r="52403" spans="21:42" ht="15" customHeight="1" x14ac:dyDescent="0.25">
      <c r="U52403" s="104"/>
      <c r="AB52403" s="104"/>
      <c r="AC52403" s="104"/>
      <c r="AF52403" s="104"/>
      <c r="AG52403" s="104"/>
      <c r="AK52403" s="104"/>
      <c r="AL52403" s="104"/>
      <c r="AO52403" s="104"/>
      <c r="AP52403" s="104"/>
    </row>
    <row r="52404" spans="21:42" ht="15" customHeight="1" x14ac:dyDescent="0.25">
      <c r="U52404" s="104"/>
      <c r="AB52404" s="104"/>
      <c r="AC52404" s="104"/>
      <c r="AF52404" s="104"/>
      <c r="AG52404" s="104"/>
      <c r="AK52404" s="104"/>
      <c r="AL52404" s="104"/>
      <c r="AO52404" s="104"/>
      <c r="AP52404" s="104"/>
    </row>
    <row r="52405" spans="21:42" ht="15" customHeight="1" x14ac:dyDescent="0.25">
      <c r="U52405" s="104"/>
      <c r="AB52405" s="104"/>
      <c r="AC52405" s="104"/>
      <c r="AF52405" s="104"/>
      <c r="AG52405" s="104"/>
      <c r="AK52405" s="104"/>
      <c r="AL52405" s="104"/>
      <c r="AO52405" s="104"/>
      <c r="AP52405" s="104"/>
    </row>
    <row r="52406" spans="21:42" ht="15" customHeight="1" x14ac:dyDescent="0.25">
      <c r="U52406" s="104"/>
      <c r="AB52406" s="104"/>
      <c r="AC52406" s="104"/>
      <c r="AF52406" s="104"/>
      <c r="AG52406" s="104"/>
      <c r="AK52406" s="104"/>
      <c r="AL52406" s="104"/>
      <c r="AO52406" s="104"/>
      <c r="AP52406" s="104"/>
    </row>
    <row r="52407" spans="21:42" ht="15" customHeight="1" x14ac:dyDescent="0.25">
      <c r="U52407" s="104"/>
      <c r="AB52407" s="104"/>
      <c r="AC52407" s="104"/>
      <c r="AF52407" s="104"/>
      <c r="AG52407" s="104"/>
      <c r="AK52407" s="104"/>
      <c r="AL52407" s="104"/>
      <c r="AO52407" s="104"/>
      <c r="AP52407" s="104"/>
    </row>
    <row r="52408" spans="21:42" ht="15" customHeight="1" x14ac:dyDescent="0.25">
      <c r="U52408" s="104"/>
      <c r="AB52408" s="104"/>
      <c r="AC52408" s="104"/>
      <c r="AF52408" s="104"/>
      <c r="AG52408" s="104"/>
      <c r="AK52408" s="104"/>
      <c r="AL52408" s="104"/>
      <c r="AO52408" s="104"/>
      <c r="AP52408" s="104"/>
    </row>
    <row r="52409" spans="21:42" ht="15" customHeight="1" x14ac:dyDescent="0.25">
      <c r="U52409" s="104"/>
      <c r="AB52409" s="104"/>
      <c r="AC52409" s="104"/>
      <c r="AF52409" s="104"/>
      <c r="AG52409" s="104"/>
      <c r="AK52409" s="104"/>
      <c r="AL52409" s="104"/>
      <c r="AO52409" s="104"/>
      <c r="AP52409" s="104"/>
    </row>
    <row r="52410" spans="21:42" ht="15" customHeight="1" x14ac:dyDescent="0.25">
      <c r="U52410" s="104"/>
      <c r="AB52410" s="104"/>
      <c r="AC52410" s="104"/>
      <c r="AF52410" s="104"/>
      <c r="AG52410" s="104"/>
      <c r="AK52410" s="104"/>
      <c r="AL52410" s="104"/>
      <c r="AO52410" s="104"/>
      <c r="AP52410" s="104"/>
    </row>
    <row r="52411" spans="21:42" ht="15" customHeight="1" x14ac:dyDescent="0.25">
      <c r="U52411" s="104"/>
      <c r="AB52411" s="104"/>
      <c r="AC52411" s="104"/>
      <c r="AF52411" s="104"/>
      <c r="AG52411" s="104"/>
      <c r="AK52411" s="104"/>
      <c r="AL52411" s="104"/>
      <c r="AO52411" s="104"/>
      <c r="AP52411" s="104"/>
    </row>
    <row r="52412" spans="21:42" ht="15" customHeight="1" x14ac:dyDescent="0.25">
      <c r="U52412" s="104"/>
      <c r="AB52412" s="104"/>
      <c r="AC52412" s="104"/>
      <c r="AF52412" s="104"/>
      <c r="AG52412" s="104"/>
      <c r="AK52412" s="104"/>
      <c r="AL52412" s="104"/>
      <c r="AO52412" s="104"/>
      <c r="AP52412" s="104"/>
    </row>
    <row r="52413" spans="21:42" ht="15" customHeight="1" x14ac:dyDescent="0.25">
      <c r="U52413" s="104"/>
      <c r="AB52413" s="104"/>
      <c r="AC52413" s="104"/>
      <c r="AF52413" s="104"/>
      <c r="AG52413" s="104"/>
      <c r="AK52413" s="104"/>
      <c r="AL52413" s="104"/>
      <c r="AO52413" s="104"/>
      <c r="AP52413" s="104"/>
    </row>
    <row r="52414" spans="21:42" ht="15" customHeight="1" x14ac:dyDescent="0.25">
      <c r="U52414" s="104"/>
      <c r="AB52414" s="104"/>
      <c r="AC52414" s="104"/>
      <c r="AF52414" s="104"/>
      <c r="AG52414" s="104"/>
      <c r="AK52414" s="104"/>
      <c r="AL52414" s="104"/>
      <c r="AO52414" s="104"/>
      <c r="AP52414" s="104"/>
    </row>
    <row r="52415" spans="21:42" ht="15" customHeight="1" x14ac:dyDescent="0.25">
      <c r="U52415" s="104"/>
      <c r="AB52415" s="104"/>
      <c r="AC52415" s="104"/>
      <c r="AF52415" s="104"/>
      <c r="AG52415" s="104"/>
      <c r="AK52415" s="104"/>
      <c r="AL52415" s="104"/>
      <c r="AO52415" s="104"/>
      <c r="AP52415" s="104"/>
    </row>
    <row r="52416" spans="21:42" ht="15" customHeight="1" x14ac:dyDescent="0.25">
      <c r="U52416" s="104"/>
      <c r="AB52416" s="104"/>
      <c r="AC52416" s="104"/>
      <c r="AF52416" s="104"/>
      <c r="AG52416" s="104"/>
      <c r="AK52416" s="104"/>
      <c r="AL52416" s="104"/>
      <c r="AO52416" s="104"/>
      <c r="AP52416" s="104"/>
    </row>
    <row r="52417" spans="21:42" ht="15" customHeight="1" x14ac:dyDescent="0.25">
      <c r="U52417" s="104"/>
      <c r="AB52417" s="104"/>
      <c r="AC52417" s="104"/>
      <c r="AF52417" s="104"/>
      <c r="AG52417" s="104"/>
      <c r="AK52417" s="104"/>
      <c r="AL52417" s="104"/>
      <c r="AO52417" s="104"/>
      <c r="AP52417" s="104"/>
    </row>
    <row r="52418" spans="21:42" ht="15" customHeight="1" x14ac:dyDescent="0.25">
      <c r="U52418" s="104"/>
      <c r="AB52418" s="104"/>
      <c r="AC52418" s="104"/>
      <c r="AF52418" s="104"/>
      <c r="AG52418" s="104"/>
      <c r="AK52418" s="104"/>
      <c r="AL52418" s="104"/>
      <c r="AO52418" s="104"/>
      <c r="AP52418" s="104"/>
    </row>
    <row r="52419" spans="21:42" ht="15" customHeight="1" x14ac:dyDescent="0.25">
      <c r="U52419" s="104"/>
      <c r="AB52419" s="104"/>
      <c r="AC52419" s="104"/>
      <c r="AF52419" s="104"/>
      <c r="AG52419" s="104"/>
      <c r="AK52419" s="104"/>
      <c r="AL52419" s="104"/>
      <c r="AO52419" s="104"/>
      <c r="AP52419" s="104"/>
    </row>
    <row r="52420" spans="21:42" ht="15" customHeight="1" x14ac:dyDescent="0.25">
      <c r="U52420" s="104"/>
      <c r="AB52420" s="104"/>
      <c r="AC52420" s="104"/>
      <c r="AF52420" s="104"/>
      <c r="AG52420" s="104"/>
      <c r="AK52420" s="104"/>
      <c r="AL52420" s="104"/>
      <c r="AO52420" s="104"/>
      <c r="AP52420" s="104"/>
    </row>
    <row r="52421" spans="21:42" ht="15" customHeight="1" x14ac:dyDescent="0.25">
      <c r="U52421" s="104"/>
      <c r="AB52421" s="104"/>
      <c r="AC52421" s="104"/>
      <c r="AF52421" s="104"/>
      <c r="AG52421" s="104"/>
      <c r="AK52421" s="104"/>
      <c r="AL52421" s="104"/>
      <c r="AO52421" s="104"/>
      <c r="AP52421" s="104"/>
    </row>
    <row r="52422" spans="21:42" ht="15" customHeight="1" x14ac:dyDescent="0.25">
      <c r="U52422" s="104"/>
      <c r="AB52422" s="104"/>
      <c r="AC52422" s="104"/>
      <c r="AF52422" s="104"/>
      <c r="AG52422" s="104"/>
      <c r="AK52422" s="104"/>
      <c r="AL52422" s="104"/>
      <c r="AO52422" s="104"/>
      <c r="AP52422" s="104"/>
    </row>
    <row r="52423" spans="21:42" ht="15" customHeight="1" x14ac:dyDescent="0.25">
      <c r="U52423" s="104"/>
      <c r="AB52423" s="104"/>
      <c r="AC52423" s="104"/>
      <c r="AF52423" s="104"/>
      <c r="AG52423" s="104"/>
      <c r="AK52423" s="104"/>
      <c r="AL52423" s="104"/>
      <c r="AO52423" s="104"/>
      <c r="AP52423" s="104"/>
    </row>
    <row r="52424" spans="21:42" ht="15" customHeight="1" x14ac:dyDescent="0.25">
      <c r="U52424" s="104"/>
      <c r="AB52424" s="104"/>
      <c r="AC52424" s="104"/>
      <c r="AF52424" s="104"/>
      <c r="AG52424" s="104"/>
      <c r="AK52424" s="104"/>
      <c r="AL52424" s="104"/>
      <c r="AO52424" s="104"/>
      <c r="AP52424" s="104"/>
    </row>
    <row r="52425" spans="21:42" ht="15" customHeight="1" x14ac:dyDescent="0.25">
      <c r="U52425" s="104"/>
      <c r="AB52425" s="104"/>
      <c r="AC52425" s="104"/>
      <c r="AF52425" s="104"/>
      <c r="AG52425" s="104"/>
      <c r="AK52425" s="104"/>
      <c r="AL52425" s="104"/>
      <c r="AO52425" s="104"/>
      <c r="AP52425" s="104"/>
    </row>
    <row r="52426" spans="21:42" ht="15" customHeight="1" x14ac:dyDescent="0.25">
      <c r="U52426" s="104"/>
      <c r="AB52426" s="104"/>
      <c r="AC52426" s="104"/>
      <c r="AF52426" s="104"/>
      <c r="AG52426" s="104"/>
      <c r="AK52426" s="104"/>
      <c r="AL52426" s="104"/>
      <c r="AO52426" s="104"/>
      <c r="AP52426" s="104"/>
    </row>
    <row r="52427" spans="21:42" ht="15" customHeight="1" x14ac:dyDescent="0.25">
      <c r="U52427" s="104"/>
      <c r="AB52427" s="104"/>
      <c r="AC52427" s="104"/>
      <c r="AF52427" s="104"/>
      <c r="AG52427" s="104"/>
      <c r="AK52427" s="104"/>
      <c r="AL52427" s="104"/>
      <c r="AO52427" s="104"/>
      <c r="AP52427" s="104"/>
    </row>
    <row r="52428" spans="21:42" ht="15" customHeight="1" x14ac:dyDescent="0.25">
      <c r="U52428" s="104"/>
      <c r="AB52428" s="104"/>
      <c r="AC52428" s="104"/>
      <c r="AF52428" s="104"/>
      <c r="AG52428" s="104"/>
      <c r="AK52428" s="104"/>
      <c r="AL52428" s="104"/>
      <c r="AO52428" s="104"/>
      <c r="AP52428" s="104"/>
    </row>
    <row r="52429" spans="21:42" ht="15" customHeight="1" x14ac:dyDescent="0.25">
      <c r="U52429" s="104"/>
      <c r="AB52429" s="104"/>
      <c r="AC52429" s="104"/>
      <c r="AF52429" s="104"/>
      <c r="AG52429" s="104"/>
      <c r="AK52429" s="104"/>
      <c r="AL52429" s="104"/>
      <c r="AO52429" s="104"/>
      <c r="AP52429" s="104"/>
    </row>
    <row r="52430" spans="21:42" ht="15" customHeight="1" x14ac:dyDescent="0.25">
      <c r="U52430" s="104"/>
      <c r="AB52430" s="104"/>
      <c r="AC52430" s="104"/>
      <c r="AF52430" s="104"/>
      <c r="AG52430" s="104"/>
      <c r="AK52430" s="104"/>
      <c r="AL52430" s="104"/>
      <c r="AO52430" s="104"/>
      <c r="AP52430" s="104"/>
    </row>
    <row r="52431" spans="21:42" ht="15" customHeight="1" x14ac:dyDescent="0.25">
      <c r="U52431" s="104"/>
      <c r="AB52431" s="104"/>
      <c r="AC52431" s="104"/>
      <c r="AF52431" s="104"/>
      <c r="AG52431" s="104"/>
      <c r="AK52431" s="104"/>
      <c r="AL52431" s="104"/>
      <c r="AO52431" s="104"/>
      <c r="AP52431" s="104"/>
    </row>
    <row r="52432" spans="21:42" ht="15" customHeight="1" x14ac:dyDescent="0.25">
      <c r="U52432" s="104"/>
      <c r="AB52432" s="104"/>
      <c r="AC52432" s="104"/>
      <c r="AF52432" s="104"/>
      <c r="AG52432" s="104"/>
      <c r="AK52432" s="104"/>
      <c r="AL52432" s="104"/>
      <c r="AO52432" s="104"/>
      <c r="AP52432" s="104"/>
    </row>
    <row r="52433" spans="21:42" ht="15" customHeight="1" x14ac:dyDescent="0.25">
      <c r="U52433" s="104"/>
      <c r="AB52433" s="104"/>
      <c r="AC52433" s="104"/>
      <c r="AF52433" s="104"/>
      <c r="AG52433" s="104"/>
      <c r="AK52433" s="104"/>
      <c r="AL52433" s="104"/>
      <c r="AO52433" s="104"/>
      <c r="AP52433" s="104"/>
    </row>
    <row r="52434" spans="21:42" ht="15" customHeight="1" x14ac:dyDescent="0.25">
      <c r="U52434" s="104"/>
      <c r="AB52434" s="104"/>
      <c r="AC52434" s="104"/>
      <c r="AF52434" s="104"/>
      <c r="AG52434" s="104"/>
      <c r="AK52434" s="104"/>
      <c r="AL52434" s="104"/>
      <c r="AO52434" s="104"/>
      <c r="AP52434" s="104"/>
    </row>
    <row r="52435" spans="21:42" ht="15" customHeight="1" x14ac:dyDescent="0.25">
      <c r="U52435" s="104"/>
      <c r="AB52435" s="104"/>
      <c r="AC52435" s="104"/>
      <c r="AF52435" s="104"/>
      <c r="AG52435" s="104"/>
      <c r="AK52435" s="104"/>
      <c r="AL52435" s="104"/>
      <c r="AO52435" s="104"/>
      <c r="AP52435" s="104"/>
    </row>
    <row r="52436" spans="21:42" ht="15" customHeight="1" x14ac:dyDescent="0.25">
      <c r="U52436" s="104"/>
      <c r="AB52436" s="104"/>
      <c r="AC52436" s="104"/>
      <c r="AF52436" s="104"/>
      <c r="AG52436" s="104"/>
      <c r="AK52436" s="104"/>
      <c r="AL52436" s="104"/>
      <c r="AO52436" s="104"/>
      <c r="AP52436" s="104"/>
    </row>
    <row r="52437" spans="21:42" ht="15" customHeight="1" x14ac:dyDescent="0.25">
      <c r="U52437" s="104"/>
      <c r="AB52437" s="104"/>
      <c r="AC52437" s="104"/>
      <c r="AF52437" s="104"/>
      <c r="AG52437" s="104"/>
      <c r="AK52437" s="104"/>
      <c r="AL52437" s="104"/>
      <c r="AO52437" s="104"/>
      <c r="AP52437" s="104"/>
    </row>
    <row r="52438" spans="21:42" ht="15" customHeight="1" x14ac:dyDescent="0.25">
      <c r="U52438" s="104"/>
      <c r="AB52438" s="104"/>
      <c r="AC52438" s="104"/>
      <c r="AF52438" s="104"/>
      <c r="AG52438" s="104"/>
      <c r="AK52438" s="104"/>
      <c r="AL52438" s="104"/>
      <c r="AO52438" s="104"/>
      <c r="AP52438" s="104"/>
    </row>
    <row r="52439" spans="21:42" ht="15" customHeight="1" x14ac:dyDescent="0.25">
      <c r="U52439" s="104"/>
      <c r="AB52439" s="104"/>
      <c r="AC52439" s="104"/>
      <c r="AF52439" s="104"/>
      <c r="AG52439" s="104"/>
      <c r="AK52439" s="104"/>
      <c r="AL52439" s="104"/>
      <c r="AO52439" s="104"/>
      <c r="AP52439" s="104"/>
    </row>
    <row r="52440" spans="21:42" ht="15" customHeight="1" x14ac:dyDescent="0.25">
      <c r="U52440" s="104"/>
      <c r="AB52440" s="104"/>
      <c r="AC52440" s="104"/>
      <c r="AF52440" s="104"/>
      <c r="AG52440" s="104"/>
      <c r="AK52440" s="104"/>
      <c r="AL52440" s="104"/>
      <c r="AO52440" s="104"/>
      <c r="AP52440" s="104"/>
    </row>
    <row r="52441" spans="21:42" ht="15" customHeight="1" x14ac:dyDescent="0.25">
      <c r="U52441" s="104"/>
      <c r="AB52441" s="104"/>
      <c r="AC52441" s="104"/>
      <c r="AF52441" s="104"/>
      <c r="AG52441" s="104"/>
      <c r="AK52441" s="104"/>
      <c r="AL52441" s="104"/>
      <c r="AO52441" s="104"/>
      <c r="AP52441" s="104"/>
    </row>
    <row r="52442" spans="21:42" ht="15" customHeight="1" x14ac:dyDescent="0.25">
      <c r="U52442" s="104"/>
      <c r="AB52442" s="104"/>
      <c r="AC52442" s="104"/>
      <c r="AF52442" s="104"/>
      <c r="AG52442" s="104"/>
      <c r="AK52442" s="104"/>
      <c r="AL52442" s="104"/>
      <c r="AO52442" s="104"/>
      <c r="AP52442" s="104"/>
    </row>
    <row r="52443" spans="21:42" ht="15" customHeight="1" x14ac:dyDescent="0.25">
      <c r="U52443" s="104"/>
      <c r="AB52443" s="104"/>
      <c r="AC52443" s="104"/>
      <c r="AF52443" s="104"/>
      <c r="AG52443" s="104"/>
      <c r="AK52443" s="104"/>
      <c r="AL52443" s="104"/>
      <c r="AO52443" s="104"/>
      <c r="AP52443" s="104"/>
    </row>
    <row r="52444" spans="21:42" ht="15" customHeight="1" x14ac:dyDescent="0.25">
      <c r="U52444" s="104"/>
      <c r="AB52444" s="104"/>
      <c r="AC52444" s="104"/>
      <c r="AF52444" s="104"/>
      <c r="AG52444" s="104"/>
      <c r="AK52444" s="104"/>
      <c r="AL52444" s="104"/>
      <c r="AO52444" s="104"/>
      <c r="AP52444" s="104"/>
    </row>
    <row r="52445" spans="21:42" ht="15" customHeight="1" x14ac:dyDescent="0.25">
      <c r="U52445" s="104"/>
      <c r="AB52445" s="104"/>
      <c r="AC52445" s="104"/>
      <c r="AF52445" s="104"/>
      <c r="AG52445" s="104"/>
      <c r="AK52445" s="104"/>
      <c r="AL52445" s="104"/>
      <c r="AO52445" s="104"/>
      <c r="AP52445" s="104"/>
    </row>
    <row r="52446" spans="21:42" ht="15" customHeight="1" x14ac:dyDescent="0.25">
      <c r="U52446" s="104"/>
      <c r="AB52446" s="104"/>
      <c r="AC52446" s="104"/>
      <c r="AF52446" s="104"/>
      <c r="AG52446" s="104"/>
      <c r="AK52446" s="104"/>
      <c r="AL52446" s="104"/>
      <c r="AO52446" s="104"/>
      <c r="AP52446" s="104"/>
    </row>
    <row r="52447" spans="21:42" ht="15" customHeight="1" x14ac:dyDescent="0.25">
      <c r="U52447" s="104"/>
      <c r="AB52447" s="104"/>
      <c r="AC52447" s="104"/>
      <c r="AF52447" s="104"/>
      <c r="AG52447" s="104"/>
      <c r="AK52447" s="104"/>
      <c r="AL52447" s="104"/>
      <c r="AO52447" s="104"/>
      <c r="AP52447" s="104"/>
    </row>
    <row r="52448" spans="21:42" ht="15" customHeight="1" x14ac:dyDescent="0.25">
      <c r="U52448" s="104"/>
      <c r="AB52448" s="104"/>
      <c r="AC52448" s="104"/>
      <c r="AF52448" s="104"/>
      <c r="AG52448" s="104"/>
      <c r="AK52448" s="104"/>
      <c r="AL52448" s="104"/>
      <c r="AO52448" s="104"/>
      <c r="AP52448" s="104"/>
    </row>
    <row r="52449" spans="21:42" ht="15" customHeight="1" x14ac:dyDescent="0.25">
      <c r="U52449" s="104"/>
      <c r="AB52449" s="104"/>
      <c r="AC52449" s="104"/>
      <c r="AF52449" s="104"/>
      <c r="AG52449" s="104"/>
      <c r="AK52449" s="104"/>
      <c r="AL52449" s="104"/>
      <c r="AO52449" s="104"/>
      <c r="AP52449" s="104"/>
    </row>
    <row r="52450" spans="21:42" ht="15" customHeight="1" x14ac:dyDescent="0.25">
      <c r="U52450" s="104"/>
      <c r="AB52450" s="104"/>
      <c r="AC52450" s="104"/>
      <c r="AF52450" s="104"/>
      <c r="AG52450" s="104"/>
      <c r="AK52450" s="104"/>
      <c r="AL52450" s="104"/>
      <c r="AO52450" s="104"/>
      <c r="AP52450" s="104"/>
    </row>
    <row r="52451" spans="21:42" ht="15" customHeight="1" x14ac:dyDescent="0.25">
      <c r="U52451" s="104"/>
      <c r="AB52451" s="104"/>
      <c r="AC52451" s="104"/>
      <c r="AF52451" s="104"/>
      <c r="AG52451" s="104"/>
      <c r="AK52451" s="104"/>
      <c r="AL52451" s="104"/>
      <c r="AO52451" s="104"/>
      <c r="AP52451" s="104"/>
    </row>
    <row r="52452" spans="21:42" ht="15" customHeight="1" x14ac:dyDescent="0.25">
      <c r="U52452" s="104"/>
      <c r="AB52452" s="104"/>
      <c r="AC52452" s="104"/>
      <c r="AF52452" s="104"/>
      <c r="AG52452" s="104"/>
      <c r="AK52452" s="104"/>
      <c r="AL52452" s="104"/>
      <c r="AO52452" s="104"/>
      <c r="AP52452" s="104"/>
    </row>
    <row r="52453" spans="21:42" ht="15" customHeight="1" x14ac:dyDescent="0.25">
      <c r="U52453" s="104"/>
      <c r="AB52453" s="104"/>
      <c r="AC52453" s="104"/>
      <c r="AF52453" s="104"/>
      <c r="AG52453" s="104"/>
      <c r="AK52453" s="104"/>
      <c r="AL52453" s="104"/>
      <c r="AO52453" s="104"/>
      <c r="AP52453" s="104"/>
    </row>
    <row r="52454" spans="21:42" ht="15" customHeight="1" x14ac:dyDescent="0.25">
      <c r="U52454" s="104"/>
      <c r="AB52454" s="104"/>
      <c r="AC52454" s="104"/>
      <c r="AF52454" s="104"/>
      <c r="AG52454" s="104"/>
      <c r="AK52454" s="104"/>
      <c r="AL52454" s="104"/>
      <c r="AO52454" s="104"/>
      <c r="AP52454" s="104"/>
    </row>
    <row r="52455" spans="21:42" ht="15" customHeight="1" x14ac:dyDescent="0.25">
      <c r="U52455" s="104"/>
      <c r="AB52455" s="104"/>
      <c r="AC52455" s="104"/>
      <c r="AF52455" s="104"/>
      <c r="AG52455" s="104"/>
      <c r="AK52455" s="104"/>
      <c r="AL52455" s="104"/>
      <c r="AO52455" s="104"/>
      <c r="AP52455" s="104"/>
    </row>
    <row r="52456" spans="21:42" ht="15" customHeight="1" x14ac:dyDescent="0.25">
      <c r="U52456" s="104"/>
      <c r="AB52456" s="104"/>
      <c r="AC52456" s="104"/>
      <c r="AF52456" s="104"/>
      <c r="AG52456" s="104"/>
      <c r="AK52456" s="104"/>
      <c r="AL52456" s="104"/>
      <c r="AO52456" s="104"/>
      <c r="AP52456" s="104"/>
    </row>
    <row r="52457" spans="21:42" ht="15" customHeight="1" x14ac:dyDescent="0.25">
      <c r="U52457" s="104"/>
      <c r="AB52457" s="104"/>
      <c r="AC52457" s="104"/>
      <c r="AF52457" s="104"/>
      <c r="AG52457" s="104"/>
      <c r="AK52457" s="104"/>
      <c r="AL52457" s="104"/>
      <c r="AO52457" s="104"/>
      <c r="AP52457" s="104"/>
    </row>
    <row r="52458" spans="21:42" ht="15" customHeight="1" x14ac:dyDescent="0.25">
      <c r="U52458" s="104"/>
      <c r="AB52458" s="104"/>
      <c r="AC52458" s="104"/>
      <c r="AF52458" s="104"/>
      <c r="AG52458" s="104"/>
      <c r="AK52458" s="104"/>
      <c r="AL52458" s="104"/>
      <c r="AO52458" s="104"/>
      <c r="AP52458" s="104"/>
    </row>
    <row r="52459" spans="21:42" ht="15" customHeight="1" x14ac:dyDescent="0.25">
      <c r="U52459" s="104"/>
      <c r="AB52459" s="104"/>
      <c r="AC52459" s="104"/>
      <c r="AF52459" s="104"/>
      <c r="AG52459" s="104"/>
      <c r="AK52459" s="104"/>
      <c r="AL52459" s="104"/>
      <c r="AO52459" s="104"/>
      <c r="AP52459" s="104"/>
    </row>
    <row r="52460" spans="21:42" ht="15" customHeight="1" x14ac:dyDescent="0.25">
      <c r="U52460" s="104"/>
      <c r="AB52460" s="104"/>
      <c r="AC52460" s="104"/>
      <c r="AF52460" s="104"/>
      <c r="AG52460" s="104"/>
      <c r="AK52460" s="104"/>
      <c r="AL52460" s="104"/>
      <c r="AO52460" s="104"/>
      <c r="AP52460" s="104"/>
    </row>
    <row r="52461" spans="21:42" ht="15" customHeight="1" x14ac:dyDescent="0.25">
      <c r="U52461" s="104"/>
      <c r="AB52461" s="104"/>
      <c r="AC52461" s="104"/>
      <c r="AF52461" s="104"/>
      <c r="AG52461" s="104"/>
      <c r="AK52461" s="104"/>
      <c r="AL52461" s="104"/>
      <c r="AO52461" s="104"/>
      <c r="AP52461" s="104"/>
    </row>
    <row r="52462" spans="21:42" ht="15" customHeight="1" x14ac:dyDescent="0.25">
      <c r="U52462" s="104"/>
      <c r="AB52462" s="104"/>
      <c r="AC52462" s="104"/>
      <c r="AF52462" s="104"/>
      <c r="AG52462" s="104"/>
      <c r="AK52462" s="104"/>
      <c r="AL52462" s="104"/>
      <c r="AO52462" s="104"/>
      <c r="AP52462" s="104"/>
    </row>
    <row r="52463" spans="21:42" ht="15" customHeight="1" x14ac:dyDescent="0.25">
      <c r="U52463" s="104"/>
      <c r="AB52463" s="104"/>
      <c r="AC52463" s="104"/>
      <c r="AF52463" s="104"/>
      <c r="AG52463" s="104"/>
      <c r="AK52463" s="104"/>
      <c r="AL52463" s="104"/>
      <c r="AO52463" s="104"/>
      <c r="AP52463" s="104"/>
    </row>
    <row r="52464" spans="21:42" ht="15" customHeight="1" x14ac:dyDescent="0.25">
      <c r="U52464" s="104"/>
      <c r="AB52464" s="104"/>
      <c r="AC52464" s="104"/>
      <c r="AF52464" s="104"/>
      <c r="AG52464" s="104"/>
      <c r="AK52464" s="104"/>
      <c r="AL52464" s="104"/>
      <c r="AO52464" s="104"/>
      <c r="AP52464" s="104"/>
    </row>
    <row r="52465" spans="21:42" ht="15" customHeight="1" x14ac:dyDescent="0.25">
      <c r="U52465" s="104"/>
      <c r="AB52465" s="104"/>
      <c r="AC52465" s="104"/>
      <c r="AF52465" s="104"/>
      <c r="AG52465" s="104"/>
      <c r="AK52465" s="104"/>
      <c r="AL52465" s="104"/>
      <c r="AO52465" s="104"/>
      <c r="AP52465" s="104"/>
    </row>
    <row r="52466" spans="21:42" ht="15" customHeight="1" x14ac:dyDescent="0.25">
      <c r="U52466" s="104"/>
      <c r="AB52466" s="104"/>
      <c r="AC52466" s="104"/>
      <c r="AF52466" s="104"/>
      <c r="AG52466" s="104"/>
      <c r="AK52466" s="104"/>
      <c r="AL52466" s="104"/>
      <c r="AO52466" s="104"/>
      <c r="AP52466" s="104"/>
    </row>
    <row r="52467" spans="21:42" ht="15" customHeight="1" x14ac:dyDescent="0.25">
      <c r="U52467" s="104"/>
      <c r="AB52467" s="104"/>
      <c r="AC52467" s="104"/>
      <c r="AF52467" s="104"/>
      <c r="AG52467" s="104"/>
      <c r="AK52467" s="104"/>
      <c r="AL52467" s="104"/>
      <c r="AO52467" s="104"/>
      <c r="AP52467" s="104"/>
    </row>
    <row r="52468" spans="21:42" ht="15" customHeight="1" x14ac:dyDescent="0.25">
      <c r="U52468" s="104"/>
      <c r="AB52468" s="104"/>
      <c r="AC52468" s="104"/>
      <c r="AF52468" s="104"/>
      <c r="AG52468" s="104"/>
      <c r="AK52468" s="104"/>
      <c r="AL52468" s="104"/>
      <c r="AO52468" s="104"/>
      <c r="AP52468" s="104"/>
    </row>
    <row r="52469" spans="21:42" ht="15" customHeight="1" x14ac:dyDescent="0.25">
      <c r="U52469" s="104"/>
      <c r="AB52469" s="104"/>
      <c r="AC52469" s="104"/>
      <c r="AF52469" s="104"/>
      <c r="AG52469" s="104"/>
      <c r="AK52469" s="104"/>
      <c r="AL52469" s="104"/>
      <c r="AO52469" s="104"/>
      <c r="AP52469" s="104"/>
    </row>
    <row r="52470" spans="21:42" ht="15" customHeight="1" x14ac:dyDescent="0.25">
      <c r="U52470" s="104"/>
      <c r="AB52470" s="104"/>
      <c r="AC52470" s="104"/>
      <c r="AF52470" s="104"/>
      <c r="AG52470" s="104"/>
      <c r="AK52470" s="104"/>
      <c r="AL52470" s="104"/>
      <c r="AO52470" s="104"/>
      <c r="AP52470" s="104"/>
    </row>
    <row r="52471" spans="21:42" ht="15" customHeight="1" x14ac:dyDescent="0.25">
      <c r="U52471" s="104"/>
      <c r="AB52471" s="104"/>
      <c r="AC52471" s="104"/>
      <c r="AF52471" s="104"/>
      <c r="AG52471" s="104"/>
      <c r="AK52471" s="104"/>
      <c r="AL52471" s="104"/>
      <c r="AO52471" s="104"/>
      <c r="AP52471" s="104"/>
    </row>
    <row r="52472" spans="21:42" ht="15" customHeight="1" x14ac:dyDescent="0.25">
      <c r="U52472" s="104"/>
      <c r="AB52472" s="104"/>
      <c r="AC52472" s="104"/>
      <c r="AF52472" s="104"/>
      <c r="AG52472" s="104"/>
      <c r="AK52472" s="104"/>
      <c r="AL52472" s="104"/>
      <c r="AO52472" s="104"/>
      <c r="AP52472" s="104"/>
    </row>
    <row r="52473" spans="21:42" ht="15" customHeight="1" x14ac:dyDescent="0.25">
      <c r="U52473" s="104"/>
      <c r="AB52473" s="104"/>
      <c r="AC52473" s="104"/>
      <c r="AF52473" s="104"/>
      <c r="AG52473" s="104"/>
      <c r="AK52473" s="104"/>
      <c r="AL52473" s="104"/>
      <c r="AO52473" s="104"/>
      <c r="AP52473" s="104"/>
    </row>
    <row r="52474" spans="21:42" ht="15" customHeight="1" x14ac:dyDescent="0.25">
      <c r="U52474" s="104"/>
      <c r="AB52474" s="104"/>
      <c r="AC52474" s="104"/>
      <c r="AF52474" s="104"/>
      <c r="AG52474" s="104"/>
      <c r="AK52474" s="104"/>
      <c r="AL52474" s="104"/>
      <c r="AO52474" s="104"/>
      <c r="AP52474" s="104"/>
    </row>
    <row r="52475" spans="21:42" ht="15" customHeight="1" x14ac:dyDescent="0.25">
      <c r="U52475" s="104"/>
      <c r="AB52475" s="104"/>
      <c r="AC52475" s="104"/>
      <c r="AF52475" s="104"/>
      <c r="AG52475" s="104"/>
      <c r="AK52475" s="104"/>
      <c r="AL52475" s="104"/>
      <c r="AO52475" s="104"/>
      <c r="AP52475" s="104"/>
    </row>
    <row r="52476" spans="21:42" ht="15" customHeight="1" x14ac:dyDescent="0.25">
      <c r="U52476" s="104"/>
      <c r="AB52476" s="104"/>
      <c r="AC52476" s="104"/>
      <c r="AF52476" s="104"/>
      <c r="AG52476" s="104"/>
      <c r="AK52476" s="104"/>
      <c r="AL52476" s="104"/>
      <c r="AO52476" s="104"/>
      <c r="AP52476" s="104"/>
    </row>
    <row r="52477" spans="21:42" ht="15" customHeight="1" x14ac:dyDescent="0.25">
      <c r="U52477" s="104"/>
      <c r="AB52477" s="104"/>
      <c r="AC52477" s="104"/>
      <c r="AF52477" s="104"/>
      <c r="AG52477" s="104"/>
      <c r="AK52477" s="104"/>
      <c r="AL52477" s="104"/>
      <c r="AO52477" s="104"/>
      <c r="AP52477" s="104"/>
    </row>
    <row r="52478" spans="21:42" ht="15" customHeight="1" x14ac:dyDescent="0.25">
      <c r="U52478" s="104"/>
      <c r="AB52478" s="104"/>
      <c r="AC52478" s="104"/>
      <c r="AF52478" s="104"/>
      <c r="AG52478" s="104"/>
      <c r="AK52478" s="104"/>
      <c r="AL52478" s="104"/>
      <c r="AO52478" s="104"/>
      <c r="AP52478" s="104"/>
    </row>
    <row r="52479" spans="21:42" ht="15" customHeight="1" x14ac:dyDescent="0.25">
      <c r="U52479" s="104"/>
      <c r="AB52479" s="104"/>
      <c r="AC52479" s="104"/>
      <c r="AF52479" s="104"/>
      <c r="AG52479" s="104"/>
      <c r="AK52479" s="104"/>
      <c r="AL52479" s="104"/>
      <c r="AO52479" s="104"/>
      <c r="AP52479" s="104"/>
    </row>
    <row r="52480" spans="21:42" ht="15" customHeight="1" x14ac:dyDescent="0.25">
      <c r="U52480" s="104"/>
      <c r="AB52480" s="104"/>
      <c r="AC52480" s="104"/>
      <c r="AF52480" s="104"/>
      <c r="AG52480" s="104"/>
      <c r="AK52480" s="104"/>
      <c r="AL52480" s="104"/>
      <c r="AO52480" s="104"/>
      <c r="AP52480" s="104"/>
    </row>
    <row r="52481" spans="21:42" ht="15" customHeight="1" x14ac:dyDescent="0.25">
      <c r="U52481" s="104"/>
      <c r="AB52481" s="104"/>
      <c r="AC52481" s="104"/>
      <c r="AF52481" s="104"/>
      <c r="AG52481" s="104"/>
      <c r="AK52481" s="104"/>
      <c r="AL52481" s="104"/>
      <c r="AO52481" s="104"/>
      <c r="AP52481" s="104"/>
    </row>
    <row r="52482" spans="21:42" ht="15" customHeight="1" x14ac:dyDescent="0.25">
      <c r="U52482" s="104"/>
      <c r="AB52482" s="104"/>
      <c r="AC52482" s="104"/>
      <c r="AF52482" s="104"/>
      <c r="AG52482" s="104"/>
      <c r="AK52482" s="104"/>
      <c r="AL52482" s="104"/>
      <c r="AO52482" s="104"/>
      <c r="AP52482" s="104"/>
    </row>
    <row r="52483" spans="21:42" ht="15" customHeight="1" x14ac:dyDescent="0.25">
      <c r="U52483" s="104"/>
      <c r="AB52483" s="104"/>
      <c r="AC52483" s="104"/>
      <c r="AF52483" s="104"/>
      <c r="AG52483" s="104"/>
      <c r="AK52483" s="104"/>
      <c r="AL52483" s="104"/>
      <c r="AO52483" s="104"/>
      <c r="AP52483" s="104"/>
    </row>
    <row r="52484" spans="21:42" ht="15" customHeight="1" x14ac:dyDescent="0.25">
      <c r="U52484" s="104"/>
      <c r="AB52484" s="104"/>
      <c r="AC52484" s="104"/>
      <c r="AF52484" s="104"/>
      <c r="AG52484" s="104"/>
      <c r="AK52484" s="104"/>
      <c r="AL52484" s="104"/>
      <c r="AO52484" s="104"/>
      <c r="AP52484" s="104"/>
    </row>
    <row r="52485" spans="21:42" ht="15" customHeight="1" x14ac:dyDescent="0.25">
      <c r="U52485" s="104"/>
      <c r="AB52485" s="104"/>
      <c r="AC52485" s="104"/>
      <c r="AF52485" s="104"/>
      <c r="AG52485" s="104"/>
      <c r="AK52485" s="104"/>
      <c r="AL52485" s="104"/>
      <c r="AO52485" s="104"/>
      <c r="AP52485" s="104"/>
    </row>
    <row r="52486" spans="21:42" ht="15" customHeight="1" x14ac:dyDescent="0.25">
      <c r="U52486" s="104"/>
      <c r="AB52486" s="104"/>
      <c r="AC52486" s="104"/>
      <c r="AF52486" s="104"/>
      <c r="AG52486" s="104"/>
      <c r="AK52486" s="104"/>
      <c r="AL52486" s="104"/>
      <c r="AO52486" s="104"/>
      <c r="AP52486" s="104"/>
    </row>
    <row r="52487" spans="21:42" ht="15" customHeight="1" x14ac:dyDescent="0.25">
      <c r="U52487" s="104"/>
      <c r="AB52487" s="104"/>
      <c r="AC52487" s="104"/>
      <c r="AF52487" s="104"/>
      <c r="AG52487" s="104"/>
      <c r="AK52487" s="104"/>
      <c r="AL52487" s="104"/>
      <c r="AO52487" s="104"/>
      <c r="AP52487" s="104"/>
    </row>
    <row r="52488" spans="21:42" ht="15" customHeight="1" x14ac:dyDescent="0.25">
      <c r="U52488" s="104"/>
      <c r="AB52488" s="104"/>
      <c r="AC52488" s="104"/>
      <c r="AF52488" s="104"/>
      <c r="AG52488" s="104"/>
      <c r="AK52488" s="104"/>
      <c r="AL52488" s="104"/>
      <c r="AO52488" s="104"/>
      <c r="AP52488" s="104"/>
    </row>
    <row r="52489" spans="21:42" ht="15" customHeight="1" x14ac:dyDescent="0.25">
      <c r="U52489" s="104"/>
      <c r="AB52489" s="104"/>
      <c r="AC52489" s="104"/>
      <c r="AF52489" s="104"/>
      <c r="AG52489" s="104"/>
      <c r="AK52489" s="104"/>
      <c r="AL52489" s="104"/>
      <c r="AO52489" s="104"/>
      <c r="AP52489" s="104"/>
    </row>
    <row r="52490" spans="21:42" ht="15" customHeight="1" x14ac:dyDescent="0.25">
      <c r="U52490" s="104"/>
      <c r="AB52490" s="104"/>
      <c r="AC52490" s="104"/>
      <c r="AF52490" s="104"/>
      <c r="AG52490" s="104"/>
      <c r="AK52490" s="104"/>
      <c r="AL52490" s="104"/>
      <c r="AO52490" s="104"/>
      <c r="AP52490" s="104"/>
    </row>
    <row r="52491" spans="21:42" ht="15" customHeight="1" x14ac:dyDescent="0.25">
      <c r="U52491" s="104"/>
      <c r="AB52491" s="104"/>
      <c r="AC52491" s="104"/>
      <c r="AF52491" s="104"/>
      <c r="AG52491" s="104"/>
      <c r="AK52491" s="104"/>
      <c r="AL52491" s="104"/>
      <c r="AO52491" s="104"/>
      <c r="AP52491" s="104"/>
    </row>
    <row r="52492" spans="21:42" ht="15" customHeight="1" x14ac:dyDescent="0.25">
      <c r="U52492" s="104"/>
      <c r="AB52492" s="104"/>
      <c r="AC52492" s="104"/>
      <c r="AF52492" s="104"/>
      <c r="AG52492" s="104"/>
      <c r="AK52492" s="104"/>
      <c r="AL52492" s="104"/>
      <c r="AO52492" s="104"/>
      <c r="AP52492" s="104"/>
    </row>
    <row r="52493" spans="21:42" ht="15" customHeight="1" x14ac:dyDescent="0.25">
      <c r="U52493" s="104"/>
      <c r="AB52493" s="104"/>
      <c r="AC52493" s="104"/>
      <c r="AF52493" s="104"/>
      <c r="AG52493" s="104"/>
      <c r="AK52493" s="104"/>
      <c r="AL52493" s="104"/>
      <c r="AO52493" s="104"/>
      <c r="AP52493" s="104"/>
    </row>
    <row r="52494" spans="21:42" ht="15" customHeight="1" x14ac:dyDescent="0.25">
      <c r="U52494" s="104"/>
      <c r="AB52494" s="104"/>
      <c r="AC52494" s="104"/>
      <c r="AF52494" s="104"/>
      <c r="AG52494" s="104"/>
      <c r="AK52494" s="104"/>
      <c r="AL52494" s="104"/>
      <c r="AO52494" s="104"/>
      <c r="AP52494" s="104"/>
    </row>
    <row r="52495" spans="21:42" ht="15" customHeight="1" x14ac:dyDescent="0.25">
      <c r="U52495" s="104"/>
      <c r="AB52495" s="104"/>
      <c r="AC52495" s="104"/>
      <c r="AF52495" s="104"/>
      <c r="AG52495" s="104"/>
      <c r="AK52495" s="104"/>
      <c r="AL52495" s="104"/>
      <c r="AO52495" s="104"/>
      <c r="AP52495" s="104"/>
    </row>
    <row r="52496" spans="21:42" ht="15" customHeight="1" x14ac:dyDescent="0.25">
      <c r="U52496" s="104"/>
      <c r="AB52496" s="104"/>
      <c r="AC52496" s="104"/>
      <c r="AF52496" s="104"/>
      <c r="AG52496" s="104"/>
      <c r="AK52496" s="104"/>
      <c r="AL52496" s="104"/>
      <c r="AO52496" s="104"/>
      <c r="AP52496" s="104"/>
    </row>
    <row r="52497" spans="21:42" ht="15" customHeight="1" x14ac:dyDescent="0.25">
      <c r="U52497" s="104"/>
      <c r="AB52497" s="104"/>
      <c r="AC52497" s="104"/>
      <c r="AF52497" s="104"/>
      <c r="AG52497" s="104"/>
      <c r="AK52497" s="104"/>
      <c r="AL52497" s="104"/>
      <c r="AO52497" s="104"/>
      <c r="AP52497" s="104"/>
    </row>
    <row r="52498" spans="21:42" ht="15" customHeight="1" x14ac:dyDescent="0.25">
      <c r="U52498" s="104"/>
      <c r="AB52498" s="104"/>
      <c r="AC52498" s="104"/>
      <c r="AF52498" s="104"/>
      <c r="AG52498" s="104"/>
      <c r="AK52498" s="104"/>
      <c r="AL52498" s="104"/>
      <c r="AO52498" s="104"/>
      <c r="AP52498" s="104"/>
    </row>
    <row r="52499" spans="21:42" ht="15" customHeight="1" x14ac:dyDescent="0.25">
      <c r="U52499" s="104"/>
      <c r="AB52499" s="104"/>
      <c r="AC52499" s="104"/>
      <c r="AF52499" s="104"/>
      <c r="AG52499" s="104"/>
      <c r="AK52499" s="104"/>
      <c r="AL52499" s="104"/>
      <c r="AO52499" s="104"/>
      <c r="AP52499" s="104"/>
    </row>
    <row r="52500" spans="21:42" ht="15" customHeight="1" x14ac:dyDescent="0.25">
      <c r="U52500" s="104"/>
      <c r="AB52500" s="104"/>
      <c r="AC52500" s="104"/>
      <c r="AF52500" s="104"/>
      <c r="AG52500" s="104"/>
      <c r="AK52500" s="104"/>
      <c r="AL52500" s="104"/>
      <c r="AO52500" s="104"/>
      <c r="AP52500" s="104"/>
    </row>
    <row r="52501" spans="21:42" ht="15" customHeight="1" x14ac:dyDescent="0.25">
      <c r="U52501" s="104"/>
      <c r="AB52501" s="104"/>
      <c r="AC52501" s="104"/>
      <c r="AF52501" s="104"/>
      <c r="AG52501" s="104"/>
      <c r="AK52501" s="104"/>
      <c r="AL52501" s="104"/>
      <c r="AO52501" s="104"/>
      <c r="AP52501" s="104"/>
    </row>
    <row r="52502" spans="21:42" ht="15" customHeight="1" x14ac:dyDescent="0.25">
      <c r="U52502" s="104"/>
      <c r="AB52502" s="104"/>
      <c r="AC52502" s="104"/>
      <c r="AF52502" s="104"/>
      <c r="AG52502" s="104"/>
      <c r="AK52502" s="104"/>
      <c r="AL52502" s="104"/>
      <c r="AO52502" s="104"/>
      <c r="AP52502" s="104"/>
    </row>
    <row r="52503" spans="21:42" ht="15" customHeight="1" x14ac:dyDescent="0.25">
      <c r="U52503" s="104"/>
      <c r="AB52503" s="104"/>
      <c r="AC52503" s="104"/>
      <c r="AF52503" s="104"/>
      <c r="AG52503" s="104"/>
      <c r="AK52503" s="104"/>
      <c r="AL52503" s="104"/>
      <c r="AO52503" s="104"/>
      <c r="AP52503" s="104"/>
    </row>
    <row r="52504" spans="21:42" ht="15" customHeight="1" x14ac:dyDescent="0.25">
      <c r="U52504" s="104"/>
      <c r="AB52504" s="104"/>
      <c r="AC52504" s="104"/>
      <c r="AF52504" s="104"/>
      <c r="AG52504" s="104"/>
      <c r="AK52504" s="104"/>
      <c r="AL52504" s="104"/>
      <c r="AO52504" s="104"/>
      <c r="AP52504" s="104"/>
    </row>
    <row r="52505" spans="21:42" ht="15" customHeight="1" x14ac:dyDescent="0.25">
      <c r="U52505" s="104"/>
      <c r="AB52505" s="104"/>
      <c r="AC52505" s="104"/>
      <c r="AF52505" s="104"/>
      <c r="AG52505" s="104"/>
      <c r="AK52505" s="104"/>
      <c r="AL52505" s="104"/>
      <c r="AO52505" s="104"/>
      <c r="AP52505" s="104"/>
    </row>
    <row r="52506" spans="21:42" ht="15" customHeight="1" x14ac:dyDescent="0.25">
      <c r="U52506" s="104"/>
      <c r="AB52506" s="104"/>
      <c r="AC52506" s="104"/>
      <c r="AF52506" s="104"/>
      <c r="AG52506" s="104"/>
      <c r="AK52506" s="104"/>
      <c r="AL52506" s="104"/>
      <c r="AO52506" s="104"/>
      <c r="AP52506" s="104"/>
    </row>
    <row r="52507" spans="21:42" ht="15" customHeight="1" x14ac:dyDescent="0.25">
      <c r="U52507" s="104"/>
      <c r="AB52507" s="104"/>
      <c r="AC52507" s="104"/>
      <c r="AF52507" s="104"/>
      <c r="AG52507" s="104"/>
      <c r="AK52507" s="104"/>
      <c r="AL52507" s="104"/>
      <c r="AO52507" s="104"/>
      <c r="AP52507" s="104"/>
    </row>
    <row r="52508" spans="21:42" ht="15" customHeight="1" x14ac:dyDescent="0.25">
      <c r="U52508" s="104"/>
      <c r="AB52508" s="104"/>
      <c r="AC52508" s="104"/>
      <c r="AF52508" s="104"/>
      <c r="AG52508" s="104"/>
      <c r="AK52508" s="104"/>
      <c r="AL52508" s="104"/>
      <c r="AO52508" s="104"/>
      <c r="AP52508" s="104"/>
    </row>
    <row r="52509" spans="21:42" ht="15" customHeight="1" x14ac:dyDescent="0.25">
      <c r="U52509" s="104"/>
      <c r="AB52509" s="104"/>
      <c r="AC52509" s="104"/>
      <c r="AF52509" s="104"/>
      <c r="AG52509" s="104"/>
      <c r="AK52509" s="104"/>
      <c r="AL52509" s="104"/>
      <c r="AO52509" s="104"/>
      <c r="AP52509" s="104"/>
    </row>
    <row r="52510" spans="21:42" ht="15" customHeight="1" x14ac:dyDescent="0.25">
      <c r="U52510" s="104"/>
      <c r="AB52510" s="104"/>
      <c r="AC52510" s="104"/>
      <c r="AF52510" s="104"/>
      <c r="AG52510" s="104"/>
      <c r="AK52510" s="104"/>
      <c r="AL52510" s="104"/>
      <c r="AO52510" s="104"/>
      <c r="AP52510" s="104"/>
    </row>
    <row r="52511" spans="21:42" ht="15" customHeight="1" x14ac:dyDescent="0.25">
      <c r="U52511" s="104"/>
      <c r="AB52511" s="104"/>
      <c r="AC52511" s="104"/>
      <c r="AF52511" s="104"/>
      <c r="AG52511" s="104"/>
      <c r="AK52511" s="104"/>
      <c r="AL52511" s="104"/>
      <c r="AO52511" s="104"/>
      <c r="AP52511" s="104"/>
    </row>
    <row r="52512" spans="21:42" ht="15" customHeight="1" x14ac:dyDescent="0.25">
      <c r="U52512" s="104"/>
      <c r="AB52512" s="104"/>
      <c r="AC52512" s="104"/>
      <c r="AF52512" s="104"/>
      <c r="AG52512" s="104"/>
      <c r="AK52512" s="104"/>
      <c r="AL52512" s="104"/>
      <c r="AO52512" s="104"/>
      <c r="AP52512" s="104"/>
    </row>
    <row r="52513" spans="21:42" ht="15" customHeight="1" x14ac:dyDescent="0.25">
      <c r="U52513" s="104"/>
      <c r="AB52513" s="104"/>
      <c r="AC52513" s="104"/>
      <c r="AF52513" s="104"/>
      <c r="AG52513" s="104"/>
      <c r="AK52513" s="104"/>
      <c r="AL52513" s="104"/>
      <c r="AO52513" s="104"/>
      <c r="AP52513" s="104"/>
    </row>
    <row r="52514" spans="21:42" ht="15" customHeight="1" x14ac:dyDescent="0.25">
      <c r="U52514" s="104"/>
      <c r="AB52514" s="104"/>
      <c r="AC52514" s="104"/>
      <c r="AF52514" s="104"/>
      <c r="AG52514" s="104"/>
      <c r="AK52514" s="104"/>
      <c r="AL52514" s="104"/>
      <c r="AO52514" s="104"/>
      <c r="AP52514" s="104"/>
    </row>
    <row r="52515" spans="21:42" ht="15" customHeight="1" x14ac:dyDescent="0.25">
      <c r="U52515" s="104"/>
      <c r="AB52515" s="104"/>
      <c r="AC52515" s="104"/>
      <c r="AF52515" s="104"/>
      <c r="AG52515" s="104"/>
      <c r="AK52515" s="104"/>
      <c r="AL52515" s="104"/>
      <c r="AO52515" s="104"/>
      <c r="AP52515" s="104"/>
    </row>
    <row r="52516" spans="21:42" ht="15" customHeight="1" x14ac:dyDescent="0.25">
      <c r="U52516" s="104"/>
      <c r="AB52516" s="104"/>
      <c r="AC52516" s="104"/>
      <c r="AF52516" s="104"/>
      <c r="AG52516" s="104"/>
      <c r="AK52516" s="104"/>
      <c r="AL52516" s="104"/>
      <c r="AO52516" s="104"/>
      <c r="AP52516" s="104"/>
    </row>
    <row r="52517" spans="21:42" ht="15" customHeight="1" x14ac:dyDescent="0.25">
      <c r="U52517" s="104"/>
      <c r="AB52517" s="104"/>
      <c r="AC52517" s="104"/>
      <c r="AF52517" s="104"/>
      <c r="AG52517" s="104"/>
      <c r="AK52517" s="104"/>
      <c r="AL52517" s="104"/>
      <c r="AO52517" s="104"/>
      <c r="AP52517" s="104"/>
    </row>
    <row r="52518" spans="21:42" ht="15" customHeight="1" x14ac:dyDescent="0.25">
      <c r="U52518" s="104"/>
      <c r="AB52518" s="104"/>
      <c r="AC52518" s="104"/>
      <c r="AF52518" s="104"/>
      <c r="AG52518" s="104"/>
      <c r="AK52518" s="104"/>
      <c r="AL52518" s="104"/>
      <c r="AO52518" s="104"/>
      <c r="AP52518" s="104"/>
    </row>
    <row r="52519" spans="21:42" ht="15" customHeight="1" x14ac:dyDescent="0.25">
      <c r="U52519" s="104"/>
      <c r="AB52519" s="104"/>
      <c r="AC52519" s="104"/>
      <c r="AF52519" s="104"/>
      <c r="AG52519" s="104"/>
      <c r="AK52519" s="104"/>
      <c r="AL52519" s="104"/>
      <c r="AO52519" s="104"/>
      <c r="AP52519" s="104"/>
    </row>
    <row r="52520" spans="21:42" ht="15" customHeight="1" x14ac:dyDescent="0.25">
      <c r="U52520" s="104"/>
      <c r="AB52520" s="104"/>
      <c r="AC52520" s="104"/>
      <c r="AF52520" s="104"/>
      <c r="AG52520" s="104"/>
      <c r="AK52520" s="104"/>
      <c r="AL52520" s="104"/>
      <c r="AO52520" s="104"/>
      <c r="AP52520" s="104"/>
    </row>
    <row r="52521" spans="21:42" ht="15" customHeight="1" x14ac:dyDescent="0.25">
      <c r="U52521" s="104"/>
      <c r="AB52521" s="104"/>
      <c r="AC52521" s="104"/>
      <c r="AF52521" s="104"/>
      <c r="AG52521" s="104"/>
      <c r="AK52521" s="104"/>
      <c r="AL52521" s="104"/>
      <c r="AO52521" s="104"/>
      <c r="AP52521" s="104"/>
    </row>
    <row r="52522" spans="21:42" ht="15" customHeight="1" x14ac:dyDescent="0.25">
      <c r="U52522" s="104"/>
      <c r="AB52522" s="104"/>
      <c r="AC52522" s="104"/>
      <c r="AF52522" s="104"/>
      <c r="AG52522" s="104"/>
      <c r="AK52522" s="104"/>
      <c r="AL52522" s="104"/>
      <c r="AO52522" s="104"/>
      <c r="AP52522" s="104"/>
    </row>
    <row r="52523" spans="21:42" ht="15" customHeight="1" x14ac:dyDescent="0.25">
      <c r="U52523" s="104"/>
      <c r="AB52523" s="104"/>
      <c r="AC52523" s="104"/>
      <c r="AF52523" s="104"/>
      <c r="AG52523" s="104"/>
      <c r="AK52523" s="104"/>
      <c r="AL52523" s="104"/>
      <c r="AO52523" s="104"/>
      <c r="AP52523" s="104"/>
    </row>
    <row r="52524" spans="21:42" ht="15" customHeight="1" x14ac:dyDescent="0.25">
      <c r="U52524" s="104"/>
      <c r="AB52524" s="104"/>
      <c r="AC52524" s="104"/>
      <c r="AF52524" s="104"/>
      <c r="AG52524" s="104"/>
      <c r="AK52524" s="104"/>
      <c r="AL52524" s="104"/>
      <c r="AO52524" s="104"/>
      <c r="AP52524" s="104"/>
    </row>
    <row r="52525" spans="21:42" ht="15" customHeight="1" x14ac:dyDescent="0.25">
      <c r="U52525" s="104"/>
      <c r="AB52525" s="104"/>
      <c r="AC52525" s="104"/>
      <c r="AF52525" s="104"/>
      <c r="AG52525" s="104"/>
      <c r="AK52525" s="104"/>
      <c r="AL52525" s="104"/>
      <c r="AO52525" s="104"/>
      <c r="AP52525" s="104"/>
    </row>
    <row r="52526" spans="21:42" ht="15" customHeight="1" x14ac:dyDescent="0.25">
      <c r="U52526" s="104"/>
      <c r="AB52526" s="104"/>
      <c r="AC52526" s="104"/>
      <c r="AF52526" s="104"/>
      <c r="AG52526" s="104"/>
      <c r="AK52526" s="104"/>
      <c r="AL52526" s="104"/>
      <c r="AO52526" s="104"/>
      <c r="AP52526" s="104"/>
    </row>
    <row r="52527" spans="21:42" ht="15" customHeight="1" x14ac:dyDescent="0.25">
      <c r="U52527" s="104"/>
      <c r="AB52527" s="104"/>
      <c r="AC52527" s="104"/>
      <c r="AF52527" s="104"/>
      <c r="AG52527" s="104"/>
      <c r="AK52527" s="104"/>
      <c r="AL52527" s="104"/>
      <c r="AO52527" s="104"/>
      <c r="AP52527" s="104"/>
    </row>
    <row r="52528" spans="21:42" ht="15" customHeight="1" x14ac:dyDescent="0.25">
      <c r="U52528" s="104"/>
      <c r="AB52528" s="104"/>
      <c r="AC52528" s="104"/>
      <c r="AF52528" s="104"/>
      <c r="AG52528" s="104"/>
      <c r="AK52528" s="104"/>
      <c r="AL52528" s="104"/>
      <c r="AO52528" s="104"/>
      <c r="AP52528" s="104"/>
    </row>
    <row r="52529" spans="21:42" ht="15" customHeight="1" x14ac:dyDescent="0.25">
      <c r="U52529" s="104"/>
      <c r="AB52529" s="104"/>
      <c r="AC52529" s="104"/>
      <c r="AF52529" s="104"/>
      <c r="AG52529" s="104"/>
      <c r="AK52529" s="104"/>
      <c r="AL52529" s="104"/>
      <c r="AO52529" s="104"/>
      <c r="AP52529" s="104"/>
    </row>
    <row r="52530" spans="21:42" ht="15" customHeight="1" x14ac:dyDescent="0.25">
      <c r="U52530" s="104"/>
      <c r="AB52530" s="104"/>
      <c r="AC52530" s="104"/>
      <c r="AF52530" s="104"/>
      <c r="AG52530" s="104"/>
      <c r="AK52530" s="104"/>
      <c r="AL52530" s="104"/>
      <c r="AO52530" s="104"/>
      <c r="AP52530" s="104"/>
    </row>
    <row r="52531" spans="21:42" ht="15" customHeight="1" x14ac:dyDescent="0.25">
      <c r="U52531" s="104"/>
      <c r="AB52531" s="104"/>
      <c r="AC52531" s="104"/>
      <c r="AF52531" s="104"/>
      <c r="AG52531" s="104"/>
      <c r="AK52531" s="104"/>
      <c r="AL52531" s="104"/>
      <c r="AO52531" s="104"/>
      <c r="AP52531" s="104"/>
    </row>
    <row r="52532" spans="21:42" ht="15" customHeight="1" x14ac:dyDescent="0.25">
      <c r="U52532" s="104"/>
      <c r="AB52532" s="104"/>
      <c r="AC52532" s="104"/>
      <c r="AF52532" s="104"/>
      <c r="AG52532" s="104"/>
      <c r="AK52532" s="104"/>
      <c r="AL52532" s="104"/>
      <c r="AO52532" s="104"/>
      <c r="AP52532" s="104"/>
    </row>
    <row r="52533" spans="21:42" ht="15" customHeight="1" x14ac:dyDescent="0.25">
      <c r="U52533" s="104"/>
      <c r="AB52533" s="104"/>
      <c r="AC52533" s="104"/>
      <c r="AF52533" s="104"/>
      <c r="AG52533" s="104"/>
      <c r="AK52533" s="104"/>
      <c r="AL52533" s="104"/>
      <c r="AO52533" s="104"/>
      <c r="AP52533" s="104"/>
    </row>
    <row r="52534" spans="21:42" ht="15" customHeight="1" x14ac:dyDescent="0.25">
      <c r="U52534" s="104"/>
      <c r="AB52534" s="104"/>
      <c r="AC52534" s="104"/>
      <c r="AF52534" s="104"/>
      <c r="AG52534" s="104"/>
      <c r="AK52534" s="104"/>
      <c r="AL52534" s="104"/>
      <c r="AO52534" s="104"/>
      <c r="AP52534" s="104"/>
    </row>
    <row r="52535" spans="21:42" ht="15" customHeight="1" x14ac:dyDescent="0.25">
      <c r="U52535" s="104"/>
      <c r="AB52535" s="104"/>
      <c r="AC52535" s="104"/>
      <c r="AF52535" s="104"/>
      <c r="AG52535" s="104"/>
      <c r="AK52535" s="104"/>
      <c r="AL52535" s="104"/>
      <c r="AO52535" s="104"/>
      <c r="AP52535" s="104"/>
    </row>
    <row r="52536" spans="21:42" ht="15" customHeight="1" x14ac:dyDescent="0.25">
      <c r="U52536" s="104"/>
      <c r="AB52536" s="104"/>
      <c r="AC52536" s="104"/>
      <c r="AF52536" s="104"/>
      <c r="AG52536" s="104"/>
      <c r="AK52536" s="104"/>
      <c r="AL52536" s="104"/>
      <c r="AO52536" s="104"/>
      <c r="AP52536" s="104"/>
    </row>
    <row r="52537" spans="21:42" ht="15" customHeight="1" x14ac:dyDescent="0.25">
      <c r="U52537" s="104"/>
      <c r="AB52537" s="104"/>
      <c r="AC52537" s="104"/>
      <c r="AF52537" s="104"/>
      <c r="AG52537" s="104"/>
      <c r="AK52537" s="104"/>
      <c r="AL52537" s="104"/>
      <c r="AO52537" s="104"/>
      <c r="AP52537" s="104"/>
    </row>
    <row r="52538" spans="21:42" ht="15" customHeight="1" x14ac:dyDescent="0.25">
      <c r="U52538" s="104"/>
      <c r="AB52538" s="104"/>
      <c r="AC52538" s="104"/>
      <c r="AF52538" s="104"/>
      <c r="AG52538" s="104"/>
      <c r="AK52538" s="104"/>
      <c r="AL52538" s="104"/>
      <c r="AO52538" s="104"/>
      <c r="AP52538" s="104"/>
    </row>
    <row r="52539" spans="21:42" ht="15" customHeight="1" x14ac:dyDescent="0.25">
      <c r="U52539" s="104"/>
      <c r="AB52539" s="104"/>
      <c r="AC52539" s="104"/>
      <c r="AF52539" s="104"/>
      <c r="AG52539" s="104"/>
      <c r="AK52539" s="104"/>
      <c r="AL52539" s="104"/>
      <c r="AO52539" s="104"/>
      <c r="AP52539" s="104"/>
    </row>
    <row r="52540" spans="21:42" ht="15" customHeight="1" x14ac:dyDescent="0.25">
      <c r="U52540" s="104"/>
      <c r="AB52540" s="104"/>
      <c r="AC52540" s="104"/>
      <c r="AF52540" s="104"/>
      <c r="AG52540" s="104"/>
      <c r="AK52540" s="104"/>
      <c r="AL52540" s="104"/>
      <c r="AO52540" s="104"/>
      <c r="AP52540" s="104"/>
    </row>
    <row r="52541" spans="21:42" ht="15" customHeight="1" x14ac:dyDescent="0.25">
      <c r="U52541" s="104"/>
      <c r="AB52541" s="104"/>
      <c r="AC52541" s="104"/>
      <c r="AF52541" s="104"/>
      <c r="AG52541" s="104"/>
      <c r="AK52541" s="104"/>
      <c r="AL52541" s="104"/>
      <c r="AO52541" s="104"/>
      <c r="AP52541" s="104"/>
    </row>
    <row r="52542" spans="21:42" ht="15" customHeight="1" x14ac:dyDescent="0.25">
      <c r="U52542" s="104"/>
      <c r="AB52542" s="104"/>
      <c r="AC52542" s="104"/>
      <c r="AF52542" s="104"/>
      <c r="AG52542" s="104"/>
      <c r="AK52542" s="104"/>
      <c r="AL52542" s="104"/>
      <c r="AO52542" s="104"/>
      <c r="AP52542" s="104"/>
    </row>
    <row r="52543" spans="21:42" ht="15" customHeight="1" x14ac:dyDescent="0.25">
      <c r="U52543" s="104"/>
      <c r="AB52543" s="104"/>
      <c r="AC52543" s="104"/>
      <c r="AF52543" s="104"/>
      <c r="AG52543" s="104"/>
      <c r="AK52543" s="104"/>
      <c r="AL52543" s="104"/>
      <c r="AO52543" s="104"/>
      <c r="AP52543" s="104"/>
    </row>
    <row r="52544" spans="21:42" ht="15" customHeight="1" x14ac:dyDescent="0.25">
      <c r="U52544" s="104"/>
      <c r="AB52544" s="104"/>
      <c r="AC52544" s="104"/>
      <c r="AF52544" s="104"/>
      <c r="AG52544" s="104"/>
      <c r="AK52544" s="104"/>
      <c r="AL52544" s="104"/>
      <c r="AO52544" s="104"/>
      <c r="AP52544" s="104"/>
    </row>
    <row r="52545" spans="21:42" ht="15" customHeight="1" x14ac:dyDescent="0.25">
      <c r="U52545" s="104"/>
      <c r="AB52545" s="104"/>
      <c r="AC52545" s="104"/>
      <c r="AF52545" s="104"/>
      <c r="AG52545" s="104"/>
      <c r="AK52545" s="104"/>
      <c r="AL52545" s="104"/>
      <c r="AO52545" s="104"/>
      <c r="AP52545" s="104"/>
    </row>
    <row r="52546" spans="21:42" ht="15" customHeight="1" x14ac:dyDescent="0.25">
      <c r="U52546" s="104"/>
      <c r="AB52546" s="104"/>
      <c r="AC52546" s="104"/>
      <c r="AF52546" s="104"/>
      <c r="AG52546" s="104"/>
      <c r="AK52546" s="104"/>
      <c r="AL52546" s="104"/>
      <c r="AO52546" s="104"/>
      <c r="AP52546" s="104"/>
    </row>
    <row r="52547" spans="21:42" ht="15" customHeight="1" x14ac:dyDescent="0.25">
      <c r="U52547" s="104"/>
      <c r="AB52547" s="104"/>
      <c r="AC52547" s="104"/>
      <c r="AF52547" s="104"/>
      <c r="AG52547" s="104"/>
      <c r="AK52547" s="104"/>
      <c r="AL52547" s="104"/>
      <c r="AO52547" s="104"/>
      <c r="AP52547" s="104"/>
    </row>
    <row r="52548" spans="21:42" ht="15" customHeight="1" x14ac:dyDescent="0.25">
      <c r="U52548" s="104"/>
      <c r="AB52548" s="104"/>
      <c r="AC52548" s="104"/>
      <c r="AF52548" s="104"/>
      <c r="AG52548" s="104"/>
      <c r="AK52548" s="104"/>
      <c r="AL52548" s="104"/>
      <c r="AO52548" s="104"/>
      <c r="AP52548" s="104"/>
    </row>
    <row r="52549" spans="21:42" ht="15" customHeight="1" x14ac:dyDescent="0.25">
      <c r="U52549" s="104"/>
      <c r="AB52549" s="104"/>
      <c r="AC52549" s="104"/>
      <c r="AF52549" s="104"/>
      <c r="AG52549" s="104"/>
      <c r="AK52549" s="104"/>
      <c r="AL52549" s="104"/>
      <c r="AO52549" s="104"/>
      <c r="AP52549" s="104"/>
    </row>
    <row r="52550" spans="21:42" ht="15" customHeight="1" x14ac:dyDescent="0.25">
      <c r="U52550" s="104"/>
      <c r="AB52550" s="104"/>
      <c r="AC52550" s="104"/>
      <c r="AF52550" s="104"/>
      <c r="AG52550" s="104"/>
      <c r="AK52550" s="104"/>
      <c r="AL52550" s="104"/>
      <c r="AO52550" s="104"/>
      <c r="AP52550" s="104"/>
    </row>
    <row r="52551" spans="21:42" ht="15" customHeight="1" x14ac:dyDescent="0.25">
      <c r="U52551" s="104"/>
      <c r="AB52551" s="104"/>
      <c r="AC52551" s="104"/>
      <c r="AF52551" s="104"/>
      <c r="AG52551" s="104"/>
      <c r="AK52551" s="104"/>
      <c r="AL52551" s="104"/>
      <c r="AO52551" s="104"/>
      <c r="AP52551" s="104"/>
    </row>
    <row r="52552" spans="21:42" ht="15" customHeight="1" x14ac:dyDescent="0.25">
      <c r="U52552" s="104"/>
      <c r="AB52552" s="104"/>
      <c r="AC52552" s="104"/>
      <c r="AF52552" s="104"/>
      <c r="AG52552" s="104"/>
      <c r="AK52552" s="104"/>
      <c r="AL52552" s="104"/>
      <c r="AO52552" s="104"/>
      <c r="AP52552" s="104"/>
    </row>
    <row r="52553" spans="21:42" ht="15" customHeight="1" x14ac:dyDescent="0.25">
      <c r="U52553" s="104"/>
      <c r="AB52553" s="104"/>
      <c r="AC52553" s="104"/>
      <c r="AF52553" s="104"/>
      <c r="AG52553" s="104"/>
      <c r="AK52553" s="104"/>
      <c r="AL52553" s="104"/>
      <c r="AO52553" s="104"/>
      <c r="AP52553" s="104"/>
    </row>
    <row r="52554" spans="21:42" ht="15" customHeight="1" x14ac:dyDescent="0.25">
      <c r="U52554" s="104"/>
      <c r="AB52554" s="104"/>
      <c r="AC52554" s="104"/>
      <c r="AF52554" s="104"/>
      <c r="AG52554" s="104"/>
      <c r="AK52554" s="104"/>
      <c r="AL52554" s="104"/>
      <c r="AO52554" s="104"/>
      <c r="AP52554" s="104"/>
    </row>
    <row r="52555" spans="21:42" ht="15" customHeight="1" x14ac:dyDescent="0.25">
      <c r="U52555" s="104"/>
      <c r="AB52555" s="104"/>
      <c r="AC52555" s="104"/>
      <c r="AF52555" s="104"/>
      <c r="AG52555" s="104"/>
      <c r="AK52555" s="104"/>
      <c r="AL52555" s="104"/>
      <c r="AO52555" s="104"/>
      <c r="AP52555" s="104"/>
    </row>
    <row r="52556" spans="21:42" ht="15" customHeight="1" x14ac:dyDescent="0.25">
      <c r="U52556" s="104"/>
      <c r="AB52556" s="104"/>
      <c r="AC52556" s="104"/>
      <c r="AF52556" s="104"/>
      <c r="AG52556" s="104"/>
      <c r="AK52556" s="104"/>
      <c r="AL52556" s="104"/>
      <c r="AO52556" s="104"/>
      <c r="AP52556" s="104"/>
    </row>
    <row r="52557" spans="21:42" ht="15" customHeight="1" x14ac:dyDescent="0.25">
      <c r="U52557" s="104"/>
      <c r="AB52557" s="104"/>
      <c r="AC52557" s="104"/>
      <c r="AF52557" s="104"/>
      <c r="AG52557" s="104"/>
      <c r="AK52557" s="104"/>
      <c r="AL52557" s="104"/>
      <c r="AO52557" s="104"/>
      <c r="AP52557" s="104"/>
    </row>
    <row r="52558" spans="21:42" ht="15" customHeight="1" x14ac:dyDescent="0.25">
      <c r="U52558" s="104"/>
      <c r="AB52558" s="104"/>
      <c r="AC52558" s="104"/>
      <c r="AF52558" s="104"/>
      <c r="AG52558" s="104"/>
      <c r="AK52558" s="104"/>
      <c r="AL52558" s="104"/>
      <c r="AO52558" s="104"/>
      <c r="AP52558" s="104"/>
    </row>
    <row r="52559" spans="21:42" ht="15" customHeight="1" x14ac:dyDescent="0.25">
      <c r="U52559" s="104"/>
      <c r="AB52559" s="104"/>
      <c r="AC52559" s="104"/>
      <c r="AF52559" s="104"/>
      <c r="AG52559" s="104"/>
      <c r="AK52559" s="104"/>
      <c r="AL52559" s="104"/>
      <c r="AO52559" s="104"/>
      <c r="AP52559" s="104"/>
    </row>
    <row r="52560" spans="21:42" ht="15" customHeight="1" x14ac:dyDescent="0.25">
      <c r="U52560" s="104"/>
      <c r="AB52560" s="104"/>
      <c r="AC52560" s="104"/>
      <c r="AF52560" s="104"/>
      <c r="AG52560" s="104"/>
      <c r="AK52560" s="104"/>
      <c r="AL52560" s="104"/>
      <c r="AO52560" s="104"/>
      <c r="AP52560" s="104"/>
    </row>
    <row r="52561" spans="21:42" ht="15" customHeight="1" x14ac:dyDescent="0.25">
      <c r="U52561" s="104"/>
      <c r="AB52561" s="104"/>
      <c r="AC52561" s="104"/>
      <c r="AF52561" s="104"/>
      <c r="AG52561" s="104"/>
      <c r="AK52561" s="104"/>
      <c r="AL52561" s="104"/>
      <c r="AO52561" s="104"/>
      <c r="AP52561" s="104"/>
    </row>
    <row r="52562" spans="21:42" ht="15" customHeight="1" x14ac:dyDescent="0.25">
      <c r="U52562" s="104"/>
      <c r="AB52562" s="104"/>
      <c r="AC52562" s="104"/>
      <c r="AF52562" s="104"/>
      <c r="AG52562" s="104"/>
      <c r="AK52562" s="104"/>
      <c r="AL52562" s="104"/>
      <c r="AO52562" s="104"/>
      <c r="AP52562" s="104"/>
    </row>
    <row r="52563" spans="21:42" ht="15" customHeight="1" x14ac:dyDescent="0.25">
      <c r="U52563" s="104"/>
      <c r="AB52563" s="104"/>
      <c r="AC52563" s="104"/>
      <c r="AF52563" s="104"/>
      <c r="AG52563" s="104"/>
      <c r="AK52563" s="104"/>
      <c r="AL52563" s="104"/>
      <c r="AO52563" s="104"/>
      <c r="AP52563" s="104"/>
    </row>
    <row r="52564" spans="21:42" ht="15" customHeight="1" x14ac:dyDescent="0.25">
      <c r="U52564" s="104"/>
      <c r="AB52564" s="104"/>
      <c r="AC52564" s="104"/>
      <c r="AF52564" s="104"/>
      <c r="AG52564" s="104"/>
      <c r="AK52564" s="104"/>
      <c r="AL52564" s="104"/>
      <c r="AO52564" s="104"/>
      <c r="AP52564" s="104"/>
    </row>
    <row r="52565" spans="21:42" ht="15" customHeight="1" x14ac:dyDescent="0.25">
      <c r="U52565" s="104"/>
      <c r="AB52565" s="104"/>
      <c r="AC52565" s="104"/>
      <c r="AF52565" s="104"/>
      <c r="AG52565" s="104"/>
      <c r="AK52565" s="104"/>
      <c r="AL52565" s="104"/>
      <c r="AO52565" s="104"/>
      <c r="AP52565" s="104"/>
    </row>
    <row r="52566" spans="21:42" ht="15" customHeight="1" x14ac:dyDescent="0.25">
      <c r="U52566" s="104"/>
      <c r="AB52566" s="104"/>
      <c r="AC52566" s="104"/>
      <c r="AF52566" s="104"/>
      <c r="AG52566" s="104"/>
      <c r="AK52566" s="104"/>
      <c r="AL52566" s="104"/>
      <c r="AO52566" s="104"/>
      <c r="AP52566" s="104"/>
    </row>
    <row r="52567" spans="21:42" ht="15" customHeight="1" x14ac:dyDescent="0.25">
      <c r="U52567" s="104"/>
      <c r="AB52567" s="104"/>
      <c r="AC52567" s="104"/>
      <c r="AF52567" s="104"/>
      <c r="AG52567" s="104"/>
      <c r="AK52567" s="104"/>
      <c r="AL52567" s="104"/>
      <c r="AO52567" s="104"/>
      <c r="AP52567" s="104"/>
    </row>
    <row r="52568" spans="21:42" ht="15" customHeight="1" x14ac:dyDescent="0.25">
      <c r="U52568" s="104"/>
      <c r="AB52568" s="104"/>
      <c r="AC52568" s="104"/>
      <c r="AF52568" s="104"/>
      <c r="AG52568" s="104"/>
      <c r="AK52568" s="104"/>
      <c r="AL52568" s="104"/>
      <c r="AO52568" s="104"/>
      <c r="AP52568" s="104"/>
    </row>
    <row r="52569" spans="21:42" ht="15" customHeight="1" x14ac:dyDescent="0.25">
      <c r="U52569" s="104"/>
      <c r="AB52569" s="104"/>
      <c r="AC52569" s="104"/>
      <c r="AF52569" s="104"/>
      <c r="AG52569" s="104"/>
      <c r="AK52569" s="104"/>
      <c r="AL52569" s="104"/>
      <c r="AO52569" s="104"/>
      <c r="AP52569" s="104"/>
    </row>
    <row r="52570" spans="21:42" ht="15" customHeight="1" x14ac:dyDescent="0.25">
      <c r="U52570" s="104"/>
      <c r="AB52570" s="104"/>
      <c r="AC52570" s="104"/>
      <c r="AF52570" s="104"/>
      <c r="AG52570" s="104"/>
      <c r="AK52570" s="104"/>
      <c r="AL52570" s="104"/>
      <c r="AO52570" s="104"/>
      <c r="AP52570" s="104"/>
    </row>
    <row r="52571" spans="21:42" ht="15" customHeight="1" x14ac:dyDescent="0.25">
      <c r="U52571" s="104"/>
      <c r="AB52571" s="104"/>
      <c r="AC52571" s="104"/>
      <c r="AF52571" s="104"/>
      <c r="AG52571" s="104"/>
      <c r="AK52571" s="104"/>
      <c r="AL52571" s="104"/>
      <c r="AO52571" s="104"/>
      <c r="AP52571" s="104"/>
    </row>
    <row r="52572" spans="21:42" ht="15" customHeight="1" x14ac:dyDescent="0.25">
      <c r="U52572" s="104"/>
      <c r="AB52572" s="104"/>
      <c r="AC52572" s="104"/>
      <c r="AF52572" s="104"/>
      <c r="AG52572" s="104"/>
      <c r="AK52572" s="104"/>
      <c r="AL52572" s="104"/>
      <c r="AO52572" s="104"/>
      <c r="AP52572" s="104"/>
    </row>
    <row r="52573" spans="21:42" ht="15" customHeight="1" x14ac:dyDescent="0.25">
      <c r="U52573" s="104"/>
      <c r="AB52573" s="104"/>
      <c r="AC52573" s="104"/>
      <c r="AF52573" s="104"/>
      <c r="AG52573" s="104"/>
      <c r="AK52573" s="104"/>
      <c r="AL52573" s="104"/>
      <c r="AO52573" s="104"/>
      <c r="AP52573" s="104"/>
    </row>
    <row r="52574" spans="21:42" ht="15" customHeight="1" x14ac:dyDescent="0.25">
      <c r="U52574" s="104"/>
      <c r="AB52574" s="104"/>
      <c r="AC52574" s="104"/>
      <c r="AF52574" s="104"/>
      <c r="AG52574" s="104"/>
      <c r="AK52574" s="104"/>
      <c r="AL52574" s="104"/>
      <c r="AO52574" s="104"/>
      <c r="AP52574" s="104"/>
    </row>
    <row r="52575" spans="21:42" ht="15" customHeight="1" x14ac:dyDescent="0.25">
      <c r="U52575" s="104"/>
      <c r="AB52575" s="104"/>
      <c r="AC52575" s="104"/>
      <c r="AF52575" s="104"/>
      <c r="AG52575" s="104"/>
      <c r="AK52575" s="104"/>
      <c r="AL52575" s="104"/>
      <c r="AO52575" s="104"/>
      <c r="AP52575" s="104"/>
    </row>
    <row r="52576" spans="21:42" ht="15" customHeight="1" x14ac:dyDescent="0.25">
      <c r="U52576" s="104"/>
      <c r="AB52576" s="104"/>
      <c r="AC52576" s="104"/>
      <c r="AF52576" s="104"/>
      <c r="AG52576" s="104"/>
      <c r="AK52576" s="104"/>
      <c r="AL52576" s="104"/>
      <c r="AO52576" s="104"/>
      <c r="AP52576" s="104"/>
    </row>
    <row r="52577" spans="21:42" ht="15" customHeight="1" x14ac:dyDescent="0.25">
      <c r="U52577" s="104"/>
      <c r="AB52577" s="104"/>
      <c r="AC52577" s="104"/>
      <c r="AF52577" s="104"/>
      <c r="AG52577" s="104"/>
      <c r="AK52577" s="104"/>
      <c r="AL52577" s="104"/>
      <c r="AO52577" s="104"/>
      <c r="AP52577" s="104"/>
    </row>
    <row r="52578" spans="21:42" ht="15" customHeight="1" x14ac:dyDescent="0.25">
      <c r="U52578" s="104"/>
      <c r="AB52578" s="104"/>
      <c r="AC52578" s="104"/>
      <c r="AF52578" s="104"/>
      <c r="AG52578" s="104"/>
      <c r="AK52578" s="104"/>
      <c r="AL52578" s="104"/>
      <c r="AO52578" s="104"/>
      <c r="AP52578" s="104"/>
    </row>
    <row r="52579" spans="21:42" ht="15" customHeight="1" x14ac:dyDescent="0.25">
      <c r="U52579" s="104"/>
      <c r="AB52579" s="104"/>
      <c r="AC52579" s="104"/>
      <c r="AF52579" s="104"/>
      <c r="AG52579" s="104"/>
      <c r="AK52579" s="104"/>
      <c r="AL52579" s="104"/>
      <c r="AO52579" s="104"/>
      <c r="AP52579" s="104"/>
    </row>
    <row r="52580" spans="21:42" ht="15" customHeight="1" x14ac:dyDescent="0.25">
      <c r="U52580" s="104"/>
      <c r="AB52580" s="104"/>
      <c r="AC52580" s="104"/>
      <c r="AF52580" s="104"/>
      <c r="AG52580" s="104"/>
      <c r="AK52580" s="104"/>
      <c r="AL52580" s="104"/>
      <c r="AO52580" s="104"/>
      <c r="AP52580" s="104"/>
    </row>
    <row r="52581" spans="21:42" ht="15" customHeight="1" x14ac:dyDescent="0.25">
      <c r="U52581" s="104"/>
      <c r="AB52581" s="104"/>
      <c r="AC52581" s="104"/>
      <c r="AF52581" s="104"/>
      <c r="AG52581" s="104"/>
      <c r="AK52581" s="104"/>
      <c r="AL52581" s="104"/>
      <c r="AO52581" s="104"/>
      <c r="AP52581" s="104"/>
    </row>
    <row r="52582" spans="21:42" ht="15" customHeight="1" x14ac:dyDescent="0.25">
      <c r="U52582" s="104"/>
      <c r="AB52582" s="104"/>
      <c r="AC52582" s="104"/>
      <c r="AF52582" s="104"/>
      <c r="AG52582" s="104"/>
      <c r="AK52582" s="104"/>
      <c r="AL52582" s="104"/>
      <c r="AO52582" s="104"/>
      <c r="AP52582" s="104"/>
    </row>
    <row r="52583" spans="21:42" ht="15" customHeight="1" x14ac:dyDescent="0.25">
      <c r="U52583" s="104"/>
      <c r="AB52583" s="104"/>
      <c r="AC52583" s="104"/>
      <c r="AF52583" s="104"/>
      <c r="AG52583" s="104"/>
      <c r="AK52583" s="104"/>
      <c r="AL52583" s="104"/>
      <c r="AO52583" s="104"/>
      <c r="AP52583" s="104"/>
    </row>
    <row r="52584" spans="21:42" ht="15" customHeight="1" x14ac:dyDescent="0.25">
      <c r="U52584" s="104"/>
      <c r="AB52584" s="104"/>
      <c r="AC52584" s="104"/>
      <c r="AF52584" s="104"/>
      <c r="AG52584" s="104"/>
      <c r="AK52584" s="104"/>
      <c r="AL52584" s="104"/>
      <c r="AO52584" s="104"/>
      <c r="AP52584" s="104"/>
    </row>
    <row r="52585" spans="21:42" ht="15" customHeight="1" x14ac:dyDescent="0.25">
      <c r="U52585" s="104"/>
      <c r="AB52585" s="104"/>
      <c r="AC52585" s="104"/>
      <c r="AF52585" s="104"/>
      <c r="AG52585" s="104"/>
      <c r="AK52585" s="104"/>
      <c r="AL52585" s="104"/>
      <c r="AO52585" s="104"/>
      <c r="AP52585" s="104"/>
    </row>
    <row r="52586" spans="21:42" ht="15" customHeight="1" x14ac:dyDescent="0.25">
      <c r="U52586" s="104"/>
      <c r="AB52586" s="104"/>
      <c r="AC52586" s="104"/>
      <c r="AF52586" s="104"/>
      <c r="AG52586" s="104"/>
      <c r="AK52586" s="104"/>
      <c r="AL52586" s="104"/>
      <c r="AO52586" s="104"/>
      <c r="AP52586" s="104"/>
    </row>
    <row r="52587" spans="21:42" ht="15" customHeight="1" x14ac:dyDescent="0.25">
      <c r="U52587" s="104"/>
      <c r="AB52587" s="104"/>
      <c r="AC52587" s="104"/>
      <c r="AF52587" s="104"/>
      <c r="AG52587" s="104"/>
      <c r="AK52587" s="104"/>
      <c r="AL52587" s="104"/>
      <c r="AO52587" s="104"/>
      <c r="AP52587" s="104"/>
    </row>
    <row r="52588" spans="21:42" ht="15" customHeight="1" x14ac:dyDescent="0.25">
      <c r="U52588" s="104"/>
      <c r="AB52588" s="104"/>
      <c r="AC52588" s="104"/>
      <c r="AF52588" s="104"/>
      <c r="AG52588" s="104"/>
      <c r="AK52588" s="104"/>
      <c r="AL52588" s="104"/>
      <c r="AO52588" s="104"/>
      <c r="AP52588" s="104"/>
    </row>
    <row r="52589" spans="21:42" ht="15" customHeight="1" x14ac:dyDescent="0.25">
      <c r="U52589" s="104"/>
      <c r="AB52589" s="104"/>
      <c r="AC52589" s="104"/>
      <c r="AF52589" s="104"/>
      <c r="AG52589" s="104"/>
      <c r="AK52589" s="104"/>
      <c r="AL52589" s="104"/>
      <c r="AO52589" s="104"/>
      <c r="AP52589" s="104"/>
    </row>
    <row r="52590" spans="21:42" ht="15" customHeight="1" x14ac:dyDescent="0.25">
      <c r="U52590" s="104"/>
      <c r="AB52590" s="104"/>
      <c r="AC52590" s="104"/>
      <c r="AF52590" s="104"/>
      <c r="AG52590" s="104"/>
      <c r="AK52590" s="104"/>
      <c r="AL52590" s="104"/>
      <c r="AO52590" s="104"/>
      <c r="AP52590" s="104"/>
    </row>
    <row r="52591" spans="21:42" ht="15" customHeight="1" x14ac:dyDescent="0.25">
      <c r="U52591" s="104"/>
      <c r="AB52591" s="104"/>
      <c r="AC52591" s="104"/>
      <c r="AF52591" s="104"/>
      <c r="AG52591" s="104"/>
      <c r="AK52591" s="104"/>
      <c r="AL52591" s="104"/>
      <c r="AO52591" s="104"/>
      <c r="AP52591" s="104"/>
    </row>
    <row r="52592" spans="21:42" ht="15" customHeight="1" x14ac:dyDescent="0.25">
      <c r="U52592" s="104"/>
      <c r="AB52592" s="104"/>
      <c r="AC52592" s="104"/>
      <c r="AF52592" s="104"/>
      <c r="AG52592" s="104"/>
      <c r="AK52592" s="104"/>
      <c r="AL52592" s="104"/>
      <c r="AO52592" s="104"/>
      <c r="AP52592" s="104"/>
    </row>
    <row r="52593" spans="21:42" ht="15" customHeight="1" x14ac:dyDescent="0.25">
      <c r="U52593" s="104"/>
      <c r="AB52593" s="104"/>
      <c r="AC52593" s="104"/>
      <c r="AF52593" s="104"/>
      <c r="AG52593" s="104"/>
      <c r="AK52593" s="104"/>
      <c r="AL52593" s="104"/>
      <c r="AO52593" s="104"/>
      <c r="AP52593" s="104"/>
    </row>
    <row r="52594" spans="21:42" ht="15" customHeight="1" x14ac:dyDescent="0.25">
      <c r="U52594" s="104"/>
      <c r="AB52594" s="104"/>
      <c r="AC52594" s="104"/>
      <c r="AF52594" s="104"/>
      <c r="AG52594" s="104"/>
      <c r="AK52594" s="104"/>
      <c r="AL52594" s="104"/>
      <c r="AO52594" s="104"/>
      <c r="AP52594" s="104"/>
    </row>
    <row r="52595" spans="21:42" ht="15" customHeight="1" x14ac:dyDescent="0.25">
      <c r="U52595" s="104"/>
      <c r="AB52595" s="104"/>
      <c r="AC52595" s="104"/>
      <c r="AF52595" s="104"/>
      <c r="AG52595" s="104"/>
      <c r="AK52595" s="104"/>
      <c r="AL52595" s="104"/>
      <c r="AO52595" s="104"/>
      <c r="AP52595" s="104"/>
    </row>
    <row r="52596" spans="21:42" ht="15" customHeight="1" x14ac:dyDescent="0.25">
      <c r="U52596" s="104"/>
      <c r="AB52596" s="104"/>
      <c r="AC52596" s="104"/>
      <c r="AF52596" s="104"/>
      <c r="AG52596" s="104"/>
      <c r="AK52596" s="104"/>
      <c r="AL52596" s="104"/>
      <c r="AO52596" s="104"/>
      <c r="AP52596" s="104"/>
    </row>
    <row r="52597" spans="21:42" ht="15" customHeight="1" x14ac:dyDescent="0.25">
      <c r="U52597" s="104"/>
      <c r="AB52597" s="104"/>
      <c r="AC52597" s="104"/>
      <c r="AF52597" s="104"/>
      <c r="AG52597" s="104"/>
      <c r="AK52597" s="104"/>
      <c r="AL52597" s="104"/>
      <c r="AO52597" s="104"/>
      <c r="AP52597" s="104"/>
    </row>
    <row r="52598" spans="21:42" ht="15" customHeight="1" x14ac:dyDescent="0.25">
      <c r="U52598" s="104"/>
      <c r="AB52598" s="104"/>
      <c r="AC52598" s="104"/>
      <c r="AF52598" s="104"/>
      <c r="AG52598" s="104"/>
      <c r="AK52598" s="104"/>
      <c r="AL52598" s="104"/>
      <c r="AO52598" s="104"/>
      <c r="AP52598" s="104"/>
    </row>
    <row r="52599" spans="21:42" ht="15" customHeight="1" x14ac:dyDescent="0.25">
      <c r="U52599" s="104"/>
      <c r="AB52599" s="104"/>
      <c r="AC52599" s="104"/>
      <c r="AF52599" s="104"/>
      <c r="AG52599" s="104"/>
      <c r="AK52599" s="104"/>
      <c r="AL52599" s="104"/>
      <c r="AO52599" s="104"/>
      <c r="AP52599" s="104"/>
    </row>
    <row r="52600" spans="21:42" ht="15" customHeight="1" x14ac:dyDescent="0.25">
      <c r="U52600" s="104"/>
      <c r="AB52600" s="104"/>
      <c r="AC52600" s="104"/>
      <c r="AF52600" s="104"/>
      <c r="AG52600" s="104"/>
      <c r="AK52600" s="104"/>
      <c r="AL52600" s="104"/>
      <c r="AO52600" s="104"/>
      <c r="AP52600" s="104"/>
    </row>
    <row r="52601" spans="21:42" ht="15" customHeight="1" x14ac:dyDescent="0.25">
      <c r="U52601" s="104"/>
      <c r="AB52601" s="104"/>
      <c r="AC52601" s="104"/>
      <c r="AF52601" s="104"/>
      <c r="AG52601" s="104"/>
      <c r="AK52601" s="104"/>
      <c r="AL52601" s="104"/>
      <c r="AO52601" s="104"/>
      <c r="AP52601" s="104"/>
    </row>
    <row r="52602" spans="21:42" ht="15" customHeight="1" x14ac:dyDescent="0.25">
      <c r="U52602" s="104"/>
      <c r="AB52602" s="104"/>
      <c r="AC52602" s="104"/>
      <c r="AF52602" s="104"/>
      <c r="AG52602" s="104"/>
      <c r="AK52602" s="104"/>
      <c r="AL52602" s="104"/>
      <c r="AO52602" s="104"/>
      <c r="AP52602" s="104"/>
    </row>
    <row r="52603" spans="21:42" ht="15" customHeight="1" x14ac:dyDescent="0.25">
      <c r="U52603" s="104"/>
      <c r="AB52603" s="104"/>
      <c r="AC52603" s="104"/>
      <c r="AF52603" s="104"/>
      <c r="AG52603" s="104"/>
      <c r="AK52603" s="104"/>
      <c r="AL52603" s="104"/>
      <c r="AO52603" s="104"/>
      <c r="AP52603" s="104"/>
    </row>
    <row r="52604" spans="21:42" ht="15" customHeight="1" x14ac:dyDescent="0.25">
      <c r="U52604" s="104"/>
      <c r="AB52604" s="104"/>
      <c r="AC52604" s="104"/>
      <c r="AF52604" s="104"/>
      <c r="AG52604" s="104"/>
      <c r="AK52604" s="104"/>
      <c r="AL52604" s="104"/>
      <c r="AO52604" s="104"/>
      <c r="AP52604" s="104"/>
    </row>
    <row r="52605" spans="21:42" ht="15" customHeight="1" x14ac:dyDescent="0.25">
      <c r="U52605" s="104"/>
      <c r="AB52605" s="104"/>
      <c r="AC52605" s="104"/>
      <c r="AF52605" s="104"/>
      <c r="AG52605" s="104"/>
      <c r="AK52605" s="104"/>
      <c r="AL52605" s="104"/>
      <c r="AO52605" s="104"/>
      <c r="AP52605" s="104"/>
    </row>
    <row r="52606" spans="21:42" ht="15" customHeight="1" x14ac:dyDescent="0.25">
      <c r="U52606" s="104"/>
      <c r="AB52606" s="104"/>
      <c r="AC52606" s="104"/>
      <c r="AF52606" s="104"/>
      <c r="AG52606" s="104"/>
      <c r="AK52606" s="104"/>
      <c r="AL52606" s="104"/>
      <c r="AO52606" s="104"/>
      <c r="AP52606" s="104"/>
    </row>
    <row r="52607" spans="21:42" ht="15" customHeight="1" x14ac:dyDescent="0.25">
      <c r="U52607" s="104"/>
      <c r="AB52607" s="104"/>
      <c r="AC52607" s="104"/>
      <c r="AF52607" s="104"/>
      <c r="AG52607" s="104"/>
      <c r="AK52607" s="104"/>
      <c r="AL52607" s="104"/>
      <c r="AO52607" s="104"/>
      <c r="AP52607" s="104"/>
    </row>
    <row r="52608" spans="21:42" ht="15" customHeight="1" x14ac:dyDescent="0.25">
      <c r="U52608" s="104"/>
      <c r="AB52608" s="104"/>
      <c r="AC52608" s="104"/>
      <c r="AF52608" s="104"/>
      <c r="AG52608" s="104"/>
      <c r="AK52608" s="104"/>
      <c r="AL52608" s="104"/>
      <c r="AO52608" s="104"/>
      <c r="AP52608" s="104"/>
    </row>
    <row r="52609" spans="21:42" ht="15" customHeight="1" x14ac:dyDescent="0.25">
      <c r="U52609" s="104"/>
      <c r="AB52609" s="104"/>
      <c r="AC52609" s="104"/>
      <c r="AF52609" s="104"/>
      <c r="AG52609" s="104"/>
      <c r="AK52609" s="104"/>
      <c r="AL52609" s="104"/>
      <c r="AO52609" s="104"/>
      <c r="AP52609" s="104"/>
    </row>
    <row r="52610" spans="21:42" ht="15" customHeight="1" x14ac:dyDescent="0.25">
      <c r="U52610" s="104"/>
      <c r="AB52610" s="104"/>
      <c r="AC52610" s="104"/>
      <c r="AF52610" s="104"/>
      <c r="AG52610" s="104"/>
      <c r="AK52610" s="104"/>
      <c r="AL52610" s="104"/>
      <c r="AO52610" s="104"/>
      <c r="AP52610" s="104"/>
    </row>
    <row r="52611" spans="21:42" ht="15" customHeight="1" x14ac:dyDescent="0.25">
      <c r="U52611" s="104"/>
      <c r="AB52611" s="104"/>
      <c r="AC52611" s="104"/>
      <c r="AF52611" s="104"/>
      <c r="AG52611" s="104"/>
      <c r="AK52611" s="104"/>
      <c r="AL52611" s="104"/>
      <c r="AO52611" s="104"/>
      <c r="AP52611" s="104"/>
    </row>
    <row r="52612" spans="21:42" ht="15" customHeight="1" x14ac:dyDescent="0.25">
      <c r="U52612" s="104"/>
      <c r="AB52612" s="104"/>
      <c r="AC52612" s="104"/>
      <c r="AF52612" s="104"/>
      <c r="AG52612" s="104"/>
      <c r="AK52612" s="104"/>
      <c r="AL52612" s="104"/>
      <c r="AO52612" s="104"/>
      <c r="AP52612" s="104"/>
    </row>
    <row r="52613" spans="21:42" ht="15" customHeight="1" x14ac:dyDescent="0.25">
      <c r="U52613" s="104"/>
      <c r="AB52613" s="104"/>
      <c r="AC52613" s="104"/>
      <c r="AF52613" s="104"/>
      <c r="AG52613" s="104"/>
      <c r="AK52613" s="104"/>
      <c r="AL52613" s="104"/>
      <c r="AO52613" s="104"/>
      <c r="AP52613" s="104"/>
    </row>
    <row r="52614" spans="21:42" ht="15" customHeight="1" x14ac:dyDescent="0.25">
      <c r="U52614" s="104"/>
      <c r="AB52614" s="104"/>
      <c r="AC52614" s="104"/>
      <c r="AF52614" s="104"/>
      <c r="AG52614" s="104"/>
      <c r="AK52614" s="104"/>
      <c r="AL52614" s="104"/>
      <c r="AO52614" s="104"/>
      <c r="AP52614" s="104"/>
    </row>
    <row r="52615" spans="21:42" ht="15" customHeight="1" x14ac:dyDescent="0.25">
      <c r="U52615" s="104"/>
      <c r="AB52615" s="104"/>
      <c r="AC52615" s="104"/>
      <c r="AF52615" s="104"/>
      <c r="AG52615" s="104"/>
      <c r="AK52615" s="104"/>
      <c r="AL52615" s="104"/>
      <c r="AO52615" s="104"/>
      <c r="AP52615" s="104"/>
    </row>
    <row r="52616" spans="21:42" ht="15" customHeight="1" x14ac:dyDescent="0.25">
      <c r="U52616" s="104"/>
      <c r="AB52616" s="104"/>
      <c r="AC52616" s="104"/>
      <c r="AF52616" s="104"/>
      <c r="AG52616" s="104"/>
      <c r="AK52616" s="104"/>
      <c r="AL52616" s="104"/>
      <c r="AO52616" s="104"/>
      <c r="AP52616" s="104"/>
    </row>
    <row r="52617" spans="21:42" ht="15" customHeight="1" x14ac:dyDescent="0.25">
      <c r="U52617" s="104"/>
      <c r="AB52617" s="104"/>
      <c r="AC52617" s="104"/>
      <c r="AF52617" s="104"/>
      <c r="AG52617" s="104"/>
      <c r="AK52617" s="104"/>
      <c r="AL52617" s="104"/>
      <c r="AO52617" s="104"/>
      <c r="AP52617" s="104"/>
    </row>
    <row r="52618" spans="21:42" ht="15" customHeight="1" x14ac:dyDescent="0.25">
      <c r="U52618" s="104"/>
      <c r="AB52618" s="104"/>
      <c r="AC52618" s="104"/>
      <c r="AF52618" s="104"/>
      <c r="AG52618" s="104"/>
      <c r="AK52618" s="104"/>
      <c r="AL52618" s="104"/>
      <c r="AO52618" s="104"/>
      <c r="AP52618" s="104"/>
    </row>
    <row r="52619" spans="21:42" ht="15" customHeight="1" x14ac:dyDescent="0.25">
      <c r="U52619" s="104"/>
      <c r="AB52619" s="104"/>
      <c r="AC52619" s="104"/>
      <c r="AF52619" s="104"/>
      <c r="AG52619" s="104"/>
      <c r="AK52619" s="104"/>
      <c r="AL52619" s="104"/>
      <c r="AO52619" s="104"/>
      <c r="AP52619" s="104"/>
    </row>
    <row r="52620" spans="21:42" ht="15" customHeight="1" x14ac:dyDescent="0.25">
      <c r="U52620" s="104"/>
      <c r="AB52620" s="104"/>
      <c r="AC52620" s="104"/>
      <c r="AF52620" s="104"/>
      <c r="AG52620" s="104"/>
      <c r="AK52620" s="104"/>
      <c r="AL52620" s="104"/>
      <c r="AO52620" s="104"/>
      <c r="AP52620" s="104"/>
    </row>
    <row r="52621" spans="21:42" ht="15" customHeight="1" x14ac:dyDescent="0.25">
      <c r="U52621" s="104"/>
      <c r="AB52621" s="104"/>
      <c r="AC52621" s="104"/>
      <c r="AF52621" s="104"/>
      <c r="AG52621" s="104"/>
      <c r="AK52621" s="104"/>
      <c r="AL52621" s="104"/>
      <c r="AO52621" s="104"/>
      <c r="AP52621" s="104"/>
    </row>
    <row r="52622" spans="21:42" ht="15" customHeight="1" x14ac:dyDescent="0.25">
      <c r="U52622" s="104"/>
      <c r="AB52622" s="104"/>
      <c r="AC52622" s="104"/>
      <c r="AF52622" s="104"/>
      <c r="AG52622" s="104"/>
      <c r="AK52622" s="104"/>
      <c r="AL52622" s="104"/>
      <c r="AO52622" s="104"/>
      <c r="AP52622" s="104"/>
    </row>
    <row r="52623" spans="21:42" ht="15" customHeight="1" x14ac:dyDescent="0.25">
      <c r="U52623" s="104"/>
      <c r="AB52623" s="104"/>
      <c r="AC52623" s="104"/>
      <c r="AF52623" s="104"/>
      <c r="AG52623" s="104"/>
      <c r="AK52623" s="104"/>
      <c r="AL52623" s="104"/>
      <c r="AO52623" s="104"/>
      <c r="AP52623" s="104"/>
    </row>
    <row r="52624" spans="21:42" ht="15" customHeight="1" x14ac:dyDescent="0.25">
      <c r="U52624" s="104"/>
      <c r="AB52624" s="104"/>
      <c r="AC52624" s="104"/>
      <c r="AF52624" s="104"/>
      <c r="AG52624" s="104"/>
      <c r="AK52624" s="104"/>
      <c r="AL52624" s="104"/>
      <c r="AO52624" s="104"/>
      <c r="AP52624" s="104"/>
    </row>
    <row r="52625" spans="21:42" ht="15" customHeight="1" x14ac:dyDescent="0.25">
      <c r="U52625" s="104"/>
      <c r="AB52625" s="104"/>
      <c r="AC52625" s="104"/>
      <c r="AF52625" s="104"/>
      <c r="AG52625" s="104"/>
      <c r="AK52625" s="104"/>
      <c r="AL52625" s="104"/>
      <c r="AO52625" s="104"/>
      <c r="AP52625" s="104"/>
    </row>
    <row r="52626" spans="21:42" ht="15" customHeight="1" x14ac:dyDescent="0.25">
      <c r="U52626" s="104"/>
      <c r="AB52626" s="104"/>
      <c r="AC52626" s="104"/>
      <c r="AF52626" s="104"/>
      <c r="AG52626" s="104"/>
      <c r="AK52626" s="104"/>
      <c r="AL52626" s="104"/>
      <c r="AO52626" s="104"/>
      <c r="AP52626" s="104"/>
    </row>
    <row r="52627" spans="21:42" ht="15" customHeight="1" x14ac:dyDescent="0.25">
      <c r="U52627" s="104"/>
      <c r="AB52627" s="104"/>
      <c r="AC52627" s="104"/>
      <c r="AF52627" s="104"/>
      <c r="AG52627" s="104"/>
      <c r="AK52627" s="104"/>
      <c r="AL52627" s="104"/>
      <c r="AO52627" s="104"/>
      <c r="AP52627" s="104"/>
    </row>
    <row r="52628" spans="21:42" ht="15" customHeight="1" x14ac:dyDescent="0.25">
      <c r="U52628" s="104"/>
      <c r="AB52628" s="104"/>
      <c r="AC52628" s="104"/>
      <c r="AF52628" s="104"/>
      <c r="AG52628" s="104"/>
      <c r="AK52628" s="104"/>
      <c r="AL52628" s="104"/>
      <c r="AO52628" s="104"/>
      <c r="AP52628" s="104"/>
    </row>
    <row r="52629" spans="21:42" ht="15" customHeight="1" x14ac:dyDescent="0.25">
      <c r="U52629" s="104"/>
      <c r="AB52629" s="104"/>
      <c r="AC52629" s="104"/>
      <c r="AF52629" s="104"/>
      <c r="AG52629" s="104"/>
      <c r="AK52629" s="104"/>
      <c r="AL52629" s="104"/>
      <c r="AO52629" s="104"/>
      <c r="AP52629" s="104"/>
    </row>
    <row r="52630" spans="21:42" ht="15" customHeight="1" x14ac:dyDescent="0.25">
      <c r="U52630" s="104"/>
      <c r="AB52630" s="104"/>
      <c r="AC52630" s="104"/>
      <c r="AF52630" s="104"/>
      <c r="AG52630" s="104"/>
      <c r="AK52630" s="104"/>
      <c r="AL52630" s="104"/>
      <c r="AO52630" s="104"/>
      <c r="AP52630" s="104"/>
    </row>
    <row r="52631" spans="21:42" ht="15" customHeight="1" x14ac:dyDescent="0.25">
      <c r="U52631" s="104"/>
      <c r="AB52631" s="104"/>
      <c r="AC52631" s="104"/>
      <c r="AF52631" s="104"/>
      <c r="AG52631" s="104"/>
      <c r="AK52631" s="104"/>
      <c r="AL52631" s="104"/>
      <c r="AO52631" s="104"/>
      <c r="AP52631" s="104"/>
    </row>
    <row r="52632" spans="21:42" ht="15" customHeight="1" x14ac:dyDescent="0.25">
      <c r="U52632" s="104"/>
      <c r="AB52632" s="104"/>
      <c r="AC52632" s="104"/>
      <c r="AF52632" s="104"/>
      <c r="AG52632" s="104"/>
      <c r="AK52632" s="104"/>
      <c r="AL52632" s="104"/>
      <c r="AO52632" s="104"/>
      <c r="AP52632" s="104"/>
    </row>
    <row r="52633" spans="21:42" ht="15" customHeight="1" x14ac:dyDescent="0.25">
      <c r="U52633" s="104"/>
      <c r="AB52633" s="104"/>
      <c r="AC52633" s="104"/>
      <c r="AF52633" s="104"/>
      <c r="AG52633" s="104"/>
      <c r="AK52633" s="104"/>
      <c r="AL52633" s="104"/>
      <c r="AO52633" s="104"/>
      <c r="AP52633" s="104"/>
    </row>
    <row r="52634" spans="21:42" ht="15" customHeight="1" x14ac:dyDescent="0.25">
      <c r="U52634" s="104"/>
      <c r="AB52634" s="104"/>
      <c r="AC52634" s="104"/>
      <c r="AF52634" s="104"/>
      <c r="AG52634" s="104"/>
      <c r="AK52634" s="104"/>
      <c r="AL52634" s="104"/>
      <c r="AO52634" s="104"/>
      <c r="AP52634" s="104"/>
    </row>
    <row r="52635" spans="21:42" ht="15" customHeight="1" x14ac:dyDescent="0.25">
      <c r="U52635" s="104"/>
      <c r="AB52635" s="104"/>
      <c r="AC52635" s="104"/>
      <c r="AF52635" s="104"/>
      <c r="AG52635" s="104"/>
      <c r="AK52635" s="104"/>
      <c r="AL52635" s="104"/>
      <c r="AO52635" s="104"/>
      <c r="AP52635" s="104"/>
    </row>
    <row r="52636" spans="21:42" ht="15" customHeight="1" x14ac:dyDescent="0.25">
      <c r="U52636" s="104"/>
      <c r="AB52636" s="104"/>
      <c r="AC52636" s="104"/>
      <c r="AF52636" s="104"/>
      <c r="AG52636" s="104"/>
      <c r="AK52636" s="104"/>
      <c r="AL52636" s="104"/>
      <c r="AO52636" s="104"/>
      <c r="AP52636" s="104"/>
    </row>
    <row r="52637" spans="21:42" ht="15" customHeight="1" x14ac:dyDescent="0.25">
      <c r="U52637" s="104"/>
      <c r="AB52637" s="104"/>
      <c r="AC52637" s="104"/>
      <c r="AF52637" s="104"/>
      <c r="AG52637" s="104"/>
      <c r="AK52637" s="104"/>
      <c r="AL52637" s="104"/>
      <c r="AO52637" s="104"/>
      <c r="AP52637" s="104"/>
    </row>
    <row r="52638" spans="21:42" ht="15" customHeight="1" x14ac:dyDescent="0.25">
      <c r="U52638" s="104"/>
      <c r="AB52638" s="104"/>
      <c r="AC52638" s="104"/>
      <c r="AF52638" s="104"/>
      <c r="AG52638" s="104"/>
      <c r="AK52638" s="104"/>
      <c r="AL52638" s="104"/>
      <c r="AO52638" s="104"/>
      <c r="AP52638" s="104"/>
    </row>
    <row r="52639" spans="21:42" ht="15" customHeight="1" x14ac:dyDescent="0.25">
      <c r="U52639" s="104"/>
      <c r="AB52639" s="104"/>
      <c r="AC52639" s="104"/>
      <c r="AF52639" s="104"/>
      <c r="AG52639" s="104"/>
      <c r="AK52639" s="104"/>
      <c r="AL52639" s="104"/>
      <c r="AO52639" s="104"/>
      <c r="AP52639" s="104"/>
    </row>
    <row r="52640" spans="21:42" ht="15" customHeight="1" x14ac:dyDescent="0.25">
      <c r="U52640" s="104"/>
      <c r="AB52640" s="104"/>
      <c r="AC52640" s="104"/>
      <c r="AF52640" s="104"/>
      <c r="AG52640" s="104"/>
      <c r="AK52640" s="104"/>
      <c r="AL52640" s="104"/>
      <c r="AO52640" s="104"/>
      <c r="AP52640" s="104"/>
    </row>
    <row r="52641" spans="21:42" ht="15" customHeight="1" x14ac:dyDescent="0.25">
      <c r="U52641" s="104"/>
      <c r="AB52641" s="104"/>
      <c r="AC52641" s="104"/>
      <c r="AF52641" s="104"/>
      <c r="AG52641" s="104"/>
      <c r="AK52641" s="104"/>
      <c r="AL52641" s="104"/>
      <c r="AO52641" s="104"/>
      <c r="AP52641" s="104"/>
    </row>
    <row r="52642" spans="21:42" ht="15" customHeight="1" x14ac:dyDescent="0.25">
      <c r="U52642" s="104"/>
      <c r="AB52642" s="104"/>
      <c r="AC52642" s="104"/>
      <c r="AF52642" s="104"/>
      <c r="AG52642" s="104"/>
      <c r="AK52642" s="104"/>
      <c r="AL52642" s="104"/>
      <c r="AO52642" s="104"/>
      <c r="AP52642" s="104"/>
    </row>
    <row r="52643" spans="21:42" ht="15" customHeight="1" x14ac:dyDescent="0.25">
      <c r="U52643" s="104"/>
      <c r="AB52643" s="104"/>
      <c r="AC52643" s="104"/>
      <c r="AF52643" s="104"/>
      <c r="AG52643" s="104"/>
      <c r="AK52643" s="104"/>
      <c r="AL52643" s="104"/>
      <c r="AO52643" s="104"/>
      <c r="AP52643" s="104"/>
    </row>
    <row r="52644" spans="21:42" ht="15" customHeight="1" x14ac:dyDescent="0.25">
      <c r="U52644" s="104"/>
      <c r="AB52644" s="104"/>
      <c r="AC52644" s="104"/>
      <c r="AF52644" s="104"/>
      <c r="AG52644" s="104"/>
      <c r="AK52644" s="104"/>
      <c r="AL52644" s="104"/>
      <c r="AO52644" s="104"/>
      <c r="AP52644" s="104"/>
    </row>
    <row r="52645" spans="21:42" ht="15" customHeight="1" x14ac:dyDescent="0.25">
      <c r="U52645" s="104"/>
      <c r="AB52645" s="104"/>
      <c r="AC52645" s="104"/>
      <c r="AF52645" s="104"/>
      <c r="AG52645" s="104"/>
      <c r="AK52645" s="104"/>
      <c r="AL52645" s="104"/>
      <c r="AO52645" s="104"/>
      <c r="AP52645" s="104"/>
    </row>
    <row r="52646" spans="21:42" ht="15" customHeight="1" x14ac:dyDescent="0.25">
      <c r="U52646" s="104"/>
      <c r="AB52646" s="104"/>
      <c r="AC52646" s="104"/>
      <c r="AF52646" s="104"/>
      <c r="AG52646" s="104"/>
      <c r="AK52646" s="104"/>
      <c r="AL52646" s="104"/>
      <c r="AO52646" s="104"/>
      <c r="AP52646" s="104"/>
    </row>
    <row r="52647" spans="21:42" ht="15" customHeight="1" x14ac:dyDescent="0.25">
      <c r="U52647" s="104"/>
      <c r="AB52647" s="104"/>
      <c r="AC52647" s="104"/>
      <c r="AF52647" s="104"/>
      <c r="AG52647" s="104"/>
      <c r="AK52647" s="104"/>
      <c r="AL52647" s="104"/>
      <c r="AO52647" s="104"/>
      <c r="AP52647" s="104"/>
    </row>
    <row r="52648" spans="21:42" ht="15" customHeight="1" x14ac:dyDescent="0.25">
      <c r="U52648" s="104"/>
      <c r="AB52648" s="104"/>
      <c r="AC52648" s="104"/>
      <c r="AF52648" s="104"/>
      <c r="AG52648" s="104"/>
      <c r="AK52648" s="104"/>
      <c r="AL52648" s="104"/>
      <c r="AO52648" s="104"/>
      <c r="AP52648" s="104"/>
    </row>
    <row r="52649" spans="21:42" ht="15" customHeight="1" x14ac:dyDescent="0.25">
      <c r="U52649" s="104"/>
      <c r="AB52649" s="104"/>
      <c r="AC52649" s="104"/>
      <c r="AF52649" s="104"/>
      <c r="AG52649" s="104"/>
      <c r="AK52649" s="104"/>
      <c r="AL52649" s="104"/>
      <c r="AO52649" s="104"/>
      <c r="AP52649" s="104"/>
    </row>
    <row r="52650" spans="21:42" ht="15" customHeight="1" x14ac:dyDescent="0.25">
      <c r="U52650" s="104"/>
      <c r="AB52650" s="104"/>
      <c r="AC52650" s="104"/>
      <c r="AF52650" s="104"/>
      <c r="AG52650" s="104"/>
      <c r="AK52650" s="104"/>
      <c r="AL52650" s="104"/>
      <c r="AO52650" s="104"/>
      <c r="AP52650" s="104"/>
    </row>
    <row r="52651" spans="21:42" ht="15" customHeight="1" x14ac:dyDescent="0.25">
      <c r="U52651" s="104"/>
      <c r="AB52651" s="104"/>
      <c r="AC52651" s="104"/>
      <c r="AF52651" s="104"/>
      <c r="AG52651" s="104"/>
      <c r="AK52651" s="104"/>
      <c r="AL52651" s="104"/>
      <c r="AO52651" s="104"/>
      <c r="AP52651" s="104"/>
    </row>
    <row r="52652" spans="21:42" ht="15" customHeight="1" x14ac:dyDescent="0.25">
      <c r="U52652" s="104"/>
      <c r="AB52652" s="104"/>
      <c r="AC52652" s="104"/>
      <c r="AF52652" s="104"/>
      <c r="AG52652" s="104"/>
      <c r="AK52652" s="104"/>
      <c r="AL52652" s="104"/>
      <c r="AO52652" s="104"/>
      <c r="AP52652" s="104"/>
    </row>
    <row r="52653" spans="21:42" ht="15" customHeight="1" x14ac:dyDescent="0.25">
      <c r="U52653" s="104"/>
      <c r="AB52653" s="104"/>
      <c r="AC52653" s="104"/>
      <c r="AF52653" s="104"/>
      <c r="AG52653" s="104"/>
      <c r="AK52653" s="104"/>
      <c r="AL52653" s="104"/>
      <c r="AO52653" s="104"/>
      <c r="AP52653" s="104"/>
    </row>
    <row r="52654" spans="21:42" ht="15" customHeight="1" x14ac:dyDescent="0.25">
      <c r="U52654" s="104"/>
      <c r="AB52654" s="104"/>
      <c r="AC52654" s="104"/>
      <c r="AF52654" s="104"/>
      <c r="AG52654" s="104"/>
      <c r="AK52654" s="104"/>
      <c r="AL52654" s="104"/>
      <c r="AO52654" s="104"/>
      <c r="AP52654" s="104"/>
    </row>
    <row r="52655" spans="21:42" ht="15" customHeight="1" x14ac:dyDescent="0.25">
      <c r="U52655" s="104"/>
      <c r="AB52655" s="104"/>
      <c r="AC52655" s="104"/>
      <c r="AF52655" s="104"/>
      <c r="AG52655" s="104"/>
      <c r="AK52655" s="104"/>
      <c r="AL52655" s="104"/>
      <c r="AO52655" s="104"/>
      <c r="AP52655" s="104"/>
    </row>
    <row r="52656" spans="21:42" ht="15" customHeight="1" x14ac:dyDescent="0.25">
      <c r="U52656" s="104"/>
      <c r="AB52656" s="104"/>
      <c r="AC52656" s="104"/>
      <c r="AF52656" s="104"/>
      <c r="AG52656" s="104"/>
      <c r="AK52656" s="104"/>
      <c r="AL52656" s="104"/>
      <c r="AO52656" s="104"/>
      <c r="AP52656" s="104"/>
    </row>
    <row r="52657" spans="21:42" ht="15" customHeight="1" x14ac:dyDescent="0.25">
      <c r="U52657" s="104"/>
      <c r="AB52657" s="104"/>
      <c r="AC52657" s="104"/>
      <c r="AF52657" s="104"/>
      <c r="AG52657" s="104"/>
      <c r="AK52657" s="104"/>
      <c r="AL52657" s="104"/>
      <c r="AO52657" s="104"/>
      <c r="AP52657" s="104"/>
    </row>
    <row r="52658" spans="21:42" ht="15" customHeight="1" x14ac:dyDescent="0.25">
      <c r="U52658" s="104"/>
      <c r="AB52658" s="104"/>
      <c r="AC52658" s="104"/>
      <c r="AF52658" s="104"/>
      <c r="AG52658" s="104"/>
      <c r="AK52658" s="104"/>
      <c r="AL52658" s="104"/>
      <c r="AO52658" s="104"/>
      <c r="AP52658" s="104"/>
    </row>
    <row r="52659" spans="21:42" ht="15" customHeight="1" x14ac:dyDescent="0.25">
      <c r="U52659" s="104"/>
      <c r="AB52659" s="104"/>
      <c r="AC52659" s="104"/>
      <c r="AF52659" s="104"/>
      <c r="AG52659" s="104"/>
      <c r="AK52659" s="104"/>
      <c r="AL52659" s="104"/>
      <c r="AO52659" s="104"/>
      <c r="AP52659" s="104"/>
    </row>
    <row r="52660" spans="21:42" ht="15" customHeight="1" x14ac:dyDescent="0.25">
      <c r="U52660" s="104"/>
      <c r="AB52660" s="104"/>
      <c r="AC52660" s="104"/>
      <c r="AF52660" s="104"/>
      <c r="AG52660" s="104"/>
      <c r="AK52660" s="104"/>
      <c r="AL52660" s="104"/>
      <c r="AO52660" s="104"/>
      <c r="AP52660" s="104"/>
    </row>
    <row r="52661" spans="21:42" ht="15" customHeight="1" x14ac:dyDescent="0.25">
      <c r="U52661" s="104"/>
      <c r="AB52661" s="104"/>
      <c r="AC52661" s="104"/>
      <c r="AF52661" s="104"/>
      <c r="AG52661" s="104"/>
      <c r="AK52661" s="104"/>
      <c r="AL52661" s="104"/>
      <c r="AO52661" s="104"/>
      <c r="AP52661" s="104"/>
    </row>
    <row r="52662" spans="21:42" ht="15" customHeight="1" x14ac:dyDescent="0.25">
      <c r="U52662" s="104"/>
      <c r="AB52662" s="104"/>
      <c r="AC52662" s="104"/>
      <c r="AF52662" s="104"/>
      <c r="AG52662" s="104"/>
      <c r="AK52662" s="104"/>
      <c r="AL52662" s="104"/>
      <c r="AO52662" s="104"/>
      <c r="AP52662" s="104"/>
    </row>
    <row r="52663" spans="21:42" ht="15" customHeight="1" x14ac:dyDescent="0.25">
      <c r="U52663" s="104"/>
      <c r="AB52663" s="104"/>
      <c r="AC52663" s="104"/>
      <c r="AF52663" s="104"/>
      <c r="AG52663" s="104"/>
      <c r="AK52663" s="104"/>
      <c r="AL52663" s="104"/>
      <c r="AO52663" s="104"/>
      <c r="AP52663" s="104"/>
    </row>
    <row r="52664" spans="21:42" ht="15" customHeight="1" x14ac:dyDescent="0.25">
      <c r="U52664" s="104"/>
      <c r="AB52664" s="104"/>
      <c r="AC52664" s="104"/>
      <c r="AF52664" s="104"/>
      <c r="AG52664" s="104"/>
      <c r="AK52664" s="104"/>
      <c r="AL52664" s="104"/>
      <c r="AO52664" s="104"/>
      <c r="AP52664" s="104"/>
    </row>
    <row r="52665" spans="21:42" ht="15" customHeight="1" x14ac:dyDescent="0.25">
      <c r="U52665" s="104"/>
      <c r="AB52665" s="104"/>
      <c r="AC52665" s="104"/>
      <c r="AF52665" s="104"/>
      <c r="AG52665" s="104"/>
      <c r="AK52665" s="104"/>
      <c r="AL52665" s="104"/>
      <c r="AO52665" s="104"/>
      <c r="AP52665" s="104"/>
    </row>
    <row r="52666" spans="21:42" ht="15" customHeight="1" x14ac:dyDescent="0.25">
      <c r="U52666" s="104"/>
      <c r="AB52666" s="104"/>
      <c r="AC52666" s="104"/>
      <c r="AF52666" s="104"/>
      <c r="AG52666" s="104"/>
      <c r="AK52666" s="104"/>
      <c r="AL52666" s="104"/>
      <c r="AO52666" s="104"/>
      <c r="AP52666" s="104"/>
    </row>
    <row r="52667" spans="21:42" ht="15" customHeight="1" x14ac:dyDescent="0.25">
      <c r="U52667" s="104"/>
      <c r="AB52667" s="104"/>
      <c r="AC52667" s="104"/>
      <c r="AF52667" s="104"/>
      <c r="AG52667" s="104"/>
      <c r="AK52667" s="104"/>
      <c r="AL52667" s="104"/>
      <c r="AO52667" s="104"/>
      <c r="AP52667" s="104"/>
    </row>
    <row r="52668" spans="21:42" ht="15" customHeight="1" x14ac:dyDescent="0.25">
      <c r="U52668" s="104"/>
      <c r="AB52668" s="104"/>
      <c r="AC52668" s="104"/>
      <c r="AF52668" s="104"/>
      <c r="AG52668" s="104"/>
      <c r="AK52668" s="104"/>
      <c r="AL52668" s="104"/>
      <c r="AO52668" s="104"/>
      <c r="AP52668" s="104"/>
    </row>
    <row r="52669" spans="21:42" ht="15" customHeight="1" x14ac:dyDescent="0.25">
      <c r="U52669" s="104"/>
      <c r="AB52669" s="104"/>
      <c r="AC52669" s="104"/>
      <c r="AF52669" s="104"/>
      <c r="AG52669" s="104"/>
      <c r="AK52669" s="104"/>
      <c r="AL52669" s="104"/>
      <c r="AO52669" s="104"/>
      <c r="AP52669" s="104"/>
    </row>
    <row r="52670" spans="21:42" ht="15" customHeight="1" x14ac:dyDescent="0.25">
      <c r="U52670" s="104"/>
      <c r="AB52670" s="104"/>
      <c r="AC52670" s="104"/>
      <c r="AF52670" s="104"/>
      <c r="AG52670" s="104"/>
      <c r="AK52670" s="104"/>
      <c r="AL52670" s="104"/>
      <c r="AO52670" s="104"/>
      <c r="AP52670" s="104"/>
    </row>
    <row r="52671" spans="21:42" ht="15" customHeight="1" x14ac:dyDescent="0.25">
      <c r="U52671" s="104"/>
      <c r="AB52671" s="104"/>
      <c r="AC52671" s="104"/>
      <c r="AF52671" s="104"/>
      <c r="AG52671" s="104"/>
      <c r="AK52671" s="104"/>
      <c r="AL52671" s="104"/>
      <c r="AO52671" s="104"/>
      <c r="AP52671" s="104"/>
    </row>
    <row r="52672" spans="21:42" ht="15" customHeight="1" x14ac:dyDescent="0.25">
      <c r="U52672" s="104"/>
      <c r="AB52672" s="104"/>
      <c r="AC52672" s="104"/>
      <c r="AF52672" s="104"/>
      <c r="AG52672" s="104"/>
      <c r="AK52672" s="104"/>
      <c r="AL52672" s="104"/>
      <c r="AO52672" s="104"/>
      <c r="AP52672" s="104"/>
    </row>
    <row r="52673" spans="21:42" ht="15" customHeight="1" x14ac:dyDescent="0.25">
      <c r="U52673" s="104"/>
      <c r="AB52673" s="104"/>
      <c r="AC52673" s="104"/>
      <c r="AF52673" s="104"/>
      <c r="AG52673" s="104"/>
      <c r="AK52673" s="104"/>
      <c r="AL52673" s="104"/>
      <c r="AO52673" s="104"/>
      <c r="AP52673" s="104"/>
    </row>
    <row r="52674" spans="21:42" ht="15" customHeight="1" x14ac:dyDescent="0.25">
      <c r="U52674" s="104"/>
      <c r="AB52674" s="104"/>
      <c r="AC52674" s="104"/>
      <c r="AF52674" s="104"/>
      <c r="AG52674" s="104"/>
      <c r="AK52674" s="104"/>
      <c r="AL52674" s="104"/>
      <c r="AO52674" s="104"/>
      <c r="AP52674" s="104"/>
    </row>
    <row r="52675" spans="21:42" ht="15" customHeight="1" x14ac:dyDescent="0.25">
      <c r="U52675" s="104"/>
      <c r="AB52675" s="104"/>
      <c r="AC52675" s="104"/>
      <c r="AF52675" s="104"/>
      <c r="AG52675" s="104"/>
      <c r="AK52675" s="104"/>
      <c r="AL52675" s="104"/>
      <c r="AO52675" s="104"/>
      <c r="AP52675" s="104"/>
    </row>
    <row r="52676" spans="21:42" ht="15" customHeight="1" x14ac:dyDescent="0.25">
      <c r="U52676" s="104"/>
      <c r="AB52676" s="104"/>
      <c r="AC52676" s="104"/>
      <c r="AF52676" s="104"/>
      <c r="AG52676" s="104"/>
      <c r="AK52676" s="104"/>
      <c r="AL52676" s="104"/>
      <c r="AO52676" s="104"/>
      <c r="AP52676" s="104"/>
    </row>
    <row r="52677" spans="21:42" ht="15" customHeight="1" x14ac:dyDescent="0.25">
      <c r="U52677" s="104"/>
      <c r="AB52677" s="104"/>
      <c r="AC52677" s="104"/>
      <c r="AF52677" s="104"/>
      <c r="AG52677" s="104"/>
      <c r="AK52677" s="104"/>
      <c r="AL52677" s="104"/>
      <c r="AO52677" s="104"/>
      <c r="AP52677" s="104"/>
    </row>
    <row r="52678" spans="21:42" ht="15" customHeight="1" x14ac:dyDescent="0.25">
      <c r="U52678" s="104"/>
      <c r="AB52678" s="104"/>
      <c r="AC52678" s="104"/>
      <c r="AF52678" s="104"/>
      <c r="AG52678" s="104"/>
      <c r="AK52678" s="104"/>
      <c r="AL52678" s="104"/>
      <c r="AO52678" s="104"/>
      <c r="AP52678" s="104"/>
    </row>
    <row r="52679" spans="21:42" ht="15" customHeight="1" x14ac:dyDescent="0.25">
      <c r="U52679" s="104"/>
      <c r="AB52679" s="104"/>
      <c r="AC52679" s="104"/>
      <c r="AF52679" s="104"/>
      <c r="AG52679" s="104"/>
      <c r="AK52679" s="104"/>
      <c r="AL52679" s="104"/>
      <c r="AO52679" s="104"/>
      <c r="AP52679" s="104"/>
    </row>
    <row r="52680" spans="21:42" ht="15" customHeight="1" x14ac:dyDescent="0.25">
      <c r="U52680" s="104"/>
      <c r="AB52680" s="104"/>
      <c r="AC52680" s="104"/>
      <c r="AF52680" s="104"/>
      <c r="AG52680" s="104"/>
      <c r="AK52680" s="104"/>
      <c r="AL52680" s="104"/>
      <c r="AO52680" s="104"/>
      <c r="AP52680" s="104"/>
    </row>
    <row r="52681" spans="21:42" ht="15" customHeight="1" x14ac:dyDescent="0.25">
      <c r="U52681" s="104"/>
      <c r="AB52681" s="104"/>
      <c r="AC52681" s="104"/>
      <c r="AF52681" s="104"/>
      <c r="AG52681" s="104"/>
      <c r="AK52681" s="104"/>
      <c r="AL52681" s="104"/>
      <c r="AO52681" s="104"/>
      <c r="AP52681" s="104"/>
    </row>
    <row r="52682" spans="21:42" ht="15" customHeight="1" x14ac:dyDescent="0.25">
      <c r="U52682" s="104"/>
      <c r="AB52682" s="104"/>
      <c r="AC52682" s="104"/>
      <c r="AF52682" s="104"/>
      <c r="AG52682" s="104"/>
      <c r="AK52682" s="104"/>
      <c r="AL52682" s="104"/>
      <c r="AO52682" s="104"/>
      <c r="AP52682" s="104"/>
    </row>
    <row r="52683" spans="21:42" ht="15" customHeight="1" x14ac:dyDescent="0.25">
      <c r="U52683" s="104"/>
      <c r="AB52683" s="104"/>
      <c r="AC52683" s="104"/>
      <c r="AF52683" s="104"/>
      <c r="AG52683" s="104"/>
      <c r="AK52683" s="104"/>
      <c r="AL52683" s="104"/>
      <c r="AO52683" s="104"/>
      <c r="AP52683" s="104"/>
    </row>
    <row r="52684" spans="21:42" ht="15" customHeight="1" x14ac:dyDescent="0.25">
      <c r="U52684" s="104"/>
      <c r="AB52684" s="104"/>
      <c r="AC52684" s="104"/>
      <c r="AF52684" s="104"/>
      <c r="AG52684" s="104"/>
      <c r="AK52684" s="104"/>
      <c r="AL52684" s="104"/>
      <c r="AO52684" s="104"/>
      <c r="AP52684" s="104"/>
    </row>
    <row r="52685" spans="21:42" ht="15" customHeight="1" x14ac:dyDescent="0.25">
      <c r="U52685" s="104"/>
      <c r="AB52685" s="104"/>
      <c r="AC52685" s="104"/>
      <c r="AF52685" s="104"/>
      <c r="AG52685" s="104"/>
      <c r="AK52685" s="104"/>
      <c r="AL52685" s="104"/>
      <c r="AO52685" s="104"/>
      <c r="AP52685" s="104"/>
    </row>
    <row r="52686" spans="21:42" ht="15" customHeight="1" x14ac:dyDescent="0.25">
      <c r="U52686" s="104"/>
      <c r="AB52686" s="104"/>
      <c r="AC52686" s="104"/>
      <c r="AF52686" s="104"/>
      <c r="AG52686" s="104"/>
      <c r="AK52686" s="104"/>
      <c r="AL52686" s="104"/>
      <c r="AO52686" s="104"/>
      <c r="AP52686" s="104"/>
    </row>
    <row r="52687" spans="21:42" ht="15" customHeight="1" x14ac:dyDescent="0.25">
      <c r="U52687" s="104"/>
      <c r="AB52687" s="104"/>
      <c r="AC52687" s="104"/>
      <c r="AF52687" s="104"/>
      <c r="AG52687" s="104"/>
      <c r="AK52687" s="104"/>
      <c r="AL52687" s="104"/>
      <c r="AO52687" s="104"/>
      <c r="AP52687" s="104"/>
    </row>
    <row r="52688" spans="21:42" ht="15" customHeight="1" x14ac:dyDescent="0.25">
      <c r="U52688" s="104"/>
      <c r="AB52688" s="104"/>
      <c r="AC52688" s="104"/>
      <c r="AF52688" s="104"/>
      <c r="AG52688" s="104"/>
      <c r="AK52688" s="104"/>
      <c r="AL52688" s="104"/>
      <c r="AO52688" s="104"/>
      <c r="AP52688" s="104"/>
    </row>
    <row r="52689" spans="21:42" ht="15" customHeight="1" x14ac:dyDescent="0.25">
      <c r="U52689" s="104"/>
      <c r="AB52689" s="104"/>
      <c r="AC52689" s="104"/>
      <c r="AF52689" s="104"/>
      <c r="AG52689" s="104"/>
      <c r="AK52689" s="104"/>
      <c r="AL52689" s="104"/>
      <c r="AO52689" s="104"/>
      <c r="AP52689" s="104"/>
    </row>
    <row r="52690" spans="21:42" ht="15" customHeight="1" x14ac:dyDescent="0.25">
      <c r="U52690" s="104"/>
      <c r="AB52690" s="104"/>
      <c r="AC52690" s="104"/>
      <c r="AF52690" s="104"/>
      <c r="AG52690" s="104"/>
      <c r="AK52690" s="104"/>
      <c r="AL52690" s="104"/>
      <c r="AO52690" s="104"/>
      <c r="AP52690" s="104"/>
    </row>
    <row r="52691" spans="21:42" ht="15" customHeight="1" x14ac:dyDescent="0.25">
      <c r="U52691" s="104"/>
      <c r="AB52691" s="104"/>
      <c r="AC52691" s="104"/>
      <c r="AF52691" s="104"/>
      <c r="AG52691" s="104"/>
      <c r="AK52691" s="104"/>
      <c r="AL52691" s="104"/>
      <c r="AO52691" s="104"/>
      <c r="AP52691" s="104"/>
    </row>
    <row r="52692" spans="21:42" ht="15" customHeight="1" x14ac:dyDescent="0.25">
      <c r="U52692" s="104"/>
      <c r="AB52692" s="104"/>
      <c r="AC52692" s="104"/>
      <c r="AF52692" s="104"/>
      <c r="AG52692" s="104"/>
      <c r="AK52692" s="104"/>
      <c r="AL52692" s="104"/>
      <c r="AO52692" s="104"/>
      <c r="AP52692" s="104"/>
    </row>
    <row r="52693" spans="21:42" ht="15" customHeight="1" x14ac:dyDescent="0.25">
      <c r="U52693" s="104"/>
      <c r="AB52693" s="104"/>
      <c r="AC52693" s="104"/>
      <c r="AF52693" s="104"/>
      <c r="AG52693" s="104"/>
      <c r="AK52693" s="104"/>
      <c r="AL52693" s="104"/>
      <c r="AO52693" s="104"/>
      <c r="AP52693" s="104"/>
    </row>
    <row r="52694" spans="21:42" ht="15" customHeight="1" x14ac:dyDescent="0.25">
      <c r="U52694" s="104"/>
      <c r="AB52694" s="104"/>
      <c r="AC52694" s="104"/>
      <c r="AF52694" s="104"/>
      <c r="AG52694" s="104"/>
      <c r="AK52694" s="104"/>
      <c r="AL52694" s="104"/>
      <c r="AO52694" s="104"/>
      <c r="AP52694" s="104"/>
    </row>
    <row r="52695" spans="21:42" ht="15" customHeight="1" x14ac:dyDescent="0.25">
      <c r="U52695" s="104"/>
      <c r="AB52695" s="104"/>
      <c r="AC52695" s="104"/>
      <c r="AF52695" s="104"/>
      <c r="AG52695" s="104"/>
      <c r="AK52695" s="104"/>
      <c r="AL52695" s="104"/>
      <c r="AO52695" s="104"/>
      <c r="AP52695" s="104"/>
    </row>
    <row r="52696" spans="21:42" ht="15" customHeight="1" x14ac:dyDescent="0.25">
      <c r="U52696" s="104"/>
      <c r="AB52696" s="104"/>
      <c r="AC52696" s="104"/>
      <c r="AF52696" s="104"/>
      <c r="AG52696" s="104"/>
      <c r="AK52696" s="104"/>
      <c r="AL52696" s="104"/>
      <c r="AO52696" s="104"/>
      <c r="AP52696" s="104"/>
    </row>
    <row r="52697" spans="21:42" ht="15" customHeight="1" x14ac:dyDescent="0.25">
      <c r="U52697" s="104"/>
      <c r="AB52697" s="104"/>
      <c r="AC52697" s="104"/>
      <c r="AF52697" s="104"/>
      <c r="AG52697" s="104"/>
      <c r="AK52697" s="104"/>
      <c r="AL52697" s="104"/>
      <c r="AO52697" s="104"/>
      <c r="AP52697" s="104"/>
    </row>
    <row r="52698" spans="21:42" ht="15" customHeight="1" x14ac:dyDescent="0.25">
      <c r="U52698" s="104"/>
      <c r="AB52698" s="104"/>
      <c r="AC52698" s="104"/>
      <c r="AF52698" s="104"/>
      <c r="AG52698" s="104"/>
      <c r="AK52698" s="104"/>
      <c r="AL52698" s="104"/>
      <c r="AO52698" s="104"/>
      <c r="AP52698" s="104"/>
    </row>
    <row r="52699" spans="21:42" ht="15" customHeight="1" x14ac:dyDescent="0.25">
      <c r="U52699" s="104"/>
      <c r="AB52699" s="104"/>
      <c r="AC52699" s="104"/>
      <c r="AF52699" s="104"/>
      <c r="AG52699" s="104"/>
      <c r="AK52699" s="104"/>
      <c r="AL52699" s="104"/>
      <c r="AO52699" s="104"/>
      <c r="AP52699" s="104"/>
    </row>
    <row r="52700" spans="21:42" ht="15" customHeight="1" x14ac:dyDescent="0.25">
      <c r="U52700" s="104"/>
      <c r="AB52700" s="104"/>
      <c r="AC52700" s="104"/>
      <c r="AF52700" s="104"/>
      <c r="AG52700" s="104"/>
      <c r="AK52700" s="104"/>
      <c r="AL52700" s="104"/>
      <c r="AO52700" s="104"/>
      <c r="AP52700" s="104"/>
    </row>
    <row r="52701" spans="21:42" ht="15" customHeight="1" x14ac:dyDescent="0.25">
      <c r="U52701" s="104"/>
      <c r="AB52701" s="104"/>
      <c r="AC52701" s="104"/>
      <c r="AF52701" s="104"/>
      <c r="AG52701" s="104"/>
      <c r="AK52701" s="104"/>
      <c r="AL52701" s="104"/>
      <c r="AO52701" s="104"/>
      <c r="AP52701" s="104"/>
    </row>
    <row r="52702" spans="21:42" ht="15" customHeight="1" x14ac:dyDescent="0.25">
      <c r="U52702" s="104"/>
      <c r="AB52702" s="104"/>
      <c r="AC52702" s="104"/>
      <c r="AF52702" s="104"/>
      <c r="AG52702" s="104"/>
      <c r="AK52702" s="104"/>
      <c r="AL52702" s="104"/>
      <c r="AO52702" s="104"/>
      <c r="AP52702" s="104"/>
    </row>
    <row r="52703" spans="21:42" ht="15" customHeight="1" x14ac:dyDescent="0.25">
      <c r="U52703" s="104"/>
      <c r="AB52703" s="104"/>
      <c r="AC52703" s="104"/>
      <c r="AF52703" s="104"/>
      <c r="AG52703" s="104"/>
      <c r="AK52703" s="104"/>
      <c r="AL52703" s="104"/>
      <c r="AO52703" s="104"/>
      <c r="AP52703" s="104"/>
    </row>
    <row r="52704" spans="21:42" ht="15" customHeight="1" x14ac:dyDescent="0.25">
      <c r="U52704" s="104"/>
      <c r="AB52704" s="104"/>
      <c r="AC52704" s="104"/>
      <c r="AF52704" s="104"/>
      <c r="AG52704" s="104"/>
      <c r="AK52704" s="104"/>
      <c r="AL52704" s="104"/>
      <c r="AO52704" s="104"/>
      <c r="AP52704" s="104"/>
    </row>
    <row r="52705" spans="21:42" ht="15" customHeight="1" x14ac:dyDescent="0.25">
      <c r="U52705" s="104"/>
      <c r="AB52705" s="104"/>
      <c r="AC52705" s="104"/>
      <c r="AF52705" s="104"/>
      <c r="AG52705" s="104"/>
      <c r="AK52705" s="104"/>
      <c r="AL52705" s="104"/>
      <c r="AO52705" s="104"/>
      <c r="AP52705" s="104"/>
    </row>
    <row r="52706" spans="21:42" ht="15" customHeight="1" x14ac:dyDescent="0.25">
      <c r="U52706" s="104"/>
      <c r="AB52706" s="104"/>
      <c r="AC52706" s="104"/>
      <c r="AF52706" s="104"/>
      <c r="AG52706" s="104"/>
      <c r="AK52706" s="104"/>
      <c r="AL52706" s="104"/>
      <c r="AO52706" s="104"/>
      <c r="AP52706" s="104"/>
    </row>
    <row r="52707" spans="21:42" ht="15" customHeight="1" x14ac:dyDescent="0.25">
      <c r="U52707" s="104"/>
      <c r="AB52707" s="104"/>
      <c r="AC52707" s="104"/>
      <c r="AF52707" s="104"/>
      <c r="AG52707" s="104"/>
      <c r="AK52707" s="104"/>
      <c r="AL52707" s="104"/>
      <c r="AO52707" s="104"/>
      <c r="AP52707" s="104"/>
    </row>
    <row r="52708" spans="21:42" ht="15" customHeight="1" x14ac:dyDescent="0.25">
      <c r="U52708" s="104"/>
      <c r="AB52708" s="104"/>
      <c r="AC52708" s="104"/>
      <c r="AF52708" s="104"/>
      <c r="AG52708" s="104"/>
      <c r="AK52708" s="104"/>
      <c r="AL52708" s="104"/>
      <c r="AO52708" s="104"/>
      <c r="AP52708" s="104"/>
    </row>
    <row r="52709" spans="21:42" ht="15" customHeight="1" x14ac:dyDescent="0.25">
      <c r="U52709" s="104"/>
      <c r="AB52709" s="104"/>
      <c r="AC52709" s="104"/>
      <c r="AF52709" s="104"/>
      <c r="AG52709" s="104"/>
      <c r="AK52709" s="104"/>
      <c r="AL52709" s="104"/>
      <c r="AO52709" s="104"/>
      <c r="AP52709" s="104"/>
    </row>
    <row r="52710" spans="21:42" ht="15" customHeight="1" x14ac:dyDescent="0.25">
      <c r="U52710" s="104"/>
      <c r="AB52710" s="104"/>
      <c r="AC52710" s="104"/>
      <c r="AF52710" s="104"/>
      <c r="AG52710" s="104"/>
      <c r="AK52710" s="104"/>
      <c r="AL52710" s="104"/>
      <c r="AO52710" s="104"/>
      <c r="AP52710" s="104"/>
    </row>
    <row r="52711" spans="21:42" ht="15" customHeight="1" x14ac:dyDescent="0.25">
      <c r="U52711" s="104"/>
      <c r="AB52711" s="104"/>
      <c r="AC52711" s="104"/>
      <c r="AF52711" s="104"/>
      <c r="AG52711" s="104"/>
      <c r="AK52711" s="104"/>
      <c r="AL52711" s="104"/>
      <c r="AO52711" s="104"/>
      <c r="AP52711" s="104"/>
    </row>
    <row r="52712" spans="21:42" ht="15" customHeight="1" x14ac:dyDescent="0.25">
      <c r="U52712" s="104"/>
      <c r="AB52712" s="104"/>
      <c r="AC52712" s="104"/>
      <c r="AF52712" s="104"/>
      <c r="AG52712" s="104"/>
      <c r="AK52712" s="104"/>
      <c r="AL52712" s="104"/>
      <c r="AO52712" s="104"/>
      <c r="AP52712" s="104"/>
    </row>
    <row r="52713" spans="21:42" ht="15" customHeight="1" x14ac:dyDescent="0.25">
      <c r="U52713" s="104"/>
      <c r="AB52713" s="104"/>
      <c r="AC52713" s="104"/>
      <c r="AF52713" s="104"/>
      <c r="AG52713" s="104"/>
      <c r="AK52713" s="104"/>
      <c r="AL52713" s="104"/>
      <c r="AO52713" s="104"/>
      <c r="AP52713" s="104"/>
    </row>
    <row r="52714" spans="21:42" ht="15" customHeight="1" x14ac:dyDescent="0.25">
      <c r="U52714" s="104"/>
      <c r="AB52714" s="104"/>
      <c r="AC52714" s="104"/>
      <c r="AF52714" s="104"/>
      <c r="AG52714" s="104"/>
      <c r="AK52714" s="104"/>
      <c r="AL52714" s="104"/>
      <c r="AO52714" s="104"/>
      <c r="AP52714" s="104"/>
    </row>
    <row r="52715" spans="21:42" ht="15" customHeight="1" x14ac:dyDescent="0.25">
      <c r="U52715" s="104"/>
      <c r="AB52715" s="104"/>
      <c r="AC52715" s="104"/>
      <c r="AF52715" s="104"/>
      <c r="AG52715" s="104"/>
      <c r="AK52715" s="104"/>
      <c r="AL52715" s="104"/>
      <c r="AO52715" s="104"/>
      <c r="AP52715" s="104"/>
    </row>
    <row r="52716" spans="21:42" ht="15" customHeight="1" x14ac:dyDescent="0.25">
      <c r="U52716" s="104"/>
      <c r="AB52716" s="104"/>
      <c r="AC52716" s="104"/>
      <c r="AF52716" s="104"/>
      <c r="AG52716" s="104"/>
      <c r="AK52716" s="104"/>
      <c r="AL52716" s="104"/>
      <c r="AO52716" s="104"/>
      <c r="AP52716" s="104"/>
    </row>
    <row r="52717" spans="21:42" ht="15" customHeight="1" x14ac:dyDescent="0.25">
      <c r="U52717" s="104"/>
      <c r="AB52717" s="104"/>
      <c r="AC52717" s="104"/>
      <c r="AF52717" s="104"/>
      <c r="AG52717" s="104"/>
      <c r="AK52717" s="104"/>
      <c r="AL52717" s="104"/>
      <c r="AO52717" s="104"/>
      <c r="AP52717" s="104"/>
    </row>
    <row r="52718" spans="21:42" ht="15" customHeight="1" x14ac:dyDescent="0.25">
      <c r="U52718" s="104"/>
      <c r="AB52718" s="104"/>
      <c r="AC52718" s="104"/>
      <c r="AF52718" s="104"/>
      <c r="AG52718" s="104"/>
      <c r="AK52718" s="104"/>
      <c r="AL52718" s="104"/>
      <c r="AO52718" s="104"/>
      <c r="AP52718" s="104"/>
    </row>
    <row r="52719" spans="21:42" ht="15" customHeight="1" x14ac:dyDescent="0.25">
      <c r="U52719" s="104"/>
      <c r="AB52719" s="104"/>
      <c r="AC52719" s="104"/>
      <c r="AF52719" s="104"/>
      <c r="AG52719" s="104"/>
      <c r="AK52719" s="104"/>
      <c r="AL52719" s="104"/>
      <c r="AO52719" s="104"/>
      <c r="AP52719" s="104"/>
    </row>
    <row r="52720" spans="21:42" ht="15" customHeight="1" x14ac:dyDescent="0.25">
      <c r="U52720" s="104"/>
      <c r="AB52720" s="104"/>
      <c r="AC52720" s="104"/>
      <c r="AF52720" s="104"/>
      <c r="AG52720" s="104"/>
      <c r="AK52720" s="104"/>
      <c r="AL52720" s="104"/>
      <c r="AO52720" s="104"/>
      <c r="AP52720" s="104"/>
    </row>
    <row r="52721" spans="21:42" ht="15" customHeight="1" x14ac:dyDescent="0.25">
      <c r="U52721" s="104"/>
      <c r="AB52721" s="104"/>
      <c r="AC52721" s="104"/>
      <c r="AF52721" s="104"/>
      <c r="AG52721" s="104"/>
      <c r="AK52721" s="104"/>
      <c r="AL52721" s="104"/>
      <c r="AO52721" s="104"/>
      <c r="AP52721" s="104"/>
    </row>
    <row r="52722" spans="21:42" ht="15" customHeight="1" x14ac:dyDescent="0.25">
      <c r="U52722" s="104"/>
      <c r="AB52722" s="104"/>
      <c r="AC52722" s="104"/>
      <c r="AF52722" s="104"/>
      <c r="AG52722" s="104"/>
      <c r="AK52722" s="104"/>
      <c r="AL52722" s="104"/>
      <c r="AO52722" s="104"/>
      <c r="AP52722" s="104"/>
    </row>
    <row r="52723" spans="21:42" ht="15" customHeight="1" x14ac:dyDescent="0.25">
      <c r="U52723" s="104"/>
      <c r="AB52723" s="104"/>
      <c r="AC52723" s="104"/>
      <c r="AF52723" s="104"/>
      <c r="AG52723" s="104"/>
      <c r="AK52723" s="104"/>
      <c r="AL52723" s="104"/>
      <c r="AO52723" s="104"/>
      <c r="AP52723" s="104"/>
    </row>
    <row r="52724" spans="21:42" ht="15" customHeight="1" x14ac:dyDescent="0.25">
      <c r="U52724" s="104"/>
      <c r="AB52724" s="104"/>
      <c r="AC52724" s="104"/>
      <c r="AF52724" s="104"/>
      <c r="AG52724" s="104"/>
      <c r="AK52724" s="104"/>
      <c r="AL52724" s="104"/>
      <c r="AO52724" s="104"/>
      <c r="AP52724" s="104"/>
    </row>
    <row r="52725" spans="21:42" ht="15" customHeight="1" x14ac:dyDescent="0.25">
      <c r="U52725" s="104"/>
      <c r="AB52725" s="104"/>
      <c r="AC52725" s="104"/>
      <c r="AF52725" s="104"/>
      <c r="AG52725" s="104"/>
      <c r="AK52725" s="104"/>
      <c r="AL52725" s="104"/>
      <c r="AO52725" s="104"/>
      <c r="AP52725" s="104"/>
    </row>
    <row r="52726" spans="21:42" ht="15" customHeight="1" x14ac:dyDescent="0.25">
      <c r="U52726" s="104"/>
      <c r="AB52726" s="104"/>
      <c r="AC52726" s="104"/>
      <c r="AF52726" s="104"/>
      <c r="AG52726" s="104"/>
      <c r="AK52726" s="104"/>
      <c r="AL52726" s="104"/>
      <c r="AO52726" s="104"/>
      <c r="AP52726" s="104"/>
    </row>
    <row r="52727" spans="21:42" ht="15" customHeight="1" x14ac:dyDescent="0.25">
      <c r="U52727" s="104"/>
      <c r="AB52727" s="104"/>
      <c r="AC52727" s="104"/>
      <c r="AF52727" s="104"/>
      <c r="AG52727" s="104"/>
      <c r="AK52727" s="104"/>
      <c r="AL52727" s="104"/>
      <c r="AO52727" s="104"/>
      <c r="AP52727" s="104"/>
    </row>
    <row r="52728" spans="21:42" ht="15" customHeight="1" x14ac:dyDescent="0.25">
      <c r="U52728" s="104"/>
      <c r="AB52728" s="104"/>
      <c r="AC52728" s="104"/>
      <c r="AF52728" s="104"/>
      <c r="AG52728" s="104"/>
      <c r="AK52728" s="104"/>
      <c r="AL52728" s="104"/>
      <c r="AO52728" s="104"/>
      <c r="AP52728" s="104"/>
    </row>
    <row r="52729" spans="21:42" ht="15" customHeight="1" x14ac:dyDescent="0.25">
      <c r="U52729" s="104"/>
      <c r="AB52729" s="104"/>
      <c r="AC52729" s="104"/>
      <c r="AF52729" s="104"/>
      <c r="AG52729" s="104"/>
      <c r="AK52729" s="104"/>
      <c r="AL52729" s="104"/>
      <c r="AO52729" s="104"/>
      <c r="AP52729" s="104"/>
    </row>
    <row r="52730" spans="21:42" ht="15" customHeight="1" x14ac:dyDescent="0.25">
      <c r="U52730" s="104"/>
      <c r="AB52730" s="104"/>
      <c r="AC52730" s="104"/>
      <c r="AF52730" s="104"/>
      <c r="AG52730" s="104"/>
      <c r="AK52730" s="104"/>
      <c r="AL52730" s="104"/>
      <c r="AO52730" s="104"/>
      <c r="AP52730" s="104"/>
    </row>
    <row r="52731" spans="21:42" ht="15" customHeight="1" x14ac:dyDescent="0.25">
      <c r="U52731" s="104"/>
      <c r="AB52731" s="104"/>
      <c r="AC52731" s="104"/>
      <c r="AF52731" s="104"/>
      <c r="AG52731" s="104"/>
      <c r="AK52731" s="104"/>
      <c r="AL52731" s="104"/>
      <c r="AO52731" s="104"/>
      <c r="AP52731" s="104"/>
    </row>
    <row r="52732" spans="21:42" ht="15" customHeight="1" x14ac:dyDescent="0.25">
      <c r="U52732" s="104"/>
      <c r="AB52732" s="104"/>
      <c r="AC52732" s="104"/>
      <c r="AF52732" s="104"/>
      <c r="AG52732" s="104"/>
      <c r="AK52732" s="104"/>
      <c r="AL52732" s="104"/>
      <c r="AO52732" s="104"/>
      <c r="AP52732" s="104"/>
    </row>
    <row r="52733" spans="21:42" ht="15" customHeight="1" x14ac:dyDescent="0.25">
      <c r="U52733" s="104"/>
      <c r="AB52733" s="104"/>
      <c r="AC52733" s="104"/>
      <c r="AF52733" s="104"/>
      <c r="AG52733" s="104"/>
      <c r="AK52733" s="104"/>
      <c r="AL52733" s="104"/>
      <c r="AO52733" s="104"/>
      <c r="AP52733" s="104"/>
    </row>
    <row r="52734" spans="21:42" ht="15" customHeight="1" x14ac:dyDescent="0.25">
      <c r="U52734" s="104"/>
      <c r="AB52734" s="104"/>
      <c r="AC52734" s="104"/>
      <c r="AF52734" s="104"/>
      <c r="AG52734" s="104"/>
      <c r="AK52734" s="104"/>
      <c r="AL52734" s="104"/>
      <c r="AO52734" s="104"/>
      <c r="AP52734" s="104"/>
    </row>
    <row r="52735" spans="21:42" ht="15" customHeight="1" x14ac:dyDescent="0.25">
      <c r="U52735" s="104"/>
      <c r="AB52735" s="104"/>
      <c r="AC52735" s="104"/>
      <c r="AF52735" s="104"/>
      <c r="AG52735" s="104"/>
      <c r="AK52735" s="104"/>
      <c r="AL52735" s="104"/>
      <c r="AO52735" s="104"/>
      <c r="AP52735" s="104"/>
    </row>
    <row r="52736" spans="21:42" ht="15" customHeight="1" x14ac:dyDescent="0.25">
      <c r="U52736" s="104"/>
      <c r="AB52736" s="104"/>
      <c r="AC52736" s="104"/>
      <c r="AF52736" s="104"/>
      <c r="AG52736" s="104"/>
      <c r="AK52736" s="104"/>
      <c r="AL52736" s="104"/>
      <c r="AO52736" s="104"/>
      <c r="AP52736" s="104"/>
    </row>
    <row r="52737" spans="21:42" ht="15" customHeight="1" x14ac:dyDescent="0.25">
      <c r="U52737" s="104"/>
      <c r="AB52737" s="104"/>
      <c r="AC52737" s="104"/>
      <c r="AF52737" s="104"/>
      <c r="AG52737" s="104"/>
      <c r="AK52737" s="104"/>
      <c r="AL52737" s="104"/>
      <c r="AO52737" s="104"/>
      <c r="AP52737" s="104"/>
    </row>
    <row r="52738" spans="21:42" ht="15" customHeight="1" x14ac:dyDescent="0.25">
      <c r="U52738" s="104"/>
      <c r="AB52738" s="104"/>
      <c r="AC52738" s="104"/>
      <c r="AF52738" s="104"/>
      <c r="AG52738" s="104"/>
      <c r="AK52738" s="104"/>
      <c r="AL52738" s="104"/>
      <c r="AO52738" s="104"/>
      <c r="AP52738" s="104"/>
    </row>
    <row r="52739" spans="21:42" ht="15" customHeight="1" x14ac:dyDescent="0.25">
      <c r="U52739" s="104"/>
      <c r="AB52739" s="104"/>
      <c r="AC52739" s="104"/>
      <c r="AF52739" s="104"/>
      <c r="AG52739" s="104"/>
      <c r="AK52739" s="104"/>
      <c r="AL52739" s="104"/>
      <c r="AO52739" s="104"/>
      <c r="AP52739" s="104"/>
    </row>
    <row r="52740" spans="21:42" ht="15" customHeight="1" x14ac:dyDescent="0.25">
      <c r="U52740" s="104"/>
      <c r="AB52740" s="104"/>
      <c r="AC52740" s="104"/>
      <c r="AF52740" s="104"/>
      <c r="AG52740" s="104"/>
      <c r="AK52740" s="104"/>
      <c r="AL52740" s="104"/>
      <c r="AO52740" s="104"/>
      <c r="AP52740" s="104"/>
    </row>
    <row r="52741" spans="21:42" ht="15" customHeight="1" x14ac:dyDescent="0.25">
      <c r="U52741" s="104"/>
      <c r="AB52741" s="104"/>
      <c r="AC52741" s="104"/>
      <c r="AF52741" s="104"/>
      <c r="AG52741" s="104"/>
      <c r="AK52741" s="104"/>
      <c r="AL52741" s="104"/>
      <c r="AO52741" s="104"/>
      <c r="AP52741" s="104"/>
    </row>
    <row r="52742" spans="21:42" ht="15" customHeight="1" x14ac:dyDescent="0.25">
      <c r="U52742" s="104"/>
      <c r="AB52742" s="104"/>
      <c r="AC52742" s="104"/>
      <c r="AF52742" s="104"/>
      <c r="AG52742" s="104"/>
      <c r="AK52742" s="104"/>
      <c r="AL52742" s="104"/>
      <c r="AO52742" s="104"/>
      <c r="AP52742" s="104"/>
    </row>
    <row r="52743" spans="21:42" ht="15" customHeight="1" x14ac:dyDescent="0.25">
      <c r="U52743" s="104"/>
      <c r="AB52743" s="104"/>
      <c r="AC52743" s="104"/>
      <c r="AF52743" s="104"/>
      <c r="AG52743" s="104"/>
      <c r="AK52743" s="104"/>
      <c r="AL52743" s="104"/>
      <c r="AO52743" s="104"/>
      <c r="AP52743" s="104"/>
    </row>
    <row r="52744" spans="21:42" ht="15" customHeight="1" x14ac:dyDescent="0.25">
      <c r="U52744" s="104"/>
      <c r="AB52744" s="104"/>
      <c r="AC52744" s="104"/>
      <c r="AF52744" s="104"/>
      <c r="AG52744" s="104"/>
      <c r="AK52744" s="104"/>
      <c r="AL52744" s="104"/>
      <c r="AO52744" s="104"/>
      <c r="AP52744" s="104"/>
    </row>
    <row r="52745" spans="21:42" ht="15" customHeight="1" x14ac:dyDescent="0.25">
      <c r="U52745" s="104"/>
      <c r="AB52745" s="104"/>
      <c r="AC52745" s="104"/>
      <c r="AF52745" s="104"/>
      <c r="AG52745" s="104"/>
      <c r="AK52745" s="104"/>
      <c r="AL52745" s="104"/>
      <c r="AO52745" s="104"/>
      <c r="AP52745" s="104"/>
    </row>
    <row r="52746" spans="21:42" ht="15" customHeight="1" x14ac:dyDescent="0.25">
      <c r="U52746" s="104"/>
      <c r="AB52746" s="104"/>
      <c r="AC52746" s="104"/>
      <c r="AF52746" s="104"/>
      <c r="AG52746" s="104"/>
      <c r="AK52746" s="104"/>
      <c r="AL52746" s="104"/>
      <c r="AO52746" s="104"/>
      <c r="AP52746" s="104"/>
    </row>
    <row r="52747" spans="21:42" ht="15" customHeight="1" x14ac:dyDescent="0.25">
      <c r="U52747" s="104"/>
      <c r="AB52747" s="104"/>
      <c r="AC52747" s="104"/>
      <c r="AF52747" s="104"/>
      <c r="AG52747" s="104"/>
      <c r="AK52747" s="104"/>
      <c r="AL52747" s="104"/>
      <c r="AO52747" s="104"/>
      <c r="AP52747" s="104"/>
    </row>
    <row r="52748" spans="21:42" ht="15" customHeight="1" x14ac:dyDescent="0.25">
      <c r="U52748" s="104"/>
      <c r="AB52748" s="104"/>
      <c r="AC52748" s="104"/>
      <c r="AF52748" s="104"/>
      <c r="AG52748" s="104"/>
      <c r="AK52748" s="104"/>
      <c r="AL52748" s="104"/>
      <c r="AO52748" s="104"/>
      <c r="AP52748" s="104"/>
    </row>
    <row r="52749" spans="21:42" ht="15" customHeight="1" x14ac:dyDescent="0.25">
      <c r="U52749" s="104"/>
      <c r="AB52749" s="104"/>
      <c r="AC52749" s="104"/>
      <c r="AF52749" s="104"/>
      <c r="AG52749" s="104"/>
      <c r="AK52749" s="104"/>
      <c r="AL52749" s="104"/>
      <c r="AO52749" s="104"/>
      <c r="AP52749" s="104"/>
    </row>
    <row r="52750" spans="21:42" ht="15" customHeight="1" x14ac:dyDescent="0.25">
      <c r="U52750" s="104"/>
      <c r="AB52750" s="104"/>
      <c r="AC52750" s="104"/>
      <c r="AF52750" s="104"/>
      <c r="AG52750" s="104"/>
      <c r="AK52750" s="104"/>
      <c r="AL52750" s="104"/>
      <c r="AO52750" s="104"/>
      <c r="AP52750" s="104"/>
    </row>
    <row r="52751" spans="21:42" ht="15" customHeight="1" x14ac:dyDescent="0.25">
      <c r="U52751" s="104"/>
      <c r="AB52751" s="104"/>
      <c r="AC52751" s="104"/>
      <c r="AF52751" s="104"/>
      <c r="AG52751" s="104"/>
      <c r="AK52751" s="104"/>
      <c r="AL52751" s="104"/>
      <c r="AO52751" s="104"/>
      <c r="AP52751" s="104"/>
    </row>
    <row r="52752" spans="21:42" ht="15" customHeight="1" x14ac:dyDescent="0.25">
      <c r="U52752" s="104"/>
      <c r="AB52752" s="104"/>
      <c r="AC52752" s="104"/>
      <c r="AF52752" s="104"/>
      <c r="AG52752" s="104"/>
      <c r="AK52752" s="104"/>
      <c r="AL52752" s="104"/>
      <c r="AO52752" s="104"/>
      <c r="AP52752" s="104"/>
    </row>
    <row r="52753" spans="21:42" ht="15" customHeight="1" x14ac:dyDescent="0.25">
      <c r="U52753" s="104"/>
      <c r="AB52753" s="104"/>
      <c r="AC52753" s="104"/>
      <c r="AF52753" s="104"/>
      <c r="AG52753" s="104"/>
      <c r="AK52753" s="104"/>
      <c r="AL52753" s="104"/>
      <c r="AO52753" s="104"/>
      <c r="AP52753" s="104"/>
    </row>
    <row r="52754" spans="21:42" ht="15" customHeight="1" x14ac:dyDescent="0.25">
      <c r="U52754" s="104"/>
      <c r="AB52754" s="104"/>
      <c r="AC52754" s="104"/>
      <c r="AF52754" s="104"/>
      <c r="AG52754" s="104"/>
      <c r="AK52754" s="104"/>
      <c r="AL52754" s="104"/>
      <c r="AO52754" s="104"/>
      <c r="AP52754" s="104"/>
    </row>
    <row r="52755" spans="21:42" ht="15" customHeight="1" x14ac:dyDescent="0.25">
      <c r="U52755" s="104"/>
      <c r="AB52755" s="104"/>
      <c r="AC52755" s="104"/>
      <c r="AF52755" s="104"/>
      <c r="AG52755" s="104"/>
      <c r="AK52755" s="104"/>
      <c r="AL52755" s="104"/>
      <c r="AO52755" s="104"/>
      <c r="AP52755" s="104"/>
    </row>
    <row r="52756" spans="21:42" ht="15" customHeight="1" x14ac:dyDescent="0.25">
      <c r="U52756" s="104"/>
      <c r="AB52756" s="104"/>
      <c r="AC52756" s="104"/>
      <c r="AF52756" s="104"/>
      <c r="AG52756" s="104"/>
      <c r="AK52756" s="104"/>
      <c r="AL52756" s="104"/>
      <c r="AO52756" s="104"/>
      <c r="AP52756" s="104"/>
    </row>
    <row r="52757" spans="21:42" ht="15" customHeight="1" x14ac:dyDescent="0.25">
      <c r="U52757" s="104"/>
      <c r="AB52757" s="104"/>
      <c r="AC52757" s="104"/>
      <c r="AF52757" s="104"/>
      <c r="AG52757" s="104"/>
      <c r="AK52757" s="104"/>
      <c r="AL52757" s="104"/>
      <c r="AO52757" s="104"/>
      <c r="AP52757" s="104"/>
    </row>
    <row r="52758" spans="21:42" ht="15" customHeight="1" x14ac:dyDescent="0.25">
      <c r="U52758" s="104"/>
      <c r="AB52758" s="104"/>
      <c r="AC52758" s="104"/>
      <c r="AF52758" s="104"/>
      <c r="AG52758" s="104"/>
      <c r="AK52758" s="104"/>
      <c r="AL52758" s="104"/>
      <c r="AO52758" s="104"/>
      <c r="AP52758" s="104"/>
    </row>
    <row r="52759" spans="21:42" ht="15" customHeight="1" x14ac:dyDescent="0.25">
      <c r="U52759" s="104"/>
      <c r="AB52759" s="104"/>
      <c r="AC52759" s="104"/>
      <c r="AF52759" s="104"/>
      <c r="AG52759" s="104"/>
      <c r="AK52759" s="104"/>
      <c r="AL52759" s="104"/>
      <c r="AO52759" s="104"/>
      <c r="AP52759" s="104"/>
    </row>
    <row r="52760" spans="21:42" ht="15" customHeight="1" x14ac:dyDescent="0.25">
      <c r="U52760" s="104"/>
      <c r="AB52760" s="104"/>
      <c r="AC52760" s="104"/>
      <c r="AF52760" s="104"/>
      <c r="AG52760" s="104"/>
      <c r="AK52760" s="104"/>
      <c r="AL52760" s="104"/>
      <c r="AO52760" s="104"/>
      <c r="AP52760" s="104"/>
    </row>
    <row r="52761" spans="21:42" ht="15" customHeight="1" x14ac:dyDescent="0.25">
      <c r="U52761" s="104"/>
      <c r="AB52761" s="104"/>
      <c r="AC52761" s="104"/>
      <c r="AF52761" s="104"/>
      <c r="AG52761" s="104"/>
      <c r="AK52761" s="104"/>
      <c r="AL52761" s="104"/>
      <c r="AO52761" s="104"/>
      <c r="AP52761" s="104"/>
    </row>
    <row r="52762" spans="21:42" ht="15" customHeight="1" x14ac:dyDescent="0.25">
      <c r="U52762" s="104"/>
      <c r="AB52762" s="104"/>
      <c r="AC52762" s="104"/>
      <c r="AF52762" s="104"/>
      <c r="AG52762" s="104"/>
      <c r="AK52762" s="104"/>
      <c r="AL52762" s="104"/>
      <c r="AO52762" s="104"/>
      <c r="AP52762" s="104"/>
    </row>
    <row r="52763" spans="21:42" ht="15" customHeight="1" x14ac:dyDescent="0.25">
      <c r="U52763" s="104"/>
      <c r="AB52763" s="104"/>
      <c r="AC52763" s="104"/>
      <c r="AF52763" s="104"/>
      <c r="AG52763" s="104"/>
      <c r="AK52763" s="104"/>
      <c r="AL52763" s="104"/>
      <c r="AO52763" s="104"/>
      <c r="AP52763" s="104"/>
    </row>
    <row r="52764" spans="21:42" ht="15" customHeight="1" x14ac:dyDescent="0.25">
      <c r="U52764" s="104"/>
      <c r="AB52764" s="104"/>
      <c r="AC52764" s="104"/>
      <c r="AF52764" s="104"/>
      <c r="AG52764" s="104"/>
      <c r="AK52764" s="104"/>
      <c r="AL52764" s="104"/>
      <c r="AO52764" s="104"/>
      <c r="AP52764" s="104"/>
    </row>
    <row r="52765" spans="21:42" ht="15" customHeight="1" x14ac:dyDescent="0.25">
      <c r="U52765" s="104"/>
      <c r="AB52765" s="104"/>
      <c r="AC52765" s="104"/>
      <c r="AF52765" s="104"/>
      <c r="AG52765" s="104"/>
      <c r="AK52765" s="104"/>
      <c r="AL52765" s="104"/>
      <c r="AO52765" s="104"/>
      <c r="AP52765" s="104"/>
    </row>
    <row r="52766" spans="21:42" ht="15" customHeight="1" x14ac:dyDescent="0.25">
      <c r="U52766" s="104"/>
      <c r="AB52766" s="104"/>
      <c r="AC52766" s="104"/>
      <c r="AF52766" s="104"/>
      <c r="AG52766" s="104"/>
      <c r="AK52766" s="104"/>
      <c r="AL52766" s="104"/>
      <c r="AO52766" s="104"/>
      <c r="AP52766" s="104"/>
    </row>
    <row r="52767" spans="21:42" ht="15" customHeight="1" x14ac:dyDescent="0.25">
      <c r="U52767" s="104"/>
      <c r="AB52767" s="104"/>
      <c r="AC52767" s="104"/>
      <c r="AF52767" s="104"/>
      <c r="AG52767" s="104"/>
      <c r="AK52767" s="104"/>
      <c r="AL52767" s="104"/>
      <c r="AO52767" s="104"/>
      <c r="AP52767" s="104"/>
    </row>
    <row r="52768" spans="21:42" ht="15" customHeight="1" x14ac:dyDescent="0.25">
      <c r="U52768" s="104"/>
      <c r="AB52768" s="104"/>
      <c r="AC52768" s="104"/>
      <c r="AF52768" s="104"/>
      <c r="AG52768" s="104"/>
      <c r="AK52768" s="104"/>
      <c r="AL52768" s="104"/>
      <c r="AO52768" s="104"/>
      <c r="AP52768" s="104"/>
    </row>
    <row r="52769" spans="21:42" ht="15" customHeight="1" x14ac:dyDescent="0.25">
      <c r="U52769" s="104"/>
      <c r="AB52769" s="104"/>
      <c r="AC52769" s="104"/>
      <c r="AF52769" s="104"/>
      <c r="AG52769" s="104"/>
      <c r="AK52769" s="104"/>
      <c r="AL52769" s="104"/>
      <c r="AO52769" s="104"/>
      <c r="AP52769" s="104"/>
    </row>
    <row r="52770" spans="21:42" ht="15" customHeight="1" x14ac:dyDescent="0.25">
      <c r="U52770" s="104"/>
      <c r="AB52770" s="104"/>
      <c r="AC52770" s="104"/>
      <c r="AF52770" s="104"/>
      <c r="AG52770" s="104"/>
      <c r="AK52770" s="104"/>
      <c r="AL52770" s="104"/>
      <c r="AO52770" s="104"/>
      <c r="AP52770" s="104"/>
    </row>
    <row r="52771" spans="21:42" ht="15" customHeight="1" x14ac:dyDescent="0.25">
      <c r="U52771" s="104"/>
      <c r="AB52771" s="104"/>
      <c r="AC52771" s="104"/>
      <c r="AF52771" s="104"/>
      <c r="AG52771" s="104"/>
      <c r="AK52771" s="104"/>
      <c r="AL52771" s="104"/>
      <c r="AO52771" s="104"/>
      <c r="AP52771" s="104"/>
    </row>
    <row r="52772" spans="21:42" ht="15" customHeight="1" x14ac:dyDescent="0.25">
      <c r="U52772" s="104"/>
      <c r="AB52772" s="104"/>
      <c r="AC52772" s="104"/>
      <c r="AF52772" s="104"/>
      <c r="AG52772" s="104"/>
      <c r="AK52772" s="104"/>
      <c r="AL52772" s="104"/>
      <c r="AO52772" s="104"/>
      <c r="AP52772" s="104"/>
    </row>
    <row r="52773" spans="21:42" ht="15" customHeight="1" x14ac:dyDescent="0.25">
      <c r="U52773" s="104"/>
      <c r="AB52773" s="104"/>
      <c r="AC52773" s="104"/>
      <c r="AF52773" s="104"/>
      <c r="AG52773" s="104"/>
      <c r="AK52773" s="104"/>
      <c r="AL52773" s="104"/>
      <c r="AO52773" s="104"/>
      <c r="AP52773" s="104"/>
    </row>
    <row r="52774" spans="21:42" ht="15" customHeight="1" x14ac:dyDescent="0.25">
      <c r="U52774" s="104"/>
      <c r="AB52774" s="104"/>
      <c r="AC52774" s="104"/>
      <c r="AF52774" s="104"/>
      <c r="AG52774" s="104"/>
      <c r="AK52774" s="104"/>
      <c r="AL52774" s="104"/>
      <c r="AO52774" s="104"/>
      <c r="AP52774" s="104"/>
    </row>
    <row r="52775" spans="21:42" ht="15" customHeight="1" x14ac:dyDescent="0.25">
      <c r="U52775" s="104"/>
      <c r="AB52775" s="104"/>
      <c r="AC52775" s="104"/>
      <c r="AF52775" s="104"/>
      <c r="AG52775" s="104"/>
      <c r="AK52775" s="104"/>
      <c r="AL52775" s="104"/>
      <c r="AO52775" s="104"/>
      <c r="AP52775" s="104"/>
    </row>
    <row r="52776" spans="21:42" ht="15" customHeight="1" x14ac:dyDescent="0.25">
      <c r="U52776" s="104"/>
      <c r="AB52776" s="104"/>
      <c r="AC52776" s="104"/>
      <c r="AF52776" s="104"/>
      <c r="AG52776" s="104"/>
      <c r="AK52776" s="104"/>
      <c r="AL52776" s="104"/>
      <c r="AO52776" s="104"/>
      <c r="AP52776" s="104"/>
    </row>
    <row r="52777" spans="21:42" ht="15" customHeight="1" x14ac:dyDescent="0.25">
      <c r="U52777" s="104"/>
      <c r="AB52777" s="104"/>
      <c r="AC52777" s="104"/>
      <c r="AF52777" s="104"/>
      <c r="AG52777" s="104"/>
      <c r="AK52777" s="104"/>
      <c r="AL52777" s="104"/>
      <c r="AO52777" s="104"/>
      <c r="AP52777" s="104"/>
    </row>
    <row r="52778" spans="21:42" ht="15" customHeight="1" x14ac:dyDescent="0.25">
      <c r="U52778" s="104"/>
      <c r="AB52778" s="104"/>
      <c r="AC52778" s="104"/>
      <c r="AF52778" s="104"/>
      <c r="AG52778" s="104"/>
      <c r="AK52778" s="104"/>
      <c r="AL52778" s="104"/>
      <c r="AO52778" s="104"/>
      <c r="AP52778" s="104"/>
    </row>
    <row r="52779" spans="21:42" ht="15" customHeight="1" x14ac:dyDescent="0.25">
      <c r="U52779" s="104"/>
      <c r="AB52779" s="104"/>
      <c r="AC52779" s="104"/>
      <c r="AF52779" s="104"/>
      <c r="AG52779" s="104"/>
      <c r="AK52779" s="104"/>
      <c r="AL52779" s="104"/>
      <c r="AO52779" s="104"/>
      <c r="AP52779" s="104"/>
    </row>
    <row r="52780" spans="21:42" ht="15" customHeight="1" x14ac:dyDescent="0.25">
      <c r="U52780" s="104"/>
      <c r="AB52780" s="104"/>
      <c r="AC52780" s="104"/>
      <c r="AF52780" s="104"/>
      <c r="AG52780" s="104"/>
      <c r="AK52780" s="104"/>
      <c r="AL52780" s="104"/>
      <c r="AO52780" s="104"/>
      <c r="AP52780" s="104"/>
    </row>
    <row r="52781" spans="21:42" ht="15" customHeight="1" x14ac:dyDescent="0.25">
      <c r="U52781" s="104"/>
      <c r="AB52781" s="104"/>
      <c r="AC52781" s="104"/>
      <c r="AF52781" s="104"/>
      <c r="AG52781" s="104"/>
      <c r="AK52781" s="104"/>
      <c r="AL52781" s="104"/>
      <c r="AO52781" s="104"/>
      <c r="AP52781" s="104"/>
    </row>
    <row r="52782" spans="21:42" ht="15" customHeight="1" x14ac:dyDescent="0.25">
      <c r="U52782" s="104"/>
      <c r="AB52782" s="104"/>
      <c r="AC52782" s="104"/>
      <c r="AF52782" s="104"/>
      <c r="AG52782" s="104"/>
      <c r="AK52782" s="104"/>
      <c r="AL52782" s="104"/>
      <c r="AO52782" s="104"/>
      <c r="AP52782" s="104"/>
    </row>
    <row r="52783" spans="21:42" ht="15" customHeight="1" x14ac:dyDescent="0.25">
      <c r="U52783" s="104"/>
      <c r="AB52783" s="104"/>
      <c r="AC52783" s="104"/>
      <c r="AF52783" s="104"/>
      <c r="AG52783" s="104"/>
      <c r="AK52783" s="104"/>
      <c r="AL52783" s="104"/>
      <c r="AO52783" s="104"/>
      <c r="AP52783" s="104"/>
    </row>
    <row r="52784" spans="21:42" ht="15" customHeight="1" x14ac:dyDescent="0.25">
      <c r="U52784" s="104"/>
      <c r="AB52784" s="104"/>
      <c r="AC52784" s="104"/>
      <c r="AF52784" s="104"/>
      <c r="AG52784" s="104"/>
      <c r="AK52784" s="104"/>
      <c r="AL52784" s="104"/>
      <c r="AO52784" s="104"/>
      <c r="AP52784" s="104"/>
    </row>
    <row r="52785" spans="21:42" ht="15" customHeight="1" x14ac:dyDescent="0.25">
      <c r="U52785" s="104"/>
      <c r="AB52785" s="104"/>
      <c r="AC52785" s="104"/>
      <c r="AF52785" s="104"/>
      <c r="AG52785" s="104"/>
      <c r="AK52785" s="104"/>
      <c r="AL52785" s="104"/>
      <c r="AO52785" s="104"/>
      <c r="AP52785" s="104"/>
    </row>
    <row r="52786" spans="21:42" ht="15" customHeight="1" x14ac:dyDescent="0.25">
      <c r="U52786" s="104"/>
      <c r="AB52786" s="104"/>
      <c r="AC52786" s="104"/>
      <c r="AF52786" s="104"/>
      <c r="AG52786" s="104"/>
      <c r="AK52786" s="104"/>
      <c r="AL52786" s="104"/>
      <c r="AO52786" s="104"/>
      <c r="AP52786" s="104"/>
    </row>
    <row r="52787" spans="21:42" ht="15" customHeight="1" x14ac:dyDescent="0.25">
      <c r="U52787" s="104"/>
      <c r="AB52787" s="104"/>
      <c r="AC52787" s="104"/>
      <c r="AF52787" s="104"/>
      <c r="AG52787" s="104"/>
      <c r="AK52787" s="104"/>
      <c r="AL52787" s="104"/>
      <c r="AO52787" s="104"/>
      <c r="AP52787" s="104"/>
    </row>
    <row r="52788" spans="21:42" ht="15" customHeight="1" x14ac:dyDescent="0.25">
      <c r="U52788" s="104"/>
      <c r="AB52788" s="104"/>
      <c r="AC52788" s="104"/>
      <c r="AF52788" s="104"/>
      <c r="AG52788" s="104"/>
      <c r="AK52788" s="104"/>
      <c r="AL52788" s="104"/>
      <c r="AO52788" s="104"/>
      <c r="AP52788" s="104"/>
    </row>
    <row r="52789" spans="21:42" ht="15" customHeight="1" x14ac:dyDescent="0.25">
      <c r="U52789" s="104"/>
      <c r="AB52789" s="104"/>
      <c r="AC52789" s="104"/>
      <c r="AF52789" s="104"/>
      <c r="AG52789" s="104"/>
      <c r="AK52789" s="104"/>
      <c r="AL52789" s="104"/>
      <c r="AO52789" s="104"/>
      <c r="AP52789" s="104"/>
    </row>
    <row r="52790" spans="21:42" ht="15" customHeight="1" x14ac:dyDescent="0.25">
      <c r="U52790" s="104"/>
      <c r="AB52790" s="104"/>
      <c r="AC52790" s="104"/>
      <c r="AF52790" s="104"/>
      <c r="AG52790" s="104"/>
      <c r="AK52790" s="104"/>
      <c r="AL52790" s="104"/>
      <c r="AO52790" s="104"/>
      <c r="AP52790" s="104"/>
    </row>
    <row r="52791" spans="21:42" ht="15" customHeight="1" x14ac:dyDescent="0.25">
      <c r="U52791" s="104"/>
      <c r="AB52791" s="104"/>
      <c r="AC52791" s="104"/>
      <c r="AF52791" s="104"/>
      <c r="AG52791" s="104"/>
      <c r="AK52791" s="104"/>
      <c r="AL52791" s="104"/>
      <c r="AO52791" s="104"/>
      <c r="AP52791" s="104"/>
    </row>
    <row r="52792" spans="21:42" ht="15" customHeight="1" x14ac:dyDescent="0.25">
      <c r="U52792" s="104"/>
      <c r="AB52792" s="104"/>
      <c r="AC52792" s="104"/>
      <c r="AF52792" s="104"/>
      <c r="AG52792" s="104"/>
      <c r="AK52792" s="104"/>
      <c r="AL52792" s="104"/>
      <c r="AO52792" s="104"/>
      <c r="AP52792" s="104"/>
    </row>
    <row r="52793" spans="21:42" ht="15" customHeight="1" x14ac:dyDescent="0.25">
      <c r="U52793" s="104"/>
      <c r="AB52793" s="104"/>
      <c r="AC52793" s="104"/>
      <c r="AF52793" s="104"/>
      <c r="AG52793" s="104"/>
      <c r="AK52793" s="104"/>
      <c r="AL52793" s="104"/>
      <c r="AO52793" s="104"/>
      <c r="AP52793" s="104"/>
    </row>
    <row r="52794" spans="21:42" ht="15" customHeight="1" x14ac:dyDescent="0.25">
      <c r="U52794" s="104"/>
      <c r="AB52794" s="104"/>
      <c r="AC52794" s="104"/>
      <c r="AF52794" s="104"/>
      <c r="AG52794" s="104"/>
      <c r="AK52794" s="104"/>
      <c r="AL52794" s="104"/>
      <c r="AO52794" s="104"/>
      <c r="AP52794" s="104"/>
    </row>
    <row r="52795" spans="21:42" ht="15" customHeight="1" x14ac:dyDescent="0.25">
      <c r="U52795" s="104"/>
      <c r="AB52795" s="104"/>
      <c r="AC52795" s="104"/>
      <c r="AF52795" s="104"/>
      <c r="AG52795" s="104"/>
      <c r="AK52795" s="104"/>
      <c r="AL52795" s="104"/>
      <c r="AO52795" s="104"/>
      <c r="AP52795" s="104"/>
    </row>
    <row r="52796" spans="21:42" ht="15" customHeight="1" x14ac:dyDescent="0.25">
      <c r="U52796" s="104"/>
      <c r="AB52796" s="104"/>
      <c r="AC52796" s="104"/>
      <c r="AF52796" s="104"/>
      <c r="AG52796" s="104"/>
      <c r="AK52796" s="104"/>
      <c r="AL52796" s="104"/>
      <c r="AO52796" s="104"/>
      <c r="AP52796" s="104"/>
    </row>
    <row r="52797" spans="21:42" ht="15" customHeight="1" x14ac:dyDescent="0.25">
      <c r="U52797" s="104"/>
      <c r="AB52797" s="104"/>
      <c r="AC52797" s="104"/>
      <c r="AF52797" s="104"/>
      <c r="AG52797" s="104"/>
      <c r="AK52797" s="104"/>
      <c r="AL52797" s="104"/>
      <c r="AO52797" s="104"/>
      <c r="AP52797" s="104"/>
    </row>
    <row r="52798" spans="21:42" ht="15" customHeight="1" x14ac:dyDescent="0.25">
      <c r="U52798" s="104"/>
      <c r="AB52798" s="104"/>
      <c r="AC52798" s="104"/>
      <c r="AF52798" s="104"/>
      <c r="AG52798" s="104"/>
      <c r="AK52798" s="104"/>
      <c r="AL52798" s="104"/>
      <c r="AO52798" s="104"/>
      <c r="AP52798" s="104"/>
    </row>
    <row r="52799" spans="21:42" ht="15" customHeight="1" x14ac:dyDescent="0.25">
      <c r="U52799" s="104"/>
      <c r="AB52799" s="104"/>
      <c r="AC52799" s="104"/>
      <c r="AF52799" s="104"/>
      <c r="AG52799" s="104"/>
      <c r="AK52799" s="104"/>
      <c r="AL52799" s="104"/>
      <c r="AO52799" s="104"/>
      <c r="AP52799" s="104"/>
    </row>
    <row r="52800" spans="21:42" ht="15" customHeight="1" x14ac:dyDescent="0.25">
      <c r="U52800" s="104"/>
      <c r="AB52800" s="104"/>
      <c r="AC52800" s="104"/>
      <c r="AF52800" s="104"/>
      <c r="AG52800" s="104"/>
      <c r="AK52800" s="104"/>
      <c r="AL52800" s="104"/>
      <c r="AO52800" s="104"/>
      <c r="AP52800" s="104"/>
    </row>
    <row r="52801" spans="21:42" ht="15" customHeight="1" x14ac:dyDescent="0.25">
      <c r="U52801" s="104"/>
      <c r="AB52801" s="104"/>
      <c r="AC52801" s="104"/>
      <c r="AF52801" s="104"/>
      <c r="AG52801" s="104"/>
      <c r="AK52801" s="104"/>
      <c r="AL52801" s="104"/>
      <c r="AO52801" s="104"/>
      <c r="AP52801" s="104"/>
    </row>
    <row r="52802" spans="21:42" ht="15" customHeight="1" x14ac:dyDescent="0.25">
      <c r="U52802" s="104"/>
      <c r="AB52802" s="104"/>
      <c r="AC52802" s="104"/>
      <c r="AF52802" s="104"/>
      <c r="AG52802" s="104"/>
      <c r="AK52802" s="104"/>
      <c r="AL52802" s="104"/>
      <c r="AO52802" s="104"/>
      <c r="AP52802" s="104"/>
    </row>
    <row r="52803" spans="21:42" ht="15" customHeight="1" x14ac:dyDescent="0.25">
      <c r="U52803" s="104"/>
      <c r="AB52803" s="104"/>
      <c r="AC52803" s="104"/>
      <c r="AF52803" s="104"/>
      <c r="AG52803" s="104"/>
      <c r="AK52803" s="104"/>
      <c r="AL52803" s="104"/>
      <c r="AO52803" s="104"/>
      <c r="AP52803" s="104"/>
    </row>
    <row r="52804" spans="21:42" ht="15" customHeight="1" x14ac:dyDescent="0.25">
      <c r="U52804" s="104"/>
      <c r="AB52804" s="104"/>
      <c r="AC52804" s="104"/>
      <c r="AF52804" s="104"/>
      <c r="AG52804" s="104"/>
      <c r="AK52804" s="104"/>
      <c r="AL52804" s="104"/>
      <c r="AO52804" s="104"/>
      <c r="AP52804" s="104"/>
    </row>
    <row r="52805" spans="21:42" ht="15" customHeight="1" x14ac:dyDescent="0.25">
      <c r="U52805" s="104"/>
      <c r="AB52805" s="104"/>
      <c r="AC52805" s="104"/>
      <c r="AF52805" s="104"/>
      <c r="AG52805" s="104"/>
      <c r="AK52805" s="104"/>
      <c r="AL52805" s="104"/>
      <c r="AO52805" s="104"/>
      <c r="AP52805" s="104"/>
    </row>
    <row r="52806" spans="21:42" ht="15" customHeight="1" x14ac:dyDescent="0.25">
      <c r="U52806" s="104"/>
      <c r="AB52806" s="104"/>
      <c r="AC52806" s="104"/>
      <c r="AF52806" s="104"/>
      <c r="AG52806" s="104"/>
      <c r="AK52806" s="104"/>
      <c r="AL52806" s="104"/>
      <c r="AO52806" s="104"/>
      <c r="AP52806" s="104"/>
    </row>
    <row r="52807" spans="21:42" ht="15" customHeight="1" x14ac:dyDescent="0.25">
      <c r="U52807" s="104"/>
      <c r="AB52807" s="104"/>
      <c r="AC52807" s="104"/>
      <c r="AF52807" s="104"/>
      <c r="AG52807" s="104"/>
      <c r="AK52807" s="104"/>
      <c r="AL52807" s="104"/>
      <c r="AO52807" s="104"/>
      <c r="AP52807" s="104"/>
    </row>
    <row r="52808" spans="21:42" ht="15" customHeight="1" x14ac:dyDescent="0.25">
      <c r="U52808" s="104"/>
      <c r="AB52808" s="104"/>
      <c r="AC52808" s="104"/>
      <c r="AF52808" s="104"/>
      <c r="AG52808" s="104"/>
      <c r="AK52808" s="104"/>
      <c r="AL52808" s="104"/>
      <c r="AO52808" s="104"/>
      <c r="AP52808" s="104"/>
    </row>
    <row r="52809" spans="21:42" ht="15" customHeight="1" x14ac:dyDescent="0.25">
      <c r="U52809" s="104"/>
      <c r="AB52809" s="104"/>
      <c r="AC52809" s="104"/>
      <c r="AF52809" s="104"/>
      <c r="AG52809" s="104"/>
      <c r="AK52809" s="104"/>
      <c r="AL52809" s="104"/>
      <c r="AO52809" s="104"/>
      <c r="AP52809" s="104"/>
    </row>
    <row r="52810" spans="21:42" ht="15" customHeight="1" x14ac:dyDescent="0.25">
      <c r="U52810" s="104"/>
      <c r="AB52810" s="104"/>
      <c r="AC52810" s="104"/>
      <c r="AF52810" s="104"/>
      <c r="AG52810" s="104"/>
      <c r="AK52810" s="104"/>
      <c r="AL52810" s="104"/>
      <c r="AO52810" s="104"/>
      <c r="AP52810" s="104"/>
    </row>
    <row r="52811" spans="21:42" ht="15" customHeight="1" x14ac:dyDescent="0.25">
      <c r="U52811" s="104"/>
      <c r="AB52811" s="104"/>
      <c r="AC52811" s="104"/>
      <c r="AF52811" s="104"/>
      <c r="AG52811" s="104"/>
      <c r="AK52811" s="104"/>
      <c r="AL52811" s="104"/>
      <c r="AO52811" s="104"/>
      <c r="AP52811" s="104"/>
    </row>
    <row r="52812" spans="21:42" ht="15" customHeight="1" x14ac:dyDescent="0.25">
      <c r="U52812" s="104"/>
      <c r="AB52812" s="104"/>
      <c r="AC52812" s="104"/>
      <c r="AF52812" s="104"/>
      <c r="AG52812" s="104"/>
      <c r="AK52812" s="104"/>
      <c r="AL52812" s="104"/>
      <c r="AO52812" s="104"/>
      <c r="AP52812" s="104"/>
    </row>
    <row r="52813" spans="21:42" ht="15" customHeight="1" x14ac:dyDescent="0.25">
      <c r="U52813" s="104"/>
      <c r="AB52813" s="104"/>
      <c r="AC52813" s="104"/>
      <c r="AF52813" s="104"/>
      <c r="AG52813" s="104"/>
      <c r="AK52813" s="104"/>
      <c r="AL52813" s="104"/>
      <c r="AO52813" s="104"/>
      <c r="AP52813" s="104"/>
    </row>
    <row r="52814" spans="21:42" ht="15" customHeight="1" x14ac:dyDescent="0.25">
      <c r="U52814" s="104"/>
      <c r="AB52814" s="104"/>
      <c r="AC52814" s="104"/>
      <c r="AF52814" s="104"/>
      <c r="AG52814" s="104"/>
      <c r="AK52814" s="104"/>
      <c r="AL52814" s="104"/>
      <c r="AO52814" s="104"/>
      <c r="AP52814" s="104"/>
    </row>
    <row r="52815" spans="21:42" ht="15" customHeight="1" x14ac:dyDescent="0.25">
      <c r="U52815" s="104"/>
      <c r="AB52815" s="104"/>
      <c r="AC52815" s="104"/>
      <c r="AF52815" s="104"/>
      <c r="AG52815" s="104"/>
      <c r="AK52815" s="104"/>
      <c r="AL52815" s="104"/>
      <c r="AO52815" s="104"/>
      <c r="AP52815" s="104"/>
    </row>
    <row r="52816" spans="21:42" ht="15" customHeight="1" x14ac:dyDescent="0.25">
      <c r="U52816" s="104"/>
      <c r="AB52816" s="104"/>
      <c r="AC52816" s="104"/>
      <c r="AF52816" s="104"/>
      <c r="AG52816" s="104"/>
      <c r="AK52816" s="104"/>
      <c r="AL52816" s="104"/>
      <c r="AO52816" s="104"/>
      <c r="AP52816" s="104"/>
    </row>
    <row r="52817" spans="21:42" ht="15" customHeight="1" x14ac:dyDescent="0.25">
      <c r="U52817" s="104"/>
      <c r="AB52817" s="104"/>
      <c r="AC52817" s="104"/>
      <c r="AF52817" s="104"/>
      <c r="AG52817" s="104"/>
      <c r="AK52817" s="104"/>
      <c r="AL52817" s="104"/>
      <c r="AO52817" s="104"/>
      <c r="AP52817" s="104"/>
    </row>
    <row r="52818" spans="21:42" ht="15" customHeight="1" x14ac:dyDescent="0.25">
      <c r="U52818" s="104"/>
      <c r="AB52818" s="104"/>
      <c r="AC52818" s="104"/>
      <c r="AF52818" s="104"/>
      <c r="AG52818" s="104"/>
      <c r="AK52818" s="104"/>
      <c r="AL52818" s="104"/>
      <c r="AO52818" s="104"/>
      <c r="AP52818" s="104"/>
    </row>
    <row r="52819" spans="21:42" ht="15" customHeight="1" x14ac:dyDescent="0.25">
      <c r="U52819" s="104"/>
      <c r="AB52819" s="104"/>
      <c r="AC52819" s="104"/>
      <c r="AF52819" s="104"/>
      <c r="AG52819" s="104"/>
      <c r="AK52819" s="104"/>
      <c r="AL52819" s="104"/>
      <c r="AO52819" s="104"/>
      <c r="AP52819" s="104"/>
    </row>
    <row r="52820" spans="21:42" ht="15" customHeight="1" x14ac:dyDescent="0.25">
      <c r="U52820" s="104"/>
      <c r="AB52820" s="104"/>
      <c r="AC52820" s="104"/>
      <c r="AF52820" s="104"/>
      <c r="AG52820" s="104"/>
      <c r="AK52820" s="104"/>
      <c r="AL52820" s="104"/>
      <c r="AO52820" s="104"/>
      <c r="AP52820" s="104"/>
    </row>
    <row r="52821" spans="21:42" ht="15" customHeight="1" x14ac:dyDescent="0.25">
      <c r="U52821" s="104"/>
      <c r="AB52821" s="104"/>
      <c r="AC52821" s="104"/>
      <c r="AF52821" s="104"/>
      <c r="AG52821" s="104"/>
      <c r="AK52821" s="104"/>
      <c r="AL52821" s="104"/>
      <c r="AO52821" s="104"/>
      <c r="AP52821" s="104"/>
    </row>
    <row r="52822" spans="21:42" ht="15" customHeight="1" x14ac:dyDescent="0.25">
      <c r="U52822" s="104"/>
      <c r="AB52822" s="104"/>
      <c r="AC52822" s="104"/>
      <c r="AF52822" s="104"/>
      <c r="AG52822" s="104"/>
      <c r="AK52822" s="104"/>
      <c r="AL52822" s="104"/>
      <c r="AO52822" s="104"/>
      <c r="AP52822" s="104"/>
    </row>
    <row r="52823" spans="21:42" ht="15" customHeight="1" x14ac:dyDescent="0.25">
      <c r="U52823" s="104"/>
      <c r="AB52823" s="104"/>
      <c r="AC52823" s="104"/>
      <c r="AF52823" s="104"/>
      <c r="AG52823" s="104"/>
      <c r="AK52823" s="104"/>
      <c r="AL52823" s="104"/>
      <c r="AO52823" s="104"/>
      <c r="AP52823" s="104"/>
    </row>
    <row r="52824" spans="21:42" ht="15" customHeight="1" x14ac:dyDescent="0.25">
      <c r="U52824" s="104"/>
      <c r="AB52824" s="104"/>
      <c r="AC52824" s="104"/>
      <c r="AF52824" s="104"/>
      <c r="AG52824" s="104"/>
      <c r="AK52824" s="104"/>
      <c r="AL52824" s="104"/>
      <c r="AO52824" s="104"/>
      <c r="AP52824" s="104"/>
    </row>
    <row r="52825" spans="21:42" ht="15" customHeight="1" x14ac:dyDescent="0.25">
      <c r="U52825" s="104"/>
      <c r="AB52825" s="104"/>
      <c r="AC52825" s="104"/>
      <c r="AF52825" s="104"/>
      <c r="AG52825" s="104"/>
      <c r="AK52825" s="104"/>
      <c r="AL52825" s="104"/>
      <c r="AO52825" s="104"/>
      <c r="AP52825" s="104"/>
    </row>
    <row r="52826" spans="21:42" ht="15" customHeight="1" x14ac:dyDescent="0.25">
      <c r="U52826" s="104"/>
      <c r="AB52826" s="104"/>
      <c r="AC52826" s="104"/>
      <c r="AF52826" s="104"/>
      <c r="AG52826" s="104"/>
      <c r="AK52826" s="104"/>
      <c r="AL52826" s="104"/>
      <c r="AO52826" s="104"/>
      <c r="AP52826" s="104"/>
    </row>
    <row r="52827" spans="21:42" ht="15" customHeight="1" x14ac:dyDescent="0.25">
      <c r="U52827" s="104"/>
      <c r="AB52827" s="104"/>
      <c r="AC52827" s="104"/>
      <c r="AF52827" s="104"/>
      <c r="AG52827" s="104"/>
      <c r="AK52827" s="104"/>
      <c r="AL52827" s="104"/>
      <c r="AO52827" s="104"/>
      <c r="AP52827" s="104"/>
    </row>
    <row r="52828" spans="21:42" ht="15" customHeight="1" x14ac:dyDescent="0.25">
      <c r="U52828" s="104"/>
      <c r="AB52828" s="104"/>
      <c r="AC52828" s="104"/>
      <c r="AF52828" s="104"/>
      <c r="AG52828" s="104"/>
      <c r="AK52828" s="104"/>
      <c r="AL52828" s="104"/>
      <c r="AO52828" s="104"/>
      <c r="AP52828" s="104"/>
    </row>
    <row r="52829" spans="21:42" ht="15" customHeight="1" x14ac:dyDescent="0.25">
      <c r="U52829" s="104"/>
      <c r="AB52829" s="104"/>
      <c r="AC52829" s="104"/>
      <c r="AF52829" s="104"/>
      <c r="AG52829" s="104"/>
      <c r="AK52829" s="104"/>
      <c r="AL52829" s="104"/>
      <c r="AO52829" s="104"/>
      <c r="AP52829" s="104"/>
    </row>
    <row r="52830" spans="21:42" ht="15" customHeight="1" x14ac:dyDescent="0.25">
      <c r="U52830" s="104"/>
      <c r="AB52830" s="104"/>
      <c r="AC52830" s="104"/>
      <c r="AF52830" s="104"/>
      <c r="AG52830" s="104"/>
      <c r="AK52830" s="104"/>
      <c r="AL52830" s="104"/>
      <c r="AO52830" s="104"/>
      <c r="AP52830" s="104"/>
    </row>
    <row r="52831" spans="21:42" ht="15" customHeight="1" x14ac:dyDescent="0.25">
      <c r="U52831" s="104"/>
      <c r="AB52831" s="104"/>
      <c r="AC52831" s="104"/>
      <c r="AF52831" s="104"/>
      <c r="AG52831" s="104"/>
      <c r="AK52831" s="104"/>
      <c r="AL52831" s="104"/>
      <c r="AO52831" s="104"/>
      <c r="AP52831" s="104"/>
    </row>
    <row r="52832" spans="21:42" ht="15" customHeight="1" x14ac:dyDescent="0.25">
      <c r="U52832" s="104"/>
      <c r="AB52832" s="104"/>
      <c r="AC52832" s="104"/>
      <c r="AF52832" s="104"/>
      <c r="AG52832" s="104"/>
      <c r="AK52832" s="104"/>
      <c r="AL52832" s="104"/>
      <c r="AO52832" s="104"/>
      <c r="AP52832" s="104"/>
    </row>
    <row r="52833" spans="21:42" ht="15" customHeight="1" x14ac:dyDescent="0.25">
      <c r="U52833" s="104"/>
      <c r="AB52833" s="104"/>
      <c r="AC52833" s="104"/>
      <c r="AF52833" s="104"/>
      <c r="AG52833" s="104"/>
      <c r="AK52833" s="104"/>
      <c r="AL52833" s="104"/>
      <c r="AO52833" s="104"/>
      <c r="AP52833" s="104"/>
    </row>
    <row r="52834" spans="21:42" ht="15" customHeight="1" x14ac:dyDescent="0.25">
      <c r="U52834" s="104"/>
      <c r="AB52834" s="104"/>
      <c r="AC52834" s="104"/>
      <c r="AF52834" s="104"/>
      <c r="AG52834" s="104"/>
      <c r="AK52834" s="104"/>
      <c r="AL52834" s="104"/>
      <c r="AO52834" s="104"/>
      <c r="AP52834" s="104"/>
    </row>
    <row r="52835" spans="21:42" ht="15" customHeight="1" x14ac:dyDescent="0.25">
      <c r="U52835" s="104"/>
      <c r="AB52835" s="104"/>
      <c r="AC52835" s="104"/>
      <c r="AF52835" s="104"/>
      <c r="AG52835" s="104"/>
      <c r="AK52835" s="104"/>
      <c r="AL52835" s="104"/>
      <c r="AO52835" s="104"/>
      <c r="AP52835" s="104"/>
    </row>
    <row r="52836" spans="21:42" ht="15" customHeight="1" x14ac:dyDescent="0.25">
      <c r="U52836" s="104"/>
      <c r="AB52836" s="104"/>
      <c r="AC52836" s="104"/>
      <c r="AF52836" s="104"/>
      <c r="AG52836" s="104"/>
      <c r="AK52836" s="104"/>
      <c r="AL52836" s="104"/>
      <c r="AO52836" s="104"/>
      <c r="AP52836" s="104"/>
    </row>
    <row r="52837" spans="21:42" ht="15" customHeight="1" x14ac:dyDescent="0.25">
      <c r="U52837" s="104"/>
      <c r="AB52837" s="104"/>
      <c r="AC52837" s="104"/>
      <c r="AF52837" s="104"/>
      <c r="AG52837" s="104"/>
      <c r="AK52837" s="104"/>
      <c r="AL52837" s="104"/>
      <c r="AO52837" s="104"/>
      <c r="AP52837" s="104"/>
    </row>
    <row r="52838" spans="21:42" ht="15" customHeight="1" x14ac:dyDescent="0.25">
      <c r="U52838" s="104"/>
      <c r="AB52838" s="104"/>
      <c r="AC52838" s="104"/>
      <c r="AF52838" s="104"/>
      <c r="AG52838" s="104"/>
      <c r="AK52838" s="104"/>
      <c r="AL52838" s="104"/>
      <c r="AO52838" s="104"/>
      <c r="AP52838" s="104"/>
    </row>
    <row r="52839" spans="21:42" ht="15" customHeight="1" x14ac:dyDescent="0.25">
      <c r="U52839" s="104"/>
      <c r="AB52839" s="104"/>
      <c r="AC52839" s="104"/>
      <c r="AF52839" s="104"/>
      <c r="AG52839" s="104"/>
      <c r="AK52839" s="104"/>
      <c r="AL52839" s="104"/>
      <c r="AO52839" s="104"/>
      <c r="AP52839" s="104"/>
    </row>
    <row r="52840" spans="21:42" ht="15" customHeight="1" x14ac:dyDescent="0.25">
      <c r="U52840" s="104"/>
      <c r="AB52840" s="104"/>
      <c r="AC52840" s="104"/>
      <c r="AF52840" s="104"/>
      <c r="AG52840" s="104"/>
      <c r="AK52840" s="104"/>
      <c r="AL52840" s="104"/>
      <c r="AO52840" s="104"/>
      <c r="AP52840" s="104"/>
    </row>
    <row r="52841" spans="21:42" ht="15" customHeight="1" x14ac:dyDescent="0.25">
      <c r="U52841" s="104"/>
      <c r="AB52841" s="104"/>
      <c r="AC52841" s="104"/>
      <c r="AF52841" s="104"/>
      <c r="AG52841" s="104"/>
      <c r="AK52841" s="104"/>
      <c r="AL52841" s="104"/>
      <c r="AO52841" s="104"/>
      <c r="AP52841" s="104"/>
    </row>
    <row r="52842" spans="21:42" ht="15" customHeight="1" x14ac:dyDescent="0.25">
      <c r="U52842" s="104"/>
      <c r="AB52842" s="104"/>
      <c r="AC52842" s="104"/>
      <c r="AF52842" s="104"/>
      <c r="AG52842" s="104"/>
      <c r="AK52842" s="104"/>
      <c r="AL52842" s="104"/>
      <c r="AO52842" s="104"/>
      <c r="AP52842" s="104"/>
    </row>
    <row r="52843" spans="21:42" ht="15" customHeight="1" x14ac:dyDescent="0.25">
      <c r="U52843" s="104"/>
      <c r="AB52843" s="104"/>
      <c r="AC52843" s="104"/>
      <c r="AF52843" s="104"/>
      <c r="AG52843" s="104"/>
      <c r="AK52843" s="104"/>
      <c r="AL52843" s="104"/>
      <c r="AO52843" s="104"/>
      <c r="AP52843" s="104"/>
    </row>
    <row r="52844" spans="21:42" ht="15" customHeight="1" x14ac:dyDescent="0.25">
      <c r="U52844" s="104"/>
      <c r="AB52844" s="104"/>
      <c r="AC52844" s="104"/>
      <c r="AF52844" s="104"/>
      <c r="AG52844" s="104"/>
      <c r="AK52844" s="104"/>
      <c r="AL52844" s="104"/>
      <c r="AO52844" s="104"/>
      <c r="AP52844" s="104"/>
    </row>
    <row r="52845" spans="21:42" ht="15" customHeight="1" x14ac:dyDescent="0.25">
      <c r="U52845" s="104"/>
      <c r="AB52845" s="104"/>
      <c r="AC52845" s="104"/>
      <c r="AF52845" s="104"/>
      <c r="AG52845" s="104"/>
      <c r="AK52845" s="104"/>
      <c r="AL52845" s="104"/>
      <c r="AO52845" s="104"/>
      <c r="AP52845" s="104"/>
    </row>
    <row r="52846" spans="21:42" ht="15" customHeight="1" x14ac:dyDescent="0.25">
      <c r="U52846" s="104"/>
      <c r="AB52846" s="104"/>
      <c r="AC52846" s="104"/>
      <c r="AF52846" s="104"/>
      <c r="AG52846" s="104"/>
      <c r="AK52846" s="104"/>
      <c r="AL52846" s="104"/>
      <c r="AO52846" s="104"/>
      <c r="AP52846" s="104"/>
    </row>
    <row r="52847" spans="21:42" ht="15" customHeight="1" x14ac:dyDescent="0.25">
      <c r="U52847" s="104"/>
      <c r="AB52847" s="104"/>
      <c r="AC52847" s="104"/>
      <c r="AF52847" s="104"/>
      <c r="AG52847" s="104"/>
      <c r="AK52847" s="104"/>
      <c r="AL52847" s="104"/>
      <c r="AO52847" s="104"/>
      <c r="AP52847" s="104"/>
    </row>
    <row r="52848" spans="21:42" ht="15" customHeight="1" x14ac:dyDescent="0.25">
      <c r="U52848" s="104"/>
      <c r="AB52848" s="104"/>
      <c r="AC52848" s="104"/>
      <c r="AF52848" s="104"/>
      <c r="AG52848" s="104"/>
      <c r="AK52848" s="104"/>
      <c r="AL52848" s="104"/>
      <c r="AO52848" s="104"/>
      <c r="AP52848" s="104"/>
    </row>
    <row r="52849" spans="21:42" ht="15" customHeight="1" x14ac:dyDescent="0.25">
      <c r="U52849" s="104"/>
      <c r="AB52849" s="104"/>
      <c r="AC52849" s="104"/>
      <c r="AF52849" s="104"/>
      <c r="AG52849" s="104"/>
      <c r="AK52849" s="104"/>
      <c r="AL52849" s="104"/>
      <c r="AO52849" s="104"/>
      <c r="AP52849" s="104"/>
    </row>
    <row r="52850" spans="21:42" ht="15" customHeight="1" x14ac:dyDescent="0.25">
      <c r="U52850" s="104"/>
      <c r="AB52850" s="104"/>
      <c r="AC52850" s="104"/>
      <c r="AF52850" s="104"/>
      <c r="AG52850" s="104"/>
      <c r="AK52850" s="104"/>
      <c r="AL52850" s="104"/>
      <c r="AO52850" s="104"/>
      <c r="AP52850" s="104"/>
    </row>
    <row r="52851" spans="21:42" ht="15" customHeight="1" x14ac:dyDescent="0.25">
      <c r="U52851" s="104"/>
      <c r="AB52851" s="104"/>
      <c r="AC52851" s="104"/>
      <c r="AF52851" s="104"/>
      <c r="AG52851" s="104"/>
      <c r="AK52851" s="104"/>
      <c r="AL52851" s="104"/>
      <c r="AO52851" s="104"/>
      <c r="AP52851" s="104"/>
    </row>
    <row r="52852" spans="21:42" ht="15" customHeight="1" x14ac:dyDescent="0.25">
      <c r="U52852" s="104"/>
      <c r="AB52852" s="104"/>
      <c r="AC52852" s="104"/>
      <c r="AF52852" s="104"/>
      <c r="AG52852" s="104"/>
      <c r="AK52852" s="104"/>
      <c r="AL52852" s="104"/>
      <c r="AO52852" s="104"/>
      <c r="AP52852" s="104"/>
    </row>
    <row r="52853" spans="21:42" ht="15" customHeight="1" x14ac:dyDescent="0.25">
      <c r="U52853" s="104"/>
      <c r="AB52853" s="104"/>
      <c r="AC52853" s="104"/>
      <c r="AF52853" s="104"/>
      <c r="AG52853" s="104"/>
      <c r="AK52853" s="104"/>
      <c r="AL52853" s="104"/>
      <c r="AO52853" s="104"/>
      <c r="AP52853" s="104"/>
    </row>
    <row r="52854" spans="21:42" ht="15" customHeight="1" x14ac:dyDescent="0.25">
      <c r="U52854" s="104"/>
      <c r="AB52854" s="104"/>
      <c r="AC52854" s="104"/>
      <c r="AF52854" s="104"/>
      <c r="AG52854" s="104"/>
      <c r="AK52854" s="104"/>
      <c r="AL52854" s="104"/>
      <c r="AO52854" s="104"/>
      <c r="AP52854" s="104"/>
    </row>
    <row r="52855" spans="21:42" ht="15" customHeight="1" x14ac:dyDescent="0.25">
      <c r="U52855" s="104"/>
      <c r="AB52855" s="104"/>
      <c r="AC52855" s="104"/>
      <c r="AF52855" s="104"/>
      <c r="AG52855" s="104"/>
      <c r="AK52855" s="104"/>
      <c r="AL52855" s="104"/>
      <c r="AO52855" s="104"/>
      <c r="AP52855" s="104"/>
    </row>
    <row r="52856" spans="21:42" ht="15" customHeight="1" x14ac:dyDescent="0.25">
      <c r="U52856" s="104"/>
      <c r="AB52856" s="104"/>
      <c r="AC52856" s="104"/>
      <c r="AF52856" s="104"/>
      <c r="AG52856" s="104"/>
      <c r="AK52856" s="104"/>
      <c r="AL52856" s="104"/>
      <c r="AO52856" s="104"/>
      <c r="AP52856" s="104"/>
    </row>
    <row r="52857" spans="21:42" ht="15" customHeight="1" x14ac:dyDescent="0.25">
      <c r="U52857" s="104"/>
      <c r="AB52857" s="104"/>
      <c r="AC52857" s="104"/>
      <c r="AF52857" s="104"/>
      <c r="AG52857" s="104"/>
      <c r="AK52857" s="104"/>
      <c r="AL52857" s="104"/>
      <c r="AO52857" s="104"/>
      <c r="AP52857" s="104"/>
    </row>
    <row r="52858" spans="21:42" ht="15" customHeight="1" x14ac:dyDescent="0.25">
      <c r="U52858" s="104"/>
      <c r="AB52858" s="104"/>
      <c r="AC52858" s="104"/>
      <c r="AF52858" s="104"/>
      <c r="AG52858" s="104"/>
      <c r="AK52858" s="104"/>
      <c r="AL52858" s="104"/>
      <c r="AO52858" s="104"/>
      <c r="AP52858" s="104"/>
    </row>
    <row r="52859" spans="21:42" ht="15" customHeight="1" x14ac:dyDescent="0.25">
      <c r="U52859" s="104"/>
      <c r="AB52859" s="104"/>
      <c r="AC52859" s="104"/>
      <c r="AF52859" s="104"/>
      <c r="AG52859" s="104"/>
      <c r="AK52859" s="104"/>
      <c r="AL52859" s="104"/>
      <c r="AO52859" s="104"/>
      <c r="AP52859" s="104"/>
    </row>
    <row r="52860" spans="21:42" ht="15" customHeight="1" x14ac:dyDescent="0.25">
      <c r="U52860" s="104"/>
      <c r="AB52860" s="104"/>
      <c r="AC52860" s="104"/>
      <c r="AF52860" s="104"/>
      <c r="AG52860" s="104"/>
      <c r="AK52860" s="104"/>
      <c r="AL52860" s="104"/>
      <c r="AO52860" s="104"/>
      <c r="AP52860" s="104"/>
    </row>
    <row r="52861" spans="21:42" ht="15" customHeight="1" x14ac:dyDescent="0.25">
      <c r="U52861" s="104"/>
      <c r="AB52861" s="104"/>
      <c r="AC52861" s="104"/>
      <c r="AF52861" s="104"/>
      <c r="AG52861" s="104"/>
      <c r="AK52861" s="104"/>
      <c r="AL52861" s="104"/>
      <c r="AO52861" s="104"/>
      <c r="AP52861" s="104"/>
    </row>
    <row r="52862" spans="21:42" ht="15" customHeight="1" x14ac:dyDescent="0.25">
      <c r="U52862" s="104"/>
      <c r="AB52862" s="104"/>
      <c r="AC52862" s="104"/>
      <c r="AF52862" s="104"/>
      <c r="AG52862" s="104"/>
      <c r="AK52862" s="104"/>
      <c r="AL52862" s="104"/>
      <c r="AO52862" s="104"/>
      <c r="AP52862" s="104"/>
    </row>
    <row r="52863" spans="21:42" ht="15" customHeight="1" x14ac:dyDescent="0.25">
      <c r="U52863" s="104"/>
      <c r="AB52863" s="104"/>
      <c r="AC52863" s="104"/>
      <c r="AF52863" s="104"/>
      <c r="AG52863" s="104"/>
      <c r="AK52863" s="104"/>
      <c r="AL52863" s="104"/>
      <c r="AO52863" s="104"/>
      <c r="AP52863" s="104"/>
    </row>
    <row r="52864" spans="21:42" ht="15" customHeight="1" x14ac:dyDescent="0.25">
      <c r="U52864" s="104"/>
      <c r="AB52864" s="104"/>
      <c r="AC52864" s="104"/>
      <c r="AF52864" s="104"/>
      <c r="AG52864" s="104"/>
      <c r="AK52864" s="104"/>
      <c r="AL52864" s="104"/>
      <c r="AO52864" s="104"/>
      <c r="AP52864" s="104"/>
    </row>
    <row r="52865" spans="21:42" ht="15" customHeight="1" x14ac:dyDescent="0.25">
      <c r="U52865" s="104"/>
      <c r="AB52865" s="104"/>
      <c r="AC52865" s="104"/>
      <c r="AF52865" s="104"/>
      <c r="AG52865" s="104"/>
      <c r="AK52865" s="104"/>
      <c r="AL52865" s="104"/>
      <c r="AO52865" s="104"/>
      <c r="AP52865" s="104"/>
    </row>
    <row r="52866" spans="21:42" ht="15" customHeight="1" x14ac:dyDescent="0.25">
      <c r="U52866" s="104"/>
      <c r="AB52866" s="104"/>
      <c r="AC52866" s="104"/>
      <c r="AF52866" s="104"/>
      <c r="AG52866" s="104"/>
      <c r="AK52866" s="104"/>
      <c r="AL52866" s="104"/>
      <c r="AO52866" s="104"/>
      <c r="AP52866" s="104"/>
    </row>
    <row r="52867" spans="21:42" ht="15" customHeight="1" x14ac:dyDescent="0.25">
      <c r="U52867" s="104"/>
      <c r="AB52867" s="104"/>
      <c r="AC52867" s="104"/>
      <c r="AF52867" s="104"/>
      <c r="AG52867" s="104"/>
      <c r="AK52867" s="104"/>
      <c r="AL52867" s="104"/>
      <c r="AO52867" s="104"/>
      <c r="AP52867" s="104"/>
    </row>
    <row r="52868" spans="21:42" ht="15" customHeight="1" x14ac:dyDescent="0.25">
      <c r="U52868" s="104"/>
      <c r="AB52868" s="104"/>
      <c r="AC52868" s="104"/>
      <c r="AF52868" s="104"/>
      <c r="AG52868" s="104"/>
      <c r="AK52868" s="104"/>
      <c r="AL52868" s="104"/>
      <c r="AO52868" s="104"/>
      <c r="AP52868" s="104"/>
    </row>
    <row r="52869" spans="21:42" ht="15" customHeight="1" x14ac:dyDescent="0.25">
      <c r="U52869" s="104"/>
      <c r="AB52869" s="104"/>
      <c r="AC52869" s="104"/>
      <c r="AF52869" s="104"/>
      <c r="AG52869" s="104"/>
      <c r="AK52869" s="104"/>
      <c r="AL52869" s="104"/>
      <c r="AO52869" s="104"/>
      <c r="AP52869" s="104"/>
    </row>
    <row r="52870" spans="21:42" ht="15" customHeight="1" x14ac:dyDescent="0.25">
      <c r="U52870" s="104"/>
      <c r="AB52870" s="104"/>
      <c r="AC52870" s="104"/>
      <c r="AF52870" s="104"/>
      <c r="AG52870" s="104"/>
      <c r="AK52870" s="104"/>
      <c r="AL52870" s="104"/>
      <c r="AO52870" s="104"/>
      <c r="AP52870" s="104"/>
    </row>
    <row r="52871" spans="21:42" ht="15" customHeight="1" x14ac:dyDescent="0.25">
      <c r="U52871" s="104"/>
      <c r="AB52871" s="104"/>
      <c r="AC52871" s="104"/>
      <c r="AF52871" s="104"/>
      <c r="AG52871" s="104"/>
      <c r="AK52871" s="104"/>
      <c r="AL52871" s="104"/>
      <c r="AO52871" s="104"/>
      <c r="AP52871" s="104"/>
    </row>
    <row r="52872" spans="21:42" ht="15" customHeight="1" x14ac:dyDescent="0.25">
      <c r="U52872" s="104"/>
      <c r="AB52872" s="104"/>
      <c r="AC52872" s="104"/>
      <c r="AF52872" s="104"/>
      <c r="AG52872" s="104"/>
      <c r="AK52872" s="104"/>
      <c r="AL52872" s="104"/>
      <c r="AO52872" s="104"/>
      <c r="AP52872" s="104"/>
    </row>
    <row r="52873" spans="21:42" ht="15" customHeight="1" x14ac:dyDescent="0.25">
      <c r="U52873" s="104"/>
      <c r="AB52873" s="104"/>
      <c r="AC52873" s="104"/>
      <c r="AF52873" s="104"/>
      <c r="AG52873" s="104"/>
      <c r="AK52873" s="104"/>
      <c r="AL52873" s="104"/>
      <c r="AO52873" s="104"/>
      <c r="AP52873" s="104"/>
    </row>
    <row r="52874" spans="21:42" ht="15" customHeight="1" x14ac:dyDescent="0.25">
      <c r="U52874" s="104"/>
      <c r="AB52874" s="104"/>
      <c r="AC52874" s="104"/>
      <c r="AF52874" s="104"/>
      <c r="AG52874" s="104"/>
      <c r="AK52874" s="104"/>
      <c r="AL52874" s="104"/>
      <c r="AO52874" s="104"/>
      <c r="AP52874" s="104"/>
    </row>
    <row r="52875" spans="21:42" ht="15" customHeight="1" x14ac:dyDescent="0.25">
      <c r="U52875" s="104"/>
      <c r="AB52875" s="104"/>
      <c r="AC52875" s="104"/>
      <c r="AF52875" s="104"/>
      <c r="AG52875" s="104"/>
      <c r="AK52875" s="104"/>
      <c r="AL52875" s="104"/>
      <c r="AO52875" s="104"/>
      <c r="AP52875" s="104"/>
    </row>
    <row r="52876" spans="21:42" ht="15" customHeight="1" x14ac:dyDescent="0.25">
      <c r="U52876" s="104"/>
      <c r="AB52876" s="104"/>
      <c r="AC52876" s="104"/>
      <c r="AF52876" s="104"/>
      <c r="AG52876" s="104"/>
      <c r="AK52876" s="104"/>
      <c r="AL52876" s="104"/>
      <c r="AO52876" s="104"/>
      <c r="AP52876" s="104"/>
    </row>
    <row r="52877" spans="21:42" ht="15" customHeight="1" x14ac:dyDescent="0.25">
      <c r="U52877" s="104"/>
      <c r="AB52877" s="104"/>
      <c r="AC52877" s="104"/>
      <c r="AF52877" s="104"/>
      <c r="AG52877" s="104"/>
      <c r="AK52877" s="104"/>
      <c r="AL52877" s="104"/>
      <c r="AO52877" s="104"/>
      <c r="AP52877" s="104"/>
    </row>
    <row r="52878" spans="21:42" ht="15" customHeight="1" x14ac:dyDescent="0.25">
      <c r="U52878" s="104"/>
      <c r="AB52878" s="104"/>
      <c r="AC52878" s="104"/>
      <c r="AF52878" s="104"/>
      <c r="AG52878" s="104"/>
      <c r="AK52878" s="104"/>
      <c r="AL52878" s="104"/>
      <c r="AO52878" s="104"/>
      <c r="AP52878" s="104"/>
    </row>
    <row r="52879" spans="21:42" ht="15" customHeight="1" x14ac:dyDescent="0.25">
      <c r="U52879" s="104"/>
      <c r="AB52879" s="104"/>
      <c r="AC52879" s="104"/>
      <c r="AF52879" s="104"/>
      <c r="AG52879" s="104"/>
      <c r="AK52879" s="104"/>
      <c r="AL52879" s="104"/>
      <c r="AO52879" s="104"/>
      <c r="AP52879" s="104"/>
    </row>
    <row r="52880" spans="21:42" ht="15" customHeight="1" x14ac:dyDescent="0.25">
      <c r="U52880" s="104"/>
      <c r="AB52880" s="104"/>
      <c r="AC52880" s="104"/>
      <c r="AF52880" s="104"/>
      <c r="AG52880" s="104"/>
      <c r="AK52880" s="104"/>
      <c r="AL52880" s="104"/>
      <c r="AO52880" s="104"/>
      <c r="AP52880" s="104"/>
    </row>
    <row r="52881" spans="21:42" ht="15" customHeight="1" x14ac:dyDescent="0.25">
      <c r="U52881" s="104"/>
      <c r="AB52881" s="104"/>
      <c r="AC52881" s="104"/>
      <c r="AF52881" s="104"/>
      <c r="AG52881" s="104"/>
      <c r="AK52881" s="104"/>
      <c r="AL52881" s="104"/>
      <c r="AO52881" s="104"/>
      <c r="AP52881" s="104"/>
    </row>
    <row r="52882" spans="21:42" ht="15" customHeight="1" x14ac:dyDescent="0.25">
      <c r="U52882" s="104"/>
      <c r="AB52882" s="104"/>
      <c r="AC52882" s="104"/>
      <c r="AF52882" s="104"/>
      <c r="AG52882" s="104"/>
      <c r="AK52882" s="104"/>
      <c r="AL52882" s="104"/>
      <c r="AO52882" s="104"/>
      <c r="AP52882" s="104"/>
    </row>
    <row r="52883" spans="21:42" ht="15" customHeight="1" x14ac:dyDescent="0.25">
      <c r="U52883" s="104"/>
      <c r="AB52883" s="104"/>
      <c r="AC52883" s="104"/>
      <c r="AF52883" s="104"/>
      <c r="AG52883" s="104"/>
      <c r="AK52883" s="104"/>
      <c r="AL52883" s="104"/>
      <c r="AO52883" s="104"/>
      <c r="AP52883" s="104"/>
    </row>
    <row r="52884" spans="21:42" ht="15" customHeight="1" x14ac:dyDescent="0.25">
      <c r="U52884" s="104"/>
      <c r="AB52884" s="104"/>
      <c r="AC52884" s="104"/>
      <c r="AF52884" s="104"/>
      <c r="AG52884" s="104"/>
      <c r="AK52884" s="104"/>
      <c r="AL52884" s="104"/>
      <c r="AO52884" s="104"/>
      <c r="AP52884" s="104"/>
    </row>
    <row r="52885" spans="21:42" ht="15" customHeight="1" x14ac:dyDescent="0.25">
      <c r="U52885" s="104"/>
      <c r="AB52885" s="104"/>
      <c r="AC52885" s="104"/>
      <c r="AF52885" s="104"/>
      <c r="AG52885" s="104"/>
      <c r="AK52885" s="104"/>
      <c r="AL52885" s="104"/>
      <c r="AO52885" s="104"/>
      <c r="AP52885" s="104"/>
    </row>
    <row r="52886" spans="21:42" ht="15" customHeight="1" x14ac:dyDescent="0.25">
      <c r="U52886" s="104"/>
      <c r="AB52886" s="104"/>
      <c r="AC52886" s="104"/>
      <c r="AF52886" s="104"/>
      <c r="AG52886" s="104"/>
      <c r="AK52886" s="104"/>
      <c r="AL52886" s="104"/>
      <c r="AO52886" s="104"/>
      <c r="AP52886" s="104"/>
    </row>
    <row r="52887" spans="21:42" ht="15" customHeight="1" x14ac:dyDescent="0.25">
      <c r="U52887" s="104"/>
      <c r="AB52887" s="104"/>
      <c r="AC52887" s="104"/>
      <c r="AF52887" s="104"/>
      <c r="AG52887" s="104"/>
      <c r="AK52887" s="104"/>
      <c r="AL52887" s="104"/>
      <c r="AO52887" s="104"/>
      <c r="AP52887" s="104"/>
    </row>
    <row r="52888" spans="21:42" ht="15" customHeight="1" x14ac:dyDescent="0.25">
      <c r="U52888" s="104"/>
      <c r="AB52888" s="104"/>
      <c r="AC52888" s="104"/>
      <c r="AF52888" s="104"/>
      <c r="AG52888" s="104"/>
      <c r="AK52888" s="104"/>
      <c r="AL52888" s="104"/>
      <c r="AO52888" s="104"/>
      <c r="AP52888" s="104"/>
    </row>
    <row r="52889" spans="21:42" ht="15" customHeight="1" x14ac:dyDescent="0.25">
      <c r="U52889" s="104"/>
      <c r="AB52889" s="104"/>
      <c r="AC52889" s="104"/>
      <c r="AF52889" s="104"/>
      <c r="AG52889" s="104"/>
      <c r="AK52889" s="104"/>
      <c r="AL52889" s="104"/>
      <c r="AO52889" s="104"/>
      <c r="AP52889" s="104"/>
    </row>
    <row r="52890" spans="21:42" ht="15" customHeight="1" x14ac:dyDescent="0.25">
      <c r="U52890" s="104"/>
      <c r="AB52890" s="104"/>
      <c r="AC52890" s="104"/>
      <c r="AF52890" s="104"/>
      <c r="AG52890" s="104"/>
      <c r="AK52890" s="104"/>
      <c r="AL52890" s="104"/>
      <c r="AO52890" s="104"/>
      <c r="AP52890" s="104"/>
    </row>
    <row r="52891" spans="21:42" ht="15" customHeight="1" x14ac:dyDescent="0.25">
      <c r="U52891" s="104"/>
      <c r="AB52891" s="104"/>
      <c r="AC52891" s="104"/>
      <c r="AF52891" s="104"/>
      <c r="AG52891" s="104"/>
      <c r="AK52891" s="104"/>
      <c r="AL52891" s="104"/>
      <c r="AO52891" s="104"/>
      <c r="AP52891" s="104"/>
    </row>
    <row r="52892" spans="21:42" ht="15" customHeight="1" x14ac:dyDescent="0.25">
      <c r="U52892" s="104"/>
      <c r="AB52892" s="104"/>
      <c r="AC52892" s="104"/>
      <c r="AF52892" s="104"/>
      <c r="AG52892" s="104"/>
      <c r="AK52892" s="104"/>
      <c r="AL52892" s="104"/>
      <c r="AO52892" s="104"/>
      <c r="AP52892" s="104"/>
    </row>
    <row r="52893" spans="21:42" ht="15" customHeight="1" x14ac:dyDescent="0.25">
      <c r="U52893" s="104"/>
      <c r="AB52893" s="104"/>
      <c r="AC52893" s="104"/>
      <c r="AF52893" s="104"/>
      <c r="AG52893" s="104"/>
      <c r="AK52893" s="104"/>
      <c r="AL52893" s="104"/>
      <c r="AO52893" s="104"/>
      <c r="AP52893" s="104"/>
    </row>
    <row r="52894" spans="21:42" ht="15" customHeight="1" x14ac:dyDescent="0.25">
      <c r="U52894" s="104"/>
      <c r="AB52894" s="104"/>
      <c r="AC52894" s="104"/>
      <c r="AF52894" s="104"/>
      <c r="AG52894" s="104"/>
      <c r="AK52894" s="104"/>
      <c r="AL52894" s="104"/>
      <c r="AO52894" s="104"/>
      <c r="AP52894" s="104"/>
    </row>
    <row r="52895" spans="21:42" ht="15" customHeight="1" x14ac:dyDescent="0.25">
      <c r="U52895" s="104"/>
      <c r="AB52895" s="104"/>
      <c r="AC52895" s="104"/>
      <c r="AF52895" s="104"/>
      <c r="AG52895" s="104"/>
      <c r="AK52895" s="104"/>
      <c r="AL52895" s="104"/>
      <c r="AO52895" s="104"/>
      <c r="AP52895" s="104"/>
    </row>
    <row r="52896" spans="21:42" ht="15" customHeight="1" x14ac:dyDescent="0.25">
      <c r="U52896" s="104"/>
      <c r="AB52896" s="104"/>
      <c r="AC52896" s="104"/>
      <c r="AF52896" s="104"/>
      <c r="AG52896" s="104"/>
      <c r="AK52896" s="104"/>
      <c r="AL52896" s="104"/>
      <c r="AO52896" s="104"/>
      <c r="AP52896" s="104"/>
    </row>
    <row r="52897" spans="21:42" ht="15" customHeight="1" x14ac:dyDescent="0.25">
      <c r="U52897" s="104"/>
      <c r="AB52897" s="104"/>
      <c r="AC52897" s="104"/>
      <c r="AF52897" s="104"/>
      <c r="AG52897" s="104"/>
      <c r="AK52897" s="104"/>
      <c r="AL52897" s="104"/>
      <c r="AO52897" s="104"/>
      <c r="AP52897" s="104"/>
    </row>
    <row r="52898" spans="21:42" ht="15" customHeight="1" x14ac:dyDescent="0.25">
      <c r="U52898" s="104"/>
      <c r="AB52898" s="104"/>
      <c r="AC52898" s="104"/>
      <c r="AF52898" s="104"/>
      <c r="AG52898" s="104"/>
      <c r="AK52898" s="104"/>
      <c r="AL52898" s="104"/>
      <c r="AO52898" s="104"/>
      <c r="AP52898" s="104"/>
    </row>
    <row r="52899" spans="21:42" ht="15" customHeight="1" x14ac:dyDescent="0.25">
      <c r="U52899" s="104"/>
      <c r="AB52899" s="104"/>
      <c r="AC52899" s="104"/>
      <c r="AF52899" s="104"/>
      <c r="AG52899" s="104"/>
      <c r="AK52899" s="104"/>
      <c r="AL52899" s="104"/>
      <c r="AO52899" s="104"/>
      <c r="AP52899" s="104"/>
    </row>
    <row r="52900" spans="21:42" ht="15" customHeight="1" x14ac:dyDescent="0.25">
      <c r="U52900" s="104"/>
      <c r="AB52900" s="104"/>
      <c r="AC52900" s="104"/>
      <c r="AF52900" s="104"/>
      <c r="AG52900" s="104"/>
      <c r="AK52900" s="104"/>
      <c r="AL52900" s="104"/>
      <c r="AO52900" s="104"/>
      <c r="AP52900" s="104"/>
    </row>
    <row r="52901" spans="21:42" ht="15" customHeight="1" x14ac:dyDescent="0.25">
      <c r="U52901" s="104"/>
      <c r="AB52901" s="104"/>
      <c r="AC52901" s="104"/>
      <c r="AF52901" s="104"/>
      <c r="AG52901" s="104"/>
      <c r="AK52901" s="104"/>
      <c r="AL52901" s="104"/>
      <c r="AO52901" s="104"/>
      <c r="AP52901" s="104"/>
    </row>
    <row r="52902" spans="21:42" ht="15" customHeight="1" x14ac:dyDescent="0.25">
      <c r="U52902" s="104"/>
      <c r="AB52902" s="104"/>
      <c r="AC52902" s="104"/>
      <c r="AF52902" s="104"/>
      <c r="AG52902" s="104"/>
      <c r="AK52902" s="104"/>
      <c r="AL52902" s="104"/>
      <c r="AO52902" s="104"/>
      <c r="AP52902" s="104"/>
    </row>
    <row r="52903" spans="21:42" ht="15" customHeight="1" x14ac:dyDescent="0.25">
      <c r="U52903" s="104"/>
      <c r="AB52903" s="104"/>
      <c r="AC52903" s="104"/>
      <c r="AF52903" s="104"/>
      <c r="AG52903" s="104"/>
      <c r="AK52903" s="104"/>
      <c r="AL52903" s="104"/>
      <c r="AO52903" s="104"/>
      <c r="AP52903" s="104"/>
    </row>
    <row r="52904" spans="21:42" ht="15" customHeight="1" x14ac:dyDescent="0.25">
      <c r="U52904" s="104"/>
      <c r="AB52904" s="104"/>
      <c r="AC52904" s="104"/>
      <c r="AF52904" s="104"/>
      <c r="AG52904" s="104"/>
      <c r="AK52904" s="104"/>
      <c r="AL52904" s="104"/>
      <c r="AO52904" s="104"/>
      <c r="AP52904" s="104"/>
    </row>
    <row r="52905" spans="21:42" ht="15" customHeight="1" x14ac:dyDescent="0.25">
      <c r="U52905" s="104"/>
      <c r="AB52905" s="104"/>
      <c r="AC52905" s="104"/>
      <c r="AF52905" s="104"/>
      <c r="AG52905" s="104"/>
      <c r="AK52905" s="104"/>
      <c r="AL52905" s="104"/>
      <c r="AO52905" s="104"/>
      <c r="AP52905" s="104"/>
    </row>
    <row r="52906" spans="21:42" ht="15" customHeight="1" x14ac:dyDescent="0.25">
      <c r="U52906" s="104"/>
      <c r="AB52906" s="104"/>
      <c r="AC52906" s="104"/>
      <c r="AF52906" s="104"/>
      <c r="AG52906" s="104"/>
      <c r="AK52906" s="104"/>
      <c r="AL52906" s="104"/>
      <c r="AO52906" s="104"/>
      <c r="AP52906" s="104"/>
    </row>
    <row r="52907" spans="21:42" ht="15" customHeight="1" x14ac:dyDescent="0.25">
      <c r="U52907" s="104"/>
      <c r="AB52907" s="104"/>
      <c r="AC52907" s="104"/>
      <c r="AF52907" s="104"/>
      <c r="AG52907" s="104"/>
      <c r="AK52907" s="104"/>
      <c r="AL52907" s="104"/>
      <c r="AO52907" s="104"/>
      <c r="AP52907" s="104"/>
    </row>
    <row r="52908" spans="21:42" ht="15" customHeight="1" x14ac:dyDescent="0.25">
      <c r="U52908" s="104"/>
      <c r="AB52908" s="104"/>
      <c r="AC52908" s="104"/>
      <c r="AF52908" s="104"/>
      <c r="AG52908" s="104"/>
      <c r="AK52908" s="104"/>
      <c r="AL52908" s="104"/>
      <c r="AO52908" s="104"/>
      <c r="AP52908" s="104"/>
    </row>
    <row r="52909" spans="21:42" ht="15" customHeight="1" x14ac:dyDescent="0.25">
      <c r="U52909" s="104"/>
      <c r="AB52909" s="104"/>
      <c r="AC52909" s="104"/>
      <c r="AF52909" s="104"/>
      <c r="AG52909" s="104"/>
      <c r="AK52909" s="104"/>
      <c r="AL52909" s="104"/>
      <c r="AO52909" s="104"/>
      <c r="AP52909" s="104"/>
    </row>
    <row r="52910" spans="21:42" ht="15" customHeight="1" x14ac:dyDescent="0.25">
      <c r="U52910" s="104"/>
      <c r="AB52910" s="104"/>
      <c r="AC52910" s="104"/>
      <c r="AF52910" s="104"/>
      <c r="AG52910" s="104"/>
      <c r="AK52910" s="104"/>
      <c r="AL52910" s="104"/>
      <c r="AO52910" s="104"/>
      <c r="AP52910" s="104"/>
    </row>
    <row r="52911" spans="21:42" ht="15" customHeight="1" x14ac:dyDescent="0.25">
      <c r="U52911" s="104"/>
      <c r="AB52911" s="104"/>
      <c r="AC52911" s="104"/>
      <c r="AF52911" s="104"/>
      <c r="AG52911" s="104"/>
      <c r="AK52911" s="104"/>
      <c r="AL52911" s="104"/>
      <c r="AO52911" s="104"/>
      <c r="AP52911" s="104"/>
    </row>
    <row r="52912" spans="21:42" ht="15" customHeight="1" x14ac:dyDescent="0.25">
      <c r="U52912" s="104"/>
      <c r="AB52912" s="104"/>
      <c r="AC52912" s="104"/>
      <c r="AF52912" s="104"/>
      <c r="AG52912" s="104"/>
      <c r="AK52912" s="104"/>
      <c r="AL52912" s="104"/>
      <c r="AO52912" s="104"/>
      <c r="AP52912" s="104"/>
    </row>
    <row r="52913" spans="21:42" ht="15" customHeight="1" x14ac:dyDescent="0.25">
      <c r="U52913" s="104"/>
      <c r="AB52913" s="104"/>
      <c r="AC52913" s="104"/>
      <c r="AF52913" s="104"/>
      <c r="AG52913" s="104"/>
      <c r="AK52913" s="104"/>
      <c r="AL52913" s="104"/>
      <c r="AO52913" s="104"/>
      <c r="AP52913" s="104"/>
    </row>
    <row r="52914" spans="21:42" ht="15" customHeight="1" x14ac:dyDescent="0.25">
      <c r="U52914" s="104"/>
      <c r="AB52914" s="104"/>
      <c r="AC52914" s="104"/>
      <c r="AF52914" s="104"/>
      <c r="AG52914" s="104"/>
      <c r="AK52914" s="104"/>
      <c r="AL52914" s="104"/>
      <c r="AO52914" s="104"/>
      <c r="AP52914" s="104"/>
    </row>
    <row r="52915" spans="21:42" ht="15" customHeight="1" x14ac:dyDescent="0.25">
      <c r="U52915" s="104"/>
      <c r="AB52915" s="104"/>
      <c r="AC52915" s="104"/>
      <c r="AF52915" s="104"/>
      <c r="AG52915" s="104"/>
      <c r="AK52915" s="104"/>
      <c r="AL52915" s="104"/>
      <c r="AO52915" s="104"/>
      <c r="AP52915" s="104"/>
    </row>
    <row r="52916" spans="21:42" ht="15" customHeight="1" x14ac:dyDescent="0.25">
      <c r="U52916" s="104"/>
      <c r="AB52916" s="104"/>
      <c r="AC52916" s="104"/>
      <c r="AF52916" s="104"/>
      <c r="AG52916" s="104"/>
      <c r="AK52916" s="104"/>
      <c r="AL52916" s="104"/>
      <c r="AO52916" s="104"/>
      <c r="AP52916" s="104"/>
    </row>
    <row r="52917" spans="21:42" ht="15" customHeight="1" x14ac:dyDescent="0.25">
      <c r="U52917" s="104"/>
      <c r="AB52917" s="104"/>
      <c r="AC52917" s="104"/>
      <c r="AF52917" s="104"/>
      <c r="AG52917" s="104"/>
      <c r="AK52917" s="104"/>
      <c r="AL52917" s="104"/>
      <c r="AO52917" s="104"/>
      <c r="AP52917" s="104"/>
    </row>
    <row r="52918" spans="21:42" ht="15" customHeight="1" x14ac:dyDescent="0.25">
      <c r="U52918" s="104"/>
      <c r="AB52918" s="104"/>
      <c r="AC52918" s="104"/>
      <c r="AF52918" s="104"/>
      <c r="AG52918" s="104"/>
      <c r="AK52918" s="104"/>
      <c r="AL52918" s="104"/>
      <c r="AO52918" s="104"/>
      <c r="AP52918" s="104"/>
    </row>
    <row r="52919" spans="21:42" ht="15" customHeight="1" x14ac:dyDescent="0.25">
      <c r="U52919" s="104"/>
      <c r="AB52919" s="104"/>
      <c r="AC52919" s="104"/>
      <c r="AF52919" s="104"/>
      <c r="AG52919" s="104"/>
      <c r="AK52919" s="104"/>
      <c r="AL52919" s="104"/>
      <c r="AO52919" s="104"/>
      <c r="AP52919" s="104"/>
    </row>
    <row r="52920" spans="21:42" ht="15" customHeight="1" x14ac:dyDescent="0.25">
      <c r="U52920" s="104"/>
      <c r="AB52920" s="104"/>
      <c r="AC52920" s="104"/>
      <c r="AF52920" s="104"/>
      <c r="AG52920" s="104"/>
      <c r="AK52920" s="104"/>
      <c r="AL52920" s="104"/>
      <c r="AO52920" s="104"/>
      <c r="AP52920" s="104"/>
    </row>
    <row r="52921" spans="21:42" ht="15" customHeight="1" x14ac:dyDescent="0.25">
      <c r="U52921" s="104"/>
      <c r="AB52921" s="104"/>
      <c r="AC52921" s="104"/>
      <c r="AF52921" s="104"/>
      <c r="AG52921" s="104"/>
      <c r="AK52921" s="104"/>
      <c r="AL52921" s="104"/>
      <c r="AO52921" s="104"/>
      <c r="AP52921" s="104"/>
    </row>
    <row r="52922" spans="21:42" ht="15" customHeight="1" x14ac:dyDescent="0.25">
      <c r="U52922" s="104"/>
      <c r="AB52922" s="104"/>
      <c r="AC52922" s="104"/>
      <c r="AF52922" s="104"/>
      <c r="AG52922" s="104"/>
      <c r="AK52922" s="104"/>
      <c r="AL52922" s="104"/>
      <c r="AO52922" s="104"/>
      <c r="AP52922" s="104"/>
    </row>
    <row r="52923" spans="21:42" ht="15" customHeight="1" x14ac:dyDescent="0.25">
      <c r="U52923" s="104"/>
      <c r="AB52923" s="104"/>
      <c r="AC52923" s="104"/>
      <c r="AF52923" s="104"/>
      <c r="AG52923" s="104"/>
      <c r="AK52923" s="104"/>
      <c r="AL52923" s="104"/>
      <c r="AO52923" s="104"/>
      <c r="AP52923" s="104"/>
    </row>
    <row r="52924" spans="21:42" ht="15" customHeight="1" x14ac:dyDescent="0.25">
      <c r="U52924" s="104"/>
      <c r="AB52924" s="104"/>
      <c r="AC52924" s="104"/>
      <c r="AF52924" s="104"/>
      <c r="AG52924" s="104"/>
      <c r="AK52924" s="104"/>
      <c r="AL52924" s="104"/>
      <c r="AO52924" s="104"/>
      <c r="AP52924" s="104"/>
    </row>
    <row r="52925" spans="21:42" ht="15" customHeight="1" x14ac:dyDescent="0.25">
      <c r="U52925" s="104"/>
      <c r="AB52925" s="104"/>
      <c r="AC52925" s="104"/>
      <c r="AF52925" s="104"/>
      <c r="AG52925" s="104"/>
      <c r="AK52925" s="104"/>
      <c r="AL52925" s="104"/>
      <c r="AO52925" s="104"/>
      <c r="AP52925" s="104"/>
    </row>
    <row r="52926" spans="21:42" ht="15" customHeight="1" x14ac:dyDescent="0.25">
      <c r="U52926" s="104"/>
      <c r="AB52926" s="104"/>
      <c r="AC52926" s="104"/>
      <c r="AF52926" s="104"/>
      <c r="AG52926" s="104"/>
      <c r="AK52926" s="104"/>
      <c r="AL52926" s="104"/>
      <c r="AO52926" s="104"/>
      <c r="AP52926" s="104"/>
    </row>
    <row r="52927" spans="21:42" ht="15" customHeight="1" x14ac:dyDescent="0.25">
      <c r="U52927" s="104"/>
      <c r="AB52927" s="104"/>
      <c r="AC52927" s="104"/>
      <c r="AF52927" s="104"/>
      <c r="AG52927" s="104"/>
      <c r="AK52927" s="104"/>
      <c r="AL52927" s="104"/>
      <c r="AO52927" s="104"/>
      <c r="AP52927" s="104"/>
    </row>
    <row r="52928" spans="21:42" ht="15" customHeight="1" x14ac:dyDescent="0.25">
      <c r="U52928" s="104"/>
      <c r="AB52928" s="104"/>
      <c r="AC52928" s="104"/>
      <c r="AF52928" s="104"/>
      <c r="AG52928" s="104"/>
      <c r="AK52928" s="104"/>
      <c r="AL52928" s="104"/>
      <c r="AO52928" s="104"/>
      <c r="AP52928" s="104"/>
    </row>
    <row r="52929" spans="21:42" ht="15" customHeight="1" x14ac:dyDescent="0.25">
      <c r="U52929" s="104"/>
      <c r="AB52929" s="104"/>
      <c r="AC52929" s="104"/>
      <c r="AF52929" s="104"/>
      <c r="AG52929" s="104"/>
      <c r="AK52929" s="104"/>
      <c r="AL52929" s="104"/>
      <c r="AO52929" s="104"/>
      <c r="AP52929" s="104"/>
    </row>
    <row r="52930" spans="21:42" ht="15" customHeight="1" x14ac:dyDescent="0.25">
      <c r="U52930" s="104"/>
      <c r="AB52930" s="104"/>
      <c r="AC52930" s="104"/>
      <c r="AF52930" s="104"/>
      <c r="AG52930" s="104"/>
      <c r="AK52930" s="104"/>
      <c r="AL52930" s="104"/>
      <c r="AO52930" s="104"/>
      <c r="AP52930" s="104"/>
    </row>
    <row r="52931" spans="21:42" ht="15" customHeight="1" x14ac:dyDescent="0.25">
      <c r="U52931" s="104"/>
      <c r="AB52931" s="104"/>
      <c r="AC52931" s="104"/>
      <c r="AF52931" s="104"/>
      <c r="AG52931" s="104"/>
      <c r="AK52931" s="104"/>
      <c r="AL52931" s="104"/>
      <c r="AO52931" s="104"/>
      <c r="AP52931" s="104"/>
    </row>
    <row r="52932" spans="21:42" ht="15" customHeight="1" x14ac:dyDescent="0.25">
      <c r="U52932" s="104"/>
      <c r="AB52932" s="104"/>
      <c r="AC52932" s="104"/>
      <c r="AF52932" s="104"/>
      <c r="AG52932" s="104"/>
      <c r="AK52932" s="104"/>
      <c r="AL52932" s="104"/>
      <c r="AO52932" s="104"/>
      <c r="AP52932" s="104"/>
    </row>
    <row r="52933" spans="21:42" ht="15" customHeight="1" x14ac:dyDescent="0.25">
      <c r="U52933" s="104"/>
      <c r="AB52933" s="104"/>
      <c r="AC52933" s="104"/>
      <c r="AF52933" s="104"/>
      <c r="AG52933" s="104"/>
      <c r="AK52933" s="104"/>
      <c r="AL52933" s="104"/>
      <c r="AO52933" s="104"/>
      <c r="AP52933" s="104"/>
    </row>
    <row r="52934" spans="21:42" ht="15" customHeight="1" x14ac:dyDescent="0.25">
      <c r="U52934" s="104"/>
      <c r="AB52934" s="104"/>
      <c r="AC52934" s="104"/>
      <c r="AF52934" s="104"/>
      <c r="AG52934" s="104"/>
      <c r="AK52934" s="104"/>
      <c r="AL52934" s="104"/>
      <c r="AO52934" s="104"/>
      <c r="AP52934" s="104"/>
    </row>
    <row r="52935" spans="21:42" ht="15" customHeight="1" x14ac:dyDescent="0.25">
      <c r="U52935" s="104"/>
      <c r="AB52935" s="104"/>
      <c r="AC52935" s="104"/>
      <c r="AF52935" s="104"/>
      <c r="AG52935" s="104"/>
      <c r="AK52935" s="104"/>
      <c r="AL52935" s="104"/>
      <c r="AO52935" s="104"/>
      <c r="AP52935" s="104"/>
    </row>
    <row r="52936" spans="21:42" ht="15" customHeight="1" x14ac:dyDescent="0.25">
      <c r="U52936" s="104"/>
      <c r="AB52936" s="104"/>
      <c r="AC52936" s="104"/>
      <c r="AF52936" s="104"/>
      <c r="AG52936" s="104"/>
      <c r="AK52936" s="104"/>
      <c r="AL52936" s="104"/>
      <c r="AO52936" s="104"/>
      <c r="AP52936" s="104"/>
    </row>
    <row r="52937" spans="21:42" ht="15" customHeight="1" x14ac:dyDescent="0.25">
      <c r="U52937" s="104"/>
      <c r="AB52937" s="104"/>
      <c r="AC52937" s="104"/>
      <c r="AF52937" s="104"/>
      <c r="AG52937" s="104"/>
      <c r="AK52937" s="104"/>
      <c r="AL52937" s="104"/>
      <c r="AO52937" s="104"/>
      <c r="AP52937" s="104"/>
    </row>
    <row r="52938" spans="21:42" ht="15" customHeight="1" x14ac:dyDescent="0.25">
      <c r="U52938" s="104"/>
      <c r="AB52938" s="104"/>
      <c r="AC52938" s="104"/>
      <c r="AF52938" s="104"/>
      <c r="AG52938" s="104"/>
      <c r="AK52938" s="104"/>
      <c r="AL52938" s="104"/>
      <c r="AO52938" s="104"/>
      <c r="AP52938" s="104"/>
    </row>
    <row r="52939" spans="21:42" ht="15" customHeight="1" x14ac:dyDescent="0.25">
      <c r="U52939" s="104"/>
      <c r="AB52939" s="104"/>
      <c r="AC52939" s="104"/>
      <c r="AF52939" s="104"/>
      <c r="AG52939" s="104"/>
      <c r="AK52939" s="104"/>
      <c r="AL52939" s="104"/>
      <c r="AO52939" s="104"/>
      <c r="AP52939" s="104"/>
    </row>
    <row r="52940" spans="21:42" ht="15" customHeight="1" x14ac:dyDescent="0.25">
      <c r="U52940" s="104"/>
      <c r="AB52940" s="104"/>
      <c r="AC52940" s="104"/>
      <c r="AF52940" s="104"/>
      <c r="AG52940" s="104"/>
      <c r="AK52940" s="104"/>
      <c r="AL52940" s="104"/>
      <c r="AO52940" s="104"/>
      <c r="AP52940" s="104"/>
    </row>
    <row r="52941" spans="21:42" ht="15" customHeight="1" x14ac:dyDescent="0.25">
      <c r="U52941" s="104"/>
      <c r="AB52941" s="104"/>
      <c r="AC52941" s="104"/>
      <c r="AF52941" s="104"/>
      <c r="AG52941" s="104"/>
      <c r="AK52941" s="104"/>
      <c r="AL52941" s="104"/>
      <c r="AO52941" s="104"/>
      <c r="AP52941" s="104"/>
    </row>
    <row r="52942" spans="21:42" ht="15" customHeight="1" x14ac:dyDescent="0.25">
      <c r="U52942" s="104"/>
      <c r="AB52942" s="104"/>
      <c r="AC52942" s="104"/>
      <c r="AF52942" s="104"/>
      <c r="AG52942" s="104"/>
      <c r="AK52942" s="104"/>
      <c r="AL52942" s="104"/>
      <c r="AO52942" s="104"/>
      <c r="AP52942" s="104"/>
    </row>
    <row r="52943" spans="21:42" ht="15" customHeight="1" x14ac:dyDescent="0.25">
      <c r="U52943" s="104"/>
      <c r="AB52943" s="104"/>
      <c r="AC52943" s="104"/>
      <c r="AF52943" s="104"/>
      <c r="AG52943" s="104"/>
      <c r="AK52943" s="104"/>
      <c r="AL52943" s="104"/>
      <c r="AO52943" s="104"/>
      <c r="AP52943" s="104"/>
    </row>
    <row r="52944" spans="21:42" ht="15" customHeight="1" x14ac:dyDescent="0.25">
      <c r="U52944" s="104"/>
      <c r="AB52944" s="104"/>
      <c r="AC52944" s="104"/>
      <c r="AF52944" s="104"/>
      <c r="AG52944" s="104"/>
      <c r="AK52944" s="104"/>
      <c r="AL52944" s="104"/>
      <c r="AO52944" s="104"/>
      <c r="AP52944" s="104"/>
    </row>
    <row r="52945" spans="21:42" ht="15" customHeight="1" x14ac:dyDescent="0.25">
      <c r="U52945" s="104"/>
      <c r="AB52945" s="104"/>
      <c r="AC52945" s="104"/>
      <c r="AF52945" s="104"/>
      <c r="AG52945" s="104"/>
      <c r="AK52945" s="104"/>
      <c r="AL52945" s="104"/>
      <c r="AO52945" s="104"/>
      <c r="AP52945" s="104"/>
    </row>
    <row r="52946" spans="21:42" ht="15" customHeight="1" x14ac:dyDescent="0.25">
      <c r="U52946" s="104"/>
      <c r="AB52946" s="104"/>
      <c r="AC52946" s="104"/>
      <c r="AF52946" s="104"/>
      <c r="AG52946" s="104"/>
      <c r="AK52946" s="104"/>
      <c r="AL52946" s="104"/>
      <c r="AO52946" s="104"/>
      <c r="AP52946" s="104"/>
    </row>
    <row r="52947" spans="21:42" ht="15" customHeight="1" x14ac:dyDescent="0.25">
      <c r="U52947" s="104"/>
      <c r="AB52947" s="104"/>
      <c r="AC52947" s="104"/>
      <c r="AF52947" s="104"/>
      <c r="AG52947" s="104"/>
      <c r="AK52947" s="104"/>
      <c r="AL52947" s="104"/>
      <c r="AO52947" s="104"/>
      <c r="AP52947" s="104"/>
    </row>
    <row r="52948" spans="21:42" ht="15" customHeight="1" x14ac:dyDescent="0.25">
      <c r="U52948" s="104"/>
      <c r="AB52948" s="104"/>
      <c r="AC52948" s="104"/>
      <c r="AF52948" s="104"/>
      <c r="AG52948" s="104"/>
      <c r="AK52948" s="104"/>
      <c r="AL52948" s="104"/>
      <c r="AO52948" s="104"/>
      <c r="AP52948" s="104"/>
    </row>
    <row r="52949" spans="21:42" ht="15" customHeight="1" x14ac:dyDescent="0.25">
      <c r="U52949" s="104"/>
      <c r="AB52949" s="104"/>
      <c r="AC52949" s="104"/>
      <c r="AF52949" s="104"/>
      <c r="AG52949" s="104"/>
      <c r="AK52949" s="104"/>
      <c r="AL52949" s="104"/>
      <c r="AO52949" s="104"/>
      <c r="AP52949" s="104"/>
    </row>
    <row r="52950" spans="21:42" ht="15" customHeight="1" x14ac:dyDescent="0.25">
      <c r="U52950" s="104"/>
      <c r="AB52950" s="104"/>
      <c r="AC52950" s="104"/>
      <c r="AF52950" s="104"/>
      <c r="AG52950" s="104"/>
      <c r="AK52950" s="104"/>
      <c r="AL52950" s="104"/>
      <c r="AO52950" s="104"/>
      <c r="AP52950" s="104"/>
    </row>
    <row r="52951" spans="21:42" ht="15" customHeight="1" x14ac:dyDescent="0.25">
      <c r="U52951" s="104"/>
      <c r="AB52951" s="104"/>
      <c r="AC52951" s="104"/>
      <c r="AF52951" s="104"/>
      <c r="AG52951" s="104"/>
      <c r="AK52951" s="104"/>
      <c r="AL52951" s="104"/>
      <c r="AO52951" s="104"/>
      <c r="AP52951" s="104"/>
    </row>
    <row r="52952" spans="21:42" ht="15" customHeight="1" x14ac:dyDescent="0.25">
      <c r="U52952" s="104"/>
      <c r="AB52952" s="104"/>
      <c r="AC52952" s="104"/>
      <c r="AF52952" s="104"/>
      <c r="AG52952" s="104"/>
      <c r="AK52952" s="104"/>
      <c r="AL52952" s="104"/>
      <c r="AO52952" s="104"/>
      <c r="AP52952" s="104"/>
    </row>
    <row r="52953" spans="21:42" ht="15" customHeight="1" x14ac:dyDescent="0.25">
      <c r="U52953" s="104"/>
      <c r="AB52953" s="104"/>
      <c r="AC52953" s="104"/>
      <c r="AF52953" s="104"/>
      <c r="AG52953" s="104"/>
      <c r="AK52953" s="104"/>
      <c r="AL52953" s="104"/>
      <c r="AO52953" s="104"/>
      <c r="AP52953" s="104"/>
    </row>
    <row r="52954" spans="21:42" ht="15" customHeight="1" x14ac:dyDescent="0.25">
      <c r="U52954" s="104"/>
      <c r="AB52954" s="104"/>
      <c r="AC52954" s="104"/>
      <c r="AF52954" s="104"/>
      <c r="AG52954" s="104"/>
      <c r="AK52954" s="104"/>
      <c r="AL52954" s="104"/>
      <c r="AO52954" s="104"/>
      <c r="AP52954" s="104"/>
    </row>
    <row r="52955" spans="21:42" ht="15" customHeight="1" x14ac:dyDescent="0.25">
      <c r="U52955" s="104"/>
      <c r="AB52955" s="104"/>
      <c r="AC52955" s="104"/>
      <c r="AF52955" s="104"/>
      <c r="AG52955" s="104"/>
      <c r="AK52955" s="104"/>
      <c r="AL52955" s="104"/>
      <c r="AO52955" s="104"/>
      <c r="AP52955" s="104"/>
    </row>
    <row r="52956" spans="21:42" ht="15" customHeight="1" x14ac:dyDescent="0.25">
      <c r="U52956" s="104"/>
      <c r="AB52956" s="104"/>
      <c r="AC52956" s="104"/>
      <c r="AF52956" s="104"/>
      <c r="AG52956" s="104"/>
      <c r="AK52956" s="104"/>
      <c r="AL52956" s="104"/>
      <c r="AO52956" s="104"/>
      <c r="AP52956" s="104"/>
    </row>
    <row r="52957" spans="21:42" ht="15" customHeight="1" x14ac:dyDescent="0.25">
      <c r="U52957" s="104"/>
      <c r="AB52957" s="104"/>
      <c r="AC52957" s="104"/>
      <c r="AF52957" s="104"/>
      <c r="AG52957" s="104"/>
      <c r="AK52957" s="104"/>
      <c r="AL52957" s="104"/>
      <c r="AO52957" s="104"/>
      <c r="AP52957" s="104"/>
    </row>
    <row r="52958" spans="21:42" ht="15" customHeight="1" x14ac:dyDescent="0.25">
      <c r="U52958" s="104"/>
      <c r="AB52958" s="104"/>
      <c r="AC52958" s="104"/>
      <c r="AF52958" s="104"/>
      <c r="AG52958" s="104"/>
      <c r="AK52958" s="104"/>
      <c r="AL52958" s="104"/>
      <c r="AO52958" s="104"/>
      <c r="AP52958" s="104"/>
    </row>
    <row r="52959" spans="21:42" ht="15" customHeight="1" x14ac:dyDescent="0.25">
      <c r="U52959" s="104"/>
      <c r="AB52959" s="104"/>
      <c r="AC52959" s="104"/>
      <c r="AF52959" s="104"/>
      <c r="AG52959" s="104"/>
      <c r="AK52959" s="104"/>
      <c r="AL52959" s="104"/>
      <c r="AO52959" s="104"/>
      <c r="AP52959" s="104"/>
    </row>
    <row r="52960" spans="21:42" ht="15" customHeight="1" x14ac:dyDescent="0.25">
      <c r="U52960" s="104"/>
      <c r="AB52960" s="104"/>
      <c r="AC52960" s="104"/>
      <c r="AF52960" s="104"/>
      <c r="AG52960" s="104"/>
      <c r="AK52960" s="104"/>
      <c r="AL52960" s="104"/>
      <c r="AO52960" s="104"/>
      <c r="AP52960" s="104"/>
    </row>
    <row r="52961" spans="21:42" ht="15" customHeight="1" x14ac:dyDescent="0.25">
      <c r="U52961" s="104"/>
      <c r="AB52961" s="104"/>
      <c r="AC52961" s="104"/>
      <c r="AF52961" s="104"/>
      <c r="AG52961" s="104"/>
      <c r="AK52961" s="104"/>
      <c r="AL52961" s="104"/>
      <c r="AO52961" s="104"/>
      <c r="AP52961" s="104"/>
    </row>
    <row r="52962" spans="21:42" ht="15" customHeight="1" x14ac:dyDescent="0.25">
      <c r="U52962" s="104"/>
      <c r="AB52962" s="104"/>
      <c r="AC52962" s="104"/>
      <c r="AF52962" s="104"/>
      <c r="AG52962" s="104"/>
      <c r="AK52962" s="104"/>
      <c r="AL52962" s="104"/>
      <c r="AO52962" s="104"/>
      <c r="AP52962" s="104"/>
    </row>
    <row r="52963" spans="21:42" ht="15" customHeight="1" x14ac:dyDescent="0.25">
      <c r="U52963" s="104"/>
      <c r="AB52963" s="104"/>
      <c r="AC52963" s="104"/>
      <c r="AF52963" s="104"/>
      <c r="AG52963" s="104"/>
      <c r="AK52963" s="104"/>
      <c r="AL52963" s="104"/>
      <c r="AO52963" s="104"/>
      <c r="AP52963" s="104"/>
    </row>
    <row r="52964" spans="21:42" ht="15" customHeight="1" x14ac:dyDescent="0.25">
      <c r="U52964" s="104"/>
      <c r="AB52964" s="104"/>
      <c r="AC52964" s="104"/>
      <c r="AF52964" s="104"/>
      <c r="AG52964" s="104"/>
      <c r="AK52964" s="104"/>
      <c r="AL52964" s="104"/>
      <c r="AO52964" s="104"/>
      <c r="AP52964" s="104"/>
    </row>
    <row r="52965" spans="21:42" ht="15" customHeight="1" x14ac:dyDescent="0.25">
      <c r="U52965" s="104"/>
      <c r="AB52965" s="104"/>
      <c r="AC52965" s="104"/>
      <c r="AF52965" s="104"/>
      <c r="AG52965" s="104"/>
      <c r="AK52965" s="104"/>
      <c r="AL52965" s="104"/>
      <c r="AO52965" s="104"/>
      <c r="AP52965" s="104"/>
    </row>
    <row r="52966" spans="21:42" ht="15" customHeight="1" x14ac:dyDescent="0.25">
      <c r="U52966" s="104"/>
      <c r="AB52966" s="104"/>
      <c r="AC52966" s="104"/>
      <c r="AF52966" s="104"/>
      <c r="AG52966" s="104"/>
      <c r="AK52966" s="104"/>
      <c r="AL52966" s="104"/>
      <c r="AO52966" s="104"/>
      <c r="AP52966" s="104"/>
    </row>
    <row r="52967" spans="21:42" ht="15" customHeight="1" x14ac:dyDescent="0.25">
      <c r="U52967" s="104"/>
      <c r="AB52967" s="104"/>
      <c r="AC52967" s="104"/>
      <c r="AF52967" s="104"/>
      <c r="AG52967" s="104"/>
      <c r="AK52967" s="104"/>
      <c r="AL52967" s="104"/>
      <c r="AO52967" s="104"/>
      <c r="AP52967" s="104"/>
    </row>
    <row r="52968" spans="21:42" ht="15" customHeight="1" x14ac:dyDescent="0.25">
      <c r="U52968" s="104"/>
      <c r="AB52968" s="104"/>
      <c r="AC52968" s="104"/>
      <c r="AF52968" s="104"/>
      <c r="AG52968" s="104"/>
      <c r="AK52968" s="104"/>
      <c r="AL52968" s="104"/>
      <c r="AO52968" s="104"/>
      <c r="AP52968" s="104"/>
    </row>
    <row r="52969" spans="21:42" ht="15" customHeight="1" x14ac:dyDescent="0.25">
      <c r="U52969" s="104"/>
      <c r="AB52969" s="104"/>
      <c r="AC52969" s="104"/>
      <c r="AF52969" s="104"/>
      <c r="AG52969" s="104"/>
      <c r="AK52969" s="104"/>
      <c r="AL52969" s="104"/>
      <c r="AO52969" s="104"/>
      <c r="AP52969" s="104"/>
    </row>
    <row r="52970" spans="21:42" ht="15" customHeight="1" x14ac:dyDescent="0.25">
      <c r="U52970" s="104"/>
      <c r="AB52970" s="104"/>
      <c r="AC52970" s="104"/>
      <c r="AF52970" s="104"/>
      <c r="AG52970" s="104"/>
      <c r="AK52970" s="104"/>
      <c r="AL52970" s="104"/>
      <c r="AO52970" s="104"/>
      <c r="AP52970" s="104"/>
    </row>
    <row r="52971" spans="21:42" ht="15" customHeight="1" x14ac:dyDescent="0.25">
      <c r="U52971" s="104"/>
      <c r="AB52971" s="104"/>
      <c r="AC52971" s="104"/>
      <c r="AF52971" s="104"/>
      <c r="AG52971" s="104"/>
      <c r="AK52971" s="104"/>
      <c r="AL52971" s="104"/>
      <c r="AO52971" s="104"/>
      <c r="AP52971" s="104"/>
    </row>
    <row r="52972" spans="21:42" ht="15" customHeight="1" x14ac:dyDescent="0.25">
      <c r="U52972" s="104"/>
      <c r="AB52972" s="104"/>
      <c r="AC52972" s="104"/>
      <c r="AF52972" s="104"/>
      <c r="AG52972" s="104"/>
      <c r="AK52972" s="104"/>
      <c r="AL52972" s="104"/>
      <c r="AO52972" s="104"/>
      <c r="AP52972" s="104"/>
    </row>
    <row r="52973" spans="21:42" ht="15" customHeight="1" x14ac:dyDescent="0.25">
      <c r="U52973" s="104"/>
      <c r="AB52973" s="104"/>
      <c r="AC52973" s="104"/>
      <c r="AF52973" s="104"/>
      <c r="AG52973" s="104"/>
      <c r="AK52973" s="104"/>
      <c r="AL52973" s="104"/>
      <c r="AO52973" s="104"/>
      <c r="AP52973" s="104"/>
    </row>
    <row r="52974" spans="21:42" ht="15" customHeight="1" x14ac:dyDescent="0.25">
      <c r="U52974" s="104"/>
      <c r="AB52974" s="104"/>
      <c r="AC52974" s="104"/>
      <c r="AF52974" s="104"/>
      <c r="AG52974" s="104"/>
      <c r="AK52974" s="104"/>
      <c r="AL52974" s="104"/>
      <c r="AO52974" s="104"/>
      <c r="AP52974" s="104"/>
    </row>
    <row r="52975" spans="21:42" ht="15" customHeight="1" x14ac:dyDescent="0.25">
      <c r="U52975" s="104"/>
      <c r="AB52975" s="104"/>
      <c r="AC52975" s="104"/>
      <c r="AF52975" s="104"/>
      <c r="AG52975" s="104"/>
      <c r="AK52975" s="104"/>
      <c r="AL52975" s="104"/>
      <c r="AO52975" s="104"/>
      <c r="AP52975" s="104"/>
    </row>
    <row r="52976" spans="21:42" ht="15" customHeight="1" x14ac:dyDescent="0.25">
      <c r="U52976" s="104"/>
      <c r="AB52976" s="104"/>
      <c r="AC52976" s="104"/>
      <c r="AF52976" s="104"/>
      <c r="AG52976" s="104"/>
      <c r="AK52976" s="104"/>
      <c r="AL52976" s="104"/>
      <c r="AO52976" s="104"/>
      <c r="AP52976" s="104"/>
    </row>
    <row r="52977" spans="21:42" ht="15" customHeight="1" x14ac:dyDescent="0.25">
      <c r="U52977" s="104"/>
      <c r="AB52977" s="104"/>
      <c r="AC52977" s="104"/>
      <c r="AF52977" s="104"/>
      <c r="AG52977" s="104"/>
      <c r="AK52977" s="104"/>
      <c r="AL52977" s="104"/>
      <c r="AO52977" s="104"/>
      <c r="AP52977" s="104"/>
    </row>
    <row r="52978" spans="21:42" ht="15" customHeight="1" x14ac:dyDescent="0.25">
      <c r="U52978" s="104"/>
      <c r="AB52978" s="104"/>
      <c r="AC52978" s="104"/>
      <c r="AF52978" s="104"/>
      <c r="AG52978" s="104"/>
      <c r="AK52978" s="104"/>
      <c r="AL52978" s="104"/>
      <c r="AO52978" s="104"/>
      <c r="AP52978" s="104"/>
    </row>
    <row r="52979" spans="21:42" ht="15" customHeight="1" x14ac:dyDescent="0.25">
      <c r="U52979" s="104"/>
      <c r="AB52979" s="104"/>
      <c r="AC52979" s="104"/>
      <c r="AF52979" s="104"/>
      <c r="AG52979" s="104"/>
      <c r="AK52979" s="104"/>
      <c r="AL52979" s="104"/>
      <c r="AO52979" s="104"/>
      <c r="AP52979" s="104"/>
    </row>
    <row r="52980" spans="21:42" ht="15" customHeight="1" x14ac:dyDescent="0.25">
      <c r="U52980" s="104"/>
      <c r="AB52980" s="104"/>
      <c r="AC52980" s="104"/>
      <c r="AF52980" s="104"/>
      <c r="AG52980" s="104"/>
      <c r="AK52980" s="104"/>
      <c r="AL52980" s="104"/>
      <c r="AO52980" s="104"/>
      <c r="AP52980" s="104"/>
    </row>
    <row r="52981" spans="21:42" ht="15" customHeight="1" x14ac:dyDescent="0.25">
      <c r="U52981" s="104"/>
      <c r="AB52981" s="104"/>
      <c r="AC52981" s="104"/>
      <c r="AF52981" s="104"/>
      <c r="AG52981" s="104"/>
      <c r="AK52981" s="104"/>
      <c r="AL52981" s="104"/>
      <c r="AO52981" s="104"/>
      <c r="AP52981" s="104"/>
    </row>
    <row r="52982" spans="21:42" ht="15" customHeight="1" x14ac:dyDescent="0.25">
      <c r="U52982" s="104"/>
      <c r="AB52982" s="104"/>
      <c r="AC52982" s="104"/>
      <c r="AF52982" s="104"/>
      <c r="AG52982" s="104"/>
      <c r="AK52982" s="104"/>
      <c r="AL52982" s="104"/>
      <c r="AO52982" s="104"/>
      <c r="AP52982" s="104"/>
    </row>
    <row r="52983" spans="21:42" ht="15" customHeight="1" x14ac:dyDescent="0.25">
      <c r="U52983" s="104"/>
      <c r="AB52983" s="104"/>
      <c r="AC52983" s="104"/>
      <c r="AF52983" s="104"/>
      <c r="AG52983" s="104"/>
      <c r="AK52983" s="104"/>
      <c r="AL52983" s="104"/>
      <c r="AO52983" s="104"/>
      <c r="AP52983" s="104"/>
    </row>
    <row r="52984" spans="21:42" ht="15" customHeight="1" x14ac:dyDescent="0.25">
      <c r="U52984" s="104"/>
      <c r="AB52984" s="104"/>
      <c r="AC52984" s="104"/>
      <c r="AF52984" s="104"/>
      <c r="AG52984" s="104"/>
      <c r="AK52984" s="104"/>
      <c r="AL52984" s="104"/>
      <c r="AO52984" s="104"/>
      <c r="AP52984" s="104"/>
    </row>
    <row r="52985" spans="21:42" ht="15" customHeight="1" x14ac:dyDescent="0.25">
      <c r="U52985" s="104"/>
      <c r="AB52985" s="104"/>
      <c r="AC52985" s="104"/>
      <c r="AF52985" s="104"/>
      <c r="AG52985" s="104"/>
      <c r="AK52985" s="104"/>
      <c r="AL52985" s="104"/>
      <c r="AO52985" s="104"/>
      <c r="AP52985" s="104"/>
    </row>
    <row r="52986" spans="21:42" ht="15" customHeight="1" x14ac:dyDescent="0.25">
      <c r="U52986" s="104"/>
      <c r="AB52986" s="104"/>
      <c r="AC52986" s="104"/>
      <c r="AF52986" s="104"/>
      <c r="AG52986" s="104"/>
      <c r="AK52986" s="104"/>
      <c r="AL52986" s="104"/>
      <c r="AO52986" s="104"/>
      <c r="AP52986" s="104"/>
    </row>
    <row r="52987" spans="21:42" ht="15" customHeight="1" x14ac:dyDescent="0.25">
      <c r="U52987" s="104"/>
      <c r="AB52987" s="104"/>
      <c r="AC52987" s="104"/>
      <c r="AF52987" s="104"/>
      <c r="AG52987" s="104"/>
      <c r="AK52987" s="104"/>
      <c r="AL52987" s="104"/>
      <c r="AO52987" s="104"/>
      <c r="AP52987" s="104"/>
    </row>
    <row r="52988" spans="21:42" ht="15" customHeight="1" x14ac:dyDescent="0.25">
      <c r="U52988" s="104"/>
      <c r="AB52988" s="104"/>
      <c r="AC52988" s="104"/>
      <c r="AF52988" s="104"/>
      <c r="AG52988" s="104"/>
      <c r="AK52988" s="104"/>
      <c r="AL52988" s="104"/>
      <c r="AO52988" s="104"/>
      <c r="AP52988" s="104"/>
    </row>
    <row r="52989" spans="21:42" ht="15" customHeight="1" x14ac:dyDescent="0.25">
      <c r="U52989" s="104"/>
      <c r="AB52989" s="104"/>
      <c r="AC52989" s="104"/>
      <c r="AF52989" s="104"/>
      <c r="AG52989" s="104"/>
      <c r="AK52989" s="104"/>
      <c r="AL52989" s="104"/>
      <c r="AO52989" s="104"/>
      <c r="AP52989" s="104"/>
    </row>
    <row r="52990" spans="21:42" ht="15" customHeight="1" x14ac:dyDescent="0.25">
      <c r="U52990" s="104"/>
      <c r="AB52990" s="104"/>
      <c r="AC52990" s="104"/>
      <c r="AF52990" s="104"/>
      <c r="AG52990" s="104"/>
      <c r="AK52990" s="104"/>
      <c r="AL52990" s="104"/>
      <c r="AO52990" s="104"/>
      <c r="AP52990" s="104"/>
    </row>
    <row r="52991" spans="21:42" ht="15" customHeight="1" x14ac:dyDescent="0.25">
      <c r="U52991" s="104"/>
      <c r="AB52991" s="104"/>
      <c r="AC52991" s="104"/>
      <c r="AF52991" s="104"/>
      <c r="AG52991" s="104"/>
      <c r="AK52991" s="104"/>
      <c r="AL52991" s="104"/>
      <c r="AO52991" s="104"/>
      <c r="AP52991" s="104"/>
    </row>
    <row r="52992" spans="21:42" ht="15" customHeight="1" x14ac:dyDescent="0.25">
      <c r="U52992" s="104"/>
      <c r="AB52992" s="104"/>
      <c r="AC52992" s="104"/>
      <c r="AF52992" s="104"/>
      <c r="AG52992" s="104"/>
      <c r="AK52992" s="104"/>
      <c r="AL52992" s="104"/>
      <c r="AO52992" s="104"/>
      <c r="AP52992" s="104"/>
    </row>
    <row r="52993" spans="21:42" ht="15" customHeight="1" x14ac:dyDescent="0.25">
      <c r="U52993" s="104"/>
      <c r="AB52993" s="104"/>
      <c r="AC52993" s="104"/>
      <c r="AF52993" s="104"/>
      <c r="AG52993" s="104"/>
      <c r="AK52993" s="104"/>
      <c r="AL52993" s="104"/>
      <c r="AO52993" s="104"/>
      <c r="AP52993" s="104"/>
    </row>
    <row r="52994" spans="21:42" ht="15" customHeight="1" x14ac:dyDescent="0.25">
      <c r="U52994" s="104"/>
      <c r="AB52994" s="104"/>
      <c r="AC52994" s="104"/>
      <c r="AF52994" s="104"/>
      <c r="AG52994" s="104"/>
      <c r="AK52994" s="104"/>
      <c r="AL52994" s="104"/>
      <c r="AO52994" s="104"/>
      <c r="AP52994" s="104"/>
    </row>
    <row r="52995" spans="21:42" ht="15" customHeight="1" x14ac:dyDescent="0.25">
      <c r="U52995" s="104"/>
      <c r="AB52995" s="104"/>
      <c r="AC52995" s="104"/>
      <c r="AF52995" s="104"/>
      <c r="AG52995" s="104"/>
      <c r="AK52995" s="104"/>
      <c r="AL52995" s="104"/>
      <c r="AO52995" s="104"/>
      <c r="AP52995" s="104"/>
    </row>
    <row r="52996" spans="21:42" ht="15" customHeight="1" x14ac:dyDescent="0.25">
      <c r="U52996" s="104"/>
      <c r="AB52996" s="104"/>
      <c r="AC52996" s="104"/>
      <c r="AF52996" s="104"/>
      <c r="AG52996" s="104"/>
      <c r="AK52996" s="104"/>
      <c r="AL52996" s="104"/>
      <c r="AO52996" s="104"/>
      <c r="AP52996" s="104"/>
    </row>
    <row r="52997" spans="21:42" ht="15" customHeight="1" x14ac:dyDescent="0.25">
      <c r="U52997" s="104"/>
      <c r="AB52997" s="104"/>
      <c r="AC52997" s="104"/>
      <c r="AF52997" s="104"/>
      <c r="AG52997" s="104"/>
      <c r="AK52997" s="104"/>
      <c r="AL52997" s="104"/>
      <c r="AO52997" s="104"/>
      <c r="AP52997" s="104"/>
    </row>
    <row r="52998" spans="21:42" ht="15" customHeight="1" x14ac:dyDescent="0.25">
      <c r="U52998" s="104"/>
      <c r="AB52998" s="104"/>
      <c r="AC52998" s="104"/>
      <c r="AF52998" s="104"/>
      <c r="AG52998" s="104"/>
      <c r="AK52998" s="104"/>
      <c r="AL52998" s="104"/>
      <c r="AO52998" s="104"/>
      <c r="AP52998" s="104"/>
    </row>
    <row r="52999" spans="21:42" ht="15" customHeight="1" x14ac:dyDescent="0.25">
      <c r="U52999" s="104"/>
      <c r="AB52999" s="104"/>
      <c r="AC52999" s="104"/>
      <c r="AF52999" s="104"/>
      <c r="AG52999" s="104"/>
      <c r="AK52999" s="104"/>
      <c r="AL52999" s="104"/>
      <c r="AO52999" s="104"/>
      <c r="AP52999" s="104"/>
    </row>
    <row r="53000" spans="21:42" ht="15" customHeight="1" x14ac:dyDescent="0.25">
      <c r="U53000" s="104"/>
      <c r="AB53000" s="104"/>
      <c r="AC53000" s="104"/>
      <c r="AF53000" s="104"/>
      <c r="AG53000" s="104"/>
      <c r="AK53000" s="104"/>
      <c r="AL53000" s="104"/>
      <c r="AO53000" s="104"/>
      <c r="AP53000" s="104"/>
    </row>
    <row r="53001" spans="21:42" ht="15" customHeight="1" x14ac:dyDescent="0.25">
      <c r="U53001" s="104"/>
      <c r="AB53001" s="104"/>
      <c r="AC53001" s="104"/>
      <c r="AF53001" s="104"/>
      <c r="AG53001" s="104"/>
      <c r="AK53001" s="104"/>
      <c r="AL53001" s="104"/>
      <c r="AO53001" s="104"/>
      <c r="AP53001" s="104"/>
    </row>
    <row r="53002" spans="21:42" ht="15" customHeight="1" x14ac:dyDescent="0.25">
      <c r="U53002" s="104"/>
      <c r="AB53002" s="104"/>
      <c r="AC53002" s="104"/>
      <c r="AF53002" s="104"/>
      <c r="AG53002" s="104"/>
      <c r="AK53002" s="104"/>
      <c r="AL53002" s="104"/>
      <c r="AO53002" s="104"/>
      <c r="AP53002" s="104"/>
    </row>
    <row r="53003" spans="21:42" ht="15" customHeight="1" x14ac:dyDescent="0.25">
      <c r="U53003" s="104"/>
      <c r="AB53003" s="104"/>
      <c r="AC53003" s="104"/>
      <c r="AF53003" s="104"/>
      <c r="AG53003" s="104"/>
      <c r="AK53003" s="104"/>
      <c r="AL53003" s="104"/>
      <c r="AO53003" s="104"/>
      <c r="AP53003" s="104"/>
    </row>
    <row r="53004" spans="21:42" ht="15" customHeight="1" x14ac:dyDescent="0.25">
      <c r="U53004" s="104"/>
      <c r="AB53004" s="104"/>
      <c r="AC53004" s="104"/>
      <c r="AF53004" s="104"/>
      <c r="AG53004" s="104"/>
      <c r="AK53004" s="104"/>
      <c r="AL53004" s="104"/>
      <c r="AO53004" s="104"/>
      <c r="AP53004" s="104"/>
    </row>
    <row r="53005" spans="21:42" ht="15" customHeight="1" x14ac:dyDescent="0.25">
      <c r="U53005" s="104"/>
      <c r="AB53005" s="104"/>
      <c r="AC53005" s="104"/>
      <c r="AF53005" s="104"/>
      <c r="AG53005" s="104"/>
      <c r="AK53005" s="104"/>
      <c r="AL53005" s="104"/>
      <c r="AO53005" s="104"/>
      <c r="AP53005" s="104"/>
    </row>
    <row r="53006" spans="21:42" ht="15" customHeight="1" x14ac:dyDescent="0.25">
      <c r="U53006" s="104"/>
      <c r="AB53006" s="104"/>
      <c r="AC53006" s="104"/>
      <c r="AF53006" s="104"/>
      <c r="AG53006" s="104"/>
      <c r="AK53006" s="104"/>
      <c r="AL53006" s="104"/>
      <c r="AO53006" s="104"/>
      <c r="AP53006" s="104"/>
    </row>
    <row r="53007" spans="21:42" ht="15" customHeight="1" x14ac:dyDescent="0.25">
      <c r="U53007" s="104"/>
      <c r="AB53007" s="104"/>
      <c r="AC53007" s="104"/>
      <c r="AF53007" s="104"/>
      <c r="AG53007" s="104"/>
      <c r="AK53007" s="104"/>
      <c r="AL53007" s="104"/>
      <c r="AO53007" s="104"/>
      <c r="AP53007" s="104"/>
    </row>
    <row r="53008" spans="21:42" ht="15" customHeight="1" x14ac:dyDescent="0.25">
      <c r="U53008" s="104"/>
      <c r="AB53008" s="104"/>
      <c r="AC53008" s="104"/>
      <c r="AF53008" s="104"/>
      <c r="AG53008" s="104"/>
      <c r="AK53008" s="104"/>
      <c r="AL53008" s="104"/>
      <c r="AO53008" s="104"/>
      <c r="AP53008" s="104"/>
    </row>
    <row r="53009" spans="21:42" ht="15" customHeight="1" x14ac:dyDescent="0.25">
      <c r="U53009" s="104"/>
      <c r="AB53009" s="104"/>
      <c r="AC53009" s="104"/>
      <c r="AF53009" s="104"/>
      <c r="AG53009" s="104"/>
      <c r="AK53009" s="104"/>
      <c r="AL53009" s="104"/>
      <c r="AO53009" s="104"/>
      <c r="AP53009" s="104"/>
    </row>
    <row r="53010" spans="21:42" ht="15" customHeight="1" x14ac:dyDescent="0.25">
      <c r="U53010" s="104"/>
      <c r="AB53010" s="104"/>
      <c r="AC53010" s="104"/>
      <c r="AF53010" s="104"/>
      <c r="AG53010" s="104"/>
      <c r="AK53010" s="104"/>
      <c r="AL53010" s="104"/>
      <c r="AO53010" s="104"/>
      <c r="AP53010" s="104"/>
    </row>
    <row r="53011" spans="21:42" ht="15" customHeight="1" x14ac:dyDescent="0.25">
      <c r="U53011" s="104"/>
      <c r="AB53011" s="104"/>
      <c r="AC53011" s="104"/>
      <c r="AF53011" s="104"/>
      <c r="AG53011" s="104"/>
      <c r="AK53011" s="104"/>
      <c r="AL53011" s="104"/>
      <c r="AO53011" s="104"/>
      <c r="AP53011" s="104"/>
    </row>
    <row r="53012" spans="21:42" ht="15" customHeight="1" x14ac:dyDescent="0.25">
      <c r="U53012" s="104"/>
      <c r="AB53012" s="104"/>
      <c r="AC53012" s="104"/>
      <c r="AF53012" s="104"/>
      <c r="AG53012" s="104"/>
      <c r="AK53012" s="104"/>
      <c r="AL53012" s="104"/>
      <c r="AO53012" s="104"/>
      <c r="AP53012" s="104"/>
    </row>
    <row r="53013" spans="21:42" ht="15" customHeight="1" x14ac:dyDescent="0.25">
      <c r="U53013" s="104"/>
      <c r="AB53013" s="104"/>
      <c r="AC53013" s="104"/>
      <c r="AF53013" s="104"/>
      <c r="AG53013" s="104"/>
      <c r="AK53013" s="104"/>
      <c r="AL53013" s="104"/>
      <c r="AO53013" s="104"/>
      <c r="AP53013" s="104"/>
    </row>
    <row r="53014" spans="21:42" ht="15" customHeight="1" x14ac:dyDescent="0.25">
      <c r="U53014" s="104"/>
      <c r="AB53014" s="104"/>
      <c r="AC53014" s="104"/>
      <c r="AF53014" s="104"/>
      <c r="AG53014" s="104"/>
      <c r="AK53014" s="104"/>
      <c r="AL53014" s="104"/>
      <c r="AO53014" s="104"/>
      <c r="AP53014" s="104"/>
    </row>
    <row r="53015" spans="21:42" ht="15" customHeight="1" x14ac:dyDescent="0.25">
      <c r="U53015" s="104"/>
      <c r="AB53015" s="104"/>
      <c r="AC53015" s="104"/>
      <c r="AF53015" s="104"/>
      <c r="AG53015" s="104"/>
      <c r="AK53015" s="104"/>
      <c r="AL53015" s="104"/>
      <c r="AO53015" s="104"/>
      <c r="AP53015" s="104"/>
    </row>
    <row r="53016" spans="21:42" ht="15" customHeight="1" x14ac:dyDescent="0.25">
      <c r="U53016" s="104"/>
      <c r="AB53016" s="104"/>
      <c r="AC53016" s="104"/>
      <c r="AF53016" s="104"/>
      <c r="AG53016" s="104"/>
      <c r="AK53016" s="104"/>
      <c r="AL53016" s="104"/>
      <c r="AO53016" s="104"/>
      <c r="AP53016" s="104"/>
    </row>
    <row r="53017" spans="21:42" ht="15" customHeight="1" x14ac:dyDescent="0.25">
      <c r="U53017" s="104"/>
      <c r="AB53017" s="104"/>
      <c r="AC53017" s="104"/>
      <c r="AF53017" s="104"/>
      <c r="AG53017" s="104"/>
      <c r="AK53017" s="104"/>
      <c r="AL53017" s="104"/>
      <c r="AO53017" s="104"/>
      <c r="AP53017" s="104"/>
    </row>
    <row r="53018" spans="21:42" ht="15" customHeight="1" x14ac:dyDescent="0.25">
      <c r="U53018" s="104"/>
      <c r="AB53018" s="104"/>
      <c r="AC53018" s="104"/>
      <c r="AF53018" s="104"/>
      <c r="AG53018" s="104"/>
      <c r="AK53018" s="104"/>
      <c r="AL53018" s="104"/>
      <c r="AO53018" s="104"/>
      <c r="AP53018" s="104"/>
    </row>
    <row r="53019" spans="21:42" ht="15" customHeight="1" x14ac:dyDescent="0.25">
      <c r="U53019" s="104"/>
      <c r="AB53019" s="104"/>
      <c r="AC53019" s="104"/>
      <c r="AF53019" s="104"/>
      <c r="AG53019" s="104"/>
      <c r="AK53019" s="104"/>
      <c r="AL53019" s="104"/>
      <c r="AO53019" s="104"/>
      <c r="AP53019" s="104"/>
    </row>
    <row r="53020" spans="21:42" ht="15" customHeight="1" x14ac:dyDescent="0.25">
      <c r="U53020" s="104"/>
      <c r="AB53020" s="104"/>
      <c r="AC53020" s="104"/>
      <c r="AF53020" s="104"/>
      <c r="AG53020" s="104"/>
      <c r="AK53020" s="104"/>
      <c r="AL53020" s="104"/>
      <c r="AO53020" s="104"/>
      <c r="AP53020" s="104"/>
    </row>
    <row r="53021" spans="21:42" ht="15" customHeight="1" x14ac:dyDescent="0.25">
      <c r="U53021" s="104"/>
      <c r="AB53021" s="104"/>
      <c r="AC53021" s="104"/>
      <c r="AF53021" s="104"/>
      <c r="AG53021" s="104"/>
      <c r="AK53021" s="104"/>
      <c r="AL53021" s="104"/>
      <c r="AO53021" s="104"/>
      <c r="AP53021" s="104"/>
    </row>
    <row r="53022" spans="21:42" ht="15" customHeight="1" x14ac:dyDescent="0.25">
      <c r="U53022" s="104"/>
      <c r="AB53022" s="104"/>
      <c r="AC53022" s="104"/>
      <c r="AF53022" s="104"/>
      <c r="AG53022" s="104"/>
      <c r="AK53022" s="104"/>
      <c r="AL53022" s="104"/>
      <c r="AO53022" s="104"/>
      <c r="AP53022" s="104"/>
    </row>
    <row r="53023" spans="21:42" ht="15" customHeight="1" x14ac:dyDescent="0.25">
      <c r="U53023" s="104"/>
      <c r="AB53023" s="104"/>
      <c r="AC53023" s="104"/>
      <c r="AF53023" s="104"/>
      <c r="AG53023" s="104"/>
      <c r="AK53023" s="104"/>
      <c r="AL53023" s="104"/>
      <c r="AO53023" s="104"/>
      <c r="AP53023" s="104"/>
    </row>
    <row r="53024" spans="21:42" ht="15" customHeight="1" x14ac:dyDescent="0.25">
      <c r="U53024" s="104"/>
      <c r="AB53024" s="104"/>
      <c r="AC53024" s="104"/>
      <c r="AF53024" s="104"/>
      <c r="AG53024" s="104"/>
      <c r="AK53024" s="104"/>
      <c r="AL53024" s="104"/>
      <c r="AO53024" s="104"/>
      <c r="AP53024" s="104"/>
    </row>
    <row r="53025" spans="21:42" ht="15" customHeight="1" x14ac:dyDescent="0.25">
      <c r="U53025" s="104"/>
      <c r="AB53025" s="104"/>
      <c r="AC53025" s="104"/>
      <c r="AF53025" s="104"/>
      <c r="AG53025" s="104"/>
      <c r="AK53025" s="104"/>
      <c r="AL53025" s="104"/>
      <c r="AO53025" s="104"/>
      <c r="AP53025" s="104"/>
    </row>
    <row r="53026" spans="21:42" ht="15" customHeight="1" x14ac:dyDescent="0.25">
      <c r="U53026" s="104"/>
      <c r="AB53026" s="104"/>
      <c r="AC53026" s="104"/>
      <c r="AF53026" s="104"/>
      <c r="AG53026" s="104"/>
      <c r="AK53026" s="104"/>
      <c r="AL53026" s="104"/>
      <c r="AO53026" s="104"/>
      <c r="AP53026" s="104"/>
    </row>
    <row r="53027" spans="21:42" ht="15" customHeight="1" x14ac:dyDescent="0.25">
      <c r="U53027" s="104"/>
      <c r="AB53027" s="104"/>
      <c r="AC53027" s="104"/>
      <c r="AF53027" s="104"/>
      <c r="AG53027" s="104"/>
      <c r="AK53027" s="104"/>
      <c r="AL53027" s="104"/>
      <c r="AO53027" s="104"/>
      <c r="AP53027" s="104"/>
    </row>
    <row r="53028" spans="21:42" ht="15" customHeight="1" x14ac:dyDescent="0.25">
      <c r="U53028" s="104"/>
      <c r="AB53028" s="104"/>
      <c r="AC53028" s="104"/>
      <c r="AF53028" s="104"/>
      <c r="AG53028" s="104"/>
      <c r="AK53028" s="104"/>
      <c r="AL53028" s="104"/>
      <c r="AO53028" s="104"/>
      <c r="AP53028" s="104"/>
    </row>
    <row r="53029" spans="21:42" ht="15" customHeight="1" x14ac:dyDescent="0.25">
      <c r="U53029" s="104"/>
      <c r="AB53029" s="104"/>
      <c r="AC53029" s="104"/>
      <c r="AF53029" s="104"/>
      <c r="AG53029" s="104"/>
      <c r="AK53029" s="104"/>
      <c r="AL53029" s="104"/>
      <c r="AO53029" s="104"/>
      <c r="AP53029" s="104"/>
    </row>
    <row r="53030" spans="21:42" ht="15" customHeight="1" x14ac:dyDescent="0.25">
      <c r="U53030" s="104"/>
      <c r="AB53030" s="104"/>
      <c r="AC53030" s="104"/>
      <c r="AF53030" s="104"/>
      <c r="AG53030" s="104"/>
      <c r="AK53030" s="104"/>
      <c r="AL53030" s="104"/>
      <c r="AO53030" s="104"/>
      <c r="AP53030" s="104"/>
    </row>
    <row r="53031" spans="21:42" ht="15" customHeight="1" x14ac:dyDescent="0.25">
      <c r="U53031" s="104"/>
      <c r="AB53031" s="104"/>
      <c r="AC53031" s="104"/>
      <c r="AF53031" s="104"/>
      <c r="AG53031" s="104"/>
      <c r="AK53031" s="104"/>
      <c r="AL53031" s="104"/>
      <c r="AO53031" s="104"/>
      <c r="AP53031" s="104"/>
    </row>
    <row r="53032" spans="21:42" ht="15" customHeight="1" x14ac:dyDescent="0.25">
      <c r="U53032" s="104"/>
      <c r="AB53032" s="104"/>
      <c r="AC53032" s="104"/>
      <c r="AF53032" s="104"/>
      <c r="AG53032" s="104"/>
      <c r="AK53032" s="104"/>
      <c r="AL53032" s="104"/>
      <c r="AO53032" s="104"/>
      <c r="AP53032" s="104"/>
    </row>
    <row r="53033" spans="21:42" ht="15" customHeight="1" x14ac:dyDescent="0.25">
      <c r="U53033" s="104"/>
      <c r="AB53033" s="104"/>
      <c r="AC53033" s="104"/>
      <c r="AF53033" s="104"/>
      <c r="AG53033" s="104"/>
      <c r="AK53033" s="104"/>
      <c r="AL53033" s="104"/>
      <c r="AO53033" s="104"/>
      <c r="AP53033" s="104"/>
    </row>
    <row r="53034" spans="21:42" ht="15" customHeight="1" x14ac:dyDescent="0.25">
      <c r="U53034" s="104"/>
      <c r="AB53034" s="104"/>
      <c r="AC53034" s="104"/>
      <c r="AF53034" s="104"/>
      <c r="AG53034" s="104"/>
      <c r="AK53034" s="104"/>
      <c r="AL53034" s="104"/>
      <c r="AO53034" s="104"/>
      <c r="AP53034" s="104"/>
    </row>
    <row r="53035" spans="21:42" ht="15" customHeight="1" x14ac:dyDescent="0.25">
      <c r="U53035" s="104"/>
      <c r="AB53035" s="104"/>
      <c r="AC53035" s="104"/>
      <c r="AF53035" s="104"/>
      <c r="AG53035" s="104"/>
      <c r="AK53035" s="104"/>
      <c r="AL53035" s="104"/>
      <c r="AO53035" s="104"/>
      <c r="AP53035" s="104"/>
    </row>
    <row r="53036" spans="21:42" ht="15" customHeight="1" x14ac:dyDescent="0.25">
      <c r="U53036" s="104"/>
      <c r="AB53036" s="104"/>
      <c r="AC53036" s="104"/>
      <c r="AF53036" s="104"/>
      <c r="AG53036" s="104"/>
      <c r="AK53036" s="104"/>
      <c r="AL53036" s="104"/>
      <c r="AO53036" s="104"/>
      <c r="AP53036" s="104"/>
    </row>
    <row r="53037" spans="21:42" ht="15" customHeight="1" x14ac:dyDescent="0.25">
      <c r="U53037" s="104"/>
      <c r="AB53037" s="104"/>
      <c r="AC53037" s="104"/>
      <c r="AF53037" s="104"/>
      <c r="AG53037" s="104"/>
      <c r="AK53037" s="104"/>
      <c r="AL53037" s="104"/>
      <c r="AO53037" s="104"/>
      <c r="AP53037" s="104"/>
    </row>
    <row r="53038" spans="21:42" ht="15" customHeight="1" x14ac:dyDescent="0.25">
      <c r="U53038" s="104"/>
      <c r="AB53038" s="104"/>
      <c r="AC53038" s="104"/>
      <c r="AF53038" s="104"/>
      <c r="AG53038" s="104"/>
      <c r="AK53038" s="104"/>
      <c r="AL53038" s="104"/>
      <c r="AO53038" s="104"/>
      <c r="AP53038" s="104"/>
    </row>
    <row r="53039" spans="21:42" ht="15" customHeight="1" x14ac:dyDescent="0.25">
      <c r="U53039" s="104"/>
      <c r="AB53039" s="104"/>
      <c r="AC53039" s="104"/>
      <c r="AF53039" s="104"/>
      <c r="AG53039" s="104"/>
      <c r="AK53039" s="104"/>
      <c r="AL53039" s="104"/>
      <c r="AO53039" s="104"/>
      <c r="AP53039" s="104"/>
    </row>
    <row r="53040" spans="21:42" ht="15" customHeight="1" x14ac:dyDescent="0.25">
      <c r="U53040" s="104"/>
      <c r="AB53040" s="104"/>
      <c r="AC53040" s="104"/>
      <c r="AF53040" s="104"/>
      <c r="AG53040" s="104"/>
      <c r="AK53040" s="104"/>
      <c r="AL53040" s="104"/>
      <c r="AO53040" s="104"/>
      <c r="AP53040" s="104"/>
    </row>
    <row r="53041" spans="21:42" ht="15" customHeight="1" x14ac:dyDescent="0.25">
      <c r="U53041" s="104"/>
      <c r="AB53041" s="104"/>
      <c r="AC53041" s="104"/>
      <c r="AF53041" s="104"/>
      <c r="AG53041" s="104"/>
      <c r="AK53041" s="104"/>
      <c r="AL53041" s="104"/>
      <c r="AO53041" s="104"/>
      <c r="AP53041" s="104"/>
    </row>
    <row r="53042" spans="21:42" ht="15" customHeight="1" x14ac:dyDescent="0.25">
      <c r="U53042" s="104"/>
      <c r="AB53042" s="104"/>
      <c r="AC53042" s="104"/>
      <c r="AF53042" s="104"/>
      <c r="AG53042" s="104"/>
      <c r="AK53042" s="104"/>
      <c r="AL53042" s="104"/>
      <c r="AO53042" s="104"/>
      <c r="AP53042" s="104"/>
    </row>
    <row r="53043" spans="21:42" ht="15" customHeight="1" x14ac:dyDescent="0.25">
      <c r="U53043" s="104"/>
      <c r="AB53043" s="104"/>
      <c r="AC53043" s="104"/>
      <c r="AF53043" s="104"/>
      <c r="AG53043" s="104"/>
      <c r="AK53043" s="104"/>
      <c r="AL53043" s="104"/>
      <c r="AO53043" s="104"/>
      <c r="AP53043" s="104"/>
    </row>
    <row r="53044" spans="21:42" ht="15" customHeight="1" x14ac:dyDescent="0.25">
      <c r="U53044" s="104"/>
      <c r="AB53044" s="104"/>
      <c r="AC53044" s="104"/>
      <c r="AF53044" s="104"/>
      <c r="AG53044" s="104"/>
      <c r="AK53044" s="104"/>
      <c r="AL53044" s="104"/>
      <c r="AO53044" s="104"/>
      <c r="AP53044" s="104"/>
    </row>
    <row r="53045" spans="21:42" ht="15" customHeight="1" x14ac:dyDescent="0.25">
      <c r="U53045" s="104"/>
      <c r="AB53045" s="104"/>
      <c r="AC53045" s="104"/>
      <c r="AF53045" s="104"/>
      <c r="AG53045" s="104"/>
      <c r="AK53045" s="104"/>
      <c r="AL53045" s="104"/>
      <c r="AO53045" s="104"/>
      <c r="AP53045" s="104"/>
    </row>
    <row r="53046" spans="21:42" ht="15" customHeight="1" x14ac:dyDescent="0.25">
      <c r="U53046" s="104"/>
      <c r="AB53046" s="104"/>
      <c r="AC53046" s="104"/>
      <c r="AF53046" s="104"/>
      <c r="AG53046" s="104"/>
      <c r="AK53046" s="104"/>
      <c r="AL53046" s="104"/>
      <c r="AO53046" s="104"/>
      <c r="AP53046" s="104"/>
    </row>
    <row r="53047" spans="21:42" ht="15" customHeight="1" x14ac:dyDescent="0.25">
      <c r="U53047" s="104"/>
      <c r="AB53047" s="104"/>
      <c r="AC53047" s="104"/>
      <c r="AF53047" s="104"/>
      <c r="AG53047" s="104"/>
      <c r="AK53047" s="104"/>
      <c r="AL53047" s="104"/>
      <c r="AO53047" s="104"/>
      <c r="AP53047" s="104"/>
    </row>
    <row r="53048" spans="21:42" ht="15" customHeight="1" x14ac:dyDescent="0.25">
      <c r="U53048" s="104"/>
      <c r="AB53048" s="104"/>
      <c r="AC53048" s="104"/>
      <c r="AF53048" s="104"/>
      <c r="AG53048" s="104"/>
      <c r="AK53048" s="104"/>
      <c r="AL53048" s="104"/>
      <c r="AO53048" s="104"/>
      <c r="AP53048" s="104"/>
    </row>
    <row r="53049" spans="21:42" ht="15" customHeight="1" x14ac:dyDescent="0.25">
      <c r="U53049" s="104"/>
      <c r="AB53049" s="104"/>
      <c r="AC53049" s="104"/>
      <c r="AF53049" s="104"/>
      <c r="AG53049" s="104"/>
      <c r="AK53049" s="104"/>
      <c r="AL53049" s="104"/>
      <c r="AO53049" s="104"/>
      <c r="AP53049" s="104"/>
    </row>
    <row r="53050" spans="21:42" ht="15" customHeight="1" x14ac:dyDescent="0.25">
      <c r="U53050" s="104"/>
      <c r="AB53050" s="104"/>
      <c r="AC53050" s="104"/>
      <c r="AF53050" s="104"/>
      <c r="AG53050" s="104"/>
      <c r="AK53050" s="104"/>
      <c r="AL53050" s="104"/>
      <c r="AO53050" s="104"/>
      <c r="AP53050" s="104"/>
    </row>
    <row r="53051" spans="21:42" ht="15" customHeight="1" x14ac:dyDescent="0.25">
      <c r="U53051" s="104"/>
      <c r="AB53051" s="104"/>
      <c r="AC53051" s="104"/>
      <c r="AF53051" s="104"/>
      <c r="AG53051" s="104"/>
      <c r="AK53051" s="104"/>
      <c r="AL53051" s="104"/>
      <c r="AO53051" s="104"/>
      <c r="AP53051" s="104"/>
    </row>
    <row r="53052" spans="21:42" ht="15" customHeight="1" x14ac:dyDescent="0.25">
      <c r="U53052" s="104"/>
      <c r="AB53052" s="104"/>
      <c r="AC53052" s="104"/>
      <c r="AF53052" s="104"/>
      <c r="AG53052" s="104"/>
      <c r="AK53052" s="104"/>
      <c r="AL53052" s="104"/>
      <c r="AO53052" s="104"/>
      <c r="AP53052" s="104"/>
    </row>
    <row r="53053" spans="21:42" ht="15" customHeight="1" x14ac:dyDescent="0.25">
      <c r="U53053" s="104"/>
      <c r="AB53053" s="104"/>
      <c r="AC53053" s="104"/>
      <c r="AF53053" s="104"/>
      <c r="AG53053" s="104"/>
      <c r="AK53053" s="104"/>
      <c r="AL53053" s="104"/>
      <c r="AO53053" s="104"/>
      <c r="AP53053" s="104"/>
    </row>
    <row r="53054" spans="21:42" ht="15" customHeight="1" x14ac:dyDescent="0.25">
      <c r="U53054" s="104"/>
      <c r="AB53054" s="104"/>
      <c r="AC53054" s="104"/>
      <c r="AF53054" s="104"/>
      <c r="AG53054" s="104"/>
      <c r="AK53054" s="104"/>
      <c r="AL53054" s="104"/>
      <c r="AO53054" s="104"/>
      <c r="AP53054" s="104"/>
    </row>
    <row r="53055" spans="21:42" ht="15" customHeight="1" x14ac:dyDescent="0.25">
      <c r="U53055" s="104"/>
      <c r="AB53055" s="104"/>
      <c r="AC53055" s="104"/>
      <c r="AF53055" s="104"/>
      <c r="AG53055" s="104"/>
      <c r="AK53055" s="104"/>
      <c r="AL53055" s="104"/>
      <c r="AO53055" s="104"/>
      <c r="AP53055" s="104"/>
    </row>
    <row r="53056" spans="21:42" ht="15" customHeight="1" x14ac:dyDescent="0.25">
      <c r="U53056" s="104"/>
      <c r="AB53056" s="104"/>
      <c r="AC53056" s="104"/>
      <c r="AF53056" s="104"/>
      <c r="AG53056" s="104"/>
      <c r="AK53056" s="104"/>
      <c r="AL53056" s="104"/>
      <c r="AO53056" s="104"/>
      <c r="AP53056" s="104"/>
    </row>
    <row r="53057" spans="21:42" ht="15" customHeight="1" x14ac:dyDescent="0.25">
      <c r="U53057" s="104"/>
      <c r="AB53057" s="104"/>
      <c r="AC53057" s="104"/>
      <c r="AF53057" s="104"/>
      <c r="AG53057" s="104"/>
      <c r="AK53057" s="104"/>
      <c r="AL53057" s="104"/>
      <c r="AO53057" s="104"/>
      <c r="AP53057" s="104"/>
    </row>
    <row r="53058" spans="21:42" ht="15" customHeight="1" x14ac:dyDescent="0.25">
      <c r="U53058" s="104"/>
      <c r="AB53058" s="104"/>
      <c r="AC53058" s="104"/>
      <c r="AF53058" s="104"/>
      <c r="AG53058" s="104"/>
      <c r="AK53058" s="104"/>
      <c r="AL53058" s="104"/>
      <c r="AO53058" s="104"/>
      <c r="AP53058" s="104"/>
    </row>
    <row r="53059" spans="21:42" ht="15" customHeight="1" x14ac:dyDescent="0.25">
      <c r="U53059" s="104"/>
      <c r="AB53059" s="104"/>
      <c r="AC53059" s="104"/>
      <c r="AF53059" s="104"/>
      <c r="AG53059" s="104"/>
      <c r="AK53059" s="104"/>
      <c r="AL53059" s="104"/>
      <c r="AO53059" s="104"/>
      <c r="AP53059" s="104"/>
    </row>
    <row r="53060" spans="21:42" ht="15" customHeight="1" x14ac:dyDescent="0.25">
      <c r="U53060" s="104"/>
      <c r="AB53060" s="104"/>
      <c r="AC53060" s="104"/>
      <c r="AF53060" s="104"/>
      <c r="AG53060" s="104"/>
      <c r="AK53060" s="104"/>
      <c r="AL53060" s="104"/>
      <c r="AO53060" s="104"/>
      <c r="AP53060" s="104"/>
    </row>
    <row r="53061" spans="21:42" ht="15" customHeight="1" x14ac:dyDescent="0.25">
      <c r="U53061" s="104"/>
      <c r="AB53061" s="104"/>
      <c r="AC53061" s="104"/>
      <c r="AF53061" s="104"/>
      <c r="AG53061" s="104"/>
      <c r="AK53061" s="104"/>
      <c r="AL53061" s="104"/>
      <c r="AO53061" s="104"/>
      <c r="AP53061" s="104"/>
    </row>
    <row r="53062" spans="21:42" ht="15" customHeight="1" x14ac:dyDescent="0.25">
      <c r="U53062" s="104"/>
      <c r="AB53062" s="104"/>
      <c r="AC53062" s="104"/>
      <c r="AF53062" s="104"/>
      <c r="AG53062" s="104"/>
      <c r="AK53062" s="104"/>
      <c r="AL53062" s="104"/>
      <c r="AO53062" s="104"/>
      <c r="AP53062" s="104"/>
    </row>
    <row r="53063" spans="21:42" ht="15" customHeight="1" x14ac:dyDescent="0.25">
      <c r="U53063" s="104"/>
      <c r="AB53063" s="104"/>
      <c r="AC53063" s="104"/>
      <c r="AF53063" s="104"/>
      <c r="AG53063" s="104"/>
      <c r="AK53063" s="104"/>
      <c r="AL53063" s="104"/>
      <c r="AO53063" s="104"/>
      <c r="AP53063" s="104"/>
    </row>
    <row r="53064" spans="21:42" ht="15" customHeight="1" x14ac:dyDescent="0.25">
      <c r="U53064" s="104"/>
      <c r="AB53064" s="104"/>
      <c r="AC53064" s="104"/>
      <c r="AF53064" s="104"/>
      <c r="AG53064" s="104"/>
      <c r="AK53064" s="104"/>
      <c r="AL53064" s="104"/>
      <c r="AO53064" s="104"/>
      <c r="AP53064" s="104"/>
    </row>
    <row r="53065" spans="21:42" ht="15" customHeight="1" x14ac:dyDescent="0.25">
      <c r="U53065" s="104"/>
      <c r="AB53065" s="104"/>
      <c r="AC53065" s="104"/>
      <c r="AF53065" s="104"/>
      <c r="AG53065" s="104"/>
      <c r="AK53065" s="104"/>
      <c r="AL53065" s="104"/>
      <c r="AO53065" s="104"/>
      <c r="AP53065" s="104"/>
    </row>
    <row r="53066" spans="21:42" ht="15" customHeight="1" x14ac:dyDescent="0.25">
      <c r="U53066" s="104"/>
      <c r="AB53066" s="104"/>
      <c r="AC53066" s="104"/>
      <c r="AF53066" s="104"/>
      <c r="AG53066" s="104"/>
      <c r="AK53066" s="104"/>
      <c r="AL53066" s="104"/>
      <c r="AO53066" s="104"/>
      <c r="AP53066" s="104"/>
    </row>
    <row r="53067" spans="21:42" ht="15" customHeight="1" x14ac:dyDescent="0.25">
      <c r="U53067" s="104"/>
      <c r="AB53067" s="104"/>
      <c r="AC53067" s="104"/>
      <c r="AF53067" s="104"/>
      <c r="AG53067" s="104"/>
      <c r="AK53067" s="104"/>
      <c r="AL53067" s="104"/>
      <c r="AO53067" s="104"/>
      <c r="AP53067" s="104"/>
    </row>
    <row r="53068" spans="21:42" ht="15" customHeight="1" x14ac:dyDescent="0.25">
      <c r="U53068" s="104"/>
      <c r="AB53068" s="104"/>
      <c r="AC53068" s="104"/>
      <c r="AF53068" s="104"/>
      <c r="AG53068" s="104"/>
      <c r="AK53068" s="104"/>
      <c r="AL53068" s="104"/>
      <c r="AO53068" s="104"/>
      <c r="AP53068" s="104"/>
    </row>
    <row r="53069" spans="21:42" ht="15" customHeight="1" x14ac:dyDescent="0.25">
      <c r="U53069" s="104"/>
      <c r="AB53069" s="104"/>
      <c r="AC53069" s="104"/>
      <c r="AF53069" s="104"/>
      <c r="AG53069" s="104"/>
      <c r="AK53069" s="104"/>
      <c r="AL53069" s="104"/>
      <c r="AO53069" s="104"/>
      <c r="AP53069" s="104"/>
    </row>
    <row r="53070" spans="21:42" ht="15" customHeight="1" x14ac:dyDescent="0.25">
      <c r="U53070" s="104"/>
      <c r="AB53070" s="104"/>
      <c r="AC53070" s="104"/>
      <c r="AF53070" s="104"/>
      <c r="AG53070" s="104"/>
      <c r="AK53070" s="104"/>
      <c r="AL53070" s="104"/>
      <c r="AO53070" s="104"/>
      <c r="AP53070" s="104"/>
    </row>
    <row r="53071" spans="21:42" ht="15" customHeight="1" x14ac:dyDescent="0.25">
      <c r="U53071" s="104"/>
      <c r="AB53071" s="104"/>
      <c r="AC53071" s="104"/>
      <c r="AF53071" s="104"/>
      <c r="AG53071" s="104"/>
      <c r="AK53071" s="104"/>
      <c r="AL53071" s="104"/>
      <c r="AO53071" s="104"/>
      <c r="AP53071" s="104"/>
    </row>
    <row r="53072" spans="21:42" ht="15" customHeight="1" x14ac:dyDescent="0.25">
      <c r="U53072" s="104"/>
      <c r="AB53072" s="104"/>
      <c r="AC53072" s="104"/>
      <c r="AF53072" s="104"/>
      <c r="AG53072" s="104"/>
      <c r="AK53072" s="104"/>
      <c r="AL53072" s="104"/>
      <c r="AO53072" s="104"/>
      <c r="AP53072" s="104"/>
    </row>
    <row r="53073" spans="21:42" ht="15" customHeight="1" x14ac:dyDescent="0.25">
      <c r="U53073" s="104"/>
      <c r="AB53073" s="104"/>
      <c r="AC53073" s="104"/>
      <c r="AF53073" s="104"/>
      <c r="AG53073" s="104"/>
      <c r="AK53073" s="104"/>
      <c r="AL53073" s="104"/>
      <c r="AO53073" s="104"/>
      <c r="AP53073" s="104"/>
    </row>
    <row r="53074" spans="21:42" ht="15" customHeight="1" x14ac:dyDescent="0.25">
      <c r="U53074" s="104"/>
      <c r="AB53074" s="104"/>
      <c r="AC53074" s="104"/>
      <c r="AF53074" s="104"/>
      <c r="AG53074" s="104"/>
      <c r="AK53074" s="104"/>
      <c r="AL53074" s="104"/>
      <c r="AO53074" s="104"/>
      <c r="AP53074" s="104"/>
    </row>
    <row r="53075" spans="21:42" ht="15" customHeight="1" x14ac:dyDescent="0.25">
      <c r="U53075" s="104"/>
      <c r="AB53075" s="104"/>
      <c r="AC53075" s="104"/>
      <c r="AF53075" s="104"/>
      <c r="AG53075" s="104"/>
      <c r="AK53075" s="104"/>
      <c r="AL53075" s="104"/>
      <c r="AO53075" s="104"/>
      <c r="AP53075" s="104"/>
    </row>
    <row r="53076" spans="21:42" ht="15" customHeight="1" x14ac:dyDescent="0.25">
      <c r="U53076" s="104"/>
      <c r="AB53076" s="104"/>
      <c r="AC53076" s="104"/>
      <c r="AF53076" s="104"/>
      <c r="AG53076" s="104"/>
      <c r="AK53076" s="104"/>
      <c r="AL53076" s="104"/>
      <c r="AO53076" s="104"/>
      <c r="AP53076" s="104"/>
    </row>
    <row r="53077" spans="21:42" ht="15" customHeight="1" x14ac:dyDescent="0.25">
      <c r="U53077" s="104"/>
      <c r="AB53077" s="104"/>
      <c r="AC53077" s="104"/>
      <c r="AF53077" s="104"/>
      <c r="AG53077" s="104"/>
      <c r="AK53077" s="104"/>
      <c r="AL53077" s="104"/>
      <c r="AO53077" s="104"/>
      <c r="AP53077" s="104"/>
    </row>
    <row r="53078" spans="21:42" ht="15" customHeight="1" x14ac:dyDescent="0.25">
      <c r="U53078" s="104"/>
      <c r="AB53078" s="104"/>
      <c r="AC53078" s="104"/>
      <c r="AF53078" s="104"/>
      <c r="AG53078" s="104"/>
      <c r="AK53078" s="104"/>
      <c r="AL53078" s="104"/>
      <c r="AO53078" s="104"/>
      <c r="AP53078" s="104"/>
    </row>
    <row r="53079" spans="21:42" ht="15" customHeight="1" x14ac:dyDescent="0.25">
      <c r="U53079" s="104"/>
      <c r="AB53079" s="104"/>
      <c r="AC53079" s="104"/>
      <c r="AF53079" s="104"/>
      <c r="AG53079" s="104"/>
      <c r="AK53079" s="104"/>
      <c r="AL53079" s="104"/>
      <c r="AO53079" s="104"/>
      <c r="AP53079" s="104"/>
    </row>
    <row r="53080" spans="21:42" ht="15" customHeight="1" x14ac:dyDescent="0.25">
      <c r="U53080" s="104"/>
      <c r="AB53080" s="104"/>
      <c r="AC53080" s="104"/>
      <c r="AF53080" s="104"/>
      <c r="AG53080" s="104"/>
      <c r="AK53080" s="104"/>
      <c r="AL53080" s="104"/>
      <c r="AO53080" s="104"/>
      <c r="AP53080" s="104"/>
    </row>
    <row r="53081" spans="21:42" ht="15" customHeight="1" x14ac:dyDescent="0.25">
      <c r="U53081" s="104"/>
      <c r="AB53081" s="104"/>
      <c r="AC53081" s="104"/>
      <c r="AF53081" s="104"/>
      <c r="AG53081" s="104"/>
      <c r="AK53081" s="104"/>
      <c r="AL53081" s="104"/>
      <c r="AO53081" s="104"/>
      <c r="AP53081" s="104"/>
    </row>
    <row r="53082" spans="21:42" ht="15" customHeight="1" x14ac:dyDescent="0.25">
      <c r="U53082" s="104"/>
      <c r="AB53082" s="104"/>
      <c r="AC53082" s="104"/>
      <c r="AF53082" s="104"/>
      <c r="AG53082" s="104"/>
      <c r="AK53082" s="104"/>
      <c r="AL53082" s="104"/>
      <c r="AO53082" s="104"/>
      <c r="AP53082" s="104"/>
    </row>
    <row r="53083" spans="21:42" ht="15" customHeight="1" x14ac:dyDescent="0.25">
      <c r="U53083" s="104"/>
      <c r="AB53083" s="104"/>
      <c r="AC53083" s="104"/>
      <c r="AF53083" s="104"/>
      <c r="AG53083" s="104"/>
      <c r="AK53083" s="104"/>
      <c r="AL53083" s="104"/>
      <c r="AO53083" s="104"/>
      <c r="AP53083" s="104"/>
    </row>
    <row r="53084" spans="21:42" ht="15" customHeight="1" x14ac:dyDescent="0.25">
      <c r="U53084" s="104"/>
      <c r="AB53084" s="104"/>
      <c r="AC53084" s="104"/>
      <c r="AF53084" s="104"/>
      <c r="AG53084" s="104"/>
      <c r="AK53084" s="104"/>
      <c r="AL53084" s="104"/>
      <c r="AO53084" s="104"/>
      <c r="AP53084" s="104"/>
    </row>
    <row r="53085" spans="21:42" ht="15" customHeight="1" x14ac:dyDescent="0.25">
      <c r="U53085" s="104"/>
      <c r="AB53085" s="104"/>
      <c r="AC53085" s="104"/>
      <c r="AF53085" s="104"/>
      <c r="AG53085" s="104"/>
      <c r="AK53085" s="104"/>
      <c r="AL53085" s="104"/>
      <c r="AO53085" s="104"/>
      <c r="AP53085" s="104"/>
    </row>
    <row r="53086" spans="21:42" ht="15" customHeight="1" x14ac:dyDescent="0.25">
      <c r="U53086" s="104"/>
      <c r="AB53086" s="104"/>
      <c r="AC53086" s="104"/>
      <c r="AF53086" s="104"/>
      <c r="AG53086" s="104"/>
      <c r="AK53086" s="104"/>
      <c r="AL53086" s="104"/>
      <c r="AO53086" s="104"/>
      <c r="AP53086" s="104"/>
    </row>
    <row r="53087" spans="21:42" ht="15" customHeight="1" x14ac:dyDescent="0.25">
      <c r="U53087" s="104"/>
      <c r="AB53087" s="104"/>
      <c r="AC53087" s="104"/>
      <c r="AF53087" s="104"/>
      <c r="AG53087" s="104"/>
      <c r="AK53087" s="104"/>
      <c r="AL53087" s="104"/>
      <c r="AO53087" s="104"/>
      <c r="AP53087" s="104"/>
    </row>
    <row r="53088" spans="21:42" ht="15" customHeight="1" x14ac:dyDescent="0.25">
      <c r="U53088" s="104"/>
      <c r="AB53088" s="104"/>
      <c r="AC53088" s="104"/>
      <c r="AF53088" s="104"/>
      <c r="AG53088" s="104"/>
      <c r="AK53088" s="104"/>
      <c r="AL53088" s="104"/>
      <c r="AO53088" s="104"/>
      <c r="AP53088" s="104"/>
    </row>
    <row r="53089" spans="21:42" ht="15" customHeight="1" x14ac:dyDescent="0.25">
      <c r="U53089" s="104"/>
      <c r="AB53089" s="104"/>
      <c r="AC53089" s="104"/>
      <c r="AF53089" s="104"/>
      <c r="AG53089" s="104"/>
      <c r="AK53089" s="104"/>
      <c r="AL53089" s="104"/>
      <c r="AO53089" s="104"/>
      <c r="AP53089" s="104"/>
    </row>
    <row r="53090" spans="21:42" ht="15" customHeight="1" x14ac:dyDescent="0.25">
      <c r="U53090" s="104"/>
      <c r="AB53090" s="104"/>
      <c r="AC53090" s="104"/>
      <c r="AF53090" s="104"/>
      <c r="AG53090" s="104"/>
      <c r="AK53090" s="104"/>
      <c r="AL53090" s="104"/>
      <c r="AO53090" s="104"/>
      <c r="AP53090" s="104"/>
    </row>
    <row r="53091" spans="21:42" ht="15" customHeight="1" x14ac:dyDescent="0.25">
      <c r="U53091" s="104"/>
      <c r="AB53091" s="104"/>
      <c r="AC53091" s="104"/>
      <c r="AF53091" s="104"/>
      <c r="AG53091" s="104"/>
      <c r="AK53091" s="104"/>
      <c r="AL53091" s="104"/>
      <c r="AO53091" s="104"/>
      <c r="AP53091" s="104"/>
    </row>
    <row r="53092" spans="21:42" ht="15" customHeight="1" x14ac:dyDescent="0.25">
      <c r="U53092" s="104"/>
      <c r="AB53092" s="104"/>
      <c r="AC53092" s="104"/>
      <c r="AF53092" s="104"/>
      <c r="AG53092" s="104"/>
      <c r="AK53092" s="104"/>
      <c r="AL53092" s="104"/>
      <c r="AO53092" s="104"/>
      <c r="AP53092" s="104"/>
    </row>
    <row r="53093" spans="21:42" ht="15" customHeight="1" x14ac:dyDescent="0.25">
      <c r="U53093" s="104"/>
      <c r="AB53093" s="104"/>
      <c r="AC53093" s="104"/>
      <c r="AF53093" s="104"/>
      <c r="AG53093" s="104"/>
      <c r="AK53093" s="104"/>
      <c r="AL53093" s="104"/>
      <c r="AO53093" s="104"/>
      <c r="AP53093" s="104"/>
    </row>
    <row r="53094" spans="21:42" ht="15" customHeight="1" x14ac:dyDescent="0.25">
      <c r="U53094" s="104"/>
      <c r="AB53094" s="104"/>
      <c r="AC53094" s="104"/>
      <c r="AF53094" s="104"/>
      <c r="AG53094" s="104"/>
      <c r="AK53094" s="104"/>
      <c r="AL53094" s="104"/>
      <c r="AO53094" s="104"/>
      <c r="AP53094" s="104"/>
    </row>
    <row r="53095" spans="21:42" ht="15" customHeight="1" x14ac:dyDescent="0.25">
      <c r="U53095" s="104"/>
      <c r="AB53095" s="104"/>
      <c r="AC53095" s="104"/>
      <c r="AF53095" s="104"/>
      <c r="AG53095" s="104"/>
      <c r="AK53095" s="104"/>
      <c r="AL53095" s="104"/>
      <c r="AO53095" s="104"/>
      <c r="AP53095" s="104"/>
    </row>
    <row r="53096" spans="21:42" ht="15" customHeight="1" x14ac:dyDescent="0.25">
      <c r="U53096" s="104"/>
      <c r="AB53096" s="104"/>
      <c r="AC53096" s="104"/>
      <c r="AF53096" s="104"/>
      <c r="AG53096" s="104"/>
      <c r="AK53096" s="104"/>
      <c r="AL53096" s="104"/>
      <c r="AO53096" s="104"/>
      <c r="AP53096" s="104"/>
    </row>
    <row r="53097" spans="21:42" ht="15" customHeight="1" x14ac:dyDescent="0.25">
      <c r="U53097" s="104"/>
      <c r="AB53097" s="104"/>
      <c r="AC53097" s="104"/>
      <c r="AF53097" s="104"/>
      <c r="AG53097" s="104"/>
      <c r="AK53097" s="104"/>
      <c r="AL53097" s="104"/>
      <c r="AO53097" s="104"/>
      <c r="AP53097" s="104"/>
    </row>
    <row r="53098" spans="21:42" ht="15" customHeight="1" x14ac:dyDescent="0.25">
      <c r="U53098" s="104"/>
      <c r="AB53098" s="104"/>
      <c r="AC53098" s="104"/>
      <c r="AF53098" s="104"/>
      <c r="AG53098" s="104"/>
      <c r="AK53098" s="104"/>
      <c r="AL53098" s="104"/>
      <c r="AO53098" s="104"/>
      <c r="AP53098" s="104"/>
    </row>
    <row r="53099" spans="21:42" ht="15" customHeight="1" x14ac:dyDescent="0.25">
      <c r="U53099" s="104"/>
      <c r="AB53099" s="104"/>
      <c r="AC53099" s="104"/>
      <c r="AF53099" s="104"/>
      <c r="AG53099" s="104"/>
      <c r="AK53099" s="104"/>
      <c r="AL53099" s="104"/>
      <c r="AO53099" s="104"/>
      <c r="AP53099" s="104"/>
    </row>
    <row r="53100" spans="21:42" ht="15" customHeight="1" x14ac:dyDescent="0.25">
      <c r="U53100" s="104"/>
      <c r="AB53100" s="104"/>
      <c r="AC53100" s="104"/>
      <c r="AF53100" s="104"/>
      <c r="AG53100" s="104"/>
      <c r="AK53100" s="104"/>
      <c r="AL53100" s="104"/>
      <c r="AO53100" s="104"/>
      <c r="AP53100" s="104"/>
    </row>
    <row r="53101" spans="21:42" ht="15" customHeight="1" x14ac:dyDescent="0.25">
      <c r="U53101" s="104"/>
      <c r="AB53101" s="104"/>
      <c r="AC53101" s="104"/>
      <c r="AF53101" s="104"/>
      <c r="AG53101" s="104"/>
      <c r="AK53101" s="104"/>
      <c r="AL53101" s="104"/>
      <c r="AO53101" s="104"/>
      <c r="AP53101" s="104"/>
    </row>
    <row r="53102" spans="21:42" ht="15" customHeight="1" x14ac:dyDescent="0.25">
      <c r="U53102" s="104"/>
      <c r="AB53102" s="104"/>
      <c r="AC53102" s="104"/>
      <c r="AF53102" s="104"/>
      <c r="AG53102" s="104"/>
      <c r="AK53102" s="104"/>
      <c r="AL53102" s="104"/>
      <c r="AO53102" s="104"/>
      <c r="AP53102" s="104"/>
    </row>
    <row r="53103" spans="21:42" ht="15" customHeight="1" x14ac:dyDescent="0.25">
      <c r="U53103" s="104"/>
      <c r="AB53103" s="104"/>
      <c r="AC53103" s="104"/>
      <c r="AF53103" s="104"/>
      <c r="AG53103" s="104"/>
      <c r="AK53103" s="104"/>
      <c r="AL53103" s="104"/>
      <c r="AO53103" s="104"/>
      <c r="AP53103" s="104"/>
    </row>
    <row r="53104" spans="21:42" ht="15" customHeight="1" x14ac:dyDescent="0.25">
      <c r="U53104" s="104"/>
      <c r="AB53104" s="104"/>
      <c r="AC53104" s="104"/>
      <c r="AF53104" s="104"/>
      <c r="AG53104" s="104"/>
      <c r="AK53104" s="104"/>
      <c r="AL53104" s="104"/>
      <c r="AO53104" s="104"/>
      <c r="AP53104" s="104"/>
    </row>
    <row r="53105" spans="21:42" ht="15" customHeight="1" x14ac:dyDescent="0.25">
      <c r="U53105" s="104"/>
      <c r="AB53105" s="104"/>
      <c r="AC53105" s="104"/>
      <c r="AF53105" s="104"/>
      <c r="AG53105" s="104"/>
      <c r="AK53105" s="104"/>
      <c r="AL53105" s="104"/>
      <c r="AO53105" s="104"/>
      <c r="AP53105" s="104"/>
    </row>
    <row r="53106" spans="21:42" ht="15" customHeight="1" x14ac:dyDescent="0.25">
      <c r="U53106" s="104"/>
      <c r="AB53106" s="104"/>
      <c r="AC53106" s="104"/>
      <c r="AF53106" s="104"/>
      <c r="AG53106" s="104"/>
      <c r="AK53106" s="104"/>
      <c r="AL53106" s="104"/>
      <c r="AO53106" s="104"/>
      <c r="AP53106" s="104"/>
    </row>
    <row r="53107" spans="21:42" ht="15" customHeight="1" x14ac:dyDescent="0.25">
      <c r="U53107" s="104"/>
      <c r="AB53107" s="104"/>
      <c r="AC53107" s="104"/>
      <c r="AF53107" s="104"/>
      <c r="AG53107" s="104"/>
      <c r="AK53107" s="104"/>
      <c r="AL53107" s="104"/>
      <c r="AO53107" s="104"/>
      <c r="AP53107" s="104"/>
    </row>
    <row r="53108" spans="21:42" ht="15" customHeight="1" x14ac:dyDescent="0.25">
      <c r="U53108" s="104"/>
      <c r="AB53108" s="104"/>
      <c r="AC53108" s="104"/>
      <c r="AF53108" s="104"/>
      <c r="AG53108" s="104"/>
      <c r="AK53108" s="104"/>
      <c r="AL53108" s="104"/>
      <c r="AO53108" s="104"/>
      <c r="AP53108" s="104"/>
    </row>
    <row r="53109" spans="21:42" ht="15" customHeight="1" x14ac:dyDescent="0.25">
      <c r="U53109" s="104"/>
      <c r="AB53109" s="104"/>
      <c r="AC53109" s="104"/>
      <c r="AF53109" s="104"/>
      <c r="AG53109" s="104"/>
      <c r="AK53109" s="104"/>
      <c r="AL53109" s="104"/>
      <c r="AO53109" s="104"/>
      <c r="AP53109" s="104"/>
    </row>
    <row r="53110" spans="21:42" ht="15" customHeight="1" x14ac:dyDescent="0.25">
      <c r="U53110" s="104"/>
      <c r="AB53110" s="104"/>
      <c r="AC53110" s="104"/>
      <c r="AF53110" s="104"/>
      <c r="AG53110" s="104"/>
      <c r="AK53110" s="104"/>
      <c r="AL53110" s="104"/>
      <c r="AO53110" s="104"/>
      <c r="AP53110" s="104"/>
    </row>
    <row r="53111" spans="21:42" ht="15" customHeight="1" x14ac:dyDescent="0.25">
      <c r="U53111" s="104"/>
      <c r="AB53111" s="104"/>
      <c r="AC53111" s="104"/>
      <c r="AF53111" s="104"/>
      <c r="AG53111" s="104"/>
      <c r="AK53111" s="104"/>
      <c r="AL53111" s="104"/>
      <c r="AO53111" s="104"/>
      <c r="AP53111" s="104"/>
    </row>
    <row r="53112" spans="21:42" ht="15" customHeight="1" x14ac:dyDescent="0.25">
      <c r="U53112" s="104"/>
      <c r="AB53112" s="104"/>
      <c r="AC53112" s="104"/>
      <c r="AF53112" s="104"/>
      <c r="AG53112" s="104"/>
      <c r="AK53112" s="104"/>
      <c r="AL53112" s="104"/>
      <c r="AO53112" s="104"/>
      <c r="AP53112" s="104"/>
    </row>
    <row r="53113" spans="21:42" ht="15" customHeight="1" x14ac:dyDescent="0.25">
      <c r="U53113" s="104"/>
      <c r="AB53113" s="104"/>
      <c r="AC53113" s="104"/>
      <c r="AF53113" s="104"/>
      <c r="AG53113" s="104"/>
      <c r="AK53113" s="104"/>
      <c r="AL53113" s="104"/>
      <c r="AO53113" s="104"/>
      <c r="AP53113" s="104"/>
    </row>
    <row r="53114" spans="21:42" ht="15" customHeight="1" x14ac:dyDescent="0.25">
      <c r="U53114" s="104"/>
      <c r="AB53114" s="104"/>
      <c r="AC53114" s="104"/>
      <c r="AF53114" s="104"/>
      <c r="AG53114" s="104"/>
      <c r="AK53114" s="104"/>
      <c r="AL53114" s="104"/>
      <c r="AO53114" s="104"/>
      <c r="AP53114" s="104"/>
    </row>
    <row r="53115" spans="21:42" ht="15" customHeight="1" x14ac:dyDescent="0.25">
      <c r="U53115" s="104"/>
      <c r="AB53115" s="104"/>
      <c r="AC53115" s="104"/>
      <c r="AF53115" s="104"/>
      <c r="AG53115" s="104"/>
      <c r="AK53115" s="104"/>
      <c r="AL53115" s="104"/>
      <c r="AO53115" s="104"/>
      <c r="AP53115" s="104"/>
    </row>
    <row r="53116" spans="21:42" ht="15" customHeight="1" x14ac:dyDescent="0.25">
      <c r="U53116" s="104"/>
      <c r="AB53116" s="104"/>
      <c r="AC53116" s="104"/>
      <c r="AF53116" s="104"/>
      <c r="AG53116" s="104"/>
      <c r="AK53116" s="104"/>
      <c r="AL53116" s="104"/>
      <c r="AO53116" s="104"/>
      <c r="AP53116" s="104"/>
    </row>
    <row r="53117" spans="21:42" ht="15" customHeight="1" x14ac:dyDescent="0.25">
      <c r="U53117" s="104"/>
      <c r="AB53117" s="104"/>
      <c r="AC53117" s="104"/>
      <c r="AF53117" s="104"/>
      <c r="AG53117" s="104"/>
      <c r="AK53117" s="104"/>
      <c r="AL53117" s="104"/>
      <c r="AO53117" s="104"/>
      <c r="AP53117" s="104"/>
    </row>
    <row r="53118" spans="21:42" ht="15" customHeight="1" x14ac:dyDescent="0.25">
      <c r="U53118" s="104"/>
      <c r="AB53118" s="104"/>
      <c r="AC53118" s="104"/>
      <c r="AF53118" s="104"/>
      <c r="AG53118" s="104"/>
      <c r="AK53118" s="104"/>
      <c r="AL53118" s="104"/>
      <c r="AO53118" s="104"/>
      <c r="AP53118" s="104"/>
    </row>
    <row r="53119" spans="21:42" ht="15" customHeight="1" x14ac:dyDescent="0.25">
      <c r="U53119" s="104"/>
      <c r="AB53119" s="104"/>
      <c r="AC53119" s="104"/>
      <c r="AF53119" s="104"/>
      <c r="AG53119" s="104"/>
      <c r="AK53119" s="104"/>
      <c r="AL53119" s="104"/>
      <c r="AO53119" s="104"/>
      <c r="AP53119" s="104"/>
    </row>
    <row r="53120" spans="21:42" ht="15" customHeight="1" x14ac:dyDescent="0.25">
      <c r="U53120" s="104"/>
      <c r="AB53120" s="104"/>
      <c r="AC53120" s="104"/>
      <c r="AF53120" s="104"/>
      <c r="AG53120" s="104"/>
      <c r="AK53120" s="104"/>
      <c r="AL53120" s="104"/>
      <c r="AO53120" s="104"/>
      <c r="AP53120" s="104"/>
    </row>
    <row r="53121" spans="21:42" ht="15" customHeight="1" x14ac:dyDescent="0.25">
      <c r="U53121" s="104"/>
      <c r="AB53121" s="104"/>
      <c r="AC53121" s="104"/>
      <c r="AF53121" s="104"/>
      <c r="AG53121" s="104"/>
      <c r="AK53121" s="104"/>
      <c r="AL53121" s="104"/>
      <c r="AO53121" s="104"/>
      <c r="AP53121" s="104"/>
    </row>
    <row r="53122" spans="21:42" ht="15" customHeight="1" x14ac:dyDescent="0.25">
      <c r="U53122" s="104"/>
      <c r="AB53122" s="104"/>
      <c r="AC53122" s="104"/>
      <c r="AF53122" s="104"/>
      <c r="AG53122" s="104"/>
      <c r="AK53122" s="104"/>
      <c r="AL53122" s="104"/>
      <c r="AO53122" s="104"/>
      <c r="AP53122" s="104"/>
    </row>
    <row r="53123" spans="21:42" ht="15" customHeight="1" x14ac:dyDescent="0.25">
      <c r="U53123" s="104"/>
      <c r="AB53123" s="104"/>
      <c r="AC53123" s="104"/>
      <c r="AF53123" s="104"/>
      <c r="AG53123" s="104"/>
      <c r="AK53123" s="104"/>
      <c r="AL53123" s="104"/>
      <c r="AO53123" s="104"/>
      <c r="AP53123" s="104"/>
    </row>
    <row r="53124" spans="21:42" ht="15" customHeight="1" x14ac:dyDescent="0.25">
      <c r="U53124" s="104"/>
      <c r="AB53124" s="104"/>
      <c r="AC53124" s="104"/>
      <c r="AF53124" s="104"/>
      <c r="AG53124" s="104"/>
      <c r="AK53124" s="104"/>
      <c r="AL53124" s="104"/>
      <c r="AO53124" s="104"/>
      <c r="AP53124" s="104"/>
    </row>
    <row r="53125" spans="21:42" ht="15" customHeight="1" x14ac:dyDescent="0.25">
      <c r="U53125" s="104"/>
      <c r="AB53125" s="104"/>
      <c r="AC53125" s="104"/>
      <c r="AF53125" s="104"/>
      <c r="AG53125" s="104"/>
      <c r="AK53125" s="104"/>
      <c r="AL53125" s="104"/>
      <c r="AO53125" s="104"/>
      <c r="AP53125" s="104"/>
    </row>
    <row r="53126" spans="21:42" ht="15" customHeight="1" x14ac:dyDescent="0.25">
      <c r="U53126" s="104"/>
      <c r="AB53126" s="104"/>
      <c r="AC53126" s="104"/>
      <c r="AF53126" s="104"/>
      <c r="AG53126" s="104"/>
      <c r="AK53126" s="104"/>
      <c r="AL53126" s="104"/>
      <c r="AO53126" s="104"/>
      <c r="AP53126" s="104"/>
    </row>
    <row r="53127" spans="21:42" ht="15" customHeight="1" x14ac:dyDescent="0.25">
      <c r="U53127" s="104"/>
      <c r="AB53127" s="104"/>
      <c r="AC53127" s="104"/>
      <c r="AF53127" s="104"/>
      <c r="AG53127" s="104"/>
      <c r="AK53127" s="104"/>
      <c r="AL53127" s="104"/>
      <c r="AO53127" s="104"/>
      <c r="AP53127" s="104"/>
    </row>
    <row r="53128" spans="21:42" ht="15" customHeight="1" x14ac:dyDescent="0.25">
      <c r="U53128" s="104"/>
      <c r="AB53128" s="104"/>
      <c r="AC53128" s="104"/>
      <c r="AF53128" s="104"/>
      <c r="AG53128" s="104"/>
      <c r="AK53128" s="104"/>
      <c r="AL53128" s="104"/>
      <c r="AO53128" s="104"/>
      <c r="AP53128" s="104"/>
    </row>
    <row r="53129" spans="21:42" ht="15" customHeight="1" x14ac:dyDescent="0.25">
      <c r="U53129" s="104"/>
      <c r="AB53129" s="104"/>
      <c r="AC53129" s="104"/>
      <c r="AF53129" s="104"/>
      <c r="AG53129" s="104"/>
      <c r="AK53129" s="104"/>
      <c r="AL53129" s="104"/>
      <c r="AO53129" s="104"/>
      <c r="AP53129" s="104"/>
    </row>
    <row r="53130" spans="21:42" ht="15" customHeight="1" x14ac:dyDescent="0.25">
      <c r="U53130" s="104"/>
      <c r="AB53130" s="104"/>
      <c r="AC53130" s="104"/>
      <c r="AF53130" s="104"/>
      <c r="AG53130" s="104"/>
      <c r="AK53130" s="104"/>
      <c r="AL53130" s="104"/>
      <c r="AO53130" s="104"/>
      <c r="AP53130" s="104"/>
    </row>
    <row r="53131" spans="21:42" ht="15" customHeight="1" x14ac:dyDescent="0.25">
      <c r="U53131" s="104"/>
      <c r="AB53131" s="104"/>
      <c r="AC53131" s="104"/>
      <c r="AF53131" s="104"/>
      <c r="AG53131" s="104"/>
      <c r="AK53131" s="104"/>
      <c r="AL53131" s="104"/>
      <c r="AO53131" s="104"/>
      <c r="AP53131" s="104"/>
    </row>
    <row r="53132" spans="21:42" ht="15" customHeight="1" x14ac:dyDescent="0.25">
      <c r="U53132" s="104"/>
      <c r="AB53132" s="104"/>
      <c r="AC53132" s="104"/>
      <c r="AF53132" s="104"/>
      <c r="AG53132" s="104"/>
      <c r="AK53132" s="104"/>
      <c r="AL53132" s="104"/>
      <c r="AO53132" s="104"/>
      <c r="AP53132" s="104"/>
    </row>
    <row r="53133" spans="21:42" ht="15" customHeight="1" x14ac:dyDescent="0.25">
      <c r="U53133" s="104"/>
      <c r="AB53133" s="104"/>
      <c r="AC53133" s="104"/>
      <c r="AF53133" s="104"/>
      <c r="AG53133" s="104"/>
      <c r="AK53133" s="104"/>
      <c r="AL53133" s="104"/>
      <c r="AO53133" s="104"/>
      <c r="AP53133" s="104"/>
    </row>
    <row r="53134" spans="21:42" ht="15" customHeight="1" x14ac:dyDescent="0.25">
      <c r="U53134" s="104"/>
      <c r="AB53134" s="104"/>
      <c r="AC53134" s="104"/>
      <c r="AF53134" s="104"/>
      <c r="AG53134" s="104"/>
      <c r="AK53134" s="104"/>
      <c r="AL53134" s="104"/>
      <c r="AO53134" s="104"/>
      <c r="AP53134" s="104"/>
    </row>
    <row r="53135" spans="21:42" ht="15" customHeight="1" x14ac:dyDescent="0.25">
      <c r="U53135" s="104"/>
      <c r="AB53135" s="104"/>
      <c r="AC53135" s="104"/>
      <c r="AF53135" s="104"/>
      <c r="AG53135" s="104"/>
      <c r="AK53135" s="104"/>
      <c r="AL53135" s="104"/>
      <c r="AO53135" s="104"/>
      <c r="AP53135" s="104"/>
    </row>
    <row r="53136" spans="21:42" ht="15" customHeight="1" x14ac:dyDescent="0.25">
      <c r="U53136" s="104"/>
      <c r="AB53136" s="104"/>
      <c r="AC53136" s="104"/>
      <c r="AF53136" s="104"/>
      <c r="AG53136" s="104"/>
      <c r="AK53136" s="104"/>
      <c r="AL53136" s="104"/>
      <c r="AO53136" s="104"/>
      <c r="AP53136" s="104"/>
    </row>
    <row r="53137" spans="21:42" ht="15" customHeight="1" x14ac:dyDescent="0.25">
      <c r="U53137" s="104"/>
      <c r="AB53137" s="104"/>
      <c r="AC53137" s="104"/>
      <c r="AF53137" s="104"/>
      <c r="AG53137" s="104"/>
      <c r="AK53137" s="104"/>
      <c r="AL53137" s="104"/>
      <c r="AO53137" s="104"/>
      <c r="AP53137" s="104"/>
    </row>
    <row r="53138" spans="21:42" ht="15" customHeight="1" x14ac:dyDescent="0.25">
      <c r="U53138" s="104"/>
      <c r="AB53138" s="104"/>
      <c r="AC53138" s="104"/>
      <c r="AF53138" s="104"/>
      <c r="AG53138" s="104"/>
      <c r="AK53138" s="104"/>
      <c r="AL53138" s="104"/>
      <c r="AO53138" s="104"/>
      <c r="AP53138" s="104"/>
    </row>
    <row r="53139" spans="21:42" ht="15" customHeight="1" x14ac:dyDescent="0.25">
      <c r="U53139" s="104"/>
      <c r="AB53139" s="104"/>
      <c r="AC53139" s="104"/>
      <c r="AF53139" s="104"/>
      <c r="AG53139" s="104"/>
      <c r="AK53139" s="104"/>
      <c r="AL53139" s="104"/>
      <c r="AO53139" s="104"/>
      <c r="AP53139" s="104"/>
    </row>
    <row r="53140" spans="21:42" ht="15" customHeight="1" x14ac:dyDescent="0.25">
      <c r="U53140" s="104"/>
      <c r="AB53140" s="104"/>
      <c r="AC53140" s="104"/>
      <c r="AF53140" s="104"/>
      <c r="AG53140" s="104"/>
      <c r="AK53140" s="104"/>
      <c r="AL53140" s="104"/>
      <c r="AO53140" s="104"/>
      <c r="AP53140" s="104"/>
    </row>
    <row r="53141" spans="21:42" ht="15" customHeight="1" x14ac:dyDescent="0.25">
      <c r="U53141" s="104"/>
      <c r="AB53141" s="104"/>
      <c r="AC53141" s="104"/>
      <c r="AF53141" s="104"/>
      <c r="AG53141" s="104"/>
      <c r="AK53141" s="104"/>
      <c r="AL53141" s="104"/>
      <c r="AO53141" s="104"/>
      <c r="AP53141" s="104"/>
    </row>
    <row r="53142" spans="21:42" ht="15" customHeight="1" x14ac:dyDescent="0.25">
      <c r="U53142" s="104"/>
      <c r="AB53142" s="104"/>
      <c r="AC53142" s="104"/>
      <c r="AF53142" s="104"/>
      <c r="AG53142" s="104"/>
      <c r="AK53142" s="104"/>
      <c r="AL53142" s="104"/>
      <c r="AO53142" s="104"/>
      <c r="AP53142" s="104"/>
    </row>
    <row r="53143" spans="21:42" ht="15" customHeight="1" x14ac:dyDescent="0.25">
      <c r="U53143" s="104"/>
      <c r="AB53143" s="104"/>
      <c r="AC53143" s="104"/>
      <c r="AF53143" s="104"/>
      <c r="AG53143" s="104"/>
      <c r="AK53143" s="104"/>
      <c r="AL53143" s="104"/>
      <c r="AO53143" s="104"/>
      <c r="AP53143" s="104"/>
    </row>
    <row r="53144" spans="21:42" ht="15" customHeight="1" x14ac:dyDescent="0.25">
      <c r="U53144" s="104"/>
      <c r="AB53144" s="104"/>
      <c r="AC53144" s="104"/>
      <c r="AF53144" s="104"/>
      <c r="AG53144" s="104"/>
      <c r="AK53144" s="104"/>
      <c r="AL53144" s="104"/>
      <c r="AO53144" s="104"/>
      <c r="AP53144" s="104"/>
    </row>
    <row r="53145" spans="21:42" ht="15" customHeight="1" x14ac:dyDescent="0.25">
      <c r="U53145" s="104"/>
      <c r="AB53145" s="104"/>
      <c r="AC53145" s="104"/>
      <c r="AF53145" s="104"/>
      <c r="AG53145" s="104"/>
      <c r="AK53145" s="104"/>
      <c r="AL53145" s="104"/>
      <c r="AO53145" s="104"/>
      <c r="AP53145" s="104"/>
    </row>
    <row r="53146" spans="21:42" ht="15" customHeight="1" x14ac:dyDescent="0.25">
      <c r="U53146" s="104"/>
      <c r="AB53146" s="104"/>
      <c r="AC53146" s="104"/>
      <c r="AF53146" s="104"/>
      <c r="AG53146" s="104"/>
      <c r="AK53146" s="104"/>
      <c r="AL53146" s="104"/>
      <c r="AO53146" s="104"/>
      <c r="AP53146" s="104"/>
    </row>
    <row r="53147" spans="21:42" ht="15" customHeight="1" x14ac:dyDescent="0.25">
      <c r="U53147" s="104"/>
      <c r="AB53147" s="104"/>
      <c r="AC53147" s="104"/>
      <c r="AF53147" s="104"/>
      <c r="AG53147" s="104"/>
      <c r="AK53147" s="104"/>
      <c r="AL53147" s="104"/>
      <c r="AO53147" s="104"/>
      <c r="AP53147" s="104"/>
    </row>
    <row r="53148" spans="21:42" ht="15" customHeight="1" x14ac:dyDescent="0.25">
      <c r="U53148" s="104"/>
      <c r="AB53148" s="104"/>
      <c r="AC53148" s="104"/>
      <c r="AF53148" s="104"/>
      <c r="AG53148" s="104"/>
      <c r="AK53148" s="104"/>
      <c r="AL53148" s="104"/>
      <c r="AO53148" s="104"/>
      <c r="AP53148" s="104"/>
    </row>
    <row r="53149" spans="21:42" ht="15" customHeight="1" x14ac:dyDescent="0.25">
      <c r="U53149" s="104"/>
      <c r="AB53149" s="104"/>
      <c r="AC53149" s="104"/>
      <c r="AF53149" s="104"/>
      <c r="AG53149" s="104"/>
      <c r="AK53149" s="104"/>
      <c r="AL53149" s="104"/>
      <c r="AO53149" s="104"/>
      <c r="AP53149" s="104"/>
    </row>
    <row r="53150" spans="21:42" ht="15" customHeight="1" x14ac:dyDescent="0.25">
      <c r="U53150" s="104"/>
      <c r="AB53150" s="104"/>
      <c r="AC53150" s="104"/>
      <c r="AF53150" s="104"/>
      <c r="AG53150" s="104"/>
      <c r="AK53150" s="104"/>
      <c r="AL53150" s="104"/>
      <c r="AO53150" s="104"/>
      <c r="AP53150" s="104"/>
    </row>
    <row r="53151" spans="21:42" ht="15" customHeight="1" x14ac:dyDescent="0.25">
      <c r="U53151" s="104"/>
      <c r="AB53151" s="104"/>
      <c r="AC53151" s="104"/>
      <c r="AF53151" s="104"/>
      <c r="AG53151" s="104"/>
      <c r="AK53151" s="104"/>
      <c r="AL53151" s="104"/>
      <c r="AO53151" s="104"/>
      <c r="AP53151" s="104"/>
    </row>
    <row r="53152" spans="21:42" ht="15" customHeight="1" x14ac:dyDescent="0.25">
      <c r="U53152" s="104"/>
      <c r="AB53152" s="104"/>
      <c r="AC53152" s="104"/>
      <c r="AF53152" s="104"/>
      <c r="AG53152" s="104"/>
      <c r="AK53152" s="104"/>
      <c r="AL53152" s="104"/>
      <c r="AO53152" s="104"/>
      <c r="AP53152" s="104"/>
    </row>
    <row r="53153" spans="21:42" ht="15" customHeight="1" x14ac:dyDescent="0.25">
      <c r="U53153" s="104"/>
      <c r="AB53153" s="104"/>
      <c r="AC53153" s="104"/>
      <c r="AF53153" s="104"/>
      <c r="AG53153" s="104"/>
      <c r="AK53153" s="104"/>
      <c r="AL53153" s="104"/>
      <c r="AO53153" s="104"/>
      <c r="AP53153" s="104"/>
    </row>
    <row r="53154" spans="21:42" ht="15" customHeight="1" x14ac:dyDescent="0.25">
      <c r="U53154" s="104"/>
      <c r="AB53154" s="104"/>
      <c r="AC53154" s="104"/>
      <c r="AF53154" s="104"/>
      <c r="AG53154" s="104"/>
      <c r="AK53154" s="104"/>
      <c r="AL53154" s="104"/>
      <c r="AO53154" s="104"/>
      <c r="AP53154" s="104"/>
    </row>
    <row r="53155" spans="21:42" ht="15" customHeight="1" x14ac:dyDescent="0.25">
      <c r="U53155" s="104"/>
      <c r="AB53155" s="104"/>
      <c r="AC53155" s="104"/>
      <c r="AF53155" s="104"/>
      <c r="AG53155" s="104"/>
      <c r="AK53155" s="104"/>
      <c r="AL53155" s="104"/>
      <c r="AO53155" s="104"/>
      <c r="AP53155" s="104"/>
    </row>
    <row r="53156" spans="21:42" ht="15" customHeight="1" x14ac:dyDescent="0.25">
      <c r="U53156" s="104"/>
      <c r="AB53156" s="104"/>
      <c r="AC53156" s="104"/>
      <c r="AF53156" s="104"/>
      <c r="AG53156" s="104"/>
      <c r="AK53156" s="104"/>
      <c r="AL53156" s="104"/>
      <c r="AO53156" s="104"/>
      <c r="AP53156" s="104"/>
    </row>
    <row r="53157" spans="21:42" ht="15" customHeight="1" x14ac:dyDescent="0.25">
      <c r="U53157" s="104"/>
      <c r="AB53157" s="104"/>
      <c r="AC53157" s="104"/>
      <c r="AF53157" s="104"/>
      <c r="AG53157" s="104"/>
      <c r="AK53157" s="104"/>
      <c r="AL53157" s="104"/>
      <c r="AO53157" s="104"/>
      <c r="AP53157" s="104"/>
    </row>
    <row r="53158" spans="21:42" ht="15" customHeight="1" x14ac:dyDescent="0.25">
      <c r="U53158" s="104"/>
      <c r="AB53158" s="104"/>
      <c r="AC53158" s="104"/>
      <c r="AF53158" s="104"/>
      <c r="AG53158" s="104"/>
      <c r="AK53158" s="104"/>
      <c r="AL53158" s="104"/>
      <c r="AO53158" s="104"/>
      <c r="AP53158" s="104"/>
    </row>
    <row r="53159" spans="21:42" ht="15" customHeight="1" x14ac:dyDescent="0.25">
      <c r="U53159" s="104"/>
      <c r="AB53159" s="104"/>
      <c r="AC53159" s="104"/>
      <c r="AF53159" s="104"/>
      <c r="AG53159" s="104"/>
      <c r="AK53159" s="104"/>
      <c r="AL53159" s="104"/>
      <c r="AO53159" s="104"/>
      <c r="AP53159" s="104"/>
    </row>
    <row r="53160" spans="21:42" ht="15" customHeight="1" x14ac:dyDescent="0.25">
      <c r="U53160" s="104"/>
      <c r="AB53160" s="104"/>
      <c r="AC53160" s="104"/>
      <c r="AF53160" s="104"/>
      <c r="AG53160" s="104"/>
      <c r="AK53160" s="104"/>
      <c r="AL53160" s="104"/>
      <c r="AO53160" s="104"/>
      <c r="AP53160" s="104"/>
    </row>
    <row r="53161" spans="21:42" ht="15" customHeight="1" x14ac:dyDescent="0.25">
      <c r="U53161" s="104"/>
      <c r="AB53161" s="104"/>
      <c r="AC53161" s="104"/>
      <c r="AF53161" s="104"/>
      <c r="AG53161" s="104"/>
      <c r="AK53161" s="104"/>
      <c r="AL53161" s="104"/>
      <c r="AO53161" s="104"/>
      <c r="AP53161" s="104"/>
    </row>
    <row r="53162" spans="21:42" ht="15" customHeight="1" x14ac:dyDescent="0.25">
      <c r="U53162" s="104"/>
      <c r="AB53162" s="104"/>
      <c r="AC53162" s="104"/>
      <c r="AF53162" s="104"/>
      <c r="AG53162" s="104"/>
      <c r="AK53162" s="104"/>
      <c r="AL53162" s="104"/>
      <c r="AO53162" s="104"/>
      <c r="AP53162" s="104"/>
    </row>
    <row r="53163" spans="21:42" ht="15" customHeight="1" x14ac:dyDescent="0.25">
      <c r="U53163" s="104"/>
      <c r="AB53163" s="104"/>
      <c r="AC53163" s="104"/>
      <c r="AF53163" s="104"/>
      <c r="AG53163" s="104"/>
      <c r="AK53163" s="104"/>
      <c r="AL53163" s="104"/>
      <c r="AO53163" s="104"/>
      <c r="AP53163" s="104"/>
    </row>
    <row r="53164" spans="21:42" ht="15" customHeight="1" x14ac:dyDescent="0.25">
      <c r="U53164" s="104"/>
      <c r="AB53164" s="104"/>
      <c r="AC53164" s="104"/>
      <c r="AF53164" s="104"/>
      <c r="AG53164" s="104"/>
      <c r="AK53164" s="104"/>
      <c r="AL53164" s="104"/>
      <c r="AO53164" s="104"/>
      <c r="AP53164" s="104"/>
    </row>
    <row r="53165" spans="21:42" ht="15" customHeight="1" x14ac:dyDescent="0.25">
      <c r="U53165" s="104"/>
      <c r="AB53165" s="104"/>
      <c r="AC53165" s="104"/>
      <c r="AF53165" s="104"/>
      <c r="AG53165" s="104"/>
      <c r="AK53165" s="104"/>
      <c r="AL53165" s="104"/>
      <c r="AO53165" s="104"/>
      <c r="AP53165" s="104"/>
    </row>
    <row r="53166" spans="21:42" ht="15" customHeight="1" x14ac:dyDescent="0.25">
      <c r="U53166" s="104"/>
      <c r="AB53166" s="104"/>
      <c r="AC53166" s="104"/>
      <c r="AF53166" s="104"/>
      <c r="AG53166" s="104"/>
      <c r="AK53166" s="104"/>
      <c r="AL53166" s="104"/>
      <c r="AO53166" s="104"/>
      <c r="AP53166" s="104"/>
    </row>
    <row r="53167" spans="21:42" ht="15" customHeight="1" x14ac:dyDescent="0.25">
      <c r="U53167" s="104"/>
      <c r="AB53167" s="104"/>
      <c r="AC53167" s="104"/>
      <c r="AF53167" s="104"/>
      <c r="AG53167" s="104"/>
      <c r="AK53167" s="104"/>
      <c r="AL53167" s="104"/>
      <c r="AO53167" s="104"/>
      <c r="AP53167" s="104"/>
    </row>
    <row r="53168" spans="21:42" ht="15" customHeight="1" x14ac:dyDescent="0.25">
      <c r="U53168" s="104"/>
      <c r="AB53168" s="104"/>
      <c r="AC53168" s="104"/>
      <c r="AF53168" s="104"/>
      <c r="AG53168" s="104"/>
      <c r="AK53168" s="104"/>
      <c r="AL53168" s="104"/>
      <c r="AO53168" s="104"/>
      <c r="AP53168" s="104"/>
    </row>
    <row r="53169" spans="21:42" ht="15" customHeight="1" x14ac:dyDescent="0.25">
      <c r="U53169" s="104"/>
      <c r="AB53169" s="104"/>
      <c r="AC53169" s="104"/>
      <c r="AF53169" s="104"/>
      <c r="AG53169" s="104"/>
      <c r="AK53169" s="104"/>
      <c r="AL53169" s="104"/>
      <c r="AO53169" s="104"/>
      <c r="AP53169" s="104"/>
    </row>
    <row r="53170" spans="21:42" ht="15" customHeight="1" x14ac:dyDescent="0.25">
      <c r="U53170" s="104"/>
      <c r="AB53170" s="104"/>
      <c r="AC53170" s="104"/>
      <c r="AF53170" s="104"/>
      <c r="AG53170" s="104"/>
      <c r="AK53170" s="104"/>
      <c r="AL53170" s="104"/>
      <c r="AO53170" s="104"/>
      <c r="AP53170" s="104"/>
    </row>
    <row r="53171" spans="21:42" ht="15" customHeight="1" x14ac:dyDescent="0.25">
      <c r="U53171" s="104"/>
      <c r="AB53171" s="104"/>
      <c r="AC53171" s="104"/>
      <c r="AF53171" s="104"/>
      <c r="AG53171" s="104"/>
      <c r="AK53171" s="104"/>
      <c r="AL53171" s="104"/>
      <c r="AO53171" s="104"/>
      <c r="AP53171" s="104"/>
    </row>
    <row r="53172" spans="21:42" ht="15" customHeight="1" x14ac:dyDescent="0.25">
      <c r="U53172" s="104"/>
      <c r="AB53172" s="104"/>
      <c r="AC53172" s="104"/>
      <c r="AF53172" s="104"/>
      <c r="AG53172" s="104"/>
      <c r="AK53172" s="104"/>
      <c r="AL53172" s="104"/>
      <c r="AO53172" s="104"/>
      <c r="AP53172" s="104"/>
    </row>
    <row r="53173" spans="21:42" ht="15" customHeight="1" x14ac:dyDescent="0.25">
      <c r="U53173" s="104"/>
      <c r="AB53173" s="104"/>
      <c r="AC53173" s="104"/>
      <c r="AF53173" s="104"/>
      <c r="AG53173" s="104"/>
      <c r="AK53173" s="104"/>
      <c r="AL53173" s="104"/>
      <c r="AO53173" s="104"/>
      <c r="AP53173" s="104"/>
    </row>
    <row r="53174" spans="21:42" ht="15" customHeight="1" x14ac:dyDescent="0.25">
      <c r="U53174" s="104"/>
      <c r="AB53174" s="104"/>
      <c r="AC53174" s="104"/>
      <c r="AF53174" s="104"/>
      <c r="AG53174" s="104"/>
      <c r="AK53174" s="104"/>
      <c r="AL53174" s="104"/>
      <c r="AO53174" s="104"/>
      <c r="AP53174" s="104"/>
    </row>
    <row r="53175" spans="21:42" ht="15" customHeight="1" x14ac:dyDescent="0.25">
      <c r="U53175" s="104"/>
      <c r="AB53175" s="104"/>
      <c r="AC53175" s="104"/>
      <c r="AF53175" s="104"/>
      <c r="AG53175" s="104"/>
      <c r="AK53175" s="104"/>
      <c r="AL53175" s="104"/>
      <c r="AO53175" s="104"/>
      <c r="AP53175" s="104"/>
    </row>
    <row r="53176" spans="21:42" ht="15" customHeight="1" x14ac:dyDescent="0.25">
      <c r="U53176" s="104"/>
      <c r="AB53176" s="104"/>
      <c r="AC53176" s="104"/>
      <c r="AF53176" s="104"/>
      <c r="AG53176" s="104"/>
      <c r="AK53176" s="104"/>
      <c r="AL53176" s="104"/>
      <c r="AO53176" s="104"/>
      <c r="AP53176" s="104"/>
    </row>
    <row r="53177" spans="21:42" ht="15" customHeight="1" x14ac:dyDescent="0.25">
      <c r="U53177" s="104"/>
      <c r="AB53177" s="104"/>
      <c r="AC53177" s="104"/>
      <c r="AF53177" s="104"/>
      <c r="AG53177" s="104"/>
      <c r="AK53177" s="104"/>
      <c r="AL53177" s="104"/>
      <c r="AO53177" s="104"/>
      <c r="AP53177" s="104"/>
    </row>
    <row r="53178" spans="21:42" ht="15" customHeight="1" x14ac:dyDescent="0.25">
      <c r="U53178" s="104"/>
      <c r="AB53178" s="104"/>
      <c r="AC53178" s="104"/>
      <c r="AF53178" s="104"/>
      <c r="AG53178" s="104"/>
      <c r="AK53178" s="104"/>
      <c r="AL53178" s="104"/>
      <c r="AO53178" s="104"/>
      <c r="AP53178" s="104"/>
    </row>
    <row r="53179" spans="21:42" ht="15" customHeight="1" x14ac:dyDescent="0.25">
      <c r="U53179" s="104"/>
      <c r="AB53179" s="104"/>
      <c r="AC53179" s="104"/>
      <c r="AF53179" s="104"/>
      <c r="AG53179" s="104"/>
      <c r="AK53179" s="104"/>
      <c r="AL53179" s="104"/>
      <c r="AO53179" s="104"/>
      <c r="AP53179" s="104"/>
    </row>
    <row r="53180" spans="21:42" ht="15" customHeight="1" x14ac:dyDescent="0.25">
      <c r="U53180" s="104"/>
      <c r="AB53180" s="104"/>
      <c r="AC53180" s="104"/>
      <c r="AF53180" s="104"/>
      <c r="AG53180" s="104"/>
      <c r="AK53180" s="104"/>
      <c r="AL53180" s="104"/>
      <c r="AO53180" s="104"/>
      <c r="AP53180" s="104"/>
    </row>
    <row r="53181" spans="21:42" ht="15" customHeight="1" x14ac:dyDescent="0.25">
      <c r="U53181" s="104"/>
      <c r="AB53181" s="104"/>
      <c r="AC53181" s="104"/>
      <c r="AF53181" s="104"/>
      <c r="AG53181" s="104"/>
      <c r="AK53181" s="104"/>
      <c r="AL53181" s="104"/>
      <c r="AO53181" s="104"/>
      <c r="AP53181" s="104"/>
    </row>
    <row r="53182" spans="21:42" ht="15" customHeight="1" x14ac:dyDescent="0.25">
      <c r="U53182" s="104"/>
      <c r="AB53182" s="104"/>
      <c r="AC53182" s="104"/>
      <c r="AF53182" s="104"/>
      <c r="AG53182" s="104"/>
      <c r="AK53182" s="104"/>
      <c r="AL53182" s="104"/>
      <c r="AO53182" s="104"/>
      <c r="AP53182" s="104"/>
    </row>
    <row r="53183" spans="21:42" ht="15" customHeight="1" x14ac:dyDescent="0.25">
      <c r="U53183" s="104"/>
      <c r="AB53183" s="104"/>
      <c r="AC53183" s="104"/>
      <c r="AF53183" s="104"/>
      <c r="AG53183" s="104"/>
      <c r="AK53183" s="104"/>
      <c r="AL53183" s="104"/>
      <c r="AO53183" s="104"/>
      <c r="AP53183" s="104"/>
    </row>
    <row r="53184" spans="21:42" ht="15" customHeight="1" x14ac:dyDescent="0.25">
      <c r="U53184" s="104"/>
      <c r="AB53184" s="104"/>
      <c r="AC53184" s="104"/>
      <c r="AF53184" s="104"/>
      <c r="AG53184" s="104"/>
      <c r="AK53184" s="104"/>
      <c r="AL53184" s="104"/>
      <c r="AO53184" s="104"/>
      <c r="AP53184" s="104"/>
    </row>
    <row r="53185" spans="21:42" ht="15" customHeight="1" x14ac:dyDescent="0.25">
      <c r="U53185" s="104"/>
      <c r="AB53185" s="104"/>
      <c r="AC53185" s="104"/>
      <c r="AF53185" s="104"/>
      <c r="AG53185" s="104"/>
      <c r="AK53185" s="104"/>
      <c r="AL53185" s="104"/>
      <c r="AO53185" s="104"/>
      <c r="AP53185" s="104"/>
    </row>
    <row r="53186" spans="21:42" ht="15" customHeight="1" x14ac:dyDescent="0.25">
      <c r="U53186" s="104"/>
      <c r="AB53186" s="104"/>
      <c r="AC53186" s="104"/>
      <c r="AF53186" s="104"/>
      <c r="AG53186" s="104"/>
      <c r="AK53186" s="104"/>
      <c r="AL53186" s="104"/>
      <c r="AO53186" s="104"/>
      <c r="AP53186" s="104"/>
    </row>
    <row r="53187" spans="21:42" ht="15" customHeight="1" x14ac:dyDescent="0.25">
      <c r="U53187" s="104"/>
      <c r="AB53187" s="104"/>
      <c r="AC53187" s="104"/>
      <c r="AF53187" s="104"/>
      <c r="AG53187" s="104"/>
      <c r="AK53187" s="104"/>
      <c r="AL53187" s="104"/>
      <c r="AO53187" s="104"/>
      <c r="AP53187" s="104"/>
    </row>
    <row r="53188" spans="21:42" ht="15" customHeight="1" x14ac:dyDescent="0.25">
      <c r="U53188" s="104"/>
      <c r="AB53188" s="104"/>
      <c r="AC53188" s="104"/>
      <c r="AF53188" s="104"/>
      <c r="AG53188" s="104"/>
      <c r="AK53188" s="104"/>
      <c r="AL53188" s="104"/>
      <c r="AO53188" s="104"/>
      <c r="AP53188" s="104"/>
    </row>
    <row r="53189" spans="21:42" ht="15" customHeight="1" x14ac:dyDescent="0.25">
      <c r="U53189" s="104"/>
      <c r="AB53189" s="104"/>
      <c r="AC53189" s="104"/>
      <c r="AF53189" s="104"/>
      <c r="AG53189" s="104"/>
      <c r="AK53189" s="104"/>
      <c r="AL53189" s="104"/>
      <c r="AO53189" s="104"/>
      <c r="AP53189" s="104"/>
    </row>
    <row r="53190" spans="21:42" ht="15" customHeight="1" x14ac:dyDescent="0.25">
      <c r="U53190" s="104"/>
      <c r="AB53190" s="104"/>
      <c r="AC53190" s="104"/>
      <c r="AF53190" s="104"/>
      <c r="AG53190" s="104"/>
      <c r="AK53190" s="104"/>
      <c r="AL53190" s="104"/>
      <c r="AO53190" s="104"/>
      <c r="AP53190" s="104"/>
    </row>
    <row r="53191" spans="21:42" ht="15" customHeight="1" x14ac:dyDescent="0.25">
      <c r="U53191" s="104"/>
      <c r="AB53191" s="104"/>
      <c r="AC53191" s="104"/>
      <c r="AF53191" s="104"/>
      <c r="AG53191" s="104"/>
      <c r="AK53191" s="104"/>
      <c r="AL53191" s="104"/>
      <c r="AO53191" s="104"/>
      <c r="AP53191" s="104"/>
    </row>
    <row r="53192" spans="21:42" ht="15" customHeight="1" x14ac:dyDescent="0.25">
      <c r="U53192" s="104"/>
      <c r="AB53192" s="104"/>
      <c r="AC53192" s="104"/>
      <c r="AF53192" s="104"/>
      <c r="AG53192" s="104"/>
      <c r="AK53192" s="104"/>
      <c r="AL53192" s="104"/>
      <c r="AO53192" s="104"/>
      <c r="AP53192" s="104"/>
    </row>
    <row r="53193" spans="21:42" ht="15" customHeight="1" x14ac:dyDescent="0.25">
      <c r="U53193" s="104"/>
      <c r="AB53193" s="104"/>
      <c r="AC53193" s="104"/>
      <c r="AF53193" s="104"/>
      <c r="AG53193" s="104"/>
      <c r="AK53193" s="104"/>
      <c r="AL53193" s="104"/>
      <c r="AO53193" s="104"/>
      <c r="AP53193" s="104"/>
    </row>
    <row r="53194" spans="21:42" ht="15" customHeight="1" x14ac:dyDescent="0.25">
      <c r="U53194" s="104"/>
      <c r="AB53194" s="104"/>
      <c r="AC53194" s="104"/>
      <c r="AF53194" s="104"/>
      <c r="AG53194" s="104"/>
      <c r="AK53194" s="104"/>
      <c r="AL53194" s="104"/>
      <c r="AO53194" s="104"/>
      <c r="AP53194" s="104"/>
    </row>
    <row r="53195" spans="21:42" ht="15" customHeight="1" x14ac:dyDescent="0.25">
      <c r="U53195" s="104"/>
      <c r="AB53195" s="104"/>
      <c r="AC53195" s="104"/>
      <c r="AF53195" s="104"/>
      <c r="AG53195" s="104"/>
      <c r="AK53195" s="104"/>
      <c r="AL53195" s="104"/>
      <c r="AO53195" s="104"/>
      <c r="AP53195" s="104"/>
    </row>
    <row r="53196" spans="21:42" ht="15" customHeight="1" x14ac:dyDescent="0.25">
      <c r="U53196" s="104"/>
      <c r="AB53196" s="104"/>
      <c r="AC53196" s="104"/>
      <c r="AF53196" s="104"/>
      <c r="AG53196" s="104"/>
      <c r="AK53196" s="104"/>
      <c r="AL53196" s="104"/>
      <c r="AO53196" s="104"/>
      <c r="AP53196" s="104"/>
    </row>
    <row r="53197" spans="21:42" ht="15" customHeight="1" x14ac:dyDescent="0.25">
      <c r="U53197" s="104"/>
      <c r="AB53197" s="104"/>
      <c r="AC53197" s="104"/>
      <c r="AF53197" s="104"/>
      <c r="AG53197" s="104"/>
      <c r="AK53197" s="104"/>
      <c r="AL53197" s="104"/>
      <c r="AO53197" s="104"/>
      <c r="AP53197" s="104"/>
    </row>
    <row r="53198" spans="21:42" ht="15" customHeight="1" x14ac:dyDescent="0.25">
      <c r="U53198" s="104"/>
      <c r="AB53198" s="104"/>
      <c r="AC53198" s="104"/>
      <c r="AF53198" s="104"/>
      <c r="AG53198" s="104"/>
      <c r="AK53198" s="104"/>
      <c r="AL53198" s="104"/>
      <c r="AO53198" s="104"/>
      <c r="AP53198" s="104"/>
    </row>
    <row r="53199" spans="21:42" ht="15" customHeight="1" x14ac:dyDescent="0.25">
      <c r="U53199" s="104"/>
      <c r="AB53199" s="104"/>
      <c r="AC53199" s="104"/>
      <c r="AF53199" s="104"/>
      <c r="AG53199" s="104"/>
      <c r="AK53199" s="104"/>
      <c r="AL53199" s="104"/>
      <c r="AO53199" s="104"/>
      <c r="AP53199" s="104"/>
    </row>
    <row r="53200" spans="21:42" ht="15" customHeight="1" x14ac:dyDescent="0.25">
      <c r="U53200" s="104"/>
      <c r="AB53200" s="104"/>
      <c r="AC53200" s="104"/>
      <c r="AF53200" s="104"/>
      <c r="AG53200" s="104"/>
      <c r="AK53200" s="104"/>
      <c r="AL53200" s="104"/>
      <c r="AO53200" s="104"/>
      <c r="AP53200" s="104"/>
    </row>
    <row r="53201" spans="21:42" ht="15" customHeight="1" x14ac:dyDescent="0.25">
      <c r="U53201" s="104"/>
      <c r="AB53201" s="104"/>
      <c r="AC53201" s="104"/>
      <c r="AF53201" s="104"/>
      <c r="AG53201" s="104"/>
      <c r="AK53201" s="104"/>
      <c r="AL53201" s="104"/>
      <c r="AO53201" s="104"/>
      <c r="AP53201" s="104"/>
    </row>
    <row r="53202" spans="21:42" ht="15" customHeight="1" x14ac:dyDescent="0.25">
      <c r="U53202" s="104"/>
      <c r="AB53202" s="104"/>
      <c r="AC53202" s="104"/>
      <c r="AF53202" s="104"/>
      <c r="AG53202" s="104"/>
      <c r="AK53202" s="104"/>
      <c r="AL53202" s="104"/>
      <c r="AO53202" s="104"/>
      <c r="AP53202" s="104"/>
    </row>
    <row r="53203" spans="21:42" ht="15" customHeight="1" x14ac:dyDescent="0.25">
      <c r="U53203" s="104"/>
      <c r="AB53203" s="104"/>
      <c r="AC53203" s="104"/>
      <c r="AF53203" s="104"/>
      <c r="AG53203" s="104"/>
      <c r="AK53203" s="104"/>
      <c r="AL53203" s="104"/>
      <c r="AO53203" s="104"/>
      <c r="AP53203" s="104"/>
    </row>
    <row r="53204" spans="21:42" ht="15" customHeight="1" x14ac:dyDescent="0.25">
      <c r="U53204" s="104"/>
      <c r="AB53204" s="104"/>
      <c r="AC53204" s="104"/>
      <c r="AF53204" s="104"/>
      <c r="AG53204" s="104"/>
      <c r="AK53204" s="104"/>
      <c r="AL53204" s="104"/>
      <c r="AO53204" s="104"/>
      <c r="AP53204" s="104"/>
    </row>
    <row r="53205" spans="21:42" ht="15" customHeight="1" x14ac:dyDescent="0.25">
      <c r="U53205" s="104"/>
      <c r="AB53205" s="104"/>
      <c r="AC53205" s="104"/>
      <c r="AF53205" s="104"/>
      <c r="AG53205" s="104"/>
      <c r="AK53205" s="104"/>
      <c r="AL53205" s="104"/>
      <c r="AO53205" s="104"/>
      <c r="AP53205" s="104"/>
    </row>
    <row r="53206" spans="21:42" ht="15" customHeight="1" x14ac:dyDescent="0.25">
      <c r="U53206" s="104"/>
      <c r="AB53206" s="104"/>
      <c r="AC53206" s="104"/>
      <c r="AF53206" s="104"/>
      <c r="AG53206" s="104"/>
      <c r="AK53206" s="104"/>
      <c r="AL53206" s="104"/>
      <c r="AO53206" s="104"/>
      <c r="AP53206" s="104"/>
    </row>
    <row r="53207" spans="21:42" ht="15" customHeight="1" x14ac:dyDescent="0.25">
      <c r="U53207" s="104"/>
      <c r="AB53207" s="104"/>
      <c r="AC53207" s="104"/>
      <c r="AF53207" s="104"/>
      <c r="AG53207" s="104"/>
      <c r="AK53207" s="104"/>
      <c r="AL53207" s="104"/>
      <c r="AO53207" s="104"/>
      <c r="AP53207" s="104"/>
    </row>
    <row r="53208" spans="21:42" ht="15" customHeight="1" x14ac:dyDescent="0.25">
      <c r="U53208" s="104"/>
      <c r="AB53208" s="104"/>
      <c r="AC53208" s="104"/>
      <c r="AF53208" s="104"/>
      <c r="AG53208" s="104"/>
      <c r="AK53208" s="104"/>
      <c r="AL53208" s="104"/>
      <c r="AO53208" s="104"/>
      <c r="AP53208" s="104"/>
    </row>
    <row r="53209" spans="21:42" ht="15" customHeight="1" x14ac:dyDescent="0.25">
      <c r="U53209" s="104"/>
      <c r="AB53209" s="104"/>
      <c r="AC53209" s="104"/>
      <c r="AF53209" s="104"/>
      <c r="AG53209" s="104"/>
      <c r="AK53209" s="104"/>
      <c r="AL53209" s="104"/>
      <c r="AO53209" s="104"/>
      <c r="AP53209" s="104"/>
    </row>
    <row r="53210" spans="21:42" ht="15" customHeight="1" x14ac:dyDescent="0.25">
      <c r="U53210" s="104"/>
      <c r="AB53210" s="104"/>
      <c r="AC53210" s="104"/>
      <c r="AF53210" s="104"/>
      <c r="AG53210" s="104"/>
      <c r="AK53210" s="104"/>
      <c r="AL53210" s="104"/>
      <c r="AO53210" s="104"/>
      <c r="AP53210" s="104"/>
    </row>
    <row r="53211" spans="21:42" ht="15" customHeight="1" x14ac:dyDescent="0.25">
      <c r="U53211" s="104"/>
      <c r="AB53211" s="104"/>
      <c r="AC53211" s="104"/>
      <c r="AF53211" s="104"/>
      <c r="AG53211" s="104"/>
      <c r="AK53211" s="104"/>
      <c r="AL53211" s="104"/>
      <c r="AO53211" s="104"/>
      <c r="AP53211" s="104"/>
    </row>
    <row r="53212" spans="21:42" ht="15" customHeight="1" x14ac:dyDescent="0.25">
      <c r="U53212" s="104"/>
      <c r="AB53212" s="104"/>
      <c r="AC53212" s="104"/>
      <c r="AF53212" s="104"/>
      <c r="AG53212" s="104"/>
      <c r="AK53212" s="104"/>
      <c r="AL53212" s="104"/>
      <c r="AO53212" s="104"/>
      <c r="AP53212" s="104"/>
    </row>
    <row r="53213" spans="21:42" ht="15" customHeight="1" x14ac:dyDescent="0.25">
      <c r="U53213" s="104"/>
      <c r="AB53213" s="104"/>
      <c r="AC53213" s="104"/>
      <c r="AF53213" s="104"/>
      <c r="AG53213" s="104"/>
      <c r="AK53213" s="104"/>
      <c r="AL53213" s="104"/>
      <c r="AO53213" s="104"/>
      <c r="AP53213" s="104"/>
    </row>
    <row r="53214" spans="21:42" ht="15" customHeight="1" x14ac:dyDescent="0.25">
      <c r="U53214" s="104"/>
      <c r="AB53214" s="104"/>
      <c r="AC53214" s="104"/>
      <c r="AF53214" s="104"/>
      <c r="AG53214" s="104"/>
      <c r="AK53214" s="104"/>
      <c r="AL53214" s="104"/>
      <c r="AO53214" s="104"/>
      <c r="AP53214" s="104"/>
    </row>
    <row r="53215" spans="21:42" ht="15" customHeight="1" x14ac:dyDescent="0.25">
      <c r="U53215" s="104"/>
      <c r="AB53215" s="104"/>
      <c r="AC53215" s="104"/>
      <c r="AF53215" s="104"/>
      <c r="AG53215" s="104"/>
      <c r="AK53215" s="104"/>
      <c r="AL53215" s="104"/>
      <c r="AO53215" s="104"/>
      <c r="AP53215" s="104"/>
    </row>
    <row r="53216" spans="21:42" ht="15" customHeight="1" x14ac:dyDescent="0.25">
      <c r="U53216" s="104"/>
      <c r="AB53216" s="104"/>
      <c r="AC53216" s="104"/>
      <c r="AF53216" s="104"/>
      <c r="AG53216" s="104"/>
      <c r="AK53216" s="104"/>
      <c r="AL53216" s="104"/>
      <c r="AO53216" s="104"/>
      <c r="AP53216" s="104"/>
    </row>
    <row r="53217" spans="21:42" ht="15" customHeight="1" x14ac:dyDescent="0.25">
      <c r="U53217" s="104"/>
      <c r="AB53217" s="104"/>
      <c r="AC53217" s="104"/>
      <c r="AF53217" s="104"/>
      <c r="AG53217" s="104"/>
      <c r="AK53217" s="104"/>
      <c r="AL53217" s="104"/>
      <c r="AO53217" s="104"/>
      <c r="AP53217" s="104"/>
    </row>
    <row r="53218" spans="21:42" ht="15" customHeight="1" x14ac:dyDescent="0.25">
      <c r="U53218" s="104"/>
      <c r="AB53218" s="104"/>
      <c r="AC53218" s="104"/>
      <c r="AF53218" s="104"/>
      <c r="AG53218" s="104"/>
      <c r="AK53218" s="104"/>
      <c r="AL53218" s="104"/>
      <c r="AO53218" s="104"/>
      <c r="AP53218" s="104"/>
    </row>
    <row r="53219" spans="21:42" ht="15" customHeight="1" x14ac:dyDescent="0.25">
      <c r="U53219" s="104"/>
      <c r="AB53219" s="104"/>
      <c r="AC53219" s="104"/>
      <c r="AF53219" s="104"/>
      <c r="AG53219" s="104"/>
      <c r="AK53219" s="104"/>
      <c r="AL53219" s="104"/>
      <c r="AO53219" s="104"/>
      <c r="AP53219" s="104"/>
    </row>
    <row r="53220" spans="21:42" ht="15" customHeight="1" x14ac:dyDescent="0.25">
      <c r="U53220" s="104"/>
      <c r="AB53220" s="104"/>
      <c r="AC53220" s="104"/>
      <c r="AF53220" s="104"/>
      <c r="AG53220" s="104"/>
      <c r="AK53220" s="104"/>
      <c r="AL53220" s="104"/>
      <c r="AO53220" s="104"/>
      <c r="AP53220" s="104"/>
    </row>
    <row r="53221" spans="21:42" ht="15" customHeight="1" x14ac:dyDescent="0.25">
      <c r="U53221" s="104"/>
      <c r="AB53221" s="104"/>
      <c r="AC53221" s="104"/>
      <c r="AF53221" s="104"/>
      <c r="AG53221" s="104"/>
      <c r="AK53221" s="104"/>
      <c r="AL53221" s="104"/>
      <c r="AO53221" s="104"/>
      <c r="AP53221" s="104"/>
    </row>
    <row r="53222" spans="21:42" ht="15" customHeight="1" x14ac:dyDescent="0.25">
      <c r="U53222" s="104"/>
      <c r="AB53222" s="104"/>
      <c r="AC53222" s="104"/>
      <c r="AF53222" s="104"/>
      <c r="AG53222" s="104"/>
      <c r="AK53222" s="104"/>
      <c r="AL53222" s="104"/>
      <c r="AO53222" s="104"/>
      <c r="AP53222" s="104"/>
    </row>
    <row r="53223" spans="21:42" ht="15" customHeight="1" x14ac:dyDescent="0.25">
      <c r="U53223" s="104"/>
      <c r="AB53223" s="104"/>
      <c r="AC53223" s="104"/>
      <c r="AF53223" s="104"/>
      <c r="AG53223" s="104"/>
      <c r="AK53223" s="104"/>
      <c r="AL53223" s="104"/>
      <c r="AO53223" s="104"/>
      <c r="AP53223" s="104"/>
    </row>
    <row r="53224" spans="21:42" ht="15" customHeight="1" x14ac:dyDescent="0.25">
      <c r="U53224" s="104"/>
      <c r="AB53224" s="104"/>
      <c r="AC53224" s="104"/>
      <c r="AF53224" s="104"/>
      <c r="AG53224" s="104"/>
      <c r="AK53224" s="104"/>
      <c r="AL53224" s="104"/>
      <c r="AO53224" s="104"/>
      <c r="AP53224" s="104"/>
    </row>
    <row r="53225" spans="21:42" ht="15" customHeight="1" x14ac:dyDescent="0.25">
      <c r="U53225" s="104"/>
      <c r="AB53225" s="104"/>
      <c r="AC53225" s="104"/>
      <c r="AF53225" s="104"/>
      <c r="AG53225" s="104"/>
      <c r="AK53225" s="104"/>
      <c r="AL53225" s="104"/>
      <c r="AO53225" s="104"/>
      <c r="AP53225" s="104"/>
    </row>
    <row r="53226" spans="21:42" ht="15" customHeight="1" x14ac:dyDescent="0.25">
      <c r="U53226" s="104"/>
      <c r="AB53226" s="104"/>
      <c r="AC53226" s="104"/>
      <c r="AF53226" s="104"/>
      <c r="AG53226" s="104"/>
      <c r="AK53226" s="104"/>
      <c r="AL53226" s="104"/>
      <c r="AO53226" s="104"/>
      <c r="AP53226" s="104"/>
    </row>
    <row r="53227" spans="21:42" ht="15" customHeight="1" x14ac:dyDescent="0.25">
      <c r="U53227" s="104"/>
      <c r="AB53227" s="104"/>
      <c r="AC53227" s="104"/>
      <c r="AF53227" s="104"/>
      <c r="AG53227" s="104"/>
      <c r="AK53227" s="104"/>
      <c r="AL53227" s="104"/>
      <c r="AO53227" s="104"/>
      <c r="AP53227" s="104"/>
    </row>
    <row r="53228" spans="21:42" ht="15" customHeight="1" x14ac:dyDescent="0.25">
      <c r="U53228" s="104"/>
      <c r="AB53228" s="104"/>
      <c r="AC53228" s="104"/>
      <c r="AF53228" s="104"/>
      <c r="AG53228" s="104"/>
      <c r="AK53228" s="104"/>
      <c r="AL53228" s="104"/>
      <c r="AO53228" s="104"/>
      <c r="AP53228" s="104"/>
    </row>
    <row r="53229" spans="21:42" ht="15" customHeight="1" x14ac:dyDescent="0.25">
      <c r="U53229" s="104"/>
      <c r="AB53229" s="104"/>
      <c r="AC53229" s="104"/>
      <c r="AF53229" s="104"/>
      <c r="AG53229" s="104"/>
      <c r="AK53229" s="104"/>
      <c r="AL53229" s="104"/>
      <c r="AO53229" s="104"/>
      <c r="AP53229" s="104"/>
    </row>
    <row r="53230" spans="21:42" ht="15" customHeight="1" x14ac:dyDescent="0.25">
      <c r="U53230" s="104"/>
      <c r="AB53230" s="104"/>
      <c r="AC53230" s="104"/>
      <c r="AF53230" s="104"/>
      <c r="AG53230" s="104"/>
      <c r="AK53230" s="104"/>
      <c r="AL53230" s="104"/>
      <c r="AO53230" s="104"/>
      <c r="AP53230" s="104"/>
    </row>
    <row r="53231" spans="21:42" ht="15" customHeight="1" x14ac:dyDescent="0.25">
      <c r="U53231" s="104"/>
      <c r="AB53231" s="104"/>
      <c r="AC53231" s="104"/>
      <c r="AF53231" s="104"/>
      <c r="AG53231" s="104"/>
      <c r="AK53231" s="104"/>
      <c r="AL53231" s="104"/>
      <c r="AO53231" s="104"/>
      <c r="AP53231" s="104"/>
    </row>
    <row r="53232" spans="21:42" ht="15" customHeight="1" x14ac:dyDescent="0.25">
      <c r="U53232" s="104"/>
      <c r="AB53232" s="104"/>
      <c r="AC53232" s="104"/>
      <c r="AF53232" s="104"/>
      <c r="AG53232" s="104"/>
      <c r="AK53232" s="104"/>
      <c r="AL53232" s="104"/>
      <c r="AO53232" s="104"/>
      <c r="AP53232" s="104"/>
    </row>
    <row r="53233" spans="21:42" ht="15" customHeight="1" x14ac:dyDescent="0.25">
      <c r="U53233" s="104"/>
      <c r="AB53233" s="104"/>
      <c r="AC53233" s="104"/>
      <c r="AF53233" s="104"/>
      <c r="AG53233" s="104"/>
      <c r="AK53233" s="104"/>
      <c r="AL53233" s="104"/>
      <c r="AO53233" s="104"/>
      <c r="AP53233" s="104"/>
    </row>
    <row r="53234" spans="21:42" ht="15" customHeight="1" x14ac:dyDescent="0.25">
      <c r="U53234" s="104"/>
      <c r="AB53234" s="104"/>
      <c r="AC53234" s="104"/>
      <c r="AF53234" s="104"/>
      <c r="AG53234" s="104"/>
      <c r="AK53234" s="104"/>
      <c r="AL53234" s="104"/>
      <c r="AO53234" s="104"/>
      <c r="AP53234" s="104"/>
    </row>
    <row r="53235" spans="21:42" ht="15" customHeight="1" x14ac:dyDescent="0.25">
      <c r="U53235" s="104"/>
      <c r="AB53235" s="104"/>
      <c r="AC53235" s="104"/>
      <c r="AF53235" s="104"/>
      <c r="AG53235" s="104"/>
      <c r="AK53235" s="104"/>
      <c r="AL53235" s="104"/>
      <c r="AO53235" s="104"/>
      <c r="AP53235" s="104"/>
    </row>
    <row r="53236" spans="21:42" ht="15" customHeight="1" x14ac:dyDescent="0.25">
      <c r="U53236" s="104"/>
      <c r="AB53236" s="104"/>
      <c r="AC53236" s="104"/>
      <c r="AF53236" s="104"/>
      <c r="AG53236" s="104"/>
      <c r="AK53236" s="104"/>
      <c r="AL53236" s="104"/>
      <c r="AO53236" s="104"/>
      <c r="AP53236" s="104"/>
    </row>
    <row r="53237" spans="21:42" ht="15" customHeight="1" x14ac:dyDescent="0.25">
      <c r="U53237" s="104"/>
      <c r="AB53237" s="104"/>
      <c r="AC53237" s="104"/>
      <c r="AF53237" s="104"/>
      <c r="AG53237" s="104"/>
      <c r="AK53237" s="104"/>
      <c r="AL53237" s="104"/>
      <c r="AO53237" s="104"/>
      <c r="AP53237" s="104"/>
    </row>
    <row r="53238" spans="21:42" ht="15" customHeight="1" x14ac:dyDescent="0.25">
      <c r="U53238" s="104"/>
      <c r="AB53238" s="104"/>
      <c r="AC53238" s="104"/>
      <c r="AF53238" s="104"/>
      <c r="AG53238" s="104"/>
      <c r="AK53238" s="104"/>
      <c r="AL53238" s="104"/>
      <c r="AO53238" s="104"/>
      <c r="AP53238" s="104"/>
    </row>
    <row r="53239" spans="21:42" ht="15" customHeight="1" x14ac:dyDescent="0.25">
      <c r="U53239" s="104"/>
      <c r="AB53239" s="104"/>
      <c r="AC53239" s="104"/>
      <c r="AF53239" s="104"/>
      <c r="AG53239" s="104"/>
      <c r="AK53239" s="104"/>
      <c r="AL53239" s="104"/>
      <c r="AO53239" s="104"/>
      <c r="AP53239" s="104"/>
    </row>
    <row r="53240" spans="21:42" ht="15" customHeight="1" x14ac:dyDescent="0.25">
      <c r="U53240" s="104"/>
      <c r="AB53240" s="104"/>
      <c r="AC53240" s="104"/>
      <c r="AF53240" s="104"/>
      <c r="AG53240" s="104"/>
      <c r="AK53240" s="104"/>
      <c r="AL53240" s="104"/>
      <c r="AO53240" s="104"/>
      <c r="AP53240" s="104"/>
    </row>
    <row r="53241" spans="21:42" ht="15" customHeight="1" x14ac:dyDescent="0.25">
      <c r="U53241" s="104"/>
      <c r="AB53241" s="104"/>
      <c r="AC53241" s="104"/>
      <c r="AF53241" s="104"/>
      <c r="AG53241" s="104"/>
      <c r="AK53241" s="104"/>
      <c r="AL53241" s="104"/>
      <c r="AO53241" s="104"/>
      <c r="AP53241" s="104"/>
    </row>
    <row r="53242" spans="21:42" ht="15" customHeight="1" x14ac:dyDescent="0.25">
      <c r="U53242" s="104"/>
      <c r="AB53242" s="104"/>
      <c r="AC53242" s="104"/>
      <c r="AF53242" s="104"/>
      <c r="AG53242" s="104"/>
      <c r="AK53242" s="104"/>
      <c r="AL53242" s="104"/>
      <c r="AO53242" s="104"/>
      <c r="AP53242" s="104"/>
    </row>
    <row r="53243" spans="21:42" ht="15" customHeight="1" x14ac:dyDescent="0.25">
      <c r="U53243" s="104"/>
      <c r="AB53243" s="104"/>
      <c r="AC53243" s="104"/>
      <c r="AF53243" s="104"/>
      <c r="AG53243" s="104"/>
      <c r="AK53243" s="104"/>
      <c r="AL53243" s="104"/>
      <c r="AO53243" s="104"/>
      <c r="AP53243" s="104"/>
    </row>
    <row r="53244" spans="21:42" ht="15" customHeight="1" x14ac:dyDescent="0.25">
      <c r="U53244" s="104"/>
      <c r="AB53244" s="104"/>
      <c r="AC53244" s="104"/>
      <c r="AF53244" s="104"/>
      <c r="AG53244" s="104"/>
      <c r="AK53244" s="104"/>
      <c r="AL53244" s="104"/>
      <c r="AO53244" s="104"/>
      <c r="AP53244" s="104"/>
    </row>
    <row r="53245" spans="21:42" ht="15" customHeight="1" x14ac:dyDescent="0.25">
      <c r="U53245" s="104"/>
      <c r="AB53245" s="104"/>
      <c r="AC53245" s="104"/>
      <c r="AF53245" s="104"/>
      <c r="AG53245" s="104"/>
      <c r="AK53245" s="104"/>
      <c r="AL53245" s="104"/>
      <c r="AO53245" s="104"/>
      <c r="AP53245" s="104"/>
    </row>
    <row r="53246" spans="21:42" ht="15" customHeight="1" x14ac:dyDescent="0.25">
      <c r="U53246" s="104"/>
      <c r="AB53246" s="104"/>
      <c r="AC53246" s="104"/>
      <c r="AF53246" s="104"/>
      <c r="AG53246" s="104"/>
      <c r="AK53246" s="104"/>
      <c r="AL53246" s="104"/>
      <c r="AO53246" s="104"/>
      <c r="AP53246" s="104"/>
    </row>
    <row r="53247" spans="21:42" ht="15" customHeight="1" x14ac:dyDescent="0.25">
      <c r="U53247" s="104"/>
      <c r="AB53247" s="104"/>
      <c r="AC53247" s="104"/>
      <c r="AF53247" s="104"/>
      <c r="AG53247" s="104"/>
      <c r="AK53247" s="104"/>
      <c r="AL53247" s="104"/>
      <c r="AO53247" s="104"/>
      <c r="AP53247" s="104"/>
    </row>
    <row r="53248" spans="21:42" ht="15" customHeight="1" x14ac:dyDescent="0.25">
      <c r="U53248" s="104"/>
      <c r="AB53248" s="104"/>
      <c r="AC53248" s="104"/>
      <c r="AF53248" s="104"/>
      <c r="AG53248" s="104"/>
      <c r="AK53248" s="104"/>
      <c r="AL53248" s="104"/>
      <c r="AO53248" s="104"/>
      <c r="AP53248" s="104"/>
    </row>
    <row r="53249" spans="21:42" ht="15" customHeight="1" x14ac:dyDescent="0.25">
      <c r="U53249" s="104"/>
      <c r="AB53249" s="104"/>
      <c r="AC53249" s="104"/>
      <c r="AF53249" s="104"/>
      <c r="AG53249" s="104"/>
      <c r="AK53249" s="104"/>
      <c r="AL53249" s="104"/>
      <c r="AO53249" s="104"/>
      <c r="AP53249" s="104"/>
    </row>
    <row r="53250" spans="21:42" ht="15" customHeight="1" x14ac:dyDescent="0.25">
      <c r="U53250" s="104"/>
      <c r="AB53250" s="104"/>
      <c r="AC53250" s="104"/>
      <c r="AF53250" s="104"/>
      <c r="AG53250" s="104"/>
      <c r="AK53250" s="104"/>
      <c r="AL53250" s="104"/>
      <c r="AO53250" s="104"/>
      <c r="AP53250" s="104"/>
    </row>
    <row r="53251" spans="21:42" ht="15" customHeight="1" x14ac:dyDescent="0.25">
      <c r="U53251" s="104"/>
      <c r="AB53251" s="104"/>
      <c r="AC53251" s="104"/>
      <c r="AF53251" s="104"/>
      <c r="AG53251" s="104"/>
      <c r="AK53251" s="104"/>
      <c r="AL53251" s="104"/>
      <c r="AO53251" s="104"/>
      <c r="AP53251" s="104"/>
    </row>
    <row r="53252" spans="21:42" ht="15" customHeight="1" x14ac:dyDescent="0.25">
      <c r="U53252" s="104"/>
      <c r="AB53252" s="104"/>
      <c r="AC53252" s="104"/>
      <c r="AF53252" s="104"/>
      <c r="AG53252" s="104"/>
      <c r="AK53252" s="104"/>
      <c r="AL53252" s="104"/>
      <c r="AO53252" s="104"/>
      <c r="AP53252" s="104"/>
    </row>
    <row r="53253" spans="21:42" ht="15" customHeight="1" x14ac:dyDescent="0.25">
      <c r="U53253" s="104"/>
      <c r="AB53253" s="104"/>
      <c r="AC53253" s="104"/>
      <c r="AF53253" s="104"/>
      <c r="AG53253" s="104"/>
      <c r="AK53253" s="104"/>
      <c r="AL53253" s="104"/>
      <c r="AO53253" s="104"/>
      <c r="AP53253" s="104"/>
    </row>
    <row r="53254" spans="21:42" ht="15" customHeight="1" x14ac:dyDescent="0.25">
      <c r="U53254" s="104"/>
      <c r="AB53254" s="104"/>
      <c r="AC53254" s="104"/>
      <c r="AF53254" s="104"/>
      <c r="AG53254" s="104"/>
      <c r="AK53254" s="104"/>
      <c r="AL53254" s="104"/>
      <c r="AO53254" s="104"/>
      <c r="AP53254" s="104"/>
    </row>
    <row r="53255" spans="21:42" ht="15" customHeight="1" x14ac:dyDescent="0.25">
      <c r="U53255" s="104"/>
      <c r="AB53255" s="104"/>
      <c r="AC53255" s="104"/>
      <c r="AF53255" s="104"/>
      <c r="AG53255" s="104"/>
      <c r="AK53255" s="104"/>
      <c r="AL53255" s="104"/>
      <c r="AO53255" s="104"/>
      <c r="AP53255" s="104"/>
    </row>
    <row r="53256" spans="21:42" ht="15" customHeight="1" x14ac:dyDescent="0.25">
      <c r="U53256" s="104"/>
      <c r="AB53256" s="104"/>
      <c r="AC53256" s="104"/>
      <c r="AF53256" s="104"/>
      <c r="AG53256" s="104"/>
      <c r="AK53256" s="104"/>
      <c r="AL53256" s="104"/>
      <c r="AO53256" s="104"/>
      <c r="AP53256" s="104"/>
    </row>
    <row r="53257" spans="21:42" ht="15" customHeight="1" x14ac:dyDescent="0.25">
      <c r="U53257" s="104"/>
      <c r="AB53257" s="104"/>
      <c r="AC53257" s="104"/>
      <c r="AF53257" s="104"/>
      <c r="AG53257" s="104"/>
      <c r="AK53257" s="104"/>
      <c r="AL53257" s="104"/>
      <c r="AO53257" s="104"/>
      <c r="AP53257" s="104"/>
    </row>
    <row r="53258" spans="21:42" ht="15" customHeight="1" x14ac:dyDescent="0.25">
      <c r="U53258" s="104"/>
      <c r="AB53258" s="104"/>
      <c r="AC53258" s="104"/>
      <c r="AF53258" s="104"/>
      <c r="AG53258" s="104"/>
      <c r="AK53258" s="104"/>
      <c r="AL53258" s="104"/>
      <c r="AO53258" s="104"/>
      <c r="AP53258" s="104"/>
    </row>
    <row r="53259" spans="21:42" ht="15" customHeight="1" x14ac:dyDescent="0.25">
      <c r="U53259" s="104"/>
      <c r="AB53259" s="104"/>
      <c r="AC53259" s="104"/>
      <c r="AF53259" s="104"/>
      <c r="AG53259" s="104"/>
      <c r="AK53259" s="104"/>
      <c r="AL53259" s="104"/>
      <c r="AO53259" s="104"/>
      <c r="AP53259" s="104"/>
    </row>
    <row r="53260" spans="21:42" ht="15" customHeight="1" x14ac:dyDescent="0.25">
      <c r="U53260" s="104"/>
      <c r="AB53260" s="104"/>
      <c r="AC53260" s="104"/>
      <c r="AF53260" s="104"/>
      <c r="AG53260" s="104"/>
      <c r="AK53260" s="104"/>
      <c r="AL53260" s="104"/>
      <c r="AO53260" s="104"/>
      <c r="AP53260" s="104"/>
    </row>
    <row r="53261" spans="21:42" ht="15" customHeight="1" x14ac:dyDescent="0.25">
      <c r="U53261" s="104"/>
      <c r="AB53261" s="104"/>
      <c r="AC53261" s="104"/>
      <c r="AF53261" s="104"/>
      <c r="AG53261" s="104"/>
      <c r="AK53261" s="104"/>
      <c r="AL53261" s="104"/>
      <c r="AO53261" s="104"/>
      <c r="AP53261" s="104"/>
    </row>
    <row r="53262" spans="21:42" ht="15" customHeight="1" x14ac:dyDescent="0.25">
      <c r="U53262" s="104"/>
      <c r="AB53262" s="104"/>
      <c r="AC53262" s="104"/>
      <c r="AF53262" s="104"/>
      <c r="AG53262" s="104"/>
      <c r="AK53262" s="104"/>
      <c r="AL53262" s="104"/>
      <c r="AO53262" s="104"/>
      <c r="AP53262" s="104"/>
    </row>
    <row r="53263" spans="21:42" ht="15" customHeight="1" x14ac:dyDescent="0.25">
      <c r="U53263" s="104"/>
      <c r="AB53263" s="104"/>
      <c r="AC53263" s="104"/>
      <c r="AF53263" s="104"/>
      <c r="AG53263" s="104"/>
      <c r="AK53263" s="104"/>
      <c r="AL53263" s="104"/>
      <c r="AO53263" s="104"/>
      <c r="AP53263" s="104"/>
    </row>
    <row r="53264" spans="21:42" ht="15" customHeight="1" x14ac:dyDescent="0.25">
      <c r="U53264" s="104"/>
      <c r="AB53264" s="104"/>
      <c r="AC53264" s="104"/>
      <c r="AF53264" s="104"/>
      <c r="AG53264" s="104"/>
      <c r="AK53264" s="104"/>
      <c r="AL53264" s="104"/>
      <c r="AO53264" s="104"/>
      <c r="AP53264" s="104"/>
    </row>
    <row r="53265" spans="21:42" ht="15" customHeight="1" x14ac:dyDescent="0.25">
      <c r="U53265" s="104"/>
      <c r="AB53265" s="104"/>
      <c r="AC53265" s="104"/>
      <c r="AF53265" s="104"/>
      <c r="AG53265" s="104"/>
      <c r="AK53265" s="104"/>
      <c r="AL53265" s="104"/>
      <c r="AO53265" s="104"/>
      <c r="AP53265" s="104"/>
    </row>
    <row r="53266" spans="21:42" ht="15" customHeight="1" x14ac:dyDescent="0.25">
      <c r="U53266" s="104"/>
      <c r="AB53266" s="104"/>
      <c r="AC53266" s="104"/>
      <c r="AF53266" s="104"/>
      <c r="AG53266" s="104"/>
      <c r="AK53266" s="104"/>
      <c r="AL53266" s="104"/>
      <c r="AO53266" s="104"/>
      <c r="AP53266" s="104"/>
    </row>
    <row r="53267" spans="21:42" ht="15" customHeight="1" x14ac:dyDescent="0.25">
      <c r="U53267" s="104"/>
      <c r="AB53267" s="104"/>
      <c r="AC53267" s="104"/>
      <c r="AF53267" s="104"/>
      <c r="AG53267" s="104"/>
      <c r="AK53267" s="104"/>
      <c r="AL53267" s="104"/>
      <c r="AO53267" s="104"/>
      <c r="AP53267" s="104"/>
    </row>
    <row r="53268" spans="21:42" ht="15" customHeight="1" x14ac:dyDescent="0.25">
      <c r="U53268" s="104"/>
      <c r="AB53268" s="104"/>
      <c r="AC53268" s="104"/>
      <c r="AF53268" s="104"/>
      <c r="AG53268" s="104"/>
      <c r="AK53268" s="104"/>
      <c r="AL53268" s="104"/>
      <c r="AO53268" s="104"/>
      <c r="AP53268" s="104"/>
    </row>
    <row r="53269" spans="21:42" ht="15" customHeight="1" x14ac:dyDescent="0.25">
      <c r="U53269" s="104"/>
      <c r="AB53269" s="104"/>
      <c r="AC53269" s="104"/>
      <c r="AF53269" s="104"/>
      <c r="AG53269" s="104"/>
      <c r="AK53269" s="104"/>
      <c r="AL53269" s="104"/>
      <c r="AO53269" s="104"/>
      <c r="AP53269" s="104"/>
    </row>
    <row r="53270" spans="21:42" ht="15" customHeight="1" x14ac:dyDescent="0.25">
      <c r="U53270" s="104"/>
      <c r="AB53270" s="104"/>
      <c r="AC53270" s="104"/>
      <c r="AF53270" s="104"/>
      <c r="AG53270" s="104"/>
      <c r="AK53270" s="104"/>
      <c r="AL53270" s="104"/>
      <c r="AO53270" s="104"/>
      <c r="AP53270" s="104"/>
    </row>
    <row r="53271" spans="21:42" ht="15" customHeight="1" x14ac:dyDescent="0.25">
      <c r="U53271" s="104"/>
      <c r="AB53271" s="104"/>
      <c r="AC53271" s="104"/>
      <c r="AF53271" s="104"/>
      <c r="AG53271" s="104"/>
      <c r="AK53271" s="104"/>
      <c r="AL53271" s="104"/>
      <c r="AO53271" s="104"/>
      <c r="AP53271" s="104"/>
    </row>
    <row r="53272" spans="21:42" ht="15" customHeight="1" x14ac:dyDescent="0.25">
      <c r="U53272" s="104"/>
      <c r="AB53272" s="104"/>
      <c r="AC53272" s="104"/>
      <c r="AF53272" s="104"/>
      <c r="AG53272" s="104"/>
      <c r="AK53272" s="104"/>
      <c r="AL53272" s="104"/>
      <c r="AO53272" s="104"/>
      <c r="AP53272" s="104"/>
    </row>
    <row r="53273" spans="21:42" ht="15" customHeight="1" x14ac:dyDescent="0.25">
      <c r="U53273" s="104"/>
      <c r="AB53273" s="104"/>
      <c r="AC53273" s="104"/>
      <c r="AF53273" s="104"/>
      <c r="AG53273" s="104"/>
      <c r="AK53273" s="104"/>
      <c r="AL53273" s="104"/>
      <c r="AO53273" s="104"/>
      <c r="AP53273" s="104"/>
    </row>
    <row r="53274" spans="21:42" ht="15" customHeight="1" x14ac:dyDescent="0.25">
      <c r="U53274" s="104"/>
      <c r="AB53274" s="104"/>
      <c r="AC53274" s="104"/>
      <c r="AF53274" s="104"/>
      <c r="AG53274" s="104"/>
      <c r="AK53274" s="104"/>
      <c r="AL53274" s="104"/>
      <c r="AO53274" s="104"/>
      <c r="AP53274" s="104"/>
    </row>
    <row r="53275" spans="21:42" ht="15" customHeight="1" x14ac:dyDescent="0.25">
      <c r="U53275" s="104"/>
      <c r="AB53275" s="104"/>
      <c r="AC53275" s="104"/>
      <c r="AF53275" s="104"/>
      <c r="AG53275" s="104"/>
      <c r="AK53275" s="104"/>
      <c r="AL53275" s="104"/>
      <c r="AO53275" s="104"/>
      <c r="AP53275" s="104"/>
    </row>
    <row r="53276" spans="21:42" ht="15" customHeight="1" x14ac:dyDescent="0.25">
      <c r="U53276" s="104"/>
      <c r="AB53276" s="104"/>
      <c r="AC53276" s="104"/>
      <c r="AF53276" s="104"/>
      <c r="AG53276" s="104"/>
      <c r="AK53276" s="104"/>
      <c r="AL53276" s="104"/>
      <c r="AO53276" s="104"/>
      <c r="AP53276" s="104"/>
    </row>
    <row r="53277" spans="21:42" ht="15" customHeight="1" x14ac:dyDescent="0.25">
      <c r="U53277" s="104"/>
      <c r="AB53277" s="104"/>
      <c r="AC53277" s="104"/>
      <c r="AF53277" s="104"/>
      <c r="AG53277" s="104"/>
      <c r="AK53277" s="104"/>
      <c r="AL53277" s="104"/>
      <c r="AO53277" s="104"/>
      <c r="AP53277" s="104"/>
    </row>
    <row r="53278" spans="21:42" ht="15" customHeight="1" x14ac:dyDescent="0.25">
      <c r="U53278" s="104"/>
      <c r="AB53278" s="104"/>
      <c r="AC53278" s="104"/>
      <c r="AF53278" s="104"/>
      <c r="AG53278" s="104"/>
      <c r="AK53278" s="104"/>
      <c r="AL53278" s="104"/>
      <c r="AO53278" s="104"/>
      <c r="AP53278" s="104"/>
    </row>
    <row r="53279" spans="21:42" ht="15" customHeight="1" x14ac:dyDescent="0.25">
      <c r="U53279" s="104"/>
      <c r="AB53279" s="104"/>
      <c r="AC53279" s="104"/>
      <c r="AF53279" s="104"/>
      <c r="AG53279" s="104"/>
      <c r="AK53279" s="104"/>
      <c r="AL53279" s="104"/>
      <c r="AO53279" s="104"/>
      <c r="AP53279" s="104"/>
    </row>
    <row r="53280" spans="21:42" ht="15" customHeight="1" x14ac:dyDescent="0.25">
      <c r="U53280" s="104"/>
      <c r="AB53280" s="104"/>
      <c r="AC53280" s="104"/>
      <c r="AF53280" s="104"/>
      <c r="AG53280" s="104"/>
      <c r="AK53280" s="104"/>
      <c r="AL53280" s="104"/>
      <c r="AO53280" s="104"/>
      <c r="AP53280" s="104"/>
    </row>
    <row r="53281" spans="21:42" ht="15" customHeight="1" x14ac:dyDescent="0.25">
      <c r="U53281" s="104"/>
      <c r="AB53281" s="104"/>
      <c r="AC53281" s="104"/>
      <c r="AF53281" s="104"/>
      <c r="AG53281" s="104"/>
      <c r="AK53281" s="104"/>
      <c r="AL53281" s="104"/>
      <c r="AO53281" s="104"/>
      <c r="AP53281" s="104"/>
    </row>
    <row r="53282" spans="21:42" ht="15" customHeight="1" x14ac:dyDescent="0.25">
      <c r="U53282" s="104"/>
      <c r="AB53282" s="104"/>
      <c r="AC53282" s="104"/>
      <c r="AF53282" s="104"/>
      <c r="AG53282" s="104"/>
      <c r="AK53282" s="104"/>
      <c r="AL53282" s="104"/>
      <c r="AO53282" s="104"/>
      <c r="AP53282" s="104"/>
    </row>
    <row r="53283" spans="21:42" ht="15" customHeight="1" x14ac:dyDescent="0.25">
      <c r="U53283" s="104"/>
      <c r="AB53283" s="104"/>
      <c r="AC53283" s="104"/>
      <c r="AF53283" s="104"/>
      <c r="AG53283" s="104"/>
      <c r="AK53283" s="104"/>
      <c r="AL53283" s="104"/>
      <c r="AO53283" s="104"/>
      <c r="AP53283" s="104"/>
    </row>
    <row r="53284" spans="21:42" ht="15" customHeight="1" x14ac:dyDescent="0.25">
      <c r="U53284" s="104"/>
      <c r="AB53284" s="104"/>
      <c r="AC53284" s="104"/>
      <c r="AF53284" s="104"/>
      <c r="AG53284" s="104"/>
      <c r="AK53284" s="104"/>
      <c r="AL53284" s="104"/>
      <c r="AO53284" s="104"/>
      <c r="AP53284" s="104"/>
    </row>
    <row r="53285" spans="21:42" ht="15" customHeight="1" x14ac:dyDescent="0.25">
      <c r="U53285" s="104"/>
      <c r="AB53285" s="104"/>
      <c r="AC53285" s="104"/>
      <c r="AF53285" s="104"/>
      <c r="AG53285" s="104"/>
      <c r="AK53285" s="104"/>
      <c r="AL53285" s="104"/>
      <c r="AO53285" s="104"/>
      <c r="AP53285" s="104"/>
    </row>
    <row r="53286" spans="21:42" ht="15" customHeight="1" x14ac:dyDescent="0.25">
      <c r="U53286" s="104"/>
      <c r="AB53286" s="104"/>
      <c r="AC53286" s="104"/>
      <c r="AF53286" s="104"/>
      <c r="AG53286" s="104"/>
      <c r="AK53286" s="104"/>
      <c r="AL53286" s="104"/>
      <c r="AO53286" s="104"/>
      <c r="AP53286" s="104"/>
    </row>
    <row r="53287" spans="21:42" ht="15" customHeight="1" x14ac:dyDescent="0.25">
      <c r="U53287" s="104"/>
      <c r="AB53287" s="104"/>
      <c r="AC53287" s="104"/>
      <c r="AF53287" s="104"/>
      <c r="AG53287" s="104"/>
      <c r="AK53287" s="104"/>
      <c r="AL53287" s="104"/>
      <c r="AO53287" s="104"/>
      <c r="AP53287" s="104"/>
    </row>
    <row r="53288" spans="21:42" ht="15" customHeight="1" x14ac:dyDescent="0.25">
      <c r="U53288" s="104"/>
      <c r="AB53288" s="104"/>
      <c r="AC53288" s="104"/>
      <c r="AF53288" s="104"/>
      <c r="AG53288" s="104"/>
      <c r="AK53288" s="104"/>
      <c r="AL53288" s="104"/>
      <c r="AO53288" s="104"/>
      <c r="AP53288" s="104"/>
    </row>
    <row r="53289" spans="21:42" ht="15" customHeight="1" x14ac:dyDescent="0.25">
      <c r="U53289" s="104"/>
      <c r="AB53289" s="104"/>
      <c r="AC53289" s="104"/>
      <c r="AF53289" s="104"/>
      <c r="AG53289" s="104"/>
      <c r="AK53289" s="104"/>
      <c r="AL53289" s="104"/>
      <c r="AO53289" s="104"/>
      <c r="AP53289" s="104"/>
    </row>
    <row r="53290" spans="21:42" ht="15" customHeight="1" x14ac:dyDescent="0.25">
      <c r="U53290" s="104"/>
      <c r="AB53290" s="104"/>
      <c r="AC53290" s="104"/>
      <c r="AF53290" s="104"/>
      <c r="AG53290" s="104"/>
      <c r="AK53290" s="104"/>
      <c r="AL53290" s="104"/>
      <c r="AO53290" s="104"/>
      <c r="AP53290" s="104"/>
    </row>
    <row r="53291" spans="21:42" ht="15" customHeight="1" x14ac:dyDescent="0.25">
      <c r="U53291" s="104"/>
      <c r="AB53291" s="104"/>
      <c r="AC53291" s="104"/>
      <c r="AF53291" s="104"/>
      <c r="AG53291" s="104"/>
      <c r="AK53291" s="104"/>
      <c r="AL53291" s="104"/>
      <c r="AO53291" s="104"/>
      <c r="AP53291" s="104"/>
    </row>
    <row r="53292" spans="21:42" ht="15" customHeight="1" x14ac:dyDescent="0.25">
      <c r="U53292" s="104"/>
      <c r="AB53292" s="104"/>
      <c r="AC53292" s="104"/>
      <c r="AF53292" s="104"/>
      <c r="AG53292" s="104"/>
      <c r="AK53292" s="104"/>
      <c r="AL53292" s="104"/>
      <c r="AO53292" s="104"/>
      <c r="AP53292" s="104"/>
    </row>
    <row r="53293" spans="21:42" ht="15" customHeight="1" x14ac:dyDescent="0.25">
      <c r="U53293" s="104"/>
      <c r="AB53293" s="104"/>
      <c r="AC53293" s="104"/>
      <c r="AF53293" s="104"/>
      <c r="AG53293" s="104"/>
      <c r="AK53293" s="104"/>
      <c r="AL53293" s="104"/>
      <c r="AO53293" s="104"/>
      <c r="AP53293" s="104"/>
    </row>
    <row r="53294" spans="21:42" ht="15" customHeight="1" x14ac:dyDescent="0.25">
      <c r="U53294" s="104"/>
      <c r="AB53294" s="104"/>
      <c r="AC53294" s="104"/>
      <c r="AF53294" s="104"/>
      <c r="AG53294" s="104"/>
      <c r="AK53294" s="104"/>
      <c r="AL53294" s="104"/>
      <c r="AO53294" s="104"/>
      <c r="AP53294" s="104"/>
    </row>
    <row r="53295" spans="21:42" ht="15" customHeight="1" x14ac:dyDescent="0.25">
      <c r="U53295" s="104"/>
      <c r="AB53295" s="104"/>
      <c r="AC53295" s="104"/>
      <c r="AF53295" s="104"/>
      <c r="AG53295" s="104"/>
      <c r="AK53295" s="104"/>
      <c r="AL53295" s="104"/>
      <c r="AO53295" s="104"/>
      <c r="AP53295" s="104"/>
    </row>
    <row r="53296" spans="21:42" ht="15" customHeight="1" x14ac:dyDescent="0.25">
      <c r="U53296" s="104"/>
      <c r="AB53296" s="104"/>
      <c r="AC53296" s="104"/>
      <c r="AF53296" s="104"/>
      <c r="AG53296" s="104"/>
      <c r="AK53296" s="104"/>
      <c r="AL53296" s="104"/>
      <c r="AO53296" s="104"/>
      <c r="AP53296" s="104"/>
    </row>
    <row r="53297" spans="21:42" ht="15" customHeight="1" x14ac:dyDescent="0.25">
      <c r="U53297" s="104"/>
      <c r="AB53297" s="104"/>
      <c r="AC53297" s="104"/>
      <c r="AF53297" s="104"/>
      <c r="AG53297" s="104"/>
      <c r="AK53297" s="104"/>
      <c r="AL53297" s="104"/>
      <c r="AO53297" s="104"/>
      <c r="AP53297" s="104"/>
    </row>
    <row r="53298" spans="21:42" ht="15" customHeight="1" x14ac:dyDescent="0.25">
      <c r="U53298" s="104"/>
      <c r="AB53298" s="104"/>
      <c r="AC53298" s="104"/>
      <c r="AF53298" s="104"/>
      <c r="AG53298" s="104"/>
      <c r="AK53298" s="104"/>
      <c r="AL53298" s="104"/>
      <c r="AO53298" s="104"/>
      <c r="AP53298" s="104"/>
    </row>
    <row r="53299" spans="21:42" ht="15" customHeight="1" x14ac:dyDescent="0.25">
      <c r="U53299" s="104"/>
      <c r="AB53299" s="104"/>
      <c r="AC53299" s="104"/>
      <c r="AF53299" s="104"/>
      <c r="AG53299" s="104"/>
      <c r="AK53299" s="104"/>
      <c r="AL53299" s="104"/>
      <c r="AO53299" s="104"/>
      <c r="AP53299" s="104"/>
    </row>
    <row r="53300" spans="21:42" ht="15" customHeight="1" x14ac:dyDescent="0.25">
      <c r="U53300" s="104"/>
      <c r="AB53300" s="104"/>
      <c r="AC53300" s="104"/>
      <c r="AF53300" s="104"/>
      <c r="AG53300" s="104"/>
      <c r="AK53300" s="104"/>
      <c r="AL53300" s="104"/>
      <c r="AO53300" s="104"/>
      <c r="AP53300" s="104"/>
    </row>
    <row r="53301" spans="21:42" ht="15" customHeight="1" x14ac:dyDescent="0.25">
      <c r="U53301" s="104"/>
      <c r="AB53301" s="104"/>
      <c r="AC53301" s="104"/>
      <c r="AF53301" s="104"/>
      <c r="AG53301" s="104"/>
      <c r="AK53301" s="104"/>
      <c r="AL53301" s="104"/>
      <c r="AO53301" s="104"/>
      <c r="AP53301" s="104"/>
    </row>
    <row r="53302" spans="21:42" ht="15" customHeight="1" x14ac:dyDescent="0.25">
      <c r="U53302" s="104"/>
      <c r="AB53302" s="104"/>
      <c r="AC53302" s="104"/>
      <c r="AF53302" s="104"/>
      <c r="AG53302" s="104"/>
      <c r="AK53302" s="104"/>
      <c r="AL53302" s="104"/>
      <c r="AO53302" s="104"/>
      <c r="AP53302" s="104"/>
    </row>
    <row r="53303" spans="21:42" ht="15" customHeight="1" x14ac:dyDescent="0.25">
      <c r="U53303" s="104"/>
      <c r="AB53303" s="104"/>
      <c r="AC53303" s="104"/>
      <c r="AF53303" s="104"/>
      <c r="AG53303" s="104"/>
      <c r="AK53303" s="104"/>
      <c r="AL53303" s="104"/>
      <c r="AO53303" s="104"/>
      <c r="AP53303" s="104"/>
    </row>
    <row r="53304" spans="21:42" ht="15" customHeight="1" x14ac:dyDescent="0.25">
      <c r="U53304" s="104"/>
      <c r="AB53304" s="104"/>
      <c r="AC53304" s="104"/>
      <c r="AF53304" s="104"/>
      <c r="AG53304" s="104"/>
      <c r="AK53304" s="104"/>
      <c r="AL53304" s="104"/>
      <c r="AO53304" s="104"/>
      <c r="AP53304" s="104"/>
    </row>
    <row r="53305" spans="21:42" ht="15" customHeight="1" x14ac:dyDescent="0.25">
      <c r="U53305" s="104"/>
      <c r="AB53305" s="104"/>
      <c r="AC53305" s="104"/>
      <c r="AF53305" s="104"/>
      <c r="AG53305" s="104"/>
      <c r="AK53305" s="104"/>
      <c r="AL53305" s="104"/>
      <c r="AO53305" s="104"/>
      <c r="AP53305" s="104"/>
    </row>
    <row r="53306" spans="21:42" ht="15" customHeight="1" x14ac:dyDescent="0.25">
      <c r="U53306" s="104"/>
      <c r="AB53306" s="104"/>
      <c r="AC53306" s="104"/>
      <c r="AF53306" s="104"/>
      <c r="AG53306" s="104"/>
      <c r="AK53306" s="104"/>
      <c r="AL53306" s="104"/>
      <c r="AO53306" s="104"/>
      <c r="AP53306" s="104"/>
    </row>
    <row r="53307" spans="21:42" ht="15" customHeight="1" x14ac:dyDescent="0.25">
      <c r="U53307" s="104"/>
      <c r="AB53307" s="104"/>
      <c r="AC53307" s="104"/>
      <c r="AF53307" s="104"/>
      <c r="AG53307" s="104"/>
      <c r="AK53307" s="104"/>
      <c r="AL53307" s="104"/>
      <c r="AO53307" s="104"/>
      <c r="AP53307" s="104"/>
    </row>
    <row r="53308" spans="21:42" ht="15" customHeight="1" x14ac:dyDescent="0.25">
      <c r="U53308" s="104"/>
      <c r="AB53308" s="104"/>
      <c r="AC53308" s="104"/>
      <c r="AF53308" s="104"/>
      <c r="AG53308" s="104"/>
      <c r="AK53308" s="104"/>
      <c r="AL53308" s="104"/>
      <c r="AO53308" s="104"/>
      <c r="AP53308" s="104"/>
    </row>
    <row r="53309" spans="21:42" ht="15" customHeight="1" x14ac:dyDescent="0.25">
      <c r="U53309" s="104"/>
      <c r="AB53309" s="104"/>
      <c r="AC53309" s="104"/>
      <c r="AF53309" s="104"/>
      <c r="AG53309" s="104"/>
      <c r="AK53309" s="104"/>
      <c r="AL53309" s="104"/>
      <c r="AO53309" s="104"/>
      <c r="AP53309" s="104"/>
    </row>
    <row r="53310" spans="21:42" ht="15" customHeight="1" x14ac:dyDescent="0.25">
      <c r="U53310" s="104"/>
      <c r="AB53310" s="104"/>
      <c r="AC53310" s="104"/>
      <c r="AF53310" s="104"/>
      <c r="AG53310" s="104"/>
      <c r="AK53310" s="104"/>
      <c r="AL53310" s="104"/>
      <c r="AO53310" s="104"/>
      <c r="AP53310" s="104"/>
    </row>
    <row r="53311" spans="21:42" ht="15" customHeight="1" x14ac:dyDescent="0.25">
      <c r="U53311" s="104"/>
      <c r="AB53311" s="104"/>
      <c r="AC53311" s="104"/>
      <c r="AF53311" s="104"/>
      <c r="AG53311" s="104"/>
      <c r="AK53311" s="104"/>
      <c r="AL53311" s="104"/>
      <c r="AO53311" s="104"/>
      <c r="AP53311" s="104"/>
    </row>
    <row r="53312" spans="21:42" ht="15" customHeight="1" x14ac:dyDescent="0.25">
      <c r="U53312" s="104"/>
      <c r="AB53312" s="104"/>
      <c r="AC53312" s="104"/>
      <c r="AF53312" s="104"/>
      <c r="AG53312" s="104"/>
      <c r="AK53312" s="104"/>
      <c r="AL53312" s="104"/>
      <c r="AO53312" s="104"/>
      <c r="AP53312" s="104"/>
    </row>
    <row r="53313" spans="21:42" ht="15" customHeight="1" x14ac:dyDescent="0.25">
      <c r="U53313" s="104"/>
      <c r="AB53313" s="104"/>
      <c r="AC53313" s="104"/>
      <c r="AF53313" s="104"/>
      <c r="AG53313" s="104"/>
      <c r="AK53313" s="104"/>
      <c r="AL53313" s="104"/>
      <c r="AO53313" s="104"/>
      <c r="AP53313" s="104"/>
    </row>
    <row r="53314" spans="21:42" ht="15" customHeight="1" x14ac:dyDescent="0.25">
      <c r="U53314" s="104"/>
      <c r="AB53314" s="104"/>
      <c r="AC53314" s="104"/>
      <c r="AF53314" s="104"/>
      <c r="AG53314" s="104"/>
      <c r="AK53314" s="104"/>
      <c r="AL53314" s="104"/>
      <c r="AO53314" s="104"/>
      <c r="AP53314" s="104"/>
    </row>
    <row r="53315" spans="21:42" ht="15" customHeight="1" x14ac:dyDescent="0.25">
      <c r="U53315" s="104"/>
      <c r="AB53315" s="104"/>
      <c r="AC53315" s="104"/>
      <c r="AF53315" s="104"/>
      <c r="AG53315" s="104"/>
      <c r="AK53315" s="104"/>
      <c r="AL53315" s="104"/>
      <c r="AO53315" s="104"/>
      <c r="AP53315" s="104"/>
    </row>
    <row r="53316" spans="21:42" ht="15" customHeight="1" x14ac:dyDescent="0.25">
      <c r="U53316" s="104"/>
      <c r="AB53316" s="104"/>
      <c r="AC53316" s="104"/>
      <c r="AF53316" s="104"/>
      <c r="AG53316" s="104"/>
      <c r="AK53316" s="104"/>
      <c r="AL53316" s="104"/>
      <c r="AO53316" s="104"/>
      <c r="AP53316" s="104"/>
    </row>
    <row r="53317" spans="21:42" ht="15" customHeight="1" x14ac:dyDescent="0.25">
      <c r="U53317" s="104"/>
      <c r="AB53317" s="104"/>
      <c r="AC53317" s="104"/>
      <c r="AF53317" s="104"/>
      <c r="AG53317" s="104"/>
      <c r="AK53317" s="104"/>
      <c r="AL53317" s="104"/>
      <c r="AO53317" s="104"/>
      <c r="AP53317" s="104"/>
    </row>
    <row r="53318" spans="21:42" ht="15" customHeight="1" x14ac:dyDescent="0.25">
      <c r="U53318" s="104"/>
      <c r="AB53318" s="104"/>
      <c r="AC53318" s="104"/>
      <c r="AF53318" s="104"/>
      <c r="AG53318" s="104"/>
      <c r="AK53318" s="104"/>
      <c r="AL53318" s="104"/>
      <c r="AO53318" s="104"/>
      <c r="AP53318" s="104"/>
    </row>
    <row r="53319" spans="21:42" ht="15" customHeight="1" x14ac:dyDescent="0.25">
      <c r="U53319" s="104"/>
      <c r="AB53319" s="104"/>
      <c r="AC53319" s="104"/>
      <c r="AF53319" s="104"/>
      <c r="AG53319" s="104"/>
      <c r="AK53319" s="104"/>
      <c r="AL53319" s="104"/>
      <c r="AO53319" s="104"/>
      <c r="AP53319" s="104"/>
    </row>
    <row r="53320" spans="21:42" ht="15" customHeight="1" x14ac:dyDescent="0.25">
      <c r="U53320" s="104"/>
      <c r="AB53320" s="104"/>
      <c r="AC53320" s="104"/>
      <c r="AF53320" s="104"/>
      <c r="AG53320" s="104"/>
      <c r="AK53320" s="104"/>
      <c r="AL53320" s="104"/>
      <c r="AO53320" s="104"/>
      <c r="AP53320" s="104"/>
    </row>
    <row r="53321" spans="21:42" ht="15" customHeight="1" x14ac:dyDescent="0.25">
      <c r="U53321" s="104"/>
      <c r="AB53321" s="104"/>
      <c r="AC53321" s="104"/>
      <c r="AF53321" s="104"/>
      <c r="AG53321" s="104"/>
      <c r="AK53321" s="104"/>
      <c r="AL53321" s="104"/>
      <c r="AO53321" s="104"/>
      <c r="AP53321" s="104"/>
    </row>
    <row r="53322" spans="21:42" ht="15" customHeight="1" x14ac:dyDescent="0.25">
      <c r="U53322" s="104"/>
      <c r="AB53322" s="104"/>
      <c r="AC53322" s="104"/>
      <c r="AF53322" s="104"/>
      <c r="AG53322" s="104"/>
      <c r="AK53322" s="104"/>
      <c r="AL53322" s="104"/>
      <c r="AO53322" s="104"/>
      <c r="AP53322" s="104"/>
    </row>
    <row r="53323" spans="21:42" ht="15" customHeight="1" x14ac:dyDescent="0.25">
      <c r="U53323" s="104"/>
      <c r="AB53323" s="104"/>
      <c r="AC53323" s="104"/>
      <c r="AF53323" s="104"/>
      <c r="AG53323" s="104"/>
      <c r="AK53323" s="104"/>
      <c r="AL53323" s="104"/>
      <c r="AO53323" s="104"/>
      <c r="AP53323" s="104"/>
    </row>
    <row r="53324" spans="21:42" ht="15" customHeight="1" x14ac:dyDescent="0.25">
      <c r="U53324" s="104"/>
      <c r="AB53324" s="104"/>
      <c r="AC53324" s="104"/>
      <c r="AF53324" s="104"/>
      <c r="AG53324" s="104"/>
      <c r="AK53324" s="104"/>
      <c r="AL53324" s="104"/>
      <c r="AO53324" s="104"/>
      <c r="AP53324" s="104"/>
    </row>
    <row r="53325" spans="21:42" ht="15" customHeight="1" x14ac:dyDescent="0.25">
      <c r="U53325" s="104"/>
      <c r="AB53325" s="104"/>
      <c r="AC53325" s="104"/>
      <c r="AF53325" s="104"/>
      <c r="AG53325" s="104"/>
      <c r="AK53325" s="104"/>
      <c r="AL53325" s="104"/>
      <c r="AO53325" s="104"/>
      <c r="AP53325" s="104"/>
    </row>
    <row r="53326" spans="21:42" ht="15" customHeight="1" x14ac:dyDescent="0.25">
      <c r="U53326" s="104"/>
      <c r="AB53326" s="104"/>
      <c r="AC53326" s="104"/>
      <c r="AF53326" s="104"/>
      <c r="AG53326" s="104"/>
      <c r="AK53326" s="104"/>
      <c r="AL53326" s="104"/>
      <c r="AO53326" s="104"/>
      <c r="AP53326" s="104"/>
    </row>
    <row r="53327" spans="21:42" ht="15" customHeight="1" x14ac:dyDescent="0.25">
      <c r="U53327" s="104"/>
      <c r="AB53327" s="104"/>
      <c r="AC53327" s="104"/>
      <c r="AF53327" s="104"/>
      <c r="AG53327" s="104"/>
      <c r="AK53327" s="104"/>
      <c r="AL53327" s="104"/>
      <c r="AO53327" s="104"/>
      <c r="AP53327" s="104"/>
    </row>
    <row r="53328" spans="21:42" ht="15" customHeight="1" x14ac:dyDescent="0.25">
      <c r="U53328" s="104"/>
      <c r="AB53328" s="104"/>
      <c r="AC53328" s="104"/>
      <c r="AF53328" s="104"/>
      <c r="AG53328" s="104"/>
      <c r="AK53328" s="104"/>
      <c r="AL53328" s="104"/>
      <c r="AO53328" s="104"/>
      <c r="AP53328" s="104"/>
    </row>
    <row r="53329" spans="21:42" ht="15" customHeight="1" x14ac:dyDescent="0.25">
      <c r="U53329" s="104"/>
      <c r="AB53329" s="104"/>
      <c r="AC53329" s="104"/>
      <c r="AF53329" s="104"/>
      <c r="AG53329" s="104"/>
      <c r="AK53329" s="104"/>
      <c r="AL53329" s="104"/>
      <c r="AO53329" s="104"/>
      <c r="AP53329" s="104"/>
    </row>
    <row r="53330" spans="21:42" ht="15" customHeight="1" x14ac:dyDescent="0.25">
      <c r="U53330" s="104"/>
      <c r="AB53330" s="104"/>
      <c r="AC53330" s="104"/>
      <c r="AF53330" s="104"/>
      <c r="AG53330" s="104"/>
      <c r="AK53330" s="104"/>
      <c r="AL53330" s="104"/>
      <c r="AO53330" s="104"/>
      <c r="AP53330" s="104"/>
    </row>
    <row r="53331" spans="21:42" ht="15" customHeight="1" x14ac:dyDescent="0.25">
      <c r="U53331" s="104"/>
      <c r="AB53331" s="104"/>
      <c r="AC53331" s="104"/>
      <c r="AF53331" s="104"/>
      <c r="AG53331" s="104"/>
      <c r="AK53331" s="104"/>
      <c r="AL53331" s="104"/>
      <c r="AO53331" s="104"/>
      <c r="AP53331" s="104"/>
    </row>
    <row r="53332" spans="21:42" ht="15" customHeight="1" x14ac:dyDescent="0.25">
      <c r="U53332" s="104"/>
      <c r="AB53332" s="104"/>
      <c r="AC53332" s="104"/>
      <c r="AF53332" s="104"/>
      <c r="AG53332" s="104"/>
      <c r="AK53332" s="104"/>
      <c r="AL53332" s="104"/>
      <c r="AO53332" s="104"/>
      <c r="AP53332" s="104"/>
    </row>
    <row r="53333" spans="21:42" ht="15" customHeight="1" x14ac:dyDescent="0.25">
      <c r="U53333" s="104"/>
      <c r="AB53333" s="104"/>
      <c r="AC53333" s="104"/>
      <c r="AF53333" s="104"/>
      <c r="AG53333" s="104"/>
      <c r="AK53333" s="104"/>
      <c r="AL53333" s="104"/>
      <c r="AO53333" s="104"/>
      <c r="AP53333" s="104"/>
    </row>
    <row r="53334" spans="21:42" ht="15" customHeight="1" x14ac:dyDescent="0.25">
      <c r="U53334" s="104"/>
      <c r="AB53334" s="104"/>
      <c r="AC53334" s="104"/>
      <c r="AF53334" s="104"/>
      <c r="AG53334" s="104"/>
      <c r="AK53334" s="104"/>
      <c r="AL53334" s="104"/>
      <c r="AO53334" s="104"/>
      <c r="AP53334" s="104"/>
    </row>
    <row r="53335" spans="21:42" ht="15" customHeight="1" x14ac:dyDescent="0.25">
      <c r="U53335" s="104"/>
      <c r="AB53335" s="104"/>
      <c r="AC53335" s="104"/>
      <c r="AF53335" s="104"/>
      <c r="AG53335" s="104"/>
      <c r="AK53335" s="104"/>
      <c r="AL53335" s="104"/>
      <c r="AO53335" s="104"/>
      <c r="AP53335" s="104"/>
    </row>
    <row r="53336" spans="21:42" ht="15" customHeight="1" x14ac:dyDescent="0.25">
      <c r="U53336" s="104"/>
      <c r="AB53336" s="104"/>
      <c r="AC53336" s="104"/>
      <c r="AF53336" s="104"/>
      <c r="AG53336" s="104"/>
      <c r="AK53336" s="104"/>
      <c r="AL53336" s="104"/>
      <c r="AO53336" s="104"/>
      <c r="AP53336" s="104"/>
    </row>
    <row r="53337" spans="21:42" ht="15" customHeight="1" x14ac:dyDescent="0.25">
      <c r="U53337" s="104"/>
      <c r="AB53337" s="104"/>
      <c r="AC53337" s="104"/>
      <c r="AF53337" s="104"/>
      <c r="AG53337" s="104"/>
      <c r="AK53337" s="104"/>
      <c r="AL53337" s="104"/>
      <c r="AO53337" s="104"/>
      <c r="AP53337" s="104"/>
    </row>
    <row r="53338" spans="21:42" ht="15" customHeight="1" x14ac:dyDescent="0.25">
      <c r="U53338" s="104"/>
      <c r="AB53338" s="104"/>
      <c r="AC53338" s="104"/>
      <c r="AF53338" s="104"/>
      <c r="AG53338" s="104"/>
      <c r="AK53338" s="104"/>
      <c r="AL53338" s="104"/>
      <c r="AO53338" s="104"/>
      <c r="AP53338" s="104"/>
    </row>
    <row r="53339" spans="21:42" ht="15" customHeight="1" x14ac:dyDescent="0.25">
      <c r="U53339" s="104"/>
      <c r="AB53339" s="104"/>
      <c r="AC53339" s="104"/>
      <c r="AF53339" s="104"/>
      <c r="AG53339" s="104"/>
      <c r="AK53339" s="104"/>
      <c r="AL53339" s="104"/>
      <c r="AO53339" s="104"/>
      <c r="AP53339" s="104"/>
    </row>
    <row r="53340" spans="21:42" ht="15" customHeight="1" x14ac:dyDescent="0.25">
      <c r="U53340" s="104"/>
      <c r="AB53340" s="104"/>
      <c r="AC53340" s="104"/>
      <c r="AF53340" s="104"/>
      <c r="AG53340" s="104"/>
      <c r="AK53340" s="104"/>
      <c r="AL53340" s="104"/>
      <c r="AO53340" s="104"/>
      <c r="AP53340" s="104"/>
    </row>
    <row r="53341" spans="21:42" ht="15" customHeight="1" x14ac:dyDescent="0.25">
      <c r="U53341" s="104"/>
      <c r="AB53341" s="104"/>
      <c r="AC53341" s="104"/>
      <c r="AF53341" s="104"/>
      <c r="AG53341" s="104"/>
      <c r="AK53341" s="104"/>
      <c r="AL53341" s="104"/>
      <c r="AO53341" s="104"/>
      <c r="AP53341" s="104"/>
    </row>
    <row r="53342" spans="21:42" ht="15" customHeight="1" x14ac:dyDescent="0.25">
      <c r="U53342" s="104"/>
      <c r="AB53342" s="104"/>
      <c r="AC53342" s="104"/>
      <c r="AF53342" s="104"/>
      <c r="AG53342" s="104"/>
      <c r="AK53342" s="104"/>
      <c r="AL53342" s="104"/>
      <c r="AO53342" s="104"/>
      <c r="AP53342" s="104"/>
    </row>
    <row r="53343" spans="21:42" ht="15" customHeight="1" x14ac:dyDescent="0.25">
      <c r="U53343" s="104"/>
      <c r="AB53343" s="104"/>
      <c r="AC53343" s="104"/>
      <c r="AF53343" s="104"/>
      <c r="AG53343" s="104"/>
      <c r="AK53343" s="104"/>
      <c r="AL53343" s="104"/>
      <c r="AO53343" s="104"/>
      <c r="AP53343" s="104"/>
    </row>
    <row r="53344" spans="21:42" ht="15" customHeight="1" x14ac:dyDescent="0.25">
      <c r="U53344" s="104"/>
      <c r="AB53344" s="104"/>
      <c r="AC53344" s="104"/>
      <c r="AF53344" s="104"/>
      <c r="AG53344" s="104"/>
      <c r="AK53344" s="104"/>
      <c r="AL53344" s="104"/>
      <c r="AO53344" s="104"/>
      <c r="AP53344" s="104"/>
    </row>
    <row r="53345" spans="21:42" ht="15" customHeight="1" x14ac:dyDescent="0.25">
      <c r="U53345" s="104"/>
      <c r="AB53345" s="104"/>
      <c r="AC53345" s="104"/>
      <c r="AF53345" s="104"/>
      <c r="AG53345" s="104"/>
      <c r="AK53345" s="104"/>
      <c r="AL53345" s="104"/>
      <c r="AO53345" s="104"/>
      <c r="AP53345" s="104"/>
    </row>
    <row r="53346" spans="21:42" ht="15" customHeight="1" x14ac:dyDescent="0.25">
      <c r="U53346" s="104"/>
      <c r="AB53346" s="104"/>
      <c r="AC53346" s="104"/>
      <c r="AF53346" s="104"/>
      <c r="AG53346" s="104"/>
      <c r="AK53346" s="104"/>
      <c r="AL53346" s="104"/>
      <c r="AO53346" s="104"/>
      <c r="AP53346" s="104"/>
    </row>
    <row r="53347" spans="21:42" ht="15" customHeight="1" x14ac:dyDescent="0.25">
      <c r="U53347" s="104"/>
      <c r="AB53347" s="104"/>
      <c r="AC53347" s="104"/>
      <c r="AF53347" s="104"/>
      <c r="AG53347" s="104"/>
      <c r="AK53347" s="104"/>
      <c r="AL53347" s="104"/>
      <c r="AO53347" s="104"/>
      <c r="AP53347" s="104"/>
    </row>
    <row r="53348" spans="21:42" ht="15" customHeight="1" x14ac:dyDescent="0.25">
      <c r="U53348" s="104"/>
      <c r="AB53348" s="104"/>
      <c r="AC53348" s="104"/>
      <c r="AF53348" s="104"/>
      <c r="AG53348" s="104"/>
      <c r="AK53348" s="104"/>
      <c r="AL53348" s="104"/>
      <c r="AO53348" s="104"/>
      <c r="AP53348" s="104"/>
    </row>
    <row r="53349" spans="21:42" ht="15" customHeight="1" x14ac:dyDescent="0.25">
      <c r="U53349" s="104"/>
      <c r="AB53349" s="104"/>
      <c r="AC53349" s="104"/>
      <c r="AF53349" s="104"/>
      <c r="AG53349" s="104"/>
      <c r="AK53349" s="104"/>
      <c r="AL53349" s="104"/>
      <c r="AO53349" s="104"/>
      <c r="AP53349" s="104"/>
    </row>
    <row r="53350" spans="21:42" ht="15" customHeight="1" x14ac:dyDescent="0.25">
      <c r="U53350" s="104"/>
      <c r="AB53350" s="104"/>
      <c r="AC53350" s="104"/>
      <c r="AF53350" s="104"/>
      <c r="AG53350" s="104"/>
      <c r="AK53350" s="104"/>
      <c r="AL53350" s="104"/>
      <c r="AO53350" s="104"/>
      <c r="AP53350" s="104"/>
    </row>
    <row r="53351" spans="21:42" ht="15" customHeight="1" x14ac:dyDescent="0.25">
      <c r="U53351" s="104"/>
      <c r="AB53351" s="104"/>
      <c r="AC53351" s="104"/>
      <c r="AF53351" s="104"/>
      <c r="AG53351" s="104"/>
      <c r="AK53351" s="104"/>
      <c r="AL53351" s="104"/>
      <c r="AO53351" s="104"/>
      <c r="AP53351" s="104"/>
    </row>
    <row r="53352" spans="21:42" ht="15" customHeight="1" x14ac:dyDescent="0.25">
      <c r="U53352" s="104"/>
      <c r="AB53352" s="104"/>
      <c r="AC53352" s="104"/>
      <c r="AF53352" s="104"/>
      <c r="AG53352" s="104"/>
      <c r="AK53352" s="104"/>
      <c r="AL53352" s="104"/>
      <c r="AO53352" s="104"/>
      <c r="AP53352" s="104"/>
    </row>
    <row r="53353" spans="21:42" ht="15" customHeight="1" x14ac:dyDescent="0.25">
      <c r="U53353" s="104"/>
      <c r="AB53353" s="104"/>
      <c r="AC53353" s="104"/>
      <c r="AF53353" s="104"/>
      <c r="AG53353" s="104"/>
      <c r="AK53353" s="104"/>
      <c r="AL53353" s="104"/>
      <c r="AO53353" s="104"/>
      <c r="AP53353" s="104"/>
    </row>
    <row r="53354" spans="21:42" ht="15" customHeight="1" x14ac:dyDescent="0.25">
      <c r="U53354" s="104"/>
      <c r="AB53354" s="104"/>
      <c r="AC53354" s="104"/>
      <c r="AF53354" s="104"/>
      <c r="AG53354" s="104"/>
      <c r="AK53354" s="104"/>
      <c r="AL53354" s="104"/>
      <c r="AO53354" s="104"/>
      <c r="AP53354" s="104"/>
    </row>
    <row r="53355" spans="21:42" ht="15" customHeight="1" x14ac:dyDescent="0.25">
      <c r="U53355" s="104"/>
      <c r="AB53355" s="104"/>
      <c r="AC53355" s="104"/>
      <c r="AF53355" s="104"/>
      <c r="AG53355" s="104"/>
      <c r="AK53355" s="104"/>
      <c r="AL53355" s="104"/>
      <c r="AO53355" s="104"/>
      <c r="AP53355" s="104"/>
    </row>
    <row r="53356" spans="21:42" ht="15" customHeight="1" x14ac:dyDescent="0.25">
      <c r="U53356" s="104"/>
      <c r="AB53356" s="104"/>
      <c r="AC53356" s="104"/>
      <c r="AF53356" s="104"/>
      <c r="AG53356" s="104"/>
      <c r="AK53356" s="104"/>
      <c r="AL53356" s="104"/>
      <c r="AO53356" s="104"/>
      <c r="AP53356" s="104"/>
    </row>
    <row r="53357" spans="21:42" ht="15" customHeight="1" x14ac:dyDescent="0.25">
      <c r="U53357" s="104"/>
      <c r="AB53357" s="104"/>
      <c r="AC53357" s="104"/>
      <c r="AF53357" s="104"/>
      <c r="AG53357" s="104"/>
      <c r="AK53357" s="104"/>
      <c r="AL53357" s="104"/>
      <c r="AO53357" s="104"/>
      <c r="AP53357" s="104"/>
    </row>
    <row r="53358" spans="21:42" ht="15" customHeight="1" x14ac:dyDescent="0.25">
      <c r="U53358" s="104"/>
      <c r="AB53358" s="104"/>
      <c r="AC53358" s="104"/>
      <c r="AF53358" s="104"/>
      <c r="AG53358" s="104"/>
      <c r="AK53358" s="104"/>
      <c r="AL53358" s="104"/>
      <c r="AO53358" s="104"/>
      <c r="AP53358" s="104"/>
    </row>
    <row r="53359" spans="21:42" ht="15" customHeight="1" x14ac:dyDescent="0.25">
      <c r="U53359" s="104"/>
      <c r="AB53359" s="104"/>
      <c r="AC53359" s="104"/>
      <c r="AF53359" s="104"/>
      <c r="AG53359" s="104"/>
      <c r="AK53359" s="104"/>
      <c r="AL53359" s="104"/>
      <c r="AO53359" s="104"/>
      <c r="AP53359" s="104"/>
    </row>
    <row r="53360" spans="21:42" ht="15" customHeight="1" x14ac:dyDescent="0.25">
      <c r="U53360" s="104"/>
      <c r="AB53360" s="104"/>
      <c r="AC53360" s="104"/>
      <c r="AF53360" s="104"/>
      <c r="AG53360" s="104"/>
      <c r="AK53360" s="104"/>
      <c r="AL53360" s="104"/>
      <c r="AO53360" s="104"/>
      <c r="AP53360" s="104"/>
    </row>
    <row r="53361" spans="21:42" ht="15" customHeight="1" x14ac:dyDescent="0.25">
      <c r="U53361" s="104"/>
      <c r="AB53361" s="104"/>
      <c r="AC53361" s="104"/>
      <c r="AF53361" s="104"/>
      <c r="AG53361" s="104"/>
      <c r="AK53361" s="104"/>
      <c r="AL53361" s="104"/>
      <c r="AO53361" s="104"/>
      <c r="AP53361" s="104"/>
    </row>
    <row r="53362" spans="21:42" ht="15" customHeight="1" x14ac:dyDescent="0.25">
      <c r="U53362" s="104"/>
      <c r="AB53362" s="104"/>
      <c r="AC53362" s="104"/>
      <c r="AF53362" s="104"/>
      <c r="AG53362" s="104"/>
      <c r="AK53362" s="104"/>
      <c r="AL53362" s="104"/>
      <c r="AO53362" s="104"/>
      <c r="AP53362" s="104"/>
    </row>
    <row r="53363" spans="21:42" ht="15" customHeight="1" x14ac:dyDescent="0.25">
      <c r="U53363" s="104"/>
      <c r="AB53363" s="104"/>
      <c r="AC53363" s="104"/>
      <c r="AF53363" s="104"/>
      <c r="AG53363" s="104"/>
      <c r="AK53363" s="104"/>
      <c r="AL53363" s="104"/>
      <c r="AO53363" s="104"/>
      <c r="AP53363" s="104"/>
    </row>
    <row r="53364" spans="21:42" ht="15" customHeight="1" x14ac:dyDescent="0.25">
      <c r="U53364" s="104"/>
      <c r="AB53364" s="104"/>
      <c r="AC53364" s="104"/>
      <c r="AF53364" s="104"/>
      <c r="AG53364" s="104"/>
      <c r="AK53364" s="104"/>
      <c r="AL53364" s="104"/>
      <c r="AO53364" s="104"/>
      <c r="AP53364" s="104"/>
    </row>
    <row r="53365" spans="21:42" ht="15" customHeight="1" x14ac:dyDescent="0.25">
      <c r="U53365" s="104"/>
      <c r="AB53365" s="104"/>
      <c r="AC53365" s="104"/>
      <c r="AF53365" s="104"/>
      <c r="AG53365" s="104"/>
      <c r="AK53365" s="104"/>
      <c r="AL53365" s="104"/>
      <c r="AO53365" s="104"/>
      <c r="AP53365" s="104"/>
    </row>
    <row r="53366" spans="21:42" ht="15" customHeight="1" x14ac:dyDescent="0.25">
      <c r="U53366" s="104"/>
      <c r="AB53366" s="104"/>
      <c r="AC53366" s="104"/>
      <c r="AF53366" s="104"/>
      <c r="AG53366" s="104"/>
      <c r="AK53366" s="104"/>
      <c r="AL53366" s="104"/>
      <c r="AO53366" s="104"/>
      <c r="AP53366" s="104"/>
    </row>
    <row r="53367" spans="21:42" ht="15" customHeight="1" x14ac:dyDescent="0.25">
      <c r="U53367" s="104"/>
      <c r="AB53367" s="104"/>
      <c r="AC53367" s="104"/>
      <c r="AF53367" s="104"/>
      <c r="AG53367" s="104"/>
      <c r="AK53367" s="104"/>
      <c r="AL53367" s="104"/>
      <c r="AO53367" s="104"/>
      <c r="AP53367" s="104"/>
    </row>
    <row r="53368" spans="21:42" ht="15" customHeight="1" x14ac:dyDescent="0.25">
      <c r="U53368" s="104"/>
      <c r="AB53368" s="104"/>
      <c r="AC53368" s="104"/>
      <c r="AF53368" s="104"/>
      <c r="AG53368" s="104"/>
      <c r="AK53368" s="104"/>
      <c r="AL53368" s="104"/>
      <c r="AO53368" s="104"/>
      <c r="AP53368" s="104"/>
    </row>
    <row r="53369" spans="21:42" ht="15" customHeight="1" x14ac:dyDescent="0.25">
      <c r="U53369" s="104"/>
      <c r="AB53369" s="104"/>
      <c r="AC53369" s="104"/>
      <c r="AF53369" s="104"/>
      <c r="AG53369" s="104"/>
      <c r="AK53369" s="104"/>
      <c r="AL53369" s="104"/>
      <c r="AO53369" s="104"/>
      <c r="AP53369" s="104"/>
    </row>
    <row r="53370" spans="21:42" ht="15" customHeight="1" x14ac:dyDescent="0.25">
      <c r="U53370" s="104"/>
      <c r="AB53370" s="104"/>
      <c r="AC53370" s="104"/>
      <c r="AF53370" s="104"/>
      <c r="AG53370" s="104"/>
      <c r="AK53370" s="104"/>
      <c r="AL53370" s="104"/>
      <c r="AO53370" s="104"/>
      <c r="AP53370" s="104"/>
    </row>
    <row r="53371" spans="21:42" ht="15" customHeight="1" x14ac:dyDescent="0.25">
      <c r="U53371" s="104"/>
      <c r="AB53371" s="104"/>
      <c r="AC53371" s="104"/>
      <c r="AF53371" s="104"/>
      <c r="AG53371" s="104"/>
      <c r="AK53371" s="104"/>
      <c r="AL53371" s="104"/>
      <c r="AO53371" s="104"/>
      <c r="AP53371" s="104"/>
    </row>
    <row r="53372" spans="21:42" ht="15" customHeight="1" x14ac:dyDescent="0.25">
      <c r="U53372" s="104"/>
      <c r="AB53372" s="104"/>
      <c r="AC53372" s="104"/>
      <c r="AF53372" s="104"/>
      <c r="AG53372" s="104"/>
      <c r="AK53372" s="104"/>
      <c r="AL53372" s="104"/>
      <c r="AO53372" s="104"/>
      <c r="AP53372" s="104"/>
    </row>
    <row r="53373" spans="21:42" ht="15" customHeight="1" x14ac:dyDescent="0.25">
      <c r="U53373" s="104"/>
      <c r="AB53373" s="104"/>
      <c r="AC53373" s="104"/>
      <c r="AF53373" s="104"/>
      <c r="AG53373" s="104"/>
      <c r="AK53373" s="104"/>
      <c r="AL53373" s="104"/>
      <c r="AO53373" s="104"/>
      <c r="AP53373" s="104"/>
    </row>
    <row r="53374" spans="21:42" ht="15" customHeight="1" x14ac:dyDescent="0.25">
      <c r="U53374" s="104"/>
      <c r="AB53374" s="104"/>
      <c r="AC53374" s="104"/>
      <c r="AF53374" s="104"/>
      <c r="AG53374" s="104"/>
      <c r="AK53374" s="104"/>
      <c r="AL53374" s="104"/>
      <c r="AO53374" s="104"/>
      <c r="AP53374" s="104"/>
    </row>
    <row r="53375" spans="21:42" ht="15" customHeight="1" x14ac:dyDescent="0.25">
      <c r="U53375" s="104"/>
      <c r="AB53375" s="104"/>
      <c r="AC53375" s="104"/>
      <c r="AF53375" s="104"/>
      <c r="AG53375" s="104"/>
      <c r="AK53375" s="104"/>
      <c r="AL53375" s="104"/>
      <c r="AO53375" s="104"/>
      <c r="AP53375" s="104"/>
    </row>
    <row r="53376" spans="21:42" ht="15" customHeight="1" x14ac:dyDescent="0.25">
      <c r="U53376" s="104"/>
      <c r="AB53376" s="104"/>
      <c r="AC53376" s="104"/>
      <c r="AF53376" s="104"/>
      <c r="AG53376" s="104"/>
      <c r="AK53376" s="104"/>
      <c r="AL53376" s="104"/>
      <c r="AO53376" s="104"/>
      <c r="AP53376" s="104"/>
    </row>
    <row r="53377" spans="21:42" ht="15" customHeight="1" x14ac:dyDescent="0.25">
      <c r="U53377" s="104"/>
      <c r="AB53377" s="104"/>
      <c r="AC53377" s="104"/>
      <c r="AF53377" s="104"/>
      <c r="AG53377" s="104"/>
      <c r="AK53377" s="104"/>
      <c r="AL53377" s="104"/>
      <c r="AO53377" s="104"/>
      <c r="AP53377" s="104"/>
    </row>
    <row r="53378" spans="21:42" ht="15" customHeight="1" x14ac:dyDescent="0.25">
      <c r="U53378" s="104"/>
      <c r="AB53378" s="104"/>
      <c r="AC53378" s="104"/>
      <c r="AF53378" s="104"/>
      <c r="AG53378" s="104"/>
      <c r="AK53378" s="104"/>
      <c r="AL53378" s="104"/>
      <c r="AO53378" s="104"/>
      <c r="AP53378" s="104"/>
    </row>
    <row r="53379" spans="21:42" ht="15" customHeight="1" x14ac:dyDescent="0.25">
      <c r="U53379" s="104"/>
      <c r="AB53379" s="104"/>
      <c r="AC53379" s="104"/>
      <c r="AF53379" s="104"/>
      <c r="AG53379" s="104"/>
      <c r="AK53379" s="104"/>
      <c r="AL53379" s="104"/>
      <c r="AO53379" s="104"/>
      <c r="AP53379" s="104"/>
    </row>
    <row r="53380" spans="21:42" ht="15" customHeight="1" x14ac:dyDescent="0.25">
      <c r="U53380" s="104"/>
      <c r="AB53380" s="104"/>
      <c r="AC53380" s="104"/>
      <c r="AF53380" s="104"/>
      <c r="AG53380" s="104"/>
      <c r="AK53380" s="104"/>
      <c r="AL53380" s="104"/>
      <c r="AO53380" s="104"/>
      <c r="AP53380" s="104"/>
    </row>
    <row r="53381" spans="21:42" ht="15" customHeight="1" x14ac:dyDescent="0.25">
      <c r="U53381" s="104"/>
      <c r="AB53381" s="104"/>
      <c r="AC53381" s="104"/>
      <c r="AF53381" s="104"/>
      <c r="AG53381" s="104"/>
      <c r="AK53381" s="104"/>
      <c r="AL53381" s="104"/>
      <c r="AO53381" s="104"/>
      <c r="AP53381" s="104"/>
    </row>
    <row r="53382" spans="21:42" ht="15" customHeight="1" x14ac:dyDescent="0.25">
      <c r="U53382" s="104"/>
      <c r="AB53382" s="104"/>
      <c r="AC53382" s="104"/>
      <c r="AF53382" s="104"/>
      <c r="AG53382" s="104"/>
      <c r="AK53382" s="104"/>
      <c r="AL53382" s="104"/>
      <c r="AO53382" s="104"/>
      <c r="AP53382" s="104"/>
    </row>
    <row r="53383" spans="21:42" ht="15" customHeight="1" x14ac:dyDescent="0.25">
      <c r="U53383" s="104"/>
      <c r="AB53383" s="104"/>
      <c r="AC53383" s="104"/>
      <c r="AF53383" s="104"/>
      <c r="AG53383" s="104"/>
      <c r="AK53383" s="104"/>
      <c r="AL53383" s="104"/>
      <c r="AO53383" s="104"/>
      <c r="AP53383" s="104"/>
    </row>
    <row r="53384" spans="21:42" ht="15" customHeight="1" x14ac:dyDescent="0.25">
      <c r="U53384" s="104"/>
      <c r="AB53384" s="104"/>
      <c r="AC53384" s="104"/>
      <c r="AF53384" s="104"/>
      <c r="AG53384" s="104"/>
      <c r="AK53384" s="104"/>
      <c r="AL53384" s="104"/>
      <c r="AO53384" s="104"/>
      <c r="AP53384" s="104"/>
    </row>
    <row r="53385" spans="21:42" ht="15" customHeight="1" x14ac:dyDescent="0.25">
      <c r="U53385" s="104"/>
      <c r="AB53385" s="104"/>
      <c r="AC53385" s="104"/>
      <c r="AF53385" s="104"/>
      <c r="AG53385" s="104"/>
      <c r="AK53385" s="104"/>
      <c r="AL53385" s="104"/>
      <c r="AO53385" s="104"/>
      <c r="AP53385" s="104"/>
    </row>
    <row r="53386" spans="21:42" ht="15" customHeight="1" x14ac:dyDescent="0.25">
      <c r="U53386" s="104"/>
      <c r="AB53386" s="104"/>
      <c r="AC53386" s="104"/>
      <c r="AF53386" s="104"/>
      <c r="AG53386" s="104"/>
      <c r="AK53386" s="104"/>
      <c r="AL53386" s="104"/>
      <c r="AO53386" s="104"/>
      <c r="AP53386" s="104"/>
    </row>
    <row r="53387" spans="21:42" ht="15" customHeight="1" x14ac:dyDescent="0.25">
      <c r="U53387" s="104"/>
      <c r="AB53387" s="104"/>
      <c r="AC53387" s="104"/>
      <c r="AF53387" s="104"/>
      <c r="AG53387" s="104"/>
      <c r="AK53387" s="104"/>
      <c r="AL53387" s="104"/>
      <c r="AO53387" s="104"/>
      <c r="AP53387" s="104"/>
    </row>
    <row r="53388" spans="21:42" ht="15" customHeight="1" x14ac:dyDescent="0.25">
      <c r="U53388" s="104"/>
      <c r="AB53388" s="104"/>
      <c r="AC53388" s="104"/>
      <c r="AF53388" s="104"/>
      <c r="AG53388" s="104"/>
      <c r="AK53388" s="104"/>
      <c r="AL53388" s="104"/>
      <c r="AO53388" s="104"/>
      <c r="AP53388" s="104"/>
    </row>
    <row r="53389" spans="21:42" ht="15" customHeight="1" x14ac:dyDescent="0.25">
      <c r="U53389" s="104"/>
      <c r="AB53389" s="104"/>
      <c r="AC53389" s="104"/>
      <c r="AF53389" s="104"/>
      <c r="AG53389" s="104"/>
      <c r="AK53389" s="104"/>
      <c r="AL53389" s="104"/>
      <c r="AO53389" s="104"/>
      <c r="AP53389" s="104"/>
    </row>
    <row r="53390" spans="21:42" ht="15" customHeight="1" x14ac:dyDescent="0.25">
      <c r="U53390" s="104"/>
      <c r="AB53390" s="104"/>
      <c r="AC53390" s="104"/>
      <c r="AF53390" s="104"/>
      <c r="AG53390" s="104"/>
      <c r="AK53390" s="104"/>
      <c r="AL53390" s="104"/>
      <c r="AO53390" s="104"/>
      <c r="AP53390" s="104"/>
    </row>
    <row r="53391" spans="21:42" ht="15" customHeight="1" x14ac:dyDescent="0.25">
      <c r="U53391" s="104"/>
      <c r="AB53391" s="104"/>
      <c r="AC53391" s="104"/>
      <c r="AF53391" s="104"/>
      <c r="AG53391" s="104"/>
      <c r="AK53391" s="104"/>
      <c r="AL53391" s="104"/>
      <c r="AO53391" s="104"/>
      <c r="AP53391" s="104"/>
    </row>
    <row r="53392" spans="21:42" ht="15" customHeight="1" x14ac:dyDescent="0.25">
      <c r="U53392" s="104"/>
      <c r="AB53392" s="104"/>
      <c r="AC53392" s="104"/>
      <c r="AF53392" s="104"/>
      <c r="AG53392" s="104"/>
      <c r="AK53392" s="104"/>
      <c r="AL53392" s="104"/>
      <c r="AO53392" s="104"/>
      <c r="AP53392" s="104"/>
    </row>
    <row r="53393" spans="21:42" ht="15" customHeight="1" x14ac:dyDescent="0.25">
      <c r="U53393" s="104"/>
      <c r="AB53393" s="104"/>
      <c r="AC53393" s="104"/>
      <c r="AF53393" s="104"/>
      <c r="AG53393" s="104"/>
      <c r="AK53393" s="104"/>
      <c r="AL53393" s="104"/>
      <c r="AO53393" s="104"/>
      <c r="AP53393" s="104"/>
    </row>
    <row r="53394" spans="21:42" ht="15" customHeight="1" x14ac:dyDescent="0.25">
      <c r="U53394" s="104"/>
      <c r="AB53394" s="104"/>
      <c r="AC53394" s="104"/>
      <c r="AF53394" s="104"/>
      <c r="AG53394" s="104"/>
      <c r="AK53394" s="104"/>
      <c r="AL53394" s="104"/>
      <c r="AO53394" s="104"/>
      <c r="AP53394" s="104"/>
    </row>
    <row r="53395" spans="21:42" ht="15" customHeight="1" x14ac:dyDescent="0.25">
      <c r="U53395" s="104"/>
      <c r="AB53395" s="104"/>
      <c r="AC53395" s="104"/>
      <c r="AF53395" s="104"/>
      <c r="AG53395" s="104"/>
      <c r="AK53395" s="104"/>
      <c r="AL53395" s="104"/>
      <c r="AO53395" s="104"/>
      <c r="AP53395" s="104"/>
    </row>
    <row r="53396" spans="21:42" ht="15" customHeight="1" x14ac:dyDescent="0.25">
      <c r="U53396" s="104"/>
      <c r="AB53396" s="104"/>
      <c r="AC53396" s="104"/>
      <c r="AF53396" s="104"/>
      <c r="AG53396" s="104"/>
      <c r="AK53396" s="104"/>
      <c r="AL53396" s="104"/>
      <c r="AO53396" s="104"/>
      <c r="AP53396" s="104"/>
    </row>
    <row r="53397" spans="21:42" ht="15" customHeight="1" x14ac:dyDescent="0.25">
      <c r="U53397" s="104"/>
      <c r="AB53397" s="104"/>
      <c r="AC53397" s="104"/>
      <c r="AF53397" s="104"/>
      <c r="AG53397" s="104"/>
      <c r="AK53397" s="104"/>
      <c r="AL53397" s="104"/>
      <c r="AO53397" s="104"/>
      <c r="AP53397" s="104"/>
    </row>
    <row r="53398" spans="21:42" ht="15" customHeight="1" x14ac:dyDescent="0.25">
      <c r="U53398" s="104"/>
      <c r="AB53398" s="104"/>
      <c r="AC53398" s="104"/>
      <c r="AF53398" s="104"/>
      <c r="AG53398" s="104"/>
      <c r="AK53398" s="104"/>
      <c r="AL53398" s="104"/>
      <c r="AO53398" s="104"/>
      <c r="AP53398" s="104"/>
    </row>
    <row r="53399" spans="21:42" ht="15" customHeight="1" x14ac:dyDescent="0.25">
      <c r="U53399" s="104"/>
      <c r="AB53399" s="104"/>
      <c r="AC53399" s="104"/>
      <c r="AF53399" s="104"/>
      <c r="AG53399" s="104"/>
      <c r="AK53399" s="104"/>
      <c r="AL53399" s="104"/>
      <c r="AO53399" s="104"/>
      <c r="AP53399" s="104"/>
    </row>
    <row r="53400" spans="21:42" ht="15" customHeight="1" x14ac:dyDescent="0.25">
      <c r="U53400" s="104"/>
      <c r="AB53400" s="104"/>
      <c r="AC53400" s="104"/>
      <c r="AF53400" s="104"/>
      <c r="AG53400" s="104"/>
      <c r="AK53400" s="104"/>
      <c r="AL53400" s="104"/>
      <c r="AO53400" s="104"/>
      <c r="AP53400" s="104"/>
    </row>
    <row r="53401" spans="21:42" ht="15" customHeight="1" x14ac:dyDescent="0.25">
      <c r="U53401" s="104"/>
      <c r="AB53401" s="104"/>
      <c r="AC53401" s="104"/>
      <c r="AF53401" s="104"/>
      <c r="AG53401" s="104"/>
      <c r="AK53401" s="104"/>
      <c r="AL53401" s="104"/>
      <c r="AO53401" s="104"/>
      <c r="AP53401" s="104"/>
    </row>
    <row r="53402" spans="21:42" ht="15" customHeight="1" x14ac:dyDescent="0.25">
      <c r="U53402" s="104"/>
      <c r="AB53402" s="104"/>
      <c r="AC53402" s="104"/>
      <c r="AF53402" s="104"/>
      <c r="AG53402" s="104"/>
      <c r="AK53402" s="104"/>
      <c r="AL53402" s="104"/>
      <c r="AO53402" s="104"/>
      <c r="AP53402" s="104"/>
    </row>
    <row r="53403" spans="21:42" ht="15" customHeight="1" x14ac:dyDescent="0.25">
      <c r="U53403" s="104"/>
      <c r="AB53403" s="104"/>
      <c r="AC53403" s="104"/>
      <c r="AF53403" s="104"/>
      <c r="AG53403" s="104"/>
      <c r="AK53403" s="104"/>
      <c r="AL53403" s="104"/>
      <c r="AO53403" s="104"/>
      <c r="AP53403" s="104"/>
    </row>
    <row r="53404" spans="21:42" ht="15" customHeight="1" x14ac:dyDescent="0.25">
      <c r="U53404" s="104"/>
      <c r="AB53404" s="104"/>
      <c r="AC53404" s="104"/>
      <c r="AF53404" s="104"/>
      <c r="AG53404" s="104"/>
      <c r="AK53404" s="104"/>
      <c r="AL53404" s="104"/>
      <c r="AO53404" s="104"/>
      <c r="AP53404" s="104"/>
    </row>
    <row r="53405" spans="21:42" ht="15" customHeight="1" x14ac:dyDescent="0.25">
      <c r="U53405" s="104"/>
      <c r="AB53405" s="104"/>
      <c r="AC53405" s="104"/>
      <c r="AF53405" s="104"/>
      <c r="AG53405" s="104"/>
      <c r="AK53405" s="104"/>
      <c r="AL53405" s="104"/>
      <c r="AO53405" s="104"/>
      <c r="AP53405" s="104"/>
    </row>
    <row r="53406" spans="21:42" ht="15" customHeight="1" x14ac:dyDescent="0.25">
      <c r="U53406" s="104"/>
      <c r="AB53406" s="104"/>
      <c r="AC53406" s="104"/>
      <c r="AF53406" s="104"/>
      <c r="AG53406" s="104"/>
      <c r="AK53406" s="104"/>
      <c r="AL53406" s="104"/>
      <c r="AO53406" s="104"/>
      <c r="AP53406" s="104"/>
    </row>
    <row r="53407" spans="21:42" ht="15" customHeight="1" x14ac:dyDescent="0.25">
      <c r="U53407" s="104"/>
      <c r="AB53407" s="104"/>
      <c r="AC53407" s="104"/>
      <c r="AF53407" s="104"/>
      <c r="AG53407" s="104"/>
      <c r="AK53407" s="104"/>
      <c r="AL53407" s="104"/>
      <c r="AO53407" s="104"/>
      <c r="AP53407" s="104"/>
    </row>
    <row r="53408" spans="21:42" ht="15" customHeight="1" x14ac:dyDescent="0.25">
      <c r="U53408" s="104"/>
      <c r="AB53408" s="104"/>
      <c r="AC53408" s="104"/>
      <c r="AF53408" s="104"/>
      <c r="AG53408" s="104"/>
      <c r="AK53408" s="104"/>
      <c r="AL53408" s="104"/>
      <c r="AO53408" s="104"/>
      <c r="AP53408" s="104"/>
    </row>
    <row r="53409" spans="21:42" ht="15" customHeight="1" x14ac:dyDescent="0.25">
      <c r="U53409" s="104"/>
      <c r="AB53409" s="104"/>
      <c r="AC53409" s="104"/>
      <c r="AF53409" s="104"/>
      <c r="AG53409" s="104"/>
      <c r="AK53409" s="104"/>
      <c r="AL53409" s="104"/>
      <c r="AO53409" s="104"/>
      <c r="AP53409" s="104"/>
    </row>
    <row r="53410" spans="21:42" ht="15" customHeight="1" x14ac:dyDescent="0.25">
      <c r="U53410" s="104"/>
      <c r="AB53410" s="104"/>
      <c r="AC53410" s="104"/>
      <c r="AF53410" s="104"/>
      <c r="AG53410" s="104"/>
      <c r="AK53410" s="104"/>
      <c r="AL53410" s="104"/>
      <c r="AO53410" s="104"/>
      <c r="AP53410" s="104"/>
    </row>
    <row r="53411" spans="21:42" ht="15" customHeight="1" x14ac:dyDescent="0.25">
      <c r="U53411" s="104"/>
      <c r="AB53411" s="104"/>
      <c r="AC53411" s="104"/>
      <c r="AF53411" s="104"/>
      <c r="AG53411" s="104"/>
      <c r="AK53411" s="104"/>
      <c r="AL53411" s="104"/>
      <c r="AO53411" s="104"/>
      <c r="AP53411" s="104"/>
    </row>
    <row r="53412" spans="21:42" ht="15" customHeight="1" x14ac:dyDescent="0.25">
      <c r="U53412" s="104"/>
      <c r="AB53412" s="104"/>
      <c r="AC53412" s="104"/>
      <c r="AF53412" s="104"/>
      <c r="AG53412" s="104"/>
      <c r="AK53412" s="104"/>
      <c r="AL53412" s="104"/>
      <c r="AO53412" s="104"/>
      <c r="AP53412" s="104"/>
    </row>
    <row r="53413" spans="21:42" ht="15" customHeight="1" x14ac:dyDescent="0.25">
      <c r="U53413" s="104"/>
      <c r="AB53413" s="104"/>
      <c r="AC53413" s="104"/>
      <c r="AF53413" s="104"/>
      <c r="AG53413" s="104"/>
      <c r="AK53413" s="104"/>
      <c r="AL53413" s="104"/>
      <c r="AO53413" s="104"/>
      <c r="AP53413" s="104"/>
    </row>
    <row r="53414" spans="21:42" ht="15" customHeight="1" x14ac:dyDescent="0.25">
      <c r="U53414" s="104"/>
      <c r="AB53414" s="104"/>
      <c r="AC53414" s="104"/>
      <c r="AF53414" s="104"/>
      <c r="AG53414" s="104"/>
      <c r="AK53414" s="104"/>
      <c r="AL53414" s="104"/>
      <c r="AO53414" s="104"/>
      <c r="AP53414" s="104"/>
    </row>
    <row r="53415" spans="21:42" ht="15" customHeight="1" x14ac:dyDescent="0.25">
      <c r="U53415" s="104"/>
      <c r="AB53415" s="104"/>
      <c r="AC53415" s="104"/>
      <c r="AF53415" s="104"/>
      <c r="AG53415" s="104"/>
      <c r="AK53415" s="104"/>
      <c r="AL53415" s="104"/>
      <c r="AO53415" s="104"/>
      <c r="AP53415" s="104"/>
    </row>
    <row r="53416" spans="21:42" ht="15" customHeight="1" x14ac:dyDescent="0.25">
      <c r="U53416" s="104"/>
      <c r="AB53416" s="104"/>
      <c r="AC53416" s="104"/>
      <c r="AF53416" s="104"/>
      <c r="AG53416" s="104"/>
      <c r="AK53416" s="104"/>
      <c r="AL53416" s="104"/>
      <c r="AO53416" s="104"/>
      <c r="AP53416" s="104"/>
    </row>
    <row r="53417" spans="21:42" ht="15" customHeight="1" x14ac:dyDescent="0.25">
      <c r="U53417" s="104"/>
      <c r="AB53417" s="104"/>
      <c r="AC53417" s="104"/>
      <c r="AF53417" s="104"/>
      <c r="AG53417" s="104"/>
      <c r="AK53417" s="104"/>
      <c r="AL53417" s="104"/>
      <c r="AO53417" s="104"/>
      <c r="AP53417" s="104"/>
    </row>
    <row r="53418" spans="21:42" ht="15" customHeight="1" x14ac:dyDescent="0.25">
      <c r="U53418" s="104"/>
      <c r="AB53418" s="104"/>
      <c r="AC53418" s="104"/>
      <c r="AF53418" s="104"/>
      <c r="AG53418" s="104"/>
      <c r="AK53418" s="104"/>
      <c r="AL53418" s="104"/>
      <c r="AO53418" s="104"/>
      <c r="AP53418" s="104"/>
    </row>
    <row r="53419" spans="21:42" ht="15" customHeight="1" x14ac:dyDescent="0.25">
      <c r="U53419" s="104"/>
      <c r="AB53419" s="104"/>
      <c r="AC53419" s="104"/>
      <c r="AF53419" s="104"/>
      <c r="AG53419" s="104"/>
      <c r="AK53419" s="104"/>
      <c r="AL53419" s="104"/>
      <c r="AO53419" s="104"/>
      <c r="AP53419" s="104"/>
    </row>
    <row r="53420" spans="21:42" ht="15" customHeight="1" x14ac:dyDescent="0.25">
      <c r="U53420" s="104"/>
      <c r="AB53420" s="104"/>
      <c r="AC53420" s="104"/>
      <c r="AF53420" s="104"/>
      <c r="AG53420" s="104"/>
      <c r="AK53420" s="104"/>
      <c r="AL53420" s="104"/>
      <c r="AO53420" s="104"/>
      <c r="AP53420" s="104"/>
    </row>
    <row r="53421" spans="21:42" ht="15" customHeight="1" x14ac:dyDescent="0.25">
      <c r="U53421" s="104"/>
      <c r="AB53421" s="104"/>
      <c r="AC53421" s="104"/>
      <c r="AF53421" s="104"/>
      <c r="AG53421" s="104"/>
      <c r="AK53421" s="104"/>
      <c r="AL53421" s="104"/>
      <c r="AO53421" s="104"/>
      <c r="AP53421" s="104"/>
    </row>
    <row r="53422" spans="21:42" ht="15" customHeight="1" x14ac:dyDescent="0.25">
      <c r="U53422" s="104"/>
      <c r="AB53422" s="104"/>
      <c r="AC53422" s="104"/>
      <c r="AF53422" s="104"/>
      <c r="AG53422" s="104"/>
      <c r="AK53422" s="104"/>
      <c r="AL53422" s="104"/>
      <c r="AO53422" s="104"/>
      <c r="AP53422" s="104"/>
    </row>
    <row r="53423" spans="21:42" ht="15" customHeight="1" x14ac:dyDescent="0.25">
      <c r="U53423" s="104"/>
      <c r="AB53423" s="104"/>
      <c r="AC53423" s="104"/>
      <c r="AF53423" s="104"/>
      <c r="AG53423" s="104"/>
      <c r="AK53423" s="104"/>
      <c r="AL53423" s="104"/>
      <c r="AO53423" s="104"/>
      <c r="AP53423" s="104"/>
    </row>
    <row r="53424" spans="21:42" ht="15" customHeight="1" x14ac:dyDescent="0.25">
      <c r="U53424" s="104"/>
      <c r="AB53424" s="104"/>
      <c r="AC53424" s="104"/>
      <c r="AF53424" s="104"/>
      <c r="AG53424" s="104"/>
      <c r="AK53424" s="104"/>
      <c r="AL53424" s="104"/>
      <c r="AO53424" s="104"/>
      <c r="AP53424" s="104"/>
    </row>
    <row r="53425" spans="21:42" ht="15" customHeight="1" x14ac:dyDescent="0.25">
      <c r="U53425" s="104"/>
      <c r="AB53425" s="104"/>
      <c r="AC53425" s="104"/>
      <c r="AF53425" s="104"/>
      <c r="AG53425" s="104"/>
      <c r="AK53425" s="104"/>
      <c r="AL53425" s="104"/>
      <c r="AO53425" s="104"/>
      <c r="AP53425" s="104"/>
    </row>
    <row r="53426" spans="21:42" ht="15" customHeight="1" x14ac:dyDescent="0.25">
      <c r="U53426" s="104"/>
      <c r="AB53426" s="104"/>
      <c r="AC53426" s="104"/>
      <c r="AF53426" s="104"/>
      <c r="AG53426" s="104"/>
      <c r="AK53426" s="104"/>
      <c r="AL53426" s="104"/>
      <c r="AO53426" s="104"/>
      <c r="AP53426" s="104"/>
    </row>
    <row r="53427" spans="21:42" ht="15" customHeight="1" x14ac:dyDescent="0.25">
      <c r="U53427" s="104"/>
      <c r="AB53427" s="104"/>
      <c r="AC53427" s="104"/>
      <c r="AF53427" s="104"/>
      <c r="AG53427" s="104"/>
      <c r="AK53427" s="104"/>
      <c r="AL53427" s="104"/>
      <c r="AO53427" s="104"/>
      <c r="AP53427" s="104"/>
    </row>
    <row r="53428" spans="21:42" ht="15" customHeight="1" x14ac:dyDescent="0.25">
      <c r="U53428" s="104"/>
      <c r="AB53428" s="104"/>
      <c r="AC53428" s="104"/>
      <c r="AF53428" s="104"/>
      <c r="AG53428" s="104"/>
      <c r="AK53428" s="104"/>
      <c r="AL53428" s="104"/>
      <c r="AO53428" s="104"/>
      <c r="AP53428" s="104"/>
    </row>
    <row r="53429" spans="21:42" ht="15" customHeight="1" x14ac:dyDescent="0.25">
      <c r="U53429" s="104"/>
      <c r="AB53429" s="104"/>
      <c r="AC53429" s="104"/>
      <c r="AF53429" s="104"/>
      <c r="AG53429" s="104"/>
      <c r="AK53429" s="104"/>
      <c r="AL53429" s="104"/>
      <c r="AO53429" s="104"/>
      <c r="AP53429" s="104"/>
    </row>
    <row r="53430" spans="21:42" ht="15" customHeight="1" x14ac:dyDescent="0.25">
      <c r="U53430" s="104"/>
      <c r="AB53430" s="104"/>
      <c r="AC53430" s="104"/>
      <c r="AF53430" s="104"/>
      <c r="AG53430" s="104"/>
      <c r="AK53430" s="104"/>
      <c r="AL53430" s="104"/>
      <c r="AO53430" s="104"/>
      <c r="AP53430" s="104"/>
    </row>
    <row r="53431" spans="21:42" ht="15" customHeight="1" x14ac:dyDescent="0.25">
      <c r="U53431" s="104"/>
      <c r="AB53431" s="104"/>
      <c r="AC53431" s="104"/>
      <c r="AF53431" s="104"/>
      <c r="AG53431" s="104"/>
      <c r="AK53431" s="104"/>
      <c r="AL53431" s="104"/>
      <c r="AO53431" s="104"/>
      <c r="AP53431" s="104"/>
    </row>
    <row r="53432" spans="21:42" ht="15" customHeight="1" x14ac:dyDescent="0.25">
      <c r="U53432" s="104"/>
      <c r="AB53432" s="104"/>
      <c r="AC53432" s="104"/>
      <c r="AF53432" s="104"/>
      <c r="AG53432" s="104"/>
      <c r="AK53432" s="104"/>
      <c r="AL53432" s="104"/>
      <c r="AO53432" s="104"/>
      <c r="AP53432" s="104"/>
    </row>
    <row r="53433" spans="21:42" ht="15" customHeight="1" x14ac:dyDescent="0.25">
      <c r="U53433" s="104"/>
      <c r="AB53433" s="104"/>
      <c r="AC53433" s="104"/>
      <c r="AF53433" s="104"/>
      <c r="AG53433" s="104"/>
      <c r="AK53433" s="104"/>
      <c r="AL53433" s="104"/>
      <c r="AO53433" s="104"/>
      <c r="AP53433" s="104"/>
    </row>
    <row r="53434" spans="21:42" ht="15" customHeight="1" x14ac:dyDescent="0.25">
      <c r="U53434" s="104"/>
      <c r="AB53434" s="104"/>
      <c r="AC53434" s="104"/>
      <c r="AF53434" s="104"/>
      <c r="AG53434" s="104"/>
      <c r="AK53434" s="104"/>
      <c r="AL53434" s="104"/>
      <c r="AO53434" s="104"/>
      <c r="AP53434" s="104"/>
    </row>
    <row r="53435" spans="21:42" ht="15" customHeight="1" x14ac:dyDescent="0.25">
      <c r="U53435" s="104"/>
      <c r="AB53435" s="104"/>
      <c r="AC53435" s="104"/>
      <c r="AF53435" s="104"/>
      <c r="AG53435" s="104"/>
      <c r="AK53435" s="104"/>
      <c r="AL53435" s="104"/>
      <c r="AO53435" s="104"/>
      <c r="AP53435" s="104"/>
    </row>
    <row r="53436" spans="21:42" ht="15" customHeight="1" x14ac:dyDescent="0.25">
      <c r="U53436" s="104"/>
      <c r="AB53436" s="104"/>
      <c r="AC53436" s="104"/>
      <c r="AF53436" s="104"/>
      <c r="AG53436" s="104"/>
      <c r="AK53436" s="104"/>
      <c r="AL53436" s="104"/>
      <c r="AO53436" s="104"/>
      <c r="AP53436" s="104"/>
    </row>
    <row r="53437" spans="21:42" ht="15" customHeight="1" x14ac:dyDescent="0.25">
      <c r="U53437" s="104"/>
      <c r="AB53437" s="104"/>
      <c r="AC53437" s="104"/>
      <c r="AF53437" s="104"/>
      <c r="AG53437" s="104"/>
      <c r="AK53437" s="104"/>
      <c r="AL53437" s="104"/>
      <c r="AO53437" s="104"/>
      <c r="AP53437" s="104"/>
    </row>
    <row r="53438" spans="21:42" ht="15" customHeight="1" x14ac:dyDescent="0.25">
      <c r="U53438" s="104"/>
      <c r="AB53438" s="104"/>
      <c r="AC53438" s="104"/>
      <c r="AF53438" s="104"/>
      <c r="AG53438" s="104"/>
      <c r="AK53438" s="104"/>
      <c r="AL53438" s="104"/>
      <c r="AO53438" s="104"/>
      <c r="AP53438" s="104"/>
    </row>
    <row r="53439" spans="21:42" ht="15" customHeight="1" x14ac:dyDescent="0.25">
      <c r="U53439" s="104"/>
      <c r="AB53439" s="104"/>
      <c r="AC53439" s="104"/>
      <c r="AF53439" s="104"/>
      <c r="AG53439" s="104"/>
      <c r="AK53439" s="104"/>
      <c r="AL53439" s="104"/>
      <c r="AO53439" s="104"/>
      <c r="AP53439" s="104"/>
    </row>
    <row r="53440" spans="21:42" ht="15" customHeight="1" x14ac:dyDescent="0.25">
      <c r="U53440" s="104"/>
      <c r="AB53440" s="104"/>
      <c r="AC53440" s="104"/>
      <c r="AF53440" s="104"/>
      <c r="AG53440" s="104"/>
      <c r="AK53440" s="104"/>
      <c r="AL53440" s="104"/>
      <c r="AO53440" s="104"/>
      <c r="AP53440" s="104"/>
    </row>
    <row r="53441" spans="21:42" ht="15" customHeight="1" x14ac:dyDescent="0.25">
      <c r="U53441" s="104"/>
      <c r="AB53441" s="104"/>
      <c r="AC53441" s="104"/>
      <c r="AF53441" s="104"/>
      <c r="AG53441" s="104"/>
      <c r="AK53441" s="104"/>
      <c r="AL53441" s="104"/>
      <c r="AO53441" s="104"/>
      <c r="AP53441" s="104"/>
    </row>
    <row r="53442" spans="21:42" ht="15" customHeight="1" x14ac:dyDescent="0.25">
      <c r="U53442" s="104"/>
      <c r="AB53442" s="104"/>
      <c r="AC53442" s="104"/>
      <c r="AF53442" s="104"/>
      <c r="AG53442" s="104"/>
      <c r="AK53442" s="104"/>
      <c r="AL53442" s="104"/>
      <c r="AO53442" s="104"/>
      <c r="AP53442" s="104"/>
    </row>
    <row r="53443" spans="21:42" ht="15" customHeight="1" x14ac:dyDescent="0.25">
      <c r="U53443" s="104"/>
      <c r="AB53443" s="104"/>
      <c r="AC53443" s="104"/>
      <c r="AF53443" s="104"/>
      <c r="AG53443" s="104"/>
      <c r="AK53443" s="104"/>
      <c r="AL53443" s="104"/>
      <c r="AO53443" s="104"/>
      <c r="AP53443" s="104"/>
    </row>
    <row r="53444" spans="21:42" ht="15" customHeight="1" x14ac:dyDescent="0.25">
      <c r="U53444" s="104"/>
      <c r="AB53444" s="104"/>
      <c r="AC53444" s="104"/>
      <c r="AF53444" s="104"/>
      <c r="AG53444" s="104"/>
      <c r="AK53444" s="104"/>
      <c r="AL53444" s="104"/>
      <c r="AO53444" s="104"/>
      <c r="AP53444" s="104"/>
    </row>
    <row r="53445" spans="21:42" ht="15" customHeight="1" x14ac:dyDescent="0.25">
      <c r="U53445" s="104"/>
      <c r="AB53445" s="104"/>
      <c r="AC53445" s="104"/>
      <c r="AF53445" s="104"/>
      <c r="AG53445" s="104"/>
      <c r="AK53445" s="104"/>
      <c r="AL53445" s="104"/>
      <c r="AO53445" s="104"/>
      <c r="AP53445" s="104"/>
    </row>
    <row r="53446" spans="21:42" ht="15" customHeight="1" x14ac:dyDescent="0.25">
      <c r="U53446" s="104"/>
      <c r="AB53446" s="104"/>
      <c r="AC53446" s="104"/>
      <c r="AF53446" s="104"/>
      <c r="AG53446" s="104"/>
      <c r="AK53446" s="104"/>
      <c r="AL53446" s="104"/>
      <c r="AO53446" s="104"/>
      <c r="AP53446" s="104"/>
    </row>
    <row r="53447" spans="21:42" ht="15" customHeight="1" x14ac:dyDescent="0.25">
      <c r="U53447" s="104"/>
      <c r="AB53447" s="104"/>
      <c r="AC53447" s="104"/>
      <c r="AF53447" s="104"/>
      <c r="AG53447" s="104"/>
      <c r="AK53447" s="104"/>
      <c r="AL53447" s="104"/>
      <c r="AO53447" s="104"/>
      <c r="AP53447" s="104"/>
    </row>
    <row r="53448" spans="21:42" ht="15" customHeight="1" x14ac:dyDescent="0.25">
      <c r="U53448" s="104"/>
      <c r="AB53448" s="104"/>
      <c r="AC53448" s="104"/>
      <c r="AF53448" s="104"/>
      <c r="AG53448" s="104"/>
      <c r="AK53448" s="104"/>
      <c r="AL53448" s="104"/>
      <c r="AO53448" s="104"/>
      <c r="AP53448" s="104"/>
    </row>
    <row r="53449" spans="21:42" ht="15" customHeight="1" x14ac:dyDescent="0.25">
      <c r="U53449" s="104"/>
      <c r="AB53449" s="104"/>
      <c r="AC53449" s="104"/>
      <c r="AF53449" s="104"/>
      <c r="AG53449" s="104"/>
      <c r="AK53449" s="104"/>
      <c r="AL53449" s="104"/>
      <c r="AO53449" s="104"/>
      <c r="AP53449" s="104"/>
    </row>
    <row r="53450" spans="21:42" ht="15" customHeight="1" x14ac:dyDescent="0.25">
      <c r="U53450" s="104"/>
      <c r="AB53450" s="104"/>
      <c r="AC53450" s="104"/>
      <c r="AF53450" s="104"/>
      <c r="AG53450" s="104"/>
      <c r="AK53450" s="104"/>
      <c r="AL53450" s="104"/>
      <c r="AO53450" s="104"/>
      <c r="AP53450" s="104"/>
    </row>
    <row r="53451" spans="21:42" ht="15" customHeight="1" x14ac:dyDescent="0.25">
      <c r="U53451" s="104"/>
      <c r="AB53451" s="104"/>
      <c r="AC53451" s="104"/>
      <c r="AF53451" s="104"/>
      <c r="AG53451" s="104"/>
      <c r="AK53451" s="104"/>
      <c r="AL53451" s="104"/>
      <c r="AO53451" s="104"/>
      <c r="AP53451" s="104"/>
    </row>
    <row r="53452" spans="21:42" ht="15" customHeight="1" x14ac:dyDescent="0.25">
      <c r="U53452" s="104"/>
      <c r="AB53452" s="104"/>
      <c r="AC53452" s="104"/>
      <c r="AF53452" s="104"/>
      <c r="AG53452" s="104"/>
      <c r="AK53452" s="104"/>
      <c r="AL53452" s="104"/>
      <c r="AO53452" s="104"/>
      <c r="AP53452" s="104"/>
    </row>
    <row r="53453" spans="21:42" ht="15" customHeight="1" x14ac:dyDescent="0.25">
      <c r="U53453" s="104"/>
      <c r="AB53453" s="104"/>
      <c r="AC53453" s="104"/>
      <c r="AF53453" s="104"/>
      <c r="AG53453" s="104"/>
      <c r="AK53453" s="104"/>
      <c r="AL53453" s="104"/>
      <c r="AO53453" s="104"/>
      <c r="AP53453" s="104"/>
    </row>
    <row r="53454" spans="21:42" ht="15" customHeight="1" x14ac:dyDescent="0.25">
      <c r="U53454" s="104"/>
      <c r="AB53454" s="104"/>
      <c r="AC53454" s="104"/>
      <c r="AF53454" s="104"/>
      <c r="AG53454" s="104"/>
      <c r="AK53454" s="104"/>
      <c r="AL53454" s="104"/>
      <c r="AO53454" s="104"/>
      <c r="AP53454" s="104"/>
    </row>
    <row r="53455" spans="21:42" ht="15" customHeight="1" x14ac:dyDescent="0.25">
      <c r="U53455" s="104"/>
      <c r="AB53455" s="104"/>
      <c r="AC53455" s="104"/>
      <c r="AF53455" s="104"/>
      <c r="AG53455" s="104"/>
      <c r="AK53455" s="104"/>
      <c r="AL53455" s="104"/>
      <c r="AO53455" s="104"/>
      <c r="AP53455" s="104"/>
    </row>
    <row r="53456" spans="21:42" ht="15" customHeight="1" x14ac:dyDescent="0.25">
      <c r="U53456" s="104"/>
      <c r="AB53456" s="104"/>
      <c r="AC53456" s="104"/>
      <c r="AF53456" s="104"/>
      <c r="AG53456" s="104"/>
      <c r="AK53456" s="104"/>
      <c r="AL53456" s="104"/>
      <c r="AO53456" s="104"/>
      <c r="AP53456" s="104"/>
    </row>
    <row r="53457" spans="21:42" ht="15" customHeight="1" x14ac:dyDescent="0.25">
      <c r="U53457" s="104"/>
      <c r="AB53457" s="104"/>
      <c r="AC53457" s="104"/>
      <c r="AF53457" s="104"/>
      <c r="AG53457" s="104"/>
      <c r="AK53457" s="104"/>
      <c r="AL53457" s="104"/>
      <c r="AO53457" s="104"/>
      <c r="AP53457" s="104"/>
    </row>
    <row r="53458" spans="21:42" ht="15" customHeight="1" x14ac:dyDescent="0.25">
      <c r="U53458" s="104"/>
      <c r="AB53458" s="104"/>
      <c r="AC53458" s="104"/>
      <c r="AF53458" s="104"/>
      <c r="AG53458" s="104"/>
      <c r="AK53458" s="104"/>
      <c r="AL53458" s="104"/>
      <c r="AO53458" s="104"/>
      <c r="AP53458" s="104"/>
    </row>
    <row r="53459" spans="21:42" ht="15" customHeight="1" x14ac:dyDescent="0.25">
      <c r="U53459" s="104"/>
      <c r="AB53459" s="104"/>
      <c r="AC53459" s="104"/>
      <c r="AF53459" s="104"/>
      <c r="AG53459" s="104"/>
      <c r="AK53459" s="104"/>
      <c r="AL53459" s="104"/>
      <c r="AO53459" s="104"/>
      <c r="AP53459" s="104"/>
    </row>
    <row r="53460" spans="21:42" ht="15" customHeight="1" x14ac:dyDescent="0.25">
      <c r="U53460" s="104"/>
      <c r="AB53460" s="104"/>
      <c r="AC53460" s="104"/>
      <c r="AF53460" s="104"/>
      <c r="AG53460" s="104"/>
      <c r="AK53460" s="104"/>
      <c r="AL53460" s="104"/>
      <c r="AO53460" s="104"/>
      <c r="AP53460" s="104"/>
    </row>
    <row r="53461" spans="21:42" ht="15" customHeight="1" x14ac:dyDescent="0.25">
      <c r="U53461" s="104"/>
      <c r="AB53461" s="104"/>
      <c r="AC53461" s="104"/>
      <c r="AF53461" s="104"/>
      <c r="AG53461" s="104"/>
      <c r="AK53461" s="104"/>
      <c r="AL53461" s="104"/>
      <c r="AO53461" s="104"/>
      <c r="AP53461" s="104"/>
    </row>
    <row r="53462" spans="21:42" ht="15" customHeight="1" x14ac:dyDescent="0.25">
      <c r="U53462" s="104"/>
      <c r="AB53462" s="104"/>
      <c r="AC53462" s="104"/>
      <c r="AF53462" s="104"/>
      <c r="AG53462" s="104"/>
      <c r="AK53462" s="104"/>
      <c r="AL53462" s="104"/>
      <c r="AO53462" s="104"/>
      <c r="AP53462" s="104"/>
    </row>
    <row r="53463" spans="21:42" ht="15" customHeight="1" x14ac:dyDescent="0.25">
      <c r="U53463" s="104"/>
      <c r="AB53463" s="104"/>
      <c r="AC53463" s="104"/>
      <c r="AF53463" s="104"/>
      <c r="AG53463" s="104"/>
      <c r="AK53463" s="104"/>
      <c r="AL53463" s="104"/>
      <c r="AO53463" s="104"/>
      <c r="AP53463" s="104"/>
    </row>
    <row r="53464" spans="21:42" ht="15" customHeight="1" x14ac:dyDescent="0.25">
      <c r="U53464" s="104"/>
      <c r="AB53464" s="104"/>
      <c r="AC53464" s="104"/>
      <c r="AF53464" s="104"/>
      <c r="AG53464" s="104"/>
      <c r="AK53464" s="104"/>
      <c r="AL53464" s="104"/>
      <c r="AO53464" s="104"/>
      <c r="AP53464" s="104"/>
    </row>
    <row r="53465" spans="21:42" ht="15" customHeight="1" x14ac:dyDescent="0.25">
      <c r="U53465" s="104"/>
      <c r="AB53465" s="104"/>
      <c r="AC53465" s="104"/>
      <c r="AF53465" s="104"/>
      <c r="AG53465" s="104"/>
      <c r="AK53465" s="104"/>
      <c r="AL53465" s="104"/>
      <c r="AO53465" s="104"/>
      <c r="AP53465" s="104"/>
    </row>
    <row r="53466" spans="21:42" ht="15" customHeight="1" x14ac:dyDescent="0.25">
      <c r="U53466" s="104"/>
      <c r="AB53466" s="104"/>
      <c r="AC53466" s="104"/>
      <c r="AF53466" s="104"/>
      <c r="AG53466" s="104"/>
      <c r="AK53466" s="104"/>
      <c r="AL53466" s="104"/>
      <c r="AO53466" s="104"/>
      <c r="AP53466" s="104"/>
    </row>
    <row r="53467" spans="21:42" ht="15" customHeight="1" x14ac:dyDescent="0.25">
      <c r="U53467" s="104"/>
      <c r="AB53467" s="104"/>
      <c r="AC53467" s="104"/>
      <c r="AF53467" s="104"/>
      <c r="AG53467" s="104"/>
      <c r="AK53467" s="104"/>
      <c r="AL53467" s="104"/>
      <c r="AO53467" s="104"/>
      <c r="AP53467" s="104"/>
    </row>
    <row r="53468" spans="21:42" ht="15" customHeight="1" x14ac:dyDescent="0.25">
      <c r="U53468" s="104"/>
      <c r="AB53468" s="104"/>
      <c r="AC53468" s="104"/>
      <c r="AF53468" s="104"/>
      <c r="AG53468" s="104"/>
      <c r="AK53468" s="104"/>
      <c r="AL53468" s="104"/>
      <c r="AO53468" s="104"/>
      <c r="AP53468" s="104"/>
    </row>
    <row r="53469" spans="21:42" ht="15" customHeight="1" x14ac:dyDescent="0.25">
      <c r="U53469" s="104"/>
      <c r="AB53469" s="104"/>
      <c r="AC53469" s="104"/>
      <c r="AF53469" s="104"/>
      <c r="AG53469" s="104"/>
      <c r="AK53469" s="104"/>
      <c r="AL53469" s="104"/>
      <c r="AO53469" s="104"/>
      <c r="AP53469" s="104"/>
    </row>
    <row r="53470" spans="21:42" ht="15" customHeight="1" x14ac:dyDescent="0.25">
      <c r="U53470" s="104"/>
      <c r="AB53470" s="104"/>
      <c r="AC53470" s="104"/>
      <c r="AF53470" s="104"/>
      <c r="AG53470" s="104"/>
      <c r="AK53470" s="104"/>
      <c r="AL53470" s="104"/>
      <c r="AO53470" s="104"/>
      <c r="AP53470" s="104"/>
    </row>
    <row r="53471" spans="21:42" ht="15" customHeight="1" x14ac:dyDescent="0.25">
      <c r="U53471" s="104"/>
      <c r="AB53471" s="104"/>
      <c r="AC53471" s="104"/>
      <c r="AF53471" s="104"/>
      <c r="AG53471" s="104"/>
      <c r="AK53471" s="104"/>
      <c r="AL53471" s="104"/>
      <c r="AO53471" s="104"/>
      <c r="AP53471" s="104"/>
    </row>
    <row r="53472" spans="21:42" ht="15" customHeight="1" x14ac:dyDescent="0.25">
      <c r="U53472" s="104"/>
      <c r="AB53472" s="104"/>
      <c r="AC53472" s="104"/>
      <c r="AF53472" s="104"/>
      <c r="AG53472" s="104"/>
      <c r="AK53472" s="104"/>
      <c r="AL53472" s="104"/>
      <c r="AO53472" s="104"/>
      <c r="AP53472" s="104"/>
    </row>
    <row r="53473" spans="21:42" ht="15" customHeight="1" x14ac:dyDescent="0.25">
      <c r="U53473" s="104"/>
      <c r="AB53473" s="104"/>
      <c r="AC53473" s="104"/>
      <c r="AF53473" s="104"/>
      <c r="AG53473" s="104"/>
      <c r="AK53473" s="104"/>
      <c r="AL53473" s="104"/>
      <c r="AO53473" s="104"/>
      <c r="AP53473" s="104"/>
    </row>
    <row r="53474" spans="21:42" ht="15" customHeight="1" x14ac:dyDescent="0.25">
      <c r="U53474" s="104"/>
      <c r="AB53474" s="104"/>
      <c r="AC53474" s="104"/>
      <c r="AF53474" s="104"/>
      <c r="AG53474" s="104"/>
      <c r="AK53474" s="104"/>
      <c r="AL53474" s="104"/>
      <c r="AO53474" s="104"/>
      <c r="AP53474" s="104"/>
    </row>
    <row r="53475" spans="21:42" ht="15" customHeight="1" x14ac:dyDescent="0.25">
      <c r="U53475" s="104"/>
      <c r="AB53475" s="104"/>
      <c r="AC53475" s="104"/>
      <c r="AF53475" s="104"/>
      <c r="AG53475" s="104"/>
      <c r="AK53475" s="104"/>
      <c r="AL53475" s="104"/>
      <c r="AO53475" s="104"/>
      <c r="AP53475" s="104"/>
    </row>
    <row r="53476" spans="21:42" ht="15" customHeight="1" x14ac:dyDescent="0.25">
      <c r="U53476" s="104"/>
      <c r="AB53476" s="104"/>
      <c r="AC53476" s="104"/>
      <c r="AF53476" s="104"/>
      <c r="AG53476" s="104"/>
      <c r="AK53476" s="104"/>
      <c r="AL53476" s="104"/>
      <c r="AO53476" s="104"/>
      <c r="AP53476" s="104"/>
    </row>
    <row r="53477" spans="21:42" ht="15" customHeight="1" x14ac:dyDescent="0.25">
      <c r="U53477" s="104"/>
      <c r="AB53477" s="104"/>
      <c r="AC53477" s="104"/>
      <c r="AF53477" s="104"/>
      <c r="AG53477" s="104"/>
      <c r="AK53477" s="104"/>
      <c r="AL53477" s="104"/>
      <c r="AO53477" s="104"/>
      <c r="AP53477" s="104"/>
    </row>
    <row r="53478" spans="21:42" ht="15" customHeight="1" x14ac:dyDescent="0.25">
      <c r="U53478" s="104"/>
      <c r="AB53478" s="104"/>
      <c r="AC53478" s="104"/>
      <c r="AF53478" s="104"/>
      <c r="AG53478" s="104"/>
      <c r="AK53478" s="104"/>
      <c r="AL53478" s="104"/>
      <c r="AO53478" s="104"/>
      <c r="AP53478" s="104"/>
    </row>
    <row r="53479" spans="21:42" ht="15" customHeight="1" x14ac:dyDescent="0.25">
      <c r="U53479" s="104"/>
      <c r="AB53479" s="104"/>
      <c r="AC53479" s="104"/>
      <c r="AF53479" s="104"/>
      <c r="AG53479" s="104"/>
      <c r="AK53479" s="104"/>
      <c r="AL53479" s="104"/>
      <c r="AO53479" s="104"/>
      <c r="AP53479" s="104"/>
    </row>
    <row r="53480" spans="21:42" ht="15" customHeight="1" x14ac:dyDescent="0.25">
      <c r="U53480" s="104"/>
      <c r="AB53480" s="104"/>
      <c r="AC53480" s="104"/>
      <c r="AF53480" s="104"/>
      <c r="AG53480" s="104"/>
      <c r="AK53480" s="104"/>
      <c r="AL53480" s="104"/>
      <c r="AO53480" s="104"/>
      <c r="AP53480" s="104"/>
    </row>
    <row r="53481" spans="21:42" ht="15" customHeight="1" x14ac:dyDescent="0.25">
      <c r="U53481" s="104"/>
      <c r="AB53481" s="104"/>
      <c r="AC53481" s="104"/>
      <c r="AF53481" s="104"/>
      <c r="AG53481" s="104"/>
      <c r="AK53481" s="104"/>
      <c r="AL53481" s="104"/>
      <c r="AO53481" s="104"/>
      <c r="AP53481" s="104"/>
    </row>
    <row r="53482" spans="21:42" ht="15" customHeight="1" x14ac:dyDescent="0.25">
      <c r="U53482" s="104"/>
      <c r="AB53482" s="104"/>
      <c r="AC53482" s="104"/>
      <c r="AF53482" s="104"/>
      <c r="AG53482" s="104"/>
      <c r="AK53482" s="104"/>
      <c r="AL53482" s="104"/>
      <c r="AO53482" s="104"/>
      <c r="AP53482" s="104"/>
    </row>
    <row r="53483" spans="21:42" ht="15" customHeight="1" x14ac:dyDescent="0.25">
      <c r="U53483" s="104"/>
      <c r="AB53483" s="104"/>
      <c r="AC53483" s="104"/>
      <c r="AF53483" s="104"/>
      <c r="AG53483" s="104"/>
      <c r="AK53483" s="104"/>
      <c r="AL53483" s="104"/>
      <c r="AO53483" s="104"/>
      <c r="AP53483" s="104"/>
    </row>
    <row r="53484" spans="21:42" ht="15" customHeight="1" x14ac:dyDescent="0.25">
      <c r="U53484" s="104"/>
      <c r="AB53484" s="104"/>
      <c r="AC53484" s="104"/>
      <c r="AF53484" s="104"/>
      <c r="AG53484" s="104"/>
      <c r="AK53484" s="104"/>
      <c r="AL53484" s="104"/>
      <c r="AO53484" s="104"/>
      <c r="AP53484" s="104"/>
    </row>
    <row r="53485" spans="21:42" ht="15" customHeight="1" x14ac:dyDescent="0.25">
      <c r="U53485" s="104"/>
      <c r="AB53485" s="104"/>
      <c r="AC53485" s="104"/>
      <c r="AF53485" s="104"/>
      <c r="AG53485" s="104"/>
      <c r="AK53485" s="104"/>
      <c r="AL53485" s="104"/>
      <c r="AO53485" s="104"/>
      <c r="AP53485" s="104"/>
    </row>
    <row r="53486" spans="21:42" ht="15" customHeight="1" x14ac:dyDescent="0.25">
      <c r="U53486" s="104"/>
      <c r="AB53486" s="104"/>
      <c r="AC53486" s="104"/>
      <c r="AF53486" s="104"/>
      <c r="AG53486" s="104"/>
      <c r="AK53486" s="104"/>
      <c r="AL53486" s="104"/>
      <c r="AO53486" s="104"/>
      <c r="AP53486" s="104"/>
    </row>
    <row r="53487" spans="21:42" ht="15" customHeight="1" x14ac:dyDescent="0.25">
      <c r="U53487" s="104"/>
      <c r="AB53487" s="104"/>
      <c r="AC53487" s="104"/>
      <c r="AF53487" s="104"/>
      <c r="AG53487" s="104"/>
      <c r="AK53487" s="104"/>
      <c r="AL53487" s="104"/>
      <c r="AO53487" s="104"/>
      <c r="AP53487" s="104"/>
    </row>
    <row r="53488" spans="21:42" ht="15" customHeight="1" x14ac:dyDescent="0.25">
      <c r="U53488" s="104"/>
      <c r="AB53488" s="104"/>
      <c r="AC53488" s="104"/>
      <c r="AF53488" s="104"/>
      <c r="AG53488" s="104"/>
      <c r="AK53488" s="104"/>
      <c r="AL53488" s="104"/>
      <c r="AO53488" s="104"/>
      <c r="AP53488" s="104"/>
    </row>
    <row r="53489" spans="21:42" ht="15" customHeight="1" x14ac:dyDescent="0.25">
      <c r="U53489" s="104"/>
      <c r="AB53489" s="104"/>
      <c r="AC53489" s="104"/>
      <c r="AF53489" s="104"/>
      <c r="AG53489" s="104"/>
      <c r="AK53489" s="104"/>
      <c r="AL53489" s="104"/>
      <c r="AO53489" s="104"/>
      <c r="AP53489" s="104"/>
    </row>
    <row r="53490" spans="21:42" ht="15" customHeight="1" x14ac:dyDescent="0.25">
      <c r="U53490" s="104"/>
      <c r="AB53490" s="104"/>
      <c r="AC53490" s="104"/>
      <c r="AF53490" s="104"/>
      <c r="AG53490" s="104"/>
      <c r="AK53490" s="104"/>
      <c r="AL53490" s="104"/>
      <c r="AO53490" s="104"/>
      <c r="AP53490" s="104"/>
    </row>
    <row r="53491" spans="21:42" ht="15" customHeight="1" x14ac:dyDescent="0.25">
      <c r="U53491" s="104"/>
      <c r="AB53491" s="104"/>
      <c r="AC53491" s="104"/>
      <c r="AF53491" s="104"/>
      <c r="AG53491" s="104"/>
      <c r="AK53491" s="104"/>
      <c r="AL53491" s="104"/>
      <c r="AO53491" s="104"/>
      <c r="AP53491" s="104"/>
    </row>
    <row r="53492" spans="21:42" ht="15" customHeight="1" x14ac:dyDescent="0.25">
      <c r="U53492" s="104"/>
      <c r="AB53492" s="104"/>
      <c r="AC53492" s="104"/>
      <c r="AF53492" s="104"/>
      <c r="AG53492" s="104"/>
      <c r="AK53492" s="104"/>
      <c r="AL53492" s="104"/>
      <c r="AO53492" s="104"/>
      <c r="AP53492" s="104"/>
    </row>
    <row r="53493" spans="21:42" ht="15" customHeight="1" x14ac:dyDescent="0.25">
      <c r="U53493" s="104"/>
      <c r="AB53493" s="104"/>
      <c r="AC53493" s="104"/>
      <c r="AF53493" s="104"/>
      <c r="AG53493" s="104"/>
      <c r="AK53493" s="104"/>
      <c r="AL53493" s="104"/>
      <c r="AO53493" s="104"/>
      <c r="AP53493" s="104"/>
    </row>
    <row r="53494" spans="21:42" ht="15" customHeight="1" x14ac:dyDescent="0.25">
      <c r="U53494" s="104"/>
      <c r="AB53494" s="104"/>
      <c r="AC53494" s="104"/>
      <c r="AF53494" s="104"/>
      <c r="AG53494" s="104"/>
      <c r="AK53494" s="104"/>
      <c r="AL53494" s="104"/>
      <c r="AO53494" s="104"/>
      <c r="AP53494" s="104"/>
    </row>
    <row r="53495" spans="21:42" ht="15" customHeight="1" x14ac:dyDescent="0.25">
      <c r="U53495" s="104"/>
      <c r="AB53495" s="104"/>
      <c r="AC53495" s="104"/>
      <c r="AF53495" s="104"/>
      <c r="AG53495" s="104"/>
      <c r="AK53495" s="104"/>
      <c r="AL53495" s="104"/>
      <c r="AO53495" s="104"/>
      <c r="AP53495" s="104"/>
    </row>
    <row r="53496" spans="21:42" ht="15" customHeight="1" x14ac:dyDescent="0.25">
      <c r="U53496" s="104"/>
      <c r="AB53496" s="104"/>
      <c r="AC53496" s="104"/>
      <c r="AF53496" s="104"/>
      <c r="AG53496" s="104"/>
      <c r="AK53496" s="104"/>
      <c r="AL53496" s="104"/>
      <c r="AO53496" s="104"/>
      <c r="AP53496" s="104"/>
    </row>
    <row r="53497" spans="21:42" ht="15" customHeight="1" x14ac:dyDescent="0.25">
      <c r="U53497" s="104"/>
      <c r="AB53497" s="104"/>
      <c r="AC53497" s="104"/>
      <c r="AF53497" s="104"/>
      <c r="AG53497" s="104"/>
      <c r="AK53497" s="104"/>
      <c r="AL53497" s="104"/>
      <c r="AO53497" s="104"/>
      <c r="AP53497" s="104"/>
    </row>
    <row r="53498" spans="21:42" ht="15" customHeight="1" x14ac:dyDescent="0.25">
      <c r="U53498" s="104"/>
      <c r="AB53498" s="104"/>
      <c r="AC53498" s="104"/>
      <c r="AF53498" s="104"/>
      <c r="AG53498" s="104"/>
      <c r="AK53498" s="104"/>
      <c r="AL53498" s="104"/>
      <c r="AO53498" s="104"/>
      <c r="AP53498" s="104"/>
    </row>
    <row r="53499" spans="21:42" ht="15" customHeight="1" x14ac:dyDescent="0.25">
      <c r="U53499" s="104"/>
      <c r="AB53499" s="104"/>
      <c r="AC53499" s="104"/>
      <c r="AF53499" s="104"/>
      <c r="AG53499" s="104"/>
      <c r="AK53499" s="104"/>
      <c r="AL53499" s="104"/>
      <c r="AO53499" s="104"/>
      <c r="AP53499" s="104"/>
    </row>
    <row r="53500" spans="21:42" ht="15" customHeight="1" x14ac:dyDescent="0.25">
      <c r="U53500" s="104"/>
      <c r="AB53500" s="104"/>
      <c r="AC53500" s="104"/>
      <c r="AF53500" s="104"/>
      <c r="AG53500" s="104"/>
      <c r="AK53500" s="104"/>
      <c r="AL53500" s="104"/>
      <c r="AO53500" s="104"/>
      <c r="AP53500" s="104"/>
    </row>
    <row r="53501" spans="21:42" ht="15" customHeight="1" x14ac:dyDescent="0.25">
      <c r="U53501" s="104"/>
      <c r="AB53501" s="104"/>
      <c r="AC53501" s="104"/>
      <c r="AF53501" s="104"/>
      <c r="AG53501" s="104"/>
      <c r="AK53501" s="104"/>
      <c r="AL53501" s="104"/>
      <c r="AO53501" s="104"/>
      <c r="AP53501" s="104"/>
    </row>
    <row r="53502" spans="21:42" ht="15" customHeight="1" x14ac:dyDescent="0.25">
      <c r="U53502" s="104"/>
      <c r="AB53502" s="104"/>
      <c r="AC53502" s="104"/>
      <c r="AF53502" s="104"/>
      <c r="AG53502" s="104"/>
      <c r="AK53502" s="104"/>
      <c r="AL53502" s="104"/>
      <c r="AO53502" s="104"/>
      <c r="AP53502" s="104"/>
    </row>
    <row r="53503" spans="21:42" ht="15" customHeight="1" x14ac:dyDescent="0.25">
      <c r="U53503" s="104"/>
      <c r="AB53503" s="104"/>
      <c r="AC53503" s="104"/>
      <c r="AF53503" s="104"/>
      <c r="AG53503" s="104"/>
      <c r="AK53503" s="104"/>
      <c r="AL53503" s="104"/>
      <c r="AO53503" s="104"/>
      <c r="AP53503" s="104"/>
    </row>
    <row r="53504" spans="21:42" ht="15" customHeight="1" x14ac:dyDescent="0.25">
      <c r="U53504" s="104"/>
      <c r="AB53504" s="104"/>
      <c r="AC53504" s="104"/>
      <c r="AF53504" s="104"/>
      <c r="AG53504" s="104"/>
      <c r="AK53504" s="104"/>
      <c r="AL53504" s="104"/>
      <c r="AO53504" s="104"/>
      <c r="AP53504" s="104"/>
    </row>
    <row r="53505" spans="21:42" ht="15" customHeight="1" x14ac:dyDescent="0.25">
      <c r="U53505" s="104"/>
      <c r="AB53505" s="104"/>
      <c r="AC53505" s="104"/>
      <c r="AF53505" s="104"/>
      <c r="AG53505" s="104"/>
      <c r="AK53505" s="104"/>
      <c r="AL53505" s="104"/>
      <c r="AO53505" s="104"/>
      <c r="AP53505" s="104"/>
    </row>
    <row r="53506" spans="21:42" ht="15" customHeight="1" x14ac:dyDescent="0.25">
      <c r="U53506" s="104"/>
      <c r="AB53506" s="104"/>
      <c r="AC53506" s="104"/>
      <c r="AF53506" s="104"/>
      <c r="AG53506" s="104"/>
      <c r="AK53506" s="104"/>
      <c r="AL53506" s="104"/>
      <c r="AO53506" s="104"/>
      <c r="AP53506" s="104"/>
    </row>
    <row r="53507" spans="21:42" ht="15" customHeight="1" x14ac:dyDescent="0.25">
      <c r="U53507" s="104"/>
      <c r="AB53507" s="104"/>
      <c r="AC53507" s="104"/>
      <c r="AF53507" s="104"/>
      <c r="AG53507" s="104"/>
      <c r="AK53507" s="104"/>
      <c r="AL53507" s="104"/>
      <c r="AO53507" s="104"/>
      <c r="AP53507" s="104"/>
    </row>
    <row r="53508" spans="21:42" ht="15" customHeight="1" x14ac:dyDescent="0.25">
      <c r="U53508" s="104"/>
      <c r="AB53508" s="104"/>
      <c r="AC53508" s="104"/>
      <c r="AF53508" s="104"/>
      <c r="AG53508" s="104"/>
      <c r="AK53508" s="104"/>
      <c r="AL53508" s="104"/>
      <c r="AO53508" s="104"/>
      <c r="AP53508" s="104"/>
    </row>
    <row r="53509" spans="21:42" ht="15" customHeight="1" x14ac:dyDescent="0.25">
      <c r="U53509" s="104"/>
      <c r="AB53509" s="104"/>
      <c r="AC53509" s="104"/>
      <c r="AF53509" s="104"/>
      <c r="AG53509" s="104"/>
      <c r="AK53509" s="104"/>
      <c r="AL53509" s="104"/>
      <c r="AO53509" s="104"/>
      <c r="AP53509" s="104"/>
    </row>
    <row r="53510" spans="21:42" ht="15" customHeight="1" x14ac:dyDescent="0.25">
      <c r="U53510" s="104"/>
      <c r="AB53510" s="104"/>
      <c r="AC53510" s="104"/>
      <c r="AF53510" s="104"/>
      <c r="AG53510" s="104"/>
      <c r="AK53510" s="104"/>
      <c r="AL53510" s="104"/>
      <c r="AO53510" s="104"/>
      <c r="AP53510" s="104"/>
    </row>
    <row r="53511" spans="21:42" ht="15" customHeight="1" x14ac:dyDescent="0.25">
      <c r="U53511" s="104"/>
      <c r="AB53511" s="104"/>
      <c r="AC53511" s="104"/>
      <c r="AF53511" s="104"/>
      <c r="AG53511" s="104"/>
      <c r="AK53511" s="104"/>
      <c r="AL53511" s="104"/>
      <c r="AO53511" s="104"/>
      <c r="AP53511" s="104"/>
    </row>
    <row r="53512" spans="21:42" ht="15" customHeight="1" x14ac:dyDescent="0.25">
      <c r="U53512" s="104"/>
      <c r="AB53512" s="104"/>
      <c r="AC53512" s="104"/>
      <c r="AF53512" s="104"/>
      <c r="AG53512" s="104"/>
      <c r="AK53512" s="104"/>
      <c r="AL53512" s="104"/>
      <c r="AO53512" s="104"/>
      <c r="AP53512" s="104"/>
    </row>
    <row r="53513" spans="21:42" ht="15" customHeight="1" x14ac:dyDescent="0.25">
      <c r="U53513" s="104"/>
      <c r="AB53513" s="104"/>
      <c r="AC53513" s="104"/>
      <c r="AF53513" s="104"/>
      <c r="AG53513" s="104"/>
      <c r="AK53513" s="104"/>
      <c r="AL53513" s="104"/>
      <c r="AO53513" s="104"/>
      <c r="AP53513" s="104"/>
    </row>
    <row r="53514" spans="21:42" ht="15" customHeight="1" x14ac:dyDescent="0.25">
      <c r="U53514" s="104"/>
      <c r="AB53514" s="104"/>
      <c r="AC53514" s="104"/>
      <c r="AF53514" s="104"/>
      <c r="AG53514" s="104"/>
      <c r="AK53514" s="104"/>
      <c r="AL53514" s="104"/>
      <c r="AO53514" s="104"/>
      <c r="AP53514" s="104"/>
    </row>
    <row r="53515" spans="21:42" ht="15" customHeight="1" x14ac:dyDescent="0.25">
      <c r="U53515" s="104"/>
      <c r="AB53515" s="104"/>
      <c r="AC53515" s="104"/>
      <c r="AF53515" s="104"/>
      <c r="AG53515" s="104"/>
      <c r="AK53515" s="104"/>
      <c r="AL53515" s="104"/>
      <c r="AO53515" s="104"/>
      <c r="AP53515" s="104"/>
    </row>
    <row r="53516" spans="21:42" ht="15" customHeight="1" x14ac:dyDescent="0.25">
      <c r="U53516" s="104"/>
      <c r="AB53516" s="104"/>
      <c r="AC53516" s="104"/>
      <c r="AF53516" s="104"/>
      <c r="AG53516" s="104"/>
      <c r="AK53516" s="104"/>
      <c r="AL53516" s="104"/>
      <c r="AO53516" s="104"/>
      <c r="AP53516" s="104"/>
    </row>
    <row r="53517" spans="21:42" ht="15" customHeight="1" x14ac:dyDescent="0.25">
      <c r="U53517" s="104"/>
      <c r="AB53517" s="104"/>
      <c r="AC53517" s="104"/>
      <c r="AF53517" s="104"/>
      <c r="AG53517" s="104"/>
      <c r="AK53517" s="104"/>
      <c r="AL53517" s="104"/>
      <c r="AO53517" s="104"/>
      <c r="AP53517" s="104"/>
    </row>
    <row r="53518" spans="21:42" ht="15" customHeight="1" x14ac:dyDescent="0.25">
      <c r="U53518" s="104"/>
      <c r="AB53518" s="104"/>
      <c r="AC53518" s="104"/>
      <c r="AF53518" s="104"/>
      <c r="AG53518" s="104"/>
      <c r="AK53518" s="104"/>
      <c r="AL53518" s="104"/>
      <c r="AO53518" s="104"/>
      <c r="AP53518" s="104"/>
    </row>
    <row r="53519" spans="21:42" ht="15" customHeight="1" x14ac:dyDescent="0.25">
      <c r="U53519" s="104"/>
      <c r="AB53519" s="104"/>
      <c r="AC53519" s="104"/>
      <c r="AF53519" s="104"/>
      <c r="AG53519" s="104"/>
      <c r="AK53519" s="104"/>
      <c r="AL53519" s="104"/>
      <c r="AO53519" s="104"/>
      <c r="AP53519" s="104"/>
    </row>
    <row r="53520" spans="21:42" ht="15" customHeight="1" x14ac:dyDescent="0.25">
      <c r="U53520" s="104"/>
      <c r="AB53520" s="104"/>
      <c r="AC53520" s="104"/>
      <c r="AF53520" s="104"/>
      <c r="AG53520" s="104"/>
      <c r="AK53520" s="104"/>
      <c r="AL53520" s="104"/>
      <c r="AO53520" s="104"/>
      <c r="AP53520" s="104"/>
    </row>
    <row r="53521" spans="21:42" ht="15" customHeight="1" x14ac:dyDescent="0.25">
      <c r="U53521" s="104"/>
      <c r="AB53521" s="104"/>
      <c r="AC53521" s="104"/>
      <c r="AF53521" s="104"/>
      <c r="AG53521" s="104"/>
      <c r="AK53521" s="104"/>
      <c r="AL53521" s="104"/>
      <c r="AO53521" s="104"/>
      <c r="AP53521" s="104"/>
    </row>
    <row r="53522" spans="21:42" ht="15" customHeight="1" x14ac:dyDescent="0.25">
      <c r="U53522" s="104"/>
      <c r="AB53522" s="104"/>
      <c r="AC53522" s="104"/>
      <c r="AF53522" s="104"/>
      <c r="AG53522" s="104"/>
      <c r="AK53522" s="104"/>
      <c r="AL53522" s="104"/>
      <c r="AO53522" s="104"/>
      <c r="AP53522" s="104"/>
    </row>
    <row r="53523" spans="21:42" ht="15" customHeight="1" x14ac:dyDescent="0.25">
      <c r="U53523" s="104"/>
      <c r="AB53523" s="104"/>
      <c r="AC53523" s="104"/>
      <c r="AF53523" s="104"/>
      <c r="AG53523" s="104"/>
      <c r="AK53523" s="104"/>
      <c r="AL53523" s="104"/>
      <c r="AO53523" s="104"/>
      <c r="AP53523" s="104"/>
    </row>
    <row r="53524" spans="21:42" ht="15" customHeight="1" x14ac:dyDescent="0.25">
      <c r="U53524" s="104"/>
      <c r="AB53524" s="104"/>
      <c r="AC53524" s="104"/>
      <c r="AF53524" s="104"/>
      <c r="AG53524" s="104"/>
      <c r="AK53524" s="104"/>
      <c r="AL53524" s="104"/>
      <c r="AO53524" s="104"/>
      <c r="AP53524" s="104"/>
    </row>
    <row r="53525" spans="21:42" ht="15" customHeight="1" x14ac:dyDescent="0.25">
      <c r="U53525" s="104"/>
      <c r="AB53525" s="104"/>
      <c r="AC53525" s="104"/>
      <c r="AF53525" s="104"/>
      <c r="AG53525" s="104"/>
      <c r="AK53525" s="104"/>
      <c r="AL53525" s="104"/>
      <c r="AO53525" s="104"/>
      <c r="AP53525" s="104"/>
    </row>
    <row r="53526" spans="21:42" ht="15" customHeight="1" x14ac:dyDescent="0.25">
      <c r="U53526" s="104"/>
      <c r="AB53526" s="104"/>
      <c r="AC53526" s="104"/>
      <c r="AF53526" s="104"/>
      <c r="AG53526" s="104"/>
      <c r="AK53526" s="104"/>
      <c r="AL53526" s="104"/>
      <c r="AO53526" s="104"/>
      <c r="AP53526" s="104"/>
    </row>
    <row r="53527" spans="21:42" ht="15" customHeight="1" x14ac:dyDescent="0.25">
      <c r="U53527" s="104"/>
      <c r="AB53527" s="104"/>
      <c r="AC53527" s="104"/>
      <c r="AF53527" s="104"/>
      <c r="AG53527" s="104"/>
      <c r="AK53527" s="104"/>
      <c r="AL53527" s="104"/>
      <c r="AO53527" s="104"/>
      <c r="AP53527" s="104"/>
    </row>
    <row r="53528" spans="21:42" ht="15" customHeight="1" x14ac:dyDescent="0.25">
      <c r="U53528" s="104"/>
      <c r="AB53528" s="104"/>
      <c r="AC53528" s="104"/>
      <c r="AF53528" s="104"/>
      <c r="AG53528" s="104"/>
      <c r="AK53528" s="104"/>
      <c r="AL53528" s="104"/>
      <c r="AO53528" s="104"/>
      <c r="AP53528" s="104"/>
    </row>
    <row r="53529" spans="21:42" ht="15" customHeight="1" x14ac:dyDescent="0.25">
      <c r="U53529" s="104"/>
      <c r="AB53529" s="104"/>
      <c r="AC53529" s="104"/>
      <c r="AF53529" s="104"/>
      <c r="AG53529" s="104"/>
      <c r="AK53529" s="104"/>
      <c r="AL53529" s="104"/>
      <c r="AO53529" s="104"/>
      <c r="AP53529" s="104"/>
    </row>
    <row r="53530" spans="21:42" ht="15" customHeight="1" x14ac:dyDescent="0.25">
      <c r="U53530" s="104"/>
      <c r="AB53530" s="104"/>
      <c r="AC53530" s="104"/>
      <c r="AF53530" s="104"/>
      <c r="AG53530" s="104"/>
      <c r="AK53530" s="104"/>
      <c r="AL53530" s="104"/>
      <c r="AO53530" s="104"/>
      <c r="AP53530" s="104"/>
    </row>
    <row r="53531" spans="21:42" ht="15" customHeight="1" x14ac:dyDescent="0.25">
      <c r="U53531" s="104"/>
      <c r="AB53531" s="104"/>
      <c r="AC53531" s="104"/>
      <c r="AF53531" s="104"/>
      <c r="AG53531" s="104"/>
      <c r="AK53531" s="104"/>
      <c r="AL53531" s="104"/>
      <c r="AO53531" s="104"/>
      <c r="AP53531" s="104"/>
    </row>
    <row r="53532" spans="21:42" ht="15" customHeight="1" x14ac:dyDescent="0.25">
      <c r="U53532" s="104"/>
      <c r="AB53532" s="104"/>
      <c r="AC53532" s="104"/>
      <c r="AF53532" s="104"/>
      <c r="AG53532" s="104"/>
      <c r="AK53532" s="104"/>
      <c r="AL53532" s="104"/>
      <c r="AO53532" s="104"/>
      <c r="AP53532" s="104"/>
    </row>
    <row r="53533" spans="21:42" ht="15" customHeight="1" x14ac:dyDescent="0.25">
      <c r="U53533" s="104"/>
      <c r="AB53533" s="104"/>
      <c r="AC53533" s="104"/>
      <c r="AF53533" s="104"/>
      <c r="AG53533" s="104"/>
      <c r="AK53533" s="104"/>
      <c r="AL53533" s="104"/>
      <c r="AO53533" s="104"/>
      <c r="AP53533" s="104"/>
    </row>
    <row r="53534" spans="21:42" ht="15" customHeight="1" x14ac:dyDescent="0.25">
      <c r="U53534" s="104"/>
      <c r="AB53534" s="104"/>
      <c r="AC53534" s="104"/>
      <c r="AF53534" s="104"/>
      <c r="AG53534" s="104"/>
      <c r="AK53534" s="104"/>
      <c r="AL53534" s="104"/>
      <c r="AO53534" s="104"/>
      <c r="AP53534" s="104"/>
    </row>
    <row r="53535" spans="21:42" ht="15" customHeight="1" x14ac:dyDescent="0.25">
      <c r="U53535" s="104"/>
      <c r="AB53535" s="104"/>
      <c r="AC53535" s="104"/>
      <c r="AF53535" s="104"/>
      <c r="AG53535" s="104"/>
      <c r="AK53535" s="104"/>
      <c r="AL53535" s="104"/>
      <c r="AO53535" s="104"/>
      <c r="AP53535" s="104"/>
    </row>
    <row r="53536" spans="21:42" ht="15" customHeight="1" x14ac:dyDescent="0.25">
      <c r="U53536" s="104"/>
      <c r="AB53536" s="104"/>
      <c r="AC53536" s="104"/>
      <c r="AF53536" s="104"/>
      <c r="AG53536" s="104"/>
      <c r="AK53536" s="104"/>
      <c r="AL53536" s="104"/>
      <c r="AO53536" s="104"/>
      <c r="AP53536" s="104"/>
    </row>
    <row r="53537" spans="21:42" ht="15" customHeight="1" x14ac:dyDescent="0.25">
      <c r="U53537" s="104"/>
      <c r="AB53537" s="104"/>
      <c r="AC53537" s="104"/>
      <c r="AF53537" s="104"/>
      <c r="AG53537" s="104"/>
      <c r="AK53537" s="104"/>
      <c r="AL53537" s="104"/>
      <c r="AO53537" s="104"/>
      <c r="AP53537" s="104"/>
    </row>
    <row r="53538" spans="21:42" ht="15" customHeight="1" x14ac:dyDescent="0.25">
      <c r="U53538" s="104"/>
      <c r="AB53538" s="104"/>
      <c r="AC53538" s="104"/>
      <c r="AF53538" s="104"/>
      <c r="AG53538" s="104"/>
      <c r="AK53538" s="104"/>
      <c r="AL53538" s="104"/>
      <c r="AO53538" s="104"/>
      <c r="AP53538" s="104"/>
    </row>
    <row r="53539" spans="21:42" ht="15" customHeight="1" x14ac:dyDescent="0.25">
      <c r="U53539" s="104"/>
      <c r="AB53539" s="104"/>
      <c r="AC53539" s="104"/>
      <c r="AF53539" s="104"/>
      <c r="AG53539" s="104"/>
      <c r="AK53539" s="104"/>
      <c r="AL53539" s="104"/>
      <c r="AO53539" s="104"/>
      <c r="AP53539" s="104"/>
    </row>
    <row r="53540" spans="21:42" ht="15" customHeight="1" x14ac:dyDescent="0.25">
      <c r="U53540" s="104"/>
      <c r="AB53540" s="104"/>
      <c r="AC53540" s="104"/>
      <c r="AF53540" s="104"/>
      <c r="AG53540" s="104"/>
      <c r="AK53540" s="104"/>
      <c r="AL53540" s="104"/>
      <c r="AO53540" s="104"/>
      <c r="AP53540" s="104"/>
    </row>
    <row r="53541" spans="21:42" ht="15" customHeight="1" x14ac:dyDescent="0.25">
      <c r="U53541" s="104"/>
      <c r="AB53541" s="104"/>
      <c r="AC53541" s="104"/>
      <c r="AF53541" s="104"/>
      <c r="AG53541" s="104"/>
      <c r="AK53541" s="104"/>
      <c r="AL53541" s="104"/>
      <c r="AO53541" s="104"/>
      <c r="AP53541" s="104"/>
    </row>
    <row r="53542" spans="21:42" ht="15" customHeight="1" x14ac:dyDescent="0.25">
      <c r="U53542" s="104"/>
      <c r="AB53542" s="104"/>
      <c r="AC53542" s="104"/>
      <c r="AF53542" s="104"/>
      <c r="AG53542" s="104"/>
      <c r="AK53542" s="104"/>
      <c r="AL53542" s="104"/>
      <c r="AO53542" s="104"/>
      <c r="AP53542" s="104"/>
    </row>
    <row r="53543" spans="21:42" ht="15" customHeight="1" x14ac:dyDescent="0.25">
      <c r="U53543" s="104"/>
      <c r="AB53543" s="104"/>
      <c r="AC53543" s="104"/>
      <c r="AF53543" s="104"/>
      <c r="AG53543" s="104"/>
      <c r="AK53543" s="104"/>
      <c r="AL53543" s="104"/>
      <c r="AO53543" s="104"/>
      <c r="AP53543" s="104"/>
    </row>
    <row r="53544" spans="21:42" ht="15" customHeight="1" x14ac:dyDescent="0.25">
      <c r="U53544" s="104"/>
      <c r="AB53544" s="104"/>
      <c r="AC53544" s="104"/>
      <c r="AF53544" s="104"/>
      <c r="AG53544" s="104"/>
      <c r="AK53544" s="104"/>
      <c r="AL53544" s="104"/>
      <c r="AO53544" s="104"/>
      <c r="AP53544" s="104"/>
    </row>
    <row r="53545" spans="21:42" ht="15" customHeight="1" x14ac:dyDescent="0.25">
      <c r="U53545" s="104"/>
      <c r="AB53545" s="104"/>
      <c r="AC53545" s="104"/>
      <c r="AF53545" s="104"/>
      <c r="AG53545" s="104"/>
      <c r="AK53545" s="104"/>
      <c r="AL53545" s="104"/>
      <c r="AO53545" s="104"/>
      <c r="AP53545" s="104"/>
    </row>
    <row r="53546" spans="21:42" ht="15" customHeight="1" x14ac:dyDescent="0.25">
      <c r="U53546" s="104"/>
      <c r="AB53546" s="104"/>
      <c r="AC53546" s="104"/>
      <c r="AF53546" s="104"/>
      <c r="AG53546" s="104"/>
      <c r="AK53546" s="104"/>
      <c r="AL53546" s="104"/>
      <c r="AO53546" s="104"/>
      <c r="AP53546" s="104"/>
    </row>
    <row r="53547" spans="21:42" ht="15" customHeight="1" x14ac:dyDescent="0.25">
      <c r="U53547" s="104"/>
      <c r="AB53547" s="104"/>
      <c r="AC53547" s="104"/>
      <c r="AF53547" s="104"/>
      <c r="AG53547" s="104"/>
      <c r="AK53547" s="104"/>
      <c r="AL53547" s="104"/>
      <c r="AO53547" s="104"/>
      <c r="AP53547" s="104"/>
    </row>
    <row r="53548" spans="21:42" ht="15" customHeight="1" x14ac:dyDescent="0.25">
      <c r="U53548" s="104"/>
      <c r="AB53548" s="104"/>
      <c r="AC53548" s="104"/>
      <c r="AF53548" s="104"/>
      <c r="AG53548" s="104"/>
      <c r="AK53548" s="104"/>
      <c r="AL53548" s="104"/>
      <c r="AO53548" s="104"/>
      <c r="AP53548" s="104"/>
    </row>
    <row r="53549" spans="21:42" ht="15" customHeight="1" x14ac:dyDescent="0.25">
      <c r="U53549" s="104"/>
      <c r="AB53549" s="104"/>
      <c r="AC53549" s="104"/>
      <c r="AF53549" s="104"/>
      <c r="AG53549" s="104"/>
      <c r="AK53549" s="104"/>
      <c r="AL53549" s="104"/>
      <c r="AO53549" s="104"/>
      <c r="AP53549" s="104"/>
    </row>
    <row r="53550" spans="21:42" ht="15" customHeight="1" x14ac:dyDescent="0.25">
      <c r="U53550" s="104"/>
      <c r="AB53550" s="104"/>
      <c r="AC53550" s="104"/>
      <c r="AF53550" s="104"/>
      <c r="AG53550" s="104"/>
      <c r="AK53550" s="104"/>
      <c r="AL53550" s="104"/>
      <c r="AO53550" s="104"/>
      <c r="AP53550" s="104"/>
    </row>
    <row r="53551" spans="21:42" ht="15" customHeight="1" x14ac:dyDescent="0.25">
      <c r="U53551" s="104"/>
      <c r="AB53551" s="104"/>
      <c r="AC53551" s="104"/>
      <c r="AF53551" s="104"/>
      <c r="AG53551" s="104"/>
      <c r="AK53551" s="104"/>
      <c r="AL53551" s="104"/>
      <c r="AO53551" s="104"/>
      <c r="AP53551" s="104"/>
    </row>
    <row r="53552" spans="21:42" ht="15" customHeight="1" x14ac:dyDescent="0.25">
      <c r="U53552" s="104"/>
      <c r="AB53552" s="104"/>
      <c r="AC53552" s="104"/>
      <c r="AF53552" s="104"/>
      <c r="AG53552" s="104"/>
      <c r="AK53552" s="104"/>
      <c r="AL53552" s="104"/>
      <c r="AO53552" s="104"/>
      <c r="AP53552" s="104"/>
    </row>
    <row r="53553" spans="21:42" ht="15" customHeight="1" x14ac:dyDescent="0.25">
      <c r="U53553" s="104"/>
      <c r="AB53553" s="104"/>
      <c r="AC53553" s="104"/>
      <c r="AF53553" s="104"/>
      <c r="AG53553" s="104"/>
      <c r="AK53553" s="104"/>
      <c r="AL53553" s="104"/>
      <c r="AO53553" s="104"/>
      <c r="AP53553" s="104"/>
    </row>
    <row r="53554" spans="21:42" ht="15" customHeight="1" x14ac:dyDescent="0.25">
      <c r="U53554" s="104"/>
      <c r="AB53554" s="104"/>
      <c r="AC53554" s="104"/>
      <c r="AF53554" s="104"/>
      <c r="AG53554" s="104"/>
      <c r="AK53554" s="104"/>
      <c r="AL53554" s="104"/>
      <c r="AO53554" s="104"/>
      <c r="AP53554" s="104"/>
    </row>
    <row r="53555" spans="21:42" ht="15" customHeight="1" x14ac:dyDescent="0.25">
      <c r="U53555" s="104"/>
      <c r="AB53555" s="104"/>
      <c r="AC53555" s="104"/>
      <c r="AF53555" s="104"/>
      <c r="AG53555" s="104"/>
      <c r="AK53555" s="104"/>
      <c r="AL53555" s="104"/>
      <c r="AO53555" s="104"/>
      <c r="AP53555" s="104"/>
    </row>
    <row r="53556" spans="21:42" ht="15" customHeight="1" x14ac:dyDescent="0.25">
      <c r="U53556" s="104"/>
      <c r="AB53556" s="104"/>
      <c r="AC53556" s="104"/>
      <c r="AF53556" s="104"/>
      <c r="AG53556" s="104"/>
      <c r="AK53556" s="104"/>
      <c r="AL53556" s="104"/>
      <c r="AO53556" s="104"/>
      <c r="AP53556" s="104"/>
    </row>
    <row r="53557" spans="21:42" ht="15" customHeight="1" x14ac:dyDescent="0.25">
      <c r="U53557" s="104"/>
      <c r="AB53557" s="104"/>
      <c r="AC53557" s="104"/>
      <c r="AF53557" s="104"/>
      <c r="AG53557" s="104"/>
      <c r="AK53557" s="104"/>
      <c r="AL53557" s="104"/>
      <c r="AO53557" s="104"/>
      <c r="AP53557" s="104"/>
    </row>
    <row r="53558" spans="21:42" ht="15" customHeight="1" x14ac:dyDescent="0.25">
      <c r="U53558" s="104"/>
      <c r="AB53558" s="104"/>
      <c r="AC53558" s="104"/>
      <c r="AF53558" s="104"/>
      <c r="AG53558" s="104"/>
      <c r="AK53558" s="104"/>
      <c r="AL53558" s="104"/>
      <c r="AO53558" s="104"/>
      <c r="AP53558" s="104"/>
    </row>
    <row r="53559" spans="21:42" ht="15" customHeight="1" x14ac:dyDescent="0.25">
      <c r="U53559" s="104"/>
      <c r="AB53559" s="104"/>
      <c r="AC53559" s="104"/>
      <c r="AF53559" s="104"/>
      <c r="AG53559" s="104"/>
      <c r="AK53559" s="104"/>
      <c r="AL53559" s="104"/>
      <c r="AO53559" s="104"/>
      <c r="AP53559" s="104"/>
    </row>
    <row r="53560" spans="21:42" ht="15" customHeight="1" x14ac:dyDescent="0.25">
      <c r="U53560" s="104"/>
      <c r="AB53560" s="104"/>
      <c r="AC53560" s="104"/>
      <c r="AF53560" s="104"/>
      <c r="AG53560" s="104"/>
      <c r="AK53560" s="104"/>
      <c r="AL53560" s="104"/>
      <c r="AO53560" s="104"/>
      <c r="AP53560" s="104"/>
    </row>
    <row r="53561" spans="21:42" ht="15" customHeight="1" x14ac:dyDescent="0.25">
      <c r="U53561" s="104"/>
      <c r="AB53561" s="104"/>
      <c r="AC53561" s="104"/>
      <c r="AF53561" s="104"/>
      <c r="AG53561" s="104"/>
      <c r="AK53561" s="104"/>
      <c r="AL53561" s="104"/>
      <c r="AO53561" s="104"/>
      <c r="AP53561" s="104"/>
    </row>
    <row r="53562" spans="21:42" ht="15" customHeight="1" x14ac:dyDescent="0.25">
      <c r="U53562" s="104"/>
      <c r="AB53562" s="104"/>
      <c r="AC53562" s="104"/>
      <c r="AF53562" s="104"/>
      <c r="AG53562" s="104"/>
      <c r="AK53562" s="104"/>
      <c r="AL53562" s="104"/>
      <c r="AO53562" s="104"/>
      <c r="AP53562" s="104"/>
    </row>
    <row r="53563" spans="21:42" ht="15" customHeight="1" x14ac:dyDescent="0.25">
      <c r="U53563" s="104"/>
      <c r="AB53563" s="104"/>
      <c r="AC53563" s="104"/>
      <c r="AF53563" s="104"/>
      <c r="AG53563" s="104"/>
      <c r="AK53563" s="104"/>
      <c r="AL53563" s="104"/>
      <c r="AO53563" s="104"/>
      <c r="AP53563" s="104"/>
    </row>
    <row r="53564" spans="21:42" ht="15" customHeight="1" x14ac:dyDescent="0.25">
      <c r="U53564" s="104"/>
      <c r="AB53564" s="104"/>
      <c r="AC53564" s="104"/>
      <c r="AF53564" s="104"/>
      <c r="AG53564" s="104"/>
      <c r="AK53564" s="104"/>
      <c r="AL53564" s="104"/>
      <c r="AO53564" s="104"/>
      <c r="AP53564" s="104"/>
    </row>
    <row r="53565" spans="21:42" ht="15" customHeight="1" x14ac:dyDescent="0.25">
      <c r="U53565" s="104"/>
      <c r="AB53565" s="104"/>
      <c r="AC53565" s="104"/>
      <c r="AF53565" s="104"/>
      <c r="AG53565" s="104"/>
      <c r="AK53565" s="104"/>
      <c r="AL53565" s="104"/>
      <c r="AO53565" s="104"/>
      <c r="AP53565" s="104"/>
    </row>
    <row r="53566" spans="21:42" ht="15" customHeight="1" x14ac:dyDescent="0.25">
      <c r="U53566" s="104"/>
      <c r="AB53566" s="104"/>
      <c r="AC53566" s="104"/>
      <c r="AF53566" s="104"/>
      <c r="AG53566" s="104"/>
      <c r="AK53566" s="104"/>
      <c r="AL53566" s="104"/>
      <c r="AO53566" s="104"/>
      <c r="AP53566" s="104"/>
    </row>
    <row r="53567" spans="21:42" ht="15" customHeight="1" x14ac:dyDescent="0.25">
      <c r="U53567" s="104"/>
      <c r="AB53567" s="104"/>
      <c r="AC53567" s="104"/>
      <c r="AF53567" s="104"/>
      <c r="AG53567" s="104"/>
      <c r="AK53567" s="104"/>
      <c r="AL53567" s="104"/>
      <c r="AO53567" s="104"/>
      <c r="AP53567" s="104"/>
    </row>
    <row r="53568" spans="21:42" ht="15" customHeight="1" x14ac:dyDescent="0.25">
      <c r="U53568" s="104"/>
      <c r="AB53568" s="104"/>
      <c r="AC53568" s="104"/>
      <c r="AF53568" s="104"/>
      <c r="AG53568" s="104"/>
      <c r="AK53568" s="104"/>
      <c r="AL53568" s="104"/>
      <c r="AO53568" s="104"/>
      <c r="AP53568" s="104"/>
    </row>
    <row r="53569" spans="21:42" ht="15" customHeight="1" x14ac:dyDescent="0.25">
      <c r="U53569" s="104"/>
      <c r="AB53569" s="104"/>
      <c r="AC53569" s="104"/>
      <c r="AF53569" s="104"/>
      <c r="AG53569" s="104"/>
      <c r="AK53569" s="104"/>
      <c r="AL53569" s="104"/>
      <c r="AO53569" s="104"/>
      <c r="AP53569" s="104"/>
    </row>
    <row r="53570" spans="21:42" ht="15" customHeight="1" x14ac:dyDescent="0.25">
      <c r="U53570" s="104"/>
      <c r="AB53570" s="104"/>
      <c r="AC53570" s="104"/>
      <c r="AF53570" s="104"/>
      <c r="AG53570" s="104"/>
      <c r="AK53570" s="104"/>
      <c r="AL53570" s="104"/>
      <c r="AO53570" s="104"/>
      <c r="AP53570" s="104"/>
    </row>
    <row r="53571" spans="21:42" ht="15" customHeight="1" x14ac:dyDescent="0.25">
      <c r="U53571" s="104"/>
      <c r="AB53571" s="104"/>
      <c r="AC53571" s="104"/>
      <c r="AF53571" s="104"/>
      <c r="AG53571" s="104"/>
      <c r="AK53571" s="104"/>
      <c r="AL53571" s="104"/>
      <c r="AO53571" s="104"/>
      <c r="AP53571" s="104"/>
    </row>
    <row r="53572" spans="21:42" ht="15" customHeight="1" x14ac:dyDescent="0.25">
      <c r="U53572" s="104"/>
      <c r="AB53572" s="104"/>
      <c r="AC53572" s="104"/>
      <c r="AF53572" s="104"/>
      <c r="AG53572" s="104"/>
      <c r="AK53572" s="104"/>
      <c r="AL53572" s="104"/>
      <c r="AO53572" s="104"/>
      <c r="AP53572" s="104"/>
    </row>
    <row r="53573" spans="21:42" ht="15" customHeight="1" x14ac:dyDescent="0.25">
      <c r="U53573" s="104"/>
      <c r="AB53573" s="104"/>
      <c r="AC53573" s="104"/>
      <c r="AF53573" s="104"/>
      <c r="AG53573" s="104"/>
      <c r="AK53573" s="104"/>
      <c r="AL53573" s="104"/>
      <c r="AO53573" s="104"/>
      <c r="AP53573" s="104"/>
    </row>
    <row r="53574" spans="21:42" ht="15" customHeight="1" x14ac:dyDescent="0.25">
      <c r="U53574" s="104"/>
      <c r="AB53574" s="104"/>
      <c r="AC53574" s="104"/>
      <c r="AF53574" s="104"/>
      <c r="AG53574" s="104"/>
      <c r="AK53574" s="104"/>
      <c r="AL53574" s="104"/>
      <c r="AO53574" s="104"/>
      <c r="AP53574" s="104"/>
    </row>
    <row r="53575" spans="21:42" ht="15" customHeight="1" x14ac:dyDescent="0.25">
      <c r="U53575" s="104"/>
      <c r="AB53575" s="104"/>
      <c r="AC53575" s="104"/>
      <c r="AF53575" s="104"/>
      <c r="AG53575" s="104"/>
      <c r="AK53575" s="104"/>
      <c r="AL53575" s="104"/>
      <c r="AO53575" s="104"/>
      <c r="AP53575" s="104"/>
    </row>
    <row r="53576" spans="21:42" ht="15" customHeight="1" x14ac:dyDescent="0.25">
      <c r="U53576" s="104"/>
      <c r="AB53576" s="104"/>
      <c r="AC53576" s="104"/>
      <c r="AF53576" s="104"/>
      <c r="AG53576" s="104"/>
      <c r="AK53576" s="104"/>
      <c r="AL53576" s="104"/>
      <c r="AO53576" s="104"/>
      <c r="AP53576" s="104"/>
    </row>
    <row r="53577" spans="21:42" ht="15" customHeight="1" x14ac:dyDescent="0.25">
      <c r="U53577" s="104"/>
      <c r="AB53577" s="104"/>
      <c r="AC53577" s="104"/>
      <c r="AF53577" s="104"/>
      <c r="AG53577" s="104"/>
      <c r="AK53577" s="104"/>
      <c r="AL53577" s="104"/>
      <c r="AO53577" s="104"/>
      <c r="AP53577" s="104"/>
    </row>
    <row r="53578" spans="21:42" ht="15" customHeight="1" x14ac:dyDescent="0.25">
      <c r="U53578" s="104"/>
      <c r="AB53578" s="104"/>
      <c r="AC53578" s="104"/>
      <c r="AF53578" s="104"/>
      <c r="AG53578" s="104"/>
      <c r="AK53578" s="104"/>
      <c r="AL53578" s="104"/>
      <c r="AO53578" s="104"/>
      <c r="AP53578" s="104"/>
    </row>
    <row r="53579" spans="21:42" ht="15" customHeight="1" x14ac:dyDescent="0.25">
      <c r="U53579" s="104"/>
      <c r="AB53579" s="104"/>
      <c r="AC53579" s="104"/>
      <c r="AF53579" s="104"/>
      <c r="AG53579" s="104"/>
      <c r="AK53579" s="104"/>
      <c r="AL53579" s="104"/>
      <c r="AO53579" s="104"/>
      <c r="AP53579" s="104"/>
    </row>
    <row r="53580" spans="21:42" ht="15" customHeight="1" x14ac:dyDescent="0.25">
      <c r="U53580" s="104"/>
      <c r="AB53580" s="104"/>
      <c r="AC53580" s="104"/>
      <c r="AF53580" s="104"/>
      <c r="AG53580" s="104"/>
      <c r="AK53580" s="104"/>
      <c r="AL53580" s="104"/>
      <c r="AO53580" s="104"/>
      <c r="AP53580" s="104"/>
    </row>
    <row r="53581" spans="21:42" ht="15" customHeight="1" x14ac:dyDescent="0.25">
      <c r="U53581" s="104"/>
      <c r="AB53581" s="104"/>
      <c r="AC53581" s="104"/>
      <c r="AF53581" s="104"/>
      <c r="AG53581" s="104"/>
      <c r="AK53581" s="104"/>
      <c r="AL53581" s="104"/>
      <c r="AO53581" s="104"/>
      <c r="AP53581" s="104"/>
    </row>
    <row r="53582" spans="21:42" ht="15" customHeight="1" x14ac:dyDescent="0.25">
      <c r="U53582" s="104"/>
      <c r="AB53582" s="104"/>
      <c r="AC53582" s="104"/>
      <c r="AF53582" s="104"/>
      <c r="AG53582" s="104"/>
      <c r="AK53582" s="104"/>
      <c r="AL53582" s="104"/>
      <c r="AO53582" s="104"/>
      <c r="AP53582" s="104"/>
    </row>
    <row r="53583" spans="21:42" ht="15" customHeight="1" x14ac:dyDescent="0.25">
      <c r="U53583" s="104"/>
      <c r="AB53583" s="104"/>
      <c r="AC53583" s="104"/>
      <c r="AF53583" s="104"/>
      <c r="AG53583" s="104"/>
      <c r="AK53583" s="104"/>
      <c r="AL53583" s="104"/>
      <c r="AO53583" s="104"/>
      <c r="AP53583" s="104"/>
    </row>
    <row r="53584" spans="21:42" ht="15" customHeight="1" x14ac:dyDescent="0.25">
      <c r="U53584" s="104"/>
      <c r="AB53584" s="104"/>
      <c r="AC53584" s="104"/>
      <c r="AF53584" s="104"/>
      <c r="AG53584" s="104"/>
      <c r="AK53584" s="104"/>
      <c r="AL53584" s="104"/>
      <c r="AO53584" s="104"/>
      <c r="AP53584" s="104"/>
    </row>
    <row r="53585" spans="21:42" ht="15" customHeight="1" x14ac:dyDescent="0.25">
      <c r="U53585" s="104"/>
      <c r="AB53585" s="104"/>
      <c r="AC53585" s="104"/>
      <c r="AF53585" s="104"/>
      <c r="AG53585" s="104"/>
      <c r="AK53585" s="104"/>
      <c r="AL53585" s="104"/>
      <c r="AO53585" s="104"/>
      <c r="AP53585" s="104"/>
    </row>
    <row r="53586" spans="21:42" ht="15" customHeight="1" x14ac:dyDescent="0.25">
      <c r="U53586" s="104"/>
      <c r="AB53586" s="104"/>
      <c r="AC53586" s="104"/>
      <c r="AF53586" s="104"/>
      <c r="AG53586" s="104"/>
      <c r="AK53586" s="104"/>
      <c r="AL53586" s="104"/>
      <c r="AO53586" s="104"/>
      <c r="AP53586" s="104"/>
    </row>
    <row r="53587" spans="21:42" ht="15" customHeight="1" x14ac:dyDescent="0.25">
      <c r="U53587" s="104"/>
      <c r="AB53587" s="104"/>
      <c r="AC53587" s="104"/>
      <c r="AF53587" s="104"/>
      <c r="AG53587" s="104"/>
      <c r="AK53587" s="104"/>
      <c r="AL53587" s="104"/>
      <c r="AO53587" s="104"/>
      <c r="AP53587" s="104"/>
    </row>
    <row r="53588" spans="21:42" ht="15" customHeight="1" x14ac:dyDescent="0.25">
      <c r="U53588" s="104"/>
      <c r="AB53588" s="104"/>
      <c r="AC53588" s="104"/>
      <c r="AF53588" s="104"/>
      <c r="AG53588" s="104"/>
      <c r="AK53588" s="104"/>
      <c r="AL53588" s="104"/>
      <c r="AO53588" s="104"/>
      <c r="AP53588" s="104"/>
    </row>
    <row r="53589" spans="21:42" ht="15" customHeight="1" x14ac:dyDescent="0.25">
      <c r="U53589" s="104"/>
      <c r="AB53589" s="104"/>
      <c r="AC53589" s="104"/>
      <c r="AF53589" s="104"/>
      <c r="AG53589" s="104"/>
      <c r="AK53589" s="104"/>
      <c r="AL53589" s="104"/>
      <c r="AO53589" s="104"/>
      <c r="AP53589" s="104"/>
    </row>
    <row r="53590" spans="21:42" ht="15" customHeight="1" x14ac:dyDescent="0.25">
      <c r="U53590" s="104"/>
      <c r="AB53590" s="104"/>
      <c r="AC53590" s="104"/>
      <c r="AF53590" s="104"/>
      <c r="AG53590" s="104"/>
      <c r="AK53590" s="104"/>
      <c r="AL53590" s="104"/>
      <c r="AO53590" s="104"/>
      <c r="AP53590" s="104"/>
    </row>
    <row r="53591" spans="21:42" ht="15" customHeight="1" x14ac:dyDescent="0.25">
      <c r="U53591" s="104"/>
      <c r="AB53591" s="104"/>
      <c r="AC53591" s="104"/>
      <c r="AF53591" s="104"/>
      <c r="AG53591" s="104"/>
      <c r="AK53591" s="104"/>
      <c r="AL53591" s="104"/>
      <c r="AO53591" s="104"/>
      <c r="AP53591" s="104"/>
    </row>
    <row r="53592" spans="21:42" ht="15" customHeight="1" x14ac:dyDescent="0.25">
      <c r="U53592" s="104"/>
      <c r="AB53592" s="104"/>
      <c r="AC53592" s="104"/>
      <c r="AF53592" s="104"/>
      <c r="AG53592" s="104"/>
      <c r="AK53592" s="104"/>
      <c r="AL53592" s="104"/>
      <c r="AO53592" s="104"/>
      <c r="AP53592" s="104"/>
    </row>
    <row r="53593" spans="21:42" ht="15" customHeight="1" x14ac:dyDescent="0.25">
      <c r="U53593" s="104"/>
      <c r="AB53593" s="104"/>
      <c r="AC53593" s="104"/>
      <c r="AF53593" s="104"/>
      <c r="AG53593" s="104"/>
      <c r="AK53593" s="104"/>
      <c r="AL53593" s="104"/>
      <c r="AO53593" s="104"/>
      <c r="AP53593" s="104"/>
    </row>
    <row r="53594" spans="21:42" ht="15" customHeight="1" x14ac:dyDescent="0.25">
      <c r="U53594" s="104"/>
      <c r="AB53594" s="104"/>
      <c r="AC53594" s="104"/>
      <c r="AF53594" s="104"/>
      <c r="AG53594" s="104"/>
      <c r="AK53594" s="104"/>
      <c r="AL53594" s="104"/>
      <c r="AO53594" s="104"/>
      <c r="AP53594" s="104"/>
    </row>
    <row r="53595" spans="21:42" ht="15" customHeight="1" x14ac:dyDescent="0.25">
      <c r="U53595" s="104"/>
      <c r="AB53595" s="104"/>
      <c r="AC53595" s="104"/>
      <c r="AF53595" s="104"/>
      <c r="AG53595" s="104"/>
      <c r="AK53595" s="104"/>
      <c r="AL53595" s="104"/>
      <c r="AO53595" s="104"/>
      <c r="AP53595" s="104"/>
    </row>
    <row r="53596" spans="21:42" ht="15" customHeight="1" x14ac:dyDescent="0.25">
      <c r="U53596" s="104"/>
      <c r="AB53596" s="104"/>
      <c r="AC53596" s="104"/>
      <c r="AF53596" s="104"/>
      <c r="AG53596" s="104"/>
      <c r="AK53596" s="104"/>
      <c r="AL53596" s="104"/>
      <c r="AO53596" s="104"/>
      <c r="AP53596" s="104"/>
    </row>
    <row r="53597" spans="21:42" ht="15" customHeight="1" x14ac:dyDescent="0.25">
      <c r="U53597" s="104"/>
      <c r="AB53597" s="104"/>
      <c r="AC53597" s="104"/>
      <c r="AF53597" s="104"/>
      <c r="AG53597" s="104"/>
      <c r="AK53597" s="104"/>
      <c r="AL53597" s="104"/>
      <c r="AO53597" s="104"/>
      <c r="AP53597" s="104"/>
    </row>
    <row r="53598" spans="21:42" ht="15" customHeight="1" x14ac:dyDescent="0.25">
      <c r="U53598" s="104"/>
      <c r="AB53598" s="104"/>
      <c r="AC53598" s="104"/>
      <c r="AF53598" s="104"/>
      <c r="AG53598" s="104"/>
      <c r="AK53598" s="104"/>
      <c r="AL53598" s="104"/>
      <c r="AO53598" s="104"/>
      <c r="AP53598" s="104"/>
    </row>
    <row r="53599" spans="21:42" ht="15" customHeight="1" x14ac:dyDescent="0.25">
      <c r="U53599" s="104"/>
      <c r="AB53599" s="104"/>
      <c r="AC53599" s="104"/>
      <c r="AF53599" s="104"/>
      <c r="AG53599" s="104"/>
      <c r="AK53599" s="104"/>
      <c r="AL53599" s="104"/>
      <c r="AO53599" s="104"/>
      <c r="AP53599" s="104"/>
    </row>
    <row r="53600" spans="21:42" ht="15" customHeight="1" x14ac:dyDescent="0.25">
      <c r="U53600" s="104"/>
      <c r="AB53600" s="104"/>
      <c r="AC53600" s="104"/>
      <c r="AF53600" s="104"/>
      <c r="AG53600" s="104"/>
      <c r="AK53600" s="104"/>
      <c r="AL53600" s="104"/>
      <c r="AO53600" s="104"/>
      <c r="AP53600" s="104"/>
    </row>
    <row r="53601" spans="21:42" ht="15" customHeight="1" x14ac:dyDescent="0.25">
      <c r="U53601" s="104"/>
      <c r="AB53601" s="104"/>
      <c r="AC53601" s="104"/>
      <c r="AF53601" s="104"/>
      <c r="AG53601" s="104"/>
      <c r="AK53601" s="104"/>
      <c r="AL53601" s="104"/>
      <c r="AO53601" s="104"/>
      <c r="AP53601" s="104"/>
    </row>
    <row r="53602" spans="21:42" ht="15" customHeight="1" x14ac:dyDescent="0.25">
      <c r="U53602" s="104"/>
      <c r="AB53602" s="104"/>
      <c r="AC53602" s="104"/>
      <c r="AF53602" s="104"/>
      <c r="AG53602" s="104"/>
      <c r="AK53602" s="104"/>
      <c r="AL53602" s="104"/>
      <c r="AO53602" s="104"/>
      <c r="AP53602" s="104"/>
    </row>
    <row r="53603" spans="21:42" ht="15" customHeight="1" x14ac:dyDescent="0.25">
      <c r="U53603" s="104"/>
      <c r="AB53603" s="104"/>
      <c r="AC53603" s="104"/>
      <c r="AF53603" s="104"/>
      <c r="AG53603" s="104"/>
      <c r="AK53603" s="104"/>
      <c r="AL53603" s="104"/>
      <c r="AO53603" s="104"/>
      <c r="AP53603" s="104"/>
    </row>
    <row r="53604" spans="21:42" ht="15" customHeight="1" x14ac:dyDescent="0.25">
      <c r="U53604" s="104"/>
      <c r="AB53604" s="104"/>
      <c r="AC53604" s="104"/>
      <c r="AF53604" s="104"/>
      <c r="AG53604" s="104"/>
      <c r="AK53604" s="104"/>
      <c r="AL53604" s="104"/>
      <c r="AO53604" s="104"/>
      <c r="AP53604" s="104"/>
    </row>
    <row r="53605" spans="21:42" ht="15" customHeight="1" x14ac:dyDescent="0.25">
      <c r="U53605" s="104"/>
      <c r="AB53605" s="104"/>
      <c r="AC53605" s="104"/>
      <c r="AF53605" s="104"/>
      <c r="AG53605" s="104"/>
      <c r="AK53605" s="104"/>
      <c r="AL53605" s="104"/>
      <c r="AO53605" s="104"/>
      <c r="AP53605" s="104"/>
    </row>
    <row r="53606" spans="21:42" ht="15" customHeight="1" x14ac:dyDescent="0.25">
      <c r="U53606" s="104"/>
      <c r="AB53606" s="104"/>
      <c r="AC53606" s="104"/>
      <c r="AF53606" s="104"/>
      <c r="AG53606" s="104"/>
      <c r="AK53606" s="104"/>
      <c r="AL53606" s="104"/>
      <c r="AO53606" s="104"/>
      <c r="AP53606" s="104"/>
    </row>
    <row r="53607" spans="21:42" ht="15" customHeight="1" x14ac:dyDescent="0.25">
      <c r="U53607" s="104"/>
      <c r="AB53607" s="104"/>
      <c r="AC53607" s="104"/>
      <c r="AF53607" s="104"/>
      <c r="AG53607" s="104"/>
      <c r="AK53607" s="104"/>
      <c r="AL53607" s="104"/>
      <c r="AO53607" s="104"/>
      <c r="AP53607" s="104"/>
    </row>
    <row r="53608" spans="21:42" ht="15" customHeight="1" x14ac:dyDescent="0.25">
      <c r="U53608" s="104"/>
      <c r="AB53608" s="104"/>
      <c r="AC53608" s="104"/>
      <c r="AF53608" s="104"/>
      <c r="AG53608" s="104"/>
      <c r="AK53608" s="104"/>
      <c r="AL53608" s="104"/>
      <c r="AO53608" s="104"/>
      <c r="AP53608" s="104"/>
    </row>
    <row r="53609" spans="21:42" ht="15" customHeight="1" x14ac:dyDescent="0.25">
      <c r="U53609" s="104"/>
      <c r="AB53609" s="104"/>
      <c r="AC53609" s="104"/>
      <c r="AF53609" s="104"/>
      <c r="AG53609" s="104"/>
      <c r="AK53609" s="104"/>
      <c r="AL53609" s="104"/>
      <c r="AO53609" s="104"/>
      <c r="AP53609" s="104"/>
    </row>
    <row r="53610" spans="21:42" ht="15" customHeight="1" x14ac:dyDescent="0.25">
      <c r="U53610" s="104"/>
      <c r="AB53610" s="104"/>
      <c r="AC53610" s="104"/>
      <c r="AF53610" s="104"/>
      <c r="AG53610" s="104"/>
      <c r="AK53610" s="104"/>
      <c r="AL53610" s="104"/>
      <c r="AO53610" s="104"/>
      <c r="AP53610" s="104"/>
    </row>
    <row r="53611" spans="21:42" ht="15" customHeight="1" x14ac:dyDescent="0.25">
      <c r="U53611" s="104"/>
      <c r="AB53611" s="104"/>
      <c r="AC53611" s="104"/>
      <c r="AF53611" s="104"/>
      <c r="AG53611" s="104"/>
      <c r="AK53611" s="104"/>
      <c r="AL53611" s="104"/>
      <c r="AO53611" s="104"/>
      <c r="AP53611" s="104"/>
    </row>
    <row r="53612" spans="21:42" ht="15" customHeight="1" x14ac:dyDescent="0.25">
      <c r="U53612" s="104"/>
      <c r="AB53612" s="104"/>
      <c r="AC53612" s="104"/>
      <c r="AF53612" s="104"/>
      <c r="AG53612" s="104"/>
      <c r="AK53612" s="104"/>
      <c r="AL53612" s="104"/>
      <c r="AO53612" s="104"/>
      <c r="AP53612" s="104"/>
    </row>
    <row r="53613" spans="21:42" ht="15" customHeight="1" x14ac:dyDescent="0.25">
      <c r="U53613" s="104"/>
      <c r="AB53613" s="104"/>
      <c r="AC53613" s="104"/>
      <c r="AF53613" s="104"/>
      <c r="AG53613" s="104"/>
      <c r="AK53613" s="104"/>
      <c r="AL53613" s="104"/>
      <c r="AO53613" s="104"/>
      <c r="AP53613" s="104"/>
    </row>
    <row r="53614" spans="21:42" ht="15" customHeight="1" x14ac:dyDescent="0.25">
      <c r="U53614" s="104"/>
      <c r="AB53614" s="104"/>
      <c r="AC53614" s="104"/>
      <c r="AF53614" s="104"/>
      <c r="AG53614" s="104"/>
      <c r="AK53614" s="104"/>
      <c r="AL53614" s="104"/>
      <c r="AO53614" s="104"/>
      <c r="AP53614" s="104"/>
    </row>
    <row r="53615" spans="21:42" ht="15" customHeight="1" x14ac:dyDescent="0.25">
      <c r="U53615" s="104"/>
      <c r="AB53615" s="104"/>
      <c r="AC53615" s="104"/>
      <c r="AF53615" s="104"/>
      <c r="AG53615" s="104"/>
      <c r="AK53615" s="104"/>
      <c r="AL53615" s="104"/>
      <c r="AO53615" s="104"/>
      <c r="AP53615" s="104"/>
    </row>
    <row r="53616" spans="21:42" ht="15" customHeight="1" x14ac:dyDescent="0.25">
      <c r="U53616" s="104"/>
      <c r="AB53616" s="104"/>
      <c r="AC53616" s="104"/>
      <c r="AF53616" s="104"/>
      <c r="AG53616" s="104"/>
      <c r="AK53616" s="104"/>
      <c r="AL53616" s="104"/>
      <c r="AO53616" s="104"/>
      <c r="AP53616" s="104"/>
    </row>
    <row r="53617" spans="21:42" ht="15" customHeight="1" x14ac:dyDescent="0.25">
      <c r="U53617" s="104"/>
      <c r="AB53617" s="104"/>
      <c r="AC53617" s="104"/>
      <c r="AF53617" s="104"/>
      <c r="AG53617" s="104"/>
      <c r="AK53617" s="104"/>
      <c r="AL53617" s="104"/>
      <c r="AO53617" s="104"/>
      <c r="AP53617" s="104"/>
    </row>
    <row r="53618" spans="21:42" ht="15" customHeight="1" x14ac:dyDescent="0.25">
      <c r="U53618" s="104"/>
      <c r="AB53618" s="104"/>
      <c r="AC53618" s="104"/>
      <c r="AF53618" s="104"/>
      <c r="AG53618" s="104"/>
      <c r="AK53618" s="104"/>
      <c r="AL53618" s="104"/>
      <c r="AO53618" s="104"/>
      <c r="AP53618" s="104"/>
    </row>
    <row r="53619" spans="21:42" ht="15" customHeight="1" x14ac:dyDescent="0.25">
      <c r="U53619" s="104"/>
      <c r="AB53619" s="104"/>
      <c r="AC53619" s="104"/>
      <c r="AF53619" s="104"/>
      <c r="AG53619" s="104"/>
      <c r="AK53619" s="104"/>
      <c r="AL53619" s="104"/>
      <c r="AO53619" s="104"/>
      <c r="AP53619" s="104"/>
    </row>
    <row r="53620" spans="21:42" ht="15" customHeight="1" x14ac:dyDescent="0.25">
      <c r="U53620" s="104"/>
      <c r="AB53620" s="104"/>
      <c r="AC53620" s="104"/>
      <c r="AF53620" s="104"/>
      <c r="AG53620" s="104"/>
      <c r="AK53620" s="104"/>
      <c r="AL53620" s="104"/>
      <c r="AO53620" s="104"/>
      <c r="AP53620" s="104"/>
    </row>
    <row r="53621" spans="21:42" ht="15" customHeight="1" x14ac:dyDescent="0.25">
      <c r="U53621" s="104"/>
      <c r="AB53621" s="104"/>
      <c r="AC53621" s="104"/>
      <c r="AF53621" s="104"/>
      <c r="AG53621" s="104"/>
      <c r="AK53621" s="104"/>
      <c r="AL53621" s="104"/>
      <c r="AO53621" s="104"/>
      <c r="AP53621" s="104"/>
    </row>
    <row r="53622" spans="21:42" ht="15" customHeight="1" x14ac:dyDescent="0.25">
      <c r="U53622" s="104"/>
      <c r="AB53622" s="104"/>
      <c r="AC53622" s="104"/>
      <c r="AF53622" s="104"/>
      <c r="AG53622" s="104"/>
      <c r="AK53622" s="104"/>
      <c r="AL53622" s="104"/>
      <c r="AO53622" s="104"/>
      <c r="AP53622" s="104"/>
    </row>
    <row r="53623" spans="21:42" ht="15" customHeight="1" x14ac:dyDescent="0.25">
      <c r="U53623" s="104"/>
      <c r="AB53623" s="104"/>
      <c r="AC53623" s="104"/>
      <c r="AF53623" s="104"/>
      <c r="AG53623" s="104"/>
      <c r="AK53623" s="104"/>
      <c r="AL53623" s="104"/>
      <c r="AO53623" s="104"/>
      <c r="AP53623" s="104"/>
    </row>
    <row r="53624" spans="21:42" ht="15" customHeight="1" x14ac:dyDescent="0.25">
      <c r="U53624" s="104"/>
      <c r="AB53624" s="104"/>
      <c r="AC53624" s="104"/>
      <c r="AF53624" s="104"/>
      <c r="AG53624" s="104"/>
      <c r="AK53624" s="104"/>
      <c r="AL53624" s="104"/>
      <c r="AO53624" s="104"/>
      <c r="AP53624" s="104"/>
    </row>
    <row r="53625" spans="21:42" ht="15" customHeight="1" x14ac:dyDescent="0.25">
      <c r="U53625" s="104"/>
      <c r="AB53625" s="104"/>
      <c r="AC53625" s="104"/>
      <c r="AF53625" s="104"/>
      <c r="AG53625" s="104"/>
      <c r="AK53625" s="104"/>
      <c r="AL53625" s="104"/>
      <c r="AO53625" s="104"/>
      <c r="AP53625" s="104"/>
    </row>
    <row r="53626" spans="21:42" ht="15" customHeight="1" x14ac:dyDescent="0.25">
      <c r="U53626" s="104"/>
      <c r="AB53626" s="104"/>
      <c r="AC53626" s="104"/>
      <c r="AF53626" s="104"/>
      <c r="AG53626" s="104"/>
      <c r="AK53626" s="104"/>
      <c r="AL53626" s="104"/>
      <c r="AO53626" s="104"/>
      <c r="AP53626" s="104"/>
    </row>
    <row r="53627" spans="21:42" ht="15" customHeight="1" x14ac:dyDescent="0.25">
      <c r="U53627" s="104"/>
      <c r="AB53627" s="104"/>
      <c r="AC53627" s="104"/>
      <c r="AF53627" s="104"/>
      <c r="AG53627" s="104"/>
      <c r="AK53627" s="104"/>
      <c r="AL53627" s="104"/>
      <c r="AO53627" s="104"/>
      <c r="AP53627" s="104"/>
    </row>
    <row r="53628" spans="21:42" ht="15" customHeight="1" x14ac:dyDescent="0.25">
      <c r="U53628" s="104"/>
      <c r="AB53628" s="104"/>
      <c r="AC53628" s="104"/>
      <c r="AF53628" s="104"/>
      <c r="AG53628" s="104"/>
      <c r="AK53628" s="104"/>
      <c r="AL53628" s="104"/>
      <c r="AO53628" s="104"/>
      <c r="AP53628" s="104"/>
    </row>
    <row r="53629" spans="21:42" ht="15" customHeight="1" x14ac:dyDescent="0.25">
      <c r="U53629" s="104"/>
      <c r="AB53629" s="104"/>
      <c r="AC53629" s="104"/>
      <c r="AF53629" s="104"/>
      <c r="AG53629" s="104"/>
      <c r="AK53629" s="104"/>
      <c r="AL53629" s="104"/>
      <c r="AO53629" s="104"/>
      <c r="AP53629" s="104"/>
    </row>
    <row r="53630" spans="21:42" ht="15" customHeight="1" x14ac:dyDescent="0.25">
      <c r="U53630" s="104"/>
      <c r="AB53630" s="104"/>
      <c r="AC53630" s="104"/>
      <c r="AF53630" s="104"/>
      <c r="AG53630" s="104"/>
      <c r="AK53630" s="104"/>
      <c r="AL53630" s="104"/>
      <c r="AO53630" s="104"/>
      <c r="AP53630" s="104"/>
    </row>
    <row r="53631" spans="21:42" ht="15" customHeight="1" x14ac:dyDescent="0.25">
      <c r="U53631" s="104"/>
      <c r="AB53631" s="104"/>
      <c r="AC53631" s="104"/>
      <c r="AF53631" s="104"/>
      <c r="AG53631" s="104"/>
      <c r="AK53631" s="104"/>
      <c r="AL53631" s="104"/>
      <c r="AO53631" s="104"/>
      <c r="AP53631" s="104"/>
    </row>
    <row r="53632" spans="21:42" ht="15" customHeight="1" x14ac:dyDescent="0.25">
      <c r="U53632" s="104"/>
      <c r="AB53632" s="104"/>
      <c r="AC53632" s="104"/>
      <c r="AF53632" s="104"/>
      <c r="AG53632" s="104"/>
      <c r="AK53632" s="104"/>
      <c r="AL53632" s="104"/>
      <c r="AO53632" s="104"/>
      <c r="AP53632" s="104"/>
    </row>
    <row r="53633" spans="21:42" ht="15" customHeight="1" x14ac:dyDescent="0.25">
      <c r="U53633" s="104"/>
      <c r="AB53633" s="104"/>
      <c r="AC53633" s="104"/>
      <c r="AF53633" s="104"/>
      <c r="AG53633" s="104"/>
      <c r="AK53633" s="104"/>
      <c r="AL53633" s="104"/>
      <c r="AO53633" s="104"/>
      <c r="AP53633" s="104"/>
    </row>
    <row r="53634" spans="21:42" ht="15" customHeight="1" x14ac:dyDescent="0.25">
      <c r="U53634" s="104"/>
      <c r="AB53634" s="104"/>
      <c r="AC53634" s="104"/>
      <c r="AF53634" s="104"/>
      <c r="AG53634" s="104"/>
      <c r="AK53634" s="104"/>
      <c r="AL53634" s="104"/>
      <c r="AO53634" s="104"/>
      <c r="AP53634" s="104"/>
    </row>
    <row r="53635" spans="21:42" ht="15" customHeight="1" x14ac:dyDescent="0.25">
      <c r="U53635" s="104"/>
      <c r="AB53635" s="104"/>
      <c r="AC53635" s="104"/>
      <c r="AF53635" s="104"/>
      <c r="AG53635" s="104"/>
      <c r="AK53635" s="104"/>
      <c r="AL53635" s="104"/>
      <c r="AO53635" s="104"/>
      <c r="AP53635" s="104"/>
    </row>
    <row r="53636" spans="21:42" ht="15" customHeight="1" x14ac:dyDescent="0.25">
      <c r="U53636" s="104"/>
      <c r="AB53636" s="104"/>
      <c r="AC53636" s="104"/>
      <c r="AF53636" s="104"/>
      <c r="AG53636" s="104"/>
      <c r="AK53636" s="104"/>
      <c r="AL53636" s="104"/>
      <c r="AO53636" s="104"/>
      <c r="AP53636" s="104"/>
    </row>
    <row r="53637" spans="21:42" ht="15" customHeight="1" x14ac:dyDescent="0.25">
      <c r="U53637" s="104"/>
      <c r="AB53637" s="104"/>
      <c r="AC53637" s="104"/>
      <c r="AF53637" s="104"/>
      <c r="AG53637" s="104"/>
      <c r="AK53637" s="104"/>
      <c r="AL53637" s="104"/>
      <c r="AO53637" s="104"/>
      <c r="AP53637" s="104"/>
    </row>
    <row r="53638" spans="21:42" ht="15" customHeight="1" x14ac:dyDescent="0.25">
      <c r="U53638" s="104"/>
      <c r="AB53638" s="104"/>
      <c r="AC53638" s="104"/>
      <c r="AF53638" s="104"/>
      <c r="AG53638" s="104"/>
      <c r="AK53638" s="104"/>
      <c r="AL53638" s="104"/>
      <c r="AO53638" s="104"/>
      <c r="AP53638" s="104"/>
    </row>
    <row r="53639" spans="21:42" ht="15" customHeight="1" x14ac:dyDescent="0.25">
      <c r="U53639" s="104"/>
      <c r="AB53639" s="104"/>
      <c r="AC53639" s="104"/>
      <c r="AF53639" s="104"/>
      <c r="AG53639" s="104"/>
      <c r="AK53639" s="104"/>
      <c r="AL53639" s="104"/>
      <c r="AO53639" s="104"/>
      <c r="AP53639" s="104"/>
    </row>
    <row r="53640" spans="21:42" ht="15" customHeight="1" x14ac:dyDescent="0.25">
      <c r="U53640" s="104"/>
      <c r="AB53640" s="104"/>
      <c r="AC53640" s="104"/>
      <c r="AF53640" s="104"/>
      <c r="AG53640" s="104"/>
      <c r="AK53640" s="104"/>
      <c r="AL53640" s="104"/>
      <c r="AO53640" s="104"/>
      <c r="AP53640" s="104"/>
    </row>
    <row r="53641" spans="21:42" ht="15" customHeight="1" x14ac:dyDescent="0.25">
      <c r="U53641" s="104"/>
      <c r="AB53641" s="104"/>
      <c r="AC53641" s="104"/>
      <c r="AF53641" s="104"/>
      <c r="AG53641" s="104"/>
      <c r="AK53641" s="104"/>
      <c r="AL53641" s="104"/>
      <c r="AO53641" s="104"/>
      <c r="AP53641" s="104"/>
    </row>
    <row r="53642" spans="21:42" ht="15" customHeight="1" x14ac:dyDescent="0.25">
      <c r="U53642" s="104"/>
      <c r="AB53642" s="104"/>
      <c r="AC53642" s="104"/>
      <c r="AF53642" s="104"/>
      <c r="AG53642" s="104"/>
      <c r="AK53642" s="104"/>
      <c r="AL53642" s="104"/>
      <c r="AO53642" s="104"/>
      <c r="AP53642" s="104"/>
    </row>
    <row r="53643" spans="21:42" ht="15" customHeight="1" x14ac:dyDescent="0.25">
      <c r="U53643" s="104"/>
      <c r="AB53643" s="104"/>
      <c r="AC53643" s="104"/>
      <c r="AF53643" s="104"/>
      <c r="AG53643" s="104"/>
      <c r="AK53643" s="104"/>
      <c r="AL53643" s="104"/>
      <c r="AO53643" s="104"/>
      <c r="AP53643" s="104"/>
    </row>
    <row r="53644" spans="21:42" ht="15" customHeight="1" x14ac:dyDescent="0.25">
      <c r="U53644" s="104"/>
      <c r="AB53644" s="104"/>
      <c r="AC53644" s="104"/>
      <c r="AF53644" s="104"/>
      <c r="AG53644" s="104"/>
      <c r="AK53644" s="104"/>
      <c r="AL53644" s="104"/>
      <c r="AO53644" s="104"/>
      <c r="AP53644" s="104"/>
    </row>
    <row r="53645" spans="21:42" ht="15" customHeight="1" x14ac:dyDescent="0.25">
      <c r="U53645" s="104"/>
      <c r="AB53645" s="104"/>
      <c r="AC53645" s="104"/>
      <c r="AF53645" s="104"/>
      <c r="AG53645" s="104"/>
      <c r="AK53645" s="104"/>
      <c r="AL53645" s="104"/>
      <c r="AO53645" s="104"/>
      <c r="AP53645" s="104"/>
    </row>
    <row r="53646" spans="21:42" ht="15" customHeight="1" x14ac:dyDescent="0.25">
      <c r="U53646" s="104"/>
      <c r="AB53646" s="104"/>
      <c r="AC53646" s="104"/>
      <c r="AF53646" s="104"/>
      <c r="AG53646" s="104"/>
      <c r="AK53646" s="104"/>
      <c r="AL53646" s="104"/>
      <c r="AO53646" s="104"/>
      <c r="AP53646" s="104"/>
    </row>
    <row r="53647" spans="21:42" ht="15" customHeight="1" x14ac:dyDescent="0.25">
      <c r="U53647" s="104"/>
      <c r="AB53647" s="104"/>
      <c r="AC53647" s="104"/>
      <c r="AF53647" s="104"/>
      <c r="AG53647" s="104"/>
      <c r="AK53647" s="104"/>
      <c r="AL53647" s="104"/>
      <c r="AO53647" s="104"/>
      <c r="AP53647" s="104"/>
    </row>
    <row r="53648" spans="21:42" ht="15" customHeight="1" x14ac:dyDescent="0.25">
      <c r="U53648" s="104"/>
      <c r="AB53648" s="104"/>
      <c r="AC53648" s="104"/>
      <c r="AF53648" s="104"/>
      <c r="AG53648" s="104"/>
      <c r="AK53648" s="104"/>
      <c r="AL53648" s="104"/>
      <c r="AO53648" s="104"/>
      <c r="AP53648" s="104"/>
    </row>
    <row r="53649" spans="21:42" ht="15" customHeight="1" x14ac:dyDescent="0.25">
      <c r="U53649" s="104"/>
      <c r="AB53649" s="104"/>
      <c r="AC53649" s="104"/>
      <c r="AF53649" s="104"/>
      <c r="AG53649" s="104"/>
      <c r="AK53649" s="104"/>
      <c r="AL53649" s="104"/>
      <c r="AO53649" s="104"/>
      <c r="AP53649" s="104"/>
    </row>
    <row r="53650" spans="21:42" ht="15" customHeight="1" x14ac:dyDescent="0.25">
      <c r="U53650" s="104"/>
      <c r="AB53650" s="104"/>
      <c r="AC53650" s="104"/>
      <c r="AF53650" s="104"/>
      <c r="AG53650" s="104"/>
      <c r="AK53650" s="104"/>
      <c r="AL53650" s="104"/>
      <c r="AO53650" s="104"/>
      <c r="AP53650" s="104"/>
    </row>
    <row r="53651" spans="21:42" ht="15" customHeight="1" x14ac:dyDescent="0.25">
      <c r="U53651" s="104"/>
      <c r="AB53651" s="104"/>
      <c r="AC53651" s="104"/>
      <c r="AF53651" s="104"/>
      <c r="AG53651" s="104"/>
      <c r="AK53651" s="104"/>
      <c r="AL53651" s="104"/>
      <c r="AO53651" s="104"/>
      <c r="AP53651" s="104"/>
    </row>
    <row r="53652" spans="21:42" ht="15" customHeight="1" x14ac:dyDescent="0.25">
      <c r="U53652" s="104"/>
      <c r="AB53652" s="104"/>
      <c r="AC53652" s="104"/>
      <c r="AF53652" s="104"/>
      <c r="AG53652" s="104"/>
      <c r="AK53652" s="104"/>
      <c r="AL53652" s="104"/>
      <c r="AO53652" s="104"/>
      <c r="AP53652" s="104"/>
    </row>
    <row r="53653" spans="21:42" ht="15" customHeight="1" x14ac:dyDescent="0.25">
      <c r="U53653" s="104"/>
      <c r="AB53653" s="104"/>
      <c r="AC53653" s="104"/>
      <c r="AF53653" s="104"/>
      <c r="AG53653" s="104"/>
      <c r="AK53653" s="104"/>
      <c r="AL53653" s="104"/>
      <c r="AO53653" s="104"/>
      <c r="AP53653" s="104"/>
    </row>
    <row r="53654" spans="21:42" ht="15" customHeight="1" x14ac:dyDescent="0.25">
      <c r="U53654" s="104"/>
      <c r="AB53654" s="104"/>
      <c r="AC53654" s="104"/>
      <c r="AF53654" s="104"/>
      <c r="AG53654" s="104"/>
      <c r="AK53654" s="104"/>
      <c r="AL53654" s="104"/>
      <c r="AO53654" s="104"/>
      <c r="AP53654" s="104"/>
    </row>
    <row r="53655" spans="21:42" ht="15" customHeight="1" x14ac:dyDescent="0.25">
      <c r="U53655" s="104"/>
      <c r="AB53655" s="104"/>
      <c r="AC53655" s="104"/>
      <c r="AF53655" s="104"/>
      <c r="AG53655" s="104"/>
      <c r="AK53655" s="104"/>
      <c r="AL53655" s="104"/>
      <c r="AO53655" s="104"/>
      <c r="AP53655" s="104"/>
    </row>
    <row r="53656" spans="21:42" ht="15" customHeight="1" x14ac:dyDescent="0.25">
      <c r="U53656" s="104"/>
      <c r="AB53656" s="104"/>
      <c r="AC53656" s="104"/>
      <c r="AF53656" s="104"/>
      <c r="AG53656" s="104"/>
      <c r="AK53656" s="104"/>
      <c r="AL53656" s="104"/>
      <c r="AO53656" s="104"/>
      <c r="AP53656" s="104"/>
    </row>
    <row r="53657" spans="21:42" ht="15" customHeight="1" x14ac:dyDescent="0.25">
      <c r="U53657" s="104"/>
      <c r="AB53657" s="104"/>
      <c r="AC53657" s="104"/>
      <c r="AF53657" s="104"/>
      <c r="AG53657" s="104"/>
      <c r="AK53657" s="104"/>
      <c r="AL53657" s="104"/>
      <c r="AO53657" s="104"/>
      <c r="AP53657" s="104"/>
    </row>
    <row r="53658" spans="21:42" ht="15" customHeight="1" x14ac:dyDescent="0.25">
      <c r="U53658" s="104"/>
      <c r="AB53658" s="104"/>
      <c r="AC53658" s="104"/>
      <c r="AF53658" s="104"/>
      <c r="AG53658" s="104"/>
      <c r="AK53658" s="104"/>
      <c r="AL53658" s="104"/>
      <c r="AO53658" s="104"/>
      <c r="AP53658" s="104"/>
    </row>
    <row r="53659" spans="21:42" ht="15" customHeight="1" x14ac:dyDescent="0.25">
      <c r="U53659" s="104"/>
      <c r="AB53659" s="104"/>
      <c r="AC53659" s="104"/>
      <c r="AF53659" s="104"/>
      <c r="AG53659" s="104"/>
      <c r="AK53659" s="104"/>
      <c r="AL53659" s="104"/>
      <c r="AO53659" s="104"/>
      <c r="AP53659" s="104"/>
    </row>
    <row r="53660" spans="21:42" ht="15" customHeight="1" x14ac:dyDescent="0.25">
      <c r="U53660" s="104"/>
      <c r="AB53660" s="104"/>
      <c r="AC53660" s="104"/>
      <c r="AF53660" s="104"/>
      <c r="AG53660" s="104"/>
      <c r="AK53660" s="104"/>
      <c r="AL53660" s="104"/>
      <c r="AO53660" s="104"/>
      <c r="AP53660" s="104"/>
    </row>
    <row r="53661" spans="21:42" ht="15" customHeight="1" x14ac:dyDescent="0.25">
      <c r="U53661" s="104"/>
      <c r="AB53661" s="104"/>
      <c r="AC53661" s="104"/>
      <c r="AF53661" s="104"/>
      <c r="AG53661" s="104"/>
      <c r="AK53661" s="104"/>
      <c r="AL53661" s="104"/>
      <c r="AO53661" s="104"/>
      <c r="AP53661" s="104"/>
    </row>
    <row r="53662" spans="21:42" ht="15" customHeight="1" x14ac:dyDescent="0.25">
      <c r="U53662" s="104"/>
      <c r="AB53662" s="104"/>
      <c r="AC53662" s="104"/>
      <c r="AF53662" s="104"/>
      <c r="AG53662" s="104"/>
      <c r="AK53662" s="104"/>
      <c r="AL53662" s="104"/>
      <c r="AO53662" s="104"/>
      <c r="AP53662" s="104"/>
    </row>
    <row r="53663" spans="21:42" ht="15" customHeight="1" x14ac:dyDescent="0.25">
      <c r="U53663" s="104"/>
      <c r="AB53663" s="104"/>
      <c r="AC53663" s="104"/>
      <c r="AF53663" s="104"/>
      <c r="AG53663" s="104"/>
      <c r="AK53663" s="104"/>
      <c r="AL53663" s="104"/>
      <c r="AO53663" s="104"/>
      <c r="AP53663" s="104"/>
    </row>
    <row r="53664" spans="21:42" ht="15" customHeight="1" x14ac:dyDescent="0.25">
      <c r="U53664" s="104"/>
      <c r="AB53664" s="104"/>
      <c r="AC53664" s="104"/>
      <c r="AF53664" s="104"/>
      <c r="AG53664" s="104"/>
      <c r="AK53664" s="104"/>
      <c r="AL53664" s="104"/>
      <c r="AO53664" s="104"/>
      <c r="AP53664" s="104"/>
    </row>
    <row r="53665" spans="21:42" ht="15" customHeight="1" x14ac:dyDescent="0.25">
      <c r="U53665" s="104"/>
      <c r="AB53665" s="104"/>
      <c r="AC53665" s="104"/>
      <c r="AF53665" s="104"/>
      <c r="AG53665" s="104"/>
      <c r="AK53665" s="104"/>
      <c r="AL53665" s="104"/>
      <c r="AO53665" s="104"/>
      <c r="AP53665" s="104"/>
    </row>
    <row r="53666" spans="21:42" ht="15" customHeight="1" x14ac:dyDescent="0.25">
      <c r="U53666" s="104"/>
      <c r="AB53666" s="104"/>
      <c r="AC53666" s="104"/>
      <c r="AF53666" s="104"/>
      <c r="AG53666" s="104"/>
      <c r="AK53666" s="104"/>
      <c r="AL53666" s="104"/>
      <c r="AO53666" s="104"/>
      <c r="AP53666" s="104"/>
    </row>
    <row r="53667" spans="21:42" ht="15" customHeight="1" x14ac:dyDescent="0.25">
      <c r="U53667" s="104"/>
      <c r="AB53667" s="104"/>
      <c r="AC53667" s="104"/>
      <c r="AF53667" s="104"/>
      <c r="AG53667" s="104"/>
      <c r="AK53667" s="104"/>
      <c r="AL53667" s="104"/>
      <c r="AO53667" s="104"/>
      <c r="AP53667" s="104"/>
    </row>
    <row r="53668" spans="21:42" ht="15" customHeight="1" x14ac:dyDescent="0.25">
      <c r="U53668" s="104"/>
      <c r="AB53668" s="104"/>
      <c r="AC53668" s="104"/>
      <c r="AF53668" s="104"/>
      <c r="AG53668" s="104"/>
      <c r="AK53668" s="104"/>
      <c r="AL53668" s="104"/>
      <c r="AO53668" s="104"/>
      <c r="AP53668" s="104"/>
    </row>
    <row r="53669" spans="21:42" ht="15" customHeight="1" x14ac:dyDescent="0.25">
      <c r="U53669" s="104"/>
      <c r="AB53669" s="104"/>
      <c r="AC53669" s="104"/>
      <c r="AF53669" s="104"/>
      <c r="AG53669" s="104"/>
      <c r="AK53669" s="104"/>
      <c r="AL53669" s="104"/>
      <c r="AO53669" s="104"/>
      <c r="AP53669" s="104"/>
    </row>
    <row r="53670" spans="21:42" ht="15" customHeight="1" x14ac:dyDescent="0.25">
      <c r="U53670" s="104"/>
      <c r="AB53670" s="104"/>
      <c r="AC53670" s="104"/>
      <c r="AF53670" s="104"/>
      <c r="AG53670" s="104"/>
      <c r="AK53670" s="104"/>
      <c r="AL53670" s="104"/>
      <c r="AO53670" s="104"/>
      <c r="AP53670" s="104"/>
    </row>
    <row r="53671" spans="21:42" ht="15" customHeight="1" x14ac:dyDescent="0.25">
      <c r="U53671" s="104"/>
      <c r="AB53671" s="104"/>
      <c r="AC53671" s="104"/>
      <c r="AF53671" s="104"/>
      <c r="AG53671" s="104"/>
      <c r="AK53671" s="104"/>
      <c r="AL53671" s="104"/>
      <c r="AO53671" s="104"/>
      <c r="AP53671" s="104"/>
    </row>
    <row r="53672" spans="21:42" ht="15" customHeight="1" x14ac:dyDescent="0.25">
      <c r="U53672" s="104"/>
      <c r="AB53672" s="104"/>
      <c r="AC53672" s="104"/>
      <c r="AF53672" s="104"/>
      <c r="AG53672" s="104"/>
      <c r="AK53672" s="104"/>
      <c r="AL53672" s="104"/>
      <c r="AO53672" s="104"/>
      <c r="AP53672" s="104"/>
    </row>
    <row r="53673" spans="21:42" ht="15" customHeight="1" x14ac:dyDescent="0.25">
      <c r="U53673" s="104"/>
      <c r="AB53673" s="104"/>
      <c r="AC53673" s="104"/>
      <c r="AF53673" s="104"/>
      <c r="AG53673" s="104"/>
      <c r="AK53673" s="104"/>
      <c r="AL53673" s="104"/>
      <c r="AO53673" s="104"/>
      <c r="AP53673" s="104"/>
    </row>
    <row r="53674" spans="21:42" ht="15" customHeight="1" x14ac:dyDescent="0.25">
      <c r="U53674" s="104"/>
      <c r="AB53674" s="104"/>
      <c r="AC53674" s="104"/>
      <c r="AF53674" s="104"/>
      <c r="AG53674" s="104"/>
      <c r="AK53674" s="104"/>
      <c r="AL53674" s="104"/>
      <c r="AO53674" s="104"/>
      <c r="AP53674" s="104"/>
    </row>
    <row r="53675" spans="21:42" ht="15" customHeight="1" x14ac:dyDescent="0.25">
      <c r="U53675" s="104"/>
      <c r="AB53675" s="104"/>
      <c r="AC53675" s="104"/>
      <c r="AF53675" s="104"/>
      <c r="AG53675" s="104"/>
      <c r="AK53675" s="104"/>
      <c r="AL53675" s="104"/>
      <c r="AO53675" s="104"/>
      <c r="AP53675" s="104"/>
    </row>
    <row r="53676" spans="21:42" ht="15" customHeight="1" x14ac:dyDescent="0.25">
      <c r="U53676" s="104"/>
      <c r="AB53676" s="104"/>
      <c r="AC53676" s="104"/>
      <c r="AF53676" s="104"/>
      <c r="AG53676" s="104"/>
      <c r="AK53676" s="104"/>
      <c r="AL53676" s="104"/>
      <c r="AO53676" s="104"/>
      <c r="AP53676" s="104"/>
    </row>
    <row r="53677" spans="21:42" ht="15" customHeight="1" x14ac:dyDescent="0.25">
      <c r="U53677" s="104"/>
      <c r="AB53677" s="104"/>
      <c r="AC53677" s="104"/>
      <c r="AF53677" s="104"/>
      <c r="AG53677" s="104"/>
      <c r="AK53677" s="104"/>
      <c r="AL53677" s="104"/>
      <c r="AO53677" s="104"/>
      <c r="AP53677" s="104"/>
    </row>
    <row r="53678" spans="21:42" ht="15" customHeight="1" x14ac:dyDescent="0.25">
      <c r="U53678" s="104"/>
      <c r="AB53678" s="104"/>
      <c r="AC53678" s="104"/>
      <c r="AF53678" s="104"/>
      <c r="AG53678" s="104"/>
      <c r="AK53678" s="104"/>
      <c r="AL53678" s="104"/>
      <c r="AO53678" s="104"/>
      <c r="AP53678" s="104"/>
    </row>
    <row r="53679" spans="21:42" ht="15" customHeight="1" x14ac:dyDescent="0.25">
      <c r="U53679" s="104"/>
      <c r="AB53679" s="104"/>
      <c r="AC53679" s="104"/>
      <c r="AF53679" s="104"/>
      <c r="AG53679" s="104"/>
      <c r="AK53679" s="104"/>
      <c r="AL53679" s="104"/>
      <c r="AO53679" s="104"/>
      <c r="AP53679" s="104"/>
    </row>
    <row r="53680" spans="21:42" ht="15" customHeight="1" x14ac:dyDescent="0.25">
      <c r="U53680" s="104"/>
      <c r="AB53680" s="104"/>
      <c r="AC53680" s="104"/>
      <c r="AF53680" s="104"/>
      <c r="AG53680" s="104"/>
      <c r="AK53680" s="104"/>
      <c r="AL53680" s="104"/>
      <c r="AO53680" s="104"/>
      <c r="AP53680" s="104"/>
    </row>
    <row r="53681" spans="21:42" ht="15" customHeight="1" x14ac:dyDescent="0.25">
      <c r="U53681" s="104"/>
      <c r="AB53681" s="104"/>
      <c r="AC53681" s="104"/>
      <c r="AF53681" s="104"/>
      <c r="AG53681" s="104"/>
      <c r="AK53681" s="104"/>
      <c r="AL53681" s="104"/>
      <c r="AO53681" s="104"/>
      <c r="AP53681" s="104"/>
    </row>
    <row r="53682" spans="21:42" ht="15" customHeight="1" x14ac:dyDescent="0.25">
      <c r="U53682" s="104"/>
      <c r="AB53682" s="104"/>
      <c r="AC53682" s="104"/>
      <c r="AF53682" s="104"/>
      <c r="AG53682" s="104"/>
      <c r="AK53682" s="104"/>
      <c r="AL53682" s="104"/>
      <c r="AO53682" s="104"/>
      <c r="AP53682" s="104"/>
    </row>
    <row r="53683" spans="21:42" ht="15" customHeight="1" x14ac:dyDescent="0.25">
      <c r="U53683" s="104"/>
      <c r="AB53683" s="104"/>
      <c r="AC53683" s="104"/>
      <c r="AF53683" s="104"/>
      <c r="AG53683" s="104"/>
      <c r="AK53683" s="104"/>
      <c r="AL53683" s="104"/>
      <c r="AO53683" s="104"/>
      <c r="AP53683" s="104"/>
    </row>
    <row r="53684" spans="21:42" ht="15" customHeight="1" x14ac:dyDescent="0.25">
      <c r="U53684" s="104"/>
      <c r="AB53684" s="104"/>
      <c r="AC53684" s="104"/>
      <c r="AF53684" s="104"/>
      <c r="AG53684" s="104"/>
      <c r="AK53684" s="104"/>
      <c r="AL53684" s="104"/>
      <c r="AO53684" s="104"/>
      <c r="AP53684" s="104"/>
    </row>
    <row r="53685" spans="21:42" ht="15" customHeight="1" x14ac:dyDescent="0.25">
      <c r="U53685" s="104"/>
      <c r="AB53685" s="104"/>
      <c r="AC53685" s="104"/>
      <c r="AF53685" s="104"/>
      <c r="AG53685" s="104"/>
      <c r="AK53685" s="104"/>
      <c r="AL53685" s="104"/>
      <c r="AO53685" s="104"/>
      <c r="AP53685" s="104"/>
    </row>
    <row r="53686" spans="21:42" ht="15" customHeight="1" x14ac:dyDescent="0.25">
      <c r="U53686" s="104"/>
      <c r="AB53686" s="104"/>
      <c r="AC53686" s="104"/>
      <c r="AF53686" s="104"/>
      <c r="AG53686" s="104"/>
      <c r="AK53686" s="104"/>
      <c r="AL53686" s="104"/>
      <c r="AO53686" s="104"/>
      <c r="AP53686" s="104"/>
    </row>
    <row r="53687" spans="21:42" ht="15" customHeight="1" x14ac:dyDescent="0.25">
      <c r="U53687" s="104"/>
      <c r="AB53687" s="104"/>
      <c r="AC53687" s="104"/>
      <c r="AF53687" s="104"/>
      <c r="AG53687" s="104"/>
      <c r="AK53687" s="104"/>
      <c r="AL53687" s="104"/>
      <c r="AO53687" s="104"/>
      <c r="AP53687" s="104"/>
    </row>
    <row r="53688" spans="21:42" ht="15" customHeight="1" x14ac:dyDescent="0.25">
      <c r="U53688" s="104"/>
      <c r="AB53688" s="104"/>
      <c r="AC53688" s="104"/>
      <c r="AF53688" s="104"/>
      <c r="AG53688" s="104"/>
      <c r="AK53688" s="104"/>
      <c r="AL53688" s="104"/>
      <c r="AO53688" s="104"/>
      <c r="AP53688" s="104"/>
    </row>
    <row r="53689" spans="21:42" ht="15" customHeight="1" x14ac:dyDescent="0.25">
      <c r="U53689" s="104"/>
      <c r="AB53689" s="104"/>
      <c r="AC53689" s="104"/>
      <c r="AF53689" s="104"/>
      <c r="AG53689" s="104"/>
      <c r="AK53689" s="104"/>
      <c r="AL53689" s="104"/>
      <c r="AO53689" s="104"/>
      <c r="AP53689" s="104"/>
    </row>
    <row r="53690" spans="21:42" ht="15" customHeight="1" x14ac:dyDescent="0.25">
      <c r="U53690" s="104"/>
      <c r="AB53690" s="104"/>
      <c r="AC53690" s="104"/>
      <c r="AF53690" s="104"/>
      <c r="AG53690" s="104"/>
      <c r="AK53690" s="104"/>
      <c r="AL53690" s="104"/>
      <c r="AO53690" s="104"/>
      <c r="AP53690" s="104"/>
    </row>
    <row r="53691" spans="21:42" ht="15" customHeight="1" x14ac:dyDescent="0.25">
      <c r="U53691" s="104"/>
      <c r="AB53691" s="104"/>
      <c r="AC53691" s="104"/>
      <c r="AF53691" s="104"/>
      <c r="AG53691" s="104"/>
      <c r="AK53691" s="104"/>
      <c r="AL53691" s="104"/>
      <c r="AO53691" s="104"/>
      <c r="AP53691" s="104"/>
    </row>
    <row r="53692" spans="21:42" ht="15" customHeight="1" x14ac:dyDescent="0.25">
      <c r="U53692" s="104"/>
      <c r="AB53692" s="104"/>
      <c r="AC53692" s="104"/>
      <c r="AF53692" s="104"/>
      <c r="AG53692" s="104"/>
      <c r="AK53692" s="104"/>
      <c r="AL53692" s="104"/>
      <c r="AO53692" s="104"/>
      <c r="AP53692" s="104"/>
    </row>
    <row r="53693" spans="21:42" ht="15" customHeight="1" x14ac:dyDescent="0.25">
      <c r="U53693" s="104"/>
      <c r="AB53693" s="104"/>
      <c r="AC53693" s="104"/>
      <c r="AF53693" s="104"/>
      <c r="AG53693" s="104"/>
      <c r="AK53693" s="104"/>
      <c r="AL53693" s="104"/>
      <c r="AO53693" s="104"/>
      <c r="AP53693" s="104"/>
    </row>
    <row r="53694" spans="21:42" ht="15" customHeight="1" x14ac:dyDescent="0.25">
      <c r="U53694" s="104"/>
      <c r="AB53694" s="104"/>
      <c r="AC53694" s="104"/>
      <c r="AF53694" s="104"/>
      <c r="AG53694" s="104"/>
      <c r="AK53694" s="104"/>
      <c r="AL53694" s="104"/>
      <c r="AO53694" s="104"/>
      <c r="AP53694" s="104"/>
    </row>
    <row r="53695" spans="21:42" ht="15" customHeight="1" x14ac:dyDescent="0.25">
      <c r="U53695" s="104"/>
      <c r="AB53695" s="104"/>
      <c r="AC53695" s="104"/>
      <c r="AF53695" s="104"/>
      <c r="AG53695" s="104"/>
      <c r="AK53695" s="104"/>
      <c r="AL53695" s="104"/>
      <c r="AO53695" s="104"/>
      <c r="AP53695" s="104"/>
    </row>
    <row r="53696" spans="21:42" ht="15" customHeight="1" x14ac:dyDescent="0.25">
      <c r="U53696" s="104"/>
      <c r="AB53696" s="104"/>
      <c r="AC53696" s="104"/>
      <c r="AF53696" s="104"/>
      <c r="AG53696" s="104"/>
      <c r="AK53696" s="104"/>
      <c r="AL53696" s="104"/>
      <c r="AO53696" s="104"/>
      <c r="AP53696" s="104"/>
    </row>
    <row r="53697" spans="21:42" ht="15" customHeight="1" x14ac:dyDescent="0.25">
      <c r="U53697" s="104"/>
      <c r="AB53697" s="104"/>
      <c r="AC53697" s="104"/>
      <c r="AF53697" s="104"/>
      <c r="AG53697" s="104"/>
      <c r="AK53697" s="104"/>
      <c r="AL53697" s="104"/>
      <c r="AO53697" s="104"/>
      <c r="AP53697" s="104"/>
    </row>
    <row r="53698" spans="21:42" ht="15" customHeight="1" x14ac:dyDescent="0.25">
      <c r="U53698" s="104"/>
      <c r="AB53698" s="104"/>
      <c r="AC53698" s="104"/>
      <c r="AF53698" s="104"/>
      <c r="AG53698" s="104"/>
      <c r="AK53698" s="104"/>
      <c r="AL53698" s="104"/>
      <c r="AO53698" s="104"/>
      <c r="AP53698" s="104"/>
    </row>
    <row r="53699" spans="21:42" ht="15" customHeight="1" x14ac:dyDescent="0.25">
      <c r="U53699" s="104"/>
      <c r="AB53699" s="104"/>
      <c r="AC53699" s="104"/>
      <c r="AF53699" s="104"/>
      <c r="AG53699" s="104"/>
      <c r="AK53699" s="104"/>
      <c r="AL53699" s="104"/>
      <c r="AO53699" s="104"/>
      <c r="AP53699" s="104"/>
    </row>
    <row r="53700" spans="21:42" ht="15" customHeight="1" x14ac:dyDescent="0.25">
      <c r="U53700" s="104"/>
      <c r="AB53700" s="104"/>
      <c r="AC53700" s="104"/>
      <c r="AF53700" s="104"/>
      <c r="AG53700" s="104"/>
      <c r="AK53700" s="104"/>
      <c r="AL53700" s="104"/>
      <c r="AO53700" s="104"/>
      <c r="AP53700" s="104"/>
    </row>
    <row r="53701" spans="21:42" ht="15" customHeight="1" x14ac:dyDescent="0.25">
      <c r="U53701" s="104"/>
      <c r="AB53701" s="104"/>
      <c r="AC53701" s="104"/>
      <c r="AF53701" s="104"/>
      <c r="AG53701" s="104"/>
      <c r="AK53701" s="104"/>
      <c r="AL53701" s="104"/>
      <c r="AO53701" s="104"/>
      <c r="AP53701" s="104"/>
    </row>
    <row r="53702" spans="21:42" ht="15" customHeight="1" x14ac:dyDescent="0.25">
      <c r="U53702" s="104"/>
      <c r="AB53702" s="104"/>
      <c r="AC53702" s="104"/>
      <c r="AF53702" s="104"/>
      <c r="AG53702" s="104"/>
      <c r="AK53702" s="104"/>
      <c r="AL53702" s="104"/>
      <c r="AO53702" s="104"/>
      <c r="AP53702" s="104"/>
    </row>
    <row r="53703" spans="21:42" ht="15" customHeight="1" x14ac:dyDescent="0.25">
      <c r="U53703" s="104"/>
      <c r="AB53703" s="104"/>
      <c r="AC53703" s="104"/>
      <c r="AF53703" s="104"/>
      <c r="AG53703" s="104"/>
      <c r="AK53703" s="104"/>
      <c r="AL53703" s="104"/>
      <c r="AO53703" s="104"/>
      <c r="AP53703" s="104"/>
    </row>
    <row r="53704" spans="21:42" ht="15" customHeight="1" x14ac:dyDescent="0.25">
      <c r="U53704" s="104"/>
      <c r="AB53704" s="104"/>
      <c r="AC53704" s="104"/>
      <c r="AF53704" s="104"/>
      <c r="AG53704" s="104"/>
      <c r="AK53704" s="104"/>
      <c r="AL53704" s="104"/>
      <c r="AO53704" s="104"/>
      <c r="AP53704" s="104"/>
    </row>
    <row r="53705" spans="21:42" ht="15" customHeight="1" x14ac:dyDescent="0.25">
      <c r="U53705" s="104"/>
      <c r="AB53705" s="104"/>
      <c r="AC53705" s="104"/>
      <c r="AF53705" s="104"/>
      <c r="AG53705" s="104"/>
      <c r="AK53705" s="104"/>
      <c r="AL53705" s="104"/>
      <c r="AO53705" s="104"/>
      <c r="AP53705" s="104"/>
    </row>
    <row r="53706" spans="21:42" ht="15" customHeight="1" x14ac:dyDescent="0.25">
      <c r="U53706" s="104"/>
      <c r="AB53706" s="104"/>
      <c r="AC53706" s="104"/>
      <c r="AF53706" s="104"/>
      <c r="AG53706" s="104"/>
      <c r="AK53706" s="104"/>
      <c r="AL53706" s="104"/>
      <c r="AO53706" s="104"/>
      <c r="AP53706" s="104"/>
    </row>
    <row r="53707" spans="21:42" ht="15" customHeight="1" x14ac:dyDescent="0.25">
      <c r="U53707" s="104"/>
      <c r="AB53707" s="104"/>
      <c r="AC53707" s="104"/>
      <c r="AF53707" s="104"/>
      <c r="AG53707" s="104"/>
      <c r="AK53707" s="104"/>
      <c r="AL53707" s="104"/>
      <c r="AO53707" s="104"/>
      <c r="AP53707" s="104"/>
    </row>
    <row r="53708" spans="21:42" ht="15" customHeight="1" x14ac:dyDescent="0.25">
      <c r="U53708" s="104"/>
      <c r="AB53708" s="104"/>
      <c r="AC53708" s="104"/>
      <c r="AF53708" s="104"/>
      <c r="AG53708" s="104"/>
      <c r="AK53708" s="104"/>
      <c r="AL53708" s="104"/>
      <c r="AO53708" s="104"/>
      <c r="AP53708" s="104"/>
    </row>
    <row r="53709" spans="21:42" ht="15" customHeight="1" x14ac:dyDescent="0.25">
      <c r="U53709" s="104"/>
      <c r="AB53709" s="104"/>
      <c r="AC53709" s="104"/>
      <c r="AF53709" s="104"/>
      <c r="AG53709" s="104"/>
      <c r="AK53709" s="104"/>
      <c r="AL53709" s="104"/>
      <c r="AO53709" s="104"/>
      <c r="AP53709" s="104"/>
    </row>
    <row r="53710" spans="21:42" ht="15" customHeight="1" x14ac:dyDescent="0.25">
      <c r="U53710" s="104"/>
      <c r="AB53710" s="104"/>
      <c r="AC53710" s="104"/>
      <c r="AF53710" s="104"/>
      <c r="AG53710" s="104"/>
      <c r="AK53710" s="104"/>
      <c r="AL53710" s="104"/>
      <c r="AO53710" s="104"/>
      <c r="AP53710" s="104"/>
    </row>
    <row r="53711" spans="21:42" ht="15" customHeight="1" x14ac:dyDescent="0.25">
      <c r="U53711" s="104"/>
      <c r="AB53711" s="104"/>
      <c r="AC53711" s="104"/>
      <c r="AF53711" s="104"/>
      <c r="AG53711" s="104"/>
      <c r="AK53711" s="104"/>
      <c r="AL53711" s="104"/>
      <c r="AO53711" s="104"/>
      <c r="AP53711" s="104"/>
    </row>
    <row r="53712" spans="21:42" ht="15" customHeight="1" x14ac:dyDescent="0.25">
      <c r="U53712" s="104"/>
      <c r="AB53712" s="104"/>
      <c r="AC53712" s="104"/>
      <c r="AF53712" s="104"/>
      <c r="AG53712" s="104"/>
      <c r="AK53712" s="104"/>
      <c r="AL53712" s="104"/>
      <c r="AO53712" s="104"/>
      <c r="AP53712" s="104"/>
    </row>
    <row r="53713" spans="21:42" ht="15" customHeight="1" x14ac:dyDescent="0.25">
      <c r="U53713" s="104"/>
      <c r="AB53713" s="104"/>
      <c r="AC53713" s="104"/>
      <c r="AF53713" s="104"/>
      <c r="AG53713" s="104"/>
      <c r="AK53713" s="104"/>
      <c r="AL53713" s="104"/>
      <c r="AO53713" s="104"/>
      <c r="AP53713" s="104"/>
    </row>
    <row r="53714" spans="21:42" ht="15" customHeight="1" x14ac:dyDescent="0.25">
      <c r="U53714" s="104"/>
      <c r="AB53714" s="104"/>
      <c r="AC53714" s="104"/>
      <c r="AF53714" s="104"/>
      <c r="AG53714" s="104"/>
      <c r="AK53714" s="104"/>
      <c r="AL53714" s="104"/>
      <c r="AO53714" s="104"/>
      <c r="AP53714" s="104"/>
    </row>
    <row r="53715" spans="21:42" ht="15" customHeight="1" x14ac:dyDescent="0.25">
      <c r="U53715" s="104"/>
      <c r="AB53715" s="104"/>
      <c r="AC53715" s="104"/>
      <c r="AF53715" s="104"/>
      <c r="AG53715" s="104"/>
      <c r="AK53715" s="104"/>
      <c r="AL53715" s="104"/>
      <c r="AO53715" s="104"/>
      <c r="AP53715" s="104"/>
    </row>
    <row r="53716" spans="21:42" ht="15" customHeight="1" x14ac:dyDescent="0.25">
      <c r="U53716" s="104"/>
      <c r="AB53716" s="104"/>
      <c r="AC53716" s="104"/>
      <c r="AF53716" s="104"/>
      <c r="AG53716" s="104"/>
      <c r="AK53716" s="104"/>
      <c r="AL53716" s="104"/>
      <c r="AO53716" s="104"/>
      <c r="AP53716" s="104"/>
    </row>
    <row r="53717" spans="21:42" ht="15" customHeight="1" x14ac:dyDescent="0.25">
      <c r="U53717" s="104"/>
      <c r="AB53717" s="104"/>
      <c r="AC53717" s="104"/>
      <c r="AF53717" s="104"/>
      <c r="AG53717" s="104"/>
      <c r="AK53717" s="104"/>
      <c r="AL53717" s="104"/>
      <c r="AO53717" s="104"/>
      <c r="AP53717" s="104"/>
    </row>
    <row r="53718" spans="21:42" ht="15" customHeight="1" x14ac:dyDescent="0.25">
      <c r="U53718" s="104"/>
      <c r="AB53718" s="104"/>
      <c r="AC53718" s="104"/>
      <c r="AF53718" s="104"/>
      <c r="AG53718" s="104"/>
      <c r="AK53718" s="104"/>
      <c r="AL53718" s="104"/>
      <c r="AO53718" s="104"/>
      <c r="AP53718" s="104"/>
    </row>
    <row r="53719" spans="21:42" ht="15" customHeight="1" x14ac:dyDescent="0.25">
      <c r="U53719" s="104"/>
      <c r="AB53719" s="104"/>
      <c r="AC53719" s="104"/>
      <c r="AF53719" s="104"/>
      <c r="AG53719" s="104"/>
      <c r="AK53719" s="104"/>
      <c r="AL53719" s="104"/>
      <c r="AO53719" s="104"/>
      <c r="AP53719" s="104"/>
    </row>
    <row r="53720" spans="21:42" ht="15" customHeight="1" x14ac:dyDescent="0.25">
      <c r="U53720" s="104"/>
      <c r="AB53720" s="104"/>
      <c r="AC53720" s="104"/>
      <c r="AF53720" s="104"/>
      <c r="AG53720" s="104"/>
      <c r="AK53720" s="104"/>
      <c r="AL53720" s="104"/>
      <c r="AO53720" s="104"/>
      <c r="AP53720" s="104"/>
    </row>
    <row r="53721" spans="21:42" ht="15" customHeight="1" x14ac:dyDescent="0.25">
      <c r="U53721" s="104"/>
      <c r="AB53721" s="104"/>
      <c r="AC53721" s="104"/>
      <c r="AF53721" s="104"/>
      <c r="AG53721" s="104"/>
      <c r="AK53721" s="104"/>
      <c r="AL53721" s="104"/>
      <c r="AO53721" s="104"/>
      <c r="AP53721" s="104"/>
    </row>
    <row r="53722" spans="21:42" ht="15" customHeight="1" x14ac:dyDescent="0.25">
      <c r="U53722" s="104"/>
      <c r="AB53722" s="104"/>
      <c r="AC53722" s="104"/>
      <c r="AF53722" s="104"/>
      <c r="AG53722" s="104"/>
      <c r="AK53722" s="104"/>
      <c r="AL53722" s="104"/>
      <c r="AO53722" s="104"/>
      <c r="AP53722" s="104"/>
    </row>
    <row r="53723" spans="21:42" ht="15" customHeight="1" x14ac:dyDescent="0.25">
      <c r="U53723" s="104"/>
      <c r="AB53723" s="104"/>
      <c r="AC53723" s="104"/>
      <c r="AF53723" s="104"/>
      <c r="AG53723" s="104"/>
      <c r="AK53723" s="104"/>
      <c r="AL53723" s="104"/>
      <c r="AO53723" s="104"/>
      <c r="AP53723" s="104"/>
    </row>
    <row r="53724" spans="21:42" ht="15" customHeight="1" x14ac:dyDescent="0.25">
      <c r="U53724" s="104"/>
      <c r="AB53724" s="104"/>
      <c r="AC53724" s="104"/>
      <c r="AF53724" s="104"/>
      <c r="AG53724" s="104"/>
      <c r="AK53724" s="104"/>
      <c r="AL53724" s="104"/>
      <c r="AO53724" s="104"/>
      <c r="AP53724" s="104"/>
    </row>
    <row r="53725" spans="21:42" ht="15" customHeight="1" x14ac:dyDescent="0.25">
      <c r="U53725" s="104"/>
      <c r="AB53725" s="104"/>
      <c r="AC53725" s="104"/>
      <c r="AF53725" s="104"/>
      <c r="AG53725" s="104"/>
      <c r="AK53725" s="104"/>
      <c r="AL53725" s="104"/>
      <c r="AO53725" s="104"/>
      <c r="AP53725" s="104"/>
    </row>
    <row r="53726" spans="21:42" ht="15" customHeight="1" x14ac:dyDescent="0.25">
      <c r="U53726" s="104"/>
      <c r="AB53726" s="104"/>
      <c r="AC53726" s="104"/>
      <c r="AF53726" s="104"/>
      <c r="AG53726" s="104"/>
      <c r="AK53726" s="104"/>
      <c r="AL53726" s="104"/>
      <c r="AO53726" s="104"/>
      <c r="AP53726" s="104"/>
    </row>
    <row r="53727" spans="21:42" ht="15" customHeight="1" x14ac:dyDescent="0.25">
      <c r="U53727" s="104"/>
      <c r="AB53727" s="104"/>
      <c r="AC53727" s="104"/>
      <c r="AF53727" s="104"/>
      <c r="AG53727" s="104"/>
      <c r="AK53727" s="104"/>
      <c r="AL53727" s="104"/>
      <c r="AO53727" s="104"/>
      <c r="AP53727" s="104"/>
    </row>
    <row r="53728" spans="21:42" ht="15" customHeight="1" x14ac:dyDescent="0.25">
      <c r="U53728" s="104"/>
      <c r="AB53728" s="104"/>
      <c r="AC53728" s="104"/>
      <c r="AF53728" s="104"/>
      <c r="AG53728" s="104"/>
      <c r="AK53728" s="104"/>
      <c r="AL53728" s="104"/>
      <c r="AO53728" s="104"/>
      <c r="AP53728" s="104"/>
    </row>
    <row r="53729" spans="21:42" ht="15" customHeight="1" x14ac:dyDescent="0.25">
      <c r="U53729" s="104"/>
      <c r="AB53729" s="104"/>
      <c r="AC53729" s="104"/>
      <c r="AF53729" s="104"/>
      <c r="AG53729" s="104"/>
      <c r="AK53729" s="104"/>
      <c r="AL53729" s="104"/>
      <c r="AO53729" s="104"/>
      <c r="AP53729" s="104"/>
    </row>
    <row r="53730" spans="21:42" ht="15" customHeight="1" x14ac:dyDescent="0.25">
      <c r="U53730" s="104"/>
      <c r="AB53730" s="104"/>
      <c r="AC53730" s="104"/>
      <c r="AF53730" s="104"/>
      <c r="AG53730" s="104"/>
      <c r="AK53730" s="104"/>
      <c r="AL53730" s="104"/>
      <c r="AO53730" s="104"/>
      <c r="AP53730" s="104"/>
    </row>
    <row r="53731" spans="21:42" ht="15" customHeight="1" x14ac:dyDescent="0.25">
      <c r="U53731" s="104"/>
      <c r="AB53731" s="104"/>
      <c r="AC53731" s="104"/>
      <c r="AF53731" s="104"/>
      <c r="AG53731" s="104"/>
      <c r="AK53731" s="104"/>
      <c r="AL53731" s="104"/>
      <c r="AO53731" s="104"/>
      <c r="AP53731" s="104"/>
    </row>
    <row r="53732" spans="21:42" ht="15" customHeight="1" x14ac:dyDescent="0.25">
      <c r="U53732" s="104"/>
      <c r="AB53732" s="104"/>
      <c r="AC53732" s="104"/>
      <c r="AF53732" s="104"/>
      <c r="AG53732" s="104"/>
      <c r="AK53732" s="104"/>
      <c r="AL53732" s="104"/>
      <c r="AO53732" s="104"/>
      <c r="AP53732" s="104"/>
    </row>
    <row r="53733" spans="21:42" ht="15" customHeight="1" x14ac:dyDescent="0.25">
      <c r="U53733" s="104"/>
      <c r="AB53733" s="104"/>
      <c r="AC53733" s="104"/>
      <c r="AF53733" s="104"/>
      <c r="AG53733" s="104"/>
      <c r="AK53733" s="104"/>
      <c r="AL53733" s="104"/>
      <c r="AO53733" s="104"/>
      <c r="AP53733" s="104"/>
    </row>
    <row r="53734" spans="21:42" ht="15" customHeight="1" x14ac:dyDescent="0.25">
      <c r="U53734" s="104"/>
      <c r="AB53734" s="104"/>
      <c r="AC53734" s="104"/>
      <c r="AF53734" s="104"/>
      <c r="AG53734" s="104"/>
      <c r="AK53734" s="104"/>
      <c r="AL53734" s="104"/>
      <c r="AO53734" s="104"/>
      <c r="AP53734" s="104"/>
    </row>
    <row r="53735" spans="21:42" ht="15" customHeight="1" x14ac:dyDescent="0.25">
      <c r="U53735" s="104"/>
      <c r="AB53735" s="104"/>
      <c r="AC53735" s="104"/>
      <c r="AF53735" s="104"/>
      <c r="AG53735" s="104"/>
      <c r="AK53735" s="104"/>
      <c r="AL53735" s="104"/>
      <c r="AO53735" s="104"/>
      <c r="AP53735" s="104"/>
    </row>
    <row r="53736" spans="21:42" ht="15" customHeight="1" x14ac:dyDescent="0.25">
      <c r="U53736" s="104"/>
      <c r="AB53736" s="104"/>
      <c r="AC53736" s="104"/>
      <c r="AF53736" s="104"/>
      <c r="AG53736" s="104"/>
      <c r="AK53736" s="104"/>
      <c r="AL53736" s="104"/>
      <c r="AO53736" s="104"/>
      <c r="AP53736" s="104"/>
    </row>
    <row r="53737" spans="21:42" ht="15" customHeight="1" x14ac:dyDescent="0.25">
      <c r="U53737" s="104"/>
      <c r="AB53737" s="104"/>
      <c r="AC53737" s="104"/>
      <c r="AF53737" s="104"/>
      <c r="AG53737" s="104"/>
      <c r="AK53737" s="104"/>
      <c r="AL53737" s="104"/>
      <c r="AO53737" s="104"/>
      <c r="AP53737" s="104"/>
    </row>
    <row r="53738" spans="21:42" ht="15" customHeight="1" x14ac:dyDescent="0.25">
      <c r="U53738" s="104"/>
      <c r="AB53738" s="104"/>
      <c r="AC53738" s="104"/>
      <c r="AF53738" s="104"/>
      <c r="AG53738" s="104"/>
      <c r="AK53738" s="104"/>
      <c r="AL53738" s="104"/>
      <c r="AO53738" s="104"/>
      <c r="AP53738" s="104"/>
    </row>
    <row r="53739" spans="21:42" ht="15" customHeight="1" x14ac:dyDescent="0.25">
      <c r="U53739" s="104"/>
      <c r="AB53739" s="104"/>
      <c r="AC53739" s="104"/>
      <c r="AF53739" s="104"/>
      <c r="AG53739" s="104"/>
      <c r="AK53739" s="104"/>
      <c r="AL53739" s="104"/>
      <c r="AO53739" s="104"/>
      <c r="AP53739" s="104"/>
    </row>
    <row r="53740" spans="21:42" ht="15" customHeight="1" x14ac:dyDescent="0.25">
      <c r="U53740" s="104"/>
      <c r="AB53740" s="104"/>
      <c r="AC53740" s="104"/>
      <c r="AF53740" s="104"/>
      <c r="AG53740" s="104"/>
      <c r="AK53740" s="104"/>
      <c r="AL53740" s="104"/>
      <c r="AO53740" s="104"/>
      <c r="AP53740" s="104"/>
    </row>
    <row r="53741" spans="21:42" ht="15" customHeight="1" x14ac:dyDescent="0.25">
      <c r="U53741" s="104"/>
      <c r="AB53741" s="104"/>
      <c r="AC53741" s="104"/>
      <c r="AF53741" s="104"/>
      <c r="AG53741" s="104"/>
      <c r="AK53741" s="104"/>
      <c r="AL53741" s="104"/>
      <c r="AO53741" s="104"/>
      <c r="AP53741" s="104"/>
    </row>
    <row r="53742" spans="21:42" ht="15" customHeight="1" x14ac:dyDescent="0.25">
      <c r="U53742" s="104"/>
      <c r="AB53742" s="104"/>
      <c r="AC53742" s="104"/>
      <c r="AF53742" s="104"/>
      <c r="AG53742" s="104"/>
      <c r="AK53742" s="104"/>
      <c r="AL53742" s="104"/>
      <c r="AO53742" s="104"/>
      <c r="AP53742" s="104"/>
    </row>
    <row r="53743" spans="21:42" ht="15" customHeight="1" x14ac:dyDescent="0.25">
      <c r="U53743" s="104"/>
      <c r="AB53743" s="104"/>
      <c r="AC53743" s="104"/>
      <c r="AF53743" s="104"/>
      <c r="AG53743" s="104"/>
      <c r="AK53743" s="104"/>
      <c r="AL53743" s="104"/>
      <c r="AO53743" s="104"/>
      <c r="AP53743" s="104"/>
    </row>
    <row r="53744" spans="21:42" ht="15" customHeight="1" x14ac:dyDescent="0.25">
      <c r="U53744" s="104"/>
      <c r="AB53744" s="104"/>
      <c r="AC53744" s="104"/>
      <c r="AF53744" s="104"/>
      <c r="AG53744" s="104"/>
      <c r="AK53744" s="104"/>
      <c r="AL53744" s="104"/>
      <c r="AO53744" s="104"/>
      <c r="AP53744" s="104"/>
    </row>
    <row r="53745" spans="21:42" ht="15" customHeight="1" x14ac:dyDescent="0.25">
      <c r="U53745" s="104"/>
      <c r="AB53745" s="104"/>
      <c r="AC53745" s="104"/>
      <c r="AF53745" s="104"/>
      <c r="AG53745" s="104"/>
      <c r="AK53745" s="104"/>
      <c r="AL53745" s="104"/>
      <c r="AO53745" s="104"/>
      <c r="AP53745" s="104"/>
    </row>
    <row r="53746" spans="21:42" ht="15" customHeight="1" x14ac:dyDescent="0.25">
      <c r="U53746" s="104"/>
      <c r="AB53746" s="104"/>
      <c r="AC53746" s="104"/>
      <c r="AF53746" s="104"/>
      <c r="AG53746" s="104"/>
      <c r="AK53746" s="104"/>
      <c r="AL53746" s="104"/>
      <c r="AO53746" s="104"/>
      <c r="AP53746" s="104"/>
    </row>
    <row r="53747" spans="21:42" ht="15" customHeight="1" x14ac:dyDescent="0.25">
      <c r="U53747" s="104"/>
      <c r="AB53747" s="104"/>
      <c r="AC53747" s="104"/>
      <c r="AF53747" s="104"/>
      <c r="AG53747" s="104"/>
      <c r="AK53747" s="104"/>
      <c r="AL53747" s="104"/>
      <c r="AO53747" s="104"/>
      <c r="AP53747" s="104"/>
    </row>
    <row r="53748" spans="21:42" ht="15" customHeight="1" x14ac:dyDescent="0.25">
      <c r="U53748" s="104"/>
      <c r="AB53748" s="104"/>
      <c r="AC53748" s="104"/>
      <c r="AF53748" s="104"/>
      <c r="AG53748" s="104"/>
      <c r="AK53748" s="104"/>
      <c r="AL53748" s="104"/>
      <c r="AO53748" s="104"/>
      <c r="AP53748" s="104"/>
    </row>
    <row r="53749" spans="21:42" ht="15" customHeight="1" x14ac:dyDescent="0.25">
      <c r="U53749" s="104"/>
      <c r="AB53749" s="104"/>
      <c r="AC53749" s="104"/>
      <c r="AF53749" s="104"/>
      <c r="AG53749" s="104"/>
      <c r="AK53749" s="104"/>
      <c r="AL53749" s="104"/>
      <c r="AO53749" s="104"/>
      <c r="AP53749" s="104"/>
    </row>
    <row r="53750" spans="21:42" ht="15" customHeight="1" x14ac:dyDescent="0.25">
      <c r="U53750" s="104"/>
      <c r="AB53750" s="104"/>
      <c r="AC53750" s="104"/>
      <c r="AF53750" s="104"/>
      <c r="AG53750" s="104"/>
      <c r="AK53750" s="104"/>
      <c r="AL53750" s="104"/>
      <c r="AO53750" s="104"/>
      <c r="AP53750" s="104"/>
    </row>
    <row r="53751" spans="21:42" ht="15" customHeight="1" x14ac:dyDescent="0.25">
      <c r="U53751" s="104"/>
      <c r="AB53751" s="104"/>
      <c r="AC53751" s="104"/>
      <c r="AF53751" s="104"/>
      <c r="AG53751" s="104"/>
      <c r="AK53751" s="104"/>
      <c r="AL53751" s="104"/>
      <c r="AO53751" s="104"/>
      <c r="AP53751" s="104"/>
    </row>
    <row r="53752" spans="21:42" ht="15" customHeight="1" x14ac:dyDescent="0.25">
      <c r="U53752" s="104"/>
      <c r="AB53752" s="104"/>
      <c r="AC53752" s="104"/>
      <c r="AF53752" s="104"/>
      <c r="AG53752" s="104"/>
      <c r="AK53752" s="104"/>
      <c r="AL53752" s="104"/>
      <c r="AO53752" s="104"/>
      <c r="AP53752" s="104"/>
    </row>
    <row r="53753" spans="21:42" ht="15" customHeight="1" x14ac:dyDescent="0.25">
      <c r="U53753" s="104"/>
      <c r="AB53753" s="104"/>
      <c r="AC53753" s="104"/>
      <c r="AF53753" s="104"/>
      <c r="AG53753" s="104"/>
      <c r="AK53753" s="104"/>
      <c r="AL53753" s="104"/>
      <c r="AO53753" s="104"/>
      <c r="AP53753" s="104"/>
    </row>
    <row r="53754" spans="21:42" ht="15" customHeight="1" x14ac:dyDescent="0.25">
      <c r="U53754" s="104"/>
      <c r="AB53754" s="104"/>
      <c r="AC53754" s="104"/>
      <c r="AF53754" s="104"/>
      <c r="AG53754" s="104"/>
      <c r="AK53754" s="104"/>
      <c r="AL53754" s="104"/>
      <c r="AO53754" s="104"/>
      <c r="AP53754" s="104"/>
    </row>
    <row r="53755" spans="21:42" ht="15" customHeight="1" x14ac:dyDescent="0.25">
      <c r="U53755" s="104"/>
      <c r="AB53755" s="104"/>
      <c r="AC53755" s="104"/>
      <c r="AF53755" s="104"/>
      <c r="AG53755" s="104"/>
      <c r="AK53755" s="104"/>
      <c r="AL53755" s="104"/>
      <c r="AO53755" s="104"/>
      <c r="AP53755" s="104"/>
    </row>
    <row r="53756" spans="21:42" ht="15" customHeight="1" x14ac:dyDescent="0.25">
      <c r="U53756" s="104"/>
      <c r="AB53756" s="104"/>
      <c r="AC53756" s="104"/>
      <c r="AF53756" s="104"/>
      <c r="AG53756" s="104"/>
      <c r="AK53756" s="104"/>
      <c r="AL53756" s="104"/>
      <c r="AO53756" s="104"/>
      <c r="AP53756" s="104"/>
    </row>
    <row r="53757" spans="21:42" ht="15" customHeight="1" x14ac:dyDescent="0.25">
      <c r="U53757" s="104"/>
      <c r="AB53757" s="104"/>
      <c r="AC53757" s="104"/>
      <c r="AF53757" s="104"/>
      <c r="AG53757" s="104"/>
      <c r="AK53757" s="104"/>
      <c r="AL53757" s="104"/>
      <c r="AO53757" s="104"/>
      <c r="AP53757" s="104"/>
    </row>
    <row r="53758" spans="21:42" ht="15" customHeight="1" x14ac:dyDescent="0.25">
      <c r="U53758" s="104"/>
      <c r="AB53758" s="104"/>
      <c r="AC53758" s="104"/>
      <c r="AF53758" s="104"/>
      <c r="AG53758" s="104"/>
      <c r="AK53758" s="104"/>
      <c r="AL53758" s="104"/>
      <c r="AO53758" s="104"/>
      <c r="AP53758" s="104"/>
    </row>
    <row r="53759" spans="21:42" ht="15" customHeight="1" x14ac:dyDescent="0.25">
      <c r="U53759" s="104"/>
      <c r="AB53759" s="104"/>
      <c r="AC53759" s="104"/>
      <c r="AF53759" s="104"/>
      <c r="AG53759" s="104"/>
      <c r="AK53759" s="104"/>
      <c r="AL53759" s="104"/>
      <c r="AO53759" s="104"/>
      <c r="AP53759" s="104"/>
    </row>
    <row r="53760" spans="21:42" ht="15" customHeight="1" x14ac:dyDescent="0.25">
      <c r="U53760" s="104"/>
      <c r="AB53760" s="104"/>
      <c r="AC53760" s="104"/>
      <c r="AF53760" s="104"/>
      <c r="AG53760" s="104"/>
      <c r="AK53760" s="104"/>
      <c r="AL53760" s="104"/>
      <c r="AO53760" s="104"/>
      <c r="AP53760" s="104"/>
    </row>
    <row r="53761" spans="21:42" ht="15" customHeight="1" x14ac:dyDescent="0.25">
      <c r="U53761" s="104"/>
      <c r="AB53761" s="104"/>
      <c r="AC53761" s="104"/>
      <c r="AF53761" s="104"/>
      <c r="AG53761" s="104"/>
      <c r="AK53761" s="104"/>
      <c r="AL53761" s="104"/>
      <c r="AO53761" s="104"/>
      <c r="AP53761" s="104"/>
    </row>
    <row r="53762" spans="21:42" ht="15" customHeight="1" x14ac:dyDescent="0.25">
      <c r="U53762" s="104"/>
      <c r="AB53762" s="104"/>
      <c r="AC53762" s="104"/>
      <c r="AF53762" s="104"/>
      <c r="AG53762" s="104"/>
      <c r="AK53762" s="104"/>
      <c r="AL53762" s="104"/>
      <c r="AO53762" s="104"/>
      <c r="AP53762" s="104"/>
    </row>
    <row r="53763" spans="21:42" ht="15" customHeight="1" x14ac:dyDescent="0.25">
      <c r="U53763" s="104"/>
      <c r="AB53763" s="104"/>
      <c r="AC53763" s="104"/>
      <c r="AF53763" s="104"/>
      <c r="AG53763" s="104"/>
      <c r="AK53763" s="104"/>
      <c r="AL53763" s="104"/>
      <c r="AO53763" s="104"/>
      <c r="AP53763" s="104"/>
    </row>
    <row r="53764" spans="21:42" ht="15" customHeight="1" x14ac:dyDescent="0.25">
      <c r="U53764" s="104"/>
      <c r="AB53764" s="104"/>
      <c r="AC53764" s="104"/>
      <c r="AF53764" s="104"/>
      <c r="AG53764" s="104"/>
      <c r="AK53764" s="104"/>
      <c r="AL53764" s="104"/>
      <c r="AO53764" s="104"/>
      <c r="AP53764" s="104"/>
    </row>
    <row r="53765" spans="21:42" ht="15" customHeight="1" x14ac:dyDescent="0.25">
      <c r="U53765" s="104"/>
      <c r="AB53765" s="104"/>
      <c r="AC53765" s="104"/>
      <c r="AF53765" s="104"/>
      <c r="AG53765" s="104"/>
      <c r="AK53765" s="104"/>
      <c r="AL53765" s="104"/>
      <c r="AO53765" s="104"/>
      <c r="AP53765" s="104"/>
    </row>
    <row r="53766" spans="21:42" ht="15" customHeight="1" x14ac:dyDescent="0.25">
      <c r="U53766" s="104"/>
      <c r="AB53766" s="104"/>
      <c r="AC53766" s="104"/>
      <c r="AF53766" s="104"/>
      <c r="AG53766" s="104"/>
      <c r="AK53766" s="104"/>
      <c r="AL53766" s="104"/>
      <c r="AO53766" s="104"/>
      <c r="AP53766" s="104"/>
    </row>
    <row r="53767" spans="21:42" ht="15" customHeight="1" x14ac:dyDescent="0.25">
      <c r="U53767" s="104"/>
      <c r="AB53767" s="104"/>
      <c r="AC53767" s="104"/>
      <c r="AF53767" s="104"/>
      <c r="AG53767" s="104"/>
      <c r="AK53767" s="104"/>
      <c r="AL53767" s="104"/>
      <c r="AO53767" s="104"/>
      <c r="AP53767" s="104"/>
    </row>
    <row r="53768" spans="21:42" ht="15" customHeight="1" x14ac:dyDescent="0.25">
      <c r="U53768" s="104"/>
      <c r="AB53768" s="104"/>
      <c r="AC53768" s="104"/>
      <c r="AF53768" s="104"/>
      <c r="AG53768" s="104"/>
      <c r="AK53768" s="104"/>
      <c r="AL53768" s="104"/>
      <c r="AO53768" s="104"/>
      <c r="AP53768" s="104"/>
    </row>
    <row r="53769" spans="21:42" ht="15" customHeight="1" x14ac:dyDescent="0.25">
      <c r="U53769" s="104"/>
      <c r="AB53769" s="104"/>
      <c r="AC53769" s="104"/>
      <c r="AF53769" s="104"/>
      <c r="AG53769" s="104"/>
      <c r="AK53769" s="104"/>
      <c r="AL53769" s="104"/>
      <c r="AO53769" s="104"/>
      <c r="AP53769" s="104"/>
    </row>
    <row r="53770" spans="21:42" ht="15" customHeight="1" x14ac:dyDescent="0.25">
      <c r="U53770" s="104"/>
      <c r="AB53770" s="104"/>
      <c r="AC53770" s="104"/>
      <c r="AF53770" s="104"/>
      <c r="AG53770" s="104"/>
      <c r="AK53770" s="104"/>
      <c r="AL53770" s="104"/>
      <c r="AO53770" s="104"/>
      <c r="AP53770" s="104"/>
    </row>
    <row r="53771" spans="21:42" ht="15" customHeight="1" x14ac:dyDescent="0.25">
      <c r="U53771" s="104"/>
      <c r="AB53771" s="104"/>
      <c r="AC53771" s="104"/>
      <c r="AF53771" s="104"/>
      <c r="AG53771" s="104"/>
      <c r="AK53771" s="104"/>
      <c r="AL53771" s="104"/>
      <c r="AO53771" s="104"/>
      <c r="AP53771" s="104"/>
    </row>
    <row r="53772" spans="21:42" ht="15" customHeight="1" x14ac:dyDescent="0.25">
      <c r="U53772" s="104"/>
      <c r="AB53772" s="104"/>
      <c r="AC53772" s="104"/>
      <c r="AF53772" s="104"/>
      <c r="AG53772" s="104"/>
      <c r="AK53772" s="104"/>
      <c r="AL53772" s="104"/>
      <c r="AO53772" s="104"/>
      <c r="AP53772" s="104"/>
    </row>
    <row r="53773" spans="21:42" ht="15" customHeight="1" x14ac:dyDescent="0.25">
      <c r="U53773" s="104"/>
      <c r="AB53773" s="104"/>
      <c r="AC53773" s="104"/>
      <c r="AF53773" s="104"/>
      <c r="AG53773" s="104"/>
      <c r="AK53773" s="104"/>
      <c r="AL53773" s="104"/>
      <c r="AO53773" s="104"/>
      <c r="AP53773" s="104"/>
    </row>
    <row r="53774" spans="21:42" ht="15" customHeight="1" x14ac:dyDescent="0.25">
      <c r="U53774" s="104"/>
      <c r="AB53774" s="104"/>
      <c r="AC53774" s="104"/>
      <c r="AF53774" s="104"/>
      <c r="AG53774" s="104"/>
      <c r="AK53774" s="104"/>
      <c r="AL53774" s="104"/>
      <c r="AO53774" s="104"/>
      <c r="AP53774" s="104"/>
    </row>
    <row r="53775" spans="21:42" ht="15" customHeight="1" x14ac:dyDescent="0.25">
      <c r="U53775" s="104"/>
      <c r="AB53775" s="104"/>
      <c r="AC53775" s="104"/>
      <c r="AF53775" s="104"/>
      <c r="AG53775" s="104"/>
      <c r="AK53775" s="104"/>
      <c r="AL53775" s="104"/>
      <c r="AO53775" s="104"/>
      <c r="AP53775" s="104"/>
    </row>
    <row r="53776" spans="21:42" ht="15" customHeight="1" x14ac:dyDescent="0.25">
      <c r="U53776" s="104"/>
      <c r="AB53776" s="104"/>
      <c r="AC53776" s="104"/>
      <c r="AF53776" s="104"/>
      <c r="AG53776" s="104"/>
      <c r="AK53776" s="104"/>
      <c r="AL53776" s="104"/>
      <c r="AO53776" s="104"/>
      <c r="AP53776" s="104"/>
    </row>
    <row r="53777" spans="21:42" ht="15" customHeight="1" x14ac:dyDescent="0.25">
      <c r="U53777" s="104"/>
      <c r="AB53777" s="104"/>
      <c r="AC53777" s="104"/>
      <c r="AF53777" s="104"/>
      <c r="AG53777" s="104"/>
      <c r="AK53777" s="104"/>
      <c r="AL53777" s="104"/>
      <c r="AO53777" s="104"/>
      <c r="AP53777" s="104"/>
    </row>
    <row r="53778" spans="21:42" ht="15" customHeight="1" x14ac:dyDescent="0.25">
      <c r="U53778" s="104"/>
      <c r="AB53778" s="104"/>
      <c r="AC53778" s="104"/>
      <c r="AF53778" s="104"/>
      <c r="AG53778" s="104"/>
      <c r="AK53778" s="104"/>
      <c r="AL53778" s="104"/>
      <c r="AO53778" s="104"/>
      <c r="AP53778" s="104"/>
    </row>
    <row r="53779" spans="21:42" ht="15" customHeight="1" x14ac:dyDescent="0.25">
      <c r="U53779" s="104"/>
      <c r="AB53779" s="104"/>
      <c r="AC53779" s="104"/>
      <c r="AF53779" s="104"/>
      <c r="AG53779" s="104"/>
      <c r="AK53779" s="104"/>
      <c r="AL53779" s="104"/>
      <c r="AO53779" s="104"/>
      <c r="AP53779" s="104"/>
    </row>
    <row r="53780" spans="21:42" ht="15" customHeight="1" x14ac:dyDescent="0.25">
      <c r="U53780" s="104"/>
      <c r="AB53780" s="104"/>
      <c r="AC53780" s="104"/>
      <c r="AF53780" s="104"/>
      <c r="AG53780" s="104"/>
      <c r="AK53780" s="104"/>
      <c r="AL53780" s="104"/>
      <c r="AO53780" s="104"/>
      <c r="AP53780" s="104"/>
    </row>
    <row r="53781" spans="21:42" ht="15" customHeight="1" x14ac:dyDescent="0.25">
      <c r="U53781" s="104"/>
      <c r="AB53781" s="104"/>
      <c r="AC53781" s="104"/>
      <c r="AF53781" s="104"/>
      <c r="AG53781" s="104"/>
      <c r="AK53781" s="104"/>
      <c r="AL53781" s="104"/>
      <c r="AO53781" s="104"/>
      <c r="AP53781" s="104"/>
    </row>
    <row r="53782" spans="21:42" ht="15" customHeight="1" x14ac:dyDescent="0.25">
      <c r="U53782" s="104"/>
      <c r="AB53782" s="104"/>
      <c r="AC53782" s="104"/>
      <c r="AF53782" s="104"/>
      <c r="AG53782" s="104"/>
      <c r="AK53782" s="104"/>
      <c r="AL53782" s="104"/>
      <c r="AO53782" s="104"/>
      <c r="AP53782" s="104"/>
    </row>
    <row r="53783" spans="21:42" ht="15" customHeight="1" x14ac:dyDescent="0.25">
      <c r="U53783" s="104"/>
      <c r="AB53783" s="104"/>
      <c r="AC53783" s="104"/>
      <c r="AF53783" s="104"/>
      <c r="AG53783" s="104"/>
      <c r="AK53783" s="104"/>
      <c r="AL53783" s="104"/>
      <c r="AO53783" s="104"/>
      <c r="AP53783" s="104"/>
    </row>
    <row r="53784" spans="21:42" ht="15" customHeight="1" x14ac:dyDescent="0.25">
      <c r="U53784" s="104"/>
      <c r="AB53784" s="104"/>
      <c r="AC53784" s="104"/>
      <c r="AF53784" s="104"/>
      <c r="AG53784" s="104"/>
      <c r="AK53784" s="104"/>
      <c r="AL53784" s="104"/>
      <c r="AO53784" s="104"/>
      <c r="AP53784" s="104"/>
    </row>
    <row r="53785" spans="21:42" ht="15" customHeight="1" x14ac:dyDescent="0.25">
      <c r="U53785" s="104"/>
      <c r="AB53785" s="104"/>
      <c r="AC53785" s="104"/>
      <c r="AF53785" s="104"/>
      <c r="AG53785" s="104"/>
      <c r="AK53785" s="104"/>
      <c r="AL53785" s="104"/>
      <c r="AO53785" s="104"/>
      <c r="AP53785" s="104"/>
    </row>
    <row r="53786" spans="21:42" ht="15" customHeight="1" x14ac:dyDescent="0.25">
      <c r="U53786" s="104"/>
      <c r="AB53786" s="104"/>
      <c r="AC53786" s="104"/>
      <c r="AF53786" s="104"/>
      <c r="AG53786" s="104"/>
      <c r="AK53786" s="104"/>
      <c r="AL53786" s="104"/>
      <c r="AO53786" s="104"/>
      <c r="AP53786" s="104"/>
    </row>
    <row r="53787" spans="21:42" ht="15" customHeight="1" x14ac:dyDescent="0.25">
      <c r="U53787" s="104"/>
      <c r="AB53787" s="104"/>
      <c r="AC53787" s="104"/>
      <c r="AF53787" s="104"/>
      <c r="AG53787" s="104"/>
      <c r="AK53787" s="104"/>
      <c r="AL53787" s="104"/>
      <c r="AO53787" s="104"/>
      <c r="AP53787" s="104"/>
    </row>
    <row r="53788" spans="21:42" ht="15" customHeight="1" x14ac:dyDescent="0.25">
      <c r="U53788" s="104"/>
      <c r="AB53788" s="104"/>
      <c r="AC53788" s="104"/>
      <c r="AF53788" s="104"/>
      <c r="AG53788" s="104"/>
      <c r="AK53788" s="104"/>
      <c r="AL53788" s="104"/>
      <c r="AO53788" s="104"/>
      <c r="AP53788" s="104"/>
    </row>
    <row r="53789" spans="21:42" ht="15" customHeight="1" x14ac:dyDescent="0.25">
      <c r="U53789" s="104"/>
      <c r="AB53789" s="104"/>
      <c r="AC53789" s="104"/>
      <c r="AF53789" s="104"/>
      <c r="AG53789" s="104"/>
      <c r="AK53789" s="104"/>
      <c r="AL53789" s="104"/>
      <c r="AO53789" s="104"/>
      <c r="AP53789" s="104"/>
    </row>
    <row r="53790" spans="21:42" ht="15" customHeight="1" x14ac:dyDescent="0.25">
      <c r="U53790" s="104"/>
      <c r="AB53790" s="104"/>
      <c r="AC53790" s="104"/>
      <c r="AF53790" s="104"/>
      <c r="AG53790" s="104"/>
      <c r="AK53790" s="104"/>
      <c r="AL53790" s="104"/>
      <c r="AO53790" s="104"/>
      <c r="AP53790" s="104"/>
    </row>
    <row r="53791" spans="21:42" ht="15" customHeight="1" x14ac:dyDescent="0.25">
      <c r="U53791" s="104"/>
      <c r="AB53791" s="104"/>
      <c r="AC53791" s="104"/>
      <c r="AF53791" s="104"/>
      <c r="AG53791" s="104"/>
      <c r="AK53791" s="104"/>
      <c r="AL53791" s="104"/>
      <c r="AO53791" s="104"/>
      <c r="AP53791" s="104"/>
    </row>
    <row r="53792" spans="21:42" ht="15" customHeight="1" x14ac:dyDescent="0.25">
      <c r="U53792" s="104"/>
      <c r="AB53792" s="104"/>
      <c r="AC53792" s="104"/>
      <c r="AF53792" s="104"/>
      <c r="AG53792" s="104"/>
      <c r="AK53792" s="104"/>
      <c r="AL53792" s="104"/>
      <c r="AO53792" s="104"/>
      <c r="AP53792" s="104"/>
    </row>
    <row r="53793" spans="21:42" ht="15" customHeight="1" x14ac:dyDescent="0.25">
      <c r="U53793" s="104"/>
      <c r="AB53793" s="104"/>
      <c r="AC53793" s="104"/>
      <c r="AF53793" s="104"/>
      <c r="AG53793" s="104"/>
      <c r="AK53793" s="104"/>
      <c r="AL53793" s="104"/>
      <c r="AO53793" s="104"/>
      <c r="AP53793" s="104"/>
    </row>
    <row r="53794" spans="21:42" ht="15" customHeight="1" x14ac:dyDescent="0.25">
      <c r="U53794" s="104"/>
      <c r="AB53794" s="104"/>
      <c r="AC53794" s="104"/>
      <c r="AF53794" s="104"/>
      <c r="AG53794" s="104"/>
      <c r="AK53794" s="104"/>
      <c r="AL53794" s="104"/>
      <c r="AO53794" s="104"/>
      <c r="AP53794" s="104"/>
    </row>
    <row r="53795" spans="21:42" ht="15" customHeight="1" x14ac:dyDescent="0.25">
      <c r="U53795" s="104"/>
      <c r="AB53795" s="104"/>
      <c r="AC53795" s="104"/>
      <c r="AF53795" s="104"/>
      <c r="AG53795" s="104"/>
      <c r="AK53795" s="104"/>
      <c r="AL53795" s="104"/>
      <c r="AO53795" s="104"/>
      <c r="AP53795" s="104"/>
    </row>
    <row r="53796" spans="21:42" ht="15" customHeight="1" x14ac:dyDescent="0.25">
      <c r="U53796" s="104"/>
      <c r="AB53796" s="104"/>
      <c r="AC53796" s="104"/>
      <c r="AF53796" s="104"/>
      <c r="AG53796" s="104"/>
      <c r="AK53796" s="104"/>
      <c r="AL53796" s="104"/>
      <c r="AO53796" s="104"/>
      <c r="AP53796" s="104"/>
    </row>
    <row r="53797" spans="21:42" ht="15" customHeight="1" x14ac:dyDescent="0.25">
      <c r="U53797" s="104"/>
      <c r="AB53797" s="104"/>
      <c r="AC53797" s="104"/>
      <c r="AF53797" s="104"/>
      <c r="AG53797" s="104"/>
      <c r="AK53797" s="104"/>
      <c r="AL53797" s="104"/>
      <c r="AO53797" s="104"/>
      <c r="AP53797" s="104"/>
    </row>
    <row r="53798" spans="21:42" ht="15" customHeight="1" x14ac:dyDescent="0.25">
      <c r="U53798" s="104"/>
      <c r="AB53798" s="104"/>
      <c r="AC53798" s="104"/>
      <c r="AF53798" s="104"/>
      <c r="AG53798" s="104"/>
      <c r="AK53798" s="104"/>
      <c r="AL53798" s="104"/>
      <c r="AO53798" s="104"/>
      <c r="AP53798" s="104"/>
    </row>
    <row r="53799" spans="21:42" ht="15" customHeight="1" x14ac:dyDescent="0.25">
      <c r="U53799" s="104"/>
      <c r="AB53799" s="104"/>
      <c r="AC53799" s="104"/>
      <c r="AF53799" s="104"/>
      <c r="AG53799" s="104"/>
      <c r="AK53799" s="104"/>
      <c r="AL53799" s="104"/>
      <c r="AO53799" s="104"/>
      <c r="AP53799" s="104"/>
    </row>
    <row r="53800" spans="21:42" ht="15" customHeight="1" x14ac:dyDescent="0.25">
      <c r="U53800" s="104"/>
      <c r="AB53800" s="104"/>
      <c r="AC53800" s="104"/>
      <c r="AF53800" s="104"/>
      <c r="AG53800" s="104"/>
      <c r="AK53800" s="104"/>
      <c r="AL53800" s="104"/>
      <c r="AO53800" s="104"/>
      <c r="AP53800" s="104"/>
    </row>
    <row r="53801" spans="21:42" ht="15" customHeight="1" x14ac:dyDescent="0.25">
      <c r="U53801" s="104"/>
      <c r="AB53801" s="104"/>
      <c r="AC53801" s="104"/>
      <c r="AF53801" s="104"/>
      <c r="AG53801" s="104"/>
      <c r="AK53801" s="104"/>
      <c r="AL53801" s="104"/>
      <c r="AO53801" s="104"/>
      <c r="AP53801" s="104"/>
    </row>
    <row r="53802" spans="21:42" ht="15" customHeight="1" x14ac:dyDescent="0.25">
      <c r="U53802" s="104"/>
      <c r="AB53802" s="104"/>
      <c r="AC53802" s="104"/>
      <c r="AF53802" s="104"/>
      <c r="AG53802" s="104"/>
      <c r="AK53802" s="104"/>
      <c r="AL53802" s="104"/>
      <c r="AO53802" s="104"/>
      <c r="AP53802" s="104"/>
    </row>
    <row r="53803" spans="21:42" ht="15" customHeight="1" x14ac:dyDescent="0.25">
      <c r="U53803" s="104"/>
      <c r="AB53803" s="104"/>
      <c r="AC53803" s="104"/>
      <c r="AF53803" s="104"/>
      <c r="AG53803" s="104"/>
      <c r="AK53803" s="104"/>
      <c r="AL53803" s="104"/>
      <c r="AO53803" s="104"/>
      <c r="AP53803" s="104"/>
    </row>
    <row r="53804" spans="21:42" ht="15" customHeight="1" x14ac:dyDescent="0.25">
      <c r="U53804" s="104"/>
      <c r="AB53804" s="104"/>
      <c r="AC53804" s="104"/>
      <c r="AF53804" s="104"/>
      <c r="AG53804" s="104"/>
      <c r="AK53804" s="104"/>
      <c r="AL53804" s="104"/>
      <c r="AO53804" s="104"/>
      <c r="AP53804" s="104"/>
    </row>
    <row r="53805" spans="21:42" ht="15" customHeight="1" x14ac:dyDescent="0.25">
      <c r="U53805" s="104"/>
      <c r="AB53805" s="104"/>
      <c r="AC53805" s="104"/>
      <c r="AF53805" s="104"/>
      <c r="AG53805" s="104"/>
      <c r="AK53805" s="104"/>
      <c r="AL53805" s="104"/>
      <c r="AO53805" s="104"/>
      <c r="AP53805" s="104"/>
    </row>
    <row r="53806" spans="21:42" ht="15" customHeight="1" x14ac:dyDescent="0.25">
      <c r="U53806" s="104"/>
      <c r="AB53806" s="104"/>
      <c r="AC53806" s="104"/>
      <c r="AF53806" s="104"/>
      <c r="AG53806" s="104"/>
      <c r="AK53806" s="104"/>
      <c r="AL53806" s="104"/>
      <c r="AO53806" s="104"/>
      <c r="AP53806" s="104"/>
    </row>
    <row r="53807" spans="21:42" ht="15" customHeight="1" x14ac:dyDescent="0.25">
      <c r="U53807" s="104"/>
      <c r="AB53807" s="104"/>
      <c r="AC53807" s="104"/>
      <c r="AF53807" s="104"/>
      <c r="AG53807" s="104"/>
      <c r="AK53807" s="104"/>
      <c r="AL53807" s="104"/>
      <c r="AO53807" s="104"/>
      <c r="AP53807" s="104"/>
    </row>
    <row r="53808" spans="21:42" ht="15" customHeight="1" x14ac:dyDescent="0.25">
      <c r="U53808" s="104"/>
      <c r="AB53808" s="104"/>
      <c r="AC53808" s="104"/>
      <c r="AF53808" s="104"/>
      <c r="AG53808" s="104"/>
      <c r="AK53808" s="104"/>
      <c r="AL53808" s="104"/>
      <c r="AO53808" s="104"/>
      <c r="AP53808" s="104"/>
    </row>
    <row r="53809" spans="21:42" ht="15" customHeight="1" x14ac:dyDescent="0.25">
      <c r="U53809" s="104"/>
      <c r="AB53809" s="104"/>
      <c r="AC53809" s="104"/>
      <c r="AF53809" s="104"/>
      <c r="AG53809" s="104"/>
      <c r="AK53809" s="104"/>
      <c r="AL53809" s="104"/>
      <c r="AO53809" s="104"/>
      <c r="AP53809" s="104"/>
    </row>
    <row r="53810" spans="21:42" ht="15" customHeight="1" x14ac:dyDescent="0.25">
      <c r="U53810" s="104"/>
      <c r="AB53810" s="104"/>
      <c r="AC53810" s="104"/>
      <c r="AF53810" s="104"/>
      <c r="AG53810" s="104"/>
      <c r="AK53810" s="104"/>
      <c r="AL53810" s="104"/>
      <c r="AO53810" s="104"/>
      <c r="AP53810" s="104"/>
    </row>
    <row r="53811" spans="21:42" ht="15" customHeight="1" x14ac:dyDescent="0.25">
      <c r="U53811" s="104"/>
      <c r="AB53811" s="104"/>
      <c r="AC53811" s="104"/>
      <c r="AF53811" s="104"/>
      <c r="AG53811" s="104"/>
      <c r="AK53811" s="104"/>
      <c r="AL53811" s="104"/>
      <c r="AO53811" s="104"/>
      <c r="AP53811" s="104"/>
    </row>
    <row r="53812" spans="21:42" ht="15" customHeight="1" x14ac:dyDescent="0.25">
      <c r="U53812" s="104"/>
      <c r="AB53812" s="104"/>
      <c r="AC53812" s="104"/>
      <c r="AF53812" s="104"/>
      <c r="AG53812" s="104"/>
      <c r="AK53812" s="104"/>
      <c r="AL53812" s="104"/>
      <c r="AO53812" s="104"/>
      <c r="AP53812" s="104"/>
    </row>
    <row r="53813" spans="21:42" ht="15" customHeight="1" x14ac:dyDescent="0.25">
      <c r="U53813" s="104"/>
      <c r="AB53813" s="104"/>
      <c r="AC53813" s="104"/>
      <c r="AF53813" s="104"/>
      <c r="AG53813" s="104"/>
      <c r="AK53813" s="104"/>
      <c r="AL53813" s="104"/>
      <c r="AO53813" s="104"/>
      <c r="AP53813" s="104"/>
    </row>
    <row r="53814" spans="21:42" ht="15" customHeight="1" x14ac:dyDescent="0.25">
      <c r="U53814" s="104"/>
      <c r="AB53814" s="104"/>
      <c r="AC53814" s="104"/>
      <c r="AF53814" s="104"/>
      <c r="AG53814" s="104"/>
      <c r="AK53814" s="104"/>
      <c r="AL53814" s="104"/>
      <c r="AO53814" s="104"/>
      <c r="AP53814" s="104"/>
    </row>
    <row r="53815" spans="21:42" ht="15" customHeight="1" x14ac:dyDescent="0.25">
      <c r="U53815" s="104"/>
      <c r="AB53815" s="104"/>
      <c r="AC53815" s="104"/>
      <c r="AF53815" s="104"/>
      <c r="AG53815" s="104"/>
      <c r="AK53815" s="104"/>
      <c r="AL53815" s="104"/>
      <c r="AO53815" s="104"/>
      <c r="AP53815" s="104"/>
    </row>
    <row r="53816" spans="21:42" ht="15" customHeight="1" x14ac:dyDescent="0.25">
      <c r="U53816" s="104"/>
      <c r="AB53816" s="104"/>
      <c r="AC53816" s="104"/>
      <c r="AF53816" s="104"/>
      <c r="AG53816" s="104"/>
      <c r="AK53816" s="104"/>
      <c r="AL53816" s="104"/>
      <c r="AO53816" s="104"/>
      <c r="AP53816" s="104"/>
    </row>
    <row r="53817" spans="21:42" ht="15" customHeight="1" x14ac:dyDescent="0.25">
      <c r="U53817" s="104"/>
      <c r="AB53817" s="104"/>
      <c r="AC53817" s="104"/>
      <c r="AF53817" s="104"/>
      <c r="AG53817" s="104"/>
      <c r="AK53817" s="104"/>
      <c r="AL53817" s="104"/>
      <c r="AO53817" s="104"/>
      <c r="AP53817" s="104"/>
    </row>
    <row r="53818" spans="21:42" ht="15" customHeight="1" x14ac:dyDescent="0.25">
      <c r="U53818" s="104"/>
      <c r="AB53818" s="104"/>
      <c r="AC53818" s="104"/>
      <c r="AF53818" s="104"/>
      <c r="AG53818" s="104"/>
      <c r="AK53818" s="104"/>
      <c r="AL53818" s="104"/>
      <c r="AO53818" s="104"/>
      <c r="AP53818" s="104"/>
    </row>
    <row r="53819" spans="21:42" ht="15" customHeight="1" x14ac:dyDescent="0.25">
      <c r="U53819" s="104"/>
      <c r="AB53819" s="104"/>
      <c r="AC53819" s="104"/>
      <c r="AF53819" s="104"/>
      <c r="AG53819" s="104"/>
      <c r="AK53819" s="104"/>
      <c r="AL53819" s="104"/>
      <c r="AO53819" s="104"/>
      <c r="AP53819" s="104"/>
    </row>
    <row r="53820" spans="21:42" ht="15" customHeight="1" x14ac:dyDescent="0.25">
      <c r="U53820" s="104"/>
      <c r="AB53820" s="104"/>
      <c r="AC53820" s="104"/>
      <c r="AF53820" s="104"/>
      <c r="AG53820" s="104"/>
      <c r="AK53820" s="104"/>
      <c r="AL53820" s="104"/>
      <c r="AO53820" s="104"/>
      <c r="AP53820" s="104"/>
    </row>
    <row r="53821" spans="21:42" ht="15" customHeight="1" x14ac:dyDescent="0.25">
      <c r="U53821" s="104"/>
      <c r="AB53821" s="104"/>
      <c r="AC53821" s="104"/>
      <c r="AF53821" s="104"/>
      <c r="AG53821" s="104"/>
      <c r="AK53821" s="104"/>
      <c r="AL53821" s="104"/>
      <c r="AO53821" s="104"/>
      <c r="AP53821" s="104"/>
    </row>
    <row r="53822" spans="21:42" ht="15" customHeight="1" x14ac:dyDescent="0.25">
      <c r="U53822" s="104"/>
      <c r="AB53822" s="104"/>
      <c r="AC53822" s="104"/>
      <c r="AF53822" s="104"/>
      <c r="AG53822" s="104"/>
      <c r="AK53822" s="104"/>
      <c r="AL53822" s="104"/>
      <c r="AO53822" s="104"/>
      <c r="AP53822" s="104"/>
    </row>
    <row r="53823" spans="21:42" ht="15" customHeight="1" x14ac:dyDescent="0.25">
      <c r="U53823" s="104"/>
      <c r="AB53823" s="104"/>
      <c r="AC53823" s="104"/>
      <c r="AF53823" s="104"/>
      <c r="AG53823" s="104"/>
      <c r="AK53823" s="104"/>
      <c r="AL53823" s="104"/>
      <c r="AO53823" s="104"/>
      <c r="AP53823" s="104"/>
    </row>
    <row r="53824" spans="21:42" ht="15" customHeight="1" x14ac:dyDescent="0.25">
      <c r="U53824" s="104"/>
      <c r="AB53824" s="104"/>
      <c r="AC53824" s="104"/>
      <c r="AF53824" s="104"/>
      <c r="AG53824" s="104"/>
      <c r="AK53824" s="104"/>
      <c r="AL53824" s="104"/>
      <c r="AO53824" s="104"/>
      <c r="AP53824" s="104"/>
    </row>
    <row r="53825" spans="21:42" ht="15" customHeight="1" x14ac:dyDescent="0.25">
      <c r="U53825" s="104"/>
      <c r="AB53825" s="104"/>
      <c r="AC53825" s="104"/>
      <c r="AF53825" s="104"/>
      <c r="AG53825" s="104"/>
      <c r="AK53825" s="104"/>
      <c r="AL53825" s="104"/>
      <c r="AO53825" s="104"/>
      <c r="AP53825" s="104"/>
    </row>
    <row r="53826" spans="21:42" ht="15" customHeight="1" x14ac:dyDescent="0.25">
      <c r="U53826" s="104"/>
      <c r="AB53826" s="104"/>
      <c r="AC53826" s="104"/>
      <c r="AF53826" s="104"/>
      <c r="AG53826" s="104"/>
      <c r="AK53826" s="104"/>
      <c r="AL53826" s="104"/>
      <c r="AO53826" s="104"/>
      <c r="AP53826" s="104"/>
    </row>
    <row r="53827" spans="21:42" ht="15" customHeight="1" x14ac:dyDescent="0.25">
      <c r="U53827" s="104"/>
      <c r="AB53827" s="104"/>
      <c r="AC53827" s="104"/>
      <c r="AF53827" s="104"/>
      <c r="AG53827" s="104"/>
      <c r="AK53827" s="104"/>
      <c r="AL53827" s="104"/>
      <c r="AO53827" s="104"/>
      <c r="AP53827" s="104"/>
    </row>
    <row r="53828" spans="21:42" ht="15" customHeight="1" x14ac:dyDescent="0.25">
      <c r="U53828" s="104"/>
      <c r="AB53828" s="104"/>
      <c r="AC53828" s="104"/>
      <c r="AF53828" s="104"/>
      <c r="AG53828" s="104"/>
      <c r="AK53828" s="104"/>
      <c r="AL53828" s="104"/>
      <c r="AO53828" s="104"/>
      <c r="AP53828" s="104"/>
    </row>
    <row r="53829" spans="21:42" ht="15" customHeight="1" x14ac:dyDescent="0.25">
      <c r="U53829" s="104"/>
      <c r="AB53829" s="104"/>
      <c r="AC53829" s="104"/>
      <c r="AF53829" s="104"/>
      <c r="AG53829" s="104"/>
      <c r="AK53829" s="104"/>
      <c r="AL53829" s="104"/>
      <c r="AO53829" s="104"/>
      <c r="AP53829" s="104"/>
    </row>
    <row r="53830" spans="21:42" ht="15" customHeight="1" x14ac:dyDescent="0.25">
      <c r="U53830" s="104"/>
      <c r="AB53830" s="104"/>
      <c r="AC53830" s="104"/>
      <c r="AF53830" s="104"/>
      <c r="AG53830" s="104"/>
      <c r="AK53830" s="104"/>
      <c r="AL53830" s="104"/>
      <c r="AO53830" s="104"/>
      <c r="AP53830" s="104"/>
    </row>
    <row r="53831" spans="21:42" ht="15" customHeight="1" x14ac:dyDescent="0.25">
      <c r="U53831" s="104"/>
      <c r="AB53831" s="104"/>
      <c r="AC53831" s="104"/>
      <c r="AF53831" s="104"/>
      <c r="AG53831" s="104"/>
      <c r="AK53831" s="104"/>
      <c r="AL53831" s="104"/>
      <c r="AO53831" s="104"/>
      <c r="AP53831" s="104"/>
    </row>
    <row r="53832" spans="21:42" ht="15" customHeight="1" x14ac:dyDescent="0.25">
      <c r="U53832" s="104"/>
      <c r="AB53832" s="104"/>
      <c r="AC53832" s="104"/>
      <c r="AF53832" s="104"/>
      <c r="AG53832" s="104"/>
      <c r="AK53832" s="104"/>
      <c r="AL53832" s="104"/>
      <c r="AO53832" s="104"/>
      <c r="AP53832" s="104"/>
    </row>
    <row r="53833" spans="21:42" ht="15" customHeight="1" x14ac:dyDescent="0.25">
      <c r="U53833" s="104"/>
      <c r="AB53833" s="104"/>
      <c r="AC53833" s="104"/>
      <c r="AF53833" s="104"/>
      <c r="AG53833" s="104"/>
      <c r="AK53833" s="104"/>
      <c r="AL53833" s="104"/>
      <c r="AO53833" s="104"/>
      <c r="AP53833" s="104"/>
    </row>
    <row r="53834" spans="21:42" ht="15" customHeight="1" x14ac:dyDescent="0.25">
      <c r="U53834" s="104"/>
      <c r="AB53834" s="104"/>
      <c r="AC53834" s="104"/>
      <c r="AF53834" s="104"/>
      <c r="AG53834" s="104"/>
      <c r="AK53834" s="104"/>
      <c r="AL53834" s="104"/>
      <c r="AO53834" s="104"/>
      <c r="AP53834" s="104"/>
    </row>
    <row r="53835" spans="21:42" ht="15" customHeight="1" x14ac:dyDescent="0.25">
      <c r="U53835" s="104"/>
      <c r="AB53835" s="104"/>
      <c r="AC53835" s="104"/>
      <c r="AF53835" s="104"/>
      <c r="AG53835" s="104"/>
      <c r="AK53835" s="104"/>
      <c r="AL53835" s="104"/>
      <c r="AO53835" s="104"/>
      <c r="AP53835" s="104"/>
    </row>
    <row r="53836" spans="21:42" ht="15" customHeight="1" x14ac:dyDescent="0.25">
      <c r="U53836" s="104"/>
      <c r="AB53836" s="104"/>
      <c r="AC53836" s="104"/>
      <c r="AF53836" s="104"/>
      <c r="AG53836" s="104"/>
      <c r="AK53836" s="104"/>
      <c r="AL53836" s="104"/>
      <c r="AO53836" s="104"/>
      <c r="AP53836" s="104"/>
    </row>
    <row r="53837" spans="21:42" ht="15" customHeight="1" x14ac:dyDescent="0.25">
      <c r="U53837" s="104"/>
      <c r="AB53837" s="104"/>
      <c r="AC53837" s="104"/>
      <c r="AF53837" s="104"/>
      <c r="AG53837" s="104"/>
      <c r="AK53837" s="104"/>
      <c r="AL53837" s="104"/>
      <c r="AO53837" s="104"/>
      <c r="AP53837" s="104"/>
    </row>
    <row r="53838" spans="21:42" ht="15" customHeight="1" x14ac:dyDescent="0.25">
      <c r="U53838" s="104"/>
      <c r="AB53838" s="104"/>
      <c r="AC53838" s="104"/>
      <c r="AF53838" s="104"/>
      <c r="AG53838" s="104"/>
      <c r="AK53838" s="104"/>
      <c r="AL53838" s="104"/>
      <c r="AO53838" s="104"/>
      <c r="AP53838" s="104"/>
    </row>
    <row r="53839" spans="21:42" ht="15" customHeight="1" x14ac:dyDescent="0.25">
      <c r="U53839" s="104"/>
      <c r="AB53839" s="104"/>
      <c r="AC53839" s="104"/>
      <c r="AF53839" s="104"/>
      <c r="AG53839" s="104"/>
      <c r="AK53839" s="104"/>
      <c r="AL53839" s="104"/>
      <c r="AO53839" s="104"/>
      <c r="AP53839" s="104"/>
    </row>
    <row r="53840" spans="21:42" ht="15" customHeight="1" x14ac:dyDescent="0.25">
      <c r="U53840" s="104"/>
      <c r="AB53840" s="104"/>
      <c r="AC53840" s="104"/>
      <c r="AF53840" s="104"/>
      <c r="AG53840" s="104"/>
      <c r="AK53840" s="104"/>
      <c r="AL53840" s="104"/>
      <c r="AO53840" s="104"/>
      <c r="AP53840" s="104"/>
    </row>
    <row r="53841" spans="21:42" ht="15" customHeight="1" x14ac:dyDescent="0.25">
      <c r="U53841" s="104"/>
      <c r="AB53841" s="104"/>
      <c r="AC53841" s="104"/>
      <c r="AF53841" s="104"/>
      <c r="AG53841" s="104"/>
      <c r="AK53841" s="104"/>
      <c r="AL53841" s="104"/>
      <c r="AO53841" s="104"/>
      <c r="AP53841" s="104"/>
    </row>
    <row r="53842" spans="21:42" ht="15" customHeight="1" x14ac:dyDescent="0.25">
      <c r="U53842" s="104"/>
      <c r="AB53842" s="104"/>
      <c r="AC53842" s="104"/>
      <c r="AF53842" s="104"/>
      <c r="AG53842" s="104"/>
      <c r="AK53842" s="104"/>
      <c r="AL53842" s="104"/>
      <c r="AO53842" s="104"/>
      <c r="AP53842" s="104"/>
    </row>
    <row r="53843" spans="21:42" ht="15" customHeight="1" x14ac:dyDescent="0.25">
      <c r="U53843" s="104"/>
      <c r="AB53843" s="104"/>
      <c r="AC53843" s="104"/>
      <c r="AF53843" s="104"/>
      <c r="AG53843" s="104"/>
      <c r="AK53843" s="104"/>
      <c r="AL53843" s="104"/>
      <c r="AO53843" s="104"/>
      <c r="AP53843" s="104"/>
    </row>
    <row r="53844" spans="21:42" ht="15" customHeight="1" x14ac:dyDescent="0.25">
      <c r="U53844" s="104"/>
      <c r="AB53844" s="104"/>
      <c r="AC53844" s="104"/>
      <c r="AF53844" s="104"/>
      <c r="AG53844" s="104"/>
      <c r="AK53844" s="104"/>
      <c r="AL53844" s="104"/>
      <c r="AO53844" s="104"/>
      <c r="AP53844" s="104"/>
    </row>
    <row r="53845" spans="21:42" ht="15" customHeight="1" x14ac:dyDescent="0.25">
      <c r="U53845" s="104"/>
      <c r="AB53845" s="104"/>
      <c r="AC53845" s="104"/>
      <c r="AF53845" s="104"/>
      <c r="AG53845" s="104"/>
      <c r="AK53845" s="104"/>
      <c r="AL53845" s="104"/>
      <c r="AO53845" s="104"/>
      <c r="AP53845" s="104"/>
    </row>
    <row r="53846" spans="21:42" ht="15" customHeight="1" x14ac:dyDescent="0.25">
      <c r="U53846" s="104"/>
      <c r="AB53846" s="104"/>
      <c r="AC53846" s="104"/>
      <c r="AF53846" s="104"/>
      <c r="AG53846" s="104"/>
      <c r="AK53846" s="104"/>
      <c r="AL53846" s="104"/>
      <c r="AO53846" s="104"/>
      <c r="AP53846" s="104"/>
    </row>
    <row r="53847" spans="21:42" ht="15" customHeight="1" x14ac:dyDescent="0.25">
      <c r="U53847" s="104"/>
      <c r="AB53847" s="104"/>
      <c r="AC53847" s="104"/>
      <c r="AF53847" s="104"/>
      <c r="AG53847" s="104"/>
      <c r="AK53847" s="104"/>
      <c r="AL53847" s="104"/>
      <c r="AO53847" s="104"/>
      <c r="AP53847" s="104"/>
    </row>
    <row r="53848" spans="21:42" ht="15" customHeight="1" x14ac:dyDescent="0.25">
      <c r="U53848" s="104"/>
      <c r="AB53848" s="104"/>
      <c r="AC53848" s="104"/>
      <c r="AF53848" s="104"/>
      <c r="AG53848" s="104"/>
      <c r="AK53848" s="104"/>
      <c r="AL53848" s="104"/>
      <c r="AO53848" s="104"/>
      <c r="AP53848" s="104"/>
    </row>
    <row r="53849" spans="21:42" ht="15" customHeight="1" x14ac:dyDescent="0.25">
      <c r="U53849" s="104"/>
      <c r="AB53849" s="104"/>
      <c r="AC53849" s="104"/>
      <c r="AF53849" s="104"/>
      <c r="AG53849" s="104"/>
      <c r="AK53849" s="104"/>
      <c r="AL53849" s="104"/>
      <c r="AO53849" s="104"/>
      <c r="AP53849" s="104"/>
    </row>
    <row r="53850" spans="21:42" ht="15" customHeight="1" x14ac:dyDescent="0.25">
      <c r="U53850" s="104"/>
      <c r="AB53850" s="104"/>
      <c r="AC53850" s="104"/>
      <c r="AF53850" s="104"/>
      <c r="AG53850" s="104"/>
      <c r="AK53850" s="104"/>
      <c r="AL53850" s="104"/>
      <c r="AO53850" s="104"/>
      <c r="AP53850" s="104"/>
    </row>
    <row r="53851" spans="21:42" ht="15" customHeight="1" x14ac:dyDescent="0.25">
      <c r="U53851" s="104"/>
      <c r="AB53851" s="104"/>
      <c r="AC53851" s="104"/>
      <c r="AF53851" s="104"/>
      <c r="AG53851" s="104"/>
      <c r="AK53851" s="104"/>
      <c r="AL53851" s="104"/>
      <c r="AO53851" s="104"/>
      <c r="AP53851" s="104"/>
    </row>
    <row r="53852" spans="21:42" ht="15" customHeight="1" x14ac:dyDescent="0.25">
      <c r="U53852" s="104"/>
      <c r="AB53852" s="104"/>
      <c r="AC53852" s="104"/>
      <c r="AF53852" s="104"/>
      <c r="AG53852" s="104"/>
      <c r="AK53852" s="104"/>
      <c r="AL53852" s="104"/>
      <c r="AO53852" s="104"/>
      <c r="AP53852" s="104"/>
    </row>
    <row r="53853" spans="21:42" ht="15" customHeight="1" x14ac:dyDescent="0.25">
      <c r="U53853" s="104"/>
      <c r="AB53853" s="104"/>
      <c r="AC53853" s="104"/>
      <c r="AF53853" s="104"/>
      <c r="AG53853" s="104"/>
      <c r="AK53853" s="104"/>
      <c r="AL53853" s="104"/>
      <c r="AO53853" s="104"/>
      <c r="AP53853" s="104"/>
    </row>
    <row r="53854" spans="21:42" ht="15" customHeight="1" x14ac:dyDescent="0.25">
      <c r="U53854" s="104"/>
      <c r="AB53854" s="104"/>
      <c r="AC53854" s="104"/>
      <c r="AF53854" s="104"/>
      <c r="AG53854" s="104"/>
      <c r="AK53854" s="104"/>
      <c r="AL53854" s="104"/>
      <c r="AO53854" s="104"/>
      <c r="AP53854" s="104"/>
    </row>
    <row r="53855" spans="21:42" ht="15" customHeight="1" x14ac:dyDescent="0.25">
      <c r="U53855" s="104"/>
      <c r="AB53855" s="104"/>
      <c r="AC53855" s="104"/>
      <c r="AF53855" s="104"/>
      <c r="AG53855" s="104"/>
      <c r="AK53855" s="104"/>
      <c r="AL53855" s="104"/>
      <c r="AO53855" s="104"/>
      <c r="AP53855" s="104"/>
    </row>
    <row r="53856" spans="21:42" ht="15" customHeight="1" x14ac:dyDescent="0.25">
      <c r="U53856" s="104"/>
      <c r="AB53856" s="104"/>
      <c r="AC53856" s="104"/>
      <c r="AF53856" s="104"/>
      <c r="AG53856" s="104"/>
      <c r="AK53856" s="104"/>
      <c r="AL53856" s="104"/>
      <c r="AO53856" s="104"/>
      <c r="AP53856" s="104"/>
    </row>
    <row r="53857" spans="21:42" ht="15" customHeight="1" x14ac:dyDescent="0.25">
      <c r="U53857" s="104"/>
      <c r="AB53857" s="104"/>
      <c r="AC53857" s="104"/>
      <c r="AF53857" s="104"/>
      <c r="AG53857" s="104"/>
      <c r="AK53857" s="104"/>
      <c r="AL53857" s="104"/>
      <c r="AO53857" s="104"/>
      <c r="AP53857" s="104"/>
    </row>
    <row r="53858" spans="21:42" ht="15" customHeight="1" x14ac:dyDescent="0.25">
      <c r="U53858" s="104"/>
      <c r="AB53858" s="104"/>
      <c r="AC53858" s="104"/>
      <c r="AF53858" s="104"/>
      <c r="AG53858" s="104"/>
      <c r="AK53858" s="104"/>
      <c r="AL53858" s="104"/>
      <c r="AO53858" s="104"/>
      <c r="AP53858" s="104"/>
    </row>
    <row r="53859" spans="21:42" ht="15" customHeight="1" x14ac:dyDescent="0.25">
      <c r="U53859" s="104"/>
      <c r="AB53859" s="104"/>
      <c r="AC53859" s="104"/>
      <c r="AF53859" s="104"/>
      <c r="AG53859" s="104"/>
      <c r="AK53859" s="104"/>
      <c r="AL53859" s="104"/>
      <c r="AO53859" s="104"/>
      <c r="AP53859" s="104"/>
    </row>
    <row r="53860" spans="21:42" ht="15" customHeight="1" x14ac:dyDescent="0.25">
      <c r="U53860" s="104"/>
      <c r="AB53860" s="104"/>
      <c r="AC53860" s="104"/>
      <c r="AF53860" s="104"/>
      <c r="AG53860" s="104"/>
      <c r="AK53860" s="104"/>
      <c r="AL53860" s="104"/>
      <c r="AO53860" s="104"/>
      <c r="AP53860" s="104"/>
    </row>
    <row r="53861" spans="21:42" ht="15" customHeight="1" x14ac:dyDescent="0.25">
      <c r="U53861" s="104"/>
      <c r="AB53861" s="104"/>
      <c r="AC53861" s="104"/>
      <c r="AF53861" s="104"/>
      <c r="AG53861" s="104"/>
      <c r="AK53861" s="104"/>
      <c r="AL53861" s="104"/>
      <c r="AO53861" s="104"/>
      <c r="AP53861" s="104"/>
    </row>
    <row r="53862" spans="21:42" ht="15" customHeight="1" x14ac:dyDescent="0.25">
      <c r="U53862" s="104"/>
      <c r="AB53862" s="104"/>
      <c r="AC53862" s="104"/>
      <c r="AF53862" s="104"/>
      <c r="AG53862" s="104"/>
      <c r="AK53862" s="104"/>
      <c r="AL53862" s="104"/>
      <c r="AO53862" s="104"/>
      <c r="AP53862" s="104"/>
    </row>
    <row r="53863" spans="21:42" ht="15" customHeight="1" x14ac:dyDescent="0.25">
      <c r="U53863" s="104"/>
      <c r="AB53863" s="104"/>
      <c r="AC53863" s="104"/>
      <c r="AF53863" s="104"/>
      <c r="AG53863" s="104"/>
      <c r="AK53863" s="104"/>
      <c r="AL53863" s="104"/>
      <c r="AO53863" s="104"/>
      <c r="AP53863" s="104"/>
    </row>
    <row r="53864" spans="21:42" ht="15" customHeight="1" x14ac:dyDescent="0.25">
      <c r="U53864" s="104"/>
      <c r="AB53864" s="104"/>
      <c r="AC53864" s="104"/>
      <c r="AF53864" s="104"/>
      <c r="AG53864" s="104"/>
      <c r="AK53864" s="104"/>
      <c r="AL53864" s="104"/>
      <c r="AO53864" s="104"/>
      <c r="AP53864" s="104"/>
    </row>
    <row r="53865" spans="21:42" ht="15" customHeight="1" x14ac:dyDescent="0.25">
      <c r="U53865" s="104"/>
      <c r="AB53865" s="104"/>
      <c r="AC53865" s="104"/>
      <c r="AF53865" s="104"/>
      <c r="AG53865" s="104"/>
      <c r="AK53865" s="104"/>
      <c r="AL53865" s="104"/>
      <c r="AO53865" s="104"/>
      <c r="AP53865" s="104"/>
    </row>
    <row r="53866" spans="21:42" ht="15" customHeight="1" x14ac:dyDescent="0.25">
      <c r="U53866" s="104"/>
      <c r="AB53866" s="104"/>
      <c r="AC53866" s="104"/>
      <c r="AF53866" s="104"/>
      <c r="AG53866" s="104"/>
      <c r="AK53866" s="104"/>
      <c r="AL53866" s="104"/>
      <c r="AO53866" s="104"/>
      <c r="AP53866" s="104"/>
    </row>
    <row r="53867" spans="21:42" ht="15" customHeight="1" x14ac:dyDescent="0.25">
      <c r="U53867" s="104"/>
      <c r="AB53867" s="104"/>
      <c r="AC53867" s="104"/>
      <c r="AF53867" s="104"/>
      <c r="AG53867" s="104"/>
      <c r="AK53867" s="104"/>
      <c r="AL53867" s="104"/>
      <c r="AO53867" s="104"/>
      <c r="AP53867" s="104"/>
    </row>
    <row r="53868" spans="21:42" ht="15" customHeight="1" x14ac:dyDescent="0.25">
      <c r="U53868" s="104"/>
      <c r="AB53868" s="104"/>
      <c r="AC53868" s="104"/>
      <c r="AF53868" s="104"/>
      <c r="AG53868" s="104"/>
      <c r="AK53868" s="104"/>
      <c r="AL53868" s="104"/>
      <c r="AO53868" s="104"/>
      <c r="AP53868" s="104"/>
    </row>
    <row r="53869" spans="21:42" ht="15" customHeight="1" x14ac:dyDescent="0.25">
      <c r="U53869" s="104"/>
      <c r="AB53869" s="104"/>
      <c r="AC53869" s="104"/>
      <c r="AF53869" s="104"/>
      <c r="AG53869" s="104"/>
      <c r="AK53869" s="104"/>
      <c r="AL53869" s="104"/>
      <c r="AO53869" s="104"/>
      <c r="AP53869" s="104"/>
    </row>
    <row r="53870" spans="21:42" ht="15" customHeight="1" x14ac:dyDescent="0.25">
      <c r="U53870" s="104"/>
      <c r="AB53870" s="104"/>
      <c r="AC53870" s="104"/>
      <c r="AF53870" s="104"/>
      <c r="AG53870" s="104"/>
      <c r="AK53870" s="104"/>
      <c r="AL53870" s="104"/>
      <c r="AO53870" s="104"/>
      <c r="AP53870" s="104"/>
    </row>
    <row r="53871" spans="21:42" ht="15" customHeight="1" x14ac:dyDescent="0.25">
      <c r="U53871" s="104"/>
      <c r="AB53871" s="104"/>
      <c r="AC53871" s="104"/>
      <c r="AF53871" s="104"/>
      <c r="AG53871" s="104"/>
      <c r="AK53871" s="104"/>
      <c r="AL53871" s="104"/>
      <c r="AO53871" s="104"/>
      <c r="AP53871" s="104"/>
    </row>
    <row r="53872" spans="21:42" ht="15" customHeight="1" x14ac:dyDescent="0.25">
      <c r="U53872" s="104"/>
      <c r="AB53872" s="104"/>
      <c r="AC53872" s="104"/>
      <c r="AF53872" s="104"/>
      <c r="AG53872" s="104"/>
      <c r="AK53872" s="104"/>
      <c r="AL53872" s="104"/>
      <c r="AO53872" s="104"/>
      <c r="AP53872" s="104"/>
    </row>
    <row r="53873" spans="21:42" ht="15" customHeight="1" x14ac:dyDescent="0.25">
      <c r="U53873" s="104"/>
      <c r="AB53873" s="104"/>
      <c r="AC53873" s="104"/>
      <c r="AF53873" s="104"/>
      <c r="AG53873" s="104"/>
      <c r="AK53873" s="104"/>
      <c r="AL53873" s="104"/>
      <c r="AO53873" s="104"/>
      <c r="AP53873" s="104"/>
    </row>
    <row r="53874" spans="21:42" ht="15" customHeight="1" x14ac:dyDescent="0.25">
      <c r="U53874" s="104"/>
      <c r="AB53874" s="104"/>
      <c r="AC53874" s="104"/>
      <c r="AF53874" s="104"/>
      <c r="AG53874" s="104"/>
      <c r="AK53874" s="104"/>
      <c r="AL53874" s="104"/>
      <c r="AO53874" s="104"/>
      <c r="AP53874" s="104"/>
    </row>
    <row r="53875" spans="21:42" ht="15" customHeight="1" x14ac:dyDescent="0.25">
      <c r="U53875" s="104"/>
      <c r="AB53875" s="104"/>
      <c r="AC53875" s="104"/>
      <c r="AF53875" s="104"/>
      <c r="AG53875" s="104"/>
      <c r="AK53875" s="104"/>
      <c r="AL53875" s="104"/>
      <c r="AO53875" s="104"/>
      <c r="AP53875" s="104"/>
    </row>
    <row r="53876" spans="21:42" ht="15" customHeight="1" x14ac:dyDescent="0.25">
      <c r="U53876" s="104"/>
      <c r="AB53876" s="104"/>
      <c r="AC53876" s="104"/>
      <c r="AF53876" s="104"/>
      <c r="AG53876" s="104"/>
      <c r="AK53876" s="104"/>
      <c r="AL53876" s="104"/>
      <c r="AO53876" s="104"/>
      <c r="AP53876" s="104"/>
    </row>
    <row r="53877" spans="21:42" ht="15" customHeight="1" x14ac:dyDescent="0.25">
      <c r="U53877" s="104"/>
      <c r="AB53877" s="104"/>
      <c r="AC53877" s="104"/>
      <c r="AF53877" s="104"/>
      <c r="AG53877" s="104"/>
      <c r="AK53877" s="104"/>
      <c r="AL53877" s="104"/>
      <c r="AO53877" s="104"/>
      <c r="AP53877" s="104"/>
    </row>
    <row r="53878" spans="21:42" ht="15" customHeight="1" x14ac:dyDescent="0.25">
      <c r="U53878" s="104"/>
      <c r="AB53878" s="104"/>
      <c r="AC53878" s="104"/>
      <c r="AF53878" s="104"/>
      <c r="AG53878" s="104"/>
      <c r="AK53878" s="104"/>
      <c r="AL53878" s="104"/>
      <c r="AO53878" s="104"/>
      <c r="AP53878" s="104"/>
    </row>
    <row r="53879" spans="21:42" ht="15" customHeight="1" x14ac:dyDescent="0.25">
      <c r="U53879" s="104"/>
      <c r="AB53879" s="104"/>
      <c r="AC53879" s="104"/>
      <c r="AF53879" s="104"/>
      <c r="AG53879" s="104"/>
      <c r="AK53879" s="104"/>
      <c r="AL53879" s="104"/>
      <c r="AO53879" s="104"/>
      <c r="AP53879" s="104"/>
    </row>
    <row r="53880" spans="21:42" ht="15" customHeight="1" x14ac:dyDescent="0.25">
      <c r="U53880" s="104"/>
      <c r="AB53880" s="104"/>
      <c r="AC53880" s="104"/>
      <c r="AF53880" s="104"/>
      <c r="AG53880" s="104"/>
      <c r="AK53880" s="104"/>
      <c r="AL53880" s="104"/>
      <c r="AO53880" s="104"/>
      <c r="AP53880" s="104"/>
    </row>
    <row r="53881" spans="21:42" ht="15" customHeight="1" x14ac:dyDescent="0.25">
      <c r="U53881" s="104"/>
      <c r="AB53881" s="104"/>
      <c r="AC53881" s="104"/>
      <c r="AF53881" s="104"/>
      <c r="AG53881" s="104"/>
      <c r="AK53881" s="104"/>
      <c r="AL53881" s="104"/>
      <c r="AO53881" s="104"/>
      <c r="AP53881" s="104"/>
    </row>
    <row r="53882" spans="21:42" ht="15" customHeight="1" x14ac:dyDescent="0.25">
      <c r="U53882" s="104"/>
      <c r="AB53882" s="104"/>
      <c r="AC53882" s="104"/>
      <c r="AF53882" s="104"/>
      <c r="AG53882" s="104"/>
      <c r="AK53882" s="104"/>
      <c r="AL53882" s="104"/>
      <c r="AO53882" s="104"/>
      <c r="AP53882" s="104"/>
    </row>
    <row r="53883" spans="21:42" ht="15" customHeight="1" x14ac:dyDescent="0.25">
      <c r="U53883" s="104"/>
      <c r="AB53883" s="104"/>
      <c r="AC53883" s="104"/>
      <c r="AF53883" s="104"/>
      <c r="AG53883" s="104"/>
      <c r="AK53883" s="104"/>
      <c r="AL53883" s="104"/>
      <c r="AO53883" s="104"/>
      <c r="AP53883" s="104"/>
    </row>
    <row r="53884" spans="21:42" ht="15" customHeight="1" x14ac:dyDescent="0.25">
      <c r="U53884" s="104"/>
      <c r="AB53884" s="104"/>
      <c r="AC53884" s="104"/>
      <c r="AF53884" s="104"/>
      <c r="AG53884" s="104"/>
      <c r="AK53884" s="104"/>
      <c r="AL53884" s="104"/>
      <c r="AO53884" s="104"/>
      <c r="AP53884" s="104"/>
    </row>
    <row r="53885" spans="21:42" ht="15" customHeight="1" x14ac:dyDescent="0.25">
      <c r="U53885" s="104"/>
      <c r="AB53885" s="104"/>
      <c r="AC53885" s="104"/>
      <c r="AF53885" s="104"/>
      <c r="AG53885" s="104"/>
      <c r="AK53885" s="104"/>
      <c r="AL53885" s="104"/>
      <c r="AO53885" s="104"/>
      <c r="AP53885" s="104"/>
    </row>
    <row r="53886" spans="21:42" ht="15" customHeight="1" x14ac:dyDescent="0.25">
      <c r="U53886" s="104"/>
      <c r="AB53886" s="104"/>
      <c r="AC53886" s="104"/>
      <c r="AF53886" s="104"/>
      <c r="AG53886" s="104"/>
      <c r="AK53886" s="104"/>
      <c r="AL53886" s="104"/>
      <c r="AO53886" s="104"/>
      <c r="AP53886" s="104"/>
    </row>
    <row r="53887" spans="21:42" ht="15" customHeight="1" x14ac:dyDescent="0.25">
      <c r="U53887" s="104"/>
      <c r="AB53887" s="104"/>
      <c r="AC53887" s="104"/>
      <c r="AF53887" s="104"/>
      <c r="AG53887" s="104"/>
      <c r="AK53887" s="104"/>
      <c r="AL53887" s="104"/>
      <c r="AO53887" s="104"/>
      <c r="AP53887" s="104"/>
    </row>
    <row r="53888" spans="21:42" ht="15" customHeight="1" x14ac:dyDescent="0.25">
      <c r="U53888" s="104"/>
      <c r="AB53888" s="104"/>
      <c r="AC53888" s="104"/>
      <c r="AF53888" s="104"/>
      <c r="AG53888" s="104"/>
      <c r="AK53888" s="104"/>
      <c r="AL53888" s="104"/>
      <c r="AO53888" s="104"/>
      <c r="AP53888" s="104"/>
    </row>
    <row r="53889" spans="21:42" ht="15" customHeight="1" x14ac:dyDescent="0.25">
      <c r="U53889" s="104"/>
      <c r="AB53889" s="104"/>
      <c r="AC53889" s="104"/>
      <c r="AF53889" s="104"/>
      <c r="AG53889" s="104"/>
      <c r="AK53889" s="104"/>
      <c r="AL53889" s="104"/>
      <c r="AO53889" s="104"/>
      <c r="AP53889" s="104"/>
    </row>
    <row r="53890" spans="21:42" ht="15" customHeight="1" x14ac:dyDescent="0.25">
      <c r="U53890" s="104"/>
      <c r="AB53890" s="104"/>
      <c r="AC53890" s="104"/>
      <c r="AF53890" s="104"/>
      <c r="AG53890" s="104"/>
      <c r="AK53890" s="104"/>
      <c r="AL53890" s="104"/>
      <c r="AO53890" s="104"/>
      <c r="AP53890" s="104"/>
    </row>
    <row r="53891" spans="21:42" ht="15" customHeight="1" x14ac:dyDescent="0.25">
      <c r="U53891" s="104"/>
      <c r="AB53891" s="104"/>
      <c r="AC53891" s="104"/>
      <c r="AF53891" s="104"/>
      <c r="AG53891" s="104"/>
      <c r="AK53891" s="104"/>
      <c r="AL53891" s="104"/>
      <c r="AO53891" s="104"/>
      <c r="AP53891" s="104"/>
    </row>
    <row r="53892" spans="21:42" ht="15" customHeight="1" x14ac:dyDescent="0.25">
      <c r="U53892" s="104"/>
      <c r="AB53892" s="104"/>
      <c r="AC53892" s="104"/>
      <c r="AF53892" s="104"/>
      <c r="AG53892" s="104"/>
      <c r="AK53892" s="104"/>
      <c r="AL53892" s="104"/>
      <c r="AO53892" s="104"/>
      <c r="AP53892" s="104"/>
    </row>
    <row r="53893" spans="21:42" ht="15" customHeight="1" x14ac:dyDescent="0.25">
      <c r="U53893" s="104"/>
      <c r="AB53893" s="104"/>
      <c r="AC53893" s="104"/>
      <c r="AF53893" s="104"/>
      <c r="AG53893" s="104"/>
      <c r="AK53893" s="104"/>
      <c r="AL53893" s="104"/>
      <c r="AO53893" s="104"/>
      <c r="AP53893" s="104"/>
    </row>
    <row r="53894" spans="21:42" ht="15" customHeight="1" x14ac:dyDescent="0.25">
      <c r="U53894" s="104"/>
      <c r="AB53894" s="104"/>
      <c r="AC53894" s="104"/>
      <c r="AF53894" s="104"/>
      <c r="AG53894" s="104"/>
      <c r="AK53894" s="104"/>
      <c r="AL53894" s="104"/>
      <c r="AO53894" s="104"/>
      <c r="AP53894" s="104"/>
    </row>
    <row r="53895" spans="21:42" ht="15" customHeight="1" x14ac:dyDescent="0.25">
      <c r="U53895" s="104"/>
      <c r="AB53895" s="104"/>
      <c r="AC53895" s="104"/>
      <c r="AF53895" s="104"/>
      <c r="AG53895" s="104"/>
      <c r="AK53895" s="104"/>
      <c r="AL53895" s="104"/>
      <c r="AO53895" s="104"/>
      <c r="AP53895" s="104"/>
    </row>
    <row r="53896" spans="21:42" ht="15" customHeight="1" x14ac:dyDescent="0.25">
      <c r="U53896" s="104"/>
      <c r="AB53896" s="104"/>
      <c r="AC53896" s="104"/>
      <c r="AF53896" s="104"/>
      <c r="AG53896" s="104"/>
      <c r="AK53896" s="104"/>
      <c r="AL53896" s="104"/>
      <c r="AO53896" s="104"/>
      <c r="AP53896" s="104"/>
    </row>
    <row r="53897" spans="21:42" ht="15" customHeight="1" x14ac:dyDescent="0.25">
      <c r="U53897" s="104"/>
      <c r="AB53897" s="104"/>
      <c r="AC53897" s="104"/>
      <c r="AF53897" s="104"/>
      <c r="AG53897" s="104"/>
      <c r="AK53897" s="104"/>
      <c r="AL53897" s="104"/>
      <c r="AO53897" s="104"/>
      <c r="AP53897" s="104"/>
    </row>
    <row r="53898" spans="21:42" ht="15" customHeight="1" x14ac:dyDescent="0.25">
      <c r="U53898" s="104"/>
      <c r="AB53898" s="104"/>
      <c r="AC53898" s="104"/>
      <c r="AF53898" s="104"/>
      <c r="AG53898" s="104"/>
      <c r="AK53898" s="104"/>
      <c r="AL53898" s="104"/>
      <c r="AO53898" s="104"/>
      <c r="AP53898" s="104"/>
    </row>
    <row r="53899" spans="21:42" ht="15" customHeight="1" x14ac:dyDescent="0.25">
      <c r="U53899" s="104"/>
      <c r="AB53899" s="104"/>
      <c r="AC53899" s="104"/>
      <c r="AF53899" s="104"/>
      <c r="AG53899" s="104"/>
      <c r="AK53899" s="104"/>
      <c r="AL53899" s="104"/>
      <c r="AO53899" s="104"/>
      <c r="AP53899" s="104"/>
    </row>
    <row r="53900" spans="21:42" ht="15" customHeight="1" x14ac:dyDescent="0.25">
      <c r="U53900" s="104"/>
      <c r="AB53900" s="104"/>
      <c r="AC53900" s="104"/>
      <c r="AF53900" s="104"/>
      <c r="AG53900" s="104"/>
      <c r="AK53900" s="104"/>
      <c r="AL53900" s="104"/>
      <c r="AO53900" s="104"/>
      <c r="AP53900" s="104"/>
    </row>
    <row r="53901" spans="21:42" ht="15" customHeight="1" x14ac:dyDescent="0.25">
      <c r="U53901" s="104"/>
      <c r="AB53901" s="104"/>
      <c r="AC53901" s="104"/>
      <c r="AF53901" s="104"/>
      <c r="AG53901" s="104"/>
      <c r="AK53901" s="104"/>
      <c r="AL53901" s="104"/>
      <c r="AO53901" s="104"/>
      <c r="AP53901" s="104"/>
    </row>
    <row r="53902" spans="21:42" ht="15" customHeight="1" x14ac:dyDescent="0.25">
      <c r="U53902" s="104"/>
      <c r="AB53902" s="104"/>
      <c r="AC53902" s="104"/>
      <c r="AF53902" s="104"/>
      <c r="AG53902" s="104"/>
      <c r="AK53902" s="104"/>
      <c r="AL53902" s="104"/>
      <c r="AO53902" s="104"/>
      <c r="AP53902" s="104"/>
    </row>
    <row r="53903" spans="21:42" ht="15" customHeight="1" x14ac:dyDescent="0.25">
      <c r="U53903" s="104"/>
      <c r="AB53903" s="104"/>
      <c r="AC53903" s="104"/>
      <c r="AF53903" s="104"/>
      <c r="AG53903" s="104"/>
      <c r="AK53903" s="104"/>
      <c r="AL53903" s="104"/>
      <c r="AO53903" s="104"/>
      <c r="AP53903" s="104"/>
    </row>
    <row r="53904" spans="21:42" ht="15" customHeight="1" x14ac:dyDescent="0.25">
      <c r="U53904" s="104"/>
      <c r="AB53904" s="104"/>
      <c r="AC53904" s="104"/>
      <c r="AF53904" s="104"/>
      <c r="AG53904" s="104"/>
      <c r="AK53904" s="104"/>
      <c r="AL53904" s="104"/>
      <c r="AO53904" s="104"/>
      <c r="AP53904" s="104"/>
    </row>
    <row r="53905" spans="21:42" ht="15" customHeight="1" x14ac:dyDescent="0.25">
      <c r="U53905" s="104"/>
      <c r="AB53905" s="104"/>
      <c r="AC53905" s="104"/>
      <c r="AF53905" s="104"/>
      <c r="AG53905" s="104"/>
      <c r="AK53905" s="104"/>
      <c r="AL53905" s="104"/>
      <c r="AO53905" s="104"/>
      <c r="AP53905" s="104"/>
    </row>
    <row r="53906" spans="21:42" ht="15" customHeight="1" x14ac:dyDescent="0.25">
      <c r="U53906" s="104"/>
      <c r="AB53906" s="104"/>
      <c r="AC53906" s="104"/>
      <c r="AF53906" s="104"/>
      <c r="AG53906" s="104"/>
      <c r="AK53906" s="104"/>
      <c r="AL53906" s="104"/>
      <c r="AO53906" s="104"/>
      <c r="AP53906" s="104"/>
    </row>
    <row r="53907" spans="21:42" ht="15" customHeight="1" x14ac:dyDescent="0.25">
      <c r="U53907" s="104"/>
      <c r="AB53907" s="104"/>
      <c r="AC53907" s="104"/>
      <c r="AF53907" s="104"/>
      <c r="AG53907" s="104"/>
      <c r="AK53907" s="104"/>
      <c r="AL53907" s="104"/>
      <c r="AO53907" s="104"/>
      <c r="AP53907" s="104"/>
    </row>
    <row r="53908" spans="21:42" ht="15" customHeight="1" x14ac:dyDescent="0.25">
      <c r="U53908" s="104"/>
      <c r="AB53908" s="104"/>
      <c r="AC53908" s="104"/>
      <c r="AF53908" s="104"/>
      <c r="AG53908" s="104"/>
      <c r="AK53908" s="104"/>
      <c r="AL53908" s="104"/>
      <c r="AO53908" s="104"/>
      <c r="AP53908" s="104"/>
    </row>
    <row r="53909" spans="21:42" ht="15" customHeight="1" x14ac:dyDescent="0.25">
      <c r="U53909" s="104"/>
      <c r="AB53909" s="104"/>
      <c r="AC53909" s="104"/>
      <c r="AF53909" s="104"/>
      <c r="AG53909" s="104"/>
      <c r="AK53909" s="104"/>
      <c r="AL53909" s="104"/>
      <c r="AO53909" s="104"/>
      <c r="AP53909" s="104"/>
    </row>
    <row r="53910" spans="21:42" ht="15" customHeight="1" x14ac:dyDescent="0.25">
      <c r="U53910" s="104"/>
      <c r="AB53910" s="104"/>
      <c r="AC53910" s="104"/>
      <c r="AF53910" s="104"/>
      <c r="AG53910" s="104"/>
      <c r="AK53910" s="104"/>
      <c r="AL53910" s="104"/>
      <c r="AO53910" s="104"/>
      <c r="AP53910" s="104"/>
    </row>
    <row r="53911" spans="21:42" ht="15" customHeight="1" x14ac:dyDescent="0.25">
      <c r="U53911" s="104"/>
      <c r="AB53911" s="104"/>
      <c r="AC53911" s="104"/>
      <c r="AF53911" s="104"/>
      <c r="AG53911" s="104"/>
      <c r="AK53911" s="104"/>
      <c r="AL53911" s="104"/>
      <c r="AO53911" s="104"/>
      <c r="AP53911" s="104"/>
    </row>
    <row r="53912" spans="21:42" ht="15" customHeight="1" x14ac:dyDescent="0.25">
      <c r="U53912" s="104"/>
      <c r="AB53912" s="104"/>
      <c r="AC53912" s="104"/>
      <c r="AF53912" s="104"/>
      <c r="AG53912" s="104"/>
      <c r="AK53912" s="104"/>
      <c r="AL53912" s="104"/>
      <c r="AO53912" s="104"/>
      <c r="AP53912" s="104"/>
    </row>
    <row r="53913" spans="21:42" ht="15" customHeight="1" x14ac:dyDescent="0.25">
      <c r="U53913" s="104"/>
      <c r="AB53913" s="104"/>
      <c r="AC53913" s="104"/>
      <c r="AF53913" s="104"/>
      <c r="AG53913" s="104"/>
      <c r="AK53913" s="104"/>
      <c r="AL53913" s="104"/>
      <c r="AO53913" s="104"/>
      <c r="AP53913" s="104"/>
    </row>
    <row r="53914" spans="21:42" ht="15" customHeight="1" x14ac:dyDescent="0.25">
      <c r="U53914" s="104"/>
      <c r="AB53914" s="104"/>
      <c r="AC53914" s="104"/>
      <c r="AF53914" s="104"/>
      <c r="AG53914" s="104"/>
      <c r="AK53914" s="104"/>
      <c r="AL53914" s="104"/>
      <c r="AO53914" s="104"/>
      <c r="AP53914" s="104"/>
    </row>
    <row r="53915" spans="21:42" ht="15" customHeight="1" x14ac:dyDescent="0.25">
      <c r="U53915" s="104"/>
      <c r="AB53915" s="104"/>
      <c r="AC53915" s="104"/>
      <c r="AF53915" s="104"/>
      <c r="AG53915" s="104"/>
      <c r="AK53915" s="104"/>
      <c r="AL53915" s="104"/>
      <c r="AO53915" s="104"/>
      <c r="AP53915" s="104"/>
    </row>
    <row r="53916" spans="21:42" ht="15" customHeight="1" x14ac:dyDescent="0.25">
      <c r="U53916" s="104"/>
      <c r="AB53916" s="104"/>
      <c r="AC53916" s="104"/>
      <c r="AF53916" s="104"/>
      <c r="AG53916" s="104"/>
      <c r="AK53916" s="104"/>
      <c r="AL53916" s="104"/>
      <c r="AO53916" s="104"/>
      <c r="AP53916" s="104"/>
    </row>
    <row r="53917" spans="21:42" ht="15" customHeight="1" x14ac:dyDescent="0.25">
      <c r="U53917" s="104"/>
      <c r="AB53917" s="104"/>
      <c r="AC53917" s="104"/>
      <c r="AF53917" s="104"/>
      <c r="AG53917" s="104"/>
      <c r="AK53917" s="104"/>
      <c r="AL53917" s="104"/>
      <c r="AO53917" s="104"/>
      <c r="AP53917" s="104"/>
    </row>
    <row r="53918" spans="21:42" ht="15" customHeight="1" x14ac:dyDescent="0.25">
      <c r="U53918" s="104"/>
      <c r="AB53918" s="104"/>
      <c r="AC53918" s="104"/>
      <c r="AF53918" s="104"/>
      <c r="AG53918" s="104"/>
      <c r="AK53918" s="104"/>
      <c r="AL53918" s="104"/>
      <c r="AO53918" s="104"/>
      <c r="AP53918" s="104"/>
    </row>
    <row r="53919" spans="21:42" ht="15" customHeight="1" x14ac:dyDescent="0.25">
      <c r="U53919" s="104"/>
      <c r="AB53919" s="104"/>
      <c r="AC53919" s="104"/>
      <c r="AF53919" s="104"/>
      <c r="AG53919" s="104"/>
      <c r="AK53919" s="104"/>
      <c r="AL53919" s="104"/>
      <c r="AO53919" s="104"/>
      <c r="AP53919" s="104"/>
    </row>
    <row r="53920" spans="21:42" ht="15" customHeight="1" x14ac:dyDescent="0.25">
      <c r="U53920" s="104"/>
      <c r="AB53920" s="104"/>
      <c r="AC53920" s="104"/>
      <c r="AF53920" s="104"/>
      <c r="AG53920" s="104"/>
      <c r="AK53920" s="104"/>
      <c r="AL53920" s="104"/>
      <c r="AO53920" s="104"/>
      <c r="AP53920" s="104"/>
    </row>
    <row r="53921" spans="21:42" ht="15" customHeight="1" x14ac:dyDescent="0.25">
      <c r="U53921" s="104"/>
      <c r="AB53921" s="104"/>
      <c r="AC53921" s="104"/>
      <c r="AF53921" s="104"/>
      <c r="AG53921" s="104"/>
      <c r="AK53921" s="104"/>
      <c r="AL53921" s="104"/>
      <c r="AO53921" s="104"/>
      <c r="AP53921" s="104"/>
    </row>
    <row r="53922" spans="21:42" ht="15" customHeight="1" x14ac:dyDescent="0.25">
      <c r="U53922" s="104"/>
      <c r="AB53922" s="104"/>
      <c r="AC53922" s="104"/>
      <c r="AF53922" s="104"/>
      <c r="AG53922" s="104"/>
      <c r="AK53922" s="104"/>
      <c r="AL53922" s="104"/>
      <c r="AO53922" s="104"/>
      <c r="AP53922" s="104"/>
    </row>
    <row r="53923" spans="21:42" ht="15" customHeight="1" x14ac:dyDescent="0.25">
      <c r="U53923" s="104"/>
      <c r="AB53923" s="104"/>
      <c r="AC53923" s="104"/>
      <c r="AF53923" s="104"/>
      <c r="AG53923" s="104"/>
      <c r="AK53923" s="104"/>
      <c r="AL53923" s="104"/>
      <c r="AO53923" s="104"/>
      <c r="AP53923" s="104"/>
    </row>
    <row r="53924" spans="21:42" ht="15" customHeight="1" x14ac:dyDescent="0.25">
      <c r="U53924" s="104"/>
      <c r="AB53924" s="104"/>
      <c r="AC53924" s="104"/>
      <c r="AF53924" s="104"/>
      <c r="AG53924" s="104"/>
      <c r="AK53924" s="104"/>
      <c r="AL53924" s="104"/>
      <c r="AO53924" s="104"/>
      <c r="AP53924" s="104"/>
    </row>
    <row r="53925" spans="21:42" ht="15" customHeight="1" x14ac:dyDescent="0.25">
      <c r="U53925" s="104"/>
      <c r="AB53925" s="104"/>
      <c r="AC53925" s="104"/>
      <c r="AF53925" s="104"/>
      <c r="AG53925" s="104"/>
      <c r="AK53925" s="104"/>
      <c r="AL53925" s="104"/>
      <c r="AO53925" s="104"/>
      <c r="AP53925" s="104"/>
    </row>
    <row r="53926" spans="21:42" ht="15" customHeight="1" x14ac:dyDescent="0.25">
      <c r="U53926" s="104"/>
      <c r="AB53926" s="104"/>
      <c r="AC53926" s="104"/>
      <c r="AF53926" s="104"/>
      <c r="AG53926" s="104"/>
      <c r="AK53926" s="104"/>
      <c r="AL53926" s="104"/>
      <c r="AO53926" s="104"/>
      <c r="AP53926" s="104"/>
    </row>
    <row r="53927" spans="21:42" ht="15" customHeight="1" x14ac:dyDescent="0.25">
      <c r="U53927" s="104"/>
      <c r="AB53927" s="104"/>
      <c r="AC53927" s="104"/>
      <c r="AF53927" s="104"/>
      <c r="AG53927" s="104"/>
      <c r="AK53927" s="104"/>
      <c r="AL53927" s="104"/>
      <c r="AO53927" s="104"/>
      <c r="AP53927" s="104"/>
    </row>
    <row r="53928" spans="21:42" ht="15" customHeight="1" x14ac:dyDescent="0.25">
      <c r="U53928" s="104"/>
      <c r="AB53928" s="104"/>
      <c r="AC53928" s="104"/>
      <c r="AF53928" s="104"/>
      <c r="AG53928" s="104"/>
      <c r="AK53928" s="104"/>
      <c r="AL53928" s="104"/>
      <c r="AO53928" s="104"/>
      <c r="AP53928" s="104"/>
    </row>
    <row r="53929" spans="21:42" ht="15" customHeight="1" x14ac:dyDescent="0.25">
      <c r="U53929" s="104"/>
      <c r="AB53929" s="104"/>
      <c r="AC53929" s="104"/>
      <c r="AF53929" s="104"/>
      <c r="AG53929" s="104"/>
      <c r="AK53929" s="104"/>
      <c r="AL53929" s="104"/>
      <c r="AO53929" s="104"/>
      <c r="AP53929" s="104"/>
    </row>
    <row r="53930" spans="21:42" ht="15" customHeight="1" x14ac:dyDescent="0.25">
      <c r="U53930" s="104"/>
      <c r="AB53930" s="104"/>
      <c r="AC53930" s="104"/>
      <c r="AF53930" s="104"/>
      <c r="AG53930" s="104"/>
      <c r="AK53930" s="104"/>
      <c r="AL53930" s="104"/>
      <c r="AO53930" s="104"/>
      <c r="AP53930" s="104"/>
    </row>
    <row r="53931" spans="21:42" ht="15" customHeight="1" x14ac:dyDescent="0.25">
      <c r="U53931" s="104"/>
      <c r="AB53931" s="104"/>
      <c r="AC53931" s="104"/>
      <c r="AF53931" s="104"/>
      <c r="AG53931" s="104"/>
      <c r="AK53931" s="104"/>
      <c r="AL53931" s="104"/>
      <c r="AO53931" s="104"/>
      <c r="AP53931" s="104"/>
    </row>
    <row r="53932" spans="21:42" ht="15" customHeight="1" x14ac:dyDescent="0.25">
      <c r="U53932" s="104"/>
      <c r="AB53932" s="104"/>
      <c r="AC53932" s="104"/>
      <c r="AF53932" s="104"/>
      <c r="AG53932" s="104"/>
      <c r="AK53932" s="104"/>
      <c r="AL53932" s="104"/>
      <c r="AO53932" s="104"/>
      <c r="AP53932" s="104"/>
    </row>
    <row r="53933" spans="21:42" ht="15" customHeight="1" x14ac:dyDescent="0.25">
      <c r="U53933" s="104"/>
      <c r="AB53933" s="104"/>
      <c r="AC53933" s="104"/>
      <c r="AF53933" s="104"/>
      <c r="AG53933" s="104"/>
      <c r="AK53933" s="104"/>
      <c r="AL53933" s="104"/>
      <c r="AO53933" s="104"/>
      <c r="AP53933" s="104"/>
    </row>
    <row r="53934" spans="21:42" ht="15" customHeight="1" x14ac:dyDescent="0.25">
      <c r="U53934" s="104"/>
      <c r="AB53934" s="104"/>
      <c r="AC53934" s="104"/>
      <c r="AF53934" s="104"/>
      <c r="AG53934" s="104"/>
      <c r="AK53934" s="104"/>
      <c r="AL53934" s="104"/>
      <c r="AO53934" s="104"/>
      <c r="AP53934" s="104"/>
    </row>
    <row r="53935" spans="21:42" ht="15" customHeight="1" x14ac:dyDescent="0.25">
      <c r="U53935" s="104"/>
      <c r="AB53935" s="104"/>
      <c r="AC53935" s="104"/>
      <c r="AF53935" s="104"/>
      <c r="AG53935" s="104"/>
      <c r="AK53935" s="104"/>
      <c r="AL53935" s="104"/>
      <c r="AO53935" s="104"/>
      <c r="AP53935" s="104"/>
    </row>
    <row r="53936" spans="21:42" ht="15" customHeight="1" x14ac:dyDescent="0.25">
      <c r="U53936" s="104"/>
      <c r="AB53936" s="104"/>
      <c r="AC53936" s="104"/>
      <c r="AF53936" s="104"/>
      <c r="AG53936" s="104"/>
      <c r="AK53936" s="104"/>
      <c r="AL53936" s="104"/>
      <c r="AO53936" s="104"/>
      <c r="AP53936" s="104"/>
    </row>
    <row r="53937" spans="21:42" ht="15" customHeight="1" x14ac:dyDescent="0.25">
      <c r="U53937" s="104"/>
      <c r="AB53937" s="104"/>
      <c r="AC53937" s="104"/>
      <c r="AF53937" s="104"/>
      <c r="AG53937" s="104"/>
      <c r="AK53937" s="104"/>
      <c r="AL53937" s="104"/>
      <c r="AO53937" s="104"/>
      <c r="AP53937" s="104"/>
    </row>
    <row r="53938" spans="21:42" ht="15" customHeight="1" x14ac:dyDescent="0.25">
      <c r="U53938" s="104"/>
      <c r="AB53938" s="104"/>
      <c r="AC53938" s="104"/>
      <c r="AF53938" s="104"/>
      <c r="AG53938" s="104"/>
      <c r="AK53938" s="104"/>
      <c r="AL53938" s="104"/>
      <c r="AO53938" s="104"/>
      <c r="AP53938" s="104"/>
    </row>
    <row r="53939" spans="21:42" ht="15" customHeight="1" x14ac:dyDescent="0.25">
      <c r="U53939" s="104"/>
      <c r="AB53939" s="104"/>
      <c r="AC53939" s="104"/>
      <c r="AF53939" s="104"/>
      <c r="AG53939" s="104"/>
      <c r="AK53939" s="104"/>
      <c r="AL53939" s="104"/>
      <c r="AO53939" s="104"/>
      <c r="AP53939" s="104"/>
    </row>
    <row r="53940" spans="21:42" ht="15" customHeight="1" x14ac:dyDescent="0.25">
      <c r="U53940" s="104"/>
      <c r="AB53940" s="104"/>
      <c r="AC53940" s="104"/>
      <c r="AF53940" s="104"/>
      <c r="AG53940" s="104"/>
      <c r="AK53940" s="104"/>
      <c r="AL53940" s="104"/>
      <c r="AO53940" s="104"/>
      <c r="AP53940" s="104"/>
    </row>
    <row r="53941" spans="21:42" ht="15" customHeight="1" x14ac:dyDescent="0.25">
      <c r="U53941" s="104"/>
      <c r="AB53941" s="104"/>
      <c r="AC53941" s="104"/>
      <c r="AF53941" s="104"/>
      <c r="AG53941" s="104"/>
      <c r="AK53941" s="104"/>
      <c r="AL53941" s="104"/>
      <c r="AO53941" s="104"/>
      <c r="AP53941" s="104"/>
    </row>
    <row r="53942" spans="21:42" ht="15" customHeight="1" x14ac:dyDescent="0.25">
      <c r="U53942" s="104"/>
      <c r="AB53942" s="104"/>
      <c r="AC53942" s="104"/>
      <c r="AF53942" s="104"/>
      <c r="AG53942" s="104"/>
      <c r="AK53942" s="104"/>
      <c r="AL53942" s="104"/>
      <c r="AO53942" s="104"/>
      <c r="AP53942" s="104"/>
    </row>
    <row r="53943" spans="21:42" ht="15" customHeight="1" x14ac:dyDescent="0.25">
      <c r="U53943" s="104"/>
      <c r="AB53943" s="104"/>
      <c r="AC53943" s="104"/>
      <c r="AF53943" s="104"/>
      <c r="AG53943" s="104"/>
      <c r="AK53943" s="104"/>
      <c r="AL53943" s="104"/>
      <c r="AO53943" s="104"/>
      <c r="AP53943" s="104"/>
    </row>
    <row r="53944" spans="21:42" ht="15" customHeight="1" x14ac:dyDescent="0.25">
      <c r="U53944" s="104"/>
      <c r="AB53944" s="104"/>
      <c r="AC53944" s="104"/>
      <c r="AF53944" s="104"/>
      <c r="AG53944" s="104"/>
      <c r="AK53944" s="104"/>
      <c r="AL53944" s="104"/>
      <c r="AO53944" s="104"/>
      <c r="AP53944" s="104"/>
    </row>
    <row r="53945" spans="21:42" ht="15" customHeight="1" x14ac:dyDescent="0.25">
      <c r="U53945" s="104"/>
      <c r="AB53945" s="104"/>
      <c r="AC53945" s="104"/>
      <c r="AF53945" s="104"/>
      <c r="AG53945" s="104"/>
      <c r="AK53945" s="104"/>
      <c r="AL53945" s="104"/>
      <c r="AO53945" s="104"/>
      <c r="AP53945" s="104"/>
    </row>
    <row r="53946" spans="21:42" ht="15" customHeight="1" x14ac:dyDescent="0.25">
      <c r="U53946" s="104"/>
      <c r="AB53946" s="104"/>
      <c r="AC53946" s="104"/>
      <c r="AF53946" s="104"/>
      <c r="AG53946" s="104"/>
      <c r="AK53946" s="104"/>
      <c r="AL53946" s="104"/>
      <c r="AO53946" s="104"/>
      <c r="AP53946" s="104"/>
    </row>
    <row r="53947" spans="21:42" ht="15" customHeight="1" x14ac:dyDescent="0.25">
      <c r="U53947" s="104"/>
      <c r="AB53947" s="104"/>
      <c r="AC53947" s="104"/>
      <c r="AF53947" s="104"/>
      <c r="AG53947" s="104"/>
      <c r="AK53947" s="104"/>
      <c r="AL53947" s="104"/>
      <c r="AO53947" s="104"/>
      <c r="AP53947" s="104"/>
    </row>
    <row r="53948" spans="21:42" ht="15" customHeight="1" x14ac:dyDescent="0.25">
      <c r="U53948" s="104"/>
      <c r="AB53948" s="104"/>
      <c r="AC53948" s="104"/>
      <c r="AF53948" s="104"/>
      <c r="AG53948" s="104"/>
      <c r="AK53948" s="104"/>
      <c r="AL53948" s="104"/>
      <c r="AO53948" s="104"/>
      <c r="AP53948" s="104"/>
    </row>
    <row r="53949" spans="21:42" ht="15" customHeight="1" x14ac:dyDescent="0.25">
      <c r="U53949" s="104"/>
      <c r="AB53949" s="104"/>
      <c r="AC53949" s="104"/>
      <c r="AF53949" s="104"/>
      <c r="AG53949" s="104"/>
      <c r="AK53949" s="104"/>
      <c r="AL53949" s="104"/>
      <c r="AO53949" s="104"/>
      <c r="AP53949" s="104"/>
    </row>
    <row r="53950" spans="21:42" ht="15" customHeight="1" x14ac:dyDescent="0.25">
      <c r="U53950" s="104"/>
      <c r="AB53950" s="104"/>
      <c r="AC53950" s="104"/>
      <c r="AF53950" s="104"/>
      <c r="AG53950" s="104"/>
      <c r="AK53950" s="104"/>
      <c r="AL53950" s="104"/>
      <c r="AO53950" s="104"/>
      <c r="AP53950" s="104"/>
    </row>
    <row r="53951" spans="21:42" ht="15" customHeight="1" x14ac:dyDescent="0.25">
      <c r="U53951" s="104"/>
      <c r="AB53951" s="104"/>
      <c r="AC53951" s="104"/>
      <c r="AF53951" s="104"/>
      <c r="AG53951" s="104"/>
      <c r="AK53951" s="104"/>
      <c r="AL53951" s="104"/>
      <c r="AO53951" s="104"/>
      <c r="AP53951" s="104"/>
    </row>
    <row r="53952" spans="21:42" ht="15" customHeight="1" x14ac:dyDescent="0.25">
      <c r="U53952" s="104"/>
      <c r="AB53952" s="104"/>
      <c r="AC53952" s="104"/>
      <c r="AF53952" s="104"/>
      <c r="AG53952" s="104"/>
      <c r="AK53952" s="104"/>
      <c r="AL53952" s="104"/>
      <c r="AO53952" s="104"/>
      <c r="AP53952" s="104"/>
    </row>
    <row r="53953" spans="21:42" ht="15" customHeight="1" x14ac:dyDescent="0.25">
      <c r="U53953" s="104"/>
      <c r="AB53953" s="104"/>
      <c r="AC53953" s="104"/>
      <c r="AF53953" s="104"/>
      <c r="AG53953" s="104"/>
      <c r="AK53953" s="104"/>
      <c r="AL53953" s="104"/>
      <c r="AO53953" s="104"/>
      <c r="AP53953" s="104"/>
    </row>
    <row r="53954" spans="21:42" ht="15" customHeight="1" x14ac:dyDescent="0.25">
      <c r="U53954" s="104"/>
      <c r="AB53954" s="104"/>
      <c r="AC53954" s="104"/>
      <c r="AF53954" s="104"/>
      <c r="AG53954" s="104"/>
      <c r="AK53954" s="104"/>
      <c r="AL53954" s="104"/>
      <c r="AO53954" s="104"/>
      <c r="AP53954" s="104"/>
    </row>
    <row r="53955" spans="21:42" ht="15" customHeight="1" x14ac:dyDescent="0.25">
      <c r="U53955" s="104"/>
      <c r="AB53955" s="104"/>
      <c r="AC53955" s="104"/>
      <c r="AF53955" s="104"/>
      <c r="AG53955" s="104"/>
      <c r="AK53955" s="104"/>
      <c r="AL53955" s="104"/>
      <c r="AO53955" s="104"/>
      <c r="AP53955" s="104"/>
    </row>
    <row r="53956" spans="21:42" ht="15" customHeight="1" x14ac:dyDescent="0.25">
      <c r="U53956" s="104"/>
      <c r="AB53956" s="104"/>
      <c r="AC53956" s="104"/>
      <c r="AF53956" s="104"/>
      <c r="AG53956" s="104"/>
      <c r="AK53956" s="104"/>
      <c r="AL53956" s="104"/>
      <c r="AO53956" s="104"/>
      <c r="AP53956" s="104"/>
    </row>
    <row r="53957" spans="21:42" ht="15" customHeight="1" x14ac:dyDescent="0.25">
      <c r="U53957" s="104"/>
      <c r="AB53957" s="104"/>
      <c r="AC53957" s="104"/>
      <c r="AF53957" s="104"/>
      <c r="AG53957" s="104"/>
      <c r="AK53957" s="104"/>
      <c r="AL53957" s="104"/>
      <c r="AO53957" s="104"/>
      <c r="AP53957" s="104"/>
    </row>
    <row r="53958" spans="21:42" ht="15" customHeight="1" x14ac:dyDescent="0.25">
      <c r="U53958" s="104"/>
      <c r="AB53958" s="104"/>
      <c r="AC53958" s="104"/>
      <c r="AF53958" s="104"/>
      <c r="AG53958" s="104"/>
      <c r="AK53958" s="104"/>
      <c r="AL53958" s="104"/>
      <c r="AO53958" s="104"/>
      <c r="AP53958" s="104"/>
    </row>
    <row r="53959" spans="21:42" ht="15" customHeight="1" x14ac:dyDescent="0.25">
      <c r="U53959" s="104"/>
      <c r="AB53959" s="104"/>
      <c r="AC53959" s="104"/>
      <c r="AF53959" s="104"/>
      <c r="AG53959" s="104"/>
      <c r="AK53959" s="104"/>
      <c r="AL53959" s="104"/>
      <c r="AO53959" s="104"/>
      <c r="AP53959" s="104"/>
    </row>
    <row r="53960" spans="21:42" ht="15" customHeight="1" x14ac:dyDescent="0.25">
      <c r="U53960" s="104"/>
      <c r="AB53960" s="104"/>
      <c r="AC53960" s="104"/>
      <c r="AF53960" s="104"/>
      <c r="AG53960" s="104"/>
      <c r="AK53960" s="104"/>
      <c r="AL53960" s="104"/>
      <c r="AO53960" s="104"/>
      <c r="AP53960" s="104"/>
    </row>
    <row r="53961" spans="21:42" ht="15" customHeight="1" x14ac:dyDescent="0.25">
      <c r="U53961" s="104"/>
      <c r="AB53961" s="104"/>
      <c r="AC53961" s="104"/>
      <c r="AF53961" s="104"/>
      <c r="AG53961" s="104"/>
      <c r="AK53961" s="104"/>
      <c r="AL53961" s="104"/>
      <c r="AO53961" s="104"/>
      <c r="AP53961" s="104"/>
    </row>
    <row r="53962" spans="21:42" ht="15" customHeight="1" x14ac:dyDescent="0.25">
      <c r="U53962" s="104"/>
      <c r="AB53962" s="104"/>
      <c r="AC53962" s="104"/>
      <c r="AF53962" s="104"/>
      <c r="AG53962" s="104"/>
      <c r="AK53962" s="104"/>
      <c r="AL53962" s="104"/>
      <c r="AO53962" s="104"/>
      <c r="AP53962" s="104"/>
    </row>
    <row r="53963" spans="21:42" ht="15" customHeight="1" x14ac:dyDescent="0.25">
      <c r="U53963" s="104"/>
      <c r="AB53963" s="104"/>
      <c r="AC53963" s="104"/>
      <c r="AF53963" s="104"/>
      <c r="AG53963" s="104"/>
      <c r="AK53963" s="104"/>
      <c r="AL53963" s="104"/>
      <c r="AO53963" s="104"/>
      <c r="AP53963" s="104"/>
    </row>
    <row r="53964" spans="21:42" ht="15" customHeight="1" x14ac:dyDescent="0.25">
      <c r="U53964" s="104"/>
      <c r="AB53964" s="104"/>
      <c r="AC53964" s="104"/>
      <c r="AF53964" s="104"/>
      <c r="AG53964" s="104"/>
      <c r="AK53964" s="104"/>
      <c r="AL53964" s="104"/>
      <c r="AO53964" s="104"/>
      <c r="AP53964" s="104"/>
    </row>
    <row r="53965" spans="21:42" ht="15" customHeight="1" x14ac:dyDescent="0.25">
      <c r="U53965" s="104"/>
      <c r="AB53965" s="104"/>
      <c r="AC53965" s="104"/>
      <c r="AF53965" s="104"/>
      <c r="AG53965" s="104"/>
      <c r="AK53965" s="104"/>
      <c r="AL53965" s="104"/>
      <c r="AO53965" s="104"/>
      <c r="AP53965" s="104"/>
    </row>
    <row r="53966" spans="21:42" ht="15" customHeight="1" x14ac:dyDescent="0.25">
      <c r="U53966" s="104"/>
      <c r="AB53966" s="104"/>
      <c r="AC53966" s="104"/>
      <c r="AF53966" s="104"/>
      <c r="AG53966" s="104"/>
      <c r="AK53966" s="104"/>
      <c r="AL53966" s="104"/>
      <c r="AO53966" s="104"/>
      <c r="AP53966" s="104"/>
    </row>
    <row r="53967" spans="21:42" ht="15" customHeight="1" x14ac:dyDescent="0.25">
      <c r="U53967" s="104"/>
      <c r="AB53967" s="104"/>
      <c r="AC53967" s="104"/>
      <c r="AF53967" s="104"/>
      <c r="AG53967" s="104"/>
      <c r="AK53967" s="104"/>
      <c r="AL53967" s="104"/>
      <c r="AO53967" s="104"/>
      <c r="AP53967" s="104"/>
    </row>
    <row r="53968" spans="21:42" ht="15" customHeight="1" x14ac:dyDescent="0.25">
      <c r="U53968" s="104"/>
      <c r="AB53968" s="104"/>
      <c r="AC53968" s="104"/>
      <c r="AF53968" s="104"/>
      <c r="AG53968" s="104"/>
      <c r="AK53968" s="104"/>
      <c r="AL53968" s="104"/>
      <c r="AO53968" s="104"/>
      <c r="AP53968" s="104"/>
    </row>
    <row r="53969" spans="21:42" ht="15" customHeight="1" x14ac:dyDescent="0.25">
      <c r="U53969" s="104"/>
      <c r="AB53969" s="104"/>
      <c r="AC53969" s="104"/>
      <c r="AF53969" s="104"/>
      <c r="AG53969" s="104"/>
      <c r="AK53969" s="104"/>
      <c r="AL53969" s="104"/>
      <c r="AO53969" s="104"/>
      <c r="AP53969" s="104"/>
    </row>
    <row r="53970" spans="21:42" ht="15" customHeight="1" x14ac:dyDescent="0.25">
      <c r="U53970" s="104"/>
      <c r="AB53970" s="104"/>
      <c r="AC53970" s="104"/>
      <c r="AF53970" s="104"/>
      <c r="AG53970" s="104"/>
      <c r="AK53970" s="104"/>
      <c r="AL53970" s="104"/>
      <c r="AO53970" s="104"/>
      <c r="AP53970" s="104"/>
    </row>
    <row r="53971" spans="21:42" ht="15" customHeight="1" x14ac:dyDescent="0.25">
      <c r="U53971" s="104"/>
      <c r="AB53971" s="104"/>
      <c r="AC53971" s="104"/>
      <c r="AF53971" s="104"/>
      <c r="AG53971" s="104"/>
      <c r="AK53971" s="104"/>
      <c r="AL53971" s="104"/>
      <c r="AO53971" s="104"/>
      <c r="AP53971" s="104"/>
    </row>
    <row r="53972" spans="21:42" ht="15" customHeight="1" x14ac:dyDescent="0.25">
      <c r="U53972" s="104"/>
      <c r="AB53972" s="104"/>
      <c r="AC53972" s="104"/>
      <c r="AF53972" s="104"/>
      <c r="AG53972" s="104"/>
      <c r="AK53972" s="104"/>
      <c r="AL53972" s="104"/>
      <c r="AO53972" s="104"/>
      <c r="AP53972" s="104"/>
    </row>
    <row r="53973" spans="21:42" ht="15" customHeight="1" x14ac:dyDescent="0.25">
      <c r="U53973" s="104"/>
      <c r="AB53973" s="104"/>
      <c r="AC53973" s="104"/>
      <c r="AF53973" s="104"/>
      <c r="AG53973" s="104"/>
      <c r="AK53973" s="104"/>
      <c r="AL53973" s="104"/>
      <c r="AO53973" s="104"/>
      <c r="AP53973" s="104"/>
    </row>
    <row r="53974" spans="21:42" ht="15" customHeight="1" x14ac:dyDescent="0.25">
      <c r="U53974" s="104"/>
      <c r="AB53974" s="104"/>
      <c r="AC53974" s="104"/>
      <c r="AF53974" s="104"/>
      <c r="AG53974" s="104"/>
      <c r="AK53974" s="104"/>
      <c r="AL53974" s="104"/>
      <c r="AO53974" s="104"/>
      <c r="AP53974" s="104"/>
    </row>
    <row r="53975" spans="21:42" ht="15" customHeight="1" x14ac:dyDescent="0.25">
      <c r="U53975" s="104"/>
      <c r="AB53975" s="104"/>
      <c r="AC53975" s="104"/>
      <c r="AF53975" s="104"/>
      <c r="AG53975" s="104"/>
      <c r="AK53975" s="104"/>
      <c r="AL53975" s="104"/>
      <c r="AO53975" s="104"/>
      <c r="AP53975" s="104"/>
    </row>
    <row r="53976" spans="21:42" ht="15" customHeight="1" x14ac:dyDescent="0.25">
      <c r="U53976" s="104"/>
      <c r="AB53976" s="104"/>
      <c r="AC53976" s="104"/>
      <c r="AF53976" s="104"/>
      <c r="AG53976" s="104"/>
      <c r="AK53976" s="104"/>
      <c r="AL53976" s="104"/>
      <c r="AO53976" s="104"/>
      <c r="AP53976" s="104"/>
    </row>
    <row r="53977" spans="21:42" ht="15" customHeight="1" x14ac:dyDescent="0.25">
      <c r="U53977" s="104"/>
      <c r="AB53977" s="104"/>
      <c r="AC53977" s="104"/>
      <c r="AF53977" s="104"/>
      <c r="AG53977" s="104"/>
      <c r="AK53977" s="104"/>
      <c r="AL53977" s="104"/>
      <c r="AO53977" s="104"/>
      <c r="AP53977" s="104"/>
    </row>
    <row r="53978" spans="21:42" ht="15" customHeight="1" x14ac:dyDescent="0.25">
      <c r="U53978" s="104"/>
      <c r="AB53978" s="104"/>
      <c r="AC53978" s="104"/>
      <c r="AF53978" s="104"/>
      <c r="AG53978" s="104"/>
      <c r="AK53978" s="104"/>
      <c r="AL53978" s="104"/>
      <c r="AO53978" s="104"/>
      <c r="AP53978" s="104"/>
    </row>
    <row r="53979" spans="21:42" ht="15" customHeight="1" x14ac:dyDescent="0.25">
      <c r="U53979" s="104"/>
      <c r="AB53979" s="104"/>
      <c r="AC53979" s="104"/>
      <c r="AF53979" s="104"/>
      <c r="AG53979" s="104"/>
      <c r="AK53979" s="104"/>
      <c r="AL53979" s="104"/>
      <c r="AO53979" s="104"/>
      <c r="AP53979" s="104"/>
    </row>
    <row r="53980" spans="21:42" ht="15" customHeight="1" x14ac:dyDescent="0.25">
      <c r="U53980" s="104"/>
      <c r="AB53980" s="104"/>
      <c r="AC53980" s="104"/>
      <c r="AF53980" s="104"/>
      <c r="AG53980" s="104"/>
      <c r="AK53980" s="104"/>
      <c r="AL53980" s="104"/>
      <c r="AO53980" s="104"/>
      <c r="AP53980" s="104"/>
    </row>
    <row r="53981" spans="21:42" ht="15" customHeight="1" x14ac:dyDescent="0.25">
      <c r="U53981" s="104"/>
      <c r="AB53981" s="104"/>
      <c r="AC53981" s="104"/>
      <c r="AF53981" s="104"/>
      <c r="AG53981" s="104"/>
      <c r="AK53981" s="104"/>
      <c r="AL53981" s="104"/>
      <c r="AO53981" s="104"/>
      <c r="AP53981" s="104"/>
    </row>
    <row r="53982" spans="21:42" ht="15" customHeight="1" x14ac:dyDescent="0.25">
      <c r="U53982" s="104"/>
      <c r="AB53982" s="104"/>
      <c r="AC53982" s="104"/>
      <c r="AF53982" s="104"/>
      <c r="AG53982" s="104"/>
      <c r="AK53982" s="104"/>
      <c r="AL53982" s="104"/>
      <c r="AO53982" s="104"/>
      <c r="AP53982" s="104"/>
    </row>
    <row r="53983" spans="21:42" ht="15" customHeight="1" x14ac:dyDescent="0.25">
      <c r="U53983" s="104"/>
      <c r="AB53983" s="104"/>
      <c r="AC53983" s="104"/>
      <c r="AF53983" s="104"/>
      <c r="AG53983" s="104"/>
      <c r="AK53983" s="104"/>
      <c r="AL53983" s="104"/>
      <c r="AO53983" s="104"/>
      <c r="AP53983" s="104"/>
    </row>
    <row r="53984" spans="21:42" ht="15" customHeight="1" x14ac:dyDescent="0.25">
      <c r="U53984" s="104"/>
      <c r="AB53984" s="104"/>
      <c r="AC53984" s="104"/>
      <c r="AF53984" s="104"/>
      <c r="AG53984" s="104"/>
      <c r="AK53984" s="104"/>
      <c r="AL53984" s="104"/>
      <c r="AO53984" s="104"/>
      <c r="AP53984" s="104"/>
    </row>
    <row r="53985" spans="21:42" ht="15" customHeight="1" x14ac:dyDescent="0.25">
      <c r="U53985" s="104"/>
      <c r="AB53985" s="104"/>
      <c r="AC53985" s="104"/>
      <c r="AF53985" s="104"/>
      <c r="AG53985" s="104"/>
      <c r="AK53985" s="104"/>
      <c r="AL53985" s="104"/>
      <c r="AO53985" s="104"/>
      <c r="AP53985" s="104"/>
    </row>
    <row r="53986" spans="21:42" ht="15" customHeight="1" x14ac:dyDescent="0.25">
      <c r="U53986" s="104"/>
      <c r="AB53986" s="104"/>
      <c r="AC53986" s="104"/>
      <c r="AF53986" s="104"/>
      <c r="AG53986" s="104"/>
      <c r="AK53986" s="104"/>
      <c r="AL53986" s="104"/>
      <c r="AO53986" s="104"/>
      <c r="AP53986" s="104"/>
    </row>
    <row r="53987" spans="21:42" ht="15" customHeight="1" x14ac:dyDescent="0.25">
      <c r="U53987" s="104"/>
      <c r="AB53987" s="104"/>
      <c r="AC53987" s="104"/>
      <c r="AF53987" s="104"/>
      <c r="AG53987" s="104"/>
      <c r="AK53987" s="104"/>
      <c r="AL53987" s="104"/>
      <c r="AO53987" s="104"/>
      <c r="AP53987" s="104"/>
    </row>
    <row r="53988" spans="21:42" ht="15" customHeight="1" x14ac:dyDescent="0.25">
      <c r="U53988" s="104"/>
      <c r="AB53988" s="104"/>
      <c r="AC53988" s="104"/>
      <c r="AF53988" s="104"/>
      <c r="AG53988" s="104"/>
      <c r="AK53988" s="104"/>
      <c r="AL53988" s="104"/>
      <c r="AO53988" s="104"/>
      <c r="AP53988" s="104"/>
    </row>
    <row r="53989" spans="21:42" ht="15" customHeight="1" x14ac:dyDescent="0.25">
      <c r="U53989" s="104"/>
      <c r="AB53989" s="104"/>
      <c r="AC53989" s="104"/>
      <c r="AF53989" s="104"/>
      <c r="AG53989" s="104"/>
      <c r="AK53989" s="104"/>
      <c r="AL53989" s="104"/>
      <c r="AO53989" s="104"/>
      <c r="AP53989" s="104"/>
    </row>
    <row r="53990" spans="21:42" ht="15" customHeight="1" x14ac:dyDescent="0.25">
      <c r="U53990" s="104"/>
      <c r="AB53990" s="104"/>
      <c r="AC53990" s="104"/>
      <c r="AF53990" s="104"/>
      <c r="AG53990" s="104"/>
      <c r="AK53990" s="104"/>
      <c r="AL53990" s="104"/>
      <c r="AO53990" s="104"/>
      <c r="AP53990" s="104"/>
    </row>
    <row r="53991" spans="21:42" ht="15" customHeight="1" x14ac:dyDescent="0.25">
      <c r="U53991" s="104"/>
      <c r="AB53991" s="104"/>
      <c r="AC53991" s="104"/>
      <c r="AF53991" s="104"/>
      <c r="AG53991" s="104"/>
      <c r="AK53991" s="104"/>
      <c r="AL53991" s="104"/>
      <c r="AO53991" s="104"/>
      <c r="AP53991" s="104"/>
    </row>
    <row r="53992" spans="21:42" ht="15" customHeight="1" x14ac:dyDescent="0.25">
      <c r="U53992" s="104"/>
      <c r="AB53992" s="104"/>
      <c r="AC53992" s="104"/>
      <c r="AF53992" s="104"/>
      <c r="AG53992" s="104"/>
      <c r="AK53992" s="104"/>
      <c r="AL53992" s="104"/>
      <c r="AO53992" s="104"/>
      <c r="AP53992" s="104"/>
    </row>
    <row r="53993" spans="21:42" ht="15" customHeight="1" x14ac:dyDescent="0.25">
      <c r="U53993" s="104"/>
      <c r="AB53993" s="104"/>
      <c r="AC53993" s="104"/>
      <c r="AF53993" s="104"/>
      <c r="AG53993" s="104"/>
      <c r="AK53993" s="104"/>
      <c r="AL53993" s="104"/>
      <c r="AO53993" s="104"/>
      <c r="AP53993" s="104"/>
    </row>
    <row r="53994" spans="21:42" ht="15" customHeight="1" x14ac:dyDescent="0.25">
      <c r="U53994" s="104"/>
      <c r="AB53994" s="104"/>
      <c r="AC53994" s="104"/>
      <c r="AF53994" s="104"/>
      <c r="AG53994" s="104"/>
      <c r="AK53994" s="104"/>
      <c r="AL53994" s="104"/>
      <c r="AO53994" s="104"/>
      <c r="AP53994" s="104"/>
    </row>
    <row r="53995" spans="21:42" ht="15" customHeight="1" x14ac:dyDescent="0.25">
      <c r="U53995" s="104"/>
      <c r="AB53995" s="104"/>
      <c r="AC53995" s="104"/>
      <c r="AF53995" s="104"/>
      <c r="AG53995" s="104"/>
      <c r="AK53995" s="104"/>
      <c r="AL53995" s="104"/>
      <c r="AO53995" s="104"/>
      <c r="AP53995" s="104"/>
    </row>
    <row r="53996" spans="21:42" ht="15" customHeight="1" x14ac:dyDescent="0.25">
      <c r="U53996" s="104"/>
      <c r="AB53996" s="104"/>
      <c r="AC53996" s="104"/>
      <c r="AF53996" s="104"/>
      <c r="AG53996" s="104"/>
      <c r="AK53996" s="104"/>
      <c r="AL53996" s="104"/>
      <c r="AO53996" s="104"/>
      <c r="AP53996" s="104"/>
    </row>
    <row r="53997" spans="21:42" ht="15" customHeight="1" x14ac:dyDescent="0.25">
      <c r="U53997" s="104"/>
      <c r="AB53997" s="104"/>
      <c r="AC53997" s="104"/>
      <c r="AF53997" s="104"/>
      <c r="AG53997" s="104"/>
      <c r="AK53997" s="104"/>
      <c r="AL53997" s="104"/>
      <c r="AO53997" s="104"/>
      <c r="AP53997" s="104"/>
    </row>
    <row r="53998" spans="21:42" ht="15" customHeight="1" x14ac:dyDescent="0.25">
      <c r="U53998" s="104"/>
      <c r="AB53998" s="104"/>
      <c r="AC53998" s="104"/>
      <c r="AF53998" s="104"/>
      <c r="AG53998" s="104"/>
      <c r="AK53998" s="104"/>
      <c r="AL53998" s="104"/>
      <c r="AO53998" s="104"/>
      <c r="AP53998" s="104"/>
    </row>
    <row r="53999" spans="21:42" ht="15" customHeight="1" x14ac:dyDescent="0.25">
      <c r="U53999" s="104"/>
      <c r="AB53999" s="104"/>
      <c r="AC53999" s="104"/>
      <c r="AF53999" s="104"/>
      <c r="AG53999" s="104"/>
      <c r="AK53999" s="104"/>
      <c r="AL53999" s="104"/>
      <c r="AO53999" s="104"/>
      <c r="AP53999" s="104"/>
    </row>
    <row r="54000" spans="21:42" ht="15" customHeight="1" x14ac:dyDescent="0.25">
      <c r="U54000" s="104"/>
      <c r="AB54000" s="104"/>
      <c r="AC54000" s="104"/>
      <c r="AF54000" s="104"/>
      <c r="AG54000" s="104"/>
      <c r="AK54000" s="104"/>
      <c r="AL54000" s="104"/>
      <c r="AO54000" s="104"/>
      <c r="AP54000" s="104"/>
    </row>
    <row r="54001" spans="21:42" ht="15" customHeight="1" x14ac:dyDescent="0.25">
      <c r="U54001" s="104"/>
      <c r="AB54001" s="104"/>
      <c r="AC54001" s="104"/>
      <c r="AF54001" s="104"/>
      <c r="AG54001" s="104"/>
      <c r="AK54001" s="104"/>
      <c r="AL54001" s="104"/>
      <c r="AO54001" s="104"/>
      <c r="AP54001" s="104"/>
    </row>
    <row r="54002" spans="21:42" ht="15" customHeight="1" x14ac:dyDescent="0.25">
      <c r="U54002" s="104"/>
      <c r="AB54002" s="104"/>
      <c r="AC54002" s="104"/>
      <c r="AF54002" s="104"/>
      <c r="AG54002" s="104"/>
      <c r="AK54002" s="104"/>
      <c r="AL54002" s="104"/>
      <c r="AO54002" s="104"/>
      <c r="AP54002" s="104"/>
    </row>
    <row r="54003" spans="21:42" ht="15" customHeight="1" x14ac:dyDescent="0.25">
      <c r="U54003" s="104"/>
      <c r="AB54003" s="104"/>
      <c r="AC54003" s="104"/>
      <c r="AF54003" s="104"/>
      <c r="AG54003" s="104"/>
      <c r="AK54003" s="104"/>
      <c r="AL54003" s="104"/>
      <c r="AO54003" s="104"/>
      <c r="AP54003" s="104"/>
    </row>
    <row r="54004" spans="21:42" ht="15" customHeight="1" x14ac:dyDescent="0.25">
      <c r="U54004" s="104"/>
      <c r="AB54004" s="104"/>
      <c r="AC54004" s="104"/>
      <c r="AF54004" s="104"/>
      <c r="AG54004" s="104"/>
      <c r="AK54004" s="104"/>
      <c r="AL54004" s="104"/>
      <c r="AO54004" s="104"/>
      <c r="AP54004" s="104"/>
    </row>
    <row r="54005" spans="21:42" ht="15" customHeight="1" x14ac:dyDescent="0.25">
      <c r="U54005" s="104"/>
      <c r="AB54005" s="104"/>
      <c r="AC54005" s="104"/>
      <c r="AF54005" s="104"/>
      <c r="AG54005" s="104"/>
      <c r="AK54005" s="104"/>
      <c r="AL54005" s="104"/>
      <c r="AO54005" s="104"/>
      <c r="AP54005" s="104"/>
    </row>
    <row r="54006" spans="21:42" ht="15" customHeight="1" x14ac:dyDescent="0.25">
      <c r="U54006" s="104"/>
      <c r="AB54006" s="104"/>
      <c r="AC54006" s="104"/>
      <c r="AF54006" s="104"/>
      <c r="AG54006" s="104"/>
      <c r="AK54006" s="104"/>
      <c r="AL54006" s="104"/>
      <c r="AO54006" s="104"/>
      <c r="AP54006" s="104"/>
    </row>
    <row r="54007" spans="21:42" ht="15" customHeight="1" x14ac:dyDescent="0.25">
      <c r="U54007" s="104"/>
      <c r="AB54007" s="104"/>
      <c r="AC54007" s="104"/>
      <c r="AF54007" s="104"/>
      <c r="AG54007" s="104"/>
      <c r="AK54007" s="104"/>
      <c r="AL54007" s="104"/>
      <c r="AO54007" s="104"/>
      <c r="AP54007" s="104"/>
    </row>
    <row r="54008" spans="21:42" ht="15" customHeight="1" x14ac:dyDescent="0.25">
      <c r="U54008" s="104"/>
      <c r="AB54008" s="104"/>
      <c r="AC54008" s="104"/>
      <c r="AF54008" s="104"/>
      <c r="AG54008" s="104"/>
      <c r="AK54008" s="104"/>
      <c r="AL54008" s="104"/>
      <c r="AO54008" s="104"/>
      <c r="AP54008" s="104"/>
    </row>
    <row r="54009" spans="21:42" ht="15" customHeight="1" x14ac:dyDescent="0.25">
      <c r="U54009" s="104"/>
      <c r="AB54009" s="104"/>
      <c r="AC54009" s="104"/>
      <c r="AF54009" s="104"/>
      <c r="AG54009" s="104"/>
      <c r="AK54009" s="104"/>
      <c r="AL54009" s="104"/>
      <c r="AO54009" s="104"/>
      <c r="AP54009" s="104"/>
    </row>
    <row r="54010" spans="21:42" ht="15" customHeight="1" x14ac:dyDescent="0.25">
      <c r="U54010" s="104"/>
      <c r="AB54010" s="104"/>
      <c r="AC54010" s="104"/>
      <c r="AF54010" s="104"/>
      <c r="AG54010" s="104"/>
      <c r="AK54010" s="104"/>
      <c r="AL54010" s="104"/>
      <c r="AO54010" s="104"/>
      <c r="AP54010" s="104"/>
    </row>
    <row r="54011" spans="21:42" ht="15" customHeight="1" x14ac:dyDescent="0.25">
      <c r="U54011" s="104"/>
      <c r="AB54011" s="104"/>
      <c r="AC54011" s="104"/>
      <c r="AF54011" s="104"/>
      <c r="AG54011" s="104"/>
      <c r="AK54011" s="104"/>
      <c r="AL54011" s="104"/>
      <c r="AO54011" s="104"/>
      <c r="AP54011" s="104"/>
    </row>
    <row r="54012" spans="21:42" ht="15" customHeight="1" x14ac:dyDescent="0.25">
      <c r="U54012" s="104"/>
      <c r="AB54012" s="104"/>
      <c r="AC54012" s="104"/>
      <c r="AF54012" s="104"/>
      <c r="AG54012" s="104"/>
      <c r="AK54012" s="104"/>
      <c r="AL54012" s="104"/>
      <c r="AO54012" s="104"/>
      <c r="AP54012" s="104"/>
    </row>
    <row r="54013" spans="21:42" ht="15" customHeight="1" x14ac:dyDescent="0.25">
      <c r="U54013" s="104"/>
      <c r="AB54013" s="104"/>
      <c r="AC54013" s="104"/>
      <c r="AF54013" s="104"/>
      <c r="AG54013" s="104"/>
      <c r="AK54013" s="104"/>
      <c r="AL54013" s="104"/>
      <c r="AO54013" s="104"/>
      <c r="AP54013" s="104"/>
    </row>
    <row r="54014" spans="21:42" ht="15" customHeight="1" x14ac:dyDescent="0.25">
      <c r="U54014" s="104"/>
      <c r="AB54014" s="104"/>
      <c r="AC54014" s="104"/>
      <c r="AF54014" s="104"/>
      <c r="AG54014" s="104"/>
      <c r="AK54014" s="104"/>
      <c r="AL54014" s="104"/>
      <c r="AO54014" s="104"/>
      <c r="AP54014" s="104"/>
    </row>
    <row r="54015" spans="21:42" ht="15" customHeight="1" x14ac:dyDescent="0.25">
      <c r="U54015" s="104"/>
      <c r="AB54015" s="104"/>
      <c r="AC54015" s="104"/>
      <c r="AF54015" s="104"/>
      <c r="AG54015" s="104"/>
      <c r="AK54015" s="104"/>
      <c r="AL54015" s="104"/>
      <c r="AO54015" s="104"/>
      <c r="AP54015" s="104"/>
    </row>
    <row r="54016" spans="21:42" ht="15" customHeight="1" x14ac:dyDescent="0.25">
      <c r="U54016" s="104"/>
      <c r="AB54016" s="104"/>
      <c r="AC54016" s="104"/>
      <c r="AF54016" s="104"/>
      <c r="AG54016" s="104"/>
      <c r="AK54016" s="104"/>
      <c r="AL54016" s="104"/>
      <c r="AO54016" s="104"/>
      <c r="AP54016" s="104"/>
    </row>
    <row r="54017" spans="21:42" ht="15" customHeight="1" x14ac:dyDescent="0.25">
      <c r="U54017" s="104"/>
      <c r="AB54017" s="104"/>
      <c r="AC54017" s="104"/>
      <c r="AF54017" s="104"/>
      <c r="AG54017" s="104"/>
      <c r="AK54017" s="104"/>
      <c r="AL54017" s="104"/>
      <c r="AO54017" s="104"/>
      <c r="AP54017" s="104"/>
    </row>
    <row r="54018" spans="21:42" ht="15" customHeight="1" x14ac:dyDescent="0.25">
      <c r="U54018" s="104"/>
      <c r="AB54018" s="104"/>
      <c r="AC54018" s="104"/>
      <c r="AF54018" s="104"/>
      <c r="AG54018" s="104"/>
      <c r="AK54018" s="104"/>
      <c r="AL54018" s="104"/>
      <c r="AO54018" s="104"/>
      <c r="AP54018" s="104"/>
    </row>
    <row r="54019" spans="21:42" ht="15" customHeight="1" x14ac:dyDescent="0.25">
      <c r="U54019" s="104"/>
      <c r="AB54019" s="104"/>
      <c r="AC54019" s="104"/>
      <c r="AF54019" s="104"/>
      <c r="AG54019" s="104"/>
      <c r="AK54019" s="104"/>
      <c r="AL54019" s="104"/>
      <c r="AO54019" s="104"/>
      <c r="AP54019" s="104"/>
    </row>
    <row r="54020" spans="21:42" ht="15" customHeight="1" x14ac:dyDescent="0.25">
      <c r="U54020" s="104"/>
      <c r="AB54020" s="104"/>
      <c r="AC54020" s="104"/>
      <c r="AF54020" s="104"/>
      <c r="AG54020" s="104"/>
      <c r="AK54020" s="104"/>
      <c r="AL54020" s="104"/>
      <c r="AO54020" s="104"/>
      <c r="AP54020" s="104"/>
    </row>
    <row r="54021" spans="21:42" ht="15" customHeight="1" x14ac:dyDescent="0.25">
      <c r="U54021" s="104"/>
      <c r="AB54021" s="104"/>
      <c r="AC54021" s="104"/>
      <c r="AF54021" s="104"/>
      <c r="AG54021" s="104"/>
      <c r="AK54021" s="104"/>
      <c r="AL54021" s="104"/>
      <c r="AO54021" s="104"/>
      <c r="AP54021" s="104"/>
    </row>
    <row r="54022" spans="21:42" ht="15" customHeight="1" x14ac:dyDescent="0.25">
      <c r="U54022" s="104"/>
      <c r="AB54022" s="104"/>
      <c r="AC54022" s="104"/>
      <c r="AF54022" s="104"/>
      <c r="AG54022" s="104"/>
      <c r="AK54022" s="104"/>
      <c r="AL54022" s="104"/>
      <c r="AO54022" s="104"/>
      <c r="AP54022" s="104"/>
    </row>
    <row r="54023" spans="21:42" ht="15" customHeight="1" x14ac:dyDescent="0.25">
      <c r="U54023" s="104"/>
      <c r="AB54023" s="104"/>
      <c r="AC54023" s="104"/>
      <c r="AF54023" s="104"/>
      <c r="AG54023" s="104"/>
      <c r="AK54023" s="104"/>
      <c r="AL54023" s="104"/>
      <c r="AO54023" s="104"/>
      <c r="AP54023" s="104"/>
    </row>
    <row r="54024" spans="21:42" ht="15" customHeight="1" x14ac:dyDescent="0.25">
      <c r="U54024" s="104"/>
      <c r="AB54024" s="104"/>
      <c r="AC54024" s="104"/>
      <c r="AF54024" s="104"/>
      <c r="AG54024" s="104"/>
      <c r="AK54024" s="104"/>
      <c r="AL54024" s="104"/>
      <c r="AO54024" s="104"/>
      <c r="AP54024" s="104"/>
    </row>
    <row r="54025" spans="21:42" ht="15" customHeight="1" x14ac:dyDescent="0.25">
      <c r="U54025" s="104"/>
      <c r="AB54025" s="104"/>
      <c r="AC54025" s="104"/>
      <c r="AF54025" s="104"/>
      <c r="AG54025" s="104"/>
      <c r="AK54025" s="104"/>
      <c r="AL54025" s="104"/>
      <c r="AO54025" s="104"/>
      <c r="AP54025" s="104"/>
    </row>
    <row r="54026" spans="21:42" ht="15" customHeight="1" x14ac:dyDescent="0.25">
      <c r="U54026" s="104"/>
      <c r="AB54026" s="104"/>
      <c r="AC54026" s="104"/>
      <c r="AF54026" s="104"/>
      <c r="AG54026" s="104"/>
      <c r="AK54026" s="104"/>
      <c r="AL54026" s="104"/>
      <c r="AO54026" s="104"/>
      <c r="AP54026" s="104"/>
    </row>
    <row r="54027" spans="21:42" ht="15" customHeight="1" x14ac:dyDescent="0.25">
      <c r="U54027" s="104"/>
      <c r="AB54027" s="104"/>
      <c r="AC54027" s="104"/>
      <c r="AF54027" s="104"/>
      <c r="AG54027" s="104"/>
      <c r="AK54027" s="104"/>
      <c r="AL54027" s="104"/>
      <c r="AO54027" s="104"/>
      <c r="AP54027" s="104"/>
    </row>
    <row r="54028" spans="21:42" ht="15" customHeight="1" x14ac:dyDescent="0.25">
      <c r="U54028" s="104"/>
      <c r="AB54028" s="104"/>
      <c r="AC54028" s="104"/>
      <c r="AF54028" s="104"/>
      <c r="AG54028" s="104"/>
      <c r="AK54028" s="104"/>
      <c r="AL54028" s="104"/>
      <c r="AO54028" s="104"/>
      <c r="AP54028" s="104"/>
    </row>
    <row r="54029" spans="21:42" ht="15" customHeight="1" x14ac:dyDescent="0.25">
      <c r="U54029" s="104"/>
      <c r="AB54029" s="104"/>
      <c r="AC54029" s="104"/>
      <c r="AF54029" s="104"/>
      <c r="AG54029" s="104"/>
      <c r="AK54029" s="104"/>
      <c r="AL54029" s="104"/>
      <c r="AO54029" s="104"/>
      <c r="AP54029" s="104"/>
    </row>
    <row r="54030" spans="21:42" ht="15" customHeight="1" x14ac:dyDescent="0.25">
      <c r="U54030" s="104"/>
      <c r="AB54030" s="104"/>
      <c r="AC54030" s="104"/>
      <c r="AF54030" s="104"/>
      <c r="AG54030" s="104"/>
      <c r="AK54030" s="104"/>
      <c r="AL54030" s="104"/>
      <c r="AO54030" s="104"/>
      <c r="AP54030" s="104"/>
    </row>
    <row r="54031" spans="21:42" ht="15" customHeight="1" x14ac:dyDescent="0.25">
      <c r="U54031" s="104"/>
      <c r="AB54031" s="104"/>
      <c r="AC54031" s="104"/>
      <c r="AF54031" s="104"/>
      <c r="AG54031" s="104"/>
      <c r="AK54031" s="104"/>
      <c r="AL54031" s="104"/>
      <c r="AO54031" s="104"/>
      <c r="AP54031" s="104"/>
    </row>
    <row r="54032" spans="21:42" ht="15" customHeight="1" x14ac:dyDescent="0.25">
      <c r="U54032" s="104"/>
      <c r="AB54032" s="104"/>
      <c r="AC54032" s="104"/>
      <c r="AF54032" s="104"/>
      <c r="AG54032" s="104"/>
      <c r="AK54032" s="104"/>
      <c r="AL54032" s="104"/>
      <c r="AO54032" s="104"/>
      <c r="AP54032" s="104"/>
    </row>
    <row r="54033" spans="21:42" ht="15" customHeight="1" x14ac:dyDescent="0.25">
      <c r="U54033" s="104"/>
      <c r="AB54033" s="104"/>
      <c r="AC54033" s="104"/>
      <c r="AF54033" s="104"/>
      <c r="AG54033" s="104"/>
      <c r="AK54033" s="104"/>
      <c r="AL54033" s="104"/>
      <c r="AO54033" s="104"/>
      <c r="AP54033" s="104"/>
    </row>
    <row r="54034" spans="21:42" ht="15" customHeight="1" x14ac:dyDescent="0.25">
      <c r="U54034" s="104"/>
      <c r="AB54034" s="104"/>
      <c r="AC54034" s="104"/>
      <c r="AF54034" s="104"/>
      <c r="AG54034" s="104"/>
      <c r="AK54034" s="104"/>
      <c r="AL54034" s="104"/>
      <c r="AO54034" s="104"/>
      <c r="AP54034" s="104"/>
    </row>
    <row r="54035" spans="21:42" ht="15" customHeight="1" x14ac:dyDescent="0.25">
      <c r="U54035" s="104"/>
      <c r="AB54035" s="104"/>
      <c r="AC54035" s="104"/>
      <c r="AF54035" s="104"/>
      <c r="AG54035" s="104"/>
      <c r="AK54035" s="104"/>
      <c r="AL54035" s="104"/>
      <c r="AO54035" s="104"/>
      <c r="AP54035" s="104"/>
    </row>
    <row r="54036" spans="21:42" ht="15" customHeight="1" x14ac:dyDescent="0.25">
      <c r="U54036" s="104"/>
      <c r="AB54036" s="104"/>
      <c r="AC54036" s="104"/>
      <c r="AF54036" s="104"/>
      <c r="AG54036" s="104"/>
      <c r="AK54036" s="104"/>
      <c r="AL54036" s="104"/>
      <c r="AO54036" s="104"/>
      <c r="AP54036" s="104"/>
    </row>
    <row r="54037" spans="21:42" ht="15" customHeight="1" x14ac:dyDescent="0.25">
      <c r="U54037" s="104"/>
      <c r="AB54037" s="104"/>
      <c r="AC54037" s="104"/>
      <c r="AF54037" s="104"/>
      <c r="AG54037" s="104"/>
      <c r="AK54037" s="104"/>
      <c r="AL54037" s="104"/>
      <c r="AO54037" s="104"/>
      <c r="AP54037" s="104"/>
    </row>
    <row r="54038" spans="21:42" ht="15" customHeight="1" x14ac:dyDescent="0.25">
      <c r="U54038" s="104"/>
      <c r="AB54038" s="104"/>
      <c r="AC54038" s="104"/>
      <c r="AF54038" s="104"/>
      <c r="AG54038" s="104"/>
      <c r="AK54038" s="104"/>
      <c r="AL54038" s="104"/>
      <c r="AO54038" s="104"/>
      <c r="AP54038" s="104"/>
    </row>
    <row r="54039" spans="21:42" ht="15" customHeight="1" x14ac:dyDescent="0.25">
      <c r="U54039" s="104"/>
      <c r="AB54039" s="104"/>
      <c r="AC54039" s="104"/>
      <c r="AF54039" s="104"/>
      <c r="AG54039" s="104"/>
      <c r="AK54039" s="104"/>
      <c r="AL54039" s="104"/>
      <c r="AO54039" s="104"/>
      <c r="AP54039" s="104"/>
    </row>
    <row r="54040" spans="21:42" ht="15" customHeight="1" x14ac:dyDescent="0.25">
      <c r="U54040" s="104"/>
      <c r="AB54040" s="104"/>
      <c r="AC54040" s="104"/>
      <c r="AF54040" s="104"/>
      <c r="AG54040" s="104"/>
      <c r="AK54040" s="104"/>
      <c r="AL54040" s="104"/>
      <c r="AO54040" s="104"/>
      <c r="AP54040" s="104"/>
    </row>
    <row r="54041" spans="21:42" ht="15" customHeight="1" x14ac:dyDescent="0.25">
      <c r="U54041" s="104"/>
      <c r="AB54041" s="104"/>
      <c r="AC54041" s="104"/>
      <c r="AF54041" s="104"/>
      <c r="AG54041" s="104"/>
      <c r="AK54041" s="104"/>
      <c r="AL54041" s="104"/>
      <c r="AO54041" s="104"/>
      <c r="AP54041" s="104"/>
    </row>
    <row r="54042" spans="21:42" ht="15" customHeight="1" x14ac:dyDescent="0.25">
      <c r="U54042" s="104"/>
      <c r="AB54042" s="104"/>
      <c r="AC54042" s="104"/>
      <c r="AF54042" s="104"/>
      <c r="AG54042" s="104"/>
      <c r="AK54042" s="104"/>
      <c r="AL54042" s="104"/>
      <c r="AO54042" s="104"/>
      <c r="AP54042" s="104"/>
    </row>
    <row r="54043" spans="21:42" ht="15" customHeight="1" x14ac:dyDescent="0.25">
      <c r="U54043" s="104"/>
      <c r="AB54043" s="104"/>
      <c r="AC54043" s="104"/>
      <c r="AF54043" s="104"/>
      <c r="AG54043" s="104"/>
      <c r="AK54043" s="104"/>
      <c r="AL54043" s="104"/>
      <c r="AO54043" s="104"/>
      <c r="AP54043" s="104"/>
    </row>
    <row r="54044" spans="21:42" ht="15" customHeight="1" x14ac:dyDescent="0.25">
      <c r="U54044" s="104"/>
      <c r="AB54044" s="104"/>
      <c r="AC54044" s="104"/>
      <c r="AF54044" s="104"/>
      <c r="AG54044" s="104"/>
      <c r="AK54044" s="104"/>
      <c r="AL54044" s="104"/>
      <c r="AO54044" s="104"/>
      <c r="AP54044" s="104"/>
    </row>
    <row r="54045" spans="21:42" ht="15" customHeight="1" x14ac:dyDescent="0.25">
      <c r="U54045" s="104"/>
      <c r="AB54045" s="104"/>
      <c r="AC54045" s="104"/>
      <c r="AF54045" s="104"/>
      <c r="AG54045" s="104"/>
      <c r="AK54045" s="104"/>
      <c r="AL54045" s="104"/>
      <c r="AO54045" s="104"/>
      <c r="AP54045" s="104"/>
    </row>
    <row r="54046" spans="21:42" ht="15" customHeight="1" x14ac:dyDescent="0.25">
      <c r="U54046" s="104"/>
      <c r="AB54046" s="104"/>
      <c r="AC54046" s="104"/>
      <c r="AF54046" s="104"/>
      <c r="AG54046" s="104"/>
      <c r="AK54046" s="104"/>
      <c r="AL54046" s="104"/>
      <c r="AO54046" s="104"/>
      <c r="AP54046" s="104"/>
    </row>
    <row r="54047" spans="21:42" ht="15" customHeight="1" x14ac:dyDescent="0.25">
      <c r="U54047" s="104"/>
      <c r="AB54047" s="104"/>
      <c r="AC54047" s="104"/>
      <c r="AF54047" s="104"/>
      <c r="AG54047" s="104"/>
      <c r="AK54047" s="104"/>
      <c r="AL54047" s="104"/>
      <c r="AO54047" s="104"/>
      <c r="AP54047" s="104"/>
    </row>
    <row r="54048" spans="21:42" ht="15" customHeight="1" x14ac:dyDescent="0.25">
      <c r="U54048" s="104"/>
      <c r="AB54048" s="104"/>
      <c r="AC54048" s="104"/>
      <c r="AF54048" s="104"/>
      <c r="AG54048" s="104"/>
      <c r="AK54048" s="104"/>
      <c r="AL54048" s="104"/>
      <c r="AO54048" s="104"/>
      <c r="AP54048" s="104"/>
    </row>
    <row r="54049" spans="21:42" ht="15" customHeight="1" x14ac:dyDescent="0.25">
      <c r="U54049" s="104"/>
      <c r="AB54049" s="104"/>
      <c r="AC54049" s="104"/>
      <c r="AF54049" s="104"/>
      <c r="AG54049" s="104"/>
      <c r="AK54049" s="104"/>
      <c r="AL54049" s="104"/>
      <c r="AO54049" s="104"/>
      <c r="AP54049" s="104"/>
    </row>
    <row r="54050" spans="21:42" ht="15" customHeight="1" x14ac:dyDescent="0.25">
      <c r="U54050" s="104"/>
      <c r="AB54050" s="104"/>
      <c r="AC54050" s="104"/>
      <c r="AF54050" s="104"/>
      <c r="AG54050" s="104"/>
      <c r="AK54050" s="104"/>
      <c r="AL54050" s="104"/>
      <c r="AO54050" s="104"/>
      <c r="AP54050" s="104"/>
    </row>
    <row r="54051" spans="21:42" ht="15" customHeight="1" x14ac:dyDescent="0.25">
      <c r="U54051" s="104"/>
      <c r="AB54051" s="104"/>
      <c r="AC54051" s="104"/>
      <c r="AF54051" s="104"/>
      <c r="AG54051" s="104"/>
      <c r="AK54051" s="104"/>
      <c r="AL54051" s="104"/>
      <c r="AO54051" s="104"/>
      <c r="AP54051" s="104"/>
    </row>
    <row r="54052" spans="21:42" ht="15" customHeight="1" x14ac:dyDescent="0.25">
      <c r="U54052" s="104"/>
      <c r="AB54052" s="104"/>
      <c r="AC54052" s="104"/>
      <c r="AF54052" s="104"/>
      <c r="AG54052" s="104"/>
      <c r="AK54052" s="104"/>
      <c r="AL54052" s="104"/>
      <c r="AO54052" s="104"/>
      <c r="AP54052" s="104"/>
    </row>
    <row r="54053" spans="21:42" ht="15" customHeight="1" x14ac:dyDescent="0.25">
      <c r="U54053" s="104"/>
      <c r="AB54053" s="104"/>
      <c r="AC54053" s="104"/>
      <c r="AF54053" s="104"/>
      <c r="AG54053" s="104"/>
      <c r="AK54053" s="104"/>
      <c r="AL54053" s="104"/>
      <c r="AO54053" s="104"/>
      <c r="AP54053" s="104"/>
    </row>
    <row r="54054" spans="21:42" ht="15" customHeight="1" x14ac:dyDescent="0.25">
      <c r="U54054" s="104"/>
      <c r="AB54054" s="104"/>
      <c r="AC54054" s="104"/>
      <c r="AF54054" s="104"/>
      <c r="AG54054" s="104"/>
      <c r="AK54054" s="104"/>
      <c r="AL54054" s="104"/>
      <c r="AO54054" s="104"/>
      <c r="AP54054" s="104"/>
    </row>
    <row r="54055" spans="21:42" ht="15" customHeight="1" x14ac:dyDescent="0.25">
      <c r="U54055" s="104"/>
      <c r="AB54055" s="104"/>
      <c r="AC54055" s="104"/>
      <c r="AF54055" s="104"/>
      <c r="AG54055" s="104"/>
      <c r="AK54055" s="104"/>
      <c r="AL54055" s="104"/>
      <c r="AO54055" s="104"/>
      <c r="AP54055" s="104"/>
    </row>
    <row r="54056" spans="21:42" ht="15" customHeight="1" x14ac:dyDescent="0.25">
      <c r="U54056" s="104"/>
      <c r="AB54056" s="104"/>
      <c r="AC54056" s="104"/>
      <c r="AF54056" s="104"/>
      <c r="AG54056" s="104"/>
      <c r="AK54056" s="104"/>
      <c r="AL54056" s="104"/>
      <c r="AO54056" s="104"/>
      <c r="AP54056" s="104"/>
    </row>
    <row r="54057" spans="21:42" ht="15" customHeight="1" x14ac:dyDescent="0.25">
      <c r="U54057" s="104"/>
      <c r="AB54057" s="104"/>
      <c r="AC54057" s="104"/>
      <c r="AF54057" s="104"/>
      <c r="AG54057" s="104"/>
      <c r="AK54057" s="104"/>
      <c r="AL54057" s="104"/>
      <c r="AO54057" s="104"/>
      <c r="AP54057" s="104"/>
    </row>
    <row r="54058" spans="21:42" ht="15" customHeight="1" x14ac:dyDescent="0.25">
      <c r="U54058" s="104"/>
      <c r="AB54058" s="104"/>
      <c r="AC54058" s="104"/>
      <c r="AF54058" s="104"/>
      <c r="AG54058" s="104"/>
      <c r="AK54058" s="104"/>
      <c r="AL54058" s="104"/>
      <c r="AO54058" s="104"/>
      <c r="AP54058" s="104"/>
    </row>
    <row r="54059" spans="21:42" ht="15" customHeight="1" x14ac:dyDescent="0.25">
      <c r="U54059" s="104"/>
      <c r="AB54059" s="104"/>
      <c r="AC54059" s="104"/>
      <c r="AF54059" s="104"/>
      <c r="AG54059" s="104"/>
      <c r="AK54059" s="104"/>
      <c r="AL54059" s="104"/>
      <c r="AO54059" s="104"/>
      <c r="AP54059" s="104"/>
    </row>
    <row r="54060" spans="21:42" ht="15" customHeight="1" x14ac:dyDescent="0.25">
      <c r="U54060" s="104"/>
      <c r="AB54060" s="104"/>
      <c r="AC54060" s="104"/>
      <c r="AF54060" s="104"/>
      <c r="AG54060" s="104"/>
      <c r="AK54060" s="104"/>
      <c r="AL54060" s="104"/>
      <c r="AO54060" s="104"/>
      <c r="AP54060" s="104"/>
    </row>
    <row r="54061" spans="21:42" ht="15" customHeight="1" x14ac:dyDescent="0.25">
      <c r="U54061" s="104"/>
      <c r="AB54061" s="104"/>
      <c r="AC54061" s="104"/>
      <c r="AF54061" s="104"/>
      <c r="AG54061" s="104"/>
      <c r="AK54061" s="104"/>
      <c r="AL54061" s="104"/>
      <c r="AO54061" s="104"/>
      <c r="AP54061" s="104"/>
    </row>
    <row r="54062" spans="21:42" ht="15" customHeight="1" x14ac:dyDescent="0.25">
      <c r="U54062" s="104"/>
      <c r="AB54062" s="104"/>
      <c r="AC54062" s="104"/>
      <c r="AF54062" s="104"/>
      <c r="AG54062" s="104"/>
      <c r="AK54062" s="104"/>
      <c r="AL54062" s="104"/>
      <c r="AO54062" s="104"/>
      <c r="AP54062" s="104"/>
    </row>
    <row r="54063" spans="21:42" ht="15" customHeight="1" x14ac:dyDescent="0.25">
      <c r="U54063" s="104"/>
      <c r="AB54063" s="104"/>
      <c r="AC54063" s="104"/>
      <c r="AF54063" s="104"/>
      <c r="AG54063" s="104"/>
      <c r="AK54063" s="104"/>
      <c r="AL54063" s="104"/>
      <c r="AO54063" s="104"/>
      <c r="AP54063" s="104"/>
    </row>
    <row r="54064" spans="21:42" ht="15" customHeight="1" x14ac:dyDescent="0.25">
      <c r="U54064" s="104"/>
      <c r="AB54064" s="104"/>
      <c r="AC54064" s="104"/>
      <c r="AF54064" s="104"/>
      <c r="AG54064" s="104"/>
      <c r="AK54064" s="104"/>
      <c r="AL54064" s="104"/>
      <c r="AO54064" s="104"/>
      <c r="AP54064" s="104"/>
    </row>
    <row r="54065" spans="21:42" ht="15" customHeight="1" x14ac:dyDescent="0.25">
      <c r="U54065" s="104"/>
      <c r="AB54065" s="104"/>
      <c r="AC54065" s="104"/>
      <c r="AF54065" s="104"/>
      <c r="AG54065" s="104"/>
      <c r="AK54065" s="104"/>
      <c r="AL54065" s="104"/>
      <c r="AO54065" s="104"/>
      <c r="AP54065" s="104"/>
    </row>
    <row r="54066" spans="21:42" ht="15" customHeight="1" x14ac:dyDescent="0.25">
      <c r="U54066" s="104"/>
      <c r="AB54066" s="104"/>
      <c r="AC54066" s="104"/>
      <c r="AF54066" s="104"/>
      <c r="AG54066" s="104"/>
      <c r="AK54066" s="104"/>
      <c r="AL54066" s="104"/>
      <c r="AO54066" s="104"/>
      <c r="AP54066" s="104"/>
    </row>
    <row r="54067" spans="21:42" ht="15" customHeight="1" x14ac:dyDescent="0.25">
      <c r="U54067" s="104"/>
      <c r="AB54067" s="104"/>
      <c r="AC54067" s="104"/>
      <c r="AF54067" s="104"/>
      <c r="AG54067" s="104"/>
      <c r="AK54067" s="104"/>
      <c r="AL54067" s="104"/>
      <c r="AO54067" s="104"/>
      <c r="AP54067" s="104"/>
    </row>
    <row r="54068" spans="21:42" ht="15" customHeight="1" x14ac:dyDescent="0.25">
      <c r="U54068" s="104"/>
      <c r="AB54068" s="104"/>
      <c r="AC54068" s="104"/>
      <c r="AF54068" s="104"/>
      <c r="AG54068" s="104"/>
      <c r="AK54068" s="104"/>
      <c r="AL54068" s="104"/>
      <c r="AO54068" s="104"/>
      <c r="AP54068" s="104"/>
    </row>
    <row r="54069" spans="21:42" ht="15" customHeight="1" x14ac:dyDescent="0.25">
      <c r="U54069" s="104"/>
      <c r="AB54069" s="104"/>
      <c r="AC54069" s="104"/>
      <c r="AF54069" s="104"/>
      <c r="AG54069" s="104"/>
      <c r="AK54069" s="104"/>
      <c r="AL54069" s="104"/>
      <c r="AO54069" s="104"/>
      <c r="AP54069" s="104"/>
    </row>
    <row r="54070" spans="21:42" ht="15" customHeight="1" x14ac:dyDescent="0.25">
      <c r="U54070" s="104"/>
      <c r="AB54070" s="104"/>
      <c r="AC54070" s="104"/>
      <c r="AF54070" s="104"/>
      <c r="AG54070" s="104"/>
      <c r="AK54070" s="104"/>
      <c r="AL54070" s="104"/>
      <c r="AO54070" s="104"/>
      <c r="AP54070" s="104"/>
    </row>
    <row r="54071" spans="21:42" ht="15" customHeight="1" x14ac:dyDescent="0.25">
      <c r="U54071" s="104"/>
      <c r="AB54071" s="104"/>
      <c r="AC54071" s="104"/>
      <c r="AF54071" s="104"/>
      <c r="AG54071" s="104"/>
      <c r="AK54071" s="104"/>
      <c r="AL54071" s="104"/>
      <c r="AO54071" s="104"/>
      <c r="AP54071" s="104"/>
    </row>
    <row r="54072" spans="21:42" ht="15" customHeight="1" x14ac:dyDescent="0.25">
      <c r="U54072" s="104"/>
      <c r="AB54072" s="104"/>
      <c r="AC54072" s="104"/>
      <c r="AF54072" s="104"/>
      <c r="AG54072" s="104"/>
      <c r="AK54072" s="104"/>
      <c r="AL54072" s="104"/>
      <c r="AO54072" s="104"/>
      <c r="AP54072" s="104"/>
    </row>
    <row r="54073" spans="21:42" ht="15" customHeight="1" x14ac:dyDescent="0.25">
      <c r="U54073" s="104"/>
      <c r="AB54073" s="104"/>
      <c r="AC54073" s="104"/>
      <c r="AF54073" s="104"/>
      <c r="AG54073" s="104"/>
      <c r="AK54073" s="104"/>
      <c r="AL54073" s="104"/>
      <c r="AO54073" s="104"/>
      <c r="AP54073" s="104"/>
    </row>
    <row r="54074" spans="21:42" ht="15" customHeight="1" x14ac:dyDescent="0.25">
      <c r="U54074" s="104"/>
      <c r="AB54074" s="104"/>
      <c r="AC54074" s="104"/>
      <c r="AF54074" s="104"/>
      <c r="AG54074" s="104"/>
      <c r="AK54074" s="104"/>
      <c r="AL54074" s="104"/>
      <c r="AO54074" s="104"/>
      <c r="AP54074" s="104"/>
    </row>
    <row r="54075" spans="21:42" ht="15" customHeight="1" x14ac:dyDescent="0.25">
      <c r="U54075" s="104"/>
      <c r="AB54075" s="104"/>
      <c r="AC54075" s="104"/>
      <c r="AF54075" s="104"/>
      <c r="AG54075" s="104"/>
      <c r="AK54075" s="104"/>
      <c r="AL54075" s="104"/>
      <c r="AO54075" s="104"/>
      <c r="AP54075" s="104"/>
    </row>
    <row r="54076" spans="21:42" ht="15" customHeight="1" x14ac:dyDescent="0.25">
      <c r="U54076" s="104"/>
      <c r="AB54076" s="104"/>
      <c r="AC54076" s="104"/>
      <c r="AF54076" s="104"/>
      <c r="AG54076" s="104"/>
      <c r="AK54076" s="104"/>
      <c r="AL54076" s="104"/>
      <c r="AO54076" s="104"/>
      <c r="AP54076" s="104"/>
    </row>
    <row r="54077" spans="21:42" ht="15" customHeight="1" x14ac:dyDescent="0.25">
      <c r="U54077" s="104"/>
      <c r="AB54077" s="104"/>
      <c r="AC54077" s="104"/>
      <c r="AF54077" s="104"/>
      <c r="AG54077" s="104"/>
      <c r="AK54077" s="104"/>
      <c r="AL54077" s="104"/>
      <c r="AO54077" s="104"/>
      <c r="AP54077" s="104"/>
    </row>
    <row r="54078" spans="21:42" ht="15" customHeight="1" x14ac:dyDescent="0.25">
      <c r="U54078" s="104"/>
      <c r="AB54078" s="104"/>
      <c r="AC54078" s="104"/>
      <c r="AF54078" s="104"/>
      <c r="AG54078" s="104"/>
      <c r="AK54078" s="104"/>
      <c r="AL54078" s="104"/>
      <c r="AO54078" s="104"/>
      <c r="AP54078" s="104"/>
    </row>
    <row r="54079" spans="21:42" ht="15" customHeight="1" x14ac:dyDescent="0.25">
      <c r="U54079" s="104"/>
      <c r="AB54079" s="104"/>
      <c r="AC54079" s="104"/>
      <c r="AF54079" s="104"/>
      <c r="AG54079" s="104"/>
      <c r="AK54079" s="104"/>
      <c r="AL54079" s="104"/>
      <c r="AO54079" s="104"/>
      <c r="AP54079" s="104"/>
    </row>
    <row r="54080" spans="21:42" ht="15" customHeight="1" x14ac:dyDescent="0.25">
      <c r="U54080" s="104"/>
      <c r="AB54080" s="104"/>
      <c r="AC54080" s="104"/>
      <c r="AF54080" s="104"/>
      <c r="AG54080" s="104"/>
      <c r="AK54080" s="104"/>
      <c r="AL54080" s="104"/>
      <c r="AO54080" s="104"/>
      <c r="AP54080" s="104"/>
    </row>
    <row r="54081" spans="21:42" ht="15" customHeight="1" x14ac:dyDescent="0.25">
      <c r="U54081" s="104"/>
      <c r="AB54081" s="104"/>
      <c r="AC54081" s="104"/>
      <c r="AF54081" s="104"/>
      <c r="AG54081" s="104"/>
      <c r="AK54081" s="104"/>
      <c r="AL54081" s="104"/>
      <c r="AO54081" s="104"/>
      <c r="AP54081" s="104"/>
    </row>
    <row r="54082" spans="21:42" ht="15" customHeight="1" x14ac:dyDescent="0.25">
      <c r="U54082" s="104"/>
      <c r="AB54082" s="104"/>
      <c r="AC54082" s="104"/>
      <c r="AF54082" s="104"/>
      <c r="AG54082" s="104"/>
      <c r="AK54082" s="104"/>
      <c r="AL54082" s="104"/>
      <c r="AO54082" s="104"/>
      <c r="AP54082" s="104"/>
    </row>
    <row r="54083" spans="21:42" ht="15" customHeight="1" x14ac:dyDescent="0.25">
      <c r="U54083" s="104"/>
      <c r="AB54083" s="104"/>
      <c r="AC54083" s="104"/>
      <c r="AF54083" s="104"/>
      <c r="AG54083" s="104"/>
      <c r="AK54083" s="104"/>
      <c r="AL54083" s="104"/>
      <c r="AO54083" s="104"/>
      <c r="AP54083" s="104"/>
    </row>
    <row r="54084" spans="21:42" ht="15" customHeight="1" x14ac:dyDescent="0.25">
      <c r="U54084" s="104"/>
      <c r="AB54084" s="104"/>
      <c r="AC54084" s="104"/>
      <c r="AF54084" s="104"/>
      <c r="AG54084" s="104"/>
      <c r="AK54084" s="104"/>
      <c r="AL54084" s="104"/>
      <c r="AO54084" s="104"/>
      <c r="AP54084" s="104"/>
    </row>
    <row r="54085" spans="21:42" ht="15" customHeight="1" x14ac:dyDescent="0.25">
      <c r="U54085" s="104"/>
      <c r="AB54085" s="104"/>
      <c r="AC54085" s="104"/>
      <c r="AF54085" s="104"/>
      <c r="AG54085" s="104"/>
      <c r="AK54085" s="104"/>
      <c r="AL54085" s="104"/>
      <c r="AO54085" s="104"/>
      <c r="AP54085" s="104"/>
    </row>
    <row r="54086" spans="21:42" ht="15" customHeight="1" x14ac:dyDescent="0.25">
      <c r="U54086" s="104"/>
      <c r="AB54086" s="104"/>
      <c r="AC54086" s="104"/>
      <c r="AF54086" s="104"/>
      <c r="AG54086" s="104"/>
      <c r="AK54086" s="104"/>
      <c r="AL54086" s="104"/>
      <c r="AO54086" s="104"/>
      <c r="AP54086" s="104"/>
    </row>
    <row r="54087" spans="21:42" ht="15" customHeight="1" x14ac:dyDescent="0.25">
      <c r="U54087" s="104"/>
      <c r="AB54087" s="104"/>
      <c r="AC54087" s="104"/>
      <c r="AF54087" s="104"/>
      <c r="AG54087" s="104"/>
      <c r="AK54087" s="104"/>
      <c r="AL54087" s="104"/>
      <c r="AO54087" s="104"/>
      <c r="AP54087" s="104"/>
    </row>
    <row r="54088" spans="21:42" ht="15" customHeight="1" x14ac:dyDescent="0.25">
      <c r="U54088" s="104"/>
      <c r="AB54088" s="104"/>
      <c r="AC54088" s="104"/>
      <c r="AF54088" s="104"/>
      <c r="AG54088" s="104"/>
      <c r="AK54088" s="104"/>
      <c r="AL54088" s="104"/>
      <c r="AO54088" s="104"/>
      <c r="AP54088" s="104"/>
    </row>
    <row r="54089" spans="21:42" ht="15" customHeight="1" x14ac:dyDescent="0.25">
      <c r="U54089" s="104"/>
      <c r="AB54089" s="104"/>
      <c r="AC54089" s="104"/>
      <c r="AF54089" s="104"/>
      <c r="AG54089" s="104"/>
      <c r="AK54089" s="104"/>
      <c r="AL54089" s="104"/>
      <c r="AO54089" s="104"/>
      <c r="AP54089" s="104"/>
    </row>
    <row r="54090" spans="21:42" ht="15" customHeight="1" x14ac:dyDescent="0.25">
      <c r="U54090" s="104"/>
      <c r="AB54090" s="104"/>
      <c r="AC54090" s="104"/>
      <c r="AF54090" s="104"/>
      <c r="AG54090" s="104"/>
      <c r="AK54090" s="104"/>
      <c r="AL54090" s="104"/>
      <c r="AO54090" s="104"/>
      <c r="AP54090" s="104"/>
    </row>
    <row r="54091" spans="21:42" ht="15" customHeight="1" x14ac:dyDescent="0.25">
      <c r="U54091" s="104"/>
      <c r="AB54091" s="104"/>
      <c r="AC54091" s="104"/>
      <c r="AF54091" s="104"/>
      <c r="AG54091" s="104"/>
      <c r="AK54091" s="104"/>
      <c r="AL54091" s="104"/>
      <c r="AO54091" s="104"/>
      <c r="AP54091" s="104"/>
    </row>
    <row r="54092" spans="21:42" ht="15" customHeight="1" x14ac:dyDescent="0.25">
      <c r="U54092" s="104"/>
      <c r="AB54092" s="104"/>
      <c r="AC54092" s="104"/>
      <c r="AF54092" s="104"/>
      <c r="AG54092" s="104"/>
      <c r="AK54092" s="104"/>
      <c r="AL54092" s="104"/>
      <c r="AO54092" s="104"/>
      <c r="AP54092" s="104"/>
    </row>
    <row r="54093" spans="21:42" ht="15" customHeight="1" x14ac:dyDescent="0.25">
      <c r="U54093" s="104"/>
      <c r="AB54093" s="104"/>
      <c r="AC54093" s="104"/>
      <c r="AF54093" s="104"/>
      <c r="AG54093" s="104"/>
      <c r="AK54093" s="104"/>
      <c r="AL54093" s="104"/>
      <c r="AO54093" s="104"/>
      <c r="AP54093" s="104"/>
    </row>
    <row r="54094" spans="21:42" ht="15" customHeight="1" x14ac:dyDescent="0.25">
      <c r="U54094" s="104"/>
      <c r="AB54094" s="104"/>
      <c r="AC54094" s="104"/>
      <c r="AF54094" s="104"/>
      <c r="AG54094" s="104"/>
      <c r="AK54094" s="104"/>
      <c r="AL54094" s="104"/>
      <c r="AO54094" s="104"/>
      <c r="AP54094" s="104"/>
    </row>
    <row r="54095" spans="21:42" ht="15" customHeight="1" x14ac:dyDescent="0.25">
      <c r="U54095" s="104"/>
      <c r="AB54095" s="104"/>
      <c r="AC54095" s="104"/>
      <c r="AF54095" s="104"/>
      <c r="AG54095" s="104"/>
      <c r="AK54095" s="104"/>
      <c r="AL54095" s="104"/>
      <c r="AO54095" s="104"/>
      <c r="AP54095" s="104"/>
    </row>
    <row r="54096" spans="21:42" ht="15" customHeight="1" x14ac:dyDescent="0.25">
      <c r="U54096" s="104"/>
      <c r="AB54096" s="104"/>
      <c r="AC54096" s="104"/>
      <c r="AF54096" s="104"/>
      <c r="AG54096" s="104"/>
      <c r="AK54096" s="104"/>
      <c r="AL54096" s="104"/>
      <c r="AO54096" s="104"/>
      <c r="AP54096" s="104"/>
    </row>
    <row r="54097" spans="21:42" ht="15" customHeight="1" x14ac:dyDescent="0.25">
      <c r="U54097" s="104"/>
      <c r="AB54097" s="104"/>
      <c r="AC54097" s="104"/>
      <c r="AF54097" s="104"/>
      <c r="AG54097" s="104"/>
      <c r="AK54097" s="104"/>
      <c r="AL54097" s="104"/>
      <c r="AO54097" s="104"/>
      <c r="AP54097" s="104"/>
    </row>
    <row r="54098" spans="21:42" ht="15" customHeight="1" x14ac:dyDescent="0.25">
      <c r="U54098" s="104"/>
      <c r="AB54098" s="104"/>
      <c r="AC54098" s="104"/>
      <c r="AF54098" s="104"/>
      <c r="AG54098" s="104"/>
      <c r="AK54098" s="104"/>
      <c r="AL54098" s="104"/>
      <c r="AO54098" s="104"/>
      <c r="AP54098" s="104"/>
    </row>
    <row r="54099" spans="21:42" ht="15" customHeight="1" x14ac:dyDescent="0.25">
      <c r="U54099" s="104"/>
      <c r="AB54099" s="104"/>
      <c r="AC54099" s="104"/>
      <c r="AF54099" s="104"/>
      <c r="AG54099" s="104"/>
      <c r="AK54099" s="104"/>
      <c r="AL54099" s="104"/>
      <c r="AO54099" s="104"/>
      <c r="AP54099" s="104"/>
    </row>
    <row r="54100" spans="21:42" ht="15" customHeight="1" x14ac:dyDescent="0.25">
      <c r="U54100" s="104"/>
      <c r="AB54100" s="104"/>
      <c r="AC54100" s="104"/>
      <c r="AF54100" s="104"/>
      <c r="AG54100" s="104"/>
      <c r="AK54100" s="104"/>
      <c r="AL54100" s="104"/>
      <c r="AO54100" s="104"/>
      <c r="AP54100" s="104"/>
    </row>
    <row r="54101" spans="21:42" ht="15" customHeight="1" x14ac:dyDescent="0.25">
      <c r="U54101" s="104"/>
      <c r="AB54101" s="104"/>
      <c r="AC54101" s="104"/>
      <c r="AF54101" s="104"/>
      <c r="AG54101" s="104"/>
      <c r="AK54101" s="104"/>
      <c r="AL54101" s="104"/>
      <c r="AO54101" s="104"/>
      <c r="AP54101" s="104"/>
    </row>
    <row r="54102" spans="21:42" ht="15" customHeight="1" x14ac:dyDescent="0.25">
      <c r="U54102" s="104"/>
      <c r="AB54102" s="104"/>
      <c r="AC54102" s="104"/>
      <c r="AF54102" s="104"/>
      <c r="AG54102" s="104"/>
      <c r="AK54102" s="104"/>
      <c r="AL54102" s="104"/>
      <c r="AO54102" s="104"/>
      <c r="AP54102" s="104"/>
    </row>
    <row r="54103" spans="21:42" ht="15" customHeight="1" x14ac:dyDescent="0.25">
      <c r="U54103" s="104"/>
      <c r="AB54103" s="104"/>
      <c r="AC54103" s="104"/>
      <c r="AF54103" s="104"/>
      <c r="AG54103" s="104"/>
      <c r="AK54103" s="104"/>
      <c r="AL54103" s="104"/>
      <c r="AO54103" s="104"/>
      <c r="AP54103" s="104"/>
    </row>
    <row r="54104" spans="21:42" ht="15" customHeight="1" x14ac:dyDescent="0.25">
      <c r="U54104" s="104"/>
      <c r="AB54104" s="104"/>
      <c r="AC54104" s="104"/>
      <c r="AF54104" s="104"/>
      <c r="AG54104" s="104"/>
      <c r="AK54104" s="104"/>
      <c r="AL54104" s="104"/>
      <c r="AO54104" s="104"/>
      <c r="AP54104" s="104"/>
    </row>
    <row r="54105" spans="21:42" ht="15" customHeight="1" x14ac:dyDescent="0.25">
      <c r="U54105" s="104"/>
      <c r="AB54105" s="104"/>
      <c r="AC54105" s="104"/>
      <c r="AF54105" s="104"/>
      <c r="AG54105" s="104"/>
      <c r="AK54105" s="104"/>
      <c r="AL54105" s="104"/>
      <c r="AO54105" s="104"/>
      <c r="AP54105" s="104"/>
    </row>
    <row r="54106" spans="21:42" ht="15" customHeight="1" x14ac:dyDescent="0.25">
      <c r="U54106" s="104"/>
      <c r="AB54106" s="104"/>
      <c r="AC54106" s="104"/>
      <c r="AF54106" s="104"/>
      <c r="AG54106" s="104"/>
      <c r="AK54106" s="104"/>
      <c r="AL54106" s="104"/>
      <c r="AO54106" s="104"/>
      <c r="AP54106" s="104"/>
    </row>
    <row r="54107" spans="21:42" ht="15" customHeight="1" x14ac:dyDescent="0.25">
      <c r="U54107" s="104"/>
      <c r="AB54107" s="104"/>
      <c r="AC54107" s="104"/>
      <c r="AF54107" s="104"/>
      <c r="AG54107" s="104"/>
      <c r="AK54107" s="104"/>
      <c r="AL54107" s="104"/>
      <c r="AO54107" s="104"/>
      <c r="AP54107" s="104"/>
    </row>
    <row r="54108" spans="21:42" ht="15" customHeight="1" x14ac:dyDescent="0.25">
      <c r="U54108" s="104"/>
      <c r="AB54108" s="104"/>
      <c r="AC54108" s="104"/>
      <c r="AF54108" s="104"/>
      <c r="AG54108" s="104"/>
      <c r="AK54108" s="104"/>
      <c r="AL54108" s="104"/>
      <c r="AO54108" s="104"/>
      <c r="AP54108" s="104"/>
    </row>
    <row r="54109" spans="21:42" ht="15" customHeight="1" x14ac:dyDescent="0.25">
      <c r="U54109" s="104"/>
      <c r="AB54109" s="104"/>
      <c r="AC54109" s="104"/>
      <c r="AF54109" s="104"/>
      <c r="AG54109" s="104"/>
      <c r="AK54109" s="104"/>
      <c r="AL54109" s="104"/>
      <c r="AO54109" s="104"/>
      <c r="AP54109" s="104"/>
    </row>
    <row r="54110" spans="21:42" ht="15" customHeight="1" x14ac:dyDescent="0.25">
      <c r="U54110" s="104"/>
      <c r="AB54110" s="104"/>
      <c r="AC54110" s="104"/>
      <c r="AF54110" s="104"/>
      <c r="AG54110" s="104"/>
      <c r="AK54110" s="104"/>
      <c r="AL54110" s="104"/>
      <c r="AO54110" s="104"/>
      <c r="AP54110" s="104"/>
    </row>
    <row r="54111" spans="21:42" ht="15" customHeight="1" x14ac:dyDescent="0.25">
      <c r="U54111" s="104"/>
      <c r="AB54111" s="104"/>
      <c r="AC54111" s="104"/>
      <c r="AF54111" s="104"/>
      <c r="AG54111" s="104"/>
      <c r="AK54111" s="104"/>
      <c r="AL54111" s="104"/>
      <c r="AO54111" s="104"/>
      <c r="AP54111" s="104"/>
    </row>
    <row r="54112" spans="21:42" ht="15" customHeight="1" x14ac:dyDescent="0.25">
      <c r="U54112" s="104"/>
      <c r="AB54112" s="104"/>
      <c r="AC54112" s="104"/>
      <c r="AF54112" s="104"/>
      <c r="AG54112" s="104"/>
      <c r="AK54112" s="104"/>
      <c r="AL54112" s="104"/>
      <c r="AO54112" s="104"/>
      <c r="AP54112" s="104"/>
    </row>
    <row r="54113" spans="21:42" ht="15" customHeight="1" x14ac:dyDescent="0.25">
      <c r="U54113" s="104"/>
      <c r="AB54113" s="104"/>
      <c r="AC54113" s="104"/>
      <c r="AF54113" s="104"/>
      <c r="AG54113" s="104"/>
      <c r="AK54113" s="104"/>
      <c r="AL54113" s="104"/>
      <c r="AO54113" s="104"/>
      <c r="AP54113" s="104"/>
    </row>
    <row r="54114" spans="21:42" ht="15" customHeight="1" x14ac:dyDescent="0.25">
      <c r="U54114" s="104"/>
      <c r="AB54114" s="104"/>
      <c r="AC54114" s="104"/>
      <c r="AF54114" s="104"/>
      <c r="AG54114" s="104"/>
      <c r="AK54114" s="104"/>
      <c r="AL54114" s="104"/>
      <c r="AO54114" s="104"/>
      <c r="AP54114" s="104"/>
    </row>
    <row r="54115" spans="21:42" ht="15" customHeight="1" x14ac:dyDescent="0.25">
      <c r="U54115" s="104"/>
      <c r="AB54115" s="104"/>
      <c r="AC54115" s="104"/>
      <c r="AF54115" s="104"/>
      <c r="AG54115" s="104"/>
      <c r="AK54115" s="104"/>
      <c r="AL54115" s="104"/>
      <c r="AO54115" s="104"/>
      <c r="AP54115" s="104"/>
    </row>
    <row r="54116" spans="21:42" ht="15" customHeight="1" x14ac:dyDescent="0.25">
      <c r="U54116" s="104"/>
      <c r="AB54116" s="104"/>
      <c r="AC54116" s="104"/>
      <c r="AF54116" s="104"/>
      <c r="AG54116" s="104"/>
      <c r="AK54116" s="104"/>
      <c r="AL54116" s="104"/>
      <c r="AO54116" s="104"/>
      <c r="AP54116" s="104"/>
    </row>
    <row r="54117" spans="21:42" ht="15" customHeight="1" x14ac:dyDescent="0.25">
      <c r="U54117" s="104"/>
      <c r="AB54117" s="104"/>
      <c r="AC54117" s="104"/>
      <c r="AF54117" s="104"/>
      <c r="AG54117" s="104"/>
      <c r="AK54117" s="104"/>
      <c r="AL54117" s="104"/>
      <c r="AO54117" s="104"/>
      <c r="AP54117" s="104"/>
    </row>
    <row r="54118" spans="21:42" ht="15" customHeight="1" x14ac:dyDescent="0.25">
      <c r="U54118" s="104"/>
      <c r="AB54118" s="104"/>
      <c r="AC54118" s="104"/>
      <c r="AF54118" s="104"/>
      <c r="AG54118" s="104"/>
      <c r="AK54118" s="104"/>
      <c r="AL54118" s="104"/>
      <c r="AO54118" s="104"/>
      <c r="AP54118" s="104"/>
    </row>
    <row r="54119" spans="21:42" ht="15" customHeight="1" x14ac:dyDescent="0.25">
      <c r="U54119" s="104"/>
      <c r="AB54119" s="104"/>
      <c r="AC54119" s="104"/>
      <c r="AF54119" s="104"/>
      <c r="AG54119" s="104"/>
      <c r="AK54119" s="104"/>
      <c r="AL54119" s="104"/>
      <c r="AO54119" s="104"/>
      <c r="AP54119" s="104"/>
    </row>
    <row r="54120" spans="21:42" ht="15" customHeight="1" x14ac:dyDescent="0.25">
      <c r="U54120" s="104"/>
      <c r="AB54120" s="104"/>
      <c r="AC54120" s="104"/>
      <c r="AF54120" s="104"/>
      <c r="AG54120" s="104"/>
      <c r="AK54120" s="104"/>
      <c r="AL54120" s="104"/>
      <c r="AO54120" s="104"/>
      <c r="AP54120" s="104"/>
    </row>
    <row r="54121" spans="21:42" ht="15" customHeight="1" x14ac:dyDescent="0.25">
      <c r="U54121" s="104"/>
      <c r="AB54121" s="104"/>
      <c r="AC54121" s="104"/>
      <c r="AF54121" s="104"/>
      <c r="AG54121" s="104"/>
      <c r="AK54121" s="104"/>
      <c r="AL54121" s="104"/>
      <c r="AO54121" s="104"/>
      <c r="AP54121" s="104"/>
    </row>
    <row r="54122" spans="21:42" ht="15" customHeight="1" x14ac:dyDescent="0.25">
      <c r="U54122" s="104"/>
      <c r="AB54122" s="104"/>
      <c r="AC54122" s="104"/>
      <c r="AF54122" s="104"/>
      <c r="AG54122" s="104"/>
      <c r="AK54122" s="104"/>
      <c r="AL54122" s="104"/>
      <c r="AO54122" s="104"/>
      <c r="AP54122" s="104"/>
    </row>
    <row r="54123" spans="21:42" ht="15" customHeight="1" x14ac:dyDescent="0.25">
      <c r="U54123" s="104"/>
      <c r="AB54123" s="104"/>
      <c r="AC54123" s="104"/>
      <c r="AF54123" s="104"/>
      <c r="AG54123" s="104"/>
      <c r="AK54123" s="104"/>
      <c r="AL54123" s="104"/>
      <c r="AO54123" s="104"/>
      <c r="AP54123" s="104"/>
    </row>
    <row r="54124" spans="21:42" ht="15" customHeight="1" x14ac:dyDescent="0.25">
      <c r="U54124" s="104"/>
      <c r="AB54124" s="104"/>
      <c r="AC54124" s="104"/>
      <c r="AF54124" s="104"/>
      <c r="AG54124" s="104"/>
      <c r="AK54124" s="104"/>
      <c r="AL54124" s="104"/>
      <c r="AO54124" s="104"/>
      <c r="AP54124" s="104"/>
    </row>
    <row r="54125" spans="21:42" ht="15" customHeight="1" x14ac:dyDescent="0.25">
      <c r="U54125" s="104"/>
      <c r="AB54125" s="104"/>
      <c r="AC54125" s="104"/>
      <c r="AF54125" s="104"/>
      <c r="AG54125" s="104"/>
      <c r="AK54125" s="104"/>
      <c r="AL54125" s="104"/>
      <c r="AO54125" s="104"/>
      <c r="AP54125" s="104"/>
    </row>
    <row r="54126" spans="21:42" ht="15" customHeight="1" x14ac:dyDescent="0.25">
      <c r="U54126" s="104"/>
      <c r="AB54126" s="104"/>
      <c r="AC54126" s="104"/>
      <c r="AF54126" s="104"/>
      <c r="AG54126" s="104"/>
      <c r="AK54126" s="104"/>
      <c r="AL54126" s="104"/>
      <c r="AO54126" s="104"/>
      <c r="AP54126" s="104"/>
    </row>
    <row r="54127" spans="21:42" ht="15" customHeight="1" x14ac:dyDescent="0.25">
      <c r="U54127" s="104"/>
      <c r="AB54127" s="104"/>
      <c r="AC54127" s="104"/>
      <c r="AF54127" s="104"/>
      <c r="AG54127" s="104"/>
      <c r="AK54127" s="104"/>
      <c r="AL54127" s="104"/>
      <c r="AO54127" s="104"/>
      <c r="AP54127" s="104"/>
    </row>
    <row r="54128" spans="21:42" ht="15" customHeight="1" x14ac:dyDescent="0.25">
      <c r="U54128" s="104"/>
      <c r="AB54128" s="104"/>
      <c r="AC54128" s="104"/>
      <c r="AF54128" s="104"/>
      <c r="AG54128" s="104"/>
      <c r="AK54128" s="104"/>
      <c r="AL54128" s="104"/>
      <c r="AO54128" s="104"/>
      <c r="AP54128" s="104"/>
    </row>
    <row r="54129" spans="21:42" ht="15" customHeight="1" x14ac:dyDescent="0.25">
      <c r="U54129" s="104"/>
      <c r="AB54129" s="104"/>
      <c r="AC54129" s="104"/>
      <c r="AF54129" s="104"/>
      <c r="AG54129" s="104"/>
      <c r="AK54129" s="104"/>
      <c r="AL54129" s="104"/>
      <c r="AO54129" s="104"/>
      <c r="AP54129" s="104"/>
    </row>
    <row r="54130" spans="21:42" ht="15" customHeight="1" x14ac:dyDescent="0.25">
      <c r="U54130" s="104"/>
      <c r="AB54130" s="104"/>
      <c r="AC54130" s="104"/>
      <c r="AF54130" s="104"/>
      <c r="AG54130" s="104"/>
      <c r="AK54130" s="104"/>
      <c r="AL54130" s="104"/>
      <c r="AO54130" s="104"/>
      <c r="AP54130" s="104"/>
    </row>
    <row r="54131" spans="21:42" ht="15" customHeight="1" x14ac:dyDescent="0.25">
      <c r="U54131" s="104"/>
      <c r="AB54131" s="104"/>
      <c r="AC54131" s="104"/>
      <c r="AF54131" s="104"/>
      <c r="AG54131" s="104"/>
      <c r="AK54131" s="104"/>
      <c r="AL54131" s="104"/>
      <c r="AO54131" s="104"/>
      <c r="AP54131" s="104"/>
    </row>
    <row r="54132" spans="21:42" ht="15" customHeight="1" x14ac:dyDescent="0.25">
      <c r="U54132" s="104"/>
      <c r="AB54132" s="104"/>
      <c r="AC54132" s="104"/>
      <c r="AF54132" s="104"/>
      <c r="AG54132" s="104"/>
      <c r="AK54132" s="104"/>
      <c r="AL54132" s="104"/>
      <c r="AO54132" s="104"/>
      <c r="AP54132" s="104"/>
    </row>
    <row r="54133" spans="21:42" ht="15" customHeight="1" x14ac:dyDescent="0.25">
      <c r="U54133" s="104"/>
      <c r="AB54133" s="104"/>
      <c r="AC54133" s="104"/>
      <c r="AF54133" s="104"/>
      <c r="AG54133" s="104"/>
      <c r="AK54133" s="104"/>
      <c r="AL54133" s="104"/>
      <c r="AO54133" s="104"/>
      <c r="AP54133" s="104"/>
    </row>
    <row r="54134" spans="21:42" ht="15" customHeight="1" x14ac:dyDescent="0.25">
      <c r="U54134" s="104"/>
      <c r="AB54134" s="104"/>
      <c r="AC54134" s="104"/>
      <c r="AF54134" s="104"/>
      <c r="AG54134" s="104"/>
      <c r="AK54134" s="104"/>
      <c r="AL54134" s="104"/>
      <c r="AO54134" s="104"/>
      <c r="AP54134" s="104"/>
    </row>
    <row r="54135" spans="21:42" ht="15" customHeight="1" x14ac:dyDescent="0.25">
      <c r="U54135" s="104"/>
      <c r="AB54135" s="104"/>
      <c r="AC54135" s="104"/>
      <c r="AF54135" s="104"/>
      <c r="AG54135" s="104"/>
      <c r="AK54135" s="104"/>
      <c r="AL54135" s="104"/>
      <c r="AO54135" s="104"/>
      <c r="AP54135" s="104"/>
    </row>
    <row r="54136" spans="21:42" ht="15" customHeight="1" x14ac:dyDescent="0.25">
      <c r="U54136" s="104"/>
      <c r="AB54136" s="104"/>
      <c r="AC54136" s="104"/>
      <c r="AF54136" s="104"/>
      <c r="AG54136" s="104"/>
      <c r="AK54136" s="104"/>
      <c r="AL54136" s="104"/>
      <c r="AO54136" s="104"/>
      <c r="AP54136" s="104"/>
    </row>
    <row r="54137" spans="21:42" ht="15" customHeight="1" x14ac:dyDescent="0.25">
      <c r="U54137" s="104"/>
      <c r="AB54137" s="104"/>
      <c r="AC54137" s="104"/>
      <c r="AF54137" s="104"/>
      <c r="AG54137" s="104"/>
      <c r="AK54137" s="104"/>
      <c r="AL54137" s="104"/>
      <c r="AO54137" s="104"/>
      <c r="AP54137" s="104"/>
    </row>
    <row r="54138" spans="21:42" ht="15" customHeight="1" x14ac:dyDescent="0.25">
      <c r="U54138" s="104"/>
      <c r="AB54138" s="104"/>
      <c r="AC54138" s="104"/>
      <c r="AF54138" s="104"/>
      <c r="AG54138" s="104"/>
      <c r="AK54138" s="104"/>
      <c r="AL54138" s="104"/>
      <c r="AO54138" s="104"/>
      <c r="AP54138" s="104"/>
    </row>
    <row r="54139" spans="21:42" ht="15" customHeight="1" x14ac:dyDescent="0.25">
      <c r="U54139" s="104"/>
      <c r="AB54139" s="104"/>
      <c r="AC54139" s="104"/>
      <c r="AF54139" s="104"/>
      <c r="AG54139" s="104"/>
      <c r="AK54139" s="104"/>
      <c r="AL54139" s="104"/>
      <c r="AO54139" s="104"/>
      <c r="AP54139" s="104"/>
    </row>
    <row r="54140" spans="21:42" ht="15" customHeight="1" x14ac:dyDescent="0.25">
      <c r="U54140" s="104"/>
      <c r="AB54140" s="104"/>
      <c r="AC54140" s="104"/>
      <c r="AF54140" s="104"/>
      <c r="AG54140" s="104"/>
      <c r="AK54140" s="104"/>
      <c r="AL54140" s="104"/>
      <c r="AO54140" s="104"/>
      <c r="AP54140" s="104"/>
    </row>
    <row r="54141" spans="21:42" ht="15" customHeight="1" x14ac:dyDescent="0.25">
      <c r="U54141" s="104"/>
      <c r="AB54141" s="104"/>
      <c r="AC54141" s="104"/>
      <c r="AF54141" s="104"/>
      <c r="AG54141" s="104"/>
      <c r="AK54141" s="104"/>
      <c r="AL54141" s="104"/>
      <c r="AO54141" s="104"/>
      <c r="AP54141" s="104"/>
    </row>
    <row r="54142" spans="21:42" ht="15" customHeight="1" x14ac:dyDescent="0.25">
      <c r="U54142" s="104"/>
      <c r="AB54142" s="104"/>
      <c r="AC54142" s="104"/>
      <c r="AF54142" s="104"/>
      <c r="AG54142" s="104"/>
      <c r="AK54142" s="104"/>
      <c r="AL54142" s="104"/>
      <c r="AO54142" s="104"/>
      <c r="AP54142" s="104"/>
    </row>
    <row r="54143" spans="21:42" ht="15" customHeight="1" x14ac:dyDescent="0.25">
      <c r="U54143" s="104"/>
      <c r="AB54143" s="104"/>
      <c r="AC54143" s="104"/>
      <c r="AF54143" s="104"/>
      <c r="AG54143" s="104"/>
      <c r="AK54143" s="104"/>
      <c r="AL54143" s="104"/>
      <c r="AO54143" s="104"/>
      <c r="AP54143" s="104"/>
    </row>
    <row r="54144" spans="21:42" ht="15" customHeight="1" x14ac:dyDescent="0.25">
      <c r="U54144" s="104"/>
      <c r="AB54144" s="104"/>
      <c r="AC54144" s="104"/>
      <c r="AF54144" s="104"/>
      <c r="AG54144" s="104"/>
      <c r="AK54144" s="104"/>
      <c r="AL54144" s="104"/>
      <c r="AO54144" s="104"/>
      <c r="AP54144" s="104"/>
    </row>
    <row r="54145" spans="21:42" ht="15" customHeight="1" x14ac:dyDescent="0.25">
      <c r="U54145" s="104"/>
      <c r="AB54145" s="104"/>
      <c r="AC54145" s="104"/>
      <c r="AF54145" s="104"/>
      <c r="AG54145" s="104"/>
      <c r="AK54145" s="104"/>
      <c r="AL54145" s="104"/>
      <c r="AO54145" s="104"/>
      <c r="AP54145" s="104"/>
    </row>
    <row r="54146" spans="21:42" ht="15" customHeight="1" x14ac:dyDescent="0.25">
      <c r="U54146" s="104"/>
      <c r="AB54146" s="104"/>
      <c r="AC54146" s="104"/>
      <c r="AF54146" s="104"/>
      <c r="AG54146" s="104"/>
      <c r="AK54146" s="104"/>
      <c r="AL54146" s="104"/>
      <c r="AO54146" s="104"/>
      <c r="AP54146" s="104"/>
    </row>
    <row r="54147" spans="21:42" ht="15" customHeight="1" x14ac:dyDescent="0.25">
      <c r="U54147" s="104"/>
      <c r="AB54147" s="104"/>
      <c r="AC54147" s="104"/>
      <c r="AF54147" s="104"/>
      <c r="AG54147" s="104"/>
      <c r="AK54147" s="104"/>
      <c r="AL54147" s="104"/>
      <c r="AO54147" s="104"/>
      <c r="AP54147" s="104"/>
    </row>
    <row r="54148" spans="21:42" ht="15" customHeight="1" x14ac:dyDescent="0.25">
      <c r="U54148" s="104"/>
      <c r="AB54148" s="104"/>
      <c r="AC54148" s="104"/>
      <c r="AF54148" s="104"/>
      <c r="AG54148" s="104"/>
      <c r="AK54148" s="104"/>
      <c r="AL54148" s="104"/>
      <c r="AO54148" s="104"/>
      <c r="AP54148" s="104"/>
    </row>
    <row r="54149" spans="21:42" ht="15" customHeight="1" x14ac:dyDescent="0.25">
      <c r="U54149" s="104"/>
      <c r="AB54149" s="104"/>
      <c r="AC54149" s="104"/>
      <c r="AF54149" s="104"/>
      <c r="AG54149" s="104"/>
      <c r="AK54149" s="104"/>
      <c r="AL54149" s="104"/>
      <c r="AO54149" s="104"/>
      <c r="AP54149" s="104"/>
    </row>
    <row r="54150" spans="21:42" ht="15" customHeight="1" x14ac:dyDescent="0.25">
      <c r="U54150" s="104"/>
      <c r="AB54150" s="104"/>
      <c r="AC54150" s="104"/>
      <c r="AF54150" s="104"/>
      <c r="AG54150" s="104"/>
      <c r="AK54150" s="104"/>
      <c r="AL54150" s="104"/>
      <c r="AO54150" s="104"/>
      <c r="AP54150" s="104"/>
    </row>
    <row r="54151" spans="21:42" ht="15" customHeight="1" x14ac:dyDescent="0.25">
      <c r="U54151" s="104"/>
      <c r="AB54151" s="104"/>
      <c r="AC54151" s="104"/>
      <c r="AF54151" s="104"/>
      <c r="AG54151" s="104"/>
      <c r="AK54151" s="104"/>
      <c r="AL54151" s="104"/>
      <c r="AO54151" s="104"/>
      <c r="AP54151" s="104"/>
    </row>
    <row r="54152" spans="21:42" ht="15" customHeight="1" x14ac:dyDescent="0.25">
      <c r="U54152" s="104"/>
      <c r="AB54152" s="104"/>
      <c r="AC54152" s="104"/>
      <c r="AF54152" s="104"/>
      <c r="AG54152" s="104"/>
      <c r="AK54152" s="104"/>
      <c r="AL54152" s="104"/>
      <c r="AO54152" s="104"/>
      <c r="AP54152" s="104"/>
    </row>
    <row r="54153" spans="21:42" ht="15" customHeight="1" x14ac:dyDescent="0.25">
      <c r="U54153" s="104"/>
      <c r="AB54153" s="104"/>
      <c r="AC54153" s="104"/>
      <c r="AF54153" s="104"/>
      <c r="AG54153" s="104"/>
      <c r="AK54153" s="104"/>
      <c r="AL54153" s="104"/>
      <c r="AO54153" s="104"/>
      <c r="AP54153" s="104"/>
    </row>
    <row r="54154" spans="21:42" ht="15" customHeight="1" x14ac:dyDescent="0.25">
      <c r="U54154" s="104"/>
      <c r="AB54154" s="104"/>
      <c r="AC54154" s="104"/>
      <c r="AF54154" s="104"/>
      <c r="AG54154" s="104"/>
      <c r="AK54154" s="104"/>
      <c r="AL54154" s="104"/>
      <c r="AO54154" s="104"/>
      <c r="AP54154" s="104"/>
    </row>
    <row r="54155" spans="21:42" ht="15" customHeight="1" x14ac:dyDescent="0.25">
      <c r="U54155" s="104"/>
      <c r="AB54155" s="104"/>
      <c r="AC54155" s="104"/>
      <c r="AF54155" s="104"/>
      <c r="AG54155" s="104"/>
      <c r="AK54155" s="104"/>
      <c r="AL54155" s="104"/>
      <c r="AO54155" s="104"/>
      <c r="AP54155" s="104"/>
    </row>
    <row r="54156" spans="21:42" ht="15" customHeight="1" x14ac:dyDescent="0.25">
      <c r="U54156" s="104"/>
      <c r="AB54156" s="104"/>
      <c r="AC54156" s="104"/>
      <c r="AF54156" s="104"/>
      <c r="AG54156" s="104"/>
      <c r="AK54156" s="104"/>
      <c r="AL54156" s="104"/>
      <c r="AO54156" s="104"/>
      <c r="AP54156" s="104"/>
    </row>
    <row r="54157" spans="21:42" ht="15" customHeight="1" x14ac:dyDescent="0.25">
      <c r="U54157" s="104"/>
      <c r="AB54157" s="104"/>
      <c r="AC54157" s="104"/>
      <c r="AF54157" s="104"/>
      <c r="AG54157" s="104"/>
      <c r="AK54157" s="104"/>
      <c r="AL54157" s="104"/>
      <c r="AO54157" s="104"/>
      <c r="AP54157" s="104"/>
    </row>
    <row r="54158" spans="21:42" ht="15" customHeight="1" x14ac:dyDescent="0.25">
      <c r="U54158" s="104"/>
      <c r="AB54158" s="104"/>
      <c r="AC54158" s="104"/>
      <c r="AF54158" s="104"/>
      <c r="AG54158" s="104"/>
      <c r="AK54158" s="104"/>
      <c r="AL54158" s="104"/>
      <c r="AO54158" s="104"/>
      <c r="AP54158" s="104"/>
    </row>
    <row r="54159" spans="21:42" ht="15" customHeight="1" x14ac:dyDescent="0.25">
      <c r="U54159" s="104"/>
      <c r="AB54159" s="104"/>
      <c r="AC54159" s="104"/>
      <c r="AF54159" s="104"/>
      <c r="AG54159" s="104"/>
      <c r="AK54159" s="104"/>
      <c r="AL54159" s="104"/>
      <c r="AO54159" s="104"/>
      <c r="AP54159" s="104"/>
    </row>
    <row r="54160" spans="21:42" ht="15" customHeight="1" x14ac:dyDescent="0.25">
      <c r="U54160" s="104"/>
      <c r="AB54160" s="104"/>
      <c r="AC54160" s="104"/>
      <c r="AF54160" s="104"/>
      <c r="AG54160" s="104"/>
      <c r="AK54160" s="104"/>
      <c r="AL54160" s="104"/>
      <c r="AO54160" s="104"/>
      <c r="AP54160" s="104"/>
    </row>
    <row r="54161" spans="21:42" ht="15" customHeight="1" x14ac:dyDescent="0.25">
      <c r="U54161" s="104"/>
      <c r="AB54161" s="104"/>
      <c r="AC54161" s="104"/>
      <c r="AF54161" s="104"/>
      <c r="AG54161" s="104"/>
      <c r="AK54161" s="104"/>
      <c r="AL54161" s="104"/>
      <c r="AO54161" s="104"/>
      <c r="AP54161" s="104"/>
    </row>
    <row r="54162" spans="21:42" ht="15" customHeight="1" x14ac:dyDescent="0.25">
      <c r="U54162" s="104"/>
      <c r="AB54162" s="104"/>
      <c r="AC54162" s="104"/>
      <c r="AF54162" s="104"/>
      <c r="AG54162" s="104"/>
      <c r="AK54162" s="104"/>
      <c r="AL54162" s="104"/>
      <c r="AO54162" s="104"/>
      <c r="AP54162" s="104"/>
    </row>
    <row r="54163" spans="21:42" ht="15" customHeight="1" x14ac:dyDescent="0.25">
      <c r="U54163" s="104"/>
      <c r="AB54163" s="104"/>
      <c r="AC54163" s="104"/>
      <c r="AF54163" s="104"/>
      <c r="AG54163" s="104"/>
      <c r="AK54163" s="104"/>
      <c r="AL54163" s="104"/>
      <c r="AO54163" s="104"/>
      <c r="AP54163" s="104"/>
    </row>
    <row r="54164" spans="21:42" ht="15" customHeight="1" x14ac:dyDescent="0.25">
      <c r="U54164" s="104"/>
      <c r="AB54164" s="104"/>
      <c r="AC54164" s="104"/>
      <c r="AF54164" s="104"/>
      <c r="AG54164" s="104"/>
      <c r="AK54164" s="104"/>
      <c r="AL54164" s="104"/>
      <c r="AO54164" s="104"/>
      <c r="AP54164" s="104"/>
    </row>
    <row r="54165" spans="21:42" ht="15" customHeight="1" x14ac:dyDescent="0.25">
      <c r="U54165" s="104"/>
      <c r="AB54165" s="104"/>
      <c r="AC54165" s="104"/>
      <c r="AF54165" s="104"/>
      <c r="AG54165" s="104"/>
      <c r="AK54165" s="104"/>
      <c r="AL54165" s="104"/>
      <c r="AO54165" s="104"/>
      <c r="AP54165" s="104"/>
    </row>
    <row r="54166" spans="21:42" ht="15" customHeight="1" x14ac:dyDescent="0.25">
      <c r="U54166" s="104"/>
      <c r="AB54166" s="104"/>
      <c r="AC54166" s="104"/>
      <c r="AF54166" s="104"/>
      <c r="AG54166" s="104"/>
      <c r="AK54166" s="104"/>
      <c r="AL54166" s="104"/>
      <c r="AO54166" s="104"/>
      <c r="AP54166" s="104"/>
    </row>
    <row r="54167" spans="21:42" ht="15" customHeight="1" x14ac:dyDescent="0.25">
      <c r="U54167" s="104"/>
      <c r="AB54167" s="104"/>
      <c r="AC54167" s="104"/>
      <c r="AF54167" s="104"/>
      <c r="AG54167" s="104"/>
      <c r="AK54167" s="104"/>
      <c r="AL54167" s="104"/>
      <c r="AO54167" s="104"/>
      <c r="AP54167" s="104"/>
    </row>
    <row r="54168" spans="21:42" ht="15" customHeight="1" x14ac:dyDescent="0.25">
      <c r="U54168" s="104"/>
      <c r="AB54168" s="104"/>
      <c r="AC54168" s="104"/>
      <c r="AF54168" s="104"/>
      <c r="AG54168" s="104"/>
      <c r="AK54168" s="104"/>
      <c r="AL54168" s="104"/>
      <c r="AO54168" s="104"/>
      <c r="AP54168" s="104"/>
    </row>
    <row r="54169" spans="21:42" ht="15" customHeight="1" x14ac:dyDescent="0.25">
      <c r="U54169" s="104"/>
      <c r="AB54169" s="104"/>
      <c r="AC54169" s="104"/>
      <c r="AF54169" s="104"/>
      <c r="AG54169" s="104"/>
      <c r="AK54169" s="104"/>
      <c r="AL54169" s="104"/>
      <c r="AO54169" s="104"/>
      <c r="AP54169" s="104"/>
    </row>
    <row r="54170" spans="21:42" ht="15" customHeight="1" x14ac:dyDescent="0.25">
      <c r="U54170" s="104"/>
      <c r="AB54170" s="104"/>
      <c r="AC54170" s="104"/>
      <c r="AF54170" s="104"/>
      <c r="AG54170" s="104"/>
      <c r="AK54170" s="104"/>
      <c r="AL54170" s="104"/>
      <c r="AO54170" s="104"/>
      <c r="AP54170" s="104"/>
    </row>
    <row r="54171" spans="21:42" ht="15" customHeight="1" x14ac:dyDescent="0.25">
      <c r="U54171" s="104"/>
      <c r="AB54171" s="104"/>
      <c r="AC54171" s="104"/>
      <c r="AF54171" s="104"/>
      <c r="AG54171" s="104"/>
      <c r="AK54171" s="104"/>
      <c r="AL54171" s="104"/>
      <c r="AO54171" s="104"/>
      <c r="AP54171" s="104"/>
    </row>
    <row r="54172" spans="21:42" ht="15" customHeight="1" x14ac:dyDescent="0.25">
      <c r="U54172" s="104"/>
      <c r="AB54172" s="104"/>
      <c r="AC54172" s="104"/>
      <c r="AF54172" s="104"/>
      <c r="AG54172" s="104"/>
      <c r="AK54172" s="104"/>
      <c r="AL54172" s="104"/>
      <c r="AO54172" s="104"/>
      <c r="AP54172" s="104"/>
    </row>
    <row r="54173" spans="21:42" ht="15" customHeight="1" x14ac:dyDescent="0.25">
      <c r="U54173" s="104"/>
      <c r="AB54173" s="104"/>
      <c r="AC54173" s="104"/>
      <c r="AF54173" s="104"/>
      <c r="AG54173" s="104"/>
      <c r="AK54173" s="104"/>
      <c r="AL54173" s="104"/>
      <c r="AO54173" s="104"/>
      <c r="AP54173" s="104"/>
    </row>
    <row r="54174" spans="21:42" ht="15" customHeight="1" x14ac:dyDescent="0.25">
      <c r="U54174" s="104"/>
      <c r="AB54174" s="104"/>
      <c r="AC54174" s="104"/>
      <c r="AF54174" s="104"/>
      <c r="AG54174" s="104"/>
      <c r="AK54174" s="104"/>
      <c r="AL54174" s="104"/>
      <c r="AO54174" s="104"/>
      <c r="AP54174" s="104"/>
    </row>
    <row r="54175" spans="21:42" ht="15" customHeight="1" x14ac:dyDescent="0.25">
      <c r="U54175" s="104"/>
      <c r="AB54175" s="104"/>
      <c r="AC54175" s="104"/>
      <c r="AF54175" s="104"/>
      <c r="AG54175" s="104"/>
      <c r="AK54175" s="104"/>
      <c r="AL54175" s="104"/>
      <c r="AO54175" s="104"/>
      <c r="AP54175" s="104"/>
    </row>
    <row r="54176" spans="21:42" ht="15" customHeight="1" x14ac:dyDescent="0.25">
      <c r="U54176" s="104"/>
      <c r="AB54176" s="104"/>
      <c r="AC54176" s="104"/>
      <c r="AF54176" s="104"/>
      <c r="AG54176" s="104"/>
      <c r="AK54176" s="104"/>
      <c r="AL54176" s="104"/>
      <c r="AO54176" s="104"/>
      <c r="AP54176" s="104"/>
    </row>
    <row r="54177" spans="21:42" ht="15" customHeight="1" x14ac:dyDescent="0.25">
      <c r="U54177" s="104"/>
      <c r="AB54177" s="104"/>
      <c r="AC54177" s="104"/>
      <c r="AF54177" s="104"/>
      <c r="AG54177" s="104"/>
      <c r="AK54177" s="104"/>
      <c r="AL54177" s="104"/>
      <c r="AO54177" s="104"/>
      <c r="AP54177" s="104"/>
    </row>
    <row r="54178" spans="21:42" ht="15" customHeight="1" x14ac:dyDescent="0.25">
      <c r="U54178" s="104"/>
      <c r="AB54178" s="104"/>
      <c r="AC54178" s="104"/>
      <c r="AF54178" s="104"/>
      <c r="AG54178" s="104"/>
      <c r="AK54178" s="104"/>
      <c r="AL54178" s="104"/>
      <c r="AO54178" s="104"/>
      <c r="AP54178" s="104"/>
    </row>
    <row r="54179" spans="21:42" ht="15" customHeight="1" x14ac:dyDescent="0.25">
      <c r="U54179" s="104"/>
      <c r="AB54179" s="104"/>
      <c r="AC54179" s="104"/>
      <c r="AF54179" s="104"/>
      <c r="AG54179" s="104"/>
      <c r="AK54179" s="104"/>
      <c r="AL54179" s="104"/>
      <c r="AO54179" s="104"/>
      <c r="AP54179" s="104"/>
    </row>
    <row r="54180" spans="21:42" ht="15" customHeight="1" x14ac:dyDescent="0.25">
      <c r="U54180" s="104"/>
      <c r="AB54180" s="104"/>
      <c r="AC54180" s="104"/>
      <c r="AF54180" s="104"/>
      <c r="AG54180" s="104"/>
      <c r="AK54180" s="104"/>
      <c r="AL54180" s="104"/>
      <c r="AO54180" s="104"/>
      <c r="AP54180" s="104"/>
    </row>
    <row r="54181" spans="21:42" ht="15" customHeight="1" x14ac:dyDescent="0.25">
      <c r="U54181" s="104"/>
      <c r="AB54181" s="104"/>
      <c r="AC54181" s="104"/>
      <c r="AF54181" s="104"/>
      <c r="AG54181" s="104"/>
      <c r="AK54181" s="104"/>
      <c r="AL54181" s="104"/>
      <c r="AO54181" s="104"/>
      <c r="AP54181" s="104"/>
    </row>
    <row r="54182" spans="21:42" ht="15" customHeight="1" x14ac:dyDescent="0.25">
      <c r="U54182" s="104"/>
      <c r="AB54182" s="104"/>
      <c r="AC54182" s="104"/>
      <c r="AF54182" s="104"/>
      <c r="AG54182" s="104"/>
      <c r="AK54182" s="104"/>
      <c r="AL54182" s="104"/>
      <c r="AO54182" s="104"/>
      <c r="AP54182" s="104"/>
    </row>
    <row r="54183" spans="21:42" ht="15" customHeight="1" x14ac:dyDescent="0.25">
      <c r="U54183" s="104"/>
      <c r="AB54183" s="104"/>
      <c r="AC54183" s="104"/>
      <c r="AF54183" s="104"/>
      <c r="AG54183" s="104"/>
      <c r="AK54183" s="104"/>
      <c r="AL54183" s="104"/>
      <c r="AO54183" s="104"/>
      <c r="AP54183" s="104"/>
    </row>
    <row r="54184" spans="21:42" ht="15" customHeight="1" x14ac:dyDescent="0.25">
      <c r="U54184" s="104"/>
      <c r="AB54184" s="104"/>
      <c r="AC54184" s="104"/>
      <c r="AF54184" s="104"/>
      <c r="AG54184" s="104"/>
      <c r="AK54184" s="104"/>
      <c r="AL54184" s="104"/>
      <c r="AO54184" s="104"/>
      <c r="AP54184" s="104"/>
    </row>
    <row r="54185" spans="21:42" ht="15" customHeight="1" x14ac:dyDescent="0.25">
      <c r="U54185" s="104"/>
      <c r="AB54185" s="104"/>
      <c r="AC54185" s="104"/>
      <c r="AF54185" s="104"/>
      <c r="AG54185" s="104"/>
      <c r="AK54185" s="104"/>
      <c r="AL54185" s="104"/>
      <c r="AO54185" s="104"/>
      <c r="AP54185" s="104"/>
    </row>
    <row r="54186" spans="21:42" ht="15" customHeight="1" x14ac:dyDescent="0.25">
      <c r="U54186" s="104"/>
      <c r="AB54186" s="104"/>
      <c r="AC54186" s="104"/>
      <c r="AF54186" s="104"/>
      <c r="AG54186" s="104"/>
      <c r="AK54186" s="104"/>
      <c r="AL54186" s="104"/>
      <c r="AO54186" s="104"/>
      <c r="AP54186" s="104"/>
    </row>
    <row r="54187" spans="21:42" ht="15" customHeight="1" x14ac:dyDescent="0.25">
      <c r="U54187" s="104"/>
      <c r="AB54187" s="104"/>
      <c r="AC54187" s="104"/>
      <c r="AF54187" s="104"/>
      <c r="AG54187" s="104"/>
      <c r="AK54187" s="104"/>
      <c r="AL54187" s="104"/>
      <c r="AO54187" s="104"/>
      <c r="AP54187" s="104"/>
    </row>
    <row r="54188" spans="21:42" ht="15" customHeight="1" x14ac:dyDescent="0.25">
      <c r="U54188" s="104"/>
      <c r="AB54188" s="104"/>
      <c r="AC54188" s="104"/>
      <c r="AF54188" s="104"/>
      <c r="AG54188" s="104"/>
      <c r="AK54188" s="104"/>
      <c r="AL54188" s="104"/>
      <c r="AO54188" s="104"/>
      <c r="AP54188" s="104"/>
    </row>
    <row r="54189" spans="21:42" ht="15" customHeight="1" x14ac:dyDescent="0.25">
      <c r="U54189" s="104"/>
      <c r="AB54189" s="104"/>
      <c r="AC54189" s="104"/>
      <c r="AF54189" s="104"/>
      <c r="AG54189" s="104"/>
      <c r="AK54189" s="104"/>
      <c r="AL54189" s="104"/>
      <c r="AO54189" s="104"/>
      <c r="AP54189" s="104"/>
    </row>
    <row r="54190" spans="21:42" ht="15" customHeight="1" x14ac:dyDescent="0.25">
      <c r="U54190" s="104"/>
      <c r="AB54190" s="104"/>
      <c r="AC54190" s="104"/>
      <c r="AF54190" s="104"/>
      <c r="AG54190" s="104"/>
      <c r="AK54190" s="104"/>
      <c r="AL54190" s="104"/>
      <c r="AO54190" s="104"/>
      <c r="AP54190" s="104"/>
    </row>
    <row r="54191" spans="21:42" ht="15" customHeight="1" x14ac:dyDescent="0.25">
      <c r="U54191" s="104"/>
      <c r="AB54191" s="104"/>
      <c r="AC54191" s="104"/>
      <c r="AF54191" s="104"/>
      <c r="AG54191" s="104"/>
      <c r="AK54191" s="104"/>
      <c r="AL54191" s="104"/>
      <c r="AO54191" s="104"/>
      <c r="AP54191" s="104"/>
    </row>
    <row r="54192" spans="21:42" ht="15" customHeight="1" x14ac:dyDescent="0.25">
      <c r="U54192" s="104"/>
      <c r="AB54192" s="104"/>
      <c r="AC54192" s="104"/>
      <c r="AF54192" s="104"/>
      <c r="AG54192" s="104"/>
      <c r="AK54192" s="104"/>
      <c r="AL54192" s="104"/>
      <c r="AO54192" s="104"/>
      <c r="AP54192" s="104"/>
    </row>
    <row r="54193" spans="21:42" ht="15" customHeight="1" x14ac:dyDescent="0.25">
      <c r="U54193" s="104"/>
      <c r="AB54193" s="104"/>
      <c r="AC54193" s="104"/>
      <c r="AF54193" s="104"/>
      <c r="AG54193" s="104"/>
      <c r="AK54193" s="104"/>
      <c r="AL54193" s="104"/>
      <c r="AO54193" s="104"/>
      <c r="AP54193" s="104"/>
    </row>
    <row r="54194" spans="21:42" ht="15" customHeight="1" x14ac:dyDescent="0.25">
      <c r="U54194" s="104"/>
      <c r="AB54194" s="104"/>
      <c r="AC54194" s="104"/>
      <c r="AF54194" s="104"/>
      <c r="AG54194" s="104"/>
      <c r="AK54194" s="104"/>
      <c r="AL54194" s="104"/>
      <c r="AO54194" s="104"/>
      <c r="AP54194" s="104"/>
    </row>
    <row r="54195" spans="21:42" ht="15" customHeight="1" x14ac:dyDescent="0.25">
      <c r="U54195" s="104"/>
      <c r="AB54195" s="104"/>
      <c r="AC54195" s="104"/>
      <c r="AF54195" s="104"/>
      <c r="AG54195" s="104"/>
      <c r="AK54195" s="104"/>
      <c r="AL54195" s="104"/>
      <c r="AO54195" s="104"/>
      <c r="AP54195" s="104"/>
    </row>
    <row r="54196" spans="21:42" ht="15" customHeight="1" x14ac:dyDescent="0.25">
      <c r="U54196" s="104"/>
      <c r="AB54196" s="104"/>
      <c r="AC54196" s="104"/>
      <c r="AF54196" s="104"/>
      <c r="AG54196" s="104"/>
      <c r="AK54196" s="104"/>
      <c r="AL54196" s="104"/>
      <c r="AO54196" s="104"/>
      <c r="AP54196" s="104"/>
    </row>
    <row r="54197" spans="21:42" ht="15" customHeight="1" x14ac:dyDescent="0.25">
      <c r="U54197" s="104"/>
      <c r="AB54197" s="104"/>
      <c r="AC54197" s="104"/>
      <c r="AF54197" s="104"/>
      <c r="AG54197" s="104"/>
      <c r="AK54197" s="104"/>
      <c r="AL54197" s="104"/>
      <c r="AO54197" s="104"/>
      <c r="AP54197" s="104"/>
    </row>
    <row r="54198" spans="21:42" ht="15" customHeight="1" x14ac:dyDescent="0.25">
      <c r="U54198" s="104"/>
      <c r="AB54198" s="104"/>
      <c r="AC54198" s="104"/>
      <c r="AF54198" s="104"/>
      <c r="AG54198" s="104"/>
      <c r="AK54198" s="104"/>
      <c r="AL54198" s="104"/>
      <c r="AO54198" s="104"/>
      <c r="AP54198" s="104"/>
    </row>
    <row r="54199" spans="21:42" ht="15" customHeight="1" x14ac:dyDescent="0.25">
      <c r="U54199" s="104"/>
      <c r="AB54199" s="104"/>
      <c r="AC54199" s="104"/>
      <c r="AF54199" s="104"/>
      <c r="AG54199" s="104"/>
      <c r="AK54199" s="104"/>
      <c r="AL54199" s="104"/>
      <c r="AO54199" s="104"/>
      <c r="AP54199" s="104"/>
    </row>
    <row r="54200" spans="21:42" ht="15" customHeight="1" x14ac:dyDescent="0.25">
      <c r="U54200" s="104"/>
      <c r="AB54200" s="104"/>
      <c r="AC54200" s="104"/>
      <c r="AF54200" s="104"/>
      <c r="AG54200" s="104"/>
      <c r="AK54200" s="104"/>
      <c r="AL54200" s="104"/>
      <c r="AO54200" s="104"/>
      <c r="AP54200" s="104"/>
    </row>
    <row r="54201" spans="21:42" ht="15" customHeight="1" x14ac:dyDescent="0.25">
      <c r="U54201" s="104"/>
      <c r="AB54201" s="104"/>
      <c r="AC54201" s="104"/>
      <c r="AF54201" s="104"/>
      <c r="AG54201" s="104"/>
      <c r="AK54201" s="104"/>
      <c r="AL54201" s="104"/>
      <c r="AO54201" s="104"/>
      <c r="AP54201" s="104"/>
    </row>
    <row r="54202" spans="21:42" ht="15" customHeight="1" x14ac:dyDescent="0.25">
      <c r="U54202" s="104"/>
      <c r="AB54202" s="104"/>
      <c r="AC54202" s="104"/>
      <c r="AF54202" s="104"/>
      <c r="AG54202" s="104"/>
      <c r="AK54202" s="104"/>
      <c r="AL54202" s="104"/>
      <c r="AO54202" s="104"/>
      <c r="AP54202" s="104"/>
    </row>
    <row r="54203" spans="21:42" ht="15" customHeight="1" x14ac:dyDescent="0.25">
      <c r="U54203" s="104"/>
      <c r="AB54203" s="104"/>
      <c r="AC54203" s="104"/>
      <c r="AF54203" s="104"/>
      <c r="AG54203" s="104"/>
      <c r="AK54203" s="104"/>
      <c r="AL54203" s="104"/>
      <c r="AO54203" s="104"/>
      <c r="AP54203" s="104"/>
    </row>
    <row r="54204" spans="21:42" ht="15" customHeight="1" x14ac:dyDescent="0.25">
      <c r="U54204" s="104"/>
      <c r="AB54204" s="104"/>
      <c r="AC54204" s="104"/>
      <c r="AF54204" s="104"/>
      <c r="AG54204" s="104"/>
      <c r="AK54204" s="104"/>
      <c r="AL54204" s="104"/>
      <c r="AO54204" s="104"/>
      <c r="AP54204" s="104"/>
    </row>
    <row r="54205" spans="21:42" ht="15" customHeight="1" x14ac:dyDescent="0.25">
      <c r="U54205" s="104"/>
      <c r="AB54205" s="104"/>
      <c r="AC54205" s="104"/>
      <c r="AF54205" s="104"/>
      <c r="AG54205" s="104"/>
      <c r="AK54205" s="104"/>
      <c r="AL54205" s="104"/>
      <c r="AO54205" s="104"/>
      <c r="AP54205" s="104"/>
    </row>
    <row r="54206" spans="21:42" ht="15" customHeight="1" x14ac:dyDescent="0.25">
      <c r="U54206" s="104"/>
      <c r="AB54206" s="104"/>
      <c r="AC54206" s="104"/>
      <c r="AF54206" s="104"/>
      <c r="AG54206" s="104"/>
      <c r="AK54206" s="104"/>
      <c r="AL54206" s="104"/>
      <c r="AO54206" s="104"/>
      <c r="AP54206" s="104"/>
    </row>
    <row r="54207" spans="21:42" ht="15" customHeight="1" x14ac:dyDescent="0.25">
      <c r="U54207" s="104"/>
      <c r="AB54207" s="104"/>
      <c r="AC54207" s="104"/>
      <c r="AF54207" s="104"/>
      <c r="AG54207" s="104"/>
      <c r="AK54207" s="104"/>
      <c r="AL54207" s="104"/>
      <c r="AO54207" s="104"/>
      <c r="AP54207" s="104"/>
    </row>
    <row r="54208" spans="21:42" ht="15" customHeight="1" x14ac:dyDescent="0.25">
      <c r="U54208" s="104"/>
      <c r="AB54208" s="104"/>
      <c r="AC54208" s="104"/>
      <c r="AF54208" s="104"/>
      <c r="AG54208" s="104"/>
      <c r="AK54208" s="104"/>
      <c r="AL54208" s="104"/>
      <c r="AO54208" s="104"/>
      <c r="AP54208" s="104"/>
    </row>
    <row r="54209" spans="21:42" ht="15" customHeight="1" x14ac:dyDescent="0.25">
      <c r="U54209" s="104"/>
      <c r="AB54209" s="104"/>
      <c r="AC54209" s="104"/>
      <c r="AF54209" s="104"/>
      <c r="AG54209" s="104"/>
      <c r="AK54209" s="104"/>
      <c r="AL54209" s="104"/>
      <c r="AO54209" s="104"/>
      <c r="AP54209" s="104"/>
    </row>
    <row r="54210" spans="21:42" ht="15" customHeight="1" x14ac:dyDescent="0.25">
      <c r="U54210" s="104"/>
      <c r="AB54210" s="104"/>
      <c r="AC54210" s="104"/>
      <c r="AF54210" s="104"/>
      <c r="AG54210" s="104"/>
      <c r="AK54210" s="104"/>
      <c r="AL54210" s="104"/>
      <c r="AO54210" s="104"/>
      <c r="AP54210" s="104"/>
    </row>
    <row r="54211" spans="21:42" ht="15" customHeight="1" x14ac:dyDescent="0.25">
      <c r="U54211" s="104"/>
      <c r="AB54211" s="104"/>
      <c r="AC54211" s="104"/>
      <c r="AF54211" s="104"/>
      <c r="AG54211" s="104"/>
      <c r="AK54211" s="104"/>
      <c r="AL54211" s="104"/>
      <c r="AO54211" s="104"/>
      <c r="AP54211" s="104"/>
    </row>
    <row r="54212" spans="21:42" ht="15" customHeight="1" x14ac:dyDescent="0.25">
      <c r="U54212" s="104"/>
      <c r="AB54212" s="104"/>
      <c r="AC54212" s="104"/>
      <c r="AF54212" s="104"/>
      <c r="AG54212" s="104"/>
      <c r="AK54212" s="104"/>
      <c r="AL54212" s="104"/>
      <c r="AO54212" s="104"/>
      <c r="AP54212" s="104"/>
    </row>
    <row r="54213" spans="21:42" ht="15" customHeight="1" x14ac:dyDescent="0.25">
      <c r="U54213" s="104"/>
      <c r="AB54213" s="104"/>
      <c r="AC54213" s="104"/>
      <c r="AF54213" s="104"/>
      <c r="AG54213" s="104"/>
      <c r="AK54213" s="104"/>
      <c r="AL54213" s="104"/>
      <c r="AO54213" s="104"/>
      <c r="AP54213" s="104"/>
    </row>
    <row r="54214" spans="21:42" ht="15" customHeight="1" x14ac:dyDescent="0.25">
      <c r="U54214" s="104"/>
      <c r="AB54214" s="104"/>
      <c r="AC54214" s="104"/>
      <c r="AF54214" s="104"/>
      <c r="AG54214" s="104"/>
      <c r="AK54214" s="104"/>
      <c r="AL54214" s="104"/>
      <c r="AO54214" s="104"/>
      <c r="AP54214" s="104"/>
    </row>
    <row r="54215" spans="21:42" ht="15" customHeight="1" x14ac:dyDescent="0.25">
      <c r="U54215" s="104"/>
      <c r="AB54215" s="104"/>
      <c r="AC54215" s="104"/>
      <c r="AF54215" s="104"/>
      <c r="AG54215" s="104"/>
      <c r="AK54215" s="104"/>
      <c r="AL54215" s="104"/>
      <c r="AO54215" s="104"/>
      <c r="AP54215" s="104"/>
    </row>
    <row r="54216" spans="21:42" ht="15" customHeight="1" x14ac:dyDescent="0.25">
      <c r="U54216" s="104"/>
      <c r="AB54216" s="104"/>
      <c r="AC54216" s="104"/>
      <c r="AF54216" s="104"/>
      <c r="AG54216" s="104"/>
      <c r="AK54216" s="104"/>
      <c r="AL54216" s="104"/>
      <c r="AO54216" s="104"/>
      <c r="AP54216" s="104"/>
    </row>
    <row r="54217" spans="21:42" ht="15" customHeight="1" x14ac:dyDescent="0.25">
      <c r="U54217" s="104"/>
      <c r="AB54217" s="104"/>
      <c r="AC54217" s="104"/>
      <c r="AF54217" s="104"/>
      <c r="AG54217" s="104"/>
      <c r="AK54217" s="104"/>
      <c r="AL54217" s="104"/>
      <c r="AO54217" s="104"/>
      <c r="AP54217" s="104"/>
    </row>
    <row r="54218" spans="21:42" ht="15" customHeight="1" x14ac:dyDescent="0.25">
      <c r="U54218" s="104"/>
      <c r="AB54218" s="104"/>
      <c r="AC54218" s="104"/>
      <c r="AF54218" s="104"/>
      <c r="AG54218" s="104"/>
      <c r="AK54218" s="104"/>
      <c r="AL54218" s="104"/>
      <c r="AO54218" s="104"/>
      <c r="AP54218" s="104"/>
    </row>
    <row r="54219" spans="21:42" ht="15" customHeight="1" x14ac:dyDescent="0.25">
      <c r="U54219" s="104"/>
      <c r="AB54219" s="104"/>
      <c r="AC54219" s="104"/>
      <c r="AF54219" s="104"/>
      <c r="AG54219" s="104"/>
      <c r="AK54219" s="104"/>
      <c r="AL54219" s="104"/>
      <c r="AO54219" s="104"/>
      <c r="AP54219" s="104"/>
    </row>
    <row r="54220" spans="21:42" ht="15" customHeight="1" x14ac:dyDescent="0.25">
      <c r="U54220" s="104"/>
      <c r="AB54220" s="104"/>
      <c r="AC54220" s="104"/>
      <c r="AF54220" s="104"/>
      <c r="AG54220" s="104"/>
      <c r="AK54220" s="104"/>
      <c r="AL54220" s="104"/>
      <c r="AO54220" s="104"/>
      <c r="AP54220" s="104"/>
    </row>
    <row r="54221" spans="21:42" ht="15" customHeight="1" x14ac:dyDescent="0.25">
      <c r="U54221" s="104"/>
      <c r="AB54221" s="104"/>
      <c r="AC54221" s="104"/>
      <c r="AF54221" s="104"/>
      <c r="AG54221" s="104"/>
      <c r="AK54221" s="104"/>
      <c r="AL54221" s="104"/>
      <c r="AO54221" s="104"/>
      <c r="AP54221" s="104"/>
    </row>
    <row r="54222" spans="21:42" ht="15" customHeight="1" x14ac:dyDescent="0.25">
      <c r="U54222" s="104"/>
      <c r="AB54222" s="104"/>
      <c r="AC54222" s="104"/>
      <c r="AF54222" s="104"/>
      <c r="AG54222" s="104"/>
      <c r="AK54222" s="104"/>
      <c r="AL54222" s="104"/>
      <c r="AO54222" s="104"/>
      <c r="AP54222" s="104"/>
    </row>
    <row r="54223" spans="21:42" ht="15" customHeight="1" x14ac:dyDescent="0.25">
      <c r="U54223" s="104"/>
      <c r="AB54223" s="104"/>
      <c r="AC54223" s="104"/>
      <c r="AF54223" s="104"/>
      <c r="AG54223" s="104"/>
      <c r="AK54223" s="104"/>
      <c r="AL54223" s="104"/>
      <c r="AO54223" s="104"/>
      <c r="AP54223" s="104"/>
    </row>
    <row r="54224" spans="21:42" ht="15" customHeight="1" x14ac:dyDescent="0.25">
      <c r="U54224" s="104"/>
      <c r="AB54224" s="104"/>
      <c r="AC54224" s="104"/>
      <c r="AF54224" s="104"/>
      <c r="AG54224" s="104"/>
      <c r="AK54224" s="104"/>
      <c r="AL54224" s="104"/>
      <c r="AO54224" s="104"/>
      <c r="AP54224" s="104"/>
    </row>
    <row r="54225" spans="21:42" ht="15" customHeight="1" x14ac:dyDescent="0.25">
      <c r="U54225" s="104"/>
      <c r="AB54225" s="104"/>
      <c r="AC54225" s="104"/>
      <c r="AF54225" s="104"/>
      <c r="AG54225" s="104"/>
      <c r="AK54225" s="104"/>
      <c r="AL54225" s="104"/>
      <c r="AO54225" s="104"/>
      <c r="AP54225" s="104"/>
    </row>
    <row r="54226" spans="21:42" ht="15" customHeight="1" x14ac:dyDescent="0.25">
      <c r="U54226" s="104"/>
      <c r="AB54226" s="104"/>
      <c r="AC54226" s="104"/>
      <c r="AF54226" s="104"/>
      <c r="AG54226" s="104"/>
      <c r="AK54226" s="104"/>
      <c r="AL54226" s="104"/>
      <c r="AO54226" s="104"/>
      <c r="AP54226" s="104"/>
    </row>
    <row r="54227" spans="21:42" ht="15" customHeight="1" x14ac:dyDescent="0.25">
      <c r="U54227" s="104"/>
      <c r="AB54227" s="104"/>
      <c r="AC54227" s="104"/>
      <c r="AF54227" s="104"/>
      <c r="AG54227" s="104"/>
      <c r="AK54227" s="104"/>
      <c r="AL54227" s="104"/>
      <c r="AO54227" s="104"/>
      <c r="AP54227" s="104"/>
    </row>
    <row r="54228" spans="21:42" ht="15" customHeight="1" x14ac:dyDescent="0.25">
      <c r="U54228" s="104"/>
      <c r="AB54228" s="104"/>
      <c r="AC54228" s="104"/>
      <c r="AF54228" s="104"/>
      <c r="AG54228" s="104"/>
      <c r="AK54228" s="104"/>
      <c r="AL54228" s="104"/>
      <c r="AO54228" s="104"/>
      <c r="AP54228" s="104"/>
    </row>
    <row r="54229" spans="21:42" ht="15" customHeight="1" x14ac:dyDescent="0.25">
      <c r="U54229" s="104"/>
      <c r="AB54229" s="104"/>
      <c r="AC54229" s="104"/>
      <c r="AF54229" s="104"/>
      <c r="AG54229" s="104"/>
      <c r="AK54229" s="104"/>
      <c r="AL54229" s="104"/>
      <c r="AO54229" s="104"/>
      <c r="AP54229" s="104"/>
    </row>
    <row r="54230" spans="21:42" ht="15" customHeight="1" x14ac:dyDescent="0.25">
      <c r="U54230" s="104"/>
      <c r="AB54230" s="104"/>
      <c r="AC54230" s="104"/>
      <c r="AF54230" s="104"/>
      <c r="AG54230" s="104"/>
      <c r="AK54230" s="104"/>
      <c r="AL54230" s="104"/>
      <c r="AO54230" s="104"/>
      <c r="AP54230" s="104"/>
    </row>
    <row r="54231" spans="21:42" ht="15" customHeight="1" x14ac:dyDescent="0.25">
      <c r="U54231" s="104"/>
      <c r="AB54231" s="104"/>
      <c r="AC54231" s="104"/>
      <c r="AF54231" s="104"/>
      <c r="AG54231" s="104"/>
      <c r="AK54231" s="104"/>
      <c r="AL54231" s="104"/>
      <c r="AO54231" s="104"/>
      <c r="AP54231" s="104"/>
    </row>
    <row r="54232" spans="21:42" ht="15" customHeight="1" x14ac:dyDescent="0.25">
      <c r="U54232" s="104"/>
      <c r="AB54232" s="104"/>
      <c r="AC54232" s="104"/>
      <c r="AF54232" s="104"/>
      <c r="AG54232" s="104"/>
      <c r="AK54232" s="104"/>
      <c r="AL54232" s="104"/>
      <c r="AO54232" s="104"/>
      <c r="AP54232" s="104"/>
    </row>
    <row r="54233" spans="21:42" ht="15" customHeight="1" x14ac:dyDescent="0.25">
      <c r="U54233" s="104"/>
      <c r="AB54233" s="104"/>
      <c r="AC54233" s="104"/>
      <c r="AF54233" s="104"/>
      <c r="AG54233" s="104"/>
      <c r="AK54233" s="104"/>
      <c r="AL54233" s="104"/>
      <c r="AO54233" s="104"/>
      <c r="AP54233" s="104"/>
    </row>
    <row r="54234" spans="21:42" ht="15" customHeight="1" x14ac:dyDescent="0.25">
      <c r="U54234" s="104"/>
      <c r="AB54234" s="104"/>
      <c r="AC54234" s="104"/>
      <c r="AF54234" s="104"/>
      <c r="AG54234" s="104"/>
      <c r="AK54234" s="104"/>
      <c r="AL54234" s="104"/>
      <c r="AO54234" s="104"/>
      <c r="AP54234" s="104"/>
    </row>
    <row r="54235" spans="21:42" ht="15" customHeight="1" x14ac:dyDescent="0.25">
      <c r="U54235" s="104"/>
      <c r="AB54235" s="104"/>
      <c r="AC54235" s="104"/>
      <c r="AF54235" s="104"/>
      <c r="AG54235" s="104"/>
      <c r="AK54235" s="104"/>
      <c r="AL54235" s="104"/>
      <c r="AO54235" s="104"/>
      <c r="AP54235" s="104"/>
    </row>
    <row r="54236" spans="21:42" ht="15" customHeight="1" x14ac:dyDescent="0.25">
      <c r="U54236" s="104"/>
      <c r="AB54236" s="104"/>
      <c r="AC54236" s="104"/>
      <c r="AF54236" s="104"/>
      <c r="AG54236" s="104"/>
      <c r="AK54236" s="104"/>
      <c r="AL54236" s="104"/>
      <c r="AO54236" s="104"/>
      <c r="AP54236" s="104"/>
    </row>
    <row r="54237" spans="21:42" ht="15" customHeight="1" x14ac:dyDescent="0.25">
      <c r="U54237" s="104"/>
      <c r="AB54237" s="104"/>
      <c r="AC54237" s="104"/>
      <c r="AF54237" s="104"/>
      <c r="AG54237" s="104"/>
      <c r="AK54237" s="104"/>
      <c r="AL54237" s="104"/>
      <c r="AO54237" s="104"/>
      <c r="AP54237" s="104"/>
    </row>
    <row r="54238" spans="21:42" ht="15" customHeight="1" x14ac:dyDescent="0.25">
      <c r="U54238" s="104"/>
      <c r="AB54238" s="104"/>
      <c r="AC54238" s="104"/>
      <c r="AF54238" s="104"/>
      <c r="AG54238" s="104"/>
      <c r="AK54238" s="104"/>
      <c r="AL54238" s="104"/>
      <c r="AO54238" s="104"/>
      <c r="AP54238" s="104"/>
    </row>
    <row r="54239" spans="21:42" ht="15" customHeight="1" x14ac:dyDescent="0.25">
      <c r="U54239" s="104"/>
      <c r="AB54239" s="104"/>
      <c r="AC54239" s="104"/>
      <c r="AF54239" s="104"/>
      <c r="AG54239" s="104"/>
      <c r="AK54239" s="104"/>
      <c r="AL54239" s="104"/>
      <c r="AO54239" s="104"/>
      <c r="AP54239" s="104"/>
    </row>
    <row r="54240" spans="21:42" ht="15" customHeight="1" x14ac:dyDescent="0.25">
      <c r="U54240" s="104"/>
      <c r="AB54240" s="104"/>
      <c r="AC54240" s="104"/>
      <c r="AF54240" s="104"/>
      <c r="AG54240" s="104"/>
      <c r="AK54240" s="104"/>
      <c r="AL54240" s="104"/>
      <c r="AO54240" s="104"/>
      <c r="AP54240" s="104"/>
    </row>
    <row r="54241" spans="21:42" ht="15" customHeight="1" x14ac:dyDescent="0.25">
      <c r="U54241" s="104"/>
      <c r="AB54241" s="104"/>
      <c r="AC54241" s="104"/>
      <c r="AF54241" s="104"/>
      <c r="AG54241" s="104"/>
      <c r="AK54241" s="104"/>
      <c r="AL54241" s="104"/>
      <c r="AO54241" s="104"/>
      <c r="AP54241" s="104"/>
    </row>
    <row r="54242" spans="21:42" ht="15" customHeight="1" x14ac:dyDescent="0.25">
      <c r="U54242" s="104"/>
      <c r="AB54242" s="104"/>
      <c r="AC54242" s="104"/>
      <c r="AF54242" s="104"/>
      <c r="AG54242" s="104"/>
      <c r="AK54242" s="104"/>
      <c r="AL54242" s="104"/>
      <c r="AO54242" s="104"/>
      <c r="AP54242" s="104"/>
    </row>
    <row r="54243" spans="21:42" ht="15" customHeight="1" x14ac:dyDescent="0.25">
      <c r="U54243" s="104"/>
      <c r="AB54243" s="104"/>
      <c r="AC54243" s="104"/>
      <c r="AF54243" s="104"/>
      <c r="AG54243" s="104"/>
      <c r="AK54243" s="104"/>
      <c r="AL54243" s="104"/>
      <c r="AO54243" s="104"/>
      <c r="AP54243" s="104"/>
    </row>
    <row r="54244" spans="21:42" ht="15" customHeight="1" x14ac:dyDescent="0.25">
      <c r="U54244" s="104"/>
      <c r="AB54244" s="104"/>
      <c r="AC54244" s="104"/>
      <c r="AF54244" s="104"/>
      <c r="AG54244" s="104"/>
      <c r="AK54244" s="104"/>
      <c r="AL54244" s="104"/>
      <c r="AO54244" s="104"/>
      <c r="AP54244" s="104"/>
    </row>
    <row r="54245" spans="21:42" ht="15" customHeight="1" x14ac:dyDescent="0.25">
      <c r="U54245" s="104"/>
      <c r="AB54245" s="104"/>
      <c r="AC54245" s="104"/>
      <c r="AF54245" s="104"/>
      <c r="AG54245" s="104"/>
      <c r="AK54245" s="104"/>
      <c r="AL54245" s="104"/>
      <c r="AO54245" s="104"/>
      <c r="AP54245" s="104"/>
    </row>
    <row r="54246" spans="21:42" ht="15" customHeight="1" x14ac:dyDescent="0.25">
      <c r="U54246" s="104"/>
      <c r="AB54246" s="104"/>
      <c r="AC54246" s="104"/>
      <c r="AF54246" s="104"/>
      <c r="AG54246" s="104"/>
      <c r="AK54246" s="104"/>
      <c r="AL54246" s="104"/>
      <c r="AO54246" s="104"/>
      <c r="AP54246" s="104"/>
    </row>
    <row r="54247" spans="21:42" ht="15" customHeight="1" x14ac:dyDescent="0.25">
      <c r="U54247" s="104"/>
      <c r="AB54247" s="104"/>
      <c r="AC54247" s="104"/>
      <c r="AF54247" s="104"/>
      <c r="AG54247" s="104"/>
      <c r="AK54247" s="104"/>
      <c r="AL54247" s="104"/>
      <c r="AO54247" s="104"/>
      <c r="AP54247" s="104"/>
    </row>
    <row r="54248" spans="21:42" ht="15" customHeight="1" x14ac:dyDescent="0.25">
      <c r="U54248" s="104"/>
      <c r="AB54248" s="104"/>
      <c r="AC54248" s="104"/>
      <c r="AF54248" s="104"/>
      <c r="AG54248" s="104"/>
      <c r="AK54248" s="104"/>
      <c r="AL54248" s="104"/>
      <c r="AO54248" s="104"/>
      <c r="AP54248" s="104"/>
    </row>
    <row r="54249" spans="21:42" ht="15" customHeight="1" x14ac:dyDescent="0.25">
      <c r="U54249" s="104"/>
      <c r="AB54249" s="104"/>
      <c r="AC54249" s="104"/>
      <c r="AF54249" s="104"/>
      <c r="AG54249" s="104"/>
      <c r="AK54249" s="104"/>
      <c r="AL54249" s="104"/>
      <c r="AO54249" s="104"/>
      <c r="AP54249" s="104"/>
    </row>
    <row r="54250" spans="21:42" ht="15" customHeight="1" x14ac:dyDescent="0.25">
      <c r="U54250" s="104"/>
      <c r="AB54250" s="104"/>
      <c r="AC54250" s="104"/>
      <c r="AF54250" s="104"/>
      <c r="AG54250" s="104"/>
      <c r="AK54250" s="104"/>
      <c r="AL54250" s="104"/>
      <c r="AO54250" s="104"/>
      <c r="AP54250" s="104"/>
    </row>
    <row r="54251" spans="21:42" ht="15" customHeight="1" x14ac:dyDescent="0.25">
      <c r="U54251" s="104"/>
      <c r="AB54251" s="104"/>
      <c r="AC54251" s="104"/>
      <c r="AF54251" s="104"/>
      <c r="AG54251" s="104"/>
      <c r="AK54251" s="104"/>
      <c r="AL54251" s="104"/>
      <c r="AO54251" s="104"/>
      <c r="AP54251" s="104"/>
    </row>
    <row r="54252" spans="21:42" ht="15" customHeight="1" x14ac:dyDescent="0.25">
      <c r="U54252" s="104"/>
      <c r="AB54252" s="104"/>
      <c r="AC54252" s="104"/>
      <c r="AF54252" s="104"/>
      <c r="AG54252" s="104"/>
      <c r="AK54252" s="104"/>
      <c r="AL54252" s="104"/>
      <c r="AO54252" s="104"/>
      <c r="AP54252" s="104"/>
    </row>
    <row r="54253" spans="21:42" ht="15" customHeight="1" x14ac:dyDescent="0.25">
      <c r="U54253" s="104"/>
      <c r="AB54253" s="104"/>
      <c r="AC54253" s="104"/>
      <c r="AF54253" s="104"/>
      <c r="AG54253" s="104"/>
      <c r="AK54253" s="104"/>
      <c r="AL54253" s="104"/>
      <c r="AO54253" s="104"/>
      <c r="AP54253" s="104"/>
    </row>
    <row r="54254" spans="21:42" ht="15" customHeight="1" x14ac:dyDescent="0.25">
      <c r="U54254" s="104"/>
      <c r="AB54254" s="104"/>
      <c r="AC54254" s="104"/>
      <c r="AF54254" s="104"/>
      <c r="AG54254" s="104"/>
      <c r="AK54254" s="104"/>
      <c r="AL54254" s="104"/>
      <c r="AO54254" s="104"/>
      <c r="AP54254" s="104"/>
    </row>
    <row r="54255" spans="21:42" ht="15" customHeight="1" x14ac:dyDescent="0.25">
      <c r="U54255" s="104"/>
      <c r="AB54255" s="104"/>
      <c r="AC54255" s="104"/>
      <c r="AF54255" s="104"/>
      <c r="AG54255" s="104"/>
      <c r="AK54255" s="104"/>
      <c r="AL54255" s="104"/>
      <c r="AO54255" s="104"/>
      <c r="AP54255" s="104"/>
    </row>
    <row r="54256" spans="21:42" ht="15" customHeight="1" x14ac:dyDescent="0.25">
      <c r="U54256" s="104"/>
      <c r="AB54256" s="104"/>
      <c r="AC54256" s="104"/>
      <c r="AF54256" s="104"/>
      <c r="AG54256" s="104"/>
      <c r="AK54256" s="104"/>
      <c r="AL54256" s="104"/>
      <c r="AO54256" s="104"/>
      <c r="AP54256" s="104"/>
    </row>
    <row r="54257" spans="21:42" ht="15" customHeight="1" x14ac:dyDescent="0.25">
      <c r="U54257" s="104"/>
      <c r="AB54257" s="104"/>
      <c r="AC54257" s="104"/>
      <c r="AF54257" s="104"/>
      <c r="AG54257" s="104"/>
      <c r="AK54257" s="104"/>
      <c r="AL54257" s="104"/>
      <c r="AO54257" s="104"/>
      <c r="AP54257" s="104"/>
    </row>
    <row r="54258" spans="21:42" ht="15" customHeight="1" x14ac:dyDescent="0.25">
      <c r="U54258" s="104"/>
      <c r="AB54258" s="104"/>
      <c r="AC54258" s="104"/>
      <c r="AF54258" s="104"/>
      <c r="AG54258" s="104"/>
      <c r="AK54258" s="104"/>
      <c r="AL54258" s="104"/>
      <c r="AO54258" s="104"/>
      <c r="AP54258" s="104"/>
    </row>
    <row r="54259" spans="21:42" ht="15" customHeight="1" x14ac:dyDescent="0.25">
      <c r="U54259" s="104"/>
      <c r="AB54259" s="104"/>
      <c r="AC54259" s="104"/>
      <c r="AF54259" s="104"/>
      <c r="AG54259" s="104"/>
      <c r="AK54259" s="104"/>
      <c r="AL54259" s="104"/>
      <c r="AO54259" s="104"/>
      <c r="AP54259" s="104"/>
    </row>
    <row r="54260" spans="21:42" ht="15" customHeight="1" x14ac:dyDescent="0.25">
      <c r="U54260" s="104"/>
      <c r="AB54260" s="104"/>
      <c r="AC54260" s="104"/>
      <c r="AF54260" s="104"/>
      <c r="AG54260" s="104"/>
      <c r="AK54260" s="104"/>
      <c r="AL54260" s="104"/>
      <c r="AO54260" s="104"/>
      <c r="AP54260" s="104"/>
    </row>
    <row r="54261" spans="21:42" ht="15" customHeight="1" x14ac:dyDescent="0.25">
      <c r="U54261" s="104"/>
      <c r="AB54261" s="104"/>
      <c r="AC54261" s="104"/>
      <c r="AF54261" s="104"/>
      <c r="AG54261" s="104"/>
      <c r="AK54261" s="104"/>
      <c r="AL54261" s="104"/>
      <c r="AO54261" s="104"/>
      <c r="AP54261" s="104"/>
    </row>
    <row r="54262" spans="21:42" ht="15" customHeight="1" x14ac:dyDescent="0.25">
      <c r="U54262" s="104"/>
      <c r="AB54262" s="104"/>
      <c r="AC54262" s="104"/>
      <c r="AF54262" s="104"/>
      <c r="AG54262" s="104"/>
      <c r="AK54262" s="104"/>
      <c r="AL54262" s="104"/>
      <c r="AO54262" s="104"/>
      <c r="AP54262" s="104"/>
    </row>
    <row r="54263" spans="21:42" ht="15" customHeight="1" x14ac:dyDescent="0.25">
      <c r="U54263" s="104"/>
      <c r="AB54263" s="104"/>
      <c r="AC54263" s="104"/>
      <c r="AF54263" s="104"/>
      <c r="AG54263" s="104"/>
      <c r="AK54263" s="104"/>
      <c r="AL54263" s="104"/>
      <c r="AO54263" s="104"/>
      <c r="AP54263" s="104"/>
    </row>
    <row r="54264" spans="21:42" ht="15" customHeight="1" x14ac:dyDescent="0.25">
      <c r="U54264" s="104"/>
      <c r="AB54264" s="104"/>
      <c r="AC54264" s="104"/>
      <c r="AF54264" s="104"/>
      <c r="AG54264" s="104"/>
      <c r="AK54264" s="104"/>
      <c r="AL54264" s="104"/>
      <c r="AO54264" s="104"/>
      <c r="AP54264" s="104"/>
    </row>
    <row r="54265" spans="21:42" ht="15" customHeight="1" x14ac:dyDescent="0.25">
      <c r="U54265" s="104"/>
      <c r="AB54265" s="104"/>
      <c r="AC54265" s="104"/>
      <c r="AF54265" s="104"/>
      <c r="AG54265" s="104"/>
      <c r="AK54265" s="104"/>
      <c r="AL54265" s="104"/>
      <c r="AO54265" s="104"/>
      <c r="AP54265" s="104"/>
    </row>
    <row r="54266" spans="21:42" ht="15" customHeight="1" x14ac:dyDescent="0.25">
      <c r="U54266" s="104"/>
      <c r="AB54266" s="104"/>
      <c r="AC54266" s="104"/>
      <c r="AF54266" s="104"/>
      <c r="AG54266" s="104"/>
      <c r="AK54266" s="104"/>
      <c r="AL54266" s="104"/>
      <c r="AO54266" s="104"/>
      <c r="AP54266" s="104"/>
    </row>
    <row r="54267" spans="21:42" ht="15" customHeight="1" x14ac:dyDescent="0.25">
      <c r="U54267" s="104"/>
      <c r="AB54267" s="104"/>
      <c r="AC54267" s="104"/>
      <c r="AF54267" s="104"/>
      <c r="AG54267" s="104"/>
      <c r="AK54267" s="104"/>
      <c r="AL54267" s="104"/>
      <c r="AO54267" s="104"/>
      <c r="AP54267" s="104"/>
    </row>
    <row r="54268" spans="21:42" ht="15" customHeight="1" x14ac:dyDescent="0.25">
      <c r="U54268" s="104"/>
      <c r="AB54268" s="104"/>
      <c r="AC54268" s="104"/>
      <c r="AF54268" s="104"/>
      <c r="AG54268" s="104"/>
      <c r="AK54268" s="104"/>
      <c r="AL54268" s="104"/>
      <c r="AO54268" s="104"/>
      <c r="AP54268" s="104"/>
    </row>
    <row r="54269" spans="21:42" ht="15" customHeight="1" x14ac:dyDescent="0.25">
      <c r="U54269" s="104"/>
      <c r="AB54269" s="104"/>
      <c r="AC54269" s="104"/>
      <c r="AF54269" s="104"/>
      <c r="AG54269" s="104"/>
      <c r="AK54269" s="104"/>
      <c r="AL54269" s="104"/>
      <c r="AO54269" s="104"/>
      <c r="AP54269" s="104"/>
    </row>
    <row r="54270" spans="21:42" ht="15" customHeight="1" x14ac:dyDescent="0.25">
      <c r="U54270" s="104"/>
      <c r="AB54270" s="104"/>
      <c r="AC54270" s="104"/>
      <c r="AF54270" s="104"/>
      <c r="AG54270" s="104"/>
      <c r="AK54270" s="104"/>
      <c r="AL54270" s="104"/>
      <c r="AO54270" s="104"/>
      <c r="AP54270" s="104"/>
    </row>
    <row r="54271" spans="21:42" ht="15" customHeight="1" x14ac:dyDescent="0.25">
      <c r="U54271" s="104"/>
      <c r="AB54271" s="104"/>
      <c r="AC54271" s="104"/>
      <c r="AF54271" s="104"/>
      <c r="AG54271" s="104"/>
      <c r="AK54271" s="104"/>
      <c r="AL54271" s="104"/>
      <c r="AO54271" s="104"/>
      <c r="AP54271" s="104"/>
    </row>
    <row r="54272" spans="21:42" ht="15" customHeight="1" x14ac:dyDescent="0.25">
      <c r="U54272" s="104"/>
      <c r="AB54272" s="104"/>
      <c r="AC54272" s="104"/>
      <c r="AF54272" s="104"/>
      <c r="AG54272" s="104"/>
      <c r="AK54272" s="104"/>
      <c r="AL54272" s="104"/>
      <c r="AO54272" s="104"/>
      <c r="AP54272" s="104"/>
    </row>
    <row r="54273" spans="21:42" ht="15" customHeight="1" x14ac:dyDescent="0.25">
      <c r="U54273" s="104"/>
      <c r="AB54273" s="104"/>
      <c r="AC54273" s="104"/>
      <c r="AF54273" s="104"/>
      <c r="AG54273" s="104"/>
      <c r="AK54273" s="104"/>
      <c r="AL54273" s="104"/>
      <c r="AO54273" s="104"/>
      <c r="AP54273" s="104"/>
    </row>
    <row r="54274" spans="21:42" ht="15" customHeight="1" x14ac:dyDescent="0.25">
      <c r="U54274" s="104"/>
      <c r="AB54274" s="104"/>
      <c r="AC54274" s="104"/>
      <c r="AF54274" s="104"/>
      <c r="AG54274" s="104"/>
      <c r="AK54274" s="104"/>
      <c r="AL54274" s="104"/>
      <c r="AO54274" s="104"/>
      <c r="AP54274" s="104"/>
    </row>
    <row r="54275" spans="21:42" ht="15" customHeight="1" x14ac:dyDescent="0.25">
      <c r="U54275" s="104"/>
      <c r="AB54275" s="104"/>
      <c r="AC54275" s="104"/>
      <c r="AF54275" s="104"/>
      <c r="AG54275" s="104"/>
      <c r="AK54275" s="104"/>
      <c r="AL54275" s="104"/>
      <c r="AO54275" s="104"/>
      <c r="AP54275" s="104"/>
    </row>
    <row r="54276" spans="21:42" ht="15" customHeight="1" x14ac:dyDescent="0.25">
      <c r="U54276" s="104"/>
      <c r="AB54276" s="104"/>
      <c r="AC54276" s="104"/>
      <c r="AF54276" s="104"/>
      <c r="AG54276" s="104"/>
      <c r="AK54276" s="104"/>
      <c r="AL54276" s="104"/>
      <c r="AO54276" s="104"/>
      <c r="AP54276" s="104"/>
    </row>
    <row r="54277" spans="21:42" ht="15" customHeight="1" x14ac:dyDescent="0.25">
      <c r="U54277" s="104"/>
      <c r="AB54277" s="104"/>
      <c r="AC54277" s="104"/>
      <c r="AF54277" s="104"/>
      <c r="AG54277" s="104"/>
      <c r="AK54277" s="104"/>
      <c r="AL54277" s="104"/>
      <c r="AO54277" s="104"/>
      <c r="AP54277" s="104"/>
    </row>
    <row r="54278" spans="21:42" ht="15" customHeight="1" x14ac:dyDescent="0.25">
      <c r="U54278" s="104"/>
      <c r="AB54278" s="104"/>
      <c r="AC54278" s="104"/>
      <c r="AF54278" s="104"/>
      <c r="AG54278" s="104"/>
      <c r="AK54278" s="104"/>
      <c r="AL54278" s="104"/>
      <c r="AO54278" s="104"/>
      <c r="AP54278" s="104"/>
    </row>
    <row r="54279" spans="21:42" ht="15" customHeight="1" x14ac:dyDescent="0.25">
      <c r="U54279" s="104"/>
      <c r="AB54279" s="104"/>
      <c r="AC54279" s="104"/>
      <c r="AF54279" s="104"/>
      <c r="AG54279" s="104"/>
      <c r="AK54279" s="104"/>
      <c r="AL54279" s="104"/>
      <c r="AO54279" s="104"/>
      <c r="AP54279" s="104"/>
    </row>
    <row r="54280" spans="21:42" ht="15" customHeight="1" x14ac:dyDescent="0.25">
      <c r="U54280" s="104"/>
      <c r="AB54280" s="104"/>
      <c r="AC54280" s="104"/>
      <c r="AF54280" s="104"/>
      <c r="AG54280" s="104"/>
      <c r="AK54280" s="104"/>
      <c r="AL54280" s="104"/>
      <c r="AO54280" s="104"/>
      <c r="AP54280" s="104"/>
    </row>
    <row r="54281" spans="21:42" ht="15" customHeight="1" x14ac:dyDescent="0.25">
      <c r="U54281" s="104"/>
      <c r="AB54281" s="104"/>
      <c r="AC54281" s="104"/>
      <c r="AF54281" s="104"/>
      <c r="AG54281" s="104"/>
      <c r="AK54281" s="104"/>
      <c r="AL54281" s="104"/>
      <c r="AO54281" s="104"/>
      <c r="AP54281" s="104"/>
    </row>
    <row r="54282" spans="21:42" ht="15" customHeight="1" x14ac:dyDescent="0.25">
      <c r="U54282" s="104"/>
      <c r="AB54282" s="104"/>
      <c r="AC54282" s="104"/>
      <c r="AF54282" s="104"/>
      <c r="AG54282" s="104"/>
      <c r="AK54282" s="104"/>
      <c r="AL54282" s="104"/>
      <c r="AO54282" s="104"/>
      <c r="AP54282" s="104"/>
    </row>
    <row r="54283" spans="21:42" ht="15" customHeight="1" x14ac:dyDescent="0.25">
      <c r="U54283" s="104"/>
      <c r="AB54283" s="104"/>
      <c r="AC54283" s="104"/>
      <c r="AF54283" s="104"/>
      <c r="AG54283" s="104"/>
      <c r="AK54283" s="104"/>
      <c r="AL54283" s="104"/>
      <c r="AO54283" s="104"/>
      <c r="AP54283" s="104"/>
    </row>
    <row r="54284" spans="21:42" ht="15" customHeight="1" x14ac:dyDescent="0.25">
      <c r="U54284" s="104"/>
      <c r="AB54284" s="104"/>
      <c r="AC54284" s="104"/>
      <c r="AF54284" s="104"/>
      <c r="AG54284" s="104"/>
      <c r="AK54284" s="104"/>
      <c r="AL54284" s="104"/>
      <c r="AO54284" s="104"/>
      <c r="AP54284" s="104"/>
    </row>
    <row r="54285" spans="21:42" ht="15" customHeight="1" x14ac:dyDescent="0.25">
      <c r="U54285" s="104"/>
      <c r="AB54285" s="104"/>
      <c r="AC54285" s="104"/>
      <c r="AF54285" s="104"/>
      <c r="AG54285" s="104"/>
      <c r="AK54285" s="104"/>
      <c r="AL54285" s="104"/>
      <c r="AO54285" s="104"/>
      <c r="AP54285" s="104"/>
    </row>
    <row r="54286" spans="21:42" ht="15" customHeight="1" x14ac:dyDescent="0.25">
      <c r="U54286" s="104"/>
      <c r="AB54286" s="104"/>
      <c r="AC54286" s="104"/>
      <c r="AF54286" s="104"/>
      <c r="AG54286" s="104"/>
      <c r="AK54286" s="104"/>
      <c r="AL54286" s="104"/>
      <c r="AO54286" s="104"/>
      <c r="AP54286" s="104"/>
    </row>
    <row r="54287" spans="21:42" ht="15" customHeight="1" x14ac:dyDescent="0.25">
      <c r="U54287" s="104"/>
      <c r="AB54287" s="104"/>
      <c r="AC54287" s="104"/>
      <c r="AF54287" s="104"/>
      <c r="AG54287" s="104"/>
      <c r="AK54287" s="104"/>
      <c r="AL54287" s="104"/>
      <c r="AO54287" s="104"/>
      <c r="AP54287" s="104"/>
    </row>
    <row r="54288" spans="21:42" ht="15" customHeight="1" x14ac:dyDescent="0.25">
      <c r="U54288" s="104"/>
      <c r="AB54288" s="104"/>
      <c r="AC54288" s="104"/>
      <c r="AF54288" s="104"/>
      <c r="AG54288" s="104"/>
      <c r="AK54288" s="104"/>
      <c r="AL54288" s="104"/>
      <c r="AO54288" s="104"/>
      <c r="AP54288" s="104"/>
    </row>
    <row r="54289" spans="21:42" ht="15" customHeight="1" x14ac:dyDescent="0.25">
      <c r="U54289" s="104"/>
      <c r="AB54289" s="104"/>
      <c r="AC54289" s="104"/>
      <c r="AF54289" s="104"/>
      <c r="AG54289" s="104"/>
      <c r="AK54289" s="104"/>
      <c r="AL54289" s="104"/>
      <c r="AO54289" s="104"/>
      <c r="AP54289" s="104"/>
    </row>
    <row r="54290" spans="21:42" ht="15" customHeight="1" x14ac:dyDescent="0.25">
      <c r="U54290" s="104"/>
      <c r="AB54290" s="104"/>
      <c r="AC54290" s="104"/>
      <c r="AF54290" s="104"/>
      <c r="AG54290" s="104"/>
      <c r="AK54290" s="104"/>
      <c r="AL54290" s="104"/>
      <c r="AO54290" s="104"/>
      <c r="AP54290" s="104"/>
    </row>
    <row r="54291" spans="21:42" ht="15" customHeight="1" x14ac:dyDescent="0.25">
      <c r="U54291" s="104"/>
      <c r="AB54291" s="104"/>
      <c r="AC54291" s="104"/>
      <c r="AF54291" s="104"/>
      <c r="AG54291" s="104"/>
      <c r="AK54291" s="104"/>
      <c r="AL54291" s="104"/>
      <c r="AO54291" s="104"/>
      <c r="AP54291" s="104"/>
    </row>
    <row r="54292" spans="21:42" ht="15" customHeight="1" x14ac:dyDescent="0.25">
      <c r="U54292" s="104"/>
      <c r="AB54292" s="104"/>
      <c r="AC54292" s="104"/>
      <c r="AF54292" s="104"/>
      <c r="AG54292" s="104"/>
      <c r="AK54292" s="104"/>
      <c r="AL54292" s="104"/>
      <c r="AO54292" s="104"/>
      <c r="AP54292" s="104"/>
    </row>
    <row r="54293" spans="21:42" ht="15" customHeight="1" x14ac:dyDescent="0.25">
      <c r="U54293" s="104"/>
      <c r="AB54293" s="104"/>
      <c r="AC54293" s="104"/>
      <c r="AF54293" s="104"/>
      <c r="AG54293" s="104"/>
      <c r="AK54293" s="104"/>
      <c r="AL54293" s="104"/>
      <c r="AO54293" s="104"/>
      <c r="AP54293" s="104"/>
    </row>
    <row r="54294" spans="21:42" ht="15" customHeight="1" x14ac:dyDescent="0.25">
      <c r="U54294" s="104"/>
      <c r="AB54294" s="104"/>
      <c r="AC54294" s="104"/>
      <c r="AF54294" s="104"/>
      <c r="AG54294" s="104"/>
      <c r="AK54294" s="104"/>
      <c r="AL54294" s="104"/>
      <c r="AO54294" s="104"/>
      <c r="AP54294" s="104"/>
    </row>
    <row r="54295" spans="21:42" ht="15" customHeight="1" x14ac:dyDescent="0.25">
      <c r="U54295" s="104"/>
      <c r="AB54295" s="104"/>
      <c r="AC54295" s="104"/>
      <c r="AF54295" s="104"/>
      <c r="AG54295" s="104"/>
      <c r="AK54295" s="104"/>
      <c r="AL54295" s="104"/>
      <c r="AO54295" s="104"/>
      <c r="AP54295" s="104"/>
    </row>
    <row r="54296" spans="21:42" ht="15" customHeight="1" x14ac:dyDescent="0.25">
      <c r="U54296" s="104"/>
      <c r="AB54296" s="104"/>
      <c r="AC54296" s="104"/>
      <c r="AF54296" s="104"/>
      <c r="AG54296" s="104"/>
      <c r="AK54296" s="104"/>
      <c r="AL54296" s="104"/>
      <c r="AO54296" s="104"/>
      <c r="AP54296" s="104"/>
    </row>
    <row r="54297" spans="21:42" ht="15" customHeight="1" x14ac:dyDescent="0.25">
      <c r="U54297" s="104"/>
      <c r="AB54297" s="104"/>
      <c r="AC54297" s="104"/>
      <c r="AF54297" s="104"/>
      <c r="AG54297" s="104"/>
      <c r="AK54297" s="104"/>
      <c r="AL54297" s="104"/>
      <c r="AO54297" s="104"/>
      <c r="AP54297" s="104"/>
    </row>
    <row r="54298" spans="21:42" ht="15" customHeight="1" x14ac:dyDescent="0.25">
      <c r="U54298" s="104"/>
      <c r="AB54298" s="104"/>
      <c r="AC54298" s="104"/>
      <c r="AF54298" s="104"/>
      <c r="AG54298" s="104"/>
      <c r="AK54298" s="104"/>
      <c r="AL54298" s="104"/>
      <c r="AO54298" s="104"/>
      <c r="AP54298" s="104"/>
    </row>
    <row r="54299" spans="21:42" ht="15" customHeight="1" x14ac:dyDescent="0.25">
      <c r="U54299" s="104"/>
      <c r="AB54299" s="104"/>
      <c r="AC54299" s="104"/>
      <c r="AF54299" s="104"/>
      <c r="AG54299" s="104"/>
      <c r="AK54299" s="104"/>
      <c r="AL54299" s="104"/>
      <c r="AO54299" s="104"/>
      <c r="AP54299" s="104"/>
    </row>
    <row r="54300" spans="21:42" ht="15" customHeight="1" x14ac:dyDescent="0.25">
      <c r="U54300" s="104"/>
      <c r="AB54300" s="104"/>
      <c r="AC54300" s="104"/>
      <c r="AF54300" s="104"/>
      <c r="AG54300" s="104"/>
      <c r="AK54300" s="104"/>
      <c r="AL54300" s="104"/>
      <c r="AO54300" s="104"/>
      <c r="AP54300" s="104"/>
    </row>
    <row r="54301" spans="21:42" ht="15" customHeight="1" x14ac:dyDescent="0.25">
      <c r="U54301" s="104"/>
      <c r="AB54301" s="104"/>
      <c r="AC54301" s="104"/>
      <c r="AF54301" s="104"/>
      <c r="AG54301" s="104"/>
      <c r="AK54301" s="104"/>
      <c r="AL54301" s="104"/>
      <c r="AO54301" s="104"/>
      <c r="AP54301" s="104"/>
    </row>
    <row r="54302" spans="21:42" ht="15" customHeight="1" x14ac:dyDescent="0.25">
      <c r="U54302" s="104"/>
      <c r="AB54302" s="104"/>
      <c r="AC54302" s="104"/>
      <c r="AF54302" s="104"/>
      <c r="AG54302" s="104"/>
      <c r="AK54302" s="104"/>
      <c r="AL54302" s="104"/>
      <c r="AO54302" s="104"/>
      <c r="AP54302" s="104"/>
    </row>
    <row r="54303" spans="21:42" ht="15" customHeight="1" x14ac:dyDescent="0.25">
      <c r="U54303" s="104"/>
      <c r="AB54303" s="104"/>
      <c r="AC54303" s="104"/>
      <c r="AF54303" s="104"/>
      <c r="AG54303" s="104"/>
      <c r="AK54303" s="104"/>
      <c r="AL54303" s="104"/>
      <c r="AO54303" s="104"/>
      <c r="AP54303" s="104"/>
    </row>
    <row r="54304" spans="21:42" ht="15" customHeight="1" x14ac:dyDescent="0.25">
      <c r="U54304" s="104"/>
      <c r="AB54304" s="104"/>
      <c r="AC54304" s="104"/>
      <c r="AF54304" s="104"/>
      <c r="AG54304" s="104"/>
      <c r="AK54304" s="104"/>
      <c r="AL54304" s="104"/>
      <c r="AO54304" s="104"/>
      <c r="AP54304" s="104"/>
    </row>
    <row r="54305" spans="21:42" ht="15" customHeight="1" x14ac:dyDescent="0.25">
      <c r="U54305" s="104"/>
      <c r="AB54305" s="104"/>
      <c r="AC54305" s="104"/>
      <c r="AF54305" s="104"/>
      <c r="AG54305" s="104"/>
      <c r="AK54305" s="104"/>
      <c r="AL54305" s="104"/>
      <c r="AO54305" s="104"/>
      <c r="AP54305" s="104"/>
    </row>
    <row r="54306" spans="21:42" ht="15" customHeight="1" x14ac:dyDescent="0.25">
      <c r="U54306" s="104"/>
      <c r="AB54306" s="104"/>
      <c r="AC54306" s="104"/>
      <c r="AF54306" s="104"/>
      <c r="AG54306" s="104"/>
      <c r="AK54306" s="104"/>
      <c r="AL54306" s="104"/>
      <c r="AO54306" s="104"/>
      <c r="AP54306" s="104"/>
    </row>
    <row r="54307" spans="21:42" ht="15" customHeight="1" x14ac:dyDescent="0.25">
      <c r="U54307" s="104"/>
      <c r="AB54307" s="104"/>
      <c r="AC54307" s="104"/>
      <c r="AF54307" s="104"/>
      <c r="AG54307" s="104"/>
      <c r="AK54307" s="104"/>
      <c r="AL54307" s="104"/>
      <c r="AO54307" s="104"/>
      <c r="AP54307" s="104"/>
    </row>
    <row r="54308" spans="21:42" ht="15" customHeight="1" x14ac:dyDescent="0.25">
      <c r="U54308" s="104"/>
      <c r="AB54308" s="104"/>
      <c r="AC54308" s="104"/>
      <c r="AF54308" s="104"/>
      <c r="AG54308" s="104"/>
      <c r="AK54308" s="104"/>
      <c r="AL54308" s="104"/>
      <c r="AO54308" s="104"/>
      <c r="AP54308" s="104"/>
    </row>
    <row r="54309" spans="21:42" ht="15" customHeight="1" x14ac:dyDescent="0.25">
      <c r="U54309" s="104"/>
      <c r="AB54309" s="104"/>
      <c r="AC54309" s="104"/>
      <c r="AF54309" s="104"/>
      <c r="AG54309" s="104"/>
      <c r="AK54309" s="104"/>
      <c r="AL54309" s="104"/>
      <c r="AO54309" s="104"/>
      <c r="AP54309" s="104"/>
    </row>
    <row r="54310" spans="21:42" ht="15" customHeight="1" x14ac:dyDescent="0.25">
      <c r="U54310" s="104"/>
      <c r="AB54310" s="104"/>
      <c r="AC54310" s="104"/>
      <c r="AF54310" s="104"/>
      <c r="AG54310" s="104"/>
      <c r="AK54310" s="104"/>
      <c r="AL54310" s="104"/>
      <c r="AO54310" s="104"/>
      <c r="AP54310" s="104"/>
    </row>
    <row r="54311" spans="21:42" ht="15" customHeight="1" x14ac:dyDescent="0.25">
      <c r="U54311" s="104"/>
      <c r="AB54311" s="104"/>
      <c r="AC54311" s="104"/>
      <c r="AF54311" s="104"/>
      <c r="AG54311" s="104"/>
      <c r="AK54311" s="104"/>
      <c r="AL54311" s="104"/>
      <c r="AO54311" s="104"/>
      <c r="AP54311" s="104"/>
    </row>
    <row r="54312" spans="21:42" ht="15" customHeight="1" x14ac:dyDescent="0.25">
      <c r="U54312" s="104"/>
      <c r="AB54312" s="104"/>
      <c r="AC54312" s="104"/>
      <c r="AF54312" s="104"/>
      <c r="AG54312" s="104"/>
      <c r="AK54312" s="104"/>
      <c r="AL54312" s="104"/>
      <c r="AO54312" s="104"/>
      <c r="AP54312" s="104"/>
    </row>
    <row r="54313" spans="21:42" ht="15" customHeight="1" x14ac:dyDescent="0.25">
      <c r="U54313" s="104"/>
      <c r="AB54313" s="104"/>
      <c r="AC54313" s="104"/>
      <c r="AF54313" s="104"/>
      <c r="AG54313" s="104"/>
      <c r="AK54313" s="104"/>
      <c r="AL54313" s="104"/>
      <c r="AO54313" s="104"/>
      <c r="AP54313" s="104"/>
    </row>
    <row r="54314" spans="21:42" ht="15" customHeight="1" x14ac:dyDescent="0.25">
      <c r="U54314" s="104"/>
      <c r="AB54314" s="104"/>
      <c r="AC54314" s="104"/>
      <c r="AF54314" s="104"/>
      <c r="AG54314" s="104"/>
      <c r="AK54314" s="104"/>
      <c r="AL54314" s="104"/>
      <c r="AO54314" s="104"/>
      <c r="AP54314" s="104"/>
    </row>
    <row r="54315" spans="21:42" ht="15" customHeight="1" x14ac:dyDescent="0.25">
      <c r="U54315" s="104"/>
      <c r="AB54315" s="104"/>
      <c r="AC54315" s="104"/>
      <c r="AF54315" s="104"/>
      <c r="AG54315" s="104"/>
      <c r="AK54315" s="104"/>
      <c r="AL54315" s="104"/>
      <c r="AO54315" s="104"/>
      <c r="AP54315" s="104"/>
    </row>
    <row r="54316" spans="21:42" ht="15" customHeight="1" x14ac:dyDescent="0.25">
      <c r="U54316" s="104"/>
      <c r="AB54316" s="104"/>
      <c r="AC54316" s="104"/>
      <c r="AF54316" s="104"/>
      <c r="AG54316" s="104"/>
      <c r="AK54316" s="104"/>
      <c r="AL54316" s="104"/>
      <c r="AO54316" s="104"/>
      <c r="AP54316" s="104"/>
    </row>
    <row r="54317" spans="21:42" ht="15" customHeight="1" x14ac:dyDescent="0.25">
      <c r="U54317" s="104"/>
      <c r="AB54317" s="104"/>
      <c r="AC54317" s="104"/>
      <c r="AF54317" s="104"/>
      <c r="AG54317" s="104"/>
      <c r="AK54317" s="104"/>
      <c r="AL54317" s="104"/>
      <c r="AO54317" s="104"/>
      <c r="AP54317" s="104"/>
    </row>
    <row r="54318" spans="21:42" ht="15" customHeight="1" x14ac:dyDescent="0.25">
      <c r="U54318" s="104"/>
      <c r="AB54318" s="104"/>
      <c r="AC54318" s="104"/>
      <c r="AF54318" s="104"/>
      <c r="AG54318" s="104"/>
      <c r="AK54318" s="104"/>
      <c r="AL54318" s="104"/>
      <c r="AO54318" s="104"/>
      <c r="AP54318" s="104"/>
    </row>
    <row r="54319" spans="21:42" ht="15" customHeight="1" x14ac:dyDescent="0.25">
      <c r="U54319" s="104"/>
      <c r="AB54319" s="104"/>
      <c r="AC54319" s="104"/>
      <c r="AF54319" s="104"/>
      <c r="AG54319" s="104"/>
      <c r="AK54319" s="104"/>
      <c r="AL54319" s="104"/>
      <c r="AO54319" s="104"/>
      <c r="AP54319" s="104"/>
    </row>
    <row r="54320" spans="21:42" ht="15" customHeight="1" x14ac:dyDescent="0.25">
      <c r="U54320" s="104"/>
      <c r="AB54320" s="104"/>
      <c r="AC54320" s="104"/>
      <c r="AF54320" s="104"/>
      <c r="AG54320" s="104"/>
      <c r="AK54320" s="104"/>
      <c r="AL54320" s="104"/>
      <c r="AO54320" s="104"/>
      <c r="AP54320" s="104"/>
    </row>
    <row r="54321" spans="21:42" ht="15" customHeight="1" x14ac:dyDescent="0.25">
      <c r="U54321" s="104"/>
      <c r="AB54321" s="104"/>
      <c r="AC54321" s="104"/>
      <c r="AF54321" s="104"/>
      <c r="AG54321" s="104"/>
      <c r="AK54321" s="104"/>
      <c r="AL54321" s="104"/>
      <c r="AO54321" s="104"/>
      <c r="AP54321" s="104"/>
    </row>
    <row r="54322" spans="21:42" ht="15" customHeight="1" x14ac:dyDescent="0.25">
      <c r="U54322" s="104"/>
      <c r="AB54322" s="104"/>
      <c r="AC54322" s="104"/>
      <c r="AF54322" s="104"/>
      <c r="AG54322" s="104"/>
      <c r="AK54322" s="104"/>
      <c r="AL54322" s="104"/>
      <c r="AO54322" s="104"/>
      <c r="AP54322" s="104"/>
    </row>
    <row r="54323" spans="21:42" ht="15" customHeight="1" x14ac:dyDescent="0.25">
      <c r="U54323" s="104"/>
      <c r="AB54323" s="104"/>
      <c r="AC54323" s="104"/>
      <c r="AF54323" s="104"/>
      <c r="AG54323" s="104"/>
      <c r="AK54323" s="104"/>
      <c r="AL54323" s="104"/>
      <c r="AO54323" s="104"/>
      <c r="AP54323" s="104"/>
    </row>
    <row r="54324" spans="21:42" ht="15" customHeight="1" x14ac:dyDescent="0.25">
      <c r="U54324" s="104"/>
      <c r="AB54324" s="104"/>
      <c r="AC54324" s="104"/>
      <c r="AF54324" s="104"/>
      <c r="AG54324" s="104"/>
      <c r="AK54324" s="104"/>
      <c r="AL54324" s="104"/>
      <c r="AO54324" s="104"/>
      <c r="AP54324" s="104"/>
    </row>
    <row r="54325" spans="21:42" ht="15" customHeight="1" x14ac:dyDescent="0.25">
      <c r="U54325" s="104"/>
      <c r="AB54325" s="104"/>
      <c r="AC54325" s="104"/>
      <c r="AF54325" s="104"/>
      <c r="AG54325" s="104"/>
      <c r="AK54325" s="104"/>
      <c r="AL54325" s="104"/>
      <c r="AO54325" s="104"/>
      <c r="AP54325" s="104"/>
    </row>
    <row r="54326" spans="21:42" ht="15" customHeight="1" x14ac:dyDescent="0.25">
      <c r="U54326" s="104"/>
      <c r="AB54326" s="104"/>
      <c r="AC54326" s="104"/>
      <c r="AF54326" s="104"/>
      <c r="AG54326" s="104"/>
      <c r="AK54326" s="104"/>
      <c r="AL54326" s="104"/>
      <c r="AO54326" s="104"/>
      <c r="AP54326" s="104"/>
    </row>
    <row r="54327" spans="21:42" ht="15" customHeight="1" x14ac:dyDescent="0.25">
      <c r="U54327" s="104"/>
      <c r="AB54327" s="104"/>
      <c r="AC54327" s="104"/>
      <c r="AF54327" s="104"/>
      <c r="AG54327" s="104"/>
      <c r="AK54327" s="104"/>
      <c r="AL54327" s="104"/>
      <c r="AO54327" s="104"/>
      <c r="AP54327" s="104"/>
    </row>
    <row r="54328" spans="21:42" ht="15" customHeight="1" x14ac:dyDescent="0.25">
      <c r="U54328" s="104"/>
      <c r="AB54328" s="104"/>
      <c r="AC54328" s="104"/>
      <c r="AF54328" s="104"/>
      <c r="AG54328" s="104"/>
      <c r="AK54328" s="104"/>
      <c r="AL54328" s="104"/>
      <c r="AO54328" s="104"/>
      <c r="AP54328" s="104"/>
    </row>
    <row r="54329" spans="21:42" ht="15" customHeight="1" x14ac:dyDescent="0.25">
      <c r="U54329" s="104"/>
      <c r="AB54329" s="104"/>
      <c r="AC54329" s="104"/>
      <c r="AF54329" s="104"/>
      <c r="AG54329" s="104"/>
      <c r="AK54329" s="104"/>
      <c r="AL54329" s="104"/>
      <c r="AO54329" s="104"/>
      <c r="AP54329" s="104"/>
    </row>
    <row r="54330" spans="21:42" ht="15" customHeight="1" x14ac:dyDescent="0.25">
      <c r="U54330" s="104"/>
      <c r="AB54330" s="104"/>
      <c r="AC54330" s="104"/>
      <c r="AF54330" s="104"/>
      <c r="AG54330" s="104"/>
      <c r="AK54330" s="104"/>
      <c r="AL54330" s="104"/>
      <c r="AO54330" s="104"/>
      <c r="AP54330" s="104"/>
    </row>
    <row r="54331" spans="21:42" ht="15" customHeight="1" x14ac:dyDescent="0.25">
      <c r="U54331" s="104"/>
      <c r="AB54331" s="104"/>
      <c r="AC54331" s="104"/>
      <c r="AF54331" s="104"/>
      <c r="AG54331" s="104"/>
      <c r="AK54331" s="104"/>
      <c r="AL54331" s="104"/>
      <c r="AO54331" s="104"/>
      <c r="AP54331" s="104"/>
    </row>
    <row r="54332" spans="21:42" ht="15" customHeight="1" x14ac:dyDescent="0.25">
      <c r="U54332" s="104"/>
      <c r="AB54332" s="104"/>
      <c r="AC54332" s="104"/>
      <c r="AF54332" s="104"/>
      <c r="AG54332" s="104"/>
      <c r="AK54332" s="104"/>
      <c r="AL54332" s="104"/>
      <c r="AO54332" s="104"/>
      <c r="AP54332" s="104"/>
    </row>
    <row r="54333" spans="21:42" ht="15" customHeight="1" x14ac:dyDescent="0.25">
      <c r="U54333" s="104"/>
      <c r="AB54333" s="104"/>
      <c r="AC54333" s="104"/>
      <c r="AF54333" s="104"/>
      <c r="AG54333" s="104"/>
      <c r="AK54333" s="104"/>
      <c r="AL54333" s="104"/>
      <c r="AO54333" s="104"/>
      <c r="AP54333" s="104"/>
    </row>
    <row r="54334" spans="21:42" ht="15" customHeight="1" x14ac:dyDescent="0.25">
      <c r="U54334" s="104"/>
      <c r="AB54334" s="104"/>
      <c r="AC54334" s="104"/>
      <c r="AF54334" s="104"/>
      <c r="AG54334" s="104"/>
      <c r="AK54334" s="104"/>
      <c r="AL54334" s="104"/>
      <c r="AO54334" s="104"/>
      <c r="AP54334" s="104"/>
    </row>
    <row r="54335" spans="21:42" ht="15" customHeight="1" x14ac:dyDescent="0.25">
      <c r="U54335" s="104"/>
      <c r="AB54335" s="104"/>
      <c r="AC54335" s="104"/>
      <c r="AF54335" s="104"/>
      <c r="AG54335" s="104"/>
      <c r="AK54335" s="104"/>
      <c r="AL54335" s="104"/>
      <c r="AO54335" s="104"/>
      <c r="AP54335" s="104"/>
    </row>
    <row r="54336" spans="21:42" ht="15" customHeight="1" x14ac:dyDescent="0.25">
      <c r="U54336" s="104"/>
      <c r="AB54336" s="104"/>
      <c r="AC54336" s="104"/>
      <c r="AF54336" s="104"/>
      <c r="AG54336" s="104"/>
      <c r="AK54336" s="104"/>
      <c r="AL54336" s="104"/>
      <c r="AO54336" s="104"/>
      <c r="AP54336" s="104"/>
    </row>
    <row r="54337" spans="21:42" ht="15" customHeight="1" x14ac:dyDescent="0.25">
      <c r="U54337" s="104"/>
      <c r="AB54337" s="104"/>
      <c r="AC54337" s="104"/>
      <c r="AF54337" s="104"/>
      <c r="AG54337" s="104"/>
      <c r="AK54337" s="104"/>
      <c r="AL54337" s="104"/>
      <c r="AO54337" s="104"/>
      <c r="AP54337" s="104"/>
    </row>
    <row r="54338" spans="21:42" ht="15" customHeight="1" x14ac:dyDescent="0.25">
      <c r="U54338" s="104"/>
      <c r="AB54338" s="104"/>
      <c r="AC54338" s="104"/>
      <c r="AF54338" s="104"/>
      <c r="AG54338" s="104"/>
      <c r="AK54338" s="104"/>
      <c r="AL54338" s="104"/>
      <c r="AO54338" s="104"/>
      <c r="AP54338" s="104"/>
    </row>
    <row r="54339" spans="21:42" ht="15" customHeight="1" x14ac:dyDescent="0.25">
      <c r="U54339" s="104"/>
      <c r="AB54339" s="104"/>
      <c r="AC54339" s="104"/>
      <c r="AF54339" s="104"/>
      <c r="AG54339" s="104"/>
      <c r="AK54339" s="104"/>
      <c r="AL54339" s="104"/>
      <c r="AO54339" s="104"/>
      <c r="AP54339" s="104"/>
    </row>
    <row r="54340" spans="21:42" ht="15" customHeight="1" x14ac:dyDescent="0.25">
      <c r="U54340" s="104"/>
      <c r="AB54340" s="104"/>
      <c r="AC54340" s="104"/>
      <c r="AF54340" s="104"/>
      <c r="AG54340" s="104"/>
      <c r="AK54340" s="104"/>
      <c r="AL54340" s="104"/>
      <c r="AO54340" s="104"/>
      <c r="AP54340" s="104"/>
    </row>
    <row r="54341" spans="21:42" ht="15" customHeight="1" x14ac:dyDescent="0.25">
      <c r="U54341" s="104"/>
      <c r="AB54341" s="104"/>
      <c r="AC54341" s="104"/>
      <c r="AF54341" s="104"/>
      <c r="AG54341" s="104"/>
      <c r="AK54341" s="104"/>
      <c r="AL54341" s="104"/>
      <c r="AO54341" s="104"/>
      <c r="AP54341" s="104"/>
    </row>
    <row r="54342" spans="21:42" ht="15" customHeight="1" x14ac:dyDescent="0.25">
      <c r="U54342" s="104"/>
      <c r="AB54342" s="104"/>
      <c r="AC54342" s="104"/>
      <c r="AF54342" s="104"/>
      <c r="AG54342" s="104"/>
      <c r="AK54342" s="104"/>
      <c r="AL54342" s="104"/>
      <c r="AO54342" s="104"/>
      <c r="AP54342" s="104"/>
    </row>
    <row r="54343" spans="21:42" ht="15" customHeight="1" x14ac:dyDescent="0.25">
      <c r="U54343" s="104"/>
      <c r="AB54343" s="104"/>
      <c r="AC54343" s="104"/>
      <c r="AF54343" s="104"/>
      <c r="AG54343" s="104"/>
      <c r="AK54343" s="104"/>
      <c r="AL54343" s="104"/>
      <c r="AO54343" s="104"/>
      <c r="AP54343" s="104"/>
    </row>
    <row r="54344" spans="21:42" ht="15" customHeight="1" x14ac:dyDescent="0.25">
      <c r="U54344" s="104"/>
      <c r="AB54344" s="104"/>
      <c r="AC54344" s="104"/>
      <c r="AF54344" s="104"/>
      <c r="AG54344" s="104"/>
      <c r="AK54344" s="104"/>
      <c r="AL54344" s="104"/>
      <c r="AO54344" s="104"/>
      <c r="AP54344" s="104"/>
    </row>
    <row r="54345" spans="21:42" ht="15" customHeight="1" x14ac:dyDescent="0.25">
      <c r="U54345" s="104"/>
      <c r="AB54345" s="104"/>
      <c r="AC54345" s="104"/>
      <c r="AF54345" s="104"/>
      <c r="AG54345" s="104"/>
      <c r="AK54345" s="104"/>
      <c r="AL54345" s="104"/>
      <c r="AO54345" s="104"/>
      <c r="AP54345" s="104"/>
    </row>
    <row r="54346" spans="21:42" ht="15" customHeight="1" x14ac:dyDescent="0.25">
      <c r="U54346" s="104"/>
      <c r="AB54346" s="104"/>
      <c r="AC54346" s="104"/>
      <c r="AF54346" s="104"/>
      <c r="AG54346" s="104"/>
      <c r="AK54346" s="104"/>
      <c r="AL54346" s="104"/>
      <c r="AO54346" s="104"/>
      <c r="AP54346" s="104"/>
    </row>
    <row r="54347" spans="21:42" ht="15" customHeight="1" x14ac:dyDescent="0.25">
      <c r="U54347" s="104"/>
      <c r="AB54347" s="104"/>
      <c r="AC54347" s="104"/>
      <c r="AF54347" s="104"/>
      <c r="AG54347" s="104"/>
      <c r="AK54347" s="104"/>
      <c r="AL54347" s="104"/>
      <c r="AO54347" s="104"/>
      <c r="AP54347" s="104"/>
    </row>
    <row r="54348" spans="21:42" ht="15" customHeight="1" x14ac:dyDescent="0.25">
      <c r="U54348" s="104"/>
      <c r="AB54348" s="104"/>
      <c r="AC54348" s="104"/>
      <c r="AF54348" s="104"/>
      <c r="AG54348" s="104"/>
      <c r="AK54348" s="104"/>
      <c r="AL54348" s="104"/>
      <c r="AO54348" s="104"/>
      <c r="AP54348" s="104"/>
    </row>
    <row r="54349" spans="21:42" ht="15" customHeight="1" x14ac:dyDescent="0.25">
      <c r="U54349" s="104"/>
      <c r="AB54349" s="104"/>
      <c r="AC54349" s="104"/>
      <c r="AF54349" s="104"/>
      <c r="AG54349" s="104"/>
      <c r="AK54349" s="104"/>
      <c r="AL54349" s="104"/>
      <c r="AO54349" s="104"/>
      <c r="AP54349" s="104"/>
    </row>
    <row r="54350" spans="21:42" ht="15" customHeight="1" x14ac:dyDescent="0.25">
      <c r="U54350" s="104"/>
      <c r="AB54350" s="104"/>
      <c r="AC54350" s="104"/>
      <c r="AF54350" s="104"/>
      <c r="AG54350" s="104"/>
      <c r="AK54350" s="104"/>
      <c r="AL54350" s="104"/>
      <c r="AO54350" s="104"/>
      <c r="AP54350" s="104"/>
    </row>
    <row r="54351" spans="21:42" ht="15" customHeight="1" x14ac:dyDescent="0.25">
      <c r="U54351" s="104"/>
      <c r="AB54351" s="104"/>
      <c r="AC54351" s="104"/>
      <c r="AF54351" s="104"/>
      <c r="AG54351" s="104"/>
      <c r="AK54351" s="104"/>
      <c r="AL54351" s="104"/>
      <c r="AO54351" s="104"/>
      <c r="AP54351" s="104"/>
    </row>
    <row r="54352" spans="21:42" ht="15" customHeight="1" x14ac:dyDescent="0.25">
      <c r="U54352" s="104"/>
      <c r="AB54352" s="104"/>
      <c r="AC54352" s="104"/>
      <c r="AF54352" s="104"/>
      <c r="AG54352" s="104"/>
      <c r="AK54352" s="104"/>
      <c r="AL54352" s="104"/>
      <c r="AO54352" s="104"/>
      <c r="AP54352" s="104"/>
    </row>
    <row r="54353" spans="21:42" ht="15" customHeight="1" x14ac:dyDescent="0.25">
      <c r="U54353" s="104"/>
      <c r="AB54353" s="104"/>
      <c r="AC54353" s="104"/>
      <c r="AF54353" s="104"/>
      <c r="AG54353" s="104"/>
      <c r="AK54353" s="104"/>
      <c r="AL54353" s="104"/>
      <c r="AO54353" s="104"/>
      <c r="AP54353" s="104"/>
    </row>
    <row r="54354" spans="21:42" ht="15" customHeight="1" x14ac:dyDescent="0.25">
      <c r="U54354" s="104"/>
      <c r="AB54354" s="104"/>
      <c r="AC54354" s="104"/>
      <c r="AF54354" s="104"/>
      <c r="AG54354" s="104"/>
      <c r="AK54354" s="104"/>
      <c r="AL54354" s="104"/>
      <c r="AO54354" s="104"/>
      <c r="AP54354" s="104"/>
    </row>
    <row r="54355" spans="21:42" ht="15" customHeight="1" x14ac:dyDescent="0.25">
      <c r="U54355" s="104"/>
      <c r="AB54355" s="104"/>
      <c r="AC54355" s="104"/>
      <c r="AF54355" s="104"/>
      <c r="AG54355" s="104"/>
      <c r="AK54355" s="104"/>
      <c r="AL54355" s="104"/>
      <c r="AO54355" s="104"/>
      <c r="AP54355" s="104"/>
    </row>
    <row r="54356" spans="21:42" ht="15" customHeight="1" x14ac:dyDescent="0.25">
      <c r="U54356" s="104"/>
      <c r="AB54356" s="104"/>
      <c r="AC54356" s="104"/>
      <c r="AF54356" s="104"/>
      <c r="AG54356" s="104"/>
      <c r="AK54356" s="104"/>
      <c r="AL54356" s="104"/>
      <c r="AO54356" s="104"/>
      <c r="AP54356" s="104"/>
    </row>
    <row r="54357" spans="21:42" ht="15" customHeight="1" x14ac:dyDescent="0.25">
      <c r="U54357" s="104"/>
      <c r="AB54357" s="104"/>
      <c r="AC54357" s="104"/>
      <c r="AF54357" s="104"/>
      <c r="AG54357" s="104"/>
      <c r="AK54357" s="104"/>
      <c r="AL54357" s="104"/>
      <c r="AO54357" s="104"/>
      <c r="AP54357" s="104"/>
    </row>
    <row r="54358" spans="21:42" ht="15" customHeight="1" x14ac:dyDescent="0.25">
      <c r="U54358" s="104"/>
      <c r="AB54358" s="104"/>
      <c r="AC54358" s="104"/>
      <c r="AF54358" s="104"/>
      <c r="AG54358" s="104"/>
      <c r="AK54358" s="104"/>
      <c r="AL54358" s="104"/>
      <c r="AO54358" s="104"/>
      <c r="AP54358" s="104"/>
    </row>
    <row r="54359" spans="21:42" ht="15" customHeight="1" x14ac:dyDescent="0.25">
      <c r="U54359" s="104"/>
      <c r="AB54359" s="104"/>
      <c r="AC54359" s="104"/>
      <c r="AF54359" s="104"/>
      <c r="AG54359" s="104"/>
      <c r="AK54359" s="104"/>
      <c r="AL54359" s="104"/>
      <c r="AO54359" s="104"/>
      <c r="AP54359" s="104"/>
    </row>
    <row r="54360" spans="21:42" ht="15" customHeight="1" x14ac:dyDescent="0.25">
      <c r="U54360" s="104"/>
      <c r="AB54360" s="104"/>
      <c r="AC54360" s="104"/>
      <c r="AF54360" s="104"/>
      <c r="AG54360" s="104"/>
      <c r="AK54360" s="104"/>
      <c r="AL54360" s="104"/>
      <c r="AO54360" s="104"/>
      <c r="AP54360" s="104"/>
    </row>
    <row r="54361" spans="21:42" ht="15" customHeight="1" x14ac:dyDescent="0.25">
      <c r="U54361" s="104"/>
      <c r="AB54361" s="104"/>
      <c r="AC54361" s="104"/>
      <c r="AF54361" s="104"/>
      <c r="AG54361" s="104"/>
      <c r="AK54361" s="104"/>
      <c r="AL54361" s="104"/>
      <c r="AO54361" s="104"/>
      <c r="AP54361" s="104"/>
    </row>
    <row r="54362" spans="21:42" ht="15" customHeight="1" x14ac:dyDescent="0.25">
      <c r="U54362" s="104"/>
      <c r="AB54362" s="104"/>
      <c r="AC54362" s="104"/>
      <c r="AF54362" s="104"/>
      <c r="AG54362" s="104"/>
      <c r="AK54362" s="104"/>
      <c r="AL54362" s="104"/>
      <c r="AO54362" s="104"/>
      <c r="AP54362" s="104"/>
    </row>
    <row r="54363" spans="21:42" ht="15" customHeight="1" x14ac:dyDescent="0.25">
      <c r="U54363" s="104"/>
      <c r="AB54363" s="104"/>
      <c r="AC54363" s="104"/>
      <c r="AF54363" s="104"/>
      <c r="AG54363" s="104"/>
      <c r="AK54363" s="104"/>
      <c r="AL54363" s="104"/>
      <c r="AO54363" s="104"/>
      <c r="AP54363" s="104"/>
    </row>
    <row r="54364" spans="21:42" ht="15" customHeight="1" x14ac:dyDescent="0.25">
      <c r="U54364" s="104"/>
      <c r="AB54364" s="104"/>
      <c r="AC54364" s="104"/>
      <c r="AF54364" s="104"/>
      <c r="AG54364" s="104"/>
      <c r="AK54364" s="104"/>
      <c r="AL54364" s="104"/>
      <c r="AO54364" s="104"/>
      <c r="AP54364" s="104"/>
    </row>
    <row r="54365" spans="21:42" ht="15" customHeight="1" x14ac:dyDescent="0.25">
      <c r="U54365" s="104"/>
      <c r="AB54365" s="104"/>
      <c r="AC54365" s="104"/>
      <c r="AF54365" s="104"/>
      <c r="AG54365" s="104"/>
      <c r="AK54365" s="104"/>
      <c r="AL54365" s="104"/>
      <c r="AO54365" s="104"/>
      <c r="AP54365" s="104"/>
    </row>
    <row r="54366" spans="21:42" ht="15" customHeight="1" x14ac:dyDescent="0.25">
      <c r="U54366" s="104"/>
      <c r="AB54366" s="104"/>
      <c r="AC54366" s="104"/>
      <c r="AF54366" s="104"/>
      <c r="AG54366" s="104"/>
      <c r="AK54366" s="104"/>
      <c r="AL54366" s="104"/>
      <c r="AO54366" s="104"/>
      <c r="AP54366" s="104"/>
    </row>
    <row r="54367" spans="21:42" ht="15" customHeight="1" x14ac:dyDescent="0.25">
      <c r="U54367" s="104"/>
      <c r="AB54367" s="104"/>
      <c r="AC54367" s="104"/>
      <c r="AF54367" s="104"/>
      <c r="AG54367" s="104"/>
      <c r="AK54367" s="104"/>
      <c r="AL54367" s="104"/>
      <c r="AO54367" s="104"/>
      <c r="AP54367" s="104"/>
    </row>
    <row r="54368" spans="21:42" ht="15" customHeight="1" x14ac:dyDescent="0.25">
      <c r="U54368" s="104"/>
      <c r="AB54368" s="104"/>
      <c r="AC54368" s="104"/>
      <c r="AF54368" s="104"/>
      <c r="AG54368" s="104"/>
      <c r="AK54368" s="104"/>
      <c r="AL54368" s="104"/>
      <c r="AO54368" s="104"/>
      <c r="AP54368" s="104"/>
    </row>
    <row r="54369" spans="21:42" ht="15" customHeight="1" x14ac:dyDescent="0.25">
      <c r="U54369" s="104"/>
      <c r="AB54369" s="104"/>
      <c r="AC54369" s="104"/>
      <c r="AF54369" s="104"/>
      <c r="AG54369" s="104"/>
      <c r="AK54369" s="104"/>
      <c r="AL54369" s="104"/>
      <c r="AO54369" s="104"/>
      <c r="AP54369" s="104"/>
    </row>
    <row r="54370" spans="21:42" ht="15" customHeight="1" x14ac:dyDescent="0.25">
      <c r="U54370" s="104"/>
      <c r="AB54370" s="104"/>
      <c r="AC54370" s="104"/>
      <c r="AF54370" s="104"/>
      <c r="AG54370" s="104"/>
      <c r="AK54370" s="104"/>
      <c r="AL54370" s="104"/>
      <c r="AO54370" s="104"/>
      <c r="AP54370" s="104"/>
    </row>
    <row r="54371" spans="21:42" ht="15" customHeight="1" x14ac:dyDescent="0.25">
      <c r="U54371" s="104"/>
      <c r="AB54371" s="104"/>
      <c r="AC54371" s="104"/>
      <c r="AF54371" s="104"/>
      <c r="AG54371" s="104"/>
      <c r="AK54371" s="104"/>
      <c r="AL54371" s="104"/>
      <c r="AO54371" s="104"/>
      <c r="AP54371" s="104"/>
    </row>
    <row r="54372" spans="21:42" ht="15" customHeight="1" x14ac:dyDescent="0.25">
      <c r="U54372" s="104"/>
      <c r="AB54372" s="104"/>
      <c r="AC54372" s="104"/>
      <c r="AF54372" s="104"/>
      <c r="AG54372" s="104"/>
      <c r="AK54372" s="104"/>
      <c r="AL54372" s="104"/>
      <c r="AO54372" s="104"/>
      <c r="AP54372" s="104"/>
    </row>
    <row r="54373" spans="21:42" ht="15" customHeight="1" x14ac:dyDescent="0.25">
      <c r="U54373" s="104"/>
      <c r="AB54373" s="104"/>
      <c r="AC54373" s="104"/>
      <c r="AF54373" s="104"/>
      <c r="AG54373" s="104"/>
      <c r="AK54373" s="104"/>
      <c r="AL54373" s="104"/>
      <c r="AO54373" s="104"/>
      <c r="AP54373" s="104"/>
    </row>
    <row r="54374" spans="21:42" ht="15" customHeight="1" x14ac:dyDescent="0.25">
      <c r="U54374" s="104"/>
      <c r="AB54374" s="104"/>
      <c r="AC54374" s="104"/>
      <c r="AF54374" s="104"/>
      <c r="AG54374" s="104"/>
      <c r="AK54374" s="104"/>
      <c r="AL54374" s="104"/>
      <c r="AO54374" s="104"/>
      <c r="AP54374" s="104"/>
    </row>
    <row r="54375" spans="21:42" ht="15" customHeight="1" x14ac:dyDescent="0.25">
      <c r="U54375" s="104"/>
      <c r="AB54375" s="104"/>
      <c r="AC54375" s="104"/>
      <c r="AF54375" s="104"/>
      <c r="AG54375" s="104"/>
      <c r="AK54375" s="104"/>
      <c r="AL54375" s="104"/>
      <c r="AO54375" s="104"/>
      <c r="AP54375" s="104"/>
    </row>
    <row r="54376" spans="21:42" ht="15" customHeight="1" x14ac:dyDescent="0.25">
      <c r="U54376" s="104"/>
      <c r="AB54376" s="104"/>
      <c r="AC54376" s="104"/>
      <c r="AF54376" s="104"/>
      <c r="AG54376" s="104"/>
      <c r="AK54376" s="104"/>
      <c r="AL54376" s="104"/>
      <c r="AO54376" s="104"/>
      <c r="AP54376" s="104"/>
    </row>
    <row r="54377" spans="21:42" ht="15" customHeight="1" x14ac:dyDescent="0.25">
      <c r="U54377" s="104"/>
      <c r="AB54377" s="104"/>
      <c r="AC54377" s="104"/>
      <c r="AF54377" s="104"/>
      <c r="AG54377" s="104"/>
      <c r="AK54377" s="104"/>
      <c r="AL54377" s="104"/>
      <c r="AO54377" s="104"/>
      <c r="AP54377" s="104"/>
    </row>
    <row r="54378" spans="21:42" ht="15" customHeight="1" x14ac:dyDescent="0.25">
      <c r="U54378" s="104"/>
      <c r="AB54378" s="104"/>
      <c r="AC54378" s="104"/>
      <c r="AF54378" s="104"/>
      <c r="AG54378" s="104"/>
      <c r="AK54378" s="104"/>
      <c r="AL54378" s="104"/>
      <c r="AO54378" s="104"/>
      <c r="AP54378" s="104"/>
    </row>
    <row r="54379" spans="21:42" ht="15" customHeight="1" x14ac:dyDescent="0.25">
      <c r="U54379" s="104"/>
      <c r="AB54379" s="104"/>
      <c r="AC54379" s="104"/>
      <c r="AF54379" s="104"/>
      <c r="AG54379" s="104"/>
      <c r="AK54379" s="104"/>
      <c r="AL54379" s="104"/>
      <c r="AO54379" s="104"/>
      <c r="AP54379" s="104"/>
    </row>
    <row r="54380" spans="21:42" ht="15" customHeight="1" x14ac:dyDescent="0.25">
      <c r="U54380" s="104"/>
      <c r="AB54380" s="104"/>
      <c r="AC54380" s="104"/>
      <c r="AF54380" s="104"/>
      <c r="AG54380" s="104"/>
      <c r="AK54380" s="104"/>
      <c r="AL54380" s="104"/>
      <c r="AO54380" s="104"/>
      <c r="AP54380" s="104"/>
    </row>
    <row r="54381" spans="21:42" ht="15" customHeight="1" x14ac:dyDescent="0.25">
      <c r="U54381" s="104"/>
      <c r="AB54381" s="104"/>
      <c r="AC54381" s="104"/>
      <c r="AF54381" s="104"/>
      <c r="AG54381" s="104"/>
      <c r="AK54381" s="104"/>
      <c r="AL54381" s="104"/>
      <c r="AO54381" s="104"/>
      <c r="AP54381" s="104"/>
    </row>
    <row r="54382" spans="21:42" ht="15" customHeight="1" x14ac:dyDescent="0.25">
      <c r="U54382" s="104"/>
      <c r="AB54382" s="104"/>
      <c r="AC54382" s="104"/>
      <c r="AF54382" s="104"/>
      <c r="AG54382" s="104"/>
      <c r="AK54382" s="104"/>
      <c r="AL54382" s="104"/>
      <c r="AO54382" s="104"/>
      <c r="AP54382" s="104"/>
    </row>
    <row r="54383" spans="21:42" ht="15" customHeight="1" x14ac:dyDescent="0.25">
      <c r="U54383" s="104"/>
      <c r="AB54383" s="104"/>
      <c r="AC54383" s="104"/>
      <c r="AF54383" s="104"/>
      <c r="AG54383" s="104"/>
      <c r="AK54383" s="104"/>
      <c r="AL54383" s="104"/>
      <c r="AO54383" s="104"/>
      <c r="AP54383" s="104"/>
    </row>
    <row r="54384" spans="21:42" ht="15" customHeight="1" x14ac:dyDescent="0.25">
      <c r="U54384" s="104"/>
      <c r="AB54384" s="104"/>
      <c r="AC54384" s="104"/>
      <c r="AF54384" s="104"/>
      <c r="AG54384" s="104"/>
      <c r="AK54384" s="104"/>
      <c r="AL54384" s="104"/>
      <c r="AO54384" s="104"/>
      <c r="AP54384" s="104"/>
    </row>
    <row r="54385" spans="21:42" ht="15" customHeight="1" x14ac:dyDescent="0.25">
      <c r="U54385" s="104"/>
      <c r="AB54385" s="104"/>
      <c r="AC54385" s="104"/>
      <c r="AF54385" s="104"/>
      <c r="AG54385" s="104"/>
      <c r="AK54385" s="104"/>
      <c r="AL54385" s="104"/>
      <c r="AO54385" s="104"/>
      <c r="AP54385" s="104"/>
    </row>
    <row r="54386" spans="21:42" ht="15" customHeight="1" x14ac:dyDescent="0.25">
      <c r="U54386" s="104"/>
      <c r="AB54386" s="104"/>
      <c r="AC54386" s="104"/>
      <c r="AF54386" s="104"/>
      <c r="AG54386" s="104"/>
      <c r="AK54386" s="104"/>
      <c r="AL54386" s="104"/>
      <c r="AO54386" s="104"/>
      <c r="AP54386" s="104"/>
    </row>
    <row r="54387" spans="21:42" ht="15" customHeight="1" x14ac:dyDescent="0.25">
      <c r="U54387" s="104"/>
      <c r="AB54387" s="104"/>
      <c r="AC54387" s="104"/>
      <c r="AF54387" s="104"/>
      <c r="AG54387" s="104"/>
      <c r="AK54387" s="104"/>
      <c r="AL54387" s="104"/>
      <c r="AO54387" s="104"/>
      <c r="AP54387" s="104"/>
    </row>
    <row r="54388" spans="21:42" ht="15" customHeight="1" x14ac:dyDescent="0.25">
      <c r="U54388" s="104"/>
      <c r="AB54388" s="104"/>
      <c r="AC54388" s="104"/>
      <c r="AF54388" s="104"/>
      <c r="AG54388" s="104"/>
      <c r="AK54388" s="104"/>
      <c r="AL54388" s="104"/>
      <c r="AO54388" s="104"/>
      <c r="AP54388" s="104"/>
    </row>
    <row r="54389" spans="21:42" ht="15" customHeight="1" x14ac:dyDescent="0.25">
      <c r="U54389" s="104"/>
      <c r="AB54389" s="104"/>
      <c r="AC54389" s="104"/>
      <c r="AF54389" s="104"/>
      <c r="AG54389" s="104"/>
      <c r="AK54389" s="104"/>
      <c r="AL54389" s="104"/>
      <c r="AO54389" s="104"/>
      <c r="AP54389" s="104"/>
    </row>
    <row r="54390" spans="21:42" ht="15" customHeight="1" x14ac:dyDescent="0.25">
      <c r="U54390" s="104"/>
      <c r="AB54390" s="104"/>
      <c r="AC54390" s="104"/>
      <c r="AF54390" s="104"/>
      <c r="AG54390" s="104"/>
      <c r="AK54390" s="104"/>
      <c r="AL54390" s="104"/>
      <c r="AO54390" s="104"/>
      <c r="AP54390" s="104"/>
    </row>
    <row r="54391" spans="21:42" ht="15" customHeight="1" x14ac:dyDescent="0.25">
      <c r="U54391" s="104"/>
      <c r="AB54391" s="104"/>
      <c r="AC54391" s="104"/>
      <c r="AF54391" s="104"/>
      <c r="AG54391" s="104"/>
      <c r="AK54391" s="104"/>
      <c r="AL54391" s="104"/>
      <c r="AO54391" s="104"/>
      <c r="AP54391" s="104"/>
    </row>
    <row r="54392" spans="21:42" ht="15" customHeight="1" x14ac:dyDescent="0.25">
      <c r="U54392" s="104"/>
      <c r="AB54392" s="104"/>
      <c r="AC54392" s="104"/>
      <c r="AF54392" s="104"/>
      <c r="AG54392" s="104"/>
      <c r="AK54392" s="104"/>
      <c r="AL54392" s="104"/>
      <c r="AO54392" s="104"/>
      <c r="AP54392" s="104"/>
    </row>
    <row r="54393" spans="21:42" ht="15" customHeight="1" x14ac:dyDescent="0.25">
      <c r="U54393" s="104"/>
      <c r="AB54393" s="104"/>
      <c r="AC54393" s="104"/>
      <c r="AF54393" s="104"/>
      <c r="AG54393" s="104"/>
      <c r="AK54393" s="104"/>
      <c r="AL54393" s="104"/>
      <c r="AO54393" s="104"/>
      <c r="AP54393" s="104"/>
    </row>
    <row r="54394" spans="21:42" ht="15" customHeight="1" x14ac:dyDescent="0.25">
      <c r="U54394" s="104"/>
      <c r="AB54394" s="104"/>
      <c r="AC54394" s="104"/>
      <c r="AF54394" s="104"/>
      <c r="AG54394" s="104"/>
      <c r="AK54394" s="104"/>
      <c r="AL54394" s="104"/>
      <c r="AO54394" s="104"/>
      <c r="AP54394" s="104"/>
    </row>
    <row r="54395" spans="21:42" ht="15" customHeight="1" x14ac:dyDescent="0.25">
      <c r="U54395" s="104"/>
      <c r="AB54395" s="104"/>
      <c r="AC54395" s="104"/>
      <c r="AF54395" s="104"/>
      <c r="AG54395" s="104"/>
      <c r="AK54395" s="104"/>
      <c r="AL54395" s="104"/>
      <c r="AO54395" s="104"/>
      <c r="AP54395" s="104"/>
    </row>
    <row r="54396" spans="21:42" ht="15" customHeight="1" x14ac:dyDescent="0.25">
      <c r="U54396" s="104"/>
      <c r="AB54396" s="104"/>
      <c r="AC54396" s="104"/>
      <c r="AF54396" s="104"/>
      <c r="AG54396" s="104"/>
      <c r="AK54396" s="104"/>
      <c r="AL54396" s="104"/>
      <c r="AO54396" s="104"/>
      <c r="AP54396" s="104"/>
    </row>
    <row r="54397" spans="21:42" ht="15" customHeight="1" x14ac:dyDescent="0.25">
      <c r="U54397" s="104"/>
      <c r="AB54397" s="104"/>
      <c r="AC54397" s="104"/>
      <c r="AF54397" s="104"/>
      <c r="AG54397" s="104"/>
      <c r="AK54397" s="104"/>
      <c r="AL54397" s="104"/>
      <c r="AO54397" s="104"/>
      <c r="AP54397" s="104"/>
    </row>
    <row r="54398" spans="21:42" ht="15" customHeight="1" x14ac:dyDescent="0.25">
      <c r="U54398" s="104"/>
      <c r="AB54398" s="104"/>
      <c r="AC54398" s="104"/>
      <c r="AF54398" s="104"/>
      <c r="AG54398" s="104"/>
      <c r="AK54398" s="104"/>
      <c r="AL54398" s="104"/>
      <c r="AO54398" s="104"/>
      <c r="AP54398" s="104"/>
    </row>
    <row r="54399" spans="21:42" ht="15" customHeight="1" x14ac:dyDescent="0.25">
      <c r="U54399" s="104"/>
      <c r="AB54399" s="104"/>
      <c r="AC54399" s="104"/>
      <c r="AF54399" s="104"/>
      <c r="AG54399" s="104"/>
      <c r="AK54399" s="104"/>
      <c r="AL54399" s="104"/>
      <c r="AO54399" s="104"/>
      <c r="AP54399" s="104"/>
    </row>
    <row r="54400" spans="21:42" ht="15" customHeight="1" x14ac:dyDescent="0.25">
      <c r="U54400" s="104"/>
      <c r="AB54400" s="104"/>
      <c r="AC54400" s="104"/>
      <c r="AF54400" s="104"/>
      <c r="AG54400" s="104"/>
      <c r="AK54400" s="104"/>
      <c r="AL54400" s="104"/>
      <c r="AO54400" s="104"/>
      <c r="AP54400" s="104"/>
    </row>
    <row r="54401" spans="21:42" ht="15" customHeight="1" x14ac:dyDescent="0.25">
      <c r="U54401" s="104"/>
      <c r="AB54401" s="104"/>
      <c r="AC54401" s="104"/>
      <c r="AF54401" s="104"/>
      <c r="AG54401" s="104"/>
      <c r="AK54401" s="104"/>
      <c r="AL54401" s="104"/>
      <c r="AO54401" s="104"/>
      <c r="AP54401" s="104"/>
    </row>
    <row r="54402" spans="21:42" ht="15" customHeight="1" x14ac:dyDescent="0.25">
      <c r="U54402" s="104"/>
      <c r="AB54402" s="104"/>
      <c r="AC54402" s="104"/>
      <c r="AF54402" s="104"/>
      <c r="AG54402" s="104"/>
      <c r="AK54402" s="104"/>
      <c r="AL54402" s="104"/>
      <c r="AO54402" s="104"/>
      <c r="AP54402" s="104"/>
    </row>
    <row r="54403" spans="21:42" ht="15" customHeight="1" x14ac:dyDescent="0.25">
      <c r="U54403" s="104"/>
      <c r="AB54403" s="104"/>
      <c r="AC54403" s="104"/>
      <c r="AF54403" s="104"/>
      <c r="AG54403" s="104"/>
      <c r="AK54403" s="104"/>
      <c r="AL54403" s="104"/>
      <c r="AO54403" s="104"/>
      <c r="AP54403" s="104"/>
    </row>
    <row r="54404" spans="21:42" ht="15" customHeight="1" x14ac:dyDescent="0.25">
      <c r="U54404" s="104"/>
      <c r="AB54404" s="104"/>
      <c r="AC54404" s="104"/>
      <c r="AF54404" s="104"/>
      <c r="AG54404" s="104"/>
      <c r="AK54404" s="104"/>
      <c r="AL54404" s="104"/>
      <c r="AO54404" s="104"/>
      <c r="AP54404" s="104"/>
    </row>
    <row r="54405" spans="21:42" ht="15" customHeight="1" x14ac:dyDescent="0.25">
      <c r="U54405" s="104"/>
      <c r="AB54405" s="104"/>
      <c r="AC54405" s="104"/>
      <c r="AF54405" s="104"/>
      <c r="AG54405" s="104"/>
      <c r="AK54405" s="104"/>
      <c r="AL54405" s="104"/>
      <c r="AO54405" s="104"/>
      <c r="AP54405" s="104"/>
    </row>
    <row r="54406" spans="21:42" ht="15" customHeight="1" x14ac:dyDescent="0.25">
      <c r="U54406" s="104"/>
      <c r="AB54406" s="104"/>
      <c r="AC54406" s="104"/>
      <c r="AF54406" s="104"/>
      <c r="AG54406" s="104"/>
      <c r="AK54406" s="104"/>
      <c r="AL54406" s="104"/>
      <c r="AO54406" s="104"/>
      <c r="AP54406" s="104"/>
    </row>
    <row r="54407" spans="21:42" ht="15" customHeight="1" x14ac:dyDescent="0.25">
      <c r="U54407" s="104"/>
      <c r="AB54407" s="104"/>
      <c r="AC54407" s="104"/>
      <c r="AF54407" s="104"/>
      <c r="AG54407" s="104"/>
      <c r="AK54407" s="104"/>
      <c r="AL54407" s="104"/>
      <c r="AO54407" s="104"/>
      <c r="AP54407" s="104"/>
    </row>
    <row r="54408" spans="21:42" ht="15" customHeight="1" x14ac:dyDescent="0.25">
      <c r="U54408" s="104"/>
      <c r="AB54408" s="104"/>
      <c r="AC54408" s="104"/>
      <c r="AF54408" s="104"/>
      <c r="AG54408" s="104"/>
      <c r="AK54408" s="104"/>
      <c r="AL54408" s="104"/>
      <c r="AO54408" s="104"/>
      <c r="AP54408" s="104"/>
    </row>
    <row r="54409" spans="21:42" ht="15" customHeight="1" x14ac:dyDescent="0.25">
      <c r="U54409" s="104"/>
      <c r="AB54409" s="104"/>
      <c r="AC54409" s="104"/>
      <c r="AF54409" s="104"/>
      <c r="AG54409" s="104"/>
      <c r="AK54409" s="104"/>
      <c r="AL54409" s="104"/>
      <c r="AO54409" s="104"/>
      <c r="AP54409" s="104"/>
    </row>
    <row r="54410" spans="21:42" ht="15" customHeight="1" x14ac:dyDescent="0.25">
      <c r="U54410" s="104"/>
      <c r="AB54410" s="104"/>
      <c r="AC54410" s="104"/>
      <c r="AF54410" s="104"/>
      <c r="AG54410" s="104"/>
      <c r="AK54410" s="104"/>
      <c r="AL54410" s="104"/>
      <c r="AO54410" s="104"/>
      <c r="AP54410" s="104"/>
    </row>
    <row r="54411" spans="21:42" ht="15" customHeight="1" x14ac:dyDescent="0.25">
      <c r="U54411" s="104"/>
      <c r="AB54411" s="104"/>
      <c r="AC54411" s="104"/>
      <c r="AF54411" s="104"/>
      <c r="AG54411" s="104"/>
      <c r="AK54411" s="104"/>
      <c r="AL54411" s="104"/>
      <c r="AO54411" s="104"/>
      <c r="AP54411" s="104"/>
    </row>
    <row r="54412" spans="21:42" ht="15" customHeight="1" x14ac:dyDescent="0.25">
      <c r="U54412" s="104"/>
      <c r="AB54412" s="104"/>
      <c r="AC54412" s="104"/>
      <c r="AF54412" s="104"/>
      <c r="AG54412" s="104"/>
      <c r="AK54412" s="104"/>
      <c r="AL54412" s="104"/>
      <c r="AO54412" s="104"/>
      <c r="AP54412" s="104"/>
    </row>
    <row r="54413" spans="21:42" ht="15" customHeight="1" x14ac:dyDescent="0.25">
      <c r="U54413" s="104"/>
      <c r="AB54413" s="104"/>
      <c r="AC54413" s="104"/>
      <c r="AF54413" s="104"/>
      <c r="AG54413" s="104"/>
      <c r="AK54413" s="104"/>
      <c r="AL54413" s="104"/>
      <c r="AO54413" s="104"/>
      <c r="AP54413" s="104"/>
    </row>
    <row r="54414" spans="21:42" ht="15" customHeight="1" x14ac:dyDescent="0.25">
      <c r="U54414" s="104"/>
      <c r="AB54414" s="104"/>
      <c r="AC54414" s="104"/>
      <c r="AF54414" s="104"/>
      <c r="AG54414" s="104"/>
      <c r="AK54414" s="104"/>
      <c r="AL54414" s="104"/>
      <c r="AO54414" s="104"/>
      <c r="AP54414" s="104"/>
    </row>
    <row r="54415" spans="21:42" ht="15" customHeight="1" x14ac:dyDescent="0.25">
      <c r="U54415" s="104"/>
      <c r="AB54415" s="104"/>
      <c r="AC54415" s="104"/>
      <c r="AF54415" s="104"/>
      <c r="AG54415" s="104"/>
      <c r="AK54415" s="104"/>
      <c r="AL54415" s="104"/>
      <c r="AO54415" s="104"/>
      <c r="AP54415" s="104"/>
    </row>
    <row r="54416" spans="21:42" ht="15" customHeight="1" x14ac:dyDescent="0.25">
      <c r="U54416" s="104"/>
      <c r="AB54416" s="104"/>
      <c r="AC54416" s="104"/>
      <c r="AF54416" s="104"/>
      <c r="AG54416" s="104"/>
      <c r="AK54416" s="104"/>
      <c r="AL54416" s="104"/>
      <c r="AO54416" s="104"/>
      <c r="AP54416" s="104"/>
    </row>
    <row r="54417" spans="21:42" ht="15" customHeight="1" x14ac:dyDescent="0.25">
      <c r="U54417" s="104"/>
      <c r="AB54417" s="104"/>
      <c r="AC54417" s="104"/>
      <c r="AF54417" s="104"/>
      <c r="AG54417" s="104"/>
      <c r="AK54417" s="104"/>
      <c r="AL54417" s="104"/>
      <c r="AO54417" s="104"/>
      <c r="AP54417" s="104"/>
    </row>
    <row r="54418" spans="21:42" ht="15" customHeight="1" x14ac:dyDescent="0.25">
      <c r="U54418" s="104"/>
      <c r="AB54418" s="104"/>
      <c r="AC54418" s="104"/>
      <c r="AF54418" s="104"/>
      <c r="AG54418" s="104"/>
      <c r="AK54418" s="104"/>
      <c r="AL54418" s="104"/>
      <c r="AO54418" s="104"/>
      <c r="AP54418" s="104"/>
    </row>
    <row r="54419" spans="21:42" ht="15" customHeight="1" x14ac:dyDescent="0.25">
      <c r="U54419" s="104"/>
      <c r="AB54419" s="104"/>
      <c r="AC54419" s="104"/>
      <c r="AF54419" s="104"/>
      <c r="AG54419" s="104"/>
      <c r="AK54419" s="104"/>
      <c r="AL54419" s="104"/>
      <c r="AO54419" s="104"/>
      <c r="AP54419" s="104"/>
    </row>
    <row r="54420" spans="21:42" ht="15" customHeight="1" x14ac:dyDescent="0.25">
      <c r="U54420" s="104"/>
      <c r="AB54420" s="104"/>
      <c r="AC54420" s="104"/>
      <c r="AF54420" s="104"/>
      <c r="AG54420" s="104"/>
      <c r="AK54420" s="104"/>
      <c r="AL54420" s="104"/>
      <c r="AO54420" s="104"/>
      <c r="AP54420" s="104"/>
    </row>
    <row r="54421" spans="21:42" ht="15" customHeight="1" x14ac:dyDescent="0.25">
      <c r="U54421" s="104"/>
      <c r="AB54421" s="104"/>
      <c r="AC54421" s="104"/>
      <c r="AF54421" s="104"/>
      <c r="AG54421" s="104"/>
      <c r="AK54421" s="104"/>
      <c r="AL54421" s="104"/>
      <c r="AO54421" s="104"/>
      <c r="AP54421" s="104"/>
    </row>
    <row r="54422" spans="21:42" ht="15" customHeight="1" x14ac:dyDescent="0.25">
      <c r="U54422" s="104"/>
      <c r="AB54422" s="104"/>
      <c r="AC54422" s="104"/>
      <c r="AF54422" s="104"/>
      <c r="AG54422" s="104"/>
      <c r="AK54422" s="104"/>
      <c r="AL54422" s="104"/>
      <c r="AO54422" s="104"/>
      <c r="AP54422" s="104"/>
    </row>
    <row r="54423" spans="21:42" ht="15" customHeight="1" x14ac:dyDescent="0.25">
      <c r="U54423" s="104"/>
      <c r="AB54423" s="104"/>
      <c r="AC54423" s="104"/>
      <c r="AF54423" s="104"/>
      <c r="AG54423" s="104"/>
      <c r="AK54423" s="104"/>
      <c r="AL54423" s="104"/>
      <c r="AO54423" s="104"/>
      <c r="AP54423" s="104"/>
    </row>
    <row r="54424" spans="21:42" ht="15" customHeight="1" x14ac:dyDescent="0.25">
      <c r="U54424" s="104"/>
      <c r="AB54424" s="104"/>
      <c r="AC54424" s="104"/>
      <c r="AF54424" s="104"/>
      <c r="AG54424" s="104"/>
      <c r="AK54424" s="104"/>
      <c r="AL54424" s="104"/>
      <c r="AO54424" s="104"/>
      <c r="AP54424" s="104"/>
    </row>
    <row r="54425" spans="21:42" ht="15" customHeight="1" x14ac:dyDescent="0.25">
      <c r="U54425" s="104"/>
      <c r="AB54425" s="104"/>
      <c r="AC54425" s="104"/>
      <c r="AF54425" s="104"/>
      <c r="AG54425" s="104"/>
      <c r="AK54425" s="104"/>
      <c r="AL54425" s="104"/>
      <c r="AO54425" s="104"/>
      <c r="AP54425" s="104"/>
    </row>
    <row r="54426" spans="21:42" ht="15" customHeight="1" x14ac:dyDescent="0.25">
      <c r="U54426" s="104"/>
      <c r="AB54426" s="104"/>
      <c r="AC54426" s="104"/>
      <c r="AF54426" s="104"/>
      <c r="AG54426" s="104"/>
      <c r="AK54426" s="104"/>
      <c r="AL54426" s="104"/>
      <c r="AO54426" s="104"/>
      <c r="AP54426" s="104"/>
    </row>
    <row r="54427" spans="21:42" ht="15" customHeight="1" x14ac:dyDescent="0.25">
      <c r="U54427" s="104"/>
      <c r="AB54427" s="104"/>
      <c r="AC54427" s="104"/>
      <c r="AF54427" s="104"/>
      <c r="AG54427" s="104"/>
      <c r="AK54427" s="104"/>
      <c r="AL54427" s="104"/>
      <c r="AO54427" s="104"/>
      <c r="AP54427" s="104"/>
    </row>
    <row r="54428" spans="21:42" ht="15" customHeight="1" x14ac:dyDescent="0.25">
      <c r="U54428" s="104"/>
      <c r="AB54428" s="104"/>
      <c r="AC54428" s="104"/>
      <c r="AF54428" s="104"/>
      <c r="AG54428" s="104"/>
      <c r="AK54428" s="104"/>
      <c r="AL54428" s="104"/>
      <c r="AO54428" s="104"/>
      <c r="AP54428" s="104"/>
    </row>
    <row r="54429" spans="21:42" ht="15" customHeight="1" x14ac:dyDescent="0.25">
      <c r="U54429" s="104"/>
      <c r="AB54429" s="104"/>
      <c r="AC54429" s="104"/>
      <c r="AF54429" s="104"/>
      <c r="AG54429" s="104"/>
      <c r="AK54429" s="104"/>
      <c r="AL54429" s="104"/>
      <c r="AO54429" s="104"/>
      <c r="AP54429" s="104"/>
    </row>
    <row r="54430" spans="21:42" ht="15" customHeight="1" x14ac:dyDescent="0.25">
      <c r="U54430" s="104"/>
      <c r="AB54430" s="104"/>
      <c r="AC54430" s="104"/>
      <c r="AF54430" s="104"/>
      <c r="AG54430" s="104"/>
      <c r="AK54430" s="104"/>
      <c r="AL54430" s="104"/>
      <c r="AO54430" s="104"/>
      <c r="AP54430" s="104"/>
    </row>
    <row r="54431" spans="21:42" ht="15" customHeight="1" x14ac:dyDescent="0.25">
      <c r="U54431" s="104"/>
      <c r="AB54431" s="104"/>
      <c r="AC54431" s="104"/>
      <c r="AF54431" s="104"/>
      <c r="AG54431" s="104"/>
      <c r="AK54431" s="104"/>
      <c r="AL54431" s="104"/>
      <c r="AO54431" s="104"/>
      <c r="AP54431" s="104"/>
    </row>
    <row r="54432" spans="21:42" ht="15" customHeight="1" x14ac:dyDescent="0.25">
      <c r="U54432" s="104"/>
      <c r="AB54432" s="104"/>
      <c r="AC54432" s="104"/>
      <c r="AF54432" s="104"/>
      <c r="AG54432" s="104"/>
      <c r="AK54432" s="104"/>
      <c r="AL54432" s="104"/>
      <c r="AO54432" s="104"/>
      <c r="AP54432" s="104"/>
    </row>
    <row r="54433" spans="21:42" ht="15" customHeight="1" x14ac:dyDescent="0.25">
      <c r="U54433" s="104"/>
      <c r="AB54433" s="104"/>
      <c r="AC54433" s="104"/>
      <c r="AF54433" s="104"/>
      <c r="AG54433" s="104"/>
      <c r="AK54433" s="104"/>
      <c r="AL54433" s="104"/>
      <c r="AO54433" s="104"/>
      <c r="AP54433" s="104"/>
    </row>
    <row r="54434" spans="21:42" ht="15" customHeight="1" x14ac:dyDescent="0.25">
      <c r="U54434" s="104"/>
      <c r="AB54434" s="104"/>
      <c r="AC54434" s="104"/>
      <c r="AF54434" s="104"/>
      <c r="AG54434" s="104"/>
      <c r="AK54434" s="104"/>
      <c r="AL54434" s="104"/>
      <c r="AO54434" s="104"/>
      <c r="AP54434" s="104"/>
    </row>
    <row r="54435" spans="21:42" ht="15" customHeight="1" x14ac:dyDescent="0.25">
      <c r="U54435" s="104"/>
      <c r="AB54435" s="104"/>
      <c r="AC54435" s="104"/>
      <c r="AF54435" s="104"/>
      <c r="AG54435" s="104"/>
      <c r="AK54435" s="104"/>
      <c r="AL54435" s="104"/>
      <c r="AO54435" s="104"/>
      <c r="AP54435" s="104"/>
    </row>
    <row r="54436" spans="21:42" ht="15" customHeight="1" x14ac:dyDescent="0.25">
      <c r="U54436" s="104"/>
      <c r="AB54436" s="104"/>
      <c r="AC54436" s="104"/>
      <c r="AF54436" s="104"/>
      <c r="AG54436" s="104"/>
      <c r="AK54436" s="104"/>
      <c r="AL54436" s="104"/>
      <c r="AO54436" s="104"/>
      <c r="AP54436" s="104"/>
    </row>
    <row r="54437" spans="21:42" ht="15" customHeight="1" x14ac:dyDescent="0.25">
      <c r="U54437" s="104"/>
      <c r="AB54437" s="104"/>
      <c r="AC54437" s="104"/>
      <c r="AF54437" s="104"/>
      <c r="AG54437" s="104"/>
      <c r="AK54437" s="104"/>
      <c r="AL54437" s="104"/>
      <c r="AO54437" s="104"/>
      <c r="AP54437" s="104"/>
    </row>
    <row r="54438" spans="21:42" ht="15" customHeight="1" x14ac:dyDescent="0.25">
      <c r="U54438" s="104"/>
      <c r="AB54438" s="104"/>
      <c r="AC54438" s="104"/>
      <c r="AF54438" s="104"/>
      <c r="AG54438" s="104"/>
      <c r="AK54438" s="104"/>
      <c r="AL54438" s="104"/>
      <c r="AO54438" s="104"/>
      <c r="AP54438" s="104"/>
    </row>
    <row r="54439" spans="21:42" ht="15" customHeight="1" x14ac:dyDescent="0.25">
      <c r="U54439" s="104"/>
      <c r="AB54439" s="104"/>
      <c r="AC54439" s="104"/>
      <c r="AF54439" s="104"/>
      <c r="AG54439" s="104"/>
      <c r="AK54439" s="104"/>
      <c r="AL54439" s="104"/>
      <c r="AO54439" s="104"/>
      <c r="AP54439" s="104"/>
    </row>
    <row r="54440" spans="21:42" ht="15" customHeight="1" x14ac:dyDescent="0.25">
      <c r="U54440" s="104"/>
      <c r="AB54440" s="104"/>
      <c r="AC54440" s="104"/>
      <c r="AF54440" s="104"/>
      <c r="AG54440" s="104"/>
      <c r="AK54440" s="104"/>
      <c r="AL54440" s="104"/>
      <c r="AO54440" s="104"/>
      <c r="AP54440" s="104"/>
    </row>
    <row r="54441" spans="21:42" ht="15" customHeight="1" x14ac:dyDescent="0.25">
      <c r="U54441" s="104"/>
      <c r="AB54441" s="104"/>
      <c r="AC54441" s="104"/>
      <c r="AF54441" s="104"/>
      <c r="AG54441" s="104"/>
      <c r="AK54441" s="104"/>
      <c r="AL54441" s="104"/>
      <c r="AO54441" s="104"/>
      <c r="AP54441" s="104"/>
    </row>
    <row r="54442" spans="21:42" ht="15" customHeight="1" x14ac:dyDescent="0.25">
      <c r="U54442" s="104"/>
      <c r="AB54442" s="104"/>
      <c r="AC54442" s="104"/>
      <c r="AF54442" s="104"/>
      <c r="AG54442" s="104"/>
      <c r="AK54442" s="104"/>
      <c r="AL54442" s="104"/>
      <c r="AO54442" s="104"/>
      <c r="AP54442" s="104"/>
    </row>
    <row r="54443" spans="21:42" ht="15" customHeight="1" x14ac:dyDescent="0.25">
      <c r="U54443" s="104"/>
      <c r="AB54443" s="104"/>
      <c r="AC54443" s="104"/>
      <c r="AF54443" s="104"/>
      <c r="AG54443" s="104"/>
      <c r="AK54443" s="104"/>
      <c r="AL54443" s="104"/>
      <c r="AO54443" s="104"/>
      <c r="AP54443" s="104"/>
    </row>
    <row r="54444" spans="21:42" ht="15" customHeight="1" x14ac:dyDescent="0.25">
      <c r="U54444" s="104"/>
      <c r="AB54444" s="104"/>
      <c r="AC54444" s="104"/>
      <c r="AF54444" s="104"/>
      <c r="AG54444" s="104"/>
      <c r="AK54444" s="104"/>
      <c r="AL54444" s="104"/>
      <c r="AO54444" s="104"/>
      <c r="AP54444" s="104"/>
    </row>
    <row r="54445" spans="21:42" ht="15" customHeight="1" x14ac:dyDescent="0.25">
      <c r="U54445" s="104"/>
      <c r="AB54445" s="104"/>
      <c r="AC54445" s="104"/>
      <c r="AF54445" s="104"/>
      <c r="AG54445" s="104"/>
      <c r="AK54445" s="104"/>
      <c r="AL54445" s="104"/>
      <c r="AO54445" s="104"/>
      <c r="AP54445" s="104"/>
    </row>
    <row r="54446" spans="21:42" ht="15" customHeight="1" x14ac:dyDescent="0.25">
      <c r="U54446" s="104"/>
      <c r="AB54446" s="104"/>
      <c r="AC54446" s="104"/>
      <c r="AF54446" s="104"/>
      <c r="AG54446" s="104"/>
      <c r="AK54446" s="104"/>
      <c r="AL54446" s="104"/>
      <c r="AO54446" s="104"/>
      <c r="AP54446" s="104"/>
    </row>
    <row r="54447" spans="21:42" ht="15" customHeight="1" x14ac:dyDescent="0.25">
      <c r="U54447" s="104"/>
      <c r="AB54447" s="104"/>
      <c r="AC54447" s="104"/>
      <c r="AF54447" s="104"/>
      <c r="AG54447" s="104"/>
      <c r="AK54447" s="104"/>
      <c r="AL54447" s="104"/>
      <c r="AO54447" s="104"/>
      <c r="AP54447" s="104"/>
    </row>
    <row r="54448" spans="21:42" ht="15" customHeight="1" x14ac:dyDescent="0.25">
      <c r="U54448" s="104"/>
      <c r="AB54448" s="104"/>
      <c r="AC54448" s="104"/>
      <c r="AF54448" s="104"/>
      <c r="AG54448" s="104"/>
      <c r="AK54448" s="104"/>
      <c r="AL54448" s="104"/>
      <c r="AO54448" s="104"/>
      <c r="AP54448" s="104"/>
    </row>
    <row r="54449" spans="21:42" ht="15" customHeight="1" x14ac:dyDescent="0.25">
      <c r="U54449" s="104"/>
      <c r="AB54449" s="104"/>
      <c r="AC54449" s="104"/>
      <c r="AF54449" s="104"/>
      <c r="AG54449" s="104"/>
      <c r="AK54449" s="104"/>
      <c r="AL54449" s="104"/>
      <c r="AO54449" s="104"/>
      <c r="AP54449" s="104"/>
    </row>
    <row r="54450" spans="21:42" ht="15" customHeight="1" x14ac:dyDescent="0.25">
      <c r="U54450" s="104"/>
      <c r="AB54450" s="104"/>
      <c r="AC54450" s="104"/>
      <c r="AF54450" s="104"/>
      <c r="AG54450" s="104"/>
      <c r="AK54450" s="104"/>
      <c r="AL54450" s="104"/>
      <c r="AO54450" s="104"/>
      <c r="AP54450" s="104"/>
    </row>
    <row r="54451" spans="21:42" ht="15" customHeight="1" x14ac:dyDescent="0.25">
      <c r="U54451" s="104"/>
      <c r="AB54451" s="104"/>
      <c r="AC54451" s="104"/>
      <c r="AF54451" s="104"/>
      <c r="AG54451" s="104"/>
      <c r="AK54451" s="104"/>
      <c r="AL54451" s="104"/>
      <c r="AO54451" s="104"/>
      <c r="AP54451" s="104"/>
    </row>
    <row r="54452" spans="21:42" ht="15" customHeight="1" x14ac:dyDescent="0.25">
      <c r="U54452" s="104"/>
      <c r="AB54452" s="104"/>
      <c r="AC54452" s="104"/>
      <c r="AF54452" s="104"/>
      <c r="AG54452" s="104"/>
      <c r="AK54452" s="104"/>
      <c r="AL54452" s="104"/>
      <c r="AO54452" s="104"/>
      <c r="AP54452" s="104"/>
    </row>
    <row r="54453" spans="21:42" ht="15" customHeight="1" x14ac:dyDescent="0.25">
      <c r="U54453" s="104"/>
      <c r="AB54453" s="104"/>
      <c r="AC54453" s="104"/>
      <c r="AF54453" s="104"/>
      <c r="AG54453" s="104"/>
      <c r="AK54453" s="104"/>
      <c r="AL54453" s="104"/>
      <c r="AO54453" s="104"/>
      <c r="AP54453" s="104"/>
    </row>
    <row r="54454" spans="21:42" ht="15" customHeight="1" x14ac:dyDescent="0.25">
      <c r="U54454" s="104"/>
      <c r="AB54454" s="104"/>
      <c r="AC54454" s="104"/>
      <c r="AF54454" s="104"/>
      <c r="AG54454" s="104"/>
      <c r="AK54454" s="104"/>
      <c r="AL54454" s="104"/>
      <c r="AO54454" s="104"/>
      <c r="AP54454" s="104"/>
    </row>
    <row r="54455" spans="21:42" ht="15" customHeight="1" x14ac:dyDescent="0.25">
      <c r="U54455" s="104"/>
      <c r="AB54455" s="104"/>
      <c r="AC54455" s="104"/>
      <c r="AF54455" s="104"/>
      <c r="AG54455" s="104"/>
      <c r="AK54455" s="104"/>
      <c r="AL54455" s="104"/>
      <c r="AO54455" s="104"/>
      <c r="AP54455" s="104"/>
    </row>
    <row r="54456" spans="21:42" ht="15" customHeight="1" x14ac:dyDescent="0.25">
      <c r="U54456" s="104"/>
      <c r="AB54456" s="104"/>
      <c r="AC54456" s="104"/>
      <c r="AF54456" s="104"/>
      <c r="AG54456" s="104"/>
      <c r="AK54456" s="104"/>
      <c r="AL54456" s="104"/>
      <c r="AO54456" s="104"/>
      <c r="AP54456" s="104"/>
    </row>
    <row r="54457" spans="21:42" ht="15" customHeight="1" x14ac:dyDescent="0.25">
      <c r="U54457" s="104"/>
      <c r="AB54457" s="104"/>
      <c r="AC54457" s="104"/>
      <c r="AF54457" s="104"/>
      <c r="AG54457" s="104"/>
      <c r="AK54457" s="104"/>
      <c r="AL54457" s="104"/>
      <c r="AO54457" s="104"/>
      <c r="AP54457" s="104"/>
    </row>
    <row r="54458" spans="21:42" ht="15" customHeight="1" x14ac:dyDescent="0.25">
      <c r="U54458" s="104"/>
      <c r="AB54458" s="104"/>
      <c r="AC54458" s="104"/>
      <c r="AF54458" s="104"/>
      <c r="AG54458" s="104"/>
      <c r="AK54458" s="104"/>
      <c r="AL54458" s="104"/>
      <c r="AO54458" s="104"/>
      <c r="AP54458" s="104"/>
    </row>
    <row r="54459" spans="21:42" ht="15" customHeight="1" x14ac:dyDescent="0.25">
      <c r="U54459" s="104"/>
      <c r="AB54459" s="104"/>
      <c r="AC54459" s="104"/>
      <c r="AF54459" s="104"/>
      <c r="AG54459" s="104"/>
      <c r="AK54459" s="104"/>
      <c r="AL54459" s="104"/>
      <c r="AO54459" s="104"/>
      <c r="AP54459" s="104"/>
    </row>
    <row r="54460" spans="21:42" ht="15" customHeight="1" x14ac:dyDescent="0.25">
      <c r="U54460" s="104"/>
      <c r="AB54460" s="104"/>
      <c r="AC54460" s="104"/>
      <c r="AF54460" s="104"/>
      <c r="AG54460" s="104"/>
      <c r="AK54460" s="104"/>
      <c r="AL54460" s="104"/>
      <c r="AO54460" s="104"/>
      <c r="AP54460" s="104"/>
    </row>
    <row r="54461" spans="21:42" ht="15" customHeight="1" x14ac:dyDescent="0.25">
      <c r="U54461" s="104"/>
      <c r="AB54461" s="104"/>
      <c r="AC54461" s="104"/>
      <c r="AF54461" s="104"/>
      <c r="AG54461" s="104"/>
      <c r="AK54461" s="104"/>
      <c r="AL54461" s="104"/>
      <c r="AO54461" s="104"/>
      <c r="AP54461" s="104"/>
    </row>
    <row r="54462" spans="21:42" ht="15" customHeight="1" x14ac:dyDescent="0.25">
      <c r="U54462" s="104"/>
      <c r="AB54462" s="104"/>
      <c r="AC54462" s="104"/>
      <c r="AF54462" s="104"/>
      <c r="AG54462" s="104"/>
      <c r="AK54462" s="104"/>
      <c r="AL54462" s="104"/>
      <c r="AO54462" s="104"/>
      <c r="AP54462" s="104"/>
    </row>
    <row r="54463" spans="21:42" ht="15" customHeight="1" x14ac:dyDescent="0.25">
      <c r="U54463" s="104"/>
      <c r="AB54463" s="104"/>
      <c r="AC54463" s="104"/>
      <c r="AF54463" s="104"/>
      <c r="AG54463" s="104"/>
      <c r="AK54463" s="104"/>
      <c r="AL54463" s="104"/>
      <c r="AO54463" s="104"/>
      <c r="AP54463" s="104"/>
    </row>
    <row r="54464" spans="21:42" ht="15" customHeight="1" x14ac:dyDescent="0.25">
      <c r="U54464" s="104"/>
      <c r="AB54464" s="104"/>
      <c r="AC54464" s="104"/>
      <c r="AF54464" s="104"/>
      <c r="AG54464" s="104"/>
      <c r="AK54464" s="104"/>
      <c r="AL54464" s="104"/>
      <c r="AO54464" s="104"/>
      <c r="AP54464" s="104"/>
    </row>
    <row r="54465" spans="21:42" ht="15" customHeight="1" x14ac:dyDescent="0.25">
      <c r="U54465" s="104"/>
      <c r="AB54465" s="104"/>
      <c r="AC54465" s="104"/>
      <c r="AF54465" s="104"/>
      <c r="AG54465" s="104"/>
      <c r="AK54465" s="104"/>
      <c r="AL54465" s="104"/>
      <c r="AO54465" s="104"/>
      <c r="AP54465" s="104"/>
    </row>
    <row r="54466" spans="21:42" ht="15" customHeight="1" x14ac:dyDescent="0.25">
      <c r="U54466" s="104"/>
      <c r="AB54466" s="104"/>
      <c r="AC54466" s="104"/>
      <c r="AF54466" s="104"/>
      <c r="AG54466" s="104"/>
      <c r="AK54466" s="104"/>
      <c r="AL54466" s="104"/>
      <c r="AO54466" s="104"/>
      <c r="AP54466" s="104"/>
    </row>
    <row r="54467" spans="21:42" ht="15" customHeight="1" x14ac:dyDescent="0.25">
      <c r="U54467" s="104"/>
      <c r="AB54467" s="104"/>
      <c r="AC54467" s="104"/>
      <c r="AF54467" s="104"/>
      <c r="AG54467" s="104"/>
      <c r="AK54467" s="104"/>
      <c r="AL54467" s="104"/>
      <c r="AO54467" s="104"/>
      <c r="AP54467" s="104"/>
    </row>
    <row r="54468" spans="21:42" ht="15" customHeight="1" x14ac:dyDescent="0.25">
      <c r="U54468" s="104"/>
      <c r="AB54468" s="104"/>
      <c r="AC54468" s="104"/>
      <c r="AF54468" s="104"/>
      <c r="AG54468" s="104"/>
      <c r="AK54468" s="104"/>
      <c r="AL54468" s="104"/>
      <c r="AO54468" s="104"/>
      <c r="AP54468" s="104"/>
    </row>
    <row r="54469" spans="21:42" ht="15" customHeight="1" x14ac:dyDescent="0.25">
      <c r="U54469" s="104"/>
      <c r="AB54469" s="104"/>
      <c r="AC54469" s="104"/>
      <c r="AF54469" s="104"/>
      <c r="AG54469" s="104"/>
      <c r="AK54469" s="104"/>
      <c r="AL54469" s="104"/>
      <c r="AO54469" s="104"/>
      <c r="AP54469" s="104"/>
    </row>
    <row r="54470" spans="21:42" ht="15" customHeight="1" x14ac:dyDescent="0.25">
      <c r="U54470" s="104"/>
      <c r="AB54470" s="104"/>
      <c r="AC54470" s="104"/>
      <c r="AF54470" s="104"/>
      <c r="AG54470" s="104"/>
      <c r="AK54470" s="104"/>
      <c r="AL54470" s="104"/>
      <c r="AO54470" s="104"/>
      <c r="AP54470" s="104"/>
    </row>
    <row r="54471" spans="21:42" ht="15" customHeight="1" x14ac:dyDescent="0.25">
      <c r="U54471" s="104"/>
      <c r="AB54471" s="104"/>
      <c r="AC54471" s="104"/>
      <c r="AF54471" s="104"/>
      <c r="AG54471" s="104"/>
      <c r="AK54471" s="104"/>
      <c r="AL54471" s="104"/>
      <c r="AO54471" s="104"/>
      <c r="AP54471" s="104"/>
    </row>
    <row r="54472" spans="21:42" ht="15" customHeight="1" x14ac:dyDescent="0.25">
      <c r="U54472" s="104"/>
      <c r="AB54472" s="104"/>
      <c r="AC54472" s="104"/>
      <c r="AF54472" s="104"/>
      <c r="AG54472" s="104"/>
      <c r="AK54472" s="104"/>
      <c r="AL54472" s="104"/>
      <c r="AO54472" s="104"/>
      <c r="AP54472" s="104"/>
    </row>
    <row r="54473" spans="21:42" ht="15" customHeight="1" x14ac:dyDescent="0.25">
      <c r="U54473" s="104"/>
      <c r="AB54473" s="104"/>
      <c r="AC54473" s="104"/>
      <c r="AF54473" s="104"/>
      <c r="AG54473" s="104"/>
      <c r="AK54473" s="104"/>
      <c r="AL54473" s="104"/>
      <c r="AO54473" s="104"/>
      <c r="AP54473" s="104"/>
    </row>
    <row r="54474" spans="21:42" ht="15" customHeight="1" x14ac:dyDescent="0.25">
      <c r="U54474" s="104"/>
      <c r="AB54474" s="104"/>
      <c r="AC54474" s="104"/>
      <c r="AF54474" s="104"/>
      <c r="AG54474" s="104"/>
      <c r="AK54474" s="104"/>
      <c r="AL54474" s="104"/>
      <c r="AO54474" s="104"/>
      <c r="AP54474" s="104"/>
    </row>
    <row r="54475" spans="21:42" ht="15" customHeight="1" x14ac:dyDescent="0.25">
      <c r="U54475" s="104"/>
      <c r="AB54475" s="104"/>
      <c r="AC54475" s="104"/>
      <c r="AF54475" s="104"/>
      <c r="AG54475" s="104"/>
      <c r="AK54475" s="104"/>
      <c r="AL54475" s="104"/>
      <c r="AO54475" s="104"/>
      <c r="AP54475" s="104"/>
    </row>
    <row r="54476" spans="21:42" ht="15" customHeight="1" x14ac:dyDescent="0.25">
      <c r="U54476" s="104"/>
      <c r="AB54476" s="104"/>
      <c r="AC54476" s="104"/>
      <c r="AF54476" s="104"/>
      <c r="AG54476" s="104"/>
      <c r="AK54476" s="104"/>
      <c r="AL54476" s="104"/>
      <c r="AO54476" s="104"/>
      <c r="AP54476" s="104"/>
    </row>
    <row r="54477" spans="21:42" ht="15" customHeight="1" x14ac:dyDescent="0.25">
      <c r="U54477" s="104"/>
      <c r="AB54477" s="104"/>
      <c r="AC54477" s="104"/>
      <c r="AF54477" s="104"/>
      <c r="AG54477" s="104"/>
      <c r="AK54477" s="104"/>
      <c r="AL54477" s="104"/>
      <c r="AO54477" s="104"/>
      <c r="AP54477" s="104"/>
    </row>
    <row r="54478" spans="21:42" ht="15" customHeight="1" x14ac:dyDescent="0.25">
      <c r="U54478" s="104"/>
      <c r="AB54478" s="104"/>
      <c r="AC54478" s="104"/>
      <c r="AF54478" s="104"/>
      <c r="AG54478" s="104"/>
      <c r="AK54478" s="104"/>
      <c r="AL54478" s="104"/>
      <c r="AO54478" s="104"/>
      <c r="AP54478" s="104"/>
    </row>
    <row r="54479" spans="21:42" ht="15" customHeight="1" x14ac:dyDescent="0.25">
      <c r="U54479" s="104"/>
      <c r="AB54479" s="104"/>
      <c r="AC54479" s="104"/>
      <c r="AF54479" s="104"/>
      <c r="AG54479" s="104"/>
      <c r="AK54479" s="104"/>
      <c r="AL54479" s="104"/>
      <c r="AO54479" s="104"/>
      <c r="AP54479" s="104"/>
    </row>
    <row r="54480" spans="21:42" ht="15" customHeight="1" x14ac:dyDescent="0.25">
      <c r="U54480" s="104"/>
      <c r="AB54480" s="104"/>
      <c r="AC54480" s="104"/>
      <c r="AF54480" s="104"/>
      <c r="AG54480" s="104"/>
      <c r="AK54480" s="104"/>
      <c r="AL54480" s="104"/>
      <c r="AO54480" s="104"/>
      <c r="AP54480" s="104"/>
    </row>
    <row r="54481" spans="21:42" ht="15" customHeight="1" x14ac:dyDescent="0.25">
      <c r="U54481" s="104"/>
      <c r="AB54481" s="104"/>
      <c r="AC54481" s="104"/>
      <c r="AF54481" s="104"/>
      <c r="AG54481" s="104"/>
      <c r="AK54481" s="104"/>
      <c r="AL54481" s="104"/>
      <c r="AO54481" s="104"/>
      <c r="AP54481" s="104"/>
    </row>
    <row r="54482" spans="21:42" ht="15" customHeight="1" x14ac:dyDescent="0.25">
      <c r="U54482" s="104"/>
      <c r="AB54482" s="104"/>
      <c r="AC54482" s="104"/>
      <c r="AF54482" s="104"/>
      <c r="AG54482" s="104"/>
      <c r="AK54482" s="104"/>
      <c r="AL54482" s="104"/>
      <c r="AO54482" s="104"/>
      <c r="AP54482" s="104"/>
    </row>
    <row r="54483" spans="21:42" ht="15" customHeight="1" x14ac:dyDescent="0.25">
      <c r="U54483" s="104"/>
      <c r="AB54483" s="104"/>
      <c r="AC54483" s="104"/>
      <c r="AF54483" s="104"/>
      <c r="AG54483" s="104"/>
      <c r="AK54483" s="104"/>
      <c r="AL54483" s="104"/>
      <c r="AO54483" s="104"/>
      <c r="AP54483" s="104"/>
    </row>
    <row r="54484" spans="21:42" ht="15" customHeight="1" x14ac:dyDescent="0.25">
      <c r="U54484" s="104"/>
      <c r="AB54484" s="104"/>
      <c r="AC54484" s="104"/>
      <c r="AF54484" s="104"/>
      <c r="AG54484" s="104"/>
      <c r="AK54484" s="104"/>
      <c r="AL54484" s="104"/>
      <c r="AO54484" s="104"/>
      <c r="AP54484" s="104"/>
    </row>
    <row r="54485" spans="21:42" ht="15" customHeight="1" x14ac:dyDescent="0.25">
      <c r="U54485" s="104"/>
      <c r="AB54485" s="104"/>
      <c r="AC54485" s="104"/>
      <c r="AF54485" s="104"/>
      <c r="AG54485" s="104"/>
      <c r="AK54485" s="104"/>
      <c r="AL54485" s="104"/>
      <c r="AO54485" s="104"/>
      <c r="AP54485" s="104"/>
    </row>
    <row r="54486" spans="21:42" ht="15" customHeight="1" x14ac:dyDescent="0.25">
      <c r="U54486" s="104"/>
      <c r="AB54486" s="104"/>
      <c r="AC54486" s="104"/>
      <c r="AF54486" s="104"/>
      <c r="AG54486" s="104"/>
      <c r="AK54486" s="104"/>
      <c r="AL54486" s="104"/>
      <c r="AO54486" s="104"/>
      <c r="AP54486" s="104"/>
    </row>
    <row r="54487" spans="21:42" ht="15" customHeight="1" x14ac:dyDescent="0.25">
      <c r="U54487" s="104"/>
      <c r="AB54487" s="104"/>
      <c r="AC54487" s="104"/>
      <c r="AF54487" s="104"/>
      <c r="AG54487" s="104"/>
      <c r="AK54487" s="104"/>
      <c r="AL54487" s="104"/>
      <c r="AO54487" s="104"/>
      <c r="AP54487" s="104"/>
    </row>
    <row r="54488" spans="21:42" ht="15" customHeight="1" x14ac:dyDescent="0.25">
      <c r="U54488" s="104"/>
      <c r="AB54488" s="104"/>
      <c r="AC54488" s="104"/>
      <c r="AF54488" s="104"/>
      <c r="AG54488" s="104"/>
      <c r="AK54488" s="104"/>
      <c r="AL54488" s="104"/>
      <c r="AO54488" s="104"/>
      <c r="AP54488" s="104"/>
    </row>
    <row r="54489" spans="21:42" ht="15" customHeight="1" x14ac:dyDescent="0.25">
      <c r="U54489" s="104"/>
      <c r="AB54489" s="104"/>
      <c r="AC54489" s="104"/>
      <c r="AF54489" s="104"/>
      <c r="AG54489" s="104"/>
      <c r="AK54489" s="104"/>
      <c r="AL54489" s="104"/>
      <c r="AO54489" s="104"/>
      <c r="AP54489" s="104"/>
    </row>
    <row r="54490" spans="21:42" ht="15" customHeight="1" x14ac:dyDescent="0.25">
      <c r="U54490" s="104"/>
      <c r="AB54490" s="104"/>
      <c r="AC54490" s="104"/>
      <c r="AF54490" s="104"/>
      <c r="AG54490" s="104"/>
      <c r="AK54490" s="104"/>
      <c r="AL54490" s="104"/>
      <c r="AO54490" s="104"/>
      <c r="AP54490" s="104"/>
    </row>
    <row r="54491" spans="21:42" ht="15" customHeight="1" x14ac:dyDescent="0.25">
      <c r="U54491" s="104"/>
      <c r="AB54491" s="104"/>
      <c r="AC54491" s="104"/>
      <c r="AF54491" s="104"/>
      <c r="AG54491" s="104"/>
      <c r="AK54491" s="104"/>
      <c r="AL54491" s="104"/>
      <c r="AO54491" s="104"/>
      <c r="AP54491" s="104"/>
    </row>
    <row r="54492" spans="21:42" ht="15" customHeight="1" x14ac:dyDescent="0.25">
      <c r="U54492" s="104"/>
      <c r="AB54492" s="104"/>
      <c r="AC54492" s="104"/>
      <c r="AF54492" s="104"/>
      <c r="AG54492" s="104"/>
      <c r="AK54492" s="104"/>
      <c r="AL54492" s="104"/>
      <c r="AO54492" s="104"/>
      <c r="AP54492" s="104"/>
    </row>
    <row r="54493" spans="21:42" ht="15" customHeight="1" x14ac:dyDescent="0.25">
      <c r="U54493" s="104"/>
      <c r="AB54493" s="104"/>
      <c r="AC54493" s="104"/>
      <c r="AF54493" s="104"/>
      <c r="AG54493" s="104"/>
      <c r="AK54493" s="104"/>
      <c r="AL54493" s="104"/>
      <c r="AO54493" s="104"/>
      <c r="AP54493" s="104"/>
    </row>
    <row r="54494" spans="21:42" ht="15" customHeight="1" x14ac:dyDescent="0.25">
      <c r="U54494" s="104"/>
      <c r="AB54494" s="104"/>
      <c r="AC54494" s="104"/>
      <c r="AF54494" s="104"/>
      <c r="AG54494" s="104"/>
      <c r="AK54494" s="104"/>
      <c r="AL54494" s="104"/>
      <c r="AO54494" s="104"/>
      <c r="AP54494" s="104"/>
    </row>
    <row r="54495" spans="21:42" ht="15" customHeight="1" x14ac:dyDescent="0.25">
      <c r="U54495" s="104"/>
      <c r="AB54495" s="104"/>
      <c r="AC54495" s="104"/>
      <c r="AF54495" s="104"/>
      <c r="AG54495" s="104"/>
      <c r="AK54495" s="104"/>
      <c r="AL54495" s="104"/>
      <c r="AO54495" s="104"/>
      <c r="AP54495" s="104"/>
    </row>
    <row r="54496" spans="21:42" ht="15" customHeight="1" x14ac:dyDescent="0.25">
      <c r="U54496" s="104"/>
      <c r="AB54496" s="104"/>
      <c r="AC54496" s="104"/>
      <c r="AF54496" s="104"/>
      <c r="AG54496" s="104"/>
      <c r="AK54496" s="104"/>
      <c r="AL54496" s="104"/>
      <c r="AO54496" s="104"/>
      <c r="AP54496" s="104"/>
    </row>
    <row r="54497" spans="21:42" ht="15" customHeight="1" x14ac:dyDescent="0.25">
      <c r="U54497" s="104"/>
      <c r="AB54497" s="104"/>
      <c r="AC54497" s="104"/>
      <c r="AF54497" s="104"/>
      <c r="AG54497" s="104"/>
      <c r="AK54497" s="104"/>
      <c r="AL54497" s="104"/>
      <c r="AO54497" s="104"/>
      <c r="AP54497" s="104"/>
    </row>
    <row r="54498" spans="21:42" ht="15" customHeight="1" x14ac:dyDescent="0.25">
      <c r="U54498" s="104"/>
      <c r="AB54498" s="104"/>
      <c r="AC54498" s="104"/>
      <c r="AF54498" s="104"/>
      <c r="AG54498" s="104"/>
      <c r="AK54498" s="104"/>
      <c r="AL54498" s="104"/>
      <c r="AO54498" s="104"/>
      <c r="AP54498" s="104"/>
    </row>
    <row r="54499" spans="21:42" ht="15" customHeight="1" x14ac:dyDescent="0.25">
      <c r="U54499" s="104"/>
      <c r="AB54499" s="104"/>
      <c r="AC54499" s="104"/>
      <c r="AF54499" s="104"/>
      <c r="AG54499" s="104"/>
      <c r="AK54499" s="104"/>
      <c r="AL54499" s="104"/>
      <c r="AO54499" s="104"/>
      <c r="AP54499" s="104"/>
    </row>
    <row r="54500" spans="21:42" ht="15" customHeight="1" x14ac:dyDescent="0.25">
      <c r="U54500" s="104"/>
      <c r="AB54500" s="104"/>
      <c r="AC54500" s="104"/>
      <c r="AF54500" s="104"/>
      <c r="AG54500" s="104"/>
      <c r="AK54500" s="104"/>
      <c r="AL54500" s="104"/>
      <c r="AO54500" s="104"/>
      <c r="AP54500" s="104"/>
    </row>
    <row r="54501" spans="21:42" ht="15" customHeight="1" x14ac:dyDescent="0.25">
      <c r="U54501" s="104"/>
      <c r="AB54501" s="104"/>
      <c r="AC54501" s="104"/>
      <c r="AF54501" s="104"/>
      <c r="AG54501" s="104"/>
      <c r="AK54501" s="104"/>
      <c r="AL54501" s="104"/>
      <c r="AO54501" s="104"/>
      <c r="AP54501" s="104"/>
    </row>
    <row r="54502" spans="21:42" ht="15" customHeight="1" x14ac:dyDescent="0.25">
      <c r="U54502" s="104"/>
      <c r="AB54502" s="104"/>
      <c r="AC54502" s="104"/>
      <c r="AF54502" s="104"/>
      <c r="AG54502" s="104"/>
      <c r="AK54502" s="104"/>
      <c r="AL54502" s="104"/>
      <c r="AO54502" s="104"/>
      <c r="AP54502" s="104"/>
    </row>
    <row r="54503" spans="21:42" ht="15" customHeight="1" x14ac:dyDescent="0.25">
      <c r="U54503" s="104"/>
      <c r="AB54503" s="104"/>
      <c r="AC54503" s="104"/>
      <c r="AF54503" s="104"/>
      <c r="AG54503" s="104"/>
      <c r="AK54503" s="104"/>
      <c r="AL54503" s="104"/>
      <c r="AO54503" s="104"/>
      <c r="AP54503" s="104"/>
    </row>
    <row r="54504" spans="21:42" ht="15" customHeight="1" x14ac:dyDescent="0.25">
      <c r="U54504" s="104"/>
      <c r="AB54504" s="104"/>
      <c r="AC54504" s="104"/>
      <c r="AF54504" s="104"/>
      <c r="AG54504" s="104"/>
      <c r="AK54504" s="104"/>
      <c r="AL54504" s="104"/>
      <c r="AO54504" s="104"/>
      <c r="AP54504" s="104"/>
    </row>
    <row r="54505" spans="21:42" ht="15" customHeight="1" x14ac:dyDescent="0.25">
      <c r="U54505" s="104"/>
      <c r="AB54505" s="104"/>
      <c r="AC54505" s="104"/>
      <c r="AF54505" s="104"/>
      <c r="AG54505" s="104"/>
      <c r="AK54505" s="104"/>
      <c r="AL54505" s="104"/>
      <c r="AO54505" s="104"/>
      <c r="AP54505" s="104"/>
    </row>
    <row r="54506" spans="21:42" ht="15" customHeight="1" x14ac:dyDescent="0.25">
      <c r="U54506" s="104"/>
      <c r="AB54506" s="104"/>
      <c r="AC54506" s="104"/>
      <c r="AF54506" s="104"/>
      <c r="AG54506" s="104"/>
      <c r="AK54506" s="104"/>
      <c r="AL54506" s="104"/>
      <c r="AO54506" s="104"/>
      <c r="AP54506" s="104"/>
    </row>
    <row r="54507" spans="21:42" ht="15" customHeight="1" x14ac:dyDescent="0.25">
      <c r="U54507" s="104"/>
      <c r="AB54507" s="104"/>
      <c r="AC54507" s="104"/>
      <c r="AF54507" s="104"/>
      <c r="AG54507" s="104"/>
      <c r="AK54507" s="104"/>
      <c r="AL54507" s="104"/>
      <c r="AO54507" s="104"/>
      <c r="AP54507" s="104"/>
    </row>
    <row r="54508" spans="21:42" ht="15" customHeight="1" x14ac:dyDescent="0.25">
      <c r="U54508" s="104"/>
      <c r="AB54508" s="104"/>
      <c r="AC54508" s="104"/>
      <c r="AF54508" s="104"/>
      <c r="AG54508" s="104"/>
      <c r="AK54508" s="104"/>
      <c r="AL54508" s="104"/>
      <c r="AO54508" s="104"/>
      <c r="AP54508" s="104"/>
    </row>
    <row r="54509" spans="21:42" ht="15" customHeight="1" x14ac:dyDescent="0.25">
      <c r="U54509" s="104"/>
      <c r="AB54509" s="104"/>
      <c r="AC54509" s="104"/>
      <c r="AF54509" s="104"/>
      <c r="AG54509" s="104"/>
      <c r="AK54509" s="104"/>
      <c r="AL54509" s="104"/>
      <c r="AO54509" s="104"/>
      <c r="AP54509" s="104"/>
    </row>
    <row r="54510" spans="21:42" ht="15" customHeight="1" x14ac:dyDescent="0.25">
      <c r="U54510" s="104"/>
      <c r="AB54510" s="104"/>
      <c r="AC54510" s="104"/>
      <c r="AF54510" s="104"/>
      <c r="AG54510" s="104"/>
      <c r="AK54510" s="104"/>
      <c r="AL54510" s="104"/>
      <c r="AO54510" s="104"/>
      <c r="AP54510" s="104"/>
    </row>
    <row r="54511" spans="21:42" ht="15" customHeight="1" x14ac:dyDescent="0.25">
      <c r="U54511" s="104"/>
      <c r="AB54511" s="104"/>
      <c r="AC54511" s="104"/>
      <c r="AF54511" s="104"/>
      <c r="AG54511" s="104"/>
      <c r="AK54511" s="104"/>
      <c r="AL54511" s="104"/>
      <c r="AO54511" s="104"/>
      <c r="AP54511" s="104"/>
    </row>
    <row r="54512" spans="21:42" ht="15" customHeight="1" x14ac:dyDescent="0.25">
      <c r="U54512" s="104"/>
      <c r="AB54512" s="104"/>
      <c r="AC54512" s="104"/>
      <c r="AF54512" s="104"/>
      <c r="AG54512" s="104"/>
      <c r="AK54512" s="104"/>
      <c r="AL54512" s="104"/>
      <c r="AO54512" s="104"/>
      <c r="AP54512" s="104"/>
    </row>
    <row r="54513" spans="21:42" ht="15" customHeight="1" x14ac:dyDescent="0.25">
      <c r="U54513" s="104"/>
      <c r="AB54513" s="104"/>
      <c r="AC54513" s="104"/>
      <c r="AF54513" s="104"/>
      <c r="AG54513" s="104"/>
      <c r="AK54513" s="104"/>
      <c r="AL54513" s="104"/>
      <c r="AO54513" s="104"/>
      <c r="AP54513" s="104"/>
    </row>
    <row r="54514" spans="21:42" ht="15" customHeight="1" x14ac:dyDescent="0.25">
      <c r="U54514" s="104"/>
      <c r="AB54514" s="104"/>
      <c r="AC54514" s="104"/>
      <c r="AF54514" s="104"/>
      <c r="AG54514" s="104"/>
      <c r="AK54514" s="104"/>
      <c r="AL54514" s="104"/>
      <c r="AO54514" s="104"/>
      <c r="AP54514" s="104"/>
    </row>
    <row r="54515" spans="21:42" ht="15" customHeight="1" x14ac:dyDescent="0.25">
      <c r="U54515" s="104"/>
      <c r="AB54515" s="104"/>
      <c r="AC54515" s="104"/>
      <c r="AF54515" s="104"/>
      <c r="AG54515" s="104"/>
      <c r="AK54515" s="104"/>
      <c r="AL54515" s="104"/>
      <c r="AO54515" s="104"/>
      <c r="AP54515" s="104"/>
    </row>
    <row r="54516" spans="21:42" ht="15" customHeight="1" x14ac:dyDescent="0.25">
      <c r="U54516" s="104"/>
      <c r="AB54516" s="104"/>
      <c r="AC54516" s="104"/>
      <c r="AF54516" s="104"/>
      <c r="AG54516" s="104"/>
      <c r="AK54516" s="104"/>
      <c r="AL54516" s="104"/>
      <c r="AO54516" s="104"/>
      <c r="AP54516" s="104"/>
    </row>
    <row r="54517" spans="21:42" ht="15" customHeight="1" x14ac:dyDescent="0.25">
      <c r="U54517" s="104"/>
      <c r="AB54517" s="104"/>
      <c r="AC54517" s="104"/>
      <c r="AF54517" s="104"/>
      <c r="AG54517" s="104"/>
      <c r="AK54517" s="104"/>
      <c r="AL54517" s="104"/>
      <c r="AO54517" s="104"/>
      <c r="AP54517" s="104"/>
    </row>
    <row r="54518" spans="21:42" ht="15" customHeight="1" x14ac:dyDescent="0.25">
      <c r="U54518" s="104"/>
      <c r="AB54518" s="104"/>
      <c r="AC54518" s="104"/>
      <c r="AF54518" s="104"/>
      <c r="AG54518" s="104"/>
      <c r="AK54518" s="104"/>
      <c r="AL54518" s="104"/>
      <c r="AO54518" s="104"/>
      <c r="AP54518" s="104"/>
    </row>
    <row r="54519" spans="21:42" ht="15" customHeight="1" x14ac:dyDescent="0.25">
      <c r="U54519" s="104"/>
      <c r="AB54519" s="104"/>
      <c r="AC54519" s="104"/>
      <c r="AF54519" s="104"/>
      <c r="AG54519" s="104"/>
      <c r="AK54519" s="104"/>
      <c r="AL54519" s="104"/>
      <c r="AO54519" s="104"/>
      <c r="AP54519" s="104"/>
    </row>
    <row r="54520" spans="21:42" ht="15" customHeight="1" x14ac:dyDescent="0.25">
      <c r="U54520" s="104"/>
      <c r="AB54520" s="104"/>
      <c r="AC54520" s="104"/>
      <c r="AF54520" s="104"/>
      <c r="AG54520" s="104"/>
      <c r="AK54520" s="104"/>
      <c r="AL54520" s="104"/>
      <c r="AO54520" s="104"/>
      <c r="AP54520" s="104"/>
    </row>
    <row r="54521" spans="21:42" ht="15" customHeight="1" x14ac:dyDescent="0.25">
      <c r="U54521" s="104"/>
      <c r="AB54521" s="104"/>
      <c r="AC54521" s="104"/>
      <c r="AF54521" s="104"/>
      <c r="AG54521" s="104"/>
      <c r="AK54521" s="104"/>
      <c r="AL54521" s="104"/>
      <c r="AO54521" s="104"/>
      <c r="AP54521" s="104"/>
    </row>
    <row r="54522" spans="21:42" ht="15" customHeight="1" x14ac:dyDescent="0.25">
      <c r="U54522" s="104"/>
      <c r="AB54522" s="104"/>
      <c r="AC54522" s="104"/>
      <c r="AF54522" s="104"/>
      <c r="AG54522" s="104"/>
      <c r="AK54522" s="104"/>
      <c r="AL54522" s="104"/>
      <c r="AO54522" s="104"/>
      <c r="AP54522" s="104"/>
    </row>
    <row r="54523" spans="21:42" ht="15" customHeight="1" x14ac:dyDescent="0.25">
      <c r="U54523" s="104"/>
      <c r="AB54523" s="104"/>
      <c r="AC54523" s="104"/>
      <c r="AF54523" s="104"/>
      <c r="AG54523" s="104"/>
      <c r="AK54523" s="104"/>
      <c r="AL54523" s="104"/>
      <c r="AO54523" s="104"/>
      <c r="AP54523" s="104"/>
    </row>
    <row r="54524" spans="21:42" ht="15" customHeight="1" x14ac:dyDescent="0.25">
      <c r="U54524" s="104"/>
      <c r="AB54524" s="104"/>
      <c r="AC54524" s="104"/>
      <c r="AF54524" s="104"/>
      <c r="AG54524" s="104"/>
      <c r="AK54524" s="104"/>
      <c r="AL54524" s="104"/>
      <c r="AO54524" s="104"/>
      <c r="AP54524" s="104"/>
    </row>
    <row r="54525" spans="21:42" ht="15" customHeight="1" x14ac:dyDescent="0.25">
      <c r="U54525" s="104"/>
      <c r="AB54525" s="104"/>
      <c r="AC54525" s="104"/>
      <c r="AF54525" s="104"/>
      <c r="AG54525" s="104"/>
      <c r="AK54525" s="104"/>
      <c r="AL54525" s="104"/>
      <c r="AO54525" s="104"/>
      <c r="AP54525" s="104"/>
    </row>
    <row r="54526" spans="21:42" ht="15" customHeight="1" x14ac:dyDescent="0.25">
      <c r="U54526" s="104"/>
      <c r="AB54526" s="104"/>
      <c r="AC54526" s="104"/>
      <c r="AF54526" s="104"/>
      <c r="AG54526" s="104"/>
      <c r="AK54526" s="104"/>
      <c r="AL54526" s="104"/>
      <c r="AO54526" s="104"/>
      <c r="AP54526" s="104"/>
    </row>
    <row r="54527" spans="21:42" ht="15" customHeight="1" x14ac:dyDescent="0.25">
      <c r="U54527" s="104"/>
      <c r="AB54527" s="104"/>
      <c r="AC54527" s="104"/>
      <c r="AF54527" s="104"/>
      <c r="AG54527" s="104"/>
      <c r="AK54527" s="104"/>
      <c r="AL54527" s="104"/>
      <c r="AO54527" s="104"/>
      <c r="AP54527" s="104"/>
    </row>
    <row r="54528" spans="21:42" ht="15" customHeight="1" x14ac:dyDescent="0.25">
      <c r="U54528" s="104"/>
      <c r="AB54528" s="104"/>
      <c r="AC54528" s="104"/>
      <c r="AF54528" s="104"/>
      <c r="AG54528" s="104"/>
      <c r="AK54528" s="104"/>
      <c r="AL54528" s="104"/>
      <c r="AO54528" s="104"/>
      <c r="AP54528" s="104"/>
    </row>
    <row r="54529" spans="21:42" ht="15" customHeight="1" x14ac:dyDescent="0.25">
      <c r="U54529" s="104"/>
      <c r="AB54529" s="104"/>
      <c r="AC54529" s="104"/>
      <c r="AF54529" s="104"/>
      <c r="AG54529" s="104"/>
      <c r="AK54529" s="104"/>
      <c r="AL54529" s="104"/>
      <c r="AO54529" s="104"/>
      <c r="AP54529" s="104"/>
    </row>
    <row r="54530" spans="21:42" ht="15" customHeight="1" x14ac:dyDescent="0.25">
      <c r="U54530" s="104"/>
      <c r="AB54530" s="104"/>
      <c r="AC54530" s="104"/>
      <c r="AF54530" s="104"/>
      <c r="AG54530" s="104"/>
      <c r="AK54530" s="104"/>
      <c r="AL54530" s="104"/>
      <c r="AO54530" s="104"/>
      <c r="AP54530" s="104"/>
    </row>
    <row r="54531" spans="21:42" ht="15" customHeight="1" x14ac:dyDescent="0.25">
      <c r="U54531" s="104"/>
      <c r="AB54531" s="104"/>
      <c r="AC54531" s="104"/>
      <c r="AF54531" s="104"/>
      <c r="AG54531" s="104"/>
      <c r="AK54531" s="104"/>
      <c r="AL54531" s="104"/>
      <c r="AO54531" s="104"/>
      <c r="AP54531" s="104"/>
    </row>
    <row r="54532" spans="21:42" ht="15" customHeight="1" x14ac:dyDescent="0.25">
      <c r="U54532" s="104"/>
      <c r="AB54532" s="104"/>
      <c r="AC54532" s="104"/>
      <c r="AF54532" s="104"/>
      <c r="AG54532" s="104"/>
      <c r="AK54532" s="104"/>
      <c r="AL54532" s="104"/>
      <c r="AO54532" s="104"/>
      <c r="AP54532" s="104"/>
    </row>
    <row r="54533" spans="21:42" ht="15" customHeight="1" x14ac:dyDescent="0.25">
      <c r="U54533" s="104"/>
      <c r="AB54533" s="104"/>
      <c r="AC54533" s="104"/>
      <c r="AF54533" s="104"/>
      <c r="AG54533" s="104"/>
      <c r="AK54533" s="104"/>
      <c r="AL54533" s="104"/>
      <c r="AO54533" s="104"/>
      <c r="AP54533" s="104"/>
    </row>
    <row r="54534" spans="21:42" ht="15" customHeight="1" x14ac:dyDescent="0.25">
      <c r="U54534" s="104"/>
      <c r="AB54534" s="104"/>
      <c r="AC54534" s="104"/>
      <c r="AF54534" s="104"/>
      <c r="AG54534" s="104"/>
      <c r="AK54534" s="104"/>
      <c r="AL54534" s="104"/>
      <c r="AO54534" s="104"/>
      <c r="AP54534" s="104"/>
    </row>
    <row r="54535" spans="21:42" ht="15" customHeight="1" x14ac:dyDescent="0.25">
      <c r="U54535" s="104"/>
      <c r="AB54535" s="104"/>
      <c r="AC54535" s="104"/>
      <c r="AF54535" s="104"/>
      <c r="AG54535" s="104"/>
      <c r="AK54535" s="104"/>
      <c r="AL54535" s="104"/>
      <c r="AO54535" s="104"/>
      <c r="AP54535" s="104"/>
    </row>
    <row r="54536" spans="21:42" ht="15" customHeight="1" x14ac:dyDescent="0.25">
      <c r="U54536" s="104"/>
      <c r="AB54536" s="104"/>
      <c r="AC54536" s="104"/>
      <c r="AF54536" s="104"/>
      <c r="AG54536" s="104"/>
      <c r="AK54536" s="104"/>
      <c r="AL54536" s="104"/>
      <c r="AO54536" s="104"/>
      <c r="AP54536" s="104"/>
    </row>
    <row r="54537" spans="21:42" ht="15" customHeight="1" x14ac:dyDescent="0.25">
      <c r="U54537" s="104"/>
      <c r="AB54537" s="104"/>
      <c r="AC54537" s="104"/>
      <c r="AF54537" s="104"/>
      <c r="AG54537" s="104"/>
      <c r="AK54537" s="104"/>
      <c r="AL54537" s="104"/>
      <c r="AO54537" s="104"/>
      <c r="AP54537" s="104"/>
    </row>
    <row r="54538" spans="21:42" ht="15" customHeight="1" x14ac:dyDescent="0.25">
      <c r="U54538" s="104"/>
      <c r="AB54538" s="104"/>
      <c r="AC54538" s="104"/>
      <c r="AF54538" s="104"/>
      <c r="AG54538" s="104"/>
      <c r="AK54538" s="104"/>
      <c r="AL54538" s="104"/>
      <c r="AO54538" s="104"/>
      <c r="AP54538" s="104"/>
    </row>
    <row r="54539" spans="21:42" ht="15" customHeight="1" x14ac:dyDescent="0.25">
      <c r="U54539" s="104"/>
      <c r="AB54539" s="104"/>
      <c r="AC54539" s="104"/>
      <c r="AF54539" s="104"/>
      <c r="AG54539" s="104"/>
      <c r="AK54539" s="104"/>
      <c r="AL54539" s="104"/>
      <c r="AO54539" s="104"/>
      <c r="AP54539" s="104"/>
    </row>
    <row r="54540" spans="21:42" ht="15" customHeight="1" x14ac:dyDescent="0.25">
      <c r="U54540" s="104"/>
      <c r="AB54540" s="104"/>
      <c r="AC54540" s="104"/>
      <c r="AF54540" s="104"/>
      <c r="AG54540" s="104"/>
      <c r="AK54540" s="104"/>
      <c r="AL54540" s="104"/>
      <c r="AO54540" s="104"/>
      <c r="AP54540" s="104"/>
    </row>
    <row r="54541" spans="21:42" ht="15" customHeight="1" x14ac:dyDescent="0.25">
      <c r="U54541" s="104"/>
      <c r="AB54541" s="104"/>
      <c r="AC54541" s="104"/>
      <c r="AF54541" s="104"/>
      <c r="AG54541" s="104"/>
      <c r="AK54541" s="104"/>
      <c r="AL54541" s="104"/>
      <c r="AO54541" s="104"/>
      <c r="AP54541" s="104"/>
    </row>
    <row r="54542" spans="21:42" ht="15" customHeight="1" x14ac:dyDescent="0.25">
      <c r="U54542" s="104"/>
      <c r="AB54542" s="104"/>
      <c r="AC54542" s="104"/>
      <c r="AF54542" s="104"/>
      <c r="AG54542" s="104"/>
      <c r="AK54542" s="104"/>
      <c r="AL54542" s="104"/>
      <c r="AO54542" s="104"/>
      <c r="AP54542" s="104"/>
    </row>
    <row r="54543" spans="21:42" ht="15" customHeight="1" x14ac:dyDescent="0.25">
      <c r="U54543" s="104"/>
      <c r="AB54543" s="104"/>
      <c r="AC54543" s="104"/>
      <c r="AF54543" s="104"/>
      <c r="AG54543" s="104"/>
      <c r="AK54543" s="104"/>
      <c r="AL54543" s="104"/>
      <c r="AO54543" s="104"/>
      <c r="AP54543" s="104"/>
    </row>
    <row r="54544" spans="21:42" ht="15" customHeight="1" x14ac:dyDescent="0.25">
      <c r="U54544" s="104"/>
      <c r="AB54544" s="104"/>
      <c r="AC54544" s="104"/>
      <c r="AF54544" s="104"/>
      <c r="AG54544" s="104"/>
      <c r="AK54544" s="104"/>
      <c r="AL54544" s="104"/>
      <c r="AO54544" s="104"/>
      <c r="AP54544" s="104"/>
    </row>
    <row r="54545" spans="21:42" ht="15" customHeight="1" x14ac:dyDescent="0.25">
      <c r="U54545" s="104"/>
      <c r="AB54545" s="104"/>
      <c r="AC54545" s="104"/>
      <c r="AF54545" s="104"/>
      <c r="AG54545" s="104"/>
      <c r="AK54545" s="104"/>
      <c r="AL54545" s="104"/>
      <c r="AO54545" s="104"/>
      <c r="AP54545" s="104"/>
    </row>
    <row r="54546" spans="21:42" ht="15" customHeight="1" x14ac:dyDescent="0.25">
      <c r="U54546" s="104"/>
      <c r="AB54546" s="104"/>
      <c r="AC54546" s="104"/>
      <c r="AF54546" s="104"/>
      <c r="AG54546" s="104"/>
      <c r="AK54546" s="104"/>
      <c r="AL54546" s="104"/>
      <c r="AO54546" s="104"/>
      <c r="AP54546" s="104"/>
    </row>
    <row r="54547" spans="21:42" ht="15" customHeight="1" x14ac:dyDescent="0.25">
      <c r="U54547" s="104"/>
      <c r="AB54547" s="104"/>
      <c r="AC54547" s="104"/>
      <c r="AF54547" s="104"/>
      <c r="AG54547" s="104"/>
      <c r="AK54547" s="104"/>
      <c r="AL54547" s="104"/>
      <c r="AO54547" s="104"/>
      <c r="AP54547" s="104"/>
    </row>
    <row r="54548" spans="21:42" ht="15" customHeight="1" x14ac:dyDescent="0.25">
      <c r="U54548" s="104"/>
      <c r="AB54548" s="104"/>
      <c r="AC54548" s="104"/>
      <c r="AF54548" s="104"/>
      <c r="AG54548" s="104"/>
      <c r="AK54548" s="104"/>
      <c r="AL54548" s="104"/>
      <c r="AO54548" s="104"/>
      <c r="AP54548" s="104"/>
    </row>
    <row r="54549" spans="21:42" ht="15" customHeight="1" x14ac:dyDescent="0.25">
      <c r="U54549" s="104"/>
      <c r="AB54549" s="104"/>
      <c r="AC54549" s="104"/>
      <c r="AF54549" s="104"/>
      <c r="AG54549" s="104"/>
      <c r="AK54549" s="104"/>
      <c r="AL54549" s="104"/>
      <c r="AO54549" s="104"/>
      <c r="AP54549" s="104"/>
    </row>
    <row r="54550" spans="21:42" ht="15" customHeight="1" x14ac:dyDescent="0.25">
      <c r="U54550" s="104"/>
      <c r="AB54550" s="104"/>
      <c r="AC54550" s="104"/>
      <c r="AF54550" s="104"/>
      <c r="AG54550" s="104"/>
      <c r="AK54550" s="104"/>
      <c r="AL54550" s="104"/>
      <c r="AO54550" s="104"/>
      <c r="AP54550" s="104"/>
    </row>
    <row r="54551" spans="21:42" ht="15" customHeight="1" x14ac:dyDescent="0.25">
      <c r="U54551" s="104"/>
      <c r="AB54551" s="104"/>
      <c r="AC54551" s="104"/>
      <c r="AF54551" s="104"/>
      <c r="AG54551" s="104"/>
      <c r="AK54551" s="104"/>
      <c r="AL54551" s="104"/>
      <c r="AO54551" s="104"/>
      <c r="AP54551" s="104"/>
    </row>
    <row r="54552" spans="21:42" ht="15" customHeight="1" x14ac:dyDescent="0.25">
      <c r="U54552" s="104"/>
      <c r="AB54552" s="104"/>
      <c r="AC54552" s="104"/>
      <c r="AF54552" s="104"/>
      <c r="AG54552" s="104"/>
      <c r="AK54552" s="104"/>
      <c r="AL54552" s="104"/>
      <c r="AO54552" s="104"/>
      <c r="AP54552" s="104"/>
    </row>
    <row r="54553" spans="21:42" ht="15" customHeight="1" x14ac:dyDescent="0.25">
      <c r="U54553" s="104"/>
      <c r="AB54553" s="104"/>
      <c r="AC54553" s="104"/>
      <c r="AF54553" s="104"/>
      <c r="AG54553" s="104"/>
      <c r="AK54553" s="104"/>
      <c r="AL54553" s="104"/>
      <c r="AO54553" s="104"/>
      <c r="AP54553" s="104"/>
    </row>
    <row r="54554" spans="21:42" ht="15" customHeight="1" x14ac:dyDescent="0.25">
      <c r="U54554" s="104"/>
      <c r="AB54554" s="104"/>
      <c r="AC54554" s="104"/>
      <c r="AF54554" s="104"/>
      <c r="AG54554" s="104"/>
      <c r="AK54554" s="104"/>
      <c r="AL54554" s="104"/>
      <c r="AO54554" s="104"/>
      <c r="AP54554" s="104"/>
    </row>
    <row r="54555" spans="21:42" ht="15" customHeight="1" x14ac:dyDescent="0.25">
      <c r="U54555" s="104"/>
      <c r="AB54555" s="104"/>
      <c r="AC54555" s="104"/>
      <c r="AF54555" s="104"/>
      <c r="AG54555" s="104"/>
      <c r="AK54555" s="104"/>
      <c r="AL54555" s="104"/>
      <c r="AO54555" s="104"/>
      <c r="AP54555" s="104"/>
    </row>
    <row r="54556" spans="21:42" ht="15" customHeight="1" x14ac:dyDescent="0.25">
      <c r="U54556" s="104"/>
      <c r="AB54556" s="104"/>
      <c r="AC54556" s="104"/>
      <c r="AF54556" s="104"/>
      <c r="AG54556" s="104"/>
      <c r="AK54556" s="104"/>
      <c r="AL54556" s="104"/>
      <c r="AO54556" s="104"/>
      <c r="AP54556" s="104"/>
    </row>
    <row r="54557" spans="21:42" ht="15" customHeight="1" x14ac:dyDescent="0.25">
      <c r="U54557" s="104"/>
      <c r="AB54557" s="104"/>
      <c r="AC54557" s="104"/>
      <c r="AF54557" s="104"/>
      <c r="AG54557" s="104"/>
      <c r="AK54557" s="104"/>
      <c r="AL54557" s="104"/>
      <c r="AO54557" s="104"/>
      <c r="AP54557" s="104"/>
    </row>
    <row r="54558" spans="21:42" ht="15" customHeight="1" x14ac:dyDescent="0.25">
      <c r="U54558" s="104"/>
      <c r="AB54558" s="104"/>
      <c r="AC54558" s="104"/>
      <c r="AF54558" s="104"/>
      <c r="AG54558" s="104"/>
      <c r="AK54558" s="104"/>
      <c r="AL54558" s="104"/>
      <c r="AO54558" s="104"/>
      <c r="AP54558" s="104"/>
    </row>
    <row r="54559" spans="21:42" ht="15" customHeight="1" x14ac:dyDescent="0.25">
      <c r="U54559" s="104"/>
      <c r="AB54559" s="104"/>
      <c r="AC54559" s="104"/>
      <c r="AF54559" s="104"/>
      <c r="AG54559" s="104"/>
      <c r="AK54559" s="104"/>
      <c r="AL54559" s="104"/>
      <c r="AO54559" s="104"/>
      <c r="AP54559" s="104"/>
    </row>
    <row r="54560" spans="21:42" ht="15" customHeight="1" x14ac:dyDescent="0.25">
      <c r="U54560" s="104"/>
      <c r="AB54560" s="104"/>
      <c r="AC54560" s="104"/>
      <c r="AF54560" s="104"/>
      <c r="AG54560" s="104"/>
      <c r="AK54560" s="104"/>
      <c r="AL54560" s="104"/>
      <c r="AO54560" s="104"/>
      <c r="AP54560" s="104"/>
    </row>
    <row r="54561" spans="21:42" ht="15" customHeight="1" x14ac:dyDescent="0.25">
      <c r="U54561" s="104"/>
      <c r="AB54561" s="104"/>
      <c r="AC54561" s="104"/>
      <c r="AF54561" s="104"/>
      <c r="AG54561" s="104"/>
      <c r="AK54561" s="104"/>
      <c r="AL54561" s="104"/>
      <c r="AO54561" s="104"/>
      <c r="AP54561" s="104"/>
    </row>
    <row r="54562" spans="21:42" ht="15" customHeight="1" x14ac:dyDescent="0.25">
      <c r="U54562" s="104"/>
      <c r="AB54562" s="104"/>
      <c r="AC54562" s="104"/>
      <c r="AF54562" s="104"/>
      <c r="AG54562" s="104"/>
      <c r="AK54562" s="104"/>
      <c r="AL54562" s="104"/>
      <c r="AO54562" s="104"/>
      <c r="AP54562" s="104"/>
    </row>
    <row r="54563" spans="21:42" ht="15" customHeight="1" x14ac:dyDescent="0.25">
      <c r="U54563" s="104"/>
      <c r="AB54563" s="104"/>
      <c r="AC54563" s="104"/>
      <c r="AF54563" s="104"/>
      <c r="AG54563" s="104"/>
      <c r="AK54563" s="104"/>
      <c r="AL54563" s="104"/>
      <c r="AO54563" s="104"/>
      <c r="AP54563" s="104"/>
    </row>
    <row r="54564" spans="21:42" ht="15" customHeight="1" x14ac:dyDescent="0.25">
      <c r="U54564" s="104"/>
      <c r="AB54564" s="104"/>
      <c r="AC54564" s="104"/>
      <c r="AF54564" s="104"/>
      <c r="AG54564" s="104"/>
      <c r="AK54564" s="104"/>
      <c r="AL54564" s="104"/>
      <c r="AO54564" s="104"/>
      <c r="AP54564" s="104"/>
    </row>
    <row r="54565" spans="21:42" ht="15" customHeight="1" x14ac:dyDescent="0.25">
      <c r="U54565" s="104"/>
      <c r="AB54565" s="104"/>
      <c r="AC54565" s="104"/>
      <c r="AF54565" s="104"/>
      <c r="AG54565" s="104"/>
      <c r="AK54565" s="104"/>
      <c r="AL54565" s="104"/>
      <c r="AO54565" s="104"/>
      <c r="AP54565" s="104"/>
    </row>
    <row r="54566" spans="21:42" ht="15" customHeight="1" x14ac:dyDescent="0.25">
      <c r="U54566" s="104"/>
      <c r="AB54566" s="104"/>
      <c r="AC54566" s="104"/>
      <c r="AF54566" s="104"/>
      <c r="AG54566" s="104"/>
      <c r="AK54566" s="104"/>
      <c r="AL54566" s="104"/>
      <c r="AO54566" s="104"/>
      <c r="AP54566" s="104"/>
    </row>
    <row r="54567" spans="21:42" ht="15" customHeight="1" x14ac:dyDescent="0.25">
      <c r="U54567" s="104"/>
      <c r="AB54567" s="104"/>
      <c r="AC54567" s="104"/>
      <c r="AF54567" s="104"/>
      <c r="AG54567" s="104"/>
      <c r="AK54567" s="104"/>
      <c r="AL54567" s="104"/>
      <c r="AO54567" s="104"/>
      <c r="AP54567" s="104"/>
    </row>
    <row r="54568" spans="21:42" ht="15" customHeight="1" x14ac:dyDescent="0.25">
      <c r="U54568" s="104"/>
      <c r="AB54568" s="104"/>
      <c r="AC54568" s="104"/>
      <c r="AF54568" s="104"/>
      <c r="AG54568" s="104"/>
      <c r="AK54568" s="104"/>
      <c r="AL54568" s="104"/>
      <c r="AO54568" s="104"/>
      <c r="AP54568" s="104"/>
    </row>
    <row r="54569" spans="21:42" ht="15" customHeight="1" x14ac:dyDescent="0.25">
      <c r="U54569" s="104"/>
      <c r="AB54569" s="104"/>
      <c r="AC54569" s="104"/>
      <c r="AF54569" s="104"/>
      <c r="AG54569" s="104"/>
      <c r="AK54569" s="104"/>
      <c r="AL54569" s="104"/>
      <c r="AO54569" s="104"/>
      <c r="AP54569" s="104"/>
    </row>
    <row r="54570" spans="21:42" ht="15" customHeight="1" x14ac:dyDescent="0.25">
      <c r="U54570" s="104"/>
      <c r="AB54570" s="104"/>
      <c r="AC54570" s="104"/>
      <c r="AF54570" s="104"/>
      <c r="AG54570" s="104"/>
      <c r="AK54570" s="104"/>
      <c r="AL54570" s="104"/>
      <c r="AO54570" s="104"/>
      <c r="AP54570" s="104"/>
    </row>
    <row r="54571" spans="21:42" ht="15" customHeight="1" x14ac:dyDescent="0.25">
      <c r="U54571" s="104"/>
      <c r="AB54571" s="104"/>
      <c r="AC54571" s="104"/>
      <c r="AF54571" s="104"/>
      <c r="AG54571" s="104"/>
      <c r="AK54571" s="104"/>
      <c r="AL54571" s="104"/>
      <c r="AO54571" s="104"/>
      <c r="AP54571" s="104"/>
    </row>
    <row r="54572" spans="21:42" ht="15" customHeight="1" x14ac:dyDescent="0.25">
      <c r="U54572" s="104"/>
      <c r="AB54572" s="104"/>
      <c r="AC54572" s="104"/>
      <c r="AF54572" s="104"/>
      <c r="AG54572" s="104"/>
      <c r="AK54572" s="104"/>
      <c r="AL54572" s="104"/>
      <c r="AO54572" s="104"/>
      <c r="AP54572" s="104"/>
    </row>
    <row r="54573" spans="21:42" ht="15" customHeight="1" x14ac:dyDescent="0.25">
      <c r="U54573" s="104"/>
      <c r="AB54573" s="104"/>
      <c r="AC54573" s="104"/>
      <c r="AF54573" s="104"/>
      <c r="AG54573" s="104"/>
      <c r="AK54573" s="104"/>
      <c r="AL54573" s="104"/>
      <c r="AO54573" s="104"/>
      <c r="AP54573" s="104"/>
    </row>
    <row r="54574" spans="21:42" ht="15" customHeight="1" x14ac:dyDescent="0.25">
      <c r="U54574" s="104"/>
      <c r="AB54574" s="104"/>
      <c r="AC54574" s="104"/>
      <c r="AF54574" s="104"/>
      <c r="AG54574" s="104"/>
      <c r="AK54574" s="104"/>
      <c r="AL54574" s="104"/>
      <c r="AO54574" s="104"/>
      <c r="AP54574" s="104"/>
    </row>
    <row r="54575" spans="21:42" ht="15" customHeight="1" x14ac:dyDescent="0.25">
      <c r="U54575" s="104"/>
      <c r="AB54575" s="104"/>
      <c r="AC54575" s="104"/>
      <c r="AF54575" s="104"/>
      <c r="AG54575" s="104"/>
      <c r="AK54575" s="104"/>
      <c r="AL54575" s="104"/>
      <c r="AO54575" s="104"/>
      <c r="AP54575" s="104"/>
    </row>
    <row r="54576" spans="21:42" ht="15" customHeight="1" x14ac:dyDescent="0.25">
      <c r="U54576" s="104"/>
      <c r="AB54576" s="104"/>
      <c r="AC54576" s="104"/>
      <c r="AF54576" s="104"/>
      <c r="AG54576" s="104"/>
      <c r="AK54576" s="104"/>
      <c r="AL54576" s="104"/>
      <c r="AO54576" s="104"/>
      <c r="AP54576" s="104"/>
    </row>
    <row r="54577" spans="21:42" ht="15" customHeight="1" x14ac:dyDescent="0.25">
      <c r="U54577" s="104"/>
      <c r="AB54577" s="104"/>
      <c r="AC54577" s="104"/>
      <c r="AF54577" s="104"/>
      <c r="AG54577" s="104"/>
      <c r="AK54577" s="104"/>
      <c r="AL54577" s="104"/>
      <c r="AO54577" s="104"/>
      <c r="AP54577" s="104"/>
    </row>
    <row r="54578" spans="21:42" ht="15" customHeight="1" x14ac:dyDescent="0.25">
      <c r="U54578" s="104"/>
      <c r="AB54578" s="104"/>
      <c r="AC54578" s="104"/>
      <c r="AF54578" s="104"/>
      <c r="AG54578" s="104"/>
      <c r="AK54578" s="104"/>
      <c r="AL54578" s="104"/>
      <c r="AO54578" s="104"/>
      <c r="AP54578" s="104"/>
    </row>
    <row r="54579" spans="21:42" ht="15" customHeight="1" x14ac:dyDescent="0.25">
      <c r="U54579" s="104"/>
      <c r="AB54579" s="104"/>
      <c r="AC54579" s="104"/>
      <c r="AF54579" s="104"/>
      <c r="AG54579" s="104"/>
      <c r="AK54579" s="104"/>
      <c r="AL54579" s="104"/>
      <c r="AO54579" s="104"/>
      <c r="AP54579" s="104"/>
    </row>
    <row r="54580" spans="21:42" ht="15" customHeight="1" x14ac:dyDescent="0.25">
      <c r="U54580" s="104"/>
      <c r="AB54580" s="104"/>
      <c r="AC54580" s="104"/>
      <c r="AF54580" s="104"/>
      <c r="AG54580" s="104"/>
      <c r="AK54580" s="104"/>
      <c r="AL54580" s="104"/>
      <c r="AO54580" s="104"/>
      <c r="AP54580" s="104"/>
    </row>
    <row r="54581" spans="21:42" ht="15" customHeight="1" x14ac:dyDescent="0.25">
      <c r="U54581" s="104"/>
      <c r="AB54581" s="104"/>
      <c r="AC54581" s="104"/>
      <c r="AF54581" s="104"/>
      <c r="AG54581" s="104"/>
      <c r="AK54581" s="104"/>
      <c r="AL54581" s="104"/>
      <c r="AO54581" s="104"/>
      <c r="AP54581" s="104"/>
    </row>
    <row r="54582" spans="21:42" ht="15" customHeight="1" x14ac:dyDescent="0.25">
      <c r="U54582" s="104"/>
      <c r="AB54582" s="104"/>
      <c r="AC54582" s="104"/>
      <c r="AF54582" s="104"/>
      <c r="AG54582" s="104"/>
      <c r="AK54582" s="104"/>
      <c r="AL54582" s="104"/>
      <c r="AO54582" s="104"/>
      <c r="AP54582" s="104"/>
    </row>
    <row r="54583" spans="21:42" ht="15" customHeight="1" x14ac:dyDescent="0.25">
      <c r="U54583" s="104"/>
      <c r="AB54583" s="104"/>
      <c r="AC54583" s="104"/>
      <c r="AF54583" s="104"/>
      <c r="AG54583" s="104"/>
      <c r="AK54583" s="104"/>
      <c r="AL54583" s="104"/>
      <c r="AO54583" s="104"/>
      <c r="AP54583" s="104"/>
    </row>
    <row r="54584" spans="21:42" ht="15" customHeight="1" x14ac:dyDescent="0.25">
      <c r="U54584" s="104"/>
      <c r="AB54584" s="104"/>
      <c r="AC54584" s="104"/>
      <c r="AF54584" s="104"/>
      <c r="AG54584" s="104"/>
      <c r="AK54584" s="104"/>
      <c r="AL54584" s="104"/>
      <c r="AO54584" s="104"/>
      <c r="AP54584" s="104"/>
    </row>
    <row r="54585" spans="21:42" ht="15" customHeight="1" x14ac:dyDescent="0.25">
      <c r="U54585" s="104"/>
      <c r="AB54585" s="104"/>
      <c r="AC54585" s="104"/>
      <c r="AF54585" s="104"/>
      <c r="AG54585" s="104"/>
      <c r="AK54585" s="104"/>
      <c r="AL54585" s="104"/>
      <c r="AO54585" s="104"/>
      <c r="AP54585" s="104"/>
    </row>
    <row r="54586" spans="21:42" ht="15" customHeight="1" x14ac:dyDescent="0.25">
      <c r="U54586" s="104"/>
      <c r="AB54586" s="104"/>
      <c r="AC54586" s="104"/>
      <c r="AF54586" s="104"/>
      <c r="AG54586" s="104"/>
      <c r="AK54586" s="104"/>
      <c r="AL54586" s="104"/>
      <c r="AO54586" s="104"/>
      <c r="AP54586" s="104"/>
    </row>
    <row r="54587" spans="21:42" ht="15" customHeight="1" x14ac:dyDescent="0.25">
      <c r="U54587" s="104"/>
      <c r="AB54587" s="104"/>
      <c r="AC54587" s="104"/>
      <c r="AF54587" s="104"/>
      <c r="AG54587" s="104"/>
      <c r="AK54587" s="104"/>
      <c r="AL54587" s="104"/>
      <c r="AO54587" s="104"/>
      <c r="AP54587" s="104"/>
    </row>
    <row r="54588" spans="21:42" ht="15" customHeight="1" x14ac:dyDescent="0.25">
      <c r="U54588" s="104"/>
      <c r="AB54588" s="104"/>
      <c r="AC54588" s="104"/>
      <c r="AF54588" s="104"/>
      <c r="AG54588" s="104"/>
      <c r="AK54588" s="104"/>
      <c r="AL54588" s="104"/>
      <c r="AO54588" s="104"/>
      <c r="AP54588" s="104"/>
    </row>
    <row r="54589" spans="21:42" ht="15" customHeight="1" x14ac:dyDescent="0.25">
      <c r="U54589" s="104"/>
      <c r="AB54589" s="104"/>
      <c r="AC54589" s="104"/>
      <c r="AF54589" s="104"/>
      <c r="AG54589" s="104"/>
      <c r="AK54589" s="104"/>
      <c r="AL54589" s="104"/>
      <c r="AO54589" s="104"/>
      <c r="AP54589" s="104"/>
    </row>
    <row r="54590" spans="21:42" ht="15" customHeight="1" x14ac:dyDescent="0.25">
      <c r="U54590" s="104"/>
      <c r="AB54590" s="104"/>
      <c r="AC54590" s="104"/>
      <c r="AF54590" s="104"/>
      <c r="AG54590" s="104"/>
      <c r="AK54590" s="104"/>
      <c r="AL54590" s="104"/>
      <c r="AO54590" s="104"/>
      <c r="AP54590" s="104"/>
    </row>
    <row r="54591" spans="21:42" ht="15" customHeight="1" x14ac:dyDescent="0.25">
      <c r="U54591" s="104"/>
      <c r="AB54591" s="104"/>
      <c r="AC54591" s="104"/>
      <c r="AF54591" s="104"/>
      <c r="AG54591" s="104"/>
      <c r="AK54591" s="104"/>
      <c r="AL54591" s="104"/>
      <c r="AO54591" s="104"/>
      <c r="AP54591" s="104"/>
    </row>
    <row r="54592" spans="21:42" ht="15" customHeight="1" x14ac:dyDescent="0.25">
      <c r="U54592" s="104"/>
      <c r="AB54592" s="104"/>
      <c r="AC54592" s="104"/>
      <c r="AF54592" s="104"/>
      <c r="AG54592" s="104"/>
      <c r="AK54592" s="104"/>
      <c r="AL54592" s="104"/>
      <c r="AO54592" s="104"/>
      <c r="AP54592" s="104"/>
    </row>
    <row r="54593" spans="21:42" ht="15" customHeight="1" x14ac:dyDescent="0.25">
      <c r="U54593" s="104"/>
      <c r="AB54593" s="104"/>
      <c r="AC54593" s="104"/>
      <c r="AF54593" s="104"/>
      <c r="AG54593" s="104"/>
      <c r="AK54593" s="104"/>
      <c r="AL54593" s="104"/>
      <c r="AO54593" s="104"/>
      <c r="AP54593" s="104"/>
    </row>
    <row r="54594" spans="21:42" ht="15" customHeight="1" x14ac:dyDescent="0.25">
      <c r="U54594" s="104"/>
      <c r="AB54594" s="104"/>
      <c r="AC54594" s="104"/>
      <c r="AF54594" s="104"/>
      <c r="AG54594" s="104"/>
      <c r="AK54594" s="104"/>
      <c r="AL54594" s="104"/>
      <c r="AO54594" s="104"/>
      <c r="AP54594" s="104"/>
    </row>
    <row r="54595" spans="21:42" ht="15" customHeight="1" x14ac:dyDescent="0.25">
      <c r="U54595" s="104"/>
      <c r="AB54595" s="104"/>
      <c r="AC54595" s="104"/>
      <c r="AF54595" s="104"/>
      <c r="AG54595" s="104"/>
      <c r="AK54595" s="104"/>
      <c r="AL54595" s="104"/>
      <c r="AO54595" s="104"/>
      <c r="AP54595" s="104"/>
    </row>
    <row r="54596" spans="21:42" ht="15" customHeight="1" x14ac:dyDescent="0.25">
      <c r="U54596" s="104"/>
      <c r="AB54596" s="104"/>
      <c r="AC54596" s="104"/>
      <c r="AF54596" s="104"/>
      <c r="AG54596" s="104"/>
      <c r="AK54596" s="104"/>
      <c r="AL54596" s="104"/>
      <c r="AO54596" s="104"/>
      <c r="AP54596" s="104"/>
    </row>
    <row r="54597" spans="21:42" ht="15" customHeight="1" x14ac:dyDescent="0.25">
      <c r="U54597" s="104"/>
      <c r="AB54597" s="104"/>
      <c r="AC54597" s="104"/>
      <c r="AF54597" s="104"/>
      <c r="AG54597" s="104"/>
      <c r="AK54597" s="104"/>
      <c r="AL54597" s="104"/>
      <c r="AO54597" s="104"/>
      <c r="AP54597" s="104"/>
    </row>
    <row r="54598" spans="21:42" ht="15" customHeight="1" x14ac:dyDescent="0.25">
      <c r="U54598" s="104"/>
      <c r="AB54598" s="104"/>
      <c r="AC54598" s="104"/>
      <c r="AF54598" s="104"/>
      <c r="AG54598" s="104"/>
      <c r="AK54598" s="104"/>
      <c r="AL54598" s="104"/>
      <c r="AO54598" s="104"/>
      <c r="AP54598" s="104"/>
    </row>
    <row r="54599" spans="21:42" ht="15" customHeight="1" x14ac:dyDescent="0.25">
      <c r="U54599" s="104"/>
      <c r="AB54599" s="104"/>
      <c r="AC54599" s="104"/>
      <c r="AF54599" s="104"/>
      <c r="AG54599" s="104"/>
      <c r="AK54599" s="104"/>
      <c r="AL54599" s="104"/>
      <c r="AO54599" s="104"/>
      <c r="AP54599" s="104"/>
    </row>
    <row r="54600" spans="21:42" ht="15" customHeight="1" x14ac:dyDescent="0.25">
      <c r="U54600" s="104"/>
      <c r="AB54600" s="104"/>
      <c r="AC54600" s="104"/>
      <c r="AF54600" s="104"/>
      <c r="AG54600" s="104"/>
      <c r="AK54600" s="104"/>
      <c r="AL54600" s="104"/>
      <c r="AO54600" s="104"/>
      <c r="AP54600" s="104"/>
    </row>
    <row r="54601" spans="21:42" ht="15" customHeight="1" x14ac:dyDescent="0.25">
      <c r="U54601" s="104"/>
      <c r="AB54601" s="104"/>
      <c r="AC54601" s="104"/>
      <c r="AF54601" s="104"/>
      <c r="AG54601" s="104"/>
      <c r="AK54601" s="104"/>
      <c r="AL54601" s="104"/>
      <c r="AO54601" s="104"/>
      <c r="AP54601" s="104"/>
    </row>
    <row r="54602" spans="21:42" ht="15" customHeight="1" x14ac:dyDescent="0.25">
      <c r="U54602" s="104"/>
      <c r="AB54602" s="104"/>
      <c r="AC54602" s="104"/>
      <c r="AF54602" s="104"/>
      <c r="AG54602" s="104"/>
      <c r="AK54602" s="104"/>
      <c r="AL54602" s="104"/>
      <c r="AO54602" s="104"/>
      <c r="AP54602" s="104"/>
    </row>
    <row r="54603" spans="21:42" ht="15" customHeight="1" x14ac:dyDescent="0.25">
      <c r="U54603" s="104"/>
      <c r="AB54603" s="104"/>
      <c r="AC54603" s="104"/>
      <c r="AF54603" s="104"/>
      <c r="AG54603" s="104"/>
      <c r="AK54603" s="104"/>
      <c r="AL54603" s="104"/>
      <c r="AO54603" s="104"/>
      <c r="AP54603" s="104"/>
    </row>
    <row r="54604" spans="21:42" ht="15" customHeight="1" x14ac:dyDescent="0.25">
      <c r="U54604" s="104"/>
      <c r="AB54604" s="104"/>
      <c r="AC54604" s="104"/>
      <c r="AF54604" s="104"/>
      <c r="AG54604" s="104"/>
      <c r="AK54604" s="104"/>
      <c r="AL54604" s="104"/>
      <c r="AO54604" s="104"/>
      <c r="AP54604" s="104"/>
    </row>
    <row r="54605" spans="21:42" ht="15" customHeight="1" x14ac:dyDescent="0.25">
      <c r="U54605" s="104"/>
      <c r="AB54605" s="104"/>
      <c r="AC54605" s="104"/>
      <c r="AF54605" s="104"/>
      <c r="AG54605" s="104"/>
      <c r="AK54605" s="104"/>
      <c r="AL54605" s="104"/>
      <c r="AO54605" s="104"/>
      <c r="AP54605" s="104"/>
    </row>
    <row r="54606" spans="21:42" ht="15" customHeight="1" x14ac:dyDescent="0.25">
      <c r="U54606" s="104"/>
      <c r="AB54606" s="104"/>
      <c r="AC54606" s="104"/>
      <c r="AF54606" s="104"/>
      <c r="AG54606" s="104"/>
      <c r="AK54606" s="104"/>
      <c r="AL54606" s="104"/>
      <c r="AO54606" s="104"/>
      <c r="AP54606" s="104"/>
    </row>
    <row r="54607" spans="21:42" ht="15" customHeight="1" x14ac:dyDescent="0.25">
      <c r="U54607" s="104"/>
      <c r="AB54607" s="104"/>
      <c r="AC54607" s="104"/>
      <c r="AF54607" s="104"/>
      <c r="AG54607" s="104"/>
      <c r="AK54607" s="104"/>
      <c r="AL54607" s="104"/>
      <c r="AO54607" s="104"/>
      <c r="AP54607" s="104"/>
    </row>
    <row r="54608" spans="21:42" ht="15" customHeight="1" x14ac:dyDescent="0.25">
      <c r="U54608" s="104"/>
      <c r="AB54608" s="104"/>
      <c r="AC54608" s="104"/>
      <c r="AF54608" s="104"/>
      <c r="AG54608" s="104"/>
      <c r="AK54608" s="104"/>
      <c r="AL54608" s="104"/>
      <c r="AO54608" s="104"/>
      <c r="AP54608" s="104"/>
    </row>
    <row r="54609" spans="21:42" ht="15" customHeight="1" x14ac:dyDescent="0.25">
      <c r="U54609" s="104"/>
      <c r="AB54609" s="104"/>
      <c r="AC54609" s="104"/>
      <c r="AF54609" s="104"/>
      <c r="AG54609" s="104"/>
      <c r="AK54609" s="104"/>
      <c r="AL54609" s="104"/>
      <c r="AO54609" s="104"/>
      <c r="AP54609" s="104"/>
    </row>
    <row r="54610" spans="21:42" ht="15" customHeight="1" x14ac:dyDescent="0.25">
      <c r="U54610" s="104"/>
      <c r="AB54610" s="104"/>
      <c r="AC54610" s="104"/>
      <c r="AF54610" s="104"/>
      <c r="AG54610" s="104"/>
      <c r="AK54610" s="104"/>
      <c r="AL54610" s="104"/>
      <c r="AO54610" s="104"/>
      <c r="AP54610" s="104"/>
    </row>
    <row r="54611" spans="21:42" ht="15" customHeight="1" x14ac:dyDescent="0.25">
      <c r="U54611" s="104"/>
      <c r="AB54611" s="104"/>
      <c r="AC54611" s="104"/>
      <c r="AF54611" s="104"/>
      <c r="AG54611" s="104"/>
      <c r="AK54611" s="104"/>
      <c r="AL54611" s="104"/>
      <c r="AO54611" s="104"/>
      <c r="AP54611" s="104"/>
    </row>
    <row r="54612" spans="21:42" ht="15" customHeight="1" x14ac:dyDescent="0.25">
      <c r="U54612" s="104"/>
      <c r="AB54612" s="104"/>
      <c r="AC54612" s="104"/>
      <c r="AF54612" s="104"/>
      <c r="AG54612" s="104"/>
      <c r="AK54612" s="104"/>
      <c r="AL54612" s="104"/>
      <c r="AO54612" s="104"/>
      <c r="AP54612" s="104"/>
    </row>
    <row r="54613" spans="21:42" ht="15" customHeight="1" x14ac:dyDescent="0.25">
      <c r="U54613" s="104"/>
      <c r="AB54613" s="104"/>
      <c r="AC54613" s="104"/>
      <c r="AF54613" s="104"/>
      <c r="AG54613" s="104"/>
      <c r="AK54613" s="104"/>
      <c r="AL54613" s="104"/>
      <c r="AO54613" s="104"/>
      <c r="AP54613" s="104"/>
    </row>
    <row r="54614" spans="21:42" ht="15" customHeight="1" x14ac:dyDescent="0.25">
      <c r="U54614" s="104"/>
      <c r="AB54614" s="104"/>
      <c r="AC54614" s="104"/>
      <c r="AF54614" s="104"/>
      <c r="AG54614" s="104"/>
      <c r="AK54614" s="104"/>
      <c r="AL54614" s="104"/>
      <c r="AO54614" s="104"/>
      <c r="AP54614" s="104"/>
    </row>
    <row r="54615" spans="21:42" ht="15" customHeight="1" x14ac:dyDescent="0.25">
      <c r="U54615" s="104"/>
      <c r="AB54615" s="104"/>
      <c r="AC54615" s="104"/>
      <c r="AF54615" s="104"/>
      <c r="AG54615" s="104"/>
      <c r="AK54615" s="104"/>
      <c r="AL54615" s="104"/>
      <c r="AO54615" s="104"/>
      <c r="AP54615" s="104"/>
    </row>
    <row r="54616" spans="21:42" ht="15" customHeight="1" x14ac:dyDescent="0.25">
      <c r="U54616" s="104"/>
      <c r="AB54616" s="104"/>
      <c r="AC54616" s="104"/>
      <c r="AF54616" s="104"/>
      <c r="AG54616" s="104"/>
      <c r="AK54616" s="104"/>
      <c r="AL54616" s="104"/>
      <c r="AO54616" s="104"/>
      <c r="AP54616" s="104"/>
    </row>
    <row r="54617" spans="21:42" ht="15" customHeight="1" x14ac:dyDescent="0.25">
      <c r="U54617" s="104"/>
      <c r="AB54617" s="104"/>
      <c r="AC54617" s="104"/>
      <c r="AF54617" s="104"/>
      <c r="AG54617" s="104"/>
      <c r="AK54617" s="104"/>
      <c r="AL54617" s="104"/>
      <c r="AO54617" s="104"/>
      <c r="AP54617" s="104"/>
    </row>
    <row r="54618" spans="21:42" ht="15" customHeight="1" x14ac:dyDescent="0.25">
      <c r="U54618" s="104"/>
      <c r="AB54618" s="104"/>
      <c r="AC54618" s="104"/>
      <c r="AF54618" s="104"/>
      <c r="AG54618" s="104"/>
      <c r="AK54618" s="104"/>
      <c r="AL54618" s="104"/>
      <c r="AO54618" s="104"/>
      <c r="AP54618" s="104"/>
    </row>
    <row r="54619" spans="21:42" ht="15" customHeight="1" x14ac:dyDescent="0.25">
      <c r="U54619" s="104"/>
      <c r="AB54619" s="104"/>
      <c r="AC54619" s="104"/>
      <c r="AF54619" s="104"/>
      <c r="AG54619" s="104"/>
      <c r="AK54619" s="104"/>
      <c r="AL54619" s="104"/>
      <c r="AO54619" s="104"/>
      <c r="AP54619" s="104"/>
    </row>
    <row r="54620" spans="21:42" ht="15" customHeight="1" x14ac:dyDescent="0.25">
      <c r="U54620" s="104"/>
      <c r="AB54620" s="104"/>
      <c r="AC54620" s="104"/>
      <c r="AF54620" s="104"/>
      <c r="AG54620" s="104"/>
      <c r="AK54620" s="104"/>
      <c r="AL54620" s="104"/>
      <c r="AO54620" s="104"/>
      <c r="AP54620" s="104"/>
    </row>
    <row r="54621" spans="21:42" ht="15" customHeight="1" x14ac:dyDescent="0.25">
      <c r="U54621" s="104"/>
      <c r="AB54621" s="104"/>
      <c r="AC54621" s="104"/>
      <c r="AF54621" s="104"/>
      <c r="AG54621" s="104"/>
      <c r="AK54621" s="104"/>
      <c r="AL54621" s="104"/>
      <c r="AO54621" s="104"/>
      <c r="AP54621" s="104"/>
    </row>
    <row r="54622" spans="21:42" ht="15" customHeight="1" x14ac:dyDescent="0.25">
      <c r="U54622" s="104"/>
      <c r="AB54622" s="104"/>
      <c r="AC54622" s="104"/>
      <c r="AF54622" s="104"/>
      <c r="AG54622" s="104"/>
      <c r="AK54622" s="104"/>
      <c r="AL54622" s="104"/>
      <c r="AO54622" s="104"/>
      <c r="AP54622" s="104"/>
    </row>
    <row r="54623" spans="21:42" ht="15" customHeight="1" x14ac:dyDescent="0.25">
      <c r="U54623" s="104"/>
      <c r="AB54623" s="104"/>
      <c r="AC54623" s="104"/>
      <c r="AF54623" s="104"/>
      <c r="AG54623" s="104"/>
      <c r="AK54623" s="104"/>
      <c r="AL54623" s="104"/>
      <c r="AO54623" s="104"/>
      <c r="AP54623" s="104"/>
    </row>
    <row r="54624" spans="21:42" ht="15" customHeight="1" x14ac:dyDescent="0.25">
      <c r="U54624" s="104"/>
      <c r="AB54624" s="104"/>
      <c r="AC54624" s="104"/>
      <c r="AF54624" s="104"/>
      <c r="AG54624" s="104"/>
      <c r="AK54624" s="104"/>
      <c r="AL54624" s="104"/>
      <c r="AO54624" s="104"/>
      <c r="AP54624" s="104"/>
    </row>
    <row r="54625" spans="21:42" ht="15" customHeight="1" x14ac:dyDescent="0.25">
      <c r="U54625" s="104"/>
      <c r="AB54625" s="104"/>
      <c r="AC54625" s="104"/>
      <c r="AF54625" s="104"/>
      <c r="AG54625" s="104"/>
      <c r="AK54625" s="104"/>
      <c r="AL54625" s="104"/>
      <c r="AO54625" s="104"/>
      <c r="AP54625" s="104"/>
    </row>
    <row r="54626" spans="21:42" ht="15" customHeight="1" x14ac:dyDescent="0.25">
      <c r="U54626" s="104"/>
      <c r="AB54626" s="104"/>
      <c r="AC54626" s="104"/>
      <c r="AF54626" s="104"/>
      <c r="AG54626" s="104"/>
      <c r="AK54626" s="104"/>
      <c r="AL54626" s="104"/>
      <c r="AO54626" s="104"/>
      <c r="AP54626" s="104"/>
    </row>
    <row r="54627" spans="21:42" ht="15" customHeight="1" x14ac:dyDescent="0.25">
      <c r="U54627" s="104"/>
      <c r="AB54627" s="104"/>
      <c r="AC54627" s="104"/>
      <c r="AF54627" s="104"/>
      <c r="AG54627" s="104"/>
      <c r="AK54627" s="104"/>
      <c r="AL54627" s="104"/>
      <c r="AO54627" s="104"/>
      <c r="AP54627" s="104"/>
    </row>
    <row r="54628" spans="21:42" ht="15" customHeight="1" x14ac:dyDescent="0.25">
      <c r="U54628" s="104"/>
      <c r="AB54628" s="104"/>
      <c r="AC54628" s="104"/>
      <c r="AF54628" s="104"/>
      <c r="AG54628" s="104"/>
      <c r="AK54628" s="104"/>
      <c r="AL54628" s="104"/>
      <c r="AO54628" s="104"/>
      <c r="AP54628" s="104"/>
    </row>
    <row r="54629" spans="21:42" ht="15" customHeight="1" x14ac:dyDescent="0.25">
      <c r="U54629" s="104"/>
      <c r="AB54629" s="104"/>
      <c r="AC54629" s="104"/>
      <c r="AF54629" s="104"/>
      <c r="AG54629" s="104"/>
      <c r="AK54629" s="104"/>
      <c r="AL54629" s="104"/>
      <c r="AO54629" s="104"/>
      <c r="AP54629" s="104"/>
    </row>
    <row r="54630" spans="21:42" ht="15" customHeight="1" x14ac:dyDescent="0.25">
      <c r="U54630" s="104"/>
      <c r="AB54630" s="104"/>
      <c r="AC54630" s="104"/>
      <c r="AF54630" s="104"/>
      <c r="AG54630" s="104"/>
      <c r="AK54630" s="104"/>
      <c r="AL54630" s="104"/>
      <c r="AO54630" s="104"/>
      <c r="AP54630" s="104"/>
    </row>
    <row r="54631" spans="21:42" ht="15" customHeight="1" x14ac:dyDescent="0.25">
      <c r="U54631" s="104"/>
      <c r="AB54631" s="104"/>
      <c r="AC54631" s="104"/>
      <c r="AF54631" s="104"/>
      <c r="AG54631" s="104"/>
      <c r="AK54631" s="104"/>
      <c r="AL54631" s="104"/>
      <c r="AO54631" s="104"/>
      <c r="AP54631" s="104"/>
    </row>
    <row r="54632" spans="21:42" ht="15" customHeight="1" x14ac:dyDescent="0.25">
      <c r="U54632" s="104"/>
      <c r="AB54632" s="104"/>
      <c r="AC54632" s="104"/>
      <c r="AF54632" s="104"/>
      <c r="AG54632" s="104"/>
      <c r="AK54632" s="104"/>
      <c r="AL54632" s="104"/>
      <c r="AO54632" s="104"/>
      <c r="AP54632" s="104"/>
    </row>
    <row r="54633" spans="21:42" ht="15" customHeight="1" x14ac:dyDescent="0.25">
      <c r="U54633" s="104"/>
      <c r="AB54633" s="104"/>
      <c r="AC54633" s="104"/>
      <c r="AF54633" s="104"/>
      <c r="AG54633" s="104"/>
      <c r="AK54633" s="104"/>
      <c r="AL54633" s="104"/>
      <c r="AO54633" s="104"/>
      <c r="AP54633" s="104"/>
    </row>
    <row r="54634" spans="21:42" ht="15" customHeight="1" x14ac:dyDescent="0.25">
      <c r="U54634" s="104"/>
      <c r="AB54634" s="104"/>
      <c r="AC54634" s="104"/>
      <c r="AF54634" s="104"/>
      <c r="AG54634" s="104"/>
      <c r="AK54634" s="104"/>
      <c r="AL54634" s="104"/>
      <c r="AO54634" s="104"/>
      <c r="AP54634" s="104"/>
    </row>
    <row r="54635" spans="21:42" ht="15" customHeight="1" x14ac:dyDescent="0.25">
      <c r="U54635" s="104"/>
      <c r="AB54635" s="104"/>
      <c r="AC54635" s="104"/>
      <c r="AF54635" s="104"/>
      <c r="AG54635" s="104"/>
      <c r="AK54635" s="104"/>
      <c r="AL54635" s="104"/>
      <c r="AO54635" s="104"/>
      <c r="AP54635" s="104"/>
    </row>
    <row r="54636" spans="21:42" ht="15" customHeight="1" x14ac:dyDescent="0.25">
      <c r="U54636" s="104"/>
      <c r="AB54636" s="104"/>
      <c r="AC54636" s="104"/>
      <c r="AF54636" s="104"/>
      <c r="AG54636" s="104"/>
      <c r="AK54636" s="104"/>
      <c r="AL54636" s="104"/>
      <c r="AO54636" s="104"/>
      <c r="AP54636" s="104"/>
    </row>
    <row r="54637" spans="21:42" ht="15" customHeight="1" x14ac:dyDescent="0.25">
      <c r="U54637" s="104"/>
      <c r="AB54637" s="104"/>
      <c r="AC54637" s="104"/>
      <c r="AF54637" s="104"/>
      <c r="AG54637" s="104"/>
      <c r="AK54637" s="104"/>
      <c r="AL54637" s="104"/>
      <c r="AO54637" s="104"/>
      <c r="AP54637" s="104"/>
    </row>
    <row r="54638" spans="21:42" ht="15" customHeight="1" x14ac:dyDescent="0.25">
      <c r="U54638" s="104"/>
      <c r="AB54638" s="104"/>
      <c r="AC54638" s="104"/>
      <c r="AF54638" s="104"/>
      <c r="AG54638" s="104"/>
      <c r="AK54638" s="104"/>
      <c r="AL54638" s="104"/>
      <c r="AO54638" s="104"/>
      <c r="AP54638" s="104"/>
    </row>
    <row r="54639" spans="21:42" ht="15" customHeight="1" x14ac:dyDescent="0.25">
      <c r="U54639" s="104"/>
      <c r="AB54639" s="104"/>
      <c r="AC54639" s="104"/>
      <c r="AF54639" s="104"/>
      <c r="AG54639" s="104"/>
      <c r="AK54639" s="104"/>
      <c r="AL54639" s="104"/>
      <c r="AO54639" s="104"/>
      <c r="AP54639" s="104"/>
    </row>
    <row r="54640" spans="21:42" ht="15" customHeight="1" x14ac:dyDescent="0.25">
      <c r="U54640" s="104"/>
      <c r="AB54640" s="104"/>
      <c r="AC54640" s="104"/>
      <c r="AF54640" s="104"/>
      <c r="AG54640" s="104"/>
      <c r="AK54640" s="104"/>
      <c r="AL54640" s="104"/>
      <c r="AO54640" s="104"/>
      <c r="AP54640" s="104"/>
    </row>
    <row r="54641" spans="21:42" ht="15" customHeight="1" x14ac:dyDescent="0.25">
      <c r="U54641" s="104"/>
      <c r="AB54641" s="104"/>
      <c r="AC54641" s="104"/>
      <c r="AF54641" s="104"/>
      <c r="AG54641" s="104"/>
      <c r="AK54641" s="104"/>
      <c r="AL54641" s="104"/>
      <c r="AO54641" s="104"/>
      <c r="AP54641" s="104"/>
    </row>
    <row r="54642" spans="21:42" ht="15" customHeight="1" x14ac:dyDescent="0.25">
      <c r="U54642" s="104"/>
      <c r="AB54642" s="104"/>
      <c r="AC54642" s="104"/>
      <c r="AF54642" s="104"/>
      <c r="AG54642" s="104"/>
      <c r="AK54642" s="104"/>
      <c r="AL54642" s="104"/>
      <c r="AO54642" s="104"/>
      <c r="AP54642" s="104"/>
    </row>
    <row r="54643" spans="21:42" ht="15" customHeight="1" x14ac:dyDescent="0.25">
      <c r="U54643" s="104"/>
      <c r="AB54643" s="104"/>
      <c r="AC54643" s="104"/>
      <c r="AF54643" s="104"/>
      <c r="AG54643" s="104"/>
      <c r="AK54643" s="104"/>
      <c r="AL54643" s="104"/>
      <c r="AO54643" s="104"/>
      <c r="AP54643" s="104"/>
    </row>
    <row r="54644" spans="21:42" ht="15" customHeight="1" x14ac:dyDescent="0.25">
      <c r="U54644" s="104"/>
      <c r="AB54644" s="104"/>
      <c r="AC54644" s="104"/>
      <c r="AF54644" s="104"/>
      <c r="AG54644" s="104"/>
      <c r="AK54644" s="104"/>
      <c r="AL54644" s="104"/>
      <c r="AO54644" s="104"/>
      <c r="AP54644" s="104"/>
    </row>
    <row r="54645" spans="21:42" ht="15" customHeight="1" x14ac:dyDescent="0.25">
      <c r="U54645" s="104"/>
      <c r="AB54645" s="104"/>
      <c r="AC54645" s="104"/>
      <c r="AF54645" s="104"/>
      <c r="AG54645" s="104"/>
      <c r="AK54645" s="104"/>
      <c r="AL54645" s="104"/>
      <c r="AO54645" s="104"/>
      <c r="AP54645" s="104"/>
    </row>
    <row r="54646" spans="21:42" ht="15" customHeight="1" x14ac:dyDescent="0.25">
      <c r="U54646" s="104"/>
      <c r="AB54646" s="104"/>
      <c r="AC54646" s="104"/>
      <c r="AF54646" s="104"/>
      <c r="AG54646" s="104"/>
      <c r="AK54646" s="104"/>
      <c r="AL54646" s="104"/>
      <c r="AO54646" s="104"/>
      <c r="AP54646" s="104"/>
    </row>
    <row r="54647" spans="21:42" ht="15" customHeight="1" x14ac:dyDescent="0.25">
      <c r="U54647" s="104"/>
      <c r="AB54647" s="104"/>
      <c r="AC54647" s="104"/>
      <c r="AF54647" s="104"/>
      <c r="AG54647" s="104"/>
      <c r="AK54647" s="104"/>
      <c r="AL54647" s="104"/>
      <c r="AO54647" s="104"/>
      <c r="AP54647" s="104"/>
    </row>
    <row r="54648" spans="21:42" ht="15" customHeight="1" x14ac:dyDescent="0.25">
      <c r="U54648" s="104"/>
      <c r="AB54648" s="104"/>
      <c r="AC54648" s="104"/>
      <c r="AF54648" s="104"/>
      <c r="AG54648" s="104"/>
      <c r="AK54648" s="104"/>
      <c r="AL54648" s="104"/>
      <c r="AO54648" s="104"/>
      <c r="AP54648" s="104"/>
    </row>
    <row r="54649" spans="21:42" ht="15" customHeight="1" x14ac:dyDescent="0.25">
      <c r="U54649" s="104"/>
      <c r="AB54649" s="104"/>
      <c r="AC54649" s="104"/>
      <c r="AF54649" s="104"/>
      <c r="AG54649" s="104"/>
      <c r="AK54649" s="104"/>
      <c r="AL54649" s="104"/>
      <c r="AO54649" s="104"/>
      <c r="AP54649" s="104"/>
    </row>
    <row r="54650" spans="21:42" ht="15" customHeight="1" x14ac:dyDescent="0.25">
      <c r="U54650" s="104"/>
      <c r="AB54650" s="104"/>
      <c r="AC54650" s="104"/>
      <c r="AF54650" s="104"/>
      <c r="AG54650" s="104"/>
      <c r="AK54650" s="104"/>
      <c r="AL54650" s="104"/>
      <c r="AO54650" s="104"/>
      <c r="AP54650" s="104"/>
    </row>
    <row r="54651" spans="21:42" ht="15" customHeight="1" x14ac:dyDescent="0.25">
      <c r="U54651" s="104"/>
      <c r="AB54651" s="104"/>
      <c r="AC54651" s="104"/>
      <c r="AF54651" s="104"/>
      <c r="AG54651" s="104"/>
      <c r="AK54651" s="104"/>
      <c r="AL54651" s="104"/>
      <c r="AO54651" s="104"/>
      <c r="AP54651" s="104"/>
    </row>
    <row r="54652" spans="21:42" ht="15" customHeight="1" x14ac:dyDescent="0.25">
      <c r="U54652" s="104"/>
      <c r="AB54652" s="104"/>
      <c r="AC54652" s="104"/>
      <c r="AF54652" s="104"/>
      <c r="AG54652" s="104"/>
      <c r="AK54652" s="104"/>
      <c r="AL54652" s="104"/>
      <c r="AO54652" s="104"/>
      <c r="AP54652" s="104"/>
    </row>
    <row r="54653" spans="21:42" ht="15" customHeight="1" x14ac:dyDescent="0.25">
      <c r="U54653" s="104"/>
      <c r="AB54653" s="104"/>
      <c r="AC54653" s="104"/>
      <c r="AF54653" s="104"/>
      <c r="AG54653" s="104"/>
      <c r="AK54653" s="104"/>
      <c r="AL54653" s="104"/>
      <c r="AO54653" s="104"/>
      <c r="AP54653" s="104"/>
    </row>
    <row r="54654" spans="21:42" ht="15" customHeight="1" x14ac:dyDescent="0.25">
      <c r="U54654" s="104"/>
      <c r="AB54654" s="104"/>
      <c r="AC54654" s="104"/>
      <c r="AF54654" s="104"/>
      <c r="AG54654" s="104"/>
      <c r="AK54654" s="104"/>
      <c r="AL54654" s="104"/>
      <c r="AO54654" s="104"/>
      <c r="AP54654" s="104"/>
    </row>
    <row r="54655" spans="21:42" ht="15" customHeight="1" x14ac:dyDescent="0.25">
      <c r="U54655" s="104"/>
      <c r="AB54655" s="104"/>
      <c r="AC54655" s="104"/>
      <c r="AF54655" s="104"/>
      <c r="AG54655" s="104"/>
      <c r="AK54655" s="104"/>
      <c r="AL54655" s="104"/>
      <c r="AO54655" s="104"/>
      <c r="AP54655" s="104"/>
    </row>
    <row r="54656" spans="21:42" ht="15" customHeight="1" x14ac:dyDescent="0.25">
      <c r="U54656" s="104"/>
      <c r="AB54656" s="104"/>
      <c r="AC54656" s="104"/>
      <c r="AF54656" s="104"/>
      <c r="AG54656" s="104"/>
      <c r="AK54656" s="104"/>
      <c r="AL54656" s="104"/>
      <c r="AO54656" s="104"/>
      <c r="AP54656" s="104"/>
    </row>
    <row r="54657" spans="21:42" ht="15" customHeight="1" x14ac:dyDescent="0.25">
      <c r="U54657" s="104"/>
      <c r="AB54657" s="104"/>
      <c r="AC54657" s="104"/>
      <c r="AF54657" s="104"/>
      <c r="AG54657" s="104"/>
      <c r="AK54657" s="104"/>
      <c r="AL54657" s="104"/>
      <c r="AO54657" s="104"/>
      <c r="AP54657" s="104"/>
    </row>
    <row r="54658" spans="21:42" ht="15" customHeight="1" x14ac:dyDescent="0.25">
      <c r="U54658" s="104"/>
      <c r="AB54658" s="104"/>
      <c r="AC54658" s="104"/>
      <c r="AF54658" s="104"/>
      <c r="AG54658" s="104"/>
      <c r="AK54658" s="104"/>
      <c r="AL54658" s="104"/>
      <c r="AO54658" s="104"/>
      <c r="AP54658" s="104"/>
    </row>
    <row r="54659" spans="21:42" ht="15" customHeight="1" x14ac:dyDescent="0.25">
      <c r="U54659" s="104"/>
      <c r="AB54659" s="104"/>
      <c r="AC54659" s="104"/>
      <c r="AF54659" s="104"/>
      <c r="AG54659" s="104"/>
      <c r="AK54659" s="104"/>
      <c r="AL54659" s="104"/>
      <c r="AO54659" s="104"/>
      <c r="AP54659" s="104"/>
    </row>
    <row r="54660" spans="21:42" ht="15" customHeight="1" x14ac:dyDescent="0.25">
      <c r="U54660" s="104"/>
      <c r="AB54660" s="104"/>
      <c r="AC54660" s="104"/>
      <c r="AF54660" s="104"/>
      <c r="AG54660" s="104"/>
      <c r="AK54660" s="104"/>
      <c r="AL54660" s="104"/>
      <c r="AO54660" s="104"/>
      <c r="AP54660" s="104"/>
    </row>
    <row r="54661" spans="21:42" ht="15" customHeight="1" x14ac:dyDescent="0.25">
      <c r="U54661" s="104"/>
      <c r="AB54661" s="104"/>
      <c r="AC54661" s="104"/>
      <c r="AF54661" s="104"/>
      <c r="AG54661" s="104"/>
      <c r="AK54661" s="104"/>
      <c r="AL54661" s="104"/>
      <c r="AO54661" s="104"/>
      <c r="AP54661" s="104"/>
    </row>
    <row r="54662" spans="21:42" ht="15" customHeight="1" x14ac:dyDescent="0.25">
      <c r="U54662" s="104"/>
      <c r="AB54662" s="104"/>
      <c r="AC54662" s="104"/>
      <c r="AF54662" s="104"/>
      <c r="AG54662" s="104"/>
      <c r="AK54662" s="104"/>
      <c r="AL54662" s="104"/>
      <c r="AO54662" s="104"/>
      <c r="AP54662" s="104"/>
    </row>
    <row r="54663" spans="21:42" ht="15" customHeight="1" x14ac:dyDescent="0.25">
      <c r="U54663" s="104"/>
      <c r="AB54663" s="104"/>
      <c r="AC54663" s="104"/>
      <c r="AF54663" s="104"/>
      <c r="AG54663" s="104"/>
      <c r="AK54663" s="104"/>
      <c r="AL54663" s="104"/>
      <c r="AO54663" s="104"/>
      <c r="AP54663" s="104"/>
    </row>
    <row r="54664" spans="21:42" ht="15" customHeight="1" x14ac:dyDescent="0.25">
      <c r="U54664" s="104"/>
      <c r="AB54664" s="104"/>
      <c r="AC54664" s="104"/>
      <c r="AF54664" s="104"/>
      <c r="AG54664" s="104"/>
      <c r="AK54664" s="104"/>
      <c r="AL54664" s="104"/>
      <c r="AO54664" s="104"/>
      <c r="AP54664" s="104"/>
    </row>
    <row r="54665" spans="21:42" ht="15" customHeight="1" x14ac:dyDescent="0.25">
      <c r="U54665" s="104"/>
      <c r="AB54665" s="104"/>
      <c r="AC54665" s="104"/>
      <c r="AF54665" s="104"/>
      <c r="AG54665" s="104"/>
      <c r="AK54665" s="104"/>
      <c r="AL54665" s="104"/>
      <c r="AO54665" s="104"/>
      <c r="AP54665" s="104"/>
    </row>
    <row r="54666" spans="21:42" ht="15" customHeight="1" x14ac:dyDescent="0.25">
      <c r="U54666" s="104"/>
      <c r="AB54666" s="104"/>
      <c r="AC54666" s="104"/>
      <c r="AF54666" s="104"/>
      <c r="AG54666" s="104"/>
      <c r="AK54666" s="104"/>
      <c r="AL54666" s="104"/>
      <c r="AO54666" s="104"/>
      <c r="AP54666" s="104"/>
    </row>
    <row r="54667" spans="21:42" ht="15" customHeight="1" x14ac:dyDescent="0.25">
      <c r="U54667" s="104"/>
      <c r="AB54667" s="104"/>
      <c r="AC54667" s="104"/>
      <c r="AF54667" s="104"/>
      <c r="AG54667" s="104"/>
      <c r="AK54667" s="104"/>
      <c r="AL54667" s="104"/>
      <c r="AO54667" s="104"/>
      <c r="AP54667" s="104"/>
    </row>
    <row r="54668" spans="21:42" ht="15" customHeight="1" x14ac:dyDescent="0.25">
      <c r="U54668" s="104"/>
      <c r="AB54668" s="104"/>
      <c r="AC54668" s="104"/>
      <c r="AF54668" s="104"/>
      <c r="AG54668" s="104"/>
      <c r="AK54668" s="104"/>
      <c r="AL54668" s="104"/>
      <c r="AO54668" s="104"/>
      <c r="AP54668" s="104"/>
    </row>
    <row r="54669" spans="21:42" ht="15" customHeight="1" x14ac:dyDescent="0.25">
      <c r="U54669" s="104"/>
      <c r="AB54669" s="104"/>
      <c r="AC54669" s="104"/>
      <c r="AF54669" s="104"/>
      <c r="AG54669" s="104"/>
      <c r="AK54669" s="104"/>
      <c r="AL54669" s="104"/>
      <c r="AO54669" s="104"/>
      <c r="AP54669" s="104"/>
    </row>
    <row r="54670" spans="21:42" ht="15" customHeight="1" x14ac:dyDescent="0.25">
      <c r="U54670" s="104"/>
      <c r="AB54670" s="104"/>
      <c r="AC54670" s="104"/>
      <c r="AF54670" s="104"/>
      <c r="AG54670" s="104"/>
      <c r="AK54670" s="104"/>
      <c r="AL54670" s="104"/>
      <c r="AO54670" s="104"/>
      <c r="AP54670" s="104"/>
    </row>
    <row r="54671" spans="21:42" ht="15" customHeight="1" x14ac:dyDescent="0.25">
      <c r="U54671" s="104"/>
      <c r="AB54671" s="104"/>
      <c r="AC54671" s="104"/>
      <c r="AF54671" s="104"/>
      <c r="AG54671" s="104"/>
      <c r="AK54671" s="104"/>
      <c r="AL54671" s="104"/>
      <c r="AO54671" s="104"/>
      <c r="AP54671" s="104"/>
    </row>
    <row r="54672" spans="21:42" ht="15" customHeight="1" x14ac:dyDescent="0.25">
      <c r="U54672" s="104"/>
      <c r="AB54672" s="104"/>
      <c r="AC54672" s="104"/>
      <c r="AF54672" s="104"/>
      <c r="AG54672" s="104"/>
      <c r="AK54672" s="104"/>
      <c r="AL54672" s="104"/>
      <c r="AO54672" s="104"/>
      <c r="AP54672" s="104"/>
    </row>
    <row r="54673" spans="21:42" ht="15" customHeight="1" x14ac:dyDescent="0.25">
      <c r="U54673" s="104"/>
      <c r="AB54673" s="104"/>
      <c r="AC54673" s="104"/>
      <c r="AF54673" s="104"/>
      <c r="AG54673" s="104"/>
      <c r="AK54673" s="104"/>
      <c r="AL54673" s="104"/>
      <c r="AO54673" s="104"/>
      <c r="AP54673" s="104"/>
    </row>
    <row r="54674" spans="21:42" ht="15" customHeight="1" x14ac:dyDescent="0.25">
      <c r="U54674" s="104"/>
      <c r="AB54674" s="104"/>
      <c r="AC54674" s="104"/>
      <c r="AF54674" s="104"/>
      <c r="AG54674" s="104"/>
      <c r="AK54674" s="104"/>
      <c r="AL54674" s="104"/>
      <c r="AO54674" s="104"/>
      <c r="AP54674" s="104"/>
    </row>
    <row r="54675" spans="21:42" ht="15" customHeight="1" x14ac:dyDescent="0.25">
      <c r="U54675" s="104"/>
      <c r="AB54675" s="104"/>
      <c r="AC54675" s="104"/>
      <c r="AF54675" s="104"/>
      <c r="AG54675" s="104"/>
      <c r="AK54675" s="104"/>
      <c r="AL54675" s="104"/>
      <c r="AO54675" s="104"/>
      <c r="AP54675" s="104"/>
    </row>
    <row r="54676" spans="21:42" ht="15" customHeight="1" x14ac:dyDescent="0.25">
      <c r="U54676" s="104"/>
      <c r="AB54676" s="104"/>
      <c r="AC54676" s="104"/>
      <c r="AF54676" s="104"/>
      <c r="AG54676" s="104"/>
      <c r="AK54676" s="104"/>
      <c r="AL54676" s="104"/>
      <c r="AO54676" s="104"/>
      <c r="AP54676" s="104"/>
    </row>
    <row r="54677" spans="21:42" ht="15" customHeight="1" x14ac:dyDescent="0.25">
      <c r="U54677" s="104"/>
      <c r="AB54677" s="104"/>
      <c r="AC54677" s="104"/>
      <c r="AF54677" s="104"/>
      <c r="AG54677" s="104"/>
      <c r="AK54677" s="104"/>
      <c r="AL54677" s="104"/>
      <c r="AO54677" s="104"/>
      <c r="AP54677" s="104"/>
    </row>
    <row r="54678" spans="21:42" ht="15" customHeight="1" x14ac:dyDescent="0.25">
      <c r="U54678" s="104"/>
      <c r="AB54678" s="104"/>
      <c r="AC54678" s="104"/>
      <c r="AF54678" s="104"/>
      <c r="AG54678" s="104"/>
      <c r="AK54678" s="104"/>
      <c r="AL54678" s="104"/>
      <c r="AO54678" s="104"/>
      <c r="AP54678" s="104"/>
    </row>
    <row r="54679" spans="21:42" ht="15" customHeight="1" x14ac:dyDescent="0.25">
      <c r="U54679" s="104"/>
      <c r="AB54679" s="104"/>
      <c r="AC54679" s="104"/>
      <c r="AF54679" s="104"/>
      <c r="AG54679" s="104"/>
      <c r="AK54679" s="104"/>
      <c r="AL54679" s="104"/>
      <c r="AO54679" s="104"/>
      <c r="AP54679" s="104"/>
    </row>
    <row r="54680" spans="21:42" ht="15" customHeight="1" x14ac:dyDescent="0.25">
      <c r="U54680" s="104"/>
      <c r="AB54680" s="104"/>
      <c r="AC54680" s="104"/>
      <c r="AF54680" s="104"/>
      <c r="AG54680" s="104"/>
      <c r="AK54680" s="104"/>
      <c r="AL54680" s="104"/>
      <c r="AO54680" s="104"/>
      <c r="AP54680" s="104"/>
    </row>
    <row r="54681" spans="21:42" ht="15" customHeight="1" x14ac:dyDescent="0.25">
      <c r="U54681" s="104"/>
      <c r="AB54681" s="104"/>
      <c r="AC54681" s="104"/>
      <c r="AF54681" s="104"/>
      <c r="AG54681" s="104"/>
      <c r="AK54681" s="104"/>
      <c r="AL54681" s="104"/>
      <c r="AO54681" s="104"/>
      <c r="AP54681" s="104"/>
    </row>
    <row r="54682" spans="21:42" ht="15" customHeight="1" x14ac:dyDescent="0.25">
      <c r="U54682" s="104"/>
      <c r="AB54682" s="104"/>
      <c r="AC54682" s="104"/>
      <c r="AF54682" s="104"/>
      <c r="AG54682" s="104"/>
      <c r="AK54682" s="104"/>
      <c r="AL54682" s="104"/>
      <c r="AO54682" s="104"/>
      <c r="AP54682" s="104"/>
    </row>
    <row r="54683" spans="21:42" ht="15" customHeight="1" x14ac:dyDescent="0.25">
      <c r="U54683" s="104"/>
      <c r="AB54683" s="104"/>
      <c r="AC54683" s="104"/>
      <c r="AF54683" s="104"/>
      <c r="AG54683" s="104"/>
      <c r="AK54683" s="104"/>
      <c r="AL54683" s="104"/>
      <c r="AO54683" s="104"/>
      <c r="AP54683" s="104"/>
    </row>
    <row r="54684" spans="21:42" ht="15" customHeight="1" x14ac:dyDescent="0.25">
      <c r="U54684" s="104"/>
      <c r="AB54684" s="104"/>
      <c r="AC54684" s="104"/>
      <c r="AF54684" s="104"/>
      <c r="AG54684" s="104"/>
      <c r="AK54684" s="104"/>
      <c r="AL54684" s="104"/>
      <c r="AO54684" s="104"/>
      <c r="AP54684" s="104"/>
    </row>
    <row r="54685" spans="21:42" ht="15" customHeight="1" x14ac:dyDescent="0.25">
      <c r="U54685" s="104"/>
      <c r="AB54685" s="104"/>
      <c r="AC54685" s="104"/>
      <c r="AF54685" s="104"/>
      <c r="AG54685" s="104"/>
      <c r="AK54685" s="104"/>
      <c r="AL54685" s="104"/>
      <c r="AO54685" s="104"/>
      <c r="AP54685" s="104"/>
    </row>
    <row r="54686" spans="21:42" ht="15" customHeight="1" x14ac:dyDescent="0.25">
      <c r="U54686" s="104"/>
      <c r="AB54686" s="104"/>
      <c r="AC54686" s="104"/>
      <c r="AF54686" s="104"/>
      <c r="AG54686" s="104"/>
      <c r="AK54686" s="104"/>
      <c r="AL54686" s="104"/>
      <c r="AO54686" s="104"/>
      <c r="AP54686" s="104"/>
    </row>
    <row r="54687" spans="21:42" ht="15" customHeight="1" x14ac:dyDescent="0.25">
      <c r="U54687" s="104"/>
      <c r="AB54687" s="104"/>
      <c r="AC54687" s="104"/>
      <c r="AF54687" s="104"/>
      <c r="AG54687" s="104"/>
      <c r="AK54687" s="104"/>
      <c r="AL54687" s="104"/>
      <c r="AO54687" s="104"/>
      <c r="AP54687" s="104"/>
    </row>
    <row r="54688" spans="21:42" ht="15" customHeight="1" x14ac:dyDescent="0.25">
      <c r="U54688" s="104"/>
      <c r="AB54688" s="104"/>
      <c r="AC54688" s="104"/>
      <c r="AF54688" s="104"/>
      <c r="AG54688" s="104"/>
      <c r="AK54688" s="104"/>
      <c r="AL54688" s="104"/>
      <c r="AO54688" s="104"/>
      <c r="AP54688" s="104"/>
    </row>
    <row r="54689" spans="21:42" ht="15" customHeight="1" x14ac:dyDescent="0.25">
      <c r="U54689" s="104"/>
      <c r="AB54689" s="104"/>
      <c r="AC54689" s="104"/>
      <c r="AF54689" s="104"/>
      <c r="AG54689" s="104"/>
      <c r="AK54689" s="104"/>
      <c r="AL54689" s="104"/>
      <c r="AO54689" s="104"/>
      <c r="AP54689" s="104"/>
    </row>
    <row r="54690" spans="21:42" ht="15" customHeight="1" x14ac:dyDescent="0.25">
      <c r="U54690" s="104"/>
      <c r="AB54690" s="104"/>
      <c r="AC54690" s="104"/>
      <c r="AF54690" s="104"/>
      <c r="AG54690" s="104"/>
      <c r="AK54690" s="104"/>
      <c r="AL54690" s="104"/>
      <c r="AO54690" s="104"/>
      <c r="AP54690" s="104"/>
    </row>
    <row r="54691" spans="21:42" ht="15" customHeight="1" x14ac:dyDescent="0.25">
      <c r="U54691" s="104"/>
      <c r="AB54691" s="104"/>
      <c r="AC54691" s="104"/>
      <c r="AF54691" s="104"/>
      <c r="AG54691" s="104"/>
      <c r="AK54691" s="104"/>
      <c r="AL54691" s="104"/>
      <c r="AO54691" s="104"/>
      <c r="AP54691" s="104"/>
    </row>
    <row r="54692" spans="21:42" ht="15" customHeight="1" x14ac:dyDescent="0.25">
      <c r="U54692" s="104"/>
      <c r="AB54692" s="104"/>
      <c r="AC54692" s="104"/>
      <c r="AF54692" s="104"/>
      <c r="AG54692" s="104"/>
      <c r="AK54692" s="104"/>
      <c r="AL54692" s="104"/>
      <c r="AO54692" s="104"/>
      <c r="AP54692" s="104"/>
    </row>
    <row r="54693" spans="21:42" ht="15" customHeight="1" x14ac:dyDescent="0.25">
      <c r="U54693" s="104"/>
      <c r="AB54693" s="104"/>
      <c r="AC54693" s="104"/>
      <c r="AF54693" s="104"/>
      <c r="AG54693" s="104"/>
      <c r="AK54693" s="104"/>
      <c r="AL54693" s="104"/>
      <c r="AO54693" s="104"/>
      <c r="AP54693" s="104"/>
    </row>
    <row r="54694" spans="21:42" ht="15" customHeight="1" x14ac:dyDescent="0.25">
      <c r="U54694" s="104"/>
      <c r="AB54694" s="104"/>
      <c r="AC54694" s="104"/>
      <c r="AF54694" s="104"/>
      <c r="AG54694" s="104"/>
      <c r="AK54694" s="104"/>
      <c r="AL54694" s="104"/>
      <c r="AO54694" s="104"/>
      <c r="AP54694" s="104"/>
    </row>
    <row r="54695" spans="21:42" ht="15" customHeight="1" x14ac:dyDescent="0.25">
      <c r="U54695" s="104"/>
      <c r="AB54695" s="104"/>
      <c r="AC54695" s="104"/>
      <c r="AF54695" s="104"/>
      <c r="AG54695" s="104"/>
      <c r="AK54695" s="104"/>
      <c r="AL54695" s="104"/>
      <c r="AO54695" s="104"/>
      <c r="AP54695" s="104"/>
    </row>
    <row r="54696" spans="21:42" ht="15" customHeight="1" x14ac:dyDescent="0.25">
      <c r="U54696" s="104"/>
      <c r="AB54696" s="104"/>
      <c r="AC54696" s="104"/>
      <c r="AF54696" s="104"/>
      <c r="AG54696" s="104"/>
      <c r="AK54696" s="104"/>
      <c r="AL54696" s="104"/>
      <c r="AO54696" s="104"/>
      <c r="AP54696" s="104"/>
    </row>
    <row r="54697" spans="21:42" ht="15" customHeight="1" x14ac:dyDescent="0.25">
      <c r="U54697" s="104"/>
      <c r="AB54697" s="104"/>
      <c r="AC54697" s="104"/>
      <c r="AF54697" s="104"/>
      <c r="AG54697" s="104"/>
      <c r="AK54697" s="104"/>
      <c r="AL54697" s="104"/>
      <c r="AO54697" s="104"/>
      <c r="AP54697" s="104"/>
    </row>
    <row r="54698" spans="21:42" ht="15" customHeight="1" x14ac:dyDescent="0.25">
      <c r="U54698" s="104"/>
      <c r="AB54698" s="104"/>
      <c r="AC54698" s="104"/>
      <c r="AF54698" s="104"/>
      <c r="AG54698" s="104"/>
      <c r="AK54698" s="104"/>
      <c r="AL54698" s="104"/>
      <c r="AO54698" s="104"/>
      <c r="AP54698" s="104"/>
    </row>
    <row r="54699" spans="21:42" ht="15" customHeight="1" x14ac:dyDescent="0.25">
      <c r="U54699" s="104"/>
      <c r="AB54699" s="104"/>
      <c r="AC54699" s="104"/>
      <c r="AF54699" s="104"/>
      <c r="AG54699" s="104"/>
      <c r="AK54699" s="104"/>
      <c r="AL54699" s="104"/>
      <c r="AO54699" s="104"/>
      <c r="AP54699" s="104"/>
    </row>
    <row r="54700" spans="21:42" ht="15" customHeight="1" x14ac:dyDescent="0.25">
      <c r="U54700" s="104"/>
      <c r="AB54700" s="104"/>
      <c r="AC54700" s="104"/>
      <c r="AF54700" s="104"/>
      <c r="AG54700" s="104"/>
      <c r="AK54700" s="104"/>
      <c r="AL54700" s="104"/>
      <c r="AO54700" s="104"/>
      <c r="AP54700" s="104"/>
    </row>
    <row r="54701" spans="21:42" ht="15" customHeight="1" x14ac:dyDescent="0.25">
      <c r="U54701" s="104"/>
      <c r="AB54701" s="104"/>
      <c r="AC54701" s="104"/>
      <c r="AF54701" s="104"/>
      <c r="AG54701" s="104"/>
      <c r="AK54701" s="104"/>
      <c r="AL54701" s="104"/>
      <c r="AO54701" s="104"/>
      <c r="AP54701" s="104"/>
    </row>
    <row r="54702" spans="21:42" ht="15" customHeight="1" x14ac:dyDescent="0.25">
      <c r="U54702" s="104"/>
      <c r="AB54702" s="104"/>
      <c r="AC54702" s="104"/>
      <c r="AF54702" s="104"/>
      <c r="AG54702" s="104"/>
      <c r="AK54702" s="104"/>
      <c r="AL54702" s="104"/>
      <c r="AO54702" s="104"/>
      <c r="AP54702" s="104"/>
    </row>
    <row r="54703" spans="21:42" ht="15" customHeight="1" x14ac:dyDescent="0.25">
      <c r="U54703" s="104"/>
      <c r="AB54703" s="104"/>
      <c r="AC54703" s="104"/>
      <c r="AF54703" s="104"/>
      <c r="AG54703" s="104"/>
      <c r="AK54703" s="104"/>
      <c r="AL54703" s="104"/>
      <c r="AO54703" s="104"/>
      <c r="AP54703" s="104"/>
    </row>
    <row r="54704" spans="21:42" ht="15" customHeight="1" x14ac:dyDescent="0.25">
      <c r="U54704" s="104"/>
      <c r="AB54704" s="104"/>
      <c r="AC54704" s="104"/>
      <c r="AF54704" s="104"/>
      <c r="AG54704" s="104"/>
      <c r="AK54704" s="104"/>
      <c r="AL54704" s="104"/>
      <c r="AO54704" s="104"/>
      <c r="AP54704" s="104"/>
    </row>
    <row r="54705" spans="21:42" ht="15" customHeight="1" x14ac:dyDescent="0.25">
      <c r="U54705" s="104"/>
      <c r="AB54705" s="104"/>
      <c r="AC54705" s="104"/>
      <c r="AF54705" s="104"/>
      <c r="AG54705" s="104"/>
      <c r="AK54705" s="104"/>
      <c r="AL54705" s="104"/>
      <c r="AO54705" s="104"/>
      <c r="AP54705" s="104"/>
    </row>
    <row r="54706" spans="21:42" ht="15" customHeight="1" x14ac:dyDescent="0.25">
      <c r="U54706" s="104"/>
      <c r="AB54706" s="104"/>
      <c r="AC54706" s="104"/>
      <c r="AF54706" s="104"/>
      <c r="AG54706" s="104"/>
      <c r="AK54706" s="104"/>
      <c r="AL54706" s="104"/>
      <c r="AO54706" s="104"/>
      <c r="AP54706" s="104"/>
    </row>
    <row r="54707" spans="21:42" ht="15" customHeight="1" x14ac:dyDescent="0.25">
      <c r="U54707" s="104"/>
      <c r="AB54707" s="104"/>
      <c r="AC54707" s="104"/>
      <c r="AF54707" s="104"/>
      <c r="AG54707" s="104"/>
      <c r="AK54707" s="104"/>
      <c r="AL54707" s="104"/>
      <c r="AO54707" s="104"/>
      <c r="AP54707" s="104"/>
    </row>
    <row r="54708" spans="21:42" ht="15" customHeight="1" x14ac:dyDescent="0.25">
      <c r="U54708" s="104"/>
      <c r="AB54708" s="104"/>
      <c r="AC54708" s="104"/>
      <c r="AF54708" s="104"/>
      <c r="AG54708" s="104"/>
      <c r="AK54708" s="104"/>
      <c r="AL54708" s="104"/>
      <c r="AO54708" s="104"/>
      <c r="AP54708" s="104"/>
    </row>
    <row r="54709" spans="21:42" ht="15" customHeight="1" x14ac:dyDescent="0.25">
      <c r="U54709" s="104"/>
      <c r="AB54709" s="104"/>
      <c r="AC54709" s="104"/>
      <c r="AF54709" s="104"/>
      <c r="AG54709" s="104"/>
      <c r="AK54709" s="104"/>
      <c r="AL54709" s="104"/>
      <c r="AO54709" s="104"/>
      <c r="AP54709" s="104"/>
    </row>
    <row r="54710" spans="21:42" ht="15" customHeight="1" x14ac:dyDescent="0.25">
      <c r="U54710" s="104"/>
      <c r="AB54710" s="104"/>
      <c r="AC54710" s="104"/>
      <c r="AF54710" s="104"/>
      <c r="AG54710" s="104"/>
      <c r="AK54710" s="104"/>
      <c r="AL54710" s="104"/>
      <c r="AO54710" s="104"/>
      <c r="AP54710" s="104"/>
    </row>
    <row r="54711" spans="21:42" ht="15" customHeight="1" x14ac:dyDescent="0.25">
      <c r="U54711" s="104"/>
      <c r="AB54711" s="104"/>
      <c r="AC54711" s="104"/>
      <c r="AF54711" s="104"/>
      <c r="AG54711" s="104"/>
      <c r="AK54711" s="104"/>
      <c r="AL54711" s="104"/>
      <c r="AO54711" s="104"/>
      <c r="AP54711" s="104"/>
    </row>
    <row r="54712" spans="21:42" ht="15" customHeight="1" x14ac:dyDescent="0.25">
      <c r="U54712" s="104"/>
      <c r="AB54712" s="104"/>
      <c r="AC54712" s="104"/>
      <c r="AF54712" s="104"/>
      <c r="AG54712" s="104"/>
      <c r="AK54712" s="104"/>
      <c r="AL54712" s="104"/>
      <c r="AO54712" s="104"/>
      <c r="AP54712" s="104"/>
    </row>
    <row r="54713" spans="21:42" ht="15" customHeight="1" x14ac:dyDescent="0.25">
      <c r="U54713" s="104"/>
      <c r="AB54713" s="104"/>
      <c r="AC54713" s="104"/>
      <c r="AF54713" s="104"/>
      <c r="AG54713" s="104"/>
      <c r="AK54713" s="104"/>
      <c r="AL54713" s="104"/>
      <c r="AO54713" s="104"/>
      <c r="AP54713" s="104"/>
    </row>
    <row r="54714" spans="21:42" ht="15" customHeight="1" x14ac:dyDescent="0.25">
      <c r="U54714" s="104"/>
      <c r="AB54714" s="104"/>
      <c r="AC54714" s="104"/>
      <c r="AF54714" s="104"/>
      <c r="AG54714" s="104"/>
      <c r="AK54714" s="104"/>
      <c r="AL54714" s="104"/>
      <c r="AO54714" s="104"/>
      <c r="AP54714" s="104"/>
    </row>
    <row r="54715" spans="21:42" ht="15" customHeight="1" x14ac:dyDescent="0.25">
      <c r="U54715" s="104"/>
      <c r="AB54715" s="104"/>
      <c r="AC54715" s="104"/>
      <c r="AF54715" s="104"/>
      <c r="AG54715" s="104"/>
      <c r="AK54715" s="104"/>
      <c r="AL54715" s="104"/>
      <c r="AO54715" s="104"/>
      <c r="AP54715" s="104"/>
    </row>
    <row r="54716" spans="21:42" ht="15" customHeight="1" x14ac:dyDescent="0.25">
      <c r="U54716" s="104"/>
      <c r="AB54716" s="104"/>
      <c r="AC54716" s="104"/>
      <c r="AF54716" s="104"/>
      <c r="AG54716" s="104"/>
      <c r="AK54716" s="104"/>
      <c r="AL54716" s="104"/>
      <c r="AO54716" s="104"/>
      <c r="AP54716" s="104"/>
    </row>
    <row r="54717" spans="21:42" ht="15" customHeight="1" x14ac:dyDescent="0.25">
      <c r="U54717" s="104"/>
      <c r="AB54717" s="104"/>
      <c r="AC54717" s="104"/>
      <c r="AF54717" s="104"/>
      <c r="AG54717" s="104"/>
      <c r="AK54717" s="104"/>
      <c r="AL54717" s="104"/>
      <c r="AO54717" s="104"/>
      <c r="AP54717" s="104"/>
    </row>
    <row r="54718" spans="21:42" ht="15" customHeight="1" x14ac:dyDescent="0.25">
      <c r="U54718" s="104"/>
      <c r="AB54718" s="104"/>
      <c r="AC54718" s="104"/>
      <c r="AF54718" s="104"/>
      <c r="AG54718" s="104"/>
      <c r="AK54718" s="104"/>
      <c r="AL54718" s="104"/>
      <c r="AO54718" s="104"/>
      <c r="AP54718" s="104"/>
    </row>
    <row r="54719" spans="21:42" ht="15" customHeight="1" x14ac:dyDescent="0.25">
      <c r="U54719" s="104"/>
      <c r="AB54719" s="104"/>
      <c r="AC54719" s="104"/>
      <c r="AF54719" s="104"/>
      <c r="AG54719" s="104"/>
      <c r="AK54719" s="104"/>
      <c r="AL54719" s="104"/>
      <c r="AO54719" s="104"/>
      <c r="AP54719" s="104"/>
    </row>
    <row r="54720" spans="21:42" ht="15" customHeight="1" x14ac:dyDescent="0.25">
      <c r="U54720" s="104"/>
      <c r="AB54720" s="104"/>
      <c r="AC54720" s="104"/>
      <c r="AF54720" s="104"/>
      <c r="AG54720" s="104"/>
      <c r="AK54720" s="104"/>
      <c r="AL54720" s="104"/>
      <c r="AO54720" s="104"/>
      <c r="AP54720" s="104"/>
    </row>
    <row r="54721" spans="21:42" ht="15" customHeight="1" x14ac:dyDescent="0.25">
      <c r="U54721" s="104"/>
      <c r="AB54721" s="104"/>
      <c r="AC54721" s="104"/>
      <c r="AF54721" s="104"/>
      <c r="AG54721" s="104"/>
      <c r="AK54721" s="104"/>
      <c r="AL54721" s="104"/>
      <c r="AO54721" s="104"/>
      <c r="AP54721" s="104"/>
    </row>
    <row r="54722" spans="21:42" ht="15" customHeight="1" x14ac:dyDescent="0.25">
      <c r="U54722" s="104"/>
      <c r="AB54722" s="104"/>
      <c r="AC54722" s="104"/>
      <c r="AF54722" s="104"/>
      <c r="AG54722" s="104"/>
      <c r="AK54722" s="104"/>
      <c r="AL54722" s="104"/>
      <c r="AO54722" s="104"/>
      <c r="AP54722" s="104"/>
    </row>
    <row r="54723" spans="21:42" ht="15" customHeight="1" x14ac:dyDescent="0.25">
      <c r="U54723" s="104"/>
      <c r="AB54723" s="104"/>
      <c r="AC54723" s="104"/>
      <c r="AF54723" s="104"/>
      <c r="AG54723" s="104"/>
      <c r="AK54723" s="104"/>
      <c r="AL54723" s="104"/>
      <c r="AO54723" s="104"/>
      <c r="AP54723" s="104"/>
    </row>
    <row r="54724" spans="21:42" ht="15" customHeight="1" x14ac:dyDescent="0.25">
      <c r="U54724" s="104"/>
      <c r="AB54724" s="104"/>
      <c r="AC54724" s="104"/>
      <c r="AF54724" s="104"/>
      <c r="AG54724" s="104"/>
      <c r="AK54724" s="104"/>
      <c r="AL54724" s="104"/>
      <c r="AO54724" s="104"/>
      <c r="AP54724" s="104"/>
    </row>
    <row r="54725" spans="21:42" ht="15" customHeight="1" x14ac:dyDescent="0.25">
      <c r="U54725" s="104"/>
      <c r="AB54725" s="104"/>
      <c r="AC54725" s="104"/>
      <c r="AF54725" s="104"/>
      <c r="AG54725" s="104"/>
      <c r="AK54725" s="104"/>
      <c r="AL54725" s="104"/>
      <c r="AO54725" s="104"/>
      <c r="AP54725" s="104"/>
    </row>
    <row r="54726" spans="21:42" ht="15" customHeight="1" x14ac:dyDescent="0.25">
      <c r="U54726" s="104"/>
      <c r="AB54726" s="104"/>
      <c r="AC54726" s="104"/>
      <c r="AF54726" s="104"/>
      <c r="AG54726" s="104"/>
      <c r="AK54726" s="104"/>
      <c r="AL54726" s="104"/>
      <c r="AO54726" s="104"/>
      <c r="AP54726" s="104"/>
    </row>
    <row r="54727" spans="21:42" ht="15" customHeight="1" x14ac:dyDescent="0.25">
      <c r="U54727" s="104"/>
      <c r="AB54727" s="104"/>
      <c r="AC54727" s="104"/>
      <c r="AF54727" s="104"/>
      <c r="AG54727" s="104"/>
      <c r="AK54727" s="104"/>
      <c r="AL54727" s="104"/>
      <c r="AO54727" s="104"/>
      <c r="AP54727" s="104"/>
    </row>
    <row r="54728" spans="21:42" ht="15" customHeight="1" x14ac:dyDescent="0.25">
      <c r="U54728" s="104"/>
      <c r="AB54728" s="104"/>
      <c r="AC54728" s="104"/>
      <c r="AF54728" s="104"/>
      <c r="AG54728" s="104"/>
      <c r="AK54728" s="104"/>
      <c r="AL54728" s="104"/>
      <c r="AO54728" s="104"/>
      <c r="AP54728" s="104"/>
    </row>
    <row r="54729" spans="21:42" ht="15" customHeight="1" x14ac:dyDescent="0.25">
      <c r="U54729" s="104"/>
      <c r="AB54729" s="104"/>
      <c r="AC54729" s="104"/>
      <c r="AF54729" s="104"/>
      <c r="AG54729" s="104"/>
      <c r="AK54729" s="104"/>
      <c r="AL54729" s="104"/>
      <c r="AO54729" s="104"/>
      <c r="AP54729" s="104"/>
    </row>
    <row r="54730" spans="21:42" ht="15" customHeight="1" x14ac:dyDescent="0.25">
      <c r="U54730" s="104"/>
      <c r="AB54730" s="104"/>
      <c r="AC54730" s="104"/>
      <c r="AF54730" s="104"/>
      <c r="AG54730" s="104"/>
      <c r="AK54730" s="104"/>
      <c r="AL54730" s="104"/>
      <c r="AO54730" s="104"/>
      <c r="AP54730" s="104"/>
    </row>
    <row r="54731" spans="21:42" ht="15" customHeight="1" x14ac:dyDescent="0.25">
      <c r="U54731" s="104"/>
      <c r="AB54731" s="104"/>
      <c r="AC54731" s="104"/>
      <c r="AF54731" s="104"/>
      <c r="AG54731" s="104"/>
      <c r="AK54731" s="104"/>
      <c r="AL54731" s="104"/>
      <c r="AO54731" s="104"/>
      <c r="AP54731" s="104"/>
    </row>
    <row r="54732" spans="21:42" ht="15" customHeight="1" x14ac:dyDescent="0.25">
      <c r="U54732" s="104"/>
      <c r="AB54732" s="104"/>
      <c r="AC54732" s="104"/>
      <c r="AF54732" s="104"/>
      <c r="AG54732" s="104"/>
      <c r="AK54732" s="104"/>
      <c r="AL54732" s="104"/>
      <c r="AO54732" s="104"/>
      <c r="AP54732" s="104"/>
    </row>
    <row r="54733" spans="21:42" ht="15" customHeight="1" x14ac:dyDescent="0.25">
      <c r="U54733" s="104"/>
      <c r="AB54733" s="104"/>
      <c r="AC54733" s="104"/>
      <c r="AF54733" s="104"/>
      <c r="AG54733" s="104"/>
      <c r="AK54733" s="104"/>
      <c r="AL54733" s="104"/>
      <c r="AO54733" s="104"/>
      <c r="AP54733" s="104"/>
    </row>
    <row r="54734" spans="21:42" ht="15" customHeight="1" x14ac:dyDescent="0.25">
      <c r="U54734" s="104"/>
      <c r="AB54734" s="104"/>
      <c r="AC54734" s="104"/>
      <c r="AF54734" s="104"/>
      <c r="AG54734" s="104"/>
      <c r="AK54734" s="104"/>
      <c r="AL54734" s="104"/>
      <c r="AO54734" s="104"/>
      <c r="AP54734" s="104"/>
    </row>
    <row r="54735" spans="21:42" ht="15" customHeight="1" x14ac:dyDescent="0.25">
      <c r="U54735" s="104"/>
      <c r="AB54735" s="104"/>
      <c r="AC54735" s="104"/>
      <c r="AF54735" s="104"/>
      <c r="AG54735" s="104"/>
      <c r="AK54735" s="104"/>
      <c r="AL54735" s="104"/>
      <c r="AO54735" s="104"/>
      <c r="AP54735" s="104"/>
    </row>
    <row r="54736" spans="21:42" ht="15" customHeight="1" x14ac:dyDescent="0.25">
      <c r="U54736" s="104"/>
      <c r="AB54736" s="104"/>
      <c r="AC54736" s="104"/>
      <c r="AF54736" s="104"/>
      <c r="AG54736" s="104"/>
      <c r="AK54736" s="104"/>
      <c r="AL54736" s="104"/>
      <c r="AO54736" s="104"/>
      <c r="AP54736" s="104"/>
    </row>
    <row r="54737" spans="21:42" ht="15" customHeight="1" x14ac:dyDescent="0.25">
      <c r="U54737" s="104"/>
      <c r="AB54737" s="104"/>
      <c r="AC54737" s="104"/>
      <c r="AF54737" s="104"/>
      <c r="AG54737" s="104"/>
      <c r="AK54737" s="104"/>
      <c r="AL54737" s="104"/>
      <c r="AO54737" s="104"/>
      <c r="AP54737" s="104"/>
    </row>
    <row r="54738" spans="21:42" ht="15" customHeight="1" x14ac:dyDescent="0.25">
      <c r="U54738" s="104"/>
      <c r="AB54738" s="104"/>
      <c r="AC54738" s="104"/>
      <c r="AF54738" s="104"/>
      <c r="AG54738" s="104"/>
      <c r="AK54738" s="104"/>
      <c r="AL54738" s="104"/>
      <c r="AO54738" s="104"/>
      <c r="AP54738" s="104"/>
    </row>
    <row r="54739" spans="21:42" ht="15" customHeight="1" x14ac:dyDescent="0.25">
      <c r="U54739" s="104"/>
      <c r="AB54739" s="104"/>
      <c r="AC54739" s="104"/>
      <c r="AF54739" s="104"/>
      <c r="AG54739" s="104"/>
      <c r="AK54739" s="104"/>
      <c r="AL54739" s="104"/>
      <c r="AO54739" s="104"/>
      <c r="AP54739" s="104"/>
    </row>
    <row r="54740" spans="21:42" ht="15" customHeight="1" x14ac:dyDescent="0.25">
      <c r="U54740" s="104"/>
      <c r="AB54740" s="104"/>
      <c r="AC54740" s="104"/>
      <c r="AF54740" s="104"/>
      <c r="AG54740" s="104"/>
      <c r="AK54740" s="104"/>
      <c r="AL54740" s="104"/>
      <c r="AO54740" s="104"/>
      <c r="AP54740" s="104"/>
    </row>
    <row r="54741" spans="21:42" ht="15" customHeight="1" x14ac:dyDescent="0.25">
      <c r="U54741" s="104"/>
      <c r="AB54741" s="104"/>
      <c r="AC54741" s="104"/>
      <c r="AF54741" s="104"/>
      <c r="AG54741" s="104"/>
      <c r="AK54741" s="104"/>
      <c r="AL54741" s="104"/>
      <c r="AO54741" s="104"/>
      <c r="AP54741" s="104"/>
    </row>
    <row r="54742" spans="21:42" ht="15" customHeight="1" x14ac:dyDescent="0.25">
      <c r="U54742" s="104"/>
      <c r="AB54742" s="104"/>
      <c r="AC54742" s="104"/>
      <c r="AF54742" s="104"/>
      <c r="AG54742" s="104"/>
      <c r="AK54742" s="104"/>
      <c r="AL54742" s="104"/>
      <c r="AO54742" s="104"/>
      <c r="AP54742" s="104"/>
    </row>
    <row r="54743" spans="21:42" ht="15" customHeight="1" x14ac:dyDescent="0.25">
      <c r="U54743" s="104"/>
      <c r="AB54743" s="104"/>
      <c r="AC54743" s="104"/>
      <c r="AF54743" s="104"/>
      <c r="AG54743" s="104"/>
      <c r="AK54743" s="104"/>
      <c r="AL54743" s="104"/>
      <c r="AO54743" s="104"/>
      <c r="AP54743" s="104"/>
    </row>
    <row r="54744" spans="21:42" ht="15" customHeight="1" x14ac:dyDescent="0.25">
      <c r="U54744" s="104"/>
      <c r="AB54744" s="104"/>
      <c r="AC54744" s="104"/>
      <c r="AF54744" s="104"/>
      <c r="AG54744" s="104"/>
      <c r="AK54744" s="104"/>
      <c r="AL54744" s="104"/>
      <c r="AO54744" s="104"/>
      <c r="AP54744" s="104"/>
    </row>
    <row r="54745" spans="21:42" ht="15" customHeight="1" x14ac:dyDescent="0.25">
      <c r="U54745" s="104"/>
      <c r="AB54745" s="104"/>
      <c r="AC54745" s="104"/>
      <c r="AF54745" s="104"/>
      <c r="AG54745" s="104"/>
      <c r="AK54745" s="104"/>
      <c r="AL54745" s="104"/>
      <c r="AO54745" s="104"/>
      <c r="AP54745" s="104"/>
    </row>
    <row r="54746" spans="21:42" ht="15" customHeight="1" x14ac:dyDescent="0.25">
      <c r="U54746" s="104"/>
      <c r="AB54746" s="104"/>
      <c r="AC54746" s="104"/>
      <c r="AF54746" s="104"/>
      <c r="AG54746" s="104"/>
      <c r="AK54746" s="104"/>
      <c r="AL54746" s="104"/>
      <c r="AO54746" s="104"/>
      <c r="AP54746" s="104"/>
    </row>
    <row r="54747" spans="21:42" ht="15" customHeight="1" x14ac:dyDescent="0.25">
      <c r="U54747" s="104"/>
      <c r="AB54747" s="104"/>
      <c r="AC54747" s="104"/>
      <c r="AF54747" s="104"/>
      <c r="AG54747" s="104"/>
      <c r="AK54747" s="104"/>
      <c r="AL54747" s="104"/>
      <c r="AO54747" s="104"/>
      <c r="AP54747" s="104"/>
    </row>
    <row r="54748" spans="21:42" ht="15" customHeight="1" x14ac:dyDescent="0.25">
      <c r="U54748" s="104"/>
      <c r="AB54748" s="104"/>
      <c r="AC54748" s="104"/>
      <c r="AF54748" s="104"/>
      <c r="AG54748" s="104"/>
      <c r="AK54748" s="104"/>
      <c r="AL54748" s="104"/>
      <c r="AO54748" s="104"/>
      <c r="AP54748" s="104"/>
    </row>
    <row r="54749" spans="21:42" ht="15" customHeight="1" x14ac:dyDescent="0.25">
      <c r="U54749" s="104"/>
      <c r="AB54749" s="104"/>
      <c r="AC54749" s="104"/>
      <c r="AF54749" s="104"/>
      <c r="AG54749" s="104"/>
      <c r="AK54749" s="104"/>
      <c r="AL54749" s="104"/>
      <c r="AO54749" s="104"/>
      <c r="AP54749" s="104"/>
    </row>
    <row r="54750" spans="21:42" ht="15" customHeight="1" x14ac:dyDescent="0.25">
      <c r="U54750" s="104"/>
      <c r="AB54750" s="104"/>
      <c r="AC54750" s="104"/>
      <c r="AF54750" s="104"/>
      <c r="AG54750" s="104"/>
      <c r="AK54750" s="104"/>
      <c r="AL54750" s="104"/>
      <c r="AO54750" s="104"/>
      <c r="AP54750" s="104"/>
    </row>
    <row r="54751" spans="21:42" ht="15" customHeight="1" x14ac:dyDescent="0.25">
      <c r="U54751" s="104"/>
      <c r="AB54751" s="104"/>
      <c r="AC54751" s="104"/>
      <c r="AF54751" s="104"/>
      <c r="AG54751" s="104"/>
      <c r="AK54751" s="104"/>
      <c r="AL54751" s="104"/>
      <c r="AO54751" s="104"/>
      <c r="AP54751" s="104"/>
    </row>
    <row r="54752" spans="21:42" ht="15" customHeight="1" x14ac:dyDescent="0.25">
      <c r="U54752" s="104"/>
      <c r="AB54752" s="104"/>
      <c r="AC54752" s="104"/>
      <c r="AF54752" s="104"/>
      <c r="AG54752" s="104"/>
      <c r="AK54752" s="104"/>
      <c r="AL54752" s="104"/>
      <c r="AO54752" s="104"/>
      <c r="AP54752" s="104"/>
    </row>
    <row r="54753" spans="21:42" ht="15" customHeight="1" x14ac:dyDescent="0.25">
      <c r="U54753" s="104"/>
      <c r="AB54753" s="104"/>
      <c r="AC54753" s="104"/>
      <c r="AF54753" s="104"/>
      <c r="AG54753" s="104"/>
      <c r="AK54753" s="104"/>
      <c r="AL54753" s="104"/>
      <c r="AO54753" s="104"/>
      <c r="AP54753" s="104"/>
    </row>
    <row r="54754" spans="21:42" ht="15" customHeight="1" x14ac:dyDescent="0.25">
      <c r="U54754" s="104"/>
      <c r="AB54754" s="104"/>
      <c r="AC54754" s="104"/>
      <c r="AF54754" s="104"/>
      <c r="AG54754" s="104"/>
      <c r="AK54754" s="104"/>
      <c r="AL54754" s="104"/>
      <c r="AO54754" s="104"/>
      <c r="AP54754" s="104"/>
    </row>
    <row r="54755" spans="21:42" ht="15" customHeight="1" x14ac:dyDescent="0.25">
      <c r="U54755" s="104"/>
      <c r="AB54755" s="104"/>
      <c r="AC54755" s="104"/>
      <c r="AF54755" s="104"/>
      <c r="AG54755" s="104"/>
      <c r="AK54755" s="104"/>
      <c r="AL54755" s="104"/>
      <c r="AO54755" s="104"/>
      <c r="AP54755" s="104"/>
    </row>
    <row r="54756" spans="21:42" ht="15" customHeight="1" x14ac:dyDescent="0.25">
      <c r="U54756" s="104"/>
      <c r="AB54756" s="104"/>
      <c r="AC54756" s="104"/>
      <c r="AF54756" s="104"/>
      <c r="AG54756" s="104"/>
      <c r="AK54756" s="104"/>
      <c r="AL54756" s="104"/>
      <c r="AO54756" s="104"/>
      <c r="AP54756" s="104"/>
    </row>
    <row r="54757" spans="21:42" ht="15" customHeight="1" x14ac:dyDescent="0.25">
      <c r="U54757" s="104"/>
      <c r="AB54757" s="104"/>
      <c r="AC54757" s="104"/>
      <c r="AF54757" s="104"/>
      <c r="AG54757" s="104"/>
      <c r="AK54757" s="104"/>
      <c r="AL54757" s="104"/>
      <c r="AO54757" s="104"/>
      <c r="AP54757" s="104"/>
    </row>
    <row r="54758" spans="21:42" ht="15" customHeight="1" x14ac:dyDescent="0.25">
      <c r="U54758" s="104"/>
      <c r="AB54758" s="104"/>
      <c r="AC54758" s="104"/>
      <c r="AF54758" s="104"/>
      <c r="AG54758" s="104"/>
      <c r="AK54758" s="104"/>
      <c r="AL54758" s="104"/>
      <c r="AO54758" s="104"/>
      <c r="AP54758" s="104"/>
    </row>
    <row r="54759" spans="21:42" ht="15" customHeight="1" x14ac:dyDescent="0.25">
      <c r="U54759" s="104"/>
      <c r="AB54759" s="104"/>
      <c r="AC54759" s="104"/>
      <c r="AF54759" s="104"/>
      <c r="AG54759" s="104"/>
      <c r="AK54759" s="104"/>
      <c r="AL54759" s="104"/>
      <c r="AO54759" s="104"/>
      <c r="AP54759" s="104"/>
    </row>
    <row r="54760" spans="21:42" ht="15" customHeight="1" x14ac:dyDescent="0.25">
      <c r="U54760" s="104"/>
      <c r="AB54760" s="104"/>
      <c r="AC54760" s="104"/>
      <c r="AF54760" s="104"/>
      <c r="AG54760" s="104"/>
      <c r="AK54760" s="104"/>
      <c r="AL54760" s="104"/>
      <c r="AO54760" s="104"/>
      <c r="AP54760" s="104"/>
    </row>
    <row r="54761" spans="21:42" ht="15" customHeight="1" x14ac:dyDescent="0.25">
      <c r="U54761" s="104"/>
      <c r="AB54761" s="104"/>
      <c r="AC54761" s="104"/>
      <c r="AF54761" s="104"/>
      <c r="AG54761" s="104"/>
      <c r="AK54761" s="104"/>
      <c r="AL54761" s="104"/>
      <c r="AO54761" s="104"/>
      <c r="AP54761" s="104"/>
    </row>
    <row r="54762" spans="21:42" ht="15" customHeight="1" x14ac:dyDescent="0.25">
      <c r="U54762" s="104"/>
      <c r="AB54762" s="104"/>
      <c r="AC54762" s="104"/>
      <c r="AF54762" s="104"/>
      <c r="AG54762" s="104"/>
      <c r="AK54762" s="104"/>
      <c r="AL54762" s="104"/>
      <c r="AO54762" s="104"/>
      <c r="AP54762" s="104"/>
    </row>
    <row r="54763" spans="21:42" ht="15" customHeight="1" x14ac:dyDescent="0.25">
      <c r="U54763" s="104"/>
      <c r="AB54763" s="104"/>
      <c r="AC54763" s="104"/>
      <c r="AF54763" s="104"/>
      <c r="AG54763" s="104"/>
      <c r="AK54763" s="104"/>
      <c r="AL54763" s="104"/>
      <c r="AO54763" s="104"/>
      <c r="AP54763" s="104"/>
    </row>
    <row r="54764" spans="21:42" ht="15" customHeight="1" x14ac:dyDescent="0.25">
      <c r="U54764" s="104"/>
      <c r="AB54764" s="104"/>
      <c r="AC54764" s="104"/>
      <c r="AF54764" s="104"/>
      <c r="AG54764" s="104"/>
      <c r="AK54764" s="104"/>
      <c r="AL54764" s="104"/>
      <c r="AO54764" s="104"/>
      <c r="AP54764" s="104"/>
    </row>
    <row r="54765" spans="21:42" ht="15" customHeight="1" x14ac:dyDescent="0.25">
      <c r="U54765" s="104"/>
      <c r="AB54765" s="104"/>
      <c r="AC54765" s="104"/>
      <c r="AF54765" s="104"/>
      <c r="AG54765" s="104"/>
      <c r="AK54765" s="104"/>
      <c r="AL54765" s="104"/>
      <c r="AO54765" s="104"/>
      <c r="AP54765" s="104"/>
    </row>
    <row r="54766" spans="21:42" ht="15" customHeight="1" x14ac:dyDescent="0.25">
      <c r="U54766" s="104"/>
      <c r="AB54766" s="104"/>
      <c r="AC54766" s="104"/>
      <c r="AF54766" s="104"/>
      <c r="AG54766" s="104"/>
      <c r="AK54766" s="104"/>
      <c r="AL54766" s="104"/>
      <c r="AO54766" s="104"/>
      <c r="AP54766" s="104"/>
    </row>
    <row r="54767" spans="21:42" ht="15" customHeight="1" x14ac:dyDescent="0.25">
      <c r="U54767" s="104"/>
      <c r="AB54767" s="104"/>
      <c r="AC54767" s="104"/>
      <c r="AF54767" s="104"/>
      <c r="AG54767" s="104"/>
      <c r="AK54767" s="104"/>
      <c r="AL54767" s="104"/>
      <c r="AO54767" s="104"/>
      <c r="AP54767" s="104"/>
    </row>
    <row r="54768" spans="21:42" ht="15" customHeight="1" x14ac:dyDescent="0.25">
      <c r="U54768" s="104"/>
      <c r="AB54768" s="104"/>
      <c r="AC54768" s="104"/>
      <c r="AF54768" s="104"/>
      <c r="AG54768" s="104"/>
      <c r="AK54768" s="104"/>
      <c r="AL54768" s="104"/>
      <c r="AO54768" s="104"/>
      <c r="AP54768" s="104"/>
    </row>
    <row r="54769" spans="21:42" ht="15" customHeight="1" x14ac:dyDescent="0.25">
      <c r="U54769" s="104"/>
      <c r="AB54769" s="104"/>
      <c r="AC54769" s="104"/>
      <c r="AF54769" s="104"/>
      <c r="AG54769" s="104"/>
      <c r="AK54769" s="104"/>
      <c r="AL54769" s="104"/>
      <c r="AO54769" s="104"/>
      <c r="AP54769" s="104"/>
    </row>
    <row r="54770" spans="21:42" ht="15" customHeight="1" x14ac:dyDescent="0.25">
      <c r="U54770" s="104"/>
      <c r="AB54770" s="104"/>
      <c r="AC54770" s="104"/>
      <c r="AF54770" s="104"/>
      <c r="AG54770" s="104"/>
      <c r="AK54770" s="104"/>
      <c r="AL54770" s="104"/>
      <c r="AO54770" s="104"/>
      <c r="AP54770" s="104"/>
    </row>
    <row r="54771" spans="21:42" ht="15" customHeight="1" x14ac:dyDescent="0.25">
      <c r="U54771" s="104"/>
      <c r="AB54771" s="104"/>
      <c r="AC54771" s="104"/>
      <c r="AF54771" s="104"/>
      <c r="AG54771" s="104"/>
      <c r="AK54771" s="104"/>
      <c r="AL54771" s="104"/>
      <c r="AO54771" s="104"/>
      <c r="AP54771" s="104"/>
    </row>
    <row r="54772" spans="21:42" ht="15" customHeight="1" x14ac:dyDescent="0.25">
      <c r="U54772" s="104"/>
      <c r="AB54772" s="104"/>
      <c r="AC54772" s="104"/>
      <c r="AF54772" s="104"/>
      <c r="AG54772" s="104"/>
      <c r="AK54772" s="104"/>
      <c r="AL54772" s="104"/>
      <c r="AO54772" s="104"/>
      <c r="AP54772" s="104"/>
    </row>
    <row r="54773" spans="21:42" ht="15" customHeight="1" x14ac:dyDescent="0.25">
      <c r="U54773" s="104"/>
      <c r="AB54773" s="104"/>
      <c r="AC54773" s="104"/>
      <c r="AF54773" s="104"/>
      <c r="AG54773" s="104"/>
      <c r="AK54773" s="104"/>
      <c r="AL54773" s="104"/>
      <c r="AO54773" s="104"/>
      <c r="AP54773" s="104"/>
    </row>
    <row r="54774" spans="21:42" ht="15" customHeight="1" x14ac:dyDescent="0.25">
      <c r="U54774" s="104"/>
      <c r="AB54774" s="104"/>
      <c r="AC54774" s="104"/>
      <c r="AF54774" s="104"/>
      <c r="AG54774" s="104"/>
      <c r="AK54774" s="104"/>
      <c r="AL54774" s="104"/>
      <c r="AO54774" s="104"/>
      <c r="AP54774" s="104"/>
    </row>
    <row r="54775" spans="21:42" ht="15" customHeight="1" x14ac:dyDescent="0.25">
      <c r="U54775" s="104"/>
      <c r="AB54775" s="104"/>
      <c r="AC54775" s="104"/>
      <c r="AF54775" s="104"/>
      <c r="AG54775" s="104"/>
      <c r="AK54775" s="104"/>
      <c r="AL54775" s="104"/>
      <c r="AO54775" s="104"/>
      <c r="AP54775" s="104"/>
    </row>
    <row r="54776" spans="21:42" ht="15" customHeight="1" x14ac:dyDescent="0.25">
      <c r="U54776" s="104"/>
      <c r="AB54776" s="104"/>
      <c r="AC54776" s="104"/>
      <c r="AF54776" s="104"/>
      <c r="AG54776" s="104"/>
      <c r="AK54776" s="104"/>
      <c r="AL54776" s="104"/>
      <c r="AO54776" s="104"/>
      <c r="AP54776" s="104"/>
    </row>
    <row r="54777" spans="21:42" ht="15" customHeight="1" x14ac:dyDescent="0.25">
      <c r="U54777" s="104"/>
      <c r="AB54777" s="104"/>
      <c r="AC54777" s="104"/>
      <c r="AF54777" s="104"/>
      <c r="AG54777" s="104"/>
      <c r="AK54777" s="104"/>
      <c r="AL54777" s="104"/>
      <c r="AO54777" s="104"/>
      <c r="AP54777" s="104"/>
    </row>
    <row r="54778" spans="21:42" ht="15" customHeight="1" x14ac:dyDescent="0.25">
      <c r="U54778" s="104"/>
      <c r="AB54778" s="104"/>
      <c r="AC54778" s="104"/>
      <c r="AF54778" s="104"/>
      <c r="AG54778" s="104"/>
      <c r="AK54778" s="104"/>
      <c r="AL54778" s="104"/>
      <c r="AO54778" s="104"/>
      <c r="AP54778" s="104"/>
    </row>
    <row r="54779" spans="21:42" ht="15" customHeight="1" x14ac:dyDescent="0.25">
      <c r="U54779" s="104"/>
      <c r="AB54779" s="104"/>
      <c r="AC54779" s="104"/>
      <c r="AF54779" s="104"/>
      <c r="AG54779" s="104"/>
      <c r="AK54779" s="104"/>
      <c r="AL54779" s="104"/>
      <c r="AO54779" s="104"/>
      <c r="AP54779" s="104"/>
    </row>
    <row r="54780" spans="21:42" ht="15" customHeight="1" x14ac:dyDescent="0.25">
      <c r="U54780" s="104"/>
      <c r="AB54780" s="104"/>
      <c r="AC54780" s="104"/>
      <c r="AF54780" s="104"/>
      <c r="AG54780" s="104"/>
      <c r="AK54780" s="104"/>
      <c r="AL54780" s="104"/>
      <c r="AO54780" s="104"/>
      <c r="AP54780" s="104"/>
    </row>
    <row r="54781" spans="21:42" ht="15" customHeight="1" x14ac:dyDescent="0.25">
      <c r="U54781" s="104"/>
      <c r="AB54781" s="104"/>
      <c r="AC54781" s="104"/>
      <c r="AF54781" s="104"/>
      <c r="AG54781" s="104"/>
      <c r="AK54781" s="104"/>
      <c r="AL54781" s="104"/>
      <c r="AO54781" s="104"/>
      <c r="AP54781" s="104"/>
    </row>
    <row r="54782" spans="21:42" ht="15" customHeight="1" x14ac:dyDescent="0.25">
      <c r="U54782" s="104"/>
      <c r="AB54782" s="104"/>
      <c r="AC54782" s="104"/>
      <c r="AF54782" s="104"/>
      <c r="AG54782" s="104"/>
      <c r="AK54782" s="104"/>
      <c r="AL54782" s="104"/>
      <c r="AO54782" s="104"/>
      <c r="AP54782" s="104"/>
    </row>
    <row r="54783" spans="21:42" ht="15" customHeight="1" x14ac:dyDescent="0.25">
      <c r="U54783" s="104"/>
      <c r="AB54783" s="104"/>
      <c r="AC54783" s="104"/>
      <c r="AF54783" s="104"/>
      <c r="AG54783" s="104"/>
      <c r="AK54783" s="104"/>
      <c r="AL54783" s="104"/>
      <c r="AO54783" s="104"/>
      <c r="AP54783" s="104"/>
    </row>
    <row r="54784" spans="21:42" ht="15" customHeight="1" x14ac:dyDescent="0.25">
      <c r="U54784" s="104"/>
      <c r="AB54784" s="104"/>
      <c r="AC54784" s="104"/>
      <c r="AF54784" s="104"/>
      <c r="AG54784" s="104"/>
      <c r="AK54784" s="104"/>
      <c r="AL54784" s="104"/>
      <c r="AO54784" s="104"/>
      <c r="AP54784" s="104"/>
    </row>
    <row r="54785" spans="21:42" ht="15" customHeight="1" x14ac:dyDescent="0.25">
      <c r="U54785" s="104"/>
      <c r="AB54785" s="104"/>
      <c r="AC54785" s="104"/>
      <c r="AF54785" s="104"/>
      <c r="AG54785" s="104"/>
      <c r="AK54785" s="104"/>
      <c r="AL54785" s="104"/>
      <c r="AO54785" s="104"/>
      <c r="AP54785" s="104"/>
    </row>
    <row r="54786" spans="21:42" ht="15" customHeight="1" x14ac:dyDescent="0.25">
      <c r="U54786" s="104"/>
      <c r="AB54786" s="104"/>
      <c r="AC54786" s="104"/>
      <c r="AF54786" s="104"/>
      <c r="AG54786" s="104"/>
      <c r="AK54786" s="104"/>
      <c r="AL54786" s="104"/>
      <c r="AO54786" s="104"/>
      <c r="AP54786" s="104"/>
    </row>
    <row r="54787" spans="21:42" ht="15" customHeight="1" x14ac:dyDescent="0.25">
      <c r="U54787" s="104"/>
      <c r="AB54787" s="104"/>
      <c r="AC54787" s="104"/>
      <c r="AF54787" s="104"/>
      <c r="AG54787" s="104"/>
      <c r="AK54787" s="104"/>
      <c r="AL54787" s="104"/>
      <c r="AO54787" s="104"/>
      <c r="AP54787" s="104"/>
    </row>
    <row r="54788" spans="21:42" ht="15" customHeight="1" x14ac:dyDescent="0.25">
      <c r="U54788" s="104"/>
      <c r="AB54788" s="104"/>
      <c r="AC54788" s="104"/>
      <c r="AF54788" s="104"/>
      <c r="AG54788" s="104"/>
      <c r="AK54788" s="104"/>
      <c r="AL54788" s="104"/>
      <c r="AO54788" s="104"/>
      <c r="AP54788" s="104"/>
    </row>
    <row r="54789" spans="21:42" ht="15" customHeight="1" x14ac:dyDescent="0.25">
      <c r="U54789" s="104"/>
      <c r="AB54789" s="104"/>
      <c r="AC54789" s="104"/>
      <c r="AF54789" s="104"/>
      <c r="AG54789" s="104"/>
      <c r="AK54789" s="104"/>
      <c r="AL54789" s="104"/>
      <c r="AO54789" s="104"/>
      <c r="AP54789" s="104"/>
    </row>
    <row r="54790" spans="21:42" ht="15" customHeight="1" x14ac:dyDescent="0.25">
      <c r="U54790" s="104"/>
      <c r="AB54790" s="104"/>
      <c r="AC54790" s="104"/>
      <c r="AF54790" s="104"/>
      <c r="AG54790" s="104"/>
      <c r="AK54790" s="104"/>
      <c r="AL54790" s="104"/>
      <c r="AO54790" s="104"/>
      <c r="AP54790" s="104"/>
    </row>
    <row r="54791" spans="21:42" ht="15" customHeight="1" x14ac:dyDescent="0.25">
      <c r="U54791" s="104"/>
      <c r="AB54791" s="104"/>
      <c r="AC54791" s="104"/>
      <c r="AF54791" s="104"/>
      <c r="AG54791" s="104"/>
      <c r="AK54791" s="104"/>
      <c r="AL54791" s="104"/>
      <c r="AO54791" s="104"/>
      <c r="AP54791" s="104"/>
    </row>
    <row r="54792" spans="21:42" ht="15" customHeight="1" x14ac:dyDescent="0.25">
      <c r="U54792" s="104"/>
      <c r="AB54792" s="104"/>
      <c r="AC54792" s="104"/>
      <c r="AF54792" s="104"/>
      <c r="AG54792" s="104"/>
      <c r="AK54792" s="104"/>
      <c r="AL54792" s="104"/>
      <c r="AO54792" s="104"/>
      <c r="AP54792" s="104"/>
    </row>
    <row r="54793" spans="21:42" ht="15" customHeight="1" x14ac:dyDescent="0.25">
      <c r="U54793" s="104"/>
      <c r="AB54793" s="104"/>
      <c r="AC54793" s="104"/>
      <c r="AF54793" s="104"/>
      <c r="AG54793" s="104"/>
      <c r="AK54793" s="104"/>
      <c r="AL54793" s="104"/>
      <c r="AO54793" s="104"/>
      <c r="AP54793" s="104"/>
    </row>
    <row r="54794" spans="21:42" ht="15" customHeight="1" x14ac:dyDescent="0.25">
      <c r="U54794" s="104"/>
      <c r="AB54794" s="104"/>
      <c r="AC54794" s="104"/>
      <c r="AF54794" s="104"/>
      <c r="AG54794" s="104"/>
      <c r="AK54794" s="104"/>
      <c r="AL54794" s="104"/>
      <c r="AO54794" s="104"/>
      <c r="AP54794" s="104"/>
    </row>
    <row r="54795" spans="21:42" ht="15" customHeight="1" x14ac:dyDescent="0.25">
      <c r="U54795" s="104"/>
      <c r="AB54795" s="104"/>
      <c r="AC54795" s="104"/>
      <c r="AF54795" s="104"/>
      <c r="AG54795" s="104"/>
      <c r="AK54795" s="104"/>
      <c r="AL54795" s="104"/>
      <c r="AO54795" s="104"/>
      <c r="AP54795" s="104"/>
    </row>
    <row r="54796" spans="21:42" ht="15" customHeight="1" x14ac:dyDescent="0.25">
      <c r="U54796" s="104"/>
      <c r="AB54796" s="104"/>
      <c r="AC54796" s="104"/>
      <c r="AF54796" s="104"/>
      <c r="AG54796" s="104"/>
      <c r="AK54796" s="104"/>
      <c r="AL54796" s="104"/>
      <c r="AO54796" s="104"/>
      <c r="AP54796" s="104"/>
    </row>
    <row r="54797" spans="21:42" ht="15" customHeight="1" x14ac:dyDescent="0.25">
      <c r="U54797" s="104"/>
      <c r="AB54797" s="104"/>
      <c r="AC54797" s="104"/>
      <c r="AF54797" s="104"/>
      <c r="AG54797" s="104"/>
      <c r="AK54797" s="104"/>
      <c r="AL54797" s="104"/>
      <c r="AO54797" s="104"/>
      <c r="AP54797" s="104"/>
    </row>
    <row r="54798" spans="21:42" ht="15" customHeight="1" x14ac:dyDescent="0.25">
      <c r="U54798" s="104"/>
      <c r="AB54798" s="104"/>
      <c r="AC54798" s="104"/>
      <c r="AF54798" s="104"/>
      <c r="AG54798" s="104"/>
      <c r="AK54798" s="104"/>
      <c r="AL54798" s="104"/>
      <c r="AO54798" s="104"/>
      <c r="AP54798" s="104"/>
    </row>
    <row r="54799" spans="21:42" ht="15" customHeight="1" x14ac:dyDescent="0.25">
      <c r="U54799" s="104"/>
      <c r="AB54799" s="104"/>
      <c r="AC54799" s="104"/>
      <c r="AF54799" s="104"/>
      <c r="AG54799" s="104"/>
      <c r="AK54799" s="104"/>
      <c r="AL54799" s="104"/>
      <c r="AO54799" s="104"/>
      <c r="AP54799" s="104"/>
    </row>
    <row r="54800" spans="21:42" ht="15" customHeight="1" x14ac:dyDescent="0.25">
      <c r="U54800" s="104"/>
      <c r="AB54800" s="104"/>
      <c r="AC54800" s="104"/>
      <c r="AF54800" s="104"/>
      <c r="AG54800" s="104"/>
      <c r="AK54800" s="104"/>
      <c r="AL54800" s="104"/>
      <c r="AO54800" s="104"/>
      <c r="AP54800" s="104"/>
    </row>
    <row r="54801" spans="21:42" ht="15" customHeight="1" x14ac:dyDescent="0.25">
      <c r="U54801" s="104"/>
      <c r="AB54801" s="104"/>
      <c r="AC54801" s="104"/>
      <c r="AF54801" s="104"/>
      <c r="AG54801" s="104"/>
      <c r="AK54801" s="104"/>
      <c r="AL54801" s="104"/>
      <c r="AO54801" s="104"/>
      <c r="AP54801" s="104"/>
    </row>
    <row r="54802" spans="21:42" ht="15" customHeight="1" x14ac:dyDescent="0.25">
      <c r="U54802" s="104"/>
      <c r="AB54802" s="104"/>
      <c r="AC54802" s="104"/>
      <c r="AF54802" s="104"/>
      <c r="AG54802" s="104"/>
      <c r="AK54802" s="104"/>
      <c r="AL54802" s="104"/>
      <c r="AO54802" s="104"/>
      <c r="AP54802" s="104"/>
    </row>
    <row r="54803" spans="21:42" ht="15" customHeight="1" x14ac:dyDescent="0.25">
      <c r="U54803" s="104"/>
      <c r="AB54803" s="104"/>
      <c r="AC54803" s="104"/>
      <c r="AF54803" s="104"/>
      <c r="AG54803" s="104"/>
      <c r="AK54803" s="104"/>
      <c r="AL54803" s="104"/>
      <c r="AO54803" s="104"/>
      <c r="AP54803" s="104"/>
    </row>
    <row r="54804" spans="21:42" ht="15" customHeight="1" x14ac:dyDescent="0.25">
      <c r="U54804" s="104"/>
      <c r="AB54804" s="104"/>
      <c r="AC54804" s="104"/>
      <c r="AF54804" s="104"/>
      <c r="AG54804" s="104"/>
      <c r="AK54804" s="104"/>
      <c r="AL54804" s="104"/>
      <c r="AO54804" s="104"/>
      <c r="AP54804" s="104"/>
    </row>
    <row r="54805" spans="21:42" ht="15" customHeight="1" x14ac:dyDescent="0.25">
      <c r="U54805" s="104"/>
      <c r="AB54805" s="104"/>
      <c r="AC54805" s="104"/>
      <c r="AF54805" s="104"/>
      <c r="AG54805" s="104"/>
      <c r="AK54805" s="104"/>
      <c r="AL54805" s="104"/>
      <c r="AO54805" s="104"/>
      <c r="AP54805" s="104"/>
    </row>
    <row r="54806" spans="21:42" ht="15" customHeight="1" x14ac:dyDescent="0.25">
      <c r="U54806" s="104"/>
      <c r="AB54806" s="104"/>
      <c r="AC54806" s="104"/>
      <c r="AF54806" s="104"/>
      <c r="AG54806" s="104"/>
      <c r="AK54806" s="104"/>
      <c r="AL54806" s="104"/>
      <c r="AO54806" s="104"/>
      <c r="AP54806" s="104"/>
    </row>
    <row r="54807" spans="21:42" ht="15" customHeight="1" x14ac:dyDescent="0.25">
      <c r="U54807" s="104"/>
      <c r="AB54807" s="104"/>
      <c r="AC54807" s="104"/>
      <c r="AF54807" s="104"/>
      <c r="AG54807" s="104"/>
      <c r="AK54807" s="104"/>
      <c r="AL54807" s="104"/>
      <c r="AO54807" s="104"/>
      <c r="AP54807" s="104"/>
    </row>
    <row r="54808" spans="21:42" ht="15" customHeight="1" x14ac:dyDescent="0.25">
      <c r="U54808" s="104"/>
      <c r="AB54808" s="104"/>
      <c r="AC54808" s="104"/>
      <c r="AF54808" s="104"/>
      <c r="AG54808" s="104"/>
      <c r="AK54808" s="104"/>
      <c r="AL54808" s="104"/>
      <c r="AO54808" s="104"/>
      <c r="AP54808" s="104"/>
    </row>
    <row r="54809" spans="21:42" ht="15" customHeight="1" x14ac:dyDescent="0.25">
      <c r="U54809" s="104"/>
      <c r="AB54809" s="104"/>
      <c r="AC54809" s="104"/>
      <c r="AF54809" s="104"/>
      <c r="AG54809" s="104"/>
      <c r="AK54809" s="104"/>
      <c r="AL54809" s="104"/>
      <c r="AO54809" s="104"/>
      <c r="AP54809" s="104"/>
    </row>
    <row r="54810" spans="21:42" ht="15" customHeight="1" x14ac:dyDescent="0.25">
      <c r="U54810" s="104"/>
      <c r="AB54810" s="104"/>
      <c r="AC54810" s="104"/>
      <c r="AF54810" s="104"/>
      <c r="AG54810" s="104"/>
      <c r="AK54810" s="104"/>
      <c r="AL54810" s="104"/>
      <c r="AO54810" s="104"/>
      <c r="AP54810" s="104"/>
    </row>
    <row r="54811" spans="21:42" ht="15" customHeight="1" x14ac:dyDescent="0.25">
      <c r="U54811" s="104"/>
      <c r="AB54811" s="104"/>
      <c r="AC54811" s="104"/>
      <c r="AF54811" s="104"/>
      <c r="AG54811" s="104"/>
      <c r="AK54811" s="104"/>
      <c r="AL54811" s="104"/>
      <c r="AO54811" s="104"/>
      <c r="AP54811" s="104"/>
    </row>
    <row r="54812" spans="21:42" ht="15" customHeight="1" x14ac:dyDescent="0.25">
      <c r="U54812" s="104"/>
      <c r="AB54812" s="104"/>
      <c r="AC54812" s="104"/>
      <c r="AF54812" s="104"/>
      <c r="AG54812" s="104"/>
      <c r="AK54812" s="104"/>
      <c r="AL54812" s="104"/>
      <c r="AO54812" s="104"/>
      <c r="AP54812" s="104"/>
    </row>
    <row r="54813" spans="21:42" ht="15" customHeight="1" x14ac:dyDescent="0.25">
      <c r="U54813" s="104"/>
      <c r="AB54813" s="104"/>
      <c r="AC54813" s="104"/>
      <c r="AF54813" s="104"/>
      <c r="AG54813" s="104"/>
      <c r="AK54813" s="104"/>
      <c r="AL54813" s="104"/>
      <c r="AO54813" s="104"/>
      <c r="AP54813" s="104"/>
    </row>
    <row r="54814" spans="21:42" ht="15" customHeight="1" x14ac:dyDescent="0.25">
      <c r="U54814" s="104"/>
      <c r="AB54814" s="104"/>
      <c r="AC54814" s="104"/>
      <c r="AF54814" s="104"/>
      <c r="AG54814" s="104"/>
      <c r="AK54814" s="104"/>
      <c r="AL54814" s="104"/>
      <c r="AO54814" s="104"/>
      <c r="AP54814" s="104"/>
    </row>
    <row r="54815" spans="21:42" ht="15" customHeight="1" x14ac:dyDescent="0.25">
      <c r="U54815" s="104"/>
      <c r="AB54815" s="104"/>
      <c r="AC54815" s="104"/>
      <c r="AF54815" s="104"/>
      <c r="AG54815" s="104"/>
      <c r="AK54815" s="104"/>
      <c r="AL54815" s="104"/>
      <c r="AO54815" s="104"/>
      <c r="AP54815" s="104"/>
    </row>
    <row r="54816" spans="21:42" ht="15" customHeight="1" x14ac:dyDescent="0.25">
      <c r="U54816" s="104"/>
      <c r="AB54816" s="104"/>
      <c r="AC54816" s="104"/>
      <c r="AF54816" s="104"/>
      <c r="AG54816" s="104"/>
      <c r="AK54816" s="104"/>
      <c r="AL54816" s="104"/>
      <c r="AO54816" s="104"/>
      <c r="AP54816" s="104"/>
    </row>
    <row r="54817" spans="21:42" ht="15" customHeight="1" x14ac:dyDescent="0.25">
      <c r="U54817" s="104"/>
      <c r="AB54817" s="104"/>
      <c r="AC54817" s="104"/>
      <c r="AF54817" s="104"/>
      <c r="AG54817" s="104"/>
      <c r="AK54817" s="104"/>
      <c r="AL54817" s="104"/>
      <c r="AO54817" s="104"/>
      <c r="AP54817" s="104"/>
    </row>
    <row r="54818" spans="21:42" ht="15" customHeight="1" x14ac:dyDescent="0.25">
      <c r="U54818" s="104"/>
      <c r="AB54818" s="104"/>
      <c r="AC54818" s="104"/>
      <c r="AF54818" s="104"/>
      <c r="AG54818" s="104"/>
      <c r="AK54818" s="104"/>
      <c r="AL54818" s="104"/>
      <c r="AO54818" s="104"/>
      <c r="AP54818" s="104"/>
    </row>
    <row r="54819" spans="21:42" ht="15" customHeight="1" x14ac:dyDescent="0.25">
      <c r="U54819" s="104"/>
      <c r="AB54819" s="104"/>
      <c r="AC54819" s="104"/>
      <c r="AF54819" s="104"/>
      <c r="AG54819" s="104"/>
      <c r="AK54819" s="104"/>
      <c r="AL54819" s="104"/>
      <c r="AO54819" s="104"/>
      <c r="AP54819" s="104"/>
    </row>
    <row r="54820" spans="21:42" ht="15" customHeight="1" x14ac:dyDescent="0.25">
      <c r="U54820" s="104"/>
      <c r="AB54820" s="104"/>
      <c r="AC54820" s="104"/>
      <c r="AF54820" s="104"/>
      <c r="AG54820" s="104"/>
      <c r="AK54820" s="104"/>
      <c r="AL54820" s="104"/>
      <c r="AO54820" s="104"/>
      <c r="AP54820" s="104"/>
    </row>
    <row r="54821" spans="21:42" ht="15" customHeight="1" x14ac:dyDescent="0.25">
      <c r="U54821" s="104"/>
      <c r="AB54821" s="104"/>
      <c r="AC54821" s="104"/>
      <c r="AF54821" s="104"/>
      <c r="AG54821" s="104"/>
      <c r="AK54821" s="104"/>
      <c r="AL54821" s="104"/>
      <c r="AO54821" s="104"/>
      <c r="AP54821" s="104"/>
    </row>
    <row r="54822" spans="21:42" ht="15" customHeight="1" x14ac:dyDescent="0.25">
      <c r="U54822" s="104"/>
      <c r="AB54822" s="104"/>
      <c r="AC54822" s="104"/>
      <c r="AF54822" s="104"/>
      <c r="AG54822" s="104"/>
      <c r="AK54822" s="104"/>
      <c r="AL54822" s="104"/>
      <c r="AO54822" s="104"/>
      <c r="AP54822" s="104"/>
    </row>
    <row r="54823" spans="21:42" ht="15" customHeight="1" x14ac:dyDescent="0.25">
      <c r="U54823" s="104"/>
      <c r="AB54823" s="104"/>
      <c r="AC54823" s="104"/>
      <c r="AF54823" s="104"/>
      <c r="AG54823" s="104"/>
      <c r="AK54823" s="104"/>
      <c r="AL54823" s="104"/>
      <c r="AO54823" s="104"/>
      <c r="AP54823" s="104"/>
    </row>
    <row r="54824" spans="21:42" ht="15" customHeight="1" x14ac:dyDescent="0.25">
      <c r="U54824" s="104"/>
      <c r="AB54824" s="104"/>
      <c r="AC54824" s="104"/>
      <c r="AF54824" s="104"/>
      <c r="AG54824" s="104"/>
      <c r="AK54824" s="104"/>
      <c r="AL54824" s="104"/>
      <c r="AO54824" s="104"/>
      <c r="AP54824" s="104"/>
    </row>
    <row r="54825" spans="21:42" ht="15" customHeight="1" x14ac:dyDescent="0.25">
      <c r="U54825" s="104"/>
      <c r="AB54825" s="104"/>
      <c r="AC54825" s="104"/>
      <c r="AF54825" s="104"/>
      <c r="AG54825" s="104"/>
      <c r="AK54825" s="104"/>
      <c r="AL54825" s="104"/>
      <c r="AO54825" s="104"/>
      <c r="AP54825" s="104"/>
    </row>
    <row r="54826" spans="21:42" ht="15" customHeight="1" x14ac:dyDescent="0.25">
      <c r="U54826" s="104"/>
      <c r="AB54826" s="104"/>
      <c r="AC54826" s="104"/>
      <c r="AF54826" s="104"/>
      <c r="AG54826" s="104"/>
      <c r="AK54826" s="104"/>
      <c r="AL54826" s="104"/>
      <c r="AO54826" s="104"/>
      <c r="AP54826" s="104"/>
    </row>
    <row r="54827" spans="21:42" ht="15" customHeight="1" x14ac:dyDescent="0.25">
      <c r="U54827" s="104"/>
      <c r="AB54827" s="104"/>
      <c r="AC54827" s="104"/>
      <c r="AF54827" s="104"/>
      <c r="AG54827" s="104"/>
      <c r="AK54827" s="104"/>
      <c r="AL54827" s="104"/>
      <c r="AO54827" s="104"/>
      <c r="AP54827" s="104"/>
    </row>
    <row r="54828" spans="21:42" ht="15" customHeight="1" x14ac:dyDescent="0.25">
      <c r="U54828" s="104"/>
      <c r="AB54828" s="104"/>
      <c r="AC54828" s="104"/>
      <c r="AF54828" s="104"/>
      <c r="AG54828" s="104"/>
      <c r="AK54828" s="104"/>
      <c r="AL54828" s="104"/>
      <c r="AO54828" s="104"/>
      <c r="AP54828" s="104"/>
    </row>
    <row r="54829" spans="21:42" ht="15" customHeight="1" x14ac:dyDescent="0.25">
      <c r="U54829" s="104"/>
      <c r="AB54829" s="104"/>
      <c r="AC54829" s="104"/>
      <c r="AF54829" s="104"/>
      <c r="AG54829" s="104"/>
      <c r="AK54829" s="104"/>
      <c r="AL54829" s="104"/>
      <c r="AO54829" s="104"/>
      <c r="AP54829" s="104"/>
    </row>
    <row r="54830" spans="21:42" ht="15" customHeight="1" x14ac:dyDescent="0.25">
      <c r="U54830" s="104"/>
      <c r="AB54830" s="104"/>
      <c r="AC54830" s="104"/>
      <c r="AF54830" s="104"/>
      <c r="AG54830" s="104"/>
      <c r="AK54830" s="104"/>
      <c r="AL54830" s="104"/>
      <c r="AO54830" s="104"/>
      <c r="AP54830" s="104"/>
    </row>
    <row r="54831" spans="21:42" ht="15" customHeight="1" x14ac:dyDescent="0.25">
      <c r="U54831" s="104"/>
      <c r="AB54831" s="104"/>
      <c r="AC54831" s="104"/>
      <c r="AF54831" s="104"/>
      <c r="AG54831" s="104"/>
      <c r="AK54831" s="104"/>
      <c r="AL54831" s="104"/>
      <c r="AO54831" s="104"/>
      <c r="AP54831" s="104"/>
    </row>
    <row r="54832" spans="21:42" ht="15" customHeight="1" x14ac:dyDescent="0.25">
      <c r="U54832" s="104"/>
      <c r="AB54832" s="104"/>
      <c r="AC54832" s="104"/>
      <c r="AF54832" s="104"/>
      <c r="AG54832" s="104"/>
      <c r="AK54832" s="104"/>
      <c r="AL54832" s="104"/>
      <c r="AO54832" s="104"/>
      <c r="AP54832" s="104"/>
    </row>
    <row r="54833" spans="21:42" ht="15" customHeight="1" x14ac:dyDescent="0.25">
      <c r="U54833" s="104"/>
      <c r="AB54833" s="104"/>
      <c r="AC54833" s="104"/>
      <c r="AF54833" s="104"/>
      <c r="AG54833" s="104"/>
      <c r="AK54833" s="104"/>
      <c r="AL54833" s="104"/>
      <c r="AO54833" s="104"/>
      <c r="AP54833" s="104"/>
    </row>
    <row r="54834" spans="21:42" ht="15" customHeight="1" x14ac:dyDescent="0.25">
      <c r="U54834" s="104"/>
      <c r="AB54834" s="104"/>
      <c r="AC54834" s="104"/>
      <c r="AF54834" s="104"/>
      <c r="AG54834" s="104"/>
      <c r="AK54834" s="104"/>
      <c r="AL54834" s="104"/>
      <c r="AO54834" s="104"/>
      <c r="AP54834" s="104"/>
    </row>
    <row r="54835" spans="21:42" ht="15" customHeight="1" x14ac:dyDescent="0.25">
      <c r="U54835" s="104"/>
      <c r="AB54835" s="104"/>
      <c r="AC54835" s="104"/>
      <c r="AF54835" s="104"/>
      <c r="AG54835" s="104"/>
      <c r="AK54835" s="104"/>
      <c r="AL54835" s="104"/>
      <c r="AO54835" s="104"/>
      <c r="AP54835" s="104"/>
    </row>
    <row r="54836" spans="21:42" ht="15" customHeight="1" x14ac:dyDescent="0.25">
      <c r="U54836" s="104"/>
      <c r="AB54836" s="104"/>
      <c r="AC54836" s="104"/>
      <c r="AF54836" s="104"/>
      <c r="AG54836" s="104"/>
      <c r="AK54836" s="104"/>
      <c r="AL54836" s="104"/>
      <c r="AO54836" s="104"/>
      <c r="AP54836" s="104"/>
    </row>
    <row r="54837" spans="21:42" ht="15" customHeight="1" x14ac:dyDescent="0.25">
      <c r="U54837" s="104"/>
      <c r="AB54837" s="104"/>
      <c r="AC54837" s="104"/>
      <c r="AF54837" s="104"/>
      <c r="AG54837" s="104"/>
      <c r="AK54837" s="104"/>
      <c r="AL54837" s="104"/>
      <c r="AO54837" s="104"/>
      <c r="AP54837" s="104"/>
    </row>
    <row r="54838" spans="21:42" ht="15" customHeight="1" x14ac:dyDescent="0.25">
      <c r="U54838" s="104"/>
      <c r="AB54838" s="104"/>
      <c r="AC54838" s="104"/>
      <c r="AF54838" s="104"/>
      <c r="AG54838" s="104"/>
      <c r="AK54838" s="104"/>
      <c r="AL54838" s="104"/>
      <c r="AO54838" s="104"/>
      <c r="AP54838" s="104"/>
    </row>
    <row r="54839" spans="21:42" ht="15" customHeight="1" x14ac:dyDescent="0.25">
      <c r="U54839" s="104"/>
      <c r="AB54839" s="104"/>
      <c r="AC54839" s="104"/>
      <c r="AF54839" s="104"/>
      <c r="AG54839" s="104"/>
      <c r="AK54839" s="104"/>
      <c r="AL54839" s="104"/>
      <c r="AO54839" s="104"/>
      <c r="AP54839" s="104"/>
    </row>
    <row r="54840" spans="21:42" ht="15" customHeight="1" x14ac:dyDescent="0.25">
      <c r="U54840" s="104"/>
      <c r="AB54840" s="104"/>
      <c r="AC54840" s="104"/>
      <c r="AF54840" s="104"/>
      <c r="AG54840" s="104"/>
      <c r="AK54840" s="104"/>
      <c r="AL54840" s="104"/>
      <c r="AO54840" s="104"/>
      <c r="AP54840" s="104"/>
    </row>
    <row r="54841" spans="21:42" ht="15" customHeight="1" x14ac:dyDescent="0.25">
      <c r="U54841" s="104"/>
      <c r="AB54841" s="104"/>
      <c r="AC54841" s="104"/>
      <c r="AF54841" s="104"/>
      <c r="AG54841" s="104"/>
      <c r="AK54841" s="104"/>
      <c r="AL54841" s="104"/>
      <c r="AO54841" s="104"/>
      <c r="AP54841" s="104"/>
    </row>
    <row r="54842" spans="21:42" ht="15" customHeight="1" x14ac:dyDescent="0.25">
      <c r="U54842" s="104"/>
      <c r="AB54842" s="104"/>
      <c r="AC54842" s="104"/>
      <c r="AF54842" s="104"/>
      <c r="AG54842" s="104"/>
      <c r="AK54842" s="104"/>
      <c r="AL54842" s="104"/>
      <c r="AO54842" s="104"/>
      <c r="AP54842" s="104"/>
    </row>
    <row r="54843" spans="21:42" ht="15" customHeight="1" x14ac:dyDescent="0.25">
      <c r="U54843" s="104"/>
      <c r="AB54843" s="104"/>
      <c r="AC54843" s="104"/>
      <c r="AF54843" s="104"/>
      <c r="AG54843" s="104"/>
      <c r="AK54843" s="104"/>
      <c r="AL54843" s="104"/>
      <c r="AO54843" s="104"/>
      <c r="AP54843" s="104"/>
    </row>
    <row r="54844" spans="21:42" ht="15" customHeight="1" x14ac:dyDescent="0.25">
      <c r="U54844" s="104"/>
      <c r="AB54844" s="104"/>
      <c r="AC54844" s="104"/>
      <c r="AF54844" s="104"/>
      <c r="AG54844" s="104"/>
      <c r="AK54844" s="104"/>
      <c r="AL54844" s="104"/>
      <c r="AO54844" s="104"/>
      <c r="AP54844" s="104"/>
    </row>
    <row r="54845" spans="21:42" ht="15" customHeight="1" x14ac:dyDescent="0.25">
      <c r="U54845" s="104"/>
      <c r="AB54845" s="104"/>
      <c r="AC54845" s="104"/>
      <c r="AF54845" s="104"/>
      <c r="AG54845" s="104"/>
      <c r="AK54845" s="104"/>
      <c r="AL54845" s="104"/>
      <c r="AO54845" s="104"/>
      <c r="AP54845" s="104"/>
    </row>
    <row r="54846" spans="21:42" ht="15" customHeight="1" x14ac:dyDescent="0.25">
      <c r="U54846" s="104"/>
      <c r="AB54846" s="104"/>
      <c r="AC54846" s="104"/>
      <c r="AF54846" s="104"/>
      <c r="AG54846" s="104"/>
      <c r="AK54846" s="104"/>
      <c r="AL54846" s="104"/>
      <c r="AO54846" s="104"/>
      <c r="AP54846" s="104"/>
    </row>
    <row r="54847" spans="21:42" ht="15" customHeight="1" x14ac:dyDescent="0.25">
      <c r="U54847" s="104"/>
      <c r="AB54847" s="104"/>
      <c r="AC54847" s="104"/>
      <c r="AF54847" s="104"/>
      <c r="AG54847" s="104"/>
      <c r="AK54847" s="104"/>
      <c r="AL54847" s="104"/>
      <c r="AO54847" s="104"/>
      <c r="AP54847" s="104"/>
    </row>
    <row r="54848" spans="21:42" ht="15" customHeight="1" x14ac:dyDescent="0.25">
      <c r="U54848" s="104"/>
      <c r="AB54848" s="104"/>
      <c r="AC54848" s="104"/>
      <c r="AF54848" s="104"/>
      <c r="AG54848" s="104"/>
      <c r="AK54848" s="104"/>
      <c r="AL54848" s="104"/>
      <c r="AO54848" s="104"/>
      <c r="AP54848" s="104"/>
    </row>
    <row r="54849" spans="21:42" ht="15" customHeight="1" x14ac:dyDescent="0.25">
      <c r="U54849" s="104"/>
      <c r="AB54849" s="104"/>
      <c r="AC54849" s="104"/>
      <c r="AF54849" s="104"/>
      <c r="AG54849" s="104"/>
      <c r="AK54849" s="104"/>
      <c r="AL54849" s="104"/>
      <c r="AO54849" s="104"/>
      <c r="AP54849" s="104"/>
    </row>
    <row r="54850" spans="21:42" ht="15" customHeight="1" x14ac:dyDescent="0.25">
      <c r="U54850" s="104"/>
      <c r="AB54850" s="104"/>
      <c r="AC54850" s="104"/>
      <c r="AF54850" s="104"/>
      <c r="AG54850" s="104"/>
      <c r="AK54850" s="104"/>
      <c r="AL54850" s="104"/>
      <c r="AO54850" s="104"/>
      <c r="AP54850" s="104"/>
    </row>
    <row r="54851" spans="21:42" ht="15" customHeight="1" x14ac:dyDescent="0.25">
      <c r="U54851" s="104"/>
      <c r="AB54851" s="104"/>
      <c r="AC54851" s="104"/>
      <c r="AF54851" s="104"/>
      <c r="AG54851" s="104"/>
      <c r="AK54851" s="104"/>
      <c r="AL54851" s="104"/>
      <c r="AO54851" s="104"/>
      <c r="AP54851" s="104"/>
    </row>
    <row r="54852" spans="21:42" ht="15" customHeight="1" x14ac:dyDescent="0.25">
      <c r="U54852" s="104"/>
      <c r="AB54852" s="104"/>
      <c r="AC54852" s="104"/>
      <c r="AF54852" s="104"/>
      <c r="AG54852" s="104"/>
      <c r="AK54852" s="104"/>
      <c r="AL54852" s="104"/>
      <c r="AO54852" s="104"/>
      <c r="AP54852" s="104"/>
    </row>
    <row r="54853" spans="21:42" ht="15" customHeight="1" x14ac:dyDescent="0.25">
      <c r="U54853" s="104"/>
      <c r="AB54853" s="104"/>
      <c r="AC54853" s="104"/>
      <c r="AF54853" s="104"/>
      <c r="AG54853" s="104"/>
      <c r="AK54853" s="104"/>
      <c r="AL54853" s="104"/>
      <c r="AO54853" s="104"/>
      <c r="AP54853" s="104"/>
    </row>
    <row r="54854" spans="21:42" ht="15" customHeight="1" x14ac:dyDescent="0.25">
      <c r="U54854" s="104"/>
      <c r="AB54854" s="104"/>
      <c r="AC54854" s="104"/>
      <c r="AF54854" s="104"/>
      <c r="AG54854" s="104"/>
      <c r="AK54854" s="104"/>
      <c r="AL54854" s="104"/>
      <c r="AO54854" s="104"/>
      <c r="AP54854" s="104"/>
    </row>
    <row r="54855" spans="21:42" ht="15" customHeight="1" x14ac:dyDescent="0.25">
      <c r="U54855" s="104"/>
      <c r="AB54855" s="104"/>
      <c r="AC54855" s="104"/>
      <c r="AF54855" s="104"/>
      <c r="AG54855" s="104"/>
      <c r="AK54855" s="104"/>
      <c r="AL54855" s="104"/>
      <c r="AO54855" s="104"/>
      <c r="AP54855" s="104"/>
    </row>
    <row r="54856" spans="21:42" ht="15" customHeight="1" x14ac:dyDescent="0.25">
      <c r="U54856" s="104"/>
      <c r="AB54856" s="104"/>
      <c r="AC54856" s="104"/>
      <c r="AF54856" s="104"/>
      <c r="AG54856" s="104"/>
      <c r="AK54856" s="104"/>
      <c r="AL54856" s="104"/>
      <c r="AO54856" s="104"/>
      <c r="AP54856" s="104"/>
    </row>
    <row r="54857" spans="21:42" ht="15" customHeight="1" x14ac:dyDescent="0.25">
      <c r="U54857" s="104"/>
      <c r="AB54857" s="104"/>
      <c r="AC54857" s="104"/>
      <c r="AF54857" s="104"/>
      <c r="AG54857" s="104"/>
      <c r="AK54857" s="104"/>
      <c r="AL54857" s="104"/>
      <c r="AO54857" s="104"/>
      <c r="AP54857" s="104"/>
    </row>
    <row r="54858" spans="21:42" ht="15" customHeight="1" x14ac:dyDescent="0.25">
      <c r="U54858" s="104"/>
      <c r="AB54858" s="104"/>
      <c r="AC54858" s="104"/>
      <c r="AF54858" s="104"/>
      <c r="AG54858" s="104"/>
      <c r="AK54858" s="104"/>
      <c r="AL54858" s="104"/>
      <c r="AO54858" s="104"/>
      <c r="AP54858" s="104"/>
    </row>
    <row r="54859" spans="21:42" ht="15" customHeight="1" x14ac:dyDescent="0.25">
      <c r="U54859" s="104"/>
      <c r="AB54859" s="104"/>
      <c r="AC54859" s="104"/>
      <c r="AF54859" s="104"/>
      <c r="AG54859" s="104"/>
      <c r="AK54859" s="104"/>
      <c r="AL54859" s="104"/>
      <c r="AO54859" s="104"/>
      <c r="AP54859" s="104"/>
    </row>
    <row r="54860" spans="21:42" ht="15" customHeight="1" x14ac:dyDescent="0.25">
      <c r="U54860" s="104"/>
      <c r="AB54860" s="104"/>
      <c r="AC54860" s="104"/>
      <c r="AF54860" s="104"/>
      <c r="AG54860" s="104"/>
      <c r="AK54860" s="104"/>
      <c r="AL54860" s="104"/>
      <c r="AO54860" s="104"/>
      <c r="AP54860" s="104"/>
    </row>
    <row r="54861" spans="21:42" ht="15" customHeight="1" x14ac:dyDescent="0.25">
      <c r="U54861" s="104"/>
      <c r="AB54861" s="104"/>
      <c r="AC54861" s="104"/>
      <c r="AF54861" s="104"/>
      <c r="AG54861" s="104"/>
      <c r="AK54861" s="104"/>
      <c r="AL54861" s="104"/>
      <c r="AO54861" s="104"/>
      <c r="AP54861" s="104"/>
    </row>
    <row r="54862" spans="21:42" ht="15" customHeight="1" x14ac:dyDescent="0.25">
      <c r="U54862" s="104"/>
      <c r="AB54862" s="104"/>
      <c r="AC54862" s="104"/>
      <c r="AF54862" s="104"/>
      <c r="AG54862" s="104"/>
      <c r="AK54862" s="104"/>
      <c r="AL54862" s="104"/>
      <c r="AO54862" s="104"/>
      <c r="AP54862" s="104"/>
    </row>
    <row r="54863" spans="21:42" ht="15" customHeight="1" x14ac:dyDescent="0.25">
      <c r="U54863" s="104"/>
      <c r="AB54863" s="104"/>
      <c r="AC54863" s="104"/>
      <c r="AF54863" s="104"/>
      <c r="AG54863" s="104"/>
      <c r="AK54863" s="104"/>
      <c r="AL54863" s="104"/>
      <c r="AO54863" s="104"/>
      <c r="AP54863" s="104"/>
    </row>
    <row r="54864" spans="21:42" ht="15" customHeight="1" x14ac:dyDescent="0.25">
      <c r="U54864" s="104"/>
      <c r="AB54864" s="104"/>
      <c r="AC54864" s="104"/>
      <c r="AF54864" s="104"/>
      <c r="AG54864" s="104"/>
      <c r="AK54864" s="104"/>
      <c r="AL54864" s="104"/>
      <c r="AO54864" s="104"/>
      <c r="AP54864" s="104"/>
    </row>
    <row r="54865" spans="21:42" ht="15" customHeight="1" x14ac:dyDescent="0.25">
      <c r="U54865" s="104"/>
      <c r="AB54865" s="104"/>
      <c r="AC54865" s="104"/>
      <c r="AF54865" s="104"/>
      <c r="AG54865" s="104"/>
      <c r="AK54865" s="104"/>
      <c r="AL54865" s="104"/>
      <c r="AO54865" s="104"/>
      <c r="AP54865" s="104"/>
    </row>
    <row r="54866" spans="21:42" ht="15" customHeight="1" x14ac:dyDescent="0.25">
      <c r="U54866" s="104"/>
      <c r="AB54866" s="104"/>
      <c r="AC54866" s="104"/>
      <c r="AF54866" s="104"/>
      <c r="AG54866" s="104"/>
      <c r="AK54866" s="104"/>
      <c r="AL54866" s="104"/>
      <c r="AO54866" s="104"/>
      <c r="AP54866" s="104"/>
    </row>
    <row r="54867" spans="21:42" ht="15" customHeight="1" x14ac:dyDescent="0.25">
      <c r="U54867" s="104"/>
      <c r="AB54867" s="104"/>
      <c r="AC54867" s="104"/>
      <c r="AF54867" s="104"/>
      <c r="AG54867" s="104"/>
      <c r="AK54867" s="104"/>
      <c r="AL54867" s="104"/>
      <c r="AO54867" s="104"/>
      <c r="AP54867" s="104"/>
    </row>
    <row r="54868" spans="21:42" ht="15" customHeight="1" x14ac:dyDescent="0.25">
      <c r="U54868" s="104"/>
      <c r="AB54868" s="104"/>
      <c r="AC54868" s="104"/>
      <c r="AF54868" s="104"/>
      <c r="AG54868" s="104"/>
      <c r="AK54868" s="104"/>
      <c r="AL54868" s="104"/>
      <c r="AO54868" s="104"/>
      <c r="AP54868" s="104"/>
    </row>
    <row r="54869" spans="21:42" ht="15" customHeight="1" x14ac:dyDescent="0.25">
      <c r="U54869" s="104"/>
      <c r="AB54869" s="104"/>
      <c r="AC54869" s="104"/>
      <c r="AF54869" s="104"/>
      <c r="AG54869" s="104"/>
      <c r="AK54869" s="104"/>
      <c r="AL54869" s="104"/>
      <c r="AO54869" s="104"/>
      <c r="AP54869" s="104"/>
    </row>
    <row r="54870" spans="21:42" ht="15" customHeight="1" x14ac:dyDescent="0.25">
      <c r="U54870" s="104"/>
      <c r="AB54870" s="104"/>
      <c r="AC54870" s="104"/>
      <c r="AF54870" s="104"/>
      <c r="AG54870" s="104"/>
      <c r="AK54870" s="104"/>
      <c r="AL54870" s="104"/>
      <c r="AO54870" s="104"/>
      <c r="AP54870" s="104"/>
    </row>
    <row r="54871" spans="21:42" ht="15" customHeight="1" x14ac:dyDescent="0.25">
      <c r="U54871" s="104"/>
      <c r="AB54871" s="104"/>
      <c r="AC54871" s="104"/>
      <c r="AF54871" s="104"/>
      <c r="AG54871" s="104"/>
      <c r="AK54871" s="104"/>
      <c r="AL54871" s="104"/>
      <c r="AO54871" s="104"/>
      <c r="AP54871" s="104"/>
    </row>
    <row r="54872" spans="21:42" ht="15" customHeight="1" x14ac:dyDescent="0.25">
      <c r="U54872" s="104"/>
      <c r="AB54872" s="104"/>
      <c r="AC54872" s="104"/>
      <c r="AF54872" s="104"/>
      <c r="AG54872" s="104"/>
      <c r="AK54872" s="104"/>
      <c r="AL54872" s="104"/>
      <c r="AO54872" s="104"/>
      <c r="AP54872" s="104"/>
    </row>
    <row r="54873" spans="21:42" ht="15" customHeight="1" x14ac:dyDescent="0.25">
      <c r="U54873" s="104"/>
      <c r="AB54873" s="104"/>
      <c r="AC54873" s="104"/>
      <c r="AF54873" s="104"/>
      <c r="AG54873" s="104"/>
      <c r="AK54873" s="104"/>
      <c r="AL54873" s="104"/>
      <c r="AO54873" s="104"/>
      <c r="AP54873" s="104"/>
    </row>
    <row r="54874" spans="21:42" ht="15" customHeight="1" x14ac:dyDescent="0.25">
      <c r="U54874" s="104"/>
      <c r="AB54874" s="104"/>
      <c r="AC54874" s="104"/>
      <c r="AF54874" s="104"/>
      <c r="AG54874" s="104"/>
      <c r="AK54874" s="104"/>
      <c r="AL54874" s="104"/>
      <c r="AO54874" s="104"/>
      <c r="AP54874" s="104"/>
    </row>
    <row r="54875" spans="21:42" ht="15" customHeight="1" x14ac:dyDescent="0.25">
      <c r="U54875" s="104"/>
      <c r="AB54875" s="104"/>
      <c r="AC54875" s="104"/>
      <c r="AF54875" s="104"/>
      <c r="AG54875" s="104"/>
      <c r="AK54875" s="104"/>
      <c r="AL54875" s="104"/>
      <c r="AO54875" s="104"/>
      <c r="AP54875" s="104"/>
    </row>
    <row r="54876" spans="21:42" ht="15" customHeight="1" x14ac:dyDescent="0.25">
      <c r="U54876" s="104"/>
      <c r="AB54876" s="104"/>
      <c r="AC54876" s="104"/>
      <c r="AF54876" s="104"/>
      <c r="AG54876" s="104"/>
      <c r="AK54876" s="104"/>
      <c r="AL54876" s="104"/>
      <c r="AO54876" s="104"/>
      <c r="AP54876" s="104"/>
    </row>
    <row r="54877" spans="21:42" ht="15" customHeight="1" x14ac:dyDescent="0.25">
      <c r="U54877" s="104"/>
      <c r="AB54877" s="104"/>
      <c r="AC54877" s="104"/>
      <c r="AF54877" s="104"/>
      <c r="AG54877" s="104"/>
      <c r="AK54877" s="104"/>
      <c r="AL54877" s="104"/>
      <c r="AO54877" s="104"/>
      <c r="AP54877" s="104"/>
    </row>
    <row r="54878" spans="21:42" ht="15" customHeight="1" x14ac:dyDescent="0.25">
      <c r="U54878" s="104"/>
      <c r="AB54878" s="104"/>
      <c r="AC54878" s="104"/>
      <c r="AF54878" s="104"/>
      <c r="AG54878" s="104"/>
      <c r="AK54878" s="104"/>
      <c r="AL54878" s="104"/>
      <c r="AO54878" s="104"/>
      <c r="AP54878" s="104"/>
    </row>
    <row r="54879" spans="21:42" ht="15" customHeight="1" x14ac:dyDescent="0.25">
      <c r="U54879" s="104"/>
      <c r="AB54879" s="104"/>
      <c r="AC54879" s="104"/>
      <c r="AF54879" s="104"/>
      <c r="AG54879" s="104"/>
      <c r="AK54879" s="104"/>
      <c r="AL54879" s="104"/>
      <c r="AO54879" s="104"/>
      <c r="AP54879" s="104"/>
    </row>
    <row r="54880" spans="21:42" ht="15" customHeight="1" x14ac:dyDescent="0.25">
      <c r="U54880" s="104"/>
      <c r="AB54880" s="104"/>
      <c r="AC54880" s="104"/>
      <c r="AF54880" s="104"/>
      <c r="AG54880" s="104"/>
      <c r="AK54880" s="104"/>
      <c r="AL54880" s="104"/>
      <c r="AO54880" s="104"/>
      <c r="AP54880" s="104"/>
    </row>
    <row r="54881" spans="21:42" ht="15" customHeight="1" x14ac:dyDescent="0.25">
      <c r="U54881" s="104"/>
      <c r="AB54881" s="104"/>
      <c r="AC54881" s="104"/>
      <c r="AF54881" s="104"/>
      <c r="AG54881" s="104"/>
      <c r="AK54881" s="104"/>
      <c r="AL54881" s="104"/>
      <c r="AO54881" s="104"/>
      <c r="AP54881" s="104"/>
    </row>
    <row r="54882" spans="21:42" ht="15" customHeight="1" x14ac:dyDescent="0.25">
      <c r="U54882" s="104"/>
      <c r="AB54882" s="104"/>
      <c r="AC54882" s="104"/>
      <c r="AF54882" s="104"/>
      <c r="AG54882" s="104"/>
      <c r="AK54882" s="104"/>
      <c r="AL54882" s="104"/>
      <c r="AO54882" s="104"/>
      <c r="AP54882" s="104"/>
    </row>
    <row r="54883" spans="21:42" ht="15" customHeight="1" x14ac:dyDescent="0.25">
      <c r="U54883" s="104"/>
      <c r="AB54883" s="104"/>
      <c r="AC54883" s="104"/>
      <c r="AF54883" s="104"/>
      <c r="AG54883" s="104"/>
      <c r="AK54883" s="104"/>
      <c r="AL54883" s="104"/>
      <c r="AO54883" s="104"/>
      <c r="AP54883" s="104"/>
    </row>
    <row r="54884" spans="21:42" ht="15" customHeight="1" x14ac:dyDescent="0.25">
      <c r="U54884" s="104"/>
      <c r="AB54884" s="104"/>
      <c r="AC54884" s="104"/>
      <c r="AF54884" s="104"/>
      <c r="AG54884" s="104"/>
      <c r="AK54884" s="104"/>
      <c r="AL54884" s="104"/>
      <c r="AO54884" s="104"/>
      <c r="AP54884" s="104"/>
    </row>
    <row r="54885" spans="21:42" ht="15" customHeight="1" x14ac:dyDescent="0.25">
      <c r="U54885" s="104"/>
      <c r="AB54885" s="104"/>
      <c r="AC54885" s="104"/>
      <c r="AF54885" s="104"/>
      <c r="AG54885" s="104"/>
      <c r="AK54885" s="104"/>
      <c r="AL54885" s="104"/>
      <c r="AO54885" s="104"/>
      <c r="AP54885" s="104"/>
    </row>
    <row r="54886" spans="21:42" ht="15" customHeight="1" x14ac:dyDescent="0.25">
      <c r="U54886" s="104"/>
      <c r="AB54886" s="104"/>
      <c r="AC54886" s="104"/>
      <c r="AF54886" s="104"/>
      <c r="AG54886" s="104"/>
      <c r="AK54886" s="104"/>
      <c r="AL54886" s="104"/>
      <c r="AO54886" s="104"/>
      <c r="AP54886" s="104"/>
    </row>
    <row r="54887" spans="21:42" ht="15" customHeight="1" x14ac:dyDescent="0.25">
      <c r="U54887" s="104"/>
      <c r="AB54887" s="104"/>
      <c r="AC54887" s="104"/>
      <c r="AF54887" s="104"/>
      <c r="AG54887" s="104"/>
      <c r="AK54887" s="104"/>
      <c r="AL54887" s="104"/>
      <c r="AO54887" s="104"/>
      <c r="AP54887" s="104"/>
    </row>
    <row r="54888" spans="21:42" ht="15" customHeight="1" x14ac:dyDescent="0.25">
      <c r="U54888" s="104"/>
      <c r="AB54888" s="104"/>
      <c r="AC54888" s="104"/>
      <c r="AF54888" s="104"/>
      <c r="AG54888" s="104"/>
      <c r="AK54888" s="104"/>
      <c r="AL54888" s="104"/>
      <c r="AO54888" s="104"/>
      <c r="AP54888" s="104"/>
    </row>
    <row r="54889" spans="21:42" ht="15" customHeight="1" x14ac:dyDescent="0.25">
      <c r="U54889" s="104"/>
      <c r="AB54889" s="104"/>
      <c r="AC54889" s="104"/>
      <c r="AF54889" s="104"/>
      <c r="AG54889" s="104"/>
      <c r="AK54889" s="104"/>
      <c r="AL54889" s="104"/>
      <c r="AO54889" s="104"/>
      <c r="AP54889" s="104"/>
    </row>
    <row r="54890" spans="21:42" ht="15" customHeight="1" x14ac:dyDescent="0.25">
      <c r="U54890" s="104"/>
      <c r="AB54890" s="104"/>
      <c r="AC54890" s="104"/>
      <c r="AF54890" s="104"/>
      <c r="AG54890" s="104"/>
      <c r="AK54890" s="104"/>
      <c r="AL54890" s="104"/>
      <c r="AO54890" s="104"/>
      <c r="AP54890" s="104"/>
    </row>
    <row r="54891" spans="21:42" ht="15" customHeight="1" x14ac:dyDescent="0.25">
      <c r="U54891" s="104"/>
      <c r="AB54891" s="104"/>
      <c r="AC54891" s="104"/>
      <c r="AF54891" s="104"/>
      <c r="AG54891" s="104"/>
      <c r="AK54891" s="104"/>
      <c r="AL54891" s="104"/>
      <c r="AO54891" s="104"/>
      <c r="AP54891" s="104"/>
    </row>
    <row r="54892" spans="21:42" ht="15" customHeight="1" x14ac:dyDescent="0.25">
      <c r="U54892" s="104"/>
      <c r="AB54892" s="104"/>
      <c r="AC54892" s="104"/>
      <c r="AF54892" s="104"/>
      <c r="AG54892" s="104"/>
      <c r="AK54892" s="104"/>
      <c r="AL54892" s="104"/>
      <c r="AO54892" s="104"/>
      <c r="AP54892" s="104"/>
    </row>
    <row r="54893" spans="21:42" ht="15" customHeight="1" x14ac:dyDescent="0.25">
      <c r="U54893" s="104"/>
      <c r="AB54893" s="104"/>
      <c r="AC54893" s="104"/>
      <c r="AF54893" s="104"/>
      <c r="AG54893" s="104"/>
      <c r="AK54893" s="104"/>
      <c r="AL54893" s="104"/>
      <c r="AO54893" s="104"/>
      <c r="AP54893" s="104"/>
    </row>
    <row r="54894" spans="21:42" ht="15" customHeight="1" x14ac:dyDescent="0.25">
      <c r="U54894" s="104"/>
      <c r="AB54894" s="104"/>
      <c r="AC54894" s="104"/>
      <c r="AF54894" s="104"/>
      <c r="AG54894" s="104"/>
      <c r="AK54894" s="104"/>
      <c r="AL54894" s="104"/>
      <c r="AO54894" s="104"/>
      <c r="AP54894" s="104"/>
    </row>
    <row r="54895" spans="21:42" ht="15" customHeight="1" x14ac:dyDescent="0.25">
      <c r="U54895" s="104"/>
      <c r="AB54895" s="104"/>
      <c r="AC54895" s="104"/>
      <c r="AF54895" s="104"/>
      <c r="AG54895" s="104"/>
      <c r="AK54895" s="104"/>
      <c r="AL54895" s="104"/>
      <c r="AO54895" s="104"/>
      <c r="AP54895" s="104"/>
    </row>
    <row r="54896" spans="21:42" ht="15" customHeight="1" x14ac:dyDescent="0.25">
      <c r="U54896" s="104"/>
      <c r="AB54896" s="104"/>
      <c r="AC54896" s="104"/>
      <c r="AF54896" s="104"/>
      <c r="AG54896" s="104"/>
      <c r="AK54896" s="104"/>
      <c r="AL54896" s="104"/>
      <c r="AO54896" s="104"/>
      <c r="AP54896" s="104"/>
    </row>
    <row r="54897" spans="21:42" ht="15" customHeight="1" x14ac:dyDescent="0.25">
      <c r="U54897" s="104"/>
      <c r="AB54897" s="104"/>
      <c r="AC54897" s="104"/>
      <c r="AF54897" s="104"/>
      <c r="AG54897" s="104"/>
      <c r="AK54897" s="104"/>
      <c r="AL54897" s="104"/>
      <c r="AO54897" s="104"/>
      <c r="AP54897" s="104"/>
    </row>
    <row r="54898" spans="21:42" ht="15" customHeight="1" x14ac:dyDescent="0.25">
      <c r="U54898" s="104"/>
      <c r="AB54898" s="104"/>
      <c r="AC54898" s="104"/>
      <c r="AF54898" s="104"/>
      <c r="AG54898" s="104"/>
      <c r="AK54898" s="104"/>
      <c r="AL54898" s="104"/>
      <c r="AO54898" s="104"/>
      <c r="AP54898" s="104"/>
    </row>
    <row r="54899" spans="21:42" ht="15" customHeight="1" x14ac:dyDescent="0.25">
      <c r="U54899" s="104"/>
      <c r="AB54899" s="104"/>
      <c r="AC54899" s="104"/>
      <c r="AF54899" s="104"/>
      <c r="AG54899" s="104"/>
      <c r="AK54899" s="104"/>
      <c r="AL54899" s="104"/>
      <c r="AO54899" s="104"/>
      <c r="AP54899" s="104"/>
    </row>
    <row r="54900" spans="21:42" ht="15" customHeight="1" x14ac:dyDescent="0.25">
      <c r="U54900" s="104"/>
      <c r="AB54900" s="104"/>
      <c r="AC54900" s="104"/>
      <c r="AF54900" s="104"/>
      <c r="AG54900" s="104"/>
      <c r="AK54900" s="104"/>
      <c r="AL54900" s="104"/>
      <c r="AO54900" s="104"/>
      <c r="AP54900" s="104"/>
    </row>
    <row r="54901" spans="21:42" ht="15" customHeight="1" x14ac:dyDescent="0.25">
      <c r="U54901" s="104"/>
      <c r="AB54901" s="104"/>
      <c r="AC54901" s="104"/>
      <c r="AF54901" s="104"/>
      <c r="AG54901" s="104"/>
      <c r="AK54901" s="104"/>
      <c r="AL54901" s="104"/>
      <c r="AO54901" s="104"/>
      <c r="AP54901" s="104"/>
    </row>
    <row r="54902" spans="21:42" ht="15" customHeight="1" x14ac:dyDescent="0.25">
      <c r="U54902" s="104"/>
      <c r="AB54902" s="104"/>
      <c r="AC54902" s="104"/>
      <c r="AF54902" s="104"/>
      <c r="AG54902" s="104"/>
      <c r="AK54902" s="104"/>
      <c r="AL54902" s="104"/>
      <c r="AO54902" s="104"/>
      <c r="AP54902" s="104"/>
    </row>
    <row r="54903" spans="21:42" ht="15" customHeight="1" x14ac:dyDescent="0.25">
      <c r="U54903" s="104"/>
      <c r="AB54903" s="104"/>
      <c r="AC54903" s="104"/>
      <c r="AF54903" s="104"/>
      <c r="AG54903" s="104"/>
      <c r="AK54903" s="104"/>
      <c r="AL54903" s="104"/>
      <c r="AO54903" s="104"/>
      <c r="AP54903" s="104"/>
    </row>
    <row r="54904" spans="21:42" ht="15" customHeight="1" x14ac:dyDescent="0.25">
      <c r="U54904" s="104"/>
      <c r="AB54904" s="104"/>
      <c r="AC54904" s="104"/>
      <c r="AF54904" s="104"/>
      <c r="AG54904" s="104"/>
      <c r="AK54904" s="104"/>
      <c r="AL54904" s="104"/>
      <c r="AO54904" s="104"/>
      <c r="AP54904" s="104"/>
    </row>
    <row r="54905" spans="21:42" ht="15" customHeight="1" x14ac:dyDescent="0.25">
      <c r="U54905" s="104"/>
      <c r="AB54905" s="104"/>
      <c r="AC54905" s="104"/>
      <c r="AF54905" s="104"/>
      <c r="AG54905" s="104"/>
      <c r="AK54905" s="104"/>
      <c r="AL54905" s="104"/>
      <c r="AO54905" s="104"/>
      <c r="AP54905" s="104"/>
    </row>
    <row r="54906" spans="21:42" ht="15" customHeight="1" x14ac:dyDescent="0.25">
      <c r="U54906" s="104"/>
      <c r="AB54906" s="104"/>
      <c r="AC54906" s="104"/>
      <c r="AF54906" s="104"/>
      <c r="AG54906" s="104"/>
      <c r="AK54906" s="104"/>
      <c r="AL54906" s="104"/>
      <c r="AO54906" s="104"/>
      <c r="AP54906" s="104"/>
    </row>
    <row r="54907" spans="21:42" ht="15" customHeight="1" x14ac:dyDescent="0.25">
      <c r="U54907" s="104"/>
      <c r="AB54907" s="104"/>
      <c r="AC54907" s="104"/>
      <c r="AF54907" s="104"/>
      <c r="AG54907" s="104"/>
      <c r="AK54907" s="104"/>
      <c r="AL54907" s="104"/>
      <c r="AO54907" s="104"/>
      <c r="AP54907" s="104"/>
    </row>
    <row r="54908" spans="21:42" ht="15" customHeight="1" x14ac:dyDescent="0.25">
      <c r="U54908" s="104"/>
      <c r="AB54908" s="104"/>
      <c r="AC54908" s="104"/>
      <c r="AF54908" s="104"/>
      <c r="AG54908" s="104"/>
      <c r="AK54908" s="104"/>
      <c r="AL54908" s="104"/>
      <c r="AO54908" s="104"/>
      <c r="AP54908" s="104"/>
    </row>
    <row r="54909" spans="21:42" ht="15" customHeight="1" x14ac:dyDescent="0.25">
      <c r="U54909" s="104"/>
      <c r="AB54909" s="104"/>
      <c r="AC54909" s="104"/>
      <c r="AF54909" s="104"/>
      <c r="AG54909" s="104"/>
      <c r="AK54909" s="104"/>
      <c r="AL54909" s="104"/>
      <c r="AO54909" s="104"/>
      <c r="AP54909" s="104"/>
    </row>
    <row r="54910" spans="21:42" ht="15" customHeight="1" x14ac:dyDescent="0.25">
      <c r="U54910" s="104"/>
      <c r="AB54910" s="104"/>
      <c r="AC54910" s="104"/>
      <c r="AF54910" s="104"/>
      <c r="AG54910" s="104"/>
      <c r="AK54910" s="104"/>
      <c r="AL54910" s="104"/>
      <c r="AO54910" s="104"/>
      <c r="AP54910" s="104"/>
    </row>
    <row r="54911" spans="21:42" ht="15" customHeight="1" x14ac:dyDescent="0.25">
      <c r="U54911" s="104"/>
      <c r="AB54911" s="104"/>
      <c r="AC54911" s="104"/>
      <c r="AF54911" s="104"/>
      <c r="AG54911" s="104"/>
      <c r="AK54911" s="104"/>
      <c r="AL54911" s="104"/>
      <c r="AO54911" s="104"/>
      <c r="AP54911" s="104"/>
    </row>
    <row r="54912" spans="21:42" ht="15" customHeight="1" x14ac:dyDescent="0.25">
      <c r="U54912" s="104"/>
      <c r="AB54912" s="104"/>
      <c r="AC54912" s="104"/>
      <c r="AF54912" s="104"/>
      <c r="AG54912" s="104"/>
      <c r="AK54912" s="104"/>
      <c r="AL54912" s="104"/>
      <c r="AO54912" s="104"/>
      <c r="AP54912" s="104"/>
    </row>
    <row r="54913" spans="21:42" ht="15" customHeight="1" x14ac:dyDescent="0.25">
      <c r="U54913" s="104"/>
      <c r="AB54913" s="104"/>
      <c r="AC54913" s="104"/>
      <c r="AF54913" s="104"/>
      <c r="AG54913" s="104"/>
      <c r="AK54913" s="104"/>
      <c r="AL54913" s="104"/>
      <c r="AO54913" s="104"/>
      <c r="AP54913" s="104"/>
    </row>
    <row r="54914" spans="21:42" ht="15" customHeight="1" x14ac:dyDescent="0.25">
      <c r="U54914" s="104"/>
      <c r="AB54914" s="104"/>
      <c r="AC54914" s="104"/>
      <c r="AF54914" s="104"/>
      <c r="AG54914" s="104"/>
      <c r="AK54914" s="104"/>
      <c r="AL54914" s="104"/>
      <c r="AO54914" s="104"/>
      <c r="AP54914" s="104"/>
    </row>
    <row r="54915" spans="21:42" ht="15" customHeight="1" x14ac:dyDescent="0.25">
      <c r="U54915" s="104"/>
      <c r="AB54915" s="104"/>
      <c r="AC54915" s="104"/>
      <c r="AF54915" s="104"/>
      <c r="AG54915" s="104"/>
      <c r="AK54915" s="104"/>
      <c r="AL54915" s="104"/>
      <c r="AO54915" s="104"/>
      <c r="AP54915" s="104"/>
    </row>
    <row r="54916" spans="21:42" ht="15" customHeight="1" x14ac:dyDescent="0.25">
      <c r="U54916" s="104"/>
      <c r="AB54916" s="104"/>
      <c r="AC54916" s="104"/>
      <c r="AF54916" s="104"/>
      <c r="AG54916" s="104"/>
      <c r="AK54916" s="104"/>
      <c r="AL54916" s="104"/>
      <c r="AO54916" s="104"/>
      <c r="AP54916" s="104"/>
    </row>
    <row r="54917" spans="21:42" ht="15" customHeight="1" x14ac:dyDescent="0.25">
      <c r="U54917" s="104"/>
      <c r="AB54917" s="104"/>
      <c r="AC54917" s="104"/>
      <c r="AF54917" s="104"/>
      <c r="AG54917" s="104"/>
      <c r="AK54917" s="104"/>
      <c r="AL54917" s="104"/>
      <c r="AO54917" s="104"/>
      <c r="AP54917" s="104"/>
    </row>
    <row r="54918" spans="21:42" ht="15" customHeight="1" x14ac:dyDescent="0.25">
      <c r="U54918" s="104"/>
      <c r="AB54918" s="104"/>
      <c r="AC54918" s="104"/>
      <c r="AF54918" s="104"/>
      <c r="AG54918" s="104"/>
      <c r="AK54918" s="104"/>
      <c r="AL54918" s="104"/>
      <c r="AO54918" s="104"/>
      <c r="AP54918" s="104"/>
    </row>
    <row r="54919" spans="21:42" ht="15" customHeight="1" x14ac:dyDescent="0.25">
      <c r="U54919" s="104"/>
      <c r="AB54919" s="104"/>
      <c r="AC54919" s="104"/>
      <c r="AF54919" s="104"/>
      <c r="AG54919" s="104"/>
      <c r="AK54919" s="104"/>
      <c r="AL54919" s="104"/>
      <c r="AO54919" s="104"/>
      <c r="AP54919" s="104"/>
    </row>
    <row r="54920" spans="21:42" ht="15" customHeight="1" x14ac:dyDescent="0.25">
      <c r="U54920" s="104"/>
      <c r="AB54920" s="104"/>
      <c r="AC54920" s="104"/>
      <c r="AF54920" s="104"/>
      <c r="AG54920" s="104"/>
      <c r="AK54920" s="104"/>
      <c r="AL54920" s="104"/>
      <c r="AO54920" s="104"/>
      <c r="AP54920" s="104"/>
    </row>
    <row r="54921" spans="21:42" ht="15" customHeight="1" x14ac:dyDescent="0.25">
      <c r="U54921" s="104"/>
      <c r="AB54921" s="104"/>
      <c r="AC54921" s="104"/>
      <c r="AF54921" s="104"/>
      <c r="AG54921" s="104"/>
      <c r="AK54921" s="104"/>
      <c r="AL54921" s="104"/>
      <c r="AO54921" s="104"/>
      <c r="AP54921" s="104"/>
    </row>
    <row r="54922" spans="21:42" ht="15" customHeight="1" x14ac:dyDescent="0.25">
      <c r="U54922" s="104"/>
      <c r="AB54922" s="104"/>
      <c r="AC54922" s="104"/>
      <c r="AF54922" s="104"/>
      <c r="AG54922" s="104"/>
      <c r="AK54922" s="104"/>
      <c r="AL54922" s="104"/>
      <c r="AO54922" s="104"/>
      <c r="AP54922" s="104"/>
    </row>
    <row r="54923" spans="21:42" ht="15" customHeight="1" x14ac:dyDescent="0.25">
      <c r="U54923" s="104"/>
      <c r="AB54923" s="104"/>
      <c r="AC54923" s="104"/>
      <c r="AF54923" s="104"/>
      <c r="AG54923" s="104"/>
      <c r="AK54923" s="104"/>
      <c r="AL54923" s="104"/>
      <c r="AO54923" s="104"/>
      <c r="AP54923" s="104"/>
    </row>
    <row r="54924" spans="21:42" ht="15" customHeight="1" x14ac:dyDescent="0.25">
      <c r="U54924" s="104"/>
      <c r="AB54924" s="104"/>
      <c r="AC54924" s="104"/>
      <c r="AF54924" s="104"/>
      <c r="AG54924" s="104"/>
      <c r="AK54924" s="104"/>
      <c r="AL54924" s="104"/>
      <c r="AO54924" s="104"/>
      <c r="AP54924" s="104"/>
    </row>
    <row r="54925" spans="21:42" ht="15" customHeight="1" x14ac:dyDescent="0.25">
      <c r="U54925" s="104"/>
      <c r="AB54925" s="104"/>
      <c r="AC54925" s="104"/>
      <c r="AF54925" s="104"/>
      <c r="AG54925" s="104"/>
      <c r="AK54925" s="104"/>
      <c r="AL54925" s="104"/>
      <c r="AO54925" s="104"/>
      <c r="AP54925" s="104"/>
    </row>
    <row r="54926" spans="21:42" ht="15" customHeight="1" x14ac:dyDescent="0.25">
      <c r="U54926" s="104"/>
      <c r="AB54926" s="104"/>
      <c r="AC54926" s="104"/>
      <c r="AF54926" s="104"/>
      <c r="AG54926" s="104"/>
      <c r="AK54926" s="104"/>
      <c r="AL54926" s="104"/>
      <c r="AO54926" s="104"/>
      <c r="AP54926" s="104"/>
    </row>
    <row r="54927" spans="21:42" ht="15" customHeight="1" x14ac:dyDescent="0.25">
      <c r="U54927" s="104"/>
      <c r="AB54927" s="104"/>
      <c r="AC54927" s="104"/>
      <c r="AF54927" s="104"/>
      <c r="AG54927" s="104"/>
      <c r="AK54927" s="104"/>
      <c r="AL54927" s="104"/>
      <c r="AO54927" s="104"/>
      <c r="AP54927" s="104"/>
    </row>
    <row r="54928" spans="21:42" ht="15" customHeight="1" x14ac:dyDescent="0.25">
      <c r="U54928" s="104"/>
      <c r="AB54928" s="104"/>
      <c r="AC54928" s="104"/>
      <c r="AF54928" s="104"/>
      <c r="AG54928" s="104"/>
      <c r="AK54928" s="104"/>
      <c r="AL54928" s="104"/>
      <c r="AO54928" s="104"/>
      <c r="AP54928" s="104"/>
    </row>
    <row r="54929" spans="21:42" ht="15" customHeight="1" x14ac:dyDescent="0.25">
      <c r="U54929" s="104"/>
      <c r="AB54929" s="104"/>
      <c r="AC54929" s="104"/>
      <c r="AF54929" s="104"/>
      <c r="AG54929" s="104"/>
      <c r="AK54929" s="104"/>
      <c r="AL54929" s="104"/>
      <c r="AO54929" s="104"/>
      <c r="AP54929" s="104"/>
    </row>
    <row r="54930" spans="21:42" ht="15" customHeight="1" x14ac:dyDescent="0.25">
      <c r="U54930" s="104"/>
      <c r="AB54930" s="104"/>
      <c r="AC54930" s="104"/>
      <c r="AF54930" s="104"/>
      <c r="AG54930" s="104"/>
      <c r="AK54930" s="104"/>
      <c r="AL54930" s="104"/>
      <c r="AO54930" s="104"/>
      <c r="AP54930" s="104"/>
    </row>
    <row r="54931" spans="21:42" ht="15" customHeight="1" x14ac:dyDescent="0.25">
      <c r="U54931" s="104"/>
      <c r="AB54931" s="104"/>
      <c r="AC54931" s="104"/>
      <c r="AF54931" s="104"/>
      <c r="AG54931" s="104"/>
      <c r="AK54931" s="104"/>
      <c r="AL54931" s="104"/>
      <c r="AO54931" s="104"/>
      <c r="AP54931" s="104"/>
    </row>
    <row r="54932" spans="21:42" ht="15" customHeight="1" x14ac:dyDescent="0.25">
      <c r="U54932" s="104"/>
      <c r="AB54932" s="104"/>
      <c r="AC54932" s="104"/>
      <c r="AF54932" s="104"/>
      <c r="AG54932" s="104"/>
      <c r="AK54932" s="104"/>
      <c r="AL54932" s="104"/>
      <c r="AO54932" s="104"/>
      <c r="AP54932" s="104"/>
    </row>
    <row r="54933" spans="21:42" ht="15" customHeight="1" x14ac:dyDescent="0.25">
      <c r="U54933" s="104"/>
      <c r="AB54933" s="104"/>
      <c r="AC54933" s="104"/>
      <c r="AF54933" s="104"/>
      <c r="AG54933" s="104"/>
      <c r="AK54933" s="104"/>
      <c r="AL54933" s="104"/>
      <c r="AO54933" s="104"/>
      <c r="AP54933" s="104"/>
    </row>
    <row r="54934" spans="21:42" ht="15" customHeight="1" x14ac:dyDescent="0.25">
      <c r="U54934" s="104"/>
      <c r="AB54934" s="104"/>
      <c r="AC54934" s="104"/>
      <c r="AF54934" s="104"/>
      <c r="AG54934" s="104"/>
      <c r="AK54934" s="104"/>
      <c r="AL54934" s="104"/>
      <c r="AO54934" s="104"/>
      <c r="AP54934" s="104"/>
    </row>
    <row r="54935" spans="21:42" ht="15" customHeight="1" x14ac:dyDescent="0.25">
      <c r="U54935" s="104"/>
      <c r="AB54935" s="104"/>
      <c r="AC54935" s="104"/>
      <c r="AF54935" s="104"/>
      <c r="AG54935" s="104"/>
      <c r="AK54935" s="104"/>
      <c r="AL54935" s="104"/>
      <c r="AO54935" s="104"/>
      <c r="AP54935" s="104"/>
    </row>
    <row r="54936" spans="21:42" ht="15" customHeight="1" x14ac:dyDescent="0.25">
      <c r="U54936" s="104"/>
      <c r="AB54936" s="104"/>
      <c r="AC54936" s="104"/>
      <c r="AF54936" s="104"/>
      <c r="AG54936" s="104"/>
      <c r="AK54936" s="104"/>
      <c r="AL54936" s="104"/>
      <c r="AO54936" s="104"/>
      <c r="AP54936" s="104"/>
    </row>
    <row r="54937" spans="21:42" ht="15" customHeight="1" x14ac:dyDescent="0.25">
      <c r="U54937" s="104"/>
      <c r="AB54937" s="104"/>
      <c r="AC54937" s="104"/>
      <c r="AF54937" s="104"/>
      <c r="AG54937" s="104"/>
      <c r="AK54937" s="104"/>
      <c r="AL54937" s="104"/>
      <c r="AO54937" s="104"/>
      <c r="AP54937" s="104"/>
    </row>
    <row r="54938" spans="21:42" ht="15" customHeight="1" x14ac:dyDescent="0.25">
      <c r="U54938" s="104"/>
      <c r="AB54938" s="104"/>
      <c r="AC54938" s="104"/>
      <c r="AF54938" s="104"/>
      <c r="AG54938" s="104"/>
      <c r="AK54938" s="104"/>
      <c r="AL54938" s="104"/>
      <c r="AO54938" s="104"/>
      <c r="AP54938" s="104"/>
    </row>
    <row r="54939" spans="21:42" ht="15" customHeight="1" x14ac:dyDescent="0.25">
      <c r="U54939" s="104"/>
      <c r="AB54939" s="104"/>
      <c r="AC54939" s="104"/>
      <c r="AF54939" s="104"/>
      <c r="AG54939" s="104"/>
      <c r="AK54939" s="104"/>
      <c r="AL54939" s="104"/>
      <c r="AO54939" s="104"/>
      <c r="AP54939" s="104"/>
    </row>
    <row r="54940" spans="21:42" ht="15" customHeight="1" x14ac:dyDescent="0.25">
      <c r="U54940" s="104"/>
      <c r="AB54940" s="104"/>
      <c r="AC54940" s="104"/>
      <c r="AF54940" s="104"/>
      <c r="AG54940" s="104"/>
      <c r="AK54940" s="104"/>
      <c r="AL54940" s="104"/>
      <c r="AO54940" s="104"/>
      <c r="AP54940" s="104"/>
    </row>
    <row r="54941" spans="21:42" ht="15" customHeight="1" x14ac:dyDescent="0.25">
      <c r="U54941" s="104"/>
      <c r="AB54941" s="104"/>
      <c r="AC54941" s="104"/>
      <c r="AF54941" s="104"/>
      <c r="AG54941" s="104"/>
      <c r="AK54941" s="104"/>
      <c r="AL54941" s="104"/>
      <c r="AO54941" s="104"/>
      <c r="AP54941" s="104"/>
    </row>
    <row r="54942" spans="21:42" ht="15" customHeight="1" x14ac:dyDescent="0.25">
      <c r="U54942" s="104"/>
      <c r="AB54942" s="104"/>
      <c r="AC54942" s="104"/>
      <c r="AF54942" s="104"/>
      <c r="AG54942" s="104"/>
      <c r="AK54942" s="104"/>
      <c r="AL54942" s="104"/>
      <c r="AO54942" s="104"/>
      <c r="AP54942" s="104"/>
    </row>
    <row r="54943" spans="21:42" ht="15" customHeight="1" x14ac:dyDescent="0.25">
      <c r="U54943" s="104"/>
      <c r="AB54943" s="104"/>
      <c r="AC54943" s="104"/>
      <c r="AF54943" s="104"/>
      <c r="AG54943" s="104"/>
      <c r="AK54943" s="104"/>
      <c r="AL54943" s="104"/>
      <c r="AO54943" s="104"/>
      <c r="AP54943" s="104"/>
    </row>
    <row r="54944" spans="21:42" ht="15" customHeight="1" x14ac:dyDescent="0.25">
      <c r="U54944" s="104"/>
      <c r="AB54944" s="104"/>
      <c r="AC54944" s="104"/>
      <c r="AF54944" s="104"/>
      <c r="AG54944" s="104"/>
      <c r="AK54944" s="104"/>
      <c r="AL54944" s="104"/>
      <c r="AO54944" s="104"/>
      <c r="AP54944" s="104"/>
    </row>
    <row r="54945" spans="21:42" ht="15" customHeight="1" x14ac:dyDescent="0.25">
      <c r="U54945" s="104"/>
      <c r="AB54945" s="104"/>
      <c r="AC54945" s="104"/>
      <c r="AF54945" s="104"/>
      <c r="AG54945" s="104"/>
      <c r="AK54945" s="104"/>
      <c r="AL54945" s="104"/>
      <c r="AO54945" s="104"/>
      <c r="AP54945" s="104"/>
    </row>
    <row r="54946" spans="21:42" ht="15" customHeight="1" x14ac:dyDescent="0.25">
      <c r="U54946" s="104"/>
      <c r="AB54946" s="104"/>
      <c r="AC54946" s="104"/>
      <c r="AF54946" s="104"/>
      <c r="AG54946" s="104"/>
      <c r="AK54946" s="104"/>
      <c r="AL54946" s="104"/>
      <c r="AO54946" s="104"/>
      <c r="AP54946" s="104"/>
    </row>
    <row r="54947" spans="21:42" ht="15" customHeight="1" x14ac:dyDescent="0.25">
      <c r="U54947" s="104"/>
      <c r="AB54947" s="104"/>
      <c r="AC54947" s="104"/>
      <c r="AF54947" s="104"/>
      <c r="AG54947" s="104"/>
      <c r="AK54947" s="104"/>
      <c r="AL54947" s="104"/>
      <c r="AO54947" s="104"/>
      <c r="AP54947" s="104"/>
    </row>
    <row r="54948" spans="21:42" ht="15" customHeight="1" x14ac:dyDescent="0.25">
      <c r="U54948" s="104"/>
      <c r="AB54948" s="104"/>
      <c r="AC54948" s="104"/>
      <c r="AF54948" s="104"/>
      <c r="AG54948" s="104"/>
      <c r="AK54948" s="104"/>
      <c r="AL54948" s="104"/>
      <c r="AO54948" s="104"/>
      <c r="AP54948" s="104"/>
    </row>
    <row r="54949" spans="21:42" ht="15" customHeight="1" x14ac:dyDescent="0.25">
      <c r="U54949" s="104"/>
      <c r="AB54949" s="104"/>
      <c r="AC54949" s="104"/>
      <c r="AF54949" s="104"/>
      <c r="AG54949" s="104"/>
      <c r="AK54949" s="104"/>
      <c r="AL54949" s="104"/>
      <c r="AO54949" s="104"/>
      <c r="AP54949" s="104"/>
    </row>
    <row r="54950" spans="21:42" ht="15" customHeight="1" x14ac:dyDescent="0.25">
      <c r="U54950" s="104"/>
      <c r="AB54950" s="104"/>
      <c r="AC54950" s="104"/>
      <c r="AF54950" s="104"/>
      <c r="AG54950" s="104"/>
      <c r="AK54950" s="104"/>
      <c r="AL54950" s="104"/>
      <c r="AO54950" s="104"/>
      <c r="AP54950" s="104"/>
    </row>
    <row r="54951" spans="21:42" ht="15" customHeight="1" x14ac:dyDescent="0.25">
      <c r="U54951" s="104"/>
      <c r="AB54951" s="104"/>
      <c r="AC54951" s="104"/>
      <c r="AF54951" s="104"/>
      <c r="AG54951" s="104"/>
      <c r="AK54951" s="104"/>
      <c r="AL54951" s="104"/>
      <c r="AO54951" s="104"/>
      <c r="AP54951" s="104"/>
    </row>
    <row r="54952" spans="21:42" ht="15" customHeight="1" x14ac:dyDescent="0.25">
      <c r="U54952" s="104"/>
      <c r="AB54952" s="104"/>
      <c r="AC54952" s="104"/>
      <c r="AF54952" s="104"/>
      <c r="AG54952" s="104"/>
      <c r="AK54952" s="104"/>
      <c r="AL54952" s="104"/>
      <c r="AO54952" s="104"/>
      <c r="AP54952" s="104"/>
    </row>
    <row r="54953" spans="21:42" ht="15" customHeight="1" x14ac:dyDescent="0.25">
      <c r="U54953" s="104"/>
      <c r="AB54953" s="104"/>
      <c r="AC54953" s="104"/>
      <c r="AF54953" s="104"/>
      <c r="AG54953" s="104"/>
      <c r="AK54953" s="104"/>
      <c r="AL54953" s="104"/>
      <c r="AO54953" s="104"/>
      <c r="AP54953" s="104"/>
    </row>
    <row r="54954" spans="21:42" ht="15" customHeight="1" x14ac:dyDescent="0.25">
      <c r="U54954" s="104"/>
      <c r="AB54954" s="104"/>
      <c r="AC54954" s="104"/>
      <c r="AF54954" s="104"/>
      <c r="AG54954" s="104"/>
      <c r="AK54954" s="104"/>
      <c r="AL54954" s="104"/>
      <c r="AO54954" s="104"/>
      <c r="AP54954" s="104"/>
    </row>
    <row r="54955" spans="21:42" ht="15" customHeight="1" x14ac:dyDescent="0.25">
      <c r="U54955" s="104"/>
      <c r="AB54955" s="104"/>
      <c r="AC54955" s="104"/>
      <c r="AF54955" s="104"/>
      <c r="AG54955" s="104"/>
      <c r="AK54955" s="104"/>
      <c r="AL54955" s="104"/>
      <c r="AO54955" s="104"/>
      <c r="AP54955" s="104"/>
    </row>
    <row r="54956" spans="21:42" ht="15" customHeight="1" x14ac:dyDescent="0.25">
      <c r="U54956" s="104"/>
      <c r="AB54956" s="104"/>
      <c r="AC54956" s="104"/>
      <c r="AF54956" s="104"/>
      <c r="AG54956" s="104"/>
      <c r="AK54956" s="104"/>
      <c r="AL54956" s="104"/>
      <c r="AO54956" s="104"/>
      <c r="AP54956" s="104"/>
    </row>
    <row r="54957" spans="21:42" ht="15" customHeight="1" x14ac:dyDescent="0.25">
      <c r="U54957" s="104"/>
      <c r="AB54957" s="104"/>
      <c r="AC54957" s="104"/>
      <c r="AF54957" s="104"/>
      <c r="AG54957" s="104"/>
      <c r="AK54957" s="104"/>
      <c r="AL54957" s="104"/>
      <c r="AO54957" s="104"/>
      <c r="AP54957" s="104"/>
    </row>
    <row r="54958" spans="21:42" ht="15" customHeight="1" x14ac:dyDescent="0.25">
      <c r="U54958" s="104"/>
      <c r="AB54958" s="104"/>
      <c r="AC54958" s="104"/>
      <c r="AF54958" s="104"/>
      <c r="AG54958" s="104"/>
      <c r="AK54958" s="104"/>
      <c r="AL54958" s="104"/>
      <c r="AO54958" s="104"/>
      <c r="AP54958" s="104"/>
    </row>
    <row r="54959" spans="21:42" ht="15" customHeight="1" x14ac:dyDescent="0.25">
      <c r="U54959" s="104"/>
      <c r="AB54959" s="104"/>
      <c r="AC54959" s="104"/>
      <c r="AF54959" s="104"/>
      <c r="AG54959" s="104"/>
      <c r="AK54959" s="104"/>
      <c r="AL54959" s="104"/>
      <c r="AO54959" s="104"/>
      <c r="AP54959" s="104"/>
    </row>
    <row r="54960" spans="21:42" ht="15" customHeight="1" x14ac:dyDescent="0.25">
      <c r="U54960" s="104"/>
      <c r="AB54960" s="104"/>
      <c r="AC54960" s="104"/>
      <c r="AF54960" s="104"/>
      <c r="AG54960" s="104"/>
      <c r="AK54960" s="104"/>
      <c r="AL54960" s="104"/>
      <c r="AO54960" s="104"/>
      <c r="AP54960" s="104"/>
    </row>
    <row r="54961" spans="21:42" ht="15" customHeight="1" x14ac:dyDescent="0.25">
      <c r="U54961" s="104"/>
      <c r="AB54961" s="104"/>
      <c r="AC54961" s="104"/>
      <c r="AF54961" s="104"/>
      <c r="AG54961" s="104"/>
      <c r="AK54961" s="104"/>
      <c r="AL54961" s="104"/>
      <c r="AO54961" s="104"/>
      <c r="AP54961" s="104"/>
    </row>
    <row r="54962" spans="21:42" ht="15" customHeight="1" x14ac:dyDescent="0.25">
      <c r="U54962" s="104"/>
      <c r="AB54962" s="104"/>
      <c r="AC54962" s="104"/>
      <c r="AF54962" s="104"/>
      <c r="AG54962" s="104"/>
      <c r="AK54962" s="104"/>
      <c r="AL54962" s="104"/>
      <c r="AO54962" s="104"/>
      <c r="AP54962" s="104"/>
    </row>
    <row r="54963" spans="21:42" ht="15" customHeight="1" x14ac:dyDescent="0.25">
      <c r="U54963" s="104"/>
      <c r="AB54963" s="104"/>
      <c r="AC54963" s="104"/>
      <c r="AF54963" s="104"/>
      <c r="AG54963" s="104"/>
      <c r="AK54963" s="104"/>
      <c r="AL54963" s="104"/>
      <c r="AO54963" s="104"/>
      <c r="AP54963" s="104"/>
    </row>
    <row r="54964" spans="21:42" ht="15" customHeight="1" x14ac:dyDescent="0.25">
      <c r="U54964" s="104"/>
      <c r="AB54964" s="104"/>
      <c r="AC54964" s="104"/>
      <c r="AF54964" s="104"/>
      <c r="AG54964" s="104"/>
      <c r="AK54964" s="104"/>
      <c r="AL54964" s="104"/>
      <c r="AO54964" s="104"/>
      <c r="AP54964" s="104"/>
    </row>
    <row r="54965" spans="21:42" ht="15" customHeight="1" x14ac:dyDescent="0.25">
      <c r="U54965" s="104"/>
      <c r="AB54965" s="104"/>
      <c r="AC54965" s="104"/>
      <c r="AF54965" s="104"/>
      <c r="AG54965" s="104"/>
      <c r="AK54965" s="104"/>
      <c r="AL54965" s="104"/>
      <c r="AO54965" s="104"/>
      <c r="AP54965" s="104"/>
    </row>
    <row r="54966" spans="21:42" ht="15" customHeight="1" x14ac:dyDescent="0.25">
      <c r="U54966" s="104"/>
      <c r="AB54966" s="104"/>
      <c r="AC54966" s="104"/>
      <c r="AF54966" s="104"/>
      <c r="AG54966" s="104"/>
      <c r="AK54966" s="104"/>
      <c r="AL54966" s="104"/>
      <c r="AO54966" s="104"/>
      <c r="AP54966" s="104"/>
    </row>
    <row r="54967" spans="21:42" ht="15" customHeight="1" x14ac:dyDescent="0.25">
      <c r="U54967" s="104"/>
      <c r="AB54967" s="104"/>
      <c r="AC54967" s="104"/>
      <c r="AF54967" s="104"/>
      <c r="AG54967" s="104"/>
      <c r="AK54967" s="104"/>
      <c r="AL54967" s="104"/>
      <c r="AO54967" s="104"/>
      <c r="AP54967" s="104"/>
    </row>
    <row r="54968" spans="21:42" ht="15" customHeight="1" x14ac:dyDescent="0.25">
      <c r="U54968" s="104"/>
      <c r="AB54968" s="104"/>
      <c r="AC54968" s="104"/>
      <c r="AF54968" s="104"/>
      <c r="AG54968" s="104"/>
      <c r="AK54968" s="104"/>
      <c r="AL54968" s="104"/>
      <c r="AO54968" s="104"/>
      <c r="AP54968" s="104"/>
    </row>
    <row r="54969" spans="21:42" ht="15" customHeight="1" x14ac:dyDescent="0.25">
      <c r="U54969" s="104"/>
      <c r="AB54969" s="104"/>
      <c r="AC54969" s="104"/>
      <c r="AF54969" s="104"/>
      <c r="AG54969" s="104"/>
      <c r="AK54969" s="104"/>
      <c r="AL54969" s="104"/>
      <c r="AO54969" s="104"/>
      <c r="AP54969" s="104"/>
    </row>
    <row r="54970" spans="21:42" ht="15" customHeight="1" x14ac:dyDescent="0.25">
      <c r="U54970" s="104"/>
      <c r="AB54970" s="104"/>
      <c r="AC54970" s="104"/>
      <c r="AF54970" s="104"/>
      <c r="AG54970" s="104"/>
      <c r="AK54970" s="104"/>
      <c r="AL54970" s="104"/>
      <c r="AO54970" s="104"/>
      <c r="AP54970" s="104"/>
    </row>
    <row r="54971" spans="21:42" ht="15" customHeight="1" x14ac:dyDescent="0.25">
      <c r="U54971" s="104"/>
      <c r="AB54971" s="104"/>
      <c r="AC54971" s="104"/>
      <c r="AF54971" s="104"/>
      <c r="AG54971" s="104"/>
      <c r="AK54971" s="104"/>
      <c r="AL54971" s="104"/>
      <c r="AO54971" s="104"/>
      <c r="AP54971" s="104"/>
    </row>
    <row r="54972" spans="21:42" ht="15" customHeight="1" x14ac:dyDescent="0.25">
      <c r="U54972" s="104"/>
      <c r="AB54972" s="104"/>
      <c r="AC54972" s="104"/>
      <c r="AF54972" s="104"/>
      <c r="AG54972" s="104"/>
      <c r="AK54972" s="104"/>
      <c r="AL54972" s="104"/>
      <c r="AO54972" s="104"/>
      <c r="AP54972" s="104"/>
    </row>
    <row r="54973" spans="21:42" ht="15" customHeight="1" x14ac:dyDescent="0.25">
      <c r="U54973" s="104"/>
      <c r="AB54973" s="104"/>
      <c r="AC54973" s="104"/>
      <c r="AF54973" s="104"/>
      <c r="AG54973" s="104"/>
      <c r="AK54973" s="104"/>
      <c r="AL54973" s="104"/>
      <c r="AO54973" s="104"/>
      <c r="AP54973" s="104"/>
    </row>
    <row r="54974" spans="21:42" ht="15" customHeight="1" x14ac:dyDescent="0.25">
      <c r="U54974" s="104"/>
      <c r="AB54974" s="104"/>
      <c r="AC54974" s="104"/>
      <c r="AF54974" s="104"/>
      <c r="AG54974" s="104"/>
      <c r="AK54974" s="104"/>
      <c r="AL54974" s="104"/>
      <c r="AO54974" s="104"/>
      <c r="AP54974" s="104"/>
    </row>
    <row r="54975" spans="21:42" ht="15" customHeight="1" x14ac:dyDescent="0.25">
      <c r="U54975" s="104"/>
      <c r="AB54975" s="104"/>
      <c r="AC54975" s="104"/>
      <c r="AF54975" s="104"/>
      <c r="AG54975" s="104"/>
      <c r="AK54975" s="104"/>
      <c r="AL54975" s="104"/>
      <c r="AO54975" s="104"/>
      <c r="AP54975" s="104"/>
    </row>
    <row r="54976" spans="21:42" ht="15" customHeight="1" x14ac:dyDescent="0.25">
      <c r="U54976" s="104"/>
      <c r="AB54976" s="104"/>
      <c r="AC54976" s="104"/>
      <c r="AF54976" s="104"/>
      <c r="AG54976" s="104"/>
      <c r="AK54976" s="104"/>
      <c r="AL54976" s="104"/>
      <c r="AO54976" s="104"/>
      <c r="AP54976" s="104"/>
    </row>
    <row r="54977" spans="21:42" ht="15" customHeight="1" x14ac:dyDescent="0.25">
      <c r="U54977" s="104"/>
      <c r="AB54977" s="104"/>
      <c r="AC54977" s="104"/>
      <c r="AF54977" s="104"/>
      <c r="AG54977" s="104"/>
      <c r="AK54977" s="104"/>
      <c r="AL54977" s="104"/>
      <c r="AO54977" s="104"/>
      <c r="AP54977" s="104"/>
    </row>
    <row r="54978" spans="21:42" ht="15" customHeight="1" x14ac:dyDescent="0.25">
      <c r="U54978" s="104"/>
      <c r="AB54978" s="104"/>
      <c r="AC54978" s="104"/>
      <c r="AF54978" s="104"/>
      <c r="AG54978" s="104"/>
      <c r="AK54978" s="104"/>
      <c r="AL54978" s="104"/>
      <c r="AO54978" s="104"/>
      <c r="AP54978" s="104"/>
    </row>
    <row r="54979" spans="21:42" ht="15" customHeight="1" x14ac:dyDescent="0.25">
      <c r="U54979" s="104"/>
      <c r="AB54979" s="104"/>
      <c r="AC54979" s="104"/>
      <c r="AF54979" s="104"/>
      <c r="AG54979" s="104"/>
      <c r="AK54979" s="104"/>
      <c r="AL54979" s="104"/>
      <c r="AO54979" s="104"/>
      <c r="AP54979" s="104"/>
    </row>
    <row r="54980" spans="21:42" ht="15" customHeight="1" x14ac:dyDescent="0.25">
      <c r="U54980" s="104"/>
      <c r="AB54980" s="104"/>
      <c r="AC54980" s="104"/>
      <c r="AF54980" s="104"/>
      <c r="AG54980" s="104"/>
      <c r="AK54980" s="104"/>
      <c r="AL54980" s="104"/>
      <c r="AO54980" s="104"/>
      <c r="AP54980" s="104"/>
    </row>
    <row r="54981" spans="21:42" ht="15" customHeight="1" x14ac:dyDescent="0.25">
      <c r="U54981" s="104"/>
      <c r="AB54981" s="104"/>
      <c r="AC54981" s="104"/>
      <c r="AF54981" s="104"/>
      <c r="AG54981" s="104"/>
      <c r="AK54981" s="104"/>
      <c r="AL54981" s="104"/>
      <c r="AO54981" s="104"/>
      <c r="AP54981" s="104"/>
    </row>
    <row r="54982" spans="21:42" ht="15" customHeight="1" x14ac:dyDescent="0.25">
      <c r="U54982" s="104"/>
      <c r="AB54982" s="104"/>
      <c r="AC54982" s="104"/>
      <c r="AF54982" s="104"/>
      <c r="AG54982" s="104"/>
      <c r="AK54982" s="104"/>
      <c r="AL54982" s="104"/>
      <c r="AO54982" s="104"/>
      <c r="AP54982" s="104"/>
    </row>
    <row r="54983" spans="21:42" ht="15" customHeight="1" x14ac:dyDescent="0.25">
      <c r="U54983" s="104"/>
      <c r="AB54983" s="104"/>
      <c r="AC54983" s="104"/>
      <c r="AF54983" s="104"/>
      <c r="AG54983" s="104"/>
      <c r="AK54983" s="104"/>
      <c r="AL54983" s="104"/>
      <c r="AO54983" s="104"/>
      <c r="AP54983" s="104"/>
    </row>
    <row r="54984" spans="21:42" ht="15" customHeight="1" x14ac:dyDescent="0.25">
      <c r="U54984" s="104"/>
      <c r="AB54984" s="104"/>
      <c r="AC54984" s="104"/>
      <c r="AF54984" s="104"/>
      <c r="AG54984" s="104"/>
      <c r="AK54984" s="104"/>
      <c r="AL54984" s="104"/>
      <c r="AO54984" s="104"/>
      <c r="AP54984" s="104"/>
    </row>
    <row r="54985" spans="21:42" ht="15" customHeight="1" x14ac:dyDescent="0.25">
      <c r="U54985" s="104"/>
      <c r="AB54985" s="104"/>
      <c r="AC54985" s="104"/>
      <c r="AF54985" s="104"/>
      <c r="AG54985" s="104"/>
      <c r="AK54985" s="104"/>
      <c r="AL54985" s="104"/>
      <c r="AO54985" s="104"/>
      <c r="AP54985" s="104"/>
    </row>
    <row r="54986" spans="21:42" ht="15" customHeight="1" x14ac:dyDescent="0.25">
      <c r="U54986" s="104"/>
      <c r="AB54986" s="104"/>
      <c r="AC54986" s="104"/>
      <c r="AF54986" s="104"/>
      <c r="AG54986" s="104"/>
      <c r="AK54986" s="104"/>
      <c r="AL54986" s="104"/>
      <c r="AO54986" s="104"/>
      <c r="AP54986" s="104"/>
    </row>
    <row r="54987" spans="21:42" ht="15" customHeight="1" x14ac:dyDescent="0.25">
      <c r="U54987" s="104"/>
      <c r="AB54987" s="104"/>
      <c r="AC54987" s="104"/>
      <c r="AF54987" s="104"/>
      <c r="AG54987" s="104"/>
      <c r="AK54987" s="104"/>
      <c r="AL54987" s="104"/>
      <c r="AO54987" s="104"/>
      <c r="AP54987" s="104"/>
    </row>
    <row r="54988" spans="21:42" ht="15" customHeight="1" x14ac:dyDescent="0.25">
      <c r="U54988" s="104"/>
      <c r="AB54988" s="104"/>
      <c r="AC54988" s="104"/>
      <c r="AF54988" s="104"/>
      <c r="AG54988" s="104"/>
      <c r="AK54988" s="104"/>
      <c r="AL54988" s="104"/>
      <c r="AO54988" s="104"/>
      <c r="AP54988" s="104"/>
    </row>
    <row r="54989" spans="21:42" ht="15" customHeight="1" x14ac:dyDescent="0.25">
      <c r="U54989" s="104"/>
      <c r="AB54989" s="104"/>
      <c r="AC54989" s="104"/>
      <c r="AF54989" s="104"/>
      <c r="AG54989" s="104"/>
      <c r="AK54989" s="104"/>
      <c r="AL54989" s="104"/>
      <c r="AO54989" s="104"/>
      <c r="AP54989" s="104"/>
    </row>
    <row r="54990" spans="21:42" ht="15" customHeight="1" x14ac:dyDescent="0.25">
      <c r="U54990" s="104"/>
      <c r="AB54990" s="104"/>
      <c r="AC54990" s="104"/>
      <c r="AF54990" s="104"/>
      <c r="AG54990" s="104"/>
      <c r="AK54990" s="104"/>
      <c r="AL54990" s="104"/>
      <c r="AO54990" s="104"/>
      <c r="AP54990" s="104"/>
    </row>
    <row r="54991" spans="21:42" ht="15" customHeight="1" x14ac:dyDescent="0.25">
      <c r="U54991" s="104"/>
      <c r="AB54991" s="104"/>
      <c r="AC54991" s="104"/>
      <c r="AF54991" s="104"/>
      <c r="AG54991" s="104"/>
      <c r="AK54991" s="104"/>
      <c r="AL54991" s="104"/>
      <c r="AO54991" s="104"/>
      <c r="AP54991" s="104"/>
    </row>
    <row r="54992" spans="21:42" ht="15" customHeight="1" x14ac:dyDescent="0.25">
      <c r="U54992" s="104"/>
      <c r="AB54992" s="104"/>
      <c r="AC54992" s="104"/>
      <c r="AF54992" s="104"/>
      <c r="AG54992" s="104"/>
      <c r="AK54992" s="104"/>
      <c r="AL54992" s="104"/>
      <c r="AO54992" s="104"/>
      <c r="AP54992" s="104"/>
    </row>
    <row r="54993" spans="21:42" ht="15" customHeight="1" x14ac:dyDescent="0.25">
      <c r="U54993" s="104"/>
      <c r="AB54993" s="104"/>
      <c r="AC54993" s="104"/>
      <c r="AF54993" s="104"/>
      <c r="AG54993" s="104"/>
      <c r="AK54993" s="104"/>
      <c r="AL54993" s="104"/>
      <c r="AO54993" s="104"/>
      <c r="AP54993" s="104"/>
    </row>
    <row r="54994" spans="21:42" ht="15" customHeight="1" x14ac:dyDescent="0.25">
      <c r="U54994" s="104"/>
      <c r="AB54994" s="104"/>
      <c r="AC54994" s="104"/>
      <c r="AF54994" s="104"/>
      <c r="AG54994" s="104"/>
      <c r="AK54994" s="104"/>
      <c r="AL54994" s="104"/>
      <c r="AO54994" s="104"/>
      <c r="AP54994" s="104"/>
    </row>
    <row r="54995" spans="21:42" ht="15" customHeight="1" x14ac:dyDescent="0.25">
      <c r="U54995" s="104"/>
      <c r="AB54995" s="104"/>
      <c r="AC54995" s="104"/>
      <c r="AF54995" s="104"/>
      <c r="AG54995" s="104"/>
      <c r="AK54995" s="104"/>
      <c r="AL54995" s="104"/>
      <c r="AO54995" s="104"/>
      <c r="AP54995" s="104"/>
    </row>
    <row r="54996" spans="21:42" ht="15" customHeight="1" x14ac:dyDescent="0.25">
      <c r="U54996" s="104"/>
      <c r="AB54996" s="104"/>
      <c r="AC54996" s="104"/>
      <c r="AF54996" s="104"/>
      <c r="AG54996" s="104"/>
      <c r="AK54996" s="104"/>
      <c r="AL54996" s="104"/>
      <c r="AO54996" s="104"/>
      <c r="AP54996" s="104"/>
    </row>
    <row r="54997" spans="21:42" ht="15" customHeight="1" x14ac:dyDescent="0.25">
      <c r="U54997" s="104"/>
      <c r="AB54997" s="104"/>
      <c r="AC54997" s="104"/>
      <c r="AF54997" s="104"/>
      <c r="AG54997" s="104"/>
      <c r="AK54997" s="104"/>
      <c r="AL54997" s="104"/>
      <c r="AO54997" s="104"/>
      <c r="AP54997" s="104"/>
    </row>
    <row r="54998" spans="21:42" ht="15" customHeight="1" x14ac:dyDescent="0.25">
      <c r="U54998" s="104"/>
      <c r="AB54998" s="104"/>
      <c r="AC54998" s="104"/>
      <c r="AF54998" s="104"/>
      <c r="AG54998" s="104"/>
      <c r="AK54998" s="104"/>
      <c r="AL54998" s="104"/>
      <c r="AO54998" s="104"/>
      <c r="AP54998" s="104"/>
    </row>
    <row r="54999" spans="21:42" ht="15" customHeight="1" x14ac:dyDescent="0.25">
      <c r="U54999" s="104"/>
      <c r="AB54999" s="104"/>
      <c r="AC54999" s="104"/>
      <c r="AF54999" s="104"/>
      <c r="AG54999" s="104"/>
      <c r="AK54999" s="104"/>
      <c r="AL54999" s="104"/>
      <c r="AO54999" s="104"/>
      <c r="AP54999" s="104"/>
    </row>
    <row r="55000" spans="21:42" ht="15" customHeight="1" x14ac:dyDescent="0.25">
      <c r="U55000" s="104"/>
      <c r="AB55000" s="104"/>
      <c r="AC55000" s="104"/>
      <c r="AF55000" s="104"/>
      <c r="AG55000" s="104"/>
      <c r="AK55000" s="104"/>
      <c r="AL55000" s="104"/>
      <c r="AO55000" s="104"/>
      <c r="AP55000" s="104"/>
    </row>
    <row r="55001" spans="21:42" ht="15" customHeight="1" x14ac:dyDescent="0.25">
      <c r="U55001" s="104"/>
      <c r="AB55001" s="104"/>
      <c r="AC55001" s="104"/>
      <c r="AF55001" s="104"/>
      <c r="AG55001" s="104"/>
      <c r="AK55001" s="104"/>
      <c r="AL55001" s="104"/>
      <c r="AO55001" s="104"/>
      <c r="AP55001" s="104"/>
    </row>
    <row r="55002" spans="21:42" ht="15" customHeight="1" x14ac:dyDescent="0.25">
      <c r="U55002" s="104"/>
      <c r="AB55002" s="104"/>
      <c r="AC55002" s="104"/>
      <c r="AF55002" s="104"/>
      <c r="AG55002" s="104"/>
      <c r="AK55002" s="104"/>
      <c r="AL55002" s="104"/>
      <c r="AO55002" s="104"/>
      <c r="AP55002" s="104"/>
    </row>
    <row r="55003" spans="21:42" ht="15" customHeight="1" x14ac:dyDescent="0.25">
      <c r="U55003" s="104"/>
      <c r="AB55003" s="104"/>
      <c r="AC55003" s="104"/>
      <c r="AF55003" s="104"/>
      <c r="AG55003" s="104"/>
      <c r="AK55003" s="104"/>
      <c r="AL55003" s="104"/>
      <c r="AO55003" s="104"/>
      <c r="AP55003" s="104"/>
    </row>
    <row r="55004" spans="21:42" ht="15" customHeight="1" x14ac:dyDescent="0.25">
      <c r="U55004" s="104"/>
      <c r="AB55004" s="104"/>
      <c r="AC55004" s="104"/>
      <c r="AF55004" s="104"/>
      <c r="AG55004" s="104"/>
      <c r="AK55004" s="104"/>
      <c r="AL55004" s="104"/>
      <c r="AO55004" s="104"/>
      <c r="AP55004" s="104"/>
    </row>
    <row r="55005" spans="21:42" ht="15" customHeight="1" x14ac:dyDescent="0.25">
      <c r="U55005" s="104"/>
      <c r="AB55005" s="104"/>
      <c r="AC55005" s="104"/>
      <c r="AF55005" s="104"/>
      <c r="AG55005" s="104"/>
      <c r="AK55005" s="104"/>
      <c r="AL55005" s="104"/>
      <c r="AO55005" s="104"/>
      <c r="AP55005" s="104"/>
    </row>
    <row r="55006" spans="21:42" ht="15" customHeight="1" x14ac:dyDescent="0.25">
      <c r="U55006" s="104"/>
      <c r="AB55006" s="104"/>
      <c r="AC55006" s="104"/>
      <c r="AF55006" s="104"/>
      <c r="AG55006" s="104"/>
      <c r="AK55006" s="104"/>
      <c r="AL55006" s="104"/>
      <c r="AO55006" s="104"/>
      <c r="AP55006" s="104"/>
    </row>
    <row r="55007" spans="21:42" ht="15" customHeight="1" x14ac:dyDescent="0.25">
      <c r="U55007" s="104"/>
      <c r="AB55007" s="104"/>
      <c r="AC55007" s="104"/>
      <c r="AF55007" s="104"/>
      <c r="AG55007" s="104"/>
      <c r="AK55007" s="104"/>
      <c r="AL55007" s="104"/>
      <c r="AO55007" s="104"/>
      <c r="AP55007" s="104"/>
    </row>
    <row r="55008" spans="21:42" ht="15" customHeight="1" x14ac:dyDescent="0.25">
      <c r="U55008" s="104"/>
      <c r="AB55008" s="104"/>
      <c r="AC55008" s="104"/>
      <c r="AF55008" s="104"/>
      <c r="AG55008" s="104"/>
      <c r="AK55008" s="104"/>
      <c r="AL55008" s="104"/>
      <c r="AO55008" s="104"/>
      <c r="AP55008" s="104"/>
    </row>
    <row r="55009" spans="21:42" ht="15" customHeight="1" x14ac:dyDescent="0.25">
      <c r="U55009" s="104"/>
      <c r="AB55009" s="104"/>
      <c r="AC55009" s="104"/>
      <c r="AF55009" s="104"/>
      <c r="AG55009" s="104"/>
      <c r="AK55009" s="104"/>
      <c r="AL55009" s="104"/>
      <c r="AO55009" s="104"/>
      <c r="AP55009" s="104"/>
    </row>
    <row r="55010" spans="21:42" ht="15" customHeight="1" x14ac:dyDescent="0.25">
      <c r="U55010" s="104"/>
      <c r="AB55010" s="104"/>
      <c r="AC55010" s="104"/>
      <c r="AF55010" s="104"/>
      <c r="AG55010" s="104"/>
      <c r="AK55010" s="104"/>
      <c r="AL55010" s="104"/>
      <c r="AO55010" s="104"/>
      <c r="AP55010" s="104"/>
    </row>
    <row r="55011" spans="21:42" ht="15" customHeight="1" x14ac:dyDescent="0.25">
      <c r="U55011" s="104"/>
      <c r="AB55011" s="104"/>
      <c r="AC55011" s="104"/>
      <c r="AF55011" s="104"/>
      <c r="AG55011" s="104"/>
      <c r="AK55011" s="104"/>
      <c r="AL55011" s="104"/>
      <c r="AO55011" s="104"/>
      <c r="AP55011" s="104"/>
    </row>
    <row r="55012" spans="21:42" ht="15" customHeight="1" x14ac:dyDescent="0.25">
      <c r="U55012" s="104"/>
      <c r="AB55012" s="104"/>
      <c r="AC55012" s="104"/>
      <c r="AF55012" s="104"/>
      <c r="AG55012" s="104"/>
      <c r="AK55012" s="104"/>
      <c r="AL55012" s="104"/>
      <c r="AO55012" s="104"/>
      <c r="AP55012" s="104"/>
    </row>
    <row r="55013" spans="21:42" ht="15" customHeight="1" x14ac:dyDescent="0.25">
      <c r="U55013" s="104"/>
      <c r="AB55013" s="104"/>
      <c r="AC55013" s="104"/>
      <c r="AF55013" s="104"/>
      <c r="AG55013" s="104"/>
      <c r="AK55013" s="104"/>
      <c r="AL55013" s="104"/>
      <c r="AO55013" s="104"/>
      <c r="AP55013" s="104"/>
    </row>
    <row r="55014" spans="21:42" ht="15" customHeight="1" x14ac:dyDescent="0.25">
      <c r="U55014" s="104"/>
      <c r="AB55014" s="104"/>
      <c r="AC55014" s="104"/>
      <c r="AF55014" s="104"/>
      <c r="AG55014" s="104"/>
      <c r="AK55014" s="104"/>
      <c r="AL55014" s="104"/>
      <c r="AO55014" s="104"/>
      <c r="AP55014" s="104"/>
    </row>
    <row r="55015" spans="21:42" ht="15" customHeight="1" x14ac:dyDescent="0.25">
      <c r="U55015" s="104"/>
      <c r="AB55015" s="104"/>
      <c r="AC55015" s="104"/>
      <c r="AF55015" s="104"/>
      <c r="AG55015" s="104"/>
      <c r="AK55015" s="104"/>
      <c r="AL55015" s="104"/>
      <c r="AO55015" s="104"/>
      <c r="AP55015" s="104"/>
    </row>
    <row r="55016" spans="21:42" ht="15" customHeight="1" x14ac:dyDescent="0.25">
      <c r="U55016" s="104"/>
      <c r="AB55016" s="104"/>
      <c r="AC55016" s="104"/>
      <c r="AF55016" s="104"/>
      <c r="AG55016" s="104"/>
      <c r="AK55016" s="104"/>
      <c r="AL55016" s="104"/>
      <c r="AO55016" s="104"/>
      <c r="AP55016" s="104"/>
    </row>
    <row r="55017" spans="21:42" ht="15" customHeight="1" x14ac:dyDescent="0.25">
      <c r="U55017" s="104"/>
      <c r="AB55017" s="104"/>
      <c r="AC55017" s="104"/>
      <c r="AF55017" s="104"/>
      <c r="AG55017" s="104"/>
      <c r="AK55017" s="104"/>
      <c r="AL55017" s="104"/>
      <c r="AO55017" s="104"/>
      <c r="AP55017" s="104"/>
    </row>
    <row r="55018" spans="21:42" ht="15" customHeight="1" x14ac:dyDescent="0.25">
      <c r="U55018" s="104"/>
      <c r="AB55018" s="104"/>
      <c r="AC55018" s="104"/>
      <c r="AF55018" s="104"/>
      <c r="AG55018" s="104"/>
      <c r="AK55018" s="104"/>
      <c r="AL55018" s="104"/>
      <c r="AO55018" s="104"/>
      <c r="AP55018" s="104"/>
    </row>
    <row r="55019" spans="21:42" ht="15" customHeight="1" x14ac:dyDescent="0.25">
      <c r="U55019" s="104"/>
      <c r="AB55019" s="104"/>
      <c r="AC55019" s="104"/>
      <c r="AF55019" s="104"/>
      <c r="AG55019" s="104"/>
      <c r="AK55019" s="104"/>
      <c r="AL55019" s="104"/>
      <c r="AO55019" s="104"/>
      <c r="AP55019" s="104"/>
    </row>
    <row r="55020" spans="21:42" ht="15" customHeight="1" x14ac:dyDescent="0.25">
      <c r="U55020" s="104"/>
      <c r="AB55020" s="104"/>
      <c r="AC55020" s="104"/>
      <c r="AF55020" s="104"/>
      <c r="AG55020" s="104"/>
      <c r="AK55020" s="104"/>
      <c r="AL55020" s="104"/>
      <c r="AO55020" s="104"/>
      <c r="AP55020" s="104"/>
    </row>
    <row r="55021" spans="21:42" ht="15" customHeight="1" x14ac:dyDescent="0.25">
      <c r="U55021" s="104"/>
      <c r="AB55021" s="104"/>
      <c r="AC55021" s="104"/>
      <c r="AF55021" s="104"/>
      <c r="AG55021" s="104"/>
      <c r="AK55021" s="104"/>
      <c r="AL55021" s="104"/>
      <c r="AO55021" s="104"/>
      <c r="AP55021" s="104"/>
    </row>
    <row r="55022" spans="21:42" ht="15" customHeight="1" x14ac:dyDescent="0.25">
      <c r="U55022" s="104"/>
      <c r="AB55022" s="104"/>
      <c r="AC55022" s="104"/>
      <c r="AF55022" s="104"/>
      <c r="AG55022" s="104"/>
      <c r="AK55022" s="104"/>
      <c r="AL55022" s="104"/>
      <c r="AO55022" s="104"/>
      <c r="AP55022" s="104"/>
    </row>
    <row r="55023" spans="21:42" ht="15" customHeight="1" x14ac:dyDescent="0.25">
      <c r="U55023" s="104"/>
      <c r="AB55023" s="104"/>
      <c r="AC55023" s="104"/>
      <c r="AF55023" s="104"/>
      <c r="AG55023" s="104"/>
      <c r="AK55023" s="104"/>
      <c r="AL55023" s="104"/>
      <c r="AO55023" s="104"/>
      <c r="AP55023" s="104"/>
    </row>
    <row r="55024" spans="21:42" ht="15" customHeight="1" x14ac:dyDescent="0.25">
      <c r="U55024" s="104"/>
      <c r="AB55024" s="104"/>
      <c r="AC55024" s="104"/>
      <c r="AF55024" s="104"/>
      <c r="AG55024" s="104"/>
      <c r="AK55024" s="104"/>
      <c r="AL55024" s="104"/>
      <c r="AO55024" s="104"/>
      <c r="AP55024" s="104"/>
    </row>
    <row r="55025" spans="21:42" ht="15" customHeight="1" x14ac:dyDescent="0.25">
      <c r="U55025" s="104"/>
      <c r="AB55025" s="104"/>
      <c r="AC55025" s="104"/>
      <c r="AF55025" s="104"/>
      <c r="AG55025" s="104"/>
      <c r="AK55025" s="104"/>
      <c r="AL55025" s="104"/>
      <c r="AO55025" s="104"/>
      <c r="AP55025" s="104"/>
    </row>
    <row r="55026" spans="21:42" ht="15" customHeight="1" x14ac:dyDescent="0.25">
      <c r="U55026" s="104"/>
      <c r="AB55026" s="104"/>
      <c r="AC55026" s="104"/>
      <c r="AF55026" s="104"/>
      <c r="AG55026" s="104"/>
      <c r="AK55026" s="104"/>
      <c r="AL55026" s="104"/>
      <c r="AO55026" s="104"/>
      <c r="AP55026" s="104"/>
    </row>
    <row r="55027" spans="21:42" ht="15" customHeight="1" x14ac:dyDescent="0.25">
      <c r="U55027" s="104"/>
      <c r="AB55027" s="104"/>
      <c r="AC55027" s="104"/>
      <c r="AF55027" s="104"/>
      <c r="AG55027" s="104"/>
      <c r="AK55027" s="104"/>
      <c r="AL55027" s="104"/>
      <c r="AO55027" s="104"/>
      <c r="AP55027" s="104"/>
    </row>
    <row r="55028" spans="21:42" ht="15" customHeight="1" x14ac:dyDescent="0.25">
      <c r="U55028" s="104"/>
      <c r="AB55028" s="104"/>
      <c r="AC55028" s="104"/>
      <c r="AF55028" s="104"/>
      <c r="AG55028" s="104"/>
      <c r="AK55028" s="104"/>
      <c r="AL55028" s="104"/>
      <c r="AO55028" s="104"/>
      <c r="AP55028" s="104"/>
    </row>
    <row r="55029" spans="21:42" ht="15" customHeight="1" x14ac:dyDescent="0.25">
      <c r="U55029" s="104"/>
      <c r="AB55029" s="104"/>
      <c r="AC55029" s="104"/>
      <c r="AF55029" s="104"/>
      <c r="AG55029" s="104"/>
      <c r="AK55029" s="104"/>
      <c r="AL55029" s="104"/>
      <c r="AO55029" s="104"/>
      <c r="AP55029" s="104"/>
    </row>
    <row r="55030" spans="21:42" ht="15" customHeight="1" x14ac:dyDescent="0.25">
      <c r="U55030" s="104"/>
      <c r="AB55030" s="104"/>
      <c r="AC55030" s="104"/>
      <c r="AF55030" s="104"/>
      <c r="AG55030" s="104"/>
      <c r="AK55030" s="104"/>
      <c r="AL55030" s="104"/>
      <c r="AO55030" s="104"/>
      <c r="AP55030" s="104"/>
    </row>
    <row r="55031" spans="21:42" ht="15" customHeight="1" x14ac:dyDescent="0.25">
      <c r="U55031" s="104"/>
      <c r="AB55031" s="104"/>
      <c r="AC55031" s="104"/>
      <c r="AF55031" s="104"/>
      <c r="AG55031" s="104"/>
      <c r="AK55031" s="104"/>
      <c r="AL55031" s="104"/>
      <c r="AO55031" s="104"/>
      <c r="AP55031" s="104"/>
    </row>
    <row r="55032" spans="21:42" ht="15" customHeight="1" x14ac:dyDescent="0.25">
      <c r="U55032" s="104"/>
      <c r="AB55032" s="104"/>
      <c r="AC55032" s="104"/>
      <c r="AF55032" s="104"/>
      <c r="AG55032" s="104"/>
      <c r="AK55032" s="104"/>
      <c r="AL55032" s="104"/>
      <c r="AO55032" s="104"/>
      <c r="AP55032" s="104"/>
    </row>
    <row r="55033" spans="21:42" ht="15" customHeight="1" x14ac:dyDescent="0.25">
      <c r="U55033" s="104"/>
      <c r="AB55033" s="104"/>
      <c r="AC55033" s="104"/>
      <c r="AF55033" s="104"/>
      <c r="AG55033" s="104"/>
      <c r="AK55033" s="104"/>
      <c r="AL55033" s="104"/>
      <c r="AO55033" s="104"/>
      <c r="AP55033" s="104"/>
    </row>
    <row r="55034" spans="21:42" ht="15" customHeight="1" x14ac:dyDescent="0.25">
      <c r="U55034" s="104"/>
      <c r="AB55034" s="104"/>
      <c r="AC55034" s="104"/>
      <c r="AF55034" s="104"/>
      <c r="AG55034" s="104"/>
      <c r="AK55034" s="104"/>
      <c r="AL55034" s="104"/>
      <c r="AO55034" s="104"/>
      <c r="AP55034" s="104"/>
    </row>
    <row r="55035" spans="21:42" ht="15" customHeight="1" x14ac:dyDescent="0.25">
      <c r="U55035" s="104"/>
      <c r="AB55035" s="104"/>
      <c r="AC55035" s="104"/>
      <c r="AF55035" s="104"/>
      <c r="AG55035" s="104"/>
      <c r="AK55035" s="104"/>
      <c r="AL55035" s="104"/>
      <c r="AO55035" s="104"/>
      <c r="AP55035" s="104"/>
    </row>
    <row r="55036" spans="21:42" ht="15" customHeight="1" x14ac:dyDescent="0.25">
      <c r="U55036" s="104"/>
      <c r="AB55036" s="104"/>
      <c r="AC55036" s="104"/>
      <c r="AF55036" s="104"/>
      <c r="AG55036" s="104"/>
      <c r="AK55036" s="104"/>
      <c r="AL55036" s="104"/>
      <c r="AO55036" s="104"/>
      <c r="AP55036" s="104"/>
    </row>
    <row r="55037" spans="21:42" ht="15" customHeight="1" x14ac:dyDescent="0.25">
      <c r="U55037" s="104"/>
      <c r="AB55037" s="104"/>
      <c r="AC55037" s="104"/>
      <c r="AF55037" s="104"/>
      <c r="AG55037" s="104"/>
      <c r="AK55037" s="104"/>
      <c r="AL55037" s="104"/>
      <c r="AO55037" s="104"/>
      <c r="AP55037" s="104"/>
    </row>
    <row r="55038" spans="21:42" ht="15" customHeight="1" x14ac:dyDescent="0.25">
      <c r="U55038" s="104"/>
      <c r="AB55038" s="104"/>
      <c r="AC55038" s="104"/>
      <c r="AF55038" s="104"/>
      <c r="AG55038" s="104"/>
      <c r="AK55038" s="104"/>
      <c r="AL55038" s="104"/>
      <c r="AO55038" s="104"/>
      <c r="AP55038" s="104"/>
    </row>
    <row r="55039" spans="21:42" ht="15" customHeight="1" x14ac:dyDescent="0.25">
      <c r="U55039" s="104"/>
      <c r="AB55039" s="104"/>
      <c r="AC55039" s="104"/>
      <c r="AF55039" s="104"/>
      <c r="AG55039" s="104"/>
      <c r="AK55039" s="104"/>
      <c r="AL55039" s="104"/>
      <c r="AO55039" s="104"/>
      <c r="AP55039" s="104"/>
    </row>
    <row r="55040" spans="21:42" ht="15" customHeight="1" x14ac:dyDescent="0.25">
      <c r="U55040" s="104"/>
      <c r="AB55040" s="104"/>
      <c r="AC55040" s="104"/>
      <c r="AF55040" s="104"/>
      <c r="AG55040" s="104"/>
      <c r="AK55040" s="104"/>
      <c r="AL55040" s="104"/>
      <c r="AO55040" s="104"/>
      <c r="AP55040" s="104"/>
    </row>
    <row r="55041" spans="21:42" ht="15" customHeight="1" x14ac:dyDescent="0.25">
      <c r="U55041" s="104"/>
      <c r="AB55041" s="104"/>
      <c r="AC55041" s="104"/>
      <c r="AF55041" s="104"/>
      <c r="AG55041" s="104"/>
      <c r="AK55041" s="104"/>
      <c r="AL55041" s="104"/>
      <c r="AO55041" s="104"/>
      <c r="AP55041" s="104"/>
    </row>
    <row r="55042" spans="21:42" ht="15" customHeight="1" x14ac:dyDescent="0.25">
      <c r="U55042" s="104"/>
      <c r="AB55042" s="104"/>
      <c r="AC55042" s="104"/>
      <c r="AF55042" s="104"/>
      <c r="AG55042" s="104"/>
      <c r="AK55042" s="104"/>
      <c r="AL55042" s="104"/>
      <c r="AO55042" s="104"/>
      <c r="AP55042" s="104"/>
    </row>
    <row r="55043" spans="21:42" ht="15" customHeight="1" x14ac:dyDescent="0.25">
      <c r="U55043" s="104"/>
      <c r="AB55043" s="104"/>
      <c r="AC55043" s="104"/>
      <c r="AF55043" s="104"/>
      <c r="AG55043" s="104"/>
      <c r="AK55043" s="104"/>
      <c r="AL55043" s="104"/>
      <c r="AO55043" s="104"/>
      <c r="AP55043" s="104"/>
    </row>
    <row r="55044" spans="21:42" ht="15" customHeight="1" x14ac:dyDescent="0.25">
      <c r="U55044" s="104"/>
      <c r="AB55044" s="104"/>
      <c r="AC55044" s="104"/>
      <c r="AF55044" s="104"/>
      <c r="AG55044" s="104"/>
      <c r="AK55044" s="104"/>
      <c r="AL55044" s="104"/>
      <c r="AO55044" s="104"/>
      <c r="AP55044" s="104"/>
    </row>
    <row r="55045" spans="21:42" ht="15" customHeight="1" x14ac:dyDescent="0.25">
      <c r="U55045" s="104"/>
      <c r="AB55045" s="104"/>
      <c r="AC55045" s="104"/>
      <c r="AF55045" s="104"/>
      <c r="AG55045" s="104"/>
      <c r="AK55045" s="104"/>
      <c r="AL55045" s="104"/>
      <c r="AO55045" s="104"/>
      <c r="AP55045" s="104"/>
    </row>
    <row r="55046" spans="21:42" ht="15" customHeight="1" x14ac:dyDescent="0.25">
      <c r="U55046" s="104"/>
      <c r="AB55046" s="104"/>
      <c r="AC55046" s="104"/>
      <c r="AF55046" s="104"/>
      <c r="AG55046" s="104"/>
      <c r="AK55046" s="104"/>
      <c r="AL55046" s="104"/>
      <c r="AO55046" s="104"/>
      <c r="AP55046" s="104"/>
    </row>
    <row r="55047" spans="21:42" ht="15" customHeight="1" x14ac:dyDescent="0.25">
      <c r="U55047" s="104"/>
      <c r="AB55047" s="104"/>
      <c r="AC55047" s="104"/>
      <c r="AF55047" s="104"/>
      <c r="AG55047" s="104"/>
      <c r="AK55047" s="104"/>
      <c r="AL55047" s="104"/>
      <c r="AO55047" s="104"/>
      <c r="AP55047" s="104"/>
    </row>
    <row r="55048" spans="21:42" ht="15" customHeight="1" x14ac:dyDescent="0.25">
      <c r="U55048" s="104"/>
      <c r="AB55048" s="104"/>
      <c r="AC55048" s="104"/>
      <c r="AF55048" s="104"/>
      <c r="AG55048" s="104"/>
      <c r="AK55048" s="104"/>
      <c r="AL55048" s="104"/>
      <c r="AO55048" s="104"/>
      <c r="AP55048" s="104"/>
    </row>
    <row r="55049" spans="21:42" ht="15" customHeight="1" x14ac:dyDescent="0.25">
      <c r="U55049" s="104"/>
      <c r="AB55049" s="104"/>
      <c r="AC55049" s="104"/>
      <c r="AF55049" s="104"/>
      <c r="AG55049" s="104"/>
      <c r="AK55049" s="104"/>
      <c r="AL55049" s="104"/>
      <c r="AO55049" s="104"/>
      <c r="AP55049" s="104"/>
    </row>
    <row r="55050" spans="21:42" ht="15" customHeight="1" x14ac:dyDescent="0.25">
      <c r="U55050" s="104"/>
      <c r="AB55050" s="104"/>
      <c r="AC55050" s="104"/>
      <c r="AF55050" s="104"/>
      <c r="AG55050" s="104"/>
      <c r="AK55050" s="104"/>
      <c r="AL55050" s="104"/>
      <c r="AO55050" s="104"/>
      <c r="AP55050" s="104"/>
    </row>
    <row r="55051" spans="21:42" ht="15" customHeight="1" x14ac:dyDescent="0.25">
      <c r="U55051" s="104"/>
      <c r="AB55051" s="104"/>
      <c r="AC55051" s="104"/>
      <c r="AF55051" s="104"/>
      <c r="AG55051" s="104"/>
      <c r="AK55051" s="104"/>
      <c r="AL55051" s="104"/>
      <c r="AO55051" s="104"/>
      <c r="AP55051" s="104"/>
    </row>
    <row r="55052" spans="21:42" ht="15" customHeight="1" x14ac:dyDescent="0.25">
      <c r="U55052" s="104"/>
      <c r="AB55052" s="104"/>
      <c r="AC55052" s="104"/>
      <c r="AF55052" s="104"/>
      <c r="AG55052" s="104"/>
      <c r="AK55052" s="104"/>
      <c r="AL55052" s="104"/>
      <c r="AO55052" s="104"/>
      <c r="AP55052" s="104"/>
    </row>
    <row r="55053" spans="21:42" ht="15" customHeight="1" x14ac:dyDescent="0.25">
      <c r="U55053" s="104"/>
      <c r="AB55053" s="104"/>
      <c r="AC55053" s="104"/>
      <c r="AF55053" s="104"/>
      <c r="AG55053" s="104"/>
      <c r="AK55053" s="104"/>
      <c r="AL55053" s="104"/>
      <c r="AO55053" s="104"/>
      <c r="AP55053" s="104"/>
    </row>
    <row r="55054" spans="21:42" ht="15" customHeight="1" x14ac:dyDescent="0.25">
      <c r="U55054" s="104"/>
      <c r="AB55054" s="104"/>
      <c r="AC55054" s="104"/>
      <c r="AF55054" s="104"/>
      <c r="AG55054" s="104"/>
      <c r="AK55054" s="104"/>
      <c r="AL55054" s="104"/>
      <c r="AO55054" s="104"/>
      <c r="AP55054" s="104"/>
    </row>
    <row r="55055" spans="21:42" ht="15" customHeight="1" x14ac:dyDescent="0.25">
      <c r="U55055" s="104"/>
      <c r="AB55055" s="104"/>
      <c r="AC55055" s="104"/>
      <c r="AF55055" s="104"/>
      <c r="AG55055" s="104"/>
      <c r="AK55055" s="104"/>
      <c r="AL55055" s="104"/>
      <c r="AO55055" s="104"/>
      <c r="AP55055" s="104"/>
    </row>
    <row r="55056" spans="21:42" ht="15" customHeight="1" x14ac:dyDescent="0.25">
      <c r="U55056" s="104"/>
      <c r="AB55056" s="104"/>
      <c r="AC55056" s="104"/>
      <c r="AF55056" s="104"/>
      <c r="AG55056" s="104"/>
      <c r="AK55056" s="104"/>
      <c r="AL55056" s="104"/>
      <c r="AO55056" s="104"/>
      <c r="AP55056" s="104"/>
    </row>
    <row r="55057" spans="21:42" ht="15" customHeight="1" x14ac:dyDescent="0.25">
      <c r="U55057" s="104"/>
      <c r="AB55057" s="104"/>
      <c r="AC55057" s="104"/>
      <c r="AF55057" s="104"/>
      <c r="AG55057" s="104"/>
      <c r="AK55057" s="104"/>
      <c r="AL55057" s="104"/>
      <c r="AO55057" s="104"/>
      <c r="AP55057" s="104"/>
    </row>
    <row r="55058" spans="21:42" ht="15" customHeight="1" x14ac:dyDescent="0.25">
      <c r="U55058" s="104"/>
      <c r="AB55058" s="104"/>
      <c r="AC55058" s="104"/>
      <c r="AF55058" s="104"/>
      <c r="AG55058" s="104"/>
      <c r="AK55058" s="104"/>
      <c r="AL55058" s="104"/>
      <c r="AO55058" s="104"/>
      <c r="AP55058" s="104"/>
    </row>
    <row r="55059" spans="21:42" ht="15" customHeight="1" x14ac:dyDescent="0.25">
      <c r="U55059" s="104"/>
      <c r="AB55059" s="104"/>
      <c r="AC55059" s="104"/>
      <c r="AF55059" s="104"/>
      <c r="AG55059" s="104"/>
      <c r="AK55059" s="104"/>
      <c r="AL55059" s="104"/>
      <c r="AO55059" s="104"/>
      <c r="AP55059" s="104"/>
    </row>
    <row r="55060" spans="21:42" ht="15" customHeight="1" x14ac:dyDescent="0.25">
      <c r="U55060" s="104"/>
      <c r="AB55060" s="104"/>
      <c r="AC55060" s="104"/>
      <c r="AF55060" s="104"/>
      <c r="AG55060" s="104"/>
      <c r="AK55060" s="104"/>
      <c r="AL55060" s="104"/>
      <c r="AO55060" s="104"/>
      <c r="AP55060" s="104"/>
    </row>
    <row r="55061" spans="21:42" ht="15" customHeight="1" x14ac:dyDescent="0.25">
      <c r="U55061" s="104"/>
      <c r="AB55061" s="104"/>
      <c r="AC55061" s="104"/>
      <c r="AF55061" s="104"/>
      <c r="AG55061" s="104"/>
      <c r="AK55061" s="104"/>
      <c r="AL55061" s="104"/>
      <c r="AO55061" s="104"/>
      <c r="AP55061" s="104"/>
    </row>
    <row r="55062" spans="21:42" ht="15" customHeight="1" x14ac:dyDescent="0.25">
      <c r="U55062" s="104"/>
      <c r="AB55062" s="104"/>
      <c r="AC55062" s="104"/>
      <c r="AF55062" s="104"/>
      <c r="AG55062" s="104"/>
      <c r="AK55062" s="104"/>
      <c r="AL55062" s="104"/>
      <c r="AO55062" s="104"/>
      <c r="AP55062" s="104"/>
    </row>
    <row r="55063" spans="21:42" ht="15" customHeight="1" x14ac:dyDescent="0.25">
      <c r="U55063" s="104"/>
      <c r="AB55063" s="104"/>
      <c r="AC55063" s="104"/>
      <c r="AF55063" s="104"/>
      <c r="AG55063" s="104"/>
      <c r="AK55063" s="104"/>
      <c r="AL55063" s="104"/>
      <c r="AO55063" s="104"/>
      <c r="AP55063" s="104"/>
    </row>
    <row r="55064" spans="21:42" ht="15" customHeight="1" x14ac:dyDescent="0.25">
      <c r="U55064" s="104"/>
      <c r="AB55064" s="104"/>
      <c r="AC55064" s="104"/>
      <c r="AF55064" s="104"/>
      <c r="AG55064" s="104"/>
      <c r="AK55064" s="104"/>
      <c r="AL55064" s="104"/>
      <c r="AO55064" s="104"/>
      <c r="AP55064" s="104"/>
    </row>
    <row r="55065" spans="21:42" ht="15" customHeight="1" x14ac:dyDescent="0.25">
      <c r="U55065" s="104"/>
      <c r="AB55065" s="104"/>
      <c r="AC55065" s="104"/>
      <c r="AF55065" s="104"/>
      <c r="AG55065" s="104"/>
      <c r="AK55065" s="104"/>
      <c r="AL55065" s="104"/>
      <c r="AO55065" s="104"/>
      <c r="AP55065" s="104"/>
    </row>
    <row r="55066" spans="21:42" ht="15" customHeight="1" x14ac:dyDescent="0.25">
      <c r="U55066" s="104"/>
      <c r="AB55066" s="104"/>
      <c r="AC55066" s="104"/>
      <c r="AF55066" s="104"/>
      <c r="AG55066" s="104"/>
      <c r="AK55066" s="104"/>
      <c r="AL55066" s="104"/>
      <c r="AO55066" s="104"/>
      <c r="AP55066" s="104"/>
    </row>
    <row r="55067" spans="21:42" ht="15" customHeight="1" x14ac:dyDescent="0.25">
      <c r="U55067" s="104"/>
      <c r="AB55067" s="104"/>
      <c r="AC55067" s="104"/>
      <c r="AF55067" s="104"/>
      <c r="AG55067" s="104"/>
      <c r="AK55067" s="104"/>
      <c r="AL55067" s="104"/>
      <c r="AO55067" s="104"/>
      <c r="AP55067" s="104"/>
    </row>
    <row r="55068" spans="21:42" ht="15" customHeight="1" x14ac:dyDescent="0.25">
      <c r="U55068" s="104"/>
      <c r="AB55068" s="104"/>
      <c r="AC55068" s="104"/>
      <c r="AF55068" s="104"/>
      <c r="AG55068" s="104"/>
      <c r="AK55068" s="104"/>
      <c r="AL55068" s="104"/>
      <c r="AO55068" s="104"/>
      <c r="AP55068" s="104"/>
    </row>
    <row r="55069" spans="21:42" ht="15" customHeight="1" x14ac:dyDescent="0.25">
      <c r="U55069" s="104"/>
      <c r="AB55069" s="104"/>
      <c r="AC55069" s="104"/>
      <c r="AF55069" s="104"/>
      <c r="AG55069" s="104"/>
      <c r="AK55069" s="104"/>
      <c r="AL55069" s="104"/>
      <c r="AO55069" s="104"/>
      <c r="AP55069" s="104"/>
    </row>
    <row r="55070" spans="21:42" ht="15" customHeight="1" x14ac:dyDescent="0.25">
      <c r="U55070" s="104"/>
      <c r="AB55070" s="104"/>
      <c r="AC55070" s="104"/>
      <c r="AF55070" s="104"/>
      <c r="AG55070" s="104"/>
      <c r="AK55070" s="104"/>
      <c r="AL55070" s="104"/>
      <c r="AO55070" s="104"/>
      <c r="AP55070" s="104"/>
    </row>
    <row r="55071" spans="21:42" ht="15" customHeight="1" x14ac:dyDescent="0.25">
      <c r="U55071" s="104"/>
      <c r="AB55071" s="104"/>
      <c r="AC55071" s="104"/>
      <c r="AF55071" s="104"/>
      <c r="AG55071" s="104"/>
      <c r="AK55071" s="104"/>
      <c r="AL55071" s="104"/>
      <c r="AO55071" s="104"/>
      <c r="AP55071" s="104"/>
    </row>
    <row r="55072" spans="21:42" ht="15" customHeight="1" x14ac:dyDescent="0.25">
      <c r="U55072" s="104"/>
      <c r="AB55072" s="104"/>
      <c r="AC55072" s="104"/>
      <c r="AF55072" s="104"/>
      <c r="AG55072" s="104"/>
      <c r="AK55072" s="104"/>
      <c r="AL55072" s="104"/>
      <c r="AO55072" s="104"/>
      <c r="AP55072" s="104"/>
    </row>
    <row r="55073" spans="21:42" ht="15" customHeight="1" x14ac:dyDescent="0.25">
      <c r="U55073" s="104"/>
      <c r="AB55073" s="104"/>
      <c r="AC55073" s="104"/>
      <c r="AF55073" s="104"/>
      <c r="AG55073" s="104"/>
      <c r="AK55073" s="104"/>
      <c r="AL55073" s="104"/>
      <c r="AO55073" s="104"/>
      <c r="AP55073" s="104"/>
    </row>
    <row r="55074" spans="21:42" ht="15" customHeight="1" x14ac:dyDescent="0.25">
      <c r="U55074" s="104"/>
      <c r="AB55074" s="104"/>
      <c r="AC55074" s="104"/>
      <c r="AF55074" s="104"/>
      <c r="AG55074" s="104"/>
      <c r="AK55074" s="104"/>
      <c r="AL55074" s="104"/>
      <c r="AO55074" s="104"/>
      <c r="AP55074" s="104"/>
    </row>
    <row r="55075" spans="21:42" ht="15" customHeight="1" x14ac:dyDescent="0.25">
      <c r="U55075" s="104"/>
      <c r="AB55075" s="104"/>
      <c r="AC55075" s="104"/>
      <c r="AF55075" s="104"/>
      <c r="AG55075" s="104"/>
      <c r="AK55075" s="104"/>
      <c r="AL55075" s="104"/>
      <c r="AO55075" s="104"/>
      <c r="AP55075" s="104"/>
    </row>
    <row r="55076" spans="21:42" ht="15" customHeight="1" x14ac:dyDescent="0.25">
      <c r="U55076" s="104"/>
      <c r="AB55076" s="104"/>
      <c r="AC55076" s="104"/>
      <c r="AF55076" s="104"/>
      <c r="AG55076" s="104"/>
      <c r="AK55076" s="104"/>
      <c r="AL55076" s="104"/>
      <c r="AO55076" s="104"/>
      <c r="AP55076" s="104"/>
    </row>
    <row r="55077" spans="21:42" ht="15" customHeight="1" x14ac:dyDescent="0.25">
      <c r="U55077" s="104"/>
      <c r="AB55077" s="104"/>
      <c r="AC55077" s="104"/>
      <c r="AF55077" s="104"/>
      <c r="AG55077" s="104"/>
      <c r="AK55077" s="104"/>
      <c r="AL55077" s="104"/>
      <c r="AO55077" s="104"/>
      <c r="AP55077" s="104"/>
    </row>
    <row r="55078" spans="21:42" ht="15" customHeight="1" x14ac:dyDescent="0.25">
      <c r="U55078" s="104"/>
      <c r="AB55078" s="104"/>
      <c r="AC55078" s="104"/>
      <c r="AF55078" s="104"/>
      <c r="AG55078" s="104"/>
      <c r="AK55078" s="104"/>
      <c r="AL55078" s="104"/>
      <c r="AO55078" s="104"/>
      <c r="AP55078" s="104"/>
    </row>
    <row r="55079" spans="21:42" ht="15" customHeight="1" x14ac:dyDescent="0.25">
      <c r="U55079" s="104"/>
      <c r="AB55079" s="104"/>
      <c r="AC55079" s="104"/>
      <c r="AF55079" s="104"/>
      <c r="AG55079" s="104"/>
      <c r="AK55079" s="104"/>
      <c r="AL55079" s="104"/>
      <c r="AO55079" s="104"/>
      <c r="AP55079" s="104"/>
    </row>
    <row r="55080" spans="21:42" ht="15" customHeight="1" x14ac:dyDescent="0.25">
      <c r="U55080" s="104"/>
      <c r="AB55080" s="104"/>
      <c r="AC55080" s="104"/>
      <c r="AF55080" s="104"/>
      <c r="AG55080" s="104"/>
      <c r="AK55080" s="104"/>
      <c r="AL55080" s="104"/>
      <c r="AO55080" s="104"/>
      <c r="AP55080" s="104"/>
    </row>
    <row r="55081" spans="21:42" ht="15" customHeight="1" x14ac:dyDescent="0.25">
      <c r="U55081" s="104"/>
      <c r="AB55081" s="104"/>
      <c r="AC55081" s="104"/>
      <c r="AF55081" s="104"/>
      <c r="AG55081" s="104"/>
      <c r="AK55081" s="104"/>
      <c r="AL55081" s="104"/>
      <c r="AO55081" s="104"/>
      <c r="AP55081" s="104"/>
    </row>
    <row r="55082" spans="21:42" ht="15" customHeight="1" x14ac:dyDescent="0.25">
      <c r="U55082" s="104"/>
      <c r="AB55082" s="104"/>
      <c r="AC55082" s="104"/>
      <c r="AF55082" s="104"/>
      <c r="AG55082" s="104"/>
      <c r="AK55082" s="104"/>
      <c r="AL55082" s="104"/>
      <c r="AO55082" s="104"/>
      <c r="AP55082" s="104"/>
    </row>
    <row r="55083" spans="21:42" ht="15" customHeight="1" x14ac:dyDescent="0.25">
      <c r="U55083" s="104"/>
      <c r="AB55083" s="104"/>
      <c r="AC55083" s="104"/>
      <c r="AF55083" s="104"/>
      <c r="AG55083" s="104"/>
      <c r="AK55083" s="104"/>
      <c r="AL55083" s="104"/>
      <c r="AO55083" s="104"/>
      <c r="AP55083" s="104"/>
    </row>
    <row r="55084" spans="21:42" ht="15" customHeight="1" x14ac:dyDescent="0.25">
      <c r="U55084" s="104"/>
      <c r="AB55084" s="104"/>
      <c r="AC55084" s="104"/>
      <c r="AF55084" s="104"/>
      <c r="AG55084" s="104"/>
      <c r="AK55084" s="104"/>
      <c r="AL55084" s="104"/>
      <c r="AO55084" s="104"/>
      <c r="AP55084" s="104"/>
    </row>
    <row r="55085" spans="21:42" ht="15" customHeight="1" x14ac:dyDescent="0.25">
      <c r="U55085" s="104"/>
      <c r="AB55085" s="104"/>
      <c r="AC55085" s="104"/>
      <c r="AF55085" s="104"/>
      <c r="AG55085" s="104"/>
      <c r="AK55085" s="104"/>
      <c r="AL55085" s="104"/>
      <c r="AO55085" s="104"/>
      <c r="AP55085" s="104"/>
    </row>
    <row r="55086" spans="21:42" ht="15" customHeight="1" x14ac:dyDescent="0.25">
      <c r="U55086" s="104"/>
      <c r="AB55086" s="104"/>
      <c r="AC55086" s="104"/>
      <c r="AF55086" s="104"/>
      <c r="AG55086" s="104"/>
      <c r="AK55086" s="104"/>
      <c r="AL55086" s="104"/>
      <c r="AO55086" s="104"/>
      <c r="AP55086" s="104"/>
    </row>
    <row r="55087" spans="21:42" ht="15" customHeight="1" x14ac:dyDescent="0.25">
      <c r="U55087" s="104"/>
      <c r="AB55087" s="104"/>
      <c r="AC55087" s="104"/>
      <c r="AF55087" s="104"/>
      <c r="AG55087" s="104"/>
      <c r="AK55087" s="104"/>
      <c r="AL55087" s="104"/>
      <c r="AO55087" s="104"/>
      <c r="AP55087" s="104"/>
    </row>
    <row r="55088" spans="21:42" ht="15" customHeight="1" x14ac:dyDescent="0.25">
      <c r="U55088" s="104"/>
      <c r="AB55088" s="104"/>
      <c r="AC55088" s="104"/>
      <c r="AF55088" s="104"/>
      <c r="AG55088" s="104"/>
      <c r="AK55088" s="104"/>
      <c r="AL55088" s="104"/>
      <c r="AO55088" s="104"/>
      <c r="AP55088" s="104"/>
    </row>
    <row r="55089" spans="21:42" ht="15" customHeight="1" x14ac:dyDescent="0.25">
      <c r="U55089" s="104"/>
      <c r="AB55089" s="104"/>
      <c r="AC55089" s="104"/>
      <c r="AF55089" s="104"/>
      <c r="AG55089" s="104"/>
      <c r="AK55089" s="104"/>
      <c r="AL55089" s="104"/>
      <c r="AO55089" s="104"/>
      <c r="AP55089" s="104"/>
    </row>
    <row r="55090" spans="21:42" ht="15" customHeight="1" x14ac:dyDescent="0.25">
      <c r="U55090" s="104"/>
      <c r="AB55090" s="104"/>
      <c r="AC55090" s="104"/>
      <c r="AF55090" s="104"/>
      <c r="AG55090" s="104"/>
      <c r="AK55090" s="104"/>
      <c r="AL55090" s="104"/>
      <c r="AO55090" s="104"/>
      <c r="AP55090" s="104"/>
    </row>
    <row r="55091" spans="21:42" ht="15" customHeight="1" x14ac:dyDescent="0.25">
      <c r="U55091" s="104"/>
      <c r="AB55091" s="104"/>
      <c r="AC55091" s="104"/>
      <c r="AF55091" s="104"/>
      <c r="AG55091" s="104"/>
      <c r="AK55091" s="104"/>
      <c r="AL55091" s="104"/>
      <c r="AO55091" s="104"/>
      <c r="AP55091" s="104"/>
    </row>
    <row r="55092" spans="21:42" ht="15" customHeight="1" x14ac:dyDescent="0.25">
      <c r="U55092" s="104"/>
      <c r="AB55092" s="104"/>
      <c r="AC55092" s="104"/>
      <c r="AF55092" s="104"/>
      <c r="AG55092" s="104"/>
      <c r="AK55092" s="104"/>
      <c r="AL55092" s="104"/>
      <c r="AO55092" s="104"/>
      <c r="AP55092" s="104"/>
    </row>
    <row r="55093" spans="21:42" ht="15" customHeight="1" x14ac:dyDescent="0.25">
      <c r="U55093" s="104"/>
      <c r="AB55093" s="104"/>
      <c r="AC55093" s="104"/>
      <c r="AF55093" s="104"/>
      <c r="AG55093" s="104"/>
      <c r="AK55093" s="104"/>
      <c r="AL55093" s="104"/>
      <c r="AO55093" s="104"/>
      <c r="AP55093" s="104"/>
    </row>
    <row r="55094" spans="21:42" ht="15" customHeight="1" x14ac:dyDescent="0.25">
      <c r="U55094" s="104"/>
      <c r="AB55094" s="104"/>
      <c r="AC55094" s="104"/>
      <c r="AF55094" s="104"/>
      <c r="AG55094" s="104"/>
      <c r="AK55094" s="104"/>
      <c r="AL55094" s="104"/>
      <c r="AO55094" s="104"/>
      <c r="AP55094" s="104"/>
    </row>
    <row r="55095" spans="21:42" ht="15" customHeight="1" x14ac:dyDescent="0.25">
      <c r="U55095" s="104"/>
      <c r="AB55095" s="104"/>
      <c r="AC55095" s="104"/>
      <c r="AF55095" s="104"/>
      <c r="AG55095" s="104"/>
      <c r="AK55095" s="104"/>
      <c r="AL55095" s="104"/>
      <c r="AO55095" s="104"/>
      <c r="AP55095" s="104"/>
    </row>
    <row r="55096" spans="21:42" ht="15" customHeight="1" x14ac:dyDescent="0.25">
      <c r="U55096" s="104"/>
      <c r="AB55096" s="104"/>
      <c r="AC55096" s="104"/>
      <c r="AF55096" s="104"/>
      <c r="AG55096" s="104"/>
      <c r="AK55096" s="104"/>
      <c r="AL55096" s="104"/>
      <c r="AO55096" s="104"/>
      <c r="AP55096" s="104"/>
    </row>
    <row r="55097" spans="21:42" ht="15" customHeight="1" x14ac:dyDescent="0.25">
      <c r="U55097" s="104"/>
      <c r="AB55097" s="104"/>
      <c r="AC55097" s="104"/>
      <c r="AF55097" s="104"/>
      <c r="AG55097" s="104"/>
      <c r="AK55097" s="104"/>
      <c r="AL55097" s="104"/>
      <c r="AO55097" s="104"/>
      <c r="AP55097" s="104"/>
    </row>
    <row r="55098" spans="21:42" ht="15" customHeight="1" x14ac:dyDescent="0.25">
      <c r="U55098" s="104"/>
      <c r="AB55098" s="104"/>
      <c r="AC55098" s="104"/>
      <c r="AF55098" s="104"/>
      <c r="AG55098" s="104"/>
      <c r="AK55098" s="104"/>
      <c r="AL55098" s="104"/>
      <c r="AO55098" s="104"/>
      <c r="AP55098" s="104"/>
    </row>
    <row r="55099" spans="21:42" ht="15" customHeight="1" x14ac:dyDescent="0.25">
      <c r="U55099" s="104"/>
      <c r="AB55099" s="104"/>
      <c r="AC55099" s="104"/>
      <c r="AF55099" s="104"/>
      <c r="AG55099" s="104"/>
      <c r="AK55099" s="104"/>
      <c r="AL55099" s="104"/>
      <c r="AO55099" s="104"/>
      <c r="AP55099" s="104"/>
    </row>
    <row r="55100" spans="21:42" ht="15" customHeight="1" x14ac:dyDescent="0.25">
      <c r="U55100" s="104"/>
      <c r="AB55100" s="104"/>
      <c r="AC55100" s="104"/>
      <c r="AF55100" s="104"/>
      <c r="AG55100" s="104"/>
      <c r="AK55100" s="104"/>
      <c r="AL55100" s="104"/>
      <c r="AO55100" s="104"/>
      <c r="AP55100" s="104"/>
    </row>
    <row r="55101" spans="21:42" ht="15" customHeight="1" x14ac:dyDescent="0.25">
      <c r="U55101" s="104"/>
      <c r="AB55101" s="104"/>
      <c r="AC55101" s="104"/>
      <c r="AF55101" s="104"/>
      <c r="AG55101" s="104"/>
      <c r="AK55101" s="104"/>
      <c r="AL55101" s="104"/>
      <c r="AO55101" s="104"/>
      <c r="AP55101" s="104"/>
    </row>
    <row r="55102" spans="21:42" ht="15" customHeight="1" x14ac:dyDescent="0.25">
      <c r="U55102" s="104"/>
      <c r="AB55102" s="104"/>
      <c r="AC55102" s="104"/>
      <c r="AF55102" s="104"/>
      <c r="AG55102" s="104"/>
      <c r="AK55102" s="104"/>
      <c r="AL55102" s="104"/>
      <c r="AO55102" s="104"/>
      <c r="AP55102" s="104"/>
    </row>
    <row r="55103" spans="21:42" ht="15" customHeight="1" x14ac:dyDescent="0.25">
      <c r="U55103" s="104"/>
      <c r="AB55103" s="104"/>
      <c r="AC55103" s="104"/>
      <c r="AF55103" s="104"/>
      <c r="AG55103" s="104"/>
      <c r="AK55103" s="104"/>
      <c r="AL55103" s="104"/>
      <c r="AO55103" s="104"/>
      <c r="AP55103" s="104"/>
    </row>
    <row r="55104" spans="21:42" ht="15" customHeight="1" x14ac:dyDescent="0.25">
      <c r="U55104" s="104"/>
      <c r="AB55104" s="104"/>
      <c r="AC55104" s="104"/>
      <c r="AF55104" s="104"/>
      <c r="AG55104" s="104"/>
      <c r="AK55104" s="104"/>
      <c r="AL55104" s="104"/>
      <c r="AO55104" s="104"/>
      <c r="AP55104" s="104"/>
    </row>
    <row r="55105" spans="21:42" ht="15" customHeight="1" x14ac:dyDescent="0.25">
      <c r="U55105" s="104"/>
      <c r="AB55105" s="104"/>
      <c r="AC55105" s="104"/>
      <c r="AF55105" s="104"/>
      <c r="AG55105" s="104"/>
      <c r="AK55105" s="104"/>
      <c r="AL55105" s="104"/>
      <c r="AO55105" s="104"/>
      <c r="AP55105" s="104"/>
    </row>
    <row r="55106" spans="21:42" ht="15" customHeight="1" x14ac:dyDescent="0.25">
      <c r="U55106" s="104"/>
      <c r="AB55106" s="104"/>
      <c r="AC55106" s="104"/>
      <c r="AF55106" s="104"/>
      <c r="AG55106" s="104"/>
      <c r="AK55106" s="104"/>
      <c r="AL55106" s="104"/>
      <c r="AO55106" s="104"/>
      <c r="AP55106" s="104"/>
    </row>
    <row r="55107" spans="21:42" ht="15" customHeight="1" x14ac:dyDescent="0.25">
      <c r="U55107" s="104"/>
      <c r="AB55107" s="104"/>
      <c r="AC55107" s="104"/>
      <c r="AF55107" s="104"/>
      <c r="AG55107" s="104"/>
      <c r="AK55107" s="104"/>
      <c r="AL55107" s="104"/>
      <c r="AO55107" s="104"/>
      <c r="AP55107" s="104"/>
    </row>
    <row r="55108" spans="21:42" ht="15" customHeight="1" x14ac:dyDescent="0.25">
      <c r="U55108" s="104"/>
      <c r="AB55108" s="104"/>
      <c r="AC55108" s="104"/>
      <c r="AF55108" s="104"/>
      <c r="AG55108" s="104"/>
      <c r="AK55108" s="104"/>
      <c r="AL55108" s="104"/>
      <c r="AO55108" s="104"/>
      <c r="AP55108" s="104"/>
    </row>
    <row r="55109" spans="21:42" ht="15" customHeight="1" x14ac:dyDescent="0.25">
      <c r="U55109" s="104"/>
      <c r="AB55109" s="104"/>
      <c r="AC55109" s="104"/>
      <c r="AF55109" s="104"/>
      <c r="AG55109" s="104"/>
      <c r="AK55109" s="104"/>
      <c r="AL55109" s="104"/>
      <c r="AO55109" s="104"/>
      <c r="AP55109" s="104"/>
    </row>
    <row r="55110" spans="21:42" ht="15" customHeight="1" x14ac:dyDescent="0.25">
      <c r="U55110" s="104"/>
      <c r="AB55110" s="104"/>
      <c r="AC55110" s="104"/>
      <c r="AF55110" s="104"/>
      <c r="AG55110" s="104"/>
      <c r="AK55110" s="104"/>
      <c r="AL55110" s="104"/>
      <c r="AO55110" s="104"/>
      <c r="AP55110" s="104"/>
    </row>
    <row r="55111" spans="21:42" ht="15" customHeight="1" x14ac:dyDescent="0.25">
      <c r="U55111" s="104"/>
      <c r="AB55111" s="104"/>
      <c r="AC55111" s="104"/>
      <c r="AF55111" s="104"/>
      <c r="AG55111" s="104"/>
      <c r="AK55111" s="104"/>
      <c r="AL55111" s="104"/>
      <c r="AO55111" s="104"/>
      <c r="AP55111" s="104"/>
    </row>
    <row r="55112" spans="21:42" ht="15" customHeight="1" x14ac:dyDescent="0.25">
      <c r="U55112" s="104"/>
      <c r="AB55112" s="104"/>
      <c r="AC55112" s="104"/>
      <c r="AF55112" s="104"/>
      <c r="AG55112" s="104"/>
      <c r="AK55112" s="104"/>
      <c r="AL55112" s="104"/>
      <c r="AO55112" s="104"/>
      <c r="AP55112" s="104"/>
    </row>
    <row r="55113" spans="21:42" ht="15" customHeight="1" x14ac:dyDescent="0.25">
      <c r="U55113" s="104"/>
      <c r="AB55113" s="104"/>
      <c r="AC55113" s="104"/>
      <c r="AF55113" s="104"/>
      <c r="AG55113" s="104"/>
      <c r="AK55113" s="104"/>
      <c r="AL55113" s="104"/>
      <c r="AO55113" s="104"/>
      <c r="AP55113" s="104"/>
    </row>
    <row r="55114" spans="21:42" ht="15" customHeight="1" x14ac:dyDescent="0.25">
      <c r="U55114" s="104"/>
      <c r="AB55114" s="104"/>
      <c r="AC55114" s="104"/>
      <c r="AF55114" s="104"/>
      <c r="AG55114" s="104"/>
      <c r="AK55114" s="104"/>
      <c r="AL55114" s="104"/>
      <c r="AO55114" s="104"/>
      <c r="AP55114" s="104"/>
    </row>
    <row r="55115" spans="21:42" ht="15" customHeight="1" x14ac:dyDescent="0.25">
      <c r="U55115" s="104"/>
      <c r="AB55115" s="104"/>
      <c r="AC55115" s="104"/>
      <c r="AF55115" s="104"/>
      <c r="AG55115" s="104"/>
      <c r="AK55115" s="104"/>
      <c r="AL55115" s="104"/>
      <c r="AO55115" s="104"/>
      <c r="AP55115" s="104"/>
    </row>
    <row r="55116" spans="21:42" ht="15" customHeight="1" x14ac:dyDescent="0.25">
      <c r="U55116" s="104"/>
      <c r="AB55116" s="104"/>
      <c r="AC55116" s="104"/>
      <c r="AF55116" s="104"/>
      <c r="AG55116" s="104"/>
      <c r="AK55116" s="104"/>
      <c r="AL55116" s="104"/>
      <c r="AO55116" s="104"/>
      <c r="AP55116" s="104"/>
    </row>
    <row r="55117" spans="21:42" ht="15" customHeight="1" x14ac:dyDescent="0.25">
      <c r="U55117" s="104"/>
      <c r="AB55117" s="104"/>
      <c r="AC55117" s="104"/>
      <c r="AF55117" s="104"/>
      <c r="AG55117" s="104"/>
      <c r="AK55117" s="104"/>
      <c r="AL55117" s="104"/>
      <c r="AO55117" s="104"/>
      <c r="AP55117" s="104"/>
    </row>
    <row r="55118" spans="21:42" ht="15" customHeight="1" x14ac:dyDescent="0.25">
      <c r="U55118" s="104"/>
      <c r="AB55118" s="104"/>
      <c r="AC55118" s="104"/>
      <c r="AF55118" s="104"/>
      <c r="AG55118" s="104"/>
      <c r="AK55118" s="104"/>
      <c r="AL55118" s="104"/>
      <c r="AO55118" s="104"/>
      <c r="AP55118" s="104"/>
    </row>
    <row r="55119" spans="21:42" ht="15" customHeight="1" x14ac:dyDescent="0.25">
      <c r="U55119" s="104"/>
      <c r="AB55119" s="104"/>
      <c r="AC55119" s="104"/>
      <c r="AF55119" s="104"/>
      <c r="AG55119" s="104"/>
      <c r="AK55119" s="104"/>
      <c r="AL55119" s="104"/>
      <c r="AO55119" s="104"/>
      <c r="AP55119" s="104"/>
    </row>
    <row r="55120" spans="21:42" ht="15" customHeight="1" x14ac:dyDescent="0.25">
      <c r="U55120" s="104"/>
      <c r="AB55120" s="104"/>
      <c r="AC55120" s="104"/>
      <c r="AF55120" s="104"/>
      <c r="AG55120" s="104"/>
      <c r="AK55120" s="104"/>
      <c r="AL55120" s="104"/>
      <c r="AO55120" s="104"/>
      <c r="AP55120" s="104"/>
    </row>
    <row r="55121" spans="21:42" ht="15" customHeight="1" x14ac:dyDescent="0.25">
      <c r="U55121" s="104"/>
      <c r="AB55121" s="104"/>
      <c r="AC55121" s="104"/>
      <c r="AF55121" s="104"/>
      <c r="AG55121" s="104"/>
      <c r="AK55121" s="104"/>
      <c r="AL55121" s="104"/>
      <c r="AO55121" s="104"/>
      <c r="AP55121" s="104"/>
    </row>
    <row r="55122" spans="21:42" ht="15" customHeight="1" x14ac:dyDescent="0.25">
      <c r="U55122" s="104"/>
      <c r="AB55122" s="104"/>
      <c r="AC55122" s="104"/>
      <c r="AF55122" s="104"/>
      <c r="AG55122" s="104"/>
      <c r="AK55122" s="104"/>
      <c r="AL55122" s="104"/>
      <c r="AO55122" s="104"/>
      <c r="AP55122" s="104"/>
    </row>
    <row r="55123" spans="21:42" ht="15" customHeight="1" x14ac:dyDescent="0.25">
      <c r="U55123" s="104"/>
      <c r="AB55123" s="104"/>
      <c r="AC55123" s="104"/>
      <c r="AF55123" s="104"/>
      <c r="AG55123" s="104"/>
      <c r="AK55123" s="104"/>
      <c r="AL55123" s="104"/>
      <c r="AO55123" s="104"/>
      <c r="AP55123" s="104"/>
    </row>
    <row r="55124" spans="21:42" ht="15" customHeight="1" x14ac:dyDescent="0.25">
      <c r="U55124" s="104"/>
      <c r="AB55124" s="104"/>
      <c r="AC55124" s="104"/>
      <c r="AF55124" s="104"/>
      <c r="AG55124" s="104"/>
      <c r="AK55124" s="104"/>
      <c r="AL55124" s="104"/>
      <c r="AO55124" s="104"/>
      <c r="AP55124" s="104"/>
    </row>
    <row r="55125" spans="21:42" ht="15" customHeight="1" x14ac:dyDescent="0.25">
      <c r="U55125" s="104"/>
      <c r="AB55125" s="104"/>
      <c r="AC55125" s="104"/>
      <c r="AF55125" s="104"/>
      <c r="AG55125" s="104"/>
      <c r="AK55125" s="104"/>
      <c r="AL55125" s="104"/>
      <c r="AO55125" s="104"/>
      <c r="AP55125" s="104"/>
    </row>
    <row r="55126" spans="21:42" ht="15" customHeight="1" x14ac:dyDescent="0.25">
      <c r="U55126" s="104"/>
      <c r="AB55126" s="104"/>
      <c r="AC55126" s="104"/>
      <c r="AF55126" s="104"/>
      <c r="AG55126" s="104"/>
      <c r="AK55126" s="104"/>
      <c r="AL55126" s="104"/>
      <c r="AO55126" s="104"/>
      <c r="AP55126" s="104"/>
    </row>
    <row r="55127" spans="21:42" ht="15" customHeight="1" x14ac:dyDescent="0.25">
      <c r="U55127" s="104"/>
      <c r="AB55127" s="104"/>
      <c r="AC55127" s="104"/>
      <c r="AF55127" s="104"/>
      <c r="AG55127" s="104"/>
      <c r="AK55127" s="104"/>
      <c r="AL55127" s="104"/>
      <c r="AO55127" s="104"/>
      <c r="AP55127" s="104"/>
    </row>
    <row r="55128" spans="21:42" ht="15" customHeight="1" x14ac:dyDescent="0.25">
      <c r="U55128" s="104"/>
      <c r="AB55128" s="104"/>
      <c r="AC55128" s="104"/>
      <c r="AF55128" s="104"/>
      <c r="AG55128" s="104"/>
      <c r="AK55128" s="104"/>
      <c r="AL55128" s="104"/>
      <c r="AO55128" s="104"/>
      <c r="AP55128" s="104"/>
    </row>
    <row r="55129" spans="21:42" ht="15" customHeight="1" x14ac:dyDescent="0.25">
      <c r="U55129" s="104"/>
      <c r="AB55129" s="104"/>
      <c r="AC55129" s="104"/>
      <c r="AF55129" s="104"/>
      <c r="AG55129" s="104"/>
      <c r="AK55129" s="104"/>
      <c r="AL55129" s="104"/>
      <c r="AO55129" s="104"/>
      <c r="AP55129" s="104"/>
    </row>
    <row r="55130" spans="21:42" ht="15" customHeight="1" x14ac:dyDescent="0.25">
      <c r="U55130" s="104"/>
      <c r="AB55130" s="104"/>
      <c r="AC55130" s="104"/>
      <c r="AF55130" s="104"/>
      <c r="AG55130" s="104"/>
      <c r="AK55130" s="104"/>
      <c r="AL55130" s="104"/>
      <c r="AO55130" s="104"/>
      <c r="AP55130" s="104"/>
    </row>
    <row r="55131" spans="21:42" ht="15" customHeight="1" x14ac:dyDescent="0.25">
      <c r="U55131" s="104"/>
      <c r="AB55131" s="104"/>
      <c r="AC55131" s="104"/>
      <c r="AF55131" s="104"/>
      <c r="AG55131" s="104"/>
      <c r="AK55131" s="104"/>
      <c r="AL55131" s="104"/>
      <c r="AO55131" s="104"/>
      <c r="AP55131" s="104"/>
    </row>
    <row r="55132" spans="21:42" ht="15" customHeight="1" x14ac:dyDescent="0.25">
      <c r="U55132" s="104"/>
      <c r="AB55132" s="104"/>
      <c r="AC55132" s="104"/>
      <c r="AF55132" s="104"/>
      <c r="AG55132" s="104"/>
      <c r="AK55132" s="104"/>
      <c r="AL55132" s="104"/>
      <c r="AO55132" s="104"/>
      <c r="AP55132" s="104"/>
    </row>
    <row r="55133" spans="21:42" ht="15" customHeight="1" x14ac:dyDescent="0.25">
      <c r="U55133" s="104"/>
      <c r="AB55133" s="104"/>
      <c r="AC55133" s="104"/>
      <c r="AF55133" s="104"/>
      <c r="AG55133" s="104"/>
      <c r="AK55133" s="104"/>
      <c r="AL55133" s="104"/>
      <c r="AO55133" s="104"/>
      <c r="AP55133" s="104"/>
    </row>
    <row r="55134" spans="21:42" ht="15" customHeight="1" x14ac:dyDescent="0.25">
      <c r="U55134" s="104"/>
      <c r="AB55134" s="104"/>
      <c r="AC55134" s="104"/>
      <c r="AF55134" s="104"/>
      <c r="AG55134" s="104"/>
      <c r="AK55134" s="104"/>
      <c r="AL55134" s="104"/>
      <c r="AO55134" s="104"/>
      <c r="AP55134" s="104"/>
    </row>
    <row r="55135" spans="21:42" ht="15" customHeight="1" x14ac:dyDescent="0.25">
      <c r="U55135" s="104"/>
      <c r="AB55135" s="104"/>
      <c r="AC55135" s="104"/>
      <c r="AF55135" s="104"/>
      <c r="AG55135" s="104"/>
      <c r="AK55135" s="104"/>
      <c r="AL55135" s="104"/>
      <c r="AO55135" s="104"/>
      <c r="AP55135" s="104"/>
    </row>
    <row r="55136" spans="21:42" ht="15" customHeight="1" x14ac:dyDescent="0.25">
      <c r="U55136" s="104"/>
      <c r="AB55136" s="104"/>
      <c r="AC55136" s="104"/>
      <c r="AF55136" s="104"/>
      <c r="AG55136" s="104"/>
      <c r="AK55136" s="104"/>
      <c r="AL55136" s="104"/>
      <c r="AO55136" s="104"/>
      <c r="AP55136" s="104"/>
    </row>
    <row r="55137" spans="21:42" ht="15" customHeight="1" x14ac:dyDescent="0.25">
      <c r="U55137" s="104"/>
      <c r="AB55137" s="104"/>
      <c r="AC55137" s="104"/>
      <c r="AF55137" s="104"/>
      <c r="AG55137" s="104"/>
      <c r="AK55137" s="104"/>
      <c r="AL55137" s="104"/>
      <c r="AO55137" s="104"/>
      <c r="AP55137" s="104"/>
    </row>
    <row r="55138" spans="21:42" ht="15" customHeight="1" x14ac:dyDescent="0.25">
      <c r="U55138" s="104"/>
      <c r="AB55138" s="104"/>
      <c r="AC55138" s="104"/>
      <c r="AF55138" s="104"/>
      <c r="AG55138" s="104"/>
      <c r="AK55138" s="104"/>
      <c r="AL55138" s="104"/>
      <c r="AO55138" s="104"/>
      <c r="AP55138" s="104"/>
    </row>
    <row r="55139" spans="21:42" ht="15" customHeight="1" x14ac:dyDescent="0.25">
      <c r="U55139" s="104"/>
      <c r="AB55139" s="104"/>
      <c r="AC55139" s="104"/>
      <c r="AF55139" s="104"/>
      <c r="AG55139" s="104"/>
      <c r="AK55139" s="104"/>
      <c r="AL55139" s="104"/>
      <c r="AO55139" s="104"/>
      <c r="AP55139" s="104"/>
    </row>
    <row r="55140" spans="21:42" ht="15" customHeight="1" x14ac:dyDescent="0.25">
      <c r="U55140" s="104"/>
      <c r="AB55140" s="104"/>
      <c r="AC55140" s="104"/>
      <c r="AF55140" s="104"/>
      <c r="AG55140" s="104"/>
      <c r="AK55140" s="104"/>
      <c r="AL55140" s="104"/>
      <c r="AO55140" s="104"/>
      <c r="AP55140" s="104"/>
    </row>
    <row r="55141" spans="21:42" ht="15" customHeight="1" x14ac:dyDescent="0.25">
      <c r="U55141" s="104"/>
      <c r="AB55141" s="104"/>
      <c r="AC55141" s="104"/>
      <c r="AF55141" s="104"/>
      <c r="AG55141" s="104"/>
      <c r="AK55141" s="104"/>
      <c r="AL55141" s="104"/>
      <c r="AO55141" s="104"/>
      <c r="AP55141" s="104"/>
    </row>
    <row r="55142" spans="21:42" ht="15" customHeight="1" x14ac:dyDescent="0.25">
      <c r="U55142" s="104"/>
      <c r="AB55142" s="104"/>
      <c r="AC55142" s="104"/>
      <c r="AF55142" s="104"/>
      <c r="AG55142" s="104"/>
      <c r="AK55142" s="104"/>
      <c r="AL55142" s="104"/>
      <c r="AO55142" s="104"/>
      <c r="AP55142" s="104"/>
    </row>
    <row r="55143" spans="21:42" ht="15" customHeight="1" x14ac:dyDescent="0.25">
      <c r="U55143" s="104"/>
      <c r="AB55143" s="104"/>
      <c r="AC55143" s="104"/>
      <c r="AF55143" s="104"/>
      <c r="AG55143" s="104"/>
      <c r="AK55143" s="104"/>
      <c r="AL55143" s="104"/>
      <c r="AO55143" s="104"/>
      <c r="AP55143" s="104"/>
    </row>
    <row r="55144" spans="21:42" ht="15" customHeight="1" x14ac:dyDescent="0.25">
      <c r="U55144" s="104"/>
      <c r="AB55144" s="104"/>
      <c r="AC55144" s="104"/>
      <c r="AF55144" s="104"/>
      <c r="AG55144" s="104"/>
      <c r="AK55144" s="104"/>
      <c r="AL55144" s="104"/>
      <c r="AO55144" s="104"/>
      <c r="AP55144" s="104"/>
    </row>
    <row r="55145" spans="21:42" ht="15" customHeight="1" x14ac:dyDescent="0.25">
      <c r="U55145" s="104"/>
      <c r="AB55145" s="104"/>
      <c r="AC55145" s="104"/>
      <c r="AF55145" s="104"/>
      <c r="AG55145" s="104"/>
      <c r="AK55145" s="104"/>
      <c r="AL55145" s="104"/>
      <c r="AO55145" s="104"/>
      <c r="AP55145" s="104"/>
    </row>
    <row r="55146" spans="21:42" ht="15" customHeight="1" x14ac:dyDescent="0.25">
      <c r="U55146" s="104"/>
      <c r="AB55146" s="104"/>
      <c r="AC55146" s="104"/>
      <c r="AF55146" s="104"/>
      <c r="AG55146" s="104"/>
      <c r="AK55146" s="104"/>
      <c r="AL55146" s="104"/>
      <c r="AO55146" s="104"/>
      <c r="AP55146" s="104"/>
    </row>
    <row r="55147" spans="21:42" ht="15" customHeight="1" x14ac:dyDescent="0.25">
      <c r="U55147" s="104"/>
      <c r="AB55147" s="104"/>
      <c r="AC55147" s="104"/>
      <c r="AF55147" s="104"/>
      <c r="AG55147" s="104"/>
      <c r="AK55147" s="104"/>
      <c r="AL55147" s="104"/>
      <c r="AO55147" s="104"/>
      <c r="AP55147" s="104"/>
    </row>
    <row r="55148" spans="21:42" ht="15" customHeight="1" x14ac:dyDescent="0.25">
      <c r="U55148" s="104"/>
      <c r="AB55148" s="104"/>
      <c r="AC55148" s="104"/>
      <c r="AF55148" s="104"/>
      <c r="AG55148" s="104"/>
      <c r="AK55148" s="104"/>
      <c r="AL55148" s="104"/>
      <c r="AO55148" s="104"/>
      <c r="AP55148" s="104"/>
    </row>
    <row r="55149" spans="21:42" ht="15" customHeight="1" x14ac:dyDescent="0.25">
      <c r="U55149" s="104"/>
      <c r="AB55149" s="104"/>
      <c r="AC55149" s="104"/>
      <c r="AF55149" s="104"/>
      <c r="AG55149" s="104"/>
      <c r="AK55149" s="104"/>
      <c r="AL55149" s="104"/>
      <c r="AO55149" s="104"/>
      <c r="AP55149" s="104"/>
    </row>
    <row r="55150" spans="21:42" ht="15" customHeight="1" x14ac:dyDescent="0.25">
      <c r="U55150" s="104"/>
      <c r="AB55150" s="104"/>
      <c r="AC55150" s="104"/>
      <c r="AF55150" s="104"/>
      <c r="AG55150" s="104"/>
      <c r="AK55150" s="104"/>
      <c r="AL55150" s="104"/>
      <c r="AO55150" s="104"/>
      <c r="AP55150" s="104"/>
    </row>
    <row r="55151" spans="21:42" ht="15" customHeight="1" x14ac:dyDescent="0.25">
      <c r="U55151" s="104"/>
      <c r="AB55151" s="104"/>
      <c r="AC55151" s="104"/>
      <c r="AF55151" s="104"/>
      <c r="AG55151" s="104"/>
      <c r="AK55151" s="104"/>
      <c r="AL55151" s="104"/>
      <c r="AO55151" s="104"/>
      <c r="AP55151" s="104"/>
    </row>
    <row r="55152" spans="21:42" ht="15" customHeight="1" x14ac:dyDescent="0.25">
      <c r="U55152" s="104"/>
      <c r="AB55152" s="104"/>
      <c r="AC55152" s="104"/>
      <c r="AF55152" s="104"/>
      <c r="AG55152" s="104"/>
      <c r="AK55152" s="104"/>
      <c r="AL55152" s="104"/>
      <c r="AO55152" s="104"/>
      <c r="AP55152" s="104"/>
    </row>
    <row r="55153" spans="21:42" ht="15" customHeight="1" x14ac:dyDescent="0.25">
      <c r="U55153" s="104"/>
      <c r="AB55153" s="104"/>
      <c r="AC55153" s="104"/>
      <c r="AF55153" s="104"/>
      <c r="AG55153" s="104"/>
      <c r="AK55153" s="104"/>
      <c r="AL55153" s="104"/>
      <c r="AO55153" s="104"/>
      <c r="AP55153" s="104"/>
    </row>
    <row r="55154" spans="21:42" ht="15" customHeight="1" x14ac:dyDescent="0.25">
      <c r="U55154" s="104"/>
      <c r="AB55154" s="104"/>
      <c r="AC55154" s="104"/>
      <c r="AF55154" s="104"/>
      <c r="AG55154" s="104"/>
      <c r="AK55154" s="104"/>
      <c r="AL55154" s="104"/>
      <c r="AO55154" s="104"/>
      <c r="AP55154" s="104"/>
    </row>
    <row r="55155" spans="21:42" ht="15" customHeight="1" x14ac:dyDescent="0.25">
      <c r="U55155" s="104"/>
      <c r="AB55155" s="104"/>
      <c r="AC55155" s="104"/>
      <c r="AF55155" s="104"/>
      <c r="AG55155" s="104"/>
      <c r="AK55155" s="104"/>
      <c r="AL55155" s="104"/>
      <c r="AO55155" s="104"/>
      <c r="AP55155" s="104"/>
    </row>
    <row r="55156" spans="21:42" ht="15" customHeight="1" x14ac:dyDescent="0.25">
      <c r="U55156" s="104"/>
      <c r="AB55156" s="104"/>
      <c r="AC55156" s="104"/>
      <c r="AF55156" s="104"/>
      <c r="AG55156" s="104"/>
      <c r="AK55156" s="104"/>
      <c r="AL55156" s="104"/>
      <c r="AO55156" s="104"/>
      <c r="AP55156" s="104"/>
    </row>
    <row r="55157" spans="21:42" ht="15" customHeight="1" x14ac:dyDescent="0.25">
      <c r="U55157" s="104"/>
      <c r="AB55157" s="104"/>
      <c r="AC55157" s="104"/>
      <c r="AF55157" s="104"/>
      <c r="AG55157" s="104"/>
      <c r="AK55157" s="104"/>
      <c r="AL55157" s="104"/>
      <c r="AO55157" s="104"/>
      <c r="AP55157" s="104"/>
    </row>
    <row r="55158" spans="21:42" ht="15" customHeight="1" x14ac:dyDescent="0.25">
      <c r="U55158" s="104"/>
      <c r="AB55158" s="104"/>
      <c r="AC55158" s="104"/>
      <c r="AF55158" s="104"/>
      <c r="AG55158" s="104"/>
      <c r="AK55158" s="104"/>
      <c r="AL55158" s="104"/>
      <c r="AO55158" s="104"/>
      <c r="AP55158" s="104"/>
    </row>
    <row r="55159" spans="21:42" ht="15" customHeight="1" x14ac:dyDescent="0.25">
      <c r="U55159" s="104"/>
      <c r="AB55159" s="104"/>
      <c r="AC55159" s="104"/>
      <c r="AF55159" s="104"/>
      <c r="AG55159" s="104"/>
      <c r="AK55159" s="104"/>
      <c r="AL55159" s="104"/>
      <c r="AO55159" s="104"/>
      <c r="AP55159" s="104"/>
    </row>
    <row r="55160" spans="21:42" ht="15" customHeight="1" x14ac:dyDescent="0.25">
      <c r="U55160" s="104"/>
      <c r="AB55160" s="104"/>
      <c r="AC55160" s="104"/>
      <c r="AF55160" s="104"/>
      <c r="AG55160" s="104"/>
      <c r="AK55160" s="104"/>
      <c r="AL55160" s="104"/>
      <c r="AO55160" s="104"/>
      <c r="AP55160" s="104"/>
    </row>
    <row r="55161" spans="21:42" ht="15" customHeight="1" x14ac:dyDescent="0.25">
      <c r="U55161" s="104"/>
      <c r="AB55161" s="104"/>
      <c r="AC55161" s="104"/>
      <c r="AF55161" s="104"/>
      <c r="AG55161" s="104"/>
      <c r="AK55161" s="104"/>
      <c r="AL55161" s="104"/>
      <c r="AO55161" s="104"/>
      <c r="AP55161" s="104"/>
    </row>
    <row r="55162" spans="21:42" ht="15" customHeight="1" x14ac:dyDescent="0.25">
      <c r="U55162" s="104"/>
      <c r="AB55162" s="104"/>
      <c r="AC55162" s="104"/>
      <c r="AF55162" s="104"/>
      <c r="AG55162" s="104"/>
      <c r="AK55162" s="104"/>
      <c r="AL55162" s="104"/>
      <c r="AO55162" s="104"/>
      <c r="AP55162" s="104"/>
    </row>
    <row r="55163" spans="21:42" ht="15" customHeight="1" x14ac:dyDescent="0.25">
      <c r="U55163" s="104"/>
      <c r="AB55163" s="104"/>
      <c r="AC55163" s="104"/>
      <c r="AF55163" s="104"/>
      <c r="AG55163" s="104"/>
      <c r="AK55163" s="104"/>
      <c r="AL55163" s="104"/>
      <c r="AO55163" s="104"/>
      <c r="AP55163" s="104"/>
    </row>
    <row r="55164" spans="21:42" ht="15" customHeight="1" x14ac:dyDescent="0.25">
      <c r="U55164" s="104"/>
      <c r="AB55164" s="104"/>
      <c r="AC55164" s="104"/>
      <c r="AF55164" s="104"/>
      <c r="AG55164" s="104"/>
      <c r="AK55164" s="104"/>
      <c r="AL55164" s="104"/>
      <c r="AO55164" s="104"/>
      <c r="AP55164" s="104"/>
    </row>
    <row r="55165" spans="21:42" ht="15" customHeight="1" x14ac:dyDescent="0.25">
      <c r="U55165" s="104"/>
      <c r="AB55165" s="104"/>
      <c r="AC55165" s="104"/>
      <c r="AF55165" s="104"/>
      <c r="AG55165" s="104"/>
      <c r="AK55165" s="104"/>
      <c r="AL55165" s="104"/>
      <c r="AO55165" s="104"/>
      <c r="AP55165" s="104"/>
    </row>
    <row r="55166" spans="21:42" ht="15" customHeight="1" x14ac:dyDescent="0.25">
      <c r="U55166" s="104"/>
      <c r="AB55166" s="104"/>
      <c r="AC55166" s="104"/>
      <c r="AF55166" s="104"/>
      <c r="AG55166" s="104"/>
      <c r="AK55166" s="104"/>
      <c r="AL55166" s="104"/>
      <c r="AO55166" s="104"/>
      <c r="AP55166" s="104"/>
    </row>
    <row r="55167" spans="21:42" ht="15" customHeight="1" x14ac:dyDescent="0.25">
      <c r="U55167" s="104"/>
      <c r="AB55167" s="104"/>
      <c r="AC55167" s="104"/>
      <c r="AF55167" s="104"/>
      <c r="AG55167" s="104"/>
      <c r="AK55167" s="104"/>
      <c r="AL55167" s="104"/>
      <c r="AO55167" s="104"/>
      <c r="AP55167" s="104"/>
    </row>
    <row r="55168" spans="21:42" ht="15" customHeight="1" x14ac:dyDescent="0.25">
      <c r="U55168" s="104"/>
      <c r="AB55168" s="104"/>
      <c r="AC55168" s="104"/>
      <c r="AF55168" s="104"/>
      <c r="AG55168" s="104"/>
      <c r="AK55168" s="104"/>
      <c r="AL55168" s="104"/>
      <c r="AO55168" s="104"/>
      <c r="AP55168" s="104"/>
    </row>
    <row r="55169" spans="21:42" ht="15" customHeight="1" x14ac:dyDescent="0.25">
      <c r="U55169" s="104"/>
      <c r="AB55169" s="104"/>
      <c r="AC55169" s="104"/>
      <c r="AF55169" s="104"/>
      <c r="AG55169" s="104"/>
      <c r="AK55169" s="104"/>
      <c r="AL55169" s="104"/>
      <c r="AO55169" s="104"/>
      <c r="AP55169" s="104"/>
    </row>
    <row r="55170" spans="21:42" ht="15" customHeight="1" x14ac:dyDescent="0.25">
      <c r="U55170" s="104"/>
      <c r="AB55170" s="104"/>
      <c r="AC55170" s="104"/>
      <c r="AF55170" s="104"/>
      <c r="AG55170" s="104"/>
      <c r="AK55170" s="104"/>
      <c r="AL55170" s="104"/>
      <c r="AO55170" s="104"/>
      <c r="AP55170" s="104"/>
    </row>
    <row r="55171" spans="21:42" ht="15" customHeight="1" x14ac:dyDescent="0.25">
      <c r="U55171" s="104"/>
      <c r="AB55171" s="104"/>
      <c r="AC55171" s="104"/>
      <c r="AF55171" s="104"/>
      <c r="AG55171" s="104"/>
      <c r="AK55171" s="104"/>
      <c r="AL55171" s="104"/>
      <c r="AO55171" s="104"/>
      <c r="AP55171" s="104"/>
    </row>
    <row r="55172" spans="21:42" ht="15" customHeight="1" x14ac:dyDescent="0.25">
      <c r="U55172" s="104"/>
      <c r="AB55172" s="104"/>
      <c r="AC55172" s="104"/>
      <c r="AF55172" s="104"/>
      <c r="AG55172" s="104"/>
      <c r="AK55172" s="104"/>
      <c r="AL55172" s="104"/>
      <c r="AO55172" s="104"/>
      <c r="AP55172" s="104"/>
    </row>
    <row r="55173" spans="21:42" ht="15" customHeight="1" x14ac:dyDescent="0.25">
      <c r="U55173" s="104"/>
      <c r="AB55173" s="104"/>
      <c r="AC55173" s="104"/>
      <c r="AF55173" s="104"/>
      <c r="AG55173" s="104"/>
      <c r="AK55173" s="104"/>
      <c r="AL55173" s="104"/>
      <c r="AO55173" s="104"/>
      <c r="AP55173" s="104"/>
    </row>
    <row r="55174" spans="21:42" ht="15" customHeight="1" x14ac:dyDescent="0.25">
      <c r="U55174" s="104"/>
      <c r="AB55174" s="104"/>
      <c r="AC55174" s="104"/>
      <c r="AF55174" s="104"/>
      <c r="AG55174" s="104"/>
      <c r="AK55174" s="104"/>
      <c r="AL55174" s="104"/>
      <c r="AO55174" s="104"/>
      <c r="AP55174" s="104"/>
    </row>
    <row r="55175" spans="21:42" ht="15" customHeight="1" x14ac:dyDescent="0.25">
      <c r="U55175" s="104"/>
      <c r="AB55175" s="104"/>
      <c r="AC55175" s="104"/>
      <c r="AF55175" s="104"/>
      <c r="AG55175" s="104"/>
      <c r="AK55175" s="104"/>
      <c r="AL55175" s="104"/>
      <c r="AO55175" s="104"/>
      <c r="AP55175" s="104"/>
    </row>
    <row r="55176" spans="21:42" ht="15" customHeight="1" x14ac:dyDescent="0.25">
      <c r="U55176" s="104"/>
      <c r="AB55176" s="104"/>
      <c r="AC55176" s="104"/>
      <c r="AF55176" s="104"/>
      <c r="AG55176" s="104"/>
      <c r="AK55176" s="104"/>
      <c r="AL55176" s="104"/>
      <c r="AO55176" s="104"/>
      <c r="AP55176" s="104"/>
    </row>
    <row r="55177" spans="21:42" ht="15" customHeight="1" x14ac:dyDescent="0.25">
      <c r="U55177" s="104"/>
      <c r="AB55177" s="104"/>
      <c r="AC55177" s="104"/>
      <c r="AF55177" s="104"/>
      <c r="AG55177" s="104"/>
      <c r="AK55177" s="104"/>
      <c r="AL55177" s="104"/>
      <c r="AO55177" s="104"/>
      <c r="AP55177" s="104"/>
    </row>
    <row r="55178" spans="21:42" ht="15" customHeight="1" x14ac:dyDescent="0.25">
      <c r="U55178" s="104"/>
      <c r="AB55178" s="104"/>
      <c r="AC55178" s="104"/>
      <c r="AF55178" s="104"/>
      <c r="AG55178" s="104"/>
      <c r="AK55178" s="104"/>
      <c r="AL55178" s="104"/>
      <c r="AO55178" s="104"/>
      <c r="AP55178" s="104"/>
    </row>
    <row r="55179" spans="21:42" ht="15" customHeight="1" x14ac:dyDescent="0.25">
      <c r="U55179" s="104"/>
      <c r="AB55179" s="104"/>
      <c r="AC55179" s="104"/>
      <c r="AF55179" s="104"/>
      <c r="AG55179" s="104"/>
      <c r="AK55179" s="104"/>
      <c r="AL55179" s="104"/>
      <c r="AO55179" s="104"/>
      <c r="AP55179" s="104"/>
    </row>
    <row r="55180" spans="21:42" ht="15" customHeight="1" x14ac:dyDescent="0.25">
      <c r="U55180" s="104"/>
      <c r="AB55180" s="104"/>
      <c r="AC55180" s="104"/>
      <c r="AF55180" s="104"/>
      <c r="AG55180" s="104"/>
      <c r="AK55180" s="104"/>
      <c r="AL55180" s="104"/>
      <c r="AO55180" s="104"/>
      <c r="AP55180" s="104"/>
    </row>
    <row r="55181" spans="21:42" ht="15" customHeight="1" x14ac:dyDescent="0.25">
      <c r="U55181" s="104"/>
      <c r="AB55181" s="104"/>
      <c r="AC55181" s="104"/>
      <c r="AF55181" s="104"/>
      <c r="AG55181" s="104"/>
      <c r="AK55181" s="104"/>
      <c r="AL55181" s="104"/>
      <c r="AO55181" s="104"/>
      <c r="AP55181" s="104"/>
    </row>
    <row r="55182" spans="21:42" ht="15" customHeight="1" x14ac:dyDescent="0.25">
      <c r="U55182" s="104"/>
      <c r="AB55182" s="104"/>
      <c r="AC55182" s="104"/>
      <c r="AF55182" s="104"/>
      <c r="AG55182" s="104"/>
      <c r="AK55182" s="104"/>
      <c r="AL55182" s="104"/>
      <c r="AO55182" s="104"/>
      <c r="AP55182" s="104"/>
    </row>
    <row r="55183" spans="21:42" ht="15" customHeight="1" x14ac:dyDescent="0.25">
      <c r="U55183" s="104"/>
      <c r="AB55183" s="104"/>
      <c r="AC55183" s="104"/>
      <c r="AF55183" s="104"/>
      <c r="AG55183" s="104"/>
      <c r="AK55183" s="104"/>
      <c r="AL55183" s="104"/>
      <c r="AO55183" s="104"/>
      <c r="AP55183" s="104"/>
    </row>
    <row r="55184" spans="21:42" ht="15" customHeight="1" x14ac:dyDescent="0.25">
      <c r="U55184" s="104"/>
      <c r="AB55184" s="104"/>
      <c r="AC55184" s="104"/>
      <c r="AF55184" s="104"/>
      <c r="AG55184" s="104"/>
      <c r="AK55184" s="104"/>
      <c r="AL55184" s="104"/>
      <c r="AO55184" s="104"/>
      <c r="AP55184" s="104"/>
    </row>
    <row r="55185" spans="21:42" ht="15" customHeight="1" x14ac:dyDescent="0.25">
      <c r="U55185" s="104"/>
      <c r="AB55185" s="104"/>
      <c r="AC55185" s="104"/>
      <c r="AF55185" s="104"/>
      <c r="AG55185" s="104"/>
      <c r="AK55185" s="104"/>
      <c r="AL55185" s="104"/>
      <c r="AO55185" s="104"/>
      <c r="AP55185" s="104"/>
    </row>
    <row r="55186" spans="21:42" ht="15" customHeight="1" x14ac:dyDescent="0.25">
      <c r="U55186" s="104"/>
      <c r="AB55186" s="104"/>
      <c r="AC55186" s="104"/>
      <c r="AF55186" s="104"/>
      <c r="AG55186" s="104"/>
      <c r="AK55186" s="104"/>
      <c r="AL55186" s="104"/>
      <c r="AO55186" s="104"/>
      <c r="AP55186" s="104"/>
    </row>
    <row r="55187" spans="21:42" ht="15" customHeight="1" x14ac:dyDescent="0.25">
      <c r="U55187" s="104"/>
      <c r="AB55187" s="104"/>
      <c r="AC55187" s="104"/>
      <c r="AF55187" s="104"/>
      <c r="AG55187" s="104"/>
      <c r="AK55187" s="104"/>
      <c r="AL55187" s="104"/>
      <c r="AO55187" s="104"/>
      <c r="AP55187" s="104"/>
    </row>
    <row r="55188" spans="21:42" ht="15" customHeight="1" x14ac:dyDescent="0.25">
      <c r="U55188" s="104"/>
      <c r="AB55188" s="104"/>
      <c r="AC55188" s="104"/>
      <c r="AF55188" s="104"/>
      <c r="AG55188" s="104"/>
      <c r="AK55188" s="104"/>
      <c r="AL55188" s="104"/>
      <c r="AO55188" s="104"/>
      <c r="AP55188" s="104"/>
    </row>
    <row r="55189" spans="21:42" ht="15" customHeight="1" x14ac:dyDescent="0.25">
      <c r="U55189" s="104"/>
      <c r="AB55189" s="104"/>
      <c r="AC55189" s="104"/>
      <c r="AF55189" s="104"/>
      <c r="AG55189" s="104"/>
      <c r="AK55189" s="104"/>
      <c r="AL55189" s="104"/>
      <c r="AO55189" s="104"/>
      <c r="AP55189" s="104"/>
    </row>
    <row r="55190" spans="21:42" ht="15" customHeight="1" x14ac:dyDescent="0.25">
      <c r="U55190" s="104"/>
      <c r="AB55190" s="104"/>
      <c r="AC55190" s="104"/>
      <c r="AF55190" s="104"/>
      <c r="AG55190" s="104"/>
      <c r="AK55190" s="104"/>
      <c r="AL55190" s="104"/>
      <c r="AO55190" s="104"/>
      <c r="AP55190" s="104"/>
    </row>
    <row r="55191" spans="21:42" ht="15" customHeight="1" x14ac:dyDescent="0.25">
      <c r="U55191" s="104"/>
      <c r="AB55191" s="104"/>
      <c r="AC55191" s="104"/>
      <c r="AF55191" s="104"/>
      <c r="AG55191" s="104"/>
      <c r="AK55191" s="104"/>
      <c r="AL55191" s="104"/>
      <c r="AO55191" s="104"/>
      <c r="AP55191" s="104"/>
    </row>
    <row r="55192" spans="21:42" ht="15" customHeight="1" x14ac:dyDescent="0.25">
      <c r="U55192" s="104"/>
      <c r="AB55192" s="104"/>
      <c r="AC55192" s="104"/>
      <c r="AF55192" s="104"/>
      <c r="AG55192" s="104"/>
      <c r="AK55192" s="104"/>
      <c r="AL55192" s="104"/>
      <c r="AO55192" s="104"/>
      <c r="AP55192" s="104"/>
    </row>
    <row r="55193" spans="21:42" ht="15" customHeight="1" x14ac:dyDescent="0.25">
      <c r="U55193" s="104"/>
      <c r="AB55193" s="104"/>
      <c r="AC55193" s="104"/>
      <c r="AF55193" s="104"/>
      <c r="AG55193" s="104"/>
      <c r="AK55193" s="104"/>
      <c r="AL55193" s="104"/>
      <c r="AO55193" s="104"/>
      <c r="AP55193" s="104"/>
    </row>
    <row r="55194" spans="21:42" ht="15" customHeight="1" x14ac:dyDescent="0.25">
      <c r="U55194" s="104"/>
      <c r="AB55194" s="104"/>
      <c r="AC55194" s="104"/>
      <c r="AF55194" s="104"/>
      <c r="AG55194" s="104"/>
      <c r="AK55194" s="104"/>
      <c r="AL55194" s="104"/>
      <c r="AO55194" s="104"/>
      <c r="AP55194" s="104"/>
    </row>
    <row r="55195" spans="21:42" ht="15" customHeight="1" x14ac:dyDescent="0.25">
      <c r="U55195" s="104"/>
      <c r="AB55195" s="104"/>
      <c r="AC55195" s="104"/>
      <c r="AF55195" s="104"/>
      <c r="AG55195" s="104"/>
      <c r="AK55195" s="104"/>
      <c r="AL55195" s="104"/>
      <c r="AO55195" s="104"/>
      <c r="AP55195" s="104"/>
    </row>
    <row r="55196" spans="21:42" ht="15" customHeight="1" x14ac:dyDescent="0.25">
      <c r="U55196" s="104"/>
      <c r="AB55196" s="104"/>
      <c r="AC55196" s="104"/>
      <c r="AF55196" s="104"/>
      <c r="AG55196" s="104"/>
      <c r="AK55196" s="104"/>
      <c r="AL55196" s="104"/>
      <c r="AO55196" s="104"/>
      <c r="AP55196" s="104"/>
    </row>
    <row r="55197" spans="21:42" ht="15" customHeight="1" x14ac:dyDescent="0.25">
      <c r="U55197" s="104"/>
      <c r="AB55197" s="104"/>
      <c r="AC55197" s="104"/>
      <c r="AF55197" s="104"/>
      <c r="AG55197" s="104"/>
      <c r="AK55197" s="104"/>
      <c r="AL55197" s="104"/>
      <c r="AO55197" s="104"/>
      <c r="AP55197" s="104"/>
    </row>
    <row r="55198" spans="21:42" ht="15" customHeight="1" x14ac:dyDescent="0.25">
      <c r="U55198" s="104"/>
      <c r="AB55198" s="104"/>
      <c r="AC55198" s="104"/>
      <c r="AF55198" s="104"/>
      <c r="AG55198" s="104"/>
      <c r="AK55198" s="104"/>
      <c r="AL55198" s="104"/>
      <c r="AO55198" s="104"/>
      <c r="AP55198" s="104"/>
    </row>
    <row r="55199" spans="21:42" ht="15" customHeight="1" x14ac:dyDescent="0.25">
      <c r="U55199" s="104"/>
      <c r="AB55199" s="104"/>
      <c r="AC55199" s="104"/>
      <c r="AF55199" s="104"/>
      <c r="AG55199" s="104"/>
      <c r="AK55199" s="104"/>
      <c r="AL55199" s="104"/>
      <c r="AO55199" s="104"/>
      <c r="AP55199" s="104"/>
    </row>
    <row r="55200" spans="21:42" ht="15" customHeight="1" x14ac:dyDescent="0.25">
      <c r="U55200" s="104"/>
      <c r="AB55200" s="104"/>
      <c r="AC55200" s="104"/>
      <c r="AF55200" s="104"/>
      <c r="AG55200" s="104"/>
      <c r="AK55200" s="104"/>
      <c r="AL55200" s="104"/>
      <c r="AO55200" s="104"/>
      <c r="AP55200" s="104"/>
    </row>
    <row r="55201" spans="21:42" ht="15" customHeight="1" x14ac:dyDescent="0.25">
      <c r="U55201" s="104"/>
      <c r="AB55201" s="104"/>
      <c r="AC55201" s="104"/>
      <c r="AF55201" s="104"/>
      <c r="AG55201" s="104"/>
      <c r="AK55201" s="104"/>
      <c r="AL55201" s="104"/>
      <c r="AO55201" s="104"/>
      <c r="AP55201" s="104"/>
    </row>
    <row r="55202" spans="21:42" ht="15" customHeight="1" x14ac:dyDescent="0.25">
      <c r="U55202" s="104"/>
      <c r="AB55202" s="104"/>
      <c r="AC55202" s="104"/>
      <c r="AF55202" s="104"/>
      <c r="AG55202" s="104"/>
      <c r="AK55202" s="104"/>
      <c r="AL55202" s="104"/>
      <c r="AO55202" s="104"/>
      <c r="AP55202" s="104"/>
    </row>
    <row r="55203" spans="21:42" ht="15" customHeight="1" x14ac:dyDescent="0.25">
      <c r="U55203" s="104"/>
      <c r="AB55203" s="104"/>
      <c r="AC55203" s="104"/>
      <c r="AF55203" s="104"/>
      <c r="AG55203" s="104"/>
      <c r="AK55203" s="104"/>
      <c r="AL55203" s="104"/>
      <c r="AO55203" s="104"/>
      <c r="AP55203" s="104"/>
    </row>
    <row r="55204" spans="21:42" ht="15" customHeight="1" x14ac:dyDescent="0.25">
      <c r="U55204" s="104"/>
      <c r="AB55204" s="104"/>
      <c r="AC55204" s="104"/>
      <c r="AF55204" s="104"/>
      <c r="AG55204" s="104"/>
      <c r="AK55204" s="104"/>
      <c r="AL55204" s="104"/>
      <c r="AO55204" s="104"/>
      <c r="AP55204" s="104"/>
    </row>
    <row r="55205" spans="21:42" ht="15" customHeight="1" x14ac:dyDescent="0.25">
      <c r="U55205" s="104"/>
      <c r="AB55205" s="104"/>
      <c r="AC55205" s="104"/>
      <c r="AF55205" s="104"/>
      <c r="AG55205" s="104"/>
      <c r="AK55205" s="104"/>
      <c r="AL55205" s="104"/>
      <c r="AO55205" s="104"/>
      <c r="AP55205" s="104"/>
    </row>
    <row r="55206" spans="21:42" ht="15" customHeight="1" x14ac:dyDescent="0.25">
      <c r="U55206" s="104"/>
      <c r="AB55206" s="104"/>
      <c r="AC55206" s="104"/>
      <c r="AF55206" s="104"/>
      <c r="AG55206" s="104"/>
      <c r="AK55206" s="104"/>
      <c r="AL55206" s="104"/>
      <c r="AO55206" s="104"/>
      <c r="AP55206" s="104"/>
    </row>
    <row r="55207" spans="21:42" ht="15" customHeight="1" x14ac:dyDescent="0.25">
      <c r="U55207" s="104"/>
      <c r="AB55207" s="104"/>
      <c r="AC55207" s="104"/>
      <c r="AF55207" s="104"/>
      <c r="AG55207" s="104"/>
      <c r="AK55207" s="104"/>
      <c r="AL55207" s="104"/>
      <c r="AO55207" s="104"/>
      <c r="AP55207" s="104"/>
    </row>
    <row r="55208" spans="21:42" ht="15" customHeight="1" x14ac:dyDescent="0.25">
      <c r="U55208" s="104"/>
      <c r="AB55208" s="104"/>
      <c r="AC55208" s="104"/>
      <c r="AF55208" s="104"/>
      <c r="AG55208" s="104"/>
      <c r="AK55208" s="104"/>
      <c r="AL55208" s="104"/>
      <c r="AO55208" s="104"/>
      <c r="AP55208" s="104"/>
    </row>
    <row r="55209" spans="21:42" ht="15" customHeight="1" x14ac:dyDescent="0.25">
      <c r="U55209" s="104"/>
      <c r="AB55209" s="104"/>
      <c r="AC55209" s="104"/>
      <c r="AF55209" s="104"/>
      <c r="AG55209" s="104"/>
      <c r="AK55209" s="104"/>
      <c r="AL55209" s="104"/>
      <c r="AO55209" s="104"/>
      <c r="AP55209" s="104"/>
    </row>
    <row r="55210" spans="21:42" ht="15" customHeight="1" x14ac:dyDescent="0.25">
      <c r="U55210" s="104"/>
      <c r="AB55210" s="104"/>
      <c r="AC55210" s="104"/>
      <c r="AF55210" s="104"/>
      <c r="AG55210" s="104"/>
      <c r="AK55210" s="104"/>
      <c r="AL55210" s="104"/>
      <c r="AO55210" s="104"/>
      <c r="AP55210" s="104"/>
    </row>
    <row r="55211" spans="21:42" ht="15" customHeight="1" x14ac:dyDescent="0.25">
      <c r="U55211" s="104"/>
      <c r="AB55211" s="104"/>
      <c r="AC55211" s="104"/>
      <c r="AF55211" s="104"/>
      <c r="AG55211" s="104"/>
      <c r="AK55211" s="104"/>
      <c r="AL55211" s="104"/>
      <c r="AO55211" s="104"/>
      <c r="AP55211" s="104"/>
    </row>
    <row r="55212" spans="21:42" ht="15" customHeight="1" x14ac:dyDescent="0.25">
      <c r="U55212" s="104"/>
      <c r="AB55212" s="104"/>
      <c r="AC55212" s="104"/>
      <c r="AF55212" s="104"/>
      <c r="AG55212" s="104"/>
      <c r="AK55212" s="104"/>
      <c r="AL55212" s="104"/>
      <c r="AO55212" s="104"/>
      <c r="AP55212" s="104"/>
    </row>
    <row r="55213" spans="21:42" ht="15" customHeight="1" x14ac:dyDescent="0.25">
      <c r="U55213" s="104"/>
      <c r="AB55213" s="104"/>
      <c r="AC55213" s="104"/>
      <c r="AF55213" s="104"/>
      <c r="AG55213" s="104"/>
      <c r="AK55213" s="104"/>
      <c r="AL55213" s="104"/>
      <c r="AO55213" s="104"/>
      <c r="AP55213" s="104"/>
    </row>
    <row r="55214" spans="21:42" ht="15" customHeight="1" x14ac:dyDescent="0.25">
      <c r="U55214" s="104"/>
      <c r="AB55214" s="104"/>
      <c r="AC55214" s="104"/>
      <c r="AF55214" s="104"/>
      <c r="AG55214" s="104"/>
      <c r="AK55214" s="104"/>
      <c r="AL55214" s="104"/>
      <c r="AO55214" s="104"/>
      <c r="AP55214" s="104"/>
    </row>
    <row r="55215" spans="21:42" ht="15" customHeight="1" x14ac:dyDescent="0.25">
      <c r="U55215" s="104"/>
      <c r="AB55215" s="104"/>
      <c r="AC55215" s="104"/>
      <c r="AF55215" s="104"/>
      <c r="AG55215" s="104"/>
      <c r="AK55215" s="104"/>
      <c r="AL55215" s="104"/>
      <c r="AO55215" s="104"/>
      <c r="AP55215" s="104"/>
    </row>
    <row r="55216" spans="21:42" ht="15" customHeight="1" x14ac:dyDescent="0.25">
      <c r="U55216" s="104"/>
      <c r="AB55216" s="104"/>
      <c r="AC55216" s="104"/>
      <c r="AF55216" s="104"/>
      <c r="AG55216" s="104"/>
      <c r="AK55216" s="104"/>
      <c r="AL55216" s="104"/>
      <c r="AO55216" s="104"/>
      <c r="AP55216" s="104"/>
    </row>
    <row r="55217" spans="21:42" ht="15" customHeight="1" x14ac:dyDescent="0.25">
      <c r="U55217" s="104"/>
      <c r="AB55217" s="104"/>
      <c r="AC55217" s="104"/>
      <c r="AF55217" s="104"/>
      <c r="AG55217" s="104"/>
      <c r="AK55217" s="104"/>
      <c r="AL55217" s="104"/>
      <c r="AO55217" s="104"/>
      <c r="AP55217" s="104"/>
    </row>
    <row r="55218" spans="21:42" ht="15" customHeight="1" x14ac:dyDescent="0.25">
      <c r="U55218" s="104"/>
      <c r="AB55218" s="104"/>
      <c r="AC55218" s="104"/>
      <c r="AF55218" s="104"/>
      <c r="AG55218" s="104"/>
      <c r="AK55218" s="104"/>
      <c r="AL55218" s="104"/>
      <c r="AO55218" s="104"/>
      <c r="AP55218" s="104"/>
    </row>
    <row r="55219" spans="21:42" ht="15" customHeight="1" x14ac:dyDescent="0.25">
      <c r="U55219" s="104"/>
      <c r="AB55219" s="104"/>
      <c r="AC55219" s="104"/>
      <c r="AF55219" s="104"/>
      <c r="AG55219" s="104"/>
      <c r="AK55219" s="104"/>
      <c r="AL55219" s="104"/>
      <c r="AO55219" s="104"/>
      <c r="AP55219" s="104"/>
    </row>
    <row r="55220" spans="21:42" ht="15" customHeight="1" x14ac:dyDescent="0.25">
      <c r="U55220" s="104"/>
      <c r="AB55220" s="104"/>
      <c r="AC55220" s="104"/>
      <c r="AF55220" s="104"/>
      <c r="AG55220" s="104"/>
      <c r="AK55220" s="104"/>
      <c r="AL55220" s="104"/>
      <c r="AO55220" s="104"/>
      <c r="AP55220" s="104"/>
    </row>
    <row r="55221" spans="21:42" ht="15" customHeight="1" x14ac:dyDescent="0.25">
      <c r="U55221" s="104"/>
      <c r="AB55221" s="104"/>
      <c r="AC55221" s="104"/>
      <c r="AF55221" s="104"/>
      <c r="AG55221" s="104"/>
      <c r="AK55221" s="104"/>
      <c r="AL55221" s="104"/>
      <c r="AO55221" s="104"/>
      <c r="AP55221" s="104"/>
    </row>
    <row r="55222" spans="21:42" ht="15" customHeight="1" x14ac:dyDescent="0.25">
      <c r="U55222" s="104"/>
      <c r="AB55222" s="104"/>
      <c r="AC55222" s="104"/>
      <c r="AF55222" s="104"/>
      <c r="AG55222" s="104"/>
      <c r="AK55222" s="104"/>
      <c r="AL55222" s="104"/>
      <c r="AO55222" s="104"/>
      <c r="AP55222" s="104"/>
    </row>
    <row r="55223" spans="21:42" ht="15" customHeight="1" x14ac:dyDescent="0.25">
      <c r="U55223" s="104"/>
      <c r="AB55223" s="104"/>
      <c r="AC55223" s="104"/>
      <c r="AF55223" s="104"/>
      <c r="AG55223" s="104"/>
      <c r="AK55223" s="104"/>
      <c r="AL55223" s="104"/>
      <c r="AO55223" s="104"/>
      <c r="AP55223" s="104"/>
    </row>
    <row r="55224" spans="21:42" ht="15" customHeight="1" x14ac:dyDescent="0.25">
      <c r="U55224" s="104"/>
      <c r="AB55224" s="104"/>
      <c r="AC55224" s="104"/>
      <c r="AF55224" s="104"/>
      <c r="AG55224" s="104"/>
      <c r="AK55224" s="104"/>
      <c r="AL55224" s="104"/>
      <c r="AO55224" s="104"/>
      <c r="AP55224" s="104"/>
    </row>
    <row r="55225" spans="21:42" ht="15" customHeight="1" x14ac:dyDescent="0.25">
      <c r="U55225" s="104"/>
      <c r="AB55225" s="104"/>
      <c r="AC55225" s="104"/>
      <c r="AF55225" s="104"/>
      <c r="AG55225" s="104"/>
      <c r="AK55225" s="104"/>
      <c r="AL55225" s="104"/>
      <c r="AO55225" s="104"/>
      <c r="AP55225" s="104"/>
    </row>
    <row r="55226" spans="21:42" ht="15" customHeight="1" x14ac:dyDescent="0.25">
      <c r="U55226" s="104"/>
      <c r="AB55226" s="104"/>
      <c r="AC55226" s="104"/>
      <c r="AF55226" s="104"/>
      <c r="AG55226" s="104"/>
      <c r="AK55226" s="104"/>
      <c r="AL55226" s="104"/>
      <c r="AO55226" s="104"/>
      <c r="AP55226" s="104"/>
    </row>
    <row r="55227" spans="21:42" ht="15" customHeight="1" x14ac:dyDescent="0.25">
      <c r="U55227" s="104"/>
      <c r="AB55227" s="104"/>
      <c r="AC55227" s="104"/>
      <c r="AF55227" s="104"/>
      <c r="AG55227" s="104"/>
      <c r="AK55227" s="104"/>
      <c r="AL55227" s="104"/>
      <c r="AO55227" s="104"/>
      <c r="AP55227" s="104"/>
    </row>
    <row r="55228" spans="21:42" ht="15" customHeight="1" x14ac:dyDescent="0.25">
      <c r="U55228" s="104"/>
      <c r="AB55228" s="104"/>
      <c r="AC55228" s="104"/>
      <c r="AF55228" s="104"/>
      <c r="AG55228" s="104"/>
      <c r="AK55228" s="104"/>
      <c r="AL55228" s="104"/>
      <c r="AO55228" s="104"/>
      <c r="AP55228" s="104"/>
    </row>
    <row r="55229" spans="21:42" ht="15" customHeight="1" x14ac:dyDescent="0.25">
      <c r="U55229" s="104"/>
      <c r="AB55229" s="104"/>
      <c r="AC55229" s="104"/>
      <c r="AF55229" s="104"/>
      <c r="AG55229" s="104"/>
      <c r="AK55229" s="104"/>
      <c r="AL55229" s="104"/>
      <c r="AO55229" s="104"/>
      <c r="AP55229" s="104"/>
    </row>
    <row r="55230" spans="21:42" ht="15" customHeight="1" x14ac:dyDescent="0.25">
      <c r="U55230" s="104"/>
      <c r="AB55230" s="104"/>
      <c r="AC55230" s="104"/>
      <c r="AF55230" s="104"/>
      <c r="AG55230" s="104"/>
      <c r="AK55230" s="104"/>
      <c r="AL55230" s="104"/>
      <c r="AO55230" s="104"/>
      <c r="AP55230" s="104"/>
    </row>
    <row r="55231" spans="21:42" ht="15" customHeight="1" x14ac:dyDescent="0.25">
      <c r="U55231" s="104"/>
      <c r="AB55231" s="104"/>
      <c r="AC55231" s="104"/>
      <c r="AF55231" s="104"/>
      <c r="AG55231" s="104"/>
      <c r="AK55231" s="104"/>
      <c r="AL55231" s="104"/>
      <c r="AO55231" s="104"/>
      <c r="AP55231" s="104"/>
    </row>
    <row r="55232" spans="21:42" ht="15" customHeight="1" x14ac:dyDescent="0.25">
      <c r="U55232" s="104"/>
      <c r="AB55232" s="104"/>
      <c r="AC55232" s="104"/>
      <c r="AF55232" s="104"/>
      <c r="AG55232" s="104"/>
      <c r="AK55232" s="104"/>
      <c r="AL55232" s="104"/>
      <c r="AO55232" s="104"/>
      <c r="AP55232" s="104"/>
    </row>
    <row r="55233" spans="21:42" ht="15" customHeight="1" x14ac:dyDescent="0.25">
      <c r="U55233" s="104"/>
      <c r="AB55233" s="104"/>
      <c r="AC55233" s="104"/>
      <c r="AF55233" s="104"/>
      <c r="AG55233" s="104"/>
      <c r="AK55233" s="104"/>
      <c r="AL55233" s="104"/>
      <c r="AO55233" s="104"/>
      <c r="AP55233" s="104"/>
    </row>
    <row r="55234" spans="21:42" ht="15" customHeight="1" x14ac:dyDescent="0.25">
      <c r="U55234" s="104"/>
      <c r="AB55234" s="104"/>
      <c r="AC55234" s="104"/>
      <c r="AF55234" s="104"/>
      <c r="AG55234" s="104"/>
      <c r="AK55234" s="104"/>
      <c r="AL55234" s="104"/>
      <c r="AO55234" s="104"/>
      <c r="AP55234" s="104"/>
    </row>
    <row r="55235" spans="21:42" ht="15" customHeight="1" x14ac:dyDescent="0.25">
      <c r="U55235" s="104"/>
      <c r="AB55235" s="104"/>
      <c r="AC55235" s="104"/>
      <c r="AF55235" s="104"/>
      <c r="AG55235" s="104"/>
      <c r="AK55235" s="104"/>
      <c r="AL55235" s="104"/>
      <c r="AO55235" s="104"/>
      <c r="AP55235" s="104"/>
    </row>
    <row r="55236" spans="21:42" ht="15" customHeight="1" x14ac:dyDescent="0.25">
      <c r="U55236" s="104"/>
      <c r="AB55236" s="104"/>
      <c r="AC55236" s="104"/>
      <c r="AF55236" s="104"/>
      <c r="AG55236" s="104"/>
      <c r="AK55236" s="104"/>
      <c r="AL55236" s="104"/>
      <c r="AO55236" s="104"/>
      <c r="AP55236" s="104"/>
    </row>
    <row r="55237" spans="21:42" ht="15" customHeight="1" x14ac:dyDescent="0.25">
      <c r="U55237" s="104"/>
      <c r="AB55237" s="104"/>
      <c r="AC55237" s="104"/>
      <c r="AF55237" s="104"/>
      <c r="AG55237" s="104"/>
      <c r="AK55237" s="104"/>
      <c r="AL55237" s="104"/>
      <c r="AO55237" s="104"/>
      <c r="AP55237" s="104"/>
    </row>
    <row r="55238" spans="21:42" ht="15" customHeight="1" x14ac:dyDescent="0.25">
      <c r="U55238" s="104"/>
      <c r="AB55238" s="104"/>
      <c r="AC55238" s="104"/>
      <c r="AF55238" s="104"/>
      <c r="AG55238" s="104"/>
      <c r="AK55238" s="104"/>
      <c r="AL55238" s="104"/>
      <c r="AO55238" s="104"/>
      <c r="AP55238" s="104"/>
    </row>
    <row r="55239" spans="21:42" ht="15" customHeight="1" x14ac:dyDescent="0.25">
      <c r="U55239" s="104"/>
      <c r="AB55239" s="104"/>
      <c r="AC55239" s="104"/>
      <c r="AF55239" s="104"/>
      <c r="AG55239" s="104"/>
      <c r="AK55239" s="104"/>
      <c r="AL55239" s="104"/>
      <c r="AO55239" s="104"/>
      <c r="AP55239" s="104"/>
    </row>
    <row r="55240" spans="21:42" ht="15" customHeight="1" x14ac:dyDescent="0.25">
      <c r="U55240" s="104"/>
      <c r="AB55240" s="104"/>
      <c r="AC55240" s="104"/>
      <c r="AF55240" s="104"/>
      <c r="AG55240" s="104"/>
      <c r="AK55240" s="104"/>
      <c r="AL55240" s="104"/>
      <c r="AO55240" s="104"/>
      <c r="AP55240" s="104"/>
    </row>
    <row r="55241" spans="21:42" ht="15" customHeight="1" x14ac:dyDescent="0.25">
      <c r="U55241" s="104"/>
      <c r="AB55241" s="104"/>
      <c r="AC55241" s="104"/>
      <c r="AF55241" s="104"/>
      <c r="AG55241" s="104"/>
      <c r="AK55241" s="104"/>
      <c r="AL55241" s="104"/>
      <c r="AO55241" s="104"/>
      <c r="AP55241" s="104"/>
    </row>
    <row r="55242" spans="21:42" ht="15" customHeight="1" x14ac:dyDescent="0.25">
      <c r="U55242" s="104"/>
      <c r="AB55242" s="104"/>
      <c r="AC55242" s="104"/>
      <c r="AF55242" s="104"/>
      <c r="AG55242" s="104"/>
      <c r="AK55242" s="104"/>
      <c r="AL55242" s="104"/>
      <c r="AO55242" s="104"/>
      <c r="AP55242" s="104"/>
    </row>
    <row r="55243" spans="21:42" ht="15" customHeight="1" x14ac:dyDescent="0.25">
      <c r="U55243" s="104"/>
      <c r="AB55243" s="104"/>
      <c r="AC55243" s="104"/>
      <c r="AF55243" s="104"/>
      <c r="AG55243" s="104"/>
      <c r="AK55243" s="104"/>
      <c r="AL55243" s="104"/>
      <c r="AO55243" s="104"/>
      <c r="AP55243" s="104"/>
    </row>
    <row r="55244" spans="21:42" ht="15" customHeight="1" x14ac:dyDescent="0.25">
      <c r="U55244" s="104"/>
      <c r="AB55244" s="104"/>
      <c r="AC55244" s="104"/>
      <c r="AF55244" s="104"/>
      <c r="AG55244" s="104"/>
      <c r="AK55244" s="104"/>
      <c r="AL55244" s="104"/>
      <c r="AO55244" s="104"/>
      <c r="AP55244" s="104"/>
    </row>
    <row r="55245" spans="21:42" ht="15" customHeight="1" x14ac:dyDescent="0.25">
      <c r="U55245" s="104"/>
      <c r="AB55245" s="104"/>
      <c r="AC55245" s="104"/>
      <c r="AF55245" s="104"/>
      <c r="AG55245" s="104"/>
      <c r="AK55245" s="104"/>
      <c r="AL55245" s="104"/>
      <c r="AO55245" s="104"/>
      <c r="AP55245" s="104"/>
    </row>
    <row r="55246" spans="21:42" ht="15" customHeight="1" x14ac:dyDescent="0.25">
      <c r="U55246" s="104"/>
      <c r="AB55246" s="104"/>
      <c r="AC55246" s="104"/>
      <c r="AF55246" s="104"/>
      <c r="AG55246" s="104"/>
      <c r="AK55246" s="104"/>
      <c r="AL55246" s="104"/>
      <c r="AO55246" s="104"/>
      <c r="AP55246" s="104"/>
    </row>
    <row r="55247" spans="21:42" ht="15" customHeight="1" x14ac:dyDescent="0.25">
      <c r="U55247" s="104"/>
      <c r="AB55247" s="104"/>
      <c r="AC55247" s="104"/>
      <c r="AF55247" s="104"/>
      <c r="AG55247" s="104"/>
      <c r="AK55247" s="104"/>
      <c r="AL55247" s="104"/>
      <c r="AO55247" s="104"/>
      <c r="AP55247" s="104"/>
    </row>
    <row r="55248" spans="21:42" ht="15" customHeight="1" x14ac:dyDescent="0.25">
      <c r="U55248" s="104"/>
      <c r="AB55248" s="104"/>
      <c r="AC55248" s="104"/>
      <c r="AF55248" s="104"/>
      <c r="AG55248" s="104"/>
      <c r="AK55248" s="104"/>
      <c r="AL55248" s="104"/>
      <c r="AO55248" s="104"/>
      <c r="AP55248" s="104"/>
    </row>
    <row r="55249" spans="21:42" ht="15" customHeight="1" x14ac:dyDescent="0.25">
      <c r="U55249" s="104"/>
      <c r="AB55249" s="104"/>
      <c r="AC55249" s="104"/>
      <c r="AF55249" s="104"/>
      <c r="AG55249" s="104"/>
      <c r="AK55249" s="104"/>
      <c r="AL55249" s="104"/>
      <c r="AO55249" s="104"/>
      <c r="AP55249" s="104"/>
    </row>
    <row r="55250" spans="21:42" ht="15" customHeight="1" x14ac:dyDescent="0.25">
      <c r="U55250" s="104"/>
      <c r="AB55250" s="104"/>
      <c r="AC55250" s="104"/>
      <c r="AF55250" s="104"/>
      <c r="AG55250" s="104"/>
      <c r="AK55250" s="104"/>
      <c r="AL55250" s="104"/>
      <c r="AO55250" s="104"/>
      <c r="AP55250" s="104"/>
    </row>
    <row r="55251" spans="21:42" ht="15" customHeight="1" x14ac:dyDescent="0.25">
      <c r="U55251" s="104"/>
      <c r="AB55251" s="104"/>
      <c r="AC55251" s="104"/>
      <c r="AF55251" s="104"/>
      <c r="AG55251" s="104"/>
      <c r="AK55251" s="104"/>
      <c r="AL55251" s="104"/>
      <c r="AO55251" s="104"/>
      <c r="AP55251" s="104"/>
    </row>
    <row r="55252" spans="21:42" ht="15" customHeight="1" x14ac:dyDescent="0.25">
      <c r="U55252" s="104"/>
      <c r="AB55252" s="104"/>
      <c r="AC55252" s="104"/>
      <c r="AF55252" s="104"/>
      <c r="AG55252" s="104"/>
      <c r="AK55252" s="104"/>
      <c r="AL55252" s="104"/>
      <c r="AO55252" s="104"/>
      <c r="AP55252" s="104"/>
    </row>
    <row r="55253" spans="21:42" ht="15" customHeight="1" x14ac:dyDescent="0.25">
      <c r="U55253" s="104"/>
      <c r="AB55253" s="104"/>
      <c r="AC55253" s="104"/>
      <c r="AF55253" s="104"/>
      <c r="AG55253" s="104"/>
      <c r="AK55253" s="104"/>
      <c r="AL55253" s="104"/>
      <c r="AO55253" s="104"/>
      <c r="AP55253" s="104"/>
    </row>
    <row r="55254" spans="21:42" ht="15" customHeight="1" x14ac:dyDescent="0.25">
      <c r="U55254" s="104"/>
      <c r="AB55254" s="104"/>
      <c r="AC55254" s="104"/>
      <c r="AF55254" s="104"/>
      <c r="AG55254" s="104"/>
      <c r="AK55254" s="104"/>
      <c r="AL55254" s="104"/>
      <c r="AO55254" s="104"/>
      <c r="AP55254" s="104"/>
    </row>
    <row r="55255" spans="21:42" ht="15" customHeight="1" x14ac:dyDescent="0.25">
      <c r="U55255" s="104"/>
      <c r="AB55255" s="104"/>
      <c r="AC55255" s="104"/>
      <c r="AF55255" s="104"/>
      <c r="AG55255" s="104"/>
      <c r="AK55255" s="104"/>
      <c r="AL55255" s="104"/>
      <c r="AO55255" s="104"/>
      <c r="AP55255" s="104"/>
    </row>
    <row r="55256" spans="21:42" ht="15" customHeight="1" x14ac:dyDescent="0.25">
      <c r="U55256" s="104"/>
      <c r="AB55256" s="104"/>
      <c r="AC55256" s="104"/>
      <c r="AF55256" s="104"/>
      <c r="AG55256" s="104"/>
      <c r="AK55256" s="104"/>
      <c r="AL55256" s="104"/>
      <c r="AO55256" s="104"/>
      <c r="AP55256" s="104"/>
    </row>
    <row r="55257" spans="21:42" ht="15" customHeight="1" x14ac:dyDescent="0.25">
      <c r="U55257" s="104"/>
      <c r="AB55257" s="104"/>
      <c r="AC55257" s="104"/>
      <c r="AF55257" s="104"/>
      <c r="AG55257" s="104"/>
      <c r="AK55257" s="104"/>
      <c r="AL55257" s="104"/>
      <c r="AO55257" s="104"/>
      <c r="AP55257" s="104"/>
    </row>
    <row r="55258" spans="21:42" ht="15" customHeight="1" x14ac:dyDescent="0.25">
      <c r="U55258" s="104"/>
      <c r="AB55258" s="104"/>
      <c r="AC55258" s="104"/>
      <c r="AF55258" s="104"/>
      <c r="AG55258" s="104"/>
      <c r="AK55258" s="104"/>
      <c r="AL55258" s="104"/>
      <c r="AO55258" s="104"/>
      <c r="AP55258" s="104"/>
    </row>
    <row r="55259" spans="21:42" ht="15" customHeight="1" x14ac:dyDescent="0.25">
      <c r="U55259" s="104"/>
      <c r="AB55259" s="104"/>
      <c r="AC55259" s="104"/>
      <c r="AF55259" s="104"/>
      <c r="AG55259" s="104"/>
      <c r="AK55259" s="104"/>
      <c r="AL55259" s="104"/>
      <c r="AO55259" s="104"/>
      <c r="AP55259" s="104"/>
    </row>
    <row r="55260" spans="21:42" ht="15" customHeight="1" x14ac:dyDescent="0.25">
      <c r="U55260" s="104"/>
      <c r="AB55260" s="104"/>
      <c r="AC55260" s="104"/>
      <c r="AF55260" s="104"/>
      <c r="AG55260" s="104"/>
      <c r="AK55260" s="104"/>
      <c r="AL55260" s="104"/>
      <c r="AO55260" s="104"/>
      <c r="AP55260" s="104"/>
    </row>
    <row r="55261" spans="21:42" ht="15" customHeight="1" x14ac:dyDescent="0.25">
      <c r="U55261" s="104"/>
      <c r="AB55261" s="104"/>
      <c r="AC55261" s="104"/>
      <c r="AF55261" s="104"/>
      <c r="AG55261" s="104"/>
      <c r="AK55261" s="104"/>
      <c r="AL55261" s="104"/>
      <c r="AO55261" s="104"/>
      <c r="AP55261" s="104"/>
    </row>
    <row r="55262" spans="21:42" ht="15" customHeight="1" x14ac:dyDescent="0.25">
      <c r="U55262" s="104"/>
      <c r="AB55262" s="104"/>
      <c r="AC55262" s="104"/>
      <c r="AF55262" s="104"/>
      <c r="AG55262" s="104"/>
      <c r="AK55262" s="104"/>
      <c r="AL55262" s="104"/>
      <c r="AO55262" s="104"/>
      <c r="AP55262" s="104"/>
    </row>
    <row r="55263" spans="21:42" ht="15" customHeight="1" x14ac:dyDescent="0.25">
      <c r="U55263" s="104"/>
      <c r="AB55263" s="104"/>
      <c r="AC55263" s="104"/>
      <c r="AF55263" s="104"/>
      <c r="AG55263" s="104"/>
      <c r="AK55263" s="104"/>
      <c r="AL55263" s="104"/>
      <c r="AO55263" s="104"/>
      <c r="AP55263" s="104"/>
    </row>
    <row r="55264" spans="21:42" ht="15" customHeight="1" x14ac:dyDescent="0.25">
      <c r="U55264" s="104"/>
      <c r="AB55264" s="104"/>
      <c r="AC55264" s="104"/>
      <c r="AF55264" s="104"/>
      <c r="AG55264" s="104"/>
      <c r="AK55264" s="104"/>
      <c r="AL55264" s="104"/>
      <c r="AO55264" s="104"/>
      <c r="AP55264" s="104"/>
    </row>
    <row r="55265" spans="21:42" ht="15" customHeight="1" x14ac:dyDescent="0.25">
      <c r="U55265" s="104"/>
      <c r="AB55265" s="104"/>
      <c r="AC55265" s="104"/>
      <c r="AF55265" s="104"/>
      <c r="AG55265" s="104"/>
      <c r="AK55265" s="104"/>
      <c r="AL55265" s="104"/>
      <c r="AO55265" s="104"/>
      <c r="AP55265" s="104"/>
    </row>
    <row r="55266" spans="21:42" ht="15" customHeight="1" x14ac:dyDescent="0.25">
      <c r="U55266" s="104"/>
      <c r="AB55266" s="104"/>
      <c r="AC55266" s="104"/>
      <c r="AF55266" s="104"/>
      <c r="AG55266" s="104"/>
      <c r="AK55266" s="104"/>
      <c r="AL55266" s="104"/>
      <c r="AO55266" s="104"/>
      <c r="AP55266" s="104"/>
    </row>
    <row r="55267" spans="21:42" ht="15" customHeight="1" x14ac:dyDescent="0.25">
      <c r="U55267" s="104"/>
      <c r="AB55267" s="104"/>
      <c r="AC55267" s="104"/>
      <c r="AF55267" s="104"/>
      <c r="AG55267" s="104"/>
      <c r="AK55267" s="104"/>
      <c r="AL55267" s="104"/>
      <c r="AO55267" s="104"/>
      <c r="AP55267" s="104"/>
    </row>
    <row r="55268" spans="21:42" ht="15" customHeight="1" x14ac:dyDescent="0.25">
      <c r="U55268" s="104"/>
      <c r="AB55268" s="104"/>
      <c r="AC55268" s="104"/>
      <c r="AF55268" s="104"/>
      <c r="AG55268" s="104"/>
      <c r="AK55268" s="104"/>
      <c r="AL55268" s="104"/>
      <c r="AO55268" s="104"/>
      <c r="AP55268" s="104"/>
    </row>
    <row r="55269" spans="21:42" ht="15" customHeight="1" x14ac:dyDescent="0.25">
      <c r="U55269" s="104"/>
      <c r="AB55269" s="104"/>
      <c r="AC55269" s="104"/>
      <c r="AF55269" s="104"/>
      <c r="AG55269" s="104"/>
      <c r="AK55269" s="104"/>
      <c r="AL55269" s="104"/>
      <c r="AO55269" s="104"/>
      <c r="AP55269" s="104"/>
    </row>
    <row r="55270" spans="21:42" ht="15" customHeight="1" x14ac:dyDescent="0.25">
      <c r="U55270" s="104"/>
      <c r="AB55270" s="104"/>
      <c r="AC55270" s="104"/>
      <c r="AF55270" s="104"/>
      <c r="AG55270" s="104"/>
      <c r="AK55270" s="104"/>
      <c r="AL55270" s="104"/>
      <c r="AO55270" s="104"/>
      <c r="AP55270" s="104"/>
    </row>
    <row r="55271" spans="21:42" ht="15" customHeight="1" x14ac:dyDescent="0.25">
      <c r="U55271" s="104"/>
      <c r="AB55271" s="104"/>
      <c r="AC55271" s="104"/>
      <c r="AF55271" s="104"/>
      <c r="AG55271" s="104"/>
      <c r="AK55271" s="104"/>
      <c r="AL55271" s="104"/>
      <c r="AO55271" s="104"/>
      <c r="AP55271" s="104"/>
    </row>
    <row r="55272" spans="21:42" ht="15" customHeight="1" x14ac:dyDescent="0.25">
      <c r="U55272" s="104"/>
      <c r="AB55272" s="104"/>
      <c r="AC55272" s="104"/>
      <c r="AF55272" s="104"/>
      <c r="AG55272" s="104"/>
      <c r="AK55272" s="104"/>
      <c r="AL55272" s="104"/>
      <c r="AO55272" s="104"/>
      <c r="AP55272" s="104"/>
    </row>
    <row r="55273" spans="21:42" ht="15" customHeight="1" x14ac:dyDescent="0.25">
      <c r="U55273" s="104"/>
      <c r="AB55273" s="104"/>
      <c r="AC55273" s="104"/>
      <c r="AF55273" s="104"/>
      <c r="AG55273" s="104"/>
      <c r="AK55273" s="104"/>
      <c r="AL55273" s="104"/>
      <c r="AO55273" s="104"/>
      <c r="AP55273" s="104"/>
    </row>
    <row r="55274" spans="21:42" ht="15" customHeight="1" x14ac:dyDescent="0.25">
      <c r="U55274" s="104"/>
      <c r="AB55274" s="104"/>
      <c r="AC55274" s="104"/>
      <c r="AF55274" s="104"/>
      <c r="AG55274" s="104"/>
      <c r="AK55274" s="104"/>
      <c r="AL55274" s="104"/>
      <c r="AO55274" s="104"/>
      <c r="AP55274" s="104"/>
    </row>
    <row r="55275" spans="21:42" ht="15" customHeight="1" x14ac:dyDescent="0.25">
      <c r="U55275" s="104"/>
      <c r="AB55275" s="104"/>
      <c r="AC55275" s="104"/>
      <c r="AF55275" s="104"/>
      <c r="AG55275" s="104"/>
      <c r="AK55275" s="104"/>
      <c r="AL55275" s="104"/>
      <c r="AO55275" s="104"/>
      <c r="AP55275" s="104"/>
    </row>
    <row r="55276" spans="21:42" ht="15" customHeight="1" x14ac:dyDescent="0.25">
      <c r="U55276" s="104"/>
      <c r="AB55276" s="104"/>
      <c r="AC55276" s="104"/>
      <c r="AF55276" s="104"/>
      <c r="AG55276" s="104"/>
      <c r="AK55276" s="104"/>
      <c r="AL55276" s="104"/>
      <c r="AO55276" s="104"/>
      <c r="AP55276" s="104"/>
    </row>
    <row r="55277" spans="21:42" ht="15" customHeight="1" x14ac:dyDescent="0.25">
      <c r="U55277" s="104"/>
      <c r="AB55277" s="104"/>
      <c r="AC55277" s="104"/>
      <c r="AF55277" s="104"/>
      <c r="AG55277" s="104"/>
      <c r="AK55277" s="104"/>
      <c r="AL55277" s="104"/>
      <c r="AO55277" s="104"/>
      <c r="AP55277" s="104"/>
    </row>
    <row r="55278" spans="21:42" ht="15" customHeight="1" x14ac:dyDescent="0.25">
      <c r="U55278" s="104"/>
      <c r="AB55278" s="104"/>
      <c r="AC55278" s="104"/>
      <c r="AF55278" s="104"/>
      <c r="AG55278" s="104"/>
      <c r="AK55278" s="104"/>
      <c r="AL55278" s="104"/>
      <c r="AO55278" s="104"/>
      <c r="AP55278" s="104"/>
    </row>
    <row r="55279" spans="21:42" ht="15" customHeight="1" x14ac:dyDescent="0.25">
      <c r="U55279" s="104"/>
      <c r="AB55279" s="104"/>
      <c r="AC55279" s="104"/>
      <c r="AF55279" s="104"/>
      <c r="AG55279" s="104"/>
      <c r="AK55279" s="104"/>
      <c r="AL55279" s="104"/>
      <c r="AO55279" s="104"/>
      <c r="AP55279" s="104"/>
    </row>
    <row r="55280" spans="21:42" ht="15" customHeight="1" x14ac:dyDescent="0.25">
      <c r="U55280" s="104"/>
      <c r="AB55280" s="104"/>
      <c r="AC55280" s="104"/>
      <c r="AF55280" s="104"/>
      <c r="AG55280" s="104"/>
      <c r="AK55280" s="104"/>
      <c r="AL55280" s="104"/>
      <c r="AO55280" s="104"/>
      <c r="AP55280" s="104"/>
    </row>
    <row r="55281" spans="21:42" ht="15" customHeight="1" x14ac:dyDescent="0.25">
      <c r="U55281" s="104"/>
      <c r="AB55281" s="104"/>
      <c r="AC55281" s="104"/>
      <c r="AF55281" s="104"/>
      <c r="AG55281" s="104"/>
      <c r="AK55281" s="104"/>
      <c r="AL55281" s="104"/>
      <c r="AO55281" s="104"/>
      <c r="AP55281" s="104"/>
    </row>
    <row r="55282" spans="21:42" ht="15" customHeight="1" x14ac:dyDescent="0.25">
      <c r="U55282" s="104"/>
      <c r="AB55282" s="104"/>
      <c r="AC55282" s="104"/>
      <c r="AF55282" s="104"/>
      <c r="AG55282" s="104"/>
      <c r="AK55282" s="104"/>
      <c r="AL55282" s="104"/>
      <c r="AO55282" s="104"/>
      <c r="AP55282" s="104"/>
    </row>
    <row r="55283" spans="21:42" ht="15" customHeight="1" x14ac:dyDescent="0.25">
      <c r="U55283" s="104"/>
      <c r="AB55283" s="104"/>
      <c r="AC55283" s="104"/>
      <c r="AF55283" s="104"/>
      <c r="AG55283" s="104"/>
      <c r="AK55283" s="104"/>
      <c r="AL55283" s="104"/>
      <c r="AO55283" s="104"/>
      <c r="AP55283" s="104"/>
    </row>
    <row r="55284" spans="21:42" ht="15" customHeight="1" x14ac:dyDescent="0.25">
      <c r="U55284" s="104"/>
      <c r="AB55284" s="104"/>
      <c r="AC55284" s="104"/>
      <c r="AF55284" s="104"/>
      <c r="AG55284" s="104"/>
      <c r="AK55284" s="104"/>
      <c r="AL55284" s="104"/>
      <c r="AO55284" s="104"/>
      <c r="AP55284" s="104"/>
    </row>
    <row r="55285" spans="21:42" ht="15" customHeight="1" x14ac:dyDescent="0.25">
      <c r="U55285" s="104"/>
      <c r="AB55285" s="104"/>
      <c r="AC55285" s="104"/>
      <c r="AF55285" s="104"/>
      <c r="AG55285" s="104"/>
      <c r="AK55285" s="104"/>
      <c r="AL55285" s="104"/>
      <c r="AO55285" s="104"/>
      <c r="AP55285" s="104"/>
    </row>
    <row r="55286" spans="21:42" ht="15" customHeight="1" x14ac:dyDescent="0.25">
      <c r="U55286" s="104"/>
      <c r="AB55286" s="104"/>
      <c r="AC55286" s="104"/>
      <c r="AF55286" s="104"/>
      <c r="AG55286" s="104"/>
      <c r="AK55286" s="104"/>
      <c r="AL55286" s="104"/>
      <c r="AO55286" s="104"/>
      <c r="AP55286" s="104"/>
    </row>
    <row r="55287" spans="21:42" ht="15" customHeight="1" x14ac:dyDescent="0.25">
      <c r="U55287" s="104"/>
      <c r="AB55287" s="104"/>
      <c r="AC55287" s="104"/>
      <c r="AF55287" s="104"/>
      <c r="AG55287" s="104"/>
      <c r="AK55287" s="104"/>
      <c r="AL55287" s="104"/>
      <c r="AO55287" s="104"/>
      <c r="AP55287" s="104"/>
    </row>
    <row r="55288" spans="21:42" ht="15" customHeight="1" x14ac:dyDescent="0.25">
      <c r="U55288" s="104"/>
      <c r="AB55288" s="104"/>
      <c r="AC55288" s="104"/>
      <c r="AF55288" s="104"/>
      <c r="AG55288" s="104"/>
      <c r="AK55288" s="104"/>
      <c r="AL55288" s="104"/>
      <c r="AO55288" s="104"/>
      <c r="AP55288" s="104"/>
    </row>
    <row r="55289" spans="21:42" ht="15" customHeight="1" x14ac:dyDescent="0.25">
      <c r="U55289" s="104"/>
      <c r="AB55289" s="104"/>
      <c r="AC55289" s="104"/>
      <c r="AF55289" s="104"/>
      <c r="AG55289" s="104"/>
      <c r="AK55289" s="104"/>
      <c r="AL55289" s="104"/>
      <c r="AO55289" s="104"/>
      <c r="AP55289" s="104"/>
    </row>
    <row r="55290" spans="21:42" ht="15" customHeight="1" x14ac:dyDescent="0.25">
      <c r="U55290" s="104"/>
      <c r="AB55290" s="104"/>
      <c r="AC55290" s="104"/>
      <c r="AF55290" s="104"/>
      <c r="AG55290" s="104"/>
      <c r="AK55290" s="104"/>
      <c r="AL55290" s="104"/>
      <c r="AO55290" s="104"/>
      <c r="AP55290" s="104"/>
    </row>
    <row r="55291" spans="21:42" ht="15" customHeight="1" x14ac:dyDescent="0.25">
      <c r="U55291" s="104"/>
      <c r="AB55291" s="104"/>
      <c r="AC55291" s="104"/>
      <c r="AF55291" s="104"/>
      <c r="AG55291" s="104"/>
      <c r="AK55291" s="104"/>
      <c r="AL55291" s="104"/>
      <c r="AO55291" s="104"/>
      <c r="AP55291" s="104"/>
    </row>
    <row r="55292" spans="21:42" ht="15" customHeight="1" x14ac:dyDescent="0.25">
      <c r="U55292" s="104"/>
      <c r="AB55292" s="104"/>
      <c r="AC55292" s="104"/>
      <c r="AF55292" s="104"/>
      <c r="AG55292" s="104"/>
      <c r="AK55292" s="104"/>
      <c r="AL55292" s="104"/>
      <c r="AO55292" s="104"/>
      <c r="AP55292" s="104"/>
    </row>
    <row r="55293" spans="21:42" ht="15" customHeight="1" x14ac:dyDescent="0.25">
      <c r="U55293" s="104"/>
      <c r="AB55293" s="104"/>
      <c r="AC55293" s="104"/>
      <c r="AF55293" s="104"/>
      <c r="AG55293" s="104"/>
      <c r="AK55293" s="104"/>
      <c r="AL55293" s="104"/>
      <c r="AO55293" s="104"/>
      <c r="AP55293" s="104"/>
    </row>
    <row r="55294" spans="21:42" ht="15" customHeight="1" x14ac:dyDescent="0.25">
      <c r="U55294" s="104"/>
      <c r="AB55294" s="104"/>
      <c r="AC55294" s="104"/>
      <c r="AF55294" s="104"/>
      <c r="AG55294" s="104"/>
      <c r="AK55294" s="104"/>
      <c r="AL55294" s="104"/>
      <c r="AO55294" s="104"/>
      <c r="AP55294" s="104"/>
    </row>
    <row r="55295" spans="21:42" ht="15" customHeight="1" x14ac:dyDescent="0.25">
      <c r="U55295" s="104"/>
      <c r="AB55295" s="104"/>
      <c r="AC55295" s="104"/>
      <c r="AF55295" s="104"/>
      <c r="AG55295" s="104"/>
      <c r="AK55295" s="104"/>
      <c r="AL55295" s="104"/>
      <c r="AO55295" s="104"/>
      <c r="AP55295" s="104"/>
    </row>
    <row r="55296" spans="21:42" ht="15" customHeight="1" x14ac:dyDescent="0.25">
      <c r="U55296" s="104"/>
      <c r="AB55296" s="104"/>
      <c r="AC55296" s="104"/>
      <c r="AF55296" s="104"/>
      <c r="AG55296" s="104"/>
      <c r="AK55296" s="104"/>
      <c r="AL55296" s="104"/>
      <c r="AO55296" s="104"/>
      <c r="AP55296" s="104"/>
    </row>
    <row r="55297" spans="21:42" ht="15" customHeight="1" x14ac:dyDescent="0.25">
      <c r="U55297" s="104"/>
      <c r="AB55297" s="104"/>
      <c r="AC55297" s="104"/>
      <c r="AF55297" s="104"/>
      <c r="AG55297" s="104"/>
      <c r="AK55297" s="104"/>
      <c r="AL55297" s="104"/>
      <c r="AO55297" s="104"/>
      <c r="AP55297" s="104"/>
    </row>
    <row r="55298" spans="21:42" ht="15" customHeight="1" x14ac:dyDescent="0.25">
      <c r="U55298" s="104"/>
      <c r="AB55298" s="104"/>
      <c r="AC55298" s="104"/>
      <c r="AF55298" s="104"/>
      <c r="AG55298" s="104"/>
      <c r="AK55298" s="104"/>
      <c r="AL55298" s="104"/>
      <c r="AO55298" s="104"/>
      <c r="AP55298" s="104"/>
    </row>
    <row r="55299" spans="21:42" ht="15" customHeight="1" x14ac:dyDescent="0.25">
      <c r="U55299" s="104"/>
      <c r="AB55299" s="104"/>
      <c r="AC55299" s="104"/>
      <c r="AF55299" s="104"/>
      <c r="AG55299" s="104"/>
      <c r="AK55299" s="104"/>
      <c r="AL55299" s="104"/>
      <c r="AO55299" s="104"/>
      <c r="AP55299" s="104"/>
    </row>
    <row r="55300" spans="21:42" ht="15" customHeight="1" x14ac:dyDescent="0.25">
      <c r="U55300" s="104"/>
      <c r="AB55300" s="104"/>
      <c r="AC55300" s="104"/>
      <c r="AF55300" s="104"/>
      <c r="AG55300" s="104"/>
      <c r="AK55300" s="104"/>
      <c r="AL55300" s="104"/>
      <c r="AO55300" s="104"/>
      <c r="AP55300" s="104"/>
    </row>
    <row r="55301" spans="21:42" ht="15" customHeight="1" x14ac:dyDescent="0.25">
      <c r="U55301" s="104"/>
      <c r="AB55301" s="104"/>
      <c r="AC55301" s="104"/>
      <c r="AF55301" s="104"/>
      <c r="AG55301" s="104"/>
      <c r="AK55301" s="104"/>
      <c r="AL55301" s="104"/>
      <c r="AO55301" s="104"/>
      <c r="AP55301" s="104"/>
    </row>
    <row r="55302" spans="21:42" ht="15" customHeight="1" x14ac:dyDescent="0.25">
      <c r="U55302" s="104"/>
      <c r="AB55302" s="104"/>
      <c r="AC55302" s="104"/>
      <c r="AF55302" s="104"/>
      <c r="AG55302" s="104"/>
      <c r="AK55302" s="104"/>
      <c r="AL55302" s="104"/>
      <c r="AO55302" s="104"/>
      <c r="AP55302" s="104"/>
    </row>
    <row r="55303" spans="21:42" ht="15" customHeight="1" x14ac:dyDescent="0.25">
      <c r="U55303" s="104"/>
      <c r="AB55303" s="104"/>
      <c r="AC55303" s="104"/>
      <c r="AF55303" s="104"/>
      <c r="AG55303" s="104"/>
      <c r="AK55303" s="104"/>
      <c r="AL55303" s="104"/>
      <c r="AO55303" s="104"/>
      <c r="AP55303" s="104"/>
    </row>
    <row r="55304" spans="21:42" ht="15" customHeight="1" x14ac:dyDescent="0.25">
      <c r="U55304" s="104"/>
      <c r="AB55304" s="104"/>
      <c r="AC55304" s="104"/>
      <c r="AF55304" s="104"/>
      <c r="AG55304" s="104"/>
      <c r="AK55304" s="104"/>
      <c r="AL55304" s="104"/>
      <c r="AO55304" s="104"/>
      <c r="AP55304" s="104"/>
    </row>
    <row r="55305" spans="21:42" ht="15" customHeight="1" x14ac:dyDescent="0.25">
      <c r="U55305" s="104"/>
      <c r="AB55305" s="104"/>
      <c r="AC55305" s="104"/>
      <c r="AF55305" s="104"/>
      <c r="AG55305" s="104"/>
      <c r="AK55305" s="104"/>
      <c r="AL55305" s="104"/>
      <c r="AO55305" s="104"/>
      <c r="AP55305" s="104"/>
    </row>
    <row r="55306" spans="21:42" ht="15" customHeight="1" x14ac:dyDescent="0.25">
      <c r="U55306" s="104"/>
      <c r="AB55306" s="104"/>
      <c r="AC55306" s="104"/>
      <c r="AF55306" s="104"/>
      <c r="AG55306" s="104"/>
      <c r="AK55306" s="104"/>
      <c r="AL55306" s="104"/>
      <c r="AO55306" s="104"/>
      <c r="AP55306" s="104"/>
    </row>
    <row r="55307" spans="21:42" ht="15" customHeight="1" x14ac:dyDescent="0.25">
      <c r="U55307" s="104"/>
      <c r="AB55307" s="104"/>
      <c r="AC55307" s="104"/>
      <c r="AF55307" s="104"/>
      <c r="AG55307" s="104"/>
      <c r="AK55307" s="104"/>
      <c r="AL55307" s="104"/>
      <c r="AO55307" s="104"/>
      <c r="AP55307" s="104"/>
    </row>
    <row r="55308" spans="21:42" ht="15" customHeight="1" x14ac:dyDescent="0.25">
      <c r="U55308" s="104"/>
      <c r="AB55308" s="104"/>
      <c r="AC55308" s="104"/>
      <c r="AF55308" s="104"/>
      <c r="AG55308" s="104"/>
      <c r="AK55308" s="104"/>
      <c r="AL55308" s="104"/>
      <c r="AO55308" s="104"/>
      <c r="AP55308" s="104"/>
    </row>
    <row r="55309" spans="21:42" ht="15" customHeight="1" x14ac:dyDescent="0.25">
      <c r="U55309" s="104"/>
      <c r="AB55309" s="104"/>
      <c r="AC55309" s="104"/>
      <c r="AF55309" s="104"/>
      <c r="AG55309" s="104"/>
      <c r="AK55309" s="104"/>
      <c r="AL55309" s="104"/>
      <c r="AO55309" s="104"/>
      <c r="AP55309" s="104"/>
    </row>
    <row r="55310" spans="21:42" ht="15" customHeight="1" x14ac:dyDescent="0.25">
      <c r="U55310" s="104"/>
      <c r="AB55310" s="104"/>
      <c r="AC55310" s="104"/>
      <c r="AF55310" s="104"/>
      <c r="AG55310" s="104"/>
      <c r="AK55310" s="104"/>
      <c r="AL55310" s="104"/>
      <c r="AO55310" s="104"/>
      <c r="AP55310" s="104"/>
    </row>
    <row r="55311" spans="21:42" ht="15" customHeight="1" x14ac:dyDescent="0.25">
      <c r="U55311" s="104"/>
      <c r="AB55311" s="104"/>
      <c r="AC55311" s="104"/>
      <c r="AF55311" s="104"/>
      <c r="AG55311" s="104"/>
      <c r="AK55311" s="104"/>
      <c r="AL55311" s="104"/>
      <c r="AO55311" s="104"/>
      <c r="AP55311" s="104"/>
    </row>
    <row r="55312" spans="21:42" ht="15" customHeight="1" x14ac:dyDescent="0.25">
      <c r="U55312" s="104"/>
      <c r="AB55312" s="104"/>
      <c r="AC55312" s="104"/>
      <c r="AF55312" s="104"/>
      <c r="AG55312" s="104"/>
      <c r="AK55312" s="104"/>
      <c r="AL55312" s="104"/>
      <c r="AO55312" s="104"/>
      <c r="AP55312" s="104"/>
    </row>
    <row r="55313" spans="21:42" ht="15" customHeight="1" x14ac:dyDescent="0.25">
      <c r="U55313" s="104"/>
      <c r="AB55313" s="104"/>
      <c r="AC55313" s="104"/>
      <c r="AF55313" s="104"/>
      <c r="AG55313" s="104"/>
      <c r="AK55313" s="104"/>
      <c r="AL55313" s="104"/>
      <c r="AO55313" s="104"/>
      <c r="AP55313" s="104"/>
    </row>
    <row r="55314" spans="21:42" ht="15" customHeight="1" x14ac:dyDescent="0.25">
      <c r="U55314" s="104"/>
      <c r="AB55314" s="104"/>
      <c r="AC55314" s="104"/>
      <c r="AF55314" s="104"/>
      <c r="AG55314" s="104"/>
      <c r="AK55314" s="104"/>
      <c r="AL55314" s="104"/>
      <c r="AO55314" s="104"/>
      <c r="AP55314" s="104"/>
    </row>
    <row r="55315" spans="21:42" ht="15" customHeight="1" x14ac:dyDescent="0.25">
      <c r="U55315" s="104"/>
      <c r="AB55315" s="104"/>
      <c r="AC55315" s="104"/>
      <c r="AF55315" s="104"/>
      <c r="AG55315" s="104"/>
      <c r="AK55315" s="104"/>
      <c r="AL55315" s="104"/>
      <c r="AO55315" s="104"/>
      <c r="AP55315" s="104"/>
    </row>
    <row r="55316" spans="21:42" ht="15" customHeight="1" x14ac:dyDescent="0.25">
      <c r="U55316" s="104"/>
      <c r="AB55316" s="104"/>
      <c r="AC55316" s="104"/>
      <c r="AF55316" s="104"/>
      <c r="AG55316" s="104"/>
      <c r="AK55316" s="104"/>
      <c r="AL55316" s="104"/>
      <c r="AO55316" s="104"/>
      <c r="AP55316" s="104"/>
    </row>
    <row r="55317" spans="21:42" ht="15" customHeight="1" x14ac:dyDescent="0.25">
      <c r="U55317" s="104"/>
      <c r="AB55317" s="104"/>
      <c r="AC55317" s="104"/>
      <c r="AF55317" s="104"/>
      <c r="AG55317" s="104"/>
      <c r="AK55317" s="104"/>
      <c r="AL55317" s="104"/>
      <c r="AO55317" s="104"/>
      <c r="AP55317" s="104"/>
    </row>
    <row r="55318" spans="21:42" ht="15" customHeight="1" x14ac:dyDescent="0.25">
      <c r="U55318" s="104"/>
      <c r="AB55318" s="104"/>
      <c r="AC55318" s="104"/>
      <c r="AF55318" s="104"/>
      <c r="AG55318" s="104"/>
      <c r="AK55318" s="104"/>
      <c r="AL55318" s="104"/>
      <c r="AO55318" s="104"/>
      <c r="AP55318" s="104"/>
    </row>
    <row r="55319" spans="21:42" ht="15" customHeight="1" x14ac:dyDescent="0.25">
      <c r="U55319" s="104"/>
      <c r="AB55319" s="104"/>
      <c r="AC55319" s="104"/>
      <c r="AF55319" s="104"/>
      <c r="AG55319" s="104"/>
      <c r="AK55319" s="104"/>
      <c r="AL55319" s="104"/>
      <c r="AO55319" s="104"/>
      <c r="AP55319" s="104"/>
    </row>
    <row r="55320" spans="21:42" ht="15" customHeight="1" x14ac:dyDescent="0.25">
      <c r="U55320" s="104"/>
      <c r="AB55320" s="104"/>
      <c r="AC55320" s="104"/>
      <c r="AF55320" s="104"/>
      <c r="AG55320" s="104"/>
      <c r="AK55320" s="104"/>
      <c r="AL55320" s="104"/>
      <c r="AO55320" s="104"/>
      <c r="AP55320" s="104"/>
    </row>
    <row r="55321" spans="21:42" ht="15" customHeight="1" x14ac:dyDescent="0.25">
      <c r="U55321" s="104"/>
      <c r="AB55321" s="104"/>
      <c r="AC55321" s="104"/>
      <c r="AF55321" s="104"/>
      <c r="AG55321" s="104"/>
      <c r="AK55321" s="104"/>
      <c r="AL55321" s="104"/>
      <c r="AO55321" s="104"/>
      <c r="AP55321" s="104"/>
    </row>
    <row r="55322" spans="21:42" ht="15" customHeight="1" x14ac:dyDescent="0.25">
      <c r="U55322" s="104"/>
      <c r="AB55322" s="104"/>
      <c r="AC55322" s="104"/>
      <c r="AF55322" s="104"/>
      <c r="AG55322" s="104"/>
      <c r="AK55322" s="104"/>
      <c r="AL55322" s="104"/>
      <c r="AO55322" s="104"/>
      <c r="AP55322" s="104"/>
    </row>
    <row r="55323" spans="21:42" ht="15" customHeight="1" x14ac:dyDescent="0.25">
      <c r="U55323" s="104"/>
      <c r="AB55323" s="104"/>
      <c r="AC55323" s="104"/>
      <c r="AF55323" s="104"/>
      <c r="AG55323" s="104"/>
      <c r="AK55323" s="104"/>
      <c r="AL55323" s="104"/>
      <c r="AO55323" s="104"/>
      <c r="AP55323" s="104"/>
    </row>
    <row r="55324" spans="21:42" ht="15" customHeight="1" x14ac:dyDescent="0.25">
      <c r="U55324" s="104"/>
      <c r="AB55324" s="104"/>
      <c r="AC55324" s="104"/>
      <c r="AF55324" s="104"/>
      <c r="AG55324" s="104"/>
      <c r="AK55324" s="104"/>
      <c r="AL55324" s="104"/>
      <c r="AO55324" s="104"/>
      <c r="AP55324" s="104"/>
    </row>
    <row r="55325" spans="21:42" ht="15" customHeight="1" x14ac:dyDescent="0.25">
      <c r="U55325" s="104"/>
      <c r="AB55325" s="104"/>
      <c r="AC55325" s="104"/>
      <c r="AF55325" s="104"/>
      <c r="AG55325" s="104"/>
      <c r="AK55325" s="104"/>
      <c r="AL55325" s="104"/>
      <c r="AO55325" s="104"/>
      <c r="AP55325" s="104"/>
    </row>
    <row r="55326" spans="21:42" ht="15" customHeight="1" x14ac:dyDescent="0.25">
      <c r="U55326" s="104"/>
      <c r="AB55326" s="104"/>
      <c r="AC55326" s="104"/>
      <c r="AF55326" s="104"/>
      <c r="AG55326" s="104"/>
      <c r="AK55326" s="104"/>
      <c r="AL55326" s="104"/>
      <c r="AO55326" s="104"/>
      <c r="AP55326" s="104"/>
    </row>
    <row r="55327" spans="21:42" ht="15" customHeight="1" x14ac:dyDescent="0.25">
      <c r="U55327" s="104"/>
      <c r="AB55327" s="104"/>
      <c r="AC55327" s="104"/>
      <c r="AF55327" s="104"/>
      <c r="AG55327" s="104"/>
      <c r="AK55327" s="104"/>
      <c r="AL55327" s="104"/>
      <c r="AO55327" s="104"/>
      <c r="AP55327" s="104"/>
    </row>
    <row r="55328" spans="21:42" ht="15" customHeight="1" x14ac:dyDescent="0.25">
      <c r="U55328" s="104"/>
      <c r="AB55328" s="104"/>
      <c r="AC55328" s="104"/>
      <c r="AF55328" s="104"/>
      <c r="AG55328" s="104"/>
      <c r="AK55328" s="104"/>
      <c r="AL55328" s="104"/>
      <c r="AO55328" s="104"/>
      <c r="AP55328" s="104"/>
    </row>
    <row r="55329" spans="21:42" ht="15" customHeight="1" x14ac:dyDescent="0.25">
      <c r="U55329" s="104"/>
      <c r="AB55329" s="104"/>
      <c r="AC55329" s="104"/>
      <c r="AF55329" s="104"/>
      <c r="AG55329" s="104"/>
      <c r="AK55329" s="104"/>
      <c r="AL55329" s="104"/>
      <c r="AO55329" s="104"/>
      <c r="AP55329" s="104"/>
    </row>
    <row r="55330" spans="21:42" ht="15" customHeight="1" x14ac:dyDescent="0.25">
      <c r="U55330" s="104"/>
      <c r="AB55330" s="104"/>
      <c r="AC55330" s="104"/>
      <c r="AF55330" s="104"/>
      <c r="AG55330" s="104"/>
      <c r="AK55330" s="104"/>
      <c r="AL55330" s="104"/>
      <c r="AO55330" s="104"/>
      <c r="AP55330" s="104"/>
    </row>
    <row r="55331" spans="21:42" ht="15" customHeight="1" x14ac:dyDescent="0.25">
      <c r="U55331" s="104"/>
      <c r="AB55331" s="104"/>
      <c r="AC55331" s="104"/>
      <c r="AF55331" s="104"/>
      <c r="AG55331" s="104"/>
      <c r="AK55331" s="104"/>
      <c r="AL55331" s="104"/>
      <c r="AO55331" s="104"/>
      <c r="AP55331" s="104"/>
    </row>
    <row r="55332" spans="21:42" ht="15" customHeight="1" x14ac:dyDescent="0.25">
      <c r="U55332" s="104"/>
      <c r="AB55332" s="104"/>
      <c r="AC55332" s="104"/>
      <c r="AF55332" s="104"/>
      <c r="AG55332" s="104"/>
      <c r="AK55332" s="104"/>
      <c r="AL55332" s="104"/>
      <c r="AO55332" s="104"/>
      <c r="AP55332" s="104"/>
    </row>
    <row r="55333" spans="21:42" ht="15" customHeight="1" x14ac:dyDescent="0.25">
      <c r="U55333" s="104"/>
      <c r="AB55333" s="104"/>
      <c r="AC55333" s="104"/>
      <c r="AF55333" s="104"/>
      <c r="AG55333" s="104"/>
      <c r="AK55333" s="104"/>
      <c r="AL55333" s="104"/>
      <c r="AO55333" s="104"/>
      <c r="AP55333" s="104"/>
    </row>
    <row r="55334" spans="21:42" ht="15" customHeight="1" x14ac:dyDescent="0.25">
      <c r="U55334" s="104"/>
      <c r="AB55334" s="104"/>
      <c r="AC55334" s="104"/>
      <c r="AF55334" s="104"/>
      <c r="AG55334" s="104"/>
      <c r="AK55334" s="104"/>
      <c r="AL55334" s="104"/>
      <c r="AO55334" s="104"/>
      <c r="AP55334" s="104"/>
    </row>
    <row r="55335" spans="21:42" ht="15" customHeight="1" x14ac:dyDescent="0.25">
      <c r="U55335" s="104"/>
      <c r="AB55335" s="104"/>
      <c r="AC55335" s="104"/>
      <c r="AF55335" s="104"/>
      <c r="AG55335" s="104"/>
      <c r="AK55335" s="104"/>
      <c r="AL55335" s="104"/>
      <c r="AO55335" s="104"/>
      <c r="AP55335" s="104"/>
    </row>
    <row r="55336" spans="21:42" ht="15" customHeight="1" x14ac:dyDescent="0.25">
      <c r="U55336" s="104"/>
      <c r="AB55336" s="104"/>
      <c r="AC55336" s="104"/>
      <c r="AF55336" s="104"/>
      <c r="AG55336" s="104"/>
      <c r="AK55336" s="104"/>
      <c r="AL55336" s="104"/>
      <c r="AO55336" s="104"/>
      <c r="AP55336" s="104"/>
    </row>
    <row r="55337" spans="21:42" ht="15" customHeight="1" x14ac:dyDescent="0.25">
      <c r="U55337" s="104"/>
      <c r="AB55337" s="104"/>
      <c r="AC55337" s="104"/>
      <c r="AF55337" s="104"/>
      <c r="AG55337" s="104"/>
      <c r="AK55337" s="104"/>
      <c r="AL55337" s="104"/>
      <c r="AO55337" s="104"/>
      <c r="AP55337" s="104"/>
    </row>
    <row r="55338" spans="21:42" ht="15" customHeight="1" x14ac:dyDescent="0.25">
      <c r="U55338" s="104"/>
      <c r="AB55338" s="104"/>
      <c r="AC55338" s="104"/>
      <c r="AF55338" s="104"/>
      <c r="AG55338" s="104"/>
      <c r="AK55338" s="104"/>
      <c r="AL55338" s="104"/>
      <c r="AO55338" s="104"/>
      <c r="AP55338" s="104"/>
    </row>
    <row r="55339" spans="21:42" ht="15" customHeight="1" x14ac:dyDescent="0.25">
      <c r="U55339" s="104"/>
      <c r="AB55339" s="104"/>
      <c r="AC55339" s="104"/>
      <c r="AF55339" s="104"/>
      <c r="AG55339" s="104"/>
      <c r="AK55339" s="104"/>
      <c r="AL55339" s="104"/>
      <c r="AO55339" s="104"/>
      <c r="AP55339" s="104"/>
    </row>
    <row r="55340" spans="21:42" ht="15" customHeight="1" x14ac:dyDescent="0.25">
      <c r="U55340" s="104"/>
      <c r="AB55340" s="104"/>
      <c r="AC55340" s="104"/>
      <c r="AF55340" s="104"/>
      <c r="AG55340" s="104"/>
      <c r="AK55340" s="104"/>
      <c r="AL55340" s="104"/>
      <c r="AO55340" s="104"/>
      <c r="AP55340" s="104"/>
    </row>
    <row r="55341" spans="21:42" ht="15" customHeight="1" x14ac:dyDescent="0.25">
      <c r="U55341" s="104"/>
      <c r="AB55341" s="104"/>
      <c r="AC55341" s="104"/>
      <c r="AF55341" s="104"/>
      <c r="AG55341" s="104"/>
      <c r="AK55341" s="104"/>
      <c r="AL55341" s="104"/>
      <c r="AO55341" s="104"/>
      <c r="AP55341" s="104"/>
    </row>
    <row r="55342" spans="21:42" ht="15" customHeight="1" x14ac:dyDescent="0.25">
      <c r="U55342" s="104"/>
      <c r="AB55342" s="104"/>
      <c r="AC55342" s="104"/>
      <c r="AF55342" s="104"/>
      <c r="AG55342" s="104"/>
      <c r="AK55342" s="104"/>
      <c r="AL55342" s="104"/>
      <c r="AO55342" s="104"/>
      <c r="AP55342" s="104"/>
    </row>
    <row r="55343" spans="21:42" ht="15" customHeight="1" x14ac:dyDescent="0.25">
      <c r="U55343" s="104"/>
      <c r="AB55343" s="104"/>
      <c r="AC55343" s="104"/>
      <c r="AF55343" s="104"/>
      <c r="AG55343" s="104"/>
      <c r="AK55343" s="104"/>
      <c r="AL55343" s="104"/>
      <c r="AO55343" s="104"/>
      <c r="AP55343" s="104"/>
    </row>
    <row r="55344" spans="21:42" ht="15" customHeight="1" x14ac:dyDescent="0.25">
      <c r="U55344" s="104"/>
      <c r="AB55344" s="104"/>
      <c r="AC55344" s="104"/>
      <c r="AF55344" s="104"/>
      <c r="AG55344" s="104"/>
      <c r="AK55344" s="104"/>
      <c r="AL55344" s="104"/>
      <c r="AO55344" s="104"/>
      <c r="AP55344" s="104"/>
    </row>
    <row r="55345" spans="21:42" ht="15" customHeight="1" x14ac:dyDescent="0.25">
      <c r="U55345" s="104"/>
      <c r="AB55345" s="104"/>
      <c r="AC55345" s="104"/>
      <c r="AF55345" s="104"/>
      <c r="AG55345" s="104"/>
      <c r="AK55345" s="104"/>
      <c r="AL55345" s="104"/>
      <c r="AO55345" s="104"/>
      <c r="AP55345" s="104"/>
    </row>
    <row r="55346" spans="21:42" ht="15" customHeight="1" x14ac:dyDescent="0.25">
      <c r="U55346" s="104"/>
      <c r="AB55346" s="104"/>
      <c r="AC55346" s="104"/>
      <c r="AF55346" s="104"/>
      <c r="AG55346" s="104"/>
      <c r="AK55346" s="104"/>
      <c r="AL55346" s="104"/>
      <c r="AO55346" s="104"/>
      <c r="AP55346" s="104"/>
    </row>
    <row r="55347" spans="21:42" ht="15" customHeight="1" x14ac:dyDescent="0.25">
      <c r="U55347" s="104"/>
      <c r="AB55347" s="104"/>
      <c r="AC55347" s="104"/>
      <c r="AF55347" s="104"/>
      <c r="AG55347" s="104"/>
      <c r="AK55347" s="104"/>
      <c r="AL55347" s="104"/>
      <c r="AO55347" s="104"/>
      <c r="AP55347" s="104"/>
    </row>
    <row r="55348" spans="21:42" ht="15" customHeight="1" x14ac:dyDescent="0.25">
      <c r="U55348" s="104"/>
      <c r="AB55348" s="104"/>
      <c r="AC55348" s="104"/>
      <c r="AF55348" s="104"/>
      <c r="AG55348" s="104"/>
      <c r="AK55348" s="104"/>
      <c r="AL55348" s="104"/>
      <c r="AO55348" s="104"/>
      <c r="AP55348" s="104"/>
    </row>
    <row r="55349" spans="21:42" ht="15" customHeight="1" x14ac:dyDescent="0.25">
      <c r="U55349" s="104"/>
      <c r="AB55349" s="104"/>
      <c r="AC55349" s="104"/>
      <c r="AF55349" s="104"/>
      <c r="AG55349" s="104"/>
      <c r="AK55349" s="104"/>
      <c r="AL55349" s="104"/>
      <c r="AO55349" s="104"/>
      <c r="AP55349" s="104"/>
    </row>
    <row r="55350" spans="21:42" ht="15" customHeight="1" x14ac:dyDescent="0.25">
      <c r="U55350" s="104"/>
      <c r="AB55350" s="104"/>
      <c r="AC55350" s="104"/>
      <c r="AF55350" s="104"/>
      <c r="AG55350" s="104"/>
      <c r="AK55350" s="104"/>
      <c r="AL55350" s="104"/>
      <c r="AO55350" s="104"/>
      <c r="AP55350" s="104"/>
    </row>
    <row r="55351" spans="21:42" ht="15" customHeight="1" x14ac:dyDescent="0.25">
      <c r="U55351" s="104"/>
      <c r="AB55351" s="104"/>
      <c r="AC55351" s="104"/>
      <c r="AF55351" s="104"/>
      <c r="AG55351" s="104"/>
      <c r="AK55351" s="104"/>
      <c r="AL55351" s="104"/>
      <c r="AO55351" s="104"/>
      <c r="AP55351" s="104"/>
    </row>
    <row r="55352" spans="21:42" ht="15" customHeight="1" x14ac:dyDescent="0.25">
      <c r="U55352" s="104"/>
      <c r="AB55352" s="104"/>
      <c r="AC55352" s="104"/>
      <c r="AF55352" s="104"/>
      <c r="AG55352" s="104"/>
      <c r="AK55352" s="104"/>
      <c r="AL55352" s="104"/>
      <c r="AO55352" s="104"/>
      <c r="AP55352" s="104"/>
    </row>
    <row r="55353" spans="21:42" ht="15" customHeight="1" x14ac:dyDescent="0.25">
      <c r="U55353" s="104"/>
      <c r="AB55353" s="104"/>
      <c r="AC55353" s="104"/>
      <c r="AF55353" s="104"/>
      <c r="AG55353" s="104"/>
      <c r="AK55353" s="104"/>
      <c r="AL55353" s="104"/>
      <c r="AO55353" s="104"/>
      <c r="AP55353" s="104"/>
    </row>
    <row r="55354" spans="21:42" ht="15" customHeight="1" x14ac:dyDescent="0.25">
      <c r="U55354" s="104"/>
      <c r="AB55354" s="104"/>
      <c r="AC55354" s="104"/>
      <c r="AF55354" s="104"/>
      <c r="AG55354" s="104"/>
      <c r="AK55354" s="104"/>
      <c r="AL55354" s="104"/>
      <c r="AO55354" s="104"/>
      <c r="AP55354" s="104"/>
    </row>
    <row r="55355" spans="21:42" ht="15" customHeight="1" x14ac:dyDescent="0.25">
      <c r="U55355" s="104"/>
      <c r="AB55355" s="104"/>
      <c r="AC55355" s="104"/>
      <c r="AF55355" s="104"/>
      <c r="AG55355" s="104"/>
      <c r="AK55355" s="104"/>
      <c r="AL55355" s="104"/>
      <c r="AO55355" s="104"/>
      <c r="AP55355" s="104"/>
    </row>
    <row r="55356" spans="21:42" ht="15" customHeight="1" x14ac:dyDescent="0.25">
      <c r="U55356" s="104"/>
      <c r="AB55356" s="104"/>
      <c r="AC55356" s="104"/>
      <c r="AF55356" s="104"/>
      <c r="AG55356" s="104"/>
      <c r="AK55356" s="104"/>
      <c r="AL55356" s="104"/>
      <c r="AO55356" s="104"/>
      <c r="AP55356" s="104"/>
    </row>
    <row r="55357" spans="21:42" ht="15" customHeight="1" x14ac:dyDescent="0.25">
      <c r="U55357" s="104"/>
      <c r="AB55357" s="104"/>
      <c r="AC55357" s="104"/>
      <c r="AF55357" s="104"/>
      <c r="AG55357" s="104"/>
      <c r="AK55357" s="104"/>
      <c r="AL55357" s="104"/>
      <c r="AO55357" s="104"/>
      <c r="AP55357" s="104"/>
    </row>
    <row r="55358" spans="21:42" ht="15" customHeight="1" x14ac:dyDescent="0.25">
      <c r="U55358" s="104"/>
      <c r="AB55358" s="104"/>
      <c r="AC55358" s="104"/>
      <c r="AF55358" s="104"/>
      <c r="AG55358" s="104"/>
      <c r="AK55358" s="104"/>
      <c r="AL55358" s="104"/>
      <c r="AO55358" s="104"/>
      <c r="AP55358" s="104"/>
    </row>
    <row r="55359" spans="21:42" ht="15" customHeight="1" x14ac:dyDescent="0.25">
      <c r="U55359" s="104"/>
      <c r="AB55359" s="104"/>
      <c r="AC55359" s="104"/>
      <c r="AF55359" s="104"/>
      <c r="AG55359" s="104"/>
      <c r="AK55359" s="104"/>
      <c r="AL55359" s="104"/>
      <c r="AO55359" s="104"/>
      <c r="AP55359" s="104"/>
    </row>
    <row r="55360" spans="21:42" ht="15" customHeight="1" x14ac:dyDescent="0.25">
      <c r="U55360" s="104"/>
      <c r="AB55360" s="104"/>
      <c r="AC55360" s="104"/>
      <c r="AF55360" s="104"/>
      <c r="AG55360" s="104"/>
      <c r="AK55360" s="104"/>
      <c r="AL55360" s="104"/>
      <c r="AO55360" s="104"/>
      <c r="AP55360" s="104"/>
    </row>
    <row r="55361" spans="21:42" ht="15" customHeight="1" x14ac:dyDescent="0.25">
      <c r="U55361" s="104"/>
      <c r="AB55361" s="104"/>
      <c r="AC55361" s="104"/>
      <c r="AF55361" s="104"/>
      <c r="AG55361" s="104"/>
      <c r="AK55361" s="104"/>
      <c r="AL55361" s="104"/>
      <c r="AO55361" s="104"/>
      <c r="AP55361" s="104"/>
    </row>
    <row r="55362" spans="21:42" ht="15" customHeight="1" x14ac:dyDescent="0.25">
      <c r="U55362" s="104"/>
      <c r="AB55362" s="104"/>
      <c r="AC55362" s="104"/>
      <c r="AF55362" s="104"/>
      <c r="AG55362" s="104"/>
      <c r="AK55362" s="104"/>
      <c r="AL55362" s="104"/>
      <c r="AO55362" s="104"/>
      <c r="AP55362" s="104"/>
    </row>
    <row r="55363" spans="21:42" ht="15" customHeight="1" x14ac:dyDescent="0.25">
      <c r="U55363" s="104"/>
      <c r="AB55363" s="104"/>
      <c r="AC55363" s="104"/>
      <c r="AF55363" s="104"/>
      <c r="AG55363" s="104"/>
      <c r="AK55363" s="104"/>
      <c r="AL55363" s="104"/>
      <c r="AO55363" s="104"/>
      <c r="AP55363" s="104"/>
    </row>
    <row r="55364" spans="21:42" ht="15" customHeight="1" x14ac:dyDescent="0.25">
      <c r="U55364" s="104"/>
      <c r="AB55364" s="104"/>
      <c r="AC55364" s="104"/>
      <c r="AF55364" s="104"/>
      <c r="AG55364" s="104"/>
      <c r="AK55364" s="104"/>
      <c r="AL55364" s="104"/>
      <c r="AO55364" s="104"/>
      <c r="AP55364" s="104"/>
    </row>
    <row r="55365" spans="21:42" ht="15" customHeight="1" x14ac:dyDescent="0.25">
      <c r="U55365" s="104"/>
      <c r="AB55365" s="104"/>
      <c r="AC55365" s="104"/>
      <c r="AF55365" s="104"/>
      <c r="AG55365" s="104"/>
      <c r="AK55365" s="104"/>
      <c r="AL55365" s="104"/>
      <c r="AO55365" s="104"/>
      <c r="AP55365" s="104"/>
    </row>
    <row r="55366" spans="21:42" ht="15" customHeight="1" x14ac:dyDescent="0.25">
      <c r="U55366" s="104"/>
      <c r="AB55366" s="104"/>
      <c r="AC55366" s="104"/>
      <c r="AF55366" s="104"/>
      <c r="AG55366" s="104"/>
      <c r="AK55366" s="104"/>
      <c r="AL55366" s="104"/>
      <c r="AO55366" s="104"/>
      <c r="AP55366" s="104"/>
    </row>
    <row r="55367" spans="21:42" ht="15" customHeight="1" x14ac:dyDescent="0.25">
      <c r="U55367" s="104"/>
      <c r="AB55367" s="104"/>
      <c r="AC55367" s="104"/>
      <c r="AF55367" s="104"/>
      <c r="AG55367" s="104"/>
      <c r="AK55367" s="104"/>
      <c r="AL55367" s="104"/>
      <c r="AO55367" s="104"/>
      <c r="AP55367" s="104"/>
    </row>
    <row r="55368" spans="21:42" ht="15" customHeight="1" x14ac:dyDescent="0.25">
      <c r="U55368" s="104"/>
      <c r="AB55368" s="104"/>
      <c r="AC55368" s="104"/>
      <c r="AF55368" s="104"/>
      <c r="AG55368" s="104"/>
      <c r="AK55368" s="104"/>
      <c r="AL55368" s="104"/>
      <c r="AO55368" s="104"/>
      <c r="AP55368" s="104"/>
    </row>
    <row r="55369" spans="21:42" ht="15" customHeight="1" x14ac:dyDescent="0.25">
      <c r="U55369" s="104"/>
      <c r="AB55369" s="104"/>
      <c r="AC55369" s="104"/>
      <c r="AF55369" s="104"/>
      <c r="AG55369" s="104"/>
      <c r="AK55369" s="104"/>
      <c r="AL55369" s="104"/>
      <c r="AO55369" s="104"/>
      <c r="AP55369" s="104"/>
    </row>
    <row r="55370" spans="21:42" ht="15" customHeight="1" x14ac:dyDescent="0.25">
      <c r="U55370" s="104"/>
      <c r="AB55370" s="104"/>
      <c r="AC55370" s="104"/>
      <c r="AF55370" s="104"/>
      <c r="AG55370" s="104"/>
      <c r="AK55370" s="104"/>
      <c r="AL55370" s="104"/>
      <c r="AO55370" s="104"/>
      <c r="AP55370" s="104"/>
    </row>
    <row r="55371" spans="21:42" ht="15" customHeight="1" x14ac:dyDescent="0.25">
      <c r="U55371" s="104"/>
      <c r="AB55371" s="104"/>
      <c r="AC55371" s="104"/>
      <c r="AF55371" s="104"/>
      <c r="AG55371" s="104"/>
      <c r="AK55371" s="104"/>
      <c r="AL55371" s="104"/>
      <c r="AO55371" s="104"/>
      <c r="AP55371" s="104"/>
    </row>
    <row r="55372" spans="21:42" ht="15" customHeight="1" x14ac:dyDescent="0.25">
      <c r="U55372" s="104"/>
      <c r="AB55372" s="104"/>
      <c r="AC55372" s="104"/>
      <c r="AF55372" s="104"/>
      <c r="AG55372" s="104"/>
      <c r="AK55372" s="104"/>
      <c r="AL55372" s="104"/>
      <c r="AO55372" s="104"/>
      <c r="AP55372" s="104"/>
    </row>
    <row r="55373" spans="21:42" ht="15" customHeight="1" x14ac:dyDescent="0.25">
      <c r="U55373" s="104"/>
      <c r="AB55373" s="104"/>
      <c r="AC55373" s="104"/>
      <c r="AF55373" s="104"/>
      <c r="AG55373" s="104"/>
      <c r="AK55373" s="104"/>
      <c r="AL55373" s="104"/>
      <c r="AO55373" s="104"/>
      <c r="AP55373" s="104"/>
    </row>
    <row r="55374" spans="21:42" ht="15" customHeight="1" x14ac:dyDescent="0.25">
      <c r="U55374" s="104"/>
      <c r="AB55374" s="104"/>
      <c r="AC55374" s="104"/>
      <c r="AF55374" s="104"/>
      <c r="AG55374" s="104"/>
      <c r="AK55374" s="104"/>
      <c r="AL55374" s="104"/>
      <c r="AO55374" s="104"/>
      <c r="AP55374" s="104"/>
    </row>
    <row r="55375" spans="21:42" ht="15" customHeight="1" x14ac:dyDescent="0.25">
      <c r="U55375" s="104"/>
      <c r="AB55375" s="104"/>
      <c r="AC55375" s="104"/>
      <c r="AF55375" s="104"/>
      <c r="AG55375" s="104"/>
      <c r="AK55375" s="104"/>
      <c r="AL55375" s="104"/>
      <c r="AO55375" s="104"/>
      <c r="AP55375" s="104"/>
    </row>
    <row r="55376" spans="21:42" ht="15" customHeight="1" x14ac:dyDescent="0.25">
      <c r="U55376" s="104"/>
      <c r="AB55376" s="104"/>
      <c r="AC55376" s="104"/>
      <c r="AF55376" s="104"/>
      <c r="AG55376" s="104"/>
      <c r="AK55376" s="104"/>
      <c r="AL55376" s="104"/>
      <c r="AO55376" s="104"/>
      <c r="AP55376" s="104"/>
    </row>
    <row r="55377" spans="21:42" ht="15" customHeight="1" x14ac:dyDescent="0.25">
      <c r="U55377" s="104"/>
      <c r="AB55377" s="104"/>
      <c r="AC55377" s="104"/>
      <c r="AF55377" s="104"/>
      <c r="AG55377" s="104"/>
      <c r="AK55377" s="104"/>
      <c r="AL55377" s="104"/>
      <c r="AO55377" s="104"/>
      <c r="AP55377" s="104"/>
    </row>
    <row r="55378" spans="21:42" ht="15" customHeight="1" x14ac:dyDescent="0.25">
      <c r="U55378" s="104"/>
      <c r="AB55378" s="104"/>
      <c r="AC55378" s="104"/>
      <c r="AF55378" s="104"/>
      <c r="AG55378" s="104"/>
      <c r="AK55378" s="104"/>
      <c r="AL55378" s="104"/>
      <c r="AO55378" s="104"/>
      <c r="AP55378" s="104"/>
    </row>
    <row r="55379" spans="21:42" ht="15" customHeight="1" x14ac:dyDescent="0.25">
      <c r="U55379" s="104"/>
      <c r="AB55379" s="104"/>
      <c r="AC55379" s="104"/>
      <c r="AF55379" s="104"/>
      <c r="AG55379" s="104"/>
      <c r="AK55379" s="104"/>
      <c r="AL55379" s="104"/>
      <c r="AO55379" s="104"/>
      <c r="AP55379" s="104"/>
    </row>
    <row r="55380" spans="21:42" ht="15" customHeight="1" x14ac:dyDescent="0.25">
      <c r="U55380" s="104"/>
      <c r="AB55380" s="104"/>
      <c r="AC55380" s="104"/>
      <c r="AF55380" s="104"/>
      <c r="AG55380" s="104"/>
      <c r="AK55380" s="104"/>
      <c r="AL55380" s="104"/>
      <c r="AO55380" s="104"/>
      <c r="AP55380" s="104"/>
    </row>
    <row r="55381" spans="21:42" ht="15" customHeight="1" x14ac:dyDescent="0.25">
      <c r="U55381" s="104"/>
      <c r="AB55381" s="104"/>
      <c r="AC55381" s="104"/>
      <c r="AF55381" s="104"/>
      <c r="AG55381" s="104"/>
      <c r="AK55381" s="104"/>
      <c r="AL55381" s="104"/>
      <c r="AO55381" s="104"/>
      <c r="AP55381" s="104"/>
    </row>
    <row r="55382" spans="21:42" ht="15" customHeight="1" x14ac:dyDescent="0.25">
      <c r="U55382" s="104"/>
      <c r="AB55382" s="104"/>
      <c r="AC55382" s="104"/>
      <c r="AF55382" s="104"/>
      <c r="AG55382" s="104"/>
      <c r="AK55382" s="104"/>
      <c r="AL55382" s="104"/>
      <c r="AO55382" s="104"/>
      <c r="AP55382" s="104"/>
    </row>
    <row r="55383" spans="21:42" ht="15" customHeight="1" x14ac:dyDescent="0.25">
      <c r="U55383" s="104"/>
      <c r="AB55383" s="104"/>
      <c r="AC55383" s="104"/>
      <c r="AF55383" s="104"/>
      <c r="AG55383" s="104"/>
      <c r="AK55383" s="104"/>
      <c r="AL55383" s="104"/>
      <c r="AO55383" s="104"/>
      <c r="AP55383" s="104"/>
    </row>
    <row r="55384" spans="21:42" ht="15" customHeight="1" x14ac:dyDescent="0.25">
      <c r="U55384" s="104"/>
      <c r="AB55384" s="104"/>
      <c r="AC55384" s="104"/>
      <c r="AF55384" s="104"/>
      <c r="AG55384" s="104"/>
      <c r="AK55384" s="104"/>
      <c r="AL55384" s="104"/>
      <c r="AO55384" s="104"/>
      <c r="AP55384" s="104"/>
    </row>
    <row r="55385" spans="21:42" ht="15" customHeight="1" x14ac:dyDescent="0.25">
      <c r="U55385" s="104"/>
      <c r="AB55385" s="104"/>
      <c r="AC55385" s="104"/>
      <c r="AF55385" s="104"/>
      <c r="AG55385" s="104"/>
      <c r="AK55385" s="104"/>
      <c r="AL55385" s="104"/>
      <c r="AO55385" s="104"/>
      <c r="AP55385" s="104"/>
    </row>
    <row r="55386" spans="21:42" ht="15" customHeight="1" x14ac:dyDescent="0.25">
      <c r="U55386" s="104"/>
      <c r="AB55386" s="104"/>
      <c r="AC55386" s="104"/>
      <c r="AF55386" s="104"/>
      <c r="AG55386" s="104"/>
      <c r="AK55386" s="104"/>
      <c r="AL55386" s="104"/>
      <c r="AO55386" s="104"/>
      <c r="AP55386" s="104"/>
    </row>
    <row r="55387" spans="21:42" ht="15" customHeight="1" x14ac:dyDescent="0.25">
      <c r="U55387" s="104"/>
      <c r="AB55387" s="104"/>
      <c r="AC55387" s="104"/>
      <c r="AF55387" s="104"/>
      <c r="AG55387" s="104"/>
      <c r="AK55387" s="104"/>
      <c r="AL55387" s="104"/>
      <c r="AO55387" s="104"/>
      <c r="AP55387" s="104"/>
    </row>
    <row r="55388" spans="21:42" ht="15" customHeight="1" x14ac:dyDescent="0.25">
      <c r="U55388" s="104"/>
      <c r="AB55388" s="104"/>
      <c r="AC55388" s="104"/>
      <c r="AF55388" s="104"/>
      <c r="AG55388" s="104"/>
      <c r="AK55388" s="104"/>
      <c r="AL55388" s="104"/>
      <c r="AO55388" s="104"/>
      <c r="AP55388" s="104"/>
    </row>
    <row r="55389" spans="21:42" ht="15" customHeight="1" x14ac:dyDescent="0.25">
      <c r="U55389" s="104"/>
      <c r="AB55389" s="104"/>
      <c r="AC55389" s="104"/>
      <c r="AF55389" s="104"/>
      <c r="AG55389" s="104"/>
      <c r="AK55389" s="104"/>
      <c r="AL55389" s="104"/>
      <c r="AO55389" s="104"/>
      <c r="AP55389" s="104"/>
    </row>
    <row r="55390" spans="21:42" ht="15" customHeight="1" x14ac:dyDescent="0.25">
      <c r="U55390" s="104"/>
      <c r="AB55390" s="104"/>
      <c r="AC55390" s="104"/>
      <c r="AF55390" s="104"/>
      <c r="AG55390" s="104"/>
      <c r="AK55390" s="104"/>
      <c r="AL55390" s="104"/>
      <c r="AO55390" s="104"/>
      <c r="AP55390" s="104"/>
    </row>
    <row r="55391" spans="21:42" ht="15" customHeight="1" x14ac:dyDescent="0.25">
      <c r="U55391" s="104"/>
      <c r="AB55391" s="104"/>
      <c r="AC55391" s="104"/>
      <c r="AF55391" s="104"/>
      <c r="AG55391" s="104"/>
      <c r="AK55391" s="104"/>
      <c r="AL55391" s="104"/>
      <c r="AO55391" s="104"/>
      <c r="AP55391" s="104"/>
    </row>
    <row r="55392" spans="21:42" ht="15" customHeight="1" x14ac:dyDescent="0.25">
      <c r="U55392" s="104"/>
      <c r="AB55392" s="104"/>
      <c r="AC55392" s="104"/>
      <c r="AF55392" s="104"/>
      <c r="AG55392" s="104"/>
      <c r="AK55392" s="104"/>
      <c r="AL55392" s="104"/>
      <c r="AO55392" s="104"/>
      <c r="AP55392" s="104"/>
    </row>
    <row r="55393" spans="21:42" ht="15" customHeight="1" x14ac:dyDescent="0.25">
      <c r="U55393" s="104"/>
      <c r="AB55393" s="104"/>
      <c r="AC55393" s="104"/>
      <c r="AF55393" s="104"/>
      <c r="AG55393" s="104"/>
      <c r="AK55393" s="104"/>
      <c r="AL55393" s="104"/>
      <c r="AO55393" s="104"/>
      <c r="AP55393" s="104"/>
    </row>
    <row r="55394" spans="21:42" ht="15" customHeight="1" x14ac:dyDescent="0.25">
      <c r="U55394" s="104"/>
      <c r="AB55394" s="104"/>
      <c r="AC55394" s="104"/>
      <c r="AF55394" s="104"/>
      <c r="AG55394" s="104"/>
      <c r="AK55394" s="104"/>
      <c r="AL55394" s="104"/>
      <c r="AO55394" s="104"/>
      <c r="AP55394" s="104"/>
    </row>
    <row r="55395" spans="21:42" ht="15" customHeight="1" x14ac:dyDescent="0.25">
      <c r="U55395" s="104"/>
      <c r="AB55395" s="104"/>
      <c r="AC55395" s="104"/>
      <c r="AF55395" s="104"/>
      <c r="AG55395" s="104"/>
      <c r="AK55395" s="104"/>
      <c r="AL55395" s="104"/>
      <c r="AO55395" s="104"/>
      <c r="AP55395" s="104"/>
    </row>
    <row r="55396" spans="21:42" ht="15" customHeight="1" x14ac:dyDescent="0.25">
      <c r="U55396" s="104"/>
      <c r="AB55396" s="104"/>
      <c r="AC55396" s="104"/>
      <c r="AF55396" s="104"/>
      <c r="AG55396" s="104"/>
      <c r="AK55396" s="104"/>
      <c r="AL55396" s="104"/>
      <c r="AO55396" s="104"/>
      <c r="AP55396" s="104"/>
    </row>
    <row r="55397" spans="21:42" ht="15" customHeight="1" x14ac:dyDescent="0.25">
      <c r="U55397" s="104"/>
      <c r="AB55397" s="104"/>
      <c r="AC55397" s="104"/>
      <c r="AF55397" s="104"/>
      <c r="AG55397" s="104"/>
      <c r="AK55397" s="104"/>
      <c r="AL55397" s="104"/>
      <c r="AO55397" s="104"/>
      <c r="AP55397" s="104"/>
    </row>
    <row r="55398" spans="21:42" ht="15" customHeight="1" x14ac:dyDescent="0.25">
      <c r="U55398" s="104"/>
      <c r="AB55398" s="104"/>
      <c r="AC55398" s="104"/>
      <c r="AF55398" s="104"/>
      <c r="AG55398" s="104"/>
      <c r="AK55398" s="104"/>
      <c r="AL55398" s="104"/>
      <c r="AO55398" s="104"/>
      <c r="AP55398" s="104"/>
    </row>
    <row r="55399" spans="21:42" ht="15" customHeight="1" x14ac:dyDescent="0.25">
      <c r="U55399" s="104"/>
      <c r="AB55399" s="104"/>
      <c r="AC55399" s="104"/>
      <c r="AF55399" s="104"/>
      <c r="AG55399" s="104"/>
      <c r="AK55399" s="104"/>
      <c r="AL55399" s="104"/>
      <c r="AO55399" s="104"/>
      <c r="AP55399" s="104"/>
    </row>
    <row r="55400" spans="21:42" ht="15" customHeight="1" x14ac:dyDescent="0.25">
      <c r="U55400" s="104"/>
      <c r="AB55400" s="104"/>
      <c r="AC55400" s="104"/>
      <c r="AF55400" s="104"/>
      <c r="AG55400" s="104"/>
      <c r="AK55400" s="104"/>
      <c r="AL55400" s="104"/>
      <c r="AO55400" s="104"/>
      <c r="AP55400" s="104"/>
    </row>
    <row r="55401" spans="21:42" ht="15" customHeight="1" x14ac:dyDescent="0.25">
      <c r="U55401" s="104"/>
      <c r="AB55401" s="104"/>
      <c r="AC55401" s="104"/>
      <c r="AF55401" s="104"/>
      <c r="AG55401" s="104"/>
      <c r="AK55401" s="104"/>
      <c r="AL55401" s="104"/>
      <c r="AO55401" s="104"/>
      <c r="AP55401" s="104"/>
    </row>
    <row r="55402" spans="21:42" ht="15" customHeight="1" x14ac:dyDescent="0.25">
      <c r="U55402" s="104"/>
      <c r="AB55402" s="104"/>
      <c r="AC55402" s="104"/>
      <c r="AF55402" s="104"/>
      <c r="AG55402" s="104"/>
      <c r="AK55402" s="104"/>
      <c r="AL55402" s="104"/>
      <c r="AO55402" s="104"/>
      <c r="AP55402" s="104"/>
    </row>
    <row r="55403" spans="21:42" ht="15" customHeight="1" x14ac:dyDescent="0.25">
      <c r="U55403" s="104"/>
      <c r="AB55403" s="104"/>
      <c r="AC55403" s="104"/>
      <c r="AF55403" s="104"/>
      <c r="AG55403" s="104"/>
      <c r="AK55403" s="104"/>
      <c r="AL55403" s="104"/>
      <c r="AO55403" s="104"/>
      <c r="AP55403" s="104"/>
    </row>
    <row r="55404" spans="21:42" ht="15" customHeight="1" x14ac:dyDescent="0.25">
      <c r="U55404" s="104"/>
      <c r="AB55404" s="104"/>
      <c r="AC55404" s="104"/>
      <c r="AF55404" s="104"/>
      <c r="AG55404" s="104"/>
      <c r="AK55404" s="104"/>
      <c r="AL55404" s="104"/>
      <c r="AO55404" s="104"/>
      <c r="AP55404" s="104"/>
    </row>
    <row r="55405" spans="21:42" ht="15" customHeight="1" x14ac:dyDescent="0.25">
      <c r="U55405" s="104"/>
      <c r="AB55405" s="104"/>
      <c r="AC55405" s="104"/>
      <c r="AF55405" s="104"/>
      <c r="AG55405" s="104"/>
      <c r="AK55405" s="104"/>
      <c r="AL55405" s="104"/>
      <c r="AO55405" s="104"/>
      <c r="AP55405" s="104"/>
    </row>
    <row r="55406" spans="21:42" ht="15" customHeight="1" x14ac:dyDescent="0.25">
      <c r="U55406" s="104"/>
      <c r="AB55406" s="104"/>
      <c r="AC55406" s="104"/>
      <c r="AF55406" s="104"/>
      <c r="AG55406" s="104"/>
      <c r="AK55406" s="104"/>
      <c r="AL55406" s="104"/>
      <c r="AO55406" s="104"/>
      <c r="AP55406" s="104"/>
    </row>
    <row r="55407" spans="21:42" ht="15" customHeight="1" x14ac:dyDescent="0.25">
      <c r="U55407" s="104"/>
      <c r="AB55407" s="104"/>
      <c r="AC55407" s="104"/>
      <c r="AF55407" s="104"/>
      <c r="AG55407" s="104"/>
      <c r="AK55407" s="104"/>
      <c r="AL55407" s="104"/>
      <c r="AO55407" s="104"/>
      <c r="AP55407" s="104"/>
    </row>
    <row r="55408" spans="21:42" ht="15" customHeight="1" x14ac:dyDescent="0.25">
      <c r="U55408" s="104"/>
      <c r="AB55408" s="104"/>
      <c r="AC55408" s="104"/>
      <c r="AF55408" s="104"/>
      <c r="AG55408" s="104"/>
      <c r="AK55408" s="104"/>
      <c r="AL55408" s="104"/>
      <c r="AO55408" s="104"/>
      <c r="AP55408" s="104"/>
    </row>
    <row r="55409" spans="21:42" ht="15" customHeight="1" x14ac:dyDescent="0.25">
      <c r="U55409" s="104"/>
      <c r="AB55409" s="104"/>
      <c r="AC55409" s="104"/>
      <c r="AF55409" s="104"/>
      <c r="AG55409" s="104"/>
      <c r="AK55409" s="104"/>
      <c r="AL55409" s="104"/>
      <c r="AO55409" s="104"/>
      <c r="AP55409" s="104"/>
    </row>
    <row r="55410" spans="21:42" ht="15" customHeight="1" x14ac:dyDescent="0.25">
      <c r="U55410" s="104"/>
      <c r="AB55410" s="104"/>
      <c r="AC55410" s="104"/>
      <c r="AF55410" s="104"/>
      <c r="AG55410" s="104"/>
      <c r="AK55410" s="104"/>
      <c r="AL55410" s="104"/>
      <c r="AO55410" s="104"/>
      <c r="AP55410" s="104"/>
    </row>
    <row r="55411" spans="21:42" ht="15" customHeight="1" x14ac:dyDescent="0.25">
      <c r="U55411" s="104"/>
      <c r="AB55411" s="104"/>
      <c r="AC55411" s="104"/>
      <c r="AF55411" s="104"/>
      <c r="AG55411" s="104"/>
      <c r="AK55411" s="104"/>
      <c r="AL55411" s="104"/>
      <c r="AO55411" s="104"/>
      <c r="AP55411" s="104"/>
    </row>
    <row r="55412" spans="21:42" ht="15" customHeight="1" x14ac:dyDescent="0.25">
      <c r="U55412" s="104"/>
      <c r="AB55412" s="104"/>
      <c r="AC55412" s="104"/>
      <c r="AF55412" s="104"/>
      <c r="AG55412" s="104"/>
      <c r="AK55412" s="104"/>
      <c r="AL55412" s="104"/>
      <c r="AO55412" s="104"/>
      <c r="AP55412" s="104"/>
    </row>
    <row r="55413" spans="21:42" ht="15" customHeight="1" x14ac:dyDescent="0.25">
      <c r="U55413" s="104"/>
      <c r="AB55413" s="104"/>
      <c r="AC55413" s="104"/>
      <c r="AF55413" s="104"/>
      <c r="AG55413" s="104"/>
      <c r="AK55413" s="104"/>
      <c r="AL55413" s="104"/>
      <c r="AO55413" s="104"/>
      <c r="AP55413" s="104"/>
    </row>
    <row r="55414" spans="21:42" ht="15" customHeight="1" x14ac:dyDescent="0.25">
      <c r="U55414" s="104"/>
      <c r="AB55414" s="104"/>
      <c r="AC55414" s="104"/>
      <c r="AF55414" s="104"/>
      <c r="AG55414" s="104"/>
      <c r="AK55414" s="104"/>
      <c r="AL55414" s="104"/>
      <c r="AO55414" s="104"/>
      <c r="AP55414" s="104"/>
    </row>
    <row r="55415" spans="21:42" ht="15" customHeight="1" x14ac:dyDescent="0.25">
      <c r="U55415" s="104"/>
      <c r="AB55415" s="104"/>
      <c r="AC55415" s="104"/>
      <c r="AF55415" s="104"/>
      <c r="AG55415" s="104"/>
      <c r="AK55415" s="104"/>
      <c r="AL55415" s="104"/>
      <c r="AO55415" s="104"/>
      <c r="AP55415" s="104"/>
    </row>
    <row r="55416" spans="21:42" ht="15" customHeight="1" x14ac:dyDescent="0.25">
      <c r="U55416" s="104"/>
      <c r="AB55416" s="104"/>
      <c r="AC55416" s="104"/>
      <c r="AF55416" s="104"/>
      <c r="AG55416" s="104"/>
      <c r="AK55416" s="104"/>
      <c r="AL55416" s="104"/>
      <c r="AO55416" s="104"/>
      <c r="AP55416" s="104"/>
    </row>
    <row r="55417" spans="21:42" ht="15" customHeight="1" x14ac:dyDescent="0.25">
      <c r="U55417" s="104"/>
      <c r="AB55417" s="104"/>
      <c r="AC55417" s="104"/>
      <c r="AF55417" s="104"/>
      <c r="AG55417" s="104"/>
      <c r="AK55417" s="104"/>
      <c r="AL55417" s="104"/>
      <c r="AO55417" s="104"/>
      <c r="AP55417" s="104"/>
    </row>
    <row r="55418" spans="21:42" ht="15" customHeight="1" x14ac:dyDescent="0.25">
      <c r="U55418" s="104"/>
      <c r="AB55418" s="104"/>
      <c r="AC55418" s="104"/>
      <c r="AF55418" s="104"/>
      <c r="AG55418" s="104"/>
      <c r="AK55418" s="104"/>
      <c r="AL55418" s="104"/>
      <c r="AO55418" s="104"/>
      <c r="AP55418" s="104"/>
    </row>
    <row r="55419" spans="21:42" ht="15" customHeight="1" x14ac:dyDescent="0.25">
      <c r="U55419" s="104"/>
      <c r="AB55419" s="104"/>
      <c r="AC55419" s="104"/>
      <c r="AF55419" s="104"/>
      <c r="AG55419" s="104"/>
      <c r="AK55419" s="104"/>
      <c r="AL55419" s="104"/>
      <c r="AO55419" s="104"/>
      <c r="AP55419" s="104"/>
    </row>
    <row r="55420" spans="21:42" ht="15" customHeight="1" x14ac:dyDescent="0.25">
      <c r="U55420" s="104"/>
      <c r="AB55420" s="104"/>
      <c r="AC55420" s="104"/>
      <c r="AF55420" s="104"/>
      <c r="AG55420" s="104"/>
      <c r="AK55420" s="104"/>
      <c r="AL55420" s="104"/>
      <c r="AO55420" s="104"/>
      <c r="AP55420" s="104"/>
    </row>
    <row r="55421" spans="21:42" ht="15" customHeight="1" x14ac:dyDescent="0.25">
      <c r="U55421" s="104"/>
      <c r="AB55421" s="104"/>
      <c r="AC55421" s="104"/>
      <c r="AF55421" s="104"/>
      <c r="AG55421" s="104"/>
      <c r="AK55421" s="104"/>
      <c r="AL55421" s="104"/>
      <c r="AO55421" s="104"/>
      <c r="AP55421" s="104"/>
    </row>
    <row r="55422" spans="21:42" ht="15" customHeight="1" x14ac:dyDescent="0.25">
      <c r="U55422" s="104"/>
      <c r="AB55422" s="104"/>
      <c r="AC55422" s="104"/>
      <c r="AF55422" s="104"/>
      <c r="AG55422" s="104"/>
      <c r="AK55422" s="104"/>
      <c r="AL55422" s="104"/>
      <c r="AO55422" s="104"/>
      <c r="AP55422" s="104"/>
    </row>
    <row r="55423" spans="21:42" ht="15" customHeight="1" x14ac:dyDescent="0.25">
      <c r="U55423" s="104"/>
      <c r="AB55423" s="104"/>
      <c r="AC55423" s="104"/>
      <c r="AF55423" s="104"/>
      <c r="AG55423" s="104"/>
      <c r="AK55423" s="104"/>
      <c r="AL55423" s="104"/>
      <c r="AO55423" s="104"/>
      <c r="AP55423" s="104"/>
    </row>
    <row r="55424" spans="21:42" ht="15" customHeight="1" x14ac:dyDescent="0.25">
      <c r="U55424" s="104"/>
      <c r="AB55424" s="104"/>
      <c r="AC55424" s="104"/>
      <c r="AF55424" s="104"/>
      <c r="AG55424" s="104"/>
      <c r="AK55424" s="104"/>
      <c r="AL55424" s="104"/>
      <c r="AO55424" s="104"/>
      <c r="AP55424" s="104"/>
    </row>
    <row r="55425" spans="21:42" ht="15" customHeight="1" x14ac:dyDescent="0.25">
      <c r="U55425" s="104"/>
      <c r="AB55425" s="104"/>
      <c r="AC55425" s="104"/>
      <c r="AF55425" s="104"/>
      <c r="AG55425" s="104"/>
      <c r="AK55425" s="104"/>
      <c r="AL55425" s="104"/>
      <c r="AO55425" s="104"/>
      <c r="AP55425" s="104"/>
    </row>
    <row r="55426" spans="21:42" ht="15" customHeight="1" x14ac:dyDescent="0.25">
      <c r="U55426" s="104"/>
      <c r="AB55426" s="104"/>
      <c r="AC55426" s="104"/>
      <c r="AF55426" s="104"/>
      <c r="AG55426" s="104"/>
      <c r="AK55426" s="104"/>
      <c r="AL55426" s="104"/>
      <c r="AO55426" s="104"/>
      <c r="AP55426" s="104"/>
    </row>
    <row r="55427" spans="21:42" ht="15" customHeight="1" x14ac:dyDescent="0.25">
      <c r="U55427" s="104"/>
      <c r="AB55427" s="104"/>
      <c r="AC55427" s="104"/>
      <c r="AF55427" s="104"/>
      <c r="AG55427" s="104"/>
      <c r="AK55427" s="104"/>
      <c r="AL55427" s="104"/>
      <c r="AO55427" s="104"/>
      <c r="AP55427" s="104"/>
    </row>
    <row r="55428" spans="21:42" ht="15" customHeight="1" x14ac:dyDescent="0.25">
      <c r="U55428" s="104"/>
      <c r="AB55428" s="104"/>
      <c r="AC55428" s="104"/>
      <c r="AF55428" s="104"/>
      <c r="AG55428" s="104"/>
      <c r="AK55428" s="104"/>
      <c r="AL55428" s="104"/>
      <c r="AO55428" s="104"/>
      <c r="AP55428" s="104"/>
    </row>
    <row r="55429" spans="21:42" ht="15" customHeight="1" x14ac:dyDescent="0.25">
      <c r="U55429" s="104"/>
      <c r="AB55429" s="104"/>
      <c r="AC55429" s="104"/>
      <c r="AF55429" s="104"/>
      <c r="AG55429" s="104"/>
      <c r="AK55429" s="104"/>
      <c r="AL55429" s="104"/>
      <c r="AO55429" s="104"/>
      <c r="AP55429" s="104"/>
    </row>
    <row r="55430" spans="21:42" ht="15" customHeight="1" x14ac:dyDescent="0.25">
      <c r="U55430" s="104"/>
      <c r="AB55430" s="104"/>
      <c r="AC55430" s="104"/>
      <c r="AF55430" s="104"/>
      <c r="AG55430" s="104"/>
      <c r="AK55430" s="104"/>
      <c r="AL55430" s="104"/>
      <c r="AO55430" s="104"/>
      <c r="AP55430" s="104"/>
    </row>
    <row r="55431" spans="21:42" ht="15" customHeight="1" x14ac:dyDescent="0.25">
      <c r="U55431" s="104"/>
      <c r="AB55431" s="104"/>
      <c r="AC55431" s="104"/>
      <c r="AF55431" s="104"/>
      <c r="AG55431" s="104"/>
      <c r="AK55431" s="104"/>
      <c r="AL55431" s="104"/>
      <c r="AO55431" s="104"/>
      <c r="AP55431" s="104"/>
    </row>
    <row r="55432" spans="21:42" ht="15" customHeight="1" x14ac:dyDescent="0.25">
      <c r="U55432" s="104"/>
      <c r="AB55432" s="104"/>
      <c r="AC55432" s="104"/>
      <c r="AF55432" s="104"/>
      <c r="AG55432" s="104"/>
      <c r="AK55432" s="104"/>
      <c r="AL55432" s="104"/>
      <c r="AO55432" s="104"/>
      <c r="AP55432" s="104"/>
    </row>
    <row r="55433" spans="21:42" ht="15" customHeight="1" x14ac:dyDescent="0.25">
      <c r="U55433" s="104"/>
      <c r="AB55433" s="104"/>
      <c r="AC55433" s="104"/>
      <c r="AF55433" s="104"/>
      <c r="AG55433" s="104"/>
      <c r="AK55433" s="104"/>
      <c r="AL55433" s="104"/>
      <c r="AO55433" s="104"/>
      <c r="AP55433" s="104"/>
    </row>
    <row r="55434" spans="21:42" ht="15" customHeight="1" x14ac:dyDescent="0.25">
      <c r="U55434" s="104"/>
      <c r="AB55434" s="104"/>
      <c r="AC55434" s="104"/>
      <c r="AF55434" s="104"/>
      <c r="AG55434" s="104"/>
      <c r="AK55434" s="104"/>
      <c r="AL55434" s="104"/>
      <c r="AO55434" s="104"/>
      <c r="AP55434" s="104"/>
    </row>
    <row r="55435" spans="21:42" ht="15" customHeight="1" x14ac:dyDescent="0.25">
      <c r="U55435" s="104"/>
      <c r="AB55435" s="104"/>
      <c r="AC55435" s="104"/>
      <c r="AF55435" s="104"/>
      <c r="AG55435" s="104"/>
      <c r="AK55435" s="104"/>
      <c r="AL55435" s="104"/>
      <c r="AO55435" s="104"/>
      <c r="AP55435" s="104"/>
    </row>
    <row r="55436" spans="21:42" ht="15" customHeight="1" x14ac:dyDescent="0.25">
      <c r="U55436" s="104"/>
      <c r="AB55436" s="104"/>
      <c r="AC55436" s="104"/>
      <c r="AF55436" s="104"/>
      <c r="AG55436" s="104"/>
      <c r="AK55436" s="104"/>
      <c r="AL55436" s="104"/>
      <c r="AO55436" s="104"/>
      <c r="AP55436" s="104"/>
    </row>
    <row r="55437" spans="21:42" ht="15" customHeight="1" x14ac:dyDescent="0.25">
      <c r="U55437" s="104"/>
      <c r="AB55437" s="104"/>
      <c r="AC55437" s="104"/>
      <c r="AF55437" s="104"/>
      <c r="AG55437" s="104"/>
      <c r="AK55437" s="104"/>
      <c r="AL55437" s="104"/>
      <c r="AO55437" s="104"/>
      <c r="AP55437" s="104"/>
    </row>
    <row r="55438" spans="21:42" ht="15" customHeight="1" x14ac:dyDescent="0.25">
      <c r="U55438" s="104"/>
      <c r="AB55438" s="104"/>
      <c r="AC55438" s="104"/>
      <c r="AF55438" s="104"/>
      <c r="AG55438" s="104"/>
      <c r="AK55438" s="104"/>
      <c r="AL55438" s="104"/>
      <c r="AO55438" s="104"/>
      <c r="AP55438" s="104"/>
    </row>
    <row r="55439" spans="21:42" ht="15" customHeight="1" x14ac:dyDescent="0.25">
      <c r="U55439" s="104"/>
      <c r="AB55439" s="104"/>
      <c r="AC55439" s="104"/>
      <c r="AF55439" s="104"/>
      <c r="AG55439" s="104"/>
      <c r="AK55439" s="104"/>
      <c r="AL55439" s="104"/>
      <c r="AO55439" s="104"/>
      <c r="AP55439" s="104"/>
    </row>
    <row r="55440" spans="21:42" ht="15" customHeight="1" x14ac:dyDescent="0.25">
      <c r="U55440" s="104"/>
      <c r="AB55440" s="104"/>
      <c r="AC55440" s="104"/>
      <c r="AF55440" s="104"/>
      <c r="AG55440" s="104"/>
      <c r="AK55440" s="104"/>
      <c r="AL55440" s="104"/>
      <c r="AO55440" s="104"/>
      <c r="AP55440" s="104"/>
    </row>
    <row r="55441" spans="21:42" ht="15" customHeight="1" x14ac:dyDescent="0.25">
      <c r="U55441" s="104"/>
      <c r="AB55441" s="104"/>
      <c r="AC55441" s="104"/>
      <c r="AF55441" s="104"/>
      <c r="AG55441" s="104"/>
      <c r="AK55441" s="104"/>
      <c r="AL55441" s="104"/>
      <c r="AO55441" s="104"/>
      <c r="AP55441" s="104"/>
    </row>
    <row r="55442" spans="21:42" ht="15" customHeight="1" x14ac:dyDescent="0.25">
      <c r="U55442" s="104"/>
      <c r="AB55442" s="104"/>
      <c r="AC55442" s="104"/>
      <c r="AF55442" s="104"/>
      <c r="AG55442" s="104"/>
      <c r="AK55442" s="104"/>
      <c r="AL55442" s="104"/>
      <c r="AO55442" s="104"/>
      <c r="AP55442" s="104"/>
    </row>
    <row r="55443" spans="21:42" ht="15" customHeight="1" x14ac:dyDescent="0.25">
      <c r="U55443" s="104"/>
      <c r="AB55443" s="104"/>
      <c r="AC55443" s="104"/>
      <c r="AF55443" s="104"/>
      <c r="AG55443" s="104"/>
      <c r="AK55443" s="104"/>
      <c r="AL55443" s="104"/>
      <c r="AO55443" s="104"/>
      <c r="AP55443" s="104"/>
    </row>
    <row r="55444" spans="21:42" ht="15" customHeight="1" x14ac:dyDescent="0.25">
      <c r="U55444" s="104"/>
      <c r="AB55444" s="104"/>
      <c r="AC55444" s="104"/>
      <c r="AF55444" s="104"/>
      <c r="AG55444" s="104"/>
      <c r="AK55444" s="104"/>
      <c r="AL55444" s="104"/>
      <c r="AO55444" s="104"/>
      <c r="AP55444" s="104"/>
    </row>
    <row r="55445" spans="21:42" ht="15" customHeight="1" x14ac:dyDescent="0.25">
      <c r="U55445" s="104"/>
      <c r="AB55445" s="104"/>
      <c r="AC55445" s="104"/>
      <c r="AF55445" s="104"/>
      <c r="AG55445" s="104"/>
      <c r="AK55445" s="104"/>
      <c r="AL55445" s="104"/>
      <c r="AO55445" s="104"/>
      <c r="AP55445" s="104"/>
    </row>
    <row r="55446" spans="21:42" ht="15" customHeight="1" x14ac:dyDescent="0.25">
      <c r="U55446" s="104"/>
      <c r="AB55446" s="104"/>
      <c r="AC55446" s="104"/>
      <c r="AF55446" s="104"/>
      <c r="AG55446" s="104"/>
      <c r="AK55446" s="104"/>
      <c r="AL55446" s="104"/>
      <c r="AO55446" s="104"/>
      <c r="AP55446" s="104"/>
    </row>
    <row r="55447" spans="21:42" ht="15" customHeight="1" x14ac:dyDescent="0.25">
      <c r="U55447" s="104"/>
      <c r="AB55447" s="104"/>
      <c r="AC55447" s="104"/>
      <c r="AF55447" s="104"/>
      <c r="AG55447" s="104"/>
      <c r="AK55447" s="104"/>
      <c r="AL55447" s="104"/>
      <c r="AO55447" s="104"/>
      <c r="AP55447" s="104"/>
    </row>
    <row r="55448" spans="21:42" ht="15" customHeight="1" x14ac:dyDescent="0.25">
      <c r="U55448" s="104"/>
      <c r="AB55448" s="104"/>
      <c r="AC55448" s="104"/>
      <c r="AF55448" s="104"/>
      <c r="AG55448" s="104"/>
      <c r="AK55448" s="104"/>
      <c r="AL55448" s="104"/>
      <c r="AO55448" s="104"/>
      <c r="AP55448" s="104"/>
    </row>
    <row r="55449" spans="21:42" ht="15" customHeight="1" x14ac:dyDescent="0.25">
      <c r="U55449" s="104"/>
      <c r="AB55449" s="104"/>
      <c r="AC55449" s="104"/>
      <c r="AF55449" s="104"/>
      <c r="AG55449" s="104"/>
      <c r="AK55449" s="104"/>
      <c r="AL55449" s="104"/>
      <c r="AO55449" s="104"/>
      <c r="AP55449" s="104"/>
    </row>
    <row r="55450" spans="21:42" ht="15" customHeight="1" x14ac:dyDescent="0.25">
      <c r="U55450" s="104"/>
      <c r="AB55450" s="104"/>
      <c r="AC55450" s="104"/>
      <c r="AF55450" s="104"/>
      <c r="AG55450" s="104"/>
      <c r="AK55450" s="104"/>
      <c r="AL55450" s="104"/>
      <c r="AO55450" s="104"/>
      <c r="AP55450" s="104"/>
    </row>
    <row r="55451" spans="21:42" ht="15" customHeight="1" x14ac:dyDescent="0.25">
      <c r="U55451" s="104"/>
      <c r="AB55451" s="104"/>
      <c r="AC55451" s="104"/>
      <c r="AF55451" s="104"/>
      <c r="AG55451" s="104"/>
      <c r="AK55451" s="104"/>
      <c r="AL55451" s="104"/>
      <c r="AO55451" s="104"/>
      <c r="AP55451" s="104"/>
    </row>
    <row r="55452" spans="21:42" ht="15" customHeight="1" x14ac:dyDescent="0.25">
      <c r="U55452" s="104"/>
      <c r="AB55452" s="104"/>
      <c r="AC55452" s="104"/>
      <c r="AF55452" s="104"/>
      <c r="AG55452" s="104"/>
      <c r="AK55452" s="104"/>
      <c r="AL55452" s="104"/>
      <c r="AO55452" s="104"/>
      <c r="AP55452" s="104"/>
    </row>
    <row r="55453" spans="21:42" ht="15" customHeight="1" x14ac:dyDescent="0.25">
      <c r="U55453" s="104"/>
      <c r="AB55453" s="104"/>
      <c r="AC55453" s="104"/>
      <c r="AF55453" s="104"/>
      <c r="AG55453" s="104"/>
      <c r="AK55453" s="104"/>
      <c r="AL55453" s="104"/>
      <c r="AO55453" s="104"/>
      <c r="AP55453" s="104"/>
    </row>
    <row r="55454" spans="21:42" ht="15" customHeight="1" x14ac:dyDescent="0.25">
      <c r="U55454" s="104"/>
      <c r="AB55454" s="104"/>
      <c r="AC55454" s="104"/>
      <c r="AF55454" s="104"/>
      <c r="AG55454" s="104"/>
      <c r="AK55454" s="104"/>
      <c r="AL55454" s="104"/>
      <c r="AO55454" s="104"/>
      <c r="AP55454" s="104"/>
    </row>
    <row r="55455" spans="21:42" ht="15" customHeight="1" x14ac:dyDescent="0.25">
      <c r="U55455" s="104"/>
      <c r="AB55455" s="104"/>
      <c r="AC55455" s="104"/>
      <c r="AF55455" s="104"/>
      <c r="AG55455" s="104"/>
      <c r="AK55455" s="104"/>
      <c r="AL55455" s="104"/>
      <c r="AO55455" s="104"/>
      <c r="AP55455" s="104"/>
    </row>
    <row r="55456" spans="21:42" ht="15" customHeight="1" x14ac:dyDescent="0.25">
      <c r="U55456" s="104"/>
      <c r="AB55456" s="104"/>
      <c r="AC55456" s="104"/>
      <c r="AF55456" s="104"/>
      <c r="AG55456" s="104"/>
      <c r="AK55456" s="104"/>
      <c r="AL55456" s="104"/>
      <c r="AO55456" s="104"/>
      <c r="AP55456" s="104"/>
    </row>
    <row r="55457" spans="21:42" ht="15" customHeight="1" x14ac:dyDescent="0.25">
      <c r="U55457" s="104"/>
      <c r="AB55457" s="104"/>
      <c r="AC55457" s="104"/>
      <c r="AF55457" s="104"/>
      <c r="AG55457" s="104"/>
      <c r="AK55457" s="104"/>
      <c r="AL55457" s="104"/>
      <c r="AO55457" s="104"/>
      <c r="AP55457" s="104"/>
    </row>
    <row r="55458" spans="21:42" ht="15" customHeight="1" x14ac:dyDescent="0.25">
      <c r="U55458" s="104"/>
      <c r="AB55458" s="104"/>
      <c r="AC55458" s="104"/>
      <c r="AF55458" s="104"/>
      <c r="AG55458" s="104"/>
      <c r="AK55458" s="104"/>
      <c r="AL55458" s="104"/>
      <c r="AO55458" s="104"/>
      <c r="AP55458" s="104"/>
    </row>
    <row r="55459" spans="21:42" ht="15" customHeight="1" x14ac:dyDescent="0.25">
      <c r="U55459" s="104"/>
      <c r="AB55459" s="104"/>
      <c r="AC55459" s="104"/>
      <c r="AF55459" s="104"/>
      <c r="AG55459" s="104"/>
      <c r="AK55459" s="104"/>
      <c r="AL55459" s="104"/>
      <c r="AO55459" s="104"/>
      <c r="AP55459" s="104"/>
    </row>
    <row r="55460" spans="21:42" ht="15" customHeight="1" x14ac:dyDescent="0.25">
      <c r="U55460" s="104"/>
      <c r="AB55460" s="104"/>
      <c r="AC55460" s="104"/>
      <c r="AF55460" s="104"/>
      <c r="AG55460" s="104"/>
      <c r="AK55460" s="104"/>
      <c r="AL55460" s="104"/>
      <c r="AO55460" s="104"/>
      <c r="AP55460" s="104"/>
    </row>
    <row r="55461" spans="21:42" ht="15" customHeight="1" x14ac:dyDescent="0.25">
      <c r="U55461" s="104"/>
      <c r="AB55461" s="104"/>
      <c r="AC55461" s="104"/>
      <c r="AF55461" s="104"/>
      <c r="AG55461" s="104"/>
      <c r="AK55461" s="104"/>
      <c r="AL55461" s="104"/>
      <c r="AO55461" s="104"/>
      <c r="AP55461" s="104"/>
    </row>
    <row r="55462" spans="21:42" ht="15" customHeight="1" x14ac:dyDescent="0.25">
      <c r="U55462" s="104"/>
      <c r="AB55462" s="104"/>
      <c r="AC55462" s="104"/>
      <c r="AF55462" s="104"/>
      <c r="AG55462" s="104"/>
      <c r="AK55462" s="104"/>
      <c r="AL55462" s="104"/>
      <c r="AO55462" s="104"/>
      <c r="AP55462" s="104"/>
    </row>
    <row r="55463" spans="21:42" ht="15" customHeight="1" x14ac:dyDescent="0.25">
      <c r="U55463" s="104"/>
      <c r="AB55463" s="104"/>
      <c r="AC55463" s="104"/>
      <c r="AF55463" s="104"/>
      <c r="AG55463" s="104"/>
      <c r="AK55463" s="104"/>
      <c r="AL55463" s="104"/>
      <c r="AO55463" s="104"/>
      <c r="AP55463" s="104"/>
    </row>
    <row r="55464" spans="21:42" ht="15" customHeight="1" x14ac:dyDescent="0.25">
      <c r="U55464" s="104"/>
      <c r="AB55464" s="104"/>
      <c r="AC55464" s="104"/>
      <c r="AF55464" s="104"/>
      <c r="AG55464" s="104"/>
      <c r="AK55464" s="104"/>
      <c r="AL55464" s="104"/>
      <c r="AO55464" s="104"/>
      <c r="AP55464" s="104"/>
    </row>
    <row r="55465" spans="21:42" ht="15" customHeight="1" x14ac:dyDescent="0.25">
      <c r="U55465" s="104"/>
      <c r="AB55465" s="104"/>
      <c r="AC55465" s="104"/>
      <c r="AF55465" s="104"/>
      <c r="AG55465" s="104"/>
      <c r="AK55465" s="104"/>
      <c r="AL55465" s="104"/>
      <c r="AO55465" s="104"/>
      <c r="AP55465" s="104"/>
    </row>
    <row r="55466" spans="21:42" ht="15" customHeight="1" x14ac:dyDescent="0.25">
      <c r="U55466" s="104"/>
      <c r="AB55466" s="104"/>
      <c r="AC55466" s="104"/>
      <c r="AF55466" s="104"/>
      <c r="AG55466" s="104"/>
      <c r="AK55466" s="104"/>
      <c r="AL55466" s="104"/>
      <c r="AO55466" s="104"/>
      <c r="AP55466" s="104"/>
    </row>
    <row r="55467" spans="21:42" ht="15" customHeight="1" x14ac:dyDescent="0.25">
      <c r="U55467" s="104"/>
      <c r="AB55467" s="104"/>
      <c r="AC55467" s="104"/>
      <c r="AF55467" s="104"/>
      <c r="AG55467" s="104"/>
      <c r="AK55467" s="104"/>
      <c r="AL55467" s="104"/>
      <c r="AO55467" s="104"/>
      <c r="AP55467" s="104"/>
    </row>
    <row r="55468" spans="21:42" ht="15" customHeight="1" x14ac:dyDescent="0.25">
      <c r="U55468" s="104"/>
      <c r="AB55468" s="104"/>
      <c r="AC55468" s="104"/>
      <c r="AF55468" s="104"/>
      <c r="AG55468" s="104"/>
      <c r="AK55468" s="104"/>
      <c r="AL55468" s="104"/>
      <c r="AO55468" s="104"/>
      <c r="AP55468" s="104"/>
    </row>
    <row r="55469" spans="21:42" ht="15" customHeight="1" x14ac:dyDescent="0.25">
      <c r="U55469" s="104"/>
      <c r="AB55469" s="104"/>
      <c r="AC55469" s="104"/>
      <c r="AF55469" s="104"/>
      <c r="AG55469" s="104"/>
      <c r="AK55469" s="104"/>
      <c r="AL55469" s="104"/>
      <c r="AO55469" s="104"/>
      <c r="AP55469" s="104"/>
    </row>
    <row r="55470" spans="21:42" ht="15" customHeight="1" x14ac:dyDescent="0.25">
      <c r="U55470" s="104"/>
      <c r="AB55470" s="104"/>
      <c r="AC55470" s="104"/>
      <c r="AF55470" s="104"/>
      <c r="AG55470" s="104"/>
      <c r="AK55470" s="104"/>
      <c r="AL55470" s="104"/>
      <c r="AO55470" s="104"/>
      <c r="AP55470" s="104"/>
    </row>
    <row r="55471" spans="21:42" ht="15" customHeight="1" x14ac:dyDescent="0.25">
      <c r="U55471" s="104"/>
      <c r="AB55471" s="104"/>
      <c r="AC55471" s="104"/>
      <c r="AF55471" s="104"/>
      <c r="AG55471" s="104"/>
      <c r="AK55471" s="104"/>
      <c r="AL55471" s="104"/>
      <c r="AO55471" s="104"/>
      <c r="AP55471" s="104"/>
    </row>
    <row r="55472" spans="21:42" ht="15" customHeight="1" x14ac:dyDescent="0.25">
      <c r="U55472" s="104"/>
      <c r="AB55472" s="104"/>
      <c r="AC55472" s="104"/>
      <c r="AF55472" s="104"/>
      <c r="AG55472" s="104"/>
      <c r="AK55472" s="104"/>
      <c r="AL55472" s="104"/>
      <c r="AO55472" s="104"/>
      <c r="AP55472" s="104"/>
    </row>
    <row r="55473" spans="21:42" ht="15" customHeight="1" x14ac:dyDescent="0.25">
      <c r="U55473" s="104"/>
      <c r="AB55473" s="104"/>
      <c r="AC55473" s="104"/>
      <c r="AF55473" s="104"/>
      <c r="AG55473" s="104"/>
      <c r="AK55473" s="104"/>
      <c r="AL55473" s="104"/>
      <c r="AO55473" s="104"/>
      <c r="AP55473" s="104"/>
    </row>
    <row r="55474" spans="21:42" ht="15" customHeight="1" x14ac:dyDescent="0.25">
      <c r="U55474" s="104"/>
      <c r="AB55474" s="104"/>
      <c r="AC55474" s="104"/>
      <c r="AF55474" s="104"/>
      <c r="AG55474" s="104"/>
      <c r="AK55474" s="104"/>
      <c r="AL55474" s="104"/>
      <c r="AO55474" s="104"/>
      <c r="AP55474" s="104"/>
    </row>
    <row r="55475" spans="21:42" ht="15" customHeight="1" x14ac:dyDescent="0.25">
      <c r="U55475" s="104"/>
      <c r="AB55475" s="104"/>
      <c r="AC55475" s="104"/>
      <c r="AF55475" s="104"/>
      <c r="AG55475" s="104"/>
      <c r="AK55475" s="104"/>
      <c r="AL55475" s="104"/>
      <c r="AO55475" s="104"/>
      <c r="AP55475" s="104"/>
    </row>
    <row r="55476" spans="21:42" ht="15" customHeight="1" x14ac:dyDescent="0.25">
      <c r="U55476" s="104"/>
      <c r="AB55476" s="104"/>
      <c r="AC55476" s="104"/>
      <c r="AF55476" s="104"/>
      <c r="AG55476" s="104"/>
      <c r="AK55476" s="104"/>
      <c r="AL55476" s="104"/>
      <c r="AO55476" s="104"/>
      <c r="AP55476" s="104"/>
    </row>
    <row r="55477" spans="21:42" ht="15" customHeight="1" x14ac:dyDescent="0.25">
      <c r="U55477" s="104"/>
      <c r="AB55477" s="104"/>
      <c r="AC55477" s="104"/>
      <c r="AF55477" s="104"/>
      <c r="AG55477" s="104"/>
      <c r="AK55477" s="104"/>
      <c r="AL55477" s="104"/>
      <c r="AO55477" s="104"/>
      <c r="AP55477" s="104"/>
    </row>
    <row r="55478" spans="21:42" ht="15" customHeight="1" x14ac:dyDescent="0.25">
      <c r="U55478" s="104"/>
      <c r="AB55478" s="104"/>
      <c r="AC55478" s="104"/>
      <c r="AF55478" s="104"/>
      <c r="AG55478" s="104"/>
      <c r="AK55478" s="104"/>
      <c r="AL55478" s="104"/>
      <c r="AO55478" s="104"/>
      <c r="AP55478" s="104"/>
    </row>
    <row r="55479" spans="21:42" ht="15" customHeight="1" x14ac:dyDescent="0.25">
      <c r="U55479" s="104"/>
      <c r="AB55479" s="104"/>
      <c r="AC55479" s="104"/>
      <c r="AF55479" s="104"/>
      <c r="AG55479" s="104"/>
      <c r="AK55479" s="104"/>
      <c r="AL55479" s="104"/>
      <c r="AO55479" s="104"/>
      <c r="AP55479" s="104"/>
    </row>
    <row r="55480" spans="21:42" ht="15" customHeight="1" x14ac:dyDescent="0.25">
      <c r="U55480" s="104"/>
      <c r="AB55480" s="104"/>
      <c r="AC55480" s="104"/>
      <c r="AF55480" s="104"/>
      <c r="AG55480" s="104"/>
      <c r="AK55480" s="104"/>
      <c r="AL55480" s="104"/>
      <c r="AO55480" s="104"/>
      <c r="AP55480" s="104"/>
    </row>
    <row r="55481" spans="21:42" ht="15" customHeight="1" x14ac:dyDescent="0.25">
      <c r="U55481" s="104"/>
      <c r="AB55481" s="104"/>
      <c r="AC55481" s="104"/>
      <c r="AF55481" s="104"/>
      <c r="AG55481" s="104"/>
      <c r="AK55481" s="104"/>
      <c r="AL55481" s="104"/>
      <c r="AO55481" s="104"/>
      <c r="AP55481" s="104"/>
    </row>
    <row r="55482" spans="21:42" ht="15" customHeight="1" x14ac:dyDescent="0.25">
      <c r="U55482" s="104"/>
      <c r="AB55482" s="104"/>
      <c r="AC55482" s="104"/>
      <c r="AF55482" s="104"/>
      <c r="AG55482" s="104"/>
      <c r="AK55482" s="104"/>
      <c r="AL55482" s="104"/>
      <c r="AO55482" s="104"/>
      <c r="AP55482" s="104"/>
    </row>
    <row r="55483" spans="21:42" ht="15" customHeight="1" x14ac:dyDescent="0.25">
      <c r="U55483" s="104"/>
      <c r="AB55483" s="104"/>
      <c r="AC55483" s="104"/>
      <c r="AF55483" s="104"/>
      <c r="AG55483" s="104"/>
      <c r="AK55483" s="104"/>
      <c r="AL55483" s="104"/>
      <c r="AO55483" s="104"/>
      <c r="AP55483" s="104"/>
    </row>
    <row r="55484" spans="21:42" ht="15" customHeight="1" x14ac:dyDescent="0.25">
      <c r="U55484" s="104"/>
      <c r="AB55484" s="104"/>
      <c r="AC55484" s="104"/>
      <c r="AF55484" s="104"/>
      <c r="AG55484" s="104"/>
      <c r="AK55484" s="104"/>
      <c r="AL55484" s="104"/>
      <c r="AO55484" s="104"/>
      <c r="AP55484" s="104"/>
    </row>
    <row r="55485" spans="21:42" ht="15" customHeight="1" x14ac:dyDescent="0.25">
      <c r="U55485" s="104"/>
      <c r="AB55485" s="104"/>
      <c r="AC55485" s="104"/>
      <c r="AF55485" s="104"/>
      <c r="AG55485" s="104"/>
      <c r="AK55485" s="104"/>
      <c r="AL55485" s="104"/>
      <c r="AO55485" s="104"/>
      <c r="AP55485" s="104"/>
    </row>
    <row r="55486" spans="21:42" ht="15" customHeight="1" x14ac:dyDescent="0.25">
      <c r="U55486" s="104"/>
      <c r="AB55486" s="104"/>
      <c r="AC55486" s="104"/>
      <c r="AF55486" s="104"/>
      <c r="AG55486" s="104"/>
      <c r="AK55486" s="104"/>
      <c r="AL55486" s="104"/>
      <c r="AO55486" s="104"/>
      <c r="AP55486" s="104"/>
    </row>
    <row r="55487" spans="21:42" ht="15" customHeight="1" x14ac:dyDescent="0.25">
      <c r="U55487" s="104"/>
      <c r="AB55487" s="104"/>
      <c r="AC55487" s="104"/>
      <c r="AF55487" s="104"/>
      <c r="AG55487" s="104"/>
      <c r="AK55487" s="104"/>
      <c r="AL55487" s="104"/>
      <c r="AO55487" s="104"/>
      <c r="AP55487" s="104"/>
    </row>
    <row r="55488" spans="21:42" ht="15" customHeight="1" x14ac:dyDescent="0.25">
      <c r="U55488" s="104"/>
      <c r="AB55488" s="104"/>
      <c r="AC55488" s="104"/>
      <c r="AF55488" s="104"/>
      <c r="AG55488" s="104"/>
      <c r="AK55488" s="104"/>
      <c r="AL55488" s="104"/>
      <c r="AO55488" s="104"/>
      <c r="AP55488" s="104"/>
    </row>
    <row r="55489" spans="21:42" ht="15" customHeight="1" x14ac:dyDescent="0.25">
      <c r="U55489" s="104"/>
      <c r="AB55489" s="104"/>
      <c r="AC55489" s="104"/>
      <c r="AF55489" s="104"/>
      <c r="AG55489" s="104"/>
      <c r="AK55489" s="104"/>
      <c r="AL55489" s="104"/>
      <c r="AO55489" s="104"/>
      <c r="AP55489" s="104"/>
    </row>
    <row r="55490" spans="21:42" ht="15" customHeight="1" x14ac:dyDescent="0.25">
      <c r="U55490" s="104"/>
      <c r="AB55490" s="104"/>
      <c r="AC55490" s="104"/>
      <c r="AF55490" s="104"/>
      <c r="AG55490" s="104"/>
      <c r="AK55490" s="104"/>
      <c r="AL55490" s="104"/>
      <c r="AO55490" s="104"/>
      <c r="AP55490" s="104"/>
    </row>
    <row r="55491" spans="21:42" ht="15" customHeight="1" x14ac:dyDescent="0.25">
      <c r="U55491" s="104"/>
      <c r="AB55491" s="104"/>
      <c r="AC55491" s="104"/>
      <c r="AF55491" s="104"/>
      <c r="AG55491" s="104"/>
      <c r="AK55491" s="104"/>
      <c r="AL55491" s="104"/>
      <c r="AO55491" s="104"/>
      <c r="AP55491" s="104"/>
    </row>
    <row r="55492" spans="21:42" ht="15" customHeight="1" x14ac:dyDescent="0.25">
      <c r="U55492" s="104"/>
      <c r="AB55492" s="104"/>
      <c r="AC55492" s="104"/>
      <c r="AF55492" s="104"/>
      <c r="AG55492" s="104"/>
      <c r="AK55492" s="104"/>
      <c r="AL55492" s="104"/>
      <c r="AO55492" s="104"/>
      <c r="AP55492" s="104"/>
    </row>
    <row r="55493" spans="21:42" ht="15" customHeight="1" x14ac:dyDescent="0.25">
      <c r="U55493" s="104"/>
      <c r="AB55493" s="104"/>
      <c r="AC55493" s="104"/>
      <c r="AF55493" s="104"/>
      <c r="AG55493" s="104"/>
      <c r="AK55493" s="104"/>
      <c r="AL55493" s="104"/>
      <c r="AO55493" s="104"/>
      <c r="AP55493" s="104"/>
    </row>
    <row r="55494" spans="21:42" ht="15" customHeight="1" x14ac:dyDescent="0.25">
      <c r="U55494" s="104"/>
      <c r="AB55494" s="104"/>
      <c r="AC55494" s="104"/>
      <c r="AF55494" s="104"/>
      <c r="AG55494" s="104"/>
      <c r="AK55494" s="104"/>
      <c r="AL55494" s="104"/>
      <c r="AO55494" s="104"/>
      <c r="AP55494" s="104"/>
    </row>
    <row r="55495" spans="21:42" ht="15" customHeight="1" x14ac:dyDescent="0.25">
      <c r="U55495" s="104"/>
      <c r="AB55495" s="104"/>
      <c r="AC55495" s="104"/>
      <c r="AF55495" s="104"/>
      <c r="AG55495" s="104"/>
      <c r="AK55495" s="104"/>
      <c r="AL55495" s="104"/>
      <c r="AO55495" s="104"/>
      <c r="AP55495" s="104"/>
    </row>
    <row r="55496" spans="21:42" ht="15" customHeight="1" x14ac:dyDescent="0.25">
      <c r="U55496" s="104"/>
      <c r="AB55496" s="104"/>
      <c r="AC55496" s="104"/>
      <c r="AF55496" s="104"/>
      <c r="AG55496" s="104"/>
      <c r="AK55496" s="104"/>
      <c r="AL55496" s="104"/>
      <c r="AO55496" s="104"/>
      <c r="AP55496" s="104"/>
    </row>
    <row r="55497" spans="21:42" ht="15" customHeight="1" x14ac:dyDescent="0.25">
      <c r="U55497" s="104"/>
      <c r="AB55497" s="104"/>
      <c r="AC55497" s="104"/>
      <c r="AF55497" s="104"/>
      <c r="AG55497" s="104"/>
      <c r="AK55497" s="104"/>
      <c r="AL55497" s="104"/>
      <c r="AO55497" s="104"/>
      <c r="AP55497" s="104"/>
    </row>
    <row r="55498" spans="21:42" ht="15" customHeight="1" x14ac:dyDescent="0.25">
      <c r="U55498" s="104"/>
      <c r="AB55498" s="104"/>
      <c r="AC55498" s="104"/>
      <c r="AF55498" s="104"/>
      <c r="AG55498" s="104"/>
      <c r="AK55498" s="104"/>
      <c r="AL55498" s="104"/>
      <c r="AO55498" s="104"/>
      <c r="AP55498" s="104"/>
    </row>
    <row r="55499" spans="21:42" ht="15" customHeight="1" x14ac:dyDescent="0.25">
      <c r="U55499" s="104"/>
      <c r="AB55499" s="104"/>
      <c r="AC55499" s="104"/>
      <c r="AF55499" s="104"/>
      <c r="AG55499" s="104"/>
      <c r="AK55499" s="104"/>
      <c r="AL55499" s="104"/>
      <c r="AO55499" s="104"/>
      <c r="AP55499" s="104"/>
    </row>
    <row r="55500" spans="21:42" ht="15" customHeight="1" x14ac:dyDescent="0.25">
      <c r="U55500" s="104"/>
      <c r="AB55500" s="104"/>
      <c r="AC55500" s="104"/>
      <c r="AF55500" s="104"/>
      <c r="AG55500" s="104"/>
      <c r="AK55500" s="104"/>
      <c r="AL55500" s="104"/>
      <c r="AO55500" s="104"/>
      <c r="AP55500" s="104"/>
    </row>
    <row r="55501" spans="21:42" ht="15" customHeight="1" x14ac:dyDescent="0.25">
      <c r="U55501" s="104"/>
      <c r="AB55501" s="104"/>
      <c r="AC55501" s="104"/>
      <c r="AF55501" s="104"/>
      <c r="AG55501" s="104"/>
      <c r="AK55501" s="104"/>
      <c r="AL55501" s="104"/>
      <c r="AO55501" s="104"/>
      <c r="AP55501" s="104"/>
    </row>
    <row r="55502" spans="21:42" ht="15" customHeight="1" x14ac:dyDescent="0.25">
      <c r="U55502" s="104"/>
      <c r="AB55502" s="104"/>
      <c r="AC55502" s="104"/>
      <c r="AF55502" s="104"/>
      <c r="AG55502" s="104"/>
      <c r="AK55502" s="104"/>
      <c r="AL55502" s="104"/>
      <c r="AO55502" s="104"/>
      <c r="AP55502" s="104"/>
    </row>
    <row r="55503" spans="21:42" ht="15" customHeight="1" x14ac:dyDescent="0.25">
      <c r="U55503" s="104"/>
      <c r="AB55503" s="104"/>
      <c r="AC55503" s="104"/>
      <c r="AF55503" s="104"/>
      <c r="AG55503" s="104"/>
      <c r="AK55503" s="104"/>
      <c r="AL55503" s="104"/>
      <c r="AO55503" s="104"/>
      <c r="AP55503" s="104"/>
    </row>
    <row r="55504" spans="21:42" ht="15" customHeight="1" x14ac:dyDescent="0.25">
      <c r="U55504" s="104"/>
      <c r="AB55504" s="104"/>
      <c r="AC55504" s="104"/>
      <c r="AF55504" s="104"/>
      <c r="AG55504" s="104"/>
      <c r="AK55504" s="104"/>
      <c r="AL55504" s="104"/>
      <c r="AO55504" s="104"/>
      <c r="AP55504" s="104"/>
    </row>
    <row r="55505" spans="21:42" ht="15" customHeight="1" x14ac:dyDescent="0.25">
      <c r="U55505" s="104"/>
      <c r="AB55505" s="104"/>
      <c r="AC55505" s="104"/>
      <c r="AF55505" s="104"/>
      <c r="AG55505" s="104"/>
      <c r="AK55505" s="104"/>
      <c r="AL55505" s="104"/>
      <c r="AO55505" s="104"/>
      <c r="AP55505" s="104"/>
    </row>
    <row r="55506" spans="21:42" ht="15" customHeight="1" x14ac:dyDescent="0.25">
      <c r="U55506" s="104"/>
      <c r="AB55506" s="104"/>
      <c r="AC55506" s="104"/>
      <c r="AF55506" s="104"/>
      <c r="AG55506" s="104"/>
      <c r="AK55506" s="104"/>
      <c r="AL55506" s="104"/>
      <c r="AO55506" s="104"/>
      <c r="AP55506" s="104"/>
    </row>
    <row r="55507" spans="21:42" ht="15" customHeight="1" x14ac:dyDescent="0.25">
      <c r="U55507" s="104"/>
      <c r="AB55507" s="104"/>
      <c r="AC55507" s="104"/>
      <c r="AF55507" s="104"/>
      <c r="AG55507" s="104"/>
      <c r="AK55507" s="104"/>
      <c r="AL55507" s="104"/>
      <c r="AO55507" s="104"/>
      <c r="AP55507" s="104"/>
    </row>
    <row r="55508" spans="21:42" ht="15" customHeight="1" x14ac:dyDescent="0.25">
      <c r="U55508" s="104"/>
      <c r="AB55508" s="104"/>
      <c r="AC55508" s="104"/>
      <c r="AF55508" s="104"/>
      <c r="AG55508" s="104"/>
      <c r="AK55508" s="104"/>
      <c r="AL55508" s="104"/>
      <c r="AO55508" s="104"/>
      <c r="AP55508" s="104"/>
    </row>
    <row r="55509" spans="21:42" ht="15" customHeight="1" x14ac:dyDescent="0.25">
      <c r="U55509" s="104"/>
      <c r="AB55509" s="104"/>
      <c r="AC55509" s="104"/>
      <c r="AF55509" s="104"/>
      <c r="AG55509" s="104"/>
      <c r="AK55509" s="104"/>
      <c r="AL55509" s="104"/>
      <c r="AO55509" s="104"/>
      <c r="AP55509" s="104"/>
    </row>
    <row r="55510" spans="21:42" ht="15" customHeight="1" x14ac:dyDescent="0.25">
      <c r="U55510" s="104"/>
      <c r="AB55510" s="104"/>
      <c r="AC55510" s="104"/>
      <c r="AF55510" s="104"/>
      <c r="AG55510" s="104"/>
      <c r="AK55510" s="104"/>
      <c r="AL55510" s="104"/>
      <c r="AO55510" s="104"/>
      <c r="AP55510" s="104"/>
    </row>
    <row r="55511" spans="21:42" ht="15" customHeight="1" x14ac:dyDescent="0.25">
      <c r="U55511" s="104"/>
      <c r="AB55511" s="104"/>
      <c r="AC55511" s="104"/>
      <c r="AF55511" s="104"/>
      <c r="AG55511" s="104"/>
      <c r="AK55511" s="104"/>
      <c r="AL55511" s="104"/>
      <c r="AO55511" s="104"/>
      <c r="AP55511" s="104"/>
    </row>
    <row r="55512" spans="21:42" ht="15" customHeight="1" x14ac:dyDescent="0.25">
      <c r="U55512" s="104"/>
      <c r="AB55512" s="104"/>
      <c r="AC55512" s="104"/>
      <c r="AF55512" s="104"/>
      <c r="AG55512" s="104"/>
      <c r="AK55512" s="104"/>
      <c r="AL55512" s="104"/>
      <c r="AO55512" s="104"/>
      <c r="AP55512" s="104"/>
    </row>
    <row r="55513" spans="21:42" ht="15" customHeight="1" x14ac:dyDescent="0.25">
      <c r="U55513" s="104"/>
      <c r="AB55513" s="104"/>
      <c r="AC55513" s="104"/>
      <c r="AF55513" s="104"/>
      <c r="AG55513" s="104"/>
      <c r="AK55513" s="104"/>
      <c r="AL55513" s="104"/>
      <c r="AO55513" s="104"/>
      <c r="AP55513" s="104"/>
    </row>
    <row r="55514" spans="21:42" ht="15" customHeight="1" x14ac:dyDescent="0.25">
      <c r="U55514" s="104"/>
      <c r="AB55514" s="104"/>
      <c r="AC55514" s="104"/>
      <c r="AF55514" s="104"/>
      <c r="AG55514" s="104"/>
      <c r="AK55514" s="104"/>
      <c r="AL55514" s="104"/>
      <c r="AO55514" s="104"/>
      <c r="AP55514" s="104"/>
    </row>
    <row r="55515" spans="21:42" ht="15" customHeight="1" x14ac:dyDescent="0.25">
      <c r="U55515" s="104"/>
      <c r="AB55515" s="104"/>
      <c r="AC55515" s="104"/>
      <c r="AF55515" s="104"/>
      <c r="AG55515" s="104"/>
      <c r="AK55515" s="104"/>
      <c r="AL55515" s="104"/>
      <c r="AO55515" s="104"/>
      <c r="AP55515" s="104"/>
    </row>
    <row r="55516" spans="21:42" ht="15" customHeight="1" x14ac:dyDescent="0.25">
      <c r="U55516" s="104"/>
      <c r="AB55516" s="104"/>
      <c r="AC55516" s="104"/>
      <c r="AF55516" s="104"/>
      <c r="AG55516" s="104"/>
      <c r="AK55516" s="104"/>
      <c r="AL55516" s="104"/>
      <c r="AO55516" s="104"/>
      <c r="AP55516" s="104"/>
    </row>
    <row r="55517" spans="21:42" ht="15" customHeight="1" x14ac:dyDescent="0.25">
      <c r="U55517" s="104"/>
      <c r="AB55517" s="104"/>
      <c r="AC55517" s="104"/>
      <c r="AF55517" s="104"/>
      <c r="AG55517" s="104"/>
      <c r="AK55517" s="104"/>
      <c r="AL55517" s="104"/>
      <c r="AO55517" s="104"/>
      <c r="AP55517" s="104"/>
    </row>
    <row r="55518" spans="21:42" ht="15" customHeight="1" x14ac:dyDescent="0.25">
      <c r="U55518" s="104"/>
      <c r="AB55518" s="104"/>
      <c r="AC55518" s="104"/>
      <c r="AF55518" s="104"/>
      <c r="AG55518" s="104"/>
      <c r="AK55518" s="104"/>
      <c r="AL55518" s="104"/>
      <c r="AO55518" s="104"/>
      <c r="AP55518" s="104"/>
    </row>
    <row r="55519" spans="21:42" ht="15" customHeight="1" x14ac:dyDescent="0.25">
      <c r="U55519" s="104"/>
      <c r="AB55519" s="104"/>
      <c r="AC55519" s="104"/>
      <c r="AF55519" s="104"/>
      <c r="AG55519" s="104"/>
      <c r="AK55519" s="104"/>
      <c r="AL55519" s="104"/>
      <c r="AO55519" s="104"/>
      <c r="AP55519" s="104"/>
    </row>
    <row r="55520" spans="21:42" ht="15" customHeight="1" x14ac:dyDescent="0.25">
      <c r="U55520" s="104"/>
      <c r="AB55520" s="104"/>
      <c r="AC55520" s="104"/>
      <c r="AF55520" s="104"/>
      <c r="AG55520" s="104"/>
      <c r="AK55520" s="104"/>
      <c r="AL55520" s="104"/>
      <c r="AO55520" s="104"/>
      <c r="AP55520" s="104"/>
    </row>
    <row r="55521" spans="21:42" ht="15" customHeight="1" x14ac:dyDescent="0.25">
      <c r="U55521" s="104"/>
      <c r="AB55521" s="104"/>
      <c r="AC55521" s="104"/>
      <c r="AF55521" s="104"/>
      <c r="AG55521" s="104"/>
      <c r="AK55521" s="104"/>
      <c r="AL55521" s="104"/>
      <c r="AO55521" s="104"/>
      <c r="AP55521" s="104"/>
    </row>
    <row r="55522" spans="21:42" ht="15" customHeight="1" x14ac:dyDescent="0.25">
      <c r="U55522" s="104"/>
      <c r="AB55522" s="104"/>
      <c r="AC55522" s="104"/>
      <c r="AF55522" s="104"/>
      <c r="AG55522" s="104"/>
      <c r="AK55522" s="104"/>
      <c r="AL55522" s="104"/>
      <c r="AO55522" s="104"/>
      <c r="AP55522" s="104"/>
    </row>
    <row r="55523" spans="21:42" ht="15" customHeight="1" x14ac:dyDescent="0.25">
      <c r="U55523" s="104"/>
      <c r="AB55523" s="104"/>
      <c r="AC55523" s="104"/>
      <c r="AF55523" s="104"/>
      <c r="AG55523" s="104"/>
      <c r="AK55523" s="104"/>
      <c r="AL55523" s="104"/>
      <c r="AO55523" s="104"/>
      <c r="AP55523" s="104"/>
    </row>
    <row r="55524" spans="21:42" ht="15" customHeight="1" x14ac:dyDescent="0.25">
      <c r="U55524" s="104"/>
      <c r="AB55524" s="104"/>
      <c r="AC55524" s="104"/>
      <c r="AF55524" s="104"/>
      <c r="AG55524" s="104"/>
      <c r="AK55524" s="104"/>
      <c r="AL55524" s="104"/>
      <c r="AO55524" s="104"/>
      <c r="AP55524" s="104"/>
    </row>
    <row r="55525" spans="21:42" ht="15" customHeight="1" x14ac:dyDescent="0.25">
      <c r="U55525" s="104"/>
      <c r="AB55525" s="104"/>
      <c r="AC55525" s="104"/>
      <c r="AF55525" s="104"/>
      <c r="AG55525" s="104"/>
      <c r="AK55525" s="104"/>
      <c r="AL55525" s="104"/>
      <c r="AO55525" s="104"/>
      <c r="AP55525" s="104"/>
    </row>
    <row r="55526" spans="21:42" ht="15" customHeight="1" x14ac:dyDescent="0.25">
      <c r="U55526" s="104"/>
      <c r="AB55526" s="104"/>
      <c r="AC55526" s="104"/>
      <c r="AF55526" s="104"/>
      <c r="AG55526" s="104"/>
      <c r="AK55526" s="104"/>
      <c r="AL55526" s="104"/>
      <c r="AO55526" s="104"/>
      <c r="AP55526" s="104"/>
    </row>
    <row r="55527" spans="21:42" ht="15" customHeight="1" x14ac:dyDescent="0.25">
      <c r="U55527" s="104"/>
      <c r="AB55527" s="104"/>
      <c r="AC55527" s="104"/>
      <c r="AF55527" s="104"/>
      <c r="AG55527" s="104"/>
      <c r="AK55527" s="104"/>
      <c r="AL55527" s="104"/>
      <c r="AO55527" s="104"/>
      <c r="AP55527" s="104"/>
    </row>
    <row r="55528" spans="21:42" ht="15" customHeight="1" x14ac:dyDescent="0.25">
      <c r="U55528" s="104"/>
      <c r="AB55528" s="104"/>
      <c r="AC55528" s="104"/>
      <c r="AF55528" s="104"/>
      <c r="AG55528" s="104"/>
      <c r="AK55528" s="104"/>
      <c r="AL55528" s="104"/>
      <c r="AO55528" s="104"/>
      <c r="AP55528" s="104"/>
    </row>
    <row r="55529" spans="21:42" ht="15" customHeight="1" x14ac:dyDescent="0.25">
      <c r="U55529" s="104"/>
      <c r="AB55529" s="104"/>
      <c r="AC55529" s="104"/>
      <c r="AF55529" s="104"/>
      <c r="AG55529" s="104"/>
      <c r="AK55529" s="104"/>
      <c r="AL55529" s="104"/>
      <c r="AO55529" s="104"/>
      <c r="AP55529" s="104"/>
    </row>
    <row r="55530" spans="21:42" ht="15" customHeight="1" x14ac:dyDescent="0.25">
      <c r="U55530" s="104"/>
      <c r="AB55530" s="104"/>
      <c r="AC55530" s="104"/>
      <c r="AF55530" s="104"/>
      <c r="AG55530" s="104"/>
      <c r="AK55530" s="104"/>
      <c r="AL55530" s="104"/>
      <c r="AO55530" s="104"/>
      <c r="AP55530" s="104"/>
    </row>
    <row r="55531" spans="21:42" ht="15" customHeight="1" x14ac:dyDescent="0.25">
      <c r="U55531" s="104"/>
      <c r="AB55531" s="104"/>
      <c r="AC55531" s="104"/>
      <c r="AF55531" s="104"/>
      <c r="AG55531" s="104"/>
      <c r="AK55531" s="104"/>
      <c r="AL55531" s="104"/>
      <c r="AO55531" s="104"/>
      <c r="AP55531" s="104"/>
    </row>
    <row r="55532" spans="21:42" ht="15" customHeight="1" x14ac:dyDescent="0.25">
      <c r="U55532" s="104"/>
      <c r="AB55532" s="104"/>
      <c r="AC55532" s="104"/>
      <c r="AF55532" s="104"/>
      <c r="AG55532" s="104"/>
      <c r="AK55532" s="104"/>
      <c r="AL55532" s="104"/>
      <c r="AO55532" s="104"/>
      <c r="AP55532" s="104"/>
    </row>
    <row r="55533" spans="21:42" ht="15" customHeight="1" x14ac:dyDescent="0.25">
      <c r="U55533" s="104"/>
      <c r="AB55533" s="104"/>
      <c r="AC55533" s="104"/>
      <c r="AF55533" s="104"/>
      <c r="AG55533" s="104"/>
      <c r="AK55533" s="104"/>
      <c r="AL55533" s="104"/>
      <c r="AO55533" s="104"/>
      <c r="AP55533" s="104"/>
    </row>
    <row r="55534" spans="21:42" ht="15" customHeight="1" x14ac:dyDescent="0.25">
      <c r="U55534" s="104"/>
      <c r="AB55534" s="104"/>
      <c r="AC55534" s="104"/>
      <c r="AF55534" s="104"/>
      <c r="AG55534" s="104"/>
      <c r="AK55534" s="104"/>
      <c r="AL55534" s="104"/>
      <c r="AO55534" s="104"/>
      <c r="AP55534" s="104"/>
    </row>
    <row r="55535" spans="21:42" ht="15" customHeight="1" x14ac:dyDescent="0.25">
      <c r="U55535" s="104"/>
      <c r="AB55535" s="104"/>
      <c r="AC55535" s="104"/>
      <c r="AF55535" s="104"/>
      <c r="AG55535" s="104"/>
      <c r="AK55535" s="104"/>
      <c r="AL55535" s="104"/>
      <c r="AO55535" s="104"/>
      <c r="AP55535" s="104"/>
    </row>
    <row r="55536" spans="21:42" ht="15" customHeight="1" x14ac:dyDescent="0.25">
      <c r="U55536" s="104"/>
      <c r="AB55536" s="104"/>
      <c r="AC55536" s="104"/>
      <c r="AF55536" s="104"/>
      <c r="AG55536" s="104"/>
      <c r="AK55536" s="104"/>
      <c r="AL55536" s="104"/>
      <c r="AO55536" s="104"/>
      <c r="AP55536" s="104"/>
    </row>
    <row r="55537" spans="21:42" ht="15" customHeight="1" x14ac:dyDescent="0.25">
      <c r="U55537" s="104"/>
      <c r="AB55537" s="104"/>
      <c r="AC55537" s="104"/>
      <c r="AF55537" s="104"/>
      <c r="AG55537" s="104"/>
      <c r="AK55537" s="104"/>
      <c r="AL55537" s="104"/>
      <c r="AO55537" s="104"/>
      <c r="AP55537" s="104"/>
    </row>
    <row r="55538" spans="21:42" ht="15" customHeight="1" x14ac:dyDescent="0.25">
      <c r="U55538" s="104"/>
      <c r="AB55538" s="104"/>
      <c r="AC55538" s="104"/>
      <c r="AF55538" s="104"/>
      <c r="AG55538" s="104"/>
      <c r="AK55538" s="104"/>
      <c r="AL55538" s="104"/>
      <c r="AO55538" s="104"/>
      <c r="AP55538" s="104"/>
    </row>
    <row r="55539" spans="21:42" ht="15" customHeight="1" x14ac:dyDescent="0.25">
      <c r="U55539" s="104"/>
      <c r="AB55539" s="104"/>
      <c r="AC55539" s="104"/>
      <c r="AF55539" s="104"/>
      <c r="AG55539" s="104"/>
      <c r="AK55539" s="104"/>
      <c r="AL55539" s="104"/>
      <c r="AO55539" s="104"/>
      <c r="AP55539" s="104"/>
    </row>
    <row r="55540" spans="21:42" ht="15" customHeight="1" x14ac:dyDescent="0.25">
      <c r="U55540" s="104"/>
      <c r="AB55540" s="104"/>
      <c r="AC55540" s="104"/>
      <c r="AF55540" s="104"/>
      <c r="AG55540" s="104"/>
      <c r="AK55540" s="104"/>
      <c r="AL55540" s="104"/>
      <c r="AO55540" s="104"/>
      <c r="AP55540" s="104"/>
    </row>
    <row r="55541" spans="21:42" ht="15" customHeight="1" x14ac:dyDescent="0.25">
      <c r="U55541" s="104"/>
      <c r="AB55541" s="104"/>
      <c r="AC55541" s="104"/>
      <c r="AF55541" s="104"/>
      <c r="AG55541" s="104"/>
      <c r="AK55541" s="104"/>
      <c r="AL55541" s="104"/>
      <c r="AO55541" s="104"/>
      <c r="AP55541" s="104"/>
    </row>
    <row r="55542" spans="21:42" ht="15" customHeight="1" x14ac:dyDescent="0.25">
      <c r="U55542" s="104"/>
      <c r="AB55542" s="104"/>
      <c r="AC55542" s="104"/>
      <c r="AF55542" s="104"/>
      <c r="AG55542" s="104"/>
      <c r="AK55542" s="104"/>
      <c r="AL55542" s="104"/>
      <c r="AO55542" s="104"/>
      <c r="AP55542" s="104"/>
    </row>
    <row r="55543" spans="21:42" ht="15" customHeight="1" x14ac:dyDescent="0.25">
      <c r="U55543" s="104"/>
      <c r="AB55543" s="104"/>
      <c r="AC55543" s="104"/>
      <c r="AF55543" s="104"/>
      <c r="AG55543" s="104"/>
      <c r="AK55543" s="104"/>
      <c r="AL55543" s="104"/>
      <c r="AO55543" s="104"/>
      <c r="AP55543" s="104"/>
    </row>
    <row r="55544" spans="21:42" ht="15" customHeight="1" x14ac:dyDescent="0.25">
      <c r="U55544" s="104"/>
      <c r="AB55544" s="104"/>
      <c r="AC55544" s="104"/>
      <c r="AF55544" s="104"/>
      <c r="AG55544" s="104"/>
      <c r="AK55544" s="104"/>
      <c r="AL55544" s="104"/>
      <c r="AO55544" s="104"/>
      <c r="AP55544" s="104"/>
    </row>
    <row r="55545" spans="21:42" ht="15" customHeight="1" x14ac:dyDescent="0.25">
      <c r="U55545" s="104"/>
      <c r="AB55545" s="104"/>
      <c r="AC55545" s="104"/>
      <c r="AF55545" s="104"/>
      <c r="AG55545" s="104"/>
      <c r="AK55545" s="104"/>
      <c r="AL55545" s="104"/>
      <c r="AO55545" s="104"/>
      <c r="AP55545" s="104"/>
    </row>
    <row r="55546" spans="21:42" ht="15" customHeight="1" x14ac:dyDescent="0.25">
      <c r="U55546" s="104"/>
      <c r="AB55546" s="104"/>
      <c r="AC55546" s="104"/>
      <c r="AF55546" s="104"/>
      <c r="AG55546" s="104"/>
      <c r="AK55546" s="104"/>
      <c r="AL55546" s="104"/>
      <c r="AO55546" s="104"/>
      <c r="AP55546" s="104"/>
    </row>
    <row r="55547" spans="21:42" ht="15" customHeight="1" x14ac:dyDescent="0.25">
      <c r="U55547" s="104"/>
      <c r="AB55547" s="104"/>
      <c r="AC55547" s="104"/>
      <c r="AF55547" s="104"/>
      <c r="AG55547" s="104"/>
      <c r="AK55547" s="104"/>
      <c r="AL55547" s="104"/>
      <c r="AO55547" s="104"/>
      <c r="AP55547" s="104"/>
    </row>
    <row r="55548" spans="21:42" ht="15" customHeight="1" x14ac:dyDescent="0.25">
      <c r="U55548" s="104"/>
      <c r="AB55548" s="104"/>
      <c r="AC55548" s="104"/>
      <c r="AF55548" s="104"/>
      <c r="AG55548" s="104"/>
      <c r="AK55548" s="104"/>
      <c r="AL55548" s="104"/>
      <c r="AO55548" s="104"/>
      <c r="AP55548" s="104"/>
    </row>
    <row r="55549" spans="21:42" ht="15" customHeight="1" x14ac:dyDescent="0.25">
      <c r="U55549" s="104"/>
      <c r="AB55549" s="104"/>
      <c r="AC55549" s="104"/>
      <c r="AF55549" s="104"/>
      <c r="AG55549" s="104"/>
      <c r="AK55549" s="104"/>
      <c r="AL55549" s="104"/>
      <c r="AO55549" s="104"/>
      <c r="AP55549" s="104"/>
    </row>
    <row r="55550" spans="21:42" ht="15" customHeight="1" x14ac:dyDescent="0.25">
      <c r="U55550" s="104"/>
      <c r="AB55550" s="104"/>
      <c r="AC55550" s="104"/>
      <c r="AF55550" s="104"/>
      <c r="AG55550" s="104"/>
      <c r="AK55550" s="104"/>
      <c r="AL55550" s="104"/>
      <c r="AO55550" s="104"/>
      <c r="AP55550" s="104"/>
    </row>
    <row r="55551" spans="21:42" ht="15" customHeight="1" x14ac:dyDescent="0.25">
      <c r="U55551" s="104"/>
      <c r="AB55551" s="104"/>
      <c r="AC55551" s="104"/>
      <c r="AF55551" s="104"/>
      <c r="AG55551" s="104"/>
      <c r="AK55551" s="104"/>
      <c r="AL55551" s="104"/>
      <c r="AO55551" s="104"/>
      <c r="AP55551" s="104"/>
    </row>
    <row r="55552" spans="21:42" ht="15" customHeight="1" x14ac:dyDescent="0.25">
      <c r="U55552" s="104"/>
      <c r="AB55552" s="104"/>
      <c r="AC55552" s="104"/>
      <c r="AF55552" s="104"/>
      <c r="AG55552" s="104"/>
      <c r="AK55552" s="104"/>
      <c r="AL55552" s="104"/>
      <c r="AO55552" s="104"/>
      <c r="AP55552" s="104"/>
    </row>
    <row r="55553" spans="21:42" ht="15" customHeight="1" x14ac:dyDescent="0.25">
      <c r="U55553" s="104"/>
      <c r="AB55553" s="104"/>
      <c r="AC55553" s="104"/>
      <c r="AF55553" s="104"/>
      <c r="AG55553" s="104"/>
      <c r="AK55553" s="104"/>
      <c r="AL55553" s="104"/>
      <c r="AO55553" s="104"/>
      <c r="AP55553" s="104"/>
    </row>
    <row r="55554" spans="21:42" ht="15" customHeight="1" x14ac:dyDescent="0.25">
      <c r="U55554" s="104"/>
      <c r="AB55554" s="104"/>
      <c r="AC55554" s="104"/>
      <c r="AF55554" s="104"/>
      <c r="AG55554" s="104"/>
      <c r="AK55554" s="104"/>
      <c r="AL55554" s="104"/>
      <c r="AO55554" s="104"/>
      <c r="AP55554" s="104"/>
    </row>
    <row r="55555" spans="21:42" ht="15" customHeight="1" x14ac:dyDescent="0.25">
      <c r="U55555" s="104"/>
      <c r="AB55555" s="104"/>
      <c r="AC55555" s="104"/>
      <c r="AF55555" s="104"/>
      <c r="AG55555" s="104"/>
      <c r="AK55555" s="104"/>
      <c r="AL55555" s="104"/>
      <c r="AO55555" s="104"/>
      <c r="AP55555" s="104"/>
    </row>
    <row r="55556" spans="21:42" ht="15" customHeight="1" x14ac:dyDescent="0.25">
      <c r="U55556" s="104"/>
      <c r="AB55556" s="104"/>
      <c r="AC55556" s="104"/>
      <c r="AF55556" s="104"/>
      <c r="AG55556" s="104"/>
      <c r="AK55556" s="104"/>
      <c r="AL55556" s="104"/>
      <c r="AO55556" s="104"/>
      <c r="AP55556" s="104"/>
    </row>
    <row r="55557" spans="21:42" ht="15" customHeight="1" x14ac:dyDescent="0.25">
      <c r="U55557" s="104"/>
      <c r="AB55557" s="104"/>
      <c r="AC55557" s="104"/>
      <c r="AF55557" s="104"/>
      <c r="AG55557" s="104"/>
      <c r="AK55557" s="104"/>
      <c r="AL55557" s="104"/>
      <c r="AO55557" s="104"/>
      <c r="AP55557" s="104"/>
    </row>
    <row r="55558" spans="21:42" ht="15" customHeight="1" x14ac:dyDescent="0.25">
      <c r="U55558" s="104"/>
      <c r="AB55558" s="104"/>
      <c r="AC55558" s="104"/>
      <c r="AF55558" s="104"/>
      <c r="AG55558" s="104"/>
      <c r="AK55558" s="104"/>
      <c r="AL55558" s="104"/>
      <c r="AO55558" s="104"/>
      <c r="AP55558" s="104"/>
    </row>
    <row r="55559" spans="21:42" ht="15" customHeight="1" x14ac:dyDescent="0.25">
      <c r="U55559" s="104"/>
      <c r="AB55559" s="104"/>
      <c r="AC55559" s="104"/>
      <c r="AF55559" s="104"/>
      <c r="AG55559" s="104"/>
      <c r="AK55559" s="104"/>
      <c r="AL55559" s="104"/>
      <c r="AO55559" s="104"/>
      <c r="AP55559" s="104"/>
    </row>
    <row r="55560" spans="21:42" ht="15" customHeight="1" x14ac:dyDescent="0.25">
      <c r="U55560" s="104"/>
      <c r="AB55560" s="104"/>
      <c r="AC55560" s="104"/>
      <c r="AF55560" s="104"/>
      <c r="AG55560" s="104"/>
      <c r="AK55560" s="104"/>
      <c r="AL55560" s="104"/>
      <c r="AO55560" s="104"/>
      <c r="AP55560" s="104"/>
    </row>
    <row r="55561" spans="21:42" ht="15" customHeight="1" x14ac:dyDescent="0.25">
      <c r="U55561" s="104"/>
      <c r="AB55561" s="104"/>
      <c r="AC55561" s="104"/>
      <c r="AF55561" s="104"/>
      <c r="AG55561" s="104"/>
      <c r="AK55561" s="104"/>
      <c r="AL55561" s="104"/>
      <c r="AO55561" s="104"/>
      <c r="AP55561" s="104"/>
    </row>
    <row r="55562" spans="21:42" ht="15" customHeight="1" x14ac:dyDescent="0.25">
      <c r="U55562" s="104"/>
      <c r="AB55562" s="104"/>
      <c r="AC55562" s="104"/>
      <c r="AF55562" s="104"/>
      <c r="AG55562" s="104"/>
      <c r="AK55562" s="104"/>
      <c r="AL55562" s="104"/>
      <c r="AO55562" s="104"/>
      <c r="AP55562" s="104"/>
    </row>
    <row r="55563" spans="21:42" ht="15" customHeight="1" x14ac:dyDescent="0.25">
      <c r="U55563" s="104"/>
      <c r="AB55563" s="104"/>
      <c r="AC55563" s="104"/>
      <c r="AF55563" s="104"/>
      <c r="AG55563" s="104"/>
      <c r="AK55563" s="104"/>
      <c r="AL55563" s="104"/>
      <c r="AO55563" s="104"/>
      <c r="AP55563" s="104"/>
    </row>
    <row r="55564" spans="21:42" ht="15" customHeight="1" x14ac:dyDescent="0.25">
      <c r="U55564" s="104"/>
      <c r="AB55564" s="104"/>
      <c r="AC55564" s="104"/>
      <c r="AF55564" s="104"/>
      <c r="AG55564" s="104"/>
      <c r="AK55564" s="104"/>
      <c r="AL55564" s="104"/>
      <c r="AO55564" s="104"/>
      <c r="AP55564" s="104"/>
    </row>
    <row r="55565" spans="21:42" ht="15" customHeight="1" x14ac:dyDescent="0.25">
      <c r="U55565" s="104"/>
      <c r="AB55565" s="104"/>
      <c r="AC55565" s="104"/>
      <c r="AF55565" s="104"/>
      <c r="AG55565" s="104"/>
      <c r="AK55565" s="104"/>
      <c r="AL55565" s="104"/>
      <c r="AO55565" s="104"/>
      <c r="AP55565" s="104"/>
    </row>
    <row r="55566" spans="21:42" ht="15" customHeight="1" x14ac:dyDescent="0.25">
      <c r="U55566" s="104"/>
      <c r="AB55566" s="104"/>
      <c r="AC55566" s="104"/>
      <c r="AF55566" s="104"/>
      <c r="AG55566" s="104"/>
      <c r="AK55566" s="104"/>
      <c r="AL55566" s="104"/>
      <c r="AO55566" s="104"/>
      <c r="AP55566" s="104"/>
    </row>
    <row r="55567" spans="21:42" ht="15" customHeight="1" x14ac:dyDescent="0.25">
      <c r="U55567" s="104"/>
      <c r="AB55567" s="104"/>
      <c r="AC55567" s="104"/>
      <c r="AF55567" s="104"/>
      <c r="AG55567" s="104"/>
      <c r="AK55567" s="104"/>
      <c r="AL55567" s="104"/>
      <c r="AO55567" s="104"/>
      <c r="AP55567" s="104"/>
    </row>
    <row r="55568" spans="21:42" ht="15" customHeight="1" x14ac:dyDescent="0.25">
      <c r="U55568" s="104"/>
      <c r="AB55568" s="104"/>
      <c r="AC55568" s="104"/>
      <c r="AF55568" s="104"/>
      <c r="AG55568" s="104"/>
      <c r="AK55568" s="104"/>
      <c r="AL55568" s="104"/>
      <c r="AO55568" s="104"/>
      <c r="AP55568" s="104"/>
    </row>
    <row r="55569" spans="21:42" ht="15" customHeight="1" x14ac:dyDescent="0.25">
      <c r="U55569" s="104"/>
      <c r="AB55569" s="104"/>
      <c r="AC55569" s="104"/>
      <c r="AF55569" s="104"/>
      <c r="AG55569" s="104"/>
      <c r="AK55569" s="104"/>
      <c r="AL55569" s="104"/>
      <c r="AO55569" s="104"/>
      <c r="AP55569" s="104"/>
    </row>
    <row r="55570" spans="21:42" ht="15" customHeight="1" x14ac:dyDescent="0.25">
      <c r="U55570" s="104"/>
      <c r="AB55570" s="104"/>
      <c r="AC55570" s="104"/>
      <c r="AF55570" s="104"/>
      <c r="AG55570" s="104"/>
      <c r="AK55570" s="104"/>
      <c r="AL55570" s="104"/>
      <c r="AO55570" s="104"/>
      <c r="AP55570" s="104"/>
    </row>
    <row r="55571" spans="21:42" ht="15" customHeight="1" x14ac:dyDescent="0.25">
      <c r="U55571" s="104"/>
      <c r="AB55571" s="104"/>
      <c r="AC55571" s="104"/>
      <c r="AF55571" s="104"/>
      <c r="AG55571" s="104"/>
      <c r="AK55571" s="104"/>
      <c r="AL55571" s="104"/>
      <c r="AO55571" s="104"/>
      <c r="AP55571" s="104"/>
    </row>
    <row r="55572" spans="21:42" ht="15" customHeight="1" x14ac:dyDescent="0.25">
      <c r="U55572" s="104"/>
      <c r="AB55572" s="104"/>
      <c r="AC55572" s="104"/>
      <c r="AF55572" s="104"/>
      <c r="AG55572" s="104"/>
      <c r="AK55572" s="104"/>
      <c r="AL55572" s="104"/>
      <c r="AO55572" s="104"/>
      <c r="AP55572" s="104"/>
    </row>
    <row r="55573" spans="21:42" ht="15" customHeight="1" x14ac:dyDescent="0.25">
      <c r="U55573" s="104"/>
      <c r="AB55573" s="104"/>
      <c r="AC55573" s="104"/>
      <c r="AF55573" s="104"/>
      <c r="AG55573" s="104"/>
      <c r="AK55573" s="104"/>
      <c r="AL55573" s="104"/>
      <c r="AO55573" s="104"/>
      <c r="AP55573" s="104"/>
    </row>
    <row r="55574" spans="21:42" ht="15" customHeight="1" x14ac:dyDescent="0.25">
      <c r="U55574" s="104"/>
      <c r="AB55574" s="104"/>
      <c r="AC55574" s="104"/>
      <c r="AF55574" s="104"/>
      <c r="AG55574" s="104"/>
      <c r="AK55574" s="104"/>
      <c r="AL55574" s="104"/>
      <c r="AO55574" s="104"/>
      <c r="AP55574" s="104"/>
    </row>
    <row r="55575" spans="21:42" ht="15" customHeight="1" x14ac:dyDescent="0.25">
      <c r="U55575" s="104"/>
      <c r="AB55575" s="104"/>
      <c r="AC55575" s="104"/>
      <c r="AF55575" s="104"/>
      <c r="AG55575" s="104"/>
      <c r="AK55575" s="104"/>
      <c r="AL55575" s="104"/>
      <c r="AO55575" s="104"/>
      <c r="AP55575" s="104"/>
    </row>
    <row r="55576" spans="21:42" ht="15" customHeight="1" x14ac:dyDescent="0.25">
      <c r="U55576" s="104"/>
      <c r="AB55576" s="104"/>
      <c r="AC55576" s="104"/>
      <c r="AF55576" s="104"/>
      <c r="AG55576" s="104"/>
      <c r="AK55576" s="104"/>
      <c r="AL55576" s="104"/>
      <c r="AO55576" s="104"/>
      <c r="AP55576" s="104"/>
    </row>
    <row r="55577" spans="21:42" ht="15" customHeight="1" x14ac:dyDescent="0.25">
      <c r="U55577" s="104"/>
      <c r="AB55577" s="104"/>
      <c r="AC55577" s="104"/>
      <c r="AF55577" s="104"/>
      <c r="AG55577" s="104"/>
      <c r="AK55577" s="104"/>
      <c r="AL55577" s="104"/>
      <c r="AO55577" s="104"/>
      <c r="AP55577" s="104"/>
    </row>
    <row r="55578" spans="21:42" ht="15" customHeight="1" x14ac:dyDescent="0.25">
      <c r="U55578" s="104"/>
      <c r="AB55578" s="104"/>
      <c r="AC55578" s="104"/>
      <c r="AF55578" s="104"/>
      <c r="AG55578" s="104"/>
      <c r="AK55578" s="104"/>
      <c r="AL55578" s="104"/>
      <c r="AO55578" s="104"/>
      <c r="AP55578" s="104"/>
    </row>
    <row r="55579" spans="21:42" ht="15" customHeight="1" x14ac:dyDescent="0.25">
      <c r="U55579" s="104"/>
      <c r="AB55579" s="104"/>
      <c r="AC55579" s="104"/>
      <c r="AF55579" s="104"/>
      <c r="AG55579" s="104"/>
      <c r="AK55579" s="104"/>
      <c r="AL55579" s="104"/>
      <c r="AO55579" s="104"/>
      <c r="AP55579" s="104"/>
    </row>
    <row r="55580" spans="21:42" ht="15" customHeight="1" x14ac:dyDescent="0.25">
      <c r="U55580" s="104"/>
      <c r="AB55580" s="104"/>
      <c r="AC55580" s="104"/>
      <c r="AF55580" s="104"/>
      <c r="AG55580" s="104"/>
      <c r="AK55580" s="104"/>
      <c r="AL55580" s="104"/>
      <c r="AO55580" s="104"/>
      <c r="AP55580" s="104"/>
    </row>
    <row r="55581" spans="21:42" ht="15" customHeight="1" x14ac:dyDescent="0.25">
      <c r="U55581" s="104"/>
      <c r="AB55581" s="104"/>
      <c r="AC55581" s="104"/>
      <c r="AF55581" s="104"/>
      <c r="AG55581" s="104"/>
      <c r="AK55581" s="104"/>
      <c r="AL55581" s="104"/>
      <c r="AO55581" s="104"/>
      <c r="AP55581" s="104"/>
    </row>
    <row r="55582" spans="21:42" ht="15" customHeight="1" x14ac:dyDescent="0.25">
      <c r="U55582" s="104"/>
      <c r="AB55582" s="104"/>
      <c r="AC55582" s="104"/>
      <c r="AF55582" s="104"/>
      <c r="AG55582" s="104"/>
      <c r="AK55582" s="104"/>
      <c r="AL55582" s="104"/>
      <c r="AO55582" s="104"/>
      <c r="AP55582" s="104"/>
    </row>
    <row r="55583" spans="21:42" ht="15" customHeight="1" x14ac:dyDescent="0.25">
      <c r="U55583" s="104"/>
      <c r="AB55583" s="104"/>
      <c r="AC55583" s="104"/>
      <c r="AF55583" s="104"/>
      <c r="AG55583" s="104"/>
      <c r="AK55583" s="104"/>
      <c r="AL55583" s="104"/>
      <c r="AO55583" s="104"/>
      <c r="AP55583" s="104"/>
    </row>
    <row r="55584" spans="21:42" ht="15" customHeight="1" x14ac:dyDescent="0.25">
      <c r="U55584" s="104"/>
      <c r="AB55584" s="104"/>
      <c r="AC55584" s="104"/>
      <c r="AF55584" s="104"/>
      <c r="AG55584" s="104"/>
      <c r="AK55584" s="104"/>
      <c r="AL55584" s="104"/>
      <c r="AO55584" s="104"/>
      <c r="AP55584" s="104"/>
    </row>
    <row r="55585" spans="21:42" ht="15" customHeight="1" x14ac:dyDescent="0.25">
      <c r="U55585" s="104"/>
      <c r="AB55585" s="104"/>
      <c r="AC55585" s="104"/>
      <c r="AF55585" s="104"/>
      <c r="AG55585" s="104"/>
      <c r="AK55585" s="104"/>
      <c r="AL55585" s="104"/>
      <c r="AO55585" s="104"/>
      <c r="AP55585" s="104"/>
    </row>
    <row r="55586" spans="21:42" ht="15" customHeight="1" x14ac:dyDescent="0.25">
      <c r="U55586" s="104"/>
      <c r="AB55586" s="104"/>
      <c r="AC55586" s="104"/>
      <c r="AF55586" s="104"/>
      <c r="AG55586" s="104"/>
      <c r="AK55586" s="104"/>
      <c r="AL55586" s="104"/>
      <c r="AO55586" s="104"/>
      <c r="AP55586" s="104"/>
    </row>
    <row r="55587" spans="21:42" ht="15" customHeight="1" x14ac:dyDescent="0.25">
      <c r="U55587" s="104"/>
      <c r="AB55587" s="104"/>
      <c r="AC55587" s="104"/>
      <c r="AF55587" s="104"/>
      <c r="AG55587" s="104"/>
      <c r="AK55587" s="104"/>
      <c r="AL55587" s="104"/>
      <c r="AO55587" s="104"/>
      <c r="AP55587" s="104"/>
    </row>
    <row r="55588" spans="21:42" ht="15" customHeight="1" x14ac:dyDescent="0.25">
      <c r="U55588" s="104"/>
      <c r="AB55588" s="104"/>
      <c r="AC55588" s="104"/>
      <c r="AF55588" s="104"/>
      <c r="AG55588" s="104"/>
      <c r="AK55588" s="104"/>
      <c r="AL55588" s="104"/>
      <c r="AO55588" s="104"/>
      <c r="AP55588" s="104"/>
    </row>
    <row r="55589" spans="21:42" ht="15" customHeight="1" x14ac:dyDescent="0.25">
      <c r="U55589" s="104"/>
      <c r="AB55589" s="104"/>
      <c r="AC55589" s="104"/>
      <c r="AF55589" s="104"/>
      <c r="AG55589" s="104"/>
      <c r="AK55589" s="104"/>
      <c r="AL55589" s="104"/>
      <c r="AO55589" s="104"/>
      <c r="AP55589" s="104"/>
    </row>
    <row r="55590" spans="21:42" ht="15" customHeight="1" x14ac:dyDescent="0.25">
      <c r="U55590" s="104"/>
      <c r="AB55590" s="104"/>
      <c r="AC55590" s="104"/>
      <c r="AF55590" s="104"/>
      <c r="AG55590" s="104"/>
      <c r="AK55590" s="104"/>
      <c r="AL55590" s="104"/>
      <c r="AO55590" s="104"/>
      <c r="AP55590" s="104"/>
    </row>
    <row r="55591" spans="21:42" ht="15" customHeight="1" x14ac:dyDescent="0.25">
      <c r="U55591" s="104"/>
      <c r="AB55591" s="104"/>
      <c r="AC55591" s="104"/>
      <c r="AF55591" s="104"/>
      <c r="AG55591" s="104"/>
      <c r="AK55591" s="104"/>
      <c r="AL55591" s="104"/>
      <c r="AO55591" s="104"/>
      <c r="AP55591" s="104"/>
    </row>
    <row r="55592" spans="21:42" ht="15" customHeight="1" x14ac:dyDescent="0.25">
      <c r="U55592" s="104"/>
      <c r="AB55592" s="104"/>
      <c r="AC55592" s="104"/>
      <c r="AF55592" s="104"/>
      <c r="AG55592" s="104"/>
      <c r="AK55592" s="104"/>
      <c r="AL55592" s="104"/>
      <c r="AO55592" s="104"/>
      <c r="AP55592" s="104"/>
    </row>
    <row r="55593" spans="21:42" ht="15" customHeight="1" x14ac:dyDescent="0.25">
      <c r="U55593" s="104"/>
      <c r="AB55593" s="104"/>
      <c r="AC55593" s="104"/>
      <c r="AF55593" s="104"/>
      <c r="AG55593" s="104"/>
      <c r="AK55593" s="104"/>
      <c r="AL55593" s="104"/>
      <c r="AO55593" s="104"/>
      <c r="AP55593" s="104"/>
    </row>
    <row r="55594" spans="21:42" ht="15" customHeight="1" x14ac:dyDescent="0.25">
      <c r="U55594" s="104"/>
      <c r="AB55594" s="104"/>
      <c r="AC55594" s="104"/>
      <c r="AF55594" s="104"/>
      <c r="AG55594" s="104"/>
      <c r="AK55594" s="104"/>
      <c r="AL55594" s="104"/>
      <c r="AO55594" s="104"/>
      <c r="AP55594" s="104"/>
    </row>
    <row r="55595" spans="21:42" ht="15" customHeight="1" x14ac:dyDescent="0.25">
      <c r="U55595" s="104"/>
      <c r="AB55595" s="104"/>
      <c r="AC55595" s="104"/>
      <c r="AF55595" s="104"/>
      <c r="AG55595" s="104"/>
      <c r="AK55595" s="104"/>
      <c r="AL55595" s="104"/>
      <c r="AO55595" s="104"/>
      <c r="AP55595" s="104"/>
    </row>
    <row r="55596" spans="21:42" ht="15" customHeight="1" x14ac:dyDescent="0.25">
      <c r="U55596" s="104"/>
      <c r="AB55596" s="104"/>
      <c r="AC55596" s="104"/>
      <c r="AF55596" s="104"/>
      <c r="AG55596" s="104"/>
      <c r="AK55596" s="104"/>
      <c r="AL55596" s="104"/>
      <c r="AO55596" s="104"/>
      <c r="AP55596" s="104"/>
    </row>
    <row r="55597" spans="21:42" ht="15" customHeight="1" x14ac:dyDescent="0.25">
      <c r="U55597" s="104"/>
      <c r="AB55597" s="104"/>
      <c r="AC55597" s="104"/>
      <c r="AF55597" s="104"/>
      <c r="AG55597" s="104"/>
      <c r="AK55597" s="104"/>
      <c r="AL55597" s="104"/>
      <c r="AO55597" s="104"/>
      <c r="AP55597" s="104"/>
    </row>
    <row r="55598" spans="21:42" ht="15" customHeight="1" x14ac:dyDescent="0.25">
      <c r="U55598" s="104"/>
      <c r="AB55598" s="104"/>
      <c r="AC55598" s="104"/>
      <c r="AF55598" s="104"/>
      <c r="AG55598" s="104"/>
      <c r="AK55598" s="104"/>
      <c r="AL55598" s="104"/>
      <c r="AO55598" s="104"/>
      <c r="AP55598" s="104"/>
    </row>
    <row r="55599" spans="21:42" ht="15" customHeight="1" x14ac:dyDescent="0.25">
      <c r="U55599" s="104"/>
      <c r="AB55599" s="104"/>
      <c r="AC55599" s="104"/>
      <c r="AF55599" s="104"/>
      <c r="AG55599" s="104"/>
      <c r="AK55599" s="104"/>
      <c r="AL55599" s="104"/>
      <c r="AO55599" s="104"/>
      <c r="AP55599" s="104"/>
    </row>
    <row r="55600" spans="21:42" ht="15" customHeight="1" x14ac:dyDescent="0.25">
      <c r="U55600" s="104"/>
      <c r="AB55600" s="104"/>
      <c r="AC55600" s="104"/>
      <c r="AF55600" s="104"/>
      <c r="AG55600" s="104"/>
      <c r="AK55600" s="104"/>
      <c r="AL55600" s="104"/>
      <c r="AO55600" s="104"/>
      <c r="AP55600" s="104"/>
    </row>
    <row r="55601" spans="21:42" ht="15" customHeight="1" x14ac:dyDescent="0.25">
      <c r="U55601" s="104"/>
      <c r="AB55601" s="104"/>
      <c r="AC55601" s="104"/>
      <c r="AF55601" s="104"/>
      <c r="AG55601" s="104"/>
      <c r="AK55601" s="104"/>
      <c r="AL55601" s="104"/>
      <c r="AO55601" s="104"/>
      <c r="AP55601" s="104"/>
    </row>
    <row r="55602" spans="21:42" ht="15" customHeight="1" x14ac:dyDescent="0.25">
      <c r="U55602" s="104"/>
      <c r="AB55602" s="104"/>
      <c r="AC55602" s="104"/>
      <c r="AF55602" s="104"/>
      <c r="AG55602" s="104"/>
      <c r="AK55602" s="104"/>
      <c r="AL55602" s="104"/>
      <c r="AO55602" s="104"/>
      <c r="AP55602" s="104"/>
    </row>
    <row r="55603" spans="21:42" ht="15" customHeight="1" x14ac:dyDescent="0.25">
      <c r="U55603" s="104"/>
      <c r="AB55603" s="104"/>
      <c r="AC55603" s="104"/>
      <c r="AF55603" s="104"/>
      <c r="AG55603" s="104"/>
      <c r="AK55603" s="104"/>
      <c r="AL55603" s="104"/>
      <c r="AO55603" s="104"/>
      <c r="AP55603" s="104"/>
    </row>
    <row r="55604" spans="21:42" ht="15" customHeight="1" x14ac:dyDescent="0.25">
      <c r="U55604" s="104"/>
      <c r="AB55604" s="104"/>
      <c r="AC55604" s="104"/>
      <c r="AF55604" s="104"/>
      <c r="AG55604" s="104"/>
      <c r="AK55604" s="104"/>
      <c r="AL55604" s="104"/>
      <c r="AO55604" s="104"/>
      <c r="AP55604" s="104"/>
    </row>
    <row r="55605" spans="21:42" ht="15" customHeight="1" x14ac:dyDescent="0.25">
      <c r="U55605" s="104"/>
      <c r="AB55605" s="104"/>
      <c r="AC55605" s="104"/>
      <c r="AF55605" s="104"/>
      <c r="AG55605" s="104"/>
      <c r="AK55605" s="104"/>
      <c r="AL55605" s="104"/>
      <c r="AO55605" s="104"/>
      <c r="AP55605" s="104"/>
    </row>
    <row r="55606" spans="21:42" ht="15" customHeight="1" x14ac:dyDescent="0.25">
      <c r="U55606" s="104"/>
      <c r="AB55606" s="104"/>
      <c r="AC55606" s="104"/>
      <c r="AF55606" s="104"/>
      <c r="AG55606" s="104"/>
      <c r="AK55606" s="104"/>
      <c r="AL55606" s="104"/>
      <c r="AO55606" s="104"/>
      <c r="AP55606" s="104"/>
    </row>
    <row r="55607" spans="21:42" ht="15" customHeight="1" x14ac:dyDescent="0.25">
      <c r="U55607" s="104"/>
      <c r="AB55607" s="104"/>
      <c r="AC55607" s="104"/>
      <c r="AF55607" s="104"/>
      <c r="AG55607" s="104"/>
      <c r="AK55607" s="104"/>
      <c r="AL55607" s="104"/>
      <c r="AO55607" s="104"/>
      <c r="AP55607" s="104"/>
    </row>
    <row r="55608" spans="21:42" ht="15" customHeight="1" x14ac:dyDescent="0.25">
      <c r="U55608" s="104"/>
      <c r="AB55608" s="104"/>
      <c r="AC55608" s="104"/>
      <c r="AF55608" s="104"/>
      <c r="AG55608" s="104"/>
      <c r="AK55608" s="104"/>
      <c r="AL55608" s="104"/>
      <c r="AO55608" s="104"/>
      <c r="AP55608" s="104"/>
    </row>
    <row r="55609" spans="21:42" ht="15" customHeight="1" x14ac:dyDescent="0.25">
      <c r="U55609" s="104"/>
      <c r="AB55609" s="104"/>
      <c r="AC55609" s="104"/>
      <c r="AF55609" s="104"/>
      <c r="AG55609" s="104"/>
      <c r="AK55609" s="104"/>
      <c r="AL55609" s="104"/>
      <c r="AO55609" s="104"/>
      <c r="AP55609" s="104"/>
    </row>
    <row r="55610" spans="21:42" ht="15" customHeight="1" x14ac:dyDescent="0.25">
      <c r="U55610" s="104"/>
      <c r="AB55610" s="104"/>
      <c r="AC55610" s="104"/>
      <c r="AF55610" s="104"/>
      <c r="AG55610" s="104"/>
      <c r="AK55610" s="104"/>
      <c r="AL55610" s="104"/>
      <c r="AO55610" s="104"/>
      <c r="AP55610" s="104"/>
    </row>
    <row r="55611" spans="21:42" ht="15" customHeight="1" x14ac:dyDescent="0.25">
      <c r="U55611" s="104"/>
      <c r="AB55611" s="104"/>
      <c r="AC55611" s="104"/>
      <c r="AF55611" s="104"/>
      <c r="AG55611" s="104"/>
      <c r="AK55611" s="104"/>
      <c r="AL55611" s="104"/>
      <c r="AO55611" s="104"/>
      <c r="AP55611" s="104"/>
    </row>
    <row r="55612" spans="21:42" ht="15" customHeight="1" x14ac:dyDescent="0.25">
      <c r="U55612" s="104"/>
      <c r="AB55612" s="104"/>
      <c r="AC55612" s="104"/>
      <c r="AF55612" s="104"/>
      <c r="AG55612" s="104"/>
      <c r="AK55612" s="104"/>
      <c r="AL55612" s="104"/>
      <c r="AO55612" s="104"/>
      <c r="AP55612" s="104"/>
    </row>
    <row r="55613" spans="21:42" ht="15" customHeight="1" x14ac:dyDescent="0.25">
      <c r="U55613" s="104"/>
      <c r="AB55613" s="104"/>
      <c r="AC55613" s="104"/>
      <c r="AF55613" s="104"/>
      <c r="AG55613" s="104"/>
      <c r="AK55613" s="104"/>
      <c r="AL55613" s="104"/>
      <c r="AO55613" s="104"/>
      <c r="AP55613" s="104"/>
    </row>
    <row r="55614" spans="21:42" ht="15" customHeight="1" x14ac:dyDescent="0.25">
      <c r="U55614" s="104"/>
      <c r="AB55614" s="104"/>
      <c r="AC55614" s="104"/>
      <c r="AF55614" s="104"/>
      <c r="AG55614" s="104"/>
      <c r="AK55614" s="104"/>
      <c r="AL55614" s="104"/>
      <c r="AO55614" s="104"/>
      <c r="AP55614" s="104"/>
    </row>
    <row r="55615" spans="21:42" ht="15" customHeight="1" x14ac:dyDescent="0.25">
      <c r="U55615" s="104"/>
      <c r="AB55615" s="104"/>
      <c r="AC55615" s="104"/>
      <c r="AF55615" s="104"/>
      <c r="AG55615" s="104"/>
      <c r="AK55615" s="104"/>
      <c r="AL55615" s="104"/>
      <c r="AO55615" s="104"/>
      <c r="AP55615" s="104"/>
    </row>
    <row r="55616" spans="21:42" ht="15" customHeight="1" x14ac:dyDescent="0.25">
      <c r="U55616" s="104"/>
      <c r="AB55616" s="104"/>
      <c r="AC55616" s="104"/>
      <c r="AF55616" s="104"/>
      <c r="AG55616" s="104"/>
      <c r="AK55616" s="104"/>
      <c r="AL55616" s="104"/>
      <c r="AO55616" s="104"/>
      <c r="AP55616" s="104"/>
    </row>
    <row r="55617" spans="21:42" ht="15" customHeight="1" x14ac:dyDescent="0.25">
      <c r="U55617" s="104"/>
      <c r="AB55617" s="104"/>
      <c r="AC55617" s="104"/>
      <c r="AF55617" s="104"/>
      <c r="AG55617" s="104"/>
      <c r="AK55617" s="104"/>
      <c r="AL55617" s="104"/>
      <c r="AO55617" s="104"/>
      <c r="AP55617" s="104"/>
    </row>
    <row r="55618" spans="21:42" ht="15" customHeight="1" x14ac:dyDescent="0.25">
      <c r="U55618" s="104"/>
      <c r="AB55618" s="104"/>
      <c r="AC55618" s="104"/>
      <c r="AF55618" s="104"/>
      <c r="AG55618" s="104"/>
      <c r="AK55618" s="104"/>
      <c r="AL55618" s="104"/>
      <c r="AO55618" s="104"/>
      <c r="AP55618" s="104"/>
    </row>
    <row r="55619" spans="21:42" ht="15" customHeight="1" x14ac:dyDescent="0.25">
      <c r="U55619" s="104"/>
      <c r="AB55619" s="104"/>
      <c r="AC55619" s="104"/>
      <c r="AF55619" s="104"/>
      <c r="AG55619" s="104"/>
      <c r="AK55619" s="104"/>
      <c r="AL55619" s="104"/>
      <c r="AO55619" s="104"/>
      <c r="AP55619" s="104"/>
    </row>
    <row r="55620" spans="21:42" ht="15" customHeight="1" x14ac:dyDescent="0.25">
      <c r="U55620" s="104"/>
      <c r="AB55620" s="104"/>
      <c r="AC55620" s="104"/>
      <c r="AF55620" s="104"/>
      <c r="AG55620" s="104"/>
      <c r="AK55620" s="104"/>
      <c r="AL55620" s="104"/>
      <c r="AO55620" s="104"/>
      <c r="AP55620" s="104"/>
    </row>
    <row r="55621" spans="21:42" ht="15" customHeight="1" x14ac:dyDescent="0.25">
      <c r="U55621" s="104"/>
      <c r="AB55621" s="104"/>
      <c r="AC55621" s="104"/>
      <c r="AF55621" s="104"/>
      <c r="AG55621" s="104"/>
      <c r="AK55621" s="104"/>
      <c r="AL55621" s="104"/>
      <c r="AO55621" s="104"/>
      <c r="AP55621" s="104"/>
    </row>
    <row r="55622" spans="21:42" ht="15" customHeight="1" x14ac:dyDescent="0.25">
      <c r="U55622" s="104"/>
      <c r="AB55622" s="104"/>
      <c r="AC55622" s="104"/>
      <c r="AF55622" s="104"/>
      <c r="AG55622" s="104"/>
      <c r="AK55622" s="104"/>
      <c r="AL55622" s="104"/>
      <c r="AO55622" s="104"/>
      <c r="AP55622" s="104"/>
    </row>
    <row r="55623" spans="21:42" ht="15" customHeight="1" x14ac:dyDescent="0.25">
      <c r="U55623" s="104"/>
      <c r="AB55623" s="104"/>
      <c r="AC55623" s="104"/>
      <c r="AF55623" s="104"/>
      <c r="AG55623" s="104"/>
      <c r="AK55623" s="104"/>
      <c r="AL55623" s="104"/>
      <c r="AO55623" s="104"/>
      <c r="AP55623" s="104"/>
    </row>
    <row r="55624" spans="21:42" ht="15" customHeight="1" x14ac:dyDescent="0.25">
      <c r="U55624" s="104"/>
      <c r="AB55624" s="104"/>
      <c r="AC55624" s="104"/>
      <c r="AF55624" s="104"/>
      <c r="AG55624" s="104"/>
      <c r="AK55624" s="104"/>
      <c r="AL55624" s="104"/>
      <c r="AO55624" s="104"/>
      <c r="AP55624" s="104"/>
    </row>
    <row r="55625" spans="21:42" ht="15" customHeight="1" x14ac:dyDescent="0.25">
      <c r="U55625" s="104"/>
      <c r="AB55625" s="104"/>
      <c r="AC55625" s="104"/>
      <c r="AF55625" s="104"/>
      <c r="AG55625" s="104"/>
      <c r="AK55625" s="104"/>
      <c r="AL55625" s="104"/>
      <c r="AO55625" s="104"/>
      <c r="AP55625" s="104"/>
    </row>
    <row r="55626" spans="21:42" ht="15" customHeight="1" x14ac:dyDescent="0.25">
      <c r="U55626" s="104"/>
      <c r="AB55626" s="104"/>
      <c r="AC55626" s="104"/>
      <c r="AF55626" s="104"/>
      <c r="AG55626" s="104"/>
      <c r="AK55626" s="104"/>
      <c r="AL55626" s="104"/>
      <c r="AO55626" s="104"/>
      <c r="AP55626" s="104"/>
    </row>
    <row r="55627" spans="21:42" ht="15" customHeight="1" x14ac:dyDescent="0.25">
      <c r="U55627" s="104"/>
      <c r="AB55627" s="104"/>
      <c r="AC55627" s="104"/>
      <c r="AF55627" s="104"/>
      <c r="AG55627" s="104"/>
      <c r="AK55627" s="104"/>
      <c r="AL55627" s="104"/>
      <c r="AO55627" s="104"/>
      <c r="AP55627" s="104"/>
    </row>
    <row r="55628" spans="21:42" ht="15" customHeight="1" x14ac:dyDescent="0.25">
      <c r="U55628" s="104"/>
      <c r="AB55628" s="104"/>
      <c r="AC55628" s="104"/>
      <c r="AF55628" s="104"/>
      <c r="AG55628" s="104"/>
      <c r="AK55628" s="104"/>
      <c r="AL55628" s="104"/>
      <c r="AO55628" s="104"/>
      <c r="AP55628" s="104"/>
    </row>
    <row r="55629" spans="21:42" ht="15" customHeight="1" x14ac:dyDescent="0.25">
      <c r="U55629" s="104"/>
      <c r="AB55629" s="104"/>
      <c r="AC55629" s="104"/>
      <c r="AF55629" s="104"/>
      <c r="AG55629" s="104"/>
      <c r="AK55629" s="104"/>
      <c r="AL55629" s="104"/>
      <c r="AO55629" s="104"/>
      <c r="AP55629" s="104"/>
    </row>
    <row r="55630" spans="21:42" ht="15" customHeight="1" x14ac:dyDescent="0.25">
      <c r="U55630" s="104"/>
      <c r="AB55630" s="104"/>
      <c r="AC55630" s="104"/>
      <c r="AF55630" s="104"/>
      <c r="AG55630" s="104"/>
      <c r="AK55630" s="104"/>
      <c r="AL55630" s="104"/>
      <c r="AO55630" s="104"/>
      <c r="AP55630" s="104"/>
    </row>
    <row r="55631" spans="21:42" ht="15" customHeight="1" x14ac:dyDescent="0.25">
      <c r="U55631" s="104"/>
      <c r="AB55631" s="104"/>
      <c r="AC55631" s="104"/>
      <c r="AF55631" s="104"/>
      <c r="AG55631" s="104"/>
      <c r="AK55631" s="104"/>
      <c r="AL55631" s="104"/>
      <c r="AO55631" s="104"/>
      <c r="AP55631" s="104"/>
    </row>
    <row r="55632" spans="21:42" ht="15" customHeight="1" x14ac:dyDescent="0.25">
      <c r="U55632" s="104"/>
      <c r="AB55632" s="104"/>
      <c r="AC55632" s="104"/>
      <c r="AF55632" s="104"/>
      <c r="AG55632" s="104"/>
      <c r="AK55632" s="104"/>
      <c r="AL55632" s="104"/>
      <c r="AO55632" s="104"/>
      <c r="AP55632" s="104"/>
    </row>
    <row r="55633" spans="21:42" ht="15" customHeight="1" x14ac:dyDescent="0.25">
      <c r="U55633" s="104"/>
      <c r="AB55633" s="104"/>
      <c r="AC55633" s="104"/>
      <c r="AF55633" s="104"/>
      <c r="AG55633" s="104"/>
      <c r="AK55633" s="104"/>
      <c r="AL55633" s="104"/>
      <c r="AO55633" s="104"/>
      <c r="AP55633" s="104"/>
    </row>
    <row r="55634" spans="21:42" ht="15" customHeight="1" x14ac:dyDescent="0.25">
      <c r="U55634" s="104"/>
      <c r="AB55634" s="104"/>
      <c r="AC55634" s="104"/>
      <c r="AF55634" s="104"/>
      <c r="AG55634" s="104"/>
      <c r="AK55634" s="104"/>
      <c r="AL55634" s="104"/>
      <c r="AO55634" s="104"/>
      <c r="AP55634" s="104"/>
    </row>
    <row r="55635" spans="21:42" ht="15" customHeight="1" x14ac:dyDescent="0.25">
      <c r="U55635" s="104"/>
      <c r="AB55635" s="104"/>
      <c r="AC55635" s="104"/>
      <c r="AF55635" s="104"/>
      <c r="AG55635" s="104"/>
      <c r="AK55635" s="104"/>
      <c r="AL55635" s="104"/>
      <c r="AO55635" s="104"/>
      <c r="AP55635" s="104"/>
    </row>
    <row r="55636" spans="21:42" ht="15" customHeight="1" x14ac:dyDescent="0.25">
      <c r="U55636" s="104"/>
      <c r="AB55636" s="104"/>
      <c r="AC55636" s="104"/>
      <c r="AF55636" s="104"/>
      <c r="AG55636" s="104"/>
      <c r="AK55636" s="104"/>
      <c r="AL55636" s="104"/>
      <c r="AO55636" s="104"/>
      <c r="AP55636" s="104"/>
    </row>
    <row r="55637" spans="21:42" ht="15" customHeight="1" x14ac:dyDescent="0.25">
      <c r="U55637" s="104"/>
      <c r="AB55637" s="104"/>
      <c r="AC55637" s="104"/>
      <c r="AF55637" s="104"/>
      <c r="AG55637" s="104"/>
      <c r="AK55637" s="104"/>
      <c r="AL55637" s="104"/>
      <c r="AO55637" s="104"/>
      <c r="AP55637" s="104"/>
    </row>
    <row r="55638" spans="21:42" ht="15" customHeight="1" x14ac:dyDescent="0.25">
      <c r="U55638" s="104"/>
      <c r="AB55638" s="104"/>
      <c r="AC55638" s="104"/>
      <c r="AF55638" s="104"/>
      <c r="AG55638" s="104"/>
      <c r="AK55638" s="104"/>
      <c r="AL55638" s="104"/>
      <c r="AO55638" s="104"/>
      <c r="AP55638" s="104"/>
    </row>
    <row r="55639" spans="21:42" ht="15" customHeight="1" x14ac:dyDescent="0.25">
      <c r="U55639" s="104"/>
      <c r="AB55639" s="104"/>
      <c r="AC55639" s="104"/>
      <c r="AF55639" s="104"/>
      <c r="AG55639" s="104"/>
      <c r="AK55639" s="104"/>
      <c r="AL55639" s="104"/>
      <c r="AO55639" s="104"/>
      <c r="AP55639" s="104"/>
    </row>
    <row r="55640" spans="21:42" ht="15" customHeight="1" x14ac:dyDescent="0.25">
      <c r="U55640" s="104"/>
      <c r="AB55640" s="104"/>
      <c r="AC55640" s="104"/>
      <c r="AF55640" s="104"/>
      <c r="AG55640" s="104"/>
      <c r="AK55640" s="104"/>
      <c r="AL55640" s="104"/>
      <c r="AO55640" s="104"/>
      <c r="AP55640" s="104"/>
    </row>
    <row r="55641" spans="21:42" ht="15" customHeight="1" x14ac:dyDescent="0.25">
      <c r="U55641" s="104"/>
      <c r="AB55641" s="104"/>
      <c r="AC55641" s="104"/>
      <c r="AF55641" s="104"/>
      <c r="AG55641" s="104"/>
      <c r="AK55641" s="104"/>
      <c r="AL55641" s="104"/>
      <c r="AO55641" s="104"/>
      <c r="AP55641" s="104"/>
    </row>
    <row r="55642" spans="21:42" ht="15" customHeight="1" x14ac:dyDescent="0.25">
      <c r="U55642" s="104"/>
      <c r="AB55642" s="104"/>
      <c r="AC55642" s="104"/>
      <c r="AF55642" s="104"/>
      <c r="AG55642" s="104"/>
      <c r="AK55642" s="104"/>
      <c r="AL55642" s="104"/>
      <c r="AO55642" s="104"/>
      <c r="AP55642" s="104"/>
    </row>
    <row r="55643" spans="21:42" ht="15" customHeight="1" x14ac:dyDescent="0.25">
      <c r="U55643" s="104"/>
      <c r="AB55643" s="104"/>
      <c r="AC55643" s="104"/>
      <c r="AF55643" s="104"/>
      <c r="AG55643" s="104"/>
      <c r="AK55643" s="104"/>
      <c r="AL55643" s="104"/>
      <c r="AO55643" s="104"/>
      <c r="AP55643" s="104"/>
    </row>
    <row r="55644" spans="21:42" ht="15" customHeight="1" x14ac:dyDescent="0.25">
      <c r="U55644" s="104"/>
      <c r="AB55644" s="104"/>
      <c r="AC55644" s="104"/>
      <c r="AF55644" s="104"/>
      <c r="AG55644" s="104"/>
      <c r="AK55644" s="104"/>
      <c r="AL55644" s="104"/>
      <c r="AO55644" s="104"/>
      <c r="AP55644" s="104"/>
    </row>
    <row r="55645" spans="21:42" ht="15" customHeight="1" x14ac:dyDescent="0.25">
      <c r="U55645" s="104"/>
      <c r="AB55645" s="104"/>
      <c r="AC55645" s="104"/>
      <c r="AF55645" s="104"/>
      <c r="AG55645" s="104"/>
      <c r="AK55645" s="104"/>
      <c r="AL55645" s="104"/>
      <c r="AO55645" s="104"/>
      <c r="AP55645" s="104"/>
    </row>
    <row r="55646" spans="21:42" ht="15" customHeight="1" x14ac:dyDescent="0.25">
      <c r="U55646" s="104"/>
      <c r="AB55646" s="104"/>
      <c r="AC55646" s="104"/>
      <c r="AF55646" s="104"/>
      <c r="AG55646" s="104"/>
      <c r="AK55646" s="104"/>
      <c r="AL55646" s="104"/>
      <c r="AO55646" s="104"/>
      <c r="AP55646" s="104"/>
    </row>
    <row r="55647" spans="21:42" ht="15" customHeight="1" x14ac:dyDescent="0.25">
      <c r="U55647" s="104"/>
      <c r="AB55647" s="104"/>
      <c r="AC55647" s="104"/>
      <c r="AF55647" s="104"/>
      <c r="AG55647" s="104"/>
      <c r="AK55647" s="104"/>
      <c r="AL55647" s="104"/>
      <c r="AO55647" s="104"/>
      <c r="AP55647" s="104"/>
    </row>
    <row r="55648" spans="21:42" ht="15" customHeight="1" x14ac:dyDescent="0.25">
      <c r="U55648" s="104"/>
      <c r="AB55648" s="104"/>
      <c r="AC55648" s="104"/>
      <c r="AF55648" s="104"/>
      <c r="AG55648" s="104"/>
      <c r="AK55648" s="104"/>
      <c r="AL55648" s="104"/>
      <c r="AO55648" s="104"/>
      <c r="AP55648" s="104"/>
    </row>
    <row r="55649" spans="21:42" ht="15" customHeight="1" x14ac:dyDescent="0.25">
      <c r="U55649" s="104"/>
      <c r="AB55649" s="104"/>
      <c r="AC55649" s="104"/>
      <c r="AF55649" s="104"/>
      <c r="AG55649" s="104"/>
      <c r="AK55649" s="104"/>
      <c r="AL55649" s="104"/>
      <c r="AO55649" s="104"/>
      <c r="AP55649" s="104"/>
    </row>
    <row r="55650" spans="21:42" ht="15" customHeight="1" x14ac:dyDescent="0.25">
      <c r="U55650" s="104"/>
      <c r="AB55650" s="104"/>
      <c r="AC55650" s="104"/>
      <c r="AF55650" s="104"/>
      <c r="AG55650" s="104"/>
      <c r="AK55650" s="104"/>
      <c r="AL55650" s="104"/>
      <c r="AO55650" s="104"/>
      <c r="AP55650" s="104"/>
    </row>
    <row r="55651" spans="21:42" ht="15" customHeight="1" x14ac:dyDescent="0.25">
      <c r="U55651" s="104"/>
      <c r="AB55651" s="104"/>
      <c r="AC55651" s="104"/>
      <c r="AF55651" s="104"/>
      <c r="AG55651" s="104"/>
      <c r="AK55651" s="104"/>
      <c r="AL55651" s="104"/>
      <c r="AO55651" s="104"/>
      <c r="AP55651" s="104"/>
    </row>
    <row r="55652" spans="21:42" ht="15" customHeight="1" x14ac:dyDescent="0.25">
      <c r="U55652" s="104"/>
      <c r="AB55652" s="104"/>
      <c r="AC55652" s="104"/>
      <c r="AF55652" s="104"/>
      <c r="AG55652" s="104"/>
      <c r="AK55652" s="104"/>
      <c r="AL55652" s="104"/>
      <c r="AO55652" s="104"/>
      <c r="AP55652" s="104"/>
    </row>
    <row r="55653" spans="21:42" ht="15" customHeight="1" x14ac:dyDescent="0.25">
      <c r="U55653" s="104"/>
      <c r="AB55653" s="104"/>
      <c r="AC55653" s="104"/>
      <c r="AF55653" s="104"/>
      <c r="AG55653" s="104"/>
      <c r="AK55653" s="104"/>
      <c r="AL55653" s="104"/>
      <c r="AO55653" s="104"/>
      <c r="AP55653" s="104"/>
    </row>
    <row r="55654" spans="21:42" ht="15" customHeight="1" x14ac:dyDescent="0.25">
      <c r="U55654" s="104"/>
      <c r="AB55654" s="104"/>
      <c r="AC55654" s="104"/>
      <c r="AF55654" s="104"/>
      <c r="AG55654" s="104"/>
      <c r="AK55654" s="104"/>
      <c r="AL55654" s="104"/>
      <c r="AO55654" s="104"/>
      <c r="AP55654" s="104"/>
    </row>
    <row r="55655" spans="21:42" ht="15" customHeight="1" x14ac:dyDescent="0.25">
      <c r="U55655" s="104"/>
      <c r="AB55655" s="104"/>
      <c r="AC55655" s="104"/>
      <c r="AF55655" s="104"/>
      <c r="AG55655" s="104"/>
      <c r="AK55655" s="104"/>
      <c r="AL55655" s="104"/>
      <c r="AO55655" s="104"/>
      <c r="AP55655" s="104"/>
    </row>
    <row r="55656" spans="21:42" ht="15" customHeight="1" x14ac:dyDescent="0.25">
      <c r="U55656" s="104"/>
      <c r="AB55656" s="104"/>
      <c r="AC55656" s="104"/>
      <c r="AF55656" s="104"/>
      <c r="AG55656" s="104"/>
      <c r="AK55656" s="104"/>
      <c r="AL55656" s="104"/>
      <c r="AO55656" s="104"/>
      <c r="AP55656" s="104"/>
    </row>
    <row r="55657" spans="21:42" ht="15" customHeight="1" x14ac:dyDescent="0.25">
      <c r="U55657" s="104"/>
      <c r="AB55657" s="104"/>
      <c r="AC55657" s="104"/>
      <c r="AF55657" s="104"/>
      <c r="AG55657" s="104"/>
      <c r="AK55657" s="104"/>
      <c r="AL55657" s="104"/>
      <c r="AO55657" s="104"/>
      <c r="AP55657" s="104"/>
    </row>
    <row r="55658" spans="21:42" ht="15" customHeight="1" x14ac:dyDescent="0.25">
      <c r="U55658" s="104"/>
      <c r="AB55658" s="104"/>
      <c r="AC55658" s="104"/>
      <c r="AF55658" s="104"/>
      <c r="AG55658" s="104"/>
      <c r="AK55658" s="104"/>
      <c r="AL55658" s="104"/>
      <c r="AO55658" s="104"/>
      <c r="AP55658" s="104"/>
    </row>
    <row r="55659" spans="21:42" ht="15" customHeight="1" x14ac:dyDescent="0.25">
      <c r="U55659" s="104"/>
      <c r="AB55659" s="104"/>
      <c r="AC55659" s="104"/>
      <c r="AF55659" s="104"/>
      <c r="AG55659" s="104"/>
      <c r="AK55659" s="104"/>
      <c r="AL55659" s="104"/>
      <c r="AO55659" s="104"/>
      <c r="AP55659" s="104"/>
    </row>
    <row r="55660" spans="21:42" ht="15" customHeight="1" x14ac:dyDescent="0.25">
      <c r="U55660" s="104"/>
      <c r="AB55660" s="104"/>
      <c r="AC55660" s="104"/>
      <c r="AF55660" s="104"/>
      <c r="AG55660" s="104"/>
      <c r="AK55660" s="104"/>
      <c r="AL55660" s="104"/>
      <c r="AO55660" s="104"/>
      <c r="AP55660" s="104"/>
    </row>
    <row r="55661" spans="21:42" ht="15" customHeight="1" x14ac:dyDescent="0.25">
      <c r="U55661" s="104"/>
      <c r="AB55661" s="104"/>
      <c r="AC55661" s="104"/>
      <c r="AF55661" s="104"/>
      <c r="AG55661" s="104"/>
      <c r="AK55661" s="104"/>
      <c r="AL55661" s="104"/>
      <c r="AO55661" s="104"/>
      <c r="AP55661" s="104"/>
    </row>
    <row r="55662" spans="21:42" ht="15" customHeight="1" x14ac:dyDescent="0.25">
      <c r="U55662" s="104"/>
      <c r="AB55662" s="104"/>
      <c r="AC55662" s="104"/>
      <c r="AF55662" s="104"/>
      <c r="AG55662" s="104"/>
      <c r="AK55662" s="104"/>
      <c r="AL55662" s="104"/>
      <c r="AO55662" s="104"/>
      <c r="AP55662" s="104"/>
    </row>
    <row r="55663" spans="21:42" ht="15" customHeight="1" x14ac:dyDescent="0.25">
      <c r="U55663" s="104"/>
      <c r="AB55663" s="104"/>
      <c r="AC55663" s="104"/>
      <c r="AF55663" s="104"/>
      <c r="AG55663" s="104"/>
      <c r="AK55663" s="104"/>
      <c r="AL55663" s="104"/>
      <c r="AO55663" s="104"/>
      <c r="AP55663" s="104"/>
    </row>
    <row r="55664" spans="21:42" ht="15" customHeight="1" x14ac:dyDescent="0.25">
      <c r="U55664" s="104"/>
      <c r="AB55664" s="104"/>
      <c r="AC55664" s="104"/>
      <c r="AF55664" s="104"/>
      <c r="AG55664" s="104"/>
      <c r="AK55664" s="104"/>
      <c r="AL55664" s="104"/>
      <c r="AO55664" s="104"/>
      <c r="AP55664" s="104"/>
    </row>
    <row r="55665" spans="21:42" ht="15" customHeight="1" x14ac:dyDescent="0.25">
      <c r="U55665" s="104"/>
      <c r="AB55665" s="104"/>
      <c r="AC55665" s="104"/>
      <c r="AF55665" s="104"/>
      <c r="AG55665" s="104"/>
      <c r="AK55665" s="104"/>
      <c r="AL55665" s="104"/>
      <c r="AO55665" s="104"/>
      <c r="AP55665" s="104"/>
    </row>
    <row r="55666" spans="21:42" ht="15" customHeight="1" x14ac:dyDescent="0.25">
      <c r="U55666" s="104"/>
      <c r="AB55666" s="104"/>
      <c r="AC55666" s="104"/>
      <c r="AF55666" s="104"/>
      <c r="AG55666" s="104"/>
      <c r="AK55666" s="104"/>
      <c r="AL55666" s="104"/>
      <c r="AO55666" s="104"/>
      <c r="AP55666" s="104"/>
    </row>
    <row r="55667" spans="21:42" ht="15" customHeight="1" x14ac:dyDescent="0.25">
      <c r="U55667" s="104"/>
      <c r="AB55667" s="104"/>
      <c r="AC55667" s="104"/>
      <c r="AF55667" s="104"/>
      <c r="AG55667" s="104"/>
      <c r="AK55667" s="104"/>
      <c r="AL55667" s="104"/>
      <c r="AO55667" s="104"/>
      <c r="AP55667" s="104"/>
    </row>
    <row r="55668" spans="21:42" ht="15" customHeight="1" x14ac:dyDescent="0.25">
      <c r="U55668" s="104"/>
      <c r="AB55668" s="104"/>
      <c r="AC55668" s="104"/>
      <c r="AF55668" s="104"/>
      <c r="AG55668" s="104"/>
      <c r="AK55668" s="104"/>
      <c r="AL55668" s="104"/>
      <c r="AO55668" s="104"/>
      <c r="AP55668" s="104"/>
    </row>
    <row r="55669" spans="21:42" ht="15" customHeight="1" x14ac:dyDescent="0.25">
      <c r="U55669" s="104"/>
      <c r="AB55669" s="104"/>
      <c r="AC55669" s="104"/>
      <c r="AF55669" s="104"/>
      <c r="AG55669" s="104"/>
      <c r="AK55669" s="104"/>
      <c r="AL55669" s="104"/>
      <c r="AO55669" s="104"/>
      <c r="AP55669" s="104"/>
    </row>
    <row r="55670" spans="21:42" ht="15" customHeight="1" x14ac:dyDescent="0.25">
      <c r="U55670" s="104"/>
      <c r="AB55670" s="104"/>
      <c r="AC55670" s="104"/>
      <c r="AF55670" s="104"/>
      <c r="AG55670" s="104"/>
      <c r="AK55670" s="104"/>
      <c r="AL55670" s="104"/>
      <c r="AO55670" s="104"/>
      <c r="AP55670" s="104"/>
    </row>
    <row r="55671" spans="21:42" ht="15" customHeight="1" x14ac:dyDescent="0.25">
      <c r="U55671" s="104"/>
      <c r="AB55671" s="104"/>
      <c r="AC55671" s="104"/>
      <c r="AF55671" s="104"/>
      <c r="AG55671" s="104"/>
      <c r="AK55671" s="104"/>
      <c r="AL55671" s="104"/>
      <c r="AO55671" s="104"/>
      <c r="AP55671" s="104"/>
    </row>
    <row r="55672" spans="21:42" ht="15" customHeight="1" x14ac:dyDescent="0.25">
      <c r="U55672" s="104"/>
      <c r="AB55672" s="104"/>
      <c r="AC55672" s="104"/>
      <c r="AF55672" s="104"/>
      <c r="AG55672" s="104"/>
      <c r="AK55672" s="104"/>
      <c r="AL55672" s="104"/>
      <c r="AO55672" s="104"/>
      <c r="AP55672" s="104"/>
    </row>
    <row r="55673" spans="21:42" ht="15" customHeight="1" x14ac:dyDescent="0.25">
      <c r="U55673" s="104"/>
      <c r="AB55673" s="104"/>
      <c r="AC55673" s="104"/>
      <c r="AF55673" s="104"/>
      <c r="AG55673" s="104"/>
      <c r="AK55673" s="104"/>
      <c r="AL55673" s="104"/>
      <c r="AO55673" s="104"/>
      <c r="AP55673" s="104"/>
    </row>
    <row r="55674" spans="21:42" ht="15" customHeight="1" x14ac:dyDescent="0.25">
      <c r="U55674" s="104"/>
      <c r="AB55674" s="104"/>
      <c r="AC55674" s="104"/>
      <c r="AF55674" s="104"/>
      <c r="AG55674" s="104"/>
      <c r="AK55674" s="104"/>
      <c r="AL55674" s="104"/>
      <c r="AO55674" s="104"/>
      <c r="AP55674" s="104"/>
    </row>
    <row r="55675" spans="21:42" ht="15" customHeight="1" x14ac:dyDescent="0.25">
      <c r="U55675" s="104"/>
      <c r="AB55675" s="104"/>
      <c r="AC55675" s="104"/>
      <c r="AF55675" s="104"/>
      <c r="AG55675" s="104"/>
      <c r="AK55675" s="104"/>
      <c r="AL55675" s="104"/>
      <c r="AO55675" s="104"/>
      <c r="AP55675" s="104"/>
    </row>
    <row r="55676" spans="21:42" ht="15" customHeight="1" x14ac:dyDescent="0.25">
      <c r="U55676" s="104"/>
      <c r="AB55676" s="104"/>
      <c r="AC55676" s="104"/>
      <c r="AF55676" s="104"/>
      <c r="AG55676" s="104"/>
      <c r="AK55676" s="104"/>
      <c r="AL55676" s="104"/>
      <c r="AO55676" s="104"/>
      <c r="AP55676" s="104"/>
    </row>
    <row r="55677" spans="21:42" ht="15" customHeight="1" x14ac:dyDescent="0.25">
      <c r="U55677" s="104"/>
      <c r="AB55677" s="104"/>
      <c r="AC55677" s="104"/>
      <c r="AF55677" s="104"/>
      <c r="AG55677" s="104"/>
      <c r="AK55677" s="104"/>
      <c r="AL55677" s="104"/>
      <c r="AO55677" s="104"/>
      <c r="AP55677" s="104"/>
    </row>
    <row r="55678" spans="21:42" ht="15" customHeight="1" x14ac:dyDescent="0.25">
      <c r="U55678" s="104"/>
      <c r="AB55678" s="104"/>
      <c r="AC55678" s="104"/>
      <c r="AF55678" s="104"/>
      <c r="AG55678" s="104"/>
      <c r="AK55678" s="104"/>
      <c r="AL55678" s="104"/>
      <c r="AO55678" s="104"/>
      <c r="AP55678" s="104"/>
    </row>
    <row r="55679" spans="21:42" ht="15" customHeight="1" x14ac:dyDescent="0.25">
      <c r="U55679" s="104"/>
      <c r="AB55679" s="104"/>
      <c r="AC55679" s="104"/>
      <c r="AF55679" s="104"/>
      <c r="AG55679" s="104"/>
      <c r="AK55679" s="104"/>
      <c r="AL55679" s="104"/>
      <c r="AO55679" s="104"/>
      <c r="AP55679" s="104"/>
    </row>
    <row r="55680" spans="21:42" ht="15" customHeight="1" x14ac:dyDescent="0.25">
      <c r="U55680" s="104"/>
      <c r="AB55680" s="104"/>
      <c r="AC55680" s="104"/>
      <c r="AF55680" s="104"/>
      <c r="AG55680" s="104"/>
      <c r="AK55680" s="104"/>
      <c r="AL55680" s="104"/>
      <c r="AO55680" s="104"/>
      <c r="AP55680" s="104"/>
    </row>
    <row r="55681" spans="21:42" ht="15" customHeight="1" x14ac:dyDescent="0.25">
      <c r="U55681" s="104"/>
      <c r="AB55681" s="104"/>
      <c r="AC55681" s="104"/>
      <c r="AF55681" s="104"/>
      <c r="AG55681" s="104"/>
      <c r="AK55681" s="104"/>
      <c r="AL55681" s="104"/>
      <c r="AO55681" s="104"/>
      <c r="AP55681" s="104"/>
    </row>
    <row r="55682" spans="21:42" ht="15" customHeight="1" x14ac:dyDescent="0.25">
      <c r="U55682" s="104"/>
      <c r="AB55682" s="104"/>
      <c r="AC55682" s="104"/>
      <c r="AF55682" s="104"/>
      <c r="AG55682" s="104"/>
      <c r="AK55682" s="104"/>
      <c r="AL55682" s="104"/>
      <c r="AO55682" s="104"/>
      <c r="AP55682" s="104"/>
    </row>
    <row r="55683" spans="21:42" ht="15" customHeight="1" x14ac:dyDescent="0.25">
      <c r="U55683" s="104"/>
      <c r="AB55683" s="104"/>
      <c r="AC55683" s="104"/>
      <c r="AF55683" s="104"/>
      <c r="AG55683" s="104"/>
      <c r="AK55683" s="104"/>
      <c r="AL55683" s="104"/>
      <c r="AO55683" s="104"/>
      <c r="AP55683" s="104"/>
    </row>
    <row r="55684" spans="21:42" ht="15" customHeight="1" x14ac:dyDescent="0.25">
      <c r="U55684" s="104"/>
      <c r="AB55684" s="104"/>
      <c r="AC55684" s="104"/>
      <c r="AF55684" s="104"/>
      <c r="AG55684" s="104"/>
      <c r="AK55684" s="104"/>
      <c r="AL55684" s="104"/>
      <c r="AO55684" s="104"/>
      <c r="AP55684" s="104"/>
    </row>
    <row r="55685" spans="21:42" ht="15" customHeight="1" x14ac:dyDescent="0.25">
      <c r="U55685" s="104"/>
      <c r="AB55685" s="104"/>
      <c r="AC55685" s="104"/>
      <c r="AF55685" s="104"/>
      <c r="AG55685" s="104"/>
      <c r="AK55685" s="104"/>
      <c r="AL55685" s="104"/>
      <c r="AO55685" s="104"/>
      <c r="AP55685" s="104"/>
    </row>
    <row r="55686" spans="21:42" ht="15" customHeight="1" x14ac:dyDescent="0.25">
      <c r="U55686" s="104"/>
      <c r="AB55686" s="104"/>
      <c r="AC55686" s="104"/>
      <c r="AF55686" s="104"/>
      <c r="AG55686" s="104"/>
      <c r="AK55686" s="104"/>
      <c r="AL55686" s="104"/>
      <c r="AO55686" s="104"/>
      <c r="AP55686" s="104"/>
    </row>
    <row r="55687" spans="21:42" ht="15" customHeight="1" x14ac:dyDescent="0.25">
      <c r="U55687" s="104"/>
      <c r="AB55687" s="104"/>
      <c r="AC55687" s="104"/>
      <c r="AF55687" s="104"/>
      <c r="AG55687" s="104"/>
      <c r="AK55687" s="104"/>
      <c r="AL55687" s="104"/>
      <c r="AO55687" s="104"/>
      <c r="AP55687" s="104"/>
    </row>
    <row r="55688" spans="21:42" ht="15" customHeight="1" x14ac:dyDescent="0.25">
      <c r="U55688" s="104"/>
      <c r="AB55688" s="104"/>
      <c r="AC55688" s="104"/>
      <c r="AF55688" s="104"/>
      <c r="AG55688" s="104"/>
      <c r="AK55688" s="104"/>
      <c r="AL55688" s="104"/>
      <c r="AO55688" s="104"/>
      <c r="AP55688" s="104"/>
    </row>
    <row r="55689" spans="21:42" ht="15" customHeight="1" x14ac:dyDescent="0.25">
      <c r="U55689" s="104"/>
      <c r="AB55689" s="104"/>
      <c r="AC55689" s="104"/>
      <c r="AF55689" s="104"/>
      <c r="AG55689" s="104"/>
      <c r="AK55689" s="104"/>
      <c r="AL55689" s="104"/>
      <c r="AO55689" s="104"/>
      <c r="AP55689" s="104"/>
    </row>
    <row r="55690" spans="21:42" ht="15" customHeight="1" x14ac:dyDescent="0.25">
      <c r="U55690" s="104"/>
      <c r="AB55690" s="104"/>
      <c r="AC55690" s="104"/>
      <c r="AF55690" s="104"/>
      <c r="AG55690" s="104"/>
      <c r="AK55690" s="104"/>
      <c r="AL55690" s="104"/>
      <c r="AO55690" s="104"/>
      <c r="AP55690" s="104"/>
    </row>
    <row r="55691" spans="21:42" ht="15" customHeight="1" x14ac:dyDescent="0.25">
      <c r="U55691" s="104"/>
      <c r="AB55691" s="104"/>
      <c r="AC55691" s="104"/>
      <c r="AF55691" s="104"/>
      <c r="AG55691" s="104"/>
      <c r="AK55691" s="104"/>
      <c r="AL55691" s="104"/>
      <c r="AO55691" s="104"/>
      <c r="AP55691" s="104"/>
    </row>
    <row r="55692" spans="21:42" ht="15" customHeight="1" x14ac:dyDescent="0.25">
      <c r="U55692" s="104"/>
      <c r="AB55692" s="104"/>
      <c r="AC55692" s="104"/>
      <c r="AF55692" s="104"/>
      <c r="AG55692" s="104"/>
      <c r="AK55692" s="104"/>
      <c r="AL55692" s="104"/>
      <c r="AO55692" s="104"/>
      <c r="AP55692" s="104"/>
    </row>
    <row r="55693" spans="21:42" ht="15" customHeight="1" x14ac:dyDescent="0.25">
      <c r="U55693" s="104"/>
      <c r="AB55693" s="104"/>
      <c r="AC55693" s="104"/>
      <c r="AF55693" s="104"/>
      <c r="AG55693" s="104"/>
      <c r="AK55693" s="104"/>
      <c r="AL55693" s="104"/>
      <c r="AO55693" s="104"/>
      <c r="AP55693" s="104"/>
    </row>
    <row r="55694" spans="21:42" ht="15" customHeight="1" x14ac:dyDescent="0.25">
      <c r="U55694" s="104"/>
      <c r="AB55694" s="104"/>
      <c r="AC55694" s="104"/>
      <c r="AF55694" s="104"/>
      <c r="AG55694" s="104"/>
      <c r="AK55694" s="104"/>
      <c r="AL55694" s="104"/>
      <c r="AO55694" s="104"/>
      <c r="AP55694" s="104"/>
    </row>
    <row r="55695" spans="21:42" ht="15" customHeight="1" x14ac:dyDescent="0.25">
      <c r="U55695" s="104"/>
      <c r="AB55695" s="104"/>
      <c r="AC55695" s="104"/>
      <c r="AF55695" s="104"/>
      <c r="AG55695" s="104"/>
      <c r="AK55695" s="104"/>
      <c r="AL55695" s="104"/>
      <c r="AO55695" s="104"/>
      <c r="AP55695" s="104"/>
    </row>
    <row r="55696" spans="21:42" ht="15" customHeight="1" x14ac:dyDescent="0.25">
      <c r="U55696" s="104"/>
      <c r="AB55696" s="104"/>
      <c r="AC55696" s="104"/>
      <c r="AF55696" s="104"/>
      <c r="AG55696" s="104"/>
      <c r="AK55696" s="104"/>
      <c r="AL55696" s="104"/>
      <c r="AO55696" s="104"/>
      <c r="AP55696" s="104"/>
    </row>
    <row r="55697" spans="21:42" ht="15" customHeight="1" x14ac:dyDescent="0.25">
      <c r="U55697" s="104"/>
      <c r="AB55697" s="104"/>
      <c r="AC55697" s="104"/>
      <c r="AF55697" s="104"/>
      <c r="AG55697" s="104"/>
      <c r="AK55697" s="104"/>
      <c r="AL55697" s="104"/>
      <c r="AO55697" s="104"/>
      <c r="AP55697" s="104"/>
    </row>
    <row r="55698" spans="21:42" ht="15" customHeight="1" x14ac:dyDescent="0.25">
      <c r="U55698" s="104"/>
      <c r="AB55698" s="104"/>
      <c r="AC55698" s="104"/>
      <c r="AF55698" s="104"/>
      <c r="AG55698" s="104"/>
      <c r="AK55698" s="104"/>
      <c r="AL55698" s="104"/>
      <c r="AO55698" s="104"/>
      <c r="AP55698" s="104"/>
    </row>
    <row r="55699" spans="21:42" ht="15" customHeight="1" x14ac:dyDescent="0.25">
      <c r="U55699" s="104"/>
      <c r="AB55699" s="104"/>
      <c r="AC55699" s="104"/>
      <c r="AF55699" s="104"/>
      <c r="AG55699" s="104"/>
      <c r="AK55699" s="104"/>
      <c r="AL55699" s="104"/>
      <c r="AO55699" s="104"/>
      <c r="AP55699" s="104"/>
    </row>
    <row r="55700" spans="21:42" ht="15" customHeight="1" x14ac:dyDescent="0.25">
      <c r="U55700" s="104"/>
      <c r="AB55700" s="104"/>
      <c r="AC55700" s="104"/>
      <c r="AF55700" s="104"/>
      <c r="AG55700" s="104"/>
      <c r="AK55700" s="104"/>
      <c r="AL55700" s="104"/>
      <c r="AO55700" s="104"/>
      <c r="AP55700" s="104"/>
    </row>
    <row r="55701" spans="21:42" ht="15" customHeight="1" x14ac:dyDescent="0.25">
      <c r="U55701" s="104"/>
      <c r="AB55701" s="104"/>
      <c r="AC55701" s="104"/>
      <c r="AF55701" s="104"/>
      <c r="AG55701" s="104"/>
      <c r="AK55701" s="104"/>
      <c r="AL55701" s="104"/>
      <c r="AO55701" s="104"/>
      <c r="AP55701" s="104"/>
    </row>
    <row r="55702" spans="21:42" ht="15" customHeight="1" x14ac:dyDescent="0.25">
      <c r="U55702" s="104"/>
      <c r="AB55702" s="104"/>
      <c r="AC55702" s="104"/>
      <c r="AF55702" s="104"/>
      <c r="AG55702" s="104"/>
      <c r="AK55702" s="104"/>
      <c r="AL55702" s="104"/>
      <c r="AO55702" s="104"/>
      <c r="AP55702" s="104"/>
    </row>
    <row r="55703" spans="21:42" ht="15" customHeight="1" x14ac:dyDescent="0.25">
      <c r="U55703" s="104"/>
      <c r="AB55703" s="104"/>
      <c r="AC55703" s="104"/>
      <c r="AF55703" s="104"/>
      <c r="AG55703" s="104"/>
      <c r="AK55703" s="104"/>
      <c r="AL55703" s="104"/>
      <c r="AO55703" s="104"/>
      <c r="AP55703" s="104"/>
    </row>
    <row r="55704" spans="21:42" ht="15" customHeight="1" x14ac:dyDescent="0.25">
      <c r="U55704" s="104"/>
      <c r="AB55704" s="104"/>
      <c r="AC55704" s="104"/>
      <c r="AF55704" s="104"/>
      <c r="AG55704" s="104"/>
      <c r="AK55704" s="104"/>
      <c r="AL55704" s="104"/>
      <c r="AO55704" s="104"/>
      <c r="AP55704" s="104"/>
    </row>
    <row r="55705" spans="21:42" ht="15" customHeight="1" x14ac:dyDescent="0.25">
      <c r="U55705" s="104"/>
      <c r="AB55705" s="104"/>
      <c r="AC55705" s="104"/>
      <c r="AF55705" s="104"/>
      <c r="AG55705" s="104"/>
      <c r="AK55705" s="104"/>
      <c r="AL55705" s="104"/>
      <c r="AO55705" s="104"/>
      <c r="AP55705" s="104"/>
    </row>
    <row r="55706" spans="21:42" ht="15" customHeight="1" x14ac:dyDescent="0.25">
      <c r="U55706" s="104"/>
      <c r="AB55706" s="104"/>
      <c r="AC55706" s="104"/>
      <c r="AF55706" s="104"/>
      <c r="AG55706" s="104"/>
      <c r="AK55706" s="104"/>
      <c r="AL55706" s="104"/>
      <c r="AO55706" s="104"/>
      <c r="AP55706" s="104"/>
    </row>
    <row r="55707" spans="21:42" ht="15" customHeight="1" x14ac:dyDescent="0.25">
      <c r="U55707" s="104"/>
      <c r="AB55707" s="104"/>
      <c r="AC55707" s="104"/>
      <c r="AF55707" s="104"/>
      <c r="AG55707" s="104"/>
      <c r="AK55707" s="104"/>
      <c r="AL55707" s="104"/>
      <c r="AO55707" s="104"/>
      <c r="AP55707" s="104"/>
    </row>
    <row r="55708" spans="21:42" ht="15" customHeight="1" x14ac:dyDescent="0.25">
      <c r="U55708" s="104"/>
      <c r="AB55708" s="104"/>
      <c r="AC55708" s="104"/>
      <c r="AF55708" s="104"/>
      <c r="AG55708" s="104"/>
      <c r="AK55708" s="104"/>
      <c r="AL55708" s="104"/>
      <c r="AO55708" s="104"/>
      <c r="AP55708" s="104"/>
    </row>
    <row r="55709" spans="21:42" ht="15" customHeight="1" x14ac:dyDescent="0.25">
      <c r="U55709" s="104"/>
      <c r="AB55709" s="104"/>
      <c r="AC55709" s="104"/>
      <c r="AF55709" s="104"/>
      <c r="AG55709" s="104"/>
      <c r="AK55709" s="104"/>
      <c r="AL55709" s="104"/>
      <c r="AO55709" s="104"/>
      <c r="AP55709" s="104"/>
    </row>
    <row r="55710" spans="21:42" ht="15" customHeight="1" x14ac:dyDescent="0.25">
      <c r="U55710" s="104"/>
      <c r="AB55710" s="104"/>
      <c r="AC55710" s="104"/>
      <c r="AF55710" s="104"/>
      <c r="AG55710" s="104"/>
      <c r="AK55710" s="104"/>
      <c r="AL55710" s="104"/>
      <c r="AO55710" s="104"/>
      <c r="AP55710" s="104"/>
    </row>
    <row r="55711" spans="21:42" ht="15" customHeight="1" x14ac:dyDescent="0.25">
      <c r="U55711" s="104"/>
      <c r="AB55711" s="104"/>
      <c r="AC55711" s="104"/>
      <c r="AF55711" s="104"/>
      <c r="AG55711" s="104"/>
      <c r="AK55711" s="104"/>
      <c r="AL55711" s="104"/>
      <c r="AO55711" s="104"/>
      <c r="AP55711" s="104"/>
    </row>
    <row r="55712" spans="21:42" ht="15" customHeight="1" x14ac:dyDescent="0.25">
      <c r="U55712" s="104"/>
      <c r="AB55712" s="104"/>
      <c r="AC55712" s="104"/>
      <c r="AF55712" s="104"/>
      <c r="AG55712" s="104"/>
      <c r="AK55712" s="104"/>
      <c r="AL55712" s="104"/>
      <c r="AO55712" s="104"/>
      <c r="AP55712" s="104"/>
    </row>
    <row r="55713" spans="21:42" ht="15" customHeight="1" x14ac:dyDescent="0.25">
      <c r="U55713" s="104"/>
      <c r="AB55713" s="104"/>
      <c r="AC55713" s="104"/>
      <c r="AF55713" s="104"/>
      <c r="AG55713" s="104"/>
      <c r="AK55713" s="104"/>
      <c r="AL55713" s="104"/>
      <c r="AO55713" s="104"/>
      <c r="AP55713" s="104"/>
    </row>
    <row r="55714" spans="21:42" ht="15" customHeight="1" x14ac:dyDescent="0.25">
      <c r="U55714" s="104"/>
      <c r="AB55714" s="104"/>
      <c r="AC55714" s="104"/>
      <c r="AF55714" s="104"/>
      <c r="AG55714" s="104"/>
      <c r="AK55714" s="104"/>
      <c r="AL55714" s="104"/>
      <c r="AO55714" s="104"/>
      <c r="AP55714" s="104"/>
    </row>
    <row r="55715" spans="21:42" ht="15" customHeight="1" x14ac:dyDescent="0.25">
      <c r="U55715" s="104"/>
      <c r="AB55715" s="104"/>
      <c r="AC55715" s="104"/>
      <c r="AF55715" s="104"/>
      <c r="AG55715" s="104"/>
      <c r="AK55715" s="104"/>
      <c r="AL55715" s="104"/>
      <c r="AO55715" s="104"/>
      <c r="AP55715" s="104"/>
    </row>
    <row r="55716" spans="21:42" ht="15" customHeight="1" x14ac:dyDescent="0.25">
      <c r="U55716" s="104"/>
      <c r="AB55716" s="104"/>
      <c r="AC55716" s="104"/>
      <c r="AF55716" s="104"/>
      <c r="AG55716" s="104"/>
      <c r="AK55716" s="104"/>
      <c r="AL55716" s="104"/>
      <c r="AO55716" s="104"/>
      <c r="AP55716" s="104"/>
    </row>
    <row r="55717" spans="21:42" ht="15" customHeight="1" x14ac:dyDescent="0.25">
      <c r="U55717" s="104"/>
      <c r="AB55717" s="104"/>
      <c r="AC55717" s="104"/>
      <c r="AF55717" s="104"/>
      <c r="AG55717" s="104"/>
      <c r="AK55717" s="104"/>
      <c r="AL55717" s="104"/>
      <c r="AO55717" s="104"/>
      <c r="AP55717" s="104"/>
    </row>
    <row r="55718" spans="21:42" ht="15" customHeight="1" x14ac:dyDescent="0.25">
      <c r="U55718" s="104"/>
      <c r="AB55718" s="104"/>
      <c r="AC55718" s="104"/>
      <c r="AF55718" s="104"/>
      <c r="AG55718" s="104"/>
      <c r="AK55718" s="104"/>
      <c r="AL55718" s="104"/>
      <c r="AO55718" s="104"/>
      <c r="AP55718" s="104"/>
    </row>
    <row r="55719" spans="21:42" ht="15" customHeight="1" x14ac:dyDescent="0.25">
      <c r="U55719" s="104"/>
      <c r="AB55719" s="104"/>
      <c r="AC55719" s="104"/>
      <c r="AF55719" s="104"/>
      <c r="AG55719" s="104"/>
      <c r="AK55719" s="104"/>
      <c r="AL55719" s="104"/>
      <c r="AO55719" s="104"/>
      <c r="AP55719" s="104"/>
    </row>
    <row r="55720" spans="21:42" ht="15" customHeight="1" x14ac:dyDescent="0.25">
      <c r="U55720" s="104"/>
      <c r="AB55720" s="104"/>
      <c r="AC55720" s="104"/>
      <c r="AF55720" s="104"/>
      <c r="AG55720" s="104"/>
      <c r="AK55720" s="104"/>
      <c r="AL55720" s="104"/>
      <c r="AO55720" s="104"/>
      <c r="AP55720" s="104"/>
    </row>
    <row r="55721" spans="21:42" ht="15" customHeight="1" x14ac:dyDescent="0.25">
      <c r="U55721" s="104"/>
      <c r="AB55721" s="104"/>
      <c r="AC55721" s="104"/>
      <c r="AF55721" s="104"/>
      <c r="AG55721" s="104"/>
      <c r="AK55721" s="104"/>
      <c r="AL55721" s="104"/>
      <c r="AO55721" s="104"/>
      <c r="AP55721" s="104"/>
    </row>
    <row r="55722" spans="21:42" ht="15" customHeight="1" x14ac:dyDescent="0.25">
      <c r="U55722" s="104"/>
      <c r="AB55722" s="104"/>
      <c r="AC55722" s="104"/>
      <c r="AF55722" s="104"/>
      <c r="AG55722" s="104"/>
      <c r="AK55722" s="104"/>
      <c r="AL55722" s="104"/>
      <c r="AO55722" s="104"/>
      <c r="AP55722" s="104"/>
    </row>
    <row r="55723" spans="21:42" ht="15" customHeight="1" x14ac:dyDescent="0.25">
      <c r="U55723" s="104"/>
      <c r="AB55723" s="104"/>
      <c r="AC55723" s="104"/>
      <c r="AF55723" s="104"/>
      <c r="AG55723" s="104"/>
      <c r="AK55723" s="104"/>
      <c r="AL55723" s="104"/>
      <c r="AO55723" s="104"/>
      <c r="AP55723" s="104"/>
    </row>
    <row r="55724" spans="21:42" ht="15" customHeight="1" x14ac:dyDescent="0.25">
      <c r="U55724" s="104"/>
      <c r="AB55724" s="104"/>
      <c r="AC55724" s="104"/>
      <c r="AF55724" s="104"/>
      <c r="AG55724" s="104"/>
      <c r="AK55724" s="104"/>
      <c r="AL55724" s="104"/>
      <c r="AO55724" s="104"/>
      <c r="AP55724" s="104"/>
    </row>
    <row r="55725" spans="21:42" ht="15" customHeight="1" x14ac:dyDescent="0.25">
      <c r="U55725" s="104"/>
      <c r="AB55725" s="104"/>
      <c r="AC55725" s="104"/>
      <c r="AF55725" s="104"/>
      <c r="AG55725" s="104"/>
      <c r="AK55725" s="104"/>
      <c r="AL55725" s="104"/>
      <c r="AO55725" s="104"/>
      <c r="AP55725" s="104"/>
    </row>
    <row r="55726" spans="21:42" ht="15" customHeight="1" x14ac:dyDescent="0.25">
      <c r="U55726" s="104"/>
      <c r="AB55726" s="104"/>
      <c r="AC55726" s="104"/>
      <c r="AF55726" s="104"/>
      <c r="AG55726" s="104"/>
      <c r="AK55726" s="104"/>
      <c r="AL55726" s="104"/>
      <c r="AO55726" s="104"/>
      <c r="AP55726" s="104"/>
    </row>
    <row r="55727" spans="21:42" ht="15" customHeight="1" x14ac:dyDescent="0.25">
      <c r="U55727" s="104"/>
      <c r="AB55727" s="104"/>
      <c r="AC55727" s="104"/>
      <c r="AF55727" s="104"/>
      <c r="AG55727" s="104"/>
      <c r="AK55727" s="104"/>
      <c r="AL55727" s="104"/>
      <c r="AO55727" s="104"/>
      <c r="AP55727" s="104"/>
    </row>
    <row r="55728" spans="21:42" ht="15" customHeight="1" x14ac:dyDescent="0.25">
      <c r="U55728" s="104"/>
      <c r="AB55728" s="104"/>
      <c r="AC55728" s="104"/>
      <c r="AF55728" s="104"/>
      <c r="AG55728" s="104"/>
      <c r="AK55728" s="104"/>
      <c r="AL55728" s="104"/>
      <c r="AO55728" s="104"/>
      <c r="AP55728" s="104"/>
    </row>
    <row r="55729" spans="21:42" ht="15" customHeight="1" x14ac:dyDescent="0.25">
      <c r="U55729" s="104"/>
      <c r="AB55729" s="104"/>
      <c r="AC55729" s="104"/>
      <c r="AF55729" s="104"/>
      <c r="AG55729" s="104"/>
      <c r="AK55729" s="104"/>
      <c r="AL55729" s="104"/>
      <c r="AO55729" s="104"/>
      <c r="AP55729" s="104"/>
    </row>
    <row r="55730" spans="21:42" ht="15" customHeight="1" x14ac:dyDescent="0.25">
      <c r="U55730" s="104"/>
      <c r="AB55730" s="104"/>
      <c r="AC55730" s="104"/>
      <c r="AF55730" s="104"/>
      <c r="AG55730" s="104"/>
      <c r="AK55730" s="104"/>
      <c r="AL55730" s="104"/>
      <c r="AO55730" s="104"/>
      <c r="AP55730" s="104"/>
    </row>
    <row r="55731" spans="21:42" ht="15" customHeight="1" x14ac:dyDescent="0.25">
      <c r="U55731" s="104"/>
      <c r="AB55731" s="104"/>
      <c r="AC55731" s="104"/>
      <c r="AF55731" s="104"/>
      <c r="AG55731" s="104"/>
      <c r="AK55731" s="104"/>
      <c r="AL55731" s="104"/>
      <c r="AO55731" s="104"/>
      <c r="AP55731" s="104"/>
    </row>
    <row r="55732" spans="21:42" ht="15" customHeight="1" x14ac:dyDescent="0.25">
      <c r="U55732" s="104"/>
      <c r="AB55732" s="104"/>
      <c r="AC55732" s="104"/>
      <c r="AF55732" s="104"/>
      <c r="AG55732" s="104"/>
      <c r="AK55732" s="104"/>
      <c r="AL55732" s="104"/>
      <c r="AO55732" s="104"/>
      <c r="AP55732" s="104"/>
    </row>
    <row r="55733" spans="21:42" ht="15" customHeight="1" x14ac:dyDescent="0.25">
      <c r="U55733" s="104"/>
      <c r="AB55733" s="104"/>
      <c r="AC55733" s="104"/>
      <c r="AF55733" s="104"/>
      <c r="AG55733" s="104"/>
      <c r="AK55733" s="104"/>
      <c r="AL55733" s="104"/>
      <c r="AO55733" s="104"/>
      <c r="AP55733" s="104"/>
    </row>
    <row r="55734" spans="21:42" ht="15" customHeight="1" x14ac:dyDescent="0.25">
      <c r="U55734" s="104"/>
      <c r="AB55734" s="104"/>
      <c r="AC55734" s="104"/>
      <c r="AF55734" s="104"/>
      <c r="AG55734" s="104"/>
      <c r="AK55734" s="104"/>
      <c r="AL55734" s="104"/>
      <c r="AO55734" s="104"/>
      <c r="AP55734" s="104"/>
    </row>
    <row r="55735" spans="21:42" ht="15" customHeight="1" x14ac:dyDescent="0.25">
      <c r="U55735" s="104"/>
      <c r="AB55735" s="104"/>
      <c r="AC55735" s="104"/>
      <c r="AF55735" s="104"/>
      <c r="AG55735" s="104"/>
      <c r="AK55735" s="104"/>
      <c r="AL55735" s="104"/>
      <c r="AO55735" s="104"/>
      <c r="AP55735" s="104"/>
    </row>
    <row r="55736" spans="21:42" ht="15" customHeight="1" x14ac:dyDescent="0.25">
      <c r="U55736" s="104"/>
      <c r="AB55736" s="104"/>
      <c r="AC55736" s="104"/>
      <c r="AF55736" s="104"/>
      <c r="AG55736" s="104"/>
      <c r="AK55736" s="104"/>
      <c r="AL55736" s="104"/>
      <c r="AO55736" s="104"/>
      <c r="AP55736" s="104"/>
    </row>
    <row r="55737" spans="21:42" ht="15" customHeight="1" x14ac:dyDescent="0.25">
      <c r="U55737" s="104"/>
      <c r="AB55737" s="104"/>
      <c r="AC55737" s="104"/>
      <c r="AF55737" s="104"/>
      <c r="AG55737" s="104"/>
      <c r="AK55737" s="104"/>
      <c r="AL55737" s="104"/>
      <c r="AO55737" s="104"/>
      <c r="AP55737" s="104"/>
    </row>
    <row r="55738" spans="21:42" ht="15" customHeight="1" x14ac:dyDescent="0.25">
      <c r="U55738" s="104"/>
      <c r="AB55738" s="104"/>
      <c r="AC55738" s="104"/>
      <c r="AF55738" s="104"/>
      <c r="AG55738" s="104"/>
      <c r="AK55738" s="104"/>
      <c r="AL55738" s="104"/>
      <c r="AO55738" s="104"/>
      <c r="AP55738" s="104"/>
    </row>
    <row r="55739" spans="21:42" ht="15" customHeight="1" x14ac:dyDescent="0.25">
      <c r="U55739" s="104"/>
      <c r="AB55739" s="104"/>
      <c r="AC55739" s="104"/>
      <c r="AF55739" s="104"/>
      <c r="AG55739" s="104"/>
      <c r="AK55739" s="104"/>
      <c r="AL55739" s="104"/>
      <c r="AO55739" s="104"/>
      <c r="AP55739" s="104"/>
    </row>
    <row r="55740" spans="21:42" ht="15" customHeight="1" x14ac:dyDescent="0.25">
      <c r="U55740" s="104"/>
      <c r="AB55740" s="104"/>
      <c r="AC55740" s="104"/>
      <c r="AF55740" s="104"/>
      <c r="AG55740" s="104"/>
      <c r="AK55740" s="104"/>
      <c r="AL55740" s="104"/>
      <c r="AO55740" s="104"/>
      <c r="AP55740" s="104"/>
    </row>
    <row r="55741" spans="21:42" ht="15" customHeight="1" x14ac:dyDescent="0.25">
      <c r="U55741" s="104"/>
      <c r="AB55741" s="104"/>
      <c r="AC55741" s="104"/>
      <c r="AF55741" s="104"/>
      <c r="AG55741" s="104"/>
      <c r="AK55741" s="104"/>
      <c r="AL55741" s="104"/>
      <c r="AO55741" s="104"/>
      <c r="AP55741" s="104"/>
    </row>
    <row r="55742" spans="21:42" ht="15" customHeight="1" x14ac:dyDescent="0.25">
      <c r="U55742" s="104"/>
      <c r="AB55742" s="104"/>
      <c r="AC55742" s="104"/>
      <c r="AF55742" s="104"/>
      <c r="AG55742" s="104"/>
      <c r="AK55742" s="104"/>
      <c r="AL55742" s="104"/>
      <c r="AO55742" s="104"/>
      <c r="AP55742" s="104"/>
    </row>
    <row r="55743" spans="21:42" ht="15" customHeight="1" x14ac:dyDescent="0.25">
      <c r="U55743" s="104"/>
      <c r="AB55743" s="104"/>
      <c r="AC55743" s="104"/>
      <c r="AF55743" s="104"/>
      <c r="AG55743" s="104"/>
      <c r="AK55743" s="104"/>
      <c r="AL55743" s="104"/>
      <c r="AO55743" s="104"/>
      <c r="AP55743" s="104"/>
    </row>
    <row r="55744" spans="21:42" ht="15" customHeight="1" x14ac:dyDescent="0.25">
      <c r="U55744" s="104"/>
      <c r="AB55744" s="104"/>
      <c r="AC55744" s="104"/>
      <c r="AF55744" s="104"/>
      <c r="AG55744" s="104"/>
      <c r="AK55744" s="104"/>
      <c r="AL55744" s="104"/>
      <c r="AO55744" s="104"/>
      <c r="AP55744" s="104"/>
    </row>
    <row r="55745" spans="21:42" ht="15" customHeight="1" x14ac:dyDescent="0.25">
      <c r="U55745" s="104"/>
      <c r="AB55745" s="104"/>
      <c r="AC55745" s="104"/>
      <c r="AF55745" s="104"/>
      <c r="AG55745" s="104"/>
      <c r="AK55745" s="104"/>
      <c r="AL55745" s="104"/>
      <c r="AO55745" s="104"/>
      <c r="AP55745" s="104"/>
    </row>
    <row r="55746" spans="21:42" ht="15" customHeight="1" x14ac:dyDescent="0.25">
      <c r="U55746" s="104"/>
      <c r="AB55746" s="104"/>
      <c r="AC55746" s="104"/>
      <c r="AF55746" s="104"/>
      <c r="AG55746" s="104"/>
      <c r="AK55746" s="104"/>
      <c r="AL55746" s="104"/>
      <c r="AO55746" s="104"/>
      <c r="AP55746" s="104"/>
    </row>
    <row r="55747" spans="21:42" ht="15" customHeight="1" x14ac:dyDescent="0.25">
      <c r="U55747" s="104"/>
      <c r="AB55747" s="104"/>
      <c r="AC55747" s="104"/>
      <c r="AF55747" s="104"/>
      <c r="AG55747" s="104"/>
      <c r="AK55747" s="104"/>
      <c r="AL55747" s="104"/>
      <c r="AO55747" s="104"/>
      <c r="AP55747" s="104"/>
    </row>
    <row r="55748" spans="21:42" ht="15" customHeight="1" x14ac:dyDescent="0.25">
      <c r="U55748" s="104"/>
      <c r="AB55748" s="104"/>
      <c r="AC55748" s="104"/>
      <c r="AF55748" s="104"/>
      <c r="AG55748" s="104"/>
      <c r="AK55748" s="104"/>
      <c r="AL55748" s="104"/>
      <c r="AO55748" s="104"/>
      <c r="AP55748" s="104"/>
    </row>
    <row r="55749" spans="21:42" ht="15" customHeight="1" x14ac:dyDescent="0.25">
      <c r="U55749" s="104"/>
      <c r="AB55749" s="104"/>
      <c r="AC55749" s="104"/>
      <c r="AF55749" s="104"/>
      <c r="AG55749" s="104"/>
      <c r="AK55749" s="104"/>
      <c r="AL55749" s="104"/>
      <c r="AO55749" s="104"/>
      <c r="AP55749" s="104"/>
    </row>
    <row r="55750" spans="21:42" ht="15" customHeight="1" x14ac:dyDescent="0.25">
      <c r="U55750" s="104"/>
      <c r="AB55750" s="104"/>
      <c r="AC55750" s="104"/>
      <c r="AF55750" s="104"/>
      <c r="AG55750" s="104"/>
      <c r="AK55750" s="104"/>
      <c r="AL55750" s="104"/>
      <c r="AO55750" s="104"/>
      <c r="AP55750" s="104"/>
    </row>
    <row r="55751" spans="21:42" ht="15" customHeight="1" x14ac:dyDescent="0.25">
      <c r="U55751" s="104"/>
      <c r="AB55751" s="104"/>
      <c r="AC55751" s="104"/>
      <c r="AF55751" s="104"/>
      <c r="AG55751" s="104"/>
      <c r="AK55751" s="104"/>
      <c r="AL55751" s="104"/>
      <c r="AO55751" s="104"/>
      <c r="AP55751" s="104"/>
    </row>
    <row r="55752" spans="21:42" ht="15" customHeight="1" x14ac:dyDescent="0.25">
      <c r="U55752" s="104"/>
      <c r="AB55752" s="104"/>
      <c r="AC55752" s="104"/>
      <c r="AF55752" s="104"/>
      <c r="AG55752" s="104"/>
      <c r="AK55752" s="104"/>
      <c r="AL55752" s="104"/>
      <c r="AO55752" s="104"/>
      <c r="AP55752" s="104"/>
    </row>
    <row r="55753" spans="21:42" ht="15" customHeight="1" x14ac:dyDescent="0.25">
      <c r="U55753" s="104"/>
      <c r="AB55753" s="104"/>
      <c r="AC55753" s="104"/>
      <c r="AF55753" s="104"/>
      <c r="AG55753" s="104"/>
      <c r="AK55753" s="104"/>
      <c r="AL55753" s="104"/>
      <c r="AO55753" s="104"/>
      <c r="AP55753" s="104"/>
    </row>
    <row r="55754" spans="21:42" ht="15" customHeight="1" x14ac:dyDescent="0.25">
      <c r="U55754" s="104"/>
      <c r="AB55754" s="104"/>
      <c r="AC55754" s="104"/>
      <c r="AF55754" s="104"/>
      <c r="AG55754" s="104"/>
      <c r="AK55754" s="104"/>
      <c r="AL55754" s="104"/>
      <c r="AO55754" s="104"/>
      <c r="AP55754" s="104"/>
    </row>
    <row r="55755" spans="21:42" ht="15" customHeight="1" x14ac:dyDescent="0.25">
      <c r="U55755" s="104"/>
      <c r="AB55755" s="104"/>
      <c r="AC55755" s="104"/>
      <c r="AF55755" s="104"/>
      <c r="AG55755" s="104"/>
      <c r="AK55755" s="104"/>
      <c r="AL55755" s="104"/>
      <c r="AO55755" s="104"/>
      <c r="AP55755" s="104"/>
    </row>
    <row r="55756" spans="21:42" ht="15" customHeight="1" x14ac:dyDescent="0.25">
      <c r="U55756" s="104"/>
      <c r="AB55756" s="104"/>
      <c r="AC55756" s="104"/>
      <c r="AF55756" s="104"/>
      <c r="AG55756" s="104"/>
      <c r="AK55756" s="104"/>
      <c r="AL55756" s="104"/>
      <c r="AO55756" s="104"/>
      <c r="AP55756" s="104"/>
    </row>
    <row r="55757" spans="21:42" ht="15" customHeight="1" x14ac:dyDescent="0.25">
      <c r="U55757" s="104"/>
      <c r="AB55757" s="104"/>
      <c r="AC55757" s="104"/>
      <c r="AF55757" s="104"/>
      <c r="AG55757" s="104"/>
      <c r="AK55757" s="104"/>
      <c r="AL55757" s="104"/>
      <c r="AO55757" s="104"/>
      <c r="AP55757" s="104"/>
    </row>
    <row r="55758" spans="21:42" ht="15" customHeight="1" x14ac:dyDescent="0.25">
      <c r="U55758" s="104"/>
      <c r="AB55758" s="104"/>
      <c r="AC55758" s="104"/>
      <c r="AF55758" s="104"/>
      <c r="AG55758" s="104"/>
      <c r="AK55758" s="104"/>
      <c r="AL55758" s="104"/>
      <c r="AO55758" s="104"/>
      <c r="AP55758" s="104"/>
    </row>
    <row r="55759" spans="21:42" ht="15" customHeight="1" x14ac:dyDescent="0.25">
      <c r="U55759" s="104"/>
      <c r="AB55759" s="104"/>
      <c r="AC55759" s="104"/>
      <c r="AF55759" s="104"/>
      <c r="AG55759" s="104"/>
      <c r="AK55759" s="104"/>
      <c r="AL55759" s="104"/>
      <c r="AO55759" s="104"/>
      <c r="AP55759" s="104"/>
    </row>
    <row r="55760" spans="21:42" ht="15" customHeight="1" x14ac:dyDescent="0.25">
      <c r="U55760" s="104"/>
      <c r="AB55760" s="104"/>
      <c r="AC55760" s="104"/>
      <c r="AF55760" s="104"/>
      <c r="AG55760" s="104"/>
      <c r="AK55760" s="104"/>
      <c r="AL55760" s="104"/>
      <c r="AO55760" s="104"/>
      <c r="AP55760" s="104"/>
    </row>
    <row r="55761" spans="21:42" ht="15" customHeight="1" x14ac:dyDescent="0.25">
      <c r="U55761" s="104"/>
      <c r="AB55761" s="104"/>
      <c r="AC55761" s="104"/>
      <c r="AF55761" s="104"/>
      <c r="AG55761" s="104"/>
      <c r="AK55761" s="104"/>
      <c r="AL55761" s="104"/>
      <c r="AO55761" s="104"/>
      <c r="AP55761" s="104"/>
    </row>
    <row r="55762" spans="21:42" ht="15" customHeight="1" x14ac:dyDescent="0.25">
      <c r="U55762" s="104"/>
      <c r="AB55762" s="104"/>
      <c r="AC55762" s="104"/>
      <c r="AF55762" s="104"/>
      <c r="AG55762" s="104"/>
      <c r="AK55762" s="104"/>
      <c r="AL55762" s="104"/>
      <c r="AO55762" s="104"/>
      <c r="AP55762" s="104"/>
    </row>
    <row r="55763" spans="21:42" ht="15" customHeight="1" x14ac:dyDescent="0.25">
      <c r="U55763" s="104"/>
      <c r="AB55763" s="104"/>
      <c r="AC55763" s="104"/>
      <c r="AF55763" s="104"/>
      <c r="AG55763" s="104"/>
      <c r="AK55763" s="104"/>
      <c r="AL55763" s="104"/>
      <c r="AO55763" s="104"/>
      <c r="AP55763" s="104"/>
    </row>
    <row r="55764" spans="21:42" ht="15" customHeight="1" x14ac:dyDescent="0.25">
      <c r="U55764" s="104"/>
      <c r="AB55764" s="104"/>
      <c r="AC55764" s="104"/>
      <c r="AF55764" s="104"/>
      <c r="AG55764" s="104"/>
      <c r="AK55764" s="104"/>
      <c r="AL55764" s="104"/>
      <c r="AO55764" s="104"/>
      <c r="AP55764" s="104"/>
    </row>
    <row r="55765" spans="21:42" ht="15" customHeight="1" x14ac:dyDescent="0.25">
      <c r="U55765" s="104"/>
      <c r="AB55765" s="104"/>
      <c r="AC55765" s="104"/>
      <c r="AF55765" s="104"/>
      <c r="AG55765" s="104"/>
      <c r="AK55765" s="104"/>
      <c r="AL55765" s="104"/>
      <c r="AO55765" s="104"/>
      <c r="AP55765" s="104"/>
    </row>
    <row r="55766" spans="21:42" ht="15" customHeight="1" x14ac:dyDescent="0.25">
      <c r="U55766" s="104"/>
      <c r="AB55766" s="104"/>
      <c r="AC55766" s="104"/>
      <c r="AF55766" s="104"/>
      <c r="AG55766" s="104"/>
      <c r="AK55766" s="104"/>
      <c r="AL55766" s="104"/>
      <c r="AO55766" s="104"/>
      <c r="AP55766" s="104"/>
    </row>
    <row r="55767" spans="21:42" ht="15" customHeight="1" x14ac:dyDescent="0.25">
      <c r="U55767" s="104"/>
      <c r="AB55767" s="104"/>
      <c r="AC55767" s="104"/>
      <c r="AF55767" s="104"/>
      <c r="AG55767" s="104"/>
      <c r="AK55767" s="104"/>
      <c r="AL55767" s="104"/>
      <c r="AO55767" s="104"/>
      <c r="AP55767" s="104"/>
    </row>
    <row r="55768" spans="21:42" ht="15" customHeight="1" x14ac:dyDescent="0.25">
      <c r="U55768" s="104"/>
      <c r="AB55768" s="104"/>
      <c r="AC55768" s="104"/>
      <c r="AF55768" s="104"/>
      <c r="AG55768" s="104"/>
      <c r="AK55768" s="104"/>
      <c r="AL55768" s="104"/>
      <c r="AO55768" s="104"/>
      <c r="AP55768" s="104"/>
    </row>
    <row r="55769" spans="21:42" ht="15" customHeight="1" x14ac:dyDescent="0.25">
      <c r="U55769" s="104"/>
      <c r="AB55769" s="104"/>
      <c r="AC55769" s="104"/>
      <c r="AF55769" s="104"/>
      <c r="AG55769" s="104"/>
      <c r="AK55769" s="104"/>
      <c r="AL55769" s="104"/>
      <c r="AO55769" s="104"/>
      <c r="AP55769" s="104"/>
    </row>
    <row r="55770" spans="21:42" ht="15" customHeight="1" x14ac:dyDescent="0.25">
      <c r="U55770" s="104"/>
      <c r="AB55770" s="104"/>
      <c r="AC55770" s="104"/>
      <c r="AF55770" s="104"/>
      <c r="AG55770" s="104"/>
      <c r="AK55770" s="104"/>
      <c r="AL55770" s="104"/>
      <c r="AO55770" s="104"/>
      <c r="AP55770" s="104"/>
    </row>
    <row r="55771" spans="21:42" ht="15" customHeight="1" x14ac:dyDescent="0.25">
      <c r="U55771" s="104"/>
      <c r="AB55771" s="104"/>
      <c r="AC55771" s="104"/>
      <c r="AF55771" s="104"/>
      <c r="AG55771" s="104"/>
      <c r="AK55771" s="104"/>
      <c r="AL55771" s="104"/>
      <c r="AO55771" s="104"/>
      <c r="AP55771" s="104"/>
    </row>
    <row r="55772" spans="21:42" ht="15" customHeight="1" x14ac:dyDescent="0.25">
      <c r="U55772" s="104"/>
      <c r="AB55772" s="104"/>
      <c r="AC55772" s="104"/>
      <c r="AF55772" s="104"/>
      <c r="AG55772" s="104"/>
      <c r="AK55772" s="104"/>
      <c r="AL55772" s="104"/>
      <c r="AO55772" s="104"/>
      <c r="AP55772" s="104"/>
    </row>
    <row r="55773" spans="21:42" ht="15" customHeight="1" x14ac:dyDescent="0.25">
      <c r="U55773" s="104"/>
      <c r="AB55773" s="104"/>
      <c r="AC55773" s="104"/>
      <c r="AF55773" s="104"/>
      <c r="AG55773" s="104"/>
      <c r="AK55773" s="104"/>
      <c r="AL55773" s="104"/>
      <c r="AO55773" s="104"/>
      <c r="AP55773" s="104"/>
    </row>
    <row r="55774" spans="21:42" ht="15" customHeight="1" x14ac:dyDescent="0.25">
      <c r="U55774" s="104"/>
      <c r="AB55774" s="104"/>
      <c r="AC55774" s="104"/>
      <c r="AF55774" s="104"/>
      <c r="AG55774" s="104"/>
      <c r="AK55774" s="104"/>
      <c r="AL55774" s="104"/>
      <c r="AO55774" s="104"/>
      <c r="AP55774" s="104"/>
    </row>
    <row r="55775" spans="21:42" ht="15" customHeight="1" x14ac:dyDescent="0.25">
      <c r="U55775" s="104"/>
      <c r="AB55775" s="104"/>
      <c r="AC55775" s="104"/>
      <c r="AF55775" s="104"/>
      <c r="AG55775" s="104"/>
      <c r="AK55775" s="104"/>
      <c r="AL55775" s="104"/>
      <c r="AO55775" s="104"/>
      <c r="AP55775" s="104"/>
    </row>
    <row r="55776" spans="21:42" ht="15" customHeight="1" x14ac:dyDescent="0.25">
      <c r="U55776" s="104"/>
      <c r="AB55776" s="104"/>
      <c r="AC55776" s="104"/>
      <c r="AF55776" s="104"/>
      <c r="AG55776" s="104"/>
      <c r="AK55776" s="104"/>
      <c r="AL55776" s="104"/>
      <c r="AO55776" s="104"/>
      <c r="AP55776" s="104"/>
    </row>
    <row r="55777" spans="21:42" ht="15" customHeight="1" x14ac:dyDescent="0.25">
      <c r="U55777" s="104"/>
      <c r="AB55777" s="104"/>
      <c r="AC55777" s="104"/>
      <c r="AF55777" s="104"/>
      <c r="AG55777" s="104"/>
      <c r="AK55777" s="104"/>
      <c r="AL55777" s="104"/>
      <c r="AO55777" s="104"/>
      <c r="AP55777" s="104"/>
    </row>
    <row r="55778" spans="21:42" ht="15" customHeight="1" x14ac:dyDescent="0.25">
      <c r="U55778" s="104"/>
      <c r="AB55778" s="104"/>
      <c r="AC55778" s="104"/>
      <c r="AF55778" s="104"/>
      <c r="AG55778" s="104"/>
      <c r="AK55778" s="104"/>
      <c r="AL55778" s="104"/>
      <c r="AO55778" s="104"/>
      <c r="AP55778" s="104"/>
    </row>
    <row r="55779" spans="21:42" ht="15" customHeight="1" x14ac:dyDescent="0.25">
      <c r="U55779" s="104"/>
      <c r="AB55779" s="104"/>
      <c r="AC55779" s="104"/>
      <c r="AF55779" s="104"/>
      <c r="AG55779" s="104"/>
      <c r="AK55779" s="104"/>
      <c r="AL55779" s="104"/>
      <c r="AO55779" s="104"/>
      <c r="AP55779" s="104"/>
    </row>
    <row r="55780" spans="21:42" ht="15" customHeight="1" x14ac:dyDescent="0.25">
      <c r="U55780" s="104"/>
      <c r="AB55780" s="104"/>
      <c r="AC55780" s="104"/>
      <c r="AF55780" s="104"/>
      <c r="AG55780" s="104"/>
      <c r="AK55780" s="104"/>
      <c r="AL55780" s="104"/>
      <c r="AO55780" s="104"/>
      <c r="AP55780" s="104"/>
    </row>
    <row r="55781" spans="21:42" ht="15" customHeight="1" x14ac:dyDescent="0.25">
      <c r="U55781" s="104"/>
      <c r="AB55781" s="104"/>
      <c r="AC55781" s="104"/>
      <c r="AF55781" s="104"/>
      <c r="AG55781" s="104"/>
      <c r="AK55781" s="104"/>
      <c r="AL55781" s="104"/>
      <c r="AO55781" s="104"/>
      <c r="AP55781" s="104"/>
    </row>
    <row r="55782" spans="21:42" ht="15" customHeight="1" x14ac:dyDescent="0.25">
      <c r="U55782" s="104"/>
      <c r="AB55782" s="104"/>
      <c r="AC55782" s="104"/>
      <c r="AF55782" s="104"/>
      <c r="AG55782" s="104"/>
      <c r="AK55782" s="104"/>
      <c r="AL55782" s="104"/>
      <c r="AO55782" s="104"/>
      <c r="AP55782" s="104"/>
    </row>
    <row r="55783" spans="21:42" ht="15" customHeight="1" x14ac:dyDescent="0.25">
      <c r="U55783" s="104"/>
      <c r="AB55783" s="104"/>
      <c r="AC55783" s="104"/>
      <c r="AF55783" s="104"/>
      <c r="AG55783" s="104"/>
      <c r="AK55783" s="104"/>
      <c r="AL55783" s="104"/>
      <c r="AO55783" s="104"/>
      <c r="AP55783" s="104"/>
    </row>
    <row r="55784" spans="21:42" ht="15" customHeight="1" x14ac:dyDescent="0.25">
      <c r="U55784" s="104"/>
      <c r="AB55784" s="104"/>
      <c r="AC55784" s="104"/>
      <c r="AF55784" s="104"/>
      <c r="AG55784" s="104"/>
      <c r="AK55784" s="104"/>
      <c r="AL55784" s="104"/>
      <c r="AO55784" s="104"/>
      <c r="AP55784" s="104"/>
    </row>
    <row r="55785" spans="21:42" ht="15" customHeight="1" x14ac:dyDescent="0.25">
      <c r="U55785" s="104"/>
      <c r="AB55785" s="104"/>
      <c r="AC55785" s="104"/>
      <c r="AF55785" s="104"/>
      <c r="AG55785" s="104"/>
      <c r="AK55785" s="104"/>
      <c r="AL55785" s="104"/>
      <c r="AO55785" s="104"/>
      <c r="AP55785" s="104"/>
    </row>
    <row r="55786" spans="21:42" ht="15" customHeight="1" x14ac:dyDescent="0.25">
      <c r="U55786" s="104"/>
      <c r="AB55786" s="104"/>
      <c r="AC55786" s="104"/>
      <c r="AF55786" s="104"/>
      <c r="AG55786" s="104"/>
      <c r="AK55786" s="104"/>
      <c r="AL55786" s="104"/>
      <c r="AO55786" s="104"/>
      <c r="AP55786" s="104"/>
    </row>
    <row r="55787" spans="21:42" ht="15" customHeight="1" x14ac:dyDescent="0.25">
      <c r="U55787" s="104"/>
      <c r="AB55787" s="104"/>
      <c r="AC55787" s="104"/>
      <c r="AF55787" s="104"/>
      <c r="AG55787" s="104"/>
      <c r="AK55787" s="104"/>
      <c r="AL55787" s="104"/>
      <c r="AO55787" s="104"/>
      <c r="AP55787" s="104"/>
    </row>
    <row r="55788" spans="21:42" ht="15" customHeight="1" x14ac:dyDescent="0.25">
      <c r="U55788" s="104"/>
      <c r="AB55788" s="104"/>
      <c r="AC55788" s="104"/>
      <c r="AF55788" s="104"/>
      <c r="AG55788" s="104"/>
      <c r="AK55788" s="104"/>
      <c r="AL55788" s="104"/>
      <c r="AO55788" s="104"/>
      <c r="AP55788" s="104"/>
    </row>
    <row r="55789" spans="21:42" ht="15" customHeight="1" x14ac:dyDescent="0.25">
      <c r="U55789" s="104"/>
      <c r="AB55789" s="104"/>
      <c r="AC55789" s="104"/>
      <c r="AF55789" s="104"/>
      <c r="AG55789" s="104"/>
      <c r="AK55789" s="104"/>
      <c r="AL55789" s="104"/>
      <c r="AO55789" s="104"/>
      <c r="AP55789" s="104"/>
    </row>
    <row r="55790" spans="21:42" ht="15" customHeight="1" x14ac:dyDescent="0.25">
      <c r="U55790" s="104"/>
      <c r="AB55790" s="104"/>
      <c r="AC55790" s="104"/>
      <c r="AF55790" s="104"/>
      <c r="AG55790" s="104"/>
      <c r="AK55790" s="104"/>
      <c r="AL55790" s="104"/>
      <c r="AO55790" s="104"/>
      <c r="AP55790" s="104"/>
    </row>
    <row r="55791" spans="21:42" ht="15" customHeight="1" x14ac:dyDescent="0.25">
      <c r="U55791" s="104"/>
      <c r="AB55791" s="104"/>
      <c r="AC55791" s="104"/>
      <c r="AF55791" s="104"/>
      <c r="AG55791" s="104"/>
      <c r="AK55791" s="104"/>
      <c r="AL55791" s="104"/>
      <c r="AO55791" s="104"/>
      <c r="AP55791" s="104"/>
    </row>
    <row r="55792" spans="21:42" ht="15" customHeight="1" x14ac:dyDescent="0.25">
      <c r="U55792" s="104"/>
      <c r="AB55792" s="104"/>
      <c r="AC55792" s="104"/>
      <c r="AF55792" s="104"/>
      <c r="AG55792" s="104"/>
      <c r="AK55792" s="104"/>
      <c r="AL55792" s="104"/>
      <c r="AO55792" s="104"/>
      <c r="AP55792" s="104"/>
    </row>
    <row r="55793" spans="21:42" ht="15" customHeight="1" x14ac:dyDescent="0.25">
      <c r="U55793" s="104"/>
      <c r="AB55793" s="104"/>
      <c r="AC55793" s="104"/>
      <c r="AF55793" s="104"/>
      <c r="AG55793" s="104"/>
      <c r="AK55793" s="104"/>
      <c r="AL55793" s="104"/>
      <c r="AO55793" s="104"/>
      <c r="AP55793" s="104"/>
    </row>
    <row r="55794" spans="21:42" ht="15" customHeight="1" x14ac:dyDescent="0.25">
      <c r="U55794" s="104"/>
      <c r="AB55794" s="104"/>
      <c r="AC55794" s="104"/>
      <c r="AF55794" s="104"/>
      <c r="AG55794" s="104"/>
      <c r="AK55794" s="104"/>
      <c r="AL55794" s="104"/>
      <c r="AO55794" s="104"/>
      <c r="AP55794" s="104"/>
    </row>
    <row r="55795" spans="21:42" ht="15" customHeight="1" x14ac:dyDescent="0.25">
      <c r="U55795" s="104"/>
      <c r="AB55795" s="104"/>
      <c r="AC55795" s="104"/>
      <c r="AF55795" s="104"/>
      <c r="AG55795" s="104"/>
      <c r="AK55795" s="104"/>
      <c r="AL55795" s="104"/>
      <c r="AO55795" s="104"/>
      <c r="AP55795" s="104"/>
    </row>
    <row r="55796" spans="21:42" ht="15" customHeight="1" x14ac:dyDescent="0.25">
      <c r="U55796" s="104"/>
      <c r="AB55796" s="104"/>
      <c r="AC55796" s="104"/>
      <c r="AF55796" s="104"/>
      <c r="AG55796" s="104"/>
      <c r="AK55796" s="104"/>
      <c r="AL55796" s="104"/>
      <c r="AO55796" s="104"/>
      <c r="AP55796" s="104"/>
    </row>
    <row r="55797" spans="21:42" ht="15" customHeight="1" x14ac:dyDescent="0.25">
      <c r="U55797" s="104"/>
      <c r="AB55797" s="104"/>
      <c r="AC55797" s="104"/>
      <c r="AF55797" s="104"/>
      <c r="AG55797" s="104"/>
      <c r="AK55797" s="104"/>
      <c r="AL55797" s="104"/>
      <c r="AO55797" s="104"/>
      <c r="AP55797" s="104"/>
    </row>
    <row r="55798" spans="21:42" ht="15" customHeight="1" x14ac:dyDescent="0.25">
      <c r="U55798" s="104"/>
      <c r="AB55798" s="104"/>
      <c r="AC55798" s="104"/>
      <c r="AF55798" s="104"/>
      <c r="AG55798" s="104"/>
      <c r="AK55798" s="104"/>
      <c r="AL55798" s="104"/>
      <c r="AO55798" s="104"/>
      <c r="AP55798" s="104"/>
    </row>
    <row r="55799" spans="21:42" ht="15" customHeight="1" x14ac:dyDescent="0.25">
      <c r="U55799" s="104"/>
      <c r="AB55799" s="104"/>
      <c r="AC55799" s="104"/>
      <c r="AF55799" s="104"/>
      <c r="AG55799" s="104"/>
      <c r="AK55799" s="104"/>
      <c r="AL55799" s="104"/>
      <c r="AO55799" s="104"/>
      <c r="AP55799" s="104"/>
    </row>
    <row r="55800" spans="21:42" ht="15" customHeight="1" x14ac:dyDescent="0.25">
      <c r="U55800" s="104"/>
      <c r="AB55800" s="104"/>
      <c r="AC55800" s="104"/>
      <c r="AF55800" s="104"/>
      <c r="AG55800" s="104"/>
      <c r="AK55800" s="104"/>
      <c r="AL55800" s="104"/>
      <c r="AO55800" s="104"/>
      <c r="AP55800" s="104"/>
    </row>
    <row r="55801" spans="21:42" ht="15" customHeight="1" x14ac:dyDescent="0.25">
      <c r="U55801" s="104"/>
      <c r="AB55801" s="104"/>
      <c r="AC55801" s="104"/>
      <c r="AF55801" s="104"/>
      <c r="AG55801" s="104"/>
      <c r="AK55801" s="104"/>
      <c r="AL55801" s="104"/>
      <c r="AO55801" s="104"/>
      <c r="AP55801" s="104"/>
    </row>
    <row r="55802" spans="21:42" ht="15" customHeight="1" x14ac:dyDescent="0.25">
      <c r="U55802" s="104"/>
      <c r="AB55802" s="104"/>
      <c r="AC55802" s="104"/>
      <c r="AF55802" s="104"/>
      <c r="AG55802" s="104"/>
      <c r="AK55802" s="104"/>
      <c r="AL55802" s="104"/>
      <c r="AO55802" s="104"/>
      <c r="AP55802" s="104"/>
    </row>
    <row r="55803" spans="21:42" ht="15" customHeight="1" x14ac:dyDescent="0.25">
      <c r="U55803" s="104"/>
      <c r="AB55803" s="104"/>
      <c r="AC55803" s="104"/>
      <c r="AF55803" s="104"/>
      <c r="AG55803" s="104"/>
      <c r="AK55803" s="104"/>
      <c r="AL55803" s="104"/>
      <c r="AO55803" s="104"/>
      <c r="AP55803" s="104"/>
    </row>
    <row r="55804" spans="21:42" ht="15" customHeight="1" x14ac:dyDescent="0.25">
      <c r="U55804" s="104"/>
      <c r="AB55804" s="104"/>
      <c r="AC55804" s="104"/>
      <c r="AF55804" s="104"/>
      <c r="AG55804" s="104"/>
      <c r="AK55804" s="104"/>
      <c r="AL55804" s="104"/>
      <c r="AO55804" s="104"/>
      <c r="AP55804" s="104"/>
    </row>
    <row r="55805" spans="21:42" ht="15" customHeight="1" x14ac:dyDescent="0.25">
      <c r="U55805" s="104"/>
      <c r="AB55805" s="104"/>
      <c r="AC55805" s="104"/>
      <c r="AF55805" s="104"/>
      <c r="AG55805" s="104"/>
      <c r="AK55805" s="104"/>
      <c r="AL55805" s="104"/>
      <c r="AO55805" s="104"/>
      <c r="AP55805" s="104"/>
    </row>
    <row r="55806" spans="21:42" ht="15" customHeight="1" x14ac:dyDescent="0.25">
      <c r="U55806" s="104"/>
      <c r="AB55806" s="104"/>
      <c r="AC55806" s="104"/>
      <c r="AF55806" s="104"/>
      <c r="AG55806" s="104"/>
      <c r="AK55806" s="104"/>
      <c r="AL55806" s="104"/>
      <c r="AO55806" s="104"/>
      <c r="AP55806" s="104"/>
    </row>
    <row r="55807" spans="21:42" ht="15" customHeight="1" x14ac:dyDescent="0.25">
      <c r="U55807" s="104"/>
      <c r="AB55807" s="104"/>
      <c r="AC55807" s="104"/>
      <c r="AF55807" s="104"/>
      <c r="AG55807" s="104"/>
      <c r="AK55807" s="104"/>
      <c r="AL55807" s="104"/>
      <c r="AO55807" s="104"/>
      <c r="AP55807" s="104"/>
    </row>
    <row r="55808" spans="21:42" ht="15" customHeight="1" x14ac:dyDescent="0.25">
      <c r="U55808" s="104"/>
      <c r="AB55808" s="104"/>
      <c r="AC55808" s="104"/>
      <c r="AF55808" s="104"/>
      <c r="AG55808" s="104"/>
      <c r="AK55808" s="104"/>
      <c r="AL55808" s="104"/>
      <c r="AO55808" s="104"/>
      <c r="AP55808" s="104"/>
    </row>
    <row r="55809" spans="21:42" ht="15" customHeight="1" x14ac:dyDescent="0.25">
      <c r="U55809" s="104"/>
      <c r="AB55809" s="104"/>
      <c r="AC55809" s="104"/>
      <c r="AF55809" s="104"/>
      <c r="AG55809" s="104"/>
      <c r="AK55809" s="104"/>
      <c r="AL55809" s="104"/>
      <c r="AO55809" s="104"/>
      <c r="AP55809" s="104"/>
    </row>
    <row r="55810" spans="21:42" ht="15" customHeight="1" x14ac:dyDescent="0.25">
      <c r="U55810" s="104"/>
      <c r="AB55810" s="104"/>
      <c r="AC55810" s="104"/>
      <c r="AF55810" s="104"/>
      <c r="AG55810" s="104"/>
      <c r="AK55810" s="104"/>
      <c r="AL55810" s="104"/>
      <c r="AO55810" s="104"/>
      <c r="AP55810" s="104"/>
    </row>
    <row r="55811" spans="21:42" ht="15" customHeight="1" x14ac:dyDescent="0.25">
      <c r="U55811" s="104"/>
      <c r="AB55811" s="104"/>
      <c r="AC55811" s="104"/>
      <c r="AF55811" s="104"/>
      <c r="AG55811" s="104"/>
      <c r="AK55811" s="104"/>
      <c r="AL55811" s="104"/>
      <c r="AO55811" s="104"/>
      <c r="AP55811" s="104"/>
    </row>
    <row r="55812" spans="21:42" ht="15" customHeight="1" x14ac:dyDescent="0.25">
      <c r="U55812" s="104"/>
      <c r="AB55812" s="104"/>
      <c r="AC55812" s="104"/>
      <c r="AF55812" s="104"/>
      <c r="AG55812" s="104"/>
      <c r="AK55812" s="104"/>
      <c r="AL55812" s="104"/>
      <c r="AO55812" s="104"/>
      <c r="AP55812" s="104"/>
    </row>
    <row r="55813" spans="21:42" ht="15" customHeight="1" x14ac:dyDescent="0.25">
      <c r="U55813" s="104"/>
      <c r="AB55813" s="104"/>
      <c r="AC55813" s="104"/>
      <c r="AF55813" s="104"/>
      <c r="AG55813" s="104"/>
      <c r="AK55813" s="104"/>
      <c r="AL55813" s="104"/>
      <c r="AO55813" s="104"/>
      <c r="AP55813" s="104"/>
    </row>
    <row r="55814" spans="21:42" ht="15" customHeight="1" x14ac:dyDescent="0.25">
      <c r="U55814" s="104"/>
      <c r="AB55814" s="104"/>
      <c r="AC55814" s="104"/>
      <c r="AF55814" s="104"/>
      <c r="AG55814" s="104"/>
      <c r="AK55814" s="104"/>
      <c r="AL55814" s="104"/>
      <c r="AO55814" s="104"/>
      <c r="AP55814" s="104"/>
    </row>
    <row r="55815" spans="21:42" ht="15" customHeight="1" x14ac:dyDescent="0.25">
      <c r="U55815" s="104"/>
      <c r="AB55815" s="104"/>
      <c r="AC55815" s="104"/>
      <c r="AF55815" s="104"/>
      <c r="AG55815" s="104"/>
      <c r="AK55815" s="104"/>
      <c r="AL55815" s="104"/>
      <c r="AO55815" s="104"/>
      <c r="AP55815" s="104"/>
    </row>
    <row r="55816" spans="21:42" ht="15" customHeight="1" x14ac:dyDescent="0.25">
      <c r="U55816" s="104"/>
      <c r="AB55816" s="104"/>
      <c r="AC55816" s="104"/>
      <c r="AF55816" s="104"/>
      <c r="AG55816" s="104"/>
      <c r="AK55816" s="104"/>
      <c r="AL55816" s="104"/>
      <c r="AO55816" s="104"/>
      <c r="AP55816" s="104"/>
    </row>
    <row r="55817" spans="21:42" ht="15" customHeight="1" x14ac:dyDescent="0.25">
      <c r="U55817" s="104"/>
      <c r="AB55817" s="104"/>
      <c r="AC55817" s="104"/>
      <c r="AF55817" s="104"/>
      <c r="AG55817" s="104"/>
      <c r="AK55817" s="104"/>
      <c r="AL55817" s="104"/>
      <c r="AO55817" s="104"/>
      <c r="AP55817" s="104"/>
    </row>
    <row r="55818" spans="21:42" ht="15" customHeight="1" x14ac:dyDescent="0.25">
      <c r="U55818" s="104"/>
      <c r="AB55818" s="104"/>
      <c r="AC55818" s="104"/>
      <c r="AF55818" s="104"/>
      <c r="AG55818" s="104"/>
      <c r="AK55818" s="104"/>
      <c r="AL55818" s="104"/>
      <c r="AO55818" s="104"/>
      <c r="AP55818" s="104"/>
    </row>
    <row r="55819" spans="21:42" ht="15" customHeight="1" x14ac:dyDescent="0.25">
      <c r="U55819" s="104"/>
      <c r="AB55819" s="104"/>
      <c r="AC55819" s="104"/>
      <c r="AF55819" s="104"/>
      <c r="AG55819" s="104"/>
      <c r="AK55819" s="104"/>
      <c r="AL55819" s="104"/>
      <c r="AO55819" s="104"/>
      <c r="AP55819" s="104"/>
    </row>
    <row r="55820" spans="21:42" ht="15" customHeight="1" x14ac:dyDescent="0.25">
      <c r="U55820" s="104"/>
      <c r="AB55820" s="104"/>
      <c r="AC55820" s="104"/>
      <c r="AF55820" s="104"/>
      <c r="AG55820" s="104"/>
      <c r="AK55820" s="104"/>
      <c r="AL55820" s="104"/>
      <c r="AO55820" s="104"/>
      <c r="AP55820" s="104"/>
    </row>
    <row r="55821" spans="21:42" ht="15" customHeight="1" x14ac:dyDescent="0.25">
      <c r="U55821" s="104"/>
      <c r="AB55821" s="104"/>
      <c r="AC55821" s="104"/>
      <c r="AF55821" s="104"/>
      <c r="AG55821" s="104"/>
      <c r="AK55821" s="104"/>
      <c r="AL55821" s="104"/>
      <c r="AO55821" s="104"/>
      <c r="AP55821" s="104"/>
    </row>
    <row r="55822" spans="21:42" ht="15" customHeight="1" x14ac:dyDescent="0.25">
      <c r="U55822" s="104"/>
      <c r="AB55822" s="104"/>
      <c r="AC55822" s="104"/>
      <c r="AF55822" s="104"/>
      <c r="AG55822" s="104"/>
      <c r="AK55822" s="104"/>
      <c r="AL55822" s="104"/>
      <c r="AO55822" s="104"/>
      <c r="AP55822" s="104"/>
    </row>
    <row r="55823" spans="21:42" ht="15" customHeight="1" x14ac:dyDescent="0.25">
      <c r="U55823" s="104"/>
      <c r="AB55823" s="104"/>
      <c r="AC55823" s="104"/>
      <c r="AF55823" s="104"/>
      <c r="AG55823" s="104"/>
      <c r="AK55823" s="104"/>
      <c r="AL55823" s="104"/>
      <c r="AO55823" s="104"/>
      <c r="AP55823" s="104"/>
    </row>
    <row r="55824" spans="21:42" ht="15" customHeight="1" x14ac:dyDescent="0.25">
      <c r="U55824" s="104"/>
      <c r="AB55824" s="104"/>
      <c r="AC55824" s="104"/>
      <c r="AF55824" s="104"/>
      <c r="AG55824" s="104"/>
      <c r="AK55824" s="104"/>
      <c r="AL55824" s="104"/>
      <c r="AO55824" s="104"/>
      <c r="AP55824" s="104"/>
    </row>
    <row r="55825" spans="21:42" ht="15" customHeight="1" x14ac:dyDescent="0.25">
      <c r="U55825" s="104"/>
      <c r="AB55825" s="104"/>
      <c r="AC55825" s="104"/>
      <c r="AF55825" s="104"/>
      <c r="AG55825" s="104"/>
      <c r="AK55825" s="104"/>
      <c r="AL55825" s="104"/>
      <c r="AO55825" s="104"/>
      <c r="AP55825" s="104"/>
    </row>
    <row r="55826" spans="21:42" ht="15" customHeight="1" x14ac:dyDescent="0.25">
      <c r="U55826" s="104"/>
      <c r="AB55826" s="104"/>
      <c r="AC55826" s="104"/>
      <c r="AF55826" s="104"/>
      <c r="AG55826" s="104"/>
      <c r="AK55826" s="104"/>
      <c r="AL55826" s="104"/>
      <c r="AO55826" s="104"/>
      <c r="AP55826" s="104"/>
    </row>
    <row r="55827" spans="21:42" ht="15" customHeight="1" x14ac:dyDescent="0.25">
      <c r="U55827" s="104"/>
      <c r="AB55827" s="104"/>
      <c r="AC55827" s="104"/>
      <c r="AF55827" s="104"/>
      <c r="AG55827" s="104"/>
      <c r="AK55827" s="104"/>
      <c r="AL55827" s="104"/>
      <c r="AO55827" s="104"/>
      <c r="AP55827" s="104"/>
    </row>
    <row r="55828" spans="21:42" ht="15" customHeight="1" x14ac:dyDescent="0.25">
      <c r="U55828" s="104"/>
      <c r="AB55828" s="104"/>
      <c r="AC55828" s="104"/>
      <c r="AF55828" s="104"/>
      <c r="AG55828" s="104"/>
      <c r="AK55828" s="104"/>
      <c r="AL55828" s="104"/>
      <c r="AO55828" s="104"/>
      <c r="AP55828" s="104"/>
    </row>
    <row r="55829" spans="21:42" ht="15" customHeight="1" x14ac:dyDescent="0.25">
      <c r="U55829" s="104"/>
      <c r="AB55829" s="104"/>
      <c r="AC55829" s="104"/>
      <c r="AF55829" s="104"/>
      <c r="AG55829" s="104"/>
      <c r="AK55829" s="104"/>
      <c r="AL55829" s="104"/>
      <c r="AO55829" s="104"/>
      <c r="AP55829" s="104"/>
    </row>
    <row r="55830" spans="21:42" ht="15" customHeight="1" x14ac:dyDescent="0.25">
      <c r="U55830" s="104"/>
      <c r="AB55830" s="104"/>
      <c r="AC55830" s="104"/>
      <c r="AF55830" s="104"/>
      <c r="AG55830" s="104"/>
      <c r="AK55830" s="104"/>
      <c r="AL55830" s="104"/>
      <c r="AO55830" s="104"/>
      <c r="AP55830" s="104"/>
    </row>
    <row r="55831" spans="21:42" ht="15" customHeight="1" x14ac:dyDescent="0.25">
      <c r="U55831" s="104"/>
      <c r="AB55831" s="104"/>
      <c r="AC55831" s="104"/>
      <c r="AF55831" s="104"/>
      <c r="AG55831" s="104"/>
      <c r="AK55831" s="104"/>
      <c r="AL55831" s="104"/>
      <c r="AO55831" s="104"/>
      <c r="AP55831" s="104"/>
    </row>
    <row r="55832" spans="21:42" ht="15" customHeight="1" x14ac:dyDescent="0.25">
      <c r="U55832" s="104"/>
      <c r="AB55832" s="104"/>
      <c r="AC55832" s="104"/>
      <c r="AF55832" s="104"/>
      <c r="AG55832" s="104"/>
      <c r="AK55832" s="104"/>
      <c r="AL55832" s="104"/>
      <c r="AO55832" s="104"/>
      <c r="AP55832" s="104"/>
    </row>
    <row r="55833" spans="21:42" ht="15" customHeight="1" x14ac:dyDescent="0.25">
      <c r="U55833" s="104"/>
      <c r="AB55833" s="104"/>
      <c r="AC55833" s="104"/>
      <c r="AF55833" s="104"/>
      <c r="AG55833" s="104"/>
      <c r="AK55833" s="104"/>
      <c r="AL55833" s="104"/>
      <c r="AO55833" s="104"/>
      <c r="AP55833" s="104"/>
    </row>
    <row r="55834" spans="21:42" ht="15" customHeight="1" x14ac:dyDescent="0.25">
      <c r="U55834" s="104"/>
      <c r="AB55834" s="104"/>
      <c r="AC55834" s="104"/>
      <c r="AF55834" s="104"/>
      <c r="AG55834" s="104"/>
      <c r="AK55834" s="104"/>
      <c r="AL55834" s="104"/>
      <c r="AO55834" s="104"/>
      <c r="AP55834" s="104"/>
    </row>
    <row r="55835" spans="21:42" ht="15" customHeight="1" x14ac:dyDescent="0.25">
      <c r="U55835" s="104"/>
      <c r="AB55835" s="104"/>
      <c r="AC55835" s="104"/>
      <c r="AF55835" s="104"/>
      <c r="AG55835" s="104"/>
      <c r="AK55835" s="104"/>
      <c r="AL55835" s="104"/>
      <c r="AO55835" s="104"/>
      <c r="AP55835" s="104"/>
    </row>
    <row r="55836" spans="21:42" ht="15" customHeight="1" x14ac:dyDescent="0.25">
      <c r="U55836" s="104"/>
      <c r="AB55836" s="104"/>
      <c r="AC55836" s="104"/>
      <c r="AF55836" s="104"/>
      <c r="AG55836" s="104"/>
      <c r="AK55836" s="104"/>
      <c r="AL55836" s="104"/>
      <c r="AO55836" s="104"/>
      <c r="AP55836" s="104"/>
    </row>
    <row r="55837" spans="21:42" ht="15" customHeight="1" x14ac:dyDescent="0.25">
      <c r="U55837" s="104"/>
      <c r="AB55837" s="104"/>
      <c r="AC55837" s="104"/>
      <c r="AF55837" s="104"/>
      <c r="AG55837" s="104"/>
      <c r="AK55837" s="104"/>
      <c r="AL55837" s="104"/>
      <c r="AO55837" s="104"/>
      <c r="AP55837" s="104"/>
    </row>
    <row r="55838" spans="21:42" ht="15" customHeight="1" x14ac:dyDescent="0.25">
      <c r="U55838" s="104"/>
      <c r="AB55838" s="104"/>
      <c r="AC55838" s="104"/>
      <c r="AF55838" s="104"/>
      <c r="AG55838" s="104"/>
      <c r="AK55838" s="104"/>
      <c r="AL55838" s="104"/>
      <c r="AO55838" s="104"/>
      <c r="AP55838" s="104"/>
    </row>
    <row r="55839" spans="21:42" ht="15" customHeight="1" x14ac:dyDescent="0.25">
      <c r="U55839" s="104"/>
      <c r="AB55839" s="104"/>
      <c r="AC55839" s="104"/>
      <c r="AF55839" s="104"/>
      <c r="AG55839" s="104"/>
      <c r="AK55839" s="104"/>
      <c r="AL55839" s="104"/>
      <c r="AO55839" s="104"/>
      <c r="AP55839" s="104"/>
    </row>
    <row r="55840" spans="21:42" ht="15" customHeight="1" x14ac:dyDescent="0.25">
      <c r="U55840" s="104"/>
      <c r="AB55840" s="104"/>
      <c r="AC55840" s="104"/>
      <c r="AF55840" s="104"/>
      <c r="AG55840" s="104"/>
      <c r="AK55840" s="104"/>
      <c r="AL55840" s="104"/>
      <c r="AO55840" s="104"/>
      <c r="AP55840" s="104"/>
    </row>
    <row r="55841" spans="21:42" ht="15" customHeight="1" x14ac:dyDescent="0.25">
      <c r="U55841" s="104"/>
      <c r="AB55841" s="104"/>
      <c r="AC55841" s="104"/>
      <c r="AF55841" s="104"/>
      <c r="AG55841" s="104"/>
      <c r="AK55841" s="104"/>
      <c r="AL55841" s="104"/>
      <c r="AO55841" s="104"/>
      <c r="AP55841" s="104"/>
    </row>
    <row r="55842" spans="21:42" ht="15" customHeight="1" x14ac:dyDescent="0.25">
      <c r="U55842" s="104"/>
      <c r="AB55842" s="104"/>
      <c r="AC55842" s="104"/>
      <c r="AF55842" s="104"/>
      <c r="AG55842" s="104"/>
      <c r="AK55842" s="104"/>
      <c r="AL55842" s="104"/>
      <c r="AO55842" s="104"/>
      <c r="AP55842" s="104"/>
    </row>
    <row r="55843" spans="21:42" ht="15" customHeight="1" x14ac:dyDescent="0.25">
      <c r="U55843" s="104"/>
      <c r="AB55843" s="104"/>
      <c r="AC55843" s="104"/>
      <c r="AF55843" s="104"/>
      <c r="AG55843" s="104"/>
      <c r="AK55843" s="104"/>
      <c r="AL55843" s="104"/>
      <c r="AO55843" s="104"/>
      <c r="AP55843" s="104"/>
    </row>
    <row r="55844" spans="21:42" ht="15" customHeight="1" x14ac:dyDescent="0.25">
      <c r="U55844" s="104"/>
      <c r="AB55844" s="104"/>
      <c r="AC55844" s="104"/>
      <c r="AF55844" s="104"/>
      <c r="AG55844" s="104"/>
      <c r="AK55844" s="104"/>
      <c r="AL55844" s="104"/>
      <c r="AO55844" s="104"/>
      <c r="AP55844" s="104"/>
    </row>
    <row r="55845" spans="21:42" ht="15" customHeight="1" x14ac:dyDescent="0.25">
      <c r="U55845" s="104"/>
      <c r="AB55845" s="104"/>
      <c r="AC55845" s="104"/>
      <c r="AF55845" s="104"/>
      <c r="AG55845" s="104"/>
      <c r="AK55845" s="104"/>
      <c r="AL55845" s="104"/>
      <c r="AO55845" s="104"/>
      <c r="AP55845" s="104"/>
    </row>
    <row r="55846" spans="21:42" ht="15" customHeight="1" x14ac:dyDescent="0.25">
      <c r="U55846" s="104"/>
      <c r="AB55846" s="104"/>
      <c r="AC55846" s="104"/>
      <c r="AF55846" s="104"/>
      <c r="AG55846" s="104"/>
      <c r="AK55846" s="104"/>
      <c r="AL55846" s="104"/>
      <c r="AO55846" s="104"/>
      <c r="AP55846" s="104"/>
    </row>
    <row r="55847" spans="21:42" ht="15" customHeight="1" x14ac:dyDescent="0.25">
      <c r="U55847" s="104"/>
      <c r="AB55847" s="104"/>
      <c r="AC55847" s="104"/>
      <c r="AF55847" s="104"/>
      <c r="AG55847" s="104"/>
      <c r="AK55847" s="104"/>
      <c r="AL55847" s="104"/>
      <c r="AO55847" s="104"/>
      <c r="AP55847" s="104"/>
    </row>
    <row r="55848" spans="21:42" ht="15" customHeight="1" x14ac:dyDescent="0.25">
      <c r="U55848" s="104"/>
      <c r="AB55848" s="104"/>
      <c r="AC55848" s="104"/>
      <c r="AF55848" s="104"/>
      <c r="AG55848" s="104"/>
      <c r="AK55848" s="104"/>
      <c r="AL55848" s="104"/>
      <c r="AO55848" s="104"/>
      <c r="AP55848" s="104"/>
    </row>
    <row r="55849" spans="21:42" ht="15" customHeight="1" x14ac:dyDescent="0.25">
      <c r="U55849" s="104"/>
      <c r="AB55849" s="104"/>
      <c r="AC55849" s="104"/>
      <c r="AF55849" s="104"/>
      <c r="AG55849" s="104"/>
      <c r="AK55849" s="104"/>
      <c r="AL55849" s="104"/>
      <c r="AO55849" s="104"/>
      <c r="AP55849" s="104"/>
    </row>
    <row r="55850" spans="21:42" ht="15" customHeight="1" x14ac:dyDescent="0.25">
      <c r="U55850" s="104"/>
      <c r="AB55850" s="104"/>
      <c r="AC55850" s="104"/>
      <c r="AF55850" s="104"/>
      <c r="AG55850" s="104"/>
      <c r="AK55850" s="104"/>
      <c r="AL55850" s="104"/>
      <c r="AO55850" s="104"/>
      <c r="AP55850" s="104"/>
    </row>
    <row r="55851" spans="21:42" ht="15" customHeight="1" x14ac:dyDescent="0.25">
      <c r="U55851" s="104"/>
      <c r="AB55851" s="104"/>
      <c r="AC55851" s="104"/>
      <c r="AF55851" s="104"/>
      <c r="AG55851" s="104"/>
      <c r="AK55851" s="104"/>
      <c r="AL55851" s="104"/>
      <c r="AO55851" s="104"/>
      <c r="AP55851" s="104"/>
    </row>
    <row r="55852" spans="21:42" ht="15" customHeight="1" x14ac:dyDescent="0.25">
      <c r="U55852" s="104"/>
      <c r="AB55852" s="104"/>
      <c r="AC55852" s="104"/>
      <c r="AF55852" s="104"/>
      <c r="AG55852" s="104"/>
      <c r="AK55852" s="104"/>
      <c r="AL55852" s="104"/>
      <c r="AO55852" s="104"/>
      <c r="AP55852" s="104"/>
    </row>
    <row r="55853" spans="21:42" ht="15" customHeight="1" x14ac:dyDescent="0.25">
      <c r="U55853" s="104"/>
      <c r="AB55853" s="104"/>
      <c r="AC55853" s="104"/>
      <c r="AF55853" s="104"/>
      <c r="AG55853" s="104"/>
      <c r="AK55853" s="104"/>
      <c r="AL55853" s="104"/>
      <c r="AO55853" s="104"/>
      <c r="AP55853" s="104"/>
    </row>
    <row r="55854" spans="21:42" ht="15" customHeight="1" x14ac:dyDescent="0.25">
      <c r="U55854" s="104"/>
      <c r="AB55854" s="104"/>
      <c r="AC55854" s="104"/>
      <c r="AF55854" s="104"/>
      <c r="AG55854" s="104"/>
      <c r="AK55854" s="104"/>
      <c r="AL55854" s="104"/>
      <c r="AO55854" s="104"/>
      <c r="AP55854" s="104"/>
    </row>
    <row r="55855" spans="21:42" ht="15" customHeight="1" x14ac:dyDescent="0.25">
      <c r="U55855" s="104"/>
      <c r="AB55855" s="104"/>
      <c r="AC55855" s="104"/>
      <c r="AF55855" s="104"/>
      <c r="AG55855" s="104"/>
      <c r="AK55855" s="104"/>
      <c r="AL55855" s="104"/>
      <c r="AO55855" s="104"/>
      <c r="AP55855" s="104"/>
    </row>
    <row r="55856" spans="21:42" ht="15" customHeight="1" x14ac:dyDescent="0.25">
      <c r="U55856" s="104"/>
      <c r="AB55856" s="104"/>
      <c r="AC55856" s="104"/>
      <c r="AF55856" s="104"/>
      <c r="AG55856" s="104"/>
      <c r="AK55856" s="104"/>
      <c r="AL55856" s="104"/>
      <c r="AO55856" s="104"/>
      <c r="AP55856" s="104"/>
    </row>
    <row r="55857" spans="21:42" ht="15" customHeight="1" x14ac:dyDescent="0.25">
      <c r="U55857" s="104"/>
      <c r="AB55857" s="104"/>
      <c r="AC55857" s="104"/>
      <c r="AF55857" s="104"/>
      <c r="AG55857" s="104"/>
      <c r="AK55857" s="104"/>
      <c r="AL55857" s="104"/>
      <c r="AO55857" s="104"/>
      <c r="AP55857" s="104"/>
    </row>
    <row r="55858" spans="21:42" ht="15" customHeight="1" x14ac:dyDescent="0.25">
      <c r="U55858" s="104"/>
      <c r="AB55858" s="104"/>
      <c r="AC55858" s="104"/>
      <c r="AF55858" s="104"/>
      <c r="AG55858" s="104"/>
      <c r="AK55858" s="104"/>
      <c r="AL55858" s="104"/>
      <c r="AO55858" s="104"/>
      <c r="AP55858" s="104"/>
    </row>
    <row r="55859" spans="21:42" ht="15" customHeight="1" x14ac:dyDescent="0.25">
      <c r="U55859" s="104"/>
      <c r="AB55859" s="104"/>
      <c r="AC55859" s="104"/>
      <c r="AF55859" s="104"/>
      <c r="AG55859" s="104"/>
      <c r="AK55859" s="104"/>
      <c r="AL55859" s="104"/>
      <c r="AO55859" s="104"/>
      <c r="AP55859" s="104"/>
    </row>
    <row r="55860" spans="21:42" ht="15" customHeight="1" x14ac:dyDescent="0.25">
      <c r="U55860" s="104"/>
      <c r="AB55860" s="104"/>
      <c r="AC55860" s="104"/>
      <c r="AF55860" s="104"/>
      <c r="AG55860" s="104"/>
      <c r="AK55860" s="104"/>
      <c r="AL55860" s="104"/>
      <c r="AO55860" s="104"/>
      <c r="AP55860" s="104"/>
    </row>
    <row r="55861" spans="21:42" ht="15" customHeight="1" x14ac:dyDescent="0.25">
      <c r="U55861" s="104"/>
      <c r="AB55861" s="104"/>
      <c r="AC55861" s="104"/>
      <c r="AF55861" s="104"/>
      <c r="AG55861" s="104"/>
      <c r="AK55861" s="104"/>
      <c r="AL55861" s="104"/>
      <c r="AO55861" s="104"/>
      <c r="AP55861" s="104"/>
    </row>
    <row r="55862" spans="21:42" ht="15" customHeight="1" x14ac:dyDescent="0.25">
      <c r="U55862" s="104"/>
      <c r="AB55862" s="104"/>
      <c r="AC55862" s="104"/>
      <c r="AF55862" s="104"/>
      <c r="AG55862" s="104"/>
      <c r="AK55862" s="104"/>
      <c r="AL55862" s="104"/>
      <c r="AO55862" s="104"/>
      <c r="AP55862" s="104"/>
    </row>
    <row r="55863" spans="21:42" ht="15" customHeight="1" x14ac:dyDescent="0.25">
      <c r="U55863" s="104"/>
      <c r="AB55863" s="104"/>
      <c r="AC55863" s="104"/>
      <c r="AF55863" s="104"/>
      <c r="AG55863" s="104"/>
      <c r="AK55863" s="104"/>
      <c r="AL55863" s="104"/>
      <c r="AO55863" s="104"/>
      <c r="AP55863" s="104"/>
    </row>
    <row r="55864" spans="21:42" ht="15" customHeight="1" x14ac:dyDescent="0.25">
      <c r="U55864" s="104"/>
      <c r="AB55864" s="104"/>
      <c r="AC55864" s="104"/>
      <c r="AF55864" s="104"/>
      <c r="AG55864" s="104"/>
      <c r="AK55864" s="104"/>
      <c r="AL55864" s="104"/>
      <c r="AO55864" s="104"/>
      <c r="AP55864" s="104"/>
    </row>
    <row r="55865" spans="21:42" ht="15" customHeight="1" x14ac:dyDescent="0.25">
      <c r="U55865" s="104"/>
      <c r="AB55865" s="104"/>
      <c r="AC55865" s="104"/>
      <c r="AF55865" s="104"/>
      <c r="AG55865" s="104"/>
      <c r="AK55865" s="104"/>
      <c r="AL55865" s="104"/>
      <c r="AO55865" s="104"/>
      <c r="AP55865" s="104"/>
    </row>
    <row r="55866" spans="21:42" ht="15" customHeight="1" x14ac:dyDescent="0.25">
      <c r="U55866" s="104"/>
      <c r="AB55866" s="104"/>
      <c r="AC55866" s="104"/>
      <c r="AF55866" s="104"/>
      <c r="AG55866" s="104"/>
      <c r="AK55866" s="104"/>
      <c r="AL55866" s="104"/>
      <c r="AO55866" s="104"/>
      <c r="AP55866" s="104"/>
    </row>
    <row r="55867" spans="21:42" ht="15" customHeight="1" x14ac:dyDescent="0.25">
      <c r="U55867" s="104"/>
      <c r="AB55867" s="104"/>
      <c r="AC55867" s="104"/>
      <c r="AF55867" s="104"/>
      <c r="AG55867" s="104"/>
      <c r="AK55867" s="104"/>
      <c r="AL55867" s="104"/>
      <c r="AO55867" s="104"/>
      <c r="AP55867" s="104"/>
    </row>
    <row r="55868" spans="21:42" ht="15" customHeight="1" x14ac:dyDescent="0.25">
      <c r="U55868" s="104"/>
      <c r="AB55868" s="104"/>
      <c r="AC55868" s="104"/>
      <c r="AF55868" s="104"/>
      <c r="AG55868" s="104"/>
      <c r="AK55868" s="104"/>
      <c r="AL55868" s="104"/>
      <c r="AO55868" s="104"/>
      <c r="AP55868" s="104"/>
    </row>
    <row r="55869" spans="21:42" ht="15" customHeight="1" x14ac:dyDescent="0.25">
      <c r="U55869" s="104"/>
      <c r="AB55869" s="104"/>
      <c r="AC55869" s="104"/>
      <c r="AF55869" s="104"/>
      <c r="AG55869" s="104"/>
      <c r="AK55869" s="104"/>
      <c r="AL55869" s="104"/>
      <c r="AO55869" s="104"/>
      <c r="AP55869" s="104"/>
    </row>
    <row r="55870" spans="21:42" ht="15" customHeight="1" x14ac:dyDescent="0.25">
      <c r="U55870" s="104"/>
      <c r="AB55870" s="104"/>
      <c r="AC55870" s="104"/>
      <c r="AF55870" s="104"/>
      <c r="AG55870" s="104"/>
      <c r="AK55870" s="104"/>
      <c r="AL55870" s="104"/>
      <c r="AO55870" s="104"/>
      <c r="AP55870" s="104"/>
    </row>
    <row r="55871" spans="21:42" ht="15" customHeight="1" x14ac:dyDescent="0.25">
      <c r="U55871" s="104"/>
      <c r="AB55871" s="104"/>
      <c r="AC55871" s="104"/>
      <c r="AF55871" s="104"/>
      <c r="AG55871" s="104"/>
      <c r="AK55871" s="104"/>
      <c r="AL55871" s="104"/>
      <c r="AO55871" s="104"/>
      <c r="AP55871" s="104"/>
    </row>
    <row r="55872" spans="21:42" ht="15" customHeight="1" x14ac:dyDescent="0.25">
      <c r="U55872" s="104"/>
      <c r="AB55872" s="104"/>
      <c r="AC55872" s="104"/>
      <c r="AF55872" s="104"/>
      <c r="AG55872" s="104"/>
      <c r="AK55872" s="104"/>
      <c r="AL55872" s="104"/>
      <c r="AO55872" s="104"/>
      <c r="AP55872" s="104"/>
    </row>
    <row r="55873" spans="21:42" ht="15" customHeight="1" x14ac:dyDescent="0.25">
      <c r="U55873" s="104"/>
      <c r="AB55873" s="104"/>
      <c r="AC55873" s="104"/>
      <c r="AF55873" s="104"/>
      <c r="AG55873" s="104"/>
      <c r="AK55873" s="104"/>
      <c r="AL55873" s="104"/>
      <c r="AO55873" s="104"/>
      <c r="AP55873" s="104"/>
    </row>
    <row r="55874" spans="21:42" ht="15" customHeight="1" x14ac:dyDescent="0.25">
      <c r="U55874" s="104"/>
      <c r="AB55874" s="104"/>
      <c r="AC55874" s="104"/>
      <c r="AF55874" s="104"/>
      <c r="AG55874" s="104"/>
      <c r="AK55874" s="104"/>
      <c r="AL55874" s="104"/>
      <c r="AO55874" s="104"/>
      <c r="AP55874" s="104"/>
    </row>
    <row r="55875" spans="21:42" ht="15" customHeight="1" x14ac:dyDescent="0.25">
      <c r="U55875" s="104"/>
      <c r="AB55875" s="104"/>
      <c r="AC55875" s="104"/>
      <c r="AF55875" s="104"/>
      <c r="AG55875" s="104"/>
      <c r="AK55875" s="104"/>
      <c r="AL55875" s="104"/>
      <c r="AO55875" s="104"/>
      <c r="AP55875" s="104"/>
    </row>
    <row r="55876" spans="21:42" ht="15" customHeight="1" x14ac:dyDescent="0.25">
      <c r="U55876" s="104"/>
      <c r="AB55876" s="104"/>
      <c r="AC55876" s="104"/>
      <c r="AF55876" s="104"/>
      <c r="AG55876" s="104"/>
      <c r="AK55876" s="104"/>
      <c r="AL55876" s="104"/>
      <c r="AO55876" s="104"/>
      <c r="AP55876" s="104"/>
    </row>
    <row r="55877" spans="21:42" ht="15" customHeight="1" x14ac:dyDescent="0.25">
      <c r="U55877" s="104"/>
      <c r="AB55877" s="104"/>
      <c r="AC55877" s="104"/>
      <c r="AF55877" s="104"/>
      <c r="AG55877" s="104"/>
      <c r="AK55877" s="104"/>
      <c r="AL55877" s="104"/>
      <c r="AO55877" s="104"/>
      <c r="AP55877" s="104"/>
    </row>
    <row r="55878" spans="21:42" ht="15" customHeight="1" x14ac:dyDescent="0.25">
      <c r="U55878" s="104"/>
      <c r="AB55878" s="104"/>
      <c r="AC55878" s="104"/>
      <c r="AF55878" s="104"/>
      <c r="AG55878" s="104"/>
      <c r="AK55878" s="104"/>
      <c r="AL55878" s="104"/>
      <c r="AO55878" s="104"/>
      <c r="AP55878" s="104"/>
    </row>
    <row r="55879" spans="21:42" ht="15" customHeight="1" x14ac:dyDescent="0.25">
      <c r="U55879" s="104"/>
      <c r="AB55879" s="104"/>
      <c r="AC55879" s="104"/>
      <c r="AF55879" s="104"/>
      <c r="AG55879" s="104"/>
      <c r="AK55879" s="104"/>
      <c r="AL55879" s="104"/>
      <c r="AO55879" s="104"/>
      <c r="AP55879" s="104"/>
    </row>
    <row r="55880" spans="21:42" ht="15" customHeight="1" x14ac:dyDescent="0.25">
      <c r="U55880" s="104"/>
      <c r="AB55880" s="104"/>
      <c r="AC55880" s="104"/>
      <c r="AF55880" s="104"/>
      <c r="AG55880" s="104"/>
      <c r="AK55880" s="104"/>
      <c r="AL55880" s="104"/>
      <c r="AO55880" s="104"/>
      <c r="AP55880" s="104"/>
    </row>
    <row r="55881" spans="21:42" ht="15" customHeight="1" x14ac:dyDescent="0.25">
      <c r="U55881" s="104"/>
      <c r="AB55881" s="104"/>
      <c r="AC55881" s="104"/>
      <c r="AF55881" s="104"/>
      <c r="AG55881" s="104"/>
      <c r="AK55881" s="104"/>
      <c r="AL55881" s="104"/>
      <c r="AO55881" s="104"/>
      <c r="AP55881" s="104"/>
    </row>
    <row r="55882" spans="21:42" ht="15" customHeight="1" x14ac:dyDescent="0.25">
      <c r="U55882" s="104"/>
      <c r="AB55882" s="104"/>
      <c r="AC55882" s="104"/>
      <c r="AF55882" s="104"/>
      <c r="AG55882" s="104"/>
      <c r="AK55882" s="104"/>
      <c r="AL55882" s="104"/>
      <c r="AO55882" s="104"/>
      <c r="AP55882" s="104"/>
    </row>
    <row r="55883" spans="21:42" ht="15" customHeight="1" x14ac:dyDescent="0.25">
      <c r="U55883" s="104"/>
      <c r="AB55883" s="104"/>
      <c r="AC55883" s="104"/>
      <c r="AF55883" s="104"/>
      <c r="AG55883" s="104"/>
      <c r="AK55883" s="104"/>
      <c r="AL55883" s="104"/>
      <c r="AO55883" s="104"/>
      <c r="AP55883" s="104"/>
    </row>
    <row r="55884" spans="21:42" ht="15" customHeight="1" x14ac:dyDescent="0.25">
      <c r="U55884" s="104"/>
      <c r="AB55884" s="104"/>
      <c r="AC55884" s="104"/>
      <c r="AF55884" s="104"/>
      <c r="AG55884" s="104"/>
      <c r="AK55884" s="104"/>
      <c r="AL55884" s="104"/>
      <c r="AO55884" s="104"/>
      <c r="AP55884" s="104"/>
    </row>
    <row r="55885" spans="21:42" ht="15" customHeight="1" x14ac:dyDescent="0.25">
      <c r="U55885" s="104"/>
      <c r="AB55885" s="104"/>
      <c r="AC55885" s="104"/>
      <c r="AF55885" s="104"/>
      <c r="AG55885" s="104"/>
      <c r="AK55885" s="104"/>
      <c r="AL55885" s="104"/>
      <c r="AO55885" s="104"/>
      <c r="AP55885" s="104"/>
    </row>
    <row r="55886" spans="21:42" ht="15" customHeight="1" x14ac:dyDescent="0.25">
      <c r="U55886" s="104"/>
      <c r="AB55886" s="104"/>
      <c r="AC55886" s="104"/>
      <c r="AF55886" s="104"/>
      <c r="AG55886" s="104"/>
      <c r="AK55886" s="104"/>
      <c r="AL55886" s="104"/>
      <c r="AO55886" s="104"/>
      <c r="AP55886" s="104"/>
    </row>
    <row r="55887" spans="21:42" ht="15" customHeight="1" x14ac:dyDescent="0.25">
      <c r="U55887" s="104"/>
      <c r="AB55887" s="104"/>
      <c r="AC55887" s="104"/>
      <c r="AF55887" s="104"/>
      <c r="AG55887" s="104"/>
      <c r="AK55887" s="104"/>
      <c r="AL55887" s="104"/>
      <c r="AO55887" s="104"/>
      <c r="AP55887" s="104"/>
    </row>
    <row r="55888" spans="21:42" ht="15" customHeight="1" x14ac:dyDescent="0.25">
      <c r="U55888" s="104"/>
      <c r="AB55888" s="104"/>
      <c r="AC55888" s="104"/>
      <c r="AF55888" s="104"/>
      <c r="AG55888" s="104"/>
      <c r="AK55888" s="104"/>
      <c r="AL55888" s="104"/>
      <c r="AO55888" s="104"/>
      <c r="AP55888" s="104"/>
    </row>
    <row r="55889" spans="21:42" ht="15" customHeight="1" x14ac:dyDescent="0.25">
      <c r="U55889" s="104"/>
      <c r="AB55889" s="104"/>
      <c r="AC55889" s="104"/>
      <c r="AF55889" s="104"/>
      <c r="AG55889" s="104"/>
      <c r="AK55889" s="104"/>
      <c r="AL55889" s="104"/>
      <c r="AO55889" s="104"/>
      <c r="AP55889" s="104"/>
    </row>
    <row r="55890" spans="21:42" ht="15" customHeight="1" x14ac:dyDescent="0.25">
      <c r="U55890" s="104"/>
      <c r="AB55890" s="104"/>
      <c r="AC55890" s="104"/>
      <c r="AF55890" s="104"/>
      <c r="AG55890" s="104"/>
      <c r="AK55890" s="104"/>
      <c r="AL55890" s="104"/>
      <c r="AO55890" s="104"/>
      <c r="AP55890" s="104"/>
    </row>
    <row r="55891" spans="21:42" ht="15" customHeight="1" x14ac:dyDescent="0.25">
      <c r="U55891" s="104"/>
      <c r="AB55891" s="104"/>
      <c r="AC55891" s="104"/>
      <c r="AF55891" s="104"/>
      <c r="AG55891" s="104"/>
      <c r="AK55891" s="104"/>
      <c r="AL55891" s="104"/>
      <c r="AO55891" s="104"/>
      <c r="AP55891" s="104"/>
    </row>
    <row r="55892" spans="21:42" ht="15" customHeight="1" x14ac:dyDescent="0.25">
      <c r="U55892" s="104"/>
      <c r="AB55892" s="104"/>
      <c r="AC55892" s="104"/>
      <c r="AF55892" s="104"/>
      <c r="AG55892" s="104"/>
      <c r="AK55892" s="104"/>
      <c r="AL55892" s="104"/>
      <c r="AO55892" s="104"/>
      <c r="AP55892" s="104"/>
    </row>
    <row r="55893" spans="21:42" ht="15" customHeight="1" x14ac:dyDescent="0.25">
      <c r="U55893" s="104"/>
      <c r="AB55893" s="104"/>
      <c r="AC55893" s="104"/>
      <c r="AF55893" s="104"/>
      <c r="AG55893" s="104"/>
      <c r="AK55893" s="104"/>
      <c r="AL55893" s="104"/>
      <c r="AO55893" s="104"/>
      <c r="AP55893" s="104"/>
    </row>
    <row r="55894" spans="21:42" ht="15" customHeight="1" x14ac:dyDescent="0.25">
      <c r="U55894" s="104"/>
      <c r="AB55894" s="104"/>
      <c r="AC55894" s="104"/>
      <c r="AF55894" s="104"/>
      <c r="AG55894" s="104"/>
      <c r="AK55894" s="104"/>
      <c r="AL55894" s="104"/>
      <c r="AO55894" s="104"/>
      <c r="AP55894" s="104"/>
    </row>
    <row r="55895" spans="21:42" ht="15" customHeight="1" x14ac:dyDescent="0.25">
      <c r="U55895" s="104"/>
      <c r="AB55895" s="104"/>
      <c r="AC55895" s="104"/>
      <c r="AF55895" s="104"/>
      <c r="AG55895" s="104"/>
      <c r="AK55895" s="104"/>
      <c r="AL55895" s="104"/>
      <c r="AO55895" s="104"/>
      <c r="AP55895" s="104"/>
    </row>
    <row r="55896" spans="21:42" ht="15" customHeight="1" x14ac:dyDescent="0.25">
      <c r="U55896" s="104"/>
      <c r="AB55896" s="104"/>
      <c r="AC55896" s="104"/>
      <c r="AF55896" s="104"/>
      <c r="AG55896" s="104"/>
      <c r="AK55896" s="104"/>
      <c r="AL55896" s="104"/>
      <c r="AO55896" s="104"/>
      <c r="AP55896" s="104"/>
    </row>
    <row r="55897" spans="21:42" ht="15" customHeight="1" x14ac:dyDescent="0.25">
      <c r="U55897" s="104"/>
      <c r="AB55897" s="104"/>
      <c r="AC55897" s="104"/>
      <c r="AF55897" s="104"/>
      <c r="AG55897" s="104"/>
      <c r="AK55897" s="104"/>
      <c r="AL55897" s="104"/>
      <c r="AO55897" s="104"/>
      <c r="AP55897" s="104"/>
    </row>
    <row r="55898" spans="21:42" ht="15" customHeight="1" x14ac:dyDescent="0.25">
      <c r="U55898" s="104"/>
      <c r="AB55898" s="104"/>
      <c r="AC55898" s="104"/>
      <c r="AF55898" s="104"/>
      <c r="AG55898" s="104"/>
      <c r="AK55898" s="104"/>
      <c r="AL55898" s="104"/>
      <c r="AO55898" s="104"/>
      <c r="AP55898" s="104"/>
    </row>
    <row r="55899" spans="21:42" ht="15" customHeight="1" x14ac:dyDescent="0.25">
      <c r="U55899" s="104"/>
      <c r="AB55899" s="104"/>
      <c r="AC55899" s="104"/>
      <c r="AF55899" s="104"/>
      <c r="AG55899" s="104"/>
      <c r="AK55899" s="104"/>
      <c r="AL55899" s="104"/>
      <c r="AO55899" s="104"/>
      <c r="AP55899" s="104"/>
    </row>
    <row r="55900" spans="21:42" ht="15" customHeight="1" x14ac:dyDescent="0.25">
      <c r="U55900" s="104"/>
      <c r="AB55900" s="104"/>
      <c r="AC55900" s="104"/>
      <c r="AF55900" s="104"/>
      <c r="AG55900" s="104"/>
      <c r="AK55900" s="104"/>
      <c r="AL55900" s="104"/>
      <c r="AO55900" s="104"/>
      <c r="AP55900" s="104"/>
    </row>
    <row r="55901" spans="21:42" ht="15" customHeight="1" x14ac:dyDescent="0.25">
      <c r="U55901" s="104"/>
      <c r="AB55901" s="104"/>
      <c r="AC55901" s="104"/>
      <c r="AF55901" s="104"/>
      <c r="AG55901" s="104"/>
      <c r="AK55901" s="104"/>
      <c r="AL55901" s="104"/>
      <c r="AO55901" s="104"/>
      <c r="AP55901" s="104"/>
    </row>
    <row r="55902" spans="21:42" ht="15" customHeight="1" x14ac:dyDescent="0.25">
      <c r="U55902" s="104"/>
      <c r="AB55902" s="104"/>
      <c r="AC55902" s="104"/>
      <c r="AF55902" s="104"/>
      <c r="AG55902" s="104"/>
      <c r="AK55902" s="104"/>
      <c r="AL55902" s="104"/>
      <c r="AO55902" s="104"/>
      <c r="AP55902" s="104"/>
    </row>
    <row r="55903" spans="21:42" ht="15" customHeight="1" x14ac:dyDescent="0.25">
      <c r="U55903" s="104"/>
      <c r="AB55903" s="104"/>
      <c r="AC55903" s="104"/>
      <c r="AF55903" s="104"/>
      <c r="AG55903" s="104"/>
      <c r="AK55903" s="104"/>
      <c r="AL55903" s="104"/>
      <c r="AO55903" s="104"/>
      <c r="AP55903" s="104"/>
    </row>
    <row r="55904" spans="21:42" ht="15" customHeight="1" x14ac:dyDescent="0.25">
      <c r="U55904" s="104"/>
      <c r="AB55904" s="104"/>
      <c r="AC55904" s="104"/>
      <c r="AF55904" s="104"/>
      <c r="AG55904" s="104"/>
      <c r="AK55904" s="104"/>
      <c r="AL55904" s="104"/>
      <c r="AO55904" s="104"/>
      <c r="AP55904" s="104"/>
    </row>
    <row r="55905" spans="21:42" ht="15" customHeight="1" x14ac:dyDescent="0.25">
      <c r="U55905" s="104"/>
      <c r="AB55905" s="104"/>
      <c r="AC55905" s="104"/>
      <c r="AF55905" s="104"/>
      <c r="AG55905" s="104"/>
      <c r="AK55905" s="104"/>
      <c r="AL55905" s="104"/>
      <c r="AO55905" s="104"/>
      <c r="AP55905" s="104"/>
    </row>
    <row r="55906" spans="21:42" ht="15" customHeight="1" x14ac:dyDescent="0.25">
      <c r="U55906" s="104"/>
      <c r="AB55906" s="104"/>
      <c r="AC55906" s="104"/>
      <c r="AF55906" s="104"/>
      <c r="AG55906" s="104"/>
      <c r="AK55906" s="104"/>
      <c r="AL55906" s="104"/>
      <c r="AO55906" s="104"/>
      <c r="AP55906" s="104"/>
    </row>
    <row r="55907" spans="21:42" ht="15" customHeight="1" x14ac:dyDescent="0.25">
      <c r="U55907" s="104"/>
      <c r="AB55907" s="104"/>
      <c r="AC55907" s="104"/>
      <c r="AF55907" s="104"/>
      <c r="AG55907" s="104"/>
      <c r="AK55907" s="104"/>
      <c r="AL55907" s="104"/>
      <c r="AO55907" s="104"/>
      <c r="AP55907" s="104"/>
    </row>
    <row r="55908" spans="21:42" ht="15" customHeight="1" x14ac:dyDescent="0.25">
      <c r="U55908" s="104"/>
      <c r="AB55908" s="104"/>
      <c r="AC55908" s="104"/>
      <c r="AF55908" s="104"/>
      <c r="AG55908" s="104"/>
      <c r="AK55908" s="104"/>
      <c r="AL55908" s="104"/>
      <c r="AO55908" s="104"/>
      <c r="AP55908" s="104"/>
    </row>
    <row r="55909" spans="21:42" ht="15" customHeight="1" x14ac:dyDescent="0.25">
      <c r="U55909" s="104"/>
      <c r="AB55909" s="104"/>
      <c r="AC55909" s="104"/>
      <c r="AF55909" s="104"/>
      <c r="AG55909" s="104"/>
      <c r="AK55909" s="104"/>
      <c r="AL55909" s="104"/>
      <c r="AO55909" s="104"/>
      <c r="AP55909" s="104"/>
    </row>
    <row r="55910" spans="21:42" ht="15" customHeight="1" x14ac:dyDescent="0.25">
      <c r="U55910" s="104"/>
      <c r="AB55910" s="104"/>
      <c r="AC55910" s="104"/>
      <c r="AF55910" s="104"/>
      <c r="AG55910" s="104"/>
      <c r="AK55910" s="104"/>
      <c r="AL55910" s="104"/>
      <c r="AO55910" s="104"/>
      <c r="AP55910" s="104"/>
    </row>
    <row r="55911" spans="21:42" ht="15" customHeight="1" x14ac:dyDescent="0.25">
      <c r="U55911" s="104"/>
      <c r="AB55911" s="104"/>
      <c r="AC55911" s="104"/>
      <c r="AF55911" s="104"/>
      <c r="AG55911" s="104"/>
      <c r="AK55911" s="104"/>
      <c r="AL55911" s="104"/>
      <c r="AO55911" s="104"/>
      <c r="AP55911" s="104"/>
    </row>
    <row r="55912" spans="21:42" ht="15" customHeight="1" x14ac:dyDescent="0.25">
      <c r="U55912" s="104"/>
      <c r="AB55912" s="104"/>
      <c r="AC55912" s="104"/>
      <c r="AF55912" s="104"/>
      <c r="AG55912" s="104"/>
      <c r="AK55912" s="104"/>
      <c r="AL55912" s="104"/>
      <c r="AO55912" s="104"/>
      <c r="AP55912" s="104"/>
    </row>
    <row r="55913" spans="21:42" ht="15" customHeight="1" x14ac:dyDescent="0.25">
      <c r="U55913" s="104"/>
      <c r="AB55913" s="104"/>
      <c r="AC55913" s="104"/>
      <c r="AF55913" s="104"/>
      <c r="AG55913" s="104"/>
      <c r="AK55913" s="104"/>
      <c r="AL55913" s="104"/>
      <c r="AO55913" s="104"/>
      <c r="AP55913" s="104"/>
    </row>
    <row r="55914" spans="21:42" ht="15" customHeight="1" x14ac:dyDescent="0.25">
      <c r="U55914" s="104"/>
      <c r="AB55914" s="104"/>
      <c r="AC55914" s="104"/>
      <c r="AF55914" s="104"/>
      <c r="AG55914" s="104"/>
      <c r="AK55914" s="104"/>
      <c r="AL55914" s="104"/>
      <c r="AO55914" s="104"/>
      <c r="AP55914" s="104"/>
    </row>
    <row r="55915" spans="21:42" ht="15" customHeight="1" x14ac:dyDescent="0.25">
      <c r="U55915" s="104"/>
      <c r="AB55915" s="104"/>
      <c r="AC55915" s="104"/>
      <c r="AF55915" s="104"/>
      <c r="AG55915" s="104"/>
      <c r="AK55915" s="104"/>
      <c r="AL55915" s="104"/>
      <c r="AO55915" s="104"/>
      <c r="AP55915" s="104"/>
    </row>
    <row r="55916" spans="21:42" ht="15" customHeight="1" x14ac:dyDescent="0.25">
      <c r="U55916" s="104"/>
      <c r="AB55916" s="104"/>
      <c r="AC55916" s="104"/>
      <c r="AF55916" s="104"/>
      <c r="AG55916" s="104"/>
      <c r="AK55916" s="104"/>
      <c r="AL55916" s="104"/>
      <c r="AO55916" s="104"/>
      <c r="AP55916" s="104"/>
    </row>
    <row r="55917" spans="21:42" ht="15" customHeight="1" x14ac:dyDescent="0.25">
      <c r="U55917" s="104"/>
      <c r="AB55917" s="104"/>
      <c r="AC55917" s="104"/>
      <c r="AF55917" s="104"/>
      <c r="AG55917" s="104"/>
      <c r="AK55917" s="104"/>
      <c r="AL55917" s="104"/>
      <c r="AO55917" s="104"/>
      <c r="AP55917" s="104"/>
    </row>
    <row r="55918" spans="21:42" ht="15" customHeight="1" x14ac:dyDescent="0.25">
      <c r="U55918" s="104"/>
      <c r="AB55918" s="104"/>
      <c r="AC55918" s="104"/>
      <c r="AF55918" s="104"/>
      <c r="AG55918" s="104"/>
      <c r="AK55918" s="104"/>
      <c r="AL55918" s="104"/>
      <c r="AO55918" s="104"/>
      <c r="AP55918" s="104"/>
    </row>
    <row r="55919" spans="21:42" ht="15" customHeight="1" x14ac:dyDescent="0.25">
      <c r="U55919" s="104"/>
      <c r="AB55919" s="104"/>
      <c r="AC55919" s="104"/>
      <c r="AF55919" s="104"/>
      <c r="AG55919" s="104"/>
      <c r="AK55919" s="104"/>
      <c r="AL55919" s="104"/>
      <c r="AO55919" s="104"/>
      <c r="AP55919" s="104"/>
    </row>
    <row r="55920" spans="21:42" ht="15" customHeight="1" x14ac:dyDescent="0.25">
      <c r="U55920" s="104"/>
      <c r="AB55920" s="104"/>
      <c r="AC55920" s="104"/>
      <c r="AF55920" s="104"/>
      <c r="AG55920" s="104"/>
      <c r="AK55920" s="104"/>
      <c r="AL55920" s="104"/>
      <c r="AO55920" s="104"/>
      <c r="AP55920" s="104"/>
    </row>
    <row r="55921" spans="21:42" ht="15" customHeight="1" x14ac:dyDescent="0.25">
      <c r="U55921" s="104"/>
      <c r="AB55921" s="104"/>
      <c r="AC55921" s="104"/>
      <c r="AF55921" s="104"/>
      <c r="AG55921" s="104"/>
      <c r="AK55921" s="104"/>
      <c r="AL55921" s="104"/>
      <c r="AO55921" s="104"/>
      <c r="AP55921" s="104"/>
    </row>
    <row r="55922" spans="21:42" ht="15" customHeight="1" x14ac:dyDescent="0.25">
      <c r="U55922" s="104"/>
      <c r="AB55922" s="104"/>
      <c r="AC55922" s="104"/>
      <c r="AF55922" s="104"/>
      <c r="AG55922" s="104"/>
      <c r="AK55922" s="104"/>
      <c r="AL55922" s="104"/>
      <c r="AO55922" s="104"/>
      <c r="AP55922" s="104"/>
    </row>
    <row r="55923" spans="21:42" ht="15" customHeight="1" x14ac:dyDescent="0.25">
      <c r="U55923" s="104"/>
      <c r="AB55923" s="104"/>
      <c r="AC55923" s="104"/>
      <c r="AF55923" s="104"/>
      <c r="AG55923" s="104"/>
      <c r="AK55923" s="104"/>
      <c r="AL55923" s="104"/>
      <c r="AO55923" s="104"/>
      <c r="AP55923" s="104"/>
    </row>
    <row r="55924" spans="21:42" ht="15" customHeight="1" x14ac:dyDescent="0.25">
      <c r="U55924" s="104"/>
      <c r="AB55924" s="104"/>
      <c r="AC55924" s="104"/>
      <c r="AF55924" s="104"/>
      <c r="AG55924" s="104"/>
      <c r="AK55924" s="104"/>
      <c r="AL55924" s="104"/>
      <c r="AO55924" s="104"/>
      <c r="AP55924" s="104"/>
    </row>
    <row r="55925" spans="21:42" ht="15" customHeight="1" x14ac:dyDescent="0.25">
      <c r="U55925" s="104"/>
      <c r="AB55925" s="104"/>
      <c r="AC55925" s="104"/>
      <c r="AF55925" s="104"/>
      <c r="AG55925" s="104"/>
      <c r="AK55925" s="104"/>
      <c r="AL55925" s="104"/>
      <c r="AO55925" s="104"/>
      <c r="AP55925" s="104"/>
    </row>
    <row r="55926" spans="21:42" ht="15" customHeight="1" x14ac:dyDescent="0.25">
      <c r="U55926" s="104"/>
      <c r="AB55926" s="104"/>
      <c r="AC55926" s="104"/>
      <c r="AF55926" s="104"/>
      <c r="AG55926" s="104"/>
      <c r="AK55926" s="104"/>
      <c r="AL55926" s="104"/>
      <c r="AO55926" s="104"/>
      <c r="AP55926" s="104"/>
    </row>
    <row r="55927" spans="21:42" ht="15" customHeight="1" x14ac:dyDescent="0.25">
      <c r="U55927" s="104"/>
      <c r="AB55927" s="104"/>
      <c r="AC55927" s="104"/>
      <c r="AF55927" s="104"/>
      <c r="AG55927" s="104"/>
      <c r="AK55927" s="104"/>
      <c r="AL55927" s="104"/>
      <c r="AO55927" s="104"/>
      <c r="AP55927" s="104"/>
    </row>
    <row r="55928" spans="21:42" ht="15" customHeight="1" x14ac:dyDescent="0.25">
      <c r="U55928" s="104"/>
      <c r="AB55928" s="104"/>
      <c r="AC55928" s="104"/>
      <c r="AF55928" s="104"/>
      <c r="AG55928" s="104"/>
      <c r="AK55928" s="104"/>
      <c r="AL55928" s="104"/>
      <c r="AO55928" s="104"/>
      <c r="AP55928" s="104"/>
    </row>
    <row r="55929" spans="21:42" ht="15" customHeight="1" x14ac:dyDescent="0.25">
      <c r="U55929" s="104"/>
      <c r="AB55929" s="104"/>
      <c r="AC55929" s="104"/>
      <c r="AF55929" s="104"/>
      <c r="AG55929" s="104"/>
      <c r="AK55929" s="104"/>
      <c r="AL55929" s="104"/>
      <c r="AO55929" s="104"/>
      <c r="AP55929" s="104"/>
    </row>
    <row r="55930" spans="21:42" ht="15" customHeight="1" x14ac:dyDescent="0.25">
      <c r="U55930" s="104"/>
      <c r="AB55930" s="104"/>
      <c r="AC55930" s="104"/>
      <c r="AF55930" s="104"/>
      <c r="AG55930" s="104"/>
      <c r="AK55930" s="104"/>
      <c r="AL55930" s="104"/>
      <c r="AO55930" s="104"/>
      <c r="AP55930" s="104"/>
    </row>
    <row r="55931" spans="21:42" ht="15" customHeight="1" x14ac:dyDescent="0.25">
      <c r="U55931" s="104"/>
      <c r="AB55931" s="104"/>
      <c r="AC55931" s="104"/>
      <c r="AF55931" s="104"/>
      <c r="AG55931" s="104"/>
      <c r="AK55931" s="104"/>
      <c r="AL55931" s="104"/>
      <c r="AO55931" s="104"/>
      <c r="AP55931" s="104"/>
    </row>
    <row r="55932" spans="21:42" ht="15" customHeight="1" x14ac:dyDescent="0.25">
      <c r="U55932" s="104"/>
      <c r="AB55932" s="104"/>
      <c r="AC55932" s="104"/>
      <c r="AF55932" s="104"/>
      <c r="AG55932" s="104"/>
      <c r="AK55932" s="104"/>
      <c r="AL55932" s="104"/>
      <c r="AO55932" s="104"/>
      <c r="AP55932" s="104"/>
    </row>
    <row r="55933" spans="21:42" ht="15" customHeight="1" x14ac:dyDescent="0.25">
      <c r="U55933" s="104"/>
      <c r="AB55933" s="104"/>
      <c r="AC55933" s="104"/>
      <c r="AF55933" s="104"/>
      <c r="AG55933" s="104"/>
      <c r="AK55933" s="104"/>
      <c r="AL55933" s="104"/>
      <c r="AO55933" s="104"/>
      <c r="AP55933" s="104"/>
    </row>
    <row r="55934" spans="21:42" ht="15" customHeight="1" x14ac:dyDescent="0.25">
      <c r="U55934" s="104"/>
      <c r="AB55934" s="104"/>
      <c r="AC55934" s="104"/>
      <c r="AF55934" s="104"/>
      <c r="AG55934" s="104"/>
      <c r="AK55934" s="104"/>
      <c r="AL55934" s="104"/>
      <c r="AO55934" s="104"/>
      <c r="AP55934" s="104"/>
    </row>
    <row r="55935" spans="21:42" ht="15" customHeight="1" x14ac:dyDescent="0.25">
      <c r="U55935" s="104"/>
      <c r="AB55935" s="104"/>
      <c r="AC55935" s="104"/>
      <c r="AF55935" s="104"/>
      <c r="AG55935" s="104"/>
      <c r="AK55935" s="104"/>
      <c r="AL55935" s="104"/>
      <c r="AO55935" s="104"/>
      <c r="AP55935" s="104"/>
    </row>
    <row r="55936" spans="21:42" ht="15" customHeight="1" x14ac:dyDescent="0.25">
      <c r="U55936" s="104"/>
      <c r="AB55936" s="104"/>
      <c r="AC55936" s="104"/>
      <c r="AF55936" s="104"/>
      <c r="AG55936" s="104"/>
      <c r="AK55936" s="104"/>
      <c r="AL55936" s="104"/>
      <c r="AO55936" s="104"/>
      <c r="AP55936" s="104"/>
    </row>
    <row r="55937" spans="21:42" ht="15" customHeight="1" x14ac:dyDescent="0.25">
      <c r="U55937" s="104"/>
      <c r="AB55937" s="104"/>
      <c r="AC55937" s="104"/>
      <c r="AF55937" s="104"/>
      <c r="AG55937" s="104"/>
      <c r="AK55937" s="104"/>
      <c r="AL55937" s="104"/>
      <c r="AO55937" s="104"/>
      <c r="AP55937" s="104"/>
    </row>
    <row r="55938" spans="21:42" ht="15" customHeight="1" x14ac:dyDescent="0.25">
      <c r="U55938" s="104"/>
      <c r="AB55938" s="104"/>
      <c r="AC55938" s="104"/>
      <c r="AF55938" s="104"/>
      <c r="AG55938" s="104"/>
      <c r="AK55938" s="104"/>
      <c r="AL55938" s="104"/>
      <c r="AO55938" s="104"/>
      <c r="AP55938" s="104"/>
    </row>
    <row r="55939" spans="21:42" ht="15" customHeight="1" x14ac:dyDescent="0.25">
      <c r="U55939" s="104"/>
      <c r="AB55939" s="104"/>
      <c r="AC55939" s="104"/>
      <c r="AF55939" s="104"/>
      <c r="AG55939" s="104"/>
      <c r="AK55939" s="104"/>
      <c r="AL55939" s="104"/>
      <c r="AO55939" s="104"/>
      <c r="AP55939" s="104"/>
    </row>
    <row r="55940" spans="21:42" ht="15" customHeight="1" x14ac:dyDescent="0.25">
      <c r="U55940" s="104"/>
      <c r="AB55940" s="104"/>
      <c r="AC55940" s="104"/>
      <c r="AF55940" s="104"/>
      <c r="AG55940" s="104"/>
      <c r="AK55940" s="104"/>
      <c r="AL55940" s="104"/>
      <c r="AO55940" s="104"/>
      <c r="AP55940" s="104"/>
    </row>
    <row r="55941" spans="21:42" ht="15" customHeight="1" x14ac:dyDescent="0.25">
      <c r="U55941" s="104"/>
      <c r="AB55941" s="104"/>
      <c r="AC55941" s="104"/>
      <c r="AF55941" s="104"/>
      <c r="AG55941" s="104"/>
      <c r="AK55941" s="104"/>
      <c r="AL55941" s="104"/>
      <c r="AO55941" s="104"/>
      <c r="AP55941" s="104"/>
    </row>
    <row r="55942" spans="21:42" ht="15" customHeight="1" x14ac:dyDescent="0.25">
      <c r="U55942" s="104"/>
      <c r="AB55942" s="104"/>
      <c r="AC55942" s="104"/>
      <c r="AF55942" s="104"/>
      <c r="AG55942" s="104"/>
      <c r="AK55942" s="104"/>
      <c r="AL55942" s="104"/>
      <c r="AO55942" s="104"/>
      <c r="AP55942" s="104"/>
    </row>
    <row r="55943" spans="21:42" ht="15" customHeight="1" x14ac:dyDescent="0.25">
      <c r="U55943" s="104"/>
      <c r="AB55943" s="104"/>
      <c r="AC55943" s="104"/>
      <c r="AF55943" s="104"/>
      <c r="AG55943" s="104"/>
      <c r="AK55943" s="104"/>
      <c r="AL55943" s="104"/>
      <c r="AO55943" s="104"/>
      <c r="AP55943" s="104"/>
    </row>
    <row r="55944" spans="21:42" ht="15" customHeight="1" x14ac:dyDescent="0.25">
      <c r="U55944" s="104"/>
      <c r="AB55944" s="104"/>
      <c r="AC55944" s="104"/>
      <c r="AF55944" s="104"/>
      <c r="AG55944" s="104"/>
      <c r="AK55944" s="104"/>
      <c r="AL55944" s="104"/>
      <c r="AO55944" s="104"/>
      <c r="AP55944" s="104"/>
    </row>
    <row r="55945" spans="21:42" ht="15" customHeight="1" x14ac:dyDescent="0.25">
      <c r="U55945" s="104"/>
      <c r="AB55945" s="104"/>
      <c r="AC55945" s="104"/>
      <c r="AF55945" s="104"/>
      <c r="AG55945" s="104"/>
      <c r="AK55945" s="104"/>
      <c r="AL55945" s="104"/>
      <c r="AO55945" s="104"/>
      <c r="AP55945" s="104"/>
    </row>
    <row r="55946" spans="21:42" ht="15" customHeight="1" x14ac:dyDescent="0.25">
      <c r="U55946" s="104"/>
      <c r="AB55946" s="104"/>
      <c r="AC55946" s="104"/>
      <c r="AF55946" s="104"/>
      <c r="AG55946" s="104"/>
      <c r="AK55946" s="104"/>
      <c r="AL55946" s="104"/>
      <c r="AO55946" s="104"/>
      <c r="AP55946" s="104"/>
    </row>
    <row r="55947" spans="21:42" ht="15" customHeight="1" x14ac:dyDescent="0.25">
      <c r="U55947" s="104"/>
      <c r="AB55947" s="104"/>
      <c r="AC55947" s="104"/>
      <c r="AF55947" s="104"/>
      <c r="AG55947" s="104"/>
      <c r="AK55947" s="104"/>
      <c r="AL55947" s="104"/>
      <c r="AO55947" s="104"/>
      <c r="AP55947" s="104"/>
    </row>
    <row r="55948" spans="21:42" ht="15" customHeight="1" x14ac:dyDescent="0.25">
      <c r="U55948" s="104"/>
      <c r="AB55948" s="104"/>
      <c r="AC55948" s="104"/>
      <c r="AF55948" s="104"/>
      <c r="AG55948" s="104"/>
      <c r="AK55948" s="104"/>
      <c r="AL55948" s="104"/>
      <c r="AO55948" s="104"/>
      <c r="AP55948" s="104"/>
    </row>
    <row r="55949" spans="21:42" ht="15" customHeight="1" x14ac:dyDescent="0.25">
      <c r="U55949" s="104"/>
      <c r="AB55949" s="104"/>
      <c r="AC55949" s="104"/>
      <c r="AF55949" s="104"/>
      <c r="AG55949" s="104"/>
      <c r="AK55949" s="104"/>
      <c r="AL55949" s="104"/>
      <c r="AO55949" s="104"/>
      <c r="AP55949" s="104"/>
    </row>
    <row r="55950" spans="21:42" ht="15" customHeight="1" x14ac:dyDescent="0.25">
      <c r="U55950" s="104"/>
      <c r="AB55950" s="104"/>
      <c r="AC55950" s="104"/>
      <c r="AF55950" s="104"/>
      <c r="AG55950" s="104"/>
      <c r="AK55950" s="104"/>
      <c r="AL55950" s="104"/>
      <c r="AO55950" s="104"/>
      <c r="AP55950" s="104"/>
    </row>
    <row r="55951" spans="21:42" ht="15" customHeight="1" x14ac:dyDescent="0.25">
      <c r="U55951" s="104"/>
      <c r="AB55951" s="104"/>
      <c r="AC55951" s="104"/>
      <c r="AF55951" s="104"/>
      <c r="AG55951" s="104"/>
      <c r="AK55951" s="104"/>
      <c r="AL55951" s="104"/>
      <c r="AO55951" s="104"/>
      <c r="AP55951" s="104"/>
    </row>
    <row r="55952" spans="21:42" ht="15" customHeight="1" x14ac:dyDescent="0.25">
      <c r="U55952" s="104"/>
      <c r="AB55952" s="104"/>
      <c r="AC55952" s="104"/>
      <c r="AF55952" s="104"/>
      <c r="AG55952" s="104"/>
      <c r="AK55952" s="104"/>
      <c r="AL55952" s="104"/>
      <c r="AO55952" s="104"/>
      <c r="AP55952" s="104"/>
    </row>
    <row r="55953" spans="21:42" ht="15" customHeight="1" x14ac:dyDescent="0.25">
      <c r="U55953" s="104"/>
      <c r="AB55953" s="104"/>
      <c r="AC55953" s="104"/>
      <c r="AF55953" s="104"/>
      <c r="AG55953" s="104"/>
      <c r="AK55953" s="104"/>
      <c r="AL55953" s="104"/>
      <c r="AO55953" s="104"/>
      <c r="AP55953" s="104"/>
    </row>
    <row r="55954" spans="21:42" ht="15" customHeight="1" x14ac:dyDescent="0.25">
      <c r="U55954" s="104"/>
      <c r="AB55954" s="104"/>
      <c r="AC55954" s="104"/>
      <c r="AF55954" s="104"/>
      <c r="AG55954" s="104"/>
      <c r="AK55954" s="104"/>
      <c r="AL55954" s="104"/>
      <c r="AO55954" s="104"/>
      <c r="AP55954" s="104"/>
    </row>
    <row r="55955" spans="21:42" ht="15" customHeight="1" x14ac:dyDescent="0.25">
      <c r="U55955" s="104"/>
      <c r="AB55955" s="104"/>
      <c r="AC55955" s="104"/>
      <c r="AF55955" s="104"/>
      <c r="AG55955" s="104"/>
      <c r="AK55955" s="104"/>
      <c r="AL55955" s="104"/>
      <c r="AO55955" s="104"/>
      <c r="AP55955" s="104"/>
    </row>
    <row r="55956" spans="21:42" ht="15" customHeight="1" x14ac:dyDescent="0.25">
      <c r="U55956" s="104"/>
      <c r="AB55956" s="104"/>
      <c r="AC55956" s="104"/>
      <c r="AF55956" s="104"/>
      <c r="AG55956" s="104"/>
      <c r="AK55956" s="104"/>
      <c r="AL55956" s="104"/>
      <c r="AO55956" s="104"/>
      <c r="AP55956" s="104"/>
    </row>
    <row r="55957" spans="21:42" ht="15" customHeight="1" x14ac:dyDescent="0.25">
      <c r="U55957" s="104"/>
      <c r="AB55957" s="104"/>
      <c r="AC55957" s="104"/>
      <c r="AF55957" s="104"/>
      <c r="AG55957" s="104"/>
      <c r="AK55957" s="104"/>
      <c r="AL55957" s="104"/>
      <c r="AO55957" s="104"/>
      <c r="AP55957" s="104"/>
    </row>
    <row r="55958" spans="21:42" ht="15" customHeight="1" x14ac:dyDescent="0.25">
      <c r="U55958" s="104"/>
      <c r="AB55958" s="104"/>
      <c r="AC55958" s="104"/>
      <c r="AF55958" s="104"/>
      <c r="AG55958" s="104"/>
      <c r="AK55958" s="104"/>
      <c r="AL55958" s="104"/>
      <c r="AO55958" s="104"/>
      <c r="AP55958" s="104"/>
    </row>
    <row r="55959" spans="21:42" ht="15" customHeight="1" x14ac:dyDescent="0.25">
      <c r="U55959" s="104"/>
      <c r="AB55959" s="104"/>
      <c r="AC55959" s="104"/>
      <c r="AF55959" s="104"/>
      <c r="AG55959" s="104"/>
      <c r="AK55959" s="104"/>
      <c r="AL55959" s="104"/>
      <c r="AO55959" s="104"/>
      <c r="AP55959" s="104"/>
    </row>
    <row r="55960" spans="21:42" ht="15" customHeight="1" x14ac:dyDescent="0.25">
      <c r="U55960" s="104"/>
      <c r="AB55960" s="104"/>
      <c r="AC55960" s="104"/>
      <c r="AF55960" s="104"/>
      <c r="AG55960" s="104"/>
      <c r="AK55960" s="104"/>
      <c r="AL55960" s="104"/>
      <c r="AO55960" s="104"/>
      <c r="AP55960" s="104"/>
    </row>
    <row r="55961" spans="21:42" ht="15" customHeight="1" x14ac:dyDescent="0.25">
      <c r="U55961" s="104"/>
      <c r="AB55961" s="104"/>
      <c r="AC55961" s="104"/>
      <c r="AF55961" s="104"/>
      <c r="AG55961" s="104"/>
      <c r="AK55961" s="104"/>
      <c r="AL55961" s="104"/>
      <c r="AO55961" s="104"/>
      <c r="AP55961" s="104"/>
    </row>
    <row r="55962" spans="21:42" ht="15" customHeight="1" x14ac:dyDescent="0.25">
      <c r="U55962" s="104"/>
      <c r="AB55962" s="104"/>
      <c r="AC55962" s="104"/>
      <c r="AF55962" s="104"/>
      <c r="AG55962" s="104"/>
      <c r="AK55962" s="104"/>
      <c r="AL55962" s="104"/>
      <c r="AO55962" s="104"/>
      <c r="AP55962" s="104"/>
    </row>
    <row r="55963" spans="21:42" ht="15" customHeight="1" x14ac:dyDescent="0.25">
      <c r="U55963" s="104"/>
      <c r="AB55963" s="104"/>
      <c r="AC55963" s="104"/>
      <c r="AF55963" s="104"/>
      <c r="AG55963" s="104"/>
      <c r="AK55963" s="104"/>
      <c r="AL55963" s="104"/>
      <c r="AO55963" s="104"/>
      <c r="AP55963" s="104"/>
    </row>
    <row r="55964" spans="21:42" ht="15" customHeight="1" x14ac:dyDescent="0.25">
      <c r="U55964" s="104"/>
      <c r="AB55964" s="104"/>
      <c r="AC55964" s="104"/>
      <c r="AF55964" s="104"/>
      <c r="AG55964" s="104"/>
      <c r="AK55964" s="104"/>
      <c r="AL55964" s="104"/>
      <c r="AO55964" s="104"/>
      <c r="AP55964" s="104"/>
    </row>
    <row r="55965" spans="21:42" ht="15" customHeight="1" x14ac:dyDescent="0.25">
      <c r="U55965" s="104"/>
      <c r="AB55965" s="104"/>
      <c r="AC55965" s="104"/>
      <c r="AF55965" s="104"/>
      <c r="AG55965" s="104"/>
      <c r="AK55965" s="104"/>
      <c r="AL55965" s="104"/>
      <c r="AO55965" s="104"/>
      <c r="AP55965" s="104"/>
    </row>
    <row r="55966" spans="21:42" ht="15" customHeight="1" x14ac:dyDescent="0.25">
      <c r="U55966" s="104"/>
      <c r="AB55966" s="104"/>
      <c r="AC55966" s="104"/>
      <c r="AF55966" s="104"/>
      <c r="AG55966" s="104"/>
      <c r="AK55966" s="104"/>
      <c r="AL55966" s="104"/>
      <c r="AO55966" s="104"/>
      <c r="AP55966" s="104"/>
    </row>
    <row r="55967" spans="21:42" ht="15" customHeight="1" x14ac:dyDescent="0.25">
      <c r="U55967" s="104"/>
      <c r="AB55967" s="104"/>
      <c r="AC55967" s="104"/>
      <c r="AF55967" s="104"/>
      <c r="AG55967" s="104"/>
      <c r="AK55967" s="104"/>
      <c r="AL55967" s="104"/>
      <c r="AO55967" s="104"/>
      <c r="AP55967" s="104"/>
    </row>
    <row r="55968" spans="21:42" ht="15" customHeight="1" x14ac:dyDescent="0.25">
      <c r="U55968" s="104"/>
      <c r="AB55968" s="104"/>
      <c r="AC55968" s="104"/>
      <c r="AF55968" s="104"/>
      <c r="AG55968" s="104"/>
      <c r="AK55968" s="104"/>
      <c r="AL55968" s="104"/>
      <c r="AO55968" s="104"/>
      <c r="AP55968" s="104"/>
    </row>
    <row r="55969" spans="21:42" ht="15" customHeight="1" x14ac:dyDescent="0.25">
      <c r="U55969" s="104"/>
      <c r="AB55969" s="104"/>
      <c r="AC55969" s="104"/>
      <c r="AF55969" s="104"/>
      <c r="AG55969" s="104"/>
      <c r="AK55969" s="104"/>
      <c r="AL55969" s="104"/>
      <c r="AO55969" s="104"/>
      <c r="AP55969" s="104"/>
    </row>
    <row r="55970" spans="21:42" ht="15" customHeight="1" x14ac:dyDescent="0.25">
      <c r="U55970" s="104"/>
      <c r="AB55970" s="104"/>
      <c r="AC55970" s="104"/>
      <c r="AF55970" s="104"/>
      <c r="AG55970" s="104"/>
      <c r="AK55970" s="104"/>
      <c r="AL55970" s="104"/>
      <c r="AO55970" s="104"/>
      <c r="AP55970" s="104"/>
    </row>
    <row r="55971" spans="21:42" ht="15" customHeight="1" x14ac:dyDescent="0.25">
      <c r="U55971" s="104"/>
      <c r="AB55971" s="104"/>
      <c r="AC55971" s="104"/>
      <c r="AF55971" s="104"/>
      <c r="AG55971" s="104"/>
      <c r="AK55971" s="104"/>
      <c r="AL55971" s="104"/>
      <c r="AO55971" s="104"/>
      <c r="AP55971" s="104"/>
    </row>
    <row r="55972" spans="21:42" ht="15" customHeight="1" x14ac:dyDescent="0.25">
      <c r="U55972" s="104"/>
      <c r="AB55972" s="104"/>
      <c r="AC55972" s="104"/>
      <c r="AF55972" s="104"/>
      <c r="AG55972" s="104"/>
      <c r="AK55972" s="104"/>
      <c r="AL55972" s="104"/>
      <c r="AO55972" s="104"/>
      <c r="AP55972" s="104"/>
    </row>
    <row r="55973" spans="21:42" ht="15" customHeight="1" x14ac:dyDescent="0.25">
      <c r="U55973" s="104"/>
      <c r="AB55973" s="104"/>
      <c r="AC55973" s="104"/>
      <c r="AF55973" s="104"/>
      <c r="AG55973" s="104"/>
      <c r="AK55973" s="104"/>
      <c r="AL55973" s="104"/>
      <c r="AO55973" s="104"/>
      <c r="AP55973" s="104"/>
    </row>
    <row r="55974" spans="21:42" ht="15" customHeight="1" x14ac:dyDescent="0.25">
      <c r="U55974" s="104"/>
      <c r="AB55974" s="104"/>
      <c r="AC55974" s="104"/>
      <c r="AF55974" s="104"/>
      <c r="AG55974" s="104"/>
      <c r="AK55974" s="104"/>
      <c r="AL55974" s="104"/>
      <c r="AO55974" s="104"/>
      <c r="AP55974" s="104"/>
    </row>
    <row r="55975" spans="21:42" ht="15" customHeight="1" x14ac:dyDescent="0.25">
      <c r="U55975" s="104"/>
      <c r="AB55975" s="104"/>
      <c r="AC55975" s="104"/>
      <c r="AF55975" s="104"/>
      <c r="AG55975" s="104"/>
      <c r="AK55975" s="104"/>
      <c r="AL55975" s="104"/>
      <c r="AO55975" s="104"/>
      <c r="AP55975" s="104"/>
    </row>
    <row r="55976" spans="21:42" ht="15" customHeight="1" x14ac:dyDescent="0.25">
      <c r="U55976" s="104"/>
      <c r="AB55976" s="104"/>
      <c r="AC55976" s="104"/>
      <c r="AF55976" s="104"/>
      <c r="AG55976" s="104"/>
      <c r="AK55976" s="104"/>
      <c r="AL55976" s="104"/>
      <c r="AO55976" s="104"/>
      <c r="AP55976" s="104"/>
    </row>
    <row r="55977" spans="21:42" ht="15" customHeight="1" x14ac:dyDescent="0.25">
      <c r="U55977" s="104"/>
      <c r="AB55977" s="104"/>
      <c r="AC55977" s="104"/>
      <c r="AF55977" s="104"/>
      <c r="AG55977" s="104"/>
      <c r="AK55977" s="104"/>
      <c r="AL55977" s="104"/>
      <c r="AO55977" s="104"/>
      <c r="AP55977" s="104"/>
    </row>
    <row r="55978" spans="21:42" ht="15" customHeight="1" x14ac:dyDescent="0.25">
      <c r="U55978" s="104"/>
      <c r="AB55978" s="104"/>
      <c r="AC55978" s="104"/>
      <c r="AF55978" s="104"/>
      <c r="AG55978" s="104"/>
      <c r="AK55978" s="104"/>
      <c r="AL55978" s="104"/>
      <c r="AO55978" s="104"/>
      <c r="AP55978" s="104"/>
    </row>
    <row r="55979" spans="21:42" ht="15" customHeight="1" x14ac:dyDescent="0.25">
      <c r="U55979" s="104"/>
      <c r="AB55979" s="104"/>
      <c r="AC55979" s="104"/>
      <c r="AF55979" s="104"/>
      <c r="AG55979" s="104"/>
      <c r="AK55979" s="104"/>
      <c r="AL55979" s="104"/>
      <c r="AO55979" s="104"/>
      <c r="AP55979" s="104"/>
    </row>
    <row r="55980" spans="21:42" ht="15" customHeight="1" x14ac:dyDescent="0.25">
      <c r="U55980" s="104"/>
      <c r="AB55980" s="104"/>
      <c r="AC55980" s="104"/>
      <c r="AF55980" s="104"/>
      <c r="AG55980" s="104"/>
      <c r="AK55980" s="104"/>
      <c r="AL55980" s="104"/>
      <c r="AO55980" s="104"/>
      <c r="AP55980" s="104"/>
    </row>
    <row r="55981" spans="21:42" ht="15" customHeight="1" x14ac:dyDescent="0.25">
      <c r="U55981" s="104"/>
      <c r="AB55981" s="104"/>
      <c r="AC55981" s="104"/>
      <c r="AF55981" s="104"/>
      <c r="AG55981" s="104"/>
      <c r="AK55981" s="104"/>
      <c r="AL55981" s="104"/>
      <c r="AO55981" s="104"/>
      <c r="AP55981" s="104"/>
    </row>
    <row r="55982" spans="21:42" ht="15" customHeight="1" x14ac:dyDescent="0.25">
      <c r="U55982" s="104"/>
      <c r="AB55982" s="104"/>
      <c r="AC55982" s="104"/>
      <c r="AF55982" s="104"/>
      <c r="AG55982" s="104"/>
      <c r="AK55982" s="104"/>
      <c r="AL55982" s="104"/>
      <c r="AO55982" s="104"/>
      <c r="AP55982" s="104"/>
    </row>
    <row r="55983" spans="21:42" ht="15" customHeight="1" x14ac:dyDescent="0.25">
      <c r="U55983" s="104"/>
      <c r="AB55983" s="104"/>
      <c r="AC55983" s="104"/>
      <c r="AF55983" s="104"/>
      <c r="AG55983" s="104"/>
      <c r="AK55983" s="104"/>
      <c r="AL55983" s="104"/>
      <c r="AO55983" s="104"/>
      <c r="AP55983" s="104"/>
    </row>
    <row r="55984" spans="21:42" ht="15" customHeight="1" x14ac:dyDescent="0.25">
      <c r="U55984" s="104"/>
      <c r="AB55984" s="104"/>
      <c r="AC55984" s="104"/>
      <c r="AF55984" s="104"/>
      <c r="AG55984" s="104"/>
      <c r="AK55984" s="104"/>
      <c r="AL55984" s="104"/>
      <c r="AO55984" s="104"/>
      <c r="AP55984" s="104"/>
    </row>
    <row r="55985" spans="21:42" ht="15" customHeight="1" x14ac:dyDescent="0.25">
      <c r="U55985" s="104"/>
      <c r="AB55985" s="104"/>
      <c r="AC55985" s="104"/>
      <c r="AF55985" s="104"/>
      <c r="AG55985" s="104"/>
      <c r="AK55985" s="104"/>
      <c r="AL55985" s="104"/>
      <c r="AO55985" s="104"/>
      <c r="AP55985" s="104"/>
    </row>
    <row r="55986" spans="21:42" ht="15" customHeight="1" x14ac:dyDescent="0.25">
      <c r="U55986" s="104"/>
      <c r="AB55986" s="104"/>
      <c r="AC55986" s="104"/>
      <c r="AF55986" s="104"/>
      <c r="AG55986" s="104"/>
      <c r="AK55986" s="104"/>
      <c r="AL55986" s="104"/>
      <c r="AO55986" s="104"/>
      <c r="AP55986" s="104"/>
    </row>
    <row r="55987" spans="21:42" ht="15" customHeight="1" x14ac:dyDescent="0.25">
      <c r="U55987" s="104"/>
      <c r="AB55987" s="104"/>
      <c r="AC55987" s="104"/>
      <c r="AF55987" s="104"/>
      <c r="AG55987" s="104"/>
      <c r="AK55987" s="104"/>
      <c r="AL55987" s="104"/>
      <c r="AO55987" s="104"/>
      <c r="AP55987" s="104"/>
    </row>
    <row r="55988" spans="21:42" ht="15" customHeight="1" x14ac:dyDescent="0.25">
      <c r="U55988" s="104"/>
      <c r="AB55988" s="104"/>
      <c r="AC55988" s="104"/>
      <c r="AF55988" s="104"/>
      <c r="AG55988" s="104"/>
      <c r="AK55988" s="104"/>
      <c r="AL55988" s="104"/>
      <c r="AO55988" s="104"/>
      <c r="AP55988" s="104"/>
    </row>
    <row r="55989" spans="21:42" ht="15" customHeight="1" x14ac:dyDescent="0.25">
      <c r="U55989" s="104"/>
      <c r="AB55989" s="104"/>
      <c r="AC55989" s="104"/>
      <c r="AF55989" s="104"/>
      <c r="AG55989" s="104"/>
      <c r="AK55989" s="104"/>
      <c r="AL55989" s="104"/>
      <c r="AO55989" s="104"/>
      <c r="AP55989" s="104"/>
    </row>
    <row r="55990" spans="21:42" ht="15" customHeight="1" x14ac:dyDescent="0.25">
      <c r="U55990" s="104"/>
      <c r="AB55990" s="104"/>
      <c r="AC55990" s="104"/>
      <c r="AF55990" s="104"/>
      <c r="AG55990" s="104"/>
      <c r="AK55990" s="104"/>
      <c r="AL55990" s="104"/>
      <c r="AO55990" s="104"/>
      <c r="AP55990" s="104"/>
    </row>
    <row r="55991" spans="21:42" ht="15" customHeight="1" x14ac:dyDescent="0.25">
      <c r="U55991" s="104"/>
      <c r="AB55991" s="104"/>
      <c r="AC55991" s="104"/>
      <c r="AF55991" s="104"/>
      <c r="AG55991" s="104"/>
      <c r="AK55991" s="104"/>
      <c r="AL55991" s="104"/>
      <c r="AO55991" s="104"/>
      <c r="AP55991" s="104"/>
    </row>
    <row r="55992" spans="21:42" ht="15" customHeight="1" x14ac:dyDescent="0.25">
      <c r="U55992" s="104"/>
      <c r="AB55992" s="104"/>
      <c r="AC55992" s="104"/>
      <c r="AF55992" s="104"/>
      <c r="AG55992" s="104"/>
      <c r="AK55992" s="104"/>
      <c r="AL55992" s="104"/>
      <c r="AO55992" s="104"/>
      <c r="AP55992" s="104"/>
    </row>
    <row r="55993" spans="21:42" ht="15" customHeight="1" x14ac:dyDescent="0.25">
      <c r="U55993" s="104"/>
      <c r="AB55993" s="104"/>
      <c r="AC55993" s="104"/>
      <c r="AF55993" s="104"/>
      <c r="AG55993" s="104"/>
      <c r="AK55993" s="104"/>
      <c r="AL55993" s="104"/>
      <c r="AO55993" s="104"/>
      <c r="AP55993" s="104"/>
    </row>
    <row r="55994" spans="21:42" ht="15" customHeight="1" x14ac:dyDescent="0.25">
      <c r="U55994" s="104"/>
      <c r="AB55994" s="104"/>
      <c r="AC55994" s="104"/>
      <c r="AF55994" s="104"/>
      <c r="AG55994" s="104"/>
      <c r="AK55994" s="104"/>
      <c r="AL55994" s="104"/>
      <c r="AO55994" s="104"/>
      <c r="AP55994" s="104"/>
    </row>
    <row r="55995" spans="21:42" ht="15" customHeight="1" x14ac:dyDescent="0.25">
      <c r="U55995" s="104"/>
      <c r="AB55995" s="104"/>
      <c r="AC55995" s="104"/>
      <c r="AF55995" s="104"/>
      <c r="AG55995" s="104"/>
      <c r="AK55995" s="104"/>
      <c r="AL55995" s="104"/>
      <c r="AO55995" s="104"/>
      <c r="AP55995" s="104"/>
    </row>
    <row r="55996" spans="21:42" ht="15" customHeight="1" x14ac:dyDescent="0.25">
      <c r="U55996" s="104"/>
      <c r="AB55996" s="104"/>
      <c r="AC55996" s="104"/>
      <c r="AF55996" s="104"/>
      <c r="AG55996" s="104"/>
      <c r="AK55996" s="104"/>
      <c r="AL55996" s="104"/>
      <c r="AO55996" s="104"/>
      <c r="AP55996" s="104"/>
    </row>
    <row r="55997" spans="21:42" ht="15" customHeight="1" x14ac:dyDescent="0.25">
      <c r="U55997" s="104"/>
      <c r="AB55997" s="104"/>
      <c r="AC55997" s="104"/>
      <c r="AF55997" s="104"/>
      <c r="AG55997" s="104"/>
      <c r="AK55997" s="104"/>
      <c r="AL55997" s="104"/>
      <c r="AO55997" s="104"/>
      <c r="AP55997" s="104"/>
    </row>
    <row r="55998" spans="21:42" ht="15" customHeight="1" x14ac:dyDescent="0.25">
      <c r="U55998" s="104"/>
      <c r="AB55998" s="104"/>
      <c r="AC55998" s="104"/>
      <c r="AF55998" s="104"/>
      <c r="AG55998" s="104"/>
      <c r="AK55998" s="104"/>
      <c r="AL55998" s="104"/>
      <c r="AO55998" s="104"/>
      <c r="AP55998" s="104"/>
    </row>
    <row r="55999" spans="21:42" ht="15" customHeight="1" x14ac:dyDescent="0.25">
      <c r="U55999" s="104"/>
      <c r="AB55999" s="104"/>
      <c r="AC55999" s="104"/>
      <c r="AF55999" s="104"/>
      <c r="AG55999" s="104"/>
      <c r="AK55999" s="104"/>
      <c r="AL55999" s="104"/>
      <c r="AO55999" s="104"/>
      <c r="AP55999" s="104"/>
    </row>
    <row r="56000" spans="21:42" ht="15" customHeight="1" x14ac:dyDescent="0.25">
      <c r="U56000" s="104"/>
      <c r="AB56000" s="104"/>
      <c r="AC56000" s="104"/>
      <c r="AF56000" s="104"/>
      <c r="AG56000" s="104"/>
      <c r="AK56000" s="104"/>
      <c r="AL56000" s="104"/>
      <c r="AO56000" s="104"/>
      <c r="AP56000" s="104"/>
    </row>
    <row r="56001" spans="21:42" ht="15" customHeight="1" x14ac:dyDescent="0.25">
      <c r="U56001" s="104"/>
      <c r="AB56001" s="104"/>
      <c r="AC56001" s="104"/>
      <c r="AF56001" s="104"/>
      <c r="AG56001" s="104"/>
      <c r="AK56001" s="104"/>
      <c r="AL56001" s="104"/>
      <c r="AO56001" s="104"/>
      <c r="AP56001" s="104"/>
    </row>
    <row r="56002" spans="21:42" ht="15" customHeight="1" x14ac:dyDescent="0.25">
      <c r="U56002" s="104"/>
      <c r="AB56002" s="104"/>
      <c r="AC56002" s="104"/>
      <c r="AF56002" s="104"/>
      <c r="AG56002" s="104"/>
      <c r="AK56002" s="104"/>
      <c r="AL56002" s="104"/>
      <c r="AO56002" s="104"/>
      <c r="AP56002" s="104"/>
    </row>
    <row r="56003" spans="21:42" ht="15" customHeight="1" x14ac:dyDescent="0.25">
      <c r="U56003" s="104"/>
      <c r="AB56003" s="104"/>
      <c r="AC56003" s="104"/>
      <c r="AF56003" s="104"/>
      <c r="AG56003" s="104"/>
      <c r="AK56003" s="104"/>
      <c r="AL56003" s="104"/>
      <c r="AO56003" s="104"/>
      <c r="AP56003" s="104"/>
    </row>
    <row r="56004" spans="21:42" ht="15" customHeight="1" x14ac:dyDescent="0.25">
      <c r="U56004" s="104"/>
      <c r="AB56004" s="104"/>
      <c r="AC56004" s="104"/>
      <c r="AF56004" s="104"/>
      <c r="AG56004" s="104"/>
      <c r="AK56004" s="104"/>
      <c r="AL56004" s="104"/>
      <c r="AO56004" s="104"/>
      <c r="AP56004" s="104"/>
    </row>
    <row r="56005" spans="21:42" ht="15" customHeight="1" x14ac:dyDescent="0.25">
      <c r="U56005" s="104"/>
      <c r="AB56005" s="104"/>
      <c r="AC56005" s="104"/>
      <c r="AF56005" s="104"/>
      <c r="AG56005" s="104"/>
      <c r="AK56005" s="104"/>
      <c r="AL56005" s="104"/>
      <c r="AO56005" s="104"/>
      <c r="AP56005" s="104"/>
    </row>
    <row r="56006" spans="21:42" ht="15" customHeight="1" x14ac:dyDescent="0.25">
      <c r="U56006" s="104"/>
      <c r="AB56006" s="104"/>
      <c r="AC56006" s="104"/>
      <c r="AF56006" s="104"/>
      <c r="AG56006" s="104"/>
      <c r="AK56006" s="104"/>
      <c r="AL56006" s="104"/>
      <c r="AO56006" s="104"/>
      <c r="AP56006" s="104"/>
    </row>
    <row r="56007" spans="21:42" ht="15" customHeight="1" x14ac:dyDescent="0.25">
      <c r="U56007" s="104"/>
      <c r="AB56007" s="104"/>
      <c r="AC56007" s="104"/>
      <c r="AF56007" s="104"/>
      <c r="AG56007" s="104"/>
      <c r="AK56007" s="104"/>
      <c r="AL56007" s="104"/>
      <c r="AO56007" s="104"/>
      <c r="AP56007" s="104"/>
    </row>
    <row r="56008" spans="21:42" ht="15" customHeight="1" x14ac:dyDescent="0.25">
      <c r="U56008" s="104"/>
      <c r="AB56008" s="104"/>
      <c r="AC56008" s="104"/>
      <c r="AF56008" s="104"/>
      <c r="AG56008" s="104"/>
      <c r="AK56008" s="104"/>
      <c r="AL56008" s="104"/>
      <c r="AO56008" s="104"/>
      <c r="AP56008" s="104"/>
    </row>
    <row r="56009" spans="21:42" ht="15" customHeight="1" x14ac:dyDescent="0.25">
      <c r="U56009" s="104"/>
      <c r="AB56009" s="104"/>
      <c r="AC56009" s="104"/>
      <c r="AF56009" s="104"/>
      <c r="AG56009" s="104"/>
      <c r="AK56009" s="104"/>
      <c r="AL56009" s="104"/>
      <c r="AO56009" s="104"/>
      <c r="AP56009" s="104"/>
    </row>
    <row r="56010" spans="21:42" ht="15" customHeight="1" x14ac:dyDescent="0.25">
      <c r="U56010" s="104"/>
      <c r="AB56010" s="104"/>
      <c r="AC56010" s="104"/>
      <c r="AF56010" s="104"/>
      <c r="AG56010" s="104"/>
      <c r="AK56010" s="104"/>
      <c r="AL56010" s="104"/>
      <c r="AO56010" s="104"/>
      <c r="AP56010" s="104"/>
    </row>
    <row r="56011" spans="21:42" ht="15" customHeight="1" x14ac:dyDescent="0.25">
      <c r="U56011" s="104"/>
      <c r="AB56011" s="104"/>
      <c r="AC56011" s="104"/>
      <c r="AF56011" s="104"/>
      <c r="AG56011" s="104"/>
      <c r="AK56011" s="104"/>
      <c r="AL56011" s="104"/>
      <c r="AO56011" s="104"/>
      <c r="AP56011" s="104"/>
    </row>
    <row r="56012" spans="21:42" ht="15" customHeight="1" x14ac:dyDescent="0.25">
      <c r="U56012" s="104"/>
      <c r="AB56012" s="104"/>
      <c r="AC56012" s="104"/>
      <c r="AF56012" s="104"/>
      <c r="AG56012" s="104"/>
      <c r="AK56012" s="104"/>
      <c r="AL56012" s="104"/>
      <c r="AO56012" s="104"/>
      <c r="AP56012" s="104"/>
    </row>
    <row r="56013" spans="21:42" ht="15" customHeight="1" x14ac:dyDescent="0.25">
      <c r="U56013" s="104"/>
      <c r="AB56013" s="104"/>
      <c r="AC56013" s="104"/>
      <c r="AF56013" s="104"/>
      <c r="AG56013" s="104"/>
      <c r="AK56013" s="104"/>
      <c r="AL56013" s="104"/>
      <c r="AO56013" s="104"/>
      <c r="AP56013" s="104"/>
    </row>
    <row r="56014" spans="21:42" ht="15" customHeight="1" x14ac:dyDescent="0.25">
      <c r="U56014" s="104"/>
      <c r="AB56014" s="104"/>
      <c r="AC56014" s="104"/>
      <c r="AF56014" s="104"/>
      <c r="AG56014" s="104"/>
      <c r="AK56014" s="104"/>
      <c r="AL56014" s="104"/>
      <c r="AO56014" s="104"/>
      <c r="AP56014" s="104"/>
    </row>
    <row r="56015" spans="21:42" ht="15" customHeight="1" x14ac:dyDescent="0.25">
      <c r="U56015" s="104"/>
      <c r="AB56015" s="104"/>
      <c r="AC56015" s="104"/>
      <c r="AF56015" s="104"/>
      <c r="AG56015" s="104"/>
      <c r="AK56015" s="104"/>
      <c r="AL56015" s="104"/>
      <c r="AO56015" s="104"/>
      <c r="AP56015" s="104"/>
    </row>
    <row r="56016" spans="21:42" ht="15" customHeight="1" x14ac:dyDescent="0.25">
      <c r="U56016" s="104"/>
      <c r="AB56016" s="104"/>
      <c r="AC56016" s="104"/>
      <c r="AF56016" s="104"/>
      <c r="AG56016" s="104"/>
      <c r="AK56016" s="104"/>
      <c r="AL56016" s="104"/>
      <c r="AO56016" s="104"/>
      <c r="AP56016" s="104"/>
    </row>
    <row r="56017" spans="21:42" ht="15" customHeight="1" x14ac:dyDescent="0.25">
      <c r="U56017" s="104"/>
      <c r="AB56017" s="104"/>
      <c r="AC56017" s="104"/>
      <c r="AF56017" s="104"/>
      <c r="AG56017" s="104"/>
      <c r="AK56017" s="104"/>
      <c r="AL56017" s="104"/>
      <c r="AO56017" s="104"/>
      <c r="AP56017" s="104"/>
    </row>
    <row r="56018" spans="21:42" ht="15" customHeight="1" x14ac:dyDescent="0.25">
      <c r="U56018" s="104"/>
      <c r="AB56018" s="104"/>
      <c r="AC56018" s="104"/>
      <c r="AF56018" s="104"/>
      <c r="AG56018" s="104"/>
      <c r="AK56018" s="104"/>
      <c r="AL56018" s="104"/>
      <c r="AO56018" s="104"/>
      <c r="AP56018" s="104"/>
    </row>
    <row r="56019" spans="21:42" ht="15" customHeight="1" x14ac:dyDescent="0.25">
      <c r="U56019" s="104"/>
      <c r="AB56019" s="104"/>
      <c r="AC56019" s="104"/>
      <c r="AF56019" s="104"/>
      <c r="AG56019" s="104"/>
      <c r="AK56019" s="104"/>
      <c r="AL56019" s="104"/>
      <c r="AO56019" s="104"/>
      <c r="AP56019" s="104"/>
    </row>
    <row r="56020" spans="21:42" ht="15" customHeight="1" x14ac:dyDescent="0.25">
      <c r="U56020" s="104"/>
      <c r="AB56020" s="104"/>
      <c r="AC56020" s="104"/>
      <c r="AF56020" s="104"/>
      <c r="AG56020" s="104"/>
      <c r="AK56020" s="104"/>
      <c r="AL56020" s="104"/>
      <c r="AO56020" s="104"/>
      <c r="AP56020" s="104"/>
    </row>
    <row r="56021" spans="21:42" ht="15" customHeight="1" x14ac:dyDescent="0.25">
      <c r="U56021" s="104"/>
      <c r="AB56021" s="104"/>
      <c r="AC56021" s="104"/>
      <c r="AF56021" s="104"/>
      <c r="AG56021" s="104"/>
      <c r="AK56021" s="104"/>
      <c r="AL56021" s="104"/>
      <c r="AO56021" s="104"/>
      <c r="AP56021" s="104"/>
    </row>
    <row r="56022" spans="21:42" ht="15" customHeight="1" x14ac:dyDescent="0.25">
      <c r="U56022" s="104"/>
      <c r="AB56022" s="104"/>
      <c r="AC56022" s="104"/>
      <c r="AF56022" s="104"/>
      <c r="AG56022" s="104"/>
      <c r="AK56022" s="104"/>
      <c r="AL56022" s="104"/>
      <c r="AO56022" s="104"/>
      <c r="AP56022" s="104"/>
    </row>
    <row r="56023" spans="21:42" ht="15" customHeight="1" x14ac:dyDescent="0.25">
      <c r="U56023" s="104"/>
      <c r="AB56023" s="104"/>
      <c r="AC56023" s="104"/>
      <c r="AF56023" s="104"/>
      <c r="AG56023" s="104"/>
      <c r="AK56023" s="104"/>
      <c r="AL56023" s="104"/>
      <c r="AO56023" s="104"/>
      <c r="AP56023" s="104"/>
    </row>
    <row r="56024" spans="21:42" ht="15" customHeight="1" x14ac:dyDescent="0.25">
      <c r="U56024" s="104"/>
      <c r="AB56024" s="104"/>
      <c r="AC56024" s="104"/>
      <c r="AF56024" s="104"/>
      <c r="AG56024" s="104"/>
      <c r="AK56024" s="104"/>
      <c r="AL56024" s="104"/>
      <c r="AO56024" s="104"/>
      <c r="AP56024" s="104"/>
    </row>
    <row r="56025" spans="21:42" ht="15" customHeight="1" x14ac:dyDescent="0.25">
      <c r="U56025" s="104"/>
      <c r="AB56025" s="104"/>
      <c r="AC56025" s="104"/>
      <c r="AF56025" s="104"/>
      <c r="AG56025" s="104"/>
      <c r="AK56025" s="104"/>
      <c r="AL56025" s="104"/>
      <c r="AO56025" s="104"/>
      <c r="AP56025" s="104"/>
    </row>
    <row r="56026" spans="21:42" ht="15" customHeight="1" x14ac:dyDescent="0.25">
      <c r="U56026" s="104"/>
      <c r="AB56026" s="104"/>
      <c r="AC56026" s="104"/>
      <c r="AF56026" s="104"/>
      <c r="AG56026" s="104"/>
      <c r="AK56026" s="104"/>
      <c r="AL56026" s="104"/>
      <c r="AO56026" s="104"/>
      <c r="AP56026" s="104"/>
    </row>
    <row r="56027" spans="21:42" ht="15" customHeight="1" x14ac:dyDescent="0.25">
      <c r="U56027" s="104"/>
      <c r="AB56027" s="104"/>
      <c r="AC56027" s="104"/>
      <c r="AF56027" s="104"/>
      <c r="AG56027" s="104"/>
      <c r="AK56027" s="104"/>
      <c r="AL56027" s="104"/>
      <c r="AO56027" s="104"/>
      <c r="AP56027" s="104"/>
    </row>
    <row r="56028" spans="21:42" ht="15" customHeight="1" x14ac:dyDescent="0.25">
      <c r="U56028" s="104"/>
      <c r="AB56028" s="104"/>
      <c r="AC56028" s="104"/>
      <c r="AF56028" s="104"/>
      <c r="AG56028" s="104"/>
      <c r="AK56028" s="104"/>
      <c r="AL56028" s="104"/>
      <c r="AO56028" s="104"/>
      <c r="AP56028" s="104"/>
    </row>
    <row r="56029" spans="21:42" ht="15" customHeight="1" x14ac:dyDescent="0.25">
      <c r="U56029" s="104"/>
      <c r="AB56029" s="104"/>
      <c r="AC56029" s="104"/>
      <c r="AF56029" s="104"/>
      <c r="AG56029" s="104"/>
      <c r="AK56029" s="104"/>
      <c r="AL56029" s="104"/>
      <c r="AO56029" s="104"/>
      <c r="AP56029" s="104"/>
    </row>
    <row r="56030" spans="21:42" ht="15" customHeight="1" x14ac:dyDescent="0.25">
      <c r="U56030" s="104"/>
      <c r="AB56030" s="104"/>
      <c r="AC56030" s="104"/>
      <c r="AF56030" s="104"/>
      <c r="AG56030" s="104"/>
      <c r="AK56030" s="104"/>
      <c r="AL56030" s="104"/>
      <c r="AO56030" s="104"/>
      <c r="AP56030" s="104"/>
    </row>
    <row r="56031" spans="21:42" ht="15" customHeight="1" x14ac:dyDescent="0.25">
      <c r="U56031" s="104"/>
      <c r="AB56031" s="104"/>
      <c r="AC56031" s="104"/>
      <c r="AF56031" s="104"/>
      <c r="AG56031" s="104"/>
      <c r="AK56031" s="104"/>
      <c r="AL56031" s="104"/>
      <c r="AO56031" s="104"/>
      <c r="AP56031" s="104"/>
    </row>
    <row r="56032" spans="21:42" ht="15" customHeight="1" x14ac:dyDescent="0.25">
      <c r="U56032" s="104"/>
      <c r="AB56032" s="104"/>
      <c r="AC56032" s="104"/>
      <c r="AF56032" s="104"/>
      <c r="AG56032" s="104"/>
      <c r="AK56032" s="104"/>
      <c r="AL56032" s="104"/>
      <c r="AO56032" s="104"/>
      <c r="AP56032" s="104"/>
    </row>
    <row r="56033" spans="21:42" ht="15" customHeight="1" x14ac:dyDescent="0.25">
      <c r="U56033" s="104"/>
      <c r="AB56033" s="104"/>
      <c r="AC56033" s="104"/>
      <c r="AF56033" s="104"/>
      <c r="AG56033" s="104"/>
      <c r="AK56033" s="104"/>
      <c r="AL56033" s="104"/>
      <c r="AO56033" s="104"/>
      <c r="AP56033" s="104"/>
    </row>
    <row r="56034" spans="21:42" ht="15" customHeight="1" x14ac:dyDescent="0.25">
      <c r="U56034" s="104"/>
      <c r="AB56034" s="104"/>
      <c r="AC56034" s="104"/>
      <c r="AF56034" s="104"/>
      <c r="AG56034" s="104"/>
      <c r="AK56034" s="104"/>
      <c r="AL56034" s="104"/>
      <c r="AO56034" s="104"/>
      <c r="AP56034" s="104"/>
    </row>
    <row r="56035" spans="21:42" ht="15" customHeight="1" x14ac:dyDescent="0.25">
      <c r="U56035" s="104"/>
      <c r="AB56035" s="104"/>
      <c r="AC56035" s="104"/>
      <c r="AF56035" s="104"/>
      <c r="AG56035" s="104"/>
      <c r="AK56035" s="104"/>
      <c r="AL56035" s="104"/>
      <c r="AO56035" s="104"/>
      <c r="AP56035" s="104"/>
    </row>
    <row r="56036" spans="21:42" ht="15" customHeight="1" x14ac:dyDescent="0.25">
      <c r="U56036" s="104"/>
      <c r="AB56036" s="104"/>
      <c r="AC56036" s="104"/>
      <c r="AF56036" s="104"/>
      <c r="AG56036" s="104"/>
      <c r="AK56036" s="104"/>
      <c r="AL56036" s="104"/>
      <c r="AO56036" s="104"/>
      <c r="AP56036" s="104"/>
    </row>
    <row r="56037" spans="21:42" ht="15" customHeight="1" x14ac:dyDescent="0.25">
      <c r="U56037" s="104"/>
      <c r="AB56037" s="104"/>
      <c r="AC56037" s="104"/>
      <c r="AF56037" s="104"/>
      <c r="AG56037" s="104"/>
      <c r="AK56037" s="104"/>
      <c r="AL56037" s="104"/>
      <c r="AO56037" s="104"/>
      <c r="AP56037" s="104"/>
    </row>
    <row r="56038" spans="21:42" ht="15" customHeight="1" x14ac:dyDescent="0.25">
      <c r="U56038" s="104"/>
      <c r="AB56038" s="104"/>
      <c r="AC56038" s="104"/>
      <c r="AF56038" s="104"/>
      <c r="AG56038" s="104"/>
      <c r="AK56038" s="104"/>
      <c r="AL56038" s="104"/>
      <c r="AO56038" s="104"/>
      <c r="AP56038" s="104"/>
    </row>
    <row r="56039" spans="21:42" ht="15" customHeight="1" x14ac:dyDescent="0.25">
      <c r="U56039" s="104"/>
      <c r="AB56039" s="104"/>
      <c r="AC56039" s="104"/>
      <c r="AF56039" s="104"/>
      <c r="AG56039" s="104"/>
      <c r="AK56039" s="104"/>
      <c r="AL56039" s="104"/>
      <c r="AO56039" s="104"/>
      <c r="AP56039" s="104"/>
    </row>
    <row r="56040" spans="21:42" ht="15" customHeight="1" x14ac:dyDescent="0.25">
      <c r="U56040" s="104"/>
      <c r="AB56040" s="104"/>
      <c r="AC56040" s="104"/>
      <c r="AF56040" s="104"/>
      <c r="AG56040" s="104"/>
      <c r="AK56040" s="104"/>
      <c r="AL56040" s="104"/>
      <c r="AO56040" s="104"/>
      <c r="AP56040" s="104"/>
    </row>
    <row r="56041" spans="21:42" ht="15" customHeight="1" x14ac:dyDescent="0.25">
      <c r="U56041" s="104"/>
      <c r="AB56041" s="104"/>
      <c r="AC56041" s="104"/>
      <c r="AF56041" s="104"/>
      <c r="AG56041" s="104"/>
      <c r="AK56041" s="104"/>
      <c r="AL56041" s="104"/>
      <c r="AO56041" s="104"/>
      <c r="AP56041" s="104"/>
    </row>
    <row r="56042" spans="21:42" ht="15" customHeight="1" x14ac:dyDescent="0.25">
      <c r="U56042" s="104"/>
      <c r="AB56042" s="104"/>
      <c r="AC56042" s="104"/>
      <c r="AF56042" s="104"/>
      <c r="AG56042" s="104"/>
      <c r="AK56042" s="104"/>
      <c r="AL56042" s="104"/>
      <c r="AO56042" s="104"/>
      <c r="AP56042" s="104"/>
    </row>
    <row r="56043" spans="21:42" ht="15" customHeight="1" x14ac:dyDescent="0.25">
      <c r="U56043" s="104"/>
      <c r="AB56043" s="104"/>
      <c r="AC56043" s="104"/>
      <c r="AF56043" s="104"/>
      <c r="AG56043" s="104"/>
      <c r="AK56043" s="104"/>
      <c r="AL56043" s="104"/>
      <c r="AO56043" s="104"/>
      <c r="AP56043" s="104"/>
    </row>
    <row r="56044" spans="21:42" ht="15" customHeight="1" x14ac:dyDescent="0.25">
      <c r="U56044" s="104"/>
      <c r="AB56044" s="104"/>
      <c r="AC56044" s="104"/>
      <c r="AF56044" s="104"/>
      <c r="AG56044" s="104"/>
      <c r="AK56044" s="104"/>
      <c r="AL56044" s="104"/>
      <c r="AO56044" s="104"/>
      <c r="AP56044" s="104"/>
    </row>
    <row r="56045" spans="21:42" ht="15" customHeight="1" x14ac:dyDescent="0.25">
      <c r="U56045" s="104"/>
      <c r="AB56045" s="104"/>
      <c r="AC56045" s="104"/>
      <c r="AF56045" s="104"/>
      <c r="AG56045" s="104"/>
      <c r="AK56045" s="104"/>
      <c r="AL56045" s="104"/>
      <c r="AO56045" s="104"/>
      <c r="AP56045" s="104"/>
    </row>
    <row r="56046" spans="21:42" ht="15" customHeight="1" x14ac:dyDescent="0.25">
      <c r="U56046" s="104"/>
      <c r="AB56046" s="104"/>
      <c r="AC56046" s="104"/>
      <c r="AF56046" s="104"/>
      <c r="AG56046" s="104"/>
      <c r="AK56046" s="104"/>
      <c r="AL56046" s="104"/>
      <c r="AO56046" s="104"/>
      <c r="AP56046" s="104"/>
    </row>
    <row r="56047" spans="21:42" ht="15" customHeight="1" x14ac:dyDescent="0.25">
      <c r="U56047" s="104"/>
      <c r="AB56047" s="104"/>
      <c r="AC56047" s="104"/>
      <c r="AF56047" s="104"/>
      <c r="AG56047" s="104"/>
      <c r="AK56047" s="104"/>
      <c r="AL56047" s="104"/>
      <c r="AO56047" s="104"/>
      <c r="AP56047" s="104"/>
    </row>
    <row r="56048" spans="21:42" ht="15" customHeight="1" x14ac:dyDescent="0.25">
      <c r="U56048" s="104"/>
      <c r="AB56048" s="104"/>
      <c r="AC56048" s="104"/>
      <c r="AF56048" s="104"/>
      <c r="AG56048" s="104"/>
      <c r="AK56048" s="104"/>
      <c r="AL56048" s="104"/>
      <c r="AO56048" s="104"/>
      <c r="AP56048" s="104"/>
    </row>
    <row r="56049" spans="21:42" ht="15" customHeight="1" x14ac:dyDescent="0.25">
      <c r="U56049" s="104"/>
      <c r="AB56049" s="104"/>
      <c r="AC56049" s="104"/>
      <c r="AF56049" s="104"/>
      <c r="AG56049" s="104"/>
      <c r="AK56049" s="104"/>
      <c r="AL56049" s="104"/>
      <c r="AO56049" s="104"/>
      <c r="AP56049" s="104"/>
    </row>
    <row r="56050" spans="21:42" ht="15" customHeight="1" x14ac:dyDescent="0.25">
      <c r="U56050" s="104"/>
      <c r="AB56050" s="104"/>
      <c r="AC56050" s="104"/>
      <c r="AF56050" s="104"/>
      <c r="AG56050" s="104"/>
      <c r="AK56050" s="104"/>
      <c r="AL56050" s="104"/>
      <c r="AO56050" s="104"/>
      <c r="AP56050" s="104"/>
    </row>
    <row r="56051" spans="21:42" ht="15" customHeight="1" x14ac:dyDescent="0.25">
      <c r="U56051" s="104"/>
      <c r="AB56051" s="104"/>
      <c r="AC56051" s="104"/>
      <c r="AF56051" s="104"/>
      <c r="AG56051" s="104"/>
      <c r="AK56051" s="104"/>
      <c r="AL56051" s="104"/>
      <c r="AO56051" s="104"/>
      <c r="AP56051" s="104"/>
    </row>
    <row r="56052" spans="21:42" ht="15" customHeight="1" x14ac:dyDescent="0.25">
      <c r="U56052" s="104"/>
      <c r="AB56052" s="104"/>
      <c r="AC56052" s="104"/>
      <c r="AF56052" s="104"/>
      <c r="AG56052" s="104"/>
      <c r="AK56052" s="104"/>
      <c r="AL56052" s="104"/>
      <c r="AO56052" s="104"/>
      <c r="AP56052" s="104"/>
    </row>
    <row r="56053" spans="21:42" ht="15" customHeight="1" x14ac:dyDescent="0.25">
      <c r="U56053" s="104"/>
      <c r="AB56053" s="104"/>
      <c r="AC56053" s="104"/>
      <c r="AF56053" s="104"/>
      <c r="AG56053" s="104"/>
      <c r="AK56053" s="104"/>
      <c r="AL56053" s="104"/>
      <c r="AO56053" s="104"/>
      <c r="AP56053" s="104"/>
    </row>
    <row r="56054" spans="21:42" ht="15" customHeight="1" x14ac:dyDescent="0.25">
      <c r="U56054" s="104"/>
      <c r="AB56054" s="104"/>
      <c r="AC56054" s="104"/>
      <c r="AF56054" s="104"/>
      <c r="AG56054" s="104"/>
      <c r="AK56054" s="104"/>
      <c r="AL56054" s="104"/>
      <c r="AO56054" s="104"/>
      <c r="AP56054" s="104"/>
    </row>
    <row r="56055" spans="21:42" ht="15" customHeight="1" x14ac:dyDescent="0.25">
      <c r="U56055" s="104"/>
      <c r="AB56055" s="104"/>
      <c r="AC56055" s="104"/>
      <c r="AF56055" s="104"/>
      <c r="AG56055" s="104"/>
      <c r="AK56055" s="104"/>
      <c r="AL56055" s="104"/>
      <c r="AO56055" s="104"/>
      <c r="AP56055" s="104"/>
    </row>
    <row r="56056" spans="21:42" ht="15" customHeight="1" x14ac:dyDescent="0.25">
      <c r="U56056" s="104"/>
      <c r="AB56056" s="104"/>
      <c r="AC56056" s="104"/>
      <c r="AF56056" s="104"/>
      <c r="AG56056" s="104"/>
      <c r="AK56056" s="104"/>
      <c r="AL56056" s="104"/>
      <c r="AO56056" s="104"/>
      <c r="AP56056" s="104"/>
    </row>
    <row r="56057" spans="21:42" ht="15" customHeight="1" x14ac:dyDescent="0.25">
      <c r="U56057" s="104"/>
      <c r="AB56057" s="104"/>
      <c r="AC56057" s="104"/>
      <c r="AF56057" s="104"/>
      <c r="AG56057" s="104"/>
      <c r="AK56057" s="104"/>
      <c r="AL56057" s="104"/>
      <c r="AO56057" s="104"/>
      <c r="AP56057" s="104"/>
    </row>
    <row r="56058" spans="21:42" ht="15" customHeight="1" x14ac:dyDescent="0.25">
      <c r="U56058" s="104"/>
      <c r="AB56058" s="104"/>
      <c r="AC56058" s="104"/>
      <c r="AF56058" s="104"/>
      <c r="AG56058" s="104"/>
      <c r="AK56058" s="104"/>
      <c r="AL56058" s="104"/>
      <c r="AO56058" s="104"/>
      <c r="AP56058" s="104"/>
    </row>
    <row r="56059" spans="21:42" ht="15" customHeight="1" x14ac:dyDescent="0.25">
      <c r="U56059" s="104"/>
      <c r="AB56059" s="104"/>
      <c r="AC56059" s="104"/>
      <c r="AF56059" s="104"/>
      <c r="AG56059" s="104"/>
      <c r="AK56059" s="104"/>
      <c r="AL56059" s="104"/>
      <c r="AO56059" s="104"/>
      <c r="AP56059" s="104"/>
    </row>
    <row r="56060" spans="21:42" ht="15" customHeight="1" x14ac:dyDescent="0.25">
      <c r="U56060" s="104"/>
      <c r="AB56060" s="104"/>
      <c r="AC56060" s="104"/>
      <c r="AF56060" s="104"/>
      <c r="AG56060" s="104"/>
      <c r="AK56060" s="104"/>
      <c r="AL56060" s="104"/>
      <c r="AO56060" s="104"/>
      <c r="AP56060" s="104"/>
    </row>
    <row r="56061" spans="21:42" ht="15" customHeight="1" x14ac:dyDescent="0.25">
      <c r="U56061" s="104"/>
      <c r="AB56061" s="104"/>
      <c r="AC56061" s="104"/>
      <c r="AF56061" s="104"/>
      <c r="AG56061" s="104"/>
      <c r="AK56061" s="104"/>
      <c r="AL56061" s="104"/>
      <c r="AO56061" s="104"/>
      <c r="AP56061" s="104"/>
    </row>
    <row r="56062" spans="21:42" ht="15" customHeight="1" x14ac:dyDescent="0.25">
      <c r="U56062" s="104"/>
      <c r="AB56062" s="104"/>
      <c r="AC56062" s="104"/>
      <c r="AF56062" s="104"/>
      <c r="AG56062" s="104"/>
      <c r="AK56062" s="104"/>
      <c r="AL56062" s="104"/>
      <c r="AO56062" s="104"/>
      <c r="AP56062" s="104"/>
    </row>
    <row r="56063" spans="21:42" ht="15" customHeight="1" x14ac:dyDescent="0.25">
      <c r="U56063" s="104"/>
      <c r="AB56063" s="104"/>
      <c r="AC56063" s="104"/>
      <c r="AF56063" s="104"/>
      <c r="AG56063" s="104"/>
      <c r="AK56063" s="104"/>
      <c r="AL56063" s="104"/>
      <c r="AO56063" s="104"/>
      <c r="AP56063" s="104"/>
    </row>
    <row r="56064" spans="21:42" ht="15" customHeight="1" x14ac:dyDescent="0.25">
      <c r="U56064" s="104"/>
      <c r="AB56064" s="104"/>
      <c r="AC56064" s="104"/>
      <c r="AF56064" s="104"/>
      <c r="AG56064" s="104"/>
      <c r="AK56064" s="104"/>
      <c r="AL56064" s="104"/>
      <c r="AO56064" s="104"/>
      <c r="AP56064" s="104"/>
    </row>
    <row r="56065" spans="21:42" ht="15" customHeight="1" x14ac:dyDescent="0.25">
      <c r="U56065" s="104"/>
      <c r="AB56065" s="104"/>
      <c r="AC56065" s="104"/>
      <c r="AF56065" s="104"/>
      <c r="AG56065" s="104"/>
      <c r="AK56065" s="104"/>
      <c r="AL56065" s="104"/>
      <c r="AO56065" s="104"/>
      <c r="AP56065" s="104"/>
    </row>
    <row r="56066" spans="21:42" ht="15" customHeight="1" x14ac:dyDescent="0.25">
      <c r="U56066" s="104"/>
      <c r="AB56066" s="104"/>
      <c r="AC56066" s="104"/>
      <c r="AF56066" s="104"/>
      <c r="AG56066" s="104"/>
      <c r="AK56066" s="104"/>
      <c r="AL56066" s="104"/>
      <c r="AO56066" s="104"/>
      <c r="AP56066" s="104"/>
    </row>
    <row r="56067" spans="21:42" ht="15" customHeight="1" x14ac:dyDescent="0.25">
      <c r="U56067" s="104"/>
      <c r="AB56067" s="104"/>
      <c r="AC56067" s="104"/>
      <c r="AF56067" s="104"/>
      <c r="AG56067" s="104"/>
      <c r="AK56067" s="104"/>
      <c r="AL56067" s="104"/>
      <c r="AO56067" s="104"/>
      <c r="AP56067" s="104"/>
    </row>
    <row r="56068" spans="21:42" ht="15" customHeight="1" x14ac:dyDescent="0.25">
      <c r="U56068" s="104"/>
      <c r="AB56068" s="104"/>
      <c r="AC56068" s="104"/>
      <c r="AF56068" s="104"/>
      <c r="AG56068" s="104"/>
      <c r="AK56068" s="104"/>
      <c r="AL56068" s="104"/>
      <c r="AO56068" s="104"/>
      <c r="AP56068" s="104"/>
    </row>
    <row r="56069" spans="21:42" ht="15" customHeight="1" x14ac:dyDescent="0.25">
      <c r="U56069" s="104"/>
      <c r="AB56069" s="104"/>
      <c r="AC56069" s="104"/>
      <c r="AF56069" s="104"/>
      <c r="AG56069" s="104"/>
      <c r="AK56069" s="104"/>
      <c r="AL56069" s="104"/>
      <c r="AO56069" s="104"/>
      <c r="AP56069" s="104"/>
    </row>
    <row r="56070" spans="21:42" ht="15" customHeight="1" x14ac:dyDescent="0.25">
      <c r="U56070" s="104"/>
      <c r="AB56070" s="104"/>
      <c r="AC56070" s="104"/>
      <c r="AF56070" s="104"/>
      <c r="AG56070" s="104"/>
      <c r="AK56070" s="104"/>
      <c r="AL56070" s="104"/>
      <c r="AO56070" s="104"/>
      <c r="AP56070" s="104"/>
    </row>
    <row r="56071" spans="21:42" ht="15" customHeight="1" x14ac:dyDescent="0.25">
      <c r="U56071" s="104"/>
      <c r="AB56071" s="104"/>
      <c r="AC56071" s="104"/>
      <c r="AF56071" s="104"/>
      <c r="AG56071" s="104"/>
      <c r="AK56071" s="104"/>
      <c r="AL56071" s="104"/>
      <c r="AO56071" s="104"/>
      <c r="AP56071" s="104"/>
    </row>
    <row r="56072" spans="21:42" ht="15" customHeight="1" x14ac:dyDescent="0.25">
      <c r="U56072" s="104"/>
      <c r="AB56072" s="104"/>
      <c r="AC56072" s="104"/>
      <c r="AF56072" s="104"/>
      <c r="AG56072" s="104"/>
      <c r="AK56072" s="104"/>
      <c r="AL56072" s="104"/>
      <c r="AO56072" s="104"/>
      <c r="AP56072" s="104"/>
    </row>
    <row r="56073" spans="21:42" ht="15" customHeight="1" x14ac:dyDescent="0.25">
      <c r="U56073" s="104"/>
      <c r="AB56073" s="104"/>
      <c r="AC56073" s="104"/>
      <c r="AF56073" s="104"/>
      <c r="AG56073" s="104"/>
      <c r="AK56073" s="104"/>
      <c r="AL56073" s="104"/>
      <c r="AO56073" s="104"/>
      <c r="AP56073" s="104"/>
    </row>
    <row r="56074" spans="21:42" ht="15" customHeight="1" x14ac:dyDescent="0.25">
      <c r="U56074" s="104"/>
      <c r="AB56074" s="104"/>
      <c r="AC56074" s="104"/>
      <c r="AF56074" s="104"/>
      <c r="AG56074" s="104"/>
      <c r="AK56074" s="104"/>
      <c r="AL56074" s="104"/>
      <c r="AO56074" s="104"/>
      <c r="AP56074" s="104"/>
    </row>
    <row r="56075" spans="21:42" ht="15" customHeight="1" x14ac:dyDescent="0.25">
      <c r="U56075" s="104"/>
      <c r="AB56075" s="104"/>
      <c r="AC56075" s="104"/>
      <c r="AF56075" s="104"/>
      <c r="AG56075" s="104"/>
      <c r="AK56075" s="104"/>
      <c r="AL56075" s="104"/>
      <c r="AO56075" s="104"/>
      <c r="AP56075" s="104"/>
    </row>
    <row r="56076" spans="21:42" ht="15" customHeight="1" x14ac:dyDescent="0.25">
      <c r="U56076" s="104"/>
      <c r="AB56076" s="104"/>
      <c r="AC56076" s="104"/>
      <c r="AF56076" s="104"/>
      <c r="AG56076" s="104"/>
      <c r="AK56076" s="104"/>
      <c r="AL56076" s="104"/>
      <c r="AO56076" s="104"/>
      <c r="AP56076" s="104"/>
    </row>
    <row r="56077" spans="21:42" ht="15" customHeight="1" x14ac:dyDescent="0.25">
      <c r="U56077" s="104"/>
      <c r="AB56077" s="104"/>
      <c r="AC56077" s="104"/>
      <c r="AF56077" s="104"/>
      <c r="AG56077" s="104"/>
      <c r="AK56077" s="104"/>
      <c r="AL56077" s="104"/>
      <c r="AO56077" s="104"/>
      <c r="AP56077" s="104"/>
    </row>
    <row r="56078" spans="21:42" ht="15" customHeight="1" x14ac:dyDescent="0.25">
      <c r="U56078" s="104"/>
      <c r="AB56078" s="104"/>
      <c r="AC56078" s="104"/>
      <c r="AF56078" s="104"/>
      <c r="AG56078" s="104"/>
      <c r="AK56078" s="104"/>
      <c r="AL56078" s="104"/>
      <c r="AO56078" s="104"/>
      <c r="AP56078" s="104"/>
    </row>
    <row r="56079" spans="21:42" ht="15" customHeight="1" x14ac:dyDescent="0.25">
      <c r="U56079" s="104"/>
      <c r="AB56079" s="104"/>
      <c r="AC56079" s="104"/>
      <c r="AF56079" s="104"/>
      <c r="AG56079" s="104"/>
      <c r="AK56079" s="104"/>
      <c r="AL56079" s="104"/>
      <c r="AO56079" s="104"/>
      <c r="AP56079" s="104"/>
    </row>
    <row r="56080" spans="21:42" ht="15" customHeight="1" x14ac:dyDescent="0.25">
      <c r="U56080" s="104"/>
      <c r="AB56080" s="104"/>
      <c r="AC56080" s="104"/>
      <c r="AF56080" s="104"/>
      <c r="AG56080" s="104"/>
      <c r="AK56080" s="104"/>
      <c r="AL56080" s="104"/>
      <c r="AO56080" s="104"/>
      <c r="AP56080" s="104"/>
    </row>
    <row r="56081" spans="21:42" ht="15" customHeight="1" x14ac:dyDescent="0.25">
      <c r="U56081" s="104"/>
      <c r="AB56081" s="104"/>
      <c r="AC56081" s="104"/>
      <c r="AF56081" s="104"/>
      <c r="AG56081" s="104"/>
      <c r="AK56081" s="104"/>
      <c r="AL56081" s="104"/>
      <c r="AO56081" s="104"/>
      <c r="AP56081" s="104"/>
    </row>
    <row r="56082" spans="21:42" ht="15" customHeight="1" x14ac:dyDescent="0.25">
      <c r="U56082" s="104"/>
      <c r="AB56082" s="104"/>
      <c r="AC56082" s="104"/>
      <c r="AF56082" s="104"/>
      <c r="AG56082" s="104"/>
      <c r="AK56082" s="104"/>
      <c r="AL56082" s="104"/>
      <c r="AO56082" s="104"/>
      <c r="AP56082" s="104"/>
    </row>
    <row r="56083" spans="21:42" ht="15" customHeight="1" x14ac:dyDescent="0.25">
      <c r="U56083" s="104"/>
      <c r="AB56083" s="104"/>
      <c r="AC56083" s="104"/>
      <c r="AF56083" s="104"/>
      <c r="AG56083" s="104"/>
      <c r="AK56083" s="104"/>
      <c r="AL56083" s="104"/>
      <c r="AO56083" s="104"/>
      <c r="AP56083" s="104"/>
    </row>
    <row r="56084" spans="21:42" ht="15" customHeight="1" x14ac:dyDescent="0.25">
      <c r="U56084" s="104"/>
      <c r="AB56084" s="104"/>
      <c r="AC56084" s="104"/>
      <c r="AF56084" s="104"/>
      <c r="AG56084" s="104"/>
      <c r="AK56084" s="104"/>
      <c r="AL56084" s="104"/>
      <c r="AO56084" s="104"/>
      <c r="AP56084" s="104"/>
    </row>
    <row r="56085" spans="21:42" ht="15" customHeight="1" x14ac:dyDescent="0.25">
      <c r="U56085" s="104"/>
      <c r="AB56085" s="104"/>
      <c r="AC56085" s="104"/>
      <c r="AF56085" s="104"/>
      <c r="AG56085" s="104"/>
      <c r="AK56085" s="104"/>
      <c r="AL56085" s="104"/>
      <c r="AO56085" s="104"/>
      <c r="AP56085" s="104"/>
    </row>
    <row r="56086" spans="21:42" ht="15" customHeight="1" x14ac:dyDescent="0.25">
      <c r="U56086" s="104"/>
      <c r="AB56086" s="104"/>
      <c r="AC56086" s="104"/>
      <c r="AF56086" s="104"/>
      <c r="AG56086" s="104"/>
      <c r="AK56086" s="104"/>
      <c r="AL56086" s="104"/>
      <c r="AO56086" s="104"/>
      <c r="AP56086" s="104"/>
    </row>
    <row r="56087" spans="21:42" ht="15" customHeight="1" x14ac:dyDescent="0.25">
      <c r="U56087" s="104"/>
      <c r="AB56087" s="104"/>
      <c r="AC56087" s="104"/>
      <c r="AF56087" s="104"/>
      <c r="AG56087" s="104"/>
      <c r="AK56087" s="104"/>
      <c r="AL56087" s="104"/>
      <c r="AO56087" s="104"/>
      <c r="AP56087" s="104"/>
    </row>
    <row r="56088" spans="21:42" ht="15" customHeight="1" x14ac:dyDescent="0.25">
      <c r="U56088" s="104"/>
      <c r="AB56088" s="104"/>
      <c r="AC56088" s="104"/>
      <c r="AF56088" s="104"/>
      <c r="AG56088" s="104"/>
      <c r="AK56088" s="104"/>
      <c r="AL56088" s="104"/>
      <c r="AO56088" s="104"/>
      <c r="AP56088" s="104"/>
    </row>
    <row r="56089" spans="21:42" ht="15" customHeight="1" x14ac:dyDescent="0.25">
      <c r="U56089" s="104"/>
      <c r="AB56089" s="104"/>
      <c r="AC56089" s="104"/>
      <c r="AF56089" s="104"/>
      <c r="AG56089" s="104"/>
      <c r="AK56089" s="104"/>
      <c r="AL56089" s="104"/>
      <c r="AO56089" s="104"/>
      <c r="AP56089" s="104"/>
    </row>
    <row r="56090" spans="21:42" ht="15" customHeight="1" x14ac:dyDescent="0.25">
      <c r="U56090" s="104"/>
      <c r="AB56090" s="104"/>
      <c r="AC56090" s="104"/>
      <c r="AF56090" s="104"/>
      <c r="AG56090" s="104"/>
      <c r="AK56090" s="104"/>
      <c r="AL56090" s="104"/>
      <c r="AO56090" s="104"/>
      <c r="AP56090" s="104"/>
    </row>
    <row r="56091" spans="21:42" ht="15" customHeight="1" x14ac:dyDescent="0.25">
      <c r="U56091" s="104"/>
      <c r="AB56091" s="104"/>
      <c r="AC56091" s="104"/>
      <c r="AF56091" s="104"/>
      <c r="AG56091" s="104"/>
      <c r="AK56091" s="104"/>
      <c r="AL56091" s="104"/>
      <c r="AO56091" s="104"/>
      <c r="AP56091" s="104"/>
    </row>
    <row r="56092" spans="21:42" ht="15" customHeight="1" x14ac:dyDescent="0.25">
      <c r="U56092" s="104"/>
      <c r="AB56092" s="104"/>
      <c r="AC56092" s="104"/>
      <c r="AF56092" s="104"/>
      <c r="AG56092" s="104"/>
      <c r="AK56092" s="104"/>
      <c r="AL56092" s="104"/>
      <c r="AO56092" s="104"/>
      <c r="AP56092" s="104"/>
    </row>
    <row r="56093" spans="21:42" ht="15" customHeight="1" x14ac:dyDescent="0.25">
      <c r="U56093" s="104"/>
      <c r="AB56093" s="104"/>
      <c r="AC56093" s="104"/>
      <c r="AF56093" s="104"/>
      <c r="AG56093" s="104"/>
      <c r="AK56093" s="104"/>
      <c r="AL56093" s="104"/>
      <c r="AO56093" s="104"/>
      <c r="AP56093" s="104"/>
    </row>
    <row r="56094" spans="21:42" ht="15" customHeight="1" x14ac:dyDescent="0.25">
      <c r="U56094" s="104"/>
      <c r="AB56094" s="104"/>
      <c r="AC56094" s="104"/>
      <c r="AF56094" s="104"/>
      <c r="AG56094" s="104"/>
      <c r="AK56094" s="104"/>
      <c r="AL56094" s="104"/>
      <c r="AO56094" s="104"/>
      <c r="AP56094" s="104"/>
    </row>
    <row r="56095" spans="21:42" ht="15" customHeight="1" x14ac:dyDescent="0.25">
      <c r="U56095" s="104"/>
      <c r="AB56095" s="104"/>
      <c r="AC56095" s="104"/>
      <c r="AF56095" s="104"/>
      <c r="AG56095" s="104"/>
      <c r="AK56095" s="104"/>
      <c r="AL56095" s="104"/>
      <c r="AO56095" s="104"/>
      <c r="AP56095" s="104"/>
    </row>
    <row r="56096" spans="21:42" ht="15" customHeight="1" x14ac:dyDescent="0.25">
      <c r="U56096" s="104"/>
      <c r="AB56096" s="104"/>
      <c r="AC56096" s="104"/>
      <c r="AF56096" s="104"/>
      <c r="AG56096" s="104"/>
      <c r="AK56096" s="104"/>
      <c r="AL56096" s="104"/>
      <c r="AO56096" s="104"/>
      <c r="AP56096" s="104"/>
    </row>
    <row r="56097" spans="21:42" ht="15" customHeight="1" x14ac:dyDescent="0.25">
      <c r="U56097" s="104"/>
      <c r="AB56097" s="104"/>
      <c r="AC56097" s="104"/>
      <c r="AF56097" s="104"/>
      <c r="AG56097" s="104"/>
      <c r="AK56097" s="104"/>
      <c r="AL56097" s="104"/>
      <c r="AO56097" s="104"/>
      <c r="AP56097" s="104"/>
    </row>
    <row r="56098" spans="21:42" ht="15" customHeight="1" x14ac:dyDescent="0.25">
      <c r="U56098" s="104"/>
      <c r="AB56098" s="104"/>
      <c r="AC56098" s="104"/>
      <c r="AF56098" s="104"/>
      <c r="AG56098" s="104"/>
      <c r="AK56098" s="104"/>
      <c r="AL56098" s="104"/>
      <c r="AO56098" s="104"/>
      <c r="AP56098" s="104"/>
    </row>
    <row r="56099" spans="21:42" ht="15" customHeight="1" x14ac:dyDescent="0.25">
      <c r="U56099" s="104"/>
      <c r="AB56099" s="104"/>
      <c r="AC56099" s="104"/>
      <c r="AF56099" s="104"/>
      <c r="AG56099" s="104"/>
      <c r="AK56099" s="104"/>
      <c r="AL56099" s="104"/>
      <c r="AO56099" s="104"/>
      <c r="AP56099" s="104"/>
    </row>
    <row r="56100" spans="21:42" ht="15" customHeight="1" x14ac:dyDescent="0.25">
      <c r="U56100" s="104"/>
      <c r="AB56100" s="104"/>
      <c r="AC56100" s="104"/>
      <c r="AF56100" s="104"/>
      <c r="AG56100" s="104"/>
      <c r="AK56100" s="104"/>
      <c r="AL56100" s="104"/>
      <c r="AO56100" s="104"/>
      <c r="AP56100" s="104"/>
    </row>
    <row r="56101" spans="21:42" ht="15" customHeight="1" x14ac:dyDescent="0.25">
      <c r="U56101" s="104"/>
      <c r="AB56101" s="104"/>
      <c r="AC56101" s="104"/>
      <c r="AF56101" s="104"/>
      <c r="AG56101" s="104"/>
      <c r="AK56101" s="104"/>
      <c r="AL56101" s="104"/>
      <c r="AO56101" s="104"/>
      <c r="AP56101" s="104"/>
    </row>
    <row r="56102" spans="21:42" ht="15" customHeight="1" x14ac:dyDescent="0.25">
      <c r="U56102" s="104"/>
      <c r="AB56102" s="104"/>
      <c r="AC56102" s="104"/>
      <c r="AF56102" s="104"/>
      <c r="AG56102" s="104"/>
      <c r="AK56102" s="104"/>
      <c r="AL56102" s="104"/>
      <c r="AO56102" s="104"/>
      <c r="AP56102" s="104"/>
    </row>
    <row r="56103" spans="21:42" ht="15" customHeight="1" x14ac:dyDescent="0.25">
      <c r="U56103" s="104"/>
      <c r="AB56103" s="104"/>
      <c r="AC56103" s="104"/>
      <c r="AF56103" s="104"/>
      <c r="AG56103" s="104"/>
      <c r="AK56103" s="104"/>
      <c r="AL56103" s="104"/>
      <c r="AO56103" s="104"/>
      <c r="AP56103" s="104"/>
    </row>
    <row r="56104" spans="21:42" ht="15" customHeight="1" x14ac:dyDescent="0.25">
      <c r="U56104" s="104"/>
      <c r="AB56104" s="104"/>
      <c r="AC56104" s="104"/>
      <c r="AF56104" s="104"/>
      <c r="AG56104" s="104"/>
      <c r="AK56104" s="104"/>
      <c r="AL56104" s="104"/>
      <c r="AO56104" s="104"/>
      <c r="AP56104" s="104"/>
    </row>
    <row r="56105" spans="21:42" ht="15" customHeight="1" x14ac:dyDescent="0.25">
      <c r="U56105" s="104"/>
      <c r="AB56105" s="104"/>
      <c r="AC56105" s="104"/>
      <c r="AF56105" s="104"/>
      <c r="AG56105" s="104"/>
      <c r="AK56105" s="104"/>
      <c r="AL56105" s="104"/>
      <c r="AO56105" s="104"/>
      <c r="AP56105" s="104"/>
    </row>
    <row r="56106" spans="21:42" ht="15" customHeight="1" x14ac:dyDescent="0.25">
      <c r="U56106" s="104"/>
      <c r="AB56106" s="104"/>
      <c r="AC56106" s="104"/>
      <c r="AF56106" s="104"/>
      <c r="AG56106" s="104"/>
      <c r="AK56106" s="104"/>
      <c r="AL56106" s="104"/>
      <c r="AO56106" s="104"/>
      <c r="AP56106" s="104"/>
    </row>
    <row r="56107" spans="21:42" ht="15" customHeight="1" x14ac:dyDescent="0.25">
      <c r="U56107" s="104"/>
      <c r="AB56107" s="104"/>
      <c r="AC56107" s="104"/>
      <c r="AF56107" s="104"/>
      <c r="AG56107" s="104"/>
      <c r="AK56107" s="104"/>
      <c r="AL56107" s="104"/>
      <c r="AO56107" s="104"/>
      <c r="AP56107" s="104"/>
    </row>
    <row r="56108" spans="21:42" ht="15" customHeight="1" x14ac:dyDescent="0.25">
      <c r="U56108" s="104"/>
      <c r="AB56108" s="104"/>
      <c r="AC56108" s="104"/>
      <c r="AF56108" s="104"/>
      <c r="AG56108" s="104"/>
      <c r="AK56108" s="104"/>
      <c r="AL56108" s="104"/>
      <c r="AO56108" s="104"/>
      <c r="AP56108" s="104"/>
    </row>
    <row r="56109" spans="21:42" ht="15" customHeight="1" x14ac:dyDescent="0.25">
      <c r="U56109" s="104"/>
      <c r="AB56109" s="104"/>
      <c r="AC56109" s="104"/>
      <c r="AF56109" s="104"/>
      <c r="AG56109" s="104"/>
      <c r="AK56109" s="104"/>
      <c r="AL56109" s="104"/>
      <c r="AO56109" s="104"/>
      <c r="AP56109" s="104"/>
    </row>
    <row r="56110" spans="21:42" ht="15" customHeight="1" x14ac:dyDescent="0.25">
      <c r="U56110" s="104"/>
      <c r="AB56110" s="104"/>
      <c r="AC56110" s="104"/>
      <c r="AF56110" s="104"/>
      <c r="AG56110" s="104"/>
      <c r="AK56110" s="104"/>
      <c r="AL56110" s="104"/>
      <c r="AO56110" s="104"/>
      <c r="AP56110" s="104"/>
    </row>
    <row r="56111" spans="21:42" ht="15" customHeight="1" x14ac:dyDescent="0.25">
      <c r="U56111" s="104"/>
      <c r="AB56111" s="104"/>
      <c r="AC56111" s="104"/>
      <c r="AF56111" s="104"/>
      <c r="AG56111" s="104"/>
      <c r="AK56111" s="104"/>
      <c r="AL56111" s="104"/>
      <c r="AO56111" s="104"/>
      <c r="AP56111" s="104"/>
    </row>
    <row r="56112" spans="21:42" ht="15" customHeight="1" x14ac:dyDescent="0.25">
      <c r="U56112" s="104"/>
      <c r="AB56112" s="104"/>
      <c r="AC56112" s="104"/>
      <c r="AF56112" s="104"/>
      <c r="AG56112" s="104"/>
      <c r="AK56112" s="104"/>
      <c r="AL56112" s="104"/>
      <c r="AO56112" s="104"/>
      <c r="AP56112" s="104"/>
    </row>
    <row r="56113" spans="21:42" ht="15" customHeight="1" x14ac:dyDescent="0.25">
      <c r="U56113" s="104"/>
      <c r="AB56113" s="104"/>
      <c r="AC56113" s="104"/>
      <c r="AF56113" s="104"/>
      <c r="AG56113" s="104"/>
      <c r="AK56113" s="104"/>
      <c r="AL56113" s="104"/>
      <c r="AO56113" s="104"/>
      <c r="AP56113" s="104"/>
    </row>
    <row r="56114" spans="21:42" ht="15" customHeight="1" x14ac:dyDescent="0.25">
      <c r="U56114" s="104"/>
      <c r="AB56114" s="104"/>
      <c r="AC56114" s="104"/>
      <c r="AF56114" s="104"/>
      <c r="AG56114" s="104"/>
      <c r="AK56114" s="104"/>
      <c r="AL56114" s="104"/>
      <c r="AO56114" s="104"/>
      <c r="AP56114" s="104"/>
    </row>
    <row r="56115" spans="21:42" ht="15" customHeight="1" x14ac:dyDescent="0.25">
      <c r="U56115" s="104"/>
      <c r="AB56115" s="104"/>
      <c r="AC56115" s="104"/>
      <c r="AF56115" s="104"/>
      <c r="AG56115" s="104"/>
      <c r="AK56115" s="104"/>
      <c r="AL56115" s="104"/>
      <c r="AO56115" s="104"/>
      <c r="AP56115" s="104"/>
    </row>
    <row r="56116" spans="21:42" ht="15" customHeight="1" x14ac:dyDescent="0.25">
      <c r="U56116" s="104"/>
      <c r="AB56116" s="104"/>
      <c r="AC56116" s="104"/>
      <c r="AF56116" s="104"/>
      <c r="AG56116" s="104"/>
      <c r="AK56116" s="104"/>
      <c r="AL56116" s="104"/>
      <c r="AO56116" s="104"/>
      <c r="AP56116" s="104"/>
    </row>
    <row r="56117" spans="21:42" ht="15" customHeight="1" x14ac:dyDescent="0.25">
      <c r="U56117" s="104"/>
      <c r="AB56117" s="104"/>
      <c r="AC56117" s="104"/>
      <c r="AF56117" s="104"/>
      <c r="AG56117" s="104"/>
      <c r="AK56117" s="104"/>
      <c r="AL56117" s="104"/>
      <c r="AO56117" s="104"/>
      <c r="AP56117" s="104"/>
    </row>
    <row r="56118" spans="21:42" ht="15" customHeight="1" x14ac:dyDescent="0.25">
      <c r="U56118" s="104"/>
      <c r="AB56118" s="104"/>
      <c r="AC56118" s="104"/>
      <c r="AF56118" s="104"/>
      <c r="AG56118" s="104"/>
      <c r="AK56118" s="104"/>
      <c r="AL56118" s="104"/>
      <c r="AO56118" s="104"/>
      <c r="AP56118" s="104"/>
    </row>
    <row r="56119" spans="21:42" ht="15" customHeight="1" x14ac:dyDescent="0.25">
      <c r="U56119" s="104"/>
      <c r="AB56119" s="104"/>
      <c r="AC56119" s="104"/>
      <c r="AF56119" s="104"/>
      <c r="AG56119" s="104"/>
      <c r="AK56119" s="104"/>
      <c r="AL56119" s="104"/>
      <c r="AO56119" s="104"/>
      <c r="AP56119" s="104"/>
    </row>
    <row r="56120" spans="21:42" ht="15" customHeight="1" x14ac:dyDescent="0.25">
      <c r="U56120" s="104"/>
      <c r="AB56120" s="104"/>
      <c r="AC56120" s="104"/>
      <c r="AF56120" s="104"/>
      <c r="AG56120" s="104"/>
      <c r="AK56120" s="104"/>
      <c r="AL56120" s="104"/>
      <c r="AO56120" s="104"/>
      <c r="AP56120" s="104"/>
    </row>
    <row r="56121" spans="21:42" ht="15" customHeight="1" x14ac:dyDescent="0.25">
      <c r="U56121" s="104"/>
      <c r="AB56121" s="104"/>
      <c r="AC56121" s="104"/>
      <c r="AF56121" s="104"/>
      <c r="AG56121" s="104"/>
      <c r="AK56121" s="104"/>
      <c r="AL56121" s="104"/>
      <c r="AO56121" s="104"/>
      <c r="AP56121" s="104"/>
    </row>
    <row r="56122" spans="21:42" ht="15" customHeight="1" x14ac:dyDescent="0.25">
      <c r="U56122" s="104"/>
      <c r="AB56122" s="104"/>
      <c r="AC56122" s="104"/>
      <c r="AF56122" s="104"/>
      <c r="AG56122" s="104"/>
      <c r="AK56122" s="104"/>
      <c r="AL56122" s="104"/>
      <c r="AO56122" s="104"/>
      <c r="AP56122" s="104"/>
    </row>
    <row r="56123" spans="21:42" ht="15" customHeight="1" x14ac:dyDescent="0.25">
      <c r="U56123" s="104"/>
      <c r="AB56123" s="104"/>
      <c r="AC56123" s="104"/>
      <c r="AF56123" s="104"/>
      <c r="AG56123" s="104"/>
      <c r="AK56123" s="104"/>
      <c r="AL56123" s="104"/>
      <c r="AO56123" s="104"/>
      <c r="AP56123" s="104"/>
    </row>
    <row r="56124" spans="21:42" ht="15" customHeight="1" x14ac:dyDescent="0.25">
      <c r="U56124" s="104"/>
      <c r="AB56124" s="104"/>
      <c r="AC56124" s="104"/>
      <c r="AF56124" s="104"/>
      <c r="AG56124" s="104"/>
      <c r="AK56124" s="104"/>
      <c r="AL56124" s="104"/>
      <c r="AO56124" s="104"/>
      <c r="AP56124" s="104"/>
    </row>
    <row r="56125" spans="21:42" ht="15" customHeight="1" x14ac:dyDescent="0.25">
      <c r="U56125" s="104"/>
      <c r="AB56125" s="104"/>
      <c r="AC56125" s="104"/>
      <c r="AF56125" s="104"/>
      <c r="AG56125" s="104"/>
      <c r="AK56125" s="104"/>
      <c r="AL56125" s="104"/>
      <c r="AO56125" s="104"/>
      <c r="AP56125" s="104"/>
    </row>
    <row r="56126" spans="21:42" ht="15" customHeight="1" x14ac:dyDescent="0.25">
      <c r="U56126" s="104"/>
      <c r="AB56126" s="104"/>
      <c r="AC56126" s="104"/>
      <c r="AF56126" s="104"/>
      <c r="AG56126" s="104"/>
      <c r="AK56126" s="104"/>
      <c r="AL56126" s="104"/>
      <c r="AO56126" s="104"/>
      <c r="AP56126" s="104"/>
    </row>
    <row r="56127" spans="21:42" ht="15" customHeight="1" x14ac:dyDescent="0.25">
      <c r="U56127" s="104"/>
      <c r="AB56127" s="104"/>
      <c r="AC56127" s="104"/>
      <c r="AF56127" s="104"/>
      <c r="AG56127" s="104"/>
      <c r="AK56127" s="104"/>
      <c r="AL56127" s="104"/>
      <c r="AO56127" s="104"/>
      <c r="AP56127" s="104"/>
    </row>
    <row r="56128" spans="21:42" ht="15" customHeight="1" x14ac:dyDescent="0.25">
      <c r="U56128" s="104"/>
      <c r="AB56128" s="104"/>
      <c r="AC56128" s="104"/>
      <c r="AF56128" s="104"/>
      <c r="AG56128" s="104"/>
      <c r="AK56128" s="104"/>
      <c r="AL56128" s="104"/>
      <c r="AO56128" s="104"/>
      <c r="AP56128" s="104"/>
    </row>
    <row r="56129" spans="21:42" ht="15" customHeight="1" x14ac:dyDescent="0.25">
      <c r="U56129" s="104"/>
      <c r="AB56129" s="104"/>
      <c r="AC56129" s="104"/>
      <c r="AF56129" s="104"/>
      <c r="AG56129" s="104"/>
      <c r="AK56129" s="104"/>
      <c r="AL56129" s="104"/>
      <c r="AO56129" s="104"/>
      <c r="AP56129" s="104"/>
    </row>
    <row r="56130" spans="21:42" ht="15" customHeight="1" x14ac:dyDescent="0.25">
      <c r="U56130" s="104"/>
      <c r="AB56130" s="104"/>
      <c r="AC56130" s="104"/>
      <c r="AF56130" s="104"/>
      <c r="AG56130" s="104"/>
      <c r="AK56130" s="104"/>
      <c r="AL56130" s="104"/>
      <c r="AO56130" s="104"/>
      <c r="AP56130" s="104"/>
    </row>
    <row r="56131" spans="21:42" ht="15" customHeight="1" x14ac:dyDescent="0.25">
      <c r="U56131" s="104"/>
      <c r="AB56131" s="104"/>
      <c r="AC56131" s="104"/>
      <c r="AF56131" s="104"/>
      <c r="AG56131" s="104"/>
      <c r="AK56131" s="104"/>
      <c r="AL56131" s="104"/>
      <c r="AO56131" s="104"/>
      <c r="AP56131" s="104"/>
    </row>
    <row r="56132" spans="21:42" ht="15" customHeight="1" x14ac:dyDescent="0.25">
      <c r="U56132" s="104"/>
      <c r="AB56132" s="104"/>
      <c r="AC56132" s="104"/>
      <c r="AF56132" s="104"/>
      <c r="AG56132" s="104"/>
      <c r="AK56132" s="104"/>
      <c r="AL56132" s="104"/>
      <c r="AO56132" s="104"/>
      <c r="AP56132" s="104"/>
    </row>
    <row r="56133" spans="21:42" ht="15" customHeight="1" x14ac:dyDescent="0.25">
      <c r="U56133" s="104"/>
      <c r="AB56133" s="104"/>
      <c r="AC56133" s="104"/>
      <c r="AF56133" s="104"/>
      <c r="AG56133" s="104"/>
      <c r="AK56133" s="104"/>
      <c r="AL56133" s="104"/>
      <c r="AO56133" s="104"/>
      <c r="AP56133" s="104"/>
    </row>
    <row r="56134" spans="21:42" ht="15" customHeight="1" x14ac:dyDescent="0.25">
      <c r="U56134" s="104"/>
      <c r="AB56134" s="104"/>
      <c r="AC56134" s="104"/>
      <c r="AF56134" s="104"/>
      <c r="AG56134" s="104"/>
      <c r="AK56134" s="104"/>
      <c r="AL56134" s="104"/>
      <c r="AO56134" s="104"/>
      <c r="AP56134" s="104"/>
    </row>
    <row r="56135" spans="21:42" ht="15" customHeight="1" x14ac:dyDescent="0.25">
      <c r="U56135" s="104"/>
      <c r="AB56135" s="104"/>
      <c r="AC56135" s="104"/>
      <c r="AF56135" s="104"/>
      <c r="AG56135" s="104"/>
      <c r="AK56135" s="104"/>
      <c r="AL56135" s="104"/>
      <c r="AO56135" s="104"/>
      <c r="AP56135" s="104"/>
    </row>
    <row r="56136" spans="21:42" ht="15" customHeight="1" x14ac:dyDescent="0.25">
      <c r="U56136" s="104"/>
      <c r="AB56136" s="104"/>
      <c r="AC56136" s="104"/>
      <c r="AF56136" s="104"/>
      <c r="AG56136" s="104"/>
      <c r="AK56136" s="104"/>
      <c r="AL56136" s="104"/>
      <c r="AO56136" s="104"/>
      <c r="AP56136" s="104"/>
    </row>
    <row r="56137" spans="21:42" ht="15" customHeight="1" x14ac:dyDescent="0.25">
      <c r="U56137" s="104"/>
      <c r="AB56137" s="104"/>
      <c r="AC56137" s="104"/>
      <c r="AF56137" s="104"/>
      <c r="AG56137" s="104"/>
      <c r="AK56137" s="104"/>
      <c r="AL56137" s="104"/>
      <c r="AO56137" s="104"/>
      <c r="AP56137" s="104"/>
    </row>
    <row r="56138" spans="21:42" ht="15" customHeight="1" x14ac:dyDescent="0.25">
      <c r="U56138" s="104"/>
      <c r="AB56138" s="104"/>
      <c r="AC56138" s="104"/>
      <c r="AF56138" s="104"/>
      <c r="AG56138" s="104"/>
      <c r="AK56138" s="104"/>
      <c r="AL56138" s="104"/>
      <c r="AO56138" s="104"/>
      <c r="AP56138" s="104"/>
    </row>
    <row r="56139" spans="21:42" ht="15" customHeight="1" x14ac:dyDescent="0.25">
      <c r="U56139" s="104"/>
      <c r="AB56139" s="104"/>
      <c r="AC56139" s="104"/>
      <c r="AF56139" s="104"/>
      <c r="AG56139" s="104"/>
      <c r="AK56139" s="104"/>
      <c r="AL56139" s="104"/>
      <c r="AO56139" s="104"/>
      <c r="AP56139" s="104"/>
    </row>
    <row r="56140" spans="21:42" ht="15" customHeight="1" x14ac:dyDescent="0.25">
      <c r="U56140" s="104"/>
      <c r="AB56140" s="104"/>
      <c r="AC56140" s="104"/>
      <c r="AF56140" s="104"/>
      <c r="AG56140" s="104"/>
      <c r="AK56140" s="104"/>
      <c r="AL56140" s="104"/>
      <c r="AO56140" s="104"/>
      <c r="AP56140" s="104"/>
    </row>
    <row r="56141" spans="21:42" ht="15" customHeight="1" x14ac:dyDescent="0.25">
      <c r="U56141" s="104"/>
      <c r="AB56141" s="104"/>
      <c r="AC56141" s="104"/>
      <c r="AF56141" s="104"/>
      <c r="AG56141" s="104"/>
      <c r="AK56141" s="104"/>
      <c r="AL56141" s="104"/>
      <c r="AO56141" s="104"/>
      <c r="AP56141" s="104"/>
    </row>
    <row r="56142" spans="21:42" ht="15" customHeight="1" x14ac:dyDescent="0.25">
      <c r="U56142" s="104"/>
      <c r="AB56142" s="104"/>
      <c r="AC56142" s="104"/>
      <c r="AF56142" s="104"/>
      <c r="AG56142" s="104"/>
      <c r="AK56142" s="104"/>
      <c r="AL56142" s="104"/>
      <c r="AO56142" s="104"/>
      <c r="AP56142" s="104"/>
    </row>
    <row r="56143" spans="21:42" ht="15" customHeight="1" x14ac:dyDescent="0.25">
      <c r="U56143" s="104"/>
      <c r="AB56143" s="104"/>
      <c r="AC56143" s="104"/>
      <c r="AF56143" s="104"/>
      <c r="AG56143" s="104"/>
      <c r="AK56143" s="104"/>
      <c r="AL56143" s="104"/>
      <c r="AO56143" s="104"/>
      <c r="AP56143" s="104"/>
    </row>
    <row r="56144" spans="21:42" ht="15" customHeight="1" x14ac:dyDescent="0.25">
      <c r="U56144" s="104"/>
      <c r="AB56144" s="104"/>
      <c r="AC56144" s="104"/>
      <c r="AF56144" s="104"/>
      <c r="AG56144" s="104"/>
      <c r="AK56144" s="104"/>
      <c r="AL56144" s="104"/>
      <c r="AO56144" s="104"/>
      <c r="AP56144" s="104"/>
    </row>
    <row r="56145" spans="21:42" ht="15" customHeight="1" x14ac:dyDescent="0.25">
      <c r="U56145" s="104"/>
      <c r="AB56145" s="104"/>
      <c r="AC56145" s="104"/>
      <c r="AF56145" s="104"/>
      <c r="AG56145" s="104"/>
      <c r="AK56145" s="104"/>
      <c r="AL56145" s="104"/>
      <c r="AO56145" s="104"/>
      <c r="AP56145" s="104"/>
    </row>
    <row r="56146" spans="21:42" ht="15" customHeight="1" x14ac:dyDescent="0.25">
      <c r="U56146" s="104"/>
      <c r="AB56146" s="104"/>
      <c r="AC56146" s="104"/>
      <c r="AF56146" s="104"/>
      <c r="AG56146" s="104"/>
      <c r="AK56146" s="104"/>
      <c r="AL56146" s="104"/>
      <c r="AO56146" s="104"/>
      <c r="AP56146" s="104"/>
    </row>
    <row r="56147" spans="21:42" ht="15" customHeight="1" x14ac:dyDescent="0.25">
      <c r="U56147" s="104"/>
      <c r="AB56147" s="104"/>
      <c r="AC56147" s="104"/>
      <c r="AF56147" s="104"/>
      <c r="AG56147" s="104"/>
      <c r="AK56147" s="104"/>
      <c r="AL56147" s="104"/>
      <c r="AO56147" s="104"/>
      <c r="AP56147" s="104"/>
    </row>
    <row r="56148" spans="21:42" ht="15" customHeight="1" x14ac:dyDescent="0.25">
      <c r="U56148" s="104"/>
      <c r="AB56148" s="104"/>
      <c r="AC56148" s="104"/>
      <c r="AF56148" s="104"/>
      <c r="AG56148" s="104"/>
      <c r="AK56148" s="104"/>
      <c r="AL56148" s="104"/>
      <c r="AO56148" s="104"/>
      <c r="AP56148" s="104"/>
    </row>
    <row r="56149" spans="21:42" ht="15" customHeight="1" x14ac:dyDescent="0.25">
      <c r="U56149" s="104"/>
      <c r="AB56149" s="104"/>
      <c r="AC56149" s="104"/>
      <c r="AF56149" s="104"/>
      <c r="AG56149" s="104"/>
      <c r="AK56149" s="104"/>
      <c r="AL56149" s="104"/>
      <c r="AO56149" s="104"/>
      <c r="AP56149" s="104"/>
    </row>
    <row r="56150" spans="21:42" ht="15" customHeight="1" x14ac:dyDescent="0.25">
      <c r="U56150" s="104"/>
      <c r="AB56150" s="104"/>
      <c r="AC56150" s="104"/>
      <c r="AF56150" s="104"/>
      <c r="AG56150" s="104"/>
      <c r="AK56150" s="104"/>
      <c r="AL56150" s="104"/>
      <c r="AO56150" s="104"/>
      <c r="AP56150" s="104"/>
    </row>
    <row r="56151" spans="21:42" ht="15" customHeight="1" x14ac:dyDescent="0.25">
      <c r="U56151" s="104"/>
      <c r="AB56151" s="104"/>
      <c r="AC56151" s="104"/>
      <c r="AF56151" s="104"/>
      <c r="AG56151" s="104"/>
      <c r="AK56151" s="104"/>
      <c r="AL56151" s="104"/>
      <c r="AO56151" s="104"/>
      <c r="AP56151" s="104"/>
    </row>
    <row r="56152" spans="21:42" ht="15" customHeight="1" x14ac:dyDescent="0.25">
      <c r="U56152" s="104"/>
      <c r="AB56152" s="104"/>
      <c r="AC56152" s="104"/>
      <c r="AF56152" s="104"/>
      <c r="AG56152" s="104"/>
      <c r="AK56152" s="104"/>
      <c r="AL56152" s="104"/>
      <c r="AO56152" s="104"/>
      <c r="AP56152" s="104"/>
    </row>
    <row r="56153" spans="21:42" ht="15" customHeight="1" x14ac:dyDescent="0.25">
      <c r="U56153" s="104"/>
      <c r="AB56153" s="104"/>
      <c r="AC56153" s="104"/>
      <c r="AF56153" s="104"/>
      <c r="AG56153" s="104"/>
      <c r="AK56153" s="104"/>
      <c r="AL56153" s="104"/>
      <c r="AO56153" s="104"/>
      <c r="AP56153" s="104"/>
    </row>
    <row r="56154" spans="21:42" ht="15" customHeight="1" x14ac:dyDescent="0.25">
      <c r="U56154" s="104"/>
      <c r="AB56154" s="104"/>
      <c r="AC56154" s="104"/>
      <c r="AF56154" s="104"/>
      <c r="AG56154" s="104"/>
      <c r="AK56154" s="104"/>
      <c r="AL56154" s="104"/>
      <c r="AO56154" s="104"/>
      <c r="AP56154" s="104"/>
    </row>
    <row r="56155" spans="21:42" ht="15" customHeight="1" x14ac:dyDescent="0.25">
      <c r="U56155" s="104"/>
      <c r="AB56155" s="104"/>
      <c r="AC56155" s="104"/>
      <c r="AF56155" s="104"/>
      <c r="AG56155" s="104"/>
      <c r="AK56155" s="104"/>
      <c r="AL56155" s="104"/>
      <c r="AO56155" s="104"/>
      <c r="AP56155" s="104"/>
    </row>
    <row r="56156" spans="21:42" ht="15" customHeight="1" x14ac:dyDescent="0.25">
      <c r="U56156" s="104"/>
      <c r="AB56156" s="104"/>
      <c r="AC56156" s="104"/>
      <c r="AF56156" s="104"/>
      <c r="AG56156" s="104"/>
      <c r="AK56156" s="104"/>
      <c r="AL56156" s="104"/>
      <c r="AO56156" s="104"/>
      <c r="AP56156" s="104"/>
    </row>
    <row r="56157" spans="21:42" ht="15" customHeight="1" x14ac:dyDescent="0.25">
      <c r="U56157" s="104"/>
      <c r="AB56157" s="104"/>
      <c r="AC56157" s="104"/>
      <c r="AF56157" s="104"/>
      <c r="AG56157" s="104"/>
      <c r="AK56157" s="104"/>
      <c r="AL56157" s="104"/>
      <c r="AO56157" s="104"/>
      <c r="AP56157" s="104"/>
    </row>
    <row r="56158" spans="21:42" ht="15" customHeight="1" x14ac:dyDescent="0.25">
      <c r="U56158" s="104"/>
      <c r="AB56158" s="104"/>
      <c r="AC56158" s="104"/>
      <c r="AF56158" s="104"/>
      <c r="AG56158" s="104"/>
      <c r="AK56158" s="104"/>
      <c r="AL56158" s="104"/>
      <c r="AO56158" s="104"/>
      <c r="AP56158" s="104"/>
    </row>
    <row r="56159" spans="21:42" ht="15" customHeight="1" x14ac:dyDescent="0.25">
      <c r="U56159" s="104"/>
      <c r="AB56159" s="104"/>
      <c r="AC56159" s="104"/>
      <c r="AF56159" s="104"/>
      <c r="AG56159" s="104"/>
      <c r="AK56159" s="104"/>
      <c r="AL56159" s="104"/>
      <c r="AO56159" s="104"/>
      <c r="AP56159" s="104"/>
    </row>
    <row r="56160" spans="21:42" ht="15" customHeight="1" x14ac:dyDescent="0.25">
      <c r="U56160" s="104"/>
      <c r="AB56160" s="104"/>
      <c r="AC56160" s="104"/>
      <c r="AF56160" s="104"/>
      <c r="AG56160" s="104"/>
      <c r="AK56160" s="104"/>
      <c r="AL56160" s="104"/>
      <c r="AO56160" s="104"/>
      <c r="AP56160" s="104"/>
    </row>
    <row r="56161" spans="21:42" ht="15" customHeight="1" x14ac:dyDescent="0.25">
      <c r="U56161" s="104"/>
      <c r="AB56161" s="104"/>
      <c r="AC56161" s="104"/>
      <c r="AF56161" s="104"/>
      <c r="AG56161" s="104"/>
      <c r="AK56161" s="104"/>
      <c r="AL56161" s="104"/>
      <c r="AO56161" s="104"/>
      <c r="AP56161" s="104"/>
    </row>
    <row r="56162" spans="21:42" ht="15" customHeight="1" x14ac:dyDescent="0.25">
      <c r="U56162" s="104"/>
      <c r="AB56162" s="104"/>
      <c r="AC56162" s="104"/>
      <c r="AF56162" s="104"/>
      <c r="AG56162" s="104"/>
      <c r="AK56162" s="104"/>
      <c r="AL56162" s="104"/>
      <c r="AO56162" s="104"/>
      <c r="AP56162" s="104"/>
    </row>
    <row r="56163" spans="21:42" ht="15" customHeight="1" x14ac:dyDescent="0.25">
      <c r="U56163" s="104"/>
      <c r="AB56163" s="104"/>
      <c r="AC56163" s="104"/>
      <c r="AF56163" s="104"/>
      <c r="AG56163" s="104"/>
      <c r="AK56163" s="104"/>
      <c r="AL56163" s="104"/>
      <c r="AO56163" s="104"/>
      <c r="AP56163" s="104"/>
    </row>
    <row r="56164" spans="21:42" ht="15" customHeight="1" x14ac:dyDescent="0.25">
      <c r="U56164" s="104"/>
      <c r="AB56164" s="104"/>
      <c r="AC56164" s="104"/>
      <c r="AF56164" s="104"/>
      <c r="AG56164" s="104"/>
      <c r="AK56164" s="104"/>
      <c r="AL56164" s="104"/>
      <c r="AO56164" s="104"/>
      <c r="AP56164" s="104"/>
    </row>
    <row r="56165" spans="21:42" ht="15" customHeight="1" x14ac:dyDescent="0.25">
      <c r="U56165" s="104"/>
      <c r="AB56165" s="104"/>
      <c r="AC56165" s="104"/>
      <c r="AF56165" s="104"/>
      <c r="AG56165" s="104"/>
      <c r="AK56165" s="104"/>
      <c r="AL56165" s="104"/>
      <c r="AO56165" s="104"/>
      <c r="AP56165" s="104"/>
    </row>
    <row r="56166" spans="21:42" ht="15" customHeight="1" x14ac:dyDescent="0.25">
      <c r="U56166" s="104"/>
      <c r="AB56166" s="104"/>
      <c r="AC56166" s="104"/>
      <c r="AF56166" s="104"/>
      <c r="AG56166" s="104"/>
      <c r="AK56166" s="104"/>
      <c r="AL56166" s="104"/>
      <c r="AO56166" s="104"/>
      <c r="AP56166" s="104"/>
    </row>
    <row r="56167" spans="21:42" ht="15" customHeight="1" x14ac:dyDescent="0.25">
      <c r="U56167" s="104"/>
      <c r="AB56167" s="104"/>
      <c r="AC56167" s="104"/>
      <c r="AF56167" s="104"/>
      <c r="AG56167" s="104"/>
      <c r="AK56167" s="104"/>
      <c r="AL56167" s="104"/>
      <c r="AO56167" s="104"/>
      <c r="AP56167" s="104"/>
    </row>
    <row r="56168" spans="21:42" ht="15" customHeight="1" x14ac:dyDescent="0.25">
      <c r="U56168" s="104"/>
      <c r="AB56168" s="104"/>
      <c r="AC56168" s="104"/>
      <c r="AF56168" s="104"/>
      <c r="AG56168" s="104"/>
      <c r="AK56168" s="104"/>
      <c r="AL56168" s="104"/>
      <c r="AO56168" s="104"/>
      <c r="AP56168" s="104"/>
    </row>
    <row r="56169" spans="21:42" ht="15" customHeight="1" x14ac:dyDescent="0.25">
      <c r="U56169" s="104"/>
      <c r="AB56169" s="104"/>
      <c r="AC56169" s="104"/>
      <c r="AF56169" s="104"/>
      <c r="AG56169" s="104"/>
      <c r="AK56169" s="104"/>
      <c r="AL56169" s="104"/>
      <c r="AO56169" s="104"/>
      <c r="AP56169" s="104"/>
    </row>
    <row r="56170" spans="21:42" ht="15" customHeight="1" x14ac:dyDescent="0.25">
      <c r="U56170" s="104"/>
      <c r="AB56170" s="104"/>
      <c r="AC56170" s="104"/>
      <c r="AF56170" s="104"/>
      <c r="AG56170" s="104"/>
      <c r="AK56170" s="104"/>
      <c r="AL56170" s="104"/>
      <c r="AO56170" s="104"/>
      <c r="AP56170" s="104"/>
    </row>
    <row r="56171" spans="21:42" ht="15" customHeight="1" x14ac:dyDescent="0.25">
      <c r="U56171" s="104"/>
      <c r="AB56171" s="104"/>
      <c r="AC56171" s="104"/>
      <c r="AF56171" s="104"/>
      <c r="AG56171" s="104"/>
      <c r="AK56171" s="104"/>
      <c r="AL56171" s="104"/>
      <c r="AO56171" s="104"/>
      <c r="AP56171" s="104"/>
    </row>
    <row r="56172" spans="21:42" ht="15" customHeight="1" x14ac:dyDescent="0.25">
      <c r="U56172" s="104"/>
      <c r="AB56172" s="104"/>
      <c r="AC56172" s="104"/>
      <c r="AF56172" s="104"/>
      <c r="AG56172" s="104"/>
      <c r="AK56172" s="104"/>
      <c r="AL56172" s="104"/>
      <c r="AO56172" s="104"/>
      <c r="AP56172" s="104"/>
    </row>
    <row r="56173" spans="21:42" ht="15" customHeight="1" x14ac:dyDescent="0.25">
      <c r="U56173" s="104"/>
      <c r="AB56173" s="104"/>
      <c r="AC56173" s="104"/>
      <c r="AF56173" s="104"/>
      <c r="AG56173" s="104"/>
      <c r="AK56173" s="104"/>
      <c r="AL56173" s="104"/>
      <c r="AO56173" s="104"/>
      <c r="AP56173" s="104"/>
    </row>
    <row r="56174" spans="21:42" ht="15" customHeight="1" x14ac:dyDescent="0.25">
      <c r="U56174" s="104"/>
      <c r="AB56174" s="104"/>
      <c r="AC56174" s="104"/>
      <c r="AF56174" s="104"/>
      <c r="AG56174" s="104"/>
      <c r="AK56174" s="104"/>
      <c r="AL56174" s="104"/>
      <c r="AO56174" s="104"/>
      <c r="AP56174" s="104"/>
    </row>
    <row r="56175" spans="21:42" ht="15" customHeight="1" x14ac:dyDescent="0.25">
      <c r="U56175" s="104"/>
      <c r="AB56175" s="104"/>
      <c r="AC56175" s="104"/>
      <c r="AF56175" s="104"/>
      <c r="AG56175" s="104"/>
      <c r="AK56175" s="104"/>
      <c r="AL56175" s="104"/>
      <c r="AO56175" s="104"/>
      <c r="AP56175" s="104"/>
    </row>
    <row r="56176" spans="21:42" ht="15" customHeight="1" x14ac:dyDescent="0.25">
      <c r="U56176" s="104"/>
      <c r="AB56176" s="104"/>
      <c r="AC56176" s="104"/>
      <c r="AF56176" s="104"/>
      <c r="AG56176" s="104"/>
      <c r="AK56176" s="104"/>
      <c r="AL56176" s="104"/>
      <c r="AO56176" s="104"/>
      <c r="AP56176" s="104"/>
    </row>
    <row r="56177" spans="21:42" ht="15" customHeight="1" x14ac:dyDescent="0.25">
      <c r="U56177" s="104"/>
      <c r="AB56177" s="104"/>
      <c r="AC56177" s="104"/>
      <c r="AF56177" s="104"/>
      <c r="AG56177" s="104"/>
      <c r="AK56177" s="104"/>
      <c r="AL56177" s="104"/>
      <c r="AO56177" s="104"/>
      <c r="AP56177" s="104"/>
    </row>
    <row r="56178" spans="21:42" ht="15" customHeight="1" x14ac:dyDescent="0.25">
      <c r="U56178" s="104"/>
      <c r="AB56178" s="104"/>
      <c r="AC56178" s="104"/>
      <c r="AF56178" s="104"/>
      <c r="AG56178" s="104"/>
      <c r="AK56178" s="104"/>
      <c r="AL56178" s="104"/>
      <c r="AO56178" s="104"/>
      <c r="AP56178" s="104"/>
    </row>
    <row r="56179" spans="21:42" ht="15" customHeight="1" x14ac:dyDescent="0.25">
      <c r="U56179" s="104"/>
      <c r="AB56179" s="104"/>
      <c r="AC56179" s="104"/>
      <c r="AF56179" s="104"/>
      <c r="AG56179" s="104"/>
      <c r="AK56179" s="104"/>
      <c r="AL56179" s="104"/>
      <c r="AO56179" s="104"/>
      <c r="AP56179" s="104"/>
    </row>
    <row r="56180" spans="21:42" ht="15" customHeight="1" x14ac:dyDescent="0.25">
      <c r="U56180" s="104"/>
      <c r="AB56180" s="104"/>
      <c r="AC56180" s="104"/>
      <c r="AF56180" s="104"/>
      <c r="AG56180" s="104"/>
      <c r="AK56180" s="104"/>
      <c r="AL56180" s="104"/>
      <c r="AO56180" s="104"/>
      <c r="AP56180" s="104"/>
    </row>
    <row r="56181" spans="21:42" ht="15" customHeight="1" x14ac:dyDescent="0.25">
      <c r="U56181" s="104"/>
      <c r="AB56181" s="104"/>
      <c r="AC56181" s="104"/>
      <c r="AF56181" s="104"/>
      <c r="AG56181" s="104"/>
      <c r="AK56181" s="104"/>
      <c r="AL56181" s="104"/>
      <c r="AO56181" s="104"/>
      <c r="AP56181" s="104"/>
    </row>
    <row r="56182" spans="21:42" ht="15" customHeight="1" x14ac:dyDescent="0.25">
      <c r="U56182" s="104"/>
      <c r="AB56182" s="104"/>
      <c r="AC56182" s="104"/>
      <c r="AF56182" s="104"/>
      <c r="AG56182" s="104"/>
      <c r="AK56182" s="104"/>
      <c r="AL56182" s="104"/>
      <c r="AO56182" s="104"/>
      <c r="AP56182" s="104"/>
    </row>
    <row r="56183" spans="21:42" ht="15" customHeight="1" x14ac:dyDescent="0.25">
      <c r="U56183" s="104"/>
      <c r="AB56183" s="104"/>
      <c r="AC56183" s="104"/>
      <c r="AF56183" s="104"/>
      <c r="AG56183" s="104"/>
      <c r="AK56183" s="104"/>
      <c r="AL56183" s="104"/>
      <c r="AO56183" s="104"/>
      <c r="AP56183" s="104"/>
    </row>
    <row r="56184" spans="21:42" ht="15" customHeight="1" x14ac:dyDescent="0.25">
      <c r="U56184" s="104"/>
      <c r="AB56184" s="104"/>
      <c r="AC56184" s="104"/>
      <c r="AF56184" s="104"/>
      <c r="AG56184" s="104"/>
      <c r="AK56184" s="104"/>
      <c r="AL56184" s="104"/>
      <c r="AO56184" s="104"/>
      <c r="AP56184" s="104"/>
    </row>
    <row r="56185" spans="21:42" ht="15" customHeight="1" x14ac:dyDescent="0.25">
      <c r="U56185" s="104"/>
      <c r="AB56185" s="104"/>
      <c r="AC56185" s="104"/>
      <c r="AF56185" s="104"/>
      <c r="AG56185" s="104"/>
      <c r="AK56185" s="104"/>
      <c r="AL56185" s="104"/>
      <c r="AO56185" s="104"/>
      <c r="AP56185" s="104"/>
    </row>
    <row r="56186" spans="21:42" ht="15" customHeight="1" x14ac:dyDescent="0.25">
      <c r="U56186" s="104"/>
      <c r="AB56186" s="104"/>
      <c r="AC56186" s="104"/>
      <c r="AF56186" s="104"/>
      <c r="AG56186" s="104"/>
      <c r="AK56186" s="104"/>
      <c r="AL56186" s="104"/>
      <c r="AO56186" s="104"/>
      <c r="AP56186" s="104"/>
    </row>
    <row r="56187" spans="21:42" ht="15" customHeight="1" x14ac:dyDescent="0.25">
      <c r="U56187" s="104"/>
      <c r="AB56187" s="104"/>
      <c r="AC56187" s="104"/>
      <c r="AF56187" s="104"/>
      <c r="AG56187" s="104"/>
      <c r="AK56187" s="104"/>
      <c r="AL56187" s="104"/>
      <c r="AO56187" s="104"/>
      <c r="AP56187" s="104"/>
    </row>
    <row r="56188" spans="21:42" ht="15" customHeight="1" x14ac:dyDescent="0.25">
      <c r="U56188" s="104"/>
      <c r="AB56188" s="104"/>
      <c r="AC56188" s="104"/>
      <c r="AF56188" s="104"/>
      <c r="AG56188" s="104"/>
      <c r="AK56188" s="104"/>
      <c r="AL56188" s="104"/>
      <c r="AO56188" s="104"/>
      <c r="AP56188" s="104"/>
    </row>
    <row r="56189" spans="21:42" ht="15" customHeight="1" x14ac:dyDescent="0.25">
      <c r="U56189" s="104"/>
      <c r="AB56189" s="104"/>
      <c r="AC56189" s="104"/>
      <c r="AF56189" s="104"/>
      <c r="AG56189" s="104"/>
      <c r="AK56189" s="104"/>
      <c r="AL56189" s="104"/>
      <c r="AO56189" s="104"/>
      <c r="AP56189" s="104"/>
    </row>
    <row r="56190" spans="21:42" ht="15" customHeight="1" x14ac:dyDescent="0.25">
      <c r="U56190" s="104"/>
      <c r="AB56190" s="104"/>
      <c r="AC56190" s="104"/>
      <c r="AF56190" s="104"/>
      <c r="AG56190" s="104"/>
      <c r="AK56190" s="104"/>
      <c r="AL56190" s="104"/>
      <c r="AO56190" s="104"/>
      <c r="AP56190" s="104"/>
    </row>
    <row r="56191" spans="21:42" ht="15" customHeight="1" x14ac:dyDescent="0.25">
      <c r="U56191" s="104"/>
      <c r="AB56191" s="104"/>
      <c r="AC56191" s="104"/>
      <c r="AF56191" s="104"/>
      <c r="AG56191" s="104"/>
      <c r="AK56191" s="104"/>
      <c r="AL56191" s="104"/>
      <c r="AO56191" s="104"/>
      <c r="AP56191" s="104"/>
    </row>
    <row r="56192" spans="21:42" ht="15" customHeight="1" x14ac:dyDescent="0.25">
      <c r="U56192" s="104"/>
      <c r="AB56192" s="104"/>
      <c r="AC56192" s="104"/>
      <c r="AF56192" s="104"/>
      <c r="AG56192" s="104"/>
      <c r="AK56192" s="104"/>
      <c r="AL56192" s="104"/>
      <c r="AO56192" s="104"/>
      <c r="AP56192" s="104"/>
    </row>
    <row r="56193" spans="21:42" ht="15" customHeight="1" x14ac:dyDescent="0.25">
      <c r="U56193" s="104"/>
      <c r="AB56193" s="104"/>
      <c r="AC56193" s="104"/>
      <c r="AF56193" s="104"/>
      <c r="AG56193" s="104"/>
      <c r="AK56193" s="104"/>
      <c r="AL56193" s="104"/>
      <c r="AO56193" s="104"/>
      <c r="AP56193" s="104"/>
    </row>
    <row r="56194" spans="21:42" ht="15" customHeight="1" x14ac:dyDescent="0.25">
      <c r="U56194" s="104"/>
      <c r="AB56194" s="104"/>
      <c r="AC56194" s="104"/>
      <c r="AF56194" s="104"/>
      <c r="AG56194" s="104"/>
      <c r="AK56194" s="104"/>
      <c r="AL56194" s="104"/>
      <c r="AO56194" s="104"/>
      <c r="AP56194" s="104"/>
    </row>
    <row r="56195" spans="21:42" ht="15" customHeight="1" x14ac:dyDescent="0.25">
      <c r="U56195" s="104"/>
      <c r="AB56195" s="104"/>
      <c r="AC56195" s="104"/>
      <c r="AF56195" s="104"/>
      <c r="AG56195" s="104"/>
      <c r="AK56195" s="104"/>
      <c r="AL56195" s="104"/>
      <c r="AO56195" s="104"/>
      <c r="AP56195" s="104"/>
    </row>
    <row r="56196" spans="21:42" ht="15" customHeight="1" x14ac:dyDescent="0.25">
      <c r="U56196" s="104"/>
      <c r="AB56196" s="104"/>
      <c r="AC56196" s="104"/>
      <c r="AF56196" s="104"/>
      <c r="AG56196" s="104"/>
      <c r="AK56196" s="104"/>
      <c r="AL56196" s="104"/>
      <c r="AO56196" s="104"/>
      <c r="AP56196" s="104"/>
    </row>
    <row r="56197" spans="21:42" ht="15" customHeight="1" x14ac:dyDescent="0.25">
      <c r="U56197" s="104"/>
      <c r="AB56197" s="104"/>
      <c r="AC56197" s="104"/>
      <c r="AF56197" s="104"/>
      <c r="AG56197" s="104"/>
      <c r="AK56197" s="104"/>
      <c r="AL56197" s="104"/>
      <c r="AO56197" s="104"/>
      <c r="AP56197" s="104"/>
    </row>
    <row r="56198" spans="21:42" ht="15" customHeight="1" x14ac:dyDescent="0.25">
      <c r="U56198" s="104"/>
      <c r="AB56198" s="104"/>
      <c r="AC56198" s="104"/>
      <c r="AF56198" s="104"/>
      <c r="AG56198" s="104"/>
      <c r="AK56198" s="104"/>
      <c r="AL56198" s="104"/>
      <c r="AO56198" s="104"/>
      <c r="AP56198" s="104"/>
    </row>
    <row r="56199" spans="21:42" ht="15" customHeight="1" x14ac:dyDescent="0.25">
      <c r="U56199" s="104"/>
      <c r="AB56199" s="104"/>
      <c r="AC56199" s="104"/>
      <c r="AF56199" s="104"/>
      <c r="AG56199" s="104"/>
      <c r="AK56199" s="104"/>
      <c r="AL56199" s="104"/>
      <c r="AO56199" s="104"/>
      <c r="AP56199" s="104"/>
    </row>
    <row r="56200" spans="21:42" ht="15" customHeight="1" x14ac:dyDescent="0.25">
      <c r="U56200" s="104"/>
      <c r="AB56200" s="104"/>
      <c r="AC56200" s="104"/>
      <c r="AF56200" s="104"/>
      <c r="AG56200" s="104"/>
      <c r="AK56200" s="104"/>
      <c r="AL56200" s="104"/>
      <c r="AO56200" s="104"/>
      <c r="AP56200" s="104"/>
    </row>
    <row r="56201" spans="21:42" ht="15" customHeight="1" x14ac:dyDescent="0.25">
      <c r="U56201" s="104"/>
      <c r="AB56201" s="104"/>
      <c r="AC56201" s="104"/>
      <c r="AF56201" s="104"/>
      <c r="AG56201" s="104"/>
      <c r="AK56201" s="104"/>
      <c r="AL56201" s="104"/>
      <c r="AO56201" s="104"/>
      <c r="AP56201" s="104"/>
    </row>
    <row r="56202" spans="21:42" ht="15" customHeight="1" x14ac:dyDescent="0.25">
      <c r="U56202" s="104"/>
      <c r="AB56202" s="104"/>
      <c r="AC56202" s="104"/>
      <c r="AF56202" s="104"/>
      <c r="AG56202" s="104"/>
      <c r="AK56202" s="104"/>
      <c r="AL56202" s="104"/>
      <c r="AO56202" s="104"/>
      <c r="AP56202" s="104"/>
    </row>
    <row r="56203" spans="21:42" ht="15" customHeight="1" x14ac:dyDescent="0.25">
      <c r="U56203" s="104"/>
      <c r="AB56203" s="104"/>
      <c r="AC56203" s="104"/>
      <c r="AF56203" s="104"/>
      <c r="AG56203" s="104"/>
      <c r="AK56203" s="104"/>
      <c r="AL56203" s="104"/>
      <c r="AO56203" s="104"/>
      <c r="AP56203" s="104"/>
    </row>
    <row r="56204" spans="21:42" ht="15" customHeight="1" x14ac:dyDescent="0.25">
      <c r="U56204" s="104"/>
      <c r="AB56204" s="104"/>
      <c r="AC56204" s="104"/>
      <c r="AF56204" s="104"/>
      <c r="AG56204" s="104"/>
      <c r="AK56204" s="104"/>
      <c r="AL56204" s="104"/>
      <c r="AO56204" s="104"/>
      <c r="AP56204" s="104"/>
    </row>
    <row r="56205" spans="21:42" ht="15" customHeight="1" x14ac:dyDescent="0.25">
      <c r="U56205" s="104"/>
      <c r="AB56205" s="104"/>
      <c r="AC56205" s="104"/>
      <c r="AF56205" s="104"/>
      <c r="AG56205" s="104"/>
      <c r="AK56205" s="104"/>
      <c r="AL56205" s="104"/>
      <c r="AO56205" s="104"/>
      <c r="AP56205" s="104"/>
    </row>
    <row r="56206" spans="21:42" ht="15" customHeight="1" x14ac:dyDescent="0.25">
      <c r="U56206" s="104"/>
      <c r="AB56206" s="104"/>
      <c r="AC56206" s="104"/>
      <c r="AF56206" s="104"/>
      <c r="AG56206" s="104"/>
      <c r="AK56206" s="104"/>
      <c r="AL56206" s="104"/>
      <c r="AO56206" s="104"/>
      <c r="AP56206" s="104"/>
    </row>
    <row r="56207" spans="21:42" ht="15" customHeight="1" x14ac:dyDescent="0.25">
      <c r="U56207" s="104"/>
      <c r="AB56207" s="104"/>
      <c r="AC56207" s="104"/>
      <c r="AF56207" s="104"/>
      <c r="AG56207" s="104"/>
      <c r="AK56207" s="104"/>
      <c r="AL56207" s="104"/>
      <c r="AO56207" s="104"/>
      <c r="AP56207" s="104"/>
    </row>
    <row r="56208" spans="21:42" ht="15" customHeight="1" x14ac:dyDescent="0.25">
      <c r="U56208" s="104"/>
      <c r="AB56208" s="104"/>
      <c r="AC56208" s="104"/>
      <c r="AF56208" s="104"/>
      <c r="AG56208" s="104"/>
      <c r="AK56208" s="104"/>
      <c r="AL56208" s="104"/>
      <c r="AO56208" s="104"/>
      <c r="AP56208" s="104"/>
    </row>
    <row r="56209" spans="21:42" ht="15" customHeight="1" x14ac:dyDescent="0.25">
      <c r="U56209" s="104"/>
      <c r="AB56209" s="104"/>
      <c r="AC56209" s="104"/>
      <c r="AF56209" s="104"/>
      <c r="AG56209" s="104"/>
      <c r="AK56209" s="104"/>
      <c r="AL56209" s="104"/>
      <c r="AO56209" s="104"/>
      <c r="AP56209" s="104"/>
    </row>
    <row r="56210" spans="21:42" ht="15" customHeight="1" x14ac:dyDescent="0.25">
      <c r="U56210" s="104"/>
      <c r="AB56210" s="104"/>
      <c r="AC56210" s="104"/>
      <c r="AF56210" s="104"/>
      <c r="AG56210" s="104"/>
      <c r="AK56210" s="104"/>
      <c r="AL56210" s="104"/>
      <c r="AO56210" s="104"/>
      <c r="AP56210" s="104"/>
    </row>
    <row r="56211" spans="21:42" ht="15" customHeight="1" x14ac:dyDescent="0.25">
      <c r="U56211" s="104"/>
      <c r="AB56211" s="104"/>
      <c r="AC56211" s="104"/>
      <c r="AF56211" s="104"/>
      <c r="AG56211" s="104"/>
      <c r="AK56211" s="104"/>
      <c r="AL56211" s="104"/>
      <c r="AO56211" s="104"/>
      <c r="AP56211" s="104"/>
    </row>
    <row r="56212" spans="21:42" ht="15" customHeight="1" x14ac:dyDescent="0.25">
      <c r="U56212" s="104"/>
      <c r="AB56212" s="104"/>
      <c r="AC56212" s="104"/>
      <c r="AF56212" s="104"/>
      <c r="AG56212" s="104"/>
      <c r="AK56212" s="104"/>
      <c r="AL56212" s="104"/>
      <c r="AO56212" s="104"/>
      <c r="AP56212" s="104"/>
    </row>
    <row r="56213" spans="21:42" ht="15" customHeight="1" x14ac:dyDescent="0.25">
      <c r="U56213" s="104"/>
      <c r="AB56213" s="104"/>
      <c r="AC56213" s="104"/>
      <c r="AF56213" s="104"/>
      <c r="AG56213" s="104"/>
      <c r="AK56213" s="104"/>
      <c r="AL56213" s="104"/>
      <c r="AO56213" s="104"/>
      <c r="AP56213" s="104"/>
    </row>
    <row r="56214" spans="21:42" ht="15" customHeight="1" x14ac:dyDescent="0.25">
      <c r="U56214" s="104"/>
      <c r="AB56214" s="104"/>
      <c r="AC56214" s="104"/>
      <c r="AF56214" s="104"/>
      <c r="AG56214" s="104"/>
      <c r="AK56214" s="104"/>
      <c r="AL56214" s="104"/>
      <c r="AO56214" s="104"/>
      <c r="AP56214" s="104"/>
    </row>
    <row r="56215" spans="21:42" ht="15" customHeight="1" x14ac:dyDescent="0.25">
      <c r="U56215" s="104"/>
      <c r="AB56215" s="104"/>
      <c r="AC56215" s="104"/>
      <c r="AF56215" s="104"/>
      <c r="AG56215" s="104"/>
      <c r="AK56215" s="104"/>
      <c r="AL56215" s="104"/>
      <c r="AO56215" s="104"/>
      <c r="AP56215" s="104"/>
    </row>
    <row r="56216" spans="21:42" ht="15" customHeight="1" x14ac:dyDescent="0.25">
      <c r="U56216" s="104"/>
      <c r="AB56216" s="104"/>
      <c r="AC56216" s="104"/>
      <c r="AF56216" s="104"/>
      <c r="AG56216" s="104"/>
      <c r="AK56216" s="104"/>
      <c r="AL56216" s="104"/>
      <c r="AO56216" s="104"/>
      <c r="AP56216" s="104"/>
    </row>
    <row r="56217" spans="21:42" ht="15" customHeight="1" x14ac:dyDescent="0.25">
      <c r="U56217" s="104"/>
      <c r="AB56217" s="104"/>
      <c r="AC56217" s="104"/>
      <c r="AF56217" s="104"/>
      <c r="AG56217" s="104"/>
      <c r="AK56217" s="104"/>
      <c r="AL56217" s="104"/>
      <c r="AO56217" s="104"/>
      <c r="AP56217" s="104"/>
    </row>
    <row r="56218" spans="21:42" ht="15" customHeight="1" x14ac:dyDescent="0.25">
      <c r="U56218" s="104"/>
      <c r="AB56218" s="104"/>
      <c r="AC56218" s="104"/>
      <c r="AF56218" s="104"/>
      <c r="AG56218" s="104"/>
      <c r="AK56218" s="104"/>
      <c r="AL56218" s="104"/>
      <c r="AO56218" s="104"/>
      <c r="AP56218" s="104"/>
    </row>
    <row r="56219" spans="21:42" ht="15" customHeight="1" x14ac:dyDescent="0.25">
      <c r="U56219" s="104"/>
      <c r="AB56219" s="104"/>
      <c r="AC56219" s="104"/>
      <c r="AF56219" s="104"/>
      <c r="AG56219" s="104"/>
      <c r="AK56219" s="104"/>
      <c r="AL56219" s="104"/>
      <c r="AO56219" s="104"/>
      <c r="AP56219" s="104"/>
    </row>
    <row r="56220" spans="21:42" ht="15" customHeight="1" x14ac:dyDescent="0.25">
      <c r="U56220" s="104"/>
      <c r="AB56220" s="104"/>
      <c r="AC56220" s="104"/>
      <c r="AF56220" s="104"/>
      <c r="AG56220" s="104"/>
      <c r="AK56220" s="104"/>
      <c r="AL56220" s="104"/>
      <c r="AO56220" s="104"/>
      <c r="AP56220" s="104"/>
    </row>
    <row r="56221" spans="21:42" ht="15" customHeight="1" x14ac:dyDescent="0.25">
      <c r="U56221" s="104"/>
      <c r="AB56221" s="104"/>
      <c r="AC56221" s="104"/>
      <c r="AF56221" s="104"/>
      <c r="AG56221" s="104"/>
      <c r="AK56221" s="104"/>
      <c r="AL56221" s="104"/>
      <c r="AO56221" s="104"/>
      <c r="AP56221" s="104"/>
    </row>
    <row r="56222" spans="21:42" ht="15" customHeight="1" x14ac:dyDescent="0.25">
      <c r="U56222" s="104"/>
      <c r="AB56222" s="104"/>
      <c r="AC56222" s="104"/>
      <c r="AF56222" s="104"/>
      <c r="AG56222" s="104"/>
      <c r="AK56222" s="104"/>
      <c r="AL56222" s="104"/>
      <c r="AO56222" s="104"/>
      <c r="AP56222" s="104"/>
    </row>
    <row r="56223" spans="21:42" ht="15" customHeight="1" x14ac:dyDescent="0.25">
      <c r="U56223" s="104"/>
      <c r="AB56223" s="104"/>
      <c r="AC56223" s="104"/>
      <c r="AF56223" s="104"/>
      <c r="AG56223" s="104"/>
      <c r="AK56223" s="104"/>
      <c r="AL56223" s="104"/>
      <c r="AO56223" s="104"/>
      <c r="AP56223" s="104"/>
    </row>
    <row r="56224" spans="21:42" ht="15" customHeight="1" x14ac:dyDescent="0.25">
      <c r="U56224" s="104"/>
      <c r="AB56224" s="104"/>
      <c r="AC56224" s="104"/>
      <c r="AF56224" s="104"/>
      <c r="AG56224" s="104"/>
      <c r="AK56224" s="104"/>
      <c r="AL56224" s="104"/>
      <c r="AO56224" s="104"/>
      <c r="AP56224" s="104"/>
    </row>
    <row r="56225" spans="21:42" ht="15" customHeight="1" x14ac:dyDescent="0.25">
      <c r="U56225" s="104"/>
      <c r="AB56225" s="104"/>
      <c r="AC56225" s="104"/>
      <c r="AF56225" s="104"/>
      <c r="AG56225" s="104"/>
      <c r="AK56225" s="104"/>
      <c r="AL56225" s="104"/>
      <c r="AO56225" s="104"/>
      <c r="AP56225" s="104"/>
    </row>
    <row r="56226" spans="21:42" ht="15" customHeight="1" x14ac:dyDescent="0.25">
      <c r="U56226" s="104"/>
      <c r="AB56226" s="104"/>
      <c r="AC56226" s="104"/>
      <c r="AF56226" s="104"/>
      <c r="AG56226" s="104"/>
      <c r="AK56226" s="104"/>
      <c r="AL56226" s="104"/>
      <c r="AO56226" s="104"/>
      <c r="AP56226" s="104"/>
    </row>
    <row r="56227" spans="21:42" ht="15" customHeight="1" x14ac:dyDescent="0.25">
      <c r="U56227" s="104"/>
      <c r="AB56227" s="104"/>
      <c r="AC56227" s="104"/>
      <c r="AF56227" s="104"/>
      <c r="AG56227" s="104"/>
      <c r="AK56227" s="104"/>
      <c r="AL56227" s="104"/>
      <c r="AO56227" s="104"/>
      <c r="AP56227" s="104"/>
    </row>
    <row r="56228" spans="21:42" ht="15" customHeight="1" x14ac:dyDescent="0.25">
      <c r="U56228" s="104"/>
      <c r="AB56228" s="104"/>
      <c r="AC56228" s="104"/>
      <c r="AF56228" s="104"/>
      <c r="AG56228" s="104"/>
      <c r="AK56228" s="104"/>
      <c r="AL56228" s="104"/>
      <c r="AO56228" s="104"/>
      <c r="AP56228" s="104"/>
    </row>
    <row r="56229" spans="21:42" ht="15" customHeight="1" x14ac:dyDescent="0.25">
      <c r="U56229" s="104"/>
      <c r="AB56229" s="104"/>
      <c r="AC56229" s="104"/>
      <c r="AF56229" s="104"/>
      <c r="AG56229" s="104"/>
      <c r="AK56229" s="104"/>
      <c r="AL56229" s="104"/>
      <c r="AO56229" s="104"/>
      <c r="AP56229" s="104"/>
    </row>
    <row r="56230" spans="21:42" ht="15" customHeight="1" x14ac:dyDescent="0.25">
      <c r="U56230" s="104"/>
      <c r="AB56230" s="104"/>
      <c r="AC56230" s="104"/>
      <c r="AF56230" s="104"/>
      <c r="AG56230" s="104"/>
      <c r="AK56230" s="104"/>
      <c r="AL56230" s="104"/>
      <c r="AO56230" s="104"/>
      <c r="AP56230" s="104"/>
    </row>
    <row r="56231" spans="21:42" ht="15" customHeight="1" x14ac:dyDescent="0.25">
      <c r="U56231" s="104"/>
      <c r="AB56231" s="104"/>
      <c r="AC56231" s="104"/>
      <c r="AF56231" s="104"/>
      <c r="AG56231" s="104"/>
      <c r="AK56231" s="104"/>
      <c r="AL56231" s="104"/>
      <c r="AO56231" s="104"/>
      <c r="AP56231" s="104"/>
    </row>
    <row r="56232" spans="21:42" ht="15" customHeight="1" x14ac:dyDescent="0.25">
      <c r="U56232" s="104"/>
      <c r="AB56232" s="104"/>
      <c r="AC56232" s="104"/>
      <c r="AF56232" s="104"/>
      <c r="AG56232" s="104"/>
      <c r="AK56232" s="104"/>
      <c r="AL56232" s="104"/>
      <c r="AO56232" s="104"/>
      <c r="AP56232" s="104"/>
    </row>
    <row r="56233" spans="21:42" ht="15" customHeight="1" x14ac:dyDescent="0.25">
      <c r="U56233" s="104"/>
      <c r="AB56233" s="104"/>
      <c r="AC56233" s="104"/>
      <c r="AF56233" s="104"/>
      <c r="AG56233" s="104"/>
      <c r="AK56233" s="104"/>
      <c r="AL56233" s="104"/>
      <c r="AO56233" s="104"/>
      <c r="AP56233" s="104"/>
    </row>
    <row r="56234" spans="21:42" ht="15" customHeight="1" x14ac:dyDescent="0.25">
      <c r="U56234" s="104"/>
      <c r="AB56234" s="104"/>
      <c r="AC56234" s="104"/>
      <c r="AF56234" s="104"/>
      <c r="AG56234" s="104"/>
      <c r="AK56234" s="104"/>
      <c r="AL56234" s="104"/>
      <c r="AO56234" s="104"/>
      <c r="AP56234" s="104"/>
    </row>
    <row r="56235" spans="21:42" ht="15" customHeight="1" x14ac:dyDescent="0.25">
      <c r="U56235" s="104"/>
      <c r="AB56235" s="104"/>
      <c r="AC56235" s="104"/>
      <c r="AF56235" s="104"/>
      <c r="AG56235" s="104"/>
      <c r="AK56235" s="104"/>
      <c r="AL56235" s="104"/>
      <c r="AO56235" s="104"/>
      <c r="AP56235" s="104"/>
    </row>
    <row r="56236" spans="21:42" ht="15" customHeight="1" x14ac:dyDescent="0.25">
      <c r="U56236" s="104"/>
      <c r="AB56236" s="104"/>
      <c r="AC56236" s="104"/>
      <c r="AF56236" s="104"/>
      <c r="AG56236" s="104"/>
      <c r="AK56236" s="104"/>
      <c r="AL56236" s="104"/>
      <c r="AO56236" s="104"/>
      <c r="AP56236" s="104"/>
    </row>
    <row r="56237" spans="21:42" ht="15" customHeight="1" x14ac:dyDescent="0.25">
      <c r="U56237" s="104"/>
      <c r="AB56237" s="104"/>
      <c r="AC56237" s="104"/>
      <c r="AF56237" s="104"/>
      <c r="AG56237" s="104"/>
      <c r="AK56237" s="104"/>
      <c r="AL56237" s="104"/>
      <c r="AO56237" s="104"/>
      <c r="AP56237" s="104"/>
    </row>
    <row r="56238" spans="21:42" ht="15" customHeight="1" x14ac:dyDescent="0.25">
      <c r="U56238" s="104"/>
      <c r="AB56238" s="104"/>
      <c r="AC56238" s="104"/>
      <c r="AF56238" s="104"/>
      <c r="AG56238" s="104"/>
      <c r="AK56238" s="104"/>
      <c r="AL56238" s="104"/>
      <c r="AO56238" s="104"/>
      <c r="AP56238" s="104"/>
    </row>
    <row r="56239" spans="21:42" ht="15" customHeight="1" x14ac:dyDescent="0.25">
      <c r="U56239" s="104"/>
      <c r="AB56239" s="104"/>
      <c r="AC56239" s="104"/>
      <c r="AF56239" s="104"/>
      <c r="AG56239" s="104"/>
      <c r="AK56239" s="104"/>
      <c r="AL56239" s="104"/>
      <c r="AO56239" s="104"/>
      <c r="AP56239" s="104"/>
    </row>
    <row r="56240" spans="21:42" ht="15" customHeight="1" x14ac:dyDescent="0.25">
      <c r="U56240" s="104"/>
      <c r="AB56240" s="104"/>
      <c r="AC56240" s="104"/>
      <c r="AF56240" s="104"/>
      <c r="AG56240" s="104"/>
      <c r="AK56240" s="104"/>
      <c r="AL56240" s="104"/>
      <c r="AO56240" s="104"/>
      <c r="AP56240" s="104"/>
    </row>
    <row r="56241" spans="21:42" ht="15" customHeight="1" x14ac:dyDescent="0.25">
      <c r="U56241" s="104"/>
      <c r="AB56241" s="104"/>
      <c r="AC56241" s="104"/>
      <c r="AF56241" s="104"/>
      <c r="AG56241" s="104"/>
      <c r="AK56241" s="104"/>
      <c r="AL56241" s="104"/>
      <c r="AO56241" s="104"/>
      <c r="AP56241" s="104"/>
    </row>
    <row r="56242" spans="21:42" ht="15" customHeight="1" x14ac:dyDescent="0.25">
      <c r="U56242" s="104"/>
      <c r="AB56242" s="104"/>
      <c r="AC56242" s="104"/>
      <c r="AF56242" s="104"/>
      <c r="AG56242" s="104"/>
      <c r="AK56242" s="104"/>
      <c r="AL56242" s="104"/>
      <c r="AO56242" s="104"/>
      <c r="AP56242" s="104"/>
    </row>
    <row r="56243" spans="21:42" ht="15" customHeight="1" x14ac:dyDescent="0.25">
      <c r="U56243" s="104"/>
      <c r="AB56243" s="104"/>
      <c r="AC56243" s="104"/>
      <c r="AF56243" s="104"/>
      <c r="AG56243" s="104"/>
      <c r="AK56243" s="104"/>
      <c r="AL56243" s="104"/>
      <c r="AO56243" s="104"/>
      <c r="AP56243" s="104"/>
    </row>
    <row r="56244" spans="21:42" ht="15" customHeight="1" x14ac:dyDescent="0.25">
      <c r="U56244" s="104"/>
      <c r="AB56244" s="104"/>
      <c r="AC56244" s="104"/>
      <c r="AF56244" s="104"/>
      <c r="AG56244" s="104"/>
      <c r="AK56244" s="104"/>
      <c r="AL56244" s="104"/>
      <c r="AO56244" s="104"/>
      <c r="AP56244" s="104"/>
    </row>
    <row r="56245" spans="21:42" ht="15" customHeight="1" x14ac:dyDescent="0.25">
      <c r="U56245" s="104"/>
      <c r="AB56245" s="104"/>
      <c r="AC56245" s="104"/>
      <c r="AF56245" s="104"/>
      <c r="AG56245" s="104"/>
      <c r="AK56245" s="104"/>
      <c r="AL56245" s="104"/>
      <c r="AO56245" s="104"/>
      <c r="AP56245" s="104"/>
    </row>
    <row r="56246" spans="21:42" ht="15" customHeight="1" x14ac:dyDescent="0.25">
      <c r="U56246" s="104"/>
      <c r="AB56246" s="104"/>
      <c r="AC56246" s="104"/>
      <c r="AF56246" s="104"/>
      <c r="AG56246" s="104"/>
      <c r="AK56246" s="104"/>
      <c r="AL56246" s="104"/>
      <c r="AO56246" s="104"/>
      <c r="AP56246" s="104"/>
    </row>
    <row r="56247" spans="21:42" ht="15" customHeight="1" x14ac:dyDescent="0.25">
      <c r="U56247" s="104"/>
      <c r="AB56247" s="104"/>
      <c r="AC56247" s="104"/>
      <c r="AF56247" s="104"/>
      <c r="AG56247" s="104"/>
      <c r="AK56247" s="104"/>
      <c r="AL56247" s="104"/>
      <c r="AO56247" s="104"/>
      <c r="AP56247" s="104"/>
    </row>
    <row r="56248" spans="21:42" ht="15" customHeight="1" x14ac:dyDescent="0.25">
      <c r="U56248" s="104"/>
      <c r="AB56248" s="104"/>
      <c r="AC56248" s="104"/>
      <c r="AF56248" s="104"/>
      <c r="AG56248" s="104"/>
      <c r="AK56248" s="104"/>
      <c r="AL56248" s="104"/>
      <c r="AO56248" s="104"/>
      <c r="AP56248" s="104"/>
    </row>
    <row r="56249" spans="21:42" ht="15" customHeight="1" x14ac:dyDescent="0.25">
      <c r="U56249" s="104"/>
      <c r="AB56249" s="104"/>
      <c r="AC56249" s="104"/>
      <c r="AF56249" s="104"/>
      <c r="AG56249" s="104"/>
      <c r="AK56249" s="104"/>
      <c r="AL56249" s="104"/>
      <c r="AO56249" s="104"/>
      <c r="AP56249" s="104"/>
    </row>
    <row r="56250" spans="21:42" ht="15" customHeight="1" x14ac:dyDescent="0.25">
      <c r="U56250" s="104"/>
      <c r="AB56250" s="104"/>
      <c r="AC56250" s="104"/>
      <c r="AF56250" s="104"/>
      <c r="AG56250" s="104"/>
      <c r="AK56250" s="104"/>
      <c r="AL56250" s="104"/>
      <c r="AO56250" s="104"/>
      <c r="AP56250" s="104"/>
    </row>
    <row r="56251" spans="21:42" ht="15" customHeight="1" x14ac:dyDescent="0.25">
      <c r="U56251" s="104"/>
      <c r="AB56251" s="104"/>
      <c r="AC56251" s="104"/>
      <c r="AF56251" s="104"/>
      <c r="AG56251" s="104"/>
      <c r="AK56251" s="104"/>
      <c r="AL56251" s="104"/>
      <c r="AO56251" s="104"/>
      <c r="AP56251" s="104"/>
    </row>
    <row r="56252" spans="21:42" ht="15" customHeight="1" x14ac:dyDescent="0.25">
      <c r="U56252" s="104"/>
      <c r="AB56252" s="104"/>
      <c r="AC56252" s="104"/>
      <c r="AF56252" s="104"/>
      <c r="AG56252" s="104"/>
      <c r="AK56252" s="104"/>
      <c r="AL56252" s="104"/>
      <c r="AO56252" s="104"/>
      <c r="AP56252" s="104"/>
    </row>
    <row r="56253" spans="21:42" ht="15" customHeight="1" x14ac:dyDescent="0.25">
      <c r="U56253" s="104"/>
      <c r="AB56253" s="104"/>
      <c r="AC56253" s="104"/>
      <c r="AF56253" s="104"/>
      <c r="AG56253" s="104"/>
      <c r="AK56253" s="104"/>
      <c r="AL56253" s="104"/>
      <c r="AO56253" s="104"/>
      <c r="AP56253" s="104"/>
    </row>
    <row r="56254" spans="21:42" ht="15" customHeight="1" x14ac:dyDescent="0.25">
      <c r="U56254" s="104"/>
      <c r="AB56254" s="104"/>
      <c r="AC56254" s="104"/>
      <c r="AF56254" s="104"/>
      <c r="AG56254" s="104"/>
      <c r="AK56254" s="104"/>
      <c r="AL56254" s="104"/>
      <c r="AO56254" s="104"/>
      <c r="AP56254" s="104"/>
    </row>
    <row r="56255" spans="21:42" ht="15" customHeight="1" x14ac:dyDescent="0.25">
      <c r="U56255" s="104"/>
      <c r="AB56255" s="104"/>
      <c r="AC56255" s="104"/>
      <c r="AF56255" s="104"/>
      <c r="AG56255" s="104"/>
      <c r="AK56255" s="104"/>
      <c r="AL56255" s="104"/>
      <c r="AO56255" s="104"/>
      <c r="AP56255" s="104"/>
    </row>
    <row r="56256" spans="21:42" ht="15" customHeight="1" x14ac:dyDescent="0.25">
      <c r="U56256" s="104"/>
      <c r="AB56256" s="104"/>
      <c r="AC56256" s="104"/>
      <c r="AF56256" s="104"/>
      <c r="AG56256" s="104"/>
      <c r="AK56256" s="104"/>
      <c r="AL56256" s="104"/>
      <c r="AO56256" s="104"/>
      <c r="AP56256" s="104"/>
    </row>
    <row r="56257" spans="21:42" ht="15" customHeight="1" x14ac:dyDescent="0.25">
      <c r="U56257" s="104"/>
      <c r="AB56257" s="104"/>
      <c r="AC56257" s="104"/>
      <c r="AF56257" s="104"/>
      <c r="AG56257" s="104"/>
      <c r="AK56257" s="104"/>
      <c r="AL56257" s="104"/>
      <c r="AO56257" s="104"/>
      <c r="AP56257" s="104"/>
    </row>
    <row r="56258" spans="21:42" ht="15" customHeight="1" x14ac:dyDescent="0.25">
      <c r="U56258" s="104"/>
      <c r="AB56258" s="104"/>
      <c r="AC56258" s="104"/>
      <c r="AF56258" s="104"/>
      <c r="AG56258" s="104"/>
      <c r="AK56258" s="104"/>
      <c r="AL56258" s="104"/>
      <c r="AO56258" s="104"/>
      <c r="AP56258" s="104"/>
    </row>
    <row r="56259" spans="21:42" ht="15" customHeight="1" x14ac:dyDescent="0.25">
      <c r="U56259" s="104"/>
      <c r="AB56259" s="104"/>
      <c r="AC56259" s="104"/>
      <c r="AF56259" s="104"/>
      <c r="AG56259" s="104"/>
      <c r="AK56259" s="104"/>
      <c r="AL56259" s="104"/>
      <c r="AO56259" s="104"/>
      <c r="AP56259" s="104"/>
    </row>
    <row r="56260" spans="21:42" ht="15" customHeight="1" x14ac:dyDescent="0.25">
      <c r="U56260" s="104"/>
      <c r="AB56260" s="104"/>
      <c r="AC56260" s="104"/>
      <c r="AF56260" s="104"/>
      <c r="AG56260" s="104"/>
      <c r="AK56260" s="104"/>
      <c r="AL56260" s="104"/>
      <c r="AO56260" s="104"/>
      <c r="AP56260" s="104"/>
    </row>
    <row r="56261" spans="21:42" ht="15" customHeight="1" x14ac:dyDescent="0.25">
      <c r="U56261" s="104"/>
      <c r="AB56261" s="104"/>
      <c r="AC56261" s="104"/>
      <c r="AF56261" s="104"/>
      <c r="AG56261" s="104"/>
      <c r="AK56261" s="104"/>
      <c r="AL56261" s="104"/>
      <c r="AO56261" s="104"/>
      <c r="AP56261" s="104"/>
    </row>
    <row r="56262" spans="21:42" ht="15" customHeight="1" x14ac:dyDescent="0.25">
      <c r="U56262" s="104"/>
      <c r="AB56262" s="104"/>
      <c r="AC56262" s="104"/>
      <c r="AF56262" s="104"/>
      <c r="AG56262" s="104"/>
      <c r="AK56262" s="104"/>
      <c r="AL56262" s="104"/>
      <c r="AO56262" s="104"/>
      <c r="AP56262" s="104"/>
    </row>
    <row r="56263" spans="21:42" ht="15" customHeight="1" x14ac:dyDescent="0.25">
      <c r="U56263" s="104"/>
      <c r="AB56263" s="104"/>
      <c r="AC56263" s="104"/>
      <c r="AF56263" s="104"/>
      <c r="AG56263" s="104"/>
      <c r="AK56263" s="104"/>
      <c r="AL56263" s="104"/>
      <c r="AO56263" s="104"/>
      <c r="AP56263" s="104"/>
    </row>
    <row r="56264" spans="21:42" ht="15" customHeight="1" x14ac:dyDescent="0.25">
      <c r="U56264" s="104"/>
      <c r="AB56264" s="104"/>
      <c r="AC56264" s="104"/>
      <c r="AF56264" s="104"/>
      <c r="AG56264" s="104"/>
      <c r="AK56264" s="104"/>
      <c r="AL56264" s="104"/>
      <c r="AO56264" s="104"/>
      <c r="AP56264" s="104"/>
    </row>
    <row r="56265" spans="21:42" ht="15" customHeight="1" x14ac:dyDescent="0.25">
      <c r="U56265" s="104"/>
      <c r="AB56265" s="104"/>
      <c r="AC56265" s="104"/>
      <c r="AF56265" s="104"/>
      <c r="AG56265" s="104"/>
      <c r="AK56265" s="104"/>
      <c r="AL56265" s="104"/>
      <c r="AO56265" s="104"/>
      <c r="AP56265" s="104"/>
    </row>
    <row r="56266" spans="21:42" ht="15" customHeight="1" x14ac:dyDescent="0.25">
      <c r="U56266" s="104"/>
      <c r="AB56266" s="104"/>
      <c r="AC56266" s="104"/>
      <c r="AF56266" s="104"/>
      <c r="AG56266" s="104"/>
      <c r="AK56266" s="104"/>
      <c r="AL56266" s="104"/>
      <c r="AO56266" s="104"/>
      <c r="AP56266" s="104"/>
    </row>
    <row r="56267" spans="21:42" ht="15" customHeight="1" x14ac:dyDescent="0.25">
      <c r="U56267" s="104"/>
      <c r="AB56267" s="104"/>
      <c r="AC56267" s="104"/>
      <c r="AF56267" s="104"/>
      <c r="AG56267" s="104"/>
      <c r="AK56267" s="104"/>
      <c r="AL56267" s="104"/>
      <c r="AO56267" s="104"/>
      <c r="AP56267" s="104"/>
    </row>
    <row r="56268" spans="21:42" ht="15" customHeight="1" x14ac:dyDescent="0.25">
      <c r="U56268" s="104"/>
      <c r="AB56268" s="104"/>
      <c r="AC56268" s="104"/>
      <c r="AF56268" s="104"/>
      <c r="AG56268" s="104"/>
      <c r="AK56268" s="104"/>
      <c r="AL56268" s="104"/>
      <c r="AO56268" s="104"/>
      <c r="AP56268" s="104"/>
    </row>
    <row r="56269" spans="21:42" ht="15" customHeight="1" x14ac:dyDescent="0.25">
      <c r="U56269" s="104"/>
      <c r="AB56269" s="104"/>
      <c r="AC56269" s="104"/>
      <c r="AF56269" s="104"/>
      <c r="AG56269" s="104"/>
      <c r="AK56269" s="104"/>
      <c r="AL56269" s="104"/>
      <c r="AO56269" s="104"/>
      <c r="AP56269" s="104"/>
    </row>
    <row r="56270" spans="21:42" ht="15" customHeight="1" x14ac:dyDescent="0.25">
      <c r="U56270" s="104"/>
      <c r="AB56270" s="104"/>
      <c r="AC56270" s="104"/>
      <c r="AF56270" s="104"/>
      <c r="AG56270" s="104"/>
      <c r="AK56270" s="104"/>
      <c r="AL56270" s="104"/>
      <c r="AO56270" s="104"/>
      <c r="AP56270" s="104"/>
    </row>
    <row r="56271" spans="21:42" ht="15" customHeight="1" x14ac:dyDescent="0.25">
      <c r="U56271" s="104"/>
      <c r="AB56271" s="104"/>
      <c r="AC56271" s="104"/>
      <c r="AF56271" s="104"/>
      <c r="AG56271" s="104"/>
      <c r="AK56271" s="104"/>
      <c r="AL56271" s="104"/>
      <c r="AO56271" s="104"/>
      <c r="AP56271" s="104"/>
    </row>
    <row r="56272" spans="21:42" ht="15" customHeight="1" x14ac:dyDescent="0.25">
      <c r="U56272" s="104"/>
      <c r="AB56272" s="104"/>
      <c r="AC56272" s="104"/>
      <c r="AF56272" s="104"/>
      <c r="AG56272" s="104"/>
      <c r="AK56272" s="104"/>
      <c r="AL56272" s="104"/>
      <c r="AO56272" s="104"/>
      <c r="AP56272" s="104"/>
    </row>
    <row r="56273" spans="21:42" ht="15" customHeight="1" x14ac:dyDescent="0.25">
      <c r="U56273" s="104"/>
      <c r="AB56273" s="104"/>
      <c r="AC56273" s="104"/>
      <c r="AF56273" s="104"/>
      <c r="AG56273" s="104"/>
      <c r="AK56273" s="104"/>
      <c r="AL56273" s="104"/>
      <c r="AO56273" s="104"/>
      <c r="AP56273" s="104"/>
    </row>
    <row r="56274" spans="21:42" ht="15" customHeight="1" x14ac:dyDescent="0.25">
      <c r="U56274" s="104"/>
      <c r="AB56274" s="104"/>
      <c r="AC56274" s="104"/>
      <c r="AF56274" s="104"/>
      <c r="AG56274" s="104"/>
      <c r="AK56274" s="104"/>
      <c r="AL56274" s="104"/>
      <c r="AO56274" s="104"/>
      <c r="AP56274" s="104"/>
    </row>
    <row r="56275" spans="21:42" ht="15" customHeight="1" x14ac:dyDescent="0.25">
      <c r="U56275" s="104"/>
      <c r="AB56275" s="104"/>
      <c r="AC56275" s="104"/>
      <c r="AF56275" s="104"/>
      <c r="AG56275" s="104"/>
      <c r="AK56275" s="104"/>
      <c r="AL56275" s="104"/>
      <c r="AO56275" s="104"/>
      <c r="AP56275" s="104"/>
    </row>
    <row r="56276" spans="21:42" ht="15" customHeight="1" x14ac:dyDescent="0.25">
      <c r="U56276" s="104"/>
      <c r="AB56276" s="104"/>
      <c r="AC56276" s="104"/>
      <c r="AF56276" s="104"/>
      <c r="AG56276" s="104"/>
      <c r="AK56276" s="104"/>
      <c r="AL56276" s="104"/>
      <c r="AO56276" s="104"/>
      <c r="AP56276" s="104"/>
    </row>
    <row r="56277" spans="21:42" ht="15" customHeight="1" x14ac:dyDescent="0.25">
      <c r="U56277" s="104"/>
      <c r="AB56277" s="104"/>
      <c r="AC56277" s="104"/>
      <c r="AF56277" s="104"/>
      <c r="AG56277" s="104"/>
      <c r="AK56277" s="104"/>
      <c r="AL56277" s="104"/>
      <c r="AO56277" s="104"/>
      <c r="AP56277" s="104"/>
    </row>
    <row r="56278" spans="21:42" ht="15" customHeight="1" x14ac:dyDescent="0.25">
      <c r="U56278" s="104"/>
      <c r="AB56278" s="104"/>
      <c r="AC56278" s="104"/>
      <c r="AF56278" s="104"/>
      <c r="AG56278" s="104"/>
      <c r="AK56278" s="104"/>
      <c r="AL56278" s="104"/>
      <c r="AO56278" s="104"/>
      <c r="AP56278" s="104"/>
    </row>
    <row r="56279" spans="21:42" ht="15" customHeight="1" x14ac:dyDescent="0.25">
      <c r="U56279" s="104"/>
      <c r="AB56279" s="104"/>
      <c r="AC56279" s="104"/>
      <c r="AF56279" s="104"/>
      <c r="AG56279" s="104"/>
      <c r="AK56279" s="104"/>
      <c r="AL56279" s="104"/>
      <c r="AO56279" s="104"/>
      <c r="AP56279" s="104"/>
    </row>
    <row r="56280" spans="21:42" ht="15" customHeight="1" x14ac:dyDescent="0.25">
      <c r="U56280" s="104"/>
      <c r="AB56280" s="104"/>
      <c r="AC56280" s="104"/>
      <c r="AF56280" s="104"/>
      <c r="AG56280" s="104"/>
      <c r="AK56280" s="104"/>
      <c r="AL56280" s="104"/>
      <c r="AO56280" s="104"/>
      <c r="AP56280" s="104"/>
    </row>
    <row r="56281" spans="21:42" ht="15" customHeight="1" x14ac:dyDescent="0.25">
      <c r="U56281" s="104"/>
      <c r="AB56281" s="104"/>
      <c r="AC56281" s="104"/>
      <c r="AF56281" s="104"/>
      <c r="AG56281" s="104"/>
      <c r="AK56281" s="104"/>
      <c r="AL56281" s="104"/>
      <c r="AO56281" s="104"/>
      <c r="AP56281" s="104"/>
    </row>
    <row r="56282" spans="21:42" ht="15" customHeight="1" x14ac:dyDescent="0.25">
      <c r="U56282" s="104"/>
      <c r="AB56282" s="104"/>
      <c r="AC56282" s="104"/>
      <c r="AF56282" s="104"/>
      <c r="AG56282" s="104"/>
      <c r="AK56282" s="104"/>
      <c r="AL56282" s="104"/>
      <c r="AO56282" s="104"/>
      <c r="AP56282" s="104"/>
    </row>
    <row r="56283" spans="21:42" ht="15" customHeight="1" x14ac:dyDescent="0.25">
      <c r="U56283" s="104"/>
      <c r="AB56283" s="104"/>
      <c r="AC56283" s="104"/>
      <c r="AF56283" s="104"/>
      <c r="AG56283" s="104"/>
      <c r="AK56283" s="104"/>
      <c r="AL56283" s="104"/>
      <c r="AO56283" s="104"/>
      <c r="AP56283" s="104"/>
    </row>
    <row r="56284" spans="21:42" ht="15" customHeight="1" x14ac:dyDescent="0.25">
      <c r="U56284" s="104"/>
      <c r="AB56284" s="104"/>
      <c r="AC56284" s="104"/>
      <c r="AF56284" s="104"/>
      <c r="AG56284" s="104"/>
      <c r="AK56284" s="104"/>
      <c r="AL56284" s="104"/>
      <c r="AO56284" s="104"/>
      <c r="AP56284" s="104"/>
    </row>
    <row r="56285" spans="21:42" ht="15" customHeight="1" x14ac:dyDescent="0.25">
      <c r="U56285" s="104"/>
      <c r="AB56285" s="104"/>
      <c r="AC56285" s="104"/>
      <c r="AF56285" s="104"/>
      <c r="AG56285" s="104"/>
      <c r="AK56285" s="104"/>
      <c r="AL56285" s="104"/>
      <c r="AO56285" s="104"/>
      <c r="AP56285" s="104"/>
    </row>
    <row r="56286" spans="21:42" ht="15" customHeight="1" x14ac:dyDescent="0.25">
      <c r="U56286" s="104"/>
      <c r="AB56286" s="104"/>
      <c r="AC56286" s="104"/>
      <c r="AF56286" s="104"/>
      <c r="AG56286" s="104"/>
      <c r="AK56286" s="104"/>
      <c r="AL56286" s="104"/>
      <c r="AO56286" s="104"/>
      <c r="AP56286" s="104"/>
    </row>
    <row r="56287" spans="21:42" ht="15" customHeight="1" x14ac:dyDescent="0.25">
      <c r="U56287" s="104"/>
      <c r="AB56287" s="104"/>
      <c r="AC56287" s="104"/>
      <c r="AF56287" s="104"/>
      <c r="AG56287" s="104"/>
      <c r="AK56287" s="104"/>
      <c r="AL56287" s="104"/>
      <c r="AO56287" s="104"/>
      <c r="AP56287" s="104"/>
    </row>
    <row r="56288" spans="21:42" ht="15" customHeight="1" x14ac:dyDescent="0.25">
      <c r="U56288" s="104"/>
      <c r="AB56288" s="104"/>
      <c r="AC56288" s="104"/>
      <c r="AF56288" s="104"/>
      <c r="AG56288" s="104"/>
      <c r="AK56288" s="104"/>
      <c r="AL56288" s="104"/>
      <c r="AO56288" s="104"/>
      <c r="AP56288" s="104"/>
    </row>
    <row r="56289" spans="21:42" ht="15" customHeight="1" x14ac:dyDescent="0.25">
      <c r="U56289" s="104"/>
      <c r="AB56289" s="104"/>
      <c r="AC56289" s="104"/>
      <c r="AF56289" s="104"/>
      <c r="AG56289" s="104"/>
      <c r="AK56289" s="104"/>
      <c r="AL56289" s="104"/>
      <c r="AO56289" s="104"/>
      <c r="AP56289" s="104"/>
    </row>
    <row r="56290" spans="21:42" ht="15" customHeight="1" x14ac:dyDescent="0.25">
      <c r="U56290" s="104"/>
      <c r="AB56290" s="104"/>
      <c r="AC56290" s="104"/>
      <c r="AF56290" s="104"/>
      <c r="AG56290" s="104"/>
      <c r="AK56290" s="104"/>
      <c r="AL56290" s="104"/>
      <c r="AO56290" s="104"/>
      <c r="AP56290" s="104"/>
    </row>
    <row r="56291" spans="21:42" ht="15" customHeight="1" x14ac:dyDescent="0.25">
      <c r="U56291" s="104"/>
      <c r="AB56291" s="104"/>
      <c r="AC56291" s="104"/>
      <c r="AF56291" s="104"/>
      <c r="AG56291" s="104"/>
      <c r="AK56291" s="104"/>
      <c r="AL56291" s="104"/>
      <c r="AO56291" s="104"/>
      <c r="AP56291" s="104"/>
    </row>
    <row r="56292" spans="21:42" ht="15" customHeight="1" x14ac:dyDescent="0.25">
      <c r="U56292" s="104"/>
      <c r="AB56292" s="104"/>
      <c r="AC56292" s="104"/>
      <c r="AF56292" s="104"/>
      <c r="AG56292" s="104"/>
      <c r="AK56292" s="104"/>
      <c r="AL56292" s="104"/>
      <c r="AO56292" s="104"/>
      <c r="AP56292" s="104"/>
    </row>
    <row r="56293" spans="21:42" ht="15" customHeight="1" x14ac:dyDescent="0.25">
      <c r="U56293" s="104"/>
      <c r="AB56293" s="104"/>
      <c r="AC56293" s="104"/>
      <c r="AF56293" s="104"/>
      <c r="AG56293" s="104"/>
      <c r="AK56293" s="104"/>
      <c r="AL56293" s="104"/>
      <c r="AO56293" s="104"/>
      <c r="AP56293" s="104"/>
    </row>
    <row r="56294" spans="21:42" ht="15" customHeight="1" x14ac:dyDescent="0.25">
      <c r="U56294" s="104"/>
      <c r="AB56294" s="104"/>
      <c r="AC56294" s="104"/>
      <c r="AF56294" s="104"/>
      <c r="AG56294" s="104"/>
      <c r="AK56294" s="104"/>
      <c r="AL56294" s="104"/>
      <c r="AO56294" s="104"/>
      <c r="AP56294" s="104"/>
    </row>
    <row r="56295" spans="21:42" ht="15" customHeight="1" x14ac:dyDescent="0.25">
      <c r="U56295" s="104"/>
      <c r="AB56295" s="104"/>
      <c r="AC56295" s="104"/>
      <c r="AF56295" s="104"/>
      <c r="AG56295" s="104"/>
      <c r="AK56295" s="104"/>
      <c r="AL56295" s="104"/>
      <c r="AO56295" s="104"/>
      <c r="AP56295" s="104"/>
    </row>
    <row r="56296" spans="21:42" ht="15" customHeight="1" x14ac:dyDescent="0.25">
      <c r="U56296" s="104"/>
      <c r="AB56296" s="104"/>
      <c r="AC56296" s="104"/>
      <c r="AF56296" s="104"/>
      <c r="AG56296" s="104"/>
      <c r="AK56296" s="104"/>
      <c r="AL56296" s="104"/>
      <c r="AO56296" s="104"/>
      <c r="AP56296" s="104"/>
    </row>
    <row r="56297" spans="21:42" ht="15" customHeight="1" x14ac:dyDescent="0.25">
      <c r="U56297" s="104"/>
      <c r="AB56297" s="104"/>
      <c r="AC56297" s="104"/>
      <c r="AF56297" s="104"/>
      <c r="AG56297" s="104"/>
      <c r="AK56297" s="104"/>
      <c r="AL56297" s="104"/>
      <c r="AO56297" s="104"/>
      <c r="AP56297" s="104"/>
    </row>
    <row r="56298" spans="21:42" ht="15" customHeight="1" x14ac:dyDescent="0.25">
      <c r="U56298" s="104"/>
      <c r="AB56298" s="104"/>
      <c r="AC56298" s="104"/>
      <c r="AF56298" s="104"/>
      <c r="AG56298" s="104"/>
      <c r="AK56298" s="104"/>
      <c r="AL56298" s="104"/>
      <c r="AO56298" s="104"/>
      <c r="AP56298" s="104"/>
    </row>
    <row r="56299" spans="21:42" ht="15" customHeight="1" x14ac:dyDescent="0.25">
      <c r="U56299" s="104"/>
      <c r="AB56299" s="104"/>
      <c r="AC56299" s="104"/>
      <c r="AF56299" s="104"/>
      <c r="AG56299" s="104"/>
      <c r="AK56299" s="104"/>
      <c r="AL56299" s="104"/>
      <c r="AO56299" s="104"/>
      <c r="AP56299" s="104"/>
    </row>
    <row r="56300" spans="21:42" ht="15" customHeight="1" x14ac:dyDescent="0.25">
      <c r="U56300" s="104"/>
      <c r="AB56300" s="104"/>
      <c r="AC56300" s="104"/>
      <c r="AF56300" s="104"/>
      <c r="AG56300" s="104"/>
      <c r="AK56300" s="104"/>
      <c r="AL56300" s="104"/>
      <c r="AO56300" s="104"/>
      <c r="AP56300" s="104"/>
    </row>
    <row r="56301" spans="21:42" ht="15" customHeight="1" x14ac:dyDescent="0.25">
      <c r="U56301" s="104"/>
      <c r="AB56301" s="104"/>
      <c r="AC56301" s="104"/>
      <c r="AF56301" s="104"/>
      <c r="AG56301" s="104"/>
      <c r="AK56301" s="104"/>
      <c r="AL56301" s="104"/>
      <c r="AO56301" s="104"/>
      <c r="AP56301" s="104"/>
    </row>
    <row r="56302" spans="21:42" ht="15" customHeight="1" x14ac:dyDescent="0.25">
      <c r="U56302" s="104"/>
      <c r="AB56302" s="104"/>
      <c r="AC56302" s="104"/>
      <c r="AF56302" s="104"/>
      <c r="AG56302" s="104"/>
      <c r="AK56302" s="104"/>
      <c r="AL56302" s="104"/>
      <c r="AO56302" s="104"/>
      <c r="AP56302" s="104"/>
    </row>
    <row r="56303" spans="21:42" ht="15" customHeight="1" x14ac:dyDescent="0.25">
      <c r="U56303" s="104"/>
      <c r="AB56303" s="104"/>
      <c r="AC56303" s="104"/>
      <c r="AF56303" s="104"/>
      <c r="AG56303" s="104"/>
      <c r="AK56303" s="104"/>
      <c r="AL56303" s="104"/>
      <c r="AO56303" s="104"/>
      <c r="AP56303" s="104"/>
    </row>
    <row r="56304" spans="21:42" ht="15" customHeight="1" x14ac:dyDescent="0.25">
      <c r="U56304" s="104"/>
      <c r="AB56304" s="104"/>
      <c r="AC56304" s="104"/>
      <c r="AF56304" s="104"/>
      <c r="AG56304" s="104"/>
      <c r="AK56304" s="104"/>
      <c r="AL56304" s="104"/>
      <c r="AO56304" s="104"/>
      <c r="AP56304" s="104"/>
    </row>
    <row r="56305" spans="21:42" ht="15" customHeight="1" x14ac:dyDescent="0.25">
      <c r="U56305" s="104"/>
      <c r="AB56305" s="104"/>
      <c r="AC56305" s="104"/>
      <c r="AF56305" s="104"/>
      <c r="AG56305" s="104"/>
      <c r="AK56305" s="104"/>
      <c r="AL56305" s="104"/>
      <c r="AO56305" s="104"/>
      <c r="AP56305" s="104"/>
    </row>
    <row r="56306" spans="21:42" ht="15" customHeight="1" x14ac:dyDescent="0.25">
      <c r="U56306" s="104"/>
      <c r="AB56306" s="104"/>
      <c r="AC56306" s="104"/>
      <c r="AF56306" s="104"/>
      <c r="AG56306" s="104"/>
      <c r="AK56306" s="104"/>
      <c r="AL56306" s="104"/>
      <c r="AO56306" s="104"/>
      <c r="AP56306" s="104"/>
    </row>
    <row r="56307" spans="21:42" ht="15" customHeight="1" x14ac:dyDescent="0.25">
      <c r="U56307" s="104"/>
      <c r="AB56307" s="104"/>
      <c r="AC56307" s="104"/>
      <c r="AF56307" s="104"/>
      <c r="AG56307" s="104"/>
      <c r="AK56307" s="104"/>
      <c r="AL56307" s="104"/>
      <c r="AO56307" s="104"/>
      <c r="AP56307" s="104"/>
    </row>
    <row r="56308" spans="21:42" ht="15" customHeight="1" x14ac:dyDescent="0.25">
      <c r="U56308" s="104"/>
      <c r="AB56308" s="104"/>
      <c r="AC56308" s="104"/>
      <c r="AF56308" s="104"/>
      <c r="AG56308" s="104"/>
      <c r="AK56308" s="104"/>
      <c r="AL56308" s="104"/>
      <c r="AO56308" s="104"/>
      <c r="AP56308" s="104"/>
    </row>
    <row r="56309" spans="21:42" ht="15" customHeight="1" x14ac:dyDescent="0.25">
      <c r="U56309" s="104"/>
      <c r="AB56309" s="104"/>
      <c r="AC56309" s="104"/>
      <c r="AF56309" s="104"/>
      <c r="AG56309" s="104"/>
      <c r="AK56309" s="104"/>
      <c r="AL56309" s="104"/>
      <c r="AO56309" s="104"/>
      <c r="AP56309" s="104"/>
    </row>
    <row r="56310" spans="21:42" ht="15" customHeight="1" x14ac:dyDescent="0.25">
      <c r="U56310" s="104"/>
      <c r="AB56310" s="104"/>
      <c r="AC56310" s="104"/>
      <c r="AF56310" s="104"/>
      <c r="AG56310" s="104"/>
      <c r="AK56310" s="104"/>
      <c r="AL56310" s="104"/>
      <c r="AO56310" s="104"/>
      <c r="AP56310" s="104"/>
    </row>
    <row r="56311" spans="21:42" ht="15" customHeight="1" x14ac:dyDescent="0.25">
      <c r="U56311" s="104"/>
      <c r="AB56311" s="104"/>
      <c r="AC56311" s="104"/>
      <c r="AF56311" s="104"/>
      <c r="AG56311" s="104"/>
      <c r="AK56311" s="104"/>
      <c r="AL56311" s="104"/>
      <c r="AO56311" s="104"/>
      <c r="AP56311" s="104"/>
    </row>
    <row r="56312" spans="21:42" ht="15" customHeight="1" x14ac:dyDescent="0.25">
      <c r="U56312" s="104"/>
      <c r="AB56312" s="104"/>
      <c r="AC56312" s="104"/>
      <c r="AF56312" s="104"/>
      <c r="AG56312" s="104"/>
      <c r="AK56312" s="104"/>
      <c r="AL56312" s="104"/>
      <c r="AO56312" s="104"/>
      <c r="AP56312" s="104"/>
    </row>
    <row r="56313" spans="21:42" ht="15" customHeight="1" x14ac:dyDescent="0.25">
      <c r="U56313" s="104"/>
      <c r="AB56313" s="104"/>
      <c r="AC56313" s="104"/>
      <c r="AF56313" s="104"/>
      <c r="AG56313" s="104"/>
      <c r="AK56313" s="104"/>
      <c r="AL56313" s="104"/>
      <c r="AO56313" s="104"/>
      <c r="AP56313" s="104"/>
    </row>
    <row r="56314" spans="21:42" ht="15" customHeight="1" x14ac:dyDescent="0.25">
      <c r="U56314" s="104"/>
      <c r="AB56314" s="104"/>
      <c r="AC56314" s="104"/>
      <c r="AF56314" s="104"/>
      <c r="AG56314" s="104"/>
      <c r="AK56314" s="104"/>
      <c r="AL56314" s="104"/>
      <c r="AO56314" s="104"/>
      <c r="AP56314" s="104"/>
    </row>
    <row r="56315" spans="21:42" ht="15" customHeight="1" x14ac:dyDescent="0.25">
      <c r="U56315" s="104"/>
      <c r="AB56315" s="104"/>
      <c r="AC56315" s="104"/>
      <c r="AF56315" s="104"/>
      <c r="AG56315" s="104"/>
      <c r="AK56315" s="104"/>
      <c r="AL56315" s="104"/>
      <c r="AO56315" s="104"/>
      <c r="AP56315" s="104"/>
    </row>
    <row r="56316" spans="21:42" ht="15" customHeight="1" x14ac:dyDescent="0.25">
      <c r="U56316" s="104"/>
      <c r="AB56316" s="104"/>
      <c r="AC56316" s="104"/>
      <c r="AF56316" s="104"/>
      <c r="AG56316" s="104"/>
      <c r="AK56316" s="104"/>
      <c r="AL56316" s="104"/>
      <c r="AO56316" s="104"/>
      <c r="AP56316" s="104"/>
    </row>
    <row r="56317" spans="21:42" ht="15" customHeight="1" x14ac:dyDescent="0.25">
      <c r="U56317" s="104"/>
      <c r="AB56317" s="104"/>
      <c r="AC56317" s="104"/>
      <c r="AF56317" s="104"/>
      <c r="AG56317" s="104"/>
      <c r="AK56317" s="104"/>
      <c r="AL56317" s="104"/>
      <c r="AO56317" s="104"/>
      <c r="AP56317" s="104"/>
    </row>
    <row r="56318" spans="21:42" ht="15" customHeight="1" x14ac:dyDescent="0.25">
      <c r="U56318" s="104"/>
      <c r="AB56318" s="104"/>
      <c r="AC56318" s="104"/>
      <c r="AF56318" s="104"/>
      <c r="AG56318" s="104"/>
      <c r="AK56318" s="104"/>
      <c r="AL56318" s="104"/>
      <c r="AO56318" s="104"/>
      <c r="AP56318" s="104"/>
    </row>
    <row r="56319" spans="21:42" ht="15" customHeight="1" x14ac:dyDescent="0.25">
      <c r="U56319" s="104"/>
      <c r="AB56319" s="104"/>
      <c r="AC56319" s="104"/>
      <c r="AF56319" s="104"/>
      <c r="AG56319" s="104"/>
      <c r="AK56319" s="104"/>
      <c r="AL56319" s="104"/>
      <c r="AO56319" s="104"/>
      <c r="AP56319" s="104"/>
    </row>
    <row r="56320" spans="21:42" ht="15" customHeight="1" x14ac:dyDescent="0.25">
      <c r="U56320" s="104"/>
      <c r="AB56320" s="104"/>
      <c r="AC56320" s="104"/>
      <c r="AF56320" s="104"/>
      <c r="AG56320" s="104"/>
      <c r="AK56320" s="104"/>
      <c r="AL56320" s="104"/>
      <c r="AO56320" s="104"/>
      <c r="AP56320" s="104"/>
    </row>
    <row r="56321" spans="21:42" ht="15" customHeight="1" x14ac:dyDescent="0.25">
      <c r="U56321" s="104"/>
      <c r="AB56321" s="104"/>
      <c r="AC56321" s="104"/>
      <c r="AF56321" s="104"/>
      <c r="AG56321" s="104"/>
      <c r="AK56321" s="104"/>
      <c r="AL56321" s="104"/>
      <c r="AO56321" s="104"/>
      <c r="AP56321" s="104"/>
    </row>
    <row r="56322" spans="21:42" ht="15" customHeight="1" x14ac:dyDescent="0.25">
      <c r="U56322" s="104"/>
      <c r="AB56322" s="104"/>
      <c r="AC56322" s="104"/>
      <c r="AF56322" s="104"/>
      <c r="AG56322" s="104"/>
      <c r="AK56322" s="104"/>
      <c r="AL56322" s="104"/>
      <c r="AO56322" s="104"/>
      <c r="AP56322" s="104"/>
    </row>
    <row r="56323" spans="21:42" ht="15" customHeight="1" x14ac:dyDescent="0.25">
      <c r="U56323" s="104"/>
      <c r="AB56323" s="104"/>
      <c r="AC56323" s="104"/>
      <c r="AF56323" s="104"/>
      <c r="AG56323" s="104"/>
      <c r="AK56323" s="104"/>
      <c r="AL56323" s="104"/>
      <c r="AO56323" s="104"/>
      <c r="AP56323" s="104"/>
    </row>
    <row r="56324" spans="21:42" ht="15" customHeight="1" x14ac:dyDescent="0.25">
      <c r="U56324" s="104"/>
      <c r="AB56324" s="104"/>
      <c r="AC56324" s="104"/>
      <c r="AF56324" s="104"/>
      <c r="AG56324" s="104"/>
      <c r="AK56324" s="104"/>
      <c r="AL56324" s="104"/>
      <c r="AO56324" s="104"/>
      <c r="AP56324" s="104"/>
    </row>
    <row r="56325" spans="21:42" ht="15" customHeight="1" x14ac:dyDescent="0.25">
      <c r="U56325" s="104"/>
      <c r="AB56325" s="104"/>
      <c r="AC56325" s="104"/>
      <c r="AF56325" s="104"/>
      <c r="AG56325" s="104"/>
      <c r="AK56325" s="104"/>
      <c r="AL56325" s="104"/>
      <c r="AO56325" s="104"/>
      <c r="AP56325" s="104"/>
    </row>
    <row r="56326" spans="21:42" ht="15" customHeight="1" x14ac:dyDescent="0.25">
      <c r="U56326" s="104"/>
      <c r="AB56326" s="104"/>
      <c r="AC56326" s="104"/>
      <c r="AF56326" s="104"/>
      <c r="AG56326" s="104"/>
      <c r="AK56326" s="104"/>
      <c r="AL56326" s="104"/>
      <c r="AO56326" s="104"/>
      <c r="AP56326" s="104"/>
    </row>
    <row r="56327" spans="21:42" ht="15" customHeight="1" x14ac:dyDescent="0.25">
      <c r="U56327" s="104"/>
      <c r="AB56327" s="104"/>
      <c r="AC56327" s="104"/>
      <c r="AF56327" s="104"/>
      <c r="AG56327" s="104"/>
      <c r="AK56327" s="104"/>
      <c r="AL56327" s="104"/>
      <c r="AO56327" s="104"/>
      <c r="AP56327" s="104"/>
    </row>
    <row r="56328" spans="21:42" ht="15" customHeight="1" x14ac:dyDescent="0.25">
      <c r="U56328" s="104"/>
      <c r="AB56328" s="104"/>
      <c r="AC56328" s="104"/>
      <c r="AF56328" s="104"/>
      <c r="AG56328" s="104"/>
      <c r="AK56328" s="104"/>
      <c r="AL56328" s="104"/>
      <c r="AO56328" s="104"/>
      <c r="AP56328" s="104"/>
    </row>
    <row r="56329" spans="21:42" ht="15" customHeight="1" x14ac:dyDescent="0.25">
      <c r="U56329" s="104"/>
      <c r="AB56329" s="104"/>
      <c r="AC56329" s="104"/>
      <c r="AF56329" s="104"/>
      <c r="AG56329" s="104"/>
      <c r="AK56329" s="104"/>
      <c r="AL56329" s="104"/>
      <c r="AO56329" s="104"/>
      <c r="AP56329" s="104"/>
    </row>
    <row r="56330" spans="21:42" ht="15" customHeight="1" x14ac:dyDescent="0.25">
      <c r="U56330" s="104"/>
      <c r="AB56330" s="104"/>
      <c r="AC56330" s="104"/>
      <c r="AF56330" s="104"/>
      <c r="AG56330" s="104"/>
      <c r="AK56330" s="104"/>
      <c r="AL56330" s="104"/>
      <c r="AO56330" s="104"/>
      <c r="AP56330" s="104"/>
    </row>
    <row r="56331" spans="21:42" ht="15" customHeight="1" x14ac:dyDescent="0.25">
      <c r="U56331" s="104"/>
      <c r="AB56331" s="104"/>
      <c r="AC56331" s="104"/>
      <c r="AF56331" s="104"/>
      <c r="AG56331" s="104"/>
      <c r="AK56331" s="104"/>
      <c r="AL56331" s="104"/>
      <c r="AO56331" s="104"/>
      <c r="AP56331" s="104"/>
    </row>
    <row r="56332" spans="21:42" ht="15" customHeight="1" x14ac:dyDescent="0.25">
      <c r="U56332" s="104"/>
      <c r="AB56332" s="104"/>
      <c r="AC56332" s="104"/>
      <c r="AF56332" s="104"/>
      <c r="AG56332" s="104"/>
      <c r="AK56332" s="104"/>
      <c r="AL56332" s="104"/>
      <c r="AO56332" s="104"/>
      <c r="AP56332" s="104"/>
    </row>
    <row r="56333" spans="21:42" ht="15" customHeight="1" x14ac:dyDescent="0.25">
      <c r="U56333" s="104"/>
      <c r="AB56333" s="104"/>
      <c r="AC56333" s="104"/>
      <c r="AF56333" s="104"/>
      <c r="AG56333" s="104"/>
      <c r="AK56333" s="104"/>
      <c r="AL56333" s="104"/>
      <c r="AO56333" s="104"/>
      <c r="AP56333" s="104"/>
    </row>
    <row r="56334" spans="21:42" ht="15" customHeight="1" x14ac:dyDescent="0.25">
      <c r="U56334" s="104"/>
      <c r="AB56334" s="104"/>
      <c r="AC56334" s="104"/>
      <c r="AF56334" s="104"/>
      <c r="AG56334" s="104"/>
      <c r="AK56334" s="104"/>
      <c r="AL56334" s="104"/>
      <c r="AO56334" s="104"/>
      <c r="AP56334" s="104"/>
    </row>
    <row r="56335" spans="21:42" ht="15" customHeight="1" x14ac:dyDescent="0.25">
      <c r="U56335" s="104"/>
      <c r="AB56335" s="104"/>
      <c r="AC56335" s="104"/>
      <c r="AF56335" s="104"/>
      <c r="AG56335" s="104"/>
      <c r="AK56335" s="104"/>
      <c r="AL56335" s="104"/>
      <c r="AO56335" s="104"/>
      <c r="AP56335" s="104"/>
    </row>
    <row r="56336" spans="21:42" ht="15" customHeight="1" x14ac:dyDescent="0.25">
      <c r="U56336" s="104"/>
      <c r="AB56336" s="104"/>
      <c r="AC56336" s="104"/>
      <c r="AF56336" s="104"/>
      <c r="AG56336" s="104"/>
      <c r="AK56336" s="104"/>
      <c r="AL56336" s="104"/>
      <c r="AO56336" s="104"/>
      <c r="AP56336" s="104"/>
    </row>
    <row r="56337" spans="21:42" ht="15" customHeight="1" x14ac:dyDescent="0.25">
      <c r="U56337" s="104"/>
      <c r="AB56337" s="104"/>
      <c r="AC56337" s="104"/>
      <c r="AF56337" s="104"/>
      <c r="AG56337" s="104"/>
      <c r="AK56337" s="104"/>
      <c r="AL56337" s="104"/>
      <c r="AO56337" s="104"/>
      <c r="AP56337" s="104"/>
    </row>
    <row r="56338" spans="21:42" ht="15" customHeight="1" x14ac:dyDescent="0.25">
      <c r="U56338" s="104"/>
      <c r="AB56338" s="104"/>
      <c r="AC56338" s="104"/>
      <c r="AF56338" s="104"/>
      <c r="AG56338" s="104"/>
      <c r="AK56338" s="104"/>
      <c r="AL56338" s="104"/>
      <c r="AO56338" s="104"/>
      <c r="AP56338" s="104"/>
    </row>
    <row r="56339" spans="21:42" ht="15" customHeight="1" x14ac:dyDescent="0.25">
      <c r="U56339" s="104"/>
      <c r="AB56339" s="104"/>
      <c r="AC56339" s="104"/>
      <c r="AF56339" s="104"/>
      <c r="AG56339" s="104"/>
      <c r="AK56339" s="104"/>
      <c r="AL56339" s="104"/>
      <c r="AO56339" s="104"/>
      <c r="AP56339" s="104"/>
    </row>
    <row r="56340" spans="21:42" ht="15" customHeight="1" x14ac:dyDescent="0.25">
      <c r="U56340" s="104"/>
      <c r="AB56340" s="104"/>
      <c r="AC56340" s="104"/>
      <c r="AF56340" s="104"/>
      <c r="AG56340" s="104"/>
      <c r="AK56340" s="104"/>
      <c r="AL56340" s="104"/>
      <c r="AO56340" s="104"/>
      <c r="AP56340" s="104"/>
    </row>
    <row r="56341" spans="21:42" ht="15" customHeight="1" x14ac:dyDescent="0.25">
      <c r="U56341" s="104"/>
      <c r="AB56341" s="104"/>
      <c r="AC56341" s="104"/>
      <c r="AF56341" s="104"/>
      <c r="AG56341" s="104"/>
      <c r="AK56341" s="104"/>
      <c r="AL56341" s="104"/>
      <c r="AO56341" s="104"/>
      <c r="AP56341" s="104"/>
    </row>
    <row r="56342" spans="21:42" ht="15" customHeight="1" x14ac:dyDescent="0.25">
      <c r="U56342" s="104"/>
      <c r="AB56342" s="104"/>
      <c r="AC56342" s="104"/>
      <c r="AF56342" s="104"/>
      <c r="AG56342" s="104"/>
      <c r="AK56342" s="104"/>
      <c r="AL56342" s="104"/>
      <c r="AO56342" s="104"/>
      <c r="AP56342" s="104"/>
    </row>
    <row r="56343" spans="21:42" ht="15" customHeight="1" x14ac:dyDescent="0.25">
      <c r="U56343" s="104"/>
      <c r="AB56343" s="104"/>
      <c r="AC56343" s="104"/>
      <c r="AF56343" s="104"/>
      <c r="AG56343" s="104"/>
      <c r="AK56343" s="104"/>
      <c r="AL56343" s="104"/>
      <c r="AO56343" s="104"/>
      <c r="AP56343" s="104"/>
    </row>
    <row r="56344" spans="21:42" ht="15" customHeight="1" x14ac:dyDescent="0.25">
      <c r="U56344" s="104"/>
      <c r="AB56344" s="104"/>
      <c r="AC56344" s="104"/>
      <c r="AF56344" s="104"/>
      <c r="AG56344" s="104"/>
      <c r="AK56344" s="104"/>
      <c r="AL56344" s="104"/>
      <c r="AO56344" s="104"/>
      <c r="AP56344" s="104"/>
    </row>
    <row r="56345" spans="21:42" ht="15" customHeight="1" x14ac:dyDescent="0.25">
      <c r="U56345" s="104"/>
      <c r="AB56345" s="104"/>
      <c r="AC56345" s="104"/>
      <c r="AF56345" s="104"/>
      <c r="AG56345" s="104"/>
      <c r="AK56345" s="104"/>
      <c r="AL56345" s="104"/>
      <c r="AO56345" s="104"/>
      <c r="AP56345" s="104"/>
    </row>
    <row r="56346" spans="21:42" ht="15" customHeight="1" x14ac:dyDescent="0.25">
      <c r="U56346" s="104"/>
      <c r="AB56346" s="104"/>
      <c r="AC56346" s="104"/>
      <c r="AF56346" s="104"/>
      <c r="AG56346" s="104"/>
      <c r="AK56346" s="104"/>
      <c r="AL56346" s="104"/>
      <c r="AO56346" s="104"/>
      <c r="AP56346" s="104"/>
    </row>
    <row r="56347" spans="21:42" ht="15" customHeight="1" x14ac:dyDescent="0.25">
      <c r="U56347" s="104"/>
      <c r="AB56347" s="104"/>
      <c r="AC56347" s="104"/>
      <c r="AF56347" s="104"/>
      <c r="AG56347" s="104"/>
      <c r="AK56347" s="104"/>
      <c r="AL56347" s="104"/>
      <c r="AO56347" s="104"/>
      <c r="AP56347" s="104"/>
    </row>
    <row r="56348" spans="21:42" ht="15" customHeight="1" x14ac:dyDescent="0.25">
      <c r="U56348" s="104"/>
      <c r="AB56348" s="104"/>
      <c r="AC56348" s="104"/>
      <c r="AF56348" s="104"/>
      <c r="AG56348" s="104"/>
      <c r="AK56348" s="104"/>
      <c r="AL56348" s="104"/>
      <c r="AO56348" s="104"/>
      <c r="AP56348" s="104"/>
    </row>
    <row r="56349" spans="21:42" ht="15" customHeight="1" x14ac:dyDescent="0.25">
      <c r="U56349" s="104"/>
      <c r="AB56349" s="104"/>
      <c r="AC56349" s="104"/>
      <c r="AF56349" s="104"/>
      <c r="AG56349" s="104"/>
      <c r="AK56349" s="104"/>
      <c r="AL56349" s="104"/>
      <c r="AO56349" s="104"/>
      <c r="AP56349" s="104"/>
    </row>
    <row r="56350" spans="21:42" ht="15" customHeight="1" x14ac:dyDescent="0.25">
      <c r="U56350" s="104"/>
      <c r="AB56350" s="104"/>
      <c r="AC56350" s="104"/>
      <c r="AF56350" s="104"/>
      <c r="AG56350" s="104"/>
      <c r="AK56350" s="104"/>
      <c r="AL56350" s="104"/>
      <c r="AO56350" s="104"/>
      <c r="AP56350" s="104"/>
    </row>
    <row r="56351" spans="21:42" ht="15" customHeight="1" x14ac:dyDescent="0.25">
      <c r="U56351" s="104"/>
      <c r="AB56351" s="104"/>
      <c r="AC56351" s="104"/>
      <c r="AF56351" s="104"/>
      <c r="AG56351" s="104"/>
      <c r="AK56351" s="104"/>
      <c r="AL56351" s="104"/>
      <c r="AO56351" s="104"/>
      <c r="AP56351" s="104"/>
    </row>
    <row r="56352" spans="21:42" ht="15" customHeight="1" x14ac:dyDescent="0.25">
      <c r="U56352" s="104"/>
      <c r="AB56352" s="104"/>
      <c r="AC56352" s="104"/>
      <c r="AF56352" s="104"/>
      <c r="AG56352" s="104"/>
      <c r="AK56352" s="104"/>
      <c r="AL56352" s="104"/>
      <c r="AO56352" s="104"/>
      <c r="AP56352" s="104"/>
    </row>
    <row r="56353" spans="21:42" ht="15" customHeight="1" x14ac:dyDescent="0.25">
      <c r="U56353" s="104"/>
      <c r="AB56353" s="104"/>
      <c r="AC56353" s="104"/>
      <c r="AF56353" s="104"/>
      <c r="AG56353" s="104"/>
      <c r="AK56353" s="104"/>
      <c r="AL56353" s="104"/>
      <c r="AO56353" s="104"/>
      <c r="AP56353" s="104"/>
    </row>
    <row r="56354" spans="21:42" ht="15" customHeight="1" x14ac:dyDescent="0.25">
      <c r="U56354" s="104"/>
      <c r="AB56354" s="104"/>
      <c r="AC56354" s="104"/>
      <c r="AF56354" s="104"/>
      <c r="AG56354" s="104"/>
      <c r="AK56354" s="104"/>
      <c r="AL56354" s="104"/>
      <c r="AO56354" s="104"/>
      <c r="AP56354" s="104"/>
    </row>
    <row r="56355" spans="21:42" ht="15" customHeight="1" x14ac:dyDescent="0.25">
      <c r="U56355" s="104"/>
      <c r="AB56355" s="104"/>
      <c r="AC56355" s="104"/>
      <c r="AF56355" s="104"/>
      <c r="AG56355" s="104"/>
      <c r="AK56355" s="104"/>
      <c r="AL56355" s="104"/>
      <c r="AO56355" s="104"/>
      <c r="AP56355" s="104"/>
    </row>
    <row r="56356" spans="21:42" ht="15" customHeight="1" x14ac:dyDescent="0.25">
      <c r="U56356" s="104"/>
      <c r="AB56356" s="104"/>
      <c r="AC56356" s="104"/>
      <c r="AF56356" s="104"/>
      <c r="AG56356" s="104"/>
      <c r="AK56356" s="104"/>
      <c r="AL56356" s="104"/>
      <c r="AO56356" s="104"/>
      <c r="AP56356" s="104"/>
    </row>
    <row r="56357" spans="21:42" ht="15" customHeight="1" x14ac:dyDescent="0.25">
      <c r="U56357" s="104"/>
      <c r="AB56357" s="104"/>
      <c r="AC56357" s="104"/>
      <c r="AF56357" s="104"/>
      <c r="AG56357" s="104"/>
      <c r="AK56357" s="104"/>
      <c r="AL56357" s="104"/>
      <c r="AO56357" s="104"/>
      <c r="AP56357" s="104"/>
    </row>
    <row r="56358" spans="21:42" ht="15" customHeight="1" x14ac:dyDescent="0.25">
      <c r="U56358" s="104"/>
      <c r="AB56358" s="104"/>
      <c r="AC56358" s="104"/>
      <c r="AF56358" s="104"/>
      <c r="AG56358" s="104"/>
      <c r="AK56358" s="104"/>
      <c r="AL56358" s="104"/>
      <c r="AO56358" s="104"/>
      <c r="AP56358" s="104"/>
    </row>
    <row r="56359" spans="21:42" ht="15" customHeight="1" x14ac:dyDescent="0.25">
      <c r="U56359" s="104"/>
      <c r="AB56359" s="104"/>
      <c r="AC56359" s="104"/>
      <c r="AF56359" s="104"/>
      <c r="AG56359" s="104"/>
      <c r="AK56359" s="104"/>
      <c r="AL56359" s="104"/>
      <c r="AO56359" s="104"/>
      <c r="AP56359" s="104"/>
    </row>
    <row r="56360" spans="21:42" ht="15" customHeight="1" x14ac:dyDescent="0.25">
      <c r="U56360" s="104"/>
      <c r="AB56360" s="104"/>
      <c r="AC56360" s="104"/>
      <c r="AF56360" s="104"/>
      <c r="AG56360" s="104"/>
      <c r="AK56360" s="104"/>
      <c r="AL56360" s="104"/>
      <c r="AO56360" s="104"/>
      <c r="AP56360" s="104"/>
    </row>
    <row r="56361" spans="21:42" ht="15" customHeight="1" x14ac:dyDescent="0.25">
      <c r="U56361" s="104"/>
      <c r="AB56361" s="104"/>
      <c r="AC56361" s="104"/>
      <c r="AF56361" s="104"/>
      <c r="AG56361" s="104"/>
      <c r="AK56361" s="104"/>
      <c r="AL56361" s="104"/>
      <c r="AO56361" s="104"/>
      <c r="AP56361" s="104"/>
    </row>
    <row r="56362" spans="21:42" ht="15" customHeight="1" x14ac:dyDescent="0.25">
      <c r="U56362" s="104"/>
      <c r="AB56362" s="104"/>
      <c r="AC56362" s="104"/>
      <c r="AF56362" s="104"/>
      <c r="AG56362" s="104"/>
      <c r="AK56362" s="104"/>
      <c r="AL56362" s="104"/>
      <c r="AO56362" s="104"/>
      <c r="AP56362" s="104"/>
    </row>
    <row r="56363" spans="21:42" ht="15" customHeight="1" x14ac:dyDescent="0.25">
      <c r="U56363" s="104"/>
      <c r="AB56363" s="104"/>
      <c r="AC56363" s="104"/>
      <c r="AF56363" s="104"/>
      <c r="AG56363" s="104"/>
      <c r="AK56363" s="104"/>
      <c r="AL56363" s="104"/>
      <c r="AO56363" s="104"/>
      <c r="AP56363" s="104"/>
    </row>
    <row r="56364" spans="21:42" ht="15" customHeight="1" x14ac:dyDescent="0.25">
      <c r="U56364" s="104"/>
      <c r="AB56364" s="104"/>
      <c r="AC56364" s="104"/>
      <c r="AF56364" s="104"/>
      <c r="AG56364" s="104"/>
      <c r="AK56364" s="104"/>
      <c r="AL56364" s="104"/>
      <c r="AO56364" s="104"/>
      <c r="AP56364" s="104"/>
    </row>
    <row r="56365" spans="21:42" ht="15" customHeight="1" x14ac:dyDescent="0.25">
      <c r="U56365" s="104"/>
      <c r="AB56365" s="104"/>
      <c r="AC56365" s="104"/>
      <c r="AF56365" s="104"/>
      <c r="AG56365" s="104"/>
      <c r="AK56365" s="104"/>
      <c r="AL56365" s="104"/>
      <c r="AO56365" s="104"/>
      <c r="AP56365" s="104"/>
    </row>
    <row r="56366" spans="21:42" ht="15" customHeight="1" x14ac:dyDescent="0.25">
      <c r="U56366" s="104"/>
      <c r="AB56366" s="104"/>
      <c r="AC56366" s="104"/>
      <c r="AF56366" s="104"/>
      <c r="AG56366" s="104"/>
      <c r="AK56366" s="104"/>
      <c r="AL56366" s="104"/>
      <c r="AO56366" s="104"/>
      <c r="AP56366" s="104"/>
    </row>
    <row r="56367" spans="21:42" ht="15" customHeight="1" x14ac:dyDescent="0.25">
      <c r="U56367" s="104"/>
      <c r="AB56367" s="104"/>
      <c r="AC56367" s="104"/>
      <c r="AF56367" s="104"/>
      <c r="AG56367" s="104"/>
      <c r="AK56367" s="104"/>
      <c r="AL56367" s="104"/>
      <c r="AO56367" s="104"/>
      <c r="AP56367" s="104"/>
    </row>
    <row r="56368" spans="21:42" ht="15" customHeight="1" x14ac:dyDescent="0.25">
      <c r="U56368" s="104"/>
      <c r="AB56368" s="104"/>
      <c r="AC56368" s="104"/>
      <c r="AF56368" s="104"/>
      <c r="AG56368" s="104"/>
      <c r="AK56368" s="104"/>
      <c r="AL56368" s="104"/>
      <c r="AO56368" s="104"/>
      <c r="AP56368" s="104"/>
    </row>
    <row r="56369" spans="21:42" ht="15" customHeight="1" x14ac:dyDescent="0.25">
      <c r="U56369" s="104"/>
      <c r="AB56369" s="104"/>
      <c r="AC56369" s="104"/>
      <c r="AF56369" s="104"/>
      <c r="AG56369" s="104"/>
      <c r="AK56369" s="104"/>
      <c r="AL56369" s="104"/>
      <c r="AO56369" s="104"/>
      <c r="AP56369" s="104"/>
    </row>
    <row r="56370" spans="21:42" ht="15" customHeight="1" x14ac:dyDescent="0.25">
      <c r="U56370" s="104"/>
      <c r="AB56370" s="104"/>
      <c r="AC56370" s="104"/>
      <c r="AF56370" s="104"/>
      <c r="AG56370" s="104"/>
      <c r="AK56370" s="104"/>
      <c r="AL56370" s="104"/>
      <c r="AO56370" s="104"/>
      <c r="AP56370" s="104"/>
    </row>
    <row r="56371" spans="21:42" ht="15" customHeight="1" x14ac:dyDescent="0.25">
      <c r="U56371" s="104"/>
      <c r="AB56371" s="104"/>
      <c r="AC56371" s="104"/>
      <c r="AF56371" s="104"/>
      <c r="AG56371" s="104"/>
      <c r="AK56371" s="104"/>
      <c r="AL56371" s="104"/>
      <c r="AO56371" s="104"/>
      <c r="AP56371" s="104"/>
    </row>
    <row r="56372" spans="21:42" ht="15" customHeight="1" x14ac:dyDescent="0.25">
      <c r="U56372" s="104"/>
      <c r="AB56372" s="104"/>
      <c r="AC56372" s="104"/>
      <c r="AF56372" s="104"/>
      <c r="AG56372" s="104"/>
      <c r="AK56372" s="104"/>
      <c r="AL56372" s="104"/>
      <c r="AO56372" s="104"/>
      <c r="AP56372" s="104"/>
    </row>
    <row r="56373" spans="21:42" ht="15" customHeight="1" x14ac:dyDescent="0.25">
      <c r="U56373" s="104"/>
      <c r="AB56373" s="104"/>
      <c r="AC56373" s="104"/>
      <c r="AF56373" s="104"/>
      <c r="AG56373" s="104"/>
      <c r="AK56373" s="104"/>
      <c r="AL56373" s="104"/>
      <c r="AO56373" s="104"/>
      <c r="AP56373" s="104"/>
    </row>
    <row r="56374" spans="21:42" ht="15" customHeight="1" x14ac:dyDescent="0.25">
      <c r="U56374" s="104"/>
      <c r="AB56374" s="104"/>
      <c r="AC56374" s="104"/>
      <c r="AF56374" s="104"/>
      <c r="AG56374" s="104"/>
      <c r="AK56374" s="104"/>
      <c r="AL56374" s="104"/>
      <c r="AO56374" s="104"/>
      <c r="AP56374" s="104"/>
    </row>
    <row r="56375" spans="21:42" ht="15" customHeight="1" x14ac:dyDescent="0.25">
      <c r="U56375" s="104"/>
      <c r="AB56375" s="104"/>
      <c r="AC56375" s="104"/>
      <c r="AF56375" s="104"/>
      <c r="AG56375" s="104"/>
      <c r="AK56375" s="104"/>
      <c r="AL56375" s="104"/>
      <c r="AO56375" s="104"/>
      <c r="AP56375" s="104"/>
    </row>
    <row r="56376" spans="21:42" ht="15" customHeight="1" x14ac:dyDescent="0.25">
      <c r="U56376" s="104"/>
      <c r="AB56376" s="104"/>
      <c r="AC56376" s="104"/>
      <c r="AF56376" s="104"/>
      <c r="AG56376" s="104"/>
      <c r="AK56376" s="104"/>
      <c r="AL56376" s="104"/>
      <c r="AO56376" s="104"/>
      <c r="AP56376" s="104"/>
    </row>
    <row r="56377" spans="21:42" ht="15" customHeight="1" x14ac:dyDescent="0.25">
      <c r="U56377" s="104"/>
      <c r="AB56377" s="104"/>
      <c r="AC56377" s="104"/>
      <c r="AF56377" s="104"/>
      <c r="AG56377" s="104"/>
      <c r="AK56377" s="104"/>
      <c r="AL56377" s="104"/>
      <c r="AO56377" s="104"/>
      <c r="AP56377" s="104"/>
    </row>
    <row r="56378" spans="21:42" ht="15" customHeight="1" x14ac:dyDescent="0.25">
      <c r="U56378" s="104"/>
      <c r="AB56378" s="104"/>
      <c r="AC56378" s="104"/>
      <c r="AF56378" s="104"/>
      <c r="AG56378" s="104"/>
      <c r="AK56378" s="104"/>
      <c r="AL56378" s="104"/>
      <c r="AO56378" s="104"/>
      <c r="AP56378" s="104"/>
    </row>
    <row r="56379" spans="21:42" ht="15" customHeight="1" x14ac:dyDescent="0.25">
      <c r="U56379" s="104"/>
      <c r="AB56379" s="104"/>
      <c r="AC56379" s="104"/>
      <c r="AF56379" s="104"/>
      <c r="AG56379" s="104"/>
      <c r="AK56379" s="104"/>
      <c r="AL56379" s="104"/>
      <c r="AO56379" s="104"/>
      <c r="AP56379" s="104"/>
    </row>
    <row r="56380" spans="21:42" ht="15" customHeight="1" x14ac:dyDescent="0.25">
      <c r="U56380" s="104"/>
      <c r="AB56380" s="104"/>
      <c r="AC56380" s="104"/>
      <c r="AF56380" s="104"/>
      <c r="AG56380" s="104"/>
      <c r="AK56380" s="104"/>
      <c r="AL56380" s="104"/>
      <c r="AO56380" s="104"/>
      <c r="AP56380" s="104"/>
    </row>
    <row r="56381" spans="21:42" ht="15" customHeight="1" x14ac:dyDescent="0.25">
      <c r="U56381" s="104"/>
      <c r="AB56381" s="104"/>
      <c r="AC56381" s="104"/>
      <c r="AF56381" s="104"/>
      <c r="AG56381" s="104"/>
      <c r="AK56381" s="104"/>
      <c r="AL56381" s="104"/>
      <c r="AO56381" s="104"/>
      <c r="AP56381" s="104"/>
    </row>
    <row r="56382" spans="21:42" ht="15" customHeight="1" x14ac:dyDescent="0.25">
      <c r="U56382" s="104"/>
      <c r="AB56382" s="104"/>
      <c r="AC56382" s="104"/>
      <c r="AF56382" s="104"/>
      <c r="AG56382" s="104"/>
      <c r="AK56382" s="104"/>
      <c r="AL56382" s="104"/>
      <c r="AO56382" s="104"/>
      <c r="AP56382" s="104"/>
    </row>
    <row r="56383" spans="21:42" ht="15" customHeight="1" x14ac:dyDescent="0.25">
      <c r="U56383" s="104"/>
      <c r="AB56383" s="104"/>
      <c r="AC56383" s="104"/>
      <c r="AF56383" s="104"/>
      <c r="AG56383" s="104"/>
      <c r="AK56383" s="104"/>
      <c r="AL56383" s="104"/>
      <c r="AO56383" s="104"/>
      <c r="AP56383" s="104"/>
    </row>
    <row r="56384" spans="21:42" ht="15" customHeight="1" x14ac:dyDescent="0.25">
      <c r="U56384" s="104"/>
      <c r="AB56384" s="104"/>
      <c r="AC56384" s="104"/>
      <c r="AF56384" s="104"/>
      <c r="AG56384" s="104"/>
      <c r="AK56384" s="104"/>
      <c r="AL56384" s="104"/>
      <c r="AO56384" s="104"/>
      <c r="AP56384" s="104"/>
    </row>
    <row r="56385" spans="21:42" ht="15" customHeight="1" x14ac:dyDescent="0.25">
      <c r="U56385" s="104"/>
      <c r="AB56385" s="104"/>
      <c r="AC56385" s="104"/>
      <c r="AF56385" s="104"/>
      <c r="AG56385" s="104"/>
      <c r="AK56385" s="104"/>
      <c r="AL56385" s="104"/>
      <c r="AO56385" s="104"/>
      <c r="AP56385" s="104"/>
    </row>
    <row r="56386" spans="21:42" ht="15" customHeight="1" x14ac:dyDescent="0.25">
      <c r="U56386" s="104"/>
      <c r="AB56386" s="104"/>
      <c r="AC56386" s="104"/>
      <c r="AF56386" s="104"/>
      <c r="AG56386" s="104"/>
      <c r="AK56386" s="104"/>
      <c r="AL56386" s="104"/>
      <c r="AO56386" s="104"/>
      <c r="AP56386" s="104"/>
    </row>
    <row r="56387" spans="21:42" ht="15" customHeight="1" x14ac:dyDescent="0.25">
      <c r="U56387" s="104"/>
      <c r="AB56387" s="104"/>
      <c r="AC56387" s="104"/>
      <c r="AF56387" s="104"/>
      <c r="AG56387" s="104"/>
      <c r="AK56387" s="104"/>
      <c r="AL56387" s="104"/>
      <c r="AO56387" s="104"/>
      <c r="AP56387" s="104"/>
    </row>
    <row r="56388" spans="21:42" ht="15" customHeight="1" x14ac:dyDescent="0.25">
      <c r="U56388" s="104"/>
      <c r="AB56388" s="104"/>
      <c r="AC56388" s="104"/>
      <c r="AF56388" s="104"/>
      <c r="AG56388" s="104"/>
      <c r="AK56388" s="104"/>
      <c r="AL56388" s="104"/>
      <c r="AO56388" s="104"/>
      <c r="AP56388" s="104"/>
    </row>
    <row r="56389" spans="21:42" ht="15" customHeight="1" x14ac:dyDescent="0.25">
      <c r="U56389" s="104"/>
      <c r="AB56389" s="104"/>
      <c r="AC56389" s="104"/>
      <c r="AF56389" s="104"/>
      <c r="AG56389" s="104"/>
      <c r="AK56389" s="104"/>
      <c r="AL56389" s="104"/>
      <c r="AO56389" s="104"/>
      <c r="AP56389" s="104"/>
    </row>
    <row r="56390" spans="21:42" ht="15" customHeight="1" x14ac:dyDescent="0.25">
      <c r="U56390" s="104"/>
      <c r="AB56390" s="104"/>
      <c r="AC56390" s="104"/>
      <c r="AF56390" s="104"/>
      <c r="AG56390" s="104"/>
      <c r="AK56390" s="104"/>
      <c r="AL56390" s="104"/>
      <c r="AO56390" s="104"/>
      <c r="AP56390" s="104"/>
    </row>
    <row r="56391" spans="21:42" ht="15" customHeight="1" x14ac:dyDescent="0.25">
      <c r="U56391" s="104"/>
      <c r="AB56391" s="104"/>
      <c r="AC56391" s="104"/>
      <c r="AF56391" s="104"/>
      <c r="AG56391" s="104"/>
      <c r="AK56391" s="104"/>
      <c r="AL56391" s="104"/>
      <c r="AO56391" s="104"/>
      <c r="AP56391" s="104"/>
    </row>
    <row r="56392" spans="21:42" ht="15" customHeight="1" x14ac:dyDescent="0.25">
      <c r="U56392" s="104"/>
      <c r="AB56392" s="104"/>
      <c r="AC56392" s="104"/>
      <c r="AF56392" s="104"/>
      <c r="AG56392" s="104"/>
      <c r="AK56392" s="104"/>
      <c r="AL56392" s="104"/>
      <c r="AO56392" s="104"/>
      <c r="AP56392" s="104"/>
    </row>
    <row r="56393" spans="21:42" ht="15" customHeight="1" x14ac:dyDescent="0.25">
      <c r="U56393" s="104"/>
      <c r="AB56393" s="104"/>
      <c r="AC56393" s="104"/>
      <c r="AF56393" s="104"/>
      <c r="AG56393" s="104"/>
      <c r="AK56393" s="104"/>
      <c r="AL56393" s="104"/>
      <c r="AO56393" s="104"/>
      <c r="AP56393" s="104"/>
    </row>
    <row r="56394" spans="21:42" ht="15" customHeight="1" x14ac:dyDescent="0.25">
      <c r="U56394" s="104"/>
      <c r="AB56394" s="104"/>
      <c r="AC56394" s="104"/>
      <c r="AF56394" s="104"/>
      <c r="AG56394" s="104"/>
      <c r="AK56394" s="104"/>
      <c r="AL56394" s="104"/>
      <c r="AO56394" s="104"/>
      <c r="AP56394" s="104"/>
    </row>
    <row r="56395" spans="21:42" ht="15" customHeight="1" x14ac:dyDescent="0.25">
      <c r="U56395" s="104"/>
      <c r="AB56395" s="104"/>
      <c r="AC56395" s="104"/>
      <c r="AF56395" s="104"/>
      <c r="AG56395" s="104"/>
      <c r="AK56395" s="104"/>
      <c r="AL56395" s="104"/>
      <c r="AO56395" s="104"/>
      <c r="AP56395" s="104"/>
    </row>
    <row r="56396" spans="21:42" ht="15" customHeight="1" x14ac:dyDescent="0.25">
      <c r="U56396" s="104"/>
      <c r="AB56396" s="104"/>
      <c r="AC56396" s="104"/>
      <c r="AF56396" s="104"/>
      <c r="AG56396" s="104"/>
      <c r="AK56396" s="104"/>
      <c r="AL56396" s="104"/>
      <c r="AO56396" s="104"/>
      <c r="AP56396" s="104"/>
    </row>
    <row r="56397" spans="21:42" ht="15" customHeight="1" x14ac:dyDescent="0.25">
      <c r="U56397" s="104"/>
      <c r="AB56397" s="104"/>
      <c r="AC56397" s="104"/>
      <c r="AF56397" s="104"/>
      <c r="AG56397" s="104"/>
      <c r="AK56397" s="104"/>
      <c r="AL56397" s="104"/>
      <c r="AO56397" s="104"/>
      <c r="AP56397" s="104"/>
    </row>
    <row r="56398" spans="21:42" ht="15" customHeight="1" x14ac:dyDescent="0.25">
      <c r="U56398" s="104"/>
      <c r="AB56398" s="104"/>
      <c r="AC56398" s="104"/>
      <c r="AF56398" s="104"/>
      <c r="AG56398" s="104"/>
      <c r="AK56398" s="104"/>
      <c r="AL56398" s="104"/>
      <c r="AO56398" s="104"/>
      <c r="AP56398" s="104"/>
    </row>
    <row r="56399" spans="21:42" ht="15" customHeight="1" x14ac:dyDescent="0.25">
      <c r="U56399" s="104"/>
      <c r="AB56399" s="104"/>
      <c r="AC56399" s="104"/>
      <c r="AF56399" s="104"/>
      <c r="AG56399" s="104"/>
      <c r="AK56399" s="104"/>
      <c r="AL56399" s="104"/>
      <c r="AO56399" s="104"/>
      <c r="AP56399" s="104"/>
    </row>
    <row r="56400" spans="21:42" ht="15" customHeight="1" x14ac:dyDescent="0.25">
      <c r="U56400" s="104"/>
      <c r="AB56400" s="104"/>
      <c r="AC56400" s="104"/>
      <c r="AF56400" s="104"/>
      <c r="AG56400" s="104"/>
      <c r="AK56400" s="104"/>
      <c r="AL56400" s="104"/>
      <c r="AO56400" s="104"/>
      <c r="AP56400" s="104"/>
    </row>
    <row r="56401" spans="21:42" ht="15" customHeight="1" x14ac:dyDescent="0.25">
      <c r="U56401" s="104"/>
      <c r="AB56401" s="104"/>
      <c r="AC56401" s="104"/>
      <c r="AF56401" s="104"/>
      <c r="AG56401" s="104"/>
      <c r="AK56401" s="104"/>
      <c r="AL56401" s="104"/>
      <c r="AO56401" s="104"/>
      <c r="AP56401" s="104"/>
    </row>
    <row r="56402" spans="21:42" ht="15" customHeight="1" x14ac:dyDescent="0.25">
      <c r="U56402" s="104"/>
      <c r="AB56402" s="104"/>
      <c r="AC56402" s="104"/>
      <c r="AF56402" s="104"/>
      <c r="AG56402" s="104"/>
      <c r="AK56402" s="104"/>
      <c r="AL56402" s="104"/>
      <c r="AO56402" s="104"/>
      <c r="AP56402" s="104"/>
    </row>
    <row r="56403" spans="21:42" ht="15" customHeight="1" x14ac:dyDescent="0.25">
      <c r="U56403" s="104"/>
      <c r="AB56403" s="104"/>
      <c r="AC56403" s="104"/>
      <c r="AF56403" s="104"/>
      <c r="AG56403" s="104"/>
      <c r="AK56403" s="104"/>
      <c r="AL56403" s="104"/>
      <c r="AO56403" s="104"/>
      <c r="AP56403" s="104"/>
    </row>
    <row r="56404" spans="21:42" ht="15" customHeight="1" x14ac:dyDescent="0.25">
      <c r="U56404" s="104"/>
      <c r="AB56404" s="104"/>
      <c r="AC56404" s="104"/>
      <c r="AF56404" s="104"/>
      <c r="AG56404" s="104"/>
      <c r="AK56404" s="104"/>
      <c r="AL56404" s="104"/>
      <c r="AO56404" s="104"/>
      <c r="AP56404" s="104"/>
    </row>
    <row r="56405" spans="21:42" ht="15" customHeight="1" x14ac:dyDescent="0.25">
      <c r="U56405" s="104"/>
      <c r="AB56405" s="104"/>
      <c r="AC56405" s="104"/>
      <c r="AF56405" s="104"/>
      <c r="AG56405" s="104"/>
      <c r="AK56405" s="104"/>
      <c r="AL56405" s="104"/>
      <c r="AO56405" s="104"/>
      <c r="AP56405" s="104"/>
    </row>
    <row r="56406" spans="21:42" ht="15" customHeight="1" x14ac:dyDescent="0.25">
      <c r="U56406" s="104"/>
      <c r="AB56406" s="104"/>
      <c r="AC56406" s="104"/>
      <c r="AF56406" s="104"/>
      <c r="AG56406" s="104"/>
      <c r="AK56406" s="104"/>
      <c r="AL56406" s="104"/>
      <c r="AO56406" s="104"/>
      <c r="AP56406" s="104"/>
    </row>
    <row r="56407" spans="21:42" ht="15" customHeight="1" x14ac:dyDescent="0.25">
      <c r="U56407" s="104"/>
      <c r="AB56407" s="104"/>
      <c r="AC56407" s="104"/>
      <c r="AF56407" s="104"/>
      <c r="AG56407" s="104"/>
      <c r="AK56407" s="104"/>
      <c r="AL56407" s="104"/>
      <c r="AO56407" s="104"/>
      <c r="AP56407" s="104"/>
    </row>
    <row r="56408" spans="21:42" ht="15" customHeight="1" x14ac:dyDescent="0.25">
      <c r="U56408" s="104"/>
      <c r="AB56408" s="104"/>
      <c r="AC56408" s="104"/>
      <c r="AF56408" s="104"/>
      <c r="AG56408" s="104"/>
      <c r="AK56408" s="104"/>
      <c r="AL56408" s="104"/>
      <c r="AO56408" s="104"/>
      <c r="AP56408" s="104"/>
    </row>
    <row r="56409" spans="21:42" ht="15" customHeight="1" x14ac:dyDescent="0.25">
      <c r="U56409" s="104"/>
      <c r="AB56409" s="104"/>
      <c r="AC56409" s="104"/>
      <c r="AF56409" s="104"/>
      <c r="AG56409" s="104"/>
      <c r="AK56409" s="104"/>
      <c r="AL56409" s="104"/>
      <c r="AO56409" s="104"/>
      <c r="AP56409" s="104"/>
    </row>
    <row r="56410" spans="21:42" ht="15" customHeight="1" x14ac:dyDescent="0.25">
      <c r="U56410" s="104"/>
      <c r="AB56410" s="104"/>
      <c r="AC56410" s="104"/>
      <c r="AF56410" s="104"/>
      <c r="AG56410" s="104"/>
      <c r="AK56410" s="104"/>
      <c r="AL56410" s="104"/>
      <c r="AO56410" s="104"/>
      <c r="AP56410" s="104"/>
    </row>
    <row r="56411" spans="21:42" ht="15" customHeight="1" x14ac:dyDescent="0.25">
      <c r="U56411" s="104"/>
      <c r="AB56411" s="104"/>
      <c r="AC56411" s="104"/>
      <c r="AF56411" s="104"/>
      <c r="AG56411" s="104"/>
      <c r="AK56411" s="104"/>
      <c r="AL56411" s="104"/>
      <c r="AO56411" s="104"/>
      <c r="AP56411" s="104"/>
    </row>
    <row r="56412" spans="21:42" ht="15" customHeight="1" x14ac:dyDescent="0.25">
      <c r="U56412" s="104"/>
      <c r="AB56412" s="104"/>
      <c r="AC56412" s="104"/>
      <c r="AF56412" s="104"/>
      <c r="AG56412" s="104"/>
      <c r="AK56412" s="104"/>
      <c r="AL56412" s="104"/>
      <c r="AO56412" s="104"/>
      <c r="AP56412" s="104"/>
    </row>
    <row r="56413" spans="21:42" ht="15" customHeight="1" x14ac:dyDescent="0.25">
      <c r="U56413" s="104"/>
      <c r="AB56413" s="104"/>
      <c r="AC56413" s="104"/>
      <c r="AF56413" s="104"/>
      <c r="AG56413" s="104"/>
      <c r="AK56413" s="104"/>
      <c r="AL56413" s="104"/>
      <c r="AO56413" s="104"/>
      <c r="AP56413" s="104"/>
    </row>
    <row r="56414" spans="21:42" ht="15" customHeight="1" x14ac:dyDescent="0.25">
      <c r="U56414" s="104"/>
      <c r="AB56414" s="104"/>
      <c r="AC56414" s="104"/>
      <c r="AF56414" s="104"/>
      <c r="AG56414" s="104"/>
      <c r="AK56414" s="104"/>
      <c r="AL56414" s="104"/>
      <c r="AO56414" s="104"/>
      <c r="AP56414" s="104"/>
    </row>
    <row r="56415" spans="21:42" ht="15" customHeight="1" x14ac:dyDescent="0.25">
      <c r="U56415" s="104"/>
      <c r="AB56415" s="104"/>
      <c r="AC56415" s="104"/>
      <c r="AF56415" s="104"/>
      <c r="AG56415" s="104"/>
      <c r="AK56415" s="104"/>
      <c r="AL56415" s="104"/>
      <c r="AO56415" s="104"/>
      <c r="AP56415" s="104"/>
    </row>
    <row r="56416" spans="21:42" ht="15" customHeight="1" x14ac:dyDescent="0.25">
      <c r="U56416" s="104"/>
      <c r="AB56416" s="104"/>
      <c r="AC56416" s="104"/>
      <c r="AF56416" s="104"/>
      <c r="AG56416" s="104"/>
      <c r="AK56416" s="104"/>
      <c r="AL56416" s="104"/>
      <c r="AO56416" s="104"/>
      <c r="AP56416" s="104"/>
    </row>
    <row r="56417" spans="21:42" ht="15" customHeight="1" x14ac:dyDescent="0.25">
      <c r="U56417" s="104"/>
      <c r="AB56417" s="104"/>
      <c r="AC56417" s="104"/>
      <c r="AF56417" s="104"/>
      <c r="AG56417" s="104"/>
      <c r="AK56417" s="104"/>
      <c r="AL56417" s="104"/>
      <c r="AO56417" s="104"/>
      <c r="AP56417" s="104"/>
    </row>
    <row r="56418" spans="21:42" ht="15" customHeight="1" x14ac:dyDescent="0.25">
      <c r="U56418" s="104"/>
      <c r="AB56418" s="104"/>
      <c r="AC56418" s="104"/>
      <c r="AF56418" s="104"/>
      <c r="AG56418" s="104"/>
      <c r="AK56418" s="104"/>
      <c r="AL56418" s="104"/>
      <c r="AO56418" s="104"/>
      <c r="AP56418" s="104"/>
    </row>
    <row r="56419" spans="21:42" ht="15" customHeight="1" x14ac:dyDescent="0.25">
      <c r="U56419" s="104"/>
      <c r="AB56419" s="104"/>
      <c r="AC56419" s="104"/>
      <c r="AF56419" s="104"/>
      <c r="AG56419" s="104"/>
      <c r="AK56419" s="104"/>
      <c r="AL56419" s="104"/>
      <c r="AO56419" s="104"/>
      <c r="AP56419" s="104"/>
    </row>
    <row r="56420" spans="21:42" ht="15" customHeight="1" x14ac:dyDescent="0.25">
      <c r="U56420" s="104"/>
      <c r="AB56420" s="104"/>
      <c r="AC56420" s="104"/>
      <c r="AF56420" s="104"/>
      <c r="AG56420" s="104"/>
      <c r="AK56420" s="104"/>
      <c r="AL56420" s="104"/>
      <c r="AO56420" s="104"/>
      <c r="AP56420" s="104"/>
    </row>
    <row r="56421" spans="21:42" ht="15" customHeight="1" x14ac:dyDescent="0.25">
      <c r="U56421" s="104"/>
      <c r="AB56421" s="104"/>
      <c r="AC56421" s="104"/>
      <c r="AF56421" s="104"/>
      <c r="AG56421" s="104"/>
      <c r="AK56421" s="104"/>
      <c r="AL56421" s="104"/>
      <c r="AO56421" s="104"/>
      <c r="AP56421" s="104"/>
    </row>
    <row r="56422" spans="21:42" ht="15" customHeight="1" x14ac:dyDescent="0.25">
      <c r="U56422" s="104"/>
      <c r="AB56422" s="104"/>
      <c r="AC56422" s="104"/>
      <c r="AF56422" s="104"/>
      <c r="AG56422" s="104"/>
      <c r="AK56422" s="104"/>
      <c r="AL56422" s="104"/>
      <c r="AO56422" s="104"/>
      <c r="AP56422" s="104"/>
    </row>
    <row r="56423" spans="21:42" ht="15" customHeight="1" x14ac:dyDescent="0.25">
      <c r="U56423" s="104"/>
      <c r="AB56423" s="104"/>
      <c r="AC56423" s="104"/>
      <c r="AF56423" s="104"/>
      <c r="AG56423" s="104"/>
      <c r="AK56423" s="104"/>
      <c r="AL56423" s="104"/>
      <c r="AO56423" s="104"/>
      <c r="AP56423" s="104"/>
    </row>
    <row r="56424" spans="21:42" ht="15" customHeight="1" x14ac:dyDescent="0.25">
      <c r="U56424" s="104"/>
      <c r="AB56424" s="104"/>
      <c r="AC56424" s="104"/>
      <c r="AF56424" s="104"/>
      <c r="AG56424" s="104"/>
      <c r="AK56424" s="104"/>
      <c r="AL56424" s="104"/>
      <c r="AO56424" s="104"/>
      <c r="AP56424" s="104"/>
    </row>
    <row r="56425" spans="21:42" ht="15" customHeight="1" x14ac:dyDescent="0.25">
      <c r="U56425" s="104"/>
      <c r="AB56425" s="104"/>
      <c r="AC56425" s="104"/>
      <c r="AF56425" s="104"/>
      <c r="AG56425" s="104"/>
      <c r="AK56425" s="104"/>
      <c r="AL56425" s="104"/>
      <c r="AO56425" s="104"/>
      <c r="AP56425" s="104"/>
    </row>
    <row r="56426" spans="21:42" ht="15" customHeight="1" x14ac:dyDescent="0.25">
      <c r="U56426" s="104"/>
      <c r="AB56426" s="104"/>
      <c r="AC56426" s="104"/>
      <c r="AF56426" s="104"/>
      <c r="AG56426" s="104"/>
      <c r="AK56426" s="104"/>
      <c r="AL56426" s="104"/>
      <c r="AO56426" s="104"/>
      <c r="AP56426" s="104"/>
    </row>
    <row r="56427" spans="21:42" ht="15" customHeight="1" x14ac:dyDescent="0.25">
      <c r="U56427" s="104"/>
      <c r="AB56427" s="104"/>
      <c r="AC56427" s="104"/>
      <c r="AF56427" s="104"/>
      <c r="AG56427" s="104"/>
      <c r="AK56427" s="104"/>
      <c r="AL56427" s="104"/>
      <c r="AO56427" s="104"/>
      <c r="AP56427" s="104"/>
    </row>
    <row r="56428" spans="21:42" ht="15" customHeight="1" x14ac:dyDescent="0.25">
      <c r="U56428" s="104"/>
      <c r="AB56428" s="104"/>
      <c r="AC56428" s="104"/>
      <c r="AF56428" s="104"/>
      <c r="AG56428" s="104"/>
      <c r="AK56428" s="104"/>
      <c r="AL56428" s="104"/>
      <c r="AO56428" s="104"/>
      <c r="AP56428" s="104"/>
    </row>
    <row r="56429" spans="21:42" ht="15" customHeight="1" x14ac:dyDescent="0.25">
      <c r="U56429" s="104"/>
      <c r="AB56429" s="104"/>
      <c r="AC56429" s="104"/>
      <c r="AF56429" s="104"/>
      <c r="AG56429" s="104"/>
      <c r="AK56429" s="104"/>
      <c r="AL56429" s="104"/>
      <c r="AO56429" s="104"/>
      <c r="AP56429" s="104"/>
    </row>
    <row r="56430" spans="21:42" ht="15" customHeight="1" x14ac:dyDescent="0.25">
      <c r="U56430" s="104"/>
      <c r="AB56430" s="104"/>
      <c r="AC56430" s="104"/>
      <c r="AF56430" s="104"/>
      <c r="AG56430" s="104"/>
      <c r="AK56430" s="104"/>
      <c r="AL56430" s="104"/>
      <c r="AO56430" s="104"/>
      <c r="AP56430" s="104"/>
    </row>
    <row r="56431" spans="21:42" ht="15" customHeight="1" x14ac:dyDescent="0.25">
      <c r="U56431" s="104"/>
      <c r="AB56431" s="104"/>
      <c r="AC56431" s="104"/>
      <c r="AF56431" s="104"/>
      <c r="AG56431" s="104"/>
      <c r="AK56431" s="104"/>
      <c r="AL56431" s="104"/>
      <c r="AO56431" s="104"/>
      <c r="AP56431" s="104"/>
    </row>
    <row r="56432" spans="21:42" ht="15" customHeight="1" x14ac:dyDescent="0.25">
      <c r="U56432" s="104"/>
      <c r="AB56432" s="104"/>
      <c r="AC56432" s="104"/>
      <c r="AF56432" s="104"/>
      <c r="AG56432" s="104"/>
      <c r="AK56432" s="104"/>
      <c r="AL56432" s="104"/>
      <c r="AO56432" s="104"/>
      <c r="AP56432" s="104"/>
    </row>
    <row r="56433" spans="21:42" ht="15" customHeight="1" x14ac:dyDescent="0.25">
      <c r="U56433" s="104"/>
      <c r="AB56433" s="104"/>
      <c r="AC56433" s="104"/>
      <c r="AF56433" s="104"/>
      <c r="AG56433" s="104"/>
      <c r="AK56433" s="104"/>
      <c r="AL56433" s="104"/>
      <c r="AO56433" s="104"/>
      <c r="AP56433" s="104"/>
    </row>
    <row r="56434" spans="21:42" ht="15" customHeight="1" x14ac:dyDescent="0.25">
      <c r="U56434" s="104"/>
      <c r="AB56434" s="104"/>
      <c r="AC56434" s="104"/>
      <c r="AF56434" s="104"/>
      <c r="AG56434" s="104"/>
      <c r="AK56434" s="104"/>
      <c r="AL56434" s="104"/>
      <c r="AO56434" s="104"/>
      <c r="AP56434" s="104"/>
    </row>
    <row r="56435" spans="21:42" ht="15" customHeight="1" x14ac:dyDescent="0.25">
      <c r="U56435" s="104"/>
      <c r="AB56435" s="104"/>
      <c r="AC56435" s="104"/>
      <c r="AF56435" s="104"/>
      <c r="AG56435" s="104"/>
      <c r="AK56435" s="104"/>
      <c r="AL56435" s="104"/>
      <c r="AO56435" s="104"/>
      <c r="AP56435" s="104"/>
    </row>
    <row r="56436" spans="21:42" ht="15" customHeight="1" x14ac:dyDescent="0.25">
      <c r="U56436" s="104"/>
      <c r="AB56436" s="104"/>
      <c r="AC56436" s="104"/>
      <c r="AF56436" s="104"/>
      <c r="AG56436" s="104"/>
      <c r="AK56436" s="104"/>
      <c r="AL56436" s="104"/>
      <c r="AO56436" s="104"/>
      <c r="AP56436" s="104"/>
    </row>
    <row r="56437" spans="21:42" ht="15" customHeight="1" x14ac:dyDescent="0.25">
      <c r="U56437" s="104"/>
      <c r="AB56437" s="104"/>
      <c r="AC56437" s="104"/>
      <c r="AF56437" s="104"/>
      <c r="AG56437" s="104"/>
      <c r="AK56437" s="104"/>
      <c r="AL56437" s="104"/>
      <c r="AO56437" s="104"/>
      <c r="AP56437" s="104"/>
    </row>
    <row r="56438" spans="21:42" ht="15" customHeight="1" x14ac:dyDescent="0.25">
      <c r="U56438" s="104"/>
      <c r="AB56438" s="104"/>
      <c r="AC56438" s="104"/>
      <c r="AF56438" s="104"/>
      <c r="AG56438" s="104"/>
      <c r="AK56438" s="104"/>
      <c r="AL56438" s="104"/>
      <c r="AO56438" s="104"/>
      <c r="AP56438" s="104"/>
    </row>
    <row r="56439" spans="21:42" ht="15" customHeight="1" x14ac:dyDescent="0.25">
      <c r="U56439" s="104"/>
      <c r="AB56439" s="104"/>
      <c r="AC56439" s="104"/>
      <c r="AF56439" s="104"/>
      <c r="AG56439" s="104"/>
      <c r="AK56439" s="104"/>
      <c r="AL56439" s="104"/>
      <c r="AO56439" s="104"/>
      <c r="AP56439" s="104"/>
    </row>
    <row r="56440" spans="21:42" ht="15" customHeight="1" x14ac:dyDescent="0.25">
      <c r="U56440" s="104"/>
      <c r="AB56440" s="104"/>
      <c r="AC56440" s="104"/>
      <c r="AF56440" s="104"/>
      <c r="AG56440" s="104"/>
      <c r="AK56440" s="104"/>
      <c r="AL56440" s="104"/>
      <c r="AO56440" s="104"/>
      <c r="AP56440" s="104"/>
    </row>
    <row r="56441" spans="21:42" ht="15" customHeight="1" x14ac:dyDescent="0.25">
      <c r="U56441" s="104"/>
      <c r="AB56441" s="104"/>
      <c r="AC56441" s="104"/>
      <c r="AF56441" s="104"/>
      <c r="AG56441" s="104"/>
      <c r="AK56441" s="104"/>
      <c r="AL56441" s="104"/>
      <c r="AO56441" s="104"/>
      <c r="AP56441" s="104"/>
    </row>
    <row r="56442" spans="21:42" ht="15" customHeight="1" x14ac:dyDescent="0.25">
      <c r="U56442" s="104"/>
      <c r="AB56442" s="104"/>
      <c r="AC56442" s="104"/>
      <c r="AF56442" s="104"/>
      <c r="AG56442" s="104"/>
      <c r="AK56442" s="104"/>
      <c r="AL56442" s="104"/>
      <c r="AO56442" s="104"/>
      <c r="AP56442" s="104"/>
    </row>
    <row r="56443" spans="21:42" ht="15" customHeight="1" x14ac:dyDescent="0.25">
      <c r="U56443" s="104"/>
      <c r="AB56443" s="104"/>
      <c r="AC56443" s="104"/>
      <c r="AF56443" s="104"/>
      <c r="AG56443" s="104"/>
      <c r="AK56443" s="104"/>
      <c r="AL56443" s="104"/>
      <c r="AO56443" s="104"/>
      <c r="AP56443" s="104"/>
    </row>
    <row r="56444" spans="21:42" ht="15" customHeight="1" x14ac:dyDescent="0.25">
      <c r="U56444" s="104"/>
      <c r="AB56444" s="104"/>
      <c r="AC56444" s="104"/>
      <c r="AF56444" s="104"/>
      <c r="AG56444" s="104"/>
      <c r="AK56444" s="104"/>
      <c r="AL56444" s="104"/>
      <c r="AO56444" s="104"/>
      <c r="AP56444" s="104"/>
    </row>
    <row r="56445" spans="21:42" ht="15" customHeight="1" x14ac:dyDescent="0.25">
      <c r="U56445" s="104"/>
      <c r="AB56445" s="104"/>
      <c r="AC56445" s="104"/>
      <c r="AF56445" s="104"/>
      <c r="AG56445" s="104"/>
      <c r="AK56445" s="104"/>
      <c r="AL56445" s="104"/>
      <c r="AO56445" s="104"/>
      <c r="AP56445" s="104"/>
    </row>
    <row r="56446" spans="21:42" ht="15" customHeight="1" x14ac:dyDescent="0.25">
      <c r="U56446" s="104"/>
      <c r="AB56446" s="104"/>
      <c r="AC56446" s="104"/>
      <c r="AF56446" s="104"/>
      <c r="AG56446" s="104"/>
      <c r="AK56446" s="104"/>
      <c r="AL56446" s="104"/>
      <c r="AO56446" s="104"/>
      <c r="AP56446" s="104"/>
    </row>
    <row r="56447" spans="21:42" ht="15" customHeight="1" x14ac:dyDescent="0.25">
      <c r="U56447" s="104"/>
      <c r="AB56447" s="104"/>
      <c r="AC56447" s="104"/>
      <c r="AF56447" s="104"/>
      <c r="AG56447" s="104"/>
      <c r="AK56447" s="104"/>
      <c r="AL56447" s="104"/>
      <c r="AO56447" s="104"/>
      <c r="AP56447" s="104"/>
    </row>
    <row r="56448" spans="21:42" ht="15" customHeight="1" x14ac:dyDescent="0.25">
      <c r="U56448" s="104"/>
      <c r="AB56448" s="104"/>
      <c r="AC56448" s="104"/>
      <c r="AF56448" s="104"/>
      <c r="AG56448" s="104"/>
      <c r="AK56448" s="104"/>
      <c r="AL56448" s="104"/>
      <c r="AO56448" s="104"/>
      <c r="AP56448" s="104"/>
    </row>
    <row r="56449" spans="21:42" ht="15" customHeight="1" x14ac:dyDescent="0.25">
      <c r="U56449" s="104"/>
      <c r="AB56449" s="104"/>
      <c r="AC56449" s="104"/>
      <c r="AF56449" s="104"/>
      <c r="AG56449" s="104"/>
      <c r="AK56449" s="104"/>
      <c r="AL56449" s="104"/>
      <c r="AO56449" s="104"/>
      <c r="AP56449" s="104"/>
    </row>
    <row r="56450" spans="21:42" ht="15" customHeight="1" x14ac:dyDescent="0.25">
      <c r="U56450" s="104"/>
      <c r="AB56450" s="104"/>
      <c r="AC56450" s="104"/>
      <c r="AF56450" s="104"/>
      <c r="AG56450" s="104"/>
      <c r="AK56450" s="104"/>
      <c r="AL56450" s="104"/>
      <c r="AO56450" s="104"/>
      <c r="AP56450" s="104"/>
    </row>
    <row r="56451" spans="21:42" ht="15" customHeight="1" x14ac:dyDescent="0.25">
      <c r="U56451" s="104"/>
      <c r="AB56451" s="104"/>
      <c r="AC56451" s="104"/>
      <c r="AF56451" s="104"/>
      <c r="AG56451" s="104"/>
      <c r="AK56451" s="104"/>
      <c r="AL56451" s="104"/>
      <c r="AO56451" s="104"/>
      <c r="AP56451" s="104"/>
    </row>
    <row r="56452" spans="21:42" ht="15" customHeight="1" x14ac:dyDescent="0.25">
      <c r="U56452" s="104"/>
      <c r="AB56452" s="104"/>
      <c r="AC56452" s="104"/>
      <c r="AF56452" s="104"/>
      <c r="AG56452" s="104"/>
      <c r="AK56452" s="104"/>
      <c r="AL56452" s="104"/>
      <c r="AO56452" s="104"/>
      <c r="AP56452" s="104"/>
    </row>
    <row r="56453" spans="21:42" ht="15" customHeight="1" x14ac:dyDescent="0.25">
      <c r="U56453" s="104"/>
      <c r="AB56453" s="104"/>
      <c r="AC56453" s="104"/>
      <c r="AF56453" s="104"/>
      <c r="AG56453" s="104"/>
      <c r="AK56453" s="104"/>
      <c r="AL56453" s="104"/>
      <c r="AO56453" s="104"/>
      <c r="AP56453" s="104"/>
    </row>
    <row r="56454" spans="21:42" ht="15" customHeight="1" x14ac:dyDescent="0.25">
      <c r="U56454" s="104"/>
      <c r="AB56454" s="104"/>
      <c r="AC56454" s="104"/>
      <c r="AF56454" s="104"/>
      <c r="AG56454" s="104"/>
      <c r="AK56454" s="104"/>
      <c r="AL56454" s="104"/>
      <c r="AO56454" s="104"/>
      <c r="AP56454" s="104"/>
    </row>
    <row r="56455" spans="21:42" ht="15" customHeight="1" x14ac:dyDescent="0.25">
      <c r="U56455" s="104"/>
      <c r="AB56455" s="104"/>
      <c r="AC56455" s="104"/>
      <c r="AF56455" s="104"/>
      <c r="AG56455" s="104"/>
      <c r="AK56455" s="104"/>
      <c r="AL56455" s="104"/>
      <c r="AO56455" s="104"/>
      <c r="AP56455" s="104"/>
    </row>
    <row r="56456" spans="21:42" ht="15" customHeight="1" x14ac:dyDescent="0.25">
      <c r="U56456" s="104"/>
      <c r="AB56456" s="104"/>
      <c r="AC56456" s="104"/>
      <c r="AF56456" s="104"/>
      <c r="AG56456" s="104"/>
      <c r="AK56456" s="104"/>
      <c r="AL56456" s="104"/>
      <c r="AO56456" s="104"/>
      <c r="AP56456" s="104"/>
    </row>
    <row r="56457" spans="21:42" ht="15" customHeight="1" x14ac:dyDescent="0.25">
      <c r="U56457" s="104"/>
      <c r="AB56457" s="104"/>
      <c r="AC56457" s="104"/>
      <c r="AF56457" s="104"/>
      <c r="AG56457" s="104"/>
      <c r="AK56457" s="104"/>
      <c r="AL56457" s="104"/>
      <c r="AO56457" s="104"/>
      <c r="AP56457" s="104"/>
    </row>
    <row r="56458" spans="21:42" ht="15" customHeight="1" x14ac:dyDescent="0.25">
      <c r="U56458" s="104"/>
      <c r="AB56458" s="104"/>
      <c r="AC56458" s="104"/>
      <c r="AF56458" s="104"/>
      <c r="AG56458" s="104"/>
      <c r="AK56458" s="104"/>
      <c r="AL56458" s="104"/>
      <c r="AO56458" s="104"/>
      <c r="AP56458" s="104"/>
    </row>
    <row r="56459" spans="21:42" ht="15" customHeight="1" x14ac:dyDescent="0.25">
      <c r="U56459" s="104"/>
      <c r="AB56459" s="104"/>
      <c r="AC56459" s="104"/>
      <c r="AF56459" s="104"/>
      <c r="AG56459" s="104"/>
      <c r="AK56459" s="104"/>
      <c r="AL56459" s="104"/>
      <c r="AO56459" s="104"/>
      <c r="AP56459" s="104"/>
    </row>
    <row r="56460" spans="21:42" ht="15" customHeight="1" x14ac:dyDescent="0.25">
      <c r="U56460" s="104"/>
      <c r="AB56460" s="104"/>
      <c r="AC56460" s="104"/>
      <c r="AF56460" s="104"/>
      <c r="AG56460" s="104"/>
      <c r="AK56460" s="104"/>
      <c r="AL56460" s="104"/>
      <c r="AO56460" s="104"/>
      <c r="AP56460" s="104"/>
    </row>
    <row r="56461" spans="21:42" ht="15" customHeight="1" x14ac:dyDescent="0.25">
      <c r="U56461" s="104"/>
      <c r="AB56461" s="104"/>
      <c r="AC56461" s="104"/>
      <c r="AF56461" s="104"/>
      <c r="AG56461" s="104"/>
      <c r="AK56461" s="104"/>
      <c r="AL56461" s="104"/>
      <c r="AO56461" s="104"/>
      <c r="AP56461" s="104"/>
    </row>
    <row r="56462" spans="21:42" ht="15" customHeight="1" x14ac:dyDescent="0.25">
      <c r="U56462" s="104"/>
      <c r="AB56462" s="104"/>
      <c r="AC56462" s="104"/>
      <c r="AF56462" s="104"/>
      <c r="AG56462" s="104"/>
      <c r="AK56462" s="104"/>
      <c r="AL56462" s="104"/>
      <c r="AO56462" s="104"/>
      <c r="AP56462" s="104"/>
    </row>
    <row r="56463" spans="21:42" ht="15" customHeight="1" x14ac:dyDescent="0.25">
      <c r="U56463" s="104"/>
      <c r="AB56463" s="104"/>
      <c r="AC56463" s="104"/>
      <c r="AF56463" s="104"/>
      <c r="AG56463" s="104"/>
      <c r="AK56463" s="104"/>
      <c r="AL56463" s="104"/>
      <c r="AO56463" s="104"/>
      <c r="AP56463" s="104"/>
    </row>
    <row r="56464" spans="21:42" ht="15" customHeight="1" x14ac:dyDescent="0.25">
      <c r="U56464" s="104"/>
      <c r="AB56464" s="104"/>
      <c r="AC56464" s="104"/>
      <c r="AF56464" s="104"/>
      <c r="AG56464" s="104"/>
      <c r="AK56464" s="104"/>
      <c r="AL56464" s="104"/>
      <c r="AO56464" s="104"/>
      <c r="AP56464" s="104"/>
    </row>
    <row r="56465" spans="21:42" ht="15" customHeight="1" x14ac:dyDescent="0.25">
      <c r="U56465" s="104"/>
      <c r="AB56465" s="104"/>
      <c r="AC56465" s="104"/>
      <c r="AF56465" s="104"/>
      <c r="AG56465" s="104"/>
      <c r="AK56465" s="104"/>
      <c r="AL56465" s="104"/>
      <c r="AO56465" s="104"/>
      <c r="AP56465" s="104"/>
    </row>
    <row r="56466" spans="21:42" ht="15" customHeight="1" x14ac:dyDescent="0.25">
      <c r="U56466" s="104"/>
      <c r="AB56466" s="104"/>
      <c r="AC56466" s="104"/>
      <c r="AF56466" s="104"/>
      <c r="AG56466" s="104"/>
      <c r="AK56466" s="104"/>
      <c r="AL56466" s="104"/>
      <c r="AO56466" s="104"/>
      <c r="AP56466" s="104"/>
    </row>
    <row r="56467" spans="21:42" ht="15" customHeight="1" x14ac:dyDescent="0.25">
      <c r="U56467" s="104"/>
      <c r="AB56467" s="104"/>
      <c r="AC56467" s="104"/>
      <c r="AF56467" s="104"/>
      <c r="AG56467" s="104"/>
      <c r="AK56467" s="104"/>
      <c r="AL56467" s="104"/>
      <c r="AO56467" s="104"/>
      <c r="AP56467" s="104"/>
    </row>
    <row r="56468" spans="21:42" ht="15" customHeight="1" x14ac:dyDescent="0.25">
      <c r="U56468" s="104"/>
      <c r="AB56468" s="104"/>
      <c r="AC56468" s="104"/>
      <c r="AF56468" s="104"/>
      <c r="AG56468" s="104"/>
      <c r="AK56468" s="104"/>
      <c r="AL56468" s="104"/>
      <c r="AO56468" s="104"/>
      <c r="AP56468" s="104"/>
    </row>
    <row r="56469" spans="21:42" ht="15" customHeight="1" x14ac:dyDescent="0.25">
      <c r="U56469" s="104"/>
      <c r="AB56469" s="104"/>
      <c r="AC56469" s="104"/>
      <c r="AF56469" s="104"/>
      <c r="AG56469" s="104"/>
      <c r="AK56469" s="104"/>
      <c r="AL56469" s="104"/>
      <c r="AO56469" s="104"/>
      <c r="AP56469" s="104"/>
    </row>
    <row r="56470" spans="21:42" ht="15" customHeight="1" x14ac:dyDescent="0.25">
      <c r="U56470" s="104"/>
      <c r="AB56470" s="104"/>
      <c r="AC56470" s="104"/>
      <c r="AF56470" s="104"/>
      <c r="AG56470" s="104"/>
      <c r="AK56470" s="104"/>
      <c r="AL56470" s="104"/>
      <c r="AO56470" s="104"/>
      <c r="AP56470" s="104"/>
    </row>
    <row r="56471" spans="21:42" ht="15" customHeight="1" x14ac:dyDescent="0.25">
      <c r="U56471" s="104"/>
      <c r="AB56471" s="104"/>
      <c r="AC56471" s="104"/>
      <c r="AF56471" s="104"/>
      <c r="AG56471" s="104"/>
      <c r="AK56471" s="104"/>
      <c r="AL56471" s="104"/>
      <c r="AO56471" s="104"/>
      <c r="AP56471" s="104"/>
    </row>
    <row r="56472" spans="21:42" ht="15" customHeight="1" x14ac:dyDescent="0.25">
      <c r="U56472" s="104"/>
      <c r="AB56472" s="104"/>
      <c r="AC56472" s="104"/>
      <c r="AF56472" s="104"/>
      <c r="AG56472" s="104"/>
      <c r="AK56472" s="104"/>
      <c r="AL56472" s="104"/>
      <c r="AO56472" s="104"/>
      <c r="AP56472" s="104"/>
    </row>
    <row r="56473" spans="21:42" ht="15" customHeight="1" x14ac:dyDescent="0.25">
      <c r="U56473" s="104"/>
      <c r="AB56473" s="104"/>
      <c r="AC56473" s="104"/>
      <c r="AF56473" s="104"/>
      <c r="AG56473" s="104"/>
      <c r="AK56473" s="104"/>
      <c r="AL56473" s="104"/>
      <c r="AO56473" s="104"/>
      <c r="AP56473" s="104"/>
    </row>
    <row r="56474" spans="21:42" ht="15" customHeight="1" x14ac:dyDescent="0.25">
      <c r="U56474" s="104"/>
      <c r="AB56474" s="104"/>
      <c r="AC56474" s="104"/>
      <c r="AF56474" s="104"/>
      <c r="AG56474" s="104"/>
      <c r="AK56474" s="104"/>
      <c r="AL56474" s="104"/>
      <c r="AO56474" s="104"/>
      <c r="AP56474" s="104"/>
    </row>
    <row r="56475" spans="21:42" ht="15" customHeight="1" x14ac:dyDescent="0.25">
      <c r="U56475" s="104"/>
      <c r="AB56475" s="104"/>
      <c r="AC56475" s="104"/>
      <c r="AF56475" s="104"/>
      <c r="AG56475" s="104"/>
      <c r="AK56475" s="104"/>
      <c r="AL56475" s="104"/>
      <c r="AO56475" s="104"/>
      <c r="AP56475" s="104"/>
    </row>
    <row r="56476" spans="21:42" ht="15" customHeight="1" x14ac:dyDescent="0.25">
      <c r="U56476" s="104"/>
      <c r="AB56476" s="104"/>
      <c r="AC56476" s="104"/>
      <c r="AF56476" s="104"/>
      <c r="AG56476" s="104"/>
      <c r="AK56476" s="104"/>
      <c r="AL56476" s="104"/>
      <c r="AO56476" s="104"/>
      <c r="AP56476" s="104"/>
    </row>
    <row r="56477" spans="21:42" ht="15" customHeight="1" x14ac:dyDescent="0.25">
      <c r="U56477" s="104"/>
      <c r="AB56477" s="104"/>
      <c r="AC56477" s="104"/>
      <c r="AF56477" s="104"/>
      <c r="AG56477" s="104"/>
      <c r="AK56477" s="104"/>
      <c r="AL56477" s="104"/>
      <c r="AO56477" s="104"/>
      <c r="AP56477" s="104"/>
    </row>
    <row r="56478" spans="21:42" ht="15" customHeight="1" x14ac:dyDescent="0.25">
      <c r="U56478" s="104"/>
      <c r="AB56478" s="104"/>
      <c r="AC56478" s="104"/>
      <c r="AF56478" s="104"/>
      <c r="AG56478" s="104"/>
      <c r="AK56478" s="104"/>
      <c r="AL56478" s="104"/>
      <c r="AO56478" s="104"/>
      <c r="AP56478" s="104"/>
    </row>
    <row r="56479" spans="21:42" ht="15" customHeight="1" x14ac:dyDescent="0.25">
      <c r="U56479" s="104"/>
      <c r="AB56479" s="104"/>
      <c r="AC56479" s="104"/>
      <c r="AF56479" s="104"/>
      <c r="AG56479" s="104"/>
      <c r="AK56479" s="104"/>
      <c r="AL56479" s="104"/>
      <c r="AO56479" s="104"/>
      <c r="AP56479" s="104"/>
    </row>
    <row r="56480" spans="21:42" ht="15" customHeight="1" x14ac:dyDescent="0.25">
      <c r="U56480" s="104"/>
      <c r="AB56480" s="104"/>
      <c r="AC56480" s="104"/>
      <c r="AF56480" s="104"/>
      <c r="AG56480" s="104"/>
      <c r="AK56480" s="104"/>
      <c r="AL56480" s="104"/>
      <c r="AO56480" s="104"/>
      <c r="AP56480" s="104"/>
    </row>
    <row r="56481" spans="21:42" ht="15" customHeight="1" x14ac:dyDescent="0.25">
      <c r="U56481" s="104"/>
      <c r="AB56481" s="104"/>
      <c r="AC56481" s="104"/>
      <c r="AF56481" s="104"/>
      <c r="AG56481" s="104"/>
      <c r="AK56481" s="104"/>
      <c r="AL56481" s="104"/>
      <c r="AO56481" s="104"/>
      <c r="AP56481" s="104"/>
    </row>
    <row r="56482" spans="21:42" ht="15" customHeight="1" x14ac:dyDescent="0.25">
      <c r="U56482" s="104"/>
      <c r="AB56482" s="104"/>
      <c r="AC56482" s="104"/>
      <c r="AF56482" s="104"/>
      <c r="AG56482" s="104"/>
      <c r="AK56482" s="104"/>
      <c r="AL56482" s="104"/>
      <c r="AO56482" s="104"/>
      <c r="AP56482" s="104"/>
    </row>
    <row r="56483" spans="21:42" ht="15" customHeight="1" x14ac:dyDescent="0.25">
      <c r="U56483" s="104"/>
      <c r="AB56483" s="104"/>
      <c r="AC56483" s="104"/>
      <c r="AF56483" s="104"/>
      <c r="AG56483" s="104"/>
      <c r="AK56483" s="104"/>
      <c r="AL56483" s="104"/>
      <c r="AO56483" s="104"/>
      <c r="AP56483" s="104"/>
    </row>
    <row r="56484" spans="21:42" ht="15" customHeight="1" x14ac:dyDescent="0.25">
      <c r="U56484" s="104"/>
      <c r="AB56484" s="104"/>
      <c r="AC56484" s="104"/>
      <c r="AF56484" s="104"/>
      <c r="AG56484" s="104"/>
      <c r="AK56484" s="104"/>
      <c r="AL56484" s="104"/>
      <c r="AO56484" s="104"/>
      <c r="AP56484" s="104"/>
    </row>
    <row r="56485" spans="21:42" ht="15" customHeight="1" x14ac:dyDescent="0.25">
      <c r="U56485" s="104"/>
      <c r="AB56485" s="104"/>
      <c r="AC56485" s="104"/>
      <c r="AF56485" s="104"/>
      <c r="AG56485" s="104"/>
      <c r="AK56485" s="104"/>
      <c r="AL56485" s="104"/>
      <c r="AO56485" s="104"/>
      <c r="AP56485" s="104"/>
    </row>
    <row r="56486" spans="21:42" ht="15" customHeight="1" x14ac:dyDescent="0.25">
      <c r="U56486" s="104"/>
      <c r="AB56486" s="104"/>
      <c r="AC56486" s="104"/>
      <c r="AF56486" s="104"/>
      <c r="AG56486" s="104"/>
      <c r="AK56486" s="104"/>
      <c r="AL56486" s="104"/>
      <c r="AO56486" s="104"/>
      <c r="AP56486" s="104"/>
    </row>
    <row r="56487" spans="21:42" ht="15" customHeight="1" x14ac:dyDescent="0.25">
      <c r="U56487" s="104"/>
      <c r="AB56487" s="104"/>
      <c r="AC56487" s="104"/>
      <c r="AF56487" s="104"/>
      <c r="AG56487" s="104"/>
      <c r="AK56487" s="104"/>
      <c r="AL56487" s="104"/>
      <c r="AO56487" s="104"/>
      <c r="AP56487" s="104"/>
    </row>
    <row r="56488" spans="21:42" ht="15" customHeight="1" x14ac:dyDescent="0.25">
      <c r="U56488" s="104"/>
      <c r="AB56488" s="104"/>
      <c r="AC56488" s="104"/>
      <c r="AF56488" s="104"/>
      <c r="AG56488" s="104"/>
      <c r="AK56488" s="104"/>
      <c r="AL56488" s="104"/>
      <c r="AO56488" s="104"/>
      <c r="AP56488" s="104"/>
    </row>
    <row r="56489" spans="21:42" ht="15" customHeight="1" x14ac:dyDescent="0.25">
      <c r="U56489" s="104"/>
      <c r="AB56489" s="104"/>
      <c r="AC56489" s="104"/>
      <c r="AF56489" s="104"/>
      <c r="AG56489" s="104"/>
      <c r="AK56489" s="104"/>
      <c r="AL56489" s="104"/>
      <c r="AO56489" s="104"/>
      <c r="AP56489" s="104"/>
    </row>
    <row r="56490" spans="21:42" ht="15" customHeight="1" x14ac:dyDescent="0.25">
      <c r="U56490" s="104"/>
      <c r="AB56490" s="104"/>
      <c r="AC56490" s="104"/>
      <c r="AF56490" s="104"/>
      <c r="AG56490" s="104"/>
      <c r="AK56490" s="104"/>
      <c r="AL56490" s="104"/>
      <c r="AO56490" s="104"/>
      <c r="AP56490" s="104"/>
    </row>
    <row r="56491" spans="21:42" ht="15" customHeight="1" x14ac:dyDescent="0.25">
      <c r="U56491" s="104"/>
      <c r="AB56491" s="104"/>
      <c r="AC56491" s="104"/>
      <c r="AF56491" s="104"/>
      <c r="AG56491" s="104"/>
      <c r="AK56491" s="104"/>
      <c r="AL56491" s="104"/>
      <c r="AO56491" s="104"/>
      <c r="AP56491" s="104"/>
    </row>
    <row r="56492" spans="21:42" ht="15" customHeight="1" x14ac:dyDescent="0.25">
      <c r="U56492" s="104"/>
      <c r="AB56492" s="104"/>
      <c r="AC56492" s="104"/>
      <c r="AF56492" s="104"/>
      <c r="AG56492" s="104"/>
      <c r="AK56492" s="104"/>
      <c r="AL56492" s="104"/>
      <c r="AO56492" s="104"/>
      <c r="AP56492" s="104"/>
    </row>
    <row r="56493" spans="21:42" ht="15" customHeight="1" x14ac:dyDescent="0.25">
      <c r="U56493" s="104"/>
      <c r="AB56493" s="104"/>
      <c r="AC56493" s="104"/>
      <c r="AF56493" s="104"/>
      <c r="AG56493" s="104"/>
      <c r="AK56493" s="104"/>
      <c r="AL56493" s="104"/>
      <c r="AO56493" s="104"/>
      <c r="AP56493" s="104"/>
    </row>
    <row r="56494" spans="21:42" ht="15" customHeight="1" x14ac:dyDescent="0.25">
      <c r="U56494" s="104"/>
      <c r="AB56494" s="104"/>
      <c r="AC56494" s="104"/>
      <c r="AF56494" s="104"/>
      <c r="AG56494" s="104"/>
      <c r="AK56494" s="104"/>
      <c r="AL56494" s="104"/>
      <c r="AO56494" s="104"/>
      <c r="AP56494" s="104"/>
    </row>
    <row r="56495" spans="21:42" ht="15" customHeight="1" x14ac:dyDescent="0.25">
      <c r="U56495" s="104"/>
      <c r="AB56495" s="104"/>
      <c r="AC56495" s="104"/>
      <c r="AF56495" s="104"/>
      <c r="AG56495" s="104"/>
      <c r="AK56495" s="104"/>
      <c r="AL56495" s="104"/>
      <c r="AO56495" s="104"/>
      <c r="AP56495" s="104"/>
    </row>
    <row r="56496" spans="21:42" ht="15" customHeight="1" x14ac:dyDescent="0.25">
      <c r="U56496" s="104"/>
      <c r="AB56496" s="104"/>
      <c r="AC56496" s="104"/>
      <c r="AF56496" s="104"/>
      <c r="AG56496" s="104"/>
      <c r="AK56496" s="104"/>
      <c r="AL56496" s="104"/>
      <c r="AO56496" s="104"/>
      <c r="AP56496" s="104"/>
    </row>
    <row r="56497" spans="21:42" ht="15" customHeight="1" x14ac:dyDescent="0.25">
      <c r="U56497" s="104"/>
      <c r="AB56497" s="104"/>
      <c r="AC56497" s="104"/>
      <c r="AF56497" s="104"/>
      <c r="AG56497" s="104"/>
      <c r="AK56497" s="104"/>
      <c r="AL56497" s="104"/>
      <c r="AO56497" s="104"/>
      <c r="AP56497" s="104"/>
    </row>
    <row r="56498" spans="21:42" ht="15" customHeight="1" x14ac:dyDescent="0.25">
      <c r="U56498" s="104"/>
      <c r="AB56498" s="104"/>
      <c r="AC56498" s="104"/>
      <c r="AF56498" s="104"/>
      <c r="AG56498" s="104"/>
      <c r="AK56498" s="104"/>
      <c r="AL56498" s="104"/>
      <c r="AO56498" s="104"/>
      <c r="AP56498" s="104"/>
    </row>
    <row r="56499" spans="21:42" ht="15" customHeight="1" x14ac:dyDescent="0.25">
      <c r="U56499" s="104"/>
      <c r="AB56499" s="104"/>
      <c r="AC56499" s="104"/>
      <c r="AF56499" s="104"/>
      <c r="AG56499" s="104"/>
      <c r="AK56499" s="104"/>
      <c r="AL56499" s="104"/>
      <c r="AO56499" s="104"/>
      <c r="AP56499" s="104"/>
    </row>
    <row r="56500" spans="21:42" ht="15" customHeight="1" x14ac:dyDescent="0.25">
      <c r="U56500" s="104"/>
      <c r="AB56500" s="104"/>
      <c r="AC56500" s="104"/>
      <c r="AF56500" s="104"/>
      <c r="AG56500" s="104"/>
      <c r="AK56500" s="104"/>
      <c r="AL56500" s="104"/>
      <c r="AO56500" s="104"/>
      <c r="AP56500" s="104"/>
    </row>
    <row r="56501" spans="21:42" ht="15" customHeight="1" x14ac:dyDescent="0.25">
      <c r="U56501" s="104"/>
      <c r="AB56501" s="104"/>
      <c r="AC56501" s="104"/>
      <c r="AF56501" s="104"/>
      <c r="AG56501" s="104"/>
      <c r="AK56501" s="104"/>
      <c r="AL56501" s="104"/>
      <c r="AO56501" s="104"/>
      <c r="AP56501" s="104"/>
    </row>
    <row r="56502" spans="21:42" ht="15" customHeight="1" x14ac:dyDescent="0.25">
      <c r="U56502" s="104"/>
      <c r="AB56502" s="104"/>
      <c r="AC56502" s="104"/>
      <c r="AF56502" s="104"/>
      <c r="AG56502" s="104"/>
      <c r="AK56502" s="104"/>
      <c r="AL56502" s="104"/>
      <c r="AO56502" s="104"/>
      <c r="AP56502" s="104"/>
    </row>
    <row r="56503" spans="21:42" ht="15" customHeight="1" x14ac:dyDescent="0.25">
      <c r="U56503" s="104"/>
      <c r="AB56503" s="104"/>
      <c r="AC56503" s="104"/>
      <c r="AF56503" s="104"/>
      <c r="AG56503" s="104"/>
      <c r="AK56503" s="104"/>
      <c r="AL56503" s="104"/>
      <c r="AO56503" s="104"/>
      <c r="AP56503" s="104"/>
    </row>
    <row r="56504" spans="21:42" ht="15" customHeight="1" x14ac:dyDescent="0.25">
      <c r="U56504" s="104"/>
      <c r="AB56504" s="104"/>
      <c r="AC56504" s="104"/>
      <c r="AF56504" s="104"/>
      <c r="AG56504" s="104"/>
      <c r="AK56504" s="104"/>
      <c r="AL56504" s="104"/>
      <c r="AO56504" s="104"/>
      <c r="AP56504" s="104"/>
    </row>
    <row r="56505" spans="21:42" ht="15" customHeight="1" x14ac:dyDescent="0.25">
      <c r="U56505" s="104"/>
      <c r="AB56505" s="104"/>
      <c r="AC56505" s="104"/>
      <c r="AF56505" s="104"/>
      <c r="AG56505" s="104"/>
      <c r="AK56505" s="104"/>
      <c r="AL56505" s="104"/>
      <c r="AO56505" s="104"/>
      <c r="AP56505" s="104"/>
    </row>
    <row r="56506" spans="21:42" ht="15" customHeight="1" x14ac:dyDescent="0.25">
      <c r="U56506" s="104"/>
      <c r="AB56506" s="104"/>
      <c r="AC56506" s="104"/>
      <c r="AF56506" s="104"/>
      <c r="AG56506" s="104"/>
      <c r="AK56506" s="104"/>
      <c r="AL56506" s="104"/>
      <c r="AO56506" s="104"/>
      <c r="AP56506" s="104"/>
    </row>
    <row r="56507" spans="21:42" ht="15" customHeight="1" x14ac:dyDescent="0.25">
      <c r="U56507" s="104"/>
      <c r="AB56507" s="104"/>
      <c r="AC56507" s="104"/>
      <c r="AF56507" s="104"/>
      <c r="AG56507" s="104"/>
      <c r="AK56507" s="104"/>
      <c r="AL56507" s="104"/>
      <c r="AO56507" s="104"/>
      <c r="AP56507" s="104"/>
    </row>
    <row r="56508" spans="21:42" ht="15" customHeight="1" x14ac:dyDescent="0.25">
      <c r="U56508" s="104"/>
      <c r="AB56508" s="104"/>
      <c r="AC56508" s="104"/>
      <c r="AF56508" s="104"/>
      <c r="AG56508" s="104"/>
      <c r="AK56508" s="104"/>
      <c r="AL56508" s="104"/>
      <c r="AO56508" s="104"/>
      <c r="AP56508" s="104"/>
    </row>
    <row r="56509" spans="21:42" ht="15" customHeight="1" x14ac:dyDescent="0.25">
      <c r="U56509" s="104"/>
      <c r="AB56509" s="104"/>
      <c r="AC56509" s="104"/>
      <c r="AF56509" s="104"/>
      <c r="AG56509" s="104"/>
      <c r="AK56509" s="104"/>
      <c r="AL56509" s="104"/>
      <c r="AO56509" s="104"/>
      <c r="AP56509" s="104"/>
    </row>
    <row r="56510" spans="21:42" ht="15" customHeight="1" x14ac:dyDescent="0.25">
      <c r="U56510" s="104"/>
      <c r="AB56510" s="104"/>
      <c r="AC56510" s="104"/>
      <c r="AF56510" s="104"/>
      <c r="AG56510" s="104"/>
      <c r="AK56510" s="104"/>
      <c r="AL56510" s="104"/>
      <c r="AO56510" s="104"/>
      <c r="AP56510" s="104"/>
    </row>
    <row r="56511" spans="21:42" ht="15" customHeight="1" x14ac:dyDescent="0.25">
      <c r="U56511" s="104"/>
      <c r="AB56511" s="104"/>
      <c r="AC56511" s="104"/>
      <c r="AF56511" s="104"/>
      <c r="AG56511" s="104"/>
      <c r="AK56511" s="104"/>
      <c r="AL56511" s="104"/>
      <c r="AO56511" s="104"/>
      <c r="AP56511" s="104"/>
    </row>
    <row r="56512" spans="21:42" ht="15" customHeight="1" x14ac:dyDescent="0.25">
      <c r="U56512" s="104"/>
      <c r="AB56512" s="104"/>
      <c r="AC56512" s="104"/>
      <c r="AF56512" s="104"/>
      <c r="AG56512" s="104"/>
      <c r="AK56512" s="104"/>
      <c r="AL56512" s="104"/>
      <c r="AO56512" s="104"/>
      <c r="AP56512" s="104"/>
    </row>
    <row r="56513" spans="21:42" ht="15" customHeight="1" x14ac:dyDescent="0.25">
      <c r="U56513" s="104"/>
      <c r="AB56513" s="104"/>
      <c r="AC56513" s="104"/>
      <c r="AF56513" s="104"/>
      <c r="AG56513" s="104"/>
      <c r="AK56513" s="104"/>
      <c r="AL56513" s="104"/>
      <c r="AO56513" s="104"/>
      <c r="AP56513" s="104"/>
    </row>
    <row r="56514" spans="21:42" ht="15" customHeight="1" x14ac:dyDescent="0.25">
      <c r="U56514" s="104"/>
      <c r="AB56514" s="104"/>
      <c r="AC56514" s="104"/>
      <c r="AF56514" s="104"/>
      <c r="AG56514" s="104"/>
      <c r="AK56514" s="104"/>
      <c r="AL56514" s="104"/>
      <c r="AO56514" s="104"/>
      <c r="AP56514" s="104"/>
    </row>
    <row r="56515" spans="21:42" ht="15" customHeight="1" x14ac:dyDescent="0.25">
      <c r="U56515" s="104"/>
      <c r="AB56515" s="104"/>
      <c r="AC56515" s="104"/>
      <c r="AF56515" s="104"/>
      <c r="AG56515" s="104"/>
      <c r="AK56515" s="104"/>
      <c r="AL56515" s="104"/>
      <c r="AO56515" s="104"/>
      <c r="AP56515" s="104"/>
    </row>
    <row r="56516" spans="21:42" ht="15" customHeight="1" x14ac:dyDescent="0.25">
      <c r="U56516" s="104"/>
      <c r="AB56516" s="104"/>
      <c r="AC56516" s="104"/>
      <c r="AF56516" s="104"/>
      <c r="AG56516" s="104"/>
      <c r="AK56516" s="104"/>
      <c r="AL56516" s="104"/>
      <c r="AO56516" s="104"/>
      <c r="AP56516" s="104"/>
    </row>
    <row r="56517" spans="21:42" ht="15" customHeight="1" x14ac:dyDescent="0.25">
      <c r="U56517" s="104"/>
      <c r="AB56517" s="104"/>
      <c r="AC56517" s="104"/>
      <c r="AF56517" s="104"/>
      <c r="AG56517" s="104"/>
      <c r="AK56517" s="104"/>
      <c r="AL56517" s="104"/>
      <c r="AO56517" s="104"/>
      <c r="AP56517" s="104"/>
    </row>
    <row r="56518" spans="21:42" ht="15" customHeight="1" x14ac:dyDescent="0.25">
      <c r="U56518" s="104"/>
      <c r="AB56518" s="104"/>
      <c r="AC56518" s="104"/>
      <c r="AF56518" s="104"/>
      <c r="AG56518" s="104"/>
      <c r="AK56518" s="104"/>
      <c r="AL56518" s="104"/>
      <c r="AO56518" s="104"/>
      <c r="AP56518" s="104"/>
    </row>
    <row r="56519" spans="21:42" ht="15" customHeight="1" x14ac:dyDescent="0.25">
      <c r="U56519" s="104"/>
      <c r="AB56519" s="104"/>
      <c r="AC56519" s="104"/>
      <c r="AF56519" s="104"/>
      <c r="AG56519" s="104"/>
      <c r="AK56519" s="104"/>
      <c r="AL56519" s="104"/>
      <c r="AO56519" s="104"/>
      <c r="AP56519" s="104"/>
    </row>
    <row r="56520" spans="21:42" ht="15" customHeight="1" x14ac:dyDescent="0.25">
      <c r="U56520" s="104"/>
      <c r="AB56520" s="104"/>
      <c r="AC56520" s="104"/>
      <c r="AF56520" s="104"/>
      <c r="AG56520" s="104"/>
      <c r="AK56520" s="104"/>
      <c r="AL56520" s="104"/>
      <c r="AO56520" s="104"/>
      <c r="AP56520" s="104"/>
    </row>
    <row r="56521" spans="21:42" ht="15" customHeight="1" x14ac:dyDescent="0.25">
      <c r="U56521" s="104"/>
      <c r="AB56521" s="104"/>
      <c r="AC56521" s="104"/>
      <c r="AF56521" s="104"/>
      <c r="AG56521" s="104"/>
      <c r="AK56521" s="104"/>
      <c r="AL56521" s="104"/>
      <c r="AO56521" s="104"/>
      <c r="AP56521" s="104"/>
    </row>
    <row r="56522" spans="21:42" ht="15" customHeight="1" x14ac:dyDescent="0.25">
      <c r="U56522" s="104"/>
      <c r="AB56522" s="104"/>
      <c r="AC56522" s="104"/>
      <c r="AF56522" s="104"/>
      <c r="AG56522" s="104"/>
      <c r="AK56522" s="104"/>
      <c r="AL56522" s="104"/>
      <c r="AO56522" s="104"/>
      <c r="AP56522" s="104"/>
    </row>
    <row r="56523" spans="21:42" ht="15" customHeight="1" x14ac:dyDescent="0.25">
      <c r="U56523" s="104"/>
      <c r="AB56523" s="104"/>
      <c r="AC56523" s="104"/>
      <c r="AF56523" s="104"/>
      <c r="AG56523" s="104"/>
      <c r="AK56523" s="104"/>
      <c r="AL56523" s="104"/>
      <c r="AO56523" s="104"/>
      <c r="AP56523" s="104"/>
    </row>
    <row r="56524" spans="21:42" ht="15" customHeight="1" x14ac:dyDescent="0.25">
      <c r="U56524" s="104"/>
      <c r="AB56524" s="104"/>
      <c r="AC56524" s="104"/>
      <c r="AF56524" s="104"/>
      <c r="AG56524" s="104"/>
      <c r="AK56524" s="104"/>
      <c r="AL56524" s="104"/>
      <c r="AO56524" s="104"/>
      <c r="AP56524" s="104"/>
    </row>
    <row r="56525" spans="21:42" ht="15" customHeight="1" x14ac:dyDescent="0.25">
      <c r="U56525" s="104"/>
      <c r="AB56525" s="104"/>
      <c r="AC56525" s="104"/>
      <c r="AF56525" s="104"/>
      <c r="AG56525" s="104"/>
      <c r="AK56525" s="104"/>
      <c r="AL56525" s="104"/>
      <c r="AO56525" s="104"/>
      <c r="AP56525" s="104"/>
    </row>
    <row r="56526" spans="21:42" ht="15" customHeight="1" x14ac:dyDescent="0.25">
      <c r="U56526" s="104"/>
      <c r="AB56526" s="104"/>
      <c r="AC56526" s="104"/>
      <c r="AF56526" s="104"/>
      <c r="AG56526" s="104"/>
      <c r="AK56526" s="104"/>
      <c r="AL56526" s="104"/>
      <c r="AO56526" s="104"/>
      <c r="AP56526" s="104"/>
    </row>
    <row r="56527" spans="21:42" ht="15" customHeight="1" x14ac:dyDescent="0.25">
      <c r="U56527" s="104"/>
      <c r="AB56527" s="104"/>
      <c r="AC56527" s="104"/>
      <c r="AF56527" s="104"/>
      <c r="AG56527" s="104"/>
      <c r="AK56527" s="104"/>
      <c r="AL56527" s="104"/>
      <c r="AO56527" s="104"/>
      <c r="AP56527" s="104"/>
    </row>
    <row r="56528" spans="21:42" ht="15" customHeight="1" x14ac:dyDescent="0.25">
      <c r="U56528" s="104"/>
      <c r="AB56528" s="104"/>
      <c r="AC56528" s="104"/>
      <c r="AF56528" s="104"/>
      <c r="AG56528" s="104"/>
      <c r="AK56528" s="104"/>
      <c r="AL56528" s="104"/>
      <c r="AO56528" s="104"/>
      <c r="AP56528" s="104"/>
    </row>
    <row r="56529" spans="21:42" ht="15" customHeight="1" x14ac:dyDescent="0.25">
      <c r="U56529" s="104"/>
      <c r="AB56529" s="104"/>
      <c r="AC56529" s="104"/>
      <c r="AF56529" s="104"/>
      <c r="AG56529" s="104"/>
      <c r="AK56529" s="104"/>
      <c r="AL56529" s="104"/>
      <c r="AO56529" s="104"/>
      <c r="AP56529" s="104"/>
    </row>
    <row r="56530" spans="21:42" ht="15" customHeight="1" x14ac:dyDescent="0.25">
      <c r="U56530" s="104"/>
      <c r="AB56530" s="104"/>
      <c r="AC56530" s="104"/>
      <c r="AF56530" s="104"/>
      <c r="AG56530" s="104"/>
      <c r="AK56530" s="104"/>
      <c r="AL56530" s="104"/>
      <c r="AO56530" s="104"/>
      <c r="AP56530" s="104"/>
    </row>
    <row r="56531" spans="21:42" ht="15" customHeight="1" x14ac:dyDescent="0.25">
      <c r="U56531" s="104"/>
      <c r="AB56531" s="104"/>
      <c r="AC56531" s="104"/>
      <c r="AF56531" s="104"/>
      <c r="AG56531" s="104"/>
      <c r="AK56531" s="104"/>
      <c r="AL56531" s="104"/>
      <c r="AO56531" s="104"/>
      <c r="AP56531" s="104"/>
    </row>
    <row r="56532" spans="21:42" ht="15" customHeight="1" x14ac:dyDescent="0.25">
      <c r="U56532" s="104"/>
      <c r="AB56532" s="104"/>
      <c r="AC56532" s="104"/>
      <c r="AF56532" s="104"/>
      <c r="AG56532" s="104"/>
      <c r="AK56532" s="104"/>
      <c r="AL56532" s="104"/>
      <c r="AO56532" s="104"/>
      <c r="AP56532" s="104"/>
    </row>
    <row r="56533" spans="21:42" ht="15" customHeight="1" x14ac:dyDescent="0.25">
      <c r="U56533" s="104"/>
      <c r="AB56533" s="104"/>
      <c r="AC56533" s="104"/>
      <c r="AF56533" s="104"/>
      <c r="AG56533" s="104"/>
      <c r="AK56533" s="104"/>
      <c r="AL56533" s="104"/>
      <c r="AO56533" s="104"/>
      <c r="AP56533" s="104"/>
    </row>
    <row r="56534" spans="21:42" ht="15" customHeight="1" x14ac:dyDescent="0.25">
      <c r="U56534" s="104"/>
      <c r="AB56534" s="104"/>
      <c r="AC56534" s="104"/>
      <c r="AF56534" s="104"/>
      <c r="AG56534" s="104"/>
      <c r="AK56534" s="104"/>
      <c r="AL56534" s="104"/>
      <c r="AO56534" s="104"/>
      <c r="AP56534" s="104"/>
    </row>
    <row r="56535" spans="21:42" ht="15" customHeight="1" x14ac:dyDescent="0.25">
      <c r="U56535" s="104"/>
      <c r="AB56535" s="104"/>
      <c r="AC56535" s="104"/>
      <c r="AF56535" s="104"/>
      <c r="AG56535" s="104"/>
      <c r="AK56535" s="104"/>
      <c r="AL56535" s="104"/>
      <c r="AO56535" s="104"/>
      <c r="AP56535" s="104"/>
    </row>
    <row r="56536" spans="21:42" ht="15" customHeight="1" x14ac:dyDescent="0.25">
      <c r="U56536" s="104"/>
      <c r="AB56536" s="104"/>
      <c r="AC56536" s="104"/>
      <c r="AF56536" s="104"/>
      <c r="AG56536" s="104"/>
      <c r="AK56536" s="104"/>
      <c r="AL56536" s="104"/>
      <c r="AO56536" s="104"/>
      <c r="AP56536" s="104"/>
    </row>
    <row r="56537" spans="21:42" ht="15" customHeight="1" x14ac:dyDescent="0.25">
      <c r="U56537" s="104"/>
      <c r="AB56537" s="104"/>
      <c r="AC56537" s="104"/>
      <c r="AF56537" s="104"/>
      <c r="AG56537" s="104"/>
      <c r="AK56537" s="104"/>
      <c r="AL56537" s="104"/>
      <c r="AO56537" s="104"/>
      <c r="AP56537" s="104"/>
    </row>
    <row r="56538" spans="21:42" ht="15" customHeight="1" x14ac:dyDescent="0.25">
      <c r="U56538" s="104"/>
      <c r="AB56538" s="104"/>
      <c r="AC56538" s="104"/>
      <c r="AF56538" s="104"/>
      <c r="AG56538" s="104"/>
      <c r="AK56538" s="104"/>
      <c r="AL56538" s="104"/>
      <c r="AO56538" s="104"/>
      <c r="AP56538" s="104"/>
    </row>
    <row r="56539" spans="21:42" ht="15" customHeight="1" x14ac:dyDescent="0.25">
      <c r="U56539" s="104"/>
      <c r="AB56539" s="104"/>
      <c r="AC56539" s="104"/>
      <c r="AF56539" s="104"/>
      <c r="AG56539" s="104"/>
      <c r="AK56539" s="104"/>
      <c r="AL56539" s="104"/>
      <c r="AO56539" s="104"/>
      <c r="AP56539" s="104"/>
    </row>
    <row r="56540" spans="21:42" ht="15" customHeight="1" x14ac:dyDescent="0.25">
      <c r="U56540" s="104"/>
      <c r="AB56540" s="104"/>
      <c r="AC56540" s="104"/>
      <c r="AF56540" s="104"/>
      <c r="AG56540" s="104"/>
      <c r="AK56540" s="104"/>
      <c r="AL56540" s="104"/>
      <c r="AO56540" s="104"/>
      <c r="AP56540" s="104"/>
    </row>
    <row r="56541" spans="21:42" ht="15" customHeight="1" x14ac:dyDescent="0.25">
      <c r="U56541" s="104"/>
      <c r="AB56541" s="104"/>
      <c r="AC56541" s="104"/>
      <c r="AF56541" s="104"/>
      <c r="AG56541" s="104"/>
      <c r="AK56541" s="104"/>
      <c r="AL56541" s="104"/>
      <c r="AO56541" s="104"/>
      <c r="AP56541" s="104"/>
    </row>
    <row r="56542" spans="21:42" ht="15" customHeight="1" x14ac:dyDescent="0.25">
      <c r="U56542" s="104"/>
      <c r="AB56542" s="104"/>
      <c r="AC56542" s="104"/>
      <c r="AF56542" s="104"/>
      <c r="AG56542" s="104"/>
      <c r="AK56542" s="104"/>
      <c r="AL56542" s="104"/>
      <c r="AO56542" s="104"/>
      <c r="AP56542" s="104"/>
    </row>
    <row r="56543" spans="21:42" ht="15" customHeight="1" x14ac:dyDescent="0.25">
      <c r="U56543" s="104"/>
      <c r="AB56543" s="104"/>
      <c r="AC56543" s="104"/>
      <c r="AF56543" s="104"/>
      <c r="AG56543" s="104"/>
      <c r="AK56543" s="104"/>
      <c r="AL56543" s="104"/>
      <c r="AO56543" s="104"/>
      <c r="AP56543" s="104"/>
    </row>
    <row r="56544" spans="21:42" ht="15" customHeight="1" x14ac:dyDescent="0.25">
      <c r="U56544" s="104"/>
      <c r="AB56544" s="104"/>
      <c r="AC56544" s="104"/>
      <c r="AF56544" s="104"/>
      <c r="AG56544" s="104"/>
      <c r="AK56544" s="104"/>
      <c r="AL56544" s="104"/>
      <c r="AO56544" s="104"/>
      <c r="AP56544" s="104"/>
    </row>
    <row r="56545" spans="21:42" ht="15" customHeight="1" x14ac:dyDescent="0.25">
      <c r="U56545" s="104"/>
      <c r="AB56545" s="104"/>
      <c r="AC56545" s="104"/>
      <c r="AF56545" s="104"/>
      <c r="AG56545" s="104"/>
      <c r="AK56545" s="104"/>
      <c r="AL56545" s="104"/>
      <c r="AO56545" s="104"/>
      <c r="AP56545" s="104"/>
    </row>
    <row r="56546" spans="21:42" ht="15" customHeight="1" x14ac:dyDescent="0.25">
      <c r="U56546" s="104"/>
      <c r="AB56546" s="104"/>
      <c r="AC56546" s="104"/>
      <c r="AF56546" s="104"/>
      <c r="AG56546" s="104"/>
      <c r="AK56546" s="104"/>
      <c r="AL56546" s="104"/>
      <c r="AO56546" s="104"/>
      <c r="AP56546" s="104"/>
    </row>
    <row r="56547" spans="21:42" ht="15" customHeight="1" x14ac:dyDescent="0.25">
      <c r="U56547" s="104"/>
      <c r="AB56547" s="104"/>
      <c r="AC56547" s="104"/>
      <c r="AF56547" s="104"/>
      <c r="AG56547" s="104"/>
      <c r="AK56547" s="104"/>
      <c r="AL56547" s="104"/>
      <c r="AO56547" s="104"/>
      <c r="AP56547" s="104"/>
    </row>
    <row r="56548" spans="21:42" ht="15" customHeight="1" x14ac:dyDescent="0.25">
      <c r="U56548" s="104"/>
      <c r="AB56548" s="104"/>
      <c r="AC56548" s="104"/>
      <c r="AF56548" s="104"/>
      <c r="AG56548" s="104"/>
      <c r="AK56548" s="104"/>
      <c r="AL56548" s="104"/>
      <c r="AO56548" s="104"/>
      <c r="AP56548" s="104"/>
    </row>
    <row r="56549" spans="21:42" ht="15" customHeight="1" x14ac:dyDescent="0.25">
      <c r="U56549" s="104"/>
      <c r="AB56549" s="104"/>
      <c r="AC56549" s="104"/>
      <c r="AF56549" s="104"/>
      <c r="AG56549" s="104"/>
      <c r="AK56549" s="104"/>
      <c r="AL56549" s="104"/>
      <c r="AO56549" s="104"/>
      <c r="AP56549" s="104"/>
    </row>
    <row r="56550" spans="21:42" ht="15" customHeight="1" x14ac:dyDescent="0.25">
      <c r="U56550" s="104"/>
      <c r="AB56550" s="104"/>
      <c r="AC56550" s="104"/>
      <c r="AF56550" s="104"/>
      <c r="AG56550" s="104"/>
      <c r="AK56550" s="104"/>
      <c r="AL56550" s="104"/>
      <c r="AO56550" s="104"/>
      <c r="AP56550" s="104"/>
    </row>
    <row r="56551" spans="21:42" ht="15" customHeight="1" x14ac:dyDescent="0.25">
      <c r="U56551" s="104"/>
      <c r="AB56551" s="104"/>
      <c r="AC56551" s="104"/>
      <c r="AF56551" s="104"/>
      <c r="AG56551" s="104"/>
      <c r="AK56551" s="104"/>
      <c r="AL56551" s="104"/>
      <c r="AO56551" s="104"/>
      <c r="AP56551" s="104"/>
    </row>
    <row r="56552" spans="21:42" ht="15" customHeight="1" x14ac:dyDescent="0.25">
      <c r="U56552" s="104"/>
      <c r="AB56552" s="104"/>
      <c r="AC56552" s="104"/>
      <c r="AF56552" s="104"/>
      <c r="AG56552" s="104"/>
      <c r="AK56552" s="104"/>
      <c r="AL56552" s="104"/>
      <c r="AO56552" s="104"/>
      <c r="AP56552" s="104"/>
    </row>
    <row r="56553" spans="21:42" ht="15" customHeight="1" x14ac:dyDescent="0.25">
      <c r="U56553" s="104"/>
      <c r="AB56553" s="104"/>
      <c r="AC56553" s="104"/>
      <c r="AF56553" s="104"/>
      <c r="AG56553" s="104"/>
      <c r="AK56553" s="104"/>
      <c r="AL56553" s="104"/>
      <c r="AO56553" s="104"/>
      <c r="AP56553" s="104"/>
    </row>
    <row r="56554" spans="21:42" ht="15" customHeight="1" x14ac:dyDescent="0.25">
      <c r="U56554" s="104"/>
      <c r="AB56554" s="104"/>
      <c r="AC56554" s="104"/>
      <c r="AF56554" s="104"/>
      <c r="AG56554" s="104"/>
      <c r="AK56554" s="104"/>
      <c r="AL56554" s="104"/>
      <c r="AO56554" s="104"/>
      <c r="AP56554" s="104"/>
    </row>
    <row r="56555" spans="21:42" ht="15" customHeight="1" x14ac:dyDescent="0.25">
      <c r="U56555" s="104"/>
      <c r="AB56555" s="104"/>
      <c r="AC56555" s="104"/>
      <c r="AF56555" s="104"/>
      <c r="AG56555" s="104"/>
      <c r="AK56555" s="104"/>
      <c r="AL56555" s="104"/>
      <c r="AO56555" s="104"/>
      <c r="AP56555" s="104"/>
    </row>
    <row r="56556" spans="21:42" ht="15" customHeight="1" x14ac:dyDescent="0.25">
      <c r="U56556" s="104"/>
      <c r="AB56556" s="104"/>
      <c r="AC56556" s="104"/>
      <c r="AF56556" s="104"/>
      <c r="AG56556" s="104"/>
      <c r="AK56556" s="104"/>
      <c r="AL56556" s="104"/>
      <c r="AO56556" s="104"/>
      <c r="AP56556" s="104"/>
    </row>
    <row r="56557" spans="21:42" ht="15" customHeight="1" x14ac:dyDescent="0.25">
      <c r="U56557" s="104"/>
      <c r="AB56557" s="104"/>
      <c r="AC56557" s="104"/>
      <c r="AF56557" s="104"/>
      <c r="AG56557" s="104"/>
      <c r="AK56557" s="104"/>
      <c r="AL56557" s="104"/>
      <c r="AO56557" s="104"/>
      <c r="AP56557" s="104"/>
    </row>
    <row r="56558" spans="21:42" ht="15" customHeight="1" x14ac:dyDescent="0.25">
      <c r="U56558" s="104"/>
      <c r="AB56558" s="104"/>
      <c r="AC56558" s="104"/>
      <c r="AF56558" s="104"/>
      <c r="AG56558" s="104"/>
      <c r="AK56558" s="104"/>
      <c r="AL56558" s="104"/>
      <c r="AO56558" s="104"/>
      <c r="AP56558" s="104"/>
    </row>
    <row r="56559" spans="21:42" ht="15" customHeight="1" x14ac:dyDescent="0.25">
      <c r="U56559" s="104"/>
      <c r="AB56559" s="104"/>
      <c r="AC56559" s="104"/>
      <c r="AF56559" s="104"/>
      <c r="AG56559" s="104"/>
      <c r="AK56559" s="104"/>
      <c r="AL56559" s="104"/>
      <c r="AO56559" s="104"/>
      <c r="AP56559" s="104"/>
    </row>
    <row r="56560" spans="21:42" ht="15" customHeight="1" x14ac:dyDescent="0.25">
      <c r="U56560" s="104"/>
      <c r="AB56560" s="104"/>
      <c r="AC56560" s="104"/>
      <c r="AF56560" s="104"/>
      <c r="AG56560" s="104"/>
      <c r="AK56560" s="104"/>
      <c r="AL56560" s="104"/>
      <c r="AO56560" s="104"/>
      <c r="AP56560" s="104"/>
    </row>
    <row r="56561" spans="21:42" ht="15" customHeight="1" x14ac:dyDescent="0.25">
      <c r="U56561" s="104"/>
      <c r="AB56561" s="104"/>
      <c r="AC56561" s="104"/>
      <c r="AF56561" s="104"/>
      <c r="AG56561" s="104"/>
      <c r="AK56561" s="104"/>
      <c r="AL56561" s="104"/>
      <c r="AO56561" s="104"/>
      <c r="AP56561" s="104"/>
    </row>
    <row r="56562" spans="21:42" ht="15" customHeight="1" x14ac:dyDescent="0.25">
      <c r="U56562" s="104"/>
      <c r="AB56562" s="104"/>
      <c r="AC56562" s="104"/>
      <c r="AF56562" s="104"/>
      <c r="AG56562" s="104"/>
      <c r="AK56562" s="104"/>
      <c r="AL56562" s="104"/>
      <c r="AO56562" s="104"/>
      <c r="AP56562" s="104"/>
    </row>
    <row r="56563" spans="21:42" ht="15" customHeight="1" x14ac:dyDescent="0.25">
      <c r="U56563" s="104"/>
      <c r="AB56563" s="104"/>
      <c r="AC56563" s="104"/>
      <c r="AF56563" s="104"/>
      <c r="AG56563" s="104"/>
      <c r="AK56563" s="104"/>
      <c r="AL56563" s="104"/>
      <c r="AO56563" s="104"/>
      <c r="AP56563" s="104"/>
    </row>
    <row r="56564" spans="21:42" ht="15" customHeight="1" x14ac:dyDescent="0.25">
      <c r="U56564" s="104"/>
      <c r="AB56564" s="104"/>
      <c r="AC56564" s="104"/>
      <c r="AF56564" s="104"/>
      <c r="AG56564" s="104"/>
      <c r="AK56564" s="104"/>
      <c r="AL56564" s="104"/>
      <c r="AO56564" s="104"/>
      <c r="AP56564" s="104"/>
    </row>
    <row r="56565" spans="21:42" ht="15" customHeight="1" x14ac:dyDescent="0.25">
      <c r="U56565" s="104"/>
      <c r="AB56565" s="104"/>
      <c r="AC56565" s="104"/>
      <c r="AF56565" s="104"/>
      <c r="AG56565" s="104"/>
      <c r="AK56565" s="104"/>
      <c r="AL56565" s="104"/>
      <c r="AO56565" s="104"/>
      <c r="AP56565" s="104"/>
    </row>
    <row r="56566" spans="21:42" ht="15" customHeight="1" x14ac:dyDescent="0.25">
      <c r="U56566" s="104"/>
      <c r="AB56566" s="104"/>
      <c r="AC56566" s="104"/>
      <c r="AF56566" s="104"/>
      <c r="AG56566" s="104"/>
      <c r="AK56566" s="104"/>
      <c r="AL56566" s="104"/>
      <c r="AO56566" s="104"/>
      <c r="AP56566" s="104"/>
    </row>
    <row r="56567" spans="21:42" ht="15" customHeight="1" x14ac:dyDescent="0.25">
      <c r="U56567" s="104"/>
      <c r="AB56567" s="104"/>
      <c r="AC56567" s="104"/>
      <c r="AF56567" s="104"/>
      <c r="AG56567" s="104"/>
      <c r="AK56567" s="104"/>
      <c r="AL56567" s="104"/>
      <c r="AO56567" s="104"/>
      <c r="AP56567" s="104"/>
    </row>
    <row r="56568" spans="21:42" ht="15" customHeight="1" x14ac:dyDescent="0.25">
      <c r="U56568" s="104"/>
      <c r="AB56568" s="104"/>
      <c r="AC56568" s="104"/>
      <c r="AF56568" s="104"/>
      <c r="AG56568" s="104"/>
      <c r="AK56568" s="104"/>
      <c r="AL56568" s="104"/>
      <c r="AO56568" s="104"/>
      <c r="AP56568" s="104"/>
    </row>
    <row r="56569" spans="21:42" ht="15" customHeight="1" x14ac:dyDescent="0.25">
      <c r="U56569" s="104"/>
      <c r="AB56569" s="104"/>
      <c r="AC56569" s="104"/>
      <c r="AF56569" s="104"/>
      <c r="AG56569" s="104"/>
      <c r="AK56569" s="104"/>
      <c r="AL56569" s="104"/>
      <c r="AO56569" s="104"/>
      <c r="AP56569" s="104"/>
    </row>
    <row r="56570" spans="21:42" ht="15" customHeight="1" x14ac:dyDescent="0.25">
      <c r="U56570" s="104"/>
      <c r="AB56570" s="104"/>
      <c r="AC56570" s="104"/>
      <c r="AF56570" s="104"/>
      <c r="AG56570" s="104"/>
      <c r="AK56570" s="104"/>
      <c r="AL56570" s="104"/>
      <c r="AO56570" s="104"/>
      <c r="AP56570" s="104"/>
    </row>
    <row r="56571" spans="21:42" ht="15" customHeight="1" x14ac:dyDescent="0.25">
      <c r="U56571" s="104"/>
      <c r="AB56571" s="104"/>
      <c r="AC56571" s="104"/>
      <c r="AF56571" s="104"/>
      <c r="AG56571" s="104"/>
      <c r="AK56571" s="104"/>
      <c r="AL56571" s="104"/>
      <c r="AO56571" s="104"/>
      <c r="AP56571" s="104"/>
    </row>
    <row r="56572" spans="21:42" ht="15" customHeight="1" x14ac:dyDescent="0.25">
      <c r="U56572" s="104"/>
      <c r="AB56572" s="104"/>
      <c r="AC56572" s="104"/>
      <c r="AF56572" s="104"/>
      <c r="AG56572" s="104"/>
      <c r="AK56572" s="104"/>
      <c r="AL56572" s="104"/>
      <c r="AO56572" s="104"/>
      <c r="AP56572" s="104"/>
    </row>
    <row r="56573" spans="21:42" ht="15" customHeight="1" x14ac:dyDescent="0.25">
      <c r="U56573" s="104"/>
      <c r="AB56573" s="104"/>
      <c r="AC56573" s="104"/>
      <c r="AF56573" s="104"/>
      <c r="AG56573" s="104"/>
      <c r="AK56573" s="104"/>
      <c r="AL56573" s="104"/>
      <c r="AO56573" s="104"/>
      <c r="AP56573" s="104"/>
    </row>
    <row r="56574" spans="21:42" ht="15" customHeight="1" x14ac:dyDescent="0.25">
      <c r="U56574" s="104"/>
      <c r="AB56574" s="104"/>
      <c r="AC56574" s="104"/>
      <c r="AF56574" s="104"/>
      <c r="AG56574" s="104"/>
      <c r="AK56574" s="104"/>
      <c r="AL56574" s="104"/>
      <c r="AO56574" s="104"/>
      <c r="AP56574" s="104"/>
    </row>
    <row r="56575" spans="21:42" ht="15" customHeight="1" x14ac:dyDescent="0.25">
      <c r="U56575" s="104"/>
      <c r="AB56575" s="104"/>
      <c r="AC56575" s="104"/>
      <c r="AF56575" s="104"/>
      <c r="AG56575" s="104"/>
      <c r="AK56575" s="104"/>
      <c r="AL56575" s="104"/>
      <c r="AO56575" s="104"/>
      <c r="AP56575" s="104"/>
    </row>
    <row r="56576" spans="21:42" ht="15" customHeight="1" x14ac:dyDescent="0.25">
      <c r="U56576" s="104"/>
      <c r="AB56576" s="104"/>
      <c r="AC56576" s="104"/>
      <c r="AF56576" s="104"/>
      <c r="AG56576" s="104"/>
      <c r="AK56576" s="104"/>
      <c r="AL56576" s="104"/>
      <c r="AO56576" s="104"/>
      <c r="AP56576" s="104"/>
    </row>
    <row r="56577" spans="21:42" ht="15" customHeight="1" x14ac:dyDescent="0.25">
      <c r="U56577" s="104"/>
      <c r="AB56577" s="104"/>
      <c r="AC56577" s="104"/>
      <c r="AF56577" s="104"/>
      <c r="AG56577" s="104"/>
      <c r="AK56577" s="104"/>
      <c r="AL56577" s="104"/>
      <c r="AO56577" s="104"/>
      <c r="AP56577" s="104"/>
    </row>
    <row r="56578" spans="21:42" ht="15" customHeight="1" x14ac:dyDescent="0.25">
      <c r="U56578" s="104"/>
      <c r="AB56578" s="104"/>
      <c r="AC56578" s="104"/>
      <c r="AF56578" s="104"/>
      <c r="AG56578" s="104"/>
      <c r="AK56578" s="104"/>
      <c r="AL56578" s="104"/>
      <c r="AO56578" s="104"/>
      <c r="AP56578" s="104"/>
    </row>
    <row r="56579" spans="21:42" ht="15" customHeight="1" x14ac:dyDescent="0.25">
      <c r="U56579" s="104"/>
      <c r="AB56579" s="104"/>
      <c r="AC56579" s="104"/>
      <c r="AF56579" s="104"/>
      <c r="AG56579" s="104"/>
      <c r="AK56579" s="104"/>
      <c r="AL56579" s="104"/>
      <c r="AO56579" s="104"/>
      <c r="AP56579" s="104"/>
    </row>
    <row r="56580" spans="21:42" ht="15" customHeight="1" x14ac:dyDescent="0.25">
      <c r="U56580" s="104"/>
      <c r="AB56580" s="104"/>
      <c r="AC56580" s="104"/>
      <c r="AF56580" s="104"/>
      <c r="AG56580" s="104"/>
      <c r="AK56580" s="104"/>
      <c r="AL56580" s="104"/>
      <c r="AO56580" s="104"/>
      <c r="AP56580" s="104"/>
    </row>
    <row r="56581" spans="21:42" ht="15" customHeight="1" x14ac:dyDescent="0.25">
      <c r="U56581" s="104"/>
      <c r="AB56581" s="104"/>
      <c r="AC56581" s="104"/>
      <c r="AF56581" s="104"/>
      <c r="AG56581" s="104"/>
      <c r="AK56581" s="104"/>
      <c r="AL56581" s="104"/>
      <c r="AO56581" s="104"/>
      <c r="AP56581" s="104"/>
    </row>
    <row r="56582" spans="21:42" ht="15" customHeight="1" x14ac:dyDescent="0.25">
      <c r="U56582" s="104"/>
      <c r="AB56582" s="104"/>
      <c r="AC56582" s="104"/>
      <c r="AF56582" s="104"/>
      <c r="AG56582" s="104"/>
      <c r="AK56582" s="104"/>
      <c r="AL56582" s="104"/>
      <c r="AO56582" s="104"/>
      <c r="AP56582" s="104"/>
    </row>
    <row r="56583" spans="21:42" ht="15" customHeight="1" x14ac:dyDescent="0.25">
      <c r="U56583" s="104"/>
      <c r="AB56583" s="104"/>
      <c r="AC56583" s="104"/>
      <c r="AF56583" s="104"/>
      <c r="AG56583" s="104"/>
      <c r="AK56583" s="104"/>
      <c r="AL56583" s="104"/>
      <c r="AO56583" s="104"/>
      <c r="AP56583" s="104"/>
    </row>
    <row r="56584" spans="21:42" ht="15" customHeight="1" x14ac:dyDescent="0.25">
      <c r="U56584" s="104"/>
      <c r="AB56584" s="104"/>
      <c r="AC56584" s="104"/>
      <c r="AF56584" s="104"/>
      <c r="AG56584" s="104"/>
      <c r="AK56584" s="104"/>
      <c r="AL56584" s="104"/>
      <c r="AO56584" s="104"/>
      <c r="AP56584" s="104"/>
    </row>
    <row r="56585" spans="21:42" ht="15" customHeight="1" x14ac:dyDescent="0.25">
      <c r="U56585" s="104"/>
      <c r="AB56585" s="104"/>
      <c r="AC56585" s="104"/>
      <c r="AF56585" s="104"/>
      <c r="AG56585" s="104"/>
      <c r="AK56585" s="104"/>
      <c r="AL56585" s="104"/>
      <c r="AO56585" s="104"/>
      <c r="AP56585" s="104"/>
    </row>
    <row r="56586" spans="21:42" ht="15" customHeight="1" x14ac:dyDescent="0.25">
      <c r="U56586" s="104"/>
      <c r="AB56586" s="104"/>
      <c r="AC56586" s="104"/>
      <c r="AF56586" s="104"/>
      <c r="AG56586" s="104"/>
      <c r="AK56586" s="104"/>
      <c r="AL56586" s="104"/>
      <c r="AO56586" s="104"/>
      <c r="AP56586" s="104"/>
    </row>
    <row r="56587" spans="21:42" ht="15" customHeight="1" x14ac:dyDescent="0.25">
      <c r="U56587" s="104"/>
      <c r="AB56587" s="104"/>
      <c r="AC56587" s="104"/>
      <c r="AF56587" s="104"/>
      <c r="AG56587" s="104"/>
      <c r="AK56587" s="104"/>
      <c r="AL56587" s="104"/>
      <c r="AO56587" s="104"/>
      <c r="AP56587" s="104"/>
    </row>
    <row r="56588" spans="21:42" ht="15" customHeight="1" x14ac:dyDescent="0.25">
      <c r="U56588" s="104"/>
      <c r="AB56588" s="104"/>
      <c r="AC56588" s="104"/>
      <c r="AF56588" s="104"/>
      <c r="AG56588" s="104"/>
      <c r="AK56588" s="104"/>
      <c r="AL56588" s="104"/>
      <c r="AO56588" s="104"/>
      <c r="AP56588" s="104"/>
    </row>
    <row r="56589" spans="21:42" ht="15" customHeight="1" x14ac:dyDescent="0.25">
      <c r="U56589" s="104"/>
      <c r="AB56589" s="104"/>
      <c r="AC56589" s="104"/>
      <c r="AF56589" s="104"/>
      <c r="AG56589" s="104"/>
      <c r="AK56589" s="104"/>
      <c r="AL56589" s="104"/>
      <c r="AO56589" s="104"/>
      <c r="AP56589" s="104"/>
    </row>
    <row r="56590" spans="21:42" ht="15" customHeight="1" x14ac:dyDescent="0.25">
      <c r="U56590" s="104"/>
      <c r="AB56590" s="104"/>
      <c r="AC56590" s="104"/>
      <c r="AF56590" s="104"/>
      <c r="AG56590" s="104"/>
      <c r="AK56590" s="104"/>
      <c r="AL56590" s="104"/>
      <c r="AO56590" s="104"/>
      <c r="AP56590" s="104"/>
    </row>
    <row r="56591" spans="21:42" ht="15" customHeight="1" x14ac:dyDescent="0.25">
      <c r="U56591" s="104"/>
      <c r="AB56591" s="104"/>
      <c r="AC56591" s="104"/>
      <c r="AF56591" s="104"/>
      <c r="AG56591" s="104"/>
      <c r="AK56591" s="104"/>
      <c r="AL56591" s="104"/>
      <c r="AO56591" s="104"/>
      <c r="AP56591" s="104"/>
    </row>
    <row r="56592" spans="21:42" ht="15" customHeight="1" x14ac:dyDescent="0.25">
      <c r="U56592" s="104"/>
      <c r="AB56592" s="104"/>
      <c r="AC56592" s="104"/>
      <c r="AF56592" s="104"/>
      <c r="AG56592" s="104"/>
      <c r="AK56592" s="104"/>
      <c r="AL56592" s="104"/>
      <c r="AO56592" s="104"/>
      <c r="AP56592" s="104"/>
    </row>
    <row r="56593" spans="21:42" ht="15" customHeight="1" x14ac:dyDescent="0.25">
      <c r="U56593" s="104"/>
      <c r="AB56593" s="104"/>
      <c r="AC56593" s="104"/>
      <c r="AF56593" s="104"/>
      <c r="AG56593" s="104"/>
      <c r="AK56593" s="104"/>
      <c r="AL56593" s="104"/>
      <c r="AO56593" s="104"/>
      <c r="AP56593" s="104"/>
    </row>
    <row r="56594" spans="21:42" ht="15" customHeight="1" x14ac:dyDescent="0.25">
      <c r="U56594" s="104"/>
      <c r="AB56594" s="104"/>
      <c r="AC56594" s="104"/>
      <c r="AF56594" s="104"/>
      <c r="AG56594" s="104"/>
      <c r="AK56594" s="104"/>
      <c r="AL56594" s="104"/>
      <c r="AO56594" s="104"/>
      <c r="AP56594" s="104"/>
    </row>
    <row r="56595" spans="21:42" ht="15" customHeight="1" x14ac:dyDescent="0.25">
      <c r="U56595" s="104"/>
      <c r="AB56595" s="104"/>
      <c r="AC56595" s="104"/>
      <c r="AF56595" s="104"/>
      <c r="AG56595" s="104"/>
      <c r="AK56595" s="104"/>
      <c r="AL56595" s="104"/>
      <c r="AO56595" s="104"/>
      <c r="AP56595" s="104"/>
    </row>
    <row r="56596" spans="21:42" ht="15" customHeight="1" x14ac:dyDescent="0.25">
      <c r="U56596" s="104"/>
      <c r="AB56596" s="104"/>
      <c r="AC56596" s="104"/>
      <c r="AF56596" s="104"/>
      <c r="AG56596" s="104"/>
      <c r="AK56596" s="104"/>
      <c r="AL56596" s="104"/>
      <c r="AO56596" s="104"/>
      <c r="AP56596" s="104"/>
    </row>
    <row r="56597" spans="21:42" ht="15" customHeight="1" x14ac:dyDescent="0.25">
      <c r="U56597" s="104"/>
      <c r="AB56597" s="104"/>
      <c r="AC56597" s="104"/>
      <c r="AF56597" s="104"/>
      <c r="AG56597" s="104"/>
      <c r="AK56597" s="104"/>
      <c r="AL56597" s="104"/>
      <c r="AO56597" s="104"/>
      <c r="AP56597" s="104"/>
    </row>
    <row r="56598" spans="21:42" ht="15" customHeight="1" x14ac:dyDescent="0.25">
      <c r="U56598" s="104"/>
      <c r="AB56598" s="104"/>
      <c r="AC56598" s="104"/>
      <c r="AF56598" s="104"/>
      <c r="AG56598" s="104"/>
      <c r="AK56598" s="104"/>
      <c r="AL56598" s="104"/>
      <c r="AO56598" s="104"/>
      <c r="AP56598" s="104"/>
    </row>
    <row r="56599" spans="21:42" ht="15" customHeight="1" x14ac:dyDescent="0.25">
      <c r="U56599" s="104"/>
      <c r="AB56599" s="104"/>
      <c r="AC56599" s="104"/>
      <c r="AF56599" s="104"/>
      <c r="AG56599" s="104"/>
      <c r="AK56599" s="104"/>
      <c r="AL56599" s="104"/>
      <c r="AO56599" s="104"/>
      <c r="AP56599" s="104"/>
    </row>
    <row r="56600" spans="21:42" ht="15" customHeight="1" x14ac:dyDescent="0.25">
      <c r="U56600" s="104"/>
      <c r="AB56600" s="104"/>
      <c r="AC56600" s="104"/>
      <c r="AF56600" s="104"/>
      <c r="AG56600" s="104"/>
      <c r="AK56600" s="104"/>
      <c r="AL56600" s="104"/>
      <c r="AO56600" s="104"/>
      <c r="AP56600" s="104"/>
    </row>
    <row r="56601" spans="21:42" ht="15" customHeight="1" x14ac:dyDescent="0.25">
      <c r="U56601" s="104"/>
      <c r="AB56601" s="104"/>
      <c r="AC56601" s="104"/>
      <c r="AF56601" s="104"/>
      <c r="AG56601" s="104"/>
      <c r="AK56601" s="104"/>
      <c r="AL56601" s="104"/>
      <c r="AO56601" s="104"/>
      <c r="AP56601" s="104"/>
    </row>
    <row r="56602" spans="21:42" ht="15" customHeight="1" x14ac:dyDescent="0.25">
      <c r="U56602" s="104"/>
      <c r="AB56602" s="104"/>
      <c r="AC56602" s="104"/>
      <c r="AF56602" s="104"/>
      <c r="AG56602" s="104"/>
      <c r="AK56602" s="104"/>
      <c r="AL56602" s="104"/>
      <c r="AO56602" s="104"/>
      <c r="AP56602" s="104"/>
    </row>
    <row r="56603" spans="21:42" ht="15" customHeight="1" x14ac:dyDescent="0.25">
      <c r="U56603" s="104"/>
      <c r="AB56603" s="104"/>
      <c r="AC56603" s="104"/>
      <c r="AF56603" s="104"/>
      <c r="AG56603" s="104"/>
      <c r="AK56603" s="104"/>
      <c r="AL56603" s="104"/>
      <c r="AO56603" s="104"/>
      <c r="AP56603" s="104"/>
    </row>
    <row r="56604" spans="21:42" ht="15" customHeight="1" x14ac:dyDescent="0.25">
      <c r="U56604" s="104"/>
      <c r="AB56604" s="104"/>
      <c r="AC56604" s="104"/>
      <c r="AF56604" s="104"/>
      <c r="AG56604" s="104"/>
      <c r="AK56604" s="104"/>
      <c r="AL56604" s="104"/>
      <c r="AO56604" s="104"/>
      <c r="AP56604" s="104"/>
    </row>
    <row r="56605" spans="21:42" ht="15" customHeight="1" x14ac:dyDescent="0.25">
      <c r="U56605" s="104"/>
      <c r="AB56605" s="104"/>
      <c r="AC56605" s="104"/>
      <c r="AF56605" s="104"/>
      <c r="AG56605" s="104"/>
      <c r="AK56605" s="104"/>
      <c r="AL56605" s="104"/>
      <c r="AO56605" s="104"/>
      <c r="AP56605" s="104"/>
    </row>
    <row r="56606" spans="21:42" ht="15" customHeight="1" x14ac:dyDescent="0.25">
      <c r="U56606" s="104"/>
      <c r="AB56606" s="104"/>
      <c r="AC56606" s="104"/>
      <c r="AF56606" s="104"/>
      <c r="AG56606" s="104"/>
      <c r="AK56606" s="104"/>
      <c r="AL56606" s="104"/>
      <c r="AO56606" s="104"/>
      <c r="AP56606" s="104"/>
    </row>
    <row r="56607" spans="21:42" ht="15" customHeight="1" x14ac:dyDescent="0.25">
      <c r="U56607" s="104"/>
      <c r="AB56607" s="104"/>
      <c r="AC56607" s="104"/>
      <c r="AF56607" s="104"/>
      <c r="AG56607" s="104"/>
      <c r="AK56607" s="104"/>
      <c r="AL56607" s="104"/>
      <c r="AO56607" s="104"/>
      <c r="AP56607" s="104"/>
    </row>
    <row r="56608" spans="21:42" ht="15" customHeight="1" x14ac:dyDescent="0.25">
      <c r="U56608" s="104"/>
      <c r="AB56608" s="104"/>
      <c r="AC56608" s="104"/>
      <c r="AF56608" s="104"/>
      <c r="AG56608" s="104"/>
      <c r="AK56608" s="104"/>
      <c r="AL56608" s="104"/>
      <c r="AO56608" s="104"/>
      <c r="AP56608" s="104"/>
    </row>
    <row r="56609" spans="21:42" ht="15" customHeight="1" x14ac:dyDescent="0.25">
      <c r="U56609" s="104"/>
      <c r="AB56609" s="104"/>
      <c r="AC56609" s="104"/>
      <c r="AF56609" s="104"/>
      <c r="AG56609" s="104"/>
      <c r="AK56609" s="104"/>
      <c r="AL56609" s="104"/>
      <c r="AO56609" s="104"/>
      <c r="AP56609" s="104"/>
    </row>
    <row r="56610" spans="21:42" ht="15" customHeight="1" x14ac:dyDescent="0.25">
      <c r="U56610" s="104"/>
      <c r="AB56610" s="104"/>
      <c r="AC56610" s="104"/>
      <c r="AF56610" s="104"/>
      <c r="AG56610" s="104"/>
      <c r="AK56610" s="104"/>
      <c r="AL56610" s="104"/>
      <c r="AO56610" s="104"/>
      <c r="AP56610" s="104"/>
    </row>
    <row r="56611" spans="21:42" ht="15" customHeight="1" x14ac:dyDescent="0.25">
      <c r="U56611" s="104"/>
      <c r="AB56611" s="104"/>
      <c r="AC56611" s="104"/>
      <c r="AF56611" s="104"/>
      <c r="AG56611" s="104"/>
      <c r="AK56611" s="104"/>
      <c r="AL56611" s="104"/>
      <c r="AO56611" s="104"/>
      <c r="AP56611" s="104"/>
    </row>
    <row r="56612" spans="21:42" ht="15" customHeight="1" x14ac:dyDescent="0.25">
      <c r="U56612" s="104"/>
      <c r="AB56612" s="104"/>
      <c r="AC56612" s="104"/>
      <c r="AF56612" s="104"/>
      <c r="AG56612" s="104"/>
      <c r="AK56612" s="104"/>
      <c r="AL56612" s="104"/>
      <c r="AO56612" s="104"/>
      <c r="AP56612" s="104"/>
    </row>
    <row r="56613" spans="21:42" ht="15" customHeight="1" x14ac:dyDescent="0.25">
      <c r="U56613" s="104"/>
      <c r="AB56613" s="104"/>
      <c r="AC56613" s="104"/>
      <c r="AF56613" s="104"/>
      <c r="AG56613" s="104"/>
      <c r="AK56613" s="104"/>
      <c r="AL56613" s="104"/>
      <c r="AO56613" s="104"/>
      <c r="AP56613" s="104"/>
    </row>
    <row r="56614" spans="21:42" ht="15" customHeight="1" x14ac:dyDescent="0.25">
      <c r="U56614" s="104"/>
      <c r="AB56614" s="104"/>
      <c r="AC56614" s="104"/>
      <c r="AF56614" s="104"/>
      <c r="AG56614" s="104"/>
      <c r="AK56614" s="104"/>
      <c r="AL56614" s="104"/>
      <c r="AO56614" s="104"/>
      <c r="AP56614" s="104"/>
    </row>
    <row r="56615" spans="21:42" ht="15" customHeight="1" x14ac:dyDescent="0.25">
      <c r="U56615" s="104"/>
      <c r="AB56615" s="104"/>
      <c r="AC56615" s="104"/>
      <c r="AF56615" s="104"/>
      <c r="AG56615" s="104"/>
      <c r="AK56615" s="104"/>
      <c r="AL56615" s="104"/>
      <c r="AO56615" s="104"/>
      <c r="AP56615" s="104"/>
    </row>
    <row r="56616" spans="21:42" ht="15" customHeight="1" x14ac:dyDescent="0.25">
      <c r="U56616" s="104"/>
      <c r="AB56616" s="104"/>
      <c r="AC56616" s="104"/>
      <c r="AF56616" s="104"/>
      <c r="AG56616" s="104"/>
      <c r="AK56616" s="104"/>
      <c r="AL56616" s="104"/>
      <c r="AO56616" s="104"/>
      <c r="AP56616" s="104"/>
    </row>
    <row r="56617" spans="21:42" ht="15" customHeight="1" x14ac:dyDescent="0.25">
      <c r="U56617" s="104"/>
      <c r="AB56617" s="104"/>
      <c r="AC56617" s="104"/>
      <c r="AF56617" s="104"/>
      <c r="AG56617" s="104"/>
      <c r="AK56617" s="104"/>
      <c r="AL56617" s="104"/>
      <c r="AO56617" s="104"/>
      <c r="AP56617" s="104"/>
    </row>
    <row r="56618" spans="21:42" ht="15" customHeight="1" x14ac:dyDescent="0.25">
      <c r="U56618" s="104"/>
      <c r="AB56618" s="104"/>
      <c r="AC56618" s="104"/>
      <c r="AF56618" s="104"/>
      <c r="AG56618" s="104"/>
      <c r="AK56618" s="104"/>
      <c r="AL56618" s="104"/>
      <c r="AO56618" s="104"/>
      <c r="AP56618" s="104"/>
    </row>
    <row r="56619" spans="21:42" ht="15" customHeight="1" x14ac:dyDescent="0.25">
      <c r="U56619" s="104"/>
      <c r="AB56619" s="104"/>
      <c r="AC56619" s="104"/>
      <c r="AF56619" s="104"/>
      <c r="AG56619" s="104"/>
      <c r="AK56619" s="104"/>
      <c r="AL56619" s="104"/>
      <c r="AO56619" s="104"/>
      <c r="AP56619" s="104"/>
    </row>
    <row r="56620" spans="21:42" ht="15" customHeight="1" x14ac:dyDescent="0.25">
      <c r="U56620" s="104"/>
      <c r="AB56620" s="104"/>
      <c r="AC56620" s="104"/>
      <c r="AF56620" s="104"/>
      <c r="AG56620" s="104"/>
      <c r="AK56620" s="104"/>
      <c r="AL56620" s="104"/>
      <c r="AO56620" s="104"/>
      <c r="AP56620" s="104"/>
    </row>
    <row r="56621" spans="21:42" ht="15" customHeight="1" x14ac:dyDescent="0.25">
      <c r="U56621" s="104"/>
      <c r="AB56621" s="104"/>
      <c r="AC56621" s="104"/>
      <c r="AF56621" s="104"/>
      <c r="AG56621" s="104"/>
      <c r="AK56621" s="104"/>
      <c r="AL56621" s="104"/>
      <c r="AO56621" s="104"/>
      <c r="AP56621" s="104"/>
    </row>
    <row r="56622" spans="21:42" ht="15" customHeight="1" x14ac:dyDescent="0.25">
      <c r="U56622" s="104"/>
      <c r="AB56622" s="104"/>
      <c r="AC56622" s="104"/>
      <c r="AF56622" s="104"/>
      <c r="AG56622" s="104"/>
      <c r="AK56622" s="104"/>
      <c r="AL56622" s="104"/>
      <c r="AO56622" s="104"/>
      <c r="AP56622" s="104"/>
    </row>
    <row r="56623" spans="21:42" ht="15" customHeight="1" x14ac:dyDescent="0.25">
      <c r="U56623" s="104"/>
      <c r="AB56623" s="104"/>
      <c r="AC56623" s="104"/>
      <c r="AF56623" s="104"/>
      <c r="AG56623" s="104"/>
      <c r="AK56623" s="104"/>
      <c r="AL56623" s="104"/>
      <c r="AO56623" s="104"/>
      <c r="AP56623" s="104"/>
    </row>
    <row r="56624" spans="21:42" ht="15" customHeight="1" x14ac:dyDescent="0.25">
      <c r="U56624" s="104"/>
      <c r="AB56624" s="104"/>
      <c r="AC56624" s="104"/>
      <c r="AF56624" s="104"/>
      <c r="AG56624" s="104"/>
      <c r="AK56624" s="104"/>
      <c r="AL56624" s="104"/>
      <c r="AO56624" s="104"/>
      <c r="AP56624" s="104"/>
    </row>
    <row r="56625" spans="21:42" ht="15" customHeight="1" x14ac:dyDescent="0.25">
      <c r="U56625" s="104"/>
      <c r="AB56625" s="104"/>
      <c r="AC56625" s="104"/>
      <c r="AF56625" s="104"/>
      <c r="AG56625" s="104"/>
      <c r="AK56625" s="104"/>
      <c r="AL56625" s="104"/>
      <c r="AO56625" s="104"/>
      <c r="AP56625" s="104"/>
    </row>
    <row r="56626" spans="21:42" ht="15" customHeight="1" x14ac:dyDescent="0.25">
      <c r="U56626" s="104"/>
      <c r="AB56626" s="104"/>
      <c r="AC56626" s="104"/>
      <c r="AF56626" s="104"/>
      <c r="AG56626" s="104"/>
      <c r="AK56626" s="104"/>
      <c r="AL56626" s="104"/>
      <c r="AO56626" s="104"/>
      <c r="AP56626" s="104"/>
    </row>
    <row r="56627" spans="21:42" ht="15" customHeight="1" x14ac:dyDescent="0.25">
      <c r="U56627" s="104"/>
      <c r="AB56627" s="104"/>
      <c r="AC56627" s="104"/>
      <c r="AF56627" s="104"/>
      <c r="AG56627" s="104"/>
      <c r="AK56627" s="104"/>
      <c r="AL56627" s="104"/>
      <c r="AO56627" s="104"/>
      <c r="AP56627" s="104"/>
    </row>
    <row r="56628" spans="21:42" ht="15" customHeight="1" x14ac:dyDescent="0.25">
      <c r="U56628" s="104"/>
      <c r="AB56628" s="104"/>
      <c r="AC56628" s="104"/>
      <c r="AF56628" s="104"/>
      <c r="AG56628" s="104"/>
      <c r="AK56628" s="104"/>
      <c r="AL56628" s="104"/>
      <c r="AO56628" s="104"/>
      <c r="AP56628" s="104"/>
    </row>
    <row r="56629" spans="21:42" ht="15" customHeight="1" x14ac:dyDescent="0.25">
      <c r="U56629" s="104"/>
      <c r="AB56629" s="104"/>
      <c r="AC56629" s="104"/>
      <c r="AF56629" s="104"/>
      <c r="AG56629" s="104"/>
      <c r="AK56629" s="104"/>
      <c r="AL56629" s="104"/>
      <c r="AO56629" s="104"/>
      <c r="AP56629" s="104"/>
    </row>
    <row r="56630" spans="21:42" ht="15" customHeight="1" x14ac:dyDescent="0.25">
      <c r="U56630" s="104"/>
      <c r="AB56630" s="104"/>
      <c r="AC56630" s="104"/>
      <c r="AF56630" s="104"/>
      <c r="AG56630" s="104"/>
      <c r="AK56630" s="104"/>
      <c r="AL56630" s="104"/>
      <c r="AO56630" s="104"/>
      <c r="AP56630" s="104"/>
    </row>
    <row r="56631" spans="21:42" ht="15" customHeight="1" x14ac:dyDescent="0.25">
      <c r="U56631" s="104"/>
      <c r="AB56631" s="104"/>
      <c r="AC56631" s="104"/>
      <c r="AF56631" s="104"/>
      <c r="AG56631" s="104"/>
      <c r="AK56631" s="104"/>
      <c r="AL56631" s="104"/>
      <c r="AO56631" s="104"/>
      <c r="AP56631" s="104"/>
    </row>
    <row r="56632" spans="21:42" ht="15" customHeight="1" x14ac:dyDescent="0.25">
      <c r="U56632" s="104"/>
      <c r="AB56632" s="104"/>
      <c r="AC56632" s="104"/>
      <c r="AF56632" s="104"/>
      <c r="AG56632" s="104"/>
      <c r="AK56632" s="104"/>
      <c r="AL56632" s="104"/>
      <c r="AO56632" s="104"/>
      <c r="AP56632" s="104"/>
    </row>
    <row r="56633" spans="21:42" ht="15" customHeight="1" x14ac:dyDescent="0.25">
      <c r="U56633" s="104"/>
      <c r="AB56633" s="104"/>
      <c r="AC56633" s="104"/>
      <c r="AF56633" s="104"/>
      <c r="AG56633" s="104"/>
      <c r="AK56633" s="104"/>
      <c r="AL56633" s="104"/>
      <c r="AO56633" s="104"/>
      <c r="AP56633" s="104"/>
    </row>
    <row r="56634" spans="21:42" ht="15" customHeight="1" x14ac:dyDescent="0.25">
      <c r="U56634" s="104"/>
      <c r="AB56634" s="104"/>
      <c r="AC56634" s="104"/>
      <c r="AF56634" s="104"/>
      <c r="AG56634" s="104"/>
      <c r="AK56634" s="104"/>
      <c r="AL56634" s="104"/>
      <c r="AO56634" s="104"/>
      <c r="AP56634" s="104"/>
    </row>
    <row r="56635" spans="21:42" ht="15" customHeight="1" x14ac:dyDescent="0.25">
      <c r="U56635" s="104"/>
      <c r="AB56635" s="104"/>
      <c r="AC56635" s="104"/>
      <c r="AF56635" s="104"/>
      <c r="AG56635" s="104"/>
      <c r="AK56635" s="104"/>
      <c r="AL56635" s="104"/>
      <c r="AO56635" s="104"/>
      <c r="AP56635" s="104"/>
    </row>
    <row r="56636" spans="21:42" ht="15" customHeight="1" x14ac:dyDescent="0.25">
      <c r="U56636" s="104"/>
      <c r="AB56636" s="104"/>
      <c r="AC56636" s="104"/>
      <c r="AF56636" s="104"/>
      <c r="AG56636" s="104"/>
      <c r="AK56636" s="104"/>
      <c r="AL56636" s="104"/>
      <c r="AO56636" s="104"/>
      <c r="AP56636" s="104"/>
    </row>
    <row r="56637" spans="21:42" ht="15" customHeight="1" x14ac:dyDescent="0.25">
      <c r="U56637" s="104"/>
      <c r="AB56637" s="104"/>
      <c r="AC56637" s="104"/>
      <c r="AF56637" s="104"/>
      <c r="AG56637" s="104"/>
      <c r="AK56637" s="104"/>
      <c r="AL56637" s="104"/>
      <c r="AO56637" s="104"/>
      <c r="AP56637" s="104"/>
    </row>
    <row r="56638" spans="21:42" ht="15" customHeight="1" x14ac:dyDescent="0.25">
      <c r="U56638" s="104"/>
      <c r="AB56638" s="104"/>
      <c r="AC56638" s="104"/>
      <c r="AF56638" s="104"/>
      <c r="AG56638" s="104"/>
      <c r="AK56638" s="104"/>
      <c r="AL56638" s="104"/>
      <c r="AO56638" s="104"/>
      <c r="AP56638" s="104"/>
    </row>
    <row r="56639" spans="21:42" ht="15" customHeight="1" x14ac:dyDescent="0.25">
      <c r="U56639" s="104"/>
      <c r="AB56639" s="104"/>
      <c r="AC56639" s="104"/>
      <c r="AF56639" s="104"/>
      <c r="AG56639" s="104"/>
      <c r="AK56639" s="104"/>
      <c r="AL56639" s="104"/>
      <c r="AO56639" s="104"/>
      <c r="AP56639" s="104"/>
    </row>
    <row r="56640" spans="21:42" ht="15" customHeight="1" x14ac:dyDescent="0.25">
      <c r="U56640" s="104"/>
      <c r="AB56640" s="104"/>
      <c r="AC56640" s="104"/>
      <c r="AF56640" s="104"/>
      <c r="AG56640" s="104"/>
      <c r="AK56640" s="104"/>
      <c r="AL56640" s="104"/>
      <c r="AO56640" s="104"/>
      <c r="AP56640" s="104"/>
    </row>
    <row r="56641" spans="21:42" ht="15" customHeight="1" x14ac:dyDescent="0.25">
      <c r="U56641" s="104"/>
      <c r="AB56641" s="104"/>
      <c r="AC56641" s="104"/>
      <c r="AF56641" s="104"/>
      <c r="AG56641" s="104"/>
      <c r="AK56641" s="104"/>
      <c r="AL56641" s="104"/>
      <c r="AO56641" s="104"/>
      <c r="AP56641" s="104"/>
    </row>
    <row r="56642" spans="21:42" ht="15" customHeight="1" x14ac:dyDescent="0.25">
      <c r="U56642" s="104"/>
      <c r="AB56642" s="104"/>
      <c r="AC56642" s="104"/>
      <c r="AF56642" s="104"/>
      <c r="AG56642" s="104"/>
      <c r="AK56642" s="104"/>
      <c r="AL56642" s="104"/>
      <c r="AO56642" s="104"/>
      <c r="AP56642" s="104"/>
    </row>
    <row r="56643" spans="21:42" ht="15" customHeight="1" x14ac:dyDescent="0.25">
      <c r="U56643" s="104"/>
      <c r="AB56643" s="104"/>
      <c r="AC56643" s="104"/>
      <c r="AF56643" s="104"/>
      <c r="AG56643" s="104"/>
      <c r="AK56643" s="104"/>
      <c r="AL56643" s="104"/>
      <c r="AO56643" s="104"/>
      <c r="AP56643" s="104"/>
    </row>
    <row r="56644" spans="21:42" ht="15" customHeight="1" x14ac:dyDescent="0.25">
      <c r="U56644" s="104"/>
      <c r="AB56644" s="104"/>
      <c r="AC56644" s="104"/>
      <c r="AF56644" s="104"/>
      <c r="AG56644" s="104"/>
      <c r="AK56644" s="104"/>
      <c r="AL56644" s="104"/>
      <c r="AO56644" s="104"/>
      <c r="AP56644" s="104"/>
    </row>
    <row r="56645" spans="21:42" ht="15" customHeight="1" x14ac:dyDescent="0.25">
      <c r="U56645" s="104"/>
      <c r="AB56645" s="104"/>
      <c r="AC56645" s="104"/>
      <c r="AF56645" s="104"/>
      <c r="AG56645" s="104"/>
      <c r="AK56645" s="104"/>
      <c r="AL56645" s="104"/>
      <c r="AO56645" s="104"/>
      <c r="AP56645" s="104"/>
    </row>
    <row r="56646" spans="21:42" ht="15" customHeight="1" x14ac:dyDescent="0.25">
      <c r="U56646" s="104"/>
      <c r="AB56646" s="104"/>
      <c r="AC56646" s="104"/>
      <c r="AF56646" s="104"/>
      <c r="AG56646" s="104"/>
      <c r="AK56646" s="104"/>
      <c r="AL56646" s="104"/>
      <c r="AO56646" s="104"/>
      <c r="AP56646" s="104"/>
    </row>
    <row r="56647" spans="21:42" ht="15" customHeight="1" x14ac:dyDescent="0.25">
      <c r="U56647" s="104"/>
      <c r="AB56647" s="104"/>
      <c r="AC56647" s="104"/>
      <c r="AF56647" s="104"/>
      <c r="AG56647" s="104"/>
      <c r="AK56647" s="104"/>
      <c r="AL56647" s="104"/>
      <c r="AO56647" s="104"/>
      <c r="AP56647" s="104"/>
    </row>
    <row r="56648" spans="21:42" ht="15" customHeight="1" x14ac:dyDescent="0.25">
      <c r="U56648" s="104"/>
      <c r="AB56648" s="104"/>
      <c r="AC56648" s="104"/>
      <c r="AF56648" s="104"/>
      <c r="AG56648" s="104"/>
      <c r="AK56648" s="104"/>
      <c r="AL56648" s="104"/>
      <c r="AO56648" s="104"/>
      <c r="AP56648" s="104"/>
    </row>
    <row r="56649" spans="21:42" ht="15" customHeight="1" x14ac:dyDescent="0.25">
      <c r="U56649" s="104"/>
      <c r="AB56649" s="104"/>
      <c r="AC56649" s="104"/>
      <c r="AF56649" s="104"/>
      <c r="AG56649" s="104"/>
      <c r="AK56649" s="104"/>
      <c r="AL56649" s="104"/>
      <c r="AO56649" s="104"/>
      <c r="AP56649" s="104"/>
    </row>
    <row r="56650" spans="21:42" ht="15" customHeight="1" x14ac:dyDescent="0.25">
      <c r="U56650" s="104"/>
      <c r="AB56650" s="104"/>
      <c r="AC56650" s="104"/>
      <c r="AF56650" s="104"/>
      <c r="AG56650" s="104"/>
      <c r="AK56650" s="104"/>
      <c r="AL56650" s="104"/>
      <c r="AO56650" s="104"/>
      <c r="AP56650" s="104"/>
    </row>
    <row r="56651" spans="21:42" ht="15" customHeight="1" x14ac:dyDescent="0.25">
      <c r="U56651" s="104"/>
      <c r="AB56651" s="104"/>
      <c r="AC56651" s="104"/>
      <c r="AF56651" s="104"/>
      <c r="AG56651" s="104"/>
      <c r="AK56651" s="104"/>
      <c r="AL56651" s="104"/>
      <c r="AO56651" s="104"/>
      <c r="AP56651" s="104"/>
    </row>
    <row r="56652" spans="21:42" ht="15" customHeight="1" x14ac:dyDescent="0.25">
      <c r="U56652" s="104"/>
      <c r="AB56652" s="104"/>
      <c r="AC56652" s="104"/>
      <c r="AF56652" s="104"/>
      <c r="AG56652" s="104"/>
      <c r="AK56652" s="104"/>
      <c r="AL56652" s="104"/>
      <c r="AO56652" s="104"/>
      <c r="AP56652" s="104"/>
    </row>
    <row r="56653" spans="21:42" ht="15" customHeight="1" x14ac:dyDescent="0.25">
      <c r="U56653" s="104"/>
      <c r="AB56653" s="104"/>
      <c r="AC56653" s="104"/>
      <c r="AF56653" s="104"/>
      <c r="AG56653" s="104"/>
      <c r="AK56653" s="104"/>
      <c r="AL56653" s="104"/>
      <c r="AO56653" s="104"/>
      <c r="AP56653" s="104"/>
    </row>
    <row r="56654" spans="21:42" ht="15" customHeight="1" x14ac:dyDescent="0.25">
      <c r="U56654" s="104"/>
      <c r="AB56654" s="104"/>
      <c r="AC56654" s="104"/>
      <c r="AF56654" s="104"/>
      <c r="AG56654" s="104"/>
      <c r="AK56654" s="104"/>
      <c r="AL56654" s="104"/>
      <c r="AO56654" s="104"/>
      <c r="AP56654" s="104"/>
    </row>
    <row r="56655" spans="21:42" ht="15" customHeight="1" x14ac:dyDescent="0.25">
      <c r="U56655" s="104"/>
      <c r="AB56655" s="104"/>
      <c r="AC56655" s="104"/>
      <c r="AF56655" s="104"/>
      <c r="AG56655" s="104"/>
      <c r="AK56655" s="104"/>
      <c r="AL56655" s="104"/>
      <c r="AO56655" s="104"/>
      <c r="AP56655" s="104"/>
    </row>
    <row r="56656" spans="21:42" ht="15" customHeight="1" x14ac:dyDescent="0.25">
      <c r="U56656" s="104"/>
      <c r="AB56656" s="104"/>
      <c r="AC56656" s="104"/>
      <c r="AF56656" s="104"/>
      <c r="AG56656" s="104"/>
      <c r="AK56656" s="104"/>
      <c r="AL56656" s="104"/>
      <c r="AO56656" s="104"/>
      <c r="AP56656" s="104"/>
    </row>
    <row r="56657" spans="21:42" ht="15" customHeight="1" x14ac:dyDescent="0.25">
      <c r="U56657" s="104"/>
      <c r="AB56657" s="104"/>
      <c r="AC56657" s="104"/>
      <c r="AF56657" s="104"/>
      <c r="AG56657" s="104"/>
      <c r="AK56657" s="104"/>
      <c r="AL56657" s="104"/>
      <c r="AO56657" s="104"/>
      <c r="AP56657" s="104"/>
    </row>
    <row r="56658" spans="21:42" ht="15" customHeight="1" x14ac:dyDescent="0.25">
      <c r="U56658" s="104"/>
      <c r="AB56658" s="104"/>
      <c r="AC56658" s="104"/>
      <c r="AF56658" s="104"/>
      <c r="AG56658" s="104"/>
      <c r="AK56658" s="104"/>
      <c r="AL56658" s="104"/>
      <c r="AO56658" s="104"/>
      <c r="AP56658" s="104"/>
    </row>
    <row r="56659" spans="21:42" ht="15" customHeight="1" x14ac:dyDescent="0.25">
      <c r="U56659" s="104"/>
      <c r="AB56659" s="104"/>
      <c r="AC56659" s="104"/>
      <c r="AF56659" s="104"/>
      <c r="AG56659" s="104"/>
      <c r="AK56659" s="104"/>
      <c r="AL56659" s="104"/>
      <c r="AO56659" s="104"/>
      <c r="AP56659" s="104"/>
    </row>
    <row r="56660" spans="21:42" ht="15" customHeight="1" x14ac:dyDescent="0.25">
      <c r="U56660" s="104"/>
      <c r="AB56660" s="104"/>
      <c r="AC56660" s="104"/>
      <c r="AF56660" s="104"/>
      <c r="AG56660" s="104"/>
      <c r="AK56660" s="104"/>
      <c r="AL56660" s="104"/>
      <c r="AO56660" s="104"/>
      <c r="AP56660" s="104"/>
    </row>
    <row r="56661" spans="21:42" ht="15" customHeight="1" x14ac:dyDescent="0.25">
      <c r="U56661" s="104"/>
      <c r="AB56661" s="104"/>
      <c r="AC56661" s="104"/>
      <c r="AF56661" s="104"/>
      <c r="AG56661" s="104"/>
      <c r="AK56661" s="104"/>
      <c r="AL56661" s="104"/>
      <c r="AO56661" s="104"/>
      <c r="AP56661" s="104"/>
    </row>
    <row r="56662" spans="21:42" ht="15" customHeight="1" x14ac:dyDescent="0.25">
      <c r="U56662" s="104"/>
      <c r="AB56662" s="104"/>
      <c r="AC56662" s="104"/>
      <c r="AF56662" s="104"/>
      <c r="AG56662" s="104"/>
      <c r="AK56662" s="104"/>
      <c r="AL56662" s="104"/>
      <c r="AO56662" s="104"/>
      <c r="AP56662" s="104"/>
    </row>
    <row r="56663" spans="21:42" ht="15" customHeight="1" x14ac:dyDescent="0.25">
      <c r="U56663" s="104"/>
      <c r="AB56663" s="104"/>
      <c r="AC56663" s="104"/>
      <c r="AF56663" s="104"/>
      <c r="AG56663" s="104"/>
      <c r="AK56663" s="104"/>
      <c r="AL56663" s="104"/>
      <c r="AO56663" s="104"/>
      <c r="AP56663" s="104"/>
    </row>
    <row r="56664" spans="21:42" ht="15" customHeight="1" x14ac:dyDescent="0.25">
      <c r="U56664" s="104"/>
      <c r="AB56664" s="104"/>
      <c r="AC56664" s="104"/>
      <c r="AF56664" s="104"/>
      <c r="AG56664" s="104"/>
      <c r="AK56664" s="104"/>
      <c r="AL56664" s="104"/>
      <c r="AO56664" s="104"/>
      <c r="AP56664" s="104"/>
    </row>
    <row r="56665" spans="21:42" ht="15" customHeight="1" x14ac:dyDescent="0.25">
      <c r="U56665" s="104"/>
      <c r="AB56665" s="104"/>
      <c r="AC56665" s="104"/>
      <c r="AF56665" s="104"/>
      <c r="AG56665" s="104"/>
      <c r="AK56665" s="104"/>
      <c r="AL56665" s="104"/>
      <c r="AO56665" s="104"/>
      <c r="AP56665" s="104"/>
    </row>
    <row r="56666" spans="21:42" ht="15" customHeight="1" x14ac:dyDescent="0.25">
      <c r="U56666" s="104"/>
      <c r="AB56666" s="104"/>
      <c r="AC56666" s="104"/>
      <c r="AF56666" s="104"/>
      <c r="AG56666" s="104"/>
      <c r="AK56666" s="104"/>
      <c r="AL56666" s="104"/>
      <c r="AO56666" s="104"/>
      <c r="AP56666" s="104"/>
    </row>
    <row r="56667" spans="21:42" ht="15" customHeight="1" x14ac:dyDescent="0.25">
      <c r="U56667" s="104"/>
      <c r="AB56667" s="104"/>
      <c r="AC56667" s="104"/>
      <c r="AF56667" s="104"/>
      <c r="AG56667" s="104"/>
      <c r="AK56667" s="104"/>
      <c r="AL56667" s="104"/>
      <c r="AO56667" s="104"/>
      <c r="AP56667" s="104"/>
    </row>
    <row r="56668" spans="21:42" ht="15" customHeight="1" x14ac:dyDescent="0.25">
      <c r="U56668" s="104"/>
      <c r="AB56668" s="104"/>
      <c r="AC56668" s="104"/>
      <c r="AF56668" s="104"/>
      <c r="AG56668" s="104"/>
      <c r="AK56668" s="104"/>
      <c r="AL56668" s="104"/>
      <c r="AO56668" s="104"/>
      <c r="AP56668" s="104"/>
    </row>
    <row r="56669" spans="21:42" ht="15" customHeight="1" x14ac:dyDescent="0.25">
      <c r="U56669" s="104"/>
      <c r="AB56669" s="104"/>
      <c r="AC56669" s="104"/>
      <c r="AF56669" s="104"/>
      <c r="AG56669" s="104"/>
      <c r="AK56669" s="104"/>
      <c r="AL56669" s="104"/>
      <c r="AO56669" s="104"/>
      <c r="AP56669" s="104"/>
    </row>
    <row r="56670" spans="21:42" ht="15" customHeight="1" x14ac:dyDescent="0.25">
      <c r="U56670" s="104"/>
      <c r="AB56670" s="104"/>
      <c r="AC56670" s="104"/>
      <c r="AF56670" s="104"/>
      <c r="AG56670" s="104"/>
      <c r="AK56670" s="104"/>
      <c r="AL56670" s="104"/>
      <c r="AO56670" s="104"/>
      <c r="AP56670" s="104"/>
    </row>
    <row r="56671" spans="21:42" ht="15" customHeight="1" x14ac:dyDescent="0.25">
      <c r="U56671" s="104"/>
      <c r="AB56671" s="104"/>
      <c r="AC56671" s="104"/>
      <c r="AF56671" s="104"/>
      <c r="AG56671" s="104"/>
      <c r="AK56671" s="104"/>
      <c r="AL56671" s="104"/>
      <c r="AO56671" s="104"/>
      <c r="AP56671" s="104"/>
    </row>
    <row r="56672" spans="21:42" ht="15" customHeight="1" x14ac:dyDescent="0.25">
      <c r="U56672" s="104"/>
      <c r="AB56672" s="104"/>
      <c r="AC56672" s="104"/>
      <c r="AF56672" s="104"/>
      <c r="AG56672" s="104"/>
      <c r="AK56672" s="104"/>
      <c r="AL56672" s="104"/>
      <c r="AO56672" s="104"/>
      <c r="AP56672" s="104"/>
    </row>
    <row r="56673" spans="21:42" ht="15" customHeight="1" x14ac:dyDescent="0.25">
      <c r="U56673" s="104"/>
      <c r="AB56673" s="104"/>
      <c r="AC56673" s="104"/>
      <c r="AF56673" s="104"/>
      <c r="AG56673" s="104"/>
      <c r="AK56673" s="104"/>
      <c r="AL56673" s="104"/>
      <c r="AO56673" s="104"/>
      <c r="AP56673" s="104"/>
    </row>
    <row r="56674" spans="21:42" ht="15" customHeight="1" x14ac:dyDescent="0.25">
      <c r="U56674" s="104"/>
      <c r="AB56674" s="104"/>
      <c r="AC56674" s="104"/>
      <c r="AF56674" s="104"/>
      <c r="AG56674" s="104"/>
      <c r="AK56674" s="104"/>
      <c r="AL56674" s="104"/>
      <c r="AO56674" s="104"/>
      <c r="AP56674" s="104"/>
    </row>
    <row r="56675" spans="21:42" ht="15" customHeight="1" x14ac:dyDescent="0.25">
      <c r="U56675" s="104"/>
      <c r="AB56675" s="104"/>
      <c r="AC56675" s="104"/>
      <c r="AF56675" s="104"/>
      <c r="AG56675" s="104"/>
      <c r="AK56675" s="104"/>
      <c r="AL56675" s="104"/>
      <c r="AO56675" s="104"/>
      <c r="AP56675" s="104"/>
    </row>
    <row r="56676" spans="21:42" ht="15" customHeight="1" x14ac:dyDescent="0.25">
      <c r="U56676" s="104"/>
      <c r="AB56676" s="104"/>
      <c r="AC56676" s="104"/>
      <c r="AF56676" s="104"/>
      <c r="AG56676" s="104"/>
      <c r="AK56676" s="104"/>
      <c r="AL56676" s="104"/>
      <c r="AO56676" s="104"/>
      <c r="AP56676" s="104"/>
    </row>
    <row r="56677" spans="21:42" ht="15" customHeight="1" x14ac:dyDescent="0.25">
      <c r="U56677" s="104"/>
      <c r="AB56677" s="104"/>
      <c r="AC56677" s="104"/>
      <c r="AF56677" s="104"/>
      <c r="AG56677" s="104"/>
      <c r="AK56677" s="104"/>
      <c r="AL56677" s="104"/>
      <c r="AO56677" s="104"/>
      <c r="AP56677" s="104"/>
    </row>
    <row r="56678" spans="21:42" ht="15" customHeight="1" x14ac:dyDescent="0.25">
      <c r="U56678" s="104"/>
      <c r="AB56678" s="104"/>
      <c r="AC56678" s="104"/>
      <c r="AF56678" s="104"/>
      <c r="AG56678" s="104"/>
      <c r="AK56678" s="104"/>
      <c r="AL56678" s="104"/>
      <c r="AO56678" s="104"/>
      <c r="AP56678" s="104"/>
    </row>
    <row r="56679" spans="21:42" ht="15" customHeight="1" x14ac:dyDescent="0.25">
      <c r="U56679" s="104"/>
      <c r="AB56679" s="104"/>
      <c r="AC56679" s="104"/>
      <c r="AF56679" s="104"/>
      <c r="AG56679" s="104"/>
      <c r="AK56679" s="104"/>
      <c r="AL56679" s="104"/>
      <c r="AO56679" s="104"/>
      <c r="AP56679" s="104"/>
    </row>
    <row r="56680" spans="21:42" ht="15" customHeight="1" x14ac:dyDescent="0.25">
      <c r="U56680" s="104"/>
      <c r="AB56680" s="104"/>
      <c r="AC56680" s="104"/>
      <c r="AF56680" s="104"/>
      <c r="AG56680" s="104"/>
      <c r="AK56680" s="104"/>
      <c r="AL56680" s="104"/>
      <c r="AO56680" s="104"/>
      <c r="AP56680" s="104"/>
    </row>
    <row r="56681" spans="21:42" ht="15" customHeight="1" x14ac:dyDescent="0.25">
      <c r="U56681" s="104"/>
      <c r="AB56681" s="104"/>
      <c r="AC56681" s="104"/>
      <c r="AF56681" s="104"/>
      <c r="AG56681" s="104"/>
      <c r="AK56681" s="104"/>
      <c r="AL56681" s="104"/>
      <c r="AO56681" s="104"/>
      <c r="AP56681" s="104"/>
    </row>
    <row r="56682" spans="21:42" ht="15" customHeight="1" x14ac:dyDescent="0.25">
      <c r="U56682" s="104"/>
      <c r="AB56682" s="104"/>
      <c r="AC56682" s="104"/>
      <c r="AF56682" s="104"/>
      <c r="AG56682" s="104"/>
      <c r="AK56682" s="104"/>
      <c r="AL56682" s="104"/>
      <c r="AO56682" s="104"/>
      <c r="AP56682" s="104"/>
    </row>
    <row r="56683" spans="21:42" ht="15" customHeight="1" x14ac:dyDescent="0.25">
      <c r="U56683" s="104"/>
      <c r="AB56683" s="104"/>
      <c r="AC56683" s="104"/>
      <c r="AF56683" s="104"/>
      <c r="AG56683" s="104"/>
      <c r="AK56683" s="104"/>
      <c r="AL56683" s="104"/>
      <c r="AO56683" s="104"/>
      <c r="AP56683" s="104"/>
    </row>
    <row r="56684" spans="21:42" ht="15" customHeight="1" x14ac:dyDescent="0.25">
      <c r="U56684" s="104"/>
      <c r="AB56684" s="104"/>
      <c r="AC56684" s="104"/>
      <c r="AF56684" s="104"/>
      <c r="AG56684" s="104"/>
      <c r="AK56684" s="104"/>
      <c r="AL56684" s="104"/>
      <c r="AO56684" s="104"/>
      <c r="AP56684" s="104"/>
    </row>
    <row r="56685" spans="21:42" ht="15" customHeight="1" x14ac:dyDescent="0.25">
      <c r="U56685" s="104"/>
      <c r="AB56685" s="104"/>
      <c r="AC56685" s="104"/>
      <c r="AF56685" s="104"/>
      <c r="AG56685" s="104"/>
      <c r="AK56685" s="104"/>
      <c r="AL56685" s="104"/>
      <c r="AO56685" s="104"/>
      <c r="AP56685" s="104"/>
    </row>
    <row r="56686" spans="21:42" ht="15" customHeight="1" x14ac:dyDescent="0.25">
      <c r="U56686" s="104"/>
      <c r="AB56686" s="104"/>
      <c r="AC56686" s="104"/>
      <c r="AF56686" s="104"/>
      <c r="AG56686" s="104"/>
      <c r="AK56686" s="104"/>
      <c r="AL56686" s="104"/>
      <c r="AO56686" s="104"/>
      <c r="AP56686" s="104"/>
    </row>
    <row r="56687" spans="21:42" ht="15" customHeight="1" x14ac:dyDescent="0.25">
      <c r="U56687" s="104"/>
      <c r="AB56687" s="104"/>
      <c r="AC56687" s="104"/>
      <c r="AF56687" s="104"/>
      <c r="AG56687" s="104"/>
      <c r="AK56687" s="104"/>
      <c r="AL56687" s="104"/>
      <c r="AO56687" s="104"/>
      <c r="AP56687" s="104"/>
    </row>
    <row r="56688" spans="21:42" ht="15" customHeight="1" x14ac:dyDescent="0.25">
      <c r="U56688" s="104"/>
      <c r="AB56688" s="104"/>
      <c r="AC56688" s="104"/>
      <c r="AF56688" s="104"/>
      <c r="AG56688" s="104"/>
      <c r="AK56688" s="104"/>
      <c r="AL56688" s="104"/>
      <c r="AO56688" s="104"/>
      <c r="AP56688" s="104"/>
    </row>
    <row r="56689" spans="21:42" ht="15" customHeight="1" x14ac:dyDescent="0.25">
      <c r="U56689" s="104"/>
      <c r="AB56689" s="104"/>
      <c r="AC56689" s="104"/>
      <c r="AF56689" s="104"/>
      <c r="AG56689" s="104"/>
      <c r="AK56689" s="104"/>
      <c r="AL56689" s="104"/>
      <c r="AO56689" s="104"/>
      <c r="AP56689" s="104"/>
    </row>
    <row r="56690" spans="21:42" ht="15" customHeight="1" x14ac:dyDescent="0.25">
      <c r="U56690" s="104"/>
      <c r="AB56690" s="104"/>
      <c r="AC56690" s="104"/>
      <c r="AF56690" s="104"/>
      <c r="AG56690" s="104"/>
      <c r="AK56690" s="104"/>
      <c r="AL56690" s="104"/>
      <c r="AO56690" s="104"/>
      <c r="AP56690" s="104"/>
    </row>
    <row r="56691" spans="21:42" ht="15" customHeight="1" x14ac:dyDescent="0.25">
      <c r="U56691" s="104"/>
      <c r="AB56691" s="104"/>
      <c r="AC56691" s="104"/>
      <c r="AF56691" s="104"/>
      <c r="AG56691" s="104"/>
      <c r="AK56691" s="104"/>
      <c r="AL56691" s="104"/>
      <c r="AO56691" s="104"/>
      <c r="AP56691" s="104"/>
    </row>
    <row r="56692" spans="21:42" ht="15" customHeight="1" x14ac:dyDescent="0.25">
      <c r="U56692" s="104"/>
      <c r="AB56692" s="104"/>
      <c r="AC56692" s="104"/>
      <c r="AF56692" s="104"/>
      <c r="AG56692" s="104"/>
      <c r="AK56692" s="104"/>
      <c r="AL56692" s="104"/>
      <c r="AO56692" s="104"/>
      <c r="AP56692" s="104"/>
    </row>
    <row r="56693" spans="21:42" ht="15" customHeight="1" x14ac:dyDescent="0.25">
      <c r="U56693" s="104"/>
      <c r="AB56693" s="104"/>
      <c r="AC56693" s="104"/>
      <c r="AF56693" s="104"/>
      <c r="AG56693" s="104"/>
      <c r="AK56693" s="104"/>
      <c r="AL56693" s="104"/>
      <c r="AO56693" s="104"/>
      <c r="AP56693" s="104"/>
    </row>
    <row r="56694" spans="21:42" ht="15" customHeight="1" x14ac:dyDescent="0.25">
      <c r="U56694" s="104"/>
      <c r="AB56694" s="104"/>
      <c r="AC56694" s="104"/>
      <c r="AF56694" s="104"/>
      <c r="AG56694" s="104"/>
      <c r="AK56694" s="104"/>
      <c r="AL56694" s="104"/>
      <c r="AO56694" s="104"/>
      <c r="AP56694" s="104"/>
    </row>
    <row r="56695" spans="21:42" ht="15" customHeight="1" x14ac:dyDescent="0.25">
      <c r="U56695" s="104"/>
      <c r="AB56695" s="104"/>
      <c r="AC56695" s="104"/>
      <c r="AF56695" s="104"/>
      <c r="AG56695" s="104"/>
      <c r="AK56695" s="104"/>
      <c r="AL56695" s="104"/>
      <c r="AO56695" s="104"/>
      <c r="AP56695" s="104"/>
    </row>
    <row r="56696" spans="21:42" ht="15" customHeight="1" x14ac:dyDescent="0.25">
      <c r="U56696" s="104"/>
      <c r="AB56696" s="104"/>
      <c r="AC56696" s="104"/>
      <c r="AF56696" s="104"/>
      <c r="AG56696" s="104"/>
      <c r="AK56696" s="104"/>
      <c r="AL56696" s="104"/>
      <c r="AO56696" s="104"/>
      <c r="AP56696" s="104"/>
    </row>
    <row r="56697" spans="21:42" ht="15" customHeight="1" x14ac:dyDescent="0.25">
      <c r="U56697" s="104"/>
      <c r="AB56697" s="104"/>
      <c r="AC56697" s="104"/>
      <c r="AF56697" s="104"/>
      <c r="AG56697" s="104"/>
      <c r="AK56697" s="104"/>
      <c r="AL56697" s="104"/>
      <c r="AO56697" s="104"/>
      <c r="AP56697" s="104"/>
    </row>
    <row r="56698" spans="21:42" ht="15" customHeight="1" x14ac:dyDescent="0.25">
      <c r="U56698" s="104"/>
      <c r="AB56698" s="104"/>
      <c r="AC56698" s="104"/>
      <c r="AF56698" s="104"/>
      <c r="AG56698" s="104"/>
      <c r="AK56698" s="104"/>
      <c r="AL56698" s="104"/>
      <c r="AO56698" s="104"/>
      <c r="AP56698" s="104"/>
    </row>
    <row r="56699" spans="21:42" ht="15" customHeight="1" x14ac:dyDescent="0.25">
      <c r="U56699" s="104"/>
      <c r="AB56699" s="104"/>
      <c r="AC56699" s="104"/>
      <c r="AF56699" s="104"/>
      <c r="AG56699" s="104"/>
      <c r="AK56699" s="104"/>
      <c r="AL56699" s="104"/>
      <c r="AO56699" s="104"/>
      <c r="AP56699" s="104"/>
    </row>
    <row r="56700" spans="21:42" ht="15" customHeight="1" x14ac:dyDescent="0.25">
      <c r="U56700" s="104"/>
      <c r="AB56700" s="104"/>
      <c r="AC56700" s="104"/>
      <c r="AF56700" s="104"/>
      <c r="AG56700" s="104"/>
      <c r="AK56700" s="104"/>
      <c r="AL56700" s="104"/>
      <c r="AO56700" s="104"/>
      <c r="AP56700" s="104"/>
    </row>
    <row r="56701" spans="21:42" ht="15" customHeight="1" x14ac:dyDescent="0.25">
      <c r="U56701" s="104"/>
      <c r="AB56701" s="104"/>
      <c r="AC56701" s="104"/>
      <c r="AF56701" s="104"/>
      <c r="AG56701" s="104"/>
      <c r="AK56701" s="104"/>
      <c r="AL56701" s="104"/>
      <c r="AO56701" s="104"/>
      <c r="AP56701" s="104"/>
    </row>
    <row r="56702" spans="21:42" ht="15" customHeight="1" x14ac:dyDescent="0.25">
      <c r="U56702" s="104"/>
      <c r="AB56702" s="104"/>
      <c r="AC56702" s="104"/>
      <c r="AF56702" s="104"/>
      <c r="AG56702" s="104"/>
      <c r="AK56702" s="104"/>
      <c r="AL56702" s="104"/>
      <c r="AO56702" s="104"/>
      <c r="AP56702" s="104"/>
    </row>
    <row r="56703" spans="21:42" ht="15" customHeight="1" x14ac:dyDescent="0.25">
      <c r="U56703" s="104"/>
      <c r="AB56703" s="104"/>
      <c r="AC56703" s="104"/>
      <c r="AF56703" s="104"/>
      <c r="AG56703" s="104"/>
      <c r="AK56703" s="104"/>
      <c r="AL56703" s="104"/>
      <c r="AO56703" s="104"/>
      <c r="AP56703" s="104"/>
    </row>
    <row r="56704" spans="21:42" ht="15" customHeight="1" x14ac:dyDescent="0.25">
      <c r="U56704" s="104"/>
      <c r="AB56704" s="104"/>
      <c r="AC56704" s="104"/>
      <c r="AF56704" s="104"/>
      <c r="AG56704" s="104"/>
      <c r="AK56704" s="104"/>
      <c r="AL56704" s="104"/>
      <c r="AO56704" s="104"/>
      <c r="AP56704" s="104"/>
    </row>
    <row r="56705" spans="21:42" ht="15" customHeight="1" x14ac:dyDescent="0.25">
      <c r="U56705" s="104"/>
      <c r="AB56705" s="104"/>
      <c r="AC56705" s="104"/>
      <c r="AF56705" s="104"/>
      <c r="AG56705" s="104"/>
      <c r="AK56705" s="104"/>
      <c r="AL56705" s="104"/>
      <c r="AO56705" s="104"/>
      <c r="AP56705" s="104"/>
    </row>
    <row r="56706" spans="21:42" ht="15" customHeight="1" x14ac:dyDescent="0.25">
      <c r="U56706" s="104"/>
      <c r="AB56706" s="104"/>
      <c r="AC56706" s="104"/>
      <c r="AF56706" s="104"/>
      <c r="AG56706" s="104"/>
      <c r="AK56706" s="104"/>
      <c r="AL56706" s="104"/>
      <c r="AO56706" s="104"/>
      <c r="AP56706" s="104"/>
    </row>
    <row r="56707" spans="21:42" ht="15" customHeight="1" x14ac:dyDescent="0.25">
      <c r="U56707" s="104"/>
      <c r="AB56707" s="104"/>
      <c r="AC56707" s="104"/>
      <c r="AF56707" s="104"/>
      <c r="AG56707" s="104"/>
      <c r="AK56707" s="104"/>
      <c r="AL56707" s="104"/>
      <c r="AO56707" s="104"/>
      <c r="AP56707" s="104"/>
    </row>
    <row r="56708" spans="21:42" ht="15" customHeight="1" x14ac:dyDescent="0.25">
      <c r="U56708" s="104"/>
      <c r="AB56708" s="104"/>
      <c r="AC56708" s="104"/>
      <c r="AF56708" s="104"/>
      <c r="AG56708" s="104"/>
      <c r="AK56708" s="104"/>
      <c r="AL56708" s="104"/>
      <c r="AO56708" s="104"/>
      <c r="AP56708" s="104"/>
    </row>
    <row r="56709" spans="21:42" ht="15" customHeight="1" x14ac:dyDescent="0.25">
      <c r="U56709" s="104"/>
      <c r="AB56709" s="104"/>
      <c r="AC56709" s="104"/>
      <c r="AF56709" s="104"/>
      <c r="AG56709" s="104"/>
      <c r="AK56709" s="104"/>
      <c r="AL56709" s="104"/>
      <c r="AO56709" s="104"/>
      <c r="AP56709" s="104"/>
    </row>
    <row r="56710" spans="21:42" ht="15" customHeight="1" x14ac:dyDescent="0.25">
      <c r="U56710" s="104"/>
      <c r="AB56710" s="104"/>
      <c r="AC56710" s="104"/>
      <c r="AF56710" s="104"/>
      <c r="AG56710" s="104"/>
      <c r="AK56710" s="104"/>
      <c r="AL56710" s="104"/>
      <c r="AO56710" s="104"/>
      <c r="AP56710" s="104"/>
    </row>
    <row r="56711" spans="21:42" ht="15" customHeight="1" x14ac:dyDescent="0.25">
      <c r="U56711" s="104"/>
      <c r="AB56711" s="104"/>
      <c r="AC56711" s="104"/>
      <c r="AF56711" s="104"/>
      <c r="AG56711" s="104"/>
      <c r="AK56711" s="104"/>
      <c r="AL56711" s="104"/>
      <c r="AO56711" s="104"/>
      <c r="AP56711" s="104"/>
    </row>
    <row r="56712" spans="21:42" ht="15" customHeight="1" x14ac:dyDescent="0.25">
      <c r="U56712" s="104"/>
      <c r="AB56712" s="104"/>
      <c r="AC56712" s="104"/>
      <c r="AF56712" s="104"/>
      <c r="AG56712" s="104"/>
      <c r="AK56712" s="104"/>
      <c r="AL56712" s="104"/>
      <c r="AO56712" s="104"/>
      <c r="AP56712" s="104"/>
    </row>
    <row r="56713" spans="21:42" ht="15" customHeight="1" x14ac:dyDescent="0.25">
      <c r="U56713" s="104"/>
      <c r="AB56713" s="104"/>
      <c r="AC56713" s="104"/>
      <c r="AF56713" s="104"/>
      <c r="AG56713" s="104"/>
      <c r="AK56713" s="104"/>
      <c r="AL56713" s="104"/>
      <c r="AO56713" s="104"/>
      <c r="AP56713" s="104"/>
    </row>
    <row r="56714" spans="21:42" ht="15" customHeight="1" x14ac:dyDescent="0.25">
      <c r="U56714" s="104"/>
      <c r="AB56714" s="104"/>
      <c r="AC56714" s="104"/>
      <c r="AF56714" s="104"/>
      <c r="AG56714" s="104"/>
      <c r="AK56714" s="104"/>
      <c r="AL56714" s="104"/>
      <c r="AO56714" s="104"/>
      <c r="AP56714" s="104"/>
    </row>
    <row r="56715" spans="21:42" ht="15" customHeight="1" x14ac:dyDescent="0.25">
      <c r="U56715" s="104"/>
      <c r="AB56715" s="104"/>
      <c r="AC56715" s="104"/>
      <c r="AF56715" s="104"/>
      <c r="AG56715" s="104"/>
      <c r="AK56715" s="104"/>
      <c r="AL56715" s="104"/>
      <c r="AO56715" s="104"/>
      <c r="AP56715" s="104"/>
    </row>
    <row r="56716" spans="21:42" ht="15" customHeight="1" x14ac:dyDescent="0.25">
      <c r="U56716" s="104"/>
      <c r="AB56716" s="104"/>
      <c r="AC56716" s="104"/>
      <c r="AF56716" s="104"/>
      <c r="AG56716" s="104"/>
      <c r="AK56716" s="104"/>
      <c r="AL56716" s="104"/>
      <c r="AO56716" s="104"/>
      <c r="AP56716" s="104"/>
    </row>
    <row r="56717" spans="21:42" ht="15" customHeight="1" x14ac:dyDescent="0.25">
      <c r="U56717" s="104"/>
      <c r="AB56717" s="104"/>
      <c r="AC56717" s="104"/>
      <c r="AF56717" s="104"/>
      <c r="AG56717" s="104"/>
      <c r="AK56717" s="104"/>
      <c r="AL56717" s="104"/>
      <c r="AO56717" s="104"/>
      <c r="AP56717" s="104"/>
    </row>
    <row r="56718" spans="21:42" ht="15" customHeight="1" x14ac:dyDescent="0.25">
      <c r="U56718" s="104"/>
      <c r="AB56718" s="104"/>
      <c r="AC56718" s="104"/>
      <c r="AF56718" s="104"/>
      <c r="AG56718" s="104"/>
      <c r="AK56718" s="104"/>
      <c r="AL56718" s="104"/>
      <c r="AO56718" s="104"/>
      <c r="AP56718" s="104"/>
    </row>
    <row r="56719" spans="21:42" ht="15" customHeight="1" x14ac:dyDescent="0.25">
      <c r="U56719" s="104"/>
      <c r="AB56719" s="104"/>
      <c r="AC56719" s="104"/>
      <c r="AF56719" s="104"/>
      <c r="AG56719" s="104"/>
      <c r="AK56719" s="104"/>
      <c r="AL56719" s="104"/>
      <c r="AO56719" s="104"/>
      <c r="AP56719" s="104"/>
    </row>
    <row r="56720" spans="21:42" ht="15" customHeight="1" x14ac:dyDescent="0.25">
      <c r="U56720" s="104"/>
      <c r="AB56720" s="104"/>
      <c r="AC56720" s="104"/>
      <c r="AF56720" s="104"/>
      <c r="AG56720" s="104"/>
      <c r="AK56720" s="104"/>
      <c r="AL56720" s="104"/>
      <c r="AO56720" s="104"/>
      <c r="AP56720" s="104"/>
    </row>
    <row r="56721" spans="21:42" ht="15" customHeight="1" x14ac:dyDescent="0.25">
      <c r="U56721" s="104"/>
      <c r="AB56721" s="104"/>
      <c r="AC56721" s="104"/>
      <c r="AF56721" s="104"/>
      <c r="AG56721" s="104"/>
      <c r="AK56721" s="104"/>
      <c r="AL56721" s="104"/>
      <c r="AO56721" s="104"/>
      <c r="AP56721" s="104"/>
    </row>
    <row r="56722" spans="21:42" ht="15" customHeight="1" x14ac:dyDescent="0.25">
      <c r="U56722" s="104"/>
      <c r="AB56722" s="104"/>
      <c r="AC56722" s="104"/>
      <c r="AF56722" s="104"/>
      <c r="AG56722" s="104"/>
      <c r="AK56722" s="104"/>
      <c r="AL56722" s="104"/>
      <c r="AO56722" s="104"/>
      <c r="AP56722" s="104"/>
    </row>
    <row r="56723" spans="21:42" ht="15" customHeight="1" x14ac:dyDescent="0.25">
      <c r="U56723" s="104"/>
      <c r="AB56723" s="104"/>
      <c r="AC56723" s="104"/>
      <c r="AF56723" s="104"/>
      <c r="AG56723" s="104"/>
      <c r="AK56723" s="104"/>
      <c r="AL56723" s="104"/>
      <c r="AO56723" s="104"/>
      <c r="AP56723" s="104"/>
    </row>
    <row r="56724" spans="21:42" ht="15" customHeight="1" x14ac:dyDescent="0.25">
      <c r="U56724" s="104"/>
      <c r="AB56724" s="104"/>
      <c r="AC56724" s="104"/>
      <c r="AF56724" s="104"/>
      <c r="AG56724" s="104"/>
      <c r="AK56724" s="104"/>
      <c r="AL56724" s="104"/>
      <c r="AO56724" s="104"/>
      <c r="AP56724" s="104"/>
    </row>
    <row r="56725" spans="21:42" ht="15" customHeight="1" x14ac:dyDescent="0.25">
      <c r="U56725" s="104"/>
      <c r="AB56725" s="104"/>
      <c r="AC56725" s="104"/>
      <c r="AF56725" s="104"/>
      <c r="AG56725" s="104"/>
      <c r="AK56725" s="104"/>
      <c r="AL56725" s="104"/>
      <c r="AO56725" s="104"/>
      <c r="AP56725" s="104"/>
    </row>
    <row r="56726" spans="21:42" ht="15" customHeight="1" x14ac:dyDescent="0.25">
      <c r="U56726" s="104"/>
      <c r="AB56726" s="104"/>
      <c r="AC56726" s="104"/>
      <c r="AF56726" s="104"/>
      <c r="AG56726" s="104"/>
      <c r="AK56726" s="104"/>
      <c r="AL56726" s="104"/>
      <c r="AO56726" s="104"/>
      <c r="AP56726" s="104"/>
    </row>
    <row r="56727" spans="21:42" ht="15" customHeight="1" x14ac:dyDescent="0.25">
      <c r="U56727" s="104"/>
      <c r="AB56727" s="104"/>
      <c r="AC56727" s="104"/>
      <c r="AF56727" s="104"/>
      <c r="AG56727" s="104"/>
      <c r="AK56727" s="104"/>
      <c r="AL56727" s="104"/>
      <c r="AO56727" s="104"/>
      <c r="AP56727" s="104"/>
    </row>
    <row r="56728" spans="21:42" ht="15" customHeight="1" x14ac:dyDescent="0.25">
      <c r="U56728" s="104"/>
      <c r="AB56728" s="104"/>
      <c r="AC56728" s="104"/>
      <c r="AF56728" s="104"/>
      <c r="AG56728" s="104"/>
      <c r="AK56728" s="104"/>
      <c r="AL56728" s="104"/>
      <c r="AO56728" s="104"/>
      <c r="AP56728" s="104"/>
    </row>
    <row r="56729" spans="21:42" ht="15" customHeight="1" x14ac:dyDescent="0.25">
      <c r="U56729" s="104"/>
      <c r="AB56729" s="104"/>
      <c r="AC56729" s="104"/>
      <c r="AF56729" s="104"/>
      <c r="AG56729" s="104"/>
      <c r="AK56729" s="104"/>
      <c r="AL56729" s="104"/>
      <c r="AO56729" s="104"/>
      <c r="AP56729" s="104"/>
    </row>
    <row r="56730" spans="21:42" ht="15" customHeight="1" x14ac:dyDescent="0.25">
      <c r="U56730" s="104"/>
      <c r="AB56730" s="104"/>
      <c r="AC56730" s="104"/>
      <c r="AF56730" s="104"/>
      <c r="AG56730" s="104"/>
      <c r="AK56730" s="104"/>
      <c r="AL56730" s="104"/>
      <c r="AO56730" s="104"/>
      <c r="AP56730" s="104"/>
    </row>
    <row r="56731" spans="21:42" ht="15" customHeight="1" x14ac:dyDescent="0.25">
      <c r="U56731" s="104"/>
      <c r="AB56731" s="104"/>
      <c r="AC56731" s="104"/>
      <c r="AF56731" s="104"/>
      <c r="AG56731" s="104"/>
      <c r="AK56731" s="104"/>
      <c r="AL56731" s="104"/>
      <c r="AO56731" s="104"/>
      <c r="AP56731" s="104"/>
    </row>
    <row r="56732" spans="21:42" ht="15" customHeight="1" x14ac:dyDescent="0.25">
      <c r="U56732" s="104"/>
      <c r="AB56732" s="104"/>
      <c r="AC56732" s="104"/>
      <c r="AF56732" s="104"/>
      <c r="AG56732" s="104"/>
      <c r="AK56732" s="104"/>
      <c r="AL56732" s="104"/>
      <c r="AO56732" s="104"/>
      <c r="AP56732" s="104"/>
    </row>
    <row r="56733" spans="21:42" ht="15" customHeight="1" x14ac:dyDescent="0.25">
      <c r="U56733" s="104"/>
      <c r="AB56733" s="104"/>
      <c r="AC56733" s="104"/>
      <c r="AF56733" s="104"/>
      <c r="AG56733" s="104"/>
      <c r="AK56733" s="104"/>
      <c r="AL56733" s="104"/>
      <c r="AO56733" s="104"/>
      <c r="AP56733" s="104"/>
    </row>
    <row r="56734" spans="21:42" ht="15" customHeight="1" x14ac:dyDescent="0.25">
      <c r="U56734" s="104"/>
      <c r="AB56734" s="104"/>
      <c r="AC56734" s="104"/>
      <c r="AF56734" s="104"/>
      <c r="AG56734" s="104"/>
      <c r="AK56734" s="104"/>
      <c r="AL56734" s="104"/>
      <c r="AO56734" s="104"/>
      <c r="AP56734" s="104"/>
    </row>
    <row r="56735" spans="21:42" ht="15" customHeight="1" x14ac:dyDescent="0.25">
      <c r="U56735" s="104"/>
      <c r="AB56735" s="104"/>
      <c r="AC56735" s="104"/>
      <c r="AF56735" s="104"/>
      <c r="AG56735" s="104"/>
      <c r="AK56735" s="104"/>
      <c r="AL56735" s="104"/>
      <c r="AO56735" s="104"/>
      <c r="AP56735" s="104"/>
    </row>
    <row r="56736" spans="21:42" ht="15" customHeight="1" x14ac:dyDescent="0.25">
      <c r="U56736" s="104"/>
      <c r="AB56736" s="104"/>
      <c r="AC56736" s="104"/>
      <c r="AF56736" s="104"/>
      <c r="AG56736" s="104"/>
      <c r="AK56736" s="104"/>
      <c r="AL56736" s="104"/>
      <c r="AO56736" s="104"/>
      <c r="AP56736" s="104"/>
    </row>
    <row r="56737" spans="21:42" ht="15" customHeight="1" x14ac:dyDescent="0.25">
      <c r="U56737" s="104"/>
      <c r="AB56737" s="104"/>
      <c r="AC56737" s="104"/>
      <c r="AF56737" s="104"/>
      <c r="AG56737" s="104"/>
      <c r="AK56737" s="104"/>
      <c r="AL56737" s="104"/>
      <c r="AO56737" s="104"/>
      <c r="AP56737" s="104"/>
    </row>
    <row r="56738" spans="21:42" ht="15" customHeight="1" x14ac:dyDescent="0.25">
      <c r="U56738" s="104"/>
      <c r="AB56738" s="104"/>
      <c r="AC56738" s="104"/>
      <c r="AF56738" s="104"/>
      <c r="AG56738" s="104"/>
      <c r="AK56738" s="104"/>
      <c r="AL56738" s="104"/>
      <c r="AO56738" s="104"/>
      <c r="AP56738" s="104"/>
    </row>
    <row r="56739" spans="21:42" ht="15" customHeight="1" x14ac:dyDescent="0.25">
      <c r="U56739" s="104"/>
      <c r="AB56739" s="104"/>
      <c r="AC56739" s="104"/>
      <c r="AF56739" s="104"/>
      <c r="AG56739" s="104"/>
      <c r="AK56739" s="104"/>
      <c r="AL56739" s="104"/>
      <c r="AO56739" s="104"/>
      <c r="AP56739" s="104"/>
    </row>
    <row r="56740" spans="21:42" ht="15" customHeight="1" x14ac:dyDescent="0.25">
      <c r="U56740" s="104"/>
      <c r="AB56740" s="104"/>
      <c r="AC56740" s="104"/>
      <c r="AF56740" s="104"/>
      <c r="AG56740" s="104"/>
      <c r="AK56740" s="104"/>
      <c r="AL56740" s="104"/>
      <c r="AO56740" s="104"/>
      <c r="AP56740" s="104"/>
    </row>
    <row r="56741" spans="21:42" ht="15" customHeight="1" x14ac:dyDescent="0.25">
      <c r="U56741" s="104"/>
      <c r="AB56741" s="104"/>
      <c r="AC56741" s="104"/>
      <c r="AF56741" s="104"/>
      <c r="AG56741" s="104"/>
      <c r="AK56741" s="104"/>
      <c r="AL56741" s="104"/>
      <c r="AO56741" s="104"/>
      <c r="AP56741" s="104"/>
    </row>
    <row r="56742" spans="21:42" ht="15" customHeight="1" x14ac:dyDescent="0.25">
      <c r="U56742" s="104"/>
      <c r="AB56742" s="104"/>
      <c r="AC56742" s="104"/>
      <c r="AF56742" s="104"/>
      <c r="AG56742" s="104"/>
      <c r="AK56742" s="104"/>
      <c r="AL56742" s="104"/>
      <c r="AO56742" s="104"/>
      <c r="AP56742" s="104"/>
    </row>
    <row r="56743" spans="21:42" ht="15" customHeight="1" x14ac:dyDescent="0.25">
      <c r="U56743" s="104"/>
      <c r="AB56743" s="104"/>
      <c r="AC56743" s="104"/>
      <c r="AF56743" s="104"/>
      <c r="AG56743" s="104"/>
      <c r="AK56743" s="104"/>
      <c r="AL56743" s="104"/>
      <c r="AO56743" s="104"/>
      <c r="AP56743" s="104"/>
    </row>
    <row r="56744" spans="21:42" ht="15" customHeight="1" x14ac:dyDescent="0.25">
      <c r="U56744" s="104"/>
      <c r="AB56744" s="104"/>
      <c r="AC56744" s="104"/>
      <c r="AF56744" s="104"/>
      <c r="AG56744" s="104"/>
      <c r="AK56744" s="104"/>
      <c r="AL56744" s="104"/>
      <c r="AO56744" s="104"/>
      <c r="AP56744" s="104"/>
    </row>
    <row r="56745" spans="21:42" ht="15" customHeight="1" x14ac:dyDescent="0.25">
      <c r="U56745" s="104"/>
      <c r="AB56745" s="104"/>
      <c r="AC56745" s="104"/>
      <c r="AF56745" s="104"/>
      <c r="AG56745" s="104"/>
      <c r="AK56745" s="104"/>
      <c r="AL56745" s="104"/>
      <c r="AO56745" s="104"/>
      <c r="AP56745" s="104"/>
    </row>
    <row r="56746" spans="21:42" ht="15" customHeight="1" x14ac:dyDescent="0.25">
      <c r="U56746" s="104"/>
      <c r="AB56746" s="104"/>
      <c r="AC56746" s="104"/>
      <c r="AF56746" s="104"/>
      <c r="AG56746" s="104"/>
      <c r="AK56746" s="104"/>
      <c r="AL56746" s="104"/>
      <c r="AO56746" s="104"/>
      <c r="AP56746" s="104"/>
    </row>
    <row r="56747" spans="21:42" ht="15" customHeight="1" x14ac:dyDescent="0.25">
      <c r="U56747" s="104"/>
      <c r="AB56747" s="104"/>
      <c r="AC56747" s="104"/>
      <c r="AF56747" s="104"/>
      <c r="AG56747" s="104"/>
      <c r="AK56747" s="104"/>
      <c r="AL56747" s="104"/>
      <c r="AO56747" s="104"/>
      <c r="AP56747" s="104"/>
    </row>
    <row r="56748" spans="21:42" ht="15" customHeight="1" x14ac:dyDescent="0.25">
      <c r="U56748" s="104"/>
      <c r="AB56748" s="104"/>
      <c r="AC56748" s="104"/>
      <c r="AF56748" s="104"/>
      <c r="AG56748" s="104"/>
      <c r="AK56748" s="104"/>
      <c r="AL56748" s="104"/>
      <c r="AO56748" s="104"/>
      <c r="AP56748" s="104"/>
    </row>
    <row r="56749" spans="21:42" ht="15" customHeight="1" x14ac:dyDescent="0.25">
      <c r="U56749" s="104"/>
      <c r="AB56749" s="104"/>
      <c r="AC56749" s="104"/>
      <c r="AF56749" s="104"/>
      <c r="AG56749" s="104"/>
      <c r="AK56749" s="104"/>
      <c r="AL56749" s="104"/>
      <c r="AO56749" s="104"/>
      <c r="AP56749" s="104"/>
    </row>
    <row r="56750" spans="21:42" ht="15" customHeight="1" x14ac:dyDescent="0.25">
      <c r="U56750" s="104"/>
      <c r="AB56750" s="104"/>
      <c r="AC56750" s="104"/>
      <c r="AF56750" s="104"/>
      <c r="AG56750" s="104"/>
      <c r="AK56750" s="104"/>
      <c r="AL56750" s="104"/>
      <c r="AO56750" s="104"/>
      <c r="AP56750" s="104"/>
    </row>
    <row r="56751" spans="21:42" ht="15" customHeight="1" x14ac:dyDescent="0.25">
      <c r="U56751" s="104"/>
      <c r="AB56751" s="104"/>
      <c r="AC56751" s="104"/>
      <c r="AF56751" s="104"/>
      <c r="AG56751" s="104"/>
      <c r="AK56751" s="104"/>
      <c r="AL56751" s="104"/>
      <c r="AO56751" s="104"/>
      <c r="AP56751" s="104"/>
    </row>
    <row r="56752" spans="21:42" ht="15" customHeight="1" x14ac:dyDescent="0.25">
      <c r="U56752" s="104"/>
      <c r="AB56752" s="104"/>
      <c r="AC56752" s="104"/>
      <c r="AF56752" s="104"/>
      <c r="AG56752" s="104"/>
      <c r="AK56752" s="104"/>
      <c r="AL56752" s="104"/>
      <c r="AO56752" s="104"/>
      <c r="AP56752" s="104"/>
    </row>
    <row r="56753" spans="21:42" ht="15" customHeight="1" x14ac:dyDescent="0.25">
      <c r="U56753" s="104"/>
      <c r="AB56753" s="104"/>
      <c r="AC56753" s="104"/>
      <c r="AF56753" s="104"/>
      <c r="AG56753" s="104"/>
      <c r="AK56753" s="104"/>
      <c r="AL56753" s="104"/>
      <c r="AO56753" s="104"/>
      <c r="AP56753" s="104"/>
    </row>
    <row r="56754" spans="21:42" ht="15" customHeight="1" x14ac:dyDescent="0.25">
      <c r="U56754" s="104"/>
      <c r="AB56754" s="104"/>
      <c r="AC56754" s="104"/>
      <c r="AF56754" s="104"/>
      <c r="AG56754" s="104"/>
      <c r="AK56754" s="104"/>
      <c r="AL56754" s="104"/>
      <c r="AO56754" s="104"/>
      <c r="AP56754" s="104"/>
    </row>
    <row r="56755" spans="21:42" ht="15" customHeight="1" x14ac:dyDescent="0.25">
      <c r="U56755" s="104"/>
      <c r="AB56755" s="104"/>
      <c r="AC56755" s="104"/>
      <c r="AF56755" s="104"/>
      <c r="AG56755" s="104"/>
      <c r="AK56755" s="104"/>
      <c r="AL56755" s="104"/>
      <c r="AO56755" s="104"/>
      <c r="AP56755" s="104"/>
    </row>
    <row r="56756" spans="21:42" ht="15" customHeight="1" x14ac:dyDescent="0.25">
      <c r="U56756" s="104"/>
      <c r="AB56756" s="104"/>
      <c r="AC56756" s="104"/>
      <c r="AF56756" s="104"/>
      <c r="AG56756" s="104"/>
      <c r="AK56756" s="104"/>
      <c r="AL56756" s="104"/>
      <c r="AO56756" s="104"/>
      <c r="AP56756" s="104"/>
    </row>
    <row r="56757" spans="21:42" ht="15" customHeight="1" x14ac:dyDescent="0.25">
      <c r="U56757" s="104"/>
      <c r="AB56757" s="104"/>
      <c r="AC56757" s="104"/>
      <c r="AF56757" s="104"/>
      <c r="AG56757" s="104"/>
      <c r="AK56757" s="104"/>
      <c r="AL56757" s="104"/>
      <c r="AO56757" s="104"/>
      <c r="AP56757" s="104"/>
    </row>
    <row r="56758" spans="21:42" ht="15" customHeight="1" x14ac:dyDescent="0.25">
      <c r="U56758" s="104"/>
      <c r="AB56758" s="104"/>
      <c r="AC56758" s="104"/>
      <c r="AF56758" s="104"/>
      <c r="AG56758" s="104"/>
      <c r="AK56758" s="104"/>
      <c r="AL56758" s="104"/>
      <c r="AO56758" s="104"/>
      <c r="AP56758" s="104"/>
    </row>
    <row r="56759" spans="21:42" ht="15" customHeight="1" x14ac:dyDescent="0.25">
      <c r="U56759" s="104"/>
      <c r="AB56759" s="104"/>
      <c r="AC56759" s="104"/>
      <c r="AF56759" s="104"/>
      <c r="AG56759" s="104"/>
      <c r="AK56759" s="104"/>
      <c r="AL56759" s="104"/>
      <c r="AO56759" s="104"/>
      <c r="AP56759" s="104"/>
    </row>
    <row r="56760" spans="21:42" ht="15" customHeight="1" x14ac:dyDescent="0.25">
      <c r="U56760" s="104"/>
      <c r="AB56760" s="104"/>
      <c r="AC56760" s="104"/>
      <c r="AF56760" s="104"/>
      <c r="AG56760" s="104"/>
      <c r="AK56760" s="104"/>
      <c r="AL56760" s="104"/>
      <c r="AO56760" s="104"/>
      <c r="AP56760" s="104"/>
    </row>
    <row r="56761" spans="21:42" ht="15" customHeight="1" x14ac:dyDescent="0.25">
      <c r="U56761" s="104"/>
      <c r="AB56761" s="104"/>
      <c r="AC56761" s="104"/>
      <c r="AF56761" s="104"/>
      <c r="AG56761" s="104"/>
      <c r="AK56761" s="104"/>
      <c r="AL56761" s="104"/>
      <c r="AO56761" s="104"/>
      <c r="AP56761" s="104"/>
    </row>
    <row r="56762" spans="21:42" ht="15" customHeight="1" x14ac:dyDescent="0.25">
      <c r="U56762" s="104"/>
      <c r="AB56762" s="104"/>
      <c r="AC56762" s="104"/>
      <c r="AF56762" s="104"/>
      <c r="AG56762" s="104"/>
      <c r="AK56762" s="104"/>
      <c r="AL56762" s="104"/>
      <c r="AO56762" s="104"/>
      <c r="AP56762" s="104"/>
    </row>
    <row r="56763" spans="21:42" ht="15" customHeight="1" x14ac:dyDescent="0.25">
      <c r="U56763" s="104"/>
      <c r="AB56763" s="104"/>
      <c r="AC56763" s="104"/>
      <c r="AF56763" s="104"/>
      <c r="AG56763" s="104"/>
      <c r="AK56763" s="104"/>
      <c r="AL56763" s="104"/>
      <c r="AO56763" s="104"/>
      <c r="AP56763" s="104"/>
    </row>
    <row r="56764" spans="21:42" ht="15" customHeight="1" x14ac:dyDescent="0.25">
      <c r="U56764" s="104"/>
      <c r="AB56764" s="104"/>
      <c r="AC56764" s="104"/>
      <c r="AF56764" s="104"/>
      <c r="AG56764" s="104"/>
      <c r="AK56764" s="104"/>
      <c r="AL56764" s="104"/>
      <c r="AO56764" s="104"/>
      <c r="AP56764" s="104"/>
    </row>
    <row r="56765" spans="21:42" ht="15" customHeight="1" x14ac:dyDescent="0.25">
      <c r="U56765" s="104"/>
      <c r="AB56765" s="104"/>
      <c r="AC56765" s="104"/>
      <c r="AF56765" s="104"/>
      <c r="AG56765" s="104"/>
      <c r="AK56765" s="104"/>
      <c r="AL56765" s="104"/>
      <c r="AO56765" s="104"/>
      <c r="AP56765" s="104"/>
    </row>
    <row r="56766" spans="21:42" ht="15" customHeight="1" x14ac:dyDescent="0.25">
      <c r="U56766" s="104"/>
      <c r="AB56766" s="104"/>
      <c r="AC56766" s="104"/>
      <c r="AF56766" s="104"/>
      <c r="AG56766" s="104"/>
      <c r="AK56766" s="104"/>
      <c r="AL56766" s="104"/>
      <c r="AO56766" s="104"/>
      <c r="AP56766" s="104"/>
    </row>
    <row r="56767" spans="21:42" ht="15" customHeight="1" x14ac:dyDescent="0.25">
      <c r="U56767" s="104"/>
      <c r="AB56767" s="104"/>
      <c r="AC56767" s="104"/>
      <c r="AF56767" s="104"/>
      <c r="AG56767" s="104"/>
      <c r="AK56767" s="104"/>
      <c r="AL56767" s="104"/>
      <c r="AO56767" s="104"/>
      <c r="AP56767" s="104"/>
    </row>
    <row r="56768" spans="21:42" ht="15" customHeight="1" x14ac:dyDescent="0.25">
      <c r="U56768" s="104"/>
      <c r="AB56768" s="104"/>
      <c r="AC56768" s="104"/>
      <c r="AF56768" s="104"/>
      <c r="AG56768" s="104"/>
      <c r="AK56768" s="104"/>
      <c r="AL56768" s="104"/>
      <c r="AO56768" s="104"/>
      <c r="AP56768" s="104"/>
    </row>
    <row r="56769" spans="21:42" ht="15" customHeight="1" x14ac:dyDescent="0.25">
      <c r="U56769" s="104"/>
      <c r="AB56769" s="104"/>
      <c r="AC56769" s="104"/>
      <c r="AF56769" s="104"/>
      <c r="AG56769" s="104"/>
      <c r="AK56769" s="104"/>
      <c r="AL56769" s="104"/>
      <c r="AO56769" s="104"/>
      <c r="AP56769" s="104"/>
    </row>
    <row r="56770" spans="21:42" ht="15" customHeight="1" x14ac:dyDescent="0.25">
      <c r="U56770" s="104"/>
      <c r="AB56770" s="104"/>
      <c r="AC56770" s="104"/>
      <c r="AF56770" s="104"/>
      <c r="AG56770" s="104"/>
      <c r="AK56770" s="104"/>
      <c r="AL56770" s="104"/>
      <c r="AO56770" s="104"/>
      <c r="AP56770" s="104"/>
    </row>
    <row r="56771" spans="21:42" ht="15" customHeight="1" x14ac:dyDescent="0.25">
      <c r="U56771" s="104"/>
      <c r="AB56771" s="104"/>
      <c r="AC56771" s="104"/>
      <c r="AF56771" s="104"/>
      <c r="AG56771" s="104"/>
      <c r="AK56771" s="104"/>
      <c r="AL56771" s="104"/>
      <c r="AO56771" s="104"/>
      <c r="AP56771" s="104"/>
    </row>
    <row r="56772" spans="21:42" ht="15" customHeight="1" x14ac:dyDescent="0.25">
      <c r="U56772" s="104"/>
      <c r="AB56772" s="104"/>
      <c r="AC56772" s="104"/>
      <c r="AF56772" s="104"/>
      <c r="AG56772" s="104"/>
      <c r="AK56772" s="104"/>
      <c r="AL56772" s="104"/>
      <c r="AO56772" s="104"/>
      <c r="AP56772" s="104"/>
    </row>
    <row r="56773" spans="21:42" ht="15" customHeight="1" x14ac:dyDescent="0.25">
      <c r="U56773" s="104"/>
      <c r="AB56773" s="104"/>
      <c r="AC56773" s="104"/>
      <c r="AF56773" s="104"/>
      <c r="AG56773" s="104"/>
      <c r="AK56773" s="104"/>
      <c r="AL56773" s="104"/>
      <c r="AO56773" s="104"/>
      <c r="AP56773" s="104"/>
    </row>
    <row r="56774" spans="21:42" ht="15" customHeight="1" x14ac:dyDescent="0.25">
      <c r="U56774" s="104"/>
      <c r="AB56774" s="104"/>
      <c r="AC56774" s="104"/>
      <c r="AF56774" s="104"/>
      <c r="AG56774" s="104"/>
      <c r="AK56774" s="104"/>
      <c r="AL56774" s="104"/>
      <c r="AO56774" s="104"/>
      <c r="AP56774" s="104"/>
    </row>
    <row r="56775" spans="21:42" ht="15" customHeight="1" x14ac:dyDescent="0.25">
      <c r="U56775" s="104"/>
      <c r="AB56775" s="104"/>
      <c r="AC56775" s="104"/>
      <c r="AF56775" s="104"/>
      <c r="AG56775" s="104"/>
      <c r="AK56775" s="104"/>
      <c r="AL56775" s="104"/>
      <c r="AO56775" s="104"/>
      <c r="AP56775" s="104"/>
    </row>
    <row r="56776" spans="21:42" ht="15" customHeight="1" x14ac:dyDescent="0.25">
      <c r="U56776" s="104"/>
      <c r="AB56776" s="104"/>
      <c r="AC56776" s="104"/>
      <c r="AF56776" s="104"/>
      <c r="AG56776" s="104"/>
      <c r="AK56776" s="104"/>
      <c r="AL56776" s="104"/>
      <c r="AO56776" s="104"/>
      <c r="AP56776" s="104"/>
    </row>
    <row r="56777" spans="21:42" ht="15" customHeight="1" x14ac:dyDescent="0.25">
      <c r="U56777" s="104"/>
      <c r="AB56777" s="104"/>
      <c r="AC56777" s="104"/>
      <c r="AF56777" s="104"/>
      <c r="AG56777" s="104"/>
      <c r="AK56777" s="104"/>
      <c r="AL56777" s="104"/>
      <c r="AO56777" s="104"/>
      <c r="AP56777" s="104"/>
    </row>
    <row r="56778" spans="21:42" ht="15" customHeight="1" x14ac:dyDescent="0.25">
      <c r="U56778" s="104"/>
      <c r="AB56778" s="104"/>
      <c r="AC56778" s="104"/>
      <c r="AF56778" s="104"/>
      <c r="AG56778" s="104"/>
      <c r="AK56778" s="104"/>
      <c r="AL56778" s="104"/>
      <c r="AO56778" s="104"/>
      <c r="AP56778" s="104"/>
    </row>
    <row r="56779" spans="21:42" ht="15" customHeight="1" x14ac:dyDescent="0.25">
      <c r="U56779" s="104"/>
      <c r="AB56779" s="104"/>
      <c r="AC56779" s="104"/>
      <c r="AF56779" s="104"/>
      <c r="AG56779" s="104"/>
      <c r="AK56779" s="104"/>
      <c r="AL56779" s="104"/>
      <c r="AO56779" s="104"/>
      <c r="AP56779" s="104"/>
    </row>
    <row r="56780" spans="21:42" ht="15" customHeight="1" x14ac:dyDescent="0.25">
      <c r="U56780" s="104"/>
      <c r="AB56780" s="104"/>
      <c r="AC56780" s="104"/>
      <c r="AF56780" s="104"/>
      <c r="AG56780" s="104"/>
      <c r="AK56780" s="104"/>
      <c r="AL56780" s="104"/>
      <c r="AO56780" s="104"/>
      <c r="AP56780" s="104"/>
    </row>
    <row r="56781" spans="21:42" ht="15" customHeight="1" x14ac:dyDescent="0.25">
      <c r="U56781" s="104"/>
      <c r="AB56781" s="104"/>
      <c r="AC56781" s="104"/>
      <c r="AF56781" s="104"/>
      <c r="AG56781" s="104"/>
      <c r="AK56781" s="104"/>
      <c r="AL56781" s="104"/>
      <c r="AO56781" s="104"/>
      <c r="AP56781" s="104"/>
    </row>
    <row r="56782" spans="21:42" ht="15" customHeight="1" x14ac:dyDescent="0.25">
      <c r="U56782" s="104"/>
      <c r="AB56782" s="104"/>
      <c r="AC56782" s="104"/>
      <c r="AF56782" s="104"/>
      <c r="AG56782" s="104"/>
      <c r="AK56782" s="104"/>
      <c r="AL56782" s="104"/>
      <c r="AO56782" s="104"/>
      <c r="AP56782" s="104"/>
    </row>
    <row r="56783" spans="21:42" ht="15" customHeight="1" x14ac:dyDescent="0.25">
      <c r="U56783" s="104"/>
      <c r="AB56783" s="104"/>
      <c r="AC56783" s="104"/>
      <c r="AF56783" s="104"/>
      <c r="AG56783" s="104"/>
      <c r="AK56783" s="104"/>
      <c r="AL56783" s="104"/>
      <c r="AO56783" s="104"/>
      <c r="AP56783" s="104"/>
    </row>
    <row r="56784" spans="21:42" ht="15" customHeight="1" x14ac:dyDescent="0.25">
      <c r="U56784" s="104"/>
      <c r="AB56784" s="104"/>
      <c r="AC56784" s="104"/>
      <c r="AF56784" s="104"/>
      <c r="AG56784" s="104"/>
      <c r="AK56784" s="104"/>
      <c r="AL56784" s="104"/>
      <c r="AO56784" s="104"/>
      <c r="AP56784" s="104"/>
    </row>
    <row r="56785" spans="21:42" ht="15" customHeight="1" x14ac:dyDescent="0.25">
      <c r="U56785" s="104"/>
      <c r="AB56785" s="104"/>
      <c r="AC56785" s="104"/>
      <c r="AF56785" s="104"/>
      <c r="AG56785" s="104"/>
      <c r="AK56785" s="104"/>
      <c r="AL56785" s="104"/>
      <c r="AO56785" s="104"/>
      <c r="AP56785" s="104"/>
    </row>
    <row r="56786" spans="21:42" ht="15" customHeight="1" x14ac:dyDescent="0.25">
      <c r="U56786" s="104"/>
      <c r="AB56786" s="104"/>
      <c r="AC56786" s="104"/>
      <c r="AF56786" s="104"/>
      <c r="AG56786" s="104"/>
      <c r="AK56786" s="104"/>
      <c r="AL56786" s="104"/>
      <c r="AO56786" s="104"/>
      <c r="AP56786" s="104"/>
    </row>
    <row r="56787" spans="21:42" ht="15" customHeight="1" x14ac:dyDescent="0.25">
      <c r="U56787" s="104"/>
      <c r="AB56787" s="104"/>
      <c r="AC56787" s="104"/>
      <c r="AF56787" s="104"/>
      <c r="AG56787" s="104"/>
      <c r="AK56787" s="104"/>
      <c r="AL56787" s="104"/>
      <c r="AO56787" s="104"/>
      <c r="AP56787" s="104"/>
    </row>
    <row r="56788" spans="21:42" ht="15" customHeight="1" x14ac:dyDescent="0.25">
      <c r="U56788" s="104"/>
      <c r="AB56788" s="104"/>
      <c r="AC56788" s="104"/>
      <c r="AF56788" s="104"/>
      <c r="AG56788" s="104"/>
      <c r="AK56788" s="104"/>
      <c r="AL56788" s="104"/>
      <c r="AO56788" s="104"/>
      <c r="AP56788" s="104"/>
    </row>
    <row r="56789" spans="21:42" ht="15" customHeight="1" x14ac:dyDescent="0.25">
      <c r="U56789" s="104"/>
      <c r="AB56789" s="104"/>
      <c r="AC56789" s="104"/>
      <c r="AF56789" s="104"/>
      <c r="AG56789" s="104"/>
      <c r="AK56789" s="104"/>
      <c r="AL56789" s="104"/>
      <c r="AO56789" s="104"/>
      <c r="AP56789" s="104"/>
    </row>
    <row r="56790" spans="21:42" ht="15" customHeight="1" x14ac:dyDescent="0.25">
      <c r="U56790" s="104"/>
      <c r="AB56790" s="104"/>
      <c r="AC56790" s="104"/>
      <c r="AF56790" s="104"/>
      <c r="AG56790" s="104"/>
      <c r="AK56790" s="104"/>
      <c r="AL56790" s="104"/>
      <c r="AO56790" s="104"/>
      <c r="AP56790" s="104"/>
    </row>
    <row r="56791" spans="21:42" ht="15" customHeight="1" x14ac:dyDescent="0.25">
      <c r="U56791" s="104"/>
      <c r="AB56791" s="104"/>
      <c r="AC56791" s="104"/>
      <c r="AF56791" s="104"/>
      <c r="AG56791" s="104"/>
      <c r="AK56791" s="104"/>
      <c r="AL56791" s="104"/>
      <c r="AO56791" s="104"/>
      <c r="AP56791" s="104"/>
    </row>
    <row r="56792" spans="21:42" ht="15" customHeight="1" x14ac:dyDescent="0.25">
      <c r="U56792" s="104"/>
      <c r="AB56792" s="104"/>
      <c r="AC56792" s="104"/>
      <c r="AF56792" s="104"/>
      <c r="AG56792" s="104"/>
      <c r="AK56792" s="104"/>
      <c r="AL56792" s="104"/>
      <c r="AO56792" s="104"/>
      <c r="AP56792" s="104"/>
    </row>
    <row r="56793" spans="21:42" ht="15" customHeight="1" x14ac:dyDescent="0.25">
      <c r="U56793" s="104"/>
      <c r="AB56793" s="104"/>
      <c r="AC56793" s="104"/>
      <c r="AF56793" s="104"/>
      <c r="AG56793" s="104"/>
      <c r="AK56793" s="104"/>
      <c r="AL56793" s="104"/>
      <c r="AO56793" s="104"/>
      <c r="AP56793" s="104"/>
    </row>
    <row r="56794" spans="21:42" ht="15" customHeight="1" x14ac:dyDescent="0.25">
      <c r="U56794" s="104"/>
      <c r="AB56794" s="104"/>
      <c r="AC56794" s="104"/>
      <c r="AF56794" s="104"/>
      <c r="AG56794" s="104"/>
      <c r="AK56794" s="104"/>
      <c r="AL56794" s="104"/>
      <c r="AO56794" s="104"/>
      <c r="AP56794" s="104"/>
    </row>
    <row r="56795" spans="21:42" ht="15" customHeight="1" x14ac:dyDescent="0.25">
      <c r="U56795" s="104"/>
      <c r="AB56795" s="104"/>
      <c r="AC56795" s="104"/>
      <c r="AF56795" s="104"/>
      <c r="AG56795" s="104"/>
      <c r="AK56795" s="104"/>
      <c r="AL56795" s="104"/>
      <c r="AO56795" s="104"/>
      <c r="AP56795" s="104"/>
    </row>
    <row r="56796" spans="21:42" ht="15" customHeight="1" x14ac:dyDescent="0.25">
      <c r="U56796" s="104"/>
      <c r="AB56796" s="104"/>
      <c r="AC56796" s="104"/>
      <c r="AF56796" s="104"/>
      <c r="AG56796" s="104"/>
      <c r="AK56796" s="104"/>
      <c r="AL56796" s="104"/>
      <c r="AO56796" s="104"/>
      <c r="AP56796" s="104"/>
    </row>
    <row r="56797" spans="21:42" ht="15" customHeight="1" x14ac:dyDescent="0.25">
      <c r="U56797" s="104"/>
      <c r="AB56797" s="104"/>
      <c r="AC56797" s="104"/>
      <c r="AF56797" s="104"/>
      <c r="AG56797" s="104"/>
      <c r="AK56797" s="104"/>
      <c r="AL56797" s="104"/>
      <c r="AO56797" s="104"/>
      <c r="AP56797" s="104"/>
    </row>
    <row r="56798" spans="21:42" ht="15" customHeight="1" x14ac:dyDescent="0.25">
      <c r="U56798" s="104"/>
      <c r="AB56798" s="104"/>
      <c r="AC56798" s="104"/>
      <c r="AF56798" s="104"/>
      <c r="AG56798" s="104"/>
      <c r="AK56798" s="104"/>
      <c r="AL56798" s="104"/>
      <c r="AO56798" s="104"/>
      <c r="AP56798" s="104"/>
    </row>
    <row r="56799" spans="21:42" ht="15" customHeight="1" x14ac:dyDescent="0.25">
      <c r="U56799" s="104"/>
      <c r="AB56799" s="104"/>
      <c r="AC56799" s="104"/>
      <c r="AF56799" s="104"/>
      <c r="AG56799" s="104"/>
      <c r="AK56799" s="104"/>
      <c r="AL56799" s="104"/>
      <c r="AO56799" s="104"/>
      <c r="AP56799" s="104"/>
    </row>
    <row r="56800" spans="21:42" ht="15" customHeight="1" x14ac:dyDescent="0.25">
      <c r="U56800" s="104"/>
      <c r="AB56800" s="104"/>
      <c r="AC56800" s="104"/>
      <c r="AF56800" s="104"/>
      <c r="AG56800" s="104"/>
      <c r="AK56800" s="104"/>
      <c r="AL56800" s="104"/>
      <c r="AO56800" s="104"/>
      <c r="AP56800" s="104"/>
    </row>
    <row r="56801" spans="21:42" ht="15" customHeight="1" x14ac:dyDescent="0.25">
      <c r="U56801" s="104"/>
      <c r="AB56801" s="104"/>
      <c r="AC56801" s="104"/>
      <c r="AF56801" s="104"/>
      <c r="AG56801" s="104"/>
      <c r="AK56801" s="104"/>
      <c r="AL56801" s="104"/>
      <c r="AO56801" s="104"/>
      <c r="AP56801" s="104"/>
    </row>
    <row r="56802" spans="21:42" ht="15" customHeight="1" x14ac:dyDescent="0.25">
      <c r="U56802" s="104"/>
      <c r="AB56802" s="104"/>
      <c r="AC56802" s="104"/>
      <c r="AF56802" s="104"/>
      <c r="AG56802" s="104"/>
      <c r="AK56802" s="104"/>
      <c r="AL56802" s="104"/>
      <c r="AO56802" s="104"/>
      <c r="AP56802" s="104"/>
    </row>
    <row r="56803" spans="21:42" ht="15" customHeight="1" x14ac:dyDescent="0.25">
      <c r="U56803" s="104"/>
      <c r="AB56803" s="104"/>
      <c r="AC56803" s="104"/>
      <c r="AF56803" s="104"/>
      <c r="AG56803" s="104"/>
      <c r="AK56803" s="104"/>
      <c r="AL56803" s="104"/>
      <c r="AO56803" s="104"/>
      <c r="AP56803" s="104"/>
    </row>
    <row r="56804" spans="21:42" ht="15" customHeight="1" x14ac:dyDescent="0.25">
      <c r="U56804" s="104"/>
      <c r="AB56804" s="104"/>
      <c r="AC56804" s="104"/>
      <c r="AF56804" s="104"/>
      <c r="AG56804" s="104"/>
      <c r="AK56804" s="104"/>
      <c r="AL56804" s="104"/>
      <c r="AO56804" s="104"/>
      <c r="AP56804" s="104"/>
    </row>
    <row r="56805" spans="21:42" ht="15" customHeight="1" x14ac:dyDescent="0.25">
      <c r="U56805" s="104"/>
      <c r="AB56805" s="104"/>
      <c r="AC56805" s="104"/>
      <c r="AF56805" s="104"/>
      <c r="AG56805" s="104"/>
      <c r="AK56805" s="104"/>
      <c r="AL56805" s="104"/>
      <c r="AO56805" s="104"/>
      <c r="AP56805" s="104"/>
    </row>
    <row r="56806" spans="21:42" ht="15" customHeight="1" x14ac:dyDescent="0.25">
      <c r="U56806" s="104"/>
      <c r="AB56806" s="104"/>
      <c r="AC56806" s="104"/>
      <c r="AF56806" s="104"/>
      <c r="AG56806" s="104"/>
      <c r="AK56806" s="104"/>
      <c r="AL56806" s="104"/>
      <c r="AO56806" s="104"/>
      <c r="AP56806" s="104"/>
    </row>
    <row r="56807" spans="21:42" ht="15" customHeight="1" x14ac:dyDescent="0.25">
      <c r="U56807" s="104"/>
      <c r="AB56807" s="104"/>
      <c r="AC56807" s="104"/>
      <c r="AF56807" s="104"/>
      <c r="AG56807" s="104"/>
      <c r="AK56807" s="104"/>
      <c r="AL56807" s="104"/>
      <c r="AO56807" s="104"/>
      <c r="AP56807" s="104"/>
    </row>
    <row r="56808" spans="21:42" ht="15" customHeight="1" x14ac:dyDescent="0.25">
      <c r="U56808" s="104"/>
      <c r="AB56808" s="104"/>
      <c r="AC56808" s="104"/>
      <c r="AF56808" s="104"/>
      <c r="AG56808" s="104"/>
      <c r="AK56808" s="104"/>
      <c r="AL56808" s="104"/>
      <c r="AO56808" s="104"/>
      <c r="AP56808" s="104"/>
    </row>
    <row r="56809" spans="21:42" ht="15" customHeight="1" x14ac:dyDescent="0.25">
      <c r="U56809" s="104"/>
      <c r="AB56809" s="104"/>
      <c r="AC56809" s="104"/>
      <c r="AF56809" s="104"/>
      <c r="AG56809" s="104"/>
      <c r="AK56809" s="104"/>
      <c r="AL56809" s="104"/>
      <c r="AO56809" s="104"/>
      <c r="AP56809" s="104"/>
    </row>
    <row r="56810" spans="21:42" ht="15" customHeight="1" x14ac:dyDescent="0.25">
      <c r="U56810" s="104"/>
      <c r="AB56810" s="104"/>
      <c r="AC56810" s="104"/>
      <c r="AF56810" s="104"/>
      <c r="AG56810" s="104"/>
      <c r="AK56810" s="104"/>
      <c r="AL56810" s="104"/>
      <c r="AO56810" s="104"/>
      <c r="AP56810" s="104"/>
    </row>
    <row r="56811" spans="21:42" ht="15" customHeight="1" x14ac:dyDescent="0.25">
      <c r="U56811" s="104"/>
      <c r="AB56811" s="104"/>
      <c r="AC56811" s="104"/>
      <c r="AF56811" s="104"/>
      <c r="AG56811" s="104"/>
      <c r="AK56811" s="104"/>
      <c r="AL56811" s="104"/>
      <c r="AO56811" s="104"/>
      <c r="AP56811" s="104"/>
    </row>
    <row r="56812" spans="21:42" ht="15" customHeight="1" x14ac:dyDescent="0.25">
      <c r="U56812" s="104"/>
      <c r="AB56812" s="104"/>
      <c r="AC56812" s="104"/>
      <c r="AF56812" s="104"/>
      <c r="AG56812" s="104"/>
      <c r="AK56812" s="104"/>
      <c r="AL56812" s="104"/>
      <c r="AO56812" s="104"/>
      <c r="AP56812" s="104"/>
    </row>
    <row r="56813" spans="21:42" ht="15" customHeight="1" x14ac:dyDescent="0.25">
      <c r="U56813" s="104"/>
      <c r="AB56813" s="104"/>
      <c r="AC56813" s="104"/>
      <c r="AF56813" s="104"/>
      <c r="AG56813" s="104"/>
      <c r="AK56813" s="104"/>
      <c r="AL56813" s="104"/>
      <c r="AO56813" s="104"/>
      <c r="AP56813" s="104"/>
    </row>
    <row r="56814" spans="21:42" ht="15" customHeight="1" x14ac:dyDescent="0.25">
      <c r="U56814" s="104"/>
      <c r="AB56814" s="104"/>
      <c r="AC56814" s="104"/>
      <c r="AF56814" s="104"/>
      <c r="AG56814" s="104"/>
      <c r="AK56814" s="104"/>
      <c r="AL56814" s="104"/>
      <c r="AO56814" s="104"/>
      <c r="AP56814" s="104"/>
    </row>
    <row r="56815" spans="21:42" ht="15" customHeight="1" x14ac:dyDescent="0.25">
      <c r="U56815" s="104"/>
      <c r="AB56815" s="104"/>
      <c r="AC56815" s="104"/>
      <c r="AF56815" s="104"/>
      <c r="AG56815" s="104"/>
      <c r="AK56815" s="104"/>
      <c r="AL56815" s="104"/>
      <c r="AO56815" s="104"/>
      <c r="AP56815" s="104"/>
    </row>
    <row r="56816" spans="21:42" ht="15" customHeight="1" x14ac:dyDescent="0.25">
      <c r="U56816" s="104"/>
      <c r="AB56816" s="104"/>
      <c r="AC56816" s="104"/>
      <c r="AF56816" s="104"/>
      <c r="AG56816" s="104"/>
      <c r="AK56816" s="104"/>
      <c r="AL56816" s="104"/>
      <c r="AO56816" s="104"/>
      <c r="AP56816" s="104"/>
    </row>
    <row r="56817" spans="21:42" ht="15" customHeight="1" x14ac:dyDescent="0.25">
      <c r="U56817" s="104"/>
      <c r="AB56817" s="104"/>
      <c r="AC56817" s="104"/>
      <c r="AF56817" s="104"/>
      <c r="AG56817" s="104"/>
      <c r="AK56817" s="104"/>
      <c r="AL56817" s="104"/>
      <c r="AO56817" s="104"/>
      <c r="AP56817" s="104"/>
    </row>
    <row r="56818" spans="21:42" ht="15" customHeight="1" x14ac:dyDescent="0.25">
      <c r="U56818" s="104"/>
      <c r="AB56818" s="104"/>
      <c r="AC56818" s="104"/>
      <c r="AF56818" s="104"/>
      <c r="AG56818" s="104"/>
      <c r="AK56818" s="104"/>
      <c r="AL56818" s="104"/>
      <c r="AO56818" s="104"/>
      <c r="AP56818" s="104"/>
    </row>
    <row r="56819" spans="21:42" ht="15" customHeight="1" x14ac:dyDescent="0.25">
      <c r="U56819" s="104"/>
      <c r="AB56819" s="104"/>
      <c r="AC56819" s="104"/>
      <c r="AF56819" s="104"/>
      <c r="AG56819" s="104"/>
      <c r="AK56819" s="104"/>
      <c r="AL56819" s="104"/>
      <c r="AO56819" s="104"/>
      <c r="AP56819" s="104"/>
    </row>
    <row r="56820" spans="21:42" ht="15" customHeight="1" x14ac:dyDescent="0.25">
      <c r="U56820" s="104"/>
      <c r="AB56820" s="104"/>
      <c r="AC56820" s="104"/>
      <c r="AF56820" s="104"/>
      <c r="AG56820" s="104"/>
      <c r="AK56820" s="104"/>
      <c r="AL56820" s="104"/>
      <c r="AO56820" s="104"/>
      <c r="AP56820" s="104"/>
    </row>
    <row r="56821" spans="21:42" ht="15" customHeight="1" x14ac:dyDescent="0.25">
      <c r="U56821" s="104"/>
      <c r="AB56821" s="104"/>
      <c r="AC56821" s="104"/>
      <c r="AF56821" s="104"/>
      <c r="AG56821" s="104"/>
      <c r="AK56821" s="104"/>
      <c r="AL56821" s="104"/>
      <c r="AO56821" s="104"/>
      <c r="AP56821" s="104"/>
    </row>
    <row r="56822" spans="21:42" ht="15" customHeight="1" x14ac:dyDescent="0.25">
      <c r="U56822" s="104"/>
      <c r="AB56822" s="104"/>
      <c r="AC56822" s="104"/>
      <c r="AF56822" s="104"/>
      <c r="AG56822" s="104"/>
      <c r="AK56822" s="104"/>
      <c r="AL56822" s="104"/>
      <c r="AO56822" s="104"/>
      <c r="AP56822" s="104"/>
    </row>
    <row r="56823" spans="21:42" ht="15" customHeight="1" x14ac:dyDescent="0.25">
      <c r="U56823" s="104"/>
      <c r="AB56823" s="104"/>
      <c r="AC56823" s="104"/>
      <c r="AF56823" s="104"/>
      <c r="AG56823" s="104"/>
      <c r="AK56823" s="104"/>
      <c r="AL56823" s="104"/>
      <c r="AO56823" s="104"/>
      <c r="AP56823" s="104"/>
    </row>
    <row r="56824" spans="21:42" ht="15" customHeight="1" x14ac:dyDescent="0.25">
      <c r="U56824" s="104"/>
      <c r="AB56824" s="104"/>
      <c r="AC56824" s="104"/>
      <c r="AF56824" s="104"/>
      <c r="AG56824" s="104"/>
      <c r="AK56824" s="104"/>
      <c r="AL56824" s="104"/>
      <c r="AO56824" s="104"/>
      <c r="AP56824" s="104"/>
    </row>
    <row r="56825" spans="21:42" ht="15" customHeight="1" x14ac:dyDescent="0.25">
      <c r="U56825" s="104"/>
      <c r="AB56825" s="104"/>
      <c r="AC56825" s="104"/>
      <c r="AF56825" s="104"/>
      <c r="AG56825" s="104"/>
      <c r="AK56825" s="104"/>
      <c r="AL56825" s="104"/>
      <c r="AO56825" s="104"/>
      <c r="AP56825" s="104"/>
    </row>
    <row r="56826" spans="21:42" ht="15" customHeight="1" x14ac:dyDescent="0.25">
      <c r="U56826" s="104"/>
      <c r="AB56826" s="104"/>
      <c r="AC56826" s="104"/>
      <c r="AF56826" s="104"/>
      <c r="AG56826" s="104"/>
      <c r="AK56826" s="104"/>
      <c r="AL56826" s="104"/>
      <c r="AO56826" s="104"/>
      <c r="AP56826" s="104"/>
    </row>
    <row r="56827" spans="21:42" ht="15" customHeight="1" x14ac:dyDescent="0.25">
      <c r="U56827" s="104"/>
      <c r="AB56827" s="104"/>
      <c r="AC56827" s="104"/>
      <c r="AF56827" s="104"/>
      <c r="AG56827" s="104"/>
      <c r="AK56827" s="104"/>
      <c r="AL56827" s="104"/>
      <c r="AO56827" s="104"/>
      <c r="AP56827" s="104"/>
    </row>
    <row r="56828" spans="21:42" ht="15" customHeight="1" x14ac:dyDescent="0.25">
      <c r="U56828" s="104"/>
      <c r="AB56828" s="104"/>
      <c r="AC56828" s="104"/>
      <c r="AF56828" s="104"/>
      <c r="AG56828" s="104"/>
      <c r="AK56828" s="104"/>
      <c r="AL56828" s="104"/>
      <c r="AO56828" s="104"/>
      <c r="AP56828" s="104"/>
    </row>
    <row r="56829" spans="21:42" ht="15" customHeight="1" x14ac:dyDescent="0.25">
      <c r="U56829" s="104"/>
      <c r="AB56829" s="104"/>
      <c r="AC56829" s="104"/>
      <c r="AF56829" s="104"/>
      <c r="AG56829" s="104"/>
      <c r="AK56829" s="104"/>
      <c r="AL56829" s="104"/>
      <c r="AO56829" s="104"/>
      <c r="AP56829" s="104"/>
    </row>
    <row r="56830" spans="21:42" ht="15" customHeight="1" x14ac:dyDescent="0.25">
      <c r="U56830" s="104"/>
      <c r="AB56830" s="104"/>
      <c r="AC56830" s="104"/>
      <c r="AF56830" s="104"/>
      <c r="AG56830" s="104"/>
      <c r="AK56830" s="104"/>
      <c r="AL56830" s="104"/>
      <c r="AO56830" s="104"/>
      <c r="AP56830" s="104"/>
    </row>
    <row r="56831" spans="21:42" ht="15" customHeight="1" x14ac:dyDescent="0.25">
      <c r="U56831" s="104"/>
      <c r="AB56831" s="104"/>
      <c r="AC56831" s="104"/>
      <c r="AF56831" s="104"/>
      <c r="AG56831" s="104"/>
      <c r="AK56831" s="104"/>
      <c r="AL56831" s="104"/>
      <c r="AO56831" s="104"/>
      <c r="AP56831" s="104"/>
    </row>
    <row r="56832" spans="21:42" ht="15" customHeight="1" x14ac:dyDescent="0.25">
      <c r="U56832" s="104"/>
      <c r="AB56832" s="104"/>
      <c r="AC56832" s="104"/>
      <c r="AF56832" s="104"/>
      <c r="AG56832" s="104"/>
      <c r="AK56832" s="104"/>
      <c r="AL56832" s="104"/>
      <c r="AO56832" s="104"/>
      <c r="AP56832" s="104"/>
    </row>
    <row r="56833" spans="21:42" ht="15" customHeight="1" x14ac:dyDescent="0.25">
      <c r="U56833" s="104"/>
      <c r="AB56833" s="104"/>
      <c r="AC56833" s="104"/>
      <c r="AF56833" s="104"/>
      <c r="AG56833" s="104"/>
      <c r="AK56833" s="104"/>
      <c r="AL56833" s="104"/>
      <c r="AO56833" s="104"/>
      <c r="AP56833" s="104"/>
    </row>
    <row r="56834" spans="21:42" ht="15" customHeight="1" x14ac:dyDescent="0.25">
      <c r="U56834" s="104"/>
      <c r="AB56834" s="104"/>
      <c r="AC56834" s="104"/>
      <c r="AF56834" s="104"/>
      <c r="AG56834" s="104"/>
      <c r="AK56834" s="104"/>
      <c r="AL56834" s="104"/>
      <c r="AO56834" s="104"/>
      <c r="AP56834" s="104"/>
    </row>
    <row r="56835" spans="21:42" ht="15" customHeight="1" x14ac:dyDescent="0.25">
      <c r="U56835" s="104"/>
      <c r="AB56835" s="104"/>
      <c r="AC56835" s="104"/>
      <c r="AF56835" s="104"/>
      <c r="AG56835" s="104"/>
      <c r="AK56835" s="104"/>
      <c r="AL56835" s="104"/>
      <c r="AO56835" s="104"/>
      <c r="AP56835" s="104"/>
    </row>
    <row r="56836" spans="21:42" ht="15" customHeight="1" x14ac:dyDescent="0.25">
      <c r="U56836" s="104"/>
      <c r="AB56836" s="104"/>
      <c r="AC56836" s="104"/>
      <c r="AF56836" s="104"/>
      <c r="AG56836" s="104"/>
      <c r="AK56836" s="104"/>
      <c r="AL56836" s="104"/>
      <c r="AO56836" s="104"/>
      <c r="AP56836" s="104"/>
    </row>
    <row r="56837" spans="21:42" ht="15" customHeight="1" x14ac:dyDescent="0.25">
      <c r="U56837" s="104"/>
      <c r="AB56837" s="104"/>
      <c r="AC56837" s="104"/>
      <c r="AF56837" s="104"/>
      <c r="AG56837" s="104"/>
      <c r="AK56837" s="104"/>
      <c r="AL56837" s="104"/>
      <c r="AO56837" s="104"/>
      <c r="AP56837" s="104"/>
    </row>
    <row r="56838" spans="21:42" ht="15" customHeight="1" x14ac:dyDescent="0.25">
      <c r="U56838" s="104"/>
      <c r="AB56838" s="104"/>
      <c r="AC56838" s="104"/>
      <c r="AF56838" s="104"/>
      <c r="AG56838" s="104"/>
      <c r="AK56838" s="104"/>
      <c r="AL56838" s="104"/>
      <c r="AO56838" s="104"/>
      <c r="AP56838" s="104"/>
    </row>
    <row r="56839" spans="21:42" ht="15" customHeight="1" x14ac:dyDescent="0.25">
      <c r="U56839" s="104"/>
      <c r="AB56839" s="104"/>
      <c r="AC56839" s="104"/>
      <c r="AF56839" s="104"/>
      <c r="AG56839" s="104"/>
      <c r="AK56839" s="104"/>
      <c r="AL56839" s="104"/>
      <c r="AO56839" s="104"/>
      <c r="AP56839" s="104"/>
    </row>
    <row r="56840" spans="21:42" ht="15" customHeight="1" x14ac:dyDescent="0.25">
      <c r="U56840" s="104"/>
      <c r="AB56840" s="104"/>
      <c r="AC56840" s="104"/>
      <c r="AF56840" s="104"/>
      <c r="AG56840" s="104"/>
      <c r="AK56840" s="104"/>
      <c r="AL56840" s="104"/>
      <c r="AO56840" s="104"/>
      <c r="AP56840" s="104"/>
    </row>
    <row r="56841" spans="21:42" ht="15" customHeight="1" x14ac:dyDescent="0.25">
      <c r="U56841" s="104"/>
      <c r="AB56841" s="104"/>
      <c r="AC56841" s="104"/>
      <c r="AF56841" s="104"/>
      <c r="AG56841" s="104"/>
      <c r="AK56841" s="104"/>
      <c r="AL56841" s="104"/>
      <c r="AO56841" s="104"/>
      <c r="AP56841" s="104"/>
    </row>
    <row r="56842" spans="21:42" ht="15" customHeight="1" x14ac:dyDescent="0.25">
      <c r="U56842" s="104"/>
      <c r="AB56842" s="104"/>
      <c r="AC56842" s="104"/>
      <c r="AF56842" s="104"/>
      <c r="AG56842" s="104"/>
      <c r="AK56842" s="104"/>
      <c r="AL56842" s="104"/>
      <c r="AO56842" s="104"/>
      <c r="AP56842" s="104"/>
    </row>
    <row r="56843" spans="21:42" ht="15" customHeight="1" x14ac:dyDescent="0.25">
      <c r="U56843" s="104"/>
      <c r="AB56843" s="104"/>
      <c r="AC56843" s="104"/>
      <c r="AF56843" s="104"/>
      <c r="AG56843" s="104"/>
      <c r="AK56843" s="104"/>
      <c r="AL56843" s="104"/>
      <c r="AO56843" s="104"/>
      <c r="AP56843" s="104"/>
    </row>
    <row r="56844" spans="21:42" ht="15" customHeight="1" x14ac:dyDescent="0.25">
      <c r="U56844" s="104"/>
      <c r="AB56844" s="104"/>
      <c r="AC56844" s="104"/>
      <c r="AF56844" s="104"/>
      <c r="AG56844" s="104"/>
      <c r="AK56844" s="104"/>
      <c r="AL56844" s="104"/>
      <c r="AO56844" s="104"/>
      <c r="AP56844" s="104"/>
    </row>
    <row r="56845" spans="21:42" ht="15" customHeight="1" x14ac:dyDescent="0.25">
      <c r="U56845" s="104"/>
      <c r="AB56845" s="104"/>
      <c r="AC56845" s="104"/>
      <c r="AF56845" s="104"/>
      <c r="AG56845" s="104"/>
      <c r="AK56845" s="104"/>
      <c r="AL56845" s="104"/>
      <c r="AO56845" s="104"/>
      <c r="AP56845" s="104"/>
    </row>
    <row r="56846" spans="21:42" ht="15" customHeight="1" x14ac:dyDescent="0.25">
      <c r="U56846" s="104"/>
      <c r="AB56846" s="104"/>
      <c r="AC56846" s="104"/>
      <c r="AF56846" s="104"/>
      <c r="AG56846" s="104"/>
      <c r="AK56846" s="104"/>
      <c r="AL56846" s="104"/>
      <c r="AO56846" s="104"/>
      <c r="AP56846" s="104"/>
    </row>
    <row r="56847" spans="21:42" ht="15" customHeight="1" x14ac:dyDescent="0.25">
      <c r="U56847" s="104"/>
      <c r="AB56847" s="104"/>
      <c r="AC56847" s="104"/>
      <c r="AF56847" s="104"/>
      <c r="AG56847" s="104"/>
      <c r="AK56847" s="104"/>
      <c r="AL56847" s="104"/>
      <c r="AO56847" s="104"/>
      <c r="AP56847" s="104"/>
    </row>
    <row r="56848" spans="21:42" ht="15" customHeight="1" x14ac:dyDescent="0.25">
      <c r="U56848" s="104"/>
      <c r="AB56848" s="104"/>
      <c r="AC56848" s="104"/>
      <c r="AF56848" s="104"/>
      <c r="AG56848" s="104"/>
      <c r="AK56848" s="104"/>
      <c r="AL56848" s="104"/>
      <c r="AO56848" s="104"/>
      <c r="AP56848" s="104"/>
    </row>
    <row r="56849" spans="21:42" ht="15" customHeight="1" x14ac:dyDescent="0.25">
      <c r="U56849" s="104"/>
      <c r="AB56849" s="104"/>
      <c r="AC56849" s="104"/>
      <c r="AF56849" s="104"/>
      <c r="AG56849" s="104"/>
      <c r="AK56849" s="104"/>
      <c r="AL56849" s="104"/>
      <c r="AO56849" s="104"/>
      <c r="AP56849" s="104"/>
    </row>
    <row r="56850" spans="21:42" ht="15" customHeight="1" x14ac:dyDescent="0.25">
      <c r="U56850" s="104"/>
      <c r="AB56850" s="104"/>
      <c r="AC56850" s="104"/>
      <c r="AF56850" s="104"/>
      <c r="AG56850" s="104"/>
      <c r="AK56850" s="104"/>
      <c r="AL56850" s="104"/>
      <c r="AO56850" s="104"/>
      <c r="AP56850" s="104"/>
    </row>
    <row r="56851" spans="21:42" ht="15" customHeight="1" x14ac:dyDescent="0.25">
      <c r="U56851" s="104"/>
      <c r="AB56851" s="104"/>
      <c r="AC56851" s="104"/>
      <c r="AF56851" s="104"/>
      <c r="AG56851" s="104"/>
      <c r="AK56851" s="104"/>
      <c r="AL56851" s="104"/>
      <c r="AO56851" s="104"/>
      <c r="AP56851" s="104"/>
    </row>
    <row r="56852" spans="21:42" ht="15" customHeight="1" x14ac:dyDescent="0.25">
      <c r="U56852" s="104"/>
      <c r="AB56852" s="104"/>
      <c r="AC56852" s="104"/>
      <c r="AF56852" s="104"/>
      <c r="AG56852" s="104"/>
      <c r="AK56852" s="104"/>
      <c r="AL56852" s="104"/>
      <c r="AO56852" s="104"/>
      <c r="AP56852" s="104"/>
    </row>
    <row r="56853" spans="21:42" ht="15" customHeight="1" x14ac:dyDescent="0.25">
      <c r="U56853" s="104"/>
      <c r="AB56853" s="104"/>
      <c r="AC56853" s="104"/>
      <c r="AF56853" s="104"/>
      <c r="AG56853" s="104"/>
      <c r="AK56853" s="104"/>
      <c r="AL56853" s="104"/>
      <c r="AO56853" s="104"/>
      <c r="AP56853" s="104"/>
    </row>
    <row r="56854" spans="21:42" ht="15" customHeight="1" x14ac:dyDescent="0.25">
      <c r="U56854" s="104"/>
      <c r="AB56854" s="104"/>
      <c r="AC56854" s="104"/>
      <c r="AF56854" s="104"/>
      <c r="AG56854" s="104"/>
      <c r="AK56854" s="104"/>
      <c r="AL56854" s="104"/>
      <c r="AO56854" s="104"/>
      <c r="AP56854" s="104"/>
    </row>
    <row r="56855" spans="21:42" ht="15" customHeight="1" x14ac:dyDescent="0.25">
      <c r="U56855" s="104"/>
      <c r="AB56855" s="104"/>
      <c r="AC56855" s="104"/>
      <c r="AF56855" s="104"/>
      <c r="AG56855" s="104"/>
      <c r="AK56855" s="104"/>
      <c r="AL56855" s="104"/>
      <c r="AO56855" s="104"/>
      <c r="AP56855" s="104"/>
    </row>
    <row r="56856" spans="21:42" ht="15" customHeight="1" x14ac:dyDescent="0.25">
      <c r="U56856" s="104"/>
      <c r="AB56856" s="104"/>
      <c r="AC56856" s="104"/>
      <c r="AF56856" s="104"/>
      <c r="AG56856" s="104"/>
      <c r="AK56856" s="104"/>
      <c r="AL56856" s="104"/>
      <c r="AO56856" s="104"/>
      <c r="AP56856" s="104"/>
    </row>
    <row r="56857" spans="21:42" ht="15" customHeight="1" x14ac:dyDescent="0.25">
      <c r="U56857" s="104"/>
      <c r="AB56857" s="104"/>
      <c r="AC56857" s="104"/>
      <c r="AF56857" s="104"/>
      <c r="AG56857" s="104"/>
      <c r="AK56857" s="104"/>
      <c r="AL56857" s="104"/>
      <c r="AO56857" s="104"/>
      <c r="AP56857" s="104"/>
    </row>
    <row r="56858" spans="21:42" ht="15" customHeight="1" x14ac:dyDescent="0.25">
      <c r="U56858" s="104"/>
      <c r="AB56858" s="104"/>
      <c r="AC56858" s="104"/>
      <c r="AF56858" s="104"/>
      <c r="AG56858" s="104"/>
      <c r="AK56858" s="104"/>
      <c r="AL56858" s="104"/>
      <c r="AO56858" s="104"/>
      <c r="AP56858" s="104"/>
    </row>
    <row r="56859" spans="21:42" ht="15" customHeight="1" x14ac:dyDescent="0.25">
      <c r="U56859" s="104"/>
      <c r="AB56859" s="104"/>
      <c r="AC56859" s="104"/>
      <c r="AF56859" s="104"/>
      <c r="AG56859" s="104"/>
      <c r="AK56859" s="104"/>
      <c r="AL56859" s="104"/>
      <c r="AO56859" s="104"/>
      <c r="AP56859" s="104"/>
    </row>
    <row r="56860" spans="21:42" ht="15" customHeight="1" x14ac:dyDescent="0.25">
      <c r="U56860" s="104"/>
      <c r="AB56860" s="104"/>
      <c r="AC56860" s="104"/>
      <c r="AF56860" s="104"/>
      <c r="AG56860" s="104"/>
      <c r="AK56860" s="104"/>
      <c r="AL56860" s="104"/>
      <c r="AO56860" s="104"/>
      <c r="AP56860" s="104"/>
    </row>
    <row r="56861" spans="21:42" ht="15" customHeight="1" x14ac:dyDescent="0.25">
      <c r="U56861" s="104"/>
      <c r="AB56861" s="104"/>
      <c r="AC56861" s="104"/>
      <c r="AF56861" s="104"/>
      <c r="AG56861" s="104"/>
      <c r="AK56861" s="104"/>
      <c r="AL56861" s="104"/>
      <c r="AO56861" s="104"/>
      <c r="AP56861" s="104"/>
    </row>
    <row r="56862" spans="21:42" ht="15" customHeight="1" x14ac:dyDescent="0.25">
      <c r="U56862" s="104"/>
      <c r="AB56862" s="104"/>
      <c r="AC56862" s="104"/>
      <c r="AF56862" s="104"/>
      <c r="AG56862" s="104"/>
      <c r="AK56862" s="104"/>
      <c r="AL56862" s="104"/>
      <c r="AO56862" s="104"/>
      <c r="AP56862" s="104"/>
    </row>
    <row r="56863" spans="21:42" ht="15" customHeight="1" x14ac:dyDescent="0.25">
      <c r="U56863" s="104"/>
      <c r="AB56863" s="104"/>
      <c r="AC56863" s="104"/>
      <c r="AF56863" s="104"/>
      <c r="AG56863" s="104"/>
      <c r="AK56863" s="104"/>
      <c r="AL56863" s="104"/>
      <c r="AO56863" s="104"/>
      <c r="AP56863" s="104"/>
    </row>
    <row r="56864" spans="21:42" ht="15" customHeight="1" x14ac:dyDescent="0.25">
      <c r="U56864" s="104"/>
      <c r="AB56864" s="104"/>
      <c r="AC56864" s="104"/>
      <c r="AF56864" s="104"/>
      <c r="AG56864" s="104"/>
      <c r="AK56864" s="104"/>
      <c r="AL56864" s="104"/>
      <c r="AO56864" s="104"/>
      <c r="AP56864" s="104"/>
    </row>
    <row r="56865" spans="21:42" ht="15" customHeight="1" x14ac:dyDescent="0.25">
      <c r="U56865" s="104"/>
      <c r="AB56865" s="104"/>
      <c r="AC56865" s="104"/>
      <c r="AF56865" s="104"/>
      <c r="AG56865" s="104"/>
      <c r="AK56865" s="104"/>
      <c r="AL56865" s="104"/>
      <c r="AO56865" s="104"/>
      <c r="AP56865" s="104"/>
    </row>
    <row r="56866" spans="21:42" ht="15" customHeight="1" x14ac:dyDescent="0.25">
      <c r="U56866" s="104"/>
      <c r="AB56866" s="104"/>
      <c r="AC56866" s="104"/>
      <c r="AF56866" s="104"/>
      <c r="AG56866" s="104"/>
      <c r="AK56866" s="104"/>
      <c r="AL56866" s="104"/>
      <c r="AO56866" s="104"/>
      <c r="AP56866" s="104"/>
    </row>
    <row r="56867" spans="21:42" ht="15" customHeight="1" x14ac:dyDescent="0.25">
      <c r="U56867" s="104"/>
      <c r="AB56867" s="104"/>
      <c r="AC56867" s="104"/>
      <c r="AF56867" s="104"/>
      <c r="AG56867" s="104"/>
      <c r="AK56867" s="104"/>
      <c r="AL56867" s="104"/>
      <c r="AO56867" s="104"/>
      <c r="AP56867" s="104"/>
    </row>
    <row r="56868" spans="21:42" ht="15" customHeight="1" x14ac:dyDescent="0.25">
      <c r="U56868" s="104"/>
      <c r="AB56868" s="104"/>
      <c r="AC56868" s="104"/>
      <c r="AF56868" s="104"/>
      <c r="AG56868" s="104"/>
      <c r="AK56868" s="104"/>
      <c r="AL56868" s="104"/>
      <c r="AO56868" s="104"/>
      <c r="AP56868" s="104"/>
    </row>
    <row r="56869" spans="21:42" ht="15" customHeight="1" x14ac:dyDescent="0.25">
      <c r="U56869" s="104"/>
      <c r="AB56869" s="104"/>
      <c r="AC56869" s="104"/>
      <c r="AF56869" s="104"/>
      <c r="AG56869" s="104"/>
      <c r="AK56869" s="104"/>
      <c r="AL56869" s="104"/>
      <c r="AO56869" s="104"/>
      <c r="AP56869" s="104"/>
    </row>
    <row r="56870" spans="21:42" ht="15" customHeight="1" x14ac:dyDescent="0.25">
      <c r="U56870" s="104"/>
      <c r="AB56870" s="104"/>
      <c r="AC56870" s="104"/>
      <c r="AF56870" s="104"/>
      <c r="AG56870" s="104"/>
      <c r="AK56870" s="104"/>
      <c r="AL56870" s="104"/>
      <c r="AO56870" s="104"/>
      <c r="AP56870" s="104"/>
    </row>
    <row r="56871" spans="21:42" ht="15" customHeight="1" x14ac:dyDescent="0.25">
      <c r="U56871" s="104"/>
      <c r="AB56871" s="104"/>
      <c r="AC56871" s="104"/>
      <c r="AF56871" s="104"/>
      <c r="AG56871" s="104"/>
      <c r="AK56871" s="104"/>
      <c r="AL56871" s="104"/>
      <c r="AO56871" s="104"/>
      <c r="AP56871" s="104"/>
    </row>
    <row r="56872" spans="21:42" ht="15" customHeight="1" x14ac:dyDescent="0.25">
      <c r="U56872" s="104"/>
      <c r="AB56872" s="104"/>
      <c r="AC56872" s="104"/>
      <c r="AF56872" s="104"/>
      <c r="AG56872" s="104"/>
      <c r="AK56872" s="104"/>
      <c r="AL56872" s="104"/>
      <c r="AO56872" s="104"/>
      <c r="AP56872" s="104"/>
    </row>
    <row r="56873" spans="21:42" ht="15" customHeight="1" x14ac:dyDescent="0.25">
      <c r="U56873" s="104"/>
      <c r="AB56873" s="104"/>
      <c r="AC56873" s="104"/>
      <c r="AF56873" s="104"/>
      <c r="AG56873" s="104"/>
      <c r="AK56873" s="104"/>
      <c r="AL56873" s="104"/>
      <c r="AO56873" s="104"/>
      <c r="AP56873" s="104"/>
    </row>
    <row r="56874" spans="21:42" ht="15" customHeight="1" x14ac:dyDescent="0.25">
      <c r="U56874" s="104"/>
      <c r="AB56874" s="104"/>
      <c r="AC56874" s="104"/>
      <c r="AF56874" s="104"/>
      <c r="AG56874" s="104"/>
      <c r="AK56874" s="104"/>
      <c r="AL56874" s="104"/>
      <c r="AO56874" s="104"/>
      <c r="AP56874" s="104"/>
    </row>
    <row r="56875" spans="21:42" ht="15" customHeight="1" x14ac:dyDescent="0.25">
      <c r="U56875" s="104"/>
      <c r="AB56875" s="104"/>
      <c r="AC56875" s="104"/>
      <c r="AF56875" s="104"/>
      <c r="AG56875" s="104"/>
      <c r="AK56875" s="104"/>
      <c r="AL56875" s="104"/>
      <c r="AO56875" s="104"/>
      <c r="AP56875" s="104"/>
    </row>
    <row r="56876" spans="21:42" ht="15" customHeight="1" x14ac:dyDescent="0.25">
      <c r="U56876" s="104"/>
      <c r="AB56876" s="104"/>
      <c r="AC56876" s="104"/>
      <c r="AF56876" s="104"/>
      <c r="AG56876" s="104"/>
      <c r="AK56876" s="104"/>
      <c r="AL56876" s="104"/>
      <c r="AO56876" s="104"/>
      <c r="AP56876" s="104"/>
    </row>
    <row r="56877" spans="21:42" ht="15" customHeight="1" x14ac:dyDescent="0.25">
      <c r="U56877" s="104"/>
      <c r="AB56877" s="104"/>
      <c r="AC56877" s="104"/>
      <c r="AF56877" s="104"/>
      <c r="AG56877" s="104"/>
      <c r="AK56877" s="104"/>
      <c r="AL56877" s="104"/>
      <c r="AO56877" s="104"/>
      <c r="AP56877" s="104"/>
    </row>
    <row r="56878" spans="21:42" ht="15" customHeight="1" x14ac:dyDescent="0.25">
      <c r="U56878" s="104"/>
      <c r="AB56878" s="104"/>
      <c r="AC56878" s="104"/>
      <c r="AF56878" s="104"/>
      <c r="AG56878" s="104"/>
      <c r="AK56878" s="104"/>
      <c r="AL56878" s="104"/>
      <c r="AO56878" s="104"/>
      <c r="AP56878" s="104"/>
    </row>
    <row r="56879" spans="21:42" ht="15" customHeight="1" x14ac:dyDescent="0.25">
      <c r="U56879" s="104"/>
      <c r="AB56879" s="104"/>
      <c r="AC56879" s="104"/>
      <c r="AF56879" s="104"/>
      <c r="AG56879" s="104"/>
      <c r="AK56879" s="104"/>
      <c r="AL56879" s="104"/>
      <c r="AO56879" s="104"/>
      <c r="AP56879" s="104"/>
    </row>
    <row r="56880" spans="21:42" ht="15" customHeight="1" x14ac:dyDescent="0.25">
      <c r="U56880" s="104"/>
      <c r="AB56880" s="104"/>
      <c r="AC56880" s="104"/>
      <c r="AF56880" s="104"/>
      <c r="AG56880" s="104"/>
      <c r="AK56880" s="104"/>
      <c r="AL56880" s="104"/>
      <c r="AO56880" s="104"/>
      <c r="AP56880" s="104"/>
    </row>
    <row r="56881" spans="21:42" ht="15" customHeight="1" x14ac:dyDescent="0.25">
      <c r="U56881" s="104"/>
      <c r="AB56881" s="104"/>
      <c r="AC56881" s="104"/>
      <c r="AF56881" s="104"/>
      <c r="AG56881" s="104"/>
      <c r="AK56881" s="104"/>
      <c r="AL56881" s="104"/>
      <c r="AO56881" s="104"/>
      <c r="AP56881" s="104"/>
    </row>
    <row r="56882" spans="21:42" ht="15" customHeight="1" x14ac:dyDescent="0.25">
      <c r="U56882" s="104"/>
      <c r="AB56882" s="104"/>
      <c r="AC56882" s="104"/>
      <c r="AF56882" s="104"/>
      <c r="AG56882" s="104"/>
      <c r="AK56882" s="104"/>
      <c r="AL56882" s="104"/>
      <c r="AO56882" s="104"/>
      <c r="AP56882" s="104"/>
    </row>
    <row r="56883" spans="21:42" ht="15" customHeight="1" x14ac:dyDescent="0.25">
      <c r="U56883" s="104"/>
      <c r="AB56883" s="104"/>
      <c r="AC56883" s="104"/>
      <c r="AF56883" s="104"/>
      <c r="AG56883" s="104"/>
      <c r="AK56883" s="104"/>
      <c r="AL56883" s="104"/>
      <c r="AO56883" s="104"/>
      <c r="AP56883" s="104"/>
    </row>
    <row r="56884" spans="21:42" ht="15" customHeight="1" x14ac:dyDescent="0.25">
      <c r="U56884" s="104"/>
      <c r="AB56884" s="104"/>
      <c r="AC56884" s="104"/>
      <c r="AF56884" s="104"/>
      <c r="AG56884" s="104"/>
      <c r="AK56884" s="104"/>
      <c r="AL56884" s="104"/>
      <c r="AO56884" s="104"/>
      <c r="AP56884" s="104"/>
    </row>
    <row r="56885" spans="21:42" ht="15" customHeight="1" x14ac:dyDescent="0.25">
      <c r="U56885" s="104"/>
      <c r="AB56885" s="104"/>
      <c r="AC56885" s="104"/>
      <c r="AF56885" s="104"/>
      <c r="AG56885" s="104"/>
      <c r="AK56885" s="104"/>
      <c r="AL56885" s="104"/>
      <c r="AO56885" s="104"/>
      <c r="AP56885" s="104"/>
    </row>
    <row r="56886" spans="21:42" ht="15" customHeight="1" x14ac:dyDescent="0.25">
      <c r="U56886" s="104"/>
      <c r="AB56886" s="104"/>
      <c r="AC56886" s="104"/>
      <c r="AF56886" s="104"/>
      <c r="AG56886" s="104"/>
      <c r="AK56886" s="104"/>
      <c r="AL56886" s="104"/>
      <c r="AO56886" s="104"/>
      <c r="AP56886" s="104"/>
    </row>
    <row r="56887" spans="21:42" ht="15" customHeight="1" x14ac:dyDescent="0.25">
      <c r="U56887" s="104"/>
      <c r="AB56887" s="104"/>
      <c r="AC56887" s="104"/>
      <c r="AF56887" s="104"/>
      <c r="AG56887" s="104"/>
      <c r="AK56887" s="104"/>
      <c r="AL56887" s="104"/>
      <c r="AO56887" s="104"/>
      <c r="AP56887" s="104"/>
    </row>
    <row r="56888" spans="21:42" ht="15" customHeight="1" x14ac:dyDescent="0.25">
      <c r="U56888" s="104"/>
      <c r="AB56888" s="104"/>
      <c r="AC56888" s="104"/>
      <c r="AF56888" s="104"/>
      <c r="AG56888" s="104"/>
      <c r="AK56888" s="104"/>
      <c r="AL56888" s="104"/>
      <c r="AO56888" s="104"/>
      <c r="AP56888" s="104"/>
    </row>
    <row r="56889" spans="21:42" ht="15" customHeight="1" x14ac:dyDescent="0.25">
      <c r="U56889" s="104"/>
      <c r="AB56889" s="104"/>
      <c r="AC56889" s="104"/>
      <c r="AF56889" s="104"/>
      <c r="AG56889" s="104"/>
      <c r="AK56889" s="104"/>
      <c r="AL56889" s="104"/>
      <c r="AO56889" s="104"/>
      <c r="AP56889" s="104"/>
    </row>
    <row r="56890" spans="21:42" ht="15" customHeight="1" x14ac:dyDescent="0.25">
      <c r="U56890" s="104"/>
      <c r="AB56890" s="104"/>
      <c r="AC56890" s="104"/>
      <c r="AF56890" s="104"/>
      <c r="AG56890" s="104"/>
      <c r="AK56890" s="104"/>
      <c r="AL56890" s="104"/>
      <c r="AO56890" s="104"/>
      <c r="AP56890" s="104"/>
    </row>
    <row r="56891" spans="21:42" ht="15" customHeight="1" x14ac:dyDescent="0.25">
      <c r="U56891" s="104"/>
      <c r="AB56891" s="104"/>
      <c r="AC56891" s="104"/>
      <c r="AF56891" s="104"/>
      <c r="AG56891" s="104"/>
      <c r="AK56891" s="104"/>
      <c r="AL56891" s="104"/>
      <c r="AO56891" s="104"/>
      <c r="AP56891" s="104"/>
    </row>
    <row r="56892" spans="21:42" ht="15" customHeight="1" x14ac:dyDescent="0.25">
      <c r="U56892" s="104"/>
      <c r="AB56892" s="104"/>
      <c r="AC56892" s="104"/>
      <c r="AF56892" s="104"/>
      <c r="AG56892" s="104"/>
      <c r="AK56892" s="104"/>
      <c r="AL56892" s="104"/>
      <c r="AO56892" s="104"/>
      <c r="AP56892" s="104"/>
    </row>
    <row r="56893" spans="21:42" ht="15" customHeight="1" x14ac:dyDescent="0.25">
      <c r="U56893" s="104"/>
      <c r="AB56893" s="104"/>
      <c r="AC56893" s="104"/>
      <c r="AF56893" s="104"/>
      <c r="AG56893" s="104"/>
      <c r="AK56893" s="104"/>
      <c r="AL56893" s="104"/>
      <c r="AO56893" s="104"/>
      <c r="AP56893" s="104"/>
    </row>
    <row r="56894" spans="21:42" ht="15" customHeight="1" x14ac:dyDescent="0.25">
      <c r="U56894" s="104"/>
      <c r="AB56894" s="104"/>
      <c r="AC56894" s="104"/>
      <c r="AF56894" s="104"/>
      <c r="AG56894" s="104"/>
      <c r="AK56894" s="104"/>
      <c r="AL56894" s="104"/>
      <c r="AO56894" s="104"/>
      <c r="AP56894" s="104"/>
    </row>
    <row r="56895" spans="21:42" ht="15" customHeight="1" x14ac:dyDescent="0.25">
      <c r="U56895" s="104"/>
      <c r="AB56895" s="104"/>
      <c r="AC56895" s="104"/>
      <c r="AF56895" s="104"/>
      <c r="AG56895" s="104"/>
      <c r="AK56895" s="104"/>
      <c r="AL56895" s="104"/>
      <c r="AO56895" s="104"/>
      <c r="AP56895" s="104"/>
    </row>
    <row r="56896" spans="21:42" ht="15" customHeight="1" x14ac:dyDescent="0.25">
      <c r="U56896" s="104"/>
      <c r="AB56896" s="104"/>
      <c r="AC56896" s="104"/>
      <c r="AF56896" s="104"/>
      <c r="AG56896" s="104"/>
      <c r="AK56896" s="104"/>
      <c r="AL56896" s="104"/>
      <c r="AO56896" s="104"/>
      <c r="AP56896" s="104"/>
    </row>
    <row r="56897" spans="21:42" ht="15" customHeight="1" x14ac:dyDescent="0.25">
      <c r="U56897" s="104"/>
      <c r="AB56897" s="104"/>
      <c r="AC56897" s="104"/>
      <c r="AF56897" s="104"/>
      <c r="AG56897" s="104"/>
      <c r="AK56897" s="104"/>
      <c r="AL56897" s="104"/>
      <c r="AO56897" s="104"/>
      <c r="AP56897" s="104"/>
    </row>
    <row r="56898" spans="21:42" ht="15" customHeight="1" x14ac:dyDescent="0.25">
      <c r="U56898" s="104"/>
      <c r="AB56898" s="104"/>
      <c r="AC56898" s="104"/>
      <c r="AF56898" s="104"/>
      <c r="AG56898" s="104"/>
      <c r="AK56898" s="104"/>
      <c r="AL56898" s="104"/>
      <c r="AO56898" s="104"/>
      <c r="AP56898" s="104"/>
    </row>
    <row r="56899" spans="21:42" ht="15" customHeight="1" x14ac:dyDescent="0.25">
      <c r="U56899" s="104"/>
      <c r="AB56899" s="104"/>
      <c r="AC56899" s="104"/>
      <c r="AF56899" s="104"/>
      <c r="AG56899" s="104"/>
      <c r="AK56899" s="104"/>
      <c r="AL56899" s="104"/>
      <c r="AO56899" s="104"/>
      <c r="AP56899" s="104"/>
    </row>
    <row r="56900" spans="21:42" ht="15" customHeight="1" x14ac:dyDescent="0.25">
      <c r="U56900" s="104"/>
      <c r="AB56900" s="104"/>
      <c r="AC56900" s="104"/>
      <c r="AF56900" s="104"/>
      <c r="AG56900" s="104"/>
      <c r="AK56900" s="104"/>
      <c r="AL56900" s="104"/>
      <c r="AO56900" s="104"/>
      <c r="AP56900" s="104"/>
    </row>
    <row r="56901" spans="21:42" ht="15" customHeight="1" x14ac:dyDescent="0.25">
      <c r="U56901" s="104"/>
      <c r="AB56901" s="104"/>
      <c r="AC56901" s="104"/>
      <c r="AF56901" s="104"/>
      <c r="AG56901" s="104"/>
      <c r="AK56901" s="104"/>
      <c r="AL56901" s="104"/>
      <c r="AO56901" s="104"/>
      <c r="AP56901" s="104"/>
    </row>
    <row r="56902" spans="21:42" ht="15" customHeight="1" x14ac:dyDescent="0.25">
      <c r="U56902" s="104"/>
      <c r="AB56902" s="104"/>
      <c r="AC56902" s="104"/>
      <c r="AF56902" s="104"/>
      <c r="AG56902" s="104"/>
      <c r="AK56902" s="104"/>
      <c r="AL56902" s="104"/>
      <c r="AO56902" s="104"/>
      <c r="AP56902" s="104"/>
    </row>
    <row r="56903" spans="21:42" ht="15" customHeight="1" x14ac:dyDescent="0.25">
      <c r="U56903" s="104"/>
      <c r="AB56903" s="104"/>
      <c r="AC56903" s="104"/>
      <c r="AF56903" s="104"/>
      <c r="AG56903" s="104"/>
      <c r="AK56903" s="104"/>
      <c r="AL56903" s="104"/>
      <c r="AO56903" s="104"/>
      <c r="AP56903" s="104"/>
    </row>
    <row r="56904" spans="21:42" ht="15" customHeight="1" x14ac:dyDescent="0.25">
      <c r="U56904" s="104"/>
      <c r="AB56904" s="104"/>
      <c r="AC56904" s="104"/>
      <c r="AF56904" s="104"/>
      <c r="AG56904" s="104"/>
      <c r="AK56904" s="104"/>
      <c r="AL56904" s="104"/>
      <c r="AO56904" s="104"/>
      <c r="AP56904" s="104"/>
    </row>
    <row r="56905" spans="21:42" ht="15" customHeight="1" x14ac:dyDescent="0.25">
      <c r="U56905" s="104"/>
      <c r="AB56905" s="104"/>
      <c r="AC56905" s="104"/>
      <c r="AF56905" s="104"/>
      <c r="AG56905" s="104"/>
      <c r="AK56905" s="104"/>
      <c r="AL56905" s="104"/>
      <c r="AO56905" s="104"/>
      <c r="AP56905" s="104"/>
    </row>
    <row r="56906" spans="21:42" ht="15" customHeight="1" x14ac:dyDescent="0.25">
      <c r="U56906" s="104"/>
      <c r="AB56906" s="104"/>
      <c r="AC56906" s="104"/>
      <c r="AF56906" s="104"/>
      <c r="AG56906" s="104"/>
      <c r="AK56906" s="104"/>
      <c r="AL56906" s="104"/>
      <c r="AO56906" s="104"/>
      <c r="AP56906" s="104"/>
    </row>
    <row r="56907" spans="21:42" ht="15" customHeight="1" x14ac:dyDescent="0.25">
      <c r="U56907" s="104"/>
      <c r="AB56907" s="104"/>
      <c r="AC56907" s="104"/>
      <c r="AF56907" s="104"/>
      <c r="AG56907" s="104"/>
      <c r="AK56907" s="104"/>
      <c r="AL56907" s="104"/>
      <c r="AO56907" s="104"/>
      <c r="AP56907" s="104"/>
    </row>
    <row r="56908" spans="21:42" ht="15" customHeight="1" x14ac:dyDescent="0.25">
      <c r="U56908" s="104"/>
      <c r="AB56908" s="104"/>
      <c r="AC56908" s="104"/>
      <c r="AF56908" s="104"/>
      <c r="AG56908" s="104"/>
      <c r="AK56908" s="104"/>
      <c r="AL56908" s="104"/>
      <c r="AO56908" s="104"/>
      <c r="AP56908" s="104"/>
    </row>
    <row r="56909" spans="21:42" ht="15" customHeight="1" x14ac:dyDescent="0.25">
      <c r="U56909" s="104"/>
      <c r="AB56909" s="104"/>
      <c r="AC56909" s="104"/>
      <c r="AF56909" s="104"/>
      <c r="AG56909" s="104"/>
      <c r="AK56909" s="104"/>
      <c r="AL56909" s="104"/>
      <c r="AO56909" s="104"/>
      <c r="AP56909" s="104"/>
    </row>
    <row r="56910" spans="21:42" ht="15" customHeight="1" x14ac:dyDescent="0.25">
      <c r="U56910" s="104"/>
      <c r="AB56910" s="104"/>
      <c r="AC56910" s="104"/>
      <c r="AF56910" s="104"/>
      <c r="AG56910" s="104"/>
      <c r="AK56910" s="104"/>
      <c r="AL56910" s="104"/>
      <c r="AO56910" s="104"/>
      <c r="AP56910" s="104"/>
    </row>
    <row r="56911" spans="21:42" ht="15" customHeight="1" x14ac:dyDescent="0.25">
      <c r="U56911" s="104"/>
      <c r="AB56911" s="104"/>
      <c r="AC56911" s="104"/>
      <c r="AF56911" s="104"/>
      <c r="AG56911" s="104"/>
      <c r="AK56911" s="104"/>
      <c r="AL56911" s="104"/>
      <c r="AO56911" s="104"/>
      <c r="AP56911" s="104"/>
    </row>
    <row r="56912" spans="21:42" ht="15" customHeight="1" x14ac:dyDescent="0.25">
      <c r="U56912" s="104"/>
      <c r="AB56912" s="104"/>
      <c r="AC56912" s="104"/>
      <c r="AF56912" s="104"/>
      <c r="AG56912" s="104"/>
      <c r="AK56912" s="104"/>
      <c r="AL56912" s="104"/>
      <c r="AO56912" s="104"/>
      <c r="AP56912" s="104"/>
    </row>
    <row r="56913" spans="21:42" ht="15" customHeight="1" x14ac:dyDescent="0.25">
      <c r="U56913" s="104"/>
      <c r="AB56913" s="104"/>
      <c r="AC56913" s="104"/>
      <c r="AF56913" s="104"/>
      <c r="AG56913" s="104"/>
      <c r="AK56913" s="104"/>
      <c r="AL56913" s="104"/>
      <c r="AO56913" s="104"/>
      <c r="AP56913" s="104"/>
    </row>
    <row r="56914" spans="21:42" ht="15" customHeight="1" x14ac:dyDescent="0.25">
      <c r="U56914" s="104"/>
      <c r="AB56914" s="104"/>
      <c r="AC56914" s="104"/>
      <c r="AF56914" s="104"/>
      <c r="AG56914" s="104"/>
      <c r="AK56914" s="104"/>
      <c r="AL56914" s="104"/>
      <c r="AO56914" s="104"/>
      <c r="AP56914" s="104"/>
    </row>
    <row r="56915" spans="21:42" ht="15" customHeight="1" x14ac:dyDescent="0.25">
      <c r="U56915" s="104"/>
      <c r="AB56915" s="104"/>
      <c r="AC56915" s="104"/>
      <c r="AF56915" s="104"/>
      <c r="AG56915" s="104"/>
      <c r="AK56915" s="104"/>
      <c r="AL56915" s="104"/>
      <c r="AO56915" s="104"/>
      <c r="AP56915" s="104"/>
    </row>
    <row r="56916" spans="21:42" ht="15" customHeight="1" x14ac:dyDescent="0.25">
      <c r="U56916" s="104"/>
      <c r="AB56916" s="104"/>
      <c r="AC56916" s="104"/>
      <c r="AF56916" s="104"/>
      <c r="AG56916" s="104"/>
      <c r="AK56916" s="104"/>
      <c r="AL56916" s="104"/>
      <c r="AO56916" s="104"/>
      <c r="AP56916" s="104"/>
    </row>
    <row r="56917" spans="21:42" ht="15" customHeight="1" x14ac:dyDescent="0.25">
      <c r="U56917" s="104"/>
      <c r="AB56917" s="104"/>
      <c r="AC56917" s="104"/>
      <c r="AF56917" s="104"/>
      <c r="AG56917" s="104"/>
      <c r="AK56917" s="104"/>
      <c r="AL56917" s="104"/>
      <c r="AO56917" s="104"/>
      <c r="AP56917" s="104"/>
    </row>
    <row r="56918" spans="21:42" ht="15" customHeight="1" x14ac:dyDescent="0.25">
      <c r="U56918" s="104"/>
      <c r="AB56918" s="104"/>
      <c r="AC56918" s="104"/>
      <c r="AF56918" s="104"/>
      <c r="AG56918" s="104"/>
      <c r="AK56918" s="104"/>
      <c r="AL56918" s="104"/>
      <c r="AO56918" s="104"/>
      <c r="AP56918" s="104"/>
    </row>
    <row r="56919" spans="21:42" ht="15" customHeight="1" x14ac:dyDescent="0.25">
      <c r="U56919" s="104"/>
      <c r="AB56919" s="104"/>
      <c r="AC56919" s="104"/>
      <c r="AF56919" s="104"/>
      <c r="AG56919" s="104"/>
      <c r="AK56919" s="104"/>
      <c r="AL56919" s="104"/>
      <c r="AO56919" s="104"/>
      <c r="AP56919" s="104"/>
    </row>
    <row r="56920" spans="21:42" ht="15" customHeight="1" x14ac:dyDescent="0.25">
      <c r="U56920" s="104"/>
      <c r="AB56920" s="104"/>
      <c r="AC56920" s="104"/>
      <c r="AF56920" s="104"/>
      <c r="AG56920" s="104"/>
      <c r="AK56920" s="104"/>
      <c r="AL56920" s="104"/>
      <c r="AO56920" s="104"/>
      <c r="AP56920" s="104"/>
    </row>
    <row r="56921" spans="21:42" ht="15" customHeight="1" x14ac:dyDescent="0.25">
      <c r="U56921" s="104"/>
      <c r="AB56921" s="104"/>
      <c r="AC56921" s="104"/>
      <c r="AF56921" s="104"/>
      <c r="AG56921" s="104"/>
      <c r="AK56921" s="104"/>
      <c r="AL56921" s="104"/>
      <c r="AO56921" s="104"/>
      <c r="AP56921" s="104"/>
    </row>
    <row r="56922" spans="21:42" ht="15" customHeight="1" x14ac:dyDescent="0.25">
      <c r="U56922" s="104"/>
      <c r="AB56922" s="104"/>
      <c r="AC56922" s="104"/>
      <c r="AF56922" s="104"/>
      <c r="AG56922" s="104"/>
      <c r="AK56922" s="104"/>
      <c r="AL56922" s="104"/>
      <c r="AO56922" s="104"/>
      <c r="AP56922" s="104"/>
    </row>
    <row r="56923" spans="21:42" ht="15" customHeight="1" x14ac:dyDescent="0.25">
      <c r="U56923" s="104"/>
      <c r="AB56923" s="104"/>
      <c r="AC56923" s="104"/>
      <c r="AF56923" s="104"/>
      <c r="AG56923" s="104"/>
      <c r="AK56923" s="104"/>
      <c r="AL56923" s="104"/>
      <c r="AO56923" s="104"/>
      <c r="AP56923" s="104"/>
    </row>
    <row r="56924" spans="21:42" ht="15" customHeight="1" x14ac:dyDescent="0.25">
      <c r="U56924" s="104"/>
      <c r="AB56924" s="104"/>
      <c r="AC56924" s="104"/>
      <c r="AF56924" s="104"/>
      <c r="AG56924" s="104"/>
      <c r="AK56924" s="104"/>
      <c r="AL56924" s="104"/>
      <c r="AO56924" s="104"/>
      <c r="AP56924" s="104"/>
    </row>
    <row r="56925" spans="21:42" ht="15" customHeight="1" x14ac:dyDescent="0.25">
      <c r="U56925" s="104"/>
      <c r="AB56925" s="104"/>
      <c r="AC56925" s="104"/>
      <c r="AF56925" s="104"/>
      <c r="AG56925" s="104"/>
      <c r="AK56925" s="104"/>
      <c r="AL56925" s="104"/>
      <c r="AO56925" s="104"/>
      <c r="AP56925" s="104"/>
    </row>
    <row r="56926" spans="21:42" ht="15" customHeight="1" x14ac:dyDescent="0.25">
      <c r="U56926" s="104"/>
      <c r="AB56926" s="104"/>
      <c r="AC56926" s="104"/>
      <c r="AF56926" s="104"/>
      <c r="AG56926" s="104"/>
      <c r="AK56926" s="104"/>
      <c r="AL56926" s="104"/>
      <c r="AO56926" s="104"/>
      <c r="AP56926" s="104"/>
    </row>
    <row r="56927" spans="21:42" ht="15" customHeight="1" x14ac:dyDescent="0.25">
      <c r="U56927" s="104"/>
      <c r="AB56927" s="104"/>
      <c r="AC56927" s="104"/>
      <c r="AF56927" s="104"/>
      <c r="AG56927" s="104"/>
      <c r="AK56927" s="104"/>
      <c r="AL56927" s="104"/>
      <c r="AO56927" s="104"/>
      <c r="AP56927" s="104"/>
    </row>
    <row r="56928" spans="21:42" ht="15" customHeight="1" x14ac:dyDescent="0.25">
      <c r="U56928" s="104"/>
      <c r="AB56928" s="104"/>
      <c r="AC56928" s="104"/>
      <c r="AF56928" s="104"/>
      <c r="AG56928" s="104"/>
      <c r="AK56928" s="104"/>
      <c r="AL56928" s="104"/>
      <c r="AO56928" s="104"/>
      <c r="AP56928" s="104"/>
    </row>
    <row r="56929" spans="21:42" ht="15" customHeight="1" x14ac:dyDescent="0.25">
      <c r="U56929" s="104"/>
      <c r="AB56929" s="104"/>
      <c r="AC56929" s="104"/>
      <c r="AF56929" s="104"/>
      <c r="AG56929" s="104"/>
      <c r="AK56929" s="104"/>
      <c r="AL56929" s="104"/>
      <c r="AO56929" s="104"/>
      <c r="AP56929" s="104"/>
    </row>
    <row r="56930" spans="21:42" ht="15" customHeight="1" x14ac:dyDescent="0.25">
      <c r="U56930" s="104"/>
      <c r="AB56930" s="104"/>
      <c r="AC56930" s="104"/>
      <c r="AF56930" s="104"/>
      <c r="AG56930" s="104"/>
      <c r="AK56930" s="104"/>
      <c r="AL56930" s="104"/>
      <c r="AO56930" s="104"/>
      <c r="AP56930" s="104"/>
    </row>
    <row r="56931" spans="21:42" ht="15" customHeight="1" x14ac:dyDescent="0.25">
      <c r="U56931" s="104"/>
      <c r="AB56931" s="104"/>
      <c r="AC56931" s="104"/>
      <c r="AF56931" s="104"/>
      <c r="AG56931" s="104"/>
      <c r="AK56931" s="104"/>
      <c r="AL56931" s="104"/>
      <c r="AO56931" s="104"/>
      <c r="AP56931" s="104"/>
    </row>
    <row r="56932" spans="21:42" ht="15" customHeight="1" x14ac:dyDescent="0.25">
      <c r="U56932" s="104"/>
      <c r="AB56932" s="104"/>
      <c r="AC56932" s="104"/>
      <c r="AF56932" s="104"/>
      <c r="AG56932" s="104"/>
      <c r="AK56932" s="104"/>
      <c r="AL56932" s="104"/>
      <c r="AO56932" s="104"/>
      <c r="AP56932" s="104"/>
    </row>
    <row r="56933" spans="21:42" ht="15" customHeight="1" x14ac:dyDescent="0.25">
      <c r="U56933" s="104"/>
      <c r="AB56933" s="104"/>
      <c r="AC56933" s="104"/>
      <c r="AF56933" s="104"/>
      <c r="AG56933" s="104"/>
      <c r="AK56933" s="104"/>
      <c r="AL56933" s="104"/>
      <c r="AO56933" s="104"/>
      <c r="AP56933" s="104"/>
    </row>
    <row r="56934" spans="21:42" ht="15" customHeight="1" x14ac:dyDescent="0.25">
      <c r="U56934" s="104"/>
      <c r="AB56934" s="104"/>
      <c r="AC56934" s="104"/>
      <c r="AF56934" s="104"/>
      <c r="AG56934" s="104"/>
      <c r="AK56934" s="104"/>
      <c r="AL56934" s="104"/>
      <c r="AO56934" s="104"/>
      <c r="AP56934" s="104"/>
    </row>
    <row r="56935" spans="21:42" ht="15" customHeight="1" x14ac:dyDescent="0.25">
      <c r="U56935" s="104"/>
      <c r="AB56935" s="104"/>
      <c r="AC56935" s="104"/>
      <c r="AF56935" s="104"/>
      <c r="AG56935" s="104"/>
      <c r="AK56935" s="104"/>
      <c r="AL56935" s="104"/>
      <c r="AO56935" s="104"/>
      <c r="AP56935" s="104"/>
    </row>
    <row r="56936" spans="21:42" ht="15" customHeight="1" x14ac:dyDescent="0.25">
      <c r="U56936" s="104"/>
      <c r="AB56936" s="104"/>
      <c r="AC56936" s="104"/>
      <c r="AF56936" s="104"/>
      <c r="AG56936" s="104"/>
      <c r="AK56936" s="104"/>
      <c r="AL56936" s="104"/>
      <c r="AO56936" s="104"/>
      <c r="AP56936" s="104"/>
    </row>
    <row r="56937" spans="21:42" ht="15" customHeight="1" x14ac:dyDescent="0.25">
      <c r="U56937" s="104"/>
      <c r="AB56937" s="104"/>
      <c r="AC56937" s="104"/>
      <c r="AF56937" s="104"/>
      <c r="AG56937" s="104"/>
      <c r="AK56937" s="104"/>
      <c r="AL56937" s="104"/>
      <c r="AO56937" s="104"/>
      <c r="AP56937" s="104"/>
    </row>
    <row r="56938" spans="21:42" ht="15" customHeight="1" x14ac:dyDescent="0.25">
      <c r="U56938" s="104"/>
      <c r="AB56938" s="104"/>
      <c r="AC56938" s="104"/>
      <c r="AF56938" s="104"/>
      <c r="AG56938" s="104"/>
      <c r="AK56938" s="104"/>
      <c r="AL56938" s="104"/>
      <c r="AO56938" s="104"/>
      <c r="AP56938" s="104"/>
    </row>
    <row r="56939" spans="21:42" ht="15" customHeight="1" x14ac:dyDescent="0.25">
      <c r="U56939" s="104"/>
      <c r="AB56939" s="104"/>
      <c r="AC56939" s="104"/>
      <c r="AF56939" s="104"/>
      <c r="AG56939" s="104"/>
      <c r="AK56939" s="104"/>
      <c r="AL56939" s="104"/>
      <c r="AO56939" s="104"/>
      <c r="AP56939" s="104"/>
    </row>
    <row r="56940" spans="21:42" ht="15" customHeight="1" x14ac:dyDescent="0.25">
      <c r="U56940" s="104"/>
      <c r="AB56940" s="104"/>
      <c r="AC56940" s="104"/>
      <c r="AF56940" s="104"/>
      <c r="AG56940" s="104"/>
      <c r="AK56940" s="104"/>
      <c r="AL56940" s="104"/>
      <c r="AO56940" s="104"/>
      <c r="AP56940" s="104"/>
    </row>
    <row r="56941" spans="21:42" ht="15" customHeight="1" x14ac:dyDescent="0.25">
      <c r="U56941" s="104"/>
      <c r="AB56941" s="104"/>
      <c r="AC56941" s="104"/>
      <c r="AF56941" s="104"/>
      <c r="AG56941" s="104"/>
      <c r="AK56941" s="104"/>
      <c r="AL56941" s="104"/>
      <c r="AO56941" s="104"/>
      <c r="AP56941" s="104"/>
    </row>
    <row r="56942" spans="21:42" ht="15" customHeight="1" x14ac:dyDescent="0.25">
      <c r="U56942" s="104"/>
      <c r="AB56942" s="104"/>
      <c r="AC56942" s="104"/>
      <c r="AF56942" s="104"/>
      <c r="AG56942" s="104"/>
      <c r="AK56942" s="104"/>
      <c r="AL56942" s="104"/>
      <c r="AO56942" s="104"/>
      <c r="AP56942" s="104"/>
    </row>
    <row r="56943" spans="21:42" ht="15" customHeight="1" x14ac:dyDescent="0.25">
      <c r="U56943" s="104"/>
      <c r="AB56943" s="104"/>
      <c r="AC56943" s="104"/>
      <c r="AF56943" s="104"/>
      <c r="AG56943" s="104"/>
      <c r="AK56943" s="104"/>
      <c r="AL56943" s="104"/>
      <c r="AO56943" s="104"/>
      <c r="AP56943" s="104"/>
    </row>
    <row r="56944" spans="21:42" ht="15" customHeight="1" x14ac:dyDescent="0.25">
      <c r="U56944" s="104"/>
      <c r="AB56944" s="104"/>
      <c r="AC56944" s="104"/>
      <c r="AF56944" s="104"/>
      <c r="AG56944" s="104"/>
      <c r="AK56944" s="104"/>
      <c r="AL56944" s="104"/>
      <c r="AO56944" s="104"/>
      <c r="AP56944" s="104"/>
    </row>
    <row r="56945" spans="21:42" ht="15" customHeight="1" x14ac:dyDescent="0.25">
      <c r="U56945" s="104"/>
      <c r="AB56945" s="104"/>
      <c r="AC56945" s="104"/>
      <c r="AF56945" s="104"/>
      <c r="AG56945" s="104"/>
      <c r="AK56945" s="104"/>
      <c r="AL56945" s="104"/>
      <c r="AO56945" s="104"/>
      <c r="AP56945" s="104"/>
    </row>
    <row r="56946" spans="21:42" ht="15" customHeight="1" x14ac:dyDescent="0.25">
      <c r="U56946" s="104"/>
      <c r="AB56946" s="104"/>
      <c r="AC56946" s="104"/>
      <c r="AF56946" s="104"/>
      <c r="AG56946" s="104"/>
      <c r="AK56946" s="104"/>
      <c r="AL56946" s="104"/>
      <c r="AO56946" s="104"/>
      <c r="AP56946" s="104"/>
    </row>
    <row r="56947" spans="21:42" ht="15" customHeight="1" x14ac:dyDescent="0.25">
      <c r="U56947" s="104"/>
      <c r="AB56947" s="104"/>
      <c r="AC56947" s="104"/>
      <c r="AF56947" s="104"/>
      <c r="AG56947" s="104"/>
      <c r="AK56947" s="104"/>
      <c r="AL56947" s="104"/>
      <c r="AO56947" s="104"/>
      <c r="AP56947" s="104"/>
    </row>
    <row r="56948" spans="21:42" ht="15" customHeight="1" x14ac:dyDescent="0.25">
      <c r="U56948" s="104"/>
      <c r="AB56948" s="104"/>
      <c r="AC56948" s="104"/>
      <c r="AF56948" s="104"/>
      <c r="AG56948" s="104"/>
      <c r="AK56948" s="104"/>
      <c r="AL56948" s="104"/>
      <c r="AO56948" s="104"/>
      <c r="AP56948" s="104"/>
    </row>
    <row r="56949" spans="21:42" ht="15" customHeight="1" x14ac:dyDescent="0.25">
      <c r="U56949" s="104"/>
      <c r="AB56949" s="104"/>
      <c r="AC56949" s="104"/>
      <c r="AF56949" s="104"/>
      <c r="AG56949" s="104"/>
      <c r="AK56949" s="104"/>
      <c r="AL56949" s="104"/>
      <c r="AO56949" s="104"/>
      <c r="AP56949" s="104"/>
    </row>
    <row r="56950" spans="21:42" ht="15" customHeight="1" x14ac:dyDescent="0.25">
      <c r="U56950" s="104"/>
      <c r="AB56950" s="104"/>
      <c r="AC56950" s="104"/>
      <c r="AF56950" s="104"/>
      <c r="AG56950" s="104"/>
      <c r="AK56950" s="104"/>
      <c r="AL56950" s="104"/>
      <c r="AO56950" s="104"/>
      <c r="AP56950" s="104"/>
    </row>
    <row r="56951" spans="21:42" ht="15" customHeight="1" x14ac:dyDescent="0.25">
      <c r="U56951" s="104"/>
      <c r="AB56951" s="104"/>
      <c r="AC56951" s="104"/>
      <c r="AF56951" s="104"/>
      <c r="AG56951" s="104"/>
      <c r="AK56951" s="104"/>
      <c r="AL56951" s="104"/>
      <c r="AO56951" s="104"/>
      <c r="AP56951" s="104"/>
    </row>
    <row r="56952" spans="21:42" ht="15" customHeight="1" x14ac:dyDescent="0.25">
      <c r="U56952" s="104"/>
      <c r="AB56952" s="104"/>
      <c r="AC56952" s="104"/>
      <c r="AF56952" s="104"/>
      <c r="AG56952" s="104"/>
      <c r="AK56952" s="104"/>
      <c r="AL56952" s="104"/>
      <c r="AO56952" s="104"/>
      <c r="AP56952" s="104"/>
    </row>
    <row r="56953" spans="21:42" ht="15" customHeight="1" x14ac:dyDescent="0.25">
      <c r="U56953" s="104"/>
      <c r="AB56953" s="104"/>
      <c r="AC56953" s="104"/>
      <c r="AF56953" s="104"/>
      <c r="AG56953" s="104"/>
      <c r="AK56953" s="104"/>
      <c r="AL56953" s="104"/>
      <c r="AO56953" s="104"/>
      <c r="AP56953" s="104"/>
    </row>
    <row r="56954" spans="21:42" ht="15" customHeight="1" x14ac:dyDescent="0.25">
      <c r="U56954" s="104"/>
      <c r="AB56954" s="104"/>
      <c r="AC56954" s="104"/>
      <c r="AF56954" s="104"/>
      <c r="AG56954" s="104"/>
      <c r="AK56954" s="104"/>
      <c r="AL56954" s="104"/>
      <c r="AO56954" s="104"/>
      <c r="AP56954" s="104"/>
    </row>
    <row r="56955" spans="21:42" ht="15" customHeight="1" x14ac:dyDescent="0.25">
      <c r="U56955" s="104"/>
      <c r="AB56955" s="104"/>
      <c r="AC56955" s="104"/>
      <c r="AF56955" s="104"/>
      <c r="AG56955" s="104"/>
      <c r="AK56955" s="104"/>
      <c r="AL56955" s="104"/>
      <c r="AO56955" s="104"/>
      <c r="AP56955" s="104"/>
    </row>
    <row r="56956" spans="21:42" ht="15" customHeight="1" x14ac:dyDescent="0.25">
      <c r="U56956" s="104"/>
      <c r="AB56956" s="104"/>
      <c r="AC56956" s="104"/>
      <c r="AF56956" s="104"/>
      <c r="AG56956" s="104"/>
      <c r="AK56956" s="104"/>
      <c r="AL56956" s="104"/>
      <c r="AO56956" s="104"/>
      <c r="AP56956" s="104"/>
    </row>
    <row r="56957" spans="21:42" ht="15" customHeight="1" x14ac:dyDescent="0.25">
      <c r="U56957" s="104"/>
      <c r="AB56957" s="104"/>
      <c r="AC56957" s="104"/>
      <c r="AF56957" s="104"/>
      <c r="AG56957" s="104"/>
      <c r="AK56957" s="104"/>
      <c r="AL56957" s="104"/>
      <c r="AO56957" s="104"/>
      <c r="AP56957" s="104"/>
    </row>
    <row r="56958" spans="21:42" ht="15" customHeight="1" x14ac:dyDescent="0.25">
      <c r="U56958" s="104"/>
      <c r="AB56958" s="104"/>
      <c r="AC56958" s="104"/>
      <c r="AF56958" s="104"/>
      <c r="AG56958" s="104"/>
      <c r="AK56958" s="104"/>
      <c r="AL56958" s="104"/>
      <c r="AO56958" s="104"/>
      <c r="AP56958" s="104"/>
    </row>
    <row r="56959" spans="21:42" ht="15" customHeight="1" x14ac:dyDescent="0.25">
      <c r="U56959" s="104"/>
      <c r="AB56959" s="104"/>
      <c r="AC56959" s="104"/>
      <c r="AF56959" s="104"/>
      <c r="AG56959" s="104"/>
      <c r="AK56959" s="104"/>
      <c r="AL56959" s="104"/>
      <c r="AO56959" s="104"/>
      <c r="AP56959" s="104"/>
    </row>
    <row r="56960" spans="21:42" ht="15" customHeight="1" x14ac:dyDescent="0.25">
      <c r="U56960" s="104"/>
      <c r="AB56960" s="104"/>
      <c r="AC56960" s="104"/>
      <c r="AF56960" s="104"/>
      <c r="AG56960" s="104"/>
      <c r="AK56960" s="104"/>
      <c r="AL56960" s="104"/>
      <c r="AO56960" s="104"/>
      <c r="AP56960" s="104"/>
    </row>
    <row r="56961" spans="21:42" ht="15" customHeight="1" x14ac:dyDescent="0.25">
      <c r="U56961" s="104"/>
      <c r="AB56961" s="104"/>
      <c r="AC56961" s="104"/>
      <c r="AF56961" s="104"/>
      <c r="AG56961" s="104"/>
      <c r="AK56961" s="104"/>
      <c r="AL56961" s="104"/>
      <c r="AO56961" s="104"/>
      <c r="AP56961" s="104"/>
    </row>
    <row r="56962" spans="21:42" ht="15" customHeight="1" x14ac:dyDescent="0.25">
      <c r="U56962" s="104"/>
      <c r="AB56962" s="104"/>
      <c r="AC56962" s="104"/>
      <c r="AF56962" s="104"/>
      <c r="AG56962" s="104"/>
      <c r="AK56962" s="104"/>
      <c r="AL56962" s="104"/>
      <c r="AO56962" s="104"/>
      <c r="AP56962" s="104"/>
    </row>
    <row r="56963" spans="21:42" ht="15" customHeight="1" x14ac:dyDescent="0.25">
      <c r="U56963" s="104"/>
      <c r="AB56963" s="104"/>
      <c r="AC56963" s="104"/>
      <c r="AF56963" s="104"/>
      <c r="AG56963" s="104"/>
      <c r="AK56963" s="104"/>
      <c r="AL56963" s="104"/>
      <c r="AO56963" s="104"/>
      <c r="AP56963" s="104"/>
    </row>
    <row r="56964" spans="21:42" ht="15" customHeight="1" x14ac:dyDescent="0.25">
      <c r="U56964" s="104"/>
      <c r="AB56964" s="104"/>
      <c r="AC56964" s="104"/>
      <c r="AF56964" s="104"/>
      <c r="AG56964" s="104"/>
      <c r="AK56964" s="104"/>
      <c r="AL56964" s="104"/>
      <c r="AO56964" s="104"/>
      <c r="AP56964" s="104"/>
    </row>
    <row r="56965" spans="21:42" ht="15" customHeight="1" x14ac:dyDescent="0.25">
      <c r="U56965" s="104"/>
      <c r="AB56965" s="104"/>
      <c r="AC56965" s="104"/>
      <c r="AF56965" s="104"/>
      <c r="AG56965" s="104"/>
      <c r="AK56965" s="104"/>
      <c r="AL56965" s="104"/>
      <c r="AO56965" s="104"/>
      <c r="AP56965" s="104"/>
    </row>
    <row r="56966" spans="21:42" ht="15" customHeight="1" x14ac:dyDescent="0.25">
      <c r="U56966" s="104"/>
      <c r="AB56966" s="104"/>
      <c r="AC56966" s="104"/>
      <c r="AF56966" s="104"/>
      <c r="AG56966" s="104"/>
      <c r="AK56966" s="104"/>
      <c r="AL56966" s="104"/>
      <c r="AO56966" s="104"/>
      <c r="AP56966" s="104"/>
    </row>
    <row r="56967" spans="21:42" ht="15" customHeight="1" x14ac:dyDescent="0.25">
      <c r="U56967" s="104"/>
      <c r="AB56967" s="104"/>
      <c r="AC56967" s="104"/>
      <c r="AF56967" s="104"/>
      <c r="AG56967" s="104"/>
      <c r="AK56967" s="104"/>
      <c r="AL56967" s="104"/>
      <c r="AO56967" s="104"/>
      <c r="AP56967" s="104"/>
    </row>
    <row r="56968" spans="21:42" ht="15" customHeight="1" x14ac:dyDescent="0.25">
      <c r="U56968" s="104"/>
      <c r="AB56968" s="104"/>
      <c r="AC56968" s="104"/>
      <c r="AF56968" s="104"/>
      <c r="AG56968" s="104"/>
      <c r="AK56968" s="104"/>
      <c r="AL56968" s="104"/>
      <c r="AO56968" s="104"/>
      <c r="AP56968" s="104"/>
    </row>
    <row r="56969" spans="21:42" ht="15" customHeight="1" x14ac:dyDescent="0.25">
      <c r="U56969" s="104"/>
      <c r="AB56969" s="104"/>
      <c r="AC56969" s="104"/>
      <c r="AF56969" s="104"/>
      <c r="AG56969" s="104"/>
      <c r="AK56969" s="104"/>
      <c r="AL56969" s="104"/>
      <c r="AO56969" s="104"/>
      <c r="AP56969" s="104"/>
    </row>
    <row r="56970" spans="21:42" ht="15" customHeight="1" x14ac:dyDescent="0.25">
      <c r="U56970" s="104"/>
      <c r="AB56970" s="104"/>
      <c r="AC56970" s="104"/>
      <c r="AF56970" s="104"/>
      <c r="AG56970" s="104"/>
      <c r="AK56970" s="104"/>
      <c r="AL56970" s="104"/>
      <c r="AO56970" s="104"/>
      <c r="AP56970" s="104"/>
    </row>
    <row r="56971" spans="21:42" ht="15" customHeight="1" x14ac:dyDescent="0.25">
      <c r="U56971" s="104"/>
      <c r="AB56971" s="104"/>
      <c r="AC56971" s="104"/>
      <c r="AF56971" s="104"/>
      <c r="AG56971" s="104"/>
      <c r="AK56971" s="104"/>
      <c r="AL56971" s="104"/>
      <c r="AO56971" s="104"/>
      <c r="AP56971" s="104"/>
    </row>
    <row r="56972" spans="21:42" ht="15" customHeight="1" x14ac:dyDescent="0.25">
      <c r="U56972" s="104"/>
      <c r="AB56972" s="104"/>
      <c r="AC56972" s="104"/>
      <c r="AF56972" s="104"/>
      <c r="AG56972" s="104"/>
      <c r="AK56972" s="104"/>
      <c r="AL56972" s="104"/>
      <c r="AO56972" s="104"/>
      <c r="AP56972" s="104"/>
    </row>
    <row r="56973" spans="21:42" ht="15" customHeight="1" x14ac:dyDescent="0.25">
      <c r="U56973" s="104"/>
      <c r="AB56973" s="104"/>
      <c r="AC56973" s="104"/>
      <c r="AF56973" s="104"/>
      <c r="AG56973" s="104"/>
      <c r="AK56973" s="104"/>
      <c r="AL56973" s="104"/>
      <c r="AO56973" s="104"/>
      <c r="AP56973" s="104"/>
    </row>
    <row r="56974" spans="21:42" ht="15" customHeight="1" x14ac:dyDescent="0.25">
      <c r="U56974" s="104"/>
      <c r="AB56974" s="104"/>
      <c r="AC56974" s="104"/>
      <c r="AF56974" s="104"/>
      <c r="AG56974" s="104"/>
      <c r="AK56974" s="104"/>
      <c r="AL56974" s="104"/>
      <c r="AO56974" s="104"/>
      <c r="AP56974" s="104"/>
    </row>
    <row r="56975" spans="21:42" ht="15" customHeight="1" x14ac:dyDescent="0.25">
      <c r="U56975" s="104"/>
      <c r="AB56975" s="104"/>
      <c r="AC56975" s="104"/>
      <c r="AF56975" s="104"/>
      <c r="AG56975" s="104"/>
      <c r="AK56975" s="104"/>
      <c r="AL56975" s="104"/>
      <c r="AO56975" s="104"/>
      <c r="AP56975" s="104"/>
    </row>
    <row r="56976" spans="21:42" ht="15" customHeight="1" x14ac:dyDescent="0.25">
      <c r="U56976" s="104"/>
      <c r="AB56976" s="104"/>
      <c r="AC56976" s="104"/>
      <c r="AF56976" s="104"/>
      <c r="AG56976" s="104"/>
      <c r="AK56976" s="104"/>
      <c r="AL56976" s="104"/>
      <c r="AO56976" s="104"/>
      <c r="AP56976" s="104"/>
    </row>
    <row r="56977" spans="21:42" ht="15" customHeight="1" x14ac:dyDescent="0.25">
      <c r="U56977" s="104"/>
      <c r="AB56977" s="104"/>
      <c r="AC56977" s="104"/>
      <c r="AF56977" s="104"/>
      <c r="AG56977" s="104"/>
      <c r="AK56977" s="104"/>
      <c r="AL56977" s="104"/>
      <c r="AO56977" s="104"/>
      <c r="AP56977" s="104"/>
    </row>
    <row r="56978" spans="21:42" ht="15" customHeight="1" x14ac:dyDescent="0.25">
      <c r="U56978" s="104"/>
      <c r="AB56978" s="104"/>
      <c r="AC56978" s="104"/>
      <c r="AF56978" s="104"/>
      <c r="AG56978" s="104"/>
      <c r="AK56978" s="104"/>
      <c r="AL56978" s="104"/>
      <c r="AO56978" s="104"/>
      <c r="AP56978" s="104"/>
    </row>
    <row r="56979" spans="21:42" ht="15" customHeight="1" x14ac:dyDescent="0.25">
      <c r="U56979" s="104"/>
      <c r="AB56979" s="104"/>
      <c r="AC56979" s="104"/>
      <c r="AF56979" s="104"/>
      <c r="AG56979" s="104"/>
      <c r="AK56979" s="104"/>
      <c r="AL56979" s="104"/>
      <c r="AO56979" s="104"/>
      <c r="AP56979" s="104"/>
    </row>
    <row r="56980" spans="21:42" ht="15" customHeight="1" x14ac:dyDescent="0.25">
      <c r="U56980" s="104"/>
      <c r="AB56980" s="104"/>
      <c r="AC56980" s="104"/>
      <c r="AF56980" s="104"/>
      <c r="AG56980" s="104"/>
      <c r="AK56980" s="104"/>
      <c r="AL56980" s="104"/>
      <c r="AO56980" s="104"/>
      <c r="AP56980" s="104"/>
    </row>
    <row r="56981" spans="21:42" ht="15" customHeight="1" x14ac:dyDescent="0.25">
      <c r="U56981" s="104"/>
      <c r="AB56981" s="104"/>
      <c r="AC56981" s="104"/>
      <c r="AF56981" s="104"/>
      <c r="AG56981" s="104"/>
      <c r="AK56981" s="104"/>
      <c r="AL56981" s="104"/>
      <c r="AO56981" s="104"/>
      <c r="AP56981" s="104"/>
    </row>
    <row r="56982" spans="21:42" ht="15" customHeight="1" x14ac:dyDescent="0.25">
      <c r="U56982" s="104"/>
      <c r="AB56982" s="104"/>
      <c r="AC56982" s="104"/>
      <c r="AF56982" s="104"/>
      <c r="AG56982" s="104"/>
      <c r="AK56982" s="104"/>
      <c r="AL56982" s="104"/>
      <c r="AO56982" s="104"/>
      <c r="AP56982" s="104"/>
    </row>
    <row r="56983" spans="21:42" ht="15" customHeight="1" x14ac:dyDescent="0.25">
      <c r="U56983" s="104"/>
      <c r="AB56983" s="104"/>
      <c r="AC56983" s="104"/>
      <c r="AF56983" s="104"/>
      <c r="AG56983" s="104"/>
      <c r="AK56983" s="104"/>
      <c r="AL56983" s="104"/>
      <c r="AO56983" s="104"/>
      <c r="AP56983" s="104"/>
    </row>
    <row r="56984" spans="21:42" ht="15" customHeight="1" x14ac:dyDescent="0.25">
      <c r="U56984" s="104"/>
      <c r="AB56984" s="104"/>
      <c r="AC56984" s="104"/>
      <c r="AF56984" s="104"/>
      <c r="AG56984" s="104"/>
      <c r="AK56984" s="104"/>
      <c r="AL56984" s="104"/>
      <c r="AO56984" s="104"/>
      <c r="AP56984" s="104"/>
    </row>
    <row r="56985" spans="21:42" ht="15" customHeight="1" x14ac:dyDescent="0.25">
      <c r="U56985" s="104"/>
      <c r="AB56985" s="104"/>
      <c r="AC56985" s="104"/>
      <c r="AF56985" s="104"/>
      <c r="AG56985" s="104"/>
      <c r="AK56985" s="104"/>
      <c r="AL56985" s="104"/>
      <c r="AO56985" s="104"/>
      <c r="AP56985" s="104"/>
    </row>
    <row r="56986" spans="21:42" ht="15" customHeight="1" x14ac:dyDescent="0.25">
      <c r="U56986" s="104"/>
      <c r="AB56986" s="104"/>
      <c r="AC56986" s="104"/>
      <c r="AF56986" s="104"/>
      <c r="AG56986" s="104"/>
      <c r="AK56986" s="104"/>
      <c r="AL56986" s="104"/>
      <c r="AO56986" s="104"/>
      <c r="AP56986" s="104"/>
    </row>
    <row r="56987" spans="21:42" ht="15" customHeight="1" x14ac:dyDescent="0.25">
      <c r="U56987" s="104"/>
      <c r="AB56987" s="104"/>
      <c r="AC56987" s="104"/>
      <c r="AF56987" s="104"/>
      <c r="AG56987" s="104"/>
      <c r="AK56987" s="104"/>
      <c r="AL56987" s="104"/>
      <c r="AO56987" s="104"/>
      <c r="AP56987" s="104"/>
    </row>
    <row r="56988" spans="21:42" ht="15" customHeight="1" x14ac:dyDescent="0.25">
      <c r="U56988" s="104"/>
      <c r="AB56988" s="104"/>
      <c r="AC56988" s="104"/>
      <c r="AF56988" s="104"/>
      <c r="AG56988" s="104"/>
      <c r="AK56988" s="104"/>
      <c r="AL56988" s="104"/>
      <c r="AO56988" s="104"/>
      <c r="AP56988" s="104"/>
    </row>
    <row r="56989" spans="21:42" ht="15" customHeight="1" x14ac:dyDescent="0.25">
      <c r="U56989" s="104"/>
      <c r="AB56989" s="104"/>
      <c r="AC56989" s="104"/>
      <c r="AF56989" s="104"/>
      <c r="AG56989" s="104"/>
      <c r="AK56989" s="104"/>
      <c r="AL56989" s="104"/>
      <c r="AO56989" s="104"/>
      <c r="AP56989" s="104"/>
    </row>
    <row r="56990" spans="21:42" ht="15" customHeight="1" x14ac:dyDescent="0.25">
      <c r="U56990" s="104"/>
      <c r="AB56990" s="104"/>
      <c r="AC56990" s="104"/>
      <c r="AF56990" s="104"/>
      <c r="AG56990" s="104"/>
      <c r="AK56990" s="104"/>
      <c r="AL56990" s="104"/>
      <c r="AO56990" s="104"/>
      <c r="AP56990" s="104"/>
    </row>
    <row r="56991" spans="21:42" ht="15" customHeight="1" x14ac:dyDescent="0.25">
      <c r="U56991" s="104"/>
      <c r="AB56991" s="104"/>
      <c r="AC56991" s="104"/>
      <c r="AF56991" s="104"/>
      <c r="AG56991" s="104"/>
      <c r="AK56991" s="104"/>
      <c r="AL56991" s="104"/>
      <c r="AO56991" s="104"/>
      <c r="AP56991" s="104"/>
    </row>
    <row r="56992" spans="21:42" ht="15" customHeight="1" x14ac:dyDescent="0.25">
      <c r="U56992" s="104"/>
      <c r="AB56992" s="104"/>
      <c r="AC56992" s="104"/>
      <c r="AF56992" s="104"/>
      <c r="AG56992" s="104"/>
      <c r="AK56992" s="104"/>
      <c r="AL56992" s="104"/>
      <c r="AO56992" s="104"/>
      <c r="AP56992" s="104"/>
    </row>
    <row r="56993" spans="21:42" ht="15" customHeight="1" x14ac:dyDescent="0.25">
      <c r="U56993" s="104"/>
      <c r="AB56993" s="104"/>
      <c r="AC56993" s="104"/>
      <c r="AF56993" s="104"/>
      <c r="AG56993" s="104"/>
      <c r="AK56993" s="104"/>
      <c r="AL56993" s="104"/>
      <c r="AO56993" s="104"/>
      <c r="AP56993" s="104"/>
    </row>
    <row r="56994" spans="21:42" ht="15" customHeight="1" x14ac:dyDescent="0.25">
      <c r="U56994" s="104"/>
      <c r="AB56994" s="104"/>
      <c r="AC56994" s="104"/>
      <c r="AF56994" s="104"/>
      <c r="AG56994" s="104"/>
      <c r="AK56994" s="104"/>
      <c r="AL56994" s="104"/>
      <c r="AO56994" s="104"/>
      <c r="AP56994" s="104"/>
    </row>
    <row r="56995" spans="21:42" ht="15" customHeight="1" x14ac:dyDescent="0.25">
      <c r="U56995" s="104"/>
      <c r="AB56995" s="104"/>
      <c r="AC56995" s="104"/>
      <c r="AF56995" s="104"/>
      <c r="AG56995" s="104"/>
      <c r="AK56995" s="104"/>
      <c r="AL56995" s="104"/>
      <c r="AO56995" s="104"/>
      <c r="AP56995" s="104"/>
    </row>
    <row r="56996" spans="21:42" ht="15" customHeight="1" x14ac:dyDescent="0.25">
      <c r="U56996" s="104"/>
      <c r="AB56996" s="104"/>
      <c r="AC56996" s="104"/>
      <c r="AF56996" s="104"/>
      <c r="AG56996" s="104"/>
      <c r="AK56996" s="104"/>
      <c r="AL56996" s="104"/>
      <c r="AO56996" s="104"/>
      <c r="AP56996" s="104"/>
    </row>
    <row r="56997" spans="21:42" ht="15" customHeight="1" x14ac:dyDescent="0.25">
      <c r="U56997" s="104"/>
      <c r="AB56997" s="104"/>
      <c r="AC56997" s="104"/>
      <c r="AF56997" s="104"/>
      <c r="AG56997" s="104"/>
      <c r="AK56997" s="104"/>
      <c r="AL56997" s="104"/>
      <c r="AO56997" s="104"/>
      <c r="AP56997" s="104"/>
    </row>
    <row r="56998" spans="21:42" ht="15" customHeight="1" x14ac:dyDescent="0.25">
      <c r="U56998" s="104"/>
      <c r="AB56998" s="104"/>
      <c r="AC56998" s="104"/>
      <c r="AF56998" s="104"/>
      <c r="AG56998" s="104"/>
      <c r="AK56998" s="104"/>
      <c r="AL56998" s="104"/>
      <c r="AO56998" s="104"/>
      <c r="AP56998" s="104"/>
    </row>
    <row r="56999" spans="21:42" ht="15" customHeight="1" x14ac:dyDescent="0.25">
      <c r="U56999" s="104"/>
      <c r="AB56999" s="104"/>
      <c r="AC56999" s="104"/>
      <c r="AF56999" s="104"/>
      <c r="AG56999" s="104"/>
      <c r="AK56999" s="104"/>
      <c r="AL56999" s="104"/>
      <c r="AO56999" s="104"/>
      <c r="AP56999" s="104"/>
    </row>
    <row r="57000" spans="21:42" ht="15" customHeight="1" x14ac:dyDescent="0.25">
      <c r="U57000" s="104"/>
      <c r="AB57000" s="104"/>
      <c r="AC57000" s="104"/>
      <c r="AF57000" s="104"/>
      <c r="AG57000" s="104"/>
      <c r="AK57000" s="104"/>
      <c r="AL57000" s="104"/>
      <c r="AO57000" s="104"/>
      <c r="AP57000" s="104"/>
    </row>
    <row r="57001" spans="21:42" ht="15" customHeight="1" x14ac:dyDescent="0.25">
      <c r="U57001" s="104"/>
      <c r="AB57001" s="104"/>
      <c r="AC57001" s="104"/>
      <c r="AF57001" s="104"/>
      <c r="AG57001" s="104"/>
      <c r="AK57001" s="104"/>
      <c r="AL57001" s="104"/>
      <c r="AO57001" s="104"/>
      <c r="AP57001" s="104"/>
    </row>
    <row r="57002" spans="21:42" ht="15" customHeight="1" x14ac:dyDescent="0.25">
      <c r="U57002" s="104"/>
      <c r="AB57002" s="104"/>
      <c r="AC57002" s="104"/>
      <c r="AF57002" s="104"/>
      <c r="AG57002" s="104"/>
      <c r="AK57002" s="104"/>
      <c r="AL57002" s="104"/>
      <c r="AO57002" s="104"/>
      <c r="AP57002" s="104"/>
    </row>
    <row r="57003" spans="21:42" ht="15" customHeight="1" x14ac:dyDescent="0.25">
      <c r="U57003" s="104"/>
      <c r="AB57003" s="104"/>
      <c r="AC57003" s="104"/>
      <c r="AF57003" s="104"/>
      <c r="AG57003" s="104"/>
      <c r="AK57003" s="104"/>
      <c r="AL57003" s="104"/>
      <c r="AO57003" s="104"/>
      <c r="AP57003" s="104"/>
    </row>
    <row r="57004" spans="21:42" ht="15" customHeight="1" x14ac:dyDescent="0.25">
      <c r="U57004" s="104"/>
      <c r="AB57004" s="104"/>
      <c r="AC57004" s="104"/>
      <c r="AF57004" s="104"/>
      <c r="AG57004" s="104"/>
      <c r="AK57004" s="104"/>
      <c r="AL57004" s="104"/>
      <c r="AO57004" s="104"/>
      <c r="AP57004" s="104"/>
    </row>
    <row r="57005" spans="21:42" ht="15" customHeight="1" x14ac:dyDescent="0.25">
      <c r="U57005" s="104"/>
      <c r="AB57005" s="104"/>
      <c r="AC57005" s="104"/>
      <c r="AF57005" s="104"/>
      <c r="AG57005" s="104"/>
      <c r="AK57005" s="104"/>
      <c r="AL57005" s="104"/>
      <c r="AO57005" s="104"/>
      <c r="AP57005" s="104"/>
    </row>
    <row r="57006" spans="21:42" ht="15" customHeight="1" x14ac:dyDescent="0.25">
      <c r="U57006" s="104"/>
      <c r="AB57006" s="104"/>
      <c r="AC57006" s="104"/>
      <c r="AF57006" s="104"/>
      <c r="AG57006" s="104"/>
      <c r="AK57006" s="104"/>
      <c r="AL57006" s="104"/>
      <c r="AO57006" s="104"/>
      <c r="AP57006" s="104"/>
    </row>
    <row r="57007" spans="21:42" ht="15" customHeight="1" x14ac:dyDescent="0.25">
      <c r="U57007" s="104"/>
      <c r="AB57007" s="104"/>
      <c r="AC57007" s="104"/>
      <c r="AF57007" s="104"/>
      <c r="AG57007" s="104"/>
      <c r="AK57007" s="104"/>
      <c r="AL57007" s="104"/>
      <c r="AO57007" s="104"/>
      <c r="AP57007" s="104"/>
    </row>
    <row r="57008" spans="21:42" ht="15" customHeight="1" x14ac:dyDescent="0.25">
      <c r="U57008" s="104"/>
      <c r="AB57008" s="104"/>
      <c r="AC57008" s="104"/>
      <c r="AF57008" s="104"/>
      <c r="AG57008" s="104"/>
      <c r="AK57008" s="104"/>
      <c r="AL57008" s="104"/>
      <c r="AO57008" s="104"/>
      <c r="AP57008" s="104"/>
    </row>
    <row r="57009" spans="21:42" ht="15" customHeight="1" x14ac:dyDescent="0.25">
      <c r="U57009" s="104"/>
      <c r="AB57009" s="104"/>
      <c r="AC57009" s="104"/>
      <c r="AF57009" s="104"/>
      <c r="AG57009" s="104"/>
      <c r="AK57009" s="104"/>
      <c r="AL57009" s="104"/>
      <c r="AO57009" s="104"/>
      <c r="AP57009" s="104"/>
    </row>
    <row r="57010" spans="21:42" ht="15" customHeight="1" x14ac:dyDescent="0.25">
      <c r="U57010" s="104"/>
      <c r="AB57010" s="104"/>
      <c r="AC57010" s="104"/>
      <c r="AF57010" s="104"/>
      <c r="AG57010" s="104"/>
      <c r="AK57010" s="104"/>
      <c r="AL57010" s="104"/>
      <c r="AO57010" s="104"/>
      <c r="AP57010" s="104"/>
    </row>
    <row r="57011" spans="21:42" ht="15" customHeight="1" x14ac:dyDescent="0.25">
      <c r="U57011" s="104"/>
      <c r="AB57011" s="104"/>
      <c r="AC57011" s="104"/>
      <c r="AF57011" s="104"/>
      <c r="AG57011" s="104"/>
      <c r="AK57011" s="104"/>
      <c r="AL57011" s="104"/>
      <c r="AO57011" s="104"/>
      <c r="AP57011" s="104"/>
    </row>
    <row r="57012" spans="21:42" ht="15" customHeight="1" x14ac:dyDescent="0.25">
      <c r="U57012" s="104"/>
      <c r="AB57012" s="104"/>
      <c r="AC57012" s="104"/>
      <c r="AF57012" s="104"/>
      <c r="AG57012" s="104"/>
      <c r="AK57012" s="104"/>
      <c r="AL57012" s="104"/>
      <c r="AO57012" s="104"/>
      <c r="AP57012" s="104"/>
    </row>
    <row r="57013" spans="21:42" ht="15" customHeight="1" x14ac:dyDescent="0.25">
      <c r="U57013" s="104"/>
      <c r="AB57013" s="104"/>
      <c r="AC57013" s="104"/>
      <c r="AF57013" s="104"/>
      <c r="AG57013" s="104"/>
      <c r="AK57013" s="104"/>
      <c r="AL57013" s="104"/>
      <c r="AO57013" s="104"/>
      <c r="AP57013" s="104"/>
    </row>
    <row r="57014" spans="21:42" ht="15" customHeight="1" x14ac:dyDescent="0.25">
      <c r="U57014" s="104"/>
      <c r="AB57014" s="104"/>
      <c r="AC57014" s="104"/>
      <c r="AF57014" s="104"/>
      <c r="AG57014" s="104"/>
      <c r="AK57014" s="104"/>
      <c r="AL57014" s="104"/>
      <c r="AO57014" s="104"/>
      <c r="AP57014" s="104"/>
    </row>
    <row r="57015" spans="21:42" ht="15" customHeight="1" x14ac:dyDescent="0.25">
      <c r="U57015" s="104"/>
      <c r="AB57015" s="104"/>
      <c r="AC57015" s="104"/>
      <c r="AF57015" s="104"/>
      <c r="AG57015" s="104"/>
      <c r="AK57015" s="104"/>
      <c r="AL57015" s="104"/>
      <c r="AO57015" s="104"/>
      <c r="AP57015" s="104"/>
    </row>
    <row r="57016" spans="21:42" ht="15" customHeight="1" x14ac:dyDescent="0.25">
      <c r="U57016" s="104"/>
      <c r="AB57016" s="104"/>
      <c r="AC57016" s="104"/>
      <c r="AF57016" s="104"/>
      <c r="AG57016" s="104"/>
      <c r="AK57016" s="104"/>
      <c r="AL57016" s="104"/>
      <c r="AO57016" s="104"/>
      <c r="AP57016" s="104"/>
    </row>
    <row r="57017" spans="21:42" ht="15" customHeight="1" x14ac:dyDescent="0.25">
      <c r="U57017" s="104"/>
      <c r="AB57017" s="104"/>
      <c r="AC57017" s="104"/>
      <c r="AF57017" s="104"/>
      <c r="AG57017" s="104"/>
      <c r="AK57017" s="104"/>
      <c r="AL57017" s="104"/>
      <c r="AO57017" s="104"/>
      <c r="AP57017" s="104"/>
    </row>
    <row r="57018" spans="21:42" ht="15" customHeight="1" x14ac:dyDescent="0.25">
      <c r="U57018" s="104"/>
      <c r="AB57018" s="104"/>
      <c r="AC57018" s="104"/>
      <c r="AF57018" s="104"/>
      <c r="AG57018" s="104"/>
      <c r="AK57018" s="104"/>
      <c r="AL57018" s="104"/>
      <c r="AO57018" s="104"/>
      <c r="AP57018" s="104"/>
    </row>
    <row r="57019" spans="21:42" ht="15" customHeight="1" x14ac:dyDescent="0.25">
      <c r="U57019" s="104"/>
      <c r="AB57019" s="104"/>
      <c r="AC57019" s="104"/>
      <c r="AF57019" s="104"/>
      <c r="AG57019" s="104"/>
      <c r="AK57019" s="104"/>
      <c r="AL57019" s="104"/>
      <c r="AO57019" s="104"/>
      <c r="AP57019" s="104"/>
    </row>
    <row r="57020" spans="21:42" ht="15" customHeight="1" x14ac:dyDescent="0.25">
      <c r="U57020" s="104"/>
      <c r="AB57020" s="104"/>
      <c r="AC57020" s="104"/>
      <c r="AF57020" s="104"/>
      <c r="AG57020" s="104"/>
      <c r="AK57020" s="104"/>
      <c r="AL57020" s="104"/>
      <c r="AO57020" s="104"/>
      <c r="AP57020" s="104"/>
    </row>
    <row r="57021" spans="21:42" ht="15" customHeight="1" x14ac:dyDescent="0.25">
      <c r="U57021" s="104"/>
      <c r="AB57021" s="104"/>
      <c r="AC57021" s="104"/>
      <c r="AF57021" s="104"/>
      <c r="AG57021" s="104"/>
      <c r="AK57021" s="104"/>
      <c r="AL57021" s="104"/>
      <c r="AO57021" s="104"/>
      <c r="AP57021" s="104"/>
    </row>
    <row r="57022" spans="21:42" ht="15" customHeight="1" x14ac:dyDescent="0.25">
      <c r="U57022" s="104"/>
      <c r="AB57022" s="104"/>
      <c r="AC57022" s="104"/>
      <c r="AF57022" s="104"/>
      <c r="AG57022" s="104"/>
      <c r="AK57022" s="104"/>
      <c r="AL57022" s="104"/>
      <c r="AO57022" s="104"/>
      <c r="AP57022" s="104"/>
    </row>
    <row r="57023" spans="21:42" ht="15" customHeight="1" x14ac:dyDescent="0.25">
      <c r="U57023" s="104"/>
      <c r="AB57023" s="104"/>
      <c r="AC57023" s="104"/>
      <c r="AF57023" s="104"/>
      <c r="AG57023" s="104"/>
      <c r="AK57023" s="104"/>
      <c r="AL57023" s="104"/>
      <c r="AO57023" s="104"/>
      <c r="AP57023" s="104"/>
    </row>
    <row r="57024" spans="21:42" ht="15" customHeight="1" x14ac:dyDescent="0.25">
      <c r="U57024" s="104"/>
      <c r="AB57024" s="104"/>
      <c r="AC57024" s="104"/>
      <c r="AF57024" s="104"/>
      <c r="AG57024" s="104"/>
      <c r="AK57024" s="104"/>
      <c r="AL57024" s="104"/>
      <c r="AO57024" s="104"/>
      <c r="AP57024" s="104"/>
    </row>
    <row r="57025" spans="21:42" ht="15" customHeight="1" x14ac:dyDescent="0.25">
      <c r="U57025" s="104"/>
      <c r="AB57025" s="104"/>
      <c r="AC57025" s="104"/>
      <c r="AF57025" s="104"/>
      <c r="AG57025" s="104"/>
      <c r="AK57025" s="104"/>
      <c r="AL57025" s="104"/>
      <c r="AO57025" s="104"/>
      <c r="AP57025" s="104"/>
    </row>
    <row r="57026" spans="21:42" ht="15" customHeight="1" x14ac:dyDescent="0.25">
      <c r="U57026" s="104"/>
      <c r="AB57026" s="104"/>
      <c r="AC57026" s="104"/>
      <c r="AF57026" s="104"/>
      <c r="AG57026" s="104"/>
      <c r="AK57026" s="104"/>
      <c r="AL57026" s="104"/>
      <c r="AO57026" s="104"/>
      <c r="AP57026" s="104"/>
    </row>
    <row r="57027" spans="21:42" ht="15" customHeight="1" x14ac:dyDescent="0.25">
      <c r="U57027" s="104"/>
      <c r="AB57027" s="104"/>
      <c r="AC57027" s="104"/>
      <c r="AF57027" s="104"/>
      <c r="AG57027" s="104"/>
      <c r="AK57027" s="104"/>
      <c r="AL57027" s="104"/>
      <c r="AO57027" s="104"/>
      <c r="AP57027" s="104"/>
    </row>
    <row r="57028" spans="21:42" ht="15" customHeight="1" x14ac:dyDescent="0.25">
      <c r="U57028" s="104"/>
      <c r="AB57028" s="104"/>
      <c r="AC57028" s="104"/>
      <c r="AF57028" s="104"/>
      <c r="AG57028" s="104"/>
      <c r="AK57028" s="104"/>
      <c r="AL57028" s="104"/>
      <c r="AO57028" s="104"/>
      <c r="AP57028" s="104"/>
    </row>
    <row r="57029" spans="21:42" ht="15" customHeight="1" x14ac:dyDescent="0.25">
      <c r="U57029" s="104"/>
      <c r="AB57029" s="104"/>
      <c r="AC57029" s="104"/>
      <c r="AF57029" s="104"/>
      <c r="AG57029" s="104"/>
      <c r="AK57029" s="104"/>
      <c r="AL57029" s="104"/>
      <c r="AO57029" s="104"/>
      <c r="AP57029" s="104"/>
    </row>
    <row r="57030" spans="21:42" ht="15" customHeight="1" x14ac:dyDescent="0.25">
      <c r="U57030" s="104"/>
      <c r="AB57030" s="104"/>
      <c r="AC57030" s="104"/>
      <c r="AF57030" s="104"/>
      <c r="AG57030" s="104"/>
      <c r="AK57030" s="104"/>
      <c r="AL57030" s="104"/>
      <c r="AO57030" s="104"/>
      <c r="AP57030" s="104"/>
    </row>
    <row r="57031" spans="21:42" ht="15" customHeight="1" x14ac:dyDescent="0.25">
      <c r="U57031" s="104"/>
      <c r="AB57031" s="104"/>
      <c r="AC57031" s="104"/>
      <c r="AF57031" s="104"/>
      <c r="AG57031" s="104"/>
      <c r="AK57031" s="104"/>
      <c r="AL57031" s="104"/>
      <c r="AO57031" s="104"/>
      <c r="AP57031" s="104"/>
    </row>
    <row r="57032" spans="21:42" ht="15" customHeight="1" x14ac:dyDescent="0.25">
      <c r="U57032" s="104"/>
      <c r="AB57032" s="104"/>
      <c r="AC57032" s="104"/>
      <c r="AF57032" s="104"/>
      <c r="AG57032" s="104"/>
      <c r="AK57032" s="104"/>
      <c r="AL57032" s="104"/>
      <c r="AO57032" s="104"/>
      <c r="AP57032" s="104"/>
    </row>
    <row r="57033" spans="21:42" ht="15" customHeight="1" x14ac:dyDescent="0.25">
      <c r="U57033" s="104"/>
      <c r="AB57033" s="104"/>
      <c r="AC57033" s="104"/>
      <c r="AF57033" s="104"/>
      <c r="AG57033" s="104"/>
      <c r="AK57033" s="104"/>
      <c r="AL57033" s="104"/>
      <c r="AO57033" s="104"/>
      <c r="AP57033" s="104"/>
    </row>
    <row r="57034" spans="21:42" ht="15" customHeight="1" x14ac:dyDescent="0.25">
      <c r="U57034" s="104"/>
      <c r="AB57034" s="104"/>
      <c r="AC57034" s="104"/>
      <c r="AF57034" s="104"/>
      <c r="AG57034" s="104"/>
      <c r="AK57034" s="104"/>
      <c r="AL57034" s="104"/>
      <c r="AO57034" s="104"/>
      <c r="AP57034" s="104"/>
    </row>
    <row r="57035" spans="21:42" ht="15" customHeight="1" x14ac:dyDescent="0.25">
      <c r="U57035" s="104"/>
      <c r="AB57035" s="104"/>
      <c r="AC57035" s="104"/>
      <c r="AF57035" s="104"/>
      <c r="AG57035" s="104"/>
      <c r="AK57035" s="104"/>
      <c r="AL57035" s="104"/>
      <c r="AO57035" s="104"/>
      <c r="AP57035" s="104"/>
    </row>
    <row r="57036" spans="21:42" ht="15" customHeight="1" x14ac:dyDescent="0.25">
      <c r="U57036" s="104"/>
      <c r="AB57036" s="104"/>
      <c r="AC57036" s="104"/>
      <c r="AF57036" s="104"/>
      <c r="AG57036" s="104"/>
      <c r="AK57036" s="104"/>
      <c r="AL57036" s="104"/>
      <c r="AO57036" s="104"/>
      <c r="AP57036" s="104"/>
    </row>
    <row r="57037" spans="21:42" ht="15" customHeight="1" x14ac:dyDescent="0.25">
      <c r="U57037" s="104"/>
      <c r="AB57037" s="104"/>
      <c r="AC57037" s="104"/>
      <c r="AF57037" s="104"/>
      <c r="AG57037" s="104"/>
      <c r="AK57037" s="104"/>
      <c r="AL57037" s="104"/>
      <c r="AO57037" s="104"/>
      <c r="AP57037" s="104"/>
    </row>
    <row r="57038" spans="21:42" ht="15" customHeight="1" x14ac:dyDescent="0.25">
      <c r="U57038" s="104"/>
      <c r="AB57038" s="104"/>
      <c r="AC57038" s="104"/>
      <c r="AF57038" s="104"/>
      <c r="AG57038" s="104"/>
      <c r="AK57038" s="104"/>
      <c r="AL57038" s="104"/>
      <c r="AO57038" s="104"/>
      <c r="AP57038" s="104"/>
    </row>
    <row r="57039" spans="21:42" ht="15" customHeight="1" x14ac:dyDescent="0.25">
      <c r="U57039" s="104"/>
      <c r="AB57039" s="104"/>
      <c r="AC57039" s="104"/>
      <c r="AF57039" s="104"/>
      <c r="AG57039" s="104"/>
      <c r="AK57039" s="104"/>
      <c r="AL57039" s="104"/>
      <c r="AO57039" s="104"/>
      <c r="AP57039" s="104"/>
    </row>
    <row r="57040" spans="21:42" ht="15" customHeight="1" x14ac:dyDescent="0.25">
      <c r="U57040" s="104"/>
      <c r="AB57040" s="104"/>
      <c r="AC57040" s="104"/>
      <c r="AF57040" s="104"/>
      <c r="AG57040" s="104"/>
      <c r="AK57040" s="104"/>
      <c r="AL57040" s="104"/>
      <c r="AO57040" s="104"/>
      <c r="AP57040" s="104"/>
    </row>
    <row r="57041" spans="21:42" ht="15" customHeight="1" x14ac:dyDescent="0.25">
      <c r="U57041" s="104"/>
      <c r="AB57041" s="104"/>
      <c r="AC57041" s="104"/>
      <c r="AF57041" s="104"/>
      <c r="AG57041" s="104"/>
      <c r="AK57041" s="104"/>
      <c r="AL57041" s="104"/>
      <c r="AO57041" s="104"/>
      <c r="AP57041" s="104"/>
    </row>
    <row r="57042" spans="21:42" ht="15" customHeight="1" x14ac:dyDescent="0.25">
      <c r="U57042" s="104"/>
      <c r="AB57042" s="104"/>
      <c r="AC57042" s="104"/>
      <c r="AF57042" s="104"/>
      <c r="AG57042" s="104"/>
      <c r="AK57042" s="104"/>
      <c r="AL57042" s="104"/>
      <c r="AO57042" s="104"/>
      <c r="AP57042" s="104"/>
    </row>
    <row r="57043" spans="21:42" ht="15" customHeight="1" x14ac:dyDescent="0.25">
      <c r="U57043" s="104"/>
      <c r="AB57043" s="104"/>
      <c r="AC57043" s="104"/>
      <c r="AF57043" s="104"/>
      <c r="AG57043" s="104"/>
      <c r="AK57043" s="104"/>
      <c r="AL57043" s="104"/>
      <c r="AO57043" s="104"/>
      <c r="AP57043" s="104"/>
    </row>
    <row r="57044" spans="21:42" ht="15" customHeight="1" x14ac:dyDescent="0.25">
      <c r="U57044" s="104"/>
      <c r="AB57044" s="104"/>
      <c r="AC57044" s="104"/>
      <c r="AF57044" s="104"/>
      <c r="AG57044" s="104"/>
      <c r="AK57044" s="104"/>
      <c r="AL57044" s="104"/>
      <c r="AO57044" s="104"/>
      <c r="AP57044" s="104"/>
    </row>
    <row r="57045" spans="21:42" ht="15" customHeight="1" x14ac:dyDescent="0.25">
      <c r="U57045" s="104"/>
      <c r="AB57045" s="104"/>
      <c r="AC57045" s="104"/>
      <c r="AF57045" s="104"/>
      <c r="AG57045" s="104"/>
      <c r="AK57045" s="104"/>
      <c r="AL57045" s="104"/>
      <c r="AO57045" s="104"/>
      <c r="AP57045" s="104"/>
    </row>
    <row r="57046" spans="21:42" ht="15" customHeight="1" x14ac:dyDescent="0.25">
      <c r="U57046" s="104"/>
      <c r="AB57046" s="104"/>
      <c r="AC57046" s="104"/>
      <c r="AF57046" s="104"/>
      <c r="AG57046" s="104"/>
      <c r="AK57046" s="104"/>
      <c r="AL57046" s="104"/>
      <c r="AO57046" s="104"/>
      <c r="AP57046" s="104"/>
    </row>
    <row r="57047" spans="21:42" ht="15" customHeight="1" x14ac:dyDescent="0.25">
      <c r="U57047" s="104"/>
      <c r="AB57047" s="104"/>
      <c r="AC57047" s="104"/>
      <c r="AF57047" s="104"/>
      <c r="AG57047" s="104"/>
      <c r="AK57047" s="104"/>
      <c r="AL57047" s="104"/>
      <c r="AO57047" s="104"/>
      <c r="AP57047" s="104"/>
    </row>
    <row r="57048" spans="21:42" ht="15" customHeight="1" x14ac:dyDescent="0.25">
      <c r="U57048" s="104"/>
      <c r="AB57048" s="104"/>
      <c r="AC57048" s="104"/>
      <c r="AF57048" s="104"/>
      <c r="AG57048" s="104"/>
      <c r="AK57048" s="104"/>
      <c r="AL57048" s="104"/>
      <c r="AO57048" s="104"/>
      <c r="AP57048" s="104"/>
    </row>
    <row r="57049" spans="21:42" ht="15" customHeight="1" x14ac:dyDescent="0.25">
      <c r="U57049" s="104"/>
      <c r="AB57049" s="104"/>
      <c r="AC57049" s="104"/>
      <c r="AF57049" s="104"/>
      <c r="AG57049" s="104"/>
      <c r="AK57049" s="104"/>
      <c r="AL57049" s="104"/>
      <c r="AO57049" s="104"/>
      <c r="AP57049" s="104"/>
    </row>
    <row r="57050" spans="21:42" ht="15" customHeight="1" x14ac:dyDescent="0.25">
      <c r="U57050" s="104"/>
      <c r="AB57050" s="104"/>
      <c r="AC57050" s="104"/>
      <c r="AF57050" s="104"/>
      <c r="AG57050" s="104"/>
      <c r="AK57050" s="104"/>
      <c r="AL57050" s="104"/>
      <c r="AO57050" s="104"/>
      <c r="AP57050" s="104"/>
    </row>
    <row r="57051" spans="21:42" ht="15" customHeight="1" x14ac:dyDescent="0.25">
      <c r="U57051" s="104"/>
      <c r="AB57051" s="104"/>
      <c r="AC57051" s="104"/>
      <c r="AF57051" s="104"/>
      <c r="AG57051" s="104"/>
      <c r="AK57051" s="104"/>
      <c r="AL57051" s="104"/>
      <c r="AO57051" s="104"/>
      <c r="AP57051" s="104"/>
    </row>
    <row r="57052" spans="21:42" ht="15" customHeight="1" x14ac:dyDescent="0.25">
      <c r="U57052" s="104"/>
      <c r="AB57052" s="104"/>
      <c r="AC57052" s="104"/>
      <c r="AF57052" s="104"/>
      <c r="AG57052" s="104"/>
      <c r="AK57052" s="104"/>
      <c r="AL57052" s="104"/>
      <c r="AO57052" s="104"/>
      <c r="AP57052" s="104"/>
    </row>
    <row r="57053" spans="21:42" ht="15" customHeight="1" x14ac:dyDescent="0.25">
      <c r="U57053" s="104"/>
      <c r="AB57053" s="104"/>
      <c r="AC57053" s="104"/>
      <c r="AF57053" s="104"/>
      <c r="AG57053" s="104"/>
      <c r="AK57053" s="104"/>
      <c r="AL57053" s="104"/>
      <c r="AO57053" s="104"/>
      <c r="AP57053" s="104"/>
    </row>
    <row r="57054" spans="21:42" ht="15" customHeight="1" x14ac:dyDescent="0.25">
      <c r="U57054" s="104"/>
      <c r="AB57054" s="104"/>
      <c r="AC57054" s="104"/>
      <c r="AF57054" s="104"/>
      <c r="AG57054" s="104"/>
      <c r="AK57054" s="104"/>
      <c r="AL57054" s="104"/>
      <c r="AO57054" s="104"/>
      <c r="AP57054" s="104"/>
    </row>
    <row r="57055" spans="21:42" ht="15" customHeight="1" x14ac:dyDescent="0.25">
      <c r="U57055" s="104"/>
      <c r="AB57055" s="104"/>
      <c r="AC57055" s="104"/>
      <c r="AF57055" s="104"/>
      <c r="AG57055" s="104"/>
      <c r="AK57055" s="104"/>
      <c r="AL57055" s="104"/>
      <c r="AO57055" s="104"/>
      <c r="AP57055" s="104"/>
    </row>
    <row r="57056" spans="21:42" ht="15" customHeight="1" x14ac:dyDescent="0.25">
      <c r="U57056" s="104"/>
      <c r="AB57056" s="104"/>
      <c r="AC57056" s="104"/>
      <c r="AF57056" s="104"/>
      <c r="AG57056" s="104"/>
      <c r="AK57056" s="104"/>
      <c r="AL57056" s="104"/>
      <c r="AO57056" s="104"/>
      <c r="AP57056" s="104"/>
    </row>
    <row r="57057" spans="21:42" ht="15" customHeight="1" x14ac:dyDescent="0.25">
      <c r="U57057" s="104"/>
      <c r="AB57057" s="104"/>
      <c r="AC57057" s="104"/>
      <c r="AF57057" s="104"/>
      <c r="AG57057" s="104"/>
      <c r="AK57057" s="104"/>
      <c r="AL57057" s="104"/>
      <c r="AO57057" s="104"/>
      <c r="AP57057" s="104"/>
    </row>
    <row r="57058" spans="21:42" ht="15" customHeight="1" x14ac:dyDescent="0.25">
      <c r="U57058" s="104"/>
      <c r="AB57058" s="104"/>
      <c r="AC57058" s="104"/>
      <c r="AF57058" s="104"/>
      <c r="AG57058" s="104"/>
      <c r="AK57058" s="104"/>
      <c r="AL57058" s="104"/>
      <c r="AO57058" s="104"/>
      <c r="AP57058" s="104"/>
    </row>
    <row r="57059" spans="21:42" ht="15" customHeight="1" x14ac:dyDescent="0.25">
      <c r="U57059" s="104"/>
      <c r="AB57059" s="104"/>
      <c r="AC57059" s="104"/>
      <c r="AF57059" s="104"/>
      <c r="AG57059" s="104"/>
      <c r="AK57059" s="104"/>
      <c r="AL57059" s="104"/>
      <c r="AO57059" s="104"/>
      <c r="AP57059" s="104"/>
    </row>
    <row r="57060" spans="21:42" ht="15" customHeight="1" x14ac:dyDescent="0.25">
      <c r="U57060" s="104"/>
      <c r="AB57060" s="104"/>
      <c r="AC57060" s="104"/>
      <c r="AF57060" s="104"/>
      <c r="AG57060" s="104"/>
      <c r="AK57060" s="104"/>
      <c r="AL57060" s="104"/>
      <c r="AO57060" s="104"/>
      <c r="AP57060" s="104"/>
    </row>
    <row r="57061" spans="21:42" ht="15" customHeight="1" x14ac:dyDescent="0.25">
      <c r="U57061" s="104"/>
      <c r="AB57061" s="104"/>
      <c r="AC57061" s="104"/>
      <c r="AF57061" s="104"/>
      <c r="AG57061" s="104"/>
      <c r="AK57061" s="104"/>
      <c r="AL57061" s="104"/>
      <c r="AO57061" s="104"/>
      <c r="AP57061" s="104"/>
    </row>
    <row r="57062" spans="21:42" ht="15" customHeight="1" x14ac:dyDescent="0.25">
      <c r="U57062" s="104"/>
      <c r="AB57062" s="104"/>
      <c r="AC57062" s="104"/>
      <c r="AF57062" s="104"/>
      <c r="AG57062" s="104"/>
      <c r="AK57062" s="104"/>
      <c r="AL57062" s="104"/>
      <c r="AO57062" s="104"/>
      <c r="AP57062" s="104"/>
    </row>
    <row r="57063" spans="21:42" ht="15" customHeight="1" x14ac:dyDescent="0.25">
      <c r="U57063" s="104"/>
      <c r="AB57063" s="104"/>
      <c r="AC57063" s="104"/>
      <c r="AF57063" s="104"/>
      <c r="AG57063" s="104"/>
      <c r="AK57063" s="104"/>
      <c r="AL57063" s="104"/>
      <c r="AO57063" s="104"/>
      <c r="AP57063" s="104"/>
    </row>
    <row r="57064" spans="21:42" ht="15" customHeight="1" x14ac:dyDescent="0.25">
      <c r="U57064" s="104"/>
      <c r="AB57064" s="104"/>
      <c r="AC57064" s="104"/>
      <c r="AF57064" s="104"/>
      <c r="AG57064" s="104"/>
      <c r="AK57064" s="104"/>
      <c r="AL57064" s="104"/>
      <c r="AO57064" s="104"/>
      <c r="AP57064" s="104"/>
    </row>
    <row r="57065" spans="21:42" ht="15" customHeight="1" x14ac:dyDescent="0.25">
      <c r="U57065" s="104"/>
      <c r="AB57065" s="104"/>
      <c r="AC57065" s="104"/>
      <c r="AF57065" s="104"/>
      <c r="AG57065" s="104"/>
      <c r="AK57065" s="104"/>
      <c r="AL57065" s="104"/>
      <c r="AO57065" s="104"/>
      <c r="AP57065" s="104"/>
    </row>
    <row r="57066" spans="21:42" ht="15" customHeight="1" x14ac:dyDescent="0.25">
      <c r="U57066" s="104"/>
      <c r="AB57066" s="104"/>
      <c r="AC57066" s="104"/>
      <c r="AF57066" s="104"/>
      <c r="AG57066" s="104"/>
      <c r="AK57066" s="104"/>
      <c r="AL57066" s="104"/>
      <c r="AO57066" s="104"/>
      <c r="AP57066" s="104"/>
    </row>
    <row r="57067" spans="21:42" ht="15" customHeight="1" x14ac:dyDescent="0.25">
      <c r="U57067" s="104"/>
      <c r="AB57067" s="104"/>
      <c r="AC57067" s="104"/>
      <c r="AF57067" s="104"/>
      <c r="AG57067" s="104"/>
      <c r="AK57067" s="104"/>
      <c r="AL57067" s="104"/>
      <c r="AO57067" s="104"/>
      <c r="AP57067" s="104"/>
    </row>
    <row r="57068" spans="21:42" ht="15" customHeight="1" x14ac:dyDescent="0.25">
      <c r="U57068" s="104"/>
      <c r="AB57068" s="104"/>
      <c r="AC57068" s="104"/>
      <c r="AF57068" s="104"/>
      <c r="AG57068" s="104"/>
      <c r="AK57068" s="104"/>
      <c r="AL57068" s="104"/>
      <c r="AO57068" s="104"/>
      <c r="AP57068" s="104"/>
    </row>
    <row r="57069" spans="21:42" ht="15" customHeight="1" x14ac:dyDescent="0.25">
      <c r="U57069" s="104"/>
      <c r="AB57069" s="104"/>
      <c r="AC57069" s="104"/>
      <c r="AF57069" s="104"/>
      <c r="AG57069" s="104"/>
      <c r="AK57069" s="104"/>
      <c r="AL57069" s="104"/>
      <c r="AO57069" s="104"/>
      <c r="AP57069" s="104"/>
    </row>
    <row r="57070" spans="21:42" ht="15" customHeight="1" x14ac:dyDescent="0.25">
      <c r="U57070" s="104"/>
      <c r="AB57070" s="104"/>
      <c r="AC57070" s="104"/>
      <c r="AF57070" s="104"/>
      <c r="AG57070" s="104"/>
      <c r="AK57070" s="104"/>
      <c r="AL57070" s="104"/>
      <c r="AO57070" s="104"/>
      <c r="AP57070" s="104"/>
    </row>
    <row r="57071" spans="21:42" ht="15" customHeight="1" x14ac:dyDescent="0.25">
      <c r="U57071" s="104"/>
      <c r="AB57071" s="104"/>
      <c r="AC57071" s="104"/>
      <c r="AF57071" s="104"/>
      <c r="AG57071" s="104"/>
      <c r="AK57071" s="104"/>
      <c r="AL57071" s="104"/>
      <c r="AO57071" s="104"/>
      <c r="AP57071" s="104"/>
    </row>
    <row r="57072" spans="21:42" ht="15" customHeight="1" x14ac:dyDescent="0.25">
      <c r="U57072" s="104"/>
      <c r="AB57072" s="104"/>
      <c r="AC57072" s="104"/>
      <c r="AF57072" s="104"/>
      <c r="AG57072" s="104"/>
      <c r="AK57072" s="104"/>
      <c r="AL57072" s="104"/>
      <c r="AO57072" s="104"/>
      <c r="AP57072" s="104"/>
    </row>
    <row r="57073" spans="21:42" ht="15" customHeight="1" x14ac:dyDescent="0.25">
      <c r="U57073" s="104"/>
      <c r="AB57073" s="104"/>
      <c r="AC57073" s="104"/>
      <c r="AF57073" s="104"/>
      <c r="AG57073" s="104"/>
      <c r="AK57073" s="104"/>
      <c r="AL57073" s="104"/>
      <c r="AO57073" s="104"/>
      <c r="AP57073" s="104"/>
    </row>
    <row r="57074" spans="21:42" ht="15" customHeight="1" x14ac:dyDescent="0.25">
      <c r="U57074" s="104"/>
      <c r="AB57074" s="104"/>
      <c r="AC57074" s="104"/>
      <c r="AF57074" s="104"/>
      <c r="AG57074" s="104"/>
      <c r="AK57074" s="104"/>
      <c r="AL57074" s="104"/>
      <c r="AO57074" s="104"/>
      <c r="AP57074" s="104"/>
    </row>
    <row r="57075" spans="21:42" ht="15" customHeight="1" x14ac:dyDescent="0.25">
      <c r="U57075" s="104"/>
      <c r="AB57075" s="104"/>
      <c r="AC57075" s="104"/>
      <c r="AF57075" s="104"/>
      <c r="AG57075" s="104"/>
      <c r="AK57075" s="104"/>
      <c r="AL57075" s="104"/>
      <c r="AO57075" s="104"/>
      <c r="AP57075" s="104"/>
    </row>
    <row r="57076" spans="21:42" ht="15" customHeight="1" x14ac:dyDescent="0.25">
      <c r="U57076" s="104"/>
      <c r="AB57076" s="104"/>
      <c r="AC57076" s="104"/>
      <c r="AF57076" s="104"/>
      <c r="AG57076" s="104"/>
      <c r="AK57076" s="104"/>
      <c r="AL57076" s="104"/>
      <c r="AO57076" s="104"/>
      <c r="AP57076" s="104"/>
    </row>
    <row r="57077" spans="21:42" ht="15" customHeight="1" x14ac:dyDescent="0.25">
      <c r="U57077" s="104"/>
      <c r="AB57077" s="104"/>
      <c r="AC57077" s="104"/>
      <c r="AF57077" s="104"/>
      <c r="AG57077" s="104"/>
      <c r="AK57077" s="104"/>
      <c r="AL57077" s="104"/>
      <c r="AO57077" s="104"/>
      <c r="AP57077" s="104"/>
    </row>
    <row r="57078" spans="21:42" ht="15" customHeight="1" x14ac:dyDescent="0.25">
      <c r="U57078" s="104"/>
      <c r="AB57078" s="104"/>
      <c r="AC57078" s="104"/>
      <c r="AF57078" s="104"/>
      <c r="AG57078" s="104"/>
      <c r="AK57078" s="104"/>
      <c r="AL57078" s="104"/>
      <c r="AO57078" s="104"/>
      <c r="AP57078" s="104"/>
    </row>
    <row r="57079" spans="21:42" ht="15" customHeight="1" x14ac:dyDescent="0.25">
      <c r="U57079" s="104"/>
      <c r="AB57079" s="104"/>
      <c r="AC57079" s="104"/>
      <c r="AF57079" s="104"/>
      <c r="AG57079" s="104"/>
      <c r="AK57079" s="104"/>
      <c r="AL57079" s="104"/>
      <c r="AO57079" s="104"/>
      <c r="AP57079" s="104"/>
    </row>
    <row r="57080" spans="21:42" ht="15" customHeight="1" x14ac:dyDescent="0.25">
      <c r="U57080" s="104"/>
      <c r="AB57080" s="104"/>
      <c r="AC57080" s="104"/>
      <c r="AF57080" s="104"/>
      <c r="AG57080" s="104"/>
      <c r="AK57080" s="104"/>
      <c r="AL57080" s="104"/>
      <c r="AO57080" s="104"/>
      <c r="AP57080" s="104"/>
    </row>
    <row r="57081" spans="21:42" ht="15" customHeight="1" x14ac:dyDescent="0.25">
      <c r="U57081" s="104"/>
      <c r="AB57081" s="104"/>
      <c r="AC57081" s="104"/>
      <c r="AF57081" s="104"/>
      <c r="AG57081" s="104"/>
      <c r="AK57081" s="104"/>
      <c r="AL57081" s="104"/>
      <c r="AO57081" s="104"/>
      <c r="AP57081" s="104"/>
    </row>
    <row r="57082" spans="21:42" ht="15" customHeight="1" x14ac:dyDescent="0.25">
      <c r="U57082" s="104"/>
      <c r="AB57082" s="104"/>
      <c r="AC57082" s="104"/>
      <c r="AF57082" s="104"/>
      <c r="AG57082" s="104"/>
      <c r="AK57082" s="104"/>
      <c r="AL57082" s="104"/>
      <c r="AO57082" s="104"/>
      <c r="AP57082" s="104"/>
    </row>
    <row r="57083" spans="21:42" ht="15" customHeight="1" x14ac:dyDescent="0.25">
      <c r="U57083" s="104"/>
      <c r="AB57083" s="104"/>
      <c r="AC57083" s="104"/>
      <c r="AF57083" s="104"/>
      <c r="AG57083" s="104"/>
      <c r="AK57083" s="104"/>
      <c r="AL57083" s="104"/>
      <c r="AO57083" s="104"/>
      <c r="AP57083" s="104"/>
    </row>
    <row r="57084" spans="21:42" ht="15" customHeight="1" x14ac:dyDescent="0.25">
      <c r="U57084" s="104"/>
      <c r="AB57084" s="104"/>
      <c r="AC57084" s="104"/>
      <c r="AF57084" s="104"/>
      <c r="AG57084" s="104"/>
      <c r="AK57084" s="104"/>
      <c r="AL57084" s="104"/>
      <c r="AO57084" s="104"/>
      <c r="AP57084" s="104"/>
    </row>
    <row r="57085" spans="21:42" ht="15" customHeight="1" x14ac:dyDescent="0.25">
      <c r="U57085" s="104"/>
      <c r="AB57085" s="104"/>
      <c r="AC57085" s="104"/>
      <c r="AF57085" s="104"/>
      <c r="AG57085" s="104"/>
      <c r="AK57085" s="104"/>
      <c r="AL57085" s="104"/>
      <c r="AO57085" s="104"/>
      <c r="AP57085" s="104"/>
    </row>
    <row r="57086" spans="21:42" ht="15" customHeight="1" x14ac:dyDescent="0.25">
      <c r="U57086" s="104"/>
      <c r="AB57086" s="104"/>
      <c r="AC57086" s="104"/>
      <c r="AF57086" s="104"/>
      <c r="AG57086" s="104"/>
      <c r="AK57086" s="104"/>
      <c r="AL57086" s="104"/>
      <c r="AO57086" s="104"/>
      <c r="AP57086" s="104"/>
    </row>
    <row r="57087" spans="21:42" ht="15" customHeight="1" x14ac:dyDescent="0.25">
      <c r="U57087" s="104"/>
      <c r="AB57087" s="104"/>
      <c r="AC57087" s="104"/>
      <c r="AF57087" s="104"/>
      <c r="AG57087" s="104"/>
      <c r="AK57087" s="104"/>
      <c r="AL57087" s="104"/>
      <c r="AO57087" s="104"/>
      <c r="AP57087" s="104"/>
    </row>
    <row r="57088" spans="21:42" ht="15" customHeight="1" x14ac:dyDescent="0.25">
      <c r="U57088" s="104"/>
      <c r="AB57088" s="104"/>
      <c r="AC57088" s="104"/>
      <c r="AF57088" s="104"/>
      <c r="AG57088" s="104"/>
      <c r="AK57088" s="104"/>
      <c r="AL57088" s="104"/>
      <c r="AO57088" s="104"/>
      <c r="AP57088" s="104"/>
    </row>
    <row r="57089" spans="21:42" ht="15" customHeight="1" x14ac:dyDescent="0.25">
      <c r="U57089" s="104"/>
      <c r="AB57089" s="104"/>
      <c r="AC57089" s="104"/>
      <c r="AF57089" s="104"/>
      <c r="AG57089" s="104"/>
      <c r="AK57089" s="104"/>
      <c r="AL57089" s="104"/>
      <c r="AO57089" s="104"/>
      <c r="AP57089" s="104"/>
    </row>
    <row r="57090" spans="21:42" ht="15" customHeight="1" x14ac:dyDescent="0.25">
      <c r="U57090" s="104"/>
      <c r="AB57090" s="104"/>
      <c r="AC57090" s="104"/>
      <c r="AF57090" s="104"/>
      <c r="AG57090" s="104"/>
      <c r="AK57090" s="104"/>
      <c r="AL57090" s="104"/>
      <c r="AO57090" s="104"/>
      <c r="AP57090" s="104"/>
    </row>
    <row r="57091" spans="21:42" ht="15" customHeight="1" x14ac:dyDescent="0.25">
      <c r="U57091" s="104"/>
      <c r="AB57091" s="104"/>
      <c r="AC57091" s="104"/>
      <c r="AF57091" s="104"/>
      <c r="AG57091" s="104"/>
      <c r="AK57091" s="104"/>
      <c r="AL57091" s="104"/>
      <c r="AO57091" s="104"/>
      <c r="AP57091" s="104"/>
    </row>
    <row r="57092" spans="21:42" ht="15" customHeight="1" x14ac:dyDescent="0.25">
      <c r="U57092" s="104"/>
      <c r="AB57092" s="104"/>
      <c r="AC57092" s="104"/>
      <c r="AF57092" s="104"/>
      <c r="AG57092" s="104"/>
      <c r="AK57092" s="104"/>
      <c r="AL57092" s="104"/>
      <c r="AO57092" s="104"/>
      <c r="AP57092" s="104"/>
    </row>
    <row r="57093" spans="21:42" ht="15" customHeight="1" x14ac:dyDescent="0.25">
      <c r="U57093" s="104"/>
      <c r="AB57093" s="104"/>
      <c r="AC57093" s="104"/>
      <c r="AF57093" s="104"/>
      <c r="AG57093" s="104"/>
      <c r="AK57093" s="104"/>
      <c r="AL57093" s="104"/>
      <c r="AO57093" s="104"/>
      <c r="AP57093" s="104"/>
    </row>
    <row r="57094" spans="21:42" ht="15" customHeight="1" x14ac:dyDescent="0.25">
      <c r="U57094" s="104"/>
      <c r="AB57094" s="104"/>
      <c r="AC57094" s="104"/>
      <c r="AF57094" s="104"/>
      <c r="AG57094" s="104"/>
      <c r="AK57094" s="104"/>
      <c r="AL57094" s="104"/>
      <c r="AO57094" s="104"/>
      <c r="AP57094" s="104"/>
    </row>
    <row r="57095" spans="21:42" ht="15" customHeight="1" x14ac:dyDescent="0.25">
      <c r="U57095" s="104"/>
      <c r="AB57095" s="104"/>
      <c r="AC57095" s="104"/>
      <c r="AF57095" s="104"/>
      <c r="AG57095" s="104"/>
      <c r="AK57095" s="104"/>
      <c r="AL57095" s="104"/>
      <c r="AO57095" s="104"/>
      <c r="AP57095" s="104"/>
    </row>
    <row r="57096" spans="21:42" ht="15" customHeight="1" x14ac:dyDescent="0.25">
      <c r="U57096" s="104"/>
      <c r="AB57096" s="104"/>
      <c r="AC57096" s="104"/>
      <c r="AF57096" s="104"/>
      <c r="AG57096" s="104"/>
      <c r="AK57096" s="104"/>
      <c r="AL57096" s="104"/>
      <c r="AO57096" s="104"/>
      <c r="AP57096" s="104"/>
    </row>
    <row r="57097" spans="21:42" ht="15" customHeight="1" x14ac:dyDescent="0.25">
      <c r="U57097" s="104"/>
      <c r="AB57097" s="104"/>
      <c r="AC57097" s="104"/>
      <c r="AF57097" s="104"/>
      <c r="AG57097" s="104"/>
      <c r="AK57097" s="104"/>
      <c r="AL57097" s="104"/>
      <c r="AO57097" s="104"/>
      <c r="AP57097" s="104"/>
    </row>
    <row r="57098" spans="21:42" ht="15" customHeight="1" x14ac:dyDescent="0.25">
      <c r="U57098" s="104"/>
      <c r="AB57098" s="104"/>
      <c r="AC57098" s="104"/>
      <c r="AF57098" s="104"/>
      <c r="AG57098" s="104"/>
      <c r="AK57098" s="104"/>
      <c r="AL57098" s="104"/>
      <c r="AO57098" s="104"/>
      <c r="AP57098" s="104"/>
    </row>
    <row r="57099" spans="21:42" ht="15" customHeight="1" x14ac:dyDescent="0.25">
      <c r="U57099" s="104"/>
      <c r="AB57099" s="104"/>
      <c r="AC57099" s="104"/>
      <c r="AF57099" s="104"/>
      <c r="AG57099" s="104"/>
      <c r="AK57099" s="104"/>
      <c r="AL57099" s="104"/>
      <c r="AO57099" s="104"/>
      <c r="AP57099" s="104"/>
    </row>
    <row r="57100" spans="21:42" ht="15" customHeight="1" x14ac:dyDescent="0.25">
      <c r="U57100" s="104"/>
      <c r="AB57100" s="104"/>
      <c r="AC57100" s="104"/>
      <c r="AF57100" s="104"/>
      <c r="AG57100" s="104"/>
      <c r="AK57100" s="104"/>
      <c r="AL57100" s="104"/>
      <c r="AO57100" s="104"/>
      <c r="AP57100" s="104"/>
    </row>
    <row r="57101" spans="21:42" ht="15" customHeight="1" x14ac:dyDescent="0.25">
      <c r="U57101" s="104"/>
      <c r="AB57101" s="104"/>
      <c r="AC57101" s="104"/>
      <c r="AF57101" s="104"/>
      <c r="AG57101" s="104"/>
      <c r="AK57101" s="104"/>
      <c r="AL57101" s="104"/>
      <c r="AO57101" s="104"/>
      <c r="AP57101" s="104"/>
    </row>
    <row r="57102" spans="21:42" ht="15" customHeight="1" x14ac:dyDescent="0.25">
      <c r="U57102" s="104"/>
      <c r="AB57102" s="104"/>
      <c r="AC57102" s="104"/>
      <c r="AF57102" s="104"/>
      <c r="AG57102" s="104"/>
      <c r="AK57102" s="104"/>
      <c r="AL57102" s="104"/>
      <c r="AO57102" s="104"/>
      <c r="AP57102" s="104"/>
    </row>
    <row r="57103" spans="21:42" ht="15" customHeight="1" x14ac:dyDescent="0.25">
      <c r="U57103" s="104"/>
      <c r="AB57103" s="104"/>
      <c r="AC57103" s="104"/>
      <c r="AF57103" s="104"/>
      <c r="AG57103" s="104"/>
      <c r="AK57103" s="104"/>
      <c r="AL57103" s="104"/>
      <c r="AO57103" s="104"/>
      <c r="AP57103" s="104"/>
    </row>
    <row r="57104" spans="21:42" ht="15" customHeight="1" x14ac:dyDescent="0.25">
      <c r="U57104" s="104"/>
      <c r="AB57104" s="104"/>
      <c r="AC57104" s="104"/>
      <c r="AF57104" s="104"/>
      <c r="AG57104" s="104"/>
      <c r="AK57104" s="104"/>
      <c r="AL57104" s="104"/>
      <c r="AO57104" s="104"/>
      <c r="AP57104" s="104"/>
    </row>
    <row r="57105" spans="21:42" ht="15" customHeight="1" x14ac:dyDescent="0.25">
      <c r="U57105" s="104"/>
      <c r="AB57105" s="104"/>
      <c r="AC57105" s="104"/>
      <c r="AF57105" s="104"/>
      <c r="AG57105" s="104"/>
      <c r="AK57105" s="104"/>
      <c r="AL57105" s="104"/>
      <c r="AO57105" s="104"/>
      <c r="AP57105" s="104"/>
    </row>
    <row r="57106" spans="21:42" ht="15" customHeight="1" x14ac:dyDescent="0.25">
      <c r="U57106" s="104"/>
      <c r="AB57106" s="104"/>
      <c r="AC57106" s="104"/>
      <c r="AF57106" s="104"/>
      <c r="AG57106" s="104"/>
      <c r="AK57106" s="104"/>
      <c r="AL57106" s="104"/>
      <c r="AO57106" s="104"/>
      <c r="AP57106" s="104"/>
    </row>
    <row r="57107" spans="21:42" ht="15" customHeight="1" x14ac:dyDescent="0.25">
      <c r="U57107" s="104"/>
      <c r="AB57107" s="104"/>
      <c r="AC57107" s="104"/>
      <c r="AF57107" s="104"/>
      <c r="AG57107" s="104"/>
      <c r="AK57107" s="104"/>
      <c r="AL57107" s="104"/>
      <c r="AO57107" s="104"/>
      <c r="AP57107" s="104"/>
    </row>
    <row r="57108" spans="21:42" ht="15" customHeight="1" x14ac:dyDescent="0.25">
      <c r="U57108" s="104"/>
      <c r="AB57108" s="104"/>
      <c r="AC57108" s="104"/>
      <c r="AF57108" s="104"/>
      <c r="AG57108" s="104"/>
      <c r="AK57108" s="104"/>
      <c r="AL57108" s="104"/>
      <c r="AO57108" s="104"/>
      <c r="AP57108" s="104"/>
    </row>
    <row r="57109" spans="21:42" ht="15" customHeight="1" x14ac:dyDescent="0.25">
      <c r="U57109" s="104"/>
      <c r="AB57109" s="104"/>
      <c r="AC57109" s="104"/>
      <c r="AF57109" s="104"/>
      <c r="AG57109" s="104"/>
      <c r="AK57109" s="104"/>
      <c r="AL57109" s="104"/>
      <c r="AO57109" s="104"/>
      <c r="AP57109" s="104"/>
    </row>
    <row r="57110" spans="21:42" ht="15" customHeight="1" x14ac:dyDescent="0.25">
      <c r="U57110" s="104"/>
      <c r="AB57110" s="104"/>
      <c r="AC57110" s="104"/>
      <c r="AF57110" s="104"/>
      <c r="AG57110" s="104"/>
      <c r="AK57110" s="104"/>
      <c r="AL57110" s="104"/>
      <c r="AO57110" s="104"/>
      <c r="AP57110" s="104"/>
    </row>
    <row r="57111" spans="21:42" ht="15" customHeight="1" x14ac:dyDescent="0.25">
      <c r="U57111" s="104"/>
      <c r="AB57111" s="104"/>
      <c r="AC57111" s="104"/>
      <c r="AF57111" s="104"/>
      <c r="AG57111" s="104"/>
      <c r="AK57111" s="104"/>
      <c r="AL57111" s="104"/>
      <c r="AO57111" s="104"/>
      <c r="AP57111" s="104"/>
    </row>
    <row r="57112" spans="21:42" ht="15" customHeight="1" x14ac:dyDescent="0.25">
      <c r="U57112" s="104"/>
      <c r="AB57112" s="104"/>
      <c r="AC57112" s="104"/>
      <c r="AF57112" s="104"/>
      <c r="AG57112" s="104"/>
      <c r="AK57112" s="104"/>
      <c r="AL57112" s="104"/>
      <c r="AO57112" s="104"/>
      <c r="AP57112" s="104"/>
    </row>
    <row r="57113" spans="21:42" ht="15" customHeight="1" x14ac:dyDescent="0.25">
      <c r="U57113" s="104"/>
      <c r="AB57113" s="104"/>
      <c r="AC57113" s="104"/>
      <c r="AF57113" s="104"/>
      <c r="AG57113" s="104"/>
      <c r="AK57113" s="104"/>
      <c r="AL57113" s="104"/>
      <c r="AO57113" s="104"/>
      <c r="AP57113" s="104"/>
    </row>
    <row r="57114" spans="21:42" ht="15" customHeight="1" x14ac:dyDescent="0.25">
      <c r="U57114" s="104"/>
      <c r="AB57114" s="104"/>
      <c r="AC57114" s="104"/>
      <c r="AF57114" s="104"/>
      <c r="AG57114" s="104"/>
      <c r="AK57114" s="104"/>
      <c r="AL57114" s="104"/>
      <c r="AO57114" s="104"/>
      <c r="AP57114" s="104"/>
    </row>
    <row r="57115" spans="21:42" ht="15" customHeight="1" x14ac:dyDescent="0.25">
      <c r="U57115" s="104"/>
      <c r="AB57115" s="104"/>
      <c r="AC57115" s="104"/>
      <c r="AF57115" s="104"/>
      <c r="AG57115" s="104"/>
      <c r="AK57115" s="104"/>
      <c r="AL57115" s="104"/>
      <c r="AO57115" s="104"/>
      <c r="AP57115" s="104"/>
    </row>
    <row r="57116" spans="21:42" ht="15" customHeight="1" x14ac:dyDescent="0.25">
      <c r="U57116" s="104"/>
      <c r="AB57116" s="104"/>
      <c r="AC57116" s="104"/>
      <c r="AF57116" s="104"/>
      <c r="AG57116" s="104"/>
      <c r="AK57116" s="104"/>
      <c r="AL57116" s="104"/>
      <c r="AO57116" s="104"/>
      <c r="AP57116" s="104"/>
    </row>
    <row r="57117" spans="21:42" ht="15" customHeight="1" x14ac:dyDescent="0.25">
      <c r="U57117" s="104"/>
      <c r="AB57117" s="104"/>
      <c r="AC57117" s="104"/>
      <c r="AF57117" s="104"/>
      <c r="AG57117" s="104"/>
      <c r="AK57117" s="104"/>
      <c r="AL57117" s="104"/>
      <c r="AO57117" s="104"/>
      <c r="AP57117" s="104"/>
    </row>
    <row r="57118" spans="21:42" ht="15" customHeight="1" x14ac:dyDescent="0.25">
      <c r="U57118" s="104"/>
      <c r="AB57118" s="104"/>
      <c r="AC57118" s="104"/>
      <c r="AF57118" s="104"/>
      <c r="AG57118" s="104"/>
      <c r="AK57118" s="104"/>
      <c r="AL57118" s="104"/>
      <c r="AO57118" s="104"/>
      <c r="AP57118" s="104"/>
    </row>
    <row r="57119" spans="21:42" ht="15" customHeight="1" x14ac:dyDescent="0.25">
      <c r="U57119" s="104"/>
      <c r="AB57119" s="104"/>
      <c r="AC57119" s="104"/>
      <c r="AF57119" s="104"/>
      <c r="AG57119" s="104"/>
      <c r="AK57119" s="104"/>
      <c r="AL57119" s="104"/>
      <c r="AO57119" s="104"/>
      <c r="AP57119" s="104"/>
    </row>
    <row r="57120" spans="21:42" ht="15" customHeight="1" x14ac:dyDescent="0.25">
      <c r="U57120" s="104"/>
      <c r="AB57120" s="104"/>
      <c r="AC57120" s="104"/>
      <c r="AF57120" s="104"/>
      <c r="AG57120" s="104"/>
      <c r="AK57120" s="104"/>
      <c r="AL57120" s="104"/>
      <c r="AO57120" s="104"/>
      <c r="AP57120" s="104"/>
    </row>
    <row r="57121" spans="21:42" ht="15" customHeight="1" x14ac:dyDescent="0.25">
      <c r="U57121" s="104"/>
      <c r="AB57121" s="104"/>
      <c r="AC57121" s="104"/>
      <c r="AF57121" s="104"/>
      <c r="AG57121" s="104"/>
      <c r="AK57121" s="104"/>
      <c r="AL57121" s="104"/>
      <c r="AO57121" s="104"/>
      <c r="AP57121" s="104"/>
    </row>
    <row r="57122" spans="21:42" ht="15" customHeight="1" x14ac:dyDescent="0.25">
      <c r="U57122" s="104"/>
      <c r="AB57122" s="104"/>
      <c r="AC57122" s="104"/>
      <c r="AF57122" s="104"/>
      <c r="AG57122" s="104"/>
      <c r="AK57122" s="104"/>
      <c r="AL57122" s="104"/>
      <c r="AO57122" s="104"/>
      <c r="AP57122" s="104"/>
    </row>
    <row r="57123" spans="21:42" ht="15" customHeight="1" x14ac:dyDescent="0.25">
      <c r="U57123" s="104"/>
      <c r="AB57123" s="104"/>
      <c r="AC57123" s="104"/>
      <c r="AF57123" s="104"/>
      <c r="AG57123" s="104"/>
      <c r="AK57123" s="104"/>
      <c r="AL57123" s="104"/>
      <c r="AO57123" s="104"/>
      <c r="AP57123" s="104"/>
    </row>
    <row r="57124" spans="21:42" ht="15" customHeight="1" x14ac:dyDescent="0.25">
      <c r="U57124" s="104"/>
      <c r="AB57124" s="104"/>
      <c r="AC57124" s="104"/>
      <c r="AF57124" s="104"/>
      <c r="AG57124" s="104"/>
      <c r="AK57124" s="104"/>
      <c r="AL57124" s="104"/>
      <c r="AO57124" s="104"/>
      <c r="AP57124" s="104"/>
    </row>
    <row r="57125" spans="21:42" ht="15" customHeight="1" x14ac:dyDescent="0.25">
      <c r="U57125" s="104"/>
      <c r="AB57125" s="104"/>
      <c r="AC57125" s="104"/>
      <c r="AF57125" s="104"/>
      <c r="AG57125" s="104"/>
      <c r="AK57125" s="104"/>
      <c r="AL57125" s="104"/>
      <c r="AO57125" s="104"/>
      <c r="AP57125" s="104"/>
    </row>
    <row r="57126" spans="21:42" ht="15" customHeight="1" x14ac:dyDescent="0.25">
      <c r="U57126" s="104"/>
      <c r="AB57126" s="104"/>
      <c r="AC57126" s="104"/>
      <c r="AF57126" s="104"/>
      <c r="AG57126" s="104"/>
      <c r="AK57126" s="104"/>
      <c r="AL57126" s="104"/>
      <c r="AO57126" s="104"/>
      <c r="AP57126" s="104"/>
    </row>
    <row r="57127" spans="21:42" ht="15" customHeight="1" x14ac:dyDescent="0.25">
      <c r="U57127" s="104"/>
      <c r="AB57127" s="104"/>
      <c r="AC57127" s="104"/>
      <c r="AF57127" s="104"/>
      <c r="AG57127" s="104"/>
      <c r="AK57127" s="104"/>
      <c r="AL57127" s="104"/>
      <c r="AO57127" s="104"/>
      <c r="AP57127" s="104"/>
    </row>
    <row r="57128" spans="21:42" ht="15" customHeight="1" x14ac:dyDescent="0.25">
      <c r="U57128" s="104"/>
      <c r="AB57128" s="104"/>
      <c r="AC57128" s="104"/>
      <c r="AF57128" s="104"/>
      <c r="AG57128" s="104"/>
      <c r="AK57128" s="104"/>
      <c r="AL57128" s="104"/>
      <c r="AO57128" s="104"/>
      <c r="AP57128" s="104"/>
    </row>
    <row r="57129" spans="21:42" ht="15" customHeight="1" x14ac:dyDescent="0.25">
      <c r="U57129" s="104"/>
      <c r="AB57129" s="104"/>
      <c r="AC57129" s="104"/>
      <c r="AF57129" s="104"/>
      <c r="AG57129" s="104"/>
      <c r="AK57129" s="104"/>
      <c r="AL57129" s="104"/>
      <c r="AO57129" s="104"/>
      <c r="AP57129" s="104"/>
    </row>
    <row r="57130" spans="21:42" ht="15" customHeight="1" x14ac:dyDescent="0.25">
      <c r="U57130" s="104"/>
      <c r="AB57130" s="104"/>
      <c r="AC57130" s="104"/>
      <c r="AF57130" s="104"/>
      <c r="AG57130" s="104"/>
      <c r="AK57130" s="104"/>
      <c r="AL57130" s="104"/>
      <c r="AO57130" s="104"/>
      <c r="AP57130" s="104"/>
    </row>
    <row r="57131" spans="21:42" ht="15" customHeight="1" x14ac:dyDescent="0.25">
      <c r="U57131" s="104"/>
      <c r="AB57131" s="104"/>
      <c r="AC57131" s="104"/>
      <c r="AF57131" s="104"/>
      <c r="AG57131" s="104"/>
      <c r="AK57131" s="104"/>
      <c r="AL57131" s="104"/>
      <c r="AO57131" s="104"/>
      <c r="AP57131" s="104"/>
    </row>
    <row r="57132" spans="21:42" ht="15" customHeight="1" x14ac:dyDescent="0.25">
      <c r="U57132" s="104"/>
      <c r="AB57132" s="104"/>
      <c r="AC57132" s="104"/>
      <c r="AF57132" s="104"/>
      <c r="AG57132" s="104"/>
      <c r="AK57132" s="104"/>
      <c r="AL57132" s="104"/>
      <c r="AO57132" s="104"/>
      <c r="AP57132" s="104"/>
    </row>
    <row r="57133" spans="21:42" ht="15" customHeight="1" x14ac:dyDescent="0.25">
      <c r="U57133" s="104"/>
      <c r="AB57133" s="104"/>
      <c r="AC57133" s="104"/>
      <c r="AF57133" s="104"/>
      <c r="AG57133" s="104"/>
      <c r="AK57133" s="104"/>
      <c r="AL57133" s="104"/>
      <c r="AO57133" s="104"/>
      <c r="AP57133" s="104"/>
    </row>
    <row r="57134" spans="21:42" ht="15" customHeight="1" x14ac:dyDescent="0.25">
      <c r="U57134" s="104"/>
      <c r="AB57134" s="104"/>
      <c r="AC57134" s="104"/>
      <c r="AF57134" s="104"/>
      <c r="AG57134" s="104"/>
      <c r="AK57134" s="104"/>
      <c r="AL57134" s="104"/>
      <c r="AO57134" s="104"/>
      <c r="AP57134" s="104"/>
    </row>
    <row r="57135" spans="21:42" ht="15" customHeight="1" x14ac:dyDescent="0.25">
      <c r="U57135" s="104"/>
      <c r="AB57135" s="104"/>
      <c r="AC57135" s="104"/>
      <c r="AF57135" s="104"/>
      <c r="AG57135" s="104"/>
      <c r="AK57135" s="104"/>
      <c r="AL57135" s="104"/>
      <c r="AO57135" s="104"/>
      <c r="AP57135" s="104"/>
    </row>
    <row r="57136" spans="21:42" ht="15" customHeight="1" x14ac:dyDescent="0.25">
      <c r="U57136" s="104"/>
      <c r="AB57136" s="104"/>
      <c r="AC57136" s="104"/>
      <c r="AF57136" s="104"/>
      <c r="AG57136" s="104"/>
      <c r="AK57136" s="104"/>
      <c r="AL57136" s="104"/>
      <c r="AO57136" s="104"/>
      <c r="AP57136" s="104"/>
    </row>
    <row r="57137" spans="21:42" ht="15" customHeight="1" x14ac:dyDescent="0.25">
      <c r="U57137" s="104"/>
      <c r="AB57137" s="104"/>
      <c r="AC57137" s="104"/>
      <c r="AF57137" s="104"/>
      <c r="AG57137" s="104"/>
      <c r="AK57137" s="104"/>
      <c r="AL57137" s="104"/>
      <c r="AO57137" s="104"/>
      <c r="AP57137" s="104"/>
    </row>
    <row r="57138" spans="21:42" ht="15" customHeight="1" x14ac:dyDescent="0.25">
      <c r="U57138" s="104"/>
      <c r="AB57138" s="104"/>
      <c r="AC57138" s="104"/>
      <c r="AF57138" s="104"/>
      <c r="AG57138" s="104"/>
      <c r="AK57138" s="104"/>
      <c r="AL57138" s="104"/>
      <c r="AO57138" s="104"/>
      <c r="AP57138" s="104"/>
    </row>
    <row r="57139" spans="21:42" ht="15" customHeight="1" x14ac:dyDescent="0.25">
      <c r="U57139" s="104"/>
      <c r="AB57139" s="104"/>
      <c r="AC57139" s="104"/>
      <c r="AF57139" s="104"/>
      <c r="AG57139" s="104"/>
      <c r="AK57139" s="104"/>
      <c r="AL57139" s="104"/>
      <c r="AO57139" s="104"/>
      <c r="AP57139" s="104"/>
    </row>
    <row r="57140" spans="21:42" ht="15" customHeight="1" x14ac:dyDescent="0.25">
      <c r="U57140" s="104"/>
      <c r="AB57140" s="104"/>
      <c r="AC57140" s="104"/>
      <c r="AF57140" s="104"/>
      <c r="AG57140" s="104"/>
      <c r="AK57140" s="104"/>
      <c r="AL57140" s="104"/>
      <c r="AO57140" s="104"/>
      <c r="AP57140" s="104"/>
    </row>
    <row r="57141" spans="21:42" ht="15" customHeight="1" x14ac:dyDescent="0.25">
      <c r="U57141" s="104"/>
      <c r="AB57141" s="104"/>
      <c r="AC57141" s="104"/>
      <c r="AF57141" s="104"/>
      <c r="AG57141" s="104"/>
      <c r="AK57141" s="104"/>
      <c r="AL57141" s="104"/>
      <c r="AO57141" s="104"/>
      <c r="AP57141" s="104"/>
    </row>
    <row r="57142" spans="21:42" ht="15" customHeight="1" x14ac:dyDescent="0.25">
      <c r="U57142" s="104"/>
      <c r="AB57142" s="104"/>
      <c r="AC57142" s="104"/>
      <c r="AF57142" s="104"/>
      <c r="AG57142" s="104"/>
      <c r="AK57142" s="104"/>
      <c r="AL57142" s="104"/>
      <c r="AO57142" s="104"/>
      <c r="AP57142" s="104"/>
    </row>
    <row r="57143" spans="21:42" ht="15" customHeight="1" x14ac:dyDescent="0.25">
      <c r="U57143" s="104"/>
      <c r="AB57143" s="104"/>
      <c r="AC57143" s="104"/>
      <c r="AF57143" s="104"/>
      <c r="AG57143" s="104"/>
      <c r="AK57143" s="104"/>
      <c r="AL57143" s="104"/>
      <c r="AO57143" s="104"/>
      <c r="AP57143" s="104"/>
    </row>
    <row r="57144" spans="21:42" ht="15" customHeight="1" x14ac:dyDescent="0.25">
      <c r="U57144" s="104"/>
      <c r="AB57144" s="104"/>
      <c r="AC57144" s="104"/>
      <c r="AF57144" s="104"/>
      <c r="AG57144" s="104"/>
      <c r="AK57144" s="104"/>
      <c r="AL57144" s="104"/>
      <c r="AO57144" s="104"/>
      <c r="AP57144" s="104"/>
    </row>
    <row r="57145" spans="21:42" ht="15" customHeight="1" x14ac:dyDescent="0.25">
      <c r="U57145" s="104"/>
      <c r="AB57145" s="104"/>
      <c r="AC57145" s="104"/>
      <c r="AF57145" s="104"/>
      <c r="AG57145" s="104"/>
      <c r="AK57145" s="104"/>
      <c r="AL57145" s="104"/>
      <c r="AO57145" s="104"/>
      <c r="AP57145" s="104"/>
    </row>
    <row r="57146" spans="21:42" ht="15" customHeight="1" x14ac:dyDescent="0.25">
      <c r="U57146" s="104"/>
      <c r="AB57146" s="104"/>
      <c r="AC57146" s="104"/>
      <c r="AF57146" s="104"/>
      <c r="AG57146" s="104"/>
      <c r="AK57146" s="104"/>
      <c r="AL57146" s="104"/>
      <c r="AO57146" s="104"/>
      <c r="AP57146" s="104"/>
    </row>
    <row r="57147" spans="21:42" ht="15" customHeight="1" x14ac:dyDescent="0.25">
      <c r="U57147" s="104"/>
      <c r="AB57147" s="104"/>
      <c r="AC57147" s="104"/>
      <c r="AF57147" s="104"/>
      <c r="AG57147" s="104"/>
      <c r="AK57147" s="104"/>
      <c r="AL57147" s="104"/>
      <c r="AO57147" s="104"/>
      <c r="AP57147" s="104"/>
    </row>
    <row r="57148" spans="21:42" ht="15" customHeight="1" x14ac:dyDescent="0.25">
      <c r="U57148" s="104"/>
      <c r="AB57148" s="104"/>
      <c r="AC57148" s="104"/>
      <c r="AF57148" s="104"/>
      <c r="AG57148" s="104"/>
      <c r="AK57148" s="104"/>
      <c r="AL57148" s="104"/>
      <c r="AO57148" s="104"/>
      <c r="AP57148" s="104"/>
    </row>
    <row r="57149" spans="21:42" ht="15" customHeight="1" x14ac:dyDescent="0.25">
      <c r="U57149" s="104"/>
      <c r="AB57149" s="104"/>
      <c r="AC57149" s="104"/>
      <c r="AF57149" s="104"/>
      <c r="AG57149" s="104"/>
      <c r="AK57149" s="104"/>
      <c r="AL57149" s="104"/>
      <c r="AO57149" s="104"/>
      <c r="AP57149" s="104"/>
    </row>
    <row r="57150" spans="21:42" ht="15" customHeight="1" x14ac:dyDescent="0.25">
      <c r="U57150" s="104"/>
      <c r="AB57150" s="104"/>
      <c r="AC57150" s="104"/>
      <c r="AF57150" s="104"/>
      <c r="AG57150" s="104"/>
      <c r="AK57150" s="104"/>
      <c r="AL57150" s="104"/>
      <c r="AO57150" s="104"/>
      <c r="AP57150" s="104"/>
    </row>
    <row r="57151" spans="21:42" ht="15" customHeight="1" x14ac:dyDescent="0.25">
      <c r="U57151" s="104"/>
      <c r="AB57151" s="104"/>
      <c r="AC57151" s="104"/>
      <c r="AF57151" s="104"/>
      <c r="AG57151" s="104"/>
      <c r="AK57151" s="104"/>
      <c r="AL57151" s="104"/>
      <c r="AO57151" s="104"/>
      <c r="AP57151" s="104"/>
    </row>
    <row r="57152" spans="21:42" ht="15" customHeight="1" x14ac:dyDescent="0.25">
      <c r="U57152" s="104"/>
      <c r="AB57152" s="104"/>
      <c r="AC57152" s="104"/>
      <c r="AF57152" s="104"/>
      <c r="AG57152" s="104"/>
      <c r="AK57152" s="104"/>
      <c r="AL57152" s="104"/>
      <c r="AO57152" s="104"/>
      <c r="AP57152" s="104"/>
    </row>
    <row r="57153" spans="21:42" ht="15" customHeight="1" x14ac:dyDescent="0.25">
      <c r="U57153" s="104"/>
      <c r="AB57153" s="104"/>
      <c r="AC57153" s="104"/>
      <c r="AF57153" s="104"/>
      <c r="AG57153" s="104"/>
      <c r="AK57153" s="104"/>
      <c r="AL57153" s="104"/>
      <c r="AO57153" s="104"/>
      <c r="AP57153" s="104"/>
    </row>
    <row r="57154" spans="21:42" ht="15" customHeight="1" x14ac:dyDescent="0.25">
      <c r="U57154" s="104"/>
      <c r="AB57154" s="104"/>
      <c r="AC57154" s="104"/>
      <c r="AF57154" s="104"/>
      <c r="AG57154" s="104"/>
      <c r="AK57154" s="104"/>
      <c r="AL57154" s="104"/>
      <c r="AO57154" s="104"/>
      <c r="AP57154" s="104"/>
    </row>
    <row r="57155" spans="21:42" ht="15" customHeight="1" x14ac:dyDescent="0.25">
      <c r="U57155" s="104"/>
      <c r="AB57155" s="104"/>
      <c r="AC57155" s="104"/>
      <c r="AF57155" s="104"/>
      <c r="AG57155" s="104"/>
      <c r="AK57155" s="104"/>
      <c r="AL57155" s="104"/>
      <c r="AO57155" s="104"/>
      <c r="AP57155" s="104"/>
    </row>
    <row r="57156" spans="21:42" ht="15" customHeight="1" x14ac:dyDescent="0.25">
      <c r="U57156" s="104"/>
      <c r="AB57156" s="104"/>
      <c r="AC57156" s="104"/>
      <c r="AF57156" s="104"/>
      <c r="AG57156" s="104"/>
      <c r="AK57156" s="104"/>
      <c r="AL57156" s="104"/>
      <c r="AO57156" s="104"/>
      <c r="AP57156" s="104"/>
    </row>
    <row r="57157" spans="21:42" ht="15" customHeight="1" x14ac:dyDescent="0.25">
      <c r="U57157" s="104"/>
      <c r="AB57157" s="104"/>
      <c r="AC57157" s="104"/>
      <c r="AF57157" s="104"/>
      <c r="AG57157" s="104"/>
      <c r="AK57157" s="104"/>
      <c r="AL57157" s="104"/>
      <c r="AO57157" s="104"/>
      <c r="AP57157" s="104"/>
    </row>
    <row r="57158" spans="21:42" ht="15" customHeight="1" x14ac:dyDescent="0.25">
      <c r="U57158" s="104"/>
      <c r="AB57158" s="104"/>
      <c r="AC57158" s="104"/>
      <c r="AF57158" s="104"/>
      <c r="AG57158" s="104"/>
      <c r="AK57158" s="104"/>
      <c r="AL57158" s="104"/>
      <c r="AO57158" s="104"/>
      <c r="AP57158" s="104"/>
    </row>
    <row r="57159" spans="21:42" ht="15" customHeight="1" x14ac:dyDescent="0.25">
      <c r="U57159" s="104"/>
      <c r="AB57159" s="104"/>
      <c r="AC57159" s="104"/>
      <c r="AF57159" s="104"/>
      <c r="AG57159" s="104"/>
      <c r="AK57159" s="104"/>
      <c r="AL57159" s="104"/>
      <c r="AO57159" s="104"/>
      <c r="AP57159" s="104"/>
    </row>
    <row r="57160" spans="21:42" ht="15" customHeight="1" x14ac:dyDescent="0.25">
      <c r="U57160" s="104"/>
      <c r="AB57160" s="104"/>
      <c r="AC57160" s="104"/>
      <c r="AF57160" s="104"/>
      <c r="AG57160" s="104"/>
      <c r="AK57160" s="104"/>
      <c r="AL57160" s="104"/>
      <c r="AO57160" s="104"/>
      <c r="AP57160" s="104"/>
    </row>
    <row r="57161" spans="21:42" ht="15" customHeight="1" x14ac:dyDescent="0.25">
      <c r="U57161" s="104"/>
      <c r="AB57161" s="104"/>
      <c r="AC57161" s="104"/>
      <c r="AF57161" s="104"/>
      <c r="AG57161" s="104"/>
      <c r="AK57161" s="104"/>
      <c r="AL57161" s="104"/>
      <c r="AO57161" s="104"/>
      <c r="AP57161" s="104"/>
    </row>
    <row r="57162" spans="21:42" ht="15" customHeight="1" x14ac:dyDescent="0.25">
      <c r="U57162" s="104"/>
      <c r="AB57162" s="104"/>
      <c r="AC57162" s="104"/>
      <c r="AF57162" s="104"/>
      <c r="AG57162" s="104"/>
      <c r="AK57162" s="104"/>
      <c r="AL57162" s="104"/>
      <c r="AO57162" s="104"/>
      <c r="AP57162" s="104"/>
    </row>
    <row r="57163" spans="21:42" ht="15" customHeight="1" x14ac:dyDescent="0.25">
      <c r="U57163" s="104"/>
      <c r="AB57163" s="104"/>
      <c r="AC57163" s="104"/>
      <c r="AF57163" s="104"/>
      <c r="AG57163" s="104"/>
      <c r="AK57163" s="104"/>
      <c r="AL57163" s="104"/>
      <c r="AO57163" s="104"/>
      <c r="AP57163" s="104"/>
    </row>
    <row r="57164" spans="21:42" ht="15" customHeight="1" x14ac:dyDescent="0.25">
      <c r="U57164" s="104"/>
      <c r="AB57164" s="104"/>
      <c r="AC57164" s="104"/>
      <c r="AF57164" s="104"/>
      <c r="AG57164" s="104"/>
      <c r="AK57164" s="104"/>
      <c r="AL57164" s="104"/>
      <c r="AO57164" s="104"/>
      <c r="AP57164" s="104"/>
    </row>
    <row r="57165" spans="21:42" ht="15" customHeight="1" x14ac:dyDescent="0.25">
      <c r="U57165" s="104"/>
      <c r="AB57165" s="104"/>
      <c r="AC57165" s="104"/>
      <c r="AF57165" s="104"/>
      <c r="AG57165" s="104"/>
      <c r="AK57165" s="104"/>
      <c r="AL57165" s="104"/>
      <c r="AO57165" s="104"/>
      <c r="AP57165" s="104"/>
    </row>
    <row r="57166" spans="21:42" ht="15" customHeight="1" x14ac:dyDescent="0.25">
      <c r="U57166" s="104"/>
      <c r="AB57166" s="104"/>
      <c r="AC57166" s="104"/>
      <c r="AF57166" s="104"/>
      <c r="AG57166" s="104"/>
      <c r="AK57166" s="104"/>
      <c r="AL57166" s="104"/>
      <c r="AO57166" s="104"/>
      <c r="AP57166" s="104"/>
    </row>
    <row r="57167" spans="21:42" ht="15" customHeight="1" x14ac:dyDescent="0.25">
      <c r="U57167" s="104"/>
      <c r="AB57167" s="104"/>
      <c r="AC57167" s="104"/>
      <c r="AF57167" s="104"/>
      <c r="AG57167" s="104"/>
      <c r="AK57167" s="104"/>
      <c r="AL57167" s="104"/>
      <c r="AO57167" s="104"/>
      <c r="AP57167" s="104"/>
    </row>
    <row r="57168" spans="21:42" ht="15" customHeight="1" x14ac:dyDescent="0.25">
      <c r="U57168" s="104"/>
      <c r="AB57168" s="104"/>
      <c r="AC57168" s="104"/>
      <c r="AF57168" s="104"/>
      <c r="AG57168" s="104"/>
      <c r="AK57168" s="104"/>
      <c r="AL57168" s="104"/>
      <c r="AO57168" s="104"/>
      <c r="AP57168" s="104"/>
    </row>
    <row r="57169" spans="21:42" ht="15" customHeight="1" x14ac:dyDescent="0.25">
      <c r="U57169" s="104"/>
      <c r="AB57169" s="104"/>
      <c r="AC57169" s="104"/>
      <c r="AF57169" s="104"/>
      <c r="AG57169" s="104"/>
      <c r="AK57169" s="104"/>
      <c r="AL57169" s="104"/>
      <c r="AO57169" s="104"/>
      <c r="AP57169" s="104"/>
    </row>
    <row r="57170" spans="21:42" ht="15" customHeight="1" x14ac:dyDescent="0.25">
      <c r="U57170" s="104"/>
      <c r="AB57170" s="104"/>
      <c r="AC57170" s="104"/>
      <c r="AF57170" s="104"/>
      <c r="AG57170" s="104"/>
      <c r="AK57170" s="104"/>
      <c r="AL57170" s="104"/>
      <c r="AO57170" s="104"/>
      <c r="AP57170" s="104"/>
    </row>
    <row r="57171" spans="21:42" ht="15" customHeight="1" x14ac:dyDescent="0.25">
      <c r="U57171" s="104"/>
      <c r="AB57171" s="104"/>
      <c r="AC57171" s="104"/>
      <c r="AF57171" s="104"/>
      <c r="AG57171" s="104"/>
      <c r="AK57171" s="104"/>
      <c r="AL57171" s="104"/>
      <c r="AO57171" s="104"/>
      <c r="AP57171" s="104"/>
    </row>
    <row r="57172" spans="21:42" ht="15" customHeight="1" x14ac:dyDescent="0.25">
      <c r="U57172" s="104"/>
      <c r="AB57172" s="104"/>
      <c r="AC57172" s="104"/>
      <c r="AF57172" s="104"/>
      <c r="AG57172" s="104"/>
      <c r="AK57172" s="104"/>
      <c r="AL57172" s="104"/>
      <c r="AO57172" s="104"/>
      <c r="AP57172" s="104"/>
    </row>
    <row r="57173" spans="21:42" ht="15" customHeight="1" x14ac:dyDescent="0.25">
      <c r="U57173" s="104"/>
      <c r="AB57173" s="104"/>
      <c r="AC57173" s="104"/>
      <c r="AF57173" s="104"/>
      <c r="AG57173" s="104"/>
      <c r="AK57173" s="104"/>
      <c r="AL57173" s="104"/>
      <c r="AO57173" s="104"/>
      <c r="AP57173" s="104"/>
    </row>
    <row r="57174" spans="21:42" ht="15" customHeight="1" x14ac:dyDescent="0.25">
      <c r="U57174" s="104"/>
      <c r="AB57174" s="104"/>
      <c r="AC57174" s="104"/>
      <c r="AF57174" s="104"/>
      <c r="AG57174" s="104"/>
      <c r="AK57174" s="104"/>
      <c r="AL57174" s="104"/>
      <c r="AO57174" s="104"/>
      <c r="AP57174" s="104"/>
    </row>
    <row r="57175" spans="21:42" ht="15" customHeight="1" x14ac:dyDescent="0.25">
      <c r="U57175" s="104"/>
      <c r="AB57175" s="104"/>
      <c r="AC57175" s="104"/>
      <c r="AF57175" s="104"/>
      <c r="AG57175" s="104"/>
      <c r="AK57175" s="104"/>
      <c r="AL57175" s="104"/>
      <c r="AO57175" s="104"/>
      <c r="AP57175" s="104"/>
    </row>
    <row r="57176" spans="21:42" ht="15" customHeight="1" x14ac:dyDescent="0.25">
      <c r="U57176" s="104"/>
      <c r="AB57176" s="104"/>
      <c r="AC57176" s="104"/>
      <c r="AF57176" s="104"/>
      <c r="AG57176" s="104"/>
      <c r="AK57176" s="104"/>
      <c r="AL57176" s="104"/>
      <c r="AO57176" s="104"/>
      <c r="AP57176" s="104"/>
    </row>
    <row r="57177" spans="21:42" ht="15" customHeight="1" x14ac:dyDescent="0.25">
      <c r="U57177" s="104"/>
      <c r="AB57177" s="104"/>
      <c r="AC57177" s="104"/>
      <c r="AF57177" s="104"/>
      <c r="AG57177" s="104"/>
      <c r="AK57177" s="104"/>
      <c r="AL57177" s="104"/>
      <c r="AO57177" s="104"/>
      <c r="AP57177" s="104"/>
    </row>
    <row r="57178" spans="21:42" ht="15" customHeight="1" x14ac:dyDescent="0.25">
      <c r="U57178" s="104"/>
      <c r="AB57178" s="104"/>
      <c r="AC57178" s="104"/>
      <c r="AF57178" s="104"/>
      <c r="AG57178" s="104"/>
      <c r="AK57178" s="104"/>
      <c r="AL57178" s="104"/>
      <c r="AO57178" s="104"/>
      <c r="AP57178" s="104"/>
    </row>
    <row r="57179" spans="21:42" ht="15" customHeight="1" x14ac:dyDescent="0.25">
      <c r="U57179" s="104"/>
      <c r="AB57179" s="104"/>
      <c r="AC57179" s="104"/>
      <c r="AF57179" s="104"/>
      <c r="AG57179" s="104"/>
      <c r="AK57179" s="104"/>
      <c r="AL57179" s="104"/>
      <c r="AO57179" s="104"/>
      <c r="AP57179" s="104"/>
    </row>
    <row r="57180" spans="21:42" ht="15" customHeight="1" x14ac:dyDescent="0.25">
      <c r="U57180" s="104"/>
      <c r="AB57180" s="104"/>
      <c r="AC57180" s="104"/>
      <c r="AF57180" s="104"/>
      <c r="AG57180" s="104"/>
      <c r="AK57180" s="104"/>
      <c r="AL57180" s="104"/>
      <c r="AO57180" s="104"/>
      <c r="AP57180" s="104"/>
    </row>
    <row r="57181" spans="21:42" ht="15" customHeight="1" x14ac:dyDescent="0.25">
      <c r="U57181" s="104"/>
      <c r="AB57181" s="104"/>
      <c r="AC57181" s="104"/>
      <c r="AF57181" s="104"/>
      <c r="AG57181" s="104"/>
      <c r="AK57181" s="104"/>
      <c r="AL57181" s="104"/>
      <c r="AO57181" s="104"/>
      <c r="AP57181" s="104"/>
    </row>
    <row r="57182" spans="21:42" ht="15" customHeight="1" x14ac:dyDescent="0.25">
      <c r="U57182" s="104"/>
      <c r="AB57182" s="104"/>
      <c r="AC57182" s="104"/>
      <c r="AF57182" s="104"/>
      <c r="AG57182" s="104"/>
      <c r="AK57182" s="104"/>
      <c r="AL57182" s="104"/>
      <c r="AO57182" s="104"/>
      <c r="AP57182" s="104"/>
    </row>
    <row r="57183" spans="21:42" ht="15" customHeight="1" x14ac:dyDescent="0.25">
      <c r="U57183" s="104"/>
      <c r="AB57183" s="104"/>
      <c r="AC57183" s="104"/>
      <c r="AF57183" s="104"/>
      <c r="AG57183" s="104"/>
      <c r="AK57183" s="104"/>
      <c r="AL57183" s="104"/>
      <c r="AO57183" s="104"/>
      <c r="AP57183" s="104"/>
    </row>
    <row r="57184" spans="21:42" ht="15" customHeight="1" x14ac:dyDescent="0.25">
      <c r="U57184" s="104"/>
      <c r="AB57184" s="104"/>
      <c r="AC57184" s="104"/>
      <c r="AF57184" s="104"/>
      <c r="AG57184" s="104"/>
      <c r="AK57184" s="104"/>
      <c r="AL57184" s="104"/>
      <c r="AO57184" s="104"/>
      <c r="AP57184" s="104"/>
    </row>
    <row r="57185" spans="21:42" ht="15" customHeight="1" x14ac:dyDescent="0.25">
      <c r="U57185" s="104"/>
      <c r="AB57185" s="104"/>
      <c r="AC57185" s="104"/>
      <c r="AF57185" s="104"/>
      <c r="AG57185" s="104"/>
      <c r="AK57185" s="104"/>
      <c r="AL57185" s="104"/>
      <c r="AO57185" s="104"/>
      <c r="AP57185" s="104"/>
    </row>
    <row r="57186" spans="21:42" ht="15" customHeight="1" x14ac:dyDescent="0.25">
      <c r="U57186" s="104"/>
      <c r="AB57186" s="104"/>
      <c r="AC57186" s="104"/>
      <c r="AF57186" s="104"/>
      <c r="AG57186" s="104"/>
      <c r="AK57186" s="104"/>
      <c r="AL57186" s="104"/>
      <c r="AO57186" s="104"/>
      <c r="AP57186" s="104"/>
    </row>
    <row r="57187" spans="21:42" ht="15" customHeight="1" x14ac:dyDescent="0.25">
      <c r="U57187" s="104"/>
      <c r="AB57187" s="104"/>
      <c r="AC57187" s="104"/>
      <c r="AF57187" s="104"/>
      <c r="AG57187" s="104"/>
      <c r="AK57187" s="104"/>
      <c r="AL57187" s="104"/>
      <c r="AO57187" s="104"/>
      <c r="AP57187" s="104"/>
    </row>
    <row r="57188" spans="21:42" ht="15" customHeight="1" x14ac:dyDescent="0.25">
      <c r="U57188" s="104"/>
      <c r="AB57188" s="104"/>
      <c r="AC57188" s="104"/>
      <c r="AF57188" s="104"/>
      <c r="AG57188" s="104"/>
      <c r="AK57188" s="104"/>
      <c r="AL57188" s="104"/>
      <c r="AO57188" s="104"/>
      <c r="AP57188" s="104"/>
    </row>
    <row r="57189" spans="21:42" ht="15" customHeight="1" x14ac:dyDescent="0.25">
      <c r="U57189" s="104"/>
      <c r="AB57189" s="104"/>
      <c r="AC57189" s="104"/>
      <c r="AF57189" s="104"/>
      <c r="AG57189" s="104"/>
      <c r="AK57189" s="104"/>
      <c r="AL57189" s="104"/>
      <c r="AO57189" s="104"/>
      <c r="AP57189" s="104"/>
    </row>
    <row r="57190" spans="21:42" ht="15" customHeight="1" x14ac:dyDescent="0.25">
      <c r="U57190" s="104"/>
      <c r="AB57190" s="104"/>
      <c r="AC57190" s="104"/>
      <c r="AF57190" s="104"/>
      <c r="AG57190" s="104"/>
      <c r="AK57190" s="104"/>
      <c r="AL57190" s="104"/>
      <c r="AO57190" s="104"/>
      <c r="AP57190" s="104"/>
    </row>
    <row r="57191" spans="21:42" ht="15" customHeight="1" x14ac:dyDescent="0.25">
      <c r="U57191" s="104"/>
      <c r="AB57191" s="104"/>
      <c r="AC57191" s="104"/>
      <c r="AF57191" s="104"/>
      <c r="AG57191" s="104"/>
      <c r="AK57191" s="104"/>
      <c r="AL57191" s="104"/>
      <c r="AO57191" s="104"/>
      <c r="AP57191" s="104"/>
    </row>
    <row r="57192" spans="21:42" ht="15" customHeight="1" x14ac:dyDescent="0.25">
      <c r="U57192" s="104"/>
      <c r="AB57192" s="104"/>
      <c r="AC57192" s="104"/>
      <c r="AF57192" s="104"/>
      <c r="AG57192" s="104"/>
      <c r="AK57192" s="104"/>
      <c r="AL57192" s="104"/>
      <c r="AO57192" s="104"/>
      <c r="AP57192" s="104"/>
    </row>
    <row r="57193" spans="21:42" ht="15" customHeight="1" x14ac:dyDescent="0.25">
      <c r="U57193" s="104"/>
      <c r="AB57193" s="104"/>
      <c r="AC57193" s="104"/>
      <c r="AF57193" s="104"/>
      <c r="AG57193" s="104"/>
      <c r="AK57193" s="104"/>
      <c r="AL57193" s="104"/>
      <c r="AO57193" s="104"/>
      <c r="AP57193" s="104"/>
    </row>
    <row r="57194" spans="21:42" ht="15" customHeight="1" x14ac:dyDescent="0.25">
      <c r="U57194" s="104"/>
      <c r="AB57194" s="104"/>
      <c r="AC57194" s="104"/>
      <c r="AF57194" s="104"/>
      <c r="AG57194" s="104"/>
      <c r="AK57194" s="104"/>
      <c r="AL57194" s="104"/>
      <c r="AO57194" s="104"/>
      <c r="AP57194" s="104"/>
    </row>
    <row r="57195" spans="21:42" ht="15" customHeight="1" x14ac:dyDescent="0.25">
      <c r="U57195" s="104"/>
      <c r="AB57195" s="104"/>
      <c r="AC57195" s="104"/>
      <c r="AF57195" s="104"/>
      <c r="AG57195" s="104"/>
      <c r="AK57195" s="104"/>
      <c r="AL57195" s="104"/>
      <c r="AO57195" s="104"/>
      <c r="AP57195" s="104"/>
    </row>
    <row r="57196" spans="21:42" ht="15" customHeight="1" x14ac:dyDescent="0.25">
      <c r="U57196" s="104"/>
      <c r="AB57196" s="104"/>
      <c r="AC57196" s="104"/>
      <c r="AF57196" s="104"/>
      <c r="AG57196" s="104"/>
      <c r="AK57196" s="104"/>
      <c r="AL57196" s="104"/>
      <c r="AO57196" s="104"/>
      <c r="AP57196" s="104"/>
    </row>
    <row r="57197" spans="21:42" ht="15" customHeight="1" x14ac:dyDescent="0.25">
      <c r="U57197" s="104"/>
      <c r="AB57197" s="104"/>
      <c r="AC57197" s="104"/>
      <c r="AF57197" s="104"/>
      <c r="AG57197" s="104"/>
      <c r="AK57197" s="104"/>
      <c r="AL57197" s="104"/>
      <c r="AO57197" s="104"/>
      <c r="AP57197" s="104"/>
    </row>
    <row r="57198" spans="21:42" ht="15" customHeight="1" x14ac:dyDescent="0.25">
      <c r="U57198" s="104"/>
      <c r="AB57198" s="104"/>
      <c r="AC57198" s="104"/>
      <c r="AF57198" s="104"/>
      <c r="AG57198" s="104"/>
      <c r="AK57198" s="104"/>
      <c r="AL57198" s="104"/>
      <c r="AO57198" s="104"/>
      <c r="AP57198" s="104"/>
    </row>
    <row r="57199" spans="21:42" ht="15" customHeight="1" x14ac:dyDescent="0.25">
      <c r="U57199" s="104"/>
      <c r="AB57199" s="104"/>
      <c r="AC57199" s="104"/>
      <c r="AF57199" s="104"/>
      <c r="AG57199" s="104"/>
      <c r="AK57199" s="104"/>
      <c r="AL57199" s="104"/>
      <c r="AO57199" s="104"/>
      <c r="AP57199" s="104"/>
    </row>
    <row r="57200" spans="21:42" ht="15" customHeight="1" x14ac:dyDescent="0.25">
      <c r="U57200" s="104"/>
      <c r="AB57200" s="104"/>
      <c r="AC57200" s="104"/>
      <c r="AF57200" s="104"/>
      <c r="AG57200" s="104"/>
      <c r="AK57200" s="104"/>
      <c r="AL57200" s="104"/>
      <c r="AO57200" s="104"/>
      <c r="AP57200" s="104"/>
    </row>
    <row r="57201" spans="21:42" ht="15" customHeight="1" x14ac:dyDescent="0.25">
      <c r="U57201" s="104"/>
      <c r="AB57201" s="104"/>
      <c r="AC57201" s="104"/>
      <c r="AF57201" s="104"/>
      <c r="AG57201" s="104"/>
      <c r="AK57201" s="104"/>
      <c r="AL57201" s="104"/>
      <c r="AO57201" s="104"/>
      <c r="AP57201" s="104"/>
    </row>
    <row r="57202" spans="21:42" ht="15" customHeight="1" x14ac:dyDescent="0.25">
      <c r="U57202" s="104"/>
      <c r="AB57202" s="104"/>
      <c r="AC57202" s="104"/>
      <c r="AF57202" s="104"/>
      <c r="AG57202" s="104"/>
      <c r="AK57202" s="104"/>
      <c r="AL57202" s="104"/>
      <c r="AO57202" s="104"/>
      <c r="AP57202" s="104"/>
    </row>
    <row r="57203" spans="21:42" ht="15" customHeight="1" x14ac:dyDescent="0.25">
      <c r="U57203" s="104"/>
      <c r="AB57203" s="104"/>
      <c r="AC57203" s="104"/>
      <c r="AF57203" s="104"/>
      <c r="AG57203" s="104"/>
      <c r="AK57203" s="104"/>
      <c r="AL57203" s="104"/>
      <c r="AO57203" s="104"/>
      <c r="AP57203" s="104"/>
    </row>
    <row r="57204" spans="21:42" ht="15" customHeight="1" x14ac:dyDescent="0.25">
      <c r="U57204" s="104"/>
      <c r="AB57204" s="104"/>
      <c r="AC57204" s="104"/>
      <c r="AF57204" s="104"/>
      <c r="AG57204" s="104"/>
      <c r="AK57204" s="104"/>
      <c r="AL57204" s="104"/>
      <c r="AO57204" s="104"/>
      <c r="AP57204" s="104"/>
    </row>
    <row r="57205" spans="21:42" ht="15" customHeight="1" x14ac:dyDescent="0.25">
      <c r="U57205" s="104"/>
      <c r="AB57205" s="104"/>
      <c r="AC57205" s="104"/>
      <c r="AF57205" s="104"/>
      <c r="AG57205" s="104"/>
      <c r="AK57205" s="104"/>
      <c r="AL57205" s="104"/>
      <c r="AO57205" s="104"/>
      <c r="AP57205" s="104"/>
    </row>
    <row r="57206" spans="21:42" ht="15" customHeight="1" x14ac:dyDescent="0.25">
      <c r="U57206" s="104"/>
      <c r="AB57206" s="104"/>
      <c r="AC57206" s="104"/>
      <c r="AF57206" s="104"/>
      <c r="AG57206" s="104"/>
      <c r="AK57206" s="104"/>
      <c r="AL57206" s="104"/>
      <c r="AO57206" s="104"/>
      <c r="AP57206" s="104"/>
    </row>
    <row r="57207" spans="21:42" ht="15" customHeight="1" x14ac:dyDescent="0.25">
      <c r="U57207" s="104"/>
      <c r="AB57207" s="104"/>
      <c r="AC57207" s="104"/>
      <c r="AF57207" s="104"/>
      <c r="AG57207" s="104"/>
      <c r="AK57207" s="104"/>
      <c r="AL57207" s="104"/>
      <c r="AO57207" s="104"/>
      <c r="AP57207" s="104"/>
    </row>
    <row r="57208" spans="21:42" ht="15" customHeight="1" x14ac:dyDescent="0.25">
      <c r="U57208" s="104"/>
      <c r="AB57208" s="104"/>
      <c r="AC57208" s="104"/>
      <c r="AF57208" s="104"/>
      <c r="AG57208" s="104"/>
      <c r="AK57208" s="104"/>
      <c r="AL57208" s="104"/>
      <c r="AO57208" s="104"/>
      <c r="AP57208" s="104"/>
    </row>
    <row r="57209" spans="21:42" ht="15" customHeight="1" x14ac:dyDescent="0.25">
      <c r="U57209" s="104"/>
      <c r="AB57209" s="104"/>
      <c r="AC57209" s="104"/>
      <c r="AF57209" s="104"/>
      <c r="AG57209" s="104"/>
      <c r="AK57209" s="104"/>
      <c r="AL57209" s="104"/>
      <c r="AO57209" s="104"/>
      <c r="AP57209" s="104"/>
    </row>
    <row r="57210" spans="21:42" ht="15" customHeight="1" x14ac:dyDescent="0.25">
      <c r="U57210" s="104"/>
      <c r="AB57210" s="104"/>
      <c r="AC57210" s="104"/>
      <c r="AF57210" s="104"/>
      <c r="AG57210" s="104"/>
      <c r="AK57210" s="104"/>
      <c r="AL57210" s="104"/>
      <c r="AO57210" s="104"/>
      <c r="AP57210" s="104"/>
    </row>
    <row r="57211" spans="21:42" ht="15" customHeight="1" x14ac:dyDescent="0.25">
      <c r="U57211" s="104"/>
      <c r="AB57211" s="104"/>
      <c r="AC57211" s="104"/>
      <c r="AF57211" s="104"/>
      <c r="AG57211" s="104"/>
      <c r="AK57211" s="104"/>
      <c r="AL57211" s="104"/>
      <c r="AO57211" s="104"/>
      <c r="AP57211" s="104"/>
    </row>
    <row r="57212" spans="21:42" ht="15" customHeight="1" x14ac:dyDescent="0.25">
      <c r="U57212" s="104"/>
      <c r="AB57212" s="104"/>
      <c r="AC57212" s="104"/>
      <c r="AF57212" s="104"/>
      <c r="AG57212" s="104"/>
      <c r="AK57212" s="104"/>
      <c r="AL57212" s="104"/>
      <c r="AO57212" s="104"/>
      <c r="AP57212" s="104"/>
    </row>
    <row r="57213" spans="21:42" ht="15" customHeight="1" x14ac:dyDescent="0.25">
      <c r="U57213" s="104"/>
      <c r="AB57213" s="104"/>
      <c r="AC57213" s="104"/>
      <c r="AF57213" s="104"/>
      <c r="AG57213" s="104"/>
      <c r="AK57213" s="104"/>
      <c r="AL57213" s="104"/>
      <c r="AO57213" s="104"/>
      <c r="AP57213" s="104"/>
    </row>
    <row r="57214" spans="21:42" ht="15" customHeight="1" x14ac:dyDescent="0.25">
      <c r="U57214" s="104"/>
      <c r="AB57214" s="104"/>
      <c r="AC57214" s="104"/>
      <c r="AF57214" s="104"/>
      <c r="AG57214" s="104"/>
      <c r="AK57214" s="104"/>
      <c r="AL57214" s="104"/>
      <c r="AO57214" s="104"/>
      <c r="AP57214" s="104"/>
    </row>
    <row r="57215" spans="21:42" ht="15" customHeight="1" x14ac:dyDescent="0.25">
      <c r="U57215" s="104"/>
      <c r="AB57215" s="104"/>
      <c r="AC57215" s="104"/>
      <c r="AF57215" s="104"/>
      <c r="AG57215" s="104"/>
      <c r="AK57215" s="104"/>
      <c r="AL57215" s="104"/>
      <c r="AO57215" s="104"/>
      <c r="AP57215" s="104"/>
    </row>
    <row r="57216" spans="21:42" ht="15" customHeight="1" x14ac:dyDescent="0.25">
      <c r="U57216" s="104"/>
      <c r="AB57216" s="104"/>
      <c r="AC57216" s="104"/>
      <c r="AF57216" s="104"/>
      <c r="AG57216" s="104"/>
      <c r="AK57216" s="104"/>
      <c r="AL57216" s="104"/>
      <c r="AO57216" s="104"/>
      <c r="AP57216" s="104"/>
    </row>
    <row r="57217" spans="21:42" ht="15" customHeight="1" x14ac:dyDescent="0.25">
      <c r="U57217" s="104"/>
      <c r="AB57217" s="104"/>
      <c r="AC57217" s="104"/>
      <c r="AF57217" s="104"/>
      <c r="AG57217" s="104"/>
      <c r="AK57217" s="104"/>
      <c r="AL57217" s="104"/>
      <c r="AO57217" s="104"/>
      <c r="AP57217" s="104"/>
    </row>
    <row r="57218" spans="21:42" ht="15" customHeight="1" x14ac:dyDescent="0.25">
      <c r="U57218" s="104"/>
      <c r="AB57218" s="104"/>
      <c r="AC57218" s="104"/>
      <c r="AF57218" s="104"/>
      <c r="AG57218" s="104"/>
      <c r="AK57218" s="104"/>
      <c r="AL57218" s="104"/>
      <c r="AO57218" s="104"/>
      <c r="AP57218" s="104"/>
    </row>
    <row r="57219" spans="21:42" ht="15" customHeight="1" x14ac:dyDescent="0.25">
      <c r="U57219" s="104"/>
      <c r="AB57219" s="104"/>
      <c r="AC57219" s="104"/>
      <c r="AF57219" s="104"/>
      <c r="AG57219" s="104"/>
      <c r="AK57219" s="104"/>
      <c r="AL57219" s="104"/>
      <c r="AO57219" s="104"/>
      <c r="AP57219" s="104"/>
    </row>
    <row r="57220" spans="21:42" ht="15" customHeight="1" x14ac:dyDescent="0.25">
      <c r="U57220" s="104"/>
      <c r="AB57220" s="104"/>
      <c r="AC57220" s="104"/>
      <c r="AF57220" s="104"/>
      <c r="AG57220" s="104"/>
      <c r="AK57220" s="104"/>
      <c r="AL57220" s="104"/>
      <c r="AO57220" s="104"/>
      <c r="AP57220" s="104"/>
    </row>
    <row r="57221" spans="21:42" ht="15" customHeight="1" x14ac:dyDescent="0.25">
      <c r="U57221" s="104"/>
      <c r="AB57221" s="104"/>
      <c r="AC57221" s="104"/>
      <c r="AF57221" s="104"/>
      <c r="AG57221" s="104"/>
      <c r="AK57221" s="104"/>
      <c r="AL57221" s="104"/>
      <c r="AO57221" s="104"/>
      <c r="AP57221" s="104"/>
    </row>
    <row r="57222" spans="21:42" ht="15" customHeight="1" x14ac:dyDescent="0.25">
      <c r="U57222" s="104"/>
      <c r="AB57222" s="104"/>
      <c r="AC57222" s="104"/>
      <c r="AF57222" s="104"/>
      <c r="AG57222" s="104"/>
      <c r="AK57222" s="104"/>
      <c r="AL57222" s="104"/>
      <c r="AO57222" s="104"/>
      <c r="AP57222" s="104"/>
    </row>
    <row r="57223" spans="21:42" ht="15" customHeight="1" x14ac:dyDescent="0.25">
      <c r="U57223" s="104"/>
      <c r="AB57223" s="104"/>
      <c r="AC57223" s="104"/>
      <c r="AF57223" s="104"/>
      <c r="AG57223" s="104"/>
      <c r="AK57223" s="104"/>
      <c r="AL57223" s="104"/>
      <c r="AO57223" s="104"/>
      <c r="AP57223" s="104"/>
    </row>
    <row r="57224" spans="21:42" ht="15" customHeight="1" x14ac:dyDescent="0.25">
      <c r="U57224" s="104"/>
      <c r="AB57224" s="104"/>
      <c r="AC57224" s="104"/>
      <c r="AF57224" s="104"/>
      <c r="AG57224" s="104"/>
      <c r="AK57224" s="104"/>
      <c r="AL57224" s="104"/>
      <c r="AO57224" s="104"/>
      <c r="AP57224" s="104"/>
    </row>
    <row r="57225" spans="21:42" ht="15" customHeight="1" x14ac:dyDescent="0.25">
      <c r="U57225" s="104"/>
      <c r="AB57225" s="104"/>
      <c r="AC57225" s="104"/>
      <c r="AF57225" s="104"/>
      <c r="AG57225" s="104"/>
      <c r="AK57225" s="104"/>
      <c r="AL57225" s="104"/>
      <c r="AO57225" s="104"/>
      <c r="AP57225" s="104"/>
    </row>
    <row r="57226" spans="21:42" ht="15" customHeight="1" x14ac:dyDescent="0.25">
      <c r="U57226" s="104"/>
      <c r="AB57226" s="104"/>
      <c r="AC57226" s="104"/>
      <c r="AF57226" s="104"/>
      <c r="AG57226" s="104"/>
      <c r="AK57226" s="104"/>
      <c r="AL57226" s="104"/>
      <c r="AO57226" s="104"/>
      <c r="AP57226" s="104"/>
    </row>
    <row r="57227" spans="21:42" ht="15" customHeight="1" x14ac:dyDescent="0.25">
      <c r="U57227" s="104"/>
      <c r="AB57227" s="104"/>
      <c r="AC57227" s="104"/>
      <c r="AF57227" s="104"/>
      <c r="AG57227" s="104"/>
      <c r="AK57227" s="104"/>
      <c r="AL57227" s="104"/>
      <c r="AO57227" s="104"/>
      <c r="AP57227" s="104"/>
    </row>
    <row r="57228" spans="21:42" ht="15" customHeight="1" x14ac:dyDescent="0.25">
      <c r="U57228" s="104"/>
      <c r="AB57228" s="104"/>
      <c r="AC57228" s="104"/>
      <c r="AF57228" s="104"/>
      <c r="AG57228" s="104"/>
      <c r="AK57228" s="104"/>
      <c r="AL57228" s="104"/>
      <c r="AO57228" s="104"/>
      <c r="AP57228" s="104"/>
    </row>
    <row r="57229" spans="21:42" ht="15" customHeight="1" x14ac:dyDescent="0.25">
      <c r="U57229" s="104"/>
      <c r="AB57229" s="104"/>
      <c r="AC57229" s="104"/>
      <c r="AF57229" s="104"/>
      <c r="AG57229" s="104"/>
      <c r="AK57229" s="104"/>
      <c r="AL57229" s="104"/>
      <c r="AO57229" s="104"/>
      <c r="AP57229" s="104"/>
    </row>
    <row r="57230" spans="21:42" ht="15" customHeight="1" x14ac:dyDescent="0.25">
      <c r="U57230" s="104"/>
      <c r="AB57230" s="104"/>
      <c r="AC57230" s="104"/>
      <c r="AF57230" s="104"/>
      <c r="AG57230" s="104"/>
      <c r="AK57230" s="104"/>
      <c r="AL57230" s="104"/>
      <c r="AO57230" s="104"/>
      <c r="AP57230" s="104"/>
    </row>
    <row r="57231" spans="21:42" ht="15" customHeight="1" x14ac:dyDescent="0.25">
      <c r="U57231" s="104"/>
      <c r="AB57231" s="104"/>
      <c r="AC57231" s="104"/>
      <c r="AF57231" s="104"/>
      <c r="AG57231" s="104"/>
      <c r="AK57231" s="104"/>
      <c r="AL57231" s="104"/>
      <c r="AO57231" s="104"/>
      <c r="AP57231" s="104"/>
    </row>
    <row r="57232" spans="21:42" ht="15" customHeight="1" x14ac:dyDescent="0.25">
      <c r="U57232" s="104"/>
      <c r="AB57232" s="104"/>
      <c r="AC57232" s="104"/>
      <c r="AF57232" s="104"/>
      <c r="AG57232" s="104"/>
      <c r="AK57232" s="104"/>
      <c r="AL57232" s="104"/>
      <c r="AO57232" s="104"/>
      <c r="AP57232" s="104"/>
    </row>
    <row r="57233" spans="21:42" ht="15" customHeight="1" x14ac:dyDescent="0.25">
      <c r="U57233" s="104"/>
      <c r="AB57233" s="104"/>
      <c r="AC57233" s="104"/>
      <c r="AF57233" s="104"/>
      <c r="AG57233" s="104"/>
      <c r="AK57233" s="104"/>
      <c r="AL57233" s="104"/>
      <c r="AO57233" s="104"/>
      <c r="AP57233" s="104"/>
    </row>
    <row r="57234" spans="21:42" ht="15" customHeight="1" x14ac:dyDescent="0.25">
      <c r="U57234" s="104"/>
      <c r="AB57234" s="104"/>
      <c r="AC57234" s="104"/>
      <c r="AF57234" s="104"/>
      <c r="AG57234" s="104"/>
      <c r="AK57234" s="104"/>
      <c r="AL57234" s="104"/>
      <c r="AO57234" s="104"/>
      <c r="AP57234" s="104"/>
    </row>
    <row r="57235" spans="21:42" ht="15" customHeight="1" x14ac:dyDescent="0.25">
      <c r="U57235" s="104"/>
      <c r="AB57235" s="104"/>
      <c r="AC57235" s="104"/>
      <c r="AF57235" s="104"/>
      <c r="AG57235" s="104"/>
      <c r="AK57235" s="104"/>
      <c r="AL57235" s="104"/>
      <c r="AO57235" s="104"/>
      <c r="AP57235" s="104"/>
    </row>
    <row r="57236" spans="21:42" ht="15" customHeight="1" x14ac:dyDescent="0.25">
      <c r="U57236" s="104"/>
      <c r="AB57236" s="104"/>
      <c r="AC57236" s="104"/>
      <c r="AF57236" s="104"/>
      <c r="AG57236" s="104"/>
      <c r="AK57236" s="104"/>
      <c r="AL57236" s="104"/>
      <c r="AO57236" s="104"/>
      <c r="AP57236" s="104"/>
    </row>
    <row r="57237" spans="21:42" ht="15" customHeight="1" x14ac:dyDescent="0.25">
      <c r="U57237" s="104"/>
      <c r="AB57237" s="104"/>
      <c r="AC57237" s="104"/>
      <c r="AF57237" s="104"/>
      <c r="AG57237" s="104"/>
      <c r="AK57237" s="104"/>
      <c r="AL57237" s="104"/>
      <c r="AO57237" s="104"/>
      <c r="AP57237" s="104"/>
    </row>
    <row r="57238" spans="21:42" ht="15" customHeight="1" x14ac:dyDescent="0.25">
      <c r="U57238" s="104"/>
      <c r="AB57238" s="104"/>
      <c r="AC57238" s="104"/>
      <c r="AF57238" s="104"/>
      <c r="AG57238" s="104"/>
      <c r="AK57238" s="104"/>
      <c r="AL57238" s="104"/>
      <c r="AO57238" s="104"/>
      <c r="AP57238" s="104"/>
    </row>
    <row r="57239" spans="21:42" ht="15" customHeight="1" x14ac:dyDescent="0.25">
      <c r="U57239" s="104"/>
      <c r="AB57239" s="104"/>
      <c r="AC57239" s="104"/>
      <c r="AF57239" s="104"/>
      <c r="AG57239" s="104"/>
      <c r="AK57239" s="104"/>
      <c r="AL57239" s="104"/>
      <c r="AO57239" s="104"/>
      <c r="AP57239" s="104"/>
    </row>
    <row r="57240" spans="21:42" ht="15" customHeight="1" x14ac:dyDescent="0.25">
      <c r="U57240" s="104"/>
      <c r="AB57240" s="104"/>
      <c r="AC57240" s="104"/>
      <c r="AF57240" s="104"/>
      <c r="AG57240" s="104"/>
      <c r="AK57240" s="104"/>
      <c r="AL57240" s="104"/>
      <c r="AO57240" s="104"/>
      <c r="AP57240" s="104"/>
    </row>
    <row r="57241" spans="21:42" ht="15" customHeight="1" x14ac:dyDescent="0.25">
      <c r="U57241" s="104"/>
      <c r="AB57241" s="104"/>
      <c r="AC57241" s="104"/>
      <c r="AF57241" s="104"/>
      <c r="AG57241" s="104"/>
      <c r="AK57241" s="104"/>
      <c r="AL57241" s="104"/>
      <c r="AO57241" s="104"/>
      <c r="AP57241" s="104"/>
    </row>
    <row r="57242" spans="21:42" ht="15" customHeight="1" x14ac:dyDescent="0.25">
      <c r="U57242" s="104"/>
      <c r="AB57242" s="104"/>
      <c r="AC57242" s="104"/>
      <c r="AF57242" s="104"/>
      <c r="AG57242" s="104"/>
      <c r="AK57242" s="104"/>
      <c r="AL57242" s="104"/>
      <c r="AO57242" s="104"/>
      <c r="AP57242" s="104"/>
    </row>
    <row r="57243" spans="21:42" ht="15" customHeight="1" x14ac:dyDescent="0.25">
      <c r="U57243" s="104"/>
      <c r="AB57243" s="104"/>
      <c r="AC57243" s="104"/>
      <c r="AF57243" s="104"/>
      <c r="AG57243" s="104"/>
      <c r="AK57243" s="104"/>
      <c r="AL57243" s="104"/>
      <c r="AO57243" s="104"/>
      <c r="AP57243" s="104"/>
    </row>
    <row r="57244" spans="21:42" ht="15" customHeight="1" x14ac:dyDescent="0.25">
      <c r="U57244" s="104"/>
      <c r="AB57244" s="104"/>
      <c r="AC57244" s="104"/>
      <c r="AF57244" s="104"/>
      <c r="AG57244" s="104"/>
      <c r="AK57244" s="104"/>
      <c r="AL57244" s="104"/>
      <c r="AO57244" s="104"/>
      <c r="AP57244" s="104"/>
    </row>
    <row r="57245" spans="21:42" ht="15" customHeight="1" x14ac:dyDescent="0.25">
      <c r="U57245" s="104"/>
      <c r="AB57245" s="104"/>
      <c r="AC57245" s="104"/>
      <c r="AF57245" s="104"/>
      <c r="AG57245" s="104"/>
      <c r="AK57245" s="104"/>
      <c r="AL57245" s="104"/>
      <c r="AO57245" s="104"/>
      <c r="AP57245" s="104"/>
    </row>
    <row r="57246" spans="21:42" ht="15" customHeight="1" x14ac:dyDescent="0.25">
      <c r="U57246" s="104"/>
      <c r="AB57246" s="104"/>
      <c r="AC57246" s="104"/>
      <c r="AF57246" s="104"/>
      <c r="AG57246" s="104"/>
      <c r="AK57246" s="104"/>
      <c r="AL57246" s="104"/>
      <c r="AO57246" s="104"/>
      <c r="AP57246" s="104"/>
    </row>
    <row r="57247" spans="21:42" ht="15" customHeight="1" x14ac:dyDescent="0.25">
      <c r="U57247" s="104"/>
      <c r="AB57247" s="104"/>
      <c r="AC57247" s="104"/>
      <c r="AF57247" s="104"/>
      <c r="AG57247" s="104"/>
      <c r="AK57247" s="104"/>
      <c r="AL57247" s="104"/>
      <c r="AO57247" s="104"/>
      <c r="AP57247" s="104"/>
    </row>
    <row r="57248" spans="21:42" ht="15" customHeight="1" x14ac:dyDescent="0.25">
      <c r="U57248" s="104"/>
      <c r="AB57248" s="104"/>
      <c r="AC57248" s="104"/>
      <c r="AF57248" s="104"/>
      <c r="AG57248" s="104"/>
      <c r="AK57248" s="104"/>
      <c r="AL57248" s="104"/>
      <c r="AO57248" s="104"/>
      <c r="AP57248" s="104"/>
    </row>
    <row r="57249" spans="21:42" ht="15" customHeight="1" x14ac:dyDescent="0.25">
      <c r="U57249" s="104"/>
      <c r="AB57249" s="104"/>
      <c r="AC57249" s="104"/>
      <c r="AF57249" s="104"/>
      <c r="AG57249" s="104"/>
      <c r="AK57249" s="104"/>
      <c r="AL57249" s="104"/>
      <c r="AO57249" s="104"/>
      <c r="AP57249" s="104"/>
    </row>
    <row r="57250" spans="21:42" ht="15" customHeight="1" x14ac:dyDescent="0.25">
      <c r="U57250" s="104"/>
      <c r="AB57250" s="104"/>
      <c r="AC57250" s="104"/>
      <c r="AF57250" s="104"/>
      <c r="AG57250" s="104"/>
      <c r="AK57250" s="104"/>
      <c r="AL57250" s="104"/>
      <c r="AO57250" s="104"/>
      <c r="AP57250" s="104"/>
    </row>
    <row r="57251" spans="21:42" ht="15" customHeight="1" x14ac:dyDescent="0.25">
      <c r="U57251" s="104"/>
      <c r="AB57251" s="104"/>
      <c r="AC57251" s="104"/>
      <c r="AF57251" s="104"/>
      <c r="AG57251" s="104"/>
      <c r="AK57251" s="104"/>
      <c r="AL57251" s="104"/>
      <c r="AO57251" s="104"/>
      <c r="AP57251" s="104"/>
    </row>
    <row r="57252" spans="21:42" ht="15" customHeight="1" x14ac:dyDescent="0.25">
      <c r="U57252" s="104"/>
      <c r="AB57252" s="104"/>
      <c r="AC57252" s="104"/>
      <c r="AF57252" s="104"/>
      <c r="AG57252" s="104"/>
      <c r="AK57252" s="104"/>
      <c r="AL57252" s="104"/>
      <c r="AO57252" s="104"/>
      <c r="AP57252" s="104"/>
    </row>
    <row r="57253" spans="21:42" ht="15" customHeight="1" x14ac:dyDescent="0.25">
      <c r="U57253" s="104"/>
      <c r="AB57253" s="104"/>
      <c r="AC57253" s="104"/>
      <c r="AF57253" s="104"/>
      <c r="AG57253" s="104"/>
      <c r="AK57253" s="104"/>
      <c r="AL57253" s="104"/>
      <c r="AO57253" s="104"/>
      <c r="AP57253" s="104"/>
    </row>
    <row r="57254" spans="21:42" ht="15" customHeight="1" x14ac:dyDescent="0.25">
      <c r="U57254" s="104"/>
      <c r="AB57254" s="104"/>
      <c r="AC57254" s="104"/>
      <c r="AF57254" s="104"/>
      <c r="AG57254" s="104"/>
      <c r="AK57254" s="104"/>
      <c r="AL57254" s="104"/>
      <c r="AO57254" s="104"/>
      <c r="AP57254" s="104"/>
    </row>
    <row r="57255" spans="21:42" ht="15" customHeight="1" x14ac:dyDescent="0.25">
      <c r="U57255" s="104"/>
      <c r="AB57255" s="104"/>
      <c r="AC57255" s="104"/>
      <c r="AF57255" s="104"/>
      <c r="AG57255" s="104"/>
      <c r="AK57255" s="104"/>
      <c r="AL57255" s="104"/>
      <c r="AO57255" s="104"/>
      <c r="AP57255" s="104"/>
    </row>
    <row r="57256" spans="21:42" ht="15" customHeight="1" x14ac:dyDescent="0.25">
      <c r="U57256" s="104"/>
      <c r="AB57256" s="104"/>
      <c r="AC57256" s="104"/>
      <c r="AF57256" s="104"/>
      <c r="AG57256" s="104"/>
      <c r="AK57256" s="104"/>
      <c r="AL57256" s="104"/>
      <c r="AO57256" s="104"/>
      <c r="AP57256" s="104"/>
    </row>
    <row r="57257" spans="21:42" ht="15" customHeight="1" x14ac:dyDescent="0.25">
      <c r="U57257" s="104"/>
      <c r="AB57257" s="104"/>
      <c r="AC57257" s="104"/>
      <c r="AF57257" s="104"/>
      <c r="AG57257" s="104"/>
      <c r="AK57257" s="104"/>
      <c r="AL57257" s="104"/>
      <c r="AO57257" s="104"/>
      <c r="AP57257" s="104"/>
    </row>
    <row r="57258" spans="21:42" ht="15" customHeight="1" x14ac:dyDescent="0.25">
      <c r="U57258" s="104"/>
      <c r="AB57258" s="104"/>
      <c r="AC57258" s="104"/>
      <c r="AF57258" s="104"/>
      <c r="AG57258" s="104"/>
      <c r="AK57258" s="104"/>
      <c r="AL57258" s="104"/>
      <c r="AO57258" s="104"/>
      <c r="AP57258" s="104"/>
    </row>
    <row r="57259" spans="21:42" ht="15" customHeight="1" x14ac:dyDescent="0.25">
      <c r="U57259" s="104"/>
      <c r="AB57259" s="104"/>
      <c r="AC57259" s="104"/>
      <c r="AF57259" s="104"/>
      <c r="AG57259" s="104"/>
      <c r="AK57259" s="104"/>
      <c r="AL57259" s="104"/>
      <c r="AO57259" s="104"/>
      <c r="AP57259" s="104"/>
    </row>
    <row r="57260" spans="21:42" ht="15" customHeight="1" x14ac:dyDescent="0.25">
      <c r="U57260" s="104"/>
      <c r="AB57260" s="104"/>
      <c r="AC57260" s="104"/>
      <c r="AF57260" s="104"/>
      <c r="AG57260" s="104"/>
      <c r="AK57260" s="104"/>
      <c r="AL57260" s="104"/>
      <c r="AO57260" s="104"/>
      <c r="AP57260" s="104"/>
    </row>
    <row r="57261" spans="21:42" ht="15" customHeight="1" x14ac:dyDescent="0.25">
      <c r="U57261" s="104"/>
      <c r="AB57261" s="104"/>
      <c r="AC57261" s="104"/>
      <c r="AF57261" s="104"/>
      <c r="AG57261" s="104"/>
      <c r="AK57261" s="104"/>
      <c r="AL57261" s="104"/>
      <c r="AO57261" s="104"/>
      <c r="AP57261" s="104"/>
    </row>
    <row r="57262" spans="21:42" ht="15" customHeight="1" x14ac:dyDescent="0.25">
      <c r="U57262" s="104"/>
      <c r="AB57262" s="104"/>
      <c r="AC57262" s="104"/>
      <c r="AF57262" s="104"/>
      <c r="AG57262" s="104"/>
      <c r="AK57262" s="104"/>
      <c r="AL57262" s="104"/>
      <c r="AO57262" s="104"/>
      <c r="AP57262" s="104"/>
    </row>
    <row r="57263" spans="21:42" ht="15" customHeight="1" x14ac:dyDescent="0.25">
      <c r="U57263" s="104"/>
      <c r="AB57263" s="104"/>
      <c r="AC57263" s="104"/>
      <c r="AF57263" s="104"/>
      <c r="AG57263" s="104"/>
      <c r="AK57263" s="104"/>
      <c r="AL57263" s="104"/>
      <c r="AO57263" s="104"/>
      <c r="AP57263" s="104"/>
    </row>
    <row r="57264" spans="21:42" ht="15" customHeight="1" x14ac:dyDescent="0.25">
      <c r="U57264" s="104"/>
      <c r="AB57264" s="104"/>
      <c r="AC57264" s="104"/>
      <c r="AF57264" s="104"/>
      <c r="AG57264" s="104"/>
      <c r="AK57264" s="104"/>
      <c r="AL57264" s="104"/>
      <c r="AO57264" s="104"/>
      <c r="AP57264" s="104"/>
    </row>
    <row r="57265" spans="21:42" ht="15" customHeight="1" x14ac:dyDescent="0.25">
      <c r="U57265" s="104"/>
      <c r="AB57265" s="104"/>
      <c r="AC57265" s="104"/>
      <c r="AF57265" s="104"/>
      <c r="AG57265" s="104"/>
      <c r="AK57265" s="104"/>
      <c r="AL57265" s="104"/>
      <c r="AO57265" s="104"/>
      <c r="AP57265" s="104"/>
    </row>
    <row r="57266" spans="21:42" ht="15" customHeight="1" x14ac:dyDescent="0.25">
      <c r="U57266" s="104"/>
      <c r="AB57266" s="104"/>
      <c r="AC57266" s="104"/>
      <c r="AF57266" s="104"/>
      <c r="AG57266" s="104"/>
      <c r="AK57266" s="104"/>
      <c r="AL57266" s="104"/>
      <c r="AO57266" s="104"/>
      <c r="AP57266" s="104"/>
    </row>
    <row r="57267" spans="21:42" ht="15" customHeight="1" x14ac:dyDescent="0.25">
      <c r="U57267" s="104"/>
      <c r="AB57267" s="104"/>
      <c r="AC57267" s="104"/>
      <c r="AF57267" s="104"/>
      <c r="AG57267" s="104"/>
      <c r="AK57267" s="104"/>
      <c r="AL57267" s="104"/>
      <c r="AO57267" s="104"/>
      <c r="AP57267" s="104"/>
    </row>
    <row r="57268" spans="21:42" ht="15" customHeight="1" x14ac:dyDescent="0.25">
      <c r="U57268" s="104"/>
      <c r="AB57268" s="104"/>
      <c r="AC57268" s="104"/>
      <c r="AF57268" s="104"/>
      <c r="AG57268" s="104"/>
      <c r="AK57268" s="104"/>
      <c r="AL57268" s="104"/>
      <c r="AO57268" s="104"/>
      <c r="AP57268" s="104"/>
    </row>
    <row r="57269" spans="21:42" ht="15" customHeight="1" x14ac:dyDescent="0.25">
      <c r="U57269" s="104"/>
      <c r="AB57269" s="104"/>
      <c r="AC57269" s="104"/>
      <c r="AF57269" s="104"/>
      <c r="AG57269" s="104"/>
      <c r="AK57269" s="104"/>
      <c r="AL57269" s="104"/>
      <c r="AO57269" s="104"/>
      <c r="AP57269" s="104"/>
    </row>
    <row r="57270" spans="21:42" ht="15" customHeight="1" x14ac:dyDescent="0.25">
      <c r="U57270" s="104"/>
      <c r="AB57270" s="104"/>
      <c r="AC57270" s="104"/>
      <c r="AF57270" s="104"/>
      <c r="AG57270" s="104"/>
      <c r="AK57270" s="104"/>
      <c r="AL57270" s="104"/>
      <c r="AO57270" s="104"/>
      <c r="AP57270" s="104"/>
    </row>
    <row r="57271" spans="21:42" ht="15" customHeight="1" x14ac:dyDescent="0.25">
      <c r="U57271" s="104"/>
      <c r="AB57271" s="104"/>
      <c r="AC57271" s="104"/>
      <c r="AF57271" s="104"/>
      <c r="AG57271" s="104"/>
      <c r="AK57271" s="104"/>
      <c r="AL57271" s="104"/>
      <c r="AO57271" s="104"/>
      <c r="AP57271" s="104"/>
    </row>
    <row r="57272" spans="21:42" ht="15" customHeight="1" x14ac:dyDescent="0.25">
      <c r="U57272" s="104"/>
      <c r="AB57272" s="104"/>
      <c r="AC57272" s="104"/>
      <c r="AF57272" s="104"/>
      <c r="AG57272" s="104"/>
      <c r="AK57272" s="104"/>
      <c r="AL57272" s="104"/>
      <c r="AO57272" s="104"/>
      <c r="AP57272" s="104"/>
    </row>
    <row r="57273" spans="21:42" ht="15" customHeight="1" x14ac:dyDescent="0.25">
      <c r="U57273" s="104"/>
      <c r="AB57273" s="104"/>
      <c r="AC57273" s="104"/>
      <c r="AF57273" s="104"/>
      <c r="AG57273" s="104"/>
      <c r="AK57273" s="104"/>
      <c r="AL57273" s="104"/>
      <c r="AO57273" s="104"/>
      <c r="AP57273" s="104"/>
    </row>
    <row r="57274" spans="21:42" ht="15" customHeight="1" x14ac:dyDescent="0.25">
      <c r="U57274" s="104"/>
      <c r="AB57274" s="104"/>
      <c r="AC57274" s="104"/>
      <c r="AF57274" s="104"/>
      <c r="AG57274" s="104"/>
      <c r="AK57274" s="104"/>
      <c r="AL57274" s="104"/>
      <c r="AO57274" s="104"/>
      <c r="AP57274" s="104"/>
    </row>
    <row r="57275" spans="21:42" ht="15" customHeight="1" x14ac:dyDescent="0.25">
      <c r="U57275" s="104"/>
      <c r="AB57275" s="104"/>
      <c r="AC57275" s="104"/>
      <c r="AF57275" s="104"/>
      <c r="AG57275" s="104"/>
      <c r="AK57275" s="104"/>
      <c r="AL57275" s="104"/>
      <c r="AO57275" s="104"/>
      <c r="AP57275" s="104"/>
    </row>
    <row r="57276" spans="21:42" ht="15" customHeight="1" x14ac:dyDescent="0.25">
      <c r="U57276" s="104"/>
      <c r="AB57276" s="104"/>
      <c r="AC57276" s="104"/>
      <c r="AF57276" s="104"/>
      <c r="AG57276" s="104"/>
      <c r="AK57276" s="104"/>
      <c r="AL57276" s="104"/>
      <c r="AO57276" s="104"/>
      <c r="AP57276" s="104"/>
    </row>
    <row r="57277" spans="21:42" ht="15" customHeight="1" x14ac:dyDescent="0.25">
      <c r="U57277" s="104"/>
      <c r="AB57277" s="104"/>
      <c r="AC57277" s="104"/>
      <c r="AF57277" s="104"/>
      <c r="AG57277" s="104"/>
      <c r="AK57277" s="104"/>
      <c r="AL57277" s="104"/>
      <c r="AO57277" s="104"/>
      <c r="AP57277" s="104"/>
    </row>
    <row r="57278" spans="21:42" ht="15" customHeight="1" x14ac:dyDescent="0.25">
      <c r="U57278" s="104"/>
      <c r="AB57278" s="104"/>
      <c r="AC57278" s="104"/>
      <c r="AF57278" s="104"/>
      <c r="AG57278" s="104"/>
      <c r="AK57278" s="104"/>
      <c r="AL57278" s="104"/>
      <c r="AO57278" s="104"/>
      <c r="AP57278" s="104"/>
    </row>
    <row r="57279" spans="21:42" ht="15" customHeight="1" x14ac:dyDescent="0.25">
      <c r="U57279" s="104"/>
      <c r="AB57279" s="104"/>
      <c r="AC57279" s="104"/>
      <c r="AF57279" s="104"/>
      <c r="AG57279" s="104"/>
      <c r="AK57279" s="104"/>
      <c r="AL57279" s="104"/>
      <c r="AO57279" s="104"/>
      <c r="AP57279" s="104"/>
    </row>
    <row r="57280" spans="21:42" ht="15" customHeight="1" x14ac:dyDescent="0.25">
      <c r="U57280" s="104"/>
      <c r="AB57280" s="104"/>
      <c r="AC57280" s="104"/>
      <c r="AF57280" s="104"/>
      <c r="AG57280" s="104"/>
      <c r="AK57280" s="104"/>
      <c r="AL57280" s="104"/>
      <c r="AO57280" s="104"/>
      <c r="AP57280" s="104"/>
    </row>
    <row r="57281" spans="21:42" ht="15" customHeight="1" x14ac:dyDescent="0.25">
      <c r="U57281" s="104"/>
      <c r="AB57281" s="104"/>
      <c r="AC57281" s="104"/>
      <c r="AF57281" s="104"/>
      <c r="AG57281" s="104"/>
      <c r="AK57281" s="104"/>
      <c r="AL57281" s="104"/>
      <c r="AO57281" s="104"/>
      <c r="AP57281" s="104"/>
    </row>
    <row r="57282" spans="21:42" ht="15" customHeight="1" x14ac:dyDescent="0.25">
      <c r="U57282" s="104"/>
      <c r="AB57282" s="104"/>
      <c r="AC57282" s="104"/>
      <c r="AF57282" s="104"/>
      <c r="AG57282" s="104"/>
      <c r="AK57282" s="104"/>
      <c r="AL57282" s="104"/>
      <c r="AO57282" s="104"/>
      <c r="AP57282" s="104"/>
    </row>
    <row r="57283" spans="21:42" ht="15" customHeight="1" x14ac:dyDescent="0.25">
      <c r="U57283" s="104"/>
      <c r="AB57283" s="104"/>
      <c r="AC57283" s="104"/>
      <c r="AF57283" s="104"/>
      <c r="AG57283" s="104"/>
      <c r="AK57283" s="104"/>
      <c r="AL57283" s="104"/>
      <c r="AO57283" s="104"/>
      <c r="AP57283" s="104"/>
    </row>
    <row r="57284" spans="21:42" ht="15" customHeight="1" x14ac:dyDescent="0.25">
      <c r="U57284" s="104"/>
      <c r="AB57284" s="104"/>
      <c r="AC57284" s="104"/>
      <c r="AF57284" s="104"/>
      <c r="AG57284" s="104"/>
      <c r="AK57284" s="104"/>
      <c r="AL57284" s="104"/>
      <c r="AO57284" s="104"/>
      <c r="AP57284" s="104"/>
    </row>
    <row r="57285" spans="21:42" ht="15" customHeight="1" x14ac:dyDescent="0.25">
      <c r="U57285" s="104"/>
      <c r="AB57285" s="104"/>
      <c r="AC57285" s="104"/>
      <c r="AF57285" s="104"/>
      <c r="AG57285" s="104"/>
      <c r="AK57285" s="104"/>
      <c r="AL57285" s="104"/>
      <c r="AO57285" s="104"/>
      <c r="AP57285" s="104"/>
    </row>
    <row r="57286" spans="21:42" ht="15" customHeight="1" x14ac:dyDescent="0.25">
      <c r="U57286" s="104"/>
      <c r="AB57286" s="104"/>
      <c r="AC57286" s="104"/>
      <c r="AF57286" s="104"/>
      <c r="AG57286" s="104"/>
      <c r="AK57286" s="104"/>
      <c r="AL57286" s="104"/>
      <c r="AO57286" s="104"/>
      <c r="AP57286" s="104"/>
    </row>
    <row r="57287" spans="21:42" ht="15" customHeight="1" x14ac:dyDescent="0.25">
      <c r="U57287" s="104"/>
      <c r="AB57287" s="104"/>
      <c r="AC57287" s="104"/>
      <c r="AF57287" s="104"/>
      <c r="AG57287" s="104"/>
      <c r="AK57287" s="104"/>
      <c r="AL57287" s="104"/>
      <c r="AO57287" s="104"/>
      <c r="AP57287" s="104"/>
    </row>
    <row r="57288" spans="21:42" ht="15" customHeight="1" x14ac:dyDescent="0.25">
      <c r="U57288" s="104"/>
      <c r="AB57288" s="104"/>
      <c r="AC57288" s="104"/>
      <c r="AF57288" s="104"/>
      <c r="AG57288" s="104"/>
      <c r="AK57288" s="104"/>
      <c r="AL57288" s="104"/>
      <c r="AO57288" s="104"/>
      <c r="AP57288" s="104"/>
    </row>
    <row r="57289" spans="21:42" ht="15" customHeight="1" x14ac:dyDescent="0.25">
      <c r="U57289" s="104"/>
      <c r="AB57289" s="104"/>
      <c r="AC57289" s="104"/>
      <c r="AF57289" s="104"/>
      <c r="AG57289" s="104"/>
      <c r="AK57289" s="104"/>
      <c r="AL57289" s="104"/>
      <c r="AO57289" s="104"/>
      <c r="AP57289" s="104"/>
    </row>
    <row r="57290" spans="21:42" ht="15" customHeight="1" x14ac:dyDescent="0.25">
      <c r="U57290" s="104"/>
      <c r="AB57290" s="104"/>
      <c r="AC57290" s="104"/>
      <c r="AF57290" s="104"/>
      <c r="AG57290" s="104"/>
      <c r="AK57290" s="104"/>
      <c r="AL57290" s="104"/>
      <c r="AO57290" s="104"/>
      <c r="AP57290" s="104"/>
    </row>
    <row r="57291" spans="21:42" ht="15" customHeight="1" x14ac:dyDescent="0.25">
      <c r="U57291" s="104"/>
      <c r="AB57291" s="104"/>
      <c r="AC57291" s="104"/>
      <c r="AF57291" s="104"/>
      <c r="AG57291" s="104"/>
      <c r="AK57291" s="104"/>
      <c r="AL57291" s="104"/>
      <c r="AO57291" s="104"/>
      <c r="AP57291" s="104"/>
    </row>
    <row r="57292" spans="21:42" ht="15" customHeight="1" x14ac:dyDescent="0.25">
      <c r="U57292" s="104"/>
      <c r="AB57292" s="104"/>
      <c r="AC57292" s="104"/>
      <c r="AF57292" s="104"/>
      <c r="AG57292" s="104"/>
      <c r="AK57292" s="104"/>
      <c r="AL57292" s="104"/>
      <c r="AO57292" s="104"/>
      <c r="AP57292" s="104"/>
    </row>
    <row r="57293" spans="21:42" ht="15" customHeight="1" x14ac:dyDescent="0.25">
      <c r="U57293" s="104"/>
      <c r="AB57293" s="104"/>
      <c r="AC57293" s="104"/>
      <c r="AF57293" s="104"/>
      <c r="AG57293" s="104"/>
      <c r="AK57293" s="104"/>
      <c r="AL57293" s="104"/>
      <c r="AO57293" s="104"/>
      <c r="AP57293" s="104"/>
    </row>
    <row r="57294" spans="21:42" ht="15" customHeight="1" x14ac:dyDescent="0.25">
      <c r="U57294" s="104"/>
      <c r="AB57294" s="104"/>
      <c r="AC57294" s="104"/>
      <c r="AF57294" s="104"/>
      <c r="AG57294" s="104"/>
      <c r="AK57294" s="104"/>
      <c r="AL57294" s="104"/>
      <c r="AO57294" s="104"/>
      <c r="AP57294" s="104"/>
    </row>
    <row r="57295" spans="21:42" ht="15" customHeight="1" x14ac:dyDescent="0.25">
      <c r="U57295" s="104"/>
      <c r="AB57295" s="104"/>
      <c r="AC57295" s="104"/>
      <c r="AF57295" s="104"/>
      <c r="AG57295" s="104"/>
      <c r="AK57295" s="104"/>
      <c r="AL57295" s="104"/>
      <c r="AO57295" s="104"/>
      <c r="AP57295" s="104"/>
    </row>
    <row r="57296" spans="21:42" ht="15" customHeight="1" x14ac:dyDescent="0.25">
      <c r="U57296" s="104"/>
      <c r="AB57296" s="104"/>
      <c r="AC57296" s="104"/>
      <c r="AF57296" s="104"/>
      <c r="AG57296" s="104"/>
      <c r="AK57296" s="104"/>
      <c r="AL57296" s="104"/>
      <c r="AO57296" s="104"/>
      <c r="AP57296" s="104"/>
    </row>
    <row r="57297" spans="21:42" ht="15" customHeight="1" x14ac:dyDescent="0.25">
      <c r="U57297" s="104"/>
      <c r="AB57297" s="104"/>
      <c r="AC57297" s="104"/>
      <c r="AF57297" s="104"/>
      <c r="AG57297" s="104"/>
      <c r="AK57297" s="104"/>
      <c r="AL57297" s="104"/>
      <c r="AO57297" s="104"/>
      <c r="AP57297" s="104"/>
    </row>
    <row r="57298" spans="21:42" ht="15" customHeight="1" x14ac:dyDescent="0.25">
      <c r="U57298" s="104"/>
      <c r="AB57298" s="104"/>
      <c r="AC57298" s="104"/>
      <c r="AF57298" s="104"/>
      <c r="AG57298" s="104"/>
      <c r="AK57298" s="104"/>
      <c r="AL57298" s="104"/>
      <c r="AO57298" s="104"/>
      <c r="AP57298" s="104"/>
    </row>
    <row r="57299" spans="21:42" ht="15" customHeight="1" x14ac:dyDescent="0.25">
      <c r="U57299" s="104"/>
      <c r="AB57299" s="104"/>
      <c r="AC57299" s="104"/>
      <c r="AF57299" s="104"/>
      <c r="AG57299" s="104"/>
      <c r="AK57299" s="104"/>
      <c r="AL57299" s="104"/>
      <c r="AO57299" s="104"/>
      <c r="AP57299" s="104"/>
    </row>
    <row r="57300" spans="21:42" ht="15" customHeight="1" x14ac:dyDescent="0.25">
      <c r="U57300" s="104"/>
      <c r="AB57300" s="104"/>
      <c r="AC57300" s="104"/>
      <c r="AF57300" s="104"/>
      <c r="AG57300" s="104"/>
      <c r="AK57300" s="104"/>
      <c r="AL57300" s="104"/>
      <c r="AO57300" s="104"/>
      <c r="AP57300" s="104"/>
    </row>
    <row r="57301" spans="21:42" ht="15" customHeight="1" x14ac:dyDescent="0.25">
      <c r="U57301" s="104"/>
      <c r="AB57301" s="104"/>
      <c r="AC57301" s="104"/>
      <c r="AF57301" s="104"/>
      <c r="AG57301" s="104"/>
      <c r="AK57301" s="104"/>
      <c r="AL57301" s="104"/>
      <c r="AO57301" s="104"/>
      <c r="AP57301" s="104"/>
    </row>
    <row r="57302" spans="21:42" ht="15" customHeight="1" x14ac:dyDescent="0.25">
      <c r="U57302" s="104"/>
      <c r="AB57302" s="104"/>
      <c r="AC57302" s="104"/>
      <c r="AF57302" s="104"/>
      <c r="AG57302" s="104"/>
      <c r="AK57302" s="104"/>
      <c r="AL57302" s="104"/>
      <c r="AO57302" s="104"/>
      <c r="AP57302" s="104"/>
    </row>
    <row r="57303" spans="21:42" ht="15" customHeight="1" x14ac:dyDescent="0.25">
      <c r="U57303" s="104"/>
      <c r="AB57303" s="104"/>
      <c r="AC57303" s="104"/>
      <c r="AF57303" s="104"/>
      <c r="AG57303" s="104"/>
      <c r="AK57303" s="104"/>
      <c r="AL57303" s="104"/>
      <c r="AO57303" s="104"/>
      <c r="AP57303" s="104"/>
    </row>
    <row r="57304" spans="21:42" ht="15" customHeight="1" x14ac:dyDescent="0.25">
      <c r="U57304" s="104"/>
      <c r="AB57304" s="104"/>
      <c r="AC57304" s="104"/>
      <c r="AF57304" s="104"/>
      <c r="AG57304" s="104"/>
      <c r="AK57304" s="104"/>
      <c r="AL57304" s="104"/>
      <c r="AO57304" s="104"/>
      <c r="AP57304" s="104"/>
    </row>
    <row r="57305" spans="21:42" ht="15" customHeight="1" x14ac:dyDescent="0.25">
      <c r="U57305" s="104"/>
      <c r="AB57305" s="104"/>
      <c r="AC57305" s="104"/>
      <c r="AF57305" s="104"/>
      <c r="AG57305" s="104"/>
      <c r="AK57305" s="104"/>
      <c r="AL57305" s="104"/>
      <c r="AO57305" s="104"/>
      <c r="AP57305" s="104"/>
    </row>
    <row r="57306" spans="21:42" ht="15" customHeight="1" x14ac:dyDescent="0.25">
      <c r="U57306" s="104"/>
      <c r="AB57306" s="104"/>
      <c r="AC57306" s="104"/>
      <c r="AF57306" s="104"/>
      <c r="AG57306" s="104"/>
      <c r="AK57306" s="104"/>
      <c r="AL57306" s="104"/>
      <c r="AO57306" s="104"/>
      <c r="AP57306" s="104"/>
    </row>
    <row r="57307" spans="21:42" ht="15" customHeight="1" x14ac:dyDescent="0.25">
      <c r="U57307" s="104"/>
      <c r="AB57307" s="104"/>
      <c r="AC57307" s="104"/>
      <c r="AF57307" s="104"/>
      <c r="AG57307" s="104"/>
      <c r="AK57307" s="104"/>
      <c r="AL57307" s="104"/>
      <c r="AO57307" s="104"/>
      <c r="AP57307" s="104"/>
    </row>
    <row r="57308" spans="21:42" ht="15" customHeight="1" x14ac:dyDescent="0.25">
      <c r="U57308" s="104"/>
      <c r="AB57308" s="104"/>
      <c r="AC57308" s="104"/>
      <c r="AF57308" s="104"/>
      <c r="AG57308" s="104"/>
      <c r="AK57308" s="104"/>
      <c r="AL57308" s="104"/>
      <c r="AO57308" s="104"/>
      <c r="AP57308" s="104"/>
    </row>
    <row r="57309" spans="21:42" ht="15" customHeight="1" x14ac:dyDescent="0.25">
      <c r="U57309" s="104"/>
      <c r="AB57309" s="104"/>
      <c r="AC57309" s="104"/>
      <c r="AF57309" s="104"/>
      <c r="AG57309" s="104"/>
      <c r="AK57309" s="104"/>
      <c r="AL57309" s="104"/>
      <c r="AO57309" s="104"/>
      <c r="AP57309" s="104"/>
    </row>
    <row r="57310" spans="21:42" ht="15" customHeight="1" x14ac:dyDescent="0.25">
      <c r="U57310" s="104"/>
      <c r="AB57310" s="104"/>
      <c r="AC57310" s="104"/>
      <c r="AF57310" s="104"/>
      <c r="AG57310" s="104"/>
      <c r="AK57310" s="104"/>
      <c r="AL57310" s="104"/>
      <c r="AO57310" s="104"/>
      <c r="AP57310" s="104"/>
    </row>
    <row r="57311" spans="21:42" ht="15" customHeight="1" x14ac:dyDescent="0.25">
      <c r="U57311" s="104"/>
      <c r="AB57311" s="104"/>
      <c r="AC57311" s="104"/>
      <c r="AF57311" s="104"/>
      <c r="AG57311" s="104"/>
      <c r="AK57311" s="104"/>
      <c r="AL57311" s="104"/>
      <c r="AO57311" s="104"/>
      <c r="AP57311" s="104"/>
    </row>
    <row r="57312" spans="21:42" ht="15" customHeight="1" x14ac:dyDescent="0.25">
      <c r="U57312" s="104"/>
      <c r="AB57312" s="104"/>
      <c r="AC57312" s="104"/>
      <c r="AF57312" s="104"/>
      <c r="AG57312" s="104"/>
      <c r="AK57312" s="104"/>
      <c r="AL57312" s="104"/>
      <c r="AO57312" s="104"/>
      <c r="AP57312" s="104"/>
    </row>
    <row r="57313" spans="21:42" ht="15" customHeight="1" x14ac:dyDescent="0.25">
      <c r="U57313" s="104"/>
      <c r="AB57313" s="104"/>
      <c r="AC57313" s="104"/>
      <c r="AF57313" s="104"/>
      <c r="AG57313" s="104"/>
      <c r="AK57313" s="104"/>
      <c r="AL57313" s="104"/>
      <c r="AO57313" s="104"/>
      <c r="AP57313" s="104"/>
    </row>
    <row r="57314" spans="21:42" ht="15" customHeight="1" x14ac:dyDescent="0.25">
      <c r="U57314" s="104"/>
      <c r="AB57314" s="104"/>
      <c r="AC57314" s="104"/>
      <c r="AF57314" s="104"/>
      <c r="AG57314" s="104"/>
      <c r="AK57314" s="104"/>
      <c r="AL57314" s="104"/>
      <c r="AO57314" s="104"/>
      <c r="AP57314" s="104"/>
    </row>
    <row r="57315" spans="21:42" ht="15" customHeight="1" x14ac:dyDescent="0.25">
      <c r="U57315" s="104"/>
      <c r="AB57315" s="104"/>
      <c r="AC57315" s="104"/>
      <c r="AF57315" s="104"/>
      <c r="AG57315" s="104"/>
      <c r="AK57315" s="104"/>
      <c r="AL57315" s="104"/>
      <c r="AO57315" s="104"/>
      <c r="AP57315" s="104"/>
    </row>
    <row r="57316" spans="21:42" ht="15" customHeight="1" x14ac:dyDescent="0.25">
      <c r="U57316" s="104"/>
      <c r="AB57316" s="104"/>
      <c r="AC57316" s="104"/>
      <c r="AF57316" s="104"/>
      <c r="AG57316" s="104"/>
      <c r="AK57316" s="104"/>
      <c r="AL57316" s="104"/>
      <c r="AO57316" s="104"/>
      <c r="AP57316" s="104"/>
    </row>
    <row r="57317" spans="21:42" ht="15" customHeight="1" x14ac:dyDescent="0.25">
      <c r="U57317" s="104"/>
      <c r="AB57317" s="104"/>
      <c r="AC57317" s="104"/>
      <c r="AF57317" s="104"/>
      <c r="AG57317" s="104"/>
      <c r="AK57317" s="104"/>
      <c r="AL57317" s="104"/>
      <c r="AO57317" s="104"/>
      <c r="AP57317" s="104"/>
    </row>
    <row r="57318" spans="21:42" ht="15" customHeight="1" x14ac:dyDescent="0.25">
      <c r="U57318" s="104"/>
      <c r="AB57318" s="104"/>
      <c r="AC57318" s="104"/>
      <c r="AF57318" s="104"/>
      <c r="AG57318" s="104"/>
      <c r="AK57318" s="104"/>
      <c r="AL57318" s="104"/>
      <c r="AO57318" s="104"/>
      <c r="AP57318" s="104"/>
    </row>
    <row r="57319" spans="21:42" ht="15" customHeight="1" x14ac:dyDescent="0.25">
      <c r="U57319" s="104"/>
      <c r="AB57319" s="104"/>
      <c r="AC57319" s="104"/>
      <c r="AF57319" s="104"/>
      <c r="AG57319" s="104"/>
      <c r="AK57319" s="104"/>
      <c r="AL57319" s="104"/>
      <c r="AO57319" s="104"/>
      <c r="AP57319" s="104"/>
    </row>
    <row r="57320" spans="21:42" ht="15" customHeight="1" x14ac:dyDescent="0.25">
      <c r="U57320" s="104"/>
      <c r="AB57320" s="104"/>
      <c r="AC57320" s="104"/>
      <c r="AF57320" s="104"/>
      <c r="AG57320" s="104"/>
      <c r="AK57320" s="104"/>
      <c r="AL57320" s="104"/>
      <c r="AO57320" s="104"/>
      <c r="AP57320" s="104"/>
    </row>
    <row r="57321" spans="21:42" ht="15" customHeight="1" x14ac:dyDescent="0.25">
      <c r="U57321" s="104"/>
      <c r="AB57321" s="104"/>
      <c r="AC57321" s="104"/>
      <c r="AF57321" s="104"/>
      <c r="AG57321" s="104"/>
      <c r="AK57321" s="104"/>
      <c r="AL57321" s="104"/>
      <c r="AO57321" s="104"/>
      <c r="AP57321" s="104"/>
    </row>
    <row r="57322" spans="21:42" ht="15" customHeight="1" x14ac:dyDescent="0.25">
      <c r="U57322" s="104"/>
      <c r="AB57322" s="104"/>
      <c r="AC57322" s="104"/>
      <c r="AF57322" s="104"/>
      <c r="AG57322" s="104"/>
      <c r="AK57322" s="104"/>
      <c r="AL57322" s="104"/>
      <c r="AO57322" s="104"/>
      <c r="AP57322" s="104"/>
    </row>
    <row r="57323" spans="21:42" ht="15" customHeight="1" x14ac:dyDescent="0.25">
      <c r="U57323" s="104"/>
      <c r="AB57323" s="104"/>
      <c r="AC57323" s="104"/>
      <c r="AF57323" s="104"/>
      <c r="AG57323" s="104"/>
      <c r="AK57323" s="104"/>
      <c r="AL57323" s="104"/>
      <c r="AO57323" s="104"/>
      <c r="AP57323" s="104"/>
    </row>
    <row r="57324" spans="21:42" ht="15" customHeight="1" x14ac:dyDescent="0.25">
      <c r="U57324" s="104"/>
      <c r="AB57324" s="104"/>
      <c r="AC57324" s="104"/>
      <c r="AF57324" s="104"/>
      <c r="AG57324" s="104"/>
      <c r="AK57324" s="104"/>
      <c r="AL57324" s="104"/>
      <c r="AO57324" s="104"/>
      <c r="AP57324" s="104"/>
    </row>
    <row r="57325" spans="21:42" ht="15" customHeight="1" x14ac:dyDescent="0.25">
      <c r="U57325" s="104"/>
      <c r="AB57325" s="104"/>
      <c r="AC57325" s="104"/>
      <c r="AF57325" s="104"/>
      <c r="AG57325" s="104"/>
      <c r="AK57325" s="104"/>
      <c r="AL57325" s="104"/>
      <c r="AO57325" s="104"/>
      <c r="AP57325" s="104"/>
    </row>
    <row r="57326" spans="21:42" ht="15" customHeight="1" x14ac:dyDescent="0.25">
      <c r="U57326" s="104"/>
      <c r="AB57326" s="104"/>
      <c r="AC57326" s="104"/>
      <c r="AF57326" s="104"/>
      <c r="AG57326" s="104"/>
      <c r="AK57326" s="104"/>
      <c r="AL57326" s="104"/>
      <c r="AO57326" s="104"/>
      <c r="AP57326" s="104"/>
    </row>
    <row r="57327" spans="21:42" ht="15" customHeight="1" x14ac:dyDescent="0.25">
      <c r="U57327" s="104"/>
      <c r="AB57327" s="104"/>
      <c r="AC57327" s="104"/>
      <c r="AF57327" s="104"/>
      <c r="AG57327" s="104"/>
      <c r="AK57327" s="104"/>
      <c r="AL57327" s="104"/>
      <c r="AO57327" s="104"/>
      <c r="AP57327" s="104"/>
    </row>
    <row r="57328" spans="21:42" ht="15" customHeight="1" x14ac:dyDescent="0.25">
      <c r="U57328" s="104"/>
      <c r="AB57328" s="104"/>
      <c r="AC57328" s="104"/>
      <c r="AF57328" s="104"/>
      <c r="AG57328" s="104"/>
      <c r="AK57328" s="104"/>
      <c r="AL57328" s="104"/>
      <c r="AO57328" s="104"/>
      <c r="AP57328" s="104"/>
    </row>
    <row r="57329" spans="21:42" ht="15" customHeight="1" x14ac:dyDescent="0.25">
      <c r="U57329" s="104"/>
      <c r="AB57329" s="104"/>
      <c r="AC57329" s="104"/>
      <c r="AF57329" s="104"/>
      <c r="AG57329" s="104"/>
      <c r="AK57329" s="104"/>
      <c r="AL57329" s="104"/>
      <c r="AO57329" s="104"/>
      <c r="AP57329" s="104"/>
    </row>
    <row r="57330" spans="21:42" ht="15" customHeight="1" x14ac:dyDescent="0.25">
      <c r="U57330" s="104"/>
      <c r="AB57330" s="104"/>
      <c r="AC57330" s="104"/>
      <c r="AF57330" s="104"/>
      <c r="AG57330" s="104"/>
      <c r="AK57330" s="104"/>
      <c r="AL57330" s="104"/>
      <c r="AO57330" s="104"/>
      <c r="AP57330" s="104"/>
    </row>
    <row r="57331" spans="21:42" ht="15" customHeight="1" x14ac:dyDescent="0.25">
      <c r="U57331" s="104"/>
      <c r="AB57331" s="104"/>
      <c r="AC57331" s="104"/>
      <c r="AF57331" s="104"/>
      <c r="AG57331" s="104"/>
      <c r="AK57331" s="104"/>
      <c r="AL57331" s="104"/>
      <c r="AO57331" s="104"/>
      <c r="AP57331" s="104"/>
    </row>
    <row r="57332" spans="21:42" ht="15" customHeight="1" x14ac:dyDescent="0.25">
      <c r="U57332" s="104"/>
      <c r="AB57332" s="104"/>
      <c r="AC57332" s="104"/>
      <c r="AF57332" s="104"/>
      <c r="AG57332" s="104"/>
      <c r="AK57332" s="104"/>
      <c r="AL57332" s="104"/>
      <c r="AO57332" s="104"/>
      <c r="AP57332" s="104"/>
    </row>
    <row r="57333" spans="21:42" ht="15" customHeight="1" x14ac:dyDescent="0.25">
      <c r="U57333" s="104"/>
      <c r="AB57333" s="104"/>
      <c r="AC57333" s="104"/>
      <c r="AF57333" s="104"/>
      <c r="AG57333" s="104"/>
      <c r="AK57333" s="104"/>
      <c r="AL57333" s="104"/>
      <c r="AO57333" s="104"/>
      <c r="AP57333" s="104"/>
    </row>
    <row r="57334" spans="21:42" ht="15" customHeight="1" x14ac:dyDescent="0.25">
      <c r="U57334" s="104"/>
      <c r="AB57334" s="104"/>
      <c r="AC57334" s="104"/>
      <c r="AF57334" s="104"/>
      <c r="AG57334" s="104"/>
      <c r="AK57334" s="104"/>
      <c r="AL57334" s="104"/>
      <c r="AO57334" s="104"/>
      <c r="AP57334" s="104"/>
    </row>
    <row r="57335" spans="21:42" ht="15" customHeight="1" x14ac:dyDescent="0.25">
      <c r="U57335" s="104"/>
      <c r="AB57335" s="104"/>
      <c r="AC57335" s="104"/>
      <c r="AF57335" s="104"/>
      <c r="AG57335" s="104"/>
      <c r="AK57335" s="104"/>
      <c r="AL57335" s="104"/>
      <c r="AO57335" s="104"/>
      <c r="AP57335" s="104"/>
    </row>
    <row r="57336" spans="21:42" ht="15" customHeight="1" x14ac:dyDescent="0.25">
      <c r="U57336" s="104"/>
      <c r="AB57336" s="104"/>
      <c r="AC57336" s="104"/>
      <c r="AF57336" s="104"/>
      <c r="AG57336" s="104"/>
      <c r="AK57336" s="104"/>
      <c r="AL57336" s="104"/>
      <c r="AO57336" s="104"/>
      <c r="AP57336" s="104"/>
    </row>
    <row r="57337" spans="21:42" ht="15" customHeight="1" x14ac:dyDescent="0.25">
      <c r="U57337" s="104"/>
      <c r="AB57337" s="104"/>
      <c r="AC57337" s="104"/>
      <c r="AF57337" s="104"/>
      <c r="AG57337" s="104"/>
      <c r="AK57337" s="104"/>
      <c r="AL57337" s="104"/>
      <c r="AO57337" s="104"/>
      <c r="AP57337" s="104"/>
    </row>
    <row r="57338" spans="21:42" ht="15" customHeight="1" x14ac:dyDescent="0.25">
      <c r="U57338" s="104"/>
      <c r="AB57338" s="104"/>
      <c r="AC57338" s="104"/>
      <c r="AF57338" s="104"/>
      <c r="AG57338" s="104"/>
      <c r="AK57338" s="104"/>
      <c r="AL57338" s="104"/>
      <c r="AO57338" s="104"/>
      <c r="AP57338" s="104"/>
    </row>
    <row r="57339" spans="21:42" ht="15" customHeight="1" x14ac:dyDescent="0.25">
      <c r="U57339" s="104"/>
      <c r="AB57339" s="104"/>
      <c r="AC57339" s="104"/>
      <c r="AF57339" s="104"/>
      <c r="AG57339" s="104"/>
      <c r="AK57339" s="104"/>
      <c r="AL57339" s="104"/>
      <c r="AO57339" s="104"/>
      <c r="AP57339" s="104"/>
    </row>
    <row r="57340" spans="21:42" ht="15" customHeight="1" x14ac:dyDescent="0.25">
      <c r="U57340" s="104"/>
      <c r="AB57340" s="104"/>
      <c r="AC57340" s="104"/>
      <c r="AF57340" s="104"/>
      <c r="AG57340" s="104"/>
      <c r="AK57340" s="104"/>
      <c r="AL57340" s="104"/>
      <c r="AO57340" s="104"/>
      <c r="AP57340" s="104"/>
    </row>
    <row r="57341" spans="21:42" ht="15" customHeight="1" x14ac:dyDescent="0.25">
      <c r="U57341" s="104"/>
      <c r="AB57341" s="104"/>
      <c r="AC57341" s="104"/>
      <c r="AF57341" s="104"/>
      <c r="AG57341" s="104"/>
      <c r="AK57341" s="104"/>
      <c r="AL57341" s="104"/>
      <c r="AO57341" s="104"/>
      <c r="AP57341" s="104"/>
    </row>
    <row r="57342" spans="21:42" ht="15" customHeight="1" x14ac:dyDescent="0.25">
      <c r="U57342" s="104"/>
      <c r="AB57342" s="104"/>
      <c r="AC57342" s="104"/>
      <c r="AF57342" s="104"/>
      <c r="AG57342" s="104"/>
      <c r="AK57342" s="104"/>
      <c r="AL57342" s="104"/>
      <c r="AO57342" s="104"/>
      <c r="AP57342" s="104"/>
    </row>
    <row r="57343" spans="21:42" ht="15" customHeight="1" x14ac:dyDescent="0.25">
      <c r="U57343" s="104"/>
      <c r="AB57343" s="104"/>
      <c r="AC57343" s="104"/>
      <c r="AF57343" s="104"/>
      <c r="AG57343" s="104"/>
      <c r="AK57343" s="104"/>
      <c r="AL57343" s="104"/>
      <c r="AO57343" s="104"/>
      <c r="AP57343" s="104"/>
    </row>
    <row r="57344" spans="21:42" ht="15" customHeight="1" x14ac:dyDescent="0.25">
      <c r="U57344" s="104"/>
      <c r="AB57344" s="104"/>
      <c r="AC57344" s="104"/>
      <c r="AF57344" s="104"/>
      <c r="AG57344" s="104"/>
      <c r="AK57344" s="104"/>
      <c r="AL57344" s="104"/>
      <c r="AO57344" s="104"/>
      <c r="AP57344" s="104"/>
    </row>
    <row r="57345" spans="21:42" ht="15" customHeight="1" x14ac:dyDescent="0.25">
      <c r="U57345" s="104"/>
      <c r="AB57345" s="104"/>
      <c r="AC57345" s="104"/>
      <c r="AF57345" s="104"/>
      <c r="AG57345" s="104"/>
      <c r="AK57345" s="104"/>
      <c r="AL57345" s="104"/>
      <c r="AO57345" s="104"/>
      <c r="AP57345" s="104"/>
    </row>
    <row r="57346" spans="21:42" ht="15" customHeight="1" x14ac:dyDescent="0.25">
      <c r="U57346" s="104"/>
      <c r="AB57346" s="104"/>
      <c r="AC57346" s="104"/>
      <c r="AF57346" s="104"/>
      <c r="AG57346" s="104"/>
      <c r="AK57346" s="104"/>
      <c r="AL57346" s="104"/>
      <c r="AO57346" s="104"/>
      <c r="AP57346" s="104"/>
    </row>
    <row r="57347" spans="21:42" ht="15" customHeight="1" x14ac:dyDescent="0.25">
      <c r="U57347" s="104"/>
      <c r="AB57347" s="104"/>
      <c r="AC57347" s="104"/>
      <c r="AF57347" s="104"/>
      <c r="AG57347" s="104"/>
      <c r="AK57347" s="104"/>
      <c r="AL57347" s="104"/>
      <c r="AO57347" s="104"/>
      <c r="AP57347" s="104"/>
    </row>
    <row r="57348" spans="21:42" ht="15" customHeight="1" x14ac:dyDescent="0.25">
      <c r="U57348" s="104"/>
      <c r="AB57348" s="104"/>
      <c r="AC57348" s="104"/>
      <c r="AF57348" s="104"/>
      <c r="AG57348" s="104"/>
      <c r="AK57348" s="104"/>
      <c r="AL57348" s="104"/>
      <c r="AO57348" s="104"/>
      <c r="AP57348" s="104"/>
    </row>
    <row r="57349" spans="21:42" ht="15" customHeight="1" x14ac:dyDescent="0.25">
      <c r="U57349" s="104"/>
      <c r="AB57349" s="104"/>
      <c r="AC57349" s="104"/>
      <c r="AF57349" s="104"/>
      <c r="AG57349" s="104"/>
      <c r="AK57349" s="104"/>
      <c r="AL57349" s="104"/>
      <c r="AO57349" s="104"/>
      <c r="AP57349" s="104"/>
    </row>
    <row r="57350" spans="21:42" ht="15" customHeight="1" x14ac:dyDescent="0.25">
      <c r="U57350" s="104"/>
      <c r="AB57350" s="104"/>
      <c r="AC57350" s="104"/>
      <c r="AF57350" s="104"/>
      <c r="AG57350" s="104"/>
      <c r="AK57350" s="104"/>
      <c r="AL57350" s="104"/>
      <c r="AO57350" s="104"/>
      <c r="AP57350" s="104"/>
    </row>
    <row r="57351" spans="21:42" ht="15" customHeight="1" x14ac:dyDescent="0.25">
      <c r="U57351" s="104"/>
      <c r="AB57351" s="104"/>
      <c r="AC57351" s="104"/>
      <c r="AF57351" s="104"/>
      <c r="AG57351" s="104"/>
      <c r="AK57351" s="104"/>
      <c r="AL57351" s="104"/>
      <c r="AO57351" s="104"/>
      <c r="AP57351" s="104"/>
    </row>
    <row r="57352" spans="21:42" ht="15" customHeight="1" x14ac:dyDescent="0.25">
      <c r="U57352" s="104"/>
      <c r="AB57352" s="104"/>
      <c r="AC57352" s="104"/>
      <c r="AF57352" s="104"/>
      <c r="AG57352" s="104"/>
      <c r="AK57352" s="104"/>
      <c r="AL57352" s="104"/>
      <c r="AO57352" s="104"/>
      <c r="AP57352" s="104"/>
    </row>
    <row r="57353" spans="21:42" ht="15" customHeight="1" x14ac:dyDescent="0.25">
      <c r="U57353" s="104"/>
      <c r="AB57353" s="104"/>
      <c r="AC57353" s="104"/>
      <c r="AF57353" s="104"/>
      <c r="AG57353" s="104"/>
      <c r="AK57353" s="104"/>
      <c r="AL57353" s="104"/>
      <c r="AO57353" s="104"/>
      <c r="AP57353" s="104"/>
    </row>
    <row r="57354" spans="21:42" ht="15" customHeight="1" x14ac:dyDescent="0.25">
      <c r="U57354" s="104"/>
      <c r="AB57354" s="104"/>
      <c r="AC57354" s="104"/>
      <c r="AF57354" s="104"/>
      <c r="AG57354" s="104"/>
      <c r="AK57354" s="104"/>
      <c r="AL57354" s="104"/>
      <c r="AO57354" s="104"/>
      <c r="AP57354" s="104"/>
    </row>
    <row r="57355" spans="21:42" ht="15" customHeight="1" x14ac:dyDescent="0.25">
      <c r="U57355" s="104"/>
      <c r="AB57355" s="104"/>
      <c r="AC57355" s="104"/>
      <c r="AF57355" s="104"/>
      <c r="AG57355" s="104"/>
      <c r="AK57355" s="104"/>
      <c r="AL57355" s="104"/>
      <c r="AO57355" s="104"/>
      <c r="AP57355" s="104"/>
    </row>
    <row r="57356" spans="21:42" ht="15" customHeight="1" x14ac:dyDescent="0.25">
      <c r="U57356" s="104"/>
      <c r="AB57356" s="104"/>
      <c r="AC57356" s="104"/>
      <c r="AF57356" s="104"/>
      <c r="AG57356" s="104"/>
      <c r="AK57356" s="104"/>
      <c r="AL57356" s="104"/>
      <c r="AO57356" s="104"/>
      <c r="AP57356" s="104"/>
    </row>
    <row r="57357" spans="21:42" ht="15" customHeight="1" x14ac:dyDescent="0.25">
      <c r="U57357" s="104"/>
      <c r="AB57357" s="104"/>
      <c r="AC57357" s="104"/>
      <c r="AF57357" s="104"/>
      <c r="AG57357" s="104"/>
      <c r="AK57357" s="104"/>
      <c r="AL57357" s="104"/>
      <c r="AO57357" s="104"/>
      <c r="AP57357" s="104"/>
    </row>
    <row r="57358" spans="21:42" ht="15" customHeight="1" x14ac:dyDescent="0.25">
      <c r="U57358" s="104"/>
      <c r="AB57358" s="104"/>
      <c r="AC57358" s="104"/>
      <c r="AF57358" s="104"/>
      <c r="AG57358" s="104"/>
      <c r="AK57358" s="104"/>
      <c r="AL57358" s="104"/>
      <c r="AO57358" s="104"/>
      <c r="AP57358" s="104"/>
    </row>
    <row r="57359" spans="21:42" ht="15" customHeight="1" x14ac:dyDescent="0.25">
      <c r="U57359" s="104"/>
      <c r="AB57359" s="104"/>
      <c r="AC57359" s="104"/>
      <c r="AF57359" s="104"/>
      <c r="AG57359" s="104"/>
      <c r="AK57359" s="104"/>
      <c r="AL57359" s="104"/>
      <c r="AO57359" s="104"/>
      <c r="AP57359" s="104"/>
    </row>
    <row r="57360" spans="21:42" ht="15" customHeight="1" x14ac:dyDescent="0.25">
      <c r="U57360" s="104"/>
      <c r="AB57360" s="104"/>
      <c r="AC57360" s="104"/>
      <c r="AF57360" s="104"/>
      <c r="AG57360" s="104"/>
      <c r="AK57360" s="104"/>
      <c r="AL57360" s="104"/>
      <c r="AO57360" s="104"/>
      <c r="AP57360" s="104"/>
    </row>
    <row r="57361" spans="21:42" ht="15" customHeight="1" x14ac:dyDescent="0.25">
      <c r="U57361" s="104"/>
      <c r="AB57361" s="104"/>
      <c r="AC57361" s="104"/>
      <c r="AF57361" s="104"/>
      <c r="AG57361" s="104"/>
      <c r="AK57361" s="104"/>
      <c r="AL57361" s="104"/>
      <c r="AO57361" s="104"/>
      <c r="AP57361" s="104"/>
    </row>
    <row r="57362" spans="21:42" ht="15" customHeight="1" x14ac:dyDescent="0.25">
      <c r="U57362" s="104"/>
      <c r="AB57362" s="104"/>
      <c r="AC57362" s="104"/>
      <c r="AF57362" s="104"/>
      <c r="AG57362" s="104"/>
      <c r="AK57362" s="104"/>
      <c r="AL57362" s="104"/>
      <c r="AO57362" s="104"/>
      <c r="AP57362" s="104"/>
    </row>
    <row r="57363" spans="21:42" ht="15" customHeight="1" x14ac:dyDescent="0.25">
      <c r="U57363" s="104"/>
      <c r="AB57363" s="104"/>
      <c r="AC57363" s="104"/>
      <c r="AF57363" s="104"/>
      <c r="AG57363" s="104"/>
      <c r="AK57363" s="104"/>
      <c r="AL57363" s="104"/>
      <c r="AO57363" s="104"/>
      <c r="AP57363" s="104"/>
    </row>
    <row r="57364" spans="21:42" ht="15" customHeight="1" x14ac:dyDescent="0.25">
      <c r="U57364" s="104"/>
      <c r="AB57364" s="104"/>
      <c r="AC57364" s="104"/>
      <c r="AF57364" s="104"/>
      <c r="AG57364" s="104"/>
      <c r="AK57364" s="104"/>
      <c r="AL57364" s="104"/>
      <c r="AO57364" s="104"/>
      <c r="AP57364" s="104"/>
    </row>
    <row r="57365" spans="21:42" ht="15" customHeight="1" x14ac:dyDescent="0.25">
      <c r="U57365" s="104"/>
      <c r="AB57365" s="104"/>
      <c r="AC57365" s="104"/>
      <c r="AF57365" s="104"/>
      <c r="AG57365" s="104"/>
      <c r="AK57365" s="104"/>
      <c r="AL57365" s="104"/>
      <c r="AO57365" s="104"/>
      <c r="AP57365" s="104"/>
    </row>
    <row r="57366" spans="21:42" ht="15" customHeight="1" x14ac:dyDescent="0.25">
      <c r="U57366" s="104"/>
      <c r="AB57366" s="104"/>
      <c r="AC57366" s="104"/>
      <c r="AF57366" s="104"/>
      <c r="AG57366" s="104"/>
      <c r="AK57366" s="104"/>
      <c r="AL57366" s="104"/>
      <c r="AO57366" s="104"/>
      <c r="AP57366" s="104"/>
    </row>
    <row r="57367" spans="21:42" ht="15" customHeight="1" x14ac:dyDescent="0.25">
      <c r="U57367" s="104"/>
      <c r="AB57367" s="104"/>
      <c r="AC57367" s="104"/>
      <c r="AF57367" s="104"/>
      <c r="AG57367" s="104"/>
      <c r="AK57367" s="104"/>
      <c r="AL57367" s="104"/>
      <c r="AO57367" s="104"/>
      <c r="AP57367" s="104"/>
    </row>
    <row r="57368" spans="21:42" ht="15" customHeight="1" x14ac:dyDescent="0.25">
      <c r="U57368" s="104"/>
      <c r="AB57368" s="104"/>
      <c r="AC57368" s="104"/>
      <c r="AF57368" s="104"/>
      <c r="AG57368" s="104"/>
      <c r="AK57368" s="104"/>
      <c r="AL57368" s="104"/>
      <c r="AO57368" s="104"/>
      <c r="AP57368" s="104"/>
    </row>
    <row r="57369" spans="21:42" ht="15" customHeight="1" x14ac:dyDescent="0.25">
      <c r="U57369" s="104"/>
      <c r="AB57369" s="104"/>
      <c r="AC57369" s="104"/>
      <c r="AF57369" s="104"/>
      <c r="AG57369" s="104"/>
      <c r="AK57369" s="104"/>
      <c r="AL57369" s="104"/>
      <c r="AO57369" s="104"/>
      <c r="AP57369" s="104"/>
    </row>
    <row r="57370" spans="21:42" ht="15" customHeight="1" x14ac:dyDescent="0.25">
      <c r="U57370" s="104"/>
      <c r="AB57370" s="104"/>
      <c r="AC57370" s="104"/>
      <c r="AF57370" s="104"/>
      <c r="AG57370" s="104"/>
      <c r="AK57370" s="104"/>
      <c r="AL57370" s="104"/>
      <c r="AO57370" s="104"/>
      <c r="AP57370" s="104"/>
    </row>
    <row r="57371" spans="21:42" ht="15" customHeight="1" x14ac:dyDescent="0.25">
      <c r="U57371" s="104"/>
      <c r="AB57371" s="104"/>
      <c r="AC57371" s="104"/>
      <c r="AF57371" s="104"/>
      <c r="AG57371" s="104"/>
      <c r="AK57371" s="104"/>
      <c r="AL57371" s="104"/>
      <c r="AO57371" s="104"/>
      <c r="AP57371" s="104"/>
    </row>
    <row r="57372" spans="21:42" ht="15" customHeight="1" x14ac:dyDescent="0.25">
      <c r="U57372" s="104"/>
      <c r="AB57372" s="104"/>
      <c r="AC57372" s="104"/>
      <c r="AF57372" s="104"/>
      <c r="AG57372" s="104"/>
      <c r="AK57372" s="104"/>
      <c r="AL57372" s="104"/>
      <c r="AO57372" s="104"/>
      <c r="AP57372" s="104"/>
    </row>
    <row r="57373" spans="21:42" ht="15" customHeight="1" x14ac:dyDescent="0.25">
      <c r="U57373" s="104"/>
      <c r="AB57373" s="104"/>
      <c r="AC57373" s="104"/>
      <c r="AF57373" s="104"/>
      <c r="AG57373" s="104"/>
      <c r="AK57373" s="104"/>
      <c r="AL57373" s="104"/>
      <c r="AO57373" s="104"/>
      <c r="AP57373" s="104"/>
    </row>
    <row r="57374" spans="21:42" ht="15" customHeight="1" x14ac:dyDescent="0.25">
      <c r="U57374" s="104"/>
      <c r="AB57374" s="104"/>
      <c r="AC57374" s="104"/>
      <c r="AF57374" s="104"/>
      <c r="AG57374" s="104"/>
      <c r="AK57374" s="104"/>
      <c r="AL57374" s="104"/>
      <c r="AO57374" s="104"/>
      <c r="AP57374" s="104"/>
    </row>
    <row r="57375" spans="21:42" ht="15" customHeight="1" x14ac:dyDescent="0.25">
      <c r="U57375" s="104"/>
      <c r="AB57375" s="104"/>
      <c r="AC57375" s="104"/>
      <c r="AF57375" s="104"/>
      <c r="AG57375" s="104"/>
      <c r="AK57375" s="104"/>
      <c r="AL57375" s="104"/>
      <c r="AO57375" s="104"/>
      <c r="AP57375" s="104"/>
    </row>
    <row r="57376" spans="21:42" ht="15" customHeight="1" x14ac:dyDescent="0.25">
      <c r="U57376" s="104"/>
      <c r="AB57376" s="104"/>
      <c r="AC57376" s="104"/>
      <c r="AF57376" s="104"/>
      <c r="AG57376" s="104"/>
      <c r="AK57376" s="104"/>
      <c r="AL57376" s="104"/>
      <c r="AO57376" s="104"/>
      <c r="AP57376" s="104"/>
    </row>
    <row r="57377" spans="21:42" ht="15" customHeight="1" x14ac:dyDescent="0.25">
      <c r="U57377" s="104"/>
      <c r="AB57377" s="104"/>
      <c r="AC57377" s="104"/>
      <c r="AF57377" s="104"/>
      <c r="AG57377" s="104"/>
      <c r="AK57377" s="104"/>
      <c r="AL57377" s="104"/>
      <c r="AO57377" s="104"/>
      <c r="AP57377" s="104"/>
    </row>
    <row r="57378" spans="21:42" ht="15" customHeight="1" x14ac:dyDescent="0.25">
      <c r="U57378" s="104"/>
      <c r="AB57378" s="104"/>
      <c r="AC57378" s="104"/>
      <c r="AF57378" s="104"/>
      <c r="AG57378" s="104"/>
      <c r="AK57378" s="104"/>
      <c r="AL57378" s="104"/>
      <c r="AO57378" s="104"/>
      <c r="AP57378" s="104"/>
    </row>
    <row r="57379" spans="21:42" ht="15" customHeight="1" x14ac:dyDescent="0.25">
      <c r="U57379" s="104"/>
      <c r="AB57379" s="104"/>
      <c r="AC57379" s="104"/>
      <c r="AF57379" s="104"/>
      <c r="AG57379" s="104"/>
      <c r="AK57379" s="104"/>
      <c r="AL57379" s="104"/>
      <c r="AO57379" s="104"/>
      <c r="AP57379" s="104"/>
    </row>
    <row r="57380" spans="21:42" ht="15" customHeight="1" x14ac:dyDescent="0.25">
      <c r="U57380" s="104"/>
      <c r="AB57380" s="104"/>
      <c r="AC57380" s="104"/>
      <c r="AF57380" s="104"/>
      <c r="AG57380" s="104"/>
      <c r="AK57380" s="104"/>
      <c r="AL57380" s="104"/>
      <c r="AO57380" s="104"/>
      <c r="AP57380" s="104"/>
    </row>
    <row r="57381" spans="21:42" ht="15" customHeight="1" x14ac:dyDescent="0.25">
      <c r="U57381" s="104"/>
      <c r="AB57381" s="104"/>
      <c r="AC57381" s="104"/>
      <c r="AF57381" s="104"/>
      <c r="AG57381" s="104"/>
      <c r="AK57381" s="104"/>
      <c r="AL57381" s="104"/>
      <c r="AO57381" s="104"/>
      <c r="AP57381" s="104"/>
    </row>
    <row r="57382" spans="21:42" ht="15" customHeight="1" x14ac:dyDescent="0.25">
      <c r="U57382" s="104"/>
      <c r="AB57382" s="104"/>
      <c r="AC57382" s="104"/>
      <c r="AF57382" s="104"/>
      <c r="AG57382" s="104"/>
      <c r="AK57382" s="104"/>
      <c r="AL57382" s="104"/>
      <c r="AO57382" s="104"/>
      <c r="AP57382" s="104"/>
    </row>
    <row r="57383" spans="21:42" ht="15" customHeight="1" x14ac:dyDescent="0.25">
      <c r="U57383" s="104"/>
      <c r="AB57383" s="104"/>
      <c r="AC57383" s="104"/>
      <c r="AF57383" s="104"/>
      <c r="AG57383" s="104"/>
      <c r="AK57383" s="104"/>
      <c r="AL57383" s="104"/>
      <c r="AO57383" s="104"/>
      <c r="AP57383" s="104"/>
    </row>
    <row r="57384" spans="21:42" ht="15" customHeight="1" x14ac:dyDescent="0.25">
      <c r="U57384" s="104"/>
      <c r="AB57384" s="104"/>
      <c r="AC57384" s="104"/>
      <c r="AF57384" s="104"/>
      <c r="AG57384" s="104"/>
      <c r="AK57384" s="104"/>
      <c r="AL57384" s="104"/>
      <c r="AO57384" s="104"/>
      <c r="AP57384" s="104"/>
    </row>
    <row r="57385" spans="21:42" ht="15" customHeight="1" x14ac:dyDescent="0.25">
      <c r="U57385" s="104"/>
      <c r="AB57385" s="104"/>
      <c r="AC57385" s="104"/>
      <c r="AF57385" s="104"/>
      <c r="AG57385" s="104"/>
      <c r="AK57385" s="104"/>
      <c r="AL57385" s="104"/>
      <c r="AO57385" s="104"/>
      <c r="AP57385" s="104"/>
    </row>
    <row r="57386" spans="21:42" ht="15" customHeight="1" x14ac:dyDescent="0.25">
      <c r="U57386" s="104"/>
      <c r="AB57386" s="104"/>
      <c r="AC57386" s="104"/>
      <c r="AF57386" s="104"/>
      <c r="AG57386" s="104"/>
      <c r="AK57386" s="104"/>
      <c r="AL57386" s="104"/>
      <c r="AO57386" s="104"/>
      <c r="AP57386" s="104"/>
    </row>
    <row r="57387" spans="21:42" ht="15" customHeight="1" x14ac:dyDescent="0.25">
      <c r="U57387" s="104"/>
      <c r="AB57387" s="104"/>
      <c r="AC57387" s="104"/>
      <c r="AF57387" s="104"/>
      <c r="AG57387" s="104"/>
      <c r="AK57387" s="104"/>
      <c r="AL57387" s="104"/>
      <c r="AO57387" s="104"/>
      <c r="AP57387" s="104"/>
    </row>
    <row r="57388" spans="21:42" ht="15" customHeight="1" x14ac:dyDescent="0.25">
      <c r="U57388" s="104"/>
      <c r="AB57388" s="104"/>
      <c r="AC57388" s="104"/>
      <c r="AF57388" s="104"/>
      <c r="AG57388" s="104"/>
      <c r="AK57388" s="104"/>
      <c r="AL57388" s="104"/>
      <c r="AO57388" s="104"/>
      <c r="AP57388" s="104"/>
    </row>
    <row r="57389" spans="21:42" ht="15" customHeight="1" x14ac:dyDescent="0.25">
      <c r="U57389" s="104"/>
      <c r="AB57389" s="104"/>
      <c r="AC57389" s="104"/>
      <c r="AF57389" s="104"/>
      <c r="AG57389" s="104"/>
      <c r="AK57389" s="104"/>
      <c r="AL57389" s="104"/>
      <c r="AO57389" s="104"/>
      <c r="AP57389" s="104"/>
    </row>
    <row r="57390" spans="21:42" ht="15" customHeight="1" x14ac:dyDescent="0.25">
      <c r="U57390" s="104"/>
      <c r="AB57390" s="104"/>
      <c r="AC57390" s="104"/>
      <c r="AF57390" s="104"/>
      <c r="AG57390" s="104"/>
      <c r="AK57390" s="104"/>
      <c r="AL57390" s="104"/>
      <c r="AO57390" s="104"/>
      <c r="AP57390" s="104"/>
    </row>
    <row r="57391" spans="21:42" ht="15" customHeight="1" x14ac:dyDescent="0.25">
      <c r="U57391" s="104"/>
      <c r="AB57391" s="104"/>
      <c r="AC57391" s="104"/>
      <c r="AF57391" s="104"/>
      <c r="AG57391" s="104"/>
      <c r="AK57391" s="104"/>
      <c r="AL57391" s="104"/>
      <c r="AO57391" s="104"/>
      <c r="AP57391" s="104"/>
    </row>
    <row r="57392" spans="21:42" ht="15" customHeight="1" x14ac:dyDescent="0.25">
      <c r="U57392" s="104"/>
      <c r="AB57392" s="104"/>
      <c r="AC57392" s="104"/>
      <c r="AF57392" s="104"/>
      <c r="AG57392" s="104"/>
      <c r="AK57392" s="104"/>
      <c r="AL57392" s="104"/>
      <c r="AO57392" s="104"/>
      <c r="AP57392" s="104"/>
    </row>
    <row r="57393" spans="21:42" ht="15" customHeight="1" x14ac:dyDescent="0.25">
      <c r="U57393" s="104"/>
      <c r="AB57393" s="104"/>
      <c r="AC57393" s="104"/>
      <c r="AF57393" s="104"/>
      <c r="AG57393" s="104"/>
      <c r="AK57393" s="104"/>
      <c r="AL57393" s="104"/>
      <c r="AO57393" s="104"/>
      <c r="AP57393" s="104"/>
    </row>
    <row r="57394" spans="21:42" ht="15" customHeight="1" x14ac:dyDescent="0.25">
      <c r="U57394" s="104"/>
      <c r="AB57394" s="104"/>
      <c r="AC57394" s="104"/>
      <c r="AF57394" s="104"/>
      <c r="AG57394" s="104"/>
      <c r="AK57394" s="104"/>
      <c r="AL57394" s="104"/>
      <c r="AO57394" s="104"/>
      <c r="AP57394" s="104"/>
    </row>
    <row r="57395" spans="21:42" ht="15" customHeight="1" x14ac:dyDescent="0.25">
      <c r="U57395" s="104"/>
      <c r="AB57395" s="104"/>
      <c r="AC57395" s="104"/>
      <c r="AF57395" s="104"/>
      <c r="AG57395" s="104"/>
      <c r="AK57395" s="104"/>
      <c r="AL57395" s="104"/>
      <c r="AO57395" s="104"/>
      <c r="AP57395" s="104"/>
    </row>
    <row r="57396" spans="21:42" ht="15" customHeight="1" x14ac:dyDescent="0.25">
      <c r="U57396" s="104"/>
      <c r="AB57396" s="104"/>
      <c r="AC57396" s="104"/>
      <c r="AF57396" s="104"/>
      <c r="AG57396" s="104"/>
      <c r="AK57396" s="104"/>
      <c r="AL57396" s="104"/>
      <c r="AO57396" s="104"/>
      <c r="AP57396" s="104"/>
    </row>
    <row r="57397" spans="21:42" ht="15" customHeight="1" x14ac:dyDescent="0.25">
      <c r="U57397" s="104"/>
      <c r="AB57397" s="104"/>
      <c r="AC57397" s="104"/>
      <c r="AF57397" s="104"/>
      <c r="AG57397" s="104"/>
      <c r="AK57397" s="104"/>
      <c r="AL57397" s="104"/>
      <c r="AO57397" s="104"/>
      <c r="AP57397" s="104"/>
    </row>
    <row r="57398" spans="21:42" ht="15" customHeight="1" x14ac:dyDescent="0.25">
      <c r="U57398" s="104"/>
      <c r="AB57398" s="104"/>
      <c r="AC57398" s="104"/>
      <c r="AF57398" s="104"/>
      <c r="AG57398" s="104"/>
      <c r="AK57398" s="104"/>
      <c r="AL57398" s="104"/>
      <c r="AO57398" s="104"/>
      <c r="AP57398" s="104"/>
    </row>
    <row r="57399" spans="21:42" ht="15" customHeight="1" x14ac:dyDescent="0.25">
      <c r="U57399" s="104"/>
      <c r="AB57399" s="104"/>
      <c r="AC57399" s="104"/>
      <c r="AF57399" s="104"/>
      <c r="AG57399" s="104"/>
      <c r="AK57399" s="104"/>
      <c r="AL57399" s="104"/>
      <c r="AO57399" s="104"/>
      <c r="AP57399" s="104"/>
    </row>
    <row r="57400" spans="21:42" ht="15" customHeight="1" x14ac:dyDescent="0.25">
      <c r="U57400" s="104"/>
      <c r="AB57400" s="104"/>
      <c r="AC57400" s="104"/>
      <c r="AF57400" s="104"/>
      <c r="AG57400" s="104"/>
      <c r="AK57400" s="104"/>
      <c r="AL57400" s="104"/>
      <c r="AO57400" s="104"/>
      <c r="AP57400" s="104"/>
    </row>
    <row r="57401" spans="21:42" ht="15" customHeight="1" x14ac:dyDescent="0.25">
      <c r="U57401" s="104"/>
      <c r="AB57401" s="104"/>
      <c r="AC57401" s="104"/>
      <c r="AF57401" s="104"/>
      <c r="AG57401" s="104"/>
      <c r="AK57401" s="104"/>
      <c r="AL57401" s="104"/>
      <c r="AO57401" s="104"/>
      <c r="AP57401" s="104"/>
    </row>
    <row r="57402" spans="21:42" ht="15" customHeight="1" x14ac:dyDescent="0.25">
      <c r="U57402" s="104"/>
      <c r="AB57402" s="104"/>
      <c r="AC57402" s="104"/>
      <c r="AF57402" s="104"/>
      <c r="AG57402" s="104"/>
      <c r="AK57402" s="104"/>
      <c r="AL57402" s="104"/>
      <c r="AO57402" s="104"/>
      <c r="AP57402" s="104"/>
    </row>
    <row r="57403" spans="21:42" ht="15" customHeight="1" x14ac:dyDescent="0.25">
      <c r="U57403" s="104"/>
      <c r="AB57403" s="104"/>
      <c r="AC57403" s="104"/>
      <c r="AF57403" s="104"/>
      <c r="AG57403" s="104"/>
      <c r="AK57403" s="104"/>
      <c r="AL57403" s="104"/>
      <c r="AO57403" s="104"/>
      <c r="AP57403" s="104"/>
    </row>
    <row r="57404" spans="21:42" ht="15" customHeight="1" x14ac:dyDescent="0.25">
      <c r="U57404" s="104"/>
      <c r="AB57404" s="104"/>
      <c r="AC57404" s="104"/>
      <c r="AF57404" s="104"/>
      <c r="AG57404" s="104"/>
      <c r="AK57404" s="104"/>
      <c r="AL57404" s="104"/>
      <c r="AO57404" s="104"/>
      <c r="AP57404" s="104"/>
    </row>
    <row r="57405" spans="21:42" ht="15" customHeight="1" x14ac:dyDescent="0.25">
      <c r="U57405" s="104"/>
      <c r="AB57405" s="104"/>
      <c r="AC57405" s="104"/>
      <c r="AF57405" s="104"/>
      <c r="AG57405" s="104"/>
      <c r="AK57405" s="104"/>
      <c r="AL57405" s="104"/>
      <c r="AO57405" s="104"/>
      <c r="AP57405" s="104"/>
    </row>
    <row r="57406" spans="21:42" ht="15" customHeight="1" x14ac:dyDescent="0.25">
      <c r="U57406" s="104"/>
      <c r="AB57406" s="104"/>
      <c r="AC57406" s="104"/>
      <c r="AF57406" s="104"/>
      <c r="AG57406" s="104"/>
      <c r="AK57406" s="104"/>
      <c r="AL57406" s="104"/>
      <c r="AO57406" s="104"/>
      <c r="AP57406" s="104"/>
    </row>
    <row r="57407" spans="21:42" ht="15" customHeight="1" x14ac:dyDescent="0.25">
      <c r="U57407" s="104"/>
      <c r="AB57407" s="104"/>
      <c r="AC57407" s="104"/>
      <c r="AF57407" s="104"/>
      <c r="AG57407" s="104"/>
      <c r="AK57407" s="104"/>
      <c r="AL57407" s="104"/>
      <c r="AO57407" s="104"/>
      <c r="AP57407" s="104"/>
    </row>
    <row r="57408" spans="21:42" ht="15" customHeight="1" x14ac:dyDescent="0.25">
      <c r="U57408" s="104"/>
      <c r="AB57408" s="104"/>
      <c r="AC57408" s="104"/>
      <c r="AF57408" s="104"/>
      <c r="AG57408" s="104"/>
      <c r="AK57408" s="104"/>
      <c r="AL57408" s="104"/>
      <c r="AO57408" s="104"/>
      <c r="AP57408" s="104"/>
    </row>
    <row r="57409" spans="21:42" ht="15" customHeight="1" x14ac:dyDescent="0.25">
      <c r="U57409" s="104"/>
      <c r="AB57409" s="104"/>
      <c r="AC57409" s="104"/>
      <c r="AF57409" s="104"/>
      <c r="AG57409" s="104"/>
      <c r="AK57409" s="104"/>
      <c r="AL57409" s="104"/>
      <c r="AO57409" s="104"/>
      <c r="AP57409" s="104"/>
    </row>
    <row r="57410" spans="21:42" ht="15" customHeight="1" x14ac:dyDescent="0.25">
      <c r="U57410" s="104"/>
      <c r="AB57410" s="104"/>
      <c r="AC57410" s="104"/>
      <c r="AF57410" s="104"/>
      <c r="AG57410" s="104"/>
      <c r="AK57410" s="104"/>
      <c r="AL57410" s="104"/>
      <c r="AO57410" s="104"/>
      <c r="AP57410" s="104"/>
    </row>
    <row r="57411" spans="21:42" ht="15" customHeight="1" x14ac:dyDescent="0.25">
      <c r="U57411" s="104"/>
      <c r="AB57411" s="104"/>
      <c r="AC57411" s="104"/>
      <c r="AF57411" s="104"/>
      <c r="AG57411" s="104"/>
      <c r="AK57411" s="104"/>
      <c r="AL57411" s="104"/>
      <c r="AO57411" s="104"/>
      <c r="AP57411" s="104"/>
    </row>
    <row r="57412" spans="21:42" ht="15" customHeight="1" x14ac:dyDescent="0.25">
      <c r="U57412" s="104"/>
      <c r="AB57412" s="104"/>
      <c r="AC57412" s="104"/>
      <c r="AF57412" s="104"/>
      <c r="AG57412" s="104"/>
      <c r="AK57412" s="104"/>
      <c r="AL57412" s="104"/>
      <c r="AO57412" s="104"/>
      <c r="AP57412" s="104"/>
    </row>
    <row r="57413" spans="21:42" ht="15" customHeight="1" x14ac:dyDescent="0.25">
      <c r="U57413" s="104"/>
      <c r="AB57413" s="104"/>
      <c r="AC57413" s="104"/>
      <c r="AF57413" s="104"/>
      <c r="AG57413" s="104"/>
      <c r="AK57413" s="104"/>
      <c r="AL57413" s="104"/>
      <c r="AO57413" s="104"/>
      <c r="AP57413" s="104"/>
    </row>
    <row r="57414" spans="21:42" ht="15" customHeight="1" x14ac:dyDescent="0.25">
      <c r="U57414" s="104"/>
      <c r="AB57414" s="104"/>
      <c r="AC57414" s="104"/>
      <c r="AF57414" s="104"/>
      <c r="AG57414" s="104"/>
      <c r="AK57414" s="104"/>
      <c r="AL57414" s="104"/>
      <c r="AO57414" s="104"/>
      <c r="AP57414" s="104"/>
    </row>
    <row r="57415" spans="21:42" ht="15" customHeight="1" x14ac:dyDescent="0.25">
      <c r="U57415" s="104"/>
      <c r="AB57415" s="104"/>
      <c r="AC57415" s="104"/>
      <c r="AF57415" s="104"/>
      <c r="AG57415" s="104"/>
      <c r="AK57415" s="104"/>
      <c r="AL57415" s="104"/>
      <c r="AO57415" s="104"/>
      <c r="AP57415" s="104"/>
    </row>
    <row r="57416" spans="21:42" ht="15" customHeight="1" x14ac:dyDescent="0.25">
      <c r="U57416" s="104"/>
      <c r="AB57416" s="104"/>
      <c r="AC57416" s="104"/>
      <c r="AF57416" s="104"/>
      <c r="AG57416" s="104"/>
      <c r="AK57416" s="104"/>
      <c r="AL57416" s="104"/>
      <c r="AO57416" s="104"/>
      <c r="AP57416" s="104"/>
    </row>
    <row r="57417" spans="21:42" ht="15" customHeight="1" x14ac:dyDescent="0.25">
      <c r="U57417" s="104"/>
      <c r="AB57417" s="104"/>
      <c r="AC57417" s="104"/>
      <c r="AF57417" s="104"/>
      <c r="AG57417" s="104"/>
      <c r="AK57417" s="104"/>
      <c r="AL57417" s="104"/>
      <c r="AO57417" s="104"/>
      <c r="AP57417" s="104"/>
    </row>
    <row r="57418" spans="21:42" ht="15" customHeight="1" x14ac:dyDescent="0.25">
      <c r="U57418" s="104"/>
      <c r="AB57418" s="104"/>
      <c r="AC57418" s="104"/>
      <c r="AF57418" s="104"/>
      <c r="AG57418" s="104"/>
      <c r="AK57418" s="104"/>
      <c r="AL57418" s="104"/>
      <c r="AO57418" s="104"/>
      <c r="AP57418" s="104"/>
    </row>
    <row r="57419" spans="21:42" ht="15" customHeight="1" x14ac:dyDescent="0.25">
      <c r="U57419" s="104"/>
      <c r="AB57419" s="104"/>
      <c r="AC57419" s="104"/>
      <c r="AF57419" s="104"/>
      <c r="AG57419" s="104"/>
      <c r="AK57419" s="104"/>
      <c r="AL57419" s="104"/>
      <c r="AO57419" s="104"/>
      <c r="AP57419" s="104"/>
    </row>
    <row r="57420" spans="21:42" ht="15" customHeight="1" x14ac:dyDescent="0.25">
      <c r="U57420" s="104"/>
      <c r="AB57420" s="104"/>
      <c r="AC57420" s="104"/>
      <c r="AF57420" s="104"/>
      <c r="AG57420" s="104"/>
      <c r="AK57420" s="104"/>
      <c r="AL57420" s="104"/>
      <c r="AO57420" s="104"/>
      <c r="AP57420" s="104"/>
    </row>
    <row r="57421" spans="21:42" ht="15" customHeight="1" x14ac:dyDescent="0.25">
      <c r="U57421" s="104"/>
      <c r="AB57421" s="104"/>
      <c r="AC57421" s="104"/>
      <c r="AF57421" s="104"/>
      <c r="AG57421" s="104"/>
      <c r="AK57421" s="104"/>
      <c r="AL57421" s="104"/>
      <c r="AO57421" s="104"/>
      <c r="AP57421" s="104"/>
    </row>
    <row r="57422" spans="21:42" ht="15" customHeight="1" x14ac:dyDescent="0.25">
      <c r="U57422" s="104"/>
      <c r="AB57422" s="104"/>
      <c r="AC57422" s="104"/>
      <c r="AF57422" s="104"/>
      <c r="AG57422" s="104"/>
      <c r="AK57422" s="104"/>
      <c r="AL57422" s="104"/>
      <c r="AO57422" s="104"/>
      <c r="AP57422" s="104"/>
    </row>
    <row r="57423" spans="21:42" ht="15" customHeight="1" x14ac:dyDescent="0.25">
      <c r="U57423" s="104"/>
      <c r="AB57423" s="104"/>
      <c r="AC57423" s="104"/>
      <c r="AF57423" s="104"/>
      <c r="AG57423" s="104"/>
      <c r="AK57423" s="104"/>
      <c r="AL57423" s="104"/>
      <c r="AO57423" s="104"/>
      <c r="AP57423" s="104"/>
    </row>
    <row r="57424" spans="21:42" ht="15" customHeight="1" x14ac:dyDescent="0.25">
      <c r="U57424" s="104"/>
      <c r="AB57424" s="104"/>
      <c r="AC57424" s="104"/>
      <c r="AF57424" s="104"/>
      <c r="AG57424" s="104"/>
      <c r="AK57424" s="104"/>
      <c r="AL57424" s="104"/>
      <c r="AO57424" s="104"/>
      <c r="AP57424" s="104"/>
    </row>
    <row r="57425" spans="21:42" ht="15" customHeight="1" x14ac:dyDescent="0.25">
      <c r="U57425" s="104"/>
      <c r="AB57425" s="104"/>
      <c r="AC57425" s="104"/>
      <c r="AF57425" s="104"/>
      <c r="AG57425" s="104"/>
      <c r="AK57425" s="104"/>
      <c r="AL57425" s="104"/>
      <c r="AO57425" s="104"/>
      <c r="AP57425" s="104"/>
    </row>
    <row r="57426" spans="21:42" ht="15" customHeight="1" x14ac:dyDescent="0.25">
      <c r="U57426" s="104"/>
      <c r="AB57426" s="104"/>
      <c r="AC57426" s="104"/>
      <c r="AF57426" s="104"/>
      <c r="AG57426" s="104"/>
      <c r="AK57426" s="104"/>
      <c r="AL57426" s="104"/>
      <c r="AO57426" s="104"/>
      <c r="AP57426" s="104"/>
    </row>
    <row r="57427" spans="21:42" ht="15" customHeight="1" x14ac:dyDescent="0.25">
      <c r="U57427" s="104"/>
      <c r="AB57427" s="104"/>
      <c r="AC57427" s="104"/>
      <c r="AF57427" s="104"/>
      <c r="AG57427" s="104"/>
      <c r="AK57427" s="104"/>
      <c r="AL57427" s="104"/>
      <c r="AO57427" s="104"/>
      <c r="AP57427" s="104"/>
    </row>
    <row r="57428" spans="21:42" ht="15" customHeight="1" x14ac:dyDescent="0.25">
      <c r="U57428" s="104"/>
      <c r="AB57428" s="104"/>
      <c r="AC57428" s="104"/>
      <c r="AF57428" s="104"/>
      <c r="AG57428" s="104"/>
      <c r="AK57428" s="104"/>
      <c r="AL57428" s="104"/>
      <c r="AO57428" s="104"/>
      <c r="AP57428" s="104"/>
    </row>
    <row r="57429" spans="21:42" ht="15" customHeight="1" x14ac:dyDescent="0.25">
      <c r="U57429" s="104"/>
      <c r="AB57429" s="104"/>
      <c r="AC57429" s="104"/>
      <c r="AF57429" s="104"/>
      <c r="AG57429" s="104"/>
      <c r="AK57429" s="104"/>
      <c r="AL57429" s="104"/>
      <c r="AO57429" s="104"/>
      <c r="AP57429" s="104"/>
    </row>
    <row r="57430" spans="21:42" ht="15" customHeight="1" x14ac:dyDescent="0.25">
      <c r="U57430" s="104"/>
      <c r="AB57430" s="104"/>
      <c r="AC57430" s="104"/>
      <c r="AF57430" s="104"/>
      <c r="AG57430" s="104"/>
      <c r="AK57430" s="104"/>
      <c r="AL57430" s="104"/>
      <c r="AO57430" s="104"/>
      <c r="AP57430" s="104"/>
    </row>
    <row r="57431" spans="21:42" ht="15" customHeight="1" x14ac:dyDescent="0.25">
      <c r="U57431" s="104"/>
      <c r="AB57431" s="104"/>
      <c r="AC57431" s="104"/>
      <c r="AF57431" s="104"/>
      <c r="AG57431" s="104"/>
      <c r="AK57431" s="104"/>
      <c r="AL57431" s="104"/>
      <c r="AO57431" s="104"/>
      <c r="AP57431" s="104"/>
    </row>
    <row r="57432" spans="21:42" ht="15" customHeight="1" x14ac:dyDescent="0.25">
      <c r="U57432" s="104"/>
      <c r="AB57432" s="104"/>
      <c r="AC57432" s="104"/>
      <c r="AF57432" s="104"/>
      <c r="AG57432" s="104"/>
      <c r="AK57432" s="104"/>
      <c r="AL57432" s="104"/>
      <c r="AO57432" s="104"/>
      <c r="AP57432" s="104"/>
    </row>
    <row r="57433" spans="21:42" ht="15" customHeight="1" x14ac:dyDescent="0.25">
      <c r="U57433" s="104"/>
      <c r="AB57433" s="104"/>
      <c r="AC57433" s="104"/>
      <c r="AF57433" s="104"/>
      <c r="AG57433" s="104"/>
      <c r="AK57433" s="104"/>
      <c r="AL57433" s="104"/>
      <c r="AO57433" s="104"/>
      <c r="AP57433" s="104"/>
    </row>
    <row r="57434" spans="21:42" ht="15" customHeight="1" x14ac:dyDescent="0.25">
      <c r="U57434" s="104"/>
      <c r="AB57434" s="104"/>
      <c r="AC57434" s="104"/>
      <c r="AF57434" s="104"/>
      <c r="AG57434" s="104"/>
      <c r="AK57434" s="104"/>
      <c r="AL57434" s="104"/>
      <c r="AO57434" s="104"/>
      <c r="AP57434" s="104"/>
    </row>
    <row r="57435" spans="21:42" ht="15" customHeight="1" x14ac:dyDescent="0.25">
      <c r="U57435" s="104"/>
      <c r="AB57435" s="104"/>
      <c r="AC57435" s="104"/>
      <c r="AF57435" s="104"/>
      <c r="AG57435" s="104"/>
      <c r="AK57435" s="104"/>
      <c r="AL57435" s="104"/>
      <c r="AO57435" s="104"/>
      <c r="AP57435" s="104"/>
    </row>
    <row r="57436" spans="21:42" ht="15" customHeight="1" x14ac:dyDescent="0.25">
      <c r="U57436" s="104"/>
      <c r="AB57436" s="104"/>
      <c r="AC57436" s="104"/>
      <c r="AF57436" s="104"/>
      <c r="AG57436" s="104"/>
      <c r="AK57436" s="104"/>
      <c r="AL57436" s="104"/>
      <c r="AO57436" s="104"/>
      <c r="AP57436" s="104"/>
    </row>
    <row r="57437" spans="21:42" ht="15" customHeight="1" x14ac:dyDescent="0.25">
      <c r="U57437" s="104"/>
      <c r="AB57437" s="104"/>
      <c r="AC57437" s="104"/>
      <c r="AF57437" s="104"/>
      <c r="AG57437" s="104"/>
      <c r="AK57437" s="104"/>
      <c r="AL57437" s="104"/>
      <c r="AO57437" s="104"/>
      <c r="AP57437" s="104"/>
    </row>
    <row r="57438" spans="21:42" ht="15" customHeight="1" x14ac:dyDescent="0.25">
      <c r="U57438" s="104"/>
      <c r="AB57438" s="104"/>
      <c r="AC57438" s="104"/>
      <c r="AF57438" s="104"/>
      <c r="AG57438" s="104"/>
      <c r="AK57438" s="104"/>
      <c r="AL57438" s="104"/>
      <c r="AO57438" s="104"/>
      <c r="AP57438" s="104"/>
    </row>
    <row r="57439" spans="21:42" ht="15" customHeight="1" x14ac:dyDescent="0.25">
      <c r="U57439" s="104"/>
      <c r="AB57439" s="104"/>
      <c r="AC57439" s="104"/>
      <c r="AF57439" s="104"/>
      <c r="AG57439" s="104"/>
      <c r="AK57439" s="104"/>
      <c r="AL57439" s="104"/>
      <c r="AO57439" s="104"/>
      <c r="AP57439" s="104"/>
    </row>
    <row r="57440" spans="21:42" ht="15" customHeight="1" x14ac:dyDescent="0.25">
      <c r="U57440" s="104"/>
      <c r="AB57440" s="104"/>
      <c r="AC57440" s="104"/>
      <c r="AF57440" s="104"/>
      <c r="AG57440" s="104"/>
      <c r="AK57440" s="104"/>
      <c r="AL57440" s="104"/>
      <c r="AO57440" s="104"/>
      <c r="AP57440" s="104"/>
    </row>
    <row r="57441" spans="21:42" ht="15" customHeight="1" x14ac:dyDescent="0.25">
      <c r="U57441" s="104"/>
      <c r="AB57441" s="104"/>
      <c r="AC57441" s="104"/>
      <c r="AF57441" s="104"/>
      <c r="AG57441" s="104"/>
      <c r="AK57441" s="104"/>
      <c r="AL57441" s="104"/>
      <c r="AO57441" s="104"/>
      <c r="AP57441" s="104"/>
    </row>
    <row r="57442" spans="21:42" ht="15" customHeight="1" x14ac:dyDescent="0.25">
      <c r="U57442" s="104"/>
      <c r="AB57442" s="104"/>
      <c r="AC57442" s="104"/>
      <c r="AF57442" s="104"/>
      <c r="AG57442" s="104"/>
      <c r="AK57442" s="104"/>
      <c r="AL57442" s="104"/>
      <c r="AO57442" s="104"/>
      <c r="AP57442" s="104"/>
    </row>
    <row r="57443" spans="21:42" ht="15" customHeight="1" x14ac:dyDescent="0.25">
      <c r="U57443" s="104"/>
      <c r="AB57443" s="104"/>
      <c r="AC57443" s="104"/>
      <c r="AF57443" s="104"/>
      <c r="AG57443" s="104"/>
      <c r="AK57443" s="104"/>
      <c r="AL57443" s="104"/>
      <c r="AO57443" s="104"/>
      <c r="AP57443" s="104"/>
    </row>
    <row r="57444" spans="21:42" ht="15" customHeight="1" x14ac:dyDescent="0.25">
      <c r="U57444" s="104"/>
      <c r="AB57444" s="104"/>
      <c r="AC57444" s="104"/>
      <c r="AF57444" s="104"/>
      <c r="AG57444" s="104"/>
      <c r="AK57444" s="104"/>
      <c r="AL57444" s="104"/>
      <c r="AO57444" s="104"/>
      <c r="AP57444" s="104"/>
    </row>
    <row r="57445" spans="21:42" ht="15" customHeight="1" x14ac:dyDescent="0.25">
      <c r="U57445" s="104"/>
      <c r="AB57445" s="104"/>
      <c r="AC57445" s="104"/>
      <c r="AF57445" s="104"/>
      <c r="AG57445" s="104"/>
      <c r="AK57445" s="104"/>
      <c r="AL57445" s="104"/>
      <c r="AO57445" s="104"/>
      <c r="AP57445" s="104"/>
    </row>
    <row r="57446" spans="21:42" ht="15" customHeight="1" x14ac:dyDescent="0.25">
      <c r="U57446" s="104"/>
      <c r="AB57446" s="104"/>
      <c r="AC57446" s="104"/>
      <c r="AF57446" s="104"/>
      <c r="AG57446" s="104"/>
      <c r="AK57446" s="104"/>
      <c r="AL57446" s="104"/>
      <c r="AO57446" s="104"/>
      <c r="AP57446" s="104"/>
    </row>
    <row r="57447" spans="21:42" ht="15" customHeight="1" x14ac:dyDescent="0.25">
      <c r="U57447" s="104"/>
      <c r="AB57447" s="104"/>
      <c r="AC57447" s="104"/>
      <c r="AF57447" s="104"/>
      <c r="AG57447" s="104"/>
      <c r="AK57447" s="104"/>
      <c r="AL57447" s="104"/>
      <c r="AO57447" s="104"/>
      <c r="AP57447" s="104"/>
    </row>
    <row r="57448" spans="21:42" ht="15" customHeight="1" x14ac:dyDescent="0.25">
      <c r="U57448" s="104"/>
      <c r="AB57448" s="104"/>
      <c r="AC57448" s="104"/>
      <c r="AF57448" s="104"/>
      <c r="AG57448" s="104"/>
      <c r="AK57448" s="104"/>
      <c r="AL57448" s="104"/>
      <c r="AO57448" s="104"/>
      <c r="AP57448" s="104"/>
    </row>
    <row r="57449" spans="21:42" ht="15" customHeight="1" x14ac:dyDescent="0.25">
      <c r="U57449" s="104"/>
      <c r="AB57449" s="104"/>
      <c r="AC57449" s="104"/>
      <c r="AF57449" s="104"/>
      <c r="AG57449" s="104"/>
      <c r="AK57449" s="104"/>
      <c r="AL57449" s="104"/>
      <c r="AO57449" s="104"/>
      <c r="AP57449" s="104"/>
    </row>
    <row r="57450" spans="21:42" ht="15" customHeight="1" x14ac:dyDescent="0.25">
      <c r="U57450" s="104"/>
      <c r="AB57450" s="104"/>
      <c r="AC57450" s="104"/>
      <c r="AF57450" s="104"/>
      <c r="AG57450" s="104"/>
      <c r="AK57450" s="104"/>
      <c r="AL57450" s="104"/>
      <c r="AO57450" s="104"/>
      <c r="AP57450" s="104"/>
    </row>
    <row r="57451" spans="21:42" ht="15" customHeight="1" x14ac:dyDescent="0.25">
      <c r="U57451" s="104"/>
      <c r="AB57451" s="104"/>
      <c r="AC57451" s="104"/>
      <c r="AF57451" s="104"/>
      <c r="AG57451" s="104"/>
      <c r="AK57451" s="104"/>
      <c r="AL57451" s="104"/>
      <c r="AO57451" s="104"/>
      <c r="AP57451" s="104"/>
    </row>
    <row r="57452" spans="21:42" ht="15" customHeight="1" x14ac:dyDescent="0.25">
      <c r="U57452" s="104"/>
      <c r="AB57452" s="104"/>
      <c r="AC57452" s="104"/>
      <c r="AF57452" s="104"/>
      <c r="AG57452" s="104"/>
      <c r="AK57452" s="104"/>
      <c r="AL57452" s="104"/>
      <c r="AO57452" s="104"/>
      <c r="AP57452" s="104"/>
    </row>
    <row r="57453" spans="21:42" ht="15" customHeight="1" x14ac:dyDescent="0.25">
      <c r="U57453" s="104"/>
      <c r="AB57453" s="104"/>
      <c r="AC57453" s="104"/>
      <c r="AF57453" s="104"/>
      <c r="AG57453" s="104"/>
      <c r="AK57453" s="104"/>
      <c r="AL57453" s="104"/>
      <c r="AO57453" s="104"/>
      <c r="AP57453" s="104"/>
    </row>
    <row r="57454" spans="21:42" ht="15" customHeight="1" x14ac:dyDescent="0.25">
      <c r="U57454" s="104"/>
      <c r="AB57454" s="104"/>
      <c r="AC57454" s="104"/>
      <c r="AF57454" s="104"/>
      <c r="AG57454" s="104"/>
      <c r="AK57454" s="104"/>
      <c r="AL57454" s="104"/>
      <c r="AO57454" s="104"/>
      <c r="AP57454" s="104"/>
    </row>
    <row r="57455" spans="21:42" ht="15" customHeight="1" x14ac:dyDescent="0.25">
      <c r="U57455" s="104"/>
      <c r="AB57455" s="104"/>
      <c r="AC57455" s="104"/>
      <c r="AF57455" s="104"/>
      <c r="AG57455" s="104"/>
      <c r="AK57455" s="104"/>
      <c r="AL57455" s="104"/>
      <c r="AO57455" s="104"/>
      <c r="AP57455" s="104"/>
    </row>
    <row r="57456" spans="21:42" ht="15" customHeight="1" x14ac:dyDescent="0.25">
      <c r="U57456" s="104"/>
      <c r="AB57456" s="104"/>
      <c r="AC57456" s="104"/>
      <c r="AF57456" s="104"/>
      <c r="AG57456" s="104"/>
      <c r="AK57456" s="104"/>
      <c r="AL57456" s="104"/>
      <c r="AO57456" s="104"/>
      <c r="AP57456" s="104"/>
    </row>
    <row r="57457" spans="21:42" ht="15" customHeight="1" x14ac:dyDescent="0.25">
      <c r="U57457" s="104"/>
      <c r="AB57457" s="104"/>
      <c r="AC57457" s="104"/>
      <c r="AF57457" s="104"/>
      <c r="AG57457" s="104"/>
      <c r="AK57457" s="104"/>
      <c r="AL57457" s="104"/>
      <c r="AO57457" s="104"/>
      <c r="AP57457" s="104"/>
    </row>
    <row r="57458" spans="21:42" ht="15" customHeight="1" x14ac:dyDescent="0.25">
      <c r="U57458" s="104"/>
      <c r="AB57458" s="104"/>
      <c r="AC57458" s="104"/>
      <c r="AF57458" s="104"/>
      <c r="AG57458" s="104"/>
      <c r="AK57458" s="104"/>
      <c r="AL57458" s="104"/>
      <c r="AO57458" s="104"/>
      <c r="AP57458" s="104"/>
    </row>
    <row r="57459" spans="21:42" ht="15" customHeight="1" x14ac:dyDescent="0.25">
      <c r="U57459" s="104"/>
      <c r="AB57459" s="104"/>
      <c r="AC57459" s="104"/>
      <c r="AF57459" s="104"/>
      <c r="AG57459" s="104"/>
      <c r="AK57459" s="104"/>
      <c r="AL57459" s="104"/>
      <c r="AO57459" s="104"/>
      <c r="AP57459" s="104"/>
    </row>
    <row r="57460" spans="21:42" ht="15" customHeight="1" x14ac:dyDescent="0.25">
      <c r="U57460" s="104"/>
      <c r="AB57460" s="104"/>
      <c r="AC57460" s="104"/>
      <c r="AF57460" s="104"/>
      <c r="AG57460" s="104"/>
      <c r="AK57460" s="104"/>
      <c r="AL57460" s="104"/>
      <c r="AO57460" s="104"/>
      <c r="AP57460" s="104"/>
    </row>
    <row r="57461" spans="21:42" ht="15" customHeight="1" x14ac:dyDescent="0.25">
      <c r="U57461" s="104"/>
      <c r="AB57461" s="104"/>
      <c r="AC57461" s="104"/>
      <c r="AF57461" s="104"/>
      <c r="AG57461" s="104"/>
      <c r="AK57461" s="104"/>
      <c r="AL57461" s="104"/>
      <c r="AO57461" s="104"/>
      <c r="AP57461" s="104"/>
    </row>
    <row r="57462" spans="21:42" ht="15" customHeight="1" x14ac:dyDescent="0.25">
      <c r="U57462" s="104"/>
      <c r="AB57462" s="104"/>
      <c r="AC57462" s="104"/>
      <c r="AF57462" s="104"/>
      <c r="AG57462" s="104"/>
      <c r="AK57462" s="104"/>
      <c r="AL57462" s="104"/>
      <c r="AO57462" s="104"/>
      <c r="AP57462" s="104"/>
    </row>
    <row r="57463" spans="21:42" ht="15" customHeight="1" x14ac:dyDescent="0.25">
      <c r="U57463" s="104"/>
      <c r="AB57463" s="104"/>
      <c r="AC57463" s="104"/>
      <c r="AF57463" s="104"/>
      <c r="AG57463" s="104"/>
      <c r="AK57463" s="104"/>
      <c r="AL57463" s="104"/>
      <c r="AO57463" s="104"/>
      <c r="AP57463" s="104"/>
    </row>
    <row r="57464" spans="21:42" ht="15" customHeight="1" x14ac:dyDescent="0.25">
      <c r="U57464" s="104"/>
      <c r="AB57464" s="104"/>
      <c r="AC57464" s="104"/>
      <c r="AF57464" s="104"/>
      <c r="AG57464" s="104"/>
      <c r="AK57464" s="104"/>
      <c r="AL57464" s="104"/>
      <c r="AO57464" s="104"/>
      <c r="AP57464" s="104"/>
    </row>
    <row r="57465" spans="21:42" ht="15" customHeight="1" x14ac:dyDescent="0.25">
      <c r="U57465" s="104"/>
      <c r="AB57465" s="104"/>
      <c r="AC57465" s="104"/>
      <c r="AF57465" s="104"/>
      <c r="AG57465" s="104"/>
      <c r="AK57465" s="104"/>
      <c r="AL57465" s="104"/>
      <c r="AO57465" s="104"/>
      <c r="AP57465" s="104"/>
    </row>
    <row r="57466" spans="21:42" ht="15" customHeight="1" x14ac:dyDescent="0.25">
      <c r="U57466" s="104"/>
      <c r="AB57466" s="104"/>
      <c r="AC57466" s="104"/>
      <c r="AF57466" s="104"/>
      <c r="AG57466" s="104"/>
      <c r="AK57466" s="104"/>
      <c r="AL57466" s="104"/>
      <c r="AO57466" s="104"/>
      <c r="AP57466" s="104"/>
    </row>
    <row r="57467" spans="21:42" ht="15" customHeight="1" x14ac:dyDescent="0.25">
      <c r="U57467" s="104"/>
      <c r="AB57467" s="104"/>
      <c r="AC57467" s="104"/>
      <c r="AF57467" s="104"/>
      <c r="AG57467" s="104"/>
      <c r="AK57467" s="104"/>
      <c r="AL57467" s="104"/>
      <c r="AO57467" s="104"/>
      <c r="AP57467" s="104"/>
    </row>
    <row r="57468" spans="21:42" ht="15" customHeight="1" x14ac:dyDescent="0.25">
      <c r="U57468" s="104"/>
      <c r="AB57468" s="104"/>
      <c r="AC57468" s="104"/>
      <c r="AF57468" s="104"/>
      <c r="AG57468" s="104"/>
      <c r="AK57468" s="104"/>
      <c r="AL57468" s="104"/>
      <c r="AO57468" s="104"/>
      <c r="AP57468" s="104"/>
    </row>
    <row r="57469" spans="21:42" ht="15" customHeight="1" x14ac:dyDescent="0.25">
      <c r="U57469" s="104"/>
      <c r="AB57469" s="104"/>
      <c r="AC57469" s="104"/>
      <c r="AF57469" s="104"/>
      <c r="AG57469" s="104"/>
      <c r="AK57469" s="104"/>
      <c r="AL57469" s="104"/>
      <c r="AO57469" s="104"/>
      <c r="AP57469" s="104"/>
    </row>
    <row r="57470" spans="21:42" ht="15" customHeight="1" x14ac:dyDescent="0.25">
      <c r="U57470" s="104"/>
      <c r="AB57470" s="104"/>
      <c r="AC57470" s="104"/>
      <c r="AF57470" s="104"/>
      <c r="AG57470" s="104"/>
      <c r="AK57470" s="104"/>
      <c r="AL57470" s="104"/>
      <c r="AO57470" s="104"/>
      <c r="AP57470" s="104"/>
    </row>
    <row r="57471" spans="21:42" ht="15" customHeight="1" x14ac:dyDescent="0.25">
      <c r="U57471" s="104"/>
      <c r="AB57471" s="104"/>
      <c r="AC57471" s="104"/>
      <c r="AF57471" s="104"/>
      <c r="AG57471" s="104"/>
      <c r="AK57471" s="104"/>
      <c r="AL57471" s="104"/>
      <c r="AO57471" s="104"/>
      <c r="AP57471" s="104"/>
    </row>
    <row r="57472" spans="21:42" ht="15" customHeight="1" x14ac:dyDescent="0.25">
      <c r="U57472" s="104"/>
      <c r="AB57472" s="104"/>
      <c r="AC57472" s="104"/>
      <c r="AF57472" s="104"/>
      <c r="AG57472" s="104"/>
      <c r="AK57472" s="104"/>
      <c r="AL57472" s="104"/>
      <c r="AO57472" s="104"/>
      <c r="AP57472" s="104"/>
    </row>
    <row r="57473" spans="21:42" ht="15" customHeight="1" x14ac:dyDescent="0.25">
      <c r="U57473" s="104"/>
      <c r="AB57473" s="104"/>
      <c r="AC57473" s="104"/>
      <c r="AF57473" s="104"/>
      <c r="AG57473" s="104"/>
      <c r="AK57473" s="104"/>
      <c r="AL57473" s="104"/>
      <c r="AO57473" s="104"/>
      <c r="AP57473" s="104"/>
    </row>
    <row r="57474" spans="21:42" ht="15" customHeight="1" x14ac:dyDescent="0.25">
      <c r="U57474" s="104"/>
      <c r="AB57474" s="104"/>
      <c r="AC57474" s="104"/>
      <c r="AF57474" s="104"/>
      <c r="AG57474" s="104"/>
      <c r="AK57474" s="104"/>
      <c r="AL57474" s="104"/>
      <c r="AO57474" s="104"/>
      <c r="AP57474" s="104"/>
    </row>
    <row r="57475" spans="21:42" ht="15" customHeight="1" x14ac:dyDescent="0.25">
      <c r="U57475" s="104"/>
      <c r="AB57475" s="104"/>
      <c r="AC57475" s="104"/>
      <c r="AF57475" s="104"/>
      <c r="AG57475" s="104"/>
      <c r="AK57475" s="104"/>
      <c r="AL57475" s="104"/>
      <c r="AO57475" s="104"/>
      <c r="AP57475" s="104"/>
    </row>
    <row r="57476" spans="21:42" ht="15" customHeight="1" x14ac:dyDescent="0.25">
      <c r="U57476" s="104"/>
      <c r="AB57476" s="104"/>
      <c r="AC57476" s="104"/>
      <c r="AF57476" s="104"/>
      <c r="AG57476" s="104"/>
      <c r="AK57476" s="104"/>
      <c r="AL57476" s="104"/>
      <c r="AO57476" s="104"/>
      <c r="AP57476" s="104"/>
    </row>
    <row r="57477" spans="21:42" ht="15" customHeight="1" x14ac:dyDescent="0.25">
      <c r="U57477" s="104"/>
      <c r="AB57477" s="104"/>
      <c r="AC57477" s="104"/>
      <c r="AF57477" s="104"/>
      <c r="AG57477" s="104"/>
      <c r="AK57477" s="104"/>
      <c r="AL57477" s="104"/>
      <c r="AO57477" s="104"/>
      <c r="AP57477" s="104"/>
    </row>
    <row r="57478" spans="21:42" ht="15" customHeight="1" x14ac:dyDescent="0.25">
      <c r="U57478" s="104"/>
      <c r="AB57478" s="104"/>
      <c r="AC57478" s="104"/>
      <c r="AF57478" s="104"/>
      <c r="AG57478" s="104"/>
      <c r="AK57478" s="104"/>
      <c r="AL57478" s="104"/>
      <c r="AO57478" s="104"/>
      <c r="AP57478" s="104"/>
    </row>
    <row r="57479" spans="21:42" ht="15" customHeight="1" x14ac:dyDescent="0.25">
      <c r="U57479" s="104"/>
      <c r="AB57479" s="104"/>
      <c r="AC57479" s="104"/>
      <c r="AF57479" s="104"/>
      <c r="AG57479" s="104"/>
      <c r="AK57479" s="104"/>
      <c r="AL57479" s="104"/>
      <c r="AO57479" s="104"/>
      <c r="AP57479" s="104"/>
    </row>
    <row r="57480" spans="21:42" ht="15" customHeight="1" x14ac:dyDescent="0.25">
      <c r="U57480" s="104"/>
      <c r="AB57480" s="104"/>
      <c r="AC57480" s="104"/>
      <c r="AF57480" s="104"/>
      <c r="AG57480" s="104"/>
      <c r="AK57480" s="104"/>
      <c r="AL57480" s="104"/>
      <c r="AO57480" s="104"/>
      <c r="AP57480" s="104"/>
    </row>
    <row r="57481" spans="21:42" ht="15" customHeight="1" x14ac:dyDescent="0.25">
      <c r="U57481" s="104"/>
      <c r="AB57481" s="104"/>
      <c r="AC57481" s="104"/>
      <c r="AF57481" s="104"/>
      <c r="AG57481" s="104"/>
      <c r="AK57481" s="104"/>
      <c r="AL57481" s="104"/>
      <c r="AO57481" s="104"/>
      <c r="AP57481" s="104"/>
    </row>
    <row r="57482" spans="21:42" ht="15" customHeight="1" x14ac:dyDescent="0.25">
      <c r="U57482" s="104"/>
      <c r="AB57482" s="104"/>
      <c r="AC57482" s="104"/>
      <c r="AF57482" s="104"/>
      <c r="AG57482" s="104"/>
      <c r="AK57482" s="104"/>
      <c r="AL57482" s="104"/>
      <c r="AO57482" s="104"/>
      <c r="AP57482" s="104"/>
    </row>
    <row r="57483" spans="21:42" ht="15" customHeight="1" x14ac:dyDescent="0.25">
      <c r="U57483" s="104"/>
      <c r="AB57483" s="104"/>
      <c r="AC57483" s="104"/>
      <c r="AF57483" s="104"/>
      <c r="AG57483" s="104"/>
      <c r="AK57483" s="104"/>
      <c r="AL57483" s="104"/>
      <c r="AO57483" s="104"/>
      <c r="AP57483" s="104"/>
    </row>
    <row r="57484" spans="21:42" ht="15" customHeight="1" x14ac:dyDescent="0.25">
      <c r="U57484" s="104"/>
      <c r="AB57484" s="104"/>
      <c r="AC57484" s="104"/>
      <c r="AF57484" s="104"/>
      <c r="AG57484" s="104"/>
      <c r="AK57484" s="104"/>
      <c r="AL57484" s="104"/>
      <c r="AO57484" s="104"/>
      <c r="AP57484" s="104"/>
    </row>
    <row r="57485" spans="21:42" ht="15" customHeight="1" x14ac:dyDescent="0.25">
      <c r="U57485" s="104"/>
      <c r="AB57485" s="104"/>
      <c r="AC57485" s="104"/>
      <c r="AF57485" s="104"/>
      <c r="AG57485" s="104"/>
      <c r="AK57485" s="104"/>
      <c r="AL57485" s="104"/>
      <c r="AO57485" s="104"/>
      <c r="AP57485" s="104"/>
    </row>
    <row r="57486" spans="21:42" ht="15" customHeight="1" x14ac:dyDescent="0.25">
      <c r="U57486" s="104"/>
      <c r="AB57486" s="104"/>
      <c r="AC57486" s="104"/>
      <c r="AF57486" s="104"/>
      <c r="AG57486" s="104"/>
      <c r="AK57486" s="104"/>
      <c r="AL57486" s="104"/>
      <c r="AO57486" s="104"/>
      <c r="AP57486" s="104"/>
    </row>
    <row r="57487" spans="21:42" ht="15" customHeight="1" x14ac:dyDescent="0.25">
      <c r="U57487" s="104"/>
      <c r="AB57487" s="104"/>
      <c r="AC57487" s="104"/>
      <c r="AF57487" s="104"/>
      <c r="AG57487" s="104"/>
      <c r="AK57487" s="104"/>
      <c r="AL57487" s="104"/>
      <c r="AO57487" s="104"/>
      <c r="AP57487" s="104"/>
    </row>
    <row r="57488" spans="21:42" ht="15" customHeight="1" x14ac:dyDescent="0.25">
      <c r="U57488" s="104"/>
      <c r="AB57488" s="104"/>
      <c r="AC57488" s="104"/>
      <c r="AF57488" s="104"/>
      <c r="AG57488" s="104"/>
      <c r="AK57488" s="104"/>
      <c r="AL57488" s="104"/>
      <c r="AO57488" s="104"/>
      <c r="AP57488" s="104"/>
    </row>
    <row r="57489" spans="21:42" ht="15" customHeight="1" x14ac:dyDescent="0.25">
      <c r="U57489" s="104"/>
      <c r="AB57489" s="104"/>
      <c r="AC57489" s="104"/>
      <c r="AF57489" s="104"/>
      <c r="AG57489" s="104"/>
      <c r="AK57489" s="104"/>
      <c r="AL57489" s="104"/>
      <c r="AO57489" s="104"/>
      <c r="AP57489" s="104"/>
    </row>
    <row r="57490" spans="21:42" ht="15" customHeight="1" x14ac:dyDescent="0.25">
      <c r="U57490" s="104"/>
      <c r="AB57490" s="104"/>
      <c r="AC57490" s="104"/>
      <c r="AF57490" s="104"/>
      <c r="AG57490" s="104"/>
      <c r="AK57490" s="104"/>
      <c r="AL57490" s="104"/>
      <c r="AO57490" s="104"/>
      <c r="AP57490" s="104"/>
    </row>
    <row r="57491" spans="21:42" ht="15" customHeight="1" x14ac:dyDescent="0.25">
      <c r="U57491" s="104"/>
      <c r="AB57491" s="104"/>
      <c r="AC57491" s="104"/>
      <c r="AF57491" s="104"/>
      <c r="AG57491" s="104"/>
      <c r="AK57491" s="104"/>
      <c r="AL57491" s="104"/>
      <c r="AO57491" s="104"/>
      <c r="AP57491" s="104"/>
    </row>
    <row r="57492" spans="21:42" ht="15" customHeight="1" x14ac:dyDescent="0.25">
      <c r="U57492" s="104"/>
      <c r="AB57492" s="104"/>
      <c r="AC57492" s="104"/>
      <c r="AF57492" s="104"/>
      <c r="AG57492" s="104"/>
      <c r="AK57492" s="104"/>
      <c r="AL57492" s="104"/>
      <c r="AO57492" s="104"/>
      <c r="AP57492" s="104"/>
    </row>
    <row r="57493" spans="21:42" ht="15" customHeight="1" x14ac:dyDescent="0.25">
      <c r="U57493" s="104"/>
      <c r="AB57493" s="104"/>
      <c r="AC57493" s="104"/>
      <c r="AF57493" s="104"/>
      <c r="AG57493" s="104"/>
      <c r="AK57493" s="104"/>
      <c r="AL57493" s="104"/>
      <c r="AO57493" s="104"/>
      <c r="AP57493" s="104"/>
    </row>
    <row r="57494" spans="21:42" ht="15" customHeight="1" x14ac:dyDescent="0.25">
      <c r="U57494" s="104"/>
      <c r="AB57494" s="104"/>
      <c r="AC57494" s="104"/>
      <c r="AF57494" s="104"/>
      <c r="AG57494" s="104"/>
      <c r="AK57494" s="104"/>
      <c r="AL57494" s="104"/>
      <c r="AO57494" s="104"/>
      <c r="AP57494" s="104"/>
    </row>
    <row r="57495" spans="21:42" ht="15" customHeight="1" x14ac:dyDescent="0.25">
      <c r="U57495" s="104"/>
      <c r="AB57495" s="104"/>
      <c r="AC57495" s="104"/>
      <c r="AF57495" s="104"/>
      <c r="AG57495" s="104"/>
      <c r="AK57495" s="104"/>
      <c r="AL57495" s="104"/>
      <c r="AO57495" s="104"/>
      <c r="AP57495" s="104"/>
    </row>
    <row r="57496" spans="21:42" ht="15" customHeight="1" x14ac:dyDescent="0.25">
      <c r="U57496" s="104"/>
      <c r="AB57496" s="104"/>
      <c r="AC57496" s="104"/>
      <c r="AF57496" s="104"/>
      <c r="AG57496" s="104"/>
      <c r="AK57496" s="104"/>
      <c r="AL57496" s="104"/>
      <c r="AO57496" s="104"/>
      <c r="AP57496" s="104"/>
    </row>
    <row r="57497" spans="21:42" ht="15" customHeight="1" x14ac:dyDescent="0.25">
      <c r="U57497" s="104"/>
      <c r="AB57497" s="104"/>
      <c r="AC57497" s="104"/>
      <c r="AF57497" s="104"/>
      <c r="AG57497" s="104"/>
      <c r="AK57497" s="104"/>
      <c r="AL57497" s="104"/>
      <c r="AO57497" s="104"/>
      <c r="AP57497" s="104"/>
    </row>
    <row r="57498" spans="21:42" ht="15" customHeight="1" x14ac:dyDescent="0.25">
      <c r="U57498" s="104"/>
      <c r="AB57498" s="104"/>
      <c r="AC57498" s="104"/>
      <c r="AF57498" s="104"/>
      <c r="AG57498" s="104"/>
      <c r="AK57498" s="104"/>
      <c r="AL57498" s="104"/>
      <c r="AO57498" s="104"/>
      <c r="AP57498" s="104"/>
    </row>
    <row r="57499" spans="21:42" ht="15" customHeight="1" x14ac:dyDescent="0.25">
      <c r="U57499" s="104"/>
      <c r="AB57499" s="104"/>
      <c r="AC57499" s="104"/>
      <c r="AF57499" s="104"/>
      <c r="AG57499" s="104"/>
      <c r="AK57499" s="104"/>
      <c r="AL57499" s="104"/>
      <c r="AO57499" s="104"/>
      <c r="AP57499" s="104"/>
    </row>
    <row r="57500" spans="21:42" ht="15" customHeight="1" x14ac:dyDescent="0.25">
      <c r="U57500" s="104"/>
      <c r="AB57500" s="104"/>
      <c r="AC57500" s="104"/>
      <c r="AF57500" s="104"/>
      <c r="AG57500" s="104"/>
      <c r="AK57500" s="104"/>
      <c r="AL57500" s="104"/>
      <c r="AO57500" s="104"/>
      <c r="AP57500" s="104"/>
    </row>
    <row r="57501" spans="21:42" ht="15" customHeight="1" x14ac:dyDescent="0.25">
      <c r="U57501" s="104"/>
      <c r="AB57501" s="104"/>
      <c r="AC57501" s="104"/>
      <c r="AF57501" s="104"/>
      <c r="AG57501" s="104"/>
      <c r="AK57501" s="104"/>
      <c r="AL57501" s="104"/>
      <c r="AO57501" s="104"/>
      <c r="AP57501" s="104"/>
    </row>
    <row r="57502" spans="21:42" ht="15" customHeight="1" x14ac:dyDescent="0.25">
      <c r="U57502" s="104"/>
      <c r="AB57502" s="104"/>
      <c r="AC57502" s="104"/>
      <c r="AF57502" s="104"/>
      <c r="AG57502" s="104"/>
      <c r="AK57502" s="104"/>
      <c r="AL57502" s="104"/>
      <c r="AO57502" s="104"/>
      <c r="AP57502" s="104"/>
    </row>
    <row r="57503" spans="21:42" ht="15" customHeight="1" x14ac:dyDescent="0.25">
      <c r="U57503" s="104"/>
      <c r="AB57503" s="104"/>
      <c r="AC57503" s="104"/>
      <c r="AF57503" s="104"/>
      <c r="AG57503" s="104"/>
      <c r="AK57503" s="104"/>
      <c r="AL57503" s="104"/>
      <c r="AO57503" s="104"/>
      <c r="AP57503" s="104"/>
    </row>
    <row r="57504" spans="21:42" ht="15" customHeight="1" x14ac:dyDescent="0.25">
      <c r="U57504" s="104"/>
      <c r="AB57504" s="104"/>
      <c r="AC57504" s="104"/>
      <c r="AF57504" s="104"/>
      <c r="AG57504" s="104"/>
      <c r="AK57504" s="104"/>
      <c r="AL57504" s="104"/>
      <c r="AO57504" s="104"/>
      <c r="AP57504" s="104"/>
    </row>
    <row r="57505" spans="21:42" ht="15" customHeight="1" x14ac:dyDescent="0.25">
      <c r="U57505" s="104"/>
      <c r="AB57505" s="104"/>
      <c r="AC57505" s="104"/>
      <c r="AF57505" s="104"/>
      <c r="AG57505" s="104"/>
      <c r="AK57505" s="104"/>
      <c r="AL57505" s="104"/>
      <c r="AO57505" s="104"/>
      <c r="AP57505" s="104"/>
    </row>
    <row r="57506" spans="21:42" ht="15" customHeight="1" x14ac:dyDescent="0.25">
      <c r="U57506" s="104"/>
      <c r="AB57506" s="104"/>
      <c r="AC57506" s="104"/>
      <c r="AF57506" s="104"/>
      <c r="AG57506" s="104"/>
      <c r="AK57506" s="104"/>
      <c r="AL57506" s="104"/>
      <c r="AO57506" s="104"/>
      <c r="AP57506" s="104"/>
    </row>
    <row r="57507" spans="21:42" ht="15" customHeight="1" x14ac:dyDescent="0.25">
      <c r="U57507" s="104"/>
      <c r="AB57507" s="104"/>
      <c r="AC57507" s="104"/>
      <c r="AF57507" s="104"/>
      <c r="AG57507" s="104"/>
      <c r="AK57507" s="104"/>
      <c r="AL57507" s="104"/>
      <c r="AO57507" s="104"/>
      <c r="AP57507" s="104"/>
    </row>
    <row r="57508" spans="21:42" ht="15" customHeight="1" x14ac:dyDescent="0.25">
      <c r="U57508" s="104"/>
      <c r="AB57508" s="104"/>
      <c r="AC57508" s="104"/>
      <c r="AF57508" s="104"/>
      <c r="AG57508" s="104"/>
      <c r="AK57508" s="104"/>
      <c r="AL57508" s="104"/>
      <c r="AO57508" s="104"/>
      <c r="AP57508" s="104"/>
    </row>
    <row r="57509" spans="21:42" ht="15" customHeight="1" x14ac:dyDescent="0.25">
      <c r="U57509" s="104"/>
      <c r="AB57509" s="104"/>
      <c r="AC57509" s="104"/>
      <c r="AF57509" s="104"/>
      <c r="AG57509" s="104"/>
      <c r="AK57509" s="104"/>
      <c r="AL57509" s="104"/>
      <c r="AO57509" s="104"/>
      <c r="AP57509" s="104"/>
    </row>
    <row r="57510" spans="21:42" ht="15" customHeight="1" x14ac:dyDescent="0.25">
      <c r="U57510" s="104"/>
      <c r="AB57510" s="104"/>
      <c r="AC57510" s="104"/>
      <c r="AF57510" s="104"/>
      <c r="AG57510" s="104"/>
      <c r="AK57510" s="104"/>
      <c r="AL57510" s="104"/>
      <c r="AO57510" s="104"/>
      <c r="AP57510" s="104"/>
    </row>
    <row r="57511" spans="21:42" ht="15" customHeight="1" x14ac:dyDescent="0.25">
      <c r="U57511" s="104"/>
      <c r="AB57511" s="104"/>
      <c r="AC57511" s="104"/>
      <c r="AF57511" s="104"/>
      <c r="AG57511" s="104"/>
      <c r="AK57511" s="104"/>
      <c r="AL57511" s="104"/>
      <c r="AO57511" s="104"/>
      <c r="AP57511" s="104"/>
    </row>
    <row r="57512" spans="21:42" ht="15" customHeight="1" x14ac:dyDescent="0.25">
      <c r="U57512" s="104"/>
      <c r="AB57512" s="104"/>
      <c r="AC57512" s="104"/>
      <c r="AF57512" s="104"/>
      <c r="AG57512" s="104"/>
      <c r="AK57512" s="104"/>
      <c r="AL57512" s="104"/>
      <c r="AO57512" s="104"/>
      <c r="AP57512" s="104"/>
    </row>
    <row r="57513" spans="21:42" ht="15" customHeight="1" x14ac:dyDescent="0.25">
      <c r="U57513" s="104"/>
      <c r="AB57513" s="104"/>
      <c r="AC57513" s="104"/>
      <c r="AF57513" s="104"/>
      <c r="AG57513" s="104"/>
      <c r="AK57513" s="104"/>
      <c r="AL57513" s="104"/>
      <c r="AO57513" s="104"/>
      <c r="AP57513" s="104"/>
    </row>
    <row r="57514" spans="21:42" ht="15" customHeight="1" x14ac:dyDescent="0.25">
      <c r="U57514" s="104"/>
      <c r="AB57514" s="104"/>
      <c r="AC57514" s="104"/>
      <c r="AF57514" s="104"/>
      <c r="AG57514" s="104"/>
      <c r="AK57514" s="104"/>
      <c r="AL57514" s="104"/>
      <c r="AO57514" s="104"/>
      <c r="AP57514" s="104"/>
    </row>
    <row r="57515" spans="21:42" ht="15" customHeight="1" x14ac:dyDescent="0.25">
      <c r="U57515" s="104"/>
      <c r="AB57515" s="104"/>
      <c r="AC57515" s="104"/>
      <c r="AF57515" s="104"/>
      <c r="AG57515" s="104"/>
      <c r="AK57515" s="104"/>
      <c r="AL57515" s="104"/>
      <c r="AO57515" s="104"/>
      <c r="AP57515" s="104"/>
    </row>
    <row r="57516" spans="21:42" ht="15" customHeight="1" x14ac:dyDescent="0.25">
      <c r="U57516" s="104"/>
      <c r="AB57516" s="104"/>
      <c r="AC57516" s="104"/>
      <c r="AF57516" s="104"/>
      <c r="AG57516" s="104"/>
      <c r="AK57516" s="104"/>
      <c r="AL57516" s="104"/>
      <c r="AO57516" s="104"/>
      <c r="AP57516" s="104"/>
    </row>
    <row r="57517" spans="21:42" ht="15" customHeight="1" x14ac:dyDescent="0.25">
      <c r="U57517" s="104"/>
      <c r="AB57517" s="104"/>
      <c r="AC57517" s="104"/>
      <c r="AF57517" s="104"/>
      <c r="AG57517" s="104"/>
      <c r="AK57517" s="104"/>
      <c r="AL57517" s="104"/>
      <c r="AO57517" s="104"/>
      <c r="AP57517" s="104"/>
    </row>
    <row r="57518" spans="21:42" ht="15" customHeight="1" x14ac:dyDescent="0.25">
      <c r="U57518" s="104"/>
      <c r="AB57518" s="104"/>
      <c r="AC57518" s="104"/>
      <c r="AF57518" s="104"/>
      <c r="AG57518" s="104"/>
      <c r="AK57518" s="104"/>
      <c r="AL57518" s="104"/>
      <c r="AO57518" s="104"/>
      <c r="AP57518" s="104"/>
    </row>
    <row r="57519" spans="21:42" ht="15" customHeight="1" x14ac:dyDescent="0.25">
      <c r="U57519" s="104"/>
      <c r="AB57519" s="104"/>
      <c r="AC57519" s="104"/>
      <c r="AF57519" s="104"/>
      <c r="AG57519" s="104"/>
      <c r="AK57519" s="104"/>
      <c r="AL57519" s="104"/>
      <c r="AO57519" s="104"/>
      <c r="AP57519" s="104"/>
    </row>
    <row r="57520" spans="21:42" ht="15" customHeight="1" x14ac:dyDescent="0.25">
      <c r="U57520" s="104"/>
      <c r="AB57520" s="104"/>
      <c r="AC57520" s="104"/>
      <c r="AF57520" s="104"/>
      <c r="AG57520" s="104"/>
      <c r="AK57520" s="104"/>
      <c r="AL57520" s="104"/>
      <c r="AO57520" s="104"/>
      <c r="AP57520" s="104"/>
    </row>
    <row r="57521" spans="21:42" ht="15" customHeight="1" x14ac:dyDescent="0.25">
      <c r="U57521" s="104"/>
      <c r="AB57521" s="104"/>
      <c r="AC57521" s="104"/>
      <c r="AF57521" s="104"/>
      <c r="AG57521" s="104"/>
      <c r="AK57521" s="104"/>
      <c r="AL57521" s="104"/>
      <c r="AO57521" s="104"/>
      <c r="AP57521" s="104"/>
    </row>
    <row r="57522" spans="21:42" ht="15" customHeight="1" x14ac:dyDescent="0.25">
      <c r="U57522" s="104"/>
      <c r="AB57522" s="104"/>
      <c r="AC57522" s="104"/>
      <c r="AF57522" s="104"/>
      <c r="AG57522" s="104"/>
      <c r="AK57522" s="104"/>
      <c r="AL57522" s="104"/>
      <c r="AO57522" s="104"/>
      <c r="AP57522" s="104"/>
    </row>
    <row r="57523" spans="21:42" ht="15" customHeight="1" x14ac:dyDescent="0.25">
      <c r="U57523" s="104"/>
      <c r="AB57523" s="104"/>
      <c r="AC57523" s="104"/>
      <c r="AF57523" s="104"/>
      <c r="AG57523" s="104"/>
      <c r="AK57523" s="104"/>
      <c r="AL57523" s="104"/>
      <c r="AO57523" s="104"/>
      <c r="AP57523" s="104"/>
    </row>
    <row r="57524" spans="21:42" ht="15" customHeight="1" x14ac:dyDescent="0.25">
      <c r="U57524" s="104"/>
      <c r="AB57524" s="104"/>
      <c r="AC57524" s="104"/>
      <c r="AF57524" s="104"/>
      <c r="AG57524" s="104"/>
      <c r="AK57524" s="104"/>
      <c r="AL57524" s="104"/>
      <c r="AO57524" s="104"/>
      <c r="AP57524" s="104"/>
    </row>
    <row r="57525" spans="21:42" ht="15" customHeight="1" x14ac:dyDescent="0.25">
      <c r="U57525" s="104"/>
      <c r="AB57525" s="104"/>
      <c r="AC57525" s="104"/>
      <c r="AF57525" s="104"/>
      <c r="AG57525" s="104"/>
      <c r="AK57525" s="104"/>
      <c r="AL57525" s="104"/>
      <c r="AO57525" s="104"/>
      <c r="AP57525" s="104"/>
    </row>
    <row r="57526" spans="21:42" ht="15" customHeight="1" x14ac:dyDescent="0.25">
      <c r="U57526" s="104"/>
      <c r="AB57526" s="104"/>
      <c r="AC57526" s="104"/>
      <c r="AF57526" s="104"/>
      <c r="AG57526" s="104"/>
      <c r="AK57526" s="104"/>
      <c r="AL57526" s="104"/>
      <c r="AO57526" s="104"/>
      <c r="AP57526" s="104"/>
    </row>
    <row r="57527" spans="21:42" ht="15" customHeight="1" x14ac:dyDescent="0.25">
      <c r="U57527" s="104"/>
      <c r="AB57527" s="104"/>
      <c r="AC57527" s="104"/>
      <c r="AF57527" s="104"/>
      <c r="AG57527" s="104"/>
      <c r="AK57527" s="104"/>
      <c r="AL57527" s="104"/>
      <c r="AO57527" s="104"/>
      <c r="AP57527" s="104"/>
    </row>
    <row r="57528" spans="21:42" ht="15" customHeight="1" x14ac:dyDescent="0.25">
      <c r="U57528" s="104"/>
      <c r="AB57528" s="104"/>
      <c r="AC57528" s="104"/>
      <c r="AF57528" s="104"/>
      <c r="AG57528" s="104"/>
      <c r="AK57528" s="104"/>
      <c r="AL57528" s="104"/>
      <c r="AO57528" s="104"/>
      <c r="AP57528" s="104"/>
    </row>
    <row r="57529" spans="21:42" ht="15" customHeight="1" x14ac:dyDescent="0.25">
      <c r="U57529" s="104"/>
      <c r="AB57529" s="104"/>
      <c r="AC57529" s="104"/>
      <c r="AF57529" s="104"/>
      <c r="AG57529" s="104"/>
      <c r="AK57529" s="104"/>
      <c r="AL57529" s="104"/>
      <c r="AO57529" s="104"/>
      <c r="AP57529" s="104"/>
    </row>
    <row r="57530" spans="21:42" ht="15" customHeight="1" x14ac:dyDescent="0.25">
      <c r="U57530" s="104"/>
      <c r="AB57530" s="104"/>
      <c r="AC57530" s="104"/>
      <c r="AF57530" s="104"/>
      <c r="AG57530" s="104"/>
      <c r="AK57530" s="104"/>
      <c r="AL57530" s="104"/>
      <c r="AO57530" s="104"/>
      <c r="AP57530" s="104"/>
    </row>
    <row r="57531" spans="21:42" ht="15" customHeight="1" x14ac:dyDescent="0.25">
      <c r="U57531" s="104"/>
      <c r="AB57531" s="104"/>
      <c r="AC57531" s="104"/>
      <c r="AF57531" s="104"/>
      <c r="AG57531" s="104"/>
      <c r="AK57531" s="104"/>
      <c r="AL57531" s="104"/>
      <c r="AO57531" s="104"/>
      <c r="AP57531" s="104"/>
    </row>
    <row r="57532" spans="21:42" ht="15" customHeight="1" x14ac:dyDescent="0.25">
      <c r="U57532" s="104"/>
      <c r="AB57532" s="104"/>
      <c r="AC57532" s="104"/>
      <c r="AF57532" s="104"/>
      <c r="AG57532" s="104"/>
      <c r="AK57532" s="104"/>
      <c r="AL57532" s="104"/>
      <c r="AO57532" s="104"/>
      <c r="AP57532" s="104"/>
    </row>
    <row r="57533" spans="21:42" ht="15" customHeight="1" x14ac:dyDescent="0.25">
      <c r="U57533" s="104"/>
      <c r="AB57533" s="104"/>
      <c r="AC57533" s="104"/>
      <c r="AF57533" s="104"/>
      <c r="AG57533" s="104"/>
      <c r="AK57533" s="104"/>
      <c r="AL57533" s="104"/>
      <c r="AO57533" s="104"/>
      <c r="AP57533" s="104"/>
    </row>
    <row r="57534" spans="21:42" ht="15" customHeight="1" x14ac:dyDescent="0.25">
      <c r="U57534" s="104"/>
      <c r="AB57534" s="104"/>
      <c r="AC57534" s="104"/>
      <c r="AF57534" s="104"/>
      <c r="AG57534" s="104"/>
      <c r="AK57534" s="104"/>
      <c r="AL57534" s="104"/>
      <c r="AO57534" s="104"/>
      <c r="AP57534" s="104"/>
    </row>
    <row r="57535" spans="21:42" ht="15" customHeight="1" x14ac:dyDescent="0.25">
      <c r="U57535" s="104"/>
      <c r="AB57535" s="104"/>
      <c r="AC57535" s="104"/>
      <c r="AF57535" s="104"/>
      <c r="AG57535" s="104"/>
      <c r="AK57535" s="104"/>
      <c r="AL57535" s="104"/>
      <c r="AO57535" s="104"/>
      <c r="AP57535" s="104"/>
    </row>
    <row r="57536" spans="21:42" ht="15" customHeight="1" x14ac:dyDescent="0.25">
      <c r="U57536" s="104"/>
      <c r="AB57536" s="104"/>
      <c r="AC57536" s="104"/>
      <c r="AF57536" s="104"/>
      <c r="AG57536" s="104"/>
      <c r="AK57536" s="104"/>
      <c r="AL57536" s="104"/>
      <c r="AO57536" s="104"/>
      <c r="AP57536" s="104"/>
    </row>
    <row r="57537" spans="21:42" ht="15" customHeight="1" x14ac:dyDescent="0.25">
      <c r="U57537" s="104"/>
      <c r="AB57537" s="104"/>
      <c r="AC57537" s="104"/>
      <c r="AF57537" s="104"/>
      <c r="AG57537" s="104"/>
      <c r="AK57537" s="104"/>
      <c r="AL57537" s="104"/>
      <c r="AO57537" s="104"/>
      <c r="AP57537" s="104"/>
    </row>
    <row r="57538" spans="21:42" ht="15" customHeight="1" x14ac:dyDescent="0.25">
      <c r="U57538" s="104"/>
      <c r="AB57538" s="104"/>
      <c r="AC57538" s="104"/>
      <c r="AF57538" s="104"/>
      <c r="AG57538" s="104"/>
      <c r="AK57538" s="104"/>
      <c r="AL57538" s="104"/>
      <c r="AO57538" s="104"/>
      <c r="AP57538" s="104"/>
    </row>
    <row r="57539" spans="21:42" ht="15" customHeight="1" x14ac:dyDescent="0.25">
      <c r="U57539" s="104"/>
      <c r="AB57539" s="104"/>
      <c r="AC57539" s="104"/>
      <c r="AF57539" s="104"/>
      <c r="AG57539" s="104"/>
      <c r="AK57539" s="104"/>
      <c r="AL57539" s="104"/>
      <c r="AO57539" s="104"/>
      <c r="AP57539" s="104"/>
    </row>
    <row r="57540" spans="21:42" ht="15" customHeight="1" x14ac:dyDescent="0.25">
      <c r="U57540" s="104"/>
      <c r="AB57540" s="104"/>
      <c r="AC57540" s="104"/>
      <c r="AF57540" s="104"/>
      <c r="AG57540" s="104"/>
      <c r="AK57540" s="104"/>
      <c r="AL57540" s="104"/>
      <c r="AO57540" s="104"/>
      <c r="AP57540" s="104"/>
    </row>
    <row r="57541" spans="21:42" ht="15" customHeight="1" x14ac:dyDescent="0.25">
      <c r="U57541" s="104"/>
      <c r="AB57541" s="104"/>
      <c r="AC57541" s="104"/>
      <c r="AF57541" s="104"/>
      <c r="AG57541" s="104"/>
      <c r="AK57541" s="104"/>
      <c r="AL57541" s="104"/>
      <c r="AO57541" s="104"/>
      <c r="AP57541" s="104"/>
    </row>
    <row r="57542" spans="21:42" ht="15" customHeight="1" x14ac:dyDescent="0.25">
      <c r="U57542" s="104"/>
      <c r="AB57542" s="104"/>
      <c r="AC57542" s="104"/>
      <c r="AF57542" s="104"/>
      <c r="AG57542" s="104"/>
      <c r="AK57542" s="104"/>
      <c r="AL57542" s="104"/>
      <c r="AO57542" s="104"/>
      <c r="AP57542" s="104"/>
    </row>
    <row r="57543" spans="21:42" ht="15" customHeight="1" x14ac:dyDescent="0.25">
      <c r="U57543" s="104"/>
      <c r="AB57543" s="104"/>
      <c r="AC57543" s="104"/>
      <c r="AF57543" s="104"/>
      <c r="AG57543" s="104"/>
      <c r="AK57543" s="104"/>
      <c r="AL57543" s="104"/>
      <c r="AO57543" s="104"/>
      <c r="AP57543" s="104"/>
    </row>
    <row r="57544" spans="21:42" ht="15" customHeight="1" x14ac:dyDescent="0.25">
      <c r="U57544" s="104"/>
      <c r="AB57544" s="104"/>
      <c r="AC57544" s="104"/>
      <c r="AF57544" s="104"/>
      <c r="AG57544" s="104"/>
      <c r="AK57544" s="104"/>
      <c r="AL57544" s="104"/>
      <c r="AO57544" s="104"/>
      <c r="AP57544" s="104"/>
    </row>
    <row r="57545" spans="21:42" ht="15" customHeight="1" x14ac:dyDescent="0.25">
      <c r="U57545" s="104"/>
      <c r="AB57545" s="104"/>
      <c r="AC57545" s="104"/>
      <c r="AF57545" s="104"/>
      <c r="AG57545" s="104"/>
      <c r="AK57545" s="104"/>
      <c r="AL57545" s="104"/>
      <c r="AO57545" s="104"/>
      <c r="AP57545" s="104"/>
    </row>
    <row r="57546" spans="21:42" ht="15" customHeight="1" x14ac:dyDescent="0.25">
      <c r="U57546" s="104"/>
      <c r="AB57546" s="104"/>
      <c r="AC57546" s="104"/>
      <c r="AF57546" s="104"/>
      <c r="AG57546" s="104"/>
      <c r="AK57546" s="104"/>
      <c r="AL57546" s="104"/>
      <c r="AO57546" s="104"/>
      <c r="AP57546" s="104"/>
    </row>
    <row r="57547" spans="21:42" ht="15" customHeight="1" x14ac:dyDescent="0.25">
      <c r="U57547" s="104"/>
      <c r="AB57547" s="104"/>
      <c r="AC57547" s="104"/>
      <c r="AF57547" s="104"/>
      <c r="AG57547" s="104"/>
      <c r="AK57547" s="104"/>
      <c r="AL57547" s="104"/>
      <c r="AO57547" s="104"/>
      <c r="AP57547" s="104"/>
    </row>
    <row r="57548" spans="21:42" ht="15" customHeight="1" x14ac:dyDescent="0.25">
      <c r="U57548" s="104"/>
      <c r="AB57548" s="104"/>
      <c r="AC57548" s="104"/>
      <c r="AF57548" s="104"/>
      <c r="AG57548" s="104"/>
      <c r="AK57548" s="104"/>
      <c r="AL57548" s="104"/>
      <c r="AO57548" s="104"/>
      <c r="AP57548" s="104"/>
    </row>
    <row r="57549" spans="21:42" ht="15" customHeight="1" x14ac:dyDescent="0.25">
      <c r="U57549" s="104"/>
      <c r="AB57549" s="104"/>
      <c r="AC57549" s="104"/>
      <c r="AF57549" s="104"/>
      <c r="AG57549" s="104"/>
      <c r="AK57549" s="104"/>
      <c r="AL57549" s="104"/>
      <c r="AO57549" s="104"/>
      <c r="AP57549" s="104"/>
    </row>
    <row r="57550" spans="21:42" ht="15" customHeight="1" x14ac:dyDescent="0.25">
      <c r="U57550" s="104"/>
      <c r="AB57550" s="104"/>
      <c r="AC57550" s="104"/>
      <c r="AF57550" s="104"/>
      <c r="AG57550" s="104"/>
      <c r="AK57550" s="104"/>
      <c r="AL57550" s="104"/>
      <c r="AO57550" s="104"/>
      <c r="AP57550" s="104"/>
    </row>
    <row r="57551" spans="21:42" ht="15" customHeight="1" x14ac:dyDescent="0.25">
      <c r="U57551" s="104"/>
      <c r="AB57551" s="104"/>
      <c r="AC57551" s="104"/>
      <c r="AF57551" s="104"/>
      <c r="AG57551" s="104"/>
      <c r="AK57551" s="104"/>
      <c r="AL57551" s="104"/>
      <c r="AO57551" s="104"/>
      <c r="AP57551" s="104"/>
    </row>
    <row r="57552" spans="21:42" ht="15" customHeight="1" x14ac:dyDescent="0.25">
      <c r="U57552" s="104"/>
      <c r="AB57552" s="104"/>
      <c r="AC57552" s="104"/>
      <c r="AF57552" s="104"/>
      <c r="AG57552" s="104"/>
      <c r="AK57552" s="104"/>
      <c r="AL57552" s="104"/>
      <c r="AO57552" s="104"/>
      <c r="AP57552" s="104"/>
    </row>
    <row r="57553" spans="21:42" ht="15" customHeight="1" x14ac:dyDescent="0.25">
      <c r="U57553" s="104"/>
      <c r="AB57553" s="104"/>
      <c r="AC57553" s="104"/>
      <c r="AF57553" s="104"/>
      <c r="AG57553" s="104"/>
      <c r="AK57553" s="104"/>
      <c r="AL57553" s="104"/>
      <c r="AO57553" s="104"/>
      <c r="AP57553" s="104"/>
    </row>
    <row r="57554" spans="21:42" ht="15" customHeight="1" x14ac:dyDescent="0.25">
      <c r="U57554" s="104"/>
      <c r="AB57554" s="104"/>
      <c r="AC57554" s="104"/>
      <c r="AF57554" s="104"/>
      <c r="AG57554" s="104"/>
      <c r="AK57554" s="104"/>
      <c r="AL57554" s="104"/>
      <c r="AO57554" s="104"/>
      <c r="AP57554" s="104"/>
    </row>
    <row r="57555" spans="21:42" ht="15" customHeight="1" x14ac:dyDescent="0.25">
      <c r="U57555" s="104"/>
      <c r="AB57555" s="104"/>
      <c r="AC57555" s="104"/>
      <c r="AF57555" s="104"/>
      <c r="AG57555" s="104"/>
      <c r="AK57555" s="104"/>
      <c r="AL57555" s="104"/>
      <c r="AO57555" s="104"/>
      <c r="AP57555" s="104"/>
    </row>
    <row r="57556" spans="21:42" ht="15" customHeight="1" x14ac:dyDescent="0.25">
      <c r="U57556" s="104"/>
      <c r="AB57556" s="104"/>
      <c r="AC57556" s="104"/>
      <c r="AF57556" s="104"/>
      <c r="AG57556" s="104"/>
      <c r="AK57556" s="104"/>
      <c r="AL57556" s="104"/>
      <c r="AO57556" s="104"/>
      <c r="AP57556" s="104"/>
    </row>
    <row r="57557" spans="21:42" ht="15" customHeight="1" x14ac:dyDescent="0.25">
      <c r="U57557" s="104"/>
      <c r="AB57557" s="104"/>
      <c r="AC57557" s="104"/>
      <c r="AF57557" s="104"/>
      <c r="AG57557" s="104"/>
      <c r="AK57557" s="104"/>
      <c r="AL57557" s="104"/>
      <c r="AO57557" s="104"/>
      <c r="AP57557" s="104"/>
    </row>
    <row r="57558" spans="21:42" ht="15" customHeight="1" x14ac:dyDescent="0.25">
      <c r="U57558" s="104"/>
      <c r="AB57558" s="104"/>
      <c r="AC57558" s="104"/>
      <c r="AF57558" s="104"/>
      <c r="AG57558" s="104"/>
      <c r="AK57558" s="104"/>
      <c r="AL57558" s="104"/>
      <c r="AO57558" s="104"/>
      <c r="AP57558" s="104"/>
    </row>
    <row r="57559" spans="21:42" ht="15" customHeight="1" x14ac:dyDescent="0.25">
      <c r="U57559" s="104"/>
      <c r="AB57559" s="104"/>
      <c r="AC57559" s="104"/>
      <c r="AF57559" s="104"/>
      <c r="AG57559" s="104"/>
      <c r="AK57559" s="104"/>
      <c r="AL57559" s="104"/>
      <c r="AO57559" s="104"/>
      <c r="AP57559" s="104"/>
    </row>
    <row r="57560" spans="21:42" ht="15" customHeight="1" x14ac:dyDescent="0.25">
      <c r="U57560" s="104"/>
      <c r="AB57560" s="104"/>
      <c r="AC57560" s="104"/>
      <c r="AF57560" s="104"/>
      <c r="AG57560" s="104"/>
      <c r="AK57560" s="104"/>
      <c r="AL57560" s="104"/>
      <c r="AO57560" s="104"/>
      <c r="AP57560" s="104"/>
    </row>
    <row r="57561" spans="21:42" ht="15" customHeight="1" x14ac:dyDescent="0.25">
      <c r="U57561" s="104"/>
      <c r="AB57561" s="104"/>
      <c r="AC57561" s="104"/>
      <c r="AF57561" s="104"/>
      <c r="AG57561" s="104"/>
      <c r="AK57561" s="104"/>
      <c r="AL57561" s="104"/>
      <c r="AO57561" s="104"/>
      <c r="AP57561" s="104"/>
    </row>
    <row r="57562" spans="21:42" ht="15" customHeight="1" x14ac:dyDescent="0.25">
      <c r="U57562" s="104"/>
      <c r="AB57562" s="104"/>
      <c r="AC57562" s="104"/>
      <c r="AF57562" s="104"/>
      <c r="AG57562" s="104"/>
      <c r="AK57562" s="104"/>
      <c r="AL57562" s="104"/>
      <c r="AO57562" s="104"/>
      <c r="AP57562" s="104"/>
    </row>
    <row r="57563" spans="21:42" ht="15" customHeight="1" x14ac:dyDescent="0.25">
      <c r="U57563" s="104"/>
      <c r="AB57563" s="104"/>
      <c r="AC57563" s="104"/>
      <c r="AF57563" s="104"/>
      <c r="AG57563" s="104"/>
      <c r="AK57563" s="104"/>
      <c r="AL57563" s="104"/>
      <c r="AO57563" s="104"/>
      <c r="AP57563" s="104"/>
    </row>
    <row r="57564" spans="21:42" ht="15" customHeight="1" x14ac:dyDescent="0.25">
      <c r="U57564" s="104"/>
      <c r="AB57564" s="104"/>
      <c r="AC57564" s="104"/>
      <c r="AF57564" s="104"/>
      <c r="AG57564" s="104"/>
      <c r="AK57564" s="104"/>
      <c r="AL57564" s="104"/>
      <c r="AO57564" s="104"/>
      <c r="AP57564" s="104"/>
    </row>
    <row r="57565" spans="21:42" ht="15" customHeight="1" x14ac:dyDescent="0.25">
      <c r="U57565" s="104"/>
      <c r="AB57565" s="104"/>
      <c r="AC57565" s="104"/>
      <c r="AF57565" s="104"/>
      <c r="AG57565" s="104"/>
      <c r="AK57565" s="104"/>
      <c r="AL57565" s="104"/>
      <c r="AO57565" s="104"/>
      <c r="AP57565" s="104"/>
    </row>
    <row r="57566" spans="21:42" ht="15" customHeight="1" x14ac:dyDescent="0.25">
      <c r="U57566" s="104"/>
      <c r="AB57566" s="104"/>
      <c r="AC57566" s="104"/>
      <c r="AF57566" s="104"/>
      <c r="AG57566" s="104"/>
      <c r="AK57566" s="104"/>
      <c r="AL57566" s="104"/>
      <c r="AO57566" s="104"/>
      <c r="AP57566" s="104"/>
    </row>
    <row r="57567" spans="21:42" ht="15" customHeight="1" x14ac:dyDescent="0.25">
      <c r="U57567" s="104"/>
      <c r="AB57567" s="104"/>
      <c r="AC57567" s="104"/>
      <c r="AF57567" s="104"/>
      <c r="AG57567" s="104"/>
      <c r="AK57567" s="104"/>
      <c r="AL57567" s="104"/>
      <c r="AO57567" s="104"/>
      <c r="AP57567" s="104"/>
    </row>
    <row r="57568" spans="21:42" ht="15" customHeight="1" x14ac:dyDescent="0.25">
      <c r="U57568" s="104"/>
      <c r="AB57568" s="104"/>
      <c r="AC57568" s="104"/>
      <c r="AF57568" s="104"/>
      <c r="AG57568" s="104"/>
      <c r="AK57568" s="104"/>
      <c r="AL57568" s="104"/>
      <c r="AO57568" s="104"/>
      <c r="AP57568" s="104"/>
    </row>
    <row r="57569" spans="21:42" ht="15" customHeight="1" x14ac:dyDescent="0.25">
      <c r="U57569" s="104"/>
      <c r="AB57569" s="104"/>
      <c r="AC57569" s="104"/>
      <c r="AF57569" s="104"/>
      <c r="AG57569" s="104"/>
      <c r="AK57569" s="104"/>
      <c r="AL57569" s="104"/>
      <c r="AO57569" s="104"/>
      <c r="AP57569" s="104"/>
    </row>
    <row r="57570" spans="21:42" ht="15" customHeight="1" x14ac:dyDescent="0.25">
      <c r="U57570" s="104"/>
      <c r="AB57570" s="104"/>
      <c r="AC57570" s="104"/>
      <c r="AF57570" s="104"/>
      <c r="AG57570" s="104"/>
      <c r="AK57570" s="104"/>
      <c r="AL57570" s="104"/>
      <c r="AO57570" s="104"/>
      <c r="AP57570" s="104"/>
    </row>
    <row r="57571" spans="21:42" ht="15" customHeight="1" x14ac:dyDescent="0.25">
      <c r="U57571" s="104"/>
      <c r="AB57571" s="104"/>
      <c r="AC57571" s="104"/>
      <c r="AF57571" s="104"/>
      <c r="AG57571" s="104"/>
      <c r="AK57571" s="104"/>
      <c r="AL57571" s="104"/>
      <c r="AO57571" s="104"/>
      <c r="AP57571" s="104"/>
    </row>
    <row r="57572" spans="21:42" ht="15" customHeight="1" x14ac:dyDescent="0.25">
      <c r="U57572" s="104"/>
      <c r="AB57572" s="104"/>
      <c r="AC57572" s="104"/>
      <c r="AF57572" s="104"/>
      <c r="AG57572" s="104"/>
      <c r="AK57572" s="104"/>
      <c r="AL57572" s="104"/>
      <c r="AO57572" s="104"/>
      <c r="AP57572" s="104"/>
    </row>
    <row r="57573" spans="21:42" ht="15" customHeight="1" x14ac:dyDescent="0.25">
      <c r="U57573" s="104"/>
      <c r="AB57573" s="104"/>
      <c r="AC57573" s="104"/>
      <c r="AF57573" s="104"/>
      <c r="AG57573" s="104"/>
      <c r="AK57573" s="104"/>
      <c r="AL57573" s="104"/>
      <c r="AO57573" s="104"/>
      <c r="AP57573" s="104"/>
    </row>
    <row r="57574" spans="21:42" ht="15" customHeight="1" x14ac:dyDescent="0.25">
      <c r="U57574" s="104"/>
      <c r="AB57574" s="104"/>
      <c r="AC57574" s="104"/>
      <c r="AF57574" s="104"/>
      <c r="AG57574" s="104"/>
      <c r="AK57574" s="104"/>
      <c r="AL57574" s="104"/>
      <c r="AO57574" s="104"/>
      <c r="AP57574" s="104"/>
    </row>
    <row r="57575" spans="21:42" ht="15" customHeight="1" x14ac:dyDescent="0.25">
      <c r="U57575" s="104"/>
      <c r="AB57575" s="104"/>
      <c r="AC57575" s="104"/>
      <c r="AF57575" s="104"/>
      <c r="AG57575" s="104"/>
      <c r="AK57575" s="104"/>
      <c r="AL57575" s="104"/>
      <c r="AO57575" s="104"/>
      <c r="AP57575" s="104"/>
    </row>
    <row r="57576" spans="21:42" ht="15" customHeight="1" x14ac:dyDescent="0.25">
      <c r="U57576" s="104"/>
      <c r="AB57576" s="104"/>
      <c r="AC57576" s="104"/>
      <c r="AF57576" s="104"/>
      <c r="AG57576" s="104"/>
      <c r="AK57576" s="104"/>
      <c r="AL57576" s="104"/>
      <c r="AO57576" s="104"/>
      <c r="AP57576" s="104"/>
    </row>
    <row r="57577" spans="21:42" ht="15" customHeight="1" x14ac:dyDescent="0.25">
      <c r="U57577" s="104"/>
      <c r="AB57577" s="104"/>
      <c r="AC57577" s="104"/>
      <c r="AF57577" s="104"/>
      <c r="AG57577" s="104"/>
      <c r="AK57577" s="104"/>
      <c r="AL57577" s="104"/>
      <c r="AO57577" s="104"/>
      <c r="AP57577" s="104"/>
    </row>
    <row r="57578" spans="21:42" ht="15" customHeight="1" x14ac:dyDescent="0.25">
      <c r="U57578" s="104"/>
      <c r="AB57578" s="104"/>
      <c r="AC57578" s="104"/>
      <c r="AF57578" s="104"/>
      <c r="AG57578" s="104"/>
      <c r="AK57578" s="104"/>
      <c r="AL57578" s="104"/>
      <c r="AO57578" s="104"/>
      <c r="AP57578" s="104"/>
    </row>
    <row r="57579" spans="21:42" ht="15" customHeight="1" x14ac:dyDescent="0.25">
      <c r="U57579" s="104"/>
      <c r="AB57579" s="104"/>
      <c r="AC57579" s="104"/>
      <c r="AF57579" s="104"/>
      <c r="AG57579" s="104"/>
      <c r="AK57579" s="104"/>
      <c r="AL57579" s="104"/>
      <c r="AO57579" s="104"/>
      <c r="AP57579" s="104"/>
    </row>
    <row r="57580" spans="21:42" ht="15" customHeight="1" x14ac:dyDescent="0.25">
      <c r="U57580" s="104"/>
      <c r="AB57580" s="104"/>
      <c r="AC57580" s="104"/>
      <c r="AF57580" s="104"/>
      <c r="AG57580" s="104"/>
      <c r="AK57580" s="104"/>
      <c r="AL57580" s="104"/>
      <c r="AO57580" s="104"/>
      <c r="AP57580" s="104"/>
    </row>
    <row r="57581" spans="21:42" ht="15" customHeight="1" x14ac:dyDescent="0.25">
      <c r="U57581" s="104"/>
      <c r="AB57581" s="104"/>
      <c r="AC57581" s="104"/>
      <c r="AF57581" s="104"/>
      <c r="AG57581" s="104"/>
      <c r="AK57581" s="104"/>
      <c r="AL57581" s="104"/>
      <c r="AO57581" s="104"/>
      <c r="AP57581" s="104"/>
    </row>
    <row r="57582" spans="21:42" ht="15" customHeight="1" x14ac:dyDescent="0.25">
      <c r="U57582" s="104"/>
      <c r="AB57582" s="104"/>
      <c r="AC57582" s="104"/>
      <c r="AF57582" s="104"/>
      <c r="AG57582" s="104"/>
      <c r="AK57582" s="104"/>
      <c r="AL57582" s="104"/>
      <c r="AO57582" s="104"/>
      <c r="AP57582" s="104"/>
    </row>
    <row r="57583" spans="21:42" ht="15" customHeight="1" x14ac:dyDescent="0.25">
      <c r="U57583" s="104"/>
      <c r="AB57583" s="104"/>
      <c r="AC57583" s="104"/>
      <c r="AF57583" s="104"/>
      <c r="AG57583" s="104"/>
      <c r="AK57583" s="104"/>
      <c r="AL57583" s="104"/>
      <c r="AO57583" s="104"/>
      <c r="AP57583" s="104"/>
    </row>
    <row r="57584" spans="21:42" ht="15" customHeight="1" x14ac:dyDescent="0.25">
      <c r="U57584" s="104"/>
      <c r="AB57584" s="104"/>
      <c r="AC57584" s="104"/>
      <c r="AF57584" s="104"/>
      <c r="AG57584" s="104"/>
      <c r="AK57584" s="104"/>
      <c r="AL57584" s="104"/>
      <c r="AO57584" s="104"/>
      <c r="AP57584" s="104"/>
    </row>
    <row r="57585" spans="21:42" ht="15" customHeight="1" x14ac:dyDescent="0.25">
      <c r="U57585" s="104"/>
      <c r="AB57585" s="104"/>
      <c r="AC57585" s="104"/>
      <c r="AF57585" s="104"/>
      <c r="AG57585" s="104"/>
      <c r="AK57585" s="104"/>
      <c r="AL57585" s="104"/>
      <c r="AO57585" s="104"/>
      <c r="AP57585" s="104"/>
    </row>
    <row r="57586" spans="21:42" ht="15" customHeight="1" x14ac:dyDescent="0.25">
      <c r="U57586" s="104"/>
      <c r="AB57586" s="104"/>
      <c r="AC57586" s="104"/>
      <c r="AF57586" s="104"/>
      <c r="AG57586" s="104"/>
      <c r="AK57586" s="104"/>
      <c r="AL57586" s="104"/>
      <c r="AO57586" s="104"/>
      <c r="AP57586" s="104"/>
    </row>
    <row r="57587" spans="21:42" ht="15" customHeight="1" x14ac:dyDescent="0.25">
      <c r="U57587" s="104"/>
      <c r="AB57587" s="104"/>
      <c r="AC57587" s="104"/>
      <c r="AF57587" s="104"/>
      <c r="AG57587" s="104"/>
      <c r="AK57587" s="104"/>
      <c r="AL57587" s="104"/>
      <c r="AO57587" s="104"/>
      <c r="AP57587" s="104"/>
    </row>
    <row r="57588" spans="21:42" ht="15" customHeight="1" x14ac:dyDescent="0.25">
      <c r="U57588" s="104"/>
      <c r="AB57588" s="104"/>
      <c r="AC57588" s="104"/>
      <c r="AF57588" s="104"/>
      <c r="AG57588" s="104"/>
      <c r="AK57588" s="104"/>
      <c r="AL57588" s="104"/>
      <c r="AO57588" s="104"/>
      <c r="AP57588" s="104"/>
    </row>
    <row r="57589" spans="21:42" ht="15" customHeight="1" x14ac:dyDescent="0.25">
      <c r="U57589" s="104"/>
      <c r="AB57589" s="104"/>
      <c r="AC57589" s="104"/>
      <c r="AF57589" s="104"/>
      <c r="AG57589" s="104"/>
      <c r="AK57589" s="104"/>
      <c r="AL57589" s="104"/>
      <c r="AO57589" s="104"/>
      <c r="AP57589" s="104"/>
    </row>
    <row r="57590" spans="21:42" ht="15" customHeight="1" x14ac:dyDescent="0.25">
      <c r="U57590" s="104"/>
      <c r="AB57590" s="104"/>
      <c r="AC57590" s="104"/>
      <c r="AF57590" s="104"/>
      <c r="AG57590" s="104"/>
      <c r="AK57590" s="104"/>
      <c r="AL57590" s="104"/>
      <c r="AO57590" s="104"/>
      <c r="AP57590" s="104"/>
    </row>
    <row r="57591" spans="21:42" ht="15" customHeight="1" x14ac:dyDescent="0.25">
      <c r="U57591" s="104"/>
      <c r="AB57591" s="104"/>
      <c r="AC57591" s="104"/>
      <c r="AF57591" s="104"/>
      <c r="AG57591" s="104"/>
      <c r="AK57591" s="104"/>
      <c r="AL57591" s="104"/>
      <c r="AO57591" s="104"/>
      <c r="AP57591" s="104"/>
    </row>
    <row r="57592" spans="21:42" ht="15" customHeight="1" x14ac:dyDescent="0.25">
      <c r="U57592" s="104"/>
      <c r="AB57592" s="104"/>
      <c r="AC57592" s="104"/>
      <c r="AF57592" s="104"/>
      <c r="AG57592" s="104"/>
      <c r="AK57592" s="104"/>
      <c r="AL57592" s="104"/>
      <c r="AO57592" s="104"/>
      <c r="AP57592" s="104"/>
    </row>
    <row r="57593" spans="21:42" ht="15" customHeight="1" x14ac:dyDescent="0.25">
      <c r="U57593" s="104"/>
      <c r="AB57593" s="104"/>
      <c r="AC57593" s="104"/>
      <c r="AF57593" s="104"/>
      <c r="AG57593" s="104"/>
      <c r="AK57593" s="104"/>
      <c r="AL57593" s="104"/>
      <c r="AO57593" s="104"/>
      <c r="AP57593" s="104"/>
    </row>
    <row r="57594" spans="21:42" ht="15" customHeight="1" x14ac:dyDescent="0.25">
      <c r="U57594" s="104"/>
      <c r="AB57594" s="104"/>
      <c r="AC57594" s="104"/>
      <c r="AF57594" s="104"/>
      <c r="AG57594" s="104"/>
      <c r="AK57594" s="104"/>
      <c r="AL57594" s="104"/>
      <c r="AO57594" s="104"/>
      <c r="AP57594" s="104"/>
    </row>
    <row r="57595" spans="21:42" ht="15" customHeight="1" x14ac:dyDescent="0.25">
      <c r="U57595" s="104"/>
      <c r="AB57595" s="104"/>
      <c r="AC57595" s="104"/>
      <c r="AF57595" s="104"/>
      <c r="AG57595" s="104"/>
      <c r="AK57595" s="104"/>
      <c r="AL57595" s="104"/>
      <c r="AO57595" s="104"/>
      <c r="AP57595" s="104"/>
    </row>
    <row r="57596" spans="21:42" ht="15" customHeight="1" x14ac:dyDescent="0.25">
      <c r="U57596" s="104"/>
      <c r="AB57596" s="104"/>
      <c r="AC57596" s="104"/>
      <c r="AF57596" s="104"/>
      <c r="AG57596" s="104"/>
      <c r="AK57596" s="104"/>
      <c r="AL57596" s="104"/>
      <c r="AO57596" s="104"/>
      <c r="AP57596" s="104"/>
    </row>
    <row r="57597" spans="21:42" ht="15" customHeight="1" x14ac:dyDescent="0.25">
      <c r="U57597" s="104"/>
      <c r="AB57597" s="104"/>
      <c r="AC57597" s="104"/>
      <c r="AF57597" s="104"/>
      <c r="AG57597" s="104"/>
      <c r="AK57597" s="104"/>
      <c r="AL57597" s="104"/>
      <c r="AO57597" s="104"/>
      <c r="AP57597" s="104"/>
    </row>
    <row r="57598" spans="21:42" ht="15" customHeight="1" x14ac:dyDescent="0.25">
      <c r="U57598" s="104"/>
      <c r="AB57598" s="104"/>
      <c r="AC57598" s="104"/>
      <c r="AF57598" s="104"/>
      <c r="AG57598" s="104"/>
      <c r="AK57598" s="104"/>
      <c r="AL57598" s="104"/>
      <c r="AO57598" s="104"/>
      <c r="AP57598" s="104"/>
    </row>
    <row r="57599" spans="21:42" ht="15" customHeight="1" x14ac:dyDescent="0.25">
      <c r="U57599" s="104"/>
      <c r="AB57599" s="104"/>
      <c r="AC57599" s="104"/>
      <c r="AF57599" s="104"/>
      <c r="AG57599" s="104"/>
      <c r="AK57599" s="104"/>
      <c r="AL57599" s="104"/>
      <c r="AO57599" s="104"/>
      <c r="AP57599" s="104"/>
    </row>
    <row r="57600" spans="21:42" ht="15" customHeight="1" x14ac:dyDescent="0.25">
      <c r="U57600" s="104"/>
      <c r="AB57600" s="104"/>
      <c r="AC57600" s="104"/>
      <c r="AF57600" s="104"/>
      <c r="AG57600" s="104"/>
      <c r="AK57600" s="104"/>
      <c r="AL57600" s="104"/>
      <c r="AO57600" s="104"/>
      <c r="AP57600" s="104"/>
    </row>
    <row r="57601" spans="21:42" ht="15" customHeight="1" x14ac:dyDescent="0.25">
      <c r="U57601" s="104"/>
      <c r="AB57601" s="104"/>
      <c r="AC57601" s="104"/>
      <c r="AF57601" s="104"/>
      <c r="AG57601" s="104"/>
      <c r="AK57601" s="104"/>
      <c r="AL57601" s="104"/>
      <c r="AO57601" s="104"/>
      <c r="AP57601" s="104"/>
    </row>
    <row r="57602" spans="21:42" ht="15" customHeight="1" x14ac:dyDescent="0.25">
      <c r="U57602" s="104"/>
      <c r="AB57602" s="104"/>
      <c r="AC57602" s="104"/>
      <c r="AF57602" s="104"/>
      <c r="AG57602" s="104"/>
      <c r="AK57602" s="104"/>
      <c r="AL57602" s="104"/>
      <c r="AO57602" s="104"/>
      <c r="AP57602" s="104"/>
    </row>
    <row r="57603" spans="21:42" ht="15" customHeight="1" x14ac:dyDescent="0.25">
      <c r="U57603" s="104"/>
      <c r="AB57603" s="104"/>
      <c r="AC57603" s="104"/>
      <c r="AF57603" s="104"/>
      <c r="AG57603" s="104"/>
      <c r="AK57603" s="104"/>
      <c r="AL57603" s="104"/>
      <c r="AO57603" s="104"/>
      <c r="AP57603" s="104"/>
    </row>
    <row r="57604" spans="21:42" ht="15" customHeight="1" x14ac:dyDescent="0.25">
      <c r="U57604" s="104"/>
      <c r="AB57604" s="104"/>
      <c r="AC57604" s="104"/>
      <c r="AF57604" s="104"/>
      <c r="AG57604" s="104"/>
      <c r="AK57604" s="104"/>
      <c r="AL57604" s="104"/>
      <c r="AO57604" s="104"/>
      <c r="AP57604" s="104"/>
    </row>
    <row r="57605" spans="21:42" ht="15" customHeight="1" x14ac:dyDescent="0.25">
      <c r="U57605" s="104"/>
      <c r="AB57605" s="104"/>
      <c r="AC57605" s="104"/>
      <c r="AF57605" s="104"/>
      <c r="AG57605" s="104"/>
      <c r="AK57605" s="104"/>
      <c r="AL57605" s="104"/>
      <c r="AO57605" s="104"/>
      <c r="AP57605" s="104"/>
    </row>
    <row r="57606" spans="21:42" ht="15" customHeight="1" x14ac:dyDescent="0.25">
      <c r="U57606" s="104"/>
      <c r="AB57606" s="104"/>
      <c r="AC57606" s="104"/>
      <c r="AF57606" s="104"/>
      <c r="AG57606" s="104"/>
      <c r="AK57606" s="104"/>
      <c r="AL57606" s="104"/>
      <c r="AO57606" s="104"/>
      <c r="AP57606" s="104"/>
    </row>
    <row r="57607" spans="21:42" ht="15" customHeight="1" x14ac:dyDescent="0.25">
      <c r="U57607" s="104"/>
      <c r="AB57607" s="104"/>
      <c r="AC57607" s="104"/>
      <c r="AF57607" s="104"/>
      <c r="AG57607" s="104"/>
      <c r="AK57607" s="104"/>
      <c r="AL57607" s="104"/>
      <c r="AO57607" s="104"/>
      <c r="AP57607" s="104"/>
    </row>
    <row r="57608" spans="21:42" ht="15" customHeight="1" x14ac:dyDescent="0.25">
      <c r="U57608" s="104"/>
      <c r="AB57608" s="104"/>
      <c r="AC57608" s="104"/>
      <c r="AF57608" s="104"/>
      <c r="AG57608" s="104"/>
      <c r="AK57608" s="104"/>
      <c r="AL57608" s="104"/>
      <c r="AO57608" s="104"/>
      <c r="AP57608" s="104"/>
    </row>
    <row r="57609" spans="21:42" ht="15" customHeight="1" x14ac:dyDescent="0.25">
      <c r="U57609" s="104"/>
      <c r="AB57609" s="104"/>
      <c r="AC57609" s="104"/>
      <c r="AF57609" s="104"/>
      <c r="AG57609" s="104"/>
      <c r="AK57609" s="104"/>
      <c r="AL57609" s="104"/>
      <c r="AO57609" s="104"/>
      <c r="AP57609" s="104"/>
    </row>
    <row r="57610" spans="21:42" ht="15" customHeight="1" x14ac:dyDescent="0.25">
      <c r="U57610" s="104"/>
      <c r="AB57610" s="104"/>
      <c r="AC57610" s="104"/>
      <c r="AF57610" s="104"/>
      <c r="AG57610" s="104"/>
      <c r="AK57610" s="104"/>
      <c r="AL57610" s="104"/>
      <c r="AO57610" s="104"/>
      <c r="AP57610" s="104"/>
    </row>
    <row r="57611" spans="21:42" ht="15" customHeight="1" x14ac:dyDescent="0.25">
      <c r="U57611" s="104"/>
      <c r="AB57611" s="104"/>
      <c r="AC57611" s="104"/>
      <c r="AF57611" s="104"/>
      <c r="AG57611" s="104"/>
      <c r="AK57611" s="104"/>
      <c r="AL57611" s="104"/>
      <c r="AO57611" s="104"/>
      <c r="AP57611" s="104"/>
    </row>
    <row r="57612" spans="21:42" ht="15" customHeight="1" x14ac:dyDescent="0.25">
      <c r="U57612" s="104"/>
      <c r="AB57612" s="104"/>
      <c r="AC57612" s="104"/>
      <c r="AF57612" s="104"/>
      <c r="AG57612" s="104"/>
      <c r="AK57612" s="104"/>
      <c r="AL57612" s="104"/>
      <c r="AO57612" s="104"/>
      <c r="AP57612" s="104"/>
    </row>
    <row r="57613" spans="21:42" ht="15" customHeight="1" x14ac:dyDescent="0.25">
      <c r="U57613" s="104"/>
      <c r="AB57613" s="104"/>
      <c r="AC57613" s="104"/>
      <c r="AF57613" s="104"/>
      <c r="AG57613" s="104"/>
      <c r="AK57613" s="104"/>
      <c r="AL57613" s="104"/>
      <c r="AO57613" s="104"/>
      <c r="AP57613" s="104"/>
    </row>
    <row r="57614" spans="21:42" ht="15" customHeight="1" x14ac:dyDescent="0.25">
      <c r="U57614" s="104"/>
      <c r="AB57614" s="104"/>
      <c r="AC57614" s="104"/>
      <c r="AF57614" s="104"/>
      <c r="AG57614" s="104"/>
      <c r="AK57614" s="104"/>
      <c r="AL57614" s="104"/>
      <c r="AO57614" s="104"/>
      <c r="AP57614" s="104"/>
    </row>
    <row r="57615" spans="21:42" ht="15" customHeight="1" x14ac:dyDescent="0.25">
      <c r="U57615" s="104"/>
      <c r="AB57615" s="104"/>
      <c r="AC57615" s="104"/>
      <c r="AF57615" s="104"/>
      <c r="AG57615" s="104"/>
      <c r="AK57615" s="104"/>
      <c r="AL57615" s="104"/>
      <c r="AO57615" s="104"/>
      <c r="AP57615" s="104"/>
    </row>
    <row r="57616" spans="21:42" ht="15" customHeight="1" x14ac:dyDescent="0.25">
      <c r="U57616" s="104"/>
      <c r="AB57616" s="104"/>
      <c r="AC57616" s="104"/>
      <c r="AF57616" s="104"/>
      <c r="AG57616" s="104"/>
      <c r="AK57616" s="104"/>
      <c r="AL57616" s="104"/>
      <c r="AO57616" s="104"/>
      <c r="AP57616" s="104"/>
    </row>
    <row r="57617" spans="21:42" ht="15" customHeight="1" x14ac:dyDescent="0.25">
      <c r="U57617" s="104"/>
      <c r="AB57617" s="104"/>
      <c r="AC57617" s="104"/>
      <c r="AF57617" s="104"/>
      <c r="AG57617" s="104"/>
      <c r="AK57617" s="104"/>
      <c r="AL57617" s="104"/>
      <c r="AO57617" s="104"/>
      <c r="AP57617" s="104"/>
    </row>
    <row r="57618" spans="21:42" ht="15" customHeight="1" x14ac:dyDescent="0.25">
      <c r="U57618" s="104"/>
      <c r="AB57618" s="104"/>
      <c r="AC57618" s="104"/>
      <c r="AF57618" s="104"/>
      <c r="AG57618" s="104"/>
      <c r="AK57618" s="104"/>
      <c r="AL57618" s="104"/>
      <c r="AO57618" s="104"/>
      <c r="AP57618" s="104"/>
    </row>
    <row r="57619" spans="21:42" ht="15" customHeight="1" x14ac:dyDescent="0.25">
      <c r="U57619" s="104"/>
      <c r="AB57619" s="104"/>
      <c r="AC57619" s="104"/>
      <c r="AF57619" s="104"/>
      <c r="AG57619" s="104"/>
      <c r="AK57619" s="104"/>
      <c r="AL57619" s="104"/>
      <c r="AO57619" s="104"/>
      <c r="AP57619" s="104"/>
    </row>
    <row r="57620" spans="21:42" ht="15" customHeight="1" x14ac:dyDescent="0.25">
      <c r="U57620" s="104"/>
      <c r="AB57620" s="104"/>
      <c r="AC57620" s="104"/>
      <c r="AF57620" s="104"/>
      <c r="AG57620" s="104"/>
      <c r="AK57620" s="104"/>
      <c r="AL57620" s="104"/>
      <c r="AO57620" s="104"/>
      <c r="AP57620" s="104"/>
    </row>
    <row r="57621" spans="21:42" ht="15" customHeight="1" x14ac:dyDescent="0.25">
      <c r="U57621" s="104"/>
      <c r="AB57621" s="104"/>
      <c r="AC57621" s="104"/>
      <c r="AF57621" s="104"/>
      <c r="AG57621" s="104"/>
      <c r="AK57621" s="104"/>
      <c r="AL57621" s="104"/>
      <c r="AO57621" s="104"/>
      <c r="AP57621" s="104"/>
    </row>
    <row r="57622" spans="21:42" ht="15" customHeight="1" x14ac:dyDescent="0.25">
      <c r="U57622" s="104"/>
      <c r="AB57622" s="104"/>
      <c r="AC57622" s="104"/>
      <c r="AF57622" s="104"/>
      <c r="AG57622" s="104"/>
      <c r="AK57622" s="104"/>
      <c r="AL57622" s="104"/>
      <c r="AO57622" s="104"/>
      <c r="AP57622" s="104"/>
    </row>
    <row r="57623" spans="21:42" ht="15" customHeight="1" x14ac:dyDescent="0.25">
      <c r="U57623" s="104"/>
      <c r="AB57623" s="104"/>
      <c r="AC57623" s="104"/>
      <c r="AF57623" s="104"/>
      <c r="AG57623" s="104"/>
      <c r="AK57623" s="104"/>
      <c r="AL57623" s="104"/>
      <c r="AO57623" s="104"/>
      <c r="AP57623" s="104"/>
    </row>
    <row r="57624" spans="21:42" ht="15" customHeight="1" x14ac:dyDescent="0.25">
      <c r="U57624" s="104"/>
      <c r="AB57624" s="104"/>
      <c r="AC57624" s="104"/>
      <c r="AF57624" s="104"/>
      <c r="AG57624" s="104"/>
      <c r="AK57624" s="104"/>
      <c r="AL57624" s="104"/>
      <c r="AO57624" s="104"/>
      <c r="AP57624" s="104"/>
    </row>
    <row r="57625" spans="21:42" ht="15" customHeight="1" x14ac:dyDescent="0.25">
      <c r="U57625" s="104"/>
      <c r="AB57625" s="104"/>
      <c r="AC57625" s="104"/>
      <c r="AF57625" s="104"/>
      <c r="AG57625" s="104"/>
      <c r="AK57625" s="104"/>
      <c r="AL57625" s="104"/>
      <c r="AO57625" s="104"/>
      <c r="AP57625" s="104"/>
    </row>
    <row r="57626" spans="21:42" ht="15" customHeight="1" x14ac:dyDescent="0.25">
      <c r="U57626" s="104"/>
      <c r="AB57626" s="104"/>
      <c r="AC57626" s="104"/>
      <c r="AF57626" s="104"/>
      <c r="AG57626" s="104"/>
      <c r="AK57626" s="104"/>
      <c r="AL57626" s="104"/>
      <c r="AO57626" s="104"/>
      <c r="AP57626" s="104"/>
    </row>
    <row r="57627" spans="21:42" ht="15" customHeight="1" x14ac:dyDescent="0.25">
      <c r="U57627" s="104"/>
      <c r="AB57627" s="104"/>
      <c r="AC57627" s="104"/>
      <c r="AF57627" s="104"/>
      <c r="AG57627" s="104"/>
      <c r="AK57627" s="104"/>
      <c r="AL57627" s="104"/>
      <c r="AO57627" s="104"/>
      <c r="AP57627" s="104"/>
    </row>
    <row r="57628" spans="21:42" ht="15" customHeight="1" x14ac:dyDescent="0.25">
      <c r="U57628" s="104"/>
      <c r="AB57628" s="104"/>
      <c r="AC57628" s="104"/>
      <c r="AF57628" s="104"/>
      <c r="AG57628" s="104"/>
      <c r="AK57628" s="104"/>
      <c r="AL57628" s="104"/>
      <c r="AO57628" s="104"/>
      <c r="AP57628" s="104"/>
    </row>
    <row r="57629" spans="21:42" ht="15" customHeight="1" x14ac:dyDescent="0.25">
      <c r="U57629" s="104"/>
      <c r="AB57629" s="104"/>
      <c r="AC57629" s="104"/>
      <c r="AF57629" s="104"/>
      <c r="AG57629" s="104"/>
      <c r="AK57629" s="104"/>
      <c r="AL57629" s="104"/>
      <c r="AO57629" s="104"/>
      <c r="AP57629" s="104"/>
    </row>
    <row r="57630" spans="21:42" ht="15" customHeight="1" x14ac:dyDescent="0.25">
      <c r="U57630" s="104"/>
      <c r="AB57630" s="104"/>
      <c r="AC57630" s="104"/>
      <c r="AF57630" s="104"/>
      <c r="AG57630" s="104"/>
      <c r="AK57630" s="104"/>
      <c r="AL57630" s="104"/>
      <c r="AO57630" s="104"/>
      <c r="AP57630" s="104"/>
    </row>
    <row r="57631" spans="21:42" ht="15" customHeight="1" x14ac:dyDescent="0.25">
      <c r="U57631" s="104"/>
      <c r="AB57631" s="104"/>
      <c r="AC57631" s="104"/>
      <c r="AF57631" s="104"/>
      <c r="AG57631" s="104"/>
      <c r="AK57631" s="104"/>
      <c r="AL57631" s="104"/>
      <c r="AO57631" s="104"/>
      <c r="AP57631" s="104"/>
    </row>
    <row r="57632" spans="21:42" ht="15" customHeight="1" x14ac:dyDescent="0.25">
      <c r="U57632" s="104"/>
      <c r="AB57632" s="104"/>
      <c r="AC57632" s="104"/>
      <c r="AF57632" s="104"/>
      <c r="AG57632" s="104"/>
      <c r="AK57632" s="104"/>
      <c r="AL57632" s="104"/>
      <c r="AO57632" s="104"/>
      <c r="AP57632" s="104"/>
    </row>
    <row r="57633" spans="21:42" ht="15" customHeight="1" x14ac:dyDescent="0.25">
      <c r="U57633" s="104"/>
      <c r="AB57633" s="104"/>
      <c r="AC57633" s="104"/>
      <c r="AF57633" s="104"/>
      <c r="AG57633" s="104"/>
      <c r="AK57633" s="104"/>
      <c r="AL57633" s="104"/>
      <c r="AO57633" s="104"/>
      <c r="AP57633" s="104"/>
    </row>
    <row r="57634" spans="21:42" ht="15" customHeight="1" x14ac:dyDescent="0.25">
      <c r="U57634" s="104"/>
      <c r="AB57634" s="104"/>
      <c r="AC57634" s="104"/>
      <c r="AF57634" s="104"/>
      <c r="AG57634" s="104"/>
      <c r="AK57634" s="104"/>
      <c r="AL57634" s="104"/>
      <c r="AO57634" s="104"/>
      <c r="AP57634" s="104"/>
    </row>
    <row r="57635" spans="21:42" ht="15" customHeight="1" x14ac:dyDescent="0.25">
      <c r="U57635" s="104"/>
      <c r="AB57635" s="104"/>
      <c r="AC57635" s="104"/>
      <c r="AF57635" s="104"/>
      <c r="AG57635" s="104"/>
      <c r="AK57635" s="104"/>
      <c r="AL57635" s="104"/>
      <c r="AO57635" s="104"/>
      <c r="AP57635" s="104"/>
    </row>
    <row r="57636" spans="21:42" ht="15" customHeight="1" x14ac:dyDescent="0.25">
      <c r="U57636" s="104"/>
      <c r="AB57636" s="104"/>
      <c r="AC57636" s="104"/>
      <c r="AF57636" s="104"/>
      <c r="AG57636" s="104"/>
      <c r="AK57636" s="104"/>
      <c r="AL57636" s="104"/>
      <c r="AO57636" s="104"/>
      <c r="AP57636" s="104"/>
    </row>
    <row r="57637" spans="21:42" ht="15" customHeight="1" x14ac:dyDescent="0.25">
      <c r="U57637" s="104"/>
      <c r="AB57637" s="104"/>
      <c r="AC57637" s="104"/>
      <c r="AF57637" s="104"/>
      <c r="AG57637" s="104"/>
      <c r="AK57637" s="104"/>
      <c r="AL57637" s="104"/>
      <c r="AO57637" s="104"/>
      <c r="AP57637" s="104"/>
    </row>
    <row r="57638" spans="21:42" ht="15" customHeight="1" x14ac:dyDescent="0.25">
      <c r="U57638" s="104"/>
      <c r="AB57638" s="104"/>
      <c r="AC57638" s="104"/>
      <c r="AF57638" s="104"/>
      <c r="AG57638" s="104"/>
      <c r="AK57638" s="104"/>
      <c r="AL57638" s="104"/>
      <c r="AO57638" s="104"/>
      <c r="AP57638" s="104"/>
    </row>
    <row r="57639" spans="21:42" ht="15" customHeight="1" x14ac:dyDescent="0.25">
      <c r="U57639" s="104"/>
      <c r="AB57639" s="104"/>
      <c r="AC57639" s="104"/>
      <c r="AF57639" s="104"/>
      <c r="AG57639" s="104"/>
      <c r="AK57639" s="104"/>
      <c r="AL57639" s="104"/>
      <c r="AO57639" s="104"/>
      <c r="AP57639" s="104"/>
    </row>
    <row r="57640" spans="21:42" ht="15" customHeight="1" x14ac:dyDescent="0.25">
      <c r="U57640" s="104"/>
      <c r="AB57640" s="104"/>
      <c r="AC57640" s="104"/>
      <c r="AF57640" s="104"/>
      <c r="AG57640" s="104"/>
      <c r="AK57640" s="104"/>
      <c r="AL57640" s="104"/>
      <c r="AO57640" s="104"/>
      <c r="AP57640" s="104"/>
    </row>
    <row r="57641" spans="21:42" ht="15" customHeight="1" x14ac:dyDescent="0.25">
      <c r="U57641" s="104"/>
      <c r="AB57641" s="104"/>
      <c r="AC57641" s="104"/>
      <c r="AF57641" s="104"/>
      <c r="AG57641" s="104"/>
      <c r="AK57641" s="104"/>
      <c r="AL57641" s="104"/>
      <c r="AO57641" s="104"/>
      <c r="AP57641" s="104"/>
    </row>
    <row r="57642" spans="21:42" ht="15" customHeight="1" x14ac:dyDescent="0.25">
      <c r="U57642" s="104"/>
      <c r="AB57642" s="104"/>
      <c r="AC57642" s="104"/>
      <c r="AF57642" s="104"/>
      <c r="AG57642" s="104"/>
      <c r="AK57642" s="104"/>
      <c r="AL57642" s="104"/>
      <c r="AO57642" s="104"/>
      <c r="AP57642" s="104"/>
    </row>
    <row r="57643" spans="21:42" ht="15" customHeight="1" x14ac:dyDescent="0.25">
      <c r="U57643" s="104"/>
      <c r="AB57643" s="104"/>
      <c r="AC57643" s="104"/>
      <c r="AF57643" s="104"/>
      <c r="AG57643" s="104"/>
      <c r="AK57643" s="104"/>
      <c r="AL57643" s="104"/>
      <c r="AO57643" s="104"/>
      <c r="AP57643" s="104"/>
    </row>
    <row r="57644" spans="21:42" ht="15" customHeight="1" x14ac:dyDescent="0.25">
      <c r="U57644" s="104"/>
      <c r="AB57644" s="104"/>
      <c r="AC57644" s="104"/>
      <c r="AF57644" s="104"/>
      <c r="AG57644" s="104"/>
      <c r="AK57644" s="104"/>
      <c r="AL57644" s="104"/>
      <c r="AO57644" s="104"/>
      <c r="AP57644" s="104"/>
    </row>
    <row r="57645" spans="21:42" ht="15" customHeight="1" x14ac:dyDescent="0.25">
      <c r="U57645" s="104"/>
      <c r="AB57645" s="104"/>
      <c r="AC57645" s="104"/>
      <c r="AF57645" s="104"/>
      <c r="AG57645" s="104"/>
      <c r="AK57645" s="104"/>
      <c r="AL57645" s="104"/>
      <c r="AO57645" s="104"/>
      <c r="AP57645" s="104"/>
    </row>
    <row r="57646" spans="21:42" ht="15" customHeight="1" x14ac:dyDescent="0.25">
      <c r="U57646" s="104"/>
      <c r="AB57646" s="104"/>
      <c r="AC57646" s="104"/>
      <c r="AF57646" s="104"/>
      <c r="AG57646" s="104"/>
      <c r="AK57646" s="104"/>
      <c r="AL57646" s="104"/>
      <c r="AO57646" s="104"/>
      <c r="AP57646" s="104"/>
    </row>
    <row r="57647" spans="21:42" ht="15" customHeight="1" x14ac:dyDescent="0.25">
      <c r="U57647" s="104"/>
      <c r="AB57647" s="104"/>
      <c r="AC57647" s="104"/>
      <c r="AF57647" s="104"/>
      <c r="AG57647" s="104"/>
      <c r="AK57647" s="104"/>
      <c r="AL57647" s="104"/>
      <c r="AO57647" s="104"/>
      <c r="AP57647" s="104"/>
    </row>
    <row r="57648" spans="21:42" ht="15" customHeight="1" x14ac:dyDescent="0.25">
      <c r="U57648" s="104"/>
      <c r="AB57648" s="104"/>
      <c r="AC57648" s="104"/>
      <c r="AF57648" s="104"/>
      <c r="AG57648" s="104"/>
      <c r="AK57648" s="104"/>
      <c r="AL57648" s="104"/>
      <c r="AO57648" s="104"/>
      <c r="AP57648" s="104"/>
    </row>
    <row r="57649" spans="21:42" ht="15" customHeight="1" x14ac:dyDescent="0.25">
      <c r="U57649" s="104"/>
      <c r="AB57649" s="104"/>
      <c r="AC57649" s="104"/>
      <c r="AF57649" s="104"/>
      <c r="AG57649" s="104"/>
      <c r="AK57649" s="104"/>
      <c r="AL57649" s="104"/>
      <c r="AO57649" s="104"/>
      <c r="AP57649" s="104"/>
    </row>
    <row r="57650" spans="21:42" ht="15" customHeight="1" x14ac:dyDescent="0.25">
      <c r="U57650" s="104"/>
      <c r="AB57650" s="104"/>
      <c r="AC57650" s="104"/>
      <c r="AF57650" s="104"/>
      <c r="AG57650" s="104"/>
      <c r="AK57650" s="104"/>
      <c r="AL57650" s="104"/>
      <c r="AO57650" s="104"/>
      <c r="AP57650" s="104"/>
    </row>
    <row r="57651" spans="21:42" ht="15" customHeight="1" x14ac:dyDescent="0.25">
      <c r="U57651" s="104"/>
      <c r="AB57651" s="104"/>
      <c r="AC57651" s="104"/>
      <c r="AF57651" s="104"/>
      <c r="AG57651" s="104"/>
      <c r="AK57651" s="104"/>
      <c r="AL57651" s="104"/>
      <c r="AO57651" s="104"/>
      <c r="AP57651" s="104"/>
    </row>
    <row r="57652" spans="21:42" ht="15" customHeight="1" x14ac:dyDescent="0.25">
      <c r="U57652" s="104"/>
      <c r="AB57652" s="104"/>
      <c r="AC57652" s="104"/>
      <c r="AF57652" s="104"/>
      <c r="AG57652" s="104"/>
      <c r="AK57652" s="104"/>
      <c r="AL57652" s="104"/>
      <c r="AO57652" s="104"/>
      <c r="AP57652" s="104"/>
    </row>
    <row r="57653" spans="21:42" ht="15" customHeight="1" x14ac:dyDescent="0.25">
      <c r="U57653" s="104"/>
      <c r="AB57653" s="104"/>
      <c r="AC57653" s="104"/>
      <c r="AF57653" s="104"/>
      <c r="AG57653" s="104"/>
      <c r="AK57653" s="104"/>
      <c r="AL57653" s="104"/>
      <c r="AO57653" s="104"/>
      <c r="AP57653" s="104"/>
    </row>
    <row r="57654" spans="21:42" ht="15" customHeight="1" x14ac:dyDescent="0.25">
      <c r="U57654" s="104"/>
      <c r="AB57654" s="104"/>
      <c r="AC57654" s="104"/>
      <c r="AF57654" s="104"/>
      <c r="AG57654" s="104"/>
      <c r="AK57654" s="104"/>
      <c r="AL57654" s="104"/>
      <c r="AO57654" s="104"/>
      <c r="AP57654" s="104"/>
    </row>
    <row r="57655" spans="21:42" ht="15" customHeight="1" x14ac:dyDescent="0.25">
      <c r="U57655" s="104"/>
      <c r="AB57655" s="104"/>
      <c r="AC57655" s="104"/>
      <c r="AF57655" s="104"/>
      <c r="AG57655" s="104"/>
      <c r="AK57655" s="104"/>
      <c r="AL57655" s="104"/>
      <c r="AO57655" s="104"/>
      <c r="AP57655" s="104"/>
    </row>
    <row r="57656" spans="21:42" ht="15" customHeight="1" x14ac:dyDescent="0.25">
      <c r="U57656" s="104"/>
      <c r="AB57656" s="104"/>
      <c r="AC57656" s="104"/>
      <c r="AF57656" s="104"/>
      <c r="AG57656" s="104"/>
      <c r="AK57656" s="104"/>
      <c r="AL57656" s="104"/>
      <c r="AO57656" s="104"/>
      <c r="AP57656" s="104"/>
    </row>
    <row r="57657" spans="21:42" ht="15" customHeight="1" x14ac:dyDescent="0.25">
      <c r="U57657" s="104"/>
      <c r="AB57657" s="104"/>
      <c r="AC57657" s="104"/>
      <c r="AF57657" s="104"/>
      <c r="AG57657" s="104"/>
      <c r="AK57657" s="104"/>
      <c r="AL57657" s="104"/>
      <c r="AO57657" s="104"/>
      <c r="AP57657" s="104"/>
    </row>
    <row r="57658" spans="21:42" ht="15" customHeight="1" x14ac:dyDescent="0.25">
      <c r="U57658" s="104"/>
      <c r="AB57658" s="104"/>
      <c r="AC57658" s="104"/>
      <c r="AF57658" s="104"/>
      <c r="AG57658" s="104"/>
      <c r="AK57658" s="104"/>
      <c r="AL57658" s="104"/>
      <c r="AO57658" s="104"/>
      <c r="AP57658" s="104"/>
    </row>
    <row r="57659" spans="21:42" ht="15" customHeight="1" x14ac:dyDescent="0.25">
      <c r="U57659" s="104"/>
      <c r="AB57659" s="104"/>
      <c r="AC57659" s="104"/>
      <c r="AF57659" s="104"/>
      <c r="AG57659" s="104"/>
      <c r="AK57659" s="104"/>
      <c r="AL57659" s="104"/>
      <c r="AO57659" s="104"/>
      <c r="AP57659" s="104"/>
    </row>
    <row r="57660" spans="21:42" ht="15" customHeight="1" x14ac:dyDescent="0.25">
      <c r="U57660" s="104"/>
      <c r="AB57660" s="104"/>
      <c r="AC57660" s="104"/>
      <c r="AF57660" s="104"/>
      <c r="AG57660" s="104"/>
      <c r="AK57660" s="104"/>
      <c r="AL57660" s="104"/>
      <c r="AO57660" s="104"/>
      <c r="AP57660" s="104"/>
    </row>
    <row r="57661" spans="21:42" ht="15" customHeight="1" x14ac:dyDescent="0.25">
      <c r="U57661" s="104"/>
      <c r="AB57661" s="104"/>
      <c r="AC57661" s="104"/>
      <c r="AF57661" s="104"/>
      <c r="AG57661" s="104"/>
      <c r="AK57661" s="104"/>
      <c r="AL57661" s="104"/>
      <c r="AO57661" s="104"/>
      <c r="AP57661" s="104"/>
    </row>
    <row r="57662" spans="21:42" ht="15" customHeight="1" x14ac:dyDescent="0.25">
      <c r="U57662" s="104"/>
      <c r="AB57662" s="104"/>
      <c r="AC57662" s="104"/>
      <c r="AF57662" s="104"/>
      <c r="AG57662" s="104"/>
      <c r="AK57662" s="104"/>
      <c r="AL57662" s="104"/>
      <c r="AO57662" s="104"/>
      <c r="AP57662" s="104"/>
    </row>
    <row r="57663" spans="21:42" ht="15" customHeight="1" x14ac:dyDescent="0.25">
      <c r="U57663" s="104"/>
      <c r="AB57663" s="104"/>
      <c r="AC57663" s="104"/>
      <c r="AF57663" s="104"/>
      <c r="AG57663" s="104"/>
      <c r="AK57663" s="104"/>
      <c r="AL57663" s="104"/>
      <c r="AO57663" s="104"/>
      <c r="AP57663" s="104"/>
    </row>
    <row r="57664" spans="21:42" ht="15" customHeight="1" x14ac:dyDescent="0.25">
      <c r="U57664" s="104"/>
      <c r="AB57664" s="104"/>
      <c r="AC57664" s="104"/>
      <c r="AF57664" s="104"/>
      <c r="AG57664" s="104"/>
      <c r="AK57664" s="104"/>
      <c r="AL57664" s="104"/>
      <c r="AO57664" s="104"/>
      <c r="AP57664" s="104"/>
    </row>
    <row r="57665" spans="21:42" ht="15" customHeight="1" x14ac:dyDescent="0.25">
      <c r="U57665" s="104"/>
      <c r="AB57665" s="104"/>
      <c r="AC57665" s="104"/>
      <c r="AF57665" s="104"/>
      <c r="AG57665" s="104"/>
      <c r="AK57665" s="104"/>
      <c r="AL57665" s="104"/>
      <c r="AO57665" s="104"/>
      <c r="AP57665" s="104"/>
    </row>
    <row r="57666" spans="21:42" ht="15" customHeight="1" x14ac:dyDescent="0.25">
      <c r="U57666" s="104"/>
      <c r="AB57666" s="104"/>
      <c r="AC57666" s="104"/>
      <c r="AF57666" s="104"/>
      <c r="AG57666" s="104"/>
      <c r="AK57666" s="104"/>
      <c r="AL57666" s="104"/>
      <c r="AO57666" s="104"/>
      <c r="AP57666" s="104"/>
    </row>
    <row r="57667" spans="21:42" ht="15" customHeight="1" x14ac:dyDescent="0.25">
      <c r="U57667" s="104"/>
      <c r="AB57667" s="104"/>
      <c r="AC57667" s="104"/>
      <c r="AF57667" s="104"/>
      <c r="AG57667" s="104"/>
      <c r="AK57667" s="104"/>
      <c r="AL57667" s="104"/>
      <c r="AO57667" s="104"/>
      <c r="AP57667" s="104"/>
    </row>
    <row r="57668" spans="21:42" ht="15" customHeight="1" x14ac:dyDescent="0.25">
      <c r="U57668" s="104"/>
      <c r="AB57668" s="104"/>
      <c r="AC57668" s="104"/>
      <c r="AF57668" s="104"/>
      <c r="AG57668" s="104"/>
      <c r="AK57668" s="104"/>
      <c r="AL57668" s="104"/>
      <c r="AO57668" s="104"/>
      <c r="AP57668" s="104"/>
    </row>
    <row r="57669" spans="21:42" ht="15" customHeight="1" x14ac:dyDescent="0.25">
      <c r="U57669" s="104"/>
      <c r="AB57669" s="104"/>
      <c r="AC57669" s="104"/>
      <c r="AF57669" s="104"/>
      <c r="AG57669" s="104"/>
      <c r="AK57669" s="104"/>
      <c r="AL57669" s="104"/>
      <c r="AO57669" s="104"/>
      <c r="AP57669" s="104"/>
    </row>
    <row r="57670" spans="21:42" ht="15" customHeight="1" x14ac:dyDescent="0.25">
      <c r="U57670" s="104"/>
      <c r="AB57670" s="104"/>
      <c r="AC57670" s="104"/>
      <c r="AF57670" s="104"/>
      <c r="AG57670" s="104"/>
      <c r="AK57670" s="104"/>
      <c r="AL57670" s="104"/>
      <c r="AO57670" s="104"/>
      <c r="AP57670" s="104"/>
    </row>
    <row r="57671" spans="21:42" ht="15" customHeight="1" x14ac:dyDescent="0.25">
      <c r="U57671" s="104"/>
      <c r="AB57671" s="104"/>
      <c r="AC57671" s="104"/>
      <c r="AF57671" s="104"/>
      <c r="AG57671" s="104"/>
      <c r="AK57671" s="104"/>
      <c r="AL57671" s="104"/>
      <c r="AO57671" s="104"/>
      <c r="AP57671" s="104"/>
    </row>
    <row r="57672" spans="21:42" ht="15" customHeight="1" x14ac:dyDescent="0.25">
      <c r="U57672" s="104"/>
      <c r="AB57672" s="104"/>
      <c r="AC57672" s="104"/>
      <c r="AF57672" s="104"/>
      <c r="AG57672" s="104"/>
      <c r="AK57672" s="104"/>
      <c r="AL57672" s="104"/>
      <c r="AO57672" s="104"/>
      <c r="AP57672" s="104"/>
    </row>
    <row r="57673" spans="21:42" ht="15" customHeight="1" x14ac:dyDescent="0.25">
      <c r="U57673" s="104"/>
      <c r="AB57673" s="104"/>
      <c r="AC57673" s="104"/>
      <c r="AF57673" s="104"/>
      <c r="AG57673" s="104"/>
      <c r="AK57673" s="104"/>
      <c r="AL57673" s="104"/>
      <c r="AO57673" s="104"/>
      <c r="AP57673" s="104"/>
    </row>
    <row r="57674" spans="21:42" ht="15" customHeight="1" x14ac:dyDescent="0.25">
      <c r="U57674" s="104"/>
      <c r="AB57674" s="104"/>
      <c r="AC57674" s="104"/>
      <c r="AF57674" s="104"/>
      <c r="AG57674" s="104"/>
      <c r="AK57674" s="104"/>
      <c r="AL57674" s="104"/>
      <c r="AO57674" s="104"/>
      <c r="AP57674" s="104"/>
    </row>
    <row r="57675" spans="21:42" ht="15" customHeight="1" x14ac:dyDescent="0.25">
      <c r="U57675" s="104"/>
      <c r="AB57675" s="104"/>
      <c r="AC57675" s="104"/>
      <c r="AF57675" s="104"/>
      <c r="AG57675" s="104"/>
      <c r="AK57675" s="104"/>
      <c r="AL57675" s="104"/>
      <c r="AO57675" s="104"/>
      <c r="AP57675" s="104"/>
    </row>
    <row r="57676" spans="21:42" ht="15" customHeight="1" x14ac:dyDescent="0.25">
      <c r="U57676" s="104"/>
      <c r="AB57676" s="104"/>
      <c r="AC57676" s="104"/>
      <c r="AF57676" s="104"/>
      <c r="AG57676" s="104"/>
      <c r="AK57676" s="104"/>
      <c r="AL57676" s="104"/>
      <c r="AO57676" s="104"/>
      <c r="AP57676" s="104"/>
    </row>
    <row r="57677" spans="21:42" ht="15" customHeight="1" x14ac:dyDescent="0.25">
      <c r="U57677" s="104"/>
      <c r="AB57677" s="104"/>
      <c r="AC57677" s="104"/>
      <c r="AF57677" s="104"/>
      <c r="AG57677" s="104"/>
      <c r="AK57677" s="104"/>
      <c r="AL57677" s="104"/>
      <c r="AO57677" s="104"/>
      <c r="AP57677" s="104"/>
    </row>
    <row r="57678" spans="21:42" ht="15" customHeight="1" x14ac:dyDescent="0.25">
      <c r="U57678" s="104"/>
      <c r="AB57678" s="104"/>
      <c r="AC57678" s="104"/>
      <c r="AF57678" s="104"/>
      <c r="AG57678" s="104"/>
      <c r="AK57678" s="104"/>
      <c r="AL57678" s="104"/>
      <c r="AO57678" s="104"/>
      <c r="AP57678" s="104"/>
    </row>
    <row r="57679" spans="21:42" ht="15" customHeight="1" x14ac:dyDescent="0.25">
      <c r="U57679" s="104"/>
      <c r="AB57679" s="104"/>
      <c r="AC57679" s="104"/>
      <c r="AF57679" s="104"/>
      <c r="AG57679" s="104"/>
      <c r="AK57679" s="104"/>
      <c r="AL57679" s="104"/>
      <c r="AO57679" s="104"/>
      <c r="AP57679" s="104"/>
    </row>
    <row r="57680" spans="21:42" ht="15" customHeight="1" x14ac:dyDescent="0.25">
      <c r="U57680" s="104"/>
      <c r="AB57680" s="104"/>
      <c r="AC57680" s="104"/>
      <c r="AF57680" s="104"/>
      <c r="AG57680" s="104"/>
      <c r="AK57680" s="104"/>
      <c r="AL57680" s="104"/>
      <c r="AO57680" s="104"/>
      <c r="AP57680" s="104"/>
    </row>
    <row r="57681" spans="21:42" ht="15" customHeight="1" x14ac:dyDescent="0.25">
      <c r="U57681" s="104"/>
      <c r="AB57681" s="104"/>
      <c r="AC57681" s="104"/>
      <c r="AF57681" s="104"/>
      <c r="AG57681" s="104"/>
      <c r="AK57681" s="104"/>
      <c r="AL57681" s="104"/>
      <c r="AO57681" s="104"/>
      <c r="AP57681" s="104"/>
    </row>
    <row r="57682" spans="21:42" ht="15" customHeight="1" x14ac:dyDescent="0.25">
      <c r="U57682" s="104"/>
      <c r="AB57682" s="104"/>
      <c r="AC57682" s="104"/>
      <c r="AF57682" s="104"/>
      <c r="AG57682" s="104"/>
      <c r="AK57682" s="104"/>
      <c r="AL57682" s="104"/>
      <c r="AO57682" s="104"/>
      <c r="AP57682" s="104"/>
    </row>
    <row r="57683" spans="21:42" ht="15" customHeight="1" x14ac:dyDescent="0.25">
      <c r="U57683" s="104"/>
      <c r="AB57683" s="104"/>
      <c r="AC57683" s="104"/>
      <c r="AF57683" s="104"/>
      <c r="AG57683" s="104"/>
      <c r="AK57683" s="104"/>
      <c r="AL57683" s="104"/>
      <c r="AO57683" s="104"/>
      <c r="AP57683" s="104"/>
    </row>
    <row r="57684" spans="21:42" ht="15" customHeight="1" x14ac:dyDescent="0.25">
      <c r="U57684" s="104"/>
      <c r="AB57684" s="104"/>
      <c r="AC57684" s="104"/>
      <c r="AF57684" s="104"/>
      <c r="AG57684" s="104"/>
      <c r="AK57684" s="104"/>
      <c r="AL57684" s="104"/>
      <c r="AO57684" s="104"/>
      <c r="AP57684" s="104"/>
    </row>
    <row r="57685" spans="21:42" ht="15" customHeight="1" x14ac:dyDescent="0.25">
      <c r="U57685" s="104"/>
      <c r="AB57685" s="104"/>
      <c r="AC57685" s="104"/>
      <c r="AF57685" s="104"/>
      <c r="AG57685" s="104"/>
      <c r="AK57685" s="104"/>
      <c r="AL57685" s="104"/>
      <c r="AO57685" s="104"/>
      <c r="AP57685" s="104"/>
    </row>
    <row r="57686" spans="21:42" ht="15" customHeight="1" x14ac:dyDescent="0.25">
      <c r="U57686" s="104"/>
      <c r="AB57686" s="104"/>
      <c r="AC57686" s="104"/>
      <c r="AF57686" s="104"/>
      <c r="AG57686" s="104"/>
      <c r="AK57686" s="104"/>
      <c r="AL57686" s="104"/>
      <c r="AO57686" s="104"/>
      <c r="AP57686" s="104"/>
    </row>
    <row r="57687" spans="21:42" ht="15" customHeight="1" x14ac:dyDescent="0.25">
      <c r="U57687" s="104"/>
      <c r="AB57687" s="104"/>
      <c r="AC57687" s="104"/>
      <c r="AF57687" s="104"/>
      <c r="AG57687" s="104"/>
      <c r="AK57687" s="104"/>
      <c r="AL57687" s="104"/>
      <c r="AO57687" s="104"/>
      <c r="AP57687" s="104"/>
    </row>
    <row r="57688" spans="21:42" ht="15" customHeight="1" x14ac:dyDescent="0.25">
      <c r="U57688" s="104"/>
      <c r="AB57688" s="104"/>
      <c r="AC57688" s="104"/>
      <c r="AF57688" s="104"/>
      <c r="AG57688" s="104"/>
      <c r="AK57688" s="104"/>
      <c r="AL57688" s="104"/>
      <c r="AO57688" s="104"/>
      <c r="AP57688" s="104"/>
    </row>
    <row r="57689" spans="21:42" ht="15" customHeight="1" x14ac:dyDescent="0.25">
      <c r="U57689" s="104"/>
      <c r="AB57689" s="104"/>
      <c r="AC57689" s="104"/>
      <c r="AF57689" s="104"/>
      <c r="AG57689" s="104"/>
      <c r="AK57689" s="104"/>
      <c r="AL57689" s="104"/>
      <c r="AO57689" s="104"/>
      <c r="AP57689" s="104"/>
    </row>
    <row r="57690" spans="21:42" ht="15" customHeight="1" x14ac:dyDescent="0.25">
      <c r="U57690" s="104"/>
      <c r="AB57690" s="104"/>
      <c r="AC57690" s="104"/>
      <c r="AF57690" s="104"/>
      <c r="AG57690" s="104"/>
      <c r="AK57690" s="104"/>
      <c r="AL57690" s="104"/>
      <c r="AO57690" s="104"/>
      <c r="AP57690" s="104"/>
    </row>
    <row r="57691" spans="21:42" ht="15" customHeight="1" x14ac:dyDescent="0.25">
      <c r="U57691" s="104"/>
      <c r="AB57691" s="104"/>
      <c r="AC57691" s="104"/>
      <c r="AF57691" s="104"/>
      <c r="AG57691" s="104"/>
      <c r="AK57691" s="104"/>
      <c r="AL57691" s="104"/>
      <c r="AO57691" s="104"/>
      <c r="AP57691" s="104"/>
    </row>
    <row r="57692" spans="21:42" ht="15" customHeight="1" x14ac:dyDescent="0.25">
      <c r="U57692" s="104"/>
      <c r="AB57692" s="104"/>
      <c r="AC57692" s="104"/>
      <c r="AF57692" s="104"/>
      <c r="AG57692" s="104"/>
      <c r="AK57692" s="104"/>
      <c r="AL57692" s="104"/>
      <c r="AO57692" s="104"/>
      <c r="AP57692" s="104"/>
    </row>
    <row r="57693" spans="21:42" ht="15" customHeight="1" x14ac:dyDescent="0.25">
      <c r="U57693" s="104"/>
      <c r="AB57693" s="104"/>
      <c r="AC57693" s="104"/>
      <c r="AF57693" s="104"/>
      <c r="AG57693" s="104"/>
      <c r="AK57693" s="104"/>
      <c r="AL57693" s="104"/>
      <c r="AO57693" s="104"/>
      <c r="AP57693" s="104"/>
    </row>
    <row r="57694" spans="21:42" ht="15" customHeight="1" x14ac:dyDescent="0.25">
      <c r="U57694" s="104"/>
      <c r="AB57694" s="104"/>
      <c r="AC57694" s="104"/>
      <c r="AF57694" s="104"/>
      <c r="AG57694" s="104"/>
      <c r="AK57694" s="104"/>
      <c r="AL57694" s="104"/>
      <c r="AO57694" s="104"/>
      <c r="AP57694" s="104"/>
    </row>
    <row r="57695" spans="21:42" ht="15" customHeight="1" x14ac:dyDescent="0.25">
      <c r="U57695" s="104"/>
      <c r="AB57695" s="104"/>
      <c r="AC57695" s="104"/>
      <c r="AF57695" s="104"/>
      <c r="AG57695" s="104"/>
      <c r="AK57695" s="104"/>
      <c r="AL57695" s="104"/>
      <c r="AO57695" s="104"/>
      <c r="AP57695" s="104"/>
    </row>
    <row r="57696" spans="21:42" ht="15" customHeight="1" x14ac:dyDescent="0.25">
      <c r="U57696" s="104"/>
      <c r="AB57696" s="104"/>
      <c r="AC57696" s="104"/>
      <c r="AF57696" s="104"/>
      <c r="AG57696" s="104"/>
      <c r="AK57696" s="104"/>
      <c r="AL57696" s="104"/>
      <c r="AO57696" s="104"/>
      <c r="AP57696" s="104"/>
    </row>
    <row r="57697" spans="21:42" ht="15" customHeight="1" x14ac:dyDescent="0.25">
      <c r="U57697" s="104"/>
      <c r="AB57697" s="104"/>
      <c r="AC57697" s="104"/>
      <c r="AF57697" s="104"/>
      <c r="AG57697" s="104"/>
      <c r="AK57697" s="104"/>
      <c r="AL57697" s="104"/>
      <c r="AO57697" s="104"/>
      <c r="AP57697" s="104"/>
    </row>
    <row r="57698" spans="21:42" ht="15" customHeight="1" x14ac:dyDescent="0.25">
      <c r="U57698" s="104"/>
      <c r="AB57698" s="104"/>
      <c r="AC57698" s="104"/>
      <c r="AF57698" s="104"/>
      <c r="AG57698" s="104"/>
      <c r="AK57698" s="104"/>
      <c r="AL57698" s="104"/>
      <c r="AO57698" s="104"/>
      <c r="AP57698" s="104"/>
    </row>
    <row r="57699" spans="21:42" ht="15" customHeight="1" x14ac:dyDescent="0.25">
      <c r="U57699" s="104"/>
      <c r="AB57699" s="104"/>
      <c r="AC57699" s="104"/>
      <c r="AF57699" s="104"/>
      <c r="AG57699" s="104"/>
      <c r="AK57699" s="104"/>
      <c r="AL57699" s="104"/>
      <c r="AO57699" s="104"/>
      <c r="AP57699" s="104"/>
    </row>
    <row r="57700" spans="21:42" ht="15" customHeight="1" x14ac:dyDescent="0.25">
      <c r="U57700" s="104"/>
      <c r="AB57700" s="104"/>
      <c r="AC57700" s="104"/>
      <c r="AF57700" s="104"/>
      <c r="AG57700" s="104"/>
      <c r="AK57700" s="104"/>
      <c r="AL57700" s="104"/>
      <c r="AO57700" s="104"/>
      <c r="AP57700" s="104"/>
    </row>
    <row r="57701" spans="21:42" ht="15" customHeight="1" x14ac:dyDescent="0.25">
      <c r="U57701" s="104"/>
      <c r="AB57701" s="104"/>
      <c r="AC57701" s="104"/>
      <c r="AF57701" s="104"/>
      <c r="AG57701" s="104"/>
      <c r="AK57701" s="104"/>
      <c r="AL57701" s="104"/>
      <c r="AO57701" s="104"/>
      <c r="AP57701" s="104"/>
    </row>
    <row r="57702" spans="21:42" ht="15" customHeight="1" x14ac:dyDescent="0.25">
      <c r="U57702" s="104"/>
      <c r="AB57702" s="104"/>
      <c r="AC57702" s="104"/>
      <c r="AF57702" s="104"/>
      <c r="AG57702" s="104"/>
      <c r="AK57702" s="104"/>
      <c r="AL57702" s="104"/>
      <c r="AO57702" s="104"/>
      <c r="AP57702" s="104"/>
    </row>
    <row r="57703" spans="21:42" ht="15" customHeight="1" x14ac:dyDescent="0.25">
      <c r="U57703" s="104"/>
      <c r="AB57703" s="104"/>
      <c r="AC57703" s="104"/>
      <c r="AF57703" s="104"/>
      <c r="AG57703" s="104"/>
      <c r="AK57703" s="104"/>
      <c r="AL57703" s="104"/>
      <c r="AO57703" s="104"/>
      <c r="AP57703" s="104"/>
    </row>
    <row r="57704" spans="21:42" ht="15" customHeight="1" x14ac:dyDescent="0.25">
      <c r="U57704" s="104"/>
      <c r="AB57704" s="104"/>
      <c r="AC57704" s="104"/>
      <c r="AF57704" s="104"/>
      <c r="AG57704" s="104"/>
      <c r="AK57704" s="104"/>
      <c r="AL57704" s="104"/>
      <c r="AO57704" s="104"/>
      <c r="AP57704" s="104"/>
    </row>
    <row r="57705" spans="21:42" ht="15" customHeight="1" x14ac:dyDescent="0.25">
      <c r="U57705" s="104"/>
      <c r="AB57705" s="104"/>
      <c r="AC57705" s="104"/>
      <c r="AF57705" s="104"/>
      <c r="AG57705" s="104"/>
      <c r="AK57705" s="104"/>
      <c r="AL57705" s="104"/>
      <c r="AO57705" s="104"/>
      <c r="AP57705" s="104"/>
    </row>
    <row r="57706" spans="21:42" ht="15" customHeight="1" x14ac:dyDescent="0.25">
      <c r="U57706" s="104"/>
      <c r="AB57706" s="104"/>
      <c r="AC57706" s="104"/>
      <c r="AF57706" s="104"/>
      <c r="AG57706" s="104"/>
      <c r="AK57706" s="104"/>
      <c r="AL57706" s="104"/>
      <c r="AO57706" s="104"/>
      <c r="AP57706" s="104"/>
    </row>
    <row r="57707" spans="21:42" ht="15" customHeight="1" x14ac:dyDescent="0.25">
      <c r="U57707" s="104"/>
      <c r="AB57707" s="104"/>
      <c r="AC57707" s="104"/>
      <c r="AF57707" s="104"/>
      <c r="AG57707" s="104"/>
      <c r="AK57707" s="104"/>
      <c r="AL57707" s="104"/>
      <c r="AO57707" s="104"/>
      <c r="AP57707" s="104"/>
    </row>
    <row r="57708" spans="21:42" ht="15" customHeight="1" x14ac:dyDescent="0.25">
      <c r="U57708" s="104"/>
      <c r="AB57708" s="104"/>
      <c r="AC57708" s="104"/>
      <c r="AF57708" s="104"/>
      <c r="AG57708" s="104"/>
      <c r="AK57708" s="104"/>
      <c r="AL57708" s="104"/>
      <c r="AO57708" s="104"/>
      <c r="AP57708" s="104"/>
    </row>
    <row r="57709" spans="21:42" ht="15" customHeight="1" x14ac:dyDescent="0.25">
      <c r="U57709" s="104"/>
      <c r="AB57709" s="104"/>
      <c r="AC57709" s="104"/>
      <c r="AF57709" s="104"/>
      <c r="AG57709" s="104"/>
      <c r="AK57709" s="104"/>
      <c r="AL57709" s="104"/>
      <c r="AO57709" s="104"/>
      <c r="AP57709" s="104"/>
    </row>
    <row r="57710" spans="21:42" ht="15" customHeight="1" x14ac:dyDescent="0.25">
      <c r="U57710" s="104"/>
      <c r="AB57710" s="104"/>
      <c r="AC57710" s="104"/>
      <c r="AF57710" s="104"/>
      <c r="AG57710" s="104"/>
      <c r="AK57710" s="104"/>
      <c r="AL57710" s="104"/>
      <c r="AO57710" s="104"/>
      <c r="AP57710" s="104"/>
    </row>
    <row r="57711" spans="21:42" ht="15" customHeight="1" x14ac:dyDescent="0.25">
      <c r="U57711" s="104"/>
      <c r="AB57711" s="104"/>
      <c r="AC57711" s="104"/>
      <c r="AF57711" s="104"/>
      <c r="AG57711" s="104"/>
      <c r="AK57711" s="104"/>
      <c r="AL57711" s="104"/>
      <c r="AO57711" s="104"/>
      <c r="AP57711" s="104"/>
    </row>
    <row r="57712" spans="21:42" ht="15" customHeight="1" x14ac:dyDescent="0.25">
      <c r="U57712" s="104"/>
      <c r="AB57712" s="104"/>
      <c r="AC57712" s="104"/>
      <c r="AF57712" s="104"/>
      <c r="AG57712" s="104"/>
      <c r="AK57712" s="104"/>
      <c r="AL57712" s="104"/>
      <c r="AO57712" s="104"/>
      <c r="AP57712" s="104"/>
    </row>
    <row r="57713" spans="21:42" ht="15" customHeight="1" x14ac:dyDescent="0.25">
      <c r="U57713" s="104"/>
      <c r="AB57713" s="104"/>
      <c r="AC57713" s="104"/>
      <c r="AF57713" s="104"/>
      <c r="AG57713" s="104"/>
      <c r="AK57713" s="104"/>
      <c r="AL57713" s="104"/>
      <c r="AO57713" s="104"/>
      <c r="AP57713" s="104"/>
    </row>
    <row r="57714" spans="21:42" ht="15" customHeight="1" x14ac:dyDescent="0.25">
      <c r="U57714" s="104"/>
      <c r="AB57714" s="104"/>
      <c r="AC57714" s="104"/>
      <c r="AF57714" s="104"/>
      <c r="AG57714" s="104"/>
      <c r="AK57714" s="104"/>
      <c r="AL57714" s="104"/>
      <c r="AO57714" s="104"/>
      <c r="AP57714" s="104"/>
    </row>
    <row r="57715" spans="21:42" ht="15" customHeight="1" x14ac:dyDescent="0.25">
      <c r="U57715" s="104"/>
      <c r="AB57715" s="104"/>
      <c r="AC57715" s="104"/>
      <c r="AF57715" s="104"/>
      <c r="AG57715" s="104"/>
      <c r="AK57715" s="104"/>
      <c r="AL57715" s="104"/>
      <c r="AO57715" s="104"/>
      <c r="AP57715" s="104"/>
    </row>
    <row r="57716" spans="21:42" ht="15" customHeight="1" x14ac:dyDescent="0.25">
      <c r="U57716" s="104"/>
      <c r="AB57716" s="104"/>
      <c r="AC57716" s="104"/>
      <c r="AF57716" s="104"/>
      <c r="AG57716" s="104"/>
      <c r="AK57716" s="104"/>
      <c r="AL57716" s="104"/>
      <c r="AO57716" s="104"/>
      <c r="AP57716" s="104"/>
    </row>
    <row r="57717" spans="21:42" ht="15" customHeight="1" x14ac:dyDescent="0.25">
      <c r="U57717" s="104"/>
      <c r="AB57717" s="104"/>
      <c r="AC57717" s="104"/>
      <c r="AF57717" s="104"/>
      <c r="AG57717" s="104"/>
      <c r="AK57717" s="104"/>
      <c r="AL57717" s="104"/>
      <c r="AO57717" s="104"/>
      <c r="AP57717" s="104"/>
    </row>
    <row r="57718" spans="21:42" ht="15" customHeight="1" x14ac:dyDescent="0.25">
      <c r="U57718" s="104"/>
      <c r="AB57718" s="104"/>
      <c r="AC57718" s="104"/>
      <c r="AF57718" s="104"/>
      <c r="AG57718" s="104"/>
      <c r="AK57718" s="104"/>
      <c r="AL57718" s="104"/>
      <c r="AO57718" s="104"/>
      <c r="AP57718" s="104"/>
    </row>
    <row r="57719" spans="21:42" ht="15" customHeight="1" x14ac:dyDescent="0.25">
      <c r="U57719" s="104"/>
      <c r="AB57719" s="104"/>
      <c r="AC57719" s="104"/>
      <c r="AF57719" s="104"/>
      <c r="AG57719" s="104"/>
      <c r="AK57719" s="104"/>
      <c r="AL57719" s="104"/>
      <c r="AO57719" s="104"/>
      <c r="AP57719" s="104"/>
    </row>
    <row r="57720" spans="21:42" ht="15" customHeight="1" x14ac:dyDescent="0.25">
      <c r="U57720" s="104"/>
      <c r="AB57720" s="104"/>
      <c r="AC57720" s="104"/>
      <c r="AF57720" s="104"/>
      <c r="AG57720" s="104"/>
      <c r="AK57720" s="104"/>
      <c r="AL57720" s="104"/>
      <c r="AO57720" s="104"/>
      <c r="AP57720" s="104"/>
    </row>
    <row r="57721" spans="21:42" ht="15" customHeight="1" x14ac:dyDescent="0.25">
      <c r="U57721" s="104"/>
      <c r="AB57721" s="104"/>
      <c r="AC57721" s="104"/>
      <c r="AF57721" s="104"/>
      <c r="AG57721" s="104"/>
      <c r="AK57721" s="104"/>
      <c r="AL57721" s="104"/>
      <c r="AO57721" s="104"/>
      <c r="AP57721" s="104"/>
    </row>
    <row r="57722" spans="21:42" ht="15" customHeight="1" x14ac:dyDescent="0.25">
      <c r="U57722" s="104"/>
      <c r="AB57722" s="104"/>
      <c r="AC57722" s="104"/>
      <c r="AF57722" s="104"/>
      <c r="AG57722" s="104"/>
      <c r="AK57722" s="104"/>
      <c r="AL57722" s="104"/>
      <c r="AO57722" s="104"/>
      <c r="AP57722" s="104"/>
    </row>
    <row r="57723" spans="21:42" ht="15" customHeight="1" x14ac:dyDescent="0.25">
      <c r="U57723" s="104"/>
      <c r="AB57723" s="104"/>
      <c r="AC57723" s="104"/>
      <c r="AF57723" s="104"/>
      <c r="AG57723" s="104"/>
      <c r="AK57723" s="104"/>
      <c r="AL57723" s="104"/>
      <c r="AO57723" s="104"/>
      <c r="AP57723" s="104"/>
    </row>
    <row r="57724" spans="21:42" ht="15" customHeight="1" x14ac:dyDescent="0.25">
      <c r="U57724" s="104"/>
      <c r="AB57724" s="104"/>
      <c r="AC57724" s="104"/>
      <c r="AF57724" s="104"/>
      <c r="AG57724" s="104"/>
      <c r="AK57724" s="104"/>
      <c r="AL57724" s="104"/>
      <c r="AO57724" s="104"/>
      <c r="AP57724" s="104"/>
    </row>
    <row r="57725" spans="21:42" ht="15" customHeight="1" x14ac:dyDescent="0.25">
      <c r="U57725" s="104"/>
      <c r="AB57725" s="104"/>
      <c r="AC57725" s="104"/>
      <c r="AF57725" s="104"/>
      <c r="AG57725" s="104"/>
      <c r="AK57725" s="104"/>
      <c r="AL57725" s="104"/>
      <c r="AO57725" s="104"/>
      <c r="AP57725" s="104"/>
    </row>
    <row r="57726" spans="21:42" ht="15" customHeight="1" x14ac:dyDescent="0.25">
      <c r="U57726" s="104"/>
      <c r="AB57726" s="104"/>
      <c r="AC57726" s="104"/>
      <c r="AF57726" s="104"/>
      <c r="AG57726" s="104"/>
      <c r="AK57726" s="104"/>
      <c r="AL57726" s="104"/>
      <c r="AO57726" s="104"/>
      <c r="AP57726" s="104"/>
    </row>
    <row r="57727" spans="21:42" ht="15" customHeight="1" x14ac:dyDescent="0.25">
      <c r="U57727" s="104"/>
      <c r="AB57727" s="104"/>
      <c r="AC57727" s="104"/>
      <c r="AF57727" s="104"/>
      <c r="AG57727" s="104"/>
      <c r="AK57727" s="104"/>
      <c r="AL57727" s="104"/>
      <c r="AO57727" s="104"/>
      <c r="AP57727" s="104"/>
    </row>
    <row r="57728" spans="21:42" ht="15" customHeight="1" x14ac:dyDescent="0.25">
      <c r="U57728" s="104"/>
      <c r="AB57728" s="104"/>
      <c r="AC57728" s="104"/>
      <c r="AF57728" s="104"/>
      <c r="AG57728" s="104"/>
      <c r="AK57728" s="104"/>
      <c r="AL57728" s="104"/>
      <c r="AO57728" s="104"/>
      <c r="AP57728" s="104"/>
    </row>
    <row r="57729" spans="21:42" ht="15" customHeight="1" x14ac:dyDescent="0.25">
      <c r="U57729" s="104"/>
      <c r="AB57729" s="104"/>
      <c r="AC57729" s="104"/>
      <c r="AF57729" s="104"/>
      <c r="AG57729" s="104"/>
      <c r="AK57729" s="104"/>
      <c r="AL57729" s="104"/>
      <c r="AO57729" s="104"/>
      <c r="AP57729" s="104"/>
    </row>
    <row r="57730" spans="21:42" ht="15" customHeight="1" x14ac:dyDescent="0.25">
      <c r="U57730" s="104"/>
      <c r="AB57730" s="104"/>
      <c r="AC57730" s="104"/>
      <c r="AF57730" s="104"/>
      <c r="AG57730" s="104"/>
      <c r="AK57730" s="104"/>
      <c r="AL57730" s="104"/>
      <c r="AO57730" s="104"/>
      <c r="AP57730" s="104"/>
    </row>
    <row r="57731" spans="21:42" ht="15" customHeight="1" x14ac:dyDescent="0.25">
      <c r="U57731" s="104"/>
      <c r="AB57731" s="104"/>
      <c r="AC57731" s="104"/>
      <c r="AF57731" s="104"/>
      <c r="AG57731" s="104"/>
      <c r="AK57731" s="104"/>
      <c r="AL57731" s="104"/>
      <c r="AO57731" s="104"/>
      <c r="AP57731" s="104"/>
    </row>
    <row r="57732" spans="21:42" ht="15" customHeight="1" x14ac:dyDescent="0.25">
      <c r="U57732" s="104"/>
      <c r="AB57732" s="104"/>
      <c r="AC57732" s="104"/>
      <c r="AF57732" s="104"/>
      <c r="AG57732" s="104"/>
      <c r="AK57732" s="104"/>
      <c r="AL57732" s="104"/>
      <c r="AO57732" s="104"/>
      <c r="AP57732" s="104"/>
    </row>
    <row r="57733" spans="21:42" ht="15" customHeight="1" x14ac:dyDescent="0.25">
      <c r="U57733" s="104"/>
      <c r="AB57733" s="104"/>
      <c r="AC57733" s="104"/>
      <c r="AF57733" s="104"/>
      <c r="AG57733" s="104"/>
      <c r="AK57733" s="104"/>
      <c r="AL57733" s="104"/>
      <c r="AO57733" s="104"/>
      <c r="AP57733" s="104"/>
    </row>
    <row r="57734" spans="21:42" ht="15" customHeight="1" x14ac:dyDescent="0.25">
      <c r="U57734" s="104"/>
      <c r="AB57734" s="104"/>
      <c r="AC57734" s="104"/>
      <c r="AF57734" s="104"/>
      <c r="AG57734" s="104"/>
      <c r="AK57734" s="104"/>
      <c r="AL57734" s="104"/>
      <c r="AO57734" s="104"/>
      <c r="AP57734" s="104"/>
    </row>
    <row r="57735" spans="21:42" ht="15" customHeight="1" x14ac:dyDescent="0.25">
      <c r="U57735" s="104"/>
      <c r="AB57735" s="104"/>
      <c r="AC57735" s="104"/>
      <c r="AF57735" s="104"/>
      <c r="AG57735" s="104"/>
      <c r="AK57735" s="104"/>
      <c r="AL57735" s="104"/>
      <c r="AO57735" s="104"/>
      <c r="AP57735" s="104"/>
    </row>
    <row r="57736" spans="21:42" ht="15" customHeight="1" x14ac:dyDescent="0.25">
      <c r="U57736" s="104"/>
      <c r="AB57736" s="104"/>
      <c r="AC57736" s="104"/>
      <c r="AF57736" s="104"/>
      <c r="AG57736" s="104"/>
      <c r="AK57736" s="104"/>
      <c r="AL57736" s="104"/>
      <c r="AO57736" s="104"/>
      <c r="AP57736" s="104"/>
    </row>
    <row r="57737" spans="21:42" ht="15" customHeight="1" x14ac:dyDescent="0.25">
      <c r="U57737" s="104"/>
      <c r="AB57737" s="104"/>
      <c r="AC57737" s="104"/>
      <c r="AF57737" s="104"/>
      <c r="AG57737" s="104"/>
      <c r="AK57737" s="104"/>
      <c r="AL57737" s="104"/>
      <c r="AO57737" s="104"/>
      <c r="AP57737" s="104"/>
    </row>
    <row r="57738" spans="21:42" ht="15" customHeight="1" x14ac:dyDescent="0.25">
      <c r="U57738" s="104"/>
      <c r="AB57738" s="104"/>
      <c r="AC57738" s="104"/>
      <c r="AF57738" s="104"/>
      <c r="AG57738" s="104"/>
      <c r="AK57738" s="104"/>
      <c r="AL57738" s="104"/>
      <c r="AO57738" s="104"/>
      <c r="AP57738" s="104"/>
    </row>
    <row r="57739" spans="21:42" ht="15" customHeight="1" x14ac:dyDescent="0.25">
      <c r="U57739" s="104"/>
      <c r="AB57739" s="104"/>
      <c r="AC57739" s="104"/>
      <c r="AF57739" s="104"/>
      <c r="AG57739" s="104"/>
      <c r="AK57739" s="104"/>
      <c r="AL57739" s="104"/>
      <c r="AO57739" s="104"/>
      <c r="AP57739" s="104"/>
    </row>
    <row r="57740" spans="21:42" ht="15" customHeight="1" x14ac:dyDescent="0.25">
      <c r="U57740" s="104"/>
      <c r="AB57740" s="104"/>
      <c r="AC57740" s="104"/>
      <c r="AF57740" s="104"/>
      <c r="AG57740" s="104"/>
      <c r="AK57740" s="104"/>
      <c r="AL57740" s="104"/>
      <c r="AO57740" s="104"/>
      <c r="AP57740" s="104"/>
    </row>
    <row r="57741" spans="21:42" ht="15" customHeight="1" x14ac:dyDescent="0.25">
      <c r="U57741" s="104"/>
      <c r="AB57741" s="104"/>
      <c r="AC57741" s="104"/>
      <c r="AF57741" s="104"/>
      <c r="AG57741" s="104"/>
      <c r="AK57741" s="104"/>
      <c r="AL57741" s="104"/>
      <c r="AO57741" s="104"/>
      <c r="AP57741" s="104"/>
    </row>
    <row r="57742" spans="21:42" ht="15" customHeight="1" x14ac:dyDescent="0.25">
      <c r="U57742" s="104"/>
      <c r="AB57742" s="104"/>
      <c r="AC57742" s="104"/>
      <c r="AF57742" s="104"/>
      <c r="AG57742" s="104"/>
      <c r="AK57742" s="104"/>
      <c r="AL57742" s="104"/>
      <c r="AO57742" s="104"/>
      <c r="AP57742" s="104"/>
    </row>
    <row r="57743" spans="21:42" ht="15" customHeight="1" x14ac:dyDescent="0.25">
      <c r="U57743" s="104"/>
      <c r="AB57743" s="104"/>
      <c r="AC57743" s="104"/>
      <c r="AF57743" s="104"/>
      <c r="AG57743" s="104"/>
      <c r="AK57743" s="104"/>
      <c r="AL57743" s="104"/>
      <c r="AO57743" s="104"/>
      <c r="AP57743" s="104"/>
    </row>
    <row r="57744" spans="21:42" ht="15" customHeight="1" x14ac:dyDescent="0.25">
      <c r="U57744" s="104"/>
      <c r="AB57744" s="104"/>
      <c r="AC57744" s="104"/>
      <c r="AF57744" s="104"/>
      <c r="AG57744" s="104"/>
      <c r="AK57744" s="104"/>
      <c r="AL57744" s="104"/>
      <c r="AO57744" s="104"/>
      <c r="AP57744" s="104"/>
    </row>
    <row r="57745" spans="21:42" ht="15" customHeight="1" x14ac:dyDescent="0.25">
      <c r="U57745" s="104"/>
      <c r="AB57745" s="104"/>
      <c r="AC57745" s="104"/>
      <c r="AF57745" s="104"/>
      <c r="AG57745" s="104"/>
      <c r="AK57745" s="104"/>
      <c r="AL57745" s="104"/>
      <c r="AO57745" s="104"/>
      <c r="AP57745" s="104"/>
    </row>
    <row r="57746" spans="21:42" ht="15" customHeight="1" x14ac:dyDescent="0.25">
      <c r="U57746" s="104"/>
      <c r="AB57746" s="104"/>
      <c r="AC57746" s="104"/>
      <c r="AF57746" s="104"/>
      <c r="AG57746" s="104"/>
      <c r="AK57746" s="104"/>
      <c r="AL57746" s="104"/>
      <c r="AO57746" s="104"/>
      <c r="AP57746" s="104"/>
    </row>
    <row r="57747" spans="21:42" ht="15" customHeight="1" x14ac:dyDescent="0.25">
      <c r="U57747" s="104"/>
      <c r="AB57747" s="104"/>
      <c r="AC57747" s="104"/>
      <c r="AF57747" s="104"/>
      <c r="AG57747" s="104"/>
      <c r="AK57747" s="104"/>
      <c r="AL57747" s="104"/>
      <c r="AO57747" s="104"/>
      <c r="AP57747" s="104"/>
    </row>
    <row r="57748" spans="21:42" ht="15" customHeight="1" x14ac:dyDescent="0.25">
      <c r="U57748" s="104"/>
      <c r="AB57748" s="104"/>
      <c r="AC57748" s="104"/>
      <c r="AF57748" s="104"/>
      <c r="AG57748" s="104"/>
      <c r="AK57748" s="104"/>
      <c r="AL57748" s="104"/>
      <c r="AO57748" s="104"/>
      <c r="AP57748" s="104"/>
    </row>
    <row r="57749" spans="21:42" ht="15" customHeight="1" x14ac:dyDescent="0.25">
      <c r="U57749" s="104"/>
      <c r="AB57749" s="104"/>
      <c r="AC57749" s="104"/>
      <c r="AF57749" s="104"/>
      <c r="AG57749" s="104"/>
      <c r="AK57749" s="104"/>
      <c r="AL57749" s="104"/>
      <c r="AO57749" s="104"/>
      <c r="AP57749" s="104"/>
    </row>
    <row r="57750" spans="21:42" ht="15" customHeight="1" x14ac:dyDescent="0.25">
      <c r="U57750" s="104"/>
      <c r="AB57750" s="104"/>
      <c r="AC57750" s="104"/>
      <c r="AF57750" s="104"/>
      <c r="AG57750" s="104"/>
      <c r="AK57750" s="104"/>
      <c r="AL57750" s="104"/>
      <c r="AO57750" s="104"/>
      <c r="AP57750" s="104"/>
    </row>
    <row r="57751" spans="21:42" ht="15" customHeight="1" x14ac:dyDescent="0.25">
      <c r="U57751" s="104"/>
      <c r="AB57751" s="104"/>
      <c r="AC57751" s="104"/>
      <c r="AF57751" s="104"/>
      <c r="AG57751" s="104"/>
      <c r="AK57751" s="104"/>
      <c r="AL57751" s="104"/>
      <c r="AO57751" s="104"/>
      <c r="AP57751" s="104"/>
    </row>
    <row r="57752" spans="21:42" ht="15" customHeight="1" x14ac:dyDescent="0.25">
      <c r="U57752" s="104"/>
      <c r="AB57752" s="104"/>
      <c r="AC57752" s="104"/>
      <c r="AF57752" s="104"/>
      <c r="AG57752" s="104"/>
      <c r="AK57752" s="104"/>
      <c r="AL57752" s="104"/>
      <c r="AO57752" s="104"/>
      <c r="AP57752" s="104"/>
    </row>
    <row r="57753" spans="21:42" ht="15" customHeight="1" x14ac:dyDescent="0.25">
      <c r="U57753" s="104"/>
      <c r="AB57753" s="104"/>
      <c r="AC57753" s="104"/>
      <c r="AF57753" s="104"/>
      <c r="AG57753" s="104"/>
      <c r="AK57753" s="104"/>
      <c r="AL57753" s="104"/>
      <c r="AO57753" s="104"/>
      <c r="AP57753" s="104"/>
    </row>
    <row r="57754" spans="21:42" ht="15" customHeight="1" x14ac:dyDescent="0.25">
      <c r="U57754" s="104"/>
      <c r="AB57754" s="104"/>
      <c r="AC57754" s="104"/>
      <c r="AF57754" s="104"/>
      <c r="AG57754" s="104"/>
      <c r="AK57754" s="104"/>
      <c r="AL57754" s="104"/>
      <c r="AO57754" s="104"/>
      <c r="AP57754" s="104"/>
    </row>
    <row r="57755" spans="21:42" ht="15" customHeight="1" x14ac:dyDescent="0.25">
      <c r="U57755" s="104"/>
      <c r="AB57755" s="104"/>
      <c r="AC57755" s="104"/>
      <c r="AF57755" s="104"/>
      <c r="AG57755" s="104"/>
      <c r="AK57755" s="104"/>
      <c r="AL57755" s="104"/>
      <c r="AO57755" s="104"/>
      <c r="AP57755" s="104"/>
    </row>
    <row r="57756" spans="21:42" ht="15" customHeight="1" x14ac:dyDescent="0.25">
      <c r="U57756" s="104"/>
      <c r="AB57756" s="104"/>
      <c r="AC57756" s="104"/>
      <c r="AF57756" s="104"/>
      <c r="AG57756" s="104"/>
      <c r="AK57756" s="104"/>
      <c r="AL57756" s="104"/>
      <c r="AO57756" s="104"/>
      <c r="AP57756" s="104"/>
    </row>
    <row r="57757" spans="21:42" ht="15" customHeight="1" x14ac:dyDescent="0.25">
      <c r="U57757" s="104"/>
      <c r="AB57757" s="104"/>
      <c r="AC57757" s="104"/>
      <c r="AF57757" s="104"/>
      <c r="AG57757" s="104"/>
      <c r="AK57757" s="104"/>
      <c r="AL57757" s="104"/>
      <c r="AO57757" s="104"/>
      <c r="AP57757" s="104"/>
    </row>
    <row r="57758" spans="21:42" ht="15" customHeight="1" x14ac:dyDescent="0.25">
      <c r="U57758" s="104"/>
      <c r="AB57758" s="104"/>
      <c r="AC57758" s="104"/>
      <c r="AF57758" s="104"/>
      <c r="AG57758" s="104"/>
      <c r="AK57758" s="104"/>
      <c r="AL57758" s="104"/>
      <c r="AO57758" s="104"/>
      <c r="AP57758" s="104"/>
    </row>
    <row r="57759" spans="21:42" ht="15" customHeight="1" x14ac:dyDescent="0.25">
      <c r="U57759" s="104"/>
      <c r="AB57759" s="104"/>
      <c r="AC57759" s="104"/>
      <c r="AF57759" s="104"/>
      <c r="AG57759" s="104"/>
      <c r="AK57759" s="104"/>
      <c r="AL57759" s="104"/>
      <c r="AO57759" s="104"/>
      <c r="AP57759" s="104"/>
    </row>
    <row r="57760" spans="21:42" ht="15" customHeight="1" x14ac:dyDescent="0.25">
      <c r="U57760" s="104"/>
      <c r="AB57760" s="104"/>
      <c r="AC57760" s="104"/>
      <c r="AF57760" s="104"/>
      <c r="AG57760" s="104"/>
      <c r="AK57760" s="104"/>
      <c r="AL57760" s="104"/>
      <c r="AO57760" s="104"/>
      <c r="AP57760" s="104"/>
    </row>
    <row r="57761" spans="21:42" ht="15" customHeight="1" x14ac:dyDescent="0.25">
      <c r="U57761" s="104"/>
      <c r="AB57761" s="104"/>
      <c r="AC57761" s="104"/>
      <c r="AF57761" s="104"/>
      <c r="AG57761" s="104"/>
      <c r="AK57761" s="104"/>
      <c r="AL57761" s="104"/>
      <c r="AO57761" s="104"/>
      <c r="AP57761" s="104"/>
    </row>
    <row r="57762" spans="21:42" ht="15" customHeight="1" x14ac:dyDescent="0.25">
      <c r="U57762" s="104"/>
      <c r="AB57762" s="104"/>
      <c r="AC57762" s="104"/>
      <c r="AF57762" s="104"/>
      <c r="AG57762" s="104"/>
      <c r="AK57762" s="104"/>
      <c r="AL57762" s="104"/>
      <c r="AO57762" s="104"/>
      <c r="AP57762" s="104"/>
    </row>
    <row r="57763" spans="21:42" ht="15" customHeight="1" x14ac:dyDescent="0.25">
      <c r="U57763" s="104"/>
      <c r="AB57763" s="104"/>
      <c r="AC57763" s="104"/>
      <c r="AF57763" s="104"/>
      <c r="AG57763" s="104"/>
      <c r="AK57763" s="104"/>
      <c r="AL57763" s="104"/>
      <c r="AO57763" s="104"/>
      <c r="AP57763" s="104"/>
    </row>
    <row r="57764" spans="21:42" ht="15" customHeight="1" x14ac:dyDescent="0.25">
      <c r="U57764" s="104"/>
      <c r="AB57764" s="104"/>
      <c r="AC57764" s="104"/>
      <c r="AF57764" s="104"/>
      <c r="AG57764" s="104"/>
      <c r="AK57764" s="104"/>
      <c r="AL57764" s="104"/>
      <c r="AO57764" s="104"/>
      <c r="AP57764" s="104"/>
    </row>
    <row r="57765" spans="21:42" ht="15" customHeight="1" x14ac:dyDescent="0.25">
      <c r="U57765" s="104"/>
      <c r="AB57765" s="104"/>
      <c r="AC57765" s="104"/>
      <c r="AF57765" s="104"/>
      <c r="AG57765" s="104"/>
      <c r="AK57765" s="104"/>
      <c r="AL57765" s="104"/>
      <c r="AO57765" s="104"/>
      <c r="AP57765" s="104"/>
    </row>
    <row r="57766" spans="21:42" ht="15" customHeight="1" x14ac:dyDescent="0.25">
      <c r="U57766" s="104"/>
      <c r="AB57766" s="104"/>
      <c r="AC57766" s="104"/>
      <c r="AF57766" s="104"/>
      <c r="AG57766" s="104"/>
      <c r="AK57766" s="104"/>
      <c r="AL57766" s="104"/>
      <c r="AO57766" s="104"/>
      <c r="AP57766" s="104"/>
    </row>
    <row r="57767" spans="21:42" ht="15" customHeight="1" x14ac:dyDescent="0.25">
      <c r="U57767" s="104"/>
      <c r="AB57767" s="104"/>
      <c r="AC57767" s="104"/>
      <c r="AF57767" s="104"/>
      <c r="AG57767" s="104"/>
      <c r="AK57767" s="104"/>
      <c r="AL57767" s="104"/>
      <c r="AO57767" s="104"/>
      <c r="AP57767" s="104"/>
    </row>
    <row r="57768" spans="21:42" ht="15" customHeight="1" x14ac:dyDescent="0.25">
      <c r="U57768" s="104"/>
      <c r="AB57768" s="104"/>
      <c r="AC57768" s="104"/>
      <c r="AF57768" s="104"/>
      <c r="AG57768" s="104"/>
      <c r="AK57768" s="104"/>
      <c r="AL57768" s="104"/>
      <c r="AO57768" s="104"/>
      <c r="AP57768" s="104"/>
    </row>
    <row r="57769" spans="21:42" ht="15" customHeight="1" x14ac:dyDescent="0.25">
      <c r="U57769" s="104"/>
      <c r="AB57769" s="104"/>
      <c r="AC57769" s="104"/>
      <c r="AF57769" s="104"/>
      <c r="AG57769" s="104"/>
      <c r="AK57769" s="104"/>
      <c r="AL57769" s="104"/>
      <c r="AO57769" s="104"/>
      <c r="AP57769" s="104"/>
    </row>
    <row r="57770" spans="21:42" ht="15" customHeight="1" x14ac:dyDescent="0.25">
      <c r="U57770" s="104"/>
      <c r="AB57770" s="104"/>
      <c r="AC57770" s="104"/>
      <c r="AF57770" s="104"/>
      <c r="AG57770" s="104"/>
      <c r="AK57770" s="104"/>
      <c r="AL57770" s="104"/>
      <c r="AO57770" s="104"/>
      <c r="AP57770" s="104"/>
    </row>
    <row r="57771" spans="21:42" ht="15" customHeight="1" x14ac:dyDescent="0.25">
      <c r="U57771" s="104"/>
      <c r="AB57771" s="104"/>
      <c r="AC57771" s="104"/>
      <c r="AF57771" s="104"/>
      <c r="AG57771" s="104"/>
      <c r="AK57771" s="104"/>
      <c r="AL57771" s="104"/>
      <c r="AO57771" s="104"/>
      <c r="AP57771" s="104"/>
    </row>
    <row r="57772" spans="21:42" ht="15" customHeight="1" x14ac:dyDescent="0.25">
      <c r="U57772" s="104"/>
      <c r="AB57772" s="104"/>
      <c r="AC57772" s="104"/>
      <c r="AF57772" s="104"/>
      <c r="AG57772" s="104"/>
      <c r="AK57772" s="104"/>
      <c r="AL57772" s="104"/>
      <c r="AO57772" s="104"/>
      <c r="AP57772" s="104"/>
    </row>
    <row r="57773" spans="21:42" ht="15" customHeight="1" x14ac:dyDescent="0.25">
      <c r="U57773" s="104"/>
      <c r="AB57773" s="104"/>
      <c r="AC57773" s="104"/>
      <c r="AF57773" s="104"/>
      <c r="AG57773" s="104"/>
      <c r="AK57773" s="104"/>
      <c r="AL57773" s="104"/>
      <c r="AO57773" s="104"/>
      <c r="AP57773" s="104"/>
    </row>
    <row r="57774" spans="21:42" ht="15" customHeight="1" x14ac:dyDescent="0.25">
      <c r="U57774" s="104"/>
      <c r="AB57774" s="104"/>
      <c r="AC57774" s="104"/>
      <c r="AF57774" s="104"/>
      <c r="AG57774" s="104"/>
      <c r="AK57774" s="104"/>
      <c r="AL57774" s="104"/>
      <c r="AO57774" s="104"/>
      <c r="AP57774" s="104"/>
    </row>
    <row r="57775" spans="21:42" ht="15" customHeight="1" x14ac:dyDescent="0.25">
      <c r="U57775" s="104"/>
      <c r="AB57775" s="104"/>
      <c r="AC57775" s="104"/>
      <c r="AF57775" s="104"/>
      <c r="AG57775" s="104"/>
      <c r="AK57775" s="104"/>
      <c r="AL57775" s="104"/>
      <c r="AO57775" s="104"/>
      <c r="AP57775" s="104"/>
    </row>
    <row r="57776" spans="21:42" ht="15" customHeight="1" x14ac:dyDescent="0.25">
      <c r="U57776" s="104"/>
      <c r="AB57776" s="104"/>
      <c r="AC57776" s="104"/>
      <c r="AF57776" s="104"/>
      <c r="AG57776" s="104"/>
      <c r="AK57776" s="104"/>
      <c r="AL57776" s="104"/>
      <c r="AO57776" s="104"/>
      <c r="AP57776" s="104"/>
    </row>
    <row r="57777" spans="21:42" ht="15" customHeight="1" x14ac:dyDescent="0.25">
      <c r="U57777" s="104"/>
      <c r="AB57777" s="104"/>
      <c r="AC57777" s="104"/>
      <c r="AF57777" s="104"/>
      <c r="AG57777" s="104"/>
      <c r="AK57777" s="104"/>
      <c r="AL57777" s="104"/>
      <c r="AO57777" s="104"/>
      <c r="AP57777" s="104"/>
    </row>
    <row r="57778" spans="21:42" ht="15" customHeight="1" x14ac:dyDescent="0.25">
      <c r="U57778" s="104"/>
      <c r="AB57778" s="104"/>
      <c r="AC57778" s="104"/>
      <c r="AF57778" s="104"/>
      <c r="AG57778" s="104"/>
      <c r="AK57778" s="104"/>
      <c r="AL57778" s="104"/>
      <c r="AO57778" s="104"/>
      <c r="AP57778" s="104"/>
    </row>
    <row r="57779" spans="21:42" ht="15" customHeight="1" x14ac:dyDescent="0.25">
      <c r="U57779" s="104"/>
      <c r="AB57779" s="104"/>
      <c r="AC57779" s="104"/>
      <c r="AF57779" s="104"/>
      <c r="AG57779" s="104"/>
      <c r="AK57779" s="104"/>
      <c r="AL57779" s="104"/>
      <c r="AO57779" s="104"/>
      <c r="AP57779" s="104"/>
    </row>
    <row r="57780" spans="21:42" ht="15" customHeight="1" x14ac:dyDescent="0.25">
      <c r="U57780" s="104"/>
      <c r="AB57780" s="104"/>
      <c r="AC57780" s="104"/>
      <c r="AF57780" s="104"/>
      <c r="AG57780" s="104"/>
      <c r="AK57780" s="104"/>
      <c r="AL57780" s="104"/>
      <c r="AO57780" s="104"/>
      <c r="AP57780" s="104"/>
    </row>
    <row r="57781" spans="21:42" ht="15" customHeight="1" x14ac:dyDescent="0.25">
      <c r="U57781" s="104"/>
      <c r="AB57781" s="104"/>
      <c r="AC57781" s="104"/>
      <c r="AF57781" s="104"/>
      <c r="AG57781" s="104"/>
      <c r="AK57781" s="104"/>
      <c r="AL57781" s="104"/>
      <c r="AO57781" s="104"/>
      <c r="AP57781" s="104"/>
    </row>
    <row r="57782" spans="21:42" ht="15" customHeight="1" x14ac:dyDescent="0.25">
      <c r="U57782" s="104"/>
      <c r="AB57782" s="104"/>
      <c r="AC57782" s="104"/>
      <c r="AF57782" s="104"/>
      <c r="AG57782" s="104"/>
      <c r="AK57782" s="104"/>
      <c r="AL57782" s="104"/>
      <c r="AO57782" s="104"/>
      <c r="AP57782" s="104"/>
    </row>
    <row r="57783" spans="21:42" ht="15" customHeight="1" x14ac:dyDescent="0.25">
      <c r="U57783" s="104"/>
      <c r="AB57783" s="104"/>
      <c r="AC57783" s="104"/>
      <c r="AF57783" s="104"/>
      <c r="AG57783" s="104"/>
      <c r="AK57783" s="104"/>
      <c r="AL57783" s="104"/>
      <c r="AO57783" s="104"/>
      <c r="AP57783" s="104"/>
    </row>
    <row r="57784" spans="21:42" ht="15" customHeight="1" x14ac:dyDescent="0.25">
      <c r="U57784" s="104"/>
      <c r="AB57784" s="104"/>
      <c r="AC57784" s="104"/>
      <c r="AF57784" s="104"/>
      <c r="AG57784" s="104"/>
      <c r="AK57784" s="104"/>
      <c r="AL57784" s="104"/>
      <c r="AO57784" s="104"/>
      <c r="AP57784" s="104"/>
    </row>
    <row r="57785" spans="21:42" ht="15" customHeight="1" x14ac:dyDescent="0.25">
      <c r="U57785" s="104"/>
      <c r="AB57785" s="104"/>
      <c r="AC57785" s="104"/>
      <c r="AF57785" s="104"/>
      <c r="AG57785" s="104"/>
      <c r="AK57785" s="104"/>
      <c r="AL57785" s="104"/>
      <c r="AO57785" s="104"/>
      <c r="AP57785" s="104"/>
    </row>
    <row r="57786" spans="21:42" ht="15" customHeight="1" x14ac:dyDescent="0.25">
      <c r="U57786" s="104"/>
      <c r="AB57786" s="104"/>
      <c r="AC57786" s="104"/>
      <c r="AF57786" s="104"/>
      <c r="AG57786" s="104"/>
      <c r="AK57786" s="104"/>
      <c r="AL57786" s="104"/>
      <c r="AO57786" s="104"/>
      <c r="AP57786" s="104"/>
    </row>
    <row r="57787" spans="21:42" ht="15" customHeight="1" x14ac:dyDescent="0.25">
      <c r="U57787" s="104"/>
      <c r="AB57787" s="104"/>
      <c r="AC57787" s="104"/>
      <c r="AF57787" s="104"/>
      <c r="AG57787" s="104"/>
      <c r="AK57787" s="104"/>
      <c r="AL57787" s="104"/>
      <c r="AO57787" s="104"/>
      <c r="AP57787" s="104"/>
    </row>
    <row r="57788" spans="21:42" ht="15" customHeight="1" x14ac:dyDescent="0.25">
      <c r="U57788" s="104"/>
      <c r="AB57788" s="104"/>
      <c r="AC57788" s="104"/>
      <c r="AF57788" s="104"/>
      <c r="AG57788" s="104"/>
      <c r="AK57788" s="104"/>
      <c r="AL57788" s="104"/>
      <c r="AO57788" s="104"/>
      <c r="AP57788" s="104"/>
    </row>
    <row r="57789" spans="21:42" ht="15" customHeight="1" x14ac:dyDescent="0.25">
      <c r="U57789" s="104"/>
      <c r="AB57789" s="104"/>
      <c r="AC57789" s="104"/>
      <c r="AF57789" s="104"/>
      <c r="AG57789" s="104"/>
      <c r="AK57789" s="104"/>
      <c r="AL57789" s="104"/>
      <c r="AO57789" s="104"/>
      <c r="AP57789" s="104"/>
    </row>
    <row r="57790" spans="21:42" ht="15" customHeight="1" x14ac:dyDescent="0.25">
      <c r="U57790" s="104"/>
      <c r="AB57790" s="104"/>
      <c r="AC57790" s="104"/>
      <c r="AF57790" s="104"/>
      <c r="AG57790" s="104"/>
      <c r="AK57790" s="104"/>
      <c r="AL57790" s="104"/>
      <c r="AO57790" s="104"/>
      <c r="AP57790" s="104"/>
    </row>
    <row r="57791" spans="21:42" ht="15" customHeight="1" x14ac:dyDescent="0.25">
      <c r="U57791" s="104"/>
      <c r="AB57791" s="104"/>
      <c r="AC57791" s="104"/>
      <c r="AF57791" s="104"/>
      <c r="AG57791" s="104"/>
      <c r="AK57791" s="104"/>
      <c r="AL57791" s="104"/>
      <c r="AO57791" s="104"/>
      <c r="AP57791" s="104"/>
    </row>
    <row r="57792" spans="21:42" ht="15" customHeight="1" x14ac:dyDescent="0.25">
      <c r="U57792" s="104"/>
      <c r="AB57792" s="104"/>
      <c r="AC57792" s="104"/>
      <c r="AF57792" s="104"/>
      <c r="AG57792" s="104"/>
      <c r="AK57792" s="104"/>
      <c r="AL57792" s="104"/>
      <c r="AO57792" s="104"/>
      <c r="AP57792" s="104"/>
    </row>
    <row r="57793" spans="21:42" ht="15" customHeight="1" x14ac:dyDescent="0.25">
      <c r="U57793" s="104"/>
      <c r="AB57793" s="104"/>
      <c r="AC57793" s="104"/>
      <c r="AF57793" s="104"/>
      <c r="AG57793" s="104"/>
      <c r="AK57793" s="104"/>
      <c r="AL57793" s="104"/>
      <c r="AO57793" s="104"/>
      <c r="AP57793" s="104"/>
    </row>
    <row r="57794" spans="21:42" ht="15" customHeight="1" x14ac:dyDescent="0.25">
      <c r="U57794" s="104"/>
      <c r="AB57794" s="104"/>
      <c r="AC57794" s="104"/>
      <c r="AF57794" s="104"/>
      <c r="AG57794" s="104"/>
      <c r="AK57794" s="104"/>
      <c r="AL57794" s="104"/>
      <c r="AO57794" s="104"/>
      <c r="AP57794" s="104"/>
    </row>
    <row r="57795" spans="21:42" ht="15" customHeight="1" x14ac:dyDescent="0.25">
      <c r="U57795" s="104"/>
      <c r="AB57795" s="104"/>
      <c r="AC57795" s="104"/>
      <c r="AF57795" s="104"/>
      <c r="AG57795" s="104"/>
      <c r="AK57795" s="104"/>
      <c r="AL57795" s="104"/>
      <c r="AO57795" s="104"/>
      <c r="AP57795" s="104"/>
    </row>
    <row r="57796" spans="21:42" ht="15" customHeight="1" x14ac:dyDescent="0.25">
      <c r="U57796" s="104"/>
      <c r="AB57796" s="104"/>
      <c r="AC57796" s="104"/>
      <c r="AF57796" s="104"/>
      <c r="AG57796" s="104"/>
      <c r="AK57796" s="104"/>
      <c r="AL57796" s="104"/>
      <c r="AO57796" s="104"/>
      <c r="AP57796" s="104"/>
    </row>
    <row r="57797" spans="21:42" ht="15" customHeight="1" x14ac:dyDescent="0.25">
      <c r="U57797" s="104"/>
      <c r="AB57797" s="104"/>
      <c r="AC57797" s="104"/>
      <c r="AF57797" s="104"/>
      <c r="AG57797" s="104"/>
      <c r="AK57797" s="104"/>
      <c r="AL57797" s="104"/>
      <c r="AO57797" s="104"/>
      <c r="AP57797" s="104"/>
    </row>
    <row r="57798" spans="21:42" ht="15" customHeight="1" x14ac:dyDescent="0.25">
      <c r="U57798" s="104"/>
      <c r="AB57798" s="104"/>
      <c r="AC57798" s="104"/>
      <c r="AF57798" s="104"/>
      <c r="AG57798" s="104"/>
      <c r="AK57798" s="104"/>
      <c r="AL57798" s="104"/>
      <c r="AO57798" s="104"/>
      <c r="AP57798" s="104"/>
    </row>
    <row r="57799" spans="21:42" ht="15" customHeight="1" x14ac:dyDescent="0.25">
      <c r="U57799" s="104"/>
      <c r="AB57799" s="104"/>
      <c r="AC57799" s="104"/>
      <c r="AF57799" s="104"/>
      <c r="AG57799" s="104"/>
      <c r="AK57799" s="104"/>
      <c r="AL57799" s="104"/>
      <c r="AO57799" s="104"/>
      <c r="AP57799" s="104"/>
    </row>
    <row r="57800" spans="21:42" ht="15" customHeight="1" x14ac:dyDescent="0.25">
      <c r="U57800" s="104"/>
      <c r="AB57800" s="104"/>
      <c r="AC57800" s="104"/>
      <c r="AF57800" s="104"/>
      <c r="AG57800" s="104"/>
      <c r="AK57800" s="104"/>
      <c r="AL57800" s="104"/>
      <c r="AO57800" s="104"/>
      <c r="AP57800" s="104"/>
    </row>
    <row r="57801" spans="21:42" ht="15" customHeight="1" x14ac:dyDescent="0.25">
      <c r="U57801" s="104"/>
      <c r="AB57801" s="104"/>
      <c r="AC57801" s="104"/>
      <c r="AF57801" s="104"/>
      <c r="AG57801" s="104"/>
      <c r="AK57801" s="104"/>
      <c r="AL57801" s="104"/>
      <c r="AO57801" s="104"/>
      <c r="AP57801" s="104"/>
    </row>
    <row r="57802" spans="21:42" ht="15" customHeight="1" x14ac:dyDescent="0.25">
      <c r="U57802" s="104"/>
      <c r="AB57802" s="104"/>
      <c r="AC57802" s="104"/>
      <c r="AF57802" s="104"/>
      <c r="AG57802" s="104"/>
      <c r="AK57802" s="104"/>
      <c r="AL57802" s="104"/>
      <c r="AO57802" s="104"/>
      <c r="AP57802" s="104"/>
    </row>
    <row r="57803" spans="21:42" ht="15" customHeight="1" x14ac:dyDescent="0.25">
      <c r="U57803" s="104"/>
      <c r="AB57803" s="104"/>
      <c r="AC57803" s="104"/>
      <c r="AF57803" s="104"/>
      <c r="AG57803" s="104"/>
      <c r="AK57803" s="104"/>
      <c r="AL57803" s="104"/>
      <c r="AO57803" s="104"/>
      <c r="AP57803" s="104"/>
    </row>
    <row r="57804" spans="21:42" ht="15" customHeight="1" x14ac:dyDescent="0.25">
      <c r="U57804" s="104"/>
      <c r="AB57804" s="104"/>
      <c r="AC57804" s="104"/>
      <c r="AF57804" s="104"/>
      <c r="AG57804" s="104"/>
      <c r="AK57804" s="104"/>
      <c r="AL57804" s="104"/>
      <c r="AO57804" s="104"/>
      <c r="AP57804" s="104"/>
    </row>
    <row r="57805" spans="21:42" ht="15" customHeight="1" x14ac:dyDescent="0.25">
      <c r="U57805" s="104"/>
      <c r="AB57805" s="104"/>
      <c r="AC57805" s="104"/>
      <c r="AF57805" s="104"/>
      <c r="AG57805" s="104"/>
      <c r="AK57805" s="104"/>
      <c r="AL57805" s="104"/>
      <c r="AO57805" s="104"/>
      <c r="AP57805" s="104"/>
    </row>
    <row r="57806" spans="21:42" ht="15" customHeight="1" x14ac:dyDescent="0.25">
      <c r="U57806" s="104"/>
      <c r="AB57806" s="104"/>
      <c r="AC57806" s="104"/>
      <c r="AF57806" s="104"/>
      <c r="AG57806" s="104"/>
      <c r="AK57806" s="104"/>
      <c r="AL57806" s="104"/>
      <c r="AO57806" s="104"/>
      <c r="AP57806" s="104"/>
    </row>
    <row r="57807" spans="21:42" ht="15" customHeight="1" x14ac:dyDescent="0.25">
      <c r="U57807" s="104"/>
      <c r="AB57807" s="104"/>
      <c r="AC57807" s="104"/>
      <c r="AF57807" s="104"/>
      <c r="AG57807" s="104"/>
      <c r="AK57807" s="104"/>
      <c r="AL57807" s="104"/>
      <c r="AO57807" s="104"/>
      <c r="AP57807" s="104"/>
    </row>
    <row r="57808" spans="21:42" ht="15" customHeight="1" x14ac:dyDescent="0.25">
      <c r="U57808" s="104"/>
      <c r="AB57808" s="104"/>
      <c r="AC57808" s="104"/>
      <c r="AF57808" s="104"/>
      <c r="AG57808" s="104"/>
      <c r="AK57808" s="104"/>
      <c r="AL57808" s="104"/>
      <c r="AO57808" s="104"/>
      <c r="AP57808" s="104"/>
    </row>
    <row r="57809" spans="21:42" ht="15" customHeight="1" x14ac:dyDescent="0.25">
      <c r="U57809" s="104"/>
      <c r="AB57809" s="104"/>
      <c r="AC57809" s="104"/>
      <c r="AF57809" s="104"/>
      <c r="AG57809" s="104"/>
      <c r="AK57809" s="104"/>
      <c r="AL57809" s="104"/>
      <c r="AO57809" s="104"/>
      <c r="AP57809" s="104"/>
    </row>
    <row r="57810" spans="21:42" ht="15" customHeight="1" x14ac:dyDescent="0.25">
      <c r="U57810" s="104"/>
      <c r="AB57810" s="104"/>
      <c r="AC57810" s="104"/>
      <c r="AF57810" s="104"/>
      <c r="AG57810" s="104"/>
      <c r="AK57810" s="104"/>
      <c r="AL57810" s="104"/>
      <c r="AO57810" s="104"/>
      <c r="AP57810" s="104"/>
    </row>
    <row r="57811" spans="21:42" ht="15" customHeight="1" x14ac:dyDescent="0.25">
      <c r="U57811" s="104"/>
      <c r="AB57811" s="104"/>
      <c r="AC57811" s="104"/>
      <c r="AF57811" s="104"/>
      <c r="AG57811" s="104"/>
      <c r="AK57811" s="104"/>
      <c r="AL57811" s="104"/>
      <c r="AO57811" s="104"/>
      <c r="AP57811" s="104"/>
    </row>
    <row r="57812" spans="21:42" ht="15" customHeight="1" x14ac:dyDescent="0.25">
      <c r="U57812" s="104"/>
      <c r="AB57812" s="104"/>
      <c r="AC57812" s="104"/>
      <c r="AF57812" s="104"/>
      <c r="AG57812" s="104"/>
      <c r="AK57812" s="104"/>
      <c r="AL57812" s="104"/>
      <c r="AO57812" s="104"/>
      <c r="AP57812" s="104"/>
    </row>
    <row r="57813" spans="21:42" ht="15" customHeight="1" x14ac:dyDescent="0.25">
      <c r="U57813" s="104"/>
      <c r="AB57813" s="104"/>
      <c r="AC57813" s="104"/>
      <c r="AF57813" s="104"/>
      <c r="AG57813" s="104"/>
      <c r="AK57813" s="104"/>
      <c r="AL57813" s="104"/>
      <c r="AO57813" s="104"/>
      <c r="AP57813" s="104"/>
    </row>
    <row r="57814" spans="21:42" ht="15" customHeight="1" x14ac:dyDescent="0.25">
      <c r="U57814" s="104"/>
      <c r="AB57814" s="104"/>
      <c r="AC57814" s="104"/>
      <c r="AF57814" s="104"/>
      <c r="AG57814" s="104"/>
      <c r="AK57814" s="104"/>
      <c r="AL57814" s="104"/>
      <c r="AO57814" s="104"/>
      <c r="AP57814" s="104"/>
    </row>
    <row r="57815" spans="21:42" ht="15" customHeight="1" x14ac:dyDescent="0.25">
      <c r="U57815" s="104"/>
      <c r="AB57815" s="104"/>
      <c r="AC57815" s="104"/>
      <c r="AF57815" s="104"/>
      <c r="AG57815" s="104"/>
      <c r="AK57815" s="104"/>
      <c r="AL57815" s="104"/>
      <c r="AO57815" s="104"/>
      <c r="AP57815" s="104"/>
    </row>
    <row r="57816" spans="21:42" ht="15" customHeight="1" x14ac:dyDescent="0.25">
      <c r="U57816" s="104"/>
      <c r="AB57816" s="104"/>
      <c r="AC57816" s="104"/>
      <c r="AF57816" s="104"/>
      <c r="AG57816" s="104"/>
      <c r="AK57816" s="104"/>
      <c r="AL57816" s="104"/>
      <c r="AO57816" s="104"/>
      <c r="AP57816" s="104"/>
    </row>
    <row r="57817" spans="21:42" ht="15" customHeight="1" x14ac:dyDescent="0.25">
      <c r="U57817" s="104"/>
      <c r="AB57817" s="104"/>
      <c r="AC57817" s="104"/>
      <c r="AF57817" s="104"/>
      <c r="AG57817" s="104"/>
      <c r="AK57817" s="104"/>
      <c r="AL57817" s="104"/>
      <c r="AO57817" s="104"/>
      <c r="AP57817" s="104"/>
    </row>
    <row r="57818" spans="21:42" ht="15" customHeight="1" x14ac:dyDescent="0.25">
      <c r="U57818" s="104"/>
      <c r="AB57818" s="104"/>
      <c r="AC57818" s="104"/>
      <c r="AF57818" s="104"/>
      <c r="AG57818" s="104"/>
      <c r="AK57818" s="104"/>
      <c r="AL57818" s="104"/>
      <c r="AO57818" s="104"/>
      <c r="AP57818" s="104"/>
    </row>
    <row r="57819" spans="21:42" ht="15" customHeight="1" x14ac:dyDescent="0.25">
      <c r="U57819" s="104"/>
      <c r="AB57819" s="104"/>
      <c r="AC57819" s="104"/>
      <c r="AF57819" s="104"/>
      <c r="AG57819" s="104"/>
      <c r="AK57819" s="104"/>
      <c r="AL57819" s="104"/>
      <c r="AO57819" s="104"/>
      <c r="AP57819" s="104"/>
    </row>
    <row r="57820" spans="21:42" ht="15" customHeight="1" x14ac:dyDescent="0.25">
      <c r="U57820" s="104"/>
      <c r="AB57820" s="104"/>
      <c r="AC57820" s="104"/>
      <c r="AF57820" s="104"/>
      <c r="AG57820" s="104"/>
      <c r="AK57820" s="104"/>
      <c r="AL57820" s="104"/>
      <c r="AO57820" s="104"/>
      <c r="AP57820" s="104"/>
    </row>
    <row r="57821" spans="21:42" ht="15" customHeight="1" x14ac:dyDescent="0.25">
      <c r="U57821" s="104"/>
      <c r="AB57821" s="104"/>
      <c r="AC57821" s="104"/>
      <c r="AF57821" s="104"/>
      <c r="AG57821" s="104"/>
      <c r="AK57821" s="104"/>
      <c r="AL57821" s="104"/>
      <c r="AO57821" s="104"/>
      <c r="AP57821" s="104"/>
    </row>
    <row r="57822" spans="21:42" ht="15" customHeight="1" x14ac:dyDescent="0.25">
      <c r="U57822" s="104"/>
      <c r="AB57822" s="104"/>
      <c r="AC57822" s="104"/>
      <c r="AF57822" s="104"/>
      <c r="AG57822" s="104"/>
      <c r="AK57822" s="104"/>
      <c r="AL57822" s="104"/>
      <c r="AO57822" s="104"/>
      <c r="AP57822" s="104"/>
    </row>
    <row r="57823" spans="21:42" ht="15" customHeight="1" x14ac:dyDescent="0.25">
      <c r="U57823" s="104"/>
      <c r="AB57823" s="104"/>
      <c r="AC57823" s="104"/>
      <c r="AF57823" s="104"/>
      <c r="AG57823" s="104"/>
      <c r="AK57823" s="104"/>
      <c r="AL57823" s="104"/>
      <c r="AO57823" s="104"/>
      <c r="AP57823" s="104"/>
    </row>
    <row r="57824" spans="21:42" ht="15" customHeight="1" x14ac:dyDescent="0.25">
      <c r="U57824" s="104"/>
      <c r="AB57824" s="104"/>
      <c r="AC57824" s="104"/>
      <c r="AF57824" s="104"/>
      <c r="AG57824" s="104"/>
      <c r="AK57824" s="104"/>
      <c r="AL57824" s="104"/>
      <c r="AO57824" s="104"/>
      <c r="AP57824" s="104"/>
    </row>
    <row r="57825" spans="21:42" ht="15" customHeight="1" x14ac:dyDescent="0.25">
      <c r="U57825" s="104"/>
      <c r="AB57825" s="104"/>
      <c r="AC57825" s="104"/>
      <c r="AF57825" s="104"/>
      <c r="AG57825" s="104"/>
      <c r="AK57825" s="104"/>
      <c r="AL57825" s="104"/>
      <c r="AO57825" s="104"/>
      <c r="AP57825" s="104"/>
    </row>
    <row r="57826" spans="21:42" ht="15" customHeight="1" x14ac:dyDescent="0.25">
      <c r="U57826" s="104"/>
      <c r="AB57826" s="104"/>
      <c r="AC57826" s="104"/>
      <c r="AF57826" s="104"/>
      <c r="AG57826" s="104"/>
      <c r="AK57826" s="104"/>
      <c r="AL57826" s="104"/>
      <c r="AO57826" s="104"/>
      <c r="AP57826" s="104"/>
    </row>
    <row r="57827" spans="21:42" ht="15" customHeight="1" x14ac:dyDescent="0.25">
      <c r="U57827" s="104"/>
      <c r="AB57827" s="104"/>
      <c r="AC57827" s="104"/>
      <c r="AF57827" s="104"/>
      <c r="AG57827" s="104"/>
      <c r="AK57827" s="104"/>
      <c r="AL57827" s="104"/>
      <c r="AO57827" s="104"/>
      <c r="AP57827" s="104"/>
    </row>
    <row r="57828" spans="21:42" ht="15" customHeight="1" x14ac:dyDescent="0.25">
      <c r="U57828" s="104"/>
      <c r="AB57828" s="104"/>
      <c r="AC57828" s="104"/>
      <c r="AF57828" s="104"/>
      <c r="AG57828" s="104"/>
      <c r="AK57828" s="104"/>
      <c r="AL57828" s="104"/>
      <c r="AO57828" s="104"/>
      <c r="AP57828" s="104"/>
    </row>
    <row r="57829" spans="21:42" ht="15" customHeight="1" x14ac:dyDescent="0.25">
      <c r="U57829" s="104"/>
      <c r="AB57829" s="104"/>
      <c r="AC57829" s="104"/>
      <c r="AF57829" s="104"/>
      <c r="AG57829" s="104"/>
      <c r="AK57829" s="104"/>
      <c r="AL57829" s="104"/>
      <c r="AO57829" s="104"/>
      <c r="AP57829" s="104"/>
    </row>
    <row r="57830" spans="21:42" ht="15" customHeight="1" x14ac:dyDescent="0.25">
      <c r="U57830" s="104"/>
      <c r="AB57830" s="104"/>
      <c r="AC57830" s="104"/>
      <c r="AF57830" s="104"/>
      <c r="AG57830" s="104"/>
      <c r="AK57830" s="104"/>
      <c r="AL57830" s="104"/>
      <c r="AO57830" s="104"/>
      <c r="AP57830" s="104"/>
    </row>
    <row r="57831" spans="21:42" ht="15" customHeight="1" x14ac:dyDescent="0.25">
      <c r="U57831" s="104"/>
      <c r="AB57831" s="104"/>
      <c r="AC57831" s="104"/>
      <c r="AF57831" s="104"/>
      <c r="AG57831" s="104"/>
      <c r="AK57831" s="104"/>
      <c r="AL57831" s="104"/>
      <c r="AO57831" s="104"/>
      <c r="AP57831" s="104"/>
    </row>
    <row r="57832" spans="21:42" ht="15" customHeight="1" x14ac:dyDescent="0.25">
      <c r="U57832" s="104"/>
      <c r="AB57832" s="104"/>
      <c r="AC57832" s="104"/>
      <c r="AF57832" s="104"/>
      <c r="AG57832" s="104"/>
      <c r="AK57832" s="104"/>
      <c r="AL57832" s="104"/>
      <c r="AO57832" s="104"/>
      <c r="AP57832" s="104"/>
    </row>
    <row r="57833" spans="21:42" ht="15" customHeight="1" x14ac:dyDescent="0.25">
      <c r="U57833" s="104"/>
      <c r="AB57833" s="104"/>
      <c r="AC57833" s="104"/>
      <c r="AF57833" s="104"/>
      <c r="AG57833" s="104"/>
      <c r="AK57833" s="104"/>
      <c r="AL57833" s="104"/>
      <c r="AO57833" s="104"/>
      <c r="AP57833" s="104"/>
    </row>
    <row r="57834" spans="21:42" ht="15" customHeight="1" x14ac:dyDescent="0.25">
      <c r="U57834" s="104"/>
      <c r="AB57834" s="104"/>
      <c r="AC57834" s="104"/>
      <c r="AF57834" s="104"/>
      <c r="AG57834" s="104"/>
      <c r="AK57834" s="104"/>
      <c r="AL57834" s="104"/>
      <c r="AO57834" s="104"/>
      <c r="AP57834" s="104"/>
    </row>
    <row r="57835" spans="21:42" ht="15" customHeight="1" x14ac:dyDescent="0.25">
      <c r="U57835" s="104"/>
      <c r="AB57835" s="104"/>
      <c r="AC57835" s="104"/>
      <c r="AF57835" s="104"/>
      <c r="AG57835" s="104"/>
      <c r="AK57835" s="104"/>
      <c r="AL57835" s="104"/>
      <c r="AO57835" s="104"/>
      <c r="AP57835" s="104"/>
    </row>
    <row r="57836" spans="21:42" ht="15" customHeight="1" x14ac:dyDescent="0.25">
      <c r="U57836" s="104"/>
      <c r="AB57836" s="104"/>
      <c r="AC57836" s="104"/>
      <c r="AF57836" s="104"/>
      <c r="AG57836" s="104"/>
      <c r="AK57836" s="104"/>
      <c r="AL57836" s="104"/>
      <c r="AO57836" s="104"/>
      <c r="AP57836" s="104"/>
    </row>
    <row r="57837" spans="21:42" ht="15" customHeight="1" x14ac:dyDescent="0.25">
      <c r="U57837" s="104"/>
      <c r="AB57837" s="104"/>
      <c r="AC57837" s="104"/>
      <c r="AF57837" s="104"/>
      <c r="AG57837" s="104"/>
      <c r="AK57837" s="104"/>
      <c r="AL57837" s="104"/>
      <c r="AO57837" s="104"/>
      <c r="AP57837" s="104"/>
    </row>
    <row r="57838" spans="21:42" ht="15" customHeight="1" x14ac:dyDescent="0.25">
      <c r="U57838" s="104"/>
      <c r="AB57838" s="104"/>
      <c r="AC57838" s="104"/>
      <c r="AF57838" s="104"/>
      <c r="AG57838" s="104"/>
      <c r="AK57838" s="104"/>
      <c r="AL57838" s="104"/>
      <c r="AO57838" s="104"/>
      <c r="AP57838" s="104"/>
    </row>
    <row r="57839" spans="21:42" ht="15" customHeight="1" x14ac:dyDescent="0.25">
      <c r="U57839" s="104"/>
      <c r="AB57839" s="104"/>
      <c r="AC57839" s="104"/>
      <c r="AF57839" s="104"/>
      <c r="AG57839" s="104"/>
      <c r="AK57839" s="104"/>
      <c r="AL57839" s="104"/>
      <c r="AO57839" s="104"/>
      <c r="AP57839" s="104"/>
    </row>
    <row r="57840" spans="21:42" ht="15" customHeight="1" x14ac:dyDescent="0.25">
      <c r="U57840" s="104"/>
      <c r="AB57840" s="104"/>
      <c r="AC57840" s="104"/>
      <c r="AF57840" s="104"/>
      <c r="AG57840" s="104"/>
      <c r="AK57840" s="104"/>
      <c r="AL57840" s="104"/>
      <c r="AO57840" s="104"/>
      <c r="AP57840" s="104"/>
    </row>
    <row r="57841" spans="21:42" ht="15" customHeight="1" x14ac:dyDescent="0.25">
      <c r="U57841" s="104"/>
      <c r="AB57841" s="104"/>
      <c r="AC57841" s="104"/>
      <c r="AF57841" s="104"/>
      <c r="AG57841" s="104"/>
      <c r="AK57841" s="104"/>
      <c r="AL57841" s="104"/>
      <c r="AO57841" s="104"/>
      <c r="AP57841" s="104"/>
    </row>
    <row r="57842" spans="21:42" ht="15" customHeight="1" x14ac:dyDescent="0.25">
      <c r="U57842" s="104"/>
      <c r="AB57842" s="104"/>
      <c r="AC57842" s="104"/>
      <c r="AF57842" s="104"/>
      <c r="AG57842" s="104"/>
      <c r="AK57842" s="104"/>
      <c r="AL57842" s="104"/>
      <c r="AO57842" s="104"/>
      <c r="AP57842" s="104"/>
    </row>
    <row r="57843" spans="21:42" ht="15" customHeight="1" x14ac:dyDescent="0.25">
      <c r="U57843" s="104"/>
      <c r="AB57843" s="104"/>
      <c r="AC57843" s="104"/>
      <c r="AF57843" s="104"/>
      <c r="AG57843" s="104"/>
      <c r="AK57843" s="104"/>
      <c r="AL57843" s="104"/>
      <c r="AO57843" s="104"/>
      <c r="AP57843" s="104"/>
    </row>
    <row r="57844" spans="21:42" ht="15" customHeight="1" x14ac:dyDescent="0.25">
      <c r="U57844" s="104"/>
      <c r="AB57844" s="104"/>
      <c r="AC57844" s="104"/>
      <c r="AF57844" s="104"/>
      <c r="AG57844" s="104"/>
      <c r="AK57844" s="104"/>
      <c r="AL57844" s="104"/>
      <c r="AO57844" s="104"/>
      <c r="AP57844" s="104"/>
    </row>
    <row r="57845" spans="21:42" ht="15" customHeight="1" x14ac:dyDescent="0.25">
      <c r="U57845" s="104"/>
      <c r="AB57845" s="104"/>
      <c r="AC57845" s="104"/>
      <c r="AF57845" s="104"/>
      <c r="AG57845" s="104"/>
      <c r="AK57845" s="104"/>
      <c r="AL57845" s="104"/>
      <c r="AO57845" s="104"/>
      <c r="AP57845" s="104"/>
    </row>
    <row r="57846" spans="21:42" ht="15" customHeight="1" x14ac:dyDescent="0.25">
      <c r="U57846" s="104"/>
      <c r="AB57846" s="104"/>
      <c r="AC57846" s="104"/>
      <c r="AF57846" s="104"/>
      <c r="AG57846" s="104"/>
      <c r="AK57846" s="104"/>
      <c r="AL57846" s="104"/>
      <c r="AO57846" s="104"/>
      <c r="AP57846" s="104"/>
    </row>
    <row r="57847" spans="21:42" ht="15" customHeight="1" x14ac:dyDescent="0.25">
      <c r="U57847" s="104"/>
      <c r="AB57847" s="104"/>
      <c r="AC57847" s="104"/>
      <c r="AF57847" s="104"/>
      <c r="AG57847" s="104"/>
      <c r="AK57847" s="104"/>
      <c r="AL57847" s="104"/>
      <c r="AO57847" s="104"/>
      <c r="AP57847" s="104"/>
    </row>
    <row r="57848" spans="21:42" ht="15" customHeight="1" x14ac:dyDescent="0.25">
      <c r="U57848" s="104"/>
      <c r="AB57848" s="104"/>
      <c r="AC57848" s="104"/>
      <c r="AF57848" s="104"/>
      <c r="AG57848" s="104"/>
      <c r="AK57848" s="104"/>
      <c r="AL57848" s="104"/>
      <c r="AO57848" s="104"/>
      <c r="AP57848" s="104"/>
    </row>
    <row r="57849" spans="21:42" ht="15" customHeight="1" x14ac:dyDescent="0.25">
      <c r="U57849" s="104"/>
      <c r="AB57849" s="104"/>
      <c r="AC57849" s="104"/>
      <c r="AF57849" s="104"/>
      <c r="AG57849" s="104"/>
      <c r="AK57849" s="104"/>
      <c r="AL57849" s="104"/>
      <c r="AO57849" s="104"/>
      <c r="AP57849" s="104"/>
    </row>
    <row r="57850" spans="21:42" ht="15" customHeight="1" x14ac:dyDescent="0.25">
      <c r="U57850" s="104"/>
      <c r="AB57850" s="104"/>
      <c r="AC57850" s="104"/>
      <c r="AF57850" s="104"/>
      <c r="AG57850" s="104"/>
      <c r="AK57850" s="104"/>
      <c r="AL57850" s="104"/>
      <c r="AO57850" s="104"/>
      <c r="AP57850" s="104"/>
    </row>
    <row r="57851" spans="21:42" ht="15" customHeight="1" x14ac:dyDescent="0.25">
      <c r="U57851" s="104"/>
      <c r="AB57851" s="104"/>
      <c r="AC57851" s="104"/>
      <c r="AF57851" s="104"/>
      <c r="AG57851" s="104"/>
      <c r="AK57851" s="104"/>
      <c r="AL57851" s="104"/>
      <c r="AO57851" s="104"/>
      <c r="AP57851" s="104"/>
    </row>
    <row r="57852" spans="21:42" ht="15" customHeight="1" x14ac:dyDescent="0.25">
      <c r="U57852" s="104"/>
      <c r="AB57852" s="104"/>
      <c r="AC57852" s="104"/>
      <c r="AF57852" s="104"/>
      <c r="AG57852" s="104"/>
      <c r="AK57852" s="104"/>
      <c r="AL57852" s="104"/>
      <c r="AO57852" s="104"/>
      <c r="AP57852" s="104"/>
    </row>
    <row r="57853" spans="21:42" ht="15" customHeight="1" x14ac:dyDescent="0.25">
      <c r="U57853" s="104"/>
      <c r="AB57853" s="104"/>
      <c r="AC57853" s="104"/>
      <c r="AF57853" s="104"/>
      <c r="AG57853" s="104"/>
      <c r="AK57853" s="104"/>
      <c r="AL57853" s="104"/>
      <c r="AO57853" s="104"/>
      <c r="AP57853" s="104"/>
    </row>
    <row r="57854" spans="21:42" ht="15" customHeight="1" x14ac:dyDescent="0.25">
      <c r="U57854" s="104"/>
      <c r="AB57854" s="104"/>
      <c r="AC57854" s="104"/>
      <c r="AF57854" s="104"/>
      <c r="AG57854" s="104"/>
      <c r="AK57854" s="104"/>
      <c r="AL57854" s="104"/>
      <c r="AO57854" s="104"/>
      <c r="AP57854" s="104"/>
    </row>
    <row r="57855" spans="21:42" ht="15" customHeight="1" x14ac:dyDescent="0.25">
      <c r="U57855" s="104"/>
      <c r="AB57855" s="104"/>
      <c r="AC57855" s="104"/>
      <c r="AF57855" s="104"/>
      <c r="AG57855" s="104"/>
      <c r="AK57855" s="104"/>
      <c r="AL57855" s="104"/>
      <c r="AO57855" s="104"/>
      <c r="AP57855" s="104"/>
    </row>
    <row r="57856" spans="21:42" ht="15" customHeight="1" x14ac:dyDescent="0.25">
      <c r="U57856" s="104"/>
      <c r="AB57856" s="104"/>
      <c r="AC57856" s="104"/>
      <c r="AF57856" s="104"/>
      <c r="AG57856" s="104"/>
      <c r="AK57856" s="104"/>
      <c r="AL57856" s="104"/>
      <c r="AO57856" s="104"/>
      <c r="AP57856" s="104"/>
    </row>
    <row r="57857" spans="21:42" ht="15" customHeight="1" x14ac:dyDescent="0.25">
      <c r="U57857" s="104"/>
      <c r="AB57857" s="104"/>
      <c r="AC57857" s="104"/>
      <c r="AF57857" s="104"/>
      <c r="AG57857" s="104"/>
      <c r="AK57857" s="104"/>
      <c r="AL57857" s="104"/>
      <c r="AO57857" s="104"/>
      <c r="AP57857" s="104"/>
    </row>
    <row r="57858" spans="21:42" ht="15" customHeight="1" x14ac:dyDescent="0.25">
      <c r="U57858" s="104"/>
      <c r="AB57858" s="104"/>
      <c r="AC57858" s="104"/>
      <c r="AF57858" s="104"/>
      <c r="AG57858" s="104"/>
      <c r="AK57858" s="104"/>
      <c r="AL57858" s="104"/>
      <c r="AO57858" s="104"/>
      <c r="AP57858" s="104"/>
    </row>
    <row r="57859" spans="21:42" ht="15" customHeight="1" x14ac:dyDescent="0.25">
      <c r="U57859" s="104"/>
      <c r="AB57859" s="104"/>
      <c r="AC57859" s="104"/>
      <c r="AF57859" s="104"/>
      <c r="AG57859" s="104"/>
      <c r="AK57859" s="104"/>
      <c r="AL57859" s="104"/>
      <c r="AO57859" s="104"/>
      <c r="AP57859" s="104"/>
    </row>
    <row r="57860" spans="21:42" ht="15" customHeight="1" x14ac:dyDescent="0.25">
      <c r="U57860" s="104"/>
      <c r="AB57860" s="104"/>
      <c r="AC57860" s="104"/>
      <c r="AF57860" s="104"/>
      <c r="AG57860" s="104"/>
      <c r="AK57860" s="104"/>
      <c r="AL57860" s="104"/>
      <c r="AO57860" s="104"/>
      <c r="AP57860" s="104"/>
    </row>
    <row r="57861" spans="21:42" ht="15" customHeight="1" x14ac:dyDescent="0.25">
      <c r="U57861" s="104"/>
      <c r="AB57861" s="104"/>
      <c r="AC57861" s="104"/>
      <c r="AF57861" s="104"/>
      <c r="AG57861" s="104"/>
      <c r="AK57861" s="104"/>
      <c r="AL57861" s="104"/>
      <c r="AO57861" s="104"/>
      <c r="AP57861" s="104"/>
    </row>
    <row r="57862" spans="21:42" ht="15" customHeight="1" x14ac:dyDescent="0.25">
      <c r="U57862" s="104"/>
      <c r="AB57862" s="104"/>
      <c r="AC57862" s="104"/>
      <c r="AF57862" s="104"/>
      <c r="AG57862" s="104"/>
      <c r="AK57862" s="104"/>
      <c r="AL57862" s="104"/>
      <c r="AO57862" s="104"/>
      <c r="AP57862" s="104"/>
    </row>
    <row r="57863" spans="21:42" ht="15" customHeight="1" x14ac:dyDescent="0.25">
      <c r="U57863" s="104"/>
      <c r="AB57863" s="104"/>
      <c r="AC57863" s="104"/>
      <c r="AF57863" s="104"/>
      <c r="AG57863" s="104"/>
      <c r="AK57863" s="104"/>
      <c r="AL57863" s="104"/>
      <c r="AO57863" s="104"/>
      <c r="AP57863" s="104"/>
    </row>
    <row r="57864" spans="21:42" ht="15" customHeight="1" x14ac:dyDescent="0.25">
      <c r="U57864" s="104"/>
      <c r="AB57864" s="104"/>
      <c r="AC57864" s="104"/>
      <c r="AF57864" s="104"/>
      <c r="AG57864" s="104"/>
      <c r="AK57864" s="104"/>
      <c r="AL57864" s="104"/>
      <c r="AO57864" s="104"/>
      <c r="AP57864" s="104"/>
    </row>
    <row r="57865" spans="21:42" ht="15" customHeight="1" x14ac:dyDescent="0.25">
      <c r="U57865" s="104"/>
      <c r="AB57865" s="104"/>
      <c r="AC57865" s="104"/>
      <c r="AF57865" s="104"/>
      <c r="AG57865" s="104"/>
      <c r="AK57865" s="104"/>
      <c r="AL57865" s="104"/>
      <c r="AO57865" s="104"/>
      <c r="AP57865" s="104"/>
    </row>
    <row r="57866" spans="21:42" ht="15" customHeight="1" x14ac:dyDescent="0.25">
      <c r="U57866" s="104"/>
      <c r="AB57866" s="104"/>
      <c r="AC57866" s="104"/>
      <c r="AF57866" s="104"/>
      <c r="AG57866" s="104"/>
      <c r="AK57866" s="104"/>
      <c r="AL57866" s="104"/>
      <c r="AO57866" s="104"/>
      <c r="AP57866" s="104"/>
    </row>
    <row r="57867" spans="21:42" ht="15" customHeight="1" x14ac:dyDescent="0.25">
      <c r="U57867" s="104"/>
      <c r="AB57867" s="104"/>
      <c r="AC57867" s="104"/>
      <c r="AF57867" s="104"/>
      <c r="AG57867" s="104"/>
      <c r="AK57867" s="104"/>
      <c r="AL57867" s="104"/>
      <c r="AO57867" s="104"/>
      <c r="AP57867" s="104"/>
    </row>
    <row r="57868" spans="21:42" ht="15" customHeight="1" x14ac:dyDescent="0.25">
      <c r="U57868" s="104"/>
      <c r="AB57868" s="104"/>
      <c r="AC57868" s="104"/>
      <c r="AF57868" s="104"/>
      <c r="AG57868" s="104"/>
      <c r="AK57868" s="104"/>
      <c r="AL57868" s="104"/>
      <c r="AO57868" s="104"/>
      <c r="AP57868" s="104"/>
    </row>
    <row r="57869" spans="21:42" ht="15" customHeight="1" x14ac:dyDescent="0.25">
      <c r="U57869" s="104"/>
      <c r="AB57869" s="104"/>
      <c r="AC57869" s="104"/>
      <c r="AF57869" s="104"/>
      <c r="AG57869" s="104"/>
      <c r="AK57869" s="104"/>
      <c r="AL57869" s="104"/>
      <c r="AO57869" s="104"/>
      <c r="AP57869" s="104"/>
    </row>
    <row r="57870" spans="21:42" ht="15" customHeight="1" x14ac:dyDescent="0.25">
      <c r="U57870" s="104"/>
      <c r="AB57870" s="104"/>
      <c r="AC57870" s="104"/>
      <c r="AF57870" s="104"/>
      <c r="AG57870" s="104"/>
      <c r="AK57870" s="104"/>
      <c r="AL57870" s="104"/>
      <c r="AO57870" s="104"/>
      <c r="AP57870" s="104"/>
    </row>
    <row r="57871" spans="21:42" ht="15" customHeight="1" x14ac:dyDescent="0.25">
      <c r="U57871" s="104"/>
      <c r="AB57871" s="104"/>
      <c r="AC57871" s="104"/>
      <c r="AF57871" s="104"/>
      <c r="AG57871" s="104"/>
      <c r="AK57871" s="104"/>
      <c r="AL57871" s="104"/>
      <c r="AO57871" s="104"/>
      <c r="AP57871" s="104"/>
    </row>
    <row r="57872" spans="21:42" ht="15" customHeight="1" x14ac:dyDescent="0.25">
      <c r="U57872" s="104"/>
      <c r="AB57872" s="104"/>
      <c r="AC57872" s="104"/>
      <c r="AF57872" s="104"/>
      <c r="AG57872" s="104"/>
      <c r="AK57872" s="104"/>
      <c r="AL57872" s="104"/>
      <c r="AO57872" s="104"/>
      <c r="AP57872" s="104"/>
    </row>
    <row r="57873" spans="21:42" ht="15" customHeight="1" x14ac:dyDescent="0.25">
      <c r="U57873" s="104"/>
      <c r="AB57873" s="104"/>
      <c r="AC57873" s="104"/>
      <c r="AF57873" s="104"/>
      <c r="AG57873" s="104"/>
      <c r="AK57873" s="104"/>
      <c r="AL57873" s="104"/>
      <c r="AO57873" s="104"/>
      <c r="AP57873" s="104"/>
    </row>
    <row r="57874" spans="21:42" ht="15" customHeight="1" x14ac:dyDescent="0.25">
      <c r="U57874" s="104"/>
      <c r="AB57874" s="104"/>
      <c r="AC57874" s="104"/>
      <c r="AF57874" s="104"/>
      <c r="AG57874" s="104"/>
      <c r="AK57874" s="104"/>
      <c r="AL57874" s="104"/>
      <c r="AO57874" s="104"/>
      <c r="AP57874" s="104"/>
    </row>
    <row r="57875" spans="21:42" ht="15" customHeight="1" x14ac:dyDescent="0.25">
      <c r="U57875" s="104"/>
      <c r="AB57875" s="104"/>
      <c r="AC57875" s="104"/>
      <c r="AF57875" s="104"/>
      <c r="AG57875" s="104"/>
      <c r="AK57875" s="104"/>
      <c r="AL57875" s="104"/>
      <c r="AO57875" s="104"/>
      <c r="AP57875" s="104"/>
    </row>
    <row r="57876" spans="21:42" ht="15" customHeight="1" x14ac:dyDescent="0.25">
      <c r="U57876" s="104"/>
      <c r="AB57876" s="104"/>
      <c r="AC57876" s="104"/>
      <c r="AF57876" s="104"/>
      <c r="AG57876" s="104"/>
      <c r="AK57876" s="104"/>
      <c r="AL57876" s="104"/>
      <c r="AO57876" s="104"/>
      <c r="AP57876" s="104"/>
    </row>
    <row r="57877" spans="21:42" ht="15" customHeight="1" x14ac:dyDescent="0.25">
      <c r="U57877" s="104"/>
      <c r="AB57877" s="104"/>
      <c r="AC57877" s="104"/>
      <c r="AF57877" s="104"/>
      <c r="AG57877" s="104"/>
      <c r="AK57877" s="104"/>
      <c r="AL57877" s="104"/>
      <c r="AO57877" s="104"/>
      <c r="AP57877" s="104"/>
    </row>
    <row r="57878" spans="21:42" ht="15" customHeight="1" x14ac:dyDescent="0.25">
      <c r="U57878" s="104"/>
      <c r="AB57878" s="104"/>
      <c r="AC57878" s="104"/>
      <c r="AF57878" s="104"/>
      <c r="AG57878" s="104"/>
      <c r="AK57878" s="104"/>
      <c r="AL57878" s="104"/>
      <c r="AO57878" s="104"/>
      <c r="AP57878" s="104"/>
    </row>
    <row r="57879" spans="21:42" ht="15" customHeight="1" x14ac:dyDescent="0.25">
      <c r="U57879" s="104"/>
      <c r="AB57879" s="104"/>
      <c r="AC57879" s="104"/>
      <c r="AF57879" s="104"/>
      <c r="AG57879" s="104"/>
      <c r="AK57879" s="104"/>
      <c r="AL57879" s="104"/>
      <c r="AO57879" s="104"/>
      <c r="AP57879" s="104"/>
    </row>
    <row r="57880" spans="21:42" ht="15" customHeight="1" x14ac:dyDescent="0.25">
      <c r="U57880" s="104"/>
      <c r="AB57880" s="104"/>
      <c r="AC57880" s="104"/>
      <c r="AF57880" s="104"/>
      <c r="AG57880" s="104"/>
      <c r="AK57880" s="104"/>
      <c r="AL57880" s="104"/>
      <c r="AO57880" s="104"/>
      <c r="AP57880" s="104"/>
    </row>
    <row r="57881" spans="21:42" ht="15" customHeight="1" x14ac:dyDescent="0.25">
      <c r="U57881" s="104"/>
      <c r="AB57881" s="104"/>
      <c r="AC57881" s="104"/>
      <c r="AF57881" s="104"/>
      <c r="AG57881" s="104"/>
      <c r="AK57881" s="104"/>
      <c r="AL57881" s="104"/>
      <c r="AO57881" s="104"/>
      <c r="AP57881" s="104"/>
    </row>
    <row r="57882" spans="21:42" ht="15" customHeight="1" x14ac:dyDescent="0.25">
      <c r="U57882" s="104"/>
      <c r="AB57882" s="104"/>
      <c r="AC57882" s="104"/>
      <c r="AF57882" s="104"/>
      <c r="AG57882" s="104"/>
      <c r="AK57882" s="104"/>
      <c r="AL57882" s="104"/>
      <c r="AO57882" s="104"/>
      <c r="AP57882" s="104"/>
    </row>
    <row r="57883" spans="21:42" ht="15" customHeight="1" x14ac:dyDescent="0.25">
      <c r="U57883" s="104"/>
      <c r="AB57883" s="104"/>
      <c r="AC57883" s="104"/>
      <c r="AF57883" s="104"/>
      <c r="AG57883" s="104"/>
      <c r="AK57883" s="104"/>
      <c r="AL57883" s="104"/>
      <c r="AO57883" s="104"/>
      <c r="AP57883" s="104"/>
    </row>
    <row r="57884" spans="21:42" ht="15" customHeight="1" x14ac:dyDescent="0.25">
      <c r="U57884" s="104"/>
      <c r="AB57884" s="104"/>
      <c r="AC57884" s="104"/>
      <c r="AF57884" s="104"/>
      <c r="AG57884" s="104"/>
      <c r="AK57884" s="104"/>
      <c r="AL57884" s="104"/>
      <c r="AO57884" s="104"/>
      <c r="AP57884" s="104"/>
    </row>
    <row r="57885" spans="21:42" ht="15" customHeight="1" x14ac:dyDescent="0.25">
      <c r="U57885" s="104"/>
      <c r="AB57885" s="104"/>
      <c r="AC57885" s="104"/>
      <c r="AF57885" s="104"/>
      <c r="AG57885" s="104"/>
      <c r="AK57885" s="104"/>
      <c r="AL57885" s="104"/>
      <c r="AO57885" s="104"/>
      <c r="AP57885" s="104"/>
    </row>
    <row r="57886" spans="21:42" ht="15" customHeight="1" x14ac:dyDescent="0.25">
      <c r="U57886" s="104"/>
      <c r="AB57886" s="104"/>
      <c r="AC57886" s="104"/>
      <c r="AF57886" s="104"/>
      <c r="AG57886" s="104"/>
      <c r="AK57886" s="104"/>
      <c r="AL57886" s="104"/>
      <c r="AO57886" s="104"/>
      <c r="AP57886" s="104"/>
    </row>
    <row r="57887" spans="21:42" ht="15" customHeight="1" x14ac:dyDescent="0.25">
      <c r="U57887" s="104"/>
      <c r="AB57887" s="104"/>
      <c r="AC57887" s="104"/>
      <c r="AF57887" s="104"/>
      <c r="AG57887" s="104"/>
      <c r="AK57887" s="104"/>
      <c r="AL57887" s="104"/>
      <c r="AO57887" s="104"/>
      <c r="AP57887" s="104"/>
    </row>
    <row r="57888" spans="21:42" ht="15" customHeight="1" x14ac:dyDescent="0.25">
      <c r="U57888" s="104"/>
      <c r="AB57888" s="104"/>
      <c r="AC57888" s="104"/>
      <c r="AF57888" s="104"/>
      <c r="AG57888" s="104"/>
      <c r="AK57888" s="104"/>
      <c r="AL57888" s="104"/>
      <c r="AO57888" s="104"/>
      <c r="AP57888" s="104"/>
    </row>
    <row r="57889" spans="21:42" ht="15" customHeight="1" x14ac:dyDescent="0.25">
      <c r="U57889" s="104"/>
      <c r="AB57889" s="104"/>
      <c r="AC57889" s="104"/>
      <c r="AF57889" s="104"/>
      <c r="AG57889" s="104"/>
      <c r="AK57889" s="104"/>
      <c r="AL57889" s="104"/>
      <c r="AO57889" s="104"/>
      <c r="AP57889" s="104"/>
    </row>
    <row r="57890" spans="21:42" ht="15" customHeight="1" x14ac:dyDescent="0.25">
      <c r="U57890" s="104"/>
      <c r="AB57890" s="104"/>
      <c r="AC57890" s="104"/>
      <c r="AF57890" s="104"/>
      <c r="AG57890" s="104"/>
      <c r="AK57890" s="104"/>
      <c r="AL57890" s="104"/>
      <c r="AO57890" s="104"/>
      <c r="AP57890" s="104"/>
    </row>
    <row r="57891" spans="21:42" ht="15" customHeight="1" x14ac:dyDescent="0.25">
      <c r="U57891" s="104"/>
      <c r="AB57891" s="104"/>
      <c r="AC57891" s="104"/>
      <c r="AF57891" s="104"/>
      <c r="AG57891" s="104"/>
      <c r="AK57891" s="104"/>
      <c r="AL57891" s="104"/>
      <c r="AO57891" s="104"/>
      <c r="AP57891" s="104"/>
    </row>
    <row r="57892" spans="21:42" ht="15" customHeight="1" x14ac:dyDescent="0.25">
      <c r="U57892" s="104"/>
      <c r="AB57892" s="104"/>
      <c r="AC57892" s="104"/>
      <c r="AF57892" s="104"/>
      <c r="AG57892" s="104"/>
      <c r="AK57892" s="104"/>
      <c r="AL57892" s="104"/>
      <c r="AO57892" s="104"/>
      <c r="AP57892" s="104"/>
    </row>
    <row r="57893" spans="21:42" ht="15" customHeight="1" x14ac:dyDescent="0.25">
      <c r="U57893" s="104"/>
      <c r="AB57893" s="104"/>
      <c r="AC57893" s="104"/>
      <c r="AF57893" s="104"/>
      <c r="AG57893" s="104"/>
      <c r="AK57893" s="104"/>
      <c r="AL57893" s="104"/>
      <c r="AO57893" s="104"/>
      <c r="AP57893" s="104"/>
    </row>
    <row r="57894" spans="21:42" ht="15" customHeight="1" x14ac:dyDescent="0.25">
      <c r="U57894" s="104"/>
      <c r="AB57894" s="104"/>
      <c r="AC57894" s="104"/>
      <c r="AF57894" s="104"/>
      <c r="AG57894" s="104"/>
      <c r="AK57894" s="104"/>
      <c r="AL57894" s="104"/>
      <c r="AO57894" s="104"/>
      <c r="AP57894" s="104"/>
    </row>
    <row r="57895" spans="21:42" ht="15" customHeight="1" x14ac:dyDescent="0.25">
      <c r="U57895" s="104"/>
      <c r="AB57895" s="104"/>
      <c r="AC57895" s="104"/>
      <c r="AF57895" s="104"/>
      <c r="AG57895" s="104"/>
      <c r="AK57895" s="104"/>
      <c r="AL57895" s="104"/>
      <c r="AO57895" s="104"/>
      <c r="AP57895" s="104"/>
    </row>
    <row r="57896" spans="21:42" ht="15" customHeight="1" x14ac:dyDescent="0.25">
      <c r="U57896" s="104"/>
      <c r="AB57896" s="104"/>
      <c r="AC57896" s="104"/>
      <c r="AF57896" s="104"/>
      <c r="AG57896" s="104"/>
      <c r="AK57896" s="104"/>
      <c r="AL57896" s="104"/>
      <c r="AO57896" s="104"/>
      <c r="AP57896" s="104"/>
    </row>
    <row r="57897" spans="21:42" ht="15" customHeight="1" x14ac:dyDescent="0.25">
      <c r="U57897" s="104"/>
      <c r="AB57897" s="104"/>
      <c r="AC57897" s="104"/>
      <c r="AF57897" s="104"/>
      <c r="AG57897" s="104"/>
      <c r="AK57897" s="104"/>
      <c r="AL57897" s="104"/>
      <c r="AO57897" s="104"/>
      <c r="AP57897" s="104"/>
    </row>
    <row r="57898" spans="21:42" ht="15" customHeight="1" x14ac:dyDescent="0.25">
      <c r="U57898" s="104"/>
      <c r="AB57898" s="104"/>
      <c r="AC57898" s="104"/>
      <c r="AF57898" s="104"/>
      <c r="AG57898" s="104"/>
      <c r="AK57898" s="104"/>
      <c r="AL57898" s="104"/>
      <c r="AO57898" s="104"/>
      <c r="AP57898" s="104"/>
    </row>
    <row r="57899" spans="21:42" ht="15" customHeight="1" x14ac:dyDescent="0.25">
      <c r="U57899" s="104"/>
      <c r="AB57899" s="104"/>
      <c r="AC57899" s="104"/>
      <c r="AF57899" s="104"/>
      <c r="AG57899" s="104"/>
      <c r="AK57899" s="104"/>
      <c r="AL57899" s="104"/>
      <c r="AO57899" s="104"/>
      <c r="AP57899" s="104"/>
    </row>
    <row r="57900" spans="21:42" ht="15" customHeight="1" x14ac:dyDescent="0.25">
      <c r="U57900" s="104"/>
      <c r="AB57900" s="104"/>
      <c r="AC57900" s="104"/>
      <c r="AF57900" s="104"/>
      <c r="AG57900" s="104"/>
      <c r="AK57900" s="104"/>
      <c r="AL57900" s="104"/>
      <c r="AO57900" s="104"/>
      <c r="AP57900" s="104"/>
    </row>
    <row r="57901" spans="21:42" ht="15" customHeight="1" x14ac:dyDescent="0.25">
      <c r="U57901" s="104"/>
      <c r="AB57901" s="104"/>
      <c r="AC57901" s="104"/>
      <c r="AF57901" s="104"/>
      <c r="AG57901" s="104"/>
      <c r="AK57901" s="104"/>
      <c r="AL57901" s="104"/>
      <c r="AO57901" s="104"/>
      <c r="AP57901" s="104"/>
    </row>
    <row r="57902" spans="21:42" ht="15" customHeight="1" x14ac:dyDescent="0.25">
      <c r="U57902" s="104"/>
      <c r="AB57902" s="104"/>
      <c r="AC57902" s="104"/>
      <c r="AF57902" s="104"/>
      <c r="AG57902" s="104"/>
      <c r="AK57902" s="104"/>
      <c r="AL57902" s="104"/>
      <c r="AO57902" s="104"/>
      <c r="AP57902" s="104"/>
    </row>
    <row r="57903" spans="21:42" ht="15" customHeight="1" x14ac:dyDescent="0.25">
      <c r="U57903" s="104"/>
      <c r="AB57903" s="104"/>
      <c r="AC57903" s="104"/>
      <c r="AF57903" s="104"/>
      <c r="AG57903" s="104"/>
      <c r="AK57903" s="104"/>
      <c r="AL57903" s="104"/>
      <c r="AO57903" s="104"/>
      <c r="AP57903" s="104"/>
    </row>
    <row r="57904" spans="21:42" ht="15" customHeight="1" x14ac:dyDescent="0.25">
      <c r="U57904" s="104"/>
      <c r="AB57904" s="104"/>
      <c r="AC57904" s="104"/>
      <c r="AF57904" s="104"/>
      <c r="AG57904" s="104"/>
      <c r="AK57904" s="104"/>
      <c r="AL57904" s="104"/>
      <c r="AO57904" s="104"/>
      <c r="AP57904" s="104"/>
    </row>
    <row r="57905" spans="21:42" ht="15" customHeight="1" x14ac:dyDescent="0.25">
      <c r="U57905" s="104"/>
      <c r="AB57905" s="104"/>
      <c r="AC57905" s="104"/>
      <c r="AF57905" s="104"/>
      <c r="AG57905" s="104"/>
      <c r="AK57905" s="104"/>
      <c r="AL57905" s="104"/>
      <c r="AO57905" s="104"/>
      <c r="AP57905" s="104"/>
    </row>
    <row r="57906" spans="21:42" ht="15" customHeight="1" x14ac:dyDescent="0.25">
      <c r="U57906" s="104"/>
      <c r="AB57906" s="104"/>
      <c r="AC57906" s="104"/>
      <c r="AF57906" s="104"/>
      <c r="AG57906" s="104"/>
      <c r="AK57906" s="104"/>
      <c r="AL57906" s="104"/>
      <c r="AO57906" s="104"/>
      <c r="AP57906" s="104"/>
    </row>
    <row r="57907" spans="21:42" ht="15" customHeight="1" x14ac:dyDescent="0.25">
      <c r="U57907" s="104"/>
      <c r="AB57907" s="104"/>
      <c r="AC57907" s="104"/>
      <c r="AF57907" s="104"/>
      <c r="AG57907" s="104"/>
      <c r="AK57907" s="104"/>
      <c r="AL57907" s="104"/>
      <c r="AO57907" s="104"/>
      <c r="AP57907" s="104"/>
    </row>
    <row r="57908" spans="21:42" ht="15" customHeight="1" x14ac:dyDescent="0.25">
      <c r="U57908" s="104"/>
      <c r="AB57908" s="104"/>
      <c r="AC57908" s="104"/>
      <c r="AF57908" s="104"/>
      <c r="AG57908" s="104"/>
      <c r="AK57908" s="104"/>
      <c r="AL57908" s="104"/>
      <c r="AO57908" s="104"/>
      <c r="AP57908" s="104"/>
    </row>
    <row r="57909" spans="21:42" ht="15" customHeight="1" x14ac:dyDescent="0.25">
      <c r="U57909" s="104"/>
      <c r="AB57909" s="104"/>
      <c r="AC57909" s="104"/>
      <c r="AF57909" s="104"/>
      <c r="AG57909" s="104"/>
      <c r="AK57909" s="104"/>
      <c r="AL57909" s="104"/>
      <c r="AO57909" s="104"/>
      <c r="AP57909" s="104"/>
    </row>
    <row r="57910" spans="21:42" ht="15" customHeight="1" x14ac:dyDescent="0.25">
      <c r="U57910" s="104"/>
      <c r="AB57910" s="104"/>
      <c r="AC57910" s="104"/>
      <c r="AF57910" s="104"/>
      <c r="AG57910" s="104"/>
      <c r="AK57910" s="104"/>
      <c r="AL57910" s="104"/>
      <c r="AO57910" s="104"/>
      <c r="AP57910" s="104"/>
    </row>
    <row r="57911" spans="21:42" ht="15" customHeight="1" x14ac:dyDescent="0.25">
      <c r="U57911" s="104"/>
      <c r="AB57911" s="104"/>
      <c r="AC57911" s="104"/>
      <c r="AF57911" s="104"/>
      <c r="AG57911" s="104"/>
      <c r="AK57911" s="104"/>
      <c r="AL57911" s="104"/>
      <c r="AO57911" s="104"/>
      <c r="AP57911" s="104"/>
    </row>
    <row r="57912" spans="21:42" ht="15" customHeight="1" x14ac:dyDescent="0.25">
      <c r="U57912" s="104"/>
      <c r="AB57912" s="104"/>
      <c r="AC57912" s="104"/>
      <c r="AF57912" s="104"/>
      <c r="AG57912" s="104"/>
      <c r="AK57912" s="104"/>
      <c r="AL57912" s="104"/>
      <c r="AO57912" s="104"/>
      <c r="AP57912" s="104"/>
    </row>
    <row r="57913" spans="21:42" ht="15" customHeight="1" x14ac:dyDescent="0.25">
      <c r="U57913" s="104"/>
      <c r="AB57913" s="104"/>
      <c r="AC57913" s="104"/>
      <c r="AF57913" s="104"/>
      <c r="AG57913" s="104"/>
      <c r="AK57913" s="104"/>
      <c r="AL57913" s="104"/>
      <c r="AO57913" s="104"/>
      <c r="AP57913" s="104"/>
    </row>
    <row r="57914" spans="21:42" ht="15" customHeight="1" x14ac:dyDescent="0.25">
      <c r="U57914" s="104"/>
      <c r="AB57914" s="104"/>
      <c r="AC57914" s="104"/>
      <c r="AF57914" s="104"/>
      <c r="AG57914" s="104"/>
      <c r="AK57914" s="104"/>
      <c r="AL57914" s="104"/>
      <c r="AO57914" s="104"/>
      <c r="AP57914" s="104"/>
    </row>
    <row r="57915" spans="21:42" ht="15" customHeight="1" x14ac:dyDescent="0.25">
      <c r="U57915" s="104"/>
      <c r="AB57915" s="104"/>
      <c r="AC57915" s="104"/>
      <c r="AF57915" s="104"/>
      <c r="AG57915" s="104"/>
      <c r="AK57915" s="104"/>
      <c r="AL57915" s="104"/>
      <c r="AO57915" s="104"/>
      <c r="AP57915" s="104"/>
    </row>
    <row r="57916" spans="21:42" ht="15" customHeight="1" x14ac:dyDescent="0.25">
      <c r="U57916" s="104"/>
      <c r="AB57916" s="104"/>
      <c r="AC57916" s="104"/>
      <c r="AF57916" s="104"/>
      <c r="AG57916" s="104"/>
      <c r="AK57916" s="104"/>
      <c r="AL57916" s="104"/>
      <c r="AO57916" s="104"/>
      <c r="AP57916" s="104"/>
    </row>
    <row r="57917" spans="21:42" ht="15" customHeight="1" x14ac:dyDescent="0.25">
      <c r="U57917" s="104"/>
      <c r="AB57917" s="104"/>
      <c r="AC57917" s="104"/>
      <c r="AF57917" s="104"/>
      <c r="AG57917" s="104"/>
      <c r="AK57917" s="104"/>
      <c r="AL57917" s="104"/>
      <c r="AO57917" s="104"/>
      <c r="AP57917" s="104"/>
    </row>
    <row r="57918" spans="21:42" ht="15" customHeight="1" x14ac:dyDescent="0.25">
      <c r="U57918" s="104"/>
      <c r="AB57918" s="104"/>
      <c r="AC57918" s="104"/>
      <c r="AF57918" s="104"/>
      <c r="AG57918" s="104"/>
      <c r="AK57918" s="104"/>
      <c r="AL57918" s="104"/>
      <c r="AO57918" s="104"/>
      <c r="AP57918" s="104"/>
    </row>
    <row r="57919" spans="21:42" ht="15" customHeight="1" x14ac:dyDescent="0.25">
      <c r="U57919" s="104"/>
      <c r="AB57919" s="104"/>
      <c r="AC57919" s="104"/>
      <c r="AF57919" s="104"/>
      <c r="AG57919" s="104"/>
      <c r="AK57919" s="104"/>
      <c r="AL57919" s="104"/>
      <c r="AO57919" s="104"/>
      <c r="AP57919" s="104"/>
    </row>
    <row r="57920" spans="21:42" ht="15" customHeight="1" x14ac:dyDescent="0.25">
      <c r="U57920" s="104"/>
      <c r="AB57920" s="104"/>
      <c r="AC57920" s="104"/>
      <c r="AF57920" s="104"/>
      <c r="AG57920" s="104"/>
      <c r="AK57920" s="104"/>
      <c r="AL57920" s="104"/>
      <c r="AO57920" s="104"/>
      <c r="AP57920" s="104"/>
    </row>
    <row r="57921" spans="21:42" ht="15" customHeight="1" x14ac:dyDescent="0.25">
      <c r="U57921" s="104"/>
      <c r="AB57921" s="104"/>
      <c r="AC57921" s="104"/>
      <c r="AF57921" s="104"/>
      <c r="AG57921" s="104"/>
      <c r="AK57921" s="104"/>
      <c r="AL57921" s="104"/>
      <c r="AO57921" s="104"/>
      <c r="AP57921" s="104"/>
    </row>
    <row r="57922" spans="21:42" ht="15" customHeight="1" x14ac:dyDescent="0.25">
      <c r="U57922" s="104"/>
      <c r="AB57922" s="104"/>
      <c r="AC57922" s="104"/>
      <c r="AF57922" s="104"/>
      <c r="AG57922" s="104"/>
      <c r="AK57922" s="104"/>
      <c r="AL57922" s="104"/>
      <c r="AO57922" s="104"/>
      <c r="AP57922" s="104"/>
    </row>
    <row r="57923" spans="21:42" ht="15" customHeight="1" x14ac:dyDescent="0.25">
      <c r="U57923" s="104"/>
      <c r="AB57923" s="104"/>
      <c r="AC57923" s="104"/>
      <c r="AF57923" s="104"/>
      <c r="AG57923" s="104"/>
      <c r="AK57923" s="104"/>
      <c r="AL57923" s="104"/>
      <c r="AO57923" s="104"/>
      <c r="AP57923" s="104"/>
    </row>
    <row r="57924" spans="21:42" ht="15" customHeight="1" x14ac:dyDescent="0.25">
      <c r="U57924" s="104"/>
      <c r="AB57924" s="104"/>
      <c r="AC57924" s="104"/>
      <c r="AF57924" s="104"/>
      <c r="AG57924" s="104"/>
      <c r="AK57924" s="104"/>
      <c r="AL57924" s="104"/>
      <c r="AO57924" s="104"/>
      <c r="AP57924" s="104"/>
    </row>
    <row r="57925" spans="21:42" ht="15" customHeight="1" x14ac:dyDescent="0.25">
      <c r="U57925" s="104"/>
      <c r="AB57925" s="104"/>
      <c r="AC57925" s="104"/>
      <c r="AF57925" s="104"/>
      <c r="AG57925" s="104"/>
      <c r="AK57925" s="104"/>
      <c r="AL57925" s="104"/>
      <c r="AO57925" s="104"/>
      <c r="AP57925" s="104"/>
    </row>
    <row r="57926" spans="21:42" ht="15" customHeight="1" x14ac:dyDescent="0.25">
      <c r="U57926" s="104"/>
      <c r="AB57926" s="104"/>
      <c r="AC57926" s="104"/>
      <c r="AF57926" s="104"/>
      <c r="AG57926" s="104"/>
      <c r="AK57926" s="104"/>
      <c r="AL57926" s="104"/>
      <c r="AO57926" s="104"/>
      <c r="AP57926" s="104"/>
    </row>
    <row r="57927" spans="21:42" ht="15" customHeight="1" x14ac:dyDescent="0.25">
      <c r="U57927" s="104"/>
      <c r="AB57927" s="104"/>
      <c r="AC57927" s="104"/>
      <c r="AF57927" s="104"/>
      <c r="AG57927" s="104"/>
      <c r="AK57927" s="104"/>
      <c r="AL57927" s="104"/>
      <c r="AO57927" s="104"/>
      <c r="AP57927" s="104"/>
    </row>
    <row r="57928" spans="21:42" ht="15" customHeight="1" x14ac:dyDescent="0.25">
      <c r="U57928" s="104"/>
      <c r="AB57928" s="104"/>
      <c r="AC57928" s="104"/>
      <c r="AF57928" s="104"/>
      <c r="AG57928" s="104"/>
      <c r="AK57928" s="104"/>
      <c r="AL57928" s="104"/>
      <c r="AO57928" s="104"/>
      <c r="AP57928" s="104"/>
    </row>
    <row r="57929" spans="21:42" ht="15" customHeight="1" x14ac:dyDescent="0.25">
      <c r="U57929" s="104"/>
      <c r="AB57929" s="104"/>
      <c r="AC57929" s="104"/>
      <c r="AF57929" s="104"/>
      <c r="AG57929" s="104"/>
      <c r="AK57929" s="104"/>
      <c r="AL57929" s="104"/>
      <c r="AO57929" s="104"/>
      <c r="AP57929" s="104"/>
    </row>
    <row r="57930" spans="21:42" ht="15" customHeight="1" x14ac:dyDescent="0.25">
      <c r="U57930" s="104"/>
      <c r="AB57930" s="104"/>
      <c r="AC57930" s="104"/>
      <c r="AF57930" s="104"/>
      <c r="AG57930" s="104"/>
      <c r="AK57930" s="104"/>
      <c r="AL57930" s="104"/>
      <c r="AO57930" s="104"/>
      <c r="AP57930" s="104"/>
    </row>
    <row r="57931" spans="21:42" ht="15" customHeight="1" x14ac:dyDescent="0.25">
      <c r="U57931" s="104"/>
      <c r="AB57931" s="104"/>
      <c r="AC57931" s="104"/>
      <c r="AF57931" s="104"/>
      <c r="AG57931" s="104"/>
      <c r="AK57931" s="104"/>
      <c r="AL57931" s="104"/>
      <c r="AO57931" s="104"/>
      <c r="AP57931" s="104"/>
    </row>
    <row r="57932" spans="21:42" ht="15" customHeight="1" x14ac:dyDescent="0.25">
      <c r="U57932" s="104"/>
      <c r="AB57932" s="104"/>
      <c r="AC57932" s="104"/>
      <c r="AF57932" s="104"/>
      <c r="AG57932" s="104"/>
      <c r="AK57932" s="104"/>
      <c r="AL57932" s="104"/>
      <c r="AO57932" s="104"/>
      <c r="AP57932" s="104"/>
    </row>
    <row r="57933" spans="21:42" ht="15" customHeight="1" x14ac:dyDescent="0.25">
      <c r="U57933" s="104"/>
      <c r="AB57933" s="104"/>
      <c r="AC57933" s="104"/>
      <c r="AF57933" s="104"/>
      <c r="AG57933" s="104"/>
      <c r="AK57933" s="104"/>
      <c r="AL57933" s="104"/>
      <c r="AO57933" s="104"/>
      <c r="AP57933" s="104"/>
    </row>
    <row r="57934" spans="21:42" ht="15" customHeight="1" x14ac:dyDescent="0.25">
      <c r="U57934" s="104"/>
      <c r="AB57934" s="104"/>
      <c r="AC57934" s="104"/>
      <c r="AF57934" s="104"/>
      <c r="AG57934" s="104"/>
      <c r="AK57934" s="104"/>
      <c r="AL57934" s="104"/>
      <c r="AO57934" s="104"/>
      <c r="AP57934" s="104"/>
    </row>
    <row r="57935" spans="21:42" ht="15" customHeight="1" x14ac:dyDescent="0.25">
      <c r="U57935" s="104"/>
      <c r="AB57935" s="104"/>
      <c r="AC57935" s="104"/>
      <c r="AF57935" s="104"/>
      <c r="AG57935" s="104"/>
      <c r="AK57935" s="104"/>
      <c r="AL57935" s="104"/>
      <c r="AO57935" s="104"/>
      <c r="AP57935" s="104"/>
    </row>
    <row r="57936" spans="21:42" ht="15" customHeight="1" x14ac:dyDescent="0.25">
      <c r="U57936" s="104"/>
      <c r="AB57936" s="104"/>
      <c r="AC57936" s="104"/>
      <c r="AF57936" s="104"/>
      <c r="AG57936" s="104"/>
      <c r="AK57936" s="104"/>
      <c r="AL57936" s="104"/>
      <c r="AO57936" s="104"/>
      <c r="AP57936" s="104"/>
    </row>
    <row r="57937" spans="21:42" ht="15" customHeight="1" x14ac:dyDescent="0.25">
      <c r="U57937" s="104"/>
      <c r="AB57937" s="104"/>
      <c r="AC57937" s="104"/>
      <c r="AF57937" s="104"/>
      <c r="AG57937" s="104"/>
      <c r="AK57937" s="104"/>
      <c r="AL57937" s="104"/>
      <c r="AO57937" s="104"/>
      <c r="AP57937" s="104"/>
    </row>
    <row r="57938" spans="21:42" ht="15" customHeight="1" x14ac:dyDescent="0.25">
      <c r="U57938" s="104"/>
      <c r="AB57938" s="104"/>
      <c r="AC57938" s="104"/>
      <c r="AF57938" s="104"/>
      <c r="AG57938" s="104"/>
      <c r="AK57938" s="104"/>
      <c r="AL57938" s="104"/>
      <c r="AO57938" s="104"/>
      <c r="AP57938" s="104"/>
    </row>
    <row r="57939" spans="21:42" ht="15" customHeight="1" x14ac:dyDescent="0.25">
      <c r="U57939" s="104"/>
      <c r="AB57939" s="104"/>
      <c r="AC57939" s="104"/>
      <c r="AF57939" s="104"/>
      <c r="AG57939" s="104"/>
      <c r="AK57939" s="104"/>
      <c r="AL57939" s="104"/>
      <c r="AO57939" s="104"/>
      <c r="AP57939" s="104"/>
    </row>
    <row r="57940" spans="21:42" ht="15" customHeight="1" x14ac:dyDescent="0.25">
      <c r="U57940" s="104"/>
      <c r="AB57940" s="104"/>
      <c r="AC57940" s="104"/>
      <c r="AF57940" s="104"/>
      <c r="AG57940" s="104"/>
      <c r="AK57940" s="104"/>
      <c r="AL57940" s="104"/>
      <c r="AO57940" s="104"/>
      <c r="AP57940" s="104"/>
    </row>
    <row r="57941" spans="21:42" ht="15" customHeight="1" x14ac:dyDescent="0.25">
      <c r="U57941" s="104"/>
      <c r="AB57941" s="104"/>
      <c r="AC57941" s="104"/>
      <c r="AF57941" s="104"/>
      <c r="AG57941" s="104"/>
      <c r="AK57941" s="104"/>
      <c r="AL57941" s="104"/>
      <c r="AO57941" s="104"/>
      <c r="AP57941" s="104"/>
    </row>
    <row r="57942" spans="21:42" ht="15" customHeight="1" x14ac:dyDescent="0.25">
      <c r="U57942" s="104"/>
      <c r="AB57942" s="104"/>
      <c r="AC57942" s="104"/>
      <c r="AF57942" s="104"/>
      <c r="AG57942" s="104"/>
      <c r="AK57942" s="104"/>
      <c r="AL57942" s="104"/>
      <c r="AO57942" s="104"/>
      <c r="AP57942" s="104"/>
    </row>
    <row r="57943" spans="21:42" ht="15" customHeight="1" x14ac:dyDescent="0.25">
      <c r="U57943" s="104"/>
      <c r="AB57943" s="104"/>
      <c r="AC57943" s="104"/>
      <c r="AF57943" s="104"/>
      <c r="AG57943" s="104"/>
      <c r="AK57943" s="104"/>
      <c r="AL57943" s="104"/>
      <c r="AO57943" s="104"/>
      <c r="AP57943" s="104"/>
    </row>
    <row r="57944" spans="21:42" ht="15" customHeight="1" x14ac:dyDescent="0.25">
      <c r="U57944" s="104"/>
      <c r="AB57944" s="104"/>
      <c r="AC57944" s="104"/>
      <c r="AF57944" s="104"/>
      <c r="AG57944" s="104"/>
      <c r="AK57944" s="104"/>
      <c r="AL57944" s="104"/>
      <c r="AO57944" s="104"/>
      <c r="AP57944" s="104"/>
    </row>
    <row r="57945" spans="21:42" ht="15" customHeight="1" x14ac:dyDescent="0.25">
      <c r="U57945" s="104"/>
      <c r="AB57945" s="104"/>
      <c r="AC57945" s="104"/>
      <c r="AF57945" s="104"/>
      <c r="AG57945" s="104"/>
      <c r="AK57945" s="104"/>
      <c r="AL57945" s="104"/>
      <c r="AO57945" s="104"/>
      <c r="AP57945" s="104"/>
    </row>
    <row r="57946" spans="21:42" ht="15" customHeight="1" x14ac:dyDescent="0.25">
      <c r="U57946" s="104"/>
      <c r="AB57946" s="104"/>
      <c r="AC57946" s="104"/>
      <c r="AF57946" s="104"/>
      <c r="AG57946" s="104"/>
      <c r="AK57946" s="104"/>
      <c r="AL57946" s="104"/>
      <c r="AO57946" s="104"/>
      <c r="AP57946" s="104"/>
    </row>
    <row r="57947" spans="21:42" ht="15" customHeight="1" x14ac:dyDescent="0.25">
      <c r="U57947" s="104"/>
      <c r="AB57947" s="104"/>
      <c r="AC57947" s="104"/>
      <c r="AF57947" s="104"/>
      <c r="AG57947" s="104"/>
      <c r="AK57947" s="104"/>
      <c r="AL57947" s="104"/>
      <c r="AO57947" s="104"/>
      <c r="AP57947" s="104"/>
    </row>
    <row r="57948" spans="21:42" ht="15" customHeight="1" x14ac:dyDescent="0.25">
      <c r="U57948" s="104"/>
      <c r="AB57948" s="104"/>
      <c r="AC57948" s="104"/>
      <c r="AF57948" s="104"/>
      <c r="AG57948" s="104"/>
      <c r="AK57948" s="104"/>
      <c r="AL57948" s="104"/>
      <c r="AO57948" s="104"/>
      <c r="AP57948" s="104"/>
    </row>
    <row r="57949" spans="21:42" ht="15" customHeight="1" x14ac:dyDescent="0.25">
      <c r="U57949" s="104"/>
      <c r="AB57949" s="104"/>
      <c r="AC57949" s="104"/>
      <c r="AF57949" s="104"/>
      <c r="AG57949" s="104"/>
      <c r="AK57949" s="104"/>
      <c r="AL57949" s="104"/>
      <c r="AO57949" s="104"/>
      <c r="AP57949" s="104"/>
    </row>
    <row r="57950" spans="21:42" ht="15" customHeight="1" x14ac:dyDescent="0.25">
      <c r="U57950" s="104"/>
      <c r="AB57950" s="104"/>
      <c r="AC57950" s="104"/>
      <c r="AF57950" s="104"/>
      <c r="AG57950" s="104"/>
      <c r="AK57950" s="104"/>
      <c r="AL57950" s="104"/>
      <c r="AO57950" s="104"/>
      <c r="AP57950" s="104"/>
    </row>
    <row r="57951" spans="21:42" ht="15" customHeight="1" x14ac:dyDescent="0.25">
      <c r="U57951" s="104"/>
      <c r="AB57951" s="104"/>
      <c r="AC57951" s="104"/>
      <c r="AF57951" s="104"/>
      <c r="AG57951" s="104"/>
      <c r="AK57951" s="104"/>
      <c r="AL57951" s="104"/>
      <c r="AO57951" s="104"/>
      <c r="AP57951" s="104"/>
    </row>
    <row r="57952" spans="21:42" ht="15" customHeight="1" x14ac:dyDescent="0.25">
      <c r="U57952" s="104"/>
      <c r="AB57952" s="104"/>
      <c r="AC57952" s="104"/>
      <c r="AF57952" s="104"/>
      <c r="AG57952" s="104"/>
      <c r="AK57952" s="104"/>
      <c r="AL57952" s="104"/>
      <c r="AO57952" s="104"/>
      <c r="AP57952" s="104"/>
    </row>
    <row r="57953" spans="21:42" ht="15" customHeight="1" x14ac:dyDescent="0.25">
      <c r="U57953" s="104"/>
      <c r="AB57953" s="104"/>
      <c r="AC57953" s="104"/>
      <c r="AF57953" s="104"/>
      <c r="AG57953" s="104"/>
      <c r="AK57953" s="104"/>
      <c r="AL57953" s="104"/>
      <c r="AO57953" s="104"/>
      <c r="AP57953" s="104"/>
    </row>
    <row r="57954" spans="21:42" ht="15" customHeight="1" x14ac:dyDescent="0.25">
      <c r="U57954" s="104"/>
      <c r="AB57954" s="104"/>
      <c r="AC57954" s="104"/>
      <c r="AF57954" s="104"/>
      <c r="AG57954" s="104"/>
      <c r="AK57954" s="104"/>
      <c r="AL57954" s="104"/>
      <c r="AO57954" s="104"/>
      <c r="AP57954" s="104"/>
    </row>
    <row r="57955" spans="21:42" ht="15" customHeight="1" x14ac:dyDescent="0.25">
      <c r="U57955" s="104"/>
      <c r="AB57955" s="104"/>
      <c r="AC57955" s="104"/>
      <c r="AF57955" s="104"/>
      <c r="AG57955" s="104"/>
      <c r="AK57955" s="104"/>
      <c r="AL57955" s="104"/>
      <c r="AO57955" s="104"/>
      <c r="AP57955" s="104"/>
    </row>
    <row r="57956" spans="21:42" ht="15" customHeight="1" x14ac:dyDescent="0.25">
      <c r="U57956" s="104"/>
      <c r="AB57956" s="104"/>
      <c r="AC57956" s="104"/>
      <c r="AF57956" s="104"/>
      <c r="AG57956" s="104"/>
      <c r="AK57956" s="104"/>
      <c r="AL57956" s="104"/>
      <c r="AO57956" s="104"/>
      <c r="AP57956" s="104"/>
    </row>
    <row r="57957" spans="21:42" ht="15" customHeight="1" x14ac:dyDescent="0.25">
      <c r="U57957" s="104"/>
      <c r="AB57957" s="104"/>
      <c r="AC57957" s="104"/>
      <c r="AF57957" s="104"/>
      <c r="AG57957" s="104"/>
      <c r="AK57957" s="104"/>
      <c r="AL57957" s="104"/>
      <c r="AO57957" s="104"/>
      <c r="AP57957" s="104"/>
    </row>
    <row r="57958" spans="21:42" ht="15" customHeight="1" x14ac:dyDescent="0.25">
      <c r="U57958" s="104"/>
      <c r="AB57958" s="104"/>
      <c r="AC57958" s="104"/>
      <c r="AF57958" s="104"/>
      <c r="AG57958" s="104"/>
      <c r="AK57958" s="104"/>
      <c r="AL57958" s="104"/>
      <c r="AO57958" s="104"/>
      <c r="AP57958" s="104"/>
    </row>
    <row r="57959" spans="21:42" ht="15" customHeight="1" x14ac:dyDescent="0.25">
      <c r="U57959" s="104"/>
      <c r="AB57959" s="104"/>
      <c r="AC57959" s="104"/>
      <c r="AF57959" s="104"/>
      <c r="AG57959" s="104"/>
      <c r="AK57959" s="104"/>
      <c r="AL57959" s="104"/>
      <c r="AO57959" s="104"/>
      <c r="AP57959" s="104"/>
    </row>
    <row r="57960" spans="21:42" ht="15" customHeight="1" x14ac:dyDescent="0.25">
      <c r="U57960" s="104"/>
      <c r="AB57960" s="104"/>
      <c r="AC57960" s="104"/>
      <c r="AF57960" s="104"/>
      <c r="AG57960" s="104"/>
      <c r="AK57960" s="104"/>
      <c r="AL57960" s="104"/>
      <c r="AO57960" s="104"/>
      <c r="AP57960" s="104"/>
    </row>
    <row r="57961" spans="21:42" ht="15" customHeight="1" x14ac:dyDescent="0.25">
      <c r="U57961" s="104"/>
      <c r="AB57961" s="104"/>
      <c r="AC57961" s="104"/>
      <c r="AF57961" s="104"/>
      <c r="AG57961" s="104"/>
      <c r="AK57961" s="104"/>
      <c r="AL57961" s="104"/>
      <c r="AO57961" s="104"/>
      <c r="AP57961" s="104"/>
    </row>
    <row r="57962" spans="21:42" ht="15" customHeight="1" x14ac:dyDescent="0.25">
      <c r="U57962" s="104"/>
      <c r="AB57962" s="104"/>
      <c r="AC57962" s="104"/>
      <c r="AF57962" s="104"/>
      <c r="AG57962" s="104"/>
      <c r="AK57962" s="104"/>
      <c r="AL57962" s="104"/>
      <c r="AO57962" s="104"/>
      <c r="AP57962" s="104"/>
    </row>
    <row r="57963" spans="21:42" ht="15" customHeight="1" x14ac:dyDescent="0.25">
      <c r="U57963" s="104"/>
      <c r="AB57963" s="104"/>
      <c r="AC57963" s="104"/>
      <c r="AF57963" s="104"/>
      <c r="AG57963" s="104"/>
      <c r="AK57963" s="104"/>
      <c r="AL57963" s="104"/>
      <c r="AO57963" s="104"/>
      <c r="AP57963" s="104"/>
    </row>
    <row r="57964" spans="21:42" ht="15" customHeight="1" x14ac:dyDescent="0.25">
      <c r="U57964" s="104"/>
      <c r="AB57964" s="104"/>
      <c r="AC57964" s="104"/>
      <c r="AF57964" s="104"/>
      <c r="AG57964" s="104"/>
      <c r="AK57964" s="104"/>
      <c r="AL57964" s="104"/>
      <c r="AO57964" s="104"/>
      <c r="AP57964" s="104"/>
    </row>
    <row r="57965" spans="21:42" ht="15" customHeight="1" x14ac:dyDescent="0.25">
      <c r="U57965" s="104"/>
      <c r="AB57965" s="104"/>
      <c r="AC57965" s="104"/>
      <c r="AF57965" s="104"/>
      <c r="AG57965" s="104"/>
      <c r="AK57965" s="104"/>
      <c r="AL57965" s="104"/>
      <c r="AO57965" s="104"/>
      <c r="AP57965" s="104"/>
    </row>
    <row r="57966" spans="21:42" ht="15" customHeight="1" x14ac:dyDescent="0.25">
      <c r="U57966" s="104"/>
      <c r="AB57966" s="104"/>
      <c r="AC57966" s="104"/>
      <c r="AF57966" s="104"/>
      <c r="AG57966" s="104"/>
      <c r="AK57966" s="104"/>
      <c r="AL57966" s="104"/>
      <c r="AO57966" s="104"/>
      <c r="AP57966" s="104"/>
    </row>
    <row r="57967" spans="21:42" ht="15" customHeight="1" x14ac:dyDescent="0.25">
      <c r="U57967" s="104"/>
      <c r="AB57967" s="104"/>
      <c r="AC57967" s="104"/>
      <c r="AF57967" s="104"/>
      <c r="AG57967" s="104"/>
      <c r="AK57967" s="104"/>
      <c r="AL57967" s="104"/>
      <c r="AO57967" s="104"/>
      <c r="AP57967" s="104"/>
    </row>
    <row r="57968" spans="21:42" ht="15" customHeight="1" x14ac:dyDescent="0.25">
      <c r="U57968" s="104"/>
      <c r="AB57968" s="104"/>
      <c r="AC57968" s="104"/>
      <c r="AF57968" s="104"/>
      <c r="AG57968" s="104"/>
      <c r="AK57968" s="104"/>
      <c r="AL57968" s="104"/>
      <c r="AO57968" s="104"/>
      <c r="AP57968" s="104"/>
    </row>
    <row r="57969" spans="21:42" ht="15" customHeight="1" x14ac:dyDescent="0.25">
      <c r="U57969" s="104"/>
      <c r="AB57969" s="104"/>
      <c r="AC57969" s="104"/>
      <c r="AF57969" s="104"/>
      <c r="AG57969" s="104"/>
      <c r="AK57969" s="104"/>
      <c r="AL57969" s="104"/>
      <c r="AO57969" s="104"/>
      <c r="AP57969" s="104"/>
    </row>
    <row r="57970" spans="21:42" ht="15" customHeight="1" x14ac:dyDescent="0.25">
      <c r="U57970" s="104"/>
      <c r="AB57970" s="104"/>
      <c r="AC57970" s="104"/>
      <c r="AF57970" s="104"/>
      <c r="AG57970" s="104"/>
      <c r="AK57970" s="104"/>
      <c r="AL57970" s="104"/>
      <c r="AO57970" s="104"/>
      <c r="AP57970" s="104"/>
    </row>
    <row r="57971" spans="21:42" ht="15" customHeight="1" x14ac:dyDescent="0.25">
      <c r="U57971" s="104"/>
      <c r="AB57971" s="104"/>
      <c r="AC57971" s="104"/>
      <c r="AF57971" s="104"/>
      <c r="AG57971" s="104"/>
      <c r="AK57971" s="104"/>
      <c r="AL57971" s="104"/>
      <c r="AO57971" s="104"/>
      <c r="AP57971" s="104"/>
    </row>
    <row r="57972" spans="21:42" ht="15" customHeight="1" x14ac:dyDescent="0.25">
      <c r="U57972" s="104"/>
      <c r="AB57972" s="104"/>
      <c r="AC57972" s="104"/>
      <c r="AF57972" s="104"/>
      <c r="AG57972" s="104"/>
      <c r="AK57972" s="104"/>
      <c r="AL57972" s="104"/>
      <c r="AO57972" s="104"/>
      <c r="AP57972" s="104"/>
    </row>
    <row r="57973" spans="21:42" ht="15" customHeight="1" x14ac:dyDescent="0.25">
      <c r="U57973" s="104"/>
      <c r="AB57973" s="104"/>
      <c r="AC57973" s="104"/>
      <c r="AF57973" s="104"/>
      <c r="AG57973" s="104"/>
      <c r="AK57973" s="104"/>
      <c r="AL57973" s="104"/>
      <c r="AO57973" s="104"/>
      <c r="AP57973" s="104"/>
    </row>
    <row r="57974" spans="21:42" ht="15" customHeight="1" x14ac:dyDescent="0.25">
      <c r="U57974" s="104"/>
      <c r="AB57974" s="104"/>
      <c r="AC57974" s="104"/>
      <c r="AF57974" s="104"/>
      <c r="AG57974" s="104"/>
      <c r="AK57974" s="104"/>
      <c r="AL57974" s="104"/>
      <c r="AO57974" s="104"/>
      <c r="AP57974" s="104"/>
    </row>
    <row r="57975" spans="21:42" ht="15" customHeight="1" x14ac:dyDescent="0.25">
      <c r="U57975" s="104"/>
      <c r="AB57975" s="104"/>
      <c r="AC57975" s="104"/>
      <c r="AF57975" s="104"/>
      <c r="AG57975" s="104"/>
      <c r="AK57975" s="104"/>
      <c r="AL57975" s="104"/>
      <c r="AO57975" s="104"/>
      <c r="AP57975" s="104"/>
    </row>
    <row r="57976" spans="21:42" ht="15" customHeight="1" x14ac:dyDescent="0.25">
      <c r="U57976" s="104"/>
      <c r="AB57976" s="104"/>
      <c r="AC57976" s="104"/>
      <c r="AF57976" s="104"/>
      <c r="AG57976" s="104"/>
      <c r="AK57976" s="104"/>
      <c r="AL57976" s="104"/>
      <c r="AO57976" s="104"/>
      <c r="AP57976" s="104"/>
    </row>
    <row r="57977" spans="21:42" ht="15" customHeight="1" x14ac:dyDescent="0.25">
      <c r="U57977" s="104"/>
      <c r="AB57977" s="104"/>
      <c r="AC57977" s="104"/>
      <c r="AF57977" s="104"/>
      <c r="AG57977" s="104"/>
      <c r="AK57977" s="104"/>
      <c r="AL57977" s="104"/>
      <c r="AO57977" s="104"/>
      <c r="AP57977" s="104"/>
    </row>
    <row r="57978" spans="21:42" ht="15" customHeight="1" x14ac:dyDescent="0.25">
      <c r="U57978" s="104"/>
      <c r="AB57978" s="104"/>
      <c r="AC57978" s="104"/>
      <c r="AF57978" s="104"/>
      <c r="AG57978" s="104"/>
      <c r="AK57978" s="104"/>
      <c r="AL57978" s="104"/>
      <c r="AO57978" s="104"/>
      <c r="AP57978" s="104"/>
    </row>
    <row r="57979" spans="21:42" ht="15" customHeight="1" x14ac:dyDescent="0.25">
      <c r="U57979" s="104"/>
      <c r="AB57979" s="104"/>
      <c r="AC57979" s="104"/>
      <c r="AF57979" s="104"/>
      <c r="AG57979" s="104"/>
      <c r="AK57979" s="104"/>
      <c r="AL57979" s="104"/>
      <c r="AO57979" s="104"/>
      <c r="AP57979" s="104"/>
    </row>
    <row r="57980" spans="21:42" ht="15" customHeight="1" x14ac:dyDescent="0.25">
      <c r="U57980" s="104"/>
      <c r="AB57980" s="104"/>
      <c r="AC57980" s="104"/>
      <c r="AF57980" s="104"/>
      <c r="AG57980" s="104"/>
      <c r="AK57980" s="104"/>
      <c r="AL57980" s="104"/>
      <c r="AO57980" s="104"/>
      <c r="AP57980" s="104"/>
    </row>
    <row r="57981" spans="21:42" ht="15" customHeight="1" x14ac:dyDescent="0.25">
      <c r="U57981" s="104"/>
      <c r="AB57981" s="104"/>
      <c r="AC57981" s="104"/>
      <c r="AF57981" s="104"/>
      <c r="AG57981" s="104"/>
      <c r="AK57981" s="104"/>
      <c r="AL57981" s="104"/>
      <c r="AO57981" s="104"/>
      <c r="AP57981" s="104"/>
    </row>
    <row r="57982" spans="21:42" ht="15" customHeight="1" x14ac:dyDescent="0.25">
      <c r="U57982" s="104"/>
      <c r="AB57982" s="104"/>
      <c r="AC57982" s="104"/>
      <c r="AF57982" s="104"/>
      <c r="AG57982" s="104"/>
      <c r="AK57982" s="104"/>
      <c r="AL57982" s="104"/>
      <c r="AO57982" s="104"/>
      <c r="AP57982" s="104"/>
    </row>
    <row r="57983" spans="21:42" ht="15" customHeight="1" x14ac:dyDescent="0.25">
      <c r="U57983" s="104"/>
      <c r="AB57983" s="104"/>
      <c r="AC57983" s="104"/>
      <c r="AF57983" s="104"/>
      <c r="AG57983" s="104"/>
      <c r="AK57983" s="104"/>
      <c r="AL57983" s="104"/>
      <c r="AO57983" s="104"/>
      <c r="AP57983" s="104"/>
    </row>
    <row r="57984" spans="21:42" ht="15" customHeight="1" x14ac:dyDescent="0.25">
      <c r="U57984" s="104"/>
      <c r="AB57984" s="104"/>
      <c r="AC57984" s="104"/>
      <c r="AF57984" s="104"/>
      <c r="AG57984" s="104"/>
      <c r="AK57984" s="104"/>
      <c r="AL57984" s="104"/>
      <c r="AO57984" s="104"/>
      <c r="AP57984" s="104"/>
    </row>
    <row r="57985" spans="21:42" ht="15" customHeight="1" x14ac:dyDescent="0.25">
      <c r="U57985" s="104"/>
      <c r="AB57985" s="104"/>
      <c r="AC57985" s="104"/>
      <c r="AF57985" s="104"/>
      <c r="AG57985" s="104"/>
      <c r="AK57985" s="104"/>
      <c r="AL57985" s="104"/>
      <c r="AO57985" s="104"/>
      <c r="AP57985" s="104"/>
    </row>
    <row r="57986" spans="21:42" ht="15" customHeight="1" x14ac:dyDescent="0.25">
      <c r="U57986" s="104"/>
      <c r="AB57986" s="104"/>
      <c r="AC57986" s="104"/>
      <c r="AF57986" s="104"/>
      <c r="AG57986" s="104"/>
      <c r="AK57986" s="104"/>
      <c r="AL57986" s="104"/>
      <c r="AO57986" s="104"/>
      <c r="AP57986" s="104"/>
    </row>
    <row r="57987" spans="21:42" ht="15" customHeight="1" x14ac:dyDescent="0.25">
      <c r="U57987" s="104"/>
      <c r="AB57987" s="104"/>
      <c r="AC57987" s="104"/>
      <c r="AF57987" s="104"/>
      <c r="AG57987" s="104"/>
      <c r="AK57987" s="104"/>
      <c r="AL57987" s="104"/>
      <c r="AO57987" s="104"/>
      <c r="AP57987" s="104"/>
    </row>
    <row r="57988" spans="21:42" ht="15" customHeight="1" x14ac:dyDescent="0.25">
      <c r="U57988" s="104"/>
      <c r="AB57988" s="104"/>
      <c r="AC57988" s="104"/>
      <c r="AF57988" s="104"/>
      <c r="AG57988" s="104"/>
      <c r="AK57988" s="104"/>
      <c r="AL57988" s="104"/>
      <c r="AO57988" s="104"/>
      <c r="AP57988" s="104"/>
    </row>
    <row r="57989" spans="21:42" ht="15" customHeight="1" x14ac:dyDescent="0.25">
      <c r="U57989" s="104"/>
      <c r="AB57989" s="104"/>
      <c r="AC57989" s="104"/>
      <c r="AF57989" s="104"/>
      <c r="AG57989" s="104"/>
      <c r="AK57989" s="104"/>
      <c r="AL57989" s="104"/>
      <c r="AO57989" s="104"/>
      <c r="AP57989" s="104"/>
    </row>
    <row r="57990" spans="21:42" ht="15" customHeight="1" x14ac:dyDescent="0.25">
      <c r="U57990" s="104"/>
      <c r="AB57990" s="104"/>
      <c r="AC57990" s="104"/>
      <c r="AF57990" s="104"/>
      <c r="AG57990" s="104"/>
      <c r="AK57990" s="104"/>
      <c r="AL57990" s="104"/>
      <c r="AO57990" s="104"/>
      <c r="AP57990" s="104"/>
    </row>
    <row r="57991" spans="21:42" ht="15" customHeight="1" x14ac:dyDescent="0.25">
      <c r="U57991" s="104"/>
      <c r="AB57991" s="104"/>
      <c r="AC57991" s="104"/>
      <c r="AF57991" s="104"/>
      <c r="AG57991" s="104"/>
      <c r="AK57991" s="104"/>
      <c r="AL57991" s="104"/>
      <c r="AO57991" s="104"/>
      <c r="AP57991" s="104"/>
    </row>
    <row r="57992" spans="21:42" ht="15" customHeight="1" x14ac:dyDescent="0.25">
      <c r="U57992" s="104"/>
      <c r="AB57992" s="104"/>
      <c r="AC57992" s="104"/>
      <c r="AF57992" s="104"/>
      <c r="AG57992" s="104"/>
      <c r="AK57992" s="104"/>
      <c r="AL57992" s="104"/>
      <c r="AO57992" s="104"/>
      <c r="AP57992" s="104"/>
    </row>
    <row r="57993" spans="21:42" ht="15" customHeight="1" x14ac:dyDescent="0.25">
      <c r="U57993" s="104"/>
      <c r="AB57993" s="104"/>
      <c r="AC57993" s="104"/>
      <c r="AF57993" s="104"/>
      <c r="AG57993" s="104"/>
      <c r="AK57993" s="104"/>
      <c r="AL57993" s="104"/>
      <c r="AO57993" s="104"/>
      <c r="AP57993" s="104"/>
    </row>
    <row r="57994" spans="21:42" ht="15" customHeight="1" x14ac:dyDescent="0.25">
      <c r="U57994" s="104"/>
      <c r="AB57994" s="104"/>
      <c r="AC57994" s="104"/>
      <c r="AF57994" s="104"/>
      <c r="AG57994" s="104"/>
      <c r="AK57994" s="104"/>
      <c r="AL57994" s="104"/>
      <c r="AO57994" s="104"/>
      <c r="AP57994" s="104"/>
    </row>
    <row r="57995" spans="21:42" ht="15" customHeight="1" x14ac:dyDescent="0.25">
      <c r="U57995" s="104"/>
      <c r="AB57995" s="104"/>
      <c r="AC57995" s="104"/>
      <c r="AF57995" s="104"/>
      <c r="AG57995" s="104"/>
      <c r="AK57995" s="104"/>
      <c r="AL57995" s="104"/>
      <c r="AO57995" s="104"/>
      <c r="AP57995" s="104"/>
    </row>
    <row r="57996" spans="21:42" ht="15" customHeight="1" x14ac:dyDescent="0.25">
      <c r="U57996" s="104"/>
      <c r="AB57996" s="104"/>
      <c r="AC57996" s="104"/>
      <c r="AF57996" s="104"/>
      <c r="AG57996" s="104"/>
      <c r="AK57996" s="104"/>
      <c r="AL57996" s="104"/>
      <c r="AO57996" s="104"/>
      <c r="AP57996" s="104"/>
    </row>
    <row r="57997" spans="21:42" ht="15" customHeight="1" x14ac:dyDescent="0.25">
      <c r="U57997" s="104"/>
      <c r="AB57997" s="104"/>
      <c r="AC57997" s="104"/>
      <c r="AF57997" s="104"/>
      <c r="AG57997" s="104"/>
      <c r="AK57997" s="104"/>
      <c r="AL57997" s="104"/>
      <c r="AO57997" s="104"/>
      <c r="AP57997" s="104"/>
    </row>
    <row r="57998" spans="21:42" ht="15" customHeight="1" x14ac:dyDescent="0.25">
      <c r="U57998" s="104"/>
      <c r="AB57998" s="104"/>
      <c r="AC57998" s="104"/>
      <c r="AF57998" s="104"/>
      <c r="AG57998" s="104"/>
      <c r="AK57998" s="104"/>
      <c r="AL57998" s="104"/>
      <c r="AO57998" s="104"/>
      <c r="AP57998" s="104"/>
    </row>
    <row r="57999" spans="21:42" ht="15" customHeight="1" x14ac:dyDescent="0.25">
      <c r="U57999" s="104"/>
      <c r="AB57999" s="104"/>
      <c r="AC57999" s="104"/>
      <c r="AF57999" s="104"/>
      <c r="AG57999" s="104"/>
      <c r="AK57999" s="104"/>
      <c r="AL57999" s="104"/>
      <c r="AO57999" s="104"/>
      <c r="AP57999" s="104"/>
    </row>
    <row r="58000" spans="21:42" ht="15" customHeight="1" x14ac:dyDescent="0.25">
      <c r="U58000" s="104"/>
      <c r="AB58000" s="104"/>
      <c r="AC58000" s="104"/>
      <c r="AF58000" s="104"/>
      <c r="AG58000" s="104"/>
      <c r="AK58000" s="104"/>
      <c r="AL58000" s="104"/>
      <c r="AO58000" s="104"/>
      <c r="AP58000" s="104"/>
    </row>
    <row r="58001" spans="21:42" ht="15" customHeight="1" x14ac:dyDescent="0.25">
      <c r="U58001" s="104"/>
      <c r="AB58001" s="104"/>
      <c r="AC58001" s="104"/>
      <c r="AF58001" s="104"/>
      <c r="AG58001" s="104"/>
      <c r="AK58001" s="104"/>
      <c r="AL58001" s="104"/>
      <c r="AO58001" s="104"/>
      <c r="AP58001" s="104"/>
    </row>
    <row r="58002" spans="21:42" ht="15" customHeight="1" x14ac:dyDescent="0.25">
      <c r="U58002" s="104"/>
      <c r="AB58002" s="104"/>
      <c r="AC58002" s="104"/>
      <c r="AF58002" s="104"/>
      <c r="AG58002" s="104"/>
      <c r="AK58002" s="104"/>
      <c r="AL58002" s="104"/>
      <c r="AO58002" s="104"/>
      <c r="AP58002" s="104"/>
    </row>
    <row r="58003" spans="21:42" ht="15" customHeight="1" x14ac:dyDescent="0.25">
      <c r="U58003" s="104"/>
      <c r="AB58003" s="104"/>
      <c r="AC58003" s="104"/>
      <c r="AF58003" s="104"/>
      <c r="AG58003" s="104"/>
      <c r="AK58003" s="104"/>
      <c r="AL58003" s="104"/>
      <c r="AO58003" s="104"/>
      <c r="AP58003" s="104"/>
    </row>
    <row r="58004" spans="21:42" ht="15" customHeight="1" x14ac:dyDescent="0.25">
      <c r="U58004" s="104"/>
      <c r="AB58004" s="104"/>
      <c r="AC58004" s="104"/>
      <c r="AF58004" s="104"/>
      <c r="AG58004" s="104"/>
      <c r="AK58004" s="104"/>
      <c r="AL58004" s="104"/>
      <c r="AO58004" s="104"/>
      <c r="AP58004" s="104"/>
    </row>
    <row r="58005" spans="21:42" ht="15" customHeight="1" x14ac:dyDescent="0.25">
      <c r="U58005" s="104"/>
      <c r="AB58005" s="104"/>
      <c r="AC58005" s="104"/>
      <c r="AF58005" s="104"/>
      <c r="AG58005" s="104"/>
      <c r="AK58005" s="104"/>
      <c r="AL58005" s="104"/>
      <c r="AO58005" s="104"/>
      <c r="AP58005" s="104"/>
    </row>
    <row r="58006" spans="21:42" ht="15" customHeight="1" x14ac:dyDescent="0.25">
      <c r="U58006" s="104"/>
      <c r="AB58006" s="104"/>
      <c r="AC58006" s="104"/>
      <c r="AF58006" s="104"/>
      <c r="AG58006" s="104"/>
      <c r="AK58006" s="104"/>
      <c r="AL58006" s="104"/>
      <c r="AO58006" s="104"/>
      <c r="AP58006" s="104"/>
    </row>
    <row r="58007" spans="21:42" ht="15" customHeight="1" x14ac:dyDescent="0.25">
      <c r="U58007" s="104"/>
      <c r="AB58007" s="104"/>
      <c r="AC58007" s="104"/>
      <c r="AF58007" s="104"/>
      <c r="AG58007" s="104"/>
      <c r="AK58007" s="104"/>
      <c r="AL58007" s="104"/>
      <c r="AO58007" s="104"/>
      <c r="AP58007" s="104"/>
    </row>
    <row r="58008" spans="21:42" ht="15" customHeight="1" x14ac:dyDescent="0.25">
      <c r="U58008" s="104"/>
      <c r="AB58008" s="104"/>
      <c r="AC58008" s="104"/>
      <c r="AF58008" s="104"/>
      <c r="AG58008" s="104"/>
      <c r="AK58008" s="104"/>
      <c r="AL58008" s="104"/>
      <c r="AO58008" s="104"/>
      <c r="AP58008" s="104"/>
    </row>
    <row r="58009" spans="21:42" ht="15" customHeight="1" x14ac:dyDescent="0.25">
      <c r="U58009" s="104"/>
      <c r="AB58009" s="104"/>
      <c r="AC58009" s="104"/>
      <c r="AF58009" s="104"/>
      <c r="AG58009" s="104"/>
      <c r="AK58009" s="104"/>
      <c r="AL58009" s="104"/>
      <c r="AO58009" s="104"/>
      <c r="AP58009" s="104"/>
    </row>
    <row r="58010" spans="21:42" ht="15" customHeight="1" x14ac:dyDescent="0.25">
      <c r="U58010" s="104"/>
      <c r="AB58010" s="104"/>
      <c r="AC58010" s="104"/>
      <c r="AF58010" s="104"/>
      <c r="AG58010" s="104"/>
      <c r="AK58010" s="104"/>
      <c r="AL58010" s="104"/>
      <c r="AO58010" s="104"/>
      <c r="AP58010" s="104"/>
    </row>
    <row r="58011" spans="21:42" ht="15" customHeight="1" x14ac:dyDescent="0.25">
      <c r="U58011" s="104"/>
      <c r="AB58011" s="104"/>
      <c r="AC58011" s="104"/>
      <c r="AF58011" s="104"/>
      <c r="AG58011" s="104"/>
      <c r="AK58011" s="104"/>
      <c r="AL58011" s="104"/>
      <c r="AO58011" s="104"/>
      <c r="AP58011" s="104"/>
    </row>
    <row r="58012" spans="21:42" ht="15" customHeight="1" x14ac:dyDescent="0.25">
      <c r="U58012" s="104"/>
      <c r="AB58012" s="104"/>
      <c r="AC58012" s="104"/>
      <c r="AF58012" s="104"/>
      <c r="AG58012" s="104"/>
      <c r="AK58012" s="104"/>
      <c r="AL58012" s="104"/>
      <c r="AO58012" s="104"/>
      <c r="AP58012" s="104"/>
    </row>
    <row r="58013" spans="21:42" ht="15" customHeight="1" x14ac:dyDescent="0.25">
      <c r="U58013" s="104"/>
      <c r="AB58013" s="104"/>
      <c r="AC58013" s="104"/>
      <c r="AF58013" s="104"/>
      <c r="AG58013" s="104"/>
      <c r="AK58013" s="104"/>
      <c r="AL58013" s="104"/>
      <c r="AO58013" s="104"/>
      <c r="AP58013" s="104"/>
    </row>
    <row r="58014" spans="21:42" ht="15" customHeight="1" x14ac:dyDescent="0.25">
      <c r="U58014" s="104"/>
      <c r="AB58014" s="104"/>
      <c r="AC58014" s="104"/>
      <c r="AF58014" s="104"/>
      <c r="AG58014" s="104"/>
      <c r="AK58014" s="104"/>
      <c r="AL58014" s="104"/>
      <c r="AO58014" s="104"/>
      <c r="AP58014" s="104"/>
    </row>
    <row r="58015" spans="21:42" ht="15" customHeight="1" x14ac:dyDescent="0.25">
      <c r="U58015" s="104"/>
      <c r="AB58015" s="104"/>
      <c r="AC58015" s="104"/>
      <c r="AF58015" s="104"/>
      <c r="AG58015" s="104"/>
      <c r="AK58015" s="104"/>
      <c r="AL58015" s="104"/>
      <c r="AO58015" s="104"/>
      <c r="AP58015" s="104"/>
    </row>
    <row r="58016" spans="21:42" ht="15" customHeight="1" x14ac:dyDescent="0.25">
      <c r="U58016" s="104"/>
      <c r="AB58016" s="104"/>
      <c r="AC58016" s="104"/>
      <c r="AF58016" s="104"/>
      <c r="AG58016" s="104"/>
      <c r="AK58016" s="104"/>
      <c r="AL58016" s="104"/>
      <c r="AO58016" s="104"/>
      <c r="AP58016" s="104"/>
    </row>
    <row r="58017" spans="21:42" ht="15" customHeight="1" x14ac:dyDescent="0.25">
      <c r="U58017" s="104"/>
      <c r="AB58017" s="104"/>
      <c r="AC58017" s="104"/>
      <c r="AF58017" s="104"/>
      <c r="AG58017" s="104"/>
      <c r="AK58017" s="104"/>
      <c r="AL58017" s="104"/>
      <c r="AO58017" s="104"/>
      <c r="AP58017" s="104"/>
    </row>
    <row r="58018" spans="21:42" ht="15" customHeight="1" x14ac:dyDescent="0.25">
      <c r="U58018" s="104"/>
      <c r="AB58018" s="104"/>
      <c r="AC58018" s="104"/>
      <c r="AF58018" s="104"/>
      <c r="AG58018" s="104"/>
      <c r="AK58018" s="104"/>
      <c r="AL58018" s="104"/>
      <c r="AO58018" s="104"/>
      <c r="AP58018" s="104"/>
    </row>
    <row r="58019" spans="21:42" ht="15" customHeight="1" x14ac:dyDescent="0.25">
      <c r="U58019" s="104"/>
      <c r="AB58019" s="104"/>
      <c r="AC58019" s="104"/>
      <c r="AF58019" s="104"/>
      <c r="AG58019" s="104"/>
      <c r="AK58019" s="104"/>
      <c r="AL58019" s="104"/>
      <c r="AO58019" s="104"/>
      <c r="AP58019" s="104"/>
    </row>
    <row r="58020" spans="21:42" ht="15" customHeight="1" x14ac:dyDescent="0.25">
      <c r="U58020" s="104"/>
      <c r="AB58020" s="104"/>
      <c r="AC58020" s="104"/>
      <c r="AF58020" s="104"/>
      <c r="AG58020" s="104"/>
      <c r="AK58020" s="104"/>
      <c r="AL58020" s="104"/>
      <c r="AO58020" s="104"/>
      <c r="AP58020" s="104"/>
    </row>
    <row r="58021" spans="21:42" ht="15" customHeight="1" x14ac:dyDescent="0.25">
      <c r="U58021" s="104"/>
      <c r="AB58021" s="104"/>
      <c r="AC58021" s="104"/>
      <c r="AF58021" s="104"/>
      <c r="AG58021" s="104"/>
      <c r="AK58021" s="104"/>
      <c r="AL58021" s="104"/>
      <c r="AO58021" s="104"/>
      <c r="AP58021" s="104"/>
    </row>
    <row r="58022" spans="21:42" ht="15" customHeight="1" x14ac:dyDescent="0.25">
      <c r="U58022" s="104"/>
      <c r="AB58022" s="104"/>
      <c r="AC58022" s="104"/>
      <c r="AF58022" s="104"/>
      <c r="AG58022" s="104"/>
      <c r="AK58022" s="104"/>
      <c r="AL58022" s="104"/>
      <c r="AO58022" s="104"/>
      <c r="AP58022" s="104"/>
    </row>
    <row r="58023" spans="21:42" ht="15" customHeight="1" x14ac:dyDescent="0.25">
      <c r="U58023" s="104"/>
      <c r="AB58023" s="104"/>
      <c r="AC58023" s="104"/>
      <c r="AF58023" s="104"/>
      <c r="AG58023" s="104"/>
      <c r="AK58023" s="104"/>
      <c r="AL58023" s="104"/>
      <c r="AO58023" s="104"/>
      <c r="AP58023" s="104"/>
    </row>
    <row r="58024" spans="21:42" ht="15" customHeight="1" x14ac:dyDescent="0.25">
      <c r="U58024" s="104"/>
      <c r="AB58024" s="104"/>
      <c r="AC58024" s="104"/>
      <c r="AF58024" s="104"/>
      <c r="AG58024" s="104"/>
      <c r="AK58024" s="104"/>
      <c r="AL58024" s="104"/>
      <c r="AO58024" s="104"/>
      <c r="AP58024" s="104"/>
    </row>
    <row r="58025" spans="21:42" ht="15" customHeight="1" x14ac:dyDescent="0.25">
      <c r="U58025" s="104"/>
      <c r="AB58025" s="104"/>
      <c r="AC58025" s="104"/>
      <c r="AF58025" s="104"/>
      <c r="AG58025" s="104"/>
      <c r="AK58025" s="104"/>
      <c r="AL58025" s="104"/>
      <c r="AO58025" s="104"/>
      <c r="AP58025" s="104"/>
    </row>
    <row r="58026" spans="21:42" ht="15" customHeight="1" x14ac:dyDescent="0.25">
      <c r="U58026" s="104"/>
      <c r="AB58026" s="104"/>
      <c r="AC58026" s="104"/>
      <c r="AF58026" s="104"/>
      <c r="AG58026" s="104"/>
      <c r="AK58026" s="104"/>
      <c r="AL58026" s="104"/>
      <c r="AO58026" s="104"/>
      <c r="AP58026" s="104"/>
    </row>
    <row r="58027" spans="21:42" ht="15" customHeight="1" x14ac:dyDescent="0.25">
      <c r="U58027" s="104"/>
      <c r="AB58027" s="104"/>
      <c r="AC58027" s="104"/>
      <c r="AF58027" s="104"/>
      <c r="AG58027" s="104"/>
      <c r="AK58027" s="104"/>
      <c r="AL58027" s="104"/>
      <c r="AO58027" s="104"/>
      <c r="AP58027" s="104"/>
    </row>
    <row r="58028" spans="21:42" ht="15" customHeight="1" x14ac:dyDescent="0.25">
      <c r="U58028" s="104"/>
      <c r="AB58028" s="104"/>
      <c r="AC58028" s="104"/>
      <c r="AF58028" s="104"/>
      <c r="AG58028" s="104"/>
      <c r="AK58028" s="104"/>
      <c r="AL58028" s="104"/>
      <c r="AO58028" s="104"/>
      <c r="AP58028" s="104"/>
    </row>
    <row r="58029" spans="21:42" ht="15" customHeight="1" x14ac:dyDescent="0.25">
      <c r="U58029" s="104"/>
      <c r="AB58029" s="104"/>
      <c r="AC58029" s="104"/>
      <c r="AF58029" s="104"/>
      <c r="AG58029" s="104"/>
      <c r="AK58029" s="104"/>
      <c r="AL58029" s="104"/>
      <c r="AO58029" s="104"/>
      <c r="AP58029" s="104"/>
    </row>
    <row r="58030" spans="21:42" ht="15" customHeight="1" x14ac:dyDescent="0.25">
      <c r="U58030" s="104"/>
      <c r="AB58030" s="104"/>
      <c r="AC58030" s="104"/>
      <c r="AF58030" s="104"/>
      <c r="AG58030" s="104"/>
      <c r="AK58030" s="104"/>
      <c r="AL58030" s="104"/>
      <c r="AO58030" s="104"/>
      <c r="AP58030" s="104"/>
    </row>
    <row r="58031" spans="21:42" ht="15" customHeight="1" x14ac:dyDescent="0.25">
      <c r="U58031" s="104"/>
      <c r="AB58031" s="104"/>
      <c r="AC58031" s="104"/>
      <c r="AF58031" s="104"/>
      <c r="AG58031" s="104"/>
      <c r="AK58031" s="104"/>
      <c r="AL58031" s="104"/>
      <c r="AO58031" s="104"/>
      <c r="AP58031" s="104"/>
    </row>
    <row r="58032" spans="21:42" ht="15" customHeight="1" x14ac:dyDescent="0.25">
      <c r="U58032" s="104"/>
      <c r="AB58032" s="104"/>
      <c r="AC58032" s="104"/>
      <c r="AF58032" s="104"/>
      <c r="AG58032" s="104"/>
      <c r="AK58032" s="104"/>
      <c r="AL58032" s="104"/>
      <c r="AO58032" s="104"/>
      <c r="AP58032" s="104"/>
    </row>
    <row r="58033" spans="21:42" ht="15" customHeight="1" x14ac:dyDescent="0.25">
      <c r="U58033" s="104"/>
      <c r="AB58033" s="104"/>
      <c r="AC58033" s="104"/>
      <c r="AF58033" s="104"/>
      <c r="AG58033" s="104"/>
      <c r="AK58033" s="104"/>
      <c r="AL58033" s="104"/>
      <c r="AO58033" s="104"/>
      <c r="AP58033" s="104"/>
    </row>
    <row r="58034" spans="21:42" ht="15" customHeight="1" x14ac:dyDescent="0.25">
      <c r="U58034" s="104"/>
      <c r="AB58034" s="104"/>
      <c r="AC58034" s="104"/>
      <c r="AF58034" s="104"/>
      <c r="AG58034" s="104"/>
      <c r="AK58034" s="104"/>
      <c r="AL58034" s="104"/>
      <c r="AO58034" s="104"/>
      <c r="AP58034" s="104"/>
    </row>
    <row r="58035" spans="21:42" ht="15" customHeight="1" x14ac:dyDescent="0.25">
      <c r="U58035" s="104"/>
      <c r="AB58035" s="104"/>
      <c r="AC58035" s="104"/>
      <c r="AF58035" s="104"/>
      <c r="AG58035" s="104"/>
      <c r="AK58035" s="104"/>
      <c r="AL58035" s="104"/>
      <c r="AO58035" s="104"/>
      <c r="AP58035" s="104"/>
    </row>
    <row r="58036" spans="21:42" ht="15" customHeight="1" x14ac:dyDescent="0.25">
      <c r="U58036" s="104"/>
      <c r="AB58036" s="104"/>
      <c r="AC58036" s="104"/>
      <c r="AF58036" s="104"/>
      <c r="AG58036" s="104"/>
      <c r="AK58036" s="104"/>
      <c r="AL58036" s="104"/>
      <c r="AO58036" s="104"/>
      <c r="AP58036" s="104"/>
    </row>
    <row r="58037" spans="21:42" ht="15" customHeight="1" x14ac:dyDescent="0.25">
      <c r="U58037" s="104"/>
      <c r="AB58037" s="104"/>
      <c r="AC58037" s="104"/>
      <c r="AF58037" s="104"/>
      <c r="AG58037" s="104"/>
      <c r="AK58037" s="104"/>
      <c r="AL58037" s="104"/>
      <c r="AO58037" s="104"/>
      <c r="AP58037" s="104"/>
    </row>
    <row r="58038" spans="21:42" ht="15" customHeight="1" x14ac:dyDescent="0.25">
      <c r="U58038" s="104"/>
      <c r="AB58038" s="104"/>
      <c r="AC58038" s="104"/>
      <c r="AF58038" s="104"/>
      <c r="AG58038" s="104"/>
      <c r="AK58038" s="104"/>
      <c r="AL58038" s="104"/>
      <c r="AO58038" s="104"/>
      <c r="AP58038" s="104"/>
    </row>
    <row r="58039" spans="21:42" ht="15" customHeight="1" x14ac:dyDescent="0.25">
      <c r="U58039" s="104"/>
      <c r="AB58039" s="104"/>
      <c r="AC58039" s="104"/>
      <c r="AF58039" s="104"/>
      <c r="AG58039" s="104"/>
      <c r="AK58039" s="104"/>
      <c r="AL58039" s="104"/>
      <c r="AO58039" s="104"/>
      <c r="AP58039" s="104"/>
    </row>
    <row r="58040" spans="21:42" ht="15" customHeight="1" x14ac:dyDescent="0.25">
      <c r="U58040" s="104"/>
      <c r="AB58040" s="104"/>
      <c r="AC58040" s="104"/>
      <c r="AF58040" s="104"/>
      <c r="AG58040" s="104"/>
      <c r="AK58040" s="104"/>
      <c r="AL58040" s="104"/>
      <c r="AO58040" s="104"/>
      <c r="AP58040" s="104"/>
    </row>
    <row r="58041" spans="21:42" ht="15" customHeight="1" x14ac:dyDescent="0.25">
      <c r="U58041" s="104"/>
      <c r="AB58041" s="104"/>
      <c r="AC58041" s="104"/>
      <c r="AF58041" s="104"/>
      <c r="AG58041" s="104"/>
      <c r="AK58041" s="104"/>
      <c r="AL58041" s="104"/>
      <c r="AO58041" s="104"/>
      <c r="AP58041" s="104"/>
    </row>
    <row r="58042" spans="21:42" ht="15" customHeight="1" x14ac:dyDescent="0.25">
      <c r="U58042" s="104"/>
      <c r="AB58042" s="104"/>
      <c r="AC58042" s="104"/>
      <c r="AF58042" s="104"/>
      <c r="AG58042" s="104"/>
      <c r="AK58042" s="104"/>
      <c r="AL58042" s="104"/>
      <c r="AO58042" s="104"/>
      <c r="AP58042" s="104"/>
    </row>
    <row r="58043" spans="21:42" ht="15" customHeight="1" x14ac:dyDescent="0.25">
      <c r="U58043" s="104"/>
      <c r="AB58043" s="104"/>
      <c r="AC58043" s="104"/>
      <c r="AF58043" s="104"/>
      <c r="AG58043" s="104"/>
      <c r="AK58043" s="104"/>
      <c r="AL58043" s="104"/>
      <c r="AO58043" s="104"/>
      <c r="AP58043" s="104"/>
    </row>
    <row r="58044" spans="21:42" ht="15" customHeight="1" x14ac:dyDescent="0.25">
      <c r="U58044" s="104"/>
      <c r="AB58044" s="104"/>
      <c r="AC58044" s="104"/>
      <c r="AF58044" s="104"/>
      <c r="AG58044" s="104"/>
      <c r="AK58044" s="104"/>
      <c r="AL58044" s="104"/>
      <c r="AO58044" s="104"/>
      <c r="AP58044" s="104"/>
    </row>
    <row r="58045" spans="21:42" ht="15" customHeight="1" x14ac:dyDescent="0.25">
      <c r="U58045" s="104"/>
      <c r="AB58045" s="104"/>
      <c r="AC58045" s="104"/>
      <c r="AF58045" s="104"/>
      <c r="AG58045" s="104"/>
      <c r="AK58045" s="104"/>
      <c r="AL58045" s="104"/>
      <c r="AO58045" s="104"/>
      <c r="AP58045" s="104"/>
    </row>
    <row r="58046" spans="21:42" ht="15" customHeight="1" x14ac:dyDescent="0.25">
      <c r="U58046" s="104"/>
      <c r="AB58046" s="104"/>
      <c r="AC58046" s="104"/>
      <c r="AF58046" s="104"/>
      <c r="AG58046" s="104"/>
      <c r="AK58046" s="104"/>
      <c r="AL58046" s="104"/>
      <c r="AO58046" s="104"/>
      <c r="AP58046" s="104"/>
    </row>
    <row r="58047" spans="21:42" ht="15" customHeight="1" x14ac:dyDescent="0.25">
      <c r="U58047" s="104"/>
      <c r="AB58047" s="104"/>
      <c r="AC58047" s="104"/>
      <c r="AF58047" s="104"/>
      <c r="AG58047" s="104"/>
      <c r="AK58047" s="104"/>
      <c r="AL58047" s="104"/>
      <c r="AO58047" s="104"/>
      <c r="AP58047" s="104"/>
    </row>
    <row r="58048" spans="21:42" ht="15" customHeight="1" x14ac:dyDescent="0.25">
      <c r="U58048" s="104"/>
      <c r="AB58048" s="104"/>
      <c r="AC58048" s="104"/>
      <c r="AF58048" s="104"/>
      <c r="AG58048" s="104"/>
      <c r="AK58048" s="104"/>
      <c r="AL58048" s="104"/>
      <c r="AO58048" s="104"/>
      <c r="AP58048" s="104"/>
    </row>
    <row r="58049" spans="21:42" ht="15" customHeight="1" x14ac:dyDescent="0.25">
      <c r="U58049" s="104"/>
      <c r="AB58049" s="104"/>
      <c r="AC58049" s="104"/>
      <c r="AF58049" s="104"/>
      <c r="AG58049" s="104"/>
      <c r="AK58049" s="104"/>
      <c r="AL58049" s="104"/>
      <c r="AO58049" s="104"/>
      <c r="AP58049" s="104"/>
    </row>
    <row r="58050" spans="21:42" ht="15" customHeight="1" x14ac:dyDescent="0.25">
      <c r="U58050" s="104"/>
      <c r="AB58050" s="104"/>
      <c r="AC58050" s="104"/>
      <c r="AF58050" s="104"/>
      <c r="AG58050" s="104"/>
      <c r="AK58050" s="104"/>
      <c r="AL58050" s="104"/>
      <c r="AO58050" s="104"/>
      <c r="AP58050" s="104"/>
    </row>
    <row r="58051" spans="21:42" ht="15" customHeight="1" x14ac:dyDescent="0.25">
      <c r="U58051" s="104"/>
      <c r="AB58051" s="104"/>
      <c r="AC58051" s="104"/>
      <c r="AF58051" s="104"/>
      <c r="AG58051" s="104"/>
      <c r="AK58051" s="104"/>
      <c r="AL58051" s="104"/>
      <c r="AO58051" s="104"/>
      <c r="AP58051" s="104"/>
    </row>
    <row r="58052" spans="21:42" ht="15" customHeight="1" x14ac:dyDescent="0.25">
      <c r="U58052" s="104"/>
      <c r="AB58052" s="104"/>
      <c r="AC58052" s="104"/>
      <c r="AF58052" s="104"/>
      <c r="AG58052" s="104"/>
      <c r="AK58052" s="104"/>
      <c r="AL58052" s="104"/>
      <c r="AO58052" s="104"/>
      <c r="AP58052" s="104"/>
    </row>
    <row r="58053" spans="21:42" ht="15" customHeight="1" x14ac:dyDescent="0.25">
      <c r="U58053" s="104"/>
      <c r="AB58053" s="104"/>
      <c r="AC58053" s="104"/>
      <c r="AF58053" s="104"/>
      <c r="AG58053" s="104"/>
      <c r="AK58053" s="104"/>
      <c r="AL58053" s="104"/>
      <c r="AO58053" s="104"/>
      <c r="AP58053" s="104"/>
    </row>
    <row r="58054" spans="21:42" ht="15" customHeight="1" x14ac:dyDescent="0.25">
      <c r="U58054" s="104"/>
      <c r="AB58054" s="104"/>
      <c r="AC58054" s="104"/>
      <c r="AF58054" s="104"/>
      <c r="AG58054" s="104"/>
      <c r="AK58054" s="104"/>
      <c r="AL58054" s="104"/>
      <c r="AO58054" s="104"/>
      <c r="AP58054" s="104"/>
    </row>
    <row r="58055" spans="21:42" ht="15" customHeight="1" x14ac:dyDescent="0.25">
      <c r="U58055" s="104"/>
      <c r="AB58055" s="104"/>
      <c r="AC58055" s="104"/>
      <c r="AF58055" s="104"/>
      <c r="AG58055" s="104"/>
      <c r="AK58055" s="104"/>
      <c r="AL58055" s="104"/>
      <c r="AO58055" s="104"/>
      <c r="AP58055" s="104"/>
    </row>
    <row r="58056" spans="21:42" ht="15" customHeight="1" x14ac:dyDescent="0.25">
      <c r="U58056" s="104"/>
      <c r="AB58056" s="104"/>
      <c r="AC58056" s="104"/>
      <c r="AF58056" s="104"/>
      <c r="AG58056" s="104"/>
      <c r="AK58056" s="104"/>
      <c r="AL58056" s="104"/>
      <c r="AO58056" s="104"/>
      <c r="AP58056" s="104"/>
    </row>
    <row r="58057" spans="21:42" ht="15" customHeight="1" x14ac:dyDescent="0.25">
      <c r="U58057" s="104"/>
      <c r="AB58057" s="104"/>
      <c r="AC58057" s="104"/>
      <c r="AF58057" s="104"/>
      <c r="AG58057" s="104"/>
      <c r="AK58057" s="104"/>
      <c r="AL58057" s="104"/>
      <c r="AO58057" s="104"/>
      <c r="AP58057" s="104"/>
    </row>
    <row r="58058" spans="21:42" ht="15" customHeight="1" x14ac:dyDescent="0.25">
      <c r="U58058" s="104"/>
      <c r="AB58058" s="104"/>
      <c r="AC58058" s="104"/>
      <c r="AF58058" s="104"/>
      <c r="AG58058" s="104"/>
      <c r="AK58058" s="104"/>
      <c r="AL58058" s="104"/>
      <c r="AO58058" s="104"/>
      <c r="AP58058" s="104"/>
    </row>
    <row r="58059" spans="21:42" ht="15" customHeight="1" x14ac:dyDescent="0.25">
      <c r="U58059" s="104"/>
      <c r="AB58059" s="104"/>
      <c r="AC58059" s="104"/>
      <c r="AF58059" s="104"/>
      <c r="AG58059" s="104"/>
      <c r="AK58059" s="104"/>
      <c r="AL58059" s="104"/>
      <c r="AO58059" s="104"/>
      <c r="AP58059" s="104"/>
    </row>
    <row r="58060" spans="21:42" ht="15" customHeight="1" x14ac:dyDescent="0.25">
      <c r="U58060" s="104"/>
      <c r="AB58060" s="104"/>
      <c r="AC58060" s="104"/>
      <c r="AF58060" s="104"/>
      <c r="AG58060" s="104"/>
      <c r="AK58060" s="104"/>
      <c r="AL58060" s="104"/>
      <c r="AO58060" s="104"/>
      <c r="AP58060" s="104"/>
    </row>
    <row r="58061" spans="21:42" ht="15" customHeight="1" x14ac:dyDescent="0.25">
      <c r="U58061" s="104"/>
      <c r="AB58061" s="104"/>
      <c r="AC58061" s="104"/>
      <c r="AF58061" s="104"/>
      <c r="AG58061" s="104"/>
      <c r="AK58061" s="104"/>
      <c r="AL58061" s="104"/>
      <c r="AO58061" s="104"/>
      <c r="AP58061" s="104"/>
    </row>
    <row r="58062" spans="21:42" ht="15" customHeight="1" x14ac:dyDescent="0.25">
      <c r="U58062" s="104"/>
      <c r="AB58062" s="104"/>
      <c r="AC58062" s="104"/>
      <c r="AF58062" s="104"/>
      <c r="AG58062" s="104"/>
      <c r="AK58062" s="104"/>
      <c r="AL58062" s="104"/>
      <c r="AO58062" s="104"/>
      <c r="AP58062" s="104"/>
    </row>
    <row r="58063" spans="21:42" ht="15" customHeight="1" x14ac:dyDescent="0.25">
      <c r="U58063" s="104"/>
      <c r="AB58063" s="104"/>
      <c r="AC58063" s="104"/>
      <c r="AF58063" s="104"/>
      <c r="AG58063" s="104"/>
      <c r="AK58063" s="104"/>
      <c r="AL58063" s="104"/>
      <c r="AO58063" s="104"/>
      <c r="AP58063" s="104"/>
    </row>
    <row r="58064" spans="21:42" ht="15" customHeight="1" x14ac:dyDescent="0.25">
      <c r="U58064" s="104"/>
      <c r="AB58064" s="104"/>
      <c r="AC58064" s="104"/>
      <c r="AF58064" s="104"/>
      <c r="AG58064" s="104"/>
      <c r="AK58064" s="104"/>
      <c r="AL58064" s="104"/>
      <c r="AO58064" s="104"/>
      <c r="AP58064" s="104"/>
    </row>
    <row r="58065" spans="21:42" ht="15" customHeight="1" x14ac:dyDescent="0.25">
      <c r="U58065" s="104"/>
      <c r="AB58065" s="104"/>
      <c r="AC58065" s="104"/>
      <c r="AF58065" s="104"/>
      <c r="AG58065" s="104"/>
      <c r="AK58065" s="104"/>
      <c r="AL58065" s="104"/>
      <c r="AO58065" s="104"/>
      <c r="AP58065" s="104"/>
    </row>
    <row r="58066" spans="21:42" ht="15" customHeight="1" x14ac:dyDescent="0.25">
      <c r="U58066" s="104"/>
      <c r="AB58066" s="104"/>
      <c r="AC58066" s="104"/>
      <c r="AF58066" s="104"/>
      <c r="AG58066" s="104"/>
      <c r="AK58066" s="104"/>
      <c r="AL58066" s="104"/>
      <c r="AO58066" s="104"/>
      <c r="AP58066" s="104"/>
    </row>
    <row r="58067" spans="21:42" ht="15" customHeight="1" x14ac:dyDescent="0.25">
      <c r="U58067" s="104"/>
      <c r="AB58067" s="104"/>
      <c r="AC58067" s="104"/>
      <c r="AF58067" s="104"/>
      <c r="AG58067" s="104"/>
      <c r="AK58067" s="104"/>
      <c r="AL58067" s="104"/>
      <c r="AO58067" s="104"/>
      <c r="AP58067" s="104"/>
    </row>
    <row r="58068" spans="21:42" ht="15" customHeight="1" x14ac:dyDescent="0.25">
      <c r="U58068" s="104"/>
      <c r="AB58068" s="104"/>
      <c r="AC58068" s="104"/>
      <c r="AF58068" s="104"/>
      <c r="AG58068" s="104"/>
      <c r="AK58068" s="104"/>
      <c r="AL58068" s="104"/>
      <c r="AO58068" s="104"/>
      <c r="AP58068" s="104"/>
    </row>
    <row r="58069" spans="21:42" ht="15" customHeight="1" x14ac:dyDescent="0.25">
      <c r="U58069" s="104"/>
      <c r="AB58069" s="104"/>
      <c r="AC58069" s="104"/>
      <c r="AF58069" s="104"/>
      <c r="AG58069" s="104"/>
      <c r="AK58069" s="104"/>
      <c r="AL58069" s="104"/>
      <c r="AO58069" s="104"/>
      <c r="AP58069" s="104"/>
    </row>
    <row r="58070" spans="21:42" ht="15" customHeight="1" x14ac:dyDescent="0.25">
      <c r="U58070" s="104"/>
      <c r="AB58070" s="104"/>
      <c r="AC58070" s="104"/>
      <c r="AF58070" s="104"/>
      <c r="AG58070" s="104"/>
      <c r="AK58070" s="104"/>
      <c r="AL58070" s="104"/>
      <c r="AO58070" s="104"/>
      <c r="AP58070" s="104"/>
    </row>
    <row r="58071" spans="21:42" ht="15" customHeight="1" x14ac:dyDescent="0.25">
      <c r="U58071" s="104"/>
      <c r="AB58071" s="104"/>
      <c r="AC58071" s="104"/>
      <c r="AF58071" s="104"/>
      <c r="AG58071" s="104"/>
      <c r="AK58071" s="104"/>
      <c r="AL58071" s="104"/>
      <c r="AO58071" s="104"/>
      <c r="AP58071" s="104"/>
    </row>
    <row r="58072" spans="21:42" ht="15" customHeight="1" x14ac:dyDescent="0.25">
      <c r="U58072" s="104"/>
      <c r="AB58072" s="104"/>
      <c r="AC58072" s="104"/>
      <c r="AF58072" s="104"/>
      <c r="AG58072" s="104"/>
      <c r="AK58072" s="104"/>
      <c r="AL58072" s="104"/>
      <c r="AO58072" s="104"/>
      <c r="AP58072" s="104"/>
    </row>
    <row r="58073" spans="21:42" ht="15" customHeight="1" x14ac:dyDescent="0.25">
      <c r="U58073" s="104"/>
      <c r="AB58073" s="104"/>
      <c r="AC58073" s="104"/>
      <c r="AF58073" s="104"/>
      <c r="AG58073" s="104"/>
      <c r="AK58073" s="104"/>
      <c r="AL58073" s="104"/>
      <c r="AO58073" s="104"/>
      <c r="AP58073" s="104"/>
    </row>
    <row r="58074" spans="21:42" ht="15" customHeight="1" x14ac:dyDescent="0.25">
      <c r="U58074" s="104"/>
      <c r="AB58074" s="104"/>
      <c r="AC58074" s="104"/>
      <c r="AF58074" s="104"/>
      <c r="AG58074" s="104"/>
      <c r="AK58074" s="104"/>
      <c r="AL58074" s="104"/>
      <c r="AO58074" s="104"/>
      <c r="AP58074" s="104"/>
    </row>
    <row r="58075" spans="21:42" ht="15" customHeight="1" x14ac:dyDescent="0.25">
      <c r="U58075" s="104"/>
      <c r="AB58075" s="104"/>
      <c r="AC58075" s="104"/>
      <c r="AF58075" s="104"/>
      <c r="AG58075" s="104"/>
      <c r="AK58075" s="104"/>
      <c r="AL58075" s="104"/>
      <c r="AO58075" s="104"/>
      <c r="AP58075" s="104"/>
    </row>
    <row r="58076" spans="21:42" ht="15" customHeight="1" x14ac:dyDescent="0.25">
      <c r="U58076" s="104"/>
      <c r="AB58076" s="104"/>
      <c r="AC58076" s="104"/>
      <c r="AF58076" s="104"/>
      <c r="AG58076" s="104"/>
      <c r="AK58076" s="104"/>
      <c r="AL58076" s="104"/>
      <c r="AO58076" s="104"/>
      <c r="AP58076" s="104"/>
    </row>
    <row r="58077" spans="21:42" ht="15" customHeight="1" x14ac:dyDescent="0.25">
      <c r="U58077" s="104"/>
      <c r="AB58077" s="104"/>
      <c r="AC58077" s="104"/>
      <c r="AF58077" s="104"/>
      <c r="AG58077" s="104"/>
      <c r="AK58077" s="104"/>
      <c r="AL58077" s="104"/>
      <c r="AO58077" s="104"/>
      <c r="AP58077" s="104"/>
    </row>
    <row r="58078" spans="21:42" ht="15" customHeight="1" x14ac:dyDescent="0.25">
      <c r="U58078" s="104"/>
      <c r="AB58078" s="104"/>
      <c r="AC58078" s="104"/>
      <c r="AF58078" s="104"/>
      <c r="AG58078" s="104"/>
      <c r="AK58078" s="104"/>
      <c r="AL58078" s="104"/>
      <c r="AO58078" s="104"/>
      <c r="AP58078" s="104"/>
    </row>
    <row r="58079" spans="21:42" ht="15" customHeight="1" x14ac:dyDescent="0.25">
      <c r="U58079" s="104"/>
      <c r="AB58079" s="104"/>
      <c r="AC58079" s="104"/>
      <c r="AF58079" s="104"/>
      <c r="AG58079" s="104"/>
      <c r="AK58079" s="104"/>
      <c r="AL58079" s="104"/>
      <c r="AO58079" s="104"/>
      <c r="AP58079" s="104"/>
    </row>
    <row r="58080" spans="21:42" ht="15" customHeight="1" x14ac:dyDescent="0.25">
      <c r="U58080" s="104"/>
      <c r="AB58080" s="104"/>
      <c r="AC58080" s="104"/>
      <c r="AF58080" s="104"/>
      <c r="AG58080" s="104"/>
      <c r="AK58080" s="104"/>
      <c r="AL58080" s="104"/>
      <c r="AO58080" s="104"/>
      <c r="AP58080" s="104"/>
    </row>
    <row r="58081" spans="21:42" ht="15" customHeight="1" x14ac:dyDescent="0.25">
      <c r="U58081" s="104"/>
      <c r="AB58081" s="104"/>
      <c r="AC58081" s="104"/>
      <c r="AF58081" s="104"/>
      <c r="AG58081" s="104"/>
      <c r="AK58081" s="104"/>
      <c r="AL58081" s="104"/>
      <c r="AO58081" s="104"/>
      <c r="AP58081" s="104"/>
    </row>
    <row r="58082" spans="21:42" ht="15" customHeight="1" x14ac:dyDescent="0.25">
      <c r="U58082" s="104"/>
      <c r="AB58082" s="104"/>
      <c r="AC58082" s="104"/>
      <c r="AF58082" s="104"/>
      <c r="AG58082" s="104"/>
      <c r="AK58082" s="104"/>
      <c r="AL58082" s="104"/>
      <c r="AO58082" s="104"/>
      <c r="AP58082" s="104"/>
    </row>
    <row r="58083" spans="21:42" ht="15" customHeight="1" x14ac:dyDescent="0.25">
      <c r="U58083" s="104"/>
      <c r="AB58083" s="104"/>
      <c r="AC58083" s="104"/>
      <c r="AF58083" s="104"/>
      <c r="AG58083" s="104"/>
      <c r="AK58083" s="104"/>
      <c r="AL58083" s="104"/>
      <c r="AO58083" s="104"/>
      <c r="AP58083" s="104"/>
    </row>
    <row r="58084" spans="21:42" ht="15" customHeight="1" x14ac:dyDescent="0.25">
      <c r="U58084" s="104"/>
      <c r="AB58084" s="104"/>
      <c r="AC58084" s="104"/>
      <c r="AF58084" s="104"/>
      <c r="AG58084" s="104"/>
      <c r="AK58084" s="104"/>
      <c r="AL58084" s="104"/>
      <c r="AO58084" s="104"/>
      <c r="AP58084" s="104"/>
    </row>
    <row r="58085" spans="21:42" ht="15" customHeight="1" x14ac:dyDescent="0.25">
      <c r="U58085" s="104"/>
      <c r="AB58085" s="104"/>
      <c r="AC58085" s="104"/>
      <c r="AF58085" s="104"/>
      <c r="AG58085" s="104"/>
      <c r="AK58085" s="104"/>
      <c r="AL58085" s="104"/>
      <c r="AO58085" s="104"/>
      <c r="AP58085" s="104"/>
    </row>
    <row r="58086" spans="21:42" ht="15" customHeight="1" x14ac:dyDescent="0.25">
      <c r="U58086" s="104"/>
      <c r="AB58086" s="104"/>
      <c r="AC58086" s="104"/>
      <c r="AF58086" s="104"/>
      <c r="AG58086" s="104"/>
      <c r="AK58086" s="104"/>
      <c r="AL58086" s="104"/>
      <c r="AO58086" s="104"/>
      <c r="AP58086" s="104"/>
    </row>
    <row r="58087" spans="21:42" ht="15" customHeight="1" x14ac:dyDescent="0.25">
      <c r="U58087" s="104"/>
      <c r="AB58087" s="104"/>
      <c r="AC58087" s="104"/>
      <c r="AF58087" s="104"/>
      <c r="AG58087" s="104"/>
      <c r="AK58087" s="104"/>
      <c r="AL58087" s="104"/>
      <c r="AO58087" s="104"/>
      <c r="AP58087" s="104"/>
    </row>
    <row r="58088" spans="21:42" ht="15" customHeight="1" x14ac:dyDescent="0.25">
      <c r="U58088" s="104"/>
      <c r="AB58088" s="104"/>
      <c r="AC58088" s="104"/>
      <c r="AF58088" s="104"/>
      <c r="AG58088" s="104"/>
      <c r="AK58088" s="104"/>
      <c r="AL58088" s="104"/>
      <c r="AO58088" s="104"/>
      <c r="AP58088" s="104"/>
    </row>
    <row r="58089" spans="21:42" ht="15" customHeight="1" x14ac:dyDescent="0.25">
      <c r="U58089" s="104"/>
      <c r="AB58089" s="104"/>
      <c r="AC58089" s="104"/>
      <c r="AF58089" s="104"/>
      <c r="AG58089" s="104"/>
      <c r="AK58089" s="104"/>
      <c r="AL58089" s="104"/>
      <c r="AO58089" s="104"/>
      <c r="AP58089" s="104"/>
    </row>
    <row r="58090" spans="21:42" ht="15" customHeight="1" x14ac:dyDescent="0.25">
      <c r="U58090" s="104"/>
      <c r="AB58090" s="104"/>
      <c r="AC58090" s="104"/>
      <c r="AF58090" s="104"/>
      <c r="AG58090" s="104"/>
      <c r="AK58090" s="104"/>
      <c r="AL58090" s="104"/>
      <c r="AO58090" s="104"/>
      <c r="AP58090" s="104"/>
    </row>
    <row r="58091" spans="21:42" ht="15" customHeight="1" x14ac:dyDescent="0.25">
      <c r="U58091" s="104"/>
      <c r="AB58091" s="104"/>
      <c r="AC58091" s="104"/>
      <c r="AF58091" s="104"/>
      <c r="AG58091" s="104"/>
      <c r="AK58091" s="104"/>
      <c r="AL58091" s="104"/>
      <c r="AO58091" s="104"/>
      <c r="AP58091" s="104"/>
    </row>
    <row r="58092" spans="21:42" ht="15" customHeight="1" x14ac:dyDescent="0.25">
      <c r="U58092" s="104"/>
      <c r="AB58092" s="104"/>
      <c r="AC58092" s="104"/>
      <c r="AF58092" s="104"/>
      <c r="AG58092" s="104"/>
      <c r="AK58092" s="104"/>
      <c r="AL58092" s="104"/>
      <c r="AO58092" s="104"/>
      <c r="AP58092" s="104"/>
    </row>
    <row r="58093" spans="21:42" ht="15" customHeight="1" x14ac:dyDescent="0.25">
      <c r="U58093" s="104"/>
      <c r="AB58093" s="104"/>
      <c r="AC58093" s="104"/>
      <c r="AF58093" s="104"/>
      <c r="AG58093" s="104"/>
      <c r="AK58093" s="104"/>
      <c r="AL58093" s="104"/>
      <c r="AO58093" s="104"/>
      <c r="AP58093" s="104"/>
    </row>
    <row r="58094" spans="21:42" ht="15" customHeight="1" x14ac:dyDescent="0.25">
      <c r="U58094" s="104"/>
      <c r="AB58094" s="104"/>
      <c r="AC58094" s="104"/>
      <c r="AF58094" s="104"/>
      <c r="AG58094" s="104"/>
      <c r="AK58094" s="104"/>
      <c r="AL58094" s="104"/>
      <c r="AO58094" s="104"/>
      <c r="AP58094" s="104"/>
    </row>
    <row r="58095" spans="21:42" ht="15" customHeight="1" x14ac:dyDescent="0.25">
      <c r="U58095" s="104"/>
      <c r="AB58095" s="104"/>
      <c r="AC58095" s="104"/>
      <c r="AF58095" s="104"/>
      <c r="AG58095" s="104"/>
      <c r="AK58095" s="104"/>
      <c r="AL58095" s="104"/>
      <c r="AO58095" s="104"/>
      <c r="AP58095" s="104"/>
    </row>
    <row r="58096" spans="21:42" ht="15" customHeight="1" x14ac:dyDescent="0.25">
      <c r="U58096" s="104"/>
      <c r="AB58096" s="104"/>
      <c r="AC58096" s="104"/>
      <c r="AF58096" s="104"/>
      <c r="AG58096" s="104"/>
      <c r="AK58096" s="104"/>
      <c r="AL58096" s="104"/>
      <c r="AO58096" s="104"/>
      <c r="AP58096" s="104"/>
    </row>
    <row r="58097" spans="21:42" ht="15" customHeight="1" x14ac:dyDescent="0.25">
      <c r="U58097" s="104"/>
      <c r="AB58097" s="104"/>
      <c r="AC58097" s="104"/>
      <c r="AF58097" s="104"/>
      <c r="AG58097" s="104"/>
      <c r="AK58097" s="104"/>
      <c r="AL58097" s="104"/>
      <c r="AO58097" s="104"/>
      <c r="AP58097" s="104"/>
    </row>
    <row r="58098" spans="21:42" ht="15" customHeight="1" x14ac:dyDescent="0.25">
      <c r="U58098" s="104"/>
      <c r="AB58098" s="104"/>
      <c r="AC58098" s="104"/>
      <c r="AF58098" s="104"/>
      <c r="AG58098" s="104"/>
      <c r="AK58098" s="104"/>
      <c r="AL58098" s="104"/>
      <c r="AO58098" s="104"/>
      <c r="AP58098" s="104"/>
    </row>
    <row r="58099" spans="21:42" ht="15" customHeight="1" x14ac:dyDescent="0.25">
      <c r="U58099" s="104"/>
      <c r="AB58099" s="104"/>
      <c r="AC58099" s="104"/>
      <c r="AF58099" s="104"/>
      <c r="AG58099" s="104"/>
      <c r="AK58099" s="104"/>
      <c r="AL58099" s="104"/>
      <c r="AO58099" s="104"/>
      <c r="AP58099" s="104"/>
    </row>
    <row r="58100" spans="21:42" ht="15" customHeight="1" x14ac:dyDescent="0.25">
      <c r="U58100" s="104"/>
      <c r="AB58100" s="104"/>
      <c r="AC58100" s="104"/>
      <c r="AF58100" s="104"/>
      <c r="AG58100" s="104"/>
      <c r="AK58100" s="104"/>
      <c r="AL58100" s="104"/>
      <c r="AO58100" s="104"/>
      <c r="AP58100" s="104"/>
    </row>
    <row r="58101" spans="21:42" ht="15" customHeight="1" x14ac:dyDescent="0.25">
      <c r="U58101" s="104"/>
      <c r="AB58101" s="104"/>
      <c r="AC58101" s="104"/>
      <c r="AF58101" s="104"/>
      <c r="AG58101" s="104"/>
      <c r="AK58101" s="104"/>
      <c r="AL58101" s="104"/>
      <c r="AO58101" s="104"/>
      <c r="AP58101" s="104"/>
    </row>
    <row r="58102" spans="21:42" ht="15" customHeight="1" x14ac:dyDescent="0.25">
      <c r="U58102" s="104"/>
      <c r="AB58102" s="104"/>
      <c r="AC58102" s="104"/>
      <c r="AF58102" s="104"/>
      <c r="AG58102" s="104"/>
      <c r="AK58102" s="104"/>
      <c r="AL58102" s="104"/>
      <c r="AO58102" s="104"/>
      <c r="AP58102" s="104"/>
    </row>
    <row r="58103" spans="21:42" ht="15" customHeight="1" x14ac:dyDescent="0.25">
      <c r="U58103" s="104"/>
      <c r="AB58103" s="104"/>
      <c r="AC58103" s="104"/>
      <c r="AF58103" s="104"/>
      <c r="AG58103" s="104"/>
      <c r="AK58103" s="104"/>
      <c r="AL58103" s="104"/>
      <c r="AO58103" s="104"/>
      <c r="AP58103" s="104"/>
    </row>
    <row r="58104" spans="21:42" ht="15" customHeight="1" x14ac:dyDescent="0.25">
      <c r="U58104" s="104"/>
      <c r="AB58104" s="104"/>
      <c r="AC58104" s="104"/>
      <c r="AF58104" s="104"/>
      <c r="AG58104" s="104"/>
      <c r="AK58104" s="104"/>
      <c r="AL58104" s="104"/>
      <c r="AO58104" s="104"/>
      <c r="AP58104" s="104"/>
    </row>
    <row r="58105" spans="21:42" ht="15" customHeight="1" x14ac:dyDescent="0.25">
      <c r="U58105" s="104"/>
      <c r="AB58105" s="104"/>
      <c r="AC58105" s="104"/>
      <c r="AF58105" s="104"/>
      <c r="AG58105" s="104"/>
      <c r="AK58105" s="104"/>
      <c r="AL58105" s="104"/>
      <c r="AO58105" s="104"/>
      <c r="AP58105" s="104"/>
    </row>
    <row r="58106" spans="21:42" ht="15" customHeight="1" x14ac:dyDescent="0.25">
      <c r="U58106" s="104"/>
      <c r="AB58106" s="104"/>
      <c r="AC58106" s="104"/>
      <c r="AF58106" s="104"/>
      <c r="AG58106" s="104"/>
      <c r="AK58106" s="104"/>
      <c r="AL58106" s="104"/>
      <c r="AO58106" s="104"/>
      <c r="AP58106" s="104"/>
    </row>
    <row r="58107" spans="21:42" ht="15" customHeight="1" x14ac:dyDescent="0.25">
      <c r="U58107" s="104"/>
      <c r="AB58107" s="104"/>
      <c r="AC58107" s="104"/>
      <c r="AF58107" s="104"/>
      <c r="AG58107" s="104"/>
      <c r="AK58107" s="104"/>
      <c r="AL58107" s="104"/>
      <c r="AO58107" s="104"/>
      <c r="AP58107" s="104"/>
    </row>
    <row r="58108" spans="21:42" ht="15" customHeight="1" x14ac:dyDescent="0.25">
      <c r="U58108" s="104"/>
      <c r="AB58108" s="104"/>
      <c r="AC58108" s="104"/>
      <c r="AF58108" s="104"/>
      <c r="AG58108" s="104"/>
      <c r="AK58108" s="104"/>
      <c r="AL58108" s="104"/>
      <c r="AO58108" s="104"/>
      <c r="AP58108" s="104"/>
    </row>
    <row r="58109" spans="21:42" ht="15" customHeight="1" x14ac:dyDescent="0.25">
      <c r="U58109" s="104"/>
      <c r="AB58109" s="104"/>
      <c r="AC58109" s="104"/>
      <c r="AF58109" s="104"/>
      <c r="AG58109" s="104"/>
      <c r="AK58109" s="104"/>
      <c r="AL58109" s="104"/>
      <c r="AO58109" s="104"/>
      <c r="AP58109" s="104"/>
    </row>
    <row r="58110" spans="21:42" ht="15" customHeight="1" x14ac:dyDescent="0.25">
      <c r="U58110" s="104"/>
      <c r="AB58110" s="104"/>
      <c r="AC58110" s="104"/>
      <c r="AF58110" s="104"/>
      <c r="AG58110" s="104"/>
      <c r="AK58110" s="104"/>
      <c r="AL58110" s="104"/>
      <c r="AO58110" s="104"/>
      <c r="AP58110" s="104"/>
    </row>
    <row r="58111" spans="21:42" ht="15" customHeight="1" x14ac:dyDescent="0.25">
      <c r="U58111" s="104"/>
      <c r="AB58111" s="104"/>
      <c r="AC58111" s="104"/>
      <c r="AF58111" s="104"/>
      <c r="AG58111" s="104"/>
      <c r="AK58111" s="104"/>
      <c r="AL58111" s="104"/>
      <c r="AO58111" s="104"/>
      <c r="AP58111" s="104"/>
    </row>
    <row r="58112" spans="21:42" ht="15" customHeight="1" x14ac:dyDescent="0.25">
      <c r="U58112" s="104"/>
      <c r="AB58112" s="104"/>
      <c r="AC58112" s="104"/>
      <c r="AF58112" s="104"/>
      <c r="AG58112" s="104"/>
      <c r="AK58112" s="104"/>
      <c r="AL58112" s="104"/>
      <c r="AO58112" s="104"/>
      <c r="AP58112" s="104"/>
    </row>
    <row r="58113" spans="21:42" ht="15" customHeight="1" x14ac:dyDescent="0.25">
      <c r="U58113" s="104"/>
      <c r="AB58113" s="104"/>
      <c r="AC58113" s="104"/>
      <c r="AF58113" s="104"/>
      <c r="AG58113" s="104"/>
      <c r="AK58113" s="104"/>
      <c r="AL58113" s="104"/>
      <c r="AO58113" s="104"/>
      <c r="AP58113" s="104"/>
    </row>
    <row r="58114" spans="21:42" ht="15" customHeight="1" x14ac:dyDescent="0.25">
      <c r="U58114" s="104"/>
      <c r="AB58114" s="104"/>
      <c r="AC58114" s="104"/>
      <c r="AF58114" s="104"/>
      <c r="AG58114" s="104"/>
      <c r="AK58114" s="104"/>
      <c r="AL58114" s="104"/>
      <c r="AO58114" s="104"/>
      <c r="AP58114" s="104"/>
    </row>
    <row r="58115" spans="21:42" ht="15" customHeight="1" x14ac:dyDescent="0.25">
      <c r="U58115" s="104"/>
      <c r="AB58115" s="104"/>
      <c r="AC58115" s="104"/>
      <c r="AF58115" s="104"/>
      <c r="AG58115" s="104"/>
      <c r="AK58115" s="104"/>
      <c r="AL58115" s="104"/>
      <c r="AO58115" s="104"/>
      <c r="AP58115" s="104"/>
    </row>
    <row r="58116" spans="21:42" ht="15" customHeight="1" x14ac:dyDescent="0.25">
      <c r="U58116" s="104"/>
      <c r="AB58116" s="104"/>
      <c r="AC58116" s="104"/>
      <c r="AF58116" s="104"/>
      <c r="AG58116" s="104"/>
      <c r="AK58116" s="104"/>
      <c r="AL58116" s="104"/>
      <c r="AO58116" s="104"/>
      <c r="AP58116" s="104"/>
    </row>
    <row r="58117" spans="21:42" ht="15" customHeight="1" x14ac:dyDescent="0.25">
      <c r="U58117" s="104"/>
      <c r="AB58117" s="104"/>
      <c r="AC58117" s="104"/>
      <c r="AF58117" s="104"/>
      <c r="AG58117" s="104"/>
      <c r="AK58117" s="104"/>
      <c r="AL58117" s="104"/>
      <c r="AO58117" s="104"/>
      <c r="AP58117" s="104"/>
    </row>
    <row r="58118" spans="21:42" ht="15" customHeight="1" x14ac:dyDescent="0.25">
      <c r="U58118" s="104"/>
      <c r="AB58118" s="104"/>
      <c r="AC58118" s="104"/>
      <c r="AF58118" s="104"/>
      <c r="AG58118" s="104"/>
      <c r="AK58118" s="104"/>
      <c r="AL58118" s="104"/>
      <c r="AO58118" s="104"/>
      <c r="AP58118" s="104"/>
    </row>
    <row r="58119" spans="21:42" ht="15" customHeight="1" x14ac:dyDescent="0.25">
      <c r="U58119" s="104"/>
      <c r="AB58119" s="104"/>
      <c r="AC58119" s="104"/>
      <c r="AF58119" s="104"/>
      <c r="AG58119" s="104"/>
      <c r="AK58119" s="104"/>
      <c r="AL58119" s="104"/>
      <c r="AO58119" s="104"/>
      <c r="AP58119" s="104"/>
    </row>
    <row r="58120" spans="21:42" ht="15" customHeight="1" x14ac:dyDescent="0.25">
      <c r="U58120" s="104"/>
      <c r="AB58120" s="104"/>
      <c r="AC58120" s="104"/>
      <c r="AF58120" s="104"/>
      <c r="AG58120" s="104"/>
      <c r="AK58120" s="104"/>
      <c r="AL58120" s="104"/>
      <c r="AO58120" s="104"/>
      <c r="AP58120" s="104"/>
    </row>
    <row r="58121" spans="21:42" ht="15" customHeight="1" x14ac:dyDescent="0.25">
      <c r="U58121" s="104"/>
      <c r="AB58121" s="104"/>
      <c r="AC58121" s="104"/>
      <c r="AF58121" s="104"/>
      <c r="AG58121" s="104"/>
      <c r="AK58121" s="104"/>
      <c r="AL58121" s="104"/>
      <c r="AO58121" s="104"/>
      <c r="AP58121" s="104"/>
    </row>
    <row r="58122" spans="21:42" ht="15" customHeight="1" x14ac:dyDescent="0.25">
      <c r="U58122" s="104"/>
      <c r="AB58122" s="104"/>
      <c r="AC58122" s="104"/>
      <c r="AF58122" s="104"/>
      <c r="AG58122" s="104"/>
      <c r="AK58122" s="104"/>
      <c r="AL58122" s="104"/>
      <c r="AO58122" s="104"/>
      <c r="AP58122" s="104"/>
    </row>
    <row r="58123" spans="21:42" ht="15" customHeight="1" x14ac:dyDescent="0.25">
      <c r="U58123" s="104"/>
      <c r="AB58123" s="104"/>
      <c r="AC58123" s="104"/>
      <c r="AF58123" s="104"/>
      <c r="AG58123" s="104"/>
      <c r="AK58123" s="104"/>
      <c r="AL58123" s="104"/>
      <c r="AO58123" s="104"/>
      <c r="AP58123" s="104"/>
    </row>
    <row r="58124" spans="21:42" ht="15" customHeight="1" x14ac:dyDescent="0.25">
      <c r="U58124" s="104"/>
      <c r="AB58124" s="104"/>
      <c r="AC58124" s="104"/>
      <c r="AF58124" s="104"/>
      <c r="AG58124" s="104"/>
      <c r="AK58124" s="104"/>
      <c r="AL58124" s="104"/>
      <c r="AO58124" s="104"/>
      <c r="AP58124" s="104"/>
    </row>
    <row r="58125" spans="21:42" ht="15" customHeight="1" x14ac:dyDescent="0.25">
      <c r="U58125" s="104"/>
      <c r="AB58125" s="104"/>
      <c r="AC58125" s="104"/>
      <c r="AF58125" s="104"/>
      <c r="AG58125" s="104"/>
      <c r="AK58125" s="104"/>
      <c r="AL58125" s="104"/>
      <c r="AO58125" s="104"/>
      <c r="AP58125" s="104"/>
    </row>
    <row r="58126" spans="21:42" ht="15" customHeight="1" x14ac:dyDescent="0.25">
      <c r="U58126" s="104"/>
      <c r="AB58126" s="104"/>
      <c r="AC58126" s="104"/>
      <c r="AF58126" s="104"/>
      <c r="AG58126" s="104"/>
      <c r="AK58126" s="104"/>
      <c r="AL58126" s="104"/>
      <c r="AO58126" s="104"/>
      <c r="AP58126" s="104"/>
    </row>
    <row r="58127" spans="21:42" ht="15" customHeight="1" x14ac:dyDescent="0.25">
      <c r="U58127" s="104"/>
      <c r="AB58127" s="104"/>
      <c r="AC58127" s="104"/>
      <c r="AF58127" s="104"/>
      <c r="AG58127" s="104"/>
      <c r="AK58127" s="104"/>
      <c r="AL58127" s="104"/>
      <c r="AO58127" s="104"/>
      <c r="AP58127" s="104"/>
    </row>
    <row r="58128" spans="21:42" ht="15" customHeight="1" x14ac:dyDescent="0.25">
      <c r="U58128" s="104"/>
      <c r="AB58128" s="104"/>
      <c r="AC58128" s="104"/>
      <c r="AF58128" s="104"/>
      <c r="AG58128" s="104"/>
      <c r="AK58128" s="104"/>
      <c r="AL58128" s="104"/>
      <c r="AO58128" s="104"/>
      <c r="AP58128" s="104"/>
    </row>
    <row r="58129" spans="21:42" ht="15" customHeight="1" x14ac:dyDescent="0.25">
      <c r="U58129" s="104"/>
      <c r="AB58129" s="104"/>
      <c r="AC58129" s="104"/>
      <c r="AF58129" s="104"/>
      <c r="AG58129" s="104"/>
      <c r="AK58129" s="104"/>
      <c r="AL58129" s="104"/>
      <c r="AO58129" s="104"/>
      <c r="AP58129" s="104"/>
    </row>
    <row r="58130" spans="21:42" ht="15" customHeight="1" x14ac:dyDescent="0.25">
      <c r="U58130" s="104"/>
      <c r="AB58130" s="104"/>
      <c r="AC58130" s="104"/>
      <c r="AF58130" s="104"/>
      <c r="AG58130" s="104"/>
      <c r="AK58130" s="104"/>
      <c r="AL58130" s="104"/>
      <c r="AO58130" s="104"/>
      <c r="AP58130" s="104"/>
    </row>
    <row r="58131" spans="21:42" ht="15" customHeight="1" x14ac:dyDescent="0.25">
      <c r="U58131" s="104"/>
      <c r="AB58131" s="104"/>
      <c r="AC58131" s="104"/>
      <c r="AF58131" s="104"/>
      <c r="AG58131" s="104"/>
      <c r="AK58131" s="104"/>
      <c r="AL58131" s="104"/>
      <c r="AO58131" s="104"/>
      <c r="AP58131" s="104"/>
    </row>
    <row r="58132" spans="21:42" ht="15" customHeight="1" x14ac:dyDescent="0.25">
      <c r="U58132" s="104"/>
      <c r="AB58132" s="104"/>
      <c r="AC58132" s="104"/>
      <c r="AF58132" s="104"/>
      <c r="AG58132" s="104"/>
      <c r="AK58132" s="104"/>
      <c r="AL58132" s="104"/>
      <c r="AO58132" s="104"/>
      <c r="AP58132" s="104"/>
    </row>
    <row r="58133" spans="21:42" ht="15" customHeight="1" x14ac:dyDescent="0.25">
      <c r="U58133" s="104"/>
      <c r="AB58133" s="104"/>
      <c r="AC58133" s="104"/>
      <c r="AF58133" s="104"/>
      <c r="AG58133" s="104"/>
      <c r="AK58133" s="104"/>
      <c r="AL58133" s="104"/>
      <c r="AO58133" s="104"/>
      <c r="AP58133" s="104"/>
    </row>
    <row r="58134" spans="21:42" ht="15" customHeight="1" x14ac:dyDescent="0.25">
      <c r="U58134" s="104"/>
      <c r="AB58134" s="104"/>
      <c r="AC58134" s="104"/>
      <c r="AF58134" s="104"/>
      <c r="AG58134" s="104"/>
      <c r="AK58134" s="104"/>
      <c r="AL58134" s="104"/>
      <c r="AO58134" s="104"/>
      <c r="AP58134" s="104"/>
    </row>
    <row r="58135" spans="21:42" ht="15" customHeight="1" x14ac:dyDescent="0.25">
      <c r="U58135" s="104"/>
      <c r="AB58135" s="104"/>
      <c r="AC58135" s="104"/>
      <c r="AF58135" s="104"/>
      <c r="AG58135" s="104"/>
      <c r="AK58135" s="104"/>
      <c r="AL58135" s="104"/>
      <c r="AO58135" s="104"/>
      <c r="AP58135" s="104"/>
    </row>
    <row r="58136" spans="21:42" ht="15" customHeight="1" x14ac:dyDescent="0.25">
      <c r="U58136" s="104"/>
      <c r="AB58136" s="104"/>
      <c r="AC58136" s="104"/>
      <c r="AF58136" s="104"/>
      <c r="AG58136" s="104"/>
      <c r="AK58136" s="104"/>
      <c r="AL58136" s="104"/>
      <c r="AO58136" s="104"/>
      <c r="AP58136" s="104"/>
    </row>
    <row r="58137" spans="21:42" ht="15" customHeight="1" x14ac:dyDescent="0.25">
      <c r="U58137" s="104"/>
      <c r="AB58137" s="104"/>
      <c r="AC58137" s="104"/>
      <c r="AF58137" s="104"/>
      <c r="AG58137" s="104"/>
      <c r="AK58137" s="104"/>
      <c r="AL58137" s="104"/>
      <c r="AO58137" s="104"/>
      <c r="AP58137" s="104"/>
    </row>
    <row r="58138" spans="21:42" ht="15" customHeight="1" x14ac:dyDescent="0.25">
      <c r="U58138" s="104"/>
      <c r="AB58138" s="104"/>
      <c r="AC58138" s="104"/>
      <c r="AF58138" s="104"/>
      <c r="AG58138" s="104"/>
      <c r="AK58138" s="104"/>
      <c r="AL58138" s="104"/>
      <c r="AO58138" s="104"/>
      <c r="AP58138" s="104"/>
    </row>
    <row r="58139" spans="21:42" ht="15" customHeight="1" x14ac:dyDescent="0.25">
      <c r="U58139" s="104"/>
      <c r="AB58139" s="104"/>
      <c r="AC58139" s="104"/>
      <c r="AF58139" s="104"/>
      <c r="AG58139" s="104"/>
      <c r="AK58139" s="104"/>
      <c r="AL58139" s="104"/>
      <c r="AO58139" s="104"/>
      <c r="AP58139" s="104"/>
    </row>
    <row r="58140" spans="21:42" ht="15" customHeight="1" x14ac:dyDescent="0.25">
      <c r="U58140" s="104"/>
      <c r="AB58140" s="104"/>
      <c r="AC58140" s="104"/>
      <c r="AF58140" s="104"/>
      <c r="AG58140" s="104"/>
      <c r="AK58140" s="104"/>
      <c r="AL58140" s="104"/>
      <c r="AO58140" s="104"/>
      <c r="AP58140" s="104"/>
    </row>
    <row r="58141" spans="21:42" ht="15" customHeight="1" x14ac:dyDescent="0.25">
      <c r="U58141" s="104"/>
      <c r="AB58141" s="104"/>
      <c r="AC58141" s="104"/>
      <c r="AF58141" s="104"/>
      <c r="AG58141" s="104"/>
      <c r="AK58141" s="104"/>
      <c r="AL58141" s="104"/>
      <c r="AO58141" s="104"/>
      <c r="AP58141" s="104"/>
    </row>
    <row r="58142" spans="21:42" ht="15" customHeight="1" x14ac:dyDescent="0.25">
      <c r="U58142" s="104"/>
      <c r="AB58142" s="104"/>
      <c r="AC58142" s="104"/>
      <c r="AF58142" s="104"/>
      <c r="AG58142" s="104"/>
      <c r="AK58142" s="104"/>
      <c r="AL58142" s="104"/>
      <c r="AO58142" s="104"/>
      <c r="AP58142" s="104"/>
    </row>
    <row r="58143" spans="21:42" ht="15" customHeight="1" x14ac:dyDescent="0.25">
      <c r="U58143" s="104"/>
      <c r="AB58143" s="104"/>
      <c r="AC58143" s="104"/>
      <c r="AF58143" s="104"/>
      <c r="AG58143" s="104"/>
      <c r="AK58143" s="104"/>
      <c r="AL58143" s="104"/>
      <c r="AO58143" s="104"/>
      <c r="AP58143" s="104"/>
    </row>
    <row r="58144" spans="21:42" ht="15" customHeight="1" x14ac:dyDescent="0.25">
      <c r="U58144" s="104"/>
      <c r="AB58144" s="104"/>
      <c r="AC58144" s="104"/>
      <c r="AF58144" s="104"/>
      <c r="AG58144" s="104"/>
      <c r="AK58144" s="104"/>
      <c r="AL58144" s="104"/>
      <c r="AO58144" s="104"/>
      <c r="AP58144" s="104"/>
    </row>
    <row r="58145" spans="21:42" ht="15" customHeight="1" x14ac:dyDescent="0.25">
      <c r="U58145" s="104"/>
      <c r="AB58145" s="104"/>
      <c r="AC58145" s="104"/>
      <c r="AF58145" s="104"/>
      <c r="AG58145" s="104"/>
      <c r="AK58145" s="104"/>
      <c r="AL58145" s="104"/>
      <c r="AO58145" s="104"/>
      <c r="AP58145" s="104"/>
    </row>
    <row r="58146" spans="21:42" ht="15" customHeight="1" x14ac:dyDescent="0.25">
      <c r="U58146" s="104"/>
      <c r="AB58146" s="104"/>
      <c r="AC58146" s="104"/>
      <c r="AF58146" s="104"/>
      <c r="AG58146" s="104"/>
      <c r="AK58146" s="104"/>
      <c r="AL58146" s="104"/>
      <c r="AO58146" s="104"/>
      <c r="AP58146" s="104"/>
    </row>
    <row r="58147" spans="21:42" ht="15" customHeight="1" x14ac:dyDescent="0.25">
      <c r="U58147" s="104"/>
      <c r="AB58147" s="104"/>
      <c r="AC58147" s="104"/>
      <c r="AF58147" s="104"/>
      <c r="AG58147" s="104"/>
      <c r="AK58147" s="104"/>
      <c r="AL58147" s="104"/>
      <c r="AO58147" s="104"/>
      <c r="AP58147" s="104"/>
    </row>
    <row r="58148" spans="21:42" ht="15" customHeight="1" x14ac:dyDescent="0.25">
      <c r="U58148" s="104"/>
      <c r="AB58148" s="104"/>
      <c r="AC58148" s="104"/>
      <c r="AF58148" s="104"/>
      <c r="AG58148" s="104"/>
      <c r="AK58148" s="104"/>
      <c r="AL58148" s="104"/>
      <c r="AO58148" s="104"/>
      <c r="AP58148" s="104"/>
    </row>
    <row r="58149" spans="21:42" ht="15" customHeight="1" x14ac:dyDescent="0.25">
      <c r="U58149" s="104"/>
      <c r="AB58149" s="104"/>
      <c r="AC58149" s="104"/>
      <c r="AF58149" s="104"/>
      <c r="AG58149" s="104"/>
      <c r="AK58149" s="104"/>
      <c r="AL58149" s="104"/>
      <c r="AO58149" s="104"/>
      <c r="AP58149" s="104"/>
    </row>
    <row r="58150" spans="21:42" ht="15" customHeight="1" x14ac:dyDescent="0.25">
      <c r="U58150" s="104"/>
      <c r="AB58150" s="104"/>
      <c r="AC58150" s="104"/>
      <c r="AF58150" s="104"/>
      <c r="AG58150" s="104"/>
      <c r="AK58150" s="104"/>
      <c r="AL58150" s="104"/>
      <c r="AO58150" s="104"/>
      <c r="AP58150" s="104"/>
    </row>
    <row r="58151" spans="21:42" ht="15" customHeight="1" x14ac:dyDescent="0.25">
      <c r="U58151" s="104"/>
      <c r="AB58151" s="104"/>
      <c r="AC58151" s="104"/>
      <c r="AF58151" s="104"/>
      <c r="AG58151" s="104"/>
      <c r="AK58151" s="104"/>
      <c r="AL58151" s="104"/>
      <c r="AO58151" s="104"/>
      <c r="AP58151" s="104"/>
    </row>
    <row r="58152" spans="21:42" ht="15" customHeight="1" x14ac:dyDescent="0.25">
      <c r="U58152" s="104"/>
      <c r="AB58152" s="104"/>
      <c r="AC58152" s="104"/>
      <c r="AF58152" s="104"/>
      <c r="AG58152" s="104"/>
      <c r="AK58152" s="104"/>
      <c r="AL58152" s="104"/>
      <c r="AO58152" s="104"/>
      <c r="AP58152" s="104"/>
    </row>
    <row r="58153" spans="21:42" ht="15" customHeight="1" x14ac:dyDescent="0.25">
      <c r="U58153" s="104"/>
      <c r="AB58153" s="104"/>
      <c r="AC58153" s="104"/>
      <c r="AF58153" s="104"/>
      <c r="AG58153" s="104"/>
      <c r="AK58153" s="104"/>
      <c r="AL58153" s="104"/>
      <c r="AO58153" s="104"/>
      <c r="AP58153" s="104"/>
    </row>
    <row r="58154" spans="21:42" ht="15" customHeight="1" x14ac:dyDescent="0.25">
      <c r="U58154" s="104"/>
      <c r="AB58154" s="104"/>
      <c r="AC58154" s="104"/>
      <c r="AF58154" s="104"/>
      <c r="AG58154" s="104"/>
      <c r="AK58154" s="104"/>
      <c r="AL58154" s="104"/>
      <c r="AO58154" s="104"/>
      <c r="AP58154" s="104"/>
    </row>
    <row r="58155" spans="21:42" ht="15" customHeight="1" x14ac:dyDescent="0.25">
      <c r="U58155" s="104"/>
      <c r="AB58155" s="104"/>
      <c r="AC58155" s="104"/>
      <c r="AF58155" s="104"/>
      <c r="AG58155" s="104"/>
      <c r="AK58155" s="104"/>
      <c r="AL58155" s="104"/>
      <c r="AO58155" s="104"/>
      <c r="AP58155" s="104"/>
    </row>
    <row r="58156" spans="21:42" ht="15" customHeight="1" x14ac:dyDescent="0.25">
      <c r="U58156" s="104"/>
      <c r="AB58156" s="104"/>
      <c r="AC58156" s="104"/>
      <c r="AF58156" s="104"/>
      <c r="AG58156" s="104"/>
      <c r="AK58156" s="104"/>
      <c r="AL58156" s="104"/>
      <c r="AO58156" s="104"/>
      <c r="AP58156" s="104"/>
    </row>
    <row r="58157" spans="21:42" ht="15" customHeight="1" x14ac:dyDescent="0.25">
      <c r="U58157" s="104"/>
      <c r="AB58157" s="104"/>
      <c r="AC58157" s="104"/>
      <c r="AF58157" s="104"/>
      <c r="AG58157" s="104"/>
      <c r="AK58157" s="104"/>
      <c r="AL58157" s="104"/>
      <c r="AO58157" s="104"/>
      <c r="AP58157" s="104"/>
    </row>
    <row r="58158" spans="21:42" ht="15" customHeight="1" x14ac:dyDescent="0.25">
      <c r="U58158" s="104"/>
      <c r="AB58158" s="104"/>
      <c r="AC58158" s="104"/>
      <c r="AF58158" s="104"/>
      <c r="AG58158" s="104"/>
      <c r="AK58158" s="104"/>
      <c r="AL58158" s="104"/>
      <c r="AO58158" s="104"/>
      <c r="AP58158" s="104"/>
    </row>
    <row r="58159" spans="21:42" ht="15" customHeight="1" x14ac:dyDescent="0.25">
      <c r="U58159" s="104"/>
      <c r="AB58159" s="104"/>
      <c r="AC58159" s="104"/>
      <c r="AF58159" s="104"/>
      <c r="AG58159" s="104"/>
      <c r="AK58159" s="104"/>
      <c r="AL58159" s="104"/>
      <c r="AO58159" s="104"/>
      <c r="AP58159" s="104"/>
    </row>
    <row r="58160" spans="21:42" ht="15" customHeight="1" x14ac:dyDescent="0.25">
      <c r="U58160" s="104"/>
      <c r="AB58160" s="104"/>
      <c r="AC58160" s="104"/>
      <c r="AF58160" s="104"/>
      <c r="AG58160" s="104"/>
      <c r="AK58160" s="104"/>
      <c r="AL58160" s="104"/>
      <c r="AO58160" s="104"/>
      <c r="AP58160" s="104"/>
    </row>
    <row r="58161" spans="21:42" ht="15" customHeight="1" x14ac:dyDescent="0.25">
      <c r="U58161" s="104"/>
      <c r="AB58161" s="104"/>
      <c r="AC58161" s="104"/>
      <c r="AF58161" s="104"/>
      <c r="AG58161" s="104"/>
      <c r="AK58161" s="104"/>
      <c r="AL58161" s="104"/>
      <c r="AO58161" s="104"/>
      <c r="AP58161" s="104"/>
    </row>
    <row r="58162" spans="21:42" ht="15" customHeight="1" x14ac:dyDescent="0.25">
      <c r="U58162" s="104"/>
      <c r="AB58162" s="104"/>
      <c r="AC58162" s="104"/>
      <c r="AF58162" s="104"/>
      <c r="AG58162" s="104"/>
      <c r="AK58162" s="104"/>
      <c r="AL58162" s="104"/>
      <c r="AO58162" s="104"/>
      <c r="AP58162" s="104"/>
    </row>
    <row r="58163" spans="21:42" ht="15" customHeight="1" x14ac:dyDescent="0.25">
      <c r="U58163" s="104"/>
      <c r="AB58163" s="104"/>
      <c r="AC58163" s="104"/>
      <c r="AF58163" s="104"/>
      <c r="AG58163" s="104"/>
      <c r="AK58163" s="104"/>
      <c r="AL58163" s="104"/>
      <c r="AO58163" s="104"/>
      <c r="AP58163" s="104"/>
    </row>
    <row r="58164" spans="21:42" ht="15" customHeight="1" x14ac:dyDescent="0.25">
      <c r="U58164" s="104"/>
      <c r="AB58164" s="104"/>
      <c r="AC58164" s="104"/>
      <c r="AF58164" s="104"/>
      <c r="AG58164" s="104"/>
      <c r="AK58164" s="104"/>
      <c r="AL58164" s="104"/>
      <c r="AO58164" s="104"/>
      <c r="AP58164" s="104"/>
    </row>
    <row r="58165" spans="21:42" ht="15" customHeight="1" x14ac:dyDescent="0.25">
      <c r="U58165" s="104"/>
      <c r="AB58165" s="104"/>
      <c r="AC58165" s="104"/>
      <c r="AF58165" s="104"/>
      <c r="AG58165" s="104"/>
      <c r="AK58165" s="104"/>
      <c r="AL58165" s="104"/>
      <c r="AO58165" s="104"/>
      <c r="AP58165" s="104"/>
    </row>
    <row r="58166" spans="21:42" ht="15" customHeight="1" x14ac:dyDescent="0.25">
      <c r="U58166" s="104"/>
      <c r="AB58166" s="104"/>
      <c r="AC58166" s="104"/>
      <c r="AF58166" s="104"/>
      <c r="AG58166" s="104"/>
      <c r="AK58166" s="104"/>
      <c r="AL58166" s="104"/>
      <c r="AO58166" s="104"/>
      <c r="AP58166" s="104"/>
    </row>
    <row r="58167" spans="21:42" ht="15" customHeight="1" x14ac:dyDescent="0.25">
      <c r="U58167" s="104"/>
      <c r="AB58167" s="104"/>
      <c r="AC58167" s="104"/>
      <c r="AF58167" s="104"/>
      <c r="AG58167" s="104"/>
      <c r="AK58167" s="104"/>
      <c r="AL58167" s="104"/>
      <c r="AO58167" s="104"/>
      <c r="AP58167" s="104"/>
    </row>
    <row r="58168" spans="21:42" ht="15" customHeight="1" x14ac:dyDescent="0.25">
      <c r="U58168" s="104"/>
      <c r="AB58168" s="104"/>
      <c r="AC58168" s="104"/>
      <c r="AF58168" s="104"/>
      <c r="AG58168" s="104"/>
      <c r="AK58168" s="104"/>
      <c r="AL58168" s="104"/>
      <c r="AO58168" s="104"/>
      <c r="AP58168" s="104"/>
    </row>
    <row r="58169" spans="21:42" ht="15" customHeight="1" x14ac:dyDescent="0.25">
      <c r="U58169" s="104"/>
      <c r="AB58169" s="104"/>
      <c r="AC58169" s="104"/>
      <c r="AF58169" s="104"/>
      <c r="AG58169" s="104"/>
      <c r="AK58169" s="104"/>
      <c r="AL58169" s="104"/>
      <c r="AO58169" s="104"/>
      <c r="AP58169" s="104"/>
    </row>
    <row r="58170" spans="21:42" ht="15" customHeight="1" x14ac:dyDescent="0.25">
      <c r="U58170" s="104"/>
      <c r="AB58170" s="104"/>
      <c r="AC58170" s="104"/>
      <c r="AF58170" s="104"/>
      <c r="AG58170" s="104"/>
      <c r="AK58170" s="104"/>
      <c r="AL58170" s="104"/>
      <c r="AO58170" s="104"/>
      <c r="AP58170" s="104"/>
    </row>
    <row r="58171" spans="21:42" ht="15" customHeight="1" x14ac:dyDescent="0.25">
      <c r="U58171" s="104"/>
      <c r="AB58171" s="104"/>
      <c r="AC58171" s="104"/>
      <c r="AF58171" s="104"/>
      <c r="AG58171" s="104"/>
      <c r="AK58171" s="104"/>
      <c r="AL58171" s="104"/>
      <c r="AO58171" s="104"/>
      <c r="AP58171" s="104"/>
    </row>
    <row r="58172" spans="21:42" ht="15" customHeight="1" x14ac:dyDescent="0.25">
      <c r="U58172" s="104"/>
      <c r="AB58172" s="104"/>
      <c r="AC58172" s="104"/>
      <c r="AF58172" s="104"/>
      <c r="AG58172" s="104"/>
      <c r="AK58172" s="104"/>
      <c r="AL58172" s="104"/>
      <c r="AO58172" s="104"/>
      <c r="AP58172" s="104"/>
    </row>
    <row r="58173" spans="21:42" ht="15" customHeight="1" x14ac:dyDescent="0.25">
      <c r="U58173" s="104"/>
      <c r="AB58173" s="104"/>
      <c r="AC58173" s="104"/>
      <c r="AF58173" s="104"/>
      <c r="AG58173" s="104"/>
      <c r="AK58173" s="104"/>
      <c r="AL58173" s="104"/>
      <c r="AO58173" s="104"/>
      <c r="AP58173" s="104"/>
    </row>
    <row r="58174" spans="21:42" ht="15" customHeight="1" x14ac:dyDescent="0.25">
      <c r="U58174" s="104"/>
      <c r="AB58174" s="104"/>
      <c r="AC58174" s="104"/>
      <c r="AF58174" s="104"/>
      <c r="AG58174" s="104"/>
      <c r="AK58174" s="104"/>
      <c r="AL58174" s="104"/>
      <c r="AO58174" s="104"/>
      <c r="AP58174" s="104"/>
    </row>
    <row r="58175" spans="21:42" ht="15" customHeight="1" x14ac:dyDescent="0.25">
      <c r="U58175" s="104"/>
      <c r="AB58175" s="104"/>
      <c r="AC58175" s="104"/>
      <c r="AF58175" s="104"/>
      <c r="AG58175" s="104"/>
      <c r="AK58175" s="104"/>
      <c r="AL58175" s="104"/>
      <c r="AO58175" s="104"/>
      <c r="AP58175" s="104"/>
    </row>
    <row r="58176" spans="21:42" ht="15" customHeight="1" x14ac:dyDescent="0.25">
      <c r="U58176" s="104"/>
      <c r="AB58176" s="104"/>
      <c r="AC58176" s="104"/>
      <c r="AF58176" s="104"/>
      <c r="AG58176" s="104"/>
      <c r="AK58176" s="104"/>
      <c r="AL58176" s="104"/>
      <c r="AO58176" s="104"/>
      <c r="AP58176" s="104"/>
    </row>
    <row r="58177" spans="21:42" ht="15" customHeight="1" x14ac:dyDescent="0.25">
      <c r="U58177" s="104"/>
      <c r="AB58177" s="104"/>
      <c r="AC58177" s="104"/>
      <c r="AF58177" s="104"/>
      <c r="AG58177" s="104"/>
      <c r="AK58177" s="104"/>
      <c r="AL58177" s="104"/>
      <c r="AO58177" s="104"/>
      <c r="AP58177" s="104"/>
    </row>
    <row r="58178" spans="21:42" ht="15" customHeight="1" x14ac:dyDescent="0.25">
      <c r="U58178" s="104"/>
      <c r="AB58178" s="104"/>
      <c r="AC58178" s="104"/>
      <c r="AF58178" s="104"/>
      <c r="AG58178" s="104"/>
      <c r="AK58178" s="104"/>
      <c r="AL58178" s="104"/>
      <c r="AO58178" s="104"/>
      <c r="AP58178" s="104"/>
    </row>
    <row r="58179" spans="21:42" ht="15" customHeight="1" x14ac:dyDescent="0.25">
      <c r="U58179" s="104"/>
      <c r="AB58179" s="104"/>
      <c r="AC58179" s="104"/>
      <c r="AF58179" s="104"/>
      <c r="AG58179" s="104"/>
      <c r="AK58179" s="104"/>
      <c r="AL58179" s="104"/>
      <c r="AO58179" s="104"/>
      <c r="AP58179" s="104"/>
    </row>
    <row r="58180" spans="21:42" ht="15" customHeight="1" x14ac:dyDescent="0.25">
      <c r="U58180" s="104"/>
      <c r="AB58180" s="104"/>
      <c r="AC58180" s="104"/>
      <c r="AF58180" s="104"/>
      <c r="AG58180" s="104"/>
      <c r="AK58180" s="104"/>
      <c r="AL58180" s="104"/>
      <c r="AO58180" s="104"/>
      <c r="AP58180" s="104"/>
    </row>
    <row r="58181" spans="21:42" ht="15" customHeight="1" x14ac:dyDescent="0.25">
      <c r="U58181" s="104"/>
      <c r="AB58181" s="104"/>
      <c r="AC58181" s="104"/>
      <c r="AF58181" s="104"/>
      <c r="AG58181" s="104"/>
      <c r="AK58181" s="104"/>
      <c r="AL58181" s="104"/>
      <c r="AO58181" s="104"/>
      <c r="AP58181" s="104"/>
    </row>
    <row r="58182" spans="21:42" ht="15" customHeight="1" x14ac:dyDescent="0.25">
      <c r="U58182" s="104"/>
      <c r="AB58182" s="104"/>
      <c r="AC58182" s="104"/>
      <c r="AF58182" s="104"/>
      <c r="AG58182" s="104"/>
      <c r="AK58182" s="104"/>
      <c r="AL58182" s="104"/>
      <c r="AO58182" s="104"/>
      <c r="AP58182" s="104"/>
    </row>
    <row r="58183" spans="21:42" ht="15" customHeight="1" x14ac:dyDescent="0.25">
      <c r="U58183" s="104"/>
      <c r="AB58183" s="104"/>
      <c r="AC58183" s="104"/>
      <c r="AF58183" s="104"/>
      <c r="AG58183" s="104"/>
      <c r="AK58183" s="104"/>
      <c r="AL58183" s="104"/>
      <c r="AO58183" s="104"/>
      <c r="AP58183" s="104"/>
    </row>
    <row r="58184" spans="21:42" ht="15" customHeight="1" x14ac:dyDescent="0.25">
      <c r="U58184" s="104"/>
      <c r="AB58184" s="104"/>
      <c r="AC58184" s="104"/>
      <c r="AF58184" s="104"/>
      <c r="AG58184" s="104"/>
      <c r="AK58184" s="104"/>
      <c r="AL58184" s="104"/>
      <c r="AO58184" s="104"/>
      <c r="AP58184" s="104"/>
    </row>
    <row r="58185" spans="21:42" ht="15" customHeight="1" x14ac:dyDescent="0.25">
      <c r="U58185" s="104"/>
      <c r="AB58185" s="104"/>
      <c r="AC58185" s="104"/>
      <c r="AF58185" s="104"/>
      <c r="AG58185" s="104"/>
      <c r="AK58185" s="104"/>
      <c r="AL58185" s="104"/>
      <c r="AO58185" s="104"/>
      <c r="AP58185" s="104"/>
    </row>
    <row r="58186" spans="21:42" ht="15" customHeight="1" x14ac:dyDescent="0.25">
      <c r="U58186" s="104"/>
      <c r="AB58186" s="104"/>
      <c r="AC58186" s="104"/>
      <c r="AF58186" s="104"/>
      <c r="AG58186" s="104"/>
      <c r="AK58186" s="104"/>
      <c r="AL58186" s="104"/>
      <c r="AO58186" s="104"/>
      <c r="AP58186" s="104"/>
    </row>
    <row r="58187" spans="21:42" ht="15" customHeight="1" x14ac:dyDescent="0.25">
      <c r="U58187" s="104"/>
      <c r="AB58187" s="104"/>
      <c r="AC58187" s="104"/>
      <c r="AF58187" s="104"/>
      <c r="AG58187" s="104"/>
      <c r="AK58187" s="104"/>
      <c r="AL58187" s="104"/>
      <c r="AO58187" s="104"/>
      <c r="AP58187" s="104"/>
    </row>
    <row r="58188" spans="21:42" ht="15" customHeight="1" x14ac:dyDescent="0.25">
      <c r="U58188" s="104"/>
      <c r="AB58188" s="104"/>
      <c r="AC58188" s="104"/>
      <c r="AF58188" s="104"/>
      <c r="AG58188" s="104"/>
      <c r="AK58188" s="104"/>
      <c r="AL58188" s="104"/>
      <c r="AO58188" s="104"/>
      <c r="AP58188" s="104"/>
    </row>
    <row r="58189" spans="21:42" ht="15" customHeight="1" x14ac:dyDescent="0.25">
      <c r="U58189" s="104"/>
      <c r="AB58189" s="104"/>
      <c r="AC58189" s="104"/>
      <c r="AF58189" s="104"/>
      <c r="AG58189" s="104"/>
      <c r="AK58189" s="104"/>
      <c r="AL58189" s="104"/>
      <c r="AO58189" s="104"/>
      <c r="AP58189" s="104"/>
    </row>
    <row r="58190" spans="21:42" ht="15" customHeight="1" x14ac:dyDescent="0.25">
      <c r="U58190" s="104"/>
      <c r="AB58190" s="104"/>
      <c r="AC58190" s="104"/>
      <c r="AF58190" s="104"/>
      <c r="AG58190" s="104"/>
      <c r="AK58190" s="104"/>
      <c r="AL58190" s="104"/>
      <c r="AO58190" s="104"/>
      <c r="AP58190" s="104"/>
    </row>
    <row r="58191" spans="21:42" ht="15" customHeight="1" x14ac:dyDescent="0.25">
      <c r="U58191" s="104"/>
      <c r="AB58191" s="104"/>
      <c r="AC58191" s="104"/>
      <c r="AF58191" s="104"/>
      <c r="AG58191" s="104"/>
      <c r="AK58191" s="104"/>
      <c r="AL58191" s="104"/>
      <c r="AO58191" s="104"/>
      <c r="AP58191" s="104"/>
    </row>
    <row r="58192" spans="21:42" ht="15" customHeight="1" x14ac:dyDescent="0.25">
      <c r="U58192" s="104"/>
      <c r="AB58192" s="104"/>
      <c r="AC58192" s="104"/>
      <c r="AF58192" s="104"/>
      <c r="AG58192" s="104"/>
      <c r="AK58192" s="104"/>
      <c r="AL58192" s="104"/>
      <c r="AO58192" s="104"/>
      <c r="AP58192" s="104"/>
    </row>
    <row r="58193" spans="21:42" ht="15" customHeight="1" x14ac:dyDescent="0.25">
      <c r="U58193" s="104"/>
      <c r="AB58193" s="104"/>
      <c r="AC58193" s="104"/>
      <c r="AF58193" s="104"/>
      <c r="AG58193" s="104"/>
      <c r="AK58193" s="104"/>
      <c r="AL58193" s="104"/>
      <c r="AO58193" s="104"/>
      <c r="AP58193" s="104"/>
    </row>
    <row r="58194" spans="21:42" ht="15" customHeight="1" x14ac:dyDescent="0.25">
      <c r="U58194" s="104"/>
      <c r="AB58194" s="104"/>
      <c r="AC58194" s="104"/>
      <c r="AF58194" s="104"/>
      <c r="AG58194" s="104"/>
      <c r="AK58194" s="104"/>
      <c r="AL58194" s="104"/>
      <c r="AO58194" s="104"/>
      <c r="AP58194" s="104"/>
    </row>
    <row r="58195" spans="21:42" ht="15" customHeight="1" x14ac:dyDescent="0.25">
      <c r="U58195" s="104"/>
      <c r="AB58195" s="104"/>
      <c r="AC58195" s="104"/>
      <c r="AF58195" s="104"/>
      <c r="AG58195" s="104"/>
      <c r="AK58195" s="104"/>
      <c r="AL58195" s="104"/>
      <c r="AO58195" s="104"/>
      <c r="AP58195" s="104"/>
    </row>
    <row r="58196" spans="21:42" ht="15" customHeight="1" x14ac:dyDescent="0.25">
      <c r="U58196" s="104"/>
      <c r="AB58196" s="104"/>
      <c r="AC58196" s="104"/>
      <c r="AF58196" s="104"/>
      <c r="AG58196" s="104"/>
      <c r="AK58196" s="104"/>
      <c r="AL58196" s="104"/>
      <c r="AO58196" s="104"/>
      <c r="AP58196" s="104"/>
    </row>
    <row r="58197" spans="21:42" ht="15" customHeight="1" x14ac:dyDescent="0.25">
      <c r="U58197" s="104"/>
      <c r="AB58197" s="104"/>
      <c r="AC58197" s="104"/>
      <c r="AF58197" s="104"/>
      <c r="AG58197" s="104"/>
      <c r="AK58197" s="104"/>
      <c r="AL58197" s="104"/>
      <c r="AO58197" s="104"/>
      <c r="AP58197" s="104"/>
    </row>
    <row r="58198" spans="21:42" ht="15" customHeight="1" x14ac:dyDescent="0.25">
      <c r="U58198" s="104"/>
      <c r="AB58198" s="104"/>
      <c r="AC58198" s="104"/>
      <c r="AF58198" s="104"/>
      <c r="AG58198" s="104"/>
      <c r="AK58198" s="104"/>
      <c r="AL58198" s="104"/>
      <c r="AO58198" s="104"/>
      <c r="AP58198" s="104"/>
    </row>
    <row r="58199" spans="21:42" ht="15" customHeight="1" x14ac:dyDescent="0.25">
      <c r="U58199" s="104"/>
      <c r="AB58199" s="104"/>
      <c r="AC58199" s="104"/>
      <c r="AF58199" s="104"/>
      <c r="AG58199" s="104"/>
      <c r="AK58199" s="104"/>
      <c r="AL58199" s="104"/>
      <c r="AO58199" s="104"/>
      <c r="AP58199" s="104"/>
    </row>
    <row r="58200" spans="21:42" ht="15" customHeight="1" x14ac:dyDescent="0.25">
      <c r="U58200" s="104"/>
      <c r="AB58200" s="104"/>
      <c r="AC58200" s="104"/>
      <c r="AF58200" s="104"/>
      <c r="AG58200" s="104"/>
      <c r="AK58200" s="104"/>
      <c r="AL58200" s="104"/>
      <c r="AO58200" s="104"/>
      <c r="AP58200" s="104"/>
    </row>
    <row r="58201" spans="21:42" ht="15" customHeight="1" x14ac:dyDescent="0.25">
      <c r="U58201" s="104"/>
      <c r="AB58201" s="104"/>
      <c r="AC58201" s="104"/>
      <c r="AF58201" s="104"/>
      <c r="AG58201" s="104"/>
      <c r="AK58201" s="104"/>
      <c r="AL58201" s="104"/>
      <c r="AO58201" s="104"/>
      <c r="AP58201" s="104"/>
    </row>
    <row r="58202" spans="21:42" ht="15" customHeight="1" x14ac:dyDescent="0.25">
      <c r="U58202" s="104"/>
      <c r="AB58202" s="104"/>
      <c r="AC58202" s="104"/>
      <c r="AF58202" s="104"/>
      <c r="AG58202" s="104"/>
      <c r="AK58202" s="104"/>
      <c r="AL58202" s="104"/>
      <c r="AO58202" s="104"/>
      <c r="AP58202" s="104"/>
    </row>
    <row r="58203" spans="21:42" ht="15" customHeight="1" x14ac:dyDescent="0.25">
      <c r="U58203" s="104"/>
      <c r="AB58203" s="104"/>
      <c r="AC58203" s="104"/>
      <c r="AF58203" s="104"/>
      <c r="AG58203" s="104"/>
      <c r="AK58203" s="104"/>
      <c r="AL58203" s="104"/>
      <c r="AO58203" s="104"/>
      <c r="AP58203" s="104"/>
    </row>
    <row r="58204" spans="21:42" ht="15" customHeight="1" x14ac:dyDescent="0.25">
      <c r="U58204" s="104"/>
      <c r="AB58204" s="104"/>
      <c r="AC58204" s="104"/>
      <c r="AF58204" s="104"/>
      <c r="AG58204" s="104"/>
      <c r="AK58204" s="104"/>
      <c r="AL58204" s="104"/>
      <c r="AO58204" s="104"/>
      <c r="AP58204" s="104"/>
    </row>
    <row r="58205" spans="21:42" ht="15" customHeight="1" x14ac:dyDescent="0.25">
      <c r="U58205" s="104"/>
      <c r="AB58205" s="104"/>
      <c r="AC58205" s="104"/>
      <c r="AF58205" s="104"/>
      <c r="AG58205" s="104"/>
      <c r="AK58205" s="104"/>
      <c r="AL58205" s="104"/>
      <c r="AO58205" s="104"/>
      <c r="AP58205" s="104"/>
    </row>
    <row r="58206" spans="21:42" ht="15" customHeight="1" x14ac:dyDescent="0.25">
      <c r="U58206" s="104"/>
      <c r="AB58206" s="104"/>
      <c r="AC58206" s="104"/>
      <c r="AF58206" s="104"/>
      <c r="AG58206" s="104"/>
      <c r="AK58206" s="104"/>
      <c r="AL58206" s="104"/>
      <c r="AO58206" s="104"/>
      <c r="AP58206" s="104"/>
    </row>
    <row r="58207" spans="21:42" ht="15" customHeight="1" x14ac:dyDescent="0.25">
      <c r="U58207" s="104"/>
      <c r="AB58207" s="104"/>
      <c r="AC58207" s="104"/>
      <c r="AF58207" s="104"/>
      <c r="AG58207" s="104"/>
      <c r="AK58207" s="104"/>
      <c r="AL58207" s="104"/>
      <c r="AO58207" s="104"/>
      <c r="AP58207" s="104"/>
    </row>
    <row r="58208" spans="21:42" ht="15" customHeight="1" x14ac:dyDescent="0.25">
      <c r="U58208" s="104"/>
      <c r="AB58208" s="104"/>
      <c r="AC58208" s="104"/>
      <c r="AF58208" s="104"/>
      <c r="AG58208" s="104"/>
      <c r="AK58208" s="104"/>
      <c r="AL58208" s="104"/>
      <c r="AO58208" s="104"/>
      <c r="AP58208" s="104"/>
    </row>
    <row r="58209" spans="21:42" ht="15" customHeight="1" x14ac:dyDescent="0.25">
      <c r="U58209" s="104"/>
      <c r="AB58209" s="104"/>
      <c r="AC58209" s="104"/>
      <c r="AF58209" s="104"/>
      <c r="AG58209" s="104"/>
      <c r="AK58209" s="104"/>
      <c r="AL58209" s="104"/>
      <c r="AO58209" s="104"/>
      <c r="AP58209" s="104"/>
    </row>
    <row r="58210" spans="21:42" ht="15" customHeight="1" x14ac:dyDescent="0.25">
      <c r="U58210" s="104"/>
      <c r="AB58210" s="104"/>
      <c r="AC58210" s="104"/>
      <c r="AF58210" s="104"/>
      <c r="AG58210" s="104"/>
      <c r="AK58210" s="104"/>
      <c r="AL58210" s="104"/>
      <c r="AO58210" s="104"/>
      <c r="AP58210" s="104"/>
    </row>
    <row r="58211" spans="21:42" ht="15" customHeight="1" x14ac:dyDescent="0.25">
      <c r="U58211" s="104"/>
      <c r="AB58211" s="104"/>
      <c r="AC58211" s="104"/>
      <c r="AF58211" s="104"/>
      <c r="AG58211" s="104"/>
      <c r="AK58211" s="104"/>
      <c r="AL58211" s="104"/>
      <c r="AO58211" s="104"/>
      <c r="AP58211" s="104"/>
    </row>
    <row r="58212" spans="21:42" ht="15" customHeight="1" x14ac:dyDescent="0.25">
      <c r="U58212" s="104"/>
      <c r="AB58212" s="104"/>
      <c r="AC58212" s="104"/>
      <c r="AF58212" s="104"/>
      <c r="AG58212" s="104"/>
      <c r="AK58212" s="104"/>
      <c r="AL58212" s="104"/>
      <c r="AO58212" s="104"/>
      <c r="AP58212" s="104"/>
    </row>
    <row r="58213" spans="21:42" ht="15" customHeight="1" x14ac:dyDescent="0.25">
      <c r="U58213" s="104"/>
      <c r="AB58213" s="104"/>
      <c r="AC58213" s="104"/>
      <c r="AF58213" s="104"/>
      <c r="AG58213" s="104"/>
      <c r="AK58213" s="104"/>
      <c r="AL58213" s="104"/>
      <c r="AO58213" s="104"/>
      <c r="AP58213" s="104"/>
    </row>
    <row r="58214" spans="21:42" ht="15" customHeight="1" x14ac:dyDescent="0.25">
      <c r="U58214" s="104"/>
      <c r="AB58214" s="104"/>
      <c r="AC58214" s="104"/>
      <c r="AF58214" s="104"/>
      <c r="AG58214" s="104"/>
      <c r="AK58214" s="104"/>
      <c r="AL58214" s="104"/>
      <c r="AO58214" s="104"/>
      <c r="AP58214" s="104"/>
    </row>
    <row r="58215" spans="21:42" ht="15" customHeight="1" x14ac:dyDescent="0.25">
      <c r="U58215" s="104"/>
      <c r="AB58215" s="104"/>
      <c r="AC58215" s="104"/>
      <c r="AF58215" s="104"/>
      <c r="AG58215" s="104"/>
      <c r="AK58215" s="104"/>
      <c r="AL58215" s="104"/>
      <c r="AO58215" s="104"/>
      <c r="AP58215" s="104"/>
    </row>
    <row r="58216" spans="21:42" ht="15" customHeight="1" x14ac:dyDescent="0.25">
      <c r="U58216" s="104"/>
      <c r="AB58216" s="104"/>
      <c r="AC58216" s="104"/>
      <c r="AF58216" s="104"/>
      <c r="AG58216" s="104"/>
      <c r="AK58216" s="104"/>
      <c r="AL58216" s="104"/>
      <c r="AO58216" s="104"/>
      <c r="AP58216" s="104"/>
    </row>
    <row r="58217" spans="21:42" ht="15" customHeight="1" x14ac:dyDescent="0.25">
      <c r="U58217" s="104"/>
      <c r="AB58217" s="104"/>
      <c r="AC58217" s="104"/>
      <c r="AF58217" s="104"/>
      <c r="AG58217" s="104"/>
      <c r="AK58217" s="104"/>
      <c r="AL58217" s="104"/>
      <c r="AO58217" s="104"/>
      <c r="AP58217" s="104"/>
    </row>
    <row r="58218" spans="21:42" ht="15" customHeight="1" x14ac:dyDescent="0.25">
      <c r="U58218" s="104"/>
      <c r="AB58218" s="104"/>
      <c r="AC58218" s="104"/>
      <c r="AF58218" s="104"/>
      <c r="AG58218" s="104"/>
      <c r="AK58218" s="104"/>
      <c r="AL58218" s="104"/>
      <c r="AO58218" s="104"/>
      <c r="AP58218" s="104"/>
    </row>
    <row r="58219" spans="21:42" ht="15" customHeight="1" x14ac:dyDescent="0.25">
      <c r="U58219" s="104"/>
      <c r="AB58219" s="104"/>
      <c r="AC58219" s="104"/>
      <c r="AF58219" s="104"/>
      <c r="AG58219" s="104"/>
      <c r="AK58219" s="104"/>
      <c r="AL58219" s="104"/>
      <c r="AO58219" s="104"/>
      <c r="AP58219" s="104"/>
    </row>
    <row r="58220" spans="21:42" ht="15" customHeight="1" x14ac:dyDescent="0.25">
      <c r="U58220" s="104"/>
      <c r="AB58220" s="104"/>
      <c r="AC58220" s="104"/>
      <c r="AF58220" s="104"/>
      <c r="AG58220" s="104"/>
      <c r="AK58220" s="104"/>
      <c r="AL58220" s="104"/>
      <c r="AO58220" s="104"/>
      <c r="AP58220" s="104"/>
    </row>
    <row r="58221" spans="21:42" ht="15" customHeight="1" x14ac:dyDescent="0.25">
      <c r="U58221" s="104"/>
      <c r="AB58221" s="104"/>
      <c r="AC58221" s="104"/>
      <c r="AF58221" s="104"/>
      <c r="AG58221" s="104"/>
      <c r="AK58221" s="104"/>
      <c r="AL58221" s="104"/>
      <c r="AO58221" s="104"/>
      <c r="AP58221" s="104"/>
    </row>
    <row r="58222" spans="21:42" ht="15" customHeight="1" x14ac:dyDescent="0.25">
      <c r="U58222" s="104"/>
      <c r="AB58222" s="104"/>
      <c r="AC58222" s="104"/>
      <c r="AF58222" s="104"/>
      <c r="AG58222" s="104"/>
      <c r="AK58222" s="104"/>
      <c r="AL58222" s="104"/>
      <c r="AO58222" s="104"/>
      <c r="AP58222" s="104"/>
    </row>
    <row r="58223" spans="21:42" ht="15" customHeight="1" x14ac:dyDescent="0.25">
      <c r="U58223" s="104"/>
      <c r="AB58223" s="104"/>
      <c r="AC58223" s="104"/>
      <c r="AF58223" s="104"/>
      <c r="AG58223" s="104"/>
      <c r="AK58223" s="104"/>
      <c r="AL58223" s="104"/>
      <c r="AO58223" s="104"/>
      <c r="AP58223" s="104"/>
    </row>
    <row r="58224" spans="21:42" ht="15" customHeight="1" x14ac:dyDescent="0.25">
      <c r="U58224" s="104"/>
      <c r="AB58224" s="104"/>
      <c r="AC58224" s="104"/>
      <c r="AF58224" s="104"/>
      <c r="AG58224" s="104"/>
      <c r="AK58224" s="104"/>
      <c r="AL58224" s="104"/>
      <c r="AO58224" s="104"/>
      <c r="AP58224" s="104"/>
    </row>
    <row r="58225" spans="21:42" ht="15" customHeight="1" x14ac:dyDescent="0.25">
      <c r="U58225" s="104"/>
      <c r="AB58225" s="104"/>
      <c r="AC58225" s="104"/>
      <c r="AF58225" s="104"/>
      <c r="AG58225" s="104"/>
      <c r="AK58225" s="104"/>
      <c r="AL58225" s="104"/>
      <c r="AO58225" s="104"/>
      <c r="AP58225" s="104"/>
    </row>
    <row r="58226" spans="21:42" ht="15" customHeight="1" x14ac:dyDescent="0.25">
      <c r="U58226" s="104"/>
      <c r="AB58226" s="104"/>
      <c r="AC58226" s="104"/>
      <c r="AF58226" s="104"/>
      <c r="AG58226" s="104"/>
      <c r="AK58226" s="104"/>
      <c r="AL58226" s="104"/>
      <c r="AO58226" s="104"/>
      <c r="AP58226" s="104"/>
    </row>
    <row r="58227" spans="21:42" ht="15" customHeight="1" x14ac:dyDescent="0.25">
      <c r="U58227" s="104"/>
      <c r="AB58227" s="104"/>
      <c r="AC58227" s="104"/>
      <c r="AF58227" s="104"/>
      <c r="AG58227" s="104"/>
      <c r="AK58227" s="104"/>
      <c r="AL58227" s="104"/>
      <c r="AO58227" s="104"/>
      <c r="AP58227" s="104"/>
    </row>
    <row r="58228" spans="21:42" ht="15" customHeight="1" x14ac:dyDescent="0.25">
      <c r="U58228" s="104"/>
      <c r="AB58228" s="104"/>
      <c r="AC58228" s="104"/>
      <c r="AF58228" s="104"/>
      <c r="AG58228" s="104"/>
      <c r="AK58228" s="104"/>
      <c r="AL58228" s="104"/>
      <c r="AO58228" s="104"/>
      <c r="AP58228" s="104"/>
    </row>
    <row r="58229" spans="21:42" ht="15" customHeight="1" x14ac:dyDescent="0.25">
      <c r="U58229" s="104"/>
      <c r="AB58229" s="104"/>
      <c r="AC58229" s="104"/>
      <c r="AF58229" s="104"/>
      <c r="AG58229" s="104"/>
      <c r="AK58229" s="104"/>
      <c r="AL58229" s="104"/>
      <c r="AO58229" s="104"/>
      <c r="AP58229" s="104"/>
    </row>
    <row r="58230" spans="21:42" ht="15" customHeight="1" x14ac:dyDescent="0.25">
      <c r="U58230" s="104"/>
      <c r="AB58230" s="104"/>
      <c r="AC58230" s="104"/>
      <c r="AF58230" s="104"/>
      <c r="AG58230" s="104"/>
      <c r="AK58230" s="104"/>
      <c r="AL58230" s="104"/>
      <c r="AO58230" s="104"/>
      <c r="AP58230" s="104"/>
    </row>
    <row r="58231" spans="21:42" ht="15" customHeight="1" x14ac:dyDescent="0.25">
      <c r="U58231" s="104"/>
      <c r="AB58231" s="104"/>
      <c r="AC58231" s="104"/>
      <c r="AF58231" s="104"/>
      <c r="AG58231" s="104"/>
      <c r="AK58231" s="104"/>
      <c r="AL58231" s="104"/>
      <c r="AO58231" s="104"/>
      <c r="AP58231" s="104"/>
    </row>
    <row r="58232" spans="21:42" ht="15" customHeight="1" x14ac:dyDescent="0.25">
      <c r="U58232" s="104"/>
      <c r="AB58232" s="104"/>
      <c r="AC58232" s="104"/>
      <c r="AF58232" s="104"/>
      <c r="AG58232" s="104"/>
      <c r="AK58232" s="104"/>
      <c r="AL58232" s="104"/>
      <c r="AO58232" s="104"/>
      <c r="AP58232" s="104"/>
    </row>
    <row r="58233" spans="21:42" ht="15" customHeight="1" x14ac:dyDescent="0.25">
      <c r="U58233" s="104"/>
      <c r="AB58233" s="104"/>
      <c r="AC58233" s="104"/>
      <c r="AF58233" s="104"/>
      <c r="AG58233" s="104"/>
      <c r="AK58233" s="104"/>
      <c r="AL58233" s="104"/>
      <c r="AO58233" s="104"/>
      <c r="AP58233" s="104"/>
    </row>
    <row r="58234" spans="21:42" ht="15" customHeight="1" x14ac:dyDescent="0.25">
      <c r="U58234" s="104"/>
      <c r="AB58234" s="104"/>
      <c r="AC58234" s="104"/>
      <c r="AF58234" s="104"/>
      <c r="AG58234" s="104"/>
      <c r="AK58234" s="104"/>
      <c r="AL58234" s="104"/>
      <c r="AO58234" s="104"/>
      <c r="AP58234" s="104"/>
    </row>
    <row r="58235" spans="21:42" ht="15" customHeight="1" x14ac:dyDescent="0.25">
      <c r="U58235" s="104"/>
      <c r="AB58235" s="104"/>
      <c r="AC58235" s="104"/>
      <c r="AF58235" s="104"/>
      <c r="AG58235" s="104"/>
      <c r="AK58235" s="104"/>
      <c r="AL58235" s="104"/>
      <c r="AO58235" s="104"/>
      <c r="AP58235" s="104"/>
    </row>
    <row r="58236" spans="21:42" ht="15" customHeight="1" x14ac:dyDescent="0.25">
      <c r="U58236" s="104"/>
      <c r="AB58236" s="104"/>
      <c r="AC58236" s="104"/>
      <c r="AF58236" s="104"/>
      <c r="AG58236" s="104"/>
      <c r="AK58236" s="104"/>
      <c r="AL58236" s="104"/>
      <c r="AO58236" s="104"/>
      <c r="AP58236" s="104"/>
    </row>
    <row r="58237" spans="21:42" ht="15" customHeight="1" x14ac:dyDescent="0.25">
      <c r="U58237" s="104"/>
      <c r="AB58237" s="104"/>
      <c r="AC58237" s="104"/>
      <c r="AF58237" s="104"/>
      <c r="AG58237" s="104"/>
      <c r="AK58237" s="104"/>
      <c r="AL58237" s="104"/>
      <c r="AO58237" s="104"/>
      <c r="AP58237" s="104"/>
    </row>
    <row r="58238" spans="21:42" ht="15" customHeight="1" x14ac:dyDescent="0.25">
      <c r="U58238" s="104"/>
      <c r="AB58238" s="104"/>
      <c r="AC58238" s="104"/>
      <c r="AF58238" s="104"/>
      <c r="AG58238" s="104"/>
      <c r="AK58238" s="104"/>
      <c r="AL58238" s="104"/>
      <c r="AO58238" s="104"/>
      <c r="AP58238" s="104"/>
    </row>
    <row r="58239" spans="21:42" ht="15" customHeight="1" x14ac:dyDescent="0.25">
      <c r="U58239" s="104"/>
      <c r="AB58239" s="104"/>
      <c r="AC58239" s="104"/>
      <c r="AF58239" s="104"/>
      <c r="AG58239" s="104"/>
      <c r="AK58239" s="104"/>
      <c r="AL58239" s="104"/>
      <c r="AO58239" s="104"/>
      <c r="AP58239" s="104"/>
    </row>
    <row r="58240" spans="21:42" ht="15" customHeight="1" x14ac:dyDescent="0.25">
      <c r="U58240" s="104"/>
      <c r="AB58240" s="104"/>
      <c r="AC58240" s="104"/>
      <c r="AF58240" s="104"/>
      <c r="AG58240" s="104"/>
      <c r="AK58240" s="104"/>
      <c r="AL58240" s="104"/>
      <c r="AO58240" s="104"/>
      <c r="AP58240" s="104"/>
    </row>
    <row r="58241" spans="21:42" ht="15" customHeight="1" x14ac:dyDescent="0.25">
      <c r="U58241" s="104"/>
      <c r="AB58241" s="104"/>
      <c r="AC58241" s="104"/>
      <c r="AF58241" s="104"/>
      <c r="AG58241" s="104"/>
      <c r="AK58241" s="104"/>
      <c r="AL58241" s="104"/>
      <c r="AO58241" s="104"/>
      <c r="AP58241" s="104"/>
    </row>
    <row r="58242" spans="21:42" ht="15" customHeight="1" x14ac:dyDescent="0.25">
      <c r="U58242" s="104"/>
      <c r="AB58242" s="104"/>
      <c r="AC58242" s="104"/>
      <c r="AF58242" s="104"/>
      <c r="AG58242" s="104"/>
      <c r="AK58242" s="104"/>
      <c r="AL58242" s="104"/>
      <c r="AO58242" s="104"/>
      <c r="AP58242" s="104"/>
    </row>
    <row r="58243" spans="21:42" ht="15" customHeight="1" x14ac:dyDescent="0.25">
      <c r="U58243" s="104"/>
      <c r="AB58243" s="104"/>
      <c r="AC58243" s="104"/>
      <c r="AF58243" s="104"/>
      <c r="AG58243" s="104"/>
      <c r="AK58243" s="104"/>
      <c r="AL58243" s="104"/>
      <c r="AO58243" s="104"/>
      <c r="AP58243" s="104"/>
    </row>
    <row r="58244" spans="21:42" ht="15" customHeight="1" x14ac:dyDescent="0.25">
      <c r="U58244" s="104"/>
      <c r="AB58244" s="104"/>
      <c r="AC58244" s="104"/>
      <c r="AF58244" s="104"/>
      <c r="AG58244" s="104"/>
      <c r="AK58244" s="104"/>
      <c r="AL58244" s="104"/>
      <c r="AO58244" s="104"/>
      <c r="AP58244" s="104"/>
    </row>
    <row r="58245" spans="21:42" ht="15" customHeight="1" x14ac:dyDescent="0.25">
      <c r="U58245" s="104"/>
      <c r="AB58245" s="104"/>
      <c r="AC58245" s="104"/>
      <c r="AF58245" s="104"/>
      <c r="AG58245" s="104"/>
      <c r="AK58245" s="104"/>
      <c r="AL58245" s="104"/>
      <c r="AO58245" s="104"/>
      <c r="AP58245" s="104"/>
    </row>
    <row r="58246" spans="21:42" ht="15" customHeight="1" x14ac:dyDescent="0.25">
      <c r="U58246" s="104"/>
      <c r="AB58246" s="104"/>
      <c r="AC58246" s="104"/>
      <c r="AF58246" s="104"/>
      <c r="AG58246" s="104"/>
      <c r="AK58246" s="104"/>
      <c r="AL58246" s="104"/>
      <c r="AO58246" s="104"/>
      <c r="AP58246" s="104"/>
    </row>
    <row r="58247" spans="21:42" ht="15" customHeight="1" x14ac:dyDescent="0.25">
      <c r="U58247" s="104"/>
      <c r="AB58247" s="104"/>
      <c r="AC58247" s="104"/>
      <c r="AF58247" s="104"/>
      <c r="AG58247" s="104"/>
      <c r="AK58247" s="104"/>
      <c r="AL58247" s="104"/>
      <c r="AO58247" s="104"/>
      <c r="AP58247" s="104"/>
    </row>
    <row r="58248" spans="21:42" ht="15" customHeight="1" x14ac:dyDescent="0.25">
      <c r="U58248" s="104"/>
      <c r="AB58248" s="104"/>
      <c r="AC58248" s="104"/>
      <c r="AF58248" s="104"/>
      <c r="AG58248" s="104"/>
      <c r="AK58248" s="104"/>
      <c r="AL58248" s="104"/>
      <c r="AO58248" s="104"/>
      <c r="AP58248" s="104"/>
    </row>
    <row r="58249" spans="21:42" ht="15" customHeight="1" x14ac:dyDescent="0.25">
      <c r="U58249" s="104"/>
      <c r="AB58249" s="104"/>
      <c r="AC58249" s="104"/>
      <c r="AF58249" s="104"/>
      <c r="AG58249" s="104"/>
      <c r="AK58249" s="104"/>
      <c r="AL58249" s="104"/>
      <c r="AO58249" s="104"/>
      <c r="AP58249" s="104"/>
    </row>
    <row r="58250" spans="21:42" ht="15" customHeight="1" x14ac:dyDescent="0.25">
      <c r="U58250" s="104"/>
      <c r="AB58250" s="104"/>
      <c r="AC58250" s="104"/>
      <c r="AF58250" s="104"/>
      <c r="AG58250" s="104"/>
      <c r="AK58250" s="104"/>
      <c r="AL58250" s="104"/>
      <c r="AO58250" s="104"/>
      <c r="AP58250" s="104"/>
    </row>
    <row r="58251" spans="21:42" ht="15" customHeight="1" x14ac:dyDescent="0.25">
      <c r="U58251" s="104"/>
      <c r="AB58251" s="104"/>
      <c r="AC58251" s="104"/>
      <c r="AF58251" s="104"/>
      <c r="AG58251" s="104"/>
      <c r="AK58251" s="104"/>
      <c r="AL58251" s="104"/>
      <c r="AO58251" s="104"/>
      <c r="AP58251" s="104"/>
    </row>
    <row r="58252" spans="21:42" ht="15" customHeight="1" x14ac:dyDescent="0.25">
      <c r="U58252" s="104"/>
      <c r="AB58252" s="104"/>
      <c r="AC58252" s="104"/>
      <c r="AF58252" s="104"/>
      <c r="AG58252" s="104"/>
      <c r="AK58252" s="104"/>
      <c r="AL58252" s="104"/>
      <c r="AO58252" s="104"/>
      <c r="AP58252" s="104"/>
    </row>
    <row r="58253" spans="21:42" ht="15" customHeight="1" x14ac:dyDescent="0.25">
      <c r="U58253" s="104"/>
      <c r="AB58253" s="104"/>
      <c r="AC58253" s="104"/>
      <c r="AF58253" s="104"/>
      <c r="AG58253" s="104"/>
      <c r="AK58253" s="104"/>
      <c r="AL58253" s="104"/>
      <c r="AO58253" s="104"/>
      <c r="AP58253" s="104"/>
    </row>
    <row r="58254" spans="21:42" ht="15" customHeight="1" x14ac:dyDescent="0.25">
      <c r="U58254" s="104"/>
      <c r="AB58254" s="104"/>
      <c r="AC58254" s="104"/>
      <c r="AF58254" s="104"/>
      <c r="AG58254" s="104"/>
      <c r="AK58254" s="104"/>
      <c r="AL58254" s="104"/>
      <c r="AO58254" s="104"/>
      <c r="AP58254" s="104"/>
    </row>
    <row r="58255" spans="21:42" ht="15" customHeight="1" x14ac:dyDescent="0.25">
      <c r="U58255" s="104"/>
      <c r="AB58255" s="104"/>
      <c r="AC58255" s="104"/>
      <c r="AF58255" s="104"/>
      <c r="AG58255" s="104"/>
      <c r="AK58255" s="104"/>
      <c r="AL58255" s="104"/>
      <c r="AO58255" s="104"/>
      <c r="AP58255" s="104"/>
    </row>
    <row r="58256" spans="21:42" ht="15" customHeight="1" x14ac:dyDescent="0.25">
      <c r="U58256" s="104"/>
      <c r="AB58256" s="104"/>
      <c r="AC58256" s="104"/>
      <c r="AF58256" s="104"/>
      <c r="AG58256" s="104"/>
      <c r="AK58256" s="104"/>
      <c r="AL58256" s="104"/>
      <c r="AO58256" s="104"/>
      <c r="AP58256" s="104"/>
    </row>
    <row r="58257" spans="21:42" ht="15" customHeight="1" x14ac:dyDescent="0.25">
      <c r="U58257" s="104"/>
      <c r="AB58257" s="104"/>
      <c r="AC58257" s="104"/>
      <c r="AF58257" s="104"/>
      <c r="AG58257" s="104"/>
      <c r="AK58257" s="104"/>
      <c r="AL58257" s="104"/>
      <c r="AO58257" s="104"/>
      <c r="AP58257" s="104"/>
    </row>
    <row r="58258" spans="21:42" ht="15" customHeight="1" x14ac:dyDescent="0.25">
      <c r="U58258" s="104"/>
      <c r="AB58258" s="104"/>
      <c r="AC58258" s="104"/>
      <c r="AF58258" s="104"/>
      <c r="AG58258" s="104"/>
      <c r="AK58258" s="104"/>
      <c r="AL58258" s="104"/>
      <c r="AO58258" s="104"/>
      <c r="AP58258" s="104"/>
    </row>
    <row r="58259" spans="21:42" ht="15" customHeight="1" x14ac:dyDescent="0.25">
      <c r="U58259" s="104"/>
      <c r="AB58259" s="104"/>
      <c r="AC58259" s="104"/>
      <c r="AF58259" s="104"/>
      <c r="AG58259" s="104"/>
      <c r="AK58259" s="104"/>
      <c r="AL58259" s="104"/>
      <c r="AO58259" s="104"/>
      <c r="AP58259" s="104"/>
    </row>
    <row r="58260" spans="21:42" ht="15" customHeight="1" x14ac:dyDescent="0.25">
      <c r="U58260" s="104"/>
      <c r="AB58260" s="104"/>
      <c r="AC58260" s="104"/>
      <c r="AF58260" s="104"/>
      <c r="AG58260" s="104"/>
      <c r="AK58260" s="104"/>
      <c r="AL58260" s="104"/>
      <c r="AO58260" s="104"/>
      <c r="AP58260" s="104"/>
    </row>
    <row r="58261" spans="21:42" ht="15" customHeight="1" x14ac:dyDescent="0.25">
      <c r="U58261" s="104"/>
      <c r="AB58261" s="104"/>
      <c r="AC58261" s="104"/>
      <c r="AF58261" s="104"/>
      <c r="AG58261" s="104"/>
      <c r="AK58261" s="104"/>
      <c r="AL58261" s="104"/>
      <c r="AO58261" s="104"/>
      <c r="AP58261" s="104"/>
    </row>
    <row r="58262" spans="21:42" ht="15" customHeight="1" x14ac:dyDescent="0.25">
      <c r="U58262" s="104"/>
      <c r="AB58262" s="104"/>
      <c r="AC58262" s="104"/>
      <c r="AF58262" s="104"/>
      <c r="AG58262" s="104"/>
      <c r="AK58262" s="104"/>
      <c r="AL58262" s="104"/>
      <c r="AO58262" s="104"/>
      <c r="AP58262" s="104"/>
    </row>
    <row r="58263" spans="21:42" ht="15" customHeight="1" x14ac:dyDescent="0.25">
      <c r="U58263" s="104"/>
      <c r="AB58263" s="104"/>
      <c r="AC58263" s="104"/>
      <c r="AF58263" s="104"/>
      <c r="AG58263" s="104"/>
      <c r="AK58263" s="104"/>
      <c r="AL58263" s="104"/>
      <c r="AO58263" s="104"/>
      <c r="AP58263" s="104"/>
    </row>
    <row r="58264" spans="21:42" ht="15" customHeight="1" x14ac:dyDescent="0.25">
      <c r="U58264" s="104"/>
      <c r="AB58264" s="104"/>
      <c r="AC58264" s="104"/>
      <c r="AF58264" s="104"/>
      <c r="AG58264" s="104"/>
      <c r="AK58264" s="104"/>
      <c r="AL58264" s="104"/>
      <c r="AO58264" s="104"/>
      <c r="AP58264" s="104"/>
    </row>
    <row r="58265" spans="21:42" ht="15" customHeight="1" x14ac:dyDescent="0.25">
      <c r="U58265" s="104"/>
      <c r="AB58265" s="104"/>
      <c r="AC58265" s="104"/>
      <c r="AF58265" s="104"/>
      <c r="AG58265" s="104"/>
      <c r="AK58265" s="104"/>
      <c r="AL58265" s="104"/>
      <c r="AO58265" s="104"/>
      <c r="AP58265" s="104"/>
    </row>
    <row r="58266" spans="21:42" ht="15" customHeight="1" x14ac:dyDescent="0.25">
      <c r="U58266" s="104"/>
      <c r="AB58266" s="104"/>
      <c r="AC58266" s="104"/>
      <c r="AF58266" s="104"/>
      <c r="AG58266" s="104"/>
      <c r="AK58266" s="104"/>
      <c r="AL58266" s="104"/>
      <c r="AO58266" s="104"/>
      <c r="AP58266" s="104"/>
    </row>
    <row r="58267" spans="21:42" ht="15" customHeight="1" x14ac:dyDescent="0.25">
      <c r="U58267" s="104"/>
      <c r="AB58267" s="104"/>
      <c r="AC58267" s="104"/>
      <c r="AF58267" s="104"/>
      <c r="AG58267" s="104"/>
      <c r="AK58267" s="104"/>
      <c r="AL58267" s="104"/>
      <c r="AO58267" s="104"/>
      <c r="AP58267" s="104"/>
    </row>
    <row r="58268" spans="21:42" ht="15" customHeight="1" x14ac:dyDescent="0.25">
      <c r="U58268" s="104"/>
      <c r="AB58268" s="104"/>
      <c r="AC58268" s="104"/>
      <c r="AF58268" s="104"/>
      <c r="AG58268" s="104"/>
      <c r="AK58268" s="104"/>
      <c r="AL58268" s="104"/>
      <c r="AO58268" s="104"/>
      <c r="AP58268" s="104"/>
    </row>
    <row r="58269" spans="21:42" ht="15" customHeight="1" x14ac:dyDescent="0.25">
      <c r="U58269" s="104"/>
      <c r="AB58269" s="104"/>
      <c r="AC58269" s="104"/>
      <c r="AF58269" s="104"/>
      <c r="AG58269" s="104"/>
      <c r="AK58269" s="104"/>
      <c r="AL58269" s="104"/>
      <c r="AO58269" s="104"/>
      <c r="AP58269" s="104"/>
    </row>
    <row r="58270" spans="21:42" ht="15" customHeight="1" x14ac:dyDescent="0.25">
      <c r="U58270" s="104"/>
      <c r="AB58270" s="104"/>
      <c r="AC58270" s="104"/>
      <c r="AF58270" s="104"/>
      <c r="AG58270" s="104"/>
      <c r="AK58270" s="104"/>
      <c r="AL58270" s="104"/>
      <c r="AO58270" s="104"/>
      <c r="AP58270" s="104"/>
    </row>
    <row r="58271" spans="21:42" ht="15" customHeight="1" x14ac:dyDescent="0.25">
      <c r="U58271" s="104"/>
      <c r="AB58271" s="104"/>
      <c r="AC58271" s="104"/>
      <c r="AF58271" s="104"/>
      <c r="AG58271" s="104"/>
      <c r="AK58271" s="104"/>
      <c r="AL58271" s="104"/>
      <c r="AO58271" s="104"/>
      <c r="AP58271" s="104"/>
    </row>
    <row r="58272" spans="21:42" ht="15" customHeight="1" x14ac:dyDescent="0.25">
      <c r="U58272" s="104"/>
      <c r="AB58272" s="104"/>
      <c r="AC58272" s="104"/>
      <c r="AF58272" s="104"/>
      <c r="AG58272" s="104"/>
      <c r="AK58272" s="104"/>
      <c r="AL58272" s="104"/>
      <c r="AO58272" s="104"/>
      <c r="AP58272" s="104"/>
    </row>
    <row r="58273" spans="21:42" ht="15" customHeight="1" x14ac:dyDescent="0.25">
      <c r="U58273" s="104"/>
      <c r="AB58273" s="104"/>
      <c r="AC58273" s="104"/>
      <c r="AF58273" s="104"/>
      <c r="AG58273" s="104"/>
      <c r="AK58273" s="104"/>
      <c r="AL58273" s="104"/>
      <c r="AO58273" s="104"/>
      <c r="AP58273" s="104"/>
    </row>
    <row r="58274" spans="21:42" ht="15" customHeight="1" x14ac:dyDescent="0.25">
      <c r="U58274" s="104"/>
      <c r="AB58274" s="104"/>
      <c r="AC58274" s="104"/>
      <c r="AF58274" s="104"/>
      <c r="AG58274" s="104"/>
      <c r="AK58274" s="104"/>
      <c r="AL58274" s="104"/>
      <c r="AO58274" s="104"/>
      <c r="AP58274" s="104"/>
    </row>
    <row r="58275" spans="21:42" ht="15" customHeight="1" x14ac:dyDescent="0.25">
      <c r="U58275" s="104"/>
      <c r="AB58275" s="104"/>
      <c r="AC58275" s="104"/>
      <c r="AF58275" s="104"/>
      <c r="AG58275" s="104"/>
      <c r="AK58275" s="104"/>
      <c r="AL58275" s="104"/>
      <c r="AO58275" s="104"/>
      <c r="AP58275" s="104"/>
    </row>
    <row r="58276" spans="21:42" ht="15" customHeight="1" x14ac:dyDescent="0.25">
      <c r="U58276" s="104"/>
      <c r="AB58276" s="104"/>
      <c r="AC58276" s="104"/>
      <c r="AF58276" s="104"/>
      <c r="AG58276" s="104"/>
      <c r="AK58276" s="104"/>
      <c r="AL58276" s="104"/>
      <c r="AO58276" s="104"/>
      <c r="AP58276" s="104"/>
    </row>
    <row r="58277" spans="21:42" ht="15" customHeight="1" x14ac:dyDescent="0.25">
      <c r="U58277" s="104"/>
      <c r="AB58277" s="104"/>
      <c r="AC58277" s="104"/>
      <c r="AF58277" s="104"/>
      <c r="AG58277" s="104"/>
      <c r="AK58277" s="104"/>
      <c r="AL58277" s="104"/>
      <c r="AO58277" s="104"/>
      <c r="AP58277" s="104"/>
    </row>
    <row r="58278" spans="21:42" ht="15" customHeight="1" x14ac:dyDescent="0.25">
      <c r="U58278" s="104"/>
      <c r="AB58278" s="104"/>
      <c r="AC58278" s="104"/>
      <c r="AF58278" s="104"/>
      <c r="AG58278" s="104"/>
      <c r="AK58278" s="104"/>
      <c r="AL58278" s="104"/>
      <c r="AO58278" s="104"/>
      <c r="AP58278" s="104"/>
    </row>
    <row r="58279" spans="21:42" ht="15" customHeight="1" x14ac:dyDescent="0.25">
      <c r="U58279" s="104"/>
      <c r="AB58279" s="104"/>
      <c r="AC58279" s="104"/>
      <c r="AF58279" s="104"/>
      <c r="AG58279" s="104"/>
      <c r="AK58279" s="104"/>
      <c r="AL58279" s="104"/>
      <c r="AO58279" s="104"/>
      <c r="AP58279" s="104"/>
    </row>
    <row r="58280" spans="21:42" ht="15" customHeight="1" x14ac:dyDescent="0.25">
      <c r="U58280" s="104"/>
      <c r="AB58280" s="104"/>
      <c r="AC58280" s="104"/>
      <c r="AF58280" s="104"/>
      <c r="AG58280" s="104"/>
      <c r="AK58280" s="104"/>
      <c r="AL58280" s="104"/>
      <c r="AO58280" s="104"/>
      <c r="AP58280" s="104"/>
    </row>
    <row r="58281" spans="21:42" ht="15" customHeight="1" x14ac:dyDescent="0.25">
      <c r="U58281" s="104"/>
      <c r="AB58281" s="104"/>
      <c r="AC58281" s="104"/>
      <c r="AF58281" s="104"/>
      <c r="AG58281" s="104"/>
      <c r="AK58281" s="104"/>
      <c r="AL58281" s="104"/>
      <c r="AO58281" s="104"/>
      <c r="AP58281" s="104"/>
    </row>
    <row r="58282" spans="21:42" ht="15" customHeight="1" x14ac:dyDescent="0.25">
      <c r="U58282" s="104"/>
      <c r="AB58282" s="104"/>
      <c r="AC58282" s="104"/>
      <c r="AF58282" s="104"/>
      <c r="AG58282" s="104"/>
      <c r="AK58282" s="104"/>
      <c r="AL58282" s="104"/>
      <c r="AO58282" s="104"/>
      <c r="AP58282" s="104"/>
    </row>
    <row r="58283" spans="21:42" ht="15" customHeight="1" x14ac:dyDescent="0.25">
      <c r="U58283" s="104"/>
      <c r="AB58283" s="104"/>
      <c r="AC58283" s="104"/>
      <c r="AF58283" s="104"/>
      <c r="AG58283" s="104"/>
      <c r="AK58283" s="104"/>
      <c r="AL58283" s="104"/>
      <c r="AO58283" s="104"/>
      <c r="AP58283" s="104"/>
    </row>
    <row r="58284" spans="21:42" ht="15" customHeight="1" x14ac:dyDescent="0.25">
      <c r="U58284" s="104"/>
      <c r="AB58284" s="104"/>
      <c r="AC58284" s="104"/>
      <c r="AF58284" s="104"/>
      <c r="AG58284" s="104"/>
      <c r="AK58284" s="104"/>
      <c r="AL58284" s="104"/>
      <c r="AO58284" s="104"/>
      <c r="AP58284" s="104"/>
    </row>
    <row r="58285" spans="21:42" ht="15" customHeight="1" x14ac:dyDescent="0.25">
      <c r="U58285" s="104"/>
      <c r="AB58285" s="104"/>
      <c r="AC58285" s="104"/>
      <c r="AF58285" s="104"/>
      <c r="AG58285" s="104"/>
      <c r="AK58285" s="104"/>
      <c r="AL58285" s="104"/>
      <c r="AO58285" s="104"/>
      <c r="AP58285" s="104"/>
    </row>
    <row r="58286" spans="21:42" ht="15" customHeight="1" x14ac:dyDescent="0.25">
      <c r="U58286" s="104"/>
      <c r="AB58286" s="104"/>
      <c r="AC58286" s="104"/>
      <c r="AF58286" s="104"/>
      <c r="AG58286" s="104"/>
      <c r="AK58286" s="104"/>
      <c r="AL58286" s="104"/>
      <c r="AO58286" s="104"/>
      <c r="AP58286" s="104"/>
    </row>
    <row r="58287" spans="21:42" ht="15" customHeight="1" x14ac:dyDescent="0.25">
      <c r="U58287" s="104"/>
      <c r="AB58287" s="104"/>
      <c r="AC58287" s="104"/>
      <c r="AF58287" s="104"/>
      <c r="AG58287" s="104"/>
      <c r="AK58287" s="104"/>
      <c r="AL58287" s="104"/>
      <c r="AO58287" s="104"/>
      <c r="AP58287" s="104"/>
    </row>
    <row r="58288" spans="21:42" ht="15" customHeight="1" x14ac:dyDescent="0.25">
      <c r="U58288" s="104"/>
      <c r="AB58288" s="104"/>
      <c r="AC58288" s="104"/>
      <c r="AF58288" s="104"/>
      <c r="AG58288" s="104"/>
      <c r="AK58288" s="104"/>
      <c r="AL58288" s="104"/>
      <c r="AO58288" s="104"/>
      <c r="AP58288" s="104"/>
    </row>
    <row r="58289" spans="21:42" ht="15" customHeight="1" x14ac:dyDescent="0.25">
      <c r="U58289" s="104"/>
      <c r="AB58289" s="104"/>
      <c r="AC58289" s="104"/>
      <c r="AF58289" s="104"/>
      <c r="AG58289" s="104"/>
      <c r="AK58289" s="104"/>
      <c r="AL58289" s="104"/>
      <c r="AO58289" s="104"/>
      <c r="AP58289" s="104"/>
    </row>
    <row r="58290" spans="21:42" ht="15" customHeight="1" x14ac:dyDescent="0.25">
      <c r="U58290" s="104"/>
      <c r="AB58290" s="104"/>
      <c r="AC58290" s="104"/>
      <c r="AF58290" s="104"/>
      <c r="AG58290" s="104"/>
      <c r="AK58290" s="104"/>
      <c r="AL58290" s="104"/>
      <c r="AO58290" s="104"/>
      <c r="AP58290" s="104"/>
    </row>
    <row r="58291" spans="21:42" ht="15" customHeight="1" x14ac:dyDescent="0.25">
      <c r="U58291" s="104"/>
      <c r="AB58291" s="104"/>
      <c r="AC58291" s="104"/>
      <c r="AF58291" s="104"/>
      <c r="AG58291" s="104"/>
      <c r="AK58291" s="104"/>
      <c r="AL58291" s="104"/>
      <c r="AO58291" s="104"/>
      <c r="AP58291" s="104"/>
    </row>
    <row r="58292" spans="21:42" ht="15" customHeight="1" x14ac:dyDescent="0.25">
      <c r="U58292" s="104"/>
      <c r="AB58292" s="104"/>
      <c r="AC58292" s="104"/>
      <c r="AF58292" s="104"/>
      <c r="AG58292" s="104"/>
      <c r="AK58292" s="104"/>
      <c r="AL58292" s="104"/>
      <c r="AO58292" s="104"/>
      <c r="AP58292" s="104"/>
    </row>
    <row r="58293" spans="21:42" ht="15" customHeight="1" x14ac:dyDescent="0.25">
      <c r="U58293" s="104"/>
      <c r="AB58293" s="104"/>
      <c r="AC58293" s="104"/>
      <c r="AF58293" s="104"/>
      <c r="AG58293" s="104"/>
      <c r="AK58293" s="104"/>
      <c r="AL58293" s="104"/>
      <c r="AO58293" s="104"/>
      <c r="AP58293" s="104"/>
    </row>
    <row r="58294" spans="21:42" ht="15" customHeight="1" x14ac:dyDescent="0.25">
      <c r="U58294" s="104"/>
      <c r="AB58294" s="104"/>
      <c r="AC58294" s="104"/>
      <c r="AF58294" s="104"/>
      <c r="AG58294" s="104"/>
      <c r="AK58294" s="104"/>
      <c r="AL58294" s="104"/>
      <c r="AO58294" s="104"/>
      <c r="AP58294" s="104"/>
    </row>
    <row r="58295" spans="21:42" ht="15" customHeight="1" x14ac:dyDescent="0.25">
      <c r="U58295" s="104"/>
      <c r="AB58295" s="104"/>
      <c r="AC58295" s="104"/>
      <c r="AF58295" s="104"/>
      <c r="AG58295" s="104"/>
      <c r="AK58295" s="104"/>
      <c r="AL58295" s="104"/>
      <c r="AO58295" s="104"/>
      <c r="AP58295" s="104"/>
    </row>
    <row r="58296" spans="21:42" ht="15" customHeight="1" x14ac:dyDescent="0.25">
      <c r="U58296" s="104"/>
      <c r="AB58296" s="104"/>
      <c r="AC58296" s="104"/>
      <c r="AF58296" s="104"/>
      <c r="AG58296" s="104"/>
      <c r="AK58296" s="104"/>
      <c r="AL58296" s="104"/>
      <c r="AO58296" s="104"/>
      <c r="AP58296" s="104"/>
    </row>
    <row r="58297" spans="21:42" ht="15" customHeight="1" x14ac:dyDescent="0.25">
      <c r="U58297" s="104"/>
      <c r="AB58297" s="104"/>
      <c r="AC58297" s="104"/>
      <c r="AF58297" s="104"/>
      <c r="AG58297" s="104"/>
      <c r="AK58297" s="104"/>
      <c r="AL58297" s="104"/>
      <c r="AO58297" s="104"/>
      <c r="AP58297" s="104"/>
    </row>
    <row r="58298" spans="21:42" ht="15" customHeight="1" x14ac:dyDescent="0.25">
      <c r="U58298" s="104"/>
      <c r="AB58298" s="104"/>
      <c r="AC58298" s="104"/>
      <c r="AF58298" s="104"/>
      <c r="AG58298" s="104"/>
      <c r="AK58298" s="104"/>
      <c r="AL58298" s="104"/>
      <c r="AO58298" s="104"/>
      <c r="AP58298" s="104"/>
    </row>
    <row r="58299" spans="21:42" ht="15" customHeight="1" x14ac:dyDescent="0.25">
      <c r="U58299" s="104"/>
      <c r="AB58299" s="104"/>
      <c r="AC58299" s="104"/>
      <c r="AF58299" s="104"/>
      <c r="AG58299" s="104"/>
      <c r="AK58299" s="104"/>
      <c r="AL58299" s="104"/>
      <c r="AO58299" s="104"/>
      <c r="AP58299" s="104"/>
    </row>
    <row r="58300" spans="21:42" ht="15" customHeight="1" x14ac:dyDescent="0.25">
      <c r="U58300" s="104"/>
      <c r="AB58300" s="104"/>
      <c r="AC58300" s="104"/>
      <c r="AF58300" s="104"/>
      <c r="AG58300" s="104"/>
      <c r="AK58300" s="104"/>
      <c r="AL58300" s="104"/>
      <c r="AO58300" s="104"/>
      <c r="AP58300" s="104"/>
    </row>
    <row r="58301" spans="21:42" ht="15" customHeight="1" x14ac:dyDescent="0.25">
      <c r="U58301" s="104"/>
      <c r="AB58301" s="104"/>
      <c r="AC58301" s="104"/>
      <c r="AF58301" s="104"/>
      <c r="AG58301" s="104"/>
      <c r="AK58301" s="104"/>
      <c r="AL58301" s="104"/>
      <c r="AO58301" s="104"/>
      <c r="AP58301" s="104"/>
    </row>
    <row r="58302" spans="21:42" ht="15" customHeight="1" x14ac:dyDescent="0.25">
      <c r="U58302" s="104"/>
      <c r="AB58302" s="104"/>
      <c r="AC58302" s="104"/>
      <c r="AF58302" s="104"/>
      <c r="AG58302" s="104"/>
      <c r="AK58302" s="104"/>
      <c r="AL58302" s="104"/>
      <c r="AO58302" s="104"/>
      <c r="AP58302" s="104"/>
    </row>
    <row r="58303" spans="21:42" ht="15" customHeight="1" x14ac:dyDescent="0.25">
      <c r="U58303" s="104"/>
      <c r="AB58303" s="104"/>
      <c r="AC58303" s="104"/>
      <c r="AF58303" s="104"/>
      <c r="AG58303" s="104"/>
      <c r="AK58303" s="104"/>
      <c r="AL58303" s="104"/>
      <c r="AO58303" s="104"/>
      <c r="AP58303" s="104"/>
    </row>
    <row r="58304" spans="21:42" ht="15" customHeight="1" x14ac:dyDescent="0.25">
      <c r="U58304" s="104"/>
      <c r="AB58304" s="104"/>
      <c r="AC58304" s="104"/>
      <c r="AF58304" s="104"/>
      <c r="AG58304" s="104"/>
      <c r="AK58304" s="104"/>
      <c r="AL58304" s="104"/>
      <c r="AO58304" s="104"/>
      <c r="AP58304" s="104"/>
    </row>
    <row r="58305" spans="21:42" ht="15" customHeight="1" x14ac:dyDescent="0.25">
      <c r="U58305" s="104"/>
      <c r="AB58305" s="104"/>
      <c r="AC58305" s="104"/>
      <c r="AF58305" s="104"/>
      <c r="AG58305" s="104"/>
      <c r="AK58305" s="104"/>
      <c r="AL58305" s="104"/>
      <c r="AO58305" s="104"/>
      <c r="AP58305" s="104"/>
    </row>
    <row r="58306" spans="21:42" ht="15" customHeight="1" x14ac:dyDescent="0.25">
      <c r="U58306" s="104"/>
      <c r="AB58306" s="104"/>
      <c r="AC58306" s="104"/>
      <c r="AF58306" s="104"/>
      <c r="AG58306" s="104"/>
      <c r="AK58306" s="104"/>
      <c r="AL58306" s="104"/>
      <c r="AO58306" s="104"/>
      <c r="AP58306" s="104"/>
    </row>
    <row r="58307" spans="21:42" ht="15" customHeight="1" x14ac:dyDescent="0.25">
      <c r="U58307" s="104"/>
      <c r="AB58307" s="104"/>
      <c r="AC58307" s="104"/>
      <c r="AF58307" s="104"/>
      <c r="AG58307" s="104"/>
      <c r="AK58307" s="104"/>
      <c r="AL58307" s="104"/>
      <c r="AO58307" s="104"/>
      <c r="AP58307" s="104"/>
    </row>
    <row r="58308" spans="21:42" ht="15" customHeight="1" x14ac:dyDescent="0.25">
      <c r="U58308" s="104"/>
      <c r="AB58308" s="104"/>
      <c r="AC58308" s="104"/>
      <c r="AF58308" s="104"/>
      <c r="AG58308" s="104"/>
      <c r="AK58308" s="104"/>
      <c r="AL58308" s="104"/>
      <c r="AO58308" s="104"/>
      <c r="AP58308" s="104"/>
    </row>
    <row r="58309" spans="21:42" ht="15" customHeight="1" x14ac:dyDescent="0.25">
      <c r="U58309" s="104"/>
      <c r="AB58309" s="104"/>
      <c r="AC58309" s="104"/>
      <c r="AF58309" s="104"/>
      <c r="AG58309" s="104"/>
      <c r="AK58309" s="104"/>
      <c r="AL58309" s="104"/>
      <c r="AO58309" s="104"/>
      <c r="AP58309" s="104"/>
    </row>
    <row r="58310" spans="21:42" ht="15" customHeight="1" x14ac:dyDescent="0.25">
      <c r="U58310" s="104"/>
      <c r="AB58310" s="104"/>
      <c r="AC58310" s="104"/>
      <c r="AF58310" s="104"/>
      <c r="AG58310" s="104"/>
      <c r="AK58310" s="104"/>
      <c r="AL58310" s="104"/>
      <c r="AO58310" s="104"/>
      <c r="AP58310" s="104"/>
    </row>
    <row r="58311" spans="21:42" ht="15" customHeight="1" x14ac:dyDescent="0.25">
      <c r="U58311" s="104"/>
      <c r="AB58311" s="104"/>
      <c r="AC58311" s="104"/>
      <c r="AF58311" s="104"/>
      <c r="AG58311" s="104"/>
      <c r="AK58311" s="104"/>
      <c r="AL58311" s="104"/>
      <c r="AO58311" s="104"/>
      <c r="AP58311" s="104"/>
    </row>
    <row r="58312" spans="21:42" ht="15" customHeight="1" x14ac:dyDescent="0.25">
      <c r="U58312" s="104"/>
      <c r="AB58312" s="104"/>
      <c r="AC58312" s="104"/>
      <c r="AF58312" s="104"/>
      <c r="AG58312" s="104"/>
      <c r="AK58312" s="104"/>
      <c r="AL58312" s="104"/>
      <c r="AO58312" s="104"/>
      <c r="AP58312" s="104"/>
    </row>
    <row r="58313" spans="21:42" ht="15" customHeight="1" x14ac:dyDescent="0.25">
      <c r="U58313" s="104"/>
      <c r="AB58313" s="104"/>
      <c r="AC58313" s="104"/>
      <c r="AF58313" s="104"/>
      <c r="AG58313" s="104"/>
      <c r="AK58313" s="104"/>
      <c r="AL58313" s="104"/>
      <c r="AO58313" s="104"/>
      <c r="AP58313" s="104"/>
    </row>
    <row r="58314" spans="21:42" ht="15" customHeight="1" x14ac:dyDescent="0.25">
      <c r="U58314" s="104"/>
      <c r="AB58314" s="104"/>
      <c r="AC58314" s="104"/>
      <c r="AF58314" s="104"/>
      <c r="AG58314" s="104"/>
      <c r="AK58314" s="104"/>
      <c r="AL58314" s="104"/>
      <c r="AO58314" s="104"/>
      <c r="AP58314" s="104"/>
    </row>
    <row r="58315" spans="21:42" ht="15" customHeight="1" x14ac:dyDescent="0.25">
      <c r="U58315" s="104"/>
      <c r="AB58315" s="104"/>
      <c r="AC58315" s="104"/>
      <c r="AF58315" s="104"/>
      <c r="AG58315" s="104"/>
      <c r="AK58315" s="104"/>
      <c r="AL58315" s="104"/>
      <c r="AO58315" s="104"/>
      <c r="AP58315" s="104"/>
    </row>
    <row r="58316" spans="21:42" ht="15" customHeight="1" x14ac:dyDescent="0.25">
      <c r="U58316" s="104"/>
      <c r="AB58316" s="104"/>
      <c r="AC58316" s="104"/>
      <c r="AF58316" s="104"/>
      <c r="AG58316" s="104"/>
      <c r="AK58316" s="104"/>
      <c r="AL58316" s="104"/>
      <c r="AO58316" s="104"/>
      <c r="AP58316" s="104"/>
    </row>
    <row r="58317" spans="21:42" ht="15" customHeight="1" x14ac:dyDescent="0.25">
      <c r="U58317" s="104"/>
      <c r="AB58317" s="104"/>
      <c r="AC58317" s="104"/>
      <c r="AF58317" s="104"/>
      <c r="AG58317" s="104"/>
      <c r="AK58317" s="104"/>
      <c r="AL58317" s="104"/>
      <c r="AO58317" s="104"/>
      <c r="AP58317" s="104"/>
    </row>
    <row r="58318" spans="21:42" ht="15" customHeight="1" x14ac:dyDescent="0.25">
      <c r="U58318" s="104"/>
      <c r="AB58318" s="104"/>
      <c r="AC58318" s="104"/>
      <c r="AF58318" s="104"/>
      <c r="AG58318" s="104"/>
      <c r="AK58318" s="104"/>
      <c r="AL58318" s="104"/>
      <c r="AO58318" s="104"/>
      <c r="AP58318" s="104"/>
    </row>
    <row r="58319" spans="21:42" ht="15" customHeight="1" x14ac:dyDescent="0.25">
      <c r="U58319" s="104"/>
      <c r="AB58319" s="104"/>
      <c r="AC58319" s="104"/>
      <c r="AF58319" s="104"/>
      <c r="AG58319" s="104"/>
      <c r="AK58319" s="104"/>
      <c r="AL58319" s="104"/>
      <c r="AO58319" s="104"/>
      <c r="AP58319" s="104"/>
    </row>
    <row r="58320" spans="21:42" ht="15" customHeight="1" x14ac:dyDescent="0.25">
      <c r="U58320" s="104"/>
      <c r="AB58320" s="104"/>
      <c r="AC58320" s="104"/>
      <c r="AF58320" s="104"/>
      <c r="AG58320" s="104"/>
      <c r="AK58320" s="104"/>
      <c r="AL58320" s="104"/>
      <c r="AO58320" s="104"/>
      <c r="AP58320" s="104"/>
    </row>
    <row r="58321" spans="21:42" ht="15" customHeight="1" x14ac:dyDescent="0.25">
      <c r="U58321" s="104"/>
      <c r="AB58321" s="104"/>
      <c r="AC58321" s="104"/>
      <c r="AF58321" s="104"/>
      <c r="AG58321" s="104"/>
      <c r="AK58321" s="104"/>
      <c r="AL58321" s="104"/>
      <c r="AO58321" s="104"/>
      <c r="AP58321" s="104"/>
    </row>
    <row r="58322" spans="21:42" ht="15" customHeight="1" x14ac:dyDescent="0.25">
      <c r="U58322" s="104"/>
      <c r="AB58322" s="104"/>
      <c r="AC58322" s="104"/>
      <c r="AF58322" s="104"/>
      <c r="AG58322" s="104"/>
      <c r="AK58322" s="104"/>
      <c r="AL58322" s="104"/>
      <c r="AO58322" s="104"/>
      <c r="AP58322" s="104"/>
    </row>
    <row r="58323" spans="21:42" ht="15" customHeight="1" x14ac:dyDescent="0.25">
      <c r="U58323" s="104"/>
      <c r="AB58323" s="104"/>
      <c r="AC58323" s="104"/>
      <c r="AF58323" s="104"/>
      <c r="AG58323" s="104"/>
      <c r="AK58323" s="104"/>
      <c r="AL58323" s="104"/>
      <c r="AO58323" s="104"/>
      <c r="AP58323" s="104"/>
    </row>
    <row r="58324" spans="21:42" ht="15" customHeight="1" x14ac:dyDescent="0.25">
      <c r="U58324" s="104"/>
      <c r="AB58324" s="104"/>
      <c r="AC58324" s="104"/>
      <c r="AF58324" s="104"/>
      <c r="AG58324" s="104"/>
      <c r="AK58324" s="104"/>
      <c r="AL58324" s="104"/>
      <c r="AO58324" s="104"/>
      <c r="AP58324" s="104"/>
    </row>
    <row r="58325" spans="21:42" ht="15" customHeight="1" x14ac:dyDescent="0.25">
      <c r="U58325" s="104"/>
      <c r="AB58325" s="104"/>
      <c r="AC58325" s="104"/>
      <c r="AF58325" s="104"/>
      <c r="AG58325" s="104"/>
      <c r="AK58325" s="104"/>
      <c r="AL58325" s="104"/>
      <c r="AO58325" s="104"/>
      <c r="AP58325" s="104"/>
    </row>
    <row r="58326" spans="21:42" ht="15" customHeight="1" x14ac:dyDescent="0.25">
      <c r="U58326" s="104"/>
      <c r="AB58326" s="104"/>
      <c r="AC58326" s="104"/>
      <c r="AF58326" s="104"/>
      <c r="AG58326" s="104"/>
      <c r="AK58326" s="104"/>
      <c r="AL58326" s="104"/>
      <c r="AO58326" s="104"/>
      <c r="AP58326" s="104"/>
    </row>
    <row r="58327" spans="21:42" ht="15" customHeight="1" x14ac:dyDescent="0.25">
      <c r="U58327" s="104"/>
      <c r="AB58327" s="104"/>
      <c r="AC58327" s="104"/>
      <c r="AF58327" s="104"/>
      <c r="AG58327" s="104"/>
      <c r="AK58327" s="104"/>
      <c r="AL58327" s="104"/>
      <c r="AO58327" s="104"/>
      <c r="AP58327" s="104"/>
    </row>
    <row r="58328" spans="21:42" ht="15" customHeight="1" x14ac:dyDescent="0.25">
      <c r="U58328" s="104"/>
      <c r="AB58328" s="104"/>
      <c r="AC58328" s="104"/>
      <c r="AF58328" s="104"/>
      <c r="AG58328" s="104"/>
      <c r="AK58328" s="104"/>
      <c r="AL58328" s="104"/>
      <c r="AO58328" s="104"/>
      <c r="AP58328" s="104"/>
    </row>
    <row r="58329" spans="21:42" ht="15" customHeight="1" x14ac:dyDescent="0.25">
      <c r="U58329" s="104"/>
      <c r="AB58329" s="104"/>
      <c r="AC58329" s="104"/>
      <c r="AF58329" s="104"/>
      <c r="AG58329" s="104"/>
      <c r="AK58329" s="104"/>
      <c r="AL58329" s="104"/>
      <c r="AO58329" s="104"/>
      <c r="AP58329" s="104"/>
    </row>
    <row r="58330" spans="21:42" ht="15" customHeight="1" x14ac:dyDescent="0.25">
      <c r="U58330" s="104"/>
      <c r="AB58330" s="104"/>
      <c r="AC58330" s="104"/>
      <c r="AF58330" s="104"/>
      <c r="AG58330" s="104"/>
      <c r="AK58330" s="104"/>
      <c r="AL58330" s="104"/>
      <c r="AO58330" s="104"/>
      <c r="AP58330" s="104"/>
    </row>
    <row r="58331" spans="21:42" ht="15" customHeight="1" x14ac:dyDescent="0.25">
      <c r="U58331" s="104"/>
      <c r="AB58331" s="104"/>
      <c r="AC58331" s="104"/>
      <c r="AF58331" s="104"/>
      <c r="AG58331" s="104"/>
      <c r="AK58331" s="104"/>
      <c r="AL58331" s="104"/>
      <c r="AO58331" s="104"/>
      <c r="AP58331" s="104"/>
    </row>
    <row r="58332" spans="21:42" ht="15" customHeight="1" x14ac:dyDescent="0.25">
      <c r="U58332" s="104"/>
      <c r="AB58332" s="104"/>
      <c r="AC58332" s="104"/>
      <c r="AF58332" s="104"/>
      <c r="AG58332" s="104"/>
      <c r="AK58332" s="104"/>
      <c r="AL58332" s="104"/>
      <c r="AO58332" s="104"/>
      <c r="AP58332" s="104"/>
    </row>
    <row r="58333" spans="21:42" ht="15" customHeight="1" x14ac:dyDescent="0.25">
      <c r="U58333" s="104"/>
      <c r="AB58333" s="104"/>
      <c r="AC58333" s="104"/>
      <c r="AF58333" s="104"/>
      <c r="AG58333" s="104"/>
      <c r="AK58333" s="104"/>
      <c r="AL58333" s="104"/>
      <c r="AO58333" s="104"/>
      <c r="AP58333" s="104"/>
    </row>
    <row r="58334" spans="21:42" ht="15" customHeight="1" x14ac:dyDescent="0.25">
      <c r="U58334" s="104"/>
      <c r="AB58334" s="104"/>
      <c r="AC58334" s="104"/>
      <c r="AF58334" s="104"/>
      <c r="AG58334" s="104"/>
      <c r="AK58334" s="104"/>
      <c r="AL58334" s="104"/>
      <c r="AO58334" s="104"/>
      <c r="AP58334" s="104"/>
    </row>
    <row r="58335" spans="21:42" ht="15" customHeight="1" x14ac:dyDescent="0.25">
      <c r="U58335" s="104"/>
      <c r="AB58335" s="104"/>
      <c r="AC58335" s="104"/>
      <c r="AF58335" s="104"/>
      <c r="AG58335" s="104"/>
      <c r="AK58335" s="104"/>
      <c r="AL58335" s="104"/>
      <c r="AO58335" s="104"/>
      <c r="AP58335" s="104"/>
    </row>
    <row r="58336" spans="21:42" ht="15" customHeight="1" x14ac:dyDescent="0.25">
      <c r="U58336" s="104"/>
      <c r="AB58336" s="104"/>
      <c r="AC58336" s="104"/>
      <c r="AF58336" s="104"/>
      <c r="AG58336" s="104"/>
      <c r="AK58336" s="104"/>
      <c r="AL58336" s="104"/>
      <c r="AO58336" s="104"/>
      <c r="AP58336" s="104"/>
    </row>
    <row r="58337" spans="21:42" ht="15" customHeight="1" x14ac:dyDescent="0.25">
      <c r="U58337" s="104"/>
      <c r="AB58337" s="104"/>
      <c r="AC58337" s="104"/>
      <c r="AF58337" s="104"/>
      <c r="AG58337" s="104"/>
      <c r="AK58337" s="104"/>
      <c r="AL58337" s="104"/>
      <c r="AO58337" s="104"/>
      <c r="AP58337" s="104"/>
    </row>
    <row r="58338" spans="21:42" ht="15" customHeight="1" x14ac:dyDescent="0.25">
      <c r="U58338" s="104"/>
      <c r="AB58338" s="104"/>
      <c r="AC58338" s="104"/>
      <c r="AF58338" s="104"/>
      <c r="AG58338" s="104"/>
      <c r="AK58338" s="104"/>
      <c r="AL58338" s="104"/>
      <c r="AO58338" s="104"/>
      <c r="AP58338" s="104"/>
    </row>
    <row r="58339" spans="21:42" ht="15" customHeight="1" x14ac:dyDescent="0.25">
      <c r="U58339" s="104"/>
      <c r="AB58339" s="104"/>
      <c r="AC58339" s="104"/>
      <c r="AF58339" s="104"/>
      <c r="AG58339" s="104"/>
      <c r="AK58339" s="104"/>
      <c r="AL58339" s="104"/>
      <c r="AO58339" s="104"/>
      <c r="AP58339" s="104"/>
    </row>
    <row r="58340" spans="21:42" ht="15" customHeight="1" x14ac:dyDescent="0.25">
      <c r="U58340" s="104"/>
      <c r="AB58340" s="104"/>
      <c r="AC58340" s="104"/>
      <c r="AF58340" s="104"/>
      <c r="AG58340" s="104"/>
      <c r="AK58340" s="104"/>
      <c r="AL58340" s="104"/>
      <c r="AO58340" s="104"/>
      <c r="AP58340" s="104"/>
    </row>
    <row r="58341" spans="21:42" ht="15" customHeight="1" x14ac:dyDescent="0.25">
      <c r="U58341" s="104"/>
      <c r="AB58341" s="104"/>
      <c r="AC58341" s="104"/>
      <c r="AF58341" s="104"/>
      <c r="AG58341" s="104"/>
      <c r="AK58341" s="104"/>
      <c r="AL58341" s="104"/>
      <c r="AO58341" s="104"/>
      <c r="AP58341" s="104"/>
    </row>
    <row r="58342" spans="21:42" ht="15" customHeight="1" x14ac:dyDescent="0.25">
      <c r="U58342" s="104"/>
      <c r="AB58342" s="104"/>
      <c r="AC58342" s="104"/>
      <c r="AF58342" s="104"/>
      <c r="AG58342" s="104"/>
      <c r="AK58342" s="104"/>
      <c r="AL58342" s="104"/>
      <c r="AO58342" s="104"/>
      <c r="AP58342" s="104"/>
    </row>
    <row r="58343" spans="21:42" ht="15" customHeight="1" x14ac:dyDescent="0.25">
      <c r="U58343" s="104"/>
      <c r="AB58343" s="104"/>
      <c r="AC58343" s="104"/>
      <c r="AF58343" s="104"/>
      <c r="AG58343" s="104"/>
      <c r="AK58343" s="104"/>
      <c r="AL58343" s="104"/>
      <c r="AO58343" s="104"/>
      <c r="AP58343" s="104"/>
    </row>
    <row r="58344" spans="21:42" ht="15" customHeight="1" x14ac:dyDescent="0.25">
      <c r="U58344" s="104"/>
      <c r="AB58344" s="104"/>
      <c r="AC58344" s="104"/>
      <c r="AF58344" s="104"/>
      <c r="AG58344" s="104"/>
      <c r="AK58344" s="104"/>
      <c r="AL58344" s="104"/>
      <c r="AO58344" s="104"/>
      <c r="AP58344" s="104"/>
    </row>
    <row r="58345" spans="21:42" ht="15" customHeight="1" x14ac:dyDescent="0.25">
      <c r="U58345" s="104"/>
      <c r="AB58345" s="104"/>
      <c r="AC58345" s="104"/>
      <c r="AF58345" s="104"/>
      <c r="AG58345" s="104"/>
      <c r="AK58345" s="104"/>
      <c r="AL58345" s="104"/>
      <c r="AO58345" s="104"/>
      <c r="AP58345" s="104"/>
    </row>
    <row r="58346" spans="21:42" ht="15" customHeight="1" x14ac:dyDescent="0.25">
      <c r="U58346" s="104"/>
      <c r="AB58346" s="104"/>
      <c r="AC58346" s="104"/>
      <c r="AF58346" s="104"/>
      <c r="AG58346" s="104"/>
      <c r="AK58346" s="104"/>
      <c r="AL58346" s="104"/>
      <c r="AO58346" s="104"/>
      <c r="AP58346" s="104"/>
    </row>
    <row r="58347" spans="21:42" ht="15" customHeight="1" x14ac:dyDescent="0.25">
      <c r="U58347" s="104"/>
      <c r="AB58347" s="104"/>
      <c r="AC58347" s="104"/>
      <c r="AF58347" s="104"/>
      <c r="AG58347" s="104"/>
      <c r="AK58347" s="104"/>
      <c r="AL58347" s="104"/>
      <c r="AO58347" s="104"/>
      <c r="AP58347" s="104"/>
    </row>
    <row r="58348" spans="21:42" ht="15" customHeight="1" x14ac:dyDescent="0.25">
      <c r="U58348" s="104"/>
      <c r="AB58348" s="104"/>
      <c r="AC58348" s="104"/>
      <c r="AF58348" s="104"/>
      <c r="AG58348" s="104"/>
      <c r="AK58348" s="104"/>
      <c r="AL58348" s="104"/>
      <c r="AO58348" s="104"/>
      <c r="AP58348" s="104"/>
    </row>
    <row r="58349" spans="21:42" ht="15" customHeight="1" x14ac:dyDescent="0.25">
      <c r="U58349" s="104"/>
      <c r="AB58349" s="104"/>
      <c r="AC58349" s="104"/>
      <c r="AF58349" s="104"/>
      <c r="AG58349" s="104"/>
      <c r="AK58349" s="104"/>
      <c r="AL58349" s="104"/>
      <c r="AO58349" s="104"/>
      <c r="AP58349" s="104"/>
    </row>
    <row r="58350" spans="21:42" ht="15" customHeight="1" x14ac:dyDescent="0.25">
      <c r="U58350" s="104"/>
      <c r="AB58350" s="104"/>
      <c r="AC58350" s="104"/>
      <c r="AF58350" s="104"/>
      <c r="AG58350" s="104"/>
      <c r="AK58350" s="104"/>
      <c r="AL58350" s="104"/>
      <c r="AO58350" s="104"/>
      <c r="AP58350" s="104"/>
    </row>
    <row r="58351" spans="21:42" ht="15" customHeight="1" x14ac:dyDescent="0.25">
      <c r="U58351" s="104"/>
      <c r="AB58351" s="104"/>
      <c r="AC58351" s="104"/>
      <c r="AF58351" s="104"/>
      <c r="AG58351" s="104"/>
      <c r="AK58351" s="104"/>
      <c r="AL58351" s="104"/>
      <c r="AO58351" s="104"/>
      <c r="AP58351" s="104"/>
    </row>
    <row r="58352" spans="21:42" ht="15" customHeight="1" x14ac:dyDescent="0.25">
      <c r="U58352" s="104"/>
      <c r="AB58352" s="104"/>
      <c r="AC58352" s="104"/>
      <c r="AF58352" s="104"/>
      <c r="AG58352" s="104"/>
      <c r="AK58352" s="104"/>
      <c r="AL58352" s="104"/>
      <c r="AO58352" s="104"/>
      <c r="AP58352" s="104"/>
    </row>
    <row r="58353" spans="21:42" ht="15" customHeight="1" x14ac:dyDescent="0.25">
      <c r="U58353" s="104"/>
      <c r="AB58353" s="104"/>
      <c r="AC58353" s="104"/>
      <c r="AF58353" s="104"/>
      <c r="AG58353" s="104"/>
      <c r="AK58353" s="104"/>
      <c r="AL58353" s="104"/>
      <c r="AO58353" s="104"/>
      <c r="AP58353" s="104"/>
    </row>
    <row r="58354" spans="21:42" ht="15" customHeight="1" x14ac:dyDescent="0.25">
      <c r="U58354" s="104"/>
      <c r="AB58354" s="104"/>
      <c r="AC58354" s="104"/>
      <c r="AF58354" s="104"/>
      <c r="AG58354" s="104"/>
      <c r="AK58354" s="104"/>
      <c r="AL58354" s="104"/>
      <c r="AO58354" s="104"/>
      <c r="AP58354" s="104"/>
    </row>
    <row r="58355" spans="21:42" ht="15" customHeight="1" x14ac:dyDescent="0.25">
      <c r="U58355" s="104"/>
      <c r="AB58355" s="104"/>
      <c r="AC58355" s="104"/>
      <c r="AF58355" s="104"/>
      <c r="AG58355" s="104"/>
      <c r="AK58355" s="104"/>
      <c r="AL58355" s="104"/>
      <c r="AO58355" s="104"/>
      <c r="AP58355" s="104"/>
    </row>
    <row r="58356" spans="21:42" ht="15" customHeight="1" x14ac:dyDescent="0.25">
      <c r="U58356" s="104"/>
      <c r="AB58356" s="104"/>
      <c r="AC58356" s="104"/>
      <c r="AF58356" s="104"/>
      <c r="AG58356" s="104"/>
      <c r="AK58356" s="104"/>
      <c r="AL58356" s="104"/>
      <c r="AO58356" s="104"/>
      <c r="AP58356" s="104"/>
    </row>
    <row r="58357" spans="21:42" ht="15" customHeight="1" x14ac:dyDescent="0.25">
      <c r="U58357" s="104"/>
      <c r="AB58357" s="104"/>
      <c r="AC58357" s="104"/>
      <c r="AF58357" s="104"/>
      <c r="AG58357" s="104"/>
      <c r="AK58357" s="104"/>
      <c r="AL58357" s="104"/>
      <c r="AO58357" s="104"/>
      <c r="AP58357" s="104"/>
    </row>
    <row r="58358" spans="21:42" ht="15" customHeight="1" x14ac:dyDescent="0.25">
      <c r="U58358" s="104"/>
      <c r="AB58358" s="104"/>
      <c r="AC58358" s="104"/>
      <c r="AF58358" s="104"/>
      <c r="AG58358" s="104"/>
      <c r="AK58358" s="104"/>
      <c r="AL58358" s="104"/>
      <c r="AO58358" s="104"/>
      <c r="AP58358" s="104"/>
    </row>
    <row r="58359" spans="21:42" ht="15" customHeight="1" x14ac:dyDescent="0.25">
      <c r="U58359" s="104"/>
      <c r="AB58359" s="104"/>
      <c r="AC58359" s="104"/>
      <c r="AF58359" s="104"/>
      <c r="AG58359" s="104"/>
      <c r="AK58359" s="104"/>
      <c r="AL58359" s="104"/>
      <c r="AO58359" s="104"/>
      <c r="AP58359" s="104"/>
    </row>
    <row r="58360" spans="21:42" ht="15" customHeight="1" x14ac:dyDescent="0.25">
      <c r="U58360" s="104"/>
      <c r="AB58360" s="104"/>
      <c r="AC58360" s="104"/>
      <c r="AF58360" s="104"/>
      <c r="AG58360" s="104"/>
      <c r="AK58360" s="104"/>
      <c r="AL58360" s="104"/>
      <c r="AO58360" s="104"/>
      <c r="AP58360" s="104"/>
    </row>
    <row r="58361" spans="21:42" ht="15" customHeight="1" x14ac:dyDescent="0.25">
      <c r="U58361" s="104"/>
      <c r="AB58361" s="104"/>
      <c r="AC58361" s="104"/>
      <c r="AF58361" s="104"/>
      <c r="AG58361" s="104"/>
      <c r="AK58361" s="104"/>
      <c r="AL58361" s="104"/>
      <c r="AO58361" s="104"/>
      <c r="AP58361" s="104"/>
    </row>
    <row r="58362" spans="21:42" ht="15" customHeight="1" x14ac:dyDescent="0.25">
      <c r="U58362" s="104"/>
      <c r="AB58362" s="104"/>
      <c r="AC58362" s="104"/>
      <c r="AF58362" s="104"/>
      <c r="AG58362" s="104"/>
      <c r="AK58362" s="104"/>
      <c r="AL58362" s="104"/>
      <c r="AO58362" s="104"/>
      <c r="AP58362" s="104"/>
    </row>
    <row r="58363" spans="21:42" ht="15" customHeight="1" x14ac:dyDescent="0.25">
      <c r="U58363" s="104"/>
      <c r="AB58363" s="104"/>
      <c r="AC58363" s="104"/>
      <c r="AF58363" s="104"/>
      <c r="AG58363" s="104"/>
      <c r="AK58363" s="104"/>
      <c r="AL58363" s="104"/>
      <c r="AO58363" s="104"/>
      <c r="AP58363" s="104"/>
    </row>
    <row r="58364" spans="21:42" ht="15" customHeight="1" x14ac:dyDescent="0.25">
      <c r="U58364" s="104"/>
      <c r="AB58364" s="104"/>
      <c r="AC58364" s="104"/>
      <c r="AF58364" s="104"/>
      <c r="AG58364" s="104"/>
      <c r="AK58364" s="104"/>
      <c r="AL58364" s="104"/>
      <c r="AO58364" s="104"/>
      <c r="AP58364" s="104"/>
    </row>
    <row r="58365" spans="21:42" ht="15" customHeight="1" x14ac:dyDescent="0.25">
      <c r="U58365" s="104"/>
      <c r="AB58365" s="104"/>
      <c r="AC58365" s="104"/>
      <c r="AF58365" s="104"/>
      <c r="AG58365" s="104"/>
      <c r="AK58365" s="104"/>
      <c r="AL58365" s="104"/>
      <c r="AO58365" s="104"/>
      <c r="AP58365" s="104"/>
    </row>
    <row r="58366" spans="21:42" ht="15" customHeight="1" x14ac:dyDescent="0.25">
      <c r="U58366" s="104"/>
      <c r="AB58366" s="104"/>
      <c r="AC58366" s="104"/>
      <c r="AF58366" s="104"/>
      <c r="AG58366" s="104"/>
      <c r="AK58366" s="104"/>
      <c r="AL58366" s="104"/>
      <c r="AO58366" s="104"/>
      <c r="AP58366" s="104"/>
    </row>
    <row r="58367" spans="21:42" ht="15" customHeight="1" x14ac:dyDescent="0.25">
      <c r="U58367" s="104"/>
      <c r="AB58367" s="104"/>
      <c r="AC58367" s="104"/>
      <c r="AF58367" s="104"/>
      <c r="AG58367" s="104"/>
      <c r="AK58367" s="104"/>
      <c r="AL58367" s="104"/>
      <c r="AO58367" s="104"/>
      <c r="AP58367" s="104"/>
    </row>
    <row r="58368" spans="21:42" ht="15" customHeight="1" x14ac:dyDescent="0.25">
      <c r="U58368" s="104"/>
      <c r="AB58368" s="104"/>
      <c r="AC58368" s="104"/>
      <c r="AF58368" s="104"/>
      <c r="AG58368" s="104"/>
      <c r="AK58368" s="104"/>
      <c r="AL58368" s="104"/>
      <c r="AO58368" s="104"/>
      <c r="AP58368" s="104"/>
    </row>
    <row r="58369" spans="21:42" ht="15" customHeight="1" x14ac:dyDescent="0.25">
      <c r="U58369" s="104"/>
      <c r="AB58369" s="104"/>
      <c r="AC58369" s="104"/>
      <c r="AF58369" s="104"/>
      <c r="AG58369" s="104"/>
      <c r="AK58369" s="104"/>
      <c r="AL58369" s="104"/>
      <c r="AO58369" s="104"/>
      <c r="AP58369" s="104"/>
    </row>
    <row r="58370" spans="21:42" ht="15" customHeight="1" x14ac:dyDescent="0.25">
      <c r="U58370" s="104"/>
      <c r="AB58370" s="104"/>
      <c r="AC58370" s="104"/>
      <c r="AF58370" s="104"/>
      <c r="AG58370" s="104"/>
      <c r="AK58370" s="104"/>
      <c r="AL58370" s="104"/>
      <c r="AO58370" s="104"/>
      <c r="AP58370" s="104"/>
    </row>
    <row r="58371" spans="21:42" ht="15" customHeight="1" x14ac:dyDescent="0.25">
      <c r="U58371" s="104"/>
      <c r="AB58371" s="104"/>
      <c r="AC58371" s="104"/>
      <c r="AF58371" s="104"/>
      <c r="AG58371" s="104"/>
      <c r="AK58371" s="104"/>
      <c r="AL58371" s="104"/>
      <c r="AO58371" s="104"/>
      <c r="AP58371" s="104"/>
    </row>
    <row r="58372" spans="21:42" ht="15" customHeight="1" x14ac:dyDescent="0.25">
      <c r="U58372" s="104"/>
      <c r="AB58372" s="104"/>
      <c r="AC58372" s="104"/>
      <c r="AF58372" s="104"/>
      <c r="AG58372" s="104"/>
      <c r="AK58372" s="104"/>
      <c r="AL58372" s="104"/>
      <c r="AO58372" s="104"/>
      <c r="AP58372" s="104"/>
    </row>
    <row r="58373" spans="21:42" ht="15" customHeight="1" x14ac:dyDescent="0.25">
      <c r="U58373" s="104"/>
      <c r="AB58373" s="104"/>
      <c r="AC58373" s="104"/>
      <c r="AF58373" s="104"/>
      <c r="AG58373" s="104"/>
      <c r="AK58373" s="104"/>
      <c r="AL58373" s="104"/>
      <c r="AO58373" s="104"/>
      <c r="AP58373" s="104"/>
    </row>
    <row r="58374" spans="21:42" ht="15" customHeight="1" x14ac:dyDescent="0.25">
      <c r="U58374" s="104"/>
      <c r="AB58374" s="104"/>
      <c r="AC58374" s="104"/>
      <c r="AF58374" s="104"/>
      <c r="AG58374" s="104"/>
      <c r="AK58374" s="104"/>
      <c r="AL58374" s="104"/>
      <c r="AO58374" s="104"/>
      <c r="AP58374" s="104"/>
    </row>
    <row r="58375" spans="21:42" ht="15" customHeight="1" x14ac:dyDescent="0.25">
      <c r="U58375" s="104"/>
      <c r="AB58375" s="104"/>
      <c r="AC58375" s="104"/>
      <c r="AF58375" s="104"/>
      <c r="AG58375" s="104"/>
      <c r="AK58375" s="104"/>
      <c r="AL58375" s="104"/>
      <c r="AO58375" s="104"/>
      <c r="AP58375" s="104"/>
    </row>
    <row r="58376" spans="21:42" ht="15" customHeight="1" x14ac:dyDescent="0.25">
      <c r="U58376" s="104"/>
      <c r="AB58376" s="104"/>
      <c r="AC58376" s="104"/>
      <c r="AF58376" s="104"/>
      <c r="AG58376" s="104"/>
      <c r="AK58376" s="104"/>
      <c r="AL58376" s="104"/>
      <c r="AO58376" s="104"/>
      <c r="AP58376" s="104"/>
    </row>
    <row r="58377" spans="21:42" ht="15" customHeight="1" x14ac:dyDescent="0.25">
      <c r="U58377" s="104"/>
      <c r="AB58377" s="104"/>
      <c r="AC58377" s="104"/>
      <c r="AF58377" s="104"/>
      <c r="AG58377" s="104"/>
      <c r="AK58377" s="104"/>
      <c r="AL58377" s="104"/>
      <c r="AO58377" s="104"/>
      <c r="AP58377" s="104"/>
    </row>
    <row r="58378" spans="21:42" ht="15" customHeight="1" x14ac:dyDescent="0.25">
      <c r="U58378" s="104"/>
      <c r="AB58378" s="104"/>
      <c r="AC58378" s="104"/>
      <c r="AF58378" s="104"/>
      <c r="AG58378" s="104"/>
      <c r="AK58378" s="104"/>
      <c r="AL58378" s="104"/>
      <c r="AO58378" s="104"/>
      <c r="AP58378" s="104"/>
    </row>
    <row r="58379" spans="21:42" ht="15" customHeight="1" x14ac:dyDescent="0.25">
      <c r="U58379" s="104"/>
      <c r="AB58379" s="104"/>
      <c r="AC58379" s="104"/>
      <c r="AF58379" s="104"/>
      <c r="AG58379" s="104"/>
      <c r="AK58379" s="104"/>
      <c r="AL58379" s="104"/>
      <c r="AO58379" s="104"/>
      <c r="AP58379" s="104"/>
    </row>
    <row r="58380" spans="21:42" ht="15" customHeight="1" x14ac:dyDescent="0.25">
      <c r="U58380" s="104"/>
      <c r="AB58380" s="104"/>
      <c r="AC58380" s="104"/>
      <c r="AF58380" s="104"/>
      <c r="AG58380" s="104"/>
      <c r="AK58380" s="104"/>
      <c r="AL58380" s="104"/>
      <c r="AO58380" s="104"/>
      <c r="AP58380" s="104"/>
    </row>
    <row r="58381" spans="21:42" ht="15" customHeight="1" x14ac:dyDescent="0.25">
      <c r="U58381" s="104"/>
      <c r="AB58381" s="104"/>
      <c r="AC58381" s="104"/>
      <c r="AF58381" s="104"/>
      <c r="AG58381" s="104"/>
      <c r="AK58381" s="104"/>
      <c r="AL58381" s="104"/>
      <c r="AO58381" s="104"/>
      <c r="AP58381" s="104"/>
    </row>
    <row r="58382" spans="21:42" ht="15" customHeight="1" x14ac:dyDescent="0.25">
      <c r="U58382" s="104"/>
      <c r="AB58382" s="104"/>
      <c r="AC58382" s="104"/>
      <c r="AF58382" s="104"/>
      <c r="AG58382" s="104"/>
      <c r="AK58382" s="104"/>
      <c r="AL58382" s="104"/>
      <c r="AO58382" s="104"/>
      <c r="AP58382" s="104"/>
    </row>
    <row r="58383" spans="21:42" ht="15" customHeight="1" x14ac:dyDescent="0.25">
      <c r="U58383" s="104"/>
      <c r="AB58383" s="104"/>
      <c r="AC58383" s="104"/>
      <c r="AF58383" s="104"/>
      <c r="AG58383" s="104"/>
      <c r="AK58383" s="104"/>
      <c r="AL58383" s="104"/>
      <c r="AO58383" s="104"/>
      <c r="AP58383" s="104"/>
    </row>
    <row r="58384" spans="21:42" ht="15" customHeight="1" x14ac:dyDescent="0.25">
      <c r="U58384" s="104"/>
      <c r="AB58384" s="104"/>
      <c r="AC58384" s="104"/>
      <c r="AF58384" s="104"/>
      <c r="AG58384" s="104"/>
      <c r="AK58384" s="104"/>
      <c r="AL58384" s="104"/>
      <c r="AO58384" s="104"/>
      <c r="AP58384" s="104"/>
    </row>
    <row r="58385" spans="21:42" ht="15" customHeight="1" x14ac:dyDescent="0.25">
      <c r="U58385" s="104"/>
      <c r="AB58385" s="104"/>
      <c r="AC58385" s="104"/>
      <c r="AF58385" s="104"/>
      <c r="AG58385" s="104"/>
      <c r="AK58385" s="104"/>
      <c r="AL58385" s="104"/>
      <c r="AO58385" s="104"/>
      <c r="AP58385" s="104"/>
    </row>
    <row r="58386" spans="21:42" ht="15" customHeight="1" x14ac:dyDescent="0.25">
      <c r="U58386" s="104"/>
      <c r="AB58386" s="104"/>
      <c r="AC58386" s="104"/>
      <c r="AF58386" s="104"/>
      <c r="AG58386" s="104"/>
      <c r="AK58386" s="104"/>
      <c r="AL58386" s="104"/>
      <c r="AO58386" s="104"/>
      <c r="AP58386" s="104"/>
    </row>
    <row r="58387" spans="21:42" ht="15" customHeight="1" x14ac:dyDescent="0.25">
      <c r="U58387" s="104"/>
      <c r="AB58387" s="104"/>
      <c r="AC58387" s="104"/>
      <c r="AF58387" s="104"/>
      <c r="AG58387" s="104"/>
      <c r="AK58387" s="104"/>
      <c r="AL58387" s="104"/>
      <c r="AO58387" s="104"/>
      <c r="AP58387" s="104"/>
    </row>
    <row r="58388" spans="21:42" ht="15" customHeight="1" x14ac:dyDescent="0.25">
      <c r="U58388" s="104"/>
      <c r="AB58388" s="104"/>
      <c r="AC58388" s="104"/>
      <c r="AF58388" s="104"/>
      <c r="AG58388" s="104"/>
      <c r="AK58388" s="104"/>
      <c r="AL58388" s="104"/>
      <c r="AO58388" s="104"/>
      <c r="AP58388" s="104"/>
    </row>
    <row r="58389" spans="21:42" ht="15" customHeight="1" x14ac:dyDescent="0.25">
      <c r="U58389" s="104"/>
      <c r="AB58389" s="104"/>
      <c r="AC58389" s="104"/>
      <c r="AF58389" s="104"/>
      <c r="AG58389" s="104"/>
      <c r="AK58389" s="104"/>
      <c r="AL58389" s="104"/>
      <c r="AO58389" s="104"/>
      <c r="AP58389" s="104"/>
    </row>
    <row r="58390" spans="21:42" ht="15" customHeight="1" x14ac:dyDescent="0.25">
      <c r="U58390" s="104"/>
      <c r="AB58390" s="104"/>
      <c r="AC58390" s="104"/>
      <c r="AF58390" s="104"/>
      <c r="AG58390" s="104"/>
      <c r="AK58390" s="104"/>
      <c r="AL58390" s="104"/>
      <c r="AO58390" s="104"/>
      <c r="AP58390" s="104"/>
    </row>
    <row r="58391" spans="21:42" ht="15" customHeight="1" x14ac:dyDescent="0.25">
      <c r="U58391" s="104"/>
      <c r="AB58391" s="104"/>
      <c r="AC58391" s="104"/>
      <c r="AF58391" s="104"/>
      <c r="AG58391" s="104"/>
      <c r="AK58391" s="104"/>
      <c r="AL58391" s="104"/>
      <c r="AO58391" s="104"/>
      <c r="AP58391" s="104"/>
    </row>
    <row r="58392" spans="21:42" ht="15" customHeight="1" x14ac:dyDescent="0.25">
      <c r="U58392" s="104"/>
      <c r="AB58392" s="104"/>
      <c r="AC58392" s="104"/>
      <c r="AF58392" s="104"/>
      <c r="AG58392" s="104"/>
      <c r="AK58392" s="104"/>
      <c r="AL58392" s="104"/>
      <c r="AO58392" s="104"/>
      <c r="AP58392" s="104"/>
    </row>
    <row r="58393" spans="21:42" ht="15" customHeight="1" x14ac:dyDescent="0.25">
      <c r="U58393" s="104"/>
      <c r="AB58393" s="104"/>
      <c r="AC58393" s="104"/>
      <c r="AF58393" s="104"/>
      <c r="AG58393" s="104"/>
      <c r="AK58393" s="104"/>
      <c r="AL58393" s="104"/>
      <c r="AO58393" s="104"/>
      <c r="AP58393" s="104"/>
    </row>
    <row r="58394" spans="21:42" ht="15" customHeight="1" x14ac:dyDescent="0.25">
      <c r="U58394" s="104"/>
      <c r="AB58394" s="104"/>
      <c r="AC58394" s="104"/>
      <c r="AF58394" s="104"/>
      <c r="AG58394" s="104"/>
      <c r="AK58394" s="104"/>
      <c r="AL58394" s="104"/>
      <c r="AO58394" s="104"/>
      <c r="AP58394" s="104"/>
    </row>
    <row r="58395" spans="21:42" ht="15" customHeight="1" x14ac:dyDescent="0.25">
      <c r="U58395" s="104"/>
      <c r="AB58395" s="104"/>
      <c r="AC58395" s="104"/>
      <c r="AF58395" s="104"/>
      <c r="AG58395" s="104"/>
      <c r="AK58395" s="104"/>
      <c r="AL58395" s="104"/>
      <c r="AO58395" s="104"/>
      <c r="AP58395" s="104"/>
    </row>
    <row r="58396" spans="21:42" ht="15" customHeight="1" x14ac:dyDescent="0.25">
      <c r="U58396" s="104"/>
      <c r="AB58396" s="104"/>
      <c r="AC58396" s="104"/>
      <c r="AF58396" s="104"/>
      <c r="AG58396" s="104"/>
      <c r="AK58396" s="104"/>
      <c r="AL58396" s="104"/>
      <c r="AO58396" s="104"/>
      <c r="AP58396" s="104"/>
    </row>
    <row r="58397" spans="21:42" ht="15" customHeight="1" x14ac:dyDescent="0.25">
      <c r="U58397" s="104"/>
      <c r="AB58397" s="104"/>
      <c r="AC58397" s="104"/>
      <c r="AF58397" s="104"/>
      <c r="AG58397" s="104"/>
      <c r="AK58397" s="104"/>
      <c r="AL58397" s="104"/>
      <c r="AO58397" s="104"/>
      <c r="AP58397" s="104"/>
    </row>
    <row r="58398" spans="21:42" ht="15" customHeight="1" x14ac:dyDescent="0.25">
      <c r="U58398" s="104"/>
      <c r="AB58398" s="104"/>
      <c r="AC58398" s="104"/>
      <c r="AF58398" s="104"/>
      <c r="AG58398" s="104"/>
      <c r="AK58398" s="104"/>
      <c r="AL58398" s="104"/>
      <c r="AO58398" s="104"/>
      <c r="AP58398" s="104"/>
    </row>
    <row r="58399" spans="21:42" ht="15" customHeight="1" x14ac:dyDescent="0.25">
      <c r="U58399" s="104"/>
      <c r="AB58399" s="104"/>
      <c r="AC58399" s="104"/>
      <c r="AF58399" s="104"/>
      <c r="AG58399" s="104"/>
      <c r="AK58399" s="104"/>
      <c r="AL58399" s="104"/>
      <c r="AO58399" s="104"/>
      <c r="AP58399" s="104"/>
    </row>
    <row r="58400" spans="21:42" ht="15" customHeight="1" x14ac:dyDescent="0.25">
      <c r="U58400" s="104"/>
      <c r="AB58400" s="104"/>
      <c r="AC58400" s="104"/>
      <c r="AF58400" s="104"/>
      <c r="AG58400" s="104"/>
      <c r="AK58400" s="104"/>
      <c r="AL58400" s="104"/>
      <c r="AO58400" s="104"/>
      <c r="AP58400" s="104"/>
    </row>
    <row r="58401" spans="21:42" ht="15" customHeight="1" x14ac:dyDescent="0.25">
      <c r="U58401" s="104"/>
      <c r="AB58401" s="104"/>
      <c r="AC58401" s="104"/>
      <c r="AF58401" s="104"/>
      <c r="AG58401" s="104"/>
      <c r="AK58401" s="104"/>
      <c r="AL58401" s="104"/>
      <c r="AO58401" s="104"/>
      <c r="AP58401" s="104"/>
    </row>
    <row r="58402" spans="21:42" ht="15" customHeight="1" x14ac:dyDescent="0.25">
      <c r="U58402" s="104"/>
      <c r="AB58402" s="104"/>
      <c r="AC58402" s="104"/>
      <c r="AF58402" s="104"/>
      <c r="AG58402" s="104"/>
      <c r="AK58402" s="104"/>
      <c r="AL58402" s="104"/>
      <c r="AO58402" s="104"/>
      <c r="AP58402" s="104"/>
    </row>
    <row r="58403" spans="21:42" ht="15" customHeight="1" x14ac:dyDescent="0.25">
      <c r="U58403" s="104"/>
      <c r="AB58403" s="104"/>
      <c r="AC58403" s="104"/>
      <c r="AF58403" s="104"/>
      <c r="AG58403" s="104"/>
      <c r="AK58403" s="104"/>
      <c r="AL58403" s="104"/>
      <c r="AO58403" s="104"/>
      <c r="AP58403" s="104"/>
    </row>
    <row r="58404" spans="21:42" ht="15" customHeight="1" x14ac:dyDescent="0.25">
      <c r="U58404" s="104"/>
      <c r="AB58404" s="104"/>
      <c r="AC58404" s="104"/>
      <c r="AF58404" s="104"/>
      <c r="AG58404" s="104"/>
      <c r="AK58404" s="104"/>
      <c r="AL58404" s="104"/>
      <c r="AO58404" s="104"/>
      <c r="AP58404" s="104"/>
    </row>
    <row r="58405" spans="21:42" ht="15" customHeight="1" x14ac:dyDescent="0.25">
      <c r="U58405" s="104"/>
      <c r="AB58405" s="104"/>
      <c r="AC58405" s="104"/>
      <c r="AF58405" s="104"/>
      <c r="AG58405" s="104"/>
      <c r="AK58405" s="104"/>
      <c r="AL58405" s="104"/>
      <c r="AO58405" s="104"/>
      <c r="AP58405" s="104"/>
    </row>
    <row r="58406" spans="21:42" ht="15" customHeight="1" x14ac:dyDescent="0.25">
      <c r="U58406" s="104"/>
      <c r="AB58406" s="104"/>
      <c r="AC58406" s="104"/>
      <c r="AF58406" s="104"/>
      <c r="AG58406" s="104"/>
      <c r="AK58406" s="104"/>
      <c r="AL58406" s="104"/>
      <c r="AO58406" s="104"/>
      <c r="AP58406" s="104"/>
    </row>
    <row r="58407" spans="21:42" ht="15" customHeight="1" x14ac:dyDescent="0.25">
      <c r="U58407" s="104"/>
      <c r="AB58407" s="104"/>
      <c r="AC58407" s="104"/>
      <c r="AF58407" s="104"/>
      <c r="AG58407" s="104"/>
      <c r="AK58407" s="104"/>
      <c r="AL58407" s="104"/>
      <c r="AO58407" s="104"/>
      <c r="AP58407" s="104"/>
    </row>
    <row r="58408" spans="21:42" ht="15" customHeight="1" x14ac:dyDescent="0.25">
      <c r="U58408" s="104"/>
      <c r="AB58408" s="104"/>
      <c r="AC58408" s="104"/>
      <c r="AF58408" s="104"/>
      <c r="AG58408" s="104"/>
      <c r="AK58408" s="104"/>
      <c r="AL58408" s="104"/>
      <c r="AO58408" s="104"/>
      <c r="AP58408" s="104"/>
    </row>
    <row r="58409" spans="21:42" ht="15" customHeight="1" x14ac:dyDescent="0.25">
      <c r="U58409" s="104"/>
      <c r="AB58409" s="104"/>
      <c r="AC58409" s="104"/>
      <c r="AF58409" s="104"/>
      <c r="AG58409" s="104"/>
      <c r="AK58409" s="104"/>
      <c r="AL58409" s="104"/>
      <c r="AO58409" s="104"/>
      <c r="AP58409" s="104"/>
    </row>
    <row r="58410" spans="21:42" ht="15" customHeight="1" x14ac:dyDescent="0.25">
      <c r="U58410" s="104"/>
      <c r="AB58410" s="104"/>
      <c r="AC58410" s="104"/>
      <c r="AF58410" s="104"/>
      <c r="AG58410" s="104"/>
      <c r="AK58410" s="104"/>
      <c r="AL58410" s="104"/>
      <c r="AO58410" s="104"/>
      <c r="AP58410" s="104"/>
    </row>
    <row r="58411" spans="21:42" ht="15" customHeight="1" x14ac:dyDescent="0.25">
      <c r="U58411" s="104"/>
      <c r="AB58411" s="104"/>
      <c r="AC58411" s="104"/>
      <c r="AF58411" s="104"/>
      <c r="AG58411" s="104"/>
      <c r="AK58411" s="104"/>
      <c r="AL58411" s="104"/>
      <c r="AO58411" s="104"/>
      <c r="AP58411" s="104"/>
    </row>
    <row r="58412" spans="21:42" ht="15" customHeight="1" x14ac:dyDescent="0.25">
      <c r="U58412" s="104"/>
      <c r="AB58412" s="104"/>
      <c r="AC58412" s="104"/>
      <c r="AF58412" s="104"/>
      <c r="AG58412" s="104"/>
      <c r="AK58412" s="104"/>
      <c r="AL58412" s="104"/>
      <c r="AO58412" s="104"/>
      <c r="AP58412" s="104"/>
    </row>
    <row r="58413" spans="21:42" ht="15" customHeight="1" x14ac:dyDescent="0.25">
      <c r="U58413" s="104"/>
      <c r="AB58413" s="104"/>
      <c r="AC58413" s="104"/>
      <c r="AF58413" s="104"/>
      <c r="AG58413" s="104"/>
      <c r="AK58413" s="104"/>
      <c r="AL58413" s="104"/>
      <c r="AO58413" s="104"/>
      <c r="AP58413" s="104"/>
    </row>
    <row r="58414" spans="21:42" ht="15" customHeight="1" x14ac:dyDescent="0.25">
      <c r="U58414" s="104"/>
      <c r="AB58414" s="104"/>
      <c r="AC58414" s="104"/>
      <c r="AF58414" s="104"/>
      <c r="AG58414" s="104"/>
      <c r="AK58414" s="104"/>
      <c r="AL58414" s="104"/>
      <c r="AO58414" s="104"/>
      <c r="AP58414" s="104"/>
    </row>
    <row r="58415" spans="21:42" ht="15" customHeight="1" x14ac:dyDescent="0.25">
      <c r="U58415" s="104"/>
      <c r="AB58415" s="104"/>
      <c r="AC58415" s="104"/>
      <c r="AF58415" s="104"/>
      <c r="AG58415" s="104"/>
      <c r="AK58415" s="104"/>
      <c r="AL58415" s="104"/>
      <c r="AO58415" s="104"/>
      <c r="AP58415" s="104"/>
    </row>
    <row r="58416" spans="21:42" ht="15" customHeight="1" x14ac:dyDescent="0.25">
      <c r="U58416" s="104"/>
      <c r="AB58416" s="104"/>
      <c r="AC58416" s="104"/>
      <c r="AF58416" s="104"/>
      <c r="AG58416" s="104"/>
      <c r="AK58416" s="104"/>
      <c r="AL58416" s="104"/>
      <c r="AO58416" s="104"/>
      <c r="AP58416" s="104"/>
    </row>
    <row r="58417" spans="21:42" ht="15" customHeight="1" x14ac:dyDescent="0.25">
      <c r="U58417" s="104"/>
      <c r="AB58417" s="104"/>
      <c r="AC58417" s="104"/>
      <c r="AF58417" s="104"/>
      <c r="AG58417" s="104"/>
      <c r="AK58417" s="104"/>
      <c r="AL58417" s="104"/>
      <c r="AO58417" s="104"/>
      <c r="AP58417" s="104"/>
    </row>
    <row r="58418" spans="21:42" ht="15" customHeight="1" x14ac:dyDescent="0.25">
      <c r="U58418" s="104"/>
      <c r="AB58418" s="104"/>
      <c r="AC58418" s="104"/>
      <c r="AF58418" s="104"/>
      <c r="AG58418" s="104"/>
      <c r="AK58418" s="104"/>
      <c r="AL58418" s="104"/>
      <c r="AO58418" s="104"/>
      <c r="AP58418" s="104"/>
    </row>
    <row r="58419" spans="21:42" ht="15" customHeight="1" x14ac:dyDescent="0.25">
      <c r="U58419" s="104"/>
      <c r="AB58419" s="104"/>
      <c r="AC58419" s="104"/>
      <c r="AF58419" s="104"/>
      <c r="AG58419" s="104"/>
      <c r="AK58419" s="104"/>
      <c r="AL58419" s="104"/>
      <c r="AO58419" s="104"/>
      <c r="AP58419" s="104"/>
    </row>
    <row r="58420" spans="21:42" ht="15" customHeight="1" x14ac:dyDescent="0.25">
      <c r="U58420" s="104"/>
      <c r="AB58420" s="104"/>
      <c r="AC58420" s="104"/>
      <c r="AF58420" s="104"/>
      <c r="AG58420" s="104"/>
      <c r="AK58420" s="104"/>
      <c r="AL58420" s="104"/>
      <c r="AO58420" s="104"/>
      <c r="AP58420" s="104"/>
    </row>
    <row r="58421" spans="21:42" ht="15" customHeight="1" x14ac:dyDescent="0.25">
      <c r="U58421" s="104"/>
      <c r="AB58421" s="104"/>
      <c r="AC58421" s="104"/>
      <c r="AF58421" s="104"/>
      <c r="AG58421" s="104"/>
      <c r="AK58421" s="104"/>
      <c r="AL58421" s="104"/>
      <c r="AO58421" s="104"/>
      <c r="AP58421" s="104"/>
    </row>
    <row r="58422" spans="21:42" ht="15" customHeight="1" x14ac:dyDescent="0.25">
      <c r="U58422" s="104"/>
      <c r="AB58422" s="104"/>
      <c r="AC58422" s="104"/>
      <c r="AF58422" s="104"/>
      <c r="AG58422" s="104"/>
      <c r="AK58422" s="104"/>
      <c r="AL58422" s="104"/>
      <c r="AO58422" s="104"/>
      <c r="AP58422" s="104"/>
    </row>
    <row r="58423" spans="21:42" ht="15" customHeight="1" x14ac:dyDescent="0.25">
      <c r="U58423" s="104"/>
      <c r="AB58423" s="104"/>
      <c r="AC58423" s="104"/>
      <c r="AF58423" s="104"/>
      <c r="AG58423" s="104"/>
      <c r="AK58423" s="104"/>
      <c r="AL58423" s="104"/>
      <c r="AO58423" s="104"/>
      <c r="AP58423" s="104"/>
    </row>
    <row r="58424" spans="21:42" ht="15" customHeight="1" x14ac:dyDescent="0.25">
      <c r="U58424" s="104"/>
      <c r="AB58424" s="104"/>
      <c r="AC58424" s="104"/>
      <c r="AF58424" s="104"/>
      <c r="AG58424" s="104"/>
      <c r="AK58424" s="104"/>
      <c r="AL58424" s="104"/>
      <c r="AO58424" s="104"/>
      <c r="AP58424" s="104"/>
    </row>
    <row r="58425" spans="21:42" ht="15" customHeight="1" x14ac:dyDescent="0.25">
      <c r="U58425" s="104"/>
      <c r="AB58425" s="104"/>
      <c r="AC58425" s="104"/>
      <c r="AF58425" s="104"/>
      <c r="AG58425" s="104"/>
      <c r="AK58425" s="104"/>
      <c r="AL58425" s="104"/>
      <c r="AO58425" s="104"/>
      <c r="AP58425" s="104"/>
    </row>
    <row r="58426" spans="21:42" ht="15" customHeight="1" x14ac:dyDescent="0.25">
      <c r="U58426" s="104"/>
      <c r="AB58426" s="104"/>
      <c r="AC58426" s="104"/>
      <c r="AF58426" s="104"/>
      <c r="AG58426" s="104"/>
      <c r="AK58426" s="104"/>
      <c r="AL58426" s="104"/>
      <c r="AO58426" s="104"/>
      <c r="AP58426" s="104"/>
    </row>
    <row r="58427" spans="21:42" ht="15" customHeight="1" x14ac:dyDescent="0.25">
      <c r="U58427" s="104"/>
      <c r="AB58427" s="104"/>
      <c r="AC58427" s="104"/>
      <c r="AF58427" s="104"/>
      <c r="AG58427" s="104"/>
      <c r="AK58427" s="104"/>
      <c r="AL58427" s="104"/>
      <c r="AO58427" s="104"/>
      <c r="AP58427" s="104"/>
    </row>
    <row r="58428" spans="21:42" ht="15" customHeight="1" x14ac:dyDescent="0.25">
      <c r="U58428" s="104"/>
      <c r="AB58428" s="104"/>
      <c r="AC58428" s="104"/>
      <c r="AF58428" s="104"/>
      <c r="AG58428" s="104"/>
      <c r="AK58428" s="104"/>
      <c r="AL58428" s="104"/>
      <c r="AO58428" s="104"/>
      <c r="AP58428" s="104"/>
    </row>
    <row r="58429" spans="21:42" ht="15" customHeight="1" x14ac:dyDescent="0.25">
      <c r="U58429" s="104"/>
      <c r="AB58429" s="104"/>
      <c r="AC58429" s="104"/>
      <c r="AF58429" s="104"/>
      <c r="AG58429" s="104"/>
      <c r="AK58429" s="104"/>
      <c r="AL58429" s="104"/>
      <c r="AO58429" s="104"/>
      <c r="AP58429" s="104"/>
    </row>
    <row r="58430" spans="21:42" ht="15" customHeight="1" x14ac:dyDescent="0.25">
      <c r="U58430" s="104"/>
      <c r="AB58430" s="104"/>
      <c r="AC58430" s="104"/>
      <c r="AF58430" s="104"/>
      <c r="AG58430" s="104"/>
      <c r="AK58430" s="104"/>
      <c r="AL58430" s="104"/>
      <c r="AO58430" s="104"/>
      <c r="AP58430" s="104"/>
    </row>
    <row r="58431" spans="21:42" ht="15" customHeight="1" x14ac:dyDescent="0.25">
      <c r="U58431" s="104"/>
      <c r="AB58431" s="104"/>
      <c r="AC58431" s="104"/>
      <c r="AF58431" s="104"/>
      <c r="AG58431" s="104"/>
      <c r="AK58431" s="104"/>
      <c r="AL58431" s="104"/>
      <c r="AO58431" s="104"/>
      <c r="AP58431" s="104"/>
    </row>
    <row r="58432" spans="21:42" ht="15" customHeight="1" x14ac:dyDescent="0.25">
      <c r="U58432" s="104"/>
      <c r="AB58432" s="104"/>
      <c r="AC58432" s="104"/>
      <c r="AF58432" s="104"/>
      <c r="AG58432" s="104"/>
      <c r="AK58432" s="104"/>
      <c r="AL58432" s="104"/>
      <c r="AO58432" s="104"/>
      <c r="AP58432" s="104"/>
    </row>
    <row r="58433" spans="21:42" ht="15" customHeight="1" x14ac:dyDescent="0.25">
      <c r="U58433" s="104"/>
      <c r="AB58433" s="104"/>
      <c r="AC58433" s="104"/>
      <c r="AF58433" s="104"/>
      <c r="AG58433" s="104"/>
      <c r="AK58433" s="104"/>
      <c r="AL58433" s="104"/>
      <c r="AO58433" s="104"/>
      <c r="AP58433" s="104"/>
    </row>
    <row r="58434" spans="21:42" ht="15" customHeight="1" x14ac:dyDescent="0.25">
      <c r="U58434" s="104"/>
      <c r="AB58434" s="104"/>
      <c r="AC58434" s="104"/>
      <c r="AF58434" s="104"/>
      <c r="AG58434" s="104"/>
      <c r="AK58434" s="104"/>
      <c r="AL58434" s="104"/>
      <c r="AO58434" s="104"/>
      <c r="AP58434" s="104"/>
    </row>
    <row r="58435" spans="21:42" ht="15" customHeight="1" x14ac:dyDescent="0.25">
      <c r="U58435" s="104"/>
      <c r="AB58435" s="104"/>
      <c r="AC58435" s="104"/>
      <c r="AF58435" s="104"/>
      <c r="AG58435" s="104"/>
      <c r="AK58435" s="104"/>
      <c r="AL58435" s="104"/>
      <c r="AO58435" s="104"/>
      <c r="AP58435" s="104"/>
    </row>
    <row r="58436" spans="21:42" ht="15" customHeight="1" x14ac:dyDescent="0.25">
      <c r="U58436" s="104"/>
      <c r="AB58436" s="104"/>
      <c r="AC58436" s="104"/>
      <c r="AF58436" s="104"/>
      <c r="AG58436" s="104"/>
      <c r="AK58436" s="104"/>
      <c r="AL58436" s="104"/>
      <c r="AO58436" s="104"/>
      <c r="AP58436" s="104"/>
    </row>
    <row r="58437" spans="21:42" ht="15" customHeight="1" x14ac:dyDescent="0.25">
      <c r="U58437" s="104"/>
      <c r="AB58437" s="104"/>
      <c r="AC58437" s="104"/>
      <c r="AF58437" s="104"/>
      <c r="AG58437" s="104"/>
      <c r="AK58437" s="104"/>
      <c r="AL58437" s="104"/>
      <c r="AO58437" s="104"/>
      <c r="AP58437" s="104"/>
    </row>
    <row r="58438" spans="21:42" ht="15" customHeight="1" x14ac:dyDescent="0.25">
      <c r="U58438" s="104"/>
      <c r="AB58438" s="104"/>
      <c r="AC58438" s="104"/>
      <c r="AF58438" s="104"/>
      <c r="AG58438" s="104"/>
      <c r="AK58438" s="104"/>
      <c r="AL58438" s="104"/>
      <c r="AO58438" s="104"/>
      <c r="AP58438" s="104"/>
    </row>
    <row r="58439" spans="21:42" ht="15" customHeight="1" x14ac:dyDescent="0.25">
      <c r="U58439" s="104"/>
      <c r="AB58439" s="104"/>
      <c r="AC58439" s="104"/>
      <c r="AF58439" s="104"/>
      <c r="AG58439" s="104"/>
      <c r="AK58439" s="104"/>
      <c r="AL58439" s="104"/>
      <c r="AO58439" s="104"/>
      <c r="AP58439" s="104"/>
    </row>
    <row r="58440" spans="21:42" ht="15" customHeight="1" x14ac:dyDescent="0.25">
      <c r="U58440" s="104"/>
      <c r="AB58440" s="104"/>
      <c r="AC58440" s="104"/>
      <c r="AF58440" s="104"/>
      <c r="AG58440" s="104"/>
      <c r="AK58440" s="104"/>
      <c r="AL58440" s="104"/>
      <c r="AO58440" s="104"/>
      <c r="AP58440" s="104"/>
    </row>
    <row r="58441" spans="21:42" ht="15" customHeight="1" x14ac:dyDescent="0.25">
      <c r="U58441" s="104"/>
      <c r="AB58441" s="104"/>
      <c r="AC58441" s="104"/>
      <c r="AF58441" s="104"/>
      <c r="AG58441" s="104"/>
      <c r="AK58441" s="104"/>
      <c r="AL58441" s="104"/>
      <c r="AO58441" s="104"/>
      <c r="AP58441" s="104"/>
    </row>
    <row r="58442" spans="21:42" ht="15" customHeight="1" x14ac:dyDescent="0.25">
      <c r="U58442" s="104"/>
      <c r="AB58442" s="104"/>
      <c r="AC58442" s="104"/>
      <c r="AF58442" s="104"/>
      <c r="AG58442" s="104"/>
      <c r="AK58442" s="104"/>
      <c r="AL58442" s="104"/>
      <c r="AO58442" s="104"/>
      <c r="AP58442" s="104"/>
    </row>
    <row r="58443" spans="21:42" ht="15" customHeight="1" x14ac:dyDescent="0.25">
      <c r="U58443" s="104"/>
      <c r="AB58443" s="104"/>
      <c r="AC58443" s="104"/>
      <c r="AF58443" s="104"/>
      <c r="AG58443" s="104"/>
      <c r="AK58443" s="104"/>
      <c r="AL58443" s="104"/>
      <c r="AO58443" s="104"/>
      <c r="AP58443" s="104"/>
    </row>
    <row r="58444" spans="21:42" ht="15" customHeight="1" x14ac:dyDescent="0.25">
      <c r="U58444" s="104"/>
      <c r="AB58444" s="104"/>
      <c r="AC58444" s="104"/>
      <c r="AF58444" s="104"/>
      <c r="AG58444" s="104"/>
      <c r="AK58444" s="104"/>
      <c r="AL58444" s="104"/>
      <c r="AO58444" s="104"/>
      <c r="AP58444" s="104"/>
    </row>
    <row r="58445" spans="21:42" ht="15" customHeight="1" x14ac:dyDescent="0.25">
      <c r="U58445" s="104"/>
      <c r="AB58445" s="104"/>
      <c r="AC58445" s="104"/>
      <c r="AF58445" s="104"/>
      <c r="AG58445" s="104"/>
      <c r="AK58445" s="104"/>
      <c r="AL58445" s="104"/>
      <c r="AO58445" s="104"/>
      <c r="AP58445" s="104"/>
    </row>
    <row r="58446" spans="21:42" ht="15" customHeight="1" x14ac:dyDescent="0.25">
      <c r="U58446" s="104"/>
      <c r="AB58446" s="104"/>
      <c r="AC58446" s="104"/>
      <c r="AF58446" s="104"/>
      <c r="AG58446" s="104"/>
      <c r="AK58446" s="104"/>
      <c r="AL58446" s="104"/>
      <c r="AO58446" s="104"/>
      <c r="AP58446" s="104"/>
    </row>
    <row r="58447" spans="21:42" ht="15" customHeight="1" x14ac:dyDescent="0.25">
      <c r="U58447" s="104"/>
      <c r="AB58447" s="104"/>
      <c r="AC58447" s="104"/>
      <c r="AF58447" s="104"/>
      <c r="AG58447" s="104"/>
      <c r="AK58447" s="104"/>
      <c r="AL58447" s="104"/>
      <c r="AO58447" s="104"/>
      <c r="AP58447" s="104"/>
    </row>
    <row r="58448" spans="21:42" ht="15" customHeight="1" x14ac:dyDescent="0.25">
      <c r="U58448" s="104"/>
      <c r="AB58448" s="104"/>
      <c r="AC58448" s="104"/>
      <c r="AF58448" s="104"/>
      <c r="AG58448" s="104"/>
      <c r="AK58448" s="104"/>
      <c r="AL58448" s="104"/>
      <c r="AO58448" s="104"/>
      <c r="AP58448" s="104"/>
    </row>
    <row r="58449" spans="21:42" ht="15" customHeight="1" x14ac:dyDescent="0.25">
      <c r="U58449" s="104"/>
      <c r="AB58449" s="104"/>
      <c r="AC58449" s="104"/>
      <c r="AF58449" s="104"/>
      <c r="AG58449" s="104"/>
      <c r="AK58449" s="104"/>
      <c r="AL58449" s="104"/>
      <c r="AO58449" s="104"/>
      <c r="AP58449" s="104"/>
    </row>
    <row r="58450" spans="21:42" ht="15" customHeight="1" x14ac:dyDescent="0.25">
      <c r="U58450" s="104"/>
      <c r="AB58450" s="104"/>
      <c r="AC58450" s="104"/>
      <c r="AF58450" s="104"/>
      <c r="AG58450" s="104"/>
      <c r="AK58450" s="104"/>
      <c r="AL58450" s="104"/>
      <c r="AO58450" s="104"/>
      <c r="AP58450" s="104"/>
    </row>
    <row r="58451" spans="21:42" ht="15" customHeight="1" x14ac:dyDescent="0.25">
      <c r="U58451" s="104"/>
      <c r="AB58451" s="104"/>
      <c r="AC58451" s="104"/>
      <c r="AF58451" s="104"/>
      <c r="AG58451" s="104"/>
      <c r="AK58451" s="104"/>
      <c r="AL58451" s="104"/>
      <c r="AO58451" s="104"/>
      <c r="AP58451" s="104"/>
    </row>
    <row r="58452" spans="21:42" ht="15" customHeight="1" x14ac:dyDescent="0.25">
      <c r="U58452" s="104"/>
      <c r="AB58452" s="104"/>
      <c r="AC58452" s="104"/>
      <c r="AF58452" s="104"/>
      <c r="AG58452" s="104"/>
      <c r="AK58452" s="104"/>
      <c r="AL58452" s="104"/>
      <c r="AO58452" s="104"/>
      <c r="AP58452" s="104"/>
    </row>
    <row r="58453" spans="21:42" ht="15" customHeight="1" x14ac:dyDescent="0.25">
      <c r="U58453" s="104"/>
      <c r="AB58453" s="104"/>
      <c r="AC58453" s="104"/>
      <c r="AF58453" s="104"/>
      <c r="AG58453" s="104"/>
      <c r="AK58453" s="104"/>
      <c r="AL58453" s="104"/>
      <c r="AO58453" s="104"/>
      <c r="AP58453" s="104"/>
    </row>
    <row r="58454" spans="21:42" ht="15" customHeight="1" x14ac:dyDescent="0.25">
      <c r="U58454" s="104"/>
      <c r="AB58454" s="104"/>
      <c r="AC58454" s="104"/>
      <c r="AF58454" s="104"/>
      <c r="AG58454" s="104"/>
      <c r="AK58454" s="104"/>
      <c r="AL58454" s="104"/>
      <c r="AO58454" s="104"/>
      <c r="AP58454" s="104"/>
    </row>
    <row r="58455" spans="21:42" ht="15" customHeight="1" x14ac:dyDescent="0.25">
      <c r="U58455" s="104"/>
      <c r="AB58455" s="104"/>
      <c r="AC58455" s="104"/>
      <c r="AF58455" s="104"/>
      <c r="AG58455" s="104"/>
      <c r="AK58455" s="104"/>
      <c r="AL58455" s="104"/>
      <c r="AO58455" s="104"/>
      <c r="AP58455" s="104"/>
    </row>
    <row r="58456" spans="21:42" ht="15" customHeight="1" x14ac:dyDescent="0.25">
      <c r="U58456" s="104"/>
      <c r="AB58456" s="104"/>
      <c r="AC58456" s="104"/>
      <c r="AF58456" s="104"/>
      <c r="AG58456" s="104"/>
      <c r="AK58456" s="104"/>
      <c r="AL58456" s="104"/>
      <c r="AO58456" s="104"/>
      <c r="AP58456" s="104"/>
    </row>
    <row r="58457" spans="21:42" ht="15" customHeight="1" x14ac:dyDescent="0.25">
      <c r="U58457" s="104"/>
      <c r="AB58457" s="104"/>
      <c r="AC58457" s="104"/>
      <c r="AF58457" s="104"/>
      <c r="AG58457" s="104"/>
      <c r="AK58457" s="104"/>
      <c r="AL58457" s="104"/>
      <c r="AO58457" s="104"/>
      <c r="AP58457" s="104"/>
    </row>
    <row r="58458" spans="21:42" ht="15" customHeight="1" x14ac:dyDescent="0.25">
      <c r="U58458" s="104"/>
      <c r="AB58458" s="104"/>
      <c r="AC58458" s="104"/>
      <c r="AF58458" s="104"/>
      <c r="AG58458" s="104"/>
      <c r="AK58458" s="104"/>
      <c r="AL58458" s="104"/>
      <c r="AO58458" s="104"/>
      <c r="AP58458" s="104"/>
    </row>
    <row r="58459" spans="21:42" ht="15" customHeight="1" x14ac:dyDescent="0.25">
      <c r="U58459" s="104"/>
      <c r="AB58459" s="104"/>
      <c r="AC58459" s="104"/>
      <c r="AF58459" s="104"/>
      <c r="AG58459" s="104"/>
      <c r="AK58459" s="104"/>
      <c r="AL58459" s="104"/>
      <c r="AO58459" s="104"/>
      <c r="AP58459" s="104"/>
    </row>
    <row r="58460" spans="21:42" ht="15" customHeight="1" x14ac:dyDescent="0.25">
      <c r="U58460" s="104"/>
      <c r="AB58460" s="104"/>
      <c r="AC58460" s="104"/>
      <c r="AF58460" s="104"/>
      <c r="AG58460" s="104"/>
      <c r="AK58460" s="104"/>
      <c r="AL58460" s="104"/>
      <c r="AO58460" s="104"/>
      <c r="AP58460" s="104"/>
    </row>
    <row r="58461" spans="21:42" ht="15" customHeight="1" x14ac:dyDescent="0.25">
      <c r="U58461" s="104"/>
      <c r="AB58461" s="104"/>
      <c r="AC58461" s="104"/>
      <c r="AF58461" s="104"/>
      <c r="AG58461" s="104"/>
      <c r="AK58461" s="104"/>
      <c r="AL58461" s="104"/>
      <c r="AO58461" s="104"/>
      <c r="AP58461" s="104"/>
    </row>
    <row r="58462" spans="21:42" ht="15" customHeight="1" x14ac:dyDescent="0.25">
      <c r="U58462" s="104"/>
      <c r="AB58462" s="104"/>
      <c r="AC58462" s="104"/>
      <c r="AF58462" s="104"/>
      <c r="AG58462" s="104"/>
      <c r="AK58462" s="104"/>
      <c r="AL58462" s="104"/>
      <c r="AO58462" s="104"/>
      <c r="AP58462" s="104"/>
    </row>
    <row r="58463" spans="21:42" ht="15" customHeight="1" x14ac:dyDescent="0.25">
      <c r="U58463" s="104"/>
      <c r="AB58463" s="104"/>
      <c r="AC58463" s="104"/>
      <c r="AF58463" s="104"/>
      <c r="AG58463" s="104"/>
      <c r="AK58463" s="104"/>
      <c r="AL58463" s="104"/>
      <c r="AO58463" s="104"/>
      <c r="AP58463" s="104"/>
    </row>
    <row r="58464" spans="21:42" ht="15" customHeight="1" x14ac:dyDescent="0.25">
      <c r="U58464" s="104"/>
      <c r="AB58464" s="104"/>
      <c r="AC58464" s="104"/>
      <c r="AF58464" s="104"/>
      <c r="AG58464" s="104"/>
      <c r="AK58464" s="104"/>
      <c r="AL58464" s="104"/>
      <c r="AO58464" s="104"/>
      <c r="AP58464" s="104"/>
    </row>
    <row r="58465" spans="21:42" ht="15" customHeight="1" x14ac:dyDescent="0.25">
      <c r="U58465" s="104"/>
      <c r="AB58465" s="104"/>
      <c r="AC58465" s="104"/>
      <c r="AF58465" s="104"/>
      <c r="AG58465" s="104"/>
      <c r="AK58465" s="104"/>
      <c r="AL58465" s="104"/>
      <c r="AO58465" s="104"/>
      <c r="AP58465" s="104"/>
    </row>
    <row r="58466" spans="21:42" ht="15" customHeight="1" x14ac:dyDescent="0.25">
      <c r="U58466" s="104"/>
      <c r="AB58466" s="104"/>
      <c r="AC58466" s="104"/>
      <c r="AF58466" s="104"/>
      <c r="AG58466" s="104"/>
      <c r="AK58466" s="104"/>
      <c r="AL58466" s="104"/>
      <c r="AO58466" s="104"/>
      <c r="AP58466" s="104"/>
    </row>
    <row r="58467" spans="21:42" ht="15" customHeight="1" x14ac:dyDescent="0.25">
      <c r="U58467" s="104"/>
      <c r="AB58467" s="104"/>
      <c r="AC58467" s="104"/>
      <c r="AF58467" s="104"/>
      <c r="AG58467" s="104"/>
      <c r="AK58467" s="104"/>
      <c r="AL58467" s="104"/>
      <c r="AO58467" s="104"/>
      <c r="AP58467" s="104"/>
    </row>
    <row r="58468" spans="21:42" ht="15" customHeight="1" x14ac:dyDescent="0.25">
      <c r="U58468" s="104"/>
      <c r="AB58468" s="104"/>
      <c r="AC58468" s="104"/>
      <c r="AF58468" s="104"/>
      <c r="AG58468" s="104"/>
      <c r="AK58468" s="104"/>
      <c r="AL58468" s="104"/>
      <c r="AO58468" s="104"/>
      <c r="AP58468" s="104"/>
    </row>
    <row r="58469" spans="21:42" ht="15" customHeight="1" x14ac:dyDescent="0.25">
      <c r="U58469" s="104"/>
      <c r="AB58469" s="104"/>
      <c r="AC58469" s="104"/>
      <c r="AF58469" s="104"/>
      <c r="AG58469" s="104"/>
      <c r="AK58469" s="104"/>
      <c r="AL58469" s="104"/>
      <c r="AO58469" s="104"/>
      <c r="AP58469" s="104"/>
    </row>
    <row r="58470" spans="21:42" ht="15" customHeight="1" x14ac:dyDescent="0.25">
      <c r="U58470" s="104"/>
      <c r="AB58470" s="104"/>
      <c r="AC58470" s="104"/>
      <c r="AF58470" s="104"/>
      <c r="AG58470" s="104"/>
      <c r="AK58470" s="104"/>
      <c r="AL58470" s="104"/>
      <c r="AO58470" s="104"/>
      <c r="AP58470" s="104"/>
    </row>
    <row r="58471" spans="21:42" ht="15" customHeight="1" x14ac:dyDescent="0.25">
      <c r="U58471" s="104"/>
      <c r="AB58471" s="104"/>
      <c r="AC58471" s="104"/>
      <c r="AF58471" s="104"/>
      <c r="AG58471" s="104"/>
      <c r="AK58471" s="104"/>
      <c r="AL58471" s="104"/>
      <c r="AO58471" s="104"/>
      <c r="AP58471" s="104"/>
    </row>
    <row r="58472" spans="21:42" ht="15" customHeight="1" x14ac:dyDescent="0.25">
      <c r="U58472" s="104"/>
      <c r="AB58472" s="104"/>
      <c r="AC58472" s="104"/>
      <c r="AF58472" s="104"/>
      <c r="AG58472" s="104"/>
      <c r="AK58472" s="104"/>
      <c r="AL58472" s="104"/>
      <c r="AO58472" s="104"/>
      <c r="AP58472" s="104"/>
    </row>
    <row r="58473" spans="21:42" ht="15" customHeight="1" x14ac:dyDescent="0.25">
      <c r="U58473" s="104"/>
      <c r="AB58473" s="104"/>
      <c r="AC58473" s="104"/>
      <c r="AF58473" s="104"/>
      <c r="AG58473" s="104"/>
      <c r="AK58473" s="104"/>
      <c r="AL58473" s="104"/>
      <c r="AO58473" s="104"/>
      <c r="AP58473" s="104"/>
    </row>
    <row r="58474" spans="21:42" ht="15" customHeight="1" x14ac:dyDescent="0.25">
      <c r="U58474" s="104"/>
      <c r="AB58474" s="104"/>
      <c r="AC58474" s="104"/>
      <c r="AF58474" s="104"/>
      <c r="AG58474" s="104"/>
      <c r="AK58474" s="104"/>
      <c r="AL58474" s="104"/>
      <c r="AO58474" s="104"/>
      <c r="AP58474" s="104"/>
    </row>
    <row r="58475" spans="21:42" ht="15" customHeight="1" x14ac:dyDescent="0.25">
      <c r="U58475" s="104"/>
      <c r="AB58475" s="104"/>
      <c r="AC58475" s="104"/>
      <c r="AF58475" s="104"/>
      <c r="AG58475" s="104"/>
      <c r="AK58475" s="104"/>
      <c r="AL58475" s="104"/>
      <c r="AO58475" s="104"/>
      <c r="AP58475" s="104"/>
    </row>
    <row r="58476" spans="21:42" ht="15" customHeight="1" x14ac:dyDescent="0.25">
      <c r="U58476" s="104"/>
      <c r="AB58476" s="104"/>
      <c r="AC58476" s="104"/>
      <c r="AF58476" s="104"/>
      <c r="AG58476" s="104"/>
      <c r="AK58476" s="104"/>
      <c r="AL58476" s="104"/>
      <c r="AO58476" s="104"/>
      <c r="AP58476" s="104"/>
    </row>
    <row r="58477" spans="21:42" ht="15" customHeight="1" x14ac:dyDescent="0.25">
      <c r="U58477" s="104"/>
      <c r="AB58477" s="104"/>
      <c r="AC58477" s="104"/>
      <c r="AF58477" s="104"/>
      <c r="AG58477" s="104"/>
      <c r="AK58477" s="104"/>
      <c r="AL58477" s="104"/>
      <c r="AO58477" s="104"/>
      <c r="AP58477" s="104"/>
    </row>
    <row r="58478" spans="21:42" ht="15" customHeight="1" x14ac:dyDescent="0.25">
      <c r="U58478" s="104"/>
      <c r="AB58478" s="104"/>
      <c r="AC58478" s="104"/>
      <c r="AF58478" s="104"/>
      <c r="AG58478" s="104"/>
      <c r="AK58478" s="104"/>
      <c r="AL58478" s="104"/>
      <c r="AO58478" s="104"/>
      <c r="AP58478" s="104"/>
    </row>
    <row r="58479" spans="21:42" ht="15" customHeight="1" x14ac:dyDescent="0.25">
      <c r="U58479" s="104"/>
      <c r="AB58479" s="104"/>
      <c r="AC58479" s="104"/>
      <c r="AF58479" s="104"/>
      <c r="AG58479" s="104"/>
      <c r="AK58479" s="104"/>
      <c r="AL58479" s="104"/>
      <c r="AO58479" s="104"/>
      <c r="AP58479" s="104"/>
    </row>
    <row r="58480" spans="21:42" ht="15" customHeight="1" x14ac:dyDescent="0.25">
      <c r="U58480" s="104"/>
      <c r="AB58480" s="104"/>
      <c r="AC58480" s="104"/>
      <c r="AF58480" s="104"/>
      <c r="AG58480" s="104"/>
      <c r="AK58480" s="104"/>
      <c r="AL58480" s="104"/>
      <c r="AO58480" s="104"/>
      <c r="AP58480" s="104"/>
    </row>
    <row r="58481" spans="21:42" ht="15" customHeight="1" x14ac:dyDescent="0.25">
      <c r="U58481" s="104"/>
      <c r="AB58481" s="104"/>
      <c r="AC58481" s="104"/>
      <c r="AF58481" s="104"/>
      <c r="AG58481" s="104"/>
      <c r="AK58481" s="104"/>
      <c r="AL58481" s="104"/>
      <c r="AO58481" s="104"/>
      <c r="AP58481" s="104"/>
    </row>
    <row r="58482" spans="21:42" ht="15" customHeight="1" x14ac:dyDescent="0.25">
      <c r="U58482" s="104"/>
      <c r="AB58482" s="104"/>
      <c r="AC58482" s="104"/>
      <c r="AF58482" s="104"/>
      <c r="AG58482" s="104"/>
      <c r="AK58482" s="104"/>
      <c r="AL58482" s="104"/>
      <c r="AO58482" s="104"/>
      <c r="AP58482" s="104"/>
    </row>
    <row r="58483" spans="21:42" ht="15" customHeight="1" x14ac:dyDescent="0.25">
      <c r="U58483" s="104"/>
      <c r="AB58483" s="104"/>
      <c r="AC58483" s="104"/>
      <c r="AF58483" s="104"/>
      <c r="AG58483" s="104"/>
      <c r="AK58483" s="104"/>
      <c r="AL58483" s="104"/>
      <c r="AO58483" s="104"/>
      <c r="AP58483" s="104"/>
    </row>
    <row r="58484" spans="21:42" ht="15" customHeight="1" x14ac:dyDescent="0.25">
      <c r="U58484" s="104"/>
      <c r="AB58484" s="104"/>
      <c r="AC58484" s="104"/>
      <c r="AF58484" s="104"/>
      <c r="AG58484" s="104"/>
      <c r="AK58484" s="104"/>
      <c r="AL58484" s="104"/>
      <c r="AO58484" s="104"/>
      <c r="AP58484" s="104"/>
    </row>
    <row r="58485" spans="21:42" ht="15" customHeight="1" x14ac:dyDescent="0.25">
      <c r="U58485" s="104"/>
      <c r="AB58485" s="104"/>
      <c r="AC58485" s="104"/>
      <c r="AF58485" s="104"/>
      <c r="AG58485" s="104"/>
      <c r="AK58485" s="104"/>
      <c r="AL58485" s="104"/>
      <c r="AO58485" s="104"/>
      <c r="AP58485" s="104"/>
    </row>
    <row r="58486" spans="21:42" ht="15" customHeight="1" x14ac:dyDescent="0.25">
      <c r="U58486" s="104"/>
      <c r="AB58486" s="104"/>
      <c r="AC58486" s="104"/>
      <c r="AF58486" s="104"/>
      <c r="AG58486" s="104"/>
      <c r="AK58486" s="104"/>
      <c r="AL58486" s="104"/>
      <c r="AO58486" s="104"/>
      <c r="AP58486" s="104"/>
    </row>
    <row r="58487" spans="21:42" ht="15" customHeight="1" x14ac:dyDescent="0.25">
      <c r="U58487" s="104"/>
      <c r="AB58487" s="104"/>
      <c r="AC58487" s="104"/>
      <c r="AF58487" s="104"/>
      <c r="AG58487" s="104"/>
      <c r="AK58487" s="104"/>
      <c r="AL58487" s="104"/>
      <c r="AO58487" s="104"/>
      <c r="AP58487" s="104"/>
    </row>
    <row r="58488" spans="21:42" ht="15" customHeight="1" x14ac:dyDescent="0.25">
      <c r="U58488" s="104"/>
      <c r="AB58488" s="104"/>
      <c r="AC58488" s="104"/>
      <c r="AF58488" s="104"/>
      <c r="AG58488" s="104"/>
      <c r="AK58488" s="104"/>
      <c r="AL58488" s="104"/>
      <c r="AO58488" s="104"/>
      <c r="AP58488" s="104"/>
    </row>
    <row r="58489" spans="21:42" ht="15" customHeight="1" x14ac:dyDescent="0.25">
      <c r="U58489" s="104"/>
      <c r="AB58489" s="104"/>
      <c r="AC58489" s="104"/>
      <c r="AF58489" s="104"/>
      <c r="AG58489" s="104"/>
      <c r="AK58489" s="104"/>
      <c r="AL58489" s="104"/>
      <c r="AO58489" s="104"/>
      <c r="AP58489" s="104"/>
    </row>
    <row r="58490" spans="21:42" ht="15" customHeight="1" x14ac:dyDescent="0.25">
      <c r="U58490" s="104"/>
      <c r="AB58490" s="104"/>
      <c r="AC58490" s="104"/>
      <c r="AF58490" s="104"/>
      <c r="AG58490" s="104"/>
      <c r="AK58490" s="104"/>
      <c r="AL58490" s="104"/>
      <c r="AO58490" s="104"/>
      <c r="AP58490" s="104"/>
    </row>
    <row r="58491" spans="21:42" ht="15" customHeight="1" x14ac:dyDescent="0.25">
      <c r="U58491" s="104"/>
      <c r="AB58491" s="104"/>
      <c r="AC58491" s="104"/>
      <c r="AF58491" s="104"/>
      <c r="AG58491" s="104"/>
      <c r="AK58491" s="104"/>
      <c r="AL58491" s="104"/>
      <c r="AO58491" s="104"/>
      <c r="AP58491" s="104"/>
    </row>
    <row r="58492" spans="21:42" ht="15" customHeight="1" x14ac:dyDescent="0.25">
      <c r="U58492" s="104"/>
      <c r="AB58492" s="104"/>
      <c r="AC58492" s="104"/>
      <c r="AF58492" s="104"/>
      <c r="AG58492" s="104"/>
      <c r="AK58492" s="104"/>
      <c r="AL58492" s="104"/>
      <c r="AO58492" s="104"/>
      <c r="AP58492" s="104"/>
    </row>
    <row r="58493" spans="21:42" ht="15" customHeight="1" x14ac:dyDescent="0.25">
      <c r="U58493" s="104"/>
      <c r="AB58493" s="104"/>
      <c r="AC58493" s="104"/>
      <c r="AF58493" s="104"/>
      <c r="AG58493" s="104"/>
      <c r="AK58493" s="104"/>
      <c r="AL58493" s="104"/>
      <c r="AO58493" s="104"/>
      <c r="AP58493" s="104"/>
    </row>
    <row r="58494" spans="21:42" ht="15" customHeight="1" x14ac:dyDescent="0.25">
      <c r="U58494" s="104"/>
      <c r="AB58494" s="104"/>
      <c r="AC58494" s="104"/>
      <c r="AF58494" s="104"/>
      <c r="AG58494" s="104"/>
      <c r="AK58494" s="104"/>
      <c r="AL58494" s="104"/>
      <c r="AO58494" s="104"/>
      <c r="AP58494" s="104"/>
    </row>
    <row r="58495" spans="21:42" ht="15" customHeight="1" x14ac:dyDescent="0.25">
      <c r="U58495" s="104"/>
      <c r="AB58495" s="104"/>
      <c r="AC58495" s="104"/>
      <c r="AF58495" s="104"/>
      <c r="AG58495" s="104"/>
      <c r="AK58495" s="104"/>
      <c r="AL58495" s="104"/>
      <c r="AO58495" s="104"/>
      <c r="AP58495" s="104"/>
    </row>
    <row r="58496" spans="21:42" ht="15" customHeight="1" x14ac:dyDescent="0.25">
      <c r="U58496" s="104"/>
      <c r="AB58496" s="104"/>
      <c r="AC58496" s="104"/>
      <c r="AF58496" s="104"/>
      <c r="AG58496" s="104"/>
      <c r="AK58496" s="104"/>
      <c r="AL58496" s="104"/>
      <c r="AO58496" s="104"/>
      <c r="AP58496" s="104"/>
    </row>
    <row r="58497" spans="21:42" ht="15" customHeight="1" x14ac:dyDescent="0.25">
      <c r="U58497" s="104"/>
      <c r="AB58497" s="104"/>
      <c r="AC58497" s="104"/>
      <c r="AF58497" s="104"/>
      <c r="AG58497" s="104"/>
      <c r="AK58497" s="104"/>
      <c r="AL58497" s="104"/>
      <c r="AO58497" s="104"/>
      <c r="AP58497" s="104"/>
    </row>
    <row r="58498" spans="21:42" ht="15" customHeight="1" x14ac:dyDescent="0.25">
      <c r="U58498" s="104"/>
      <c r="AB58498" s="104"/>
      <c r="AC58498" s="104"/>
      <c r="AF58498" s="104"/>
      <c r="AG58498" s="104"/>
      <c r="AK58498" s="104"/>
      <c r="AL58498" s="104"/>
      <c r="AO58498" s="104"/>
      <c r="AP58498" s="104"/>
    </row>
    <row r="58499" spans="21:42" ht="15" customHeight="1" x14ac:dyDescent="0.25">
      <c r="U58499" s="104"/>
      <c r="AB58499" s="104"/>
      <c r="AC58499" s="104"/>
      <c r="AF58499" s="104"/>
      <c r="AG58499" s="104"/>
      <c r="AK58499" s="104"/>
      <c r="AL58499" s="104"/>
      <c r="AO58499" s="104"/>
      <c r="AP58499" s="104"/>
    </row>
    <row r="58500" spans="21:42" ht="15" customHeight="1" x14ac:dyDescent="0.25">
      <c r="U58500" s="104"/>
      <c r="AB58500" s="104"/>
      <c r="AC58500" s="104"/>
      <c r="AF58500" s="104"/>
      <c r="AG58500" s="104"/>
      <c r="AK58500" s="104"/>
      <c r="AL58500" s="104"/>
      <c r="AO58500" s="104"/>
      <c r="AP58500" s="104"/>
    </row>
    <row r="58501" spans="21:42" ht="15" customHeight="1" x14ac:dyDescent="0.25">
      <c r="U58501" s="104"/>
      <c r="AB58501" s="104"/>
      <c r="AC58501" s="104"/>
      <c r="AF58501" s="104"/>
      <c r="AG58501" s="104"/>
      <c r="AK58501" s="104"/>
      <c r="AL58501" s="104"/>
      <c r="AO58501" s="104"/>
      <c r="AP58501" s="104"/>
    </row>
    <row r="58502" spans="21:42" ht="15" customHeight="1" x14ac:dyDescent="0.25">
      <c r="U58502" s="104"/>
      <c r="AB58502" s="104"/>
      <c r="AC58502" s="104"/>
      <c r="AF58502" s="104"/>
      <c r="AG58502" s="104"/>
      <c r="AK58502" s="104"/>
      <c r="AL58502" s="104"/>
      <c r="AO58502" s="104"/>
      <c r="AP58502" s="104"/>
    </row>
    <row r="58503" spans="21:42" ht="15" customHeight="1" x14ac:dyDescent="0.25">
      <c r="U58503" s="104"/>
      <c r="AB58503" s="104"/>
      <c r="AC58503" s="104"/>
      <c r="AF58503" s="104"/>
      <c r="AG58503" s="104"/>
      <c r="AK58503" s="104"/>
      <c r="AL58503" s="104"/>
      <c r="AO58503" s="104"/>
      <c r="AP58503" s="104"/>
    </row>
    <row r="58504" spans="21:42" ht="15" customHeight="1" x14ac:dyDescent="0.25">
      <c r="U58504" s="104"/>
      <c r="AB58504" s="104"/>
      <c r="AC58504" s="104"/>
      <c r="AF58504" s="104"/>
      <c r="AG58504" s="104"/>
      <c r="AK58504" s="104"/>
      <c r="AL58504" s="104"/>
      <c r="AO58504" s="104"/>
      <c r="AP58504" s="104"/>
    </row>
    <row r="58505" spans="21:42" ht="15" customHeight="1" x14ac:dyDescent="0.25">
      <c r="U58505" s="104"/>
      <c r="AB58505" s="104"/>
      <c r="AC58505" s="104"/>
      <c r="AF58505" s="104"/>
      <c r="AG58505" s="104"/>
      <c r="AK58505" s="104"/>
      <c r="AL58505" s="104"/>
      <c r="AO58505" s="104"/>
      <c r="AP58505" s="104"/>
    </row>
    <row r="58506" spans="21:42" ht="15" customHeight="1" x14ac:dyDescent="0.25">
      <c r="U58506" s="104"/>
      <c r="AB58506" s="104"/>
      <c r="AC58506" s="104"/>
      <c r="AF58506" s="104"/>
      <c r="AG58506" s="104"/>
      <c r="AK58506" s="104"/>
      <c r="AL58506" s="104"/>
      <c r="AO58506" s="104"/>
      <c r="AP58506" s="104"/>
    </row>
    <row r="58507" spans="21:42" ht="15" customHeight="1" x14ac:dyDescent="0.25">
      <c r="U58507" s="104"/>
      <c r="AB58507" s="104"/>
      <c r="AC58507" s="104"/>
      <c r="AF58507" s="104"/>
      <c r="AG58507" s="104"/>
      <c r="AK58507" s="104"/>
      <c r="AL58507" s="104"/>
      <c r="AO58507" s="104"/>
      <c r="AP58507" s="104"/>
    </row>
    <row r="58508" spans="21:42" ht="15" customHeight="1" x14ac:dyDescent="0.25">
      <c r="U58508" s="104"/>
      <c r="AB58508" s="104"/>
      <c r="AC58508" s="104"/>
      <c r="AF58508" s="104"/>
      <c r="AG58508" s="104"/>
      <c r="AK58508" s="104"/>
      <c r="AL58508" s="104"/>
      <c r="AO58508" s="104"/>
      <c r="AP58508" s="104"/>
    </row>
    <row r="58509" spans="21:42" ht="15" customHeight="1" x14ac:dyDescent="0.25">
      <c r="U58509" s="104"/>
      <c r="AB58509" s="104"/>
      <c r="AC58509" s="104"/>
      <c r="AF58509" s="104"/>
      <c r="AG58509" s="104"/>
      <c r="AK58509" s="104"/>
      <c r="AL58509" s="104"/>
      <c r="AO58509" s="104"/>
      <c r="AP58509" s="104"/>
    </row>
    <row r="58510" spans="21:42" ht="15" customHeight="1" x14ac:dyDescent="0.25">
      <c r="U58510" s="104"/>
      <c r="AB58510" s="104"/>
      <c r="AC58510" s="104"/>
      <c r="AF58510" s="104"/>
      <c r="AG58510" s="104"/>
      <c r="AK58510" s="104"/>
      <c r="AL58510" s="104"/>
      <c r="AO58510" s="104"/>
      <c r="AP58510" s="104"/>
    </row>
    <row r="58511" spans="21:42" ht="15" customHeight="1" x14ac:dyDescent="0.25">
      <c r="U58511" s="104"/>
      <c r="AB58511" s="104"/>
      <c r="AC58511" s="104"/>
      <c r="AF58511" s="104"/>
      <c r="AG58511" s="104"/>
      <c r="AK58511" s="104"/>
      <c r="AL58511" s="104"/>
      <c r="AO58511" s="104"/>
      <c r="AP58511" s="104"/>
    </row>
    <row r="58512" spans="21:42" ht="15" customHeight="1" x14ac:dyDescent="0.25">
      <c r="U58512" s="104"/>
      <c r="AB58512" s="104"/>
      <c r="AC58512" s="104"/>
      <c r="AF58512" s="104"/>
      <c r="AG58512" s="104"/>
      <c r="AK58512" s="104"/>
      <c r="AL58512" s="104"/>
      <c r="AO58512" s="104"/>
      <c r="AP58512" s="104"/>
    </row>
    <row r="58513" spans="21:42" ht="15" customHeight="1" x14ac:dyDescent="0.25">
      <c r="U58513" s="104"/>
      <c r="AB58513" s="104"/>
      <c r="AC58513" s="104"/>
      <c r="AF58513" s="104"/>
      <c r="AG58513" s="104"/>
      <c r="AK58513" s="104"/>
      <c r="AL58513" s="104"/>
      <c r="AO58513" s="104"/>
      <c r="AP58513" s="104"/>
    </row>
    <row r="58514" spans="21:42" ht="15" customHeight="1" x14ac:dyDescent="0.25">
      <c r="U58514" s="104"/>
      <c r="AB58514" s="104"/>
      <c r="AC58514" s="104"/>
      <c r="AF58514" s="104"/>
      <c r="AG58514" s="104"/>
      <c r="AK58514" s="104"/>
      <c r="AL58514" s="104"/>
      <c r="AO58514" s="104"/>
      <c r="AP58514" s="104"/>
    </row>
    <row r="58515" spans="21:42" ht="15" customHeight="1" x14ac:dyDescent="0.25">
      <c r="U58515" s="104"/>
      <c r="AB58515" s="104"/>
      <c r="AC58515" s="104"/>
      <c r="AF58515" s="104"/>
      <c r="AG58515" s="104"/>
      <c r="AK58515" s="104"/>
      <c r="AL58515" s="104"/>
      <c r="AO58515" s="104"/>
      <c r="AP58515" s="104"/>
    </row>
    <row r="58516" spans="21:42" ht="15" customHeight="1" x14ac:dyDescent="0.25">
      <c r="U58516" s="104"/>
      <c r="AB58516" s="104"/>
      <c r="AC58516" s="104"/>
      <c r="AF58516" s="104"/>
      <c r="AG58516" s="104"/>
      <c r="AK58516" s="104"/>
      <c r="AL58516" s="104"/>
      <c r="AO58516" s="104"/>
      <c r="AP58516" s="104"/>
    </row>
    <row r="58517" spans="21:42" ht="15" customHeight="1" x14ac:dyDescent="0.25">
      <c r="U58517" s="104"/>
      <c r="AB58517" s="104"/>
      <c r="AC58517" s="104"/>
      <c r="AF58517" s="104"/>
      <c r="AG58517" s="104"/>
      <c r="AK58517" s="104"/>
      <c r="AL58517" s="104"/>
      <c r="AO58517" s="104"/>
      <c r="AP58517" s="104"/>
    </row>
    <row r="58518" spans="21:42" ht="15" customHeight="1" x14ac:dyDescent="0.25">
      <c r="U58518" s="104"/>
      <c r="AB58518" s="104"/>
      <c r="AC58518" s="104"/>
      <c r="AF58518" s="104"/>
      <c r="AG58518" s="104"/>
      <c r="AK58518" s="104"/>
      <c r="AL58518" s="104"/>
      <c r="AO58518" s="104"/>
      <c r="AP58518" s="104"/>
    </row>
    <row r="58519" spans="21:42" ht="15" customHeight="1" x14ac:dyDescent="0.25">
      <c r="U58519" s="104"/>
      <c r="AB58519" s="104"/>
      <c r="AC58519" s="104"/>
      <c r="AF58519" s="104"/>
      <c r="AG58519" s="104"/>
      <c r="AK58519" s="104"/>
      <c r="AL58519" s="104"/>
      <c r="AO58519" s="104"/>
      <c r="AP58519" s="104"/>
    </row>
    <row r="58520" spans="21:42" ht="15" customHeight="1" x14ac:dyDescent="0.25">
      <c r="U58520" s="104"/>
      <c r="AB58520" s="104"/>
      <c r="AC58520" s="104"/>
      <c r="AF58520" s="104"/>
      <c r="AG58520" s="104"/>
      <c r="AK58520" s="104"/>
      <c r="AL58520" s="104"/>
      <c r="AO58520" s="104"/>
      <c r="AP58520" s="104"/>
    </row>
    <row r="58521" spans="21:42" ht="15" customHeight="1" x14ac:dyDescent="0.25">
      <c r="U58521" s="104"/>
      <c r="AB58521" s="104"/>
      <c r="AC58521" s="104"/>
      <c r="AF58521" s="104"/>
      <c r="AG58521" s="104"/>
      <c r="AK58521" s="104"/>
      <c r="AL58521" s="104"/>
      <c r="AO58521" s="104"/>
      <c r="AP58521" s="104"/>
    </row>
    <row r="58522" spans="21:42" ht="15" customHeight="1" x14ac:dyDescent="0.25">
      <c r="U58522" s="104"/>
      <c r="AB58522" s="104"/>
      <c r="AC58522" s="104"/>
      <c r="AF58522" s="104"/>
      <c r="AG58522" s="104"/>
      <c r="AK58522" s="104"/>
      <c r="AL58522" s="104"/>
      <c r="AO58522" s="104"/>
      <c r="AP58522" s="104"/>
    </row>
    <row r="58523" spans="21:42" ht="15" customHeight="1" x14ac:dyDescent="0.25">
      <c r="U58523" s="104"/>
      <c r="AB58523" s="104"/>
      <c r="AC58523" s="104"/>
      <c r="AF58523" s="104"/>
      <c r="AG58523" s="104"/>
      <c r="AK58523" s="104"/>
      <c r="AL58523" s="104"/>
      <c r="AO58523" s="104"/>
      <c r="AP58523" s="104"/>
    </row>
    <row r="58524" spans="21:42" ht="15" customHeight="1" x14ac:dyDescent="0.25">
      <c r="U58524" s="104"/>
      <c r="AB58524" s="104"/>
      <c r="AC58524" s="104"/>
      <c r="AF58524" s="104"/>
      <c r="AG58524" s="104"/>
      <c r="AK58524" s="104"/>
      <c r="AL58524" s="104"/>
      <c r="AO58524" s="104"/>
      <c r="AP58524" s="104"/>
    </row>
    <row r="58525" spans="21:42" ht="15" customHeight="1" x14ac:dyDescent="0.25">
      <c r="U58525" s="104"/>
      <c r="AB58525" s="104"/>
      <c r="AC58525" s="104"/>
      <c r="AF58525" s="104"/>
      <c r="AG58525" s="104"/>
      <c r="AK58525" s="104"/>
      <c r="AL58525" s="104"/>
      <c r="AO58525" s="104"/>
      <c r="AP58525" s="104"/>
    </row>
    <row r="58526" spans="21:42" ht="15" customHeight="1" x14ac:dyDescent="0.25">
      <c r="U58526" s="104"/>
      <c r="AB58526" s="104"/>
      <c r="AC58526" s="104"/>
      <c r="AF58526" s="104"/>
      <c r="AG58526" s="104"/>
      <c r="AK58526" s="104"/>
      <c r="AL58526" s="104"/>
      <c r="AO58526" s="104"/>
      <c r="AP58526" s="104"/>
    </row>
    <row r="58527" spans="21:42" ht="15" customHeight="1" x14ac:dyDescent="0.25">
      <c r="U58527" s="104"/>
      <c r="AB58527" s="104"/>
      <c r="AC58527" s="104"/>
      <c r="AF58527" s="104"/>
      <c r="AG58527" s="104"/>
      <c r="AK58527" s="104"/>
      <c r="AL58527" s="104"/>
      <c r="AO58527" s="104"/>
      <c r="AP58527" s="104"/>
    </row>
    <row r="58528" spans="21:42" ht="15" customHeight="1" x14ac:dyDescent="0.25">
      <c r="U58528" s="104"/>
      <c r="AB58528" s="104"/>
      <c r="AC58528" s="104"/>
      <c r="AF58528" s="104"/>
      <c r="AG58528" s="104"/>
      <c r="AK58528" s="104"/>
      <c r="AL58528" s="104"/>
      <c r="AO58528" s="104"/>
      <c r="AP58528" s="104"/>
    </row>
    <row r="58529" spans="21:42" ht="15" customHeight="1" x14ac:dyDescent="0.25">
      <c r="U58529" s="104"/>
      <c r="AB58529" s="104"/>
      <c r="AC58529" s="104"/>
      <c r="AF58529" s="104"/>
      <c r="AG58529" s="104"/>
      <c r="AK58529" s="104"/>
      <c r="AL58529" s="104"/>
      <c r="AO58529" s="104"/>
      <c r="AP58529" s="104"/>
    </row>
    <row r="58530" spans="21:42" ht="15" customHeight="1" x14ac:dyDescent="0.25">
      <c r="U58530" s="104"/>
      <c r="AB58530" s="104"/>
      <c r="AC58530" s="104"/>
      <c r="AF58530" s="104"/>
      <c r="AG58530" s="104"/>
      <c r="AK58530" s="104"/>
      <c r="AL58530" s="104"/>
      <c r="AO58530" s="104"/>
      <c r="AP58530" s="104"/>
    </row>
    <row r="58531" spans="21:42" ht="15" customHeight="1" x14ac:dyDescent="0.25">
      <c r="U58531" s="104"/>
      <c r="AB58531" s="104"/>
      <c r="AC58531" s="104"/>
      <c r="AF58531" s="104"/>
      <c r="AG58531" s="104"/>
      <c r="AK58531" s="104"/>
      <c r="AL58531" s="104"/>
      <c r="AO58531" s="104"/>
      <c r="AP58531" s="104"/>
    </row>
    <row r="58532" spans="21:42" ht="15" customHeight="1" x14ac:dyDescent="0.25">
      <c r="U58532" s="104"/>
      <c r="AB58532" s="104"/>
      <c r="AC58532" s="104"/>
      <c r="AF58532" s="104"/>
      <c r="AG58532" s="104"/>
      <c r="AK58532" s="104"/>
      <c r="AL58532" s="104"/>
      <c r="AO58532" s="104"/>
      <c r="AP58532" s="104"/>
    </row>
    <row r="58533" spans="21:42" ht="15" customHeight="1" x14ac:dyDescent="0.25">
      <c r="U58533" s="104"/>
      <c r="AB58533" s="104"/>
      <c r="AC58533" s="104"/>
      <c r="AF58533" s="104"/>
      <c r="AG58533" s="104"/>
      <c r="AK58533" s="104"/>
      <c r="AL58533" s="104"/>
      <c r="AO58533" s="104"/>
      <c r="AP58533" s="104"/>
    </row>
    <row r="58534" spans="21:42" ht="15" customHeight="1" x14ac:dyDescent="0.25">
      <c r="U58534" s="104"/>
      <c r="AB58534" s="104"/>
      <c r="AC58534" s="104"/>
      <c r="AF58534" s="104"/>
      <c r="AG58534" s="104"/>
      <c r="AK58534" s="104"/>
      <c r="AL58534" s="104"/>
      <c r="AO58534" s="104"/>
      <c r="AP58534" s="104"/>
    </row>
    <row r="58535" spans="21:42" ht="15" customHeight="1" x14ac:dyDescent="0.25">
      <c r="U58535" s="104"/>
      <c r="AB58535" s="104"/>
      <c r="AC58535" s="104"/>
      <c r="AF58535" s="104"/>
      <c r="AG58535" s="104"/>
      <c r="AK58535" s="104"/>
      <c r="AL58535" s="104"/>
      <c r="AO58535" s="104"/>
      <c r="AP58535" s="104"/>
    </row>
    <row r="58536" spans="21:42" ht="15" customHeight="1" x14ac:dyDescent="0.25">
      <c r="U58536" s="104"/>
      <c r="AB58536" s="104"/>
      <c r="AC58536" s="104"/>
      <c r="AF58536" s="104"/>
      <c r="AG58536" s="104"/>
      <c r="AK58536" s="104"/>
      <c r="AL58536" s="104"/>
      <c r="AO58536" s="104"/>
      <c r="AP58536" s="104"/>
    </row>
    <row r="58537" spans="21:42" ht="15" customHeight="1" x14ac:dyDescent="0.25">
      <c r="U58537" s="104"/>
      <c r="AB58537" s="104"/>
      <c r="AC58537" s="104"/>
      <c r="AF58537" s="104"/>
      <c r="AG58537" s="104"/>
      <c r="AK58537" s="104"/>
      <c r="AL58537" s="104"/>
      <c r="AO58537" s="104"/>
      <c r="AP58537" s="104"/>
    </row>
    <row r="58538" spans="21:42" ht="15" customHeight="1" x14ac:dyDescent="0.25">
      <c r="U58538" s="104"/>
      <c r="AB58538" s="104"/>
      <c r="AC58538" s="104"/>
      <c r="AF58538" s="104"/>
      <c r="AG58538" s="104"/>
      <c r="AK58538" s="104"/>
      <c r="AL58538" s="104"/>
      <c r="AO58538" s="104"/>
      <c r="AP58538" s="104"/>
    </row>
    <row r="58539" spans="21:42" ht="15" customHeight="1" x14ac:dyDescent="0.25">
      <c r="U58539" s="104"/>
      <c r="AB58539" s="104"/>
      <c r="AC58539" s="104"/>
      <c r="AF58539" s="104"/>
      <c r="AG58539" s="104"/>
      <c r="AK58539" s="104"/>
      <c r="AL58539" s="104"/>
      <c r="AO58539" s="104"/>
      <c r="AP58539" s="104"/>
    </row>
    <row r="58540" spans="21:42" ht="15" customHeight="1" x14ac:dyDescent="0.25">
      <c r="U58540" s="104"/>
      <c r="AB58540" s="104"/>
      <c r="AC58540" s="104"/>
      <c r="AF58540" s="104"/>
      <c r="AG58540" s="104"/>
      <c r="AK58540" s="104"/>
      <c r="AL58540" s="104"/>
      <c r="AO58540" s="104"/>
      <c r="AP58540" s="104"/>
    </row>
    <row r="58541" spans="21:42" ht="15" customHeight="1" x14ac:dyDescent="0.25">
      <c r="U58541" s="104"/>
      <c r="AB58541" s="104"/>
      <c r="AC58541" s="104"/>
      <c r="AF58541" s="104"/>
      <c r="AG58541" s="104"/>
      <c r="AK58541" s="104"/>
      <c r="AL58541" s="104"/>
      <c r="AO58541" s="104"/>
      <c r="AP58541" s="104"/>
    </row>
    <row r="58542" spans="21:42" ht="15" customHeight="1" x14ac:dyDescent="0.25">
      <c r="U58542" s="104"/>
      <c r="AB58542" s="104"/>
      <c r="AC58542" s="104"/>
      <c r="AF58542" s="104"/>
      <c r="AG58542" s="104"/>
      <c r="AK58542" s="104"/>
      <c r="AL58542" s="104"/>
      <c r="AO58542" s="104"/>
      <c r="AP58542" s="104"/>
    </row>
    <row r="58543" spans="21:42" ht="15" customHeight="1" x14ac:dyDescent="0.25">
      <c r="U58543" s="104"/>
      <c r="AB58543" s="104"/>
      <c r="AC58543" s="104"/>
      <c r="AF58543" s="104"/>
      <c r="AG58543" s="104"/>
      <c r="AK58543" s="104"/>
      <c r="AL58543" s="104"/>
      <c r="AO58543" s="104"/>
      <c r="AP58543" s="104"/>
    </row>
    <row r="58544" spans="21:42" ht="15" customHeight="1" x14ac:dyDescent="0.25">
      <c r="U58544" s="104"/>
      <c r="AB58544" s="104"/>
      <c r="AC58544" s="104"/>
      <c r="AF58544" s="104"/>
      <c r="AG58544" s="104"/>
      <c r="AK58544" s="104"/>
      <c r="AL58544" s="104"/>
      <c r="AO58544" s="104"/>
      <c r="AP58544" s="104"/>
    </row>
    <row r="58545" spans="21:42" ht="15" customHeight="1" x14ac:dyDescent="0.25">
      <c r="U58545" s="104"/>
      <c r="AB58545" s="104"/>
      <c r="AC58545" s="104"/>
      <c r="AF58545" s="104"/>
      <c r="AG58545" s="104"/>
      <c r="AK58545" s="104"/>
      <c r="AL58545" s="104"/>
      <c r="AO58545" s="104"/>
      <c r="AP58545" s="104"/>
    </row>
    <row r="58546" spans="21:42" ht="15" customHeight="1" x14ac:dyDescent="0.25">
      <c r="U58546" s="104"/>
      <c r="AB58546" s="104"/>
      <c r="AC58546" s="104"/>
      <c r="AF58546" s="104"/>
      <c r="AG58546" s="104"/>
      <c r="AK58546" s="104"/>
      <c r="AL58546" s="104"/>
      <c r="AO58546" s="104"/>
      <c r="AP58546" s="104"/>
    </row>
    <row r="58547" spans="21:42" ht="15" customHeight="1" x14ac:dyDescent="0.25">
      <c r="U58547" s="104"/>
      <c r="AB58547" s="104"/>
      <c r="AC58547" s="104"/>
      <c r="AF58547" s="104"/>
      <c r="AG58547" s="104"/>
      <c r="AK58547" s="104"/>
      <c r="AL58547" s="104"/>
      <c r="AO58547" s="104"/>
      <c r="AP58547" s="104"/>
    </row>
    <row r="58548" spans="21:42" ht="15" customHeight="1" x14ac:dyDescent="0.25">
      <c r="U58548" s="104"/>
      <c r="AB58548" s="104"/>
      <c r="AC58548" s="104"/>
      <c r="AF58548" s="104"/>
      <c r="AG58548" s="104"/>
      <c r="AK58548" s="104"/>
      <c r="AL58548" s="104"/>
      <c r="AO58548" s="104"/>
      <c r="AP58548" s="104"/>
    </row>
    <row r="58549" spans="21:42" ht="15" customHeight="1" x14ac:dyDescent="0.25">
      <c r="U58549" s="104"/>
      <c r="AB58549" s="104"/>
      <c r="AC58549" s="104"/>
      <c r="AF58549" s="104"/>
      <c r="AG58549" s="104"/>
      <c r="AK58549" s="104"/>
      <c r="AL58549" s="104"/>
      <c r="AO58549" s="104"/>
      <c r="AP58549" s="104"/>
    </row>
    <row r="58550" spans="21:42" ht="15" customHeight="1" x14ac:dyDescent="0.25">
      <c r="U58550" s="104"/>
      <c r="AB58550" s="104"/>
      <c r="AC58550" s="104"/>
      <c r="AF58550" s="104"/>
      <c r="AG58550" s="104"/>
      <c r="AK58550" s="104"/>
      <c r="AL58550" s="104"/>
      <c r="AO58550" s="104"/>
      <c r="AP58550" s="104"/>
    </row>
    <row r="58551" spans="21:42" ht="15" customHeight="1" x14ac:dyDescent="0.25">
      <c r="U58551" s="104"/>
      <c r="AB58551" s="104"/>
      <c r="AC58551" s="104"/>
      <c r="AF58551" s="104"/>
      <c r="AG58551" s="104"/>
      <c r="AK58551" s="104"/>
      <c r="AL58551" s="104"/>
      <c r="AO58551" s="104"/>
      <c r="AP58551" s="104"/>
    </row>
    <row r="58552" spans="21:42" ht="15" customHeight="1" x14ac:dyDescent="0.25">
      <c r="U58552" s="104"/>
      <c r="AB58552" s="104"/>
      <c r="AC58552" s="104"/>
      <c r="AF58552" s="104"/>
      <c r="AG58552" s="104"/>
      <c r="AK58552" s="104"/>
      <c r="AL58552" s="104"/>
      <c r="AO58552" s="104"/>
      <c r="AP58552" s="104"/>
    </row>
    <row r="58553" spans="21:42" ht="15" customHeight="1" x14ac:dyDescent="0.25">
      <c r="U58553" s="104"/>
      <c r="AB58553" s="104"/>
      <c r="AC58553" s="104"/>
      <c r="AF58553" s="104"/>
      <c r="AG58553" s="104"/>
      <c r="AK58553" s="104"/>
      <c r="AL58553" s="104"/>
      <c r="AO58553" s="104"/>
      <c r="AP58553" s="104"/>
    </row>
    <row r="58554" spans="21:42" ht="15" customHeight="1" x14ac:dyDescent="0.25">
      <c r="U58554" s="104"/>
      <c r="AB58554" s="104"/>
      <c r="AC58554" s="104"/>
      <c r="AF58554" s="104"/>
      <c r="AG58554" s="104"/>
      <c r="AK58554" s="104"/>
      <c r="AL58554" s="104"/>
      <c r="AO58554" s="104"/>
      <c r="AP58554" s="104"/>
    </row>
    <row r="58555" spans="21:42" ht="15" customHeight="1" x14ac:dyDescent="0.25">
      <c r="U58555" s="104"/>
      <c r="AB58555" s="104"/>
      <c r="AC58555" s="104"/>
      <c r="AF58555" s="104"/>
      <c r="AG58555" s="104"/>
      <c r="AK58555" s="104"/>
      <c r="AL58555" s="104"/>
      <c r="AO58555" s="104"/>
      <c r="AP58555" s="104"/>
    </row>
    <row r="58556" spans="21:42" ht="15" customHeight="1" x14ac:dyDescent="0.25">
      <c r="U58556" s="104"/>
      <c r="AB58556" s="104"/>
      <c r="AC58556" s="104"/>
      <c r="AF58556" s="104"/>
      <c r="AG58556" s="104"/>
      <c r="AK58556" s="104"/>
      <c r="AL58556" s="104"/>
      <c r="AO58556" s="104"/>
      <c r="AP58556" s="104"/>
    </row>
    <row r="58557" spans="21:42" ht="15" customHeight="1" x14ac:dyDescent="0.25">
      <c r="U58557" s="104"/>
      <c r="AB58557" s="104"/>
      <c r="AC58557" s="104"/>
      <c r="AF58557" s="104"/>
      <c r="AG58557" s="104"/>
      <c r="AK58557" s="104"/>
      <c r="AL58557" s="104"/>
      <c r="AO58557" s="104"/>
      <c r="AP58557" s="104"/>
    </row>
    <row r="58558" spans="21:42" ht="15" customHeight="1" x14ac:dyDescent="0.25">
      <c r="U58558" s="104"/>
      <c r="AB58558" s="104"/>
      <c r="AC58558" s="104"/>
      <c r="AF58558" s="104"/>
      <c r="AG58558" s="104"/>
      <c r="AK58558" s="104"/>
      <c r="AL58558" s="104"/>
      <c r="AO58558" s="104"/>
      <c r="AP58558" s="104"/>
    </row>
    <row r="58559" spans="21:42" ht="15" customHeight="1" x14ac:dyDescent="0.25">
      <c r="U58559" s="104"/>
      <c r="AB58559" s="104"/>
      <c r="AC58559" s="104"/>
      <c r="AF58559" s="104"/>
      <c r="AG58559" s="104"/>
      <c r="AK58559" s="104"/>
      <c r="AL58559" s="104"/>
      <c r="AO58559" s="104"/>
      <c r="AP58559" s="104"/>
    </row>
    <row r="58560" spans="21:42" ht="15" customHeight="1" x14ac:dyDescent="0.25">
      <c r="U58560" s="104"/>
      <c r="AB58560" s="104"/>
      <c r="AC58560" s="104"/>
      <c r="AF58560" s="104"/>
      <c r="AG58560" s="104"/>
      <c r="AK58560" s="104"/>
      <c r="AL58560" s="104"/>
      <c r="AO58560" s="104"/>
      <c r="AP58560" s="104"/>
    </row>
    <row r="58561" spans="21:42" ht="15" customHeight="1" x14ac:dyDescent="0.25">
      <c r="U58561" s="104"/>
      <c r="AB58561" s="104"/>
      <c r="AC58561" s="104"/>
      <c r="AF58561" s="104"/>
      <c r="AG58561" s="104"/>
      <c r="AK58561" s="104"/>
      <c r="AL58561" s="104"/>
      <c r="AO58561" s="104"/>
      <c r="AP58561" s="104"/>
    </row>
    <row r="58562" spans="21:42" ht="15" customHeight="1" x14ac:dyDescent="0.25">
      <c r="U58562" s="104"/>
      <c r="AB58562" s="104"/>
      <c r="AC58562" s="104"/>
      <c r="AF58562" s="104"/>
      <c r="AG58562" s="104"/>
      <c r="AK58562" s="104"/>
      <c r="AL58562" s="104"/>
      <c r="AO58562" s="104"/>
      <c r="AP58562" s="104"/>
    </row>
    <row r="58563" spans="21:42" ht="15" customHeight="1" x14ac:dyDescent="0.25">
      <c r="U58563" s="104"/>
      <c r="AB58563" s="104"/>
      <c r="AC58563" s="104"/>
      <c r="AF58563" s="104"/>
      <c r="AG58563" s="104"/>
      <c r="AK58563" s="104"/>
      <c r="AL58563" s="104"/>
      <c r="AO58563" s="104"/>
      <c r="AP58563" s="104"/>
    </row>
    <row r="58564" spans="21:42" ht="15" customHeight="1" x14ac:dyDescent="0.25">
      <c r="U58564" s="104"/>
      <c r="AB58564" s="104"/>
      <c r="AC58564" s="104"/>
      <c r="AF58564" s="104"/>
      <c r="AG58564" s="104"/>
      <c r="AK58564" s="104"/>
      <c r="AL58564" s="104"/>
      <c r="AO58564" s="104"/>
      <c r="AP58564" s="104"/>
    </row>
    <row r="58565" spans="21:42" ht="15" customHeight="1" x14ac:dyDescent="0.25">
      <c r="U58565" s="104"/>
      <c r="AB58565" s="104"/>
      <c r="AC58565" s="104"/>
      <c r="AF58565" s="104"/>
      <c r="AG58565" s="104"/>
      <c r="AK58565" s="104"/>
      <c r="AL58565" s="104"/>
      <c r="AO58565" s="104"/>
      <c r="AP58565" s="104"/>
    </row>
    <row r="58566" spans="21:42" ht="15" customHeight="1" x14ac:dyDescent="0.25">
      <c r="U58566" s="104"/>
      <c r="AB58566" s="104"/>
      <c r="AC58566" s="104"/>
      <c r="AF58566" s="104"/>
      <c r="AG58566" s="104"/>
      <c r="AK58566" s="104"/>
      <c r="AL58566" s="104"/>
      <c r="AO58566" s="104"/>
      <c r="AP58566" s="104"/>
    </row>
    <row r="58567" spans="21:42" ht="15" customHeight="1" x14ac:dyDescent="0.25">
      <c r="U58567" s="104"/>
      <c r="AB58567" s="104"/>
      <c r="AC58567" s="104"/>
      <c r="AF58567" s="104"/>
      <c r="AG58567" s="104"/>
      <c r="AK58567" s="104"/>
      <c r="AL58567" s="104"/>
      <c r="AO58567" s="104"/>
      <c r="AP58567" s="104"/>
    </row>
    <row r="58568" spans="21:42" ht="15" customHeight="1" x14ac:dyDescent="0.25">
      <c r="U58568" s="104"/>
      <c r="AB58568" s="104"/>
      <c r="AC58568" s="104"/>
      <c r="AF58568" s="104"/>
      <c r="AG58568" s="104"/>
      <c r="AK58568" s="104"/>
      <c r="AL58568" s="104"/>
      <c r="AO58568" s="104"/>
      <c r="AP58568" s="104"/>
    </row>
    <row r="58569" spans="21:42" ht="15" customHeight="1" x14ac:dyDescent="0.25">
      <c r="U58569" s="104"/>
      <c r="AB58569" s="104"/>
      <c r="AC58569" s="104"/>
      <c r="AF58569" s="104"/>
      <c r="AG58569" s="104"/>
      <c r="AK58569" s="104"/>
      <c r="AL58569" s="104"/>
      <c r="AO58569" s="104"/>
      <c r="AP58569" s="104"/>
    </row>
    <row r="58570" spans="21:42" ht="15" customHeight="1" x14ac:dyDescent="0.25">
      <c r="U58570" s="104"/>
      <c r="AB58570" s="104"/>
      <c r="AC58570" s="104"/>
      <c r="AF58570" s="104"/>
      <c r="AG58570" s="104"/>
      <c r="AK58570" s="104"/>
      <c r="AL58570" s="104"/>
      <c r="AO58570" s="104"/>
      <c r="AP58570" s="104"/>
    </row>
    <row r="58571" spans="21:42" ht="15" customHeight="1" x14ac:dyDescent="0.25">
      <c r="U58571" s="104"/>
      <c r="AB58571" s="104"/>
      <c r="AC58571" s="104"/>
      <c r="AF58571" s="104"/>
      <c r="AG58571" s="104"/>
      <c r="AK58571" s="104"/>
      <c r="AL58571" s="104"/>
      <c r="AO58571" s="104"/>
      <c r="AP58571" s="104"/>
    </row>
    <row r="58572" spans="21:42" ht="15" customHeight="1" x14ac:dyDescent="0.25">
      <c r="U58572" s="104"/>
      <c r="AB58572" s="104"/>
      <c r="AC58572" s="104"/>
      <c r="AF58572" s="104"/>
      <c r="AG58572" s="104"/>
      <c r="AK58572" s="104"/>
      <c r="AL58572" s="104"/>
      <c r="AO58572" s="104"/>
      <c r="AP58572" s="104"/>
    </row>
    <row r="58573" spans="21:42" ht="15" customHeight="1" x14ac:dyDescent="0.25">
      <c r="U58573" s="104"/>
      <c r="AB58573" s="104"/>
      <c r="AC58573" s="104"/>
      <c r="AF58573" s="104"/>
      <c r="AG58573" s="104"/>
      <c r="AK58573" s="104"/>
      <c r="AL58573" s="104"/>
      <c r="AO58573" s="104"/>
      <c r="AP58573" s="104"/>
    </row>
    <row r="58574" spans="21:42" ht="15" customHeight="1" x14ac:dyDescent="0.25">
      <c r="U58574" s="104"/>
      <c r="AB58574" s="104"/>
      <c r="AC58574" s="104"/>
      <c r="AF58574" s="104"/>
      <c r="AG58574" s="104"/>
      <c r="AK58574" s="104"/>
      <c r="AL58574" s="104"/>
      <c r="AO58574" s="104"/>
      <c r="AP58574" s="104"/>
    </row>
    <row r="58575" spans="21:42" ht="15" customHeight="1" x14ac:dyDescent="0.25">
      <c r="U58575" s="104"/>
      <c r="AB58575" s="104"/>
      <c r="AC58575" s="104"/>
      <c r="AF58575" s="104"/>
      <c r="AG58575" s="104"/>
      <c r="AK58575" s="104"/>
      <c r="AL58575" s="104"/>
      <c r="AO58575" s="104"/>
      <c r="AP58575" s="104"/>
    </row>
    <row r="58576" spans="21:42" ht="15" customHeight="1" x14ac:dyDescent="0.25">
      <c r="U58576" s="104"/>
      <c r="AB58576" s="104"/>
      <c r="AC58576" s="104"/>
      <c r="AF58576" s="104"/>
      <c r="AG58576" s="104"/>
      <c r="AK58576" s="104"/>
      <c r="AL58576" s="104"/>
      <c r="AO58576" s="104"/>
      <c r="AP58576" s="104"/>
    </row>
    <row r="58577" spans="21:42" ht="15" customHeight="1" x14ac:dyDescent="0.25">
      <c r="U58577" s="104"/>
      <c r="AB58577" s="104"/>
      <c r="AC58577" s="104"/>
      <c r="AF58577" s="104"/>
      <c r="AG58577" s="104"/>
      <c r="AK58577" s="104"/>
      <c r="AL58577" s="104"/>
      <c r="AO58577" s="104"/>
      <c r="AP58577" s="104"/>
    </row>
    <row r="58578" spans="21:42" ht="15" customHeight="1" x14ac:dyDescent="0.25">
      <c r="U58578" s="104"/>
      <c r="AB58578" s="104"/>
      <c r="AC58578" s="104"/>
      <c r="AF58578" s="104"/>
      <c r="AG58578" s="104"/>
      <c r="AK58578" s="104"/>
      <c r="AL58578" s="104"/>
      <c r="AO58578" s="104"/>
      <c r="AP58578" s="104"/>
    </row>
    <row r="58579" spans="21:42" ht="15" customHeight="1" x14ac:dyDescent="0.25">
      <c r="U58579" s="104"/>
      <c r="AB58579" s="104"/>
      <c r="AC58579" s="104"/>
      <c r="AF58579" s="104"/>
      <c r="AG58579" s="104"/>
      <c r="AK58579" s="104"/>
      <c r="AL58579" s="104"/>
      <c r="AO58579" s="104"/>
      <c r="AP58579" s="104"/>
    </row>
    <row r="58580" spans="21:42" ht="15" customHeight="1" x14ac:dyDescent="0.25">
      <c r="U58580" s="104"/>
      <c r="AB58580" s="104"/>
      <c r="AC58580" s="104"/>
      <c r="AF58580" s="104"/>
      <c r="AG58580" s="104"/>
      <c r="AK58580" s="104"/>
      <c r="AL58580" s="104"/>
      <c r="AO58580" s="104"/>
      <c r="AP58580" s="104"/>
    </row>
    <row r="58581" spans="21:42" ht="15" customHeight="1" x14ac:dyDescent="0.25">
      <c r="U58581" s="104"/>
      <c r="AB58581" s="104"/>
      <c r="AC58581" s="104"/>
      <c r="AF58581" s="104"/>
      <c r="AG58581" s="104"/>
      <c r="AK58581" s="104"/>
      <c r="AL58581" s="104"/>
      <c r="AO58581" s="104"/>
      <c r="AP58581" s="104"/>
    </row>
    <row r="58582" spans="21:42" ht="15" customHeight="1" x14ac:dyDescent="0.25">
      <c r="U58582" s="104"/>
      <c r="AB58582" s="104"/>
      <c r="AC58582" s="104"/>
      <c r="AF58582" s="104"/>
      <c r="AG58582" s="104"/>
      <c r="AK58582" s="104"/>
      <c r="AL58582" s="104"/>
      <c r="AO58582" s="104"/>
      <c r="AP58582" s="104"/>
    </row>
    <row r="58583" spans="21:42" ht="15" customHeight="1" x14ac:dyDescent="0.25">
      <c r="U58583" s="104"/>
      <c r="AB58583" s="104"/>
      <c r="AC58583" s="104"/>
      <c r="AF58583" s="104"/>
      <c r="AG58583" s="104"/>
      <c r="AK58583" s="104"/>
      <c r="AL58583" s="104"/>
      <c r="AO58583" s="104"/>
      <c r="AP58583" s="104"/>
    </row>
    <row r="58584" spans="21:42" ht="15" customHeight="1" x14ac:dyDescent="0.25">
      <c r="U58584" s="104"/>
      <c r="AB58584" s="104"/>
      <c r="AC58584" s="104"/>
      <c r="AF58584" s="104"/>
      <c r="AG58584" s="104"/>
      <c r="AK58584" s="104"/>
      <c r="AL58584" s="104"/>
      <c r="AO58584" s="104"/>
      <c r="AP58584" s="104"/>
    </row>
    <row r="58585" spans="21:42" ht="15" customHeight="1" x14ac:dyDescent="0.25">
      <c r="U58585" s="104"/>
      <c r="AB58585" s="104"/>
      <c r="AC58585" s="104"/>
      <c r="AF58585" s="104"/>
      <c r="AG58585" s="104"/>
      <c r="AK58585" s="104"/>
      <c r="AL58585" s="104"/>
      <c r="AO58585" s="104"/>
      <c r="AP58585" s="104"/>
    </row>
    <row r="58586" spans="21:42" ht="15" customHeight="1" x14ac:dyDescent="0.25">
      <c r="U58586" s="104"/>
      <c r="AB58586" s="104"/>
      <c r="AC58586" s="104"/>
      <c r="AF58586" s="104"/>
      <c r="AG58586" s="104"/>
      <c r="AK58586" s="104"/>
      <c r="AL58586" s="104"/>
      <c r="AO58586" s="104"/>
      <c r="AP58586" s="104"/>
    </row>
    <row r="58587" spans="21:42" ht="15" customHeight="1" x14ac:dyDescent="0.25">
      <c r="U58587" s="104"/>
      <c r="AB58587" s="104"/>
      <c r="AC58587" s="104"/>
      <c r="AF58587" s="104"/>
      <c r="AG58587" s="104"/>
      <c r="AK58587" s="104"/>
      <c r="AL58587" s="104"/>
      <c r="AO58587" s="104"/>
      <c r="AP58587" s="104"/>
    </row>
    <row r="58588" spans="21:42" ht="15" customHeight="1" x14ac:dyDescent="0.25">
      <c r="U58588" s="104"/>
      <c r="AB58588" s="104"/>
      <c r="AC58588" s="104"/>
      <c r="AF58588" s="104"/>
      <c r="AG58588" s="104"/>
      <c r="AK58588" s="104"/>
      <c r="AL58588" s="104"/>
      <c r="AO58588" s="104"/>
      <c r="AP58588" s="104"/>
    </row>
    <row r="58589" spans="21:42" ht="15" customHeight="1" x14ac:dyDescent="0.25">
      <c r="U58589" s="104"/>
      <c r="AB58589" s="104"/>
      <c r="AC58589" s="104"/>
      <c r="AF58589" s="104"/>
      <c r="AG58589" s="104"/>
      <c r="AK58589" s="104"/>
      <c r="AL58589" s="104"/>
      <c r="AO58589" s="104"/>
      <c r="AP58589" s="104"/>
    </row>
    <row r="58590" spans="21:42" ht="15" customHeight="1" x14ac:dyDescent="0.25">
      <c r="U58590" s="104"/>
      <c r="AB58590" s="104"/>
      <c r="AC58590" s="104"/>
      <c r="AF58590" s="104"/>
      <c r="AG58590" s="104"/>
      <c r="AK58590" s="104"/>
      <c r="AL58590" s="104"/>
      <c r="AO58590" s="104"/>
      <c r="AP58590" s="104"/>
    </row>
    <row r="58591" spans="21:42" ht="15" customHeight="1" x14ac:dyDescent="0.25">
      <c r="U58591" s="104"/>
      <c r="AB58591" s="104"/>
      <c r="AC58591" s="104"/>
      <c r="AF58591" s="104"/>
      <c r="AG58591" s="104"/>
      <c r="AK58591" s="104"/>
      <c r="AL58591" s="104"/>
      <c r="AO58591" s="104"/>
      <c r="AP58591" s="104"/>
    </row>
    <row r="58592" spans="21:42" ht="15" customHeight="1" x14ac:dyDescent="0.25">
      <c r="U58592" s="104"/>
      <c r="AB58592" s="104"/>
      <c r="AC58592" s="104"/>
      <c r="AF58592" s="104"/>
      <c r="AG58592" s="104"/>
      <c r="AK58592" s="104"/>
      <c r="AL58592" s="104"/>
      <c r="AO58592" s="104"/>
      <c r="AP58592" s="104"/>
    </row>
    <row r="58593" spans="21:42" ht="15" customHeight="1" x14ac:dyDescent="0.25">
      <c r="U58593" s="104"/>
      <c r="AB58593" s="104"/>
      <c r="AC58593" s="104"/>
      <c r="AF58593" s="104"/>
      <c r="AG58593" s="104"/>
      <c r="AK58593" s="104"/>
      <c r="AL58593" s="104"/>
      <c r="AO58593" s="104"/>
      <c r="AP58593" s="104"/>
    </row>
    <row r="58594" spans="21:42" ht="15" customHeight="1" x14ac:dyDescent="0.25">
      <c r="U58594" s="104"/>
      <c r="AB58594" s="104"/>
      <c r="AC58594" s="104"/>
      <c r="AF58594" s="104"/>
      <c r="AG58594" s="104"/>
      <c r="AK58594" s="104"/>
      <c r="AL58594" s="104"/>
      <c r="AO58594" s="104"/>
      <c r="AP58594" s="104"/>
    </row>
    <row r="58595" spans="21:42" ht="15" customHeight="1" x14ac:dyDescent="0.25">
      <c r="U58595" s="104"/>
      <c r="AB58595" s="104"/>
      <c r="AC58595" s="104"/>
      <c r="AF58595" s="104"/>
      <c r="AG58595" s="104"/>
      <c r="AK58595" s="104"/>
      <c r="AL58595" s="104"/>
      <c r="AO58595" s="104"/>
      <c r="AP58595" s="104"/>
    </row>
    <row r="58596" spans="21:42" ht="15" customHeight="1" x14ac:dyDescent="0.25">
      <c r="U58596" s="104"/>
      <c r="AB58596" s="104"/>
      <c r="AC58596" s="104"/>
      <c r="AF58596" s="104"/>
      <c r="AG58596" s="104"/>
      <c r="AK58596" s="104"/>
      <c r="AL58596" s="104"/>
      <c r="AO58596" s="104"/>
      <c r="AP58596" s="104"/>
    </row>
    <row r="58597" spans="21:42" ht="15" customHeight="1" x14ac:dyDescent="0.25">
      <c r="U58597" s="104"/>
      <c r="AB58597" s="104"/>
      <c r="AC58597" s="104"/>
      <c r="AF58597" s="104"/>
      <c r="AG58597" s="104"/>
      <c r="AK58597" s="104"/>
      <c r="AL58597" s="104"/>
      <c r="AO58597" s="104"/>
      <c r="AP58597" s="104"/>
    </row>
    <row r="58598" spans="21:42" ht="15" customHeight="1" x14ac:dyDescent="0.25">
      <c r="U58598" s="104"/>
      <c r="AB58598" s="104"/>
      <c r="AC58598" s="104"/>
      <c r="AF58598" s="104"/>
      <c r="AG58598" s="104"/>
      <c r="AK58598" s="104"/>
      <c r="AL58598" s="104"/>
      <c r="AO58598" s="104"/>
      <c r="AP58598" s="104"/>
    </row>
    <row r="58599" spans="21:42" ht="15" customHeight="1" x14ac:dyDescent="0.25">
      <c r="U58599" s="104"/>
      <c r="AB58599" s="104"/>
      <c r="AC58599" s="104"/>
      <c r="AF58599" s="104"/>
      <c r="AG58599" s="104"/>
      <c r="AK58599" s="104"/>
      <c r="AL58599" s="104"/>
      <c r="AO58599" s="104"/>
      <c r="AP58599" s="104"/>
    </row>
    <row r="58600" spans="21:42" ht="15" customHeight="1" x14ac:dyDescent="0.25">
      <c r="U58600" s="104"/>
      <c r="AB58600" s="104"/>
      <c r="AC58600" s="104"/>
      <c r="AF58600" s="104"/>
      <c r="AG58600" s="104"/>
      <c r="AK58600" s="104"/>
      <c r="AL58600" s="104"/>
      <c r="AO58600" s="104"/>
      <c r="AP58600" s="104"/>
    </row>
    <row r="58601" spans="21:42" ht="15" customHeight="1" x14ac:dyDescent="0.25">
      <c r="U58601" s="104"/>
      <c r="AB58601" s="104"/>
      <c r="AC58601" s="104"/>
      <c r="AF58601" s="104"/>
      <c r="AG58601" s="104"/>
      <c r="AK58601" s="104"/>
      <c r="AL58601" s="104"/>
      <c r="AO58601" s="104"/>
      <c r="AP58601" s="104"/>
    </row>
    <row r="58602" spans="21:42" ht="15" customHeight="1" x14ac:dyDescent="0.25">
      <c r="U58602" s="104"/>
      <c r="AB58602" s="104"/>
      <c r="AC58602" s="104"/>
      <c r="AF58602" s="104"/>
      <c r="AG58602" s="104"/>
      <c r="AK58602" s="104"/>
      <c r="AL58602" s="104"/>
      <c r="AO58602" s="104"/>
      <c r="AP58602" s="104"/>
    </row>
    <row r="58603" spans="21:42" ht="15" customHeight="1" x14ac:dyDescent="0.25">
      <c r="U58603" s="104"/>
      <c r="AB58603" s="104"/>
      <c r="AC58603" s="104"/>
      <c r="AF58603" s="104"/>
      <c r="AG58603" s="104"/>
      <c r="AK58603" s="104"/>
      <c r="AL58603" s="104"/>
      <c r="AO58603" s="104"/>
      <c r="AP58603" s="104"/>
    </row>
    <row r="58604" spans="21:42" ht="15" customHeight="1" x14ac:dyDescent="0.25">
      <c r="U58604" s="104"/>
      <c r="AB58604" s="104"/>
      <c r="AC58604" s="104"/>
      <c r="AF58604" s="104"/>
      <c r="AG58604" s="104"/>
      <c r="AK58604" s="104"/>
      <c r="AL58604" s="104"/>
      <c r="AO58604" s="104"/>
      <c r="AP58604" s="104"/>
    </row>
    <row r="58605" spans="21:42" ht="15" customHeight="1" x14ac:dyDescent="0.25">
      <c r="U58605" s="104"/>
      <c r="AB58605" s="104"/>
      <c r="AC58605" s="104"/>
      <c r="AF58605" s="104"/>
      <c r="AG58605" s="104"/>
      <c r="AK58605" s="104"/>
      <c r="AL58605" s="104"/>
      <c r="AO58605" s="104"/>
      <c r="AP58605" s="104"/>
    </row>
    <row r="58606" spans="21:42" ht="15" customHeight="1" x14ac:dyDescent="0.25">
      <c r="U58606" s="104"/>
      <c r="AB58606" s="104"/>
      <c r="AC58606" s="104"/>
      <c r="AF58606" s="104"/>
      <c r="AG58606" s="104"/>
      <c r="AK58606" s="104"/>
      <c r="AL58606" s="104"/>
      <c r="AO58606" s="104"/>
      <c r="AP58606" s="104"/>
    </row>
    <row r="58607" spans="21:42" ht="15" customHeight="1" x14ac:dyDescent="0.25">
      <c r="U58607" s="104"/>
      <c r="AB58607" s="104"/>
      <c r="AC58607" s="104"/>
      <c r="AF58607" s="104"/>
      <c r="AG58607" s="104"/>
      <c r="AK58607" s="104"/>
      <c r="AL58607" s="104"/>
      <c r="AO58607" s="104"/>
      <c r="AP58607" s="104"/>
    </row>
    <row r="58608" spans="21:42" ht="15" customHeight="1" x14ac:dyDescent="0.25">
      <c r="U58608" s="104"/>
      <c r="AB58608" s="104"/>
      <c r="AC58608" s="104"/>
      <c r="AF58608" s="104"/>
      <c r="AG58608" s="104"/>
      <c r="AK58608" s="104"/>
      <c r="AL58608" s="104"/>
      <c r="AO58608" s="104"/>
      <c r="AP58608" s="104"/>
    </row>
    <row r="58609" spans="21:42" ht="15" customHeight="1" x14ac:dyDescent="0.25">
      <c r="U58609" s="104"/>
      <c r="AB58609" s="104"/>
      <c r="AC58609" s="104"/>
      <c r="AF58609" s="104"/>
      <c r="AG58609" s="104"/>
      <c r="AK58609" s="104"/>
      <c r="AL58609" s="104"/>
      <c r="AO58609" s="104"/>
      <c r="AP58609" s="104"/>
    </row>
    <row r="58610" spans="21:42" ht="15" customHeight="1" x14ac:dyDescent="0.25">
      <c r="U58610" s="104"/>
      <c r="AB58610" s="104"/>
      <c r="AC58610" s="104"/>
      <c r="AF58610" s="104"/>
      <c r="AG58610" s="104"/>
      <c r="AK58610" s="104"/>
      <c r="AL58610" s="104"/>
      <c r="AO58610" s="104"/>
      <c r="AP58610" s="104"/>
    </row>
    <row r="58611" spans="21:42" ht="15" customHeight="1" x14ac:dyDescent="0.25">
      <c r="U58611" s="104"/>
      <c r="AB58611" s="104"/>
      <c r="AC58611" s="104"/>
      <c r="AF58611" s="104"/>
      <c r="AG58611" s="104"/>
      <c r="AK58611" s="104"/>
      <c r="AL58611" s="104"/>
      <c r="AO58611" s="104"/>
      <c r="AP58611" s="104"/>
    </row>
    <row r="58612" spans="21:42" ht="15" customHeight="1" x14ac:dyDescent="0.25">
      <c r="U58612" s="104"/>
      <c r="AB58612" s="104"/>
      <c r="AC58612" s="104"/>
      <c r="AF58612" s="104"/>
      <c r="AG58612" s="104"/>
      <c r="AK58612" s="104"/>
      <c r="AL58612" s="104"/>
      <c r="AO58612" s="104"/>
      <c r="AP58612" s="104"/>
    </row>
    <row r="58613" spans="21:42" ht="15" customHeight="1" x14ac:dyDescent="0.25">
      <c r="U58613" s="104"/>
      <c r="AB58613" s="104"/>
      <c r="AC58613" s="104"/>
      <c r="AF58613" s="104"/>
      <c r="AG58613" s="104"/>
      <c r="AK58613" s="104"/>
      <c r="AL58613" s="104"/>
      <c r="AO58613" s="104"/>
      <c r="AP58613" s="104"/>
    </row>
    <row r="58614" spans="21:42" ht="15" customHeight="1" x14ac:dyDescent="0.25">
      <c r="U58614" s="104"/>
      <c r="AB58614" s="104"/>
      <c r="AC58614" s="104"/>
      <c r="AF58614" s="104"/>
      <c r="AG58614" s="104"/>
      <c r="AK58614" s="104"/>
      <c r="AL58614" s="104"/>
      <c r="AO58614" s="104"/>
      <c r="AP58614" s="104"/>
    </row>
    <row r="58615" spans="21:42" ht="15" customHeight="1" x14ac:dyDescent="0.25">
      <c r="U58615" s="104"/>
      <c r="AB58615" s="104"/>
      <c r="AC58615" s="104"/>
      <c r="AF58615" s="104"/>
      <c r="AG58615" s="104"/>
      <c r="AK58615" s="104"/>
      <c r="AL58615" s="104"/>
      <c r="AO58615" s="104"/>
      <c r="AP58615" s="104"/>
    </row>
    <row r="58616" spans="21:42" ht="15" customHeight="1" x14ac:dyDescent="0.25">
      <c r="U58616" s="104"/>
      <c r="AB58616" s="104"/>
      <c r="AC58616" s="104"/>
      <c r="AF58616" s="104"/>
      <c r="AG58616" s="104"/>
      <c r="AK58616" s="104"/>
      <c r="AL58616" s="104"/>
      <c r="AO58616" s="104"/>
      <c r="AP58616" s="104"/>
    </row>
    <row r="58617" spans="21:42" ht="15" customHeight="1" x14ac:dyDescent="0.25">
      <c r="U58617" s="104"/>
      <c r="AB58617" s="104"/>
      <c r="AC58617" s="104"/>
      <c r="AF58617" s="104"/>
      <c r="AG58617" s="104"/>
      <c r="AK58617" s="104"/>
      <c r="AL58617" s="104"/>
      <c r="AO58617" s="104"/>
      <c r="AP58617" s="104"/>
    </row>
    <row r="58618" spans="21:42" ht="15" customHeight="1" x14ac:dyDescent="0.25">
      <c r="U58618" s="104"/>
      <c r="AB58618" s="104"/>
      <c r="AC58618" s="104"/>
      <c r="AF58618" s="104"/>
      <c r="AG58618" s="104"/>
      <c r="AK58618" s="104"/>
      <c r="AL58618" s="104"/>
      <c r="AO58618" s="104"/>
      <c r="AP58618" s="104"/>
    </row>
    <row r="58619" spans="21:42" ht="15" customHeight="1" x14ac:dyDescent="0.25">
      <c r="U58619" s="104"/>
      <c r="AB58619" s="104"/>
      <c r="AC58619" s="104"/>
      <c r="AF58619" s="104"/>
      <c r="AG58619" s="104"/>
      <c r="AK58619" s="104"/>
      <c r="AL58619" s="104"/>
      <c r="AO58619" s="104"/>
      <c r="AP58619" s="104"/>
    </row>
    <row r="58620" spans="21:42" ht="15" customHeight="1" x14ac:dyDescent="0.25">
      <c r="U58620" s="104"/>
      <c r="AB58620" s="104"/>
      <c r="AC58620" s="104"/>
      <c r="AF58620" s="104"/>
      <c r="AG58620" s="104"/>
      <c r="AK58620" s="104"/>
      <c r="AL58620" s="104"/>
      <c r="AO58620" s="104"/>
      <c r="AP58620" s="104"/>
    </row>
    <row r="58621" spans="21:42" ht="15" customHeight="1" x14ac:dyDescent="0.25">
      <c r="U58621" s="104"/>
      <c r="AB58621" s="104"/>
      <c r="AC58621" s="104"/>
      <c r="AF58621" s="104"/>
      <c r="AG58621" s="104"/>
      <c r="AK58621" s="104"/>
      <c r="AL58621" s="104"/>
      <c r="AO58621" s="104"/>
      <c r="AP58621" s="104"/>
    </row>
    <row r="58622" spans="21:42" ht="15" customHeight="1" x14ac:dyDescent="0.25">
      <c r="U58622" s="104"/>
      <c r="AB58622" s="104"/>
      <c r="AC58622" s="104"/>
      <c r="AF58622" s="104"/>
      <c r="AG58622" s="104"/>
      <c r="AK58622" s="104"/>
      <c r="AL58622" s="104"/>
      <c r="AO58622" s="104"/>
      <c r="AP58622" s="104"/>
    </row>
    <row r="58623" spans="21:42" ht="15" customHeight="1" x14ac:dyDescent="0.25">
      <c r="U58623" s="104"/>
      <c r="AB58623" s="104"/>
      <c r="AC58623" s="104"/>
      <c r="AF58623" s="104"/>
      <c r="AG58623" s="104"/>
      <c r="AK58623" s="104"/>
      <c r="AL58623" s="104"/>
      <c r="AO58623" s="104"/>
      <c r="AP58623" s="104"/>
    </row>
    <row r="58624" spans="21:42" ht="15" customHeight="1" x14ac:dyDescent="0.25">
      <c r="U58624" s="104"/>
      <c r="AB58624" s="104"/>
      <c r="AC58624" s="104"/>
      <c r="AF58624" s="104"/>
      <c r="AG58624" s="104"/>
      <c r="AK58624" s="104"/>
      <c r="AL58624" s="104"/>
      <c r="AO58624" s="104"/>
      <c r="AP58624" s="104"/>
    </row>
    <row r="58625" spans="21:42" ht="15" customHeight="1" x14ac:dyDescent="0.25">
      <c r="U58625" s="104"/>
      <c r="AB58625" s="104"/>
      <c r="AC58625" s="104"/>
      <c r="AF58625" s="104"/>
      <c r="AG58625" s="104"/>
      <c r="AK58625" s="104"/>
      <c r="AL58625" s="104"/>
      <c r="AO58625" s="104"/>
      <c r="AP58625" s="104"/>
    </row>
    <row r="58626" spans="21:42" ht="15" customHeight="1" x14ac:dyDescent="0.25">
      <c r="U58626" s="104"/>
      <c r="AB58626" s="104"/>
      <c r="AC58626" s="104"/>
      <c r="AF58626" s="104"/>
      <c r="AG58626" s="104"/>
      <c r="AK58626" s="104"/>
      <c r="AL58626" s="104"/>
      <c r="AO58626" s="104"/>
      <c r="AP58626" s="104"/>
    </row>
    <row r="58627" spans="21:42" ht="15" customHeight="1" x14ac:dyDescent="0.25">
      <c r="U58627" s="104"/>
      <c r="AB58627" s="104"/>
      <c r="AC58627" s="104"/>
      <c r="AF58627" s="104"/>
      <c r="AG58627" s="104"/>
      <c r="AK58627" s="104"/>
      <c r="AL58627" s="104"/>
      <c r="AO58627" s="104"/>
      <c r="AP58627" s="104"/>
    </row>
    <row r="58628" spans="21:42" ht="15" customHeight="1" x14ac:dyDescent="0.25">
      <c r="U58628" s="104"/>
      <c r="AB58628" s="104"/>
      <c r="AC58628" s="104"/>
      <c r="AF58628" s="104"/>
      <c r="AG58628" s="104"/>
      <c r="AK58628" s="104"/>
      <c r="AL58628" s="104"/>
      <c r="AO58628" s="104"/>
      <c r="AP58628" s="104"/>
    </row>
    <row r="58629" spans="21:42" ht="15" customHeight="1" x14ac:dyDescent="0.25">
      <c r="U58629" s="104"/>
      <c r="AB58629" s="104"/>
      <c r="AC58629" s="104"/>
      <c r="AF58629" s="104"/>
      <c r="AG58629" s="104"/>
      <c r="AK58629" s="104"/>
      <c r="AL58629" s="104"/>
      <c r="AO58629" s="104"/>
      <c r="AP58629" s="104"/>
    </row>
    <row r="58630" spans="21:42" ht="15" customHeight="1" x14ac:dyDescent="0.25">
      <c r="U58630" s="104"/>
      <c r="AB58630" s="104"/>
      <c r="AC58630" s="104"/>
      <c r="AF58630" s="104"/>
      <c r="AG58630" s="104"/>
      <c r="AK58630" s="104"/>
      <c r="AL58630" s="104"/>
      <c r="AO58630" s="104"/>
      <c r="AP58630" s="104"/>
    </row>
    <row r="58631" spans="21:42" ht="15" customHeight="1" x14ac:dyDescent="0.25">
      <c r="U58631" s="104"/>
      <c r="AB58631" s="104"/>
      <c r="AC58631" s="104"/>
      <c r="AF58631" s="104"/>
      <c r="AG58631" s="104"/>
      <c r="AK58631" s="104"/>
      <c r="AL58631" s="104"/>
      <c r="AO58631" s="104"/>
      <c r="AP58631" s="104"/>
    </row>
    <row r="58632" spans="21:42" ht="15" customHeight="1" x14ac:dyDescent="0.25">
      <c r="U58632" s="104"/>
      <c r="AB58632" s="104"/>
      <c r="AC58632" s="104"/>
      <c r="AF58632" s="104"/>
      <c r="AG58632" s="104"/>
      <c r="AK58632" s="104"/>
      <c r="AL58632" s="104"/>
      <c r="AO58632" s="104"/>
      <c r="AP58632" s="104"/>
    </row>
    <row r="58633" spans="21:42" ht="15" customHeight="1" x14ac:dyDescent="0.25">
      <c r="U58633" s="104"/>
      <c r="AB58633" s="104"/>
      <c r="AC58633" s="104"/>
      <c r="AF58633" s="104"/>
      <c r="AG58633" s="104"/>
      <c r="AK58633" s="104"/>
      <c r="AL58633" s="104"/>
      <c r="AO58633" s="104"/>
      <c r="AP58633" s="104"/>
    </row>
    <row r="58634" spans="21:42" ht="15" customHeight="1" x14ac:dyDescent="0.25">
      <c r="U58634" s="104"/>
      <c r="AB58634" s="104"/>
      <c r="AC58634" s="104"/>
      <c r="AF58634" s="104"/>
      <c r="AG58634" s="104"/>
      <c r="AK58634" s="104"/>
      <c r="AL58634" s="104"/>
      <c r="AO58634" s="104"/>
      <c r="AP58634" s="104"/>
    </row>
    <row r="58635" spans="21:42" ht="15" customHeight="1" x14ac:dyDescent="0.25">
      <c r="U58635" s="104"/>
      <c r="AB58635" s="104"/>
      <c r="AC58635" s="104"/>
      <c r="AF58635" s="104"/>
      <c r="AG58635" s="104"/>
      <c r="AK58635" s="104"/>
      <c r="AL58635" s="104"/>
      <c r="AO58635" s="104"/>
      <c r="AP58635" s="104"/>
    </row>
    <row r="58636" spans="21:42" ht="15" customHeight="1" x14ac:dyDescent="0.25">
      <c r="U58636" s="104"/>
      <c r="AB58636" s="104"/>
      <c r="AC58636" s="104"/>
      <c r="AF58636" s="104"/>
      <c r="AG58636" s="104"/>
      <c r="AK58636" s="104"/>
      <c r="AL58636" s="104"/>
      <c r="AO58636" s="104"/>
      <c r="AP58636" s="104"/>
    </row>
    <row r="58637" spans="21:42" ht="15" customHeight="1" x14ac:dyDescent="0.25">
      <c r="U58637" s="104"/>
      <c r="AB58637" s="104"/>
      <c r="AC58637" s="104"/>
      <c r="AF58637" s="104"/>
      <c r="AG58637" s="104"/>
      <c r="AK58637" s="104"/>
      <c r="AL58637" s="104"/>
      <c r="AO58637" s="104"/>
      <c r="AP58637" s="104"/>
    </row>
    <row r="58638" spans="21:42" ht="15" customHeight="1" x14ac:dyDescent="0.25">
      <c r="U58638" s="104"/>
      <c r="AB58638" s="104"/>
      <c r="AC58638" s="104"/>
      <c r="AF58638" s="104"/>
      <c r="AG58638" s="104"/>
      <c r="AK58638" s="104"/>
      <c r="AL58638" s="104"/>
      <c r="AO58638" s="104"/>
      <c r="AP58638" s="104"/>
    </row>
    <row r="58639" spans="21:42" ht="15" customHeight="1" x14ac:dyDescent="0.25">
      <c r="U58639" s="104"/>
      <c r="AB58639" s="104"/>
      <c r="AC58639" s="104"/>
      <c r="AF58639" s="104"/>
      <c r="AG58639" s="104"/>
      <c r="AK58639" s="104"/>
      <c r="AL58639" s="104"/>
      <c r="AO58639" s="104"/>
      <c r="AP58639" s="104"/>
    </row>
    <row r="58640" spans="21:42" ht="15" customHeight="1" x14ac:dyDescent="0.25">
      <c r="U58640" s="104"/>
      <c r="AB58640" s="104"/>
      <c r="AC58640" s="104"/>
      <c r="AF58640" s="104"/>
      <c r="AG58640" s="104"/>
      <c r="AK58640" s="104"/>
      <c r="AL58640" s="104"/>
      <c r="AO58640" s="104"/>
      <c r="AP58640" s="104"/>
    </row>
    <row r="58641" spans="21:42" ht="15" customHeight="1" x14ac:dyDescent="0.25">
      <c r="U58641" s="104"/>
      <c r="AB58641" s="104"/>
      <c r="AC58641" s="104"/>
      <c r="AF58641" s="104"/>
      <c r="AG58641" s="104"/>
      <c r="AK58641" s="104"/>
      <c r="AL58641" s="104"/>
      <c r="AO58641" s="104"/>
      <c r="AP58641" s="104"/>
    </row>
    <row r="58642" spans="21:42" ht="15" customHeight="1" x14ac:dyDescent="0.25">
      <c r="U58642" s="104"/>
      <c r="AB58642" s="104"/>
      <c r="AC58642" s="104"/>
      <c r="AF58642" s="104"/>
      <c r="AG58642" s="104"/>
      <c r="AK58642" s="104"/>
      <c r="AL58642" s="104"/>
      <c r="AO58642" s="104"/>
      <c r="AP58642" s="104"/>
    </row>
    <row r="58643" spans="21:42" ht="15" customHeight="1" x14ac:dyDescent="0.25">
      <c r="U58643" s="104"/>
      <c r="AB58643" s="104"/>
      <c r="AC58643" s="104"/>
      <c r="AF58643" s="104"/>
      <c r="AG58643" s="104"/>
      <c r="AK58643" s="104"/>
      <c r="AL58643" s="104"/>
      <c r="AO58643" s="104"/>
      <c r="AP58643" s="104"/>
    </row>
    <row r="58644" spans="21:42" ht="15" customHeight="1" x14ac:dyDescent="0.25">
      <c r="U58644" s="104"/>
      <c r="AB58644" s="104"/>
      <c r="AC58644" s="104"/>
      <c r="AF58644" s="104"/>
      <c r="AG58644" s="104"/>
      <c r="AK58644" s="104"/>
      <c r="AL58644" s="104"/>
      <c r="AO58644" s="104"/>
      <c r="AP58644" s="104"/>
    </row>
    <row r="58645" spans="21:42" ht="15" customHeight="1" x14ac:dyDescent="0.25">
      <c r="U58645" s="104"/>
      <c r="AB58645" s="104"/>
      <c r="AC58645" s="104"/>
      <c r="AF58645" s="104"/>
      <c r="AG58645" s="104"/>
      <c r="AK58645" s="104"/>
      <c r="AL58645" s="104"/>
      <c r="AO58645" s="104"/>
      <c r="AP58645" s="104"/>
    </row>
    <row r="58646" spans="21:42" ht="15" customHeight="1" x14ac:dyDescent="0.25">
      <c r="U58646" s="104"/>
      <c r="AB58646" s="104"/>
      <c r="AC58646" s="104"/>
      <c r="AF58646" s="104"/>
      <c r="AG58646" s="104"/>
      <c r="AK58646" s="104"/>
      <c r="AL58646" s="104"/>
      <c r="AO58646" s="104"/>
      <c r="AP58646" s="104"/>
    </row>
    <row r="58647" spans="21:42" ht="15" customHeight="1" x14ac:dyDescent="0.25">
      <c r="U58647" s="104"/>
      <c r="AB58647" s="104"/>
      <c r="AC58647" s="104"/>
      <c r="AF58647" s="104"/>
      <c r="AG58647" s="104"/>
      <c r="AK58647" s="104"/>
      <c r="AL58647" s="104"/>
      <c r="AO58647" s="104"/>
      <c r="AP58647" s="104"/>
    </row>
    <row r="58648" spans="21:42" ht="15" customHeight="1" x14ac:dyDescent="0.25">
      <c r="U58648" s="104"/>
      <c r="AB58648" s="104"/>
      <c r="AC58648" s="104"/>
      <c r="AF58648" s="104"/>
      <c r="AG58648" s="104"/>
      <c r="AK58648" s="104"/>
      <c r="AL58648" s="104"/>
      <c r="AO58648" s="104"/>
      <c r="AP58648" s="104"/>
    </row>
    <row r="58649" spans="21:42" ht="15" customHeight="1" x14ac:dyDescent="0.25">
      <c r="U58649" s="104"/>
      <c r="AB58649" s="104"/>
      <c r="AC58649" s="104"/>
      <c r="AF58649" s="104"/>
      <c r="AG58649" s="104"/>
      <c r="AK58649" s="104"/>
      <c r="AL58649" s="104"/>
      <c r="AO58649" s="104"/>
      <c r="AP58649" s="104"/>
    </row>
    <row r="58650" spans="21:42" ht="15" customHeight="1" x14ac:dyDescent="0.25">
      <c r="U58650" s="104"/>
      <c r="AB58650" s="104"/>
      <c r="AC58650" s="104"/>
      <c r="AF58650" s="104"/>
      <c r="AG58650" s="104"/>
      <c r="AK58650" s="104"/>
      <c r="AL58650" s="104"/>
      <c r="AO58650" s="104"/>
      <c r="AP58650" s="104"/>
    </row>
    <row r="58651" spans="21:42" ht="15" customHeight="1" x14ac:dyDescent="0.25">
      <c r="U58651" s="104"/>
      <c r="AB58651" s="104"/>
      <c r="AC58651" s="104"/>
      <c r="AF58651" s="104"/>
      <c r="AG58651" s="104"/>
      <c r="AK58651" s="104"/>
      <c r="AL58651" s="104"/>
      <c r="AO58651" s="104"/>
      <c r="AP58651" s="104"/>
    </row>
    <row r="58652" spans="21:42" ht="15" customHeight="1" x14ac:dyDescent="0.25">
      <c r="U58652" s="104"/>
      <c r="AB58652" s="104"/>
      <c r="AC58652" s="104"/>
      <c r="AF58652" s="104"/>
      <c r="AG58652" s="104"/>
      <c r="AK58652" s="104"/>
      <c r="AL58652" s="104"/>
      <c r="AO58652" s="104"/>
      <c r="AP58652" s="104"/>
    </row>
    <row r="58653" spans="21:42" ht="15" customHeight="1" x14ac:dyDescent="0.25">
      <c r="U58653" s="104"/>
      <c r="AB58653" s="104"/>
      <c r="AC58653" s="104"/>
      <c r="AF58653" s="104"/>
      <c r="AG58653" s="104"/>
      <c r="AK58653" s="104"/>
      <c r="AL58653" s="104"/>
      <c r="AO58653" s="104"/>
      <c r="AP58653" s="104"/>
    </row>
    <row r="58654" spans="21:42" ht="15" customHeight="1" x14ac:dyDescent="0.25">
      <c r="U58654" s="104"/>
      <c r="AB58654" s="104"/>
      <c r="AC58654" s="104"/>
      <c r="AF58654" s="104"/>
      <c r="AG58654" s="104"/>
      <c r="AK58654" s="104"/>
      <c r="AL58654" s="104"/>
      <c r="AO58654" s="104"/>
      <c r="AP58654" s="104"/>
    </row>
    <row r="58655" spans="21:42" ht="15" customHeight="1" x14ac:dyDescent="0.25">
      <c r="U58655" s="104"/>
      <c r="AB58655" s="104"/>
      <c r="AC58655" s="104"/>
      <c r="AF58655" s="104"/>
      <c r="AG58655" s="104"/>
      <c r="AK58655" s="104"/>
      <c r="AL58655" s="104"/>
      <c r="AO58655" s="104"/>
      <c r="AP58655" s="104"/>
    </row>
    <row r="58656" spans="21:42" ht="15" customHeight="1" x14ac:dyDescent="0.25">
      <c r="U58656" s="104"/>
      <c r="AB58656" s="104"/>
      <c r="AC58656" s="104"/>
      <c r="AF58656" s="104"/>
      <c r="AG58656" s="104"/>
      <c r="AK58656" s="104"/>
      <c r="AL58656" s="104"/>
      <c r="AO58656" s="104"/>
      <c r="AP58656" s="104"/>
    </row>
    <row r="58657" spans="21:42" ht="15" customHeight="1" x14ac:dyDescent="0.25">
      <c r="U58657" s="104"/>
      <c r="AB58657" s="104"/>
      <c r="AC58657" s="104"/>
      <c r="AF58657" s="104"/>
      <c r="AG58657" s="104"/>
      <c r="AK58657" s="104"/>
      <c r="AL58657" s="104"/>
      <c r="AO58657" s="104"/>
      <c r="AP58657" s="104"/>
    </row>
    <row r="58658" spans="21:42" ht="15" customHeight="1" x14ac:dyDescent="0.25">
      <c r="U58658" s="104"/>
      <c r="AB58658" s="104"/>
      <c r="AC58658" s="104"/>
      <c r="AF58658" s="104"/>
      <c r="AG58658" s="104"/>
      <c r="AK58658" s="104"/>
      <c r="AL58658" s="104"/>
      <c r="AO58658" s="104"/>
      <c r="AP58658" s="104"/>
    </row>
    <row r="58659" spans="21:42" ht="15" customHeight="1" x14ac:dyDescent="0.25">
      <c r="U58659" s="104"/>
      <c r="AB58659" s="104"/>
      <c r="AC58659" s="104"/>
      <c r="AF58659" s="104"/>
      <c r="AG58659" s="104"/>
      <c r="AK58659" s="104"/>
      <c r="AL58659" s="104"/>
      <c r="AO58659" s="104"/>
      <c r="AP58659" s="104"/>
    </row>
    <row r="58660" spans="21:42" ht="15" customHeight="1" x14ac:dyDescent="0.25">
      <c r="U58660" s="104"/>
      <c r="AB58660" s="104"/>
      <c r="AC58660" s="104"/>
      <c r="AF58660" s="104"/>
      <c r="AG58660" s="104"/>
      <c r="AK58660" s="104"/>
      <c r="AL58660" s="104"/>
      <c r="AO58660" s="104"/>
      <c r="AP58660" s="104"/>
    </row>
    <row r="58661" spans="21:42" ht="15" customHeight="1" x14ac:dyDescent="0.25">
      <c r="U58661" s="104"/>
      <c r="AB58661" s="104"/>
      <c r="AC58661" s="104"/>
      <c r="AF58661" s="104"/>
      <c r="AG58661" s="104"/>
      <c r="AK58661" s="104"/>
      <c r="AL58661" s="104"/>
      <c r="AO58661" s="104"/>
      <c r="AP58661" s="104"/>
    </row>
    <row r="58662" spans="21:42" ht="15" customHeight="1" x14ac:dyDescent="0.25">
      <c r="U58662" s="104"/>
      <c r="AB58662" s="104"/>
      <c r="AC58662" s="104"/>
      <c r="AF58662" s="104"/>
      <c r="AG58662" s="104"/>
      <c r="AK58662" s="104"/>
      <c r="AL58662" s="104"/>
      <c r="AO58662" s="104"/>
      <c r="AP58662" s="104"/>
    </row>
    <row r="58663" spans="21:42" ht="15" customHeight="1" x14ac:dyDescent="0.25">
      <c r="U58663" s="104"/>
      <c r="AB58663" s="104"/>
      <c r="AC58663" s="104"/>
      <c r="AF58663" s="104"/>
      <c r="AG58663" s="104"/>
      <c r="AK58663" s="104"/>
      <c r="AL58663" s="104"/>
      <c r="AO58663" s="104"/>
      <c r="AP58663" s="104"/>
    </row>
    <row r="58664" spans="21:42" ht="15" customHeight="1" x14ac:dyDescent="0.25">
      <c r="U58664" s="104"/>
      <c r="AB58664" s="104"/>
      <c r="AC58664" s="104"/>
      <c r="AF58664" s="104"/>
      <c r="AG58664" s="104"/>
      <c r="AK58664" s="104"/>
      <c r="AL58664" s="104"/>
      <c r="AO58664" s="104"/>
      <c r="AP58664" s="104"/>
    </row>
    <row r="58665" spans="21:42" ht="15" customHeight="1" x14ac:dyDescent="0.25">
      <c r="U58665" s="104"/>
      <c r="AB58665" s="104"/>
      <c r="AC58665" s="104"/>
      <c r="AF58665" s="104"/>
      <c r="AG58665" s="104"/>
      <c r="AK58665" s="104"/>
      <c r="AL58665" s="104"/>
      <c r="AO58665" s="104"/>
      <c r="AP58665" s="104"/>
    </row>
    <row r="58666" spans="21:42" ht="15" customHeight="1" x14ac:dyDescent="0.25">
      <c r="U58666" s="104"/>
      <c r="AB58666" s="104"/>
      <c r="AC58666" s="104"/>
      <c r="AF58666" s="104"/>
      <c r="AG58666" s="104"/>
      <c r="AK58666" s="104"/>
      <c r="AL58666" s="104"/>
      <c r="AO58666" s="104"/>
      <c r="AP58666" s="104"/>
    </row>
    <row r="58667" spans="21:42" ht="15" customHeight="1" x14ac:dyDescent="0.25">
      <c r="U58667" s="104"/>
      <c r="AB58667" s="104"/>
      <c r="AC58667" s="104"/>
      <c r="AF58667" s="104"/>
      <c r="AG58667" s="104"/>
      <c r="AK58667" s="104"/>
      <c r="AL58667" s="104"/>
      <c r="AO58667" s="104"/>
      <c r="AP58667" s="104"/>
    </row>
    <row r="58668" spans="21:42" ht="15" customHeight="1" x14ac:dyDescent="0.25">
      <c r="U58668" s="104"/>
      <c r="AB58668" s="104"/>
      <c r="AC58668" s="104"/>
      <c r="AF58668" s="104"/>
      <c r="AG58668" s="104"/>
      <c r="AK58668" s="104"/>
      <c r="AL58668" s="104"/>
      <c r="AO58668" s="104"/>
      <c r="AP58668" s="104"/>
    </row>
    <row r="58669" spans="21:42" ht="15" customHeight="1" x14ac:dyDescent="0.25">
      <c r="U58669" s="104"/>
      <c r="AB58669" s="104"/>
      <c r="AC58669" s="104"/>
      <c r="AF58669" s="104"/>
      <c r="AG58669" s="104"/>
      <c r="AK58669" s="104"/>
      <c r="AL58669" s="104"/>
      <c r="AO58669" s="104"/>
      <c r="AP58669" s="104"/>
    </row>
    <row r="58670" spans="21:42" ht="15" customHeight="1" x14ac:dyDescent="0.25">
      <c r="U58670" s="104"/>
      <c r="AB58670" s="104"/>
      <c r="AC58670" s="104"/>
      <c r="AF58670" s="104"/>
      <c r="AG58670" s="104"/>
      <c r="AK58670" s="104"/>
      <c r="AL58670" s="104"/>
      <c r="AO58670" s="104"/>
      <c r="AP58670" s="104"/>
    </row>
    <row r="58671" spans="21:42" ht="15" customHeight="1" x14ac:dyDescent="0.25">
      <c r="U58671" s="104"/>
      <c r="AB58671" s="104"/>
      <c r="AC58671" s="104"/>
      <c r="AF58671" s="104"/>
      <c r="AG58671" s="104"/>
      <c r="AK58671" s="104"/>
      <c r="AL58671" s="104"/>
      <c r="AO58671" s="104"/>
      <c r="AP58671" s="104"/>
    </row>
    <row r="58672" spans="21:42" ht="15" customHeight="1" x14ac:dyDescent="0.25">
      <c r="U58672" s="104"/>
      <c r="AB58672" s="104"/>
      <c r="AC58672" s="104"/>
      <c r="AF58672" s="104"/>
      <c r="AG58672" s="104"/>
      <c r="AK58672" s="104"/>
      <c r="AL58672" s="104"/>
      <c r="AO58672" s="104"/>
      <c r="AP58672" s="104"/>
    </row>
    <row r="58673" spans="21:42" ht="15" customHeight="1" x14ac:dyDescent="0.25">
      <c r="U58673" s="104"/>
      <c r="AB58673" s="104"/>
      <c r="AC58673" s="104"/>
      <c r="AF58673" s="104"/>
      <c r="AG58673" s="104"/>
      <c r="AK58673" s="104"/>
      <c r="AL58673" s="104"/>
      <c r="AO58673" s="104"/>
      <c r="AP58673" s="104"/>
    </row>
    <row r="58674" spans="21:42" ht="15" customHeight="1" x14ac:dyDescent="0.25">
      <c r="U58674" s="104"/>
      <c r="AB58674" s="104"/>
      <c r="AC58674" s="104"/>
      <c r="AF58674" s="104"/>
      <c r="AG58674" s="104"/>
      <c r="AK58674" s="104"/>
      <c r="AL58674" s="104"/>
      <c r="AO58674" s="104"/>
      <c r="AP58674" s="104"/>
    </row>
    <row r="58675" spans="21:42" ht="15" customHeight="1" x14ac:dyDescent="0.25">
      <c r="U58675" s="104"/>
      <c r="AB58675" s="104"/>
      <c r="AC58675" s="104"/>
      <c r="AF58675" s="104"/>
      <c r="AG58675" s="104"/>
      <c r="AK58675" s="104"/>
      <c r="AL58675" s="104"/>
      <c r="AO58675" s="104"/>
      <c r="AP58675" s="104"/>
    </row>
    <row r="58676" spans="21:42" ht="15" customHeight="1" x14ac:dyDescent="0.25">
      <c r="U58676" s="104"/>
      <c r="AB58676" s="104"/>
      <c r="AC58676" s="104"/>
      <c r="AF58676" s="104"/>
      <c r="AG58676" s="104"/>
      <c r="AK58676" s="104"/>
      <c r="AL58676" s="104"/>
      <c r="AO58676" s="104"/>
      <c r="AP58676" s="104"/>
    </row>
    <row r="58677" spans="21:42" ht="15" customHeight="1" x14ac:dyDescent="0.25">
      <c r="U58677" s="104"/>
      <c r="AB58677" s="104"/>
      <c r="AC58677" s="104"/>
      <c r="AF58677" s="104"/>
      <c r="AG58677" s="104"/>
      <c r="AK58677" s="104"/>
      <c r="AL58677" s="104"/>
      <c r="AO58677" s="104"/>
      <c r="AP58677" s="104"/>
    </row>
    <row r="58678" spans="21:42" ht="15" customHeight="1" x14ac:dyDescent="0.25">
      <c r="U58678" s="104"/>
      <c r="AB58678" s="104"/>
      <c r="AC58678" s="104"/>
      <c r="AF58678" s="104"/>
      <c r="AG58678" s="104"/>
      <c r="AK58678" s="104"/>
      <c r="AL58678" s="104"/>
      <c r="AO58678" s="104"/>
      <c r="AP58678" s="104"/>
    </row>
    <row r="58679" spans="21:42" ht="15" customHeight="1" x14ac:dyDescent="0.25">
      <c r="U58679" s="104"/>
      <c r="AB58679" s="104"/>
      <c r="AC58679" s="104"/>
      <c r="AF58679" s="104"/>
      <c r="AG58679" s="104"/>
      <c r="AK58679" s="104"/>
      <c r="AL58679" s="104"/>
      <c r="AO58679" s="104"/>
      <c r="AP58679" s="104"/>
    </row>
    <row r="58680" spans="21:42" ht="15" customHeight="1" x14ac:dyDescent="0.25">
      <c r="U58680" s="104"/>
      <c r="AB58680" s="104"/>
      <c r="AC58680" s="104"/>
      <c r="AF58680" s="104"/>
      <c r="AG58680" s="104"/>
      <c r="AK58680" s="104"/>
      <c r="AL58680" s="104"/>
      <c r="AO58680" s="104"/>
      <c r="AP58680" s="104"/>
    </row>
    <row r="58681" spans="21:42" ht="15" customHeight="1" x14ac:dyDescent="0.25">
      <c r="U58681" s="104"/>
      <c r="AB58681" s="104"/>
      <c r="AC58681" s="104"/>
      <c r="AF58681" s="104"/>
      <c r="AG58681" s="104"/>
      <c r="AK58681" s="104"/>
      <c r="AL58681" s="104"/>
      <c r="AO58681" s="104"/>
      <c r="AP58681" s="104"/>
    </row>
    <row r="58682" spans="21:42" ht="15" customHeight="1" x14ac:dyDescent="0.25">
      <c r="U58682" s="104"/>
      <c r="AB58682" s="104"/>
      <c r="AC58682" s="104"/>
      <c r="AF58682" s="104"/>
      <c r="AG58682" s="104"/>
      <c r="AK58682" s="104"/>
      <c r="AL58682" s="104"/>
      <c r="AO58682" s="104"/>
      <c r="AP58682" s="104"/>
    </row>
    <row r="58683" spans="21:42" ht="15" customHeight="1" x14ac:dyDescent="0.25">
      <c r="U58683" s="104"/>
      <c r="AB58683" s="104"/>
      <c r="AC58683" s="104"/>
      <c r="AF58683" s="104"/>
      <c r="AG58683" s="104"/>
      <c r="AK58683" s="104"/>
      <c r="AL58683" s="104"/>
      <c r="AO58683" s="104"/>
      <c r="AP58683" s="104"/>
    </row>
    <row r="58684" spans="21:42" ht="15" customHeight="1" x14ac:dyDescent="0.25">
      <c r="U58684" s="104"/>
      <c r="AB58684" s="104"/>
      <c r="AC58684" s="104"/>
      <c r="AF58684" s="104"/>
      <c r="AG58684" s="104"/>
      <c r="AK58684" s="104"/>
      <c r="AL58684" s="104"/>
      <c r="AO58684" s="104"/>
      <c r="AP58684" s="104"/>
    </row>
    <row r="58685" spans="21:42" ht="15" customHeight="1" x14ac:dyDescent="0.25">
      <c r="U58685" s="104"/>
      <c r="AB58685" s="104"/>
      <c r="AC58685" s="104"/>
      <c r="AF58685" s="104"/>
      <c r="AG58685" s="104"/>
      <c r="AK58685" s="104"/>
      <c r="AL58685" s="104"/>
      <c r="AO58685" s="104"/>
      <c r="AP58685" s="104"/>
    </row>
    <row r="58686" spans="21:42" ht="15" customHeight="1" x14ac:dyDescent="0.25">
      <c r="U58686" s="104"/>
      <c r="AB58686" s="104"/>
      <c r="AC58686" s="104"/>
      <c r="AF58686" s="104"/>
      <c r="AG58686" s="104"/>
      <c r="AK58686" s="104"/>
      <c r="AL58686" s="104"/>
      <c r="AO58686" s="104"/>
      <c r="AP58686" s="104"/>
    </row>
    <row r="58687" spans="21:42" ht="15" customHeight="1" x14ac:dyDescent="0.25">
      <c r="U58687" s="104"/>
      <c r="AB58687" s="104"/>
      <c r="AC58687" s="104"/>
      <c r="AF58687" s="104"/>
      <c r="AG58687" s="104"/>
      <c r="AK58687" s="104"/>
      <c r="AL58687" s="104"/>
      <c r="AO58687" s="104"/>
      <c r="AP58687" s="104"/>
    </row>
    <row r="58688" spans="21:42" ht="15" customHeight="1" x14ac:dyDescent="0.25">
      <c r="U58688" s="104"/>
      <c r="AB58688" s="104"/>
      <c r="AC58688" s="104"/>
      <c r="AF58688" s="104"/>
      <c r="AG58688" s="104"/>
      <c r="AK58688" s="104"/>
      <c r="AL58688" s="104"/>
      <c r="AO58688" s="104"/>
      <c r="AP58688" s="104"/>
    </row>
    <row r="58689" spans="21:42" ht="15" customHeight="1" x14ac:dyDescent="0.25">
      <c r="U58689" s="104"/>
      <c r="AB58689" s="104"/>
      <c r="AC58689" s="104"/>
      <c r="AF58689" s="104"/>
      <c r="AG58689" s="104"/>
      <c r="AK58689" s="104"/>
      <c r="AL58689" s="104"/>
      <c r="AO58689" s="104"/>
      <c r="AP58689" s="104"/>
    </row>
    <row r="58690" spans="21:42" ht="15" customHeight="1" x14ac:dyDescent="0.25">
      <c r="U58690" s="104"/>
      <c r="AB58690" s="104"/>
      <c r="AC58690" s="104"/>
      <c r="AF58690" s="104"/>
      <c r="AG58690" s="104"/>
      <c r="AK58690" s="104"/>
      <c r="AL58690" s="104"/>
      <c r="AO58690" s="104"/>
      <c r="AP58690" s="104"/>
    </row>
    <row r="58691" spans="21:42" ht="15" customHeight="1" x14ac:dyDescent="0.25">
      <c r="U58691" s="104"/>
      <c r="AB58691" s="104"/>
      <c r="AC58691" s="104"/>
      <c r="AF58691" s="104"/>
      <c r="AG58691" s="104"/>
      <c r="AK58691" s="104"/>
      <c r="AL58691" s="104"/>
      <c r="AO58691" s="104"/>
      <c r="AP58691" s="104"/>
    </row>
    <row r="58692" spans="21:42" ht="15" customHeight="1" x14ac:dyDescent="0.25">
      <c r="U58692" s="104"/>
      <c r="AB58692" s="104"/>
      <c r="AC58692" s="104"/>
      <c r="AF58692" s="104"/>
      <c r="AG58692" s="104"/>
      <c r="AK58692" s="104"/>
      <c r="AL58692" s="104"/>
      <c r="AO58692" s="104"/>
      <c r="AP58692" s="104"/>
    </row>
    <row r="58693" spans="21:42" ht="15" customHeight="1" x14ac:dyDescent="0.25">
      <c r="U58693" s="104"/>
      <c r="AB58693" s="104"/>
      <c r="AC58693" s="104"/>
      <c r="AF58693" s="104"/>
      <c r="AG58693" s="104"/>
      <c r="AK58693" s="104"/>
      <c r="AL58693" s="104"/>
      <c r="AO58693" s="104"/>
      <c r="AP58693" s="104"/>
    </row>
    <row r="58694" spans="21:42" ht="15" customHeight="1" x14ac:dyDescent="0.25">
      <c r="U58694" s="104"/>
      <c r="AB58694" s="104"/>
      <c r="AC58694" s="104"/>
      <c r="AF58694" s="104"/>
      <c r="AG58694" s="104"/>
      <c r="AK58694" s="104"/>
      <c r="AL58694" s="104"/>
      <c r="AO58694" s="104"/>
      <c r="AP58694" s="104"/>
    </row>
    <row r="58695" spans="21:42" ht="15" customHeight="1" x14ac:dyDescent="0.25">
      <c r="U58695" s="104"/>
      <c r="AB58695" s="104"/>
      <c r="AC58695" s="104"/>
      <c r="AF58695" s="104"/>
      <c r="AG58695" s="104"/>
      <c r="AK58695" s="104"/>
      <c r="AL58695" s="104"/>
      <c r="AO58695" s="104"/>
      <c r="AP58695" s="104"/>
    </row>
    <row r="58696" spans="21:42" ht="15" customHeight="1" x14ac:dyDescent="0.25">
      <c r="U58696" s="104"/>
      <c r="AB58696" s="104"/>
      <c r="AC58696" s="104"/>
      <c r="AF58696" s="104"/>
      <c r="AG58696" s="104"/>
      <c r="AK58696" s="104"/>
      <c r="AL58696" s="104"/>
      <c r="AO58696" s="104"/>
      <c r="AP58696" s="104"/>
    </row>
    <row r="58697" spans="21:42" ht="15" customHeight="1" x14ac:dyDescent="0.25">
      <c r="U58697" s="104"/>
      <c r="AB58697" s="104"/>
      <c r="AC58697" s="104"/>
      <c r="AF58697" s="104"/>
      <c r="AG58697" s="104"/>
      <c r="AK58697" s="104"/>
      <c r="AL58697" s="104"/>
      <c r="AO58697" s="104"/>
      <c r="AP58697" s="104"/>
    </row>
    <row r="58698" spans="21:42" ht="15" customHeight="1" x14ac:dyDescent="0.25">
      <c r="U58698" s="104"/>
      <c r="AB58698" s="104"/>
      <c r="AC58698" s="104"/>
      <c r="AF58698" s="104"/>
      <c r="AG58698" s="104"/>
      <c r="AK58698" s="104"/>
      <c r="AL58698" s="104"/>
      <c r="AO58698" s="104"/>
      <c r="AP58698" s="104"/>
    </row>
    <row r="58699" spans="21:42" ht="15" customHeight="1" x14ac:dyDescent="0.25">
      <c r="U58699" s="104"/>
      <c r="AB58699" s="104"/>
      <c r="AC58699" s="104"/>
      <c r="AF58699" s="104"/>
      <c r="AG58699" s="104"/>
      <c r="AK58699" s="104"/>
      <c r="AL58699" s="104"/>
      <c r="AO58699" s="104"/>
      <c r="AP58699" s="104"/>
    </row>
    <row r="58700" spans="21:42" ht="15" customHeight="1" x14ac:dyDescent="0.25">
      <c r="U58700" s="104"/>
      <c r="AB58700" s="104"/>
      <c r="AC58700" s="104"/>
      <c r="AF58700" s="104"/>
      <c r="AG58700" s="104"/>
      <c r="AK58700" s="104"/>
      <c r="AL58700" s="104"/>
      <c r="AO58700" s="104"/>
      <c r="AP58700" s="104"/>
    </row>
    <row r="58701" spans="21:42" ht="15" customHeight="1" x14ac:dyDescent="0.25">
      <c r="U58701" s="104"/>
      <c r="AB58701" s="104"/>
      <c r="AC58701" s="104"/>
      <c r="AF58701" s="104"/>
      <c r="AG58701" s="104"/>
      <c r="AK58701" s="104"/>
      <c r="AL58701" s="104"/>
      <c r="AO58701" s="104"/>
      <c r="AP58701" s="104"/>
    </row>
    <row r="58702" spans="21:42" ht="15" customHeight="1" x14ac:dyDescent="0.25">
      <c r="U58702" s="104"/>
      <c r="AB58702" s="104"/>
      <c r="AC58702" s="104"/>
      <c r="AF58702" s="104"/>
      <c r="AG58702" s="104"/>
      <c r="AK58702" s="104"/>
      <c r="AL58702" s="104"/>
      <c r="AO58702" s="104"/>
      <c r="AP58702" s="104"/>
    </row>
    <row r="58703" spans="21:42" ht="15" customHeight="1" x14ac:dyDescent="0.25">
      <c r="U58703" s="104"/>
      <c r="AB58703" s="104"/>
      <c r="AC58703" s="104"/>
      <c r="AF58703" s="104"/>
      <c r="AG58703" s="104"/>
      <c r="AK58703" s="104"/>
      <c r="AL58703" s="104"/>
      <c r="AO58703" s="104"/>
      <c r="AP58703" s="104"/>
    </row>
    <row r="58704" spans="21:42" ht="15" customHeight="1" x14ac:dyDescent="0.25">
      <c r="U58704" s="104"/>
      <c r="AB58704" s="104"/>
      <c r="AC58704" s="104"/>
      <c r="AF58704" s="104"/>
      <c r="AG58704" s="104"/>
      <c r="AK58704" s="104"/>
      <c r="AL58704" s="104"/>
      <c r="AO58704" s="104"/>
      <c r="AP58704" s="104"/>
    </row>
    <row r="58705" spans="21:42" ht="15" customHeight="1" x14ac:dyDescent="0.25">
      <c r="U58705" s="104"/>
      <c r="AB58705" s="104"/>
      <c r="AC58705" s="104"/>
      <c r="AF58705" s="104"/>
      <c r="AG58705" s="104"/>
      <c r="AK58705" s="104"/>
      <c r="AL58705" s="104"/>
      <c r="AO58705" s="104"/>
      <c r="AP58705" s="104"/>
    </row>
    <row r="58706" spans="21:42" ht="15" customHeight="1" x14ac:dyDescent="0.25">
      <c r="U58706" s="104"/>
      <c r="AB58706" s="104"/>
      <c r="AC58706" s="104"/>
      <c r="AF58706" s="104"/>
      <c r="AG58706" s="104"/>
      <c r="AK58706" s="104"/>
      <c r="AL58706" s="104"/>
      <c r="AO58706" s="104"/>
      <c r="AP58706" s="104"/>
    </row>
    <row r="58707" spans="21:42" ht="15" customHeight="1" x14ac:dyDescent="0.25">
      <c r="U58707" s="104"/>
      <c r="AB58707" s="104"/>
      <c r="AC58707" s="104"/>
      <c r="AF58707" s="104"/>
      <c r="AG58707" s="104"/>
      <c r="AK58707" s="104"/>
      <c r="AL58707" s="104"/>
      <c r="AO58707" s="104"/>
      <c r="AP58707" s="104"/>
    </row>
    <row r="58708" spans="21:42" ht="15" customHeight="1" x14ac:dyDescent="0.25">
      <c r="U58708" s="104"/>
      <c r="AB58708" s="104"/>
      <c r="AC58708" s="104"/>
      <c r="AF58708" s="104"/>
      <c r="AG58708" s="104"/>
      <c r="AK58708" s="104"/>
      <c r="AL58708" s="104"/>
      <c r="AO58708" s="104"/>
      <c r="AP58708" s="104"/>
    </row>
    <row r="58709" spans="21:42" ht="15" customHeight="1" x14ac:dyDescent="0.25">
      <c r="U58709" s="104"/>
      <c r="AB58709" s="104"/>
      <c r="AC58709" s="104"/>
      <c r="AF58709" s="104"/>
      <c r="AG58709" s="104"/>
      <c r="AK58709" s="104"/>
      <c r="AL58709" s="104"/>
      <c r="AO58709" s="104"/>
      <c r="AP58709" s="104"/>
    </row>
    <row r="58710" spans="21:42" ht="15" customHeight="1" x14ac:dyDescent="0.25">
      <c r="U58710" s="104"/>
      <c r="AB58710" s="104"/>
      <c r="AC58710" s="104"/>
      <c r="AF58710" s="104"/>
      <c r="AG58710" s="104"/>
      <c r="AK58710" s="104"/>
      <c r="AL58710" s="104"/>
      <c r="AO58710" s="104"/>
      <c r="AP58710" s="104"/>
    </row>
    <row r="58711" spans="21:42" ht="15" customHeight="1" x14ac:dyDescent="0.25">
      <c r="U58711" s="104"/>
      <c r="AB58711" s="104"/>
      <c r="AC58711" s="104"/>
      <c r="AF58711" s="104"/>
      <c r="AG58711" s="104"/>
      <c r="AK58711" s="104"/>
      <c r="AL58711" s="104"/>
      <c r="AO58711" s="104"/>
      <c r="AP58711" s="104"/>
    </row>
    <row r="58712" spans="21:42" ht="15" customHeight="1" x14ac:dyDescent="0.25">
      <c r="U58712" s="104"/>
      <c r="AB58712" s="104"/>
      <c r="AC58712" s="104"/>
      <c r="AF58712" s="104"/>
      <c r="AG58712" s="104"/>
      <c r="AK58712" s="104"/>
      <c r="AL58712" s="104"/>
      <c r="AO58712" s="104"/>
      <c r="AP58712" s="104"/>
    </row>
    <row r="58713" spans="21:42" ht="15" customHeight="1" x14ac:dyDescent="0.25">
      <c r="U58713" s="104"/>
      <c r="AB58713" s="104"/>
      <c r="AC58713" s="104"/>
      <c r="AF58713" s="104"/>
      <c r="AG58713" s="104"/>
      <c r="AK58713" s="104"/>
      <c r="AL58713" s="104"/>
      <c r="AO58713" s="104"/>
      <c r="AP58713" s="104"/>
    </row>
    <row r="58714" spans="21:42" ht="15" customHeight="1" x14ac:dyDescent="0.25">
      <c r="U58714" s="104"/>
      <c r="AB58714" s="104"/>
      <c r="AC58714" s="104"/>
      <c r="AF58714" s="104"/>
      <c r="AG58714" s="104"/>
      <c r="AK58714" s="104"/>
      <c r="AL58714" s="104"/>
      <c r="AO58714" s="104"/>
      <c r="AP58714" s="104"/>
    </row>
    <row r="58715" spans="21:42" ht="15" customHeight="1" x14ac:dyDescent="0.25">
      <c r="U58715" s="104"/>
      <c r="AB58715" s="104"/>
      <c r="AC58715" s="104"/>
      <c r="AF58715" s="104"/>
      <c r="AG58715" s="104"/>
      <c r="AK58715" s="104"/>
      <c r="AL58715" s="104"/>
      <c r="AO58715" s="104"/>
      <c r="AP58715" s="104"/>
    </row>
    <row r="58716" spans="21:42" ht="15" customHeight="1" x14ac:dyDescent="0.25">
      <c r="U58716" s="104"/>
      <c r="AB58716" s="104"/>
      <c r="AC58716" s="104"/>
      <c r="AF58716" s="104"/>
      <c r="AG58716" s="104"/>
      <c r="AK58716" s="104"/>
      <c r="AL58716" s="104"/>
      <c r="AO58716" s="104"/>
      <c r="AP58716" s="104"/>
    </row>
    <row r="58717" spans="21:42" ht="15" customHeight="1" x14ac:dyDescent="0.25">
      <c r="U58717" s="104"/>
      <c r="AB58717" s="104"/>
      <c r="AC58717" s="104"/>
      <c r="AF58717" s="104"/>
      <c r="AG58717" s="104"/>
      <c r="AK58717" s="104"/>
      <c r="AL58717" s="104"/>
      <c r="AO58717" s="104"/>
      <c r="AP58717" s="104"/>
    </row>
    <row r="58718" spans="21:42" ht="15" customHeight="1" x14ac:dyDescent="0.25">
      <c r="U58718" s="104"/>
      <c r="AB58718" s="104"/>
      <c r="AC58718" s="104"/>
      <c r="AF58718" s="104"/>
      <c r="AG58718" s="104"/>
      <c r="AK58718" s="104"/>
      <c r="AL58718" s="104"/>
      <c r="AO58718" s="104"/>
      <c r="AP58718" s="104"/>
    </row>
    <row r="58719" spans="21:42" ht="15" customHeight="1" x14ac:dyDescent="0.25">
      <c r="U58719" s="104"/>
      <c r="AB58719" s="104"/>
      <c r="AC58719" s="104"/>
      <c r="AF58719" s="104"/>
      <c r="AG58719" s="104"/>
      <c r="AK58719" s="104"/>
      <c r="AL58719" s="104"/>
      <c r="AO58719" s="104"/>
      <c r="AP58719" s="104"/>
    </row>
    <row r="58720" spans="21:42" ht="15" customHeight="1" x14ac:dyDescent="0.25">
      <c r="U58720" s="104"/>
      <c r="AB58720" s="104"/>
      <c r="AC58720" s="104"/>
      <c r="AF58720" s="104"/>
      <c r="AG58720" s="104"/>
      <c r="AK58720" s="104"/>
      <c r="AL58720" s="104"/>
      <c r="AO58720" s="104"/>
      <c r="AP58720" s="104"/>
    </row>
    <row r="58721" spans="21:42" ht="15" customHeight="1" x14ac:dyDescent="0.25">
      <c r="U58721" s="104"/>
      <c r="AB58721" s="104"/>
      <c r="AC58721" s="104"/>
      <c r="AF58721" s="104"/>
      <c r="AG58721" s="104"/>
      <c r="AK58721" s="104"/>
      <c r="AL58721" s="104"/>
      <c r="AO58721" s="104"/>
      <c r="AP58721" s="104"/>
    </row>
    <row r="58722" spans="21:42" ht="15" customHeight="1" x14ac:dyDescent="0.25">
      <c r="U58722" s="104"/>
      <c r="AB58722" s="104"/>
      <c r="AC58722" s="104"/>
      <c r="AF58722" s="104"/>
      <c r="AG58722" s="104"/>
      <c r="AK58722" s="104"/>
      <c r="AL58722" s="104"/>
      <c r="AO58722" s="104"/>
      <c r="AP58722" s="104"/>
    </row>
    <row r="58723" spans="21:42" ht="15" customHeight="1" x14ac:dyDescent="0.25">
      <c r="U58723" s="104"/>
      <c r="AB58723" s="104"/>
      <c r="AC58723" s="104"/>
      <c r="AF58723" s="104"/>
      <c r="AG58723" s="104"/>
      <c r="AK58723" s="104"/>
      <c r="AL58723" s="104"/>
      <c r="AO58723" s="104"/>
      <c r="AP58723" s="104"/>
    </row>
    <row r="58724" spans="21:42" ht="15" customHeight="1" x14ac:dyDescent="0.25">
      <c r="U58724" s="104"/>
      <c r="AB58724" s="104"/>
      <c r="AC58724" s="104"/>
      <c r="AF58724" s="104"/>
      <c r="AG58724" s="104"/>
      <c r="AK58724" s="104"/>
      <c r="AL58724" s="104"/>
      <c r="AO58724" s="104"/>
      <c r="AP58724" s="104"/>
    </row>
    <row r="58725" spans="21:42" ht="15" customHeight="1" x14ac:dyDescent="0.25">
      <c r="U58725" s="104"/>
      <c r="AB58725" s="104"/>
      <c r="AC58725" s="104"/>
      <c r="AF58725" s="104"/>
      <c r="AG58725" s="104"/>
      <c r="AK58725" s="104"/>
      <c r="AL58725" s="104"/>
      <c r="AO58725" s="104"/>
      <c r="AP58725" s="104"/>
    </row>
    <row r="58726" spans="21:42" ht="15" customHeight="1" x14ac:dyDescent="0.25">
      <c r="U58726" s="104"/>
      <c r="AB58726" s="104"/>
      <c r="AC58726" s="104"/>
      <c r="AF58726" s="104"/>
      <c r="AG58726" s="104"/>
      <c r="AK58726" s="104"/>
      <c r="AL58726" s="104"/>
      <c r="AO58726" s="104"/>
      <c r="AP58726" s="104"/>
    </row>
    <row r="58727" spans="21:42" ht="15" customHeight="1" x14ac:dyDescent="0.25">
      <c r="U58727" s="104"/>
      <c r="AB58727" s="104"/>
      <c r="AC58727" s="104"/>
      <c r="AF58727" s="104"/>
      <c r="AG58727" s="104"/>
      <c r="AK58727" s="104"/>
      <c r="AL58727" s="104"/>
      <c r="AO58727" s="104"/>
      <c r="AP58727" s="104"/>
    </row>
    <row r="58728" spans="21:42" ht="15" customHeight="1" x14ac:dyDescent="0.25">
      <c r="U58728" s="104"/>
      <c r="AB58728" s="104"/>
      <c r="AC58728" s="104"/>
      <c r="AF58728" s="104"/>
      <c r="AG58728" s="104"/>
      <c r="AK58728" s="104"/>
      <c r="AL58728" s="104"/>
      <c r="AO58728" s="104"/>
      <c r="AP58728" s="104"/>
    </row>
    <row r="58729" spans="21:42" ht="15" customHeight="1" x14ac:dyDescent="0.25">
      <c r="U58729" s="104"/>
      <c r="AB58729" s="104"/>
      <c r="AC58729" s="104"/>
      <c r="AF58729" s="104"/>
      <c r="AG58729" s="104"/>
      <c r="AK58729" s="104"/>
      <c r="AL58729" s="104"/>
      <c r="AO58729" s="104"/>
      <c r="AP58729" s="104"/>
    </row>
    <row r="58730" spans="21:42" ht="15" customHeight="1" x14ac:dyDescent="0.25">
      <c r="U58730" s="104"/>
      <c r="AB58730" s="104"/>
      <c r="AC58730" s="104"/>
      <c r="AF58730" s="104"/>
      <c r="AG58730" s="104"/>
      <c r="AK58730" s="104"/>
      <c r="AL58730" s="104"/>
      <c r="AO58730" s="104"/>
      <c r="AP58730" s="104"/>
    </row>
    <row r="58731" spans="21:42" ht="15" customHeight="1" x14ac:dyDescent="0.25">
      <c r="U58731" s="104"/>
      <c r="AB58731" s="104"/>
      <c r="AC58731" s="104"/>
      <c r="AF58731" s="104"/>
      <c r="AG58731" s="104"/>
      <c r="AK58731" s="104"/>
      <c r="AL58731" s="104"/>
      <c r="AO58731" s="104"/>
      <c r="AP58731" s="104"/>
    </row>
    <row r="58732" spans="21:42" ht="15" customHeight="1" x14ac:dyDescent="0.25">
      <c r="U58732" s="104"/>
      <c r="AB58732" s="104"/>
      <c r="AC58732" s="104"/>
      <c r="AF58732" s="104"/>
      <c r="AG58732" s="104"/>
      <c r="AK58732" s="104"/>
      <c r="AL58732" s="104"/>
      <c r="AO58732" s="104"/>
      <c r="AP58732" s="104"/>
    </row>
    <row r="58733" spans="21:42" ht="15" customHeight="1" x14ac:dyDescent="0.25">
      <c r="U58733" s="104"/>
      <c r="AB58733" s="104"/>
      <c r="AC58733" s="104"/>
      <c r="AF58733" s="104"/>
      <c r="AG58733" s="104"/>
      <c r="AK58733" s="104"/>
      <c r="AL58733" s="104"/>
      <c r="AO58733" s="104"/>
      <c r="AP58733" s="104"/>
    </row>
    <row r="58734" spans="21:42" ht="15" customHeight="1" x14ac:dyDescent="0.25">
      <c r="U58734" s="104"/>
      <c r="AB58734" s="104"/>
      <c r="AC58734" s="104"/>
      <c r="AF58734" s="104"/>
      <c r="AG58734" s="104"/>
      <c r="AK58734" s="104"/>
      <c r="AL58734" s="104"/>
      <c r="AO58734" s="104"/>
      <c r="AP58734" s="104"/>
    </row>
    <row r="58735" spans="21:42" ht="15" customHeight="1" x14ac:dyDescent="0.25">
      <c r="U58735" s="104"/>
      <c r="AB58735" s="104"/>
      <c r="AC58735" s="104"/>
      <c r="AF58735" s="104"/>
      <c r="AG58735" s="104"/>
      <c r="AK58735" s="104"/>
      <c r="AL58735" s="104"/>
      <c r="AO58735" s="104"/>
      <c r="AP58735" s="104"/>
    </row>
    <row r="58736" spans="21:42" ht="15" customHeight="1" x14ac:dyDescent="0.25">
      <c r="U58736" s="104"/>
      <c r="AB58736" s="104"/>
      <c r="AC58736" s="104"/>
      <c r="AF58736" s="104"/>
      <c r="AG58736" s="104"/>
      <c r="AK58736" s="104"/>
      <c r="AL58736" s="104"/>
      <c r="AO58736" s="104"/>
      <c r="AP58736" s="104"/>
    </row>
    <row r="58737" spans="21:42" ht="15" customHeight="1" x14ac:dyDescent="0.25">
      <c r="U58737" s="104"/>
      <c r="AB58737" s="104"/>
      <c r="AC58737" s="104"/>
      <c r="AF58737" s="104"/>
      <c r="AG58737" s="104"/>
      <c r="AK58737" s="104"/>
      <c r="AL58737" s="104"/>
      <c r="AO58737" s="104"/>
      <c r="AP58737" s="104"/>
    </row>
    <row r="58738" spans="21:42" ht="15" customHeight="1" x14ac:dyDescent="0.25">
      <c r="U58738" s="104"/>
      <c r="AB58738" s="104"/>
      <c r="AC58738" s="104"/>
      <c r="AF58738" s="104"/>
      <c r="AG58738" s="104"/>
      <c r="AK58738" s="104"/>
      <c r="AL58738" s="104"/>
      <c r="AO58738" s="104"/>
      <c r="AP58738" s="104"/>
    </row>
    <row r="58739" spans="21:42" ht="15" customHeight="1" x14ac:dyDescent="0.25">
      <c r="U58739" s="104"/>
      <c r="AB58739" s="104"/>
      <c r="AC58739" s="104"/>
      <c r="AF58739" s="104"/>
      <c r="AG58739" s="104"/>
      <c r="AK58739" s="104"/>
      <c r="AL58739" s="104"/>
      <c r="AO58739" s="104"/>
      <c r="AP58739" s="104"/>
    </row>
    <row r="58740" spans="21:42" ht="15" customHeight="1" x14ac:dyDescent="0.25">
      <c r="U58740" s="104"/>
      <c r="AB58740" s="104"/>
      <c r="AC58740" s="104"/>
      <c r="AF58740" s="104"/>
      <c r="AG58740" s="104"/>
      <c r="AK58740" s="104"/>
      <c r="AL58740" s="104"/>
      <c r="AO58740" s="104"/>
      <c r="AP58740" s="104"/>
    </row>
    <row r="58741" spans="21:42" ht="15" customHeight="1" x14ac:dyDescent="0.25">
      <c r="U58741" s="104"/>
      <c r="AB58741" s="104"/>
      <c r="AC58741" s="104"/>
      <c r="AF58741" s="104"/>
      <c r="AG58741" s="104"/>
      <c r="AK58741" s="104"/>
      <c r="AL58741" s="104"/>
      <c r="AO58741" s="104"/>
      <c r="AP58741" s="104"/>
    </row>
    <row r="58742" spans="21:42" ht="15" customHeight="1" x14ac:dyDescent="0.25">
      <c r="U58742" s="104"/>
      <c r="AB58742" s="104"/>
      <c r="AC58742" s="104"/>
      <c r="AF58742" s="104"/>
      <c r="AG58742" s="104"/>
      <c r="AK58742" s="104"/>
      <c r="AL58742" s="104"/>
      <c r="AO58742" s="104"/>
      <c r="AP58742" s="104"/>
    </row>
    <row r="58743" spans="21:42" ht="15" customHeight="1" x14ac:dyDescent="0.25">
      <c r="U58743" s="104"/>
      <c r="AB58743" s="104"/>
      <c r="AC58743" s="104"/>
      <c r="AF58743" s="104"/>
      <c r="AG58743" s="104"/>
      <c r="AK58743" s="104"/>
      <c r="AL58743" s="104"/>
      <c r="AO58743" s="104"/>
      <c r="AP58743" s="104"/>
    </row>
    <row r="58744" spans="21:42" ht="15" customHeight="1" x14ac:dyDescent="0.25">
      <c r="U58744" s="104"/>
      <c r="AB58744" s="104"/>
      <c r="AC58744" s="104"/>
      <c r="AF58744" s="104"/>
      <c r="AG58744" s="104"/>
      <c r="AK58744" s="104"/>
      <c r="AL58744" s="104"/>
      <c r="AO58744" s="104"/>
      <c r="AP58744" s="104"/>
    </row>
    <row r="58745" spans="21:42" ht="15" customHeight="1" x14ac:dyDescent="0.25">
      <c r="U58745" s="104"/>
      <c r="AB58745" s="104"/>
      <c r="AC58745" s="104"/>
      <c r="AF58745" s="104"/>
      <c r="AG58745" s="104"/>
      <c r="AK58745" s="104"/>
      <c r="AL58745" s="104"/>
      <c r="AO58745" s="104"/>
      <c r="AP58745" s="104"/>
    </row>
    <row r="58746" spans="21:42" ht="15" customHeight="1" x14ac:dyDescent="0.25">
      <c r="U58746" s="104"/>
      <c r="AB58746" s="104"/>
      <c r="AC58746" s="104"/>
      <c r="AF58746" s="104"/>
      <c r="AG58746" s="104"/>
      <c r="AK58746" s="104"/>
      <c r="AL58746" s="104"/>
      <c r="AO58746" s="104"/>
      <c r="AP58746" s="104"/>
    </row>
    <row r="58747" spans="21:42" ht="15" customHeight="1" x14ac:dyDescent="0.25">
      <c r="U58747" s="104"/>
      <c r="AB58747" s="104"/>
      <c r="AC58747" s="104"/>
      <c r="AF58747" s="104"/>
      <c r="AG58747" s="104"/>
      <c r="AK58747" s="104"/>
      <c r="AL58747" s="104"/>
      <c r="AO58747" s="104"/>
      <c r="AP58747" s="104"/>
    </row>
    <row r="58748" spans="21:42" ht="15" customHeight="1" x14ac:dyDescent="0.25">
      <c r="U58748" s="104"/>
      <c r="AB58748" s="104"/>
      <c r="AC58748" s="104"/>
      <c r="AF58748" s="104"/>
      <c r="AG58748" s="104"/>
      <c r="AK58748" s="104"/>
      <c r="AL58748" s="104"/>
      <c r="AO58748" s="104"/>
      <c r="AP58748" s="104"/>
    </row>
    <row r="58749" spans="21:42" ht="15" customHeight="1" x14ac:dyDescent="0.25">
      <c r="U58749" s="104"/>
      <c r="AB58749" s="104"/>
      <c r="AC58749" s="104"/>
      <c r="AF58749" s="104"/>
      <c r="AG58749" s="104"/>
      <c r="AK58749" s="104"/>
      <c r="AL58749" s="104"/>
      <c r="AO58749" s="104"/>
      <c r="AP58749" s="104"/>
    </row>
    <row r="58750" spans="21:42" ht="15" customHeight="1" x14ac:dyDescent="0.25">
      <c r="U58750" s="104"/>
      <c r="AB58750" s="104"/>
      <c r="AC58750" s="104"/>
      <c r="AF58750" s="104"/>
      <c r="AG58750" s="104"/>
      <c r="AK58750" s="104"/>
      <c r="AL58750" s="104"/>
      <c r="AO58750" s="104"/>
      <c r="AP58750" s="104"/>
    </row>
    <row r="58751" spans="21:42" ht="15" customHeight="1" x14ac:dyDescent="0.25">
      <c r="U58751" s="104"/>
      <c r="AB58751" s="104"/>
      <c r="AC58751" s="104"/>
      <c r="AF58751" s="104"/>
      <c r="AG58751" s="104"/>
      <c r="AK58751" s="104"/>
      <c r="AL58751" s="104"/>
      <c r="AO58751" s="104"/>
      <c r="AP58751" s="104"/>
    </row>
    <row r="58752" spans="21:42" ht="15" customHeight="1" x14ac:dyDescent="0.25">
      <c r="U58752" s="104"/>
      <c r="AB58752" s="104"/>
      <c r="AC58752" s="104"/>
      <c r="AF58752" s="104"/>
      <c r="AG58752" s="104"/>
      <c r="AK58752" s="104"/>
      <c r="AL58752" s="104"/>
      <c r="AO58752" s="104"/>
      <c r="AP58752" s="104"/>
    </row>
    <row r="58753" spans="21:42" ht="15" customHeight="1" x14ac:dyDescent="0.25">
      <c r="U58753" s="104"/>
      <c r="AB58753" s="104"/>
      <c r="AC58753" s="104"/>
      <c r="AF58753" s="104"/>
      <c r="AG58753" s="104"/>
      <c r="AK58753" s="104"/>
      <c r="AL58753" s="104"/>
      <c r="AO58753" s="104"/>
      <c r="AP58753" s="104"/>
    </row>
    <row r="58754" spans="21:42" ht="15" customHeight="1" x14ac:dyDescent="0.25">
      <c r="U58754" s="104"/>
      <c r="AB58754" s="104"/>
      <c r="AC58754" s="104"/>
      <c r="AF58754" s="104"/>
      <c r="AG58754" s="104"/>
      <c r="AK58754" s="104"/>
      <c r="AL58754" s="104"/>
      <c r="AO58754" s="104"/>
      <c r="AP58754" s="104"/>
    </row>
    <row r="58755" spans="21:42" ht="15" customHeight="1" x14ac:dyDescent="0.25">
      <c r="U58755" s="104"/>
      <c r="AB58755" s="104"/>
      <c r="AC58755" s="104"/>
      <c r="AF58755" s="104"/>
      <c r="AG58755" s="104"/>
      <c r="AK58755" s="104"/>
      <c r="AL58755" s="104"/>
      <c r="AO58755" s="104"/>
      <c r="AP58755" s="104"/>
    </row>
    <row r="58756" spans="21:42" ht="15" customHeight="1" x14ac:dyDescent="0.25">
      <c r="U58756" s="104"/>
      <c r="AB58756" s="104"/>
      <c r="AC58756" s="104"/>
      <c r="AF58756" s="104"/>
      <c r="AG58756" s="104"/>
      <c r="AK58756" s="104"/>
      <c r="AL58756" s="104"/>
      <c r="AO58756" s="104"/>
      <c r="AP58756" s="104"/>
    </row>
    <row r="58757" spans="21:42" ht="15" customHeight="1" x14ac:dyDescent="0.25">
      <c r="U58757" s="104"/>
      <c r="AB58757" s="104"/>
      <c r="AC58757" s="104"/>
      <c r="AF58757" s="104"/>
      <c r="AG58757" s="104"/>
      <c r="AK58757" s="104"/>
      <c r="AL58757" s="104"/>
      <c r="AO58757" s="104"/>
      <c r="AP58757" s="104"/>
    </row>
    <row r="58758" spans="21:42" ht="15" customHeight="1" x14ac:dyDescent="0.25">
      <c r="U58758" s="104"/>
      <c r="AB58758" s="104"/>
      <c r="AC58758" s="104"/>
      <c r="AF58758" s="104"/>
      <c r="AG58758" s="104"/>
      <c r="AK58758" s="104"/>
      <c r="AL58758" s="104"/>
      <c r="AO58758" s="104"/>
      <c r="AP58758" s="104"/>
    </row>
    <row r="58759" spans="21:42" ht="15" customHeight="1" x14ac:dyDescent="0.25">
      <c r="U58759" s="104"/>
      <c r="AB58759" s="104"/>
      <c r="AC58759" s="104"/>
      <c r="AF58759" s="104"/>
      <c r="AG58759" s="104"/>
      <c r="AK58759" s="104"/>
      <c r="AL58759" s="104"/>
      <c r="AO58759" s="104"/>
      <c r="AP58759" s="104"/>
    </row>
    <row r="58760" spans="21:42" ht="15" customHeight="1" x14ac:dyDescent="0.25">
      <c r="U58760" s="104"/>
      <c r="AB58760" s="104"/>
      <c r="AC58760" s="104"/>
      <c r="AF58760" s="104"/>
      <c r="AG58760" s="104"/>
      <c r="AK58760" s="104"/>
      <c r="AL58760" s="104"/>
      <c r="AO58760" s="104"/>
      <c r="AP58760" s="104"/>
    </row>
    <row r="58761" spans="21:42" ht="15" customHeight="1" x14ac:dyDescent="0.25">
      <c r="U58761" s="104"/>
      <c r="AB58761" s="104"/>
      <c r="AC58761" s="104"/>
      <c r="AF58761" s="104"/>
      <c r="AG58761" s="104"/>
      <c r="AK58761" s="104"/>
      <c r="AL58761" s="104"/>
      <c r="AO58761" s="104"/>
      <c r="AP58761" s="104"/>
    </row>
    <row r="58762" spans="21:42" ht="15" customHeight="1" x14ac:dyDescent="0.25">
      <c r="U58762" s="104"/>
      <c r="AB58762" s="104"/>
      <c r="AC58762" s="104"/>
      <c r="AF58762" s="104"/>
      <c r="AG58762" s="104"/>
      <c r="AK58762" s="104"/>
      <c r="AL58762" s="104"/>
      <c r="AO58762" s="104"/>
      <c r="AP58762" s="104"/>
    </row>
    <row r="58763" spans="21:42" ht="15" customHeight="1" x14ac:dyDescent="0.25">
      <c r="U58763" s="104"/>
      <c r="AB58763" s="104"/>
      <c r="AC58763" s="104"/>
      <c r="AF58763" s="104"/>
      <c r="AG58763" s="104"/>
      <c r="AK58763" s="104"/>
      <c r="AL58763" s="104"/>
      <c r="AO58763" s="104"/>
      <c r="AP58763" s="104"/>
    </row>
    <row r="58764" spans="21:42" ht="15" customHeight="1" x14ac:dyDescent="0.25">
      <c r="U58764" s="104"/>
      <c r="AB58764" s="104"/>
      <c r="AC58764" s="104"/>
      <c r="AF58764" s="104"/>
      <c r="AG58764" s="104"/>
      <c r="AK58764" s="104"/>
      <c r="AL58764" s="104"/>
      <c r="AO58764" s="104"/>
      <c r="AP58764" s="104"/>
    </row>
    <row r="58765" spans="21:42" ht="15" customHeight="1" x14ac:dyDescent="0.25">
      <c r="U58765" s="104"/>
      <c r="AB58765" s="104"/>
      <c r="AC58765" s="104"/>
      <c r="AF58765" s="104"/>
      <c r="AG58765" s="104"/>
      <c r="AK58765" s="104"/>
      <c r="AL58765" s="104"/>
      <c r="AO58765" s="104"/>
      <c r="AP58765" s="104"/>
    </row>
    <row r="58766" spans="21:42" ht="15" customHeight="1" x14ac:dyDescent="0.25">
      <c r="U58766" s="104"/>
      <c r="AB58766" s="104"/>
      <c r="AC58766" s="104"/>
      <c r="AF58766" s="104"/>
      <c r="AG58766" s="104"/>
      <c r="AK58766" s="104"/>
      <c r="AL58766" s="104"/>
      <c r="AO58766" s="104"/>
      <c r="AP58766" s="104"/>
    </row>
    <row r="58767" spans="21:42" ht="15" customHeight="1" x14ac:dyDescent="0.25">
      <c r="U58767" s="104"/>
      <c r="AB58767" s="104"/>
      <c r="AC58767" s="104"/>
      <c r="AF58767" s="104"/>
      <c r="AG58767" s="104"/>
      <c r="AK58767" s="104"/>
      <c r="AL58767" s="104"/>
      <c r="AO58767" s="104"/>
      <c r="AP58767" s="104"/>
    </row>
    <row r="58768" spans="21:42" ht="15" customHeight="1" x14ac:dyDescent="0.25">
      <c r="U58768" s="104"/>
      <c r="AB58768" s="104"/>
      <c r="AC58768" s="104"/>
      <c r="AF58768" s="104"/>
      <c r="AG58768" s="104"/>
      <c r="AK58768" s="104"/>
      <c r="AL58768" s="104"/>
      <c r="AO58768" s="104"/>
      <c r="AP58768" s="104"/>
    </row>
    <row r="58769" spans="21:42" ht="15" customHeight="1" x14ac:dyDescent="0.25">
      <c r="U58769" s="104"/>
      <c r="AB58769" s="104"/>
      <c r="AC58769" s="104"/>
      <c r="AF58769" s="104"/>
      <c r="AG58769" s="104"/>
      <c r="AK58769" s="104"/>
      <c r="AL58769" s="104"/>
      <c r="AO58769" s="104"/>
      <c r="AP58769" s="104"/>
    </row>
    <row r="58770" spans="21:42" ht="15" customHeight="1" x14ac:dyDescent="0.25">
      <c r="U58770" s="104"/>
      <c r="AB58770" s="104"/>
      <c r="AC58770" s="104"/>
      <c r="AF58770" s="104"/>
      <c r="AG58770" s="104"/>
      <c r="AK58770" s="104"/>
      <c r="AL58770" s="104"/>
      <c r="AO58770" s="104"/>
      <c r="AP58770" s="104"/>
    </row>
    <row r="58771" spans="21:42" ht="15" customHeight="1" x14ac:dyDescent="0.25">
      <c r="U58771" s="104"/>
      <c r="AB58771" s="104"/>
      <c r="AC58771" s="104"/>
      <c r="AF58771" s="104"/>
      <c r="AG58771" s="104"/>
      <c r="AK58771" s="104"/>
      <c r="AL58771" s="104"/>
      <c r="AO58771" s="104"/>
      <c r="AP58771" s="104"/>
    </row>
    <row r="58772" spans="21:42" ht="15" customHeight="1" x14ac:dyDescent="0.25">
      <c r="U58772" s="104"/>
      <c r="AB58772" s="104"/>
      <c r="AC58772" s="104"/>
      <c r="AF58772" s="104"/>
      <c r="AG58772" s="104"/>
      <c r="AK58772" s="104"/>
      <c r="AL58772" s="104"/>
      <c r="AO58772" s="104"/>
      <c r="AP58772" s="104"/>
    </row>
    <row r="58773" spans="21:42" ht="15" customHeight="1" x14ac:dyDescent="0.25">
      <c r="U58773" s="104"/>
      <c r="AB58773" s="104"/>
      <c r="AC58773" s="104"/>
      <c r="AF58773" s="104"/>
      <c r="AG58773" s="104"/>
      <c r="AK58773" s="104"/>
      <c r="AL58773" s="104"/>
      <c r="AO58773" s="104"/>
      <c r="AP58773" s="104"/>
    </row>
    <row r="58774" spans="21:42" ht="15" customHeight="1" x14ac:dyDescent="0.25">
      <c r="U58774" s="104"/>
      <c r="AB58774" s="104"/>
      <c r="AC58774" s="104"/>
      <c r="AF58774" s="104"/>
      <c r="AG58774" s="104"/>
      <c r="AK58774" s="104"/>
      <c r="AL58774" s="104"/>
      <c r="AO58774" s="104"/>
      <c r="AP58774" s="104"/>
    </row>
    <row r="58775" spans="21:42" ht="15" customHeight="1" x14ac:dyDescent="0.25">
      <c r="U58775" s="104"/>
      <c r="AB58775" s="104"/>
      <c r="AC58775" s="104"/>
      <c r="AF58775" s="104"/>
      <c r="AG58775" s="104"/>
      <c r="AK58775" s="104"/>
      <c r="AL58775" s="104"/>
      <c r="AO58775" s="104"/>
      <c r="AP58775" s="104"/>
    </row>
    <row r="58776" spans="21:42" ht="15" customHeight="1" x14ac:dyDescent="0.25">
      <c r="U58776" s="104"/>
      <c r="AB58776" s="104"/>
      <c r="AC58776" s="104"/>
      <c r="AF58776" s="104"/>
      <c r="AG58776" s="104"/>
      <c r="AK58776" s="104"/>
      <c r="AL58776" s="104"/>
      <c r="AO58776" s="104"/>
      <c r="AP58776" s="104"/>
    </row>
    <row r="58777" spans="21:42" ht="15" customHeight="1" x14ac:dyDescent="0.25">
      <c r="U58777" s="104"/>
      <c r="AB58777" s="104"/>
      <c r="AC58777" s="104"/>
      <c r="AF58777" s="104"/>
      <c r="AG58777" s="104"/>
      <c r="AK58777" s="104"/>
      <c r="AL58777" s="104"/>
      <c r="AO58777" s="104"/>
      <c r="AP58777" s="104"/>
    </row>
    <row r="58778" spans="21:42" ht="15" customHeight="1" x14ac:dyDescent="0.25">
      <c r="U58778" s="104"/>
      <c r="AB58778" s="104"/>
      <c r="AC58778" s="104"/>
      <c r="AF58778" s="104"/>
      <c r="AG58778" s="104"/>
      <c r="AK58778" s="104"/>
      <c r="AL58778" s="104"/>
      <c r="AO58778" s="104"/>
      <c r="AP58778" s="104"/>
    </row>
    <row r="58779" spans="21:42" ht="15" customHeight="1" x14ac:dyDescent="0.25">
      <c r="U58779" s="104"/>
      <c r="AB58779" s="104"/>
      <c r="AC58779" s="104"/>
      <c r="AF58779" s="104"/>
      <c r="AG58779" s="104"/>
      <c r="AK58779" s="104"/>
      <c r="AL58779" s="104"/>
      <c r="AO58779" s="104"/>
      <c r="AP58779" s="104"/>
    </row>
    <row r="58780" spans="21:42" ht="15" customHeight="1" x14ac:dyDescent="0.25">
      <c r="U58780" s="104"/>
      <c r="AB58780" s="104"/>
      <c r="AC58780" s="104"/>
      <c r="AF58780" s="104"/>
      <c r="AG58780" s="104"/>
      <c r="AK58780" s="104"/>
      <c r="AL58780" s="104"/>
      <c r="AO58780" s="104"/>
      <c r="AP58780" s="104"/>
    </row>
    <row r="58781" spans="21:42" ht="15" customHeight="1" x14ac:dyDescent="0.25">
      <c r="U58781" s="104"/>
      <c r="AB58781" s="104"/>
      <c r="AC58781" s="104"/>
      <c r="AF58781" s="104"/>
      <c r="AG58781" s="104"/>
      <c r="AK58781" s="104"/>
      <c r="AL58781" s="104"/>
      <c r="AO58781" s="104"/>
      <c r="AP58781" s="104"/>
    </row>
    <row r="58782" spans="21:42" ht="15" customHeight="1" x14ac:dyDescent="0.25">
      <c r="U58782" s="104"/>
      <c r="AB58782" s="104"/>
      <c r="AC58782" s="104"/>
      <c r="AF58782" s="104"/>
      <c r="AG58782" s="104"/>
      <c r="AK58782" s="104"/>
      <c r="AL58782" s="104"/>
      <c r="AO58782" s="104"/>
      <c r="AP58782" s="104"/>
    </row>
    <row r="58783" spans="21:42" ht="15" customHeight="1" x14ac:dyDescent="0.25">
      <c r="U58783" s="104"/>
      <c r="AB58783" s="104"/>
      <c r="AC58783" s="104"/>
      <c r="AF58783" s="104"/>
      <c r="AG58783" s="104"/>
      <c r="AK58783" s="104"/>
      <c r="AL58783" s="104"/>
      <c r="AO58783" s="104"/>
      <c r="AP58783" s="104"/>
    </row>
    <row r="58784" spans="21:42" ht="15" customHeight="1" x14ac:dyDescent="0.25">
      <c r="U58784" s="104"/>
      <c r="AB58784" s="104"/>
      <c r="AC58784" s="104"/>
      <c r="AF58784" s="104"/>
      <c r="AG58784" s="104"/>
      <c r="AK58784" s="104"/>
      <c r="AL58784" s="104"/>
      <c r="AO58784" s="104"/>
      <c r="AP58784" s="104"/>
    </row>
    <row r="58785" spans="21:42" ht="15" customHeight="1" x14ac:dyDescent="0.25">
      <c r="U58785" s="104"/>
      <c r="AB58785" s="104"/>
      <c r="AC58785" s="104"/>
      <c r="AF58785" s="104"/>
      <c r="AG58785" s="104"/>
      <c r="AK58785" s="104"/>
      <c r="AL58785" s="104"/>
      <c r="AO58785" s="104"/>
      <c r="AP58785" s="104"/>
    </row>
    <row r="58786" spans="21:42" ht="15" customHeight="1" x14ac:dyDescent="0.25">
      <c r="U58786" s="104"/>
      <c r="AB58786" s="104"/>
      <c r="AC58786" s="104"/>
      <c r="AF58786" s="104"/>
      <c r="AG58786" s="104"/>
      <c r="AK58786" s="104"/>
      <c r="AL58786" s="104"/>
      <c r="AO58786" s="104"/>
      <c r="AP58786" s="104"/>
    </row>
    <row r="58787" spans="21:42" ht="15" customHeight="1" x14ac:dyDescent="0.25">
      <c r="U58787" s="104"/>
      <c r="AB58787" s="104"/>
      <c r="AC58787" s="104"/>
      <c r="AF58787" s="104"/>
      <c r="AG58787" s="104"/>
      <c r="AK58787" s="104"/>
      <c r="AL58787" s="104"/>
      <c r="AO58787" s="104"/>
      <c r="AP58787" s="104"/>
    </row>
    <row r="58788" spans="21:42" ht="15" customHeight="1" x14ac:dyDescent="0.25">
      <c r="U58788" s="104"/>
      <c r="AB58788" s="104"/>
      <c r="AC58788" s="104"/>
      <c r="AF58788" s="104"/>
      <c r="AG58788" s="104"/>
      <c r="AK58788" s="104"/>
      <c r="AL58788" s="104"/>
      <c r="AO58788" s="104"/>
      <c r="AP58788" s="104"/>
    </row>
    <row r="58789" spans="21:42" ht="15" customHeight="1" x14ac:dyDescent="0.25">
      <c r="U58789" s="104"/>
      <c r="AB58789" s="104"/>
      <c r="AC58789" s="104"/>
      <c r="AF58789" s="104"/>
      <c r="AG58789" s="104"/>
      <c r="AK58789" s="104"/>
      <c r="AL58789" s="104"/>
      <c r="AO58789" s="104"/>
      <c r="AP58789" s="104"/>
    </row>
    <row r="58790" spans="21:42" ht="15" customHeight="1" x14ac:dyDescent="0.25">
      <c r="U58790" s="104"/>
      <c r="AB58790" s="104"/>
      <c r="AC58790" s="104"/>
      <c r="AF58790" s="104"/>
      <c r="AG58790" s="104"/>
      <c r="AK58790" s="104"/>
      <c r="AL58790" s="104"/>
      <c r="AO58790" s="104"/>
      <c r="AP58790" s="104"/>
    </row>
    <row r="58791" spans="21:42" ht="15" customHeight="1" x14ac:dyDescent="0.25">
      <c r="U58791" s="104"/>
      <c r="AB58791" s="104"/>
      <c r="AC58791" s="104"/>
      <c r="AF58791" s="104"/>
      <c r="AG58791" s="104"/>
      <c r="AK58791" s="104"/>
      <c r="AL58791" s="104"/>
      <c r="AO58791" s="104"/>
      <c r="AP58791" s="104"/>
    </row>
    <row r="58792" spans="21:42" ht="15" customHeight="1" x14ac:dyDescent="0.25">
      <c r="U58792" s="104"/>
      <c r="AB58792" s="104"/>
      <c r="AC58792" s="104"/>
      <c r="AF58792" s="104"/>
      <c r="AG58792" s="104"/>
      <c r="AK58792" s="104"/>
      <c r="AL58792" s="104"/>
      <c r="AO58792" s="104"/>
      <c r="AP58792" s="104"/>
    </row>
    <row r="58793" spans="21:42" ht="15" customHeight="1" x14ac:dyDescent="0.25">
      <c r="U58793" s="104"/>
      <c r="AB58793" s="104"/>
      <c r="AC58793" s="104"/>
      <c r="AF58793" s="104"/>
      <c r="AG58793" s="104"/>
      <c r="AK58793" s="104"/>
      <c r="AL58793" s="104"/>
      <c r="AO58793" s="104"/>
      <c r="AP58793" s="104"/>
    </row>
    <row r="58794" spans="21:42" ht="15" customHeight="1" x14ac:dyDescent="0.25">
      <c r="U58794" s="104"/>
      <c r="AB58794" s="104"/>
      <c r="AC58794" s="104"/>
      <c r="AF58794" s="104"/>
      <c r="AG58794" s="104"/>
      <c r="AK58794" s="104"/>
      <c r="AL58794" s="104"/>
      <c r="AO58794" s="104"/>
      <c r="AP58794" s="104"/>
    </row>
    <row r="58795" spans="21:42" ht="15" customHeight="1" x14ac:dyDescent="0.25">
      <c r="U58795" s="104"/>
      <c r="AB58795" s="104"/>
      <c r="AC58795" s="104"/>
      <c r="AF58795" s="104"/>
      <c r="AG58795" s="104"/>
      <c r="AK58795" s="104"/>
      <c r="AL58795" s="104"/>
      <c r="AO58795" s="104"/>
      <c r="AP58795" s="104"/>
    </row>
    <row r="58796" spans="21:42" ht="15" customHeight="1" x14ac:dyDescent="0.25">
      <c r="U58796" s="104"/>
      <c r="AB58796" s="104"/>
      <c r="AC58796" s="104"/>
      <c r="AF58796" s="104"/>
      <c r="AG58796" s="104"/>
      <c r="AK58796" s="104"/>
      <c r="AL58796" s="104"/>
      <c r="AO58796" s="104"/>
      <c r="AP58796" s="104"/>
    </row>
    <row r="58797" spans="21:42" ht="15" customHeight="1" x14ac:dyDescent="0.25">
      <c r="U58797" s="104"/>
      <c r="AB58797" s="104"/>
      <c r="AC58797" s="104"/>
      <c r="AF58797" s="104"/>
      <c r="AG58797" s="104"/>
      <c r="AK58797" s="104"/>
      <c r="AL58797" s="104"/>
      <c r="AO58797" s="104"/>
      <c r="AP58797" s="104"/>
    </row>
    <row r="58798" spans="21:42" ht="15" customHeight="1" x14ac:dyDescent="0.25">
      <c r="U58798" s="104"/>
      <c r="AB58798" s="104"/>
      <c r="AC58798" s="104"/>
      <c r="AF58798" s="104"/>
      <c r="AG58798" s="104"/>
      <c r="AK58798" s="104"/>
      <c r="AL58798" s="104"/>
      <c r="AO58798" s="104"/>
      <c r="AP58798" s="104"/>
    </row>
    <row r="58799" spans="21:42" ht="15" customHeight="1" x14ac:dyDescent="0.25">
      <c r="U58799" s="104"/>
      <c r="AB58799" s="104"/>
      <c r="AC58799" s="104"/>
      <c r="AF58799" s="104"/>
      <c r="AG58799" s="104"/>
      <c r="AK58799" s="104"/>
      <c r="AL58799" s="104"/>
      <c r="AO58799" s="104"/>
      <c r="AP58799" s="104"/>
    </row>
    <row r="58800" spans="21:42" ht="15" customHeight="1" x14ac:dyDescent="0.25">
      <c r="U58800" s="104"/>
      <c r="AB58800" s="104"/>
      <c r="AC58800" s="104"/>
      <c r="AF58800" s="104"/>
      <c r="AG58800" s="104"/>
      <c r="AK58800" s="104"/>
      <c r="AL58800" s="104"/>
      <c r="AO58800" s="104"/>
      <c r="AP58800" s="104"/>
    </row>
    <row r="58801" spans="21:42" ht="15" customHeight="1" x14ac:dyDescent="0.25">
      <c r="U58801" s="104"/>
      <c r="AB58801" s="104"/>
      <c r="AC58801" s="104"/>
      <c r="AF58801" s="104"/>
      <c r="AG58801" s="104"/>
      <c r="AK58801" s="104"/>
      <c r="AL58801" s="104"/>
      <c r="AO58801" s="104"/>
      <c r="AP58801" s="104"/>
    </row>
    <row r="58802" spans="21:42" ht="15" customHeight="1" x14ac:dyDescent="0.25">
      <c r="U58802" s="104"/>
      <c r="AB58802" s="104"/>
      <c r="AC58802" s="104"/>
      <c r="AF58802" s="104"/>
      <c r="AG58802" s="104"/>
      <c r="AK58802" s="104"/>
      <c r="AL58802" s="104"/>
      <c r="AO58802" s="104"/>
      <c r="AP58802" s="104"/>
    </row>
    <row r="58803" spans="21:42" ht="15" customHeight="1" x14ac:dyDescent="0.25">
      <c r="U58803" s="104"/>
      <c r="AB58803" s="104"/>
      <c r="AC58803" s="104"/>
      <c r="AF58803" s="104"/>
      <c r="AG58803" s="104"/>
      <c r="AK58803" s="104"/>
      <c r="AL58803" s="104"/>
      <c r="AO58803" s="104"/>
      <c r="AP58803" s="104"/>
    </row>
    <row r="58804" spans="21:42" ht="15" customHeight="1" x14ac:dyDescent="0.25">
      <c r="U58804" s="104"/>
      <c r="AB58804" s="104"/>
      <c r="AC58804" s="104"/>
      <c r="AF58804" s="104"/>
      <c r="AG58804" s="104"/>
      <c r="AK58804" s="104"/>
      <c r="AL58804" s="104"/>
      <c r="AO58804" s="104"/>
      <c r="AP58804" s="104"/>
    </row>
    <row r="58805" spans="21:42" ht="15" customHeight="1" x14ac:dyDescent="0.25">
      <c r="U58805" s="104"/>
      <c r="AB58805" s="104"/>
      <c r="AC58805" s="104"/>
      <c r="AF58805" s="104"/>
      <c r="AG58805" s="104"/>
      <c r="AK58805" s="104"/>
      <c r="AL58805" s="104"/>
      <c r="AO58805" s="104"/>
      <c r="AP58805" s="104"/>
    </row>
    <row r="58806" spans="21:42" ht="15" customHeight="1" x14ac:dyDescent="0.25">
      <c r="U58806" s="104"/>
      <c r="AB58806" s="104"/>
      <c r="AC58806" s="104"/>
      <c r="AF58806" s="104"/>
      <c r="AG58806" s="104"/>
      <c r="AK58806" s="104"/>
      <c r="AL58806" s="104"/>
      <c r="AO58806" s="104"/>
      <c r="AP58806" s="104"/>
    </row>
    <row r="58807" spans="21:42" ht="15" customHeight="1" x14ac:dyDescent="0.25">
      <c r="U58807" s="104"/>
      <c r="AB58807" s="104"/>
      <c r="AC58807" s="104"/>
      <c r="AF58807" s="104"/>
      <c r="AG58807" s="104"/>
      <c r="AK58807" s="104"/>
      <c r="AL58807" s="104"/>
      <c r="AO58807" s="104"/>
      <c r="AP58807" s="104"/>
    </row>
    <row r="58808" spans="21:42" ht="15" customHeight="1" x14ac:dyDescent="0.25">
      <c r="U58808" s="104"/>
      <c r="AB58808" s="104"/>
      <c r="AC58808" s="104"/>
      <c r="AF58808" s="104"/>
      <c r="AG58808" s="104"/>
      <c r="AK58808" s="104"/>
      <c r="AL58808" s="104"/>
      <c r="AO58808" s="104"/>
      <c r="AP58808" s="104"/>
    </row>
    <row r="58809" spans="21:42" ht="15" customHeight="1" x14ac:dyDescent="0.25">
      <c r="U58809" s="104"/>
      <c r="AB58809" s="104"/>
      <c r="AC58809" s="104"/>
      <c r="AF58809" s="104"/>
      <c r="AG58809" s="104"/>
      <c r="AK58809" s="104"/>
      <c r="AL58809" s="104"/>
      <c r="AO58809" s="104"/>
      <c r="AP58809" s="104"/>
    </row>
    <row r="58810" spans="21:42" ht="15" customHeight="1" x14ac:dyDescent="0.25">
      <c r="U58810" s="104"/>
      <c r="AB58810" s="104"/>
      <c r="AC58810" s="104"/>
      <c r="AF58810" s="104"/>
      <c r="AG58810" s="104"/>
      <c r="AK58810" s="104"/>
      <c r="AL58810" s="104"/>
      <c r="AO58810" s="104"/>
      <c r="AP58810" s="104"/>
    </row>
    <row r="58811" spans="21:42" ht="15" customHeight="1" x14ac:dyDescent="0.25">
      <c r="U58811" s="104"/>
      <c r="AB58811" s="104"/>
      <c r="AC58811" s="104"/>
      <c r="AF58811" s="104"/>
      <c r="AG58811" s="104"/>
      <c r="AK58811" s="104"/>
      <c r="AL58811" s="104"/>
      <c r="AO58811" s="104"/>
      <c r="AP58811" s="104"/>
    </row>
    <row r="58812" spans="21:42" ht="15" customHeight="1" x14ac:dyDescent="0.25">
      <c r="U58812" s="104"/>
      <c r="AB58812" s="104"/>
      <c r="AC58812" s="104"/>
      <c r="AF58812" s="104"/>
      <c r="AG58812" s="104"/>
      <c r="AK58812" s="104"/>
      <c r="AL58812" s="104"/>
      <c r="AO58812" s="104"/>
      <c r="AP58812" s="104"/>
    </row>
    <row r="58813" spans="21:42" ht="15" customHeight="1" x14ac:dyDescent="0.25">
      <c r="U58813" s="104"/>
      <c r="AB58813" s="104"/>
      <c r="AC58813" s="104"/>
      <c r="AF58813" s="104"/>
      <c r="AG58813" s="104"/>
      <c r="AK58813" s="104"/>
      <c r="AL58813" s="104"/>
      <c r="AO58813" s="104"/>
      <c r="AP58813" s="104"/>
    </row>
    <row r="58814" spans="21:42" ht="15" customHeight="1" x14ac:dyDescent="0.25">
      <c r="U58814" s="104"/>
      <c r="AB58814" s="104"/>
      <c r="AC58814" s="104"/>
      <c r="AF58814" s="104"/>
      <c r="AG58814" s="104"/>
      <c r="AK58814" s="104"/>
      <c r="AL58814" s="104"/>
      <c r="AO58814" s="104"/>
      <c r="AP58814" s="104"/>
    </row>
    <row r="58815" spans="21:42" ht="15" customHeight="1" x14ac:dyDescent="0.25">
      <c r="U58815" s="104"/>
      <c r="AB58815" s="104"/>
      <c r="AC58815" s="104"/>
      <c r="AF58815" s="104"/>
      <c r="AG58815" s="104"/>
      <c r="AK58815" s="104"/>
      <c r="AL58815" s="104"/>
      <c r="AO58815" s="104"/>
      <c r="AP58815" s="104"/>
    </row>
    <row r="58816" spans="21:42" ht="15" customHeight="1" x14ac:dyDescent="0.25">
      <c r="U58816" s="104"/>
      <c r="AB58816" s="104"/>
      <c r="AC58816" s="104"/>
      <c r="AF58816" s="104"/>
      <c r="AG58816" s="104"/>
      <c r="AK58816" s="104"/>
      <c r="AL58816" s="104"/>
      <c r="AO58816" s="104"/>
      <c r="AP58816" s="104"/>
    </row>
    <row r="58817" spans="21:42" ht="15" customHeight="1" x14ac:dyDescent="0.25">
      <c r="U58817" s="104"/>
      <c r="AB58817" s="104"/>
      <c r="AC58817" s="104"/>
      <c r="AF58817" s="104"/>
      <c r="AG58817" s="104"/>
      <c r="AK58817" s="104"/>
      <c r="AL58817" s="104"/>
      <c r="AO58817" s="104"/>
      <c r="AP58817" s="104"/>
    </row>
    <row r="58818" spans="21:42" ht="15" customHeight="1" x14ac:dyDescent="0.25">
      <c r="U58818" s="104"/>
      <c r="AB58818" s="104"/>
      <c r="AC58818" s="104"/>
      <c r="AF58818" s="104"/>
      <c r="AG58818" s="104"/>
      <c r="AK58818" s="104"/>
      <c r="AL58818" s="104"/>
      <c r="AO58818" s="104"/>
      <c r="AP58818" s="104"/>
    </row>
    <row r="58819" spans="21:42" ht="15" customHeight="1" x14ac:dyDescent="0.25">
      <c r="U58819" s="104"/>
      <c r="AB58819" s="104"/>
      <c r="AC58819" s="104"/>
      <c r="AF58819" s="104"/>
      <c r="AG58819" s="104"/>
      <c r="AK58819" s="104"/>
      <c r="AL58819" s="104"/>
      <c r="AO58819" s="104"/>
      <c r="AP58819" s="104"/>
    </row>
    <row r="58820" spans="21:42" ht="15" customHeight="1" x14ac:dyDescent="0.25">
      <c r="U58820" s="104"/>
      <c r="AB58820" s="104"/>
      <c r="AC58820" s="104"/>
      <c r="AF58820" s="104"/>
      <c r="AG58820" s="104"/>
      <c r="AK58820" s="104"/>
      <c r="AL58820" s="104"/>
      <c r="AO58820" s="104"/>
      <c r="AP58820" s="104"/>
    </row>
    <row r="58821" spans="21:42" ht="15" customHeight="1" x14ac:dyDescent="0.25">
      <c r="U58821" s="104"/>
      <c r="AB58821" s="104"/>
      <c r="AC58821" s="104"/>
      <c r="AF58821" s="104"/>
      <c r="AG58821" s="104"/>
      <c r="AK58821" s="104"/>
      <c r="AL58821" s="104"/>
      <c r="AO58821" s="104"/>
      <c r="AP58821" s="104"/>
    </row>
    <row r="58822" spans="21:42" ht="15" customHeight="1" x14ac:dyDescent="0.25">
      <c r="U58822" s="104"/>
      <c r="AB58822" s="104"/>
      <c r="AC58822" s="104"/>
      <c r="AF58822" s="104"/>
      <c r="AG58822" s="104"/>
      <c r="AK58822" s="104"/>
      <c r="AL58822" s="104"/>
      <c r="AO58822" s="104"/>
      <c r="AP58822" s="104"/>
    </row>
    <row r="58823" spans="21:42" ht="15" customHeight="1" x14ac:dyDescent="0.25">
      <c r="U58823" s="104"/>
      <c r="AB58823" s="104"/>
      <c r="AC58823" s="104"/>
      <c r="AF58823" s="104"/>
      <c r="AG58823" s="104"/>
      <c r="AK58823" s="104"/>
      <c r="AL58823" s="104"/>
      <c r="AO58823" s="104"/>
      <c r="AP58823" s="104"/>
    </row>
    <row r="58824" spans="21:42" ht="15" customHeight="1" x14ac:dyDescent="0.25">
      <c r="U58824" s="104"/>
      <c r="AB58824" s="104"/>
      <c r="AC58824" s="104"/>
      <c r="AF58824" s="104"/>
      <c r="AG58824" s="104"/>
      <c r="AK58824" s="104"/>
      <c r="AL58824" s="104"/>
      <c r="AO58824" s="104"/>
      <c r="AP58824" s="104"/>
    </row>
    <row r="58825" spans="21:42" ht="15" customHeight="1" x14ac:dyDescent="0.25">
      <c r="U58825" s="104"/>
      <c r="AB58825" s="104"/>
      <c r="AC58825" s="104"/>
      <c r="AF58825" s="104"/>
      <c r="AG58825" s="104"/>
      <c r="AK58825" s="104"/>
      <c r="AL58825" s="104"/>
      <c r="AO58825" s="104"/>
      <c r="AP58825" s="104"/>
    </row>
    <row r="58826" spans="21:42" ht="15" customHeight="1" x14ac:dyDescent="0.25">
      <c r="U58826" s="104"/>
      <c r="AB58826" s="104"/>
      <c r="AC58826" s="104"/>
      <c r="AF58826" s="104"/>
      <c r="AG58826" s="104"/>
      <c r="AK58826" s="104"/>
      <c r="AL58826" s="104"/>
      <c r="AO58826" s="104"/>
      <c r="AP58826" s="104"/>
    </row>
    <row r="58827" spans="21:42" ht="15" customHeight="1" x14ac:dyDescent="0.25">
      <c r="U58827" s="104"/>
      <c r="AB58827" s="104"/>
      <c r="AC58827" s="104"/>
      <c r="AF58827" s="104"/>
      <c r="AG58827" s="104"/>
      <c r="AK58827" s="104"/>
      <c r="AL58827" s="104"/>
      <c r="AO58827" s="104"/>
      <c r="AP58827" s="104"/>
    </row>
    <row r="58828" spans="21:42" ht="15" customHeight="1" x14ac:dyDescent="0.25">
      <c r="U58828" s="104"/>
      <c r="AB58828" s="104"/>
      <c r="AC58828" s="104"/>
      <c r="AF58828" s="104"/>
      <c r="AG58828" s="104"/>
      <c r="AK58828" s="104"/>
      <c r="AL58828" s="104"/>
      <c r="AO58828" s="104"/>
      <c r="AP58828" s="104"/>
    </row>
    <row r="58829" spans="21:42" ht="15" customHeight="1" x14ac:dyDescent="0.25">
      <c r="U58829" s="104"/>
      <c r="AB58829" s="104"/>
      <c r="AC58829" s="104"/>
      <c r="AF58829" s="104"/>
      <c r="AG58829" s="104"/>
      <c r="AK58829" s="104"/>
      <c r="AL58829" s="104"/>
      <c r="AO58829" s="104"/>
      <c r="AP58829" s="104"/>
    </row>
    <row r="58830" spans="21:42" ht="15" customHeight="1" x14ac:dyDescent="0.25">
      <c r="U58830" s="104"/>
      <c r="AB58830" s="104"/>
      <c r="AC58830" s="104"/>
      <c r="AF58830" s="104"/>
      <c r="AG58830" s="104"/>
      <c r="AK58830" s="104"/>
      <c r="AL58830" s="104"/>
      <c r="AO58830" s="104"/>
      <c r="AP58830" s="104"/>
    </row>
    <row r="58831" spans="21:42" ht="15" customHeight="1" x14ac:dyDescent="0.25">
      <c r="U58831" s="104"/>
      <c r="AB58831" s="104"/>
      <c r="AC58831" s="104"/>
      <c r="AF58831" s="104"/>
      <c r="AG58831" s="104"/>
      <c r="AK58831" s="104"/>
      <c r="AL58831" s="104"/>
      <c r="AO58831" s="104"/>
      <c r="AP58831" s="104"/>
    </row>
    <row r="58832" spans="21:42" ht="15" customHeight="1" x14ac:dyDescent="0.25">
      <c r="U58832" s="104"/>
      <c r="AB58832" s="104"/>
      <c r="AC58832" s="104"/>
      <c r="AF58832" s="104"/>
      <c r="AG58832" s="104"/>
      <c r="AK58832" s="104"/>
      <c r="AL58832" s="104"/>
      <c r="AO58832" s="104"/>
      <c r="AP58832" s="104"/>
    </row>
    <row r="58833" spans="21:42" ht="15" customHeight="1" x14ac:dyDescent="0.25">
      <c r="U58833" s="104"/>
      <c r="AB58833" s="104"/>
      <c r="AC58833" s="104"/>
      <c r="AF58833" s="104"/>
      <c r="AG58833" s="104"/>
      <c r="AK58833" s="104"/>
      <c r="AL58833" s="104"/>
      <c r="AO58833" s="104"/>
      <c r="AP58833" s="104"/>
    </row>
    <row r="58834" spans="21:42" ht="15" customHeight="1" x14ac:dyDescent="0.25">
      <c r="U58834" s="104"/>
      <c r="AB58834" s="104"/>
      <c r="AC58834" s="104"/>
      <c r="AF58834" s="104"/>
      <c r="AG58834" s="104"/>
      <c r="AK58834" s="104"/>
      <c r="AL58834" s="104"/>
      <c r="AO58834" s="104"/>
      <c r="AP58834" s="104"/>
    </row>
    <row r="58835" spans="21:42" ht="15" customHeight="1" x14ac:dyDescent="0.25">
      <c r="U58835" s="104"/>
      <c r="AB58835" s="104"/>
      <c r="AC58835" s="104"/>
      <c r="AF58835" s="104"/>
      <c r="AG58835" s="104"/>
      <c r="AK58835" s="104"/>
      <c r="AL58835" s="104"/>
      <c r="AO58835" s="104"/>
      <c r="AP58835" s="104"/>
    </row>
    <row r="58836" spans="21:42" ht="15" customHeight="1" x14ac:dyDescent="0.25">
      <c r="U58836" s="104"/>
      <c r="AB58836" s="104"/>
      <c r="AC58836" s="104"/>
      <c r="AF58836" s="104"/>
      <c r="AG58836" s="104"/>
      <c r="AK58836" s="104"/>
      <c r="AL58836" s="104"/>
      <c r="AO58836" s="104"/>
      <c r="AP58836" s="104"/>
    </row>
    <row r="58837" spans="21:42" ht="15" customHeight="1" x14ac:dyDescent="0.25">
      <c r="U58837" s="104"/>
      <c r="AB58837" s="104"/>
      <c r="AC58837" s="104"/>
      <c r="AF58837" s="104"/>
      <c r="AG58837" s="104"/>
      <c r="AK58837" s="104"/>
      <c r="AL58837" s="104"/>
      <c r="AO58837" s="104"/>
      <c r="AP58837" s="104"/>
    </row>
    <row r="58838" spans="21:42" ht="15" customHeight="1" x14ac:dyDescent="0.25">
      <c r="U58838" s="104"/>
      <c r="AB58838" s="104"/>
      <c r="AC58838" s="104"/>
      <c r="AF58838" s="104"/>
      <c r="AG58838" s="104"/>
      <c r="AK58838" s="104"/>
      <c r="AL58838" s="104"/>
      <c r="AO58838" s="104"/>
      <c r="AP58838" s="104"/>
    </row>
    <row r="58839" spans="21:42" ht="15" customHeight="1" x14ac:dyDescent="0.25">
      <c r="U58839" s="104"/>
      <c r="AB58839" s="104"/>
      <c r="AC58839" s="104"/>
      <c r="AF58839" s="104"/>
      <c r="AG58839" s="104"/>
      <c r="AK58839" s="104"/>
      <c r="AL58839" s="104"/>
      <c r="AO58839" s="104"/>
      <c r="AP58839" s="104"/>
    </row>
    <row r="58840" spans="21:42" ht="15" customHeight="1" x14ac:dyDescent="0.25">
      <c r="U58840" s="104"/>
      <c r="AB58840" s="104"/>
      <c r="AC58840" s="104"/>
      <c r="AF58840" s="104"/>
      <c r="AG58840" s="104"/>
      <c r="AK58840" s="104"/>
      <c r="AL58840" s="104"/>
      <c r="AO58840" s="104"/>
      <c r="AP58840" s="104"/>
    </row>
    <row r="58841" spans="21:42" ht="15" customHeight="1" x14ac:dyDescent="0.25">
      <c r="U58841" s="104"/>
      <c r="AB58841" s="104"/>
      <c r="AC58841" s="104"/>
      <c r="AF58841" s="104"/>
      <c r="AG58841" s="104"/>
      <c r="AK58841" s="104"/>
      <c r="AL58841" s="104"/>
      <c r="AO58841" s="104"/>
      <c r="AP58841" s="104"/>
    </row>
    <row r="58842" spans="21:42" ht="15" customHeight="1" x14ac:dyDescent="0.25">
      <c r="U58842" s="104"/>
      <c r="AB58842" s="104"/>
      <c r="AC58842" s="104"/>
      <c r="AF58842" s="104"/>
      <c r="AG58842" s="104"/>
      <c r="AK58842" s="104"/>
      <c r="AL58842" s="104"/>
      <c r="AO58842" s="104"/>
      <c r="AP58842" s="104"/>
    </row>
    <row r="58843" spans="21:42" ht="15" customHeight="1" x14ac:dyDescent="0.25">
      <c r="U58843" s="104"/>
      <c r="AB58843" s="104"/>
      <c r="AC58843" s="104"/>
      <c r="AF58843" s="104"/>
      <c r="AG58843" s="104"/>
      <c r="AK58843" s="104"/>
      <c r="AL58843" s="104"/>
      <c r="AO58843" s="104"/>
      <c r="AP58843" s="104"/>
    </row>
    <row r="58844" spans="21:42" ht="15" customHeight="1" x14ac:dyDescent="0.25">
      <c r="U58844" s="104"/>
      <c r="AB58844" s="104"/>
      <c r="AC58844" s="104"/>
      <c r="AF58844" s="104"/>
      <c r="AG58844" s="104"/>
      <c r="AK58844" s="104"/>
      <c r="AL58844" s="104"/>
      <c r="AO58844" s="104"/>
      <c r="AP58844" s="104"/>
    </row>
    <row r="58845" spans="21:42" ht="15" customHeight="1" x14ac:dyDescent="0.25">
      <c r="U58845" s="104"/>
      <c r="AB58845" s="104"/>
      <c r="AC58845" s="104"/>
      <c r="AF58845" s="104"/>
      <c r="AG58845" s="104"/>
      <c r="AK58845" s="104"/>
      <c r="AL58845" s="104"/>
      <c r="AO58845" s="104"/>
      <c r="AP58845" s="104"/>
    </row>
    <row r="58846" spans="21:42" ht="15" customHeight="1" x14ac:dyDescent="0.25">
      <c r="U58846" s="104"/>
      <c r="AB58846" s="104"/>
      <c r="AC58846" s="104"/>
      <c r="AF58846" s="104"/>
      <c r="AG58846" s="104"/>
      <c r="AK58846" s="104"/>
      <c r="AL58846" s="104"/>
      <c r="AO58846" s="104"/>
      <c r="AP58846" s="104"/>
    </row>
    <row r="58847" spans="21:42" ht="15" customHeight="1" x14ac:dyDescent="0.25">
      <c r="U58847" s="104"/>
      <c r="AB58847" s="104"/>
      <c r="AC58847" s="104"/>
      <c r="AF58847" s="104"/>
      <c r="AG58847" s="104"/>
      <c r="AK58847" s="104"/>
      <c r="AL58847" s="104"/>
      <c r="AO58847" s="104"/>
      <c r="AP58847" s="104"/>
    </row>
    <row r="58848" spans="21:42" ht="15" customHeight="1" x14ac:dyDescent="0.25">
      <c r="U58848" s="104"/>
      <c r="AB58848" s="104"/>
      <c r="AC58848" s="104"/>
      <c r="AF58848" s="104"/>
      <c r="AG58848" s="104"/>
      <c r="AK58848" s="104"/>
      <c r="AL58848" s="104"/>
      <c r="AO58848" s="104"/>
      <c r="AP58848" s="104"/>
    </row>
    <row r="58849" spans="21:42" ht="15" customHeight="1" x14ac:dyDescent="0.25">
      <c r="U58849" s="104"/>
      <c r="AB58849" s="104"/>
      <c r="AC58849" s="104"/>
      <c r="AF58849" s="104"/>
      <c r="AG58849" s="104"/>
      <c r="AK58849" s="104"/>
      <c r="AL58849" s="104"/>
      <c r="AO58849" s="104"/>
      <c r="AP58849" s="104"/>
    </row>
    <row r="58850" spans="21:42" ht="15" customHeight="1" x14ac:dyDescent="0.25">
      <c r="U58850" s="104"/>
      <c r="AB58850" s="104"/>
      <c r="AC58850" s="104"/>
      <c r="AF58850" s="104"/>
      <c r="AG58850" s="104"/>
      <c r="AK58850" s="104"/>
      <c r="AL58850" s="104"/>
      <c r="AO58850" s="104"/>
      <c r="AP58850" s="104"/>
    </row>
    <row r="58851" spans="21:42" ht="15" customHeight="1" x14ac:dyDescent="0.25">
      <c r="U58851" s="104"/>
      <c r="AB58851" s="104"/>
      <c r="AC58851" s="104"/>
      <c r="AF58851" s="104"/>
      <c r="AG58851" s="104"/>
      <c r="AK58851" s="104"/>
      <c r="AL58851" s="104"/>
      <c r="AO58851" s="104"/>
      <c r="AP58851" s="104"/>
    </row>
    <row r="58852" spans="21:42" ht="15" customHeight="1" x14ac:dyDescent="0.25">
      <c r="U58852" s="104"/>
      <c r="AB58852" s="104"/>
      <c r="AC58852" s="104"/>
      <c r="AF58852" s="104"/>
      <c r="AG58852" s="104"/>
      <c r="AK58852" s="104"/>
      <c r="AL58852" s="104"/>
      <c r="AO58852" s="104"/>
      <c r="AP58852" s="104"/>
    </row>
    <row r="58853" spans="21:42" ht="15" customHeight="1" x14ac:dyDescent="0.25">
      <c r="U58853" s="104"/>
      <c r="AB58853" s="104"/>
      <c r="AC58853" s="104"/>
      <c r="AF58853" s="104"/>
      <c r="AG58853" s="104"/>
      <c r="AK58853" s="104"/>
      <c r="AL58853" s="104"/>
      <c r="AO58853" s="104"/>
      <c r="AP58853" s="104"/>
    </row>
    <row r="58854" spans="21:42" ht="15" customHeight="1" x14ac:dyDescent="0.25">
      <c r="U58854" s="104"/>
      <c r="AB58854" s="104"/>
      <c r="AC58854" s="104"/>
      <c r="AF58854" s="104"/>
      <c r="AG58854" s="104"/>
      <c r="AK58854" s="104"/>
      <c r="AL58854" s="104"/>
      <c r="AO58854" s="104"/>
      <c r="AP58854" s="104"/>
    </row>
    <row r="58855" spans="21:42" ht="15" customHeight="1" x14ac:dyDescent="0.25">
      <c r="U58855" s="104"/>
      <c r="AB58855" s="104"/>
      <c r="AC58855" s="104"/>
      <c r="AF58855" s="104"/>
      <c r="AG58855" s="104"/>
      <c r="AK58855" s="104"/>
      <c r="AL58855" s="104"/>
      <c r="AO58855" s="104"/>
      <c r="AP58855" s="104"/>
    </row>
    <row r="58856" spans="21:42" ht="15" customHeight="1" x14ac:dyDescent="0.25">
      <c r="U58856" s="104"/>
      <c r="AB58856" s="104"/>
      <c r="AC58856" s="104"/>
      <c r="AF58856" s="104"/>
      <c r="AG58856" s="104"/>
      <c r="AK58856" s="104"/>
      <c r="AL58856" s="104"/>
      <c r="AO58856" s="104"/>
      <c r="AP58856" s="104"/>
    </row>
    <row r="58857" spans="21:42" ht="15" customHeight="1" x14ac:dyDescent="0.25">
      <c r="U58857" s="104"/>
      <c r="AB58857" s="104"/>
      <c r="AC58857" s="104"/>
      <c r="AF58857" s="104"/>
      <c r="AG58857" s="104"/>
      <c r="AK58857" s="104"/>
      <c r="AL58857" s="104"/>
      <c r="AO58857" s="104"/>
      <c r="AP58857" s="104"/>
    </row>
    <row r="58858" spans="21:42" ht="15" customHeight="1" x14ac:dyDescent="0.25">
      <c r="U58858" s="104"/>
      <c r="AB58858" s="104"/>
      <c r="AC58858" s="104"/>
      <c r="AF58858" s="104"/>
      <c r="AG58858" s="104"/>
      <c r="AK58858" s="104"/>
      <c r="AL58858" s="104"/>
      <c r="AO58858" s="104"/>
      <c r="AP58858" s="104"/>
    </row>
    <row r="58859" spans="21:42" ht="15" customHeight="1" x14ac:dyDescent="0.25">
      <c r="U58859" s="104"/>
      <c r="AB58859" s="104"/>
      <c r="AC58859" s="104"/>
      <c r="AF58859" s="104"/>
      <c r="AG58859" s="104"/>
      <c r="AK58859" s="104"/>
      <c r="AL58859" s="104"/>
      <c r="AO58859" s="104"/>
      <c r="AP58859" s="104"/>
    </row>
    <row r="58860" spans="21:42" ht="15" customHeight="1" x14ac:dyDescent="0.25">
      <c r="U58860" s="104"/>
      <c r="AB58860" s="104"/>
      <c r="AC58860" s="104"/>
      <c r="AF58860" s="104"/>
      <c r="AG58860" s="104"/>
      <c r="AK58860" s="104"/>
      <c r="AL58860" s="104"/>
      <c r="AO58860" s="104"/>
      <c r="AP58860" s="104"/>
    </row>
    <row r="58861" spans="21:42" ht="15" customHeight="1" x14ac:dyDescent="0.25">
      <c r="U58861" s="104"/>
      <c r="AB58861" s="104"/>
      <c r="AC58861" s="104"/>
      <c r="AF58861" s="104"/>
      <c r="AG58861" s="104"/>
      <c r="AK58861" s="104"/>
      <c r="AL58861" s="104"/>
      <c r="AO58861" s="104"/>
      <c r="AP58861" s="104"/>
    </row>
    <row r="58862" spans="21:42" ht="15" customHeight="1" x14ac:dyDescent="0.25">
      <c r="U58862" s="104"/>
      <c r="AB58862" s="104"/>
      <c r="AC58862" s="104"/>
      <c r="AF58862" s="104"/>
      <c r="AG58862" s="104"/>
      <c r="AK58862" s="104"/>
      <c r="AL58862" s="104"/>
      <c r="AO58862" s="104"/>
      <c r="AP58862" s="104"/>
    </row>
    <row r="58863" spans="21:42" ht="15" customHeight="1" x14ac:dyDescent="0.25">
      <c r="U58863" s="104"/>
      <c r="AB58863" s="104"/>
      <c r="AC58863" s="104"/>
      <c r="AF58863" s="104"/>
      <c r="AG58863" s="104"/>
      <c r="AK58863" s="104"/>
      <c r="AL58863" s="104"/>
      <c r="AO58863" s="104"/>
      <c r="AP58863" s="104"/>
    </row>
    <row r="58864" spans="21:42" ht="15" customHeight="1" x14ac:dyDescent="0.25">
      <c r="U58864" s="104"/>
      <c r="AB58864" s="104"/>
      <c r="AC58864" s="104"/>
      <c r="AF58864" s="104"/>
      <c r="AG58864" s="104"/>
      <c r="AK58864" s="104"/>
      <c r="AL58864" s="104"/>
      <c r="AO58864" s="104"/>
      <c r="AP58864" s="104"/>
    </row>
    <row r="58865" spans="21:42" ht="15" customHeight="1" x14ac:dyDescent="0.25">
      <c r="U58865" s="104"/>
      <c r="AB58865" s="104"/>
      <c r="AC58865" s="104"/>
      <c r="AF58865" s="104"/>
      <c r="AG58865" s="104"/>
      <c r="AK58865" s="104"/>
      <c r="AL58865" s="104"/>
      <c r="AO58865" s="104"/>
      <c r="AP58865" s="104"/>
    </row>
    <row r="58866" spans="21:42" ht="15" customHeight="1" x14ac:dyDescent="0.25">
      <c r="U58866" s="104"/>
      <c r="AB58866" s="104"/>
      <c r="AC58866" s="104"/>
      <c r="AF58866" s="104"/>
      <c r="AG58866" s="104"/>
      <c r="AK58866" s="104"/>
      <c r="AL58866" s="104"/>
      <c r="AO58866" s="104"/>
      <c r="AP58866" s="104"/>
    </row>
    <row r="58867" spans="21:42" ht="15" customHeight="1" x14ac:dyDescent="0.25">
      <c r="U58867" s="104"/>
      <c r="AB58867" s="104"/>
      <c r="AC58867" s="104"/>
      <c r="AF58867" s="104"/>
      <c r="AG58867" s="104"/>
      <c r="AK58867" s="104"/>
      <c r="AL58867" s="104"/>
      <c r="AO58867" s="104"/>
      <c r="AP58867" s="104"/>
    </row>
    <row r="58868" spans="21:42" ht="15" customHeight="1" x14ac:dyDescent="0.25">
      <c r="U58868" s="104"/>
      <c r="AB58868" s="104"/>
      <c r="AC58868" s="104"/>
      <c r="AF58868" s="104"/>
      <c r="AG58868" s="104"/>
      <c r="AK58868" s="104"/>
      <c r="AL58868" s="104"/>
      <c r="AO58868" s="104"/>
      <c r="AP58868" s="104"/>
    </row>
    <row r="58869" spans="21:42" ht="15" customHeight="1" x14ac:dyDescent="0.25">
      <c r="U58869" s="104"/>
      <c r="AB58869" s="104"/>
      <c r="AC58869" s="104"/>
      <c r="AF58869" s="104"/>
      <c r="AG58869" s="104"/>
      <c r="AK58869" s="104"/>
      <c r="AL58869" s="104"/>
      <c r="AO58869" s="104"/>
      <c r="AP58869" s="104"/>
    </row>
    <row r="58870" spans="21:42" ht="15" customHeight="1" x14ac:dyDescent="0.25">
      <c r="U58870" s="104"/>
      <c r="AB58870" s="104"/>
      <c r="AC58870" s="104"/>
      <c r="AF58870" s="104"/>
      <c r="AG58870" s="104"/>
      <c r="AK58870" s="104"/>
      <c r="AL58870" s="104"/>
      <c r="AO58870" s="104"/>
      <c r="AP58870" s="104"/>
    </row>
    <row r="58871" spans="21:42" ht="15" customHeight="1" x14ac:dyDescent="0.25">
      <c r="U58871" s="104"/>
      <c r="AB58871" s="104"/>
      <c r="AC58871" s="104"/>
      <c r="AF58871" s="104"/>
      <c r="AG58871" s="104"/>
      <c r="AK58871" s="104"/>
      <c r="AL58871" s="104"/>
      <c r="AO58871" s="104"/>
      <c r="AP58871" s="104"/>
    </row>
    <row r="58872" spans="21:42" ht="15" customHeight="1" x14ac:dyDescent="0.25">
      <c r="U58872" s="104"/>
      <c r="AB58872" s="104"/>
      <c r="AC58872" s="104"/>
      <c r="AF58872" s="104"/>
      <c r="AG58872" s="104"/>
      <c r="AK58872" s="104"/>
      <c r="AL58872" s="104"/>
      <c r="AO58872" s="104"/>
      <c r="AP58872" s="104"/>
    </row>
    <row r="58873" spans="21:42" ht="15" customHeight="1" x14ac:dyDescent="0.25">
      <c r="U58873" s="104"/>
      <c r="AB58873" s="104"/>
      <c r="AC58873" s="104"/>
      <c r="AF58873" s="104"/>
      <c r="AG58873" s="104"/>
      <c r="AK58873" s="104"/>
      <c r="AL58873" s="104"/>
      <c r="AO58873" s="104"/>
      <c r="AP58873" s="104"/>
    </row>
    <row r="58874" spans="21:42" ht="15" customHeight="1" x14ac:dyDescent="0.25">
      <c r="U58874" s="104"/>
      <c r="AB58874" s="104"/>
      <c r="AC58874" s="104"/>
      <c r="AF58874" s="104"/>
      <c r="AG58874" s="104"/>
      <c r="AK58874" s="104"/>
      <c r="AL58874" s="104"/>
      <c r="AO58874" s="104"/>
      <c r="AP58874" s="104"/>
    </row>
    <row r="58875" spans="21:42" ht="15" customHeight="1" x14ac:dyDescent="0.25">
      <c r="U58875" s="104"/>
      <c r="AB58875" s="104"/>
      <c r="AC58875" s="104"/>
      <c r="AF58875" s="104"/>
      <c r="AG58875" s="104"/>
      <c r="AK58875" s="104"/>
      <c r="AL58875" s="104"/>
      <c r="AO58875" s="104"/>
      <c r="AP58875" s="104"/>
    </row>
    <row r="58876" spans="21:42" ht="15" customHeight="1" x14ac:dyDescent="0.25">
      <c r="U58876" s="104"/>
      <c r="AB58876" s="104"/>
      <c r="AC58876" s="104"/>
      <c r="AF58876" s="104"/>
      <c r="AG58876" s="104"/>
      <c r="AK58876" s="104"/>
      <c r="AL58876" s="104"/>
      <c r="AO58876" s="104"/>
      <c r="AP58876" s="104"/>
    </row>
    <row r="58877" spans="21:42" ht="15" customHeight="1" x14ac:dyDescent="0.25">
      <c r="U58877" s="104"/>
      <c r="AB58877" s="104"/>
      <c r="AC58877" s="104"/>
      <c r="AF58877" s="104"/>
      <c r="AG58877" s="104"/>
      <c r="AK58877" s="104"/>
      <c r="AL58877" s="104"/>
      <c r="AO58877" s="104"/>
      <c r="AP58877" s="104"/>
    </row>
    <row r="58878" spans="21:42" ht="15" customHeight="1" x14ac:dyDescent="0.25">
      <c r="U58878" s="104"/>
      <c r="AB58878" s="104"/>
      <c r="AC58878" s="104"/>
      <c r="AF58878" s="104"/>
      <c r="AG58878" s="104"/>
      <c r="AK58878" s="104"/>
      <c r="AL58878" s="104"/>
      <c r="AO58878" s="104"/>
      <c r="AP58878" s="104"/>
    </row>
    <row r="58879" spans="21:42" ht="15" customHeight="1" x14ac:dyDescent="0.25">
      <c r="U58879" s="104"/>
      <c r="AB58879" s="104"/>
      <c r="AC58879" s="104"/>
      <c r="AF58879" s="104"/>
      <c r="AG58879" s="104"/>
      <c r="AK58879" s="104"/>
      <c r="AL58879" s="104"/>
      <c r="AO58879" s="104"/>
      <c r="AP58879" s="104"/>
    </row>
    <row r="58880" spans="21:42" ht="15" customHeight="1" x14ac:dyDescent="0.25">
      <c r="U58880" s="104"/>
      <c r="AB58880" s="104"/>
      <c r="AC58880" s="104"/>
      <c r="AF58880" s="104"/>
      <c r="AG58880" s="104"/>
      <c r="AK58880" s="104"/>
      <c r="AL58880" s="104"/>
      <c r="AO58880" s="104"/>
      <c r="AP58880" s="104"/>
    </row>
    <row r="58881" spans="21:42" ht="15" customHeight="1" x14ac:dyDescent="0.25">
      <c r="U58881" s="104"/>
      <c r="AB58881" s="104"/>
      <c r="AC58881" s="104"/>
      <c r="AF58881" s="104"/>
      <c r="AG58881" s="104"/>
      <c r="AK58881" s="104"/>
      <c r="AL58881" s="104"/>
      <c r="AO58881" s="104"/>
      <c r="AP58881" s="104"/>
    </row>
    <row r="58882" spans="21:42" ht="15" customHeight="1" x14ac:dyDescent="0.25">
      <c r="U58882" s="104"/>
      <c r="AB58882" s="104"/>
      <c r="AC58882" s="104"/>
      <c r="AF58882" s="104"/>
      <c r="AG58882" s="104"/>
      <c r="AK58882" s="104"/>
      <c r="AL58882" s="104"/>
      <c r="AO58882" s="104"/>
      <c r="AP58882" s="104"/>
    </row>
    <row r="58883" spans="21:42" ht="15" customHeight="1" x14ac:dyDescent="0.25">
      <c r="U58883" s="104"/>
      <c r="AB58883" s="104"/>
      <c r="AC58883" s="104"/>
      <c r="AF58883" s="104"/>
      <c r="AG58883" s="104"/>
      <c r="AK58883" s="104"/>
      <c r="AL58883" s="104"/>
      <c r="AO58883" s="104"/>
      <c r="AP58883" s="104"/>
    </row>
    <row r="58884" spans="21:42" ht="15" customHeight="1" x14ac:dyDescent="0.25">
      <c r="U58884" s="104"/>
      <c r="AB58884" s="104"/>
      <c r="AC58884" s="104"/>
      <c r="AF58884" s="104"/>
      <c r="AG58884" s="104"/>
      <c r="AK58884" s="104"/>
      <c r="AL58884" s="104"/>
      <c r="AO58884" s="104"/>
      <c r="AP58884" s="104"/>
    </row>
    <row r="58885" spans="21:42" ht="15" customHeight="1" x14ac:dyDescent="0.25">
      <c r="U58885" s="104"/>
      <c r="AB58885" s="104"/>
      <c r="AC58885" s="104"/>
      <c r="AF58885" s="104"/>
      <c r="AG58885" s="104"/>
      <c r="AK58885" s="104"/>
      <c r="AL58885" s="104"/>
      <c r="AO58885" s="104"/>
      <c r="AP58885" s="104"/>
    </row>
    <row r="58886" spans="21:42" ht="15" customHeight="1" x14ac:dyDescent="0.25">
      <c r="U58886" s="104"/>
      <c r="AB58886" s="104"/>
      <c r="AC58886" s="104"/>
      <c r="AF58886" s="104"/>
      <c r="AG58886" s="104"/>
      <c r="AK58886" s="104"/>
      <c r="AL58886" s="104"/>
      <c r="AO58886" s="104"/>
      <c r="AP58886" s="104"/>
    </row>
    <row r="58887" spans="21:42" ht="15" customHeight="1" x14ac:dyDescent="0.25">
      <c r="U58887" s="104"/>
      <c r="AB58887" s="104"/>
      <c r="AC58887" s="104"/>
      <c r="AF58887" s="104"/>
      <c r="AG58887" s="104"/>
      <c r="AK58887" s="104"/>
      <c r="AL58887" s="104"/>
      <c r="AO58887" s="104"/>
      <c r="AP58887" s="104"/>
    </row>
    <row r="58888" spans="21:42" ht="15" customHeight="1" x14ac:dyDescent="0.25">
      <c r="U58888" s="104"/>
      <c r="AB58888" s="104"/>
      <c r="AC58888" s="104"/>
      <c r="AF58888" s="104"/>
      <c r="AG58888" s="104"/>
      <c r="AK58888" s="104"/>
      <c r="AL58888" s="104"/>
      <c r="AO58888" s="104"/>
      <c r="AP58888" s="104"/>
    </row>
    <row r="58889" spans="21:42" ht="15" customHeight="1" x14ac:dyDescent="0.25">
      <c r="U58889" s="104"/>
      <c r="AB58889" s="104"/>
      <c r="AC58889" s="104"/>
      <c r="AF58889" s="104"/>
      <c r="AG58889" s="104"/>
      <c r="AK58889" s="104"/>
      <c r="AL58889" s="104"/>
      <c r="AO58889" s="104"/>
      <c r="AP58889" s="104"/>
    </row>
    <row r="58890" spans="21:42" ht="15" customHeight="1" x14ac:dyDescent="0.25">
      <c r="U58890" s="104"/>
      <c r="AB58890" s="104"/>
      <c r="AC58890" s="104"/>
      <c r="AF58890" s="104"/>
      <c r="AG58890" s="104"/>
      <c r="AK58890" s="104"/>
      <c r="AL58890" s="104"/>
      <c r="AO58890" s="104"/>
      <c r="AP58890" s="104"/>
    </row>
    <row r="58891" spans="21:42" ht="15" customHeight="1" x14ac:dyDescent="0.25">
      <c r="U58891" s="104"/>
      <c r="AB58891" s="104"/>
      <c r="AC58891" s="104"/>
      <c r="AF58891" s="104"/>
      <c r="AG58891" s="104"/>
      <c r="AK58891" s="104"/>
      <c r="AL58891" s="104"/>
      <c r="AO58891" s="104"/>
      <c r="AP58891" s="104"/>
    </row>
    <row r="58892" spans="21:42" ht="15" customHeight="1" x14ac:dyDescent="0.25">
      <c r="U58892" s="104"/>
      <c r="AB58892" s="104"/>
      <c r="AC58892" s="104"/>
      <c r="AF58892" s="104"/>
      <c r="AG58892" s="104"/>
      <c r="AK58892" s="104"/>
      <c r="AL58892" s="104"/>
      <c r="AO58892" s="104"/>
      <c r="AP58892" s="104"/>
    </row>
    <row r="58893" spans="21:42" ht="15" customHeight="1" x14ac:dyDescent="0.25">
      <c r="U58893" s="104"/>
      <c r="AB58893" s="104"/>
      <c r="AC58893" s="104"/>
      <c r="AF58893" s="104"/>
      <c r="AG58893" s="104"/>
      <c r="AK58893" s="104"/>
      <c r="AL58893" s="104"/>
      <c r="AO58893" s="104"/>
      <c r="AP58893" s="104"/>
    </row>
    <row r="58894" spans="21:42" ht="15" customHeight="1" x14ac:dyDescent="0.25">
      <c r="U58894" s="104"/>
      <c r="AB58894" s="104"/>
      <c r="AC58894" s="104"/>
      <c r="AF58894" s="104"/>
      <c r="AG58894" s="104"/>
      <c r="AK58894" s="104"/>
      <c r="AL58894" s="104"/>
      <c r="AO58894" s="104"/>
      <c r="AP58894" s="104"/>
    </row>
    <row r="58895" spans="21:42" ht="15" customHeight="1" x14ac:dyDescent="0.25">
      <c r="U58895" s="104"/>
      <c r="AB58895" s="104"/>
      <c r="AC58895" s="104"/>
      <c r="AF58895" s="104"/>
      <c r="AG58895" s="104"/>
      <c r="AK58895" s="104"/>
      <c r="AL58895" s="104"/>
      <c r="AO58895" s="104"/>
      <c r="AP58895" s="104"/>
    </row>
    <row r="58896" spans="21:42" ht="15" customHeight="1" x14ac:dyDescent="0.25">
      <c r="U58896" s="104"/>
      <c r="AB58896" s="104"/>
      <c r="AC58896" s="104"/>
      <c r="AF58896" s="104"/>
      <c r="AG58896" s="104"/>
      <c r="AK58896" s="104"/>
      <c r="AL58896" s="104"/>
      <c r="AO58896" s="104"/>
      <c r="AP58896" s="104"/>
    </row>
    <row r="58897" spans="21:42" ht="15" customHeight="1" x14ac:dyDescent="0.25">
      <c r="U58897" s="104"/>
      <c r="AB58897" s="104"/>
      <c r="AC58897" s="104"/>
      <c r="AF58897" s="104"/>
      <c r="AG58897" s="104"/>
      <c r="AK58897" s="104"/>
      <c r="AL58897" s="104"/>
      <c r="AO58897" s="104"/>
      <c r="AP58897" s="104"/>
    </row>
    <row r="58898" spans="21:42" ht="15" customHeight="1" x14ac:dyDescent="0.25">
      <c r="U58898" s="104"/>
      <c r="AB58898" s="104"/>
      <c r="AC58898" s="104"/>
      <c r="AF58898" s="104"/>
      <c r="AG58898" s="104"/>
      <c r="AK58898" s="104"/>
      <c r="AL58898" s="104"/>
      <c r="AO58898" s="104"/>
      <c r="AP58898" s="104"/>
    </row>
    <row r="58899" spans="21:42" ht="15" customHeight="1" x14ac:dyDescent="0.25">
      <c r="U58899" s="104"/>
      <c r="AB58899" s="104"/>
      <c r="AC58899" s="104"/>
      <c r="AF58899" s="104"/>
      <c r="AG58899" s="104"/>
      <c r="AK58899" s="104"/>
      <c r="AL58899" s="104"/>
      <c r="AO58899" s="104"/>
      <c r="AP58899" s="104"/>
    </row>
    <row r="58900" spans="21:42" ht="15" customHeight="1" x14ac:dyDescent="0.25">
      <c r="U58900" s="104"/>
      <c r="AB58900" s="104"/>
      <c r="AC58900" s="104"/>
      <c r="AF58900" s="104"/>
      <c r="AG58900" s="104"/>
      <c r="AK58900" s="104"/>
      <c r="AL58900" s="104"/>
      <c r="AO58900" s="104"/>
      <c r="AP58900" s="104"/>
    </row>
    <row r="58901" spans="21:42" ht="15" customHeight="1" x14ac:dyDescent="0.25">
      <c r="U58901" s="104"/>
      <c r="AB58901" s="104"/>
      <c r="AC58901" s="104"/>
      <c r="AF58901" s="104"/>
      <c r="AG58901" s="104"/>
      <c r="AK58901" s="104"/>
      <c r="AL58901" s="104"/>
      <c r="AO58901" s="104"/>
      <c r="AP58901" s="104"/>
    </row>
    <row r="58902" spans="21:42" ht="15" customHeight="1" x14ac:dyDescent="0.25">
      <c r="U58902" s="104"/>
      <c r="AB58902" s="104"/>
      <c r="AC58902" s="104"/>
      <c r="AF58902" s="104"/>
      <c r="AG58902" s="104"/>
      <c r="AK58902" s="104"/>
      <c r="AL58902" s="104"/>
      <c r="AO58902" s="104"/>
      <c r="AP58902" s="104"/>
    </row>
    <row r="58903" spans="21:42" ht="15" customHeight="1" x14ac:dyDescent="0.25">
      <c r="U58903" s="104"/>
      <c r="AB58903" s="104"/>
      <c r="AC58903" s="104"/>
      <c r="AF58903" s="104"/>
      <c r="AG58903" s="104"/>
      <c r="AK58903" s="104"/>
      <c r="AL58903" s="104"/>
      <c r="AO58903" s="104"/>
      <c r="AP58903" s="104"/>
    </row>
    <row r="58904" spans="21:42" ht="15" customHeight="1" x14ac:dyDescent="0.25">
      <c r="U58904" s="104"/>
      <c r="AB58904" s="104"/>
      <c r="AC58904" s="104"/>
      <c r="AF58904" s="104"/>
      <c r="AG58904" s="104"/>
      <c r="AK58904" s="104"/>
      <c r="AL58904" s="104"/>
      <c r="AO58904" s="104"/>
      <c r="AP58904" s="104"/>
    </row>
    <row r="58905" spans="21:42" ht="15" customHeight="1" x14ac:dyDescent="0.25">
      <c r="U58905" s="104"/>
      <c r="AB58905" s="104"/>
      <c r="AC58905" s="104"/>
      <c r="AF58905" s="104"/>
      <c r="AG58905" s="104"/>
      <c r="AK58905" s="104"/>
      <c r="AL58905" s="104"/>
      <c r="AO58905" s="104"/>
      <c r="AP58905" s="104"/>
    </row>
    <row r="58906" spans="21:42" ht="15" customHeight="1" x14ac:dyDescent="0.25">
      <c r="U58906" s="104"/>
      <c r="AB58906" s="104"/>
      <c r="AC58906" s="104"/>
      <c r="AF58906" s="104"/>
      <c r="AG58906" s="104"/>
      <c r="AK58906" s="104"/>
      <c r="AL58906" s="104"/>
      <c r="AO58906" s="104"/>
      <c r="AP58906" s="104"/>
    </row>
    <row r="58907" spans="21:42" ht="15" customHeight="1" x14ac:dyDescent="0.25">
      <c r="U58907" s="104"/>
      <c r="AB58907" s="104"/>
      <c r="AC58907" s="104"/>
      <c r="AF58907" s="104"/>
      <c r="AG58907" s="104"/>
      <c r="AK58907" s="104"/>
      <c r="AL58907" s="104"/>
      <c r="AO58907" s="104"/>
      <c r="AP58907" s="104"/>
    </row>
    <row r="58908" spans="21:42" ht="15" customHeight="1" x14ac:dyDescent="0.25">
      <c r="U58908" s="104"/>
      <c r="AB58908" s="104"/>
      <c r="AC58908" s="104"/>
      <c r="AF58908" s="104"/>
      <c r="AG58908" s="104"/>
      <c r="AK58908" s="104"/>
      <c r="AL58908" s="104"/>
      <c r="AO58908" s="104"/>
      <c r="AP58908" s="104"/>
    </row>
    <row r="58909" spans="21:42" ht="15" customHeight="1" x14ac:dyDescent="0.25">
      <c r="U58909" s="104"/>
      <c r="AB58909" s="104"/>
      <c r="AC58909" s="104"/>
      <c r="AF58909" s="104"/>
      <c r="AG58909" s="104"/>
      <c r="AK58909" s="104"/>
      <c r="AL58909" s="104"/>
      <c r="AO58909" s="104"/>
      <c r="AP58909" s="104"/>
    </row>
    <row r="58910" spans="21:42" ht="15" customHeight="1" x14ac:dyDescent="0.25">
      <c r="U58910" s="104"/>
      <c r="AB58910" s="104"/>
      <c r="AC58910" s="104"/>
      <c r="AF58910" s="104"/>
      <c r="AG58910" s="104"/>
      <c r="AK58910" s="104"/>
      <c r="AL58910" s="104"/>
      <c r="AO58910" s="104"/>
      <c r="AP58910" s="104"/>
    </row>
    <row r="58911" spans="21:42" ht="15" customHeight="1" x14ac:dyDescent="0.25">
      <c r="U58911" s="104"/>
      <c r="AB58911" s="104"/>
      <c r="AC58911" s="104"/>
      <c r="AF58911" s="104"/>
      <c r="AG58911" s="104"/>
      <c r="AK58911" s="104"/>
      <c r="AL58911" s="104"/>
      <c r="AO58911" s="104"/>
      <c r="AP58911" s="104"/>
    </row>
    <row r="58912" spans="21:42" ht="15" customHeight="1" x14ac:dyDescent="0.25">
      <c r="U58912" s="104"/>
      <c r="AB58912" s="104"/>
      <c r="AC58912" s="104"/>
      <c r="AF58912" s="104"/>
      <c r="AG58912" s="104"/>
      <c r="AK58912" s="104"/>
      <c r="AL58912" s="104"/>
      <c r="AO58912" s="104"/>
      <c r="AP58912" s="104"/>
    </row>
    <row r="58913" spans="21:42" ht="15" customHeight="1" x14ac:dyDescent="0.25">
      <c r="U58913" s="104"/>
      <c r="AB58913" s="104"/>
      <c r="AC58913" s="104"/>
      <c r="AF58913" s="104"/>
      <c r="AG58913" s="104"/>
      <c r="AK58913" s="104"/>
      <c r="AL58913" s="104"/>
      <c r="AO58913" s="104"/>
      <c r="AP58913" s="104"/>
    </row>
    <row r="58914" spans="21:42" ht="15" customHeight="1" x14ac:dyDescent="0.25">
      <c r="U58914" s="104"/>
      <c r="AB58914" s="104"/>
      <c r="AC58914" s="104"/>
      <c r="AF58914" s="104"/>
      <c r="AG58914" s="104"/>
      <c r="AK58914" s="104"/>
      <c r="AL58914" s="104"/>
      <c r="AO58914" s="104"/>
      <c r="AP58914" s="104"/>
    </row>
    <row r="58915" spans="21:42" ht="15" customHeight="1" x14ac:dyDescent="0.25">
      <c r="U58915" s="104"/>
      <c r="AB58915" s="104"/>
      <c r="AC58915" s="104"/>
      <c r="AF58915" s="104"/>
      <c r="AG58915" s="104"/>
      <c r="AK58915" s="104"/>
      <c r="AL58915" s="104"/>
      <c r="AO58915" s="104"/>
      <c r="AP58915" s="104"/>
    </row>
    <row r="58916" spans="21:42" ht="15" customHeight="1" x14ac:dyDescent="0.25">
      <c r="U58916" s="104"/>
      <c r="AB58916" s="104"/>
      <c r="AC58916" s="104"/>
      <c r="AF58916" s="104"/>
      <c r="AG58916" s="104"/>
      <c r="AK58916" s="104"/>
      <c r="AL58916" s="104"/>
      <c r="AO58916" s="104"/>
      <c r="AP58916" s="104"/>
    </row>
    <row r="58917" spans="21:42" ht="15" customHeight="1" x14ac:dyDescent="0.25">
      <c r="U58917" s="104"/>
      <c r="AB58917" s="104"/>
      <c r="AC58917" s="104"/>
      <c r="AF58917" s="104"/>
      <c r="AG58917" s="104"/>
      <c r="AK58917" s="104"/>
      <c r="AL58917" s="104"/>
      <c r="AO58917" s="104"/>
      <c r="AP58917" s="104"/>
    </row>
    <row r="58918" spans="21:42" ht="15" customHeight="1" x14ac:dyDescent="0.25">
      <c r="U58918" s="104"/>
      <c r="AB58918" s="104"/>
      <c r="AC58918" s="104"/>
      <c r="AF58918" s="104"/>
      <c r="AG58918" s="104"/>
      <c r="AK58918" s="104"/>
      <c r="AL58918" s="104"/>
      <c r="AO58918" s="104"/>
      <c r="AP58918" s="104"/>
    </row>
    <row r="58919" spans="21:42" ht="15" customHeight="1" x14ac:dyDescent="0.25">
      <c r="U58919" s="104"/>
      <c r="AB58919" s="104"/>
      <c r="AC58919" s="104"/>
      <c r="AF58919" s="104"/>
      <c r="AG58919" s="104"/>
      <c r="AK58919" s="104"/>
      <c r="AL58919" s="104"/>
      <c r="AO58919" s="104"/>
      <c r="AP58919" s="104"/>
    </row>
    <row r="58920" spans="21:42" ht="15" customHeight="1" x14ac:dyDescent="0.25">
      <c r="U58920" s="104"/>
      <c r="AB58920" s="104"/>
      <c r="AC58920" s="104"/>
      <c r="AF58920" s="104"/>
      <c r="AG58920" s="104"/>
      <c r="AK58920" s="104"/>
      <c r="AL58920" s="104"/>
      <c r="AO58920" s="104"/>
      <c r="AP58920" s="104"/>
    </row>
    <row r="58921" spans="21:42" ht="15" customHeight="1" x14ac:dyDescent="0.25">
      <c r="U58921" s="104"/>
      <c r="AB58921" s="104"/>
      <c r="AC58921" s="104"/>
      <c r="AF58921" s="104"/>
      <c r="AG58921" s="104"/>
      <c r="AK58921" s="104"/>
      <c r="AL58921" s="104"/>
      <c r="AO58921" s="104"/>
      <c r="AP58921" s="104"/>
    </row>
    <row r="58922" spans="21:42" ht="15" customHeight="1" x14ac:dyDescent="0.25">
      <c r="U58922" s="104"/>
      <c r="AB58922" s="104"/>
      <c r="AC58922" s="104"/>
      <c r="AF58922" s="104"/>
      <c r="AG58922" s="104"/>
      <c r="AK58922" s="104"/>
      <c r="AL58922" s="104"/>
      <c r="AO58922" s="104"/>
      <c r="AP58922" s="104"/>
    </row>
    <row r="58923" spans="21:42" ht="15" customHeight="1" x14ac:dyDescent="0.25">
      <c r="U58923" s="104"/>
      <c r="AB58923" s="104"/>
      <c r="AC58923" s="104"/>
      <c r="AF58923" s="104"/>
      <c r="AG58923" s="104"/>
      <c r="AK58923" s="104"/>
      <c r="AL58923" s="104"/>
      <c r="AO58923" s="104"/>
      <c r="AP58923" s="104"/>
    </row>
    <row r="58924" spans="21:42" ht="15" customHeight="1" x14ac:dyDescent="0.25">
      <c r="U58924" s="104"/>
      <c r="AB58924" s="104"/>
      <c r="AC58924" s="104"/>
      <c r="AF58924" s="104"/>
      <c r="AG58924" s="104"/>
      <c r="AK58924" s="104"/>
      <c r="AL58924" s="104"/>
      <c r="AO58924" s="104"/>
      <c r="AP58924" s="104"/>
    </row>
    <row r="58925" spans="21:42" ht="15" customHeight="1" x14ac:dyDescent="0.25">
      <c r="U58925" s="104"/>
      <c r="AB58925" s="104"/>
      <c r="AC58925" s="104"/>
      <c r="AF58925" s="104"/>
      <c r="AG58925" s="104"/>
      <c r="AK58925" s="104"/>
      <c r="AL58925" s="104"/>
      <c r="AO58925" s="104"/>
      <c r="AP58925" s="104"/>
    </row>
    <row r="58926" spans="21:42" ht="15" customHeight="1" x14ac:dyDescent="0.25">
      <c r="U58926" s="104"/>
      <c r="AB58926" s="104"/>
      <c r="AC58926" s="104"/>
      <c r="AF58926" s="104"/>
      <c r="AG58926" s="104"/>
      <c r="AK58926" s="104"/>
      <c r="AL58926" s="104"/>
      <c r="AO58926" s="104"/>
      <c r="AP58926" s="104"/>
    </row>
    <row r="58927" spans="21:42" ht="15" customHeight="1" x14ac:dyDescent="0.25">
      <c r="U58927" s="104"/>
      <c r="AB58927" s="104"/>
      <c r="AC58927" s="104"/>
      <c r="AF58927" s="104"/>
      <c r="AG58927" s="104"/>
      <c r="AK58927" s="104"/>
      <c r="AL58927" s="104"/>
      <c r="AO58927" s="104"/>
      <c r="AP58927" s="104"/>
    </row>
    <row r="58928" spans="21:42" ht="15" customHeight="1" x14ac:dyDescent="0.25">
      <c r="U58928" s="104"/>
      <c r="AB58928" s="104"/>
      <c r="AC58928" s="104"/>
      <c r="AF58928" s="104"/>
      <c r="AG58928" s="104"/>
      <c r="AK58928" s="104"/>
      <c r="AL58928" s="104"/>
      <c r="AO58928" s="104"/>
      <c r="AP58928" s="104"/>
    </row>
    <row r="58929" spans="21:42" ht="15" customHeight="1" x14ac:dyDescent="0.25">
      <c r="U58929" s="104"/>
      <c r="AB58929" s="104"/>
      <c r="AC58929" s="104"/>
      <c r="AF58929" s="104"/>
      <c r="AG58929" s="104"/>
      <c r="AK58929" s="104"/>
      <c r="AL58929" s="104"/>
      <c r="AO58929" s="104"/>
      <c r="AP58929" s="104"/>
    </row>
    <row r="58930" spans="21:42" ht="15" customHeight="1" x14ac:dyDescent="0.25">
      <c r="U58930" s="104"/>
      <c r="AB58930" s="104"/>
      <c r="AC58930" s="104"/>
      <c r="AF58930" s="104"/>
      <c r="AG58930" s="104"/>
      <c r="AK58930" s="104"/>
      <c r="AL58930" s="104"/>
      <c r="AO58930" s="104"/>
      <c r="AP58930" s="104"/>
    </row>
    <row r="58931" spans="21:42" ht="15" customHeight="1" x14ac:dyDescent="0.25">
      <c r="U58931" s="104"/>
      <c r="AB58931" s="104"/>
      <c r="AC58931" s="104"/>
      <c r="AF58931" s="104"/>
      <c r="AG58931" s="104"/>
      <c r="AK58931" s="104"/>
      <c r="AL58931" s="104"/>
      <c r="AO58931" s="104"/>
      <c r="AP58931" s="104"/>
    </row>
    <row r="58932" spans="21:42" ht="15" customHeight="1" x14ac:dyDescent="0.25">
      <c r="U58932" s="104"/>
      <c r="AB58932" s="104"/>
      <c r="AC58932" s="104"/>
      <c r="AF58932" s="104"/>
      <c r="AG58932" s="104"/>
      <c r="AK58932" s="104"/>
      <c r="AL58932" s="104"/>
      <c r="AO58932" s="104"/>
      <c r="AP58932" s="104"/>
    </row>
    <row r="58933" spans="21:42" ht="15" customHeight="1" x14ac:dyDescent="0.25">
      <c r="U58933" s="104"/>
      <c r="AB58933" s="104"/>
      <c r="AC58933" s="104"/>
      <c r="AF58933" s="104"/>
      <c r="AG58933" s="104"/>
      <c r="AK58933" s="104"/>
      <c r="AL58933" s="104"/>
      <c r="AO58933" s="104"/>
      <c r="AP58933" s="104"/>
    </row>
    <row r="58934" spans="21:42" ht="15" customHeight="1" x14ac:dyDescent="0.25">
      <c r="U58934" s="104"/>
      <c r="AB58934" s="104"/>
      <c r="AC58934" s="104"/>
      <c r="AF58934" s="104"/>
      <c r="AG58934" s="104"/>
      <c r="AK58934" s="104"/>
      <c r="AL58934" s="104"/>
      <c r="AO58934" s="104"/>
      <c r="AP58934" s="104"/>
    </row>
    <row r="58935" spans="21:42" ht="15" customHeight="1" x14ac:dyDescent="0.25">
      <c r="U58935" s="104"/>
      <c r="AB58935" s="104"/>
      <c r="AC58935" s="104"/>
      <c r="AF58935" s="104"/>
      <c r="AG58935" s="104"/>
      <c r="AK58935" s="104"/>
      <c r="AL58935" s="104"/>
      <c r="AO58935" s="104"/>
      <c r="AP58935" s="104"/>
    </row>
    <row r="58936" spans="21:42" ht="15" customHeight="1" x14ac:dyDescent="0.25">
      <c r="U58936" s="104"/>
      <c r="AB58936" s="104"/>
      <c r="AC58936" s="104"/>
      <c r="AF58936" s="104"/>
      <c r="AG58936" s="104"/>
      <c r="AK58936" s="104"/>
      <c r="AL58936" s="104"/>
      <c r="AO58936" s="104"/>
      <c r="AP58936" s="104"/>
    </row>
    <row r="58937" spans="21:42" ht="15" customHeight="1" x14ac:dyDescent="0.25">
      <c r="U58937" s="104"/>
      <c r="AB58937" s="104"/>
      <c r="AC58937" s="104"/>
      <c r="AF58937" s="104"/>
      <c r="AG58937" s="104"/>
      <c r="AK58937" s="104"/>
      <c r="AL58937" s="104"/>
      <c r="AO58937" s="104"/>
      <c r="AP58937" s="104"/>
    </row>
    <row r="58938" spans="21:42" ht="15" customHeight="1" x14ac:dyDescent="0.25">
      <c r="U58938" s="104"/>
      <c r="AB58938" s="104"/>
      <c r="AC58938" s="104"/>
      <c r="AF58938" s="104"/>
      <c r="AG58938" s="104"/>
      <c r="AK58938" s="104"/>
      <c r="AL58938" s="104"/>
      <c r="AO58938" s="104"/>
      <c r="AP58938" s="104"/>
    </row>
    <row r="58939" spans="21:42" ht="15" customHeight="1" x14ac:dyDescent="0.25">
      <c r="U58939" s="104"/>
      <c r="AB58939" s="104"/>
      <c r="AC58939" s="104"/>
      <c r="AF58939" s="104"/>
      <c r="AG58939" s="104"/>
      <c r="AK58939" s="104"/>
      <c r="AL58939" s="104"/>
      <c r="AO58939" s="104"/>
      <c r="AP58939" s="104"/>
    </row>
    <row r="58940" spans="21:42" ht="15" customHeight="1" x14ac:dyDescent="0.25">
      <c r="U58940" s="104"/>
      <c r="AB58940" s="104"/>
      <c r="AC58940" s="104"/>
      <c r="AF58940" s="104"/>
      <c r="AG58940" s="104"/>
      <c r="AK58940" s="104"/>
      <c r="AL58940" s="104"/>
      <c r="AO58940" s="104"/>
      <c r="AP58940" s="104"/>
    </row>
    <row r="58941" spans="21:42" ht="15" customHeight="1" x14ac:dyDescent="0.25">
      <c r="U58941" s="104"/>
      <c r="AB58941" s="104"/>
      <c r="AC58941" s="104"/>
      <c r="AF58941" s="104"/>
      <c r="AG58941" s="104"/>
      <c r="AK58941" s="104"/>
      <c r="AL58941" s="104"/>
      <c r="AO58941" s="104"/>
      <c r="AP58941" s="104"/>
    </row>
    <row r="58942" spans="21:42" ht="15" customHeight="1" x14ac:dyDescent="0.25">
      <c r="U58942" s="104"/>
      <c r="AB58942" s="104"/>
      <c r="AC58942" s="104"/>
      <c r="AF58942" s="104"/>
      <c r="AG58942" s="104"/>
      <c r="AK58942" s="104"/>
      <c r="AL58942" s="104"/>
      <c r="AO58942" s="104"/>
      <c r="AP58942" s="104"/>
    </row>
    <row r="58943" spans="21:42" ht="15" customHeight="1" x14ac:dyDescent="0.25">
      <c r="U58943" s="104"/>
      <c r="AB58943" s="104"/>
      <c r="AC58943" s="104"/>
      <c r="AF58943" s="104"/>
      <c r="AG58943" s="104"/>
      <c r="AK58943" s="104"/>
      <c r="AL58943" s="104"/>
      <c r="AO58943" s="104"/>
      <c r="AP58943" s="104"/>
    </row>
    <row r="58944" spans="21:42" ht="15" customHeight="1" x14ac:dyDescent="0.25">
      <c r="U58944" s="104"/>
      <c r="AB58944" s="104"/>
      <c r="AC58944" s="104"/>
      <c r="AF58944" s="104"/>
      <c r="AG58944" s="104"/>
      <c r="AK58944" s="104"/>
      <c r="AL58944" s="104"/>
      <c r="AO58944" s="104"/>
      <c r="AP58944" s="104"/>
    </row>
    <row r="58945" spans="21:42" ht="15" customHeight="1" x14ac:dyDescent="0.25">
      <c r="U58945" s="104"/>
      <c r="AB58945" s="104"/>
      <c r="AC58945" s="104"/>
      <c r="AF58945" s="104"/>
      <c r="AG58945" s="104"/>
      <c r="AK58945" s="104"/>
      <c r="AL58945" s="104"/>
      <c r="AO58945" s="104"/>
      <c r="AP58945" s="104"/>
    </row>
    <row r="58946" spans="21:42" ht="15" customHeight="1" x14ac:dyDescent="0.25">
      <c r="U58946" s="104"/>
      <c r="AB58946" s="104"/>
      <c r="AC58946" s="104"/>
      <c r="AF58946" s="104"/>
      <c r="AG58946" s="104"/>
      <c r="AK58946" s="104"/>
      <c r="AL58946" s="104"/>
      <c r="AO58946" s="104"/>
      <c r="AP58946" s="104"/>
    </row>
    <row r="58947" spans="21:42" ht="15" customHeight="1" x14ac:dyDescent="0.25">
      <c r="U58947" s="104"/>
      <c r="AB58947" s="104"/>
      <c r="AC58947" s="104"/>
      <c r="AF58947" s="104"/>
      <c r="AG58947" s="104"/>
      <c r="AK58947" s="104"/>
      <c r="AL58947" s="104"/>
      <c r="AO58947" s="104"/>
      <c r="AP58947" s="104"/>
    </row>
    <row r="58948" spans="21:42" ht="15" customHeight="1" x14ac:dyDescent="0.25">
      <c r="U58948" s="104"/>
      <c r="AB58948" s="104"/>
      <c r="AC58948" s="104"/>
      <c r="AF58948" s="104"/>
      <c r="AG58948" s="104"/>
      <c r="AK58948" s="104"/>
      <c r="AL58948" s="104"/>
      <c r="AO58948" s="104"/>
      <c r="AP58948" s="104"/>
    </row>
    <row r="58949" spans="21:42" ht="15" customHeight="1" x14ac:dyDescent="0.25">
      <c r="U58949" s="104"/>
      <c r="AB58949" s="104"/>
      <c r="AC58949" s="104"/>
      <c r="AF58949" s="104"/>
      <c r="AG58949" s="104"/>
      <c r="AK58949" s="104"/>
      <c r="AL58949" s="104"/>
      <c r="AO58949" s="104"/>
      <c r="AP58949" s="104"/>
    </row>
    <row r="58950" spans="21:42" ht="15" customHeight="1" x14ac:dyDescent="0.25">
      <c r="U58950" s="104"/>
      <c r="AB58950" s="104"/>
      <c r="AC58950" s="104"/>
      <c r="AF58950" s="104"/>
      <c r="AG58950" s="104"/>
      <c r="AK58950" s="104"/>
      <c r="AL58950" s="104"/>
      <c r="AO58950" s="104"/>
      <c r="AP58950" s="104"/>
    </row>
    <row r="58951" spans="21:42" ht="15" customHeight="1" x14ac:dyDescent="0.25">
      <c r="U58951" s="104"/>
      <c r="AB58951" s="104"/>
      <c r="AC58951" s="104"/>
      <c r="AF58951" s="104"/>
      <c r="AG58951" s="104"/>
      <c r="AK58951" s="104"/>
      <c r="AL58951" s="104"/>
      <c r="AO58951" s="104"/>
      <c r="AP58951" s="104"/>
    </row>
    <row r="58952" spans="21:42" ht="15" customHeight="1" x14ac:dyDescent="0.25">
      <c r="U58952" s="104"/>
      <c r="AB58952" s="104"/>
      <c r="AC58952" s="104"/>
      <c r="AF58952" s="104"/>
      <c r="AG58952" s="104"/>
      <c r="AK58952" s="104"/>
      <c r="AL58952" s="104"/>
      <c r="AO58952" s="104"/>
      <c r="AP58952" s="104"/>
    </row>
    <row r="58953" spans="21:42" ht="15" customHeight="1" x14ac:dyDescent="0.25">
      <c r="U58953" s="104"/>
      <c r="AB58953" s="104"/>
      <c r="AC58953" s="104"/>
      <c r="AF58953" s="104"/>
      <c r="AG58953" s="104"/>
      <c r="AK58953" s="104"/>
      <c r="AL58953" s="104"/>
      <c r="AO58953" s="104"/>
      <c r="AP58953" s="104"/>
    </row>
    <row r="58954" spans="21:42" ht="15" customHeight="1" x14ac:dyDescent="0.25">
      <c r="U58954" s="104"/>
      <c r="AB58954" s="104"/>
      <c r="AC58954" s="104"/>
      <c r="AF58954" s="104"/>
      <c r="AG58954" s="104"/>
      <c r="AK58954" s="104"/>
      <c r="AL58954" s="104"/>
      <c r="AO58954" s="104"/>
      <c r="AP58954" s="104"/>
    </row>
    <row r="58955" spans="21:42" ht="15" customHeight="1" x14ac:dyDescent="0.25">
      <c r="U58955" s="104"/>
      <c r="AB58955" s="104"/>
      <c r="AC58955" s="104"/>
      <c r="AF58955" s="104"/>
      <c r="AG58955" s="104"/>
      <c r="AK58955" s="104"/>
      <c r="AL58955" s="104"/>
      <c r="AO58955" s="104"/>
      <c r="AP58955" s="104"/>
    </row>
    <row r="58956" spans="21:42" ht="15" customHeight="1" x14ac:dyDescent="0.25">
      <c r="U58956" s="104"/>
      <c r="AB58956" s="104"/>
      <c r="AC58956" s="104"/>
      <c r="AF58956" s="104"/>
      <c r="AG58956" s="104"/>
      <c r="AK58956" s="104"/>
      <c r="AL58956" s="104"/>
      <c r="AO58956" s="104"/>
      <c r="AP58956" s="104"/>
    </row>
    <row r="58957" spans="21:42" ht="15" customHeight="1" x14ac:dyDescent="0.25">
      <c r="U58957" s="104"/>
      <c r="AB58957" s="104"/>
      <c r="AC58957" s="104"/>
      <c r="AF58957" s="104"/>
      <c r="AG58957" s="104"/>
      <c r="AK58957" s="104"/>
      <c r="AL58957" s="104"/>
      <c r="AO58957" s="104"/>
      <c r="AP58957" s="104"/>
    </row>
    <row r="58958" spans="21:42" ht="15" customHeight="1" x14ac:dyDescent="0.25">
      <c r="U58958" s="104"/>
      <c r="AB58958" s="104"/>
      <c r="AC58958" s="104"/>
      <c r="AF58958" s="104"/>
      <c r="AG58958" s="104"/>
      <c r="AK58958" s="104"/>
      <c r="AL58958" s="104"/>
      <c r="AO58958" s="104"/>
      <c r="AP58958" s="104"/>
    </row>
    <row r="58959" spans="21:42" ht="15" customHeight="1" x14ac:dyDescent="0.25">
      <c r="U58959" s="104"/>
      <c r="AB58959" s="104"/>
      <c r="AC58959" s="104"/>
      <c r="AF58959" s="104"/>
      <c r="AG58959" s="104"/>
      <c r="AK58959" s="104"/>
      <c r="AL58959" s="104"/>
      <c r="AO58959" s="104"/>
      <c r="AP58959" s="104"/>
    </row>
    <row r="58960" spans="21:42" ht="15" customHeight="1" x14ac:dyDescent="0.25">
      <c r="U58960" s="104"/>
      <c r="AB58960" s="104"/>
      <c r="AC58960" s="104"/>
      <c r="AF58960" s="104"/>
      <c r="AG58960" s="104"/>
      <c r="AK58960" s="104"/>
      <c r="AL58960" s="104"/>
      <c r="AO58960" s="104"/>
      <c r="AP58960" s="104"/>
    </row>
    <row r="58961" spans="21:42" ht="15" customHeight="1" x14ac:dyDescent="0.25">
      <c r="U58961" s="104"/>
      <c r="AB58961" s="104"/>
      <c r="AC58961" s="104"/>
      <c r="AF58961" s="104"/>
      <c r="AG58961" s="104"/>
      <c r="AK58961" s="104"/>
      <c r="AL58961" s="104"/>
      <c r="AO58961" s="104"/>
      <c r="AP58961" s="104"/>
    </row>
    <row r="58962" spans="21:42" ht="15" customHeight="1" x14ac:dyDescent="0.25">
      <c r="U58962" s="104"/>
      <c r="AB58962" s="104"/>
      <c r="AC58962" s="104"/>
      <c r="AF58962" s="104"/>
      <c r="AG58962" s="104"/>
      <c r="AK58962" s="104"/>
      <c r="AL58962" s="104"/>
      <c r="AO58962" s="104"/>
      <c r="AP58962" s="104"/>
    </row>
    <row r="58963" spans="21:42" ht="15" customHeight="1" x14ac:dyDescent="0.25">
      <c r="U58963" s="104"/>
      <c r="AB58963" s="104"/>
      <c r="AC58963" s="104"/>
      <c r="AF58963" s="104"/>
      <c r="AG58963" s="104"/>
      <c r="AK58963" s="104"/>
      <c r="AL58963" s="104"/>
      <c r="AO58963" s="104"/>
      <c r="AP58963" s="104"/>
    </row>
    <row r="58964" spans="21:42" ht="15" customHeight="1" x14ac:dyDescent="0.25">
      <c r="U58964" s="104"/>
      <c r="AB58964" s="104"/>
      <c r="AC58964" s="104"/>
      <c r="AF58964" s="104"/>
      <c r="AG58964" s="104"/>
      <c r="AK58964" s="104"/>
      <c r="AL58964" s="104"/>
      <c r="AO58964" s="104"/>
      <c r="AP58964" s="104"/>
    </row>
    <row r="58965" spans="21:42" ht="15" customHeight="1" x14ac:dyDescent="0.25">
      <c r="U58965" s="104"/>
      <c r="AB58965" s="104"/>
      <c r="AC58965" s="104"/>
      <c r="AF58965" s="104"/>
      <c r="AG58965" s="104"/>
      <c r="AK58965" s="104"/>
      <c r="AL58965" s="104"/>
      <c r="AO58965" s="104"/>
      <c r="AP58965" s="104"/>
    </row>
    <row r="58966" spans="21:42" ht="15" customHeight="1" x14ac:dyDescent="0.25">
      <c r="U58966" s="104"/>
      <c r="AB58966" s="104"/>
      <c r="AC58966" s="104"/>
      <c r="AF58966" s="104"/>
      <c r="AG58966" s="104"/>
      <c r="AK58966" s="104"/>
      <c r="AL58966" s="104"/>
      <c r="AO58966" s="104"/>
      <c r="AP58966" s="104"/>
    </row>
    <row r="58967" spans="21:42" ht="15" customHeight="1" x14ac:dyDescent="0.25">
      <c r="U58967" s="104"/>
      <c r="AB58967" s="104"/>
      <c r="AC58967" s="104"/>
      <c r="AF58967" s="104"/>
      <c r="AG58967" s="104"/>
      <c r="AK58967" s="104"/>
      <c r="AL58967" s="104"/>
      <c r="AO58967" s="104"/>
      <c r="AP58967" s="104"/>
    </row>
    <row r="58968" spans="21:42" ht="15" customHeight="1" x14ac:dyDescent="0.25">
      <c r="U58968" s="104"/>
      <c r="AB58968" s="104"/>
      <c r="AC58968" s="104"/>
      <c r="AF58968" s="104"/>
      <c r="AG58968" s="104"/>
      <c r="AK58968" s="104"/>
      <c r="AL58968" s="104"/>
      <c r="AO58968" s="104"/>
      <c r="AP58968" s="104"/>
    </row>
    <row r="58969" spans="21:42" ht="15" customHeight="1" x14ac:dyDescent="0.25">
      <c r="U58969" s="104"/>
      <c r="AB58969" s="104"/>
      <c r="AC58969" s="104"/>
      <c r="AF58969" s="104"/>
      <c r="AG58969" s="104"/>
      <c r="AK58969" s="104"/>
      <c r="AL58969" s="104"/>
      <c r="AO58969" s="104"/>
      <c r="AP58969" s="104"/>
    </row>
    <row r="58970" spans="21:42" ht="15" customHeight="1" x14ac:dyDescent="0.25">
      <c r="U58970" s="104"/>
      <c r="AB58970" s="104"/>
      <c r="AC58970" s="104"/>
      <c r="AF58970" s="104"/>
      <c r="AG58970" s="104"/>
      <c r="AK58970" s="104"/>
      <c r="AL58970" s="104"/>
      <c r="AO58970" s="104"/>
      <c r="AP58970" s="104"/>
    </row>
    <row r="58971" spans="21:42" ht="15" customHeight="1" x14ac:dyDescent="0.25">
      <c r="U58971" s="104"/>
      <c r="AB58971" s="104"/>
      <c r="AC58971" s="104"/>
      <c r="AF58971" s="104"/>
      <c r="AG58971" s="104"/>
      <c r="AK58971" s="104"/>
      <c r="AL58971" s="104"/>
      <c r="AO58971" s="104"/>
      <c r="AP58971" s="104"/>
    </row>
    <row r="58972" spans="21:42" ht="15" customHeight="1" x14ac:dyDescent="0.25">
      <c r="U58972" s="104"/>
      <c r="AB58972" s="104"/>
      <c r="AC58972" s="104"/>
      <c r="AF58972" s="104"/>
      <c r="AG58972" s="104"/>
      <c r="AK58972" s="104"/>
      <c r="AL58972" s="104"/>
      <c r="AO58972" s="104"/>
      <c r="AP58972" s="104"/>
    </row>
    <row r="58973" spans="21:42" ht="15" customHeight="1" x14ac:dyDescent="0.25">
      <c r="U58973" s="104"/>
      <c r="AB58973" s="104"/>
      <c r="AC58973" s="104"/>
      <c r="AF58973" s="104"/>
      <c r="AG58973" s="104"/>
      <c r="AK58973" s="104"/>
      <c r="AL58973" s="104"/>
      <c r="AO58973" s="104"/>
      <c r="AP58973" s="104"/>
    </row>
    <row r="58974" spans="21:42" ht="15" customHeight="1" x14ac:dyDescent="0.25">
      <c r="U58974" s="104"/>
      <c r="AB58974" s="104"/>
      <c r="AC58974" s="104"/>
      <c r="AF58974" s="104"/>
      <c r="AG58974" s="104"/>
      <c r="AK58974" s="104"/>
      <c r="AL58974" s="104"/>
      <c r="AO58974" s="104"/>
      <c r="AP58974" s="104"/>
    </row>
    <row r="58975" spans="21:42" ht="15" customHeight="1" x14ac:dyDescent="0.25">
      <c r="U58975" s="104"/>
      <c r="AB58975" s="104"/>
      <c r="AC58975" s="104"/>
      <c r="AF58975" s="104"/>
      <c r="AG58975" s="104"/>
      <c r="AK58975" s="104"/>
      <c r="AL58975" s="104"/>
      <c r="AO58975" s="104"/>
      <c r="AP58975" s="104"/>
    </row>
    <row r="58976" spans="21:42" ht="15" customHeight="1" x14ac:dyDescent="0.25">
      <c r="U58976" s="104"/>
      <c r="AB58976" s="104"/>
      <c r="AC58976" s="104"/>
      <c r="AF58976" s="104"/>
      <c r="AG58976" s="104"/>
      <c r="AK58976" s="104"/>
      <c r="AL58976" s="104"/>
      <c r="AO58976" s="104"/>
      <c r="AP58976" s="104"/>
    </row>
    <row r="58977" spans="21:42" ht="15" customHeight="1" x14ac:dyDescent="0.25">
      <c r="U58977" s="104"/>
      <c r="AB58977" s="104"/>
      <c r="AC58977" s="104"/>
      <c r="AF58977" s="104"/>
      <c r="AG58977" s="104"/>
      <c r="AK58977" s="104"/>
      <c r="AL58977" s="104"/>
      <c r="AO58977" s="104"/>
      <c r="AP58977" s="104"/>
    </row>
    <row r="58978" spans="21:42" ht="15" customHeight="1" x14ac:dyDescent="0.25">
      <c r="U58978" s="104"/>
      <c r="AB58978" s="104"/>
      <c r="AC58978" s="104"/>
      <c r="AF58978" s="104"/>
      <c r="AG58978" s="104"/>
      <c r="AK58978" s="104"/>
      <c r="AL58978" s="104"/>
      <c r="AO58978" s="104"/>
      <c r="AP58978" s="104"/>
    </row>
    <row r="58979" spans="21:42" ht="15" customHeight="1" x14ac:dyDescent="0.25">
      <c r="U58979" s="104"/>
      <c r="AB58979" s="104"/>
      <c r="AC58979" s="104"/>
      <c r="AF58979" s="104"/>
      <c r="AG58979" s="104"/>
      <c r="AK58979" s="104"/>
      <c r="AL58979" s="104"/>
      <c r="AO58979" s="104"/>
      <c r="AP58979" s="104"/>
    </row>
    <row r="58980" spans="21:42" ht="15" customHeight="1" x14ac:dyDescent="0.25">
      <c r="U58980" s="104"/>
      <c r="AB58980" s="104"/>
      <c r="AC58980" s="104"/>
      <c r="AF58980" s="104"/>
      <c r="AG58980" s="104"/>
      <c r="AK58980" s="104"/>
      <c r="AL58980" s="104"/>
      <c r="AO58980" s="104"/>
      <c r="AP58980" s="104"/>
    </row>
    <row r="58981" spans="21:42" ht="15" customHeight="1" x14ac:dyDescent="0.25">
      <c r="U58981" s="104"/>
      <c r="AB58981" s="104"/>
      <c r="AC58981" s="104"/>
      <c r="AF58981" s="104"/>
      <c r="AG58981" s="104"/>
      <c r="AK58981" s="104"/>
      <c r="AL58981" s="104"/>
      <c r="AO58981" s="104"/>
      <c r="AP58981" s="104"/>
    </row>
    <row r="58982" spans="21:42" ht="15" customHeight="1" x14ac:dyDescent="0.25">
      <c r="U58982" s="104"/>
      <c r="AB58982" s="104"/>
      <c r="AC58982" s="104"/>
      <c r="AF58982" s="104"/>
      <c r="AG58982" s="104"/>
      <c r="AK58982" s="104"/>
      <c r="AL58982" s="104"/>
      <c r="AO58982" s="104"/>
      <c r="AP58982" s="104"/>
    </row>
    <row r="58983" spans="21:42" ht="15" customHeight="1" x14ac:dyDescent="0.25">
      <c r="U58983" s="104"/>
      <c r="AB58983" s="104"/>
      <c r="AC58983" s="104"/>
      <c r="AF58983" s="104"/>
      <c r="AG58983" s="104"/>
      <c r="AK58983" s="104"/>
      <c r="AL58983" s="104"/>
      <c r="AO58983" s="104"/>
      <c r="AP58983" s="104"/>
    </row>
    <row r="58984" spans="21:42" ht="15" customHeight="1" x14ac:dyDescent="0.25">
      <c r="U58984" s="104"/>
      <c r="AB58984" s="104"/>
      <c r="AC58984" s="104"/>
      <c r="AF58984" s="104"/>
      <c r="AG58984" s="104"/>
      <c r="AK58984" s="104"/>
      <c r="AL58984" s="104"/>
      <c r="AO58984" s="104"/>
      <c r="AP58984" s="104"/>
    </row>
    <row r="58985" spans="21:42" ht="15" customHeight="1" x14ac:dyDescent="0.25">
      <c r="U58985" s="104"/>
      <c r="AB58985" s="104"/>
      <c r="AC58985" s="104"/>
      <c r="AF58985" s="104"/>
      <c r="AG58985" s="104"/>
      <c r="AK58985" s="104"/>
      <c r="AL58985" s="104"/>
      <c r="AO58985" s="104"/>
      <c r="AP58985" s="104"/>
    </row>
    <row r="58986" spans="21:42" ht="15" customHeight="1" x14ac:dyDescent="0.25">
      <c r="U58986" s="104"/>
      <c r="AB58986" s="104"/>
      <c r="AC58986" s="104"/>
      <c r="AF58986" s="104"/>
      <c r="AG58986" s="104"/>
      <c r="AK58986" s="104"/>
      <c r="AL58986" s="104"/>
      <c r="AO58986" s="104"/>
      <c r="AP58986" s="104"/>
    </row>
    <row r="58987" spans="21:42" ht="15" customHeight="1" x14ac:dyDescent="0.25">
      <c r="U58987" s="104"/>
      <c r="AB58987" s="104"/>
      <c r="AC58987" s="104"/>
      <c r="AF58987" s="104"/>
      <c r="AG58987" s="104"/>
      <c r="AK58987" s="104"/>
      <c r="AL58987" s="104"/>
      <c r="AO58987" s="104"/>
      <c r="AP58987" s="104"/>
    </row>
    <row r="58988" spans="21:42" ht="15" customHeight="1" x14ac:dyDescent="0.25">
      <c r="U58988" s="104"/>
      <c r="AB58988" s="104"/>
      <c r="AC58988" s="104"/>
      <c r="AF58988" s="104"/>
      <c r="AG58988" s="104"/>
      <c r="AK58988" s="104"/>
      <c r="AL58988" s="104"/>
      <c r="AO58988" s="104"/>
      <c r="AP58988" s="104"/>
    </row>
    <row r="58989" spans="21:42" ht="15" customHeight="1" x14ac:dyDescent="0.25">
      <c r="U58989" s="104"/>
      <c r="AB58989" s="104"/>
      <c r="AC58989" s="104"/>
      <c r="AF58989" s="104"/>
      <c r="AG58989" s="104"/>
      <c r="AK58989" s="104"/>
      <c r="AL58989" s="104"/>
      <c r="AO58989" s="104"/>
      <c r="AP58989" s="104"/>
    </row>
    <row r="58990" spans="21:42" ht="15" customHeight="1" x14ac:dyDescent="0.25">
      <c r="U58990" s="104"/>
      <c r="AB58990" s="104"/>
      <c r="AC58990" s="104"/>
      <c r="AF58990" s="104"/>
      <c r="AG58990" s="104"/>
      <c r="AK58990" s="104"/>
      <c r="AL58990" s="104"/>
      <c r="AO58990" s="104"/>
      <c r="AP58990" s="104"/>
    </row>
    <row r="58991" spans="21:42" ht="15" customHeight="1" x14ac:dyDescent="0.25">
      <c r="U58991" s="104"/>
      <c r="AB58991" s="104"/>
      <c r="AC58991" s="104"/>
      <c r="AF58991" s="104"/>
      <c r="AG58991" s="104"/>
      <c r="AK58991" s="104"/>
      <c r="AL58991" s="104"/>
      <c r="AO58991" s="104"/>
      <c r="AP58991" s="104"/>
    </row>
    <row r="58992" spans="21:42" ht="15" customHeight="1" x14ac:dyDescent="0.25">
      <c r="U58992" s="104"/>
      <c r="AB58992" s="104"/>
      <c r="AC58992" s="104"/>
      <c r="AF58992" s="104"/>
      <c r="AG58992" s="104"/>
      <c r="AK58992" s="104"/>
      <c r="AL58992" s="104"/>
      <c r="AO58992" s="104"/>
      <c r="AP58992" s="104"/>
    </row>
    <row r="58993" spans="21:42" ht="15" customHeight="1" x14ac:dyDescent="0.25">
      <c r="U58993" s="104"/>
      <c r="AB58993" s="104"/>
      <c r="AC58993" s="104"/>
      <c r="AF58993" s="104"/>
      <c r="AG58993" s="104"/>
      <c r="AK58993" s="104"/>
      <c r="AL58993" s="104"/>
      <c r="AO58993" s="104"/>
      <c r="AP58993" s="104"/>
    </row>
    <row r="58994" spans="21:42" ht="15" customHeight="1" x14ac:dyDescent="0.25">
      <c r="U58994" s="104"/>
      <c r="AB58994" s="104"/>
      <c r="AC58994" s="104"/>
      <c r="AF58994" s="104"/>
      <c r="AG58994" s="104"/>
      <c r="AK58994" s="104"/>
      <c r="AL58994" s="104"/>
      <c r="AO58994" s="104"/>
      <c r="AP58994" s="104"/>
    </row>
    <row r="58995" spans="21:42" ht="15" customHeight="1" x14ac:dyDescent="0.25">
      <c r="U58995" s="104"/>
      <c r="AB58995" s="104"/>
      <c r="AC58995" s="104"/>
      <c r="AF58995" s="104"/>
      <c r="AG58995" s="104"/>
      <c r="AK58995" s="104"/>
      <c r="AL58995" s="104"/>
      <c r="AO58995" s="104"/>
      <c r="AP58995" s="104"/>
    </row>
    <row r="58996" spans="21:42" ht="15" customHeight="1" x14ac:dyDescent="0.25">
      <c r="U58996" s="104"/>
      <c r="AB58996" s="104"/>
      <c r="AC58996" s="104"/>
      <c r="AF58996" s="104"/>
      <c r="AG58996" s="104"/>
      <c r="AK58996" s="104"/>
      <c r="AL58996" s="104"/>
      <c r="AO58996" s="104"/>
      <c r="AP58996" s="104"/>
    </row>
    <row r="58997" spans="21:42" ht="15" customHeight="1" x14ac:dyDescent="0.25">
      <c r="U58997" s="104"/>
      <c r="AB58997" s="104"/>
      <c r="AC58997" s="104"/>
      <c r="AF58997" s="104"/>
      <c r="AG58997" s="104"/>
      <c r="AK58997" s="104"/>
      <c r="AL58997" s="104"/>
      <c r="AO58997" s="104"/>
      <c r="AP58997" s="104"/>
    </row>
    <row r="58998" spans="21:42" ht="15" customHeight="1" x14ac:dyDescent="0.25">
      <c r="U58998" s="104"/>
      <c r="AB58998" s="104"/>
      <c r="AC58998" s="104"/>
      <c r="AF58998" s="104"/>
      <c r="AG58998" s="104"/>
      <c r="AK58998" s="104"/>
      <c r="AL58998" s="104"/>
      <c r="AO58998" s="104"/>
      <c r="AP58998" s="104"/>
    </row>
    <row r="58999" spans="21:42" ht="15" customHeight="1" x14ac:dyDescent="0.25">
      <c r="U58999" s="104"/>
      <c r="AB58999" s="104"/>
      <c r="AC58999" s="104"/>
      <c r="AF58999" s="104"/>
      <c r="AG58999" s="104"/>
      <c r="AK58999" s="104"/>
      <c r="AL58999" s="104"/>
      <c r="AO58999" s="104"/>
      <c r="AP58999" s="104"/>
    </row>
    <row r="59000" spans="21:42" ht="15" customHeight="1" x14ac:dyDescent="0.25">
      <c r="U59000" s="104"/>
      <c r="AB59000" s="104"/>
      <c r="AC59000" s="104"/>
      <c r="AF59000" s="104"/>
      <c r="AG59000" s="104"/>
      <c r="AK59000" s="104"/>
      <c r="AL59000" s="104"/>
      <c r="AO59000" s="104"/>
      <c r="AP59000" s="104"/>
    </row>
    <row r="59001" spans="21:42" ht="15" customHeight="1" x14ac:dyDescent="0.25">
      <c r="U59001" s="104"/>
      <c r="AB59001" s="104"/>
      <c r="AC59001" s="104"/>
      <c r="AF59001" s="104"/>
      <c r="AG59001" s="104"/>
      <c r="AK59001" s="104"/>
      <c r="AL59001" s="104"/>
      <c r="AO59001" s="104"/>
      <c r="AP59001" s="104"/>
    </row>
    <row r="59002" spans="21:42" ht="15" customHeight="1" x14ac:dyDescent="0.25">
      <c r="U59002" s="104"/>
      <c r="AB59002" s="104"/>
      <c r="AC59002" s="104"/>
      <c r="AF59002" s="104"/>
      <c r="AG59002" s="104"/>
      <c r="AK59002" s="104"/>
      <c r="AL59002" s="104"/>
      <c r="AO59002" s="104"/>
      <c r="AP59002" s="104"/>
    </row>
    <row r="59003" spans="21:42" ht="15" customHeight="1" x14ac:dyDescent="0.25">
      <c r="U59003" s="104"/>
      <c r="AB59003" s="104"/>
      <c r="AC59003" s="104"/>
      <c r="AF59003" s="104"/>
      <c r="AG59003" s="104"/>
      <c r="AK59003" s="104"/>
      <c r="AL59003" s="104"/>
      <c r="AO59003" s="104"/>
      <c r="AP59003" s="104"/>
    </row>
    <row r="59004" spans="21:42" ht="15" customHeight="1" x14ac:dyDescent="0.25">
      <c r="U59004" s="104"/>
      <c r="AB59004" s="104"/>
      <c r="AC59004" s="104"/>
      <c r="AF59004" s="104"/>
      <c r="AG59004" s="104"/>
      <c r="AK59004" s="104"/>
      <c r="AL59004" s="104"/>
      <c r="AO59004" s="104"/>
      <c r="AP59004" s="104"/>
    </row>
    <row r="59005" spans="21:42" ht="15" customHeight="1" x14ac:dyDescent="0.25">
      <c r="U59005" s="104"/>
      <c r="AB59005" s="104"/>
      <c r="AC59005" s="104"/>
      <c r="AF59005" s="104"/>
      <c r="AG59005" s="104"/>
      <c r="AK59005" s="104"/>
      <c r="AL59005" s="104"/>
      <c r="AO59005" s="104"/>
      <c r="AP59005" s="104"/>
    </row>
    <row r="59006" spans="21:42" ht="15" customHeight="1" x14ac:dyDescent="0.25">
      <c r="U59006" s="104"/>
      <c r="AB59006" s="104"/>
      <c r="AC59006" s="104"/>
      <c r="AF59006" s="104"/>
      <c r="AG59006" s="104"/>
      <c r="AK59006" s="104"/>
      <c r="AL59006" s="104"/>
      <c r="AO59006" s="104"/>
      <c r="AP59006" s="104"/>
    </row>
    <row r="59007" spans="21:42" ht="15" customHeight="1" x14ac:dyDescent="0.25">
      <c r="U59007" s="104"/>
      <c r="AB59007" s="104"/>
      <c r="AC59007" s="104"/>
      <c r="AF59007" s="104"/>
      <c r="AG59007" s="104"/>
      <c r="AK59007" s="104"/>
      <c r="AL59007" s="104"/>
      <c r="AO59007" s="104"/>
      <c r="AP59007" s="104"/>
    </row>
    <row r="59008" spans="21:42" ht="15" customHeight="1" x14ac:dyDescent="0.25">
      <c r="U59008" s="104"/>
      <c r="AB59008" s="104"/>
      <c r="AC59008" s="104"/>
      <c r="AF59008" s="104"/>
      <c r="AG59008" s="104"/>
      <c r="AK59008" s="104"/>
      <c r="AL59008" s="104"/>
      <c r="AO59008" s="104"/>
      <c r="AP59008" s="104"/>
    </row>
    <row r="59009" spans="21:42" ht="15" customHeight="1" x14ac:dyDescent="0.25">
      <c r="U59009" s="104"/>
      <c r="AB59009" s="104"/>
      <c r="AC59009" s="104"/>
      <c r="AF59009" s="104"/>
      <c r="AG59009" s="104"/>
      <c r="AK59009" s="104"/>
      <c r="AL59009" s="104"/>
      <c r="AO59009" s="104"/>
      <c r="AP59009" s="104"/>
    </row>
    <row r="59010" spans="21:42" ht="15" customHeight="1" x14ac:dyDescent="0.25">
      <c r="U59010" s="104"/>
      <c r="AB59010" s="104"/>
      <c r="AC59010" s="104"/>
      <c r="AF59010" s="104"/>
      <c r="AG59010" s="104"/>
      <c r="AK59010" s="104"/>
      <c r="AL59010" s="104"/>
      <c r="AO59010" s="104"/>
      <c r="AP59010" s="104"/>
    </row>
    <row r="59011" spans="21:42" ht="15" customHeight="1" x14ac:dyDescent="0.25">
      <c r="U59011" s="104"/>
      <c r="AB59011" s="104"/>
      <c r="AC59011" s="104"/>
      <c r="AF59011" s="104"/>
      <c r="AG59011" s="104"/>
      <c r="AK59011" s="104"/>
      <c r="AL59011" s="104"/>
      <c r="AO59011" s="104"/>
      <c r="AP59011" s="104"/>
    </row>
    <row r="59012" spans="21:42" ht="15" customHeight="1" x14ac:dyDescent="0.25">
      <c r="U59012" s="104"/>
      <c r="AB59012" s="104"/>
      <c r="AC59012" s="104"/>
      <c r="AF59012" s="104"/>
      <c r="AG59012" s="104"/>
      <c r="AK59012" s="104"/>
      <c r="AL59012" s="104"/>
      <c r="AO59012" s="104"/>
      <c r="AP59012" s="104"/>
    </row>
    <row r="59013" spans="21:42" ht="15" customHeight="1" x14ac:dyDescent="0.25">
      <c r="U59013" s="104"/>
      <c r="AB59013" s="104"/>
      <c r="AC59013" s="104"/>
      <c r="AF59013" s="104"/>
      <c r="AG59013" s="104"/>
      <c r="AK59013" s="104"/>
      <c r="AL59013" s="104"/>
      <c r="AO59013" s="104"/>
      <c r="AP59013" s="104"/>
    </row>
    <row r="59014" spans="21:42" ht="15" customHeight="1" x14ac:dyDescent="0.25">
      <c r="U59014" s="104"/>
      <c r="AB59014" s="104"/>
      <c r="AC59014" s="104"/>
      <c r="AF59014" s="104"/>
      <c r="AG59014" s="104"/>
      <c r="AK59014" s="104"/>
      <c r="AL59014" s="104"/>
      <c r="AO59014" s="104"/>
      <c r="AP59014" s="104"/>
    </row>
    <row r="59015" spans="21:42" ht="15" customHeight="1" x14ac:dyDescent="0.25">
      <c r="U59015" s="104"/>
      <c r="AB59015" s="104"/>
      <c r="AC59015" s="104"/>
      <c r="AF59015" s="104"/>
      <c r="AG59015" s="104"/>
      <c r="AK59015" s="104"/>
      <c r="AL59015" s="104"/>
      <c r="AO59015" s="104"/>
      <c r="AP59015" s="104"/>
    </row>
    <row r="59016" spans="21:42" ht="15" customHeight="1" x14ac:dyDescent="0.25">
      <c r="U59016" s="104"/>
      <c r="AB59016" s="104"/>
      <c r="AC59016" s="104"/>
      <c r="AF59016" s="104"/>
      <c r="AG59016" s="104"/>
      <c r="AK59016" s="104"/>
      <c r="AL59016" s="104"/>
      <c r="AO59016" s="104"/>
      <c r="AP59016" s="104"/>
    </row>
    <row r="59017" spans="21:42" ht="15" customHeight="1" x14ac:dyDescent="0.25">
      <c r="U59017" s="104"/>
      <c r="AB59017" s="104"/>
      <c r="AC59017" s="104"/>
      <c r="AF59017" s="104"/>
      <c r="AG59017" s="104"/>
      <c r="AK59017" s="104"/>
      <c r="AL59017" s="104"/>
      <c r="AO59017" s="104"/>
      <c r="AP59017" s="104"/>
    </row>
    <row r="59018" spans="21:42" ht="15" customHeight="1" x14ac:dyDescent="0.25">
      <c r="U59018" s="104"/>
      <c r="AB59018" s="104"/>
      <c r="AC59018" s="104"/>
      <c r="AF59018" s="104"/>
      <c r="AG59018" s="104"/>
      <c r="AK59018" s="104"/>
      <c r="AL59018" s="104"/>
      <c r="AO59018" s="104"/>
      <c r="AP59018" s="104"/>
    </row>
    <row r="59019" spans="21:42" ht="15" customHeight="1" x14ac:dyDescent="0.25">
      <c r="U59019" s="104"/>
      <c r="AB59019" s="104"/>
      <c r="AC59019" s="104"/>
      <c r="AF59019" s="104"/>
      <c r="AG59019" s="104"/>
      <c r="AK59019" s="104"/>
      <c r="AL59019" s="104"/>
      <c r="AO59019" s="104"/>
      <c r="AP59019" s="104"/>
    </row>
    <row r="59020" spans="21:42" ht="15" customHeight="1" x14ac:dyDescent="0.25">
      <c r="U59020" s="104"/>
      <c r="AB59020" s="104"/>
      <c r="AC59020" s="104"/>
      <c r="AF59020" s="104"/>
      <c r="AG59020" s="104"/>
      <c r="AK59020" s="104"/>
      <c r="AL59020" s="104"/>
      <c r="AO59020" s="104"/>
      <c r="AP59020" s="104"/>
    </row>
    <row r="59021" spans="21:42" ht="15" customHeight="1" x14ac:dyDescent="0.25">
      <c r="U59021" s="104"/>
      <c r="AB59021" s="104"/>
      <c r="AC59021" s="104"/>
      <c r="AF59021" s="104"/>
      <c r="AG59021" s="104"/>
      <c r="AK59021" s="104"/>
      <c r="AL59021" s="104"/>
      <c r="AO59021" s="104"/>
      <c r="AP59021" s="104"/>
    </row>
    <row r="59022" spans="21:42" ht="15" customHeight="1" x14ac:dyDescent="0.25">
      <c r="U59022" s="104"/>
      <c r="AB59022" s="104"/>
      <c r="AC59022" s="104"/>
      <c r="AF59022" s="104"/>
      <c r="AG59022" s="104"/>
      <c r="AK59022" s="104"/>
      <c r="AL59022" s="104"/>
      <c r="AO59022" s="104"/>
      <c r="AP59022" s="104"/>
    </row>
    <row r="59023" spans="21:42" ht="15" customHeight="1" x14ac:dyDescent="0.25">
      <c r="U59023" s="104"/>
      <c r="AB59023" s="104"/>
      <c r="AC59023" s="104"/>
      <c r="AF59023" s="104"/>
      <c r="AG59023" s="104"/>
      <c r="AK59023" s="104"/>
      <c r="AL59023" s="104"/>
      <c r="AO59023" s="104"/>
      <c r="AP59023" s="104"/>
    </row>
    <row r="59024" spans="21:42" ht="15" customHeight="1" x14ac:dyDescent="0.25">
      <c r="U59024" s="104"/>
      <c r="AB59024" s="104"/>
      <c r="AC59024" s="104"/>
      <c r="AF59024" s="104"/>
      <c r="AG59024" s="104"/>
      <c r="AK59024" s="104"/>
      <c r="AL59024" s="104"/>
      <c r="AO59024" s="104"/>
      <c r="AP59024" s="104"/>
    </row>
    <row r="59025" spans="21:42" ht="15" customHeight="1" x14ac:dyDescent="0.25">
      <c r="U59025" s="104"/>
      <c r="AB59025" s="104"/>
      <c r="AC59025" s="104"/>
      <c r="AF59025" s="104"/>
      <c r="AG59025" s="104"/>
      <c r="AK59025" s="104"/>
      <c r="AL59025" s="104"/>
      <c r="AO59025" s="104"/>
      <c r="AP59025" s="104"/>
    </row>
    <row r="59026" spans="21:42" ht="15" customHeight="1" x14ac:dyDescent="0.25">
      <c r="U59026" s="104"/>
      <c r="AB59026" s="104"/>
      <c r="AC59026" s="104"/>
      <c r="AF59026" s="104"/>
      <c r="AG59026" s="104"/>
      <c r="AK59026" s="104"/>
      <c r="AL59026" s="104"/>
      <c r="AO59026" s="104"/>
      <c r="AP59026" s="104"/>
    </row>
    <row r="59027" spans="21:42" ht="15" customHeight="1" x14ac:dyDescent="0.25">
      <c r="U59027" s="104"/>
      <c r="AB59027" s="104"/>
      <c r="AC59027" s="104"/>
      <c r="AF59027" s="104"/>
      <c r="AG59027" s="104"/>
      <c r="AK59027" s="104"/>
      <c r="AL59027" s="104"/>
      <c r="AO59027" s="104"/>
      <c r="AP59027" s="104"/>
    </row>
    <row r="59028" spans="21:42" ht="15" customHeight="1" x14ac:dyDescent="0.25">
      <c r="U59028" s="104"/>
      <c r="AB59028" s="104"/>
      <c r="AC59028" s="104"/>
      <c r="AF59028" s="104"/>
      <c r="AG59028" s="104"/>
      <c r="AK59028" s="104"/>
      <c r="AL59028" s="104"/>
      <c r="AO59028" s="104"/>
      <c r="AP59028" s="104"/>
    </row>
    <row r="59029" spans="21:42" ht="15" customHeight="1" x14ac:dyDescent="0.25">
      <c r="U59029" s="104"/>
      <c r="AB59029" s="104"/>
      <c r="AC59029" s="104"/>
      <c r="AF59029" s="104"/>
      <c r="AG59029" s="104"/>
      <c r="AK59029" s="104"/>
      <c r="AL59029" s="104"/>
      <c r="AO59029" s="104"/>
      <c r="AP59029" s="104"/>
    </row>
    <row r="59030" spans="21:42" ht="15" customHeight="1" x14ac:dyDescent="0.25">
      <c r="U59030" s="104"/>
      <c r="AB59030" s="104"/>
      <c r="AC59030" s="104"/>
      <c r="AF59030" s="104"/>
      <c r="AG59030" s="104"/>
      <c r="AK59030" s="104"/>
      <c r="AL59030" s="104"/>
      <c r="AO59030" s="104"/>
      <c r="AP59030" s="104"/>
    </row>
    <row r="59031" spans="21:42" ht="15" customHeight="1" x14ac:dyDescent="0.25">
      <c r="U59031" s="104"/>
      <c r="AB59031" s="104"/>
      <c r="AC59031" s="104"/>
      <c r="AF59031" s="104"/>
      <c r="AG59031" s="104"/>
      <c r="AK59031" s="104"/>
      <c r="AL59031" s="104"/>
      <c r="AO59031" s="104"/>
      <c r="AP59031" s="104"/>
    </row>
    <row r="59032" spans="21:42" ht="15" customHeight="1" x14ac:dyDescent="0.25">
      <c r="U59032" s="104"/>
      <c r="AB59032" s="104"/>
      <c r="AC59032" s="104"/>
      <c r="AF59032" s="104"/>
      <c r="AG59032" s="104"/>
      <c r="AK59032" s="104"/>
      <c r="AL59032" s="104"/>
      <c r="AO59032" s="104"/>
      <c r="AP59032" s="104"/>
    </row>
    <row r="59033" spans="21:42" ht="15" customHeight="1" x14ac:dyDescent="0.25">
      <c r="U59033" s="104"/>
      <c r="AB59033" s="104"/>
      <c r="AC59033" s="104"/>
      <c r="AF59033" s="104"/>
      <c r="AG59033" s="104"/>
      <c r="AK59033" s="104"/>
      <c r="AL59033" s="104"/>
      <c r="AO59033" s="104"/>
      <c r="AP59033" s="104"/>
    </row>
    <row r="59034" spans="21:42" ht="15" customHeight="1" x14ac:dyDescent="0.25">
      <c r="U59034" s="104"/>
      <c r="AB59034" s="104"/>
      <c r="AC59034" s="104"/>
      <c r="AF59034" s="104"/>
      <c r="AG59034" s="104"/>
      <c r="AK59034" s="104"/>
      <c r="AL59034" s="104"/>
      <c r="AO59034" s="104"/>
      <c r="AP59034" s="104"/>
    </row>
    <row r="59035" spans="21:42" ht="15" customHeight="1" x14ac:dyDescent="0.25">
      <c r="U59035" s="104"/>
      <c r="AB59035" s="104"/>
      <c r="AC59035" s="104"/>
      <c r="AF59035" s="104"/>
      <c r="AG59035" s="104"/>
      <c r="AK59035" s="104"/>
      <c r="AL59035" s="104"/>
      <c r="AO59035" s="104"/>
      <c r="AP59035" s="104"/>
    </row>
    <row r="59036" spans="21:42" ht="15" customHeight="1" x14ac:dyDescent="0.25">
      <c r="U59036" s="104"/>
      <c r="AB59036" s="104"/>
      <c r="AC59036" s="104"/>
      <c r="AF59036" s="104"/>
      <c r="AG59036" s="104"/>
      <c r="AK59036" s="104"/>
      <c r="AL59036" s="104"/>
      <c r="AO59036" s="104"/>
      <c r="AP59036" s="104"/>
    </row>
    <row r="59037" spans="21:42" ht="15" customHeight="1" x14ac:dyDescent="0.25">
      <c r="U59037" s="104"/>
      <c r="AB59037" s="104"/>
      <c r="AC59037" s="104"/>
      <c r="AF59037" s="104"/>
      <c r="AG59037" s="104"/>
      <c r="AK59037" s="104"/>
      <c r="AL59037" s="104"/>
      <c r="AO59037" s="104"/>
      <c r="AP59037" s="104"/>
    </row>
    <row r="59038" spans="21:42" ht="15" customHeight="1" x14ac:dyDescent="0.25">
      <c r="U59038" s="104"/>
      <c r="AB59038" s="104"/>
      <c r="AC59038" s="104"/>
      <c r="AF59038" s="104"/>
      <c r="AG59038" s="104"/>
      <c r="AK59038" s="104"/>
      <c r="AL59038" s="104"/>
      <c r="AO59038" s="104"/>
      <c r="AP59038" s="104"/>
    </row>
    <row r="59039" spans="21:42" ht="15" customHeight="1" x14ac:dyDescent="0.25">
      <c r="U59039" s="104"/>
      <c r="AB59039" s="104"/>
      <c r="AC59039" s="104"/>
      <c r="AF59039" s="104"/>
      <c r="AG59039" s="104"/>
      <c r="AK59039" s="104"/>
      <c r="AL59039" s="104"/>
      <c r="AO59039" s="104"/>
      <c r="AP59039" s="104"/>
    </row>
    <row r="59040" spans="21:42" ht="15" customHeight="1" x14ac:dyDescent="0.25">
      <c r="U59040" s="104"/>
      <c r="AB59040" s="104"/>
      <c r="AC59040" s="104"/>
      <c r="AF59040" s="104"/>
      <c r="AG59040" s="104"/>
      <c r="AK59040" s="104"/>
      <c r="AL59040" s="104"/>
      <c r="AO59040" s="104"/>
      <c r="AP59040" s="104"/>
    </row>
    <row r="59041" spans="21:42" ht="15" customHeight="1" x14ac:dyDescent="0.25">
      <c r="U59041" s="104"/>
      <c r="AB59041" s="104"/>
      <c r="AC59041" s="104"/>
      <c r="AF59041" s="104"/>
      <c r="AG59041" s="104"/>
      <c r="AK59041" s="104"/>
      <c r="AL59041" s="104"/>
      <c r="AO59041" s="104"/>
      <c r="AP59041" s="104"/>
    </row>
    <row r="59042" spans="21:42" ht="15" customHeight="1" x14ac:dyDescent="0.25">
      <c r="U59042" s="104"/>
      <c r="AB59042" s="104"/>
      <c r="AC59042" s="104"/>
      <c r="AF59042" s="104"/>
      <c r="AG59042" s="104"/>
      <c r="AK59042" s="104"/>
      <c r="AL59042" s="104"/>
      <c r="AO59042" s="104"/>
      <c r="AP59042" s="104"/>
    </row>
    <row r="59043" spans="21:42" ht="15" customHeight="1" x14ac:dyDescent="0.25">
      <c r="U59043" s="104"/>
      <c r="AB59043" s="104"/>
      <c r="AC59043" s="104"/>
      <c r="AF59043" s="104"/>
      <c r="AG59043" s="104"/>
      <c r="AK59043" s="104"/>
      <c r="AL59043" s="104"/>
      <c r="AO59043" s="104"/>
      <c r="AP59043" s="104"/>
    </row>
    <row r="59044" spans="21:42" ht="15" customHeight="1" x14ac:dyDescent="0.25">
      <c r="U59044" s="104"/>
      <c r="AB59044" s="104"/>
      <c r="AC59044" s="104"/>
      <c r="AF59044" s="104"/>
      <c r="AG59044" s="104"/>
      <c r="AK59044" s="104"/>
      <c r="AL59044" s="104"/>
      <c r="AO59044" s="104"/>
      <c r="AP59044" s="104"/>
    </row>
    <row r="59045" spans="21:42" ht="15" customHeight="1" x14ac:dyDescent="0.25">
      <c r="U59045" s="104"/>
      <c r="AB59045" s="104"/>
      <c r="AC59045" s="104"/>
      <c r="AF59045" s="104"/>
      <c r="AG59045" s="104"/>
      <c r="AK59045" s="104"/>
      <c r="AL59045" s="104"/>
      <c r="AO59045" s="104"/>
      <c r="AP59045" s="104"/>
    </row>
    <row r="59046" spans="21:42" ht="15" customHeight="1" x14ac:dyDescent="0.25">
      <c r="U59046" s="104"/>
      <c r="AB59046" s="104"/>
      <c r="AC59046" s="104"/>
      <c r="AF59046" s="104"/>
      <c r="AG59046" s="104"/>
      <c r="AK59046" s="104"/>
      <c r="AL59046" s="104"/>
      <c r="AO59046" s="104"/>
      <c r="AP59046" s="104"/>
    </row>
    <row r="59047" spans="21:42" ht="15" customHeight="1" x14ac:dyDescent="0.25">
      <c r="U59047" s="104"/>
      <c r="AB59047" s="104"/>
      <c r="AC59047" s="104"/>
      <c r="AF59047" s="104"/>
      <c r="AG59047" s="104"/>
      <c r="AK59047" s="104"/>
      <c r="AL59047" s="104"/>
      <c r="AO59047" s="104"/>
      <c r="AP59047" s="104"/>
    </row>
    <row r="59048" spans="21:42" ht="15" customHeight="1" x14ac:dyDescent="0.25">
      <c r="U59048" s="104"/>
      <c r="AB59048" s="104"/>
      <c r="AC59048" s="104"/>
      <c r="AF59048" s="104"/>
      <c r="AG59048" s="104"/>
      <c r="AK59048" s="104"/>
      <c r="AL59048" s="104"/>
      <c r="AO59048" s="104"/>
      <c r="AP59048" s="104"/>
    </row>
    <row r="59049" spans="21:42" ht="15" customHeight="1" x14ac:dyDescent="0.25">
      <c r="U59049" s="104"/>
      <c r="AB59049" s="104"/>
      <c r="AC59049" s="104"/>
      <c r="AF59049" s="104"/>
      <c r="AG59049" s="104"/>
      <c r="AK59049" s="104"/>
      <c r="AL59049" s="104"/>
      <c r="AO59049" s="104"/>
      <c r="AP59049" s="104"/>
    </row>
    <row r="59050" spans="21:42" ht="15" customHeight="1" x14ac:dyDescent="0.25">
      <c r="U59050" s="104"/>
      <c r="AB59050" s="104"/>
      <c r="AC59050" s="104"/>
      <c r="AF59050" s="104"/>
      <c r="AG59050" s="104"/>
      <c r="AK59050" s="104"/>
      <c r="AL59050" s="104"/>
      <c r="AO59050" s="104"/>
      <c r="AP59050" s="104"/>
    </row>
    <row r="59051" spans="21:42" ht="15" customHeight="1" x14ac:dyDescent="0.25">
      <c r="U59051" s="104"/>
      <c r="AB59051" s="104"/>
      <c r="AC59051" s="104"/>
      <c r="AF59051" s="104"/>
      <c r="AG59051" s="104"/>
      <c r="AK59051" s="104"/>
      <c r="AL59051" s="104"/>
      <c r="AO59051" s="104"/>
      <c r="AP59051" s="104"/>
    </row>
    <row r="59052" spans="21:42" ht="15" customHeight="1" x14ac:dyDescent="0.25">
      <c r="U59052" s="104"/>
      <c r="AB59052" s="104"/>
      <c r="AC59052" s="104"/>
      <c r="AF59052" s="104"/>
      <c r="AG59052" s="104"/>
      <c r="AK59052" s="104"/>
      <c r="AL59052" s="104"/>
      <c r="AO59052" s="104"/>
      <c r="AP59052" s="104"/>
    </row>
    <row r="59053" spans="21:42" ht="15" customHeight="1" x14ac:dyDescent="0.25">
      <c r="U59053" s="104"/>
      <c r="AB59053" s="104"/>
      <c r="AC59053" s="104"/>
      <c r="AF59053" s="104"/>
      <c r="AG59053" s="104"/>
      <c r="AK59053" s="104"/>
      <c r="AL59053" s="104"/>
      <c r="AO59053" s="104"/>
      <c r="AP59053" s="104"/>
    </row>
    <row r="59054" spans="21:42" ht="15" customHeight="1" x14ac:dyDescent="0.25">
      <c r="U59054" s="104"/>
      <c r="AB59054" s="104"/>
      <c r="AC59054" s="104"/>
      <c r="AF59054" s="104"/>
      <c r="AG59054" s="104"/>
      <c r="AK59054" s="104"/>
      <c r="AL59054" s="104"/>
      <c r="AO59054" s="104"/>
      <c r="AP59054" s="104"/>
    </row>
    <row r="59055" spans="21:42" ht="15" customHeight="1" x14ac:dyDescent="0.25">
      <c r="U59055" s="104"/>
      <c r="AB59055" s="104"/>
      <c r="AC59055" s="104"/>
      <c r="AF59055" s="104"/>
      <c r="AG59055" s="104"/>
      <c r="AK59055" s="104"/>
      <c r="AL59055" s="104"/>
      <c r="AO59055" s="104"/>
      <c r="AP59055" s="104"/>
    </row>
    <row r="59056" spans="21:42" ht="15" customHeight="1" x14ac:dyDescent="0.25">
      <c r="U59056" s="104"/>
      <c r="AB59056" s="104"/>
      <c r="AC59056" s="104"/>
      <c r="AF59056" s="104"/>
      <c r="AG59056" s="104"/>
      <c r="AK59056" s="104"/>
      <c r="AL59056" s="104"/>
      <c r="AO59056" s="104"/>
      <c r="AP59056" s="104"/>
    </row>
    <row r="59057" spans="21:42" ht="15" customHeight="1" x14ac:dyDescent="0.25">
      <c r="U59057" s="104"/>
      <c r="AB59057" s="104"/>
      <c r="AC59057" s="104"/>
      <c r="AF59057" s="104"/>
      <c r="AG59057" s="104"/>
      <c r="AK59057" s="104"/>
      <c r="AL59057" s="104"/>
      <c r="AO59057" s="104"/>
      <c r="AP59057" s="104"/>
    </row>
    <row r="59058" spans="21:42" ht="15" customHeight="1" x14ac:dyDescent="0.25">
      <c r="U59058" s="104"/>
      <c r="AB59058" s="104"/>
      <c r="AC59058" s="104"/>
      <c r="AF59058" s="104"/>
      <c r="AG59058" s="104"/>
      <c r="AK59058" s="104"/>
      <c r="AL59058" s="104"/>
      <c r="AO59058" s="104"/>
      <c r="AP59058" s="104"/>
    </row>
    <row r="59059" spans="21:42" ht="15" customHeight="1" x14ac:dyDescent="0.25">
      <c r="U59059" s="104"/>
      <c r="AB59059" s="104"/>
      <c r="AC59059" s="104"/>
      <c r="AF59059" s="104"/>
      <c r="AG59059" s="104"/>
      <c r="AK59059" s="104"/>
      <c r="AL59059" s="104"/>
      <c r="AO59059" s="104"/>
      <c r="AP59059" s="104"/>
    </row>
    <row r="59060" spans="21:42" ht="15" customHeight="1" x14ac:dyDescent="0.25">
      <c r="U59060" s="104"/>
      <c r="AB59060" s="104"/>
      <c r="AC59060" s="104"/>
      <c r="AF59060" s="104"/>
      <c r="AG59060" s="104"/>
      <c r="AK59060" s="104"/>
      <c r="AL59060" s="104"/>
      <c r="AO59060" s="104"/>
      <c r="AP59060" s="104"/>
    </row>
    <row r="59061" spans="21:42" ht="15" customHeight="1" x14ac:dyDescent="0.25">
      <c r="U59061" s="104"/>
      <c r="AB59061" s="104"/>
      <c r="AC59061" s="104"/>
      <c r="AF59061" s="104"/>
      <c r="AG59061" s="104"/>
      <c r="AK59061" s="104"/>
      <c r="AL59061" s="104"/>
      <c r="AO59061" s="104"/>
      <c r="AP59061" s="104"/>
    </row>
    <row r="59062" spans="21:42" ht="15" customHeight="1" x14ac:dyDescent="0.25">
      <c r="U59062" s="104"/>
      <c r="AB59062" s="104"/>
      <c r="AC59062" s="104"/>
      <c r="AF59062" s="104"/>
      <c r="AG59062" s="104"/>
      <c r="AK59062" s="104"/>
      <c r="AL59062" s="104"/>
      <c r="AO59062" s="104"/>
      <c r="AP59062" s="104"/>
    </row>
    <row r="59063" spans="21:42" ht="15" customHeight="1" x14ac:dyDescent="0.25">
      <c r="U59063" s="104"/>
      <c r="AB59063" s="104"/>
      <c r="AC59063" s="104"/>
      <c r="AF59063" s="104"/>
      <c r="AG59063" s="104"/>
      <c r="AK59063" s="104"/>
      <c r="AL59063" s="104"/>
      <c r="AO59063" s="104"/>
      <c r="AP59063" s="104"/>
    </row>
    <row r="59064" spans="21:42" ht="15" customHeight="1" x14ac:dyDescent="0.25">
      <c r="U59064" s="104"/>
      <c r="AB59064" s="104"/>
      <c r="AC59064" s="104"/>
      <c r="AF59064" s="104"/>
      <c r="AG59064" s="104"/>
      <c r="AK59064" s="104"/>
      <c r="AL59064" s="104"/>
      <c r="AO59064" s="104"/>
      <c r="AP59064" s="104"/>
    </row>
    <row r="59065" spans="21:42" ht="15" customHeight="1" x14ac:dyDescent="0.25">
      <c r="U59065" s="104"/>
      <c r="AB59065" s="104"/>
      <c r="AC59065" s="104"/>
      <c r="AF59065" s="104"/>
      <c r="AG59065" s="104"/>
      <c r="AK59065" s="104"/>
      <c r="AL59065" s="104"/>
      <c r="AO59065" s="104"/>
      <c r="AP59065" s="104"/>
    </row>
    <row r="59066" spans="21:42" ht="15" customHeight="1" x14ac:dyDescent="0.25">
      <c r="U59066" s="104"/>
      <c r="AB59066" s="104"/>
      <c r="AC59066" s="104"/>
      <c r="AF59066" s="104"/>
      <c r="AG59066" s="104"/>
      <c r="AK59066" s="104"/>
      <c r="AL59066" s="104"/>
      <c r="AO59066" s="104"/>
      <c r="AP59066" s="104"/>
    </row>
    <row r="59067" spans="21:42" ht="15" customHeight="1" x14ac:dyDescent="0.25">
      <c r="U59067" s="104"/>
      <c r="AB59067" s="104"/>
      <c r="AC59067" s="104"/>
      <c r="AF59067" s="104"/>
      <c r="AG59067" s="104"/>
      <c r="AK59067" s="104"/>
      <c r="AL59067" s="104"/>
      <c r="AO59067" s="104"/>
      <c r="AP59067" s="104"/>
    </row>
    <row r="59068" spans="21:42" ht="15" customHeight="1" x14ac:dyDescent="0.25">
      <c r="U59068" s="104"/>
      <c r="AB59068" s="104"/>
      <c r="AC59068" s="104"/>
      <c r="AF59068" s="104"/>
      <c r="AG59068" s="104"/>
      <c r="AK59068" s="104"/>
      <c r="AL59068" s="104"/>
      <c r="AO59068" s="104"/>
      <c r="AP59068" s="104"/>
    </row>
    <row r="59069" spans="21:42" ht="15" customHeight="1" x14ac:dyDescent="0.25">
      <c r="U59069" s="104"/>
      <c r="AB59069" s="104"/>
      <c r="AC59069" s="104"/>
      <c r="AF59069" s="104"/>
      <c r="AG59069" s="104"/>
      <c r="AK59069" s="104"/>
      <c r="AL59069" s="104"/>
      <c r="AO59069" s="104"/>
      <c r="AP59069" s="104"/>
    </row>
    <row r="59070" spans="21:42" ht="15" customHeight="1" x14ac:dyDescent="0.25">
      <c r="U59070" s="104"/>
      <c r="AB59070" s="104"/>
      <c r="AC59070" s="104"/>
      <c r="AF59070" s="104"/>
      <c r="AG59070" s="104"/>
      <c r="AK59070" s="104"/>
      <c r="AL59070" s="104"/>
      <c r="AO59070" s="104"/>
      <c r="AP59070" s="104"/>
    </row>
    <row r="59071" spans="21:42" ht="15" customHeight="1" x14ac:dyDescent="0.25">
      <c r="U59071" s="104"/>
      <c r="AB59071" s="104"/>
      <c r="AC59071" s="104"/>
      <c r="AF59071" s="104"/>
      <c r="AG59071" s="104"/>
      <c r="AK59071" s="104"/>
      <c r="AL59071" s="104"/>
      <c r="AO59071" s="104"/>
      <c r="AP59071" s="104"/>
    </row>
    <row r="59072" spans="21:42" ht="15" customHeight="1" x14ac:dyDescent="0.25">
      <c r="U59072" s="104"/>
      <c r="AB59072" s="104"/>
      <c r="AC59072" s="104"/>
      <c r="AF59072" s="104"/>
      <c r="AG59072" s="104"/>
      <c r="AK59072" s="104"/>
      <c r="AL59072" s="104"/>
      <c r="AO59072" s="104"/>
      <c r="AP59072" s="104"/>
    </row>
    <row r="59073" spans="21:42" ht="15" customHeight="1" x14ac:dyDescent="0.25">
      <c r="U59073" s="104"/>
      <c r="AB59073" s="104"/>
      <c r="AC59073" s="104"/>
      <c r="AF59073" s="104"/>
      <c r="AG59073" s="104"/>
      <c r="AK59073" s="104"/>
      <c r="AL59073" s="104"/>
      <c r="AO59073" s="104"/>
      <c r="AP59073" s="104"/>
    </row>
    <row r="59074" spans="21:42" ht="15" customHeight="1" x14ac:dyDescent="0.25">
      <c r="U59074" s="104"/>
      <c r="AB59074" s="104"/>
      <c r="AC59074" s="104"/>
      <c r="AF59074" s="104"/>
      <c r="AG59074" s="104"/>
      <c r="AK59074" s="104"/>
      <c r="AL59074" s="104"/>
      <c r="AO59074" s="104"/>
      <c r="AP59074" s="104"/>
    </row>
    <row r="59075" spans="21:42" ht="15" customHeight="1" x14ac:dyDescent="0.25">
      <c r="U59075" s="104"/>
      <c r="AB59075" s="104"/>
      <c r="AC59075" s="104"/>
      <c r="AF59075" s="104"/>
      <c r="AG59075" s="104"/>
      <c r="AK59075" s="104"/>
      <c r="AL59075" s="104"/>
      <c r="AO59075" s="104"/>
      <c r="AP59075" s="104"/>
    </row>
    <row r="59076" spans="21:42" ht="15" customHeight="1" x14ac:dyDescent="0.25">
      <c r="U59076" s="104"/>
      <c r="AB59076" s="104"/>
      <c r="AC59076" s="104"/>
      <c r="AF59076" s="104"/>
      <c r="AG59076" s="104"/>
      <c r="AK59076" s="104"/>
      <c r="AL59076" s="104"/>
      <c r="AO59076" s="104"/>
      <c r="AP59076" s="104"/>
    </row>
    <row r="59077" spans="21:42" ht="15" customHeight="1" x14ac:dyDescent="0.25">
      <c r="U59077" s="104"/>
      <c r="AB59077" s="104"/>
      <c r="AC59077" s="104"/>
      <c r="AF59077" s="104"/>
      <c r="AG59077" s="104"/>
      <c r="AK59077" s="104"/>
      <c r="AL59077" s="104"/>
      <c r="AO59077" s="104"/>
      <c r="AP59077" s="104"/>
    </row>
    <row r="59078" spans="21:42" ht="15" customHeight="1" x14ac:dyDescent="0.25">
      <c r="U59078" s="104"/>
      <c r="AB59078" s="104"/>
      <c r="AC59078" s="104"/>
      <c r="AF59078" s="104"/>
      <c r="AG59078" s="104"/>
      <c r="AK59078" s="104"/>
      <c r="AL59078" s="104"/>
      <c r="AO59078" s="104"/>
      <c r="AP59078" s="104"/>
    </row>
    <row r="59079" spans="21:42" ht="15" customHeight="1" x14ac:dyDescent="0.25">
      <c r="U59079" s="104"/>
      <c r="AB59079" s="104"/>
      <c r="AC59079" s="104"/>
      <c r="AF59079" s="104"/>
      <c r="AG59079" s="104"/>
      <c r="AK59079" s="104"/>
      <c r="AL59079" s="104"/>
      <c r="AO59079" s="104"/>
      <c r="AP59079" s="104"/>
    </row>
    <row r="59080" spans="21:42" ht="15" customHeight="1" x14ac:dyDescent="0.25">
      <c r="U59080" s="104"/>
      <c r="AB59080" s="104"/>
      <c r="AC59080" s="104"/>
      <c r="AF59080" s="104"/>
      <c r="AG59080" s="104"/>
      <c r="AK59080" s="104"/>
      <c r="AL59080" s="104"/>
      <c r="AO59080" s="104"/>
      <c r="AP59080" s="104"/>
    </row>
    <row r="59081" spans="21:42" ht="15" customHeight="1" x14ac:dyDescent="0.25">
      <c r="U59081" s="104"/>
      <c r="AB59081" s="104"/>
      <c r="AC59081" s="104"/>
      <c r="AF59081" s="104"/>
      <c r="AG59081" s="104"/>
      <c r="AK59081" s="104"/>
      <c r="AL59081" s="104"/>
      <c r="AO59081" s="104"/>
      <c r="AP59081" s="104"/>
    </row>
    <row r="59082" spans="21:42" ht="15" customHeight="1" x14ac:dyDescent="0.25">
      <c r="U59082" s="104"/>
      <c r="AB59082" s="104"/>
      <c r="AC59082" s="104"/>
      <c r="AF59082" s="104"/>
      <c r="AG59082" s="104"/>
      <c r="AK59082" s="104"/>
      <c r="AL59082" s="104"/>
      <c r="AO59082" s="104"/>
      <c r="AP59082" s="104"/>
    </row>
    <row r="59083" spans="21:42" ht="15" customHeight="1" x14ac:dyDescent="0.25">
      <c r="U59083" s="104"/>
      <c r="AB59083" s="104"/>
      <c r="AC59083" s="104"/>
      <c r="AF59083" s="104"/>
      <c r="AG59083" s="104"/>
      <c r="AK59083" s="104"/>
      <c r="AL59083" s="104"/>
      <c r="AO59083" s="104"/>
      <c r="AP59083" s="104"/>
    </row>
    <row r="59084" spans="21:42" ht="15" customHeight="1" x14ac:dyDescent="0.25">
      <c r="U59084" s="104"/>
      <c r="AB59084" s="104"/>
      <c r="AC59084" s="104"/>
      <c r="AF59084" s="104"/>
      <c r="AG59084" s="104"/>
      <c r="AK59084" s="104"/>
      <c r="AL59084" s="104"/>
      <c r="AO59084" s="104"/>
      <c r="AP59084" s="104"/>
    </row>
    <row r="59085" spans="21:42" ht="15" customHeight="1" x14ac:dyDescent="0.25">
      <c r="U59085" s="104"/>
      <c r="AB59085" s="104"/>
      <c r="AC59085" s="104"/>
      <c r="AF59085" s="104"/>
      <c r="AG59085" s="104"/>
      <c r="AK59085" s="104"/>
      <c r="AL59085" s="104"/>
      <c r="AO59085" s="104"/>
      <c r="AP59085" s="104"/>
    </row>
    <row r="59086" spans="21:42" ht="15" customHeight="1" x14ac:dyDescent="0.25">
      <c r="U59086" s="104"/>
      <c r="AB59086" s="104"/>
      <c r="AC59086" s="104"/>
      <c r="AF59086" s="104"/>
      <c r="AG59086" s="104"/>
      <c r="AK59086" s="104"/>
      <c r="AL59086" s="104"/>
      <c r="AO59086" s="104"/>
      <c r="AP59086" s="104"/>
    </row>
    <row r="59087" spans="21:42" ht="15" customHeight="1" x14ac:dyDescent="0.25">
      <c r="U59087" s="104"/>
      <c r="AB59087" s="104"/>
      <c r="AC59087" s="104"/>
      <c r="AF59087" s="104"/>
      <c r="AG59087" s="104"/>
      <c r="AK59087" s="104"/>
      <c r="AL59087" s="104"/>
      <c r="AO59087" s="104"/>
      <c r="AP59087" s="104"/>
    </row>
    <row r="59088" spans="21:42" ht="15" customHeight="1" x14ac:dyDescent="0.25">
      <c r="U59088" s="104"/>
      <c r="AB59088" s="104"/>
      <c r="AC59088" s="104"/>
      <c r="AF59088" s="104"/>
      <c r="AG59088" s="104"/>
      <c r="AK59088" s="104"/>
      <c r="AL59088" s="104"/>
      <c r="AO59088" s="104"/>
      <c r="AP59088" s="104"/>
    </row>
    <row r="59089" spans="21:42" ht="15" customHeight="1" x14ac:dyDescent="0.25">
      <c r="U59089" s="104"/>
      <c r="AB59089" s="104"/>
      <c r="AC59089" s="104"/>
      <c r="AF59089" s="104"/>
      <c r="AG59089" s="104"/>
      <c r="AK59089" s="104"/>
      <c r="AL59089" s="104"/>
      <c r="AO59089" s="104"/>
      <c r="AP59089" s="104"/>
    </row>
    <row r="59090" spans="21:42" ht="15" customHeight="1" x14ac:dyDescent="0.25">
      <c r="U59090" s="104"/>
      <c r="AB59090" s="104"/>
      <c r="AC59090" s="104"/>
      <c r="AF59090" s="104"/>
      <c r="AG59090" s="104"/>
      <c r="AK59090" s="104"/>
      <c r="AL59090" s="104"/>
      <c r="AO59090" s="104"/>
      <c r="AP59090" s="104"/>
    </row>
    <row r="59091" spans="21:42" ht="15" customHeight="1" x14ac:dyDescent="0.25">
      <c r="U59091" s="104"/>
      <c r="AB59091" s="104"/>
      <c r="AC59091" s="104"/>
      <c r="AF59091" s="104"/>
      <c r="AG59091" s="104"/>
      <c r="AK59091" s="104"/>
      <c r="AL59091" s="104"/>
      <c r="AO59091" s="104"/>
      <c r="AP59091" s="104"/>
    </row>
    <row r="59092" spans="21:42" ht="15" customHeight="1" x14ac:dyDescent="0.25">
      <c r="U59092" s="104"/>
      <c r="AB59092" s="104"/>
      <c r="AC59092" s="104"/>
      <c r="AF59092" s="104"/>
      <c r="AG59092" s="104"/>
      <c r="AK59092" s="104"/>
      <c r="AL59092" s="104"/>
      <c r="AO59092" s="104"/>
      <c r="AP59092" s="104"/>
    </row>
    <row r="59093" spans="21:42" ht="15" customHeight="1" x14ac:dyDescent="0.25">
      <c r="U59093" s="104"/>
      <c r="AB59093" s="104"/>
      <c r="AC59093" s="104"/>
      <c r="AF59093" s="104"/>
      <c r="AG59093" s="104"/>
      <c r="AK59093" s="104"/>
      <c r="AL59093" s="104"/>
      <c r="AO59093" s="104"/>
      <c r="AP59093" s="104"/>
    </row>
    <row r="59094" spans="21:42" ht="15" customHeight="1" x14ac:dyDescent="0.25">
      <c r="U59094" s="104"/>
      <c r="AB59094" s="104"/>
      <c r="AC59094" s="104"/>
      <c r="AF59094" s="104"/>
      <c r="AG59094" s="104"/>
      <c r="AK59094" s="104"/>
      <c r="AL59094" s="104"/>
      <c r="AO59094" s="104"/>
      <c r="AP59094" s="104"/>
    </row>
    <row r="59095" spans="21:42" ht="15" customHeight="1" x14ac:dyDescent="0.25">
      <c r="U59095" s="104"/>
      <c r="AB59095" s="104"/>
      <c r="AC59095" s="104"/>
      <c r="AF59095" s="104"/>
      <c r="AG59095" s="104"/>
      <c r="AK59095" s="104"/>
      <c r="AL59095" s="104"/>
      <c r="AO59095" s="104"/>
      <c r="AP59095" s="104"/>
    </row>
    <row r="59096" spans="21:42" ht="15" customHeight="1" x14ac:dyDescent="0.25">
      <c r="U59096" s="104"/>
      <c r="AB59096" s="104"/>
      <c r="AC59096" s="104"/>
      <c r="AF59096" s="104"/>
      <c r="AG59096" s="104"/>
      <c r="AK59096" s="104"/>
      <c r="AL59096" s="104"/>
      <c r="AO59096" s="104"/>
      <c r="AP59096" s="104"/>
    </row>
    <row r="59097" spans="21:42" ht="15" customHeight="1" x14ac:dyDescent="0.25">
      <c r="U59097" s="104"/>
      <c r="AB59097" s="104"/>
      <c r="AC59097" s="104"/>
      <c r="AF59097" s="104"/>
      <c r="AG59097" s="104"/>
      <c r="AK59097" s="104"/>
      <c r="AL59097" s="104"/>
      <c r="AO59097" s="104"/>
      <c r="AP59097" s="104"/>
    </row>
    <row r="59098" spans="21:42" ht="15" customHeight="1" x14ac:dyDescent="0.25">
      <c r="U59098" s="104"/>
      <c r="AB59098" s="104"/>
      <c r="AC59098" s="104"/>
      <c r="AF59098" s="104"/>
      <c r="AG59098" s="104"/>
      <c r="AK59098" s="104"/>
      <c r="AL59098" s="104"/>
      <c r="AO59098" s="104"/>
      <c r="AP59098" s="104"/>
    </row>
    <row r="59099" spans="21:42" ht="15" customHeight="1" x14ac:dyDescent="0.25">
      <c r="U59099" s="104"/>
      <c r="AB59099" s="104"/>
      <c r="AC59099" s="104"/>
      <c r="AF59099" s="104"/>
      <c r="AG59099" s="104"/>
      <c r="AK59099" s="104"/>
      <c r="AL59099" s="104"/>
      <c r="AO59099" s="104"/>
      <c r="AP59099" s="104"/>
    </row>
    <row r="59100" spans="21:42" ht="15" customHeight="1" x14ac:dyDescent="0.25">
      <c r="U59100" s="104"/>
      <c r="AB59100" s="104"/>
      <c r="AC59100" s="104"/>
      <c r="AF59100" s="104"/>
      <c r="AG59100" s="104"/>
      <c r="AK59100" s="104"/>
      <c r="AL59100" s="104"/>
      <c r="AO59100" s="104"/>
      <c r="AP59100" s="104"/>
    </row>
    <row r="59101" spans="21:42" ht="15" customHeight="1" x14ac:dyDescent="0.25">
      <c r="U59101" s="104"/>
      <c r="AB59101" s="104"/>
      <c r="AC59101" s="104"/>
      <c r="AF59101" s="104"/>
      <c r="AG59101" s="104"/>
      <c r="AK59101" s="104"/>
      <c r="AL59101" s="104"/>
      <c r="AO59101" s="104"/>
      <c r="AP59101" s="104"/>
    </row>
    <row r="59102" spans="21:42" ht="15" customHeight="1" x14ac:dyDescent="0.25">
      <c r="U59102" s="104"/>
      <c r="AB59102" s="104"/>
      <c r="AC59102" s="104"/>
      <c r="AF59102" s="104"/>
      <c r="AG59102" s="104"/>
      <c r="AK59102" s="104"/>
      <c r="AL59102" s="104"/>
      <c r="AO59102" s="104"/>
      <c r="AP59102" s="104"/>
    </row>
    <row r="59103" spans="21:42" ht="15" customHeight="1" x14ac:dyDescent="0.25">
      <c r="U59103" s="104"/>
      <c r="AB59103" s="104"/>
      <c r="AC59103" s="104"/>
      <c r="AF59103" s="104"/>
      <c r="AG59103" s="104"/>
      <c r="AK59103" s="104"/>
      <c r="AL59103" s="104"/>
      <c r="AO59103" s="104"/>
      <c r="AP59103" s="104"/>
    </row>
    <row r="59104" spans="21:42" ht="15" customHeight="1" x14ac:dyDescent="0.25">
      <c r="U59104" s="104"/>
      <c r="AB59104" s="104"/>
      <c r="AC59104" s="104"/>
      <c r="AF59104" s="104"/>
      <c r="AG59104" s="104"/>
      <c r="AK59104" s="104"/>
      <c r="AL59104" s="104"/>
      <c r="AO59104" s="104"/>
      <c r="AP59104" s="104"/>
    </row>
    <row r="59105" spans="21:42" ht="15" customHeight="1" x14ac:dyDescent="0.25">
      <c r="U59105" s="104"/>
      <c r="AB59105" s="104"/>
      <c r="AC59105" s="104"/>
      <c r="AF59105" s="104"/>
      <c r="AG59105" s="104"/>
      <c r="AK59105" s="104"/>
      <c r="AL59105" s="104"/>
      <c r="AO59105" s="104"/>
      <c r="AP59105" s="104"/>
    </row>
    <row r="59106" spans="21:42" ht="15" customHeight="1" x14ac:dyDescent="0.25">
      <c r="U59106" s="104"/>
      <c r="AB59106" s="104"/>
      <c r="AC59106" s="104"/>
      <c r="AF59106" s="104"/>
      <c r="AG59106" s="104"/>
      <c r="AK59106" s="104"/>
      <c r="AL59106" s="104"/>
      <c r="AO59106" s="104"/>
      <c r="AP59106" s="104"/>
    </row>
    <row r="59107" spans="21:42" ht="15" customHeight="1" x14ac:dyDescent="0.25">
      <c r="U59107" s="104"/>
      <c r="AB59107" s="104"/>
      <c r="AC59107" s="104"/>
      <c r="AF59107" s="104"/>
      <c r="AG59107" s="104"/>
      <c r="AK59107" s="104"/>
      <c r="AL59107" s="104"/>
      <c r="AO59107" s="104"/>
      <c r="AP59107" s="104"/>
    </row>
    <row r="59108" spans="21:42" ht="15" customHeight="1" x14ac:dyDescent="0.25">
      <c r="U59108" s="104"/>
      <c r="AB59108" s="104"/>
      <c r="AC59108" s="104"/>
      <c r="AF59108" s="104"/>
      <c r="AG59108" s="104"/>
      <c r="AK59108" s="104"/>
      <c r="AL59108" s="104"/>
      <c r="AO59108" s="104"/>
      <c r="AP59108" s="104"/>
    </row>
    <row r="59109" spans="21:42" ht="15" customHeight="1" x14ac:dyDescent="0.25">
      <c r="U59109" s="104"/>
      <c r="AB59109" s="104"/>
      <c r="AC59109" s="104"/>
      <c r="AF59109" s="104"/>
      <c r="AG59109" s="104"/>
      <c r="AK59109" s="104"/>
      <c r="AL59109" s="104"/>
      <c r="AO59109" s="104"/>
      <c r="AP59109" s="104"/>
    </row>
    <row r="59110" spans="21:42" ht="15" customHeight="1" x14ac:dyDescent="0.25">
      <c r="U59110" s="104"/>
      <c r="AB59110" s="104"/>
      <c r="AC59110" s="104"/>
      <c r="AF59110" s="104"/>
      <c r="AG59110" s="104"/>
      <c r="AK59110" s="104"/>
      <c r="AL59110" s="104"/>
      <c r="AO59110" s="104"/>
      <c r="AP59110" s="104"/>
    </row>
    <row r="59111" spans="21:42" ht="15" customHeight="1" x14ac:dyDescent="0.25">
      <c r="U59111" s="104"/>
      <c r="AB59111" s="104"/>
      <c r="AC59111" s="104"/>
      <c r="AF59111" s="104"/>
      <c r="AG59111" s="104"/>
      <c r="AK59111" s="104"/>
      <c r="AL59111" s="104"/>
      <c r="AO59111" s="104"/>
      <c r="AP59111" s="104"/>
    </row>
    <row r="59112" spans="21:42" ht="15" customHeight="1" x14ac:dyDescent="0.25">
      <c r="U59112" s="104"/>
      <c r="AB59112" s="104"/>
      <c r="AC59112" s="104"/>
      <c r="AF59112" s="104"/>
      <c r="AG59112" s="104"/>
      <c r="AK59112" s="104"/>
      <c r="AL59112" s="104"/>
      <c r="AO59112" s="104"/>
      <c r="AP59112" s="104"/>
    </row>
    <row r="59113" spans="21:42" ht="15" customHeight="1" x14ac:dyDescent="0.25">
      <c r="U59113" s="104"/>
      <c r="AB59113" s="104"/>
      <c r="AC59113" s="104"/>
      <c r="AF59113" s="104"/>
      <c r="AG59113" s="104"/>
      <c r="AK59113" s="104"/>
      <c r="AL59113" s="104"/>
      <c r="AO59113" s="104"/>
      <c r="AP59113" s="104"/>
    </row>
    <row r="59114" spans="21:42" ht="15" customHeight="1" x14ac:dyDescent="0.25">
      <c r="U59114" s="104"/>
      <c r="AB59114" s="104"/>
      <c r="AC59114" s="104"/>
      <c r="AF59114" s="104"/>
      <c r="AG59114" s="104"/>
      <c r="AK59114" s="104"/>
      <c r="AL59114" s="104"/>
      <c r="AO59114" s="104"/>
      <c r="AP59114" s="104"/>
    </row>
    <row r="59115" spans="21:42" ht="15" customHeight="1" x14ac:dyDescent="0.25">
      <c r="U59115" s="104"/>
      <c r="AB59115" s="104"/>
      <c r="AC59115" s="104"/>
      <c r="AF59115" s="104"/>
      <c r="AG59115" s="104"/>
      <c r="AK59115" s="104"/>
      <c r="AL59115" s="104"/>
      <c r="AO59115" s="104"/>
      <c r="AP59115" s="104"/>
    </row>
    <row r="59116" spans="21:42" ht="15" customHeight="1" x14ac:dyDescent="0.25">
      <c r="U59116" s="104"/>
      <c r="AB59116" s="104"/>
      <c r="AC59116" s="104"/>
      <c r="AF59116" s="104"/>
      <c r="AG59116" s="104"/>
      <c r="AK59116" s="104"/>
      <c r="AL59116" s="104"/>
      <c r="AO59116" s="104"/>
      <c r="AP59116" s="104"/>
    </row>
    <row r="59117" spans="21:42" ht="15" customHeight="1" x14ac:dyDescent="0.25">
      <c r="U59117" s="104"/>
      <c r="AB59117" s="104"/>
      <c r="AC59117" s="104"/>
      <c r="AF59117" s="104"/>
      <c r="AG59117" s="104"/>
      <c r="AK59117" s="104"/>
      <c r="AL59117" s="104"/>
      <c r="AO59117" s="104"/>
      <c r="AP59117" s="104"/>
    </row>
    <row r="59118" spans="21:42" ht="15" customHeight="1" x14ac:dyDescent="0.25">
      <c r="U59118" s="104"/>
      <c r="AB59118" s="104"/>
      <c r="AC59118" s="104"/>
      <c r="AF59118" s="104"/>
      <c r="AG59118" s="104"/>
      <c r="AK59118" s="104"/>
      <c r="AL59118" s="104"/>
      <c r="AO59118" s="104"/>
      <c r="AP59118" s="104"/>
    </row>
    <row r="59119" spans="21:42" ht="15" customHeight="1" x14ac:dyDescent="0.25">
      <c r="U59119" s="104"/>
      <c r="AB59119" s="104"/>
      <c r="AC59119" s="104"/>
      <c r="AF59119" s="104"/>
      <c r="AG59119" s="104"/>
      <c r="AK59119" s="104"/>
      <c r="AL59119" s="104"/>
      <c r="AO59119" s="104"/>
      <c r="AP59119" s="104"/>
    </row>
    <row r="59120" spans="21:42" ht="15" customHeight="1" x14ac:dyDescent="0.25">
      <c r="U59120" s="104"/>
      <c r="AB59120" s="104"/>
      <c r="AC59120" s="104"/>
      <c r="AF59120" s="104"/>
      <c r="AG59120" s="104"/>
      <c r="AK59120" s="104"/>
      <c r="AL59120" s="104"/>
      <c r="AO59120" s="104"/>
      <c r="AP59120" s="104"/>
    </row>
    <row r="59121" spans="21:42" ht="15" customHeight="1" x14ac:dyDescent="0.25">
      <c r="U59121" s="104"/>
      <c r="AB59121" s="104"/>
      <c r="AC59121" s="104"/>
      <c r="AF59121" s="104"/>
      <c r="AG59121" s="104"/>
      <c r="AK59121" s="104"/>
      <c r="AL59121" s="104"/>
      <c r="AO59121" s="104"/>
      <c r="AP59121" s="104"/>
    </row>
    <row r="59122" spans="21:42" ht="15" customHeight="1" x14ac:dyDescent="0.25">
      <c r="U59122" s="104"/>
      <c r="AB59122" s="104"/>
      <c r="AC59122" s="104"/>
      <c r="AF59122" s="104"/>
      <c r="AG59122" s="104"/>
      <c r="AK59122" s="104"/>
      <c r="AL59122" s="104"/>
      <c r="AO59122" s="104"/>
      <c r="AP59122" s="104"/>
    </row>
    <row r="59123" spans="21:42" ht="15" customHeight="1" x14ac:dyDescent="0.25">
      <c r="U59123" s="104"/>
      <c r="AB59123" s="104"/>
      <c r="AC59123" s="104"/>
      <c r="AF59123" s="104"/>
      <c r="AG59123" s="104"/>
      <c r="AK59123" s="104"/>
      <c r="AL59123" s="104"/>
      <c r="AO59123" s="104"/>
      <c r="AP59123" s="104"/>
    </row>
    <row r="59124" spans="21:42" ht="15" customHeight="1" x14ac:dyDescent="0.25">
      <c r="U59124" s="104"/>
      <c r="AB59124" s="104"/>
      <c r="AC59124" s="104"/>
      <c r="AF59124" s="104"/>
      <c r="AG59124" s="104"/>
      <c r="AK59124" s="104"/>
      <c r="AL59124" s="104"/>
      <c r="AO59124" s="104"/>
      <c r="AP59124" s="104"/>
    </row>
    <row r="59125" spans="21:42" ht="15" customHeight="1" x14ac:dyDescent="0.25">
      <c r="U59125" s="104"/>
      <c r="AB59125" s="104"/>
      <c r="AC59125" s="104"/>
      <c r="AF59125" s="104"/>
      <c r="AG59125" s="104"/>
      <c r="AK59125" s="104"/>
      <c r="AL59125" s="104"/>
      <c r="AO59125" s="104"/>
      <c r="AP59125" s="104"/>
    </row>
    <row r="59126" spans="21:42" ht="15" customHeight="1" x14ac:dyDescent="0.25">
      <c r="U59126" s="104"/>
      <c r="AB59126" s="104"/>
      <c r="AC59126" s="104"/>
      <c r="AF59126" s="104"/>
      <c r="AG59126" s="104"/>
      <c r="AK59126" s="104"/>
      <c r="AL59126" s="104"/>
      <c r="AO59126" s="104"/>
      <c r="AP59126" s="104"/>
    </row>
    <row r="59127" spans="21:42" ht="15" customHeight="1" x14ac:dyDescent="0.25">
      <c r="U59127" s="104"/>
      <c r="AB59127" s="104"/>
      <c r="AC59127" s="104"/>
      <c r="AF59127" s="104"/>
      <c r="AG59127" s="104"/>
      <c r="AK59127" s="104"/>
      <c r="AL59127" s="104"/>
      <c r="AO59127" s="104"/>
      <c r="AP59127" s="104"/>
    </row>
    <row r="59128" spans="21:42" ht="15" customHeight="1" x14ac:dyDescent="0.25">
      <c r="U59128" s="104"/>
      <c r="AB59128" s="104"/>
      <c r="AC59128" s="104"/>
      <c r="AF59128" s="104"/>
      <c r="AG59128" s="104"/>
      <c r="AK59128" s="104"/>
      <c r="AL59128" s="104"/>
      <c r="AO59128" s="104"/>
      <c r="AP59128" s="104"/>
    </row>
    <row r="59129" spans="21:42" ht="15" customHeight="1" x14ac:dyDescent="0.25">
      <c r="U59129" s="104"/>
      <c r="AB59129" s="104"/>
      <c r="AC59129" s="104"/>
      <c r="AF59129" s="104"/>
      <c r="AG59129" s="104"/>
      <c r="AK59129" s="104"/>
      <c r="AL59129" s="104"/>
      <c r="AO59129" s="104"/>
      <c r="AP59129" s="104"/>
    </row>
    <row r="59130" spans="21:42" ht="15" customHeight="1" x14ac:dyDescent="0.25">
      <c r="U59130" s="104"/>
      <c r="AB59130" s="104"/>
      <c r="AC59130" s="104"/>
      <c r="AF59130" s="104"/>
      <c r="AG59130" s="104"/>
      <c r="AK59130" s="104"/>
      <c r="AL59130" s="104"/>
      <c r="AO59130" s="104"/>
      <c r="AP59130" s="104"/>
    </row>
    <row r="59131" spans="21:42" ht="15" customHeight="1" x14ac:dyDescent="0.25">
      <c r="U59131" s="104"/>
      <c r="AB59131" s="104"/>
      <c r="AC59131" s="104"/>
      <c r="AF59131" s="104"/>
      <c r="AG59131" s="104"/>
      <c r="AK59131" s="104"/>
      <c r="AL59131" s="104"/>
      <c r="AO59131" s="104"/>
      <c r="AP59131" s="104"/>
    </row>
    <row r="59132" spans="21:42" ht="15" customHeight="1" x14ac:dyDescent="0.25">
      <c r="U59132" s="104"/>
      <c r="AB59132" s="104"/>
      <c r="AC59132" s="104"/>
      <c r="AF59132" s="104"/>
      <c r="AG59132" s="104"/>
      <c r="AK59132" s="104"/>
      <c r="AL59132" s="104"/>
      <c r="AO59132" s="104"/>
      <c r="AP59132" s="104"/>
    </row>
    <row r="59133" spans="21:42" ht="15" customHeight="1" x14ac:dyDescent="0.25">
      <c r="U59133" s="104"/>
      <c r="AB59133" s="104"/>
      <c r="AC59133" s="104"/>
      <c r="AF59133" s="104"/>
      <c r="AG59133" s="104"/>
      <c r="AK59133" s="104"/>
      <c r="AL59133" s="104"/>
      <c r="AO59133" s="104"/>
      <c r="AP59133" s="104"/>
    </row>
    <row r="59134" spans="21:42" ht="15" customHeight="1" x14ac:dyDescent="0.25">
      <c r="U59134" s="104"/>
      <c r="AB59134" s="104"/>
      <c r="AC59134" s="104"/>
      <c r="AF59134" s="104"/>
      <c r="AG59134" s="104"/>
      <c r="AK59134" s="104"/>
      <c r="AL59134" s="104"/>
      <c r="AO59134" s="104"/>
      <c r="AP59134" s="104"/>
    </row>
    <row r="59135" spans="21:42" ht="15" customHeight="1" x14ac:dyDescent="0.25">
      <c r="U59135" s="104"/>
      <c r="AB59135" s="104"/>
      <c r="AC59135" s="104"/>
      <c r="AF59135" s="104"/>
      <c r="AG59135" s="104"/>
      <c r="AK59135" s="104"/>
      <c r="AL59135" s="104"/>
      <c r="AO59135" s="104"/>
      <c r="AP59135" s="104"/>
    </row>
    <row r="59136" spans="21:42" ht="15" customHeight="1" x14ac:dyDescent="0.25">
      <c r="U59136" s="104"/>
      <c r="AB59136" s="104"/>
      <c r="AC59136" s="104"/>
      <c r="AF59136" s="104"/>
      <c r="AG59136" s="104"/>
      <c r="AK59136" s="104"/>
      <c r="AL59136" s="104"/>
      <c r="AO59136" s="104"/>
      <c r="AP59136" s="104"/>
    </row>
    <row r="59137" spans="21:42" ht="15" customHeight="1" x14ac:dyDescent="0.25">
      <c r="U59137" s="104"/>
      <c r="AB59137" s="104"/>
      <c r="AC59137" s="104"/>
      <c r="AF59137" s="104"/>
      <c r="AG59137" s="104"/>
      <c r="AK59137" s="104"/>
      <c r="AL59137" s="104"/>
      <c r="AO59137" s="104"/>
      <c r="AP59137" s="104"/>
    </row>
    <row r="59138" spans="21:42" ht="15" customHeight="1" x14ac:dyDescent="0.25">
      <c r="U59138" s="104"/>
      <c r="AB59138" s="104"/>
      <c r="AC59138" s="104"/>
      <c r="AF59138" s="104"/>
      <c r="AG59138" s="104"/>
      <c r="AK59138" s="104"/>
      <c r="AL59138" s="104"/>
      <c r="AO59138" s="104"/>
      <c r="AP59138" s="104"/>
    </row>
    <row r="59139" spans="21:42" ht="15" customHeight="1" x14ac:dyDescent="0.25">
      <c r="U59139" s="104"/>
      <c r="AB59139" s="104"/>
      <c r="AC59139" s="104"/>
      <c r="AF59139" s="104"/>
      <c r="AG59139" s="104"/>
      <c r="AK59139" s="104"/>
      <c r="AL59139" s="104"/>
      <c r="AO59139" s="104"/>
      <c r="AP59139" s="104"/>
    </row>
    <row r="59140" spans="21:42" ht="15" customHeight="1" x14ac:dyDescent="0.25">
      <c r="U59140" s="104"/>
      <c r="AB59140" s="104"/>
      <c r="AC59140" s="104"/>
      <c r="AF59140" s="104"/>
      <c r="AG59140" s="104"/>
      <c r="AK59140" s="104"/>
      <c r="AL59140" s="104"/>
      <c r="AO59140" s="104"/>
      <c r="AP59140" s="104"/>
    </row>
    <row r="59141" spans="21:42" ht="15" customHeight="1" x14ac:dyDescent="0.25">
      <c r="U59141" s="104"/>
      <c r="AB59141" s="104"/>
      <c r="AC59141" s="104"/>
      <c r="AF59141" s="104"/>
      <c r="AG59141" s="104"/>
      <c r="AK59141" s="104"/>
      <c r="AL59141" s="104"/>
      <c r="AO59141" s="104"/>
      <c r="AP59141" s="104"/>
    </row>
    <row r="59142" spans="21:42" ht="15" customHeight="1" x14ac:dyDescent="0.25">
      <c r="U59142" s="104"/>
      <c r="AB59142" s="104"/>
      <c r="AC59142" s="104"/>
      <c r="AF59142" s="104"/>
      <c r="AG59142" s="104"/>
      <c r="AK59142" s="104"/>
      <c r="AL59142" s="104"/>
      <c r="AO59142" s="104"/>
      <c r="AP59142" s="104"/>
    </row>
    <row r="59143" spans="21:42" ht="15" customHeight="1" x14ac:dyDescent="0.25">
      <c r="U59143" s="104"/>
      <c r="AB59143" s="104"/>
      <c r="AC59143" s="104"/>
      <c r="AF59143" s="104"/>
      <c r="AG59143" s="104"/>
      <c r="AK59143" s="104"/>
      <c r="AL59143" s="104"/>
      <c r="AO59143" s="104"/>
      <c r="AP59143" s="104"/>
    </row>
    <row r="59144" spans="21:42" ht="15" customHeight="1" x14ac:dyDescent="0.25">
      <c r="U59144" s="104"/>
      <c r="AB59144" s="104"/>
      <c r="AC59144" s="104"/>
      <c r="AF59144" s="104"/>
      <c r="AG59144" s="104"/>
      <c r="AK59144" s="104"/>
      <c r="AL59144" s="104"/>
      <c r="AO59144" s="104"/>
      <c r="AP59144" s="104"/>
    </row>
    <row r="59145" spans="21:42" ht="15" customHeight="1" x14ac:dyDescent="0.25">
      <c r="U59145" s="104"/>
      <c r="AB59145" s="104"/>
      <c r="AC59145" s="104"/>
      <c r="AF59145" s="104"/>
      <c r="AG59145" s="104"/>
      <c r="AK59145" s="104"/>
      <c r="AL59145" s="104"/>
      <c r="AO59145" s="104"/>
      <c r="AP59145" s="104"/>
    </row>
    <row r="59146" spans="21:42" ht="15" customHeight="1" x14ac:dyDescent="0.25">
      <c r="U59146" s="104"/>
      <c r="AB59146" s="104"/>
      <c r="AC59146" s="104"/>
      <c r="AF59146" s="104"/>
      <c r="AG59146" s="104"/>
      <c r="AK59146" s="104"/>
      <c r="AL59146" s="104"/>
      <c r="AO59146" s="104"/>
      <c r="AP59146" s="104"/>
    </row>
    <row r="59147" spans="21:42" ht="15" customHeight="1" x14ac:dyDescent="0.25">
      <c r="U59147" s="104"/>
      <c r="AB59147" s="104"/>
      <c r="AC59147" s="104"/>
      <c r="AF59147" s="104"/>
      <c r="AG59147" s="104"/>
      <c r="AK59147" s="104"/>
      <c r="AL59147" s="104"/>
      <c r="AO59147" s="104"/>
      <c r="AP59147" s="104"/>
    </row>
    <row r="59148" spans="21:42" ht="15" customHeight="1" x14ac:dyDescent="0.25">
      <c r="U59148" s="104"/>
      <c r="AB59148" s="104"/>
      <c r="AC59148" s="104"/>
      <c r="AF59148" s="104"/>
      <c r="AG59148" s="104"/>
      <c r="AK59148" s="104"/>
      <c r="AL59148" s="104"/>
      <c r="AO59148" s="104"/>
      <c r="AP59148" s="104"/>
    </row>
    <row r="59149" spans="21:42" ht="15" customHeight="1" x14ac:dyDescent="0.25">
      <c r="U59149" s="104"/>
      <c r="AB59149" s="104"/>
      <c r="AC59149" s="104"/>
      <c r="AF59149" s="104"/>
      <c r="AG59149" s="104"/>
      <c r="AK59149" s="104"/>
      <c r="AL59149" s="104"/>
      <c r="AO59149" s="104"/>
      <c r="AP59149" s="104"/>
    </row>
    <row r="59150" spans="21:42" ht="15" customHeight="1" x14ac:dyDescent="0.25">
      <c r="U59150" s="104"/>
      <c r="AB59150" s="104"/>
      <c r="AC59150" s="104"/>
      <c r="AF59150" s="104"/>
      <c r="AG59150" s="104"/>
      <c r="AK59150" s="104"/>
      <c r="AL59150" s="104"/>
      <c r="AO59150" s="104"/>
      <c r="AP59150" s="104"/>
    </row>
    <row r="59151" spans="21:42" ht="15" customHeight="1" x14ac:dyDescent="0.25">
      <c r="U59151" s="104"/>
      <c r="AB59151" s="104"/>
      <c r="AC59151" s="104"/>
      <c r="AF59151" s="104"/>
      <c r="AG59151" s="104"/>
      <c r="AK59151" s="104"/>
      <c r="AL59151" s="104"/>
      <c r="AO59151" s="104"/>
      <c r="AP59151" s="104"/>
    </row>
    <row r="59152" spans="21:42" ht="15" customHeight="1" x14ac:dyDescent="0.25">
      <c r="U59152" s="104"/>
      <c r="AB59152" s="104"/>
      <c r="AC59152" s="104"/>
      <c r="AF59152" s="104"/>
      <c r="AG59152" s="104"/>
      <c r="AK59152" s="104"/>
      <c r="AL59152" s="104"/>
      <c r="AO59152" s="104"/>
      <c r="AP59152" s="104"/>
    </row>
    <row r="59153" spans="21:42" ht="15" customHeight="1" x14ac:dyDescent="0.25">
      <c r="U59153" s="104"/>
      <c r="AB59153" s="104"/>
      <c r="AC59153" s="104"/>
      <c r="AF59153" s="104"/>
      <c r="AG59153" s="104"/>
      <c r="AK59153" s="104"/>
      <c r="AL59153" s="104"/>
      <c r="AO59153" s="104"/>
      <c r="AP59153" s="104"/>
    </row>
    <row r="59154" spans="21:42" ht="15" customHeight="1" x14ac:dyDescent="0.25">
      <c r="U59154" s="104"/>
      <c r="AB59154" s="104"/>
      <c r="AC59154" s="104"/>
      <c r="AF59154" s="104"/>
      <c r="AG59154" s="104"/>
      <c r="AK59154" s="104"/>
      <c r="AL59154" s="104"/>
      <c r="AO59154" s="104"/>
      <c r="AP59154" s="104"/>
    </row>
    <row r="59155" spans="21:42" ht="15" customHeight="1" x14ac:dyDescent="0.25">
      <c r="U59155" s="104"/>
      <c r="AB59155" s="104"/>
      <c r="AC59155" s="104"/>
      <c r="AF59155" s="104"/>
      <c r="AG59155" s="104"/>
      <c r="AK59155" s="104"/>
      <c r="AL59155" s="104"/>
      <c r="AO59155" s="104"/>
      <c r="AP59155" s="104"/>
    </row>
    <row r="59156" spans="21:42" ht="15" customHeight="1" x14ac:dyDescent="0.25">
      <c r="U59156" s="104"/>
      <c r="AB59156" s="104"/>
      <c r="AC59156" s="104"/>
      <c r="AF59156" s="104"/>
      <c r="AG59156" s="104"/>
      <c r="AK59156" s="104"/>
      <c r="AL59156" s="104"/>
      <c r="AO59156" s="104"/>
      <c r="AP59156" s="104"/>
    </row>
    <row r="59157" spans="21:42" ht="15" customHeight="1" x14ac:dyDescent="0.25">
      <c r="U59157" s="104"/>
      <c r="AB59157" s="104"/>
      <c r="AC59157" s="104"/>
      <c r="AF59157" s="104"/>
      <c r="AG59157" s="104"/>
      <c r="AK59157" s="104"/>
      <c r="AL59157" s="104"/>
      <c r="AO59157" s="104"/>
      <c r="AP59157" s="104"/>
    </row>
    <row r="59158" spans="21:42" ht="15" customHeight="1" x14ac:dyDescent="0.25">
      <c r="U59158" s="104"/>
      <c r="AB59158" s="104"/>
      <c r="AC59158" s="104"/>
      <c r="AF59158" s="104"/>
      <c r="AG59158" s="104"/>
      <c r="AK59158" s="104"/>
      <c r="AL59158" s="104"/>
      <c r="AO59158" s="104"/>
      <c r="AP59158" s="104"/>
    </row>
    <row r="59159" spans="21:42" ht="15" customHeight="1" x14ac:dyDescent="0.25">
      <c r="U59159" s="104"/>
      <c r="AB59159" s="104"/>
      <c r="AC59159" s="104"/>
      <c r="AF59159" s="104"/>
      <c r="AG59159" s="104"/>
      <c r="AK59159" s="104"/>
      <c r="AL59159" s="104"/>
      <c r="AO59159" s="104"/>
      <c r="AP59159" s="104"/>
    </row>
    <row r="59160" spans="21:42" ht="15" customHeight="1" x14ac:dyDescent="0.25">
      <c r="U59160" s="104"/>
      <c r="AB59160" s="104"/>
      <c r="AC59160" s="104"/>
      <c r="AF59160" s="104"/>
      <c r="AG59160" s="104"/>
      <c r="AK59160" s="104"/>
      <c r="AL59160" s="104"/>
      <c r="AO59160" s="104"/>
      <c r="AP59160" s="104"/>
    </row>
    <row r="59161" spans="21:42" ht="15" customHeight="1" x14ac:dyDescent="0.25">
      <c r="U59161" s="104"/>
      <c r="AB59161" s="104"/>
      <c r="AC59161" s="104"/>
      <c r="AF59161" s="104"/>
      <c r="AG59161" s="104"/>
      <c r="AK59161" s="104"/>
      <c r="AL59161" s="104"/>
      <c r="AO59161" s="104"/>
      <c r="AP59161" s="104"/>
    </row>
    <row r="59162" spans="21:42" ht="15" customHeight="1" x14ac:dyDescent="0.25">
      <c r="U59162" s="104"/>
      <c r="AB59162" s="104"/>
      <c r="AC59162" s="104"/>
      <c r="AF59162" s="104"/>
      <c r="AG59162" s="104"/>
      <c r="AK59162" s="104"/>
      <c r="AL59162" s="104"/>
      <c r="AO59162" s="104"/>
      <c r="AP59162" s="104"/>
    </row>
    <row r="59163" spans="21:42" ht="15" customHeight="1" x14ac:dyDescent="0.25">
      <c r="U59163" s="104"/>
      <c r="AB59163" s="104"/>
      <c r="AC59163" s="104"/>
      <c r="AF59163" s="104"/>
      <c r="AG59163" s="104"/>
      <c r="AK59163" s="104"/>
      <c r="AL59163" s="104"/>
      <c r="AO59163" s="104"/>
      <c r="AP59163" s="104"/>
    </row>
    <row r="59164" spans="21:42" ht="15" customHeight="1" x14ac:dyDescent="0.25">
      <c r="U59164" s="104"/>
      <c r="AB59164" s="104"/>
      <c r="AC59164" s="104"/>
      <c r="AF59164" s="104"/>
      <c r="AG59164" s="104"/>
      <c r="AK59164" s="104"/>
      <c r="AL59164" s="104"/>
      <c r="AO59164" s="104"/>
      <c r="AP59164" s="104"/>
    </row>
    <row r="59165" spans="21:42" ht="15" customHeight="1" x14ac:dyDescent="0.25">
      <c r="U59165" s="104"/>
      <c r="AB59165" s="104"/>
      <c r="AC59165" s="104"/>
      <c r="AF59165" s="104"/>
      <c r="AG59165" s="104"/>
      <c r="AK59165" s="104"/>
      <c r="AL59165" s="104"/>
      <c r="AO59165" s="104"/>
      <c r="AP59165" s="104"/>
    </row>
    <row r="59166" spans="21:42" ht="15" customHeight="1" x14ac:dyDescent="0.25">
      <c r="U59166" s="104"/>
      <c r="AB59166" s="104"/>
      <c r="AC59166" s="104"/>
      <c r="AF59166" s="104"/>
      <c r="AG59166" s="104"/>
      <c r="AK59166" s="104"/>
      <c r="AL59166" s="104"/>
      <c r="AO59166" s="104"/>
      <c r="AP59166" s="104"/>
    </row>
    <row r="59167" spans="21:42" ht="15" customHeight="1" x14ac:dyDescent="0.25">
      <c r="U59167" s="104"/>
      <c r="AB59167" s="104"/>
      <c r="AC59167" s="104"/>
      <c r="AF59167" s="104"/>
      <c r="AG59167" s="104"/>
      <c r="AK59167" s="104"/>
      <c r="AL59167" s="104"/>
      <c r="AO59167" s="104"/>
      <c r="AP59167" s="104"/>
    </row>
    <row r="59168" spans="21:42" ht="15" customHeight="1" x14ac:dyDescent="0.25">
      <c r="U59168" s="104"/>
      <c r="AB59168" s="104"/>
      <c r="AC59168" s="104"/>
      <c r="AF59168" s="104"/>
      <c r="AG59168" s="104"/>
      <c r="AK59168" s="104"/>
      <c r="AL59168" s="104"/>
      <c r="AO59168" s="104"/>
      <c r="AP59168" s="104"/>
    </row>
    <row r="59169" spans="21:42" ht="15" customHeight="1" x14ac:dyDescent="0.25">
      <c r="U59169" s="104"/>
      <c r="AB59169" s="104"/>
      <c r="AC59169" s="104"/>
      <c r="AF59169" s="104"/>
      <c r="AG59169" s="104"/>
      <c r="AK59169" s="104"/>
      <c r="AL59169" s="104"/>
      <c r="AO59169" s="104"/>
      <c r="AP59169" s="104"/>
    </row>
    <row r="59170" spans="21:42" ht="15" customHeight="1" x14ac:dyDescent="0.25">
      <c r="U59170" s="104"/>
      <c r="AB59170" s="104"/>
      <c r="AC59170" s="104"/>
      <c r="AF59170" s="104"/>
      <c r="AG59170" s="104"/>
      <c r="AK59170" s="104"/>
      <c r="AL59170" s="104"/>
      <c r="AO59170" s="104"/>
      <c r="AP59170" s="104"/>
    </row>
    <row r="59171" spans="21:42" ht="15" customHeight="1" x14ac:dyDescent="0.25">
      <c r="U59171" s="104"/>
      <c r="AB59171" s="104"/>
      <c r="AC59171" s="104"/>
      <c r="AF59171" s="104"/>
      <c r="AG59171" s="104"/>
      <c r="AK59171" s="104"/>
      <c r="AL59171" s="104"/>
      <c r="AO59171" s="104"/>
      <c r="AP59171" s="104"/>
    </row>
    <row r="59172" spans="21:42" ht="15" customHeight="1" x14ac:dyDescent="0.25">
      <c r="U59172" s="104"/>
      <c r="AB59172" s="104"/>
      <c r="AC59172" s="104"/>
      <c r="AF59172" s="104"/>
      <c r="AG59172" s="104"/>
      <c r="AK59172" s="104"/>
      <c r="AL59172" s="104"/>
      <c r="AO59172" s="104"/>
      <c r="AP59172" s="104"/>
    </row>
    <row r="59173" spans="21:42" ht="15" customHeight="1" x14ac:dyDescent="0.25">
      <c r="U59173" s="104"/>
      <c r="AB59173" s="104"/>
      <c r="AC59173" s="104"/>
      <c r="AF59173" s="104"/>
      <c r="AG59173" s="104"/>
      <c r="AK59173" s="104"/>
      <c r="AL59173" s="104"/>
      <c r="AO59173" s="104"/>
      <c r="AP59173" s="104"/>
    </row>
    <row r="59174" spans="21:42" ht="15" customHeight="1" x14ac:dyDescent="0.25">
      <c r="U59174" s="104"/>
      <c r="AB59174" s="104"/>
      <c r="AC59174" s="104"/>
      <c r="AF59174" s="104"/>
      <c r="AG59174" s="104"/>
      <c r="AK59174" s="104"/>
      <c r="AL59174" s="104"/>
      <c r="AO59174" s="104"/>
      <c r="AP59174" s="104"/>
    </row>
    <row r="59175" spans="21:42" ht="15" customHeight="1" x14ac:dyDescent="0.25">
      <c r="U59175" s="104"/>
      <c r="AB59175" s="104"/>
      <c r="AC59175" s="104"/>
      <c r="AF59175" s="104"/>
      <c r="AG59175" s="104"/>
      <c r="AK59175" s="104"/>
      <c r="AL59175" s="104"/>
      <c r="AO59175" s="104"/>
      <c r="AP59175" s="104"/>
    </row>
    <row r="59176" spans="21:42" ht="15" customHeight="1" x14ac:dyDescent="0.25">
      <c r="U59176" s="104"/>
      <c r="AB59176" s="104"/>
      <c r="AC59176" s="104"/>
      <c r="AF59176" s="104"/>
      <c r="AG59176" s="104"/>
      <c r="AK59176" s="104"/>
      <c r="AL59176" s="104"/>
      <c r="AO59176" s="104"/>
      <c r="AP59176" s="104"/>
    </row>
    <row r="59177" spans="21:42" ht="15" customHeight="1" x14ac:dyDescent="0.25">
      <c r="U59177" s="104"/>
      <c r="AB59177" s="104"/>
      <c r="AC59177" s="104"/>
      <c r="AF59177" s="104"/>
      <c r="AG59177" s="104"/>
      <c r="AK59177" s="104"/>
      <c r="AL59177" s="104"/>
      <c r="AO59177" s="104"/>
      <c r="AP59177" s="104"/>
    </row>
    <row r="59178" spans="21:42" ht="15" customHeight="1" x14ac:dyDescent="0.25">
      <c r="U59178" s="104"/>
      <c r="AB59178" s="104"/>
      <c r="AC59178" s="104"/>
      <c r="AF59178" s="104"/>
      <c r="AG59178" s="104"/>
      <c r="AK59178" s="104"/>
      <c r="AL59178" s="104"/>
      <c r="AO59178" s="104"/>
      <c r="AP59178" s="104"/>
    </row>
    <row r="59179" spans="21:42" ht="15" customHeight="1" x14ac:dyDescent="0.25">
      <c r="U59179" s="104"/>
      <c r="AB59179" s="104"/>
      <c r="AC59179" s="104"/>
      <c r="AF59179" s="104"/>
      <c r="AG59179" s="104"/>
      <c r="AK59179" s="104"/>
      <c r="AL59179" s="104"/>
      <c r="AO59179" s="104"/>
      <c r="AP59179" s="104"/>
    </row>
    <row r="59180" spans="21:42" ht="15" customHeight="1" x14ac:dyDescent="0.25">
      <c r="U59180" s="104"/>
      <c r="AB59180" s="104"/>
      <c r="AC59180" s="104"/>
      <c r="AF59180" s="104"/>
      <c r="AG59180" s="104"/>
      <c r="AK59180" s="104"/>
      <c r="AL59180" s="104"/>
      <c r="AO59180" s="104"/>
      <c r="AP59180" s="104"/>
    </row>
    <row r="59181" spans="21:42" ht="15" customHeight="1" x14ac:dyDescent="0.25">
      <c r="U59181" s="104"/>
      <c r="AB59181" s="104"/>
      <c r="AC59181" s="104"/>
      <c r="AF59181" s="104"/>
      <c r="AG59181" s="104"/>
      <c r="AK59181" s="104"/>
      <c r="AL59181" s="104"/>
      <c r="AO59181" s="104"/>
      <c r="AP59181" s="104"/>
    </row>
    <row r="59182" spans="21:42" ht="15" customHeight="1" x14ac:dyDescent="0.25">
      <c r="U59182" s="104"/>
      <c r="AB59182" s="104"/>
      <c r="AC59182" s="104"/>
      <c r="AF59182" s="104"/>
      <c r="AG59182" s="104"/>
      <c r="AK59182" s="104"/>
      <c r="AL59182" s="104"/>
      <c r="AO59182" s="104"/>
      <c r="AP59182" s="104"/>
    </row>
    <row r="59183" spans="21:42" ht="15" customHeight="1" x14ac:dyDescent="0.25">
      <c r="U59183" s="104"/>
      <c r="AB59183" s="104"/>
      <c r="AC59183" s="104"/>
      <c r="AF59183" s="104"/>
      <c r="AG59183" s="104"/>
      <c r="AK59183" s="104"/>
      <c r="AL59183" s="104"/>
      <c r="AO59183" s="104"/>
      <c r="AP59183" s="104"/>
    </row>
    <row r="59184" spans="21:42" ht="15" customHeight="1" x14ac:dyDescent="0.25">
      <c r="U59184" s="104"/>
      <c r="AB59184" s="104"/>
      <c r="AC59184" s="104"/>
      <c r="AF59184" s="104"/>
      <c r="AG59184" s="104"/>
      <c r="AK59184" s="104"/>
      <c r="AL59184" s="104"/>
      <c r="AO59184" s="104"/>
      <c r="AP59184" s="104"/>
    </row>
    <row r="59185" spans="21:42" ht="15" customHeight="1" x14ac:dyDescent="0.25">
      <c r="U59185" s="104"/>
      <c r="AB59185" s="104"/>
      <c r="AC59185" s="104"/>
      <c r="AF59185" s="104"/>
      <c r="AG59185" s="104"/>
      <c r="AK59185" s="104"/>
      <c r="AL59185" s="104"/>
      <c r="AO59185" s="104"/>
      <c r="AP59185" s="104"/>
    </row>
    <row r="59186" spans="21:42" ht="15" customHeight="1" x14ac:dyDescent="0.25">
      <c r="U59186" s="104"/>
      <c r="AB59186" s="104"/>
      <c r="AC59186" s="104"/>
      <c r="AF59186" s="104"/>
      <c r="AG59186" s="104"/>
      <c r="AK59186" s="104"/>
      <c r="AL59186" s="104"/>
      <c r="AO59186" s="104"/>
      <c r="AP59186" s="104"/>
    </row>
    <row r="59187" spans="21:42" ht="15" customHeight="1" x14ac:dyDescent="0.25">
      <c r="U59187" s="104"/>
      <c r="AB59187" s="104"/>
      <c r="AC59187" s="104"/>
      <c r="AF59187" s="104"/>
      <c r="AG59187" s="104"/>
      <c r="AK59187" s="104"/>
      <c r="AL59187" s="104"/>
      <c r="AO59187" s="104"/>
      <c r="AP59187" s="104"/>
    </row>
    <row r="59188" spans="21:42" ht="15" customHeight="1" x14ac:dyDescent="0.25">
      <c r="U59188" s="104"/>
      <c r="AB59188" s="104"/>
      <c r="AC59188" s="104"/>
      <c r="AF59188" s="104"/>
      <c r="AG59188" s="104"/>
      <c r="AK59188" s="104"/>
      <c r="AL59188" s="104"/>
      <c r="AO59188" s="104"/>
      <c r="AP59188" s="104"/>
    </row>
    <row r="59189" spans="21:42" ht="15" customHeight="1" x14ac:dyDescent="0.25">
      <c r="U59189" s="104"/>
      <c r="AB59189" s="104"/>
      <c r="AC59189" s="104"/>
      <c r="AF59189" s="104"/>
      <c r="AG59189" s="104"/>
      <c r="AK59189" s="104"/>
      <c r="AL59189" s="104"/>
      <c r="AO59189" s="104"/>
      <c r="AP59189" s="104"/>
    </row>
    <row r="59190" spans="21:42" ht="15" customHeight="1" x14ac:dyDescent="0.25">
      <c r="U59190" s="104"/>
      <c r="AB59190" s="104"/>
      <c r="AC59190" s="104"/>
      <c r="AF59190" s="104"/>
      <c r="AG59190" s="104"/>
      <c r="AK59190" s="104"/>
      <c r="AL59190" s="104"/>
      <c r="AO59190" s="104"/>
      <c r="AP59190" s="104"/>
    </row>
    <row r="59191" spans="21:42" ht="15" customHeight="1" x14ac:dyDescent="0.25">
      <c r="U59191" s="104"/>
      <c r="AB59191" s="104"/>
      <c r="AC59191" s="104"/>
      <c r="AF59191" s="104"/>
      <c r="AG59191" s="104"/>
      <c r="AK59191" s="104"/>
      <c r="AL59191" s="104"/>
      <c r="AO59191" s="104"/>
      <c r="AP59191" s="104"/>
    </row>
    <row r="59192" spans="21:42" ht="15" customHeight="1" x14ac:dyDescent="0.25">
      <c r="U59192" s="104"/>
      <c r="AB59192" s="104"/>
      <c r="AC59192" s="104"/>
      <c r="AF59192" s="104"/>
      <c r="AG59192" s="104"/>
      <c r="AK59192" s="104"/>
      <c r="AL59192" s="104"/>
      <c r="AO59192" s="104"/>
      <c r="AP59192" s="104"/>
    </row>
    <row r="59193" spans="21:42" ht="15" customHeight="1" x14ac:dyDescent="0.25">
      <c r="U59193" s="104"/>
      <c r="AB59193" s="104"/>
      <c r="AC59193" s="104"/>
      <c r="AF59193" s="104"/>
      <c r="AG59193" s="104"/>
      <c r="AK59193" s="104"/>
      <c r="AL59193" s="104"/>
      <c r="AO59193" s="104"/>
      <c r="AP59193" s="104"/>
    </row>
    <row r="59194" spans="21:42" ht="15" customHeight="1" x14ac:dyDescent="0.25">
      <c r="U59194" s="104"/>
      <c r="AB59194" s="104"/>
      <c r="AC59194" s="104"/>
      <c r="AF59194" s="104"/>
      <c r="AG59194" s="104"/>
      <c r="AK59194" s="104"/>
      <c r="AL59194" s="104"/>
      <c r="AO59194" s="104"/>
      <c r="AP59194" s="104"/>
    </row>
    <row r="59195" spans="21:42" ht="15" customHeight="1" x14ac:dyDescent="0.25">
      <c r="U59195" s="104"/>
      <c r="AB59195" s="104"/>
      <c r="AC59195" s="104"/>
      <c r="AF59195" s="104"/>
      <c r="AG59195" s="104"/>
      <c r="AK59195" s="104"/>
      <c r="AL59195" s="104"/>
      <c r="AO59195" s="104"/>
      <c r="AP59195" s="104"/>
    </row>
    <row r="59196" spans="21:42" ht="15" customHeight="1" x14ac:dyDescent="0.25">
      <c r="U59196" s="104"/>
      <c r="AB59196" s="104"/>
      <c r="AC59196" s="104"/>
      <c r="AF59196" s="104"/>
      <c r="AG59196" s="104"/>
      <c r="AK59196" s="104"/>
      <c r="AL59196" s="104"/>
      <c r="AO59196" s="104"/>
      <c r="AP59196" s="104"/>
    </row>
    <row r="59197" spans="21:42" ht="15" customHeight="1" x14ac:dyDescent="0.25">
      <c r="U59197" s="104"/>
      <c r="AB59197" s="104"/>
      <c r="AC59197" s="104"/>
      <c r="AF59197" s="104"/>
      <c r="AG59197" s="104"/>
      <c r="AK59197" s="104"/>
      <c r="AL59197" s="104"/>
      <c r="AO59197" s="104"/>
      <c r="AP59197" s="104"/>
    </row>
    <row r="59198" spans="21:42" ht="15" customHeight="1" x14ac:dyDescent="0.25">
      <c r="U59198" s="104"/>
      <c r="AB59198" s="104"/>
      <c r="AC59198" s="104"/>
      <c r="AF59198" s="104"/>
      <c r="AG59198" s="104"/>
      <c r="AK59198" s="104"/>
      <c r="AL59198" s="104"/>
      <c r="AO59198" s="104"/>
      <c r="AP59198" s="104"/>
    </row>
    <row r="59199" spans="21:42" ht="15" customHeight="1" x14ac:dyDescent="0.25">
      <c r="U59199" s="104"/>
      <c r="AB59199" s="104"/>
      <c r="AC59199" s="104"/>
      <c r="AF59199" s="104"/>
      <c r="AG59199" s="104"/>
      <c r="AK59199" s="104"/>
      <c r="AL59199" s="104"/>
      <c r="AO59199" s="104"/>
      <c r="AP59199" s="104"/>
    </row>
    <row r="59200" spans="21:42" ht="15" customHeight="1" x14ac:dyDescent="0.25">
      <c r="U59200" s="104"/>
      <c r="AB59200" s="104"/>
      <c r="AC59200" s="104"/>
      <c r="AF59200" s="104"/>
      <c r="AG59200" s="104"/>
      <c r="AK59200" s="104"/>
      <c r="AL59200" s="104"/>
      <c r="AO59200" s="104"/>
      <c r="AP59200" s="104"/>
    </row>
    <row r="59201" spans="21:42" ht="15" customHeight="1" x14ac:dyDescent="0.25">
      <c r="U59201" s="104"/>
      <c r="AB59201" s="104"/>
      <c r="AC59201" s="104"/>
      <c r="AF59201" s="104"/>
      <c r="AG59201" s="104"/>
      <c r="AK59201" s="104"/>
      <c r="AL59201" s="104"/>
      <c r="AO59201" s="104"/>
      <c r="AP59201" s="104"/>
    </row>
    <row r="59202" spans="21:42" ht="15" customHeight="1" x14ac:dyDescent="0.25">
      <c r="U59202" s="104"/>
      <c r="AB59202" s="104"/>
      <c r="AC59202" s="104"/>
      <c r="AF59202" s="104"/>
      <c r="AG59202" s="104"/>
      <c r="AK59202" s="104"/>
      <c r="AL59202" s="104"/>
      <c r="AO59202" s="104"/>
      <c r="AP59202" s="104"/>
    </row>
    <row r="59203" spans="21:42" ht="15" customHeight="1" x14ac:dyDescent="0.25">
      <c r="U59203" s="104"/>
      <c r="AB59203" s="104"/>
      <c r="AC59203" s="104"/>
      <c r="AF59203" s="104"/>
      <c r="AG59203" s="104"/>
      <c r="AK59203" s="104"/>
      <c r="AL59203" s="104"/>
      <c r="AO59203" s="104"/>
      <c r="AP59203" s="104"/>
    </row>
    <row r="59204" spans="21:42" ht="15" customHeight="1" x14ac:dyDescent="0.25">
      <c r="U59204" s="104"/>
      <c r="AB59204" s="104"/>
      <c r="AC59204" s="104"/>
      <c r="AF59204" s="104"/>
      <c r="AG59204" s="104"/>
      <c r="AK59204" s="104"/>
      <c r="AL59204" s="104"/>
      <c r="AO59204" s="104"/>
      <c r="AP59204" s="104"/>
    </row>
    <row r="59205" spans="21:42" ht="15" customHeight="1" x14ac:dyDescent="0.25">
      <c r="U59205" s="104"/>
      <c r="AB59205" s="104"/>
      <c r="AC59205" s="104"/>
      <c r="AF59205" s="104"/>
      <c r="AG59205" s="104"/>
      <c r="AK59205" s="104"/>
      <c r="AL59205" s="104"/>
      <c r="AO59205" s="104"/>
      <c r="AP59205" s="104"/>
    </row>
    <row r="59206" spans="21:42" ht="15" customHeight="1" x14ac:dyDescent="0.25">
      <c r="U59206" s="104"/>
      <c r="AB59206" s="104"/>
      <c r="AC59206" s="104"/>
      <c r="AF59206" s="104"/>
      <c r="AG59206" s="104"/>
      <c r="AK59206" s="104"/>
      <c r="AL59206" s="104"/>
      <c r="AO59206" s="104"/>
      <c r="AP59206" s="104"/>
    </row>
    <row r="59207" spans="21:42" ht="15" customHeight="1" x14ac:dyDescent="0.25">
      <c r="U59207" s="104"/>
      <c r="AB59207" s="104"/>
      <c r="AC59207" s="104"/>
      <c r="AF59207" s="104"/>
      <c r="AG59207" s="104"/>
      <c r="AK59207" s="104"/>
      <c r="AL59207" s="104"/>
      <c r="AO59207" s="104"/>
      <c r="AP59207" s="104"/>
    </row>
    <row r="59208" spans="21:42" ht="15" customHeight="1" x14ac:dyDescent="0.25">
      <c r="U59208" s="104"/>
      <c r="AB59208" s="104"/>
      <c r="AC59208" s="104"/>
      <c r="AF59208" s="104"/>
      <c r="AG59208" s="104"/>
      <c r="AK59208" s="104"/>
      <c r="AL59208" s="104"/>
      <c r="AO59208" s="104"/>
      <c r="AP59208" s="104"/>
    </row>
    <row r="59209" spans="21:42" ht="15" customHeight="1" x14ac:dyDescent="0.25">
      <c r="U59209" s="104"/>
      <c r="AB59209" s="104"/>
      <c r="AC59209" s="104"/>
      <c r="AF59209" s="104"/>
      <c r="AG59209" s="104"/>
      <c r="AK59209" s="104"/>
      <c r="AL59209" s="104"/>
      <c r="AO59209" s="104"/>
      <c r="AP59209" s="104"/>
    </row>
    <row r="59210" spans="21:42" ht="15" customHeight="1" x14ac:dyDescent="0.25">
      <c r="U59210" s="104"/>
      <c r="AB59210" s="104"/>
      <c r="AC59210" s="104"/>
      <c r="AF59210" s="104"/>
      <c r="AG59210" s="104"/>
      <c r="AK59210" s="104"/>
      <c r="AL59210" s="104"/>
      <c r="AO59210" s="104"/>
      <c r="AP59210" s="104"/>
    </row>
    <row r="59211" spans="21:42" ht="15" customHeight="1" x14ac:dyDescent="0.25">
      <c r="U59211" s="104"/>
      <c r="AB59211" s="104"/>
      <c r="AC59211" s="104"/>
      <c r="AF59211" s="104"/>
      <c r="AG59211" s="104"/>
      <c r="AK59211" s="104"/>
      <c r="AL59211" s="104"/>
      <c r="AO59211" s="104"/>
      <c r="AP59211" s="104"/>
    </row>
    <row r="59212" spans="21:42" ht="15" customHeight="1" x14ac:dyDescent="0.25">
      <c r="U59212" s="104"/>
      <c r="AB59212" s="104"/>
      <c r="AC59212" s="104"/>
      <c r="AF59212" s="104"/>
      <c r="AG59212" s="104"/>
      <c r="AK59212" s="104"/>
      <c r="AL59212" s="104"/>
      <c r="AO59212" s="104"/>
      <c r="AP59212" s="104"/>
    </row>
    <row r="59213" spans="21:42" ht="15" customHeight="1" x14ac:dyDescent="0.25">
      <c r="U59213" s="104"/>
      <c r="AB59213" s="104"/>
      <c r="AC59213" s="104"/>
      <c r="AF59213" s="104"/>
      <c r="AG59213" s="104"/>
      <c r="AK59213" s="104"/>
      <c r="AL59213" s="104"/>
      <c r="AO59213" s="104"/>
      <c r="AP59213" s="104"/>
    </row>
    <row r="59214" spans="21:42" ht="15" customHeight="1" x14ac:dyDescent="0.25">
      <c r="U59214" s="104"/>
      <c r="AB59214" s="104"/>
      <c r="AC59214" s="104"/>
      <c r="AF59214" s="104"/>
      <c r="AG59214" s="104"/>
      <c r="AK59214" s="104"/>
      <c r="AL59214" s="104"/>
      <c r="AO59214" s="104"/>
      <c r="AP59214" s="104"/>
    </row>
    <row r="59215" spans="21:42" ht="15" customHeight="1" x14ac:dyDescent="0.25">
      <c r="U59215" s="104"/>
      <c r="AB59215" s="104"/>
      <c r="AC59215" s="104"/>
      <c r="AF59215" s="104"/>
      <c r="AG59215" s="104"/>
      <c r="AK59215" s="104"/>
      <c r="AL59215" s="104"/>
      <c r="AO59215" s="104"/>
      <c r="AP59215" s="104"/>
    </row>
    <row r="59216" spans="21:42" ht="15" customHeight="1" x14ac:dyDescent="0.25">
      <c r="U59216" s="104"/>
      <c r="AB59216" s="104"/>
      <c r="AC59216" s="104"/>
      <c r="AF59216" s="104"/>
      <c r="AG59216" s="104"/>
      <c r="AK59216" s="104"/>
      <c r="AL59216" s="104"/>
      <c r="AO59216" s="104"/>
      <c r="AP59216" s="104"/>
    </row>
    <row r="59217" spans="21:42" ht="15" customHeight="1" x14ac:dyDescent="0.25">
      <c r="U59217" s="104"/>
      <c r="AB59217" s="104"/>
      <c r="AC59217" s="104"/>
      <c r="AF59217" s="104"/>
      <c r="AG59217" s="104"/>
      <c r="AK59217" s="104"/>
      <c r="AL59217" s="104"/>
      <c r="AO59217" s="104"/>
      <c r="AP59217" s="104"/>
    </row>
    <row r="59218" spans="21:42" ht="15" customHeight="1" x14ac:dyDescent="0.25">
      <c r="U59218" s="104"/>
      <c r="AB59218" s="104"/>
      <c r="AC59218" s="104"/>
      <c r="AF59218" s="104"/>
      <c r="AG59218" s="104"/>
      <c r="AK59218" s="104"/>
      <c r="AL59218" s="104"/>
      <c r="AO59218" s="104"/>
      <c r="AP59218" s="104"/>
    </row>
    <row r="59219" spans="21:42" ht="15" customHeight="1" x14ac:dyDescent="0.25">
      <c r="U59219" s="104"/>
      <c r="AB59219" s="104"/>
      <c r="AC59219" s="104"/>
      <c r="AF59219" s="104"/>
      <c r="AG59219" s="104"/>
      <c r="AK59219" s="104"/>
      <c r="AL59219" s="104"/>
      <c r="AO59219" s="104"/>
      <c r="AP59219" s="104"/>
    </row>
    <row r="59220" spans="21:42" ht="15" customHeight="1" x14ac:dyDescent="0.25">
      <c r="U59220" s="104"/>
      <c r="AB59220" s="104"/>
      <c r="AC59220" s="104"/>
      <c r="AF59220" s="104"/>
      <c r="AG59220" s="104"/>
      <c r="AK59220" s="104"/>
      <c r="AL59220" s="104"/>
      <c r="AO59220" s="104"/>
      <c r="AP59220" s="104"/>
    </row>
    <row r="59221" spans="21:42" ht="15" customHeight="1" x14ac:dyDescent="0.25">
      <c r="U59221" s="104"/>
      <c r="AB59221" s="104"/>
      <c r="AC59221" s="104"/>
      <c r="AF59221" s="104"/>
      <c r="AG59221" s="104"/>
      <c r="AK59221" s="104"/>
      <c r="AL59221" s="104"/>
      <c r="AO59221" s="104"/>
      <c r="AP59221" s="104"/>
    </row>
    <row r="59222" spans="21:42" ht="15" customHeight="1" x14ac:dyDescent="0.25">
      <c r="U59222" s="104"/>
      <c r="AB59222" s="104"/>
      <c r="AC59222" s="104"/>
      <c r="AF59222" s="104"/>
      <c r="AG59222" s="104"/>
      <c r="AK59222" s="104"/>
      <c r="AL59222" s="104"/>
      <c r="AO59222" s="104"/>
      <c r="AP59222" s="104"/>
    </row>
    <row r="59223" spans="21:42" ht="15" customHeight="1" x14ac:dyDescent="0.25">
      <c r="U59223" s="104"/>
      <c r="AB59223" s="104"/>
      <c r="AC59223" s="104"/>
      <c r="AF59223" s="104"/>
      <c r="AG59223" s="104"/>
      <c r="AK59223" s="104"/>
      <c r="AL59223" s="104"/>
      <c r="AO59223" s="104"/>
      <c r="AP59223" s="104"/>
    </row>
    <row r="59224" spans="21:42" ht="15" customHeight="1" x14ac:dyDescent="0.25">
      <c r="U59224" s="104"/>
      <c r="AB59224" s="104"/>
      <c r="AC59224" s="104"/>
      <c r="AF59224" s="104"/>
      <c r="AG59224" s="104"/>
      <c r="AK59224" s="104"/>
      <c r="AL59224" s="104"/>
      <c r="AO59224" s="104"/>
      <c r="AP59224" s="104"/>
    </row>
    <row r="59225" spans="21:42" ht="15" customHeight="1" x14ac:dyDescent="0.25">
      <c r="U59225" s="104"/>
      <c r="AB59225" s="104"/>
      <c r="AC59225" s="104"/>
      <c r="AF59225" s="104"/>
      <c r="AG59225" s="104"/>
      <c r="AK59225" s="104"/>
      <c r="AL59225" s="104"/>
      <c r="AO59225" s="104"/>
      <c r="AP59225" s="104"/>
    </row>
    <row r="59226" spans="21:42" ht="15" customHeight="1" x14ac:dyDescent="0.25">
      <c r="U59226" s="104"/>
      <c r="AB59226" s="104"/>
      <c r="AC59226" s="104"/>
      <c r="AF59226" s="104"/>
      <c r="AG59226" s="104"/>
      <c r="AK59226" s="104"/>
      <c r="AL59226" s="104"/>
      <c r="AO59226" s="104"/>
      <c r="AP59226" s="104"/>
    </row>
    <row r="59227" spans="21:42" ht="15" customHeight="1" x14ac:dyDescent="0.25">
      <c r="U59227" s="104"/>
      <c r="AB59227" s="104"/>
      <c r="AC59227" s="104"/>
      <c r="AF59227" s="104"/>
      <c r="AG59227" s="104"/>
      <c r="AK59227" s="104"/>
      <c r="AL59227" s="104"/>
      <c r="AO59227" s="104"/>
      <c r="AP59227" s="104"/>
    </row>
    <row r="59228" spans="21:42" ht="15" customHeight="1" x14ac:dyDescent="0.25">
      <c r="U59228" s="104"/>
      <c r="AB59228" s="104"/>
      <c r="AC59228" s="104"/>
      <c r="AF59228" s="104"/>
      <c r="AG59228" s="104"/>
      <c r="AK59228" s="104"/>
      <c r="AL59228" s="104"/>
      <c r="AO59228" s="104"/>
      <c r="AP59228" s="104"/>
    </row>
    <row r="59229" spans="21:42" ht="15" customHeight="1" x14ac:dyDescent="0.25">
      <c r="U59229" s="104"/>
      <c r="AB59229" s="104"/>
      <c r="AC59229" s="104"/>
      <c r="AF59229" s="104"/>
      <c r="AG59229" s="104"/>
      <c r="AK59229" s="104"/>
      <c r="AL59229" s="104"/>
      <c r="AO59229" s="104"/>
      <c r="AP59229" s="104"/>
    </row>
    <row r="59230" spans="21:42" ht="15" customHeight="1" x14ac:dyDescent="0.25">
      <c r="U59230" s="104"/>
      <c r="AB59230" s="104"/>
      <c r="AC59230" s="104"/>
      <c r="AF59230" s="104"/>
      <c r="AG59230" s="104"/>
      <c r="AK59230" s="104"/>
      <c r="AL59230" s="104"/>
      <c r="AO59230" s="104"/>
      <c r="AP59230" s="104"/>
    </row>
    <row r="59231" spans="21:42" ht="15" customHeight="1" x14ac:dyDescent="0.25">
      <c r="U59231" s="104"/>
      <c r="AB59231" s="104"/>
      <c r="AC59231" s="104"/>
      <c r="AF59231" s="104"/>
      <c r="AG59231" s="104"/>
      <c r="AK59231" s="104"/>
      <c r="AL59231" s="104"/>
      <c r="AO59231" s="104"/>
      <c r="AP59231" s="104"/>
    </row>
    <row r="59232" spans="21:42" ht="15" customHeight="1" x14ac:dyDescent="0.25">
      <c r="U59232" s="104"/>
      <c r="AB59232" s="104"/>
      <c r="AC59232" s="104"/>
      <c r="AF59232" s="104"/>
      <c r="AG59232" s="104"/>
      <c r="AK59232" s="104"/>
      <c r="AL59232" s="104"/>
      <c r="AO59232" s="104"/>
      <c r="AP59232" s="104"/>
    </row>
    <row r="59233" spans="21:42" ht="15" customHeight="1" x14ac:dyDescent="0.25">
      <c r="U59233" s="104"/>
      <c r="AB59233" s="104"/>
      <c r="AC59233" s="104"/>
      <c r="AF59233" s="104"/>
      <c r="AG59233" s="104"/>
      <c r="AK59233" s="104"/>
      <c r="AL59233" s="104"/>
      <c r="AO59233" s="104"/>
      <c r="AP59233" s="104"/>
    </row>
    <row r="59234" spans="21:42" ht="15" customHeight="1" x14ac:dyDescent="0.25">
      <c r="U59234" s="104"/>
      <c r="AB59234" s="104"/>
      <c r="AC59234" s="104"/>
      <c r="AF59234" s="104"/>
      <c r="AG59234" s="104"/>
      <c r="AK59234" s="104"/>
      <c r="AL59234" s="104"/>
      <c r="AO59234" s="104"/>
      <c r="AP59234" s="104"/>
    </row>
    <row r="59235" spans="21:42" ht="15" customHeight="1" x14ac:dyDescent="0.25">
      <c r="U59235" s="104"/>
      <c r="AB59235" s="104"/>
      <c r="AC59235" s="104"/>
      <c r="AF59235" s="104"/>
      <c r="AG59235" s="104"/>
      <c r="AK59235" s="104"/>
      <c r="AL59235" s="104"/>
      <c r="AO59235" s="104"/>
      <c r="AP59235" s="104"/>
    </row>
    <row r="59236" spans="21:42" ht="15" customHeight="1" x14ac:dyDescent="0.25">
      <c r="U59236" s="104"/>
      <c r="AB59236" s="104"/>
      <c r="AC59236" s="104"/>
      <c r="AF59236" s="104"/>
      <c r="AG59236" s="104"/>
      <c r="AK59236" s="104"/>
      <c r="AL59236" s="104"/>
      <c r="AO59236" s="104"/>
      <c r="AP59236" s="104"/>
    </row>
    <row r="59237" spans="21:42" ht="15" customHeight="1" x14ac:dyDescent="0.25">
      <c r="U59237" s="104"/>
      <c r="AB59237" s="104"/>
      <c r="AC59237" s="104"/>
      <c r="AF59237" s="104"/>
      <c r="AG59237" s="104"/>
      <c r="AK59237" s="104"/>
      <c r="AL59237" s="104"/>
      <c r="AO59237" s="104"/>
      <c r="AP59237" s="104"/>
    </row>
    <row r="59238" spans="21:42" ht="15" customHeight="1" x14ac:dyDescent="0.25">
      <c r="U59238" s="104"/>
      <c r="AB59238" s="104"/>
      <c r="AC59238" s="104"/>
      <c r="AF59238" s="104"/>
      <c r="AG59238" s="104"/>
      <c r="AK59238" s="104"/>
      <c r="AL59238" s="104"/>
      <c r="AO59238" s="104"/>
      <c r="AP59238" s="104"/>
    </row>
    <row r="59239" spans="21:42" ht="15" customHeight="1" x14ac:dyDescent="0.25">
      <c r="U59239" s="104"/>
      <c r="AB59239" s="104"/>
      <c r="AC59239" s="104"/>
      <c r="AF59239" s="104"/>
      <c r="AG59239" s="104"/>
      <c r="AK59239" s="104"/>
      <c r="AL59239" s="104"/>
      <c r="AO59239" s="104"/>
      <c r="AP59239" s="104"/>
    </row>
    <row r="59240" spans="21:42" ht="15" customHeight="1" x14ac:dyDescent="0.25">
      <c r="U59240" s="104"/>
      <c r="AB59240" s="104"/>
      <c r="AC59240" s="104"/>
      <c r="AF59240" s="104"/>
      <c r="AG59240" s="104"/>
      <c r="AK59240" s="104"/>
      <c r="AL59240" s="104"/>
      <c r="AO59240" s="104"/>
      <c r="AP59240" s="104"/>
    </row>
    <row r="59241" spans="21:42" ht="15" customHeight="1" x14ac:dyDescent="0.25">
      <c r="U59241" s="104"/>
      <c r="AB59241" s="104"/>
      <c r="AC59241" s="104"/>
      <c r="AF59241" s="104"/>
      <c r="AG59241" s="104"/>
      <c r="AK59241" s="104"/>
      <c r="AL59241" s="104"/>
      <c r="AO59241" s="104"/>
      <c r="AP59241" s="104"/>
    </row>
    <row r="59242" spans="21:42" ht="15" customHeight="1" x14ac:dyDescent="0.25">
      <c r="U59242" s="104"/>
      <c r="AB59242" s="104"/>
      <c r="AC59242" s="104"/>
      <c r="AF59242" s="104"/>
      <c r="AG59242" s="104"/>
      <c r="AK59242" s="104"/>
      <c r="AL59242" s="104"/>
      <c r="AO59242" s="104"/>
      <c r="AP59242" s="104"/>
    </row>
    <row r="59243" spans="21:42" ht="15" customHeight="1" x14ac:dyDescent="0.25">
      <c r="U59243" s="104"/>
      <c r="AB59243" s="104"/>
      <c r="AC59243" s="104"/>
      <c r="AF59243" s="104"/>
      <c r="AG59243" s="104"/>
      <c r="AK59243" s="104"/>
      <c r="AL59243" s="104"/>
      <c r="AO59243" s="104"/>
      <c r="AP59243" s="104"/>
    </row>
    <row r="59244" spans="21:42" ht="15" customHeight="1" x14ac:dyDescent="0.25">
      <c r="U59244" s="104"/>
      <c r="AB59244" s="104"/>
      <c r="AC59244" s="104"/>
      <c r="AF59244" s="104"/>
      <c r="AG59244" s="104"/>
      <c r="AK59244" s="104"/>
      <c r="AL59244" s="104"/>
      <c r="AO59244" s="104"/>
      <c r="AP59244" s="104"/>
    </row>
    <row r="59245" spans="21:42" ht="15" customHeight="1" x14ac:dyDescent="0.25">
      <c r="U59245" s="104"/>
      <c r="AB59245" s="104"/>
      <c r="AC59245" s="104"/>
      <c r="AF59245" s="104"/>
      <c r="AG59245" s="104"/>
      <c r="AK59245" s="104"/>
      <c r="AL59245" s="104"/>
      <c r="AO59245" s="104"/>
      <c r="AP59245" s="104"/>
    </row>
    <row r="59246" spans="21:42" ht="15" customHeight="1" x14ac:dyDescent="0.25">
      <c r="U59246" s="104"/>
      <c r="AB59246" s="104"/>
      <c r="AC59246" s="104"/>
      <c r="AF59246" s="104"/>
      <c r="AG59246" s="104"/>
      <c r="AK59246" s="104"/>
      <c r="AL59246" s="104"/>
      <c r="AO59246" s="104"/>
      <c r="AP59246" s="104"/>
    </row>
    <row r="59247" spans="21:42" ht="15" customHeight="1" x14ac:dyDescent="0.25">
      <c r="U59247" s="104"/>
      <c r="AB59247" s="104"/>
      <c r="AC59247" s="104"/>
      <c r="AF59247" s="104"/>
      <c r="AG59247" s="104"/>
      <c r="AK59247" s="104"/>
      <c r="AL59247" s="104"/>
      <c r="AO59247" s="104"/>
      <c r="AP59247" s="104"/>
    </row>
    <row r="59248" spans="21:42" ht="15" customHeight="1" x14ac:dyDescent="0.25">
      <c r="U59248" s="104"/>
      <c r="AB59248" s="104"/>
      <c r="AC59248" s="104"/>
      <c r="AF59248" s="104"/>
      <c r="AG59248" s="104"/>
      <c r="AK59248" s="104"/>
      <c r="AL59248" s="104"/>
      <c r="AO59248" s="104"/>
      <c r="AP59248" s="104"/>
    </row>
    <row r="59249" spans="21:42" ht="15" customHeight="1" x14ac:dyDescent="0.25">
      <c r="U59249" s="104"/>
      <c r="AB59249" s="104"/>
      <c r="AC59249" s="104"/>
      <c r="AF59249" s="104"/>
      <c r="AG59249" s="104"/>
      <c r="AK59249" s="104"/>
      <c r="AL59249" s="104"/>
      <c r="AO59249" s="104"/>
      <c r="AP59249" s="104"/>
    </row>
    <row r="59250" spans="21:42" ht="15" customHeight="1" x14ac:dyDescent="0.25">
      <c r="U59250" s="104"/>
      <c r="AB59250" s="104"/>
      <c r="AC59250" s="104"/>
      <c r="AF59250" s="104"/>
      <c r="AG59250" s="104"/>
      <c r="AK59250" s="104"/>
      <c r="AL59250" s="104"/>
      <c r="AO59250" s="104"/>
      <c r="AP59250" s="104"/>
    </row>
    <row r="59251" spans="21:42" ht="15" customHeight="1" x14ac:dyDescent="0.25">
      <c r="U59251" s="104"/>
      <c r="AB59251" s="104"/>
      <c r="AC59251" s="104"/>
      <c r="AF59251" s="104"/>
      <c r="AG59251" s="104"/>
      <c r="AK59251" s="104"/>
      <c r="AL59251" s="104"/>
      <c r="AO59251" s="104"/>
      <c r="AP59251" s="104"/>
    </row>
    <row r="59252" spans="21:42" ht="15" customHeight="1" x14ac:dyDescent="0.25">
      <c r="U59252" s="104"/>
      <c r="AB59252" s="104"/>
      <c r="AC59252" s="104"/>
      <c r="AF59252" s="104"/>
      <c r="AG59252" s="104"/>
      <c r="AK59252" s="104"/>
      <c r="AL59252" s="104"/>
      <c r="AO59252" s="104"/>
      <c r="AP59252" s="104"/>
    </row>
    <row r="59253" spans="21:42" ht="15" customHeight="1" x14ac:dyDescent="0.25">
      <c r="U59253" s="104"/>
      <c r="AB59253" s="104"/>
      <c r="AC59253" s="104"/>
      <c r="AF59253" s="104"/>
      <c r="AG59253" s="104"/>
      <c r="AK59253" s="104"/>
      <c r="AL59253" s="104"/>
      <c r="AO59253" s="104"/>
      <c r="AP59253" s="104"/>
    </row>
    <row r="59254" spans="21:42" ht="15" customHeight="1" x14ac:dyDescent="0.25">
      <c r="U59254" s="104"/>
      <c r="AB59254" s="104"/>
      <c r="AC59254" s="104"/>
      <c r="AF59254" s="104"/>
      <c r="AG59254" s="104"/>
      <c r="AK59254" s="104"/>
      <c r="AL59254" s="104"/>
      <c r="AO59254" s="104"/>
      <c r="AP59254" s="104"/>
    </row>
    <row r="59255" spans="21:42" ht="15" customHeight="1" x14ac:dyDescent="0.25">
      <c r="U59255" s="104"/>
      <c r="AB59255" s="104"/>
      <c r="AC59255" s="104"/>
      <c r="AF59255" s="104"/>
      <c r="AG59255" s="104"/>
      <c r="AK59255" s="104"/>
      <c r="AL59255" s="104"/>
      <c r="AO59255" s="104"/>
      <c r="AP59255" s="104"/>
    </row>
    <row r="59256" spans="21:42" ht="15" customHeight="1" x14ac:dyDescent="0.25">
      <c r="U59256" s="104"/>
      <c r="AB59256" s="104"/>
      <c r="AC59256" s="104"/>
      <c r="AF59256" s="104"/>
      <c r="AG59256" s="104"/>
      <c r="AK59256" s="104"/>
      <c r="AL59256" s="104"/>
      <c r="AO59256" s="104"/>
      <c r="AP59256" s="104"/>
    </row>
    <row r="59257" spans="21:42" ht="15" customHeight="1" x14ac:dyDescent="0.25">
      <c r="U59257" s="104"/>
      <c r="AB59257" s="104"/>
      <c r="AC59257" s="104"/>
      <c r="AF59257" s="104"/>
      <c r="AG59257" s="104"/>
      <c r="AK59257" s="104"/>
      <c r="AL59257" s="104"/>
      <c r="AO59257" s="104"/>
      <c r="AP59257" s="104"/>
    </row>
    <row r="59258" spans="21:42" ht="15" customHeight="1" x14ac:dyDescent="0.25">
      <c r="U59258" s="104"/>
      <c r="AB59258" s="104"/>
      <c r="AC59258" s="104"/>
      <c r="AF59258" s="104"/>
      <c r="AG59258" s="104"/>
      <c r="AK59258" s="104"/>
      <c r="AL59258" s="104"/>
      <c r="AO59258" s="104"/>
      <c r="AP59258" s="104"/>
    </row>
    <row r="59259" spans="21:42" ht="15" customHeight="1" x14ac:dyDescent="0.25">
      <c r="U59259" s="104"/>
      <c r="AB59259" s="104"/>
      <c r="AC59259" s="104"/>
      <c r="AF59259" s="104"/>
      <c r="AG59259" s="104"/>
      <c r="AK59259" s="104"/>
      <c r="AL59259" s="104"/>
      <c r="AO59259" s="104"/>
      <c r="AP59259" s="104"/>
    </row>
    <row r="59260" spans="21:42" ht="15" customHeight="1" x14ac:dyDescent="0.25">
      <c r="U59260" s="104"/>
      <c r="AB59260" s="104"/>
      <c r="AC59260" s="104"/>
      <c r="AF59260" s="104"/>
      <c r="AG59260" s="104"/>
      <c r="AK59260" s="104"/>
      <c r="AL59260" s="104"/>
      <c r="AO59260" s="104"/>
      <c r="AP59260" s="104"/>
    </row>
    <row r="59261" spans="21:42" ht="15" customHeight="1" x14ac:dyDescent="0.25">
      <c r="U59261" s="104"/>
      <c r="AB59261" s="104"/>
      <c r="AC59261" s="104"/>
      <c r="AF59261" s="104"/>
      <c r="AG59261" s="104"/>
      <c r="AK59261" s="104"/>
      <c r="AL59261" s="104"/>
      <c r="AO59261" s="104"/>
      <c r="AP59261" s="104"/>
    </row>
    <row r="59262" spans="21:42" ht="15" customHeight="1" x14ac:dyDescent="0.25">
      <c r="U59262" s="104"/>
      <c r="AB59262" s="104"/>
      <c r="AC59262" s="104"/>
      <c r="AF59262" s="104"/>
      <c r="AG59262" s="104"/>
      <c r="AK59262" s="104"/>
      <c r="AL59262" s="104"/>
      <c r="AO59262" s="104"/>
      <c r="AP59262" s="104"/>
    </row>
    <row r="59263" spans="21:42" ht="15" customHeight="1" x14ac:dyDescent="0.25">
      <c r="U59263" s="104"/>
      <c r="AB59263" s="104"/>
      <c r="AC59263" s="104"/>
      <c r="AF59263" s="104"/>
      <c r="AG59263" s="104"/>
      <c r="AK59263" s="104"/>
      <c r="AL59263" s="104"/>
      <c r="AO59263" s="104"/>
      <c r="AP59263" s="104"/>
    </row>
    <row r="59264" spans="21:42" ht="15" customHeight="1" x14ac:dyDescent="0.25">
      <c r="U59264" s="104"/>
      <c r="AB59264" s="104"/>
      <c r="AC59264" s="104"/>
      <c r="AF59264" s="104"/>
      <c r="AG59264" s="104"/>
      <c r="AK59264" s="104"/>
      <c r="AL59264" s="104"/>
      <c r="AO59264" s="104"/>
      <c r="AP59264" s="104"/>
    </row>
    <row r="59265" spans="21:42" ht="15" customHeight="1" x14ac:dyDescent="0.25">
      <c r="U59265" s="104"/>
      <c r="AB59265" s="104"/>
      <c r="AC59265" s="104"/>
      <c r="AF59265" s="104"/>
      <c r="AG59265" s="104"/>
      <c r="AK59265" s="104"/>
      <c r="AL59265" s="104"/>
      <c r="AO59265" s="104"/>
      <c r="AP59265" s="104"/>
    </row>
    <row r="59266" spans="21:42" ht="15" customHeight="1" x14ac:dyDescent="0.25">
      <c r="U59266" s="104"/>
      <c r="AB59266" s="104"/>
      <c r="AC59266" s="104"/>
      <c r="AF59266" s="104"/>
      <c r="AG59266" s="104"/>
      <c r="AK59266" s="104"/>
      <c r="AL59266" s="104"/>
      <c r="AO59266" s="104"/>
      <c r="AP59266" s="104"/>
    </row>
    <row r="59267" spans="21:42" ht="15" customHeight="1" x14ac:dyDescent="0.25">
      <c r="U59267" s="104"/>
      <c r="AB59267" s="104"/>
      <c r="AC59267" s="104"/>
      <c r="AF59267" s="104"/>
      <c r="AG59267" s="104"/>
      <c r="AK59267" s="104"/>
      <c r="AL59267" s="104"/>
      <c r="AO59267" s="104"/>
      <c r="AP59267" s="104"/>
    </row>
    <row r="59268" spans="21:42" ht="15" customHeight="1" x14ac:dyDescent="0.25">
      <c r="U59268" s="104"/>
      <c r="AB59268" s="104"/>
      <c r="AC59268" s="104"/>
      <c r="AF59268" s="104"/>
      <c r="AG59268" s="104"/>
      <c r="AK59268" s="104"/>
      <c r="AL59268" s="104"/>
      <c r="AO59268" s="104"/>
      <c r="AP59268" s="104"/>
    </row>
    <row r="59269" spans="21:42" ht="15" customHeight="1" x14ac:dyDescent="0.25">
      <c r="U59269" s="104"/>
      <c r="AB59269" s="104"/>
      <c r="AC59269" s="104"/>
      <c r="AF59269" s="104"/>
      <c r="AG59269" s="104"/>
      <c r="AK59269" s="104"/>
      <c r="AL59269" s="104"/>
      <c r="AO59269" s="104"/>
      <c r="AP59269" s="104"/>
    </row>
    <row r="59270" spans="21:42" ht="15" customHeight="1" x14ac:dyDescent="0.25">
      <c r="U59270" s="104"/>
      <c r="AB59270" s="104"/>
      <c r="AC59270" s="104"/>
      <c r="AF59270" s="104"/>
      <c r="AG59270" s="104"/>
      <c r="AK59270" s="104"/>
      <c r="AL59270" s="104"/>
      <c r="AO59270" s="104"/>
      <c r="AP59270" s="104"/>
    </row>
    <row r="59271" spans="21:42" ht="15" customHeight="1" x14ac:dyDescent="0.25">
      <c r="U59271" s="104"/>
      <c r="AB59271" s="104"/>
      <c r="AC59271" s="104"/>
      <c r="AF59271" s="104"/>
      <c r="AG59271" s="104"/>
      <c r="AK59271" s="104"/>
      <c r="AL59271" s="104"/>
      <c r="AO59271" s="104"/>
      <c r="AP59271" s="104"/>
    </row>
    <row r="59272" spans="21:42" ht="15" customHeight="1" x14ac:dyDescent="0.25">
      <c r="U59272" s="104"/>
      <c r="AB59272" s="104"/>
      <c r="AC59272" s="104"/>
      <c r="AF59272" s="104"/>
      <c r="AG59272" s="104"/>
      <c r="AK59272" s="104"/>
      <c r="AL59272" s="104"/>
      <c r="AO59272" s="104"/>
      <c r="AP59272" s="104"/>
    </row>
    <row r="59273" spans="21:42" ht="15" customHeight="1" x14ac:dyDescent="0.25">
      <c r="U59273" s="104"/>
      <c r="AB59273" s="104"/>
      <c r="AC59273" s="104"/>
      <c r="AF59273" s="104"/>
      <c r="AG59273" s="104"/>
      <c r="AK59273" s="104"/>
      <c r="AL59273" s="104"/>
      <c r="AO59273" s="104"/>
      <c r="AP59273" s="104"/>
    </row>
    <row r="59274" spans="21:42" ht="15" customHeight="1" x14ac:dyDescent="0.25">
      <c r="U59274" s="104"/>
      <c r="AB59274" s="104"/>
      <c r="AC59274" s="104"/>
      <c r="AF59274" s="104"/>
      <c r="AG59274" s="104"/>
      <c r="AK59274" s="104"/>
      <c r="AL59274" s="104"/>
      <c r="AO59274" s="104"/>
      <c r="AP59274" s="104"/>
    </row>
    <row r="59275" spans="21:42" ht="15" customHeight="1" x14ac:dyDescent="0.25">
      <c r="U59275" s="104"/>
      <c r="AB59275" s="104"/>
      <c r="AC59275" s="104"/>
      <c r="AF59275" s="104"/>
      <c r="AG59275" s="104"/>
      <c r="AK59275" s="104"/>
      <c r="AL59275" s="104"/>
      <c r="AO59275" s="104"/>
      <c r="AP59275" s="104"/>
    </row>
    <row r="59276" spans="21:42" ht="15" customHeight="1" x14ac:dyDescent="0.25">
      <c r="U59276" s="104"/>
      <c r="AB59276" s="104"/>
      <c r="AC59276" s="104"/>
      <c r="AF59276" s="104"/>
      <c r="AG59276" s="104"/>
      <c r="AK59276" s="104"/>
      <c r="AL59276" s="104"/>
      <c r="AO59276" s="104"/>
      <c r="AP59276" s="104"/>
    </row>
    <row r="59277" spans="21:42" ht="15" customHeight="1" x14ac:dyDescent="0.25">
      <c r="U59277" s="104"/>
      <c r="AB59277" s="104"/>
      <c r="AC59277" s="104"/>
      <c r="AF59277" s="104"/>
      <c r="AG59277" s="104"/>
      <c r="AK59277" s="104"/>
      <c r="AL59277" s="104"/>
      <c r="AO59277" s="104"/>
      <c r="AP59277" s="104"/>
    </row>
    <row r="59278" spans="21:42" ht="15" customHeight="1" x14ac:dyDescent="0.25">
      <c r="U59278" s="104"/>
      <c r="AB59278" s="104"/>
      <c r="AC59278" s="104"/>
      <c r="AF59278" s="104"/>
      <c r="AG59278" s="104"/>
      <c r="AK59278" s="104"/>
      <c r="AL59278" s="104"/>
      <c r="AO59278" s="104"/>
      <c r="AP59278" s="104"/>
    </row>
    <row r="59279" spans="21:42" ht="15" customHeight="1" x14ac:dyDescent="0.25">
      <c r="U59279" s="104"/>
      <c r="AB59279" s="104"/>
      <c r="AC59279" s="104"/>
      <c r="AF59279" s="104"/>
      <c r="AG59279" s="104"/>
      <c r="AK59279" s="104"/>
      <c r="AL59279" s="104"/>
      <c r="AO59279" s="104"/>
      <c r="AP59279" s="104"/>
    </row>
    <row r="59280" spans="21:42" ht="15" customHeight="1" x14ac:dyDescent="0.25">
      <c r="U59280" s="104"/>
      <c r="AB59280" s="104"/>
      <c r="AC59280" s="104"/>
      <c r="AF59280" s="104"/>
      <c r="AG59280" s="104"/>
      <c r="AK59280" s="104"/>
      <c r="AL59280" s="104"/>
      <c r="AO59280" s="104"/>
      <c r="AP59280" s="104"/>
    </row>
    <row r="59281" spans="21:42" ht="15" customHeight="1" x14ac:dyDescent="0.25">
      <c r="U59281" s="104"/>
      <c r="AB59281" s="104"/>
      <c r="AC59281" s="104"/>
      <c r="AF59281" s="104"/>
      <c r="AG59281" s="104"/>
      <c r="AK59281" s="104"/>
      <c r="AL59281" s="104"/>
      <c r="AO59281" s="104"/>
      <c r="AP59281" s="104"/>
    </row>
    <row r="59282" spans="21:42" ht="15" customHeight="1" x14ac:dyDescent="0.25">
      <c r="U59282" s="104"/>
      <c r="AB59282" s="104"/>
      <c r="AC59282" s="104"/>
      <c r="AF59282" s="104"/>
      <c r="AG59282" s="104"/>
      <c r="AK59282" s="104"/>
      <c r="AL59282" s="104"/>
      <c r="AO59282" s="104"/>
      <c r="AP59282" s="104"/>
    </row>
    <row r="59283" spans="21:42" ht="15" customHeight="1" x14ac:dyDescent="0.25">
      <c r="U59283" s="104"/>
      <c r="AB59283" s="104"/>
      <c r="AC59283" s="104"/>
      <c r="AF59283" s="104"/>
      <c r="AG59283" s="104"/>
      <c r="AK59283" s="104"/>
      <c r="AL59283" s="104"/>
      <c r="AO59283" s="104"/>
      <c r="AP59283" s="104"/>
    </row>
    <row r="59284" spans="21:42" ht="15" customHeight="1" x14ac:dyDescent="0.25">
      <c r="U59284" s="104"/>
      <c r="AB59284" s="104"/>
      <c r="AC59284" s="104"/>
      <c r="AF59284" s="104"/>
      <c r="AG59284" s="104"/>
      <c r="AK59284" s="104"/>
      <c r="AL59284" s="104"/>
      <c r="AO59284" s="104"/>
      <c r="AP59284" s="104"/>
    </row>
    <row r="59285" spans="21:42" ht="15" customHeight="1" x14ac:dyDescent="0.25">
      <c r="U59285" s="104"/>
      <c r="AB59285" s="104"/>
      <c r="AC59285" s="104"/>
      <c r="AF59285" s="104"/>
      <c r="AG59285" s="104"/>
      <c r="AK59285" s="104"/>
      <c r="AL59285" s="104"/>
      <c r="AO59285" s="104"/>
      <c r="AP59285" s="104"/>
    </row>
    <row r="59286" spans="21:42" ht="15" customHeight="1" x14ac:dyDescent="0.25">
      <c r="U59286" s="104"/>
      <c r="AB59286" s="104"/>
      <c r="AC59286" s="104"/>
      <c r="AF59286" s="104"/>
      <c r="AG59286" s="104"/>
      <c r="AK59286" s="104"/>
      <c r="AL59286" s="104"/>
      <c r="AO59286" s="104"/>
      <c r="AP59286" s="104"/>
    </row>
    <row r="59287" spans="21:42" ht="15" customHeight="1" x14ac:dyDescent="0.25">
      <c r="U59287" s="104"/>
      <c r="AB59287" s="104"/>
      <c r="AC59287" s="104"/>
      <c r="AF59287" s="104"/>
      <c r="AG59287" s="104"/>
      <c r="AK59287" s="104"/>
      <c r="AL59287" s="104"/>
      <c r="AO59287" s="104"/>
      <c r="AP59287" s="104"/>
    </row>
    <row r="59288" spans="21:42" ht="15" customHeight="1" x14ac:dyDescent="0.25">
      <c r="U59288" s="104"/>
      <c r="AB59288" s="104"/>
      <c r="AC59288" s="104"/>
      <c r="AF59288" s="104"/>
      <c r="AG59288" s="104"/>
      <c r="AK59288" s="104"/>
      <c r="AL59288" s="104"/>
      <c r="AO59288" s="104"/>
      <c r="AP59288" s="104"/>
    </row>
    <row r="59289" spans="21:42" ht="15" customHeight="1" x14ac:dyDescent="0.25">
      <c r="U59289" s="104"/>
      <c r="AB59289" s="104"/>
      <c r="AC59289" s="104"/>
      <c r="AF59289" s="104"/>
      <c r="AG59289" s="104"/>
      <c r="AK59289" s="104"/>
      <c r="AL59289" s="104"/>
      <c r="AO59289" s="104"/>
      <c r="AP59289" s="104"/>
    </row>
    <row r="59290" spans="21:42" ht="15" customHeight="1" x14ac:dyDescent="0.25">
      <c r="U59290" s="104"/>
      <c r="AB59290" s="104"/>
      <c r="AC59290" s="104"/>
      <c r="AF59290" s="104"/>
      <c r="AG59290" s="104"/>
      <c r="AK59290" s="104"/>
      <c r="AL59290" s="104"/>
      <c r="AO59290" s="104"/>
      <c r="AP59290" s="104"/>
    </row>
    <row r="59291" spans="21:42" ht="15" customHeight="1" x14ac:dyDescent="0.25">
      <c r="U59291" s="104"/>
      <c r="AB59291" s="104"/>
      <c r="AC59291" s="104"/>
      <c r="AF59291" s="104"/>
      <c r="AG59291" s="104"/>
      <c r="AK59291" s="104"/>
      <c r="AL59291" s="104"/>
      <c r="AO59291" s="104"/>
      <c r="AP59291" s="104"/>
    </row>
    <row r="59292" spans="21:42" ht="15" customHeight="1" x14ac:dyDescent="0.25">
      <c r="U59292" s="104"/>
      <c r="AB59292" s="104"/>
      <c r="AC59292" s="104"/>
      <c r="AF59292" s="104"/>
      <c r="AG59292" s="104"/>
      <c r="AK59292" s="104"/>
      <c r="AL59292" s="104"/>
      <c r="AO59292" s="104"/>
      <c r="AP59292" s="104"/>
    </row>
    <row r="59293" spans="21:42" ht="15" customHeight="1" x14ac:dyDescent="0.25">
      <c r="U59293" s="104"/>
      <c r="AB59293" s="104"/>
      <c r="AC59293" s="104"/>
      <c r="AF59293" s="104"/>
      <c r="AG59293" s="104"/>
      <c r="AK59293" s="104"/>
      <c r="AL59293" s="104"/>
      <c r="AO59293" s="104"/>
      <c r="AP59293" s="104"/>
    </row>
    <row r="59294" spans="21:42" ht="15" customHeight="1" x14ac:dyDescent="0.25">
      <c r="U59294" s="104"/>
      <c r="AB59294" s="104"/>
      <c r="AC59294" s="104"/>
      <c r="AF59294" s="104"/>
      <c r="AG59294" s="104"/>
      <c r="AK59294" s="104"/>
      <c r="AL59294" s="104"/>
      <c r="AO59294" s="104"/>
      <c r="AP59294" s="104"/>
    </row>
    <row r="59295" spans="21:42" ht="15" customHeight="1" x14ac:dyDescent="0.25">
      <c r="U59295" s="104"/>
      <c r="AB59295" s="104"/>
      <c r="AC59295" s="104"/>
      <c r="AF59295" s="104"/>
      <c r="AG59295" s="104"/>
      <c r="AK59295" s="104"/>
      <c r="AL59295" s="104"/>
      <c r="AO59295" s="104"/>
      <c r="AP59295" s="104"/>
    </row>
    <row r="59296" spans="21:42" ht="15" customHeight="1" x14ac:dyDescent="0.25">
      <c r="U59296" s="104"/>
      <c r="AB59296" s="104"/>
      <c r="AC59296" s="104"/>
      <c r="AF59296" s="104"/>
      <c r="AG59296" s="104"/>
      <c r="AK59296" s="104"/>
      <c r="AL59296" s="104"/>
      <c r="AO59296" s="104"/>
      <c r="AP59296" s="104"/>
    </row>
    <row r="59297" spans="21:42" ht="15" customHeight="1" x14ac:dyDescent="0.25">
      <c r="U59297" s="104"/>
      <c r="AB59297" s="104"/>
      <c r="AC59297" s="104"/>
      <c r="AF59297" s="104"/>
      <c r="AG59297" s="104"/>
      <c r="AK59297" s="104"/>
      <c r="AL59297" s="104"/>
      <c r="AO59297" s="104"/>
      <c r="AP59297" s="104"/>
    </row>
    <row r="59298" spans="21:42" ht="15" customHeight="1" x14ac:dyDescent="0.25">
      <c r="U59298" s="104"/>
      <c r="AB59298" s="104"/>
      <c r="AC59298" s="104"/>
      <c r="AF59298" s="104"/>
      <c r="AG59298" s="104"/>
      <c r="AK59298" s="104"/>
      <c r="AL59298" s="104"/>
      <c r="AO59298" s="104"/>
      <c r="AP59298" s="104"/>
    </row>
    <row r="59299" spans="21:42" ht="15" customHeight="1" x14ac:dyDescent="0.25">
      <c r="U59299" s="104"/>
      <c r="AB59299" s="104"/>
      <c r="AC59299" s="104"/>
      <c r="AF59299" s="104"/>
      <c r="AG59299" s="104"/>
      <c r="AK59299" s="104"/>
      <c r="AL59299" s="104"/>
      <c r="AO59299" s="104"/>
      <c r="AP59299" s="104"/>
    </row>
    <row r="59300" spans="21:42" ht="15" customHeight="1" x14ac:dyDescent="0.25">
      <c r="U59300" s="104"/>
      <c r="AB59300" s="104"/>
      <c r="AC59300" s="104"/>
      <c r="AF59300" s="104"/>
      <c r="AG59300" s="104"/>
      <c r="AK59300" s="104"/>
      <c r="AL59300" s="104"/>
      <c r="AO59300" s="104"/>
      <c r="AP59300" s="104"/>
    </row>
    <row r="59301" spans="21:42" ht="15" customHeight="1" x14ac:dyDescent="0.25">
      <c r="U59301" s="104"/>
      <c r="AB59301" s="104"/>
      <c r="AC59301" s="104"/>
      <c r="AF59301" s="104"/>
      <c r="AG59301" s="104"/>
      <c r="AK59301" s="104"/>
      <c r="AL59301" s="104"/>
      <c r="AO59301" s="104"/>
      <c r="AP59301" s="104"/>
    </row>
    <row r="59302" spans="21:42" ht="15" customHeight="1" x14ac:dyDescent="0.25">
      <c r="U59302" s="104"/>
      <c r="AB59302" s="104"/>
      <c r="AC59302" s="104"/>
      <c r="AF59302" s="104"/>
      <c r="AG59302" s="104"/>
      <c r="AK59302" s="104"/>
      <c r="AL59302" s="104"/>
      <c r="AO59302" s="104"/>
      <c r="AP59302" s="104"/>
    </row>
    <row r="59303" spans="21:42" ht="15" customHeight="1" x14ac:dyDescent="0.25">
      <c r="U59303" s="104"/>
      <c r="AB59303" s="104"/>
      <c r="AC59303" s="104"/>
      <c r="AF59303" s="104"/>
      <c r="AG59303" s="104"/>
      <c r="AK59303" s="104"/>
      <c r="AL59303" s="104"/>
      <c r="AO59303" s="104"/>
      <c r="AP59303" s="104"/>
    </row>
    <row r="59304" spans="21:42" ht="15" customHeight="1" x14ac:dyDescent="0.25">
      <c r="U59304" s="104"/>
      <c r="AB59304" s="104"/>
      <c r="AC59304" s="104"/>
      <c r="AF59304" s="104"/>
      <c r="AG59304" s="104"/>
      <c r="AK59304" s="104"/>
      <c r="AL59304" s="104"/>
      <c r="AO59304" s="104"/>
      <c r="AP59304" s="104"/>
    </row>
    <row r="59305" spans="21:42" ht="15" customHeight="1" x14ac:dyDescent="0.25">
      <c r="U59305" s="104"/>
      <c r="AB59305" s="104"/>
      <c r="AC59305" s="104"/>
      <c r="AF59305" s="104"/>
      <c r="AG59305" s="104"/>
      <c r="AK59305" s="104"/>
      <c r="AL59305" s="104"/>
      <c r="AO59305" s="104"/>
      <c r="AP59305" s="104"/>
    </row>
    <row r="59306" spans="21:42" ht="15" customHeight="1" x14ac:dyDescent="0.25">
      <c r="U59306" s="104"/>
      <c r="AB59306" s="104"/>
      <c r="AC59306" s="104"/>
      <c r="AF59306" s="104"/>
      <c r="AG59306" s="104"/>
      <c r="AK59306" s="104"/>
      <c r="AL59306" s="104"/>
      <c r="AO59306" s="104"/>
      <c r="AP59306" s="104"/>
    </row>
    <row r="59307" spans="21:42" ht="15" customHeight="1" x14ac:dyDescent="0.25">
      <c r="U59307" s="104"/>
      <c r="AB59307" s="104"/>
      <c r="AC59307" s="104"/>
      <c r="AF59307" s="104"/>
      <c r="AG59307" s="104"/>
      <c r="AK59307" s="104"/>
      <c r="AL59307" s="104"/>
      <c r="AO59307" s="104"/>
      <c r="AP59307" s="104"/>
    </row>
    <row r="59308" spans="21:42" ht="15" customHeight="1" x14ac:dyDescent="0.25">
      <c r="U59308" s="104"/>
      <c r="AB59308" s="104"/>
      <c r="AC59308" s="104"/>
      <c r="AF59308" s="104"/>
      <c r="AG59308" s="104"/>
      <c r="AK59308" s="104"/>
      <c r="AL59308" s="104"/>
      <c r="AO59308" s="104"/>
      <c r="AP59308" s="104"/>
    </row>
    <row r="59309" spans="21:42" ht="15" customHeight="1" x14ac:dyDescent="0.25">
      <c r="U59309" s="104"/>
      <c r="AB59309" s="104"/>
      <c r="AC59309" s="104"/>
      <c r="AF59309" s="104"/>
      <c r="AG59309" s="104"/>
      <c r="AK59309" s="104"/>
      <c r="AL59309" s="104"/>
      <c r="AO59309" s="104"/>
      <c r="AP59309" s="104"/>
    </row>
    <row r="59310" spans="21:42" ht="15" customHeight="1" x14ac:dyDescent="0.25">
      <c r="U59310" s="104"/>
      <c r="AB59310" s="104"/>
      <c r="AC59310" s="104"/>
      <c r="AF59310" s="104"/>
      <c r="AG59310" s="104"/>
      <c r="AK59310" s="104"/>
      <c r="AL59310" s="104"/>
      <c r="AO59310" s="104"/>
      <c r="AP59310" s="104"/>
    </row>
    <row r="59311" spans="21:42" ht="15" customHeight="1" x14ac:dyDescent="0.25">
      <c r="U59311" s="104"/>
      <c r="AB59311" s="104"/>
      <c r="AC59311" s="104"/>
      <c r="AF59311" s="104"/>
      <c r="AG59311" s="104"/>
      <c r="AK59311" s="104"/>
      <c r="AL59311" s="104"/>
      <c r="AO59311" s="104"/>
      <c r="AP59311" s="104"/>
    </row>
    <row r="59312" spans="21:42" ht="15" customHeight="1" x14ac:dyDescent="0.25">
      <c r="U59312" s="104"/>
      <c r="AB59312" s="104"/>
      <c r="AC59312" s="104"/>
      <c r="AF59312" s="104"/>
      <c r="AG59312" s="104"/>
      <c r="AK59312" s="104"/>
      <c r="AL59312" s="104"/>
      <c r="AO59312" s="104"/>
      <c r="AP59312" s="104"/>
    </row>
    <row r="59313" spans="21:42" ht="15" customHeight="1" x14ac:dyDescent="0.25">
      <c r="U59313" s="104"/>
      <c r="AB59313" s="104"/>
      <c r="AC59313" s="104"/>
      <c r="AF59313" s="104"/>
      <c r="AG59313" s="104"/>
      <c r="AK59313" s="104"/>
      <c r="AL59313" s="104"/>
      <c r="AO59313" s="104"/>
      <c r="AP59313" s="104"/>
    </row>
    <row r="59314" spans="21:42" ht="15" customHeight="1" x14ac:dyDescent="0.25">
      <c r="U59314" s="104"/>
      <c r="AB59314" s="104"/>
      <c r="AC59314" s="104"/>
      <c r="AF59314" s="104"/>
      <c r="AG59314" s="104"/>
      <c r="AK59314" s="104"/>
      <c r="AL59314" s="104"/>
      <c r="AO59314" s="104"/>
      <c r="AP59314" s="104"/>
    </row>
    <row r="59315" spans="21:42" ht="15" customHeight="1" x14ac:dyDescent="0.25">
      <c r="U59315" s="104"/>
      <c r="AB59315" s="104"/>
      <c r="AC59315" s="104"/>
      <c r="AF59315" s="104"/>
      <c r="AG59315" s="104"/>
      <c r="AK59315" s="104"/>
      <c r="AL59315" s="104"/>
      <c r="AO59315" s="104"/>
      <c r="AP59315" s="104"/>
    </row>
    <row r="59316" spans="21:42" ht="15" customHeight="1" x14ac:dyDescent="0.25">
      <c r="U59316" s="104"/>
      <c r="AB59316" s="104"/>
      <c r="AC59316" s="104"/>
      <c r="AF59316" s="104"/>
      <c r="AG59316" s="104"/>
      <c r="AK59316" s="104"/>
      <c r="AL59316" s="104"/>
      <c r="AO59316" s="104"/>
      <c r="AP59316" s="104"/>
    </row>
    <row r="59317" spans="21:42" ht="15" customHeight="1" x14ac:dyDescent="0.25">
      <c r="U59317" s="104"/>
      <c r="AB59317" s="104"/>
      <c r="AC59317" s="104"/>
      <c r="AF59317" s="104"/>
      <c r="AG59317" s="104"/>
      <c r="AK59317" s="104"/>
      <c r="AL59317" s="104"/>
      <c r="AO59317" s="104"/>
      <c r="AP59317" s="104"/>
    </row>
    <row r="59318" spans="21:42" ht="15" customHeight="1" x14ac:dyDescent="0.25">
      <c r="U59318" s="104"/>
      <c r="AB59318" s="104"/>
      <c r="AC59318" s="104"/>
      <c r="AF59318" s="104"/>
      <c r="AG59318" s="104"/>
      <c r="AK59318" s="104"/>
      <c r="AL59318" s="104"/>
      <c r="AO59318" s="104"/>
      <c r="AP59318" s="104"/>
    </row>
    <row r="59319" spans="21:42" ht="15" customHeight="1" x14ac:dyDescent="0.25">
      <c r="U59319" s="104"/>
      <c r="AB59319" s="104"/>
      <c r="AC59319" s="104"/>
      <c r="AF59319" s="104"/>
      <c r="AG59319" s="104"/>
      <c r="AK59319" s="104"/>
      <c r="AL59319" s="104"/>
      <c r="AO59319" s="104"/>
      <c r="AP59319" s="104"/>
    </row>
    <row r="59320" spans="21:42" ht="15" customHeight="1" x14ac:dyDescent="0.25">
      <c r="U59320" s="104"/>
      <c r="AB59320" s="104"/>
      <c r="AC59320" s="104"/>
      <c r="AF59320" s="104"/>
      <c r="AG59320" s="104"/>
      <c r="AK59320" s="104"/>
      <c r="AL59320" s="104"/>
      <c r="AO59320" s="104"/>
      <c r="AP59320" s="104"/>
    </row>
    <row r="59321" spans="21:42" ht="15" customHeight="1" x14ac:dyDescent="0.25">
      <c r="U59321" s="104"/>
      <c r="AB59321" s="104"/>
      <c r="AC59321" s="104"/>
      <c r="AF59321" s="104"/>
      <c r="AG59321" s="104"/>
      <c r="AK59321" s="104"/>
      <c r="AL59321" s="104"/>
      <c r="AO59321" s="104"/>
      <c r="AP59321" s="104"/>
    </row>
    <row r="59322" spans="21:42" ht="15" customHeight="1" x14ac:dyDescent="0.25">
      <c r="U59322" s="104"/>
      <c r="AB59322" s="104"/>
      <c r="AC59322" s="104"/>
      <c r="AF59322" s="104"/>
      <c r="AG59322" s="104"/>
      <c r="AK59322" s="104"/>
      <c r="AL59322" s="104"/>
      <c r="AO59322" s="104"/>
      <c r="AP59322" s="104"/>
    </row>
    <row r="59323" spans="21:42" ht="15" customHeight="1" x14ac:dyDescent="0.25">
      <c r="U59323" s="104"/>
      <c r="AB59323" s="104"/>
      <c r="AC59323" s="104"/>
      <c r="AF59323" s="104"/>
      <c r="AG59323" s="104"/>
      <c r="AK59323" s="104"/>
      <c r="AL59323" s="104"/>
      <c r="AO59323" s="104"/>
      <c r="AP59323" s="104"/>
    </row>
    <row r="59324" spans="21:42" ht="15" customHeight="1" x14ac:dyDescent="0.25">
      <c r="U59324" s="104"/>
      <c r="AB59324" s="104"/>
      <c r="AC59324" s="104"/>
      <c r="AF59324" s="104"/>
      <c r="AG59324" s="104"/>
      <c r="AK59324" s="104"/>
      <c r="AL59324" s="104"/>
      <c r="AO59324" s="104"/>
      <c r="AP59324" s="104"/>
    </row>
    <row r="59325" spans="21:42" ht="15" customHeight="1" x14ac:dyDescent="0.25">
      <c r="U59325" s="104"/>
      <c r="AB59325" s="104"/>
      <c r="AC59325" s="104"/>
      <c r="AF59325" s="104"/>
      <c r="AG59325" s="104"/>
      <c r="AK59325" s="104"/>
      <c r="AL59325" s="104"/>
      <c r="AO59325" s="104"/>
      <c r="AP59325" s="104"/>
    </row>
    <row r="59326" spans="21:42" ht="15" customHeight="1" x14ac:dyDescent="0.25">
      <c r="U59326" s="104"/>
      <c r="AB59326" s="104"/>
      <c r="AC59326" s="104"/>
      <c r="AF59326" s="104"/>
      <c r="AG59326" s="104"/>
      <c r="AK59326" s="104"/>
      <c r="AL59326" s="104"/>
      <c r="AO59326" s="104"/>
      <c r="AP59326" s="104"/>
    </row>
    <row r="59327" spans="21:42" ht="15" customHeight="1" x14ac:dyDescent="0.25">
      <c r="U59327" s="104"/>
      <c r="AB59327" s="104"/>
      <c r="AC59327" s="104"/>
      <c r="AF59327" s="104"/>
      <c r="AG59327" s="104"/>
      <c r="AK59327" s="104"/>
      <c r="AL59327" s="104"/>
      <c r="AO59327" s="104"/>
      <c r="AP59327" s="104"/>
    </row>
    <row r="59328" spans="21:42" ht="15" customHeight="1" x14ac:dyDescent="0.25">
      <c r="U59328" s="104"/>
      <c r="AB59328" s="104"/>
      <c r="AC59328" s="104"/>
      <c r="AF59328" s="104"/>
      <c r="AG59328" s="104"/>
      <c r="AK59328" s="104"/>
      <c r="AL59328" s="104"/>
      <c r="AO59328" s="104"/>
      <c r="AP59328" s="104"/>
    </row>
    <row r="59329" spans="21:42" ht="15" customHeight="1" x14ac:dyDescent="0.25">
      <c r="U59329" s="104"/>
      <c r="AB59329" s="104"/>
      <c r="AC59329" s="104"/>
      <c r="AF59329" s="104"/>
      <c r="AG59329" s="104"/>
      <c r="AK59329" s="104"/>
      <c r="AL59329" s="104"/>
      <c r="AO59329" s="104"/>
      <c r="AP59329" s="104"/>
    </row>
    <row r="59330" spans="21:42" ht="15" customHeight="1" x14ac:dyDescent="0.25">
      <c r="U59330" s="104"/>
      <c r="AB59330" s="104"/>
      <c r="AC59330" s="104"/>
      <c r="AF59330" s="104"/>
      <c r="AG59330" s="104"/>
      <c r="AK59330" s="104"/>
      <c r="AL59330" s="104"/>
      <c r="AO59330" s="104"/>
      <c r="AP59330" s="104"/>
    </row>
    <row r="59331" spans="21:42" ht="15" customHeight="1" x14ac:dyDescent="0.25">
      <c r="U59331" s="104"/>
      <c r="AB59331" s="104"/>
      <c r="AC59331" s="104"/>
      <c r="AF59331" s="104"/>
      <c r="AG59331" s="104"/>
      <c r="AK59331" s="104"/>
      <c r="AL59331" s="104"/>
      <c r="AO59331" s="104"/>
      <c r="AP59331" s="104"/>
    </row>
    <row r="59332" spans="21:42" ht="15" customHeight="1" x14ac:dyDescent="0.25">
      <c r="U59332" s="104"/>
      <c r="AB59332" s="104"/>
      <c r="AC59332" s="104"/>
      <c r="AF59332" s="104"/>
      <c r="AG59332" s="104"/>
      <c r="AK59332" s="104"/>
      <c r="AL59332" s="104"/>
      <c r="AO59332" s="104"/>
      <c r="AP59332" s="104"/>
    </row>
    <row r="59333" spans="21:42" ht="15" customHeight="1" x14ac:dyDescent="0.25">
      <c r="U59333" s="104"/>
      <c r="AB59333" s="104"/>
      <c r="AC59333" s="104"/>
      <c r="AF59333" s="104"/>
      <c r="AG59333" s="104"/>
      <c r="AK59333" s="104"/>
      <c r="AL59333" s="104"/>
      <c r="AO59333" s="104"/>
      <c r="AP59333" s="104"/>
    </row>
    <row r="59334" spans="21:42" ht="15" customHeight="1" x14ac:dyDescent="0.25">
      <c r="U59334" s="104"/>
      <c r="AB59334" s="104"/>
      <c r="AC59334" s="104"/>
      <c r="AF59334" s="104"/>
      <c r="AG59334" s="104"/>
      <c r="AK59334" s="104"/>
      <c r="AL59334" s="104"/>
      <c r="AO59334" s="104"/>
      <c r="AP59334" s="104"/>
    </row>
    <row r="59335" spans="21:42" ht="15" customHeight="1" x14ac:dyDescent="0.25">
      <c r="U59335" s="104"/>
      <c r="AB59335" s="104"/>
      <c r="AC59335" s="104"/>
      <c r="AF59335" s="104"/>
      <c r="AG59335" s="104"/>
      <c r="AK59335" s="104"/>
      <c r="AL59335" s="104"/>
      <c r="AO59335" s="104"/>
      <c r="AP59335" s="104"/>
    </row>
    <row r="59336" spans="21:42" ht="15" customHeight="1" x14ac:dyDescent="0.25">
      <c r="U59336" s="104"/>
      <c r="AB59336" s="104"/>
      <c r="AC59336" s="104"/>
      <c r="AF59336" s="104"/>
      <c r="AG59336" s="104"/>
      <c r="AK59336" s="104"/>
      <c r="AL59336" s="104"/>
      <c r="AO59336" s="104"/>
      <c r="AP59336" s="104"/>
    </row>
    <row r="59337" spans="21:42" ht="15" customHeight="1" x14ac:dyDescent="0.25">
      <c r="U59337" s="104"/>
      <c r="AB59337" s="104"/>
      <c r="AC59337" s="104"/>
      <c r="AF59337" s="104"/>
      <c r="AG59337" s="104"/>
      <c r="AK59337" s="104"/>
      <c r="AL59337" s="104"/>
      <c r="AO59337" s="104"/>
      <c r="AP59337" s="104"/>
    </row>
    <row r="59338" spans="21:42" ht="15" customHeight="1" x14ac:dyDescent="0.25">
      <c r="U59338" s="104"/>
      <c r="AB59338" s="104"/>
      <c r="AC59338" s="104"/>
      <c r="AF59338" s="104"/>
      <c r="AG59338" s="104"/>
      <c r="AK59338" s="104"/>
      <c r="AL59338" s="104"/>
      <c r="AO59338" s="104"/>
      <c r="AP59338" s="104"/>
    </row>
    <row r="59339" spans="21:42" ht="15" customHeight="1" x14ac:dyDescent="0.25">
      <c r="U59339" s="104"/>
      <c r="AB59339" s="104"/>
      <c r="AC59339" s="104"/>
      <c r="AF59339" s="104"/>
      <c r="AG59339" s="104"/>
      <c r="AK59339" s="104"/>
      <c r="AL59339" s="104"/>
      <c r="AO59339" s="104"/>
      <c r="AP59339" s="104"/>
    </row>
    <row r="59340" spans="21:42" ht="15" customHeight="1" x14ac:dyDescent="0.25">
      <c r="U59340" s="104"/>
      <c r="AB59340" s="104"/>
      <c r="AC59340" s="104"/>
      <c r="AF59340" s="104"/>
      <c r="AG59340" s="104"/>
      <c r="AK59340" s="104"/>
      <c r="AL59340" s="104"/>
      <c r="AO59340" s="104"/>
      <c r="AP59340" s="104"/>
    </row>
    <row r="59341" spans="21:42" ht="15" customHeight="1" x14ac:dyDescent="0.25">
      <c r="U59341" s="104"/>
      <c r="AB59341" s="104"/>
      <c r="AC59341" s="104"/>
      <c r="AF59341" s="104"/>
      <c r="AG59341" s="104"/>
      <c r="AK59341" s="104"/>
      <c r="AL59341" s="104"/>
      <c r="AO59341" s="104"/>
      <c r="AP59341" s="104"/>
    </row>
    <row r="59342" spans="21:42" ht="15" customHeight="1" x14ac:dyDescent="0.25">
      <c r="U59342" s="104"/>
      <c r="AB59342" s="104"/>
      <c r="AC59342" s="104"/>
      <c r="AF59342" s="104"/>
      <c r="AG59342" s="104"/>
      <c r="AK59342" s="104"/>
      <c r="AL59342" s="104"/>
      <c r="AO59342" s="104"/>
      <c r="AP59342" s="104"/>
    </row>
    <row r="59343" spans="21:42" ht="15" customHeight="1" x14ac:dyDescent="0.25">
      <c r="U59343" s="104"/>
      <c r="AB59343" s="104"/>
      <c r="AC59343" s="104"/>
      <c r="AF59343" s="104"/>
      <c r="AG59343" s="104"/>
      <c r="AK59343" s="104"/>
      <c r="AL59343" s="104"/>
      <c r="AO59343" s="104"/>
      <c r="AP59343" s="104"/>
    </row>
    <row r="59344" spans="21:42" ht="15" customHeight="1" x14ac:dyDescent="0.25">
      <c r="U59344" s="104"/>
      <c r="AB59344" s="104"/>
      <c r="AC59344" s="104"/>
      <c r="AF59344" s="104"/>
      <c r="AG59344" s="104"/>
      <c r="AK59344" s="104"/>
      <c r="AL59344" s="104"/>
      <c r="AO59344" s="104"/>
      <c r="AP59344" s="104"/>
    </row>
    <row r="59345" spans="21:42" ht="15" customHeight="1" x14ac:dyDescent="0.25">
      <c r="U59345" s="104"/>
      <c r="AB59345" s="104"/>
      <c r="AC59345" s="104"/>
      <c r="AF59345" s="104"/>
      <c r="AG59345" s="104"/>
      <c r="AK59345" s="104"/>
      <c r="AL59345" s="104"/>
      <c r="AO59345" s="104"/>
      <c r="AP59345" s="104"/>
    </row>
    <row r="59346" spans="21:42" ht="15" customHeight="1" x14ac:dyDescent="0.25">
      <c r="U59346" s="104"/>
      <c r="AB59346" s="104"/>
      <c r="AC59346" s="104"/>
      <c r="AF59346" s="104"/>
      <c r="AG59346" s="104"/>
      <c r="AK59346" s="104"/>
      <c r="AL59346" s="104"/>
      <c r="AO59346" s="104"/>
      <c r="AP59346" s="104"/>
    </row>
    <row r="59347" spans="21:42" ht="15" customHeight="1" x14ac:dyDescent="0.25">
      <c r="U59347" s="104"/>
      <c r="AB59347" s="104"/>
      <c r="AC59347" s="104"/>
      <c r="AF59347" s="104"/>
      <c r="AG59347" s="104"/>
      <c r="AK59347" s="104"/>
      <c r="AL59347" s="104"/>
      <c r="AO59347" s="104"/>
      <c r="AP59347" s="104"/>
    </row>
    <row r="59348" spans="21:42" ht="15" customHeight="1" x14ac:dyDescent="0.25">
      <c r="U59348" s="104"/>
      <c r="AB59348" s="104"/>
      <c r="AC59348" s="104"/>
      <c r="AF59348" s="104"/>
      <c r="AG59348" s="104"/>
      <c r="AK59348" s="104"/>
      <c r="AL59348" s="104"/>
      <c r="AO59348" s="104"/>
      <c r="AP59348" s="104"/>
    </row>
    <row r="59349" spans="21:42" ht="15" customHeight="1" x14ac:dyDescent="0.25">
      <c r="U59349" s="104"/>
      <c r="AB59349" s="104"/>
      <c r="AC59349" s="104"/>
      <c r="AF59349" s="104"/>
      <c r="AG59349" s="104"/>
      <c r="AK59349" s="104"/>
      <c r="AL59349" s="104"/>
      <c r="AO59349" s="104"/>
      <c r="AP59349" s="104"/>
    </row>
    <row r="59350" spans="21:42" ht="15" customHeight="1" x14ac:dyDescent="0.25">
      <c r="U59350" s="104"/>
      <c r="AB59350" s="104"/>
      <c r="AC59350" s="104"/>
      <c r="AF59350" s="104"/>
      <c r="AG59350" s="104"/>
      <c r="AK59350" s="104"/>
      <c r="AL59350" s="104"/>
      <c r="AO59350" s="104"/>
      <c r="AP59350" s="104"/>
    </row>
    <row r="59351" spans="21:42" ht="15" customHeight="1" x14ac:dyDescent="0.25">
      <c r="U59351" s="104"/>
      <c r="AB59351" s="104"/>
      <c r="AC59351" s="104"/>
      <c r="AF59351" s="104"/>
      <c r="AG59351" s="104"/>
      <c r="AK59351" s="104"/>
      <c r="AL59351" s="104"/>
      <c r="AO59351" s="104"/>
      <c r="AP59351" s="104"/>
    </row>
    <row r="59352" spans="21:42" ht="15" customHeight="1" x14ac:dyDescent="0.25">
      <c r="U59352" s="104"/>
      <c r="AB59352" s="104"/>
      <c r="AC59352" s="104"/>
      <c r="AF59352" s="104"/>
      <c r="AG59352" s="104"/>
      <c r="AK59352" s="104"/>
      <c r="AL59352" s="104"/>
      <c r="AO59352" s="104"/>
      <c r="AP59352" s="104"/>
    </row>
    <row r="59353" spans="21:42" ht="15" customHeight="1" x14ac:dyDescent="0.25">
      <c r="U59353" s="104"/>
      <c r="AB59353" s="104"/>
      <c r="AC59353" s="104"/>
      <c r="AF59353" s="104"/>
      <c r="AG59353" s="104"/>
      <c r="AK59353" s="104"/>
      <c r="AL59353" s="104"/>
      <c r="AO59353" s="104"/>
      <c r="AP59353" s="104"/>
    </row>
    <row r="59354" spans="21:42" ht="15" customHeight="1" x14ac:dyDescent="0.25">
      <c r="U59354" s="104"/>
      <c r="AB59354" s="104"/>
      <c r="AC59354" s="104"/>
      <c r="AF59354" s="104"/>
      <c r="AG59354" s="104"/>
      <c r="AK59354" s="104"/>
      <c r="AL59354" s="104"/>
      <c r="AO59354" s="104"/>
      <c r="AP59354" s="104"/>
    </row>
    <row r="59355" spans="21:42" ht="15" customHeight="1" x14ac:dyDescent="0.25">
      <c r="U59355" s="104"/>
      <c r="AB59355" s="104"/>
      <c r="AC59355" s="104"/>
      <c r="AF59355" s="104"/>
      <c r="AG59355" s="104"/>
      <c r="AK59355" s="104"/>
      <c r="AL59355" s="104"/>
      <c r="AO59355" s="104"/>
      <c r="AP59355" s="104"/>
    </row>
    <row r="59356" spans="21:42" ht="15" customHeight="1" x14ac:dyDescent="0.25">
      <c r="U59356" s="104"/>
      <c r="AB59356" s="104"/>
      <c r="AC59356" s="104"/>
      <c r="AF59356" s="104"/>
      <c r="AG59356" s="104"/>
      <c r="AK59356" s="104"/>
      <c r="AL59356" s="104"/>
      <c r="AO59356" s="104"/>
      <c r="AP59356" s="104"/>
    </row>
    <row r="59357" spans="21:42" ht="15" customHeight="1" x14ac:dyDescent="0.25">
      <c r="U59357" s="104"/>
      <c r="AB59357" s="104"/>
      <c r="AC59357" s="104"/>
      <c r="AF59357" s="104"/>
      <c r="AG59357" s="104"/>
      <c r="AK59357" s="104"/>
      <c r="AL59357" s="104"/>
      <c r="AO59357" s="104"/>
      <c r="AP59357" s="104"/>
    </row>
    <row r="59358" spans="21:42" ht="15" customHeight="1" x14ac:dyDescent="0.25">
      <c r="U59358" s="104"/>
      <c r="AB59358" s="104"/>
      <c r="AC59358" s="104"/>
      <c r="AF59358" s="104"/>
      <c r="AG59358" s="104"/>
      <c r="AK59358" s="104"/>
      <c r="AL59358" s="104"/>
      <c r="AO59358" s="104"/>
      <c r="AP59358" s="104"/>
    </row>
    <row r="59359" spans="21:42" ht="15" customHeight="1" x14ac:dyDescent="0.25">
      <c r="U59359" s="104"/>
      <c r="AB59359" s="104"/>
      <c r="AC59359" s="104"/>
      <c r="AF59359" s="104"/>
      <c r="AG59359" s="104"/>
      <c r="AK59359" s="104"/>
      <c r="AL59359" s="104"/>
      <c r="AO59359" s="104"/>
      <c r="AP59359" s="104"/>
    </row>
    <row r="59360" spans="21:42" ht="15" customHeight="1" x14ac:dyDescent="0.25">
      <c r="U59360" s="104"/>
      <c r="AB59360" s="104"/>
      <c r="AC59360" s="104"/>
      <c r="AF59360" s="104"/>
      <c r="AG59360" s="104"/>
      <c r="AK59360" s="104"/>
      <c r="AL59360" s="104"/>
      <c r="AO59360" s="104"/>
      <c r="AP59360" s="104"/>
    </row>
    <row r="59361" spans="21:42" ht="15" customHeight="1" x14ac:dyDescent="0.25">
      <c r="U59361" s="104"/>
      <c r="AB59361" s="104"/>
      <c r="AC59361" s="104"/>
      <c r="AF59361" s="104"/>
      <c r="AG59361" s="104"/>
      <c r="AK59361" s="104"/>
      <c r="AL59361" s="104"/>
      <c r="AO59361" s="104"/>
      <c r="AP59361" s="104"/>
    </row>
    <row r="59362" spans="21:42" ht="15" customHeight="1" x14ac:dyDescent="0.25">
      <c r="U59362" s="104"/>
      <c r="AB59362" s="104"/>
      <c r="AC59362" s="104"/>
      <c r="AF59362" s="104"/>
      <c r="AG59362" s="104"/>
      <c r="AK59362" s="104"/>
      <c r="AL59362" s="104"/>
      <c r="AO59362" s="104"/>
      <c r="AP59362" s="104"/>
    </row>
    <row r="59363" spans="21:42" ht="15" customHeight="1" x14ac:dyDescent="0.25">
      <c r="U59363" s="104"/>
      <c r="AB59363" s="104"/>
      <c r="AC59363" s="104"/>
      <c r="AF59363" s="104"/>
      <c r="AG59363" s="104"/>
      <c r="AK59363" s="104"/>
      <c r="AL59363" s="104"/>
      <c r="AO59363" s="104"/>
      <c r="AP59363" s="104"/>
    </row>
    <row r="59364" spans="21:42" ht="15" customHeight="1" x14ac:dyDescent="0.25">
      <c r="U59364" s="104"/>
      <c r="AB59364" s="104"/>
      <c r="AC59364" s="104"/>
      <c r="AF59364" s="104"/>
      <c r="AG59364" s="104"/>
      <c r="AK59364" s="104"/>
      <c r="AL59364" s="104"/>
      <c r="AO59364" s="104"/>
      <c r="AP59364" s="104"/>
    </row>
    <row r="59365" spans="21:42" ht="15" customHeight="1" x14ac:dyDescent="0.25">
      <c r="U59365" s="104"/>
      <c r="AB59365" s="104"/>
      <c r="AC59365" s="104"/>
      <c r="AF59365" s="104"/>
      <c r="AG59365" s="104"/>
      <c r="AK59365" s="104"/>
      <c r="AL59365" s="104"/>
      <c r="AO59365" s="104"/>
      <c r="AP59365" s="104"/>
    </row>
    <row r="59366" spans="21:42" ht="15" customHeight="1" x14ac:dyDescent="0.25">
      <c r="U59366" s="104"/>
      <c r="AB59366" s="104"/>
      <c r="AC59366" s="104"/>
      <c r="AF59366" s="104"/>
      <c r="AG59366" s="104"/>
      <c r="AK59366" s="104"/>
      <c r="AL59366" s="104"/>
      <c r="AO59366" s="104"/>
      <c r="AP59366" s="104"/>
    </row>
    <row r="59367" spans="21:42" ht="15" customHeight="1" x14ac:dyDescent="0.25">
      <c r="U59367" s="104"/>
      <c r="AB59367" s="104"/>
      <c r="AC59367" s="104"/>
      <c r="AF59367" s="104"/>
      <c r="AG59367" s="104"/>
      <c r="AK59367" s="104"/>
      <c r="AL59367" s="104"/>
      <c r="AO59367" s="104"/>
      <c r="AP59367" s="104"/>
    </row>
    <row r="59368" spans="21:42" ht="15" customHeight="1" x14ac:dyDescent="0.25">
      <c r="U59368" s="104"/>
      <c r="AB59368" s="104"/>
      <c r="AC59368" s="104"/>
      <c r="AF59368" s="104"/>
      <c r="AG59368" s="104"/>
      <c r="AK59368" s="104"/>
      <c r="AL59368" s="104"/>
      <c r="AO59368" s="104"/>
      <c r="AP59368" s="104"/>
    </row>
    <row r="59369" spans="21:42" ht="15" customHeight="1" x14ac:dyDescent="0.25">
      <c r="U59369" s="104"/>
      <c r="AB59369" s="104"/>
      <c r="AC59369" s="104"/>
      <c r="AF59369" s="104"/>
      <c r="AG59369" s="104"/>
      <c r="AK59369" s="104"/>
      <c r="AL59369" s="104"/>
      <c r="AO59369" s="104"/>
      <c r="AP59369" s="104"/>
    </row>
    <row r="59370" spans="21:42" ht="15" customHeight="1" x14ac:dyDescent="0.25">
      <c r="U59370" s="104"/>
      <c r="AB59370" s="104"/>
      <c r="AC59370" s="104"/>
      <c r="AF59370" s="104"/>
      <c r="AG59370" s="104"/>
      <c r="AK59370" s="104"/>
      <c r="AL59370" s="104"/>
      <c r="AO59370" s="104"/>
      <c r="AP59370" s="104"/>
    </row>
    <row r="59371" spans="21:42" ht="15" customHeight="1" x14ac:dyDescent="0.25">
      <c r="U59371" s="104"/>
      <c r="AB59371" s="104"/>
      <c r="AC59371" s="104"/>
      <c r="AF59371" s="104"/>
      <c r="AG59371" s="104"/>
      <c r="AK59371" s="104"/>
      <c r="AL59371" s="104"/>
      <c r="AO59371" s="104"/>
      <c r="AP59371" s="104"/>
    </row>
    <row r="59372" spans="21:42" ht="15" customHeight="1" x14ac:dyDescent="0.25">
      <c r="U59372" s="104"/>
      <c r="AB59372" s="104"/>
      <c r="AC59372" s="104"/>
      <c r="AF59372" s="104"/>
      <c r="AG59372" s="104"/>
      <c r="AK59372" s="104"/>
      <c r="AL59372" s="104"/>
      <c r="AO59372" s="104"/>
      <c r="AP59372" s="104"/>
    </row>
    <row r="59373" spans="21:42" ht="15" customHeight="1" x14ac:dyDescent="0.25">
      <c r="U59373" s="104"/>
      <c r="AB59373" s="104"/>
      <c r="AC59373" s="104"/>
      <c r="AF59373" s="104"/>
      <c r="AG59373" s="104"/>
      <c r="AK59373" s="104"/>
      <c r="AL59373" s="104"/>
      <c r="AO59373" s="104"/>
      <c r="AP59373" s="104"/>
    </row>
    <row r="59374" spans="21:42" ht="15" customHeight="1" x14ac:dyDescent="0.25">
      <c r="U59374" s="104"/>
      <c r="AB59374" s="104"/>
      <c r="AC59374" s="104"/>
      <c r="AF59374" s="104"/>
      <c r="AG59374" s="104"/>
      <c r="AK59374" s="104"/>
      <c r="AL59374" s="104"/>
      <c r="AO59374" s="104"/>
      <c r="AP59374" s="104"/>
    </row>
    <row r="59375" spans="21:42" ht="15" customHeight="1" x14ac:dyDescent="0.25">
      <c r="U59375" s="104"/>
      <c r="AB59375" s="104"/>
      <c r="AC59375" s="104"/>
      <c r="AF59375" s="104"/>
      <c r="AG59375" s="104"/>
      <c r="AK59375" s="104"/>
      <c r="AL59375" s="104"/>
      <c r="AO59375" s="104"/>
      <c r="AP59375" s="104"/>
    </row>
    <row r="59376" spans="21:42" ht="15" customHeight="1" x14ac:dyDescent="0.25">
      <c r="U59376" s="104"/>
      <c r="AB59376" s="104"/>
      <c r="AC59376" s="104"/>
      <c r="AF59376" s="104"/>
      <c r="AG59376" s="104"/>
      <c r="AK59376" s="104"/>
      <c r="AL59376" s="104"/>
      <c r="AO59376" s="104"/>
      <c r="AP59376" s="104"/>
    </row>
    <row r="59377" spans="21:42" ht="15" customHeight="1" x14ac:dyDescent="0.25">
      <c r="U59377" s="104"/>
      <c r="AB59377" s="104"/>
      <c r="AC59377" s="104"/>
      <c r="AF59377" s="104"/>
      <c r="AG59377" s="104"/>
      <c r="AK59377" s="104"/>
      <c r="AL59377" s="104"/>
      <c r="AO59377" s="104"/>
      <c r="AP59377" s="104"/>
    </row>
    <row r="59378" spans="21:42" ht="15" customHeight="1" x14ac:dyDescent="0.25">
      <c r="U59378" s="104"/>
      <c r="AB59378" s="104"/>
      <c r="AC59378" s="104"/>
      <c r="AF59378" s="104"/>
      <c r="AG59378" s="104"/>
      <c r="AK59378" s="104"/>
      <c r="AL59378" s="104"/>
      <c r="AO59378" s="104"/>
      <c r="AP59378" s="104"/>
    </row>
    <row r="59379" spans="21:42" ht="15" customHeight="1" x14ac:dyDescent="0.25">
      <c r="U59379" s="104"/>
      <c r="AB59379" s="104"/>
      <c r="AC59379" s="104"/>
      <c r="AF59379" s="104"/>
      <c r="AG59379" s="104"/>
      <c r="AK59379" s="104"/>
      <c r="AL59379" s="104"/>
      <c r="AO59379" s="104"/>
      <c r="AP59379" s="104"/>
    </row>
    <row r="59380" spans="21:42" ht="15" customHeight="1" x14ac:dyDescent="0.25">
      <c r="U59380" s="104"/>
      <c r="AB59380" s="104"/>
      <c r="AC59380" s="104"/>
      <c r="AF59380" s="104"/>
      <c r="AG59380" s="104"/>
      <c r="AK59380" s="104"/>
      <c r="AL59380" s="104"/>
      <c r="AO59380" s="104"/>
      <c r="AP59380" s="104"/>
    </row>
    <row r="59381" spans="21:42" ht="15" customHeight="1" x14ac:dyDescent="0.25">
      <c r="U59381" s="104"/>
      <c r="AB59381" s="104"/>
      <c r="AC59381" s="104"/>
      <c r="AF59381" s="104"/>
      <c r="AG59381" s="104"/>
      <c r="AK59381" s="104"/>
      <c r="AL59381" s="104"/>
      <c r="AO59381" s="104"/>
      <c r="AP59381" s="104"/>
    </row>
    <row r="59382" spans="21:42" ht="15" customHeight="1" x14ac:dyDescent="0.25">
      <c r="U59382" s="104"/>
      <c r="AB59382" s="104"/>
      <c r="AC59382" s="104"/>
      <c r="AF59382" s="104"/>
      <c r="AG59382" s="104"/>
      <c r="AK59382" s="104"/>
      <c r="AL59382" s="104"/>
      <c r="AO59382" s="104"/>
      <c r="AP59382" s="104"/>
    </row>
    <row r="59383" spans="21:42" ht="15" customHeight="1" x14ac:dyDescent="0.25">
      <c r="U59383" s="104"/>
      <c r="AB59383" s="104"/>
      <c r="AC59383" s="104"/>
      <c r="AF59383" s="104"/>
      <c r="AG59383" s="104"/>
      <c r="AK59383" s="104"/>
      <c r="AL59383" s="104"/>
      <c r="AO59383" s="104"/>
      <c r="AP59383" s="104"/>
    </row>
    <row r="59384" spans="21:42" ht="15" customHeight="1" x14ac:dyDescent="0.25">
      <c r="U59384" s="104"/>
      <c r="AB59384" s="104"/>
      <c r="AC59384" s="104"/>
      <c r="AF59384" s="104"/>
      <c r="AG59384" s="104"/>
      <c r="AK59384" s="104"/>
      <c r="AL59384" s="104"/>
      <c r="AO59384" s="104"/>
      <c r="AP59384" s="104"/>
    </row>
    <row r="59385" spans="21:42" ht="15" customHeight="1" x14ac:dyDescent="0.25">
      <c r="U59385" s="104"/>
      <c r="AB59385" s="104"/>
      <c r="AC59385" s="104"/>
      <c r="AF59385" s="104"/>
      <c r="AG59385" s="104"/>
      <c r="AK59385" s="104"/>
      <c r="AL59385" s="104"/>
      <c r="AO59385" s="104"/>
      <c r="AP59385" s="104"/>
    </row>
    <row r="59386" spans="21:42" ht="15" customHeight="1" x14ac:dyDescent="0.25">
      <c r="U59386" s="104"/>
      <c r="AB59386" s="104"/>
      <c r="AC59386" s="104"/>
      <c r="AF59386" s="104"/>
      <c r="AG59386" s="104"/>
      <c r="AK59386" s="104"/>
      <c r="AL59386" s="104"/>
      <c r="AO59386" s="104"/>
      <c r="AP59386" s="104"/>
    </row>
    <row r="59387" spans="21:42" ht="15" customHeight="1" x14ac:dyDescent="0.25">
      <c r="U59387" s="104"/>
      <c r="AB59387" s="104"/>
      <c r="AC59387" s="104"/>
      <c r="AF59387" s="104"/>
      <c r="AG59387" s="104"/>
      <c r="AK59387" s="104"/>
      <c r="AL59387" s="104"/>
      <c r="AO59387" s="104"/>
      <c r="AP59387" s="104"/>
    </row>
    <row r="59388" spans="21:42" ht="15" customHeight="1" x14ac:dyDescent="0.25">
      <c r="U59388" s="104"/>
      <c r="AB59388" s="104"/>
      <c r="AC59388" s="104"/>
      <c r="AF59388" s="104"/>
      <c r="AG59388" s="104"/>
      <c r="AK59388" s="104"/>
      <c r="AL59388" s="104"/>
      <c r="AO59388" s="104"/>
      <c r="AP59388" s="104"/>
    </row>
    <row r="59389" spans="21:42" ht="15" customHeight="1" x14ac:dyDescent="0.25">
      <c r="U59389" s="104"/>
      <c r="AB59389" s="104"/>
      <c r="AC59389" s="104"/>
      <c r="AF59389" s="104"/>
      <c r="AG59389" s="104"/>
      <c r="AK59389" s="104"/>
      <c r="AL59389" s="104"/>
      <c r="AO59389" s="104"/>
      <c r="AP59389" s="104"/>
    </row>
    <row r="59390" spans="21:42" ht="15" customHeight="1" x14ac:dyDescent="0.25">
      <c r="U59390" s="104"/>
      <c r="AB59390" s="104"/>
      <c r="AC59390" s="104"/>
      <c r="AF59390" s="104"/>
      <c r="AG59390" s="104"/>
      <c r="AK59390" s="104"/>
      <c r="AL59390" s="104"/>
      <c r="AO59390" s="104"/>
      <c r="AP59390" s="104"/>
    </row>
    <row r="59391" spans="21:42" ht="15" customHeight="1" x14ac:dyDescent="0.25">
      <c r="U59391" s="104"/>
      <c r="AB59391" s="104"/>
      <c r="AC59391" s="104"/>
      <c r="AF59391" s="104"/>
      <c r="AG59391" s="104"/>
      <c r="AK59391" s="104"/>
      <c r="AL59391" s="104"/>
      <c r="AO59391" s="104"/>
      <c r="AP59391" s="104"/>
    </row>
    <row r="59392" spans="21:42" ht="15" customHeight="1" x14ac:dyDescent="0.25">
      <c r="U59392" s="104"/>
      <c r="AB59392" s="104"/>
      <c r="AC59392" s="104"/>
      <c r="AF59392" s="104"/>
      <c r="AG59392" s="104"/>
      <c r="AK59392" s="104"/>
      <c r="AL59392" s="104"/>
      <c r="AO59392" s="104"/>
      <c r="AP59392" s="104"/>
    </row>
    <row r="59393" spans="21:42" ht="15" customHeight="1" x14ac:dyDescent="0.25">
      <c r="U59393" s="104"/>
      <c r="AB59393" s="104"/>
      <c r="AC59393" s="104"/>
      <c r="AF59393" s="104"/>
      <c r="AG59393" s="104"/>
      <c r="AK59393" s="104"/>
      <c r="AL59393" s="104"/>
      <c r="AO59393" s="104"/>
      <c r="AP59393" s="104"/>
    </row>
    <row r="59394" spans="21:42" ht="15" customHeight="1" x14ac:dyDescent="0.25">
      <c r="U59394" s="104"/>
      <c r="AB59394" s="104"/>
      <c r="AC59394" s="104"/>
      <c r="AF59394" s="104"/>
      <c r="AG59394" s="104"/>
      <c r="AK59394" s="104"/>
      <c r="AL59394" s="104"/>
      <c r="AO59394" s="104"/>
      <c r="AP59394" s="104"/>
    </row>
    <row r="59395" spans="21:42" ht="15" customHeight="1" x14ac:dyDescent="0.25">
      <c r="U59395" s="104"/>
      <c r="AB59395" s="104"/>
      <c r="AC59395" s="104"/>
      <c r="AF59395" s="104"/>
      <c r="AG59395" s="104"/>
      <c r="AK59395" s="104"/>
      <c r="AL59395" s="104"/>
      <c r="AO59395" s="104"/>
      <c r="AP59395" s="104"/>
    </row>
    <row r="59396" spans="21:42" ht="15" customHeight="1" x14ac:dyDescent="0.25">
      <c r="U59396" s="104"/>
      <c r="AB59396" s="104"/>
      <c r="AC59396" s="104"/>
      <c r="AF59396" s="104"/>
      <c r="AG59396" s="104"/>
      <c r="AK59396" s="104"/>
      <c r="AL59396" s="104"/>
      <c r="AO59396" s="104"/>
      <c r="AP59396" s="104"/>
    </row>
    <row r="59397" spans="21:42" ht="15" customHeight="1" x14ac:dyDescent="0.25">
      <c r="U59397" s="104"/>
      <c r="AB59397" s="104"/>
      <c r="AC59397" s="104"/>
      <c r="AF59397" s="104"/>
      <c r="AG59397" s="104"/>
      <c r="AK59397" s="104"/>
      <c r="AL59397" s="104"/>
      <c r="AO59397" s="104"/>
      <c r="AP59397" s="104"/>
    </row>
    <row r="59398" spans="21:42" ht="15" customHeight="1" x14ac:dyDescent="0.25">
      <c r="U59398" s="104"/>
      <c r="AB59398" s="104"/>
      <c r="AC59398" s="104"/>
      <c r="AF59398" s="104"/>
      <c r="AG59398" s="104"/>
      <c r="AK59398" s="104"/>
      <c r="AL59398" s="104"/>
      <c r="AO59398" s="104"/>
      <c r="AP59398" s="104"/>
    </row>
    <row r="59399" spans="21:42" ht="15" customHeight="1" x14ac:dyDescent="0.25">
      <c r="U59399" s="104"/>
      <c r="AB59399" s="104"/>
      <c r="AC59399" s="104"/>
      <c r="AF59399" s="104"/>
      <c r="AG59399" s="104"/>
      <c r="AK59399" s="104"/>
      <c r="AL59399" s="104"/>
      <c r="AO59399" s="104"/>
      <c r="AP59399" s="104"/>
    </row>
    <row r="59400" spans="21:42" ht="15" customHeight="1" x14ac:dyDescent="0.25">
      <c r="U59400" s="104"/>
      <c r="AB59400" s="104"/>
      <c r="AC59400" s="104"/>
      <c r="AF59400" s="104"/>
      <c r="AG59400" s="104"/>
      <c r="AK59400" s="104"/>
      <c r="AL59400" s="104"/>
      <c r="AO59400" s="104"/>
      <c r="AP59400" s="104"/>
    </row>
    <row r="59401" spans="21:42" ht="15" customHeight="1" x14ac:dyDescent="0.25">
      <c r="U59401" s="104"/>
      <c r="AB59401" s="104"/>
      <c r="AC59401" s="104"/>
      <c r="AF59401" s="104"/>
      <c r="AG59401" s="104"/>
      <c r="AK59401" s="104"/>
      <c r="AL59401" s="104"/>
      <c r="AO59401" s="104"/>
      <c r="AP59401" s="104"/>
    </row>
    <row r="59402" spans="21:42" ht="15" customHeight="1" x14ac:dyDescent="0.25">
      <c r="U59402" s="104"/>
      <c r="AB59402" s="104"/>
      <c r="AC59402" s="104"/>
      <c r="AF59402" s="104"/>
      <c r="AG59402" s="104"/>
      <c r="AK59402" s="104"/>
      <c r="AL59402" s="104"/>
      <c r="AO59402" s="104"/>
      <c r="AP59402" s="104"/>
    </row>
    <row r="59403" spans="21:42" ht="15" customHeight="1" x14ac:dyDescent="0.25">
      <c r="U59403" s="104"/>
      <c r="AB59403" s="104"/>
      <c r="AC59403" s="104"/>
      <c r="AF59403" s="104"/>
      <c r="AG59403" s="104"/>
      <c r="AK59403" s="104"/>
      <c r="AL59403" s="104"/>
      <c r="AO59403" s="104"/>
      <c r="AP59403" s="104"/>
    </row>
    <row r="59404" spans="21:42" ht="15" customHeight="1" x14ac:dyDescent="0.25">
      <c r="U59404" s="104"/>
      <c r="AB59404" s="104"/>
      <c r="AC59404" s="104"/>
      <c r="AF59404" s="104"/>
      <c r="AG59404" s="104"/>
      <c r="AK59404" s="104"/>
      <c r="AL59404" s="104"/>
      <c r="AO59404" s="104"/>
      <c r="AP59404" s="104"/>
    </row>
    <row r="59405" spans="21:42" ht="15" customHeight="1" x14ac:dyDescent="0.25">
      <c r="U59405" s="104"/>
      <c r="AB59405" s="104"/>
      <c r="AC59405" s="104"/>
      <c r="AF59405" s="104"/>
      <c r="AG59405" s="104"/>
      <c r="AK59405" s="104"/>
      <c r="AL59405" s="104"/>
      <c r="AO59405" s="104"/>
      <c r="AP59405" s="104"/>
    </row>
    <row r="59406" spans="21:42" ht="15" customHeight="1" x14ac:dyDescent="0.25">
      <c r="U59406" s="104"/>
      <c r="AB59406" s="104"/>
      <c r="AC59406" s="104"/>
      <c r="AF59406" s="104"/>
      <c r="AG59406" s="104"/>
      <c r="AK59406" s="104"/>
      <c r="AL59406" s="104"/>
      <c r="AO59406" s="104"/>
      <c r="AP59406" s="104"/>
    </row>
    <row r="59407" spans="21:42" ht="15" customHeight="1" x14ac:dyDescent="0.25">
      <c r="U59407" s="104"/>
      <c r="AB59407" s="104"/>
      <c r="AC59407" s="104"/>
      <c r="AF59407" s="104"/>
      <c r="AG59407" s="104"/>
      <c r="AK59407" s="104"/>
      <c r="AL59407" s="104"/>
      <c r="AO59407" s="104"/>
      <c r="AP59407" s="104"/>
    </row>
    <row r="59408" spans="21:42" ht="15" customHeight="1" x14ac:dyDescent="0.25">
      <c r="U59408" s="104"/>
      <c r="AB59408" s="104"/>
      <c r="AC59408" s="104"/>
      <c r="AF59408" s="104"/>
      <c r="AG59408" s="104"/>
      <c r="AK59408" s="104"/>
      <c r="AL59408" s="104"/>
      <c r="AO59408" s="104"/>
      <c r="AP59408" s="104"/>
    </row>
    <row r="59409" spans="21:42" ht="15" customHeight="1" x14ac:dyDescent="0.25">
      <c r="U59409" s="104"/>
      <c r="AB59409" s="104"/>
      <c r="AC59409" s="104"/>
      <c r="AF59409" s="104"/>
      <c r="AG59409" s="104"/>
      <c r="AK59409" s="104"/>
      <c r="AL59409" s="104"/>
      <c r="AO59409" s="104"/>
      <c r="AP59409" s="104"/>
    </row>
    <row r="59410" spans="21:42" ht="15" customHeight="1" x14ac:dyDescent="0.25">
      <c r="U59410" s="104"/>
      <c r="AB59410" s="104"/>
      <c r="AC59410" s="104"/>
      <c r="AF59410" s="104"/>
      <c r="AG59410" s="104"/>
      <c r="AK59410" s="104"/>
      <c r="AL59410" s="104"/>
      <c r="AO59410" s="104"/>
      <c r="AP59410" s="104"/>
    </row>
    <row r="59411" spans="21:42" ht="15" customHeight="1" x14ac:dyDescent="0.25">
      <c r="U59411" s="104"/>
      <c r="AB59411" s="104"/>
      <c r="AC59411" s="104"/>
      <c r="AF59411" s="104"/>
      <c r="AG59411" s="104"/>
      <c r="AK59411" s="104"/>
      <c r="AL59411" s="104"/>
      <c r="AO59411" s="104"/>
      <c r="AP59411" s="104"/>
    </row>
    <row r="59412" spans="21:42" ht="15" customHeight="1" x14ac:dyDescent="0.25">
      <c r="U59412" s="104"/>
      <c r="AB59412" s="104"/>
      <c r="AC59412" s="104"/>
      <c r="AF59412" s="104"/>
      <c r="AG59412" s="104"/>
      <c r="AK59412" s="104"/>
      <c r="AL59412" s="104"/>
      <c r="AO59412" s="104"/>
      <c r="AP59412" s="104"/>
    </row>
    <row r="59413" spans="21:42" ht="15" customHeight="1" x14ac:dyDescent="0.25">
      <c r="U59413" s="104"/>
      <c r="AB59413" s="104"/>
      <c r="AC59413" s="104"/>
      <c r="AF59413" s="104"/>
      <c r="AG59413" s="104"/>
      <c r="AK59413" s="104"/>
      <c r="AL59413" s="104"/>
      <c r="AO59413" s="104"/>
      <c r="AP59413" s="104"/>
    </row>
    <row r="59414" spans="21:42" ht="15" customHeight="1" x14ac:dyDescent="0.25">
      <c r="U59414" s="104"/>
      <c r="AB59414" s="104"/>
      <c r="AC59414" s="104"/>
      <c r="AF59414" s="104"/>
      <c r="AG59414" s="104"/>
      <c r="AK59414" s="104"/>
      <c r="AL59414" s="104"/>
      <c r="AO59414" s="104"/>
      <c r="AP59414" s="104"/>
    </row>
    <row r="59415" spans="21:42" ht="15" customHeight="1" x14ac:dyDescent="0.25">
      <c r="U59415" s="104"/>
      <c r="AB59415" s="104"/>
      <c r="AC59415" s="104"/>
      <c r="AF59415" s="104"/>
      <c r="AG59415" s="104"/>
      <c r="AK59415" s="104"/>
      <c r="AL59415" s="104"/>
      <c r="AO59415" s="104"/>
      <c r="AP59415" s="104"/>
    </row>
    <row r="59416" spans="21:42" ht="15" customHeight="1" x14ac:dyDescent="0.25">
      <c r="U59416" s="104"/>
      <c r="AB59416" s="104"/>
      <c r="AC59416" s="104"/>
      <c r="AF59416" s="104"/>
      <c r="AG59416" s="104"/>
      <c r="AK59416" s="104"/>
      <c r="AL59416" s="104"/>
      <c r="AO59416" s="104"/>
      <c r="AP59416" s="104"/>
    </row>
    <row r="59417" spans="21:42" ht="15" customHeight="1" x14ac:dyDescent="0.25">
      <c r="U59417" s="104"/>
      <c r="AB59417" s="104"/>
      <c r="AC59417" s="104"/>
      <c r="AF59417" s="104"/>
      <c r="AG59417" s="104"/>
      <c r="AK59417" s="104"/>
      <c r="AL59417" s="104"/>
      <c r="AO59417" s="104"/>
      <c r="AP59417" s="104"/>
    </row>
    <row r="59418" spans="21:42" ht="15" customHeight="1" x14ac:dyDescent="0.25">
      <c r="U59418" s="104"/>
      <c r="AB59418" s="104"/>
      <c r="AC59418" s="104"/>
      <c r="AF59418" s="104"/>
      <c r="AG59418" s="104"/>
      <c r="AK59418" s="104"/>
      <c r="AL59418" s="104"/>
      <c r="AO59418" s="104"/>
      <c r="AP59418" s="104"/>
    </row>
    <row r="59419" spans="21:42" ht="15" customHeight="1" x14ac:dyDescent="0.25">
      <c r="U59419" s="104"/>
      <c r="AB59419" s="104"/>
      <c r="AC59419" s="104"/>
      <c r="AF59419" s="104"/>
      <c r="AG59419" s="104"/>
      <c r="AK59419" s="104"/>
      <c r="AL59419" s="104"/>
      <c r="AO59419" s="104"/>
      <c r="AP59419" s="104"/>
    </row>
    <row r="59420" spans="21:42" ht="15" customHeight="1" x14ac:dyDescent="0.25">
      <c r="U59420" s="104"/>
      <c r="AB59420" s="104"/>
      <c r="AC59420" s="104"/>
      <c r="AF59420" s="104"/>
      <c r="AG59420" s="104"/>
      <c r="AK59420" s="104"/>
      <c r="AL59420" s="104"/>
      <c r="AO59420" s="104"/>
      <c r="AP59420" s="104"/>
    </row>
    <row r="59421" spans="21:42" ht="15" customHeight="1" x14ac:dyDescent="0.25">
      <c r="U59421" s="104"/>
      <c r="AB59421" s="104"/>
      <c r="AC59421" s="104"/>
      <c r="AF59421" s="104"/>
      <c r="AG59421" s="104"/>
      <c r="AK59421" s="104"/>
      <c r="AL59421" s="104"/>
      <c r="AO59421" s="104"/>
      <c r="AP59421" s="104"/>
    </row>
    <row r="59422" spans="21:42" ht="15" customHeight="1" x14ac:dyDescent="0.25">
      <c r="U59422" s="104"/>
      <c r="AB59422" s="104"/>
      <c r="AC59422" s="104"/>
      <c r="AF59422" s="104"/>
      <c r="AG59422" s="104"/>
      <c r="AK59422" s="104"/>
      <c r="AL59422" s="104"/>
      <c r="AO59422" s="104"/>
      <c r="AP59422" s="104"/>
    </row>
    <row r="59423" spans="21:42" ht="15" customHeight="1" x14ac:dyDescent="0.25">
      <c r="U59423" s="104"/>
      <c r="AB59423" s="104"/>
      <c r="AC59423" s="104"/>
      <c r="AF59423" s="104"/>
      <c r="AG59423" s="104"/>
      <c r="AK59423" s="104"/>
      <c r="AL59423" s="104"/>
      <c r="AO59423" s="104"/>
      <c r="AP59423" s="104"/>
    </row>
    <row r="59424" spans="21:42" ht="15" customHeight="1" x14ac:dyDescent="0.25">
      <c r="U59424" s="104"/>
      <c r="AB59424" s="104"/>
      <c r="AC59424" s="104"/>
      <c r="AF59424" s="104"/>
      <c r="AG59424" s="104"/>
      <c r="AK59424" s="104"/>
      <c r="AL59424" s="104"/>
      <c r="AO59424" s="104"/>
      <c r="AP59424" s="104"/>
    </row>
    <row r="59425" spans="21:42" ht="15" customHeight="1" x14ac:dyDescent="0.25">
      <c r="U59425" s="104"/>
      <c r="AB59425" s="104"/>
      <c r="AC59425" s="104"/>
      <c r="AF59425" s="104"/>
      <c r="AG59425" s="104"/>
      <c r="AK59425" s="104"/>
      <c r="AL59425" s="104"/>
      <c r="AO59425" s="104"/>
      <c r="AP59425" s="104"/>
    </row>
    <row r="59426" spans="21:42" ht="15" customHeight="1" x14ac:dyDescent="0.25">
      <c r="U59426" s="104"/>
      <c r="AB59426" s="104"/>
      <c r="AC59426" s="104"/>
      <c r="AF59426" s="104"/>
      <c r="AG59426" s="104"/>
      <c r="AK59426" s="104"/>
      <c r="AL59426" s="104"/>
      <c r="AO59426" s="104"/>
      <c r="AP59426" s="104"/>
    </row>
    <row r="59427" spans="21:42" ht="15" customHeight="1" x14ac:dyDescent="0.25">
      <c r="U59427" s="104"/>
      <c r="AB59427" s="104"/>
      <c r="AC59427" s="104"/>
      <c r="AF59427" s="104"/>
      <c r="AG59427" s="104"/>
      <c r="AK59427" s="104"/>
      <c r="AL59427" s="104"/>
      <c r="AO59427" s="104"/>
      <c r="AP59427" s="104"/>
    </row>
    <row r="59428" spans="21:42" ht="15" customHeight="1" x14ac:dyDescent="0.25">
      <c r="U59428" s="104"/>
      <c r="AB59428" s="104"/>
      <c r="AC59428" s="104"/>
      <c r="AF59428" s="104"/>
      <c r="AG59428" s="104"/>
      <c r="AK59428" s="104"/>
      <c r="AL59428" s="104"/>
      <c r="AO59428" s="104"/>
      <c r="AP59428" s="104"/>
    </row>
    <row r="59429" spans="21:42" ht="15" customHeight="1" x14ac:dyDescent="0.25">
      <c r="U59429" s="104"/>
      <c r="AB59429" s="104"/>
      <c r="AC59429" s="104"/>
      <c r="AF59429" s="104"/>
      <c r="AG59429" s="104"/>
      <c r="AK59429" s="104"/>
      <c r="AL59429" s="104"/>
      <c r="AO59429" s="104"/>
      <c r="AP59429" s="104"/>
    </row>
    <row r="59430" spans="21:42" ht="15" customHeight="1" x14ac:dyDescent="0.25">
      <c r="U59430" s="104"/>
      <c r="AB59430" s="104"/>
      <c r="AC59430" s="104"/>
      <c r="AF59430" s="104"/>
      <c r="AG59430" s="104"/>
      <c r="AK59430" s="104"/>
      <c r="AL59430" s="104"/>
      <c r="AO59430" s="104"/>
      <c r="AP59430" s="104"/>
    </row>
    <row r="59431" spans="21:42" ht="15" customHeight="1" x14ac:dyDescent="0.25">
      <c r="U59431" s="104"/>
      <c r="AB59431" s="104"/>
      <c r="AC59431" s="104"/>
      <c r="AF59431" s="104"/>
      <c r="AG59431" s="104"/>
      <c r="AK59431" s="104"/>
      <c r="AL59431" s="104"/>
      <c r="AO59431" s="104"/>
      <c r="AP59431" s="104"/>
    </row>
    <row r="59432" spans="21:42" ht="15" customHeight="1" x14ac:dyDescent="0.25">
      <c r="U59432" s="104"/>
      <c r="AB59432" s="104"/>
      <c r="AC59432" s="104"/>
      <c r="AF59432" s="104"/>
      <c r="AG59432" s="104"/>
      <c r="AK59432" s="104"/>
      <c r="AL59432" s="104"/>
      <c r="AO59432" s="104"/>
      <c r="AP59432" s="104"/>
    </row>
    <row r="59433" spans="21:42" ht="15" customHeight="1" x14ac:dyDescent="0.25">
      <c r="U59433" s="104"/>
      <c r="AB59433" s="104"/>
      <c r="AC59433" s="104"/>
      <c r="AF59433" s="104"/>
      <c r="AG59433" s="104"/>
      <c r="AK59433" s="104"/>
      <c r="AL59433" s="104"/>
      <c r="AO59433" s="104"/>
      <c r="AP59433" s="104"/>
    </row>
    <row r="59434" spans="21:42" ht="15" customHeight="1" x14ac:dyDescent="0.25">
      <c r="U59434" s="104"/>
      <c r="AB59434" s="104"/>
      <c r="AC59434" s="104"/>
      <c r="AF59434" s="104"/>
      <c r="AG59434" s="104"/>
      <c r="AK59434" s="104"/>
      <c r="AL59434" s="104"/>
      <c r="AO59434" s="104"/>
      <c r="AP59434" s="104"/>
    </row>
    <row r="59435" spans="21:42" ht="15" customHeight="1" x14ac:dyDescent="0.25">
      <c r="U59435" s="104"/>
      <c r="AB59435" s="104"/>
      <c r="AC59435" s="104"/>
      <c r="AF59435" s="104"/>
      <c r="AG59435" s="104"/>
      <c r="AK59435" s="104"/>
      <c r="AL59435" s="104"/>
      <c r="AO59435" s="104"/>
      <c r="AP59435" s="104"/>
    </row>
    <row r="59436" spans="21:42" ht="15" customHeight="1" x14ac:dyDescent="0.25">
      <c r="U59436" s="104"/>
      <c r="AB59436" s="104"/>
      <c r="AC59436" s="104"/>
      <c r="AF59436" s="104"/>
      <c r="AG59436" s="104"/>
      <c r="AK59436" s="104"/>
      <c r="AL59436" s="104"/>
      <c r="AO59436" s="104"/>
      <c r="AP59436" s="104"/>
    </row>
    <row r="59437" spans="21:42" ht="15" customHeight="1" x14ac:dyDescent="0.25">
      <c r="U59437" s="104"/>
      <c r="AB59437" s="104"/>
      <c r="AC59437" s="104"/>
      <c r="AF59437" s="104"/>
      <c r="AG59437" s="104"/>
      <c r="AK59437" s="104"/>
      <c r="AL59437" s="104"/>
      <c r="AO59437" s="104"/>
      <c r="AP59437" s="104"/>
    </row>
    <row r="59438" spans="21:42" ht="15" customHeight="1" x14ac:dyDescent="0.25">
      <c r="U59438" s="104"/>
      <c r="AB59438" s="104"/>
      <c r="AC59438" s="104"/>
      <c r="AF59438" s="104"/>
      <c r="AG59438" s="104"/>
      <c r="AK59438" s="104"/>
      <c r="AL59438" s="104"/>
      <c r="AO59438" s="104"/>
      <c r="AP59438" s="104"/>
    </row>
    <row r="59439" spans="21:42" ht="15" customHeight="1" x14ac:dyDescent="0.25">
      <c r="U59439" s="104"/>
      <c r="AB59439" s="104"/>
      <c r="AC59439" s="104"/>
      <c r="AF59439" s="104"/>
      <c r="AG59439" s="104"/>
      <c r="AK59439" s="104"/>
      <c r="AL59439" s="104"/>
      <c r="AO59439" s="104"/>
      <c r="AP59439" s="104"/>
    </row>
    <row r="59440" spans="21:42" ht="15" customHeight="1" x14ac:dyDescent="0.25">
      <c r="U59440" s="104"/>
      <c r="AB59440" s="104"/>
      <c r="AC59440" s="104"/>
      <c r="AF59440" s="104"/>
      <c r="AG59440" s="104"/>
      <c r="AK59440" s="104"/>
      <c r="AL59440" s="104"/>
      <c r="AO59440" s="104"/>
      <c r="AP59440" s="104"/>
    </row>
    <row r="59441" spans="21:42" ht="15" customHeight="1" x14ac:dyDescent="0.25">
      <c r="U59441" s="104"/>
      <c r="AB59441" s="104"/>
      <c r="AC59441" s="104"/>
      <c r="AF59441" s="104"/>
      <c r="AG59441" s="104"/>
      <c r="AK59441" s="104"/>
      <c r="AL59441" s="104"/>
      <c r="AO59441" s="104"/>
      <c r="AP59441" s="104"/>
    </row>
    <row r="59442" spans="21:42" ht="15" customHeight="1" x14ac:dyDescent="0.25">
      <c r="U59442" s="104"/>
      <c r="AB59442" s="104"/>
      <c r="AC59442" s="104"/>
      <c r="AF59442" s="104"/>
      <c r="AG59442" s="104"/>
      <c r="AK59442" s="104"/>
      <c r="AL59442" s="104"/>
      <c r="AO59442" s="104"/>
      <c r="AP59442" s="104"/>
    </row>
    <row r="59443" spans="21:42" ht="15" customHeight="1" x14ac:dyDescent="0.25">
      <c r="U59443" s="104"/>
      <c r="AB59443" s="104"/>
      <c r="AC59443" s="104"/>
      <c r="AF59443" s="104"/>
      <c r="AG59443" s="104"/>
      <c r="AK59443" s="104"/>
      <c r="AL59443" s="104"/>
      <c r="AO59443" s="104"/>
      <c r="AP59443" s="104"/>
    </row>
    <row r="59444" spans="21:42" ht="15" customHeight="1" x14ac:dyDescent="0.25">
      <c r="U59444" s="104"/>
      <c r="AB59444" s="104"/>
      <c r="AC59444" s="104"/>
      <c r="AF59444" s="104"/>
      <c r="AG59444" s="104"/>
      <c r="AK59444" s="104"/>
      <c r="AL59444" s="104"/>
      <c r="AO59444" s="104"/>
      <c r="AP59444" s="104"/>
    </row>
    <row r="59445" spans="21:42" ht="15" customHeight="1" x14ac:dyDescent="0.25">
      <c r="U59445" s="104"/>
      <c r="AB59445" s="104"/>
      <c r="AC59445" s="104"/>
      <c r="AF59445" s="104"/>
      <c r="AG59445" s="104"/>
      <c r="AK59445" s="104"/>
      <c r="AL59445" s="104"/>
      <c r="AO59445" s="104"/>
      <c r="AP59445" s="104"/>
    </row>
    <row r="59446" spans="21:42" ht="15" customHeight="1" x14ac:dyDescent="0.25">
      <c r="U59446" s="104"/>
      <c r="AB59446" s="104"/>
      <c r="AC59446" s="104"/>
      <c r="AF59446" s="104"/>
      <c r="AG59446" s="104"/>
      <c r="AK59446" s="104"/>
      <c r="AL59446" s="104"/>
      <c r="AO59446" s="104"/>
      <c r="AP59446" s="104"/>
    </row>
    <row r="59447" spans="21:42" ht="15" customHeight="1" x14ac:dyDescent="0.25">
      <c r="U59447" s="104"/>
      <c r="AB59447" s="104"/>
      <c r="AC59447" s="104"/>
      <c r="AF59447" s="104"/>
      <c r="AG59447" s="104"/>
      <c r="AK59447" s="104"/>
      <c r="AL59447" s="104"/>
      <c r="AO59447" s="104"/>
      <c r="AP59447" s="104"/>
    </row>
    <row r="59448" spans="21:42" ht="15" customHeight="1" x14ac:dyDescent="0.25">
      <c r="U59448" s="104"/>
      <c r="AB59448" s="104"/>
      <c r="AC59448" s="104"/>
      <c r="AF59448" s="104"/>
      <c r="AG59448" s="104"/>
      <c r="AK59448" s="104"/>
      <c r="AL59448" s="104"/>
      <c r="AO59448" s="104"/>
      <c r="AP59448" s="104"/>
    </row>
    <row r="59449" spans="21:42" ht="15" customHeight="1" x14ac:dyDescent="0.25">
      <c r="U59449" s="104"/>
      <c r="AB59449" s="104"/>
      <c r="AC59449" s="104"/>
      <c r="AF59449" s="104"/>
      <c r="AG59449" s="104"/>
      <c r="AK59449" s="104"/>
      <c r="AL59449" s="104"/>
      <c r="AO59449" s="104"/>
      <c r="AP59449" s="104"/>
    </row>
    <row r="59450" spans="21:42" ht="15" customHeight="1" x14ac:dyDescent="0.25">
      <c r="U59450" s="104"/>
      <c r="AB59450" s="104"/>
      <c r="AC59450" s="104"/>
      <c r="AF59450" s="104"/>
      <c r="AG59450" s="104"/>
      <c r="AK59450" s="104"/>
      <c r="AL59450" s="104"/>
      <c r="AO59450" s="104"/>
      <c r="AP59450" s="104"/>
    </row>
    <row r="59451" spans="21:42" ht="15" customHeight="1" x14ac:dyDescent="0.25">
      <c r="U59451" s="104"/>
      <c r="AB59451" s="104"/>
      <c r="AC59451" s="104"/>
      <c r="AF59451" s="104"/>
      <c r="AG59451" s="104"/>
      <c r="AK59451" s="104"/>
      <c r="AL59451" s="104"/>
      <c r="AO59451" s="104"/>
      <c r="AP59451" s="104"/>
    </row>
    <row r="59452" spans="21:42" ht="15" customHeight="1" x14ac:dyDescent="0.25">
      <c r="U59452" s="104"/>
      <c r="AB59452" s="104"/>
      <c r="AC59452" s="104"/>
      <c r="AF59452" s="104"/>
      <c r="AG59452" s="104"/>
      <c r="AK59452" s="104"/>
      <c r="AL59452" s="104"/>
      <c r="AO59452" s="104"/>
      <c r="AP59452" s="104"/>
    </row>
    <row r="59453" spans="21:42" ht="15" customHeight="1" x14ac:dyDescent="0.25">
      <c r="U59453" s="104"/>
      <c r="AB59453" s="104"/>
      <c r="AC59453" s="104"/>
      <c r="AF59453" s="104"/>
      <c r="AG59453" s="104"/>
      <c r="AK59453" s="104"/>
      <c r="AL59453" s="104"/>
      <c r="AO59453" s="104"/>
      <c r="AP59453" s="104"/>
    </row>
    <row r="59454" spans="21:42" ht="15" customHeight="1" x14ac:dyDescent="0.25">
      <c r="U59454" s="104"/>
      <c r="AB59454" s="104"/>
      <c r="AC59454" s="104"/>
      <c r="AF59454" s="104"/>
      <c r="AG59454" s="104"/>
      <c r="AK59454" s="104"/>
      <c r="AL59454" s="104"/>
      <c r="AO59454" s="104"/>
      <c r="AP59454" s="104"/>
    </row>
    <row r="59455" spans="21:42" ht="15" customHeight="1" x14ac:dyDescent="0.25">
      <c r="U59455" s="104"/>
      <c r="AB59455" s="104"/>
      <c r="AC59455" s="104"/>
      <c r="AF59455" s="104"/>
      <c r="AG59455" s="104"/>
      <c r="AK59455" s="104"/>
      <c r="AL59455" s="104"/>
      <c r="AO59455" s="104"/>
      <c r="AP59455" s="104"/>
    </row>
    <row r="59456" spans="21:42" ht="15" customHeight="1" x14ac:dyDescent="0.25">
      <c r="U59456" s="104"/>
      <c r="AB59456" s="104"/>
      <c r="AC59456" s="104"/>
      <c r="AF59456" s="104"/>
      <c r="AG59456" s="104"/>
      <c r="AK59456" s="104"/>
      <c r="AL59456" s="104"/>
      <c r="AO59456" s="104"/>
      <c r="AP59456" s="104"/>
    </row>
    <row r="59457" spans="21:42" ht="15" customHeight="1" x14ac:dyDescent="0.25">
      <c r="U59457" s="104"/>
      <c r="AB59457" s="104"/>
      <c r="AC59457" s="104"/>
      <c r="AF59457" s="104"/>
      <c r="AG59457" s="104"/>
      <c r="AK59457" s="104"/>
      <c r="AL59457" s="104"/>
      <c r="AO59457" s="104"/>
      <c r="AP59457" s="104"/>
    </row>
    <row r="59458" spans="21:42" ht="15" customHeight="1" x14ac:dyDescent="0.25">
      <c r="U59458" s="104"/>
      <c r="AB59458" s="104"/>
      <c r="AC59458" s="104"/>
      <c r="AF59458" s="104"/>
      <c r="AG59458" s="104"/>
      <c r="AK59458" s="104"/>
      <c r="AL59458" s="104"/>
      <c r="AO59458" s="104"/>
      <c r="AP59458" s="104"/>
    </row>
    <row r="59459" spans="21:42" ht="15" customHeight="1" x14ac:dyDescent="0.25">
      <c r="U59459" s="104"/>
      <c r="AB59459" s="104"/>
      <c r="AC59459" s="104"/>
      <c r="AF59459" s="104"/>
      <c r="AG59459" s="104"/>
      <c r="AK59459" s="104"/>
      <c r="AL59459" s="104"/>
      <c r="AO59459" s="104"/>
      <c r="AP59459" s="104"/>
    </row>
    <row r="59460" spans="21:42" ht="15" customHeight="1" x14ac:dyDescent="0.25">
      <c r="U59460" s="104"/>
      <c r="AB59460" s="104"/>
      <c r="AC59460" s="104"/>
      <c r="AF59460" s="104"/>
      <c r="AG59460" s="104"/>
      <c r="AK59460" s="104"/>
      <c r="AL59460" s="104"/>
      <c r="AO59460" s="104"/>
      <c r="AP59460" s="104"/>
    </row>
    <row r="59461" spans="21:42" ht="15" customHeight="1" x14ac:dyDescent="0.25">
      <c r="U59461" s="104"/>
      <c r="AB59461" s="104"/>
      <c r="AC59461" s="104"/>
      <c r="AF59461" s="104"/>
      <c r="AG59461" s="104"/>
      <c r="AK59461" s="104"/>
      <c r="AL59461" s="104"/>
      <c r="AO59461" s="104"/>
      <c r="AP59461" s="104"/>
    </row>
    <row r="59462" spans="21:42" ht="15" customHeight="1" x14ac:dyDescent="0.25">
      <c r="U59462" s="104"/>
      <c r="AB59462" s="104"/>
      <c r="AC59462" s="104"/>
      <c r="AF59462" s="104"/>
      <c r="AG59462" s="104"/>
      <c r="AK59462" s="104"/>
      <c r="AL59462" s="104"/>
      <c r="AO59462" s="104"/>
      <c r="AP59462" s="104"/>
    </row>
    <row r="59463" spans="21:42" ht="15" customHeight="1" x14ac:dyDescent="0.25">
      <c r="U59463" s="104"/>
      <c r="AB59463" s="104"/>
      <c r="AC59463" s="104"/>
      <c r="AF59463" s="104"/>
      <c r="AG59463" s="104"/>
      <c r="AK59463" s="104"/>
      <c r="AL59463" s="104"/>
      <c r="AO59463" s="104"/>
      <c r="AP59463" s="104"/>
    </row>
    <row r="59464" spans="21:42" ht="15" customHeight="1" x14ac:dyDescent="0.25">
      <c r="U59464" s="104"/>
      <c r="AB59464" s="104"/>
      <c r="AC59464" s="104"/>
      <c r="AF59464" s="104"/>
      <c r="AG59464" s="104"/>
      <c r="AK59464" s="104"/>
      <c r="AL59464" s="104"/>
      <c r="AO59464" s="104"/>
      <c r="AP59464" s="104"/>
    </row>
    <row r="59465" spans="21:42" ht="15" customHeight="1" x14ac:dyDescent="0.25">
      <c r="U59465" s="104"/>
      <c r="AB59465" s="104"/>
      <c r="AC59465" s="104"/>
      <c r="AF59465" s="104"/>
      <c r="AG59465" s="104"/>
      <c r="AK59465" s="104"/>
      <c r="AL59465" s="104"/>
      <c r="AO59465" s="104"/>
      <c r="AP59465" s="104"/>
    </row>
    <row r="59466" spans="21:42" ht="15" customHeight="1" x14ac:dyDescent="0.25">
      <c r="U59466" s="104"/>
      <c r="AB59466" s="104"/>
      <c r="AC59466" s="104"/>
      <c r="AF59466" s="104"/>
      <c r="AG59466" s="104"/>
      <c r="AK59466" s="104"/>
      <c r="AL59466" s="104"/>
      <c r="AO59466" s="104"/>
      <c r="AP59466" s="104"/>
    </row>
    <row r="59467" spans="21:42" ht="15" customHeight="1" x14ac:dyDescent="0.25">
      <c r="U59467" s="104"/>
      <c r="AB59467" s="104"/>
      <c r="AC59467" s="104"/>
      <c r="AF59467" s="104"/>
      <c r="AG59467" s="104"/>
      <c r="AK59467" s="104"/>
      <c r="AL59467" s="104"/>
      <c r="AO59467" s="104"/>
      <c r="AP59467" s="104"/>
    </row>
    <row r="59468" spans="21:42" ht="15" customHeight="1" x14ac:dyDescent="0.25">
      <c r="U59468" s="104"/>
      <c r="AB59468" s="104"/>
      <c r="AC59468" s="104"/>
      <c r="AF59468" s="104"/>
      <c r="AG59468" s="104"/>
      <c r="AK59468" s="104"/>
      <c r="AL59468" s="104"/>
      <c r="AO59468" s="104"/>
      <c r="AP59468" s="104"/>
    </row>
    <row r="59469" spans="21:42" ht="15" customHeight="1" x14ac:dyDescent="0.25">
      <c r="U59469" s="104"/>
      <c r="AB59469" s="104"/>
      <c r="AC59469" s="104"/>
      <c r="AF59469" s="104"/>
      <c r="AG59469" s="104"/>
      <c r="AK59469" s="104"/>
      <c r="AL59469" s="104"/>
      <c r="AO59469" s="104"/>
      <c r="AP59469" s="104"/>
    </row>
    <row r="59470" spans="21:42" ht="15" customHeight="1" x14ac:dyDescent="0.25">
      <c r="U59470" s="104"/>
      <c r="AB59470" s="104"/>
      <c r="AC59470" s="104"/>
      <c r="AF59470" s="104"/>
      <c r="AG59470" s="104"/>
      <c r="AK59470" s="104"/>
      <c r="AL59470" s="104"/>
      <c r="AO59470" s="104"/>
      <c r="AP59470" s="104"/>
    </row>
    <row r="59471" spans="21:42" ht="15" customHeight="1" x14ac:dyDescent="0.25">
      <c r="U59471" s="104"/>
      <c r="AB59471" s="104"/>
      <c r="AC59471" s="104"/>
      <c r="AF59471" s="104"/>
      <c r="AG59471" s="104"/>
      <c r="AK59471" s="104"/>
      <c r="AL59471" s="104"/>
      <c r="AO59471" s="104"/>
      <c r="AP59471" s="104"/>
    </row>
    <row r="59472" spans="21:42" ht="15" customHeight="1" x14ac:dyDescent="0.25">
      <c r="U59472" s="104"/>
      <c r="AB59472" s="104"/>
      <c r="AC59472" s="104"/>
      <c r="AF59472" s="104"/>
      <c r="AG59472" s="104"/>
      <c r="AK59472" s="104"/>
      <c r="AL59472" s="104"/>
      <c r="AO59472" s="104"/>
      <c r="AP59472" s="104"/>
    </row>
    <row r="59473" spans="21:42" ht="15" customHeight="1" x14ac:dyDescent="0.25">
      <c r="U59473" s="104"/>
      <c r="AB59473" s="104"/>
      <c r="AC59473" s="104"/>
      <c r="AF59473" s="104"/>
      <c r="AG59473" s="104"/>
      <c r="AK59473" s="104"/>
      <c r="AL59473" s="104"/>
      <c r="AO59473" s="104"/>
      <c r="AP59473" s="104"/>
    </row>
    <row r="59474" spans="21:42" ht="15" customHeight="1" x14ac:dyDescent="0.25">
      <c r="U59474" s="104"/>
      <c r="AB59474" s="104"/>
      <c r="AC59474" s="104"/>
      <c r="AF59474" s="104"/>
      <c r="AG59474" s="104"/>
      <c r="AK59474" s="104"/>
      <c r="AL59474" s="104"/>
      <c r="AO59474" s="104"/>
      <c r="AP59474" s="104"/>
    </row>
    <row r="59475" spans="21:42" ht="15" customHeight="1" x14ac:dyDescent="0.25">
      <c r="U59475" s="104"/>
      <c r="AB59475" s="104"/>
      <c r="AC59475" s="104"/>
      <c r="AF59475" s="104"/>
      <c r="AG59475" s="104"/>
      <c r="AK59475" s="104"/>
      <c r="AL59475" s="104"/>
      <c r="AO59475" s="104"/>
      <c r="AP59475" s="104"/>
    </row>
    <row r="59476" spans="21:42" ht="15" customHeight="1" x14ac:dyDescent="0.25">
      <c r="U59476" s="104"/>
      <c r="AB59476" s="104"/>
      <c r="AC59476" s="104"/>
      <c r="AF59476" s="104"/>
      <c r="AG59476" s="104"/>
      <c r="AK59476" s="104"/>
      <c r="AL59476" s="104"/>
      <c r="AO59476" s="104"/>
      <c r="AP59476" s="104"/>
    </row>
    <row r="59477" spans="21:42" ht="15" customHeight="1" x14ac:dyDescent="0.25">
      <c r="U59477" s="104"/>
      <c r="AB59477" s="104"/>
      <c r="AC59477" s="104"/>
      <c r="AF59477" s="104"/>
      <c r="AG59477" s="104"/>
      <c r="AK59477" s="104"/>
      <c r="AL59477" s="104"/>
      <c r="AO59477" s="104"/>
      <c r="AP59477" s="104"/>
    </row>
    <row r="59478" spans="21:42" ht="15" customHeight="1" x14ac:dyDescent="0.25">
      <c r="U59478" s="104"/>
      <c r="AB59478" s="104"/>
      <c r="AC59478" s="104"/>
      <c r="AF59478" s="104"/>
      <c r="AG59478" s="104"/>
      <c r="AK59478" s="104"/>
      <c r="AL59478" s="104"/>
      <c r="AO59478" s="104"/>
      <c r="AP59478" s="104"/>
    </row>
    <row r="59479" spans="21:42" ht="15" customHeight="1" x14ac:dyDescent="0.25">
      <c r="U59479" s="104"/>
      <c r="AB59479" s="104"/>
      <c r="AC59479" s="104"/>
      <c r="AF59479" s="104"/>
      <c r="AG59479" s="104"/>
      <c r="AK59479" s="104"/>
      <c r="AL59479" s="104"/>
      <c r="AO59479" s="104"/>
      <c r="AP59479" s="104"/>
    </row>
    <row r="59480" spans="21:42" ht="15" customHeight="1" x14ac:dyDescent="0.25">
      <c r="U59480" s="104"/>
      <c r="AB59480" s="104"/>
      <c r="AC59480" s="104"/>
      <c r="AF59480" s="104"/>
      <c r="AG59480" s="104"/>
      <c r="AK59480" s="104"/>
      <c r="AL59480" s="104"/>
      <c r="AO59480" s="104"/>
      <c r="AP59480" s="104"/>
    </row>
    <row r="59481" spans="21:42" ht="15" customHeight="1" x14ac:dyDescent="0.25">
      <c r="U59481" s="104"/>
      <c r="AB59481" s="104"/>
      <c r="AC59481" s="104"/>
      <c r="AF59481" s="104"/>
      <c r="AG59481" s="104"/>
      <c r="AK59481" s="104"/>
      <c r="AL59481" s="104"/>
      <c r="AO59481" s="104"/>
      <c r="AP59481" s="104"/>
    </row>
    <row r="59482" spans="21:42" ht="15" customHeight="1" x14ac:dyDescent="0.25">
      <c r="U59482" s="104"/>
      <c r="AB59482" s="104"/>
      <c r="AC59482" s="104"/>
      <c r="AF59482" s="104"/>
      <c r="AG59482" s="104"/>
      <c r="AK59482" s="104"/>
      <c r="AL59482" s="104"/>
      <c r="AO59482" s="104"/>
      <c r="AP59482" s="104"/>
    </row>
    <row r="59483" spans="21:42" ht="15" customHeight="1" x14ac:dyDescent="0.25">
      <c r="U59483" s="104"/>
      <c r="AB59483" s="104"/>
      <c r="AC59483" s="104"/>
      <c r="AF59483" s="104"/>
      <c r="AG59483" s="104"/>
      <c r="AK59483" s="104"/>
      <c r="AL59483" s="104"/>
      <c r="AO59483" s="104"/>
      <c r="AP59483" s="104"/>
    </row>
    <row r="59484" spans="21:42" ht="15" customHeight="1" x14ac:dyDescent="0.25">
      <c r="U59484" s="104"/>
      <c r="AB59484" s="104"/>
      <c r="AC59484" s="104"/>
      <c r="AF59484" s="104"/>
      <c r="AG59484" s="104"/>
      <c r="AK59484" s="104"/>
      <c r="AL59484" s="104"/>
      <c r="AO59484" s="104"/>
      <c r="AP59484" s="104"/>
    </row>
    <row r="59485" spans="21:42" ht="15" customHeight="1" x14ac:dyDescent="0.25">
      <c r="U59485" s="104"/>
      <c r="AB59485" s="104"/>
      <c r="AC59485" s="104"/>
      <c r="AF59485" s="104"/>
      <c r="AG59485" s="104"/>
      <c r="AK59485" s="104"/>
      <c r="AL59485" s="104"/>
      <c r="AO59485" s="104"/>
      <c r="AP59485" s="104"/>
    </row>
    <row r="59486" spans="21:42" ht="15" customHeight="1" x14ac:dyDescent="0.25">
      <c r="U59486" s="104"/>
      <c r="AB59486" s="104"/>
      <c r="AC59486" s="104"/>
      <c r="AF59486" s="104"/>
      <c r="AG59486" s="104"/>
      <c r="AK59486" s="104"/>
      <c r="AL59486" s="104"/>
      <c r="AO59486" s="104"/>
      <c r="AP59486" s="104"/>
    </row>
    <row r="59487" spans="21:42" ht="15" customHeight="1" x14ac:dyDescent="0.25">
      <c r="U59487" s="104"/>
      <c r="AB59487" s="104"/>
      <c r="AC59487" s="104"/>
      <c r="AF59487" s="104"/>
      <c r="AG59487" s="104"/>
      <c r="AK59487" s="104"/>
      <c r="AL59487" s="104"/>
      <c r="AO59487" s="104"/>
      <c r="AP59487" s="104"/>
    </row>
    <row r="59488" spans="21:42" ht="15" customHeight="1" x14ac:dyDescent="0.25">
      <c r="U59488" s="104"/>
      <c r="AB59488" s="104"/>
      <c r="AC59488" s="104"/>
      <c r="AF59488" s="104"/>
      <c r="AG59488" s="104"/>
      <c r="AK59488" s="104"/>
      <c r="AL59488" s="104"/>
      <c r="AO59488" s="104"/>
      <c r="AP59488" s="104"/>
    </row>
    <row r="59489" spans="21:42" ht="15" customHeight="1" x14ac:dyDescent="0.25">
      <c r="U59489" s="104"/>
      <c r="AB59489" s="104"/>
      <c r="AC59489" s="104"/>
      <c r="AF59489" s="104"/>
      <c r="AG59489" s="104"/>
      <c r="AK59489" s="104"/>
      <c r="AL59489" s="104"/>
      <c r="AO59489" s="104"/>
      <c r="AP59489" s="104"/>
    </row>
    <row r="59490" spans="21:42" ht="15" customHeight="1" x14ac:dyDescent="0.25">
      <c r="U59490" s="104"/>
      <c r="AB59490" s="104"/>
      <c r="AC59490" s="104"/>
      <c r="AF59490" s="104"/>
      <c r="AG59490" s="104"/>
      <c r="AK59490" s="104"/>
      <c r="AL59490" s="104"/>
      <c r="AO59490" s="104"/>
      <c r="AP59490" s="104"/>
    </row>
    <row r="59491" spans="21:42" ht="15" customHeight="1" x14ac:dyDescent="0.25">
      <c r="U59491" s="104"/>
      <c r="AB59491" s="104"/>
      <c r="AC59491" s="104"/>
      <c r="AF59491" s="104"/>
      <c r="AG59491" s="104"/>
      <c r="AK59491" s="104"/>
      <c r="AL59491" s="104"/>
      <c r="AO59491" s="104"/>
      <c r="AP59491" s="104"/>
    </row>
    <row r="59492" spans="21:42" ht="15" customHeight="1" x14ac:dyDescent="0.25">
      <c r="U59492" s="104"/>
      <c r="AB59492" s="104"/>
      <c r="AC59492" s="104"/>
      <c r="AF59492" s="104"/>
      <c r="AG59492" s="104"/>
      <c r="AK59492" s="104"/>
      <c r="AL59492" s="104"/>
      <c r="AO59492" s="104"/>
      <c r="AP59492" s="104"/>
    </row>
    <row r="59493" spans="21:42" ht="15" customHeight="1" x14ac:dyDescent="0.25">
      <c r="U59493" s="104"/>
      <c r="AB59493" s="104"/>
      <c r="AC59493" s="104"/>
      <c r="AF59493" s="104"/>
      <c r="AG59493" s="104"/>
      <c r="AK59493" s="104"/>
      <c r="AL59493" s="104"/>
      <c r="AO59493" s="104"/>
      <c r="AP59493" s="104"/>
    </row>
    <row r="59494" spans="21:42" ht="15" customHeight="1" x14ac:dyDescent="0.25">
      <c r="U59494" s="104"/>
      <c r="AB59494" s="104"/>
      <c r="AC59494" s="104"/>
      <c r="AF59494" s="104"/>
      <c r="AG59494" s="104"/>
      <c r="AK59494" s="104"/>
      <c r="AL59494" s="104"/>
      <c r="AO59494" s="104"/>
      <c r="AP59494" s="104"/>
    </row>
    <row r="59495" spans="21:42" ht="15" customHeight="1" x14ac:dyDescent="0.25">
      <c r="U59495" s="104"/>
      <c r="AB59495" s="104"/>
      <c r="AC59495" s="104"/>
      <c r="AF59495" s="104"/>
      <c r="AG59495" s="104"/>
      <c r="AK59495" s="104"/>
      <c r="AL59495" s="104"/>
      <c r="AO59495" s="104"/>
      <c r="AP59495" s="104"/>
    </row>
    <row r="59496" spans="21:42" ht="15" customHeight="1" x14ac:dyDescent="0.25">
      <c r="U59496" s="104"/>
      <c r="AB59496" s="104"/>
      <c r="AC59496" s="104"/>
      <c r="AF59496" s="104"/>
      <c r="AG59496" s="104"/>
      <c r="AK59496" s="104"/>
      <c r="AL59496" s="104"/>
      <c r="AO59496" s="104"/>
      <c r="AP59496" s="104"/>
    </row>
    <row r="59497" spans="21:42" ht="15" customHeight="1" x14ac:dyDescent="0.25">
      <c r="U59497" s="104"/>
      <c r="AB59497" s="104"/>
      <c r="AC59497" s="104"/>
      <c r="AF59497" s="104"/>
      <c r="AG59497" s="104"/>
      <c r="AK59497" s="104"/>
      <c r="AL59497" s="104"/>
      <c r="AO59497" s="104"/>
      <c r="AP59497" s="104"/>
    </row>
    <row r="59498" spans="21:42" ht="15" customHeight="1" x14ac:dyDescent="0.25">
      <c r="U59498" s="104"/>
      <c r="AB59498" s="104"/>
      <c r="AC59498" s="104"/>
      <c r="AF59498" s="104"/>
      <c r="AG59498" s="104"/>
      <c r="AK59498" s="104"/>
      <c r="AL59498" s="104"/>
      <c r="AO59498" s="104"/>
      <c r="AP59498" s="104"/>
    </row>
    <row r="59499" spans="21:42" ht="15" customHeight="1" x14ac:dyDescent="0.25">
      <c r="U59499" s="104"/>
      <c r="AB59499" s="104"/>
      <c r="AC59499" s="104"/>
      <c r="AF59499" s="104"/>
      <c r="AG59499" s="104"/>
      <c r="AK59499" s="104"/>
      <c r="AL59499" s="104"/>
      <c r="AO59499" s="104"/>
      <c r="AP59499" s="104"/>
    </row>
    <row r="59500" spans="21:42" ht="15" customHeight="1" x14ac:dyDescent="0.25">
      <c r="U59500" s="104"/>
      <c r="AB59500" s="104"/>
      <c r="AC59500" s="104"/>
      <c r="AF59500" s="104"/>
      <c r="AG59500" s="104"/>
      <c r="AK59500" s="104"/>
      <c r="AL59500" s="104"/>
      <c r="AO59500" s="104"/>
      <c r="AP59500" s="104"/>
    </row>
    <row r="59501" spans="21:42" ht="15" customHeight="1" x14ac:dyDescent="0.25">
      <c r="U59501" s="104"/>
      <c r="AB59501" s="104"/>
      <c r="AC59501" s="104"/>
      <c r="AF59501" s="104"/>
      <c r="AG59501" s="104"/>
      <c r="AK59501" s="104"/>
      <c r="AL59501" s="104"/>
      <c r="AO59501" s="104"/>
      <c r="AP59501" s="104"/>
    </row>
    <row r="59502" spans="21:42" ht="15" customHeight="1" x14ac:dyDescent="0.25">
      <c r="U59502" s="104"/>
      <c r="AB59502" s="104"/>
      <c r="AC59502" s="104"/>
      <c r="AF59502" s="104"/>
      <c r="AG59502" s="104"/>
      <c r="AK59502" s="104"/>
      <c r="AL59502" s="104"/>
      <c r="AO59502" s="104"/>
      <c r="AP59502" s="104"/>
    </row>
    <row r="59503" spans="21:42" ht="15" customHeight="1" x14ac:dyDescent="0.25">
      <c r="U59503" s="104"/>
      <c r="AB59503" s="104"/>
      <c r="AC59503" s="104"/>
      <c r="AF59503" s="104"/>
      <c r="AG59503" s="104"/>
      <c r="AK59503" s="104"/>
      <c r="AL59503" s="104"/>
      <c r="AO59503" s="104"/>
      <c r="AP59503" s="104"/>
    </row>
    <row r="59504" spans="21:42" ht="15" customHeight="1" x14ac:dyDescent="0.25">
      <c r="U59504" s="104"/>
      <c r="AB59504" s="104"/>
      <c r="AC59504" s="104"/>
      <c r="AF59504" s="104"/>
      <c r="AG59504" s="104"/>
      <c r="AK59504" s="104"/>
      <c r="AL59504" s="104"/>
      <c r="AO59504" s="104"/>
      <c r="AP59504" s="104"/>
    </row>
    <row r="59505" spans="21:42" ht="15" customHeight="1" x14ac:dyDescent="0.25">
      <c r="U59505" s="104"/>
      <c r="AB59505" s="104"/>
      <c r="AC59505" s="104"/>
      <c r="AF59505" s="104"/>
      <c r="AG59505" s="104"/>
      <c r="AK59505" s="104"/>
      <c r="AL59505" s="104"/>
      <c r="AO59505" s="104"/>
      <c r="AP59505" s="104"/>
    </row>
    <row r="59506" spans="21:42" ht="15" customHeight="1" x14ac:dyDescent="0.25">
      <c r="U59506" s="104"/>
      <c r="AB59506" s="104"/>
      <c r="AC59506" s="104"/>
      <c r="AF59506" s="104"/>
      <c r="AG59506" s="104"/>
      <c r="AK59506" s="104"/>
      <c r="AL59506" s="104"/>
      <c r="AO59506" s="104"/>
      <c r="AP59506" s="104"/>
    </row>
    <row r="59507" spans="21:42" ht="15" customHeight="1" x14ac:dyDescent="0.25">
      <c r="U59507" s="104"/>
      <c r="AB59507" s="104"/>
      <c r="AC59507" s="104"/>
      <c r="AF59507" s="104"/>
      <c r="AG59507" s="104"/>
      <c r="AK59507" s="104"/>
      <c r="AL59507" s="104"/>
      <c r="AO59507" s="104"/>
      <c r="AP59507" s="104"/>
    </row>
    <row r="59508" spans="21:42" ht="15" customHeight="1" x14ac:dyDescent="0.25">
      <c r="U59508" s="104"/>
      <c r="AB59508" s="104"/>
      <c r="AC59508" s="104"/>
      <c r="AF59508" s="104"/>
      <c r="AG59508" s="104"/>
      <c r="AK59508" s="104"/>
      <c r="AL59508" s="104"/>
      <c r="AO59508" s="104"/>
      <c r="AP59508" s="104"/>
    </row>
    <row r="59509" spans="21:42" ht="15" customHeight="1" x14ac:dyDescent="0.25">
      <c r="U59509" s="104"/>
      <c r="AB59509" s="104"/>
      <c r="AC59509" s="104"/>
      <c r="AF59509" s="104"/>
      <c r="AG59509" s="104"/>
      <c r="AK59509" s="104"/>
      <c r="AL59509" s="104"/>
      <c r="AO59509" s="104"/>
      <c r="AP59509" s="104"/>
    </row>
    <row r="59510" spans="21:42" ht="15" customHeight="1" x14ac:dyDescent="0.25">
      <c r="U59510" s="104"/>
      <c r="AB59510" s="104"/>
      <c r="AC59510" s="104"/>
      <c r="AF59510" s="104"/>
      <c r="AG59510" s="104"/>
      <c r="AK59510" s="104"/>
      <c r="AL59510" s="104"/>
      <c r="AO59510" s="104"/>
      <c r="AP59510" s="104"/>
    </row>
    <row r="59511" spans="21:42" ht="15" customHeight="1" x14ac:dyDescent="0.25">
      <c r="U59511" s="104"/>
      <c r="AB59511" s="104"/>
      <c r="AC59511" s="104"/>
      <c r="AF59511" s="104"/>
      <c r="AG59511" s="104"/>
      <c r="AK59511" s="104"/>
      <c r="AL59511" s="104"/>
      <c r="AO59511" s="104"/>
      <c r="AP59511" s="104"/>
    </row>
    <row r="59512" spans="21:42" ht="15" customHeight="1" x14ac:dyDescent="0.25">
      <c r="U59512" s="104"/>
      <c r="AB59512" s="104"/>
      <c r="AC59512" s="104"/>
      <c r="AF59512" s="104"/>
      <c r="AG59512" s="104"/>
      <c r="AK59512" s="104"/>
      <c r="AL59512" s="104"/>
      <c r="AO59512" s="104"/>
      <c r="AP59512" s="104"/>
    </row>
    <row r="59513" spans="21:42" ht="15" customHeight="1" x14ac:dyDescent="0.25">
      <c r="U59513" s="104"/>
      <c r="AB59513" s="104"/>
      <c r="AC59513" s="104"/>
      <c r="AF59513" s="104"/>
      <c r="AG59513" s="104"/>
      <c r="AK59513" s="104"/>
      <c r="AL59513" s="104"/>
      <c r="AO59513" s="104"/>
      <c r="AP59513" s="104"/>
    </row>
    <row r="59514" spans="21:42" ht="15" customHeight="1" x14ac:dyDescent="0.25">
      <c r="U59514" s="104"/>
      <c r="AB59514" s="104"/>
      <c r="AC59514" s="104"/>
      <c r="AF59514" s="104"/>
      <c r="AG59514" s="104"/>
      <c r="AK59514" s="104"/>
      <c r="AL59514" s="104"/>
      <c r="AO59514" s="104"/>
      <c r="AP59514" s="104"/>
    </row>
    <row r="59515" spans="21:42" ht="15" customHeight="1" x14ac:dyDescent="0.25">
      <c r="U59515" s="104"/>
      <c r="AB59515" s="104"/>
      <c r="AC59515" s="104"/>
      <c r="AF59515" s="104"/>
      <c r="AG59515" s="104"/>
      <c r="AK59515" s="104"/>
      <c r="AL59515" s="104"/>
      <c r="AO59515" s="104"/>
      <c r="AP59515" s="104"/>
    </row>
    <row r="59516" spans="21:42" ht="15" customHeight="1" x14ac:dyDescent="0.25">
      <c r="U59516" s="104"/>
      <c r="AB59516" s="104"/>
      <c r="AC59516" s="104"/>
      <c r="AF59516" s="104"/>
      <c r="AG59516" s="104"/>
      <c r="AK59516" s="104"/>
      <c r="AL59516" s="104"/>
      <c r="AO59516" s="104"/>
      <c r="AP59516" s="104"/>
    </row>
    <row r="59517" spans="21:42" ht="15" customHeight="1" x14ac:dyDescent="0.25">
      <c r="U59517" s="104"/>
      <c r="AB59517" s="104"/>
      <c r="AC59517" s="104"/>
      <c r="AF59517" s="104"/>
      <c r="AG59517" s="104"/>
      <c r="AK59517" s="104"/>
      <c r="AL59517" s="104"/>
      <c r="AO59517" s="104"/>
      <c r="AP59517" s="104"/>
    </row>
    <row r="59518" spans="21:42" ht="15" customHeight="1" x14ac:dyDescent="0.25">
      <c r="U59518" s="104"/>
      <c r="AB59518" s="104"/>
      <c r="AC59518" s="104"/>
      <c r="AF59518" s="104"/>
      <c r="AG59518" s="104"/>
      <c r="AK59518" s="104"/>
      <c r="AL59518" s="104"/>
      <c r="AO59518" s="104"/>
      <c r="AP59518" s="104"/>
    </row>
    <row r="59519" spans="21:42" ht="15" customHeight="1" x14ac:dyDescent="0.25">
      <c r="U59519" s="104"/>
      <c r="AB59519" s="104"/>
      <c r="AC59519" s="104"/>
      <c r="AF59519" s="104"/>
      <c r="AG59519" s="104"/>
      <c r="AK59519" s="104"/>
      <c r="AL59519" s="104"/>
      <c r="AO59519" s="104"/>
      <c r="AP59519" s="104"/>
    </row>
    <row r="59520" spans="21:42" ht="15" customHeight="1" x14ac:dyDescent="0.25">
      <c r="U59520" s="104"/>
      <c r="AB59520" s="104"/>
      <c r="AC59520" s="104"/>
      <c r="AF59520" s="104"/>
      <c r="AG59520" s="104"/>
      <c r="AK59520" s="104"/>
      <c r="AL59520" s="104"/>
      <c r="AO59520" s="104"/>
      <c r="AP59520" s="104"/>
    </row>
    <row r="59521" spans="21:42" ht="15" customHeight="1" x14ac:dyDescent="0.25">
      <c r="U59521" s="104"/>
      <c r="AB59521" s="104"/>
      <c r="AC59521" s="104"/>
      <c r="AF59521" s="104"/>
      <c r="AG59521" s="104"/>
      <c r="AK59521" s="104"/>
      <c r="AL59521" s="104"/>
      <c r="AO59521" s="104"/>
      <c r="AP59521" s="104"/>
    </row>
    <row r="59522" spans="21:42" ht="15" customHeight="1" x14ac:dyDescent="0.25">
      <c r="U59522" s="104"/>
      <c r="AB59522" s="104"/>
      <c r="AC59522" s="104"/>
      <c r="AF59522" s="104"/>
      <c r="AG59522" s="104"/>
      <c r="AK59522" s="104"/>
      <c r="AL59522" s="104"/>
      <c r="AO59522" s="104"/>
      <c r="AP59522" s="104"/>
    </row>
    <row r="59523" spans="21:42" ht="15" customHeight="1" x14ac:dyDescent="0.25">
      <c r="U59523" s="104"/>
      <c r="AB59523" s="104"/>
      <c r="AC59523" s="104"/>
      <c r="AF59523" s="104"/>
      <c r="AG59523" s="104"/>
      <c r="AK59523" s="104"/>
      <c r="AL59523" s="104"/>
      <c r="AO59523" s="104"/>
      <c r="AP59523" s="104"/>
    </row>
    <row r="59524" spans="21:42" ht="15" customHeight="1" x14ac:dyDescent="0.25">
      <c r="U59524" s="104"/>
      <c r="AB59524" s="104"/>
      <c r="AC59524" s="104"/>
      <c r="AF59524" s="104"/>
      <c r="AG59524" s="104"/>
      <c r="AK59524" s="104"/>
      <c r="AL59524" s="104"/>
      <c r="AO59524" s="104"/>
      <c r="AP59524" s="104"/>
    </row>
    <row r="59525" spans="21:42" ht="15" customHeight="1" x14ac:dyDescent="0.25">
      <c r="U59525" s="104"/>
      <c r="AB59525" s="104"/>
      <c r="AC59525" s="104"/>
      <c r="AF59525" s="104"/>
      <c r="AG59525" s="104"/>
      <c r="AK59525" s="104"/>
      <c r="AL59525" s="104"/>
      <c r="AO59525" s="104"/>
      <c r="AP59525" s="104"/>
    </row>
    <row r="59526" spans="21:42" ht="15" customHeight="1" x14ac:dyDescent="0.25">
      <c r="U59526" s="104"/>
      <c r="AB59526" s="104"/>
      <c r="AC59526" s="104"/>
      <c r="AF59526" s="104"/>
      <c r="AG59526" s="104"/>
      <c r="AK59526" s="104"/>
      <c r="AL59526" s="104"/>
      <c r="AO59526" s="104"/>
      <c r="AP59526" s="104"/>
    </row>
    <row r="59527" spans="21:42" ht="15" customHeight="1" x14ac:dyDescent="0.25">
      <c r="U59527" s="104"/>
      <c r="AB59527" s="104"/>
      <c r="AC59527" s="104"/>
      <c r="AF59527" s="104"/>
      <c r="AG59527" s="104"/>
      <c r="AK59527" s="104"/>
      <c r="AL59527" s="104"/>
      <c r="AO59527" s="104"/>
      <c r="AP59527" s="104"/>
    </row>
    <row r="59528" spans="21:42" ht="15" customHeight="1" x14ac:dyDescent="0.25">
      <c r="U59528" s="104"/>
      <c r="AB59528" s="104"/>
      <c r="AC59528" s="104"/>
      <c r="AF59528" s="104"/>
      <c r="AG59528" s="104"/>
      <c r="AK59528" s="104"/>
      <c r="AL59528" s="104"/>
      <c r="AO59528" s="104"/>
      <c r="AP59528" s="104"/>
    </row>
    <row r="59529" spans="21:42" ht="15" customHeight="1" x14ac:dyDescent="0.25">
      <c r="U59529" s="104"/>
      <c r="AB59529" s="104"/>
      <c r="AC59529" s="104"/>
      <c r="AF59529" s="104"/>
      <c r="AG59529" s="104"/>
      <c r="AK59529" s="104"/>
      <c r="AL59529" s="104"/>
      <c r="AO59529" s="104"/>
      <c r="AP59529" s="104"/>
    </row>
    <row r="59530" spans="21:42" ht="15" customHeight="1" x14ac:dyDescent="0.25">
      <c r="U59530" s="104"/>
      <c r="AB59530" s="104"/>
      <c r="AC59530" s="104"/>
      <c r="AF59530" s="104"/>
      <c r="AG59530" s="104"/>
      <c r="AK59530" s="104"/>
      <c r="AL59530" s="104"/>
      <c r="AO59530" s="104"/>
      <c r="AP59530" s="104"/>
    </row>
    <row r="59531" spans="21:42" ht="15" customHeight="1" x14ac:dyDescent="0.25">
      <c r="U59531" s="104"/>
      <c r="AB59531" s="104"/>
      <c r="AC59531" s="104"/>
      <c r="AF59531" s="104"/>
      <c r="AG59531" s="104"/>
      <c r="AK59531" s="104"/>
      <c r="AL59531" s="104"/>
      <c r="AO59531" s="104"/>
      <c r="AP59531" s="104"/>
    </row>
    <row r="59532" spans="21:42" ht="15" customHeight="1" x14ac:dyDescent="0.25">
      <c r="U59532" s="104"/>
      <c r="AB59532" s="104"/>
      <c r="AC59532" s="104"/>
      <c r="AF59532" s="104"/>
      <c r="AG59532" s="104"/>
      <c r="AK59532" s="104"/>
      <c r="AL59532" s="104"/>
      <c r="AO59532" s="104"/>
      <c r="AP59532" s="104"/>
    </row>
    <row r="59533" spans="21:42" ht="15" customHeight="1" x14ac:dyDescent="0.25">
      <c r="U59533" s="104"/>
      <c r="AB59533" s="104"/>
      <c r="AC59533" s="104"/>
      <c r="AF59533" s="104"/>
      <c r="AG59533" s="104"/>
      <c r="AK59533" s="104"/>
      <c r="AL59533" s="104"/>
      <c r="AO59533" s="104"/>
      <c r="AP59533" s="104"/>
    </row>
    <row r="59534" spans="21:42" ht="15" customHeight="1" x14ac:dyDescent="0.25">
      <c r="U59534" s="104"/>
      <c r="AB59534" s="104"/>
      <c r="AC59534" s="104"/>
      <c r="AF59534" s="104"/>
      <c r="AG59534" s="104"/>
      <c r="AK59534" s="104"/>
      <c r="AL59534" s="104"/>
      <c r="AO59534" s="104"/>
      <c r="AP59534" s="104"/>
    </row>
    <row r="59535" spans="21:42" ht="15" customHeight="1" x14ac:dyDescent="0.25">
      <c r="U59535" s="104"/>
      <c r="AB59535" s="104"/>
      <c r="AC59535" s="104"/>
      <c r="AF59535" s="104"/>
      <c r="AG59535" s="104"/>
      <c r="AK59535" s="104"/>
      <c r="AL59535" s="104"/>
      <c r="AO59535" s="104"/>
      <c r="AP59535" s="104"/>
    </row>
    <row r="59536" spans="21:42" ht="15" customHeight="1" x14ac:dyDescent="0.25">
      <c r="U59536" s="104"/>
      <c r="AB59536" s="104"/>
      <c r="AC59536" s="104"/>
      <c r="AF59536" s="104"/>
      <c r="AG59536" s="104"/>
      <c r="AK59536" s="104"/>
      <c r="AL59536" s="104"/>
      <c r="AO59536" s="104"/>
      <c r="AP59536" s="104"/>
    </row>
    <row r="59537" spans="21:42" ht="15" customHeight="1" x14ac:dyDescent="0.25">
      <c r="U59537" s="104"/>
      <c r="AB59537" s="104"/>
      <c r="AC59537" s="104"/>
      <c r="AF59537" s="104"/>
      <c r="AG59537" s="104"/>
      <c r="AK59537" s="104"/>
      <c r="AL59537" s="104"/>
      <c r="AO59537" s="104"/>
      <c r="AP59537" s="104"/>
    </row>
    <row r="59538" spans="21:42" ht="15" customHeight="1" x14ac:dyDescent="0.25">
      <c r="U59538" s="104"/>
      <c r="AB59538" s="104"/>
      <c r="AC59538" s="104"/>
      <c r="AF59538" s="104"/>
      <c r="AG59538" s="104"/>
      <c r="AK59538" s="104"/>
      <c r="AL59538" s="104"/>
      <c r="AO59538" s="104"/>
      <c r="AP59538" s="104"/>
    </row>
    <row r="59539" spans="21:42" ht="15" customHeight="1" x14ac:dyDescent="0.25">
      <c r="U59539" s="104"/>
      <c r="AB59539" s="104"/>
      <c r="AC59539" s="104"/>
      <c r="AF59539" s="104"/>
      <c r="AG59539" s="104"/>
      <c r="AK59539" s="104"/>
      <c r="AL59539" s="104"/>
      <c r="AO59539" s="104"/>
      <c r="AP59539" s="104"/>
    </row>
    <row r="59540" spans="21:42" ht="15" customHeight="1" x14ac:dyDescent="0.25">
      <c r="U59540" s="104"/>
      <c r="AB59540" s="104"/>
      <c r="AC59540" s="104"/>
      <c r="AF59540" s="104"/>
      <c r="AG59540" s="104"/>
      <c r="AK59540" s="104"/>
      <c r="AL59540" s="104"/>
      <c r="AO59540" s="104"/>
      <c r="AP59540" s="104"/>
    </row>
    <row r="59541" spans="21:42" ht="15" customHeight="1" x14ac:dyDescent="0.25">
      <c r="U59541" s="104"/>
      <c r="AB59541" s="104"/>
      <c r="AC59541" s="104"/>
      <c r="AF59541" s="104"/>
      <c r="AG59541" s="104"/>
      <c r="AK59541" s="104"/>
      <c r="AL59541" s="104"/>
      <c r="AO59541" s="104"/>
      <c r="AP59541" s="104"/>
    </row>
    <row r="59542" spans="21:42" ht="15" customHeight="1" x14ac:dyDescent="0.25">
      <c r="U59542" s="104"/>
      <c r="AB59542" s="104"/>
      <c r="AC59542" s="104"/>
      <c r="AF59542" s="104"/>
      <c r="AG59542" s="104"/>
      <c r="AK59542" s="104"/>
      <c r="AL59542" s="104"/>
      <c r="AO59542" s="104"/>
      <c r="AP59542" s="104"/>
    </row>
    <row r="59543" spans="21:42" ht="15" customHeight="1" x14ac:dyDescent="0.25">
      <c r="U59543" s="104"/>
      <c r="AB59543" s="104"/>
      <c r="AC59543" s="104"/>
      <c r="AF59543" s="104"/>
      <c r="AG59543" s="104"/>
      <c r="AK59543" s="104"/>
      <c r="AL59543" s="104"/>
      <c r="AO59543" s="104"/>
      <c r="AP59543" s="104"/>
    </row>
    <row r="59544" spans="21:42" ht="15" customHeight="1" x14ac:dyDescent="0.25">
      <c r="U59544" s="104"/>
      <c r="AB59544" s="104"/>
      <c r="AC59544" s="104"/>
      <c r="AF59544" s="104"/>
      <c r="AG59544" s="104"/>
      <c r="AK59544" s="104"/>
      <c r="AL59544" s="104"/>
      <c r="AO59544" s="104"/>
      <c r="AP59544" s="104"/>
    </row>
    <row r="59545" spans="21:42" ht="15" customHeight="1" x14ac:dyDescent="0.25">
      <c r="U59545" s="104"/>
      <c r="AB59545" s="104"/>
      <c r="AC59545" s="104"/>
      <c r="AF59545" s="104"/>
      <c r="AG59545" s="104"/>
      <c r="AK59545" s="104"/>
      <c r="AL59545" s="104"/>
      <c r="AO59545" s="104"/>
      <c r="AP59545" s="104"/>
    </row>
    <row r="59546" spans="21:42" ht="15" customHeight="1" x14ac:dyDescent="0.25">
      <c r="U59546" s="104"/>
      <c r="AB59546" s="104"/>
      <c r="AC59546" s="104"/>
      <c r="AF59546" s="104"/>
      <c r="AG59546" s="104"/>
      <c r="AK59546" s="104"/>
      <c r="AL59546" s="104"/>
      <c r="AO59546" s="104"/>
      <c r="AP59546" s="104"/>
    </row>
    <row r="59547" spans="21:42" ht="15" customHeight="1" x14ac:dyDescent="0.25">
      <c r="U59547" s="104"/>
      <c r="AB59547" s="104"/>
      <c r="AC59547" s="104"/>
      <c r="AF59547" s="104"/>
      <c r="AG59547" s="104"/>
      <c r="AK59547" s="104"/>
      <c r="AL59547" s="104"/>
      <c r="AO59547" s="104"/>
      <c r="AP59547" s="104"/>
    </row>
    <row r="59548" spans="21:42" ht="15" customHeight="1" x14ac:dyDescent="0.25">
      <c r="U59548" s="104"/>
      <c r="AB59548" s="104"/>
      <c r="AC59548" s="104"/>
      <c r="AF59548" s="104"/>
      <c r="AG59548" s="104"/>
      <c r="AK59548" s="104"/>
      <c r="AL59548" s="104"/>
      <c r="AO59548" s="104"/>
      <c r="AP59548" s="104"/>
    </row>
    <row r="59549" spans="21:42" ht="15" customHeight="1" x14ac:dyDescent="0.25">
      <c r="U59549" s="104"/>
      <c r="AB59549" s="104"/>
      <c r="AC59549" s="104"/>
      <c r="AF59549" s="104"/>
      <c r="AG59549" s="104"/>
      <c r="AK59549" s="104"/>
      <c r="AL59549" s="104"/>
      <c r="AO59549" s="104"/>
      <c r="AP59549" s="104"/>
    </row>
    <row r="59550" spans="21:42" ht="15" customHeight="1" x14ac:dyDescent="0.25">
      <c r="U59550" s="104"/>
      <c r="AB59550" s="104"/>
      <c r="AC59550" s="104"/>
      <c r="AF59550" s="104"/>
      <c r="AG59550" s="104"/>
      <c r="AK59550" s="104"/>
      <c r="AL59550" s="104"/>
      <c r="AO59550" s="104"/>
      <c r="AP59550" s="104"/>
    </row>
    <row r="59551" spans="21:42" ht="15" customHeight="1" x14ac:dyDescent="0.25">
      <c r="U59551" s="104"/>
      <c r="AB59551" s="104"/>
      <c r="AC59551" s="104"/>
      <c r="AF59551" s="104"/>
      <c r="AG59551" s="104"/>
      <c r="AK59551" s="104"/>
      <c r="AL59551" s="104"/>
      <c r="AO59551" s="104"/>
      <c r="AP59551" s="104"/>
    </row>
    <row r="59552" spans="21:42" ht="15" customHeight="1" x14ac:dyDescent="0.25">
      <c r="U59552" s="104"/>
      <c r="AB59552" s="104"/>
      <c r="AC59552" s="104"/>
      <c r="AF59552" s="104"/>
      <c r="AG59552" s="104"/>
      <c r="AK59552" s="104"/>
      <c r="AL59552" s="104"/>
      <c r="AO59552" s="104"/>
      <c r="AP59552" s="104"/>
    </row>
    <row r="59553" spans="21:42" ht="15" customHeight="1" x14ac:dyDescent="0.25">
      <c r="U59553" s="104"/>
      <c r="AB59553" s="104"/>
      <c r="AC59553" s="104"/>
      <c r="AF59553" s="104"/>
      <c r="AG59553" s="104"/>
      <c r="AK59553" s="104"/>
      <c r="AL59553" s="104"/>
      <c r="AO59553" s="104"/>
      <c r="AP59553" s="104"/>
    </row>
    <row r="59554" spans="21:42" ht="15" customHeight="1" x14ac:dyDescent="0.25">
      <c r="U59554" s="104"/>
      <c r="AB59554" s="104"/>
      <c r="AC59554" s="104"/>
      <c r="AF59554" s="104"/>
      <c r="AG59554" s="104"/>
      <c r="AK59554" s="104"/>
      <c r="AL59554" s="104"/>
      <c r="AO59554" s="104"/>
      <c r="AP59554" s="104"/>
    </row>
    <row r="59555" spans="21:42" ht="15" customHeight="1" x14ac:dyDescent="0.25">
      <c r="U59555" s="104"/>
      <c r="AB59555" s="104"/>
      <c r="AC59555" s="104"/>
      <c r="AF59555" s="104"/>
      <c r="AG59555" s="104"/>
      <c r="AK59555" s="104"/>
      <c r="AL59555" s="104"/>
      <c r="AO59555" s="104"/>
      <c r="AP59555" s="104"/>
    </row>
    <row r="59556" spans="21:42" ht="15" customHeight="1" x14ac:dyDescent="0.25">
      <c r="U59556" s="104"/>
      <c r="AB59556" s="104"/>
      <c r="AC59556" s="104"/>
      <c r="AF59556" s="104"/>
      <c r="AG59556" s="104"/>
      <c r="AK59556" s="104"/>
      <c r="AL59556" s="104"/>
      <c r="AO59556" s="104"/>
      <c r="AP59556" s="104"/>
    </row>
    <row r="59557" spans="21:42" ht="15" customHeight="1" x14ac:dyDescent="0.25">
      <c r="U59557" s="104"/>
      <c r="AB59557" s="104"/>
      <c r="AC59557" s="104"/>
      <c r="AF59557" s="104"/>
      <c r="AG59557" s="104"/>
      <c r="AK59557" s="104"/>
      <c r="AL59557" s="104"/>
      <c r="AO59557" s="104"/>
      <c r="AP59557" s="104"/>
    </row>
    <row r="59558" spans="21:42" ht="15" customHeight="1" x14ac:dyDescent="0.25">
      <c r="U59558" s="104"/>
      <c r="AB59558" s="104"/>
      <c r="AC59558" s="104"/>
      <c r="AF59558" s="104"/>
      <c r="AG59558" s="104"/>
      <c r="AK59558" s="104"/>
      <c r="AL59558" s="104"/>
      <c r="AO59558" s="104"/>
      <c r="AP59558" s="104"/>
    </row>
    <row r="59559" spans="21:42" ht="15" customHeight="1" x14ac:dyDescent="0.25">
      <c r="U59559" s="104"/>
      <c r="AB59559" s="104"/>
      <c r="AC59559" s="104"/>
      <c r="AF59559" s="104"/>
      <c r="AG59559" s="104"/>
      <c r="AK59559" s="104"/>
      <c r="AL59559" s="104"/>
      <c r="AO59559" s="104"/>
      <c r="AP59559" s="104"/>
    </row>
    <row r="59560" spans="21:42" ht="15" customHeight="1" x14ac:dyDescent="0.25">
      <c r="U59560" s="104"/>
      <c r="AB59560" s="104"/>
      <c r="AC59560" s="104"/>
      <c r="AF59560" s="104"/>
      <c r="AG59560" s="104"/>
      <c r="AK59560" s="104"/>
      <c r="AL59560" s="104"/>
      <c r="AO59560" s="104"/>
      <c r="AP59560" s="104"/>
    </row>
    <row r="59561" spans="21:42" ht="15" customHeight="1" x14ac:dyDescent="0.25">
      <c r="U59561" s="104"/>
      <c r="AB59561" s="104"/>
      <c r="AC59561" s="104"/>
      <c r="AF59561" s="104"/>
      <c r="AG59561" s="104"/>
      <c r="AK59561" s="104"/>
      <c r="AL59561" s="104"/>
      <c r="AO59561" s="104"/>
      <c r="AP59561" s="104"/>
    </row>
    <row r="59562" spans="21:42" ht="15" customHeight="1" x14ac:dyDescent="0.25">
      <c r="U59562" s="104"/>
      <c r="AB59562" s="104"/>
      <c r="AC59562" s="104"/>
      <c r="AF59562" s="104"/>
      <c r="AG59562" s="104"/>
      <c r="AK59562" s="104"/>
      <c r="AL59562" s="104"/>
      <c r="AO59562" s="104"/>
      <c r="AP59562" s="104"/>
    </row>
    <row r="59563" spans="21:42" ht="15" customHeight="1" x14ac:dyDescent="0.25">
      <c r="U59563" s="104"/>
      <c r="AB59563" s="104"/>
      <c r="AC59563" s="104"/>
      <c r="AF59563" s="104"/>
      <c r="AG59563" s="104"/>
      <c r="AK59563" s="104"/>
      <c r="AL59563" s="104"/>
      <c r="AO59563" s="104"/>
      <c r="AP59563" s="104"/>
    </row>
    <row r="59564" spans="21:42" ht="15" customHeight="1" x14ac:dyDescent="0.25">
      <c r="U59564" s="104"/>
      <c r="AB59564" s="104"/>
      <c r="AC59564" s="104"/>
      <c r="AF59564" s="104"/>
      <c r="AG59564" s="104"/>
      <c r="AK59564" s="104"/>
      <c r="AL59564" s="104"/>
      <c r="AO59564" s="104"/>
      <c r="AP59564" s="104"/>
    </row>
    <row r="59565" spans="21:42" ht="15" customHeight="1" x14ac:dyDescent="0.25">
      <c r="U59565" s="104"/>
      <c r="AB59565" s="104"/>
      <c r="AC59565" s="104"/>
      <c r="AF59565" s="104"/>
      <c r="AG59565" s="104"/>
      <c r="AK59565" s="104"/>
      <c r="AL59565" s="104"/>
      <c r="AO59565" s="104"/>
      <c r="AP59565" s="104"/>
    </row>
    <row r="59566" spans="21:42" ht="15" customHeight="1" x14ac:dyDescent="0.25">
      <c r="U59566" s="104"/>
      <c r="AB59566" s="104"/>
      <c r="AC59566" s="104"/>
      <c r="AF59566" s="104"/>
      <c r="AG59566" s="104"/>
      <c r="AK59566" s="104"/>
      <c r="AL59566" s="104"/>
      <c r="AO59566" s="104"/>
      <c r="AP59566" s="104"/>
    </row>
    <row r="59567" spans="21:42" ht="15" customHeight="1" x14ac:dyDescent="0.25">
      <c r="U59567" s="104"/>
      <c r="AB59567" s="104"/>
      <c r="AC59567" s="104"/>
      <c r="AF59567" s="104"/>
      <c r="AG59567" s="104"/>
      <c r="AK59567" s="104"/>
      <c r="AL59567" s="104"/>
      <c r="AO59567" s="104"/>
      <c r="AP59567" s="104"/>
    </row>
    <row r="59568" spans="21:42" ht="15" customHeight="1" x14ac:dyDescent="0.25">
      <c r="U59568" s="104"/>
      <c r="AB59568" s="104"/>
      <c r="AC59568" s="104"/>
      <c r="AF59568" s="104"/>
      <c r="AG59568" s="104"/>
      <c r="AK59568" s="104"/>
      <c r="AL59568" s="104"/>
      <c r="AO59568" s="104"/>
      <c r="AP59568" s="104"/>
    </row>
    <row r="59569" spans="21:42" ht="15" customHeight="1" x14ac:dyDescent="0.25">
      <c r="U59569" s="104"/>
      <c r="AB59569" s="104"/>
      <c r="AC59569" s="104"/>
      <c r="AF59569" s="104"/>
      <c r="AG59569" s="104"/>
      <c r="AK59569" s="104"/>
      <c r="AL59569" s="104"/>
      <c r="AO59569" s="104"/>
      <c r="AP59569" s="104"/>
    </row>
    <row r="59570" spans="21:42" ht="15" customHeight="1" x14ac:dyDescent="0.25">
      <c r="U59570" s="104"/>
      <c r="AB59570" s="104"/>
      <c r="AC59570" s="104"/>
      <c r="AF59570" s="104"/>
      <c r="AG59570" s="104"/>
      <c r="AK59570" s="104"/>
      <c r="AL59570" s="104"/>
      <c r="AO59570" s="104"/>
      <c r="AP59570" s="104"/>
    </row>
    <row r="59571" spans="21:42" ht="15" customHeight="1" x14ac:dyDescent="0.25">
      <c r="U59571" s="104"/>
      <c r="AB59571" s="104"/>
      <c r="AC59571" s="104"/>
      <c r="AF59571" s="104"/>
      <c r="AG59571" s="104"/>
      <c r="AK59571" s="104"/>
      <c r="AL59571" s="104"/>
      <c r="AO59571" s="104"/>
      <c r="AP59571" s="104"/>
    </row>
    <row r="59572" spans="21:42" ht="15" customHeight="1" x14ac:dyDescent="0.25">
      <c r="U59572" s="104"/>
      <c r="AB59572" s="104"/>
      <c r="AC59572" s="104"/>
      <c r="AF59572" s="104"/>
      <c r="AG59572" s="104"/>
      <c r="AK59572" s="104"/>
      <c r="AL59572" s="104"/>
      <c r="AO59572" s="104"/>
      <c r="AP59572" s="104"/>
    </row>
    <row r="59573" spans="21:42" ht="15" customHeight="1" x14ac:dyDescent="0.25">
      <c r="U59573" s="104"/>
      <c r="AB59573" s="104"/>
      <c r="AC59573" s="104"/>
      <c r="AF59573" s="104"/>
      <c r="AG59573" s="104"/>
      <c r="AK59573" s="104"/>
      <c r="AL59573" s="104"/>
      <c r="AO59573" s="104"/>
      <c r="AP59573" s="104"/>
    </row>
    <row r="59574" spans="21:42" ht="15" customHeight="1" x14ac:dyDescent="0.25">
      <c r="U59574" s="104"/>
      <c r="AB59574" s="104"/>
      <c r="AC59574" s="104"/>
      <c r="AF59574" s="104"/>
      <c r="AG59574" s="104"/>
      <c r="AK59574" s="104"/>
      <c r="AL59574" s="104"/>
      <c r="AO59574" s="104"/>
      <c r="AP59574" s="104"/>
    </row>
    <row r="59575" spans="21:42" ht="15" customHeight="1" x14ac:dyDescent="0.25">
      <c r="U59575" s="104"/>
      <c r="AB59575" s="104"/>
      <c r="AC59575" s="104"/>
      <c r="AF59575" s="104"/>
      <c r="AG59575" s="104"/>
      <c r="AK59575" s="104"/>
      <c r="AL59575" s="104"/>
      <c r="AO59575" s="104"/>
      <c r="AP59575" s="104"/>
    </row>
    <row r="59576" spans="21:42" ht="15" customHeight="1" x14ac:dyDescent="0.25">
      <c r="U59576" s="104"/>
      <c r="AB59576" s="104"/>
      <c r="AC59576" s="104"/>
      <c r="AF59576" s="104"/>
      <c r="AG59576" s="104"/>
      <c r="AK59576" s="104"/>
      <c r="AL59576" s="104"/>
      <c r="AO59576" s="104"/>
      <c r="AP59576" s="104"/>
    </row>
    <row r="59577" spans="21:42" ht="15" customHeight="1" x14ac:dyDescent="0.25">
      <c r="U59577" s="104"/>
      <c r="AB59577" s="104"/>
      <c r="AC59577" s="104"/>
      <c r="AF59577" s="104"/>
      <c r="AG59577" s="104"/>
      <c r="AK59577" s="104"/>
      <c r="AL59577" s="104"/>
      <c r="AO59577" s="104"/>
      <c r="AP59577" s="104"/>
    </row>
    <row r="59578" spans="21:42" ht="15" customHeight="1" x14ac:dyDescent="0.25">
      <c r="U59578" s="104"/>
      <c r="AB59578" s="104"/>
      <c r="AC59578" s="104"/>
      <c r="AF59578" s="104"/>
      <c r="AG59578" s="104"/>
      <c r="AK59578" s="104"/>
      <c r="AL59578" s="104"/>
      <c r="AO59578" s="104"/>
      <c r="AP59578" s="104"/>
    </row>
    <row r="59579" spans="21:42" ht="15" customHeight="1" x14ac:dyDescent="0.25">
      <c r="U59579" s="104"/>
      <c r="AB59579" s="104"/>
      <c r="AC59579" s="104"/>
      <c r="AF59579" s="104"/>
      <c r="AG59579" s="104"/>
      <c r="AK59579" s="104"/>
      <c r="AL59579" s="104"/>
      <c r="AO59579" s="104"/>
      <c r="AP59579" s="104"/>
    </row>
    <row r="59580" spans="21:42" ht="15" customHeight="1" x14ac:dyDescent="0.25">
      <c r="U59580" s="104"/>
      <c r="AB59580" s="104"/>
      <c r="AC59580" s="104"/>
      <c r="AF59580" s="104"/>
      <c r="AG59580" s="104"/>
      <c r="AK59580" s="104"/>
      <c r="AL59580" s="104"/>
      <c r="AO59580" s="104"/>
      <c r="AP59580" s="104"/>
    </row>
    <row r="59581" spans="21:42" ht="15" customHeight="1" x14ac:dyDescent="0.25">
      <c r="U59581" s="104"/>
      <c r="AB59581" s="104"/>
      <c r="AC59581" s="104"/>
      <c r="AF59581" s="104"/>
      <c r="AG59581" s="104"/>
      <c r="AK59581" s="104"/>
      <c r="AL59581" s="104"/>
      <c r="AO59581" s="104"/>
      <c r="AP59581" s="104"/>
    </row>
    <row r="59582" spans="21:42" ht="15" customHeight="1" x14ac:dyDescent="0.25">
      <c r="U59582" s="104"/>
      <c r="AB59582" s="104"/>
      <c r="AC59582" s="104"/>
      <c r="AF59582" s="104"/>
      <c r="AG59582" s="104"/>
      <c r="AK59582" s="104"/>
      <c r="AL59582" s="104"/>
      <c r="AO59582" s="104"/>
      <c r="AP59582" s="104"/>
    </row>
    <row r="59583" spans="21:42" ht="15" customHeight="1" x14ac:dyDescent="0.25">
      <c r="U59583" s="104"/>
      <c r="AB59583" s="104"/>
      <c r="AC59583" s="104"/>
      <c r="AF59583" s="104"/>
      <c r="AG59583" s="104"/>
      <c r="AK59583" s="104"/>
      <c r="AL59583" s="104"/>
      <c r="AO59583" s="104"/>
      <c r="AP59583" s="104"/>
    </row>
    <row r="59584" spans="21:42" ht="15" customHeight="1" x14ac:dyDescent="0.25">
      <c r="U59584" s="104"/>
      <c r="AB59584" s="104"/>
      <c r="AC59584" s="104"/>
      <c r="AF59584" s="104"/>
      <c r="AG59584" s="104"/>
      <c r="AK59584" s="104"/>
      <c r="AL59584" s="104"/>
      <c r="AO59584" s="104"/>
      <c r="AP59584" s="104"/>
    </row>
    <row r="59585" spans="21:42" ht="15" customHeight="1" x14ac:dyDescent="0.25">
      <c r="U59585" s="104"/>
      <c r="AB59585" s="104"/>
      <c r="AC59585" s="104"/>
      <c r="AF59585" s="104"/>
      <c r="AG59585" s="104"/>
      <c r="AK59585" s="104"/>
      <c r="AL59585" s="104"/>
      <c r="AO59585" s="104"/>
      <c r="AP59585" s="104"/>
    </row>
    <row r="59586" spans="21:42" ht="15" customHeight="1" x14ac:dyDescent="0.25">
      <c r="U59586" s="104"/>
      <c r="AB59586" s="104"/>
      <c r="AC59586" s="104"/>
      <c r="AF59586" s="104"/>
      <c r="AG59586" s="104"/>
      <c r="AK59586" s="104"/>
      <c r="AL59586" s="104"/>
      <c r="AO59586" s="104"/>
      <c r="AP59586" s="104"/>
    </row>
    <row r="59587" spans="21:42" ht="15" customHeight="1" x14ac:dyDescent="0.25">
      <c r="U59587" s="104"/>
      <c r="AB59587" s="104"/>
      <c r="AC59587" s="104"/>
      <c r="AF59587" s="104"/>
      <c r="AG59587" s="104"/>
      <c r="AK59587" s="104"/>
      <c r="AL59587" s="104"/>
      <c r="AO59587" s="104"/>
      <c r="AP59587" s="104"/>
    </row>
    <row r="59588" spans="21:42" ht="15" customHeight="1" x14ac:dyDescent="0.25">
      <c r="U59588" s="104"/>
      <c r="AB59588" s="104"/>
      <c r="AC59588" s="104"/>
      <c r="AF59588" s="104"/>
      <c r="AG59588" s="104"/>
      <c r="AK59588" s="104"/>
      <c r="AL59588" s="104"/>
      <c r="AO59588" s="104"/>
      <c r="AP59588" s="104"/>
    </row>
    <row r="59589" spans="21:42" ht="15" customHeight="1" x14ac:dyDescent="0.25">
      <c r="U59589" s="104"/>
      <c r="AB59589" s="104"/>
      <c r="AC59589" s="104"/>
      <c r="AF59589" s="104"/>
      <c r="AG59589" s="104"/>
      <c r="AK59589" s="104"/>
      <c r="AL59589" s="104"/>
      <c r="AO59589" s="104"/>
      <c r="AP59589" s="104"/>
    </row>
    <row r="59590" spans="21:42" ht="15" customHeight="1" x14ac:dyDescent="0.25">
      <c r="U59590" s="104"/>
      <c r="AB59590" s="104"/>
      <c r="AC59590" s="104"/>
      <c r="AF59590" s="104"/>
      <c r="AG59590" s="104"/>
      <c r="AK59590" s="104"/>
      <c r="AL59590" s="104"/>
      <c r="AO59590" s="104"/>
      <c r="AP59590" s="104"/>
    </row>
    <row r="59591" spans="21:42" ht="15" customHeight="1" x14ac:dyDescent="0.25">
      <c r="U59591" s="104"/>
      <c r="AB59591" s="104"/>
      <c r="AC59591" s="104"/>
      <c r="AF59591" s="104"/>
      <c r="AG59591" s="104"/>
      <c r="AK59591" s="104"/>
      <c r="AL59591" s="104"/>
      <c r="AO59591" s="104"/>
      <c r="AP59591" s="104"/>
    </row>
    <row r="59592" spans="21:42" ht="15" customHeight="1" x14ac:dyDescent="0.25">
      <c r="U59592" s="104"/>
      <c r="AB59592" s="104"/>
      <c r="AC59592" s="104"/>
      <c r="AF59592" s="104"/>
      <c r="AG59592" s="104"/>
      <c r="AK59592" s="104"/>
      <c r="AL59592" s="104"/>
      <c r="AO59592" s="104"/>
      <c r="AP59592" s="104"/>
    </row>
    <row r="59593" spans="21:42" ht="15" customHeight="1" x14ac:dyDescent="0.25">
      <c r="U59593" s="104"/>
      <c r="AB59593" s="104"/>
      <c r="AC59593" s="104"/>
      <c r="AF59593" s="104"/>
      <c r="AG59593" s="104"/>
      <c r="AK59593" s="104"/>
      <c r="AL59593" s="104"/>
      <c r="AO59593" s="104"/>
      <c r="AP59593" s="104"/>
    </row>
    <row r="59594" spans="21:42" ht="15" customHeight="1" x14ac:dyDescent="0.25">
      <c r="U59594" s="104"/>
      <c r="AB59594" s="104"/>
      <c r="AC59594" s="104"/>
      <c r="AF59594" s="104"/>
      <c r="AG59594" s="104"/>
      <c r="AK59594" s="104"/>
      <c r="AL59594" s="104"/>
      <c r="AO59594" s="104"/>
      <c r="AP59594" s="104"/>
    </row>
    <row r="59595" spans="21:42" ht="15" customHeight="1" x14ac:dyDescent="0.25">
      <c r="U59595" s="104"/>
      <c r="AB59595" s="104"/>
      <c r="AC59595" s="104"/>
      <c r="AF59595" s="104"/>
      <c r="AG59595" s="104"/>
      <c r="AK59595" s="104"/>
      <c r="AL59595" s="104"/>
      <c r="AO59595" s="104"/>
      <c r="AP59595" s="104"/>
    </row>
    <row r="59596" spans="21:42" ht="15" customHeight="1" x14ac:dyDescent="0.25">
      <c r="U59596" s="104"/>
      <c r="AB59596" s="104"/>
      <c r="AC59596" s="104"/>
      <c r="AF59596" s="104"/>
      <c r="AG59596" s="104"/>
      <c r="AK59596" s="104"/>
      <c r="AL59596" s="104"/>
      <c r="AO59596" s="104"/>
      <c r="AP59596" s="104"/>
    </row>
    <row r="59597" spans="21:42" ht="15" customHeight="1" x14ac:dyDescent="0.25">
      <c r="U59597" s="104"/>
      <c r="AB59597" s="104"/>
      <c r="AC59597" s="104"/>
      <c r="AF59597" s="104"/>
      <c r="AG59597" s="104"/>
      <c r="AK59597" s="104"/>
      <c r="AL59597" s="104"/>
      <c r="AO59597" s="104"/>
      <c r="AP59597" s="104"/>
    </row>
    <row r="59598" spans="21:42" ht="15" customHeight="1" x14ac:dyDescent="0.25">
      <c r="U59598" s="104"/>
      <c r="AB59598" s="104"/>
      <c r="AC59598" s="104"/>
      <c r="AF59598" s="104"/>
      <c r="AG59598" s="104"/>
      <c r="AK59598" s="104"/>
      <c r="AL59598" s="104"/>
      <c r="AO59598" s="104"/>
      <c r="AP59598" s="104"/>
    </row>
    <row r="59599" spans="21:42" ht="15" customHeight="1" x14ac:dyDescent="0.25">
      <c r="U59599" s="104"/>
      <c r="AB59599" s="104"/>
      <c r="AC59599" s="104"/>
      <c r="AF59599" s="104"/>
      <c r="AG59599" s="104"/>
      <c r="AK59599" s="104"/>
      <c r="AL59599" s="104"/>
      <c r="AO59599" s="104"/>
      <c r="AP59599" s="104"/>
    </row>
    <row r="59600" spans="21:42" ht="15" customHeight="1" x14ac:dyDescent="0.25">
      <c r="U59600" s="104"/>
      <c r="AB59600" s="104"/>
      <c r="AC59600" s="104"/>
      <c r="AF59600" s="104"/>
      <c r="AG59600" s="104"/>
      <c r="AK59600" s="104"/>
      <c r="AL59600" s="104"/>
      <c r="AO59600" s="104"/>
      <c r="AP59600" s="104"/>
    </row>
    <row r="59601" spans="21:42" ht="15" customHeight="1" x14ac:dyDescent="0.25">
      <c r="U59601" s="104"/>
      <c r="AB59601" s="104"/>
      <c r="AC59601" s="104"/>
      <c r="AF59601" s="104"/>
      <c r="AG59601" s="104"/>
      <c r="AK59601" s="104"/>
      <c r="AL59601" s="104"/>
      <c r="AO59601" s="104"/>
      <c r="AP59601" s="104"/>
    </row>
    <row r="59602" spans="21:42" ht="15" customHeight="1" x14ac:dyDescent="0.25">
      <c r="U59602" s="104"/>
      <c r="AB59602" s="104"/>
      <c r="AC59602" s="104"/>
      <c r="AF59602" s="104"/>
      <c r="AG59602" s="104"/>
      <c r="AK59602" s="104"/>
      <c r="AL59602" s="104"/>
      <c r="AO59602" s="104"/>
      <c r="AP59602" s="104"/>
    </row>
    <row r="59603" spans="21:42" ht="15" customHeight="1" x14ac:dyDescent="0.25">
      <c r="U59603" s="104"/>
      <c r="AB59603" s="104"/>
      <c r="AC59603" s="104"/>
      <c r="AF59603" s="104"/>
      <c r="AG59603" s="104"/>
      <c r="AK59603" s="104"/>
      <c r="AL59603" s="104"/>
      <c r="AO59603" s="104"/>
      <c r="AP59603" s="104"/>
    </row>
    <row r="59604" spans="21:42" ht="15" customHeight="1" x14ac:dyDescent="0.25">
      <c r="U59604" s="104"/>
      <c r="AB59604" s="104"/>
      <c r="AC59604" s="104"/>
      <c r="AF59604" s="104"/>
      <c r="AG59604" s="104"/>
      <c r="AK59604" s="104"/>
      <c r="AL59604" s="104"/>
      <c r="AO59604" s="104"/>
      <c r="AP59604" s="104"/>
    </row>
    <row r="59605" spans="21:42" ht="15" customHeight="1" x14ac:dyDescent="0.25">
      <c r="U59605" s="104"/>
      <c r="AB59605" s="104"/>
      <c r="AC59605" s="104"/>
      <c r="AF59605" s="104"/>
      <c r="AG59605" s="104"/>
      <c r="AK59605" s="104"/>
      <c r="AL59605" s="104"/>
      <c r="AO59605" s="104"/>
      <c r="AP59605" s="104"/>
    </row>
    <row r="59606" spans="21:42" ht="15" customHeight="1" x14ac:dyDescent="0.25">
      <c r="U59606" s="104"/>
      <c r="AB59606" s="104"/>
      <c r="AC59606" s="104"/>
      <c r="AF59606" s="104"/>
      <c r="AG59606" s="104"/>
      <c r="AK59606" s="104"/>
      <c r="AL59606" s="104"/>
      <c r="AO59606" s="104"/>
      <c r="AP59606" s="104"/>
    </row>
    <row r="59607" spans="21:42" ht="15" customHeight="1" x14ac:dyDescent="0.25">
      <c r="U59607" s="104"/>
      <c r="AB59607" s="104"/>
      <c r="AC59607" s="104"/>
      <c r="AF59607" s="104"/>
      <c r="AG59607" s="104"/>
      <c r="AK59607" s="104"/>
      <c r="AL59607" s="104"/>
      <c r="AO59607" s="104"/>
      <c r="AP59607" s="104"/>
    </row>
    <row r="59608" spans="21:42" ht="15" customHeight="1" x14ac:dyDescent="0.25">
      <c r="U59608" s="104"/>
      <c r="AB59608" s="104"/>
      <c r="AC59608" s="104"/>
      <c r="AF59608" s="104"/>
      <c r="AG59608" s="104"/>
      <c r="AK59608" s="104"/>
      <c r="AL59608" s="104"/>
      <c r="AO59608" s="104"/>
      <c r="AP59608" s="104"/>
    </row>
    <row r="59609" spans="21:42" ht="15" customHeight="1" x14ac:dyDescent="0.25">
      <c r="U59609" s="104"/>
      <c r="AB59609" s="104"/>
      <c r="AC59609" s="104"/>
      <c r="AF59609" s="104"/>
      <c r="AG59609" s="104"/>
      <c r="AK59609" s="104"/>
      <c r="AL59609" s="104"/>
      <c r="AO59609" s="104"/>
      <c r="AP59609" s="104"/>
    </row>
    <row r="59610" spans="21:42" ht="15" customHeight="1" x14ac:dyDescent="0.25">
      <c r="U59610" s="104"/>
      <c r="AB59610" s="104"/>
      <c r="AC59610" s="104"/>
      <c r="AF59610" s="104"/>
      <c r="AG59610" s="104"/>
      <c r="AK59610" s="104"/>
      <c r="AL59610" s="104"/>
      <c r="AO59610" s="104"/>
      <c r="AP59610" s="104"/>
    </row>
    <row r="59611" spans="21:42" ht="15" customHeight="1" x14ac:dyDescent="0.25">
      <c r="U59611" s="104"/>
      <c r="AB59611" s="104"/>
      <c r="AC59611" s="104"/>
      <c r="AF59611" s="104"/>
      <c r="AG59611" s="104"/>
      <c r="AK59611" s="104"/>
      <c r="AL59611" s="104"/>
      <c r="AO59611" s="104"/>
      <c r="AP59611" s="104"/>
    </row>
    <row r="59612" spans="21:42" ht="15" customHeight="1" x14ac:dyDescent="0.25">
      <c r="U59612" s="104"/>
      <c r="AB59612" s="104"/>
      <c r="AC59612" s="104"/>
      <c r="AF59612" s="104"/>
      <c r="AG59612" s="104"/>
      <c r="AK59612" s="104"/>
      <c r="AL59612" s="104"/>
      <c r="AO59612" s="104"/>
      <c r="AP59612" s="104"/>
    </row>
    <row r="59613" spans="21:42" ht="15" customHeight="1" x14ac:dyDescent="0.25">
      <c r="U59613" s="104"/>
      <c r="AB59613" s="104"/>
      <c r="AC59613" s="104"/>
      <c r="AF59613" s="104"/>
      <c r="AG59613" s="104"/>
      <c r="AK59613" s="104"/>
      <c r="AL59613" s="104"/>
      <c r="AO59613" s="104"/>
      <c r="AP59613" s="104"/>
    </row>
    <row r="59614" spans="21:42" ht="15" customHeight="1" x14ac:dyDescent="0.25">
      <c r="U59614" s="104"/>
      <c r="AB59614" s="104"/>
      <c r="AC59614" s="104"/>
      <c r="AF59614" s="104"/>
      <c r="AG59614" s="104"/>
      <c r="AK59614" s="104"/>
      <c r="AL59614" s="104"/>
      <c r="AO59614" s="104"/>
      <c r="AP59614" s="104"/>
    </row>
    <row r="59615" spans="21:42" ht="15" customHeight="1" x14ac:dyDescent="0.25">
      <c r="U59615" s="104"/>
      <c r="AB59615" s="104"/>
      <c r="AC59615" s="104"/>
      <c r="AF59615" s="104"/>
      <c r="AG59615" s="104"/>
      <c r="AK59615" s="104"/>
      <c r="AL59615" s="104"/>
      <c r="AO59615" s="104"/>
      <c r="AP59615" s="104"/>
    </row>
    <row r="59616" spans="21:42" ht="15" customHeight="1" x14ac:dyDescent="0.25">
      <c r="U59616" s="104"/>
      <c r="AB59616" s="104"/>
      <c r="AC59616" s="104"/>
      <c r="AF59616" s="104"/>
      <c r="AG59616" s="104"/>
      <c r="AK59616" s="104"/>
      <c r="AL59616" s="104"/>
      <c r="AO59616" s="104"/>
      <c r="AP59616" s="104"/>
    </row>
    <row r="59617" spans="21:42" ht="15" customHeight="1" x14ac:dyDescent="0.25">
      <c r="U59617" s="104"/>
      <c r="AB59617" s="104"/>
      <c r="AC59617" s="104"/>
      <c r="AF59617" s="104"/>
      <c r="AG59617" s="104"/>
      <c r="AK59617" s="104"/>
      <c r="AL59617" s="104"/>
      <c r="AO59617" s="104"/>
      <c r="AP59617" s="104"/>
    </row>
    <row r="59618" spans="21:42" ht="15" customHeight="1" x14ac:dyDescent="0.25">
      <c r="U59618" s="104"/>
      <c r="AB59618" s="104"/>
      <c r="AC59618" s="104"/>
      <c r="AF59618" s="104"/>
      <c r="AG59618" s="104"/>
      <c r="AK59618" s="104"/>
      <c r="AL59618" s="104"/>
      <c r="AO59618" s="104"/>
      <c r="AP59618" s="104"/>
    </row>
    <row r="59619" spans="21:42" ht="15" customHeight="1" x14ac:dyDescent="0.25">
      <c r="U59619" s="104"/>
      <c r="AB59619" s="104"/>
      <c r="AC59619" s="104"/>
      <c r="AF59619" s="104"/>
      <c r="AG59619" s="104"/>
      <c r="AK59619" s="104"/>
      <c r="AL59619" s="104"/>
      <c r="AO59619" s="104"/>
      <c r="AP59619" s="104"/>
    </row>
    <row r="59620" spans="21:42" ht="15" customHeight="1" x14ac:dyDescent="0.25">
      <c r="U59620" s="104"/>
      <c r="AB59620" s="104"/>
      <c r="AC59620" s="104"/>
      <c r="AF59620" s="104"/>
      <c r="AG59620" s="104"/>
      <c r="AK59620" s="104"/>
      <c r="AL59620" s="104"/>
      <c r="AO59620" s="104"/>
      <c r="AP59620" s="104"/>
    </row>
    <row r="59621" spans="21:42" ht="15" customHeight="1" x14ac:dyDescent="0.25">
      <c r="U59621" s="104"/>
      <c r="AB59621" s="104"/>
      <c r="AC59621" s="104"/>
      <c r="AF59621" s="104"/>
      <c r="AG59621" s="104"/>
      <c r="AK59621" s="104"/>
      <c r="AL59621" s="104"/>
      <c r="AO59621" s="104"/>
      <c r="AP59621" s="104"/>
    </row>
    <row r="59622" spans="21:42" ht="15" customHeight="1" x14ac:dyDescent="0.25">
      <c r="U59622" s="104"/>
      <c r="AB59622" s="104"/>
      <c r="AC59622" s="104"/>
      <c r="AF59622" s="104"/>
      <c r="AG59622" s="104"/>
      <c r="AK59622" s="104"/>
      <c r="AL59622" s="104"/>
      <c r="AO59622" s="104"/>
      <c r="AP59622" s="104"/>
    </row>
    <row r="59623" spans="21:42" ht="15" customHeight="1" x14ac:dyDescent="0.25">
      <c r="U59623" s="104"/>
      <c r="AB59623" s="104"/>
      <c r="AC59623" s="104"/>
      <c r="AF59623" s="104"/>
      <c r="AG59623" s="104"/>
      <c r="AK59623" s="104"/>
      <c r="AL59623" s="104"/>
      <c r="AO59623" s="104"/>
      <c r="AP59623" s="104"/>
    </row>
    <row r="59624" spans="21:42" ht="15" customHeight="1" x14ac:dyDescent="0.25">
      <c r="U59624" s="104"/>
      <c r="AB59624" s="104"/>
      <c r="AC59624" s="104"/>
      <c r="AF59624" s="104"/>
      <c r="AG59624" s="104"/>
      <c r="AK59624" s="104"/>
      <c r="AL59624" s="104"/>
      <c r="AO59624" s="104"/>
      <c r="AP59624" s="104"/>
    </row>
    <row r="59625" spans="21:42" ht="15" customHeight="1" x14ac:dyDescent="0.25">
      <c r="U59625" s="104"/>
      <c r="AB59625" s="104"/>
      <c r="AC59625" s="104"/>
      <c r="AF59625" s="104"/>
      <c r="AG59625" s="104"/>
      <c r="AK59625" s="104"/>
      <c r="AL59625" s="104"/>
      <c r="AO59625" s="104"/>
      <c r="AP59625" s="104"/>
    </row>
    <row r="59626" spans="21:42" ht="15" customHeight="1" x14ac:dyDescent="0.25">
      <c r="U59626" s="104"/>
      <c r="AB59626" s="104"/>
      <c r="AC59626" s="104"/>
      <c r="AF59626" s="104"/>
      <c r="AG59626" s="104"/>
      <c r="AK59626" s="104"/>
      <c r="AL59626" s="104"/>
      <c r="AO59626" s="104"/>
      <c r="AP59626" s="104"/>
    </row>
    <row r="59627" spans="21:42" ht="15" customHeight="1" x14ac:dyDescent="0.25">
      <c r="U59627" s="104"/>
      <c r="AB59627" s="104"/>
      <c r="AC59627" s="104"/>
      <c r="AF59627" s="104"/>
      <c r="AG59627" s="104"/>
      <c r="AK59627" s="104"/>
      <c r="AL59627" s="104"/>
      <c r="AO59627" s="104"/>
      <c r="AP59627" s="104"/>
    </row>
    <row r="59628" spans="21:42" ht="15" customHeight="1" x14ac:dyDescent="0.25">
      <c r="U59628" s="104"/>
      <c r="AB59628" s="104"/>
      <c r="AC59628" s="104"/>
      <c r="AF59628" s="104"/>
      <c r="AG59628" s="104"/>
      <c r="AK59628" s="104"/>
      <c r="AL59628" s="104"/>
      <c r="AO59628" s="104"/>
      <c r="AP59628" s="104"/>
    </row>
    <row r="59629" spans="21:42" ht="15" customHeight="1" x14ac:dyDescent="0.25">
      <c r="U59629" s="104"/>
      <c r="AB59629" s="104"/>
      <c r="AC59629" s="104"/>
      <c r="AF59629" s="104"/>
      <c r="AG59629" s="104"/>
      <c r="AK59629" s="104"/>
      <c r="AL59629" s="104"/>
      <c r="AO59629" s="104"/>
      <c r="AP59629" s="104"/>
    </row>
    <row r="59630" spans="21:42" ht="15" customHeight="1" x14ac:dyDescent="0.25">
      <c r="U59630" s="104"/>
      <c r="AB59630" s="104"/>
      <c r="AC59630" s="104"/>
      <c r="AF59630" s="104"/>
      <c r="AG59630" s="104"/>
      <c r="AK59630" s="104"/>
      <c r="AL59630" s="104"/>
      <c r="AO59630" s="104"/>
      <c r="AP59630" s="104"/>
    </row>
    <row r="59631" spans="21:42" ht="15" customHeight="1" x14ac:dyDescent="0.25">
      <c r="U59631" s="104"/>
      <c r="AB59631" s="104"/>
      <c r="AC59631" s="104"/>
      <c r="AF59631" s="104"/>
      <c r="AG59631" s="104"/>
      <c r="AK59631" s="104"/>
      <c r="AL59631" s="104"/>
      <c r="AO59631" s="104"/>
      <c r="AP59631" s="104"/>
    </row>
    <row r="59632" spans="21:42" ht="15" customHeight="1" x14ac:dyDescent="0.25">
      <c r="U59632" s="104"/>
      <c r="AB59632" s="104"/>
      <c r="AC59632" s="104"/>
      <c r="AF59632" s="104"/>
      <c r="AG59632" s="104"/>
      <c r="AK59632" s="104"/>
      <c r="AL59632" s="104"/>
      <c r="AO59632" s="104"/>
      <c r="AP59632" s="104"/>
    </row>
    <row r="59633" spans="21:42" ht="15" customHeight="1" x14ac:dyDescent="0.25">
      <c r="U59633" s="104"/>
      <c r="AB59633" s="104"/>
      <c r="AC59633" s="104"/>
      <c r="AF59633" s="104"/>
      <c r="AG59633" s="104"/>
      <c r="AK59633" s="104"/>
      <c r="AL59633" s="104"/>
      <c r="AO59633" s="104"/>
      <c r="AP59633" s="104"/>
    </row>
    <row r="59634" spans="21:42" ht="15" customHeight="1" x14ac:dyDescent="0.25">
      <c r="U59634" s="104"/>
      <c r="AB59634" s="104"/>
      <c r="AC59634" s="104"/>
      <c r="AF59634" s="104"/>
      <c r="AG59634" s="104"/>
      <c r="AK59634" s="104"/>
      <c r="AL59634" s="104"/>
      <c r="AO59634" s="104"/>
      <c r="AP59634" s="104"/>
    </row>
    <row r="59635" spans="21:42" ht="15" customHeight="1" x14ac:dyDescent="0.25">
      <c r="U59635" s="104"/>
      <c r="AB59635" s="104"/>
      <c r="AC59635" s="104"/>
      <c r="AF59635" s="104"/>
      <c r="AG59635" s="104"/>
      <c r="AK59635" s="104"/>
      <c r="AL59635" s="104"/>
      <c r="AO59635" s="104"/>
      <c r="AP59635" s="104"/>
    </row>
    <row r="59636" spans="21:42" ht="15" customHeight="1" x14ac:dyDescent="0.25">
      <c r="U59636" s="104"/>
      <c r="AB59636" s="104"/>
      <c r="AC59636" s="104"/>
      <c r="AF59636" s="104"/>
      <c r="AG59636" s="104"/>
      <c r="AK59636" s="104"/>
      <c r="AL59636" s="104"/>
      <c r="AO59636" s="104"/>
      <c r="AP59636" s="104"/>
    </row>
    <row r="59637" spans="21:42" ht="15" customHeight="1" x14ac:dyDescent="0.25">
      <c r="U59637" s="104"/>
      <c r="AB59637" s="104"/>
      <c r="AC59637" s="104"/>
      <c r="AF59637" s="104"/>
      <c r="AG59637" s="104"/>
      <c r="AK59637" s="104"/>
      <c r="AL59637" s="104"/>
      <c r="AO59637" s="104"/>
      <c r="AP59637" s="104"/>
    </row>
    <row r="59638" spans="21:42" ht="15" customHeight="1" x14ac:dyDescent="0.25">
      <c r="U59638" s="104"/>
      <c r="AB59638" s="104"/>
      <c r="AC59638" s="104"/>
      <c r="AF59638" s="104"/>
      <c r="AG59638" s="104"/>
      <c r="AK59638" s="104"/>
      <c r="AL59638" s="104"/>
      <c r="AO59638" s="104"/>
      <c r="AP59638" s="104"/>
    </row>
    <row r="59639" spans="21:42" ht="15" customHeight="1" x14ac:dyDescent="0.25">
      <c r="U59639" s="104"/>
      <c r="AB59639" s="104"/>
      <c r="AC59639" s="104"/>
      <c r="AF59639" s="104"/>
      <c r="AG59639" s="104"/>
      <c r="AK59639" s="104"/>
      <c r="AL59639" s="104"/>
      <c r="AO59639" s="104"/>
      <c r="AP59639" s="104"/>
    </row>
    <row r="59640" spans="21:42" ht="15" customHeight="1" x14ac:dyDescent="0.25">
      <c r="U59640" s="104"/>
      <c r="AB59640" s="104"/>
      <c r="AC59640" s="104"/>
      <c r="AF59640" s="104"/>
      <c r="AG59640" s="104"/>
      <c r="AK59640" s="104"/>
      <c r="AL59640" s="104"/>
      <c r="AO59640" s="104"/>
      <c r="AP59640" s="104"/>
    </row>
    <row r="59641" spans="21:42" ht="15" customHeight="1" x14ac:dyDescent="0.25">
      <c r="U59641" s="104"/>
      <c r="AB59641" s="104"/>
      <c r="AC59641" s="104"/>
      <c r="AF59641" s="104"/>
      <c r="AG59641" s="104"/>
      <c r="AK59641" s="104"/>
      <c r="AL59641" s="104"/>
      <c r="AO59641" s="104"/>
      <c r="AP59641" s="104"/>
    </row>
    <row r="59642" spans="21:42" ht="15" customHeight="1" x14ac:dyDescent="0.25">
      <c r="U59642" s="104"/>
      <c r="AB59642" s="104"/>
      <c r="AC59642" s="104"/>
      <c r="AF59642" s="104"/>
      <c r="AG59642" s="104"/>
      <c r="AK59642" s="104"/>
      <c r="AL59642" s="104"/>
      <c r="AO59642" s="104"/>
      <c r="AP59642" s="104"/>
    </row>
    <row r="59643" spans="21:42" ht="15" customHeight="1" x14ac:dyDescent="0.25">
      <c r="U59643" s="104"/>
      <c r="AB59643" s="104"/>
      <c r="AC59643" s="104"/>
      <c r="AF59643" s="104"/>
      <c r="AG59643" s="104"/>
      <c r="AK59643" s="104"/>
      <c r="AL59643" s="104"/>
      <c r="AO59643" s="104"/>
      <c r="AP59643" s="104"/>
    </row>
    <row r="59644" spans="21:42" ht="15" customHeight="1" x14ac:dyDescent="0.25">
      <c r="U59644" s="104"/>
      <c r="AB59644" s="104"/>
      <c r="AC59644" s="104"/>
      <c r="AF59644" s="104"/>
      <c r="AG59644" s="104"/>
      <c r="AK59644" s="104"/>
      <c r="AL59644" s="104"/>
      <c r="AO59644" s="104"/>
      <c r="AP59644" s="104"/>
    </row>
    <row r="59645" spans="21:42" ht="15" customHeight="1" x14ac:dyDescent="0.25">
      <c r="U59645" s="104"/>
      <c r="AB59645" s="104"/>
      <c r="AC59645" s="104"/>
      <c r="AF59645" s="104"/>
      <c r="AG59645" s="104"/>
      <c r="AK59645" s="104"/>
      <c r="AL59645" s="104"/>
      <c r="AO59645" s="104"/>
      <c r="AP59645" s="104"/>
    </row>
    <row r="59646" spans="21:42" ht="15" customHeight="1" x14ac:dyDescent="0.25">
      <c r="U59646" s="104"/>
      <c r="AB59646" s="104"/>
      <c r="AC59646" s="104"/>
      <c r="AF59646" s="104"/>
      <c r="AG59646" s="104"/>
      <c r="AK59646" s="104"/>
      <c r="AL59646" s="104"/>
      <c r="AO59646" s="104"/>
      <c r="AP59646" s="104"/>
    </row>
    <row r="59647" spans="21:42" ht="15" customHeight="1" x14ac:dyDescent="0.25">
      <c r="U59647" s="104"/>
      <c r="AB59647" s="104"/>
      <c r="AC59647" s="104"/>
      <c r="AF59647" s="104"/>
      <c r="AG59647" s="104"/>
      <c r="AK59647" s="104"/>
      <c r="AL59647" s="104"/>
      <c r="AO59647" s="104"/>
      <c r="AP59647" s="104"/>
    </row>
    <row r="59648" spans="21:42" ht="15" customHeight="1" x14ac:dyDescent="0.25">
      <c r="U59648" s="104"/>
      <c r="AB59648" s="104"/>
      <c r="AC59648" s="104"/>
      <c r="AF59648" s="104"/>
      <c r="AG59648" s="104"/>
      <c r="AK59648" s="104"/>
      <c r="AL59648" s="104"/>
      <c r="AO59648" s="104"/>
      <c r="AP59648" s="104"/>
    </row>
    <row r="59649" spans="21:42" ht="15" customHeight="1" x14ac:dyDescent="0.25">
      <c r="U59649" s="104"/>
      <c r="AB59649" s="104"/>
      <c r="AC59649" s="104"/>
      <c r="AF59649" s="104"/>
      <c r="AG59649" s="104"/>
      <c r="AK59649" s="104"/>
      <c r="AL59649" s="104"/>
      <c r="AO59649" s="104"/>
      <c r="AP59649" s="104"/>
    </row>
    <row r="59650" spans="21:42" ht="15" customHeight="1" x14ac:dyDescent="0.25">
      <c r="U59650" s="104"/>
      <c r="AB59650" s="104"/>
      <c r="AC59650" s="104"/>
      <c r="AF59650" s="104"/>
      <c r="AG59650" s="104"/>
      <c r="AK59650" s="104"/>
      <c r="AL59650" s="104"/>
      <c r="AO59650" s="104"/>
      <c r="AP59650" s="104"/>
    </row>
    <row r="59651" spans="21:42" ht="15" customHeight="1" x14ac:dyDescent="0.25">
      <c r="U59651" s="104"/>
      <c r="AB59651" s="104"/>
      <c r="AC59651" s="104"/>
      <c r="AF59651" s="104"/>
      <c r="AG59651" s="104"/>
      <c r="AK59651" s="104"/>
      <c r="AL59651" s="104"/>
      <c r="AO59651" s="104"/>
      <c r="AP59651" s="104"/>
    </row>
    <row r="59652" spans="21:42" ht="15" customHeight="1" x14ac:dyDescent="0.25">
      <c r="U59652" s="104"/>
      <c r="AB59652" s="104"/>
      <c r="AC59652" s="104"/>
      <c r="AF59652" s="104"/>
      <c r="AG59652" s="104"/>
      <c r="AK59652" s="104"/>
      <c r="AL59652" s="104"/>
      <c r="AO59652" s="104"/>
      <c r="AP59652" s="104"/>
    </row>
    <row r="59653" spans="21:42" ht="15" customHeight="1" x14ac:dyDescent="0.25">
      <c r="U59653" s="104"/>
      <c r="AB59653" s="104"/>
      <c r="AC59653" s="104"/>
      <c r="AF59653" s="104"/>
      <c r="AG59653" s="104"/>
      <c r="AK59653" s="104"/>
      <c r="AL59653" s="104"/>
      <c r="AO59653" s="104"/>
      <c r="AP59653" s="104"/>
    </row>
    <row r="59654" spans="21:42" ht="15" customHeight="1" x14ac:dyDescent="0.25">
      <c r="U59654" s="104"/>
      <c r="AB59654" s="104"/>
      <c r="AC59654" s="104"/>
      <c r="AF59654" s="104"/>
      <c r="AG59654" s="104"/>
      <c r="AK59654" s="104"/>
      <c r="AL59654" s="104"/>
      <c r="AO59654" s="104"/>
      <c r="AP59654" s="104"/>
    </row>
    <row r="59655" spans="21:42" ht="15" customHeight="1" x14ac:dyDescent="0.25">
      <c r="U59655" s="104"/>
      <c r="AB59655" s="104"/>
      <c r="AC59655" s="104"/>
      <c r="AF59655" s="104"/>
      <c r="AG59655" s="104"/>
      <c r="AK59655" s="104"/>
      <c r="AL59655" s="104"/>
      <c r="AO59655" s="104"/>
      <c r="AP59655" s="104"/>
    </row>
    <row r="59656" spans="21:42" ht="15" customHeight="1" x14ac:dyDescent="0.25">
      <c r="U59656" s="104"/>
      <c r="AB59656" s="104"/>
      <c r="AC59656" s="104"/>
      <c r="AF59656" s="104"/>
      <c r="AG59656" s="104"/>
      <c r="AK59656" s="104"/>
      <c r="AL59656" s="104"/>
      <c r="AO59656" s="104"/>
      <c r="AP59656" s="104"/>
    </row>
    <row r="59657" spans="21:42" ht="15" customHeight="1" x14ac:dyDescent="0.25">
      <c r="U59657" s="104"/>
      <c r="AB59657" s="104"/>
      <c r="AC59657" s="104"/>
      <c r="AF59657" s="104"/>
      <c r="AG59657" s="104"/>
      <c r="AK59657" s="104"/>
      <c r="AL59657" s="104"/>
      <c r="AO59657" s="104"/>
      <c r="AP59657" s="104"/>
    </row>
    <row r="59658" spans="21:42" ht="15" customHeight="1" x14ac:dyDescent="0.25">
      <c r="U59658" s="104"/>
      <c r="AB59658" s="104"/>
      <c r="AC59658" s="104"/>
      <c r="AF59658" s="104"/>
      <c r="AG59658" s="104"/>
      <c r="AK59658" s="104"/>
      <c r="AL59658" s="104"/>
      <c r="AO59658" s="104"/>
      <c r="AP59658" s="104"/>
    </row>
    <row r="59659" spans="21:42" ht="15" customHeight="1" x14ac:dyDescent="0.25">
      <c r="U59659" s="104"/>
      <c r="AB59659" s="104"/>
      <c r="AC59659" s="104"/>
      <c r="AF59659" s="104"/>
      <c r="AG59659" s="104"/>
      <c r="AK59659" s="104"/>
      <c r="AL59659" s="104"/>
      <c r="AO59659" s="104"/>
      <c r="AP59659" s="104"/>
    </row>
    <row r="59660" spans="21:42" ht="15" customHeight="1" x14ac:dyDescent="0.25">
      <c r="U59660" s="104"/>
      <c r="AB59660" s="104"/>
      <c r="AC59660" s="104"/>
      <c r="AF59660" s="104"/>
      <c r="AG59660" s="104"/>
      <c r="AK59660" s="104"/>
      <c r="AL59660" s="104"/>
      <c r="AO59660" s="104"/>
      <c r="AP59660" s="104"/>
    </row>
    <row r="59661" spans="21:42" ht="15" customHeight="1" x14ac:dyDescent="0.25">
      <c r="U59661" s="104"/>
      <c r="AB59661" s="104"/>
      <c r="AC59661" s="104"/>
      <c r="AF59661" s="104"/>
      <c r="AG59661" s="104"/>
      <c r="AK59661" s="104"/>
      <c r="AL59661" s="104"/>
      <c r="AO59661" s="104"/>
      <c r="AP59661" s="104"/>
    </row>
    <row r="59662" spans="21:42" ht="15" customHeight="1" x14ac:dyDescent="0.25">
      <c r="U59662" s="104"/>
      <c r="AB59662" s="104"/>
      <c r="AC59662" s="104"/>
      <c r="AF59662" s="104"/>
      <c r="AG59662" s="104"/>
      <c r="AK59662" s="104"/>
      <c r="AL59662" s="104"/>
      <c r="AO59662" s="104"/>
      <c r="AP59662" s="104"/>
    </row>
    <row r="59663" spans="21:42" ht="15" customHeight="1" x14ac:dyDescent="0.25">
      <c r="U59663" s="104"/>
      <c r="AB59663" s="104"/>
      <c r="AC59663" s="104"/>
      <c r="AF59663" s="104"/>
      <c r="AG59663" s="104"/>
      <c r="AK59663" s="104"/>
      <c r="AL59663" s="104"/>
      <c r="AO59663" s="104"/>
      <c r="AP59663" s="104"/>
    </row>
    <row r="59664" spans="21:42" ht="15" customHeight="1" x14ac:dyDescent="0.25">
      <c r="U59664" s="104"/>
      <c r="AB59664" s="104"/>
      <c r="AC59664" s="104"/>
      <c r="AF59664" s="104"/>
      <c r="AG59664" s="104"/>
      <c r="AK59664" s="104"/>
      <c r="AL59664" s="104"/>
      <c r="AO59664" s="104"/>
      <c r="AP59664" s="104"/>
    </row>
    <row r="59665" spans="21:42" ht="15" customHeight="1" x14ac:dyDescent="0.25">
      <c r="U59665" s="104"/>
      <c r="AB59665" s="104"/>
      <c r="AC59665" s="104"/>
      <c r="AF59665" s="104"/>
      <c r="AG59665" s="104"/>
      <c r="AK59665" s="104"/>
      <c r="AL59665" s="104"/>
      <c r="AO59665" s="104"/>
      <c r="AP59665" s="104"/>
    </row>
    <row r="59666" spans="21:42" ht="15" customHeight="1" x14ac:dyDescent="0.25">
      <c r="U59666" s="104"/>
      <c r="AB59666" s="104"/>
      <c r="AC59666" s="104"/>
      <c r="AF59666" s="104"/>
      <c r="AG59666" s="104"/>
      <c r="AK59666" s="104"/>
      <c r="AL59666" s="104"/>
      <c r="AO59666" s="104"/>
      <c r="AP59666" s="104"/>
    </row>
    <row r="59667" spans="21:42" ht="15" customHeight="1" x14ac:dyDescent="0.25">
      <c r="U59667" s="104"/>
      <c r="AB59667" s="104"/>
      <c r="AC59667" s="104"/>
      <c r="AF59667" s="104"/>
      <c r="AG59667" s="104"/>
      <c r="AK59667" s="104"/>
      <c r="AL59667" s="104"/>
      <c r="AO59667" s="104"/>
      <c r="AP59667" s="104"/>
    </row>
    <row r="59668" spans="21:42" ht="15" customHeight="1" x14ac:dyDescent="0.25">
      <c r="U59668" s="104"/>
      <c r="AB59668" s="104"/>
      <c r="AC59668" s="104"/>
      <c r="AF59668" s="104"/>
      <c r="AG59668" s="104"/>
      <c r="AK59668" s="104"/>
      <c r="AL59668" s="104"/>
      <c r="AO59668" s="104"/>
      <c r="AP59668" s="104"/>
    </row>
    <row r="59669" spans="21:42" ht="15" customHeight="1" x14ac:dyDescent="0.25">
      <c r="U59669" s="104"/>
      <c r="AB59669" s="104"/>
      <c r="AC59669" s="104"/>
      <c r="AF59669" s="104"/>
      <c r="AG59669" s="104"/>
      <c r="AK59669" s="104"/>
      <c r="AL59669" s="104"/>
      <c r="AO59669" s="104"/>
      <c r="AP59669" s="104"/>
    </row>
    <row r="59670" spans="21:42" ht="15" customHeight="1" x14ac:dyDescent="0.25">
      <c r="U59670" s="104"/>
      <c r="AB59670" s="104"/>
      <c r="AC59670" s="104"/>
      <c r="AF59670" s="104"/>
      <c r="AG59670" s="104"/>
      <c r="AK59670" s="104"/>
      <c r="AL59670" s="104"/>
      <c r="AO59670" s="104"/>
      <c r="AP59670" s="104"/>
    </row>
    <row r="59671" spans="21:42" ht="15" customHeight="1" x14ac:dyDescent="0.25">
      <c r="U59671" s="104"/>
      <c r="AB59671" s="104"/>
      <c r="AC59671" s="104"/>
      <c r="AF59671" s="104"/>
      <c r="AG59671" s="104"/>
      <c r="AK59671" s="104"/>
      <c r="AL59671" s="104"/>
      <c r="AO59671" s="104"/>
      <c r="AP59671" s="104"/>
    </row>
    <row r="59672" spans="21:42" ht="15" customHeight="1" x14ac:dyDescent="0.25">
      <c r="U59672" s="104"/>
      <c r="AB59672" s="104"/>
      <c r="AC59672" s="104"/>
      <c r="AF59672" s="104"/>
      <c r="AG59672" s="104"/>
      <c r="AK59672" s="104"/>
      <c r="AL59672" s="104"/>
      <c r="AO59672" s="104"/>
      <c r="AP59672" s="104"/>
    </row>
    <row r="59673" spans="21:42" ht="15" customHeight="1" x14ac:dyDescent="0.25">
      <c r="U59673" s="104"/>
      <c r="AB59673" s="104"/>
      <c r="AC59673" s="104"/>
      <c r="AF59673" s="104"/>
      <c r="AG59673" s="104"/>
      <c r="AK59673" s="104"/>
      <c r="AL59673" s="104"/>
      <c r="AO59673" s="104"/>
      <c r="AP59673" s="104"/>
    </row>
    <row r="59674" spans="21:42" ht="15" customHeight="1" x14ac:dyDescent="0.25">
      <c r="U59674" s="104"/>
      <c r="AB59674" s="104"/>
      <c r="AC59674" s="104"/>
      <c r="AF59674" s="104"/>
      <c r="AG59674" s="104"/>
      <c r="AK59674" s="104"/>
      <c r="AL59674" s="104"/>
      <c r="AO59674" s="104"/>
      <c r="AP59674" s="104"/>
    </row>
    <row r="59675" spans="21:42" ht="15" customHeight="1" x14ac:dyDescent="0.25">
      <c r="U59675" s="104"/>
      <c r="AB59675" s="104"/>
      <c r="AC59675" s="104"/>
      <c r="AF59675" s="104"/>
      <c r="AG59675" s="104"/>
      <c r="AK59675" s="104"/>
      <c r="AL59675" s="104"/>
      <c r="AO59675" s="104"/>
      <c r="AP59675" s="104"/>
    </row>
    <row r="59676" spans="21:42" ht="15" customHeight="1" x14ac:dyDescent="0.25">
      <c r="U59676" s="104"/>
      <c r="AB59676" s="104"/>
      <c r="AC59676" s="104"/>
      <c r="AF59676" s="104"/>
      <c r="AG59676" s="104"/>
      <c r="AK59676" s="104"/>
      <c r="AL59676" s="104"/>
      <c r="AO59676" s="104"/>
      <c r="AP59676" s="104"/>
    </row>
    <row r="59677" spans="21:42" ht="15" customHeight="1" x14ac:dyDescent="0.25">
      <c r="U59677" s="104"/>
      <c r="AB59677" s="104"/>
      <c r="AC59677" s="104"/>
      <c r="AF59677" s="104"/>
      <c r="AG59677" s="104"/>
      <c r="AK59677" s="104"/>
      <c r="AL59677" s="104"/>
      <c r="AO59677" s="104"/>
      <c r="AP59677" s="104"/>
    </row>
    <row r="59678" spans="21:42" ht="15" customHeight="1" x14ac:dyDescent="0.25">
      <c r="U59678" s="104"/>
      <c r="AB59678" s="104"/>
      <c r="AC59678" s="104"/>
      <c r="AF59678" s="104"/>
      <c r="AG59678" s="104"/>
      <c r="AK59678" s="104"/>
      <c r="AL59678" s="104"/>
      <c r="AO59678" s="104"/>
      <c r="AP59678" s="104"/>
    </row>
    <row r="59679" spans="21:42" ht="15" customHeight="1" x14ac:dyDescent="0.25">
      <c r="U59679" s="104"/>
      <c r="AB59679" s="104"/>
      <c r="AC59679" s="104"/>
      <c r="AF59679" s="104"/>
      <c r="AG59679" s="104"/>
      <c r="AK59679" s="104"/>
      <c r="AL59679" s="104"/>
      <c r="AO59679" s="104"/>
      <c r="AP59679" s="104"/>
    </row>
    <row r="59680" spans="21:42" ht="15" customHeight="1" x14ac:dyDescent="0.25">
      <c r="U59680" s="104"/>
      <c r="AB59680" s="104"/>
      <c r="AC59680" s="104"/>
      <c r="AF59680" s="104"/>
      <c r="AG59680" s="104"/>
      <c r="AK59680" s="104"/>
      <c r="AL59680" s="104"/>
      <c r="AO59680" s="104"/>
      <c r="AP59680" s="104"/>
    </row>
    <row r="59681" spans="21:42" ht="15" customHeight="1" x14ac:dyDescent="0.25">
      <c r="U59681" s="104"/>
      <c r="AB59681" s="104"/>
      <c r="AC59681" s="104"/>
      <c r="AF59681" s="104"/>
      <c r="AG59681" s="104"/>
      <c r="AK59681" s="104"/>
      <c r="AL59681" s="104"/>
      <c r="AO59681" s="104"/>
      <c r="AP59681" s="104"/>
    </row>
    <row r="59682" spans="21:42" ht="15" customHeight="1" x14ac:dyDescent="0.25">
      <c r="U59682" s="104"/>
      <c r="AB59682" s="104"/>
      <c r="AC59682" s="104"/>
      <c r="AF59682" s="104"/>
      <c r="AG59682" s="104"/>
      <c r="AK59682" s="104"/>
      <c r="AL59682" s="104"/>
      <c r="AO59682" s="104"/>
      <c r="AP59682" s="104"/>
    </row>
    <row r="59683" spans="21:42" ht="15" customHeight="1" x14ac:dyDescent="0.25">
      <c r="U59683" s="104"/>
      <c r="AB59683" s="104"/>
      <c r="AC59683" s="104"/>
      <c r="AF59683" s="104"/>
      <c r="AG59683" s="104"/>
      <c r="AK59683" s="104"/>
      <c r="AL59683" s="104"/>
      <c r="AO59683" s="104"/>
      <c r="AP59683" s="104"/>
    </row>
    <row r="59684" spans="21:42" ht="15" customHeight="1" x14ac:dyDescent="0.25">
      <c r="U59684" s="104"/>
      <c r="AB59684" s="104"/>
      <c r="AC59684" s="104"/>
      <c r="AF59684" s="104"/>
      <c r="AG59684" s="104"/>
      <c r="AK59684" s="104"/>
      <c r="AL59684" s="104"/>
      <c r="AO59684" s="104"/>
      <c r="AP59684" s="104"/>
    </row>
    <row r="59685" spans="21:42" ht="15" customHeight="1" x14ac:dyDescent="0.25">
      <c r="U59685" s="104"/>
      <c r="AB59685" s="104"/>
      <c r="AC59685" s="104"/>
      <c r="AF59685" s="104"/>
      <c r="AG59685" s="104"/>
      <c r="AK59685" s="104"/>
      <c r="AL59685" s="104"/>
      <c r="AO59685" s="104"/>
      <c r="AP59685" s="104"/>
    </row>
    <row r="59686" spans="21:42" ht="15" customHeight="1" x14ac:dyDescent="0.25">
      <c r="U59686" s="104"/>
      <c r="AB59686" s="104"/>
      <c r="AC59686" s="104"/>
      <c r="AF59686" s="104"/>
      <c r="AG59686" s="104"/>
      <c r="AK59686" s="104"/>
      <c r="AL59686" s="104"/>
      <c r="AO59686" s="104"/>
      <c r="AP59686" s="104"/>
    </row>
    <row r="59687" spans="21:42" ht="15" customHeight="1" x14ac:dyDescent="0.25">
      <c r="U59687" s="104"/>
      <c r="AB59687" s="104"/>
      <c r="AC59687" s="104"/>
      <c r="AF59687" s="104"/>
      <c r="AG59687" s="104"/>
      <c r="AK59687" s="104"/>
      <c r="AL59687" s="104"/>
      <c r="AO59687" s="104"/>
      <c r="AP59687" s="104"/>
    </row>
    <row r="59688" spans="21:42" ht="15" customHeight="1" x14ac:dyDescent="0.25">
      <c r="U59688" s="104"/>
      <c r="AB59688" s="104"/>
      <c r="AC59688" s="104"/>
      <c r="AF59688" s="104"/>
      <c r="AG59688" s="104"/>
      <c r="AK59688" s="104"/>
      <c r="AL59688" s="104"/>
      <c r="AO59688" s="104"/>
      <c r="AP59688" s="104"/>
    </row>
    <row r="59689" spans="21:42" ht="15" customHeight="1" x14ac:dyDescent="0.25">
      <c r="U59689" s="104"/>
      <c r="AB59689" s="104"/>
      <c r="AC59689" s="104"/>
      <c r="AF59689" s="104"/>
      <c r="AG59689" s="104"/>
      <c r="AK59689" s="104"/>
      <c r="AL59689" s="104"/>
      <c r="AO59689" s="104"/>
      <c r="AP59689" s="104"/>
    </row>
    <row r="59690" spans="21:42" ht="15" customHeight="1" x14ac:dyDescent="0.25">
      <c r="U59690" s="104"/>
      <c r="AB59690" s="104"/>
      <c r="AC59690" s="104"/>
      <c r="AF59690" s="104"/>
      <c r="AG59690" s="104"/>
      <c r="AK59690" s="104"/>
      <c r="AL59690" s="104"/>
      <c r="AO59690" s="104"/>
      <c r="AP59690" s="104"/>
    </row>
    <row r="59691" spans="21:42" ht="15" customHeight="1" x14ac:dyDescent="0.25">
      <c r="U59691" s="104"/>
      <c r="AB59691" s="104"/>
      <c r="AC59691" s="104"/>
      <c r="AF59691" s="104"/>
      <c r="AG59691" s="104"/>
      <c r="AK59691" s="104"/>
      <c r="AL59691" s="104"/>
      <c r="AO59691" s="104"/>
      <c r="AP59691" s="104"/>
    </row>
    <row r="59692" spans="21:42" ht="15" customHeight="1" x14ac:dyDescent="0.25">
      <c r="U59692" s="104"/>
      <c r="AB59692" s="104"/>
      <c r="AC59692" s="104"/>
      <c r="AF59692" s="104"/>
      <c r="AG59692" s="104"/>
      <c r="AK59692" s="104"/>
      <c r="AL59692" s="104"/>
      <c r="AO59692" s="104"/>
      <c r="AP59692" s="104"/>
    </row>
    <row r="59693" spans="21:42" ht="15" customHeight="1" x14ac:dyDescent="0.25">
      <c r="U59693" s="104"/>
      <c r="AB59693" s="104"/>
      <c r="AC59693" s="104"/>
      <c r="AF59693" s="104"/>
      <c r="AG59693" s="104"/>
      <c r="AK59693" s="104"/>
      <c r="AL59693" s="104"/>
      <c r="AO59693" s="104"/>
      <c r="AP59693" s="104"/>
    </row>
    <row r="59694" spans="21:42" ht="15" customHeight="1" x14ac:dyDescent="0.25">
      <c r="U59694" s="104"/>
      <c r="AB59694" s="104"/>
      <c r="AC59694" s="104"/>
      <c r="AF59694" s="104"/>
      <c r="AG59694" s="104"/>
      <c r="AK59694" s="104"/>
      <c r="AL59694" s="104"/>
      <c r="AO59694" s="104"/>
      <c r="AP59694" s="104"/>
    </row>
    <row r="59695" spans="21:42" ht="15" customHeight="1" x14ac:dyDescent="0.25">
      <c r="U59695" s="104"/>
      <c r="AB59695" s="104"/>
      <c r="AC59695" s="104"/>
      <c r="AF59695" s="104"/>
      <c r="AG59695" s="104"/>
      <c r="AK59695" s="104"/>
      <c r="AL59695" s="104"/>
      <c r="AO59695" s="104"/>
      <c r="AP59695" s="104"/>
    </row>
    <row r="59696" spans="21:42" ht="15" customHeight="1" x14ac:dyDescent="0.25">
      <c r="U59696" s="104"/>
      <c r="AB59696" s="104"/>
      <c r="AC59696" s="104"/>
      <c r="AF59696" s="104"/>
      <c r="AG59696" s="104"/>
      <c r="AK59696" s="104"/>
      <c r="AL59696" s="104"/>
      <c r="AO59696" s="104"/>
      <c r="AP59696" s="104"/>
    </row>
    <row r="59697" spans="21:42" ht="15" customHeight="1" x14ac:dyDescent="0.25">
      <c r="U59697" s="104"/>
      <c r="AB59697" s="104"/>
      <c r="AC59697" s="104"/>
      <c r="AF59697" s="104"/>
      <c r="AG59697" s="104"/>
      <c r="AK59697" s="104"/>
      <c r="AL59697" s="104"/>
      <c r="AO59697" s="104"/>
      <c r="AP59697" s="104"/>
    </row>
    <row r="59698" spans="21:42" ht="15" customHeight="1" x14ac:dyDescent="0.25">
      <c r="U59698" s="104"/>
      <c r="AB59698" s="104"/>
      <c r="AC59698" s="104"/>
      <c r="AF59698" s="104"/>
      <c r="AG59698" s="104"/>
      <c r="AK59698" s="104"/>
      <c r="AL59698" s="104"/>
      <c r="AO59698" s="104"/>
      <c r="AP59698" s="104"/>
    </row>
    <row r="59699" spans="21:42" ht="15" customHeight="1" x14ac:dyDescent="0.25">
      <c r="U59699" s="104"/>
      <c r="AB59699" s="104"/>
      <c r="AC59699" s="104"/>
      <c r="AF59699" s="104"/>
      <c r="AG59699" s="104"/>
      <c r="AK59699" s="104"/>
      <c r="AL59699" s="104"/>
      <c r="AO59699" s="104"/>
      <c r="AP59699" s="104"/>
    </row>
    <row r="59700" spans="21:42" ht="15" customHeight="1" x14ac:dyDescent="0.25">
      <c r="U59700" s="104"/>
      <c r="AB59700" s="104"/>
      <c r="AC59700" s="104"/>
      <c r="AF59700" s="104"/>
      <c r="AG59700" s="104"/>
      <c r="AK59700" s="104"/>
      <c r="AL59700" s="104"/>
      <c r="AO59700" s="104"/>
      <c r="AP59700" s="104"/>
    </row>
    <row r="59701" spans="21:42" ht="15" customHeight="1" x14ac:dyDescent="0.25">
      <c r="U59701" s="104"/>
      <c r="AB59701" s="104"/>
      <c r="AC59701" s="104"/>
      <c r="AF59701" s="104"/>
      <c r="AG59701" s="104"/>
      <c r="AK59701" s="104"/>
      <c r="AL59701" s="104"/>
      <c r="AO59701" s="104"/>
      <c r="AP59701" s="104"/>
    </row>
    <row r="59702" spans="21:42" ht="15" customHeight="1" x14ac:dyDescent="0.25">
      <c r="U59702" s="104"/>
      <c r="AB59702" s="104"/>
      <c r="AC59702" s="104"/>
      <c r="AF59702" s="104"/>
      <c r="AG59702" s="104"/>
      <c r="AK59702" s="104"/>
      <c r="AL59702" s="104"/>
      <c r="AO59702" s="104"/>
      <c r="AP59702" s="104"/>
    </row>
    <row r="59703" spans="21:42" ht="15" customHeight="1" x14ac:dyDescent="0.25">
      <c r="U59703" s="104"/>
      <c r="AB59703" s="104"/>
      <c r="AC59703" s="104"/>
      <c r="AF59703" s="104"/>
      <c r="AG59703" s="104"/>
      <c r="AK59703" s="104"/>
      <c r="AL59703" s="104"/>
      <c r="AO59703" s="104"/>
      <c r="AP59703" s="104"/>
    </row>
    <row r="59704" spans="21:42" ht="15" customHeight="1" x14ac:dyDescent="0.25">
      <c r="U59704" s="104"/>
      <c r="AB59704" s="104"/>
      <c r="AC59704" s="104"/>
      <c r="AF59704" s="104"/>
      <c r="AG59704" s="104"/>
      <c r="AK59704" s="104"/>
      <c r="AL59704" s="104"/>
      <c r="AO59704" s="104"/>
      <c r="AP59704" s="104"/>
    </row>
    <row r="59705" spans="21:42" ht="15" customHeight="1" x14ac:dyDescent="0.25">
      <c r="U59705" s="104"/>
      <c r="AB59705" s="104"/>
      <c r="AC59705" s="104"/>
      <c r="AF59705" s="104"/>
      <c r="AG59705" s="104"/>
      <c r="AK59705" s="104"/>
      <c r="AL59705" s="104"/>
      <c r="AO59705" s="104"/>
      <c r="AP59705" s="104"/>
    </row>
    <row r="59706" spans="21:42" ht="15" customHeight="1" x14ac:dyDescent="0.25">
      <c r="U59706" s="104"/>
      <c r="AB59706" s="104"/>
      <c r="AC59706" s="104"/>
      <c r="AF59706" s="104"/>
      <c r="AG59706" s="104"/>
      <c r="AK59706" s="104"/>
      <c r="AL59706" s="104"/>
      <c r="AO59706" s="104"/>
      <c r="AP59706" s="104"/>
    </row>
    <row r="59707" spans="21:42" ht="15" customHeight="1" x14ac:dyDescent="0.25">
      <c r="U59707" s="104"/>
      <c r="AB59707" s="104"/>
      <c r="AC59707" s="104"/>
      <c r="AF59707" s="104"/>
      <c r="AG59707" s="104"/>
      <c r="AK59707" s="104"/>
      <c r="AL59707" s="104"/>
      <c r="AO59707" s="104"/>
      <c r="AP59707" s="104"/>
    </row>
    <row r="59708" spans="21:42" ht="15" customHeight="1" x14ac:dyDescent="0.25">
      <c r="U59708" s="104"/>
      <c r="AB59708" s="104"/>
      <c r="AC59708" s="104"/>
      <c r="AF59708" s="104"/>
      <c r="AG59708" s="104"/>
      <c r="AK59708" s="104"/>
      <c r="AL59708" s="104"/>
      <c r="AO59708" s="104"/>
      <c r="AP59708" s="104"/>
    </row>
    <row r="59709" spans="21:42" ht="15" customHeight="1" x14ac:dyDescent="0.25">
      <c r="U59709" s="104"/>
      <c r="AB59709" s="104"/>
      <c r="AC59709" s="104"/>
      <c r="AF59709" s="104"/>
      <c r="AG59709" s="104"/>
      <c r="AK59709" s="104"/>
      <c r="AL59709" s="104"/>
      <c r="AO59709" s="104"/>
      <c r="AP59709" s="104"/>
    </row>
    <row r="59710" spans="21:42" ht="15" customHeight="1" x14ac:dyDescent="0.25">
      <c r="U59710" s="104"/>
      <c r="AB59710" s="104"/>
      <c r="AC59710" s="104"/>
      <c r="AF59710" s="104"/>
      <c r="AG59710" s="104"/>
      <c r="AK59710" s="104"/>
      <c r="AL59710" s="104"/>
      <c r="AO59710" s="104"/>
      <c r="AP59710" s="104"/>
    </row>
    <row r="59711" spans="21:42" ht="15" customHeight="1" x14ac:dyDescent="0.25">
      <c r="U59711" s="104"/>
      <c r="AB59711" s="104"/>
      <c r="AC59711" s="104"/>
      <c r="AF59711" s="104"/>
      <c r="AG59711" s="104"/>
      <c r="AK59711" s="104"/>
      <c r="AL59711" s="104"/>
      <c r="AO59711" s="104"/>
      <c r="AP59711" s="104"/>
    </row>
    <row r="59712" spans="21:42" ht="15" customHeight="1" x14ac:dyDescent="0.25">
      <c r="U59712" s="104"/>
      <c r="AB59712" s="104"/>
      <c r="AC59712" s="104"/>
      <c r="AF59712" s="104"/>
      <c r="AG59712" s="104"/>
      <c r="AK59712" s="104"/>
      <c r="AL59712" s="104"/>
      <c r="AO59712" s="104"/>
      <c r="AP59712" s="104"/>
    </row>
    <row r="59713" spans="21:42" ht="15" customHeight="1" x14ac:dyDescent="0.25">
      <c r="U59713" s="104"/>
      <c r="AB59713" s="104"/>
      <c r="AC59713" s="104"/>
      <c r="AF59713" s="104"/>
      <c r="AG59713" s="104"/>
      <c r="AK59713" s="104"/>
      <c r="AL59713" s="104"/>
      <c r="AO59713" s="104"/>
      <c r="AP59713" s="104"/>
    </row>
    <row r="59714" spans="21:42" ht="15" customHeight="1" x14ac:dyDescent="0.25">
      <c r="U59714" s="104"/>
      <c r="AB59714" s="104"/>
      <c r="AC59714" s="104"/>
      <c r="AF59714" s="104"/>
      <c r="AG59714" s="104"/>
      <c r="AK59714" s="104"/>
      <c r="AL59714" s="104"/>
      <c r="AO59714" s="104"/>
      <c r="AP59714" s="104"/>
    </row>
    <row r="59715" spans="21:42" ht="15" customHeight="1" x14ac:dyDescent="0.25">
      <c r="U59715" s="104"/>
      <c r="AB59715" s="104"/>
      <c r="AC59715" s="104"/>
      <c r="AF59715" s="104"/>
      <c r="AG59715" s="104"/>
      <c r="AK59715" s="104"/>
      <c r="AL59715" s="104"/>
      <c r="AO59715" s="104"/>
      <c r="AP59715" s="104"/>
    </row>
    <row r="59716" spans="21:42" ht="15" customHeight="1" x14ac:dyDescent="0.25">
      <c r="U59716" s="104"/>
      <c r="AB59716" s="104"/>
      <c r="AC59716" s="104"/>
      <c r="AF59716" s="104"/>
      <c r="AG59716" s="104"/>
      <c r="AK59716" s="104"/>
      <c r="AL59716" s="104"/>
      <c r="AO59716" s="104"/>
      <c r="AP59716" s="104"/>
    </row>
    <row r="59717" spans="21:42" ht="15" customHeight="1" x14ac:dyDescent="0.25">
      <c r="U59717" s="104"/>
      <c r="AB59717" s="104"/>
      <c r="AC59717" s="104"/>
      <c r="AF59717" s="104"/>
      <c r="AG59717" s="104"/>
      <c r="AK59717" s="104"/>
      <c r="AL59717" s="104"/>
      <c r="AO59717" s="104"/>
      <c r="AP59717" s="104"/>
    </row>
    <row r="59718" spans="21:42" ht="15" customHeight="1" x14ac:dyDescent="0.25">
      <c r="U59718" s="104"/>
      <c r="AB59718" s="104"/>
      <c r="AC59718" s="104"/>
      <c r="AF59718" s="104"/>
      <c r="AG59718" s="104"/>
      <c r="AK59718" s="104"/>
      <c r="AL59718" s="104"/>
      <c r="AO59718" s="104"/>
      <c r="AP59718" s="104"/>
    </row>
    <row r="59719" spans="21:42" ht="15" customHeight="1" x14ac:dyDescent="0.25">
      <c r="U59719" s="104"/>
      <c r="AB59719" s="104"/>
      <c r="AC59719" s="104"/>
      <c r="AF59719" s="104"/>
      <c r="AG59719" s="104"/>
      <c r="AK59719" s="104"/>
      <c r="AL59719" s="104"/>
      <c r="AO59719" s="104"/>
      <c r="AP59719" s="104"/>
    </row>
    <row r="59720" spans="21:42" ht="15" customHeight="1" x14ac:dyDescent="0.25">
      <c r="U59720" s="104"/>
      <c r="AB59720" s="104"/>
      <c r="AC59720" s="104"/>
      <c r="AF59720" s="104"/>
      <c r="AG59720" s="104"/>
      <c r="AK59720" s="104"/>
      <c r="AL59720" s="104"/>
      <c r="AO59720" s="104"/>
      <c r="AP59720" s="104"/>
    </row>
    <row r="59721" spans="21:42" ht="15" customHeight="1" x14ac:dyDescent="0.25">
      <c r="U59721" s="104"/>
      <c r="AB59721" s="104"/>
      <c r="AC59721" s="104"/>
      <c r="AF59721" s="104"/>
      <c r="AG59721" s="104"/>
      <c r="AK59721" s="104"/>
      <c r="AL59721" s="104"/>
      <c r="AO59721" s="104"/>
      <c r="AP59721" s="104"/>
    </row>
    <row r="59722" spans="21:42" ht="15" customHeight="1" x14ac:dyDescent="0.25">
      <c r="U59722" s="104"/>
      <c r="AB59722" s="104"/>
      <c r="AC59722" s="104"/>
      <c r="AF59722" s="104"/>
      <c r="AG59722" s="104"/>
      <c r="AK59722" s="104"/>
      <c r="AL59722" s="104"/>
      <c r="AO59722" s="104"/>
      <c r="AP59722" s="104"/>
    </row>
    <row r="59723" spans="21:42" ht="15" customHeight="1" x14ac:dyDescent="0.25">
      <c r="U59723" s="104"/>
      <c r="AB59723" s="104"/>
      <c r="AC59723" s="104"/>
      <c r="AF59723" s="104"/>
      <c r="AG59723" s="104"/>
      <c r="AK59723" s="104"/>
      <c r="AL59723" s="104"/>
      <c r="AO59723" s="104"/>
      <c r="AP59723" s="104"/>
    </row>
    <row r="59724" spans="21:42" ht="15" customHeight="1" x14ac:dyDescent="0.25">
      <c r="U59724" s="104"/>
      <c r="AB59724" s="104"/>
      <c r="AC59724" s="104"/>
      <c r="AF59724" s="104"/>
      <c r="AG59724" s="104"/>
      <c r="AK59724" s="104"/>
      <c r="AL59724" s="104"/>
      <c r="AO59724" s="104"/>
      <c r="AP59724" s="104"/>
    </row>
    <row r="59725" spans="21:42" ht="15" customHeight="1" x14ac:dyDescent="0.25">
      <c r="U59725" s="104"/>
      <c r="AB59725" s="104"/>
      <c r="AC59725" s="104"/>
      <c r="AF59725" s="104"/>
      <c r="AG59725" s="104"/>
      <c r="AK59725" s="104"/>
      <c r="AL59725" s="104"/>
      <c r="AO59725" s="104"/>
      <c r="AP59725" s="104"/>
    </row>
    <row r="59726" spans="21:42" ht="15" customHeight="1" x14ac:dyDescent="0.25">
      <c r="U59726" s="104"/>
      <c r="AB59726" s="104"/>
      <c r="AC59726" s="104"/>
      <c r="AF59726" s="104"/>
      <c r="AG59726" s="104"/>
      <c r="AK59726" s="104"/>
      <c r="AL59726" s="104"/>
      <c r="AO59726" s="104"/>
      <c r="AP59726" s="104"/>
    </row>
    <row r="59727" spans="21:42" ht="15" customHeight="1" x14ac:dyDescent="0.25">
      <c r="U59727" s="104"/>
      <c r="AB59727" s="104"/>
      <c r="AC59727" s="104"/>
      <c r="AF59727" s="104"/>
      <c r="AG59727" s="104"/>
      <c r="AK59727" s="104"/>
      <c r="AL59727" s="104"/>
      <c r="AO59727" s="104"/>
      <c r="AP59727" s="104"/>
    </row>
    <row r="59728" spans="21:42" ht="15" customHeight="1" x14ac:dyDescent="0.25">
      <c r="U59728" s="104"/>
      <c r="AB59728" s="104"/>
      <c r="AC59728" s="104"/>
      <c r="AF59728" s="104"/>
      <c r="AG59728" s="104"/>
      <c r="AK59728" s="104"/>
      <c r="AL59728" s="104"/>
      <c r="AO59728" s="104"/>
      <c r="AP59728" s="104"/>
    </row>
    <row r="59729" spans="21:42" ht="15" customHeight="1" x14ac:dyDescent="0.25">
      <c r="U59729" s="104"/>
      <c r="AB59729" s="104"/>
      <c r="AC59729" s="104"/>
      <c r="AF59729" s="104"/>
      <c r="AG59729" s="104"/>
      <c r="AK59729" s="104"/>
      <c r="AL59729" s="104"/>
      <c r="AO59729" s="104"/>
      <c r="AP59729" s="104"/>
    </row>
    <row r="59730" spans="21:42" ht="15" customHeight="1" x14ac:dyDescent="0.25">
      <c r="U59730" s="104"/>
      <c r="AB59730" s="104"/>
      <c r="AC59730" s="104"/>
      <c r="AF59730" s="104"/>
      <c r="AG59730" s="104"/>
      <c r="AK59730" s="104"/>
      <c r="AL59730" s="104"/>
      <c r="AO59730" s="104"/>
      <c r="AP59730" s="104"/>
    </row>
    <row r="59731" spans="21:42" ht="15" customHeight="1" x14ac:dyDescent="0.25">
      <c r="U59731" s="104"/>
      <c r="AB59731" s="104"/>
      <c r="AC59731" s="104"/>
      <c r="AF59731" s="104"/>
      <c r="AG59731" s="104"/>
      <c r="AK59731" s="104"/>
      <c r="AL59731" s="104"/>
      <c r="AO59731" s="104"/>
      <c r="AP59731" s="104"/>
    </row>
    <row r="59732" spans="21:42" ht="15" customHeight="1" x14ac:dyDescent="0.25">
      <c r="U59732" s="104"/>
      <c r="AB59732" s="104"/>
      <c r="AC59732" s="104"/>
      <c r="AF59732" s="104"/>
      <c r="AG59732" s="104"/>
      <c r="AK59732" s="104"/>
      <c r="AL59732" s="104"/>
      <c r="AO59732" s="104"/>
      <c r="AP59732" s="104"/>
    </row>
    <row r="59733" spans="21:42" ht="15" customHeight="1" x14ac:dyDescent="0.25">
      <c r="U59733" s="104"/>
      <c r="AB59733" s="104"/>
      <c r="AC59733" s="104"/>
      <c r="AF59733" s="104"/>
      <c r="AG59733" s="104"/>
      <c r="AK59733" s="104"/>
      <c r="AL59733" s="104"/>
      <c r="AO59733" s="104"/>
      <c r="AP59733" s="104"/>
    </row>
    <row r="59734" spans="21:42" ht="15" customHeight="1" x14ac:dyDescent="0.25">
      <c r="U59734" s="104"/>
      <c r="AB59734" s="104"/>
      <c r="AC59734" s="104"/>
      <c r="AF59734" s="104"/>
      <c r="AG59734" s="104"/>
      <c r="AK59734" s="104"/>
      <c r="AL59734" s="104"/>
      <c r="AO59734" s="104"/>
      <c r="AP59734" s="104"/>
    </row>
    <row r="59735" spans="21:42" ht="15" customHeight="1" x14ac:dyDescent="0.25">
      <c r="U59735" s="104"/>
      <c r="AB59735" s="104"/>
      <c r="AC59735" s="104"/>
      <c r="AF59735" s="104"/>
      <c r="AG59735" s="104"/>
      <c r="AK59735" s="104"/>
      <c r="AL59735" s="104"/>
      <c r="AO59735" s="104"/>
      <c r="AP59735" s="104"/>
    </row>
    <row r="59736" spans="21:42" ht="15" customHeight="1" x14ac:dyDescent="0.25">
      <c r="U59736" s="104"/>
      <c r="AB59736" s="104"/>
      <c r="AC59736" s="104"/>
      <c r="AF59736" s="104"/>
      <c r="AG59736" s="104"/>
      <c r="AK59736" s="104"/>
      <c r="AL59736" s="104"/>
      <c r="AO59736" s="104"/>
      <c r="AP59736" s="104"/>
    </row>
    <row r="59737" spans="21:42" ht="15" customHeight="1" x14ac:dyDescent="0.25">
      <c r="U59737" s="104"/>
      <c r="AB59737" s="104"/>
      <c r="AC59737" s="104"/>
      <c r="AF59737" s="104"/>
      <c r="AG59737" s="104"/>
      <c r="AK59737" s="104"/>
      <c r="AL59737" s="104"/>
      <c r="AO59737" s="104"/>
      <c r="AP59737" s="104"/>
    </row>
    <row r="59738" spans="21:42" ht="15" customHeight="1" x14ac:dyDescent="0.25">
      <c r="U59738" s="104"/>
      <c r="AB59738" s="104"/>
      <c r="AC59738" s="104"/>
      <c r="AF59738" s="104"/>
      <c r="AG59738" s="104"/>
      <c r="AK59738" s="104"/>
      <c r="AL59738" s="104"/>
      <c r="AO59738" s="104"/>
      <c r="AP59738" s="104"/>
    </row>
    <row r="59739" spans="21:42" ht="15" customHeight="1" x14ac:dyDescent="0.25">
      <c r="U59739" s="104"/>
      <c r="AB59739" s="104"/>
      <c r="AC59739" s="104"/>
      <c r="AF59739" s="104"/>
      <c r="AG59739" s="104"/>
      <c r="AK59739" s="104"/>
      <c r="AL59739" s="104"/>
      <c r="AO59739" s="104"/>
      <c r="AP59739" s="104"/>
    </row>
    <row r="59740" spans="21:42" ht="15" customHeight="1" x14ac:dyDescent="0.25">
      <c r="U59740" s="104"/>
      <c r="AB59740" s="104"/>
      <c r="AC59740" s="104"/>
      <c r="AF59740" s="104"/>
      <c r="AG59740" s="104"/>
      <c r="AK59740" s="104"/>
      <c r="AL59740" s="104"/>
      <c r="AO59740" s="104"/>
      <c r="AP59740" s="104"/>
    </row>
    <row r="59741" spans="21:42" ht="15" customHeight="1" x14ac:dyDescent="0.25">
      <c r="U59741" s="104"/>
      <c r="AB59741" s="104"/>
      <c r="AC59741" s="104"/>
      <c r="AF59741" s="104"/>
      <c r="AG59741" s="104"/>
      <c r="AK59741" s="104"/>
      <c r="AL59741" s="104"/>
      <c r="AO59741" s="104"/>
      <c r="AP59741" s="104"/>
    </row>
    <row r="59742" spans="21:42" ht="15" customHeight="1" x14ac:dyDescent="0.25">
      <c r="U59742" s="104"/>
      <c r="AB59742" s="104"/>
      <c r="AC59742" s="104"/>
      <c r="AF59742" s="104"/>
      <c r="AG59742" s="104"/>
      <c r="AK59742" s="104"/>
      <c r="AL59742" s="104"/>
      <c r="AO59742" s="104"/>
      <c r="AP59742" s="104"/>
    </row>
    <row r="59743" spans="21:42" ht="15" customHeight="1" x14ac:dyDescent="0.25">
      <c r="U59743" s="104"/>
      <c r="AB59743" s="104"/>
      <c r="AC59743" s="104"/>
      <c r="AF59743" s="104"/>
      <c r="AG59743" s="104"/>
      <c r="AK59743" s="104"/>
      <c r="AL59743" s="104"/>
      <c r="AO59743" s="104"/>
      <c r="AP59743" s="104"/>
    </row>
    <row r="59744" spans="21:42" ht="15" customHeight="1" x14ac:dyDescent="0.25">
      <c r="U59744" s="104"/>
      <c r="AB59744" s="104"/>
      <c r="AC59744" s="104"/>
      <c r="AF59744" s="104"/>
      <c r="AG59744" s="104"/>
      <c r="AK59744" s="104"/>
      <c r="AL59744" s="104"/>
      <c r="AO59744" s="104"/>
      <c r="AP59744" s="104"/>
    </row>
    <row r="59745" spans="21:42" ht="15" customHeight="1" x14ac:dyDescent="0.25">
      <c r="U59745" s="104"/>
      <c r="AB59745" s="104"/>
      <c r="AC59745" s="104"/>
      <c r="AF59745" s="104"/>
      <c r="AG59745" s="104"/>
      <c r="AK59745" s="104"/>
      <c r="AL59745" s="104"/>
      <c r="AO59745" s="104"/>
      <c r="AP59745" s="104"/>
    </row>
    <row r="59746" spans="21:42" ht="15" customHeight="1" x14ac:dyDescent="0.25">
      <c r="U59746" s="104"/>
      <c r="AB59746" s="104"/>
      <c r="AC59746" s="104"/>
      <c r="AF59746" s="104"/>
      <c r="AG59746" s="104"/>
      <c r="AK59746" s="104"/>
      <c r="AL59746" s="104"/>
      <c r="AO59746" s="104"/>
      <c r="AP59746" s="104"/>
    </row>
    <row r="59747" spans="21:42" ht="15" customHeight="1" x14ac:dyDescent="0.25">
      <c r="U59747" s="104"/>
      <c r="AB59747" s="104"/>
      <c r="AC59747" s="104"/>
      <c r="AF59747" s="104"/>
      <c r="AG59747" s="104"/>
      <c r="AK59747" s="104"/>
      <c r="AL59747" s="104"/>
      <c r="AO59747" s="104"/>
      <c r="AP59747" s="104"/>
    </row>
    <row r="59748" spans="21:42" ht="15" customHeight="1" x14ac:dyDescent="0.25">
      <c r="U59748" s="104"/>
      <c r="AB59748" s="104"/>
      <c r="AC59748" s="104"/>
      <c r="AF59748" s="104"/>
      <c r="AG59748" s="104"/>
      <c r="AK59748" s="104"/>
      <c r="AL59748" s="104"/>
      <c r="AO59748" s="104"/>
      <c r="AP59748" s="104"/>
    </row>
    <row r="59749" spans="21:42" ht="15" customHeight="1" x14ac:dyDescent="0.25">
      <c r="U59749" s="104"/>
      <c r="AB59749" s="104"/>
      <c r="AC59749" s="104"/>
      <c r="AF59749" s="104"/>
      <c r="AG59749" s="104"/>
      <c r="AK59749" s="104"/>
      <c r="AL59749" s="104"/>
      <c r="AO59749" s="104"/>
      <c r="AP59749" s="104"/>
    </row>
    <row r="59750" spans="21:42" ht="15" customHeight="1" x14ac:dyDescent="0.25">
      <c r="U59750" s="104"/>
      <c r="AB59750" s="104"/>
      <c r="AC59750" s="104"/>
      <c r="AF59750" s="104"/>
      <c r="AG59750" s="104"/>
      <c r="AK59750" s="104"/>
      <c r="AL59750" s="104"/>
      <c r="AO59750" s="104"/>
      <c r="AP59750" s="104"/>
    </row>
    <row r="59751" spans="21:42" ht="15" customHeight="1" x14ac:dyDescent="0.25">
      <c r="U59751" s="104"/>
      <c r="AB59751" s="104"/>
      <c r="AC59751" s="104"/>
      <c r="AF59751" s="104"/>
      <c r="AG59751" s="104"/>
      <c r="AK59751" s="104"/>
      <c r="AL59751" s="104"/>
      <c r="AO59751" s="104"/>
      <c r="AP59751" s="104"/>
    </row>
    <row r="59752" spans="21:42" ht="15" customHeight="1" x14ac:dyDescent="0.25">
      <c r="U59752" s="104"/>
      <c r="AB59752" s="104"/>
      <c r="AC59752" s="104"/>
      <c r="AF59752" s="104"/>
      <c r="AG59752" s="104"/>
      <c r="AK59752" s="104"/>
      <c r="AL59752" s="104"/>
      <c r="AO59752" s="104"/>
      <c r="AP59752" s="104"/>
    </row>
    <row r="59753" spans="21:42" ht="15" customHeight="1" x14ac:dyDescent="0.25">
      <c r="U59753" s="104"/>
      <c r="AB59753" s="104"/>
      <c r="AC59753" s="104"/>
      <c r="AF59753" s="104"/>
      <c r="AG59753" s="104"/>
      <c r="AK59753" s="104"/>
      <c r="AL59753" s="104"/>
      <c r="AO59753" s="104"/>
      <c r="AP59753" s="104"/>
    </row>
    <row r="59754" spans="21:42" ht="15" customHeight="1" x14ac:dyDescent="0.25">
      <c r="U59754" s="104"/>
      <c r="AB59754" s="104"/>
      <c r="AC59754" s="104"/>
      <c r="AF59754" s="104"/>
      <c r="AG59754" s="104"/>
      <c r="AK59754" s="104"/>
      <c r="AL59754" s="104"/>
      <c r="AO59754" s="104"/>
      <c r="AP59754" s="104"/>
    </row>
    <row r="59755" spans="21:42" ht="15" customHeight="1" x14ac:dyDescent="0.25">
      <c r="U59755" s="104"/>
      <c r="AB59755" s="104"/>
      <c r="AC59755" s="104"/>
      <c r="AF59755" s="104"/>
      <c r="AG59755" s="104"/>
      <c r="AK59755" s="104"/>
      <c r="AL59755" s="104"/>
      <c r="AO59755" s="104"/>
      <c r="AP59755" s="104"/>
    </row>
    <row r="59756" spans="21:42" ht="15" customHeight="1" x14ac:dyDescent="0.25">
      <c r="U59756" s="104"/>
      <c r="AB59756" s="104"/>
      <c r="AC59756" s="104"/>
      <c r="AF59756" s="104"/>
      <c r="AG59756" s="104"/>
      <c r="AK59756" s="104"/>
      <c r="AL59756" s="104"/>
      <c r="AO59756" s="104"/>
      <c r="AP59756" s="104"/>
    </row>
    <row r="59757" spans="21:42" ht="15" customHeight="1" x14ac:dyDescent="0.25">
      <c r="U59757" s="104"/>
      <c r="AB59757" s="104"/>
      <c r="AC59757" s="104"/>
      <c r="AF59757" s="104"/>
      <c r="AG59757" s="104"/>
      <c r="AK59757" s="104"/>
      <c r="AL59757" s="104"/>
      <c r="AO59757" s="104"/>
      <c r="AP59757" s="104"/>
    </row>
    <row r="59758" spans="21:42" ht="15" customHeight="1" x14ac:dyDescent="0.25">
      <c r="U59758" s="104"/>
      <c r="AB59758" s="104"/>
      <c r="AC59758" s="104"/>
      <c r="AF59758" s="104"/>
      <c r="AG59758" s="104"/>
      <c r="AK59758" s="104"/>
      <c r="AL59758" s="104"/>
      <c r="AO59758" s="104"/>
      <c r="AP59758" s="104"/>
    </row>
    <row r="59759" spans="21:42" ht="15" customHeight="1" x14ac:dyDescent="0.25">
      <c r="U59759" s="104"/>
      <c r="AB59759" s="104"/>
      <c r="AC59759" s="104"/>
      <c r="AF59759" s="104"/>
      <c r="AG59759" s="104"/>
      <c r="AK59759" s="104"/>
      <c r="AL59759" s="104"/>
      <c r="AO59759" s="104"/>
      <c r="AP59759" s="104"/>
    </row>
    <row r="59760" spans="21:42" ht="15" customHeight="1" x14ac:dyDescent="0.25">
      <c r="U59760" s="104"/>
      <c r="AB59760" s="104"/>
      <c r="AC59760" s="104"/>
      <c r="AF59760" s="104"/>
      <c r="AG59760" s="104"/>
      <c r="AK59760" s="104"/>
      <c r="AL59760" s="104"/>
      <c r="AO59760" s="104"/>
      <c r="AP59760" s="104"/>
    </row>
    <row r="59761" spans="21:42" ht="15" customHeight="1" x14ac:dyDescent="0.25">
      <c r="U59761" s="104"/>
      <c r="AB59761" s="104"/>
      <c r="AC59761" s="104"/>
      <c r="AF59761" s="104"/>
      <c r="AG59761" s="104"/>
      <c r="AK59761" s="104"/>
      <c r="AL59761" s="104"/>
      <c r="AO59761" s="104"/>
      <c r="AP59761" s="104"/>
    </row>
    <row r="59762" spans="21:42" ht="15" customHeight="1" x14ac:dyDescent="0.25">
      <c r="U59762" s="104"/>
      <c r="AB59762" s="104"/>
      <c r="AC59762" s="104"/>
      <c r="AF59762" s="104"/>
      <c r="AG59762" s="104"/>
      <c r="AK59762" s="104"/>
      <c r="AL59762" s="104"/>
      <c r="AO59762" s="104"/>
      <c r="AP59762" s="104"/>
    </row>
    <row r="59763" spans="21:42" ht="15" customHeight="1" x14ac:dyDescent="0.25">
      <c r="U59763" s="104"/>
      <c r="AB59763" s="104"/>
      <c r="AC59763" s="104"/>
      <c r="AF59763" s="104"/>
      <c r="AG59763" s="104"/>
      <c r="AK59763" s="104"/>
      <c r="AL59763" s="104"/>
      <c r="AO59763" s="104"/>
      <c r="AP59763" s="104"/>
    </row>
    <row r="59764" spans="21:42" ht="15" customHeight="1" x14ac:dyDescent="0.25">
      <c r="U59764" s="104"/>
      <c r="AB59764" s="104"/>
      <c r="AC59764" s="104"/>
      <c r="AF59764" s="104"/>
      <c r="AG59764" s="104"/>
      <c r="AK59764" s="104"/>
      <c r="AL59764" s="104"/>
      <c r="AO59764" s="104"/>
      <c r="AP59764" s="104"/>
    </row>
    <row r="59765" spans="21:42" ht="15" customHeight="1" x14ac:dyDescent="0.25">
      <c r="U59765" s="104"/>
      <c r="AB59765" s="104"/>
      <c r="AC59765" s="104"/>
      <c r="AF59765" s="104"/>
      <c r="AG59765" s="104"/>
      <c r="AK59765" s="104"/>
      <c r="AL59765" s="104"/>
      <c r="AO59765" s="104"/>
      <c r="AP59765" s="104"/>
    </row>
    <row r="59766" spans="21:42" ht="15" customHeight="1" x14ac:dyDescent="0.25">
      <c r="U59766" s="104"/>
      <c r="AB59766" s="104"/>
      <c r="AC59766" s="104"/>
      <c r="AF59766" s="104"/>
      <c r="AG59766" s="104"/>
      <c r="AK59766" s="104"/>
      <c r="AL59766" s="104"/>
      <c r="AO59766" s="104"/>
      <c r="AP59766" s="104"/>
    </row>
    <row r="59767" spans="21:42" ht="15" customHeight="1" x14ac:dyDescent="0.25">
      <c r="U59767" s="104"/>
      <c r="AB59767" s="104"/>
      <c r="AC59767" s="104"/>
      <c r="AF59767" s="104"/>
      <c r="AG59767" s="104"/>
      <c r="AK59767" s="104"/>
      <c r="AL59767" s="104"/>
      <c r="AO59767" s="104"/>
      <c r="AP59767" s="104"/>
    </row>
    <row r="59768" spans="21:42" ht="15" customHeight="1" x14ac:dyDescent="0.25">
      <c r="U59768" s="104"/>
      <c r="AB59768" s="104"/>
      <c r="AC59768" s="104"/>
      <c r="AF59768" s="104"/>
      <c r="AG59768" s="104"/>
      <c r="AK59768" s="104"/>
      <c r="AL59768" s="104"/>
      <c r="AO59768" s="104"/>
      <c r="AP59768" s="104"/>
    </row>
    <row r="59769" spans="21:42" ht="15" customHeight="1" x14ac:dyDescent="0.25">
      <c r="U59769" s="104"/>
      <c r="AB59769" s="104"/>
      <c r="AC59769" s="104"/>
      <c r="AF59769" s="104"/>
      <c r="AG59769" s="104"/>
      <c r="AK59769" s="104"/>
      <c r="AL59769" s="104"/>
      <c r="AO59769" s="104"/>
      <c r="AP59769" s="104"/>
    </row>
    <row r="59770" spans="21:42" ht="15" customHeight="1" x14ac:dyDescent="0.25">
      <c r="U59770" s="104"/>
      <c r="AB59770" s="104"/>
      <c r="AC59770" s="104"/>
      <c r="AF59770" s="104"/>
      <c r="AG59770" s="104"/>
      <c r="AK59770" s="104"/>
      <c r="AL59770" s="104"/>
      <c r="AO59770" s="104"/>
      <c r="AP59770" s="104"/>
    </row>
    <row r="59771" spans="21:42" ht="15" customHeight="1" x14ac:dyDescent="0.25">
      <c r="U59771" s="104"/>
      <c r="AB59771" s="104"/>
      <c r="AC59771" s="104"/>
      <c r="AF59771" s="104"/>
      <c r="AG59771" s="104"/>
      <c r="AK59771" s="104"/>
      <c r="AL59771" s="104"/>
      <c r="AO59771" s="104"/>
      <c r="AP59771" s="104"/>
    </row>
    <row r="59772" spans="21:42" ht="15" customHeight="1" x14ac:dyDescent="0.25">
      <c r="U59772" s="104"/>
      <c r="AB59772" s="104"/>
      <c r="AC59772" s="104"/>
      <c r="AF59772" s="104"/>
      <c r="AG59772" s="104"/>
      <c r="AK59772" s="104"/>
      <c r="AL59772" s="104"/>
      <c r="AO59772" s="104"/>
      <c r="AP59772" s="104"/>
    </row>
    <row r="59773" spans="21:42" ht="15" customHeight="1" x14ac:dyDescent="0.25">
      <c r="U59773" s="104"/>
      <c r="AB59773" s="104"/>
      <c r="AC59773" s="104"/>
      <c r="AF59773" s="104"/>
      <c r="AG59773" s="104"/>
      <c r="AK59773" s="104"/>
      <c r="AL59773" s="104"/>
      <c r="AO59773" s="104"/>
      <c r="AP59773" s="104"/>
    </row>
    <row r="59774" spans="21:42" ht="15" customHeight="1" x14ac:dyDescent="0.25">
      <c r="U59774" s="104"/>
      <c r="AB59774" s="104"/>
      <c r="AC59774" s="104"/>
      <c r="AF59774" s="104"/>
      <c r="AG59774" s="104"/>
      <c r="AK59774" s="104"/>
      <c r="AL59774" s="104"/>
      <c r="AO59774" s="104"/>
      <c r="AP59774" s="104"/>
    </row>
    <row r="59775" spans="21:42" ht="15" customHeight="1" x14ac:dyDescent="0.25">
      <c r="U59775" s="104"/>
      <c r="AB59775" s="104"/>
      <c r="AC59775" s="104"/>
      <c r="AF59775" s="104"/>
      <c r="AG59775" s="104"/>
      <c r="AK59775" s="104"/>
      <c r="AL59775" s="104"/>
      <c r="AO59775" s="104"/>
      <c r="AP59775" s="104"/>
    </row>
    <row r="59776" spans="21:42" ht="15" customHeight="1" x14ac:dyDescent="0.25">
      <c r="U59776" s="104"/>
      <c r="AB59776" s="104"/>
      <c r="AC59776" s="104"/>
      <c r="AF59776" s="104"/>
      <c r="AG59776" s="104"/>
      <c r="AK59776" s="104"/>
      <c r="AL59776" s="104"/>
      <c r="AO59776" s="104"/>
      <c r="AP59776" s="104"/>
    </row>
    <row r="59777" spans="21:42" ht="15" customHeight="1" x14ac:dyDescent="0.25">
      <c r="U59777" s="104"/>
      <c r="AB59777" s="104"/>
      <c r="AC59777" s="104"/>
      <c r="AF59777" s="104"/>
      <c r="AG59777" s="104"/>
      <c r="AK59777" s="104"/>
      <c r="AL59777" s="104"/>
      <c r="AO59777" s="104"/>
      <c r="AP59777" s="104"/>
    </row>
    <row r="59778" spans="21:42" ht="15" customHeight="1" x14ac:dyDescent="0.25">
      <c r="U59778" s="104"/>
      <c r="AB59778" s="104"/>
      <c r="AC59778" s="104"/>
      <c r="AF59778" s="104"/>
      <c r="AG59778" s="104"/>
      <c r="AK59778" s="104"/>
      <c r="AL59778" s="104"/>
      <c r="AO59778" s="104"/>
      <c r="AP59778" s="104"/>
    </row>
    <row r="59779" spans="21:42" ht="15" customHeight="1" x14ac:dyDescent="0.25">
      <c r="U59779" s="104"/>
      <c r="AB59779" s="104"/>
      <c r="AC59779" s="104"/>
      <c r="AF59779" s="104"/>
      <c r="AG59779" s="104"/>
      <c r="AK59779" s="104"/>
      <c r="AL59779" s="104"/>
      <c r="AO59779" s="104"/>
      <c r="AP59779" s="104"/>
    </row>
    <row r="59780" spans="21:42" ht="15" customHeight="1" x14ac:dyDescent="0.25">
      <c r="U59780" s="104"/>
      <c r="AB59780" s="104"/>
      <c r="AC59780" s="104"/>
      <c r="AF59780" s="104"/>
      <c r="AG59780" s="104"/>
      <c r="AK59780" s="104"/>
      <c r="AL59780" s="104"/>
      <c r="AO59780" s="104"/>
      <c r="AP59780" s="104"/>
    </row>
    <row r="59781" spans="21:42" ht="15" customHeight="1" x14ac:dyDescent="0.25">
      <c r="U59781" s="104"/>
      <c r="AB59781" s="104"/>
      <c r="AC59781" s="104"/>
      <c r="AF59781" s="104"/>
      <c r="AG59781" s="104"/>
      <c r="AK59781" s="104"/>
      <c r="AL59781" s="104"/>
      <c r="AO59781" s="104"/>
      <c r="AP59781" s="104"/>
    </row>
    <row r="59782" spans="21:42" ht="15" customHeight="1" x14ac:dyDescent="0.25">
      <c r="U59782" s="104"/>
      <c r="AB59782" s="104"/>
      <c r="AC59782" s="104"/>
      <c r="AF59782" s="104"/>
      <c r="AG59782" s="104"/>
      <c r="AK59782" s="104"/>
      <c r="AL59782" s="104"/>
      <c r="AO59782" s="104"/>
      <c r="AP59782" s="104"/>
    </row>
    <row r="59783" spans="21:42" ht="15" customHeight="1" x14ac:dyDescent="0.25">
      <c r="U59783" s="104"/>
      <c r="AB59783" s="104"/>
      <c r="AC59783" s="104"/>
      <c r="AF59783" s="104"/>
      <c r="AG59783" s="104"/>
      <c r="AK59783" s="104"/>
      <c r="AL59783" s="104"/>
      <c r="AO59783" s="104"/>
      <c r="AP59783" s="104"/>
    </row>
    <row r="59784" spans="21:42" ht="15" customHeight="1" x14ac:dyDescent="0.25">
      <c r="U59784" s="104"/>
      <c r="AB59784" s="104"/>
      <c r="AC59784" s="104"/>
      <c r="AF59784" s="104"/>
      <c r="AG59784" s="104"/>
      <c r="AK59784" s="104"/>
      <c r="AL59784" s="104"/>
      <c r="AO59784" s="104"/>
      <c r="AP59784" s="104"/>
    </row>
    <row r="59785" spans="21:42" ht="15" customHeight="1" x14ac:dyDescent="0.25">
      <c r="U59785" s="104"/>
      <c r="AB59785" s="104"/>
      <c r="AC59785" s="104"/>
      <c r="AF59785" s="104"/>
      <c r="AG59785" s="104"/>
      <c r="AK59785" s="104"/>
      <c r="AL59785" s="104"/>
      <c r="AO59785" s="104"/>
      <c r="AP59785" s="104"/>
    </row>
    <row r="59786" spans="21:42" ht="15" customHeight="1" x14ac:dyDescent="0.25">
      <c r="U59786" s="104"/>
      <c r="AB59786" s="104"/>
      <c r="AC59786" s="104"/>
      <c r="AF59786" s="104"/>
      <c r="AG59786" s="104"/>
      <c r="AK59786" s="104"/>
      <c r="AL59786" s="104"/>
      <c r="AO59786" s="104"/>
      <c r="AP59786" s="104"/>
    </row>
    <row r="59787" spans="21:42" ht="15" customHeight="1" x14ac:dyDescent="0.25">
      <c r="U59787" s="104"/>
      <c r="AB59787" s="104"/>
      <c r="AC59787" s="104"/>
      <c r="AF59787" s="104"/>
      <c r="AG59787" s="104"/>
      <c r="AK59787" s="104"/>
      <c r="AL59787" s="104"/>
      <c r="AO59787" s="104"/>
      <c r="AP59787" s="104"/>
    </row>
    <row r="59788" spans="21:42" ht="15" customHeight="1" x14ac:dyDescent="0.25">
      <c r="U59788" s="104"/>
      <c r="AB59788" s="104"/>
      <c r="AC59788" s="104"/>
      <c r="AF59788" s="104"/>
      <c r="AG59788" s="104"/>
      <c r="AK59788" s="104"/>
      <c r="AL59788" s="104"/>
      <c r="AO59788" s="104"/>
      <c r="AP59788" s="104"/>
    </row>
    <row r="59789" spans="21:42" ht="15" customHeight="1" x14ac:dyDescent="0.25">
      <c r="U59789" s="104"/>
      <c r="AB59789" s="104"/>
      <c r="AC59789" s="104"/>
      <c r="AF59789" s="104"/>
      <c r="AG59789" s="104"/>
      <c r="AK59789" s="104"/>
      <c r="AL59789" s="104"/>
      <c r="AO59789" s="104"/>
      <c r="AP59789" s="104"/>
    </row>
    <row r="59790" spans="21:42" ht="15" customHeight="1" x14ac:dyDescent="0.25">
      <c r="U59790" s="104"/>
      <c r="AB59790" s="104"/>
      <c r="AC59790" s="104"/>
      <c r="AF59790" s="104"/>
      <c r="AG59790" s="104"/>
      <c r="AK59790" s="104"/>
      <c r="AL59790" s="104"/>
      <c r="AO59790" s="104"/>
      <c r="AP59790" s="104"/>
    </row>
    <row r="59791" spans="21:42" ht="15" customHeight="1" x14ac:dyDescent="0.25">
      <c r="U59791" s="104"/>
      <c r="AB59791" s="104"/>
      <c r="AC59791" s="104"/>
      <c r="AF59791" s="104"/>
      <c r="AG59791" s="104"/>
      <c r="AK59791" s="104"/>
      <c r="AL59791" s="104"/>
      <c r="AO59791" s="104"/>
      <c r="AP59791" s="104"/>
    </row>
    <row r="59792" spans="21:42" ht="15" customHeight="1" x14ac:dyDescent="0.25">
      <c r="U59792" s="104"/>
      <c r="AB59792" s="104"/>
      <c r="AC59792" s="104"/>
      <c r="AF59792" s="104"/>
      <c r="AG59792" s="104"/>
      <c r="AK59792" s="104"/>
      <c r="AL59792" s="104"/>
      <c r="AO59792" s="104"/>
      <c r="AP59792" s="104"/>
    </row>
    <row r="59793" spans="21:42" ht="15" customHeight="1" x14ac:dyDescent="0.25">
      <c r="U59793" s="104"/>
      <c r="AB59793" s="104"/>
      <c r="AC59793" s="104"/>
      <c r="AF59793" s="104"/>
      <c r="AG59793" s="104"/>
      <c r="AK59793" s="104"/>
      <c r="AL59793" s="104"/>
      <c r="AO59793" s="104"/>
      <c r="AP59793" s="104"/>
    </row>
    <row r="59794" spans="21:42" ht="15" customHeight="1" x14ac:dyDescent="0.25">
      <c r="U59794" s="104"/>
      <c r="AB59794" s="104"/>
      <c r="AC59794" s="104"/>
      <c r="AF59794" s="104"/>
      <c r="AG59794" s="104"/>
      <c r="AK59794" s="104"/>
      <c r="AL59794" s="104"/>
      <c r="AO59794" s="104"/>
      <c r="AP59794" s="104"/>
    </row>
    <row r="59795" spans="21:42" ht="15" customHeight="1" x14ac:dyDescent="0.25">
      <c r="U59795" s="104"/>
      <c r="AB59795" s="104"/>
      <c r="AC59795" s="104"/>
      <c r="AF59795" s="104"/>
      <c r="AG59795" s="104"/>
      <c r="AK59795" s="104"/>
      <c r="AL59795" s="104"/>
      <c r="AO59795" s="104"/>
      <c r="AP59795" s="104"/>
    </row>
    <row r="59796" spans="21:42" ht="15" customHeight="1" x14ac:dyDescent="0.25">
      <c r="U59796" s="104"/>
      <c r="AB59796" s="104"/>
      <c r="AC59796" s="104"/>
      <c r="AF59796" s="104"/>
      <c r="AG59796" s="104"/>
      <c r="AK59796" s="104"/>
      <c r="AL59796" s="104"/>
      <c r="AO59796" s="104"/>
      <c r="AP59796" s="104"/>
    </row>
    <row r="59797" spans="21:42" ht="15" customHeight="1" x14ac:dyDescent="0.25">
      <c r="U59797" s="104"/>
      <c r="AB59797" s="104"/>
      <c r="AC59797" s="104"/>
      <c r="AF59797" s="104"/>
      <c r="AG59797" s="104"/>
      <c r="AK59797" s="104"/>
      <c r="AL59797" s="104"/>
      <c r="AO59797" s="104"/>
      <c r="AP59797" s="104"/>
    </row>
    <row r="59798" spans="21:42" ht="15" customHeight="1" x14ac:dyDescent="0.25">
      <c r="U59798" s="104"/>
      <c r="AB59798" s="104"/>
      <c r="AC59798" s="104"/>
      <c r="AF59798" s="104"/>
      <c r="AG59798" s="104"/>
      <c r="AK59798" s="104"/>
      <c r="AL59798" s="104"/>
      <c r="AO59798" s="104"/>
      <c r="AP59798" s="104"/>
    </row>
    <row r="59799" spans="21:42" ht="15" customHeight="1" x14ac:dyDescent="0.25">
      <c r="U59799" s="104"/>
      <c r="AB59799" s="104"/>
      <c r="AC59799" s="104"/>
      <c r="AF59799" s="104"/>
      <c r="AG59799" s="104"/>
      <c r="AK59799" s="104"/>
      <c r="AL59799" s="104"/>
      <c r="AO59799" s="104"/>
      <c r="AP59799" s="104"/>
    </row>
    <row r="59800" spans="21:42" ht="15" customHeight="1" x14ac:dyDescent="0.25">
      <c r="U59800" s="104"/>
      <c r="AB59800" s="104"/>
      <c r="AC59800" s="104"/>
      <c r="AF59800" s="104"/>
      <c r="AG59800" s="104"/>
      <c r="AK59800" s="104"/>
      <c r="AL59800" s="104"/>
      <c r="AO59800" s="104"/>
      <c r="AP59800" s="104"/>
    </row>
    <row r="59801" spans="21:42" ht="15" customHeight="1" x14ac:dyDescent="0.25">
      <c r="U59801" s="104"/>
      <c r="AB59801" s="104"/>
      <c r="AC59801" s="104"/>
      <c r="AF59801" s="104"/>
      <c r="AG59801" s="104"/>
      <c r="AK59801" s="104"/>
      <c r="AL59801" s="104"/>
      <c r="AO59801" s="104"/>
      <c r="AP59801" s="104"/>
    </row>
    <row r="59802" spans="21:42" ht="15" customHeight="1" x14ac:dyDescent="0.25">
      <c r="U59802" s="104"/>
      <c r="AB59802" s="104"/>
      <c r="AC59802" s="104"/>
      <c r="AF59802" s="104"/>
      <c r="AG59802" s="104"/>
      <c r="AK59802" s="104"/>
      <c r="AL59802" s="104"/>
      <c r="AO59802" s="104"/>
      <c r="AP59802" s="104"/>
    </row>
    <row r="59803" spans="21:42" ht="15" customHeight="1" x14ac:dyDescent="0.25">
      <c r="U59803" s="104"/>
      <c r="AB59803" s="104"/>
      <c r="AC59803" s="104"/>
      <c r="AF59803" s="104"/>
      <c r="AG59803" s="104"/>
      <c r="AK59803" s="104"/>
      <c r="AL59803" s="104"/>
      <c r="AO59803" s="104"/>
      <c r="AP59803" s="104"/>
    </row>
    <row r="59804" spans="21:42" ht="15" customHeight="1" x14ac:dyDescent="0.25">
      <c r="U59804" s="104"/>
      <c r="AB59804" s="104"/>
      <c r="AC59804" s="104"/>
      <c r="AF59804" s="104"/>
      <c r="AG59804" s="104"/>
      <c r="AK59804" s="104"/>
      <c r="AL59804" s="104"/>
      <c r="AO59804" s="104"/>
      <c r="AP59804" s="104"/>
    </row>
    <row r="59805" spans="21:42" ht="15" customHeight="1" x14ac:dyDescent="0.25">
      <c r="U59805" s="104"/>
      <c r="AB59805" s="104"/>
      <c r="AC59805" s="104"/>
      <c r="AF59805" s="104"/>
      <c r="AG59805" s="104"/>
      <c r="AK59805" s="104"/>
      <c r="AL59805" s="104"/>
      <c r="AO59805" s="104"/>
      <c r="AP59805" s="104"/>
    </row>
    <row r="59806" spans="21:42" ht="15" customHeight="1" x14ac:dyDescent="0.25">
      <c r="U59806" s="104"/>
      <c r="AB59806" s="104"/>
      <c r="AC59806" s="104"/>
      <c r="AF59806" s="104"/>
      <c r="AG59806" s="104"/>
      <c r="AK59806" s="104"/>
      <c r="AL59806" s="104"/>
      <c r="AO59806" s="104"/>
      <c r="AP59806" s="104"/>
    </row>
    <row r="59807" spans="21:42" ht="15" customHeight="1" x14ac:dyDescent="0.25">
      <c r="U59807" s="104"/>
      <c r="AB59807" s="104"/>
      <c r="AC59807" s="104"/>
      <c r="AF59807" s="104"/>
      <c r="AG59807" s="104"/>
      <c r="AK59807" s="104"/>
      <c r="AL59807" s="104"/>
      <c r="AO59807" s="104"/>
      <c r="AP59807" s="104"/>
    </row>
    <row r="59808" spans="21:42" ht="15" customHeight="1" x14ac:dyDescent="0.25">
      <c r="U59808" s="104"/>
      <c r="AB59808" s="104"/>
      <c r="AC59808" s="104"/>
      <c r="AF59808" s="104"/>
      <c r="AG59808" s="104"/>
      <c r="AK59808" s="104"/>
      <c r="AL59808" s="104"/>
      <c r="AO59808" s="104"/>
      <c r="AP59808" s="104"/>
    </row>
    <row r="59809" spans="21:42" ht="15" customHeight="1" x14ac:dyDescent="0.25">
      <c r="U59809" s="104"/>
      <c r="AB59809" s="104"/>
      <c r="AC59809" s="104"/>
      <c r="AF59809" s="104"/>
      <c r="AG59809" s="104"/>
      <c r="AK59809" s="104"/>
      <c r="AL59809" s="104"/>
      <c r="AO59809" s="104"/>
      <c r="AP59809" s="104"/>
    </row>
    <row r="59810" spans="21:42" ht="15" customHeight="1" x14ac:dyDescent="0.25">
      <c r="U59810" s="104"/>
      <c r="AB59810" s="104"/>
      <c r="AC59810" s="104"/>
      <c r="AF59810" s="104"/>
      <c r="AG59810" s="104"/>
      <c r="AK59810" s="104"/>
      <c r="AL59810" s="104"/>
      <c r="AO59810" s="104"/>
      <c r="AP59810" s="104"/>
    </row>
    <row r="59811" spans="21:42" ht="15" customHeight="1" x14ac:dyDescent="0.25">
      <c r="U59811" s="104"/>
      <c r="AB59811" s="104"/>
      <c r="AC59811" s="104"/>
      <c r="AF59811" s="104"/>
      <c r="AG59811" s="104"/>
      <c r="AK59811" s="104"/>
      <c r="AL59811" s="104"/>
      <c r="AO59811" s="104"/>
      <c r="AP59811" s="104"/>
    </row>
    <row r="59812" spans="21:42" ht="15" customHeight="1" x14ac:dyDescent="0.25">
      <c r="U59812" s="104"/>
      <c r="AB59812" s="104"/>
      <c r="AC59812" s="104"/>
      <c r="AF59812" s="104"/>
      <c r="AG59812" s="104"/>
      <c r="AK59812" s="104"/>
      <c r="AL59812" s="104"/>
      <c r="AO59812" s="104"/>
      <c r="AP59812" s="104"/>
    </row>
    <row r="59813" spans="21:42" ht="15" customHeight="1" x14ac:dyDescent="0.25">
      <c r="U59813" s="104"/>
      <c r="AB59813" s="104"/>
      <c r="AC59813" s="104"/>
      <c r="AF59813" s="104"/>
      <c r="AG59813" s="104"/>
      <c r="AK59813" s="104"/>
      <c r="AL59813" s="104"/>
      <c r="AO59813" s="104"/>
      <c r="AP59813" s="104"/>
    </row>
    <row r="59814" spans="21:42" ht="15" customHeight="1" x14ac:dyDescent="0.25">
      <c r="U59814" s="104"/>
      <c r="AB59814" s="104"/>
      <c r="AC59814" s="104"/>
      <c r="AF59814" s="104"/>
      <c r="AG59814" s="104"/>
      <c r="AK59814" s="104"/>
      <c r="AL59814" s="104"/>
      <c r="AO59814" s="104"/>
      <c r="AP59814" s="104"/>
    </row>
    <row r="59815" spans="21:42" ht="15" customHeight="1" x14ac:dyDescent="0.25">
      <c r="U59815" s="104"/>
      <c r="AB59815" s="104"/>
      <c r="AC59815" s="104"/>
      <c r="AF59815" s="104"/>
      <c r="AG59815" s="104"/>
      <c r="AK59815" s="104"/>
      <c r="AL59815" s="104"/>
      <c r="AO59815" s="104"/>
      <c r="AP59815" s="104"/>
    </row>
    <row r="59816" spans="21:42" ht="15" customHeight="1" x14ac:dyDescent="0.25">
      <c r="U59816" s="104"/>
      <c r="AB59816" s="104"/>
      <c r="AC59816" s="104"/>
      <c r="AF59816" s="104"/>
      <c r="AG59816" s="104"/>
      <c r="AK59816" s="104"/>
      <c r="AL59816" s="104"/>
      <c r="AO59816" s="104"/>
      <c r="AP59816" s="104"/>
    </row>
    <row r="59817" spans="21:42" ht="15" customHeight="1" x14ac:dyDescent="0.25">
      <c r="U59817" s="104"/>
      <c r="AB59817" s="104"/>
      <c r="AC59817" s="104"/>
      <c r="AF59817" s="104"/>
      <c r="AG59817" s="104"/>
      <c r="AK59817" s="104"/>
      <c r="AL59817" s="104"/>
      <c r="AO59817" s="104"/>
      <c r="AP59817" s="104"/>
    </row>
    <row r="59818" spans="21:42" ht="15" customHeight="1" x14ac:dyDescent="0.25">
      <c r="U59818" s="104"/>
      <c r="AB59818" s="104"/>
      <c r="AC59818" s="104"/>
      <c r="AF59818" s="104"/>
      <c r="AG59818" s="104"/>
      <c r="AK59818" s="104"/>
      <c r="AL59818" s="104"/>
      <c r="AO59818" s="104"/>
      <c r="AP59818" s="104"/>
    </row>
    <row r="59819" spans="21:42" ht="15" customHeight="1" x14ac:dyDescent="0.25">
      <c r="U59819" s="104"/>
      <c r="AB59819" s="104"/>
      <c r="AC59819" s="104"/>
      <c r="AF59819" s="104"/>
      <c r="AG59819" s="104"/>
      <c r="AK59819" s="104"/>
      <c r="AL59819" s="104"/>
      <c r="AO59819" s="104"/>
      <c r="AP59819" s="104"/>
    </row>
    <row r="59820" spans="21:42" ht="15" customHeight="1" x14ac:dyDescent="0.25">
      <c r="U59820" s="104"/>
      <c r="AB59820" s="104"/>
      <c r="AC59820" s="104"/>
      <c r="AF59820" s="104"/>
      <c r="AG59820" s="104"/>
      <c r="AK59820" s="104"/>
      <c r="AL59820" s="104"/>
      <c r="AO59820" s="104"/>
      <c r="AP59820" s="104"/>
    </row>
    <row r="59821" spans="21:42" ht="15" customHeight="1" x14ac:dyDescent="0.25">
      <c r="U59821" s="104"/>
      <c r="AB59821" s="104"/>
      <c r="AC59821" s="104"/>
      <c r="AF59821" s="104"/>
      <c r="AG59821" s="104"/>
      <c r="AK59821" s="104"/>
      <c r="AL59821" s="104"/>
      <c r="AO59821" s="104"/>
      <c r="AP59821" s="104"/>
    </row>
    <row r="59822" spans="21:42" ht="15" customHeight="1" x14ac:dyDescent="0.25">
      <c r="U59822" s="104"/>
      <c r="AB59822" s="104"/>
      <c r="AC59822" s="104"/>
      <c r="AF59822" s="104"/>
      <c r="AG59822" s="104"/>
      <c r="AK59822" s="104"/>
      <c r="AL59822" s="104"/>
      <c r="AO59822" s="104"/>
      <c r="AP59822" s="104"/>
    </row>
    <row r="59823" spans="21:42" ht="15" customHeight="1" x14ac:dyDescent="0.25">
      <c r="U59823" s="104"/>
      <c r="AB59823" s="104"/>
      <c r="AC59823" s="104"/>
      <c r="AF59823" s="104"/>
      <c r="AG59823" s="104"/>
      <c r="AK59823" s="104"/>
      <c r="AL59823" s="104"/>
      <c r="AO59823" s="104"/>
      <c r="AP59823" s="104"/>
    </row>
    <row r="59824" spans="21:42" ht="15" customHeight="1" x14ac:dyDescent="0.25">
      <c r="U59824" s="104"/>
      <c r="AB59824" s="104"/>
      <c r="AC59824" s="104"/>
      <c r="AF59824" s="104"/>
      <c r="AG59824" s="104"/>
      <c r="AK59824" s="104"/>
      <c r="AL59824" s="104"/>
      <c r="AO59824" s="104"/>
      <c r="AP59824" s="104"/>
    </row>
    <row r="59825" spans="21:42" ht="15" customHeight="1" x14ac:dyDescent="0.25">
      <c r="U59825" s="104"/>
      <c r="AB59825" s="104"/>
      <c r="AC59825" s="104"/>
      <c r="AF59825" s="104"/>
      <c r="AG59825" s="104"/>
      <c r="AK59825" s="104"/>
      <c r="AL59825" s="104"/>
      <c r="AO59825" s="104"/>
      <c r="AP59825" s="104"/>
    </row>
    <row r="59826" spans="21:42" ht="15" customHeight="1" x14ac:dyDescent="0.25">
      <c r="U59826" s="104"/>
      <c r="AB59826" s="104"/>
      <c r="AC59826" s="104"/>
      <c r="AF59826" s="104"/>
      <c r="AG59826" s="104"/>
      <c r="AK59826" s="104"/>
      <c r="AL59826" s="104"/>
      <c r="AO59826" s="104"/>
      <c r="AP59826" s="104"/>
    </row>
    <row r="59827" spans="21:42" ht="15" customHeight="1" x14ac:dyDescent="0.25">
      <c r="U59827" s="104"/>
      <c r="AB59827" s="104"/>
      <c r="AC59827" s="104"/>
      <c r="AF59827" s="104"/>
      <c r="AG59827" s="104"/>
      <c r="AK59827" s="104"/>
      <c r="AL59827" s="104"/>
      <c r="AO59827" s="104"/>
      <c r="AP59827" s="104"/>
    </row>
    <row r="59828" spans="21:42" ht="15" customHeight="1" x14ac:dyDescent="0.25">
      <c r="U59828" s="104"/>
      <c r="AB59828" s="104"/>
      <c r="AC59828" s="104"/>
      <c r="AF59828" s="104"/>
      <c r="AG59828" s="104"/>
      <c r="AK59828" s="104"/>
      <c r="AL59828" s="104"/>
      <c r="AO59828" s="104"/>
      <c r="AP59828" s="104"/>
    </row>
    <row r="59829" spans="21:42" ht="15" customHeight="1" x14ac:dyDescent="0.25">
      <c r="U59829" s="104"/>
      <c r="AB59829" s="104"/>
      <c r="AC59829" s="104"/>
      <c r="AF59829" s="104"/>
      <c r="AG59829" s="104"/>
      <c r="AK59829" s="104"/>
      <c r="AL59829" s="104"/>
      <c r="AO59829" s="104"/>
      <c r="AP59829" s="104"/>
    </row>
    <row r="59830" spans="21:42" ht="15" customHeight="1" x14ac:dyDescent="0.25">
      <c r="U59830" s="104"/>
      <c r="AB59830" s="104"/>
      <c r="AC59830" s="104"/>
      <c r="AF59830" s="104"/>
      <c r="AG59830" s="104"/>
      <c r="AK59830" s="104"/>
      <c r="AL59830" s="104"/>
      <c r="AO59830" s="104"/>
      <c r="AP59830" s="104"/>
    </row>
    <row r="59831" spans="21:42" ht="15" customHeight="1" x14ac:dyDescent="0.25">
      <c r="U59831" s="104"/>
      <c r="AB59831" s="104"/>
      <c r="AC59831" s="104"/>
      <c r="AF59831" s="104"/>
      <c r="AG59831" s="104"/>
      <c r="AK59831" s="104"/>
      <c r="AL59831" s="104"/>
      <c r="AO59831" s="104"/>
      <c r="AP59831" s="104"/>
    </row>
    <row r="59832" spans="21:42" ht="15" customHeight="1" x14ac:dyDescent="0.25">
      <c r="U59832" s="104"/>
      <c r="AB59832" s="104"/>
      <c r="AC59832" s="104"/>
      <c r="AF59832" s="104"/>
      <c r="AG59832" s="104"/>
      <c r="AK59832" s="104"/>
      <c r="AL59832" s="104"/>
      <c r="AO59832" s="104"/>
      <c r="AP59832" s="104"/>
    </row>
    <row r="59833" spans="21:42" ht="15" customHeight="1" x14ac:dyDescent="0.25">
      <c r="U59833" s="104"/>
      <c r="AB59833" s="104"/>
      <c r="AC59833" s="104"/>
      <c r="AF59833" s="104"/>
      <c r="AG59833" s="104"/>
      <c r="AK59833" s="104"/>
      <c r="AL59833" s="104"/>
      <c r="AO59833" s="104"/>
      <c r="AP59833" s="104"/>
    </row>
    <row r="59834" spans="21:42" ht="15" customHeight="1" x14ac:dyDescent="0.25">
      <c r="U59834" s="104"/>
      <c r="AB59834" s="104"/>
      <c r="AC59834" s="104"/>
      <c r="AF59834" s="104"/>
      <c r="AG59834" s="104"/>
      <c r="AK59834" s="104"/>
      <c r="AL59834" s="104"/>
      <c r="AO59834" s="104"/>
      <c r="AP59834" s="104"/>
    </row>
    <row r="59835" spans="21:42" ht="15" customHeight="1" x14ac:dyDescent="0.25">
      <c r="U59835" s="104"/>
      <c r="AB59835" s="104"/>
      <c r="AC59835" s="104"/>
      <c r="AF59835" s="104"/>
      <c r="AG59835" s="104"/>
      <c r="AK59835" s="104"/>
      <c r="AL59835" s="104"/>
      <c r="AO59835" s="104"/>
      <c r="AP59835" s="104"/>
    </row>
    <row r="59836" spans="21:42" ht="15" customHeight="1" x14ac:dyDescent="0.25">
      <c r="U59836" s="104"/>
      <c r="AB59836" s="104"/>
      <c r="AC59836" s="104"/>
      <c r="AF59836" s="104"/>
      <c r="AG59836" s="104"/>
      <c r="AK59836" s="104"/>
      <c r="AL59836" s="104"/>
      <c r="AO59836" s="104"/>
      <c r="AP59836" s="104"/>
    </row>
    <row r="59837" spans="21:42" ht="15" customHeight="1" x14ac:dyDescent="0.25">
      <c r="U59837" s="104"/>
      <c r="AB59837" s="104"/>
      <c r="AC59837" s="104"/>
      <c r="AF59837" s="104"/>
      <c r="AG59837" s="104"/>
      <c r="AK59837" s="104"/>
      <c r="AL59837" s="104"/>
      <c r="AO59837" s="104"/>
      <c r="AP59837" s="104"/>
    </row>
    <row r="59838" spans="21:42" ht="15" customHeight="1" x14ac:dyDescent="0.25">
      <c r="U59838" s="104"/>
      <c r="AB59838" s="104"/>
      <c r="AC59838" s="104"/>
      <c r="AF59838" s="104"/>
      <c r="AG59838" s="104"/>
      <c r="AK59838" s="104"/>
      <c r="AL59838" s="104"/>
      <c r="AO59838" s="104"/>
      <c r="AP59838" s="104"/>
    </row>
    <row r="59839" spans="21:42" ht="15" customHeight="1" x14ac:dyDescent="0.25">
      <c r="U59839" s="104"/>
      <c r="AB59839" s="104"/>
      <c r="AC59839" s="104"/>
      <c r="AF59839" s="104"/>
      <c r="AG59839" s="104"/>
      <c r="AK59839" s="104"/>
      <c r="AL59839" s="104"/>
      <c r="AO59839" s="104"/>
      <c r="AP59839" s="104"/>
    </row>
    <row r="59840" spans="21:42" ht="15" customHeight="1" x14ac:dyDescent="0.25">
      <c r="U59840" s="104"/>
      <c r="AB59840" s="104"/>
      <c r="AC59840" s="104"/>
      <c r="AF59840" s="104"/>
      <c r="AG59840" s="104"/>
      <c r="AK59840" s="104"/>
      <c r="AL59840" s="104"/>
      <c r="AO59840" s="104"/>
      <c r="AP59840" s="104"/>
    </row>
    <row r="59841" spans="21:42" ht="15" customHeight="1" x14ac:dyDescent="0.25">
      <c r="U59841" s="104"/>
      <c r="AB59841" s="104"/>
      <c r="AC59841" s="104"/>
      <c r="AF59841" s="104"/>
      <c r="AG59841" s="104"/>
      <c r="AK59841" s="104"/>
      <c r="AL59841" s="104"/>
      <c r="AO59841" s="104"/>
      <c r="AP59841" s="104"/>
    </row>
    <row r="59842" spans="21:42" ht="15" customHeight="1" x14ac:dyDescent="0.25">
      <c r="U59842" s="104"/>
      <c r="AB59842" s="104"/>
      <c r="AC59842" s="104"/>
      <c r="AF59842" s="104"/>
      <c r="AG59842" s="104"/>
      <c r="AK59842" s="104"/>
      <c r="AL59842" s="104"/>
      <c r="AO59842" s="104"/>
      <c r="AP59842" s="104"/>
    </row>
    <row r="59843" spans="21:42" ht="15" customHeight="1" x14ac:dyDescent="0.25">
      <c r="U59843" s="104"/>
      <c r="AB59843" s="104"/>
      <c r="AC59843" s="104"/>
      <c r="AF59843" s="104"/>
      <c r="AG59843" s="104"/>
      <c r="AK59843" s="104"/>
      <c r="AL59843" s="104"/>
      <c r="AO59843" s="104"/>
      <c r="AP59843" s="104"/>
    </row>
    <row r="59844" spans="21:42" ht="15" customHeight="1" x14ac:dyDescent="0.25">
      <c r="U59844" s="104"/>
      <c r="AB59844" s="104"/>
      <c r="AC59844" s="104"/>
      <c r="AF59844" s="104"/>
      <c r="AG59844" s="104"/>
      <c r="AK59844" s="104"/>
      <c r="AL59844" s="104"/>
      <c r="AO59844" s="104"/>
      <c r="AP59844" s="104"/>
    </row>
    <row r="59845" spans="21:42" ht="15" customHeight="1" x14ac:dyDescent="0.25">
      <c r="U59845" s="104"/>
      <c r="AB59845" s="104"/>
      <c r="AC59845" s="104"/>
      <c r="AF59845" s="104"/>
      <c r="AG59845" s="104"/>
      <c r="AK59845" s="104"/>
      <c r="AL59845" s="104"/>
      <c r="AO59845" s="104"/>
      <c r="AP59845" s="104"/>
    </row>
    <row r="59846" spans="21:42" ht="15" customHeight="1" x14ac:dyDescent="0.25">
      <c r="U59846" s="104"/>
      <c r="AB59846" s="104"/>
      <c r="AC59846" s="104"/>
      <c r="AF59846" s="104"/>
      <c r="AG59846" s="104"/>
      <c r="AK59846" s="104"/>
      <c r="AL59846" s="104"/>
      <c r="AO59846" s="104"/>
      <c r="AP59846" s="104"/>
    </row>
    <row r="59847" spans="21:42" ht="15" customHeight="1" x14ac:dyDescent="0.25">
      <c r="U59847" s="104"/>
      <c r="AB59847" s="104"/>
      <c r="AC59847" s="104"/>
      <c r="AF59847" s="104"/>
      <c r="AG59847" s="104"/>
      <c r="AK59847" s="104"/>
      <c r="AL59847" s="104"/>
      <c r="AO59847" s="104"/>
      <c r="AP59847" s="104"/>
    </row>
    <row r="59848" spans="21:42" ht="15" customHeight="1" x14ac:dyDescent="0.25">
      <c r="U59848" s="104"/>
      <c r="AB59848" s="104"/>
      <c r="AC59848" s="104"/>
      <c r="AF59848" s="104"/>
      <c r="AG59848" s="104"/>
      <c r="AK59848" s="104"/>
      <c r="AL59848" s="104"/>
      <c r="AO59848" s="104"/>
      <c r="AP59848" s="104"/>
    </row>
    <row r="59849" spans="21:42" ht="15" customHeight="1" x14ac:dyDescent="0.25">
      <c r="U59849" s="104"/>
      <c r="AB59849" s="104"/>
      <c r="AC59849" s="104"/>
      <c r="AF59849" s="104"/>
      <c r="AG59849" s="104"/>
      <c r="AK59849" s="104"/>
      <c r="AL59849" s="104"/>
      <c r="AO59849" s="104"/>
      <c r="AP59849" s="104"/>
    </row>
    <row r="59850" spans="21:42" ht="15" customHeight="1" x14ac:dyDescent="0.25">
      <c r="U59850" s="104"/>
      <c r="AB59850" s="104"/>
      <c r="AC59850" s="104"/>
      <c r="AF59850" s="104"/>
      <c r="AG59850" s="104"/>
      <c r="AK59850" s="104"/>
      <c r="AL59850" s="104"/>
      <c r="AO59850" s="104"/>
      <c r="AP59850" s="104"/>
    </row>
    <row r="59851" spans="21:42" ht="15" customHeight="1" x14ac:dyDescent="0.25">
      <c r="U59851" s="104"/>
      <c r="AB59851" s="104"/>
      <c r="AC59851" s="104"/>
      <c r="AF59851" s="104"/>
      <c r="AG59851" s="104"/>
      <c r="AK59851" s="104"/>
      <c r="AL59851" s="104"/>
      <c r="AO59851" s="104"/>
      <c r="AP59851" s="104"/>
    </row>
    <row r="59852" spans="21:42" ht="15" customHeight="1" x14ac:dyDescent="0.25">
      <c r="U59852" s="104"/>
      <c r="AB59852" s="104"/>
      <c r="AC59852" s="104"/>
      <c r="AF59852" s="104"/>
      <c r="AG59852" s="104"/>
      <c r="AK59852" s="104"/>
      <c r="AL59852" s="104"/>
      <c r="AO59852" s="104"/>
      <c r="AP59852" s="104"/>
    </row>
    <row r="59853" spans="21:42" ht="15" customHeight="1" x14ac:dyDescent="0.25">
      <c r="U59853" s="104"/>
      <c r="AB59853" s="104"/>
      <c r="AC59853" s="104"/>
      <c r="AF59853" s="104"/>
      <c r="AG59853" s="104"/>
      <c r="AK59853" s="104"/>
      <c r="AL59853" s="104"/>
      <c r="AO59853" s="104"/>
      <c r="AP59853" s="104"/>
    </row>
    <row r="59854" spans="21:42" ht="15" customHeight="1" x14ac:dyDescent="0.25">
      <c r="U59854" s="104"/>
      <c r="AB59854" s="104"/>
      <c r="AC59854" s="104"/>
      <c r="AF59854" s="104"/>
      <c r="AG59854" s="104"/>
      <c r="AK59854" s="104"/>
      <c r="AL59854" s="104"/>
      <c r="AO59854" s="104"/>
      <c r="AP59854" s="104"/>
    </row>
    <row r="59855" spans="21:42" ht="15" customHeight="1" x14ac:dyDescent="0.25">
      <c r="U59855" s="104"/>
      <c r="AB59855" s="104"/>
      <c r="AC59855" s="104"/>
      <c r="AF59855" s="104"/>
      <c r="AG59855" s="104"/>
      <c r="AK59855" s="104"/>
      <c r="AL59855" s="104"/>
      <c r="AO59855" s="104"/>
      <c r="AP59855" s="104"/>
    </row>
    <row r="59856" spans="21:42" ht="15" customHeight="1" x14ac:dyDescent="0.25">
      <c r="U59856" s="104"/>
      <c r="AB59856" s="104"/>
      <c r="AC59856" s="104"/>
      <c r="AF59856" s="104"/>
      <c r="AG59856" s="104"/>
      <c r="AK59856" s="104"/>
      <c r="AL59856" s="104"/>
      <c r="AO59856" s="104"/>
      <c r="AP59856" s="104"/>
    </row>
    <row r="59857" spans="21:42" ht="15" customHeight="1" x14ac:dyDescent="0.25">
      <c r="U59857" s="104"/>
      <c r="AB59857" s="104"/>
      <c r="AC59857" s="104"/>
      <c r="AF59857" s="104"/>
      <c r="AG59857" s="104"/>
      <c r="AK59857" s="104"/>
      <c r="AL59857" s="104"/>
      <c r="AO59857" s="104"/>
      <c r="AP59857" s="104"/>
    </row>
    <row r="59858" spans="21:42" ht="15" customHeight="1" x14ac:dyDescent="0.25">
      <c r="U59858" s="104"/>
      <c r="AB59858" s="104"/>
      <c r="AC59858" s="104"/>
      <c r="AF59858" s="104"/>
      <c r="AG59858" s="104"/>
      <c r="AK59858" s="104"/>
      <c r="AL59858" s="104"/>
      <c r="AO59858" s="104"/>
      <c r="AP59858" s="104"/>
    </row>
    <row r="59859" spans="21:42" ht="15" customHeight="1" x14ac:dyDescent="0.25">
      <c r="U59859" s="104"/>
      <c r="AB59859" s="104"/>
      <c r="AC59859" s="104"/>
      <c r="AF59859" s="104"/>
      <c r="AG59859" s="104"/>
      <c r="AK59859" s="104"/>
      <c r="AL59859" s="104"/>
      <c r="AO59859" s="104"/>
      <c r="AP59859" s="104"/>
    </row>
    <row r="59860" spans="21:42" ht="15" customHeight="1" x14ac:dyDescent="0.25">
      <c r="U59860" s="104"/>
      <c r="AB59860" s="104"/>
      <c r="AC59860" s="104"/>
      <c r="AF59860" s="104"/>
      <c r="AG59860" s="104"/>
      <c r="AK59860" s="104"/>
      <c r="AL59860" s="104"/>
      <c r="AO59860" s="104"/>
      <c r="AP59860" s="104"/>
    </row>
    <row r="59861" spans="21:42" ht="15" customHeight="1" x14ac:dyDescent="0.25">
      <c r="U59861" s="104"/>
      <c r="AB59861" s="104"/>
      <c r="AC59861" s="104"/>
      <c r="AF59861" s="104"/>
      <c r="AG59861" s="104"/>
      <c r="AK59861" s="104"/>
      <c r="AL59861" s="104"/>
      <c r="AO59861" s="104"/>
      <c r="AP59861" s="104"/>
    </row>
    <row r="59862" spans="21:42" ht="15" customHeight="1" x14ac:dyDescent="0.25">
      <c r="U59862" s="104"/>
      <c r="AB59862" s="104"/>
      <c r="AC59862" s="104"/>
      <c r="AF59862" s="104"/>
      <c r="AG59862" s="104"/>
      <c r="AK59862" s="104"/>
      <c r="AL59862" s="104"/>
      <c r="AO59862" s="104"/>
      <c r="AP59862" s="104"/>
    </row>
    <row r="59863" spans="21:42" ht="15" customHeight="1" x14ac:dyDescent="0.25">
      <c r="U59863" s="104"/>
      <c r="AB59863" s="104"/>
      <c r="AC59863" s="104"/>
      <c r="AF59863" s="104"/>
      <c r="AG59863" s="104"/>
      <c r="AK59863" s="104"/>
      <c r="AL59863" s="104"/>
      <c r="AO59863" s="104"/>
      <c r="AP59863" s="104"/>
    </row>
    <row r="59864" spans="21:42" ht="15" customHeight="1" x14ac:dyDescent="0.25">
      <c r="U59864" s="104"/>
      <c r="AB59864" s="104"/>
      <c r="AC59864" s="104"/>
      <c r="AF59864" s="104"/>
      <c r="AG59864" s="104"/>
      <c r="AK59864" s="104"/>
      <c r="AL59864" s="104"/>
      <c r="AO59864" s="104"/>
      <c r="AP59864" s="104"/>
    </row>
    <row r="59865" spans="21:42" ht="15" customHeight="1" x14ac:dyDescent="0.25">
      <c r="U59865" s="104"/>
      <c r="AB59865" s="104"/>
      <c r="AC59865" s="104"/>
      <c r="AF59865" s="104"/>
      <c r="AG59865" s="104"/>
      <c r="AK59865" s="104"/>
      <c r="AL59865" s="104"/>
      <c r="AO59865" s="104"/>
      <c r="AP59865" s="104"/>
    </row>
    <row r="59866" spans="21:42" ht="15" customHeight="1" x14ac:dyDescent="0.25">
      <c r="U59866" s="104"/>
      <c r="AB59866" s="104"/>
      <c r="AC59866" s="104"/>
      <c r="AF59866" s="104"/>
      <c r="AG59866" s="104"/>
      <c r="AK59866" s="104"/>
      <c r="AL59866" s="104"/>
      <c r="AO59866" s="104"/>
      <c r="AP59866" s="104"/>
    </row>
    <row r="59867" spans="21:42" ht="15" customHeight="1" x14ac:dyDescent="0.25">
      <c r="U59867" s="104"/>
      <c r="AB59867" s="104"/>
      <c r="AC59867" s="104"/>
      <c r="AF59867" s="104"/>
      <c r="AG59867" s="104"/>
      <c r="AK59867" s="104"/>
      <c r="AL59867" s="104"/>
      <c r="AO59867" s="104"/>
      <c r="AP59867" s="104"/>
    </row>
    <row r="59868" spans="21:42" ht="15" customHeight="1" x14ac:dyDescent="0.25">
      <c r="U59868" s="104"/>
      <c r="AB59868" s="104"/>
      <c r="AC59868" s="104"/>
      <c r="AF59868" s="104"/>
      <c r="AG59868" s="104"/>
      <c r="AK59868" s="104"/>
      <c r="AL59868" s="104"/>
      <c r="AO59868" s="104"/>
      <c r="AP59868" s="104"/>
    </row>
    <row r="59869" spans="21:42" ht="15" customHeight="1" x14ac:dyDescent="0.25">
      <c r="U59869" s="104"/>
      <c r="AB59869" s="104"/>
      <c r="AC59869" s="104"/>
      <c r="AF59869" s="104"/>
      <c r="AG59869" s="104"/>
      <c r="AK59869" s="104"/>
      <c r="AL59869" s="104"/>
      <c r="AO59869" s="104"/>
      <c r="AP59869" s="104"/>
    </row>
    <row r="59870" spans="21:42" ht="15" customHeight="1" x14ac:dyDescent="0.25">
      <c r="U59870" s="104"/>
      <c r="AB59870" s="104"/>
      <c r="AC59870" s="104"/>
      <c r="AF59870" s="104"/>
      <c r="AG59870" s="104"/>
      <c r="AK59870" s="104"/>
      <c r="AL59870" s="104"/>
      <c r="AO59870" s="104"/>
      <c r="AP59870" s="104"/>
    </row>
    <row r="59871" spans="21:42" ht="15" customHeight="1" x14ac:dyDescent="0.25">
      <c r="U59871" s="104"/>
      <c r="AB59871" s="104"/>
      <c r="AC59871" s="104"/>
      <c r="AF59871" s="104"/>
      <c r="AG59871" s="104"/>
      <c r="AK59871" s="104"/>
      <c r="AL59871" s="104"/>
      <c r="AO59871" s="104"/>
      <c r="AP59871" s="104"/>
    </row>
    <row r="59872" spans="21:42" ht="15" customHeight="1" x14ac:dyDescent="0.25">
      <c r="U59872" s="104"/>
      <c r="AB59872" s="104"/>
      <c r="AC59872" s="104"/>
      <c r="AF59872" s="104"/>
      <c r="AG59872" s="104"/>
      <c r="AK59872" s="104"/>
      <c r="AL59872" s="104"/>
      <c r="AO59872" s="104"/>
      <c r="AP59872" s="104"/>
    </row>
    <row r="59873" spans="21:42" ht="15" customHeight="1" x14ac:dyDescent="0.25">
      <c r="U59873" s="104"/>
      <c r="AB59873" s="104"/>
      <c r="AC59873" s="104"/>
      <c r="AF59873" s="104"/>
      <c r="AG59873" s="104"/>
      <c r="AK59873" s="104"/>
      <c r="AL59873" s="104"/>
      <c r="AO59873" s="104"/>
      <c r="AP59873" s="104"/>
    </row>
    <row r="59874" spans="21:42" ht="15" customHeight="1" x14ac:dyDescent="0.25">
      <c r="U59874" s="104"/>
      <c r="AB59874" s="104"/>
      <c r="AC59874" s="104"/>
      <c r="AF59874" s="104"/>
      <c r="AG59874" s="104"/>
      <c r="AK59874" s="104"/>
      <c r="AL59874" s="104"/>
      <c r="AO59874" s="104"/>
      <c r="AP59874" s="104"/>
    </row>
    <row r="59875" spans="21:42" ht="15" customHeight="1" x14ac:dyDescent="0.25">
      <c r="U59875" s="104"/>
      <c r="AB59875" s="104"/>
      <c r="AC59875" s="104"/>
      <c r="AF59875" s="104"/>
      <c r="AG59875" s="104"/>
      <c r="AK59875" s="104"/>
      <c r="AL59875" s="104"/>
      <c r="AO59875" s="104"/>
      <c r="AP59875" s="104"/>
    </row>
    <row r="59876" spans="21:42" ht="15" customHeight="1" x14ac:dyDescent="0.25">
      <c r="U59876" s="104"/>
      <c r="AB59876" s="104"/>
      <c r="AC59876" s="104"/>
      <c r="AF59876" s="104"/>
      <c r="AG59876" s="104"/>
      <c r="AK59876" s="104"/>
      <c r="AL59876" s="104"/>
      <c r="AO59876" s="104"/>
      <c r="AP59876" s="104"/>
    </row>
    <row r="59877" spans="21:42" ht="15" customHeight="1" x14ac:dyDescent="0.25">
      <c r="U59877" s="104"/>
      <c r="AB59877" s="104"/>
      <c r="AC59877" s="104"/>
      <c r="AF59877" s="104"/>
      <c r="AG59877" s="104"/>
      <c r="AK59877" s="104"/>
      <c r="AL59877" s="104"/>
      <c r="AO59877" s="104"/>
      <c r="AP59877" s="104"/>
    </row>
    <row r="59878" spans="21:42" ht="15" customHeight="1" x14ac:dyDescent="0.25">
      <c r="U59878" s="104"/>
      <c r="AB59878" s="104"/>
      <c r="AC59878" s="104"/>
      <c r="AF59878" s="104"/>
      <c r="AG59878" s="104"/>
      <c r="AK59878" s="104"/>
      <c r="AL59878" s="104"/>
      <c r="AO59878" s="104"/>
      <c r="AP59878" s="104"/>
    </row>
    <row r="59879" spans="21:42" ht="15" customHeight="1" x14ac:dyDescent="0.25">
      <c r="U59879" s="104"/>
      <c r="AB59879" s="104"/>
      <c r="AC59879" s="104"/>
      <c r="AF59879" s="104"/>
      <c r="AG59879" s="104"/>
      <c r="AK59879" s="104"/>
      <c r="AL59879" s="104"/>
      <c r="AO59879" s="104"/>
      <c r="AP59879" s="104"/>
    </row>
    <row r="59880" spans="21:42" ht="15" customHeight="1" x14ac:dyDescent="0.25">
      <c r="U59880" s="104"/>
      <c r="AB59880" s="104"/>
      <c r="AC59880" s="104"/>
      <c r="AF59880" s="104"/>
      <c r="AG59880" s="104"/>
      <c r="AK59880" s="104"/>
      <c r="AL59880" s="104"/>
      <c r="AO59880" s="104"/>
      <c r="AP59880" s="104"/>
    </row>
    <row r="59881" spans="21:42" ht="15" customHeight="1" x14ac:dyDescent="0.25">
      <c r="U59881" s="104"/>
      <c r="AB59881" s="104"/>
      <c r="AC59881" s="104"/>
      <c r="AF59881" s="104"/>
      <c r="AG59881" s="104"/>
      <c r="AK59881" s="104"/>
      <c r="AL59881" s="104"/>
      <c r="AO59881" s="104"/>
      <c r="AP59881" s="104"/>
    </row>
    <row r="59882" spans="21:42" ht="15" customHeight="1" x14ac:dyDescent="0.25">
      <c r="U59882" s="104"/>
      <c r="AB59882" s="104"/>
      <c r="AC59882" s="104"/>
      <c r="AF59882" s="104"/>
      <c r="AG59882" s="104"/>
      <c r="AK59882" s="104"/>
      <c r="AL59882" s="104"/>
      <c r="AO59882" s="104"/>
      <c r="AP59882" s="104"/>
    </row>
    <row r="59883" spans="21:42" ht="15" customHeight="1" x14ac:dyDescent="0.25">
      <c r="U59883" s="104"/>
      <c r="AB59883" s="104"/>
      <c r="AC59883" s="104"/>
      <c r="AF59883" s="104"/>
      <c r="AG59883" s="104"/>
      <c r="AK59883" s="104"/>
      <c r="AL59883" s="104"/>
      <c r="AO59883" s="104"/>
      <c r="AP59883" s="104"/>
    </row>
    <row r="59884" spans="21:42" ht="15" customHeight="1" x14ac:dyDescent="0.25">
      <c r="U59884" s="104"/>
      <c r="AB59884" s="104"/>
      <c r="AC59884" s="104"/>
      <c r="AF59884" s="104"/>
      <c r="AG59884" s="104"/>
      <c r="AK59884" s="104"/>
      <c r="AL59884" s="104"/>
      <c r="AO59884" s="104"/>
      <c r="AP59884" s="104"/>
    </row>
    <row r="59885" spans="21:42" ht="15" customHeight="1" x14ac:dyDescent="0.25">
      <c r="U59885" s="104"/>
      <c r="AB59885" s="104"/>
      <c r="AC59885" s="104"/>
      <c r="AF59885" s="104"/>
      <c r="AG59885" s="104"/>
      <c r="AK59885" s="104"/>
      <c r="AL59885" s="104"/>
      <c r="AO59885" s="104"/>
      <c r="AP59885" s="104"/>
    </row>
    <row r="59886" spans="21:42" ht="15" customHeight="1" x14ac:dyDescent="0.25">
      <c r="U59886" s="104"/>
      <c r="AB59886" s="104"/>
      <c r="AC59886" s="104"/>
      <c r="AF59886" s="104"/>
      <c r="AG59886" s="104"/>
      <c r="AK59886" s="104"/>
      <c r="AL59886" s="104"/>
      <c r="AO59886" s="104"/>
      <c r="AP59886" s="104"/>
    </row>
    <row r="59887" spans="21:42" ht="15" customHeight="1" x14ac:dyDescent="0.25">
      <c r="U59887" s="104"/>
      <c r="AB59887" s="104"/>
      <c r="AC59887" s="104"/>
      <c r="AF59887" s="104"/>
      <c r="AG59887" s="104"/>
      <c r="AK59887" s="104"/>
      <c r="AL59887" s="104"/>
      <c r="AO59887" s="104"/>
      <c r="AP59887" s="104"/>
    </row>
    <row r="59888" spans="21:42" ht="15" customHeight="1" x14ac:dyDescent="0.25">
      <c r="U59888" s="104"/>
      <c r="AB59888" s="104"/>
      <c r="AC59888" s="104"/>
      <c r="AF59888" s="104"/>
      <c r="AG59888" s="104"/>
      <c r="AK59888" s="104"/>
      <c r="AL59888" s="104"/>
      <c r="AO59888" s="104"/>
      <c r="AP59888" s="104"/>
    </row>
    <row r="59889" spans="21:42" ht="15" customHeight="1" x14ac:dyDescent="0.25">
      <c r="U59889" s="104"/>
      <c r="AB59889" s="104"/>
      <c r="AC59889" s="104"/>
      <c r="AF59889" s="104"/>
      <c r="AG59889" s="104"/>
      <c r="AK59889" s="104"/>
      <c r="AL59889" s="104"/>
      <c r="AO59889" s="104"/>
      <c r="AP59889" s="104"/>
    </row>
    <row r="59890" spans="21:42" ht="15" customHeight="1" x14ac:dyDescent="0.25">
      <c r="U59890" s="104"/>
      <c r="AB59890" s="104"/>
      <c r="AC59890" s="104"/>
      <c r="AF59890" s="104"/>
      <c r="AG59890" s="104"/>
      <c r="AK59890" s="104"/>
      <c r="AL59890" s="104"/>
      <c r="AO59890" s="104"/>
      <c r="AP59890" s="104"/>
    </row>
    <row r="59891" spans="21:42" ht="15" customHeight="1" x14ac:dyDescent="0.25">
      <c r="U59891" s="104"/>
      <c r="AB59891" s="104"/>
      <c r="AC59891" s="104"/>
      <c r="AF59891" s="104"/>
      <c r="AG59891" s="104"/>
      <c r="AK59891" s="104"/>
      <c r="AL59891" s="104"/>
      <c r="AO59891" s="104"/>
      <c r="AP59891" s="104"/>
    </row>
    <row r="59892" spans="21:42" ht="15" customHeight="1" x14ac:dyDescent="0.25">
      <c r="U59892" s="104"/>
      <c r="AB59892" s="104"/>
      <c r="AC59892" s="104"/>
      <c r="AF59892" s="104"/>
      <c r="AG59892" s="104"/>
      <c r="AK59892" s="104"/>
      <c r="AL59892" s="104"/>
      <c r="AO59892" s="104"/>
      <c r="AP59892" s="104"/>
    </row>
    <row r="59893" spans="21:42" ht="15" customHeight="1" x14ac:dyDescent="0.25">
      <c r="U59893" s="104"/>
      <c r="AB59893" s="104"/>
      <c r="AC59893" s="104"/>
      <c r="AF59893" s="104"/>
      <c r="AG59893" s="104"/>
      <c r="AK59893" s="104"/>
      <c r="AL59893" s="104"/>
      <c r="AO59893" s="104"/>
      <c r="AP59893" s="104"/>
    </row>
    <row r="59894" spans="21:42" ht="15" customHeight="1" x14ac:dyDescent="0.25">
      <c r="U59894" s="104"/>
      <c r="AB59894" s="104"/>
      <c r="AC59894" s="104"/>
      <c r="AF59894" s="104"/>
      <c r="AG59894" s="104"/>
      <c r="AK59894" s="104"/>
      <c r="AL59894" s="104"/>
      <c r="AO59894" s="104"/>
      <c r="AP59894" s="104"/>
    </row>
    <row r="59895" spans="21:42" ht="15" customHeight="1" x14ac:dyDescent="0.25">
      <c r="U59895" s="104"/>
      <c r="AB59895" s="104"/>
      <c r="AC59895" s="104"/>
      <c r="AF59895" s="104"/>
      <c r="AG59895" s="104"/>
      <c r="AK59895" s="104"/>
      <c r="AL59895" s="104"/>
      <c r="AO59895" s="104"/>
      <c r="AP59895" s="104"/>
    </row>
    <row r="59896" spans="21:42" ht="15" customHeight="1" x14ac:dyDescent="0.25">
      <c r="U59896" s="104"/>
      <c r="AB59896" s="104"/>
      <c r="AC59896" s="104"/>
      <c r="AF59896" s="104"/>
      <c r="AG59896" s="104"/>
      <c r="AK59896" s="104"/>
      <c r="AL59896" s="104"/>
      <c r="AO59896" s="104"/>
      <c r="AP59896" s="104"/>
    </row>
    <row r="59897" spans="21:42" ht="15" customHeight="1" x14ac:dyDescent="0.25">
      <c r="U59897" s="104"/>
      <c r="AB59897" s="104"/>
      <c r="AC59897" s="104"/>
      <c r="AF59897" s="104"/>
      <c r="AG59897" s="104"/>
      <c r="AK59897" s="104"/>
      <c r="AL59897" s="104"/>
      <c r="AO59897" s="104"/>
      <c r="AP59897" s="104"/>
    </row>
    <row r="59898" spans="21:42" ht="15" customHeight="1" x14ac:dyDescent="0.25">
      <c r="U59898" s="104"/>
      <c r="AB59898" s="104"/>
      <c r="AC59898" s="104"/>
      <c r="AF59898" s="104"/>
      <c r="AG59898" s="104"/>
      <c r="AK59898" s="104"/>
      <c r="AL59898" s="104"/>
      <c r="AO59898" s="104"/>
      <c r="AP59898" s="104"/>
    </row>
    <row r="59899" spans="21:42" ht="15" customHeight="1" x14ac:dyDescent="0.25">
      <c r="U59899" s="104"/>
      <c r="AB59899" s="104"/>
      <c r="AC59899" s="104"/>
      <c r="AF59899" s="104"/>
      <c r="AG59899" s="104"/>
      <c r="AK59899" s="104"/>
      <c r="AL59899" s="104"/>
      <c r="AO59899" s="104"/>
      <c r="AP59899" s="104"/>
    </row>
    <row r="59900" spans="21:42" ht="15" customHeight="1" x14ac:dyDescent="0.25">
      <c r="U59900" s="104"/>
      <c r="AB59900" s="104"/>
      <c r="AC59900" s="104"/>
      <c r="AF59900" s="104"/>
      <c r="AG59900" s="104"/>
      <c r="AK59900" s="104"/>
      <c r="AL59900" s="104"/>
      <c r="AO59900" s="104"/>
      <c r="AP59900" s="104"/>
    </row>
    <row r="59901" spans="21:42" ht="15" customHeight="1" x14ac:dyDescent="0.25">
      <c r="U59901" s="104"/>
      <c r="AB59901" s="104"/>
      <c r="AC59901" s="104"/>
      <c r="AF59901" s="104"/>
      <c r="AG59901" s="104"/>
      <c r="AK59901" s="104"/>
      <c r="AL59901" s="104"/>
      <c r="AO59901" s="104"/>
      <c r="AP59901" s="104"/>
    </row>
    <row r="59902" spans="21:42" ht="15" customHeight="1" x14ac:dyDescent="0.25">
      <c r="U59902" s="104"/>
      <c r="AB59902" s="104"/>
      <c r="AC59902" s="104"/>
      <c r="AF59902" s="104"/>
      <c r="AG59902" s="104"/>
      <c r="AK59902" s="104"/>
      <c r="AL59902" s="104"/>
      <c r="AO59902" s="104"/>
      <c r="AP59902" s="104"/>
    </row>
    <row r="59903" spans="21:42" ht="15" customHeight="1" x14ac:dyDescent="0.25">
      <c r="U59903" s="104"/>
      <c r="AB59903" s="104"/>
      <c r="AC59903" s="104"/>
      <c r="AF59903" s="104"/>
      <c r="AG59903" s="104"/>
      <c r="AK59903" s="104"/>
      <c r="AL59903" s="104"/>
      <c r="AO59903" s="104"/>
      <c r="AP59903" s="104"/>
    </row>
    <row r="59904" spans="21:42" ht="15" customHeight="1" x14ac:dyDescent="0.25">
      <c r="U59904" s="104"/>
      <c r="AB59904" s="104"/>
      <c r="AC59904" s="104"/>
      <c r="AF59904" s="104"/>
      <c r="AG59904" s="104"/>
      <c r="AK59904" s="104"/>
      <c r="AL59904" s="104"/>
      <c r="AO59904" s="104"/>
      <c r="AP59904" s="104"/>
    </row>
    <row r="59905" spans="21:42" ht="15" customHeight="1" x14ac:dyDescent="0.25">
      <c r="U59905" s="104"/>
      <c r="AB59905" s="104"/>
      <c r="AC59905" s="104"/>
      <c r="AF59905" s="104"/>
      <c r="AG59905" s="104"/>
      <c r="AK59905" s="104"/>
      <c r="AL59905" s="104"/>
      <c r="AO59905" s="104"/>
      <c r="AP59905" s="104"/>
    </row>
    <row r="59906" spans="21:42" ht="15" customHeight="1" x14ac:dyDescent="0.25">
      <c r="U59906" s="104"/>
      <c r="AB59906" s="104"/>
      <c r="AC59906" s="104"/>
      <c r="AF59906" s="104"/>
      <c r="AG59906" s="104"/>
      <c r="AK59906" s="104"/>
      <c r="AL59906" s="104"/>
      <c r="AO59906" s="104"/>
      <c r="AP59906" s="104"/>
    </row>
    <row r="59907" spans="21:42" ht="15" customHeight="1" x14ac:dyDescent="0.25">
      <c r="U59907" s="104"/>
      <c r="AB59907" s="104"/>
      <c r="AC59907" s="104"/>
      <c r="AF59907" s="104"/>
      <c r="AG59907" s="104"/>
      <c r="AK59907" s="104"/>
      <c r="AL59907" s="104"/>
      <c r="AO59907" s="104"/>
      <c r="AP59907" s="104"/>
    </row>
    <row r="59908" spans="21:42" ht="15" customHeight="1" x14ac:dyDescent="0.25">
      <c r="U59908" s="104"/>
      <c r="AB59908" s="104"/>
      <c r="AC59908" s="104"/>
      <c r="AF59908" s="104"/>
      <c r="AG59908" s="104"/>
      <c r="AK59908" s="104"/>
      <c r="AL59908" s="104"/>
      <c r="AO59908" s="104"/>
      <c r="AP59908" s="104"/>
    </row>
    <row r="59909" spans="21:42" ht="15" customHeight="1" x14ac:dyDescent="0.25">
      <c r="U59909" s="104"/>
      <c r="AB59909" s="104"/>
      <c r="AC59909" s="104"/>
      <c r="AF59909" s="104"/>
      <c r="AG59909" s="104"/>
      <c r="AK59909" s="104"/>
      <c r="AL59909" s="104"/>
      <c r="AO59909" s="104"/>
      <c r="AP59909" s="104"/>
    </row>
    <row r="59910" spans="21:42" ht="15" customHeight="1" x14ac:dyDescent="0.25">
      <c r="U59910" s="104"/>
      <c r="AB59910" s="104"/>
      <c r="AC59910" s="104"/>
      <c r="AF59910" s="104"/>
      <c r="AG59910" s="104"/>
      <c r="AK59910" s="104"/>
      <c r="AL59910" s="104"/>
      <c r="AO59910" s="104"/>
      <c r="AP59910" s="104"/>
    </row>
    <row r="59911" spans="21:42" ht="15" customHeight="1" x14ac:dyDescent="0.25">
      <c r="U59911" s="104"/>
      <c r="AB59911" s="104"/>
      <c r="AC59911" s="104"/>
      <c r="AF59911" s="104"/>
      <c r="AG59911" s="104"/>
      <c r="AK59911" s="104"/>
      <c r="AL59911" s="104"/>
      <c r="AO59911" s="104"/>
      <c r="AP59911" s="104"/>
    </row>
    <row r="59912" spans="21:42" ht="15" customHeight="1" x14ac:dyDescent="0.25">
      <c r="U59912" s="104"/>
      <c r="AB59912" s="104"/>
      <c r="AC59912" s="104"/>
      <c r="AF59912" s="104"/>
      <c r="AG59912" s="104"/>
      <c r="AK59912" s="104"/>
      <c r="AL59912" s="104"/>
      <c r="AO59912" s="104"/>
      <c r="AP59912" s="104"/>
    </row>
    <row r="59913" spans="21:42" ht="15" customHeight="1" x14ac:dyDescent="0.25">
      <c r="U59913" s="104"/>
      <c r="AB59913" s="104"/>
      <c r="AC59913" s="104"/>
      <c r="AF59913" s="104"/>
      <c r="AG59913" s="104"/>
      <c r="AK59913" s="104"/>
      <c r="AL59913" s="104"/>
      <c r="AO59913" s="104"/>
      <c r="AP59913" s="104"/>
    </row>
    <row r="59914" spans="21:42" ht="15" customHeight="1" x14ac:dyDescent="0.25">
      <c r="U59914" s="104"/>
      <c r="AB59914" s="104"/>
      <c r="AC59914" s="104"/>
      <c r="AF59914" s="104"/>
      <c r="AG59914" s="104"/>
      <c r="AK59914" s="104"/>
      <c r="AL59914" s="104"/>
      <c r="AO59914" s="104"/>
      <c r="AP59914" s="104"/>
    </row>
    <row r="59915" spans="21:42" ht="15" customHeight="1" x14ac:dyDescent="0.25">
      <c r="U59915" s="104"/>
      <c r="AB59915" s="104"/>
      <c r="AC59915" s="104"/>
      <c r="AF59915" s="104"/>
      <c r="AG59915" s="104"/>
      <c r="AK59915" s="104"/>
      <c r="AL59915" s="104"/>
      <c r="AO59915" s="104"/>
      <c r="AP59915" s="104"/>
    </row>
    <row r="59916" spans="21:42" ht="15" customHeight="1" x14ac:dyDescent="0.25">
      <c r="U59916" s="104"/>
      <c r="AB59916" s="104"/>
      <c r="AC59916" s="104"/>
      <c r="AF59916" s="104"/>
      <c r="AG59916" s="104"/>
      <c r="AK59916" s="104"/>
      <c r="AL59916" s="104"/>
      <c r="AO59916" s="104"/>
      <c r="AP59916" s="104"/>
    </row>
    <row r="59917" spans="21:42" ht="15" customHeight="1" x14ac:dyDescent="0.25">
      <c r="U59917" s="104"/>
      <c r="AB59917" s="104"/>
      <c r="AC59917" s="104"/>
      <c r="AF59917" s="104"/>
      <c r="AG59917" s="104"/>
      <c r="AK59917" s="104"/>
      <c r="AL59917" s="104"/>
      <c r="AO59917" s="104"/>
      <c r="AP59917" s="104"/>
    </row>
    <row r="59918" spans="21:42" ht="15" customHeight="1" x14ac:dyDescent="0.25">
      <c r="U59918" s="104"/>
      <c r="AB59918" s="104"/>
      <c r="AC59918" s="104"/>
      <c r="AF59918" s="104"/>
      <c r="AG59918" s="104"/>
      <c r="AK59918" s="104"/>
      <c r="AL59918" s="104"/>
      <c r="AO59918" s="104"/>
      <c r="AP59918" s="104"/>
    </row>
    <row r="59919" spans="21:42" ht="15" customHeight="1" x14ac:dyDescent="0.25">
      <c r="U59919" s="104"/>
      <c r="AB59919" s="104"/>
      <c r="AC59919" s="104"/>
      <c r="AF59919" s="104"/>
      <c r="AG59919" s="104"/>
      <c r="AK59919" s="104"/>
      <c r="AL59919" s="104"/>
      <c r="AO59919" s="104"/>
      <c r="AP59919" s="104"/>
    </row>
    <row r="59920" spans="21:42" ht="15" customHeight="1" x14ac:dyDescent="0.25">
      <c r="U59920" s="104"/>
      <c r="AB59920" s="104"/>
      <c r="AC59920" s="104"/>
      <c r="AF59920" s="104"/>
      <c r="AG59920" s="104"/>
      <c r="AK59920" s="104"/>
      <c r="AL59920" s="104"/>
      <c r="AO59920" s="104"/>
      <c r="AP59920" s="104"/>
    </row>
    <row r="59921" spans="21:42" ht="15" customHeight="1" x14ac:dyDescent="0.25">
      <c r="U59921" s="104"/>
      <c r="AB59921" s="104"/>
      <c r="AC59921" s="104"/>
      <c r="AF59921" s="104"/>
      <c r="AG59921" s="104"/>
      <c r="AK59921" s="104"/>
      <c r="AL59921" s="104"/>
      <c r="AO59921" s="104"/>
      <c r="AP59921" s="104"/>
    </row>
    <row r="59922" spans="21:42" ht="15" customHeight="1" x14ac:dyDescent="0.25">
      <c r="U59922" s="104"/>
      <c r="AB59922" s="104"/>
      <c r="AC59922" s="104"/>
      <c r="AF59922" s="104"/>
      <c r="AG59922" s="104"/>
      <c r="AK59922" s="104"/>
      <c r="AL59922" s="104"/>
      <c r="AO59922" s="104"/>
      <c r="AP59922" s="104"/>
    </row>
    <row r="59923" spans="21:42" ht="15" customHeight="1" x14ac:dyDescent="0.25">
      <c r="U59923" s="104"/>
      <c r="AB59923" s="104"/>
      <c r="AC59923" s="104"/>
      <c r="AF59923" s="104"/>
      <c r="AG59923" s="104"/>
      <c r="AK59923" s="104"/>
      <c r="AL59923" s="104"/>
      <c r="AO59923" s="104"/>
      <c r="AP59923" s="104"/>
    </row>
    <row r="59924" spans="21:42" ht="15" customHeight="1" x14ac:dyDescent="0.25">
      <c r="U59924" s="104"/>
      <c r="AB59924" s="104"/>
      <c r="AC59924" s="104"/>
      <c r="AF59924" s="104"/>
      <c r="AG59924" s="104"/>
      <c r="AK59924" s="104"/>
      <c r="AL59924" s="104"/>
      <c r="AO59924" s="104"/>
      <c r="AP59924" s="104"/>
    </row>
    <row r="59925" spans="21:42" ht="15" customHeight="1" x14ac:dyDescent="0.25">
      <c r="U59925" s="104"/>
      <c r="AB59925" s="104"/>
      <c r="AC59925" s="104"/>
      <c r="AF59925" s="104"/>
      <c r="AG59925" s="104"/>
      <c r="AK59925" s="104"/>
      <c r="AL59925" s="104"/>
      <c r="AO59925" s="104"/>
      <c r="AP59925" s="104"/>
    </row>
    <row r="59926" spans="21:42" ht="15" customHeight="1" x14ac:dyDescent="0.25">
      <c r="U59926" s="104"/>
      <c r="AB59926" s="104"/>
      <c r="AC59926" s="104"/>
      <c r="AF59926" s="104"/>
      <c r="AG59926" s="104"/>
      <c r="AK59926" s="104"/>
      <c r="AL59926" s="104"/>
      <c r="AO59926" s="104"/>
      <c r="AP59926" s="104"/>
    </row>
    <row r="59927" spans="21:42" ht="15" customHeight="1" x14ac:dyDescent="0.25">
      <c r="U59927" s="104"/>
      <c r="AB59927" s="104"/>
      <c r="AC59927" s="104"/>
      <c r="AF59927" s="104"/>
      <c r="AG59927" s="104"/>
      <c r="AK59927" s="104"/>
      <c r="AL59927" s="104"/>
      <c r="AO59927" s="104"/>
      <c r="AP59927" s="104"/>
    </row>
    <row r="59928" spans="21:42" ht="15" customHeight="1" x14ac:dyDescent="0.25">
      <c r="U59928" s="104"/>
      <c r="AB59928" s="104"/>
      <c r="AC59928" s="104"/>
      <c r="AF59928" s="104"/>
      <c r="AG59928" s="104"/>
      <c r="AK59928" s="104"/>
      <c r="AL59928" s="104"/>
      <c r="AO59928" s="104"/>
      <c r="AP59928" s="104"/>
    </row>
    <row r="59929" spans="21:42" ht="15" customHeight="1" x14ac:dyDescent="0.25">
      <c r="U59929" s="104"/>
      <c r="AB59929" s="104"/>
      <c r="AC59929" s="104"/>
      <c r="AF59929" s="104"/>
      <c r="AG59929" s="104"/>
      <c r="AK59929" s="104"/>
      <c r="AL59929" s="104"/>
      <c r="AO59929" s="104"/>
      <c r="AP59929" s="104"/>
    </row>
    <row r="59930" spans="21:42" ht="15" customHeight="1" x14ac:dyDescent="0.25">
      <c r="U59930" s="104"/>
      <c r="AB59930" s="104"/>
      <c r="AC59930" s="104"/>
      <c r="AF59930" s="104"/>
      <c r="AG59930" s="104"/>
      <c r="AK59930" s="104"/>
      <c r="AL59930" s="104"/>
      <c r="AO59930" s="104"/>
      <c r="AP59930" s="104"/>
    </row>
    <row r="59931" spans="21:42" ht="15" customHeight="1" x14ac:dyDescent="0.25">
      <c r="U59931" s="104"/>
      <c r="AB59931" s="104"/>
      <c r="AC59931" s="104"/>
      <c r="AF59931" s="104"/>
      <c r="AG59931" s="104"/>
      <c r="AK59931" s="104"/>
      <c r="AL59931" s="104"/>
      <c r="AO59931" s="104"/>
      <c r="AP59931" s="104"/>
    </row>
    <row r="59932" spans="21:42" ht="15" customHeight="1" x14ac:dyDescent="0.25">
      <c r="U59932" s="104"/>
      <c r="AB59932" s="104"/>
      <c r="AC59932" s="104"/>
      <c r="AF59932" s="104"/>
      <c r="AG59932" s="104"/>
      <c r="AK59932" s="104"/>
      <c r="AL59932" s="104"/>
      <c r="AO59932" s="104"/>
      <c r="AP59932" s="104"/>
    </row>
    <row r="59933" spans="21:42" ht="15" customHeight="1" x14ac:dyDescent="0.25">
      <c r="U59933" s="104"/>
      <c r="AB59933" s="104"/>
      <c r="AC59933" s="104"/>
      <c r="AF59933" s="104"/>
      <c r="AG59933" s="104"/>
      <c r="AK59933" s="104"/>
      <c r="AL59933" s="104"/>
      <c r="AO59933" s="104"/>
      <c r="AP59933" s="104"/>
    </row>
    <row r="59934" spans="21:42" ht="15" customHeight="1" x14ac:dyDescent="0.25">
      <c r="U59934" s="104"/>
      <c r="AB59934" s="104"/>
      <c r="AC59934" s="104"/>
      <c r="AF59934" s="104"/>
      <c r="AG59934" s="104"/>
      <c r="AK59934" s="104"/>
      <c r="AL59934" s="104"/>
      <c r="AO59934" s="104"/>
      <c r="AP59934" s="104"/>
    </row>
    <row r="59935" spans="21:42" ht="15" customHeight="1" x14ac:dyDescent="0.25">
      <c r="U59935" s="104"/>
      <c r="AB59935" s="104"/>
      <c r="AC59935" s="104"/>
      <c r="AF59935" s="104"/>
      <c r="AG59935" s="104"/>
      <c r="AK59935" s="104"/>
      <c r="AL59935" s="104"/>
      <c r="AO59935" s="104"/>
      <c r="AP59935" s="104"/>
    </row>
    <row r="59936" spans="21:42" ht="15" customHeight="1" x14ac:dyDescent="0.25">
      <c r="U59936" s="104"/>
      <c r="AB59936" s="104"/>
      <c r="AC59936" s="104"/>
      <c r="AF59936" s="104"/>
      <c r="AG59936" s="104"/>
      <c r="AK59936" s="104"/>
      <c r="AL59936" s="104"/>
      <c r="AO59936" s="104"/>
      <c r="AP59936" s="104"/>
    </row>
    <row r="59937" spans="21:42" ht="15" customHeight="1" x14ac:dyDescent="0.25">
      <c r="U59937" s="104"/>
      <c r="AB59937" s="104"/>
      <c r="AC59937" s="104"/>
      <c r="AF59937" s="104"/>
      <c r="AG59937" s="104"/>
      <c r="AK59937" s="104"/>
      <c r="AL59937" s="104"/>
      <c r="AO59937" s="104"/>
      <c r="AP59937" s="104"/>
    </row>
    <row r="59938" spans="21:42" ht="15" customHeight="1" x14ac:dyDescent="0.25">
      <c r="U59938" s="104"/>
      <c r="AB59938" s="104"/>
      <c r="AC59938" s="104"/>
      <c r="AF59938" s="104"/>
      <c r="AG59938" s="104"/>
      <c r="AK59938" s="104"/>
      <c r="AL59938" s="104"/>
      <c r="AO59938" s="104"/>
      <c r="AP59938" s="104"/>
    </row>
    <row r="59939" spans="21:42" ht="15" customHeight="1" x14ac:dyDescent="0.25">
      <c r="U59939" s="104"/>
      <c r="AB59939" s="104"/>
      <c r="AC59939" s="104"/>
      <c r="AF59939" s="104"/>
      <c r="AG59939" s="104"/>
      <c r="AK59939" s="104"/>
      <c r="AL59939" s="104"/>
      <c r="AO59939" s="104"/>
      <c r="AP59939" s="104"/>
    </row>
    <row r="59940" spans="21:42" ht="15" customHeight="1" x14ac:dyDescent="0.25">
      <c r="U59940" s="104"/>
      <c r="AB59940" s="104"/>
      <c r="AC59940" s="104"/>
      <c r="AF59940" s="104"/>
      <c r="AG59940" s="104"/>
      <c r="AK59940" s="104"/>
      <c r="AL59940" s="104"/>
      <c r="AO59940" s="104"/>
      <c r="AP59940" s="104"/>
    </row>
    <row r="59941" spans="21:42" ht="15" customHeight="1" x14ac:dyDescent="0.25">
      <c r="U59941" s="104"/>
      <c r="AB59941" s="104"/>
      <c r="AC59941" s="104"/>
      <c r="AF59941" s="104"/>
      <c r="AG59941" s="104"/>
      <c r="AK59941" s="104"/>
      <c r="AL59941" s="104"/>
      <c r="AO59941" s="104"/>
      <c r="AP59941" s="104"/>
    </row>
    <row r="59942" spans="21:42" ht="15" customHeight="1" x14ac:dyDescent="0.25">
      <c r="U59942" s="104"/>
      <c r="AB59942" s="104"/>
      <c r="AC59942" s="104"/>
      <c r="AF59942" s="104"/>
      <c r="AG59942" s="104"/>
      <c r="AK59942" s="104"/>
      <c r="AL59942" s="104"/>
      <c r="AO59942" s="104"/>
      <c r="AP59942" s="104"/>
    </row>
    <row r="59943" spans="21:42" ht="15" customHeight="1" x14ac:dyDescent="0.25">
      <c r="U59943" s="104"/>
      <c r="AB59943" s="104"/>
      <c r="AC59943" s="104"/>
      <c r="AF59943" s="104"/>
      <c r="AG59943" s="104"/>
      <c r="AK59943" s="104"/>
      <c r="AL59943" s="104"/>
      <c r="AO59943" s="104"/>
      <c r="AP59943" s="104"/>
    </row>
    <row r="59944" spans="21:42" ht="15" customHeight="1" x14ac:dyDescent="0.25">
      <c r="U59944" s="104"/>
      <c r="AB59944" s="104"/>
      <c r="AC59944" s="104"/>
      <c r="AF59944" s="104"/>
      <c r="AG59944" s="104"/>
      <c r="AK59944" s="104"/>
      <c r="AL59944" s="104"/>
      <c r="AO59944" s="104"/>
      <c r="AP59944" s="104"/>
    </row>
    <row r="59945" spans="21:42" ht="15" customHeight="1" x14ac:dyDescent="0.25">
      <c r="U59945" s="104"/>
      <c r="AB59945" s="104"/>
      <c r="AC59945" s="104"/>
      <c r="AF59945" s="104"/>
      <c r="AG59945" s="104"/>
      <c r="AK59945" s="104"/>
      <c r="AL59945" s="104"/>
      <c r="AO59945" s="104"/>
      <c r="AP59945" s="104"/>
    </row>
    <row r="59946" spans="21:42" ht="15" customHeight="1" x14ac:dyDescent="0.25">
      <c r="U59946" s="104"/>
      <c r="AB59946" s="104"/>
      <c r="AC59946" s="104"/>
      <c r="AF59946" s="104"/>
      <c r="AG59946" s="104"/>
      <c r="AK59946" s="104"/>
      <c r="AL59946" s="104"/>
      <c r="AO59946" s="104"/>
      <c r="AP59946" s="104"/>
    </row>
    <row r="59947" spans="21:42" ht="15" customHeight="1" x14ac:dyDescent="0.25">
      <c r="U59947" s="104"/>
      <c r="AB59947" s="104"/>
      <c r="AC59947" s="104"/>
      <c r="AF59947" s="104"/>
      <c r="AG59947" s="104"/>
      <c r="AK59947" s="104"/>
      <c r="AL59947" s="104"/>
      <c r="AO59947" s="104"/>
      <c r="AP59947" s="104"/>
    </row>
    <row r="59948" spans="21:42" ht="15" customHeight="1" x14ac:dyDescent="0.25">
      <c r="U59948" s="104"/>
      <c r="AB59948" s="104"/>
      <c r="AC59948" s="104"/>
      <c r="AF59948" s="104"/>
      <c r="AG59948" s="104"/>
      <c r="AK59948" s="104"/>
      <c r="AL59948" s="104"/>
      <c r="AO59948" s="104"/>
      <c r="AP59948" s="104"/>
    </row>
    <row r="59949" spans="21:42" ht="15" customHeight="1" x14ac:dyDescent="0.25">
      <c r="U59949" s="104"/>
      <c r="AB59949" s="104"/>
      <c r="AC59949" s="104"/>
      <c r="AF59949" s="104"/>
      <c r="AG59949" s="104"/>
      <c r="AK59949" s="104"/>
      <c r="AL59949" s="104"/>
      <c r="AO59949" s="104"/>
      <c r="AP59949" s="104"/>
    </row>
    <row r="59950" spans="21:42" ht="15" customHeight="1" x14ac:dyDescent="0.25">
      <c r="U59950" s="104"/>
      <c r="AB59950" s="104"/>
      <c r="AC59950" s="104"/>
      <c r="AF59950" s="104"/>
      <c r="AG59950" s="104"/>
      <c r="AK59950" s="104"/>
      <c r="AL59950" s="104"/>
      <c r="AO59950" s="104"/>
      <c r="AP59950" s="104"/>
    </row>
    <row r="59951" spans="21:42" ht="15" customHeight="1" x14ac:dyDescent="0.25">
      <c r="U59951" s="104"/>
      <c r="AB59951" s="104"/>
      <c r="AC59951" s="104"/>
      <c r="AF59951" s="104"/>
      <c r="AG59951" s="104"/>
      <c r="AK59951" s="104"/>
      <c r="AL59951" s="104"/>
      <c r="AO59951" s="104"/>
      <c r="AP59951" s="104"/>
    </row>
    <row r="59952" spans="21:42" ht="15" customHeight="1" x14ac:dyDescent="0.25">
      <c r="U59952" s="104"/>
      <c r="AB59952" s="104"/>
      <c r="AC59952" s="104"/>
      <c r="AF59952" s="104"/>
      <c r="AG59952" s="104"/>
      <c r="AK59952" s="104"/>
      <c r="AL59952" s="104"/>
      <c r="AO59952" s="104"/>
      <c r="AP59952" s="104"/>
    </row>
    <row r="59953" spans="21:42" ht="15" customHeight="1" x14ac:dyDescent="0.25">
      <c r="U59953" s="104"/>
      <c r="AB59953" s="104"/>
      <c r="AC59953" s="104"/>
      <c r="AF59953" s="104"/>
      <c r="AG59953" s="104"/>
      <c r="AK59953" s="104"/>
      <c r="AL59953" s="104"/>
      <c r="AO59953" s="104"/>
      <c r="AP59953" s="104"/>
    </row>
    <row r="59954" spans="21:42" ht="15" customHeight="1" x14ac:dyDescent="0.25">
      <c r="U59954" s="104"/>
      <c r="AB59954" s="104"/>
      <c r="AC59954" s="104"/>
      <c r="AF59954" s="104"/>
      <c r="AG59954" s="104"/>
      <c r="AK59954" s="104"/>
      <c r="AL59954" s="104"/>
      <c r="AO59954" s="104"/>
      <c r="AP59954" s="104"/>
    </row>
    <row r="59955" spans="21:42" ht="15" customHeight="1" x14ac:dyDescent="0.25">
      <c r="U59955" s="104"/>
      <c r="AB59955" s="104"/>
      <c r="AC59955" s="104"/>
      <c r="AF59955" s="104"/>
      <c r="AG59955" s="104"/>
      <c r="AK59955" s="104"/>
      <c r="AL59955" s="104"/>
      <c r="AO59955" s="104"/>
      <c r="AP59955" s="104"/>
    </row>
    <row r="59956" spans="21:42" ht="15" customHeight="1" x14ac:dyDescent="0.25">
      <c r="U59956" s="104"/>
      <c r="AB59956" s="104"/>
      <c r="AC59956" s="104"/>
      <c r="AF59956" s="104"/>
      <c r="AG59956" s="104"/>
      <c r="AK59956" s="104"/>
      <c r="AL59956" s="104"/>
      <c r="AO59956" s="104"/>
      <c r="AP59956" s="104"/>
    </row>
    <row r="59957" spans="21:42" ht="15" customHeight="1" x14ac:dyDescent="0.25">
      <c r="U59957" s="104"/>
      <c r="AB59957" s="104"/>
      <c r="AC59957" s="104"/>
      <c r="AF59957" s="104"/>
      <c r="AG59957" s="104"/>
      <c r="AK59957" s="104"/>
      <c r="AL59957" s="104"/>
      <c r="AO59957" s="104"/>
      <c r="AP59957" s="104"/>
    </row>
    <row r="59958" spans="21:42" ht="15" customHeight="1" x14ac:dyDescent="0.25">
      <c r="U59958" s="104"/>
      <c r="AB59958" s="104"/>
      <c r="AC59958" s="104"/>
      <c r="AF59958" s="104"/>
      <c r="AG59958" s="104"/>
      <c r="AK59958" s="104"/>
      <c r="AL59958" s="104"/>
      <c r="AO59958" s="104"/>
      <c r="AP59958" s="104"/>
    </row>
    <row r="59959" spans="21:42" ht="15" customHeight="1" x14ac:dyDescent="0.25">
      <c r="U59959" s="104"/>
      <c r="AB59959" s="104"/>
      <c r="AC59959" s="104"/>
      <c r="AF59959" s="104"/>
      <c r="AG59959" s="104"/>
      <c r="AK59959" s="104"/>
      <c r="AL59959" s="104"/>
      <c r="AO59959" s="104"/>
      <c r="AP59959" s="104"/>
    </row>
    <row r="59960" spans="21:42" ht="15" customHeight="1" x14ac:dyDescent="0.25">
      <c r="U59960" s="104"/>
      <c r="AB59960" s="104"/>
      <c r="AC59960" s="104"/>
      <c r="AF59960" s="104"/>
      <c r="AG59960" s="104"/>
      <c r="AK59960" s="104"/>
      <c r="AL59960" s="104"/>
      <c r="AO59960" s="104"/>
      <c r="AP59960" s="104"/>
    </row>
    <row r="59961" spans="21:42" ht="15" customHeight="1" x14ac:dyDescent="0.25">
      <c r="U59961" s="104"/>
      <c r="AB59961" s="104"/>
      <c r="AC59961" s="104"/>
      <c r="AF59961" s="104"/>
      <c r="AG59961" s="104"/>
      <c r="AK59961" s="104"/>
      <c r="AL59961" s="104"/>
      <c r="AO59961" s="104"/>
      <c r="AP59961" s="104"/>
    </row>
    <row r="59962" spans="21:42" ht="15" customHeight="1" x14ac:dyDescent="0.25">
      <c r="U59962" s="104"/>
      <c r="AB59962" s="104"/>
      <c r="AC59962" s="104"/>
      <c r="AF59962" s="104"/>
      <c r="AG59962" s="104"/>
      <c r="AK59962" s="104"/>
      <c r="AL59962" s="104"/>
      <c r="AO59962" s="104"/>
      <c r="AP59962" s="104"/>
    </row>
    <row r="59963" spans="21:42" ht="15" customHeight="1" x14ac:dyDescent="0.25">
      <c r="U59963" s="104"/>
      <c r="AB59963" s="104"/>
      <c r="AC59963" s="104"/>
      <c r="AF59963" s="104"/>
      <c r="AG59963" s="104"/>
      <c r="AK59963" s="104"/>
      <c r="AL59963" s="104"/>
      <c r="AO59963" s="104"/>
      <c r="AP59963" s="104"/>
    </row>
    <row r="59964" spans="21:42" ht="15" customHeight="1" x14ac:dyDescent="0.25">
      <c r="U59964" s="104"/>
      <c r="AB59964" s="104"/>
      <c r="AC59964" s="104"/>
      <c r="AF59964" s="104"/>
      <c r="AG59964" s="104"/>
      <c r="AK59964" s="104"/>
      <c r="AL59964" s="104"/>
      <c r="AO59964" s="104"/>
      <c r="AP59964" s="104"/>
    </row>
    <row r="59965" spans="21:42" ht="15" customHeight="1" x14ac:dyDescent="0.25">
      <c r="U59965" s="104"/>
      <c r="AB59965" s="104"/>
      <c r="AC59965" s="104"/>
      <c r="AF59965" s="104"/>
      <c r="AG59965" s="104"/>
      <c r="AK59965" s="104"/>
      <c r="AL59965" s="104"/>
      <c r="AO59965" s="104"/>
      <c r="AP59965" s="104"/>
    </row>
    <row r="59966" spans="21:42" ht="15" customHeight="1" x14ac:dyDescent="0.25">
      <c r="U59966" s="104"/>
      <c r="AB59966" s="104"/>
      <c r="AC59966" s="104"/>
      <c r="AF59966" s="104"/>
      <c r="AG59966" s="104"/>
      <c r="AK59966" s="104"/>
      <c r="AL59966" s="104"/>
      <c r="AO59966" s="104"/>
      <c r="AP59966" s="104"/>
    </row>
    <row r="59967" spans="21:42" ht="15" customHeight="1" x14ac:dyDescent="0.25">
      <c r="U59967" s="104"/>
      <c r="AB59967" s="104"/>
      <c r="AC59967" s="104"/>
      <c r="AF59967" s="104"/>
      <c r="AG59967" s="104"/>
      <c r="AK59967" s="104"/>
      <c r="AL59967" s="104"/>
      <c r="AO59967" s="104"/>
      <c r="AP59967" s="104"/>
    </row>
    <row r="59968" spans="21:42" ht="15" customHeight="1" x14ac:dyDescent="0.25">
      <c r="U59968" s="104"/>
      <c r="AB59968" s="104"/>
      <c r="AC59968" s="104"/>
      <c r="AF59968" s="104"/>
      <c r="AG59968" s="104"/>
      <c r="AK59968" s="104"/>
      <c r="AL59968" s="104"/>
      <c r="AO59968" s="104"/>
      <c r="AP59968" s="104"/>
    </row>
    <row r="59969" spans="21:42" ht="15" customHeight="1" x14ac:dyDescent="0.25">
      <c r="U59969" s="104"/>
      <c r="AB59969" s="104"/>
      <c r="AC59969" s="104"/>
      <c r="AF59969" s="104"/>
      <c r="AG59969" s="104"/>
      <c r="AK59969" s="104"/>
      <c r="AL59969" s="104"/>
      <c r="AO59969" s="104"/>
      <c r="AP59969" s="104"/>
    </row>
    <row r="59970" spans="21:42" ht="15" customHeight="1" x14ac:dyDescent="0.25">
      <c r="U59970" s="104"/>
      <c r="AB59970" s="104"/>
      <c r="AC59970" s="104"/>
      <c r="AF59970" s="104"/>
      <c r="AG59970" s="104"/>
      <c r="AK59970" s="104"/>
      <c r="AL59970" s="104"/>
      <c r="AO59970" s="104"/>
      <c r="AP59970" s="104"/>
    </row>
    <row r="59971" spans="21:42" ht="15" customHeight="1" x14ac:dyDescent="0.25">
      <c r="U59971" s="104"/>
      <c r="AB59971" s="104"/>
      <c r="AC59971" s="104"/>
      <c r="AF59971" s="104"/>
      <c r="AG59971" s="104"/>
      <c r="AK59971" s="104"/>
      <c r="AL59971" s="104"/>
      <c r="AO59971" s="104"/>
      <c r="AP59971" s="104"/>
    </row>
    <row r="59972" spans="21:42" ht="15" customHeight="1" x14ac:dyDescent="0.25">
      <c r="U59972" s="104"/>
      <c r="AB59972" s="104"/>
      <c r="AC59972" s="104"/>
      <c r="AF59972" s="104"/>
      <c r="AG59972" s="104"/>
      <c r="AK59972" s="104"/>
      <c r="AL59972" s="104"/>
      <c r="AO59972" s="104"/>
      <c r="AP59972" s="104"/>
    </row>
    <row r="59973" spans="21:42" ht="15" customHeight="1" x14ac:dyDescent="0.25">
      <c r="U59973" s="104"/>
      <c r="AB59973" s="104"/>
      <c r="AC59973" s="104"/>
      <c r="AF59973" s="104"/>
      <c r="AG59973" s="104"/>
      <c r="AK59973" s="104"/>
      <c r="AL59973" s="104"/>
      <c r="AO59973" s="104"/>
      <c r="AP59973" s="104"/>
    </row>
    <row r="59974" spans="21:42" ht="15" customHeight="1" x14ac:dyDescent="0.25">
      <c r="U59974" s="104"/>
      <c r="AB59974" s="104"/>
      <c r="AC59974" s="104"/>
      <c r="AF59974" s="104"/>
      <c r="AG59974" s="104"/>
      <c r="AK59974" s="104"/>
      <c r="AL59974" s="104"/>
      <c r="AO59974" s="104"/>
      <c r="AP59974" s="104"/>
    </row>
    <row r="59975" spans="21:42" ht="15" customHeight="1" x14ac:dyDescent="0.25">
      <c r="U59975" s="104"/>
      <c r="AB59975" s="104"/>
      <c r="AC59975" s="104"/>
      <c r="AF59975" s="104"/>
      <c r="AG59975" s="104"/>
      <c r="AK59975" s="104"/>
      <c r="AL59975" s="104"/>
      <c r="AO59975" s="104"/>
      <c r="AP59975" s="104"/>
    </row>
    <row r="59976" spans="21:42" ht="15" customHeight="1" x14ac:dyDescent="0.25">
      <c r="U59976" s="104"/>
      <c r="AB59976" s="104"/>
      <c r="AC59976" s="104"/>
      <c r="AF59976" s="104"/>
      <c r="AG59976" s="104"/>
      <c r="AK59976" s="104"/>
      <c r="AL59976" s="104"/>
      <c r="AO59976" s="104"/>
      <c r="AP59976" s="104"/>
    </row>
    <row r="59977" spans="21:42" ht="15" customHeight="1" x14ac:dyDescent="0.25">
      <c r="U59977" s="104"/>
      <c r="AB59977" s="104"/>
      <c r="AC59977" s="104"/>
      <c r="AF59977" s="104"/>
      <c r="AG59977" s="104"/>
      <c r="AK59977" s="104"/>
      <c r="AL59977" s="104"/>
      <c r="AO59977" s="104"/>
      <c r="AP59977" s="104"/>
    </row>
    <row r="59978" spans="21:42" ht="15" customHeight="1" x14ac:dyDescent="0.25">
      <c r="U59978" s="104"/>
      <c r="AB59978" s="104"/>
      <c r="AC59978" s="104"/>
      <c r="AF59978" s="104"/>
      <c r="AG59978" s="104"/>
      <c r="AK59978" s="104"/>
      <c r="AL59978" s="104"/>
      <c r="AO59978" s="104"/>
      <c r="AP59978" s="104"/>
    </row>
    <row r="59979" spans="21:42" ht="15" customHeight="1" x14ac:dyDescent="0.25">
      <c r="U59979" s="104"/>
      <c r="AB59979" s="104"/>
      <c r="AC59979" s="104"/>
      <c r="AF59979" s="104"/>
      <c r="AG59979" s="104"/>
      <c r="AK59979" s="104"/>
      <c r="AL59979" s="104"/>
      <c r="AO59979" s="104"/>
      <c r="AP59979" s="104"/>
    </row>
    <row r="59980" spans="21:42" ht="15" customHeight="1" x14ac:dyDescent="0.25">
      <c r="U59980" s="104"/>
      <c r="AB59980" s="104"/>
      <c r="AC59980" s="104"/>
      <c r="AF59980" s="104"/>
      <c r="AG59980" s="104"/>
      <c r="AK59980" s="104"/>
      <c r="AL59980" s="104"/>
      <c r="AO59980" s="104"/>
      <c r="AP59980" s="104"/>
    </row>
    <row r="59981" spans="21:42" ht="15" customHeight="1" x14ac:dyDescent="0.25">
      <c r="U59981" s="104"/>
      <c r="AB59981" s="104"/>
      <c r="AC59981" s="104"/>
      <c r="AF59981" s="104"/>
      <c r="AG59981" s="104"/>
      <c r="AK59981" s="104"/>
      <c r="AL59981" s="104"/>
      <c r="AO59981" s="104"/>
      <c r="AP59981" s="104"/>
    </row>
    <row r="59982" spans="21:42" ht="15" customHeight="1" x14ac:dyDescent="0.25">
      <c r="U59982" s="104"/>
      <c r="AB59982" s="104"/>
      <c r="AC59982" s="104"/>
      <c r="AF59982" s="104"/>
      <c r="AG59982" s="104"/>
      <c r="AK59982" s="104"/>
      <c r="AL59982" s="104"/>
      <c r="AO59982" s="104"/>
      <c r="AP59982" s="104"/>
    </row>
    <row r="59983" spans="21:42" ht="15" customHeight="1" x14ac:dyDescent="0.25">
      <c r="U59983" s="104"/>
      <c r="AB59983" s="104"/>
      <c r="AC59983" s="104"/>
      <c r="AF59983" s="104"/>
      <c r="AG59983" s="104"/>
      <c r="AK59983" s="104"/>
      <c r="AL59983" s="104"/>
      <c r="AO59983" s="104"/>
      <c r="AP59983" s="104"/>
    </row>
    <row r="59984" spans="21:42" ht="15" customHeight="1" x14ac:dyDescent="0.25">
      <c r="U59984" s="104"/>
      <c r="AB59984" s="104"/>
      <c r="AC59984" s="104"/>
      <c r="AF59984" s="104"/>
      <c r="AG59984" s="104"/>
      <c r="AK59984" s="104"/>
      <c r="AL59984" s="104"/>
      <c r="AO59984" s="104"/>
      <c r="AP59984" s="104"/>
    </row>
    <row r="59985" spans="21:42" ht="15" customHeight="1" x14ac:dyDescent="0.25">
      <c r="U59985" s="104"/>
      <c r="AB59985" s="104"/>
      <c r="AC59985" s="104"/>
      <c r="AF59985" s="104"/>
      <c r="AG59985" s="104"/>
      <c r="AK59985" s="104"/>
      <c r="AL59985" s="104"/>
      <c r="AO59985" s="104"/>
      <c r="AP59985" s="104"/>
    </row>
    <row r="59986" spans="21:42" ht="15" customHeight="1" x14ac:dyDescent="0.25">
      <c r="U59986" s="104"/>
      <c r="AB59986" s="104"/>
      <c r="AC59986" s="104"/>
      <c r="AF59986" s="104"/>
      <c r="AG59986" s="104"/>
      <c r="AK59986" s="104"/>
      <c r="AL59986" s="104"/>
      <c r="AO59986" s="104"/>
      <c r="AP59986" s="104"/>
    </row>
    <row r="59987" spans="21:42" ht="15" customHeight="1" x14ac:dyDescent="0.25">
      <c r="U59987" s="104"/>
      <c r="AB59987" s="104"/>
      <c r="AC59987" s="104"/>
      <c r="AF59987" s="104"/>
      <c r="AG59987" s="104"/>
      <c r="AK59987" s="104"/>
      <c r="AL59987" s="104"/>
      <c r="AO59987" s="104"/>
      <c r="AP59987" s="104"/>
    </row>
    <row r="59988" spans="21:42" ht="15" customHeight="1" x14ac:dyDescent="0.25">
      <c r="U59988" s="104"/>
      <c r="AB59988" s="104"/>
      <c r="AC59988" s="104"/>
      <c r="AF59988" s="104"/>
      <c r="AG59988" s="104"/>
      <c r="AK59988" s="104"/>
      <c r="AL59988" s="104"/>
      <c r="AO59988" s="104"/>
      <c r="AP59988" s="104"/>
    </row>
    <row r="59989" spans="21:42" ht="15" customHeight="1" x14ac:dyDescent="0.25">
      <c r="U59989" s="104"/>
      <c r="AB59989" s="104"/>
      <c r="AC59989" s="104"/>
      <c r="AF59989" s="104"/>
      <c r="AG59989" s="104"/>
      <c r="AK59989" s="104"/>
      <c r="AL59989" s="104"/>
      <c r="AO59989" s="104"/>
      <c r="AP59989" s="104"/>
    </row>
    <row r="59990" spans="21:42" ht="15" customHeight="1" x14ac:dyDescent="0.25">
      <c r="U59990" s="104"/>
      <c r="AB59990" s="104"/>
      <c r="AC59990" s="104"/>
      <c r="AF59990" s="104"/>
      <c r="AG59990" s="104"/>
      <c r="AK59990" s="104"/>
      <c r="AL59990" s="104"/>
      <c r="AO59990" s="104"/>
      <c r="AP59990" s="104"/>
    </row>
    <row r="59991" spans="21:42" ht="15" customHeight="1" x14ac:dyDescent="0.25">
      <c r="U59991" s="104"/>
      <c r="AB59991" s="104"/>
      <c r="AC59991" s="104"/>
      <c r="AF59991" s="104"/>
      <c r="AG59991" s="104"/>
      <c r="AK59991" s="104"/>
      <c r="AL59991" s="104"/>
      <c r="AO59991" s="104"/>
      <c r="AP59991" s="104"/>
    </row>
    <row r="59992" spans="21:42" ht="15" customHeight="1" x14ac:dyDescent="0.25">
      <c r="U59992" s="104"/>
      <c r="AB59992" s="104"/>
      <c r="AC59992" s="104"/>
      <c r="AF59992" s="104"/>
      <c r="AG59992" s="104"/>
      <c r="AK59992" s="104"/>
      <c r="AL59992" s="104"/>
      <c r="AO59992" s="104"/>
      <c r="AP59992" s="104"/>
    </row>
    <row r="59993" spans="21:42" ht="15" customHeight="1" x14ac:dyDescent="0.25">
      <c r="U59993" s="104"/>
      <c r="AB59993" s="104"/>
      <c r="AC59993" s="104"/>
      <c r="AF59993" s="104"/>
      <c r="AG59993" s="104"/>
      <c r="AK59993" s="104"/>
      <c r="AL59993" s="104"/>
      <c r="AO59993" s="104"/>
      <c r="AP59993" s="104"/>
    </row>
    <row r="59994" spans="21:42" ht="15" customHeight="1" x14ac:dyDescent="0.25">
      <c r="U59994" s="104"/>
      <c r="AB59994" s="104"/>
      <c r="AC59994" s="104"/>
      <c r="AF59994" s="104"/>
      <c r="AG59994" s="104"/>
      <c r="AK59994" s="104"/>
      <c r="AL59994" s="104"/>
      <c r="AO59994" s="104"/>
      <c r="AP59994" s="104"/>
    </row>
    <row r="59995" spans="21:42" ht="15" customHeight="1" x14ac:dyDescent="0.25">
      <c r="U59995" s="104"/>
      <c r="AB59995" s="104"/>
      <c r="AC59995" s="104"/>
      <c r="AF59995" s="104"/>
      <c r="AG59995" s="104"/>
      <c r="AK59995" s="104"/>
      <c r="AL59995" s="104"/>
      <c r="AO59995" s="104"/>
      <c r="AP59995" s="104"/>
    </row>
    <row r="59996" spans="21:42" ht="15" customHeight="1" x14ac:dyDescent="0.25">
      <c r="U59996" s="104"/>
      <c r="AB59996" s="104"/>
      <c r="AC59996" s="104"/>
      <c r="AF59996" s="104"/>
      <c r="AG59996" s="104"/>
      <c r="AK59996" s="104"/>
      <c r="AL59996" s="104"/>
      <c r="AO59996" s="104"/>
      <c r="AP59996" s="104"/>
    </row>
    <row r="59997" spans="21:42" ht="15" customHeight="1" x14ac:dyDescent="0.25">
      <c r="U59997" s="104"/>
      <c r="AB59997" s="104"/>
      <c r="AC59997" s="104"/>
      <c r="AF59997" s="104"/>
      <c r="AG59997" s="104"/>
      <c r="AK59997" s="104"/>
      <c r="AL59997" s="104"/>
      <c r="AO59997" s="104"/>
      <c r="AP59997" s="104"/>
    </row>
    <row r="59998" spans="21:42" ht="15" customHeight="1" x14ac:dyDescent="0.25">
      <c r="U59998" s="104"/>
      <c r="AB59998" s="104"/>
      <c r="AC59998" s="104"/>
      <c r="AF59998" s="104"/>
      <c r="AG59998" s="104"/>
      <c r="AK59998" s="104"/>
      <c r="AL59998" s="104"/>
      <c r="AO59998" s="104"/>
      <c r="AP59998" s="104"/>
    </row>
    <row r="59999" spans="21:42" ht="15" customHeight="1" x14ac:dyDescent="0.25">
      <c r="U59999" s="104"/>
      <c r="AB59999" s="104"/>
      <c r="AC59999" s="104"/>
      <c r="AF59999" s="104"/>
      <c r="AG59999" s="104"/>
      <c r="AK59999" s="104"/>
      <c r="AL59999" s="104"/>
      <c r="AO59999" s="104"/>
      <c r="AP59999" s="104"/>
    </row>
    <row r="60000" spans="21:42" ht="15" customHeight="1" x14ac:dyDescent="0.25">
      <c r="U60000" s="104"/>
      <c r="AB60000" s="104"/>
      <c r="AC60000" s="104"/>
      <c r="AF60000" s="104"/>
      <c r="AG60000" s="104"/>
      <c r="AK60000" s="104"/>
      <c r="AL60000" s="104"/>
      <c r="AO60000" s="104"/>
      <c r="AP60000" s="104"/>
    </row>
    <row r="60001" spans="21:42" ht="15" customHeight="1" x14ac:dyDescent="0.25">
      <c r="U60001" s="104"/>
      <c r="AB60001" s="104"/>
      <c r="AC60001" s="104"/>
      <c r="AF60001" s="104"/>
      <c r="AG60001" s="104"/>
      <c r="AK60001" s="104"/>
      <c r="AL60001" s="104"/>
      <c r="AO60001" s="104"/>
      <c r="AP60001" s="104"/>
    </row>
    <row r="60002" spans="21:42" ht="15" customHeight="1" x14ac:dyDescent="0.25">
      <c r="U60002" s="104"/>
      <c r="AB60002" s="104"/>
      <c r="AC60002" s="104"/>
      <c r="AF60002" s="104"/>
      <c r="AG60002" s="104"/>
      <c r="AK60002" s="104"/>
      <c r="AL60002" s="104"/>
      <c r="AO60002" s="104"/>
      <c r="AP60002" s="104"/>
    </row>
    <row r="60003" spans="21:42" ht="15" customHeight="1" x14ac:dyDescent="0.25">
      <c r="U60003" s="104"/>
      <c r="AB60003" s="104"/>
      <c r="AC60003" s="104"/>
      <c r="AF60003" s="104"/>
      <c r="AG60003" s="104"/>
      <c r="AK60003" s="104"/>
      <c r="AL60003" s="104"/>
      <c r="AO60003" s="104"/>
      <c r="AP60003" s="104"/>
    </row>
    <row r="60004" spans="21:42" ht="15" customHeight="1" x14ac:dyDescent="0.25">
      <c r="U60004" s="104"/>
      <c r="AB60004" s="104"/>
      <c r="AC60004" s="104"/>
      <c r="AF60004" s="104"/>
      <c r="AG60004" s="104"/>
      <c r="AK60004" s="104"/>
      <c r="AL60004" s="104"/>
      <c r="AO60004" s="104"/>
      <c r="AP60004" s="104"/>
    </row>
    <row r="60005" spans="21:42" ht="15" customHeight="1" x14ac:dyDescent="0.25">
      <c r="U60005" s="104"/>
      <c r="AB60005" s="104"/>
      <c r="AC60005" s="104"/>
      <c r="AF60005" s="104"/>
      <c r="AG60005" s="104"/>
      <c r="AK60005" s="104"/>
      <c r="AL60005" s="104"/>
      <c r="AO60005" s="104"/>
      <c r="AP60005" s="104"/>
    </row>
    <row r="60006" spans="21:42" ht="15" customHeight="1" x14ac:dyDescent="0.25">
      <c r="U60006" s="104"/>
      <c r="AB60006" s="104"/>
      <c r="AC60006" s="104"/>
      <c r="AF60006" s="104"/>
      <c r="AG60006" s="104"/>
      <c r="AK60006" s="104"/>
      <c r="AL60006" s="104"/>
      <c r="AO60006" s="104"/>
      <c r="AP60006" s="104"/>
    </row>
    <row r="60007" spans="21:42" ht="15" customHeight="1" x14ac:dyDescent="0.25">
      <c r="U60007" s="104"/>
      <c r="AB60007" s="104"/>
      <c r="AC60007" s="104"/>
      <c r="AF60007" s="104"/>
      <c r="AG60007" s="104"/>
      <c r="AK60007" s="104"/>
      <c r="AL60007" s="104"/>
      <c r="AO60007" s="104"/>
      <c r="AP60007" s="104"/>
    </row>
    <row r="60008" spans="21:42" ht="15" customHeight="1" x14ac:dyDescent="0.25">
      <c r="U60008" s="104"/>
      <c r="AB60008" s="104"/>
      <c r="AC60008" s="104"/>
      <c r="AF60008" s="104"/>
      <c r="AG60008" s="104"/>
      <c r="AK60008" s="104"/>
      <c r="AL60008" s="104"/>
      <c r="AO60008" s="104"/>
      <c r="AP60008" s="104"/>
    </row>
    <row r="60009" spans="21:42" ht="15" customHeight="1" x14ac:dyDescent="0.25">
      <c r="U60009" s="104"/>
      <c r="AB60009" s="104"/>
      <c r="AC60009" s="104"/>
      <c r="AF60009" s="104"/>
      <c r="AG60009" s="104"/>
      <c r="AK60009" s="104"/>
      <c r="AL60009" s="104"/>
      <c r="AO60009" s="104"/>
      <c r="AP60009" s="104"/>
    </row>
    <row r="60010" spans="21:42" ht="15" customHeight="1" x14ac:dyDescent="0.25">
      <c r="U60010" s="104"/>
      <c r="AB60010" s="104"/>
      <c r="AC60010" s="104"/>
      <c r="AF60010" s="104"/>
      <c r="AG60010" s="104"/>
      <c r="AK60010" s="104"/>
      <c r="AL60010" s="104"/>
      <c r="AO60010" s="104"/>
      <c r="AP60010" s="104"/>
    </row>
    <row r="60011" spans="21:42" ht="15" customHeight="1" x14ac:dyDescent="0.25">
      <c r="U60011" s="104"/>
      <c r="AB60011" s="104"/>
      <c r="AC60011" s="104"/>
      <c r="AF60011" s="104"/>
      <c r="AG60011" s="104"/>
      <c r="AK60011" s="104"/>
      <c r="AL60011" s="104"/>
      <c r="AO60011" s="104"/>
      <c r="AP60011" s="104"/>
    </row>
    <row r="60012" spans="21:42" ht="15" customHeight="1" x14ac:dyDescent="0.25">
      <c r="U60012" s="104"/>
      <c r="AB60012" s="104"/>
      <c r="AC60012" s="104"/>
      <c r="AF60012" s="104"/>
      <c r="AG60012" s="104"/>
      <c r="AK60012" s="104"/>
      <c r="AL60012" s="104"/>
      <c r="AO60012" s="104"/>
      <c r="AP60012" s="104"/>
    </row>
    <row r="60013" spans="21:42" ht="15" customHeight="1" x14ac:dyDescent="0.25">
      <c r="U60013" s="104"/>
      <c r="AB60013" s="104"/>
      <c r="AC60013" s="104"/>
      <c r="AF60013" s="104"/>
      <c r="AG60013" s="104"/>
      <c r="AK60013" s="104"/>
      <c r="AL60013" s="104"/>
      <c r="AO60013" s="104"/>
      <c r="AP60013" s="104"/>
    </row>
    <row r="60014" spans="21:42" ht="15" customHeight="1" x14ac:dyDescent="0.25">
      <c r="U60014" s="104"/>
      <c r="AB60014" s="104"/>
      <c r="AC60014" s="104"/>
      <c r="AF60014" s="104"/>
      <c r="AG60014" s="104"/>
      <c r="AK60014" s="104"/>
      <c r="AL60014" s="104"/>
      <c r="AO60014" s="104"/>
      <c r="AP60014" s="104"/>
    </row>
    <row r="60015" spans="21:42" ht="15" customHeight="1" x14ac:dyDescent="0.25">
      <c r="U60015" s="104"/>
      <c r="AB60015" s="104"/>
      <c r="AC60015" s="104"/>
      <c r="AF60015" s="104"/>
      <c r="AG60015" s="104"/>
      <c r="AK60015" s="104"/>
      <c r="AL60015" s="104"/>
      <c r="AO60015" s="104"/>
      <c r="AP60015" s="104"/>
    </row>
    <row r="60016" spans="21:42" ht="15" customHeight="1" x14ac:dyDescent="0.25">
      <c r="U60016" s="104"/>
      <c r="AB60016" s="104"/>
      <c r="AC60016" s="104"/>
      <c r="AF60016" s="104"/>
      <c r="AG60016" s="104"/>
      <c r="AK60016" s="104"/>
      <c r="AL60016" s="104"/>
      <c r="AO60016" s="104"/>
      <c r="AP60016" s="104"/>
    </row>
    <row r="60017" spans="21:42" ht="15" customHeight="1" x14ac:dyDescent="0.25">
      <c r="U60017" s="104"/>
      <c r="AB60017" s="104"/>
      <c r="AC60017" s="104"/>
      <c r="AF60017" s="104"/>
      <c r="AG60017" s="104"/>
      <c r="AK60017" s="104"/>
      <c r="AL60017" s="104"/>
      <c r="AO60017" s="104"/>
      <c r="AP60017" s="104"/>
    </row>
    <row r="60018" spans="21:42" ht="15" customHeight="1" x14ac:dyDescent="0.25">
      <c r="U60018" s="104"/>
      <c r="AB60018" s="104"/>
      <c r="AC60018" s="104"/>
      <c r="AF60018" s="104"/>
      <c r="AG60018" s="104"/>
      <c r="AK60018" s="104"/>
      <c r="AL60018" s="104"/>
      <c r="AO60018" s="104"/>
      <c r="AP60018" s="104"/>
    </row>
    <row r="60019" spans="21:42" ht="15" customHeight="1" x14ac:dyDescent="0.25">
      <c r="U60019" s="104"/>
      <c r="AB60019" s="104"/>
      <c r="AC60019" s="104"/>
      <c r="AF60019" s="104"/>
      <c r="AG60019" s="104"/>
      <c r="AK60019" s="104"/>
      <c r="AL60019" s="104"/>
      <c r="AO60019" s="104"/>
      <c r="AP60019" s="104"/>
    </row>
    <row r="60020" spans="21:42" ht="15" customHeight="1" x14ac:dyDescent="0.25">
      <c r="U60020" s="104"/>
      <c r="AB60020" s="104"/>
      <c r="AC60020" s="104"/>
      <c r="AF60020" s="104"/>
      <c r="AG60020" s="104"/>
      <c r="AK60020" s="104"/>
      <c r="AL60020" s="104"/>
      <c r="AO60020" s="104"/>
      <c r="AP60020" s="104"/>
    </row>
    <row r="60021" spans="21:42" ht="15" customHeight="1" x14ac:dyDescent="0.25">
      <c r="U60021" s="104"/>
      <c r="AB60021" s="104"/>
      <c r="AC60021" s="104"/>
      <c r="AF60021" s="104"/>
      <c r="AG60021" s="104"/>
      <c r="AK60021" s="104"/>
      <c r="AL60021" s="104"/>
      <c r="AO60021" s="104"/>
      <c r="AP60021" s="104"/>
    </row>
    <row r="60022" spans="21:42" ht="15" customHeight="1" x14ac:dyDescent="0.25">
      <c r="U60022" s="104"/>
      <c r="AB60022" s="104"/>
      <c r="AC60022" s="104"/>
      <c r="AF60022" s="104"/>
      <c r="AG60022" s="104"/>
      <c r="AK60022" s="104"/>
      <c r="AL60022" s="104"/>
      <c r="AO60022" s="104"/>
      <c r="AP60022" s="104"/>
    </row>
    <row r="60023" spans="21:42" ht="15" customHeight="1" x14ac:dyDescent="0.25">
      <c r="U60023" s="104"/>
      <c r="AB60023" s="104"/>
      <c r="AC60023" s="104"/>
      <c r="AF60023" s="104"/>
      <c r="AG60023" s="104"/>
      <c r="AK60023" s="104"/>
      <c r="AL60023" s="104"/>
      <c r="AO60023" s="104"/>
      <c r="AP60023" s="104"/>
    </row>
    <row r="60024" spans="21:42" ht="15" customHeight="1" x14ac:dyDescent="0.25">
      <c r="U60024" s="104"/>
      <c r="AB60024" s="104"/>
      <c r="AC60024" s="104"/>
      <c r="AF60024" s="104"/>
      <c r="AG60024" s="104"/>
      <c r="AK60024" s="104"/>
      <c r="AL60024" s="104"/>
      <c r="AO60024" s="104"/>
      <c r="AP60024" s="104"/>
    </row>
    <row r="60025" spans="21:42" ht="15" customHeight="1" x14ac:dyDescent="0.25">
      <c r="U60025" s="104"/>
      <c r="AB60025" s="104"/>
      <c r="AC60025" s="104"/>
      <c r="AF60025" s="104"/>
      <c r="AG60025" s="104"/>
      <c r="AK60025" s="104"/>
      <c r="AL60025" s="104"/>
      <c r="AO60025" s="104"/>
      <c r="AP60025" s="104"/>
    </row>
    <row r="60026" spans="21:42" ht="15" customHeight="1" x14ac:dyDescent="0.25">
      <c r="U60026" s="104"/>
      <c r="AB60026" s="104"/>
      <c r="AC60026" s="104"/>
      <c r="AF60026" s="104"/>
      <c r="AG60026" s="104"/>
      <c r="AK60026" s="104"/>
      <c r="AL60026" s="104"/>
      <c r="AO60026" s="104"/>
      <c r="AP60026" s="104"/>
    </row>
    <row r="60027" spans="21:42" ht="15" customHeight="1" x14ac:dyDescent="0.25">
      <c r="U60027" s="104"/>
      <c r="AB60027" s="104"/>
      <c r="AC60027" s="104"/>
      <c r="AF60027" s="104"/>
      <c r="AG60027" s="104"/>
      <c r="AK60027" s="104"/>
      <c r="AL60027" s="104"/>
      <c r="AO60027" s="104"/>
      <c r="AP60027" s="104"/>
    </row>
    <row r="60028" spans="21:42" ht="15" customHeight="1" x14ac:dyDescent="0.25">
      <c r="U60028" s="104"/>
      <c r="AB60028" s="104"/>
      <c r="AC60028" s="104"/>
      <c r="AF60028" s="104"/>
      <c r="AG60028" s="104"/>
      <c r="AK60028" s="104"/>
      <c r="AL60028" s="104"/>
      <c r="AO60028" s="104"/>
      <c r="AP60028" s="104"/>
    </row>
    <row r="60029" spans="21:42" ht="15" customHeight="1" x14ac:dyDescent="0.25">
      <c r="U60029" s="104"/>
      <c r="AB60029" s="104"/>
      <c r="AC60029" s="104"/>
      <c r="AF60029" s="104"/>
      <c r="AG60029" s="104"/>
      <c r="AK60029" s="104"/>
      <c r="AL60029" s="104"/>
      <c r="AO60029" s="104"/>
      <c r="AP60029" s="104"/>
    </row>
    <row r="60030" spans="21:42" ht="15" customHeight="1" x14ac:dyDescent="0.25">
      <c r="U60030" s="104"/>
      <c r="AB60030" s="104"/>
      <c r="AC60030" s="104"/>
      <c r="AF60030" s="104"/>
      <c r="AG60030" s="104"/>
      <c r="AK60030" s="104"/>
      <c r="AL60030" s="104"/>
      <c r="AO60030" s="104"/>
      <c r="AP60030" s="104"/>
    </row>
    <row r="60031" spans="21:42" ht="15" customHeight="1" x14ac:dyDescent="0.25">
      <c r="U60031" s="104"/>
      <c r="AB60031" s="104"/>
      <c r="AC60031" s="104"/>
      <c r="AF60031" s="104"/>
      <c r="AG60031" s="104"/>
      <c r="AK60031" s="104"/>
      <c r="AL60031" s="104"/>
      <c r="AO60031" s="104"/>
      <c r="AP60031" s="104"/>
    </row>
    <row r="60032" spans="21:42" ht="15" customHeight="1" x14ac:dyDescent="0.25">
      <c r="U60032" s="104"/>
      <c r="AB60032" s="104"/>
      <c r="AC60032" s="104"/>
      <c r="AF60032" s="104"/>
      <c r="AG60032" s="104"/>
      <c r="AK60032" s="104"/>
      <c r="AL60032" s="104"/>
      <c r="AO60032" s="104"/>
      <c r="AP60032" s="104"/>
    </row>
    <row r="60033" spans="21:42" ht="15" customHeight="1" x14ac:dyDescent="0.25">
      <c r="U60033" s="104"/>
      <c r="AB60033" s="104"/>
      <c r="AC60033" s="104"/>
      <c r="AF60033" s="104"/>
      <c r="AG60033" s="104"/>
      <c r="AK60033" s="104"/>
      <c r="AL60033" s="104"/>
      <c r="AO60033" s="104"/>
      <c r="AP60033" s="104"/>
    </row>
    <row r="60034" spans="21:42" ht="15" customHeight="1" x14ac:dyDescent="0.25">
      <c r="U60034" s="104"/>
      <c r="AB60034" s="104"/>
      <c r="AC60034" s="104"/>
      <c r="AF60034" s="104"/>
      <c r="AG60034" s="104"/>
      <c r="AK60034" s="104"/>
      <c r="AL60034" s="104"/>
      <c r="AO60034" s="104"/>
      <c r="AP60034" s="104"/>
    </row>
    <row r="60035" spans="21:42" ht="15" customHeight="1" x14ac:dyDescent="0.25">
      <c r="U60035" s="104"/>
      <c r="AB60035" s="104"/>
      <c r="AC60035" s="104"/>
      <c r="AF60035" s="104"/>
      <c r="AG60035" s="104"/>
      <c r="AK60035" s="104"/>
      <c r="AL60035" s="104"/>
      <c r="AO60035" s="104"/>
      <c r="AP60035" s="104"/>
    </row>
    <row r="60036" spans="21:42" ht="15" customHeight="1" x14ac:dyDescent="0.25">
      <c r="U60036" s="104"/>
      <c r="AB60036" s="104"/>
      <c r="AC60036" s="104"/>
      <c r="AF60036" s="104"/>
      <c r="AG60036" s="104"/>
      <c r="AK60036" s="104"/>
      <c r="AL60036" s="104"/>
      <c r="AO60036" s="104"/>
      <c r="AP60036" s="104"/>
    </row>
    <row r="60037" spans="21:42" ht="15" customHeight="1" x14ac:dyDescent="0.25">
      <c r="U60037" s="104"/>
      <c r="AB60037" s="104"/>
      <c r="AC60037" s="104"/>
      <c r="AF60037" s="104"/>
      <c r="AG60037" s="104"/>
      <c r="AK60037" s="104"/>
      <c r="AL60037" s="104"/>
      <c r="AO60037" s="104"/>
      <c r="AP60037" s="104"/>
    </row>
    <row r="60038" spans="21:42" ht="15" customHeight="1" x14ac:dyDescent="0.25">
      <c r="U60038" s="104"/>
      <c r="AB60038" s="104"/>
      <c r="AC60038" s="104"/>
      <c r="AF60038" s="104"/>
      <c r="AG60038" s="104"/>
      <c r="AK60038" s="104"/>
      <c r="AL60038" s="104"/>
      <c r="AO60038" s="104"/>
      <c r="AP60038" s="104"/>
    </row>
    <row r="60039" spans="21:42" ht="15" customHeight="1" x14ac:dyDescent="0.25">
      <c r="U60039" s="104"/>
      <c r="AB60039" s="104"/>
      <c r="AC60039" s="104"/>
      <c r="AF60039" s="104"/>
      <c r="AG60039" s="104"/>
      <c r="AK60039" s="104"/>
      <c r="AL60039" s="104"/>
      <c r="AO60039" s="104"/>
      <c r="AP60039" s="104"/>
    </row>
    <row r="60040" spans="21:42" ht="15" customHeight="1" x14ac:dyDescent="0.25">
      <c r="U60040" s="104"/>
      <c r="AB60040" s="104"/>
      <c r="AC60040" s="104"/>
      <c r="AF60040" s="104"/>
      <c r="AG60040" s="104"/>
      <c r="AK60040" s="104"/>
      <c r="AL60040" s="104"/>
      <c r="AO60040" s="104"/>
      <c r="AP60040" s="104"/>
    </row>
    <row r="60041" spans="21:42" ht="15" customHeight="1" x14ac:dyDescent="0.25">
      <c r="U60041" s="104"/>
      <c r="AB60041" s="104"/>
      <c r="AC60041" s="104"/>
      <c r="AF60041" s="104"/>
      <c r="AG60041" s="104"/>
      <c r="AK60041" s="104"/>
      <c r="AL60041" s="104"/>
      <c r="AO60041" s="104"/>
      <c r="AP60041" s="104"/>
    </row>
    <row r="60042" spans="21:42" ht="15" customHeight="1" x14ac:dyDescent="0.25">
      <c r="U60042" s="104"/>
      <c r="AB60042" s="104"/>
      <c r="AC60042" s="104"/>
      <c r="AF60042" s="104"/>
      <c r="AG60042" s="104"/>
      <c r="AK60042" s="104"/>
      <c r="AL60042" s="104"/>
      <c r="AO60042" s="104"/>
      <c r="AP60042" s="104"/>
    </row>
    <row r="60043" spans="21:42" ht="15" customHeight="1" x14ac:dyDescent="0.25">
      <c r="U60043" s="104"/>
      <c r="AB60043" s="104"/>
      <c r="AC60043" s="104"/>
      <c r="AF60043" s="104"/>
      <c r="AG60043" s="104"/>
      <c r="AK60043" s="104"/>
      <c r="AL60043" s="104"/>
      <c r="AO60043" s="104"/>
      <c r="AP60043" s="104"/>
    </row>
    <row r="60044" spans="21:42" ht="15" customHeight="1" x14ac:dyDescent="0.25">
      <c r="U60044" s="104"/>
      <c r="AB60044" s="104"/>
      <c r="AC60044" s="104"/>
      <c r="AF60044" s="104"/>
      <c r="AG60044" s="104"/>
      <c r="AK60044" s="104"/>
      <c r="AL60044" s="104"/>
      <c r="AO60044" s="104"/>
      <c r="AP60044" s="104"/>
    </row>
    <row r="60045" spans="21:42" ht="15" customHeight="1" x14ac:dyDescent="0.25">
      <c r="U60045" s="104"/>
      <c r="AB60045" s="104"/>
      <c r="AC60045" s="104"/>
      <c r="AF60045" s="104"/>
      <c r="AG60045" s="104"/>
      <c r="AK60045" s="104"/>
      <c r="AL60045" s="104"/>
      <c r="AO60045" s="104"/>
      <c r="AP60045" s="104"/>
    </row>
    <row r="60046" spans="21:42" ht="15" customHeight="1" x14ac:dyDescent="0.25">
      <c r="U60046" s="104"/>
      <c r="AB60046" s="104"/>
      <c r="AC60046" s="104"/>
      <c r="AF60046" s="104"/>
      <c r="AG60046" s="104"/>
      <c r="AK60046" s="104"/>
      <c r="AL60046" s="104"/>
      <c r="AO60046" s="104"/>
      <c r="AP60046" s="104"/>
    </row>
    <row r="60047" spans="21:42" ht="15" customHeight="1" x14ac:dyDescent="0.25">
      <c r="U60047" s="104"/>
      <c r="AB60047" s="104"/>
      <c r="AC60047" s="104"/>
      <c r="AF60047" s="104"/>
      <c r="AG60047" s="104"/>
      <c r="AK60047" s="104"/>
      <c r="AL60047" s="104"/>
      <c r="AO60047" s="104"/>
      <c r="AP60047" s="104"/>
    </row>
    <row r="60048" spans="21:42" ht="15" customHeight="1" x14ac:dyDescent="0.25">
      <c r="U60048" s="104"/>
      <c r="AB60048" s="104"/>
      <c r="AC60048" s="104"/>
      <c r="AF60048" s="104"/>
      <c r="AG60048" s="104"/>
      <c r="AK60048" s="104"/>
      <c r="AL60048" s="104"/>
      <c r="AO60048" s="104"/>
      <c r="AP60048" s="104"/>
    </row>
    <row r="60049" spans="21:42" ht="15" customHeight="1" x14ac:dyDescent="0.25">
      <c r="U60049" s="104"/>
      <c r="AB60049" s="104"/>
      <c r="AC60049" s="104"/>
      <c r="AF60049" s="104"/>
      <c r="AG60049" s="104"/>
      <c r="AK60049" s="104"/>
      <c r="AL60049" s="104"/>
      <c r="AO60049" s="104"/>
      <c r="AP60049" s="104"/>
    </row>
    <row r="60050" spans="21:42" ht="15" customHeight="1" x14ac:dyDescent="0.25">
      <c r="U60050" s="104"/>
      <c r="AB60050" s="104"/>
      <c r="AC60050" s="104"/>
      <c r="AF60050" s="104"/>
      <c r="AG60050" s="104"/>
      <c r="AK60050" s="104"/>
      <c r="AL60050" s="104"/>
      <c r="AO60050" s="104"/>
      <c r="AP60050" s="104"/>
    </row>
    <row r="60051" spans="21:42" ht="15" customHeight="1" x14ac:dyDescent="0.25">
      <c r="U60051" s="104"/>
      <c r="AB60051" s="104"/>
      <c r="AC60051" s="104"/>
      <c r="AF60051" s="104"/>
      <c r="AG60051" s="104"/>
      <c r="AK60051" s="104"/>
      <c r="AL60051" s="104"/>
      <c r="AO60051" s="104"/>
      <c r="AP60051" s="104"/>
    </row>
    <row r="60052" spans="21:42" ht="15" customHeight="1" x14ac:dyDescent="0.25">
      <c r="U60052" s="104"/>
      <c r="AB60052" s="104"/>
      <c r="AC60052" s="104"/>
      <c r="AF60052" s="104"/>
      <c r="AG60052" s="104"/>
      <c r="AK60052" s="104"/>
      <c r="AL60052" s="104"/>
      <c r="AO60052" s="104"/>
      <c r="AP60052" s="104"/>
    </row>
    <row r="60053" spans="21:42" ht="15" customHeight="1" x14ac:dyDescent="0.25">
      <c r="U60053" s="104"/>
      <c r="AB60053" s="104"/>
      <c r="AC60053" s="104"/>
      <c r="AF60053" s="104"/>
      <c r="AG60053" s="104"/>
      <c r="AK60053" s="104"/>
      <c r="AL60053" s="104"/>
      <c r="AO60053" s="104"/>
      <c r="AP60053" s="104"/>
    </row>
    <row r="60054" spans="21:42" ht="15" customHeight="1" x14ac:dyDescent="0.25">
      <c r="U60054" s="104"/>
      <c r="AB60054" s="104"/>
      <c r="AC60054" s="104"/>
      <c r="AF60054" s="104"/>
      <c r="AG60054" s="104"/>
      <c r="AK60054" s="104"/>
      <c r="AL60054" s="104"/>
      <c r="AO60054" s="104"/>
      <c r="AP60054" s="104"/>
    </row>
    <row r="60055" spans="21:42" ht="15" customHeight="1" x14ac:dyDescent="0.25">
      <c r="U60055" s="104"/>
      <c r="AB60055" s="104"/>
      <c r="AC60055" s="104"/>
      <c r="AF60055" s="104"/>
      <c r="AG60055" s="104"/>
      <c r="AK60055" s="104"/>
      <c r="AL60055" s="104"/>
      <c r="AO60055" s="104"/>
      <c r="AP60055" s="104"/>
    </row>
    <row r="60056" spans="21:42" ht="15" customHeight="1" x14ac:dyDescent="0.25">
      <c r="U60056" s="104"/>
      <c r="AB60056" s="104"/>
      <c r="AC60056" s="104"/>
      <c r="AF60056" s="104"/>
      <c r="AG60056" s="104"/>
      <c r="AK60056" s="104"/>
      <c r="AL60056" s="104"/>
      <c r="AO60056" s="104"/>
      <c r="AP60056" s="104"/>
    </row>
    <row r="60057" spans="21:42" ht="15" customHeight="1" x14ac:dyDescent="0.25">
      <c r="U60057" s="104"/>
      <c r="AB60057" s="104"/>
      <c r="AC60057" s="104"/>
      <c r="AF60057" s="104"/>
      <c r="AG60057" s="104"/>
      <c r="AK60057" s="104"/>
      <c r="AL60057" s="104"/>
      <c r="AO60057" s="104"/>
      <c r="AP60057" s="104"/>
    </row>
    <row r="60058" spans="21:42" ht="15" customHeight="1" x14ac:dyDescent="0.25">
      <c r="U60058" s="104"/>
      <c r="AB60058" s="104"/>
      <c r="AC60058" s="104"/>
      <c r="AF60058" s="104"/>
      <c r="AG60058" s="104"/>
      <c r="AK60058" s="104"/>
      <c r="AL60058" s="104"/>
      <c r="AO60058" s="104"/>
      <c r="AP60058" s="104"/>
    </row>
    <row r="60059" spans="21:42" ht="15" customHeight="1" x14ac:dyDescent="0.25">
      <c r="U60059" s="104"/>
      <c r="AB60059" s="104"/>
      <c r="AC60059" s="104"/>
      <c r="AF60059" s="104"/>
      <c r="AG60059" s="104"/>
      <c r="AK60059" s="104"/>
      <c r="AL60059" s="104"/>
      <c r="AO60059" s="104"/>
      <c r="AP60059" s="104"/>
    </row>
    <row r="60060" spans="21:42" ht="15" customHeight="1" x14ac:dyDescent="0.25">
      <c r="U60060" s="104"/>
      <c r="AB60060" s="104"/>
      <c r="AC60060" s="104"/>
      <c r="AF60060" s="104"/>
      <c r="AG60060" s="104"/>
      <c r="AK60060" s="104"/>
      <c r="AL60060" s="104"/>
      <c r="AO60060" s="104"/>
      <c r="AP60060" s="104"/>
    </row>
    <row r="60061" spans="21:42" ht="15" customHeight="1" x14ac:dyDescent="0.25">
      <c r="U60061" s="104"/>
      <c r="AB60061" s="104"/>
      <c r="AC60061" s="104"/>
      <c r="AF60061" s="104"/>
      <c r="AG60061" s="104"/>
      <c r="AK60061" s="104"/>
      <c r="AL60061" s="104"/>
      <c r="AO60061" s="104"/>
      <c r="AP60061" s="104"/>
    </row>
    <row r="60062" spans="21:42" ht="15" customHeight="1" x14ac:dyDescent="0.25">
      <c r="U60062" s="104"/>
      <c r="AB60062" s="104"/>
      <c r="AC60062" s="104"/>
      <c r="AF60062" s="104"/>
      <c r="AG60062" s="104"/>
      <c r="AK60062" s="104"/>
      <c r="AL60062" s="104"/>
      <c r="AO60062" s="104"/>
      <c r="AP60062" s="104"/>
    </row>
    <row r="60063" spans="21:42" ht="15" customHeight="1" x14ac:dyDescent="0.25">
      <c r="U60063" s="104"/>
      <c r="AB60063" s="104"/>
      <c r="AC60063" s="104"/>
      <c r="AF60063" s="104"/>
      <c r="AG60063" s="104"/>
      <c r="AK60063" s="104"/>
      <c r="AL60063" s="104"/>
      <c r="AO60063" s="104"/>
      <c r="AP60063" s="104"/>
    </row>
    <row r="60064" spans="21:42" ht="15" customHeight="1" x14ac:dyDescent="0.25">
      <c r="U60064" s="104"/>
      <c r="AB60064" s="104"/>
      <c r="AC60064" s="104"/>
      <c r="AF60064" s="104"/>
      <c r="AG60064" s="104"/>
      <c r="AK60064" s="104"/>
      <c r="AL60064" s="104"/>
      <c r="AO60064" s="104"/>
      <c r="AP60064" s="104"/>
    </row>
    <row r="60065" spans="21:42" ht="15" customHeight="1" x14ac:dyDescent="0.25">
      <c r="U60065" s="104"/>
      <c r="AB60065" s="104"/>
      <c r="AC60065" s="104"/>
      <c r="AF60065" s="104"/>
      <c r="AG60065" s="104"/>
      <c r="AK60065" s="104"/>
      <c r="AL60065" s="104"/>
      <c r="AO60065" s="104"/>
      <c r="AP60065" s="104"/>
    </row>
    <row r="60066" spans="21:42" ht="15" customHeight="1" x14ac:dyDescent="0.25">
      <c r="U60066" s="104"/>
      <c r="AB60066" s="104"/>
      <c r="AC60066" s="104"/>
      <c r="AF60066" s="104"/>
      <c r="AG60066" s="104"/>
      <c r="AK60066" s="104"/>
      <c r="AL60066" s="104"/>
      <c r="AO60066" s="104"/>
      <c r="AP60066" s="104"/>
    </row>
    <row r="60067" spans="21:42" ht="15" customHeight="1" x14ac:dyDescent="0.25">
      <c r="U60067" s="104"/>
      <c r="AB60067" s="104"/>
      <c r="AC60067" s="104"/>
      <c r="AF60067" s="104"/>
      <c r="AG60067" s="104"/>
      <c r="AK60067" s="104"/>
      <c r="AL60067" s="104"/>
      <c r="AO60067" s="104"/>
      <c r="AP60067" s="104"/>
    </row>
    <row r="60068" spans="21:42" ht="15" customHeight="1" x14ac:dyDescent="0.25">
      <c r="U60068" s="104"/>
      <c r="AB60068" s="104"/>
      <c r="AC60068" s="104"/>
      <c r="AF60068" s="104"/>
      <c r="AG60068" s="104"/>
      <c r="AK60068" s="104"/>
      <c r="AL60068" s="104"/>
      <c r="AO60068" s="104"/>
      <c r="AP60068" s="104"/>
    </row>
    <row r="60069" spans="21:42" ht="15" customHeight="1" x14ac:dyDescent="0.25">
      <c r="U60069" s="104"/>
      <c r="AB60069" s="104"/>
      <c r="AC60069" s="104"/>
      <c r="AF60069" s="104"/>
      <c r="AG60069" s="104"/>
      <c r="AK60069" s="104"/>
      <c r="AL60069" s="104"/>
      <c r="AO60069" s="104"/>
      <c r="AP60069" s="104"/>
    </row>
    <row r="60070" spans="21:42" ht="15" customHeight="1" x14ac:dyDescent="0.25">
      <c r="U60070" s="104"/>
      <c r="AB60070" s="104"/>
      <c r="AC60070" s="104"/>
      <c r="AF60070" s="104"/>
      <c r="AG60070" s="104"/>
      <c r="AK60070" s="104"/>
      <c r="AL60070" s="104"/>
      <c r="AO60070" s="104"/>
      <c r="AP60070" s="104"/>
    </row>
    <row r="60071" spans="21:42" ht="15" customHeight="1" x14ac:dyDescent="0.25">
      <c r="U60071" s="104"/>
      <c r="AB60071" s="104"/>
      <c r="AC60071" s="104"/>
      <c r="AF60071" s="104"/>
      <c r="AG60071" s="104"/>
      <c r="AK60071" s="104"/>
      <c r="AL60071" s="104"/>
      <c r="AO60071" s="104"/>
      <c r="AP60071" s="104"/>
    </row>
    <row r="60072" spans="21:42" ht="15" customHeight="1" x14ac:dyDescent="0.25">
      <c r="U60072" s="104"/>
      <c r="AB60072" s="104"/>
      <c r="AC60072" s="104"/>
      <c r="AF60072" s="104"/>
      <c r="AG60072" s="104"/>
      <c r="AK60072" s="104"/>
      <c r="AL60072" s="104"/>
      <c r="AO60072" s="104"/>
      <c r="AP60072" s="104"/>
    </row>
    <row r="60073" spans="21:42" ht="15" customHeight="1" x14ac:dyDescent="0.25">
      <c r="U60073" s="104"/>
      <c r="AB60073" s="104"/>
      <c r="AC60073" s="104"/>
      <c r="AF60073" s="104"/>
      <c r="AG60073" s="104"/>
      <c r="AK60073" s="104"/>
      <c r="AL60073" s="104"/>
      <c r="AO60073" s="104"/>
      <c r="AP60073" s="104"/>
    </row>
    <row r="60074" spans="21:42" ht="15" customHeight="1" x14ac:dyDescent="0.25">
      <c r="U60074" s="104"/>
      <c r="AB60074" s="104"/>
      <c r="AC60074" s="104"/>
      <c r="AF60074" s="104"/>
      <c r="AG60074" s="104"/>
      <c r="AK60074" s="104"/>
      <c r="AL60074" s="104"/>
      <c r="AO60074" s="104"/>
      <c r="AP60074" s="104"/>
    </row>
    <row r="60075" spans="21:42" ht="15" customHeight="1" x14ac:dyDescent="0.25">
      <c r="U60075" s="104"/>
      <c r="AB60075" s="104"/>
      <c r="AC60075" s="104"/>
      <c r="AF60075" s="104"/>
      <c r="AG60075" s="104"/>
      <c r="AK60075" s="104"/>
      <c r="AL60075" s="104"/>
      <c r="AO60075" s="104"/>
      <c r="AP60075" s="104"/>
    </row>
    <row r="60076" spans="21:42" ht="15" customHeight="1" x14ac:dyDescent="0.25">
      <c r="U60076" s="104"/>
      <c r="AB60076" s="104"/>
      <c r="AC60076" s="104"/>
      <c r="AF60076" s="104"/>
      <c r="AG60076" s="104"/>
      <c r="AK60076" s="104"/>
      <c r="AL60076" s="104"/>
      <c r="AO60076" s="104"/>
      <c r="AP60076" s="104"/>
    </row>
    <row r="60077" spans="21:42" ht="15" customHeight="1" x14ac:dyDescent="0.25">
      <c r="U60077" s="104"/>
      <c r="AB60077" s="104"/>
      <c r="AC60077" s="104"/>
      <c r="AF60077" s="104"/>
      <c r="AG60077" s="104"/>
      <c r="AK60077" s="104"/>
      <c r="AL60077" s="104"/>
      <c r="AO60077" s="104"/>
      <c r="AP60077" s="104"/>
    </row>
    <row r="60078" spans="21:42" ht="15" customHeight="1" x14ac:dyDescent="0.25">
      <c r="U60078" s="104"/>
      <c r="AB60078" s="104"/>
      <c r="AC60078" s="104"/>
      <c r="AF60078" s="104"/>
      <c r="AG60078" s="104"/>
      <c r="AK60078" s="104"/>
      <c r="AL60078" s="104"/>
      <c r="AO60078" s="104"/>
      <c r="AP60078" s="104"/>
    </row>
    <row r="60079" spans="21:42" ht="15" customHeight="1" x14ac:dyDescent="0.25">
      <c r="U60079" s="104"/>
      <c r="AB60079" s="104"/>
      <c r="AC60079" s="104"/>
      <c r="AF60079" s="104"/>
      <c r="AG60079" s="104"/>
      <c r="AK60079" s="104"/>
      <c r="AL60079" s="104"/>
      <c r="AO60079" s="104"/>
      <c r="AP60079" s="104"/>
    </row>
    <row r="60080" spans="21:42" ht="15" customHeight="1" x14ac:dyDescent="0.25">
      <c r="U60080" s="104"/>
      <c r="AB60080" s="104"/>
      <c r="AC60080" s="104"/>
      <c r="AF60080" s="104"/>
      <c r="AG60080" s="104"/>
      <c r="AK60080" s="104"/>
      <c r="AL60080" s="104"/>
      <c r="AO60080" s="104"/>
      <c r="AP60080" s="104"/>
    </row>
    <row r="60081" spans="21:42" ht="15" customHeight="1" x14ac:dyDescent="0.25">
      <c r="U60081" s="104"/>
      <c r="AB60081" s="104"/>
      <c r="AC60081" s="104"/>
      <c r="AF60081" s="104"/>
      <c r="AG60081" s="104"/>
      <c r="AK60081" s="104"/>
      <c r="AL60081" s="104"/>
      <c r="AO60081" s="104"/>
      <c r="AP60081" s="104"/>
    </row>
    <row r="60082" spans="21:42" ht="15" customHeight="1" x14ac:dyDescent="0.25">
      <c r="U60082" s="104"/>
      <c r="AB60082" s="104"/>
      <c r="AC60082" s="104"/>
      <c r="AF60082" s="104"/>
      <c r="AG60082" s="104"/>
      <c r="AK60082" s="104"/>
      <c r="AL60082" s="104"/>
      <c r="AO60082" s="104"/>
      <c r="AP60082" s="104"/>
    </row>
    <row r="60083" spans="21:42" ht="15" customHeight="1" x14ac:dyDescent="0.25">
      <c r="U60083" s="104"/>
      <c r="AB60083" s="104"/>
      <c r="AC60083" s="104"/>
      <c r="AF60083" s="104"/>
      <c r="AG60083" s="104"/>
      <c r="AK60083" s="104"/>
      <c r="AL60083" s="104"/>
      <c r="AO60083" s="104"/>
      <c r="AP60083" s="104"/>
    </row>
    <row r="60084" spans="21:42" ht="15" customHeight="1" x14ac:dyDescent="0.25">
      <c r="U60084" s="104"/>
      <c r="AB60084" s="104"/>
      <c r="AC60084" s="104"/>
      <c r="AF60084" s="104"/>
      <c r="AG60084" s="104"/>
      <c r="AK60084" s="104"/>
      <c r="AL60084" s="104"/>
      <c r="AO60084" s="104"/>
      <c r="AP60084" s="104"/>
    </row>
    <row r="60085" spans="21:42" ht="15" customHeight="1" x14ac:dyDescent="0.25">
      <c r="U60085" s="104"/>
      <c r="AB60085" s="104"/>
      <c r="AC60085" s="104"/>
      <c r="AF60085" s="104"/>
      <c r="AG60085" s="104"/>
      <c r="AK60085" s="104"/>
      <c r="AL60085" s="104"/>
      <c r="AO60085" s="104"/>
      <c r="AP60085" s="104"/>
    </row>
    <row r="60086" spans="21:42" ht="15" customHeight="1" x14ac:dyDescent="0.25">
      <c r="U60086" s="104"/>
      <c r="AB60086" s="104"/>
      <c r="AC60086" s="104"/>
      <c r="AF60086" s="104"/>
      <c r="AG60086" s="104"/>
      <c r="AK60086" s="104"/>
      <c r="AL60086" s="104"/>
      <c r="AO60086" s="104"/>
      <c r="AP60086" s="104"/>
    </row>
    <row r="60087" spans="21:42" ht="15" customHeight="1" x14ac:dyDescent="0.25">
      <c r="U60087" s="104"/>
      <c r="AB60087" s="104"/>
      <c r="AC60087" s="104"/>
      <c r="AF60087" s="104"/>
      <c r="AG60087" s="104"/>
      <c r="AK60087" s="104"/>
      <c r="AL60087" s="104"/>
      <c r="AO60087" s="104"/>
      <c r="AP60087" s="104"/>
    </row>
    <row r="60088" spans="21:42" ht="15" customHeight="1" x14ac:dyDescent="0.25">
      <c r="U60088" s="104"/>
      <c r="AB60088" s="104"/>
      <c r="AC60088" s="104"/>
      <c r="AF60088" s="104"/>
      <c r="AG60088" s="104"/>
      <c r="AK60088" s="104"/>
      <c r="AL60088" s="104"/>
      <c r="AO60088" s="104"/>
      <c r="AP60088" s="104"/>
    </row>
    <row r="60089" spans="21:42" ht="15" customHeight="1" x14ac:dyDescent="0.25">
      <c r="U60089" s="104"/>
      <c r="AB60089" s="104"/>
      <c r="AC60089" s="104"/>
      <c r="AF60089" s="104"/>
      <c r="AG60089" s="104"/>
      <c r="AK60089" s="104"/>
      <c r="AL60089" s="104"/>
      <c r="AO60089" s="104"/>
      <c r="AP60089" s="104"/>
    </row>
    <row r="60090" spans="21:42" ht="15" customHeight="1" x14ac:dyDescent="0.25">
      <c r="U60090" s="104"/>
      <c r="AB60090" s="104"/>
      <c r="AC60090" s="104"/>
      <c r="AF60090" s="104"/>
      <c r="AG60090" s="104"/>
      <c r="AK60090" s="104"/>
      <c r="AL60090" s="104"/>
      <c r="AO60090" s="104"/>
      <c r="AP60090" s="104"/>
    </row>
    <row r="60091" spans="21:42" ht="15" customHeight="1" x14ac:dyDescent="0.25">
      <c r="U60091" s="104"/>
      <c r="AB60091" s="104"/>
      <c r="AC60091" s="104"/>
      <c r="AF60091" s="104"/>
      <c r="AG60091" s="104"/>
      <c r="AK60091" s="104"/>
      <c r="AL60091" s="104"/>
      <c r="AO60091" s="104"/>
      <c r="AP60091" s="104"/>
    </row>
    <row r="60092" spans="21:42" ht="15" customHeight="1" x14ac:dyDescent="0.25">
      <c r="U60092" s="104"/>
      <c r="AB60092" s="104"/>
      <c r="AC60092" s="104"/>
      <c r="AF60092" s="104"/>
      <c r="AG60092" s="104"/>
      <c r="AK60092" s="104"/>
      <c r="AL60092" s="104"/>
      <c r="AO60092" s="104"/>
      <c r="AP60092" s="104"/>
    </row>
    <row r="60093" spans="21:42" ht="15" customHeight="1" x14ac:dyDescent="0.25">
      <c r="U60093" s="104"/>
      <c r="AB60093" s="104"/>
      <c r="AC60093" s="104"/>
      <c r="AF60093" s="104"/>
      <c r="AG60093" s="104"/>
      <c r="AK60093" s="104"/>
      <c r="AL60093" s="104"/>
      <c r="AO60093" s="104"/>
      <c r="AP60093" s="104"/>
    </row>
    <row r="60094" spans="21:42" ht="15" customHeight="1" x14ac:dyDescent="0.25">
      <c r="U60094" s="104"/>
      <c r="AB60094" s="104"/>
      <c r="AC60094" s="104"/>
      <c r="AF60094" s="104"/>
      <c r="AG60094" s="104"/>
      <c r="AK60094" s="104"/>
      <c r="AL60094" s="104"/>
      <c r="AO60094" s="104"/>
      <c r="AP60094" s="104"/>
    </row>
    <row r="60095" spans="21:42" ht="15" customHeight="1" x14ac:dyDescent="0.25">
      <c r="U60095" s="104"/>
      <c r="AB60095" s="104"/>
      <c r="AC60095" s="104"/>
      <c r="AF60095" s="104"/>
      <c r="AG60095" s="104"/>
      <c r="AK60095" s="104"/>
      <c r="AL60095" s="104"/>
      <c r="AO60095" s="104"/>
      <c r="AP60095" s="104"/>
    </row>
    <row r="60096" spans="21:42" ht="15" customHeight="1" x14ac:dyDescent="0.25">
      <c r="U60096" s="104"/>
      <c r="AB60096" s="104"/>
      <c r="AC60096" s="104"/>
      <c r="AF60096" s="104"/>
      <c r="AG60096" s="104"/>
      <c r="AK60096" s="104"/>
      <c r="AL60096" s="104"/>
      <c r="AO60096" s="104"/>
      <c r="AP60096" s="104"/>
    </row>
    <row r="60097" spans="21:42" ht="15" customHeight="1" x14ac:dyDescent="0.25">
      <c r="U60097" s="104"/>
      <c r="AB60097" s="104"/>
      <c r="AC60097" s="104"/>
      <c r="AF60097" s="104"/>
      <c r="AG60097" s="104"/>
      <c r="AK60097" s="104"/>
      <c r="AL60097" s="104"/>
      <c r="AO60097" s="104"/>
      <c r="AP60097" s="104"/>
    </row>
    <row r="60098" spans="21:42" ht="15" customHeight="1" x14ac:dyDescent="0.25">
      <c r="U60098" s="104"/>
      <c r="AB60098" s="104"/>
      <c r="AC60098" s="104"/>
      <c r="AF60098" s="104"/>
      <c r="AG60098" s="104"/>
      <c r="AK60098" s="104"/>
      <c r="AL60098" s="104"/>
      <c r="AO60098" s="104"/>
      <c r="AP60098" s="104"/>
    </row>
    <row r="60099" spans="21:42" ht="15" customHeight="1" x14ac:dyDescent="0.25">
      <c r="U60099" s="104"/>
      <c r="AB60099" s="104"/>
      <c r="AC60099" s="104"/>
      <c r="AF60099" s="104"/>
      <c r="AG60099" s="104"/>
      <c r="AK60099" s="104"/>
      <c r="AL60099" s="104"/>
      <c r="AO60099" s="104"/>
      <c r="AP60099" s="104"/>
    </row>
    <row r="60100" spans="21:42" ht="15" customHeight="1" x14ac:dyDescent="0.25">
      <c r="U60100" s="104"/>
      <c r="AB60100" s="104"/>
      <c r="AC60100" s="104"/>
      <c r="AF60100" s="104"/>
      <c r="AG60100" s="104"/>
      <c r="AK60100" s="104"/>
      <c r="AL60100" s="104"/>
      <c r="AO60100" s="104"/>
      <c r="AP60100" s="104"/>
    </row>
    <row r="60101" spans="21:42" ht="15" customHeight="1" x14ac:dyDescent="0.25">
      <c r="U60101" s="104"/>
      <c r="AB60101" s="104"/>
      <c r="AC60101" s="104"/>
      <c r="AF60101" s="104"/>
      <c r="AG60101" s="104"/>
      <c r="AK60101" s="104"/>
      <c r="AL60101" s="104"/>
      <c r="AO60101" s="104"/>
      <c r="AP60101" s="104"/>
    </row>
    <row r="60102" spans="21:42" ht="15" customHeight="1" x14ac:dyDescent="0.25">
      <c r="U60102" s="104"/>
      <c r="AB60102" s="104"/>
      <c r="AC60102" s="104"/>
      <c r="AF60102" s="104"/>
      <c r="AG60102" s="104"/>
      <c r="AK60102" s="104"/>
      <c r="AL60102" s="104"/>
      <c r="AO60102" s="104"/>
      <c r="AP60102" s="104"/>
    </row>
    <row r="60103" spans="21:42" ht="15" customHeight="1" x14ac:dyDescent="0.25">
      <c r="U60103" s="104"/>
      <c r="AB60103" s="104"/>
      <c r="AC60103" s="104"/>
      <c r="AF60103" s="104"/>
      <c r="AG60103" s="104"/>
      <c r="AK60103" s="104"/>
      <c r="AL60103" s="104"/>
      <c r="AO60103" s="104"/>
      <c r="AP60103" s="104"/>
    </row>
    <row r="60104" spans="21:42" ht="15" customHeight="1" x14ac:dyDescent="0.25">
      <c r="U60104" s="104"/>
      <c r="AB60104" s="104"/>
      <c r="AC60104" s="104"/>
      <c r="AF60104" s="104"/>
      <c r="AG60104" s="104"/>
      <c r="AK60104" s="104"/>
      <c r="AL60104" s="104"/>
      <c r="AO60104" s="104"/>
      <c r="AP60104" s="104"/>
    </row>
    <row r="60105" spans="21:42" ht="15" customHeight="1" x14ac:dyDescent="0.25">
      <c r="U60105" s="104"/>
      <c r="AB60105" s="104"/>
      <c r="AC60105" s="104"/>
      <c r="AF60105" s="104"/>
      <c r="AG60105" s="104"/>
      <c r="AK60105" s="104"/>
      <c r="AL60105" s="104"/>
      <c r="AO60105" s="104"/>
      <c r="AP60105" s="104"/>
    </row>
    <row r="60106" spans="21:42" ht="15" customHeight="1" x14ac:dyDescent="0.25">
      <c r="U60106" s="104"/>
      <c r="AB60106" s="104"/>
      <c r="AC60106" s="104"/>
      <c r="AF60106" s="104"/>
      <c r="AG60106" s="104"/>
      <c r="AK60106" s="104"/>
      <c r="AL60106" s="104"/>
      <c r="AO60106" s="104"/>
      <c r="AP60106" s="104"/>
    </row>
    <row r="60107" spans="21:42" ht="15" customHeight="1" x14ac:dyDescent="0.25">
      <c r="U60107" s="104"/>
      <c r="AB60107" s="104"/>
      <c r="AC60107" s="104"/>
      <c r="AF60107" s="104"/>
      <c r="AG60107" s="104"/>
      <c r="AK60107" s="104"/>
      <c r="AL60107" s="104"/>
      <c r="AO60107" s="104"/>
      <c r="AP60107" s="104"/>
    </row>
    <row r="60108" spans="21:42" ht="15" customHeight="1" x14ac:dyDescent="0.25">
      <c r="U60108" s="104"/>
      <c r="AB60108" s="104"/>
      <c r="AC60108" s="104"/>
      <c r="AF60108" s="104"/>
      <c r="AG60108" s="104"/>
      <c r="AK60108" s="104"/>
      <c r="AL60108" s="104"/>
      <c r="AO60108" s="104"/>
      <c r="AP60108" s="104"/>
    </row>
    <row r="60109" spans="21:42" ht="15" customHeight="1" x14ac:dyDescent="0.25">
      <c r="U60109" s="104"/>
      <c r="AB60109" s="104"/>
      <c r="AC60109" s="104"/>
      <c r="AF60109" s="104"/>
      <c r="AG60109" s="104"/>
      <c r="AK60109" s="104"/>
      <c r="AL60109" s="104"/>
      <c r="AO60109" s="104"/>
      <c r="AP60109" s="104"/>
    </row>
    <row r="60110" spans="21:42" ht="15" customHeight="1" x14ac:dyDescent="0.25">
      <c r="U60110" s="104"/>
      <c r="AB60110" s="104"/>
      <c r="AC60110" s="104"/>
      <c r="AF60110" s="104"/>
      <c r="AG60110" s="104"/>
      <c r="AK60110" s="104"/>
      <c r="AL60110" s="104"/>
      <c r="AO60110" s="104"/>
      <c r="AP60110" s="104"/>
    </row>
    <row r="60111" spans="21:42" ht="15" customHeight="1" x14ac:dyDescent="0.25">
      <c r="U60111" s="104"/>
      <c r="AB60111" s="104"/>
      <c r="AC60111" s="104"/>
      <c r="AF60111" s="104"/>
      <c r="AG60111" s="104"/>
      <c r="AK60111" s="104"/>
      <c r="AL60111" s="104"/>
      <c r="AO60111" s="104"/>
      <c r="AP60111" s="104"/>
    </row>
    <row r="60112" spans="21:42" ht="15" customHeight="1" x14ac:dyDescent="0.25">
      <c r="U60112" s="104"/>
      <c r="AB60112" s="104"/>
      <c r="AC60112" s="104"/>
      <c r="AF60112" s="104"/>
      <c r="AG60112" s="104"/>
      <c r="AK60112" s="104"/>
      <c r="AL60112" s="104"/>
      <c r="AO60112" s="104"/>
      <c r="AP60112" s="104"/>
    </row>
    <row r="60113" spans="21:42" ht="15" customHeight="1" x14ac:dyDescent="0.25">
      <c r="U60113" s="104"/>
      <c r="AB60113" s="104"/>
      <c r="AC60113" s="104"/>
      <c r="AF60113" s="104"/>
      <c r="AG60113" s="104"/>
      <c r="AK60113" s="104"/>
      <c r="AL60113" s="104"/>
      <c r="AO60113" s="104"/>
      <c r="AP60113" s="104"/>
    </row>
    <row r="60114" spans="21:42" ht="15" customHeight="1" x14ac:dyDescent="0.25">
      <c r="U60114" s="104"/>
      <c r="AB60114" s="104"/>
      <c r="AC60114" s="104"/>
      <c r="AF60114" s="104"/>
      <c r="AG60114" s="104"/>
      <c r="AK60114" s="104"/>
      <c r="AL60114" s="104"/>
      <c r="AO60114" s="104"/>
      <c r="AP60114" s="104"/>
    </row>
    <row r="60115" spans="21:42" ht="15" customHeight="1" x14ac:dyDescent="0.25">
      <c r="U60115" s="104"/>
      <c r="AB60115" s="104"/>
      <c r="AC60115" s="104"/>
      <c r="AF60115" s="104"/>
      <c r="AG60115" s="104"/>
      <c r="AK60115" s="104"/>
      <c r="AL60115" s="104"/>
      <c r="AO60115" s="104"/>
      <c r="AP60115" s="104"/>
    </row>
    <row r="60116" spans="21:42" ht="15" customHeight="1" x14ac:dyDescent="0.25">
      <c r="U60116" s="104"/>
      <c r="AB60116" s="104"/>
      <c r="AC60116" s="104"/>
      <c r="AF60116" s="104"/>
      <c r="AG60116" s="104"/>
      <c r="AK60116" s="104"/>
      <c r="AL60116" s="104"/>
      <c r="AO60116" s="104"/>
      <c r="AP60116" s="104"/>
    </row>
    <row r="60117" spans="21:42" ht="15" customHeight="1" x14ac:dyDescent="0.25">
      <c r="U60117" s="104"/>
      <c r="AB60117" s="104"/>
      <c r="AC60117" s="104"/>
      <c r="AF60117" s="104"/>
      <c r="AG60117" s="104"/>
      <c r="AK60117" s="104"/>
      <c r="AL60117" s="104"/>
      <c r="AO60117" s="104"/>
      <c r="AP60117" s="104"/>
    </row>
    <row r="60118" spans="21:42" ht="15" customHeight="1" x14ac:dyDescent="0.25">
      <c r="U60118" s="104"/>
      <c r="AB60118" s="104"/>
      <c r="AC60118" s="104"/>
      <c r="AF60118" s="104"/>
      <c r="AG60118" s="104"/>
      <c r="AK60118" s="104"/>
      <c r="AL60118" s="104"/>
      <c r="AO60118" s="104"/>
      <c r="AP60118" s="104"/>
    </row>
    <row r="60119" spans="21:42" ht="15" customHeight="1" x14ac:dyDescent="0.25">
      <c r="U60119" s="104"/>
      <c r="AB60119" s="104"/>
      <c r="AC60119" s="104"/>
      <c r="AF60119" s="104"/>
      <c r="AG60119" s="104"/>
      <c r="AK60119" s="104"/>
      <c r="AL60119" s="104"/>
      <c r="AO60119" s="104"/>
      <c r="AP60119" s="104"/>
    </row>
    <row r="60120" spans="21:42" ht="15" customHeight="1" x14ac:dyDescent="0.25">
      <c r="U60120" s="104"/>
      <c r="AB60120" s="104"/>
      <c r="AC60120" s="104"/>
      <c r="AF60120" s="104"/>
      <c r="AG60120" s="104"/>
      <c r="AK60120" s="104"/>
      <c r="AL60120" s="104"/>
      <c r="AO60120" s="104"/>
      <c r="AP60120" s="104"/>
    </row>
    <row r="60121" spans="21:42" ht="15" customHeight="1" x14ac:dyDescent="0.25">
      <c r="U60121" s="104"/>
      <c r="AB60121" s="104"/>
      <c r="AC60121" s="104"/>
      <c r="AF60121" s="104"/>
      <c r="AG60121" s="104"/>
      <c r="AK60121" s="104"/>
      <c r="AL60121" s="104"/>
      <c r="AO60121" s="104"/>
      <c r="AP60121" s="104"/>
    </row>
    <row r="60122" spans="21:42" ht="15" customHeight="1" x14ac:dyDescent="0.25">
      <c r="U60122" s="104"/>
      <c r="AB60122" s="104"/>
      <c r="AC60122" s="104"/>
      <c r="AF60122" s="104"/>
      <c r="AG60122" s="104"/>
      <c r="AK60122" s="104"/>
      <c r="AL60122" s="104"/>
      <c r="AO60122" s="104"/>
      <c r="AP60122" s="104"/>
    </row>
    <row r="60123" spans="21:42" ht="15" customHeight="1" x14ac:dyDescent="0.25">
      <c r="U60123" s="104"/>
      <c r="AB60123" s="104"/>
      <c r="AC60123" s="104"/>
      <c r="AF60123" s="104"/>
      <c r="AG60123" s="104"/>
      <c r="AK60123" s="104"/>
      <c r="AL60123" s="104"/>
      <c r="AO60123" s="104"/>
      <c r="AP60123" s="104"/>
    </row>
    <row r="60124" spans="21:42" ht="15" customHeight="1" x14ac:dyDescent="0.25">
      <c r="U60124" s="104"/>
      <c r="AB60124" s="104"/>
      <c r="AC60124" s="104"/>
      <c r="AF60124" s="104"/>
      <c r="AG60124" s="104"/>
      <c r="AK60124" s="104"/>
      <c r="AL60124" s="104"/>
      <c r="AO60124" s="104"/>
      <c r="AP60124" s="104"/>
    </row>
    <row r="60125" spans="21:42" ht="15" customHeight="1" x14ac:dyDescent="0.25">
      <c r="U60125" s="104"/>
      <c r="AB60125" s="104"/>
      <c r="AC60125" s="104"/>
      <c r="AF60125" s="104"/>
      <c r="AG60125" s="104"/>
      <c r="AK60125" s="104"/>
      <c r="AL60125" s="104"/>
      <c r="AO60125" s="104"/>
      <c r="AP60125" s="104"/>
    </row>
    <row r="60126" spans="21:42" ht="15" customHeight="1" x14ac:dyDescent="0.25">
      <c r="U60126" s="104"/>
      <c r="AB60126" s="104"/>
      <c r="AC60126" s="104"/>
      <c r="AF60126" s="104"/>
      <c r="AG60126" s="104"/>
      <c r="AK60126" s="104"/>
      <c r="AL60126" s="104"/>
      <c r="AO60126" s="104"/>
      <c r="AP60126" s="104"/>
    </row>
    <row r="60127" spans="21:42" ht="15" customHeight="1" x14ac:dyDescent="0.25">
      <c r="U60127" s="104"/>
      <c r="AB60127" s="104"/>
      <c r="AC60127" s="104"/>
      <c r="AF60127" s="104"/>
      <c r="AG60127" s="104"/>
      <c r="AK60127" s="104"/>
      <c r="AL60127" s="104"/>
      <c r="AO60127" s="104"/>
      <c r="AP60127" s="104"/>
    </row>
    <row r="60128" spans="21:42" ht="15" customHeight="1" x14ac:dyDescent="0.25">
      <c r="U60128" s="104"/>
      <c r="AB60128" s="104"/>
      <c r="AC60128" s="104"/>
      <c r="AF60128" s="104"/>
      <c r="AG60128" s="104"/>
      <c r="AK60128" s="104"/>
      <c r="AL60128" s="104"/>
      <c r="AO60128" s="104"/>
      <c r="AP60128" s="104"/>
    </row>
    <row r="60129" spans="21:42" ht="15" customHeight="1" x14ac:dyDescent="0.25">
      <c r="U60129" s="104"/>
      <c r="AB60129" s="104"/>
      <c r="AC60129" s="104"/>
      <c r="AF60129" s="104"/>
      <c r="AG60129" s="104"/>
      <c r="AK60129" s="104"/>
      <c r="AL60129" s="104"/>
      <c r="AO60129" s="104"/>
      <c r="AP60129" s="104"/>
    </row>
    <row r="60130" spans="21:42" ht="15" customHeight="1" x14ac:dyDescent="0.25">
      <c r="U60130" s="104"/>
      <c r="AB60130" s="104"/>
      <c r="AC60130" s="104"/>
      <c r="AF60130" s="104"/>
      <c r="AG60130" s="104"/>
      <c r="AK60130" s="104"/>
      <c r="AL60130" s="104"/>
      <c r="AO60130" s="104"/>
      <c r="AP60130" s="104"/>
    </row>
    <row r="60131" spans="21:42" ht="15" customHeight="1" x14ac:dyDescent="0.25">
      <c r="U60131" s="104"/>
      <c r="AB60131" s="104"/>
      <c r="AC60131" s="104"/>
      <c r="AF60131" s="104"/>
      <c r="AG60131" s="104"/>
      <c r="AK60131" s="104"/>
      <c r="AL60131" s="104"/>
      <c r="AO60131" s="104"/>
      <c r="AP60131" s="104"/>
    </row>
    <row r="60132" spans="21:42" ht="15" customHeight="1" x14ac:dyDescent="0.25">
      <c r="U60132" s="104"/>
      <c r="AB60132" s="104"/>
      <c r="AC60132" s="104"/>
      <c r="AF60132" s="104"/>
      <c r="AG60132" s="104"/>
      <c r="AK60132" s="104"/>
      <c r="AL60132" s="104"/>
      <c r="AO60132" s="104"/>
      <c r="AP60132" s="104"/>
    </row>
    <row r="60133" spans="21:42" ht="15" customHeight="1" x14ac:dyDescent="0.25">
      <c r="U60133" s="104"/>
      <c r="AB60133" s="104"/>
      <c r="AC60133" s="104"/>
      <c r="AF60133" s="104"/>
      <c r="AG60133" s="104"/>
      <c r="AK60133" s="104"/>
      <c r="AL60133" s="104"/>
      <c r="AO60133" s="104"/>
      <c r="AP60133" s="104"/>
    </row>
    <row r="60134" spans="21:42" ht="15" customHeight="1" x14ac:dyDescent="0.25">
      <c r="U60134" s="104"/>
      <c r="AB60134" s="104"/>
      <c r="AC60134" s="104"/>
      <c r="AF60134" s="104"/>
      <c r="AG60134" s="104"/>
      <c r="AK60134" s="104"/>
      <c r="AL60134" s="104"/>
      <c r="AO60134" s="104"/>
      <c r="AP60134" s="104"/>
    </row>
    <row r="60135" spans="21:42" ht="15" customHeight="1" x14ac:dyDescent="0.25">
      <c r="U60135" s="104"/>
      <c r="AB60135" s="104"/>
      <c r="AC60135" s="104"/>
      <c r="AF60135" s="104"/>
      <c r="AG60135" s="104"/>
      <c r="AK60135" s="104"/>
      <c r="AL60135" s="104"/>
      <c r="AO60135" s="104"/>
      <c r="AP60135" s="104"/>
    </row>
    <row r="60136" spans="21:42" ht="15" customHeight="1" x14ac:dyDescent="0.25">
      <c r="U60136" s="104"/>
      <c r="AB60136" s="104"/>
      <c r="AC60136" s="104"/>
      <c r="AF60136" s="104"/>
      <c r="AG60136" s="104"/>
      <c r="AK60136" s="104"/>
      <c r="AL60136" s="104"/>
      <c r="AO60136" s="104"/>
      <c r="AP60136" s="104"/>
    </row>
    <row r="60137" spans="21:42" ht="15" customHeight="1" x14ac:dyDescent="0.25">
      <c r="U60137" s="104"/>
      <c r="AB60137" s="104"/>
      <c r="AC60137" s="104"/>
      <c r="AF60137" s="104"/>
      <c r="AG60137" s="104"/>
      <c r="AK60137" s="104"/>
      <c r="AL60137" s="104"/>
      <c r="AO60137" s="104"/>
      <c r="AP60137" s="104"/>
    </row>
    <row r="60138" spans="21:42" ht="15" customHeight="1" x14ac:dyDescent="0.25">
      <c r="U60138" s="104"/>
      <c r="AB60138" s="104"/>
      <c r="AC60138" s="104"/>
      <c r="AF60138" s="104"/>
      <c r="AG60138" s="104"/>
      <c r="AK60138" s="104"/>
      <c r="AL60138" s="104"/>
      <c r="AO60138" s="104"/>
      <c r="AP60138" s="104"/>
    </row>
    <row r="60139" spans="21:42" ht="15" customHeight="1" x14ac:dyDescent="0.25">
      <c r="U60139" s="104"/>
      <c r="AB60139" s="104"/>
      <c r="AC60139" s="104"/>
      <c r="AF60139" s="104"/>
      <c r="AG60139" s="104"/>
      <c r="AK60139" s="104"/>
      <c r="AL60139" s="104"/>
      <c r="AO60139" s="104"/>
      <c r="AP60139" s="104"/>
    </row>
    <row r="60140" spans="21:42" ht="15" customHeight="1" x14ac:dyDescent="0.25">
      <c r="U60140" s="104"/>
      <c r="AB60140" s="104"/>
      <c r="AC60140" s="104"/>
      <c r="AF60140" s="104"/>
      <c r="AG60140" s="104"/>
      <c r="AK60140" s="104"/>
      <c r="AL60140" s="104"/>
      <c r="AO60140" s="104"/>
      <c r="AP60140" s="104"/>
    </row>
    <row r="60141" spans="21:42" ht="15" customHeight="1" x14ac:dyDescent="0.25">
      <c r="U60141" s="104"/>
      <c r="AB60141" s="104"/>
      <c r="AC60141" s="104"/>
      <c r="AF60141" s="104"/>
      <c r="AG60141" s="104"/>
      <c r="AK60141" s="104"/>
      <c r="AL60141" s="104"/>
      <c r="AO60141" s="104"/>
      <c r="AP60141" s="104"/>
    </row>
    <row r="60142" spans="21:42" ht="15" customHeight="1" x14ac:dyDescent="0.25">
      <c r="U60142" s="104"/>
      <c r="AB60142" s="104"/>
      <c r="AC60142" s="104"/>
      <c r="AF60142" s="104"/>
      <c r="AG60142" s="104"/>
      <c r="AK60142" s="104"/>
      <c r="AL60142" s="104"/>
      <c r="AO60142" s="104"/>
      <c r="AP60142" s="104"/>
    </row>
    <row r="60143" spans="21:42" ht="15" customHeight="1" x14ac:dyDescent="0.25">
      <c r="U60143" s="104"/>
      <c r="AB60143" s="104"/>
      <c r="AC60143" s="104"/>
      <c r="AF60143" s="104"/>
      <c r="AG60143" s="104"/>
      <c r="AK60143" s="104"/>
      <c r="AL60143" s="104"/>
      <c r="AO60143" s="104"/>
      <c r="AP60143" s="104"/>
    </row>
    <row r="60144" spans="21:42" ht="15" customHeight="1" x14ac:dyDescent="0.25">
      <c r="U60144" s="104"/>
      <c r="AB60144" s="104"/>
      <c r="AC60144" s="104"/>
      <c r="AF60144" s="104"/>
      <c r="AG60144" s="104"/>
      <c r="AK60144" s="104"/>
      <c r="AL60144" s="104"/>
      <c r="AO60144" s="104"/>
      <c r="AP60144" s="104"/>
    </row>
    <row r="60145" spans="21:42" ht="15" customHeight="1" x14ac:dyDescent="0.25">
      <c r="U60145" s="104"/>
      <c r="AB60145" s="104"/>
      <c r="AC60145" s="104"/>
      <c r="AF60145" s="104"/>
      <c r="AG60145" s="104"/>
      <c r="AK60145" s="104"/>
      <c r="AL60145" s="104"/>
      <c r="AO60145" s="104"/>
      <c r="AP60145" s="104"/>
    </row>
    <row r="60146" spans="21:42" ht="15" customHeight="1" x14ac:dyDescent="0.25">
      <c r="U60146" s="104"/>
      <c r="AB60146" s="104"/>
      <c r="AC60146" s="104"/>
      <c r="AF60146" s="104"/>
      <c r="AG60146" s="104"/>
      <c r="AK60146" s="104"/>
      <c r="AL60146" s="104"/>
      <c r="AO60146" s="104"/>
      <c r="AP60146" s="104"/>
    </row>
    <row r="60147" spans="21:42" ht="15" customHeight="1" x14ac:dyDescent="0.25">
      <c r="U60147" s="104"/>
      <c r="AB60147" s="104"/>
      <c r="AC60147" s="104"/>
      <c r="AF60147" s="104"/>
      <c r="AG60147" s="104"/>
      <c r="AK60147" s="104"/>
      <c r="AL60147" s="104"/>
      <c r="AO60147" s="104"/>
      <c r="AP60147" s="104"/>
    </row>
    <row r="60148" spans="21:42" ht="15" customHeight="1" x14ac:dyDescent="0.25">
      <c r="U60148" s="104"/>
      <c r="AB60148" s="104"/>
      <c r="AC60148" s="104"/>
      <c r="AF60148" s="104"/>
      <c r="AG60148" s="104"/>
      <c r="AK60148" s="104"/>
      <c r="AL60148" s="104"/>
      <c r="AO60148" s="104"/>
      <c r="AP60148" s="104"/>
    </row>
    <row r="60149" spans="21:42" ht="15" customHeight="1" x14ac:dyDescent="0.25">
      <c r="U60149" s="104"/>
      <c r="AB60149" s="104"/>
      <c r="AC60149" s="104"/>
      <c r="AF60149" s="104"/>
      <c r="AG60149" s="104"/>
      <c r="AK60149" s="104"/>
      <c r="AL60149" s="104"/>
      <c r="AO60149" s="104"/>
      <c r="AP60149" s="104"/>
    </row>
    <row r="60150" spans="21:42" ht="15" customHeight="1" x14ac:dyDescent="0.25">
      <c r="U60150" s="104"/>
      <c r="AB60150" s="104"/>
      <c r="AC60150" s="104"/>
      <c r="AF60150" s="104"/>
      <c r="AG60150" s="104"/>
      <c r="AK60150" s="104"/>
      <c r="AL60150" s="104"/>
      <c r="AO60150" s="104"/>
      <c r="AP60150" s="104"/>
    </row>
    <row r="60151" spans="21:42" ht="15" customHeight="1" x14ac:dyDescent="0.25">
      <c r="U60151" s="104"/>
      <c r="AB60151" s="104"/>
      <c r="AC60151" s="104"/>
      <c r="AF60151" s="104"/>
      <c r="AG60151" s="104"/>
      <c r="AK60151" s="104"/>
      <c r="AL60151" s="104"/>
      <c r="AO60151" s="104"/>
      <c r="AP60151" s="104"/>
    </row>
    <row r="60152" spans="21:42" ht="15" customHeight="1" x14ac:dyDescent="0.25">
      <c r="U60152" s="104"/>
      <c r="AB60152" s="104"/>
      <c r="AC60152" s="104"/>
      <c r="AF60152" s="104"/>
      <c r="AG60152" s="104"/>
      <c r="AK60152" s="104"/>
      <c r="AL60152" s="104"/>
      <c r="AO60152" s="104"/>
      <c r="AP60152" s="104"/>
    </row>
    <row r="60153" spans="21:42" ht="15" customHeight="1" x14ac:dyDescent="0.25">
      <c r="U60153" s="104"/>
      <c r="AB60153" s="104"/>
      <c r="AC60153" s="104"/>
      <c r="AF60153" s="104"/>
      <c r="AG60153" s="104"/>
      <c r="AK60153" s="104"/>
      <c r="AL60153" s="104"/>
      <c r="AO60153" s="104"/>
      <c r="AP60153" s="104"/>
    </row>
    <row r="60154" spans="21:42" ht="15" customHeight="1" x14ac:dyDescent="0.25">
      <c r="U60154" s="104"/>
      <c r="AB60154" s="104"/>
      <c r="AC60154" s="104"/>
      <c r="AF60154" s="104"/>
      <c r="AG60154" s="104"/>
      <c r="AK60154" s="104"/>
      <c r="AL60154" s="104"/>
      <c r="AO60154" s="104"/>
      <c r="AP60154" s="104"/>
    </row>
    <row r="60155" spans="21:42" ht="15" customHeight="1" x14ac:dyDescent="0.25">
      <c r="U60155" s="104"/>
      <c r="AB60155" s="104"/>
      <c r="AC60155" s="104"/>
      <c r="AF60155" s="104"/>
      <c r="AG60155" s="104"/>
      <c r="AK60155" s="104"/>
      <c r="AL60155" s="104"/>
      <c r="AO60155" s="104"/>
      <c r="AP60155" s="104"/>
    </row>
    <row r="60156" spans="21:42" ht="15" customHeight="1" x14ac:dyDescent="0.25">
      <c r="U60156" s="104"/>
      <c r="AB60156" s="104"/>
      <c r="AC60156" s="104"/>
      <c r="AF60156" s="104"/>
      <c r="AG60156" s="104"/>
      <c r="AK60156" s="104"/>
      <c r="AL60156" s="104"/>
      <c r="AO60156" s="104"/>
      <c r="AP60156" s="104"/>
    </row>
    <row r="60157" spans="21:42" ht="15" customHeight="1" x14ac:dyDescent="0.25">
      <c r="U60157" s="104"/>
      <c r="AB60157" s="104"/>
      <c r="AC60157" s="104"/>
      <c r="AF60157" s="104"/>
      <c r="AG60157" s="104"/>
      <c r="AK60157" s="104"/>
      <c r="AL60157" s="104"/>
      <c r="AO60157" s="104"/>
      <c r="AP60157" s="104"/>
    </row>
    <row r="60158" spans="21:42" ht="15" customHeight="1" x14ac:dyDescent="0.25">
      <c r="U60158" s="104"/>
      <c r="AB60158" s="104"/>
      <c r="AC60158" s="104"/>
      <c r="AF60158" s="104"/>
      <c r="AG60158" s="104"/>
      <c r="AK60158" s="104"/>
      <c r="AL60158" s="104"/>
      <c r="AO60158" s="104"/>
      <c r="AP60158" s="104"/>
    </row>
    <row r="60159" spans="21:42" ht="15" customHeight="1" x14ac:dyDescent="0.25">
      <c r="U60159" s="104"/>
      <c r="AB60159" s="104"/>
      <c r="AC60159" s="104"/>
      <c r="AF60159" s="104"/>
      <c r="AG60159" s="104"/>
      <c r="AK60159" s="104"/>
      <c r="AL60159" s="104"/>
      <c r="AO60159" s="104"/>
      <c r="AP60159" s="104"/>
    </row>
    <row r="60160" spans="21:42" ht="15" customHeight="1" x14ac:dyDescent="0.25">
      <c r="U60160" s="104"/>
      <c r="AB60160" s="104"/>
      <c r="AC60160" s="104"/>
      <c r="AF60160" s="104"/>
      <c r="AG60160" s="104"/>
      <c r="AK60160" s="104"/>
      <c r="AL60160" s="104"/>
      <c r="AO60160" s="104"/>
      <c r="AP60160" s="104"/>
    </row>
    <row r="60161" spans="21:42" ht="15" customHeight="1" x14ac:dyDescent="0.25">
      <c r="U60161" s="104"/>
      <c r="AB60161" s="104"/>
      <c r="AC60161" s="104"/>
      <c r="AF60161" s="104"/>
      <c r="AG60161" s="104"/>
      <c r="AK60161" s="104"/>
      <c r="AL60161" s="104"/>
      <c r="AO60161" s="104"/>
      <c r="AP60161" s="104"/>
    </row>
    <row r="60162" spans="21:42" ht="15" customHeight="1" x14ac:dyDescent="0.25">
      <c r="U60162" s="104"/>
      <c r="AB60162" s="104"/>
      <c r="AC60162" s="104"/>
      <c r="AF60162" s="104"/>
      <c r="AG60162" s="104"/>
      <c r="AK60162" s="104"/>
      <c r="AL60162" s="104"/>
      <c r="AO60162" s="104"/>
      <c r="AP60162" s="104"/>
    </row>
    <row r="60163" spans="21:42" ht="15" customHeight="1" x14ac:dyDescent="0.25">
      <c r="U60163" s="104"/>
      <c r="AB60163" s="104"/>
      <c r="AC60163" s="104"/>
      <c r="AF60163" s="104"/>
      <c r="AG60163" s="104"/>
      <c r="AK60163" s="104"/>
      <c r="AL60163" s="104"/>
      <c r="AO60163" s="104"/>
      <c r="AP60163" s="104"/>
    </row>
    <row r="60164" spans="21:42" ht="15" customHeight="1" x14ac:dyDescent="0.25">
      <c r="U60164" s="104"/>
      <c r="AB60164" s="104"/>
      <c r="AC60164" s="104"/>
      <c r="AF60164" s="104"/>
      <c r="AG60164" s="104"/>
      <c r="AK60164" s="104"/>
      <c r="AL60164" s="104"/>
      <c r="AO60164" s="104"/>
      <c r="AP60164" s="104"/>
    </row>
    <row r="60165" spans="21:42" ht="15" customHeight="1" x14ac:dyDescent="0.25">
      <c r="U60165" s="104"/>
      <c r="AB60165" s="104"/>
      <c r="AC60165" s="104"/>
      <c r="AF60165" s="104"/>
      <c r="AG60165" s="104"/>
      <c r="AK60165" s="104"/>
      <c r="AL60165" s="104"/>
      <c r="AO60165" s="104"/>
      <c r="AP60165" s="104"/>
    </row>
    <row r="60166" spans="21:42" ht="15" customHeight="1" x14ac:dyDescent="0.25">
      <c r="U60166" s="104"/>
      <c r="AB60166" s="104"/>
      <c r="AC60166" s="104"/>
      <c r="AF60166" s="104"/>
      <c r="AG60166" s="104"/>
      <c r="AK60166" s="104"/>
      <c r="AL60166" s="104"/>
      <c r="AO60166" s="104"/>
      <c r="AP60166" s="104"/>
    </row>
    <row r="60167" spans="21:42" ht="15" customHeight="1" x14ac:dyDescent="0.25">
      <c r="U60167" s="104"/>
      <c r="AB60167" s="104"/>
      <c r="AC60167" s="104"/>
      <c r="AF60167" s="104"/>
      <c r="AG60167" s="104"/>
      <c r="AK60167" s="104"/>
      <c r="AL60167" s="104"/>
      <c r="AO60167" s="104"/>
      <c r="AP60167" s="104"/>
    </row>
    <row r="60168" spans="21:42" ht="15" customHeight="1" x14ac:dyDescent="0.25">
      <c r="U60168" s="104"/>
      <c r="AB60168" s="104"/>
      <c r="AC60168" s="104"/>
      <c r="AF60168" s="104"/>
      <c r="AG60168" s="104"/>
      <c r="AK60168" s="104"/>
      <c r="AL60168" s="104"/>
      <c r="AO60168" s="104"/>
      <c r="AP60168" s="104"/>
    </row>
    <row r="60169" spans="21:42" ht="15" customHeight="1" x14ac:dyDescent="0.25">
      <c r="U60169" s="104"/>
      <c r="AB60169" s="104"/>
      <c r="AC60169" s="104"/>
      <c r="AF60169" s="104"/>
      <c r="AG60169" s="104"/>
      <c r="AK60169" s="104"/>
      <c r="AL60169" s="104"/>
      <c r="AO60169" s="104"/>
      <c r="AP60169" s="104"/>
    </row>
    <row r="60170" spans="21:42" ht="15" customHeight="1" x14ac:dyDescent="0.25">
      <c r="U60170" s="104"/>
      <c r="AB60170" s="104"/>
      <c r="AC60170" s="104"/>
      <c r="AF60170" s="104"/>
      <c r="AG60170" s="104"/>
      <c r="AK60170" s="104"/>
      <c r="AL60170" s="104"/>
      <c r="AO60170" s="104"/>
      <c r="AP60170" s="104"/>
    </row>
    <row r="60171" spans="21:42" ht="15" customHeight="1" x14ac:dyDescent="0.25">
      <c r="U60171" s="104"/>
      <c r="AB60171" s="104"/>
      <c r="AC60171" s="104"/>
      <c r="AF60171" s="104"/>
      <c r="AG60171" s="104"/>
      <c r="AK60171" s="104"/>
      <c r="AL60171" s="104"/>
      <c r="AO60171" s="104"/>
      <c r="AP60171" s="104"/>
    </row>
    <row r="60172" spans="21:42" ht="15" customHeight="1" x14ac:dyDescent="0.25">
      <c r="U60172" s="104"/>
      <c r="AB60172" s="104"/>
      <c r="AC60172" s="104"/>
      <c r="AF60172" s="104"/>
      <c r="AG60172" s="104"/>
      <c r="AK60172" s="104"/>
      <c r="AL60172" s="104"/>
      <c r="AO60172" s="104"/>
      <c r="AP60172" s="104"/>
    </row>
    <row r="60173" spans="21:42" ht="15" customHeight="1" x14ac:dyDescent="0.25">
      <c r="U60173" s="104"/>
      <c r="AB60173" s="104"/>
      <c r="AC60173" s="104"/>
      <c r="AF60173" s="104"/>
      <c r="AG60173" s="104"/>
      <c r="AK60173" s="104"/>
      <c r="AL60173" s="104"/>
      <c r="AO60173" s="104"/>
      <c r="AP60173" s="104"/>
    </row>
    <row r="60174" spans="21:42" ht="15" customHeight="1" x14ac:dyDescent="0.25">
      <c r="U60174" s="104"/>
      <c r="AB60174" s="104"/>
      <c r="AC60174" s="104"/>
      <c r="AF60174" s="104"/>
      <c r="AG60174" s="104"/>
      <c r="AK60174" s="104"/>
      <c r="AL60174" s="104"/>
      <c r="AO60174" s="104"/>
      <c r="AP60174" s="104"/>
    </row>
    <row r="60175" spans="21:42" ht="15" customHeight="1" x14ac:dyDescent="0.25">
      <c r="U60175" s="104"/>
      <c r="AB60175" s="104"/>
      <c r="AC60175" s="104"/>
      <c r="AF60175" s="104"/>
      <c r="AG60175" s="104"/>
      <c r="AK60175" s="104"/>
      <c r="AL60175" s="104"/>
      <c r="AO60175" s="104"/>
      <c r="AP60175" s="104"/>
    </row>
    <row r="60176" spans="21:42" ht="15" customHeight="1" x14ac:dyDescent="0.25">
      <c r="U60176" s="104"/>
      <c r="AB60176" s="104"/>
      <c r="AC60176" s="104"/>
      <c r="AF60176" s="104"/>
      <c r="AG60176" s="104"/>
      <c r="AK60176" s="104"/>
      <c r="AL60176" s="104"/>
      <c r="AO60176" s="104"/>
      <c r="AP60176" s="104"/>
    </row>
    <row r="60177" spans="21:42" ht="15" customHeight="1" x14ac:dyDescent="0.25">
      <c r="U60177" s="104"/>
      <c r="AB60177" s="104"/>
      <c r="AC60177" s="104"/>
      <c r="AF60177" s="104"/>
      <c r="AG60177" s="104"/>
      <c r="AK60177" s="104"/>
      <c r="AL60177" s="104"/>
      <c r="AO60177" s="104"/>
      <c r="AP60177" s="104"/>
    </row>
    <row r="60178" spans="21:42" ht="15" customHeight="1" x14ac:dyDescent="0.25">
      <c r="U60178" s="104"/>
      <c r="AB60178" s="104"/>
      <c r="AC60178" s="104"/>
      <c r="AF60178" s="104"/>
      <c r="AG60178" s="104"/>
      <c r="AK60178" s="104"/>
      <c r="AL60178" s="104"/>
      <c r="AO60178" s="104"/>
      <c r="AP60178" s="104"/>
    </row>
    <row r="60179" spans="21:42" ht="15" customHeight="1" x14ac:dyDescent="0.25">
      <c r="U60179" s="104"/>
      <c r="AB60179" s="104"/>
      <c r="AC60179" s="104"/>
      <c r="AF60179" s="104"/>
      <c r="AG60179" s="104"/>
      <c r="AK60179" s="104"/>
      <c r="AL60179" s="104"/>
      <c r="AO60179" s="104"/>
      <c r="AP60179" s="104"/>
    </row>
    <row r="60180" spans="21:42" ht="15" customHeight="1" x14ac:dyDescent="0.25">
      <c r="U60180" s="104"/>
      <c r="AB60180" s="104"/>
      <c r="AC60180" s="104"/>
      <c r="AF60180" s="104"/>
      <c r="AG60180" s="104"/>
      <c r="AK60180" s="104"/>
      <c r="AL60180" s="104"/>
      <c r="AO60180" s="104"/>
      <c r="AP60180" s="104"/>
    </row>
    <row r="60181" spans="21:42" ht="15" customHeight="1" x14ac:dyDescent="0.25">
      <c r="U60181" s="104"/>
      <c r="AB60181" s="104"/>
      <c r="AC60181" s="104"/>
      <c r="AF60181" s="104"/>
      <c r="AG60181" s="104"/>
      <c r="AK60181" s="104"/>
      <c r="AL60181" s="104"/>
      <c r="AO60181" s="104"/>
      <c r="AP60181" s="104"/>
    </row>
    <row r="60182" spans="21:42" ht="15" customHeight="1" x14ac:dyDescent="0.25">
      <c r="U60182" s="104"/>
      <c r="AB60182" s="104"/>
      <c r="AC60182" s="104"/>
      <c r="AF60182" s="104"/>
      <c r="AG60182" s="104"/>
      <c r="AK60182" s="104"/>
      <c r="AL60182" s="104"/>
      <c r="AO60182" s="104"/>
      <c r="AP60182" s="104"/>
    </row>
    <row r="60183" spans="21:42" ht="15" customHeight="1" x14ac:dyDescent="0.25">
      <c r="U60183" s="104"/>
      <c r="AB60183" s="104"/>
      <c r="AC60183" s="104"/>
      <c r="AF60183" s="104"/>
      <c r="AG60183" s="104"/>
      <c r="AK60183" s="104"/>
      <c r="AL60183" s="104"/>
      <c r="AO60183" s="104"/>
      <c r="AP60183" s="104"/>
    </row>
    <row r="60184" spans="21:42" ht="15" customHeight="1" x14ac:dyDescent="0.25">
      <c r="U60184" s="104"/>
      <c r="AB60184" s="104"/>
      <c r="AC60184" s="104"/>
      <c r="AF60184" s="104"/>
      <c r="AG60184" s="104"/>
      <c r="AK60184" s="104"/>
      <c r="AL60184" s="104"/>
      <c r="AO60184" s="104"/>
      <c r="AP60184" s="104"/>
    </row>
    <row r="60185" spans="21:42" ht="15" customHeight="1" x14ac:dyDescent="0.25">
      <c r="U60185" s="104"/>
      <c r="AB60185" s="104"/>
      <c r="AC60185" s="104"/>
      <c r="AF60185" s="104"/>
      <c r="AG60185" s="104"/>
      <c r="AK60185" s="104"/>
      <c r="AL60185" s="104"/>
      <c r="AO60185" s="104"/>
      <c r="AP60185" s="104"/>
    </row>
    <row r="60186" spans="21:42" ht="15" customHeight="1" x14ac:dyDescent="0.25">
      <c r="U60186" s="104"/>
      <c r="AB60186" s="104"/>
      <c r="AC60186" s="104"/>
      <c r="AF60186" s="104"/>
      <c r="AG60186" s="104"/>
      <c r="AK60186" s="104"/>
      <c r="AL60186" s="104"/>
      <c r="AO60186" s="104"/>
      <c r="AP60186" s="104"/>
    </row>
    <row r="60187" spans="21:42" ht="15" customHeight="1" x14ac:dyDescent="0.25">
      <c r="U60187" s="104"/>
      <c r="AB60187" s="104"/>
      <c r="AC60187" s="104"/>
      <c r="AF60187" s="104"/>
      <c r="AG60187" s="104"/>
      <c r="AK60187" s="104"/>
      <c r="AL60187" s="104"/>
      <c r="AO60187" s="104"/>
      <c r="AP60187" s="104"/>
    </row>
    <row r="60188" spans="21:42" ht="15" customHeight="1" x14ac:dyDescent="0.25">
      <c r="U60188" s="104"/>
      <c r="AB60188" s="104"/>
      <c r="AC60188" s="104"/>
      <c r="AF60188" s="104"/>
      <c r="AG60188" s="104"/>
      <c r="AK60188" s="104"/>
      <c r="AL60188" s="104"/>
      <c r="AO60188" s="104"/>
      <c r="AP60188" s="104"/>
    </row>
    <row r="60189" spans="21:42" ht="15" customHeight="1" x14ac:dyDescent="0.25">
      <c r="U60189" s="104"/>
      <c r="AB60189" s="104"/>
      <c r="AC60189" s="104"/>
      <c r="AF60189" s="104"/>
      <c r="AG60189" s="104"/>
      <c r="AK60189" s="104"/>
      <c r="AL60189" s="104"/>
      <c r="AO60189" s="104"/>
      <c r="AP60189" s="104"/>
    </row>
    <row r="60190" spans="21:42" ht="15" customHeight="1" x14ac:dyDescent="0.25">
      <c r="U60190" s="104"/>
      <c r="AB60190" s="104"/>
      <c r="AC60190" s="104"/>
      <c r="AF60190" s="104"/>
      <c r="AG60190" s="104"/>
      <c r="AK60190" s="104"/>
      <c r="AL60190" s="104"/>
      <c r="AO60190" s="104"/>
      <c r="AP60190" s="104"/>
    </row>
    <row r="60191" spans="21:42" ht="15" customHeight="1" x14ac:dyDescent="0.25">
      <c r="U60191" s="104"/>
      <c r="AB60191" s="104"/>
      <c r="AC60191" s="104"/>
      <c r="AF60191" s="104"/>
      <c r="AG60191" s="104"/>
      <c r="AK60191" s="104"/>
      <c r="AL60191" s="104"/>
      <c r="AO60191" s="104"/>
      <c r="AP60191" s="104"/>
    </row>
    <row r="60192" spans="21:42" ht="15" customHeight="1" x14ac:dyDescent="0.25">
      <c r="U60192" s="104"/>
      <c r="AB60192" s="104"/>
      <c r="AC60192" s="104"/>
      <c r="AF60192" s="104"/>
      <c r="AG60192" s="104"/>
      <c r="AK60192" s="104"/>
      <c r="AL60192" s="104"/>
      <c r="AO60192" s="104"/>
      <c r="AP60192" s="104"/>
    </row>
    <row r="60193" spans="21:42" ht="15" customHeight="1" x14ac:dyDescent="0.25">
      <c r="U60193" s="104"/>
      <c r="AB60193" s="104"/>
      <c r="AC60193" s="104"/>
      <c r="AF60193" s="104"/>
      <c r="AG60193" s="104"/>
      <c r="AK60193" s="104"/>
      <c r="AL60193" s="104"/>
      <c r="AO60193" s="104"/>
      <c r="AP60193" s="104"/>
    </row>
    <row r="60194" spans="21:42" ht="15" customHeight="1" x14ac:dyDescent="0.25">
      <c r="U60194" s="104"/>
      <c r="AB60194" s="104"/>
      <c r="AC60194" s="104"/>
      <c r="AF60194" s="104"/>
      <c r="AG60194" s="104"/>
      <c r="AK60194" s="104"/>
      <c r="AL60194" s="104"/>
      <c r="AO60194" s="104"/>
      <c r="AP60194" s="104"/>
    </row>
    <row r="60195" spans="21:42" ht="15" customHeight="1" x14ac:dyDescent="0.25">
      <c r="U60195" s="104"/>
      <c r="AB60195" s="104"/>
      <c r="AC60195" s="104"/>
      <c r="AF60195" s="104"/>
      <c r="AG60195" s="104"/>
      <c r="AK60195" s="104"/>
      <c r="AL60195" s="104"/>
      <c r="AO60195" s="104"/>
      <c r="AP60195" s="104"/>
    </row>
    <row r="60196" spans="21:42" ht="15" customHeight="1" x14ac:dyDescent="0.25">
      <c r="U60196" s="104"/>
      <c r="AB60196" s="104"/>
      <c r="AC60196" s="104"/>
      <c r="AF60196" s="104"/>
      <c r="AG60196" s="104"/>
      <c r="AK60196" s="104"/>
      <c r="AL60196" s="104"/>
      <c r="AO60196" s="104"/>
      <c r="AP60196" s="104"/>
    </row>
    <row r="60197" spans="21:42" ht="15" customHeight="1" x14ac:dyDescent="0.25">
      <c r="U60197" s="104"/>
      <c r="AB60197" s="104"/>
      <c r="AC60197" s="104"/>
      <c r="AF60197" s="104"/>
      <c r="AG60197" s="104"/>
      <c r="AK60197" s="104"/>
      <c r="AL60197" s="104"/>
      <c r="AO60197" s="104"/>
      <c r="AP60197" s="104"/>
    </row>
    <row r="60198" spans="21:42" ht="15" customHeight="1" x14ac:dyDescent="0.25">
      <c r="U60198" s="104"/>
      <c r="AB60198" s="104"/>
      <c r="AC60198" s="104"/>
      <c r="AF60198" s="104"/>
      <c r="AG60198" s="104"/>
      <c r="AK60198" s="104"/>
      <c r="AL60198" s="104"/>
      <c r="AO60198" s="104"/>
      <c r="AP60198" s="104"/>
    </row>
    <row r="60199" spans="21:42" ht="15" customHeight="1" x14ac:dyDescent="0.25">
      <c r="U60199" s="104"/>
      <c r="AB60199" s="104"/>
      <c r="AC60199" s="104"/>
      <c r="AF60199" s="104"/>
      <c r="AG60199" s="104"/>
      <c r="AK60199" s="104"/>
      <c r="AL60199" s="104"/>
      <c r="AO60199" s="104"/>
      <c r="AP60199" s="104"/>
    </row>
    <row r="60200" spans="21:42" ht="15" customHeight="1" x14ac:dyDescent="0.25">
      <c r="U60200" s="104"/>
      <c r="AB60200" s="104"/>
      <c r="AC60200" s="104"/>
      <c r="AF60200" s="104"/>
      <c r="AG60200" s="104"/>
      <c r="AK60200" s="104"/>
      <c r="AL60200" s="104"/>
      <c r="AO60200" s="104"/>
      <c r="AP60200" s="104"/>
    </row>
    <row r="60201" spans="21:42" ht="15" customHeight="1" x14ac:dyDescent="0.25">
      <c r="U60201" s="104"/>
      <c r="AB60201" s="104"/>
      <c r="AC60201" s="104"/>
      <c r="AF60201" s="104"/>
      <c r="AG60201" s="104"/>
      <c r="AK60201" s="104"/>
      <c r="AL60201" s="104"/>
      <c r="AO60201" s="104"/>
      <c r="AP60201" s="104"/>
    </row>
    <row r="60202" spans="21:42" ht="15" customHeight="1" x14ac:dyDescent="0.25">
      <c r="U60202" s="104"/>
      <c r="AB60202" s="104"/>
      <c r="AC60202" s="104"/>
      <c r="AF60202" s="104"/>
      <c r="AG60202" s="104"/>
      <c r="AK60202" s="104"/>
      <c r="AL60202" s="104"/>
      <c r="AO60202" s="104"/>
      <c r="AP60202" s="104"/>
    </row>
    <row r="60203" spans="21:42" ht="15" customHeight="1" x14ac:dyDescent="0.25">
      <c r="U60203" s="104"/>
      <c r="AB60203" s="104"/>
      <c r="AC60203" s="104"/>
      <c r="AF60203" s="104"/>
      <c r="AG60203" s="104"/>
      <c r="AK60203" s="104"/>
      <c r="AL60203" s="104"/>
      <c r="AO60203" s="104"/>
      <c r="AP60203" s="104"/>
    </row>
    <row r="60204" spans="21:42" ht="15" customHeight="1" x14ac:dyDescent="0.25">
      <c r="U60204" s="104"/>
      <c r="AB60204" s="104"/>
      <c r="AC60204" s="104"/>
      <c r="AF60204" s="104"/>
      <c r="AG60204" s="104"/>
      <c r="AK60204" s="104"/>
      <c r="AL60204" s="104"/>
      <c r="AO60204" s="104"/>
      <c r="AP60204" s="104"/>
    </row>
    <row r="60205" spans="21:42" ht="15" customHeight="1" x14ac:dyDescent="0.25">
      <c r="U60205" s="104"/>
      <c r="AB60205" s="104"/>
      <c r="AC60205" s="104"/>
      <c r="AF60205" s="104"/>
      <c r="AG60205" s="104"/>
      <c r="AK60205" s="104"/>
      <c r="AL60205" s="104"/>
      <c r="AO60205" s="104"/>
      <c r="AP60205" s="104"/>
    </row>
    <row r="60206" spans="21:42" ht="15" customHeight="1" x14ac:dyDescent="0.25">
      <c r="U60206" s="104"/>
      <c r="AB60206" s="104"/>
      <c r="AC60206" s="104"/>
      <c r="AF60206" s="104"/>
      <c r="AG60206" s="104"/>
      <c r="AK60206" s="104"/>
      <c r="AL60206" s="104"/>
      <c r="AO60206" s="104"/>
      <c r="AP60206" s="104"/>
    </row>
    <row r="60207" spans="21:42" ht="15" customHeight="1" x14ac:dyDescent="0.25">
      <c r="U60207" s="104"/>
      <c r="AB60207" s="104"/>
      <c r="AC60207" s="104"/>
      <c r="AF60207" s="104"/>
      <c r="AG60207" s="104"/>
      <c r="AK60207" s="104"/>
      <c r="AL60207" s="104"/>
      <c r="AO60207" s="104"/>
      <c r="AP60207" s="104"/>
    </row>
    <row r="60208" spans="21:42" ht="15" customHeight="1" x14ac:dyDescent="0.25">
      <c r="U60208" s="104"/>
      <c r="AB60208" s="104"/>
      <c r="AC60208" s="104"/>
      <c r="AF60208" s="104"/>
      <c r="AG60208" s="104"/>
      <c r="AK60208" s="104"/>
      <c r="AL60208" s="104"/>
      <c r="AO60208" s="104"/>
      <c r="AP60208" s="104"/>
    </row>
    <row r="60209" spans="21:42" ht="15" customHeight="1" x14ac:dyDescent="0.25">
      <c r="U60209" s="104"/>
      <c r="AB60209" s="104"/>
      <c r="AC60209" s="104"/>
      <c r="AF60209" s="104"/>
      <c r="AG60209" s="104"/>
      <c r="AK60209" s="104"/>
      <c r="AL60209" s="104"/>
      <c r="AO60209" s="104"/>
      <c r="AP60209" s="104"/>
    </row>
    <row r="60210" spans="21:42" ht="15" customHeight="1" x14ac:dyDescent="0.25">
      <c r="U60210" s="104"/>
      <c r="AB60210" s="104"/>
      <c r="AC60210" s="104"/>
      <c r="AF60210" s="104"/>
      <c r="AG60210" s="104"/>
      <c r="AK60210" s="104"/>
      <c r="AL60210" s="104"/>
      <c r="AO60210" s="104"/>
      <c r="AP60210" s="104"/>
    </row>
    <row r="60211" spans="21:42" ht="15" customHeight="1" x14ac:dyDescent="0.25">
      <c r="U60211" s="104"/>
      <c r="AB60211" s="104"/>
      <c r="AC60211" s="104"/>
      <c r="AF60211" s="104"/>
      <c r="AG60211" s="104"/>
      <c r="AK60211" s="104"/>
      <c r="AL60211" s="104"/>
      <c r="AO60211" s="104"/>
      <c r="AP60211" s="104"/>
    </row>
    <row r="60212" spans="21:42" ht="15" customHeight="1" x14ac:dyDescent="0.25">
      <c r="U60212" s="104"/>
      <c r="AB60212" s="104"/>
      <c r="AC60212" s="104"/>
      <c r="AF60212" s="104"/>
      <c r="AG60212" s="104"/>
      <c r="AK60212" s="104"/>
      <c r="AL60212" s="104"/>
      <c r="AO60212" s="104"/>
      <c r="AP60212" s="104"/>
    </row>
    <row r="60213" spans="21:42" ht="15" customHeight="1" x14ac:dyDescent="0.25">
      <c r="U60213" s="104"/>
      <c r="AB60213" s="104"/>
      <c r="AC60213" s="104"/>
      <c r="AF60213" s="104"/>
      <c r="AG60213" s="104"/>
      <c r="AK60213" s="104"/>
      <c r="AL60213" s="104"/>
      <c r="AO60213" s="104"/>
      <c r="AP60213" s="104"/>
    </row>
    <row r="60214" spans="21:42" ht="15" customHeight="1" x14ac:dyDescent="0.25">
      <c r="U60214" s="104"/>
      <c r="AB60214" s="104"/>
      <c r="AC60214" s="104"/>
      <c r="AF60214" s="104"/>
      <c r="AG60214" s="104"/>
      <c r="AK60214" s="104"/>
      <c r="AL60214" s="104"/>
      <c r="AO60214" s="104"/>
      <c r="AP60214" s="104"/>
    </row>
    <row r="60215" spans="21:42" ht="15" customHeight="1" x14ac:dyDescent="0.25">
      <c r="U60215" s="104"/>
      <c r="AB60215" s="104"/>
      <c r="AC60215" s="104"/>
      <c r="AF60215" s="104"/>
      <c r="AG60215" s="104"/>
      <c r="AK60215" s="104"/>
      <c r="AL60215" s="104"/>
      <c r="AO60215" s="104"/>
      <c r="AP60215" s="104"/>
    </row>
    <row r="60216" spans="21:42" ht="15" customHeight="1" x14ac:dyDescent="0.25">
      <c r="U60216" s="104"/>
      <c r="AB60216" s="104"/>
      <c r="AC60216" s="104"/>
      <c r="AF60216" s="104"/>
      <c r="AG60216" s="104"/>
      <c r="AK60216" s="104"/>
      <c r="AL60216" s="104"/>
      <c r="AO60216" s="104"/>
      <c r="AP60216" s="104"/>
    </row>
    <row r="60217" spans="21:42" ht="15" customHeight="1" x14ac:dyDescent="0.25">
      <c r="U60217" s="104"/>
      <c r="AB60217" s="104"/>
      <c r="AC60217" s="104"/>
      <c r="AF60217" s="104"/>
      <c r="AG60217" s="104"/>
      <c r="AK60217" s="104"/>
      <c r="AL60217" s="104"/>
      <c r="AO60217" s="104"/>
      <c r="AP60217" s="104"/>
    </row>
    <row r="60218" spans="21:42" ht="15" customHeight="1" x14ac:dyDescent="0.25">
      <c r="U60218" s="104"/>
      <c r="AB60218" s="104"/>
      <c r="AC60218" s="104"/>
      <c r="AF60218" s="104"/>
      <c r="AG60218" s="104"/>
      <c r="AK60218" s="104"/>
      <c r="AL60218" s="104"/>
      <c r="AO60218" s="104"/>
      <c r="AP60218" s="104"/>
    </row>
    <row r="60219" spans="21:42" ht="15" customHeight="1" x14ac:dyDescent="0.25">
      <c r="U60219" s="104"/>
      <c r="AB60219" s="104"/>
      <c r="AC60219" s="104"/>
      <c r="AF60219" s="104"/>
      <c r="AG60219" s="104"/>
      <c r="AK60219" s="104"/>
      <c r="AL60219" s="104"/>
      <c r="AO60219" s="104"/>
      <c r="AP60219" s="104"/>
    </row>
    <row r="60220" spans="21:42" ht="15" customHeight="1" x14ac:dyDescent="0.25">
      <c r="U60220" s="104"/>
      <c r="AB60220" s="104"/>
      <c r="AC60220" s="104"/>
      <c r="AF60220" s="104"/>
      <c r="AG60220" s="104"/>
      <c r="AK60220" s="104"/>
      <c r="AL60220" s="104"/>
      <c r="AO60220" s="104"/>
      <c r="AP60220" s="104"/>
    </row>
    <row r="60221" spans="21:42" ht="15" customHeight="1" x14ac:dyDescent="0.25">
      <c r="U60221" s="104"/>
      <c r="AB60221" s="104"/>
      <c r="AC60221" s="104"/>
      <c r="AF60221" s="104"/>
      <c r="AG60221" s="104"/>
      <c r="AK60221" s="104"/>
      <c r="AL60221" s="104"/>
      <c r="AO60221" s="104"/>
      <c r="AP60221" s="104"/>
    </row>
    <row r="60222" spans="21:42" ht="15" customHeight="1" x14ac:dyDescent="0.25">
      <c r="U60222" s="104"/>
      <c r="AB60222" s="104"/>
      <c r="AC60222" s="104"/>
      <c r="AF60222" s="104"/>
      <c r="AG60222" s="104"/>
      <c r="AK60222" s="104"/>
      <c r="AL60222" s="104"/>
      <c r="AO60222" s="104"/>
      <c r="AP60222" s="104"/>
    </row>
    <row r="60223" spans="21:42" ht="15" customHeight="1" x14ac:dyDescent="0.25">
      <c r="U60223" s="104"/>
      <c r="AB60223" s="104"/>
      <c r="AC60223" s="104"/>
      <c r="AF60223" s="104"/>
      <c r="AG60223" s="104"/>
      <c r="AK60223" s="104"/>
      <c r="AL60223" s="104"/>
      <c r="AO60223" s="104"/>
      <c r="AP60223" s="104"/>
    </row>
    <row r="60224" spans="21:42" ht="15" customHeight="1" x14ac:dyDescent="0.25">
      <c r="U60224" s="104"/>
      <c r="AB60224" s="104"/>
      <c r="AC60224" s="104"/>
      <c r="AF60224" s="104"/>
      <c r="AG60224" s="104"/>
      <c r="AK60224" s="104"/>
      <c r="AL60224" s="104"/>
      <c r="AO60224" s="104"/>
      <c r="AP60224" s="104"/>
    </row>
    <row r="60225" spans="21:42" ht="15" customHeight="1" x14ac:dyDescent="0.25">
      <c r="U60225" s="104"/>
      <c r="AB60225" s="104"/>
      <c r="AC60225" s="104"/>
      <c r="AF60225" s="104"/>
      <c r="AG60225" s="104"/>
      <c r="AK60225" s="104"/>
      <c r="AL60225" s="104"/>
      <c r="AO60225" s="104"/>
      <c r="AP60225" s="104"/>
    </row>
    <row r="60226" spans="21:42" ht="15" customHeight="1" x14ac:dyDescent="0.25">
      <c r="U60226" s="104"/>
      <c r="AB60226" s="104"/>
      <c r="AC60226" s="104"/>
      <c r="AF60226" s="104"/>
      <c r="AG60226" s="104"/>
      <c r="AK60226" s="104"/>
      <c r="AL60226" s="104"/>
      <c r="AO60226" s="104"/>
      <c r="AP60226" s="104"/>
    </row>
    <row r="60227" spans="21:42" ht="15" customHeight="1" x14ac:dyDescent="0.25">
      <c r="U60227" s="104"/>
      <c r="AB60227" s="104"/>
      <c r="AC60227" s="104"/>
      <c r="AF60227" s="104"/>
      <c r="AG60227" s="104"/>
      <c r="AK60227" s="104"/>
      <c r="AL60227" s="104"/>
      <c r="AO60227" s="104"/>
      <c r="AP60227" s="104"/>
    </row>
    <row r="60228" spans="21:42" ht="15" customHeight="1" x14ac:dyDescent="0.25">
      <c r="U60228" s="104"/>
      <c r="AB60228" s="104"/>
      <c r="AC60228" s="104"/>
      <c r="AF60228" s="104"/>
      <c r="AG60228" s="104"/>
      <c r="AK60228" s="104"/>
      <c r="AL60228" s="104"/>
      <c r="AO60228" s="104"/>
      <c r="AP60228" s="104"/>
    </row>
    <row r="60229" spans="21:42" ht="15" customHeight="1" x14ac:dyDescent="0.25">
      <c r="U60229" s="104"/>
      <c r="AB60229" s="104"/>
      <c r="AC60229" s="104"/>
      <c r="AF60229" s="104"/>
      <c r="AG60229" s="104"/>
      <c r="AK60229" s="104"/>
      <c r="AL60229" s="104"/>
      <c r="AO60229" s="104"/>
      <c r="AP60229" s="104"/>
    </row>
    <row r="60230" spans="21:42" ht="15" customHeight="1" x14ac:dyDescent="0.25">
      <c r="U60230" s="104"/>
      <c r="AB60230" s="104"/>
      <c r="AC60230" s="104"/>
      <c r="AF60230" s="104"/>
      <c r="AG60230" s="104"/>
      <c r="AK60230" s="104"/>
      <c r="AL60230" s="104"/>
      <c r="AO60230" s="104"/>
      <c r="AP60230" s="104"/>
    </row>
    <row r="60231" spans="21:42" ht="15" customHeight="1" x14ac:dyDescent="0.25">
      <c r="U60231" s="104"/>
      <c r="AB60231" s="104"/>
      <c r="AC60231" s="104"/>
      <c r="AF60231" s="104"/>
      <c r="AG60231" s="104"/>
      <c r="AK60231" s="104"/>
      <c r="AL60231" s="104"/>
      <c r="AO60231" s="104"/>
      <c r="AP60231" s="104"/>
    </row>
    <row r="60232" spans="21:42" ht="15" customHeight="1" x14ac:dyDescent="0.25">
      <c r="U60232" s="104"/>
      <c r="AB60232" s="104"/>
      <c r="AC60232" s="104"/>
      <c r="AF60232" s="104"/>
      <c r="AG60232" s="104"/>
      <c r="AK60232" s="104"/>
      <c r="AL60232" s="104"/>
      <c r="AO60232" s="104"/>
      <c r="AP60232" s="104"/>
    </row>
    <row r="60233" spans="21:42" ht="15" customHeight="1" x14ac:dyDescent="0.25">
      <c r="U60233" s="104"/>
      <c r="AB60233" s="104"/>
      <c r="AC60233" s="104"/>
      <c r="AF60233" s="104"/>
      <c r="AG60233" s="104"/>
      <c r="AK60233" s="104"/>
      <c r="AL60233" s="104"/>
      <c r="AO60233" s="104"/>
      <c r="AP60233" s="104"/>
    </row>
    <row r="60234" spans="21:42" ht="15" customHeight="1" x14ac:dyDescent="0.25">
      <c r="U60234" s="104"/>
      <c r="AB60234" s="104"/>
      <c r="AC60234" s="104"/>
      <c r="AF60234" s="104"/>
      <c r="AG60234" s="104"/>
      <c r="AK60234" s="104"/>
      <c r="AL60234" s="104"/>
      <c r="AO60234" s="104"/>
      <c r="AP60234" s="104"/>
    </row>
    <row r="60235" spans="21:42" ht="15" customHeight="1" x14ac:dyDescent="0.25">
      <c r="U60235" s="104"/>
      <c r="AB60235" s="104"/>
      <c r="AC60235" s="104"/>
      <c r="AF60235" s="104"/>
      <c r="AG60235" s="104"/>
      <c r="AK60235" s="104"/>
      <c r="AL60235" s="104"/>
      <c r="AO60235" s="104"/>
      <c r="AP60235" s="104"/>
    </row>
    <row r="60236" spans="21:42" ht="15" customHeight="1" x14ac:dyDescent="0.25">
      <c r="U60236" s="104"/>
      <c r="AB60236" s="104"/>
      <c r="AC60236" s="104"/>
      <c r="AF60236" s="104"/>
      <c r="AG60236" s="104"/>
      <c r="AK60236" s="104"/>
      <c r="AL60236" s="104"/>
      <c r="AO60236" s="104"/>
      <c r="AP60236" s="104"/>
    </row>
    <row r="60237" spans="21:42" ht="15" customHeight="1" x14ac:dyDescent="0.25">
      <c r="U60237" s="104"/>
      <c r="AB60237" s="104"/>
      <c r="AC60237" s="104"/>
      <c r="AF60237" s="104"/>
      <c r="AG60237" s="104"/>
      <c r="AK60237" s="104"/>
      <c r="AL60237" s="104"/>
      <c r="AO60237" s="104"/>
      <c r="AP60237" s="104"/>
    </row>
    <row r="60238" spans="21:42" ht="15" customHeight="1" x14ac:dyDescent="0.25">
      <c r="U60238" s="104"/>
      <c r="AB60238" s="104"/>
      <c r="AC60238" s="104"/>
      <c r="AF60238" s="104"/>
      <c r="AG60238" s="104"/>
      <c r="AK60238" s="104"/>
      <c r="AL60238" s="104"/>
      <c r="AO60238" s="104"/>
      <c r="AP60238" s="104"/>
    </row>
    <row r="60239" spans="21:42" ht="15" customHeight="1" x14ac:dyDescent="0.25">
      <c r="U60239" s="104"/>
      <c r="AB60239" s="104"/>
      <c r="AC60239" s="104"/>
      <c r="AF60239" s="104"/>
      <c r="AG60239" s="104"/>
      <c r="AK60239" s="104"/>
      <c r="AL60239" s="104"/>
      <c r="AO60239" s="104"/>
      <c r="AP60239" s="104"/>
    </row>
    <row r="60240" spans="21:42" ht="15" customHeight="1" x14ac:dyDescent="0.25">
      <c r="U60240" s="104"/>
      <c r="AB60240" s="104"/>
      <c r="AC60240" s="104"/>
      <c r="AF60240" s="104"/>
      <c r="AG60240" s="104"/>
      <c r="AK60240" s="104"/>
      <c r="AL60240" s="104"/>
      <c r="AO60240" s="104"/>
      <c r="AP60240" s="104"/>
    </row>
    <row r="60241" spans="21:42" ht="15" customHeight="1" x14ac:dyDescent="0.25">
      <c r="U60241" s="104"/>
      <c r="AB60241" s="104"/>
      <c r="AC60241" s="104"/>
      <c r="AF60241" s="104"/>
      <c r="AG60241" s="104"/>
      <c r="AK60241" s="104"/>
      <c r="AL60241" s="104"/>
      <c r="AO60241" s="104"/>
      <c r="AP60241" s="104"/>
    </row>
    <row r="60242" spans="21:42" ht="15" customHeight="1" x14ac:dyDescent="0.25">
      <c r="U60242" s="104"/>
      <c r="AB60242" s="104"/>
      <c r="AC60242" s="104"/>
      <c r="AF60242" s="104"/>
      <c r="AG60242" s="104"/>
      <c r="AK60242" s="104"/>
      <c r="AL60242" s="104"/>
      <c r="AO60242" s="104"/>
      <c r="AP60242" s="104"/>
    </row>
    <row r="60243" spans="21:42" ht="15" customHeight="1" x14ac:dyDescent="0.25">
      <c r="U60243" s="104"/>
      <c r="AB60243" s="104"/>
      <c r="AC60243" s="104"/>
      <c r="AF60243" s="104"/>
      <c r="AG60243" s="104"/>
      <c r="AK60243" s="104"/>
      <c r="AL60243" s="104"/>
      <c r="AO60243" s="104"/>
      <c r="AP60243" s="104"/>
    </row>
    <row r="60244" spans="21:42" ht="15" customHeight="1" x14ac:dyDescent="0.25">
      <c r="U60244" s="104"/>
      <c r="AB60244" s="104"/>
      <c r="AC60244" s="104"/>
      <c r="AF60244" s="104"/>
      <c r="AG60244" s="104"/>
      <c r="AK60244" s="104"/>
      <c r="AL60244" s="104"/>
      <c r="AO60244" s="104"/>
      <c r="AP60244" s="104"/>
    </row>
    <row r="60245" spans="21:42" ht="15" customHeight="1" x14ac:dyDescent="0.25">
      <c r="U60245" s="104"/>
      <c r="AB60245" s="104"/>
      <c r="AC60245" s="104"/>
      <c r="AF60245" s="104"/>
      <c r="AG60245" s="104"/>
      <c r="AK60245" s="104"/>
      <c r="AL60245" s="104"/>
      <c r="AO60245" s="104"/>
      <c r="AP60245" s="104"/>
    </row>
    <row r="60246" spans="21:42" ht="15" customHeight="1" x14ac:dyDescent="0.25">
      <c r="U60246" s="104"/>
      <c r="AB60246" s="104"/>
      <c r="AC60246" s="104"/>
      <c r="AF60246" s="104"/>
      <c r="AG60246" s="104"/>
      <c r="AK60246" s="104"/>
      <c r="AL60246" s="104"/>
      <c r="AO60246" s="104"/>
      <c r="AP60246" s="104"/>
    </row>
    <row r="60247" spans="21:42" ht="15" customHeight="1" x14ac:dyDescent="0.25">
      <c r="U60247" s="104"/>
      <c r="AB60247" s="104"/>
      <c r="AC60247" s="104"/>
      <c r="AF60247" s="104"/>
      <c r="AG60247" s="104"/>
      <c r="AK60247" s="104"/>
      <c r="AL60247" s="104"/>
      <c r="AO60247" s="104"/>
      <c r="AP60247" s="104"/>
    </row>
    <row r="60248" spans="21:42" ht="15" customHeight="1" x14ac:dyDescent="0.25">
      <c r="U60248" s="104"/>
      <c r="AB60248" s="104"/>
      <c r="AC60248" s="104"/>
      <c r="AF60248" s="104"/>
      <c r="AG60248" s="104"/>
      <c r="AK60248" s="104"/>
      <c r="AL60248" s="104"/>
      <c r="AO60248" s="104"/>
      <c r="AP60248" s="104"/>
    </row>
    <row r="60249" spans="21:42" ht="15" customHeight="1" x14ac:dyDescent="0.25">
      <c r="U60249" s="104"/>
      <c r="AB60249" s="104"/>
      <c r="AC60249" s="104"/>
      <c r="AF60249" s="104"/>
      <c r="AG60249" s="104"/>
      <c r="AK60249" s="104"/>
      <c r="AL60249" s="104"/>
      <c r="AO60249" s="104"/>
      <c r="AP60249" s="104"/>
    </row>
    <row r="60250" spans="21:42" ht="15" customHeight="1" x14ac:dyDescent="0.25">
      <c r="U60250" s="104"/>
      <c r="AB60250" s="104"/>
      <c r="AC60250" s="104"/>
      <c r="AF60250" s="104"/>
      <c r="AG60250" s="104"/>
      <c r="AK60250" s="104"/>
      <c r="AL60250" s="104"/>
      <c r="AO60250" s="104"/>
      <c r="AP60250" s="104"/>
    </row>
    <row r="60251" spans="21:42" ht="15" customHeight="1" x14ac:dyDescent="0.25">
      <c r="U60251" s="104"/>
      <c r="AB60251" s="104"/>
      <c r="AC60251" s="104"/>
      <c r="AF60251" s="104"/>
      <c r="AG60251" s="104"/>
      <c r="AK60251" s="104"/>
      <c r="AL60251" s="104"/>
      <c r="AO60251" s="104"/>
      <c r="AP60251" s="104"/>
    </row>
    <row r="60252" spans="21:42" ht="15" customHeight="1" x14ac:dyDescent="0.25">
      <c r="U60252" s="104"/>
      <c r="AB60252" s="104"/>
      <c r="AC60252" s="104"/>
      <c r="AF60252" s="104"/>
      <c r="AG60252" s="104"/>
      <c r="AK60252" s="104"/>
      <c r="AL60252" s="104"/>
      <c r="AO60252" s="104"/>
      <c r="AP60252" s="104"/>
    </row>
    <row r="60253" spans="21:42" ht="15" customHeight="1" x14ac:dyDescent="0.25">
      <c r="U60253" s="104"/>
      <c r="AB60253" s="104"/>
      <c r="AC60253" s="104"/>
      <c r="AF60253" s="104"/>
      <c r="AG60253" s="104"/>
      <c r="AK60253" s="104"/>
      <c r="AL60253" s="104"/>
      <c r="AO60253" s="104"/>
      <c r="AP60253" s="104"/>
    </row>
    <row r="60254" spans="21:42" ht="15" customHeight="1" x14ac:dyDescent="0.25">
      <c r="U60254" s="104"/>
      <c r="AB60254" s="104"/>
      <c r="AC60254" s="104"/>
      <c r="AF60254" s="104"/>
      <c r="AG60254" s="104"/>
      <c r="AK60254" s="104"/>
      <c r="AL60254" s="104"/>
      <c r="AO60254" s="104"/>
      <c r="AP60254" s="104"/>
    </row>
    <row r="60255" spans="21:42" ht="15" customHeight="1" x14ac:dyDescent="0.25">
      <c r="U60255" s="104"/>
      <c r="AB60255" s="104"/>
      <c r="AC60255" s="104"/>
      <c r="AF60255" s="104"/>
      <c r="AG60255" s="104"/>
      <c r="AK60255" s="104"/>
      <c r="AL60255" s="104"/>
      <c r="AO60255" s="104"/>
      <c r="AP60255" s="104"/>
    </row>
    <row r="60256" spans="21:42" ht="15" customHeight="1" x14ac:dyDescent="0.25">
      <c r="U60256" s="104"/>
      <c r="AB60256" s="104"/>
      <c r="AC60256" s="104"/>
      <c r="AF60256" s="104"/>
      <c r="AG60256" s="104"/>
      <c r="AK60256" s="104"/>
      <c r="AL60256" s="104"/>
      <c r="AO60256" s="104"/>
      <c r="AP60256" s="104"/>
    </row>
    <row r="60257" spans="21:42" ht="15" customHeight="1" x14ac:dyDescent="0.25">
      <c r="U60257" s="104"/>
      <c r="AB60257" s="104"/>
      <c r="AC60257" s="104"/>
      <c r="AF60257" s="104"/>
      <c r="AG60257" s="104"/>
      <c r="AK60257" s="104"/>
      <c r="AL60257" s="104"/>
      <c r="AO60257" s="104"/>
      <c r="AP60257" s="104"/>
    </row>
    <row r="60258" spans="21:42" ht="15" customHeight="1" x14ac:dyDescent="0.25">
      <c r="U60258" s="104"/>
      <c r="AB60258" s="104"/>
      <c r="AC60258" s="104"/>
      <c r="AF60258" s="104"/>
      <c r="AG60258" s="104"/>
      <c r="AK60258" s="104"/>
      <c r="AL60258" s="104"/>
      <c r="AO60258" s="104"/>
      <c r="AP60258" s="104"/>
    </row>
    <row r="60259" spans="21:42" ht="15" customHeight="1" x14ac:dyDescent="0.25">
      <c r="U60259" s="104"/>
      <c r="AB60259" s="104"/>
      <c r="AC60259" s="104"/>
      <c r="AF60259" s="104"/>
      <c r="AG60259" s="104"/>
      <c r="AK60259" s="104"/>
      <c r="AL60259" s="104"/>
      <c r="AO60259" s="104"/>
      <c r="AP60259" s="104"/>
    </row>
    <row r="60260" spans="21:42" ht="15" customHeight="1" x14ac:dyDescent="0.25">
      <c r="U60260" s="104"/>
      <c r="AB60260" s="104"/>
      <c r="AC60260" s="104"/>
      <c r="AF60260" s="104"/>
      <c r="AG60260" s="104"/>
      <c r="AK60260" s="104"/>
      <c r="AL60260" s="104"/>
      <c r="AO60260" s="104"/>
      <c r="AP60260" s="104"/>
    </row>
    <row r="60261" spans="21:42" ht="15" customHeight="1" x14ac:dyDescent="0.25">
      <c r="U60261" s="104"/>
      <c r="AB60261" s="104"/>
      <c r="AC60261" s="104"/>
      <c r="AF60261" s="104"/>
      <c r="AG60261" s="104"/>
      <c r="AK60261" s="104"/>
      <c r="AL60261" s="104"/>
      <c r="AO60261" s="104"/>
      <c r="AP60261" s="104"/>
    </row>
    <row r="60262" spans="21:42" ht="15" customHeight="1" x14ac:dyDescent="0.25">
      <c r="U60262" s="104"/>
      <c r="AB60262" s="104"/>
      <c r="AC60262" s="104"/>
      <c r="AF60262" s="104"/>
      <c r="AG60262" s="104"/>
      <c r="AK60262" s="104"/>
      <c r="AL60262" s="104"/>
      <c r="AO60262" s="104"/>
      <c r="AP60262" s="104"/>
    </row>
    <row r="60263" spans="21:42" ht="15" customHeight="1" x14ac:dyDescent="0.25">
      <c r="U60263" s="104"/>
      <c r="AB60263" s="104"/>
      <c r="AC60263" s="104"/>
      <c r="AF60263" s="104"/>
      <c r="AG60263" s="104"/>
      <c r="AK60263" s="104"/>
      <c r="AL60263" s="104"/>
      <c r="AO60263" s="104"/>
      <c r="AP60263" s="104"/>
    </row>
    <row r="60264" spans="21:42" ht="15" customHeight="1" x14ac:dyDescent="0.25">
      <c r="U60264" s="104"/>
      <c r="AB60264" s="104"/>
      <c r="AC60264" s="104"/>
      <c r="AF60264" s="104"/>
      <c r="AG60264" s="104"/>
      <c r="AK60264" s="104"/>
      <c r="AL60264" s="104"/>
      <c r="AO60264" s="104"/>
      <c r="AP60264" s="104"/>
    </row>
    <row r="60265" spans="21:42" ht="15" customHeight="1" x14ac:dyDescent="0.25">
      <c r="U60265" s="104"/>
      <c r="AB60265" s="104"/>
      <c r="AC60265" s="104"/>
      <c r="AF60265" s="104"/>
      <c r="AG60265" s="104"/>
      <c r="AK60265" s="104"/>
      <c r="AL60265" s="104"/>
      <c r="AO60265" s="104"/>
      <c r="AP60265" s="104"/>
    </row>
    <row r="60266" spans="21:42" ht="15" customHeight="1" x14ac:dyDescent="0.25">
      <c r="U60266" s="104"/>
      <c r="AB60266" s="104"/>
      <c r="AC60266" s="104"/>
      <c r="AF60266" s="104"/>
      <c r="AG60266" s="104"/>
      <c r="AK60266" s="104"/>
      <c r="AL60266" s="104"/>
      <c r="AO60266" s="104"/>
      <c r="AP60266" s="104"/>
    </row>
    <row r="60267" spans="21:42" ht="15" customHeight="1" x14ac:dyDescent="0.25">
      <c r="U60267" s="104"/>
      <c r="AB60267" s="104"/>
      <c r="AC60267" s="104"/>
      <c r="AF60267" s="104"/>
      <c r="AG60267" s="104"/>
      <c r="AK60267" s="104"/>
      <c r="AL60267" s="104"/>
      <c r="AO60267" s="104"/>
      <c r="AP60267" s="104"/>
    </row>
    <row r="60268" spans="21:42" ht="15" customHeight="1" x14ac:dyDescent="0.25">
      <c r="U60268" s="104"/>
      <c r="AB60268" s="104"/>
      <c r="AC60268" s="104"/>
      <c r="AF60268" s="104"/>
      <c r="AG60268" s="104"/>
      <c r="AK60268" s="104"/>
      <c r="AL60268" s="104"/>
      <c r="AO60268" s="104"/>
      <c r="AP60268" s="104"/>
    </row>
    <row r="60269" spans="21:42" ht="15" customHeight="1" x14ac:dyDescent="0.25">
      <c r="U60269" s="104"/>
      <c r="AB60269" s="104"/>
      <c r="AC60269" s="104"/>
      <c r="AF60269" s="104"/>
      <c r="AG60269" s="104"/>
      <c r="AK60269" s="104"/>
      <c r="AL60269" s="104"/>
      <c r="AO60269" s="104"/>
      <c r="AP60269" s="104"/>
    </row>
    <row r="60270" spans="21:42" ht="15" customHeight="1" x14ac:dyDescent="0.25">
      <c r="U60270" s="104"/>
      <c r="AB60270" s="104"/>
      <c r="AC60270" s="104"/>
      <c r="AF60270" s="104"/>
      <c r="AG60270" s="104"/>
      <c r="AK60270" s="104"/>
      <c r="AL60270" s="104"/>
      <c r="AO60270" s="104"/>
      <c r="AP60270" s="104"/>
    </row>
    <row r="60271" spans="21:42" ht="15" customHeight="1" x14ac:dyDescent="0.25">
      <c r="U60271" s="104"/>
      <c r="AB60271" s="104"/>
      <c r="AC60271" s="104"/>
      <c r="AF60271" s="104"/>
      <c r="AG60271" s="104"/>
      <c r="AK60271" s="104"/>
      <c r="AL60271" s="104"/>
      <c r="AO60271" s="104"/>
      <c r="AP60271" s="104"/>
    </row>
    <row r="60272" spans="21:42" ht="15" customHeight="1" x14ac:dyDescent="0.25">
      <c r="U60272" s="104"/>
      <c r="AB60272" s="104"/>
      <c r="AC60272" s="104"/>
      <c r="AF60272" s="104"/>
      <c r="AG60272" s="104"/>
      <c r="AK60272" s="104"/>
      <c r="AL60272" s="104"/>
      <c r="AO60272" s="104"/>
      <c r="AP60272" s="104"/>
    </row>
    <row r="60273" spans="21:42" ht="15" customHeight="1" x14ac:dyDescent="0.25">
      <c r="U60273" s="104"/>
      <c r="AB60273" s="104"/>
      <c r="AC60273" s="104"/>
      <c r="AF60273" s="104"/>
      <c r="AG60273" s="104"/>
      <c r="AK60273" s="104"/>
      <c r="AL60273" s="104"/>
      <c r="AO60273" s="104"/>
      <c r="AP60273" s="104"/>
    </row>
    <row r="60274" spans="21:42" ht="15" customHeight="1" x14ac:dyDescent="0.25">
      <c r="U60274" s="104"/>
      <c r="AB60274" s="104"/>
      <c r="AC60274" s="104"/>
      <c r="AF60274" s="104"/>
      <c r="AG60274" s="104"/>
      <c r="AK60274" s="104"/>
      <c r="AL60274" s="104"/>
      <c r="AO60274" s="104"/>
      <c r="AP60274" s="104"/>
    </row>
    <row r="60275" spans="21:42" ht="15" customHeight="1" x14ac:dyDescent="0.25">
      <c r="U60275" s="104"/>
      <c r="AB60275" s="104"/>
      <c r="AC60275" s="104"/>
      <c r="AF60275" s="104"/>
      <c r="AG60275" s="104"/>
      <c r="AK60275" s="104"/>
      <c r="AL60275" s="104"/>
      <c r="AO60275" s="104"/>
      <c r="AP60275" s="104"/>
    </row>
    <row r="60276" spans="21:42" ht="15" customHeight="1" x14ac:dyDescent="0.25">
      <c r="U60276" s="104"/>
      <c r="AB60276" s="104"/>
      <c r="AC60276" s="104"/>
      <c r="AF60276" s="104"/>
      <c r="AG60276" s="104"/>
      <c r="AK60276" s="104"/>
      <c r="AL60276" s="104"/>
      <c r="AO60276" s="104"/>
      <c r="AP60276" s="104"/>
    </row>
    <row r="60277" spans="21:42" ht="15" customHeight="1" x14ac:dyDescent="0.25">
      <c r="U60277" s="104"/>
      <c r="AB60277" s="104"/>
      <c r="AC60277" s="104"/>
      <c r="AF60277" s="104"/>
      <c r="AG60277" s="104"/>
      <c r="AK60277" s="104"/>
      <c r="AL60277" s="104"/>
      <c r="AO60277" s="104"/>
      <c r="AP60277" s="104"/>
    </row>
    <row r="60278" spans="21:42" ht="15" customHeight="1" x14ac:dyDescent="0.25">
      <c r="U60278" s="104"/>
      <c r="AB60278" s="104"/>
      <c r="AC60278" s="104"/>
      <c r="AF60278" s="104"/>
      <c r="AG60278" s="104"/>
      <c r="AK60278" s="104"/>
      <c r="AL60278" s="104"/>
      <c r="AO60278" s="104"/>
      <c r="AP60278" s="104"/>
    </row>
    <row r="60279" spans="21:42" ht="15" customHeight="1" x14ac:dyDescent="0.25">
      <c r="U60279" s="104"/>
      <c r="AB60279" s="104"/>
      <c r="AC60279" s="104"/>
      <c r="AF60279" s="104"/>
      <c r="AG60279" s="104"/>
      <c r="AK60279" s="104"/>
      <c r="AL60279" s="104"/>
      <c r="AO60279" s="104"/>
      <c r="AP60279" s="104"/>
    </row>
    <row r="60280" spans="21:42" ht="15" customHeight="1" x14ac:dyDescent="0.25">
      <c r="U60280" s="104"/>
      <c r="AB60280" s="104"/>
      <c r="AC60280" s="104"/>
      <c r="AF60280" s="104"/>
      <c r="AG60280" s="104"/>
      <c r="AK60280" s="104"/>
      <c r="AL60280" s="104"/>
      <c r="AO60280" s="104"/>
      <c r="AP60280" s="104"/>
    </row>
    <row r="60281" spans="21:42" ht="15" customHeight="1" x14ac:dyDescent="0.25">
      <c r="U60281" s="104"/>
      <c r="AB60281" s="104"/>
      <c r="AC60281" s="104"/>
      <c r="AF60281" s="104"/>
      <c r="AG60281" s="104"/>
      <c r="AK60281" s="104"/>
      <c r="AL60281" s="104"/>
      <c r="AO60281" s="104"/>
      <c r="AP60281" s="104"/>
    </row>
    <row r="60282" spans="21:42" ht="15" customHeight="1" x14ac:dyDescent="0.25">
      <c r="U60282" s="104"/>
      <c r="AB60282" s="104"/>
      <c r="AC60282" s="104"/>
      <c r="AF60282" s="104"/>
      <c r="AG60282" s="104"/>
      <c r="AK60282" s="104"/>
      <c r="AL60282" s="104"/>
      <c r="AO60282" s="104"/>
      <c r="AP60282" s="104"/>
    </row>
    <row r="60283" spans="21:42" ht="15" customHeight="1" x14ac:dyDescent="0.25">
      <c r="U60283" s="104"/>
      <c r="AB60283" s="104"/>
      <c r="AC60283" s="104"/>
      <c r="AF60283" s="104"/>
      <c r="AG60283" s="104"/>
      <c r="AK60283" s="104"/>
      <c r="AL60283" s="104"/>
      <c r="AO60283" s="104"/>
      <c r="AP60283" s="104"/>
    </row>
    <row r="60284" spans="21:42" ht="15" customHeight="1" x14ac:dyDescent="0.25">
      <c r="U60284" s="104"/>
      <c r="AB60284" s="104"/>
      <c r="AC60284" s="104"/>
      <c r="AF60284" s="104"/>
      <c r="AG60284" s="104"/>
      <c r="AK60284" s="104"/>
      <c r="AL60284" s="104"/>
      <c r="AO60284" s="104"/>
      <c r="AP60284" s="104"/>
    </row>
    <row r="60285" spans="21:42" ht="15" customHeight="1" x14ac:dyDescent="0.25">
      <c r="U60285" s="104"/>
      <c r="AB60285" s="104"/>
      <c r="AC60285" s="104"/>
      <c r="AF60285" s="104"/>
      <c r="AG60285" s="104"/>
      <c r="AK60285" s="104"/>
      <c r="AL60285" s="104"/>
      <c r="AO60285" s="104"/>
      <c r="AP60285" s="104"/>
    </row>
    <row r="60286" spans="21:42" ht="15" customHeight="1" x14ac:dyDescent="0.25">
      <c r="U60286" s="104"/>
      <c r="AB60286" s="104"/>
      <c r="AC60286" s="104"/>
      <c r="AF60286" s="104"/>
      <c r="AG60286" s="104"/>
      <c r="AK60286" s="104"/>
      <c r="AL60286" s="104"/>
      <c r="AO60286" s="104"/>
      <c r="AP60286" s="104"/>
    </row>
    <row r="60287" spans="21:42" ht="15" customHeight="1" x14ac:dyDescent="0.25">
      <c r="U60287" s="104"/>
      <c r="AB60287" s="104"/>
      <c r="AC60287" s="104"/>
      <c r="AF60287" s="104"/>
      <c r="AG60287" s="104"/>
      <c r="AK60287" s="104"/>
      <c r="AL60287" s="104"/>
      <c r="AO60287" s="104"/>
      <c r="AP60287" s="104"/>
    </row>
    <row r="60288" spans="21:42" ht="15" customHeight="1" x14ac:dyDescent="0.25">
      <c r="U60288" s="104"/>
      <c r="AB60288" s="104"/>
      <c r="AC60288" s="104"/>
      <c r="AF60288" s="104"/>
      <c r="AG60288" s="104"/>
      <c r="AK60288" s="104"/>
      <c r="AL60288" s="104"/>
      <c r="AO60288" s="104"/>
      <c r="AP60288" s="104"/>
    </row>
    <row r="60289" spans="21:42" ht="15" customHeight="1" x14ac:dyDescent="0.25">
      <c r="U60289" s="104"/>
      <c r="AB60289" s="104"/>
      <c r="AC60289" s="104"/>
      <c r="AF60289" s="104"/>
      <c r="AG60289" s="104"/>
      <c r="AK60289" s="104"/>
      <c r="AL60289" s="104"/>
      <c r="AO60289" s="104"/>
      <c r="AP60289" s="104"/>
    </row>
    <row r="60290" spans="21:42" ht="15" customHeight="1" x14ac:dyDescent="0.25">
      <c r="U60290" s="104"/>
      <c r="AB60290" s="104"/>
      <c r="AC60290" s="104"/>
      <c r="AF60290" s="104"/>
      <c r="AG60290" s="104"/>
      <c r="AK60290" s="104"/>
      <c r="AL60290" s="104"/>
      <c r="AO60290" s="104"/>
      <c r="AP60290" s="104"/>
    </row>
    <row r="60291" spans="21:42" ht="15" customHeight="1" x14ac:dyDescent="0.25">
      <c r="U60291" s="104"/>
      <c r="AB60291" s="104"/>
      <c r="AC60291" s="104"/>
      <c r="AF60291" s="104"/>
      <c r="AG60291" s="104"/>
      <c r="AK60291" s="104"/>
      <c r="AL60291" s="104"/>
      <c r="AO60291" s="104"/>
      <c r="AP60291" s="104"/>
    </row>
    <row r="60292" spans="21:42" ht="15" customHeight="1" x14ac:dyDescent="0.25">
      <c r="U60292" s="104"/>
      <c r="AB60292" s="104"/>
      <c r="AC60292" s="104"/>
      <c r="AF60292" s="104"/>
      <c r="AG60292" s="104"/>
      <c r="AK60292" s="104"/>
      <c r="AL60292" s="104"/>
      <c r="AO60292" s="104"/>
      <c r="AP60292" s="104"/>
    </row>
    <row r="60293" spans="21:42" ht="15" customHeight="1" x14ac:dyDescent="0.25">
      <c r="U60293" s="104"/>
      <c r="AB60293" s="104"/>
      <c r="AC60293" s="104"/>
      <c r="AF60293" s="104"/>
      <c r="AG60293" s="104"/>
      <c r="AK60293" s="104"/>
      <c r="AL60293" s="104"/>
      <c r="AO60293" s="104"/>
      <c r="AP60293" s="104"/>
    </row>
    <row r="60294" spans="21:42" ht="15" customHeight="1" x14ac:dyDescent="0.25">
      <c r="U60294" s="104"/>
      <c r="AB60294" s="104"/>
      <c r="AC60294" s="104"/>
      <c r="AF60294" s="104"/>
      <c r="AG60294" s="104"/>
      <c r="AK60294" s="104"/>
      <c r="AL60294" s="104"/>
      <c r="AO60294" s="104"/>
      <c r="AP60294" s="104"/>
    </row>
    <row r="60295" spans="21:42" ht="15" customHeight="1" x14ac:dyDescent="0.25">
      <c r="U60295" s="104"/>
      <c r="AB60295" s="104"/>
      <c r="AC60295" s="104"/>
      <c r="AF60295" s="104"/>
      <c r="AG60295" s="104"/>
      <c r="AK60295" s="104"/>
      <c r="AL60295" s="104"/>
      <c r="AO60295" s="104"/>
      <c r="AP60295" s="104"/>
    </row>
    <row r="60296" spans="21:42" ht="15" customHeight="1" x14ac:dyDescent="0.25">
      <c r="U60296" s="104"/>
      <c r="AB60296" s="104"/>
      <c r="AC60296" s="104"/>
      <c r="AF60296" s="104"/>
      <c r="AG60296" s="104"/>
      <c r="AK60296" s="104"/>
      <c r="AL60296" s="104"/>
      <c r="AO60296" s="104"/>
      <c r="AP60296" s="104"/>
    </row>
    <row r="60297" spans="21:42" ht="15" customHeight="1" x14ac:dyDescent="0.25">
      <c r="U60297" s="104"/>
      <c r="AB60297" s="104"/>
      <c r="AC60297" s="104"/>
      <c r="AF60297" s="104"/>
      <c r="AG60297" s="104"/>
      <c r="AK60297" s="104"/>
      <c r="AL60297" s="104"/>
      <c r="AO60297" s="104"/>
      <c r="AP60297" s="104"/>
    </row>
    <row r="60298" spans="21:42" ht="15" customHeight="1" x14ac:dyDescent="0.25">
      <c r="U60298" s="104"/>
      <c r="AB60298" s="104"/>
      <c r="AC60298" s="104"/>
      <c r="AF60298" s="104"/>
      <c r="AG60298" s="104"/>
      <c r="AK60298" s="104"/>
      <c r="AL60298" s="104"/>
      <c r="AO60298" s="104"/>
      <c r="AP60298" s="104"/>
    </row>
    <row r="60299" spans="21:42" ht="15" customHeight="1" x14ac:dyDescent="0.25">
      <c r="U60299" s="104"/>
      <c r="AB60299" s="104"/>
      <c r="AC60299" s="104"/>
      <c r="AF60299" s="104"/>
      <c r="AG60299" s="104"/>
      <c r="AK60299" s="104"/>
      <c r="AL60299" s="104"/>
      <c r="AO60299" s="104"/>
      <c r="AP60299" s="104"/>
    </row>
    <row r="60300" spans="21:42" ht="15" customHeight="1" x14ac:dyDescent="0.25">
      <c r="U60300" s="104"/>
      <c r="AB60300" s="104"/>
      <c r="AC60300" s="104"/>
      <c r="AF60300" s="104"/>
      <c r="AG60300" s="104"/>
      <c r="AK60300" s="104"/>
      <c r="AL60300" s="104"/>
      <c r="AO60300" s="104"/>
      <c r="AP60300" s="104"/>
    </row>
    <row r="60301" spans="21:42" ht="15" customHeight="1" x14ac:dyDescent="0.25">
      <c r="U60301" s="104"/>
      <c r="AB60301" s="104"/>
      <c r="AC60301" s="104"/>
      <c r="AF60301" s="104"/>
      <c r="AG60301" s="104"/>
      <c r="AK60301" s="104"/>
      <c r="AL60301" s="104"/>
      <c r="AO60301" s="104"/>
      <c r="AP60301" s="104"/>
    </row>
    <row r="60302" spans="21:42" ht="15" customHeight="1" x14ac:dyDescent="0.25">
      <c r="U60302" s="104"/>
      <c r="AB60302" s="104"/>
      <c r="AC60302" s="104"/>
      <c r="AF60302" s="104"/>
      <c r="AG60302" s="104"/>
      <c r="AK60302" s="104"/>
      <c r="AL60302" s="104"/>
      <c r="AO60302" s="104"/>
      <c r="AP60302" s="104"/>
    </row>
    <row r="60303" spans="21:42" ht="15" customHeight="1" x14ac:dyDescent="0.25">
      <c r="U60303" s="104"/>
      <c r="AB60303" s="104"/>
      <c r="AC60303" s="104"/>
      <c r="AF60303" s="104"/>
      <c r="AG60303" s="104"/>
      <c r="AK60303" s="104"/>
      <c r="AL60303" s="104"/>
      <c r="AO60303" s="104"/>
      <c r="AP60303" s="104"/>
    </row>
    <row r="60304" spans="21:42" ht="15" customHeight="1" x14ac:dyDescent="0.25">
      <c r="U60304" s="104"/>
      <c r="AB60304" s="104"/>
      <c r="AC60304" s="104"/>
      <c r="AF60304" s="104"/>
      <c r="AG60304" s="104"/>
      <c r="AK60304" s="104"/>
      <c r="AL60304" s="104"/>
      <c r="AO60304" s="104"/>
      <c r="AP60304" s="104"/>
    </row>
    <row r="60305" spans="21:42" ht="15" customHeight="1" x14ac:dyDescent="0.25">
      <c r="U60305" s="104"/>
      <c r="AB60305" s="104"/>
      <c r="AC60305" s="104"/>
      <c r="AF60305" s="104"/>
      <c r="AG60305" s="104"/>
      <c r="AK60305" s="104"/>
      <c r="AL60305" s="104"/>
      <c r="AO60305" s="104"/>
      <c r="AP60305" s="104"/>
    </row>
    <row r="60306" spans="21:42" ht="15" customHeight="1" x14ac:dyDescent="0.25">
      <c r="U60306" s="104"/>
      <c r="AB60306" s="104"/>
      <c r="AC60306" s="104"/>
      <c r="AF60306" s="104"/>
      <c r="AG60306" s="104"/>
      <c r="AK60306" s="104"/>
      <c r="AL60306" s="104"/>
      <c r="AO60306" s="104"/>
      <c r="AP60306" s="104"/>
    </row>
    <row r="60307" spans="21:42" ht="15" customHeight="1" x14ac:dyDescent="0.25">
      <c r="U60307" s="104"/>
      <c r="AB60307" s="104"/>
      <c r="AC60307" s="104"/>
      <c r="AF60307" s="104"/>
      <c r="AG60307" s="104"/>
      <c r="AK60307" s="104"/>
      <c r="AL60307" s="104"/>
      <c r="AO60307" s="104"/>
      <c r="AP60307" s="104"/>
    </row>
    <row r="60308" spans="21:42" ht="15" customHeight="1" x14ac:dyDescent="0.25">
      <c r="U60308" s="104"/>
      <c r="AB60308" s="104"/>
      <c r="AC60308" s="104"/>
      <c r="AF60308" s="104"/>
      <c r="AG60308" s="104"/>
      <c r="AK60308" s="104"/>
      <c r="AL60308" s="104"/>
      <c r="AO60308" s="104"/>
      <c r="AP60308" s="104"/>
    </row>
    <row r="60309" spans="21:42" ht="15" customHeight="1" x14ac:dyDescent="0.25">
      <c r="U60309" s="104"/>
      <c r="AB60309" s="104"/>
      <c r="AC60309" s="104"/>
      <c r="AF60309" s="104"/>
      <c r="AG60309" s="104"/>
      <c r="AK60309" s="104"/>
      <c r="AL60309" s="104"/>
      <c r="AO60309" s="104"/>
      <c r="AP60309" s="104"/>
    </row>
    <row r="60310" spans="21:42" ht="15" customHeight="1" x14ac:dyDescent="0.25">
      <c r="U60310" s="104"/>
      <c r="AB60310" s="104"/>
      <c r="AC60310" s="104"/>
      <c r="AF60310" s="104"/>
      <c r="AG60310" s="104"/>
      <c r="AK60310" s="104"/>
      <c r="AL60310" s="104"/>
      <c r="AO60310" s="104"/>
      <c r="AP60310" s="104"/>
    </row>
    <row r="60311" spans="21:42" ht="15" customHeight="1" x14ac:dyDescent="0.25">
      <c r="U60311" s="104"/>
      <c r="AB60311" s="104"/>
      <c r="AC60311" s="104"/>
      <c r="AF60311" s="104"/>
      <c r="AG60311" s="104"/>
      <c r="AK60311" s="104"/>
      <c r="AL60311" s="104"/>
      <c r="AO60311" s="104"/>
      <c r="AP60311" s="104"/>
    </row>
    <row r="60312" spans="21:42" ht="15" customHeight="1" x14ac:dyDescent="0.25">
      <c r="U60312" s="104"/>
      <c r="AB60312" s="104"/>
      <c r="AC60312" s="104"/>
      <c r="AF60312" s="104"/>
      <c r="AG60312" s="104"/>
      <c r="AK60312" s="104"/>
      <c r="AL60312" s="104"/>
      <c r="AO60312" s="104"/>
      <c r="AP60312" s="104"/>
    </row>
    <row r="60313" spans="21:42" ht="15" customHeight="1" x14ac:dyDescent="0.25">
      <c r="U60313" s="104"/>
      <c r="AB60313" s="104"/>
      <c r="AC60313" s="104"/>
      <c r="AF60313" s="104"/>
      <c r="AG60313" s="104"/>
      <c r="AK60313" s="104"/>
      <c r="AL60313" s="104"/>
      <c r="AO60313" s="104"/>
      <c r="AP60313" s="104"/>
    </row>
    <row r="60314" spans="21:42" ht="15" customHeight="1" x14ac:dyDescent="0.25">
      <c r="U60314" s="104"/>
      <c r="AB60314" s="104"/>
      <c r="AC60314" s="104"/>
      <c r="AF60314" s="104"/>
      <c r="AG60314" s="104"/>
      <c r="AK60314" s="104"/>
      <c r="AL60314" s="104"/>
      <c r="AO60314" s="104"/>
      <c r="AP60314" s="104"/>
    </row>
    <row r="60315" spans="21:42" ht="15" customHeight="1" x14ac:dyDescent="0.25">
      <c r="U60315" s="104"/>
      <c r="AB60315" s="104"/>
      <c r="AC60315" s="104"/>
      <c r="AF60315" s="104"/>
      <c r="AG60315" s="104"/>
      <c r="AK60315" s="104"/>
      <c r="AL60315" s="104"/>
      <c r="AO60315" s="104"/>
      <c r="AP60315" s="104"/>
    </row>
    <row r="60316" spans="21:42" ht="15" customHeight="1" x14ac:dyDescent="0.25">
      <c r="U60316" s="104"/>
      <c r="AB60316" s="104"/>
      <c r="AC60316" s="104"/>
      <c r="AF60316" s="104"/>
      <c r="AG60316" s="104"/>
      <c r="AK60316" s="104"/>
      <c r="AL60316" s="104"/>
      <c r="AO60316" s="104"/>
      <c r="AP60316" s="104"/>
    </row>
    <row r="60317" spans="21:42" ht="15" customHeight="1" x14ac:dyDescent="0.25">
      <c r="U60317" s="104"/>
      <c r="AB60317" s="104"/>
      <c r="AC60317" s="104"/>
      <c r="AF60317" s="104"/>
      <c r="AG60317" s="104"/>
      <c r="AK60317" s="104"/>
      <c r="AL60317" s="104"/>
      <c r="AO60317" s="104"/>
      <c r="AP60317" s="104"/>
    </row>
    <row r="60318" spans="21:42" ht="15" customHeight="1" x14ac:dyDescent="0.25">
      <c r="U60318" s="104"/>
      <c r="AB60318" s="104"/>
      <c r="AC60318" s="104"/>
      <c r="AF60318" s="104"/>
      <c r="AG60318" s="104"/>
      <c r="AK60318" s="104"/>
      <c r="AL60318" s="104"/>
      <c r="AO60318" s="104"/>
      <c r="AP60318" s="104"/>
    </row>
    <row r="60319" spans="21:42" ht="15" customHeight="1" x14ac:dyDescent="0.25">
      <c r="U60319" s="104"/>
      <c r="AB60319" s="104"/>
      <c r="AC60319" s="104"/>
      <c r="AF60319" s="104"/>
      <c r="AG60319" s="104"/>
      <c r="AK60319" s="104"/>
      <c r="AL60319" s="104"/>
      <c r="AO60319" s="104"/>
      <c r="AP60319" s="104"/>
    </row>
    <row r="60320" spans="21:42" ht="15" customHeight="1" x14ac:dyDescent="0.25">
      <c r="U60320" s="104"/>
      <c r="AB60320" s="104"/>
      <c r="AC60320" s="104"/>
      <c r="AF60320" s="104"/>
      <c r="AG60320" s="104"/>
      <c r="AK60320" s="104"/>
      <c r="AL60320" s="104"/>
      <c r="AO60320" s="104"/>
      <c r="AP60320" s="104"/>
    </row>
    <row r="60321" spans="21:42" ht="15" customHeight="1" x14ac:dyDescent="0.25">
      <c r="U60321" s="104"/>
      <c r="AB60321" s="104"/>
      <c r="AC60321" s="104"/>
      <c r="AF60321" s="104"/>
      <c r="AG60321" s="104"/>
      <c r="AK60321" s="104"/>
      <c r="AL60321" s="104"/>
      <c r="AO60321" s="104"/>
      <c r="AP60321" s="104"/>
    </row>
    <row r="60322" spans="21:42" ht="15" customHeight="1" x14ac:dyDescent="0.25">
      <c r="U60322" s="104"/>
      <c r="AB60322" s="104"/>
      <c r="AC60322" s="104"/>
      <c r="AF60322" s="104"/>
      <c r="AG60322" s="104"/>
      <c r="AK60322" s="104"/>
      <c r="AL60322" s="104"/>
      <c r="AO60322" s="104"/>
      <c r="AP60322" s="104"/>
    </row>
    <row r="60323" spans="21:42" ht="15" customHeight="1" x14ac:dyDescent="0.25">
      <c r="U60323" s="104"/>
      <c r="AB60323" s="104"/>
      <c r="AC60323" s="104"/>
      <c r="AF60323" s="104"/>
      <c r="AG60323" s="104"/>
      <c r="AK60323" s="104"/>
      <c r="AL60323" s="104"/>
      <c r="AO60323" s="104"/>
      <c r="AP60323" s="104"/>
    </row>
    <row r="60324" spans="21:42" ht="15" customHeight="1" x14ac:dyDescent="0.25">
      <c r="U60324" s="104"/>
      <c r="AB60324" s="104"/>
      <c r="AC60324" s="104"/>
      <c r="AF60324" s="104"/>
      <c r="AG60324" s="104"/>
      <c r="AK60324" s="104"/>
      <c r="AL60324" s="104"/>
      <c r="AO60324" s="104"/>
      <c r="AP60324" s="104"/>
    </row>
    <row r="60325" spans="21:42" ht="15" customHeight="1" x14ac:dyDescent="0.25">
      <c r="U60325" s="104"/>
      <c r="AB60325" s="104"/>
      <c r="AC60325" s="104"/>
      <c r="AF60325" s="104"/>
      <c r="AG60325" s="104"/>
      <c r="AK60325" s="104"/>
      <c r="AL60325" s="104"/>
      <c r="AO60325" s="104"/>
      <c r="AP60325" s="104"/>
    </row>
    <row r="60326" spans="21:42" ht="15" customHeight="1" x14ac:dyDescent="0.25">
      <c r="U60326" s="104"/>
      <c r="AB60326" s="104"/>
      <c r="AC60326" s="104"/>
      <c r="AF60326" s="104"/>
      <c r="AG60326" s="104"/>
      <c r="AK60326" s="104"/>
      <c r="AL60326" s="104"/>
      <c r="AO60326" s="104"/>
      <c r="AP60326" s="104"/>
    </row>
    <row r="60327" spans="21:42" ht="15" customHeight="1" x14ac:dyDescent="0.25">
      <c r="U60327" s="104"/>
      <c r="AB60327" s="104"/>
      <c r="AC60327" s="104"/>
      <c r="AF60327" s="104"/>
      <c r="AG60327" s="104"/>
      <c r="AK60327" s="104"/>
      <c r="AL60327" s="104"/>
      <c r="AO60327" s="104"/>
      <c r="AP60327" s="104"/>
    </row>
    <row r="60328" spans="21:42" ht="15" customHeight="1" x14ac:dyDescent="0.25">
      <c r="U60328" s="104"/>
      <c r="AB60328" s="104"/>
      <c r="AC60328" s="104"/>
      <c r="AF60328" s="104"/>
      <c r="AG60328" s="104"/>
      <c r="AK60328" s="104"/>
      <c r="AL60328" s="104"/>
      <c r="AO60328" s="104"/>
      <c r="AP60328" s="104"/>
    </row>
    <row r="60329" spans="21:42" ht="15" customHeight="1" x14ac:dyDescent="0.25">
      <c r="U60329" s="104"/>
      <c r="AB60329" s="104"/>
      <c r="AC60329" s="104"/>
      <c r="AF60329" s="104"/>
      <c r="AG60329" s="104"/>
      <c r="AK60329" s="104"/>
      <c r="AL60329" s="104"/>
      <c r="AO60329" s="104"/>
      <c r="AP60329" s="104"/>
    </row>
    <row r="60330" spans="21:42" ht="15" customHeight="1" x14ac:dyDescent="0.25">
      <c r="U60330" s="104"/>
      <c r="AB60330" s="104"/>
      <c r="AC60330" s="104"/>
      <c r="AF60330" s="104"/>
      <c r="AG60330" s="104"/>
      <c r="AK60330" s="104"/>
      <c r="AL60330" s="104"/>
      <c r="AO60330" s="104"/>
      <c r="AP60330" s="104"/>
    </row>
    <row r="60331" spans="21:42" ht="15" customHeight="1" x14ac:dyDescent="0.25">
      <c r="U60331" s="104"/>
      <c r="AB60331" s="104"/>
      <c r="AC60331" s="104"/>
      <c r="AF60331" s="104"/>
      <c r="AG60331" s="104"/>
      <c r="AK60331" s="104"/>
      <c r="AL60331" s="104"/>
      <c r="AO60331" s="104"/>
      <c r="AP60331" s="104"/>
    </row>
    <row r="60332" spans="21:42" ht="15" customHeight="1" x14ac:dyDescent="0.25">
      <c r="U60332" s="104"/>
      <c r="AB60332" s="104"/>
      <c r="AC60332" s="104"/>
      <c r="AF60332" s="104"/>
      <c r="AG60332" s="104"/>
      <c r="AK60332" s="104"/>
      <c r="AL60332" s="104"/>
      <c r="AO60332" s="104"/>
      <c r="AP60332" s="104"/>
    </row>
    <row r="60333" spans="21:42" ht="15" customHeight="1" x14ac:dyDescent="0.25">
      <c r="U60333" s="104"/>
      <c r="AB60333" s="104"/>
      <c r="AC60333" s="104"/>
      <c r="AF60333" s="104"/>
      <c r="AG60333" s="104"/>
      <c r="AK60333" s="104"/>
      <c r="AL60333" s="104"/>
      <c r="AO60333" s="104"/>
      <c r="AP60333" s="104"/>
    </row>
    <row r="60334" spans="21:42" ht="15" customHeight="1" x14ac:dyDescent="0.25">
      <c r="U60334" s="104"/>
      <c r="AB60334" s="104"/>
      <c r="AC60334" s="104"/>
      <c r="AF60334" s="104"/>
      <c r="AG60334" s="104"/>
      <c r="AK60334" s="104"/>
      <c r="AL60334" s="104"/>
      <c r="AO60334" s="104"/>
      <c r="AP60334" s="104"/>
    </row>
    <row r="60335" spans="21:42" ht="15" customHeight="1" x14ac:dyDescent="0.25">
      <c r="U60335" s="104"/>
      <c r="AB60335" s="104"/>
      <c r="AC60335" s="104"/>
      <c r="AF60335" s="104"/>
      <c r="AG60335" s="104"/>
      <c r="AK60335" s="104"/>
      <c r="AL60335" s="104"/>
      <c r="AO60335" s="104"/>
      <c r="AP60335" s="104"/>
    </row>
    <row r="60336" spans="21:42" ht="15" customHeight="1" x14ac:dyDescent="0.25">
      <c r="U60336" s="104"/>
      <c r="AB60336" s="104"/>
      <c r="AC60336" s="104"/>
      <c r="AF60336" s="104"/>
      <c r="AG60336" s="104"/>
      <c r="AK60336" s="104"/>
      <c r="AL60336" s="104"/>
      <c r="AO60336" s="104"/>
      <c r="AP60336" s="104"/>
    </row>
    <row r="60337" spans="21:42" ht="15" customHeight="1" x14ac:dyDescent="0.25">
      <c r="U60337" s="104"/>
      <c r="AB60337" s="104"/>
      <c r="AC60337" s="104"/>
      <c r="AF60337" s="104"/>
      <c r="AG60337" s="104"/>
      <c r="AK60337" s="104"/>
      <c r="AL60337" s="104"/>
      <c r="AO60337" s="104"/>
      <c r="AP60337" s="104"/>
    </row>
    <row r="60338" spans="21:42" ht="15" customHeight="1" x14ac:dyDescent="0.25">
      <c r="U60338" s="104"/>
      <c r="AB60338" s="104"/>
      <c r="AC60338" s="104"/>
      <c r="AF60338" s="104"/>
      <c r="AG60338" s="104"/>
      <c r="AK60338" s="104"/>
      <c r="AL60338" s="104"/>
      <c r="AO60338" s="104"/>
      <c r="AP60338" s="104"/>
    </row>
    <row r="60339" spans="21:42" ht="15" customHeight="1" x14ac:dyDescent="0.25">
      <c r="U60339" s="104"/>
      <c r="AB60339" s="104"/>
      <c r="AC60339" s="104"/>
      <c r="AF60339" s="104"/>
      <c r="AG60339" s="104"/>
      <c r="AK60339" s="104"/>
      <c r="AL60339" s="104"/>
      <c r="AO60339" s="104"/>
      <c r="AP60339" s="104"/>
    </row>
    <row r="60340" spans="21:42" ht="15" customHeight="1" x14ac:dyDescent="0.25">
      <c r="U60340" s="104"/>
      <c r="AB60340" s="104"/>
      <c r="AC60340" s="104"/>
      <c r="AF60340" s="104"/>
      <c r="AG60340" s="104"/>
      <c r="AK60340" s="104"/>
      <c r="AL60340" s="104"/>
      <c r="AO60340" s="104"/>
      <c r="AP60340" s="104"/>
    </row>
    <row r="60341" spans="21:42" ht="15" customHeight="1" x14ac:dyDescent="0.25">
      <c r="U60341" s="104"/>
      <c r="AB60341" s="104"/>
      <c r="AC60341" s="104"/>
      <c r="AF60341" s="104"/>
      <c r="AG60341" s="104"/>
      <c r="AK60341" s="104"/>
      <c r="AL60341" s="104"/>
      <c r="AO60341" s="104"/>
      <c r="AP60341" s="104"/>
    </row>
    <row r="60342" spans="21:42" ht="15" customHeight="1" x14ac:dyDescent="0.25">
      <c r="U60342" s="104"/>
      <c r="AB60342" s="104"/>
      <c r="AC60342" s="104"/>
      <c r="AF60342" s="104"/>
      <c r="AG60342" s="104"/>
      <c r="AK60342" s="104"/>
      <c r="AL60342" s="104"/>
      <c r="AO60342" s="104"/>
      <c r="AP60342" s="104"/>
    </row>
    <row r="60343" spans="21:42" ht="15" customHeight="1" x14ac:dyDescent="0.25">
      <c r="U60343" s="104"/>
      <c r="AB60343" s="104"/>
      <c r="AC60343" s="104"/>
      <c r="AF60343" s="104"/>
      <c r="AG60343" s="104"/>
      <c r="AK60343" s="104"/>
      <c r="AL60343" s="104"/>
      <c r="AO60343" s="104"/>
      <c r="AP60343" s="104"/>
    </row>
    <row r="60344" spans="21:42" ht="15" customHeight="1" x14ac:dyDescent="0.25">
      <c r="U60344" s="104"/>
      <c r="AB60344" s="104"/>
      <c r="AC60344" s="104"/>
      <c r="AF60344" s="104"/>
      <c r="AG60344" s="104"/>
      <c r="AK60344" s="104"/>
      <c r="AL60344" s="104"/>
      <c r="AO60344" s="104"/>
      <c r="AP60344" s="104"/>
    </row>
    <row r="60345" spans="21:42" ht="15" customHeight="1" x14ac:dyDescent="0.25">
      <c r="U60345" s="104"/>
      <c r="AB60345" s="104"/>
      <c r="AC60345" s="104"/>
      <c r="AF60345" s="104"/>
      <c r="AG60345" s="104"/>
      <c r="AK60345" s="104"/>
      <c r="AL60345" s="104"/>
      <c r="AO60345" s="104"/>
      <c r="AP60345" s="104"/>
    </row>
    <row r="60346" spans="21:42" ht="15" customHeight="1" x14ac:dyDescent="0.25">
      <c r="U60346" s="104"/>
      <c r="AB60346" s="104"/>
      <c r="AC60346" s="104"/>
      <c r="AF60346" s="104"/>
      <c r="AG60346" s="104"/>
      <c r="AK60346" s="104"/>
      <c r="AL60346" s="104"/>
      <c r="AO60346" s="104"/>
      <c r="AP60346" s="104"/>
    </row>
    <row r="60347" spans="21:42" ht="15" customHeight="1" x14ac:dyDescent="0.25">
      <c r="U60347" s="104"/>
      <c r="AB60347" s="104"/>
      <c r="AC60347" s="104"/>
      <c r="AF60347" s="104"/>
      <c r="AG60347" s="104"/>
      <c r="AK60347" s="104"/>
      <c r="AL60347" s="104"/>
      <c r="AO60347" s="104"/>
      <c r="AP60347" s="104"/>
    </row>
    <row r="60348" spans="21:42" ht="15" customHeight="1" x14ac:dyDescent="0.25">
      <c r="U60348" s="104"/>
      <c r="AB60348" s="104"/>
      <c r="AC60348" s="104"/>
      <c r="AF60348" s="104"/>
      <c r="AG60348" s="104"/>
      <c r="AK60348" s="104"/>
      <c r="AL60348" s="104"/>
      <c r="AO60348" s="104"/>
      <c r="AP60348" s="104"/>
    </row>
    <row r="60349" spans="21:42" ht="15" customHeight="1" x14ac:dyDescent="0.25">
      <c r="U60349" s="104"/>
      <c r="AB60349" s="104"/>
      <c r="AC60349" s="104"/>
      <c r="AF60349" s="104"/>
      <c r="AG60349" s="104"/>
      <c r="AK60349" s="104"/>
      <c r="AL60349" s="104"/>
      <c r="AO60349" s="104"/>
      <c r="AP60349" s="104"/>
    </row>
    <row r="60350" spans="21:42" ht="15" customHeight="1" x14ac:dyDescent="0.25">
      <c r="U60350" s="104"/>
      <c r="AB60350" s="104"/>
      <c r="AC60350" s="104"/>
      <c r="AF60350" s="104"/>
      <c r="AG60350" s="104"/>
      <c r="AK60350" s="104"/>
      <c r="AL60350" s="104"/>
      <c r="AO60350" s="104"/>
      <c r="AP60350" s="104"/>
    </row>
    <row r="60351" spans="21:42" ht="15" customHeight="1" x14ac:dyDescent="0.25">
      <c r="U60351" s="104"/>
      <c r="AB60351" s="104"/>
      <c r="AC60351" s="104"/>
      <c r="AF60351" s="104"/>
      <c r="AG60351" s="104"/>
      <c r="AK60351" s="104"/>
      <c r="AL60351" s="104"/>
      <c r="AO60351" s="104"/>
      <c r="AP60351" s="104"/>
    </row>
    <row r="60352" spans="21:42" ht="15" customHeight="1" x14ac:dyDescent="0.25">
      <c r="U60352" s="104"/>
      <c r="AB60352" s="104"/>
      <c r="AC60352" s="104"/>
      <c r="AF60352" s="104"/>
      <c r="AG60352" s="104"/>
      <c r="AK60352" s="104"/>
      <c r="AL60352" s="104"/>
      <c r="AO60352" s="104"/>
      <c r="AP60352" s="104"/>
    </row>
    <row r="60353" spans="21:42" ht="15" customHeight="1" x14ac:dyDescent="0.25">
      <c r="U60353" s="104"/>
      <c r="AB60353" s="104"/>
      <c r="AC60353" s="104"/>
      <c r="AF60353" s="104"/>
      <c r="AG60353" s="104"/>
      <c r="AK60353" s="104"/>
      <c r="AL60353" s="104"/>
      <c r="AO60353" s="104"/>
      <c r="AP60353" s="104"/>
    </row>
    <row r="60354" spans="21:42" ht="15" customHeight="1" x14ac:dyDescent="0.25">
      <c r="U60354" s="104"/>
      <c r="AB60354" s="104"/>
      <c r="AC60354" s="104"/>
      <c r="AF60354" s="104"/>
      <c r="AG60354" s="104"/>
      <c r="AK60354" s="104"/>
      <c r="AL60354" s="104"/>
      <c r="AO60354" s="104"/>
      <c r="AP60354" s="104"/>
    </row>
    <row r="60355" spans="21:42" ht="15" customHeight="1" x14ac:dyDescent="0.25">
      <c r="U60355" s="104"/>
      <c r="AB60355" s="104"/>
      <c r="AC60355" s="104"/>
      <c r="AF60355" s="104"/>
      <c r="AG60355" s="104"/>
      <c r="AK60355" s="104"/>
      <c r="AL60355" s="104"/>
      <c r="AO60355" s="104"/>
      <c r="AP60355" s="104"/>
    </row>
    <row r="60356" spans="21:42" ht="15" customHeight="1" x14ac:dyDescent="0.25">
      <c r="U60356" s="104"/>
      <c r="AB60356" s="104"/>
      <c r="AC60356" s="104"/>
      <c r="AF60356" s="104"/>
      <c r="AG60356" s="104"/>
      <c r="AK60356" s="104"/>
      <c r="AL60356" s="104"/>
      <c r="AO60356" s="104"/>
      <c r="AP60356" s="104"/>
    </row>
    <row r="60357" spans="21:42" ht="15" customHeight="1" x14ac:dyDescent="0.25">
      <c r="U60357" s="104"/>
      <c r="AB60357" s="104"/>
      <c r="AC60357" s="104"/>
      <c r="AF60357" s="104"/>
      <c r="AG60357" s="104"/>
      <c r="AK60357" s="104"/>
      <c r="AL60357" s="104"/>
      <c r="AO60357" s="104"/>
      <c r="AP60357" s="104"/>
    </row>
    <row r="60358" spans="21:42" ht="15" customHeight="1" x14ac:dyDescent="0.25">
      <c r="U60358" s="104"/>
      <c r="AB60358" s="104"/>
      <c r="AC60358" s="104"/>
      <c r="AF60358" s="104"/>
      <c r="AG60358" s="104"/>
      <c r="AK60358" s="104"/>
      <c r="AL60358" s="104"/>
      <c r="AO60358" s="104"/>
      <c r="AP60358" s="104"/>
    </row>
    <row r="60359" spans="21:42" ht="15" customHeight="1" x14ac:dyDescent="0.25">
      <c r="U60359" s="104"/>
      <c r="AB60359" s="104"/>
      <c r="AC60359" s="104"/>
      <c r="AF60359" s="104"/>
      <c r="AG60359" s="104"/>
      <c r="AK60359" s="104"/>
      <c r="AL60359" s="104"/>
      <c r="AO60359" s="104"/>
      <c r="AP60359" s="104"/>
    </row>
    <row r="60360" spans="21:42" ht="15" customHeight="1" x14ac:dyDescent="0.25">
      <c r="U60360" s="104"/>
      <c r="AB60360" s="104"/>
      <c r="AC60360" s="104"/>
      <c r="AF60360" s="104"/>
      <c r="AG60360" s="104"/>
      <c r="AK60360" s="104"/>
      <c r="AL60360" s="104"/>
      <c r="AO60360" s="104"/>
      <c r="AP60360" s="104"/>
    </row>
    <row r="60361" spans="21:42" ht="15" customHeight="1" x14ac:dyDescent="0.25">
      <c r="U60361" s="104"/>
      <c r="AB60361" s="104"/>
      <c r="AC60361" s="104"/>
      <c r="AF60361" s="104"/>
      <c r="AG60361" s="104"/>
      <c r="AK60361" s="104"/>
      <c r="AL60361" s="104"/>
      <c r="AO60361" s="104"/>
      <c r="AP60361" s="104"/>
    </row>
    <row r="60362" spans="21:42" ht="15" customHeight="1" x14ac:dyDescent="0.25">
      <c r="U60362" s="104"/>
      <c r="AB60362" s="104"/>
      <c r="AC60362" s="104"/>
      <c r="AF60362" s="104"/>
      <c r="AG60362" s="104"/>
      <c r="AK60362" s="104"/>
      <c r="AL60362" s="104"/>
      <c r="AO60362" s="104"/>
      <c r="AP60362" s="104"/>
    </row>
    <row r="60363" spans="21:42" ht="15" customHeight="1" x14ac:dyDescent="0.25">
      <c r="U60363" s="104"/>
      <c r="AB60363" s="104"/>
      <c r="AC60363" s="104"/>
      <c r="AF60363" s="104"/>
      <c r="AG60363" s="104"/>
      <c r="AK60363" s="104"/>
      <c r="AL60363" s="104"/>
      <c r="AO60363" s="104"/>
      <c r="AP60363" s="104"/>
    </row>
    <row r="60364" spans="21:42" ht="15" customHeight="1" x14ac:dyDescent="0.25">
      <c r="U60364" s="104"/>
      <c r="AB60364" s="104"/>
      <c r="AC60364" s="104"/>
      <c r="AF60364" s="104"/>
      <c r="AG60364" s="104"/>
      <c r="AK60364" s="104"/>
      <c r="AL60364" s="104"/>
      <c r="AO60364" s="104"/>
      <c r="AP60364" s="104"/>
    </row>
    <row r="60365" spans="21:42" ht="15" customHeight="1" x14ac:dyDescent="0.25">
      <c r="U60365" s="104"/>
      <c r="AB60365" s="104"/>
      <c r="AC60365" s="104"/>
      <c r="AF60365" s="104"/>
      <c r="AG60365" s="104"/>
      <c r="AK60365" s="104"/>
      <c r="AL60365" s="104"/>
      <c r="AO60365" s="104"/>
      <c r="AP60365" s="104"/>
    </row>
    <row r="60366" spans="21:42" ht="15" customHeight="1" x14ac:dyDescent="0.25">
      <c r="U60366" s="104"/>
      <c r="AB60366" s="104"/>
      <c r="AC60366" s="104"/>
      <c r="AF60366" s="104"/>
      <c r="AG60366" s="104"/>
      <c r="AK60366" s="104"/>
      <c r="AL60366" s="104"/>
      <c r="AO60366" s="104"/>
      <c r="AP60366" s="104"/>
    </row>
    <row r="60367" spans="21:42" ht="15" customHeight="1" x14ac:dyDescent="0.25">
      <c r="U60367" s="104"/>
      <c r="AB60367" s="104"/>
      <c r="AC60367" s="104"/>
      <c r="AF60367" s="104"/>
      <c r="AG60367" s="104"/>
      <c r="AK60367" s="104"/>
      <c r="AL60367" s="104"/>
      <c r="AO60367" s="104"/>
      <c r="AP60367" s="104"/>
    </row>
    <row r="60368" spans="21:42" ht="15" customHeight="1" x14ac:dyDescent="0.25">
      <c r="U60368" s="104"/>
      <c r="AB60368" s="104"/>
      <c r="AC60368" s="104"/>
      <c r="AF60368" s="104"/>
      <c r="AG60368" s="104"/>
      <c r="AK60368" s="104"/>
      <c r="AL60368" s="104"/>
      <c r="AO60368" s="104"/>
      <c r="AP60368" s="104"/>
    </row>
    <row r="60369" spans="21:42" ht="15" customHeight="1" x14ac:dyDescent="0.25">
      <c r="U60369" s="104"/>
      <c r="AB60369" s="104"/>
      <c r="AC60369" s="104"/>
      <c r="AF60369" s="104"/>
      <c r="AG60369" s="104"/>
      <c r="AK60369" s="104"/>
      <c r="AL60369" s="104"/>
      <c r="AO60369" s="104"/>
      <c r="AP60369" s="104"/>
    </row>
    <row r="60370" spans="21:42" ht="15" customHeight="1" x14ac:dyDescent="0.25">
      <c r="U60370" s="104"/>
      <c r="AB60370" s="104"/>
      <c r="AC60370" s="104"/>
      <c r="AF60370" s="104"/>
      <c r="AG60370" s="104"/>
      <c r="AK60370" s="104"/>
      <c r="AL60370" s="104"/>
      <c r="AO60370" s="104"/>
      <c r="AP60370" s="104"/>
    </row>
    <row r="60371" spans="21:42" ht="15" customHeight="1" x14ac:dyDescent="0.25">
      <c r="U60371" s="104"/>
      <c r="AB60371" s="104"/>
      <c r="AC60371" s="104"/>
      <c r="AF60371" s="104"/>
      <c r="AG60371" s="104"/>
      <c r="AK60371" s="104"/>
      <c r="AL60371" s="104"/>
      <c r="AO60371" s="104"/>
      <c r="AP60371" s="104"/>
    </row>
    <row r="60372" spans="21:42" ht="15" customHeight="1" x14ac:dyDescent="0.25">
      <c r="U60372" s="104"/>
      <c r="AB60372" s="104"/>
      <c r="AC60372" s="104"/>
      <c r="AF60372" s="104"/>
      <c r="AG60372" s="104"/>
      <c r="AK60372" s="104"/>
      <c r="AL60372" s="104"/>
      <c r="AO60372" s="104"/>
      <c r="AP60372" s="104"/>
    </row>
    <row r="60373" spans="21:42" ht="15" customHeight="1" x14ac:dyDescent="0.25">
      <c r="U60373" s="104"/>
      <c r="AB60373" s="104"/>
      <c r="AC60373" s="104"/>
      <c r="AF60373" s="104"/>
      <c r="AG60373" s="104"/>
      <c r="AK60373" s="104"/>
      <c r="AL60373" s="104"/>
      <c r="AO60373" s="104"/>
      <c r="AP60373" s="104"/>
    </row>
    <row r="60374" spans="21:42" ht="15" customHeight="1" x14ac:dyDescent="0.25">
      <c r="U60374" s="104"/>
      <c r="AB60374" s="104"/>
      <c r="AC60374" s="104"/>
      <c r="AF60374" s="104"/>
      <c r="AG60374" s="104"/>
      <c r="AK60374" s="104"/>
      <c r="AL60374" s="104"/>
      <c r="AO60374" s="104"/>
      <c r="AP60374" s="104"/>
    </row>
    <row r="60375" spans="21:42" ht="15" customHeight="1" x14ac:dyDescent="0.25">
      <c r="U60375" s="104"/>
      <c r="AB60375" s="104"/>
      <c r="AC60375" s="104"/>
      <c r="AF60375" s="104"/>
      <c r="AG60375" s="104"/>
      <c r="AK60375" s="104"/>
      <c r="AL60375" s="104"/>
      <c r="AO60375" s="104"/>
      <c r="AP60375" s="104"/>
    </row>
    <row r="60376" spans="21:42" ht="15" customHeight="1" x14ac:dyDescent="0.25">
      <c r="U60376" s="104"/>
      <c r="AB60376" s="104"/>
      <c r="AC60376" s="104"/>
      <c r="AF60376" s="104"/>
      <c r="AG60376" s="104"/>
      <c r="AK60376" s="104"/>
      <c r="AL60376" s="104"/>
      <c r="AO60376" s="104"/>
      <c r="AP60376" s="104"/>
    </row>
    <row r="60377" spans="21:42" ht="15" customHeight="1" x14ac:dyDescent="0.25">
      <c r="U60377" s="104"/>
      <c r="AB60377" s="104"/>
      <c r="AC60377" s="104"/>
      <c r="AF60377" s="104"/>
      <c r="AG60377" s="104"/>
      <c r="AK60377" s="104"/>
      <c r="AL60377" s="104"/>
      <c r="AO60377" s="104"/>
      <c r="AP60377" s="104"/>
    </row>
    <row r="60378" spans="21:42" ht="15" customHeight="1" x14ac:dyDescent="0.25">
      <c r="U60378" s="104"/>
      <c r="AB60378" s="104"/>
      <c r="AC60378" s="104"/>
      <c r="AF60378" s="104"/>
      <c r="AG60378" s="104"/>
      <c r="AK60378" s="104"/>
      <c r="AL60378" s="104"/>
      <c r="AO60378" s="104"/>
      <c r="AP60378" s="104"/>
    </row>
    <row r="60379" spans="21:42" ht="15" customHeight="1" x14ac:dyDescent="0.25">
      <c r="U60379" s="104"/>
      <c r="AB60379" s="104"/>
      <c r="AC60379" s="104"/>
      <c r="AF60379" s="104"/>
      <c r="AG60379" s="104"/>
      <c r="AK60379" s="104"/>
      <c r="AL60379" s="104"/>
      <c r="AO60379" s="104"/>
      <c r="AP60379" s="104"/>
    </row>
    <row r="60380" spans="21:42" ht="15" customHeight="1" x14ac:dyDescent="0.25">
      <c r="U60380" s="104"/>
      <c r="AB60380" s="104"/>
      <c r="AC60380" s="104"/>
      <c r="AF60380" s="104"/>
      <c r="AG60380" s="104"/>
      <c r="AK60380" s="104"/>
      <c r="AL60380" s="104"/>
      <c r="AO60380" s="104"/>
      <c r="AP60380" s="104"/>
    </row>
    <row r="60381" spans="21:42" ht="15" customHeight="1" x14ac:dyDescent="0.25">
      <c r="U60381" s="104"/>
      <c r="AB60381" s="104"/>
      <c r="AC60381" s="104"/>
      <c r="AF60381" s="104"/>
      <c r="AG60381" s="104"/>
      <c r="AK60381" s="104"/>
      <c r="AL60381" s="104"/>
      <c r="AO60381" s="104"/>
      <c r="AP60381" s="104"/>
    </row>
    <row r="60382" spans="21:42" ht="15" customHeight="1" x14ac:dyDescent="0.25">
      <c r="U60382" s="104"/>
      <c r="AB60382" s="104"/>
      <c r="AC60382" s="104"/>
      <c r="AF60382" s="104"/>
      <c r="AG60382" s="104"/>
      <c r="AK60382" s="104"/>
      <c r="AL60382" s="104"/>
      <c r="AO60382" s="104"/>
      <c r="AP60382" s="104"/>
    </row>
    <row r="60383" spans="21:42" ht="15" customHeight="1" x14ac:dyDescent="0.25">
      <c r="U60383" s="104"/>
      <c r="AB60383" s="104"/>
      <c r="AC60383" s="104"/>
      <c r="AF60383" s="104"/>
      <c r="AG60383" s="104"/>
      <c r="AK60383" s="104"/>
      <c r="AL60383" s="104"/>
      <c r="AO60383" s="104"/>
      <c r="AP60383" s="104"/>
    </row>
    <row r="60384" spans="21:42" ht="15" customHeight="1" x14ac:dyDescent="0.25">
      <c r="U60384" s="104"/>
      <c r="AB60384" s="104"/>
      <c r="AC60384" s="104"/>
      <c r="AF60384" s="104"/>
      <c r="AG60384" s="104"/>
      <c r="AK60384" s="104"/>
      <c r="AL60384" s="104"/>
      <c r="AO60384" s="104"/>
      <c r="AP60384" s="104"/>
    </row>
    <row r="60385" spans="21:42" ht="15" customHeight="1" x14ac:dyDescent="0.25">
      <c r="U60385" s="104"/>
      <c r="AB60385" s="104"/>
      <c r="AC60385" s="104"/>
      <c r="AF60385" s="104"/>
      <c r="AG60385" s="104"/>
      <c r="AK60385" s="104"/>
      <c r="AL60385" s="104"/>
      <c r="AO60385" s="104"/>
      <c r="AP60385" s="104"/>
    </row>
    <row r="60386" spans="21:42" ht="15" customHeight="1" x14ac:dyDescent="0.25">
      <c r="U60386" s="104"/>
      <c r="AB60386" s="104"/>
      <c r="AC60386" s="104"/>
      <c r="AF60386" s="104"/>
      <c r="AG60386" s="104"/>
      <c r="AK60386" s="104"/>
      <c r="AL60386" s="104"/>
      <c r="AO60386" s="104"/>
      <c r="AP60386" s="104"/>
    </row>
    <row r="60387" spans="21:42" ht="15" customHeight="1" x14ac:dyDescent="0.25">
      <c r="U60387" s="104"/>
      <c r="AB60387" s="104"/>
      <c r="AC60387" s="104"/>
      <c r="AF60387" s="104"/>
      <c r="AG60387" s="104"/>
      <c r="AK60387" s="104"/>
      <c r="AL60387" s="104"/>
      <c r="AO60387" s="104"/>
      <c r="AP60387" s="104"/>
    </row>
    <row r="60388" spans="21:42" ht="15" customHeight="1" x14ac:dyDescent="0.25">
      <c r="U60388" s="104"/>
      <c r="AB60388" s="104"/>
      <c r="AC60388" s="104"/>
      <c r="AF60388" s="104"/>
      <c r="AG60388" s="104"/>
      <c r="AK60388" s="104"/>
      <c r="AL60388" s="104"/>
      <c r="AO60388" s="104"/>
      <c r="AP60388" s="104"/>
    </row>
    <row r="60389" spans="21:42" ht="15" customHeight="1" x14ac:dyDescent="0.25">
      <c r="U60389" s="104"/>
      <c r="AB60389" s="104"/>
      <c r="AC60389" s="104"/>
      <c r="AF60389" s="104"/>
      <c r="AG60389" s="104"/>
      <c r="AK60389" s="104"/>
      <c r="AL60389" s="104"/>
      <c r="AO60389" s="104"/>
      <c r="AP60389" s="104"/>
    </row>
    <row r="60390" spans="21:42" ht="15" customHeight="1" x14ac:dyDescent="0.25">
      <c r="U60390" s="104"/>
      <c r="AB60390" s="104"/>
      <c r="AC60390" s="104"/>
      <c r="AF60390" s="104"/>
      <c r="AG60390" s="104"/>
      <c r="AK60390" s="104"/>
      <c r="AL60390" s="104"/>
      <c r="AO60390" s="104"/>
      <c r="AP60390" s="104"/>
    </row>
    <row r="60391" spans="21:42" ht="15" customHeight="1" x14ac:dyDescent="0.25">
      <c r="U60391" s="104"/>
      <c r="AB60391" s="104"/>
      <c r="AC60391" s="104"/>
      <c r="AF60391" s="104"/>
      <c r="AG60391" s="104"/>
      <c r="AK60391" s="104"/>
      <c r="AL60391" s="104"/>
      <c r="AO60391" s="104"/>
      <c r="AP60391" s="104"/>
    </row>
    <row r="60392" spans="21:42" ht="15" customHeight="1" x14ac:dyDescent="0.25">
      <c r="U60392" s="104"/>
      <c r="AB60392" s="104"/>
      <c r="AC60392" s="104"/>
      <c r="AF60392" s="104"/>
      <c r="AG60392" s="104"/>
      <c r="AK60392" s="104"/>
      <c r="AL60392" s="104"/>
      <c r="AO60392" s="104"/>
      <c r="AP60392" s="104"/>
    </row>
    <row r="60393" spans="21:42" ht="15" customHeight="1" x14ac:dyDescent="0.25">
      <c r="U60393" s="104"/>
      <c r="AB60393" s="104"/>
      <c r="AC60393" s="104"/>
      <c r="AF60393" s="104"/>
      <c r="AG60393" s="104"/>
      <c r="AK60393" s="104"/>
      <c r="AL60393" s="104"/>
      <c r="AO60393" s="104"/>
      <c r="AP60393" s="104"/>
    </row>
    <row r="60394" spans="21:42" ht="15" customHeight="1" x14ac:dyDescent="0.25">
      <c r="U60394" s="104"/>
      <c r="AB60394" s="104"/>
      <c r="AC60394" s="104"/>
      <c r="AF60394" s="104"/>
      <c r="AG60394" s="104"/>
      <c r="AK60394" s="104"/>
      <c r="AL60394" s="104"/>
      <c r="AO60394" s="104"/>
      <c r="AP60394" s="104"/>
    </row>
    <row r="60395" spans="21:42" ht="15" customHeight="1" x14ac:dyDescent="0.25">
      <c r="U60395" s="104"/>
      <c r="AB60395" s="104"/>
      <c r="AC60395" s="104"/>
      <c r="AF60395" s="104"/>
      <c r="AG60395" s="104"/>
      <c r="AK60395" s="104"/>
      <c r="AL60395" s="104"/>
      <c r="AO60395" s="104"/>
      <c r="AP60395" s="104"/>
    </row>
    <row r="60396" spans="21:42" ht="15" customHeight="1" x14ac:dyDescent="0.25">
      <c r="U60396" s="104"/>
      <c r="AB60396" s="104"/>
      <c r="AC60396" s="104"/>
      <c r="AF60396" s="104"/>
      <c r="AG60396" s="104"/>
      <c r="AK60396" s="104"/>
      <c r="AL60396" s="104"/>
      <c r="AO60396" s="104"/>
      <c r="AP60396" s="104"/>
    </row>
    <row r="60397" spans="21:42" ht="15" customHeight="1" x14ac:dyDescent="0.25">
      <c r="U60397" s="104"/>
      <c r="AB60397" s="104"/>
      <c r="AC60397" s="104"/>
      <c r="AF60397" s="104"/>
      <c r="AG60397" s="104"/>
      <c r="AK60397" s="104"/>
      <c r="AL60397" s="104"/>
      <c r="AO60397" s="104"/>
      <c r="AP60397" s="104"/>
    </row>
    <row r="60398" spans="21:42" ht="15" customHeight="1" x14ac:dyDescent="0.25">
      <c r="U60398" s="104"/>
      <c r="AB60398" s="104"/>
      <c r="AC60398" s="104"/>
      <c r="AF60398" s="104"/>
      <c r="AG60398" s="104"/>
      <c r="AK60398" s="104"/>
      <c r="AL60398" s="104"/>
      <c r="AO60398" s="104"/>
      <c r="AP60398" s="104"/>
    </row>
    <row r="60399" spans="21:42" ht="15" customHeight="1" x14ac:dyDescent="0.25">
      <c r="U60399" s="104"/>
      <c r="AB60399" s="104"/>
      <c r="AC60399" s="104"/>
      <c r="AF60399" s="104"/>
      <c r="AG60399" s="104"/>
      <c r="AK60399" s="104"/>
      <c r="AL60399" s="104"/>
      <c r="AO60399" s="104"/>
      <c r="AP60399" s="104"/>
    </row>
    <row r="60400" spans="21:42" ht="15" customHeight="1" x14ac:dyDescent="0.25">
      <c r="U60400" s="104"/>
      <c r="AB60400" s="104"/>
      <c r="AC60400" s="104"/>
      <c r="AF60400" s="104"/>
      <c r="AG60400" s="104"/>
      <c r="AK60400" s="104"/>
      <c r="AL60400" s="104"/>
      <c r="AO60400" s="104"/>
      <c r="AP60400" s="104"/>
    </row>
    <row r="60401" spans="21:42" ht="15" customHeight="1" x14ac:dyDescent="0.25">
      <c r="U60401" s="104"/>
      <c r="AB60401" s="104"/>
      <c r="AC60401" s="104"/>
      <c r="AF60401" s="104"/>
      <c r="AG60401" s="104"/>
      <c r="AK60401" s="104"/>
      <c r="AL60401" s="104"/>
      <c r="AO60401" s="104"/>
      <c r="AP60401" s="104"/>
    </row>
    <row r="60402" spans="21:42" ht="15" customHeight="1" x14ac:dyDescent="0.25">
      <c r="U60402" s="104"/>
      <c r="AB60402" s="104"/>
      <c r="AC60402" s="104"/>
      <c r="AF60402" s="104"/>
      <c r="AG60402" s="104"/>
      <c r="AK60402" s="104"/>
      <c r="AL60402" s="104"/>
      <c r="AO60402" s="104"/>
      <c r="AP60402" s="104"/>
    </row>
    <row r="60403" spans="21:42" ht="15" customHeight="1" x14ac:dyDescent="0.25">
      <c r="U60403" s="104"/>
      <c r="AB60403" s="104"/>
      <c r="AC60403" s="104"/>
      <c r="AF60403" s="104"/>
      <c r="AG60403" s="104"/>
      <c r="AK60403" s="104"/>
      <c r="AL60403" s="104"/>
      <c r="AO60403" s="104"/>
      <c r="AP60403" s="104"/>
    </row>
    <row r="60404" spans="21:42" ht="15" customHeight="1" x14ac:dyDescent="0.25">
      <c r="U60404" s="104"/>
      <c r="AB60404" s="104"/>
      <c r="AC60404" s="104"/>
      <c r="AF60404" s="104"/>
      <c r="AG60404" s="104"/>
      <c r="AK60404" s="104"/>
      <c r="AL60404" s="104"/>
      <c r="AO60404" s="104"/>
      <c r="AP60404" s="104"/>
    </row>
    <row r="60405" spans="21:42" ht="15" customHeight="1" x14ac:dyDescent="0.25">
      <c r="U60405" s="104"/>
      <c r="AB60405" s="104"/>
      <c r="AC60405" s="104"/>
      <c r="AF60405" s="104"/>
      <c r="AG60405" s="104"/>
      <c r="AK60405" s="104"/>
      <c r="AL60405" s="104"/>
      <c r="AO60405" s="104"/>
      <c r="AP60405" s="104"/>
    </row>
    <row r="60406" spans="21:42" ht="15" customHeight="1" x14ac:dyDescent="0.25">
      <c r="U60406" s="104"/>
      <c r="AB60406" s="104"/>
      <c r="AC60406" s="104"/>
      <c r="AF60406" s="104"/>
      <c r="AG60406" s="104"/>
      <c r="AK60406" s="104"/>
      <c r="AL60406" s="104"/>
      <c r="AO60406" s="104"/>
      <c r="AP60406" s="104"/>
    </row>
    <row r="60407" spans="21:42" ht="15" customHeight="1" x14ac:dyDescent="0.25">
      <c r="U60407" s="104"/>
      <c r="AB60407" s="104"/>
      <c r="AC60407" s="104"/>
      <c r="AF60407" s="104"/>
      <c r="AG60407" s="104"/>
      <c r="AK60407" s="104"/>
      <c r="AL60407" s="104"/>
      <c r="AO60407" s="104"/>
      <c r="AP60407" s="104"/>
    </row>
    <row r="60408" spans="21:42" ht="15" customHeight="1" x14ac:dyDescent="0.25">
      <c r="U60408" s="104"/>
      <c r="AB60408" s="104"/>
      <c r="AC60408" s="104"/>
      <c r="AF60408" s="104"/>
      <c r="AG60408" s="104"/>
      <c r="AK60408" s="104"/>
      <c r="AL60408" s="104"/>
      <c r="AO60408" s="104"/>
      <c r="AP60408" s="104"/>
    </row>
    <row r="60409" spans="21:42" ht="15" customHeight="1" x14ac:dyDescent="0.25">
      <c r="U60409" s="104"/>
      <c r="AB60409" s="104"/>
      <c r="AC60409" s="104"/>
      <c r="AF60409" s="104"/>
      <c r="AG60409" s="104"/>
      <c r="AK60409" s="104"/>
      <c r="AL60409" s="104"/>
      <c r="AO60409" s="104"/>
      <c r="AP60409" s="104"/>
    </row>
    <row r="60410" spans="21:42" ht="15" customHeight="1" x14ac:dyDescent="0.25">
      <c r="U60410" s="104"/>
      <c r="AB60410" s="104"/>
      <c r="AC60410" s="104"/>
      <c r="AF60410" s="104"/>
      <c r="AG60410" s="104"/>
      <c r="AK60410" s="104"/>
      <c r="AL60410" s="104"/>
      <c r="AO60410" s="104"/>
      <c r="AP60410" s="104"/>
    </row>
    <row r="60411" spans="21:42" ht="15" customHeight="1" x14ac:dyDescent="0.25">
      <c r="U60411" s="104"/>
      <c r="AB60411" s="104"/>
      <c r="AC60411" s="104"/>
      <c r="AF60411" s="104"/>
      <c r="AG60411" s="104"/>
      <c r="AK60411" s="104"/>
      <c r="AL60411" s="104"/>
      <c r="AO60411" s="104"/>
      <c r="AP60411" s="104"/>
    </row>
    <row r="60412" spans="21:42" ht="15" customHeight="1" x14ac:dyDescent="0.25">
      <c r="U60412" s="104"/>
      <c r="AB60412" s="104"/>
      <c r="AC60412" s="104"/>
      <c r="AF60412" s="104"/>
      <c r="AG60412" s="104"/>
      <c r="AK60412" s="104"/>
      <c r="AL60412" s="104"/>
      <c r="AO60412" s="104"/>
      <c r="AP60412" s="104"/>
    </row>
    <row r="60413" spans="21:42" ht="15" customHeight="1" x14ac:dyDescent="0.25">
      <c r="U60413" s="104"/>
      <c r="AB60413" s="104"/>
      <c r="AC60413" s="104"/>
      <c r="AF60413" s="104"/>
      <c r="AG60413" s="104"/>
      <c r="AK60413" s="104"/>
      <c r="AL60413" s="104"/>
      <c r="AO60413" s="104"/>
      <c r="AP60413" s="104"/>
    </row>
    <row r="60414" spans="21:42" ht="15" customHeight="1" x14ac:dyDescent="0.25">
      <c r="U60414" s="104"/>
      <c r="AB60414" s="104"/>
      <c r="AC60414" s="104"/>
      <c r="AF60414" s="104"/>
      <c r="AG60414" s="104"/>
      <c r="AK60414" s="104"/>
      <c r="AL60414" s="104"/>
      <c r="AO60414" s="104"/>
      <c r="AP60414" s="104"/>
    </row>
    <row r="60415" spans="21:42" ht="15" customHeight="1" x14ac:dyDescent="0.25">
      <c r="U60415" s="104"/>
      <c r="AB60415" s="104"/>
      <c r="AC60415" s="104"/>
      <c r="AF60415" s="104"/>
      <c r="AG60415" s="104"/>
      <c r="AK60415" s="104"/>
      <c r="AL60415" s="104"/>
      <c r="AO60415" s="104"/>
      <c r="AP60415" s="104"/>
    </row>
    <row r="60416" spans="21:42" ht="15" customHeight="1" x14ac:dyDescent="0.25">
      <c r="U60416" s="104"/>
      <c r="AB60416" s="104"/>
      <c r="AC60416" s="104"/>
      <c r="AF60416" s="104"/>
      <c r="AG60416" s="104"/>
      <c r="AK60416" s="104"/>
      <c r="AL60416" s="104"/>
      <c r="AO60416" s="104"/>
      <c r="AP60416" s="104"/>
    </row>
    <row r="60417" spans="21:42" ht="15" customHeight="1" x14ac:dyDescent="0.25">
      <c r="U60417" s="104"/>
      <c r="AB60417" s="104"/>
      <c r="AC60417" s="104"/>
      <c r="AF60417" s="104"/>
      <c r="AG60417" s="104"/>
      <c r="AK60417" s="104"/>
      <c r="AL60417" s="104"/>
      <c r="AO60417" s="104"/>
      <c r="AP60417" s="104"/>
    </row>
    <row r="60418" spans="21:42" ht="15" customHeight="1" x14ac:dyDescent="0.25">
      <c r="U60418" s="104"/>
      <c r="AB60418" s="104"/>
      <c r="AC60418" s="104"/>
      <c r="AF60418" s="104"/>
      <c r="AG60418" s="104"/>
      <c r="AK60418" s="104"/>
      <c r="AL60418" s="104"/>
      <c r="AO60418" s="104"/>
      <c r="AP60418" s="104"/>
    </row>
    <row r="60419" spans="21:42" ht="15" customHeight="1" x14ac:dyDescent="0.25">
      <c r="U60419" s="104"/>
      <c r="AB60419" s="104"/>
      <c r="AC60419" s="104"/>
      <c r="AF60419" s="104"/>
      <c r="AG60419" s="104"/>
      <c r="AK60419" s="104"/>
      <c r="AL60419" s="104"/>
      <c r="AO60419" s="104"/>
      <c r="AP60419" s="104"/>
    </row>
    <row r="60420" spans="21:42" ht="15" customHeight="1" x14ac:dyDescent="0.25">
      <c r="U60420" s="104"/>
      <c r="AB60420" s="104"/>
      <c r="AC60420" s="104"/>
      <c r="AF60420" s="104"/>
      <c r="AG60420" s="104"/>
      <c r="AK60420" s="104"/>
      <c r="AL60420" s="104"/>
      <c r="AO60420" s="104"/>
      <c r="AP60420" s="104"/>
    </row>
    <row r="60421" spans="21:42" ht="15" customHeight="1" x14ac:dyDescent="0.25">
      <c r="U60421" s="104"/>
      <c r="AB60421" s="104"/>
      <c r="AC60421" s="104"/>
      <c r="AF60421" s="104"/>
      <c r="AG60421" s="104"/>
      <c r="AK60421" s="104"/>
      <c r="AL60421" s="104"/>
      <c r="AO60421" s="104"/>
      <c r="AP60421" s="104"/>
    </row>
    <row r="60422" spans="21:42" ht="15" customHeight="1" x14ac:dyDescent="0.25">
      <c r="U60422" s="104"/>
      <c r="AB60422" s="104"/>
      <c r="AC60422" s="104"/>
      <c r="AF60422" s="104"/>
      <c r="AG60422" s="104"/>
      <c r="AK60422" s="104"/>
      <c r="AL60422" s="104"/>
      <c r="AO60422" s="104"/>
      <c r="AP60422" s="104"/>
    </row>
    <row r="60423" spans="21:42" ht="15" customHeight="1" x14ac:dyDescent="0.25">
      <c r="U60423" s="104"/>
      <c r="AB60423" s="104"/>
      <c r="AC60423" s="104"/>
      <c r="AF60423" s="104"/>
      <c r="AG60423" s="104"/>
      <c r="AK60423" s="104"/>
      <c r="AL60423" s="104"/>
      <c r="AO60423" s="104"/>
      <c r="AP60423" s="104"/>
    </row>
    <row r="60424" spans="21:42" ht="15" customHeight="1" x14ac:dyDescent="0.25">
      <c r="U60424" s="104"/>
      <c r="AB60424" s="104"/>
      <c r="AC60424" s="104"/>
      <c r="AF60424" s="104"/>
      <c r="AG60424" s="104"/>
      <c r="AK60424" s="104"/>
      <c r="AL60424" s="104"/>
      <c r="AO60424" s="104"/>
      <c r="AP60424" s="104"/>
    </row>
    <row r="60425" spans="21:42" ht="15" customHeight="1" x14ac:dyDescent="0.25">
      <c r="U60425" s="104"/>
      <c r="AB60425" s="104"/>
      <c r="AC60425" s="104"/>
      <c r="AF60425" s="104"/>
      <c r="AG60425" s="104"/>
      <c r="AK60425" s="104"/>
      <c r="AL60425" s="104"/>
      <c r="AO60425" s="104"/>
      <c r="AP60425" s="104"/>
    </row>
    <row r="60426" spans="21:42" ht="15" customHeight="1" x14ac:dyDescent="0.25">
      <c r="U60426" s="104"/>
      <c r="AB60426" s="104"/>
      <c r="AC60426" s="104"/>
      <c r="AF60426" s="104"/>
      <c r="AG60426" s="104"/>
      <c r="AK60426" s="104"/>
      <c r="AL60426" s="104"/>
      <c r="AO60426" s="104"/>
      <c r="AP60426" s="104"/>
    </row>
    <row r="60427" spans="21:42" ht="15" customHeight="1" x14ac:dyDescent="0.25">
      <c r="U60427" s="104"/>
      <c r="AB60427" s="104"/>
      <c r="AC60427" s="104"/>
      <c r="AF60427" s="104"/>
      <c r="AG60427" s="104"/>
      <c r="AK60427" s="104"/>
      <c r="AL60427" s="104"/>
      <c r="AO60427" s="104"/>
      <c r="AP60427" s="104"/>
    </row>
    <row r="60428" spans="21:42" ht="15" customHeight="1" x14ac:dyDescent="0.25">
      <c r="U60428" s="104"/>
      <c r="AB60428" s="104"/>
      <c r="AC60428" s="104"/>
      <c r="AF60428" s="104"/>
      <c r="AG60428" s="104"/>
      <c r="AK60428" s="104"/>
      <c r="AL60428" s="104"/>
      <c r="AO60428" s="104"/>
      <c r="AP60428" s="104"/>
    </row>
    <row r="60429" spans="21:42" ht="15" customHeight="1" x14ac:dyDescent="0.25">
      <c r="U60429" s="104"/>
      <c r="AB60429" s="104"/>
      <c r="AC60429" s="104"/>
      <c r="AF60429" s="104"/>
      <c r="AG60429" s="104"/>
      <c r="AK60429" s="104"/>
      <c r="AL60429" s="104"/>
      <c r="AO60429" s="104"/>
      <c r="AP60429" s="104"/>
    </row>
    <row r="60430" spans="21:42" ht="15" customHeight="1" x14ac:dyDescent="0.25">
      <c r="U60430" s="104"/>
      <c r="AB60430" s="104"/>
      <c r="AC60430" s="104"/>
      <c r="AF60430" s="104"/>
      <c r="AG60430" s="104"/>
      <c r="AK60430" s="104"/>
      <c r="AL60430" s="104"/>
      <c r="AO60430" s="104"/>
      <c r="AP60430" s="104"/>
    </row>
    <row r="60431" spans="21:42" ht="15" customHeight="1" x14ac:dyDescent="0.25">
      <c r="U60431" s="104"/>
      <c r="AB60431" s="104"/>
      <c r="AC60431" s="104"/>
      <c r="AF60431" s="104"/>
      <c r="AG60431" s="104"/>
      <c r="AK60431" s="104"/>
      <c r="AL60431" s="104"/>
      <c r="AO60431" s="104"/>
      <c r="AP60431" s="104"/>
    </row>
    <row r="60432" spans="21:42" ht="15" customHeight="1" x14ac:dyDescent="0.25">
      <c r="U60432" s="104"/>
      <c r="AB60432" s="104"/>
      <c r="AC60432" s="104"/>
      <c r="AF60432" s="104"/>
      <c r="AG60432" s="104"/>
      <c r="AK60432" s="104"/>
      <c r="AL60432" s="104"/>
      <c r="AO60432" s="104"/>
      <c r="AP60432" s="104"/>
    </row>
    <row r="60433" spans="21:42" ht="15" customHeight="1" x14ac:dyDescent="0.25">
      <c r="U60433" s="104"/>
      <c r="AB60433" s="104"/>
      <c r="AC60433" s="104"/>
      <c r="AF60433" s="104"/>
      <c r="AG60433" s="104"/>
      <c r="AK60433" s="104"/>
      <c r="AL60433" s="104"/>
      <c r="AO60433" s="104"/>
      <c r="AP60433" s="104"/>
    </row>
    <row r="60434" spans="21:42" ht="15" customHeight="1" x14ac:dyDescent="0.25">
      <c r="U60434" s="104"/>
      <c r="AB60434" s="104"/>
      <c r="AC60434" s="104"/>
      <c r="AF60434" s="104"/>
      <c r="AG60434" s="104"/>
      <c r="AK60434" s="104"/>
      <c r="AL60434" s="104"/>
      <c r="AO60434" s="104"/>
      <c r="AP60434" s="104"/>
    </row>
    <row r="60435" spans="21:42" ht="15" customHeight="1" x14ac:dyDescent="0.25">
      <c r="U60435" s="104"/>
      <c r="AB60435" s="104"/>
      <c r="AC60435" s="104"/>
      <c r="AF60435" s="104"/>
      <c r="AG60435" s="104"/>
      <c r="AK60435" s="104"/>
      <c r="AL60435" s="104"/>
      <c r="AO60435" s="104"/>
      <c r="AP60435" s="104"/>
    </row>
    <row r="60436" spans="21:42" ht="15" customHeight="1" x14ac:dyDescent="0.25">
      <c r="U60436" s="104"/>
      <c r="AB60436" s="104"/>
      <c r="AC60436" s="104"/>
      <c r="AF60436" s="104"/>
      <c r="AG60436" s="104"/>
      <c r="AK60436" s="104"/>
      <c r="AL60436" s="104"/>
      <c r="AO60436" s="104"/>
      <c r="AP60436" s="104"/>
    </row>
    <row r="60437" spans="21:42" ht="15" customHeight="1" x14ac:dyDescent="0.25">
      <c r="U60437" s="104"/>
      <c r="AB60437" s="104"/>
      <c r="AC60437" s="104"/>
      <c r="AF60437" s="104"/>
      <c r="AG60437" s="104"/>
      <c r="AK60437" s="104"/>
      <c r="AL60437" s="104"/>
      <c r="AO60437" s="104"/>
      <c r="AP60437" s="104"/>
    </row>
    <row r="60438" spans="21:42" ht="15" customHeight="1" x14ac:dyDescent="0.25">
      <c r="U60438" s="104"/>
      <c r="AB60438" s="104"/>
      <c r="AC60438" s="104"/>
      <c r="AF60438" s="104"/>
      <c r="AG60438" s="104"/>
      <c r="AK60438" s="104"/>
      <c r="AL60438" s="104"/>
      <c r="AO60438" s="104"/>
      <c r="AP60438" s="104"/>
    </row>
    <row r="60439" spans="21:42" ht="15" customHeight="1" x14ac:dyDescent="0.25">
      <c r="U60439" s="104"/>
      <c r="AB60439" s="104"/>
      <c r="AC60439" s="104"/>
      <c r="AF60439" s="104"/>
      <c r="AG60439" s="104"/>
      <c r="AK60439" s="104"/>
      <c r="AL60439" s="104"/>
      <c r="AO60439" s="104"/>
      <c r="AP60439" s="104"/>
    </row>
    <row r="60440" spans="21:42" ht="15" customHeight="1" x14ac:dyDescent="0.25">
      <c r="U60440" s="104"/>
      <c r="AB60440" s="104"/>
      <c r="AC60440" s="104"/>
      <c r="AF60440" s="104"/>
      <c r="AG60440" s="104"/>
      <c r="AK60440" s="104"/>
      <c r="AL60440" s="104"/>
      <c r="AO60440" s="104"/>
      <c r="AP60440" s="104"/>
    </row>
    <row r="60441" spans="21:42" ht="15" customHeight="1" x14ac:dyDescent="0.25">
      <c r="U60441" s="104"/>
      <c r="AB60441" s="104"/>
      <c r="AC60441" s="104"/>
      <c r="AF60441" s="104"/>
      <c r="AG60441" s="104"/>
      <c r="AK60441" s="104"/>
      <c r="AL60441" s="104"/>
      <c r="AO60441" s="104"/>
      <c r="AP60441" s="104"/>
    </row>
    <row r="60442" spans="21:42" ht="15" customHeight="1" x14ac:dyDescent="0.25">
      <c r="U60442" s="104"/>
      <c r="AB60442" s="104"/>
      <c r="AC60442" s="104"/>
      <c r="AF60442" s="104"/>
      <c r="AG60442" s="104"/>
      <c r="AK60442" s="104"/>
      <c r="AL60442" s="104"/>
      <c r="AO60442" s="104"/>
      <c r="AP60442" s="104"/>
    </row>
    <row r="60443" spans="21:42" ht="15" customHeight="1" x14ac:dyDescent="0.25">
      <c r="U60443" s="104"/>
      <c r="AB60443" s="104"/>
      <c r="AC60443" s="104"/>
      <c r="AF60443" s="104"/>
      <c r="AG60443" s="104"/>
      <c r="AK60443" s="104"/>
      <c r="AL60443" s="104"/>
      <c r="AO60443" s="104"/>
      <c r="AP60443" s="104"/>
    </row>
    <row r="60444" spans="21:42" ht="15" customHeight="1" x14ac:dyDescent="0.25">
      <c r="U60444" s="104"/>
      <c r="AB60444" s="104"/>
      <c r="AC60444" s="104"/>
      <c r="AF60444" s="104"/>
      <c r="AG60444" s="104"/>
      <c r="AK60444" s="104"/>
      <c r="AL60444" s="104"/>
      <c r="AO60444" s="104"/>
      <c r="AP60444" s="104"/>
    </row>
    <row r="60445" spans="21:42" ht="15" customHeight="1" x14ac:dyDescent="0.25">
      <c r="U60445" s="104"/>
      <c r="AB60445" s="104"/>
      <c r="AC60445" s="104"/>
      <c r="AF60445" s="104"/>
      <c r="AG60445" s="104"/>
      <c r="AK60445" s="104"/>
      <c r="AL60445" s="104"/>
      <c r="AO60445" s="104"/>
      <c r="AP60445" s="104"/>
    </row>
    <row r="60446" spans="21:42" ht="15" customHeight="1" x14ac:dyDescent="0.25">
      <c r="U60446" s="104"/>
      <c r="AB60446" s="104"/>
      <c r="AC60446" s="104"/>
      <c r="AF60446" s="104"/>
      <c r="AG60446" s="104"/>
      <c r="AK60446" s="104"/>
      <c r="AL60446" s="104"/>
      <c r="AO60446" s="104"/>
      <c r="AP60446" s="104"/>
    </row>
    <row r="60447" spans="21:42" ht="15" customHeight="1" x14ac:dyDescent="0.25">
      <c r="U60447" s="104"/>
      <c r="AB60447" s="104"/>
      <c r="AC60447" s="104"/>
      <c r="AF60447" s="104"/>
      <c r="AG60447" s="104"/>
      <c r="AK60447" s="104"/>
      <c r="AL60447" s="104"/>
      <c r="AO60447" s="104"/>
      <c r="AP60447" s="104"/>
    </row>
    <row r="60448" spans="21:42" ht="15" customHeight="1" x14ac:dyDescent="0.25">
      <c r="U60448" s="104"/>
      <c r="AB60448" s="104"/>
      <c r="AC60448" s="104"/>
      <c r="AF60448" s="104"/>
      <c r="AG60448" s="104"/>
      <c r="AK60448" s="104"/>
      <c r="AL60448" s="104"/>
      <c r="AO60448" s="104"/>
      <c r="AP60448" s="104"/>
    </row>
    <row r="60449" spans="21:42" ht="15" customHeight="1" x14ac:dyDescent="0.25">
      <c r="U60449" s="104"/>
      <c r="AB60449" s="104"/>
      <c r="AC60449" s="104"/>
      <c r="AF60449" s="104"/>
      <c r="AG60449" s="104"/>
      <c r="AK60449" s="104"/>
      <c r="AL60449" s="104"/>
      <c r="AO60449" s="104"/>
      <c r="AP60449" s="104"/>
    </row>
    <row r="60450" spans="21:42" ht="15" customHeight="1" x14ac:dyDescent="0.25">
      <c r="U60450" s="104"/>
      <c r="AB60450" s="104"/>
      <c r="AC60450" s="104"/>
      <c r="AF60450" s="104"/>
      <c r="AG60450" s="104"/>
      <c r="AK60450" s="104"/>
      <c r="AL60450" s="104"/>
      <c r="AO60450" s="104"/>
      <c r="AP60450" s="104"/>
    </row>
    <row r="60451" spans="21:42" ht="15" customHeight="1" x14ac:dyDescent="0.25">
      <c r="U60451" s="104"/>
      <c r="AB60451" s="104"/>
      <c r="AC60451" s="104"/>
      <c r="AF60451" s="104"/>
      <c r="AG60451" s="104"/>
      <c r="AK60451" s="104"/>
      <c r="AL60451" s="104"/>
      <c r="AO60451" s="104"/>
      <c r="AP60451" s="104"/>
    </row>
    <row r="60452" spans="21:42" ht="15" customHeight="1" x14ac:dyDescent="0.25">
      <c r="U60452" s="104"/>
      <c r="AB60452" s="104"/>
      <c r="AC60452" s="104"/>
      <c r="AF60452" s="104"/>
      <c r="AG60452" s="104"/>
      <c r="AK60452" s="104"/>
      <c r="AL60452" s="104"/>
      <c r="AO60452" s="104"/>
      <c r="AP60452" s="104"/>
    </row>
    <row r="60453" spans="21:42" ht="15" customHeight="1" x14ac:dyDescent="0.25">
      <c r="U60453" s="104"/>
      <c r="AB60453" s="104"/>
      <c r="AC60453" s="104"/>
      <c r="AF60453" s="104"/>
      <c r="AG60453" s="104"/>
      <c r="AK60453" s="104"/>
      <c r="AL60453" s="104"/>
      <c r="AO60453" s="104"/>
      <c r="AP60453" s="104"/>
    </row>
    <row r="60454" spans="21:42" ht="15" customHeight="1" x14ac:dyDescent="0.25">
      <c r="U60454" s="104"/>
      <c r="AB60454" s="104"/>
      <c r="AC60454" s="104"/>
      <c r="AF60454" s="104"/>
      <c r="AG60454" s="104"/>
      <c r="AK60454" s="104"/>
      <c r="AL60454" s="104"/>
      <c r="AO60454" s="104"/>
      <c r="AP60454" s="104"/>
    </row>
    <row r="60455" spans="21:42" ht="15" customHeight="1" x14ac:dyDescent="0.25">
      <c r="U60455" s="104"/>
      <c r="AB60455" s="104"/>
      <c r="AC60455" s="104"/>
      <c r="AF60455" s="104"/>
      <c r="AG60455" s="104"/>
      <c r="AK60455" s="104"/>
      <c r="AL60455" s="104"/>
      <c r="AO60455" s="104"/>
      <c r="AP60455" s="104"/>
    </row>
    <row r="60456" spans="21:42" ht="15" customHeight="1" x14ac:dyDescent="0.25">
      <c r="U60456" s="104"/>
      <c r="AB60456" s="104"/>
      <c r="AC60456" s="104"/>
      <c r="AF60456" s="104"/>
      <c r="AG60456" s="104"/>
      <c r="AK60456" s="104"/>
      <c r="AL60456" s="104"/>
      <c r="AO60456" s="104"/>
      <c r="AP60456" s="104"/>
    </row>
    <row r="60457" spans="21:42" ht="15" customHeight="1" x14ac:dyDescent="0.25">
      <c r="U60457" s="104"/>
      <c r="AB60457" s="104"/>
      <c r="AC60457" s="104"/>
      <c r="AF60457" s="104"/>
      <c r="AG60457" s="104"/>
      <c r="AK60457" s="104"/>
      <c r="AL60457" s="104"/>
      <c r="AO60457" s="104"/>
      <c r="AP60457" s="104"/>
    </row>
    <row r="60458" spans="21:42" ht="15" customHeight="1" x14ac:dyDescent="0.25">
      <c r="U60458" s="104"/>
      <c r="AB60458" s="104"/>
      <c r="AC60458" s="104"/>
      <c r="AF60458" s="104"/>
      <c r="AG60458" s="104"/>
      <c r="AK60458" s="104"/>
      <c r="AL60458" s="104"/>
      <c r="AO60458" s="104"/>
      <c r="AP60458" s="104"/>
    </row>
    <row r="60459" spans="21:42" ht="15" customHeight="1" x14ac:dyDescent="0.25">
      <c r="U60459" s="104"/>
      <c r="AB60459" s="104"/>
      <c r="AC60459" s="104"/>
      <c r="AF60459" s="104"/>
      <c r="AG60459" s="104"/>
      <c r="AK60459" s="104"/>
      <c r="AL60459" s="104"/>
      <c r="AO60459" s="104"/>
      <c r="AP60459" s="104"/>
    </row>
    <row r="60460" spans="21:42" ht="15" customHeight="1" x14ac:dyDescent="0.25">
      <c r="U60460" s="104"/>
      <c r="AB60460" s="104"/>
      <c r="AC60460" s="104"/>
      <c r="AF60460" s="104"/>
      <c r="AG60460" s="104"/>
      <c r="AK60460" s="104"/>
      <c r="AL60460" s="104"/>
      <c r="AO60460" s="104"/>
      <c r="AP60460" s="104"/>
    </row>
    <row r="60461" spans="21:42" ht="15" customHeight="1" x14ac:dyDescent="0.25">
      <c r="U60461" s="104"/>
      <c r="AB60461" s="104"/>
      <c r="AC60461" s="104"/>
      <c r="AF60461" s="104"/>
      <c r="AG60461" s="104"/>
      <c r="AK60461" s="104"/>
      <c r="AL60461" s="104"/>
      <c r="AO60461" s="104"/>
      <c r="AP60461" s="104"/>
    </row>
    <row r="60462" spans="21:42" ht="15" customHeight="1" x14ac:dyDescent="0.25">
      <c r="U60462" s="104"/>
      <c r="AB60462" s="104"/>
      <c r="AC60462" s="104"/>
      <c r="AF60462" s="104"/>
      <c r="AG60462" s="104"/>
      <c r="AK60462" s="104"/>
      <c r="AL60462" s="104"/>
      <c r="AO60462" s="104"/>
      <c r="AP60462" s="104"/>
    </row>
    <row r="60463" spans="21:42" ht="15" customHeight="1" x14ac:dyDescent="0.25">
      <c r="U60463" s="104"/>
      <c r="AB60463" s="104"/>
      <c r="AC60463" s="104"/>
      <c r="AF60463" s="104"/>
      <c r="AG60463" s="104"/>
      <c r="AK60463" s="104"/>
      <c r="AL60463" s="104"/>
      <c r="AO60463" s="104"/>
      <c r="AP60463" s="104"/>
    </row>
    <row r="60464" spans="21:42" ht="15" customHeight="1" x14ac:dyDescent="0.25">
      <c r="U60464" s="104"/>
      <c r="AB60464" s="104"/>
      <c r="AC60464" s="104"/>
      <c r="AF60464" s="104"/>
      <c r="AG60464" s="104"/>
      <c r="AK60464" s="104"/>
      <c r="AL60464" s="104"/>
      <c r="AO60464" s="104"/>
      <c r="AP60464" s="104"/>
    </row>
    <row r="60465" spans="21:42" ht="15" customHeight="1" x14ac:dyDescent="0.25">
      <c r="U60465" s="104"/>
      <c r="AB60465" s="104"/>
      <c r="AC60465" s="104"/>
      <c r="AF60465" s="104"/>
      <c r="AG60465" s="104"/>
      <c r="AK60465" s="104"/>
      <c r="AL60465" s="104"/>
      <c r="AO60465" s="104"/>
      <c r="AP60465" s="104"/>
    </row>
    <row r="60466" spans="21:42" ht="15" customHeight="1" x14ac:dyDescent="0.25">
      <c r="U60466" s="104"/>
      <c r="AB60466" s="104"/>
      <c r="AC60466" s="104"/>
      <c r="AF60466" s="104"/>
      <c r="AG60466" s="104"/>
      <c r="AK60466" s="104"/>
      <c r="AL60466" s="104"/>
      <c r="AO60466" s="104"/>
      <c r="AP60466" s="104"/>
    </row>
    <row r="60467" spans="21:42" ht="15" customHeight="1" x14ac:dyDescent="0.25">
      <c r="U60467" s="104"/>
      <c r="AB60467" s="104"/>
      <c r="AC60467" s="104"/>
      <c r="AF60467" s="104"/>
      <c r="AG60467" s="104"/>
      <c r="AK60467" s="104"/>
      <c r="AL60467" s="104"/>
      <c r="AO60467" s="104"/>
      <c r="AP60467" s="104"/>
    </row>
    <row r="60468" spans="21:42" ht="15" customHeight="1" x14ac:dyDescent="0.25">
      <c r="U60468" s="104"/>
      <c r="AB60468" s="104"/>
      <c r="AC60468" s="104"/>
      <c r="AF60468" s="104"/>
      <c r="AG60468" s="104"/>
      <c r="AK60468" s="104"/>
      <c r="AL60468" s="104"/>
      <c r="AO60468" s="104"/>
      <c r="AP60468" s="104"/>
    </row>
    <row r="60469" spans="21:42" ht="15" customHeight="1" x14ac:dyDescent="0.25">
      <c r="U60469" s="104"/>
      <c r="AB60469" s="104"/>
      <c r="AC60469" s="104"/>
      <c r="AF60469" s="104"/>
      <c r="AG60469" s="104"/>
      <c r="AK60469" s="104"/>
      <c r="AL60469" s="104"/>
      <c r="AO60469" s="104"/>
      <c r="AP60469" s="104"/>
    </row>
    <row r="60470" spans="21:42" ht="15" customHeight="1" x14ac:dyDescent="0.25">
      <c r="U60470" s="104"/>
      <c r="AB60470" s="104"/>
      <c r="AC60470" s="104"/>
      <c r="AF60470" s="104"/>
      <c r="AG60470" s="104"/>
      <c r="AK60470" s="104"/>
      <c r="AL60470" s="104"/>
      <c r="AO60470" s="104"/>
      <c r="AP60470" s="104"/>
    </row>
    <row r="60471" spans="21:42" ht="15" customHeight="1" x14ac:dyDescent="0.25">
      <c r="U60471" s="104"/>
      <c r="AB60471" s="104"/>
      <c r="AC60471" s="104"/>
      <c r="AF60471" s="104"/>
      <c r="AG60471" s="104"/>
      <c r="AK60471" s="104"/>
      <c r="AL60471" s="104"/>
      <c r="AO60471" s="104"/>
      <c r="AP60471" s="104"/>
    </row>
    <row r="60472" spans="21:42" ht="15" customHeight="1" x14ac:dyDescent="0.25">
      <c r="U60472" s="104"/>
      <c r="AB60472" s="104"/>
      <c r="AC60472" s="104"/>
      <c r="AF60472" s="104"/>
      <c r="AG60472" s="104"/>
      <c r="AK60472" s="104"/>
      <c r="AL60472" s="104"/>
      <c r="AO60472" s="104"/>
      <c r="AP60472" s="104"/>
    </row>
    <row r="60473" spans="21:42" ht="15" customHeight="1" x14ac:dyDescent="0.25">
      <c r="U60473" s="104"/>
      <c r="AB60473" s="104"/>
      <c r="AC60473" s="104"/>
      <c r="AF60473" s="104"/>
      <c r="AG60473" s="104"/>
      <c r="AK60473" s="104"/>
      <c r="AL60473" s="104"/>
      <c r="AO60473" s="104"/>
      <c r="AP60473" s="104"/>
    </row>
    <row r="60474" spans="21:42" ht="15" customHeight="1" x14ac:dyDescent="0.25">
      <c r="U60474" s="104"/>
      <c r="AB60474" s="104"/>
      <c r="AC60474" s="104"/>
      <c r="AF60474" s="104"/>
      <c r="AG60474" s="104"/>
      <c r="AK60474" s="104"/>
      <c r="AL60474" s="104"/>
      <c r="AO60474" s="104"/>
      <c r="AP60474" s="104"/>
    </row>
    <row r="60475" spans="21:42" ht="15" customHeight="1" x14ac:dyDescent="0.25">
      <c r="U60475" s="104"/>
      <c r="AB60475" s="104"/>
      <c r="AC60475" s="104"/>
      <c r="AF60475" s="104"/>
      <c r="AG60475" s="104"/>
      <c r="AK60475" s="104"/>
      <c r="AL60475" s="104"/>
      <c r="AO60475" s="104"/>
      <c r="AP60475" s="104"/>
    </row>
    <row r="60476" spans="21:42" ht="15" customHeight="1" x14ac:dyDescent="0.25">
      <c r="U60476" s="104"/>
      <c r="AB60476" s="104"/>
      <c r="AC60476" s="104"/>
      <c r="AF60476" s="104"/>
      <c r="AG60476" s="104"/>
      <c r="AK60476" s="104"/>
      <c r="AL60476" s="104"/>
      <c r="AO60476" s="104"/>
      <c r="AP60476" s="104"/>
    </row>
    <row r="60477" spans="21:42" ht="15" customHeight="1" x14ac:dyDescent="0.25">
      <c r="U60477" s="104"/>
      <c r="AB60477" s="104"/>
      <c r="AC60477" s="104"/>
      <c r="AF60477" s="104"/>
      <c r="AG60477" s="104"/>
      <c r="AK60477" s="104"/>
      <c r="AL60477" s="104"/>
      <c r="AO60477" s="104"/>
      <c r="AP60477" s="104"/>
    </row>
    <row r="60478" spans="21:42" ht="15" customHeight="1" x14ac:dyDescent="0.25">
      <c r="U60478" s="104"/>
      <c r="AB60478" s="104"/>
      <c r="AC60478" s="104"/>
      <c r="AF60478" s="104"/>
      <c r="AG60478" s="104"/>
      <c r="AK60478" s="104"/>
      <c r="AL60478" s="104"/>
      <c r="AO60478" s="104"/>
      <c r="AP60478" s="104"/>
    </row>
    <row r="60479" spans="21:42" ht="15" customHeight="1" x14ac:dyDescent="0.25">
      <c r="U60479" s="104"/>
      <c r="AB60479" s="104"/>
      <c r="AC60479" s="104"/>
      <c r="AF60479" s="104"/>
      <c r="AG60479" s="104"/>
      <c r="AK60479" s="104"/>
      <c r="AL60479" s="104"/>
      <c r="AO60479" s="104"/>
      <c r="AP60479" s="104"/>
    </row>
    <row r="60480" spans="21:42" ht="15" customHeight="1" x14ac:dyDescent="0.25">
      <c r="U60480" s="104"/>
      <c r="AB60480" s="104"/>
      <c r="AC60480" s="104"/>
      <c r="AF60480" s="104"/>
      <c r="AG60480" s="104"/>
      <c r="AK60480" s="104"/>
      <c r="AL60480" s="104"/>
      <c r="AO60480" s="104"/>
      <c r="AP60480" s="104"/>
    </row>
    <row r="60481" spans="21:42" ht="15" customHeight="1" x14ac:dyDescent="0.25">
      <c r="U60481" s="104"/>
      <c r="AB60481" s="104"/>
      <c r="AC60481" s="104"/>
      <c r="AF60481" s="104"/>
      <c r="AG60481" s="104"/>
      <c r="AK60481" s="104"/>
      <c r="AL60481" s="104"/>
      <c r="AO60481" s="104"/>
      <c r="AP60481" s="104"/>
    </row>
    <row r="60482" spans="21:42" ht="15" customHeight="1" x14ac:dyDescent="0.25">
      <c r="U60482" s="104"/>
      <c r="AB60482" s="104"/>
      <c r="AC60482" s="104"/>
      <c r="AF60482" s="104"/>
      <c r="AG60482" s="104"/>
      <c r="AK60482" s="104"/>
      <c r="AL60482" s="104"/>
      <c r="AO60482" s="104"/>
      <c r="AP60482" s="104"/>
    </row>
    <row r="60483" spans="21:42" ht="15" customHeight="1" x14ac:dyDescent="0.25">
      <c r="U60483" s="104"/>
      <c r="AB60483" s="104"/>
      <c r="AC60483" s="104"/>
      <c r="AF60483" s="104"/>
      <c r="AG60483" s="104"/>
      <c r="AK60483" s="104"/>
      <c r="AL60483" s="104"/>
      <c r="AO60483" s="104"/>
      <c r="AP60483" s="104"/>
    </row>
    <row r="60484" spans="21:42" ht="15" customHeight="1" x14ac:dyDescent="0.25">
      <c r="U60484" s="104"/>
      <c r="AB60484" s="104"/>
      <c r="AC60484" s="104"/>
      <c r="AF60484" s="104"/>
      <c r="AG60484" s="104"/>
      <c r="AK60484" s="104"/>
      <c r="AL60484" s="104"/>
      <c r="AO60484" s="104"/>
      <c r="AP60484" s="104"/>
    </row>
    <row r="60485" spans="21:42" ht="15" customHeight="1" x14ac:dyDescent="0.25">
      <c r="U60485" s="104"/>
      <c r="AB60485" s="104"/>
      <c r="AC60485" s="104"/>
      <c r="AF60485" s="104"/>
      <c r="AG60485" s="104"/>
      <c r="AK60485" s="104"/>
      <c r="AL60485" s="104"/>
      <c r="AO60485" s="104"/>
      <c r="AP60485" s="104"/>
    </row>
    <row r="60486" spans="21:42" ht="15" customHeight="1" x14ac:dyDescent="0.25">
      <c r="U60486" s="104"/>
      <c r="AB60486" s="104"/>
      <c r="AC60486" s="104"/>
      <c r="AF60486" s="104"/>
      <c r="AG60486" s="104"/>
      <c r="AK60486" s="104"/>
      <c r="AL60486" s="104"/>
      <c r="AO60486" s="104"/>
      <c r="AP60486" s="104"/>
    </row>
    <row r="60487" spans="21:42" ht="15" customHeight="1" x14ac:dyDescent="0.25">
      <c r="U60487" s="104"/>
      <c r="AB60487" s="104"/>
      <c r="AC60487" s="104"/>
      <c r="AF60487" s="104"/>
      <c r="AG60487" s="104"/>
      <c r="AK60487" s="104"/>
      <c r="AL60487" s="104"/>
      <c r="AO60487" s="104"/>
      <c r="AP60487" s="104"/>
    </row>
    <row r="60488" spans="21:42" ht="15" customHeight="1" x14ac:dyDescent="0.25">
      <c r="U60488" s="104"/>
      <c r="AB60488" s="104"/>
      <c r="AC60488" s="104"/>
      <c r="AF60488" s="104"/>
      <c r="AG60488" s="104"/>
      <c r="AK60488" s="104"/>
      <c r="AL60488" s="104"/>
      <c r="AO60488" s="104"/>
      <c r="AP60488" s="104"/>
    </row>
    <row r="60489" spans="21:42" ht="15" customHeight="1" x14ac:dyDescent="0.25">
      <c r="U60489" s="104"/>
      <c r="AB60489" s="104"/>
      <c r="AC60489" s="104"/>
      <c r="AF60489" s="104"/>
      <c r="AG60489" s="104"/>
      <c r="AK60489" s="104"/>
      <c r="AL60489" s="104"/>
      <c r="AO60489" s="104"/>
      <c r="AP60489" s="104"/>
    </row>
    <row r="60490" spans="21:42" ht="15" customHeight="1" x14ac:dyDescent="0.25">
      <c r="U60490" s="104"/>
      <c r="AB60490" s="104"/>
      <c r="AC60490" s="104"/>
      <c r="AF60490" s="104"/>
      <c r="AG60490" s="104"/>
      <c r="AK60490" s="104"/>
      <c r="AL60490" s="104"/>
      <c r="AO60490" s="104"/>
      <c r="AP60490" s="104"/>
    </row>
    <row r="60491" spans="21:42" ht="15" customHeight="1" x14ac:dyDescent="0.25">
      <c r="U60491" s="104"/>
      <c r="AB60491" s="104"/>
      <c r="AC60491" s="104"/>
      <c r="AF60491" s="104"/>
      <c r="AG60491" s="104"/>
      <c r="AK60491" s="104"/>
      <c r="AL60491" s="104"/>
      <c r="AO60491" s="104"/>
      <c r="AP60491" s="104"/>
    </row>
    <row r="60492" spans="21:42" ht="15" customHeight="1" x14ac:dyDescent="0.25">
      <c r="U60492" s="104"/>
      <c r="AB60492" s="104"/>
      <c r="AC60492" s="104"/>
      <c r="AF60492" s="104"/>
      <c r="AG60492" s="104"/>
      <c r="AK60492" s="104"/>
      <c r="AL60492" s="104"/>
      <c r="AO60492" s="104"/>
      <c r="AP60492" s="104"/>
    </row>
    <row r="60493" spans="21:42" ht="15" customHeight="1" x14ac:dyDescent="0.25">
      <c r="U60493" s="104"/>
      <c r="AB60493" s="104"/>
      <c r="AC60493" s="104"/>
      <c r="AF60493" s="104"/>
      <c r="AG60493" s="104"/>
      <c r="AK60493" s="104"/>
      <c r="AL60493" s="104"/>
      <c r="AO60493" s="104"/>
      <c r="AP60493" s="104"/>
    </row>
    <row r="60494" spans="21:42" ht="15" customHeight="1" x14ac:dyDescent="0.25">
      <c r="U60494" s="104"/>
      <c r="AB60494" s="104"/>
      <c r="AC60494" s="104"/>
      <c r="AF60494" s="104"/>
      <c r="AG60494" s="104"/>
      <c r="AK60494" s="104"/>
      <c r="AL60494" s="104"/>
      <c r="AO60494" s="104"/>
      <c r="AP60494" s="104"/>
    </row>
    <row r="60495" spans="21:42" ht="15" customHeight="1" x14ac:dyDescent="0.25">
      <c r="U60495" s="104"/>
      <c r="AB60495" s="104"/>
      <c r="AC60495" s="104"/>
      <c r="AF60495" s="104"/>
      <c r="AG60495" s="104"/>
      <c r="AK60495" s="104"/>
      <c r="AL60495" s="104"/>
      <c r="AO60495" s="104"/>
      <c r="AP60495" s="104"/>
    </row>
    <row r="60496" spans="21:42" ht="15" customHeight="1" x14ac:dyDescent="0.25">
      <c r="U60496" s="104"/>
      <c r="AB60496" s="104"/>
      <c r="AC60496" s="104"/>
      <c r="AF60496" s="104"/>
      <c r="AG60496" s="104"/>
      <c r="AK60496" s="104"/>
      <c r="AL60496" s="104"/>
      <c r="AO60496" s="104"/>
      <c r="AP60496" s="104"/>
    </row>
    <row r="60497" spans="21:42" ht="15" customHeight="1" x14ac:dyDescent="0.25">
      <c r="U60497" s="104"/>
      <c r="AB60497" s="104"/>
      <c r="AC60497" s="104"/>
      <c r="AF60497" s="104"/>
      <c r="AG60497" s="104"/>
      <c r="AK60497" s="104"/>
      <c r="AL60497" s="104"/>
      <c r="AO60497" s="104"/>
      <c r="AP60497" s="104"/>
    </row>
    <row r="60498" spans="21:42" ht="15" customHeight="1" x14ac:dyDescent="0.25">
      <c r="U60498" s="104"/>
      <c r="AB60498" s="104"/>
      <c r="AC60498" s="104"/>
      <c r="AF60498" s="104"/>
      <c r="AG60498" s="104"/>
      <c r="AK60498" s="104"/>
      <c r="AL60498" s="104"/>
      <c r="AO60498" s="104"/>
      <c r="AP60498" s="104"/>
    </row>
    <row r="60499" spans="21:42" ht="15" customHeight="1" x14ac:dyDescent="0.25">
      <c r="U60499" s="104"/>
      <c r="AB60499" s="104"/>
      <c r="AC60499" s="104"/>
      <c r="AF60499" s="104"/>
      <c r="AG60499" s="104"/>
      <c r="AK60499" s="104"/>
      <c r="AL60499" s="104"/>
      <c r="AO60499" s="104"/>
      <c r="AP60499" s="104"/>
    </row>
    <row r="60500" spans="21:42" ht="15" customHeight="1" x14ac:dyDescent="0.25">
      <c r="U60500" s="104"/>
      <c r="AB60500" s="104"/>
      <c r="AC60500" s="104"/>
      <c r="AF60500" s="104"/>
      <c r="AG60500" s="104"/>
      <c r="AK60500" s="104"/>
      <c r="AL60500" s="104"/>
      <c r="AO60500" s="104"/>
      <c r="AP60500" s="104"/>
    </row>
    <row r="60501" spans="21:42" ht="15" customHeight="1" x14ac:dyDescent="0.25">
      <c r="U60501" s="104"/>
      <c r="AB60501" s="104"/>
      <c r="AC60501" s="104"/>
      <c r="AF60501" s="104"/>
      <c r="AG60501" s="104"/>
      <c r="AK60501" s="104"/>
      <c r="AL60501" s="104"/>
      <c r="AO60501" s="104"/>
      <c r="AP60501" s="104"/>
    </row>
    <row r="60502" spans="21:42" ht="15" customHeight="1" x14ac:dyDescent="0.25">
      <c r="U60502" s="104"/>
      <c r="AB60502" s="104"/>
      <c r="AC60502" s="104"/>
      <c r="AF60502" s="104"/>
      <c r="AG60502" s="104"/>
      <c r="AK60502" s="104"/>
      <c r="AL60502" s="104"/>
      <c r="AO60502" s="104"/>
      <c r="AP60502" s="104"/>
    </row>
    <row r="60503" spans="21:42" ht="15" customHeight="1" x14ac:dyDescent="0.25">
      <c r="U60503" s="104"/>
      <c r="AB60503" s="104"/>
      <c r="AC60503" s="104"/>
      <c r="AF60503" s="104"/>
      <c r="AG60503" s="104"/>
      <c r="AK60503" s="104"/>
      <c r="AL60503" s="104"/>
      <c r="AO60503" s="104"/>
      <c r="AP60503" s="104"/>
    </row>
    <row r="60504" spans="21:42" ht="15" customHeight="1" x14ac:dyDescent="0.25">
      <c r="U60504" s="104"/>
      <c r="AB60504" s="104"/>
      <c r="AC60504" s="104"/>
      <c r="AF60504" s="104"/>
      <c r="AG60504" s="104"/>
      <c r="AK60504" s="104"/>
      <c r="AL60504" s="104"/>
      <c r="AO60504" s="104"/>
      <c r="AP60504" s="104"/>
    </row>
    <row r="60505" spans="21:42" ht="15" customHeight="1" x14ac:dyDescent="0.25">
      <c r="U60505" s="104"/>
      <c r="AB60505" s="104"/>
      <c r="AC60505" s="104"/>
      <c r="AF60505" s="104"/>
      <c r="AG60505" s="104"/>
      <c r="AK60505" s="104"/>
      <c r="AL60505" s="104"/>
      <c r="AO60505" s="104"/>
      <c r="AP60505" s="104"/>
    </row>
    <row r="60506" spans="21:42" ht="15" customHeight="1" x14ac:dyDescent="0.25">
      <c r="U60506" s="104"/>
      <c r="AB60506" s="104"/>
      <c r="AC60506" s="104"/>
      <c r="AF60506" s="104"/>
      <c r="AG60506" s="104"/>
      <c r="AK60506" s="104"/>
      <c r="AL60506" s="104"/>
      <c r="AO60506" s="104"/>
      <c r="AP60506" s="104"/>
    </row>
    <row r="60507" spans="21:42" ht="15" customHeight="1" x14ac:dyDescent="0.25">
      <c r="U60507" s="104"/>
      <c r="AB60507" s="104"/>
      <c r="AC60507" s="104"/>
      <c r="AF60507" s="104"/>
      <c r="AG60507" s="104"/>
      <c r="AK60507" s="104"/>
      <c r="AL60507" s="104"/>
      <c r="AO60507" s="104"/>
      <c r="AP60507" s="104"/>
    </row>
    <row r="60508" spans="21:42" ht="15" customHeight="1" x14ac:dyDescent="0.25">
      <c r="U60508" s="104"/>
      <c r="AB60508" s="104"/>
      <c r="AC60508" s="104"/>
      <c r="AF60508" s="104"/>
      <c r="AG60508" s="104"/>
      <c r="AK60508" s="104"/>
      <c r="AL60508" s="104"/>
      <c r="AO60508" s="104"/>
      <c r="AP60508" s="104"/>
    </row>
    <row r="60509" spans="21:42" ht="15" customHeight="1" x14ac:dyDescent="0.25">
      <c r="U60509" s="104"/>
      <c r="AB60509" s="104"/>
      <c r="AC60509" s="104"/>
      <c r="AF60509" s="104"/>
      <c r="AG60509" s="104"/>
      <c r="AK60509" s="104"/>
      <c r="AL60509" s="104"/>
      <c r="AO60509" s="104"/>
      <c r="AP60509" s="104"/>
    </row>
    <row r="60510" spans="21:42" ht="15" customHeight="1" x14ac:dyDescent="0.25">
      <c r="U60510" s="104"/>
      <c r="AB60510" s="104"/>
      <c r="AC60510" s="104"/>
      <c r="AF60510" s="104"/>
      <c r="AG60510" s="104"/>
      <c r="AK60510" s="104"/>
      <c r="AL60510" s="104"/>
      <c r="AO60510" s="104"/>
      <c r="AP60510" s="104"/>
    </row>
    <row r="60511" spans="21:42" ht="15" customHeight="1" x14ac:dyDescent="0.25">
      <c r="U60511" s="104"/>
      <c r="AB60511" s="104"/>
      <c r="AC60511" s="104"/>
      <c r="AF60511" s="104"/>
      <c r="AG60511" s="104"/>
      <c r="AK60511" s="104"/>
      <c r="AL60511" s="104"/>
      <c r="AO60511" s="104"/>
      <c r="AP60511" s="104"/>
    </row>
    <row r="60512" spans="21:42" ht="15" customHeight="1" x14ac:dyDescent="0.25">
      <c r="U60512" s="104"/>
      <c r="AB60512" s="104"/>
      <c r="AC60512" s="104"/>
      <c r="AF60512" s="104"/>
      <c r="AG60512" s="104"/>
      <c r="AK60512" s="104"/>
      <c r="AL60512" s="104"/>
      <c r="AO60512" s="104"/>
      <c r="AP60512" s="104"/>
    </row>
    <row r="60513" spans="21:42" ht="15" customHeight="1" x14ac:dyDescent="0.25">
      <c r="U60513" s="104"/>
      <c r="AB60513" s="104"/>
      <c r="AC60513" s="104"/>
      <c r="AF60513" s="104"/>
      <c r="AG60513" s="104"/>
      <c r="AK60513" s="104"/>
      <c r="AL60513" s="104"/>
      <c r="AO60513" s="104"/>
      <c r="AP60513" s="104"/>
    </row>
    <row r="60514" spans="21:42" ht="15" customHeight="1" x14ac:dyDescent="0.25">
      <c r="U60514" s="104"/>
      <c r="AB60514" s="104"/>
      <c r="AC60514" s="104"/>
      <c r="AF60514" s="104"/>
      <c r="AG60514" s="104"/>
      <c r="AK60514" s="104"/>
      <c r="AL60514" s="104"/>
      <c r="AO60514" s="104"/>
      <c r="AP60514" s="104"/>
    </row>
    <row r="60515" spans="21:42" ht="15" customHeight="1" x14ac:dyDescent="0.25">
      <c r="U60515" s="104"/>
      <c r="AB60515" s="104"/>
      <c r="AC60515" s="104"/>
      <c r="AF60515" s="104"/>
      <c r="AG60515" s="104"/>
      <c r="AK60515" s="104"/>
      <c r="AL60515" s="104"/>
      <c r="AO60515" s="104"/>
      <c r="AP60515" s="104"/>
    </row>
    <row r="60516" spans="21:42" ht="15" customHeight="1" x14ac:dyDescent="0.25">
      <c r="U60516" s="104"/>
      <c r="AB60516" s="104"/>
      <c r="AC60516" s="104"/>
      <c r="AF60516" s="104"/>
      <c r="AG60516" s="104"/>
      <c r="AK60516" s="104"/>
      <c r="AL60516" s="104"/>
      <c r="AO60516" s="104"/>
      <c r="AP60516" s="104"/>
    </row>
    <row r="60517" spans="21:42" ht="15" customHeight="1" x14ac:dyDescent="0.25">
      <c r="U60517" s="104"/>
      <c r="AB60517" s="104"/>
      <c r="AC60517" s="104"/>
      <c r="AF60517" s="104"/>
      <c r="AG60517" s="104"/>
      <c r="AK60517" s="104"/>
      <c r="AL60517" s="104"/>
      <c r="AO60517" s="104"/>
      <c r="AP60517" s="104"/>
    </row>
    <row r="60518" spans="21:42" ht="15" customHeight="1" x14ac:dyDescent="0.25">
      <c r="U60518" s="104"/>
      <c r="AB60518" s="104"/>
      <c r="AC60518" s="104"/>
      <c r="AF60518" s="104"/>
      <c r="AG60518" s="104"/>
      <c r="AK60518" s="104"/>
      <c r="AL60518" s="104"/>
      <c r="AO60518" s="104"/>
      <c r="AP60518" s="104"/>
    </row>
    <row r="60519" spans="21:42" ht="15" customHeight="1" x14ac:dyDescent="0.25">
      <c r="U60519" s="104"/>
      <c r="AB60519" s="104"/>
      <c r="AC60519" s="104"/>
      <c r="AF60519" s="104"/>
      <c r="AG60519" s="104"/>
      <c r="AK60519" s="104"/>
      <c r="AL60519" s="104"/>
      <c r="AO60519" s="104"/>
      <c r="AP60519" s="104"/>
    </row>
    <row r="60520" spans="21:42" ht="15" customHeight="1" x14ac:dyDescent="0.25">
      <c r="U60520" s="104"/>
      <c r="AB60520" s="104"/>
      <c r="AC60520" s="104"/>
      <c r="AF60520" s="104"/>
      <c r="AG60520" s="104"/>
      <c r="AK60520" s="104"/>
      <c r="AL60520" s="104"/>
      <c r="AO60520" s="104"/>
      <c r="AP60520" s="104"/>
    </row>
    <row r="60521" spans="21:42" ht="15" customHeight="1" x14ac:dyDescent="0.25">
      <c r="U60521" s="104"/>
      <c r="AB60521" s="104"/>
      <c r="AC60521" s="104"/>
      <c r="AF60521" s="104"/>
      <c r="AG60521" s="104"/>
      <c r="AK60521" s="104"/>
      <c r="AL60521" s="104"/>
      <c r="AO60521" s="104"/>
      <c r="AP60521" s="104"/>
    </row>
    <row r="60522" spans="21:42" ht="15" customHeight="1" x14ac:dyDescent="0.25">
      <c r="U60522" s="104"/>
      <c r="AB60522" s="104"/>
      <c r="AC60522" s="104"/>
      <c r="AF60522" s="104"/>
      <c r="AG60522" s="104"/>
      <c r="AK60522" s="104"/>
      <c r="AL60522" s="104"/>
      <c r="AO60522" s="104"/>
      <c r="AP60522" s="104"/>
    </row>
    <row r="60523" spans="21:42" ht="15" customHeight="1" x14ac:dyDescent="0.25">
      <c r="U60523" s="104"/>
      <c r="AB60523" s="104"/>
      <c r="AC60523" s="104"/>
      <c r="AF60523" s="104"/>
      <c r="AG60523" s="104"/>
      <c r="AK60523" s="104"/>
      <c r="AL60523" s="104"/>
      <c r="AO60523" s="104"/>
      <c r="AP60523" s="104"/>
    </row>
    <row r="60524" spans="21:42" ht="15" customHeight="1" x14ac:dyDescent="0.25">
      <c r="U60524" s="104"/>
      <c r="AB60524" s="104"/>
      <c r="AC60524" s="104"/>
      <c r="AF60524" s="104"/>
      <c r="AG60524" s="104"/>
      <c r="AK60524" s="104"/>
      <c r="AL60524" s="104"/>
      <c r="AO60524" s="104"/>
      <c r="AP60524" s="104"/>
    </row>
    <row r="60525" spans="21:42" ht="15" customHeight="1" x14ac:dyDescent="0.25">
      <c r="U60525" s="104"/>
      <c r="AB60525" s="104"/>
      <c r="AC60525" s="104"/>
      <c r="AF60525" s="104"/>
      <c r="AG60525" s="104"/>
      <c r="AK60525" s="104"/>
      <c r="AL60525" s="104"/>
      <c r="AO60525" s="104"/>
      <c r="AP60525" s="104"/>
    </row>
    <row r="60526" spans="21:42" ht="15" customHeight="1" x14ac:dyDescent="0.25">
      <c r="U60526" s="104"/>
      <c r="AB60526" s="104"/>
      <c r="AC60526" s="104"/>
      <c r="AF60526" s="104"/>
      <c r="AG60526" s="104"/>
      <c r="AK60526" s="104"/>
      <c r="AL60526" s="104"/>
      <c r="AO60526" s="104"/>
      <c r="AP60526" s="104"/>
    </row>
    <row r="60527" spans="21:42" ht="15" customHeight="1" x14ac:dyDescent="0.25">
      <c r="U60527" s="104"/>
      <c r="AB60527" s="104"/>
      <c r="AC60527" s="104"/>
      <c r="AF60527" s="104"/>
      <c r="AG60527" s="104"/>
      <c r="AK60527" s="104"/>
      <c r="AL60527" s="104"/>
      <c r="AO60527" s="104"/>
      <c r="AP60527" s="104"/>
    </row>
    <row r="60528" spans="21:42" ht="15" customHeight="1" x14ac:dyDescent="0.25">
      <c r="U60528" s="104"/>
      <c r="AB60528" s="104"/>
      <c r="AC60528" s="104"/>
      <c r="AF60528" s="104"/>
      <c r="AG60528" s="104"/>
      <c r="AK60528" s="104"/>
      <c r="AL60528" s="104"/>
      <c r="AO60528" s="104"/>
      <c r="AP60528" s="104"/>
    </row>
    <row r="60529" spans="21:42" ht="15" customHeight="1" x14ac:dyDescent="0.25">
      <c r="U60529" s="104"/>
      <c r="AB60529" s="104"/>
      <c r="AC60529" s="104"/>
      <c r="AF60529" s="104"/>
      <c r="AG60529" s="104"/>
      <c r="AK60529" s="104"/>
      <c r="AL60529" s="104"/>
      <c r="AO60529" s="104"/>
      <c r="AP60529" s="104"/>
    </row>
    <row r="60530" spans="21:42" ht="15" customHeight="1" x14ac:dyDescent="0.25">
      <c r="U60530" s="104"/>
      <c r="AB60530" s="104"/>
      <c r="AC60530" s="104"/>
      <c r="AF60530" s="104"/>
      <c r="AG60530" s="104"/>
      <c r="AK60530" s="104"/>
      <c r="AL60530" s="104"/>
      <c r="AO60530" s="104"/>
      <c r="AP60530" s="104"/>
    </row>
    <row r="60531" spans="21:42" ht="15" customHeight="1" x14ac:dyDescent="0.25">
      <c r="U60531" s="104"/>
      <c r="AB60531" s="104"/>
      <c r="AC60531" s="104"/>
      <c r="AF60531" s="104"/>
      <c r="AG60531" s="104"/>
      <c r="AK60531" s="104"/>
      <c r="AL60531" s="104"/>
      <c r="AO60531" s="104"/>
      <c r="AP60531" s="104"/>
    </row>
    <row r="60532" spans="21:42" ht="15" customHeight="1" x14ac:dyDescent="0.25">
      <c r="U60532" s="104"/>
      <c r="AB60532" s="104"/>
      <c r="AC60532" s="104"/>
      <c r="AF60532" s="104"/>
      <c r="AG60532" s="104"/>
      <c r="AK60532" s="104"/>
      <c r="AL60532" s="104"/>
      <c r="AO60532" s="104"/>
      <c r="AP60532" s="104"/>
    </row>
    <row r="60533" spans="21:42" ht="15" customHeight="1" x14ac:dyDescent="0.25">
      <c r="U60533" s="104"/>
      <c r="AB60533" s="104"/>
      <c r="AC60533" s="104"/>
      <c r="AF60533" s="104"/>
      <c r="AG60533" s="104"/>
      <c r="AK60533" s="104"/>
      <c r="AL60533" s="104"/>
      <c r="AO60533" s="104"/>
      <c r="AP60533" s="104"/>
    </row>
    <row r="60534" spans="21:42" ht="15" customHeight="1" x14ac:dyDescent="0.25">
      <c r="U60534" s="104"/>
      <c r="AB60534" s="104"/>
      <c r="AC60534" s="104"/>
      <c r="AF60534" s="104"/>
      <c r="AG60534" s="104"/>
      <c r="AK60534" s="104"/>
      <c r="AL60534" s="104"/>
      <c r="AO60534" s="104"/>
      <c r="AP60534" s="104"/>
    </row>
    <row r="60535" spans="21:42" ht="15" customHeight="1" x14ac:dyDescent="0.25">
      <c r="U60535" s="104"/>
      <c r="AB60535" s="104"/>
      <c r="AC60535" s="104"/>
      <c r="AF60535" s="104"/>
      <c r="AG60535" s="104"/>
      <c r="AK60535" s="104"/>
      <c r="AL60535" s="104"/>
      <c r="AO60535" s="104"/>
      <c r="AP60535" s="104"/>
    </row>
    <row r="60536" spans="21:42" ht="15" customHeight="1" x14ac:dyDescent="0.25">
      <c r="U60536" s="104"/>
      <c r="AB60536" s="104"/>
      <c r="AC60536" s="104"/>
      <c r="AF60536" s="104"/>
      <c r="AG60536" s="104"/>
      <c r="AK60536" s="104"/>
      <c r="AL60536" s="104"/>
      <c r="AO60536" s="104"/>
      <c r="AP60536" s="104"/>
    </row>
    <row r="60537" spans="21:42" ht="15" customHeight="1" x14ac:dyDescent="0.25">
      <c r="U60537" s="104"/>
      <c r="AB60537" s="104"/>
      <c r="AC60537" s="104"/>
      <c r="AF60537" s="104"/>
      <c r="AG60537" s="104"/>
      <c r="AK60537" s="104"/>
      <c r="AL60537" s="104"/>
      <c r="AO60537" s="104"/>
      <c r="AP60537" s="104"/>
    </row>
    <row r="60538" spans="21:42" ht="15" customHeight="1" x14ac:dyDescent="0.25">
      <c r="U60538" s="104"/>
      <c r="AB60538" s="104"/>
      <c r="AC60538" s="104"/>
      <c r="AF60538" s="104"/>
      <c r="AG60538" s="104"/>
      <c r="AK60538" s="104"/>
      <c r="AL60538" s="104"/>
      <c r="AO60538" s="104"/>
      <c r="AP60538" s="104"/>
    </row>
    <row r="60539" spans="21:42" ht="15" customHeight="1" x14ac:dyDescent="0.25">
      <c r="U60539" s="104"/>
      <c r="AB60539" s="104"/>
      <c r="AC60539" s="104"/>
      <c r="AF60539" s="104"/>
      <c r="AG60539" s="104"/>
      <c r="AK60539" s="104"/>
      <c r="AL60539" s="104"/>
      <c r="AO60539" s="104"/>
      <c r="AP60539" s="104"/>
    </row>
    <row r="60540" spans="21:42" ht="15" customHeight="1" x14ac:dyDescent="0.25">
      <c r="U60540" s="104"/>
      <c r="AB60540" s="104"/>
      <c r="AC60540" s="104"/>
      <c r="AF60540" s="104"/>
      <c r="AG60540" s="104"/>
      <c r="AK60540" s="104"/>
      <c r="AL60540" s="104"/>
      <c r="AO60540" s="104"/>
      <c r="AP60540" s="104"/>
    </row>
    <row r="60541" spans="21:42" ht="15" customHeight="1" x14ac:dyDescent="0.25">
      <c r="U60541" s="104"/>
      <c r="AB60541" s="104"/>
      <c r="AC60541" s="104"/>
      <c r="AF60541" s="104"/>
      <c r="AG60541" s="104"/>
      <c r="AK60541" s="104"/>
      <c r="AL60541" s="104"/>
      <c r="AO60541" s="104"/>
      <c r="AP60541" s="104"/>
    </row>
    <row r="60542" spans="21:42" ht="15" customHeight="1" x14ac:dyDescent="0.25">
      <c r="U60542" s="104"/>
      <c r="AB60542" s="104"/>
      <c r="AC60542" s="104"/>
      <c r="AF60542" s="104"/>
      <c r="AG60542" s="104"/>
      <c r="AK60542" s="104"/>
      <c r="AL60542" s="104"/>
      <c r="AO60542" s="104"/>
      <c r="AP60542" s="104"/>
    </row>
    <row r="60543" spans="21:42" ht="15" customHeight="1" x14ac:dyDescent="0.25">
      <c r="U60543" s="104"/>
      <c r="AB60543" s="104"/>
      <c r="AC60543" s="104"/>
      <c r="AF60543" s="104"/>
      <c r="AG60543" s="104"/>
      <c r="AK60543" s="104"/>
      <c r="AL60543" s="104"/>
      <c r="AO60543" s="104"/>
      <c r="AP60543" s="104"/>
    </row>
    <row r="60544" spans="21:42" ht="15" customHeight="1" x14ac:dyDescent="0.25">
      <c r="U60544" s="104"/>
      <c r="AB60544" s="104"/>
      <c r="AC60544" s="104"/>
      <c r="AF60544" s="104"/>
      <c r="AG60544" s="104"/>
      <c r="AK60544" s="104"/>
      <c r="AL60544" s="104"/>
      <c r="AO60544" s="104"/>
      <c r="AP60544" s="104"/>
    </row>
    <row r="60545" spans="21:42" ht="15" customHeight="1" x14ac:dyDescent="0.25">
      <c r="U60545" s="104"/>
      <c r="AB60545" s="104"/>
      <c r="AC60545" s="104"/>
      <c r="AF60545" s="104"/>
      <c r="AG60545" s="104"/>
      <c r="AK60545" s="104"/>
      <c r="AL60545" s="104"/>
      <c r="AO60545" s="104"/>
      <c r="AP60545" s="104"/>
    </row>
    <row r="60546" spans="21:42" ht="15" customHeight="1" x14ac:dyDescent="0.25">
      <c r="U60546" s="104"/>
      <c r="AB60546" s="104"/>
      <c r="AC60546" s="104"/>
      <c r="AF60546" s="104"/>
      <c r="AG60546" s="104"/>
      <c r="AK60546" s="104"/>
      <c r="AL60546" s="104"/>
      <c r="AO60546" s="104"/>
      <c r="AP60546" s="104"/>
    </row>
    <row r="60547" spans="21:42" ht="15" customHeight="1" x14ac:dyDescent="0.25">
      <c r="U60547" s="104"/>
      <c r="AB60547" s="104"/>
      <c r="AC60547" s="104"/>
      <c r="AF60547" s="104"/>
      <c r="AG60547" s="104"/>
      <c r="AK60547" s="104"/>
      <c r="AL60547" s="104"/>
      <c r="AO60547" s="104"/>
      <c r="AP60547" s="104"/>
    </row>
    <row r="60548" spans="21:42" ht="15" customHeight="1" x14ac:dyDescent="0.25">
      <c r="U60548" s="104"/>
      <c r="AB60548" s="104"/>
      <c r="AC60548" s="104"/>
      <c r="AF60548" s="104"/>
      <c r="AG60548" s="104"/>
      <c r="AK60548" s="104"/>
      <c r="AL60548" s="104"/>
      <c r="AO60548" s="104"/>
      <c r="AP60548" s="104"/>
    </row>
    <row r="60549" spans="21:42" ht="15" customHeight="1" x14ac:dyDescent="0.25">
      <c r="U60549" s="104"/>
      <c r="AB60549" s="104"/>
      <c r="AC60549" s="104"/>
      <c r="AF60549" s="104"/>
      <c r="AG60549" s="104"/>
      <c r="AK60549" s="104"/>
      <c r="AL60549" s="104"/>
      <c r="AO60549" s="104"/>
      <c r="AP60549" s="104"/>
    </row>
    <row r="60550" spans="21:42" ht="15" customHeight="1" x14ac:dyDescent="0.25">
      <c r="U60550" s="104"/>
      <c r="AB60550" s="104"/>
      <c r="AC60550" s="104"/>
      <c r="AF60550" s="104"/>
      <c r="AG60550" s="104"/>
      <c r="AK60550" s="104"/>
      <c r="AL60550" s="104"/>
      <c r="AO60550" s="104"/>
      <c r="AP60550" s="104"/>
    </row>
    <row r="60551" spans="21:42" ht="15" customHeight="1" x14ac:dyDescent="0.25">
      <c r="U60551" s="104"/>
      <c r="AB60551" s="104"/>
      <c r="AC60551" s="104"/>
      <c r="AF60551" s="104"/>
      <c r="AG60551" s="104"/>
      <c r="AK60551" s="104"/>
      <c r="AL60551" s="104"/>
      <c r="AO60551" s="104"/>
      <c r="AP60551" s="104"/>
    </row>
    <row r="60552" spans="21:42" ht="15" customHeight="1" x14ac:dyDescent="0.25">
      <c r="U60552" s="104"/>
      <c r="AB60552" s="104"/>
      <c r="AC60552" s="104"/>
      <c r="AF60552" s="104"/>
      <c r="AG60552" s="104"/>
      <c r="AK60552" s="104"/>
      <c r="AL60552" s="104"/>
      <c r="AO60552" s="104"/>
      <c r="AP60552" s="104"/>
    </row>
    <row r="60553" spans="21:42" ht="15" customHeight="1" x14ac:dyDescent="0.25">
      <c r="U60553" s="104"/>
      <c r="AB60553" s="104"/>
      <c r="AC60553" s="104"/>
      <c r="AF60553" s="104"/>
      <c r="AG60553" s="104"/>
      <c r="AK60553" s="104"/>
      <c r="AL60553" s="104"/>
      <c r="AO60553" s="104"/>
      <c r="AP60553" s="104"/>
    </row>
    <row r="60554" spans="21:42" ht="15" customHeight="1" x14ac:dyDescent="0.25">
      <c r="U60554" s="104"/>
      <c r="AB60554" s="104"/>
      <c r="AC60554" s="104"/>
      <c r="AF60554" s="104"/>
      <c r="AG60554" s="104"/>
      <c r="AK60554" s="104"/>
      <c r="AL60554" s="104"/>
      <c r="AO60554" s="104"/>
      <c r="AP60554" s="104"/>
    </row>
    <row r="60555" spans="21:42" ht="15" customHeight="1" x14ac:dyDescent="0.25">
      <c r="U60555" s="104"/>
      <c r="AB60555" s="104"/>
      <c r="AC60555" s="104"/>
      <c r="AF60555" s="104"/>
      <c r="AG60555" s="104"/>
      <c r="AK60555" s="104"/>
      <c r="AL60555" s="104"/>
      <c r="AO60555" s="104"/>
      <c r="AP60555" s="104"/>
    </row>
    <row r="60556" spans="21:42" ht="15" customHeight="1" x14ac:dyDescent="0.25">
      <c r="U60556" s="104"/>
      <c r="AB60556" s="104"/>
      <c r="AC60556" s="104"/>
      <c r="AF60556" s="104"/>
      <c r="AG60556" s="104"/>
      <c r="AK60556" s="104"/>
      <c r="AL60556" s="104"/>
      <c r="AO60556" s="104"/>
      <c r="AP60556" s="104"/>
    </row>
    <row r="60557" spans="21:42" ht="15" customHeight="1" x14ac:dyDescent="0.25">
      <c r="U60557" s="104"/>
      <c r="AB60557" s="104"/>
      <c r="AC60557" s="104"/>
      <c r="AF60557" s="104"/>
      <c r="AG60557" s="104"/>
      <c r="AK60557" s="104"/>
      <c r="AL60557" s="104"/>
      <c r="AO60557" s="104"/>
      <c r="AP60557" s="104"/>
    </row>
    <row r="60558" spans="21:42" ht="15" customHeight="1" x14ac:dyDescent="0.25">
      <c r="U60558" s="104"/>
      <c r="AB60558" s="104"/>
      <c r="AC60558" s="104"/>
      <c r="AF60558" s="104"/>
      <c r="AG60558" s="104"/>
      <c r="AK60558" s="104"/>
      <c r="AL60558" s="104"/>
      <c r="AO60558" s="104"/>
      <c r="AP60558" s="104"/>
    </row>
    <row r="60559" spans="21:42" ht="15" customHeight="1" x14ac:dyDescent="0.25">
      <c r="U60559" s="104"/>
      <c r="AB60559" s="104"/>
      <c r="AC60559" s="104"/>
      <c r="AF60559" s="104"/>
      <c r="AG60559" s="104"/>
      <c r="AK60559" s="104"/>
      <c r="AL60559" s="104"/>
      <c r="AO60559" s="104"/>
      <c r="AP60559" s="104"/>
    </row>
    <row r="60560" spans="21:42" ht="15" customHeight="1" x14ac:dyDescent="0.25">
      <c r="U60560" s="104"/>
      <c r="AB60560" s="104"/>
      <c r="AC60560" s="104"/>
      <c r="AF60560" s="104"/>
      <c r="AG60560" s="104"/>
      <c r="AK60560" s="104"/>
      <c r="AL60560" s="104"/>
      <c r="AO60560" s="104"/>
      <c r="AP60560" s="104"/>
    </row>
    <row r="60561" spans="21:42" ht="15" customHeight="1" x14ac:dyDescent="0.25">
      <c r="U60561" s="104"/>
      <c r="AB60561" s="104"/>
      <c r="AC60561" s="104"/>
      <c r="AF60561" s="104"/>
      <c r="AG60561" s="104"/>
      <c r="AK60561" s="104"/>
      <c r="AL60561" s="104"/>
      <c r="AO60561" s="104"/>
      <c r="AP60561" s="104"/>
    </row>
    <row r="60562" spans="21:42" ht="15" customHeight="1" x14ac:dyDescent="0.25">
      <c r="U60562" s="104"/>
      <c r="AB60562" s="104"/>
      <c r="AC60562" s="104"/>
      <c r="AF60562" s="104"/>
      <c r="AG60562" s="104"/>
      <c r="AK60562" s="104"/>
      <c r="AL60562" s="104"/>
      <c r="AO60562" s="104"/>
      <c r="AP60562" s="104"/>
    </row>
    <row r="60563" spans="21:42" ht="15" customHeight="1" x14ac:dyDescent="0.25">
      <c r="U60563" s="104"/>
      <c r="AB60563" s="104"/>
      <c r="AC60563" s="104"/>
      <c r="AF60563" s="104"/>
      <c r="AG60563" s="104"/>
      <c r="AK60563" s="104"/>
      <c r="AL60563" s="104"/>
      <c r="AO60563" s="104"/>
      <c r="AP60563" s="104"/>
    </row>
    <row r="60564" spans="21:42" ht="15" customHeight="1" x14ac:dyDescent="0.25">
      <c r="U60564" s="104"/>
      <c r="AB60564" s="104"/>
      <c r="AC60564" s="104"/>
      <c r="AF60564" s="104"/>
      <c r="AG60564" s="104"/>
      <c r="AK60564" s="104"/>
      <c r="AL60564" s="104"/>
      <c r="AO60564" s="104"/>
      <c r="AP60564" s="104"/>
    </row>
    <row r="60565" spans="21:42" ht="15" customHeight="1" x14ac:dyDescent="0.25">
      <c r="U60565" s="104"/>
      <c r="AB60565" s="104"/>
      <c r="AC60565" s="104"/>
      <c r="AF60565" s="104"/>
      <c r="AG60565" s="104"/>
      <c r="AK60565" s="104"/>
      <c r="AL60565" s="104"/>
      <c r="AO60565" s="104"/>
      <c r="AP60565" s="104"/>
    </row>
    <row r="60566" spans="21:42" ht="15" customHeight="1" x14ac:dyDescent="0.25">
      <c r="U60566" s="104"/>
      <c r="AB60566" s="104"/>
      <c r="AC60566" s="104"/>
      <c r="AF60566" s="104"/>
      <c r="AG60566" s="104"/>
      <c r="AK60566" s="104"/>
      <c r="AL60566" s="104"/>
      <c r="AO60566" s="104"/>
      <c r="AP60566" s="104"/>
    </row>
    <row r="60567" spans="21:42" ht="15" customHeight="1" x14ac:dyDescent="0.25">
      <c r="U60567" s="104"/>
      <c r="AB60567" s="104"/>
      <c r="AC60567" s="104"/>
      <c r="AF60567" s="104"/>
      <c r="AG60567" s="104"/>
      <c r="AK60567" s="104"/>
      <c r="AL60567" s="104"/>
      <c r="AO60567" s="104"/>
      <c r="AP60567" s="104"/>
    </row>
    <row r="60568" spans="21:42" ht="15" customHeight="1" x14ac:dyDescent="0.25">
      <c r="U60568" s="104"/>
      <c r="AB60568" s="104"/>
      <c r="AC60568" s="104"/>
      <c r="AF60568" s="104"/>
      <c r="AG60568" s="104"/>
      <c r="AK60568" s="104"/>
      <c r="AL60568" s="104"/>
      <c r="AO60568" s="104"/>
      <c r="AP60568" s="104"/>
    </row>
    <row r="60569" spans="21:42" ht="15" customHeight="1" x14ac:dyDescent="0.25">
      <c r="U60569" s="104"/>
      <c r="AB60569" s="104"/>
      <c r="AC60569" s="104"/>
      <c r="AF60569" s="104"/>
      <c r="AG60569" s="104"/>
      <c r="AK60569" s="104"/>
      <c r="AL60569" s="104"/>
      <c r="AO60569" s="104"/>
      <c r="AP60569" s="104"/>
    </row>
    <row r="60570" spans="21:42" ht="15" customHeight="1" x14ac:dyDescent="0.25">
      <c r="U60570" s="104"/>
      <c r="AB60570" s="104"/>
      <c r="AC60570" s="104"/>
      <c r="AF60570" s="104"/>
      <c r="AG60570" s="104"/>
      <c r="AK60570" s="104"/>
      <c r="AL60570" s="104"/>
      <c r="AO60570" s="104"/>
      <c r="AP60570" s="104"/>
    </row>
    <row r="60571" spans="21:42" ht="15" customHeight="1" x14ac:dyDescent="0.25">
      <c r="U60571" s="104"/>
      <c r="AB60571" s="104"/>
      <c r="AC60571" s="104"/>
      <c r="AF60571" s="104"/>
      <c r="AG60571" s="104"/>
      <c r="AK60571" s="104"/>
      <c r="AL60571" s="104"/>
      <c r="AO60571" s="104"/>
      <c r="AP60571" s="104"/>
    </row>
    <row r="60572" spans="21:42" ht="15" customHeight="1" x14ac:dyDescent="0.25">
      <c r="U60572" s="104"/>
      <c r="AB60572" s="104"/>
      <c r="AC60572" s="104"/>
      <c r="AF60572" s="104"/>
      <c r="AG60572" s="104"/>
      <c r="AK60572" s="104"/>
      <c r="AL60572" s="104"/>
      <c r="AO60572" s="104"/>
      <c r="AP60572" s="104"/>
    </row>
    <row r="60573" spans="21:42" ht="15" customHeight="1" x14ac:dyDescent="0.25">
      <c r="U60573" s="104"/>
      <c r="AB60573" s="104"/>
      <c r="AC60573" s="104"/>
      <c r="AF60573" s="104"/>
      <c r="AG60573" s="104"/>
      <c r="AK60573" s="104"/>
      <c r="AL60573" s="104"/>
      <c r="AO60573" s="104"/>
      <c r="AP60573" s="104"/>
    </row>
    <row r="60574" spans="21:42" ht="15" customHeight="1" x14ac:dyDescent="0.25">
      <c r="U60574" s="104"/>
      <c r="AB60574" s="104"/>
      <c r="AC60574" s="104"/>
      <c r="AF60574" s="104"/>
      <c r="AG60574" s="104"/>
      <c r="AK60574" s="104"/>
      <c r="AL60574" s="104"/>
      <c r="AO60574" s="104"/>
      <c r="AP60574" s="104"/>
    </row>
    <row r="60575" spans="21:42" ht="15" customHeight="1" x14ac:dyDescent="0.25">
      <c r="U60575" s="104"/>
      <c r="AB60575" s="104"/>
      <c r="AC60575" s="104"/>
      <c r="AF60575" s="104"/>
      <c r="AG60575" s="104"/>
      <c r="AK60575" s="104"/>
      <c r="AL60575" s="104"/>
      <c r="AO60575" s="104"/>
      <c r="AP60575" s="104"/>
    </row>
    <row r="60576" spans="21:42" ht="15" customHeight="1" x14ac:dyDescent="0.25">
      <c r="U60576" s="104"/>
      <c r="AB60576" s="104"/>
      <c r="AC60576" s="104"/>
      <c r="AF60576" s="104"/>
      <c r="AG60576" s="104"/>
      <c r="AK60576" s="104"/>
      <c r="AL60576" s="104"/>
      <c r="AO60576" s="104"/>
      <c r="AP60576" s="104"/>
    </row>
    <row r="60577" spans="21:42" ht="15" customHeight="1" x14ac:dyDescent="0.25">
      <c r="U60577" s="104"/>
      <c r="AB60577" s="104"/>
      <c r="AC60577" s="104"/>
      <c r="AF60577" s="104"/>
      <c r="AG60577" s="104"/>
      <c r="AK60577" s="104"/>
      <c r="AL60577" s="104"/>
      <c r="AO60577" s="104"/>
      <c r="AP60577" s="104"/>
    </row>
    <row r="60578" spans="21:42" ht="15" customHeight="1" x14ac:dyDescent="0.25">
      <c r="U60578" s="104"/>
      <c r="AB60578" s="104"/>
      <c r="AC60578" s="104"/>
      <c r="AF60578" s="104"/>
      <c r="AG60578" s="104"/>
      <c r="AK60578" s="104"/>
      <c r="AL60578" s="104"/>
      <c r="AO60578" s="104"/>
      <c r="AP60578" s="104"/>
    </row>
    <row r="60579" spans="21:42" ht="15" customHeight="1" x14ac:dyDescent="0.25">
      <c r="U60579" s="104"/>
      <c r="AB60579" s="104"/>
      <c r="AC60579" s="104"/>
      <c r="AF60579" s="104"/>
      <c r="AG60579" s="104"/>
      <c r="AK60579" s="104"/>
      <c r="AL60579" s="104"/>
      <c r="AO60579" s="104"/>
      <c r="AP60579" s="104"/>
    </row>
    <row r="60580" spans="21:42" ht="15" customHeight="1" x14ac:dyDescent="0.25">
      <c r="U60580" s="104"/>
      <c r="AB60580" s="104"/>
      <c r="AC60580" s="104"/>
      <c r="AF60580" s="104"/>
      <c r="AG60580" s="104"/>
      <c r="AK60580" s="104"/>
      <c r="AL60580" s="104"/>
      <c r="AO60580" s="104"/>
      <c r="AP60580" s="104"/>
    </row>
    <row r="60581" spans="21:42" ht="15" customHeight="1" x14ac:dyDescent="0.25">
      <c r="U60581" s="104"/>
      <c r="AB60581" s="104"/>
      <c r="AC60581" s="104"/>
      <c r="AF60581" s="104"/>
      <c r="AG60581" s="104"/>
      <c r="AK60581" s="104"/>
      <c r="AL60581" s="104"/>
      <c r="AO60581" s="104"/>
      <c r="AP60581" s="104"/>
    </row>
    <row r="60582" spans="21:42" ht="15" customHeight="1" x14ac:dyDescent="0.25">
      <c r="U60582" s="104"/>
      <c r="AB60582" s="104"/>
      <c r="AC60582" s="104"/>
      <c r="AF60582" s="104"/>
      <c r="AG60582" s="104"/>
      <c r="AK60582" s="104"/>
      <c r="AL60582" s="104"/>
      <c r="AO60582" s="104"/>
      <c r="AP60582" s="104"/>
    </row>
    <row r="60583" spans="21:42" ht="15" customHeight="1" x14ac:dyDescent="0.25">
      <c r="U60583" s="104"/>
      <c r="AB60583" s="104"/>
      <c r="AC60583" s="104"/>
      <c r="AF60583" s="104"/>
      <c r="AG60583" s="104"/>
      <c r="AK60583" s="104"/>
      <c r="AL60583" s="104"/>
      <c r="AO60583" s="104"/>
      <c r="AP60583" s="104"/>
    </row>
    <row r="60584" spans="21:42" ht="15" customHeight="1" x14ac:dyDescent="0.25">
      <c r="U60584" s="104"/>
      <c r="AB60584" s="104"/>
      <c r="AC60584" s="104"/>
      <c r="AF60584" s="104"/>
      <c r="AG60584" s="104"/>
      <c r="AK60584" s="104"/>
      <c r="AL60584" s="104"/>
      <c r="AO60584" s="104"/>
      <c r="AP60584" s="104"/>
    </row>
    <row r="60585" spans="21:42" ht="15" customHeight="1" x14ac:dyDescent="0.25">
      <c r="U60585" s="104"/>
      <c r="AB60585" s="104"/>
      <c r="AC60585" s="104"/>
      <c r="AF60585" s="104"/>
      <c r="AG60585" s="104"/>
      <c r="AK60585" s="104"/>
      <c r="AL60585" s="104"/>
      <c r="AO60585" s="104"/>
      <c r="AP60585" s="104"/>
    </row>
    <row r="60586" spans="21:42" ht="15" customHeight="1" x14ac:dyDescent="0.25">
      <c r="U60586" s="104"/>
      <c r="AB60586" s="104"/>
      <c r="AC60586" s="104"/>
      <c r="AF60586" s="104"/>
      <c r="AG60586" s="104"/>
      <c r="AK60586" s="104"/>
      <c r="AL60586" s="104"/>
      <c r="AO60586" s="104"/>
      <c r="AP60586" s="104"/>
    </row>
    <row r="60587" spans="21:42" ht="15" customHeight="1" x14ac:dyDescent="0.25">
      <c r="U60587" s="104"/>
      <c r="AB60587" s="104"/>
      <c r="AC60587" s="104"/>
      <c r="AF60587" s="104"/>
      <c r="AG60587" s="104"/>
      <c r="AK60587" s="104"/>
      <c r="AL60587" s="104"/>
      <c r="AO60587" s="104"/>
      <c r="AP60587" s="104"/>
    </row>
    <row r="60588" spans="21:42" ht="15" customHeight="1" x14ac:dyDescent="0.25">
      <c r="U60588" s="104"/>
      <c r="AB60588" s="104"/>
      <c r="AC60588" s="104"/>
      <c r="AF60588" s="104"/>
      <c r="AG60588" s="104"/>
      <c r="AK60588" s="104"/>
      <c r="AL60588" s="104"/>
      <c r="AO60588" s="104"/>
      <c r="AP60588" s="104"/>
    </row>
    <row r="60589" spans="21:42" ht="15" customHeight="1" x14ac:dyDescent="0.25">
      <c r="U60589" s="104"/>
      <c r="AB60589" s="104"/>
      <c r="AC60589" s="104"/>
      <c r="AF60589" s="104"/>
      <c r="AG60589" s="104"/>
      <c r="AK60589" s="104"/>
      <c r="AL60589" s="104"/>
      <c r="AO60589" s="104"/>
      <c r="AP60589" s="104"/>
    </row>
    <row r="60590" spans="21:42" ht="15" customHeight="1" x14ac:dyDescent="0.25">
      <c r="U60590" s="104"/>
      <c r="AB60590" s="104"/>
      <c r="AC60590" s="104"/>
      <c r="AF60590" s="104"/>
      <c r="AG60590" s="104"/>
      <c r="AK60590" s="104"/>
      <c r="AL60590" s="104"/>
      <c r="AO60590" s="104"/>
      <c r="AP60590" s="104"/>
    </row>
    <row r="60591" spans="21:42" ht="15" customHeight="1" x14ac:dyDescent="0.25">
      <c r="U60591" s="104"/>
      <c r="AB60591" s="104"/>
      <c r="AC60591" s="104"/>
      <c r="AF60591" s="104"/>
      <c r="AG60591" s="104"/>
      <c r="AK60591" s="104"/>
      <c r="AL60591" s="104"/>
      <c r="AO60591" s="104"/>
      <c r="AP60591" s="104"/>
    </row>
    <row r="60592" spans="21:42" ht="15" customHeight="1" x14ac:dyDescent="0.25">
      <c r="U60592" s="104"/>
      <c r="AB60592" s="104"/>
      <c r="AC60592" s="104"/>
      <c r="AF60592" s="104"/>
      <c r="AG60592" s="104"/>
      <c r="AK60592" s="104"/>
      <c r="AL60592" s="104"/>
      <c r="AO60592" s="104"/>
      <c r="AP60592" s="104"/>
    </row>
    <row r="60593" spans="21:42" ht="15" customHeight="1" x14ac:dyDescent="0.25">
      <c r="U60593" s="104"/>
      <c r="AB60593" s="104"/>
      <c r="AC60593" s="104"/>
      <c r="AF60593" s="104"/>
      <c r="AG60593" s="104"/>
      <c r="AK60593" s="104"/>
      <c r="AL60593" s="104"/>
      <c r="AO60593" s="104"/>
      <c r="AP60593" s="104"/>
    </row>
    <row r="60594" spans="21:42" ht="15" customHeight="1" x14ac:dyDescent="0.25">
      <c r="U60594" s="104"/>
      <c r="AB60594" s="104"/>
      <c r="AC60594" s="104"/>
      <c r="AF60594" s="104"/>
      <c r="AG60594" s="104"/>
      <c r="AK60594" s="104"/>
      <c r="AL60594" s="104"/>
      <c r="AO60594" s="104"/>
      <c r="AP60594" s="104"/>
    </row>
    <row r="60595" spans="21:42" ht="15" customHeight="1" x14ac:dyDescent="0.25">
      <c r="U60595" s="104"/>
      <c r="AB60595" s="104"/>
      <c r="AC60595" s="104"/>
      <c r="AF60595" s="104"/>
      <c r="AG60595" s="104"/>
      <c r="AK60595" s="104"/>
      <c r="AL60595" s="104"/>
      <c r="AO60595" s="104"/>
      <c r="AP60595" s="104"/>
    </row>
    <row r="60596" spans="21:42" ht="15" customHeight="1" x14ac:dyDescent="0.25">
      <c r="U60596" s="104"/>
      <c r="AB60596" s="104"/>
      <c r="AC60596" s="104"/>
      <c r="AF60596" s="104"/>
      <c r="AG60596" s="104"/>
      <c r="AK60596" s="104"/>
      <c r="AL60596" s="104"/>
      <c r="AO60596" s="104"/>
      <c r="AP60596" s="104"/>
    </row>
    <row r="60597" spans="21:42" ht="15" customHeight="1" x14ac:dyDescent="0.25">
      <c r="U60597" s="104"/>
      <c r="AB60597" s="104"/>
      <c r="AC60597" s="104"/>
      <c r="AF60597" s="104"/>
      <c r="AG60597" s="104"/>
      <c r="AK60597" s="104"/>
      <c r="AL60597" s="104"/>
      <c r="AO60597" s="104"/>
      <c r="AP60597" s="104"/>
    </row>
    <row r="60598" spans="21:42" ht="15" customHeight="1" x14ac:dyDescent="0.25">
      <c r="U60598" s="104"/>
      <c r="AB60598" s="104"/>
      <c r="AC60598" s="104"/>
      <c r="AF60598" s="104"/>
      <c r="AG60598" s="104"/>
      <c r="AK60598" s="104"/>
      <c r="AL60598" s="104"/>
      <c r="AO60598" s="104"/>
      <c r="AP60598" s="104"/>
    </row>
    <row r="60599" spans="21:42" ht="15" customHeight="1" x14ac:dyDescent="0.25">
      <c r="U60599" s="104"/>
      <c r="AB60599" s="104"/>
      <c r="AC60599" s="104"/>
      <c r="AF60599" s="104"/>
      <c r="AG60599" s="104"/>
      <c r="AK60599" s="104"/>
      <c r="AL60599" s="104"/>
      <c r="AO60599" s="104"/>
      <c r="AP60599" s="104"/>
    </row>
    <row r="60600" spans="21:42" ht="15" customHeight="1" x14ac:dyDescent="0.25">
      <c r="U60600" s="104"/>
      <c r="AB60600" s="104"/>
      <c r="AC60600" s="104"/>
      <c r="AF60600" s="104"/>
      <c r="AG60600" s="104"/>
      <c r="AK60600" s="104"/>
      <c r="AL60600" s="104"/>
      <c r="AO60600" s="104"/>
      <c r="AP60600" s="104"/>
    </row>
    <row r="60601" spans="21:42" ht="15" customHeight="1" x14ac:dyDescent="0.25">
      <c r="U60601" s="104"/>
      <c r="AB60601" s="104"/>
      <c r="AC60601" s="104"/>
      <c r="AF60601" s="104"/>
      <c r="AG60601" s="104"/>
      <c r="AK60601" s="104"/>
      <c r="AL60601" s="104"/>
      <c r="AO60601" s="104"/>
      <c r="AP60601" s="104"/>
    </row>
    <row r="60602" spans="21:42" ht="15" customHeight="1" x14ac:dyDescent="0.25">
      <c r="U60602" s="104"/>
      <c r="AB60602" s="104"/>
      <c r="AC60602" s="104"/>
      <c r="AF60602" s="104"/>
      <c r="AG60602" s="104"/>
      <c r="AK60602" s="104"/>
      <c r="AL60602" s="104"/>
      <c r="AO60602" s="104"/>
      <c r="AP60602" s="104"/>
    </row>
    <row r="60603" spans="21:42" ht="15" customHeight="1" x14ac:dyDescent="0.25">
      <c r="U60603" s="104"/>
      <c r="AB60603" s="104"/>
      <c r="AC60603" s="104"/>
      <c r="AF60603" s="104"/>
      <c r="AG60603" s="104"/>
      <c r="AK60603" s="104"/>
      <c r="AL60603" s="104"/>
      <c r="AO60603" s="104"/>
      <c r="AP60603" s="104"/>
    </row>
    <row r="60604" spans="21:42" ht="15" customHeight="1" x14ac:dyDescent="0.25">
      <c r="U60604" s="104"/>
      <c r="AB60604" s="104"/>
      <c r="AC60604" s="104"/>
      <c r="AF60604" s="104"/>
      <c r="AG60604" s="104"/>
      <c r="AK60604" s="104"/>
      <c r="AL60604" s="104"/>
      <c r="AO60604" s="104"/>
      <c r="AP60604" s="104"/>
    </row>
    <row r="60605" spans="21:42" ht="15" customHeight="1" x14ac:dyDescent="0.25">
      <c r="U60605" s="104"/>
      <c r="AB60605" s="104"/>
      <c r="AC60605" s="104"/>
      <c r="AF60605" s="104"/>
      <c r="AG60605" s="104"/>
      <c r="AK60605" s="104"/>
      <c r="AL60605" s="104"/>
      <c r="AO60605" s="104"/>
      <c r="AP60605" s="104"/>
    </row>
    <row r="60606" spans="21:42" ht="15" customHeight="1" x14ac:dyDescent="0.25">
      <c r="U60606" s="104"/>
      <c r="AB60606" s="104"/>
      <c r="AC60606" s="104"/>
      <c r="AF60606" s="104"/>
      <c r="AG60606" s="104"/>
      <c r="AK60606" s="104"/>
      <c r="AL60606" s="104"/>
      <c r="AO60606" s="104"/>
      <c r="AP60606" s="104"/>
    </row>
    <row r="60607" spans="21:42" ht="15" customHeight="1" x14ac:dyDescent="0.25">
      <c r="U60607" s="104"/>
      <c r="AB60607" s="104"/>
      <c r="AC60607" s="104"/>
      <c r="AF60607" s="104"/>
      <c r="AG60607" s="104"/>
      <c r="AK60607" s="104"/>
      <c r="AL60607" s="104"/>
      <c r="AO60607" s="104"/>
      <c r="AP60607" s="104"/>
    </row>
    <row r="60608" spans="21:42" ht="15" customHeight="1" x14ac:dyDescent="0.25">
      <c r="U60608" s="104"/>
      <c r="AB60608" s="104"/>
      <c r="AC60608" s="104"/>
      <c r="AF60608" s="104"/>
      <c r="AG60608" s="104"/>
      <c r="AK60608" s="104"/>
      <c r="AL60608" s="104"/>
      <c r="AO60608" s="104"/>
      <c r="AP60608" s="104"/>
    </row>
    <row r="60609" spans="21:42" ht="15" customHeight="1" x14ac:dyDescent="0.25">
      <c r="U60609" s="104"/>
      <c r="AB60609" s="104"/>
      <c r="AC60609" s="104"/>
      <c r="AF60609" s="104"/>
      <c r="AG60609" s="104"/>
      <c r="AK60609" s="104"/>
      <c r="AL60609" s="104"/>
      <c r="AO60609" s="104"/>
      <c r="AP60609" s="104"/>
    </row>
    <row r="60610" spans="21:42" ht="15" customHeight="1" x14ac:dyDescent="0.25">
      <c r="U60610" s="104"/>
      <c r="AB60610" s="104"/>
      <c r="AC60610" s="104"/>
      <c r="AF60610" s="104"/>
      <c r="AG60610" s="104"/>
      <c r="AK60610" s="104"/>
      <c r="AL60610" s="104"/>
      <c r="AO60610" s="104"/>
      <c r="AP60610" s="104"/>
    </row>
    <row r="60611" spans="21:42" ht="15" customHeight="1" x14ac:dyDescent="0.25">
      <c r="U60611" s="104"/>
      <c r="AB60611" s="104"/>
      <c r="AC60611" s="104"/>
      <c r="AF60611" s="104"/>
      <c r="AG60611" s="104"/>
      <c r="AK60611" s="104"/>
      <c r="AL60611" s="104"/>
      <c r="AO60611" s="104"/>
      <c r="AP60611" s="104"/>
    </row>
    <row r="60612" spans="21:42" ht="15" customHeight="1" x14ac:dyDescent="0.25">
      <c r="U60612" s="104"/>
      <c r="AB60612" s="104"/>
      <c r="AC60612" s="104"/>
      <c r="AF60612" s="104"/>
      <c r="AG60612" s="104"/>
      <c r="AK60612" s="104"/>
      <c r="AL60612" s="104"/>
      <c r="AO60612" s="104"/>
      <c r="AP60612" s="104"/>
    </row>
    <row r="60613" spans="21:42" ht="15" customHeight="1" x14ac:dyDescent="0.25">
      <c r="U60613" s="104"/>
      <c r="AB60613" s="104"/>
      <c r="AC60613" s="104"/>
      <c r="AF60613" s="104"/>
      <c r="AG60613" s="104"/>
      <c r="AK60613" s="104"/>
      <c r="AL60613" s="104"/>
      <c r="AO60613" s="104"/>
      <c r="AP60613" s="104"/>
    </row>
    <row r="60614" spans="21:42" ht="15" customHeight="1" x14ac:dyDescent="0.25">
      <c r="U60614" s="104"/>
      <c r="AB60614" s="104"/>
      <c r="AC60614" s="104"/>
      <c r="AF60614" s="104"/>
      <c r="AG60614" s="104"/>
      <c r="AK60614" s="104"/>
      <c r="AL60614" s="104"/>
      <c r="AO60614" s="104"/>
      <c r="AP60614" s="104"/>
    </row>
    <row r="60615" spans="21:42" ht="15" customHeight="1" x14ac:dyDescent="0.25">
      <c r="U60615" s="104"/>
      <c r="AB60615" s="104"/>
      <c r="AC60615" s="104"/>
      <c r="AF60615" s="104"/>
      <c r="AG60615" s="104"/>
      <c r="AK60615" s="104"/>
      <c r="AL60615" s="104"/>
      <c r="AO60615" s="104"/>
      <c r="AP60615" s="104"/>
    </row>
    <row r="60616" spans="21:42" ht="15" customHeight="1" x14ac:dyDescent="0.25">
      <c r="U60616" s="104"/>
      <c r="AB60616" s="104"/>
      <c r="AC60616" s="104"/>
      <c r="AF60616" s="104"/>
      <c r="AG60616" s="104"/>
      <c r="AK60616" s="104"/>
      <c r="AL60616" s="104"/>
      <c r="AO60616" s="104"/>
      <c r="AP60616" s="104"/>
    </row>
    <row r="60617" spans="21:42" ht="15" customHeight="1" x14ac:dyDescent="0.25">
      <c r="U60617" s="104"/>
      <c r="AB60617" s="104"/>
      <c r="AC60617" s="104"/>
      <c r="AF60617" s="104"/>
      <c r="AG60617" s="104"/>
      <c r="AK60617" s="104"/>
      <c r="AL60617" s="104"/>
      <c r="AO60617" s="104"/>
      <c r="AP60617" s="104"/>
    </row>
    <row r="60618" spans="21:42" ht="15" customHeight="1" x14ac:dyDescent="0.25">
      <c r="U60618" s="104"/>
      <c r="AB60618" s="104"/>
      <c r="AC60618" s="104"/>
      <c r="AF60618" s="104"/>
      <c r="AG60618" s="104"/>
      <c r="AK60618" s="104"/>
      <c r="AL60618" s="104"/>
      <c r="AO60618" s="104"/>
      <c r="AP60618" s="104"/>
    </row>
    <row r="60619" spans="21:42" ht="15" customHeight="1" x14ac:dyDescent="0.25">
      <c r="U60619" s="104"/>
      <c r="AB60619" s="104"/>
      <c r="AC60619" s="104"/>
      <c r="AF60619" s="104"/>
      <c r="AG60619" s="104"/>
      <c r="AK60619" s="104"/>
      <c r="AL60619" s="104"/>
      <c r="AO60619" s="104"/>
      <c r="AP60619" s="104"/>
    </row>
    <row r="60620" spans="21:42" ht="15" customHeight="1" x14ac:dyDescent="0.25">
      <c r="U60620" s="104"/>
      <c r="AB60620" s="104"/>
      <c r="AC60620" s="104"/>
      <c r="AF60620" s="104"/>
      <c r="AG60620" s="104"/>
      <c r="AK60620" s="104"/>
      <c r="AL60620" s="104"/>
      <c r="AO60620" s="104"/>
      <c r="AP60620" s="104"/>
    </row>
    <row r="60621" spans="21:42" ht="15" customHeight="1" x14ac:dyDescent="0.25">
      <c r="U60621" s="104"/>
      <c r="AB60621" s="104"/>
      <c r="AC60621" s="104"/>
      <c r="AF60621" s="104"/>
      <c r="AG60621" s="104"/>
      <c r="AK60621" s="104"/>
      <c r="AL60621" s="104"/>
      <c r="AO60621" s="104"/>
      <c r="AP60621" s="104"/>
    </row>
    <row r="60622" spans="21:42" ht="15" customHeight="1" x14ac:dyDescent="0.25">
      <c r="U60622" s="104"/>
      <c r="AB60622" s="104"/>
      <c r="AC60622" s="104"/>
      <c r="AF60622" s="104"/>
      <c r="AG60622" s="104"/>
      <c r="AK60622" s="104"/>
      <c r="AL60622" s="104"/>
      <c r="AO60622" s="104"/>
      <c r="AP60622" s="104"/>
    </row>
    <row r="60623" spans="21:42" ht="15" customHeight="1" x14ac:dyDescent="0.25">
      <c r="U60623" s="104"/>
      <c r="AB60623" s="104"/>
      <c r="AC60623" s="104"/>
      <c r="AF60623" s="104"/>
      <c r="AG60623" s="104"/>
      <c r="AK60623" s="104"/>
      <c r="AL60623" s="104"/>
      <c r="AO60623" s="104"/>
      <c r="AP60623" s="104"/>
    </row>
    <row r="60624" spans="21:42" ht="15" customHeight="1" x14ac:dyDescent="0.25">
      <c r="U60624" s="104"/>
      <c r="AB60624" s="104"/>
      <c r="AC60624" s="104"/>
      <c r="AF60624" s="104"/>
      <c r="AG60624" s="104"/>
      <c r="AK60624" s="104"/>
      <c r="AL60624" s="104"/>
      <c r="AO60624" s="104"/>
      <c r="AP60624" s="104"/>
    </row>
    <row r="60625" spans="21:42" ht="15" customHeight="1" x14ac:dyDescent="0.25">
      <c r="U60625" s="104"/>
      <c r="AB60625" s="104"/>
      <c r="AC60625" s="104"/>
      <c r="AF60625" s="104"/>
      <c r="AG60625" s="104"/>
      <c r="AK60625" s="104"/>
      <c r="AL60625" s="104"/>
      <c r="AO60625" s="104"/>
      <c r="AP60625" s="104"/>
    </row>
    <row r="60626" spans="21:42" ht="15" customHeight="1" x14ac:dyDescent="0.25">
      <c r="U60626" s="104"/>
      <c r="AB60626" s="104"/>
      <c r="AC60626" s="104"/>
      <c r="AF60626" s="104"/>
      <c r="AG60626" s="104"/>
      <c r="AK60626" s="104"/>
      <c r="AL60626" s="104"/>
      <c r="AO60626" s="104"/>
      <c r="AP60626" s="104"/>
    </row>
    <row r="60627" spans="21:42" ht="15" customHeight="1" x14ac:dyDescent="0.25">
      <c r="U60627" s="104"/>
      <c r="AB60627" s="104"/>
      <c r="AC60627" s="104"/>
      <c r="AF60627" s="104"/>
      <c r="AG60627" s="104"/>
      <c r="AK60627" s="104"/>
      <c r="AL60627" s="104"/>
      <c r="AO60627" s="104"/>
      <c r="AP60627" s="104"/>
    </row>
    <row r="60628" spans="21:42" ht="15" customHeight="1" x14ac:dyDescent="0.25">
      <c r="U60628" s="104"/>
      <c r="AB60628" s="104"/>
      <c r="AC60628" s="104"/>
      <c r="AF60628" s="104"/>
      <c r="AG60628" s="104"/>
      <c r="AK60628" s="104"/>
      <c r="AL60628" s="104"/>
      <c r="AO60628" s="104"/>
      <c r="AP60628" s="104"/>
    </row>
    <row r="60629" spans="21:42" ht="15" customHeight="1" x14ac:dyDescent="0.25">
      <c r="U60629" s="104"/>
      <c r="AB60629" s="104"/>
      <c r="AC60629" s="104"/>
      <c r="AF60629" s="104"/>
      <c r="AG60629" s="104"/>
      <c r="AK60629" s="104"/>
      <c r="AL60629" s="104"/>
      <c r="AO60629" s="104"/>
      <c r="AP60629" s="104"/>
    </row>
    <row r="60630" spans="21:42" ht="15" customHeight="1" x14ac:dyDescent="0.25">
      <c r="U60630" s="104"/>
      <c r="AB60630" s="104"/>
      <c r="AC60630" s="104"/>
      <c r="AF60630" s="104"/>
      <c r="AG60630" s="104"/>
      <c r="AK60630" s="104"/>
      <c r="AL60630" s="104"/>
      <c r="AO60630" s="104"/>
      <c r="AP60630" s="104"/>
    </row>
    <row r="60631" spans="21:42" ht="15" customHeight="1" x14ac:dyDescent="0.25">
      <c r="U60631" s="104"/>
      <c r="AB60631" s="104"/>
      <c r="AC60631" s="104"/>
      <c r="AF60631" s="104"/>
      <c r="AG60631" s="104"/>
      <c r="AK60631" s="104"/>
      <c r="AL60631" s="104"/>
      <c r="AO60631" s="104"/>
      <c r="AP60631" s="104"/>
    </row>
    <row r="60632" spans="21:42" ht="15" customHeight="1" x14ac:dyDescent="0.25">
      <c r="U60632" s="104"/>
      <c r="AB60632" s="104"/>
      <c r="AC60632" s="104"/>
      <c r="AF60632" s="104"/>
      <c r="AG60632" s="104"/>
      <c r="AK60632" s="104"/>
      <c r="AL60632" s="104"/>
      <c r="AO60632" s="104"/>
      <c r="AP60632" s="104"/>
    </row>
    <row r="60633" spans="21:42" ht="15" customHeight="1" x14ac:dyDescent="0.25">
      <c r="U60633" s="104"/>
      <c r="AB60633" s="104"/>
      <c r="AC60633" s="104"/>
      <c r="AF60633" s="104"/>
      <c r="AG60633" s="104"/>
      <c r="AK60633" s="104"/>
      <c r="AL60633" s="104"/>
      <c r="AO60633" s="104"/>
      <c r="AP60633" s="104"/>
    </row>
    <row r="60634" spans="21:42" ht="15" customHeight="1" x14ac:dyDescent="0.25">
      <c r="U60634" s="104"/>
      <c r="AB60634" s="104"/>
      <c r="AC60634" s="104"/>
      <c r="AF60634" s="104"/>
      <c r="AG60634" s="104"/>
      <c r="AK60634" s="104"/>
      <c r="AL60634" s="104"/>
      <c r="AO60634" s="104"/>
      <c r="AP60634" s="104"/>
    </row>
    <row r="60635" spans="21:42" ht="15" customHeight="1" x14ac:dyDescent="0.25">
      <c r="U60635" s="104"/>
      <c r="AB60635" s="104"/>
      <c r="AC60635" s="104"/>
      <c r="AF60635" s="104"/>
      <c r="AG60635" s="104"/>
      <c r="AK60635" s="104"/>
      <c r="AL60635" s="104"/>
      <c r="AO60635" s="104"/>
      <c r="AP60635" s="104"/>
    </row>
    <row r="60636" spans="21:42" ht="15" customHeight="1" x14ac:dyDescent="0.25">
      <c r="U60636" s="104"/>
      <c r="AB60636" s="104"/>
      <c r="AC60636" s="104"/>
      <c r="AF60636" s="104"/>
      <c r="AG60636" s="104"/>
      <c r="AK60636" s="104"/>
      <c r="AL60636" s="104"/>
      <c r="AO60636" s="104"/>
      <c r="AP60636" s="104"/>
    </row>
    <row r="60637" spans="21:42" ht="15" customHeight="1" x14ac:dyDescent="0.25">
      <c r="U60637" s="104"/>
      <c r="AB60637" s="104"/>
      <c r="AC60637" s="104"/>
      <c r="AF60637" s="104"/>
      <c r="AG60637" s="104"/>
      <c r="AK60637" s="104"/>
      <c r="AL60637" s="104"/>
      <c r="AO60637" s="104"/>
      <c r="AP60637" s="104"/>
    </row>
    <row r="60638" spans="21:42" ht="15" customHeight="1" x14ac:dyDescent="0.25">
      <c r="U60638" s="104"/>
      <c r="AB60638" s="104"/>
      <c r="AC60638" s="104"/>
      <c r="AF60638" s="104"/>
      <c r="AG60638" s="104"/>
      <c r="AK60638" s="104"/>
      <c r="AL60638" s="104"/>
      <c r="AO60638" s="104"/>
      <c r="AP60638" s="104"/>
    </row>
    <row r="60639" spans="21:42" ht="15" customHeight="1" x14ac:dyDescent="0.25">
      <c r="U60639" s="104"/>
      <c r="AB60639" s="104"/>
      <c r="AC60639" s="104"/>
      <c r="AF60639" s="104"/>
      <c r="AG60639" s="104"/>
      <c r="AK60639" s="104"/>
      <c r="AL60639" s="104"/>
      <c r="AO60639" s="104"/>
      <c r="AP60639" s="104"/>
    </row>
    <row r="60640" spans="21:42" ht="15" customHeight="1" x14ac:dyDescent="0.25">
      <c r="U60640" s="104"/>
      <c r="AB60640" s="104"/>
      <c r="AC60640" s="104"/>
      <c r="AF60640" s="104"/>
      <c r="AG60640" s="104"/>
      <c r="AK60640" s="104"/>
      <c r="AL60640" s="104"/>
      <c r="AO60640" s="104"/>
      <c r="AP60640" s="104"/>
    </row>
    <row r="60641" spans="21:42" ht="15" customHeight="1" x14ac:dyDescent="0.25">
      <c r="U60641" s="104"/>
      <c r="AB60641" s="104"/>
      <c r="AC60641" s="104"/>
      <c r="AF60641" s="104"/>
      <c r="AG60641" s="104"/>
      <c r="AK60641" s="104"/>
      <c r="AL60641" s="104"/>
      <c r="AO60641" s="104"/>
      <c r="AP60641" s="104"/>
    </row>
    <row r="60642" spans="21:42" ht="15" customHeight="1" x14ac:dyDescent="0.25">
      <c r="U60642" s="104"/>
      <c r="AB60642" s="104"/>
      <c r="AC60642" s="104"/>
      <c r="AF60642" s="104"/>
      <c r="AG60642" s="104"/>
      <c r="AK60642" s="104"/>
      <c r="AL60642" s="104"/>
      <c r="AO60642" s="104"/>
      <c r="AP60642" s="104"/>
    </row>
    <row r="60643" spans="21:42" ht="15" customHeight="1" x14ac:dyDescent="0.25">
      <c r="U60643" s="104"/>
      <c r="AB60643" s="104"/>
      <c r="AC60643" s="104"/>
      <c r="AF60643" s="104"/>
      <c r="AG60643" s="104"/>
      <c r="AK60643" s="104"/>
      <c r="AL60643" s="104"/>
      <c r="AO60643" s="104"/>
      <c r="AP60643" s="104"/>
    </row>
    <row r="60644" spans="21:42" ht="15" customHeight="1" x14ac:dyDescent="0.25">
      <c r="U60644" s="104"/>
      <c r="AB60644" s="104"/>
      <c r="AC60644" s="104"/>
      <c r="AF60644" s="104"/>
      <c r="AG60644" s="104"/>
      <c r="AK60644" s="104"/>
      <c r="AL60644" s="104"/>
      <c r="AO60644" s="104"/>
      <c r="AP60644" s="104"/>
    </row>
    <row r="60645" spans="21:42" ht="15" customHeight="1" x14ac:dyDescent="0.25">
      <c r="U60645" s="104"/>
      <c r="AB60645" s="104"/>
      <c r="AC60645" s="104"/>
      <c r="AF60645" s="104"/>
      <c r="AG60645" s="104"/>
      <c r="AK60645" s="104"/>
      <c r="AL60645" s="104"/>
      <c r="AO60645" s="104"/>
      <c r="AP60645" s="104"/>
    </row>
    <row r="60646" spans="21:42" ht="15" customHeight="1" x14ac:dyDescent="0.25">
      <c r="U60646" s="104"/>
      <c r="AB60646" s="104"/>
      <c r="AC60646" s="104"/>
      <c r="AF60646" s="104"/>
      <c r="AG60646" s="104"/>
      <c r="AK60646" s="104"/>
      <c r="AL60646" s="104"/>
      <c r="AO60646" s="104"/>
      <c r="AP60646" s="104"/>
    </row>
    <row r="60647" spans="21:42" ht="15" customHeight="1" x14ac:dyDescent="0.25">
      <c r="U60647" s="104"/>
      <c r="AB60647" s="104"/>
      <c r="AC60647" s="104"/>
      <c r="AF60647" s="104"/>
      <c r="AG60647" s="104"/>
      <c r="AK60647" s="104"/>
      <c r="AL60647" s="104"/>
      <c r="AO60647" s="104"/>
      <c r="AP60647" s="104"/>
    </row>
    <row r="60648" spans="21:42" ht="15" customHeight="1" x14ac:dyDescent="0.25">
      <c r="U60648" s="104"/>
      <c r="AB60648" s="104"/>
      <c r="AC60648" s="104"/>
      <c r="AF60648" s="104"/>
      <c r="AG60648" s="104"/>
      <c r="AK60648" s="104"/>
      <c r="AL60648" s="104"/>
      <c r="AO60648" s="104"/>
      <c r="AP60648" s="104"/>
    </row>
    <row r="60649" spans="21:42" ht="15" customHeight="1" x14ac:dyDescent="0.25">
      <c r="U60649" s="104"/>
      <c r="AB60649" s="104"/>
      <c r="AC60649" s="104"/>
      <c r="AF60649" s="104"/>
      <c r="AG60649" s="104"/>
      <c r="AK60649" s="104"/>
      <c r="AL60649" s="104"/>
      <c r="AO60649" s="104"/>
      <c r="AP60649" s="104"/>
    </row>
    <row r="60650" spans="21:42" ht="15" customHeight="1" x14ac:dyDescent="0.25">
      <c r="U60650" s="104"/>
      <c r="AB60650" s="104"/>
      <c r="AC60650" s="104"/>
      <c r="AF60650" s="104"/>
      <c r="AG60650" s="104"/>
      <c r="AK60650" s="104"/>
      <c r="AL60650" s="104"/>
      <c r="AO60650" s="104"/>
      <c r="AP60650" s="104"/>
    </row>
    <row r="60651" spans="21:42" ht="15" customHeight="1" x14ac:dyDescent="0.25">
      <c r="U60651" s="104"/>
      <c r="AB60651" s="104"/>
      <c r="AC60651" s="104"/>
      <c r="AF60651" s="104"/>
      <c r="AG60651" s="104"/>
      <c r="AK60651" s="104"/>
      <c r="AL60651" s="104"/>
      <c r="AO60651" s="104"/>
      <c r="AP60651" s="104"/>
    </row>
    <row r="60652" spans="21:42" ht="15" customHeight="1" x14ac:dyDescent="0.25">
      <c r="U60652" s="104"/>
      <c r="AB60652" s="104"/>
      <c r="AC60652" s="104"/>
      <c r="AF60652" s="104"/>
      <c r="AG60652" s="104"/>
      <c r="AK60652" s="104"/>
      <c r="AL60652" s="104"/>
      <c r="AO60652" s="104"/>
      <c r="AP60652" s="104"/>
    </row>
    <row r="60653" spans="21:42" ht="15" customHeight="1" x14ac:dyDescent="0.25">
      <c r="U60653" s="104"/>
      <c r="AB60653" s="104"/>
      <c r="AC60653" s="104"/>
      <c r="AF60653" s="104"/>
      <c r="AG60653" s="104"/>
      <c r="AK60653" s="104"/>
      <c r="AL60653" s="104"/>
      <c r="AO60653" s="104"/>
      <c r="AP60653" s="104"/>
    </row>
    <row r="60654" spans="21:42" ht="15" customHeight="1" x14ac:dyDescent="0.25">
      <c r="U60654" s="104"/>
      <c r="AB60654" s="104"/>
      <c r="AC60654" s="104"/>
      <c r="AF60654" s="104"/>
      <c r="AG60654" s="104"/>
      <c r="AK60654" s="104"/>
      <c r="AL60654" s="104"/>
      <c r="AO60654" s="104"/>
      <c r="AP60654" s="104"/>
    </row>
    <row r="60655" spans="21:42" ht="15" customHeight="1" x14ac:dyDescent="0.25">
      <c r="U60655" s="104"/>
      <c r="AB60655" s="104"/>
      <c r="AC60655" s="104"/>
      <c r="AF60655" s="104"/>
      <c r="AG60655" s="104"/>
      <c r="AK60655" s="104"/>
      <c r="AL60655" s="104"/>
      <c r="AO60655" s="104"/>
      <c r="AP60655" s="104"/>
    </row>
    <row r="60656" spans="21:42" ht="15" customHeight="1" x14ac:dyDescent="0.25">
      <c r="U60656" s="104"/>
      <c r="AB60656" s="104"/>
      <c r="AC60656" s="104"/>
      <c r="AF60656" s="104"/>
      <c r="AG60656" s="104"/>
      <c r="AK60656" s="104"/>
      <c r="AL60656" s="104"/>
      <c r="AO60656" s="104"/>
      <c r="AP60656" s="104"/>
    </row>
    <row r="60657" spans="21:42" ht="15" customHeight="1" x14ac:dyDescent="0.25">
      <c r="U60657" s="104"/>
      <c r="AB60657" s="104"/>
      <c r="AC60657" s="104"/>
      <c r="AF60657" s="104"/>
      <c r="AG60657" s="104"/>
      <c r="AK60657" s="104"/>
      <c r="AL60657" s="104"/>
      <c r="AO60657" s="104"/>
      <c r="AP60657" s="104"/>
    </row>
    <row r="60658" spans="21:42" ht="15" customHeight="1" x14ac:dyDescent="0.25">
      <c r="U60658" s="104"/>
      <c r="AB60658" s="104"/>
      <c r="AC60658" s="104"/>
      <c r="AF60658" s="104"/>
      <c r="AG60658" s="104"/>
      <c r="AK60658" s="104"/>
      <c r="AL60658" s="104"/>
      <c r="AO60658" s="104"/>
      <c r="AP60658" s="104"/>
    </row>
    <row r="60659" spans="21:42" ht="15" customHeight="1" x14ac:dyDescent="0.25">
      <c r="U60659" s="104"/>
      <c r="AB60659" s="104"/>
      <c r="AC60659" s="104"/>
      <c r="AF60659" s="104"/>
      <c r="AG60659" s="104"/>
      <c r="AK60659" s="104"/>
      <c r="AL60659" s="104"/>
      <c r="AO60659" s="104"/>
      <c r="AP60659" s="104"/>
    </row>
    <row r="60660" spans="21:42" ht="15" customHeight="1" x14ac:dyDescent="0.25">
      <c r="U60660" s="104"/>
      <c r="AB60660" s="104"/>
      <c r="AC60660" s="104"/>
      <c r="AF60660" s="104"/>
      <c r="AG60660" s="104"/>
      <c r="AK60660" s="104"/>
      <c r="AL60660" s="104"/>
      <c r="AO60660" s="104"/>
      <c r="AP60660" s="104"/>
    </row>
    <row r="60661" spans="21:42" ht="15" customHeight="1" x14ac:dyDescent="0.25">
      <c r="U60661" s="104"/>
      <c r="AB60661" s="104"/>
      <c r="AC60661" s="104"/>
      <c r="AF60661" s="104"/>
      <c r="AG60661" s="104"/>
      <c r="AK60661" s="104"/>
      <c r="AL60661" s="104"/>
      <c r="AO60661" s="104"/>
      <c r="AP60661" s="104"/>
    </row>
    <row r="60662" spans="21:42" ht="15" customHeight="1" x14ac:dyDescent="0.25">
      <c r="U60662" s="104"/>
      <c r="AB60662" s="104"/>
      <c r="AC60662" s="104"/>
      <c r="AF60662" s="104"/>
      <c r="AG60662" s="104"/>
      <c r="AK60662" s="104"/>
      <c r="AL60662" s="104"/>
      <c r="AO60662" s="104"/>
      <c r="AP60662" s="104"/>
    </row>
    <row r="60663" spans="21:42" ht="15" customHeight="1" x14ac:dyDescent="0.25">
      <c r="U60663" s="104"/>
      <c r="AB60663" s="104"/>
      <c r="AC60663" s="104"/>
      <c r="AF60663" s="104"/>
      <c r="AG60663" s="104"/>
      <c r="AK60663" s="104"/>
      <c r="AL60663" s="104"/>
      <c r="AO60663" s="104"/>
      <c r="AP60663" s="104"/>
    </row>
    <row r="60664" spans="21:42" ht="15" customHeight="1" x14ac:dyDescent="0.25">
      <c r="U60664" s="104"/>
      <c r="AB60664" s="104"/>
      <c r="AC60664" s="104"/>
      <c r="AF60664" s="104"/>
      <c r="AG60664" s="104"/>
      <c r="AK60664" s="104"/>
      <c r="AL60664" s="104"/>
      <c r="AO60664" s="104"/>
      <c r="AP60664" s="104"/>
    </row>
    <row r="60665" spans="21:42" ht="15" customHeight="1" x14ac:dyDescent="0.25">
      <c r="U60665" s="104"/>
      <c r="AB60665" s="104"/>
      <c r="AC60665" s="104"/>
      <c r="AF60665" s="104"/>
      <c r="AG60665" s="104"/>
      <c r="AK60665" s="104"/>
      <c r="AL60665" s="104"/>
      <c r="AO60665" s="104"/>
      <c r="AP60665" s="104"/>
    </row>
    <row r="60666" spans="21:42" ht="15" customHeight="1" x14ac:dyDescent="0.25">
      <c r="U60666" s="104"/>
      <c r="AB60666" s="104"/>
      <c r="AC60666" s="104"/>
      <c r="AF60666" s="104"/>
      <c r="AG60666" s="104"/>
      <c r="AK60666" s="104"/>
      <c r="AL60666" s="104"/>
      <c r="AO60666" s="104"/>
      <c r="AP60666" s="104"/>
    </row>
    <row r="60667" spans="21:42" ht="15" customHeight="1" x14ac:dyDescent="0.25">
      <c r="U60667" s="104"/>
      <c r="AB60667" s="104"/>
      <c r="AC60667" s="104"/>
      <c r="AF60667" s="104"/>
      <c r="AG60667" s="104"/>
      <c r="AK60667" s="104"/>
      <c r="AL60667" s="104"/>
      <c r="AO60667" s="104"/>
      <c r="AP60667" s="104"/>
    </row>
    <row r="60668" spans="21:42" ht="15" customHeight="1" x14ac:dyDescent="0.25">
      <c r="U60668" s="104"/>
      <c r="AB60668" s="104"/>
      <c r="AC60668" s="104"/>
      <c r="AF60668" s="104"/>
      <c r="AG60668" s="104"/>
      <c r="AK60668" s="104"/>
      <c r="AL60668" s="104"/>
      <c r="AO60668" s="104"/>
      <c r="AP60668" s="104"/>
    </row>
    <row r="60669" spans="21:42" ht="15" customHeight="1" x14ac:dyDescent="0.25">
      <c r="U60669" s="104"/>
      <c r="AB60669" s="104"/>
      <c r="AC60669" s="104"/>
      <c r="AF60669" s="104"/>
      <c r="AG60669" s="104"/>
      <c r="AK60669" s="104"/>
      <c r="AL60669" s="104"/>
      <c r="AO60669" s="104"/>
      <c r="AP60669" s="104"/>
    </row>
    <row r="60670" spans="21:42" ht="15" customHeight="1" x14ac:dyDescent="0.25">
      <c r="U60670" s="104"/>
      <c r="AB60670" s="104"/>
      <c r="AC60670" s="104"/>
      <c r="AF60670" s="104"/>
      <c r="AG60670" s="104"/>
      <c r="AK60670" s="104"/>
      <c r="AL60670" s="104"/>
      <c r="AO60670" s="104"/>
      <c r="AP60670" s="104"/>
    </row>
    <row r="60671" spans="21:42" ht="15" customHeight="1" x14ac:dyDescent="0.25">
      <c r="U60671" s="104"/>
      <c r="AB60671" s="104"/>
      <c r="AC60671" s="104"/>
      <c r="AF60671" s="104"/>
      <c r="AG60671" s="104"/>
      <c r="AK60671" s="104"/>
      <c r="AL60671" s="104"/>
      <c r="AO60671" s="104"/>
      <c r="AP60671" s="104"/>
    </row>
    <row r="60672" spans="21:42" ht="15" customHeight="1" x14ac:dyDescent="0.25">
      <c r="U60672" s="104"/>
      <c r="AB60672" s="104"/>
      <c r="AC60672" s="104"/>
      <c r="AF60672" s="104"/>
      <c r="AG60672" s="104"/>
      <c r="AK60672" s="104"/>
      <c r="AL60672" s="104"/>
      <c r="AO60672" s="104"/>
      <c r="AP60672" s="104"/>
    </row>
    <row r="60673" spans="21:42" ht="15" customHeight="1" x14ac:dyDescent="0.25">
      <c r="U60673" s="104"/>
      <c r="AB60673" s="104"/>
      <c r="AC60673" s="104"/>
      <c r="AF60673" s="104"/>
      <c r="AG60673" s="104"/>
      <c r="AK60673" s="104"/>
      <c r="AL60673" s="104"/>
      <c r="AO60673" s="104"/>
      <c r="AP60673" s="104"/>
    </row>
    <row r="60674" spans="21:42" ht="15" customHeight="1" x14ac:dyDescent="0.25">
      <c r="U60674" s="104"/>
      <c r="AB60674" s="104"/>
      <c r="AC60674" s="104"/>
      <c r="AF60674" s="104"/>
      <c r="AG60674" s="104"/>
      <c r="AK60674" s="104"/>
      <c r="AL60674" s="104"/>
      <c r="AO60674" s="104"/>
      <c r="AP60674" s="104"/>
    </row>
    <row r="60675" spans="21:42" ht="15" customHeight="1" x14ac:dyDescent="0.25">
      <c r="U60675" s="104"/>
      <c r="AB60675" s="104"/>
      <c r="AC60675" s="104"/>
      <c r="AF60675" s="104"/>
      <c r="AG60675" s="104"/>
      <c r="AK60675" s="104"/>
      <c r="AL60675" s="104"/>
      <c r="AO60675" s="104"/>
      <c r="AP60675" s="104"/>
    </row>
    <row r="60676" spans="21:42" ht="15" customHeight="1" x14ac:dyDescent="0.25">
      <c r="U60676" s="104"/>
      <c r="AB60676" s="104"/>
      <c r="AC60676" s="104"/>
      <c r="AF60676" s="104"/>
      <c r="AG60676" s="104"/>
      <c r="AK60676" s="104"/>
      <c r="AL60676" s="104"/>
      <c r="AO60676" s="104"/>
      <c r="AP60676" s="104"/>
    </row>
    <row r="60677" spans="21:42" ht="15" customHeight="1" x14ac:dyDescent="0.25">
      <c r="U60677" s="104"/>
      <c r="AB60677" s="104"/>
      <c r="AC60677" s="104"/>
      <c r="AF60677" s="104"/>
      <c r="AG60677" s="104"/>
      <c r="AK60677" s="104"/>
      <c r="AL60677" s="104"/>
      <c r="AO60677" s="104"/>
      <c r="AP60677" s="104"/>
    </row>
    <row r="60678" spans="21:42" ht="15" customHeight="1" x14ac:dyDescent="0.25">
      <c r="U60678" s="104"/>
      <c r="AB60678" s="104"/>
      <c r="AC60678" s="104"/>
      <c r="AF60678" s="104"/>
      <c r="AG60678" s="104"/>
      <c r="AK60678" s="104"/>
      <c r="AL60678" s="104"/>
      <c r="AO60678" s="104"/>
      <c r="AP60678" s="104"/>
    </row>
    <row r="60679" spans="21:42" ht="15" customHeight="1" x14ac:dyDescent="0.25">
      <c r="U60679" s="104"/>
      <c r="AB60679" s="104"/>
      <c r="AC60679" s="104"/>
      <c r="AF60679" s="104"/>
      <c r="AG60679" s="104"/>
      <c r="AK60679" s="104"/>
      <c r="AL60679" s="104"/>
      <c r="AO60679" s="104"/>
      <c r="AP60679" s="104"/>
    </row>
    <row r="60680" spans="21:42" ht="15" customHeight="1" x14ac:dyDescent="0.25">
      <c r="U60680" s="104"/>
      <c r="AB60680" s="104"/>
      <c r="AC60680" s="104"/>
      <c r="AF60680" s="104"/>
      <c r="AG60680" s="104"/>
      <c r="AK60680" s="104"/>
      <c r="AL60680" s="104"/>
      <c r="AO60680" s="104"/>
      <c r="AP60680" s="104"/>
    </row>
    <row r="60681" spans="21:42" ht="15" customHeight="1" x14ac:dyDescent="0.25">
      <c r="U60681" s="104"/>
      <c r="AB60681" s="104"/>
      <c r="AC60681" s="104"/>
      <c r="AF60681" s="104"/>
      <c r="AG60681" s="104"/>
      <c r="AK60681" s="104"/>
      <c r="AL60681" s="104"/>
      <c r="AO60681" s="104"/>
      <c r="AP60681" s="104"/>
    </row>
    <row r="60682" spans="21:42" ht="15" customHeight="1" x14ac:dyDescent="0.25">
      <c r="U60682" s="104"/>
      <c r="AB60682" s="104"/>
      <c r="AC60682" s="104"/>
      <c r="AF60682" s="104"/>
      <c r="AG60682" s="104"/>
      <c r="AK60682" s="104"/>
      <c r="AL60682" s="104"/>
      <c r="AO60682" s="104"/>
      <c r="AP60682" s="104"/>
    </row>
    <row r="60683" spans="21:42" ht="15" customHeight="1" x14ac:dyDescent="0.25">
      <c r="U60683" s="104"/>
      <c r="AB60683" s="104"/>
      <c r="AC60683" s="104"/>
      <c r="AF60683" s="104"/>
      <c r="AG60683" s="104"/>
      <c r="AK60683" s="104"/>
      <c r="AL60683" s="104"/>
      <c r="AO60683" s="104"/>
      <c r="AP60683" s="104"/>
    </row>
    <row r="60684" spans="21:42" ht="15" customHeight="1" x14ac:dyDescent="0.25">
      <c r="U60684" s="104"/>
      <c r="AB60684" s="104"/>
      <c r="AC60684" s="104"/>
      <c r="AF60684" s="104"/>
      <c r="AG60684" s="104"/>
      <c r="AK60684" s="104"/>
      <c r="AL60684" s="104"/>
      <c r="AO60684" s="104"/>
      <c r="AP60684" s="104"/>
    </row>
    <row r="60685" spans="21:42" ht="15" customHeight="1" x14ac:dyDescent="0.25">
      <c r="U60685" s="104"/>
      <c r="AB60685" s="104"/>
      <c r="AC60685" s="104"/>
      <c r="AF60685" s="104"/>
      <c r="AG60685" s="104"/>
      <c r="AK60685" s="104"/>
      <c r="AL60685" s="104"/>
      <c r="AO60685" s="104"/>
      <c r="AP60685" s="104"/>
    </row>
    <row r="60686" spans="21:42" ht="15" customHeight="1" x14ac:dyDescent="0.25">
      <c r="U60686" s="104"/>
      <c r="AB60686" s="104"/>
      <c r="AC60686" s="104"/>
      <c r="AF60686" s="104"/>
      <c r="AG60686" s="104"/>
      <c r="AK60686" s="104"/>
      <c r="AL60686" s="104"/>
      <c r="AO60686" s="104"/>
      <c r="AP60686" s="104"/>
    </row>
    <row r="60687" spans="21:42" ht="15" customHeight="1" x14ac:dyDescent="0.25">
      <c r="U60687" s="104"/>
      <c r="AB60687" s="104"/>
      <c r="AC60687" s="104"/>
      <c r="AF60687" s="104"/>
      <c r="AG60687" s="104"/>
      <c r="AK60687" s="104"/>
      <c r="AL60687" s="104"/>
      <c r="AO60687" s="104"/>
      <c r="AP60687" s="104"/>
    </row>
    <row r="60688" spans="21:42" ht="15" customHeight="1" x14ac:dyDescent="0.25">
      <c r="U60688" s="104"/>
      <c r="AB60688" s="104"/>
      <c r="AC60688" s="104"/>
      <c r="AF60688" s="104"/>
      <c r="AG60688" s="104"/>
      <c r="AK60688" s="104"/>
      <c r="AL60688" s="104"/>
      <c r="AO60688" s="104"/>
      <c r="AP60688" s="104"/>
    </row>
    <row r="60689" spans="21:42" ht="15" customHeight="1" x14ac:dyDescent="0.25">
      <c r="U60689" s="104"/>
      <c r="AB60689" s="104"/>
      <c r="AC60689" s="104"/>
      <c r="AF60689" s="104"/>
      <c r="AG60689" s="104"/>
      <c r="AK60689" s="104"/>
      <c r="AL60689" s="104"/>
      <c r="AO60689" s="104"/>
      <c r="AP60689" s="104"/>
    </row>
    <row r="60690" spans="21:42" ht="15" customHeight="1" x14ac:dyDescent="0.25">
      <c r="U60690" s="104"/>
      <c r="AB60690" s="104"/>
      <c r="AC60690" s="104"/>
      <c r="AF60690" s="104"/>
      <c r="AG60690" s="104"/>
      <c r="AK60690" s="104"/>
      <c r="AL60690" s="104"/>
      <c r="AO60690" s="104"/>
      <c r="AP60690" s="104"/>
    </row>
    <row r="60691" spans="21:42" ht="15" customHeight="1" x14ac:dyDescent="0.25">
      <c r="U60691" s="104"/>
      <c r="AB60691" s="104"/>
      <c r="AC60691" s="104"/>
      <c r="AF60691" s="104"/>
      <c r="AG60691" s="104"/>
      <c r="AK60691" s="104"/>
      <c r="AL60691" s="104"/>
      <c r="AO60691" s="104"/>
      <c r="AP60691" s="104"/>
    </row>
    <row r="60692" spans="21:42" ht="15" customHeight="1" x14ac:dyDescent="0.25">
      <c r="U60692" s="104"/>
      <c r="AB60692" s="104"/>
      <c r="AC60692" s="104"/>
      <c r="AF60692" s="104"/>
      <c r="AG60692" s="104"/>
      <c r="AK60692" s="104"/>
      <c r="AL60692" s="104"/>
      <c r="AO60692" s="104"/>
      <c r="AP60692" s="104"/>
    </row>
    <row r="60693" spans="21:42" ht="15" customHeight="1" x14ac:dyDescent="0.25">
      <c r="U60693" s="104"/>
      <c r="AB60693" s="104"/>
      <c r="AC60693" s="104"/>
      <c r="AF60693" s="104"/>
      <c r="AG60693" s="104"/>
      <c r="AK60693" s="104"/>
      <c r="AL60693" s="104"/>
      <c r="AO60693" s="104"/>
      <c r="AP60693" s="104"/>
    </row>
    <row r="60694" spans="21:42" ht="15" customHeight="1" x14ac:dyDescent="0.25">
      <c r="U60694" s="104"/>
      <c r="AB60694" s="104"/>
      <c r="AC60694" s="104"/>
      <c r="AF60694" s="104"/>
      <c r="AG60694" s="104"/>
      <c r="AK60694" s="104"/>
      <c r="AL60694" s="104"/>
      <c r="AO60694" s="104"/>
      <c r="AP60694" s="104"/>
    </row>
    <row r="60695" spans="21:42" ht="15" customHeight="1" x14ac:dyDescent="0.25">
      <c r="U60695" s="104"/>
      <c r="AB60695" s="104"/>
      <c r="AC60695" s="104"/>
      <c r="AF60695" s="104"/>
      <c r="AG60695" s="104"/>
      <c r="AK60695" s="104"/>
      <c r="AL60695" s="104"/>
      <c r="AO60695" s="104"/>
      <c r="AP60695" s="104"/>
    </row>
    <row r="60696" spans="21:42" ht="15" customHeight="1" x14ac:dyDescent="0.25">
      <c r="U60696" s="104"/>
      <c r="AB60696" s="104"/>
      <c r="AC60696" s="104"/>
      <c r="AF60696" s="104"/>
      <c r="AG60696" s="104"/>
      <c r="AK60696" s="104"/>
      <c r="AL60696" s="104"/>
      <c r="AO60696" s="104"/>
      <c r="AP60696" s="104"/>
    </row>
    <row r="60697" spans="21:42" ht="15" customHeight="1" x14ac:dyDescent="0.25">
      <c r="U60697" s="104"/>
      <c r="AB60697" s="104"/>
      <c r="AC60697" s="104"/>
      <c r="AF60697" s="104"/>
      <c r="AG60697" s="104"/>
      <c r="AK60697" s="104"/>
      <c r="AL60697" s="104"/>
      <c r="AO60697" s="104"/>
      <c r="AP60697" s="104"/>
    </row>
    <row r="60698" spans="21:42" ht="15" customHeight="1" x14ac:dyDescent="0.25">
      <c r="U60698" s="104"/>
      <c r="AB60698" s="104"/>
      <c r="AC60698" s="104"/>
      <c r="AF60698" s="104"/>
      <c r="AG60698" s="104"/>
      <c r="AK60698" s="104"/>
      <c r="AL60698" s="104"/>
      <c r="AO60698" s="104"/>
      <c r="AP60698" s="104"/>
    </row>
    <row r="60699" spans="21:42" ht="15" customHeight="1" x14ac:dyDescent="0.25">
      <c r="U60699" s="104"/>
      <c r="AB60699" s="104"/>
      <c r="AC60699" s="104"/>
      <c r="AF60699" s="104"/>
      <c r="AG60699" s="104"/>
      <c r="AK60699" s="104"/>
      <c r="AL60699" s="104"/>
      <c r="AO60699" s="104"/>
      <c r="AP60699" s="104"/>
    </row>
    <row r="60700" spans="21:42" ht="15" customHeight="1" x14ac:dyDescent="0.25">
      <c r="U60700" s="104"/>
      <c r="AB60700" s="104"/>
      <c r="AC60700" s="104"/>
      <c r="AF60700" s="104"/>
      <c r="AG60700" s="104"/>
      <c r="AK60700" s="104"/>
      <c r="AL60700" s="104"/>
      <c r="AO60700" s="104"/>
      <c r="AP60700" s="104"/>
    </row>
    <row r="60701" spans="21:42" ht="15" customHeight="1" x14ac:dyDescent="0.25">
      <c r="U60701" s="104"/>
      <c r="AB60701" s="104"/>
      <c r="AC60701" s="104"/>
      <c r="AF60701" s="104"/>
      <c r="AG60701" s="104"/>
      <c r="AK60701" s="104"/>
      <c r="AL60701" s="104"/>
      <c r="AO60701" s="104"/>
      <c r="AP60701" s="104"/>
    </row>
    <row r="60702" spans="21:42" ht="15" customHeight="1" x14ac:dyDescent="0.25">
      <c r="U60702" s="104"/>
      <c r="AB60702" s="104"/>
      <c r="AC60702" s="104"/>
      <c r="AF60702" s="104"/>
      <c r="AG60702" s="104"/>
      <c r="AK60702" s="104"/>
      <c r="AL60702" s="104"/>
      <c r="AO60702" s="104"/>
      <c r="AP60702" s="104"/>
    </row>
    <row r="60703" spans="21:42" ht="15" customHeight="1" x14ac:dyDescent="0.25">
      <c r="U60703" s="104"/>
      <c r="AB60703" s="104"/>
      <c r="AC60703" s="104"/>
      <c r="AF60703" s="104"/>
      <c r="AG60703" s="104"/>
      <c r="AK60703" s="104"/>
      <c r="AL60703" s="104"/>
      <c r="AO60703" s="104"/>
      <c r="AP60703" s="104"/>
    </row>
    <row r="60704" spans="21:42" ht="15" customHeight="1" x14ac:dyDescent="0.25">
      <c r="U60704" s="104"/>
      <c r="AB60704" s="104"/>
      <c r="AC60704" s="104"/>
      <c r="AF60704" s="104"/>
      <c r="AG60704" s="104"/>
      <c r="AK60704" s="104"/>
      <c r="AL60704" s="104"/>
      <c r="AO60704" s="104"/>
      <c r="AP60704" s="104"/>
    </row>
    <row r="60705" spans="21:42" ht="15" customHeight="1" x14ac:dyDescent="0.25">
      <c r="U60705" s="104"/>
      <c r="AB60705" s="104"/>
      <c r="AC60705" s="104"/>
      <c r="AF60705" s="104"/>
      <c r="AG60705" s="104"/>
      <c r="AK60705" s="104"/>
      <c r="AL60705" s="104"/>
      <c r="AO60705" s="104"/>
      <c r="AP60705" s="104"/>
    </row>
    <row r="60706" spans="21:42" ht="15" customHeight="1" x14ac:dyDescent="0.25">
      <c r="U60706" s="104"/>
      <c r="AB60706" s="104"/>
      <c r="AC60706" s="104"/>
      <c r="AF60706" s="104"/>
      <c r="AG60706" s="104"/>
      <c r="AK60706" s="104"/>
      <c r="AL60706" s="104"/>
      <c r="AO60706" s="104"/>
      <c r="AP60706" s="104"/>
    </row>
    <row r="60707" spans="21:42" ht="15" customHeight="1" x14ac:dyDescent="0.25">
      <c r="U60707" s="104"/>
      <c r="AB60707" s="104"/>
      <c r="AC60707" s="104"/>
      <c r="AF60707" s="104"/>
      <c r="AG60707" s="104"/>
      <c r="AK60707" s="104"/>
      <c r="AL60707" s="104"/>
      <c r="AO60707" s="104"/>
      <c r="AP60707" s="104"/>
    </row>
    <row r="60708" spans="21:42" ht="15" customHeight="1" x14ac:dyDescent="0.25">
      <c r="U60708" s="104"/>
      <c r="AB60708" s="104"/>
      <c r="AC60708" s="104"/>
      <c r="AF60708" s="104"/>
      <c r="AG60708" s="104"/>
      <c r="AK60708" s="104"/>
      <c r="AL60708" s="104"/>
      <c r="AO60708" s="104"/>
      <c r="AP60708" s="104"/>
    </row>
    <row r="60709" spans="21:42" ht="15" customHeight="1" x14ac:dyDescent="0.25">
      <c r="U60709" s="104"/>
      <c r="AB60709" s="104"/>
      <c r="AC60709" s="104"/>
      <c r="AF60709" s="104"/>
      <c r="AG60709" s="104"/>
      <c r="AK60709" s="104"/>
      <c r="AL60709" s="104"/>
      <c r="AO60709" s="104"/>
      <c r="AP60709" s="104"/>
    </row>
    <row r="60710" spans="21:42" ht="15" customHeight="1" x14ac:dyDescent="0.25">
      <c r="U60710" s="104"/>
      <c r="AB60710" s="104"/>
      <c r="AC60710" s="104"/>
      <c r="AF60710" s="104"/>
      <c r="AG60710" s="104"/>
      <c r="AK60710" s="104"/>
      <c r="AL60710" s="104"/>
      <c r="AO60710" s="104"/>
      <c r="AP60710" s="104"/>
    </row>
    <row r="60711" spans="21:42" ht="15" customHeight="1" x14ac:dyDescent="0.25">
      <c r="U60711" s="104"/>
      <c r="AB60711" s="104"/>
      <c r="AC60711" s="104"/>
      <c r="AF60711" s="104"/>
      <c r="AG60711" s="104"/>
      <c r="AK60711" s="104"/>
      <c r="AL60711" s="104"/>
      <c r="AO60711" s="104"/>
      <c r="AP60711" s="104"/>
    </row>
    <row r="60712" spans="21:42" ht="15" customHeight="1" x14ac:dyDescent="0.25">
      <c r="U60712" s="104"/>
      <c r="AB60712" s="104"/>
      <c r="AC60712" s="104"/>
      <c r="AF60712" s="104"/>
      <c r="AG60712" s="104"/>
      <c r="AK60712" s="104"/>
      <c r="AL60712" s="104"/>
      <c r="AO60712" s="104"/>
      <c r="AP60712" s="104"/>
    </row>
    <row r="60713" spans="21:42" ht="15" customHeight="1" x14ac:dyDescent="0.25">
      <c r="U60713" s="104"/>
      <c r="AB60713" s="104"/>
      <c r="AC60713" s="104"/>
      <c r="AF60713" s="104"/>
      <c r="AG60713" s="104"/>
      <c r="AK60713" s="104"/>
      <c r="AL60713" s="104"/>
      <c r="AO60713" s="104"/>
      <c r="AP60713" s="104"/>
    </row>
    <row r="60714" spans="21:42" ht="15" customHeight="1" x14ac:dyDescent="0.25">
      <c r="U60714" s="104"/>
      <c r="AB60714" s="104"/>
      <c r="AC60714" s="104"/>
      <c r="AF60714" s="104"/>
      <c r="AG60714" s="104"/>
      <c r="AK60714" s="104"/>
      <c r="AL60714" s="104"/>
      <c r="AO60714" s="104"/>
      <c r="AP60714" s="104"/>
    </row>
    <row r="60715" spans="21:42" ht="15" customHeight="1" x14ac:dyDescent="0.25">
      <c r="U60715" s="104"/>
      <c r="AB60715" s="104"/>
      <c r="AC60715" s="104"/>
      <c r="AF60715" s="104"/>
      <c r="AG60715" s="104"/>
      <c r="AK60715" s="104"/>
      <c r="AL60715" s="104"/>
      <c r="AO60715" s="104"/>
      <c r="AP60715" s="104"/>
    </row>
    <row r="60716" spans="21:42" ht="15" customHeight="1" x14ac:dyDescent="0.25">
      <c r="U60716" s="104"/>
      <c r="AB60716" s="104"/>
      <c r="AC60716" s="104"/>
      <c r="AF60716" s="104"/>
      <c r="AG60716" s="104"/>
      <c r="AK60716" s="104"/>
      <c r="AL60716" s="104"/>
      <c r="AO60716" s="104"/>
      <c r="AP60716" s="104"/>
    </row>
    <row r="60717" spans="21:42" ht="15" customHeight="1" x14ac:dyDescent="0.25">
      <c r="U60717" s="104"/>
      <c r="AB60717" s="104"/>
      <c r="AC60717" s="104"/>
      <c r="AF60717" s="104"/>
      <c r="AG60717" s="104"/>
      <c r="AK60717" s="104"/>
      <c r="AL60717" s="104"/>
      <c r="AO60717" s="104"/>
      <c r="AP60717" s="104"/>
    </row>
    <row r="60718" spans="21:42" ht="15" customHeight="1" x14ac:dyDescent="0.25">
      <c r="U60718" s="104"/>
      <c r="AB60718" s="104"/>
      <c r="AC60718" s="104"/>
      <c r="AF60718" s="104"/>
      <c r="AG60718" s="104"/>
      <c r="AK60718" s="104"/>
      <c r="AL60718" s="104"/>
      <c r="AO60718" s="104"/>
      <c r="AP60718" s="104"/>
    </row>
    <row r="60719" spans="21:42" ht="15" customHeight="1" x14ac:dyDescent="0.25">
      <c r="U60719" s="104"/>
      <c r="AB60719" s="104"/>
      <c r="AC60719" s="104"/>
      <c r="AF60719" s="104"/>
      <c r="AG60719" s="104"/>
      <c r="AK60719" s="104"/>
      <c r="AL60719" s="104"/>
      <c r="AO60719" s="104"/>
      <c r="AP60719" s="104"/>
    </row>
    <row r="60720" spans="21:42" ht="15" customHeight="1" x14ac:dyDescent="0.25">
      <c r="U60720" s="104"/>
      <c r="AB60720" s="104"/>
      <c r="AC60720" s="104"/>
      <c r="AF60720" s="104"/>
      <c r="AG60720" s="104"/>
      <c r="AK60720" s="104"/>
      <c r="AL60720" s="104"/>
      <c r="AO60720" s="104"/>
      <c r="AP60720" s="104"/>
    </row>
    <row r="60721" spans="21:42" ht="15" customHeight="1" x14ac:dyDescent="0.25">
      <c r="U60721" s="104"/>
      <c r="AB60721" s="104"/>
      <c r="AC60721" s="104"/>
      <c r="AF60721" s="104"/>
      <c r="AG60721" s="104"/>
      <c r="AK60721" s="104"/>
      <c r="AL60721" s="104"/>
      <c r="AO60721" s="104"/>
      <c r="AP60721" s="104"/>
    </row>
    <row r="60722" spans="21:42" ht="15" customHeight="1" x14ac:dyDescent="0.25">
      <c r="U60722" s="104"/>
      <c r="AB60722" s="104"/>
      <c r="AC60722" s="104"/>
      <c r="AF60722" s="104"/>
      <c r="AG60722" s="104"/>
      <c r="AK60722" s="104"/>
      <c r="AL60722" s="104"/>
      <c r="AO60722" s="104"/>
      <c r="AP60722" s="104"/>
    </row>
    <row r="60723" spans="21:42" ht="15" customHeight="1" x14ac:dyDescent="0.25">
      <c r="U60723" s="104"/>
      <c r="AB60723" s="104"/>
      <c r="AC60723" s="104"/>
      <c r="AF60723" s="104"/>
      <c r="AG60723" s="104"/>
      <c r="AK60723" s="104"/>
      <c r="AL60723" s="104"/>
      <c r="AO60723" s="104"/>
      <c r="AP60723" s="104"/>
    </row>
    <row r="60724" spans="21:42" ht="15" customHeight="1" x14ac:dyDescent="0.25">
      <c r="U60724" s="104"/>
      <c r="AB60724" s="104"/>
      <c r="AC60724" s="104"/>
      <c r="AF60724" s="104"/>
      <c r="AG60724" s="104"/>
      <c r="AK60724" s="104"/>
      <c r="AL60724" s="104"/>
      <c r="AO60724" s="104"/>
      <c r="AP60724" s="104"/>
    </row>
    <row r="60725" spans="21:42" ht="15" customHeight="1" x14ac:dyDescent="0.25">
      <c r="U60725" s="104"/>
      <c r="AB60725" s="104"/>
      <c r="AC60725" s="104"/>
      <c r="AF60725" s="104"/>
      <c r="AG60725" s="104"/>
      <c r="AK60725" s="104"/>
      <c r="AL60725" s="104"/>
      <c r="AO60725" s="104"/>
      <c r="AP60725" s="104"/>
    </row>
    <row r="60726" spans="21:42" ht="15" customHeight="1" x14ac:dyDescent="0.25">
      <c r="U60726" s="104"/>
      <c r="AB60726" s="104"/>
      <c r="AC60726" s="104"/>
      <c r="AF60726" s="104"/>
      <c r="AG60726" s="104"/>
      <c r="AK60726" s="104"/>
      <c r="AL60726" s="104"/>
      <c r="AO60726" s="104"/>
      <c r="AP60726" s="104"/>
    </row>
    <row r="60727" spans="21:42" ht="15" customHeight="1" x14ac:dyDescent="0.25">
      <c r="U60727" s="104"/>
      <c r="AB60727" s="104"/>
      <c r="AC60727" s="104"/>
      <c r="AF60727" s="104"/>
      <c r="AG60727" s="104"/>
      <c r="AK60727" s="104"/>
      <c r="AL60727" s="104"/>
      <c r="AO60727" s="104"/>
      <c r="AP60727" s="104"/>
    </row>
    <row r="60728" spans="21:42" ht="15" customHeight="1" x14ac:dyDescent="0.25">
      <c r="U60728" s="104"/>
      <c r="AB60728" s="104"/>
      <c r="AC60728" s="104"/>
      <c r="AF60728" s="104"/>
      <c r="AG60728" s="104"/>
      <c r="AK60728" s="104"/>
      <c r="AL60728" s="104"/>
      <c r="AO60728" s="104"/>
      <c r="AP60728" s="104"/>
    </row>
    <row r="60729" spans="21:42" ht="15" customHeight="1" x14ac:dyDescent="0.25">
      <c r="U60729" s="104"/>
      <c r="AB60729" s="104"/>
      <c r="AC60729" s="104"/>
      <c r="AF60729" s="104"/>
      <c r="AG60729" s="104"/>
      <c r="AK60729" s="104"/>
      <c r="AL60729" s="104"/>
      <c r="AO60729" s="104"/>
      <c r="AP60729" s="104"/>
    </row>
    <row r="60730" spans="21:42" ht="15" customHeight="1" x14ac:dyDescent="0.25">
      <c r="U60730" s="104"/>
      <c r="AB60730" s="104"/>
      <c r="AC60730" s="104"/>
      <c r="AF60730" s="104"/>
      <c r="AG60730" s="104"/>
      <c r="AK60730" s="104"/>
      <c r="AL60730" s="104"/>
      <c r="AO60730" s="104"/>
      <c r="AP60730" s="104"/>
    </row>
    <row r="60731" spans="21:42" ht="15" customHeight="1" x14ac:dyDescent="0.25">
      <c r="U60731" s="104"/>
      <c r="AB60731" s="104"/>
      <c r="AC60731" s="104"/>
      <c r="AF60731" s="104"/>
      <c r="AG60731" s="104"/>
      <c r="AK60731" s="104"/>
      <c r="AL60731" s="104"/>
      <c r="AO60731" s="104"/>
      <c r="AP60731" s="104"/>
    </row>
    <row r="60732" spans="21:42" ht="15" customHeight="1" x14ac:dyDescent="0.25">
      <c r="U60732" s="104"/>
      <c r="AB60732" s="104"/>
      <c r="AC60732" s="104"/>
      <c r="AF60732" s="104"/>
      <c r="AG60732" s="104"/>
      <c r="AK60732" s="104"/>
      <c r="AL60732" s="104"/>
      <c r="AO60732" s="104"/>
      <c r="AP60732" s="104"/>
    </row>
    <row r="60733" spans="21:42" ht="15" customHeight="1" x14ac:dyDescent="0.25">
      <c r="U60733" s="104"/>
      <c r="AB60733" s="104"/>
      <c r="AC60733" s="104"/>
      <c r="AF60733" s="104"/>
      <c r="AG60733" s="104"/>
      <c r="AK60733" s="104"/>
      <c r="AL60733" s="104"/>
      <c r="AO60733" s="104"/>
      <c r="AP60733" s="104"/>
    </row>
    <row r="60734" spans="21:42" ht="15" customHeight="1" x14ac:dyDescent="0.25">
      <c r="U60734" s="104"/>
      <c r="AB60734" s="104"/>
      <c r="AC60734" s="104"/>
      <c r="AF60734" s="104"/>
      <c r="AG60734" s="104"/>
      <c r="AK60734" s="104"/>
      <c r="AL60734" s="104"/>
      <c r="AO60734" s="104"/>
      <c r="AP60734" s="104"/>
    </row>
    <row r="60735" spans="21:42" ht="15" customHeight="1" x14ac:dyDescent="0.25">
      <c r="U60735" s="104"/>
      <c r="AB60735" s="104"/>
      <c r="AC60735" s="104"/>
      <c r="AF60735" s="104"/>
      <c r="AG60735" s="104"/>
      <c r="AK60735" s="104"/>
      <c r="AL60735" s="104"/>
      <c r="AO60735" s="104"/>
      <c r="AP60735" s="104"/>
    </row>
    <row r="60736" spans="21:42" ht="15" customHeight="1" x14ac:dyDescent="0.25">
      <c r="U60736" s="104"/>
      <c r="AB60736" s="104"/>
      <c r="AC60736" s="104"/>
      <c r="AF60736" s="104"/>
      <c r="AG60736" s="104"/>
      <c r="AK60736" s="104"/>
      <c r="AL60736" s="104"/>
      <c r="AO60736" s="104"/>
      <c r="AP60736" s="104"/>
    </row>
    <row r="60737" spans="21:42" ht="15" customHeight="1" x14ac:dyDescent="0.25">
      <c r="U60737" s="104"/>
      <c r="AB60737" s="104"/>
      <c r="AC60737" s="104"/>
      <c r="AF60737" s="104"/>
      <c r="AG60737" s="104"/>
      <c r="AK60737" s="104"/>
      <c r="AL60737" s="104"/>
      <c r="AO60737" s="104"/>
      <c r="AP60737" s="104"/>
    </row>
    <row r="60738" spans="21:42" ht="15" customHeight="1" x14ac:dyDescent="0.25">
      <c r="U60738" s="104"/>
      <c r="AB60738" s="104"/>
      <c r="AC60738" s="104"/>
      <c r="AF60738" s="104"/>
      <c r="AG60738" s="104"/>
      <c r="AK60738" s="104"/>
      <c r="AL60738" s="104"/>
      <c r="AO60738" s="104"/>
      <c r="AP60738" s="104"/>
    </row>
    <row r="60739" spans="21:42" ht="15" customHeight="1" x14ac:dyDescent="0.25">
      <c r="U60739" s="104"/>
      <c r="AB60739" s="104"/>
      <c r="AC60739" s="104"/>
      <c r="AF60739" s="104"/>
      <c r="AG60739" s="104"/>
      <c r="AK60739" s="104"/>
      <c r="AL60739" s="104"/>
      <c r="AO60739" s="104"/>
      <c r="AP60739" s="104"/>
    </row>
    <row r="60740" spans="21:42" ht="15" customHeight="1" x14ac:dyDescent="0.25">
      <c r="U60740" s="104"/>
      <c r="AB60740" s="104"/>
      <c r="AC60740" s="104"/>
      <c r="AF60740" s="104"/>
      <c r="AG60740" s="104"/>
      <c r="AK60740" s="104"/>
      <c r="AL60740" s="104"/>
      <c r="AO60740" s="104"/>
      <c r="AP60740" s="104"/>
    </row>
    <row r="60741" spans="21:42" ht="15" customHeight="1" x14ac:dyDescent="0.25">
      <c r="U60741" s="104"/>
      <c r="AB60741" s="104"/>
      <c r="AC60741" s="104"/>
      <c r="AF60741" s="104"/>
      <c r="AG60741" s="104"/>
      <c r="AK60741" s="104"/>
      <c r="AL60741" s="104"/>
      <c r="AO60741" s="104"/>
      <c r="AP60741" s="104"/>
    </row>
    <row r="60742" spans="21:42" ht="15" customHeight="1" x14ac:dyDescent="0.25">
      <c r="U60742" s="104"/>
      <c r="AB60742" s="104"/>
      <c r="AC60742" s="104"/>
      <c r="AF60742" s="104"/>
      <c r="AG60742" s="104"/>
      <c r="AK60742" s="104"/>
      <c r="AL60742" s="104"/>
      <c r="AO60742" s="104"/>
      <c r="AP60742" s="104"/>
    </row>
    <row r="60743" spans="21:42" ht="15" customHeight="1" x14ac:dyDescent="0.25">
      <c r="U60743" s="104"/>
      <c r="AB60743" s="104"/>
      <c r="AC60743" s="104"/>
      <c r="AF60743" s="104"/>
      <c r="AG60743" s="104"/>
      <c r="AK60743" s="104"/>
      <c r="AL60743" s="104"/>
      <c r="AO60743" s="104"/>
      <c r="AP60743" s="104"/>
    </row>
    <row r="60744" spans="21:42" ht="15" customHeight="1" x14ac:dyDescent="0.25">
      <c r="U60744" s="104"/>
      <c r="AB60744" s="104"/>
      <c r="AC60744" s="104"/>
      <c r="AF60744" s="104"/>
      <c r="AG60744" s="104"/>
      <c r="AK60744" s="104"/>
      <c r="AL60744" s="104"/>
      <c r="AO60744" s="104"/>
      <c r="AP60744" s="104"/>
    </row>
    <row r="60745" spans="21:42" ht="15" customHeight="1" x14ac:dyDescent="0.25">
      <c r="U60745" s="104"/>
      <c r="AB60745" s="104"/>
      <c r="AC60745" s="104"/>
      <c r="AF60745" s="104"/>
      <c r="AG60745" s="104"/>
      <c r="AK60745" s="104"/>
      <c r="AL60745" s="104"/>
      <c r="AO60745" s="104"/>
      <c r="AP60745" s="104"/>
    </row>
    <row r="60746" spans="21:42" ht="15" customHeight="1" x14ac:dyDescent="0.25">
      <c r="U60746" s="104"/>
      <c r="AB60746" s="104"/>
      <c r="AC60746" s="104"/>
      <c r="AF60746" s="104"/>
      <c r="AG60746" s="104"/>
      <c r="AK60746" s="104"/>
      <c r="AL60746" s="104"/>
      <c r="AO60746" s="104"/>
      <c r="AP60746" s="104"/>
    </row>
    <row r="60747" spans="21:42" ht="15" customHeight="1" x14ac:dyDescent="0.25">
      <c r="U60747" s="104"/>
      <c r="AB60747" s="104"/>
      <c r="AC60747" s="104"/>
      <c r="AF60747" s="104"/>
      <c r="AG60747" s="104"/>
      <c r="AK60747" s="104"/>
      <c r="AL60747" s="104"/>
      <c r="AO60747" s="104"/>
      <c r="AP60747" s="104"/>
    </row>
    <row r="60748" spans="21:42" ht="15" customHeight="1" x14ac:dyDescent="0.25">
      <c r="U60748" s="104"/>
      <c r="AB60748" s="104"/>
      <c r="AC60748" s="104"/>
      <c r="AF60748" s="104"/>
      <c r="AG60748" s="104"/>
      <c r="AK60748" s="104"/>
      <c r="AL60748" s="104"/>
      <c r="AO60748" s="104"/>
      <c r="AP60748" s="104"/>
    </row>
    <row r="60749" spans="21:42" ht="15" customHeight="1" x14ac:dyDescent="0.25">
      <c r="U60749" s="104"/>
      <c r="AB60749" s="104"/>
      <c r="AC60749" s="104"/>
      <c r="AF60749" s="104"/>
      <c r="AG60749" s="104"/>
      <c r="AK60749" s="104"/>
      <c r="AL60749" s="104"/>
      <c r="AO60749" s="104"/>
      <c r="AP60749" s="104"/>
    </row>
    <row r="60750" spans="21:42" ht="15" customHeight="1" x14ac:dyDescent="0.25">
      <c r="U60750" s="104"/>
      <c r="AB60750" s="104"/>
      <c r="AC60750" s="104"/>
      <c r="AF60750" s="104"/>
      <c r="AG60750" s="104"/>
      <c r="AK60750" s="104"/>
      <c r="AL60750" s="104"/>
      <c r="AO60750" s="104"/>
      <c r="AP60750" s="104"/>
    </row>
    <row r="60751" spans="21:42" ht="15" customHeight="1" x14ac:dyDescent="0.25">
      <c r="U60751" s="104"/>
      <c r="AB60751" s="104"/>
      <c r="AC60751" s="104"/>
      <c r="AF60751" s="104"/>
      <c r="AG60751" s="104"/>
      <c r="AK60751" s="104"/>
      <c r="AL60751" s="104"/>
      <c r="AO60751" s="104"/>
      <c r="AP60751" s="104"/>
    </row>
    <row r="60752" spans="21:42" ht="15" customHeight="1" x14ac:dyDescent="0.25">
      <c r="U60752" s="104"/>
      <c r="AB60752" s="104"/>
      <c r="AC60752" s="104"/>
      <c r="AF60752" s="104"/>
      <c r="AG60752" s="104"/>
      <c r="AK60752" s="104"/>
      <c r="AL60752" s="104"/>
      <c r="AO60752" s="104"/>
      <c r="AP60752" s="104"/>
    </row>
    <row r="60753" spans="21:42" ht="15" customHeight="1" x14ac:dyDescent="0.25">
      <c r="U60753" s="104"/>
      <c r="AB60753" s="104"/>
      <c r="AC60753" s="104"/>
      <c r="AF60753" s="104"/>
      <c r="AG60753" s="104"/>
      <c r="AK60753" s="104"/>
      <c r="AL60753" s="104"/>
      <c r="AO60753" s="104"/>
      <c r="AP60753" s="104"/>
    </row>
    <row r="60754" spans="21:42" ht="15" customHeight="1" x14ac:dyDescent="0.25">
      <c r="U60754" s="104"/>
      <c r="AB60754" s="104"/>
      <c r="AC60754" s="104"/>
      <c r="AF60754" s="104"/>
      <c r="AG60754" s="104"/>
      <c r="AK60754" s="104"/>
      <c r="AL60754" s="104"/>
      <c r="AO60754" s="104"/>
      <c r="AP60754" s="104"/>
    </row>
    <row r="60755" spans="21:42" ht="15" customHeight="1" x14ac:dyDescent="0.25">
      <c r="U60755" s="104"/>
      <c r="AB60755" s="104"/>
      <c r="AC60755" s="104"/>
      <c r="AF60755" s="104"/>
      <c r="AG60755" s="104"/>
      <c r="AK60755" s="104"/>
      <c r="AL60755" s="104"/>
      <c r="AO60755" s="104"/>
      <c r="AP60755" s="104"/>
    </row>
    <row r="60756" spans="21:42" ht="15" customHeight="1" x14ac:dyDescent="0.25">
      <c r="U60756" s="104"/>
      <c r="AB60756" s="104"/>
      <c r="AC60756" s="104"/>
      <c r="AF60756" s="104"/>
      <c r="AG60756" s="104"/>
      <c r="AK60756" s="104"/>
      <c r="AL60756" s="104"/>
      <c r="AO60756" s="104"/>
      <c r="AP60756" s="104"/>
    </row>
    <row r="60757" spans="21:42" ht="15" customHeight="1" x14ac:dyDescent="0.25">
      <c r="U60757" s="104"/>
      <c r="AB60757" s="104"/>
      <c r="AC60757" s="104"/>
      <c r="AF60757" s="104"/>
      <c r="AG60757" s="104"/>
      <c r="AK60757" s="104"/>
      <c r="AL60757" s="104"/>
      <c r="AO60757" s="104"/>
      <c r="AP60757" s="104"/>
    </row>
    <row r="60758" spans="21:42" ht="15" customHeight="1" x14ac:dyDescent="0.25">
      <c r="U60758" s="104"/>
      <c r="AB60758" s="104"/>
      <c r="AC60758" s="104"/>
      <c r="AF60758" s="104"/>
      <c r="AG60758" s="104"/>
      <c r="AK60758" s="104"/>
      <c r="AL60758" s="104"/>
      <c r="AO60758" s="104"/>
      <c r="AP60758" s="104"/>
    </row>
    <row r="60759" spans="21:42" ht="15" customHeight="1" x14ac:dyDescent="0.25">
      <c r="U60759" s="104"/>
      <c r="AB60759" s="104"/>
      <c r="AC60759" s="104"/>
      <c r="AF60759" s="104"/>
      <c r="AG60759" s="104"/>
      <c r="AK60759" s="104"/>
      <c r="AL60759" s="104"/>
      <c r="AO60759" s="104"/>
      <c r="AP60759" s="104"/>
    </row>
    <row r="60760" spans="21:42" ht="15" customHeight="1" x14ac:dyDescent="0.25">
      <c r="U60760" s="104"/>
      <c r="AB60760" s="104"/>
      <c r="AC60760" s="104"/>
      <c r="AF60760" s="104"/>
      <c r="AG60760" s="104"/>
      <c r="AK60760" s="104"/>
      <c r="AL60760" s="104"/>
      <c r="AO60760" s="104"/>
      <c r="AP60760" s="104"/>
    </row>
    <row r="60761" spans="21:42" ht="15" customHeight="1" x14ac:dyDescent="0.25">
      <c r="U60761" s="104"/>
      <c r="AB60761" s="104"/>
      <c r="AC60761" s="104"/>
      <c r="AF60761" s="104"/>
      <c r="AG60761" s="104"/>
      <c r="AK60761" s="104"/>
      <c r="AL60761" s="104"/>
      <c r="AO60761" s="104"/>
      <c r="AP60761" s="104"/>
    </row>
    <row r="60762" spans="21:42" ht="15" customHeight="1" x14ac:dyDescent="0.25">
      <c r="U60762" s="104"/>
      <c r="AB60762" s="104"/>
      <c r="AC60762" s="104"/>
      <c r="AF60762" s="104"/>
      <c r="AG60762" s="104"/>
      <c r="AK60762" s="104"/>
      <c r="AL60762" s="104"/>
      <c r="AO60762" s="104"/>
      <c r="AP60762" s="104"/>
    </row>
    <row r="60763" spans="21:42" ht="15" customHeight="1" x14ac:dyDescent="0.25">
      <c r="U60763" s="104"/>
      <c r="AB60763" s="104"/>
      <c r="AC60763" s="104"/>
      <c r="AF60763" s="104"/>
      <c r="AG60763" s="104"/>
      <c r="AK60763" s="104"/>
      <c r="AL60763" s="104"/>
      <c r="AO60763" s="104"/>
      <c r="AP60763" s="104"/>
    </row>
    <row r="60764" spans="21:42" ht="15" customHeight="1" x14ac:dyDescent="0.25">
      <c r="U60764" s="104"/>
      <c r="AB60764" s="104"/>
      <c r="AC60764" s="104"/>
      <c r="AF60764" s="104"/>
      <c r="AG60764" s="104"/>
      <c r="AK60764" s="104"/>
      <c r="AL60764" s="104"/>
      <c r="AO60764" s="104"/>
      <c r="AP60764" s="104"/>
    </row>
    <row r="60765" spans="21:42" ht="15" customHeight="1" x14ac:dyDescent="0.25">
      <c r="U60765" s="104"/>
      <c r="AB60765" s="104"/>
      <c r="AC60765" s="104"/>
      <c r="AF60765" s="104"/>
      <c r="AG60765" s="104"/>
      <c r="AK60765" s="104"/>
      <c r="AL60765" s="104"/>
      <c r="AO60765" s="104"/>
      <c r="AP60765" s="104"/>
    </row>
    <row r="60766" spans="21:42" ht="15" customHeight="1" x14ac:dyDescent="0.25">
      <c r="U60766" s="104"/>
      <c r="AB60766" s="104"/>
      <c r="AC60766" s="104"/>
      <c r="AF60766" s="104"/>
      <c r="AG60766" s="104"/>
      <c r="AK60766" s="104"/>
      <c r="AL60766" s="104"/>
      <c r="AO60766" s="104"/>
      <c r="AP60766" s="104"/>
    </row>
    <row r="60767" spans="21:42" ht="15" customHeight="1" x14ac:dyDescent="0.25">
      <c r="U60767" s="104"/>
      <c r="AB60767" s="104"/>
      <c r="AC60767" s="104"/>
      <c r="AF60767" s="104"/>
      <c r="AG60767" s="104"/>
      <c r="AK60767" s="104"/>
      <c r="AL60767" s="104"/>
      <c r="AO60767" s="104"/>
      <c r="AP60767" s="104"/>
    </row>
    <row r="60768" spans="21:42" ht="15" customHeight="1" x14ac:dyDescent="0.25">
      <c r="U60768" s="104"/>
      <c r="AB60768" s="104"/>
      <c r="AC60768" s="104"/>
      <c r="AF60768" s="104"/>
      <c r="AG60768" s="104"/>
      <c r="AK60768" s="104"/>
      <c r="AL60768" s="104"/>
      <c r="AO60768" s="104"/>
      <c r="AP60768" s="104"/>
    </row>
    <row r="60769" spans="21:42" ht="15" customHeight="1" x14ac:dyDescent="0.25">
      <c r="U60769" s="104"/>
      <c r="AB60769" s="104"/>
      <c r="AC60769" s="104"/>
      <c r="AF60769" s="104"/>
      <c r="AG60769" s="104"/>
      <c r="AK60769" s="104"/>
      <c r="AL60769" s="104"/>
      <c r="AO60769" s="104"/>
      <c r="AP60769" s="104"/>
    </row>
    <row r="60770" spans="21:42" ht="15" customHeight="1" x14ac:dyDescent="0.25">
      <c r="U60770" s="104"/>
      <c r="AB60770" s="104"/>
      <c r="AC60770" s="104"/>
      <c r="AF60770" s="104"/>
      <c r="AG60770" s="104"/>
      <c r="AK60770" s="104"/>
      <c r="AL60770" s="104"/>
      <c r="AO60770" s="104"/>
      <c r="AP60770" s="104"/>
    </row>
    <row r="60771" spans="21:42" ht="15" customHeight="1" x14ac:dyDescent="0.25">
      <c r="U60771" s="104"/>
      <c r="AB60771" s="104"/>
      <c r="AC60771" s="104"/>
      <c r="AF60771" s="104"/>
      <c r="AG60771" s="104"/>
      <c r="AK60771" s="104"/>
      <c r="AL60771" s="104"/>
      <c r="AO60771" s="104"/>
      <c r="AP60771" s="104"/>
    </row>
    <row r="60772" spans="21:42" ht="15" customHeight="1" x14ac:dyDescent="0.25">
      <c r="U60772" s="104"/>
      <c r="AB60772" s="104"/>
      <c r="AC60772" s="104"/>
      <c r="AF60772" s="104"/>
      <c r="AG60772" s="104"/>
      <c r="AK60772" s="104"/>
      <c r="AL60772" s="104"/>
      <c r="AO60772" s="104"/>
      <c r="AP60772" s="104"/>
    </row>
    <row r="60773" spans="21:42" ht="15" customHeight="1" x14ac:dyDescent="0.25">
      <c r="U60773" s="104"/>
      <c r="AB60773" s="104"/>
      <c r="AC60773" s="104"/>
      <c r="AF60773" s="104"/>
      <c r="AG60773" s="104"/>
      <c r="AK60773" s="104"/>
      <c r="AL60773" s="104"/>
      <c r="AO60773" s="104"/>
      <c r="AP60773" s="104"/>
    </row>
    <row r="60774" spans="21:42" ht="15" customHeight="1" x14ac:dyDescent="0.25">
      <c r="U60774" s="104"/>
      <c r="AB60774" s="104"/>
      <c r="AC60774" s="104"/>
      <c r="AF60774" s="104"/>
      <c r="AG60774" s="104"/>
      <c r="AK60774" s="104"/>
      <c r="AL60774" s="104"/>
      <c r="AO60774" s="104"/>
      <c r="AP60774" s="104"/>
    </row>
    <row r="60775" spans="21:42" ht="15" customHeight="1" x14ac:dyDescent="0.25">
      <c r="U60775" s="104"/>
      <c r="AB60775" s="104"/>
      <c r="AC60775" s="104"/>
      <c r="AF60775" s="104"/>
      <c r="AG60775" s="104"/>
      <c r="AK60775" s="104"/>
      <c r="AL60775" s="104"/>
      <c r="AO60775" s="104"/>
      <c r="AP60775" s="104"/>
    </row>
    <row r="60776" spans="21:42" ht="15" customHeight="1" x14ac:dyDescent="0.25">
      <c r="U60776" s="104"/>
      <c r="AB60776" s="104"/>
      <c r="AC60776" s="104"/>
      <c r="AF60776" s="104"/>
      <c r="AG60776" s="104"/>
      <c r="AK60776" s="104"/>
      <c r="AL60776" s="104"/>
      <c r="AO60776" s="104"/>
      <c r="AP60776" s="104"/>
    </row>
    <row r="60777" spans="21:42" ht="15" customHeight="1" x14ac:dyDescent="0.25">
      <c r="U60777" s="104"/>
      <c r="AB60777" s="104"/>
      <c r="AC60777" s="104"/>
      <c r="AF60777" s="104"/>
      <c r="AG60777" s="104"/>
      <c r="AK60777" s="104"/>
      <c r="AL60777" s="104"/>
      <c r="AO60777" s="104"/>
      <c r="AP60777" s="104"/>
    </row>
    <row r="60778" spans="21:42" ht="15" customHeight="1" x14ac:dyDescent="0.25">
      <c r="U60778" s="104"/>
      <c r="AB60778" s="104"/>
      <c r="AC60778" s="104"/>
      <c r="AF60778" s="104"/>
      <c r="AG60778" s="104"/>
      <c r="AK60778" s="104"/>
      <c r="AL60778" s="104"/>
      <c r="AO60778" s="104"/>
      <c r="AP60778" s="104"/>
    </row>
    <row r="60779" spans="21:42" ht="15" customHeight="1" x14ac:dyDescent="0.25">
      <c r="U60779" s="104"/>
      <c r="AB60779" s="104"/>
      <c r="AC60779" s="104"/>
      <c r="AF60779" s="104"/>
      <c r="AG60779" s="104"/>
      <c r="AK60779" s="104"/>
      <c r="AL60779" s="104"/>
      <c r="AO60779" s="104"/>
      <c r="AP60779" s="104"/>
    </row>
    <row r="60780" spans="21:42" ht="15" customHeight="1" x14ac:dyDescent="0.25">
      <c r="U60780" s="104"/>
      <c r="AB60780" s="104"/>
      <c r="AC60780" s="104"/>
      <c r="AF60780" s="104"/>
      <c r="AG60780" s="104"/>
      <c r="AK60780" s="104"/>
      <c r="AL60780" s="104"/>
      <c r="AO60780" s="104"/>
      <c r="AP60780" s="104"/>
    </row>
    <row r="60781" spans="21:42" ht="15" customHeight="1" x14ac:dyDescent="0.25">
      <c r="U60781" s="104"/>
      <c r="AB60781" s="104"/>
      <c r="AC60781" s="104"/>
      <c r="AF60781" s="104"/>
      <c r="AG60781" s="104"/>
      <c r="AK60781" s="104"/>
      <c r="AL60781" s="104"/>
      <c r="AO60781" s="104"/>
      <c r="AP60781" s="104"/>
    </row>
    <row r="60782" spans="21:42" ht="15" customHeight="1" x14ac:dyDescent="0.25">
      <c r="U60782" s="104"/>
      <c r="AB60782" s="104"/>
      <c r="AC60782" s="104"/>
      <c r="AF60782" s="104"/>
      <c r="AG60782" s="104"/>
      <c r="AK60782" s="104"/>
      <c r="AL60782" s="104"/>
      <c r="AO60782" s="104"/>
      <c r="AP60782" s="104"/>
    </row>
    <row r="60783" spans="21:42" ht="15" customHeight="1" x14ac:dyDescent="0.25">
      <c r="U60783" s="104"/>
      <c r="AB60783" s="104"/>
      <c r="AC60783" s="104"/>
      <c r="AF60783" s="104"/>
      <c r="AG60783" s="104"/>
      <c r="AK60783" s="104"/>
      <c r="AL60783" s="104"/>
      <c r="AO60783" s="104"/>
      <c r="AP60783" s="104"/>
    </row>
    <row r="60784" spans="21:42" ht="15" customHeight="1" x14ac:dyDescent="0.25">
      <c r="U60784" s="104"/>
      <c r="AB60784" s="104"/>
      <c r="AC60784" s="104"/>
      <c r="AF60784" s="104"/>
      <c r="AG60784" s="104"/>
      <c r="AK60784" s="104"/>
      <c r="AL60784" s="104"/>
      <c r="AO60784" s="104"/>
      <c r="AP60784" s="104"/>
    </row>
    <row r="60785" spans="21:42" ht="15" customHeight="1" x14ac:dyDescent="0.25">
      <c r="U60785" s="104"/>
      <c r="AB60785" s="104"/>
      <c r="AC60785" s="104"/>
      <c r="AF60785" s="104"/>
      <c r="AG60785" s="104"/>
      <c r="AK60785" s="104"/>
      <c r="AL60785" s="104"/>
      <c r="AO60785" s="104"/>
      <c r="AP60785" s="104"/>
    </row>
    <row r="60786" spans="21:42" ht="15" customHeight="1" x14ac:dyDescent="0.25">
      <c r="U60786" s="104"/>
      <c r="AB60786" s="104"/>
      <c r="AC60786" s="104"/>
      <c r="AF60786" s="104"/>
      <c r="AG60786" s="104"/>
      <c r="AK60786" s="104"/>
      <c r="AL60786" s="104"/>
      <c r="AO60786" s="104"/>
      <c r="AP60786" s="104"/>
    </row>
    <row r="60787" spans="21:42" ht="15" customHeight="1" x14ac:dyDescent="0.25">
      <c r="U60787" s="104"/>
      <c r="AB60787" s="104"/>
      <c r="AC60787" s="104"/>
      <c r="AF60787" s="104"/>
      <c r="AG60787" s="104"/>
      <c r="AK60787" s="104"/>
      <c r="AL60787" s="104"/>
      <c r="AO60787" s="104"/>
      <c r="AP60787" s="104"/>
    </row>
    <row r="60788" spans="21:42" ht="15" customHeight="1" x14ac:dyDescent="0.25">
      <c r="U60788" s="104"/>
      <c r="AB60788" s="104"/>
      <c r="AC60788" s="104"/>
      <c r="AF60788" s="104"/>
      <c r="AG60788" s="104"/>
      <c r="AK60788" s="104"/>
      <c r="AL60788" s="104"/>
      <c r="AO60788" s="104"/>
      <c r="AP60788" s="104"/>
    </row>
    <row r="60789" spans="21:42" ht="15" customHeight="1" x14ac:dyDescent="0.25">
      <c r="U60789" s="104"/>
      <c r="AB60789" s="104"/>
      <c r="AC60789" s="104"/>
      <c r="AF60789" s="104"/>
      <c r="AG60789" s="104"/>
      <c r="AK60789" s="104"/>
      <c r="AL60789" s="104"/>
      <c r="AO60789" s="104"/>
      <c r="AP60789" s="104"/>
    </row>
    <row r="60790" spans="21:42" ht="15" customHeight="1" x14ac:dyDescent="0.25">
      <c r="U60790" s="104"/>
      <c r="AB60790" s="104"/>
      <c r="AC60790" s="104"/>
      <c r="AF60790" s="104"/>
      <c r="AG60790" s="104"/>
      <c r="AK60790" s="104"/>
      <c r="AL60790" s="104"/>
      <c r="AO60790" s="104"/>
      <c r="AP60790" s="104"/>
    </row>
    <row r="60791" spans="21:42" ht="15" customHeight="1" x14ac:dyDescent="0.25">
      <c r="U60791" s="104"/>
      <c r="AB60791" s="104"/>
      <c r="AC60791" s="104"/>
      <c r="AF60791" s="104"/>
      <c r="AG60791" s="104"/>
      <c r="AK60791" s="104"/>
      <c r="AL60791" s="104"/>
      <c r="AO60791" s="104"/>
      <c r="AP60791" s="104"/>
    </row>
    <row r="60792" spans="21:42" ht="15" customHeight="1" x14ac:dyDescent="0.25">
      <c r="U60792" s="104"/>
      <c r="AB60792" s="104"/>
      <c r="AC60792" s="104"/>
      <c r="AF60792" s="104"/>
      <c r="AG60792" s="104"/>
      <c r="AK60792" s="104"/>
      <c r="AL60792" s="104"/>
      <c r="AO60792" s="104"/>
      <c r="AP60792" s="104"/>
    </row>
    <row r="60793" spans="21:42" ht="15" customHeight="1" x14ac:dyDescent="0.25">
      <c r="U60793" s="104"/>
      <c r="AB60793" s="104"/>
      <c r="AC60793" s="104"/>
      <c r="AF60793" s="104"/>
      <c r="AG60793" s="104"/>
      <c r="AK60793" s="104"/>
      <c r="AL60793" s="104"/>
      <c r="AO60793" s="104"/>
      <c r="AP60793" s="104"/>
    </row>
    <row r="60794" spans="21:42" ht="15" customHeight="1" x14ac:dyDescent="0.25">
      <c r="U60794" s="104"/>
      <c r="AB60794" s="104"/>
      <c r="AC60794" s="104"/>
      <c r="AF60794" s="104"/>
      <c r="AG60794" s="104"/>
      <c r="AK60794" s="104"/>
      <c r="AL60794" s="104"/>
      <c r="AO60794" s="104"/>
      <c r="AP60794" s="104"/>
    </row>
    <row r="60795" spans="21:42" ht="15" customHeight="1" x14ac:dyDescent="0.25">
      <c r="U60795" s="104"/>
      <c r="AB60795" s="104"/>
      <c r="AC60795" s="104"/>
      <c r="AF60795" s="104"/>
      <c r="AG60795" s="104"/>
      <c r="AK60795" s="104"/>
      <c r="AL60795" s="104"/>
      <c r="AO60795" s="104"/>
      <c r="AP60795" s="104"/>
    </row>
    <row r="60796" spans="21:42" ht="15" customHeight="1" x14ac:dyDescent="0.25">
      <c r="U60796" s="104"/>
      <c r="AB60796" s="104"/>
      <c r="AC60796" s="104"/>
      <c r="AF60796" s="104"/>
      <c r="AG60796" s="104"/>
      <c r="AK60796" s="104"/>
      <c r="AL60796" s="104"/>
      <c r="AO60796" s="104"/>
      <c r="AP60796" s="104"/>
    </row>
    <row r="60797" spans="21:42" ht="15" customHeight="1" x14ac:dyDescent="0.25">
      <c r="U60797" s="104"/>
      <c r="AB60797" s="104"/>
      <c r="AC60797" s="104"/>
      <c r="AF60797" s="104"/>
      <c r="AG60797" s="104"/>
      <c r="AK60797" s="104"/>
      <c r="AL60797" s="104"/>
      <c r="AO60797" s="104"/>
      <c r="AP60797" s="104"/>
    </row>
    <row r="60798" spans="21:42" ht="15" customHeight="1" x14ac:dyDescent="0.25">
      <c r="U60798" s="104"/>
      <c r="AB60798" s="104"/>
      <c r="AC60798" s="104"/>
      <c r="AF60798" s="104"/>
      <c r="AG60798" s="104"/>
      <c r="AK60798" s="104"/>
      <c r="AL60798" s="104"/>
      <c r="AO60798" s="104"/>
      <c r="AP60798" s="104"/>
    </row>
    <row r="60799" spans="21:42" ht="15" customHeight="1" x14ac:dyDescent="0.25">
      <c r="U60799" s="104"/>
      <c r="AB60799" s="104"/>
      <c r="AC60799" s="104"/>
      <c r="AF60799" s="104"/>
      <c r="AG60799" s="104"/>
      <c r="AK60799" s="104"/>
      <c r="AL60799" s="104"/>
      <c r="AO60799" s="104"/>
      <c r="AP60799" s="104"/>
    </row>
    <row r="60800" spans="21:42" ht="15" customHeight="1" x14ac:dyDescent="0.25">
      <c r="U60800" s="104"/>
      <c r="AB60800" s="104"/>
      <c r="AC60800" s="104"/>
      <c r="AF60800" s="104"/>
      <c r="AG60800" s="104"/>
      <c r="AK60800" s="104"/>
      <c r="AL60800" s="104"/>
      <c r="AO60800" s="104"/>
      <c r="AP60800" s="104"/>
    </row>
    <row r="60801" spans="21:42" ht="15" customHeight="1" x14ac:dyDescent="0.25">
      <c r="U60801" s="104"/>
      <c r="AB60801" s="104"/>
      <c r="AC60801" s="104"/>
      <c r="AF60801" s="104"/>
      <c r="AG60801" s="104"/>
      <c r="AK60801" s="104"/>
      <c r="AL60801" s="104"/>
      <c r="AO60801" s="104"/>
      <c r="AP60801" s="104"/>
    </row>
    <row r="60802" spans="21:42" ht="15" customHeight="1" x14ac:dyDescent="0.25">
      <c r="U60802" s="104"/>
      <c r="AB60802" s="104"/>
      <c r="AC60802" s="104"/>
      <c r="AF60802" s="104"/>
      <c r="AG60802" s="104"/>
      <c r="AK60802" s="104"/>
      <c r="AL60802" s="104"/>
      <c r="AO60802" s="104"/>
      <c r="AP60802" s="104"/>
    </row>
    <row r="60803" spans="21:42" ht="15" customHeight="1" x14ac:dyDescent="0.25">
      <c r="U60803" s="104"/>
      <c r="AB60803" s="104"/>
      <c r="AC60803" s="104"/>
      <c r="AF60803" s="104"/>
      <c r="AG60803" s="104"/>
      <c r="AK60803" s="104"/>
      <c r="AL60803" s="104"/>
      <c r="AO60803" s="104"/>
      <c r="AP60803" s="104"/>
    </row>
    <row r="60804" spans="21:42" ht="15" customHeight="1" x14ac:dyDescent="0.25">
      <c r="U60804" s="104"/>
      <c r="AB60804" s="104"/>
      <c r="AC60804" s="104"/>
      <c r="AF60804" s="104"/>
      <c r="AG60804" s="104"/>
      <c r="AK60804" s="104"/>
      <c r="AL60804" s="104"/>
      <c r="AO60804" s="104"/>
      <c r="AP60804" s="104"/>
    </row>
    <row r="60805" spans="21:42" ht="15" customHeight="1" x14ac:dyDescent="0.25">
      <c r="U60805" s="104"/>
      <c r="AB60805" s="104"/>
      <c r="AC60805" s="104"/>
      <c r="AF60805" s="104"/>
      <c r="AG60805" s="104"/>
      <c r="AK60805" s="104"/>
      <c r="AL60805" s="104"/>
      <c r="AO60805" s="104"/>
      <c r="AP60805" s="104"/>
    </row>
    <row r="60806" spans="21:42" ht="15" customHeight="1" x14ac:dyDescent="0.25">
      <c r="U60806" s="104"/>
      <c r="AB60806" s="104"/>
      <c r="AC60806" s="104"/>
      <c r="AF60806" s="104"/>
      <c r="AG60806" s="104"/>
      <c r="AK60806" s="104"/>
      <c r="AL60806" s="104"/>
      <c r="AO60806" s="104"/>
      <c r="AP60806" s="104"/>
    </row>
    <row r="60807" spans="21:42" ht="15" customHeight="1" x14ac:dyDescent="0.25">
      <c r="U60807" s="104"/>
      <c r="AB60807" s="104"/>
      <c r="AC60807" s="104"/>
      <c r="AF60807" s="104"/>
      <c r="AG60807" s="104"/>
      <c r="AK60807" s="104"/>
      <c r="AL60807" s="104"/>
      <c r="AO60807" s="104"/>
      <c r="AP60807" s="104"/>
    </row>
    <row r="60808" spans="21:42" ht="15" customHeight="1" x14ac:dyDescent="0.25">
      <c r="U60808" s="104"/>
      <c r="AB60808" s="104"/>
      <c r="AC60808" s="104"/>
      <c r="AF60808" s="104"/>
      <c r="AG60808" s="104"/>
      <c r="AK60808" s="104"/>
      <c r="AL60808" s="104"/>
      <c r="AO60808" s="104"/>
      <c r="AP60808" s="104"/>
    </row>
    <row r="60809" spans="21:42" ht="15" customHeight="1" x14ac:dyDescent="0.25">
      <c r="U60809" s="104"/>
      <c r="AB60809" s="104"/>
      <c r="AC60809" s="104"/>
      <c r="AF60809" s="104"/>
      <c r="AG60809" s="104"/>
      <c r="AK60809" s="104"/>
      <c r="AL60809" s="104"/>
      <c r="AO60809" s="104"/>
      <c r="AP60809" s="104"/>
    </row>
    <row r="60810" spans="21:42" ht="15" customHeight="1" x14ac:dyDescent="0.25">
      <c r="U60810" s="104"/>
      <c r="AB60810" s="104"/>
      <c r="AC60810" s="104"/>
      <c r="AF60810" s="104"/>
      <c r="AG60810" s="104"/>
      <c r="AK60810" s="104"/>
      <c r="AL60810" s="104"/>
      <c r="AO60810" s="104"/>
      <c r="AP60810" s="104"/>
    </row>
    <row r="60811" spans="21:42" ht="15" customHeight="1" x14ac:dyDescent="0.25">
      <c r="U60811" s="104"/>
      <c r="AB60811" s="104"/>
      <c r="AC60811" s="104"/>
      <c r="AF60811" s="104"/>
      <c r="AG60811" s="104"/>
      <c r="AK60811" s="104"/>
      <c r="AL60811" s="104"/>
      <c r="AO60811" s="104"/>
      <c r="AP60811" s="104"/>
    </row>
    <row r="60812" spans="21:42" ht="15" customHeight="1" x14ac:dyDescent="0.25">
      <c r="U60812" s="104"/>
      <c r="AB60812" s="104"/>
      <c r="AC60812" s="104"/>
      <c r="AF60812" s="104"/>
      <c r="AG60812" s="104"/>
      <c r="AK60812" s="104"/>
      <c r="AL60812" s="104"/>
      <c r="AO60812" s="104"/>
      <c r="AP60812" s="104"/>
    </row>
    <row r="60813" spans="21:42" ht="15" customHeight="1" x14ac:dyDescent="0.25">
      <c r="U60813" s="104"/>
      <c r="AB60813" s="104"/>
      <c r="AC60813" s="104"/>
      <c r="AF60813" s="104"/>
      <c r="AG60813" s="104"/>
      <c r="AK60813" s="104"/>
      <c r="AL60813" s="104"/>
      <c r="AO60813" s="104"/>
      <c r="AP60813" s="104"/>
    </row>
    <row r="60814" spans="21:42" ht="15" customHeight="1" x14ac:dyDescent="0.25">
      <c r="U60814" s="104"/>
      <c r="AB60814" s="104"/>
      <c r="AC60814" s="104"/>
      <c r="AF60814" s="104"/>
      <c r="AG60814" s="104"/>
      <c r="AK60814" s="104"/>
      <c r="AL60814" s="104"/>
      <c r="AO60814" s="104"/>
      <c r="AP60814" s="104"/>
    </row>
    <row r="60815" spans="21:42" ht="15" customHeight="1" x14ac:dyDescent="0.25">
      <c r="U60815" s="104"/>
      <c r="AB60815" s="104"/>
      <c r="AC60815" s="104"/>
      <c r="AF60815" s="104"/>
      <c r="AG60815" s="104"/>
      <c r="AK60815" s="104"/>
      <c r="AL60815" s="104"/>
      <c r="AO60815" s="104"/>
      <c r="AP60815" s="104"/>
    </row>
    <row r="60816" spans="21:42" ht="15" customHeight="1" x14ac:dyDescent="0.25">
      <c r="U60816" s="104"/>
      <c r="AB60816" s="104"/>
      <c r="AC60816" s="104"/>
      <c r="AF60816" s="104"/>
      <c r="AG60816" s="104"/>
      <c r="AK60816" s="104"/>
      <c r="AL60816" s="104"/>
      <c r="AO60816" s="104"/>
      <c r="AP60816" s="104"/>
    </row>
    <row r="60817" spans="21:42" ht="15" customHeight="1" x14ac:dyDescent="0.25">
      <c r="U60817" s="104"/>
      <c r="AB60817" s="104"/>
      <c r="AC60817" s="104"/>
      <c r="AF60817" s="104"/>
      <c r="AG60817" s="104"/>
      <c r="AK60817" s="104"/>
      <c r="AL60817" s="104"/>
      <c r="AO60817" s="104"/>
      <c r="AP60817" s="104"/>
    </row>
    <row r="60818" spans="21:42" ht="15" customHeight="1" x14ac:dyDescent="0.25">
      <c r="U60818" s="104"/>
      <c r="AB60818" s="104"/>
      <c r="AC60818" s="104"/>
      <c r="AF60818" s="104"/>
      <c r="AG60818" s="104"/>
      <c r="AK60818" s="104"/>
      <c r="AL60818" s="104"/>
      <c r="AO60818" s="104"/>
      <c r="AP60818" s="104"/>
    </row>
    <row r="60819" spans="21:42" ht="15" customHeight="1" x14ac:dyDescent="0.25">
      <c r="U60819" s="104"/>
      <c r="AB60819" s="104"/>
      <c r="AC60819" s="104"/>
      <c r="AF60819" s="104"/>
      <c r="AG60819" s="104"/>
      <c r="AK60819" s="104"/>
      <c r="AL60819" s="104"/>
      <c r="AO60819" s="104"/>
      <c r="AP60819" s="104"/>
    </row>
    <row r="60820" spans="21:42" ht="15" customHeight="1" x14ac:dyDescent="0.25">
      <c r="U60820" s="104"/>
      <c r="AB60820" s="104"/>
      <c r="AC60820" s="104"/>
      <c r="AF60820" s="104"/>
      <c r="AG60820" s="104"/>
      <c r="AK60820" s="104"/>
      <c r="AL60820" s="104"/>
      <c r="AO60820" s="104"/>
      <c r="AP60820" s="104"/>
    </row>
    <row r="60821" spans="21:42" ht="15" customHeight="1" x14ac:dyDescent="0.25">
      <c r="U60821" s="104"/>
      <c r="AB60821" s="104"/>
      <c r="AC60821" s="104"/>
      <c r="AF60821" s="104"/>
      <c r="AG60821" s="104"/>
      <c r="AK60821" s="104"/>
      <c r="AL60821" s="104"/>
      <c r="AO60821" s="104"/>
      <c r="AP60821" s="104"/>
    </row>
    <row r="60822" spans="21:42" ht="15" customHeight="1" x14ac:dyDescent="0.25">
      <c r="U60822" s="104"/>
      <c r="AB60822" s="104"/>
      <c r="AC60822" s="104"/>
      <c r="AF60822" s="104"/>
      <c r="AG60822" s="104"/>
      <c r="AK60822" s="104"/>
      <c r="AL60822" s="104"/>
      <c r="AO60822" s="104"/>
      <c r="AP60822" s="104"/>
    </row>
    <row r="60823" spans="21:42" ht="15" customHeight="1" x14ac:dyDescent="0.25">
      <c r="U60823" s="104"/>
      <c r="AB60823" s="104"/>
      <c r="AC60823" s="104"/>
      <c r="AF60823" s="104"/>
      <c r="AG60823" s="104"/>
      <c r="AK60823" s="104"/>
      <c r="AL60823" s="104"/>
      <c r="AO60823" s="104"/>
      <c r="AP60823" s="104"/>
    </row>
    <row r="60824" spans="21:42" ht="15" customHeight="1" x14ac:dyDescent="0.25">
      <c r="U60824" s="104"/>
      <c r="AB60824" s="104"/>
      <c r="AC60824" s="104"/>
      <c r="AF60824" s="104"/>
      <c r="AG60824" s="104"/>
      <c r="AK60824" s="104"/>
      <c r="AL60824" s="104"/>
      <c r="AO60824" s="104"/>
      <c r="AP60824" s="104"/>
    </row>
    <row r="60825" spans="21:42" ht="15" customHeight="1" x14ac:dyDescent="0.25">
      <c r="U60825" s="104"/>
      <c r="AB60825" s="104"/>
      <c r="AC60825" s="104"/>
      <c r="AF60825" s="104"/>
      <c r="AG60825" s="104"/>
      <c r="AK60825" s="104"/>
      <c r="AL60825" s="104"/>
      <c r="AO60825" s="104"/>
      <c r="AP60825" s="104"/>
    </row>
    <row r="60826" spans="21:42" ht="15" customHeight="1" x14ac:dyDescent="0.25">
      <c r="U60826" s="104"/>
      <c r="AB60826" s="104"/>
      <c r="AC60826" s="104"/>
      <c r="AF60826" s="104"/>
      <c r="AG60826" s="104"/>
      <c r="AK60826" s="104"/>
      <c r="AL60826" s="104"/>
      <c r="AO60826" s="104"/>
      <c r="AP60826" s="104"/>
    </row>
    <row r="60827" spans="21:42" ht="15" customHeight="1" x14ac:dyDescent="0.25">
      <c r="U60827" s="104"/>
      <c r="AB60827" s="104"/>
      <c r="AC60827" s="104"/>
      <c r="AF60827" s="104"/>
      <c r="AG60827" s="104"/>
      <c r="AK60827" s="104"/>
      <c r="AL60827" s="104"/>
      <c r="AO60827" s="104"/>
      <c r="AP60827" s="104"/>
    </row>
    <row r="60828" spans="21:42" ht="15" customHeight="1" x14ac:dyDescent="0.25">
      <c r="U60828" s="104"/>
      <c r="AB60828" s="104"/>
      <c r="AC60828" s="104"/>
      <c r="AF60828" s="104"/>
      <c r="AG60828" s="104"/>
      <c r="AK60828" s="104"/>
      <c r="AL60828" s="104"/>
      <c r="AO60828" s="104"/>
      <c r="AP60828" s="104"/>
    </row>
    <row r="60829" spans="21:42" ht="15" customHeight="1" x14ac:dyDescent="0.25">
      <c r="U60829" s="104"/>
      <c r="AB60829" s="104"/>
      <c r="AC60829" s="104"/>
      <c r="AF60829" s="104"/>
      <c r="AG60829" s="104"/>
      <c r="AK60829" s="104"/>
      <c r="AL60829" s="104"/>
      <c r="AO60829" s="104"/>
      <c r="AP60829" s="104"/>
    </row>
    <row r="60830" spans="21:42" ht="15" customHeight="1" x14ac:dyDescent="0.25">
      <c r="U60830" s="104"/>
      <c r="AB60830" s="104"/>
      <c r="AC60830" s="104"/>
      <c r="AF60830" s="104"/>
      <c r="AG60830" s="104"/>
      <c r="AK60830" s="104"/>
      <c r="AL60830" s="104"/>
      <c r="AO60830" s="104"/>
      <c r="AP60830" s="104"/>
    </row>
    <row r="60831" spans="21:42" ht="15" customHeight="1" x14ac:dyDescent="0.25">
      <c r="U60831" s="104"/>
      <c r="AB60831" s="104"/>
      <c r="AC60831" s="104"/>
      <c r="AF60831" s="104"/>
      <c r="AG60831" s="104"/>
      <c r="AK60831" s="104"/>
      <c r="AL60831" s="104"/>
      <c r="AO60831" s="104"/>
      <c r="AP60831" s="104"/>
    </row>
    <row r="60832" spans="21:42" ht="15" customHeight="1" x14ac:dyDescent="0.25">
      <c r="U60832" s="104"/>
      <c r="AB60832" s="104"/>
      <c r="AC60832" s="104"/>
      <c r="AF60832" s="104"/>
      <c r="AG60832" s="104"/>
      <c r="AK60832" s="104"/>
      <c r="AL60832" s="104"/>
      <c r="AO60832" s="104"/>
      <c r="AP60832" s="104"/>
    </row>
    <row r="60833" spans="21:42" ht="15" customHeight="1" x14ac:dyDescent="0.25">
      <c r="U60833" s="104"/>
      <c r="AB60833" s="104"/>
      <c r="AC60833" s="104"/>
      <c r="AF60833" s="104"/>
      <c r="AG60833" s="104"/>
      <c r="AK60833" s="104"/>
      <c r="AL60833" s="104"/>
      <c r="AO60833" s="104"/>
      <c r="AP60833" s="104"/>
    </row>
    <row r="60834" spans="21:42" ht="15" customHeight="1" x14ac:dyDescent="0.25">
      <c r="U60834" s="104"/>
      <c r="AB60834" s="104"/>
      <c r="AC60834" s="104"/>
      <c r="AF60834" s="104"/>
      <c r="AG60834" s="104"/>
      <c r="AK60834" s="104"/>
      <c r="AL60834" s="104"/>
      <c r="AO60834" s="104"/>
      <c r="AP60834" s="104"/>
    </row>
    <row r="60835" spans="21:42" ht="15" customHeight="1" x14ac:dyDescent="0.25">
      <c r="U60835" s="104"/>
      <c r="AB60835" s="104"/>
      <c r="AC60835" s="104"/>
      <c r="AF60835" s="104"/>
      <c r="AG60835" s="104"/>
      <c r="AK60835" s="104"/>
      <c r="AL60835" s="104"/>
      <c r="AO60835" s="104"/>
      <c r="AP60835" s="104"/>
    </row>
    <row r="60836" spans="21:42" ht="15" customHeight="1" x14ac:dyDescent="0.25">
      <c r="U60836" s="104"/>
      <c r="AB60836" s="104"/>
      <c r="AC60836" s="104"/>
      <c r="AF60836" s="104"/>
      <c r="AG60836" s="104"/>
      <c r="AK60836" s="104"/>
      <c r="AL60836" s="104"/>
      <c r="AO60836" s="104"/>
      <c r="AP60836" s="104"/>
    </row>
    <row r="60837" spans="21:42" ht="15" customHeight="1" x14ac:dyDescent="0.25">
      <c r="U60837" s="104"/>
      <c r="AB60837" s="104"/>
      <c r="AC60837" s="104"/>
      <c r="AF60837" s="104"/>
      <c r="AG60837" s="104"/>
      <c r="AK60837" s="104"/>
      <c r="AL60837" s="104"/>
      <c r="AO60837" s="104"/>
      <c r="AP60837" s="104"/>
    </row>
    <row r="60838" spans="21:42" ht="15" customHeight="1" x14ac:dyDescent="0.25">
      <c r="U60838" s="104"/>
      <c r="AB60838" s="104"/>
      <c r="AC60838" s="104"/>
      <c r="AF60838" s="104"/>
      <c r="AG60838" s="104"/>
      <c r="AK60838" s="104"/>
      <c r="AL60838" s="104"/>
      <c r="AO60838" s="104"/>
      <c r="AP60838" s="104"/>
    </row>
    <row r="60839" spans="21:42" ht="15" customHeight="1" x14ac:dyDescent="0.25">
      <c r="U60839" s="104"/>
      <c r="AB60839" s="104"/>
      <c r="AC60839" s="104"/>
      <c r="AF60839" s="104"/>
      <c r="AG60839" s="104"/>
      <c r="AK60839" s="104"/>
      <c r="AL60839" s="104"/>
      <c r="AO60839" s="104"/>
      <c r="AP60839" s="104"/>
    </row>
    <row r="60840" spans="21:42" ht="15" customHeight="1" x14ac:dyDescent="0.25">
      <c r="U60840" s="104"/>
      <c r="AB60840" s="104"/>
      <c r="AC60840" s="104"/>
      <c r="AF60840" s="104"/>
      <c r="AG60840" s="104"/>
      <c r="AK60840" s="104"/>
      <c r="AL60840" s="104"/>
      <c r="AO60840" s="104"/>
      <c r="AP60840" s="104"/>
    </row>
    <row r="60841" spans="21:42" ht="15" customHeight="1" x14ac:dyDescent="0.25">
      <c r="U60841" s="104"/>
      <c r="AB60841" s="104"/>
      <c r="AC60841" s="104"/>
      <c r="AF60841" s="104"/>
      <c r="AG60841" s="104"/>
      <c r="AK60841" s="104"/>
      <c r="AL60841" s="104"/>
      <c r="AO60841" s="104"/>
      <c r="AP60841" s="104"/>
    </row>
    <row r="60842" spans="21:42" ht="15" customHeight="1" x14ac:dyDescent="0.25">
      <c r="U60842" s="104"/>
      <c r="AB60842" s="104"/>
      <c r="AC60842" s="104"/>
      <c r="AF60842" s="104"/>
      <c r="AG60842" s="104"/>
      <c r="AK60842" s="104"/>
      <c r="AL60842" s="104"/>
      <c r="AO60842" s="104"/>
      <c r="AP60842" s="104"/>
    </row>
    <row r="60843" spans="21:42" ht="15" customHeight="1" x14ac:dyDescent="0.25">
      <c r="U60843" s="104"/>
      <c r="AB60843" s="104"/>
      <c r="AC60843" s="104"/>
      <c r="AF60843" s="104"/>
      <c r="AG60843" s="104"/>
      <c r="AK60843" s="104"/>
      <c r="AL60843" s="104"/>
      <c r="AO60843" s="104"/>
      <c r="AP60843" s="104"/>
    </row>
    <row r="60844" spans="21:42" ht="15" customHeight="1" x14ac:dyDescent="0.25">
      <c r="U60844" s="104"/>
      <c r="AB60844" s="104"/>
      <c r="AC60844" s="104"/>
      <c r="AF60844" s="104"/>
      <c r="AG60844" s="104"/>
      <c r="AK60844" s="104"/>
      <c r="AL60844" s="104"/>
      <c r="AO60844" s="104"/>
      <c r="AP60844" s="104"/>
    </row>
    <row r="60845" spans="21:42" ht="15" customHeight="1" x14ac:dyDescent="0.25">
      <c r="U60845" s="104"/>
      <c r="AB60845" s="104"/>
      <c r="AC60845" s="104"/>
      <c r="AF60845" s="104"/>
      <c r="AG60845" s="104"/>
      <c r="AK60845" s="104"/>
      <c r="AL60845" s="104"/>
      <c r="AO60845" s="104"/>
      <c r="AP60845" s="104"/>
    </row>
    <row r="60846" spans="21:42" ht="15" customHeight="1" x14ac:dyDescent="0.25">
      <c r="U60846" s="104"/>
      <c r="AB60846" s="104"/>
      <c r="AC60846" s="104"/>
      <c r="AF60846" s="104"/>
      <c r="AG60846" s="104"/>
      <c r="AK60846" s="104"/>
      <c r="AL60846" s="104"/>
      <c r="AO60846" s="104"/>
      <c r="AP60846" s="104"/>
    </row>
    <row r="60847" spans="21:42" ht="15" customHeight="1" x14ac:dyDescent="0.25">
      <c r="U60847" s="104"/>
      <c r="AB60847" s="104"/>
      <c r="AC60847" s="104"/>
      <c r="AF60847" s="104"/>
      <c r="AG60847" s="104"/>
      <c r="AK60847" s="104"/>
      <c r="AL60847" s="104"/>
      <c r="AO60847" s="104"/>
      <c r="AP60847" s="104"/>
    </row>
    <row r="60848" spans="21:42" ht="15" customHeight="1" x14ac:dyDescent="0.25">
      <c r="U60848" s="104"/>
      <c r="AB60848" s="104"/>
      <c r="AC60848" s="104"/>
      <c r="AF60848" s="104"/>
      <c r="AG60848" s="104"/>
      <c r="AK60848" s="104"/>
      <c r="AL60848" s="104"/>
      <c r="AO60848" s="104"/>
      <c r="AP60848" s="104"/>
    </row>
    <row r="60849" spans="21:42" ht="15" customHeight="1" x14ac:dyDescent="0.25">
      <c r="U60849" s="104"/>
      <c r="AB60849" s="104"/>
      <c r="AC60849" s="104"/>
      <c r="AF60849" s="104"/>
      <c r="AG60849" s="104"/>
      <c r="AK60849" s="104"/>
      <c r="AL60849" s="104"/>
      <c r="AO60849" s="104"/>
      <c r="AP60849" s="104"/>
    </row>
    <row r="60850" spans="21:42" ht="15" customHeight="1" x14ac:dyDescent="0.25">
      <c r="U60850" s="104"/>
      <c r="AB60850" s="104"/>
      <c r="AC60850" s="104"/>
      <c r="AF60850" s="104"/>
      <c r="AG60850" s="104"/>
      <c r="AK60850" s="104"/>
      <c r="AL60850" s="104"/>
      <c r="AO60850" s="104"/>
      <c r="AP60850" s="104"/>
    </row>
    <row r="60851" spans="21:42" ht="15" customHeight="1" x14ac:dyDescent="0.25">
      <c r="U60851" s="104"/>
      <c r="AB60851" s="104"/>
      <c r="AC60851" s="104"/>
      <c r="AF60851" s="104"/>
      <c r="AG60851" s="104"/>
      <c r="AK60851" s="104"/>
      <c r="AL60851" s="104"/>
      <c r="AO60851" s="104"/>
      <c r="AP60851" s="104"/>
    </row>
    <row r="60852" spans="21:42" ht="15" customHeight="1" x14ac:dyDescent="0.25">
      <c r="U60852" s="104"/>
      <c r="AB60852" s="104"/>
      <c r="AC60852" s="104"/>
      <c r="AF60852" s="104"/>
      <c r="AG60852" s="104"/>
      <c r="AK60852" s="104"/>
      <c r="AL60852" s="104"/>
      <c r="AO60852" s="104"/>
      <c r="AP60852" s="104"/>
    </row>
    <row r="60853" spans="21:42" ht="15" customHeight="1" x14ac:dyDescent="0.25">
      <c r="U60853" s="104"/>
      <c r="AB60853" s="104"/>
      <c r="AC60853" s="104"/>
      <c r="AF60853" s="104"/>
      <c r="AG60853" s="104"/>
      <c r="AK60853" s="104"/>
      <c r="AL60853" s="104"/>
      <c r="AO60853" s="104"/>
      <c r="AP60853" s="104"/>
    </row>
    <row r="60854" spans="21:42" ht="15" customHeight="1" x14ac:dyDescent="0.25">
      <c r="U60854" s="104"/>
      <c r="AB60854" s="104"/>
      <c r="AC60854" s="104"/>
      <c r="AF60854" s="104"/>
      <c r="AG60854" s="104"/>
      <c r="AK60854" s="104"/>
      <c r="AL60854" s="104"/>
      <c r="AO60854" s="104"/>
      <c r="AP60854" s="104"/>
    </row>
    <row r="60855" spans="21:42" ht="15" customHeight="1" x14ac:dyDescent="0.25">
      <c r="U60855" s="104"/>
      <c r="AB60855" s="104"/>
      <c r="AC60855" s="104"/>
      <c r="AF60855" s="104"/>
      <c r="AG60855" s="104"/>
      <c r="AK60855" s="104"/>
      <c r="AL60855" s="104"/>
      <c r="AO60855" s="104"/>
      <c r="AP60855" s="104"/>
    </row>
    <row r="60856" spans="21:42" ht="15" customHeight="1" x14ac:dyDescent="0.25">
      <c r="U60856" s="104"/>
      <c r="AB60856" s="104"/>
      <c r="AC60856" s="104"/>
      <c r="AF60856" s="104"/>
      <c r="AG60856" s="104"/>
      <c r="AK60856" s="104"/>
      <c r="AL60856" s="104"/>
      <c r="AO60856" s="104"/>
      <c r="AP60856" s="104"/>
    </row>
    <row r="60857" spans="21:42" ht="15" customHeight="1" x14ac:dyDescent="0.25">
      <c r="U60857" s="104"/>
      <c r="AB60857" s="104"/>
      <c r="AC60857" s="104"/>
      <c r="AF60857" s="104"/>
      <c r="AG60857" s="104"/>
      <c r="AK60857" s="104"/>
      <c r="AL60857" s="104"/>
      <c r="AO60857" s="104"/>
      <c r="AP60857" s="104"/>
    </row>
    <row r="60858" spans="21:42" ht="15" customHeight="1" x14ac:dyDescent="0.25">
      <c r="U60858" s="104"/>
      <c r="AB60858" s="104"/>
      <c r="AC60858" s="104"/>
      <c r="AF60858" s="104"/>
      <c r="AG60858" s="104"/>
      <c r="AK60858" s="104"/>
      <c r="AL60858" s="104"/>
      <c r="AO60858" s="104"/>
      <c r="AP60858" s="104"/>
    </row>
    <row r="60859" spans="21:42" ht="15" customHeight="1" x14ac:dyDescent="0.25">
      <c r="U60859" s="104"/>
      <c r="AB60859" s="104"/>
      <c r="AC60859" s="104"/>
      <c r="AF60859" s="104"/>
      <c r="AG60859" s="104"/>
      <c r="AK60859" s="104"/>
      <c r="AL60859" s="104"/>
      <c r="AO60859" s="104"/>
      <c r="AP60859" s="104"/>
    </row>
    <row r="60860" spans="21:42" ht="15" customHeight="1" x14ac:dyDescent="0.25">
      <c r="U60860" s="104"/>
      <c r="AB60860" s="104"/>
      <c r="AC60860" s="104"/>
      <c r="AF60860" s="104"/>
      <c r="AG60860" s="104"/>
      <c r="AK60860" s="104"/>
      <c r="AL60860" s="104"/>
      <c r="AO60860" s="104"/>
      <c r="AP60860" s="104"/>
    </row>
    <row r="60861" spans="21:42" ht="15" customHeight="1" x14ac:dyDescent="0.25">
      <c r="U60861" s="104"/>
      <c r="AB60861" s="104"/>
      <c r="AC60861" s="104"/>
      <c r="AF60861" s="104"/>
      <c r="AG60861" s="104"/>
      <c r="AK60861" s="104"/>
      <c r="AL60861" s="104"/>
      <c r="AO60861" s="104"/>
      <c r="AP60861" s="104"/>
    </row>
    <row r="60862" spans="21:42" ht="15" customHeight="1" x14ac:dyDescent="0.25">
      <c r="U60862" s="104"/>
      <c r="AB60862" s="104"/>
      <c r="AC60862" s="104"/>
      <c r="AF60862" s="104"/>
      <c r="AG60862" s="104"/>
      <c r="AK60862" s="104"/>
      <c r="AL60862" s="104"/>
      <c r="AO60862" s="104"/>
      <c r="AP60862" s="104"/>
    </row>
    <row r="60863" spans="21:42" ht="15" customHeight="1" x14ac:dyDescent="0.25">
      <c r="U60863" s="104"/>
      <c r="AB60863" s="104"/>
      <c r="AC60863" s="104"/>
      <c r="AF60863" s="104"/>
      <c r="AG60863" s="104"/>
      <c r="AK60863" s="104"/>
      <c r="AL60863" s="104"/>
      <c r="AO60863" s="104"/>
      <c r="AP60863" s="104"/>
    </row>
    <row r="60864" spans="21:42" ht="15" customHeight="1" x14ac:dyDescent="0.25">
      <c r="U60864" s="104"/>
      <c r="AB60864" s="104"/>
      <c r="AC60864" s="104"/>
      <c r="AF60864" s="104"/>
      <c r="AG60864" s="104"/>
      <c r="AK60864" s="104"/>
      <c r="AL60864" s="104"/>
      <c r="AO60864" s="104"/>
      <c r="AP60864" s="104"/>
    </row>
    <row r="60865" spans="21:42" ht="15" customHeight="1" x14ac:dyDescent="0.25">
      <c r="U60865" s="104"/>
      <c r="AB60865" s="104"/>
      <c r="AC60865" s="104"/>
      <c r="AF60865" s="104"/>
      <c r="AG60865" s="104"/>
      <c r="AK60865" s="104"/>
      <c r="AL60865" s="104"/>
      <c r="AO60865" s="104"/>
      <c r="AP60865" s="104"/>
    </row>
    <row r="60866" spans="21:42" ht="15" customHeight="1" x14ac:dyDescent="0.25">
      <c r="U60866" s="104"/>
      <c r="AB60866" s="104"/>
      <c r="AC60866" s="104"/>
      <c r="AF60866" s="104"/>
      <c r="AG60866" s="104"/>
      <c r="AK60866" s="104"/>
      <c r="AL60866" s="104"/>
      <c r="AO60866" s="104"/>
      <c r="AP60866" s="104"/>
    </row>
    <row r="60867" spans="21:42" ht="15" customHeight="1" x14ac:dyDescent="0.25">
      <c r="U60867" s="104"/>
      <c r="AB60867" s="104"/>
      <c r="AC60867" s="104"/>
      <c r="AF60867" s="104"/>
      <c r="AG60867" s="104"/>
      <c r="AK60867" s="104"/>
      <c r="AL60867" s="104"/>
      <c r="AO60867" s="104"/>
      <c r="AP60867" s="104"/>
    </row>
    <row r="60868" spans="21:42" ht="15" customHeight="1" x14ac:dyDescent="0.25">
      <c r="U60868" s="104"/>
      <c r="AB60868" s="104"/>
      <c r="AC60868" s="104"/>
      <c r="AF60868" s="104"/>
      <c r="AG60868" s="104"/>
      <c r="AK60868" s="104"/>
      <c r="AL60868" s="104"/>
      <c r="AO60868" s="104"/>
      <c r="AP60868" s="104"/>
    </row>
    <row r="60869" spans="21:42" ht="15" customHeight="1" x14ac:dyDescent="0.25">
      <c r="U60869" s="104"/>
      <c r="AB60869" s="104"/>
      <c r="AC60869" s="104"/>
      <c r="AF60869" s="104"/>
      <c r="AG60869" s="104"/>
      <c r="AK60869" s="104"/>
      <c r="AL60869" s="104"/>
      <c r="AO60869" s="104"/>
      <c r="AP60869" s="104"/>
    </row>
    <row r="60870" spans="21:42" ht="15" customHeight="1" x14ac:dyDescent="0.25">
      <c r="U60870" s="104"/>
      <c r="AB60870" s="104"/>
      <c r="AC60870" s="104"/>
      <c r="AF60870" s="104"/>
      <c r="AG60870" s="104"/>
      <c r="AK60870" s="104"/>
      <c r="AL60870" s="104"/>
      <c r="AO60870" s="104"/>
      <c r="AP60870" s="104"/>
    </row>
    <row r="60871" spans="21:42" ht="15" customHeight="1" x14ac:dyDescent="0.25">
      <c r="U60871" s="104"/>
      <c r="AB60871" s="104"/>
      <c r="AC60871" s="104"/>
      <c r="AF60871" s="104"/>
      <c r="AG60871" s="104"/>
      <c r="AK60871" s="104"/>
      <c r="AL60871" s="104"/>
      <c r="AO60871" s="104"/>
      <c r="AP60871" s="104"/>
    </row>
    <row r="60872" spans="21:42" ht="15" customHeight="1" x14ac:dyDescent="0.25">
      <c r="U60872" s="104"/>
      <c r="AB60872" s="104"/>
      <c r="AC60872" s="104"/>
      <c r="AF60872" s="104"/>
      <c r="AG60872" s="104"/>
      <c r="AK60872" s="104"/>
      <c r="AL60872" s="104"/>
      <c r="AO60872" s="104"/>
      <c r="AP60872" s="104"/>
    </row>
    <row r="60873" spans="21:42" ht="15" customHeight="1" x14ac:dyDescent="0.25">
      <c r="U60873" s="104"/>
      <c r="AB60873" s="104"/>
      <c r="AC60873" s="104"/>
      <c r="AF60873" s="104"/>
      <c r="AG60873" s="104"/>
      <c r="AK60873" s="104"/>
      <c r="AL60873" s="104"/>
      <c r="AO60873" s="104"/>
      <c r="AP60873" s="104"/>
    </row>
    <row r="60874" spans="21:42" ht="15" customHeight="1" x14ac:dyDescent="0.25">
      <c r="U60874" s="104"/>
      <c r="AB60874" s="104"/>
      <c r="AC60874" s="104"/>
      <c r="AF60874" s="104"/>
      <c r="AG60874" s="104"/>
      <c r="AK60874" s="104"/>
      <c r="AL60874" s="104"/>
      <c r="AO60874" s="104"/>
      <c r="AP60874" s="104"/>
    </row>
    <row r="60875" spans="21:42" ht="15" customHeight="1" x14ac:dyDescent="0.25">
      <c r="U60875" s="104"/>
      <c r="AB60875" s="104"/>
      <c r="AC60875" s="104"/>
      <c r="AF60875" s="104"/>
      <c r="AG60875" s="104"/>
      <c r="AK60875" s="104"/>
      <c r="AL60875" s="104"/>
      <c r="AO60875" s="104"/>
      <c r="AP60875" s="104"/>
    </row>
    <row r="60876" spans="21:42" ht="15" customHeight="1" x14ac:dyDescent="0.25">
      <c r="U60876" s="104"/>
      <c r="AB60876" s="104"/>
      <c r="AC60876" s="104"/>
      <c r="AF60876" s="104"/>
      <c r="AG60876" s="104"/>
      <c r="AK60876" s="104"/>
      <c r="AL60876" s="104"/>
      <c r="AO60876" s="104"/>
      <c r="AP60876" s="104"/>
    </row>
    <row r="60877" spans="21:42" ht="15" customHeight="1" x14ac:dyDescent="0.25">
      <c r="U60877" s="104"/>
      <c r="AB60877" s="104"/>
      <c r="AC60877" s="104"/>
      <c r="AF60877" s="104"/>
      <c r="AG60877" s="104"/>
      <c r="AK60877" s="104"/>
      <c r="AL60877" s="104"/>
      <c r="AO60877" s="104"/>
      <c r="AP60877" s="104"/>
    </row>
    <row r="60878" spans="21:42" ht="15" customHeight="1" x14ac:dyDescent="0.25">
      <c r="U60878" s="104"/>
      <c r="AB60878" s="104"/>
      <c r="AC60878" s="104"/>
      <c r="AF60878" s="104"/>
      <c r="AG60878" s="104"/>
      <c r="AK60878" s="104"/>
      <c r="AL60878" s="104"/>
      <c r="AO60878" s="104"/>
      <c r="AP60878" s="104"/>
    </row>
    <row r="60879" spans="21:42" ht="15" customHeight="1" x14ac:dyDescent="0.25">
      <c r="U60879" s="104"/>
      <c r="AB60879" s="104"/>
      <c r="AC60879" s="104"/>
      <c r="AF60879" s="104"/>
      <c r="AG60879" s="104"/>
      <c r="AK60879" s="104"/>
      <c r="AL60879" s="104"/>
      <c r="AO60879" s="104"/>
      <c r="AP60879" s="104"/>
    </row>
    <row r="60880" spans="21:42" ht="15" customHeight="1" x14ac:dyDescent="0.25">
      <c r="U60880" s="104"/>
      <c r="AB60880" s="104"/>
      <c r="AC60880" s="104"/>
      <c r="AF60880" s="104"/>
      <c r="AG60880" s="104"/>
      <c r="AK60880" s="104"/>
      <c r="AL60880" s="104"/>
      <c r="AO60880" s="104"/>
      <c r="AP60880" s="104"/>
    </row>
    <row r="60881" spans="21:42" ht="15" customHeight="1" x14ac:dyDescent="0.25">
      <c r="U60881" s="104"/>
      <c r="AB60881" s="104"/>
      <c r="AC60881" s="104"/>
      <c r="AF60881" s="104"/>
      <c r="AG60881" s="104"/>
      <c r="AK60881" s="104"/>
      <c r="AL60881" s="104"/>
      <c r="AO60881" s="104"/>
      <c r="AP60881" s="104"/>
    </row>
    <row r="60882" spans="21:42" ht="15" customHeight="1" x14ac:dyDescent="0.25">
      <c r="U60882" s="104"/>
      <c r="AB60882" s="104"/>
      <c r="AC60882" s="104"/>
      <c r="AF60882" s="104"/>
      <c r="AG60882" s="104"/>
      <c r="AK60882" s="104"/>
      <c r="AL60882" s="104"/>
      <c r="AO60882" s="104"/>
      <c r="AP60882" s="104"/>
    </row>
    <row r="60883" spans="21:42" ht="15" customHeight="1" x14ac:dyDescent="0.25">
      <c r="U60883" s="104"/>
      <c r="AB60883" s="104"/>
      <c r="AC60883" s="104"/>
      <c r="AF60883" s="104"/>
      <c r="AG60883" s="104"/>
      <c r="AK60883" s="104"/>
      <c r="AL60883" s="104"/>
      <c r="AO60883" s="104"/>
      <c r="AP60883" s="104"/>
    </row>
    <row r="60884" spans="21:42" ht="15" customHeight="1" x14ac:dyDescent="0.25">
      <c r="U60884" s="104"/>
      <c r="AB60884" s="104"/>
      <c r="AC60884" s="104"/>
      <c r="AF60884" s="104"/>
      <c r="AG60884" s="104"/>
      <c r="AK60884" s="104"/>
      <c r="AL60884" s="104"/>
      <c r="AO60884" s="104"/>
      <c r="AP60884" s="104"/>
    </row>
    <row r="60885" spans="21:42" ht="15" customHeight="1" x14ac:dyDescent="0.25">
      <c r="U60885" s="104"/>
      <c r="AB60885" s="104"/>
      <c r="AC60885" s="104"/>
      <c r="AF60885" s="104"/>
      <c r="AG60885" s="104"/>
      <c r="AK60885" s="104"/>
      <c r="AL60885" s="104"/>
      <c r="AO60885" s="104"/>
      <c r="AP60885" s="104"/>
    </row>
    <row r="60886" spans="21:42" ht="15" customHeight="1" x14ac:dyDescent="0.25">
      <c r="U60886" s="104"/>
      <c r="AB60886" s="104"/>
      <c r="AC60886" s="104"/>
      <c r="AF60886" s="104"/>
      <c r="AG60886" s="104"/>
      <c r="AK60886" s="104"/>
      <c r="AL60886" s="104"/>
      <c r="AO60886" s="104"/>
      <c r="AP60886" s="104"/>
    </row>
    <row r="60887" spans="21:42" ht="15" customHeight="1" x14ac:dyDescent="0.25">
      <c r="U60887" s="104"/>
      <c r="AB60887" s="104"/>
      <c r="AC60887" s="104"/>
      <c r="AF60887" s="104"/>
      <c r="AG60887" s="104"/>
      <c r="AK60887" s="104"/>
      <c r="AL60887" s="104"/>
      <c r="AO60887" s="104"/>
      <c r="AP60887" s="104"/>
    </row>
    <row r="60888" spans="21:42" ht="15" customHeight="1" x14ac:dyDescent="0.25">
      <c r="U60888" s="104"/>
      <c r="AB60888" s="104"/>
      <c r="AC60888" s="104"/>
      <c r="AF60888" s="104"/>
      <c r="AG60888" s="104"/>
      <c r="AK60888" s="104"/>
      <c r="AL60888" s="104"/>
      <c r="AO60888" s="104"/>
      <c r="AP60888" s="104"/>
    </row>
    <row r="60889" spans="21:42" ht="15" customHeight="1" x14ac:dyDescent="0.25">
      <c r="U60889" s="104"/>
      <c r="AB60889" s="104"/>
      <c r="AC60889" s="104"/>
      <c r="AF60889" s="104"/>
      <c r="AG60889" s="104"/>
      <c r="AK60889" s="104"/>
      <c r="AL60889" s="104"/>
      <c r="AO60889" s="104"/>
      <c r="AP60889" s="104"/>
    </row>
    <row r="60890" spans="21:42" ht="15" customHeight="1" x14ac:dyDescent="0.25">
      <c r="U60890" s="104"/>
      <c r="AB60890" s="104"/>
      <c r="AC60890" s="104"/>
      <c r="AF60890" s="104"/>
      <c r="AG60890" s="104"/>
      <c r="AK60890" s="104"/>
      <c r="AL60890" s="104"/>
      <c r="AO60890" s="104"/>
      <c r="AP60890" s="104"/>
    </row>
    <row r="60891" spans="21:42" ht="15" customHeight="1" x14ac:dyDescent="0.25">
      <c r="U60891" s="104"/>
      <c r="AB60891" s="104"/>
      <c r="AC60891" s="104"/>
      <c r="AF60891" s="104"/>
      <c r="AG60891" s="104"/>
      <c r="AK60891" s="104"/>
      <c r="AL60891" s="104"/>
      <c r="AO60891" s="104"/>
      <c r="AP60891" s="104"/>
    </row>
    <row r="60892" spans="21:42" ht="15" customHeight="1" x14ac:dyDescent="0.25">
      <c r="U60892" s="104"/>
      <c r="AB60892" s="104"/>
      <c r="AC60892" s="104"/>
      <c r="AF60892" s="104"/>
      <c r="AG60892" s="104"/>
      <c r="AK60892" s="104"/>
      <c r="AL60892" s="104"/>
      <c r="AO60892" s="104"/>
      <c r="AP60892" s="104"/>
    </row>
    <row r="60893" spans="21:42" ht="15" customHeight="1" x14ac:dyDescent="0.25">
      <c r="U60893" s="104"/>
      <c r="AB60893" s="104"/>
      <c r="AC60893" s="104"/>
      <c r="AF60893" s="104"/>
      <c r="AG60893" s="104"/>
      <c r="AK60893" s="104"/>
      <c r="AL60893" s="104"/>
      <c r="AO60893" s="104"/>
      <c r="AP60893" s="104"/>
    </row>
    <row r="60894" spans="21:42" ht="15" customHeight="1" x14ac:dyDescent="0.25">
      <c r="U60894" s="104"/>
      <c r="AB60894" s="104"/>
      <c r="AC60894" s="104"/>
      <c r="AF60894" s="104"/>
      <c r="AG60894" s="104"/>
      <c r="AK60894" s="104"/>
      <c r="AL60894" s="104"/>
      <c r="AO60894" s="104"/>
      <c r="AP60894" s="104"/>
    </row>
    <row r="60895" spans="21:42" ht="15" customHeight="1" x14ac:dyDescent="0.25">
      <c r="U60895" s="104"/>
      <c r="AB60895" s="104"/>
      <c r="AC60895" s="104"/>
      <c r="AF60895" s="104"/>
      <c r="AG60895" s="104"/>
      <c r="AK60895" s="104"/>
      <c r="AL60895" s="104"/>
      <c r="AO60895" s="104"/>
      <c r="AP60895" s="104"/>
    </row>
    <row r="60896" spans="21:42" ht="15" customHeight="1" x14ac:dyDescent="0.25">
      <c r="U60896" s="104"/>
      <c r="AB60896" s="104"/>
      <c r="AC60896" s="104"/>
      <c r="AF60896" s="104"/>
      <c r="AG60896" s="104"/>
      <c r="AK60896" s="104"/>
      <c r="AL60896" s="104"/>
      <c r="AO60896" s="104"/>
      <c r="AP60896" s="104"/>
    </row>
    <row r="60897" spans="21:42" ht="15" customHeight="1" x14ac:dyDescent="0.25">
      <c r="U60897" s="104"/>
      <c r="AB60897" s="104"/>
      <c r="AC60897" s="104"/>
      <c r="AF60897" s="104"/>
      <c r="AG60897" s="104"/>
      <c r="AK60897" s="104"/>
      <c r="AL60897" s="104"/>
      <c r="AO60897" s="104"/>
      <c r="AP60897" s="104"/>
    </row>
    <row r="60898" spans="21:42" ht="15" customHeight="1" x14ac:dyDescent="0.25">
      <c r="U60898" s="104"/>
      <c r="AB60898" s="104"/>
      <c r="AC60898" s="104"/>
      <c r="AF60898" s="104"/>
      <c r="AG60898" s="104"/>
      <c r="AK60898" s="104"/>
      <c r="AL60898" s="104"/>
      <c r="AO60898" s="104"/>
      <c r="AP60898" s="104"/>
    </row>
    <row r="60899" spans="21:42" ht="15" customHeight="1" x14ac:dyDescent="0.25">
      <c r="U60899" s="104"/>
      <c r="AB60899" s="104"/>
      <c r="AC60899" s="104"/>
      <c r="AF60899" s="104"/>
      <c r="AG60899" s="104"/>
      <c r="AK60899" s="104"/>
      <c r="AL60899" s="104"/>
      <c r="AO60899" s="104"/>
      <c r="AP60899" s="104"/>
    </row>
    <row r="60900" spans="21:42" ht="15" customHeight="1" x14ac:dyDescent="0.25">
      <c r="U60900" s="104"/>
      <c r="AB60900" s="104"/>
      <c r="AC60900" s="104"/>
      <c r="AF60900" s="104"/>
      <c r="AG60900" s="104"/>
      <c r="AK60900" s="104"/>
      <c r="AL60900" s="104"/>
      <c r="AO60900" s="104"/>
      <c r="AP60900" s="104"/>
    </row>
    <row r="60901" spans="21:42" ht="15" customHeight="1" x14ac:dyDescent="0.25">
      <c r="U60901" s="104"/>
      <c r="AB60901" s="104"/>
      <c r="AC60901" s="104"/>
      <c r="AF60901" s="104"/>
      <c r="AG60901" s="104"/>
      <c r="AK60901" s="104"/>
      <c r="AL60901" s="104"/>
      <c r="AO60901" s="104"/>
      <c r="AP60901" s="104"/>
    </row>
    <row r="60902" spans="21:42" ht="15" customHeight="1" x14ac:dyDescent="0.25">
      <c r="U60902" s="104"/>
      <c r="AB60902" s="104"/>
      <c r="AC60902" s="104"/>
      <c r="AF60902" s="104"/>
      <c r="AG60902" s="104"/>
      <c r="AK60902" s="104"/>
      <c r="AL60902" s="104"/>
      <c r="AO60902" s="104"/>
      <c r="AP60902" s="104"/>
    </row>
    <row r="60903" spans="21:42" ht="15" customHeight="1" x14ac:dyDescent="0.25">
      <c r="U60903" s="104"/>
      <c r="AB60903" s="104"/>
      <c r="AC60903" s="104"/>
      <c r="AF60903" s="104"/>
      <c r="AG60903" s="104"/>
      <c r="AK60903" s="104"/>
      <c r="AL60903" s="104"/>
      <c r="AO60903" s="104"/>
      <c r="AP60903" s="104"/>
    </row>
    <row r="60904" spans="21:42" ht="15" customHeight="1" x14ac:dyDescent="0.25">
      <c r="U60904" s="104"/>
      <c r="AB60904" s="104"/>
      <c r="AC60904" s="104"/>
      <c r="AF60904" s="104"/>
      <c r="AG60904" s="104"/>
      <c r="AK60904" s="104"/>
      <c r="AL60904" s="104"/>
      <c r="AO60904" s="104"/>
      <c r="AP60904" s="104"/>
    </row>
    <row r="60905" spans="21:42" ht="15" customHeight="1" x14ac:dyDescent="0.25">
      <c r="U60905" s="104"/>
      <c r="AB60905" s="104"/>
      <c r="AC60905" s="104"/>
      <c r="AF60905" s="104"/>
      <c r="AG60905" s="104"/>
      <c r="AK60905" s="104"/>
      <c r="AL60905" s="104"/>
      <c r="AO60905" s="104"/>
      <c r="AP60905" s="104"/>
    </row>
    <row r="60906" spans="21:42" ht="15" customHeight="1" x14ac:dyDescent="0.25">
      <c r="U60906" s="104"/>
      <c r="AB60906" s="104"/>
      <c r="AC60906" s="104"/>
      <c r="AF60906" s="104"/>
      <c r="AG60906" s="104"/>
      <c r="AK60906" s="104"/>
      <c r="AL60906" s="104"/>
      <c r="AO60906" s="104"/>
      <c r="AP60906" s="104"/>
    </row>
    <row r="60907" spans="21:42" ht="15" customHeight="1" x14ac:dyDescent="0.25">
      <c r="U60907" s="104"/>
      <c r="AB60907" s="104"/>
      <c r="AC60907" s="104"/>
      <c r="AF60907" s="104"/>
      <c r="AG60907" s="104"/>
      <c r="AK60907" s="104"/>
      <c r="AL60907" s="104"/>
      <c r="AO60907" s="104"/>
      <c r="AP60907" s="104"/>
    </row>
    <row r="60908" spans="21:42" ht="15" customHeight="1" x14ac:dyDescent="0.25">
      <c r="U60908" s="104"/>
      <c r="AB60908" s="104"/>
      <c r="AC60908" s="104"/>
      <c r="AF60908" s="104"/>
      <c r="AG60908" s="104"/>
      <c r="AK60908" s="104"/>
      <c r="AL60908" s="104"/>
      <c r="AO60908" s="104"/>
      <c r="AP60908" s="104"/>
    </row>
    <row r="60909" spans="21:42" ht="15" customHeight="1" x14ac:dyDescent="0.25">
      <c r="U60909" s="104"/>
      <c r="AB60909" s="104"/>
      <c r="AC60909" s="104"/>
      <c r="AF60909" s="104"/>
      <c r="AG60909" s="104"/>
      <c r="AK60909" s="104"/>
      <c r="AL60909" s="104"/>
      <c r="AO60909" s="104"/>
      <c r="AP60909" s="104"/>
    </row>
    <row r="60910" spans="21:42" ht="15" customHeight="1" x14ac:dyDescent="0.25">
      <c r="U60910" s="104"/>
      <c r="AB60910" s="104"/>
      <c r="AC60910" s="104"/>
      <c r="AF60910" s="104"/>
      <c r="AG60910" s="104"/>
      <c r="AK60910" s="104"/>
      <c r="AL60910" s="104"/>
      <c r="AO60910" s="104"/>
      <c r="AP60910" s="104"/>
    </row>
    <row r="60911" spans="21:42" ht="15" customHeight="1" x14ac:dyDescent="0.25">
      <c r="U60911" s="104"/>
      <c r="AB60911" s="104"/>
      <c r="AC60911" s="104"/>
      <c r="AF60911" s="104"/>
      <c r="AG60911" s="104"/>
      <c r="AK60911" s="104"/>
      <c r="AL60911" s="104"/>
      <c r="AO60911" s="104"/>
      <c r="AP60911" s="104"/>
    </row>
    <row r="60912" spans="21:42" ht="15" customHeight="1" x14ac:dyDescent="0.25">
      <c r="U60912" s="104"/>
      <c r="AB60912" s="104"/>
      <c r="AC60912" s="104"/>
      <c r="AF60912" s="104"/>
      <c r="AG60912" s="104"/>
      <c r="AK60912" s="104"/>
      <c r="AL60912" s="104"/>
      <c r="AO60912" s="104"/>
      <c r="AP60912" s="104"/>
    </row>
    <row r="60913" spans="21:42" ht="15" customHeight="1" x14ac:dyDescent="0.25">
      <c r="U60913" s="104"/>
      <c r="AB60913" s="104"/>
      <c r="AC60913" s="104"/>
      <c r="AF60913" s="104"/>
      <c r="AG60913" s="104"/>
      <c r="AK60913" s="104"/>
      <c r="AL60913" s="104"/>
      <c r="AO60913" s="104"/>
      <c r="AP60913" s="104"/>
    </row>
    <row r="60914" spans="21:42" ht="15" customHeight="1" x14ac:dyDescent="0.25">
      <c r="U60914" s="104"/>
      <c r="AB60914" s="104"/>
      <c r="AC60914" s="104"/>
      <c r="AF60914" s="104"/>
      <c r="AG60914" s="104"/>
      <c r="AK60914" s="104"/>
      <c r="AL60914" s="104"/>
      <c r="AO60914" s="104"/>
      <c r="AP60914" s="104"/>
    </row>
    <row r="60915" spans="21:42" ht="15" customHeight="1" x14ac:dyDescent="0.25">
      <c r="U60915" s="104"/>
      <c r="AB60915" s="104"/>
      <c r="AC60915" s="104"/>
      <c r="AF60915" s="104"/>
      <c r="AG60915" s="104"/>
      <c r="AK60915" s="104"/>
      <c r="AL60915" s="104"/>
      <c r="AO60915" s="104"/>
      <c r="AP60915" s="104"/>
    </row>
    <row r="60916" spans="21:42" ht="15" customHeight="1" x14ac:dyDescent="0.25">
      <c r="U60916" s="104"/>
      <c r="AB60916" s="104"/>
      <c r="AC60916" s="104"/>
      <c r="AF60916" s="104"/>
      <c r="AG60916" s="104"/>
      <c r="AK60916" s="104"/>
      <c r="AL60916" s="104"/>
      <c r="AO60916" s="104"/>
      <c r="AP60916" s="104"/>
    </row>
    <row r="60917" spans="21:42" ht="15" customHeight="1" x14ac:dyDescent="0.25">
      <c r="U60917" s="104"/>
      <c r="AB60917" s="104"/>
      <c r="AC60917" s="104"/>
      <c r="AF60917" s="104"/>
      <c r="AG60917" s="104"/>
      <c r="AK60917" s="104"/>
      <c r="AL60917" s="104"/>
      <c r="AO60917" s="104"/>
      <c r="AP60917" s="104"/>
    </row>
    <row r="60918" spans="21:42" ht="15" customHeight="1" x14ac:dyDescent="0.25">
      <c r="U60918" s="104"/>
      <c r="AB60918" s="104"/>
      <c r="AC60918" s="104"/>
      <c r="AF60918" s="104"/>
      <c r="AG60918" s="104"/>
      <c r="AK60918" s="104"/>
      <c r="AL60918" s="104"/>
      <c r="AO60918" s="104"/>
      <c r="AP60918" s="104"/>
    </row>
    <row r="60919" spans="21:42" ht="15" customHeight="1" x14ac:dyDescent="0.25">
      <c r="U60919" s="104"/>
      <c r="AB60919" s="104"/>
      <c r="AC60919" s="104"/>
      <c r="AF60919" s="104"/>
      <c r="AG60919" s="104"/>
      <c r="AK60919" s="104"/>
      <c r="AL60919" s="104"/>
      <c r="AO60919" s="104"/>
      <c r="AP60919" s="104"/>
    </row>
    <row r="60920" spans="21:42" ht="15" customHeight="1" x14ac:dyDescent="0.25">
      <c r="U60920" s="104"/>
      <c r="AB60920" s="104"/>
      <c r="AC60920" s="104"/>
      <c r="AF60920" s="104"/>
      <c r="AG60920" s="104"/>
      <c r="AK60920" s="104"/>
      <c r="AL60920" s="104"/>
      <c r="AO60920" s="104"/>
      <c r="AP60920" s="104"/>
    </row>
    <row r="60921" spans="21:42" ht="15" customHeight="1" x14ac:dyDescent="0.25">
      <c r="U60921" s="104"/>
      <c r="AB60921" s="104"/>
      <c r="AC60921" s="104"/>
      <c r="AF60921" s="104"/>
      <c r="AG60921" s="104"/>
      <c r="AK60921" s="104"/>
      <c r="AL60921" s="104"/>
      <c r="AO60921" s="104"/>
      <c r="AP60921" s="104"/>
    </row>
    <row r="60922" spans="21:42" ht="15" customHeight="1" x14ac:dyDescent="0.25">
      <c r="U60922" s="104"/>
      <c r="AB60922" s="104"/>
      <c r="AC60922" s="104"/>
      <c r="AF60922" s="104"/>
      <c r="AG60922" s="104"/>
      <c r="AK60922" s="104"/>
      <c r="AL60922" s="104"/>
      <c r="AO60922" s="104"/>
      <c r="AP60922" s="104"/>
    </row>
    <row r="60923" spans="21:42" ht="15" customHeight="1" x14ac:dyDescent="0.25">
      <c r="U60923" s="104"/>
      <c r="AB60923" s="104"/>
      <c r="AC60923" s="104"/>
      <c r="AF60923" s="104"/>
      <c r="AG60923" s="104"/>
      <c r="AK60923" s="104"/>
      <c r="AL60923" s="104"/>
      <c r="AO60923" s="104"/>
      <c r="AP60923" s="104"/>
    </row>
    <row r="60924" spans="21:42" ht="15" customHeight="1" x14ac:dyDescent="0.25">
      <c r="U60924" s="104"/>
      <c r="AB60924" s="104"/>
      <c r="AC60924" s="104"/>
      <c r="AF60924" s="104"/>
      <c r="AG60924" s="104"/>
      <c r="AK60924" s="104"/>
      <c r="AL60924" s="104"/>
      <c r="AO60924" s="104"/>
      <c r="AP60924" s="104"/>
    </row>
    <row r="60925" spans="21:42" ht="15" customHeight="1" x14ac:dyDescent="0.25">
      <c r="U60925" s="104"/>
      <c r="AB60925" s="104"/>
      <c r="AC60925" s="104"/>
      <c r="AF60925" s="104"/>
      <c r="AG60925" s="104"/>
      <c r="AK60925" s="104"/>
      <c r="AL60925" s="104"/>
      <c r="AO60925" s="104"/>
      <c r="AP60925" s="104"/>
    </row>
    <row r="60926" spans="21:42" ht="15" customHeight="1" x14ac:dyDescent="0.25">
      <c r="U60926" s="104"/>
      <c r="AB60926" s="104"/>
      <c r="AC60926" s="104"/>
      <c r="AF60926" s="104"/>
      <c r="AG60926" s="104"/>
      <c r="AK60926" s="104"/>
      <c r="AL60926" s="104"/>
      <c r="AO60926" s="104"/>
      <c r="AP60926" s="104"/>
    </row>
    <row r="60927" spans="21:42" ht="15" customHeight="1" x14ac:dyDescent="0.25">
      <c r="U60927" s="104"/>
      <c r="AB60927" s="104"/>
      <c r="AC60927" s="104"/>
      <c r="AF60927" s="104"/>
      <c r="AG60927" s="104"/>
      <c r="AK60927" s="104"/>
      <c r="AL60927" s="104"/>
      <c r="AO60927" s="104"/>
      <c r="AP60927" s="104"/>
    </row>
    <row r="60928" spans="21:42" ht="15" customHeight="1" x14ac:dyDescent="0.25">
      <c r="U60928" s="104"/>
      <c r="AB60928" s="104"/>
      <c r="AC60928" s="104"/>
      <c r="AF60928" s="104"/>
      <c r="AG60928" s="104"/>
      <c r="AK60928" s="104"/>
      <c r="AL60928" s="104"/>
      <c r="AO60928" s="104"/>
      <c r="AP60928" s="104"/>
    </row>
    <row r="60929" spans="21:42" ht="15" customHeight="1" x14ac:dyDescent="0.25">
      <c r="U60929" s="104"/>
      <c r="AB60929" s="104"/>
      <c r="AC60929" s="104"/>
      <c r="AF60929" s="104"/>
      <c r="AG60929" s="104"/>
      <c r="AK60929" s="104"/>
      <c r="AL60929" s="104"/>
      <c r="AO60929" s="104"/>
      <c r="AP60929" s="104"/>
    </row>
    <row r="60930" spans="21:42" ht="15" customHeight="1" x14ac:dyDescent="0.25">
      <c r="U60930" s="104"/>
      <c r="AB60930" s="104"/>
      <c r="AC60930" s="104"/>
      <c r="AF60930" s="104"/>
      <c r="AG60930" s="104"/>
      <c r="AK60930" s="104"/>
      <c r="AL60930" s="104"/>
      <c r="AO60930" s="104"/>
      <c r="AP60930" s="104"/>
    </row>
    <row r="60931" spans="21:42" ht="15" customHeight="1" x14ac:dyDescent="0.25">
      <c r="U60931" s="104"/>
      <c r="AB60931" s="104"/>
      <c r="AC60931" s="104"/>
      <c r="AF60931" s="104"/>
      <c r="AG60931" s="104"/>
      <c r="AK60931" s="104"/>
      <c r="AL60931" s="104"/>
      <c r="AO60931" s="104"/>
      <c r="AP60931" s="104"/>
    </row>
    <row r="60932" spans="21:42" ht="15" customHeight="1" x14ac:dyDescent="0.25">
      <c r="U60932" s="104"/>
      <c r="AB60932" s="104"/>
      <c r="AC60932" s="104"/>
      <c r="AF60932" s="104"/>
      <c r="AG60932" s="104"/>
      <c r="AK60932" s="104"/>
      <c r="AL60932" s="104"/>
      <c r="AO60932" s="104"/>
      <c r="AP60932" s="104"/>
    </row>
    <row r="60933" spans="21:42" ht="15" customHeight="1" x14ac:dyDescent="0.25">
      <c r="U60933" s="104"/>
      <c r="AB60933" s="104"/>
      <c r="AC60933" s="104"/>
      <c r="AF60933" s="104"/>
      <c r="AG60933" s="104"/>
      <c r="AK60933" s="104"/>
      <c r="AL60933" s="104"/>
      <c r="AO60933" s="104"/>
      <c r="AP60933" s="104"/>
    </row>
    <row r="60934" spans="21:42" ht="15" customHeight="1" x14ac:dyDescent="0.25">
      <c r="U60934" s="104"/>
      <c r="AB60934" s="104"/>
      <c r="AC60934" s="104"/>
      <c r="AF60934" s="104"/>
      <c r="AG60934" s="104"/>
      <c r="AK60934" s="104"/>
      <c r="AL60934" s="104"/>
      <c r="AO60934" s="104"/>
      <c r="AP60934" s="104"/>
    </row>
    <row r="60935" spans="21:42" ht="15" customHeight="1" x14ac:dyDescent="0.25">
      <c r="U60935" s="104"/>
      <c r="AB60935" s="104"/>
      <c r="AC60935" s="104"/>
      <c r="AF60935" s="104"/>
      <c r="AG60935" s="104"/>
      <c r="AK60935" s="104"/>
      <c r="AL60935" s="104"/>
      <c r="AO60935" s="104"/>
      <c r="AP60935" s="104"/>
    </row>
    <row r="60936" spans="21:42" ht="15" customHeight="1" x14ac:dyDescent="0.25">
      <c r="U60936" s="104"/>
      <c r="AB60936" s="104"/>
      <c r="AC60936" s="104"/>
      <c r="AF60936" s="104"/>
      <c r="AG60936" s="104"/>
      <c r="AK60936" s="104"/>
      <c r="AL60936" s="104"/>
      <c r="AO60936" s="104"/>
      <c r="AP60936" s="104"/>
    </row>
    <row r="60937" spans="21:42" ht="15" customHeight="1" x14ac:dyDescent="0.25">
      <c r="U60937" s="104"/>
      <c r="AB60937" s="104"/>
      <c r="AC60937" s="104"/>
      <c r="AF60937" s="104"/>
      <c r="AG60937" s="104"/>
      <c r="AK60937" s="104"/>
      <c r="AL60937" s="104"/>
      <c r="AO60937" s="104"/>
      <c r="AP60937" s="104"/>
    </row>
    <row r="60938" spans="21:42" ht="15" customHeight="1" x14ac:dyDescent="0.25">
      <c r="U60938" s="104"/>
      <c r="AB60938" s="104"/>
      <c r="AC60938" s="104"/>
      <c r="AF60938" s="104"/>
      <c r="AG60938" s="104"/>
      <c r="AK60938" s="104"/>
      <c r="AL60938" s="104"/>
      <c r="AO60938" s="104"/>
      <c r="AP60938" s="104"/>
    </row>
    <row r="60939" spans="21:42" ht="15" customHeight="1" x14ac:dyDescent="0.25">
      <c r="U60939" s="104"/>
      <c r="AB60939" s="104"/>
      <c r="AC60939" s="104"/>
      <c r="AF60939" s="104"/>
      <c r="AG60939" s="104"/>
      <c r="AK60939" s="104"/>
      <c r="AL60939" s="104"/>
      <c r="AO60939" s="104"/>
      <c r="AP60939" s="104"/>
    </row>
    <row r="60940" spans="21:42" ht="15" customHeight="1" x14ac:dyDescent="0.25">
      <c r="U60940" s="104"/>
      <c r="AB60940" s="104"/>
      <c r="AC60940" s="104"/>
      <c r="AF60940" s="104"/>
      <c r="AG60940" s="104"/>
      <c r="AK60940" s="104"/>
      <c r="AL60940" s="104"/>
      <c r="AO60940" s="104"/>
      <c r="AP60940" s="104"/>
    </row>
    <row r="60941" spans="21:42" ht="15" customHeight="1" x14ac:dyDescent="0.25">
      <c r="U60941" s="104"/>
      <c r="AB60941" s="104"/>
      <c r="AC60941" s="104"/>
      <c r="AF60941" s="104"/>
      <c r="AG60941" s="104"/>
      <c r="AK60941" s="104"/>
      <c r="AL60941" s="104"/>
      <c r="AO60941" s="104"/>
      <c r="AP60941" s="104"/>
    </row>
    <row r="60942" spans="21:42" ht="15" customHeight="1" x14ac:dyDescent="0.25">
      <c r="U60942" s="104"/>
      <c r="AB60942" s="104"/>
      <c r="AC60942" s="104"/>
      <c r="AF60942" s="104"/>
      <c r="AG60942" s="104"/>
      <c r="AK60942" s="104"/>
      <c r="AL60942" s="104"/>
      <c r="AO60942" s="104"/>
      <c r="AP60942" s="104"/>
    </row>
    <row r="60943" spans="21:42" ht="15" customHeight="1" x14ac:dyDescent="0.25">
      <c r="U60943" s="104"/>
      <c r="AB60943" s="104"/>
      <c r="AC60943" s="104"/>
      <c r="AF60943" s="104"/>
      <c r="AG60943" s="104"/>
      <c r="AK60943" s="104"/>
      <c r="AL60943" s="104"/>
      <c r="AO60943" s="104"/>
      <c r="AP60943" s="104"/>
    </row>
    <row r="60944" spans="21:42" ht="15" customHeight="1" x14ac:dyDescent="0.25">
      <c r="U60944" s="104"/>
      <c r="AB60944" s="104"/>
      <c r="AC60944" s="104"/>
      <c r="AF60944" s="104"/>
      <c r="AG60944" s="104"/>
      <c r="AK60944" s="104"/>
      <c r="AL60944" s="104"/>
      <c r="AO60944" s="104"/>
      <c r="AP60944" s="104"/>
    </row>
    <row r="60945" spans="21:42" ht="15" customHeight="1" x14ac:dyDescent="0.25">
      <c r="U60945" s="104"/>
      <c r="AB60945" s="104"/>
      <c r="AC60945" s="104"/>
      <c r="AF60945" s="104"/>
      <c r="AG60945" s="104"/>
      <c r="AK60945" s="104"/>
      <c r="AL60945" s="104"/>
      <c r="AO60945" s="104"/>
      <c r="AP60945" s="104"/>
    </row>
    <row r="60946" spans="21:42" ht="15" customHeight="1" x14ac:dyDescent="0.25">
      <c r="U60946" s="104"/>
      <c r="AB60946" s="104"/>
      <c r="AC60946" s="104"/>
      <c r="AF60946" s="104"/>
      <c r="AG60946" s="104"/>
      <c r="AK60946" s="104"/>
      <c r="AL60946" s="104"/>
      <c r="AO60946" s="104"/>
      <c r="AP60946" s="104"/>
    </row>
    <row r="60947" spans="21:42" ht="15" customHeight="1" x14ac:dyDescent="0.25">
      <c r="U60947" s="104"/>
      <c r="AB60947" s="104"/>
      <c r="AC60947" s="104"/>
      <c r="AF60947" s="104"/>
      <c r="AG60947" s="104"/>
      <c r="AK60947" s="104"/>
      <c r="AL60947" s="104"/>
      <c r="AO60947" s="104"/>
      <c r="AP60947" s="104"/>
    </row>
    <row r="60948" spans="21:42" ht="15" customHeight="1" x14ac:dyDescent="0.25">
      <c r="U60948" s="104"/>
      <c r="AB60948" s="104"/>
      <c r="AC60948" s="104"/>
      <c r="AF60948" s="104"/>
      <c r="AG60948" s="104"/>
      <c r="AK60948" s="104"/>
      <c r="AL60948" s="104"/>
      <c r="AO60948" s="104"/>
      <c r="AP60948" s="104"/>
    </row>
    <row r="60949" spans="21:42" ht="15" customHeight="1" x14ac:dyDescent="0.25">
      <c r="U60949" s="104"/>
      <c r="AB60949" s="104"/>
      <c r="AC60949" s="104"/>
      <c r="AF60949" s="104"/>
      <c r="AG60949" s="104"/>
      <c r="AK60949" s="104"/>
      <c r="AL60949" s="104"/>
      <c r="AO60949" s="104"/>
      <c r="AP60949" s="104"/>
    </row>
    <row r="60950" spans="21:42" ht="15" customHeight="1" x14ac:dyDescent="0.25">
      <c r="U60950" s="104"/>
      <c r="AB60950" s="104"/>
      <c r="AC60950" s="104"/>
      <c r="AF60950" s="104"/>
      <c r="AG60950" s="104"/>
      <c r="AK60950" s="104"/>
      <c r="AL60950" s="104"/>
      <c r="AO60950" s="104"/>
      <c r="AP60950" s="104"/>
    </row>
    <row r="60951" spans="21:42" ht="15" customHeight="1" x14ac:dyDescent="0.25">
      <c r="U60951" s="104"/>
      <c r="AB60951" s="104"/>
      <c r="AC60951" s="104"/>
      <c r="AF60951" s="104"/>
      <c r="AG60951" s="104"/>
      <c r="AK60951" s="104"/>
      <c r="AL60951" s="104"/>
      <c r="AO60951" s="104"/>
      <c r="AP60951" s="104"/>
    </row>
    <row r="60952" spans="21:42" ht="15" customHeight="1" x14ac:dyDescent="0.25">
      <c r="U60952" s="104"/>
      <c r="AB60952" s="104"/>
      <c r="AC60952" s="104"/>
      <c r="AF60952" s="104"/>
      <c r="AG60952" s="104"/>
      <c r="AK60952" s="104"/>
      <c r="AL60952" s="104"/>
      <c r="AO60952" s="104"/>
      <c r="AP60952" s="104"/>
    </row>
    <row r="60953" spans="21:42" ht="15" customHeight="1" x14ac:dyDescent="0.25">
      <c r="U60953" s="104"/>
      <c r="AB60953" s="104"/>
      <c r="AC60953" s="104"/>
      <c r="AF60953" s="104"/>
      <c r="AG60953" s="104"/>
      <c r="AK60953" s="104"/>
      <c r="AL60953" s="104"/>
      <c r="AO60953" s="104"/>
      <c r="AP60953" s="104"/>
    </row>
    <row r="60954" spans="21:42" ht="15" customHeight="1" x14ac:dyDescent="0.25">
      <c r="U60954" s="104"/>
      <c r="AB60954" s="104"/>
      <c r="AC60954" s="104"/>
      <c r="AF60954" s="104"/>
      <c r="AG60954" s="104"/>
      <c r="AK60954" s="104"/>
      <c r="AL60954" s="104"/>
      <c r="AO60954" s="104"/>
      <c r="AP60954" s="104"/>
    </row>
    <row r="60955" spans="21:42" ht="15" customHeight="1" x14ac:dyDescent="0.25">
      <c r="U60955" s="104"/>
      <c r="AB60955" s="104"/>
      <c r="AC60955" s="104"/>
      <c r="AF60955" s="104"/>
      <c r="AG60955" s="104"/>
      <c r="AK60955" s="104"/>
      <c r="AL60955" s="104"/>
      <c r="AO60955" s="104"/>
      <c r="AP60955" s="104"/>
    </row>
    <row r="60956" spans="21:42" ht="15" customHeight="1" x14ac:dyDescent="0.25">
      <c r="U60956" s="104"/>
      <c r="AB60956" s="104"/>
      <c r="AC60956" s="104"/>
      <c r="AF60956" s="104"/>
      <c r="AG60956" s="104"/>
      <c r="AK60956" s="104"/>
      <c r="AL60956" s="104"/>
      <c r="AO60956" s="104"/>
      <c r="AP60956" s="104"/>
    </row>
    <row r="60957" spans="21:42" ht="15" customHeight="1" x14ac:dyDescent="0.25">
      <c r="U60957" s="104"/>
      <c r="AB60957" s="104"/>
      <c r="AC60957" s="104"/>
      <c r="AF60957" s="104"/>
      <c r="AG60957" s="104"/>
      <c r="AK60957" s="104"/>
      <c r="AL60957" s="104"/>
      <c r="AO60957" s="104"/>
      <c r="AP60957" s="104"/>
    </row>
    <row r="60958" spans="21:42" ht="15" customHeight="1" x14ac:dyDescent="0.25">
      <c r="U60958" s="104"/>
      <c r="AB60958" s="104"/>
      <c r="AC60958" s="104"/>
      <c r="AF60958" s="104"/>
      <c r="AG60958" s="104"/>
      <c r="AK60958" s="104"/>
      <c r="AL60958" s="104"/>
      <c r="AO60958" s="104"/>
      <c r="AP60958" s="104"/>
    </row>
    <row r="60959" spans="21:42" ht="15" customHeight="1" x14ac:dyDescent="0.25">
      <c r="U60959" s="104"/>
      <c r="AB60959" s="104"/>
      <c r="AC60959" s="104"/>
      <c r="AF60959" s="104"/>
      <c r="AG60959" s="104"/>
      <c r="AK60959" s="104"/>
      <c r="AL60959" s="104"/>
      <c r="AO60959" s="104"/>
      <c r="AP60959" s="104"/>
    </row>
    <row r="60960" spans="21:42" ht="15" customHeight="1" x14ac:dyDescent="0.25">
      <c r="U60960" s="104"/>
      <c r="AB60960" s="104"/>
      <c r="AC60960" s="104"/>
      <c r="AF60960" s="104"/>
      <c r="AG60960" s="104"/>
      <c r="AK60960" s="104"/>
      <c r="AL60960" s="104"/>
      <c r="AO60960" s="104"/>
      <c r="AP60960" s="104"/>
    </row>
    <row r="60961" spans="21:42" ht="15" customHeight="1" x14ac:dyDescent="0.25">
      <c r="U60961" s="104"/>
      <c r="AB60961" s="104"/>
      <c r="AC60961" s="104"/>
      <c r="AF60961" s="104"/>
      <c r="AG60961" s="104"/>
      <c r="AK60961" s="104"/>
      <c r="AL60961" s="104"/>
      <c r="AO60961" s="104"/>
      <c r="AP60961" s="104"/>
    </row>
    <row r="60962" spans="21:42" ht="15" customHeight="1" x14ac:dyDescent="0.25">
      <c r="U60962" s="104"/>
      <c r="AB60962" s="104"/>
      <c r="AC60962" s="104"/>
      <c r="AF60962" s="104"/>
      <c r="AG60962" s="104"/>
      <c r="AK60962" s="104"/>
      <c r="AL60962" s="104"/>
      <c r="AO60962" s="104"/>
      <c r="AP60962" s="104"/>
    </row>
    <row r="60963" spans="21:42" ht="15" customHeight="1" x14ac:dyDescent="0.25">
      <c r="U60963" s="104"/>
      <c r="AB60963" s="104"/>
      <c r="AC60963" s="104"/>
      <c r="AF60963" s="104"/>
      <c r="AG60963" s="104"/>
      <c r="AK60963" s="104"/>
      <c r="AL60963" s="104"/>
      <c r="AO60963" s="104"/>
      <c r="AP60963" s="104"/>
    </row>
    <row r="60964" spans="21:42" ht="15" customHeight="1" x14ac:dyDescent="0.25">
      <c r="U60964" s="104"/>
      <c r="AB60964" s="104"/>
      <c r="AC60964" s="104"/>
      <c r="AF60964" s="104"/>
      <c r="AG60964" s="104"/>
      <c r="AK60964" s="104"/>
      <c r="AL60964" s="104"/>
      <c r="AO60964" s="104"/>
      <c r="AP60964" s="104"/>
    </row>
    <row r="60965" spans="21:42" ht="15" customHeight="1" x14ac:dyDescent="0.25">
      <c r="U60965" s="104"/>
      <c r="AB60965" s="104"/>
      <c r="AC60965" s="104"/>
      <c r="AF60965" s="104"/>
      <c r="AG60965" s="104"/>
      <c r="AK60965" s="104"/>
      <c r="AL60965" s="104"/>
      <c r="AO60965" s="104"/>
      <c r="AP60965" s="104"/>
    </row>
    <row r="60966" spans="21:42" ht="15" customHeight="1" x14ac:dyDescent="0.25">
      <c r="U60966" s="104"/>
      <c r="AB60966" s="104"/>
      <c r="AC60966" s="104"/>
      <c r="AF60966" s="104"/>
      <c r="AG60966" s="104"/>
      <c r="AK60966" s="104"/>
      <c r="AL60966" s="104"/>
      <c r="AO60966" s="104"/>
      <c r="AP60966" s="104"/>
    </row>
    <row r="60967" spans="21:42" ht="15" customHeight="1" x14ac:dyDescent="0.25">
      <c r="U60967" s="104"/>
      <c r="AB60967" s="104"/>
      <c r="AC60967" s="104"/>
      <c r="AF60967" s="104"/>
      <c r="AG60967" s="104"/>
      <c r="AK60967" s="104"/>
      <c r="AL60967" s="104"/>
      <c r="AO60967" s="104"/>
      <c r="AP60967" s="104"/>
    </row>
    <row r="60968" spans="21:42" ht="15" customHeight="1" x14ac:dyDescent="0.25">
      <c r="U60968" s="104"/>
      <c r="AB60968" s="104"/>
      <c r="AC60968" s="104"/>
      <c r="AF60968" s="104"/>
      <c r="AG60968" s="104"/>
      <c r="AK60968" s="104"/>
      <c r="AL60968" s="104"/>
      <c r="AO60968" s="104"/>
      <c r="AP60968" s="104"/>
    </row>
    <row r="60969" spans="21:42" ht="15" customHeight="1" x14ac:dyDescent="0.25">
      <c r="U60969" s="104"/>
      <c r="AB60969" s="104"/>
      <c r="AC60969" s="104"/>
      <c r="AF60969" s="104"/>
      <c r="AG60969" s="104"/>
      <c r="AK60969" s="104"/>
      <c r="AL60969" s="104"/>
      <c r="AO60969" s="104"/>
      <c r="AP60969" s="104"/>
    </row>
    <row r="60970" spans="21:42" ht="15" customHeight="1" x14ac:dyDescent="0.25">
      <c r="U60970" s="104"/>
      <c r="AB60970" s="104"/>
      <c r="AC60970" s="104"/>
      <c r="AF60970" s="104"/>
      <c r="AG60970" s="104"/>
      <c r="AK60970" s="104"/>
      <c r="AL60970" s="104"/>
      <c r="AO60970" s="104"/>
      <c r="AP60970" s="104"/>
    </row>
    <row r="60971" spans="21:42" ht="15" customHeight="1" x14ac:dyDescent="0.25">
      <c r="U60971" s="104"/>
      <c r="AB60971" s="104"/>
      <c r="AC60971" s="104"/>
      <c r="AF60971" s="104"/>
      <c r="AG60971" s="104"/>
      <c r="AK60971" s="104"/>
      <c r="AL60971" s="104"/>
      <c r="AO60971" s="104"/>
      <c r="AP60971" s="104"/>
    </row>
    <row r="60972" spans="21:42" ht="15" customHeight="1" x14ac:dyDescent="0.25">
      <c r="U60972" s="104"/>
      <c r="AB60972" s="104"/>
      <c r="AC60972" s="104"/>
      <c r="AF60972" s="104"/>
      <c r="AG60972" s="104"/>
      <c r="AK60972" s="104"/>
      <c r="AL60972" s="104"/>
      <c r="AO60972" s="104"/>
      <c r="AP60972" s="104"/>
    </row>
    <row r="60973" spans="21:42" ht="15" customHeight="1" x14ac:dyDescent="0.25">
      <c r="U60973" s="104"/>
      <c r="AB60973" s="104"/>
      <c r="AC60973" s="104"/>
      <c r="AF60973" s="104"/>
      <c r="AG60973" s="104"/>
      <c r="AK60973" s="104"/>
      <c r="AL60973" s="104"/>
      <c r="AO60973" s="104"/>
      <c r="AP60973" s="104"/>
    </row>
    <row r="60974" spans="21:42" ht="15" customHeight="1" x14ac:dyDescent="0.25">
      <c r="U60974" s="104"/>
      <c r="AB60974" s="104"/>
      <c r="AC60974" s="104"/>
      <c r="AF60974" s="104"/>
      <c r="AG60974" s="104"/>
      <c r="AK60974" s="104"/>
      <c r="AL60974" s="104"/>
      <c r="AO60974" s="104"/>
      <c r="AP60974" s="104"/>
    </row>
    <row r="60975" spans="21:42" ht="15" customHeight="1" x14ac:dyDescent="0.25">
      <c r="U60975" s="104"/>
      <c r="AB60975" s="104"/>
      <c r="AC60975" s="104"/>
      <c r="AF60975" s="104"/>
      <c r="AG60975" s="104"/>
      <c r="AK60975" s="104"/>
      <c r="AL60975" s="104"/>
      <c r="AO60975" s="104"/>
      <c r="AP60975" s="104"/>
    </row>
    <row r="60976" spans="21:42" ht="15" customHeight="1" x14ac:dyDescent="0.25">
      <c r="U60976" s="104"/>
      <c r="AB60976" s="104"/>
      <c r="AC60976" s="104"/>
      <c r="AF60976" s="104"/>
      <c r="AG60976" s="104"/>
      <c r="AK60976" s="104"/>
      <c r="AL60976" s="104"/>
      <c r="AO60976" s="104"/>
      <c r="AP60976" s="104"/>
    </row>
    <row r="60977" spans="21:42" ht="15" customHeight="1" x14ac:dyDescent="0.25">
      <c r="U60977" s="104"/>
      <c r="AB60977" s="104"/>
      <c r="AC60977" s="104"/>
      <c r="AF60977" s="104"/>
      <c r="AG60977" s="104"/>
      <c r="AK60977" s="104"/>
      <c r="AL60977" s="104"/>
      <c r="AO60977" s="104"/>
      <c r="AP60977" s="104"/>
    </row>
    <row r="60978" spans="21:42" ht="15" customHeight="1" x14ac:dyDescent="0.25">
      <c r="U60978" s="104"/>
      <c r="AB60978" s="104"/>
      <c r="AC60978" s="104"/>
      <c r="AF60978" s="104"/>
      <c r="AG60978" s="104"/>
      <c r="AK60978" s="104"/>
      <c r="AL60978" s="104"/>
      <c r="AO60978" s="104"/>
      <c r="AP60978" s="104"/>
    </row>
    <row r="60979" spans="21:42" ht="15" customHeight="1" x14ac:dyDescent="0.25">
      <c r="U60979" s="104"/>
      <c r="AB60979" s="104"/>
      <c r="AC60979" s="104"/>
      <c r="AF60979" s="104"/>
      <c r="AG60979" s="104"/>
      <c r="AK60979" s="104"/>
      <c r="AL60979" s="104"/>
      <c r="AO60979" s="104"/>
      <c r="AP60979" s="104"/>
    </row>
    <row r="60980" spans="21:42" ht="15" customHeight="1" x14ac:dyDescent="0.25">
      <c r="U60980" s="104"/>
      <c r="AB60980" s="104"/>
      <c r="AC60980" s="104"/>
      <c r="AF60980" s="104"/>
      <c r="AG60980" s="104"/>
      <c r="AK60980" s="104"/>
      <c r="AL60980" s="104"/>
      <c r="AO60980" s="104"/>
      <c r="AP60980" s="104"/>
    </row>
    <row r="60981" spans="21:42" ht="15" customHeight="1" x14ac:dyDescent="0.25">
      <c r="U60981" s="104"/>
      <c r="AB60981" s="104"/>
      <c r="AC60981" s="104"/>
      <c r="AF60981" s="104"/>
      <c r="AG60981" s="104"/>
      <c r="AK60981" s="104"/>
      <c r="AL60981" s="104"/>
      <c r="AO60981" s="104"/>
      <c r="AP60981" s="104"/>
    </row>
    <row r="60982" spans="21:42" ht="15" customHeight="1" x14ac:dyDescent="0.25">
      <c r="U60982" s="104"/>
      <c r="AB60982" s="104"/>
      <c r="AC60982" s="104"/>
      <c r="AF60982" s="104"/>
      <c r="AG60982" s="104"/>
      <c r="AK60982" s="104"/>
      <c r="AL60982" s="104"/>
      <c r="AO60982" s="104"/>
      <c r="AP60982" s="104"/>
    </row>
    <row r="60983" spans="21:42" ht="15" customHeight="1" x14ac:dyDescent="0.25">
      <c r="U60983" s="104"/>
      <c r="AB60983" s="104"/>
      <c r="AC60983" s="104"/>
      <c r="AF60983" s="104"/>
      <c r="AG60983" s="104"/>
      <c r="AK60983" s="104"/>
      <c r="AL60983" s="104"/>
      <c r="AO60983" s="104"/>
      <c r="AP60983" s="104"/>
    </row>
    <row r="60984" spans="21:42" ht="15" customHeight="1" x14ac:dyDescent="0.25">
      <c r="U60984" s="104"/>
      <c r="AB60984" s="104"/>
      <c r="AC60984" s="104"/>
      <c r="AF60984" s="104"/>
      <c r="AG60984" s="104"/>
      <c r="AK60984" s="104"/>
      <c r="AL60984" s="104"/>
      <c r="AO60984" s="104"/>
      <c r="AP60984" s="104"/>
    </row>
    <row r="60985" spans="21:42" ht="15" customHeight="1" x14ac:dyDescent="0.25">
      <c r="U60985" s="104"/>
      <c r="AB60985" s="104"/>
      <c r="AC60985" s="104"/>
      <c r="AF60985" s="104"/>
      <c r="AG60985" s="104"/>
      <c r="AK60985" s="104"/>
      <c r="AL60985" s="104"/>
      <c r="AO60985" s="104"/>
      <c r="AP60985" s="104"/>
    </row>
    <row r="60986" spans="21:42" ht="15" customHeight="1" x14ac:dyDescent="0.25">
      <c r="U60986" s="104"/>
      <c r="AB60986" s="104"/>
      <c r="AC60986" s="104"/>
      <c r="AF60986" s="104"/>
      <c r="AG60986" s="104"/>
      <c r="AK60986" s="104"/>
      <c r="AL60986" s="104"/>
      <c r="AO60986" s="104"/>
      <c r="AP60986" s="104"/>
    </row>
    <row r="60987" spans="21:42" ht="15" customHeight="1" x14ac:dyDescent="0.25">
      <c r="U60987" s="104"/>
      <c r="AB60987" s="104"/>
      <c r="AC60987" s="104"/>
      <c r="AF60987" s="104"/>
      <c r="AG60987" s="104"/>
      <c r="AK60987" s="104"/>
      <c r="AL60987" s="104"/>
      <c r="AO60987" s="104"/>
      <c r="AP60987" s="104"/>
    </row>
    <row r="60988" spans="21:42" ht="15" customHeight="1" x14ac:dyDescent="0.25">
      <c r="U60988" s="104"/>
      <c r="AB60988" s="104"/>
      <c r="AC60988" s="104"/>
      <c r="AF60988" s="104"/>
      <c r="AG60988" s="104"/>
      <c r="AK60988" s="104"/>
      <c r="AL60988" s="104"/>
      <c r="AO60988" s="104"/>
      <c r="AP60988" s="104"/>
    </row>
    <row r="60989" spans="21:42" ht="15" customHeight="1" x14ac:dyDescent="0.25">
      <c r="U60989" s="104"/>
      <c r="AB60989" s="104"/>
      <c r="AC60989" s="104"/>
      <c r="AF60989" s="104"/>
      <c r="AG60989" s="104"/>
      <c r="AK60989" s="104"/>
      <c r="AL60989" s="104"/>
      <c r="AO60989" s="104"/>
      <c r="AP60989" s="104"/>
    </row>
    <row r="60990" spans="21:42" ht="15" customHeight="1" x14ac:dyDescent="0.25">
      <c r="U60990" s="104"/>
      <c r="AB60990" s="104"/>
      <c r="AC60990" s="104"/>
      <c r="AF60990" s="104"/>
      <c r="AG60990" s="104"/>
      <c r="AK60990" s="104"/>
      <c r="AL60990" s="104"/>
      <c r="AO60990" s="104"/>
      <c r="AP60990" s="104"/>
    </row>
    <row r="60991" spans="21:42" ht="15" customHeight="1" x14ac:dyDescent="0.25">
      <c r="U60991" s="104"/>
      <c r="AB60991" s="104"/>
      <c r="AC60991" s="104"/>
      <c r="AF60991" s="104"/>
      <c r="AG60991" s="104"/>
      <c r="AK60991" s="104"/>
      <c r="AL60991" s="104"/>
      <c r="AO60991" s="104"/>
      <c r="AP60991" s="104"/>
    </row>
    <row r="60992" spans="21:42" ht="15" customHeight="1" x14ac:dyDescent="0.25">
      <c r="U60992" s="104"/>
      <c r="AB60992" s="104"/>
      <c r="AC60992" s="104"/>
      <c r="AF60992" s="104"/>
      <c r="AG60992" s="104"/>
      <c r="AK60992" s="104"/>
      <c r="AL60992" s="104"/>
      <c r="AO60992" s="104"/>
      <c r="AP60992" s="104"/>
    </row>
    <row r="60993" spans="21:42" ht="15" customHeight="1" x14ac:dyDescent="0.25">
      <c r="U60993" s="104"/>
      <c r="AB60993" s="104"/>
      <c r="AC60993" s="104"/>
      <c r="AF60993" s="104"/>
      <c r="AG60993" s="104"/>
      <c r="AK60993" s="104"/>
      <c r="AL60993" s="104"/>
      <c r="AO60993" s="104"/>
      <c r="AP60993" s="104"/>
    </row>
    <row r="60994" spans="21:42" ht="15" customHeight="1" x14ac:dyDescent="0.25">
      <c r="U60994" s="104"/>
      <c r="AB60994" s="104"/>
      <c r="AC60994" s="104"/>
      <c r="AF60994" s="104"/>
      <c r="AG60994" s="104"/>
      <c r="AK60994" s="104"/>
      <c r="AL60994" s="104"/>
      <c r="AO60994" s="104"/>
      <c r="AP60994" s="104"/>
    </row>
    <row r="60995" spans="21:42" ht="15" customHeight="1" x14ac:dyDescent="0.25">
      <c r="U60995" s="104"/>
      <c r="AB60995" s="104"/>
      <c r="AC60995" s="104"/>
      <c r="AF60995" s="104"/>
      <c r="AG60995" s="104"/>
      <c r="AK60995" s="104"/>
      <c r="AL60995" s="104"/>
      <c r="AO60995" s="104"/>
      <c r="AP60995" s="104"/>
    </row>
    <row r="60996" spans="21:42" ht="15" customHeight="1" x14ac:dyDescent="0.25">
      <c r="U60996" s="104"/>
      <c r="AB60996" s="104"/>
      <c r="AC60996" s="104"/>
      <c r="AF60996" s="104"/>
      <c r="AG60996" s="104"/>
      <c r="AK60996" s="104"/>
      <c r="AL60996" s="104"/>
      <c r="AO60996" s="104"/>
      <c r="AP60996" s="104"/>
    </row>
    <row r="60997" spans="21:42" ht="15" customHeight="1" x14ac:dyDescent="0.25">
      <c r="U60997" s="104"/>
      <c r="AB60997" s="104"/>
      <c r="AC60997" s="104"/>
      <c r="AF60997" s="104"/>
      <c r="AG60997" s="104"/>
      <c r="AK60997" s="104"/>
      <c r="AL60997" s="104"/>
      <c r="AO60997" s="104"/>
      <c r="AP60997" s="104"/>
    </row>
    <row r="60998" spans="21:42" ht="15" customHeight="1" x14ac:dyDescent="0.25">
      <c r="U60998" s="104"/>
      <c r="AB60998" s="104"/>
      <c r="AC60998" s="104"/>
      <c r="AF60998" s="104"/>
      <c r="AG60998" s="104"/>
      <c r="AK60998" s="104"/>
      <c r="AL60998" s="104"/>
      <c r="AO60998" s="104"/>
      <c r="AP60998" s="104"/>
    </row>
    <row r="60999" spans="21:42" ht="15" customHeight="1" x14ac:dyDescent="0.25">
      <c r="U60999" s="104"/>
      <c r="AB60999" s="104"/>
      <c r="AC60999" s="104"/>
      <c r="AF60999" s="104"/>
      <c r="AG60999" s="104"/>
      <c r="AK60999" s="104"/>
      <c r="AL60999" s="104"/>
      <c r="AO60999" s="104"/>
      <c r="AP60999" s="104"/>
    </row>
    <row r="61000" spans="21:42" ht="15" customHeight="1" x14ac:dyDescent="0.25">
      <c r="U61000" s="104"/>
      <c r="AB61000" s="104"/>
      <c r="AC61000" s="104"/>
      <c r="AF61000" s="104"/>
      <c r="AG61000" s="104"/>
      <c r="AK61000" s="104"/>
      <c r="AL61000" s="104"/>
      <c r="AO61000" s="104"/>
      <c r="AP61000" s="104"/>
    </row>
    <row r="61001" spans="21:42" ht="15" customHeight="1" x14ac:dyDescent="0.25">
      <c r="U61001" s="104"/>
      <c r="AB61001" s="104"/>
      <c r="AC61001" s="104"/>
      <c r="AF61001" s="104"/>
      <c r="AG61001" s="104"/>
      <c r="AK61001" s="104"/>
      <c r="AL61001" s="104"/>
      <c r="AO61001" s="104"/>
      <c r="AP61001" s="104"/>
    </row>
    <row r="61002" spans="21:42" ht="15" customHeight="1" x14ac:dyDescent="0.25">
      <c r="U61002" s="104"/>
      <c r="AB61002" s="104"/>
      <c r="AC61002" s="104"/>
      <c r="AF61002" s="104"/>
      <c r="AG61002" s="104"/>
      <c r="AK61002" s="104"/>
      <c r="AL61002" s="104"/>
      <c r="AO61002" s="104"/>
      <c r="AP61002" s="104"/>
    </row>
    <row r="61003" spans="21:42" ht="15" customHeight="1" x14ac:dyDescent="0.25">
      <c r="U61003" s="104"/>
      <c r="AB61003" s="104"/>
      <c r="AC61003" s="104"/>
      <c r="AF61003" s="104"/>
      <c r="AG61003" s="104"/>
      <c r="AK61003" s="104"/>
      <c r="AL61003" s="104"/>
      <c r="AO61003" s="104"/>
      <c r="AP61003" s="104"/>
    </row>
    <row r="61004" spans="21:42" ht="15" customHeight="1" x14ac:dyDescent="0.25">
      <c r="U61004" s="104"/>
      <c r="AB61004" s="104"/>
      <c r="AC61004" s="104"/>
      <c r="AF61004" s="104"/>
      <c r="AG61004" s="104"/>
      <c r="AK61004" s="104"/>
      <c r="AL61004" s="104"/>
      <c r="AO61004" s="104"/>
      <c r="AP61004" s="104"/>
    </row>
    <row r="61005" spans="21:42" ht="15" customHeight="1" x14ac:dyDescent="0.25">
      <c r="U61005" s="104"/>
      <c r="AB61005" s="104"/>
      <c r="AC61005" s="104"/>
      <c r="AF61005" s="104"/>
      <c r="AG61005" s="104"/>
      <c r="AK61005" s="104"/>
      <c r="AL61005" s="104"/>
      <c r="AO61005" s="104"/>
      <c r="AP61005" s="104"/>
    </row>
    <row r="61006" spans="21:42" ht="15" customHeight="1" x14ac:dyDescent="0.25">
      <c r="U61006" s="104"/>
      <c r="AB61006" s="104"/>
      <c r="AC61006" s="104"/>
      <c r="AF61006" s="104"/>
      <c r="AG61006" s="104"/>
      <c r="AK61006" s="104"/>
      <c r="AL61006" s="104"/>
      <c r="AO61006" s="104"/>
      <c r="AP61006" s="104"/>
    </row>
    <row r="61007" spans="21:42" ht="15" customHeight="1" x14ac:dyDescent="0.25">
      <c r="U61007" s="104"/>
      <c r="AB61007" s="104"/>
      <c r="AC61007" s="104"/>
      <c r="AF61007" s="104"/>
      <c r="AG61007" s="104"/>
      <c r="AK61007" s="104"/>
      <c r="AL61007" s="104"/>
      <c r="AO61007" s="104"/>
      <c r="AP61007" s="104"/>
    </row>
    <row r="61008" spans="21:42" ht="15" customHeight="1" x14ac:dyDescent="0.25">
      <c r="U61008" s="104"/>
      <c r="AB61008" s="104"/>
      <c r="AC61008" s="104"/>
      <c r="AF61008" s="104"/>
      <c r="AG61008" s="104"/>
      <c r="AK61008" s="104"/>
      <c r="AL61008" s="104"/>
      <c r="AO61008" s="104"/>
      <c r="AP61008" s="104"/>
    </row>
    <row r="61009" spans="21:42" ht="15" customHeight="1" x14ac:dyDescent="0.25">
      <c r="U61009" s="104"/>
      <c r="AB61009" s="104"/>
      <c r="AC61009" s="104"/>
      <c r="AF61009" s="104"/>
      <c r="AG61009" s="104"/>
      <c r="AK61009" s="104"/>
      <c r="AL61009" s="104"/>
      <c r="AO61009" s="104"/>
      <c r="AP61009" s="104"/>
    </row>
    <row r="61010" spans="21:42" ht="15" customHeight="1" x14ac:dyDescent="0.25">
      <c r="U61010" s="104"/>
      <c r="AB61010" s="104"/>
      <c r="AC61010" s="104"/>
      <c r="AF61010" s="104"/>
      <c r="AG61010" s="104"/>
      <c r="AK61010" s="104"/>
      <c r="AL61010" s="104"/>
      <c r="AO61010" s="104"/>
      <c r="AP61010" s="104"/>
    </row>
    <row r="61011" spans="21:42" ht="15" customHeight="1" x14ac:dyDescent="0.25">
      <c r="U61011" s="104"/>
      <c r="AB61011" s="104"/>
      <c r="AC61011" s="104"/>
      <c r="AF61011" s="104"/>
      <c r="AG61011" s="104"/>
      <c r="AK61011" s="104"/>
      <c r="AL61011" s="104"/>
      <c r="AO61011" s="104"/>
      <c r="AP61011" s="104"/>
    </row>
    <row r="61012" spans="21:42" ht="15" customHeight="1" x14ac:dyDescent="0.25">
      <c r="U61012" s="104"/>
      <c r="AB61012" s="104"/>
      <c r="AC61012" s="104"/>
      <c r="AF61012" s="104"/>
      <c r="AG61012" s="104"/>
      <c r="AK61012" s="104"/>
      <c r="AL61012" s="104"/>
      <c r="AO61012" s="104"/>
      <c r="AP61012" s="104"/>
    </row>
    <row r="61013" spans="21:42" ht="15" customHeight="1" x14ac:dyDescent="0.25">
      <c r="U61013" s="104"/>
      <c r="AB61013" s="104"/>
      <c r="AC61013" s="104"/>
      <c r="AF61013" s="104"/>
      <c r="AG61013" s="104"/>
      <c r="AK61013" s="104"/>
      <c r="AL61013" s="104"/>
      <c r="AO61013" s="104"/>
      <c r="AP61013" s="104"/>
    </row>
    <row r="61014" spans="21:42" ht="15" customHeight="1" x14ac:dyDescent="0.25">
      <c r="U61014" s="104"/>
      <c r="AB61014" s="104"/>
      <c r="AC61014" s="104"/>
      <c r="AF61014" s="104"/>
      <c r="AG61014" s="104"/>
      <c r="AK61014" s="104"/>
      <c r="AL61014" s="104"/>
      <c r="AO61014" s="104"/>
      <c r="AP61014" s="104"/>
    </row>
    <row r="61015" spans="21:42" ht="15" customHeight="1" x14ac:dyDescent="0.25">
      <c r="U61015" s="104"/>
      <c r="AB61015" s="104"/>
      <c r="AC61015" s="104"/>
      <c r="AF61015" s="104"/>
      <c r="AG61015" s="104"/>
      <c r="AK61015" s="104"/>
      <c r="AL61015" s="104"/>
      <c r="AO61015" s="104"/>
      <c r="AP61015" s="104"/>
    </row>
    <row r="61016" spans="21:42" ht="15" customHeight="1" x14ac:dyDescent="0.25">
      <c r="U61016" s="104"/>
      <c r="AB61016" s="104"/>
      <c r="AC61016" s="104"/>
      <c r="AF61016" s="104"/>
      <c r="AG61016" s="104"/>
      <c r="AK61016" s="104"/>
      <c r="AL61016" s="104"/>
      <c r="AO61016" s="104"/>
      <c r="AP61016" s="104"/>
    </row>
    <row r="61017" spans="21:42" ht="15" customHeight="1" x14ac:dyDescent="0.25">
      <c r="U61017" s="104"/>
      <c r="AB61017" s="104"/>
      <c r="AC61017" s="104"/>
      <c r="AF61017" s="104"/>
      <c r="AG61017" s="104"/>
      <c r="AK61017" s="104"/>
      <c r="AL61017" s="104"/>
      <c r="AO61017" s="104"/>
      <c r="AP61017" s="104"/>
    </row>
    <row r="61018" spans="21:42" ht="15" customHeight="1" x14ac:dyDescent="0.25">
      <c r="U61018" s="104"/>
      <c r="AB61018" s="104"/>
      <c r="AC61018" s="104"/>
      <c r="AF61018" s="104"/>
      <c r="AG61018" s="104"/>
      <c r="AK61018" s="104"/>
      <c r="AL61018" s="104"/>
      <c r="AO61018" s="104"/>
      <c r="AP61018" s="104"/>
    </row>
    <row r="61019" spans="21:42" ht="15" customHeight="1" x14ac:dyDescent="0.25">
      <c r="U61019" s="104"/>
      <c r="AB61019" s="104"/>
      <c r="AC61019" s="104"/>
      <c r="AF61019" s="104"/>
      <c r="AG61019" s="104"/>
      <c r="AK61019" s="104"/>
      <c r="AL61019" s="104"/>
      <c r="AO61019" s="104"/>
      <c r="AP61019" s="104"/>
    </row>
    <row r="61020" spans="21:42" ht="15" customHeight="1" x14ac:dyDescent="0.25">
      <c r="U61020" s="104"/>
      <c r="AB61020" s="104"/>
      <c r="AC61020" s="104"/>
      <c r="AF61020" s="104"/>
      <c r="AG61020" s="104"/>
      <c r="AK61020" s="104"/>
      <c r="AL61020" s="104"/>
      <c r="AO61020" s="104"/>
      <c r="AP61020" s="104"/>
    </row>
    <row r="61021" spans="21:42" ht="15" customHeight="1" x14ac:dyDescent="0.25">
      <c r="U61021" s="104"/>
      <c r="AB61021" s="104"/>
      <c r="AC61021" s="104"/>
      <c r="AF61021" s="104"/>
      <c r="AG61021" s="104"/>
      <c r="AK61021" s="104"/>
      <c r="AL61021" s="104"/>
      <c r="AO61021" s="104"/>
      <c r="AP61021" s="104"/>
    </row>
    <row r="61022" spans="21:42" ht="15" customHeight="1" x14ac:dyDescent="0.25">
      <c r="U61022" s="104"/>
      <c r="AB61022" s="104"/>
      <c r="AC61022" s="104"/>
      <c r="AF61022" s="104"/>
      <c r="AG61022" s="104"/>
      <c r="AK61022" s="104"/>
      <c r="AL61022" s="104"/>
      <c r="AO61022" s="104"/>
      <c r="AP61022" s="104"/>
    </row>
    <row r="61023" spans="21:42" ht="15" customHeight="1" x14ac:dyDescent="0.25">
      <c r="U61023" s="104"/>
      <c r="AB61023" s="104"/>
      <c r="AC61023" s="104"/>
      <c r="AF61023" s="104"/>
      <c r="AG61023" s="104"/>
      <c r="AK61023" s="104"/>
      <c r="AL61023" s="104"/>
      <c r="AO61023" s="104"/>
      <c r="AP61023" s="104"/>
    </row>
    <row r="61024" spans="21:42" ht="15" customHeight="1" x14ac:dyDescent="0.25">
      <c r="U61024" s="104"/>
      <c r="AB61024" s="104"/>
      <c r="AC61024" s="104"/>
      <c r="AF61024" s="104"/>
      <c r="AG61024" s="104"/>
      <c r="AK61024" s="104"/>
      <c r="AL61024" s="104"/>
      <c r="AO61024" s="104"/>
      <c r="AP61024" s="104"/>
    </row>
    <row r="61025" spans="21:42" ht="15" customHeight="1" x14ac:dyDescent="0.25">
      <c r="U61025" s="104"/>
      <c r="AB61025" s="104"/>
      <c r="AC61025" s="104"/>
      <c r="AF61025" s="104"/>
      <c r="AG61025" s="104"/>
      <c r="AK61025" s="104"/>
      <c r="AL61025" s="104"/>
      <c r="AO61025" s="104"/>
      <c r="AP61025" s="104"/>
    </row>
    <row r="61026" spans="21:42" ht="15" customHeight="1" x14ac:dyDescent="0.25">
      <c r="U61026" s="104"/>
      <c r="AB61026" s="104"/>
      <c r="AC61026" s="104"/>
      <c r="AF61026" s="104"/>
      <c r="AG61026" s="104"/>
      <c r="AK61026" s="104"/>
      <c r="AL61026" s="104"/>
      <c r="AO61026" s="104"/>
      <c r="AP61026" s="104"/>
    </row>
    <row r="61027" spans="21:42" ht="15" customHeight="1" x14ac:dyDescent="0.25">
      <c r="U61027" s="104"/>
      <c r="AB61027" s="104"/>
      <c r="AC61027" s="104"/>
      <c r="AF61027" s="104"/>
      <c r="AG61027" s="104"/>
      <c r="AK61027" s="104"/>
      <c r="AL61027" s="104"/>
      <c r="AO61027" s="104"/>
      <c r="AP61027" s="104"/>
    </row>
    <row r="61028" spans="21:42" ht="15" customHeight="1" x14ac:dyDescent="0.25">
      <c r="U61028" s="104"/>
      <c r="AB61028" s="104"/>
      <c r="AC61028" s="104"/>
      <c r="AF61028" s="104"/>
      <c r="AG61028" s="104"/>
      <c r="AK61028" s="104"/>
      <c r="AL61028" s="104"/>
      <c r="AO61028" s="104"/>
      <c r="AP61028" s="104"/>
    </row>
    <row r="61029" spans="21:42" ht="15" customHeight="1" x14ac:dyDescent="0.25">
      <c r="U61029" s="104"/>
      <c r="AB61029" s="104"/>
      <c r="AC61029" s="104"/>
      <c r="AF61029" s="104"/>
      <c r="AG61029" s="104"/>
      <c r="AK61029" s="104"/>
      <c r="AL61029" s="104"/>
      <c r="AO61029" s="104"/>
      <c r="AP61029" s="104"/>
    </row>
    <row r="61030" spans="21:42" ht="15" customHeight="1" x14ac:dyDescent="0.25">
      <c r="U61030" s="104"/>
      <c r="AB61030" s="104"/>
      <c r="AC61030" s="104"/>
      <c r="AF61030" s="104"/>
      <c r="AG61030" s="104"/>
      <c r="AK61030" s="104"/>
      <c r="AL61030" s="104"/>
      <c r="AO61030" s="104"/>
      <c r="AP61030" s="104"/>
    </row>
    <row r="61031" spans="21:42" ht="15" customHeight="1" x14ac:dyDescent="0.25">
      <c r="U61031" s="104"/>
      <c r="AB61031" s="104"/>
      <c r="AC61031" s="104"/>
      <c r="AF61031" s="104"/>
      <c r="AG61031" s="104"/>
      <c r="AK61031" s="104"/>
      <c r="AL61031" s="104"/>
      <c r="AO61031" s="104"/>
      <c r="AP61031" s="104"/>
    </row>
    <row r="61032" spans="21:42" ht="15" customHeight="1" x14ac:dyDescent="0.25">
      <c r="U61032" s="104"/>
      <c r="AB61032" s="104"/>
      <c r="AC61032" s="104"/>
      <c r="AF61032" s="104"/>
      <c r="AG61032" s="104"/>
      <c r="AK61032" s="104"/>
      <c r="AL61032" s="104"/>
      <c r="AO61032" s="104"/>
      <c r="AP61032" s="104"/>
    </row>
    <row r="61033" spans="21:42" ht="15" customHeight="1" x14ac:dyDescent="0.25">
      <c r="U61033" s="104"/>
      <c r="AB61033" s="104"/>
      <c r="AC61033" s="104"/>
      <c r="AF61033" s="104"/>
      <c r="AG61033" s="104"/>
      <c r="AK61033" s="104"/>
      <c r="AL61033" s="104"/>
      <c r="AO61033" s="104"/>
      <c r="AP61033" s="104"/>
    </row>
    <row r="61034" spans="21:42" ht="15" customHeight="1" x14ac:dyDescent="0.25">
      <c r="U61034" s="104"/>
      <c r="AB61034" s="104"/>
      <c r="AC61034" s="104"/>
      <c r="AF61034" s="104"/>
      <c r="AG61034" s="104"/>
      <c r="AK61034" s="104"/>
      <c r="AL61034" s="104"/>
      <c r="AO61034" s="104"/>
      <c r="AP61034" s="104"/>
    </row>
    <row r="61035" spans="21:42" ht="15" customHeight="1" x14ac:dyDescent="0.25">
      <c r="U61035" s="104"/>
      <c r="AB61035" s="104"/>
      <c r="AC61035" s="104"/>
      <c r="AF61035" s="104"/>
      <c r="AG61035" s="104"/>
      <c r="AK61035" s="104"/>
      <c r="AL61035" s="104"/>
      <c r="AO61035" s="104"/>
      <c r="AP61035" s="104"/>
    </row>
    <row r="61036" spans="21:42" ht="15" customHeight="1" x14ac:dyDescent="0.25">
      <c r="U61036" s="104"/>
      <c r="AB61036" s="104"/>
      <c r="AC61036" s="104"/>
      <c r="AF61036" s="104"/>
      <c r="AG61036" s="104"/>
      <c r="AK61036" s="104"/>
      <c r="AL61036" s="104"/>
      <c r="AO61036" s="104"/>
      <c r="AP61036" s="104"/>
    </row>
    <row r="61037" spans="21:42" ht="15" customHeight="1" x14ac:dyDescent="0.25">
      <c r="U61037" s="104"/>
      <c r="AB61037" s="104"/>
      <c r="AC61037" s="104"/>
      <c r="AF61037" s="104"/>
      <c r="AG61037" s="104"/>
      <c r="AK61037" s="104"/>
      <c r="AL61037" s="104"/>
      <c r="AO61037" s="104"/>
      <c r="AP61037" s="104"/>
    </row>
    <row r="61038" spans="21:42" ht="15" customHeight="1" x14ac:dyDescent="0.25">
      <c r="U61038" s="104"/>
      <c r="AB61038" s="104"/>
      <c r="AC61038" s="104"/>
      <c r="AF61038" s="104"/>
      <c r="AG61038" s="104"/>
      <c r="AK61038" s="104"/>
      <c r="AL61038" s="104"/>
      <c r="AO61038" s="104"/>
      <c r="AP61038" s="104"/>
    </row>
    <row r="61039" spans="21:42" ht="15" customHeight="1" x14ac:dyDescent="0.25">
      <c r="U61039" s="104"/>
      <c r="AB61039" s="104"/>
      <c r="AC61039" s="104"/>
      <c r="AF61039" s="104"/>
      <c r="AG61039" s="104"/>
      <c r="AK61039" s="104"/>
      <c r="AL61039" s="104"/>
      <c r="AO61039" s="104"/>
      <c r="AP61039" s="104"/>
    </row>
    <row r="61040" spans="21:42" ht="15" customHeight="1" x14ac:dyDescent="0.25">
      <c r="U61040" s="104"/>
      <c r="AB61040" s="104"/>
      <c r="AC61040" s="104"/>
      <c r="AF61040" s="104"/>
      <c r="AG61040" s="104"/>
      <c r="AK61040" s="104"/>
      <c r="AL61040" s="104"/>
      <c r="AO61040" s="104"/>
      <c r="AP61040" s="104"/>
    </row>
    <row r="61041" spans="21:42" ht="15" customHeight="1" x14ac:dyDescent="0.25">
      <c r="U61041" s="104"/>
      <c r="AB61041" s="104"/>
      <c r="AC61041" s="104"/>
      <c r="AF61041" s="104"/>
      <c r="AG61041" s="104"/>
      <c r="AK61041" s="104"/>
      <c r="AL61041" s="104"/>
      <c r="AO61041" s="104"/>
      <c r="AP61041" s="104"/>
    </row>
    <row r="61042" spans="21:42" ht="15" customHeight="1" x14ac:dyDescent="0.25">
      <c r="U61042" s="104"/>
      <c r="AB61042" s="104"/>
      <c r="AC61042" s="104"/>
      <c r="AF61042" s="104"/>
      <c r="AG61042" s="104"/>
      <c r="AK61042" s="104"/>
      <c r="AL61042" s="104"/>
      <c r="AO61042" s="104"/>
      <c r="AP61042" s="104"/>
    </row>
    <row r="61043" spans="21:42" ht="15" customHeight="1" x14ac:dyDescent="0.25">
      <c r="U61043" s="104"/>
      <c r="AB61043" s="104"/>
      <c r="AC61043" s="104"/>
      <c r="AF61043" s="104"/>
      <c r="AG61043" s="104"/>
      <c r="AK61043" s="104"/>
      <c r="AL61043" s="104"/>
      <c r="AO61043" s="104"/>
      <c r="AP61043" s="104"/>
    </row>
    <row r="61044" spans="21:42" ht="15" customHeight="1" x14ac:dyDescent="0.25">
      <c r="U61044" s="104"/>
      <c r="AB61044" s="104"/>
      <c r="AC61044" s="104"/>
      <c r="AF61044" s="104"/>
      <c r="AG61044" s="104"/>
      <c r="AK61044" s="104"/>
      <c r="AL61044" s="104"/>
      <c r="AO61044" s="104"/>
      <c r="AP61044" s="104"/>
    </row>
    <row r="61045" spans="21:42" ht="15" customHeight="1" x14ac:dyDescent="0.25">
      <c r="U61045" s="104"/>
      <c r="AB61045" s="104"/>
      <c r="AC61045" s="104"/>
      <c r="AF61045" s="104"/>
      <c r="AG61045" s="104"/>
      <c r="AK61045" s="104"/>
      <c r="AL61045" s="104"/>
      <c r="AO61045" s="104"/>
      <c r="AP61045" s="104"/>
    </row>
    <row r="61046" spans="21:42" ht="15" customHeight="1" x14ac:dyDescent="0.25">
      <c r="U61046" s="104"/>
      <c r="AB61046" s="104"/>
      <c r="AC61046" s="104"/>
      <c r="AF61046" s="104"/>
      <c r="AG61046" s="104"/>
      <c r="AK61046" s="104"/>
      <c r="AL61046" s="104"/>
      <c r="AO61046" s="104"/>
      <c r="AP61046" s="104"/>
    </row>
    <row r="61047" spans="21:42" ht="15" customHeight="1" x14ac:dyDescent="0.25">
      <c r="U61047" s="104"/>
      <c r="AB61047" s="104"/>
      <c r="AC61047" s="104"/>
      <c r="AF61047" s="104"/>
      <c r="AG61047" s="104"/>
      <c r="AK61047" s="104"/>
      <c r="AL61047" s="104"/>
      <c r="AO61047" s="104"/>
      <c r="AP61047" s="104"/>
    </row>
    <row r="61048" spans="21:42" ht="15" customHeight="1" x14ac:dyDescent="0.25">
      <c r="U61048" s="104"/>
      <c r="AB61048" s="104"/>
      <c r="AC61048" s="104"/>
      <c r="AF61048" s="104"/>
      <c r="AG61048" s="104"/>
      <c r="AK61048" s="104"/>
      <c r="AL61048" s="104"/>
      <c r="AO61048" s="104"/>
      <c r="AP61048" s="104"/>
    </row>
    <row r="61049" spans="21:42" ht="15" customHeight="1" x14ac:dyDescent="0.25">
      <c r="U61049" s="104"/>
      <c r="AB61049" s="104"/>
      <c r="AC61049" s="104"/>
      <c r="AF61049" s="104"/>
      <c r="AG61049" s="104"/>
      <c r="AK61049" s="104"/>
      <c r="AL61049" s="104"/>
      <c r="AO61049" s="104"/>
      <c r="AP61049" s="104"/>
    </row>
    <row r="61050" spans="21:42" ht="15" customHeight="1" x14ac:dyDescent="0.25">
      <c r="U61050" s="104"/>
      <c r="AB61050" s="104"/>
      <c r="AC61050" s="104"/>
      <c r="AF61050" s="104"/>
      <c r="AG61050" s="104"/>
      <c r="AK61050" s="104"/>
      <c r="AL61050" s="104"/>
      <c r="AO61050" s="104"/>
      <c r="AP61050" s="104"/>
    </row>
    <row r="61051" spans="21:42" ht="15" customHeight="1" x14ac:dyDescent="0.25">
      <c r="U61051" s="104"/>
      <c r="AB61051" s="104"/>
      <c r="AC61051" s="104"/>
      <c r="AF61051" s="104"/>
      <c r="AG61051" s="104"/>
      <c r="AK61051" s="104"/>
      <c r="AL61051" s="104"/>
      <c r="AO61051" s="104"/>
      <c r="AP61051" s="104"/>
    </row>
    <row r="61052" spans="21:42" ht="15" customHeight="1" x14ac:dyDescent="0.25">
      <c r="U61052" s="104"/>
      <c r="AB61052" s="104"/>
      <c r="AC61052" s="104"/>
      <c r="AF61052" s="104"/>
      <c r="AG61052" s="104"/>
      <c r="AK61052" s="104"/>
      <c r="AL61052" s="104"/>
      <c r="AO61052" s="104"/>
      <c r="AP61052" s="104"/>
    </row>
    <row r="61053" spans="21:42" ht="15" customHeight="1" x14ac:dyDescent="0.25">
      <c r="U61053" s="104"/>
      <c r="AB61053" s="104"/>
      <c r="AC61053" s="104"/>
      <c r="AF61053" s="104"/>
      <c r="AG61053" s="104"/>
      <c r="AK61053" s="104"/>
      <c r="AL61053" s="104"/>
      <c r="AO61053" s="104"/>
      <c r="AP61053" s="104"/>
    </row>
    <row r="61054" spans="21:42" ht="15" customHeight="1" x14ac:dyDescent="0.25">
      <c r="U61054" s="104"/>
      <c r="AB61054" s="104"/>
      <c r="AC61054" s="104"/>
      <c r="AF61054" s="104"/>
      <c r="AG61054" s="104"/>
      <c r="AK61054" s="104"/>
      <c r="AL61054" s="104"/>
      <c r="AO61054" s="104"/>
      <c r="AP61054" s="104"/>
    </row>
    <row r="61055" spans="21:42" ht="15" customHeight="1" x14ac:dyDescent="0.25">
      <c r="U61055" s="104"/>
      <c r="AB61055" s="104"/>
      <c r="AC61055" s="104"/>
      <c r="AF61055" s="104"/>
      <c r="AG61055" s="104"/>
      <c r="AK61055" s="104"/>
      <c r="AL61055" s="104"/>
      <c r="AO61055" s="104"/>
      <c r="AP61055" s="104"/>
    </row>
    <row r="61056" spans="21:42" ht="15" customHeight="1" x14ac:dyDescent="0.25">
      <c r="U61056" s="104"/>
      <c r="AB61056" s="104"/>
      <c r="AC61056" s="104"/>
      <c r="AF61056" s="104"/>
      <c r="AG61056" s="104"/>
      <c r="AK61056" s="104"/>
      <c r="AL61056" s="104"/>
      <c r="AO61056" s="104"/>
      <c r="AP61056" s="104"/>
    </row>
    <row r="61057" spans="21:42" ht="15" customHeight="1" x14ac:dyDescent="0.25">
      <c r="U61057" s="104"/>
      <c r="AB61057" s="104"/>
      <c r="AC61057" s="104"/>
      <c r="AF61057" s="104"/>
      <c r="AG61057" s="104"/>
      <c r="AK61057" s="104"/>
      <c r="AL61057" s="104"/>
      <c r="AO61057" s="104"/>
      <c r="AP61057" s="104"/>
    </row>
    <row r="61058" spans="21:42" ht="15" customHeight="1" x14ac:dyDescent="0.25">
      <c r="U61058" s="104"/>
      <c r="AB61058" s="104"/>
      <c r="AC61058" s="104"/>
      <c r="AF61058" s="104"/>
      <c r="AG61058" s="104"/>
      <c r="AK61058" s="104"/>
      <c r="AL61058" s="104"/>
      <c r="AO61058" s="104"/>
      <c r="AP61058" s="104"/>
    </row>
    <row r="61059" spans="21:42" ht="15" customHeight="1" x14ac:dyDescent="0.25">
      <c r="U61059" s="104"/>
      <c r="AB61059" s="104"/>
      <c r="AC61059" s="104"/>
      <c r="AF61059" s="104"/>
      <c r="AG61059" s="104"/>
      <c r="AK61059" s="104"/>
      <c r="AL61059" s="104"/>
      <c r="AO61059" s="104"/>
      <c r="AP61059" s="104"/>
    </row>
    <row r="61060" spans="21:42" ht="15" customHeight="1" x14ac:dyDescent="0.25">
      <c r="U61060" s="104"/>
      <c r="AB61060" s="104"/>
      <c r="AC61060" s="104"/>
      <c r="AF61060" s="104"/>
      <c r="AG61060" s="104"/>
      <c r="AK61060" s="104"/>
      <c r="AL61060" s="104"/>
      <c r="AO61060" s="104"/>
      <c r="AP61060" s="104"/>
    </row>
    <row r="61061" spans="21:42" ht="15" customHeight="1" x14ac:dyDescent="0.25">
      <c r="U61061" s="104"/>
      <c r="AB61061" s="104"/>
      <c r="AC61061" s="104"/>
      <c r="AF61061" s="104"/>
      <c r="AG61061" s="104"/>
      <c r="AK61061" s="104"/>
      <c r="AL61061" s="104"/>
      <c r="AO61061" s="104"/>
      <c r="AP61061" s="104"/>
    </row>
    <row r="61062" spans="21:42" ht="15" customHeight="1" x14ac:dyDescent="0.25">
      <c r="U61062" s="104"/>
      <c r="AB61062" s="104"/>
      <c r="AC61062" s="104"/>
      <c r="AF61062" s="104"/>
      <c r="AG61062" s="104"/>
      <c r="AK61062" s="104"/>
      <c r="AL61062" s="104"/>
      <c r="AO61062" s="104"/>
      <c r="AP61062" s="104"/>
    </row>
    <row r="61063" spans="21:42" ht="15" customHeight="1" x14ac:dyDescent="0.25">
      <c r="U61063" s="104"/>
      <c r="AB61063" s="104"/>
      <c r="AC61063" s="104"/>
      <c r="AF61063" s="104"/>
      <c r="AG61063" s="104"/>
      <c r="AK61063" s="104"/>
      <c r="AL61063" s="104"/>
      <c r="AO61063" s="104"/>
      <c r="AP61063" s="104"/>
    </row>
    <row r="61064" spans="21:42" ht="15" customHeight="1" x14ac:dyDescent="0.25">
      <c r="U61064" s="104"/>
      <c r="AB61064" s="104"/>
      <c r="AC61064" s="104"/>
      <c r="AF61064" s="104"/>
      <c r="AG61064" s="104"/>
      <c r="AK61064" s="104"/>
      <c r="AL61064" s="104"/>
      <c r="AO61064" s="104"/>
      <c r="AP61064" s="104"/>
    </row>
    <row r="61065" spans="21:42" ht="15" customHeight="1" x14ac:dyDescent="0.25">
      <c r="U61065" s="104"/>
      <c r="AB61065" s="104"/>
      <c r="AC61065" s="104"/>
      <c r="AF61065" s="104"/>
      <c r="AG61065" s="104"/>
      <c r="AK61065" s="104"/>
      <c r="AL61065" s="104"/>
      <c r="AO61065" s="104"/>
      <c r="AP61065" s="104"/>
    </row>
    <row r="61066" spans="21:42" ht="15" customHeight="1" x14ac:dyDescent="0.25">
      <c r="U61066" s="104"/>
      <c r="AB61066" s="104"/>
      <c r="AC61066" s="104"/>
      <c r="AF61066" s="104"/>
      <c r="AG61066" s="104"/>
      <c r="AK61066" s="104"/>
      <c r="AL61066" s="104"/>
      <c r="AO61066" s="104"/>
      <c r="AP61066" s="104"/>
    </row>
    <row r="61067" spans="21:42" ht="15" customHeight="1" x14ac:dyDescent="0.25">
      <c r="U61067" s="104"/>
      <c r="AB61067" s="104"/>
      <c r="AC61067" s="104"/>
      <c r="AF61067" s="104"/>
      <c r="AG61067" s="104"/>
      <c r="AK61067" s="104"/>
      <c r="AL61067" s="104"/>
      <c r="AO61067" s="104"/>
      <c r="AP61067" s="104"/>
    </row>
    <row r="61068" spans="21:42" ht="15" customHeight="1" x14ac:dyDescent="0.25">
      <c r="U61068" s="104"/>
      <c r="AB61068" s="104"/>
      <c r="AC61068" s="104"/>
      <c r="AF61068" s="104"/>
      <c r="AG61068" s="104"/>
      <c r="AK61068" s="104"/>
      <c r="AL61068" s="104"/>
      <c r="AO61068" s="104"/>
      <c r="AP61068" s="104"/>
    </row>
    <row r="61069" spans="21:42" ht="15" customHeight="1" x14ac:dyDescent="0.25">
      <c r="U61069" s="104"/>
      <c r="AB61069" s="104"/>
      <c r="AC61069" s="104"/>
      <c r="AF61069" s="104"/>
      <c r="AG61069" s="104"/>
      <c r="AK61069" s="104"/>
      <c r="AL61069" s="104"/>
      <c r="AO61069" s="104"/>
      <c r="AP61069" s="104"/>
    </row>
    <row r="61070" spans="21:42" ht="15" customHeight="1" x14ac:dyDescent="0.25">
      <c r="U61070" s="104"/>
      <c r="AB61070" s="104"/>
      <c r="AC61070" s="104"/>
      <c r="AF61070" s="104"/>
      <c r="AG61070" s="104"/>
      <c r="AK61070" s="104"/>
      <c r="AL61070" s="104"/>
      <c r="AO61070" s="104"/>
      <c r="AP61070" s="104"/>
    </row>
    <row r="61071" spans="21:42" ht="15" customHeight="1" x14ac:dyDescent="0.25">
      <c r="U61071" s="104"/>
      <c r="AB61071" s="104"/>
      <c r="AC61071" s="104"/>
      <c r="AF61071" s="104"/>
      <c r="AG61071" s="104"/>
      <c r="AK61071" s="104"/>
      <c r="AL61071" s="104"/>
      <c r="AO61071" s="104"/>
      <c r="AP61071" s="104"/>
    </row>
    <row r="61072" spans="21:42" ht="15" customHeight="1" x14ac:dyDescent="0.25">
      <c r="U61072" s="104"/>
      <c r="AB61072" s="104"/>
      <c r="AC61072" s="104"/>
      <c r="AF61072" s="104"/>
      <c r="AG61072" s="104"/>
      <c r="AK61072" s="104"/>
      <c r="AL61072" s="104"/>
      <c r="AO61072" s="104"/>
      <c r="AP61072" s="104"/>
    </row>
    <row r="61073" spans="21:42" ht="15" customHeight="1" x14ac:dyDescent="0.25">
      <c r="U61073" s="104"/>
      <c r="AB61073" s="104"/>
      <c r="AC61073" s="104"/>
      <c r="AF61073" s="104"/>
      <c r="AG61073" s="104"/>
      <c r="AK61073" s="104"/>
      <c r="AL61073" s="104"/>
      <c r="AO61073" s="104"/>
      <c r="AP61073" s="104"/>
    </row>
    <row r="61074" spans="21:42" ht="15" customHeight="1" x14ac:dyDescent="0.25">
      <c r="U61074" s="104"/>
      <c r="AB61074" s="104"/>
      <c r="AC61074" s="104"/>
      <c r="AF61074" s="104"/>
      <c r="AG61074" s="104"/>
      <c r="AK61074" s="104"/>
      <c r="AL61074" s="104"/>
      <c r="AO61074" s="104"/>
      <c r="AP61074" s="104"/>
    </row>
    <row r="61075" spans="21:42" ht="15" customHeight="1" x14ac:dyDescent="0.25">
      <c r="U61075" s="104"/>
      <c r="AB61075" s="104"/>
      <c r="AC61075" s="104"/>
      <c r="AF61075" s="104"/>
      <c r="AG61075" s="104"/>
      <c r="AK61075" s="104"/>
      <c r="AL61075" s="104"/>
      <c r="AO61075" s="104"/>
      <c r="AP61075" s="104"/>
    </row>
    <row r="61076" spans="21:42" ht="15" customHeight="1" x14ac:dyDescent="0.25">
      <c r="U61076" s="104"/>
      <c r="AB61076" s="104"/>
      <c r="AC61076" s="104"/>
      <c r="AF61076" s="104"/>
      <c r="AG61076" s="104"/>
      <c r="AK61076" s="104"/>
      <c r="AL61076" s="104"/>
      <c r="AO61076" s="104"/>
      <c r="AP61076" s="104"/>
    </row>
    <row r="61077" spans="21:42" ht="15" customHeight="1" x14ac:dyDescent="0.25">
      <c r="U61077" s="104"/>
      <c r="AB61077" s="104"/>
      <c r="AC61077" s="104"/>
      <c r="AF61077" s="104"/>
      <c r="AG61077" s="104"/>
      <c r="AK61077" s="104"/>
      <c r="AL61077" s="104"/>
      <c r="AO61077" s="104"/>
      <c r="AP61077" s="104"/>
    </row>
    <row r="61078" spans="21:42" ht="15" customHeight="1" x14ac:dyDescent="0.25">
      <c r="U61078" s="104"/>
      <c r="AB61078" s="104"/>
      <c r="AC61078" s="104"/>
      <c r="AF61078" s="104"/>
      <c r="AG61078" s="104"/>
      <c r="AK61078" s="104"/>
      <c r="AL61078" s="104"/>
      <c r="AO61078" s="104"/>
      <c r="AP61078" s="104"/>
    </row>
    <row r="61079" spans="21:42" ht="15" customHeight="1" x14ac:dyDescent="0.25">
      <c r="U61079" s="104"/>
      <c r="AB61079" s="104"/>
      <c r="AC61079" s="104"/>
      <c r="AF61079" s="104"/>
      <c r="AG61079" s="104"/>
      <c r="AK61079" s="104"/>
      <c r="AL61079" s="104"/>
      <c r="AO61079" s="104"/>
      <c r="AP61079" s="104"/>
    </row>
    <row r="61080" spans="21:42" ht="15" customHeight="1" x14ac:dyDescent="0.25">
      <c r="U61080" s="104"/>
      <c r="AB61080" s="104"/>
      <c r="AC61080" s="104"/>
      <c r="AF61080" s="104"/>
      <c r="AG61080" s="104"/>
      <c r="AK61080" s="104"/>
      <c r="AL61080" s="104"/>
      <c r="AO61080" s="104"/>
      <c r="AP61080" s="104"/>
    </row>
    <row r="61081" spans="21:42" ht="15" customHeight="1" x14ac:dyDescent="0.25">
      <c r="U61081" s="104"/>
      <c r="AB61081" s="104"/>
      <c r="AC61081" s="104"/>
      <c r="AF61081" s="104"/>
      <c r="AG61081" s="104"/>
      <c r="AK61081" s="104"/>
      <c r="AL61081" s="104"/>
      <c r="AO61081" s="104"/>
      <c r="AP61081" s="104"/>
    </row>
    <row r="61082" spans="21:42" ht="15" customHeight="1" x14ac:dyDescent="0.25">
      <c r="U61082" s="104"/>
      <c r="AB61082" s="104"/>
      <c r="AC61082" s="104"/>
      <c r="AF61082" s="104"/>
      <c r="AG61082" s="104"/>
      <c r="AK61082" s="104"/>
      <c r="AL61082" s="104"/>
      <c r="AO61082" s="104"/>
      <c r="AP61082" s="104"/>
    </row>
    <row r="61083" spans="21:42" ht="15" customHeight="1" x14ac:dyDescent="0.25">
      <c r="U61083" s="104"/>
      <c r="AB61083" s="104"/>
      <c r="AC61083" s="104"/>
      <c r="AF61083" s="104"/>
      <c r="AG61083" s="104"/>
      <c r="AK61083" s="104"/>
      <c r="AL61083" s="104"/>
      <c r="AO61083" s="104"/>
      <c r="AP61083" s="104"/>
    </row>
    <row r="61084" spans="21:42" ht="15" customHeight="1" x14ac:dyDescent="0.25">
      <c r="U61084" s="104"/>
      <c r="AB61084" s="104"/>
      <c r="AC61084" s="104"/>
      <c r="AF61084" s="104"/>
      <c r="AG61084" s="104"/>
      <c r="AK61084" s="104"/>
      <c r="AL61084" s="104"/>
      <c r="AO61084" s="104"/>
      <c r="AP61084" s="104"/>
    </row>
    <row r="61085" spans="21:42" ht="15" customHeight="1" x14ac:dyDescent="0.25">
      <c r="U61085" s="104"/>
      <c r="AB61085" s="104"/>
      <c r="AC61085" s="104"/>
      <c r="AF61085" s="104"/>
      <c r="AG61085" s="104"/>
      <c r="AK61085" s="104"/>
      <c r="AL61085" s="104"/>
      <c r="AO61085" s="104"/>
      <c r="AP61085" s="104"/>
    </row>
    <row r="61086" spans="21:42" ht="15" customHeight="1" x14ac:dyDescent="0.25">
      <c r="U61086" s="104"/>
      <c r="AB61086" s="104"/>
      <c r="AC61086" s="104"/>
      <c r="AF61086" s="104"/>
      <c r="AG61086" s="104"/>
      <c r="AK61086" s="104"/>
      <c r="AL61086" s="104"/>
      <c r="AO61086" s="104"/>
      <c r="AP61086" s="104"/>
    </row>
    <row r="61087" spans="21:42" ht="15" customHeight="1" x14ac:dyDescent="0.25">
      <c r="U61087" s="104"/>
      <c r="AB61087" s="104"/>
      <c r="AC61087" s="104"/>
      <c r="AF61087" s="104"/>
      <c r="AG61087" s="104"/>
      <c r="AK61087" s="104"/>
      <c r="AL61087" s="104"/>
      <c r="AO61087" s="104"/>
      <c r="AP61087" s="104"/>
    </row>
    <row r="61088" spans="21:42" ht="15" customHeight="1" x14ac:dyDescent="0.25">
      <c r="U61088" s="104"/>
      <c r="AB61088" s="104"/>
      <c r="AC61088" s="104"/>
      <c r="AF61088" s="104"/>
      <c r="AG61088" s="104"/>
      <c r="AK61088" s="104"/>
      <c r="AL61088" s="104"/>
      <c r="AO61088" s="104"/>
      <c r="AP61088" s="104"/>
    </row>
    <row r="61089" spans="21:42" ht="15" customHeight="1" x14ac:dyDescent="0.25">
      <c r="U61089" s="104"/>
      <c r="AB61089" s="104"/>
      <c r="AC61089" s="104"/>
      <c r="AF61089" s="104"/>
      <c r="AG61089" s="104"/>
      <c r="AK61089" s="104"/>
      <c r="AL61089" s="104"/>
      <c r="AO61089" s="104"/>
      <c r="AP61089" s="104"/>
    </row>
    <row r="61090" spans="21:42" ht="15" customHeight="1" x14ac:dyDescent="0.25">
      <c r="U61090" s="104"/>
      <c r="AB61090" s="104"/>
      <c r="AC61090" s="104"/>
      <c r="AF61090" s="104"/>
      <c r="AG61090" s="104"/>
      <c r="AK61090" s="104"/>
      <c r="AL61090" s="104"/>
      <c r="AO61090" s="104"/>
      <c r="AP61090" s="104"/>
    </row>
    <row r="61091" spans="21:42" ht="15" customHeight="1" x14ac:dyDescent="0.25">
      <c r="U61091" s="104"/>
      <c r="AB61091" s="104"/>
      <c r="AC61091" s="104"/>
      <c r="AF61091" s="104"/>
      <c r="AG61091" s="104"/>
      <c r="AK61091" s="104"/>
      <c r="AL61091" s="104"/>
      <c r="AO61091" s="104"/>
      <c r="AP61091" s="104"/>
    </row>
    <row r="61092" spans="21:42" ht="15" customHeight="1" x14ac:dyDescent="0.25">
      <c r="U61092" s="104"/>
      <c r="AB61092" s="104"/>
      <c r="AC61092" s="104"/>
      <c r="AF61092" s="104"/>
      <c r="AG61092" s="104"/>
      <c r="AK61092" s="104"/>
      <c r="AL61092" s="104"/>
      <c r="AO61092" s="104"/>
      <c r="AP61092" s="104"/>
    </row>
    <row r="61093" spans="21:42" ht="15" customHeight="1" x14ac:dyDescent="0.25">
      <c r="U61093" s="104"/>
      <c r="AB61093" s="104"/>
      <c r="AC61093" s="104"/>
      <c r="AF61093" s="104"/>
      <c r="AG61093" s="104"/>
      <c r="AK61093" s="104"/>
      <c r="AL61093" s="104"/>
      <c r="AO61093" s="104"/>
      <c r="AP61093" s="104"/>
    </row>
    <row r="61094" spans="21:42" ht="15" customHeight="1" x14ac:dyDescent="0.25">
      <c r="U61094" s="104"/>
      <c r="AB61094" s="104"/>
      <c r="AC61094" s="104"/>
      <c r="AF61094" s="104"/>
      <c r="AG61094" s="104"/>
      <c r="AK61094" s="104"/>
      <c r="AL61094" s="104"/>
      <c r="AO61094" s="104"/>
      <c r="AP61094" s="104"/>
    </row>
    <row r="61095" spans="21:42" ht="15" customHeight="1" x14ac:dyDescent="0.25">
      <c r="U61095" s="104"/>
      <c r="AB61095" s="104"/>
      <c r="AC61095" s="104"/>
      <c r="AF61095" s="104"/>
      <c r="AG61095" s="104"/>
      <c r="AK61095" s="104"/>
      <c r="AL61095" s="104"/>
      <c r="AO61095" s="104"/>
      <c r="AP61095" s="104"/>
    </row>
    <row r="61096" spans="21:42" ht="15" customHeight="1" x14ac:dyDescent="0.25">
      <c r="U61096" s="104"/>
      <c r="AB61096" s="104"/>
      <c r="AC61096" s="104"/>
      <c r="AF61096" s="104"/>
      <c r="AG61096" s="104"/>
      <c r="AK61096" s="104"/>
      <c r="AL61096" s="104"/>
      <c r="AO61096" s="104"/>
      <c r="AP61096" s="104"/>
    </row>
    <row r="61097" spans="21:42" ht="15" customHeight="1" x14ac:dyDescent="0.25">
      <c r="U61097" s="104"/>
      <c r="AB61097" s="104"/>
      <c r="AC61097" s="104"/>
      <c r="AF61097" s="104"/>
      <c r="AG61097" s="104"/>
      <c r="AK61097" s="104"/>
      <c r="AL61097" s="104"/>
      <c r="AO61097" s="104"/>
      <c r="AP61097" s="104"/>
    </row>
    <row r="61098" spans="21:42" ht="15" customHeight="1" x14ac:dyDescent="0.25">
      <c r="U61098" s="104"/>
      <c r="AB61098" s="104"/>
      <c r="AC61098" s="104"/>
      <c r="AF61098" s="104"/>
      <c r="AG61098" s="104"/>
      <c r="AK61098" s="104"/>
      <c r="AL61098" s="104"/>
      <c r="AO61098" s="104"/>
      <c r="AP61098" s="104"/>
    </row>
    <row r="61099" spans="21:42" ht="15" customHeight="1" x14ac:dyDescent="0.25">
      <c r="U61099" s="104"/>
      <c r="AB61099" s="104"/>
      <c r="AC61099" s="104"/>
      <c r="AF61099" s="104"/>
      <c r="AG61099" s="104"/>
      <c r="AK61099" s="104"/>
      <c r="AL61099" s="104"/>
      <c r="AO61099" s="104"/>
      <c r="AP61099" s="104"/>
    </row>
    <row r="61100" spans="21:42" ht="15" customHeight="1" x14ac:dyDescent="0.25">
      <c r="U61100" s="104"/>
      <c r="AB61100" s="104"/>
      <c r="AC61100" s="104"/>
      <c r="AF61100" s="104"/>
      <c r="AG61100" s="104"/>
      <c r="AK61100" s="104"/>
      <c r="AL61100" s="104"/>
      <c r="AO61100" s="104"/>
      <c r="AP61100" s="104"/>
    </row>
    <row r="61101" spans="21:42" ht="15" customHeight="1" x14ac:dyDescent="0.25">
      <c r="U61101" s="104"/>
      <c r="AB61101" s="104"/>
      <c r="AC61101" s="104"/>
      <c r="AF61101" s="104"/>
      <c r="AG61101" s="104"/>
      <c r="AK61101" s="104"/>
      <c r="AL61101" s="104"/>
      <c r="AO61101" s="104"/>
      <c r="AP61101" s="104"/>
    </row>
    <row r="61102" spans="21:42" ht="15" customHeight="1" x14ac:dyDescent="0.25">
      <c r="U61102" s="104"/>
      <c r="AB61102" s="104"/>
      <c r="AC61102" s="104"/>
      <c r="AF61102" s="104"/>
      <c r="AG61102" s="104"/>
      <c r="AK61102" s="104"/>
      <c r="AL61102" s="104"/>
      <c r="AO61102" s="104"/>
      <c r="AP61102" s="104"/>
    </row>
    <row r="61103" spans="21:42" ht="15" customHeight="1" x14ac:dyDescent="0.25">
      <c r="U61103" s="104"/>
      <c r="AB61103" s="104"/>
      <c r="AC61103" s="104"/>
      <c r="AF61103" s="104"/>
      <c r="AG61103" s="104"/>
      <c r="AK61103" s="104"/>
      <c r="AL61103" s="104"/>
      <c r="AO61103" s="104"/>
      <c r="AP61103" s="104"/>
    </row>
    <row r="61104" spans="21:42" ht="15" customHeight="1" x14ac:dyDescent="0.25">
      <c r="U61104" s="104"/>
      <c r="AB61104" s="104"/>
      <c r="AC61104" s="104"/>
      <c r="AF61104" s="104"/>
      <c r="AG61104" s="104"/>
      <c r="AK61104" s="104"/>
      <c r="AL61104" s="104"/>
      <c r="AO61104" s="104"/>
      <c r="AP61104" s="104"/>
    </row>
    <row r="61105" spans="21:42" ht="15" customHeight="1" x14ac:dyDescent="0.25">
      <c r="U61105" s="104"/>
      <c r="AB61105" s="104"/>
      <c r="AC61105" s="104"/>
      <c r="AF61105" s="104"/>
      <c r="AG61105" s="104"/>
      <c r="AK61105" s="104"/>
      <c r="AL61105" s="104"/>
      <c r="AO61105" s="104"/>
      <c r="AP61105" s="104"/>
    </row>
    <row r="61106" spans="21:42" ht="15" customHeight="1" x14ac:dyDescent="0.25">
      <c r="U61106" s="104"/>
      <c r="AB61106" s="104"/>
      <c r="AC61106" s="104"/>
      <c r="AF61106" s="104"/>
      <c r="AG61106" s="104"/>
      <c r="AK61106" s="104"/>
      <c r="AL61106" s="104"/>
      <c r="AO61106" s="104"/>
      <c r="AP61106" s="104"/>
    </row>
    <row r="61107" spans="21:42" ht="15" customHeight="1" x14ac:dyDescent="0.25">
      <c r="U61107" s="104"/>
      <c r="AB61107" s="104"/>
      <c r="AC61107" s="104"/>
      <c r="AF61107" s="104"/>
      <c r="AG61107" s="104"/>
      <c r="AK61107" s="104"/>
      <c r="AL61107" s="104"/>
      <c r="AO61107" s="104"/>
      <c r="AP61107" s="104"/>
    </row>
    <row r="61108" spans="21:42" ht="15" customHeight="1" x14ac:dyDescent="0.25">
      <c r="U61108" s="104"/>
      <c r="AB61108" s="104"/>
      <c r="AC61108" s="104"/>
      <c r="AF61108" s="104"/>
      <c r="AG61108" s="104"/>
      <c r="AK61108" s="104"/>
      <c r="AL61108" s="104"/>
      <c r="AO61108" s="104"/>
      <c r="AP61108" s="104"/>
    </row>
    <row r="61109" spans="21:42" ht="15" customHeight="1" x14ac:dyDescent="0.25">
      <c r="U61109" s="104"/>
      <c r="AB61109" s="104"/>
      <c r="AC61109" s="104"/>
      <c r="AF61109" s="104"/>
      <c r="AG61109" s="104"/>
      <c r="AK61109" s="104"/>
      <c r="AL61109" s="104"/>
      <c r="AO61109" s="104"/>
      <c r="AP61109" s="104"/>
    </row>
    <row r="61110" spans="21:42" ht="15" customHeight="1" x14ac:dyDescent="0.25">
      <c r="U61110" s="104"/>
      <c r="AB61110" s="104"/>
      <c r="AC61110" s="104"/>
      <c r="AF61110" s="104"/>
      <c r="AG61110" s="104"/>
      <c r="AK61110" s="104"/>
      <c r="AL61110" s="104"/>
      <c r="AO61110" s="104"/>
      <c r="AP61110" s="104"/>
    </row>
    <row r="61111" spans="21:42" ht="15" customHeight="1" x14ac:dyDescent="0.25">
      <c r="U61111" s="104"/>
      <c r="AB61111" s="104"/>
      <c r="AC61111" s="104"/>
      <c r="AF61111" s="104"/>
      <c r="AG61111" s="104"/>
      <c r="AK61111" s="104"/>
      <c r="AL61111" s="104"/>
      <c r="AO61111" s="104"/>
      <c r="AP61111" s="104"/>
    </row>
    <row r="61112" spans="21:42" ht="15" customHeight="1" x14ac:dyDescent="0.25">
      <c r="U61112" s="104"/>
      <c r="AB61112" s="104"/>
      <c r="AC61112" s="104"/>
      <c r="AF61112" s="104"/>
      <c r="AG61112" s="104"/>
      <c r="AK61112" s="104"/>
      <c r="AL61112" s="104"/>
      <c r="AO61112" s="104"/>
      <c r="AP61112" s="104"/>
    </row>
    <row r="61113" spans="21:42" ht="15" customHeight="1" x14ac:dyDescent="0.25">
      <c r="U61113" s="104"/>
      <c r="AB61113" s="104"/>
      <c r="AC61113" s="104"/>
      <c r="AF61113" s="104"/>
      <c r="AG61113" s="104"/>
      <c r="AK61113" s="104"/>
      <c r="AL61113" s="104"/>
      <c r="AO61113" s="104"/>
      <c r="AP61113" s="104"/>
    </row>
    <row r="61114" spans="21:42" ht="15" customHeight="1" x14ac:dyDescent="0.25">
      <c r="U61114" s="104"/>
      <c r="AB61114" s="104"/>
      <c r="AC61114" s="104"/>
      <c r="AF61114" s="104"/>
      <c r="AG61114" s="104"/>
      <c r="AK61114" s="104"/>
      <c r="AL61114" s="104"/>
      <c r="AO61114" s="104"/>
      <c r="AP61114" s="104"/>
    </row>
    <row r="61115" spans="21:42" ht="15" customHeight="1" x14ac:dyDescent="0.25">
      <c r="U61115" s="104"/>
      <c r="AB61115" s="104"/>
      <c r="AC61115" s="104"/>
      <c r="AF61115" s="104"/>
      <c r="AG61115" s="104"/>
      <c r="AK61115" s="104"/>
      <c r="AL61115" s="104"/>
      <c r="AO61115" s="104"/>
      <c r="AP61115" s="104"/>
    </row>
    <row r="61116" spans="21:42" ht="15" customHeight="1" x14ac:dyDescent="0.25">
      <c r="U61116" s="104"/>
      <c r="AB61116" s="104"/>
      <c r="AC61116" s="104"/>
      <c r="AF61116" s="104"/>
      <c r="AG61116" s="104"/>
      <c r="AK61116" s="104"/>
      <c r="AL61116" s="104"/>
      <c r="AO61116" s="104"/>
      <c r="AP61116" s="104"/>
    </row>
    <row r="61117" spans="21:42" ht="15" customHeight="1" x14ac:dyDescent="0.25">
      <c r="U61117" s="104"/>
      <c r="AB61117" s="104"/>
      <c r="AC61117" s="104"/>
      <c r="AF61117" s="104"/>
      <c r="AG61117" s="104"/>
      <c r="AK61117" s="104"/>
      <c r="AL61117" s="104"/>
      <c r="AO61117" s="104"/>
      <c r="AP61117" s="104"/>
    </row>
    <row r="61118" spans="21:42" ht="15" customHeight="1" x14ac:dyDescent="0.25">
      <c r="U61118" s="104"/>
      <c r="AB61118" s="104"/>
      <c r="AC61118" s="104"/>
      <c r="AF61118" s="104"/>
      <c r="AG61118" s="104"/>
      <c r="AK61118" s="104"/>
      <c r="AL61118" s="104"/>
      <c r="AO61118" s="104"/>
      <c r="AP61118" s="104"/>
    </row>
    <row r="61119" spans="21:42" ht="15" customHeight="1" x14ac:dyDescent="0.25">
      <c r="U61119" s="104"/>
      <c r="AB61119" s="104"/>
      <c r="AC61119" s="104"/>
      <c r="AF61119" s="104"/>
      <c r="AG61119" s="104"/>
      <c r="AK61119" s="104"/>
      <c r="AL61119" s="104"/>
      <c r="AO61119" s="104"/>
      <c r="AP61119" s="104"/>
    </row>
    <row r="61120" spans="21:42" ht="15" customHeight="1" x14ac:dyDescent="0.25">
      <c r="U61120" s="104"/>
      <c r="AB61120" s="104"/>
      <c r="AC61120" s="104"/>
      <c r="AF61120" s="104"/>
      <c r="AG61120" s="104"/>
      <c r="AK61120" s="104"/>
      <c r="AL61120" s="104"/>
      <c r="AO61120" s="104"/>
      <c r="AP61120" s="104"/>
    </row>
    <row r="61121" spans="21:42" ht="15" customHeight="1" x14ac:dyDescent="0.25">
      <c r="U61121" s="104"/>
      <c r="AB61121" s="104"/>
      <c r="AC61121" s="104"/>
      <c r="AF61121" s="104"/>
      <c r="AG61121" s="104"/>
      <c r="AK61121" s="104"/>
      <c r="AL61121" s="104"/>
      <c r="AO61121" s="104"/>
      <c r="AP61121" s="104"/>
    </row>
    <row r="61122" spans="21:42" ht="15" customHeight="1" x14ac:dyDescent="0.25">
      <c r="U61122" s="104"/>
      <c r="AB61122" s="104"/>
      <c r="AC61122" s="104"/>
      <c r="AF61122" s="104"/>
      <c r="AG61122" s="104"/>
      <c r="AK61122" s="104"/>
      <c r="AL61122" s="104"/>
      <c r="AO61122" s="104"/>
      <c r="AP61122" s="104"/>
    </row>
    <row r="61123" spans="21:42" ht="15" customHeight="1" x14ac:dyDescent="0.25">
      <c r="U61123" s="104"/>
      <c r="AB61123" s="104"/>
      <c r="AC61123" s="104"/>
      <c r="AF61123" s="104"/>
      <c r="AG61123" s="104"/>
      <c r="AK61123" s="104"/>
      <c r="AL61123" s="104"/>
      <c r="AO61123" s="104"/>
      <c r="AP61123" s="104"/>
    </row>
    <row r="61124" spans="21:42" ht="15" customHeight="1" x14ac:dyDescent="0.25">
      <c r="U61124" s="104"/>
      <c r="AB61124" s="104"/>
      <c r="AC61124" s="104"/>
      <c r="AF61124" s="104"/>
      <c r="AG61124" s="104"/>
      <c r="AK61124" s="104"/>
      <c r="AL61124" s="104"/>
      <c r="AO61124" s="104"/>
      <c r="AP61124" s="104"/>
    </row>
    <row r="61125" spans="21:42" ht="15" customHeight="1" x14ac:dyDescent="0.25">
      <c r="U61125" s="104"/>
      <c r="AB61125" s="104"/>
      <c r="AC61125" s="104"/>
      <c r="AF61125" s="104"/>
      <c r="AG61125" s="104"/>
      <c r="AK61125" s="104"/>
      <c r="AL61125" s="104"/>
      <c r="AO61125" s="104"/>
      <c r="AP61125" s="104"/>
    </row>
    <row r="61126" spans="21:42" ht="15" customHeight="1" x14ac:dyDescent="0.25">
      <c r="U61126" s="104"/>
      <c r="AB61126" s="104"/>
      <c r="AC61126" s="104"/>
      <c r="AF61126" s="104"/>
      <c r="AG61126" s="104"/>
      <c r="AK61126" s="104"/>
      <c r="AL61126" s="104"/>
      <c r="AO61126" s="104"/>
      <c r="AP61126" s="104"/>
    </row>
    <row r="61127" spans="21:42" ht="15" customHeight="1" x14ac:dyDescent="0.25">
      <c r="U61127" s="104"/>
      <c r="AB61127" s="104"/>
      <c r="AC61127" s="104"/>
      <c r="AF61127" s="104"/>
      <c r="AG61127" s="104"/>
      <c r="AK61127" s="104"/>
      <c r="AL61127" s="104"/>
      <c r="AO61127" s="104"/>
      <c r="AP61127" s="104"/>
    </row>
    <row r="61128" spans="21:42" ht="15" customHeight="1" x14ac:dyDescent="0.25">
      <c r="U61128" s="104"/>
      <c r="AB61128" s="104"/>
      <c r="AC61128" s="104"/>
      <c r="AF61128" s="104"/>
      <c r="AG61128" s="104"/>
      <c r="AK61128" s="104"/>
      <c r="AL61128" s="104"/>
      <c r="AO61128" s="104"/>
      <c r="AP61128" s="104"/>
    </row>
    <row r="61129" spans="21:42" ht="15" customHeight="1" x14ac:dyDescent="0.25">
      <c r="U61129" s="104"/>
      <c r="AB61129" s="104"/>
      <c r="AC61129" s="104"/>
      <c r="AF61129" s="104"/>
      <c r="AG61129" s="104"/>
      <c r="AK61129" s="104"/>
      <c r="AL61129" s="104"/>
      <c r="AO61129" s="104"/>
      <c r="AP61129" s="104"/>
    </row>
    <row r="61130" spans="21:42" ht="15" customHeight="1" x14ac:dyDescent="0.25">
      <c r="U61130" s="104"/>
      <c r="AB61130" s="104"/>
      <c r="AC61130" s="104"/>
      <c r="AF61130" s="104"/>
      <c r="AG61130" s="104"/>
      <c r="AK61130" s="104"/>
      <c r="AL61130" s="104"/>
      <c r="AO61130" s="104"/>
      <c r="AP61130" s="104"/>
    </row>
    <row r="61131" spans="21:42" ht="15" customHeight="1" x14ac:dyDescent="0.25">
      <c r="U61131" s="104"/>
      <c r="AB61131" s="104"/>
      <c r="AC61131" s="104"/>
      <c r="AF61131" s="104"/>
      <c r="AG61131" s="104"/>
      <c r="AK61131" s="104"/>
      <c r="AL61131" s="104"/>
      <c r="AO61131" s="104"/>
      <c r="AP61131" s="104"/>
    </row>
    <row r="61132" spans="21:42" ht="15" customHeight="1" x14ac:dyDescent="0.25">
      <c r="U61132" s="104"/>
      <c r="AB61132" s="104"/>
      <c r="AC61132" s="104"/>
      <c r="AF61132" s="104"/>
      <c r="AG61132" s="104"/>
      <c r="AK61132" s="104"/>
      <c r="AL61132" s="104"/>
      <c r="AO61132" s="104"/>
      <c r="AP61132" s="104"/>
    </row>
    <row r="61133" spans="21:42" ht="15" customHeight="1" x14ac:dyDescent="0.25">
      <c r="U61133" s="104"/>
      <c r="AB61133" s="104"/>
      <c r="AC61133" s="104"/>
      <c r="AF61133" s="104"/>
      <c r="AG61133" s="104"/>
      <c r="AK61133" s="104"/>
      <c r="AL61133" s="104"/>
      <c r="AO61133" s="104"/>
      <c r="AP61133" s="104"/>
    </row>
    <row r="61134" spans="21:42" ht="15" customHeight="1" x14ac:dyDescent="0.25">
      <c r="U61134" s="104"/>
      <c r="AB61134" s="104"/>
      <c r="AC61134" s="104"/>
      <c r="AF61134" s="104"/>
      <c r="AG61134" s="104"/>
      <c r="AK61134" s="104"/>
      <c r="AL61134" s="104"/>
      <c r="AO61134" s="104"/>
      <c r="AP61134" s="104"/>
    </row>
    <row r="61135" spans="21:42" ht="15" customHeight="1" x14ac:dyDescent="0.25">
      <c r="U61135" s="104"/>
      <c r="AB61135" s="104"/>
      <c r="AC61135" s="104"/>
      <c r="AF61135" s="104"/>
      <c r="AG61135" s="104"/>
      <c r="AK61135" s="104"/>
      <c r="AL61135" s="104"/>
      <c r="AO61135" s="104"/>
      <c r="AP61135" s="104"/>
    </row>
    <row r="61136" spans="21:42" ht="15" customHeight="1" x14ac:dyDescent="0.25">
      <c r="U61136" s="104"/>
      <c r="AB61136" s="104"/>
      <c r="AC61136" s="104"/>
      <c r="AF61136" s="104"/>
      <c r="AG61136" s="104"/>
      <c r="AK61136" s="104"/>
      <c r="AL61136" s="104"/>
      <c r="AO61136" s="104"/>
      <c r="AP61136" s="104"/>
    </row>
    <row r="61137" spans="21:42" ht="15" customHeight="1" x14ac:dyDescent="0.25">
      <c r="U61137" s="104"/>
      <c r="AB61137" s="104"/>
      <c r="AC61137" s="104"/>
      <c r="AF61137" s="104"/>
      <c r="AG61137" s="104"/>
      <c r="AK61137" s="104"/>
      <c r="AL61137" s="104"/>
      <c r="AO61137" s="104"/>
      <c r="AP61137" s="104"/>
    </row>
    <row r="61138" spans="21:42" ht="15" customHeight="1" x14ac:dyDescent="0.25">
      <c r="U61138" s="104"/>
      <c r="AB61138" s="104"/>
      <c r="AC61138" s="104"/>
      <c r="AF61138" s="104"/>
      <c r="AG61138" s="104"/>
      <c r="AK61138" s="104"/>
      <c r="AL61138" s="104"/>
      <c r="AO61138" s="104"/>
      <c r="AP61138" s="104"/>
    </row>
    <row r="61139" spans="21:42" ht="15" customHeight="1" x14ac:dyDescent="0.25">
      <c r="U61139" s="104"/>
      <c r="AB61139" s="104"/>
      <c r="AC61139" s="104"/>
      <c r="AF61139" s="104"/>
      <c r="AG61139" s="104"/>
      <c r="AK61139" s="104"/>
      <c r="AL61139" s="104"/>
      <c r="AO61139" s="104"/>
      <c r="AP61139" s="104"/>
    </row>
    <row r="61140" spans="21:42" ht="15" customHeight="1" x14ac:dyDescent="0.25">
      <c r="U61140" s="104"/>
      <c r="AB61140" s="104"/>
      <c r="AC61140" s="104"/>
      <c r="AF61140" s="104"/>
      <c r="AG61140" s="104"/>
      <c r="AK61140" s="104"/>
      <c r="AL61140" s="104"/>
      <c r="AO61140" s="104"/>
      <c r="AP61140" s="104"/>
    </row>
    <row r="61141" spans="21:42" ht="15" customHeight="1" x14ac:dyDescent="0.25">
      <c r="U61141" s="104"/>
      <c r="AB61141" s="104"/>
      <c r="AC61141" s="104"/>
      <c r="AF61141" s="104"/>
      <c r="AG61141" s="104"/>
      <c r="AK61141" s="104"/>
      <c r="AL61141" s="104"/>
      <c r="AO61141" s="104"/>
      <c r="AP61141" s="104"/>
    </row>
    <row r="61142" spans="21:42" ht="15" customHeight="1" x14ac:dyDescent="0.25">
      <c r="U61142" s="104"/>
      <c r="AB61142" s="104"/>
      <c r="AC61142" s="104"/>
      <c r="AF61142" s="104"/>
      <c r="AG61142" s="104"/>
      <c r="AK61142" s="104"/>
      <c r="AL61142" s="104"/>
      <c r="AO61142" s="104"/>
      <c r="AP61142" s="104"/>
    </row>
    <row r="61143" spans="21:42" ht="15" customHeight="1" x14ac:dyDescent="0.25">
      <c r="U61143" s="104"/>
      <c r="AB61143" s="104"/>
      <c r="AC61143" s="104"/>
      <c r="AF61143" s="104"/>
      <c r="AG61143" s="104"/>
      <c r="AK61143" s="104"/>
      <c r="AL61143" s="104"/>
      <c r="AO61143" s="104"/>
      <c r="AP61143" s="104"/>
    </row>
    <row r="61144" spans="21:42" ht="15" customHeight="1" x14ac:dyDescent="0.25">
      <c r="U61144" s="104"/>
      <c r="AB61144" s="104"/>
      <c r="AC61144" s="104"/>
      <c r="AF61144" s="104"/>
      <c r="AG61144" s="104"/>
      <c r="AK61144" s="104"/>
      <c r="AL61144" s="104"/>
      <c r="AO61144" s="104"/>
      <c r="AP61144" s="104"/>
    </row>
    <row r="61145" spans="21:42" ht="15" customHeight="1" x14ac:dyDescent="0.25">
      <c r="U61145" s="104"/>
      <c r="AB61145" s="104"/>
      <c r="AC61145" s="104"/>
      <c r="AF61145" s="104"/>
      <c r="AG61145" s="104"/>
      <c r="AK61145" s="104"/>
      <c r="AL61145" s="104"/>
      <c r="AO61145" s="104"/>
      <c r="AP61145" s="104"/>
    </row>
    <row r="61146" spans="21:42" ht="15" customHeight="1" x14ac:dyDescent="0.25">
      <c r="U61146" s="104"/>
      <c r="AB61146" s="104"/>
      <c r="AC61146" s="104"/>
      <c r="AF61146" s="104"/>
      <c r="AG61146" s="104"/>
      <c r="AK61146" s="104"/>
      <c r="AL61146" s="104"/>
      <c r="AO61146" s="104"/>
      <c r="AP61146" s="104"/>
    </row>
    <row r="61147" spans="21:42" ht="15" customHeight="1" x14ac:dyDescent="0.25">
      <c r="U61147" s="104"/>
      <c r="AB61147" s="104"/>
      <c r="AC61147" s="104"/>
      <c r="AF61147" s="104"/>
      <c r="AG61147" s="104"/>
      <c r="AK61147" s="104"/>
      <c r="AL61147" s="104"/>
      <c r="AO61147" s="104"/>
      <c r="AP61147" s="104"/>
    </row>
    <row r="61148" spans="21:42" ht="15" customHeight="1" x14ac:dyDescent="0.25">
      <c r="U61148" s="104"/>
      <c r="AB61148" s="104"/>
      <c r="AC61148" s="104"/>
      <c r="AF61148" s="104"/>
      <c r="AG61148" s="104"/>
      <c r="AK61148" s="104"/>
      <c r="AL61148" s="104"/>
      <c r="AO61148" s="104"/>
      <c r="AP61148" s="104"/>
    </row>
    <row r="61149" spans="21:42" ht="15" customHeight="1" x14ac:dyDescent="0.25">
      <c r="U61149" s="104"/>
      <c r="AB61149" s="104"/>
      <c r="AC61149" s="104"/>
      <c r="AF61149" s="104"/>
      <c r="AG61149" s="104"/>
      <c r="AK61149" s="104"/>
      <c r="AL61149" s="104"/>
      <c r="AO61149" s="104"/>
      <c r="AP61149" s="104"/>
    </row>
    <row r="61150" spans="21:42" ht="15" customHeight="1" x14ac:dyDescent="0.25">
      <c r="U61150" s="104"/>
      <c r="AB61150" s="104"/>
      <c r="AC61150" s="104"/>
      <c r="AF61150" s="104"/>
      <c r="AG61150" s="104"/>
      <c r="AK61150" s="104"/>
      <c r="AL61150" s="104"/>
      <c r="AO61150" s="104"/>
      <c r="AP61150" s="104"/>
    </row>
    <row r="61151" spans="21:42" ht="15" customHeight="1" x14ac:dyDescent="0.25">
      <c r="U61151" s="104"/>
      <c r="AB61151" s="104"/>
      <c r="AC61151" s="104"/>
      <c r="AF61151" s="104"/>
      <c r="AG61151" s="104"/>
      <c r="AK61151" s="104"/>
      <c r="AL61151" s="104"/>
      <c r="AO61151" s="104"/>
      <c r="AP61151" s="104"/>
    </row>
    <row r="61152" spans="21:42" ht="15" customHeight="1" x14ac:dyDescent="0.25">
      <c r="U61152" s="104"/>
      <c r="AB61152" s="104"/>
      <c r="AC61152" s="104"/>
      <c r="AF61152" s="104"/>
      <c r="AG61152" s="104"/>
      <c r="AK61152" s="104"/>
      <c r="AL61152" s="104"/>
      <c r="AO61152" s="104"/>
      <c r="AP61152" s="104"/>
    </row>
    <row r="61153" spans="21:42" ht="15" customHeight="1" x14ac:dyDescent="0.25">
      <c r="U61153" s="104"/>
      <c r="AB61153" s="104"/>
      <c r="AC61153" s="104"/>
      <c r="AF61153" s="104"/>
      <c r="AG61153" s="104"/>
      <c r="AK61153" s="104"/>
      <c r="AL61153" s="104"/>
      <c r="AO61153" s="104"/>
      <c r="AP61153" s="104"/>
    </row>
    <row r="61154" spans="21:42" ht="15" customHeight="1" x14ac:dyDescent="0.25">
      <c r="U61154" s="104"/>
      <c r="AB61154" s="104"/>
      <c r="AC61154" s="104"/>
      <c r="AF61154" s="104"/>
      <c r="AG61154" s="104"/>
      <c r="AK61154" s="104"/>
      <c r="AL61154" s="104"/>
      <c r="AO61154" s="104"/>
      <c r="AP61154" s="104"/>
    </row>
    <row r="61155" spans="21:42" ht="15" customHeight="1" x14ac:dyDescent="0.25">
      <c r="U61155" s="104"/>
      <c r="AB61155" s="104"/>
      <c r="AC61155" s="104"/>
      <c r="AF61155" s="104"/>
      <c r="AG61155" s="104"/>
      <c r="AK61155" s="104"/>
      <c r="AL61155" s="104"/>
      <c r="AO61155" s="104"/>
      <c r="AP61155" s="104"/>
    </row>
    <row r="61156" spans="21:42" ht="15" customHeight="1" x14ac:dyDescent="0.25">
      <c r="U61156" s="104"/>
      <c r="AB61156" s="104"/>
      <c r="AC61156" s="104"/>
      <c r="AF61156" s="104"/>
      <c r="AG61156" s="104"/>
      <c r="AK61156" s="104"/>
      <c r="AL61156" s="104"/>
      <c r="AO61156" s="104"/>
      <c r="AP61156" s="104"/>
    </row>
    <row r="61157" spans="21:42" ht="15" customHeight="1" x14ac:dyDescent="0.25">
      <c r="U61157" s="104"/>
      <c r="AB61157" s="104"/>
      <c r="AC61157" s="104"/>
      <c r="AF61157" s="104"/>
      <c r="AG61157" s="104"/>
      <c r="AK61157" s="104"/>
      <c r="AL61157" s="104"/>
      <c r="AO61157" s="104"/>
      <c r="AP61157" s="104"/>
    </row>
    <row r="61158" spans="21:42" ht="15" customHeight="1" x14ac:dyDescent="0.25">
      <c r="U61158" s="104"/>
      <c r="AB61158" s="104"/>
      <c r="AC61158" s="104"/>
      <c r="AF61158" s="104"/>
      <c r="AG61158" s="104"/>
      <c r="AK61158" s="104"/>
      <c r="AL61158" s="104"/>
      <c r="AO61158" s="104"/>
      <c r="AP61158" s="104"/>
    </row>
    <row r="61159" spans="21:42" ht="15" customHeight="1" x14ac:dyDescent="0.25">
      <c r="U61159" s="104"/>
      <c r="AB61159" s="104"/>
      <c r="AC61159" s="104"/>
      <c r="AF61159" s="104"/>
      <c r="AG61159" s="104"/>
      <c r="AK61159" s="104"/>
      <c r="AL61159" s="104"/>
      <c r="AO61159" s="104"/>
      <c r="AP61159" s="104"/>
    </row>
    <row r="61160" spans="21:42" ht="15" customHeight="1" x14ac:dyDescent="0.25">
      <c r="U61160" s="104"/>
      <c r="AB61160" s="104"/>
      <c r="AC61160" s="104"/>
      <c r="AF61160" s="104"/>
      <c r="AG61160" s="104"/>
      <c r="AK61160" s="104"/>
      <c r="AL61160" s="104"/>
      <c r="AO61160" s="104"/>
      <c r="AP61160" s="104"/>
    </row>
    <row r="61161" spans="21:42" ht="15" customHeight="1" x14ac:dyDescent="0.25">
      <c r="U61161" s="104"/>
      <c r="AB61161" s="104"/>
      <c r="AC61161" s="104"/>
      <c r="AF61161" s="104"/>
      <c r="AG61161" s="104"/>
      <c r="AK61161" s="104"/>
      <c r="AL61161" s="104"/>
      <c r="AO61161" s="104"/>
      <c r="AP61161" s="104"/>
    </row>
    <row r="61162" spans="21:42" ht="15" customHeight="1" x14ac:dyDescent="0.25">
      <c r="U61162" s="104"/>
      <c r="AB61162" s="104"/>
      <c r="AC61162" s="104"/>
      <c r="AF61162" s="104"/>
      <c r="AG61162" s="104"/>
      <c r="AK61162" s="104"/>
      <c r="AL61162" s="104"/>
      <c r="AO61162" s="104"/>
      <c r="AP61162" s="104"/>
    </row>
    <row r="61163" spans="21:42" ht="15" customHeight="1" x14ac:dyDescent="0.25">
      <c r="U61163" s="104"/>
      <c r="AB61163" s="104"/>
      <c r="AC61163" s="104"/>
      <c r="AF61163" s="104"/>
      <c r="AG61163" s="104"/>
      <c r="AK61163" s="104"/>
      <c r="AL61163" s="104"/>
      <c r="AO61163" s="104"/>
      <c r="AP61163" s="104"/>
    </row>
    <row r="61164" spans="21:42" ht="15" customHeight="1" x14ac:dyDescent="0.25">
      <c r="U61164" s="104"/>
      <c r="AB61164" s="104"/>
      <c r="AC61164" s="104"/>
      <c r="AF61164" s="104"/>
      <c r="AG61164" s="104"/>
      <c r="AK61164" s="104"/>
      <c r="AL61164" s="104"/>
      <c r="AO61164" s="104"/>
      <c r="AP61164" s="104"/>
    </row>
    <row r="61165" spans="21:42" ht="15" customHeight="1" x14ac:dyDescent="0.25">
      <c r="U61165" s="104"/>
      <c r="AB61165" s="104"/>
      <c r="AC61165" s="104"/>
      <c r="AF61165" s="104"/>
      <c r="AG61165" s="104"/>
      <c r="AK61165" s="104"/>
      <c r="AL61165" s="104"/>
      <c r="AO61165" s="104"/>
      <c r="AP61165" s="104"/>
    </row>
    <row r="61166" spans="21:42" ht="15" customHeight="1" x14ac:dyDescent="0.25">
      <c r="U61166" s="104"/>
      <c r="AB61166" s="104"/>
      <c r="AC61166" s="104"/>
      <c r="AF61166" s="104"/>
      <c r="AG61166" s="104"/>
      <c r="AK61166" s="104"/>
      <c r="AL61166" s="104"/>
      <c r="AO61166" s="104"/>
      <c r="AP61166" s="104"/>
    </row>
    <row r="61167" spans="21:42" ht="15" customHeight="1" x14ac:dyDescent="0.25">
      <c r="U61167" s="104"/>
      <c r="AB61167" s="104"/>
      <c r="AC61167" s="104"/>
      <c r="AF61167" s="104"/>
      <c r="AG61167" s="104"/>
      <c r="AK61167" s="104"/>
      <c r="AL61167" s="104"/>
      <c r="AO61167" s="104"/>
      <c r="AP61167" s="104"/>
    </row>
    <row r="61168" spans="21:42" ht="15" customHeight="1" x14ac:dyDescent="0.25">
      <c r="U61168" s="104"/>
      <c r="AB61168" s="104"/>
      <c r="AC61168" s="104"/>
      <c r="AF61168" s="104"/>
      <c r="AG61168" s="104"/>
      <c r="AK61168" s="104"/>
      <c r="AL61168" s="104"/>
      <c r="AO61168" s="104"/>
      <c r="AP61168" s="104"/>
    </row>
    <row r="61169" spans="21:42" ht="15" customHeight="1" x14ac:dyDescent="0.25">
      <c r="U61169" s="104"/>
      <c r="AB61169" s="104"/>
      <c r="AC61169" s="104"/>
      <c r="AF61169" s="104"/>
      <c r="AG61169" s="104"/>
      <c r="AK61169" s="104"/>
      <c r="AL61169" s="104"/>
      <c r="AO61169" s="104"/>
      <c r="AP61169" s="104"/>
    </row>
    <row r="61170" spans="21:42" ht="15" customHeight="1" x14ac:dyDescent="0.25">
      <c r="U61170" s="104"/>
      <c r="AB61170" s="104"/>
      <c r="AC61170" s="104"/>
      <c r="AF61170" s="104"/>
      <c r="AG61170" s="104"/>
      <c r="AK61170" s="104"/>
      <c r="AL61170" s="104"/>
      <c r="AO61170" s="104"/>
      <c r="AP61170" s="104"/>
    </row>
    <row r="61171" spans="21:42" ht="15" customHeight="1" x14ac:dyDescent="0.25">
      <c r="U61171" s="104"/>
      <c r="AB61171" s="104"/>
      <c r="AC61171" s="104"/>
      <c r="AF61171" s="104"/>
      <c r="AG61171" s="104"/>
      <c r="AK61171" s="104"/>
      <c r="AL61171" s="104"/>
      <c r="AO61171" s="104"/>
      <c r="AP61171" s="104"/>
    </row>
    <row r="61172" spans="21:42" ht="15" customHeight="1" x14ac:dyDescent="0.25">
      <c r="U61172" s="104"/>
      <c r="AB61172" s="104"/>
      <c r="AC61172" s="104"/>
      <c r="AF61172" s="104"/>
      <c r="AG61172" s="104"/>
      <c r="AK61172" s="104"/>
      <c r="AL61172" s="104"/>
      <c r="AO61172" s="104"/>
      <c r="AP61172" s="104"/>
    </row>
    <row r="61173" spans="21:42" ht="15" customHeight="1" x14ac:dyDescent="0.25">
      <c r="U61173" s="104"/>
      <c r="AB61173" s="104"/>
      <c r="AC61173" s="104"/>
      <c r="AF61173" s="104"/>
      <c r="AG61173" s="104"/>
      <c r="AK61173" s="104"/>
      <c r="AL61173" s="104"/>
      <c r="AO61173" s="104"/>
      <c r="AP61173" s="104"/>
    </row>
    <row r="61174" spans="21:42" ht="15" customHeight="1" x14ac:dyDescent="0.25">
      <c r="U61174" s="104"/>
      <c r="AB61174" s="104"/>
      <c r="AC61174" s="104"/>
      <c r="AF61174" s="104"/>
      <c r="AG61174" s="104"/>
      <c r="AK61174" s="104"/>
      <c r="AL61174" s="104"/>
      <c r="AO61174" s="104"/>
      <c r="AP61174" s="104"/>
    </row>
    <row r="61175" spans="21:42" ht="15" customHeight="1" x14ac:dyDescent="0.25">
      <c r="U61175" s="104"/>
      <c r="AB61175" s="104"/>
      <c r="AC61175" s="104"/>
      <c r="AF61175" s="104"/>
      <c r="AG61175" s="104"/>
      <c r="AK61175" s="104"/>
      <c r="AL61175" s="104"/>
      <c r="AO61175" s="104"/>
      <c r="AP61175" s="104"/>
    </row>
    <row r="61176" spans="21:42" ht="15" customHeight="1" x14ac:dyDescent="0.25">
      <c r="U61176" s="104"/>
      <c r="AB61176" s="104"/>
      <c r="AC61176" s="104"/>
      <c r="AF61176" s="104"/>
      <c r="AG61176" s="104"/>
      <c r="AK61176" s="104"/>
      <c r="AL61176" s="104"/>
      <c r="AO61176" s="104"/>
      <c r="AP61176" s="104"/>
    </row>
    <row r="61177" spans="21:42" ht="15" customHeight="1" x14ac:dyDescent="0.25">
      <c r="U61177" s="104"/>
      <c r="AB61177" s="104"/>
      <c r="AC61177" s="104"/>
      <c r="AF61177" s="104"/>
      <c r="AG61177" s="104"/>
      <c r="AK61177" s="104"/>
      <c r="AL61177" s="104"/>
      <c r="AO61177" s="104"/>
      <c r="AP61177" s="104"/>
    </row>
    <row r="61178" spans="21:42" ht="15" customHeight="1" x14ac:dyDescent="0.25">
      <c r="U61178" s="104"/>
      <c r="AB61178" s="104"/>
      <c r="AC61178" s="104"/>
      <c r="AF61178" s="104"/>
      <c r="AG61178" s="104"/>
      <c r="AK61178" s="104"/>
      <c r="AL61178" s="104"/>
      <c r="AO61178" s="104"/>
      <c r="AP61178" s="104"/>
    </row>
    <row r="61179" spans="21:42" ht="15" customHeight="1" x14ac:dyDescent="0.25">
      <c r="U61179" s="104"/>
      <c r="AB61179" s="104"/>
      <c r="AC61179" s="104"/>
      <c r="AF61179" s="104"/>
      <c r="AG61179" s="104"/>
      <c r="AK61179" s="104"/>
      <c r="AL61179" s="104"/>
      <c r="AO61179" s="104"/>
      <c r="AP61179" s="104"/>
    </row>
    <row r="61180" spans="21:42" ht="15" customHeight="1" x14ac:dyDescent="0.25">
      <c r="U61180" s="104"/>
      <c r="AB61180" s="104"/>
      <c r="AC61180" s="104"/>
      <c r="AF61180" s="104"/>
      <c r="AG61180" s="104"/>
      <c r="AK61180" s="104"/>
      <c r="AL61180" s="104"/>
      <c r="AO61180" s="104"/>
      <c r="AP61180" s="104"/>
    </row>
    <row r="61181" spans="21:42" ht="15" customHeight="1" x14ac:dyDescent="0.25">
      <c r="U61181" s="104"/>
      <c r="AB61181" s="104"/>
      <c r="AC61181" s="104"/>
      <c r="AF61181" s="104"/>
      <c r="AG61181" s="104"/>
      <c r="AK61181" s="104"/>
      <c r="AL61181" s="104"/>
      <c r="AO61181" s="104"/>
      <c r="AP61181" s="104"/>
    </row>
    <row r="61182" spans="21:42" ht="15" customHeight="1" x14ac:dyDescent="0.25">
      <c r="U61182" s="104"/>
      <c r="AB61182" s="104"/>
      <c r="AC61182" s="104"/>
      <c r="AF61182" s="104"/>
      <c r="AG61182" s="104"/>
      <c r="AK61182" s="104"/>
      <c r="AL61182" s="104"/>
      <c r="AO61182" s="104"/>
      <c r="AP61182" s="104"/>
    </row>
    <row r="61183" spans="21:42" ht="15" customHeight="1" x14ac:dyDescent="0.25">
      <c r="U61183" s="104"/>
      <c r="AB61183" s="104"/>
      <c r="AC61183" s="104"/>
      <c r="AF61183" s="104"/>
      <c r="AG61183" s="104"/>
      <c r="AK61183" s="104"/>
      <c r="AL61183" s="104"/>
      <c r="AO61183" s="104"/>
      <c r="AP61183" s="104"/>
    </row>
    <row r="61184" spans="21:42" ht="15" customHeight="1" x14ac:dyDescent="0.25">
      <c r="U61184" s="104"/>
      <c r="AB61184" s="104"/>
      <c r="AC61184" s="104"/>
      <c r="AF61184" s="104"/>
      <c r="AG61184" s="104"/>
      <c r="AK61184" s="104"/>
      <c r="AL61184" s="104"/>
      <c r="AO61184" s="104"/>
      <c r="AP61184" s="104"/>
    </row>
    <row r="61185" spans="21:42" ht="15" customHeight="1" x14ac:dyDescent="0.25">
      <c r="U61185" s="104"/>
      <c r="AB61185" s="104"/>
      <c r="AC61185" s="104"/>
      <c r="AF61185" s="104"/>
      <c r="AG61185" s="104"/>
      <c r="AK61185" s="104"/>
      <c r="AL61185" s="104"/>
      <c r="AO61185" s="104"/>
      <c r="AP61185" s="104"/>
    </row>
    <row r="61186" spans="21:42" ht="15" customHeight="1" x14ac:dyDescent="0.25">
      <c r="U61186" s="104"/>
      <c r="AB61186" s="104"/>
      <c r="AC61186" s="104"/>
      <c r="AF61186" s="104"/>
      <c r="AG61186" s="104"/>
      <c r="AK61186" s="104"/>
      <c r="AL61186" s="104"/>
      <c r="AO61186" s="104"/>
      <c r="AP61186" s="104"/>
    </row>
    <row r="61187" spans="21:42" ht="15" customHeight="1" x14ac:dyDescent="0.25">
      <c r="U61187" s="104"/>
      <c r="AB61187" s="104"/>
      <c r="AC61187" s="104"/>
      <c r="AF61187" s="104"/>
      <c r="AG61187" s="104"/>
      <c r="AK61187" s="104"/>
      <c r="AL61187" s="104"/>
      <c r="AO61187" s="104"/>
      <c r="AP61187" s="104"/>
    </row>
    <row r="61188" spans="21:42" ht="15" customHeight="1" x14ac:dyDescent="0.25">
      <c r="U61188" s="104"/>
      <c r="AB61188" s="104"/>
      <c r="AC61188" s="104"/>
      <c r="AF61188" s="104"/>
      <c r="AG61188" s="104"/>
      <c r="AK61188" s="104"/>
      <c r="AL61188" s="104"/>
      <c r="AO61188" s="104"/>
      <c r="AP61188" s="104"/>
    </row>
    <row r="61189" spans="21:42" ht="15" customHeight="1" x14ac:dyDescent="0.25">
      <c r="U61189" s="104"/>
      <c r="AB61189" s="104"/>
      <c r="AC61189" s="104"/>
      <c r="AF61189" s="104"/>
      <c r="AG61189" s="104"/>
      <c r="AK61189" s="104"/>
      <c r="AL61189" s="104"/>
      <c r="AO61189" s="104"/>
      <c r="AP61189" s="104"/>
    </row>
    <row r="61190" spans="21:42" ht="15" customHeight="1" x14ac:dyDescent="0.25">
      <c r="U61190" s="104"/>
      <c r="AB61190" s="104"/>
      <c r="AC61190" s="104"/>
      <c r="AF61190" s="104"/>
      <c r="AG61190" s="104"/>
      <c r="AK61190" s="104"/>
      <c r="AL61190" s="104"/>
      <c r="AO61190" s="104"/>
      <c r="AP61190" s="104"/>
    </row>
    <row r="61191" spans="21:42" ht="15" customHeight="1" x14ac:dyDescent="0.25">
      <c r="U61191" s="104"/>
      <c r="AB61191" s="104"/>
      <c r="AC61191" s="104"/>
      <c r="AF61191" s="104"/>
      <c r="AG61191" s="104"/>
      <c r="AK61191" s="104"/>
      <c r="AL61191" s="104"/>
      <c r="AO61191" s="104"/>
      <c r="AP61191" s="104"/>
    </row>
    <row r="61192" spans="21:42" ht="15" customHeight="1" x14ac:dyDescent="0.25">
      <c r="U61192" s="104"/>
      <c r="AB61192" s="104"/>
      <c r="AC61192" s="104"/>
      <c r="AF61192" s="104"/>
      <c r="AG61192" s="104"/>
      <c r="AK61192" s="104"/>
      <c r="AL61192" s="104"/>
      <c r="AO61192" s="104"/>
      <c r="AP61192" s="104"/>
    </row>
    <row r="61193" spans="21:42" ht="15" customHeight="1" x14ac:dyDescent="0.25">
      <c r="U61193" s="104"/>
      <c r="AB61193" s="104"/>
      <c r="AC61193" s="104"/>
      <c r="AF61193" s="104"/>
      <c r="AG61193" s="104"/>
      <c r="AK61193" s="104"/>
      <c r="AL61193" s="104"/>
      <c r="AO61193" s="104"/>
      <c r="AP61193" s="104"/>
    </row>
    <row r="61194" spans="21:42" ht="15" customHeight="1" x14ac:dyDescent="0.25">
      <c r="U61194" s="104"/>
      <c r="AB61194" s="104"/>
      <c r="AC61194" s="104"/>
      <c r="AF61194" s="104"/>
      <c r="AG61194" s="104"/>
      <c r="AK61194" s="104"/>
      <c r="AL61194" s="104"/>
      <c r="AO61194" s="104"/>
      <c r="AP61194" s="104"/>
    </row>
    <row r="61195" spans="21:42" ht="15" customHeight="1" x14ac:dyDescent="0.25">
      <c r="U61195" s="104"/>
      <c r="AB61195" s="104"/>
      <c r="AC61195" s="104"/>
      <c r="AF61195" s="104"/>
      <c r="AG61195" s="104"/>
      <c r="AK61195" s="104"/>
      <c r="AL61195" s="104"/>
      <c r="AO61195" s="104"/>
      <c r="AP61195" s="104"/>
    </row>
    <row r="61196" spans="21:42" ht="15" customHeight="1" x14ac:dyDescent="0.25">
      <c r="U61196" s="104"/>
      <c r="AB61196" s="104"/>
      <c r="AC61196" s="104"/>
      <c r="AF61196" s="104"/>
      <c r="AG61196" s="104"/>
      <c r="AK61196" s="104"/>
      <c r="AL61196" s="104"/>
      <c r="AO61196" s="104"/>
      <c r="AP61196" s="104"/>
    </row>
    <row r="61197" spans="21:42" ht="15" customHeight="1" x14ac:dyDescent="0.25">
      <c r="U61197" s="104"/>
      <c r="AB61197" s="104"/>
      <c r="AC61197" s="104"/>
      <c r="AF61197" s="104"/>
      <c r="AG61197" s="104"/>
      <c r="AK61197" s="104"/>
      <c r="AL61197" s="104"/>
      <c r="AO61197" s="104"/>
      <c r="AP61197" s="104"/>
    </row>
    <row r="61198" spans="21:42" ht="15" customHeight="1" x14ac:dyDescent="0.25">
      <c r="U61198" s="104"/>
      <c r="AB61198" s="104"/>
      <c r="AC61198" s="104"/>
      <c r="AF61198" s="104"/>
      <c r="AG61198" s="104"/>
      <c r="AK61198" s="104"/>
      <c r="AL61198" s="104"/>
      <c r="AO61198" s="104"/>
      <c r="AP61198" s="104"/>
    </row>
    <row r="61199" spans="21:42" ht="15" customHeight="1" x14ac:dyDescent="0.25">
      <c r="U61199" s="104"/>
      <c r="AB61199" s="104"/>
      <c r="AC61199" s="104"/>
      <c r="AF61199" s="104"/>
      <c r="AG61199" s="104"/>
      <c r="AK61199" s="104"/>
      <c r="AL61199" s="104"/>
      <c r="AO61199" s="104"/>
      <c r="AP61199" s="104"/>
    </row>
    <row r="61200" spans="21:42" ht="15" customHeight="1" x14ac:dyDescent="0.25">
      <c r="U61200" s="104"/>
      <c r="AB61200" s="104"/>
      <c r="AC61200" s="104"/>
      <c r="AF61200" s="104"/>
      <c r="AG61200" s="104"/>
      <c r="AK61200" s="104"/>
      <c r="AL61200" s="104"/>
      <c r="AO61200" s="104"/>
      <c r="AP61200" s="104"/>
    </row>
    <row r="61201" spans="21:42" ht="15" customHeight="1" x14ac:dyDescent="0.25">
      <c r="U61201" s="104"/>
      <c r="AB61201" s="104"/>
      <c r="AC61201" s="104"/>
      <c r="AF61201" s="104"/>
      <c r="AG61201" s="104"/>
      <c r="AK61201" s="104"/>
      <c r="AL61201" s="104"/>
      <c r="AO61201" s="104"/>
      <c r="AP61201" s="104"/>
    </row>
    <row r="61202" spans="21:42" ht="15" customHeight="1" x14ac:dyDescent="0.25">
      <c r="U61202" s="104"/>
      <c r="AB61202" s="104"/>
      <c r="AC61202" s="104"/>
      <c r="AF61202" s="104"/>
      <c r="AG61202" s="104"/>
      <c r="AK61202" s="104"/>
      <c r="AL61202" s="104"/>
      <c r="AO61202" s="104"/>
      <c r="AP61202" s="104"/>
    </row>
    <row r="61203" spans="21:42" ht="15" customHeight="1" x14ac:dyDescent="0.25">
      <c r="U61203" s="104"/>
      <c r="AB61203" s="104"/>
      <c r="AC61203" s="104"/>
      <c r="AF61203" s="104"/>
      <c r="AG61203" s="104"/>
      <c r="AK61203" s="104"/>
      <c r="AL61203" s="104"/>
      <c r="AO61203" s="104"/>
      <c r="AP61203" s="104"/>
    </row>
    <row r="61204" spans="21:42" ht="15" customHeight="1" x14ac:dyDescent="0.25">
      <c r="U61204" s="104"/>
      <c r="AB61204" s="104"/>
      <c r="AC61204" s="104"/>
      <c r="AF61204" s="104"/>
      <c r="AG61204" s="104"/>
      <c r="AK61204" s="104"/>
      <c r="AL61204" s="104"/>
      <c r="AO61204" s="104"/>
      <c r="AP61204" s="104"/>
    </row>
    <row r="61205" spans="21:42" ht="15" customHeight="1" x14ac:dyDescent="0.25">
      <c r="U61205" s="104"/>
      <c r="AB61205" s="104"/>
      <c r="AC61205" s="104"/>
      <c r="AF61205" s="104"/>
      <c r="AG61205" s="104"/>
      <c r="AK61205" s="104"/>
      <c r="AL61205" s="104"/>
      <c r="AO61205" s="104"/>
      <c r="AP61205" s="104"/>
    </row>
    <row r="61206" spans="21:42" ht="15" customHeight="1" x14ac:dyDescent="0.25">
      <c r="U61206" s="104"/>
      <c r="AB61206" s="104"/>
      <c r="AC61206" s="104"/>
      <c r="AF61206" s="104"/>
      <c r="AG61206" s="104"/>
      <c r="AK61206" s="104"/>
      <c r="AL61206" s="104"/>
      <c r="AO61206" s="104"/>
      <c r="AP61206" s="104"/>
    </row>
    <row r="61207" spans="21:42" ht="15" customHeight="1" x14ac:dyDescent="0.25">
      <c r="U61207" s="104"/>
      <c r="AB61207" s="104"/>
      <c r="AC61207" s="104"/>
      <c r="AF61207" s="104"/>
      <c r="AG61207" s="104"/>
      <c r="AK61207" s="104"/>
      <c r="AL61207" s="104"/>
      <c r="AO61207" s="104"/>
      <c r="AP61207" s="104"/>
    </row>
    <row r="61208" spans="21:42" ht="15" customHeight="1" x14ac:dyDescent="0.25">
      <c r="U61208" s="104"/>
      <c r="AB61208" s="104"/>
      <c r="AC61208" s="104"/>
      <c r="AF61208" s="104"/>
      <c r="AG61208" s="104"/>
      <c r="AK61208" s="104"/>
      <c r="AL61208" s="104"/>
      <c r="AO61208" s="104"/>
      <c r="AP61208" s="104"/>
    </row>
    <row r="61209" spans="21:42" ht="15" customHeight="1" x14ac:dyDescent="0.25">
      <c r="U61209" s="104"/>
      <c r="AB61209" s="104"/>
      <c r="AC61209" s="104"/>
      <c r="AF61209" s="104"/>
      <c r="AG61209" s="104"/>
      <c r="AK61209" s="104"/>
      <c r="AL61209" s="104"/>
      <c r="AO61209" s="104"/>
      <c r="AP61209" s="104"/>
    </row>
    <row r="61210" spans="21:42" ht="15" customHeight="1" x14ac:dyDescent="0.25">
      <c r="U61210" s="104"/>
      <c r="AB61210" s="104"/>
      <c r="AC61210" s="104"/>
      <c r="AF61210" s="104"/>
      <c r="AG61210" s="104"/>
      <c r="AK61210" s="104"/>
      <c r="AL61210" s="104"/>
      <c r="AO61210" s="104"/>
      <c r="AP61210" s="104"/>
    </row>
    <row r="61211" spans="21:42" ht="15" customHeight="1" x14ac:dyDescent="0.25">
      <c r="U61211" s="104"/>
      <c r="AB61211" s="104"/>
      <c r="AC61211" s="104"/>
      <c r="AF61211" s="104"/>
      <c r="AG61211" s="104"/>
      <c r="AK61211" s="104"/>
      <c r="AL61211" s="104"/>
      <c r="AO61211" s="104"/>
      <c r="AP61211" s="104"/>
    </row>
    <row r="61212" spans="21:42" ht="15" customHeight="1" x14ac:dyDescent="0.25">
      <c r="U61212" s="104"/>
      <c r="AB61212" s="104"/>
      <c r="AC61212" s="104"/>
      <c r="AF61212" s="104"/>
      <c r="AG61212" s="104"/>
      <c r="AK61212" s="104"/>
      <c r="AL61212" s="104"/>
      <c r="AO61212" s="104"/>
      <c r="AP61212" s="104"/>
    </row>
    <row r="61213" spans="21:42" ht="15" customHeight="1" x14ac:dyDescent="0.25">
      <c r="U61213" s="104"/>
      <c r="AB61213" s="104"/>
      <c r="AC61213" s="104"/>
      <c r="AF61213" s="104"/>
      <c r="AG61213" s="104"/>
      <c r="AK61213" s="104"/>
      <c r="AL61213" s="104"/>
      <c r="AO61213" s="104"/>
      <c r="AP61213" s="104"/>
    </row>
    <row r="61214" spans="21:42" ht="15" customHeight="1" x14ac:dyDescent="0.25">
      <c r="U61214" s="104"/>
      <c r="AB61214" s="104"/>
      <c r="AC61214" s="104"/>
      <c r="AF61214" s="104"/>
      <c r="AG61214" s="104"/>
      <c r="AK61214" s="104"/>
      <c r="AL61214" s="104"/>
      <c r="AO61214" s="104"/>
      <c r="AP61214" s="104"/>
    </row>
    <row r="61215" spans="21:42" ht="15" customHeight="1" x14ac:dyDescent="0.25">
      <c r="U61215" s="104"/>
      <c r="AB61215" s="104"/>
      <c r="AC61215" s="104"/>
      <c r="AF61215" s="104"/>
      <c r="AG61215" s="104"/>
      <c r="AK61215" s="104"/>
      <c r="AL61215" s="104"/>
      <c r="AO61215" s="104"/>
      <c r="AP61215" s="104"/>
    </row>
    <row r="61216" spans="21:42" ht="15" customHeight="1" x14ac:dyDescent="0.25">
      <c r="U61216" s="104"/>
      <c r="AB61216" s="104"/>
      <c r="AC61216" s="104"/>
      <c r="AF61216" s="104"/>
      <c r="AG61216" s="104"/>
      <c r="AK61216" s="104"/>
      <c r="AL61216" s="104"/>
      <c r="AO61216" s="104"/>
      <c r="AP61216" s="104"/>
    </row>
    <row r="61217" spans="21:42" ht="15" customHeight="1" x14ac:dyDescent="0.25">
      <c r="U61217" s="104"/>
      <c r="AB61217" s="104"/>
      <c r="AC61217" s="104"/>
      <c r="AF61217" s="104"/>
      <c r="AG61217" s="104"/>
      <c r="AK61217" s="104"/>
      <c r="AL61217" s="104"/>
      <c r="AO61217" s="104"/>
      <c r="AP61217" s="104"/>
    </row>
    <row r="61218" spans="21:42" ht="15" customHeight="1" x14ac:dyDescent="0.25">
      <c r="U61218" s="104"/>
      <c r="AB61218" s="104"/>
      <c r="AC61218" s="104"/>
      <c r="AF61218" s="104"/>
      <c r="AG61218" s="104"/>
      <c r="AK61218" s="104"/>
      <c r="AL61218" s="104"/>
      <c r="AO61218" s="104"/>
      <c r="AP61218" s="104"/>
    </row>
    <row r="61219" spans="21:42" ht="15" customHeight="1" x14ac:dyDescent="0.25">
      <c r="U61219" s="104"/>
      <c r="AB61219" s="104"/>
      <c r="AC61219" s="104"/>
      <c r="AF61219" s="104"/>
      <c r="AG61219" s="104"/>
      <c r="AK61219" s="104"/>
      <c r="AL61219" s="104"/>
      <c r="AO61219" s="104"/>
      <c r="AP61219" s="104"/>
    </row>
    <row r="61220" spans="21:42" ht="15" customHeight="1" x14ac:dyDescent="0.25">
      <c r="U61220" s="104"/>
      <c r="AB61220" s="104"/>
      <c r="AC61220" s="104"/>
      <c r="AF61220" s="104"/>
      <c r="AG61220" s="104"/>
      <c r="AK61220" s="104"/>
      <c r="AL61220" s="104"/>
      <c r="AO61220" s="104"/>
      <c r="AP61220" s="104"/>
    </row>
    <row r="61221" spans="21:42" ht="15" customHeight="1" x14ac:dyDescent="0.25">
      <c r="U61221" s="104"/>
      <c r="AB61221" s="104"/>
      <c r="AC61221" s="104"/>
      <c r="AF61221" s="104"/>
      <c r="AG61221" s="104"/>
      <c r="AK61221" s="104"/>
      <c r="AL61221" s="104"/>
      <c r="AO61221" s="104"/>
      <c r="AP61221" s="104"/>
    </row>
    <row r="61222" spans="21:42" ht="15" customHeight="1" x14ac:dyDescent="0.25">
      <c r="U61222" s="104"/>
      <c r="AB61222" s="104"/>
      <c r="AC61222" s="104"/>
      <c r="AF61222" s="104"/>
      <c r="AG61222" s="104"/>
      <c r="AK61222" s="104"/>
      <c r="AL61222" s="104"/>
      <c r="AO61222" s="104"/>
      <c r="AP61222" s="104"/>
    </row>
    <row r="61223" spans="21:42" ht="15" customHeight="1" x14ac:dyDescent="0.25">
      <c r="U61223" s="104"/>
      <c r="AB61223" s="104"/>
      <c r="AC61223" s="104"/>
      <c r="AF61223" s="104"/>
      <c r="AG61223" s="104"/>
      <c r="AK61223" s="104"/>
      <c r="AL61223" s="104"/>
      <c r="AO61223" s="104"/>
      <c r="AP61223" s="104"/>
    </row>
    <row r="61224" spans="21:42" ht="15" customHeight="1" x14ac:dyDescent="0.25">
      <c r="U61224" s="104"/>
      <c r="AB61224" s="104"/>
      <c r="AC61224" s="104"/>
      <c r="AF61224" s="104"/>
      <c r="AG61224" s="104"/>
      <c r="AK61224" s="104"/>
      <c r="AL61224" s="104"/>
      <c r="AO61224" s="104"/>
      <c r="AP61224" s="104"/>
    </row>
    <row r="61225" spans="21:42" ht="15" customHeight="1" x14ac:dyDescent="0.25">
      <c r="U61225" s="104"/>
      <c r="AB61225" s="104"/>
      <c r="AC61225" s="104"/>
      <c r="AF61225" s="104"/>
      <c r="AG61225" s="104"/>
      <c r="AK61225" s="104"/>
      <c r="AL61225" s="104"/>
      <c r="AO61225" s="104"/>
      <c r="AP61225" s="104"/>
    </row>
    <row r="61226" spans="21:42" ht="15" customHeight="1" x14ac:dyDescent="0.25">
      <c r="U61226" s="104"/>
      <c r="AB61226" s="104"/>
      <c r="AC61226" s="104"/>
      <c r="AF61226" s="104"/>
      <c r="AG61226" s="104"/>
      <c r="AK61226" s="104"/>
      <c r="AL61226" s="104"/>
      <c r="AO61226" s="104"/>
      <c r="AP61226" s="104"/>
    </row>
    <row r="61227" spans="21:42" ht="15" customHeight="1" x14ac:dyDescent="0.25">
      <c r="U61227" s="104"/>
      <c r="AB61227" s="104"/>
      <c r="AC61227" s="104"/>
      <c r="AF61227" s="104"/>
      <c r="AG61227" s="104"/>
      <c r="AK61227" s="104"/>
      <c r="AL61227" s="104"/>
      <c r="AO61227" s="104"/>
      <c r="AP61227" s="104"/>
    </row>
    <row r="61228" spans="21:42" ht="15" customHeight="1" x14ac:dyDescent="0.25">
      <c r="U61228" s="104"/>
      <c r="AB61228" s="104"/>
      <c r="AC61228" s="104"/>
      <c r="AF61228" s="104"/>
      <c r="AG61228" s="104"/>
      <c r="AK61228" s="104"/>
      <c r="AL61228" s="104"/>
      <c r="AO61228" s="104"/>
      <c r="AP61228" s="104"/>
    </row>
    <row r="61229" spans="21:42" ht="15" customHeight="1" x14ac:dyDescent="0.25">
      <c r="U61229" s="104"/>
      <c r="AB61229" s="104"/>
      <c r="AC61229" s="104"/>
      <c r="AF61229" s="104"/>
      <c r="AG61229" s="104"/>
      <c r="AK61229" s="104"/>
      <c r="AL61229" s="104"/>
      <c r="AO61229" s="104"/>
      <c r="AP61229" s="104"/>
    </row>
    <row r="61230" spans="21:42" ht="15" customHeight="1" x14ac:dyDescent="0.25">
      <c r="U61230" s="104"/>
      <c r="AB61230" s="104"/>
      <c r="AC61230" s="104"/>
      <c r="AF61230" s="104"/>
      <c r="AG61230" s="104"/>
      <c r="AK61230" s="104"/>
      <c r="AL61230" s="104"/>
      <c r="AO61230" s="104"/>
      <c r="AP61230" s="104"/>
    </row>
    <row r="61231" spans="21:42" ht="15" customHeight="1" x14ac:dyDescent="0.25">
      <c r="U61231" s="104"/>
      <c r="AB61231" s="104"/>
      <c r="AC61231" s="104"/>
      <c r="AF61231" s="104"/>
      <c r="AG61231" s="104"/>
      <c r="AK61231" s="104"/>
      <c r="AL61231" s="104"/>
      <c r="AO61231" s="104"/>
      <c r="AP61231" s="104"/>
    </row>
    <row r="61232" spans="21:42" ht="15" customHeight="1" x14ac:dyDescent="0.25">
      <c r="U61232" s="104"/>
      <c r="AB61232" s="104"/>
      <c r="AC61232" s="104"/>
      <c r="AF61232" s="104"/>
      <c r="AG61232" s="104"/>
      <c r="AK61232" s="104"/>
      <c r="AL61232" s="104"/>
      <c r="AO61232" s="104"/>
      <c r="AP61232" s="104"/>
    </row>
    <row r="61233" spans="21:42" ht="15" customHeight="1" x14ac:dyDescent="0.25">
      <c r="U61233" s="104"/>
      <c r="AB61233" s="104"/>
      <c r="AC61233" s="104"/>
      <c r="AF61233" s="104"/>
      <c r="AG61233" s="104"/>
      <c r="AK61233" s="104"/>
      <c r="AL61233" s="104"/>
      <c r="AO61233" s="104"/>
      <c r="AP61233" s="104"/>
    </row>
    <row r="61234" spans="21:42" ht="15" customHeight="1" x14ac:dyDescent="0.25">
      <c r="U61234" s="104"/>
      <c r="AB61234" s="104"/>
      <c r="AC61234" s="104"/>
      <c r="AF61234" s="104"/>
      <c r="AG61234" s="104"/>
      <c r="AK61234" s="104"/>
      <c r="AL61234" s="104"/>
      <c r="AO61234" s="104"/>
      <c r="AP61234" s="104"/>
    </row>
    <row r="61235" spans="21:42" ht="15" customHeight="1" x14ac:dyDescent="0.25">
      <c r="U61235" s="104"/>
      <c r="AB61235" s="104"/>
      <c r="AC61235" s="104"/>
      <c r="AF61235" s="104"/>
      <c r="AG61235" s="104"/>
      <c r="AK61235" s="104"/>
      <c r="AL61235" s="104"/>
      <c r="AO61235" s="104"/>
      <c r="AP61235" s="104"/>
    </row>
    <row r="61236" spans="21:42" ht="15" customHeight="1" x14ac:dyDescent="0.25">
      <c r="U61236" s="104"/>
      <c r="AB61236" s="104"/>
      <c r="AC61236" s="104"/>
      <c r="AF61236" s="104"/>
      <c r="AG61236" s="104"/>
      <c r="AK61236" s="104"/>
      <c r="AL61236" s="104"/>
      <c r="AO61236" s="104"/>
      <c r="AP61236" s="104"/>
    </row>
    <row r="61237" spans="21:42" ht="15" customHeight="1" x14ac:dyDescent="0.25">
      <c r="U61237" s="104"/>
      <c r="AB61237" s="104"/>
      <c r="AC61237" s="104"/>
      <c r="AF61237" s="104"/>
      <c r="AG61237" s="104"/>
      <c r="AK61237" s="104"/>
      <c r="AL61237" s="104"/>
      <c r="AO61237" s="104"/>
      <c r="AP61237" s="104"/>
    </row>
    <row r="61238" spans="21:42" ht="15" customHeight="1" x14ac:dyDescent="0.25">
      <c r="U61238" s="104"/>
      <c r="AB61238" s="104"/>
      <c r="AC61238" s="104"/>
      <c r="AF61238" s="104"/>
      <c r="AG61238" s="104"/>
      <c r="AK61238" s="104"/>
      <c r="AL61238" s="104"/>
      <c r="AO61238" s="104"/>
      <c r="AP61238" s="104"/>
    </row>
    <row r="61239" spans="21:42" ht="15" customHeight="1" x14ac:dyDescent="0.25">
      <c r="U61239" s="104"/>
      <c r="AB61239" s="104"/>
      <c r="AC61239" s="104"/>
      <c r="AF61239" s="104"/>
      <c r="AG61239" s="104"/>
      <c r="AK61239" s="104"/>
      <c r="AL61239" s="104"/>
      <c r="AO61239" s="104"/>
      <c r="AP61239" s="104"/>
    </row>
    <row r="61240" spans="21:42" ht="15" customHeight="1" x14ac:dyDescent="0.25">
      <c r="U61240" s="104"/>
      <c r="AB61240" s="104"/>
      <c r="AC61240" s="104"/>
      <c r="AF61240" s="104"/>
      <c r="AG61240" s="104"/>
      <c r="AK61240" s="104"/>
      <c r="AL61240" s="104"/>
      <c r="AO61240" s="104"/>
      <c r="AP61240" s="104"/>
    </row>
    <row r="61241" spans="21:42" ht="15" customHeight="1" x14ac:dyDescent="0.25">
      <c r="U61241" s="104"/>
      <c r="AB61241" s="104"/>
      <c r="AC61241" s="104"/>
      <c r="AF61241" s="104"/>
      <c r="AG61241" s="104"/>
      <c r="AK61241" s="104"/>
      <c r="AL61241" s="104"/>
      <c r="AO61241" s="104"/>
      <c r="AP61241" s="104"/>
    </row>
    <row r="61242" spans="21:42" ht="15" customHeight="1" x14ac:dyDescent="0.25">
      <c r="U61242" s="104"/>
      <c r="AB61242" s="104"/>
      <c r="AC61242" s="104"/>
      <c r="AF61242" s="104"/>
      <c r="AG61242" s="104"/>
      <c r="AK61242" s="104"/>
      <c r="AL61242" s="104"/>
      <c r="AO61242" s="104"/>
      <c r="AP61242" s="104"/>
    </row>
    <row r="61243" spans="21:42" ht="15" customHeight="1" x14ac:dyDescent="0.25">
      <c r="U61243" s="104"/>
      <c r="AB61243" s="104"/>
      <c r="AC61243" s="104"/>
      <c r="AF61243" s="104"/>
      <c r="AG61243" s="104"/>
      <c r="AK61243" s="104"/>
      <c r="AL61243" s="104"/>
      <c r="AO61243" s="104"/>
      <c r="AP61243" s="104"/>
    </row>
    <row r="61244" spans="21:42" ht="15" customHeight="1" x14ac:dyDescent="0.25">
      <c r="U61244" s="104"/>
      <c r="AB61244" s="104"/>
      <c r="AC61244" s="104"/>
      <c r="AF61244" s="104"/>
      <c r="AG61244" s="104"/>
      <c r="AK61244" s="104"/>
      <c r="AL61244" s="104"/>
      <c r="AO61244" s="104"/>
      <c r="AP61244" s="104"/>
    </row>
    <row r="61245" spans="21:42" ht="15" customHeight="1" x14ac:dyDescent="0.25">
      <c r="U61245" s="104"/>
      <c r="AB61245" s="104"/>
      <c r="AC61245" s="104"/>
      <c r="AF61245" s="104"/>
      <c r="AG61245" s="104"/>
      <c r="AK61245" s="104"/>
      <c r="AL61245" s="104"/>
      <c r="AO61245" s="104"/>
      <c r="AP61245" s="104"/>
    </row>
    <row r="61246" spans="21:42" ht="15" customHeight="1" x14ac:dyDescent="0.25">
      <c r="U61246" s="104"/>
      <c r="AB61246" s="104"/>
      <c r="AC61246" s="104"/>
      <c r="AF61246" s="104"/>
      <c r="AG61246" s="104"/>
      <c r="AK61246" s="104"/>
      <c r="AL61246" s="104"/>
      <c r="AO61246" s="104"/>
      <c r="AP61246" s="104"/>
    </row>
    <row r="61247" spans="21:42" ht="15" customHeight="1" x14ac:dyDescent="0.25">
      <c r="U61247" s="104"/>
      <c r="AB61247" s="104"/>
      <c r="AC61247" s="104"/>
      <c r="AF61247" s="104"/>
      <c r="AG61247" s="104"/>
      <c r="AK61247" s="104"/>
      <c r="AL61247" s="104"/>
      <c r="AO61247" s="104"/>
      <c r="AP61247" s="104"/>
    </row>
    <row r="61248" spans="21:42" ht="15" customHeight="1" x14ac:dyDescent="0.25">
      <c r="U61248" s="104"/>
      <c r="AB61248" s="104"/>
      <c r="AC61248" s="104"/>
      <c r="AF61248" s="104"/>
      <c r="AG61248" s="104"/>
      <c r="AK61248" s="104"/>
      <c r="AL61248" s="104"/>
      <c r="AO61248" s="104"/>
      <c r="AP61248" s="104"/>
    </row>
    <row r="61249" spans="21:42" ht="15" customHeight="1" x14ac:dyDescent="0.25">
      <c r="U61249" s="104"/>
      <c r="AB61249" s="104"/>
      <c r="AC61249" s="104"/>
      <c r="AF61249" s="104"/>
      <c r="AG61249" s="104"/>
      <c r="AK61249" s="104"/>
      <c r="AL61249" s="104"/>
      <c r="AO61249" s="104"/>
      <c r="AP61249" s="104"/>
    </row>
    <row r="61250" spans="21:42" ht="15" customHeight="1" x14ac:dyDescent="0.25">
      <c r="U61250" s="104"/>
      <c r="AB61250" s="104"/>
      <c r="AC61250" s="104"/>
      <c r="AF61250" s="104"/>
      <c r="AG61250" s="104"/>
      <c r="AK61250" s="104"/>
      <c r="AL61250" s="104"/>
      <c r="AO61250" s="104"/>
      <c r="AP61250" s="104"/>
    </row>
    <row r="61251" spans="21:42" ht="15" customHeight="1" x14ac:dyDescent="0.25">
      <c r="U61251" s="104"/>
      <c r="AB61251" s="104"/>
      <c r="AC61251" s="104"/>
      <c r="AF61251" s="104"/>
      <c r="AG61251" s="104"/>
      <c r="AK61251" s="104"/>
      <c r="AL61251" s="104"/>
      <c r="AO61251" s="104"/>
      <c r="AP61251" s="104"/>
    </row>
    <row r="61252" spans="21:42" ht="15" customHeight="1" x14ac:dyDescent="0.25">
      <c r="U61252" s="104"/>
      <c r="AB61252" s="104"/>
      <c r="AC61252" s="104"/>
      <c r="AF61252" s="104"/>
      <c r="AG61252" s="104"/>
      <c r="AK61252" s="104"/>
      <c r="AL61252" s="104"/>
      <c r="AO61252" s="104"/>
      <c r="AP61252" s="104"/>
    </row>
    <row r="61253" spans="21:42" ht="15" customHeight="1" x14ac:dyDescent="0.25">
      <c r="U61253" s="104"/>
      <c r="AB61253" s="104"/>
      <c r="AC61253" s="104"/>
      <c r="AF61253" s="104"/>
      <c r="AG61253" s="104"/>
      <c r="AK61253" s="104"/>
      <c r="AL61253" s="104"/>
      <c r="AO61253" s="104"/>
      <c r="AP61253" s="104"/>
    </row>
    <row r="61254" spans="21:42" ht="15" customHeight="1" x14ac:dyDescent="0.25">
      <c r="U61254" s="104"/>
      <c r="AB61254" s="104"/>
      <c r="AC61254" s="104"/>
      <c r="AF61254" s="104"/>
      <c r="AG61254" s="104"/>
      <c r="AK61254" s="104"/>
      <c r="AL61254" s="104"/>
      <c r="AO61254" s="104"/>
      <c r="AP61254" s="104"/>
    </row>
    <row r="61255" spans="21:42" ht="15" customHeight="1" x14ac:dyDescent="0.25">
      <c r="U61255" s="104"/>
      <c r="AB61255" s="104"/>
      <c r="AC61255" s="104"/>
      <c r="AF61255" s="104"/>
      <c r="AG61255" s="104"/>
      <c r="AK61255" s="104"/>
      <c r="AL61255" s="104"/>
      <c r="AO61255" s="104"/>
      <c r="AP61255" s="104"/>
    </row>
    <row r="61256" spans="21:42" ht="15" customHeight="1" x14ac:dyDescent="0.25">
      <c r="U61256" s="104"/>
      <c r="AB61256" s="104"/>
      <c r="AC61256" s="104"/>
      <c r="AF61256" s="104"/>
      <c r="AG61256" s="104"/>
      <c r="AK61256" s="104"/>
      <c r="AL61256" s="104"/>
      <c r="AO61256" s="104"/>
      <c r="AP61256" s="104"/>
    </row>
    <row r="61257" spans="21:42" ht="15" customHeight="1" x14ac:dyDescent="0.25">
      <c r="U61257" s="104"/>
      <c r="AB61257" s="104"/>
      <c r="AC61257" s="104"/>
      <c r="AF61257" s="104"/>
      <c r="AG61257" s="104"/>
      <c r="AK61257" s="104"/>
      <c r="AL61257" s="104"/>
      <c r="AO61257" s="104"/>
      <c r="AP61257" s="104"/>
    </row>
    <row r="61258" spans="21:42" ht="15" customHeight="1" x14ac:dyDescent="0.25">
      <c r="U61258" s="104"/>
      <c r="AB61258" s="104"/>
      <c r="AC61258" s="104"/>
      <c r="AF61258" s="104"/>
      <c r="AG61258" s="104"/>
      <c r="AK61258" s="104"/>
      <c r="AL61258" s="104"/>
      <c r="AO61258" s="104"/>
      <c r="AP61258" s="104"/>
    </row>
    <row r="61259" spans="21:42" ht="15" customHeight="1" x14ac:dyDescent="0.25">
      <c r="U61259" s="104"/>
      <c r="AB61259" s="104"/>
      <c r="AC61259" s="104"/>
      <c r="AF61259" s="104"/>
      <c r="AG61259" s="104"/>
      <c r="AK61259" s="104"/>
      <c r="AL61259" s="104"/>
      <c r="AO61259" s="104"/>
      <c r="AP61259" s="104"/>
    </row>
    <row r="61260" spans="21:42" ht="15" customHeight="1" x14ac:dyDescent="0.25">
      <c r="U61260" s="104"/>
      <c r="AB61260" s="104"/>
      <c r="AC61260" s="104"/>
      <c r="AF61260" s="104"/>
      <c r="AG61260" s="104"/>
      <c r="AK61260" s="104"/>
      <c r="AL61260" s="104"/>
      <c r="AO61260" s="104"/>
      <c r="AP61260" s="104"/>
    </row>
    <row r="61261" spans="21:42" ht="15" customHeight="1" x14ac:dyDescent="0.25">
      <c r="U61261" s="104"/>
      <c r="AB61261" s="104"/>
      <c r="AC61261" s="104"/>
      <c r="AF61261" s="104"/>
      <c r="AG61261" s="104"/>
      <c r="AK61261" s="104"/>
      <c r="AL61261" s="104"/>
      <c r="AO61261" s="104"/>
      <c r="AP61261" s="104"/>
    </row>
    <row r="61262" spans="21:42" ht="15" customHeight="1" x14ac:dyDescent="0.25">
      <c r="U61262" s="104"/>
      <c r="AB61262" s="104"/>
      <c r="AC61262" s="104"/>
      <c r="AF61262" s="104"/>
      <c r="AG61262" s="104"/>
      <c r="AK61262" s="104"/>
      <c r="AL61262" s="104"/>
      <c r="AO61262" s="104"/>
      <c r="AP61262" s="104"/>
    </row>
    <row r="61263" spans="21:42" ht="15" customHeight="1" x14ac:dyDescent="0.25">
      <c r="U61263" s="104"/>
      <c r="AB61263" s="104"/>
      <c r="AC61263" s="104"/>
      <c r="AF61263" s="104"/>
      <c r="AG61263" s="104"/>
      <c r="AK61263" s="104"/>
      <c r="AL61263" s="104"/>
      <c r="AO61263" s="104"/>
      <c r="AP61263" s="104"/>
    </row>
    <row r="61264" spans="21:42" ht="15" customHeight="1" x14ac:dyDescent="0.25">
      <c r="U61264" s="104"/>
      <c r="AB61264" s="104"/>
      <c r="AC61264" s="104"/>
      <c r="AF61264" s="104"/>
      <c r="AG61264" s="104"/>
      <c r="AK61264" s="104"/>
      <c r="AL61264" s="104"/>
      <c r="AO61264" s="104"/>
      <c r="AP61264" s="104"/>
    </row>
    <row r="61265" spans="21:42" ht="15" customHeight="1" x14ac:dyDescent="0.25">
      <c r="U61265" s="104"/>
      <c r="AB61265" s="104"/>
      <c r="AC61265" s="104"/>
      <c r="AF61265" s="104"/>
      <c r="AG61265" s="104"/>
      <c r="AK61265" s="104"/>
      <c r="AL61265" s="104"/>
      <c r="AO61265" s="104"/>
      <c r="AP61265" s="104"/>
    </row>
    <row r="61266" spans="21:42" ht="15" customHeight="1" x14ac:dyDescent="0.25">
      <c r="U61266" s="104"/>
      <c r="AB61266" s="104"/>
      <c r="AC61266" s="104"/>
      <c r="AF61266" s="104"/>
      <c r="AG61266" s="104"/>
      <c r="AK61266" s="104"/>
      <c r="AL61266" s="104"/>
      <c r="AO61266" s="104"/>
      <c r="AP61266" s="104"/>
    </row>
    <row r="61267" spans="21:42" ht="15" customHeight="1" x14ac:dyDescent="0.25">
      <c r="U61267" s="104"/>
      <c r="AB61267" s="104"/>
      <c r="AC61267" s="104"/>
      <c r="AF61267" s="104"/>
      <c r="AG61267" s="104"/>
      <c r="AK61267" s="104"/>
      <c r="AL61267" s="104"/>
      <c r="AO61267" s="104"/>
      <c r="AP61267" s="104"/>
    </row>
    <row r="61268" spans="21:42" ht="15" customHeight="1" x14ac:dyDescent="0.25">
      <c r="U61268" s="104"/>
      <c r="AB61268" s="104"/>
      <c r="AC61268" s="104"/>
      <c r="AF61268" s="104"/>
      <c r="AG61268" s="104"/>
      <c r="AK61268" s="104"/>
      <c r="AL61268" s="104"/>
      <c r="AO61268" s="104"/>
      <c r="AP61268" s="104"/>
    </row>
    <row r="61269" spans="21:42" ht="15" customHeight="1" x14ac:dyDescent="0.25">
      <c r="U61269" s="104"/>
      <c r="AB61269" s="104"/>
      <c r="AC61269" s="104"/>
      <c r="AF61269" s="104"/>
      <c r="AG61269" s="104"/>
      <c r="AK61269" s="104"/>
      <c r="AL61269" s="104"/>
      <c r="AO61269" s="104"/>
      <c r="AP61269" s="104"/>
    </row>
    <row r="61270" spans="21:42" ht="15" customHeight="1" x14ac:dyDescent="0.25">
      <c r="U61270" s="104"/>
      <c r="AB61270" s="104"/>
      <c r="AC61270" s="104"/>
      <c r="AF61270" s="104"/>
      <c r="AG61270" s="104"/>
      <c r="AK61270" s="104"/>
      <c r="AL61270" s="104"/>
      <c r="AO61270" s="104"/>
      <c r="AP61270" s="104"/>
    </row>
    <row r="61271" spans="21:42" ht="15" customHeight="1" x14ac:dyDescent="0.25">
      <c r="U61271" s="104"/>
      <c r="AB61271" s="104"/>
      <c r="AC61271" s="104"/>
      <c r="AF61271" s="104"/>
      <c r="AG61271" s="104"/>
      <c r="AK61271" s="104"/>
      <c r="AL61271" s="104"/>
      <c r="AO61271" s="104"/>
      <c r="AP61271" s="104"/>
    </row>
    <row r="61272" spans="21:42" ht="15" customHeight="1" x14ac:dyDescent="0.25">
      <c r="U61272" s="104"/>
      <c r="AB61272" s="104"/>
      <c r="AC61272" s="104"/>
      <c r="AF61272" s="104"/>
      <c r="AG61272" s="104"/>
      <c r="AK61272" s="104"/>
      <c r="AL61272" s="104"/>
      <c r="AO61272" s="104"/>
      <c r="AP61272" s="104"/>
    </row>
    <row r="61273" spans="21:42" ht="15" customHeight="1" x14ac:dyDescent="0.25">
      <c r="U61273" s="104"/>
      <c r="AB61273" s="104"/>
      <c r="AC61273" s="104"/>
      <c r="AF61273" s="104"/>
      <c r="AG61273" s="104"/>
      <c r="AK61273" s="104"/>
      <c r="AL61273" s="104"/>
      <c r="AO61273" s="104"/>
      <c r="AP61273" s="104"/>
    </row>
    <row r="61274" spans="21:42" ht="15" customHeight="1" x14ac:dyDescent="0.25">
      <c r="U61274" s="104"/>
      <c r="AB61274" s="104"/>
      <c r="AC61274" s="104"/>
      <c r="AF61274" s="104"/>
      <c r="AG61274" s="104"/>
      <c r="AK61274" s="104"/>
      <c r="AL61274" s="104"/>
      <c r="AO61274" s="104"/>
      <c r="AP61274" s="104"/>
    </row>
    <row r="61275" spans="21:42" ht="15" customHeight="1" x14ac:dyDescent="0.25">
      <c r="U61275" s="104"/>
      <c r="AB61275" s="104"/>
      <c r="AC61275" s="104"/>
      <c r="AF61275" s="104"/>
      <c r="AG61275" s="104"/>
      <c r="AK61275" s="104"/>
      <c r="AL61275" s="104"/>
      <c r="AO61275" s="104"/>
      <c r="AP61275" s="104"/>
    </row>
    <row r="61276" spans="21:42" ht="15" customHeight="1" x14ac:dyDescent="0.25">
      <c r="U61276" s="104"/>
      <c r="AB61276" s="104"/>
      <c r="AC61276" s="104"/>
      <c r="AF61276" s="104"/>
      <c r="AG61276" s="104"/>
      <c r="AK61276" s="104"/>
      <c r="AL61276" s="104"/>
      <c r="AO61276" s="104"/>
      <c r="AP61276" s="104"/>
    </row>
    <row r="61277" spans="21:42" ht="15" customHeight="1" x14ac:dyDescent="0.25">
      <c r="U61277" s="104"/>
      <c r="AB61277" s="104"/>
      <c r="AC61277" s="104"/>
      <c r="AF61277" s="104"/>
      <c r="AG61277" s="104"/>
      <c r="AK61277" s="104"/>
      <c r="AL61277" s="104"/>
      <c r="AO61277" s="104"/>
      <c r="AP61277" s="104"/>
    </row>
    <row r="61278" spans="21:42" ht="15" customHeight="1" x14ac:dyDescent="0.25">
      <c r="U61278" s="104"/>
      <c r="AB61278" s="104"/>
      <c r="AC61278" s="104"/>
      <c r="AF61278" s="104"/>
      <c r="AG61278" s="104"/>
      <c r="AK61278" s="104"/>
      <c r="AL61278" s="104"/>
      <c r="AO61278" s="104"/>
      <c r="AP61278" s="104"/>
    </row>
    <row r="61279" spans="21:42" ht="15" customHeight="1" x14ac:dyDescent="0.25">
      <c r="U61279" s="104"/>
      <c r="AB61279" s="104"/>
      <c r="AC61279" s="104"/>
      <c r="AF61279" s="104"/>
      <c r="AG61279" s="104"/>
      <c r="AK61279" s="104"/>
      <c r="AL61279" s="104"/>
      <c r="AO61279" s="104"/>
      <c r="AP61279" s="104"/>
    </row>
    <row r="61280" spans="21:42" ht="15" customHeight="1" x14ac:dyDescent="0.25">
      <c r="U61280" s="104"/>
      <c r="AB61280" s="104"/>
      <c r="AC61280" s="104"/>
      <c r="AF61280" s="104"/>
      <c r="AG61280" s="104"/>
      <c r="AK61280" s="104"/>
      <c r="AL61280" s="104"/>
      <c r="AO61280" s="104"/>
      <c r="AP61280" s="104"/>
    </row>
    <row r="61281" spans="21:42" ht="15" customHeight="1" x14ac:dyDescent="0.25">
      <c r="U61281" s="104"/>
      <c r="AB61281" s="104"/>
      <c r="AC61281" s="104"/>
      <c r="AF61281" s="104"/>
      <c r="AG61281" s="104"/>
      <c r="AK61281" s="104"/>
      <c r="AL61281" s="104"/>
      <c r="AO61281" s="104"/>
      <c r="AP61281" s="104"/>
    </row>
    <row r="61282" spans="21:42" ht="15" customHeight="1" x14ac:dyDescent="0.25">
      <c r="U61282" s="104"/>
      <c r="AB61282" s="104"/>
      <c r="AC61282" s="104"/>
      <c r="AF61282" s="104"/>
      <c r="AG61282" s="104"/>
      <c r="AK61282" s="104"/>
      <c r="AL61282" s="104"/>
      <c r="AO61282" s="104"/>
      <c r="AP61282" s="104"/>
    </row>
    <row r="61283" spans="21:42" ht="15" customHeight="1" x14ac:dyDescent="0.25">
      <c r="U61283" s="104"/>
      <c r="AB61283" s="104"/>
      <c r="AC61283" s="104"/>
      <c r="AF61283" s="104"/>
      <c r="AG61283" s="104"/>
      <c r="AK61283" s="104"/>
      <c r="AL61283" s="104"/>
      <c r="AO61283" s="104"/>
      <c r="AP61283" s="104"/>
    </row>
    <row r="61284" spans="21:42" ht="15" customHeight="1" x14ac:dyDescent="0.25">
      <c r="U61284" s="104"/>
      <c r="AB61284" s="104"/>
      <c r="AC61284" s="104"/>
      <c r="AF61284" s="104"/>
      <c r="AG61284" s="104"/>
      <c r="AK61284" s="104"/>
      <c r="AL61284" s="104"/>
      <c r="AO61284" s="104"/>
      <c r="AP61284" s="104"/>
    </row>
    <row r="61285" spans="21:42" ht="15" customHeight="1" x14ac:dyDescent="0.25">
      <c r="U61285" s="104"/>
      <c r="AB61285" s="104"/>
      <c r="AC61285" s="104"/>
      <c r="AF61285" s="104"/>
      <c r="AG61285" s="104"/>
      <c r="AK61285" s="104"/>
      <c r="AL61285" s="104"/>
      <c r="AO61285" s="104"/>
      <c r="AP61285" s="104"/>
    </row>
    <row r="61286" spans="21:42" ht="15" customHeight="1" x14ac:dyDescent="0.25">
      <c r="U61286" s="104"/>
      <c r="AB61286" s="104"/>
      <c r="AC61286" s="104"/>
      <c r="AF61286" s="104"/>
      <c r="AG61286" s="104"/>
      <c r="AK61286" s="104"/>
      <c r="AL61286" s="104"/>
      <c r="AO61286" s="104"/>
      <c r="AP61286" s="104"/>
    </row>
    <row r="61287" spans="21:42" ht="15" customHeight="1" x14ac:dyDescent="0.25">
      <c r="U61287" s="104"/>
      <c r="AB61287" s="104"/>
      <c r="AC61287" s="104"/>
      <c r="AF61287" s="104"/>
      <c r="AG61287" s="104"/>
      <c r="AK61287" s="104"/>
      <c r="AL61287" s="104"/>
      <c r="AO61287" s="104"/>
      <c r="AP61287" s="104"/>
    </row>
    <row r="61288" spans="21:42" ht="15" customHeight="1" x14ac:dyDescent="0.25">
      <c r="U61288" s="104"/>
      <c r="AB61288" s="104"/>
      <c r="AC61288" s="104"/>
      <c r="AF61288" s="104"/>
      <c r="AG61288" s="104"/>
      <c r="AK61288" s="104"/>
      <c r="AL61288" s="104"/>
      <c r="AO61288" s="104"/>
      <c r="AP61288" s="104"/>
    </row>
    <row r="61289" spans="21:42" ht="15" customHeight="1" x14ac:dyDescent="0.25">
      <c r="U61289" s="104"/>
      <c r="AB61289" s="104"/>
      <c r="AC61289" s="104"/>
      <c r="AF61289" s="104"/>
      <c r="AG61289" s="104"/>
      <c r="AK61289" s="104"/>
      <c r="AL61289" s="104"/>
      <c r="AO61289" s="104"/>
      <c r="AP61289" s="104"/>
    </row>
    <row r="61290" spans="21:42" ht="15" customHeight="1" x14ac:dyDescent="0.25">
      <c r="U61290" s="104"/>
      <c r="AB61290" s="104"/>
      <c r="AC61290" s="104"/>
      <c r="AF61290" s="104"/>
      <c r="AG61290" s="104"/>
      <c r="AK61290" s="104"/>
      <c r="AL61290" s="104"/>
      <c r="AO61290" s="104"/>
      <c r="AP61290" s="104"/>
    </row>
    <row r="61291" spans="21:42" ht="15" customHeight="1" x14ac:dyDescent="0.25">
      <c r="U61291" s="104"/>
      <c r="AB61291" s="104"/>
      <c r="AC61291" s="104"/>
      <c r="AF61291" s="104"/>
      <c r="AG61291" s="104"/>
      <c r="AK61291" s="104"/>
      <c r="AL61291" s="104"/>
      <c r="AO61291" s="104"/>
      <c r="AP61291" s="104"/>
    </row>
    <row r="61292" spans="21:42" ht="15" customHeight="1" x14ac:dyDescent="0.25">
      <c r="U61292" s="104"/>
      <c r="AB61292" s="104"/>
      <c r="AC61292" s="104"/>
      <c r="AF61292" s="104"/>
      <c r="AG61292" s="104"/>
      <c r="AK61292" s="104"/>
      <c r="AL61292" s="104"/>
      <c r="AO61292" s="104"/>
      <c r="AP61292" s="104"/>
    </row>
    <row r="61293" spans="21:42" ht="15" customHeight="1" x14ac:dyDescent="0.25">
      <c r="U61293" s="104"/>
      <c r="AB61293" s="104"/>
      <c r="AC61293" s="104"/>
      <c r="AF61293" s="104"/>
      <c r="AG61293" s="104"/>
      <c r="AK61293" s="104"/>
      <c r="AL61293" s="104"/>
      <c r="AO61293" s="104"/>
      <c r="AP61293" s="104"/>
    </row>
    <row r="61294" spans="21:42" ht="15" customHeight="1" x14ac:dyDescent="0.25">
      <c r="U61294" s="104"/>
      <c r="AB61294" s="104"/>
      <c r="AC61294" s="104"/>
      <c r="AF61294" s="104"/>
      <c r="AG61294" s="104"/>
      <c r="AK61294" s="104"/>
      <c r="AL61294" s="104"/>
      <c r="AO61294" s="104"/>
      <c r="AP61294" s="104"/>
    </row>
    <row r="61295" spans="21:42" ht="15" customHeight="1" x14ac:dyDescent="0.25">
      <c r="U61295" s="104"/>
      <c r="AB61295" s="104"/>
      <c r="AC61295" s="104"/>
      <c r="AF61295" s="104"/>
      <c r="AG61295" s="104"/>
      <c r="AK61295" s="104"/>
      <c r="AL61295" s="104"/>
      <c r="AO61295" s="104"/>
      <c r="AP61295" s="104"/>
    </row>
    <row r="61296" spans="21:42" ht="15" customHeight="1" x14ac:dyDescent="0.25">
      <c r="U61296" s="104"/>
      <c r="AB61296" s="104"/>
      <c r="AC61296" s="104"/>
      <c r="AF61296" s="104"/>
      <c r="AG61296" s="104"/>
      <c r="AK61296" s="104"/>
      <c r="AL61296" s="104"/>
      <c r="AO61296" s="104"/>
      <c r="AP61296" s="104"/>
    </row>
    <row r="61297" spans="21:42" ht="15" customHeight="1" x14ac:dyDescent="0.25">
      <c r="U61297" s="104"/>
      <c r="AB61297" s="104"/>
      <c r="AC61297" s="104"/>
      <c r="AF61297" s="104"/>
      <c r="AG61297" s="104"/>
      <c r="AK61297" s="104"/>
      <c r="AL61297" s="104"/>
      <c r="AO61297" s="104"/>
      <c r="AP61297" s="104"/>
    </row>
    <row r="61298" spans="21:42" ht="15" customHeight="1" x14ac:dyDescent="0.25">
      <c r="U61298" s="104"/>
      <c r="AB61298" s="104"/>
      <c r="AC61298" s="104"/>
      <c r="AF61298" s="104"/>
      <c r="AG61298" s="104"/>
      <c r="AK61298" s="104"/>
      <c r="AL61298" s="104"/>
      <c r="AO61298" s="104"/>
      <c r="AP61298" s="104"/>
    </row>
    <row r="61299" spans="21:42" ht="15" customHeight="1" x14ac:dyDescent="0.25">
      <c r="U61299" s="104"/>
      <c r="AB61299" s="104"/>
      <c r="AC61299" s="104"/>
      <c r="AF61299" s="104"/>
      <c r="AG61299" s="104"/>
      <c r="AK61299" s="104"/>
      <c r="AL61299" s="104"/>
      <c r="AO61299" s="104"/>
      <c r="AP61299" s="104"/>
    </row>
    <row r="61300" spans="21:42" ht="15" customHeight="1" x14ac:dyDescent="0.25">
      <c r="U61300" s="104"/>
      <c r="AB61300" s="104"/>
      <c r="AC61300" s="104"/>
      <c r="AF61300" s="104"/>
      <c r="AG61300" s="104"/>
      <c r="AK61300" s="104"/>
      <c r="AL61300" s="104"/>
      <c r="AO61300" s="104"/>
      <c r="AP61300" s="104"/>
    </row>
    <row r="61301" spans="21:42" ht="15" customHeight="1" x14ac:dyDescent="0.25">
      <c r="U61301" s="104"/>
      <c r="AB61301" s="104"/>
      <c r="AC61301" s="104"/>
      <c r="AF61301" s="104"/>
      <c r="AG61301" s="104"/>
      <c r="AK61301" s="104"/>
      <c r="AL61301" s="104"/>
      <c r="AO61301" s="104"/>
      <c r="AP61301" s="104"/>
    </row>
    <row r="61302" spans="21:42" ht="15" customHeight="1" x14ac:dyDescent="0.25">
      <c r="U61302" s="104"/>
      <c r="AB61302" s="104"/>
      <c r="AC61302" s="104"/>
      <c r="AF61302" s="104"/>
      <c r="AG61302" s="104"/>
      <c r="AK61302" s="104"/>
      <c r="AL61302" s="104"/>
      <c r="AO61302" s="104"/>
      <c r="AP61302" s="104"/>
    </row>
    <row r="61303" spans="21:42" ht="15" customHeight="1" x14ac:dyDescent="0.25">
      <c r="U61303" s="104"/>
      <c r="AB61303" s="104"/>
      <c r="AC61303" s="104"/>
      <c r="AF61303" s="104"/>
      <c r="AG61303" s="104"/>
      <c r="AK61303" s="104"/>
      <c r="AL61303" s="104"/>
      <c r="AO61303" s="104"/>
      <c r="AP61303" s="104"/>
    </row>
    <row r="61304" spans="21:42" ht="15" customHeight="1" x14ac:dyDescent="0.25">
      <c r="U61304" s="104"/>
      <c r="AB61304" s="104"/>
      <c r="AC61304" s="104"/>
      <c r="AF61304" s="104"/>
      <c r="AG61304" s="104"/>
      <c r="AK61304" s="104"/>
      <c r="AL61304" s="104"/>
      <c r="AO61304" s="104"/>
      <c r="AP61304" s="104"/>
    </row>
    <row r="61305" spans="21:42" ht="15" customHeight="1" x14ac:dyDescent="0.25">
      <c r="U61305" s="104"/>
      <c r="AB61305" s="104"/>
      <c r="AC61305" s="104"/>
      <c r="AF61305" s="104"/>
      <c r="AG61305" s="104"/>
      <c r="AK61305" s="104"/>
      <c r="AL61305" s="104"/>
      <c r="AO61305" s="104"/>
      <c r="AP61305" s="104"/>
    </row>
    <row r="61306" spans="21:42" ht="15" customHeight="1" x14ac:dyDescent="0.25">
      <c r="U61306" s="104"/>
      <c r="AB61306" s="104"/>
      <c r="AC61306" s="104"/>
      <c r="AF61306" s="104"/>
      <c r="AG61306" s="104"/>
      <c r="AK61306" s="104"/>
      <c r="AL61306" s="104"/>
      <c r="AO61306" s="104"/>
      <c r="AP61306" s="104"/>
    </row>
    <row r="61307" spans="21:42" ht="15" customHeight="1" x14ac:dyDescent="0.25">
      <c r="U61307" s="104"/>
      <c r="AB61307" s="104"/>
      <c r="AC61307" s="104"/>
      <c r="AF61307" s="104"/>
      <c r="AG61307" s="104"/>
      <c r="AK61307" s="104"/>
      <c r="AL61307" s="104"/>
      <c r="AO61307" s="104"/>
      <c r="AP61307" s="104"/>
    </row>
    <row r="61308" spans="21:42" ht="15" customHeight="1" x14ac:dyDescent="0.25">
      <c r="U61308" s="104"/>
      <c r="AB61308" s="104"/>
      <c r="AC61308" s="104"/>
      <c r="AF61308" s="104"/>
      <c r="AG61308" s="104"/>
      <c r="AK61308" s="104"/>
      <c r="AL61308" s="104"/>
      <c r="AO61308" s="104"/>
      <c r="AP61308" s="104"/>
    </row>
    <row r="61309" spans="21:42" ht="15" customHeight="1" x14ac:dyDescent="0.25">
      <c r="U61309" s="104"/>
      <c r="AB61309" s="104"/>
      <c r="AC61309" s="104"/>
      <c r="AF61309" s="104"/>
      <c r="AG61309" s="104"/>
      <c r="AK61309" s="104"/>
      <c r="AL61309" s="104"/>
      <c r="AO61309" s="104"/>
      <c r="AP61309" s="104"/>
    </row>
    <row r="61310" spans="21:42" ht="15" customHeight="1" x14ac:dyDescent="0.25">
      <c r="U61310" s="104"/>
      <c r="AB61310" s="104"/>
      <c r="AC61310" s="104"/>
      <c r="AF61310" s="104"/>
      <c r="AG61310" s="104"/>
      <c r="AK61310" s="104"/>
      <c r="AL61310" s="104"/>
      <c r="AO61310" s="104"/>
      <c r="AP61310" s="104"/>
    </row>
    <row r="61311" spans="21:42" ht="15" customHeight="1" x14ac:dyDescent="0.25">
      <c r="U61311" s="104"/>
      <c r="AB61311" s="104"/>
      <c r="AC61311" s="104"/>
      <c r="AF61311" s="104"/>
      <c r="AG61311" s="104"/>
      <c r="AK61311" s="104"/>
      <c r="AL61311" s="104"/>
      <c r="AO61311" s="104"/>
      <c r="AP61311" s="104"/>
    </row>
    <row r="61312" spans="21:42" ht="15" customHeight="1" x14ac:dyDescent="0.25">
      <c r="U61312" s="104"/>
      <c r="AB61312" s="104"/>
      <c r="AC61312" s="104"/>
      <c r="AF61312" s="104"/>
      <c r="AG61312" s="104"/>
      <c r="AK61312" s="104"/>
      <c r="AL61312" s="104"/>
      <c r="AO61312" s="104"/>
      <c r="AP61312" s="104"/>
    </row>
    <row r="61313" spans="21:42" ht="15" customHeight="1" x14ac:dyDescent="0.25">
      <c r="U61313" s="104"/>
      <c r="AB61313" s="104"/>
      <c r="AC61313" s="104"/>
      <c r="AF61313" s="104"/>
      <c r="AG61313" s="104"/>
      <c r="AK61313" s="104"/>
      <c r="AL61313" s="104"/>
      <c r="AO61313" s="104"/>
      <c r="AP61313" s="104"/>
    </row>
    <row r="61314" spans="21:42" ht="15" customHeight="1" x14ac:dyDescent="0.25">
      <c r="U61314" s="104"/>
      <c r="AB61314" s="104"/>
      <c r="AC61314" s="104"/>
      <c r="AF61314" s="104"/>
      <c r="AG61314" s="104"/>
      <c r="AK61314" s="104"/>
      <c r="AL61314" s="104"/>
      <c r="AO61314" s="104"/>
      <c r="AP61314" s="104"/>
    </row>
    <row r="61315" spans="21:42" ht="15" customHeight="1" x14ac:dyDescent="0.25">
      <c r="U61315" s="104"/>
      <c r="AB61315" s="104"/>
      <c r="AC61315" s="104"/>
      <c r="AF61315" s="104"/>
      <c r="AG61315" s="104"/>
      <c r="AK61315" s="104"/>
      <c r="AL61315" s="104"/>
      <c r="AO61315" s="104"/>
      <c r="AP61315" s="104"/>
    </row>
    <row r="61316" spans="21:42" ht="15" customHeight="1" x14ac:dyDescent="0.25">
      <c r="U61316" s="104"/>
      <c r="AB61316" s="104"/>
      <c r="AC61316" s="104"/>
      <c r="AF61316" s="104"/>
      <c r="AG61316" s="104"/>
      <c r="AK61316" s="104"/>
      <c r="AL61316" s="104"/>
      <c r="AO61316" s="104"/>
      <c r="AP61316" s="104"/>
    </row>
    <row r="61317" spans="21:42" ht="15" customHeight="1" x14ac:dyDescent="0.25">
      <c r="U61317" s="104"/>
      <c r="AB61317" s="104"/>
      <c r="AC61317" s="104"/>
      <c r="AF61317" s="104"/>
      <c r="AG61317" s="104"/>
      <c r="AK61317" s="104"/>
      <c r="AL61317" s="104"/>
      <c r="AO61317" s="104"/>
      <c r="AP61317" s="104"/>
    </row>
    <row r="61318" spans="21:42" ht="15" customHeight="1" x14ac:dyDescent="0.25">
      <c r="U61318" s="104"/>
      <c r="AB61318" s="104"/>
      <c r="AC61318" s="104"/>
      <c r="AF61318" s="104"/>
      <c r="AG61318" s="104"/>
      <c r="AK61318" s="104"/>
      <c r="AL61318" s="104"/>
      <c r="AO61318" s="104"/>
      <c r="AP61318" s="104"/>
    </row>
    <row r="61319" spans="21:42" ht="15" customHeight="1" x14ac:dyDescent="0.25">
      <c r="U61319" s="104"/>
      <c r="AB61319" s="104"/>
      <c r="AC61319" s="104"/>
      <c r="AF61319" s="104"/>
      <c r="AG61319" s="104"/>
      <c r="AK61319" s="104"/>
      <c r="AL61319" s="104"/>
      <c r="AO61319" s="104"/>
      <c r="AP61319" s="104"/>
    </row>
    <row r="61320" spans="21:42" ht="15" customHeight="1" x14ac:dyDescent="0.25">
      <c r="U61320" s="104"/>
      <c r="AB61320" s="104"/>
      <c r="AC61320" s="104"/>
      <c r="AF61320" s="104"/>
      <c r="AG61320" s="104"/>
      <c r="AK61320" s="104"/>
      <c r="AL61320" s="104"/>
      <c r="AO61320" s="104"/>
      <c r="AP61320" s="104"/>
    </row>
    <row r="61321" spans="21:42" ht="15" customHeight="1" x14ac:dyDescent="0.25">
      <c r="U61321" s="104"/>
      <c r="AB61321" s="104"/>
      <c r="AC61321" s="104"/>
      <c r="AF61321" s="104"/>
      <c r="AG61321" s="104"/>
      <c r="AK61321" s="104"/>
      <c r="AL61321" s="104"/>
      <c r="AO61321" s="104"/>
      <c r="AP61321" s="104"/>
    </row>
    <row r="61322" spans="21:42" ht="15" customHeight="1" x14ac:dyDescent="0.25">
      <c r="U61322" s="104"/>
      <c r="AB61322" s="104"/>
      <c r="AC61322" s="104"/>
      <c r="AF61322" s="104"/>
      <c r="AG61322" s="104"/>
      <c r="AK61322" s="104"/>
      <c r="AL61322" s="104"/>
      <c r="AO61322" s="104"/>
      <c r="AP61322" s="104"/>
    </row>
    <row r="61323" spans="21:42" ht="15" customHeight="1" x14ac:dyDescent="0.25">
      <c r="U61323" s="104"/>
      <c r="AB61323" s="104"/>
      <c r="AC61323" s="104"/>
      <c r="AF61323" s="104"/>
      <c r="AG61323" s="104"/>
      <c r="AK61323" s="104"/>
      <c r="AL61323" s="104"/>
      <c r="AO61323" s="104"/>
      <c r="AP61323" s="104"/>
    </row>
    <row r="61324" spans="21:42" ht="15" customHeight="1" x14ac:dyDescent="0.25">
      <c r="U61324" s="104"/>
      <c r="AB61324" s="104"/>
      <c r="AC61324" s="104"/>
      <c r="AF61324" s="104"/>
      <c r="AG61324" s="104"/>
      <c r="AK61324" s="104"/>
      <c r="AL61324" s="104"/>
      <c r="AO61324" s="104"/>
      <c r="AP61324" s="104"/>
    </row>
    <row r="61325" spans="21:42" ht="15" customHeight="1" x14ac:dyDescent="0.25">
      <c r="U61325" s="104"/>
      <c r="AB61325" s="104"/>
      <c r="AC61325" s="104"/>
      <c r="AF61325" s="104"/>
      <c r="AG61325" s="104"/>
      <c r="AK61325" s="104"/>
      <c r="AL61325" s="104"/>
      <c r="AO61325" s="104"/>
      <c r="AP61325" s="104"/>
    </row>
    <row r="61326" spans="21:42" ht="15" customHeight="1" x14ac:dyDescent="0.25">
      <c r="U61326" s="104"/>
      <c r="AB61326" s="104"/>
      <c r="AC61326" s="104"/>
      <c r="AF61326" s="104"/>
      <c r="AG61326" s="104"/>
      <c r="AK61326" s="104"/>
      <c r="AL61326" s="104"/>
      <c r="AO61326" s="104"/>
      <c r="AP61326" s="104"/>
    </row>
    <row r="61327" spans="21:42" ht="15" customHeight="1" x14ac:dyDescent="0.25">
      <c r="U61327" s="104"/>
      <c r="AB61327" s="104"/>
      <c r="AC61327" s="104"/>
      <c r="AF61327" s="104"/>
      <c r="AG61327" s="104"/>
      <c r="AK61327" s="104"/>
      <c r="AL61327" s="104"/>
      <c r="AO61327" s="104"/>
      <c r="AP61327" s="104"/>
    </row>
    <row r="61328" spans="21:42" ht="15" customHeight="1" x14ac:dyDescent="0.25">
      <c r="U61328" s="104"/>
      <c r="AB61328" s="104"/>
      <c r="AC61328" s="104"/>
      <c r="AF61328" s="104"/>
      <c r="AG61328" s="104"/>
      <c r="AK61328" s="104"/>
      <c r="AL61328" s="104"/>
      <c r="AO61328" s="104"/>
      <c r="AP61328" s="104"/>
    </row>
    <row r="61329" spans="21:42" ht="15" customHeight="1" x14ac:dyDescent="0.25">
      <c r="U61329" s="104"/>
      <c r="AB61329" s="104"/>
      <c r="AC61329" s="104"/>
      <c r="AF61329" s="104"/>
      <c r="AG61329" s="104"/>
      <c r="AK61329" s="104"/>
      <c r="AL61329" s="104"/>
      <c r="AO61329" s="104"/>
      <c r="AP61329" s="104"/>
    </row>
    <row r="61330" spans="21:42" ht="15" customHeight="1" x14ac:dyDescent="0.25">
      <c r="U61330" s="104"/>
      <c r="AB61330" s="104"/>
      <c r="AC61330" s="104"/>
      <c r="AF61330" s="104"/>
      <c r="AG61330" s="104"/>
      <c r="AK61330" s="104"/>
      <c r="AL61330" s="104"/>
      <c r="AO61330" s="104"/>
      <c r="AP61330" s="104"/>
    </row>
    <row r="61331" spans="21:42" ht="15" customHeight="1" x14ac:dyDescent="0.25">
      <c r="U61331" s="104"/>
      <c r="AB61331" s="104"/>
      <c r="AC61331" s="104"/>
      <c r="AF61331" s="104"/>
      <c r="AG61331" s="104"/>
      <c r="AK61331" s="104"/>
      <c r="AL61331" s="104"/>
      <c r="AO61331" s="104"/>
      <c r="AP61331" s="104"/>
    </row>
    <row r="61332" spans="21:42" ht="15" customHeight="1" x14ac:dyDescent="0.25">
      <c r="U61332" s="104"/>
      <c r="AB61332" s="104"/>
      <c r="AC61332" s="104"/>
      <c r="AF61332" s="104"/>
      <c r="AG61332" s="104"/>
      <c r="AK61332" s="104"/>
      <c r="AL61332" s="104"/>
      <c r="AO61332" s="104"/>
      <c r="AP61332" s="104"/>
    </row>
    <row r="61333" spans="21:42" ht="15" customHeight="1" x14ac:dyDescent="0.25">
      <c r="U61333" s="104"/>
      <c r="AB61333" s="104"/>
      <c r="AC61333" s="104"/>
      <c r="AF61333" s="104"/>
      <c r="AG61333" s="104"/>
      <c r="AK61333" s="104"/>
      <c r="AL61333" s="104"/>
      <c r="AO61333" s="104"/>
      <c r="AP61333" s="104"/>
    </row>
    <row r="61334" spans="21:42" ht="15" customHeight="1" x14ac:dyDescent="0.25">
      <c r="U61334" s="104"/>
      <c r="AB61334" s="104"/>
      <c r="AC61334" s="104"/>
      <c r="AF61334" s="104"/>
      <c r="AG61334" s="104"/>
      <c r="AK61334" s="104"/>
      <c r="AL61334" s="104"/>
      <c r="AO61334" s="104"/>
      <c r="AP61334" s="104"/>
    </row>
    <row r="61335" spans="21:42" ht="15" customHeight="1" x14ac:dyDescent="0.25">
      <c r="U61335" s="104"/>
      <c r="AB61335" s="104"/>
      <c r="AC61335" s="104"/>
      <c r="AF61335" s="104"/>
      <c r="AG61335" s="104"/>
      <c r="AK61335" s="104"/>
      <c r="AL61335" s="104"/>
      <c r="AO61335" s="104"/>
      <c r="AP61335" s="104"/>
    </row>
    <row r="61336" spans="21:42" ht="15" customHeight="1" x14ac:dyDescent="0.25">
      <c r="U61336" s="104"/>
      <c r="AB61336" s="104"/>
      <c r="AC61336" s="104"/>
      <c r="AF61336" s="104"/>
      <c r="AG61336" s="104"/>
      <c r="AK61336" s="104"/>
      <c r="AL61336" s="104"/>
      <c r="AO61336" s="104"/>
      <c r="AP61336" s="104"/>
    </row>
    <row r="61337" spans="21:42" ht="15" customHeight="1" x14ac:dyDescent="0.25">
      <c r="U61337" s="104"/>
      <c r="AB61337" s="104"/>
      <c r="AC61337" s="104"/>
      <c r="AF61337" s="104"/>
      <c r="AG61337" s="104"/>
      <c r="AK61337" s="104"/>
      <c r="AL61337" s="104"/>
      <c r="AO61337" s="104"/>
      <c r="AP61337" s="104"/>
    </row>
    <row r="61338" spans="21:42" ht="15" customHeight="1" x14ac:dyDescent="0.25">
      <c r="U61338" s="104"/>
      <c r="AB61338" s="104"/>
      <c r="AC61338" s="104"/>
      <c r="AF61338" s="104"/>
      <c r="AG61338" s="104"/>
      <c r="AK61338" s="104"/>
      <c r="AL61338" s="104"/>
      <c r="AO61338" s="104"/>
      <c r="AP61338" s="104"/>
    </row>
    <row r="61339" spans="21:42" ht="15" customHeight="1" x14ac:dyDescent="0.25">
      <c r="U61339" s="104"/>
      <c r="AB61339" s="104"/>
      <c r="AC61339" s="104"/>
      <c r="AF61339" s="104"/>
      <c r="AG61339" s="104"/>
      <c r="AK61339" s="104"/>
      <c r="AL61339" s="104"/>
      <c r="AO61339" s="104"/>
      <c r="AP61339" s="104"/>
    </row>
    <row r="61340" spans="21:42" ht="15" customHeight="1" x14ac:dyDescent="0.25">
      <c r="U61340" s="104"/>
      <c r="AB61340" s="104"/>
      <c r="AC61340" s="104"/>
      <c r="AF61340" s="104"/>
      <c r="AG61340" s="104"/>
      <c r="AK61340" s="104"/>
      <c r="AL61340" s="104"/>
      <c r="AO61340" s="104"/>
      <c r="AP61340" s="104"/>
    </row>
    <row r="61341" spans="21:42" ht="15" customHeight="1" x14ac:dyDescent="0.25">
      <c r="U61341" s="104"/>
      <c r="AB61341" s="104"/>
      <c r="AC61341" s="104"/>
      <c r="AF61341" s="104"/>
      <c r="AG61341" s="104"/>
      <c r="AK61341" s="104"/>
      <c r="AL61341" s="104"/>
      <c r="AO61341" s="104"/>
      <c r="AP61341" s="104"/>
    </row>
    <row r="61342" spans="21:42" ht="15" customHeight="1" x14ac:dyDescent="0.25">
      <c r="U61342" s="104"/>
      <c r="AB61342" s="104"/>
      <c r="AC61342" s="104"/>
      <c r="AF61342" s="104"/>
      <c r="AG61342" s="104"/>
      <c r="AK61342" s="104"/>
      <c r="AL61342" s="104"/>
      <c r="AO61342" s="104"/>
      <c r="AP61342" s="104"/>
    </row>
    <row r="61343" spans="21:42" ht="15" customHeight="1" x14ac:dyDescent="0.25">
      <c r="U61343" s="104"/>
      <c r="AB61343" s="104"/>
      <c r="AC61343" s="104"/>
      <c r="AF61343" s="104"/>
      <c r="AG61343" s="104"/>
      <c r="AK61343" s="104"/>
      <c r="AL61343" s="104"/>
      <c r="AO61343" s="104"/>
      <c r="AP61343" s="104"/>
    </row>
    <row r="61344" spans="21:42" ht="15" customHeight="1" x14ac:dyDescent="0.25">
      <c r="U61344" s="104"/>
      <c r="AB61344" s="104"/>
      <c r="AC61344" s="104"/>
      <c r="AF61344" s="104"/>
      <c r="AG61344" s="104"/>
      <c r="AK61344" s="104"/>
      <c r="AL61344" s="104"/>
      <c r="AO61344" s="104"/>
      <c r="AP61344" s="104"/>
    </row>
    <row r="61345" spans="21:42" ht="15" customHeight="1" x14ac:dyDescent="0.25">
      <c r="U61345" s="104"/>
      <c r="AB61345" s="104"/>
      <c r="AC61345" s="104"/>
      <c r="AF61345" s="104"/>
      <c r="AG61345" s="104"/>
      <c r="AK61345" s="104"/>
      <c r="AL61345" s="104"/>
      <c r="AO61345" s="104"/>
      <c r="AP61345" s="104"/>
    </row>
    <row r="61346" spans="21:42" ht="15" customHeight="1" x14ac:dyDescent="0.25">
      <c r="U61346" s="104"/>
      <c r="AB61346" s="104"/>
      <c r="AC61346" s="104"/>
      <c r="AF61346" s="104"/>
      <c r="AG61346" s="104"/>
      <c r="AK61346" s="104"/>
      <c r="AL61346" s="104"/>
      <c r="AO61346" s="104"/>
      <c r="AP61346" s="104"/>
    </row>
    <row r="61347" spans="21:42" ht="15" customHeight="1" x14ac:dyDescent="0.25">
      <c r="U61347" s="104"/>
      <c r="AB61347" s="104"/>
      <c r="AC61347" s="104"/>
      <c r="AF61347" s="104"/>
      <c r="AG61347" s="104"/>
      <c r="AK61347" s="104"/>
      <c r="AL61347" s="104"/>
      <c r="AO61347" s="104"/>
      <c r="AP61347" s="104"/>
    </row>
    <row r="61348" spans="21:42" ht="15" customHeight="1" x14ac:dyDescent="0.25">
      <c r="U61348" s="104"/>
      <c r="AB61348" s="104"/>
      <c r="AC61348" s="104"/>
      <c r="AF61348" s="104"/>
      <c r="AG61348" s="104"/>
      <c r="AK61348" s="104"/>
      <c r="AL61348" s="104"/>
      <c r="AO61348" s="104"/>
      <c r="AP61348" s="104"/>
    </row>
    <row r="61349" spans="21:42" ht="15" customHeight="1" x14ac:dyDescent="0.25">
      <c r="U61349" s="104"/>
      <c r="AB61349" s="104"/>
      <c r="AC61349" s="104"/>
      <c r="AF61349" s="104"/>
      <c r="AG61349" s="104"/>
      <c r="AK61349" s="104"/>
      <c r="AL61349" s="104"/>
      <c r="AO61349" s="104"/>
      <c r="AP61349" s="104"/>
    </row>
    <row r="61350" spans="21:42" ht="15" customHeight="1" x14ac:dyDescent="0.25">
      <c r="U61350" s="104"/>
      <c r="AB61350" s="104"/>
      <c r="AC61350" s="104"/>
      <c r="AF61350" s="104"/>
      <c r="AG61350" s="104"/>
      <c r="AK61350" s="104"/>
      <c r="AL61350" s="104"/>
      <c r="AO61350" s="104"/>
      <c r="AP61350" s="104"/>
    </row>
    <row r="61351" spans="21:42" ht="15" customHeight="1" x14ac:dyDescent="0.25">
      <c r="U61351" s="104"/>
      <c r="AB61351" s="104"/>
      <c r="AC61351" s="104"/>
      <c r="AF61351" s="104"/>
      <c r="AG61351" s="104"/>
      <c r="AK61351" s="104"/>
      <c r="AL61351" s="104"/>
      <c r="AO61351" s="104"/>
      <c r="AP61351" s="104"/>
    </row>
    <row r="61352" spans="21:42" ht="15" customHeight="1" x14ac:dyDescent="0.25">
      <c r="U61352" s="104"/>
      <c r="AB61352" s="104"/>
      <c r="AC61352" s="104"/>
      <c r="AF61352" s="104"/>
      <c r="AG61352" s="104"/>
      <c r="AK61352" s="104"/>
      <c r="AL61352" s="104"/>
      <c r="AO61352" s="104"/>
      <c r="AP61352" s="104"/>
    </row>
    <row r="61353" spans="21:42" ht="15" customHeight="1" x14ac:dyDescent="0.25">
      <c r="U61353" s="104"/>
      <c r="AB61353" s="104"/>
      <c r="AC61353" s="104"/>
      <c r="AF61353" s="104"/>
      <c r="AG61353" s="104"/>
      <c r="AK61353" s="104"/>
      <c r="AL61353" s="104"/>
      <c r="AO61353" s="104"/>
      <c r="AP61353" s="104"/>
    </row>
    <row r="61354" spans="21:42" ht="15" customHeight="1" x14ac:dyDescent="0.25">
      <c r="U61354" s="104"/>
      <c r="AB61354" s="104"/>
      <c r="AC61354" s="104"/>
      <c r="AF61354" s="104"/>
      <c r="AG61354" s="104"/>
      <c r="AK61354" s="104"/>
      <c r="AL61354" s="104"/>
      <c r="AO61354" s="104"/>
      <c r="AP61354" s="104"/>
    </row>
    <row r="61355" spans="21:42" ht="15" customHeight="1" x14ac:dyDescent="0.25">
      <c r="U61355" s="104"/>
      <c r="AB61355" s="104"/>
      <c r="AC61355" s="104"/>
      <c r="AF61355" s="104"/>
      <c r="AG61355" s="104"/>
      <c r="AK61355" s="104"/>
      <c r="AL61355" s="104"/>
      <c r="AO61355" s="104"/>
      <c r="AP61355" s="104"/>
    </row>
    <row r="61356" spans="21:42" ht="15" customHeight="1" x14ac:dyDescent="0.25">
      <c r="U61356" s="104"/>
      <c r="AB61356" s="104"/>
      <c r="AC61356" s="104"/>
      <c r="AF61356" s="104"/>
      <c r="AG61356" s="104"/>
      <c r="AK61356" s="104"/>
      <c r="AL61356" s="104"/>
      <c r="AO61356" s="104"/>
      <c r="AP61356" s="104"/>
    </row>
    <row r="61357" spans="21:42" ht="15" customHeight="1" x14ac:dyDescent="0.25">
      <c r="U61357" s="104"/>
      <c r="AB61357" s="104"/>
      <c r="AC61357" s="104"/>
      <c r="AF61357" s="104"/>
      <c r="AG61357" s="104"/>
      <c r="AK61357" s="104"/>
      <c r="AL61357" s="104"/>
      <c r="AO61357" s="104"/>
      <c r="AP61357" s="104"/>
    </row>
    <row r="61358" spans="21:42" ht="15" customHeight="1" x14ac:dyDescent="0.25">
      <c r="U61358" s="104"/>
      <c r="AB61358" s="104"/>
      <c r="AC61358" s="104"/>
      <c r="AF61358" s="104"/>
      <c r="AG61358" s="104"/>
      <c r="AK61358" s="104"/>
      <c r="AL61358" s="104"/>
      <c r="AO61358" s="104"/>
      <c r="AP61358" s="104"/>
    </row>
    <row r="61359" spans="21:42" ht="15" customHeight="1" x14ac:dyDescent="0.25">
      <c r="U61359" s="104"/>
      <c r="AB61359" s="104"/>
      <c r="AC61359" s="104"/>
      <c r="AF61359" s="104"/>
      <c r="AG61359" s="104"/>
      <c r="AK61359" s="104"/>
      <c r="AL61359" s="104"/>
      <c r="AO61359" s="104"/>
      <c r="AP61359" s="104"/>
    </row>
    <row r="61360" spans="21:42" ht="15" customHeight="1" x14ac:dyDescent="0.25">
      <c r="U61360" s="104"/>
      <c r="AB61360" s="104"/>
      <c r="AC61360" s="104"/>
      <c r="AF61360" s="104"/>
      <c r="AG61360" s="104"/>
      <c r="AK61360" s="104"/>
      <c r="AL61360" s="104"/>
      <c r="AO61360" s="104"/>
      <c r="AP61360" s="104"/>
    </row>
    <row r="61361" spans="21:42" ht="15" customHeight="1" x14ac:dyDescent="0.25">
      <c r="U61361" s="104"/>
      <c r="AB61361" s="104"/>
      <c r="AC61361" s="104"/>
      <c r="AF61361" s="104"/>
      <c r="AG61361" s="104"/>
      <c r="AK61361" s="104"/>
      <c r="AL61361" s="104"/>
      <c r="AO61361" s="104"/>
      <c r="AP61361" s="104"/>
    </row>
    <row r="61362" spans="21:42" ht="15" customHeight="1" x14ac:dyDescent="0.25">
      <c r="U61362" s="104"/>
      <c r="AB61362" s="104"/>
      <c r="AC61362" s="104"/>
      <c r="AF61362" s="104"/>
      <c r="AG61362" s="104"/>
      <c r="AK61362" s="104"/>
      <c r="AL61362" s="104"/>
      <c r="AO61362" s="104"/>
      <c r="AP61362" s="104"/>
    </row>
    <row r="61363" spans="21:42" ht="15" customHeight="1" x14ac:dyDescent="0.25">
      <c r="U61363" s="104"/>
      <c r="AB61363" s="104"/>
      <c r="AC61363" s="104"/>
      <c r="AF61363" s="104"/>
      <c r="AG61363" s="104"/>
      <c r="AK61363" s="104"/>
      <c r="AL61363" s="104"/>
      <c r="AO61363" s="104"/>
      <c r="AP61363" s="104"/>
    </row>
    <row r="61364" spans="21:42" ht="15" customHeight="1" x14ac:dyDescent="0.25">
      <c r="U61364" s="104"/>
      <c r="AB61364" s="104"/>
      <c r="AC61364" s="104"/>
      <c r="AF61364" s="104"/>
      <c r="AG61364" s="104"/>
      <c r="AK61364" s="104"/>
      <c r="AL61364" s="104"/>
      <c r="AO61364" s="104"/>
      <c r="AP61364" s="104"/>
    </row>
    <row r="61365" spans="21:42" ht="15" customHeight="1" x14ac:dyDescent="0.25">
      <c r="U61365" s="104"/>
      <c r="AB61365" s="104"/>
      <c r="AC61365" s="104"/>
      <c r="AF61365" s="104"/>
      <c r="AG61365" s="104"/>
      <c r="AK61365" s="104"/>
      <c r="AL61365" s="104"/>
      <c r="AO61365" s="104"/>
      <c r="AP61365" s="104"/>
    </row>
    <row r="61366" spans="21:42" ht="15" customHeight="1" x14ac:dyDescent="0.25">
      <c r="U61366" s="104"/>
      <c r="AB61366" s="104"/>
      <c r="AC61366" s="104"/>
      <c r="AF61366" s="104"/>
      <c r="AG61366" s="104"/>
      <c r="AK61366" s="104"/>
      <c r="AL61366" s="104"/>
      <c r="AO61366" s="104"/>
      <c r="AP61366" s="104"/>
    </row>
    <row r="61367" spans="21:42" ht="15" customHeight="1" x14ac:dyDescent="0.25">
      <c r="U61367" s="104"/>
      <c r="AB61367" s="104"/>
      <c r="AC61367" s="104"/>
      <c r="AF61367" s="104"/>
      <c r="AG61367" s="104"/>
      <c r="AK61367" s="104"/>
      <c r="AL61367" s="104"/>
      <c r="AO61367" s="104"/>
      <c r="AP61367" s="104"/>
    </row>
    <row r="61368" spans="21:42" ht="15" customHeight="1" x14ac:dyDescent="0.25">
      <c r="U61368" s="104"/>
      <c r="AB61368" s="104"/>
      <c r="AC61368" s="104"/>
      <c r="AF61368" s="104"/>
      <c r="AG61368" s="104"/>
      <c r="AK61368" s="104"/>
      <c r="AL61368" s="104"/>
      <c r="AO61368" s="104"/>
      <c r="AP61368" s="104"/>
    </row>
    <row r="61369" spans="21:42" ht="15" customHeight="1" x14ac:dyDescent="0.25">
      <c r="U61369" s="104"/>
      <c r="AB61369" s="104"/>
      <c r="AC61369" s="104"/>
      <c r="AF61369" s="104"/>
      <c r="AG61369" s="104"/>
      <c r="AK61369" s="104"/>
      <c r="AL61369" s="104"/>
      <c r="AO61369" s="104"/>
      <c r="AP61369" s="104"/>
    </row>
    <row r="61370" spans="21:42" ht="15" customHeight="1" x14ac:dyDescent="0.25">
      <c r="U61370" s="104"/>
      <c r="AB61370" s="104"/>
      <c r="AC61370" s="104"/>
      <c r="AF61370" s="104"/>
      <c r="AG61370" s="104"/>
      <c r="AK61370" s="104"/>
      <c r="AL61370" s="104"/>
      <c r="AO61370" s="104"/>
      <c r="AP61370" s="104"/>
    </row>
    <row r="61371" spans="21:42" ht="15" customHeight="1" x14ac:dyDescent="0.25">
      <c r="U61371" s="104"/>
      <c r="AB61371" s="104"/>
      <c r="AC61371" s="104"/>
      <c r="AF61371" s="104"/>
      <c r="AG61371" s="104"/>
      <c r="AK61371" s="104"/>
      <c r="AL61371" s="104"/>
      <c r="AO61371" s="104"/>
      <c r="AP61371" s="104"/>
    </row>
    <row r="61372" spans="21:42" ht="15" customHeight="1" x14ac:dyDescent="0.25">
      <c r="U61372" s="104"/>
      <c r="AB61372" s="104"/>
      <c r="AC61372" s="104"/>
      <c r="AF61372" s="104"/>
      <c r="AG61372" s="104"/>
      <c r="AK61372" s="104"/>
      <c r="AL61372" s="104"/>
      <c r="AO61372" s="104"/>
      <c r="AP61372" s="104"/>
    </row>
    <row r="61373" spans="21:42" ht="15" customHeight="1" x14ac:dyDescent="0.25">
      <c r="U61373" s="104"/>
      <c r="AB61373" s="104"/>
      <c r="AC61373" s="104"/>
      <c r="AF61373" s="104"/>
      <c r="AG61373" s="104"/>
      <c r="AK61373" s="104"/>
      <c r="AL61373" s="104"/>
      <c r="AO61373" s="104"/>
      <c r="AP61373" s="104"/>
    </row>
    <row r="61374" spans="21:42" ht="15" customHeight="1" x14ac:dyDescent="0.25">
      <c r="U61374" s="104"/>
      <c r="AB61374" s="104"/>
      <c r="AC61374" s="104"/>
      <c r="AF61374" s="104"/>
      <c r="AG61374" s="104"/>
      <c r="AK61374" s="104"/>
      <c r="AL61374" s="104"/>
      <c r="AO61374" s="104"/>
      <c r="AP61374" s="104"/>
    </row>
    <row r="61375" spans="21:42" ht="15" customHeight="1" x14ac:dyDescent="0.25">
      <c r="U61375" s="104"/>
      <c r="AB61375" s="104"/>
      <c r="AC61375" s="104"/>
      <c r="AF61375" s="104"/>
      <c r="AG61375" s="104"/>
      <c r="AK61375" s="104"/>
      <c r="AL61375" s="104"/>
      <c r="AO61375" s="104"/>
      <c r="AP61375" s="104"/>
    </row>
    <row r="61376" spans="21:42" ht="15" customHeight="1" x14ac:dyDescent="0.25">
      <c r="U61376" s="104"/>
      <c r="AB61376" s="104"/>
      <c r="AC61376" s="104"/>
      <c r="AF61376" s="104"/>
      <c r="AG61376" s="104"/>
      <c r="AK61376" s="104"/>
      <c r="AL61376" s="104"/>
      <c r="AO61376" s="104"/>
      <c r="AP61376" s="104"/>
    </row>
    <row r="61377" spans="21:42" ht="15" customHeight="1" x14ac:dyDescent="0.25">
      <c r="U61377" s="104"/>
      <c r="AB61377" s="104"/>
      <c r="AC61377" s="104"/>
      <c r="AF61377" s="104"/>
      <c r="AG61377" s="104"/>
      <c r="AK61377" s="104"/>
      <c r="AL61377" s="104"/>
      <c r="AO61377" s="104"/>
      <c r="AP61377" s="104"/>
    </row>
    <row r="61378" spans="21:42" ht="15" customHeight="1" x14ac:dyDescent="0.25">
      <c r="U61378" s="104"/>
      <c r="AB61378" s="104"/>
      <c r="AC61378" s="104"/>
      <c r="AF61378" s="104"/>
      <c r="AG61378" s="104"/>
      <c r="AK61378" s="104"/>
      <c r="AL61378" s="104"/>
      <c r="AO61378" s="104"/>
      <c r="AP61378" s="104"/>
    </row>
    <row r="61379" spans="21:42" ht="15" customHeight="1" x14ac:dyDescent="0.25">
      <c r="U61379" s="104"/>
      <c r="AB61379" s="104"/>
      <c r="AC61379" s="104"/>
      <c r="AF61379" s="104"/>
      <c r="AG61379" s="104"/>
      <c r="AK61379" s="104"/>
      <c r="AL61379" s="104"/>
      <c r="AO61379" s="104"/>
      <c r="AP61379" s="104"/>
    </row>
    <row r="61380" spans="21:42" ht="15" customHeight="1" x14ac:dyDescent="0.25">
      <c r="U61380" s="104"/>
      <c r="AB61380" s="104"/>
      <c r="AC61380" s="104"/>
      <c r="AF61380" s="104"/>
      <c r="AG61380" s="104"/>
      <c r="AK61380" s="104"/>
      <c r="AL61380" s="104"/>
      <c r="AO61380" s="104"/>
      <c r="AP61380" s="104"/>
    </row>
    <row r="61381" spans="21:42" ht="15" customHeight="1" x14ac:dyDescent="0.25">
      <c r="U61381" s="104"/>
      <c r="AB61381" s="104"/>
      <c r="AC61381" s="104"/>
      <c r="AF61381" s="104"/>
      <c r="AG61381" s="104"/>
      <c r="AK61381" s="104"/>
      <c r="AL61381" s="104"/>
      <c r="AO61381" s="104"/>
      <c r="AP61381" s="104"/>
    </row>
    <row r="61382" spans="21:42" ht="15" customHeight="1" x14ac:dyDescent="0.25">
      <c r="U61382" s="104"/>
      <c r="AB61382" s="104"/>
      <c r="AC61382" s="104"/>
      <c r="AF61382" s="104"/>
      <c r="AG61382" s="104"/>
      <c r="AK61382" s="104"/>
      <c r="AL61382" s="104"/>
      <c r="AO61382" s="104"/>
      <c r="AP61382" s="104"/>
    </row>
    <row r="61383" spans="21:42" ht="15" customHeight="1" x14ac:dyDescent="0.25">
      <c r="U61383" s="104"/>
      <c r="AB61383" s="104"/>
      <c r="AC61383" s="104"/>
      <c r="AF61383" s="104"/>
      <c r="AG61383" s="104"/>
      <c r="AK61383" s="104"/>
      <c r="AL61383" s="104"/>
      <c r="AO61383" s="104"/>
      <c r="AP61383" s="104"/>
    </row>
    <row r="61384" spans="21:42" ht="15" customHeight="1" x14ac:dyDescent="0.25">
      <c r="U61384" s="104"/>
      <c r="AB61384" s="104"/>
      <c r="AC61384" s="104"/>
      <c r="AF61384" s="104"/>
      <c r="AG61384" s="104"/>
      <c r="AK61384" s="104"/>
      <c r="AL61384" s="104"/>
      <c r="AO61384" s="104"/>
      <c r="AP61384" s="104"/>
    </row>
    <row r="61385" spans="21:42" ht="15" customHeight="1" x14ac:dyDescent="0.25">
      <c r="U61385" s="104"/>
      <c r="AB61385" s="104"/>
      <c r="AC61385" s="104"/>
      <c r="AF61385" s="104"/>
      <c r="AG61385" s="104"/>
      <c r="AK61385" s="104"/>
      <c r="AL61385" s="104"/>
      <c r="AO61385" s="104"/>
      <c r="AP61385" s="104"/>
    </row>
    <row r="61386" spans="21:42" ht="15" customHeight="1" x14ac:dyDescent="0.25">
      <c r="U61386" s="104"/>
      <c r="AB61386" s="104"/>
      <c r="AC61386" s="104"/>
      <c r="AF61386" s="104"/>
      <c r="AG61386" s="104"/>
      <c r="AK61386" s="104"/>
      <c r="AL61386" s="104"/>
      <c r="AO61386" s="104"/>
      <c r="AP61386" s="104"/>
    </row>
    <row r="61387" spans="21:42" ht="15" customHeight="1" x14ac:dyDescent="0.25">
      <c r="U61387" s="104"/>
      <c r="AB61387" s="104"/>
      <c r="AC61387" s="104"/>
      <c r="AF61387" s="104"/>
      <c r="AG61387" s="104"/>
      <c r="AK61387" s="104"/>
      <c r="AL61387" s="104"/>
      <c r="AO61387" s="104"/>
      <c r="AP61387" s="104"/>
    </row>
    <row r="61388" spans="21:42" ht="15" customHeight="1" x14ac:dyDescent="0.25">
      <c r="U61388" s="104"/>
      <c r="AB61388" s="104"/>
      <c r="AC61388" s="104"/>
      <c r="AF61388" s="104"/>
      <c r="AG61388" s="104"/>
      <c r="AK61388" s="104"/>
      <c r="AL61388" s="104"/>
      <c r="AO61388" s="104"/>
      <c r="AP61388" s="104"/>
    </row>
    <row r="61389" spans="21:42" ht="15" customHeight="1" x14ac:dyDescent="0.25">
      <c r="U61389" s="104"/>
      <c r="AB61389" s="104"/>
      <c r="AC61389" s="104"/>
      <c r="AF61389" s="104"/>
      <c r="AG61389" s="104"/>
      <c r="AK61389" s="104"/>
      <c r="AL61389" s="104"/>
      <c r="AO61389" s="104"/>
      <c r="AP61389" s="104"/>
    </row>
    <row r="61390" spans="21:42" ht="15" customHeight="1" x14ac:dyDescent="0.25">
      <c r="U61390" s="104"/>
      <c r="AB61390" s="104"/>
      <c r="AC61390" s="104"/>
      <c r="AF61390" s="104"/>
      <c r="AG61390" s="104"/>
      <c r="AK61390" s="104"/>
      <c r="AL61390" s="104"/>
      <c r="AO61390" s="104"/>
      <c r="AP61390" s="104"/>
    </row>
    <row r="61391" spans="21:42" ht="15" customHeight="1" x14ac:dyDescent="0.25">
      <c r="U61391" s="104"/>
      <c r="AB61391" s="104"/>
      <c r="AC61391" s="104"/>
      <c r="AF61391" s="104"/>
      <c r="AG61391" s="104"/>
      <c r="AK61391" s="104"/>
      <c r="AL61391" s="104"/>
      <c r="AO61391" s="104"/>
      <c r="AP61391" s="104"/>
    </row>
    <row r="61392" spans="21:42" ht="15" customHeight="1" x14ac:dyDescent="0.25">
      <c r="U61392" s="104"/>
      <c r="AB61392" s="104"/>
      <c r="AC61392" s="104"/>
      <c r="AF61392" s="104"/>
      <c r="AG61392" s="104"/>
      <c r="AK61392" s="104"/>
      <c r="AL61392" s="104"/>
      <c r="AO61392" s="104"/>
      <c r="AP61392" s="104"/>
    </row>
    <row r="61393" spans="21:42" ht="15" customHeight="1" x14ac:dyDescent="0.25">
      <c r="U61393" s="104"/>
      <c r="AB61393" s="104"/>
      <c r="AC61393" s="104"/>
      <c r="AF61393" s="104"/>
      <c r="AG61393" s="104"/>
      <c r="AK61393" s="104"/>
      <c r="AL61393" s="104"/>
      <c r="AO61393" s="104"/>
      <c r="AP61393" s="104"/>
    </row>
    <row r="61394" spans="21:42" ht="15" customHeight="1" x14ac:dyDescent="0.25">
      <c r="U61394" s="104"/>
      <c r="AB61394" s="104"/>
      <c r="AC61394" s="104"/>
      <c r="AF61394" s="104"/>
      <c r="AG61394" s="104"/>
      <c r="AK61394" s="104"/>
      <c r="AL61394" s="104"/>
      <c r="AO61394" s="104"/>
      <c r="AP61394" s="104"/>
    </row>
    <row r="61395" spans="21:42" ht="15" customHeight="1" x14ac:dyDescent="0.25">
      <c r="U61395" s="104"/>
      <c r="AB61395" s="104"/>
      <c r="AC61395" s="104"/>
      <c r="AF61395" s="104"/>
      <c r="AG61395" s="104"/>
      <c r="AK61395" s="104"/>
      <c r="AL61395" s="104"/>
      <c r="AO61395" s="104"/>
      <c r="AP61395" s="104"/>
    </row>
    <row r="61396" spans="21:42" ht="15" customHeight="1" x14ac:dyDescent="0.25">
      <c r="U61396" s="104"/>
      <c r="AB61396" s="104"/>
      <c r="AC61396" s="104"/>
      <c r="AF61396" s="104"/>
      <c r="AG61396" s="104"/>
      <c r="AK61396" s="104"/>
      <c r="AL61396" s="104"/>
      <c r="AO61396" s="104"/>
      <c r="AP61396" s="104"/>
    </row>
    <row r="61397" spans="21:42" ht="15" customHeight="1" x14ac:dyDescent="0.25">
      <c r="U61397" s="104"/>
      <c r="AB61397" s="104"/>
      <c r="AC61397" s="104"/>
      <c r="AF61397" s="104"/>
      <c r="AG61397" s="104"/>
      <c r="AK61397" s="104"/>
      <c r="AL61397" s="104"/>
      <c r="AO61397" s="104"/>
      <c r="AP61397" s="104"/>
    </row>
    <row r="61398" spans="21:42" ht="15" customHeight="1" x14ac:dyDescent="0.25">
      <c r="U61398" s="104"/>
      <c r="AB61398" s="104"/>
      <c r="AC61398" s="104"/>
      <c r="AF61398" s="104"/>
      <c r="AG61398" s="104"/>
      <c r="AK61398" s="104"/>
      <c r="AL61398" s="104"/>
      <c r="AO61398" s="104"/>
      <c r="AP61398" s="104"/>
    </row>
    <row r="61399" spans="21:42" ht="15" customHeight="1" x14ac:dyDescent="0.25">
      <c r="U61399" s="104"/>
      <c r="AB61399" s="104"/>
      <c r="AC61399" s="104"/>
      <c r="AF61399" s="104"/>
      <c r="AG61399" s="104"/>
      <c r="AK61399" s="104"/>
      <c r="AL61399" s="104"/>
      <c r="AO61399" s="104"/>
      <c r="AP61399" s="104"/>
    </row>
    <row r="61400" spans="21:42" ht="15" customHeight="1" x14ac:dyDescent="0.25">
      <c r="U61400" s="104"/>
      <c r="AB61400" s="104"/>
      <c r="AC61400" s="104"/>
      <c r="AF61400" s="104"/>
      <c r="AG61400" s="104"/>
      <c r="AK61400" s="104"/>
      <c r="AL61400" s="104"/>
      <c r="AO61400" s="104"/>
      <c r="AP61400" s="104"/>
    </row>
    <row r="61401" spans="21:42" ht="15" customHeight="1" x14ac:dyDescent="0.25">
      <c r="U61401" s="104"/>
      <c r="AB61401" s="104"/>
      <c r="AC61401" s="104"/>
      <c r="AF61401" s="104"/>
      <c r="AG61401" s="104"/>
      <c r="AK61401" s="104"/>
      <c r="AL61401" s="104"/>
      <c r="AO61401" s="104"/>
      <c r="AP61401" s="104"/>
    </row>
    <row r="61402" spans="21:42" ht="15" customHeight="1" x14ac:dyDescent="0.25">
      <c r="U61402" s="104"/>
      <c r="AB61402" s="104"/>
      <c r="AC61402" s="104"/>
      <c r="AF61402" s="104"/>
      <c r="AG61402" s="104"/>
      <c r="AK61402" s="104"/>
      <c r="AL61402" s="104"/>
      <c r="AO61402" s="104"/>
      <c r="AP61402" s="104"/>
    </row>
    <row r="61403" spans="21:42" ht="15" customHeight="1" x14ac:dyDescent="0.25">
      <c r="U61403" s="104"/>
      <c r="AB61403" s="104"/>
      <c r="AC61403" s="104"/>
      <c r="AF61403" s="104"/>
      <c r="AG61403" s="104"/>
      <c r="AK61403" s="104"/>
      <c r="AL61403" s="104"/>
      <c r="AO61403" s="104"/>
      <c r="AP61403" s="104"/>
    </row>
    <row r="61404" spans="21:42" ht="15" customHeight="1" x14ac:dyDescent="0.25">
      <c r="U61404" s="104"/>
      <c r="AB61404" s="104"/>
      <c r="AC61404" s="104"/>
      <c r="AF61404" s="104"/>
      <c r="AG61404" s="104"/>
      <c r="AK61404" s="104"/>
      <c r="AL61404" s="104"/>
      <c r="AO61404" s="104"/>
      <c r="AP61404" s="104"/>
    </row>
    <row r="61405" spans="21:42" ht="15" customHeight="1" x14ac:dyDescent="0.25">
      <c r="U61405" s="104"/>
      <c r="AB61405" s="104"/>
      <c r="AC61405" s="104"/>
      <c r="AF61405" s="104"/>
      <c r="AG61405" s="104"/>
      <c r="AK61405" s="104"/>
      <c r="AL61405" s="104"/>
      <c r="AO61405" s="104"/>
      <c r="AP61405" s="104"/>
    </row>
    <row r="61406" spans="21:42" ht="15" customHeight="1" x14ac:dyDescent="0.25">
      <c r="U61406" s="104"/>
      <c r="AB61406" s="104"/>
      <c r="AC61406" s="104"/>
      <c r="AF61406" s="104"/>
      <c r="AG61406" s="104"/>
      <c r="AK61406" s="104"/>
      <c r="AL61406" s="104"/>
      <c r="AO61406" s="104"/>
      <c r="AP61406" s="104"/>
    </row>
    <row r="61407" spans="21:42" ht="15" customHeight="1" x14ac:dyDescent="0.25">
      <c r="U61407" s="104"/>
      <c r="AB61407" s="104"/>
      <c r="AC61407" s="104"/>
      <c r="AF61407" s="104"/>
      <c r="AG61407" s="104"/>
      <c r="AK61407" s="104"/>
      <c r="AL61407" s="104"/>
      <c r="AO61407" s="104"/>
      <c r="AP61407" s="104"/>
    </row>
    <row r="61408" spans="21:42" ht="15" customHeight="1" x14ac:dyDescent="0.25">
      <c r="U61408" s="104"/>
      <c r="AB61408" s="104"/>
      <c r="AC61408" s="104"/>
      <c r="AF61408" s="104"/>
      <c r="AG61408" s="104"/>
      <c r="AK61408" s="104"/>
      <c r="AL61408" s="104"/>
      <c r="AO61408" s="104"/>
      <c r="AP61408" s="104"/>
    </row>
    <row r="61409" spans="21:42" ht="15" customHeight="1" x14ac:dyDescent="0.25">
      <c r="U61409" s="104"/>
      <c r="AB61409" s="104"/>
      <c r="AC61409" s="104"/>
      <c r="AF61409" s="104"/>
      <c r="AG61409" s="104"/>
      <c r="AK61409" s="104"/>
      <c r="AL61409" s="104"/>
      <c r="AO61409" s="104"/>
      <c r="AP61409" s="104"/>
    </row>
    <row r="61410" spans="21:42" ht="15" customHeight="1" x14ac:dyDescent="0.25">
      <c r="U61410" s="104"/>
      <c r="AB61410" s="104"/>
      <c r="AC61410" s="104"/>
      <c r="AF61410" s="104"/>
      <c r="AG61410" s="104"/>
      <c r="AK61410" s="104"/>
      <c r="AL61410" s="104"/>
      <c r="AO61410" s="104"/>
      <c r="AP61410" s="104"/>
    </row>
    <row r="61411" spans="21:42" ht="15" customHeight="1" x14ac:dyDescent="0.25">
      <c r="U61411" s="104"/>
      <c r="AB61411" s="104"/>
      <c r="AC61411" s="104"/>
      <c r="AF61411" s="104"/>
      <c r="AG61411" s="104"/>
      <c r="AK61411" s="104"/>
      <c r="AL61411" s="104"/>
      <c r="AO61411" s="104"/>
      <c r="AP61411" s="104"/>
    </row>
    <row r="61412" spans="21:42" ht="15" customHeight="1" x14ac:dyDescent="0.25">
      <c r="U61412" s="104"/>
      <c r="AB61412" s="104"/>
      <c r="AC61412" s="104"/>
      <c r="AF61412" s="104"/>
      <c r="AG61412" s="104"/>
      <c r="AK61412" s="104"/>
      <c r="AL61412" s="104"/>
      <c r="AO61412" s="104"/>
      <c r="AP61412" s="104"/>
    </row>
    <row r="61413" spans="21:42" ht="15" customHeight="1" x14ac:dyDescent="0.25">
      <c r="U61413" s="104"/>
      <c r="AB61413" s="104"/>
      <c r="AC61413" s="104"/>
      <c r="AF61413" s="104"/>
      <c r="AG61413" s="104"/>
      <c r="AK61413" s="104"/>
      <c r="AL61413" s="104"/>
      <c r="AO61413" s="104"/>
      <c r="AP61413" s="104"/>
    </row>
    <row r="61414" spans="21:42" ht="15" customHeight="1" x14ac:dyDescent="0.25">
      <c r="U61414" s="104"/>
      <c r="AB61414" s="104"/>
      <c r="AC61414" s="104"/>
      <c r="AF61414" s="104"/>
      <c r="AG61414" s="104"/>
      <c r="AK61414" s="104"/>
      <c r="AL61414" s="104"/>
      <c r="AO61414" s="104"/>
      <c r="AP61414" s="104"/>
    </row>
    <row r="61415" spans="21:42" ht="15" customHeight="1" x14ac:dyDescent="0.25">
      <c r="U61415" s="104"/>
      <c r="AB61415" s="104"/>
      <c r="AC61415" s="104"/>
      <c r="AF61415" s="104"/>
      <c r="AG61415" s="104"/>
      <c r="AK61415" s="104"/>
      <c r="AL61415" s="104"/>
      <c r="AO61415" s="104"/>
      <c r="AP61415" s="104"/>
    </row>
    <row r="61416" spans="21:42" ht="15" customHeight="1" x14ac:dyDescent="0.25">
      <c r="U61416" s="104"/>
      <c r="AB61416" s="104"/>
      <c r="AC61416" s="104"/>
      <c r="AF61416" s="104"/>
      <c r="AG61416" s="104"/>
      <c r="AK61416" s="104"/>
      <c r="AL61416" s="104"/>
      <c r="AO61416" s="104"/>
      <c r="AP61416" s="104"/>
    </row>
    <row r="61417" spans="21:42" ht="15" customHeight="1" x14ac:dyDescent="0.25">
      <c r="U61417" s="104"/>
      <c r="AB61417" s="104"/>
      <c r="AC61417" s="104"/>
      <c r="AF61417" s="104"/>
      <c r="AG61417" s="104"/>
      <c r="AK61417" s="104"/>
      <c r="AL61417" s="104"/>
      <c r="AO61417" s="104"/>
      <c r="AP61417" s="104"/>
    </row>
    <row r="61418" spans="21:42" ht="15" customHeight="1" x14ac:dyDescent="0.25">
      <c r="U61418" s="104"/>
      <c r="AB61418" s="104"/>
      <c r="AC61418" s="104"/>
      <c r="AF61418" s="104"/>
      <c r="AG61418" s="104"/>
      <c r="AK61418" s="104"/>
      <c r="AL61418" s="104"/>
      <c r="AO61418" s="104"/>
      <c r="AP61418" s="104"/>
    </row>
    <row r="61419" spans="21:42" ht="15" customHeight="1" x14ac:dyDescent="0.25">
      <c r="U61419" s="104"/>
      <c r="AB61419" s="104"/>
      <c r="AC61419" s="104"/>
      <c r="AF61419" s="104"/>
      <c r="AG61419" s="104"/>
      <c r="AK61419" s="104"/>
      <c r="AL61419" s="104"/>
      <c r="AO61419" s="104"/>
      <c r="AP61419" s="104"/>
    </row>
    <row r="61420" spans="21:42" ht="15" customHeight="1" x14ac:dyDescent="0.25">
      <c r="U61420" s="104"/>
      <c r="AB61420" s="104"/>
      <c r="AC61420" s="104"/>
      <c r="AF61420" s="104"/>
      <c r="AG61420" s="104"/>
      <c r="AK61420" s="104"/>
      <c r="AL61420" s="104"/>
      <c r="AO61420" s="104"/>
      <c r="AP61420" s="104"/>
    </row>
    <row r="61421" spans="21:42" ht="15" customHeight="1" x14ac:dyDescent="0.25">
      <c r="U61421" s="104"/>
      <c r="AB61421" s="104"/>
      <c r="AC61421" s="104"/>
      <c r="AF61421" s="104"/>
      <c r="AG61421" s="104"/>
      <c r="AK61421" s="104"/>
      <c r="AL61421" s="104"/>
      <c r="AO61421" s="104"/>
      <c r="AP61421" s="104"/>
    </row>
    <row r="61422" spans="21:42" ht="15" customHeight="1" x14ac:dyDescent="0.25">
      <c r="U61422" s="104"/>
      <c r="AB61422" s="104"/>
      <c r="AC61422" s="104"/>
      <c r="AF61422" s="104"/>
      <c r="AG61422" s="104"/>
      <c r="AK61422" s="104"/>
      <c r="AL61422" s="104"/>
      <c r="AO61422" s="104"/>
      <c r="AP61422" s="104"/>
    </row>
    <row r="61423" spans="21:42" ht="15" customHeight="1" x14ac:dyDescent="0.25">
      <c r="U61423" s="104"/>
      <c r="AB61423" s="104"/>
      <c r="AC61423" s="104"/>
      <c r="AF61423" s="104"/>
      <c r="AG61423" s="104"/>
      <c r="AK61423" s="104"/>
      <c r="AL61423" s="104"/>
      <c r="AO61423" s="104"/>
      <c r="AP61423" s="104"/>
    </row>
    <row r="61424" spans="21:42" ht="15" customHeight="1" x14ac:dyDescent="0.25">
      <c r="U61424" s="104"/>
      <c r="AB61424" s="104"/>
      <c r="AC61424" s="104"/>
      <c r="AF61424" s="104"/>
      <c r="AG61424" s="104"/>
      <c r="AK61424" s="104"/>
      <c r="AL61424" s="104"/>
      <c r="AO61424" s="104"/>
      <c r="AP61424" s="104"/>
    </row>
    <row r="61425" spans="21:42" ht="15" customHeight="1" x14ac:dyDescent="0.25">
      <c r="U61425" s="104"/>
      <c r="AB61425" s="104"/>
      <c r="AC61425" s="104"/>
      <c r="AF61425" s="104"/>
      <c r="AG61425" s="104"/>
      <c r="AK61425" s="104"/>
      <c r="AL61425" s="104"/>
      <c r="AO61425" s="104"/>
      <c r="AP61425" s="104"/>
    </row>
    <row r="61426" spans="21:42" ht="15" customHeight="1" x14ac:dyDescent="0.25">
      <c r="U61426" s="104"/>
      <c r="AB61426" s="104"/>
      <c r="AC61426" s="104"/>
      <c r="AF61426" s="104"/>
      <c r="AG61426" s="104"/>
      <c r="AK61426" s="104"/>
      <c r="AL61426" s="104"/>
      <c r="AO61426" s="104"/>
      <c r="AP61426" s="104"/>
    </row>
    <row r="61427" spans="21:42" ht="15" customHeight="1" x14ac:dyDescent="0.25">
      <c r="U61427" s="104"/>
      <c r="AB61427" s="104"/>
      <c r="AC61427" s="104"/>
      <c r="AF61427" s="104"/>
      <c r="AG61427" s="104"/>
      <c r="AK61427" s="104"/>
      <c r="AL61427" s="104"/>
      <c r="AO61427" s="104"/>
      <c r="AP61427" s="104"/>
    </row>
    <row r="61428" spans="21:42" ht="15" customHeight="1" x14ac:dyDescent="0.25">
      <c r="U61428" s="104"/>
      <c r="AB61428" s="104"/>
      <c r="AC61428" s="104"/>
      <c r="AF61428" s="104"/>
      <c r="AG61428" s="104"/>
      <c r="AK61428" s="104"/>
      <c r="AL61428" s="104"/>
      <c r="AO61428" s="104"/>
      <c r="AP61428" s="104"/>
    </row>
    <row r="61429" spans="21:42" ht="15" customHeight="1" x14ac:dyDescent="0.25">
      <c r="U61429" s="104"/>
      <c r="AB61429" s="104"/>
      <c r="AC61429" s="104"/>
      <c r="AF61429" s="104"/>
      <c r="AG61429" s="104"/>
      <c r="AK61429" s="104"/>
      <c r="AL61429" s="104"/>
      <c r="AO61429" s="104"/>
      <c r="AP61429" s="104"/>
    </row>
    <row r="61430" spans="21:42" ht="15" customHeight="1" x14ac:dyDescent="0.25">
      <c r="U61430" s="104"/>
      <c r="AB61430" s="104"/>
      <c r="AC61430" s="104"/>
      <c r="AF61430" s="104"/>
      <c r="AG61430" s="104"/>
      <c r="AK61430" s="104"/>
      <c r="AL61430" s="104"/>
      <c r="AO61430" s="104"/>
      <c r="AP61430" s="104"/>
    </row>
    <row r="61431" spans="21:42" ht="15" customHeight="1" x14ac:dyDescent="0.25">
      <c r="U61431" s="104"/>
      <c r="AB61431" s="104"/>
      <c r="AC61431" s="104"/>
      <c r="AF61431" s="104"/>
      <c r="AG61431" s="104"/>
      <c r="AK61431" s="104"/>
      <c r="AL61431" s="104"/>
      <c r="AO61431" s="104"/>
      <c r="AP61431" s="104"/>
    </row>
    <row r="61432" spans="21:42" ht="15" customHeight="1" x14ac:dyDescent="0.25">
      <c r="U61432" s="104"/>
      <c r="AB61432" s="104"/>
      <c r="AC61432" s="104"/>
      <c r="AF61432" s="104"/>
      <c r="AG61432" s="104"/>
      <c r="AK61432" s="104"/>
      <c r="AL61432" s="104"/>
      <c r="AO61432" s="104"/>
      <c r="AP61432" s="104"/>
    </row>
    <row r="61433" spans="21:42" ht="15" customHeight="1" x14ac:dyDescent="0.25">
      <c r="U61433" s="104"/>
      <c r="AB61433" s="104"/>
      <c r="AC61433" s="104"/>
      <c r="AF61433" s="104"/>
      <c r="AG61433" s="104"/>
      <c r="AK61433" s="104"/>
      <c r="AL61433" s="104"/>
      <c r="AO61433" s="104"/>
      <c r="AP61433" s="104"/>
    </row>
    <row r="61434" spans="21:42" ht="15" customHeight="1" x14ac:dyDescent="0.25">
      <c r="U61434" s="104"/>
      <c r="AB61434" s="104"/>
      <c r="AC61434" s="104"/>
      <c r="AF61434" s="104"/>
      <c r="AG61434" s="104"/>
      <c r="AK61434" s="104"/>
      <c r="AL61434" s="104"/>
      <c r="AO61434" s="104"/>
      <c r="AP61434" s="104"/>
    </row>
    <row r="61435" spans="21:42" ht="15" customHeight="1" x14ac:dyDescent="0.25">
      <c r="U61435" s="104"/>
      <c r="AB61435" s="104"/>
      <c r="AC61435" s="104"/>
      <c r="AF61435" s="104"/>
      <c r="AG61435" s="104"/>
      <c r="AK61435" s="104"/>
      <c r="AL61435" s="104"/>
      <c r="AO61435" s="104"/>
      <c r="AP61435" s="104"/>
    </row>
    <row r="61436" spans="21:42" ht="15" customHeight="1" x14ac:dyDescent="0.25">
      <c r="U61436" s="104"/>
      <c r="AB61436" s="104"/>
      <c r="AC61436" s="104"/>
      <c r="AF61436" s="104"/>
      <c r="AG61436" s="104"/>
      <c r="AK61436" s="104"/>
      <c r="AL61436" s="104"/>
      <c r="AO61436" s="104"/>
      <c r="AP61436" s="104"/>
    </row>
    <row r="61437" spans="21:42" ht="15" customHeight="1" x14ac:dyDescent="0.25">
      <c r="U61437" s="104"/>
      <c r="AB61437" s="104"/>
      <c r="AC61437" s="104"/>
      <c r="AF61437" s="104"/>
      <c r="AG61437" s="104"/>
      <c r="AK61437" s="104"/>
      <c r="AL61437" s="104"/>
      <c r="AO61437" s="104"/>
      <c r="AP61437" s="104"/>
    </row>
    <row r="61438" spans="21:42" ht="15" customHeight="1" x14ac:dyDescent="0.25">
      <c r="U61438" s="104"/>
      <c r="AB61438" s="104"/>
      <c r="AC61438" s="104"/>
      <c r="AF61438" s="104"/>
      <c r="AG61438" s="104"/>
      <c r="AK61438" s="104"/>
      <c r="AL61438" s="104"/>
      <c r="AO61438" s="104"/>
      <c r="AP61438" s="104"/>
    </row>
    <row r="61439" spans="21:42" ht="15" customHeight="1" x14ac:dyDescent="0.25">
      <c r="U61439" s="104"/>
      <c r="AB61439" s="104"/>
      <c r="AC61439" s="104"/>
      <c r="AF61439" s="104"/>
      <c r="AG61439" s="104"/>
      <c r="AK61439" s="104"/>
      <c r="AL61439" s="104"/>
      <c r="AO61439" s="104"/>
      <c r="AP61439" s="104"/>
    </row>
    <row r="61440" spans="21:42" ht="15" customHeight="1" x14ac:dyDescent="0.25">
      <c r="U61440" s="104"/>
      <c r="AB61440" s="104"/>
      <c r="AC61440" s="104"/>
      <c r="AF61440" s="104"/>
      <c r="AG61440" s="104"/>
      <c r="AK61440" s="104"/>
      <c r="AL61440" s="104"/>
      <c r="AO61440" s="104"/>
      <c r="AP61440" s="104"/>
    </row>
    <row r="61441" spans="21:42" ht="15" customHeight="1" x14ac:dyDescent="0.25">
      <c r="U61441" s="104"/>
      <c r="AB61441" s="104"/>
      <c r="AC61441" s="104"/>
      <c r="AF61441" s="104"/>
      <c r="AG61441" s="104"/>
      <c r="AK61441" s="104"/>
      <c r="AL61441" s="104"/>
      <c r="AO61441" s="104"/>
      <c r="AP61441" s="104"/>
    </row>
    <row r="61442" spans="21:42" ht="15" customHeight="1" x14ac:dyDescent="0.25">
      <c r="U61442" s="104"/>
      <c r="AB61442" s="104"/>
      <c r="AC61442" s="104"/>
      <c r="AF61442" s="104"/>
      <c r="AG61442" s="104"/>
      <c r="AK61442" s="104"/>
      <c r="AL61442" s="104"/>
      <c r="AO61442" s="104"/>
      <c r="AP61442" s="104"/>
    </row>
    <row r="61443" spans="21:42" ht="15" customHeight="1" x14ac:dyDescent="0.25">
      <c r="U61443" s="104"/>
      <c r="AB61443" s="104"/>
      <c r="AC61443" s="104"/>
      <c r="AF61443" s="104"/>
      <c r="AG61443" s="104"/>
      <c r="AK61443" s="104"/>
      <c r="AL61443" s="104"/>
      <c r="AO61443" s="104"/>
      <c r="AP61443" s="104"/>
    </row>
    <row r="61444" spans="21:42" ht="15" customHeight="1" x14ac:dyDescent="0.25">
      <c r="U61444" s="104"/>
      <c r="AB61444" s="104"/>
      <c r="AC61444" s="104"/>
      <c r="AF61444" s="104"/>
      <c r="AG61444" s="104"/>
      <c r="AK61444" s="104"/>
      <c r="AL61444" s="104"/>
      <c r="AO61444" s="104"/>
      <c r="AP61444" s="104"/>
    </row>
    <row r="61445" spans="21:42" ht="15" customHeight="1" x14ac:dyDescent="0.25">
      <c r="U61445" s="104"/>
      <c r="AB61445" s="104"/>
      <c r="AC61445" s="104"/>
      <c r="AF61445" s="104"/>
      <c r="AG61445" s="104"/>
      <c r="AK61445" s="104"/>
      <c r="AL61445" s="104"/>
      <c r="AO61445" s="104"/>
      <c r="AP61445" s="104"/>
    </row>
    <row r="61446" spans="21:42" ht="15" customHeight="1" x14ac:dyDescent="0.25">
      <c r="U61446" s="104"/>
      <c r="AB61446" s="104"/>
      <c r="AC61446" s="104"/>
      <c r="AF61446" s="104"/>
      <c r="AG61446" s="104"/>
      <c r="AK61446" s="104"/>
      <c r="AL61446" s="104"/>
      <c r="AO61446" s="104"/>
      <c r="AP61446" s="104"/>
    </row>
    <row r="61447" spans="21:42" ht="15" customHeight="1" x14ac:dyDescent="0.25">
      <c r="U61447" s="104"/>
      <c r="AB61447" s="104"/>
      <c r="AC61447" s="104"/>
      <c r="AF61447" s="104"/>
      <c r="AG61447" s="104"/>
      <c r="AK61447" s="104"/>
      <c r="AL61447" s="104"/>
      <c r="AO61447" s="104"/>
      <c r="AP61447" s="104"/>
    </row>
    <row r="61448" spans="21:42" ht="15" customHeight="1" x14ac:dyDescent="0.25">
      <c r="U61448" s="104"/>
      <c r="AB61448" s="104"/>
      <c r="AC61448" s="104"/>
      <c r="AF61448" s="104"/>
      <c r="AG61448" s="104"/>
      <c r="AK61448" s="104"/>
      <c r="AL61448" s="104"/>
      <c r="AO61448" s="104"/>
      <c r="AP61448" s="104"/>
    </row>
    <row r="61449" spans="21:42" ht="15" customHeight="1" x14ac:dyDescent="0.25">
      <c r="U61449" s="104"/>
      <c r="AB61449" s="104"/>
      <c r="AC61449" s="104"/>
      <c r="AF61449" s="104"/>
      <c r="AG61449" s="104"/>
      <c r="AK61449" s="104"/>
      <c r="AL61449" s="104"/>
      <c r="AO61449" s="104"/>
      <c r="AP61449" s="104"/>
    </row>
    <row r="61450" spans="21:42" ht="15" customHeight="1" x14ac:dyDescent="0.25">
      <c r="U61450" s="104"/>
      <c r="AB61450" s="104"/>
      <c r="AC61450" s="104"/>
      <c r="AF61450" s="104"/>
      <c r="AG61450" s="104"/>
      <c r="AK61450" s="104"/>
      <c r="AL61450" s="104"/>
      <c r="AO61450" s="104"/>
      <c r="AP61450" s="104"/>
    </row>
    <row r="61451" spans="21:42" ht="15" customHeight="1" x14ac:dyDescent="0.25">
      <c r="U61451" s="104"/>
      <c r="AB61451" s="104"/>
      <c r="AC61451" s="104"/>
      <c r="AF61451" s="104"/>
      <c r="AG61451" s="104"/>
      <c r="AK61451" s="104"/>
      <c r="AL61451" s="104"/>
      <c r="AO61451" s="104"/>
      <c r="AP61451" s="104"/>
    </row>
    <row r="61452" spans="21:42" ht="15" customHeight="1" x14ac:dyDescent="0.25">
      <c r="U61452" s="104"/>
      <c r="AB61452" s="104"/>
      <c r="AC61452" s="104"/>
      <c r="AF61452" s="104"/>
      <c r="AG61452" s="104"/>
      <c r="AK61452" s="104"/>
      <c r="AL61452" s="104"/>
      <c r="AO61452" s="104"/>
      <c r="AP61452" s="104"/>
    </row>
    <row r="61453" spans="21:42" ht="15" customHeight="1" x14ac:dyDescent="0.25">
      <c r="U61453" s="104"/>
      <c r="AB61453" s="104"/>
      <c r="AC61453" s="104"/>
      <c r="AF61453" s="104"/>
      <c r="AG61453" s="104"/>
      <c r="AK61453" s="104"/>
      <c r="AL61453" s="104"/>
      <c r="AO61453" s="104"/>
      <c r="AP61453" s="104"/>
    </row>
    <row r="61454" spans="21:42" ht="15" customHeight="1" x14ac:dyDescent="0.25">
      <c r="U61454" s="104"/>
      <c r="AB61454" s="104"/>
      <c r="AC61454" s="104"/>
      <c r="AF61454" s="104"/>
      <c r="AG61454" s="104"/>
      <c r="AK61454" s="104"/>
      <c r="AL61454" s="104"/>
      <c r="AO61454" s="104"/>
      <c r="AP61454" s="104"/>
    </row>
    <row r="61455" spans="21:42" ht="15" customHeight="1" x14ac:dyDescent="0.25">
      <c r="U61455" s="104"/>
      <c r="AB61455" s="104"/>
      <c r="AC61455" s="104"/>
      <c r="AF61455" s="104"/>
      <c r="AG61455" s="104"/>
      <c r="AK61455" s="104"/>
      <c r="AL61455" s="104"/>
      <c r="AO61455" s="104"/>
      <c r="AP61455" s="104"/>
    </row>
    <row r="61456" spans="21:42" ht="15" customHeight="1" x14ac:dyDescent="0.25">
      <c r="U61456" s="104"/>
      <c r="AB61456" s="104"/>
      <c r="AC61456" s="104"/>
      <c r="AF61456" s="104"/>
      <c r="AG61456" s="104"/>
      <c r="AK61456" s="104"/>
      <c r="AL61456" s="104"/>
      <c r="AO61456" s="104"/>
      <c r="AP61456" s="104"/>
    </row>
    <row r="61457" spans="21:42" ht="15" customHeight="1" x14ac:dyDescent="0.25">
      <c r="U61457" s="104"/>
      <c r="AB61457" s="104"/>
      <c r="AC61457" s="104"/>
      <c r="AF61457" s="104"/>
      <c r="AG61457" s="104"/>
      <c r="AK61457" s="104"/>
      <c r="AL61457" s="104"/>
      <c r="AO61457" s="104"/>
      <c r="AP61457" s="104"/>
    </row>
    <row r="61458" spans="21:42" ht="15" customHeight="1" x14ac:dyDescent="0.25">
      <c r="U61458" s="104"/>
      <c r="AB61458" s="104"/>
      <c r="AC61458" s="104"/>
      <c r="AF61458" s="104"/>
      <c r="AG61458" s="104"/>
      <c r="AK61458" s="104"/>
      <c r="AL61458" s="104"/>
      <c r="AO61458" s="104"/>
      <c r="AP61458" s="104"/>
    </row>
    <row r="61459" spans="21:42" ht="15" customHeight="1" x14ac:dyDescent="0.25">
      <c r="U61459" s="104"/>
      <c r="AB61459" s="104"/>
      <c r="AC61459" s="104"/>
      <c r="AF61459" s="104"/>
      <c r="AG61459" s="104"/>
      <c r="AK61459" s="104"/>
      <c r="AL61459" s="104"/>
      <c r="AO61459" s="104"/>
      <c r="AP61459" s="104"/>
    </row>
    <row r="61460" spans="21:42" ht="15" customHeight="1" x14ac:dyDescent="0.25">
      <c r="U61460" s="104"/>
      <c r="AB61460" s="104"/>
      <c r="AC61460" s="104"/>
      <c r="AF61460" s="104"/>
      <c r="AG61460" s="104"/>
      <c r="AK61460" s="104"/>
      <c r="AL61460" s="104"/>
      <c r="AO61460" s="104"/>
      <c r="AP61460" s="104"/>
    </row>
    <row r="61461" spans="21:42" ht="15" customHeight="1" x14ac:dyDescent="0.25">
      <c r="U61461" s="104"/>
      <c r="AB61461" s="104"/>
      <c r="AC61461" s="104"/>
      <c r="AF61461" s="104"/>
      <c r="AG61461" s="104"/>
      <c r="AK61461" s="104"/>
      <c r="AL61461" s="104"/>
      <c r="AO61461" s="104"/>
      <c r="AP61461" s="104"/>
    </row>
    <row r="61462" spans="21:42" ht="15" customHeight="1" x14ac:dyDescent="0.25">
      <c r="U61462" s="104"/>
      <c r="AB61462" s="104"/>
      <c r="AC61462" s="104"/>
      <c r="AF61462" s="104"/>
      <c r="AG61462" s="104"/>
      <c r="AK61462" s="104"/>
      <c r="AL61462" s="104"/>
      <c r="AO61462" s="104"/>
      <c r="AP61462" s="104"/>
    </row>
    <row r="61463" spans="21:42" ht="15" customHeight="1" x14ac:dyDescent="0.25">
      <c r="U61463" s="104"/>
      <c r="AB61463" s="104"/>
      <c r="AC61463" s="104"/>
      <c r="AF61463" s="104"/>
      <c r="AG61463" s="104"/>
      <c r="AK61463" s="104"/>
      <c r="AL61463" s="104"/>
      <c r="AO61463" s="104"/>
      <c r="AP61463" s="104"/>
    </row>
    <row r="61464" spans="21:42" ht="15" customHeight="1" x14ac:dyDescent="0.25">
      <c r="U61464" s="104"/>
      <c r="AB61464" s="104"/>
      <c r="AC61464" s="104"/>
      <c r="AF61464" s="104"/>
      <c r="AG61464" s="104"/>
      <c r="AK61464" s="104"/>
      <c r="AL61464" s="104"/>
      <c r="AO61464" s="104"/>
      <c r="AP61464" s="104"/>
    </row>
    <row r="61465" spans="21:42" ht="15" customHeight="1" x14ac:dyDescent="0.25">
      <c r="U61465" s="104"/>
      <c r="AB61465" s="104"/>
      <c r="AC61465" s="104"/>
      <c r="AF61465" s="104"/>
      <c r="AG61465" s="104"/>
      <c r="AK61465" s="104"/>
      <c r="AL61465" s="104"/>
      <c r="AO61465" s="104"/>
      <c r="AP61465" s="104"/>
    </row>
    <row r="61466" spans="21:42" ht="15" customHeight="1" x14ac:dyDescent="0.25">
      <c r="U61466" s="104"/>
      <c r="AB61466" s="104"/>
      <c r="AC61466" s="104"/>
      <c r="AF61466" s="104"/>
      <c r="AG61466" s="104"/>
      <c r="AK61466" s="104"/>
      <c r="AL61466" s="104"/>
      <c r="AO61466" s="104"/>
      <c r="AP61466" s="104"/>
    </row>
    <row r="61467" spans="21:42" ht="15" customHeight="1" x14ac:dyDescent="0.25">
      <c r="U61467" s="104"/>
      <c r="AB61467" s="104"/>
      <c r="AC61467" s="104"/>
      <c r="AF61467" s="104"/>
      <c r="AG61467" s="104"/>
      <c r="AK61467" s="104"/>
      <c r="AL61467" s="104"/>
      <c r="AO61467" s="104"/>
      <c r="AP61467" s="104"/>
    </row>
    <row r="61468" spans="21:42" ht="15" customHeight="1" x14ac:dyDescent="0.25">
      <c r="U61468" s="104"/>
      <c r="AB61468" s="104"/>
      <c r="AC61468" s="104"/>
      <c r="AF61468" s="104"/>
      <c r="AG61468" s="104"/>
      <c r="AK61468" s="104"/>
      <c r="AL61468" s="104"/>
      <c r="AO61468" s="104"/>
      <c r="AP61468" s="104"/>
    </row>
    <row r="61469" spans="21:42" ht="15" customHeight="1" x14ac:dyDescent="0.25">
      <c r="U61469" s="104"/>
      <c r="AB61469" s="104"/>
      <c r="AC61469" s="104"/>
      <c r="AF61469" s="104"/>
      <c r="AG61469" s="104"/>
      <c r="AK61469" s="104"/>
      <c r="AL61469" s="104"/>
      <c r="AO61469" s="104"/>
      <c r="AP61469" s="104"/>
    </row>
    <row r="61470" spans="21:42" ht="15" customHeight="1" x14ac:dyDescent="0.25">
      <c r="U61470" s="104"/>
      <c r="AB61470" s="104"/>
      <c r="AC61470" s="104"/>
      <c r="AF61470" s="104"/>
      <c r="AG61470" s="104"/>
      <c r="AK61470" s="104"/>
      <c r="AL61470" s="104"/>
      <c r="AO61470" s="104"/>
      <c r="AP61470" s="104"/>
    </row>
    <row r="61471" spans="21:42" ht="15" customHeight="1" x14ac:dyDescent="0.25">
      <c r="U61471" s="104"/>
      <c r="AB61471" s="104"/>
      <c r="AC61471" s="104"/>
      <c r="AF61471" s="104"/>
      <c r="AG61471" s="104"/>
      <c r="AK61471" s="104"/>
      <c r="AL61471" s="104"/>
      <c r="AO61471" s="104"/>
      <c r="AP61471" s="104"/>
    </row>
    <row r="61472" spans="21:42" ht="15" customHeight="1" x14ac:dyDescent="0.25">
      <c r="U61472" s="104"/>
      <c r="AB61472" s="104"/>
      <c r="AC61472" s="104"/>
      <c r="AF61472" s="104"/>
      <c r="AG61472" s="104"/>
      <c r="AK61472" s="104"/>
      <c r="AL61472" s="104"/>
      <c r="AO61472" s="104"/>
      <c r="AP61472" s="104"/>
    </row>
    <row r="61473" spans="21:42" ht="15" customHeight="1" x14ac:dyDescent="0.25">
      <c r="U61473" s="104"/>
      <c r="AB61473" s="104"/>
      <c r="AC61473" s="104"/>
      <c r="AF61473" s="104"/>
      <c r="AG61473" s="104"/>
      <c r="AK61473" s="104"/>
      <c r="AL61473" s="104"/>
      <c r="AO61473" s="104"/>
      <c r="AP61473" s="104"/>
    </row>
    <row r="61474" spans="21:42" ht="15" customHeight="1" x14ac:dyDescent="0.25">
      <c r="U61474" s="104"/>
      <c r="AB61474" s="104"/>
      <c r="AC61474" s="104"/>
      <c r="AF61474" s="104"/>
      <c r="AG61474" s="104"/>
      <c r="AK61474" s="104"/>
      <c r="AL61474" s="104"/>
      <c r="AO61474" s="104"/>
      <c r="AP61474" s="104"/>
    </row>
    <row r="61475" spans="21:42" ht="15" customHeight="1" x14ac:dyDescent="0.25">
      <c r="U61475" s="104"/>
      <c r="AB61475" s="104"/>
      <c r="AC61475" s="104"/>
      <c r="AF61475" s="104"/>
      <c r="AG61475" s="104"/>
      <c r="AK61475" s="104"/>
      <c r="AL61475" s="104"/>
      <c r="AO61475" s="104"/>
      <c r="AP61475" s="104"/>
    </row>
    <row r="61476" spans="21:42" ht="15" customHeight="1" x14ac:dyDescent="0.25">
      <c r="U61476" s="104"/>
      <c r="AB61476" s="104"/>
      <c r="AC61476" s="104"/>
      <c r="AF61476" s="104"/>
      <c r="AG61476" s="104"/>
      <c r="AK61476" s="104"/>
      <c r="AL61476" s="104"/>
      <c r="AO61476" s="104"/>
      <c r="AP61476" s="104"/>
    </row>
    <row r="61477" spans="21:42" ht="15" customHeight="1" x14ac:dyDescent="0.25">
      <c r="U61477" s="104"/>
      <c r="AB61477" s="104"/>
      <c r="AC61477" s="104"/>
      <c r="AF61477" s="104"/>
      <c r="AG61477" s="104"/>
      <c r="AK61477" s="104"/>
      <c r="AL61477" s="104"/>
      <c r="AO61477" s="104"/>
      <c r="AP61477" s="104"/>
    </row>
    <row r="61478" spans="21:42" ht="15" customHeight="1" x14ac:dyDescent="0.25">
      <c r="U61478" s="104"/>
      <c r="AB61478" s="104"/>
      <c r="AC61478" s="104"/>
      <c r="AF61478" s="104"/>
      <c r="AG61478" s="104"/>
      <c r="AK61478" s="104"/>
      <c r="AL61478" s="104"/>
      <c r="AO61478" s="104"/>
      <c r="AP61478" s="104"/>
    </row>
    <row r="61479" spans="21:42" ht="15" customHeight="1" x14ac:dyDescent="0.25">
      <c r="U61479" s="104"/>
      <c r="AB61479" s="104"/>
      <c r="AC61479" s="104"/>
      <c r="AF61479" s="104"/>
      <c r="AG61479" s="104"/>
      <c r="AK61479" s="104"/>
      <c r="AL61479" s="104"/>
      <c r="AO61479" s="104"/>
      <c r="AP61479" s="104"/>
    </row>
    <row r="61480" spans="21:42" ht="15" customHeight="1" x14ac:dyDescent="0.25">
      <c r="U61480" s="104"/>
      <c r="AB61480" s="104"/>
      <c r="AC61480" s="104"/>
      <c r="AF61480" s="104"/>
      <c r="AG61480" s="104"/>
      <c r="AK61480" s="104"/>
      <c r="AL61480" s="104"/>
      <c r="AO61480" s="104"/>
      <c r="AP61480" s="104"/>
    </row>
    <row r="61481" spans="21:42" ht="15" customHeight="1" x14ac:dyDescent="0.25">
      <c r="U61481" s="104"/>
      <c r="AB61481" s="104"/>
      <c r="AC61481" s="104"/>
      <c r="AF61481" s="104"/>
      <c r="AG61481" s="104"/>
      <c r="AK61481" s="104"/>
      <c r="AL61481" s="104"/>
      <c r="AO61481" s="104"/>
      <c r="AP61481" s="104"/>
    </row>
    <row r="61482" spans="21:42" ht="15" customHeight="1" x14ac:dyDescent="0.25">
      <c r="U61482" s="104"/>
      <c r="AB61482" s="104"/>
      <c r="AC61482" s="104"/>
      <c r="AF61482" s="104"/>
      <c r="AG61482" s="104"/>
      <c r="AK61482" s="104"/>
      <c r="AL61482" s="104"/>
      <c r="AO61482" s="104"/>
      <c r="AP61482" s="104"/>
    </row>
    <row r="61483" spans="21:42" ht="15" customHeight="1" x14ac:dyDescent="0.25">
      <c r="U61483" s="104"/>
      <c r="AB61483" s="104"/>
      <c r="AC61483" s="104"/>
      <c r="AF61483" s="104"/>
      <c r="AG61483" s="104"/>
      <c r="AK61483" s="104"/>
      <c r="AL61483" s="104"/>
      <c r="AO61483" s="104"/>
      <c r="AP61483" s="104"/>
    </row>
    <row r="61484" spans="21:42" ht="15" customHeight="1" x14ac:dyDescent="0.25">
      <c r="U61484" s="104"/>
      <c r="AB61484" s="104"/>
      <c r="AC61484" s="104"/>
      <c r="AF61484" s="104"/>
      <c r="AG61484" s="104"/>
      <c r="AK61484" s="104"/>
      <c r="AL61484" s="104"/>
      <c r="AO61484" s="104"/>
      <c r="AP61484" s="104"/>
    </row>
    <row r="61485" spans="21:42" ht="15" customHeight="1" x14ac:dyDescent="0.25">
      <c r="U61485" s="104"/>
      <c r="AB61485" s="104"/>
      <c r="AC61485" s="104"/>
      <c r="AF61485" s="104"/>
      <c r="AG61485" s="104"/>
      <c r="AK61485" s="104"/>
      <c r="AL61485" s="104"/>
      <c r="AO61485" s="104"/>
      <c r="AP61485" s="104"/>
    </row>
    <row r="61486" spans="21:42" ht="15" customHeight="1" x14ac:dyDescent="0.25">
      <c r="U61486" s="104"/>
      <c r="AB61486" s="104"/>
      <c r="AC61486" s="104"/>
      <c r="AF61486" s="104"/>
      <c r="AG61486" s="104"/>
      <c r="AK61486" s="104"/>
      <c r="AL61486" s="104"/>
      <c r="AO61486" s="104"/>
      <c r="AP61486" s="104"/>
    </row>
    <row r="61487" spans="21:42" ht="15" customHeight="1" x14ac:dyDescent="0.25">
      <c r="U61487" s="104"/>
      <c r="AB61487" s="104"/>
      <c r="AC61487" s="104"/>
      <c r="AF61487" s="104"/>
      <c r="AG61487" s="104"/>
      <c r="AK61487" s="104"/>
      <c r="AL61487" s="104"/>
      <c r="AO61487" s="104"/>
      <c r="AP61487" s="104"/>
    </row>
    <row r="61488" spans="21:42" ht="15" customHeight="1" x14ac:dyDescent="0.25">
      <c r="U61488" s="104"/>
      <c r="AB61488" s="104"/>
      <c r="AC61488" s="104"/>
      <c r="AF61488" s="104"/>
      <c r="AG61488" s="104"/>
      <c r="AK61488" s="104"/>
      <c r="AL61488" s="104"/>
      <c r="AO61488" s="104"/>
      <c r="AP61488" s="104"/>
    </row>
    <row r="61489" spans="21:42" ht="15" customHeight="1" x14ac:dyDescent="0.25">
      <c r="U61489" s="104"/>
      <c r="AB61489" s="104"/>
      <c r="AC61489" s="104"/>
      <c r="AF61489" s="104"/>
      <c r="AG61489" s="104"/>
      <c r="AK61489" s="104"/>
      <c r="AL61489" s="104"/>
      <c r="AO61489" s="104"/>
      <c r="AP61489" s="104"/>
    </row>
    <row r="61490" spans="21:42" ht="15" customHeight="1" x14ac:dyDescent="0.25">
      <c r="U61490" s="104"/>
      <c r="AB61490" s="104"/>
      <c r="AC61490" s="104"/>
      <c r="AF61490" s="104"/>
      <c r="AG61490" s="104"/>
      <c r="AK61490" s="104"/>
      <c r="AL61490" s="104"/>
      <c r="AO61490" s="104"/>
      <c r="AP61490" s="104"/>
    </row>
    <row r="61491" spans="21:42" ht="15" customHeight="1" x14ac:dyDescent="0.25">
      <c r="U61491" s="104"/>
      <c r="AB61491" s="104"/>
      <c r="AC61491" s="104"/>
      <c r="AF61491" s="104"/>
      <c r="AG61491" s="104"/>
      <c r="AK61491" s="104"/>
      <c r="AL61491" s="104"/>
      <c r="AO61491" s="104"/>
      <c r="AP61491" s="104"/>
    </row>
    <row r="61492" spans="21:42" ht="15" customHeight="1" x14ac:dyDescent="0.25">
      <c r="U61492" s="104"/>
      <c r="AB61492" s="104"/>
      <c r="AC61492" s="104"/>
      <c r="AF61492" s="104"/>
      <c r="AG61492" s="104"/>
      <c r="AK61492" s="104"/>
      <c r="AL61492" s="104"/>
      <c r="AO61492" s="104"/>
      <c r="AP61492" s="104"/>
    </row>
    <row r="61493" spans="21:42" ht="15" customHeight="1" x14ac:dyDescent="0.25">
      <c r="U61493" s="104"/>
      <c r="AB61493" s="104"/>
      <c r="AC61493" s="104"/>
      <c r="AF61493" s="104"/>
      <c r="AG61493" s="104"/>
      <c r="AK61493" s="104"/>
      <c r="AL61493" s="104"/>
      <c r="AO61493" s="104"/>
      <c r="AP61493" s="104"/>
    </row>
    <row r="61494" spans="21:42" ht="15" customHeight="1" x14ac:dyDescent="0.25">
      <c r="U61494" s="104"/>
      <c r="AB61494" s="104"/>
      <c r="AC61494" s="104"/>
      <c r="AF61494" s="104"/>
      <c r="AG61494" s="104"/>
      <c r="AK61494" s="104"/>
      <c r="AL61494" s="104"/>
      <c r="AO61494" s="104"/>
      <c r="AP61494" s="104"/>
    </row>
    <row r="61495" spans="21:42" ht="15" customHeight="1" x14ac:dyDescent="0.25">
      <c r="U61495" s="104"/>
      <c r="AB61495" s="104"/>
      <c r="AC61495" s="104"/>
      <c r="AF61495" s="104"/>
      <c r="AG61495" s="104"/>
      <c r="AK61495" s="104"/>
      <c r="AL61495" s="104"/>
      <c r="AO61495" s="104"/>
      <c r="AP61495" s="104"/>
    </row>
    <row r="61496" spans="21:42" ht="15" customHeight="1" x14ac:dyDescent="0.25">
      <c r="U61496" s="104"/>
      <c r="AB61496" s="104"/>
      <c r="AC61496" s="104"/>
      <c r="AF61496" s="104"/>
      <c r="AG61496" s="104"/>
      <c r="AK61496" s="104"/>
      <c r="AL61496" s="104"/>
      <c r="AO61496" s="104"/>
      <c r="AP61496" s="104"/>
    </row>
    <row r="61497" spans="21:42" ht="15" customHeight="1" x14ac:dyDescent="0.25">
      <c r="U61497" s="104"/>
      <c r="AB61497" s="104"/>
      <c r="AC61497" s="104"/>
      <c r="AF61497" s="104"/>
      <c r="AG61497" s="104"/>
      <c r="AK61497" s="104"/>
      <c r="AL61497" s="104"/>
      <c r="AO61497" s="104"/>
      <c r="AP61497" s="104"/>
    </row>
    <row r="61498" spans="21:42" ht="15" customHeight="1" x14ac:dyDescent="0.25">
      <c r="U61498" s="104"/>
      <c r="AB61498" s="104"/>
      <c r="AC61498" s="104"/>
      <c r="AF61498" s="104"/>
      <c r="AG61498" s="104"/>
      <c r="AK61498" s="104"/>
      <c r="AL61498" s="104"/>
      <c r="AO61498" s="104"/>
      <c r="AP61498" s="104"/>
    </row>
    <row r="61499" spans="21:42" ht="15" customHeight="1" x14ac:dyDescent="0.25">
      <c r="U61499" s="104"/>
      <c r="AB61499" s="104"/>
      <c r="AC61499" s="104"/>
      <c r="AF61499" s="104"/>
      <c r="AG61499" s="104"/>
      <c r="AK61499" s="104"/>
      <c r="AL61499" s="104"/>
      <c r="AO61499" s="104"/>
      <c r="AP61499" s="104"/>
    </row>
    <row r="61500" spans="21:42" ht="15" customHeight="1" x14ac:dyDescent="0.25">
      <c r="U61500" s="104"/>
      <c r="AB61500" s="104"/>
      <c r="AC61500" s="104"/>
      <c r="AF61500" s="104"/>
      <c r="AG61500" s="104"/>
      <c r="AK61500" s="104"/>
      <c r="AL61500" s="104"/>
      <c r="AO61500" s="104"/>
      <c r="AP61500" s="104"/>
    </row>
    <row r="61501" spans="21:42" ht="15" customHeight="1" x14ac:dyDescent="0.25">
      <c r="U61501" s="104"/>
      <c r="AB61501" s="104"/>
      <c r="AC61501" s="104"/>
      <c r="AF61501" s="104"/>
      <c r="AG61501" s="104"/>
      <c r="AK61501" s="104"/>
      <c r="AL61501" s="104"/>
      <c r="AO61501" s="104"/>
      <c r="AP61501" s="104"/>
    </row>
    <row r="61502" spans="21:42" ht="15" customHeight="1" x14ac:dyDescent="0.25">
      <c r="U61502" s="104"/>
      <c r="AB61502" s="104"/>
      <c r="AC61502" s="104"/>
      <c r="AF61502" s="104"/>
      <c r="AG61502" s="104"/>
      <c r="AK61502" s="104"/>
      <c r="AL61502" s="104"/>
      <c r="AO61502" s="104"/>
      <c r="AP61502" s="104"/>
    </row>
    <row r="61503" spans="21:42" ht="15" customHeight="1" x14ac:dyDescent="0.25">
      <c r="U61503" s="104"/>
      <c r="AB61503" s="104"/>
      <c r="AC61503" s="104"/>
      <c r="AF61503" s="104"/>
      <c r="AG61503" s="104"/>
      <c r="AK61503" s="104"/>
      <c r="AL61503" s="104"/>
      <c r="AO61503" s="104"/>
      <c r="AP61503" s="104"/>
    </row>
    <row r="61504" spans="21:42" ht="15" customHeight="1" x14ac:dyDescent="0.25">
      <c r="U61504" s="104"/>
      <c r="AB61504" s="104"/>
      <c r="AC61504" s="104"/>
      <c r="AF61504" s="104"/>
      <c r="AG61504" s="104"/>
      <c r="AK61504" s="104"/>
      <c r="AL61504" s="104"/>
      <c r="AO61504" s="104"/>
      <c r="AP61504" s="104"/>
    </row>
    <row r="61505" spans="21:42" ht="15" customHeight="1" x14ac:dyDescent="0.25">
      <c r="U61505" s="104"/>
      <c r="AB61505" s="104"/>
      <c r="AC61505" s="104"/>
      <c r="AF61505" s="104"/>
      <c r="AG61505" s="104"/>
      <c r="AK61505" s="104"/>
      <c r="AL61505" s="104"/>
      <c r="AO61505" s="104"/>
      <c r="AP61505" s="104"/>
    </row>
    <row r="61506" spans="21:42" ht="15" customHeight="1" x14ac:dyDescent="0.25">
      <c r="U61506" s="104"/>
      <c r="AB61506" s="104"/>
      <c r="AC61506" s="104"/>
      <c r="AF61506" s="104"/>
      <c r="AG61506" s="104"/>
      <c r="AK61506" s="104"/>
      <c r="AL61506" s="104"/>
      <c r="AO61506" s="104"/>
      <c r="AP61506" s="104"/>
    </row>
    <row r="61507" spans="21:42" ht="15" customHeight="1" x14ac:dyDescent="0.25">
      <c r="U61507" s="104"/>
      <c r="AB61507" s="104"/>
      <c r="AC61507" s="104"/>
      <c r="AF61507" s="104"/>
      <c r="AG61507" s="104"/>
      <c r="AK61507" s="104"/>
      <c r="AL61507" s="104"/>
      <c r="AO61507" s="104"/>
      <c r="AP61507" s="104"/>
    </row>
    <row r="61508" spans="21:42" ht="15" customHeight="1" x14ac:dyDescent="0.25">
      <c r="U61508" s="104"/>
      <c r="AB61508" s="104"/>
      <c r="AC61508" s="104"/>
      <c r="AF61508" s="104"/>
      <c r="AG61508" s="104"/>
      <c r="AK61508" s="104"/>
      <c r="AL61508" s="104"/>
      <c r="AO61508" s="104"/>
      <c r="AP61508" s="104"/>
    </row>
    <row r="61509" spans="21:42" ht="15" customHeight="1" x14ac:dyDescent="0.25">
      <c r="U61509" s="104"/>
      <c r="AB61509" s="104"/>
      <c r="AC61509" s="104"/>
      <c r="AF61509" s="104"/>
      <c r="AG61509" s="104"/>
      <c r="AK61509" s="104"/>
      <c r="AL61509" s="104"/>
      <c r="AO61509" s="104"/>
      <c r="AP61509" s="104"/>
    </row>
    <row r="61510" spans="21:42" ht="15" customHeight="1" x14ac:dyDescent="0.25">
      <c r="U61510" s="104"/>
      <c r="AB61510" s="104"/>
      <c r="AC61510" s="104"/>
      <c r="AF61510" s="104"/>
      <c r="AG61510" s="104"/>
      <c r="AK61510" s="104"/>
      <c r="AL61510" s="104"/>
      <c r="AO61510" s="104"/>
      <c r="AP61510" s="104"/>
    </row>
    <row r="61511" spans="21:42" ht="15" customHeight="1" x14ac:dyDescent="0.25">
      <c r="U61511" s="104"/>
      <c r="AB61511" s="104"/>
      <c r="AC61511" s="104"/>
      <c r="AF61511" s="104"/>
      <c r="AG61511" s="104"/>
      <c r="AK61511" s="104"/>
      <c r="AL61511" s="104"/>
      <c r="AO61511" s="104"/>
      <c r="AP61511" s="104"/>
    </row>
    <row r="61512" spans="21:42" ht="15" customHeight="1" x14ac:dyDescent="0.25">
      <c r="U61512" s="104"/>
      <c r="AB61512" s="104"/>
      <c r="AC61512" s="104"/>
      <c r="AF61512" s="104"/>
      <c r="AG61512" s="104"/>
      <c r="AK61512" s="104"/>
      <c r="AL61512" s="104"/>
      <c r="AO61512" s="104"/>
      <c r="AP61512" s="104"/>
    </row>
    <row r="61513" spans="21:42" ht="15" customHeight="1" x14ac:dyDescent="0.25">
      <c r="U61513" s="104"/>
      <c r="AB61513" s="104"/>
      <c r="AC61513" s="104"/>
      <c r="AF61513" s="104"/>
      <c r="AG61513" s="104"/>
      <c r="AK61513" s="104"/>
      <c r="AL61513" s="104"/>
      <c r="AO61513" s="104"/>
      <c r="AP61513" s="104"/>
    </row>
    <row r="61514" spans="21:42" ht="15" customHeight="1" x14ac:dyDescent="0.25">
      <c r="U61514" s="104"/>
      <c r="AB61514" s="104"/>
      <c r="AC61514" s="104"/>
      <c r="AF61514" s="104"/>
      <c r="AG61514" s="104"/>
      <c r="AK61514" s="104"/>
      <c r="AL61514" s="104"/>
      <c r="AO61514" s="104"/>
      <c r="AP61514" s="104"/>
    </row>
    <row r="61515" spans="21:42" ht="15" customHeight="1" x14ac:dyDescent="0.25">
      <c r="U61515" s="104"/>
      <c r="AB61515" s="104"/>
      <c r="AC61515" s="104"/>
      <c r="AF61515" s="104"/>
      <c r="AG61515" s="104"/>
      <c r="AK61515" s="104"/>
      <c r="AL61515" s="104"/>
      <c r="AO61515" s="104"/>
      <c r="AP61515" s="104"/>
    </row>
    <row r="61516" spans="21:42" ht="15" customHeight="1" x14ac:dyDescent="0.25">
      <c r="U61516" s="104"/>
      <c r="AB61516" s="104"/>
      <c r="AC61516" s="104"/>
      <c r="AF61516" s="104"/>
      <c r="AG61516" s="104"/>
      <c r="AK61516" s="104"/>
      <c r="AL61516" s="104"/>
      <c r="AO61516" s="104"/>
      <c r="AP61516" s="104"/>
    </row>
    <row r="61517" spans="21:42" ht="15" customHeight="1" x14ac:dyDescent="0.25">
      <c r="U61517" s="104"/>
      <c r="AB61517" s="104"/>
      <c r="AC61517" s="104"/>
      <c r="AF61517" s="104"/>
      <c r="AG61517" s="104"/>
      <c r="AK61517" s="104"/>
      <c r="AL61517" s="104"/>
      <c r="AO61517" s="104"/>
      <c r="AP61517" s="104"/>
    </row>
    <row r="61518" spans="21:42" ht="15" customHeight="1" x14ac:dyDescent="0.25">
      <c r="U61518" s="104"/>
      <c r="AB61518" s="104"/>
      <c r="AC61518" s="104"/>
      <c r="AF61518" s="104"/>
      <c r="AG61518" s="104"/>
      <c r="AK61518" s="104"/>
      <c r="AL61518" s="104"/>
      <c r="AO61518" s="104"/>
      <c r="AP61518" s="104"/>
    </row>
    <row r="61519" spans="21:42" ht="15" customHeight="1" x14ac:dyDescent="0.25">
      <c r="U61519" s="104"/>
      <c r="AB61519" s="104"/>
      <c r="AC61519" s="104"/>
      <c r="AF61519" s="104"/>
      <c r="AG61519" s="104"/>
      <c r="AK61519" s="104"/>
      <c r="AL61519" s="104"/>
      <c r="AO61519" s="104"/>
      <c r="AP61519" s="104"/>
    </row>
    <row r="61520" spans="21:42" ht="15" customHeight="1" x14ac:dyDescent="0.25">
      <c r="U61520" s="104"/>
      <c r="AB61520" s="104"/>
      <c r="AC61520" s="104"/>
      <c r="AF61520" s="104"/>
      <c r="AG61520" s="104"/>
      <c r="AK61520" s="104"/>
      <c r="AL61520" s="104"/>
      <c r="AO61520" s="104"/>
      <c r="AP61520" s="104"/>
    </row>
    <row r="61521" spans="21:42" ht="15" customHeight="1" x14ac:dyDescent="0.25">
      <c r="U61521" s="104"/>
      <c r="AB61521" s="104"/>
      <c r="AC61521" s="104"/>
      <c r="AF61521" s="104"/>
      <c r="AG61521" s="104"/>
      <c r="AK61521" s="104"/>
      <c r="AL61521" s="104"/>
      <c r="AO61521" s="104"/>
      <c r="AP61521" s="104"/>
    </row>
    <row r="61522" spans="21:42" ht="15" customHeight="1" x14ac:dyDescent="0.25">
      <c r="U61522" s="104"/>
      <c r="AB61522" s="104"/>
      <c r="AC61522" s="104"/>
      <c r="AF61522" s="104"/>
      <c r="AG61522" s="104"/>
      <c r="AK61522" s="104"/>
      <c r="AL61522" s="104"/>
      <c r="AO61522" s="104"/>
      <c r="AP61522" s="104"/>
    </row>
    <row r="61523" spans="21:42" ht="15" customHeight="1" x14ac:dyDescent="0.25">
      <c r="U61523" s="104"/>
      <c r="AB61523" s="104"/>
      <c r="AC61523" s="104"/>
      <c r="AF61523" s="104"/>
      <c r="AG61523" s="104"/>
      <c r="AK61523" s="104"/>
      <c r="AL61523" s="104"/>
      <c r="AO61523" s="104"/>
      <c r="AP61523" s="104"/>
    </row>
    <row r="61524" spans="21:42" ht="15" customHeight="1" x14ac:dyDescent="0.25">
      <c r="U61524" s="104"/>
      <c r="AB61524" s="104"/>
      <c r="AC61524" s="104"/>
      <c r="AF61524" s="104"/>
      <c r="AG61524" s="104"/>
      <c r="AK61524" s="104"/>
      <c r="AL61524" s="104"/>
      <c r="AO61524" s="104"/>
      <c r="AP61524" s="104"/>
    </row>
    <row r="61525" spans="21:42" ht="15" customHeight="1" x14ac:dyDescent="0.25">
      <c r="U61525" s="104"/>
      <c r="AB61525" s="104"/>
      <c r="AC61525" s="104"/>
      <c r="AF61525" s="104"/>
      <c r="AG61525" s="104"/>
      <c r="AK61525" s="104"/>
      <c r="AL61525" s="104"/>
      <c r="AO61525" s="104"/>
      <c r="AP61525" s="104"/>
    </row>
    <row r="61526" spans="21:42" ht="15" customHeight="1" x14ac:dyDescent="0.25">
      <c r="U61526" s="104"/>
      <c r="AB61526" s="104"/>
      <c r="AC61526" s="104"/>
      <c r="AF61526" s="104"/>
      <c r="AG61526" s="104"/>
      <c r="AK61526" s="104"/>
      <c r="AL61526" s="104"/>
      <c r="AO61526" s="104"/>
      <c r="AP61526" s="104"/>
    </row>
    <row r="61527" spans="21:42" ht="15" customHeight="1" x14ac:dyDescent="0.25">
      <c r="U61527" s="104"/>
      <c r="AB61527" s="104"/>
      <c r="AC61527" s="104"/>
      <c r="AF61527" s="104"/>
      <c r="AG61527" s="104"/>
      <c r="AK61527" s="104"/>
      <c r="AL61527" s="104"/>
      <c r="AO61527" s="104"/>
      <c r="AP61527" s="104"/>
    </row>
    <row r="61528" spans="21:42" ht="15" customHeight="1" x14ac:dyDescent="0.25">
      <c r="U61528" s="104"/>
      <c r="AB61528" s="104"/>
      <c r="AC61528" s="104"/>
      <c r="AF61528" s="104"/>
      <c r="AG61528" s="104"/>
      <c r="AK61528" s="104"/>
      <c r="AL61528" s="104"/>
      <c r="AO61528" s="104"/>
      <c r="AP61528" s="104"/>
    </row>
    <row r="61529" spans="21:42" ht="15" customHeight="1" x14ac:dyDescent="0.25">
      <c r="U61529" s="104"/>
      <c r="AB61529" s="104"/>
      <c r="AC61529" s="104"/>
      <c r="AF61529" s="104"/>
      <c r="AG61529" s="104"/>
      <c r="AK61529" s="104"/>
      <c r="AL61529" s="104"/>
      <c r="AO61529" s="104"/>
      <c r="AP61529" s="104"/>
    </row>
    <row r="61530" spans="21:42" ht="15" customHeight="1" x14ac:dyDescent="0.25">
      <c r="U61530" s="104"/>
      <c r="AB61530" s="104"/>
      <c r="AC61530" s="104"/>
      <c r="AF61530" s="104"/>
      <c r="AG61530" s="104"/>
      <c r="AK61530" s="104"/>
      <c r="AL61530" s="104"/>
      <c r="AO61530" s="104"/>
      <c r="AP61530" s="104"/>
    </row>
    <row r="61531" spans="21:42" ht="15" customHeight="1" x14ac:dyDescent="0.25">
      <c r="U61531" s="104"/>
      <c r="AB61531" s="104"/>
      <c r="AC61531" s="104"/>
      <c r="AF61531" s="104"/>
      <c r="AG61531" s="104"/>
      <c r="AK61531" s="104"/>
      <c r="AL61531" s="104"/>
      <c r="AO61531" s="104"/>
      <c r="AP61531" s="104"/>
    </row>
    <row r="61532" spans="21:42" ht="15" customHeight="1" x14ac:dyDescent="0.25">
      <c r="U61532" s="104"/>
      <c r="AB61532" s="104"/>
      <c r="AC61532" s="104"/>
      <c r="AF61532" s="104"/>
      <c r="AG61532" s="104"/>
      <c r="AK61532" s="104"/>
      <c r="AL61532" s="104"/>
      <c r="AO61532" s="104"/>
      <c r="AP61532" s="104"/>
    </row>
    <row r="61533" spans="21:42" ht="15" customHeight="1" x14ac:dyDescent="0.25">
      <c r="U61533" s="104"/>
      <c r="AB61533" s="104"/>
      <c r="AC61533" s="104"/>
      <c r="AF61533" s="104"/>
      <c r="AG61533" s="104"/>
      <c r="AK61533" s="104"/>
      <c r="AL61533" s="104"/>
      <c r="AO61533" s="104"/>
      <c r="AP61533" s="104"/>
    </row>
    <row r="61534" spans="21:42" ht="15" customHeight="1" x14ac:dyDescent="0.25">
      <c r="U61534" s="104"/>
      <c r="AB61534" s="104"/>
      <c r="AC61534" s="104"/>
      <c r="AF61534" s="104"/>
      <c r="AG61534" s="104"/>
      <c r="AK61534" s="104"/>
      <c r="AL61534" s="104"/>
      <c r="AO61534" s="104"/>
      <c r="AP61534" s="104"/>
    </row>
    <row r="61535" spans="21:42" ht="15" customHeight="1" x14ac:dyDescent="0.25">
      <c r="U61535" s="104"/>
      <c r="AB61535" s="104"/>
      <c r="AC61535" s="104"/>
      <c r="AF61535" s="104"/>
      <c r="AG61535" s="104"/>
      <c r="AK61535" s="104"/>
      <c r="AL61535" s="104"/>
      <c r="AO61535" s="104"/>
      <c r="AP61535" s="104"/>
    </row>
    <row r="61536" spans="21:42" ht="15" customHeight="1" x14ac:dyDescent="0.25">
      <c r="U61536" s="104"/>
      <c r="AB61536" s="104"/>
      <c r="AC61536" s="104"/>
      <c r="AF61536" s="104"/>
      <c r="AG61536" s="104"/>
      <c r="AK61536" s="104"/>
      <c r="AL61536" s="104"/>
      <c r="AO61536" s="104"/>
      <c r="AP61536" s="104"/>
    </row>
    <row r="61537" spans="21:42" ht="15" customHeight="1" x14ac:dyDescent="0.25">
      <c r="U61537" s="104"/>
      <c r="AB61537" s="104"/>
      <c r="AC61537" s="104"/>
      <c r="AF61537" s="104"/>
      <c r="AG61537" s="104"/>
      <c r="AK61537" s="104"/>
      <c r="AL61537" s="104"/>
      <c r="AO61537" s="104"/>
      <c r="AP61537" s="104"/>
    </row>
    <row r="61538" spans="21:42" ht="15" customHeight="1" x14ac:dyDescent="0.25">
      <c r="U61538" s="104"/>
      <c r="AB61538" s="104"/>
      <c r="AC61538" s="104"/>
      <c r="AF61538" s="104"/>
      <c r="AG61538" s="104"/>
      <c r="AK61538" s="104"/>
      <c r="AL61538" s="104"/>
      <c r="AO61538" s="104"/>
      <c r="AP61538" s="104"/>
    </row>
    <row r="61539" spans="21:42" ht="15" customHeight="1" x14ac:dyDescent="0.25">
      <c r="U61539" s="104"/>
      <c r="AB61539" s="104"/>
      <c r="AC61539" s="104"/>
      <c r="AF61539" s="104"/>
      <c r="AG61539" s="104"/>
      <c r="AK61539" s="104"/>
      <c r="AL61539" s="104"/>
      <c r="AO61539" s="104"/>
      <c r="AP61539" s="104"/>
    </row>
    <row r="61540" spans="21:42" ht="15" customHeight="1" x14ac:dyDescent="0.25">
      <c r="U61540" s="104"/>
      <c r="AB61540" s="104"/>
      <c r="AC61540" s="104"/>
      <c r="AF61540" s="104"/>
      <c r="AG61540" s="104"/>
      <c r="AK61540" s="104"/>
      <c r="AL61540" s="104"/>
      <c r="AO61540" s="104"/>
      <c r="AP61540" s="104"/>
    </row>
    <row r="61541" spans="21:42" ht="15" customHeight="1" x14ac:dyDescent="0.25">
      <c r="U61541" s="104"/>
      <c r="AB61541" s="104"/>
      <c r="AC61541" s="104"/>
      <c r="AF61541" s="104"/>
      <c r="AG61541" s="104"/>
      <c r="AK61541" s="104"/>
      <c r="AL61541" s="104"/>
      <c r="AO61541" s="104"/>
      <c r="AP61541" s="104"/>
    </row>
    <row r="61542" spans="21:42" ht="15" customHeight="1" x14ac:dyDescent="0.25">
      <c r="U61542" s="104"/>
      <c r="AB61542" s="104"/>
      <c r="AC61542" s="104"/>
      <c r="AF61542" s="104"/>
      <c r="AG61542" s="104"/>
      <c r="AK61542" s="104"/>
      <c r="AL61542" s="104"/>
      <c r="AO61542" s="104"/>
      <c r="AP61542" s="104"/>
    </row>
    <row r="61543" spans="21:42" ht="15" customHeight="1" x14ac:dyDescent="0.25">
      <c r="U61543" s="104"/>
      <c r="AB61543" s="104"/>
      <c r="AC61543" s="104"/>
      <c r="AF61543" s="104"/>
      <c r="AG61543" s="104"/>
      <c r="AK61543" s="104"/>
      <c r="AL61543" s="104"/>
      <c r="AO61543" s="104"/>
      <c r="AP61543" s="104"/>
    </row>
    <row r="61544" spans="21:42" ht="15" customHeight="1" x14ac:dyDescent="0.25">
      <c r="U61544" s="104"/>
      <c r="AB61544" s="104"/>
      <c r="AC61544" s="104"/>
      <c r="AF61544" s="104"/>
      <c r="AG61544" s="104"/>
      <c r="AK61544" s="104"/>
      <c r="AL61544" s="104"/>
      <c r="AO61544" s="104"/>
      <c r="AP61544" s="104"/>
    </row>
    <row r="61545" spans="21:42" ht="15" customHeight="1" x14ac:dyDescent="0.25">
      <c r="U61545" s="104"/>
      <c r="AB61545" s="104"/>
      <c r="AC61545" s="104"/>
      <c r="AF61545" s="104"/>
      <c r="AG61545" s="104"/>
      <c r="AK61545" s="104"/>
      <c r="AL61545" s="104"/>
      <c r="AO61545" s="104"/>
      <c r="AP61545" s="104"/>
    </row>
    <row r="61546" spans="21:42" ht="15" customHeight="1" x14ac:dyDescent="0.25">
      <c r="U61546" s="104"/>
      <c r="AB61546" s="104"/>
      <c r="AC61546" s="104"/>
      <c r="AF61546" s="104"/>
      <c r="AG61546" s="104"/>
      <c r="AK61546" s="104"/>
      <c r="AL61546" s="104"/>
      <c r="AO61546" s="104"/>
      <c r="AP61546" s="104"/>
    </row>
    <row r="61547" spans="21:42" ht="15" customHeight="1" x14ac:dyDescent="0.25">
      <c r="U61547" s="104"/>
      <c r="AB61547" s="104"/>
      <c r="AC61547" s="104"/>
      <c r="AF61547" s="104"/>
      <c r="AG61547" s="104"/>
      <c r="AK61547" s="104"/>
      <c r="AL61547" s="104"/>
      <c r="AO61547" s="104"/>
      <c r="AP61547" s="104"/>
    </row>
    <row r="61548" spans="21:42" ht="15" customHeight="1" x14ac:dyDescent="0.25">
      <c r="U61548" s="104"/>
      <c r="AB61548" s="104"/>
      <c r="AC61548" s="104"/>
      <c r="AF61548" s="104"/>
      <c r="AG61548" s="104"/>
      <c r="AK61548" s="104"/>
      <c r="AL61548" s="104"/>
      <c r="AO61548" s="104"/>
      <c r="AP61548" s="104"/>
    </row>
    <row r="61549" spans="21:42" ht="15" customHeight="1" x14ac:dyDescent="0.25">
      <c r="U61549" s="104"/>
      <c r="AB61549" s="104"/>
      <c r="AC61549" s="104"/>
      <c r="AF61549" s="104"/>
      <c r="AG61549" s="104"/>
      <c r="AK61549" s="104"/>
      <c r="AL61549" s="104"/>
      <c r="AO61549" s="104"/>
      <c r="AP61549" s="104"/>
    </row>
    <row r="61550" spans="21:42" ht="15" customHeight="1" x14ac:dyDescent="0.25">
      <c r="U61550" s="104"/>
      <c r="AB61550" s="104"/>
      <c r="AC61550" s="104"/>
      <c r="AF61550" s="104"/>
      <c r="AG61550" s="104"/>
      <c r="AK61550" s="104"/>
      <c r="AL61550" s="104"/>
      <c r="AO61550" s="104"/>
      <c r="AP61550" s="104"/>
    </row>
    <row r="61551" spans="21:42" ht="15" customHeight="1" x14ac:dyDescent="0.25">
      <c r="U61551" s="104"/>
      <c r="AB61551" s="104"/>
      <c r="AC61551" s="104"/>
      <c r="AF61551" s="104"/>
      <c r="AG61551" s="104"/>
      <c r="AK61551" s="104"/>
      <c r="AL61551" s="104"/>
      <c r="AO61551" s="104"/>
      <c r="AP61551" s="104"/>
    </row>
    <row r="61552" spans="21:42" ht="15" customHeight="1" x14ac:dyDescent="0.25">
      <c r="U61552" s="104"/>
      <c r="AB61552" s="104"/>
      <c r="AC61552" s="104"/>
      <c r="AF61552" s="104"/>
      <c r="AG61552" s="104"/>
      <c r="AK61552" s="104"/>
      <c r="AL61552" s="104"/>
      <c r="AO61552" s="104"/>
      <c r="AP61552" s="104"/>
    </row>
    <row r="61553" spans="21:42" ht="15" customHeight="1" x14ac:dyDescent="0.25">
      <c r="U61553" s="104"/>
      <c r="AB61553" s="104"/>
      <c r="AC61553" s="104"/>
      <c r="AF61553" s="104"/>
      <c r="AG61553" s="104"/>
      <c r="AK61553" s="104"/>
      <c r="AL61553" s="104"/>
      <c r="AO61553" s="104"/>
      <c r="AP61553" s="104"/>
    </row>
    <row r="61554" spans="21:42" ht="15" customHeight="1" x14ac:dyDescent="0.25">
      <c r="U61554" s="104"/>
      <c r="AB61554" s="104"/>
      <c r="AC61554" s="104"/>
      <c r="AF61554" s="104"/>
      <c r="AG61554" s="104"/>
      <c r="AK61554" s="104"/>
      <c r="AL61554" s="104"/>
      <c r="AO61554" s="104"/>
      <c r="AP61554" s="104"/>
    </row>
    <row r="61555" spans="21:42" ht="15" customHeight="1" x14ac:dyDescent="0.25">
      <c r="U61555" s="104"/>
      <c r="AB61555" s="104"/>
      <c r="AC61555" s="104"/>
      <c r="AF61555" s="104"/>
      <c r="AG61555" s="104"/>
      <c r="AK61555" s="104"/>
      <c r="AL61555" s="104"/>
      <c r="AO61555" s="104"/>
      <c r="AP61555" s="104"/>
    </row>
    <row r="61556" spans="21:42" ht="15" customHeight="1" x14ac:dyDescent="0.25">
      <c r="U61556" s="104"/>
      <c r="AB61556" s="104"/>
      <c r="AC61556" s="104"/>
      <c r="AF61556" s="104"/>
      <c r="AG61556" s="104"/>
      <c r="AK61556" s="104"/>
      <c r="AL61556" s="104"/>
      <c r="AO61556" s="104"/>
      <c r="AP61556" s="104"/>
    </row>
    <row r="61557" spans="21:42" ht="15" customHeight="1" x14ac:dyDescent="0.25">
      <c r="U61557" s="104"/>
      <c r="AB61557" s="104"/>
      <c r="AC61557" s="104"/>
      <c r="AF61557" s="104"/>
      <c r="AG61557" s="104"/>
      <c r="AK61557" s="104"/>
      <c r="AL61557" s="104"/>
      <c r="AO61557" s="104"/>
      <c r="AP61557" s="104"/>
    </row>
    <row r="61558" spans="21:42" ht="15" customHeight="1" x14ac:dyDescent="0.25">
      <c r="U61558" s="104"/>
      <c r="AB61558" s="104"/>
      <c r="AC61558" s="104"/>
      <c r="AF61558" s="104"/>
      <c r="AG61558" s="104"/>
      <c r="AK61558" s="104"/>
      <c r="AL61558" s="104"/>
      <c r="AO61558" s="104"/>
      <c r="AP61558" s="104"/>
    </row>
    <row r="61559" spans="21:42" ht="15" customHeight="1" x14ac:dyDescent="0.25">
      <c r="U61559" s="104"/>
      <c r="AB61559" s="104"/>
      <c r="AC61559" s="104"/>
      <c r="AF61559" s="104"/>
      <c r="AG61559" s="104"/>
      <c r="AK61559" s="104"/>
      <c r="AL61559" s="104"/>
      <c r="AO61559" s="104"/>
      <c r="AP61559" s="104"/>
    </row>
    <row r="61560" spans="21:42" ht="15" customHeight="1" x14ac:dyDescent="0.25">
      <c r="U61560" s="104"/>
      <c r="AB61560" s="104"/>
      <c r="AC61560" s="104"/>
      <c r="AF61560" s="104"/>
      <c r="AG61560" s="104"/>
      <c r="AK61560" s="104"/>
      <c r="AL61560" s="104"/>
      <c r="AO61560" s="104"/>
      <c r="AP61560" s="104"/>
    </row>
    <row r="61561" spans="21:42" ht="15" customHeight="1" x14ac:dyDescent="0.25">
      <c r="U61561" s="104"/>
      <c r="AB61561" s="104"/>
      <c r="AC61561" s="104"/>
      <c r="AF61561" s="104"/>
      <c r="AG61561" s="104"/>
      <c r="AK61561" s="104"/>
      <c r="AL61561" s="104"/>
      <c r="AO61561" s="104"/>
      <c r="AP61561" s="104"/>
    </row>
    <row r="61562" spans="21:42" ht="15" customHeight="1" x14ac:dyDescent="0.25">
      <c r="U61562" s="104"/>
      <c r="AB61562" s="104"/>
      <c r="AC61562" s="104"/>
      <c r="AF61562" s="104"/>
      <c r="AG61562" s="104"/>
      <c r="AK61562" s="104"/>
      <c r="AL61562" s="104"/>
      <c r="AO61562" s="104"/>
      <c r="AP61562" s="104"/>
    </row>
    <row r="61563" spans="21:42" ht="15" customHeight="1" x14ac:dyDescent="0.25">
      <c r="U61563" s="104"/>
      <c r="AB61563" s="104"/>
      <c r="AC61563" s="104"/>
      <c r="AF61563" s="104"/>
      <c r="AG61563" s="104"/>
      <c r="AK61563" s="104"/>
      <c r="AL61563" s="104"/>
      <c r="AO61563" s="104"/>
      <c r="AP61563" s="104"/>
    </row>
    <row r="61564" spans="21:42" ht="15" customHeight="1" x14ac:dyDescent="0.25">
      <c r="U61564" s="104"/>
      <c r="AB61564" s="104"/>
      <c r="AC61564" s="104"/>
      <c r="AF61564" s="104"/>
      <c r="AG61564" s="104"/>
      <c r="AK61564" s="104"/>
      <c r="AL61564" s="104"/>
      <c r="AO61564" s="104"/>
      <c r="AP61564" s="104"/>
    </row>
    <row r="61565" spans="21:42" ht="15" customHeight="1" x14ac:dyDescent="0.25">
      <c r="U61565" s="104"/>
      <c r="AB61565" s="104"/>
      <c r="AC61565" s="104"/>
      <c r="AF61565" s="104"/>
      <c r="AG61565" s="104"/>
      <c r="AK61565" s="104"/>
      <c r="AL61565" s="104"/>
      <c r="AO61565" s="104"/>
      <c r="AP61565" s="104"/>
    </row>
    <row r="61566" spans="21:42" ht="15" customHeight="1" x14ac:dyDescent="0.25">
      <c r="U61566" s="104"/>
      <c r="AB61566" s="104"/>
      <c r="AC61566" s="104"/>
      <c r="AF61566" s="104"/>
      <c r="AG61566" s="104"/>
      <c r="AK61566" s="104"/>
      <c r="AL61566" s="104"/>
      <c r="AO61566" s="104"/>
      <c r="AP61566" s="104"/>
    </row>
    <row r="61567" spans="21:42" ht="15" customHeight="1" x14ac:dyDescent="0.25">
      <c r="U61567" s="104"/>
      <c r="AB61567" s="104"/>
      <c r="AC61567" s="104"/>
      <c r="AF61567" s="104"/>
      <c r="AG61567" s="104"/>
      <c r="AK61567" s="104"/>
      <c r="AL61567" s="104"/>
      <c r="AO61567" s="104"/>
      <c r="AP61567" s="104"/>
    </row>
    <row r="61568" spans="21:42" ht="15" customHeight="1" x14ac:dyDescent="0.25">
      <c r="U61568" s="104"/>
      <c r="AB61568" s="104"/>
      <c r="AC61568" s="104"/>
      <c r="AF61568" s="104"/>
      <c r="AG61568" s="104"/>
      <c r="AK61568" s="104"/>
      <c r="AL61568" s="104"/>
      <c r="AO61568" s="104"/>
      <c r="AP61568" s="104"/>
    </row>
    <row r="61569" spans="21:42" ht="15" customHeight="1" x14ac:dyDescent="0.25">
      <c r="U61569" s="104"/>
      <c r="AB61569" s="104"/>
      <c r="AC61569" s="104"/>
      <c r="AF61569" s="104"/>
      <c r="AG61569" s="104"/>
      <c r="AK61569" s="104"/>
      <c r="AL61569" s="104"/>
      <c r="AO61569" s="104"/>
      <c r="AP61569" s="104"/>
    </row>
    <row r="61570" spans="21:42" ht="15" customHeight="1" x14ac:dyDescent="0.25">
      <c r="U61570" s="104"/>
      <c r="AB61570" s="104"/>
      <c r="AC61570" s="104"/>
      <c r="AF61570" s="104"/>
      <c r="AG61570" s="104"/>
      <c r="AK61570" s="104"/>
      <c r="AL61570" s="104"/>
      <c r="AO61570" s="104"/>
      <c r="AP61570" s="104"/>
    </row>
    <row r="61571" spans="21:42" ht="15" customHeight="1" x14ac:dyDescent="0.25">
      <c r="U61571" s="104"/>
      <c r="AB61571" s="104"/>
      <c r="AC61571" s="104"/>
      <c r="AF61571" s="104"/>
      <c r="AG61571" s="104"/>
      <c r="AK61571" s="104"/>
      <c r="AL61571" s="104"/>
      <c r="AO61571" s="104"/>
      <c r="AP61571" s="104"/>
    </row>
    <row r="61572" spans="21:42" ht="15" customHeight="1" x14ac:dyDescent="0.25">
      <c r="U61572" s="104"/>
      <c r="AB61572" s="104"/>
      <c r="AC61572" s="104"/>
      <c r="AF61572" s="104"/>
      <c r="AG61572" s="104"/>
      <c r="AK61572" s="104"/>
      <c r="AL61572" s="104"/>
      <c r="AO61572" s="104"/>
      <c r="AP61572" s="104"/>
    </row>
    <row r="61573" spans="21:42" ht="15" customHeight="1" x14ac:dyDescent="0.25">
      <c r="U61573" s="104"/>
      <c r="AB61573" s="104"/>
      <c r="AC61573" s="104"/>
      <c r="AF61573" s="104"/>
      <c r="AG61573" s="104"/>
      <c r="AK61573" s="104"/>
      <c r="AL61573" s="104"/>
      <c r="AO61573" s="104"/>
      <c r="AP61573" s="104"/>
    </row>
    <row r="61574" spans="21:42" ht="15" customHeight="1" x14ac:dyDescent="0.25">
      <c r="U61574" s="104"/>
      <c r="AB61574" s="104"/>
      <c r="AC61574" s="104"/>
      <c r="AF61574" s="104"/>
      <c r="AG61574" s="104"/>
      <c r="AK61574" s="104"/>
      <c r="AL61574" s="104"/>
      <c r="AO61574" s="104"/>
      <c r="AP61574" s="104"/>
    </row>
    <row r="61575" spans="21:42" ht="15" customHeight="1" x14ac:dyDescent="0.25">
      <c r="U61575" s="104"/>
      <c r="AB61575" s="104"/>
      <c r="AC61575" s="104"/>
      <c r="AF61575" s="104"/>
      <c r="AG61575" s="104"/>
      <c r="AK61575" s="104"/>
      <c r="AL61575" s="104"/>
      <c r="AO61575" s="104"/>
      <c r="AP61575" s="104"/>
    </row>
    <row r="61576" spans="21:42" ht="15" customHeight="1" x14ac:dyDescent="0.25">
      <c r="U61576" s="104"/>
      <c r="AB61576" s="104"/>
      <c r="AC61576" s="104"/>
      <c r="AF61576" s="104"/>
      <c r="AG61576" s="104"/>
      <c r="AK61576" s="104"/>
      <c r="AL61576" s="104"/>
      <c r="AO61576" s="104"/>
      <c r="AP61576" s="104"/>
    </row>
    <row r="61577" spans="21:42" ht="15" customHeight="1" x14ac:dyDescent="0.25">
      <c r="U61577" s="104"/>
      <c r="AB61577" s="104"/>
      <c r="AC61577" s="104"/>
      <c r="AF61577" s="104"/>
      <c r="AG61577" s="104"/>
      <c r="AK61577" s="104"/>
      <c r="AL61577" s="104"/>
      <c r="AO61577" s="104"/>
      <c r="AP61577" s="104"/>
    </row>
    <row r="61578" spans="21:42" ht="15" customHeight="1" x14ac:dyDescent="0.25">
      <c r="U61578" s="104"/>
      <c r="AB61578" s="104"/>
      <c r="AC61578" s="104"/>
      <c r="AF61578" s="104"/>
      <c r="AG61578" s="104"/>
      <c r="AK61578" s="104"/>
      <c r="AL61578" s="104"/>
      <c r="AO61578" s="104"/>
      <c r="AP61578" s="104"/>
    </row>
    <row r="61579" spans="21:42" ht="15" customHeight="1" x14ac:dyDescent="0.25">
      <c r="U61579" s="104"/>
      <c r="AB61579" s="104"/>
      <c r="AC61579" s="104"/>
      <c r="AF61579" s="104"/>
      <c r="AG61579" s="104"/>
      <c r="AK61579" s="104"/>
      <c r="AL61579" s="104"/>
      <c r="AO61579" s="104"/>
      <c r="AP61579" s="104"/>
    </row>
    <row r="61580" spans="21:42" ht="15" customHeight="1" x14ac:dyDescent="0.25">
      <c r="U61580" s="104"/>
      <c r="AB61580" s="104"/>
      <c r="AC61580" s="104"/>
      <c r="AF61580" s="104"/>
      <c r="AG61580" s="104"/>
      <c r="AK61580" s="104"/>
      <c r="AL61580" s="104"/>
      <c r="AO61580" s="104"/>
      <c r="AP61580" s="104"/>
    </row>
    <row r="61581" spans="21:42" ht="15" customHeight="1" x14ac:dyDescent="0.25">
      <c r="U61581" s="104"/>
      <c r="AB61581" s="104"/>
      <c r="AC61581" s="104"/>
      <c r="AF61581" s="104"/>
      <c r="AG61581" s="104"/>
      <c r="AK61581" s="104"/>
      <c r="AL61581" s="104"/>
      <c r="AO61581" s="104"/>
      <c r="AP61581" s="104"/>
    </row>
    <row r="61582" spans="21:42" ht="15" customHeight="1" x14ac:dyDescent="0.25">
      <c r="U61582" s="104"/>
      <c r="AB61582" s="104"/>
      <c r="AC61582" s="104"/>
      <c r="AF61582" s="104"/>
      <c r="AG61582" s="104"/>
      <c r="AK61582" s="104"/>
      <c r="AL61582" s="104"/>
      <c r="AO61582" s="104"/>
      <c r="AP61582" s="104"/>
    </row>
    <row r="61583" spans="21:42" ht="15" customHeight="1" x14ac:dyDescent="0.25">
      <c r="U61583" s="104"/>
      <c r="AB61583" s="104"/>
      <c r="AC61583" s="104"/>
      <c r="AF61583" s="104"/>
      <c r="AG61583" s="104"/>
      <c r="AK61583" s="104"/>
      <c r="AL61583" s="104"/>
      <c r="AO61583" s="104"/>
      <c r="AP61583" s="104"/>
    </row>
    <row r="61584" spans="21:42" ht="15" customHeight="1" x14ac:dyDescent="0.25">
      <c r="U61584" s="104"/>
      <c r="AB61584" s="104"/>
      <c r="AC61584" s="104"/>
      <c r="AF61584" s="104"/>
      <c r="AG61584" s="104"/>
      <c r="AK61584" s="104"/>
      <c r="AL61584" s="104"/>
      <c r="AO61584" s="104"/>
      <c r="AP61584" s="104"/>
    </row>
    <row r="61585" spans="21:42" ht="15" customHeight="1" x14ac:dyDescent="0.25">
      <c r="U61585" s="104"/>
      <c r="AB61585" s="104"/>
      <c r="AC61585" s="104"/>
      <c r="AF61585" s="104"/>
      <c r="AG61585" s="104"/>
      <c r="AK61585" s="104"/>
      <c r="AL61585" s="104"/>
      <c r="AO61585" s="104"/>
      <c r="AP61585" s="104"/>
    </row>
    <row r="61586" spans="21:42" ht="15" customHeight="1" x14ac:dyDescent="0.25">
      <c r="U61586" s="104"/>
      <c r="AB61586" s="104"/>
      <c r="AC61586" s="104"/>
      <c r="AF61586" s="104"/>
      <c r="AG61586" s="104"/>
      <c r="AK61586" s="104"/>
      <c r="AL61586" s="104"/>
      <c r="AO61586" s="104"/>
      <c r="AP61586" s="104"/>
    </row>
    <row r="61587" spans="21:42" ht="15" customHeight="1" x14ac:dyDescent="0.25">
      <c r="U61587" s="104"/>
      <c r="AB61587" s="104"/>
      <c r="AC61587" s="104"/>
      <c r="AF61587" s="104"/>
      <c r="AG61587" s="104"/>
      <c r="AK61587" s="104"/>
      <c r="AL61587" s="104"/>
      <c r="AO61587" s="104"/>
      <c r="AP61587" s="104"/>
    </row>
    <row r="61588" spans="21:42" ht="15" customHeight="1" x14ac:dyDescent="0.25">
      <c r="U61588" s="104"/>
      <c r="AB61588" s="104"/>
      <c r="AC61588" s="104"/>
      <c r="AF61588" s="104"/>
      <c r="AG61588" s="104"/>
      <c r="AK61588" s="104"/>
      <c r="AL61588" s="104"/>
      <c r="AO61588" s="104"/>
      <c r="AP61588" s="104"/>
    </row>
    <row r="61589" spans="21:42" ht="15" customHeight="1" x14ac:dyDescent="0.25">
      <c r="U61589" s="104"/>
      <c r="AB61589" s="104"/>
      <c r="AC61589" s="104"/>
      <c r="AF61589" s="104"/>
      <c r="AG61589" s="104"/>
      <c r="AK61589" s="104"/>
      <c r="AL61589" s="104"/>
      <c r="AO61589" s="104"/>
      <c r="AP61589" s="104"/>
    </row>
    <row r="61590" spans="21:42" ht="15" customHeight="1" x14ac:dyDescent="0.25">
      <c r="U61590" s="104"/>
      <c r="AB61590" s="104"/>
      <c r="AC61590" s="104"/>
      <c r="AF61590" s="104"/>
      <c r="AG61590" s="104"/>
      <c r="AK61590" s="104"/>
      <c r="AL61590" s="104"/>
      <c r="AO61590" s="104"/>
      <c r="AP61590" s="104"/>
    </row>
    <row r="61591" spans="21:42" ht="15" customHeight="1" x14ac:dyDescent="0.25">
      <c r="U61591" s="104"/>
      <c r="AB61591" s="104"/>
      <c r="AC61591" s="104"/>
      <c r="AF61591" s="104"/>
      <c r="AG61591" s="104"/>
      <c r="AK61591" s="104"/>
      <c r="AL61591" s="104"/>
      <c r="AO61591" s="104"/>
      <c r="AP61591" s="104"/>
    </row>
    <row r="61592" spans="21:42" ht="15" customHeight="1" x14ac:dyDescent="0.25">
      <c r="U61592" s="104"/>
      <c r="AB61592" s="104"/>
      <c r="AC61592" s="104"/>
      <c r="AF61592" s="104"/>
      <c r="AG61592" s="104"/>
      <c r="AK61592" s="104"/>
      <c r="AL61592" s="104"/>
      <c r="AO61592" s="104"/>
      <c r="AP61592" s="104"/>
    </row>
    <row r="61593" spans="21:42" ht="15" customHeight="1" x14ac:dyDescent="0.25">
      <c r="U61593" s="104"/>
      <c r="AB61593" s="104"/>
      <c r="AC61593" s="104"/>
      <c r="AF61593" s="104"/>
      <c r="AG61593" s="104"/>
      <c r="AK61593" s="104"/>
      <c r="AL61593" s="104"/>
      <c r="AO61593" s="104"/>
      <c r="AP61593" s="104"/>
    </row>
    <row r="61594" spans="21:42" ht="15" customHeight="1" x14ac:dyDescent="0.25">
      <c r="U61594" s="104"/>
      <c r="AB61594" s="104"/>
      <c r="AC61594" s="104"/>
      <c r="AF61594" s="104"/>
      <c r="AG61594" s="104"/>
      <c r="AK61594" s="104"/>
      <c r="AL61594" s="104"/>
      <c r="AO61594" s="104"/>
      <c r="AP61594" s="104"/>
    </row>
    <row r="61595" spans="21:42" ht="15" customHeight="1" x14ac:dyDescent="0.25">
      <c r="U61595" s="104"/>
      <c r="AB61595" s="104"/>
      <c r="AC61595" s="104"/>
      <c r="AF61595" s="104"/>
      <c r="AG61595" s="104"/>
      <c r="AK61595" s="104"/>
      <c r="AL61595" s="104"/>
      <c r="AO61595" s="104"/>
      <c r="AP61595" s="104"/>
    </row>
    <row r="61596" spans="21:42" ht="15" customHeight="1" x14ac:dyDescent="0.25">
      <c r="U61596" s="104"/>
      <c r="AB61596" s="104"/>
      <c r="AC61596" s="104"/>
      <c r="AF61596" s="104"/>
      <c r="AG61596" s="104"/>
      <c r="AK61596" s="104"/>
      <c r="AL61596" s="104"/>
      <c r="AO61596" s="104"/>
      <c r="AP61596" s="104"/>
    </row>
    <row r="61597" spans="21:42" ht="15" customHeight="1" x14ac:dyDescent="0.25">
      <c r="U61597" s="104"/>
      <c r="AB61597" s="104"/>
      <c r="AC61597" s="104"/>
      <c r="AF61597" s="104"/>
      <c r="AG61597" s="104"/>
      <c r="AK61597" s="104"/>
      <c r="AL61597" s="104"/>
      <c r="AO61597" s="104"/>
      <c r="AP61597" s="104"/>
    </row>
    <row r="61598" spans="21:42" ht="15" customHeight="1" x14ac:dyDescent="0.25">
      <c r="U61598" s="104"/>
      <c r="AB61598" s="104"/>
      <c r="AC61598" s="104"/>
      <c r="AF61598" s="104"/>
      <c r="AG61598" s="104"/>
      <c r="AK61598" s="104"/>
      <c r="AL61598" s="104"/>
      <c r="AO61598" s="104"/>
      <c r="AP61598" s="104"/>
    </row>
    <row r="61599" spans="21:42" ht="15" customHeight="1" x14ac:dyDescent="0.25">
      <c r="U61599" s="104"/>
      <c r="AB61599" s="104"/>
      <c r="AC61599" s="104"/>
      <c r="AF61599" s="104"/>
      <c r="AG61599" s="104"/>
      <c r="AK61599" s="104"/>
      <c r="AL61599" s="104"/>
      <c r="AO61599" s="104"/>
      <c r="AP61599" s="104"/>
    </row>
    <row r="61600" spans="21:42" ht="15" customHeight="1" x14ac:dyDescent="0.25">
      <c r="U61600" s="104"/>
      <c r="AB61600" s="104"/>
      <c r="AC61600" s="104"/>
      <c r="AF61600" s="104"/>
      <c r="AG61600" s="104"/>
      <c r="AK61600" s="104"/>
      <c r="AL61600" s="104"/>
      <c r="AO61600" s="104"/>
      <c r="AP61600" s="104"/>
    </row>
    <row r="61601" spans="21:42" ht="15" customHeight="1" x14ac:dyDescent="0.25">
      <c r="U61601" s="104"/>
      <c r="AB61601" s="104"/>
      <c r="AC61601" s="104"/>
      <c r="AF61601" s="104"/>
      <c r="AG61601" s="104"/>
      <c r="AK61601" s="104"/>
      <c r="AL61601" s="104"/>
      <c r="AO61601" s="104"/>
      <c r="AP61601" s="104"/>
    </row>
    <row r="61602" spans="21:42" ht="15" customHeight="1" x14ac:dyDescent="0.25">
      <c r="U61602" s="104"/>
      <c r="AB61602" s="104"/>
      <c r="AC61602" s="104"/>
      <c r="AF61602" s="104"/>
      <c r="AG61602" s="104"/>
      <c r="AK61602" s="104"/>
      <c r="AL61602" s="104"/>
      <c r="AO61602" s="104"/>
      <c r="AP61602" s="104"/>
    </row>
    <row r="61603" spans="21:42" ht="15" customHeight="1" x14ac:dyDescent="0.25">
      <c r="U61603" s="104"/>
      <c r="AB61603" s="104"/>
      <c r="AC61603" s="104"/>
      <c r="AF61603" s="104"/>
      <c r="AG61603" s="104"/>
      <c r="AK61603" s="104"/>
      <c r="AL61603" s="104"/>
      <c r="AO61603" s="104"/>
      <c r="AP61603" s="104"/>
    </row>
    <row r="61604" spans="21:42" ht="15" customHeight="1" x14ac:dyDescent="0.25">
      <c r="U61604" s="104"/>
      <c r="AB61604" s="104"/>
      <c r="AC61604" s="104"/>
      <c r="AF61604" s="104"/>
      <c r="AG61604" s="104"/>
      <c r="AK61604" s="104"/>
      <c r="AL61604" s="104"/>
      <c r="AO61604" s="104"/>
      <c r="AP61604" s="104"/>
    </row>
    <row r="61605" spans="21:42" ht="15" customHeight="1" x14ac:dyDescent="0.25">
      <c r="U61605" s="104"/>
      <c r="AB61605" s="104"/>
      <c r="AC61605" s="104"/>
      <c r="AF61605" s="104"/>
      <c r="AG61605" s="104"/>
      <c r="AK61605" s="104"/>
      <c r="AL61605" s="104"/>
      <c r="AO61605" s="104"/>
      <c r="AP61605" s="104"/>
    </row>
    <row r="61606" spans="21:42" ht="15" customHeight="1" x14ac:dyDescent="0.25">
      <c r="U61606" s="104"/>
      <c r="AB61606" s="104"/>
      <c r="AC61606" s="104"/>
      <c r="AF61606" s="104"/>
      <c r="AG61606" s="104"/>
      <c r="AK61606" s="104"/>
      <c r="AL61606" s="104"/>
      <c r="AO61606" s="104"/>
      <c r="AP61606" s="104"/>
    </row>
    <row r="61607" spans="21:42" ht="15" customHeight="1" x14ac:dyDescent="0.25">
      <c r="U61607" s="104"/>
      <c r="AB61607" s="104"/>
      <c r="AC61607" s="104"/>
      <c r="AF61607" s="104"/>
      <c r="AG61607" s="104"/>
      <c r="AK61607" s="104"/>
      <c r="AL61607" s="104"/>
      <c r="AO61607" s="104"/>
      <c r="AP61607" s="104"/>
    </row>
    <row r="61608" spans="21:42" ht="15" customHeight="1" x14ac:dyDescent="0.25">
      <c r="U61608" s="104"/>
      <c r="AB61608" s="104"/>
      <c r="AC61608" s="104"/>
      <c r="AF61608" s="104"/>
      <c r="AG61608" s="104"/>
      <c r="AK61608" s="104"/>
      <c r="AL61608" s="104"/>
      <c r="AO61608" s="104"/>
      <c r="AP61608" s="104"/>
    </row>
    <row r="61609" spans="21:42" ht="15" customHeight="1" x14ac:dyDescent="0.25">
      <c r="U61609" s="104"/>
      <c r="AB61609" s="104"/>
      <c r="AC61609" s="104"/>
      <c r="AF61609" s="104"/>
      <c r="AG61609" s="104"/>
      <c r="AK61609" s="104"/>
      <c r="AL61609" s="104"/>
      <c r="AO61609" s="104"/>
      <c r="AP61609" s="104"/>
    </row>
    <row r="61610" spans="21:42" ht="15" customHeight="1" x14ac:dyDescent="0.25">
      <c r="U61610" s="104"/>
      <c r="AB61610" s="104"/>
      <c r="AC61610" s="104"/>
      <c r="AF61610" s="104"/>
      <c r="AG61610" s="104"/>
      <c r="AK61610" s="104"/>
      <c r="AL61610" s="104"/>
      <c r="AO61610" s="104"/>
      <c r="AP61610" s="104"/>
    </row>
    <row r="61611" spans="21:42" ht="15" customHeight="1" x14ac:dyDescent="0.25">
      <c r="U61611" s="104"/>
      <c r="AB61611" s="104"/>
      <c r="AC61611" s="104"/>
      <c r="AF61611" s="104"/>
      <c r="AG61611" s="104"/>
      <c r="AK61611" s="104"/>
      <c r="AL61611" s="104"/>
      <c r="AO61611" s="104"/>
      <c r="AP61611" s="104"/>
    </row>
    <row r="61612" spans="21:42" ht="15" customHeight="1" x14ac:dyDescent="0.25">
      <c r="U61612" s="104"/>
      <c r="AB61612" s="104"/>
      <c r="AC61612" s="104"/>
      <c r="AF61612" s="104"/>
      <c r="AG61612" s="104"/>
      <c r="AK61612" s="104"/>
      <c r="AL61612" s="104"/>
      <c r="AO61612" s="104"/>
      <c r="AP61612" s="104"/>
    </row>
    <row r="61613" spans="21:42" ht="15" customHeight="1" x14ac:dyDescent="0.25">
      <c r="U61613" s="104"/>
      <c r="AB61613" s="104"/>
      <c r="AC61613" s="104"/>
      <c r="AF61613" s="104"/>
      <c r="AG61613" s="104"/>
      <c r="AK61613" s="104"/>
      <c r="AL61613" s="104"/>
      <c r="AO61613" s="104"/>
      <c r="AP61613" s="104"/>
    </row>
    <row r="61614" spans="21:42" ht="15" customHeight="1" x14ac:dyDescent="0.25">
      <c r="U61614" s="104"/>
      <c r="AB61614" s="104"/>
      <c r="AC61614" s="104"/>
      <c r="AF61614" s="104"/>
      <c r="AG61614" s="104"/>
      <c r="AK61614" s="104"/>
      <c r="AL61614" s="104"/>
      <c r="AO61614" s="104"/>
      <c r="AP61614" s="104"/>
    </row>
    <row r="61615" spans="21:42" ht="15" customHeight="1" x14ac:dyDescent="0.25">
      <c r="U61615" s="104"/>
      <c r="AB61615" s="104"/>
      <c r="AC61615" s="104"/>
      <c r="AF61615" s="104"/>
      <c r="AG61615" s="104"/>
      <c r="AK61615" s="104"/>
      <c r="AL61615" s="104"/>
      <c r="AO61615" s="104"/>
      <c r="AP61615" s="104"/>
    </row>
    <row r="61616" spans="21:42" ht="15" customHeight="1" x14ac:dyDescent="0.25">
      <c r="U61616" s="104"/>
      <c r="AB61616" s="104"/>
      <c r="AC61616" s="104"/>
      <c r="AF61616" s="104"/>
      <c r="AG61616" s="104"/>
      <c r="AK61616" s="104"/>
      <c r="AL61616" s="104"/>
      <c r="AO61616" s="104"/>
      <c r="AP61616" s="104"/>
    </row>
    <row r="61617" spans="21:42" ht="15" customHeight="1" x14ac:dyDescent="0.25">
      <c r="U61617" s="104"/>
      <c r="AB61617" s="104"/>
      <c r="AC61617" s="104"/>
      <c r="AF61617" s="104"/>
      <c r="AG61617" s="104"/>
      <c r="AK61617" s="104"/>
      <c r="AL61617" s="104"/>
      <c r="AO61617" s="104"/>
      <c r="AP61617" s="104"/>
    </row>
    <row r="61618" spans="21:42" ht="15" customHeight="1" x14ac:dyDescent="0.25">
      <c r="U61618" s="104"/>
      <c r="AB61618" s="104"/>
      <c r="AC61618" s="104"/>
      <c r="AF61618" s="104"/>
      <c r="AG61618" s="104"/>
      <c r="AK61618" s="104"/>
      <c r="AL61618" s="104"/>
      <c r="AO61618" s="104"/>
      <c r="AP61618" s="104"/>
    </row>
    <row r="61619" spans="21:42" ht="15" customHeight="1" x14ac:dyDescent="0.25">
      <c r="U61619" s="104"/>
      <c r="AB61619" s="104"/>
      <c r="AC61619" s="104"/>
      <c r="AF61619" s="104"/>
      <c r="AG61619" s="104"/>
      <c r="AK61619" s="104"/>
      <c r="AL61619" s="104"/>
      <c r="AO61619" s="104"/>
      <c r="AP61619" s="104"/>
    </row>
    <row r="61620" spans="21:42" ht="15" customHeight="1" x14ac:dyDescent="0.25">
      <c r="U61620" s="104"/>
      <c r="AB61620" s="104"/>
      <c r="AC61620" s="104"/>
      <c r="AF61620" s="104"/>
      <c r="AG61620" s="104"/>
      <c r="AK61620" s="104"/>
      <c r="AL61620" s="104"/>
      <c r="AO61620" s="104"/>
      <c r="AP61620" s="104"/>
    </row>
    <row r="61621" spans="21:42" ht="15" customHeight="1" x14ac:dyDescent="0.25">
      <c r="U61621" s="104"/>
      <c r="AB61621" s="104"/>
      <c r="AC61621" s="104"/>
      <c r="AF61621" s="104"/>
      <c r="AG61621" s="104"/>
      <c r="AK61621" s="104"/>
      <c r="AL61621" s="104"/>
      <c r="AO61621" s="104"/>
      <c r="AP61621" s="104"/>
    </row>
    <row r="61622" spans="21:42" ht="15" customHeight="1" x14ac:dyDescent="0.25">
      <c r="U61622" s="104"/>
      <c r="AB61622" s="104"/>
      <c r="AC61622" s="104"/>
      <c r="AF61622" s="104"/>
      <c r="AG61622" s="104"/>
      <c r="AK61622" s="104"/>
      <c r="AL61622" s="104"/>
      <c r="AO61622" s="104"/>
      <c r="AP61622" s="104"/>
    </row>
    <row r="61623" spans="21:42" ht="15" customHeight="1" x14ac:dyDescent="0.25">
      <c r="U61623" s="104"/>
      <c r="AB61623" s="104"/>
      <c r="AC61623" s="104"/>
      <c r="AF61623" s="104"/>
      <c r="AG61623" s="104"/>
      <c r="AK61623" s="104"/>
      <c r="AL61623" s="104"/>
      <c r="AO61623" s="104"/>
      <c r="AP61623" s="104"/>
    </row>
    <row r="61624" spans="21:42" ht="15" customHeight="1" x14ac:dyDescent="0.25">
      <c r="U61624" s="104"/>
      <c r="AB61624" s="104"/>
      <c r="AC61624" s="104"/>
      <c r="AF61624" s="104"/>
      <c r="AG61624" s="104"/>
      <c r="AK61624" s="104"/>
      <c r="AL61624" s="104"/>
      <c r="AO61624" s="104"/>
      <c r="AP61624" s="104"/>
    </row>
    <row r="61625" spans="21:42" ht="15" customHeight="1" x14ac:dyDescent="0.25">
      <c r="U61625" s="104"/>
      <c r="AB61625" s="104"/>
      <c r="AC61625" s="104"/>
      <c r="AF61625" s="104"/>
      <c r="AG61625" s="104"/>
      <c r="AK61625" s="104"/>
      <c r="AL61625" s="104"/>
      <c r="AO61625" s="104"/>
      <c r="AP61625" s="104"/>
    </row>
    <row r="61626" spans="21:42" ht="15" customHeight="1" x14ac:dyDescent="0.25">
      <c r="U61626" s="104"/>
      <c r="AB61626" s="104"/>
      <c r="AC61626" s="104"/>
      <c r="AF61626" s="104"/>
      <c r="AG61626" s="104"/>
      <c r="AK61626" s="104"/>
      <c r="AL61626" s="104"/>
      <c r="AO61626" s="104"/>
      <c r="AP61626" s="104"/>
    </row>
    <row r="61627" spans="21:42" ht="15" customHeight="1" x14ac:dyDescent="0.25">
      <c r="U61627" s="104"/>
      <c r="AB61627" s="104"/>
      <c r="AC61627" s="104"/>
      <c r="AF61627" s="104"/>
      <c r="AG61627" s="104"/>
      <c r="AK61627" s="104"/>
      <c r="AL61627" s="104"/>
      <c r="AO61627" s="104"/>
      <c r="AP61627" s="104"/>
    </row>
    <row r="61628" spans="21:42" ht="15" customHeight="1" x14ac:dyDescent="0.25">
      <c r="U61628" s="104"/>
      <c r="AB61628" s="104"/>
      <c r="AC61628" s="104"/>
      <c r="AF61628" s="104"/>
      <c r="AG61628" s="104"/>
      <c r="AK61628" s="104"/>
      <c r="AL61628" s="104"/>
      <c r="AO61628" s="104"/>
      <c r="AP61628" s="104"/>
    </row>
    <row r="61629" spans="21:42" ht="15" customHeight="1" x14ac:dyDescent="0.25">
      <c r="U61629" s="104"/>
      <c r="AB61629" s="104"/>
      <c r="AC61629" s="104"/>
      <c r="AF61629" s="104"/>
      <c r="AG61629" s="104"/>
      <c r="AK61629" s="104"/>
      <c r="AL61629" s="104"/>
      <c r="AO61629" s="104"/>
      <c r="AP61629" s="104"/>
    </row>
    <row r="61630" spans="21:42" ht="15" customHeight="1" x14ac:dyDescent="0.25">
      <c r="U61630" s="104"/>
      <c r="AB61630" s="104"/>
      <c r="AC61630" s="104"/>
      <c r="AF61630" s="104"/>
      <c r="AG61630" s="104"/>
      <c r="AK61630" s="104"/>
      <c r="AL61630" s="104"/>
      <c r="AO61630" s="104"/>
      <c r="AP61630" s="104"/>
    </row>
    <row r="61631" spans="21:42" ht="15" customHeight="1" x14ac:dyDescent="0.25">
      <c r="U61631" s="104"/>
      <c r="AB61631" s="104"/>
      <c r="AC61631" s="104"/>
      <c r="AF61631" s="104"/>
      <c r="AG61631" s="104"/>
      <c r="AK61631" s="104"/>
      <c r="AL61631" s="104"/>
      <c r="AO61631" s="104"/>
      <c r="AP61631" s="104"/>
    </row>
    <row r="61632" spans="21:42" ht="15" customHeight="1" x14ac:dyDescent="0.25">
      <c r="U61632" s="104"/>
      <c r="AB61632" s="104"/>
      <c r="AC61632" s="104"/>
      <c r="AF61632" s="104"/>
      <c r="AG61632" s="104"/>
      <c r="AK61632" s="104"/>
      <c r="AL61632" s="104"/>
      <c r="AO61632" s="104"/>
      <c r="AP61632" s="104"/>
    </row>
    <row r="61633" spans="21:42" ht="15" customHeight="1" x14ac:dyDescent="0.25">
      <c r="U61633" s="104"/>
      <c r="AB61633" s="104"/>
      <c r="AC61633" s="104"/>
      <c r="AF61633" s="104"/>
      <c r="AG61633" s="104"/>
      <c r="AK61633" s="104"/>
      <c r="AL61633" s="104"/>
      <c r="AO61633" s="104"/>
      <c r="AP61633" s="104"/>
    </row>
    <row r="61634" spans="21:42" ht="15" customHeight="1" x14ac:dyDescent="0.25">
      <c r="U61634" s="104"/>
      <c r="AB61634" s="104"/>
      <c r="AC61634" s="104"/>
      <c r="AF61634" s="104"/>
      <c r="AG61634" s="104"/>
      <c r="AK61634" s="104"/>
      <c r="AL61634" s="104"/>
      <c r="AO61634" s="104"/>
      <c r="AP61634" s="104"/>
    </row>
    <row r="61635" spans="21:42" ht="15" customHeight="1" x14ac:dyDescent="0.25">
      <c r="U61635" s="104"/>
      <c r="AB61635" s="104"/>
      <c r="AC61635" s="104"/>
      <c r="AF61635" s="104"/>
      <c r="AG61635" s="104"/>
      <c r="AK61635" s="104"/>
      <c r="AL61635" s="104"/>
      <c r="AO61635" s="104"/>
      <c r="AP61635" s="104"/>
    </row>
    <row r="61636" spans="21:42" ht="15" customHeight="1" x14ac:dyDescent="0.25">
      <c r="U61636" s="104"/>
      <c r="AB61636" s="104"/>
      <c r="AC61636" s="104"/>
      <c r="AF61636" s="104"/>
      <c r="AG61636" s="104"/>
      <c r="AK61636" s="104"/>
      <c r="AL61636" s="104"/>
      <c r="AO61636" s="104"/>
      <c r="AP61636" s="104"/>
    </row>
    <row r="61637" spans="21:42" ht="15" customHeight="1" x14ac:dyDescent="0.25">
      <c r="U61637" s="104"/>
      <c r="AB61637" s="104"/>
      <c r="AC61637" s="104"/>
      <c r="AF61637" s="104"/>
      <c r="AG61637" s="104"/>
      <c r="AK61637" s="104"/>
      <c r="AL61637" s="104"/>
      <c r="AO61637" s="104"/>
      <c r="AP61637" s="104"/>
    </row>
    <row r="61638" spans="21:42" ht="15" customHeight="1" x14ac:dyDescent="0.25">
      <c r="U61638" s="104"/>
      <c r="AB61638" s="104"/>
      <c r="AC61638" s="104"/>
      <c r="AF61638" s="104"/>
      <c r="AG61638" s="104"/>
      <c r="AK61638" s="104"/>
      <c r="AL61638" s="104"/>
      <c r="AO61638" s="104"/>
      <c r="AP61638" s="104"/>
    </row>
    <row r="61639" spans="21:42" ht="15" customHeight="1" x14ac:dyDescent="0.25">
      <c r="U61639" s="104"/>
      <c r="AB61639" s="104"/>
      <c r="AC61639" s="104"/>
      <c r="AF61639" s="104"/>
      <c r="AG61639" s="104"/>
      <c r="AK61639" s="104"/>
      <c r="AL61639" s="104"/>
      <c r="AO61639" s="104"/>
      <c r="AP61639" s="104"/>
    </row>
    <row r="61640" spans="21:42" ht="15" customHeight="1" x14ac:dyDescent="0.25">
      <c r="U61640" s="104"/>
      <c r="AB61640" s="104"/>
      <c r="AC61640" s="104"/>
      <c r="AF61640" s="104"/>
      <c r="AG61640" s="104"/>
      <c r="AK61640" s="104"/>
      <c r="AL61640" s="104"/>
      <c r="AO61640" s="104"/>
      <c r="AP61640" s="104"/>
    </row>
    <row r="61641" spans="21:42" ht="15" customHeight="1" x14ac:dyDescent="0.25">
      <c r="U61641" s="104"/>
      <c r="AB61641" s="104"/>
      <c r="AC61641" s="104"/>
      <c r="AF61641" s="104"/>
      <c r="AG61641" s="104"/>
      <c r="AK61641" s="104"/>
      <c r="AL61641" s="104"/>
      <c r="AO61641" s="104"/>
      <c r="AP61641" s="104"/>
    </row>
    <row r="61642" spans="21:42" ht="15" customHeight="1" x14ac:dyDescent="0.25">
      <c r="U61642" s="104"/>
      <c r="AB61642" s="104"/>
      <c r="AC61642" s="104"/>
      <c r="AF61642" s="104"/>
      <c r="AG61642" s="104"/>
      <c r="AK61642" s="104"/>
      <c r="AL61642" s="104"/>
      <c r="AO61642" s="104"/>
      <c r="AP61642" s="104"/>
    </row>
    <row r="61643" spans="21:42" ht="15" customHeight="1" x14ac:dyDescent="0.25">
      <c r="U61643" s="104"/>
      <c r="AB61643" s="104"/>
      <c r="AC61643" s="104"/>
      <c r="AF61643" s="104"/>
      <c r="AG61643" s="104"/>
      <c r="AK61643" s="104"/>
      <c r="AL61643" s="104"/>
      <c r="AO61643" s="104"/>
      <c r="AP61643" s="104"/>
    </row>
    <row r="61644" spans="21:42" ht="15" customHeight="1" x14ac:dyDescent="0.25">
      <c r="U61644" s="104"/>
      <c r="AB61644" s="104"/>
      <c r="AC61644" s="104"/>
      <c r="AF61644" s="104"/>
      <c r="AG61644" s="104"/>
      <c r="AK61644" s="104"/>
      <c r="AL61644" s="104"/>
      <c r="AO61644" s="104"/>
      <c r="AP61644" s="104"/>
    </row>
    <row r="61645" spans="21:42" ht="15" customHeight="1" x14ac:dyDescent="0.25">
      <c r="U61645" s="104"/>
      <c r="AB61645" s="104"/>
      <c r="AC61645" s="104"/>
      <c r="AF61645" s="104"/>
      <c r="AG61645" s="104"/>
      <c r="AK61645" s="104"/>
      <c r="AL61645" s="104"/>
      <c r="AO61645" s="104"/>
      <c r="AP61645" s="104"/>
    </row>
    <row r="61646" spans="21:42" ht="15" customHeight="1" x14ac:dyDescent="0.25">
      <c r="U61646" s="104"/>
      <c r="AB61646" s="104"/>
      <c r="AC61646" s="104"/>
      <c r="AF61646" s="104"/>
      <c r="AG61646" s="104"/>
      <c r="AK61646" s="104"/>
      <c r="AL61646" s="104"/>
      <c r="AO61646" s="104"/>
      <c r="AP61646" s="104"/>
    </row>
    <row r="61647" spans="21:42" ht="15" customHeight="1" x14ac:dyDescent="0.25">
      <c r="U61647" s="104"/>
      <c r="AB61647" s="104"/>
      <c r="AC61647" s="104"/>
      <c r="AF61647" s="104"/>
      <c r="AG61647" s="104"/>
      <c r="AK61647" s="104"/>
      <c r="AL61647" s="104"/>
      <c r="AO61647" s="104"/>
      <c r="AP61647" s="104"/>
    </row>
    <row r="61648" spans="21:42" ht="15" customHeight="1" x14ac:dyDescent="0.25">
      <c r="U61648" s="104"/>
      <c r="AB61648" s="104"/>
      <c r="AC61648" s="104"/>
      <c r="AF61648" s="104"/>
      <c r="AG61648" s="104"/>
      <c r="AK61648" s="104"/>
      <c r="AL61648" s="104"/>
      <c r="AO61648" s="104"/>
      <c r="AP61648" s="104"/>
    </row>
    <row r="61649" spans="21:42" ht="15" customHeight="1" x14ac:dyDescent="0.25">
      <c r="U61649" s="104"/>
      <c r="AB61649" s="104"/>
      <c r="AC61649" s="104"/>
      <c r="AF61649" s="104"/>
      <c r="AG61649" s="104"/>
      <c r="AK61649" s="104"/>
      <c r="AL61649" s="104"/>
      <c r="AO61649" s="104"/>
      <c r="AP61649" s="104"/>
    </row>
    <row r="61650" spans="21:42" ht="15" customHeight="1" x14ac:dyDescent="0.25">
      <c r="U61650" s="104"/>
      <c r="AB61650" s="104"/>
      <c r="AC61650" s="104"/>
      <c r="AF61650" s="104"/>
      <c r="AG61650" s="104"/>
      <c r="AK61650" s="104"/>
      <c r="AL61650" s="104"/>
      <c r="AO61650" s="104"/>
      <c r="AP61650" s="104"/>
    </row>
    <row r="61651" spans="21:42" ht="15" customHeight="1" x14ac:dyDescent="0.25">
      <c r="U61651" s="104"/>
      <c r="AB61651" s="104"/>
      <c r="AC61651" s="104"/>
      <c r="AF61651" s="104"/>
      <c r="AG61651" s="104"/>
      <c r="AK61651" s="104"/>
      <c r="AL61651" s="104"/>
      <c r="AO61651" s="104"/>
      <c r="AP61651" s="104"/>
    </row>
    <row r="61652" spans="21:42" ht="15" customHeight="1" x14ac:dyDescent="0.25">
      <c r="U61652" s="104"/>
      <c r="AB61652" s="104"/>
      <c r="AC61652" s="104"/>
      <c r="AF61652" s="104"/>
      <c r="AG61652" s="104"/>
      <c r="AK61652" s="104"/>
      <c r="AL61652" s="104"/>
      <c r="AO61652" s="104"/>
      <c r="AP61652" s="104"/>
    </row>
    <row r="61653" spans="21:42" ht="15" customHeight="1" x14ac:dyDescent="0.25">
      <c r="U61653" s="104"/>
      <c r="AB61653" s="104"/>
      <c r="AC61653" s="104"/>
      <c r="AF61653" s="104"/>
      <c r="AG61653" s="104"/>
      <c r="AK61653" s="104"/>
      <c r="AL61653" s="104"/>
      <c r="AO61653" s="104"/>
      <c r="AP61653" s="104"/>
    </row>
    <row r="61654" spans="21:42" ht="15" customHeight="1" x14ac:dyDescent="0.25">
      <c r="U61654" s="104"/>
      <c r="AB61654" s="104"/>
      <c r="AC61654" s="104"/>
      <c r="AF61654" s="104"/>
      <c r="AG61654" s="104"/>
      <c r="AK61654" s="104"/>
      <c r="AL61654" s="104"/>
      <c r="AO61654" s="104"/>
      <c r="AP61654" s="104"/>
    </row>
    <row r="61655" spans="21:42" ht="15" customHeight="1" x14ac:dyDescent="0.25">
      <c r="U61655" s="104"/>
      <c r="AB61655" s="104"/>
      <c r="AC61655" s="104"/>
      <c r="AF61655" s="104"/>
      <c r="AG61655" s="104"/>
      <c r="AK61655" s="104"/>
      <c r="AL61655" s="104"/>
      <c r="AO61655" s="104"/>
      <c r="AP61655" s="104"/>
    </row>
    <row r="61656" spans="21:42" ht="15" customHeight="1" x14ac:dyDescent="0.25">
      <c r="U61656" s="104"/>
      <c r="AB61656" s="104"/>
      <c r="AC61656" s="104"/>
      <c r="AF61656" s="104"/>
      <c r="AG61656" s="104"/>
      <c r="AK61656" s="104"/>
      <c r="AL61656" s="104"/>
      <c r="AO61656" s="104"/>
      <c r="AP61656" s="104"/>
    </row>
    <row r="61657" spans="21:42" ht="15" customHeight="1" x14ac:dyDescent="0.25">
      <c r="U61657" s="104"/>
      <c r="AB61657" s="104"/>
      <c r="AC61657" s="104"/>
      <c r="AF61657" s="104"/>
      <c r="AG61657" s="104"/>
      <c r="AK61657" s="104"/>
      <c r="AL61657" s="104"/>
      <c r="AO61657" s="104"/>
      <c r="AP61657" s="104"/>
    </row>
    <row r="61658" spans="21:42" ht="15" customHeight="1" x14ac:dyDescent="0.25">
      <c r="U61658" s="104"/>
      <c r="AB61658" s="104"/>
      <c r="AC61658" s="104"/>
      <c r="AF61658" s="104"/>
      <c r="AG61658" s="104"/>
      <c r="AK61658" s="104"/>
      <c r="AL61658" s="104"/>
      <c r="AO61658" s="104"/>
      <c r="AP61658" s="104"/>
    </row>
    <row r="61659" spans="21:42" ht="15" customHeight="1" x14ac:dyDescent="0.25">
      <c r="U61659" s="104"/>
      <c r="AB61659" s="104"/>
      <c r="AC61659" s="104"/>
      <c r="AF61659" s="104"/>
      <c r="AG61659" s="104"/>
      <c r="AK61659" s="104"/>
      <c r="AL61659" s="104"/>
      <c r="AO61659" s="104"/>
      <c r="AP61659" s="104"/>
    </row>
    <row r="61660" spans="21:42" ht="15" customHeight="1" x14ac:dyDescent="0.25">
      <c r="U61660" s="104"/>
      <c r="AB61660" s="104"/>
      <c r="AC61660" s="104"/>
      <c r="AF61660" s="104"/>
      <c r="AG61660" s="104"/>
      <c r="AK61660" s="104"/>
      <c r="AL61660" s="104"/>
      <c r="AO61660" s="104"/>
      <c r="AP61660" s="104"/>
    </row>
    <row r="61661" spans="21:42" ht="15" customHeight="1" x14ac:dyDescent="0.25">
      <c r="U61661" s="104"/>
      <c r="AB61661" s="104"/>
      <c r="AC61661" s="104"/>
      <c r="AF61661" s="104"/>
      <c r="AG61661" s="104"/>
      <c r="AK61661" s="104"/>
      <c r="AL61661" s="104"/>
      <c r="AO61661" s="104"/>
      <c r="AP61661" s="104"/>
    </row>
    <row r="61662" spans="21:42" ht="15" customHeight="1" x14ac:dyDescent="0.25">
      <c r="U61662" s="104"/>
      <c r="AB61662" s="104"/>
      <c r="AC61662" s="104"/>
      <c r="AF61662" s="104"/>
      <c r="AG61662" s="104"/>
      <c r="AK61662" s="104"/>
      <c r="AL61662" s="104"/>
      <c r="AO61662" s="104"/>
      <c r="AP61662" s="104"/>
    </row>
    <row r="61663" spans="21:42" ht="15" customHeight="1" x14ac:dyDescent="0.25">
      <c r="U61663" s="104"/>
      <c r="AB61663" s="104"/>
      <c r="AC61663" s="104"/>
      <c r="AF61663" s="104"/>
      <c r="AG61663" s="104"/>
      <c r="AK61663" s="104"/>
      <c r="AL61663" s="104"/>
      <c r="AO61663" s="104"/>
      <c r="AP61663" s="104"/>
    </row>
    <row r="61664" spans="21:42" ht="15" customHeight="1" x14ac:dyDescent="0.25">
      <c r="U61664" s="104"/>
      <c r="AB61664" s="104"/>
      <c r="AC61664" s="104"/>
      <c r="AF61664" s="104"/>
      <c r="AG61664" s="104"/>
      <c r="AK61664" s="104"/>
      <c r="AL61664" s="104"/>
      <c r="AO61664" s="104"/>
      <c r="AP61664" s="104"/>
    </row>
    <row r="61665" spans="21:42" ht="15" customHeight="1" x14ac:dyDescent="0.25">
      <c r="U61665" s="104"/>
      <c r="AB61665" s="104"/>
      <c r="AC61665" s="104"/>
      <c r="AF61665" s="104"/>
      <c r="AG61665" s="104"/>
      <c r="AK61665" s="104"/>
      <c r="AL61665" s="104"/>
      <c r="AO61665" s="104"/>
      <c r="AP61665" s="104"/>
    </row>
    <row r="61666" spans="21:42" ht="15" customHeight="1" x14ac:dyDescent="0.25">
      <c r="U61666" s="104"/>
      <c r="AB61666" s="104"/>
      <c r="AC61666" s="104"/>
      <c r="AF61666" s="104"/>
      <c r="AG61666" s="104"/>
      <c r="AK61666" s="104"/>
      <c r="AL61666" s="104"/>
      <c r="AO61666" s="104"/>
      <c r="AP61666" s="104"/>
    </row>
    <row r="61667" spans="21:42" ht="15" customHeight="1" x14ac:dyDescent="0.25">
      <c r="U61667" s="104"/>
      <c r="AB61667" s="104"/>
      <c r="AC61667" s="104"/>
      <c r="AF61667" s="104"/>
      <c r="AG61667" s="104"/>
      <c r="AK61667" s="104"/>
      <c r="AL61667" s="104"/>
      <c r="AO61667" s="104"/>
      <c r="AP61667" s="104"/>
    </row>
    <row r="61668" spans="21:42" ht="15" customHeight="1" x14ac:dyDescent="0.25">
      <c r="U61668" s="104"/>
      <c r="AB61668" s="104"/>
      <c r="AC61668" s="104"/>
      <c r="AF61668" s="104"/>
      <c r="AG61668" s="104"/>
      <c r="AK61668" s="104"/>
      <c r="AL61668" s="104"/>
      <c r="AO61668" s="104"/>
      <c r="AP61668" s="104"/>
    </row>
    <row r="61669" spans="21:42" ht="15" customHeight="1" x14ac:dyDescent="0.25">
      <c r="U61669" s="104"/>
      <c r="AB61669" s="104"/>
      <c r="AC61669" s="104"/>
      <c r="AF61669" s="104"/>
      <c r="AG61669" s="104"/>
      <c r="AK61669" s="104"/>
      <c r="AL61669" s="104"/>
      <c r="AO61669" s="104"/>
      <c r="AP61669" s="104"/>
    </row>
    <row r="61670" spans="21:42" ht="15" customHeight="1" x14ac:dyDescent="0.25">
      <c r="U61670" s="104"/>
      <c r="AB61670" s="104"/>
      <c r="AC61670" s="104"/>
      <c r="AF61670" s="104"/>
      <c r="AG61670" s="104"/>
      <c r="AK61670" s="104"/>
      <c r="AL61670" s="104"/>
      <c r="AO61670" s="104"/>
      <c r="AP61670" s="104"/>
    </row>
    <row r="61671" spans="21:42" ht="15" customHeight="1" x14ac:dyDescent="0.25">
      <c r="U61671" s="104"/>
      <c r="AB61671" s="104"/>
      <c r="AC61671" s="104"/>
      <c r="AF61671" s="104"/>
      <c r="AG61671" s="104"/>
      <c r="AK61671" s="104"/>
      <c r="AL61671" s="104"/>
      <c r="AO61671" s="104"/>
      <c r="AP61671" s="104"/>
    </row>
    <row r="61672" spans="21:42" ht="15" customHeight="1" x14ac:dyDescent="0.25">
      <c r="U61672" s="104"/>
      <c r="AB61672" s="104"/>
      <c r="AC61672" s="104"/>
      <c r="AF61672" s="104"/>
      <c r="AG61672" s="104"/>
      <c r="AK61672" s="104"/>
      <c r="AL61672" s="104"/>
      <c r="AO61672" s="104"/>
      <c r="AP61672" s="104"/>
    </row>
    <row r="61673" spans="21:42" ht="15" customHeight="1" x14ac:dyDescent="0.25">
      <c r="U61673" s="104"/>
      <c r="AB61673" s="104"/>
      <c r="AC61673" s="104"/>
      <c r="AF61673" s="104"/>
      <c r="AG61673" s="104"/>
      <c r="AK61673" s="104"/>
      <c r="AL61673" s="104"/>
      <c r="AO61673" s="104"/>
      <c r="AP61673" s="104"/>
    </row>
    <row r="61674" spans="21:42" ht="15" customHeight="1" x14ac:dyDescent="0.25">
      <c r="U61674" s="104"/>
      <c r="AB61674" s="104"/>
      <c r="AC61674" s="104"/>
      <c r="AF61674" s="104"/>
      <c r="AG61674" s="104"/>
      <c r="AK61674" s="104"/>
      <c r="AL61674" s="104"/>
      <c r="AO61674" s="104"/>
      <c r="AP61674" s="104"/>
    </row>
    <row r="61675" spans="21:42" ht="15" customHeight="1" x14ac:dyDescent="0.25">
      <c r="U61675" s="104"/>
      <c r="AB61675" s="104"/>
      <c r="AC61675" s="104"/>
      <c r="AF61675" s="104"/>
      <c r="AG61675" s="104"/>
      <c r="AK61675" s="104"/>
      <c r="AL61675" s="104"/>
      <c r="AO61675" s="104"/>
      <c r="AP61675" s="104"/>
    </row>
    <row r="61676" spans="21:42" ht="15" customHeight="1" x14ac:dyDescent="0.25">
      <c r="U61676" s="104"/>
      <c r="AB61676" s="104"/>
      <c r="AC61676" s="104"/>
      <c r="AF61676" s="104"/>
      <c r="AG61676" s="104"/>
      <c r="AK61676" s="104"/>
      <c r="AL61676" s="104"/>
      <c r="AO61676" s="104"/>
      <c r="AP61676" s="104"/>
    </row>
    <row r="61677" spans="21:42" ht="15" customHeight="1" x14ac:dyDescent="0.25">
      <c r="U61677" s="104"/>
      <c r="AB61677" s="104"/>
      <c r="AC61677" s="104"/>
      <c r="AF61677" s="104"/>
      <c r="AG61677" s="104"/>
      <c r="AK61677" s="104"/>
      <c r="AL61677" s="104"/>
      <c r="AO61677" s="104"/>
      <c r="AP61677" s="104"/>
    </row>
    <row r="61678" spans="21:42" ht="15" customHeight="1" x14ac:dyDescent="0.25">
      <c r="U61678" s="104"/>
      <c r="AB61678" s="104"/>
      <c r="AC61678" s="104"/>
      <c r="AF61678" s="104"/>
      <c r="AG61678" s="104"/>
      <c r="AK61678" s="104"/>
      <c r="AL61678" s="104"/>
      <c r="AO61678" s="104"/>
      <c r="AP61678" s="104"/>
    </row>
    <row r="61679" spans="21:42" ht="15" customHeight="1" x14ac:dyDescent="0.25">
      <c r="U61679" s="104"/>
      <c r="AB61679" s="104"/>
      <c r="AC61679" s="104"/>
      <c r="AF61679" s="104"/>
      <c r="AG61679" s="104"/>
      <c r="AK61679" s="104"/>
      <c r="AL61679" s="104"/>
      <c r="AO61679" s="104"/>
      <c r="AP61679" s="104"/>
    </row>
    <row r="61680" spans="21:42" ht="15" customHeight="1" x14ac:dyDescent="0.25">
      <c r="U61680" s="104"/>
      <c r="AB61680" s="104"/>
      <c r="AC61680" s="104"/>
      <c r="AF61680" s="104"/>
      <c r="AG61680" s="104"/>
      <c r="AK61680" s="104"/>
      <c r="AL61680" s="104"/>
      <c r="AO61680" s="104"/>
      <c r="AP61680" s="104"/>
    </row>
    <row r="61681" spans="21:42" ht="15" customHeight="1" x14ac:dyDescent="0.25">
      <c r="U61681" s="104"/>
      <c r="AB61681" s="104"/>
      <c r="AC61681" s="104"/>
      <c r="AF61681" s="104"/>
      <c r="AG61681" s="104"/>
      <c r="AK61681" s="104"/>
      <c r="AL61681" s="104"/>
      <c r="AO61681" s="104"/>
      <c r="AP61681" s="104"/>
    </row>
    <row r="61682" spans="21:42" ht="15" customHeight="1" x14ac:dyDescent="0.25">
      <c r="U61682" s="104"/>
      <c r="AB61682" s="104"/>
      <c r="AC61682" s="104"/>
      <c r="AF61682" s="104"/>
      <c r="AG61682" s="104"/>
      <c r="AK61682" s="104"/>
      <c r="AL61682" s="104"/>
      <c r="AO61682" s="104"/>
      <c r="AP61682" s="104"/>
    </row>
    <row r="61683" spans="21:42" ht="15" customHeight="1" x14ac:dyDescent="0.25">
      <c r="U61683" s="104"/>
      <c r="AB61683" s="104"/>
      <c r="AC61683" s="104"/>
      <c r="AF61683" s="104"/>
      <c r="AG61683" s="104"/>
      <c r="AK61683" s="104"/>
      <c r="AL61683" s="104"/>
      <c r="AO61683" s="104"/>
      <c r="AP61683" s="104"/>
    </row>
    <row r="61684" spans="21:42" ht="15" customHeight="1" x14ac:dyDescent="0.25">
      <c r="U61684" s="104"/>
      <c r="AB61684" s="104"/>
      <c r="AC61684" s="104"/>
      <c r="AF61684" s="104"/>
      <c r="AG61684" s="104"/>
      <c r="AK61684" s="104"/>
      <c r="AL61684" s="104"/>
      <c r="AO61684" s="104"/>
      <c r="AP61684" s="104"/>
    </row>
    <row r="61685" spans="21:42" ht="15" customHeight="1" x14ac:dyDescent="0.25">
      <c r="U61685" s="104"/>
      <c r="AB61685" s="104"/>
      <c r="AC61685" s="104"/>
      <c r="AF61685" s="104"/>
      <c r="AG61685" s="104"/>
      <c r="AK61685" s="104"/>
      <c r="AL61685" s="104"/>
      <c r="AO61685" s="104"/>
      <c r="AP61685" s="104"/>
    </row>
    <row r="61686" spans="21:42" ht="15" customHeight="1" x14ac:dyDescent="0.25">
      <c r="U61686" s="104"/>
      <c r="AB61686" s="104"/>
      <c r="AC61686" s="104"/>
      <c r="AF61686" s="104"/>
      <c r="AG61686" s="104"/>
      <c r="AK61686" s="104"/>
      <c r="AL61686" s="104"/>
      <c r="AO61686" s="104"/>
      <c r="AP61686" s="104"/>
    </row>
    <row r="61687" spans="21:42" ht="15" customHeight="1" x14ac:dyDescent="0.25">
      <c r="U61687" s="104"/>
      <c r="AB61687" s="104"/>
      <c r="AC61687" s="104"/>
      <c r="AF61687" s="104"/>
      <c r="AG61687" s="104"/>
      <c r="AK61687" s="104"/>
      <c r="AL61687" s="104"/>
      <c r="AO61687" s="104"/>
      <c r="AP61687" s="104"/>
    </row>
    <row r="61688" spans="21:42" ht="15" customHeight="1" x14ac:dyDescent="0.25">
      <c r="U61688" s="104"/>
      <c r="AB61688" s="104"/>
      <c r="AC61688" s="104"/>
      <c r="AF61688" s="104"/>
      <c r="AG61688" s="104"/>
      <c r="AK61688" s="104"/>
      <c r="AL61688" s="104"/>
      <c r="AO61688" s="104"/>
      <c r="AP61688" s="104"/>
    </row>
    <row r="61689" spans="21:42" ht="15" customHeight="1" x14ac:dyDescent="0.25">
      <c r="U61689" s="104"/>
      <c r="AB61689" s="104"/>
      <c r="AC61689" s="104"/>
      <c r="AF61689" s="104"/>
      <c r="AG61689" s="104"/>
      <c r="AK61689" s="104"/>
      <c r="AL61689" s="104"/>
      <c r="AO61689" s="104"/>
      <c r="AP61689" s="104"/>
    </row>
    <row r="61690" spans="21:42" ht="15" customHeight="1" x14ac:dyDescent="0.25">
      <c r="U61690" s="104"/>
      <c r="AB61690" s="104"/>
      <c r="AC61690" s="104"/>
      <c r="AF61690" s="104"/>
      <c r="AG61690" s="104"/>
      <c r="AK61690" s="104"/>
      <c r="AL61690" s="104"/>
      <c r="AO61690" s="104"/>
      <c r="AP61690" s="104"/>
    </row>
    <row r="61691" spans="21:42" ht="15" customHeight="1" x14ac:dyDescent="0.25">
      <c r="U61691" s="104"/>
      <c r="AB61691" s="104"/>
      <c r="AC61691" s="104"/>
      <c r="AF61691" s="104"/>
      <c r="AG61691" s="104"/>
      <c r="AK61691" s="104"/>
      <c r="AL61691" s="104"/>
      <c r="AO61691" s="104"/>
      <c r="AP61691" s="104"/>
    </row>
    <row r="61692" spans="21:42" ht="15" customHeight="1" x14ac:dyDescent="0.25">
      <c r="U61692" s="104"/>
      <c r="AB61692" s="104"/>
      <c r="AC61692" s="104"/>
      <c r="AF61692" s="104"/>
      <c r="AG61692" s="104"/>
      <c r="AK61692" s="104"/>
      <c r="AL61692" s="104"/>
      <c r="AO61692" s="104"/>
      <c r="AP61692" s="104"/>
    </row>
    <row r="61693" spans="21:42" ht="15" customHeight="1" x14ac:dyDescent="0.25">
      <c r="U61693" s="104"/>
      <c r="AB61693" s="104"/>
      <c r="AC61693" s="104"/>
      <c r="AF61693" s="104"/>
      <c r="AG61693" s="104"/>
      <c r="AK61693" s="104"/>
      <c r="AL61693" s="104"/>
      <c r="AO61693" s="104"/>
      <c r="AP61693" s="104"/>
    </row>
    <row r="61694" spans="21:42" ht="15" customHeight="1" x14ac:dyDescent="0.25">
      <c r="U61694" s="104"/>
      <c r="AB61694" s="104"/>
      <c r="AC61694" s="104"/>
      <c r="AF61694" s="104"/>
      <c r="AG61694" s="104"/>
      <c r="AK61694" s="104"/>
      <c r="AL61694" s="104"/>
      <c r="AO61694" s="104"/>
      <c r="AP61694" s="104"/>
    </row>
    <row r="61695" spans="21:42" ht="15" customHeight="1" x14ac:dyDescent="0.25">
      <c r="U61695" s="104"/>
      <c r="AB61695" s="104"/>
      <c r="AC61695" s="104"/>
      <c r="AF61695" s="104"/>
      <c r="AG61695" s="104"/>
      <c r="AK61695" s="104"/>
      <c r="AL61695" s="104"/>
      <c r="AO61695" s="104"/>
      <c r="AP61695" s="104"/>
    </row>
    <row r="61696" spans="21:42" ht="15" customHeight="1" x14ac:dyDescent="0.25">
      <c r="U61696" s="104"/>
      <c r="AB61696" s="104"/>
      <c r="AC61696" s="104"/>
      <c r="AF61696" s="104"/>
      <c r="AG61696" s="104"/>
      <c r="AK61696" s="104"/>
      <c r="AL61696" s="104"/>
      <c r="AO61696" s="104"/>
      <c r="AP61696" s="104"/>
    </row>
    <row r="61697" spans="21:42" ht="15" customHeight="1" x14ac:dyDescent="0.25">
      <c r="U61697" s="104"/>
      <c r="AB61697" s="104"/>
      <c r="AC61697" s="104"/>
      <c r="AF61697" s="104"/>
      <c r="AG61697" s="104"/>
      <c r="AK61697" s="104"/>
      <c r="AL61697" s="104"/>
      <c r="AO61697" s="104"/>
      <c r="AP61697" s="104"/>
    </row>
    <row r="61698" spans="21:42" ht="15" customHeight="1" x14ac:dyDescent="0.25">
      <c r="U61698" s="104"/>
      <c r="AB61698" s="104"/>
      <c r="AC61698" s="104"/>
      <c r="AF61698" s="104"/>
      <c r="AG61698" s="104"/>
      <c r="AK61698" s="104"/>
      <c r="AL61698" s="104"/>
      <c r="AO61698" s="104"/>
      <c r="AP61698" s="104"/>
    </row>
    <row r="61699" spans="21:42" ht="15" customHeight="1" x14ac:dyDescent="0.25">
      <c r="U61699" s="104"/>
      <c r="AB61699" s="104"/>
      <c r="AC61699" s="104"/>
      <c r="AF61699" s="104"/>
      <c r="AG61699" s="104"/>
      <c r="AK61699" s="104"/>
      <c r="AL61699" s="104"/>
      <c r="AO61699" s="104"/>
      <c r="AP61699" s="104"/>
    </row>
    <row r="61700" spans="21:42" ht="15" customHeight="1" x14ac:dyDescent="0.25">
      <c r="U61700" s="104"/>
      <c r="AB61700" s="104"/>
      <c r="AC61700" s="104"/>
      <c r="AF61700" s="104"/>
      <c r="AG61700" s="104"/>
      <c r="AK61700" s="104"/>
      <c r="AL61700" s="104"/>
      <c r="AO61700" s="104"/>
      <c r="AP61700" s="104"/>
    </row>
    <row r="61701" spans="21:42" ht="15" customHeight="1" x14ac:dyDescent="0.25">
      <c r="U61701" s="104"/>
      <c r="AB61701" s="104"/>
      <c r="AC61701" s="104"/>
      <c r="AF61701" s="104"/>
      <c r="AG61701" s="104"/>
      <c r="AK61701" s="104"/>
      <c r="AL61701" s="104"/>
      <c r="AO61701" s="104"/>
      <c r="AP61701" s="104"/>
    </row>
    <row r="61702" spans="21:42" ht="15" customHeight="1" x14ac:dyDescent="0.25">
      <c r="U61702" s="104"/>
      <c r="AB61702" s="104"/>
      <c r="AC61702" s="104"/>
      <c r="AF61702" s="104"/>
      <c r="AG61702" s="104"/>
      <c r="AK61702" s="104"/>
      <c r="AL61702" s="104"/>
      <c r="AO61702" s="104"/>
      <c r="AP61702" s="104"/>
    </row>
    <row r="61703" spans="21:42" ht="15" customHeight="1" x14ac:dyDescent="0.25">
      <c r="U61703" s="104"/>
      <c r="AB61703" s="104"/>
      <c r="AC61703" s="104"/>
      <c r="AF61703" s="104"/>
      <c r="AG61703" s="104"/>
      <c r="AK61703" s="104"/>
      <c r="AL61703" s="104"/>
      <c r="AO61703" s="104"/>
      <c r="AP61703" s="104"/>
    </row>
    <row r="61704" spans="21:42" ht="15" customHeight="1" x14ac:dyDescent="0.25">
      <c r="U61704" s="104"/>
      <c r="AB61704" s="104"/>
      <c r="AC61704" s="104"/>
      <c r="AF61704" s="104"/>
      <c r="AG61704" s="104"/>
      <c r="AK61704" s="104"/>
      <c r="AL61704" s="104"/>
      <c r="AO61704" s="104"/>
      <c r="AP61704" s="104"/>
    </row>
    <row r="61705" spans="21:42" ht="15" customHeight="1" x14ac:dyDescent="0.25">
      <c r="U61705" s="104"/>
      <c r="AB61705" s="104"/>
      <c r="AC61705" s="104"/>
      <c r="AF61705" s="104"/>
      <c r="AG61705" s="104"/>
      <c r="AK61705" s="104"/>
      <c r="AL61705" s="104"/>
      <c r="AO61705" s="104"/>
      <c r="AP61705" s="104"/>
    </row>
    <row r="61706" spans="21:42" ht="15" customHeight="1" x14ac:dyDescent="0.25">
      <c r="U61706" s="104"/>
      <c r="AB61706" s="104"/>
      <c r="AC61706" s="104"/>
      <c r="AF61706" s="104"/>
      <c r="AG61706" s="104"/>
      <c r="AK61706" s="104"/>
      <c r="AL61706" s="104"/>
      <c r="AO61706" s="104"/>
      <c r="AP61706" s="104"/>
    </row>
    <row r="61707" spans="21:42" ht="15" customHeight="1" x14ac:dyDescent="0.25">
      <c r="U61707" s="104"/>
      <c r="AB61707" s="104"/>
      <c r="AC61707" s="104"/>
      <c r="AF61707" s="104"/>
      <c r="AG61707" s="104"/>
      <c r="AK61707" s="104"/>
      <c r="AL61707" s="104"/>
      <c r="AO61707" s="104"/>
      <c r="AP61707" s="104"/>
    </row>
    <row r="61708" spans="21:42" ht="15" customHeight="1" x14ac:dyDescent="0.25">
      <c r="U61708" s="104"/>
      <c r="AB61708" s="104"/>
      <c r="AC61708" s="104"/>
      <c r="AF61708" s="104"/>
      <c r="AG61708" s="104"/>
      <c r="AK61708" s="104"/>
      <c r="AL61708" s="104"/>
      <c r="AO61708" s="104"/>
      <c r="AP61708" s="104"/>
    </row>
    <row r="61709" spans="21:42" ht="15" customHeight="1" x14ac:dyDescent="0.25">
      <c r="U61709" s="104"/>
      <c r="AB61709" s="104"/>
      <c r="AC61709" s="104"/>
      <c r="AF61709" s="104"/>
      <c r="AG61709" s="104"/>
      <c r="AK61709" s="104"/>
      <c r="AL61709" s="104"/>
      <c r="AO61709" s="104"/>
      <c r="AP61709" s="104"/>
    </row>
    <row r="61710" spans="21:42" ht="15" customHeight="1" x14ac:dyDescent="0.25">
      <c r="U61710" s="104"/>
      <c r="AB61710" s="104"/>
      <c r="AC61710" s="104"/>
      <c r="AF61710" s="104"/>
      <c r="AG61710" s="104"/>
      <c r="AK61710" s="104"/>
      <c r="AL61710" s="104"/>
      <c r="AO61710" s="104"/>
      <c r="AP61710" s="104"/>
    </row>
    <row r="61711" spans="21:42" ht="15" customHeight="1" x14ac:dyDescent="0.25">
      <c r="U61711" s="104"/>
      <c r="AB61711" s="104"/>
      <c r="AC61711" s="104"/>
      <c r="AF61711" s="104"/>
      <c r="AG61711" s="104"/>
      <c r="AK61711" s="104"/>
      <c r="AL61711" s="104"/>
      <c r="AO61711" s="104"/>
      <c r="AP61711" s="104"/>
    </row>
    <row r="61712" spans="21:42" ht="15" customHeight="1" x14ac:dyDescent="0.25">
      <c r="U61712" s="104"/>
      <c r="AB61712" s="104"/>
      <c r="AC61712" s="104"/>
      <c r="AF61712" s="104"/>
      <c r="AG61712" s="104"/>
      <c r="AK61712" s="104"/>
      <c r="AL61712" s="104"/>
      <c r="AO61712" s="104"/>
      <c r="AP61712" s="104"/>
    </row>
    <row r="61713" spans="21:42" ht="15" customHeight="1" x14ac:dyDescent="0.25">
      <c r="U61713" s="104"/>
      <c r="AB61713" s="104"/>
      <c r="AC61713" s="104"/>
      <c r="AF61713" s="104"/>
      <c r="AG61713" s="104"/>
      <c r="AK61713" s="104"/>
      <c r="AL61713" s="104"/>
      <c r="AO61713" s="104"/>
      <c r="AP61713" s="104"/>
    </row>
    <row r="61714" spans="21:42" ht="15" customHeight="1" x14ac:dyDescent="0.25">
      <c r="U61714" s="104"/>
      <c r="AB61714" s="104"/>
      <c r="AC61714" s="104"/>
      <c r="AF61714" s="104"/>
      <c r="AG61714" s="104"/>
      <c r="AK61714" s="104"/>
      <c r="AL61714" s="104"/>
      <c r="AO61714" s="104"/>
      <c r="AP61714" s="104"/>
    </row>
    <row r="61715" spans="21:42" ht="15" customHeight="1" x14ac:dyDescent="0.25">
      <c r="U61715" s="104"/>
      <c r="AB61715" s="104"/>
      <c r="AC61715" s="104"/>
      <c r="AF61715" s="104"/>
      <c r="AG61715" s="104"/>
      <c r="AK61715" s="104"/>
      <c r="AL61715" s="104"/>
      <c r="AO61715" s="104"/>
      <c r="AP61715" s="104"/>
    </row>
    <row r="61716" spans="21:42" ht="15" customHeight="1" x14ac:dyDescent="0.25">
      <c r="U61716" s="104"/>
      <c r="AB61716" s="104"/>
      <c r="AC61716" s="104"/>
      <c r="AF61716" s="104"/>
      <c r="AG61716" s="104"/>
      <c r="AK61716" s="104"/>
      <c r="AL61716" s="104"/>
      <c r="AO61716" s="104"/>
      <c r="AP61716" s="104"/>
    </row>
    <row r="61717" spans="21:42" ht="15" customHeight="1" x14ac:dyDescent="0.25">
      <c r="U61717" s="104"/>
      <c r="AB61717" s="104"/>
      <c r="AC61717" s="104"/>
      <c r="AF61717" s="104"/>
      <c r="AG61717" s="104"/>
      <c r="AK61717" s="104"/>
      <c r="AL61717" s="104"/>
      <c r="AO61717" s="104"/>
      <c r="AP61717" s="104"/>
    </row>
    <row r="61718" spans="21:42" ht="15" customHeight="1" x14ac:dyDescent="0.25">
      <c r="U61718" s="104"/>
      <c r="AB61718" s="104"/>
      <c r="AC61718" s="104"/>
      <c r="AF61718" s="104"/>
      <c r="AG61718" s="104"/>
      <c r="AK61718" s="104"/>
      <c r="AL61718" s="104"/>
      <c r="AO61718" s="104"/>
      <c r="AP61718" s="104"/>
    </row>
    <row r="61719" spans="21:42" ht="15" customHeight="1" x14ac:dyDescent="0.25">
      <c r="U61719" s="104"/>
      <c r="AB61719" s="104"/>
      <c r="AC61719" s="104"/>
      <c r="AF61719" s="104"/>
      <c r="AG61719" s="104"/>
      <c r="AK61719" s="104"/>
      <c r="AL61719" s="104"/>
      <c r="AO61719" s="104"/>
      <c r="AP61719" s="104"/>
    </row>
    <row r="61720" spans="21:42" ht="15" customHeight="1" x14ac:dyDescent="0.25">
      <c r="U61720" s="104"/>
      <c r="AB61720" s="104"/>
      <c r="AC61720" s="104"/>
      <c r="AF61720" s="104"/>
      <c r="AG61720" s="104"/>
      <c r="AK61720" s="104"/>
      <c r="AL61720" s="104"/>
      <c r="AO61720" s="104"/>
      <c r="AP61720" s="104"/>
    </row>
    <row r="61721" spans="21:42" ht="15" customHeight="1" x14ac:dyDescent="0.25">
      <c r="U61721" s="104"/>
      <c r="AB61721" s="104"/>
      <c r="AC61721" s="104"/>
      <c r="AF61721" s="104"/>
      <c r="AG61721" s="104"/>
      <c r="AK61721" s="104"/>
      <c r="AL61721" s="104"/>
      <c r="AO61721" s="104"/>
      <c r="AP61721" s="104"/>
    </row>
    <row r="61722" spans="21:42" ht="15" customHeight="1" x14ac:dyDescent="0.25">
      <c r="U61722" s="104"/>
      <c r="AB61722" s="104"/>
      <c r="AC61722" s="104"/>
      <c r="AF61722" s="104"/>
      <c r="AG61722" s="104"/>
      <c r="AK61722" s="104"/>
      <c r="AL61722" s="104"/>
      <c r="AO61722" s="104"/>
      <c r="AP61722" s="104"/>
    </row>
    <row r="61723" spans="21:42" ht="15" customHeight="1" x14ac:dyDescent="0.25">
      <c r="U61723" s="104"/>
      <c r="AB61723" s="104"/>
      <c r="AC61723" s="104"/>
      <c r="AF61723" s="104"/>
      <c r="AG61723" s="104"/>
      <c r="AK61723" s="104"/>
      <c r="AL61723" s="104"/>
      <c r="AO61723" s="104"/>
      <c r="AP61723" s="104"/>
    </row>
    <row r="61724" spans="21:42" ht="15" customHeight="1" x14ac:dyDescent="0.25">
      <c r="U61724" s="104"/>
      <c r="AB61724" s="104"/>
      <c r="AC61724" s="104"/>
      <c r="AF61724" s="104"/>
      <c r="AG61724" s="104"/>
      <c r="AK61724" s="104"/>
      <c r="AL61724" s="104"/>
      <c r="AO61724" s="104"/>
      <c r="AP61724" s="104"/>
    </row>
    <row r="61725" spans="21:42" ht="15" customHeight="1" x14ac:dyDescent="0.25">
      <c r="U61725" s="104"/>
      <c r="AB61725" s="104"/>
      <c r="AC61725" s="104"/>
      <c r="AF61725" s="104"/>
      <c r="AG61725" s="104"/>
      <c r="AK61725" s="104"/>
      <c r="AL61725" s="104"/>
      <c r="AO61725" s="104"/>
      <c r="AP61725" s="104"/>
    </row>
    <row r="61726" spans="21:42" ht="15" customHeight="1" x14ac:dyDescent="0.25">
      <c r="U61726" s="104"/>
      <c r="AB61726" s="104"/>
      <c r="AC61726" s="104"/>
      <c r="AF61726" s="104"/>
      <c r="AG61726" s="104"/>
      <c r="AK61726" s="104"/>
      <c r="AL61726" s="104"/>
      <c r="AO61726" s="104"/>
      <c r="AP61726" s="104"/>
    </row>
    <row r="61727" spans="21:42" ht="15" customHeight="1" x14ac:dyDescent="0.25">
      <c r="U61727" s="104"/>
      <c r="AB61727" s="104"/>
      <c r="AC61727" s="104"/>
      <c r="AF61727" s="104"/>
      <c r="AG61727" s="104"/>
      <c r="AK61727" s="104"/>
      <c r="AL61727" s="104"/>
      <c r="AO61727" s="104"/>
      <c r="AP61727" s="104"/>
    </row>
    <row r="61728" spans="21:42" ht="15" customHeight="1" x14ac:dyDescent="0.25">
      <c r="U61728" s="104"/>
      <c r="AB61728" s="104"/>
      <c r="AC61728" s="104"/>
      <c r="AF61728" s="104"/>
      <c r="AG61728" s="104"/>
      <c r="AK61728" s="104"/>
      <c r="AL61728" s="104"/>
      <c r="AO61728" s="104"/>
      <c r="AP61728" s="104"/>
    </row>
    <row r="61729" spans="21:42" ht="15" customHeight="1" x14ac:dyDescent="0.25">
      <c r="U61729" s="104"/>
      <c r="AB61729" s="104"/>
      <c r="AC61729" s="104"/>
      <c r="AF61729" s="104"/>
      <c r="AG61729" s="104"/>
      <c r="AK61729" s="104"/>
      <c r="AL61729" s="104"/>
      <c r="AO61729" s="104"/>
      <c r="AP61729" s="104"/>
    </row>
    <row r="61730" spans="21:42" ht="15" customHeight="1" x14ac:dyDescent="0.25">
      <c r="U61730" s="104"/>
      <c r="AB61730" s="104"/>
      <c r="AC61730" s="104"/>
      <c r="AF61730" s="104"/>
      <c r="AG61730" s="104"/>
      <c r="AK61730" s="104"/>
      <c r="AL61730" s="104"/>
      <c r="AO61730" s="104"/>
      <c r="AP61730" s="104"/>
    </row>
    <row r="61731" spans="21:42" ht="15" customHeight="1" x14ac:dyDescent="0.25">
      <c r="U61731" s="104"/>
      <c r="AB61731" s="104"/>
      <c r="AC61731" s="104"/>
      <c r="AF61731" s="104"/>
      <c r="AG61731" s="104"/>
      <c r="AK61731" s="104"/>
      <c r="AL61731" s="104"/>
      <c r="AO61731" s="104"/>
      <c r="AP61731" s="104"/>
    </row>
    <row r="61732" spans="21:42" ht="15" customHeight="1" x14ac:dyDescent="0.25">
      <c r="U61732" s="104"/>
      <c r="AB61732" s="104"/>
      <c r="AC61732" s="104"/>
      <c r="AF61732" s="104"/>
      <c r="AG61732" s="104"/>
      <c r="AK61732" s="104"/>
      <c r="AL61732" s="104"/>
      <c r="AO61732" s="104"/>
      <c r="AP61732" s="104"/>
    </row>
    <row r="61733" spans="21:42" ht="15" customHeight="1" x14ac:dyDescent="0.25">
      <c r="U61733" s="104"/>
      <c r="AB61733" s="104"/>
      <c r="AC61733" s="104"/>
      <c r="AF61733" s="104"/>
      <c r="AG61733" s="104"/>
      <c r="AK61733" s="104"/>
      <c r="AL61733" s="104"/>
      <c r="AO61733" s="104"/>
      <c r="AP61733" s="104"/>
    </row>
    <row r="61734" spans="21:42" ht="15" customHeight="1" x14ac:dyDescent="0.25">
      <c r="U61734" s="104"/>
      <c r="AB61734" s="104"/>
      <c r="AC61734" s="104"/>
      <c r="AF61734" s="104"/>
      <c r="AG61734" s="104"/>
      <c r="AK61734" s="104"/>
      <c r="AL61734" s="104"/>
      <c r="AO61734" s="104"/>
      <c r="AP61734" s="104"/>
    </row>
    <row r="61735" spans="21:42" ht="15" customHeight="1" x14ac:dyDescent="0.25">
      <c r="U61735" s="104"/>
      <c r="AB61735" s="104"/>
      <c r="AC61735" s="104"/>
      <c r="AF61735" s="104"/>
      <c r="AG61735" s="104"/>
      <c r="AK61735" s="104"/>
      <c r="AL61735" s="104"/>
      <c r="AO61735" s="104"/>
      <c r="AP61735" s="104"/>
    </row>
    <row r="61736" spans="21:42" ht="15" customHeight="1" x14ac:dyDescent="0.25">
      <c r="U61736" s="104"/>
      <c r="AB61736" s="104"/>
      <c r="AC61736" s="104"/>
      <c r="AF61736" s="104"/>
      <c r="AG61736" s="104"/>
      <c r="AK61736" s="104"/>
      <c r="AL61736" s="104"/>
      <c r="AO61736" s="104"/>
      <c r="AP61736" s="104"/>
    </row>
    <row r="61737" spans="21:42" ht="15" customHeight="1" x14ac:dyDescent="0.25">
      <c r="U61737" s="104"/>
      <c r="AB61737" s="104"/>
      <c r="AC61737" s="104"/>
      <c r="AF61737" s="104"/>
      <c r="AG61737" s="104"/>
      <c r="AK61737" s="104"/>
      <c r="AL61737" s="104"/>
      <c r="AO61737" s="104"/>
      <c r="AP61737" s="104"/>
    </row>
    <row r="61738" spans="21:42" ht="15" customHeight="1" x14ac:dyDescent="0.25">
      <c r="U61738" s="104"/>
      <c r="AB61738" s="104"/>
      <c r="AC61738" s="104"/>
      <c r="AF61738" s="104"/>
      <c r="AG61738" s="104"/>
      <c r="AK61738" s="104"/>
      <c r="AL61738" s="104"/>
      <c r="AO61738" s="104"/>
      <c r="AP61738" s="104"/>
    </row>
    <row r="61739" spans="21:42" ht="15" customHeight="1" x14ac:dyDescent="0.25">
      <c r="U61739" s="104"/>
      <c r="AB61739" s="104"/>
      <c r="AC61739" s="104"/>
      <c r="AF61739" s="104"/>
      <c r="AG61739" s="104"/>
      <c r="AK61739" s="104"/>
      <c r="AL61739" s="104"/>
      <c r="AO61739" s="104"/>
      <c r="AP61739" s="104"/>
    </row>
    <row r="61740" spans="21:42" ht="15" customHeight="1" x14ac:dyDescent="0.25">
      <c r="U61740" s="104"/>
      <c r="AB61740" s="104"/>
      <c r="AC61740" s="104"/>
      <c r="AF61740" s="104"/>
      <c r="AG61740" s="104"/>
      <c r="AK61740" s="104"/>
      <c r="AL61740" s="104"/>
      <c r="AO61740" s="104"/>
      <c r="AP61740" s="104"/>
    </row>
    <row r="61741" spans="21:42" ht="15" customHeight="1" x14ac:dyDescent="0.25">
      <c r="U61741" s="104"/>
      <c r="AB61741" s="104"/>
      <c r="AC61741" s="104"/>
      <c r="AF61741" s="104"/>
      <c r="AG61741" s="104"/>
      <c r="AK61741" s="104"/>
      <c r="AL61741" s="104"/>
      <c r="AO61741" s="104"/>
      <c r="AP61741" s="104"/>
    </row>
    <row r="61742" spans="21:42" ht="15" customHeight="1" x14ac:dyDescent="0.25">
      <c r="U61742" s="104"/>
      <c r="AB61742" s="104"/>
      <c r="AC61742" s="104"/>
      <c r="AF61742" s="104"/>
      <c r="AG61742" s="104"/>
      <c r="AK61742" s="104"/>
      <c r="AL61742" s="104"/>
      <c r="AO61742" s="104"/>
      <c r="AP61742" s="104"/>
    </row>
    <row r="61743" spans="21:42" ht="15" customHeight="1" x14ac:dyDescent="0.25">
      <c r="U61743" s="104"/>
      <c r="AB61743" s="104"/>
      <c r="AC61743" s="104"/>
      <c r="AF61743" s="104"/>
      <c r="AG61743" s="104"/>
      <c r="AK61743" s="104"/>
      <c r="AL61743" s="104"/>
      <c r="AO61743" s="104"/>
      <c r="AP61743" s="104"/>
    </row>
    <row r="61744" spans="21:42" ht="15" customHeight="1" x14ac:dyDescent="0.25">
      <c r="U61744" s="104"/>
      <c r="AB61744" s="104"/>
      <c r="AC61744" s="104"/>
      <c r="AF61744" s="104"/>
      <c r="AG61744" s="104"/>
      <c r="AK61744" s="104"/>
      <c r="AL61744" s="104"/>
      <c r="AO61744" s="104"/>
      <c r="AP61744" s="104"/>
    </row>
    <row r="61745" spans="21:42" ht="15" customHeight="1" x14ac:dyDescent="0.25">
      <c r="U61745" s="104"/>
      <c r="AB61745" s="104"/>
      <c r="AC61745" s="104"/>
      <c r="AF61745" s="104"/>
      <c r="AG61745" s="104"/>
      <c r="AK61745" s="104"/>
      <c r="AL61745" s="104"/>
      <c r="AO61745" s="104"/>
      <c r="AP61745" s="104"/>
    </row>
    <row r="61746" spans="21:42" ht="15" customHeight="1" x14ac:dyDescent="0.25">
      <c r="U61746" s="104"/>
      <c r="AB61746" s="104"/>
      <c r="AC61746" s="104"/>
      <c r="AF61746" s="104"/>
      <c r="AG61746" s="104"/>
      <c r="AK61746" s="104"/>
      <c r="AL61746" s="104"/>
      <c r="AO61746" s="104"/>
      <c r="AP61746" s="104"/>
    </row>
    <row r="61747" spans="21:42" ht="15" customHeight="1" x14ac:dyDescent="0.25">
      <c r="U61747" s="104"/>
      <c r="AB61747" s="104"/>
      <c r="AC61747" s="104"/>
      <c r="AF61747" s="104"/>
      <c r="AG61747" s="104"/>
      <c r="AK61747" s="104"/>
      <c r="AL61747" s="104"/>
      <c r="AO61747" s="104"/>
      <c r="AP61747" s="104"/>
    </row>
    <row r="61748" spans="21:42" ht="15" customHeight="1" x14ac:dyDescent="0.25">
      <c r="U61748" s="104"/>
      <c r="AB61748" s="104"/>
      <c r="AC61748" s="104"/>
      <c r="AF61748" s="104"/>
      <c r="AG61748" s="104"/>
      <c r="AK61748" s="104"/>
      <c r="AL61748" s="104"/>
      <c r="AO61748" s="104"/>
      <c r="AP61748" s="104"/>
    </row>
    <row r="61749" spans="21:42" ht="15" customHeight="1" x14ac:dyDescent="0.25">
      <c r="U61749" s="104"/>
      <c r="AB61749" s="104"/>
      <c r="AC61749" s="104"/>
      <c r="AF61749" s="104"/>
      <c r="AG61749" s="104"/>
      <c r="AK61749" s="104"/>
      <c r="AL61749" s="104"/>
      <c r="AO61749" s="104"/>
      <c r="AP61749" s="104"/>
    </row>
    <row r="61750" spans="21:42" ht="15" customHeight="1" x14ac:dyDescent="0.25">
      <c r="U61750" s="104"/>
      <c r="AB61750" s="104"/>
      <c r="AC61750" s="104"/>
      <c r="AF61750" s="104"/>
      <c r="AG61750" s="104"/>
      <c r="AK61750" s="104"/>
      <c r="AL61750" s="104"/>
      <c r="AO61750" s="104"/>
      <c r="AP61750" s="104"/>
    </row>
    <row r="61751" spans="21:42" ht="15" customHeight="1" x14ac:dyDescent="0.25">
      <c r="U61751" s="104"/>
      <c r="AB61751" s="104"/>
      <c r="AC61751" s="104"/>
      <c r="AF61751" s="104"/>
      <c r="AG61751" s="104"/>
      <c r="AK61751" s="104"/>
      <c r="AL61751" s="104"/>
      <c r="AO61751" s="104"/>
      <c r="AP61751" s="104"/>
    </row>
    <row r="61752" spans="21:42" ht="15" customHeight="1" x14ac:dyDescent="0.25">
      <c r="U61752" s="104"/>
      <c r="AB61752" s="104"/>
      <c r="AC61752" s="104"/>
      <c r="AF61752" s="104"/>
      <c r="AG61752" s="104"/>
      <c r="AK61752" s="104"/>
      <c r="AL61752" s="104"/>
      <c r="AO61752" s="104"/>
      <c r="AP61752" s="104"/>
    </row>
    <row r="61753" spans="21:42" ht="15" customHeight="1" x14ac:dyDescent="0.25">
      <c r="U61753" s="104"/>
      <c r="AB61753" s="104"/>
      <c r="AC61753" s="104"/>
      <c r="AF61753" s="104"/>
      <c r="AG61753" s="104"/>
      <c r="AK61753" s="104"/>
      <c r="AL61753" s="104"/>
      <c r="AO61753" s="104"/>
      <c r="AP61753" s="104"/>
    </row>
    <row r="61754" spans="21:42" ht="15" customHeight="1" x14ac:dyDescent="0.25">
      <c r="U61754" s="104"/>
      <c r="AB61754" s="104"/>
      <c r="AC61754" s="104"/>
      <c r="AF61754" s="104"/>
      <c r="AG61754" s="104"/>
      <c r="AK61754" s="104"/>
      <c r="AL61754" s="104"/>
      <c r="AO61754" s="104"/>
      <c r="AP61754" s="104"/>
    </row>
    <row r="61755" spans="21:42" ht="15" customHeight="1" x14ac:dyDescent="0.25">
      <c r="U61755" s="104"/>
      <c r="AB61755" s="104"/>
      <c r="AC61755" s="104"/>
      <c r="AF61755" s="104"/>
      <c r="AG61755" s="104"/>
      <c r="AK61755" s="104"/>
      <c r="AL61755" s="104"/>
      <c r="AO61755" s="104"/>
      <c r="AP61755" s="104"/>
    </row>
    <row r="61756" spans="21:42" ht="15" customHeight="1" x14ac:dyDescent="0.25">
      <c r="U61756" s="104"/>
      <c r="AB61756" s="104"/>
      <c r="AC61756" s="104"/>
      <c r="AF61756" s="104"/>
      <c r="AG61756" s="104"/>
      <c r="AK61756" s="104"/>
      <c r="AL61756" s="104"/>
      <c r="AO61756" s="104"/>
      <c r="AP61756" s="104"/>
    </row>
    <row r="61757" spans="21:42" ht="15" customHeight="1" x14ac:dyDescent="0.25">
      <c r="U61757" s="104"/>
      <c r="AB61757" s="104"/>
      <c r="AC61757" s="104"/>
      <c r="AF61757" s="104"/>
      <c r="AG61757" s="104"/>
      <c r="AK61757" s="104"/>
      <c r="AL61757" s="104"/>
      <c r="AO61757" s="104"/>
      <c r="AP61757" s="104"/>
    </row>
    <row r="61758" spans="21:42" ht="15" customHeight="1" x14ac:dyDescent="0.25">
      <c r="U61758" s="104"/>
      <c r="AB61758" s="104"/>
      <c r="AC61758" s="104"/>
      <c r="AF61758" s="104"/>
      <c r="AG61758" s="104"/>
      <c r="AK61758" s="104"/>
      <c r="AL61758" s="104"/>
      <c r="AO61758" s="104"/>
      <c r="AP61758" s="104"/>
    </row>
    <row r="61759" spans="21:42" ht="15" customHeight="1" x14ac:dyDescent="0.25">
      <c r="U61759" s="104"/>
      <c r="AB61759" s="104"/>
      <c r="AC61759" s="104"/>
      <c r="AF61759" s="104"/>
      <c r="AG61759" s="104"/>
      <c r="AK61759" s="104"/>
      <c r="AL61759" s="104"/>
      <c r="AO61759" s="104"/>
      <c r="AP61759" s="104"/>
    </row>
    <row r="61760" spans="21:42" ht="15" customHeight="1" x14ac:dyDescent="0.25">
      <c r="U61760" s="104"/>
      <c r="AB61760" s="104"/>
      <c r="AC61760" s="104"/>
      <c r="AF61760" s="104"/>
      <c r="AG61760" s="104"/>
      <c r="AK61760" s="104"/>
      <c r="AL61760" s="104"/>
      <c r="AO61760" s="104"/>
      <c r="AP61760" s="104"/>
    </row>
    <row r="61761" spans="21:42" ht="15" customHeight="1" x14ac:dyDescent="0.25">
      <c r="U61761" s="104"/>
      <c r="AB61761" s="104"/>
      <c r="AC61761" s="104"/>
      <c r="AF61761" s="104"/>
      <c r="AG61761" s="104"/>
      <c r="AK61761" s="104"/>
      <c r="AL61761" s="104"/>
      <c r="AO61761" s="104"/>
      <c r="AP61761" s="104"/>
    </row>
    <row r="61762" spans="21:42" ht="15" customHeight="1" x14ac:dyDescent="0.25">
      <c r="U61762" s="104"/>
      <c r="AB61762" s="104"/>
      <c r="AC61762" s="104"/>
      <c r="AF61762" s="104"/>
      <c r="AG61762" s="104"/>
      <c r="AK61762" s="104"/>
      <c r="AL61762" s="104"/>
      <c r="AO61762" s="104"/>
      <c r="AP61762" s="104"/>
    </row>
    <row r="61763" spans="21:42" ht="15" customHeight="1" x14ac:dyDescent="0.25">
      <c r="U61763" s="104"/>
      <c r="AB61763" s="104"/>
      <c r="AC61763" s="104"/>
      <c r="AF61763" s="104"/>
      <c r="AG61763" s="104"/>
      <c r="AK61763" s="104"/>
      <c r="AL61763" s="104"/>
      <c r="AO61763" s="104"/>
      <c r="AP61763" s="104"/>
    </row>
    <row r="61764" spans="21:42" ht="15" customHeight="1" x14ac:dyDescent="0.25">
      <c r="U61764" s="104"/>
      <c r="AB61764" s="104"/>
      <c r="AC61764" s="104"/>
      <c r="AF61764" s="104"/>
      <c r="AG61764" s="104"/>
      <c r="AK61764" s="104"/>
      <c r="AL61764" s="104"/>
      <c r="AO61764" s="104"/>
      <c r="AP61764" s="104"/>
    </row>
    <row r="61765" spans="21:42" ht="15" customHeight="1" x14ac:dyDescent="0.25">
      <c r="U61765" s="104"/>
      <c r="AB61765" s="104"/>
      <c r="AC61765" s="104"/>
      <c r="AF61765" s="104"/>
      <c r="AG61765" s="104"/>
      <c r="AK61765" s="104"/>
      <c r="AL61765" s="104"/>
      <c r="AO61765" s="104"/>
      <c r="AP61765" s="104"/>
    </row>
    <row r="61766" spans="21:42" ht="15" customHeight="1" x14ac:dyDescent="0.25">
      <c r="U61766" s="104"/>
      <c r="AB61766" s="104"/>
      <c r="AC61766" s="104"/>
      <c r="AF61766" s="104"/>
      <c r="AG61766" s="104"/>
      <c r="AK61766" s="104"/>
      <c r="AL61766" s="104"/>
      <c r="AO61766" s="104"/>
      <c r="AP61766" s="104"/>
    </row>
    <row r="61767" spans="21:42" ht="15" customHeight="1" x14ac:dyDescent="0.25">
      <c r="U61767" s="104"/>
      <c r="AB61767" s="104"/>
      <c r="AC61767" s="104"/>
      <c r="AF61767" s="104"/>
      <c r="AG61767" s="104"/>
      <c r="AK61767" s="104"/>
      <c r="AL61767" s="104"/>
      <c r="AO61767" s="104"/>
      <c r="AP61767" s="104"/>
    </row>
    <row r="61768" spans="21:42" ht="15" customHeight="1" x14ac:dyDescent="0.25">
      <c r="U61768" s="104"/>
      <c r="AB61768" s="104"/>
      <c r="AC61768" s="104"/>
      <c r="AF61768" s="104"/>
      <c r="AG61768" s="104"/>
      <c r="AK61768" s="104"/>
      <c r="AL61768" s="104"/>
      <c r="AO61768" s="104"/>
      <c r="AP61768" s="104"/>
    </row>
    <row r="61769" spans="21:42" ht="15" customHeight="1" x14ac:dyDescent="0.25">
      <c r="U61769" s="104"/>
      <c r="AB61769" s="104"/>
      <c r="AC61769" s="104"/>
      <c r="AF61769" s="104"/>
      <c r="AG61769" s="104"/>
      <c r="AK61769" s="104"/>
      <c r="AL61769" s="104"/>
      <c r="AO61769" s="104"/>
      <c r="AP61769" s="104"/>
    </row>
    <row r="61770" spans="21:42" ht="15" customHeight="1" x14ac:dyDescent="0.25">
      <c r="U61770" s="104"/>
      <c r="AB61770" s="104"/>
      <c r="AC61770" s="104"/>
      <c r="AF61770" s="104"/>
      <c r="AG61770" s="104"/>
      <c r="AK61770" s="104"/>
      <c r="AL61770" s="104"/>
      <c r="AO61770" s="104"/>
      <c r="AP61770" s="104"/>
    </row>
    <row r="61771" spans="21:42" ht="15" customHeight="1" x14ac:dyDescent="0.25">
      <c r="U61771" s="104"/>
      <c r="AB61771" s="104"/>
      <c r="AC61771" s="104"/>
      <c r="AF61771" s="104"/>
      <c r="AG61771" s="104"/>
      <c r="AK61771" s="104"/>
      <c r="AL61771" s="104"/>
      <c r="AO61771" s="104"/>
      <c r="AP61771" s="104"/>
    </row>
    <row r="61772" spans="21:42" ht="15" customHeight="1" x14ac:dyDescent="0.25">
      <c r="U61772" s="104"/>
      <c r="AB61772" s="104"/>
      <c r="AC61772" s="104"/>
      <c r="AF61772" s="104"/>
      <c r="AG61772" s="104"/>
      <c r="AK61772" s="104"/>
      <c r="AL61772" s="104"/>
      <c r="AO61772" s="104"/>
      <c r="AP61772" s="104"/>
    </row>
    <row r="61773" spans="21:42" ht="15" customHeight="1" x14ac:dyDescent="0.25">
      <c r="U61773" s="104"/>
      <c r="AB61773" s="104"/>
      <c r="AC61773" s="104"/>
      <c r="AF61773" s="104"/>
      <c r="AG61773" s="104"/>
      <c r="AK61773" s="104"/>
      <c r="AL61773" s="104"/>
      <c r="AO61773" s="104"/>
      <c r="AP61773" s="104"/>
    </row>
    <row r="61774" spans="21:42" ht="15" customHeight="1" x14ac:dyDescent="0.25">
      <c r="U61774" s="104"/>
      <c r="AB61774" s="104"/>
      <c r="AC61774" s="104"/>
      <c r="AF61774" s="104"/>
      <c r="AG61774" s="104"/>
      <c r="AK61774" s="104"/>
      <c r="AL61774" s="104"/>
      <c r="AO61774" s="104"/>
      <c r="AP61774" s="104"/>
    </row>
    <row r="61775" spans="21:42" ht="15" customHeight="1" x14ac:dyDescent="0.25">
      <c r="U61775" s="104"/>
      <c r="AB61775" s="104"/>
      <c r="AC61775" s="104"/>
      <c r="AF61775" s="104"/>
      <c r="AG61775" s="104"/>
      <c r="AK61775" s="104"/>
      <c r="AL61775" s="104"/>
      <c r="AO61775" s="104"/>
      <c r="AP61775" s="104"/>
    </row>
    <row r="61776" spans="21:42" ht="15" customHeight="1" x14ac:dyDescent="0.25">
      <c r="U61776" s="104"/>
      <c r="AB61776" s="104"/>
      <c r="AC61776" s="104"/>
      <c r="AF61776" s="104"/>
      <c r="AG61776" s="104"/>
      <c r="AK61776" s="104"/>
      <c r="AL61776" s="104"/>
      <c r="AO61776" s="104"/>
      <c r="AP61776" s="104"/>
    </row>
    <row r="61777" spans="21:42" ht="15" customHeight="1" x14ac:dyDescent="0.25">
      <c r="U61777" s="104"/>
      <c r="AB61777" s="104"/>
      <c r="AC61777" s="104"/>
      <c r="AF61777" s="104"/>
      <c r="AG61777" s="104"/>
      <c r="AK61777" s="104"/>
      <c r="AL61777" s="104"/>
      <c r="AO61777" s="104"/>
      <c r="AP61777" s="104"/>
    </row>
    <row r="61778" spans="21:42" ht="15" customHeight="1" x14ac:dyDescent="0.25">
      <c r="U61778" s="104"/>
      <c r="AB61778" s="104"/>
      <c r="AC61778" s="104"/>
      <c r="AF61778" s="104"/>
      <c r="AG61778" s="104"/>
      <c r="AK61778" s="104"/>
      <c r="AL61778" s="104"/>
      <c r="AO61778" s="104"/>
      <c r="AP61778" s="104"/>
    </row>
    <row r="61779" spans="21:42" ht="15" customHeight="1" x14ac:dyDescent="0.25">
      <c r="U61779" s="104"/>
      <c r="AB61779" s="104"/>
      <c r="AC61779" s="104"/>
      <c r="AF61779" s="104"/>
      <c r="AG61779" s="104"/>
      <c r="AK61779" s="104"/>
      <c r="AL61779" s="104"/>
      <c r="AO61779" s="104"/>
      <c r="AP61779" s="104"/>
    </row>
    <row r="61780" spans="21:42" ht="15" customHeight="1" x14ac:dyDescent="0.25">
      <c r="U61780" s="104"/>
      <c r="AB61780" s="104"/>
      <c r="AC61780" s="104"/>
      <c r="AF61780" s="104"/>
      <c r="AG61780" s="104"/>
      <c r="AK61780" s="104"/>
      <c r="AL61780" s="104"/>
      <c r="AO61780" s="104"/>
      <c r="AP61780" s="104"/>
    </row>
    <row r="61781" spans="21:42" ht="15" customHeight="1" x14ac:dyDescent="0.25">
      <c r="U61781" s="104"/>
      <c r="AB61781" s="104"/>
      <c r="AC61781" s="104"/>
      <c r="AF61781" s="104"/>
      <c r="AG61781" s="104"/>
      <c r="AK61781" s="104"/>
      <c r="AL61781" s="104"/>
      <c r="AO61781" s="104"/>
      <c r="AP61781" s="104"/>
    </row>
    <row r="61782" spans="21:42" ht="15" customHeight="1" x14ac:dyDescent="0.25">
      <c r="U61782" s="104"/>
      <c r="AB61782" s="104"/>
      <c r="AC61782" s="104"/>
      <c r="AF61782" s="104"/>
      <c r="AG61782" s="104"/>
      <c r="AK61782" s="104"/>
      <c r="AL61782" s="104"/>
      <c r="AO61782" s="104"/>
      <c r="AP61782" s="104"/>
    </row>
    <row r="61783" spans="21:42" ht="15" customHeight="1" x14ac:dyDescent="0.25">
      <c r="U61783" s="104"/>
      <c r="AB61783" s="104"/>
      <c r="AC61783" s="104"/>
      <c r="AF61783" s="104"/>
      <c r="AG61783" s="104"/>
      <c r="AK61783" s="104"/>
      <c r="AL61783" s="104"/>
      <c r="AO61783" s="104"/>
      <c r="AP61783" s="104"/>
    </row>
    <row r="61784" spans="21:42" ht="15" customHeight="1" x14ac:dyDescent="0.25">
      <c r="U61784" s="104"/>
      <c r="AB61784" s="104"/>
      <c r="AC61784" s="104"/>
      <c r="AF61784" s="104"/>
      <c r="AG61784" s="104"/>
      <c r="AK61784" s="104"/>
      <c r="AL61784" s="104"/>
      <c r="AO61784" s="104"/>
      <c r="AP61784" s="104"/>
    </row>
    <row r="61785" spans="21:42" ht="15" customHeight="1" x14ac:dyDescent="0.25">
      <c r="U61785" s="104"/>
      <c r="AB61785" s="104"/>
      <c r="AC61785" s="104"/>
      <c r="AF61785" s="104"/>
      <c r="AG61785" s="104"/>
      <c r="AK61785" s="104"/>
      <c r="AL61785" s="104"/>
      <c r="AO61785" s="104"/>
      <c r="AP61785" s="104"/>
    </row>
    <row r="61786" spans="21:42" ht="15" customHeight="1" x14ac:dyDescent="0.25">
      <c r="U61786" s="104"/>
      <c r="AB61786" s="104"/>
      <c r="AC61786" s="104"/>
      <c r="AF61786" s="104"/>
      <c r="AG61786" s="104"/>
      <c r="AK61786" s="104"/>
      <c r="AL61786" s="104"/>
      <c r="AO61786" s="104"/>
      <c r="AP61786" s="104"/>
    </row>
    <row r="61787" spans="21:42" ht="15" customHeight="1" x14ac:dyDescent="0.25">
      <c r="U61787" s="104"/>
      <c r="AB61787" s="104"/>
      <c r="AC61787" s="104"/>
      <c r="AF61787" s="104"/>
      <c r="AG61787" s="104"/>
      <c r="AK61787" s="104"/>
      <c r="AL61787" s="104"/>
      <c r="AO61787" s="104"/>
      <c r="AP61787" s="104"/>
    </row>
    <row r="61788" spans="21:42" ht="15" customHeight="1" x14ac:dyDescent="0.25">
      <c r="U61788" s="104"/>
      <c r="AB61788" s="104"/>
      <c r="AC61788" s="104"/>
      <c r="AF61788" s="104"/>
      <c r="AG61788" s="104"/>
      <c r="AK61788" s="104"/>
      <c r="AL61788" s="104"/>
      <c r="AO61788" s="104"/>
      <c r="AP61788" s="104"/>
    </row>
    <row r="61789" spans="21:42" ht="15" customHeight="1" x14ac:dyDescent="0.25">
      <c r="U61789" s="104"/>
      <c r="AB61789" s="104"/>
      <c r="AC61789" s="104"/>
      <c r="AF61789" s="104"/>
      <c r="AG61789" s="104"/>
      <c r="AK61789" s="104"/>
      <c r="AL61789" s="104"/>
      <c r="AO61789" s="104"/>
      <c r="AP61789" s="104"/>
    </row>
    <row r="61790" spans="21:42" ht="15" customHeight="1" x14ac:dyDescent="0.25">
      <c r="U61790" s="104"/>
      <c r="AB61790" s="104"/>
      <c r="AC61790" s="104"/>
      <c r="AF61790" s="104"/>
      <c r="AG61790" s="104"/>
      <c r="AK61790" s="104"/>
      <c r="AL61790" s="104"/>
      <c r="AO61790" s="104"/>
      <c r="AP61790" s="104"/>
    </row>
    <row r="61791" spans="21:42" ht="15" customHeight="1" x14ac:dyDescent="0.25">
      <c r="U61791" s="104"/>
      <c r="AB61791" s="104"/>
      <c r="AC61791" s="104"/>
      <c r="AF61791" s="104"/>
      <c r="AG61791" s="104"/>
      <c r="AK61791" s="104"/>
      <c r="AL61791" s="104"/>
      <c r="AO61791" s="104"/>
      <c r="AP61791" s="104"/>
    </row>
    <row r="61792" spans="21:42" ht="15" customHeight="1" x14ac:dyDescent="0.25">
      <c r="U61792" s="104"/>
      <c r="AB61792" s="104"/>
      <c r="AC61792" s="104"/>
      <c r="AF61792" s="104"/>
      <c r="AG61792" s="104"/>
      <c r="AK61792" s="104"/>
      <c r="AL61792" s="104"/>
      <c r="AO61792" s="104"/>
      <c r="AP61792" s="104"/>
    </row>
    <row r="61793" spans="21:42" ht="15" customHeight="1" x14ac:dyDescent="0.25">
      <c r="U61793" s="104"/>
      <c r="AB61793" s="104"/>
      <c r="AC61793" s="104"/>
      <c r="AF61793" s="104"/>
      <c r="AG61793" s="104"/>
      <c r="AK61793" s="104"/>
      <c r="AL61793" s="104"/>
      <c r="AO61793" s="104"/>
      <c r="AP61793" s="104"/>
    </row>
    <row r="61794" spans="21:42" ht="15" customHeight="1" x14ac:dyDescent="0.25">
      <c r="U61794" s="104"/>
      <c r="AB61794" s="104"/>
      <c r="AC61794" s="104"/>
      <c r="AF61794" s="104"/>
      <c r="AG61794" s="104"/>
      <c r="AK61794" s="104"/>
      <c r="AL61794" s="104"/>
      <c r="AO61794" s="104"/>
      <c r="AP61794" s="104"/>
    </row>
    <row r="61795" spans="21:42" ht="15" customHeight="1" x14ac:dyDescent="0.25">
      <c r="U61795" s="104"/>
      <c r="AB61795" s="104"/>
      <c r="AC61795" s="104"/>
      <c r="AF61795" s="104"/>
      <c r="AG61795" s="104"/>
      <c r="AK61795" s="104"/>
      <c r="AL61795" s="104"/>
      <c r="AO61795" s="104"/>
      <c r="AP61795" s="104"/>
    </row>
    <row r="61796" spans="21:42" ht="15" customHeight="1" x14ac:dyDescent="0.25">
      <c r="U61796" s="104"/>
      <c r="AB61796" s="104"/>
      <c r="AC61796" s="104"/>
      <c r="AF61796" s="104"/>
      <c r="AG61796" s="104"/>
      <c r="AK61796" s="104"/>
      <c r="AL61796" s="104"/>
      <c r="AO61796" s="104"/>
      <c r="AP61796" s="104"/>
    </row>
    <row r="61797" spans="21:42" ht="15" customHeight="1" x14ac:dyDescent="0.25">
      <c r="U61797" s="104"/>
      <c r="AB61797" s="104"/>
      <c r="AC61797" s="104"/>
      <c r="AF61797" s="104"/>
      <c r="AG61797" s="104"/>
      <c r="AK61797" s="104"/>
      <c r="AL61797" s="104"/>
      <c r="AO61797" s="104"/>
      <c r="AP61797" s="104"/>
    </row>
    <row r="61798" spans="21:42" ht="15" customHeight="1" x14ac:dyDescent="0.25">
      <c r="U61798" s="104"/>
      <c r="AB61798" s="104"/>
      <c r="AC61798" s="104"/>
      <c r="AF61798" s="104"/>
      <c r="AG61798" s="104"/>
      <c r="AK61798" s="104"/>
      <c r="AL61798" s="104"/>
      <c r="AO61798" s="104"/>
      <c r="AP61798" s="104"/>
    </row>
    <row r="61799" spans="21:42" ht="15" customHeight="1" x14ac:dyDescent="0.25">
      <c r="U61799" s="104"/>
      <c r="AB61799" s="104"/>
      <c r="AC61799" s="104"/>
      <c r="AF61799" s="104"/>
      <c r="AG61799" s="104"/>
      <c r="AK61799" s="104"/>
      <c r="AL61799" s="104"/>
      <c r="AO61799" s="104"/>
      <c r="AP61799" s="104"/>
    </row>
    <row r="61800" spans="21:42" ht="15" customHeight="1" x14ac:dyDescent="0.25">
      <c r="U61800" s="104"/>
      <c r="AB61800" s="104"/>
      <c r="AC61800" s="104"/>
      <c r="AF61800" s="104"/>
      <c r="AG61800" s="104"/>
      <c r="AK61800" s="104"/>
      <c r="AL61800" s="104"/>
      <c r="AO61800" s="104"/>
      <c r="AP61800" s="104"/>
    </row>
    <row r="61801" spans="21:42" ht="15" customHeight="1" x14ac:dyDescent="0.25">
      <c r="U61801" s="104"/>
      <c r="AB61801" s="104"/>
      <c r="AC61801" s="104"/>
      <c r="AF61801" s="104"/>
      <c r="AG61801" s="104"/>
      <c r="AK61801" s="104"/>
      <c r="AL61801" s="104"/>
      <c r="AO61801" s="104"/>
      <c r="AP61801" s="104"/>
    </row>
    <row r="61802" spans="21:42" ht="15" customHeight="1" x14ac:dyDescent="0.25">
      <c r="U61802" s="104"/>
      <c r="AB61802" s="104"/>
      <c r="AC61802" s="104"/>
      <c r="AF61802" s="104"/>
      <c r="AG61802" s="104"/>
      <c r="AK61802" s="104"/>
      <c r="AL61802" s="104"/>
      <c r="AO61802" s="104"/>
      <c r="AP61802" s="104"/>
    </row>
    <row r="61803" spans="21:42" ht="15" customHeight="1" x14ac:dyDescent="0.25">
      <c r="U61803" s="104"/>
      <c r="AB61803" s="104"/>
      <c r="AC61803" s="104"/>
      <c r="AF61803" s="104"/>
      <c r="AG61803" s="104"/>
      <c r="AK61803" s="104"/>
      <c r="AL61803" s="104"/>
      <c r="AO61803" s="104"/>
      <c r="AP61803" s="104"/>
    </row>
    <row r="61804" spans="21:42" ht="15" customHeight="1" x14ac:dyDescent="0.25">
      <c r="U61804" s="104"/>
      <c r="AB61804" s="104"/>
      <c r="AC61804" s="104"/>
      <c r="AF61804" s="104"/>
      <c r="AG61804" s="104"/>
      <c r="AK61804" s="104"/>
      <c r="AL61804" s="104"/>
      <c r="AO61804" s="104"/>
      <c r="AP61804" s="104"/>
    </row>
    <row r="61805" spans="21:42" ht="15" customHeight="1" x14ac:dyDescent="0.25">
      <c r="U61805" s="104"/>
      <c r="AB61805" s="104"/>
      <c r="AC61805" s="104"/>
      <c r="AF61805" s="104"/>
      <c r="AG61805" s="104"/>
      <c r="AK61805" s="104"/>
      <c r="AL61805" s="104"/>
      <c r="AO61805" s="104"/>
      <c r="AP61805" s="104"/>
    </row>
    <row r="61806" spans="21:42" ht="15" customHeight="1" x14ac:dyDescent="0.25">
      <c r="U61806" s="104"/>
      <c r="AB61806" s="104"/>
      <c r="AC61806" s="104"/>
      <c r="AF61806" s="104"/>
      <c r="AG61806" s="104"/>
      <c r="AK61806" s="104"/>
      <c r="AL61806" s="104"/>
      <c r="AO61806" s="104"/>
      <c r="AP61806" s="104"/>
    </row>
    <row r="61807" spans="21:42" ht="15" customHeight="1" x14ac:dyDescent="0.25">
      <c r="U61807" s="104"/>
      <c r="AB61807" s="104"/>
      <c r="AC61807" s="104"/>
      <c r="AF61807" s="104"/>
      <c r="AG61807" s="104"/>
      <c r="AK61807" s="104"/>
      <c r="AL61807" s="104"/>
      <c r="AO61807" s="104"/>
      <c r="AP61807" s="104"/>
    </row>
    <row r="61808" spans="21:42" ht="15" customHeight="1" x14ac:dyDescent="0.25">
      <c r="U61808" s="104"/>
      <c r="AB61808" s="104"/>
      <c r="AC61808" s="104"/>
      <c r="AF61808" s="104"/>
      <c r="AG61808" s="104"/>
      <c r="AK61808" s="104"/>
      <c r="AL61808" s="104"/>
      <c r="AO61808" s="104"/>
      <c r="AP61808" s="104"/>
    </row>
    <row r="61809" spans="21:42" ht="15" customHeight="1" x14ac:dyDescent="0.25">
      <c r="U61809" s="104"/>
      <c r="AB61809" s="104"/>
      <c r="AC61809" s="104"/>
      <c r="AF61809" s="104"/>
      <c r="AG61809" s="104"/>
      <c r="AK61809" s="104"/>
      <c r="AL61809" s="104"/>
      <c r="AO61809" s="104"/>
      <c r="AP61809" s="104"/>
    </row>
    <row r="61810" spans="21:42" ht="15" customHeight="1" x14ac:dyDescent="0.25">
      <c r="U61810" s="104"/>
      <c r="AB61810" s="104"/>
      <c r="AC61810" s="104"/>
      <c r="AF61810" s="104"/>
      <c r="AG61810" s="104"/>
      <c r="AK61810" s="104"/>
      <c r="AL61810" s="104"/>
      <c r="AO61810" s="104"/>
      <c r="AP61810" s="104"/>
    </row>
    <row r="61811" spans="21:42" ht="15" customHeight="1" x14ac:dyDescent="0.25">
      <c r="U61811" s="104"/>
      <c r="AB61811" s="104"/>
      <c r="AC61811" s="104"/>
      <c r="AF61811" s="104"/>
      <c r="AG61811" s="104"/>
      <c r="AK61811" s="104"/>
      <c r="AL61811" s="104"/>
      <c r="AO61811" s="104"/>
      <c r="AP61811" s="104"/>
    </row>
    <row r="61812" spans="21:42" ht="15" customHeight="1" x14ac:dyDescent="0.25">
      <c r="U61812" s="104"/>
      <c r="AB61812" s="104"/>
      <c r="AC61812" s="104"/>
      <c r="AF61812" s="104"/>
      <c r="AG61812" s="104"/>
      <c r="AK61812" s="104"/>
      <c r="AL61812" s="104"/>
      <c r="AO61812" s="104"/>
      <c r="AP61812" s="104"/>
    </row>
    <row r="61813" spans="21:42" ht="15" customHeight="1" x14ac:dyDescent="0.25">
      <c r="U61813" s="104"/>
      <c r="AB61813" s="104"/>
      <c r="AC61813" s="104"/>
      <c r="AF61813" s="104"/>
      <c r="AG61813" s="104"/>
      <c r="AK61813" s="104"/>
      <c r="AL61813" s="104"/>
      <c r="AO61813" s="104"/>
      <c r="AP61813" s="104"/>
    </row>
    <row r="61814" spans="21:42" ht="15" customHeight="1" x14ac:dyDescent="0.25">
      <c r="U61814" s="104"/>
      <c r="AB61814" s="104"/>
      <c r="AC61814" s="104"/>
      <c r="AF61814" s="104"/>
      <c r="AG61814" s="104"/>
      <c r="AK61814" s="104"/>
      <c r="AL61814" s="104"/>
      <c r="AO61814" s="104"/>
      <c r="AP61814" s="104"/>
    </row>
    <row r="61815" spans="21:42" ht="15" customHeight="1" x14ac:dyDescent="0.25">
      <c r="U61815" s="104"/>
      <c r="AB61815" s="104"/>
      <c r="AC61815" s="104"/>
      <c r="AF61815" s="104"/>
      <c r="AG61815" s="104"/>
      <c r="AK61815" s="104"/>
      <c r="AL61815" s="104"/>
      <c r="AO61815" s="104"/>
      <c r="AP61815" s="104"/>
    </row>
    <row r="61816" spans="21:42" ht="15" customHeight="1" x14ac:dyDescent="0.25">
      <c r="U61816" s="104"/>
      <c r="AB61816" s="104"/>
      <c r="AC61816" s="104"/>
      <c r="AF61816" s="104"/>
      <c r="AG61816" s="104"/>
      <c r="AK61816" s="104"/>
      <c r="AL61816" s="104"/>
      <c r="AO61816" s="104"/>
      <c r="AP61816" s="104"/>
    </row>
    <row r="61817" spans="21:42" ht="15" customHeight="1" x14ac:dyDescent="0.25">
      <c r="U61817" s="104"/>
      <c r="AB61817" s="104"/>
      <c r="AC61817" s="104"/>
      <c r="AF61817" s="104"/>
      <c r="AG61817" s="104"/>
      <c r="AK61817" s="104"/>
      <c r="AL61817" s="104"/>
      <c r="AO61817" s="104"/>
      <c r="AP61817" s="104"/>
    </row>
    <row r="61818" spans="21:42" ht="15" customHeight="1" x14ac:dyDescent="0.25">
      <c r="U61818" s="104"/>
      <c r="AB61818" s="104"/>
      <c r="AC61818" s="104"/>
      <c r="AF61818" s="104"/>
      <c r="AG61818" s="104"/>
      <c r="AK61818" s="104"/>
      <c r="AL61818" s="104"/>
      <c r="AO61818" s="104"/>
      <c r="AP61818" s="104"/>
    </row>
    <row r="61819" spans="21:42" ht="15" customHeight="1" x14ac:dyDescent="0.25">
      <c r="U61819" s="104"/>
      <c r="AB61819" s="104"/>
      <c r="AC61819" s="104"/>
      <c r="AF61819" s="104"/>
      <c r="AG61819" s="104"/>
      <c r="AK61819" s="104"/>
      <c r="AL61819" s="104"/>
      <c r="AO61819" s="104"/>
      <c r="AP61819" s="104"/>
    </row>
    <row r="61820" spans="21:42" ht="15" customHeight="1" x14ac:dyDescent="0.25">
      <c r="U61820" s="104"/>
      <c r="AB61820" s="104"/>
      <c r="AC61820" s="104"/>
      <c r="AF61820" s="104"/>
      <c r="AG61820" s="104"/>
      <c r="AK61820" s="104"/>
      <c r="AL61820" s="104"/>
      <c r="AO61820" s="104"/>
      <c r="AP61820" s="104"/>
    </row>
    <row r="61821" spans="21:42" ht="15" customHeight="1" x14ac:dyDescent="0.25">
      <c r="U61821" s="104"/>
      <c r="AB61821" s="104"/>
      <c r="AC61821" s="104"/>
      <c r="AF61821" s="104"/>
      <c r="AG61821" s="104"/>
      <c r="AK61821" s="104"/>
      <c r="AL61821" s="104"/>
      <c r="AO61821" s="104"/>
      <c r="AP61821" s="104"/>
    </row>
    <row r="61822" spans="21:42" ht="15" customHeight="1" x14ac:dyDescent="0.25">
      <c r="U61822" s="104"/>
      <c r="AB61822" s="104"/>
      <c r="AC61822" s="104"/>
      <c r="AF61822" s="104"/>
      <c r="AG61822" s="104"/>
      <c r="AK61822" s="104"/>
      <c r="AL61822" s="104"/>
      <c r="AO61822" s="104"/>
      <c r="AP61822" s="104"/>
    </row>
    <row r="61823" spans="21:42" ht="15" customHeight="1" x14ac:dyDescent="0.25">
      <c r="U61823" s="104"/>
      <c r="AB61823" s="104"/>
      <c r="AC61823" s="104"/>
      <c r="AF61823" s="104"/>
      <c r="AG61823" s="104"/>
      <c r="AK61823" s="104"/>
      <c r="AL61823" s="104"/>
      <c r="AO61823" s="104"/>
      <c r="AP61823" s="104"/>
    </row>
    <row r="61824" spans="21:42" ht="15" customHeight="1" x14ac:dyDescent="0.25">
      <c r="U61824" s="104"/>
      <c r="AB61824" s="104"/>
      <c r="AC61824" s="104"/>
      <c r="AF61824" s="104"/>
      <c r="AG61824" s="104"/>
      <c r="AK61824" s="104"/>
      <c r="AL61824" s="104"/>
      <c r="AO61824" s="104"/>
      <c r="AP61824" s="104"/>
    </row>
    <row r="61825" spans="21:42" ht="15" customHeight="1" x14ac:dyDescent="0.25">
      <c r="U61825" s="104"/>
      <c r="AB61825" s="104"/>
      <c r="AC61825" s="104"/>
      <c r="AF61825" s="104"/>
      <c r="AG61825" s="104"/>
      <c r="AK61825" s="104"/>
      <c r="AL61825" s="104"/>
      <c r="AO61825" s="104"/>
      <c r="AP61825" s="104"/>
    </row>
    <row r="61826" spans="21:42" ht="15" customHeight="1" x14ac:dyDescent="0.25">
      <c r="U61826" s="104"/>
      <c r="AB61826" s="104"/>
      <c r="AC61826" s="104"/>
      <c r="AF61826" s="104"/>
      <c r="AG61826" s="104"/>
      <c r="AK61826" s="104"/>
      <c r="AL61826" s="104"/>
      <c r="AO61826" s="104"/>
      <c r="AP61826" s="104"/>
    </row>
    <row r="61827" spans="21:42" ht="15" customHeight="1" x14ac:dyDescent="0.25">
      <c r="U61827" s="104"/>
      <c r="AB61827" s="104"/>
      <c r="AC61827" s="104"/>
      <c r="AF61827" s="104"/>
      <c r="AG61827" s="104"/>
      <c r="AK61827" s="104"/>
      <c r="AL61827" s="104"/>
      <c r="AO61827" s="104"/>
      <c r="AP61827" s="104"/>
    </row>
    <row r="61828" spans="21:42" ht="15" customHeight="1" x14ac:dyDescent="0.25">
      <c r="U61828" s="104"/>
      <c r="AB61828" s="104"/>
      <c r="AC61828" s="104"/>
      <c r="AF61828" s="104"/>
      <c r="AG61828" s="104"/>
      <c r="AK61828" s="104"/>
      <c r="AL61828" s="104"/>
      <c r="AO61828" s="104"/>
      <c r="AP61828" s="104"/>
    </row>
    <row r="61829" spans="21:42" ht="15" customHeight="1" x14ac:dyDescent="0.25">
      <c r="U61829" s="104"/>
      <c r="AB61829" s="104"/>
      <c r="AC61829" s="104"/>
      <c r="AF61829" s="104"/>
      <c r="AG61829" s="104"/>
      <c r="AK61829" s="104"/>
      <c r="AL61829" s="104"/>
      <c r="AO61829" s="104"/>
      <c r="AP61829" s="104"/>
    </row>
    <row r="61830" spans="21:42" ht="15" customHeight="1" x14ac:dyDescent="0.25">
      <c r="U61830" s="104"/>
      <c r="AB61830" s="104"/>
      <c r="AC61830" s="104"/>
      <c r="AF61830" s="104"/>
      <c r="AG61830" s="104"/>
      <c r="AK61830" s="104"/>
      <c r="AL61830" s="104"/>
      <c r="AO61830" s="104"/>
      <c r="AP61830" s="104"/>
    </row>
    <row r="61831" spans="21:42" ht="15" customHeight="1" x14ac:dyDescent="0.25">
      <c r="U61831" s="104"/>
      <c r="AB61831" s="104"/>
      <c r="AC61831" s="104"/>
      <c r="AF61831" s="104"/>
      <c r="AG61831" s="104"/>
      <c r="AK61831" s="104"/>
      <c r="AL61831" s="104"/>
      <c r="AO61831" s="104"/>
      <c r="AP61831" s="104"/>
    </row>
    <row r="61832" spans="21:42" ht="15" customHeight="1" x14ac:dyDescent="0.25">
      <c r="U61832" s="104"/>
      <c r="AB61832" s="104"/>
      <c r="AC61832" s="104"/>
      <c r="AF61832" s="104"/>
      <c r="AG61832" s="104"/>
      <c r="AK61832" s="104"/>
      <c r="AL61832" s="104"/>
      <c r="AO61832" s="104"/>
      <c r="AP61832" s="104"/>
    </row>
    <row r="61833" spans="21:42" ht="15" customHeight="1" x14ac:dyDescent="0.25">
      <c r="U61833" s="104"/>
      <c r="AB61833" s="104"/>
      <c r="AC61833" s="104"/>
      <c r="AF61833" s="104"/>
      <c r="AG61833" s="104"/>
      <c r="AK61833" s="104"/>
      <c r="AL61833" s="104"/>
      <c r="AO61833" s="104"/>
      <c r="AP61833" s="104"/>
    </row>
    <row r="61834" spans="21:42" ht="15" customHeight="1" x14ac:dyDescent="0.25">
      <c r="U61834" s="104"/>
      <c r="AB61834" s="104"/>
      <c r="AC61834" s="104"/>
      <c r="AF61834" s="104"/>
      <c r="AG61834" s="104"/>
      <c r="AK61834" s="104"/>
      <c r="AL61834" s="104"/>
      <c r="AO61834" s="104"/>
      <c r="AP61834" s="104"/>
    </row>
    <row r="61835" spans="21:42" ht="15" customHeight="1" x14ac:dyDescent="0.25">
      <c r="U61835" s="104"/>
      <c r="AB61835" s="104"/>
      <c r="AC61835" s="104"/>
      <c r="AF61835" s="104"/>
      <c r="AG61835" s="104"/>
      <c r="AK61835" s="104"/>
      <c r="AL61835" s="104"/>
      <c r="AO61835" s="104"/>
      <c r="AP61835" s="104"/>
    </row>
    <row r="61836" spans="21:42" ht="15" customHeight="1" x14ac:dyDescent="0.25">
      <c r="U61836" s="104"/>
      <c r="AB61836" s="104"/>
      <c r="AC61836" s="104"/>
      <c r="AF61836" s="104"/>
      <c r="AG61836" s="104"/>
      <c r="AK61836" s="104"/>
      <c r="AL61836" s="104"/>
      <c r="AO61836" s="104"/>
      <c r="AP61836" s="104"/>
    </row>
    <row r="61837" spans="21:42" ht="15" customHeight="1" x14ac:dyDescent="0.25">
      <c r="U61837" s="104"/>
      <c r="AB61837" s="104"/>
      <c r="AC61837" s="104"/>
      <c r="AF61837" s="104"/>
      <c r="AG61837" s="104"/>
      <c r="AK61837" s="104"/>
      <c r="AL61837" s="104"/>
      <c r="AO61837" s="104"/>
      <c r="AP61837" s="104"/>
    </row>
    <row r="61838" spans="21:42" ht="15" customHeight="1" x14ac:dyDescent="0.25">
      <c r="U61838" s="104"/>
      <c r="AB61838" s="104"/>
      <c r="AC61838" s="104"/>
      <c r="AF61838" s="104"/>
      <c r="AG61838" s="104"/>
      <c r="AK61838" s="104"/>
      <c r="AL61838" s="104"/>
      <c r="AO61838" s="104"/>
      <c r="AP61838" s="104"/>
    </row>
    <row r="61839" spans="21:42" ht="15" customHeight="1" x14ac:dyDescent="0.25">
      <c r="U61839" s="104"/>
      <c r="AB61839" s="104"/>
      <c r="AC61839" s="104"/>
      <c r="AF61839" s="104"/>
      <c r="AG61839" s="104"/>
      <c r="AK61839" s="104"/>
      <c r="AL61839" s="104"/>
      <c r="AO61839" s="104"/>
      <c r="AP61839" s="104"/>
    </row>
    <row r="61840" spans="21:42" ht="15" customHeight="1" x14ac:dyDescent="0.25">
      <c r="U61840" s="104"/>
      <c r="AB61840" s="104"/>
      <c r="AC61840" s="104"/>
      <c r="AF61840" s="104"/>
      <c r="AG61840" s="104"/>
      <c r="AK61840" s="104"/>
      <c r="AL61840" s="104"/>
      <c r="AO61840" s="104"/>
      <c r="AP61840" s="104"/>
    </row>
    <row r="61841" spans="21:42" ht="15" customHeight="1" x14ac:dyDescent="0.25">
      <c r="U61841" s="104"/>
      <c r="AB61841" s="104"/>
      <c r="AC61841" s="104"/>
      <c r="AF61841" s="104"/>
      <c r="AG61841" s="104"/>
      <c r="AK61841" s="104"/>
      <c r="AL61841" s="104"/>
      <c r="AO61841" s="104"/>
      <c r="AP61841" s="104"/>
    </row>
    <row r="61842" spans="21:42" ht="15" customHeight="1" x14ac:dyDescent="0.25">
      <c r="U61842" s="104"/>
      <c r="AB61842" s="104"/>
      <c r="AC61842" s="104"/>
      <c r="AF61842" s="104"/>
      <c r="AG61842" s="104"/>
      <c r="AK61842" s="104"/>
      <c r="AL61842" s="104"/>
      <c r="AO61842" s="104"/>
      <c r="AP61842" s="104"/>
    </row>
    <row r="61843" spans="21:42" ht="15" customHeight="1" x14ac:dyDescent="0.25">
      <c r="U61843" s="104"/>
      <c r="AB61843" s="104"/>
      <c r="AC61843" s="104"/>
      <c r="AF61843" s="104"/>
      <c r="AG61843" s="104"/>
      <c r="AK61843" s="104"/>
      <c r="AL61843" s="104"/>
      <c r="AO61843" s="104"/>
      <c r="AP61843" s="104"/>
    </row>
    <row r="61844" spans="21:42" ht="15" customHeight="1" x14ac:dyDescent="0.25">
      <c r="U61844" s="104"/>
      <c r="AB61844" s="104"/>
      <c r="AC61844" s="104"/>
      <c r="AF61844" s="104"/>
      <c r="AG61844" s="104"/>
      <c r="AK61844" s="104"/>
      <c r="AL61844" s="104"/>
      <c r="AO61844" s="104"/>
      <c r="AP61844" s="104"/>
    </row>
    <row r="61845" spans="21:42" ht="15" customHeight="1" x14ac:dyDescent="0.25">
      <c r="U61845" s="104"/>
      <c r="AB61845" s="104"/>
      <c r="AC61845" s="104"/>
      <c r="AF61845" s="104"/>
      <c r="AG61845" s="104"/>
      <c r="AK61845" s="104"/>
      <c r="AL61845" s="104"/>
      <c r="AO61845" s="104"/>
      <c r="AP61845" s="104"/>
    </row>
    <row r="61846" spans="21:42" ht="15" customHeight="1" x14ac:dyDescent="0.25">
      <c r="U61846" s="104"/>
      <c r="AB61846" s="104"/>
      <c r="AC61846" s="104"/>
      <c r="AF61846" s="104"/>
      <c r="AG61846" s="104"/>
      <c r="AK61846" s="104"/>
      <c r="AL61846" s="104"/>
      <c r="AO61846" s="104"/>
      <c r="AP61846" s="104"/>
    </row>
    <row r="61847" spans="21:42" ht="15" customHeight="1" x14ac:dyDescent="0.25">
      <c r="U61847" s="104"/>
      <c r="AB61847" s="104"/>
      <c r="AC61847" s="104"/>
      <c r="AF61847" s="104"/>
      <c r="AG61847" s="104"/>
      <c r="AK61847" s="104"/>
      <c r="AL61847" s="104"/>
      <c r="AO61847" s="104"/>
      <c r="AP61847" s="104"/>
    </row>
    <row r="61848" spans="21:42" ht="15" customHeight="1" x14ac:dyDescent="0.25">
      <c r="U61848" s="104"/>
      <c r="AB61848" s="104"/>
      <c r="AC61848" s="104"/>
      <c r="AF61848" s="104"/>
      <c r="AG61848" s="104"/>
      <c r="AK61848" s="104"/>
      <c r="AL61848" s="104"/>
      <c r="AO61848" s="104"/>
      <c r="AP61848" s="104"/>
    </row>
    <row r="61849" spans="21:42" ht="15" customHeight="1" x14ac:dyDescent="0.25">
      <c r="U61849" s="104"/>
      <c r="AB61849" s="104"/>
      <c r="AC61849" s="104"/>
      <c r="AF61849" s="104"/>
      <c r="AG61849" s="104"/>
      <c r="AK61849" s="104"/>
      <c r="AL61849" s="104"/>
      <c r="AO61849" s="104"/>
      <c r="AP61849" s="104"/>
    </row>
    <row r="61850" spans="21:42" ht="15" customHeight="1" x14ac:dyDescent="0.25">
      <c r="U61850" s="104"/>
      <c r="AB61850" s="104"/>
      <c r="AC61850" s="104"/>
      <c r="AF61850" s="104"/>
      <c r="AG61850" s="104"/>
      <c r="AK61850" s="104"/>
      <c r="AL61850" s="104"/>
      <c r="AO61850" s="104"/>
      <c r="AP61850" s="104"/>
    </row>
    <row r="61851" spans="21:42" ht="15" customHeight="1" x14ac:dyDescent="0.25">
      <c r="U61851" s="104"/>
      <c r="AB61851" s="104"/>
      <c r="AC61851" s="104"/>
      <c r="AF61851" s="104"/>
      <c r="AG61851" s="104"/>
      <c r="AK61851" s="104"/>
      <c r="AL61851" s="104"/>
      <c r="AO61851" s="104"/>
      <c r="AP61851" s="104"/>
    </row>
    <row r="61852" spans="21:42" ht="15" customHeight="1" x14ac:dyDescent="0.25">
      <c r="U61852" s="104"/>
      <c r="AB61852" s="104"/>
      <c r="AC61852" s="104"/>
      <c r="AF61852" s="104"/>
      <c r="AG61852" s="104"/>
      <c r="AK61852" s="104"/>
      <c r="AL61852" s="104"/>
      <c r="AO61852" s="104"/>
      <c r="AP61852" s="104"/>
    </row>
    <row r="61853" spans="21:42" ht="15" customHeight="1" x14ac:dyDescent="0.25">
      <c r="U61853" s="104"/>
      <c r="AB61853" s="104"/>
      <c r="AC61853" s="104"/>
      <c r="AF61853" s="104"/>
      <c r="AG61853" s="104"/>
      <c r="AK61853" s="104"/>
      <c r="AL61853" s="104"/>
      <c r="AO61853" s="104"/>
      <c r="AP61853" s="104"/>
    </row>
    <row r="61854" spans="21:42" ht="15" customHeight="1" x14ac:dyDescent="0.25">
      <c r="U61854" s="104"/>
      <c r="AB61854" s="104"/>
      <c r="AC61854" s="104"/>
      <c r="AF61854" s="104"/>
      <c r="AG61854" s="104"/>
      <c r="AK61854" s="104"/>
      <c r="AL61854" s="104"/>
      <c r="AO61854" s="104"/>
      <c r="AP61854" s="104"/>
    </row>
    <row r="61855" spans="21:42" ht="15" customHeight="1" x14ac:dyDescent="0.25">
      <c r="U61855" s="104"/>
      <c r="AB61855" s="104"/>
      <c r="AC61855" s="104"/>
      <c r="AF61855" s="104"/>
      <c r="AG61855" s="104"/>
      <c r="AK61855" s="104"/>
      <c r="AL61855" s="104"/>
      <c r="AO61855" s="104"/>
      <c r="AP61855" s="104"/>
    </row>
    <row r="61856" spans="21:42" ht="15" customHeight="1" x14ac:dyDescent="0.25">
      <c r="U61856" s="104"/>
      <c r="AB61856" s="104"/>
      <c r="AC61856" s="104"/>
      <c r="AF61856" s="104"/>
      <c r="AG61856" s="104"/>
      <c r="AK61856" s="104"/>
      <c r="AL61856" s="104"/>
      <c r="AO61856" s="104"/>
      <c r="AP61856" s="104"/>
    </row>
    <row r="61857" spans="21:42" ht="15" customHeight="1" x14ac:dyDescent="0.25">
      <c r="U61857" s="104"/>
      <c r="AB61857" s="104"/>
      <c r="AC61857" s="104"/>
      <c r="AF61857" s="104"/>
      <c r="AG61857" s="104"/>
      <c r="AK61857" s="104"/>
      <c r="AL61857" s="104"/>
      <c r="AO61857" s="104"/>
      <c r="AP61857" s="104"/>
    </row>
    <row r="61858" spans="21:42" ht="15" customHeight="1" x14ac:dyDescent="0.25">
      <c r="U61858" s="104"/>
      <c r="AB61858" s="104"/>
      <c r="AC61858" s="104"/>
      <c r="AF61858" s="104"/>
      <c r="AG61858" s="104"/>
      <c r="AK61858" s="104"/>
      <c r="AL61858" s="104"/>
      <c r="AO61858" s="104"/>
      <c r="AP61858" s="104"/>
    </row>
    <row r="61859" spans="21:42" ht="15" customHeight="1" x14ac:dyDescent="0.25">
      <c r="U61859" s="104"/>
      <c r="AB61859" s="104"/>
      <c r="AC61859" s="104"/>
      <c r="AF61859" s="104"/>
      <c r="AG61859" s="104"/>
      <c r="AK61859" s="104"/>
      <c r="AL61859" s="104"/>
      <c r="AO61859" s="104"/>
      <c r="AP61859" s="104"/>
    </row>
    <row r="61860" spans="21:42" ht="15" customHeight="1" x14ac:dyDescent="0.25">
      <c r="U61860" s="104"/>
      <c r="AB61860" s="104"/>
      <c r="AC61860" s="104"/>
      <c r="AF61860" s="104"/>
      <c r="AG61860" s="104"/>
      <c r="AK61860" s="104"/>
      <c r="AL61860" s="104"/>
      <c r="AO61860" s="104"/>
      <c r="AP61860" s="104"/>
    </row>
    <row r="61861" spans="21:42" ht="15" customHeight="1" x14ac:dyDescent="0.25">
      <c r="U61861" s="104"/>
      <c r="AB61861" s="104"/>
      <c r="AC61861" s="104"/>
      <c r="AF61861" s="104"/>
      <c r="AG61861" s="104"/>
      <c r="AK61861" s="104"/>
      <c r="AL61861" s="104"/>
      <c r="AO61861" s="104"/>
      <c r="AP61861" s="104"/>
    </row>
    <row r="61862" spans="21:42" ht="15" customHeight="1" x14ac:dyDescent="0.25">
      <c r="U61862" s="104"/>
      <c r="AB61862" s="104"/>
      <c r="AC61862" s="104"/>
      <c r="AF61862" s="104"/>
      <c r="AG61862" s="104"/>
      <c r="AK61862" s="104"/>
      <c r="AL61862" s="104"/>
      <c r="AO61862" s="104"/>
      <c r="AP61862" s="104"/>
    </row>
    <row r="61863" spans="21:42" ht="15" customHeight="1" x14ac:dyDescent="0.25">
      <c r="U61863" s="104"/>
      <c r="AB61863" s="104"/>
      <c r="AC61863" s="104"/>
      <c r="AF61863" s="104"/>
      <c r="AG61863" s="104"/>
      <c r="AK61863" s="104"/>
      <c r="AL61863" s="104"/>
      <c r="AO61863" s="104"/>
      <c r="AP61863" s="104"/>
    </row>
    <row r="61864" spans="21:42" ht="15" customHeight="1" x14ac:dyDescent="0.25">
      <c r="U61864" s="104"/>
      <c r="AB61864" s="104"/>
      <c r="AC61864" s="104"/>
      <c r="AF61864" s="104"/>
      <c r="AG61864" s="104"/>
      <c r="AK61864" s="104"/>
      <c r="AL61864" s="104"/>
      <c r="AO61864" s="104"/>
      <c r="AP61864" s="104"/>
    </row>
    <row r="61865" spans="21:42" ht="15" customHeight="1" x14ac:dyDescent="0.25">
      <c r="U61865" s="104"/>
      <c r="AB61865" s="104"/>
      <c r="AC61865" s="104"/>
      <c r="AF61865" s="104"/>
      <c r="AG61865" s="104"/>
      <c r="AK61865" s="104"/>
      <c r="AL61865" s="104"/>
      <c r="AO61865" s="104"/>
      <c r="AP61865" s="104"/>
    </row>
    <row r="61866" spans="21:42" ht="15" customHeight="1" x14ac:dyDescent="0.25">
      <c r="U61866" s="104"/>
      <c r="AB61866" s="104"/>
      <c r="AC61866" s="104"/>
      <c r="AF61866" s="104"/>
      <c r="AG61866" s="104"/>
      <c r="AK61866" s="104"/>
      <c r="AL61866" s="104"/>
      <c r="AO61866" s="104"/>
      <c r="AP61866" s="104"/>
    </row>
    <row r="61867" spans="21:42" ht="15" customHeight="1" x14ac:dyDescent="0.25">
      <c r="U61867" s="104"/>
      <c r="AB61867" s="104"/>
      <c r="AC61867" s="104"/>
      <c r="AF61867" s="104"/>
      <c r="AG61867" s="104"/>
      <c r="AK61867" s="104"/>
      <c r="AL61867" s="104"/>
      <c r="AO61867" s="104"/>
      <c r="AP61867" s="104"/>
    </row>
    <row r="61868" spans="21:42" ht="15" customHeight="1" x14ac:dyDescent="0.25">
      <c r="U61868" s="104"/>
      <c r="AB61868" s="104"/>
      <c r="AC61868" s="104"/>
      <c r="AF61868" s="104"/>
      <c r="AG61868" s="104"/>
      <c r="AK61868" s="104"/>
      <c r="AL61868" s="104"/>
      <c r="AO61868" s="104"/>
      <c r="AP61868" s="104"/>
    </row>
    <row r="61869" spans="21:42" ht="15" customHeight="1" x14ac:dyDescent="0.25">
      <c r="U61869" s="104"/>
      <c r="AB61869" s="104"/>
      <c r="AC61869" s="104"/>
      <c r="AF61869" s="104"/>
      <c r="AG61869" s="104"/>
      <c r="AK61869" s="104"/>
      <c r="AL61869" s="104"/>
      <c r="AO61869" s="104"/>
      <c r="AP61869" s="104"/>
    </row>
    <row r="61870" spans="21:42" ht="15" customHeight="1" x14ac:dyDescent="0.25">
      <c r="U61870" s="104"/>
      <c r="AB61870" s="104"/>
      <c r="AC61870" s="104"/>
      <c r="AF61870" s="104"/>
      <c r="AG61870" s="104"/>
      <c r="AK61870" s="104"/>
      <c r="AL61870" s="104"/>
      <c r="AO61870" s="104"/>
      <c r="AP61870" s="104"/>
    </row>
    <row r="61871" spans="21:42" ht="15" customHeight="1" x14ac:dyDescent="0.25">
      <c r="U61871" s="104"/>
      <c r="AB61871" s="104"/>
      <c r="AC61871" s="104"/>
      <c r="AF61871" s="104"/>
      <c r="AG61871" s="104"/>
      <c r="AK61871" s="104"/>
      <c r="AL61871" s="104"/>
      <c r="AO61871" s="104"/>
      <c r="AP61871" s="104"/>
    </row>
    <row r="61872" spans="21:42" ht="15" customHeight="1" x14ac:dyDescent="0.25">
      <c r="U61872" s="104"/>
      <c r="AB61872" s="104"/>
      <c r="AC61872" s="104"/>
      <c r="AF61872" s="104"/>
      <c r="AG61872" s="104"/>
      <c r="AK61872" s="104"/>
      <c r="AL61872" s="104"/>
      <c r="AO61872" s="104"/>
      <c r="AP61872" s="104"/>
    </row>
    <row r="61873" spans="21:42" ht="15" customHeight="1" x14ac:dyDescent="0.25">
      <c r="U61873" s="104"/>
      <c r="AB61873" s="104"/>
      <c r="AC61873" s="104"/>
      <c r="AF61873" s="104"/>
      <c r="AG61873" s="104"/>
      <c r="AK61873" s="104"/>
      <c r="AL61873" s="104"/>
      <c r="AO61873" s="104"/>
      <c r="AP61873" s="104"/>
    </row>
    <row r="61874" spans="21:42" ht="15" customHeight="1" x14ac:dyDescent="0.25">
      <c r="U61874" s="104"/>
      <c r="AB61874" s="104"/>
      <c r="AC61874" s="104"/>
      <c r="AF61874" s="104"/>
      <c r="AG61874" s="104"/>
      <c r="AK61874" s="104"/>
      <c r="AL61874" s="104"/>
      <c r="AO61874" s="104"/>
      <c r="AP61874" s="104"/>
    </row>
    <row r="61875" spans="21:42" ht="15" customHeight="1" x14ac:dyDescent="0.25">
      <c r="U61875" s="104"/>
      <c r="AB61875" s="104"/>
      <c r="AC61875" s="104"/>
      <c r="AF61875" s="104"/>
      <c r="AG61875" s="104"/>
      <c r="AK61875" s="104"/>
      <c r="AL61875" s="104"/>
      <c r="AO61875" s="104"/>
      <c r="AP61875" s="104"/>
    </row>
    <row r="61876" spans="21:42" ht="15" customHeight="1" x14ac:dyDescent="0.25">
      <c r="U61876" s="104"/>
      <c r="AB61876" s="104"/>
      <c r="AC61876" s="104"/>
      <c r="AF61876" s="104"/>
      <c r="AG61876" s="104"/>
      <c r="AK61876" s="104"/>
      <c r="AL61876" s="104"/>
      <c r="AO61876" s="104"/>
      <c r="AP61876" s="104"/>
    </row>
    <row r="61877" spans="21:42" ht="15" customHeight="1" x14ac:dyDescent="0.25">
      <c r="U61877" s="104"/>
      <c r="AB61877" s="104"/>
      <c r="AC61877" s="104"/>
      <c r="AF61877" s="104"/>
      <c r="AG61877" s="104"/>
      <c r="AK61877" s="104"/>
      <c r="AL61877" s="104"/>
      <c r="AO61877" s="104"/>
      <c r="AP61877" s="104"/>
    </row>
    <row r="61878" spans="21:42" ht="15" customHeight="1" x14ac:dyDescent="0.25">
      <c r="U61878" s="104"/>
      <c r="AB61878" s="104"/>
      <c r="AC61878" s="104"/>
      <c r="AF61878" s="104"/>
      <c r="AG61878" s="104"/>
      <c r="AK61878" s="104"/>
      <c r="AL61878" s="104"/>
      <c r="AO61878" s="104"/>
      <c r="AP61878" s="104"/>
    </row>
    <row r="61879" spans="21:42" ht="15" customHeight="1" x14ac:dyDescent="0.25">
      <c r="U61879" s="104"/>
      <c r="AB61879" s="104"/>
      <c r="AC61879" s="104"/>
      <c r="AF61879" s="104"/>
      <c r="AG61879" s="104"/>
      <c r="AK61879" s="104"/>
      <c r="AL61879" s="104"/>
      <c r="AO61879" s="104"/>
      <c r="AP61879" s="104"/>
    </row>
    <row r="61880" spans="21:42" ht="15" customHeight="1" x14ac:dyDescent="0.25">
      <c r="U61880" s="104"/>
      <c r="AB61880" s="104"/>
      <c r="AC61880" s="104"/>
      <c r="AF61880" s="104"/>
      <c r="AG61880" s="104"/>
      <c r="AK61880" s="104"/>
      <c r="AL61880" s="104"/>
      <c r="AO61880" s="104"/>
      <c r="AP61880" s="104"/>
    </row>
    <row r="61881" spans="21:42" ht="15" customHeight="1" x14ac:dyDescent="0.25">
      <c r="U61881" s="104"/>
      <c r="AB61881" s="104"/>
      <c r="AC61881" s="104"/>
      <c r="AF61881" s="104"/>
      <c r="AG61881" s="104"/>
      <c r="AK61881" s="104"/>
      <c r="AL61881" s="104"/>
      <c r="AO61881" s="104"/>
      <c r="AP61881" s="104"/>
    </row>
    <row r="61882" spans="21:42" ht="15" customHeight="1" x14ac:dyDescent="0.25">
      <c r="U61882" s="104"/>
      <c r="AB61882" s="104"/>
      <c r="AC61882" s="104"/>
      <c r="AF61882" s="104"/>
      <c r="AG61882" s="104"/>
      <c r="AK61882" s="104"/>
      <c r="AL61882" s="104"/>
      <c r="AO61882" s="104"/>
      <c r="AP61882" s="104"/>
    </row>
    <row r="61883" spans="21:42" ht="15" customHeight="1" x14ac:dyDescent="0.25">
      <c r="U61883" s="104"/>
      <c r="AB61883" s="104"/>
      <c r="AC61883" s="104"/>
      <c r="AF61883" s="104"/>
      <c r="AG61883" s="104"/>
      <c r="AK61883" s="104"/>
      <c r="AL61883" s="104"/>
      <c r="AO61883" s="104"/>
      <c r="AP61883" s="104"/>
    </row>
    <row r="61884" spans="21:42" ht="15" customHeight="1" x14ac:dyDescent="0.25">
      <c r="U61884" s="104"/>
      <c r="AB61884" s="104"/>
      <c r="AC61884" s="104"/>
      <c r="AF61884" s="104"/>
      <c r="AG61884" s="104"/>
      <c r="AK61884" s="104"/>
      <c r="AL61884" s="104"/>
      <c r="AO61884" s="104"/>
      <c r="AP61884" s="104"/>
    </row>
    <row r="61885" spans="21:42" ht="15" customHeight="1" x14ac:dyDescent="0.25">
      <c r="U61885" s="104"/>
      <c r="AB61885" s="104"/>
      <c r="AC61885" s="104"/>
      <c r="AF61885" s="104"/>
      <c r="AG61885" s="104"/>
      <c r="AK61885" s="104"/>
      <c r="AL61885" s="104"/>
      <c r="AO61885" s="104"/>
      <c r="AP61885" s="104"/>
    </row>
    <row r="61886" spans="21:42" ht="15" customHeight="1" x14ac:dyDescent="0.25">
      <c r="U61886" s="104"/>
      <c r="AB61886" s="104"/>
      <c r="AC61886" s="104"/>
      <c r="AF61886" s="104"/>
      <c r="AG61886" s="104"/>
      <c r="AK61886" s="104"/>
      <c r="AL61886" s="104"/>
      <c r="AO61886" s="104"/>
      <c r="AP61886" s="104"/>
    </row>
    <row r="61887" spans="21:42" ht="15" customHeight="1" x14ac:dyDescent="0.25">
      <c r="U61887" s="104"/>
      <c r="AB61887" s="104"/>
      <c r="AC61887" s="104"/>
      <c r="AF61887" s="104"/>
      <c r="AG61887" s="104"/>
      <c r="AK61887" s="104"/>
      <c r="AL61887" s="104"/>
      <c r="AO61887" s="104"/>
      <c r="AP61887" s="104"/>
    </row>
    <row r="61888" spans="21:42" ht="15" customHeight="1" x14ac:dyDescent="0.25">
      <c r="U61888" s="104"/>
      <c r="AB61888" s="104"/>
      <c r="AC61888" s="104"/>
      <c r="AF61888" s="104"/>
      <c r="AG61888" s="104"/>
      <c r="AK61888" s="104"/>
      <c r="AL61888" s="104"/>
      <c r="AO61888" s="104"/>
      <c r="AP61888" s="104"/>
    </row>
    <row r="61889" spans="21:42" ht="15" customHeight="1" x14ac:dyDescent="0.25">
      <c r="U61889" s="104"/>
      <c r="AB61889" s="104"/>
      <c r="AC61889" s="104"/>
      <c r="AF61889" s="104"/>
      <c r="AG61889" s="104"/>
      <c r="AK61889" s="104"/>
      <c r="AL61889" s="104"/>
      <c r="AO61889" s="104"/>
      <c r="AP61889" s="104"/>
    </row>
    <row r="61890" spans="21:42" ht="15" customHeight="1" x14ac:dyDescent="0.25">
      <c r="U61890" s="104"/>
      <c r="AB61890" s="104"/>
      <c r="AC61890" s="104"/>
      <c r="AF61890" s="104"/>
      <c r="AG61890" s="104"/>
      <c r="AK61890" s="104"/>
      <c r="AL61890" s="104"/>
      <c r="AO61890" s="104"/>
      <c r="AP61890" s="104"/>
    </row>
    <row r="61891" spans="21:42" ht="15" customHeight="1" x14ac:dyDescent="0.25">
      <c r="U61891" s="104"/>
      <c r="AB61891" s="104"/>
      <c r="AC61891" s="104"/>
      <c r="AF61891" s="104"/>
      <c r="AG61891" s="104"/>
      <c r="AK61891" s="104"/>
      <c r="AL61891" s="104"/>
      <c r="AO61891" s="104"/>
      <c r="AP61891" s="104"/>
    </row>
    <row r="61892" spans="21:42" ht="15" customHeight="1" x14ac:dyDescent="0.25">
      <c r="U61892" s="104"/>
      <c r="AB61892" s="104"/>
      <c r="AC61892" s="104"/>
      <c r="AF61892" s="104"/>
      <c r="AG61892" s="104"/>
      <c r="AK61892" s="104"/>
      <c r="AL61892" s="104"/>
      <c r="AO61892" s="104"/>
      <c r="AP61892" s="104"/>
    </row>
    <row r="61893" spans="21:42" ht="15" customHeight="1" x14ac:dyDescent="0.25">
      <c r="U61893" s="104"/>
      <c r="AB61893" s="104"/>
      <c r="AC61893" s="104"/>
      <c r="AF61893" s="104"/>
      <c r="AG61893" s="104"/>
      <c r="AK61893" s="104"/>
      <c r="AL61893" s="104"/>
      <c r="AO61893" s="104"/>
      <c r="AP61893" s="104"/>
    </row>
    <row r="61894" spans="21:42" ht="15" customHeight="1" x14ac:dyDescent="0.25">
      <c r="U61894" s="104"/>
      <c r="AB61894" s="104"/>
      <c r="AC61894" s="104"/>
      <c r="AF61894" s="104"/>
      <c r="AG61894" s="104"/>
      <c r="AK61894" s="104"/>
      <c r="AL61894" s="104"/>
      <c r="AO61894" s="104"/>
      <c r="AP61894" s="104"/>
    </row>
    <row r="61895" spans="21:42" ht="15" customHeight="1" x14ac:dyDescent="0.25">
      <c r="U61895" s="104"/>
      <c r="AB61895" s="104"/>
      <c r="AC61895" s="104"/>
      <c r="AF61895" s="104"/>
      <c r="AG61895" s="104"/>
      <c r="AK61895" s="104"/>
      <c r="AL61895" s="104"/>
      <c r="AO61895" s="104"/>
      <c r="AP61895" s="104"/>
    </row>
    <row r="61896" spans="21:42" ht="15" customHeight="1" x14ac:dyDescent="0.25">
      <c r="U61896" s="104"/>
      <c r="AB61896" s="104"/>
      <c r="AC61896" s="104"/>
      <c r="AF61896" s="104"/>
      <c r="AG61896" s="104"/>
      <c r="AK61896" s="104"/>
      <c r="AL61896" s="104"/>
      <c r="AO61896" s="104"/>
      <c r="AP61896" s="104"/>
    </row>
    <row r="61897" spans="21:42" ht="15" customHeight="1" x14ac:dyDescent="0.25">
      <c r="U61897" s="104"/>
      <c r="AB61897" s="104"/>
      <c r="AC61897" s="104"/>
      <c r="AF61897" s="104"/>
      <c r="AG61897" s="104"/>
      <c r="AK61897" s="104"/>
      <c r="AL61897" s="104"/>
      <c r="AO61897" s="104"/>
      <c r="AP61897" s="104"/>
    </row>
    <row r="61898" spans="21:42" ht="15" customHeight="1" x14ac:dyDescent="0.25">
      <c r="U61898" s="104"/>
      <c r="AB61898" s="104"/>
      <c r="AC61898" s="104"/>
      <c r="AF61898" s="104"/>
      <c r="AG61898" s="104"/>
      <c r="AK61898" s="104"/>
      <c r="AL61898" s="104"/>
      <c r="AO61898" s="104"/>
      <c r="AP61898" s="104"/>
    </row>
    <row r="61899" spans="21:42" ht="15" customHeight="1" x14ac:dyDescent="0.25">
      <c r="U61899" s="104"/>
      <c r="AB61899" s="104"/>
      <c r="AC61899" s="104"/>
      <c r="AF61899" s="104"/>
      <c r="AG61899" s="104"/>
      <c r="AK61899" s="104"/>
      <c r="AL61899" s="104"/>
      <c r="AO61899" s="104"/>
      <c r="AP61899" s="104"/>
    </row>
    <row r="61900" spans="21:42" ht="15" customHeight="1" x14ac:dyDescent="0.25">
      <c r="U61900" s="104"/>
      <c r="AB61900" s="104"/>
      <c r="AC61900" s="104"/>
      <c r="AF61900" s="104"/>
      <c r="AG61900" s="104"/>
      <c r="AK61900" s="104"/>
      <c r="AL61900" s="104"/>
      <c r="AO61900" s="104"/>
      <c r="AP61900" s="104"/>
    </row>
    <row r="61901" spans="21:42" ht="15" customHeight="1" x14ac:dyDescent="0.25">
      <c r="U61901" s="104"/>
      <c r="AB61901" s="104"/>
      <c r="AC61901" s="104"/>
      <c r="AF61901" s="104"/>
      <c r="AG61901" s="104"/>
      <c r="AK61901" s="104"/>
      <c r="AL61901" s="104"/>
      <c r="AO61901" s="104"/>
      <c r="AP61901" s="104"/>
    </row>
    <row r="61902" spans="21:42" ht="15" customHeight="1" x14ac:dyDescent="0.25">
      <c r="U61902" s="104"/>
      <c r="AB61902" s="104"/>
      <c r="AC61902" s="104"/>
      <c r="AF61902" s="104"/>
      <c r="AG61902" s="104"/>
      <c r="AK61902" s="104"/>
      <c r="AL61902" s="104"/>
      <c r="AO61902" s="104"/>
      <c r="AP61902" s="104"/>
    </row>
    <row r="61903" spans="21:42" ht="15" customHeight="1" x14ac:dyDescent="0.25">
      <c r="U61903" s="104"/>
      <c r="AB61903" s="104"/>
      <c r="AC61903" s="104"/>
      <c r="AF61903" s="104"/>
      <c r="AG61903" s="104"/>
      <c r="AK61903" s="104"/>
      <c r="AL61903" s="104"/>
      <c r="AO61903" s="104"/>
      <c r="AP61903" s="104"/>
    </row>
    <row r="61904" spans="21:42" ht="15" customHeight="1" x14ac:dyDescent="0.25">
      <c r="U61904" s="104"/>
      <c r="AB61904" s="104"/>
      <c r="AC61904" s="104"/>
      <c r="AF61904" s="104"/>
      <c r="AG61904" s="104"/>
      <c r="AK61904" s="104"/>
      <c r="AL61904" s="104"/>
      <c r="AO61904" s="104"/>
      <c r="AP61904" s="104"/>
    </row>
    <row r="61905" spans="21:42" ht="15" customHeight="1" x14ac:dyDescent="0.25">
      <c r="U61905" s="104"/>
      <c r="AB61905" s="104"/>
      <c r="AC61905" s="104"/>
      <c r="AF61905" s="104"/>
      <c r="AG61905" s="104"/>
      <c r="AK61905" s="104"/>
      <c r="AL61905" s="104"/>
      <c r="AO61905" s="104"/>
      <c r="AP61905" s="104"/>
    </row>
    <row r="61906" spans="21:42" ht="15" customHeight="1" x14ac:dyDescent="0.25">
      <c r="U61906" s="104"/>
      <c r="AB61906" s="104"/>
      <c r="AC61906" s="104"/>
      <c r="AF61906" s="104"/>
      <c r="AG61906" s="104"/>
      <c r="AK61906" s="104"/>
      <c r="AL61906" s="104"/>
      <c r="AO61906" s="104"/>
      <c r="AP61906" s="104"/>
    </row>
    <row r="61907" spans="21:42" ht="15" customHeight="1" x14ac:dyDescent="0.25">
      <c r="U61907" s="104"/>
      <c r="AB61907" s="104"/>
      <c r="AC61907" s="104"/>
      <c r="AF61907" s="104"/>
      <c r="AG61907" s="104"/>
      <c r="AK61907" s="104"/>
      <c r="AL61907" s="104"/>
      <c r="AO61907" s="104"/>
      <c r="AP61907" s="104"/>
    </row>
    <row r="61908" spans="21:42" ht="15" customHeight="1" x14ac:dyDescent="0.25">
      <c r="U61908" s="104"/>
      <c r="AB61908" s="104"/>
      <c r="AC61908" s="104"/>
      <c r="AF61908" s="104"/>
      <c r="AG61908" s="104"/>
      <c r="AK61908" s="104"/>
      <c r="AL61908" s="104"/>
      <c r="AO61908" s="104"/>
      <c r="AP61908" s="104"/>
    </row>
    <row r="61909" spans="21:42" ht="15" customHeight="1" x14ac:dyDescent="0.25">
      <c r="U61909" s="104"/>
      <c r="AB61909" s="104"/>
      <c r="AC61909" s="104"/>
      <c r="AF61909" s="104"/>
      <c r="AG61909" s="104"/>
      <c r="AK61909" s="104"/>
      <c r="AL61909" s="104"/>
      <c r="AO61909" s="104"/>
      <c r="AP61909" s="104"/>
    </row>
    <row r="61910" spans="21:42" ht="15" customHeight="1" x14ac:dyDescent="0.25">
      <c r="U61910" s="104"/>
      <c r="AB61910" s="104"/>
      <c r="AC61910" s="104"/>
      <c r="AF61910" s="104"/>
      <c r="AG61910" s="104"/>
      <c r="AK61910" s="104"/>
      <c r="AL61910" s="104"/>
      <c r="AO61910" s="104"/>
      <c r="AP61910" s="104"/>
    </row>
    <row r="61911" spans="21:42" ht="15" customHeight="1" x14ac:dyDescent="0.25">
      <c r="U61911" s="104"/>
      <c r="AB61911" s="104"/>
      <c r="AC61911" s="104"/>
      <c r="AF61911" s="104"/>
      <c r="AG61911" s="104"/>
      <c r="AK61911" s="104"/>
      <c r="AL61911" s="104"/>
      <c r="AO61911" s="104"/>
      <c r="AP61911" s="104"/>
    </row>
    <row r="61912" spans="21:42" ht="15" customHeight="1" x14ac:dyDescent="0.25">
      <c r="U61912" s="104"/>
      <c r="AB61912" s="104"/>
      <c r="AC61912" s="104"/>
      <c r="AF61912" s="104"/>
      <c r="AG61912" s="104"/>
      <c r="AK61912" s="104"/>
      <c r="AL61912" s="104"/>
      <c r="AO61912" s="104"/>
      <c r="AP61912" s="104"/>
    </row>
    <row r="61913" spans="21:42" ht="15" customHeight="1" x14ac:dyDescent="0.25">
      <c r="U61913" s="104"/>
      <c r="AB61913" s="104"/>
      <c r="AC61913" s="104"/>
      <c r="AF61913" s="104"/>
      <c r="AG61913" s="104"/>
      <c r="AK61913" s="104"/>
      <c r="AL61913" s="104"/>
      <c r="AO61913" s="104"/>
      <c r="AP61913" s="104"/>
    </row>
    <row r="61914" spans="21:42" ht="15" customHeight="1" x14ac:dyDescent="0.25">
      <c r="U61914" s="104"/>
      <c r="AB61914" s="104"/>
      <c r="AC61914" s="104"/>
      <c r="AF61914" s="104"/>
      <c r="AG61914" s="104"/>
      <c r="AK61914" s="104"/>
      <c r="AL61914" s="104"/>
      <c r="AO61914" s="104"/>
      <c r="AP61914" s="104"/>
    </row>
    <row r="61915" spans="21:42" ht="15" customHeight="1" x14ac:dyDescent="0.25">
      <c r="U61915" s="104"/>
      <c r="AB61915" s="104"/>
      <c r="AC61915" s="104"/>
      <c r="AF61915" s="104"/>
      <c r="AG61915" s="104"/>
      <c r="AK61915" s="104"/>
      <c r="AL61915" s="104"/>
      <c r="AO61915" s="104"/>
      <c r="AP61915" s="104"/>
    </row>
    <row r="61916" spans="21:42" ht="15" customHeight="1" x14ac:dyDescent="0.25">
      <c r="U61916" s="104"/>
      <c r="AB61916" s="104"/>
      <c r="AC61916" s="104"/>
      <c r="AF61916" s="104"/>
      <c r="AG61916" s="104"/>
      <c r="AK61916" s="104"/>
      <c r="AL61916" s="104"/>
      <c r="AO61916" s="104"/>
      <c r="AP61916" s="104"/>
    </row>
    <row r="61917" spans="21:42" ht="15" customHeight="1" x14ac:dyDescent="0.25">
      <c r="U61917" s="104"/>
      <c r="AB61917" s="104"/>
      <c r="AC61917" s="104"/>
      <c r="AF61917" s="104"/>
      <c r="AG61917" s="104"/>
      <c r="AK61917" s="104"/>
      <c r="AL61917" s="104"/>
      <c r="AO61917" s="104"/>
      <c r="AP61917" s="104"/>
    </row>
    <row r="61918" spans="21:42" ht="15" customHeight="1" x14ac:dyDescent="0.25">
      <c r="U61918" s="104"/>
      <c r="AB61918" s="104"/>
      <c r="AC61918" s="104"/>
      <c r="AF61918" s="104"/>
      <c r="AG61918" s="104"/>
      <c r="AK61918" s="104"/>
      <c r="AL61918" s="104"/>
      <c r="AO61918" s="104"/>
      <c r="AP61918" s="104"/>
    </row>
    <row r="61919" spans="21:42" ht="15" customHeight="1" x14ac:dyDescent="0.25">
      <c r="U61919" s="104"/>
      <c r="AB61919" s="104"/>
      <c r="AC61919" s="104"/>
      <c r="AF61919" s="104"/>
      <c r="AG61919" s="104"/>
      <c r="AK61919" s="104"/>
      <c r="AL61919" s="104"/>
      <c r="AO61919" s="104"/>
      <c r="AP61919" s="104"/>
    </row>
    <row r="61920" spans="21:42" ht="15" customHeight="1" x14ac:dyDescent="0.25">
      <c r="U61920" s="104"/>
      <c r="AB61920" s="104"/>
      <c r="AC61920" s="104"/>
      <c r="AF61920" s="104"/>
      <c r="AG61920" s="104"/>
      <c r="AK61920" s="104"/>
      <c r="AL61920" s="104"/>
      <c r="AO61920" s="104"/>
      <c r="AP61920" s="104"/>
    </row>
    <row r="61921" spans="21:42" ht="15" customHeight="1" x14ac:dyDescent="0.25">
      <c r="U61921" s="104"/>
      <c r="AB61921" s="104"/>
      <c r="AC61921" s="104"/>
      <c r="AF61921" s="104"/>
      <c r="AG61921" s="104"/>
      <c r="AK61921" s="104"/>
      <c r="AL61921" s="104"/>
      <c r="AO61921" s="104"/>
      <c r="AP61921" s="104"/>
    </row>
    <row r="61922" spans="21:42" ht="15" customHeight="1" x14ac:dyDescent="0.25">
      <c r="U61922" s="104"/>
      <c r="AB61922" s="104"/>
      <c r="AC61922" s="104"/>
      <c r="AF61922" s="104"/>
      <c r="AG61922" s="104"/>
      <c r="AK61922" s="104"/>
      <c r="AL61922" s="104"/>
      <c r="AO61922" s="104"/>
      <c r="AP61922" s="104"/>
    </row>
    <row r="61923" spans="21:42" ht="15" customHeight="1" x14ac:dyDescent="0.25">
      <c r="U61923" s="104"/>
      <c r="AB61923" s="104"/>
      <c r="AC61923" s="104"/>
      <c r="AF61923" s="104"/>
      <c r="AG61923" s="104"/>
      <c r="AK61923" s="104"/>
      <c r="AL61923" s="104"/>
      <c r="AO61923" s="104"/>
      <c r="AP61923" s="104"/>
    </row>
    <row r="61924" spans="21:42" ht="15" customHeight="1" x14ac:dyDescent="0.25">
      <c r="U61924" s="104"/>
      <c r="AB61924" s="104"/>
      <c r="AC61924" s="104"/>
      <c r="AF61924" s="104"/>
      <c r="AG61924" s="104"/>
      <c r="AK61924" s="104"/>
      <c r="AL61924" s="104"/>
      <c r="AO61924" s="104"/>
      <c r="AP61924" s="104"/>
    </row>
    <row r="61925" spans="21:42" ht="15" customHeight="1" x14ac:dyDescent="0.25">
      <c r="U61925" s="104"/>
      <c r="AB61925" s="104"/>
      <c r="AC61925" s="104"/>
      <c r="AF61925" s="104"/>
      <c r="AG61925" s="104"/>
      <c r="AK61925" s="104"/>
      <c r="AL61925" s="104"/>
      <c r="AO61925" s="104"/>
      <c r="AP61925" s="104"/>
    </row>
    <row r="61926" spans="21:42" ht="15" customHeight="1" x14ac:dyDescent="0.25">
      <c r="U61926" s="104"/>
      <c r="AB61926" s="104"/>
      <c r="AC61926" s="104"/>
      <c r="AF61926" s="104"/>
      <c r="AG61926" s="104"/>
      <c r="AK61926" s="104"/>
      <c r="AL61926" s="104"/>
      <c r="AO61926" s="104"/>
      <c r="AP61926" s="104"/>
    </row>
    <row r="61927" spans="21:42" ht="15" customHeight="1" x14ac:dyDescent="0.25">
      <c r="U61927" s="104"/>
      <c r="AB61927" s="104"/>
      <c r="AC61927" s="104"/>
      <c r="AF61927" s="104"/>
      <c r="AG61927" s="104"/>
      <c r="AK61927" s="104"/>
      <c r="AL61927" s="104"/>
      <c r="AO61927" s="104"/>
      <c r="AP61927" s="104"/>
    </row>
    <row r="61928" spans="21:42" ht="15" customHeight="1" x14ac:dyDescent="0.25">
      <c r="U61928" s="104"/>
      <c r="AB61928" s="104"/>
      <c r="AC61928" s="104"/>
      <c r="AF61928" s="104"/>
      <c r="AG61928" s="104"/>
      <c r="AK61928" s="104"/>
      <c r="AL61928" s="104"/>
      <c r="AO61928" s="104"/>
      <c r="AP61928" s="104"/>
    </row>
    <row r="61929" spans="21:42" ht="15" customHeight="1" x14ac:dyDescent="0.25">
      <c r="U61929" s="104"/>
      <c r="AB61929" s="104"/>
      <c r="AC61929" s="104"/>
      <c r="AF61929" s="104"/>
      <c r="AG61929" s="104"/>
      <c r="AK61929" s="104"/>
      <c r="AL61929" s="104"/>
      <c r="AO61929" s="104"/>
      <c r="AP61929" s="104"/>
    </row>
    <row r="61930" spans="21:42" ht="15" customHeight="1" x14ac:dyDescent="0.25">
      <c r="U61930" s="104"/>
      <c r="AB61930" s="104"/>
      <c r="AC61930" s="104"/>
      <c r="AF61930" s="104"/>
      <c r="AG61930" s="104"/>
      <c r="AK61930" s="104"/>
      <c r="AL61930" s="104"/>
      <c r="AO61930" s="104"/>
      <c r="AP61930" s="104"/>
    </row>
    <row r="61931" spans="21:42" ht="15" customHeight="1" x14ac:dyDescent="0.25">
      <c r="U61931" s="104"/>
      <c r="AB61931" s="104"/>
      <c r="AC61931" s="104"/>
      <c r="AF61931" s="104"/>
      <c r="AG61931" s="104"/>
      <c r="AK61931" s="104"/>
      <c r="AL61931" s="104"/>
      <c r="AO61931" s="104"/>
      <c r="AP61931" s="104"/>
    </row>
    <row r="61932" spans="21:42" ht="15" customHeight="1" x14ac:dyDescent="0.25">
      <c r="U61932" s="104"/>
      <c r="AB61932" s="104"/>
      <c r="AC61932" s="104"/>
      <c r="AF61932" s="104"/>
      <c r="AG61932" s="104"/>
      <c r="AK61932" s="104"/>
      <c r="AL61932" s="104"/>
      <c r="AO61932" s="104"/>
      <c r="AP61932" s="104"/>
    </row>
    <row r="61933" spans="21:42" ht="15" customHeight="1" x14ac:dyDescent="0.25">
      <c r="U61933" s="104"/>
      <c r="AB61933" s="104"/>
      <c r="AC61933" s="104"/>
      <c r="AF61933" s="104"/>
      <c r="AG61933" s="104"/>
      <c r="AK61933" s="104"/>
      <c r="AL61933" s="104"/>
      <c r="AO61933" s="104"/>
      <c r="AP61933" s="104"/>
    </row>
    <row r="61934" spans="21:42" ht="15" customHeight="1" x14ac:dyDescent="0.25">
      <c r="U61934" s="104"/>
      <c r="AB61934" s="104"/>
      <c r="AC61934" s="104"/>
      <c r="AF61934" s="104"/>
      <c r="AG61934" s="104"/>
      <c r="AK61934" s="104"/>
      <c r="AL61934" s="104"/>
      <c r="AO61934" s="104"/>
      <c r="AP61934" s="104"/>
    </row>
    <row r="61935" spans="21:42" ht="15" customHeight="1" x14ac:dyDescent="0.25">
      <c r="U61935" s="104"/>
      <c r="AB61935" s="104"/>
      <c r="AC61935" s="104"/>
      <c r="AF61935" s="104"/>
      <c r="AG61935" s="104"/>
      <c r="AK61935" s="104"/>
      <c r="AL61935" s="104"/>
      <c r="AO61935" s="104"/>
      <c r="AP61935" s="104"/>
    </row>
    <row r="61936" spans="21:42" ht="15" customHeight="1" x14ac:dyDescent="0.25">
      <c r="U61936" s="104"/>
      <c r="AB61936" s="104"/>
      <c r="AC61936" s="104"/>
      <c r="AF61936" s="104"/>
      <c r="AG61936" s="104"/>
      <c r="AK61936" s="104"/>
      <c r="AL61936" s="104"/>
      <c r="AO61936" s="104"/>
      <c r="AP61936" s="104"/>
    </row>
    <row r="61937" spans="21:42" ht="15" customHeight="1" x14ac:dyDescent="0.25">
      <c r="U61937" s="104"/>
      <c r="AB61937" s="104"/>
      <c r="AC61937" s="104"/>
      <c r="AF61937" s="104"/>
      <c r="AG61937" s="104"/>
      <c r="AK61937" s="104"/>
      <c r="AL61937" s="104"/>
      <c r="AO61937" s="104"/>
      <c r="AP61937" s="104"/>
    </row>
    <row r="61938" spans="21:42" ht="15" customHeight="1" x14ac:dyDescent="0.25">
      <c r="U61938" s="104"/>
      <c r="AB61938" s="104"/>
      <c r="AC61938" s="104"/>
      <c r="AF61938" s="104"/>
      <c r="AG61938" s="104"/>
      <c r="AK61938" s="104"/>
      <c r="AL61938" s="104"/>
      <c r="AO61938" s="104"/>
      <c r="AP61938" s="104"/>
    </row>
    <row r="61939" spans="21:42" ht="15" customHeight="1" x14ac:dyDescent="0.25">
      <c r="U61939" s="104"/>
      <c r="AB61939" s="104"/>
      <c r="AC61939" s="104"/>
      <c r="AF61939" s="104"/>
      <c r="AG61939" s="104"/>
      <c r="AK61939" s="104"/>
      <c r="AL61939" s="104"/>
      <c r="AO61939" s="104"/>
      <c r="AP61939" s="104"/>
    </row>
    <row r="61940" spans="21:42" ht="15" customHeight="1" x14ac:dyDescent="0.25">
      <c r="U61940" s="104"/>
      <c r="AB61940" s="104"/>
      <c r="AC61940" s="104"/>
      <c r="AF61940" s="104"/>
      <c r="AG61940" s="104"/>
      <c r="AK61940" s="104"/>
      <c r="AL61940" s="104"/>
      <c r="AO61940" s="104"/>
      <c r="AP61940" s="104"/>
    </row>
    <row r="61941" spans="21:42" ht="15" customHeight="1" x14ac:dyDescent="0.25">
      <c r="U61941" s="104"/>
      <c r="AB61941" s="104"/>
      <c r="AC61941" s="104"/>
      <c r="AF61941" s="104"/>
      <c r="AG61941" s="104"/>
      <c r="AK61941" s="104"/>
      <c r="AL61941" s="104"/>
      <c r="AO61941" s="104"/>
      <c r="AP61941" s="104"/>
    </row>
    <row r="61942" spans="21:42" ht="15" customHeight="1" x14ac:dyDescent="0.25">
      <c r="U61942" s="104"/>
      <c r="AB61942" s="104"/>
      <c r="AC61942" s="104"/>
      <c r="AF61942" s="104"/>
      <c r="AG61942" s="104"/>
      <c r="AK61942" s="104"/>
      <c r="AL61942" s="104"/>
      <c r="AO61942" s="104"/>
      <c r="AP61942" s="104"/>
    </row>
    <row r="61943" spans="21:42" ht="15" customHeight="1" x14ac:dyDescent="0.25">
      <c r="U61943" s="104"/>
      <c r="AB61943" s="104"/>
      <c r="AC61943" s="104"/>
      <c r="AF61943" s="104"/>
      <c r="AG61943" s="104"/>
      <c r="AK61943" s="104"/>
      <c r="AL61943" s="104"/>
      <c r="AO61943" s="104"/>
      <c r="AP61943" s="104"/>
    </row>
    <row r="61944" spans="21:42" ht="15" customHeight="1" x14ac:dyDescent="0.25">
      <c r="U61944" s="104"/>
      <c r="AB61944" s="104"/>
      <c r="AC61944" s="104"/>
      <c r="AF61944" s="104"/>
      <c r="AG61944" s="104"/>
      <c r="AK61944" s="104"/>
      <c r="AL61944" s="104"/>
      <c r="AO61944" s="104"/>
      <c r="AP61944" s="104"/>
    </row>
    <row r="61945" spans="21:42" ht="15" customHeight="1" x14ac:dyDescent="0.25">
      <c r="U61945" s="104"/>
      <c r="AB61945" s="104"/>
      <c r="AC61945" s="104"/>
      <c r="AF61945" s="104"/>
      <c r="AG61945" s="104"/>
      <c r="AK61945" s="104"/>
      <c r="AL61945" s="104"/>
      <c r="AO61945" s="104"/>
      <c r="AP61945" s="104"/>
    </row>
    <row r="61946" spans="21:42" ht="15" customHeight="1" x14ac:dyDescent="0.25">
      <c r="U61946" s="104"/>
      <c r="AB61946" s="104"/>
      <c r="AC61946" s="104"/>
      <c r="AF61946" s="104"/>
      <c r="AG61946" s="104"/>
      <c r="AK61946" s="104"/>
      <c r="AL61946" s="104"/>
      <c r="AO61946" s="104"/>
      <c r="AP61946" s="104"/>
    </row>
    <row r="61947" spans="21:42" ht="15" customHeight="1" x14ac:dyDescent="0.25">
      <c r="U61947" s="104"/>
      <c r="AB61947" s="104"/>
      <c r="AC61947" s="104"/>
      <c r="AF61947" s="104"/>
      <c r="AG61947" s="104"/>
      <c r="AK61947" s="104"/>
      <c r="AL61947" s="104"/>
      <c r="AO61947" s="104"/>
      <c r="AP61947" s="104"/>
    </row>
    <row r="61948" spans="21:42" ht="15" customHeight="1" x14ac:dyDescent="0.25">
      <c r="U61948" s="104"/>
      <c r="AB61948" s="104"/>
      <c r="AC61948" s="104"/>
      <c r="AF61948" s="104"/>
      <c r="AG61948" s="104"/>
      <c r="AK61948" s="104"/>
      <c r="AL61948" s="104"/>
      <c r="AO61948" s="104"/>
      <c r="AP61948" s="104"/>
    </row>
    <row r="61949" spans="21:42" ht="15" customHeight="1" x14ac:dyDescent="0.25">
      <c r="U61949" s="104"/>
      <c r="AB61949" s="104"/>
      <c r="AC61949" s="104"/>
      <c r="AF61949" s="104"/>
      <c r="AG61949" s="104"/>
      <c r="AK61949" s="104"/>
      <c r="AL61949" s="104"/>
      <c r="AO61949" s="104"/>
      <c r="AP61949" s="104"/>
    </row>
    <row r="61950" spans="21:42" ht="15" customHeight="1" x14ac:dyDescent="0.25">
      <c r="U61950" s="104"/>
      <c r="AB61950" s="104"/>
      <c r="AC61950" s="104"/>
      <c r="AF61950" s="104"/>
      <c r="AG61950" s="104"/>
      <c r="AK61950" s="104"/>
      <c r="AL61950" s="104"/>
      <c r="AO61950" s="104"/>
      <c r="AP61950" s="104"/>
    </row>
    <row r="61951" spans="21:42" ht="15" customHeight="1" x14ac:dyDescent="0.25">
      <c r="U61951" s="104"/>
      <c r="AB61951" s="104"/>
      <c r="AC61951" s="104"/>
      <c r="AF61951" s="104"/>
      <c r="AG61951" s="104"/>
      <c r="AK61951" s="104"/>
      <c r="AL61951" s="104"/>
      <c r="AO61951" s="104"/>
      <c r="AP61951" s="104"/>
    </row>
    <row r="61952" spans="21:42" ht="15" customHeight="1" x14ac:dyDescent="0.25">
      <c r="U61952" s="104"/>
      <c r="AB61952" s="104"/>
      <c r="AC61952" s="104"/>
      <c r="AF61952" s="104"/>
      <c r="AG61952" s="104"/>
      <c r="AK61952" s="104"/>
      <c r="AL61952" s="104"/>
      <c r="AO61952" s="104"/>
      <c r="AP61952" s="104"/>
    </row>
    <row r="61953" spans="21:42" ht="15" customHeight="1" x14ac:dyDescent="0.25">
      <c r="U61953" s="104"/>
      <c r="AB61953" s="104"/>
      <c r="AC61953" s="104"/>
      <c r="AF61953" s="104"/>
      <c r="AG61953" s="104"/>
      <c r="AK61953" s="104"/>
      <c r="AL61953" s="104"/>
      <c r="AO61953" s="104"/>
      <c r="AP61953" s="104"/>
    </row>
    <row r="61954" spans="21:42" ht="15" customHeight="1" x14ac:dyDescent="0.25">
      <c r="U61954" s="104"/>
      <c r="AB61954" s="104"/>
      <c r="AC61954" s="104"/>
      <c r="AF61954" s="104"/>
      <c r="AG61954" s="104"/>
      <c r="AK61954" s="104"/>
      <c r="AL61954" s="104"/>
      <c r="AO61954" s="104"/>
      <c r="AP61954" s="104"/>
    </row>
    <row r="61955" spans="21:42" ht="15" customHeight="1" x14ac:dyDescent="0.25">
      <c r="U61955" s="104"/>
      <c r="AB61955" s="104"/>
      <c r="AC61955" s="104"/>
      <c r="AF61955" s="104"/>
      <c r="AG61955" s="104"/>
      <c r="AK61955" s="104"/>
      <c r="AL61955" s="104"/>
      <c r="AO61955" s="104"/>
      <c r="AP61955" s="104"/>
    </row>
    <row r="61956" spans="21:42" ht="15" customHeight="1" x14ac:dyDescent="0.25">
      <c r="U61956" s="104"/>
      <c r="AB61956" s="104"/>
      <c r="AC61956" s="104"/>
      <c r="AF61956" s="104"/>
      <c r="AG61956" s="104"/>
      <c r="AK61956" s="104"/>
      <c r="AL61956" s="104"/>
      <c r="AO61956" s="104"/>
      <c r="AP61956" s="104"/>
    </row>
    <row r="61957" spans="21:42" ht="15" customHeight="1" x14ac:dyDescent="0.25">
      <c r="U61957" s="104"/>
      <c r="AB61957" s="104"/>
      <c r="AC61957" s="104"/>
      <c r="AF61957" s="104"/>
      <c r="AG61957" s="104"/>
      <c r="AK61957" s="104"/>
      <c r="AL61957" s="104"/>
      <c r="AO61957" s="104"/>
      <c r="AP61957" s="104"/>
    </row>
    <row r="61958" spans="21:42" ht="15" customHeight="1" x14ac:dyDescent="0.25">
      <c r="U61958" s="104"/>
      <c r="AB61958" s="104"/>
      <c r="AC61958" s="104"/>
      <c r="AF61958" s="104"/>
      <c r="AG61958" s="104"/>
      <c r="AK61958" s="104"/>
      <c r="AL61958" s="104"/>
      <c r="AO61958" s="104"/>
      <c r="AP61958" s="104"/>
    </row>
    <row r="61959" spans="21:42" ht="15" customHeight="1" x14ac:dyDescent="0.25">
      <c r="U61959" s="104"/>
      <c r="AB61959" s="104"/>
      <c r="AC61959" s="104"/>
      <c r="AF61959" s="104"/>
      <c r="AG61959" s="104"/>
      <c r="AK61959" s="104"/>
      <c r="AL61959" s="104"/>
      <c r="AO61959" s="104"/>
      <c r="AP61959" s="104"/>
    </row>
    <row r="61960" spans="21:42" ht="15" customHeight="1" x14ac:dyDescent="0.25">
      <c r="U61960" s="104"/>
      <c r="AB61960" s="104"/>
      <c r="AC61960" s="104"/>
      <c r="AF61960" s="104"/>
      <c r="AG61960" s="104"/>
      <c r="AK61960" s="104"/>
      <c r="AL61960" s="104"/>
      <c r="AO61960" s="104"/>
      <c r="AP61960" s="104"/>
    </row>
    <row r="61961" spans="21:42" ht="15" customHeight="1" x14ac:dyDescent="0.25">
      <c r="U61961" s="104"/>
      <c r="AB61961" s="104"/>
      <c r="AC61961" s="104"/>
      <c r="AF61961" s="104"/>
      <c r="AG61961" s="104"/>
      <c r="AK61961" s="104"/>
      <c r="AL61961" s="104"/>
      <c r="AO61961" s="104"/>
      <c r="AP61961" s="104"/>
    </row>
    <row r="61962" spans="21:42" ht="15" customHeight="1" x14ac:dyDescent="0.25">
      <c r="U61962" s="104"/>
      <c r="AB61962" s="104"/>
      <c r="AC61962" s="104"/>
      <c r="AF61962" s="104"/>
      <c r="AG61962" s="104"/>
      <c r="AK61962" s="104"/>
      <c r="AL61962" s="104"/>
      <c r="AO61962" s="104"/>
      <c r="AP61962" s="104"/>
    </row>
    <row r="61963" spans="21:42" ht="15" customHeight="1" x14ac:dyDescent="0.25">
      <c r="U61963" s="104"/>
      <c r="AB61963" s="104"/>
      <c r="AC61963" s="104"/>
      <c r="AF61963" s="104"/>
      <c r="AG61963" s="104"/>
      <c r="AK61963" s="104"/>
      <c r="AL61963" s="104"/>
      <c r="AO61963" s="104"/>
      <c r="AP61963" s="104"/>
    </row>
    <row r="61964" spans="21:42" ht="15" customHeight="1" x14ac:dyDescent="0.25">
      <c r="U61964" s="104"/>
      <c r="AB61964" s="104"/>
      <c r="AC61964" s="104"/>
      <c r="AF61964" s="104"/>
      <c r="AG61964" s="104"/>
      <c r="AK61964" s="104"/>
      <c r="AL61964" s="104"/>
      <c r="AO61964" s="104"/>
      <c r="AP61964" s="104"/>
    </row>
    <row r="61965" spans="21:42" ht="15" customHeight="1" x14ac:dyDescent="0.25">
      <c r="U61965" s="104"/>
      <c r="AB61965" s="104"/>
      <c r="AC61965" s="104"/>
      <c r="AF61965" s="104"/>
      <c r="AG61965" s="104"/>
      <c r="AK61965" s="104"/>
      <c r="AL61965" s="104"/>
      <c r="AO61965" s="104"/>
      <c r="AP61965" s="104"/>
    </row>
    <row r="61966" spans="21:42" ht="15" customHeight="1" x14ac:dyDescent="0.25">
      <c r="U61966" s="104"/>
      <c r="AB61966" s="104"/>
      <c r="AC61966" s="104"/>
      <c r="AF61966" s="104"/>
      <c r="AG61966" s="104"/>
      <c r="AK61966" s="104"/>
      <c r="AL61966" s="104"/>
      <c r="AO61966" s="104"/>
      <c r="AP61966" s="104"/>
    </row>
    <row r="61967" spans="21:42" ht="15" customHeight="1" x14ac:dyDescent="0.25">
      <c r="U61967" s="104"/>
      <c r="AB61967" s="104"/>
      <c r="AC61967" s="104"/>
      <c r="AF61967" s="104"/>
      <c r="AG61967" s="104"/>
      <c r="AK61967" s="104"/>
      <c r="AL61967" s="104"/>
      <c r="AO61967" s="104"/>
      <c r="AP61967" s="104"/>
    </row>
    <row r="61968" spans="21:42" ht="15" customHeight="1" x14ac:dyDescent="0.25">
      <c r="U61968" s="104"/>
      <c r="AB61968" s="104"/>
      <c r="AC61968" s="104"/>
      <c r="AF61968" s="104"/>
      <c r="AG61968" s="104"/>
      <c r="AK61968" s="104"/>
      <c r="AL61968" s="104"/>
      <c r="AO61968" s="104"/>
      <c r="AP61968" s="104"/>
    </row>
    <row r="61969" spans="21:42" ht="15" customHeight="1" x14ac:dyDescent="0.25">
      <c r="U61969" s="104"/>
      <c r="AB61969" s="104"/>
      <c r="AC61969" s="104"/>
      <c r="AF61969" s="104"/>
      <c r="AG61969" s="104"/>
      <c r="AK61969" s="104"/>
      <c r="AL61969" s="104"/>
      <c r="AO61969" s="104"/>
      <c r="AP61969" s="104"/>
    </row>
    <row r="61970" spans="21:42" ht="15" customHeight="1" x14ac:dyDescent="0.25">
      <c r="U61970" s="104"/>
      <c r="AB61970" s="104"/>
      <c r="AC61970" s="104"/>
      <c r="AF61970" s="104"/>
      <c r="AG61970" s="104"/>
      <c r="AK61970" s="104"/>
      <c r="AL61970" s="104"/>
      <c r="AO61970" s="104"/>
      <c r="AP61970" s="104"/>
    </row>
    <row r="61971" spans="21:42" ht="15" customHeight="1" x14ac:dyDescent="0.25">
      <c r="U61971" s="104"/>
      <c r="AB61971" s="104"/>
      <c r="AC61971" s="104"/>
      <c r="AF61971" s="104"/>
      <c r="AG61971" s="104"/>
      <c r="AK61971" s="104"/>
      <c r="AL61971" s="104"/>
      <c r="AO61971" s="104"/>
      <c r="AP61971" s="104"/>
    </row>
    <row r="61972" spans="21:42" ht="15" customHeight="1" x14ac:dyDescent="0.25">
      <c r="U61972" s="104"/>
      <c r="AB61972" s="104"/>
      <c r="AC61972" s="104"/>
      <c r="AF61972" s="104"/>
      <c r="AG61972" s="104"/>
      <c r="AK61972" s="104"/>
      <c r="AL61972" s="104"/>
      <c r="AO61972" s="104"/>
      <c r="AP61972" s="104"/>
    </row>
    <row r="61973" spans="21:42" ht="15" customHeight="1" x14ac:dyDescent="0.25">
      <c r="U61973" s="104"/>
      <c r="AB61973" s="104"/>
      <c r="AC61973" s="104"/>
      <c r="AF61973" s="104"/>
      <c r="AG61973" s="104"/>
      <c r="AK61973" s="104"/>
      <c r="AL61973" s="104"/>
      <c r="AO61973" s="104"/>
      <c r="AP61973" s="104"/>
    </row>
    <row r="61974" spans="21:42" ht="15" customHeight="1" x14ac:dyDescent="0.25">
      <c r="U61974" s="104"/>
      <c r="AB61974" s="104"/>
      <c r="AC61974" s="104"/>
      <c r="AF61974" s="104"/>
      <c r="AG61974" s="104"/>
      <c r="AK61974" s="104"/>
      <c r="AL61974" s="104"/>
      <c r="AO61974" s="104"/>
      <c r="AP61974" s="104"/>
    </row>
    <row r="61975" spans="21:42" ht="15" customHeight="1" x14ac:dyDescent="0.25">
      <c r="U61975" s="104"/>
      <c r="AB61975" s="104"/>
      <c r="AC61975" s="104"/>
      <c r="AF61975" s="104"/>
      <c r="AG61975" s="104"/>
      <c r="AK61975" s="104"/>
      <c r="AL61975" s="104"/>
      <c r="AO61975" s="104"/>
      <c r="AP61975" s="104"/>
    </row>
    <row r="61976" spans="21:42" ht="15" customHeight="1" x14ac:dyDescent="0.25">
      <c r="U61976" s="104"/>
      <c r="AB61976" s="104"/>
      <c r="AC61976" s="104"/>
      <c r="AF61976" s="104"/>
      <c r="AG61976" s="104"/>
      <c r="AK61976" s="104"/>
      <c r="AL61976" s="104"/>
      <c r="AO61976" s="104"/>
      <c r="AP61976" s="104"/>
    </row>
    <row r="61977" spans="21:42" ht="15" customHeight="1" x14ac:dyDescent="0.25">
      <c r="U61977" s="104"/>
      <c r="AB61977" s="104"/>
      <c r="AC61977" s="104"/>
      <c r="AF61977" s="104"/>
      <c r="AG61977" s="104"/>
      <c r="AK61977" s="104"/>
      <c r="AL61977" s="104"/>
      <c r="AO61977" s="104"/>
      <c r="AP61977" s="104"/>
    </row>
    <row r="61978" spans="21:42" ht="15" customHeight="1" x14ac:dyDescent="0.25">
      <c r="U61978" s="104"/>
      <c r="AB61978" s="104"/>
      <c r="AC61978" s="104"/>
      <c r="AF61978" s="104"/>
      <c r="AG61978" s="104"/>
      <c r="AK61978" s="104"/>
      <c r="AL61978" s="104"/>
      <c r="AO61978" s="104"/>
      <c r="AP61978" s="104"/>
    </row>
    <row r="61979" spans="21:42" ht="15" customHeight="1" x14ac:dyDescent="0.25">
      <c r="U61979" s="104"/>
      <c r="AB61979" s="104"/>
      <c r="AC61979" s="104"/>
      <c r="AF61979" s="104"/>
      <c r="AG61979" s="104"/>
      <c r="AK61979" s="104"/>
      <c r="AL61979" s="104"/>
      <c r="AO61979" s="104"/>
      <c r="AP61979" s="104"/>
    </row>
    <row r="61980" spans="21:42" ht="15" customHeight="1" x14ac:dyDescent="0.25">
      <c r="U61980" s="104"/>
      <c r="AB61980" s="104"/>
      <c r="AC61980" s="104"/>
      <c r="AF61980" s="104"/>
      <c r="AG61980" s="104"/>
      <c r="AK61980" s="104"/>
      <c r="AL61980" s="104"/>
      <c r="AO61980" s="104"/>
      <c r="AP61980" s="104"/>
    </row>
    <row r="61981" spans="21:42" ht="15" customHeight="1" x14ac:dyDescent="0.25">
      <c r="U61981" s="104"/>
      <c r="AB61981" s="104"/>
      <c r="AC61981" s="104"/>
      <c r="AF61981" s="104"/>
      <c r="AG61981" s="104"/>
      <c r="AK61981" s="104"/>
      <c r="AL61981" s="104"/>
      <c r="AO61981" s="104"/>
      <c r="AP61981" s="104"/>
    </row>
    <row r="61982" spans="21:42" ht="15" customHeight="1" x14ac:dyDescent="0.25">
      <c r="U61982" s="104"/>
      <c r="AB61982" s="104"/>
      <c r="AC61982" s="104"/>
      <c r="AF61982" s="104"/>
      <c r="AG61982" s="104"/>
      <c r="AK61982" s="104"/>
      <c r="AL61982" s="104"/>
      <c r="AO61982" s="104"/>
      <c r="AP61982" s="104"/>
    </row>
    <row r="61983" spans="21:42" ht="15" customHeight="1" x14ac:dyDescent="0.25">
      <c r="U61983" s="104"/>
      <c r="AB61983" s="104"/>
      <c r="AC61983" s="104"/>
      <c r="AF61983" s="104"/>
      <c r="AG61983" s="104"/>
      <c r="AK61983" s="104"/>
      <c r="AL61983" s="104"/>
      <c r="AO61983" s="104"/>
      <c r="AP61983" s="104"/>
    </row>
    <row r="61984" spans="21:42" ht="15" customHeight="1" x14ac:dyDescent="0.25">
      <c r="U61984" s="104"/>
      <c r="AB61984" s="104"/>
      <c r="AC61984" s="104"/>
      <c r="AF61984" s="104"/>
      <c r="AG61984" s="104"/>
      <c r="AK61984" s="104"/>
      <c r="AL61984" s="104"/>
      <c r="AO61984" s="104"/>
      <c r="AP61984" s="104"/>
    </row>
    <row r="61985" spans="21:42" ht="15" customHeight="1" x14ac:dyDescent="0.25">
      <c r="U61985" s="104"/>
      <c r="AB61985" s="104"/>
      <c r="AC61985" s="104"/>
      <c r="AF61985" s="104"/>
      <c r="AG61985" s="104"/>
      <c r="AK61985" s="104"/>
      <c r="AL61985" s="104"/>
      <c r="AO61985" s="104"/>
      <c r="AP61985" s="104"/>
    </row>
    <row r="61986" spans="21:42" ht="15" customHeight="1" x14ac:dyDescent="0.25">
      <c r="U61986" s="104"/>
      <c r="AB61986" s="104"/>
      <c r="AC61986" s="104"/>
      <c r="AF61986" s="104"/>
      <c r="AG61986" s="104"/>
      <c r="AK61986" s="104"/>
      <c r="AL61986" s="104"/>
      <c r="AO61986" s="104"/>
      <c r="AP61986" s="104"/>
    </row>
    <row r="61987" spans="21:42" ht="15" customHeight="1" x14ac:dyDescent="0.25">
      <c r="U61987" s="104"/>
      <c r="AB61987" s="104"/>
      <c r="AC61987" s="104"/>
      <c r="AF61987" s="104"/>
      <c r="AG61987" s="104"/>
      <c r="AK61987" s="104"/>
      <c r="AL61987" s="104"/>
      <c r="AO61987" s="104"/>
      <c r="AP61987" s="104"/>
    </row>
    <row r="61988" spans="21:42" ht="15" customHeight="1" x14ac:dyDescent="0.25">
      <c r="U61988" s="104"/>
      <c r="AB61988" s="104"/>
      <c r="AC61988" s="104"/>
      <c r="AF61988" s="104"/>
      <c r="AG61988" s="104"/>
      <c r="AK61988" s="104"/>
      <c r="AL61988" s="104"/>
      <c r="AO61988" s="104"/>
      <c r="AP61988" s="104"/>
    </row>
    <row r="61989" spans="21:42" ht="15" customHeight="1" x14ac:dyDescent="0.25">
      <c r="U61989" s="104"/>
      <c r="AB61989" s="104"/>
      <c r="AC61989" s="104"/>
      <c r="AF61989" s="104"/>
      <c r="AG61989" s="104"/>
      <c r="AK61989" s="104"/>
      <c r="AL61989" s="104"/>
      <c r="AO61989" s="104"/>
      <c r="AP61989" s="104"/>
    </row>
    <row r="61990" spans="21:42" ht="15" customHeight="1" x14ac:dyDescent="0.25">
      <c r="U61990" s="104"/>
      <c r="AB61990" s="104"/>
      <c r="AC61990" s="104"/>
      <c r="AF61990" s="104"/>
      <c r="AG61990" s="104"/>
      <c r="AK61990" s="104"/>
      <c r="AL61990" s="104"/>
      <c r="AO61990" s="104"/>
      <c r="AP61990" s="104"/>
    </row>
    <row r="61991" spans="21:42" ht="15" customHeight="1" x14ac:dyDescent="0.25">
      <c r="U61991" s="104"/>
      <c r="AB61991" s="104"/>
      <c r="AC61991" s="104"/>
      <c r="AF61991" s="104"/>
      <c r="AG61991" s="104"/>
      <c r="AK61991" s="104"/>
      <c r="AL61991" s="104"/>
      <c r="AO61991" s="104"/>
      <c r="AP61991" s="104"/>
    </row>
    <row r="61992" spans="21:42" ht="15" customHeight="1" x14ac:dyDescent="0.25">
      <c r="U61992" s="104"/>
      <c r="AB61992" s="104"/>
      <c r="AC61992" s="104"/>
      <c r="AF61992" s="104"/>
      <c r="AG61992" s="104"/>
      <c r="AK61992" s="104"/>
      <c r="AL61992" s="104"/>
      <c r="AO61992" s="104"/>
      <c r="AP61992" s="104"/>
    </row>
    <row r="61993" spans="21:42" ht="15" customHeight="1" x14ac:dyDescent="0.25">
      <c r="U61993" s="104"/>
      <c r="AB61993" s="104"/>
      <c r="AC61993" s="104"/>
      <c r="AF61993" s="104"/>
      <c r="AG61993" s="104"/>
      <c r="AK61993" s="104"/>
      <c r="AL61993" s="104"/>
      <c r="AO61993" s="104"/>
      <c r="AP61993" s="104"/>
    </row>
    <row r="61994" spans="21:42" ht="15" customHeight="1" x14ac:dyDescent="0.25">
      <c r="U61994" s="104"/>
      <c r="AB61994" s="104"/>
      <c r="AC61994" s="104"/>
      <c r="AF61994" s="104"/>
      <c r="AG61994" s="104"/>
      <c r="AK61994" s="104"/>
      <c r="AL61994" s="104"/>
      <c r="AO61994" s="104"/>
      <c r="AP61994" s="104"/>
    </row>
    <row r="61995" spans="21:42" ht="15" customHeight="1" x14ac:dyDescent="0.25">
      <c r="U61995" s="104"/>
      <c r="AB61995" s="104"/>
      <c r="AC61995" s="104"/>
      <c r="AF61995" s="104"/>
      <c r="AG61995" s="104"/>
      <c r="AK61995" s="104"/>
      <c r="AL61995" s="104"/>
      <c r="AO61995" s="104"/>
      <c r="AP61995" s="104"/>
    </row>
    <row r="61996" spans="21:42" ht="15" customHeight="1" x14ac:dyDescent="0.25">
      <c r="U61996" s="104"/>
      <c r="AB61996" s="104"/>
      <c r="AC61996" s="104"/>
      <c r="AF61996" s="104"/>
      <c r="AG61996" s="104"/>
      <c r="AK61996" s="104"/>
      <c r="AL61996" s="104"/>
      <c r="AO61996" s="104"/>
      <c r="AP61996" s="104"/>
    </row>
    <row r="61997" spans="21:42" ht="15" customHeight="1" x14ac:dyDescent="0.25">
      <c r="U61997" s="104"/>
      <c r="AB61997" s="104"/>
      <c r="AC61997" s="104"/>
      <c r="AF61997" s="104"/>
      <c r="AG61997" s="104"/>
      <c r="AK61997" s="104"/>
      <c r="AL61997" s="104"/>
      <c r="AO61997" s="104"/>
      <c r="AP61997" s="104"/>
    </row>
    <row r="61998" spans="21:42" ht="15" customHeight="1" x14ac:dyDescent="0.25">
      <c r="U61998" s="104"/>
      <c r="AB61998" s="104"/>
      <c r="AC61998" s="104"/>
      <c r="AF61998" s="104"/>
      <c r="AG61998" s="104"/>
      <c r="AK61998" s="104"/>
      <c r="AL61998" s="104"/>
      <c r="AO61998" s="104"/>
      <c r="AP61998" s="104"/>
    </row>
    <row r="61999" spans="21:42" ht="15" customHeight="1" x14ac:dyDescent="0.25">
      <c r="U61999" s="104"/>
      <c r="AB61999" s="104"/>
      <c r="AC61999" s="104"/>
      <c r="AF61999" s="104"/>
      <c r="AG61999" s="104"/>
      <c r="AK61999" s="104"/>
      <c r="AL61999" s="104"/>
      <c r="AO61999" s="104"/>
      <c r="AP61999" s="104"/>
    </row>
    <row r="62000" spans="21:42" ht="15" customHeight="1" x14ac:dyDescent="0.25">
      <c r="U62000" s="104"/>
      <c r="AB62000" s="104"/>
      <c r="AC62000" s="104"/>
      <c r="AF62000" s="104"/>
      <c r="AG62000" s="104"/>
      <c r="AK62000" s="104"/>
      <c r="AL62000" s="104"/>
      <c r="AO62000" s="104"/>
      <c r="AP62000" s="104"/>
    </row>
    <row r="62001" spans="21:42" ht="15" customHeight="1" x14ac:dyDescent="0.25">
      <c r="U62001" s="104"/>
      <c r="AB62001" s="104"/>
      <c r="AC62001" s="104"/>
      <c r="AF62001" s="104"/>
      <c r="AG62001" s="104"/>
      <c r="AK62001" s="104"/>
      <c r="AL62001" s="104"/>
      <c r="AO62001" s="104"/>
      <c r="AP62001" s="104"/>
    </row>
    <row r="62002" spans="21:42" ht="15" customHeight="1" x14ac:dyDescent="0.25">
      <c r="U62002" s="104"/>
      <c r="AB62002" s="104"/>
      <c r="AC62002" s="104"/>
      <c r="AF62002" s="104"/>
      <c r="AG62002" s="104"/>
      <c r="AK62002" s="104"/>
      <c r="AL62002" s="104"/>
      <c r="AO62002" s="104"/>
      <c r="AP62002" s="104"/>
    </row>
    <row r="62003" spans="21:42" ht="15" customHeight="1" x14ac:dyDescent="0.25">
      <c r="U62003" s="104"/>
      <c r="AB62003" s="104"/>
      <c r="AC62003" s="104"/>
      <c r="AF62003" s="104"/>
      <c r="AG62003" s="104"/>
      <c r="AK62003" s="104"/>
      <c r="AL62003" s="104"/>
      <c r="AO62003" s="104"/>
      <c r="AP62003" s="104"/>
    </row>
    <row r="62004" spans="21:42" ht="15" customHeight="1" x14ac:dyDescent="0.25">
      <c r="U62004" s="104"/>
      <c r="AB62004" s="104"/>
      <c r="AC62004" s="104"/>
      <c r="AF62004" s="104"/>
      <c r="AG62004" s="104"/>
      <c r="AK62004" s="104"/>
      <c r="AL62004" s="104"/>
      <c r="AO62004" s="104"/>
      <c r="AP62004" s="104"/>
    </row>
    <row r="62005" spans="21:42" ht="15" customHeight="1" x14ac:dyDescent="0.25">
      <c r="U62005" s="104"/>
      <c r="AB62005" s="104"/>
      <c r="AC62005" s="104"/>
      <c r="AF62005" s="104"/>
      <c r="AG62005" s="104"/>
      <c r="AK62005" s="104"/>
      <c r="AL62005" s="104"/>
      <c r="AO62005" s="104"/>
      <c r="AP62005" s="104"/>
    </row>
    <row r="62006" spans="21:42" ht="15" customHeight="1" x14ac:dyDescent="0.25">
      <c r="U62006" s="104"/>
      <c r="AB62006" s="104"/>
      <c r="AC62006" s="104"/>
      <c r="AF62006" s="104"/>
      <c r="AG62006" s="104"/>
      <c r="AK62006" s="104"/>
      <c r="AL62006" s="104"/>
      <c r="AO62006" s="104"/>
      <c r="AP62006" s="104"/>
    </row>
    <row r="62007" spans="21:42" ht="15" customHeight="1" x14ac:dyDescent="0.25">
      <c r="U62007" s="104"/>
      <c r="AB62007" s="104"/>
      <c r="AC62007" s="104"/>
      <c r="AF62007" s="104"/>
      <c r="AG62007" s="104"/>
      <c r="AK62007" s="104"/>
      <c r="AL62007" s="104"/>
      <c r="AO62007" s="104"/>
      <c r="AP62007" s="104"/>
    </row>
    <row r="62008" spans="21:42" ht="15" customHeight="1" x14ac:dyDescent="0.25">
      <c r="U62008" s="104"/>
      <c r="AB62008" s="104"/>
      <c r="AC62008" s="104"/>
      <c r="AF62008" s="104"/>
      <c r="AG62008" s="104"/>
      <c r="AK62008" s="104"/>
      <c r="AL62008" s="104"/>
      <c r="AO62008" s="104"/>
      <c r="AP62008" s="104"/>
    </row>
    <row r="62009" spans="21:42" ht="15" customHeight="1" x14ac:dyDescent="0.25">
      <c r="U62009" s="104"/>
      <c r="AB62009" s="104"/>
      <c r="AC62009" s="104"/>
      <c r="AF62009" s="104"/>
      <c r="AG62009" s="104"/>
      <c r="AK62009" s="104"/>
      <c r="AL62009" s="104"/>
      <c r="AO62009" s="104"/>
      <c r="AP62009" s="104"/>
    </row>
    <row r="62010" spans="21:42" ht="15" customHeight="1" x14ac:dyDescent="0.25">
      <c r="U62010" s="104"/>
      <c r="AB62010" s="104"/>
      <c r="AC62010" s="104"/>
      <c r="AF62010" s="104"/>
      <c r="AG62010" s="104"/>
      <c r="AK62010" s="104"/>
      <c r="AL62010" s="104"/>
      <c r="AO62010" s="104"/>
      <c r="AP62010" s="104"/>
    </row>
    <row r="62011" spans="21:42" ht="15" customHeight="1" x14ac:dyDescent="0.25">
      <c r="U62011" s="104"/>
      <c r="AB62011" s="104"/>
      <c r="AC62011" s="104"/>
      <c r="AF62011" s="104"/>
      <c r="AG62011" s="104"/>
      <c r="AK62011" s="104"/>
      <c r="AL62011" s="104"/>
      <c r="AO62011" s="104"/>
      <c r="AP62011" s="104"/>
    </row>
    <row r="62012" spans="21:42" ht="15" customHeight="1" x14ac:dyDescent="0.25">
      <c r="U62012" s="104"/>
      <c r="AB62012" s="104"/>
      <c r="AC62012" s="104"/>
      <c r="AF62012" s="104"/>
      <c r="AG62012" s="104"/>
      <c r="AK62012" s="104"/>
      <c r="AL62012" s="104"/>
      <c r="AO62012" s="104"/>
      <c r="AP62012" s="104"/>
    </row>
    <row r="62013" spans="21:42" ht="15" customHeight="1" x14ac:dyDescent="0.25">
      <c r="U62013" s="104"/>
      <c r="AB62013" s="104"/>
      <c r="AC62013" s="104"/>
      <c r="AF62013" s="104"/>
      <c r="AG62013" s="104"/>
      <c r="AK62013" s="104"/>
      <c r="AL62013" s="104"/>
      <c r="AO62013" s="104"/>
      <c r="AP62013" s="104"/>
    </row>
    <row r="62014" spans="21:42" ht="15" customHeight="1" x14ac:dyDescent="0.25">
      <c r="U62014" s="104"/>
      <c r="AB62014" s="104"/>
      <c r="AC62014" s="104"/>
      <c r="AF62014" s="104"/>
      <c r="AG62014" s="104"/>
      <c r="AK62014" s="104"/>
      <c r="AL62014" s="104"/>
      <c r="AO62014" s="104"/>
      <c r="AP62014" s="104"/>
    </row>
    <row r="62015" spans="21:42" ht="15" customHeight="1" x14ac:dyDescent="0.25">
      <c r="U62015" s="104"/>
      <c r="AB62015" s="104"/>
      <c r="AC62015" s="104"/>
      <c r="AF62015" s="104"/>
      <c r="AG62015" s="104"/>
      <c r="AK62015" s="104"/>
      <c r="AL62015" s="104"/>
      <c r="AO62015" s="104"/>
      <c r="AP62015" s="104"/>
    </row>
    <row r="62016" spans="21:42" ht="15" customHeight="1" x14ac:dyDescent="0.25">
      <c r="U62016" s="104"/>
      <c r="AB62016" s="104"/>
      <c r="AC62016" s="104"/>
      <c r="AF62016" s="104"/>
      <c r="AG62016" s="104"/>
      <c r="AK62016" s="104"/>
      <c r="AL62016" s="104"/>
      <c r="AO62016" s="104"/>
      <c r="AP62016" s="104"/>
    </row>
    <row r="62017" spans="21:42" ht="15" customHeight="1" x14ac:dyDescent="0.25">
      <c r="U62017" s="104"/>
      <c r="AB62017" s="104"/>
      <c r="AC62017" s="104"/>
      <c r="AF62017" s="104"/>
      <c r="AG62017" s="104"/>
      <c r="AK62017" s="104"/>
      <c r="AL62017" s="104"/>
      <c r="AO62017" s="104"/>
      <c r="AP62017" s="104"/>
    </row>
    <row r="62018" spans="21:42" ht="15" customHeight="1" x14ac:dyDescent="0.25">
      <c r="U62018" s="104"/>
      <c r="AB62018" s="104"/>
      <c r="AC62018" s="104"/>
      <c r="AF62018" s="104"/>
      <c r="AG62018" s="104"/>
      <c r="AK62018" s="104"/>
      <c r="AL62018" s="104"/>
      <c r="AO62018" s="104"/>
      <c r="AP62018" s="104"/>
    </row>
    <row r="62019" spans="21:42" ht="15" customHeight="1" x14ac:dyDescent="0.25">
      <c r="U62019" s="104"/>
      <c r="AB62019" s="104"/>
      <c r="AC62019" s="104"/>
      <c r="AF62019" s="104"/>
      <c r="AG62019" s="104"/>
      <c r="AK62019" s="104"/>
      <c r="AL62019" s="104"/>
      <c r="AO62019" s="104"/>
      <c r="AP62019" s="104"/>
    </row>
    <row r="62020" spans="21:42" ht="15" customHeight="1" x14ac:dyDescent="0.25">
      <c r="U62020" s="104"/>
      <c r="AB62020" s="104"/>
      <c r="AC62020" s="104"/>
      <c r="AF62020" s="104"/>
      <c r="AG62020" s="104"/>
      <c r="AK62020" s="104"/>
      <c r="AL62020" s="104"/>
      <c r="AO62020" s="104"/>
      <c r="AP62020" s="104"/>
    </row>
    <row r="62021" spans="21:42" ht="15" customHeight="1" x14ac:dyDescent="0.25">
      <c r="U62021" s="104"/>
      <c r="AB62021" s="104"/>
      <c r="AC62021" s="104"/>
      <c r="AF62021" s="104"/>
      <c r="AG62021" s="104"/>
      <c r="AK62021" s="104"/>
      <c r="AL62021" s="104"/>
      <c r="AO62021" s="104"/>
      <c r="AP62021" s="104"/>
    </row>
    <row r="62022" spans="21:42" ht="15" customHeight="1" x14ac:dyDescent="0.25">
      <c r="U62022" s="104"/>
      <c r="AB62022" s="104"/>
      <c r="AC62022" s="104"/>
      <c r="AF62022" s="104"/>
      <c r="AG62022" s="104"/>
      <c r="AK62022" s="104"/>
      <c r="AL62022" s="104"/>
      <c r="AO62022" s="104"/>
      <c r="AP62022" s="104"/>
    </row>
    <row r="62023" spans="21:42" ht="15" customHeight="1" x14ac:dyDescent="0.25">
      <c r="U62023" s="104"/>
      <c r="AB62023" s="104"/>
      <c r="AC62023" s="104"/>
      <c r="AF62023" s="104"/>
      <c r="AG62023" s="104"/>
      <c r="AK62023" s="104"/>
      <c r="AL62023" s="104"/>
      <c r="AO62023" s="104"/>
      <c r="AP62023" s="104"/>
    </row>
    <row r="62024" spans="21:42" ht="15" customHeight="1" x14ac:dyDescent="0.25">
      <c r="U62024" s="104"/>
      <c r="AB62024" s="104"/>
      <c r="AC62024" s="104"/>
      <c r="AF62024" s="104"/>
      <c r="AG62024" s="104"/>
      <c r="AK62024" s="104"/>
      <c r="AL62024" s="104"/>
      <c r="AO62024" s="104"/>
      <c r="AP62024" s="104"/>
    </row>
    <row r="62025" spans="21:42" ht="15" customHeight="1" x14ac:dyDescent="0.25">
      <c r="U62025" s="104"/>
      <c r="AB62025" s="104"/>
      <c r="AC62025" s="104"/>
      <c r="AF62025" s="104"/>
      <c r="AG62025" s="104"/>
      <c r="AK62025" s="104"/>
      <c r="AL62025" s="104"/>
      <c r="AO62025" s="104"/>
      <c r="AP62025" s="104"/>
    </row>
    <row r="62026" spans="21:42" ht="15" customHeight="1" x14ac:dyDescent="0.25">
      <c r="U62026" s="104"/>
      <c r="AB62026" s="104"/>
      <c r="AC62026" s="104"/>
      <c r="AF62026" s="104"/>
      <c r="AG62026" s="104"/>
      <c r="AK62026" s="104"/>
      <c r="AL62026" s="104"/>
      <c r="AO62026" s="104"/>
      <c r="AP62026" s="104"/>
    </row>
    <row r="62027" spans="21:42" ht="15" customHeight="1" x14ac:dyDescent="0.25">
      <c r="U62027" s="104"/>
      <c r="AB62027" s="104"/>
      <c r="AC62027" s="104"/>
      <c r="AF62027" s="104"/>
      <c r="AG62027" s="104"/>
      <c r="AK62027" s="104"/>
      <c r="AL62027" s="104"/>
      <c r="AO62027" s="104"/>
      <c r="AP62027" s="104"/>
    </row>
    <row r="62028" spans="21:42" ht="15" customHeight="1" x14ac:dyDescent="0.25">
      <c r="U62028" s="104"/>
      <c r="AB62028" s="104"/>
      <c r="AC62028" s="104"/>
      <c r="AF62028" s="104"/>
      <c r="AG62028" s="104"/>
      <c r="AK62028" s="104"/>
      <c r="AL62028" s="104"/>
      <c r="AO62028" s="104"/>
      <c r="AP62028" s="104"/>
    </row>
    <row r="62029" spans="21:42" ht="15" customHeight="1" x14ac:dyDescent="0.25">
      <c r="U62029" s="104"/>
      <c r="AB62029" s="104"/>
      <c r="AC62029" s="104"/>
      <c r="AF62029" s="104"/>
      <c r="AG62029" s="104"/>
      <c r="AK62029" s="104"/>
      <c r="AL62029" s="104"/>
      <c r="AO62029" s="104"/>
      <c r="AP62029" s="104"/>
    </row>
    <row r="62030" spans="21:42" ht="15" customHeight="1" x14ac:dyDescent="0.25">
      <c r="U62030" s="104"/>
      <c r="AB62030" s="104"/>
      <c r="AC62030" s="104"/>
      <c r="AF62030" s="104"/>
      <c r="AG62030" s="104"/>
      <c r="AK62030" s="104"/>
      <c r="AL62030" s="104"/>
      <c r="AO62030" s="104"/>
      <c r="AP62030" s="104"/>
    </row>
    <row r="62031" spans="21:42" ht="15" customHeight="1" x14ac:dyDescent="0.25">
      <c r="U62031" s="104"/>
      <c r="AB62031" s="104"/>
      <c r="AC62031" s="104"/>
      <c r="AF62031" s="104"/>
      <c r="AG62031" s="104"/>
      <c r="AK62031" s="104"/>
      <c r="AL62031" s="104"/>
      <c r="AO62031" s="104"/>
      <c r="AP62031" s="104"/>
    </row>
    <row r="62032" spans="21:42" ht="15" customHeight="1" x14ac:dyDescent="0.25">
      <c r="U62032" s="104"/>
      <c r="AB62032" s="104"/>
      <c r="AC62032" s="104"/>
      <c r="AF62032" s="104"/>
      <c r="AG62032" s="104"/>
      <c r="AK62032" s="104"/>
      <c r="AL62032" s="104"/>
      <c r="AO62032" s="104"/>
      <c r="AP62032" s="104"/>
    </row>
    <row r="62033" spans="21:42" ht="15" customHeight="1" x14ac:dyDescent="0.25">
      <c r="U62033" s="104"/>
      <c r="AB62033" s="104"/>
      <c r="AC62033" s="104"/>
      <c r="AF62033" s="104"/>
      <c r="AG62033" s="104"/>
      <c r="AK62033" s="104"/>
      <c r="AL62033" s="104"/>
      <c r="AO62033" s="104"/>
      <c r="AP62033" s="104"/>
    </row>
    <row r="62034" spans="21:42" ht="15" customHeight="1" x14ac:dyDescent="0.25">
      <c r="U62034" s="104"/>
      <c r="AB62034" s="104"/>
      <c r="AC62034" s="104"/>
      <c r="AF62034" s="104"/>
      <c r="AG62034" s="104"/>
      <c r="AK62034" s="104"/>
      <c r="AL62034" s="104"/>
      <c r="AO62034" s="104"/>
      <c r="AP62034" s="104"/>
    </row>
    <row r="62035" spans="21:42" ht="15" customHeight="1" x14ac:dyDescent="0.25">
      <c r="U62035" s="104"/>
      <c r="AB62035" s="104"/>
      <c r="AC62035" s="104"/>
      <c r="AF62035" s="104"/>
      <c r="AG62035" s="104"/>
      <c r="AK62035" s="104"/>
      <c r="AL62035" s="104"/>
      <c r="AO62035" s="104"/>
      <c r="AP62035" s="104"/>
    </row>
    <row r="62036" spans="21:42" ht="15" customHeight="1" x14ac:dyDescent="0.25">
      <c r="U62036" s="104"/>
      <c r="AB62036" s="104"/>
      <c r="AC62036" s="104"/>
      <c r="AF62036" s="104"/>
      <c r="AG62036" s="104"/>
      <c r="AK62036" s="104"/>
      <c r="AL62036" s="104"/>
      <c r="AO62036" s="104"/>
      <c r="AP62036" s="104"/>
    </row>
    <row r="62037" spans="21:42" ht="15" customHeight="1" x14ac:dyDescent="0.25">
      <c r="U62037" s="104"/>
      <c r="AB62037" s="104"/>
      <c r="AC62037" s="104"/>
      <c r="AF62037" s="104"/>
      <c r="AG62037" s="104"/>
      <c r="AK62037" s="104"/>
      <c r="AL62037" s="104"/>
      <c r="AO62037" s="104"/>
      <c r="AP62037" s="104"/>
    </row>
    <row r="62038" spans="21:42" ht="15" customHeight="1" x14ac:dyDescent="0.25">
      <c r="U62038" s="104"/>
      <c r="AB62038" s="104"/>
      <c r="AC62038" s="104"/>
      <c r="AF62038" s="104"/>
      <c r="AG62038" s="104"/>
      <c r="AK62038" s="104"/>
      <c r="AL62038" s="104"/>
      <c r="AO62038" s="104"/>
      <c r="AP62038" s="104"/>
    </row>
    <row r="62039" spans="21:42" ht="15" customHeight="1" x14ac:dyDescent="0.25">
      <c r="U62039" s="104"/>
      <c r="AB62039" s="104"/>
      <c r="AC62039" s="104"/>
      <c r="AF62039" s="104"/>
      <c r="AG62039" s="104"/>
      <c r="AK62039" s="104"/>
      <c r="AL62039" s="104"/>
      <c r="AO62039" s="104"/>
      <c r="AP62039" s="104"/>
    </row>
    <row r="62040" spans="21:42" ht="15" customHeight="1" x14ac:dyDescent="0.25">
      <c r="U62040" s="104"/>
      <c r="AB62040" s="104"/>
      <c r="AC62040" s="104"/>
      <c r="AF62040" s="104"/>
      <c r="AG62040" s="104"/>
      <c r="AK62040" s="104"/>
      <c r="AL62040" s="104"/>
      <c r="AO62040" s="104"/>
      <c r="AP62040" s="104"/>
    </row>
    <row r="62041" spans="21:42" ht="15" customHeight="1" x14ac:dyDescent="0.25">
      <c r="U62041" s="104"/>
      <c r="AB62041" s="104"/>
      <c r="AC62041" s="104"/>
      <c r="AF62041" s="104"/>
      <c r="AG62041" s="104"/>
      <c r="AK62041" s="104"/>
      <c r="AL62041" s="104"/>
      <c r="AO62041" s="104"/>
      <c r="AP62041" s="104"/>
    </row>
    <row r="62042" spans="21:42" ht="15" customHeight="1" x14ac:dyDescent="0.25">
      <c r="U62042" s="104"/>
      <c r="AB62042" s="104"/>
      <c r="AC62042" s="104"/>
      <c r="AF62042" s="104"/>
      <c r="AG62042" s="104"/>
      <c r="AK62042" s="104"/>
      <c r="AL62042" s="104"/>
      <c r="AO62042" s="104"/>
      <c r="AP62042" s="104"/>
    </row>
    <row r="62043" spans="21:42" ht="15" customHeight="1" x14ac:dyDescent="0.25">
      <c r="U62043" s="104"/>
      <c r="AB62043" s="104"/>
      <c r="AC62043" s="104"/>
      <c r="AF62043" s="104"/>
      <c r="AG62043" s="104"/>
      <c r="AK62043" s="104"/>
      <c r="AL62043" s="104"/>
      <c r="AO62043" s="104"/>
      <c r="AP62043" s="104"/>
    </row>
    <row r="62044" spans="21:42" ht="15" customHeight="1" x14ac:dyDescent="0.25">
      <c r="U62044" s="104"/>
      <c r="AB62044" s="104"/>
      <c r="AC62044" s="104"/>
      <c r="AF62044" s="104"/>
      <c r="AG62044" s="104"/>
      <c r="AK62044" s="104"/>
      <c r="AL62044" s="104"/>
      <c r="AO62044" s="104"/>
      <c r="AP62044" s="104"/>
    </row>
    <row r="62045" spans="21:42" ht="15" customHeight="1" x14ac:dyDescent="0.25">
      <c r="U62045" s="104"/>
      <c r="AB62045" s="104"/>
      <c r="AC62045" s="104"/>
      <c r="AF62045" s="104"/>
      <c r="AG62045" s="104"/>
      <c r="AK62045" s="104"/>
      <c r="AL62045" s="104"/>
      <c r="AO62045" s="104"/>
      <c r="AP62045" s="104"/>
    </row>
    <row r="62046" spans="21:42" ht="15" customHeight="1" x14ac:dyDescent="0.25">
      <c r="U62046" s="104"/>
      <c r="AB62046" s="104"/>
      <c r="AC62046" s="104"/>
      <c r="AF62046" s="104"/>
      <c r="AG62046" s="104"/>
      <c r="AK62046" s="104"/>
      <c r="AL62046" s="104"/>
      <c r="AO62046" s="104"/>
      <c r="AP62046" s="104"/>
    </row>
    <row r="62047" spans="21:42" ht="15" customHeight="1" x14ac:dyDescent="0.25">
      <c r="U62047" s="104"/>
      <c r="AB62047" s="104"/>
      <c r="AC62047" s="104"/>
      <c r="AF62047" s="104"/>
      <c r="AG62047" s="104"/>
      <c r="AK62047" s="104"/>
      <c r="AL62047" s="104"/>
      <c r="AO62047" s="104"/>
      <c r="AP62047" s="104"/>
    </row>
    <row r="62048" spans="21:42" ht="15" customHeight="1" x14ac:dyDescent="0.25">
      <c r="U62048" s="104"/>
      <c r="AB62048" s="104"/>
      <c r="AC62048" s="104"/>
      <c r="AF62048" s="104"/>
      <c r="AG62048" s="104"/>
      <c r="AK62048" s="104"/>
      <c r="AL62048" s="104"/>
      <c r="AO62048" s="104"/>
      <c r="AP62048" s="104"/>
    </row>
    <row r="62049" spans="21:42" ht="15" customHeight="1" x14ac:dyDescent="0.25">
      <c r="U62049" s="104"/>
      <c r="AB62049" s="104"/>
      <c r="AC62049" s="104"/>
      <c r="AF62049" s="104"/>
      <c r="AG62049" s="104"/>
      <c r="AK62049" s="104"/>
      <c r="AL62049" s="104"/>
      <c r="AO62049" s="104"/>
      <c r="AP62049" s="104"/>
    </row>
    <row r="62050" spans="21:42" ht="15" customHeight="1" x14ac:dyDescent="0.25">
      <c r="U62050" s="104"/>
      <c r="AB62050" s="104"/>
      <c r="AC62050" s="104"/>
      <c r="AF62050" s="104"/>
      <c r="AG62050" s="104"/>
      <c r="AK62050" s="104"/>
      <c r="AL62050" s="104"/>
      <c r="AO62050" s="104"/>
      <c r="AP62050" s="104"/>
    </row>
    <row r="62051" spans="21:42" ht="15" customHeight="1" x14ac:dyDescent="0.25">
      <c r="U62051" s="104"/>
      <c r="AB62051" s="104"/>
      <c r="AC62051" s="104"/>
      <c r="AF62051" s="104"/>
      <c r="AG62051" s="104"/>
      <c r="AK62051" s="104"/>
      <c r="AL62051" s="104"/>
      <c r="AO62051" s="104"/>
      <c r="AP62051" s="104"/>
    </row>
    <row r="62052" spans="21:42" ht="15" customHeight="1" x14ac:dyDescent="0.25">
      <c r="U62052" s="104"/>
      <c r="AB62052" s="104"/>
      <c r="AC62052" s="104"/>
      <c r="AF62052" s="104"/>
      <c r="AG62052" s="104"/>
      <c r="AK62052" s="104"/>
      <c r="AL62052" s="104"/>
      <c r="AO62052" s="104"/>
      <c r="AP62052" s="104"/>
    </row>
    <row r="62053" spans="21:42" ht="15" customHeight="1" x14ac:dyDescent="0.25">
      <c r="U62053" s="104"/>
      <c r="AB62053" s="104"/>
      <c r="AC62053" s="104"/>
      <c r="AF62053" s="104"/>
      <c r="AG62053" s="104"/>
      <c r="AK62053" s="104"/>
      <c r="AL62053" s="104"/>
      <c r="AO62053" s="104"/>
      <c r="AP62053" s="104"/>
    </row>
    <row r="62054" spans="21:42" ht="15" customHeight="1" x14ac:dyDescent="0.25">
      <c r="U62054" s="104"/>
      <c r="AB62054" s="104"/>
      <c r="AC62054" s="104"/>
      <c r="AF62054" s="104"/>
      <c r="AG62054" s="104"/>
      <c r="AK62054" s="104"/>
      <c r="AL62054" s="104"/>
      <c r="AO62054" s="104"/>
      <c r="AP62054" s="104"/>
    </row>
    <row r="62055" spans="21:42" ht="15" customHeight="1" x14ac:dyDescent="0.25">
      <c r="U62055" s="104"/>
      <c r="AB62055" s="104"/>
      <c r="AC62055" s="104"/>
      <c r="AF62055" s="104"/>
      <c r="AG62055" s="104"/>
      <c r="AK62055" s="104"/>
      <c r="AL62055" s="104"/>
      <c r="AO62055" s="104"/>
      <c r="AP62055" s="104"/>
    </row>
    <row r="62056" spans="21:42" ht="15" customHeight="1" x14ac:dyDescent="0.25">
      <c r="U62056" s="104"/>
      <c r="AB62056" s="104"/>
      <c r="AC62056" s="104"/>
      <c r="AF62056" s="104"/>
      <c r="AG62056" s="104"/>
      <c r="AK62056" s="104"/>
      <c r="AL62056" s="104"/>
      <c r="AO62056" s="104"/>
      <c r="AP62056" s="104"/>
    </row>
    <row r="62057" spans="21:42" ht="15" customHeight="1" x14ac:dyDescent="0.25">
      <c r="U62057" s="104"/>
      <c r="AB62057" s="104"/>
      <c r="AC62057" s="104"/>
      <c r="AF62057" s="104"/>
      <c r="AG62057" s="104"/>
      <c r="AK62057" s="104"/>
      <c r="AL62057" s="104"/>
      <c r="AO62057" s="104"/>
      <c r="AP62057" s="104"/>
    </row>
    <row r="62058" spans="21:42" ht="15" customHeight="1" x14ac:dyDescent="0.25">
      <c r="U62058" s="104"/>
      <c r="AB62058" s="104"/>
      <c r="AC62058" s="104"/>
      <c r="AF62058" s="104"/>
      <c r="AG62058" s="104"/>
      <c r="AK62058" s="104"/>
      <c r="AL62058" s="104"/>
      <c r="AO62058" s="104"/>
      <c r="AP62058" s="104"/>
    </row>
    <row r="62059" spans="21:42" ht="15" customHeight="1" x14ac:dyDescent="0.25">
      <c r="U62059" s="104"/>
      <c r="AB62059" s="104"/>
      <c r="AC62059" s="104"/>
      <c r="AF62059" s="104"/>
      <c r="AG62059" s="104"/>
      <c r="AK62059" s="104"/>
      <c r="AL62059" s="104"/>
      <c r="AO62059" s="104"/>
      <c r="AP62059" s="104"/>
    </row>
    <row r="62060" spans="21:42" ht="15" customHeight="1" x14ac:dyDescent="0.25">
      <c r="U62060" s="104"/>
      <c r="AB62060" s="104"/>
      <c r="AC62060" s="104"/>
      <c r="AF62060" s="104"/>
      <c r="AG62060" s="104"/>
      <c r="AK62060" s="104"/>
      <c r="AL62060" s="104"/>
      <c r="AO62060" s="104"/>
      <c r="AP62060" s="104"/>
    </row>
    <row r="62061" spans="21:42" ht="15" customHeight="1" x14ac:dyDescent="0.25">
      <c r="U62061" s="104"/>
      <c r="AB62061" s="104"/>
      <c r="AC62061" s="104"/>
      <c r="AF62061" s="104"/>
      <c r="AG62061" s="104"/>
      <c r="AK62061" s="104"/>
      <c r="AL62061" s="104"/>
      <c r="AO62061" s="104"/>
      <c r="AP62061" s="104"/>
    </row>
    <row r="62062" spans="21:42" ht="15" customHeight="1" x14ac:dyDescent="0.25">
      <c r="U62062" s="104"/>
      <c r="AB62062" s="104"/>
      <c r="AC62062" s="104"/>
      <c r="AF62062" s="104"/>
      <c r="AG62062" s="104"/>
      <c r="AK62062" s="104"/>
      <c r="AL62062" s="104"/>
      <c r="AO62062" s="104"/>
      <c r="AP62062" s="104"/>
    </row>
    <row r="62063" spans="21:42" ht="15" customHeight="1" x14ac:dyDescent="0.25">
      <c r="U62063" s="104"/>
      <c r="AB62063" s="104"/>
      <c r="AC62063" s="104"/>
      <c r="AF62063" s="104"/>
      <c r="AG62063" s="104"/>
      <c r="AK62063" s="104"/>
      <c r="AL62063" s="104"/>
      <c r="AO62063" s="104"/>
      <c r="AP62063" s="104"/>
    </row>
    <row r="62064" spans="21:42" ht="15" customHeight="1" x14ac:dyDescent="0.25">
      <c r="U62064" s="104"/>
      <c r="AB62064" s="104"/>
      <c r="AC62064" s="104"/>
      <c r="AF62064" s="104"/>
      <c r="AG62064" s="104"/>
      <c r="AK62064" s="104"/>
      <c r="AL62064" s="104"/>
      <c r="AO62064" s="104"/>
      <c r="AP62064" s="104"/>
    </row>
    <row r="62065" spans="21:42" ht="15" customHeight="1" x14ac:dyDescent="0.25">
      <c r="U62065" s="104"/>
      <c r="AB62065" s="104"/>
      <c r="AC62065" s="104"/>
      <c r="AF62065" s="104"/>
      <c r="AG62065" s="104"/>
      <c r="AK62065" s="104"/>
      <c r="AL62065" s="104"/>
      <c r="AO62065" s="104"/>
      <c r="AP62065" s="104"/>
    </row>
    <row r="62066" spans="21:42" ht="15" customHeight="1" x14ac:dyDescent="0.25">
      <c r="U62066" s="104"/>
      <c r="AB62066" s="104"/>
      <c r="AC62066" s="104"/>
      <c r="AF62066" s="104"/>
      <c r="AG62066" s="104"/>
      <c r="AK62066" s="104"/>
      <c r="AL62066" s="104"/>
      <c r="AO62066" s="104"/>
      <c r="AP62066" s="104"/>
    </row>
    <row r="62067" spans="21:42" ht="15" customHeight="1" x14ac:dyDescent="0.25">
      <c r="U62067" s="104"/>
      <c r="AB62067" s="104"/>
      <c r="AC62067" s="104"/>
      <c r="AF62067" s="104"/>
      <c r="AG62067" s="104"/>
      <c r="AK62067" s="104"/>
      <c r="AL62067" s="104"/>
      <c r="AO62067" s="104"/>
      <c r="AP62067" s="104"/>
    </row>
    <row r="62068" spans="21:42" ht="15" customHeight="1" x14ac:dyDescent="0.25">
      <c r="U62068" s="104"/>
      <c r="AB62068" s="104"/>
      <c r="AC62068" s="104"/>
      <c r="AF62068" s="104"/>
      <c r="AG62068" s="104"/>
      <c r="AK62068" s="104"/>
      <c r="AL62068" s="104"/>
      <c r="AO62068" s="104"/>
      <c r="AP62068" s="104"/>
    </row>
    <row r="62069" spans="21:42" ht="15" customHeight="1" x14ac:dyDescent="0.25">
      <c r="U62069" s="104"/>
      <c r="AB62069" s="104"/>
      <c r="AC62069" s="104"/>
      <c r="AF62069" s="104"/>
      <c r="AG62069" s="104"/>
      <c r="AK62069" s="104"/>
      <c r="AL62069" s="104"/>
      <c r="AO62069" s="104"/>
      <c r="AP62069" s="104"/>
    </row>
    <row r="62070" spans="21:42" ht="15" customHeight="1" x14ac:dyDescent="0.25">
      <c r="U62070" s="104"/>
      <c r="AB62070" s="104"/>
      <c r="AC62070" s="104"/>
      <c r="AF62070" s="104"/>
      <c r="AG62070" s="104"/>
      <c r="AK62070" s="104"/>
      <c r="AL62070" s="104"/>
      <c r="AO62070" s="104"/>
      <c r="AP62070" s="104"/>
    </row>
    <row r="62071" spans="21:42" ht="15" customHeight="1" x14ac:dyDescent="0.25">
      <c r="U62071" s="104"/>
      <c r="AB62071" s="104"/>
      <c r="AC62071" s="104"/>
      <c r="AF62071" s="104"/>
      <c r="AG62071" s="104"/>
      <c r="AK62071" s="104"/>
      <c r="AL62071" s="104"/>
      <c r="AO62071" s="104"/>
      <c r="AP62071" s="104"/>
    </row>
    <row r="62072" spans="21:42" ht="15" customHeight="1" x14ac:dyDescent="0.25">
      <c r="U62072" s="104"/>
      <c r="AB62072" s="104"/>
      <c r="AC62072" s="104"/>
      <c r="AF62072" s="104"/>
      <c r="AG62072" s="104"/>
      <c r="AK62072" s="104"/>
      <c r="AL62072" s="104"/>
      <c r="AO62072" s="104"/>
      <c r="AP62072" s="104"/>
    </row>
    <row r="62073" spans="21:42" ht="15" customHeight="1" x14ac:dyDescent="0.25">
      <c r="U62073" s="104"/>
      <c r="AB62073" s="104"/>
      <c r="AC62073" s="104"/>
      <c r="AF62073" s="104"/>
      <c r="AG62073" s="104"/>
      <c r="AK62073" s="104"/>
      <c r="AL62073" s="104"/>
      <c r="AO62073" s="104"/>
      <c r="AP62073" s="104"/>
    </row>
    <row r="62074" spans="21:42" ht="15" customHeight="1" x14ac:dyDescent="0.25">
      <c r="U62074" s="104"/>
      <c r="AB62074" s="104"/>
      <c r="AC62074" s="104"/>
      <c r="AF62074" s="104"/>
      <c r="AG62074" s="104"/>
      <c r="AK62074" s="104"/>
      <c r="AL62074" s="104"/>
      <c r="AO62074" s="104"/>
      <c r="AP62074" s="104"/>
    </row>
    <row r="62075" spans="21:42" ht="15" customHeight="1" x14ac:dyDescent="0.25">
      <c r="U62075" s="104"/>
      <c r="AB62075" s="104"/>
      <c r="AC62075" s="104"/>
      <c r="AF62075" s="104"/>
      <c r="AG62075" s="104"/>
      <c r="AK62075" s="104"/>
      <c r="AL62075" s="104"/>
      <c r="AO62075" s="104"/>
      <c r="AP62075" s="104"/>
    </row>
    <row r="62076" spans="21:42" ht="15" customHeight="1" x14ac:dyDescent="0.25">
      <c r="U62076" s="104"/>
      <c r="AB62076" s="104"/>
      <c r="AC62076" s="104"/>
      <c r="AF62076" s="104"/>
      <c r="AG62076" s="104"/>
      <c r="AK62076" s="104"/>
      <c r="AL62076" s="104"/>
      <c r="AO62076" s="104"/>
      <c r="AP62076" s="104"/>
    </row>
    <row r="62077" spans="21:42" ht="15" customHeight="1" x14ac:dyDescent="0.25">
      <c r="U62077" s="104"/>
      <c r="AB62077" s="104"/>
      <c r="AC62077" s="104"/>
      <c r="AF62077" s="104"/>
      <c r="AG62077" s="104"/>
      <c r="AK62077" s="104"/>
      <c r="AL62077" s="104"/>
      <c r="AO62077" s="104"/>
      <c r="AP62077" s="104"/>
    </row>
    <row r="62078" spans="21:42" ht="15" customHeight="1" x14ac:dyDescent="0.25">
      <c r="U62078" s="104"/>
      <c r="AB62078" s="104"/>
      <c r="AC62078" s="104"/>
      <c r="AF62078" s="104"/>
      <c r="AG62078" s="104"/>
      <c r="AK62078" s="104"/>
      <c r="AL62078" s="104"/>
      <c r="AO62078" s="104"/>
      <c r="AP62078" s="104"/>
    </row>
    <row r="62079" spans="21:42" ht="15" customHeight="1" x14ac:dyDescent="0.25">
      <c r="U62079" s="104"/>
      <c r="AB62079" s="104"/>
      <c r="AC62079" s="104"/>
      <c r="AF62079" s="104"/>
      <c r="AG62079" s="104"/>
      <c r="AK62079" s="104"/>
      <c r="AL62079" s="104"/>
      <c r="AO62079" s="104"/>
      <c r="AP62079" s="104"/>
    </row>
    <row r="62080" spans="21:42" ht="15" customHeight="1" x14ac:dyDescent="0.25">
      <c r="U62080" s="104"/>
      <c r="AB62080" s="104"/>
      <c r="AC62080" s="104"/>
      <c r="AF62080" s="104"/>
      <c r="AG62080" s="104"/>
      <c r="AK62080" s="104"/>
      <c r="AL62080" s="104"/>
      <c r="AO62080" s="104"/>
      <c r="AP62080" s="104"/>
    </row>
    <row r="62081" spans="21:42" ht="15" customHeight="1" x14ac:dyDescent="0.25">
      <c r="U62081" s="104"/>
      <c r="AB62081" s="104"/>
      <c r="AC62081" s="104"/>
      <c r="AF62081" s="104"/>
      <c r="AG62081" s="104"/>
      <c r="AK62081" s="104"/>
      <c r="AL62081" s="104"/>
      <c r="AO62081" s="104"/>
      <c r="AP62081" s="104"/>
    </row>
    <row r="62082" spans="21:42" ht="15" customHeight="1" x14ac:dyDescent="0.25">
      <c r="U62082" s="104"/>
      <c r="AB62082" s="104"/>
      <c r="AC62082" s="104"/>
      <c r="AF62082" s="104"/>
      <c r="AG62082" s="104"/>
      <c r="AK62082" s="104"/>
      <c r="AL62082" s="104"/>
      <c r="AO62082" s="104"/>
      <c r="AP62082" s="104"/>
    </row>
    <row r="62083" spans="21:42" ht="15" customHeight="1" x14ac:dyDescent="0.25">
      <c r="U62083" s="104"/>
      <c r="AB62083" s="104"/>
      <c r="AC62083" s="104"/>
      <c r="AF62083" s="104"/>
      <c r="AG62083" s="104"/>
      <c r="AK62083" s="104"/>
      <c r="AL62083" s="104"/>
      <c r="AO62083" s="104"/>
      <c r="AP62083" s="104"/>
    </row>
    <row r="62084" spans="21:42" ht="15" customHeight="1" x14ac:dyDescent="0.25">
      <c r="U62084" s="104"/>
      <c r="AB62084" s="104"/>
      <c r="AC62084" s="104"/>
      <c r="AF62084" s="104"/>
      <c r="AG62084" s="104"/>
      <c r="AK62084" s="104"/>
      <c r="AL62084" s="104"/>
      <c r="AO62084" s="104"/>
      <c r="AP62084" s="104"/>
    </row>
    <row r="62085" spans="21:42" ht="15" customHeight="1" x14ac:dyDescent="0.25">
      <c r="U62085" s="104"/>
      <c r="AB62085" s="104"/>
      <c r="AC62085" s="104"/>
      <c r="AF62085" s="104"/>
      <c r="AG62085" s="104"/>
      <c r="AK62085" s="104"/>
      <c r="AL62085" s="104"/>
      <c r="AO62085" s="104"/>
      <c r="AP62085" s="104"/>
    </row>
    <row r="62086" spans="21:42" ht="15" customHeight="1" x14ac:dyDescent="0.25">
      <c r="U62086" s="104"/>
      <c r="AB62086" s="104"/>
      <c r="AC62086" s="104"/>
      <c r="AF62086" s="104"/>
      <c r="AG62086" s="104"/>
      <c r="AK62086" s="104"/>
      <c r="AL62086" s="104"/>
      <c r="AO62086" s="104"/>
      <c r="AP62086" s="104"/>
    </row>
    <row r="62087" spans="21:42" ht="15" customHeight="1" x14ac:dyDescent="0.25">
      <c r="U62087" s="104"/>
      <c r="AB62087" s="104"/>
      <c r="AC62087" s="104"/>
      <c r="AF62087" s="104"/>
      <c r="AG62087" s="104"/>
      <c r="AK62087" s="104"/>
      <c r="AL62087" s="104"/>
      <c r="AO62087" s="104"/>
      <c r="AP62087" s="104"/>
    </row>
    <row r="62088" spans="21:42" ht="15" customHeight="1" x14ac:dyDescent="0.25">
      <c r="U62088" s="104"/>
      <c r="AB62088" s="104"/>
      <c r="AC62088" s="104"/>
      <c r="AF62088" s="104"/>
      <c r="AG62088" s="104"/>
      <c r="AK62088" s="104"/>
      <c r="AL62088" s="104"/>
      <c r="AO62088" s="104"/>
      <c r="AP62088" s="104"/>
    </row>
    <row r="62089" spans="21:42" ht="15" customHeight="1" x14ac:dyDescent="0.25">
      <c r="U62089" s="104"/>
      <c r="AB62089" s="104"/>
      <c r="AC62089" s="104"/>
      <c r="AF62089" s="104"/>
      <c r="AG62089" s="104"/>
      <c r="AK62089" s="104"/>
      <c r="AL62089" s="104"/>
      <c r="AO62089" s="104"/>
      <c r="AP62089" s="104"/>
    </row>
    <row r="62090" spans="21:42" ht="15" customHeight="1" x14ac:dyDescent="0.25">
      <c r="U62090" s="104"/>
      <c r="AB62090" s="104"/>
      <c r="AC62090" s="104"/>
      <c r="AF62090" s="104"/>
      <c r="AG62090" s="104"/>
      <c r="AK62090" s="104"/>
      <c r="AL62090" s="104"/>
      <c r="AO62090" s="104"/>
      <c r="AP62090" s="104"/>
    </row>
    <row r="62091" spans="21:42" ht="15" customHeight="1" x14ac:dyDescent="0.25">
      <c r="U62091" s="104"/>
      <c r="AB62091" s="104"/>
      <c r="AC62091" s="104"/>
      <c r="AF62091" s="104"/>
      <c r="AG62091" s="104"/>
      <c r="AK62091" s="104"/>
      <c r="AL62091" s="104"/>
      <c r="AO62091" s="104"/>
      <c r="AP62091" s="104"/>
    </row>
    <row r="62092" spans="21:42" ht="15" customHeight="1" x14ac:dyDescent="0.25">
      <c r="U62092" s="104"/>
      <c r="AB62092" s="104"/>
      <c r="AC62092" s="104"/>
      <c r="AF62092" s="104"/>
      <c r="AG62092" s="104"/>
      <c r="AK62092" s="104"/>
      <c r="AL62092" s="104"/>
      <c r="AO62092" s="104"/>
      <c r="AP62092" s="104"/>
    </row>
    <row r="62093" spans="21:42" ht="15" customHeight="1" x14ac:dyDescent="0.25">
      <c r="U62093" s="104"/>
      <c r="AB62093" s="104"/>
      <c r="AC62093" s="104"/>
      <c r="AF62093" s="104"/>
      <c r="AG62093" s="104"/>
      <c r="AK62093" s="104"/>
      <c r="AL62093" s="104"/>
      <c r="AO62093" s="104"/>
      <c r="AP62093" s="104"/>
    </row>
    <row r="62094" spans="21:42" ht="15" customHeight="1" x14ac:dyDescent="0.25">
      <c r="U62094" s="104"/>
      <c r="AB62094" s="104"/>
      <c r="AC62094" s="104"/>
      <c r="AF62094" s="104"/>
      <c r="AG62094" s="104"/>
      <c r="AK62094" s="104"/>
      <c r="AL62094" s="104"/>
      <c r="AO62094" s="104"/>
      <c r="AP62094" s="104"/>
    </row>
    <row r="62095" spans="21:42" ht="15" customHeight="1" x14ac:dyDescent="0.25">
      <c r="U62095" s="104"/>
      <c r="AB62095" s="104"/>
      <c r="AC62095" s="104"/>
      <c r="AF62095" s="104"/>
      <c r="AG62095" s="104"/>
      <c r="AK62095" s="104"/>
      <c r="AL62095" s="104"/>
      <c r="AO62095" s="104"/>
      <c r="AP62095" s="104"/>
    </row>
    <row r="62096" spans="21:42" ht="15" customHeight="1" x14ac:dyDescent="0.25">
      <c r="U62096" s="104"/>
      <c r="AB62096" s="104"/>
      <c r="AC62096" s="104"/>
      <c r="AF62096" s="104"/>
      <c r="AG62096" s="104"/>
      <c r="AK62096" s="104"/>
      <c r="AL62096" s="104"/>
      <c r="AO62096" s="104"/>
      <c r="AP62096" s="104"/>
    </row>
    <row r="62097" spans="21:42" ht="15" customHeight="1" x14ac:dyDescent="0.25">
      <c r="U62097" s="104"/>
      <c r="AB62097" s="104"/>
      <c r="AC62097" s="104"/>
      <c r="AF62097" s="104"/>
      <c r="AG62097" s="104"/>
      <c r="AK62097" s="104"/>
      <c r="AL62097" s="104"/>
      <c r="AO62097" s="104"/>
      <c r="AP62097" s="104"/>
    </row>
    <row r="62098" spans="21:42" ht="15" customHeight="1" x14ac:dyDescent="0.25">
      <c r="U62098" s="104"/>
      <c r="AB62098" s="104"/>
      <c r="AC62098" s="104"/>
      <c r="AF62098" s="104"/>
      <c r="AG62098" s="104"/>
      <c r="AK62098" s="104"/>
      <c r="AL62098" s="104"/>
      <c r="AO62098" s="104"/>
      <c r="AP62098" s="104"/>
    </row>
    <row r="62099" spans="21:42" ht="15" customHeight="1" x14ac:dyDescent="0.25">
      <c r="U62099" s="104"/>
      <c r="AB62099" s="104"/>
      <c r="AC62099" s="104"/>
      <c r="AF62099" s="104"/>
      <c r="AG62099" s="104"/>
      <c r="AK62099" s="104"/>
      <c r="AL62099" s="104"/>
      <c r="AO62099" s="104"/>
      <c r="AP62099" s="104"/>
    </row>
    <row r="62100" spans="21:42" ht="15" customHeight="1" x14ac:dyDescent="0.25">
      <c r="U62100" s="104"/>
      <c r="AB62100" s="104"/>
      <c r="AC62100" s="104"/>
      <c r="AF62100" s="104"/>
      <c r="AG62100" s="104"/>
      <c r="AK62100" s="104"/>
      <c r="AL62100" s="104"/>
      <c r="AO62100" s="104"/>
      <c r="AP62100" s="104"/>
    </row>
    <row r="62101" spans="21:42" ht="15" customHeight="1" x14ac:dyDescent="0.25">
      <c r="U62101" s="104"/>
      <c r="AB62101" s="104"/>
      <c r="AC62101" s="104"/>
      <c r="AF62101" s="104"/>
      <c r="AG62101" s="104"/>
      <c r="AK62101" s="104"/>
      <c r="AL62101" s="104"/>
      <c r="AO62101" s="104"/>
      <c r="AP62101" s="104"/>
    </row>
    <row r="62102" spans="21:42" ht="15" customHeight="1" x14ac:dyDescent="0.25">
      <c r="U62102" s="104"/>
      <c r="AB62102" s="104"/>
      <c r="AC62102" s="104"/>
      <c r="AF62102" s="104"/>
      <c r="AG62102" s="104"/>
      <c r="AK62102" s="104"/>
      <c r="AL62102" s="104"/>
      <c r="AO62102" s="104"/>
      <c r="AP62102" s="104"/>
    </row>
    <row r="62103" spans="21:42" ht="15" customHeight="1" x14ac:dyDescent="0.25">
      <c r="U62103" s="104"/>
      <c r="AB62103" s="104"/>
      <c r="AC62103" s="104"/>
      <c r="AF62103" s="104"/>
      <c r="AG62103" s="104"/>
      <c r="AK62103" s="104"/>
      <c r="AL62103" s="104"/>
      <c r="AO62103" s="104"/>
      <c r="AP62103" s="104"/>
    </row>
    <row r="62104" spans="21:42" ht="15" customHeight="1" x14ac:dyDescent="0.25">
      <c r="U62104" s="104"/>
      <c r="AB62104" s="104"/>
      <c r="AC62104" s="104"/>
      <c r="AF62104" s="104"/>
      <c r="AG62104" s="104"/>
      <c r="AK62104" s="104"/>
      <c r="AL62104" s="104"/>
      <c r="AO62104" s="104"/>
      <c r="AP62104" s="104"/>
    </row>
    <row r="62105" spans="21:42" ht="15" customHeight="1" x14ac:dyDescent="0.25">
      <c r="U62105" s="104"/>
      <c r="AB62105" s="104"/>
      <c r="AC62105" s="104"/>
      <c r="AF62105" s="104"/>
      <c r="AG62105" s="104"/>
      <c r="AK62105" s="104"/>
      <c r="AL62105" s="104"/>
      <c r="AO62105" s="104"/>
      <c r="AP62105" s="104"/>
    </row>
    <row r="62106" spans="21:42" ht="15" customHeight="1" x14ac:dyDescent="0.25">
      <c r="U62106" s="104"/>
      <c r="AB62106" s="104"/>
      <c r="AC62106" s="104"/>
      <c r="AF62106" s="104"/>
      <c r="AG62106" s="104"/>
      <c r="AK62106" s="104"/>
      <c r="AL62106" s="104"/>
      <c r="AO62106" s="104"/>
      <c r="AP62106" s="104"/>
    </row>
    <row r="62107" spans="21:42" ht="15" customHeight="1" x14ac:dyDescent="0.25">
      <c r="U62107" s="104"/>
      <c r="AB62107" s="104"/>
      <c r="AC62107" s="104"/>
      <c r="AF62107" s="104"/>
      <c r="AG62107" s="104"/>
      <c r="AK62107" s="104"/>
      <c r="AL62107" s="104"/>
      <c r="AO62107" s="104"/>
      <c r="AP62107" s="104"/>
    </row>
    <row r="62108" spans="21:42" ht="15" customHeight="1" x14ac:dyDescent="0.25">
      <c r="U62108" s="104"/>
      <c r="AB62108" s="104"/>
      <c r="AC62108" s="104"/>
      <c r="AF62108" s="104"/>
      <c r="AG62108" s="104"/>
      <c r="AK62108" s="104"/>
      <c r="AL62108" s="104"/>
      <c r="AO62108" s="104"/>
      <c r="AP62108" s="104"/>
    </row>
    <row r="62109" spans="21:42" ht="15" customHeight="1" x14ac:dyDescent="0.25">
      <c r="U62109" s="104"/>
      <c r="AB62109" s="104"/>
      <c r="AC62109" s="104"/>
      <c r="AF62109" s="104"/>
      <c r="AG62109" s="104"/>
      <c r="AK62109" s="104"/>
      <c r="AL62109" s="104"/>
      <c r="AO62109" s="104"/>
      <c r="AP62109" s="104"/>
    </row>
    <row r="62110" spans="21:42" ht="15" customHeight="1" x14ac:dyDescent="0.25">
      <c r="U62110" s="104"/>
      <c r="AB62110" s="104"/>
      <c r="AC62110" s="104"/>
      <c r="AF62110" s="104"/>
      <c r="AG62110" s="104"/>
      <c r="AK62110" s="104"/>
      <c r="AL62110" s="104"/>
      <c r="AO62110" s="104"/>
      <c r="AP62110" s="104"/>
    </row>
    <row r="62111" spans="21:42" ht="15" customHeight="1" x14ac:dyDescent="0.25">
      <c r="U62111" s="104"/>
      <c r="AB62111" s="104"/>
      <c r="AC62111" s="104"/>
      <c r="AF62111" s="104"/>
      <c r="AG62111" s="104"/>
      <c r="AK62111" s="104"/>
      <c r="AL62111" s="104"/>
      <c r="AO62111" s="104"/>
      <c r="AP62111" s="104"/>
    </row>
    <row r="62112" spans="21:42" ht="15" customHeight="1" x14ac:dyDescent="0.25">
      <c r="U62112" s="104"/>
      <c r="AB62112" s="104"/>
      <c r="AC62112" s="104"/>
      <c r="AF62112" s="104"/>
      <c r="AG62112" s="104"/>
      <c r="AK62112" s="104"/>
      <c r="AL62112" s="104"/>
      <c r="AO62112" s="104"/>
      <c r="AP62112" s="104"/>
    </row>
    <row r="62113" spans="21:42" ht="15" customHeight="1" x14ac:dyDescent="0.25">
      <c r="U62113" s="104"/>
      <c r="AB62113" s="104"/>
      <c r="AC62113" s="104"/>
      <c r="AF62113" s="104"/>
      <c r="AG62113" s="104"/>
      <c r="AK62113" s="104"/>
      <c r="AL62113" s="104"/>
      <c r="AO62113" s="104"/>
      <c r="AP62113" s="104"/>
    </row>
    <row r="62114" spans="21:42" ht="15" customHeight="1" x14ac:dyDescent="0.25">
      <c r="U62114" s="104"/>
      <c r="AB62114" s="104"/>
      <c r="AC62114" s="104"/>
      <c r="AF62114" s="104"/>
      <c r="AG62114" s="104"/>
      <c r="AK62114" s="104"/>
      <c r="AL62114" s="104"/>
      <c r="AO62114" s="104"/>
      <c r="AP62114" s="104"/>
    </row>
    <row r="62115" spans="21:42" ht="15" customHeight="1" x14ac:dyDescent="0.25">
      <c r="U62115" s="104"/>
      <c r="AB62115" s="104"/>
      <c r="AC62115" s="104"/>
      <c r="AF62115" s="104"/>
      <c r="AG62115" s="104"/>
      <c r="AK62115" s="104"/>
      <c r="AL62115" s="104"/>
      <c r="AO62115" s="104"/>
      <c r="AP62115" s="104"/>
    </row>
    <row r="62116" spans="21:42" ht="15" customHeight="1" x14ac:dyDescent="0.25">
      <c r="U62116" s="104"/>
      <c r="AB62116" s="104"/>
      <c r="AC62116" s="104"/>
      <c r="AF62116" s="104"/>
      <c r="AG62116" s="104"/>
      <c r="AK62116" s="104"/>
      <c r="AL62116" s="104"/>
      <c r="AO62116" s="104"/>
      <c r="AP62116" s="104"/>
    </row>
    <row r="62117" spans="21:42" ht="15" customHeight="1" x14ac:dyDescent="0.25">
      <c r="U62117" s="104"/>
      <c r="AB62117" s="104"/>
      <c r="AC62117" s="104"/>
      <c r="AF62117" s="104"/>
      <c r="AG62117" s="104"/>
      <c r="AK62117" s="104"/>
      <c r="AL62117" s="104"/>
      <c r="AO62117" s="104"/>
      <c r="AP62117" s="104"/>
    </row>
    <row r="62118" spans="21:42" ht="15" customHeight="1" x14ac:dyDescent="0.25">
      <c r="U62118" s="104"/>
      <c r="AB62118" s="104"/>
      <c r="AC62118" s="104"/>
      <c r="AF62118" s="104"/>
      <c r="AG62118" s="104"/>
      <c r="AK62118" s="104"/>
      <c r="AL62118" s="104"/>
      <c r="AO62118" s="104"/>
      <c r="AP62118" s="104"/>
    </row>
    <row r="62119" spans="21:42" ht="15" customHeight="1" x14ac:dyDescent="0.25">
      <c r="U62119" s="104"/>
      <c r="AB62119" s="104"/>
      <c r="AC62119" s="104"/>
      <c r="AF62119" s="104"/>
      <c r="AG62119" s="104"/>
      <c r="AK62119" s="104"/>
      <c r="AL62119" s="104"/>
      <c r="AO62119" s="104"/>
      <c r="AP62119" s="104"/>
    </row>
    <row r="62120" spans="21:42" ht="15" customHeight="1" x14ac:dyDescent="0.25">
      <c r="U62120" s="104"/>
      <c r="AB62120" s="104"/>
      <c r="AC62120" s="104"/>
      <c r="AF62120" s="104"/>
      <c r="AG62120" s="104"/>
      <c r="AK62120" s="104"/>
      <c r="AL62120" s="104"/>
      <c r="AO62120" s="104"/>
      <c r="AP62120" s="104"/>
    </row>
    <row r="62121" spans="21:42" ht="15" customHeight="1" x14ac:dyDescent="0.25">
      <c r="U62121" s="104"/>
      <c r="AB62121" s="104"/>
      <c r="AC62121" s="104"/>
      <c r="AF62121" s="104"/>
      <c r="AG62121" s="104"/>
      <c r="AK62121" s="104"/>
      <c r="AL62121" s="104"/>
      <c r="AO62121" s="104"/>
      <c r="AP62121" s="104"/>
    </row>
    <row r="62122" spans="21:42" ht="15" customHeight="1" x14ac:dyDescent="0.25">
      <c r="U62122" s="104"/>
      <c r="AB62122" s="104"/>
      <c r="AC62122" s="104"/>
      <c r="AF62122" s="104"/>
      <c r="AG62122" s="104"/>
      <c r="AK62122" s="104"/>
      <c r="AL62122" s="104"/>
      <c r="AO62122" s="104"/>
      <c r="AP62122" s="104"/>
    </row>
    <row r="62123" spans="21:42" ht="15" customHeight="1" x14ac:dyDescent="0.25">
      <c r="U62123" s="104"/>
      <c r="AB62123" s="104"/>
      <c r="AC62123" s="104"/>
      <c r="AF62123" s="104"/>
      <c r="AG62123" s="104"/>
      <c r="AK62123" s="104"/>
      <c r="AL62123" s="104"/>
      <c r="AO62123" s="104"/>
      <c r="AP62123" s="104"/>
    </row>
    <row r="62124" spans="21:42" ht="15" customHeight="1" x14ac:dyDescent="0.25">
      <c r="U62124" s="104"/>
      <c r="AB62124" s="104"/>
      <c r="AC62124" s="104"/>
      <c r="AF62124" s="104"/>
      <c r="AG62124" s="104"/>
      <c r="AK62124" s="104"/>
      <c r="AL62124" s="104"/>
      <c r="AO62124" s="104"/>
      <c r="AP62124" s="104"/>
    </row>
    <row r="62125" spans="21:42" ht="15" customHeight="1" x14ac:dyDescent="0.25">
      <c r="U62125" s="104"/>
      <c r="AB62125" s="104"/>
      <c r="AC62125" s="104"/>
      <c r="AF62125" s="104"/>
      <c r="AG62125" s="104"/>
      <c r="AK62125" s="104"/>
      <c r="AL62125" s="104"/>
      <c r="AO62125" s="104"/>
      <c r="AP62125" s="104"/>
    </row>
    <row r="62126" spans="21:42" ht="15" customHeight="1" x14ac:dyDescent="0.25">
      <c r="U62126" s="104"/>
      <c r="AB62126" s="104"/>
      <c r="AC62126" s="104"/>
      <c r="AF62126" s="104"/>
      <c r="AG62126" s="104"/>
      <c r="AK62126" s="104"/>
      <c r="AL62126" s="104"/>
      <c r="AO62126" s="104"/>
      <c r="AP62126" s="104"/>
    </row>
    <row r="62127" spans="21:42" ht="15" customHeight="1" x14ac:dyDescent="0.25">
      <c r="U62127" s="104"/>
      <c r="AB62127" s="104"/>
      <c r="AC62127" s="104"/>
      <c r="AF62127" s="104"/>
      <c r="AG62127" s="104"/>
      <c r="AK62127" s="104"/>
      <c r="AL62127" s="104"/>
      <c r="AO62127" s="104"/>
      <c r="AP62127" s="104"/>
    </row>
    <row r="62128" spans="21:42" ht="15" customHeight="1" x14ac:dyDescent="0.25">
      <c r="U62128" s="104"/>
      <c r="AB62128" s="104"/>
      <c r="AC62128" s="104"/>
      <c r="AF62128" s="104"/>
      <c r="AG62128" s="104"/>
      <c r="AK62128" s="104"/>
      <c r="AL62128" s="104"/>
      <c r="AO62128" s="104"/>
      <c r="AP62128" s="104"/>
    </row>
    <row r="62129" spans="21:42" ht="15" customHeight="1" x14ac:dyDescent="0.25">
      <c r="U62129" s="104"/>
      <c r="AB62129" s="104"/>
      <c r="AC62129" s="104"/>
      <c r="AF62129" s="104"/>
      <c r="AG62129" s="104"/>
      <c r="AK62129" s="104"/>
      <c r="AL62129" s="104"/>
      <c r="AO62129" s="104"/>
      <c r="AP62129" s="104"/>
    </row>
    <row r="62130" spans="21:42" ht="15" customHeight="1" x14ac:dyDescent="0.25">
      <c r="U62130" s="104"/>
      <c r="AB62130" s="104"/>
      <c r="AC62130" s="104"/>
      <c r="AF62130" s="104"/>
      <c r="AG62130" s="104"/>
      <c r="AK62130" s="104"/>
      <c r="AL62130" s="104"/>
      <c r="AO62130" s="104"/>
      <c r="AP62130" s="104"/>
    </row>
    <row r="62131" spans="21:42" ht="15" customHeight="1" x14ac:dyDescent="0.25">
      <c r="U62131" s="104"/>
      <c r="AB62131" s="104"/>
      <c r="AC62131" s="104"/>
      <c r="AF62131" s="104"/>
      <c r="AG62131" s="104"/>
      <c r="AK62131" s="104"/>
      <c r="AL62131" s="104"/>
      <c r="AO62131" s="104"/>
      <c r="AP62131" s="104"/>
    </row>
    <row r="62132" spans="21:42" ht="15" customHeight="1" x14ac:dyDescent="0.25">
      <c r="U62132" s="104"/>
      <c r="AB62132" s="104"/>
      <c r="AC62132" s="104"/>
      <c r="AF62132" s="104"/>
      <c r="AG62132" s="104"/>
      <c r="AK62132" s="104"/>
      <c r="AL62132" s="104"/>
      <c r="AO62132" s="104"/>
      <c r="AP62132" s="104"/>
    </row>
    <row r="62133" spans="21:42" ht="15" customHeight="1" x14ac:dyDescent="0.25">
      <c r="U62133" s="104"/>
      <c r="AB62133" s="104"/>
      <c r="AC62133" s="104"/>
      <c r="AF62133" s="104"/>
      <c r="AG62133" s="104"/>
      <c r="AK62133" s="104"/>
      <c r="AL62133" s="104"/>
      <c r="AO62133" s="104"/>
      <c r="AP62133" s="104"/>
    </row>
    <row r="62134" spans="21:42" ht="15" customHeight="1" x14ac:dyDescent="0.25">
      <c r="U62134" s="104"/>
      <c r="AB62134" s="104"/>
      <c r="AC62134" s="104"/>
      <c r="AF62134" s="104"/>
      <c r="AG62134" s="104"/>
      <c r="AK62134" s="104"/>
      <c r="AL62134" s="104"/>
      <c r="AO62134" s="104"/>
      <c r="AP62134" s="104"/>
    </row>
    <row r="62135" spans="21:42" ht="15" customHeight="1" x14ac:dyDescent="0.25">
      <c r="U62135" s="104"/>
      <c r="AB62135" s="104"/>
      <c r="AC62135" s="104"/>
      <c r="AF62135" s="104"/>
      <c r="AG62135" s="104"/>
      <c r="AK62135" s="104"/>
      <c r="AL62135" s="104"/>
      <c r="AO62135" s="104"/>
      <c r="AP62135" s="104"/>
    </row>
    <row r="62136" spans="21:42" ht="15" customHeight="1" x14ac:dyDescent="0.25">
      <c r="U62136" s="104"/>
      <c r="AB62136" s="104"/>
      <c r="AC62136" s="104"/>
      <c r="AF62136" s="104"/>
      <c r="AG62136" s="104"/>
      <c r="AK62136" s="104"/>
      <c r="AL62136" s="104"/>
      <c r="AO62136" s="104"/>
      <c r="AP62136" s="104"/>
    </row>
    <row r="62137" spans="21:42" ht="15" customHeight="1" x14ac:dyDescent="0.25">
      <c r="U62137" s="104"/>
      <c r="AB62137" s="104"/>
      <c r="AC62137" s="104"/>
      <c r="AF62137" s="104"/>
      <c r="AG62137" s="104"/>
      <c r="AK62137" s="104"/>
      <c r="AL62137" s="104"/>
      <c r="AO62137" s="104"/>
      <c r="AP62137" s="104"/>
    </row>
    <row r="62138" spans="21:42" ht="15" customHeight="1" x14ac:dyDescent="0.25">
      <c r="U62138" s="104"/>
      <c r="AB62138" s="104"/>
      <c r="AC62138" s="104"/>
      <c r="AF62138" s="104"/>
      <c r="AG62138" s="104"/>
      <c r="AK62138" s="104"/>
      <c r="AL62138" s="104"/>
      <c r="AO62138" s="104"/>
      <c r="AP62138" s="104"/>
    </row>
    <row r="62139" spans="21:42" ht="15" customHeight="1" x14ac:dyDescent="0.25">
      <c r="U62139" s="104"/>
      <c r="AB62139" s="104"/>
      <c r="AC62139" s="104"/>
      <c r="AF62139" s="104"/>
      <c r="AG62139" s="104"/>
      <c r="AK62139" s="104"/>
      <c r="AL62139" s="104"/>
      <c r="AO62139" s="104"/>
      <c r="AP62139" s="104"/>
    </row>
    <row r="62140" spans="21:42" ht="15" customHeight="1" x14ac:dyDescent="0.25">
      <c r="U62140" s="104"/>
      <c r="AB62140" s="104"/>
      <c r="AC62140" s="104"/>
      <c r="AF62140" s="104"/>
      <c r="AG62140" s="104"/>
      <c r="AK62140" s="104"/>
      <c r="AL62140" s="104"/>
      <c r="AO62140" s="104"/>
      <c r="AP62140" s="104"/>
    </row>
    <row r="62141" spans="21:42" ht="15" customHeight="1" x14ac:dyDescent="0.25">
      <c r="U62141" s="104"/>
      <c r="AB62141" s="104"/>
      <c r="AC62141" s="104"/>
      <c r="AF62141" s="104"/>
      <c r="AG62141" s="104"/>
      <c r="AK62141" s="104"/>
      <c r="AL62141" s="104"/>
      <c r="AO62141" s="104"/>
      <c r="AP62141" s="104"/>
    </row>
    <row r="62142" spans="21:42" ht="15" customHeight="1" x14ac:dyDescent="0.25">
      <c r="U62142" s="104"/>
      <c r="AB62142" s="104"/>
      <c r="AC62142" s="104"/>
      <c r="AF62142" s="104"/>
      <c r="AG62142" s="104"/>
      <c r="AK62142" s="104"/>
      <c r="AL62142" s="104"/>
      <c r="AO62142" s="104"/>
      <c r="AP62142" s="104"/>
    </row>
    <row r="62143" spans="21:42" ht="15" customHeight="1" x14ac:dyDescent="0.25">
      <c r="U62143" s="104"/>
      <c r="AB62143" s="104"/>
      <c r="AC62143" s="104"/>
      <c r="AF62143" s="104"/>
      <c r="AG62143" s="104"/>
      <c r="AK62143" s="104"/>
      <c r="AL62143" s="104"/>
      <c r="AO62143" s="104"/>
      <c r="AP62143" s="104"/>
    </row>
    <row r="62144" spans="21:42" ht="15" customHeight="1" x14ac:dyDescent="0.25">
      <c r="U62144" s="104"/>
      <c r="AB62144" s="104"/>
      <c r="AC62144" s="104"/>
      <c r="AF62144" s="104"/>
      <c r="AG62144" s="104"/>
      <c r="AK62144" s="104"/>
      <c r="AL62144" s="104"/>
      <c r="AO62144" s="104"/>
      <c r="AP62144" s="104"/>
    </row>
    <row r="62145" spans="21:42" ht="15" customHeight="1" x14ac:dyDescent="0.25">
      <c r="U62145" s="104"/>
      <c r="AB62145" s="104"/>
      <c r="AC62145" s="104"/>
      <c r="AF62145" s="104"/>
      <c r="AG62145" s="104"/>
      <c r="AK62145" s="104"/>
      <c r="AL62145" s="104"/>
      <c r="AO62145" s="104"/>
      <c r="AP62145" s="104"/>
    </row>
    <row r="62146" spans="21:42" ht="15" customHeight="1" x14ac:dyDescent="0.25">
      <c r="U62146" s="104"/>
      <c r="AB62146" s="104"/>
      <c r="AC62146" s="104"/>
      <c r="AF62146" s="104"/>
      <c r="AG62146" s="104"/>
      <c r="AK62146" s="104"/>
      <c r="AL62146" s="104"/>
      <c r="AO62146" s="104"/>
      <c r="AP62146" s="104"/>
    </row>
    <row r="62147" spans="21:42" ht="15" customHeight="1" x14ac:dyDescent="0.25">
      <c r="U62147" s="104"/>
      <c r="AB62147" s="104"/>
      <c r="AC62147" s="104"/>
      <c r="AF62147" s="104"/>
      <c r="AG62147" s="104"/>
      <c r="AK62147" s="104"/>
      <c r="AL62147" s="104"/>
      <c r="AO62147" s="104"/>
      <c r="AP62147" s="104"/>
    </row>
    <row r="62148" spans="21:42" ht="15" customHeight="1" x14ac:dyDescent="0.25">
      <c r="U62148" s="104"/>
      <c r="AB62148" s="104"/>
      <c r="AC62148" s="104"/>
      <c r="AF62148" s="104"/>
      <c r="AG62148" s="104"/>
      <c r="AK62148" s="104"/>
      <c r="AL62148" s="104"/>
      <c r="AO62148" s="104"/>
      <c r="AP62148" s="104"/>
    </row>
    <row r="62149" spans="21:42" ht="15" customHeight="1" x14ac:dyDescent="0.25">
      <c r="U62149" s="104"/>
      <c r="AB62149" s="104"/>
      <c r="AC62149" s="104"/>
      <c r="AF62149" s="104"/>
      <c r="AG62149" s="104"/>
      <c r="AK62149" s="104"/>
      <c r="AL62149" s="104"/>
      <c r="AO62149" s="104"/>
      <c r="AP62149" s="104"/>
    </row>
    <row r="62150" spans="21:42" ht="15" customHeight="1" x14ac:dyDescent="0.25">
      <c r="U62150" s="104"/>
      <c r="AB62150" s="104"/>
      <c r="AC62150" s="104"/>
      <c r="AF62150" s="104"/>
      <c r="AG62150" s="104"/>
      <c r="AK62150" s="104"/>
      <c r="AL62150" s="104"/>
      <c r="AO62150" s="104"/>
      <c r="AP62150" s="104"/>
    </row>
    <row r="62151" spans="21:42" ht="15" customHeight="1" x14ac:dyDescent="0.25">
      <c r="U62151" s="104"/>
      <c r="AB62151" s="104"/>
      <c r="AC62151" s="104"/>
      <c r="AF62151" s="104"/>
      <c r="AG62151" s="104"/>
      <c r="AK62151" s="104"/>
      <c r="AL62151" s="104"/>
      <c r="AO62151" s="104"/>
      <c r="AP62151" s="104"/>
    </row>
    <row r="62152" spans="21:42" ht="15" customHeight="1" x14ac:dyDescent="0.25">
      <c r="U62152" s="104"/>
      <c r="AB62152" s="104"/>
      <c r="AC62152" s="104"/>
      <c r="AF62152" s="104"/>
      <c r="AG62152" s="104"/>
      <c r="AK62152" s="104"/>
      <c r="AL62152" s="104"/>
      <c r="AO62152" s="104"/>
      <c r="AP62152" s="104"/>
    </row>
    <row r="62153" spans="21:42" ht="15" customHeight="1" x14ac:dyDescent="0.25">
      <c r="U62153" s="104"/>
      <c r="AB62153" s="104"/>
      <c r="AC62153" s="104"/>
      <c r="AF62153" s="104"/>
      <c r="AG62153" s="104"/>
      <c r="AK62153" s="104"/>
      <c r="AL62153" s="104"/>
      <c r="AO62153" s="104"/>
      <c r="AP62153" s="104"/>
    </row>
    <row r="62154" spans="21:42" ht="15" customHeight="1" x14ac:dyDescent="0.25">
      <c r="U62154" s="104"/>
      <c r="AB62154" s="104"/>
      <c r="AC62154" s="104"/>
      <c r="AF62154" s="104"/>
      <c r="AG62154" s="104"/>
      <c r="AK62154" s="104"/>
      <c r="AL62154" s="104"/>
      <c r="AO62154" s="104"/>
      <c r="AP62154" s="104"/>
    </row>
    <row r="62155" spans="21:42" ht="15" customHeight="1" x14ac:dyDescent="0.25">
      <c r="U62155" s="104"/>
      <c r="AB62155" s="104"/>
      <c r="AC62155" s="104"/>
      <c r="AF62155" s="104"/>
      <c r="AG62155" s="104"/>
      <c r="AK62155" s="104"/>
      <c r="AL62155" s="104"/>
      <c r="AO62155" s="104"/>
      <c r="AP62155" s="104"/>
    </row>
    <row r="62156" spans="21:42" ht="15" customHeight="1" x14ac:dyDescent="0.25">
      <c r="U62156" s="104"/>
      <c r="AB62156" s="104"/>
      <c r="AC62156" s="104"/>
      <c r="AF62156" s="104"/>
      <c r="AG62156" s="104"/>
      <c r="AK62156" s="104"/>
      <c r="AL62156" s="104"/>
      <c r="AO62156" s="104"/>
      <c r="AP62156" s="104"/>
    </row>
    <row r="62157" spans="21:42" ht="15" customHeight="1" x14ac:dyDescent="0.25">
      <c r="U62157" s="104"/>
      <c r="AB62157" s="104"/>
      <c r="AC62157" s="104"/>
      <c r="AF62157" s="104"/>
      <c r="AG62157" s="104"/>
      <c r="AK62157" s="104"/>
      <c r="AL62157" s="104"/>
      <c r="AO62157" s="104"/>
      <c r="AP62157" s="104"/>
    </row>
    <row r="62158" spans="21:42" ht="15" customHeight="1" x14ac:dyDescent="0.25">
      <c r="U62158" s="104"/>
      <c r="AB62158" s="104"/>
      <c r="AC62158" s="104"/>
      <c r="AF62158" s="104"/>
      <c r="AG62158" s="104"/>
      <c r="AK62158" s="104"/>
      <c r="AL62158" s="104"/>
      <c r="AO62158" s="104"/>
      <c r="AP62158" s="104"/>
    </row>
    <row r="62159" spans="21:42" ht="15" customHeight="1" x14ac:dyDescent="0.25">
      <c r="U62159" s="104"/>
      <c r="AB62159" s="104"/>
      <c r="AC62159" s="104"/>
      <c r="AF62159" s="104"/>
      <c r="AG62159" s="104"/>
      <c r="AK62159" s="104"/>
      <c r="AL62159" s="104"/>
      <c r="AO62159" s="104"/>
      <c r="AP62159" s="104"/>
    </row>
    <row r="62160" spans="21:42" ht="15" customHeight="1" x14ac:dyDescent="0.25">
      <c r="U62160" s="104"/>
      <c r="AB62160" s="104"/>
      <c r="AC62160" s="104"/>
      <c r="AF62160" s="104"/>
      <c r="AG62160" s="104"/>
      <c r="AK62160" s="104"/>
      <c r="AL62160" s="104"/>
      <c r="AO62160" s="104"/>
      <c r="AP62160" s="104"/>
    </row>
    <row r="62161" spans="21:42" ht="15" customHeight="1" x14ac:dyDescent="0.25">
      <c r="U62161" s="104"/>
      <c r="AB62161" s="104"/>
      <c r="AC62161" s="104"/>
      <c r="AF62161" s="104"/>
      <c r="AG62161" s="104"/>
      <c r="AK62161" s="104"/>
      <c r="AL62161" s="104"/>
      <c r="AO62161" s="104"/>
      <c r="AP62161" s="104"/>
    </row>
    <row r="62162" spans="21:42" ht="15" customHeight="1" x14ac:dyDescent="0.25">
      <c r="U62162" s="104"/>
      <c r="AB62162" s="104"/>
      <c r="AC62162" s="104"/>
      <c r="AF62162" s="104"/>
      <c r="AG62162" s="104"/>
      <c r="AK62162" s="104"/>
      <c r="AL62162" s="104"/>
      <c r="AO62162" s="104"/>
      <c r="AP62162" s="104"/>
    </row>
    <row r="62163" spans="21:42" ht="15" customHeight="1" x14ac:dyDescent="0.25">
      <c r="U62163" s="104"/>
      <c r="AB62163" s="104"/>
      <c r="AC62163" s="104"/>
      <c r="AF62163" s="104"/>
      <c r="AG62163" s="104"/>
      <c r="AK62163" s="104"/>
      <c r="AL62163" s="104"/>
      <c r="AO62163" s="104"/>
      <c r="AP62163" s="104"/>
    </row>
    <row r="62164" spans="21:42" ht="15" customHeight="1" x14ac:dyDescent="0.25">
      <c r="U62164" s="104"/>
      <c r="AB62164" s="104"/>
      <c r="AC62164" s="104"/>
      <c r="AF62164" s="104"/>
      <c r="AG62164" s="104"/>
      <c r="AK62164" s="104"/>
      <c r="AL62164" s="104"/>
      <c r="AO62164" s="104"/>
      <c r="AP62164" s="104"/>
    </row>
    <row r="62165" spans="21:42" ht="15" customHeight="1" x14ac:dyDescent="0.25">
      <c r="U62165" s="104"/>
      <c r="AB62165" s="104"/>
      <c r="AC62165" s="104"/>
      <c r="AF62165" s="104"/>
      <c r="AG62165" s="104"/>
      <c r="AK62165" s="104"/>
      <c r="AL62165" s="104"/>
      <c r="AO62165" s="104"/>
      <c r="AP62165" s="104"/>
    </row>
    <row r="62166" spans="21:42" ht="15" customHeight="1" x14ac:dyDescent="0.25">
      <c r="U62166" s="104"/>
      <c r="AB62166" s="104"/>
      <c r="AC62166" s="104"/>
      <c r="AF62166" s="104"/>
      <c r="AG62166" s="104"/>
      <c r="AK62166" s="104"/>
      <c r="AL62166" s="104"/>
      <c r="AO62166" s="104"/>
      <c r="AP62166" s="104"/>
    </row>
    <row r="62167" spans="21:42" ht="15" customHeight="1" x14ac:dyDescent="0.25">
      <c r="U62167" s="104"/>
      <c r="AB62167" s="104"/>
      <c r="AC62167" s="104"/>
      <c r="AF62167" s="104"/>
      <c r="AG62167" s="104"/>
      <c r="AK62167" s="104"/>
      <c r="AL62167" s="104"/>
      <c r="AO62167" s="104"/>
      <c r="AP62167" s="104"/>
    </row>
    <row r="62168" spans="21:42" ht="15" customHeight="1" x14ac:dyDescent="0.25">
      <c r="U62168" s="104"/>
      <c r="AB62168" s="104"/>
      <c r="AC62168" s="104"/>
      <c r="AF62168" s="104"/>
      <c r="AG62168" s="104"/>
      <c r="AK62168" s="104"/>
      <c r="AL62168" s="104"/>
      <c r="AO62168" s="104"/>
      <c r="AP62168" s="104"/>
    </row>
    <row r="62169" spans="21:42" ht="15" customHeight="1" x14ac:dyDescent="0.25">
      <c r="U62169" s="104"/>
      <c r="AB62169" s="104"/>
      <c r="AC62169" s="104"/>
      <c r="AF62169" s="104"/>
      <c r="AG62169" s="104"/>
      <c r="AK62169" s="104"/>
      <c r="AL62169" s="104"/>
      <c r="AO62169" s="104"/>
      <c r="AP62169" s="104"/>
    </row>
    <row r="62170" spans="21:42" ht="15" customHeight="1" x14ac:dyDescent="0.25">
      <c r="U62170" s="104"/>
      <c r="AB62170" s="104"/>
      <c r="AC62170" s="104"/>
      <c r="AF62170" s="104"/>
      <c r="AG62170" s="104"/>
      <c r="AK62170" s="104"/>
      <c r="AL62170" s="104"/>
      <c r="AO62170" s="104"/>
      <c r="AP62170" s="104"/>
    </row>
    <row r="62171" spans="21:42" ht="15" customHeight="1" x14ac:dyDescent="0.25">
      <c r="U62171" s="104"/>
      <c r="AB62171" s="104"/>
      <c r="AC62171" s="104"/>
      <c r="AF62171" s="104"/>
      <c r="AG62171" s="104"/>
      <c r="AK62171" s="104"/>
      <c r="AL62171" s="104"/>
      <c r="AO62171" s="104"/>
      <c r="AP62171" s="104"/>
    </row>
    <row r="62172" spans="21:42" ht="15" customHeight="1" x14ac:dyDescent="0.25">
      <c r="U62172" s="104"/>
      <c r="AB62172" s="104"/>
      <c r="AC62172" s="104"/>
      <c r="AF62172" s="104"/>
      <c r="AG62172" s="104"/>
      <c r="AK62172" s="104"/>
      <c r="AL62172" s="104"/>
      <c r="AO62172" s="104"/>
      <c r="AP62172" s="104"/>
    </row>
    <row r="62173" spans="21:42" ht="15" customHeight="1" x14ac:dyDescent="0.25">
      <c r="U62173" s="104"/>
      <c r="AB62173" s="104"/>
      <c r="AC62173" s="104"/>
      <c r="AF62173" s="104"/>
      <c r="AG62173" s="104"/>
      <c r="AK62173" s="104"/>
      <c r="AL62173" s="104"/>
      <c r="AO62173" s="104"/>
      <c r="AP62173" s="104"/>
    </row>
    <row r="62174" spans="21:42" ht="15" customHeight="1" x14ac:dyDescent="0.25">
      <c r="U62174" s="104"/>
      <c r="AB62174" s="104"/>
      <c r="AC62174" s="104"/>
      <c r="AF62174" s="104"/>
      <c r="AG62174" s="104"/>
      <c r="AK62174" s="104"/>
      <c r="AL62174" s="104"/>
      <c r="AO62174" s="104"/>
      <c r="AP62174" s="104"/>
    </row>
    <row r="62175" spans="21:42" ht="15" customHeight="1" x14ac:dyDescent="0.25">
      <c r="U62175" s="104"/>
      <c r="AB62175" s="104"/>
      <c r="AC62175" s="104"/>
      <c r="AF62175" s="104"/>
      <c r="AG62175" s="104"/>
      <c r="AK62175" s="104"/>
      <c r="AL62175" s="104"/>
      <c r="AO62175" s="104"/>
      <c r="AP62175" s="104"/>
    </row>
    <row r="62176" spans="21:42" ht="15" customHeight="1" x14ac:dyDescent="0.25">
      <c r="U62176" s="104"/>
      <c r="AB62176" s="104"/>
      <c r="AC62176" s="104"/>
      <c r="AF62176" s="104"/>
      <c r="AG62176" s="104"/>
      <c r="AK62176" s="104"/>
      <c r="AL62176" s="104"/>
      <c r="AO62176" s="104"/>
      <c r="AP62176" s="104"/>
    </row>
    <row r="62177" spans="21:42" ht="15" customHeight="1" x14ac:dyDescent="0.25">
      <c r="U62177" s="104"/>
      <c r="AB62177" s="104"/>
      <c r="AC62177" s="104"/>
      <c r="AF62177" s="104"/>
      <c r="AG62177" s="104"/>
      <c r="AK62177" s="104"/>
      <c r="AL62177" s="104"/>
      <c r="AO62177" s="104"/>
      <c r="AP62177" s="104"/>
    </row>
    <row r="62178" spans="21:42" ht="15" customHeight="1" x14ac:dyDescent="0.25">
      <c r="U62178" s="104"/>
      <c r="AB62178" s="104"/>
      <c r="AC62178" s="104"/>
      <c r="AF62178" s="104"/>
      <c r="AG62178" s="104"/>
      <c r="AK62178" s="104"/>
      <c r="AL62178" s="104"/>
      <c r="AO62178" s="104"/>
      <c r="AP62178" s="104"/>
    </row>
    <row r="62179" spans="21:42" ht="15" customHeight="1" x14ac:dyDescent="0.25">
      <c r="U62179" s="104"/>
      <c r="AB62179" s="104"/>
      <c r="AC62179" s="104"/>
      <c r="AF62179" s="104"/>
      <c r="AG62179" s="104"/>
      <c r="AK62179" s="104"/>
      <c r="AL62179" s="104"/>
      <c r="AO62179" s="104"/>
      <c r="AP62179" s="104"/>
    </row>
    <row r="62180" spans="21:42" ht="15" customHeight="1" x14ac:dyDescent="0.25">
      <c r="U62180" s="104"/>
      <c r="AB62180" s="104"/>
      <c r="AC62180" s="104"/>
      <c r="AF62180" s="104"/>
      <c r="AG62180" s="104"/>
      <c r="AK62180" s="104"/>
      <c r="AL62180" s="104"/>
      <c r="AO62180" s="104"/>
      <c r="AP62180" s="104"/>
    </row>
    <row r="62181" spans="21:42" ht="15" customHeight="1" x14ac:dyDescent="0.25">
      <c r="U62181" s="104"/>
      <c r="AB62181" s="104"/>
      <c r="AC62181" s="104"/>
      <c r="AF62181" s="104"/>
      <c r="AG62181" s="104"/>
      <c r="AK62181" s="104"/>
      <c r="AL62181" s="104"/>
      <c r="AO62181" s="104"/>
      <c r="AP62181" s="104"/>
    </row>
    <row r="62182" spans="21:42" ht="15" customHeight="1" x14ac:dyDescent="0.25">
      <c r="U62182" s="104"/>
      <c r="AB62182" s="104"/>
      <c r="AC62182" s="104"/>
      <c r="AF62182" s="104"/>
      <c r="AG62182" s="104"/>
      <c r="AK62182" s="104"/>
      <c r="AL62182" s="104"/>
      <c r="AO62182" s="104"/>
      <c r="AP62182" s="104"/>
    </row>
    <row r="62183" spans="21:42" ht="15" customHeight="1" x14ac:dyDescent="0.25">
      <c r="U62183" s="104"/>
      <c r="AB62183" s="104"/>
      <c r="AC62183" s="104"/>
      <c r="AF62183" s="104"/>
      <c r="AG62183" s="104"/>
      <c r="AK62183" s="104"/>
      <c r="AL62183" s="104"/>
      <c r="AO62183" s="104"/>
      <c r="AP62183" s="104"/>
    </row>
    <row r="62184" spans="21:42" ht="15" customHeight="1" x14ac:dyDescent="0.25">
      <c r="U62184" s="104"/>
      <c r="AB62184" s="104"/>
      <c r="AC62184" s="104"/>
      <c r="AF62184" s="104"/>
      <c r="AG62184" s="104"/>
      <c r="AK62184" s="104"/>
      <c r="AL62184" s="104"/>
      <c r="AO62184" s="104"/>
      <c r="AP62184" s="104"/>
    </row>
    <row r="62185" spans="21:42" ht="15" customHeight="1" x14ac:dyDescent="0.25">
      <c r="U62185" s="104"/>
      <c r="AB62185" s="104"/>
      <c r="AC62185" s="104"/>
      <c r="AF62185" s="104"/>
      <c r="AG62185" s="104"/>
      <c r="AK62185" s="104"/>
      <c r="AL62185" s="104"/>
      <c r="AO62185" s="104"/>
      <c r="AP62185" s="104"/>
    </row>
    <row r="62186" spans="21:42" ht="15" customHeight="1" x14ac:dyDescent="0.25">
      <c r="U62186" s="104"/>
      <c r="AB62186" s="104"/>
      <c r="AC62186" s="104"/>
      <c r="AF62186" s="104"/>
      <c r="AG62186" s="104"/>
      <c r="AK62186" s="104"/>
      <c r="AL62186" s="104"/>
      <c r="AO62186" s="104"/>
      <c r="AP62186" s="104"/>
    </row>
    <row r="62187" spans="21:42" ht="15" customHeight="1" x14ac:dyDescent="0.25">
      <c r="U62187" s="104"/>
      <c r="AB62187" s="104"/>
      <c r="AC62187" s="104"/>
      <c r="AF62187" s="104"/>
      <c r="AG62187" s="104"/>
      <c r="AK62187" s="104"/>
      <c r="AL62187" s="104"/>
      <c r="AO62187" s="104"/>
      <c r="AP62187" s="104"/>
    </row>
    <row r="62188" spans="21:42" ht="15" customHeight="1" x14ac:dyDescent="0.25">
      <c r="U62188" s="104"/>
      <c r="AB62188" s="104"/>
      <c r="AC62188" s="104"/>
      <c r="AF62188" s="104"/>
      <c r="AG62188" s="104"/>
      <c r="AK62188" s="104"/>
      <c r="AL62188" s="104"/>
      <c r="AO62188" s="104"/>
      <c r="AP62188" s="104"/>
    </row>
    <row r="62189" spans="21:42" ht="15" customHeight="1" x14ac:dyDescent="0.25">
      <c r="U62189" s="104"/>
      <c r="AB62189" s="104"/>
      <c r="AC62189" s="104"/>
      <c r="AF62189" s="104"/>
      <c r="AG62189" s="104"/>
      <c r="AK62189" s="104"/>
      <c r="AL62189" s="104"/>
      <c r="AO62189" s="104"/>
      <c r="AP62189" s="104"/>
    </row>
    <row r="62190" spans="21:42" ht="15" customHeight="1" x14ac:dyDescent="0.25">
      <c r="U62190" s="104"/>
      <c r="AB62190" s="104"/>
      <c r="AC62190" s="104"/>
      <c r="AF62190" s="104"/>
      <c r="AG62190" s="104"/>
      <c r="AK62190" s="104"/>
      <c r="AL62190" s="104"/>
      <c r="AO62190" s="104"/>
      <c r="AP62190" s="104"/>
    </row>
    <row r="62191" spans="21:42" ht="15" customHeight="1" x14ac:dyDescent="0.25">
      <c r="U62191" s="104"/>
      <c r="AB62191" s="104"/>
      <c r="AC62191" s="104"/>
      <c r="AF62191" s="104"/>
      <c r="AG62191" s="104"/>
      <c r="AK62191" s="104"/>
      <c r="AL62191" s="104"/>
      <c r="AO62191" s="104"/>
      <c r="AP62191" s="104"/>
    </row>
    <row r="62192" spans="21:42" ht="15" customHeight="1" x14ac:dyDescent="0.25">
      <c r="U62192" s="104"/>
      <c r="AB62192" s="104"/>
      <c r="AC62192" s="104"/>
      <c r="AF62192" s="104"/>
      <c r="AG62192" s="104"/>
      <c r="AK62192" s="104"/>
      <c r="AL62192" s="104"/>
      <c r="AO62192" s="104"/>
      <c r="AP62192" s="104"/>
    </row>
    <row r="62193" spans="21:42" ht="15" customHeight="1" x14ac:dyDescent="0.25">
      <c r="U62193" s="104"/>
      <c r="AB62193" s="104"/>
      <c r="AC62193" s="104"/>
      <c r="AF62193" s="104"/>
      <c r="AG62193" s="104"/>
      <c r="AK62193" s="104"/>
      <c r="AL62193" s="104"/>
      <c r="AO62193" s="104"/>
      <c r="AP62193" s="104"/>
    </row>
    <row r="62194" spans="21:42" ht="15" customHeight="1" x14ac:dyDescent="0.25">
      <c r="U62194" s="104"/>
      <c r="AB62194" s="104"/>
      <c r="AC62194" s="104"/>
      <c r="AF62194" s="104"/>
      <c r="AG62194" s="104"/>
      <c r="AK62194" s="104"/>
      <c r="AL62194" s="104"/>
      <c r="AO62194" s="104"/>
      <c r="AP62194" s="104"/>
    </row>
    <row r="62195" spans="21:42" ht="15" customHeight="1" x14ac:dyDescent="0.25">
      <c r="U62195" s="104"/>
      <c r="AB62195" s="104"/>
      <c r="AC62195" s="104"/>
      <c r="AF62195" s="104"/>
      <c r="AG62195" s="104"/>
      <c r="AK62195" s="104"/>
      <c r="AL62195" s="104"/>
      <c r="AO62195" s="104"/>
      <c r="AP62195" s="104"/>
    </row>
    <row r="62196" spans="21:42" ht="15" customHeight="1" x14ac:dyDescent="0.25">
      <c r="U62196" s="104"/>
      <c r="AB62196" s="104"/>
      <c r="AC62196" s="104"/>
      <c r="AF62196" s="104"/>
      <c r="AG62196" s="104"/>
      <c r="AK62196" s="104"/>
      <c r="AL62196" s="104"/>
      <c r="AO62196" s="104"/>
      <c r="AP62196" s="104"/>
    </row>
    <row r="62197" spans="21:42" ht="15" customHeight="1" x14ac:dyDescent="0.25">
      <c r="U62197" s="104"/>
      <c r="AB62197" s="104"/>
      <c r="AC62197" s="104"/>
      <c r="AF62197" s="104"/>
      <c r="AG62197" s="104"/>
      <c r="AK62197" s="104"/>
      <c r="AL62197" s="104"/>
      <c r="AO62197" s="104"/>
      <c r="AP62197" s="104"/>
    </row>
    <row r="62198" spans="21:42" ht="15" customHeight="1" x14ac:dyDescent="0.25">
      <c r="U62198" s="104"/>
      <c r="AB62198" s="104"/>
      <c r="AC62198" s="104"/>
      <c r="AF62198" s="104"/>
      <c r="AG62198" s="104"/>
      <c r="AK62198" s="104"/>
      <c r="AL62198" s="104"/>
      <c r="AO62198" s="104"/>
      <c r="AP62198" s="104"/>
    </row>
    <row r="62199" spans="21:42" ht="15" customHeight="1" x14ac:dyDescent="0.25">
      <c r="U62199" s="104"/>
      <c r="AB62199" s="104"/>
      <c r="AC62199" s="104"/>
      <c r="AF62199" s="104"/>
      <c r="AG62199" s="104"/>
      <c r="AK62199" s="104"/>
      <c r="AL62199" s="104"/>
      <c r="AO62199" s="104"/>
      <c r="AP62199" s="104"/>
    </row>
    <row r="62200" spans="21:42" ht="15" customHeight="1" x14ac:dyDescent="0.25">
      <c r="U62200" s="104"/>
      <c r="AB62200" s="104"/>
      <c r="AC62200" s="104"/>
      <c r="AF62200" s="104"/>
      <c r="AG62200" s="104"/>
      <c r="AK62200" s="104"/>
      <c r="AL62200" s="104"/>
      <c r="AO62200" s="104"/>
      <c r="AP62200" s="104"/>
    </row>
    <row r="62201" spans="21:42" ht="15" customHeight="1" x14ac:dyDescent="0.25">
      <c r="U62201" s="104"/>
      <c r="AB62201" s="104"/>
      <c r="AC62201" s="104"/>
      <c r="AF62201" s="104"/>
      <c r="AG62201" s="104"/>
      <c r="AK62201" s="104"/>
      <c r="AL62201" s="104"/>
      <c r="AO62201" s="104"/>
      <c r="AP62201" s="104"/>
    </row>
    <row r="62202" spans="21:42" ht="15" customHeight="1" x14ac:dyDescent="0.25">
      <c r="U62202" s="104"/>
      <c r="AB62202" s="104"/>
      <c r="AC62202" s="104"/>
      <c r="AF62202" s="104"/>
      <c r="AG62202" s="104"/>
      <c r="AK62202" s="104"/>
      <c r="AL62202" s="104"/>
      <c r="AO62202" s="104"/>
      <c r="AP62202" s="104"/>
    </row>
    <row r="62203" spans="21:42" ht="15" customHeight="1" x14ac:dyDescent="0.25">
      <c r="U62203" s="104"/>
      <c r="AB62203" s="104"/>
      <c r="AC62203" s="104"/>
      <c r="AF62203" s="104"/>
      <c r="AG62203" s="104"/>
      <c r="AK62203" s="104"/>
      <c r="AL62203" s="104"/>
      <c r="AO62203" s="104"/>
      <c r="AP62203" s="104"/>
    </row>
    <row r="62204" spans="21:42" ht="15" customHeight="1" x14ac:dyDescent="0.25">
      <c r="U62204" s="104"/>
      <c r="AB62204" s="104"/>
      <c r="AC62204" s="104"/>
      <c r="AF62204" s="104"/>
      <c r="AG62204" s="104"/>
      <c r="AK62204" s="104"/>
      <c r="AL62204" s="104"/>
      <c r="AO62204" s="104"/>
      <c r="AP62204" s="104"/>
    </row>
    <row r="62205" spans="21:42" ht="15" customHeight="1" x14ac:dyDescent="0.25">
      <c r="U62205" s="104"/>
      <c r="AB62205" s="104"/>
      <c r="AC62205" s="104"/>
      <c r="AF62205" s="104"/>
      <c r="AG62205" s="104"/>
      <c r="AK62205" s="104"/>
      <c r="AL62205" s="104"/>
      <c r="AO62205" s="104"/>
      <c r="AP62205" s="104"/>
    </row>
    <row r="62206" spans="21:42" ht="15" customHeight="1" x14ac:dyDescent="0.25">
      <c r="U62206" s="104"/>
      <c r="AB62206" s="104"/>
      <c r="AC62206" s="104"/>
      <c r="AF62206" s="104"/>
      <c r="AG62206" s="104"/>
      <c r="AK62206" s="104"/>
      <c r="AL62206" s="104"/>
      <c r="AO62206" s="104"/>
      <c r="AP62206" s="104"/>
    </row>
    <row r="62207" spans="21:42" ht="15" customHeight="1" x14ac:dyDescent="0.25">
      <c r="U62207" s="104"/>
      <c r="AB62207" s="104"/>
      <c r="AC62207" s="104"/>
      <c r="AF62207" s="104"/>
      <c r="AG62207" s="104"/>
      <c r="AK62207" s="104"/>
      <c r="AL62207" s="104"/>
      <c r="AO62207" s="104"/>
      <c r="AP62207" s="104"/>
    </row>
    <row r="62208" spans="21:42" ht="15" customHeight="1" x14ac:dyDescent="0.25">
      <c r="U62208" s="104"/>
      <c r="AB62208" s="104"/>
      <c r="AC62208" s="104"/>
      <c r="AF62208" s="104"/>
      <c r="AG62208" s="104"/>
      <c r="AK62208" s="104"/>
      <c r="AL62208" s="104"/>
      <c r="AO62208" s="104"/>
      <c r="AP62208" s="104"/>
    </row>
    <row r="62209" spans="21:42" ht="15" customHeight="1" x14ac:dyDescent="0.25">
      <c r="U62209" s="104"/>
      <c r="AB62209" s="104"/>
      <c r="AC62209" s="104"/>
      <c r="AF62209" s="104"/>
      <c r="AG62209" s="104"/>
      <c r="AK62209" s="104"/>
      <c r="AL62209" s="104"/>
      <c r="AO62209" s="104"/>
      <c r="AP62209" s="104"/>
    </row>
    <row r="62210" spans="21:42" ht="15" customHeight="1" x14ac:dyDescent="0.25">
      <c r="U62210" s="104"/>
      <c r="AB62210" s="104"/>
      <c r="AC62210" s="104"/>
      <c r="AF62210" s="104"/>
      <c r="AG62210" s="104"/>
      <c r="AK62210" s="104"/>
      <c r="AL62210" s="104"/>
      <c r="AO62210" s="104"/>
      <c r="AP62210" s="104"/>
    </row>
    <row r="62211" spans="21:42" ht="15" customHeight="1" x14ac:dyDescent="0.25">
      <c r="U62211" s="104"/>
      <c r="AB62211" s="104"/>
      <c r="AC62211" s="104"/>
      <c r="AF62211" s="104"/>
      <c r="AG62211" s="104"/>
      <c r="AK62211" s="104"/>
      <c r="AL62211" s="104"/>
      <c r="AO62211" s="104"/>
      <c r="AP62211" s="104"/>
    </row>
    <row r="62212" spans="21:42" ht="15" customHeight="1" x14ac:dyDescent="0.25">
      <c r="U62212" s="104"/>
      <c r="AB62212" s="104"/>
      <c r="AC62212" s="104"/>
      <c r="AF62212" s="104"/>
      <c r="AG62212" s="104"/>
      <c r="AK62212" s="104"/>
      <c r="AL62212" s="104"/>
      <c r="AO62212" s="104"/>
      <c r="AP62212" s="104"/>
    </row>
    <row r="62213" spans="21:42" ht="15" customHeight="1" x14ac:dyDescent="0.25">
      <c r="U62213" s="104"/>
      <c r="AB62213" s="104"/>
      <c r="AC62213" s="104"/>
      <c r="AF62213" s="104"/>
      <c r="AG62213" s="104"/>
      <c r="AK62213" s="104"/>
      <c r="AL62213" s="104"/>
      <c r="AO62213" s="104"/>
      <c r="AP62213" s="104"/>
    </row>
    <row r="62214" spans="21:42" ht="15" customHeight="1" x14ac:dyDescent="0.25">
      <c r="U62214" s="104"/>
      <c r="AB62214" s="104"/>
      <c r="AC62214" s="104"/>
      <c r="AF62214" s="104"/>
      <c r="AG62214" s="104"/>
      <c r="AK62214" s="104"/>
      <c r="AL62214" s="104"/>
      <c r="AO62214" s="104"/>
      <c r="AP62214" s="104"/>
    </row>
    <row r="62215" spans="21:42" ht="15" customHeight="1" x14ac:dyDescent="0.25">
      <c r="U62215" s="104"/>
      <c r="AB62215" s="104"/>
      <c r="AC62215" s="104"/>
      <c r="AF62215" s="104"/>
      <c r="AG62215" s="104"/>
      <c r="AK62215" s="104"/>
      <c r="AL62215" s="104"/>
      <c r="AO62215" s="104"/>
      <c r="AP62215" s="104"/>
    </row>
    <row r="62216" spans="21:42" ht="15" customHeight="1" x14ac:dyDescent="0.25">
      <c r="U62216" s="104"/>
      <c r="AB62216" s="104"/>
      <c r="AC62216" s="104"/>
      <c r="AF62216" s="104"/>
      <c r="AG62216" s="104"/>
      <c r="AK62216" s="104"/>
      <c r="AL62216" s="104"/>
      <c r="AO62216" s="104"/>
      <c r="AP62216" s="104"/>
    </row>
    <row r="62217" spans="21:42" ht="15" customHeight="1" x14ac:dyDescent="0.25">
      <c r="U62217" s="104"/>
      <c r="AB62217" s="104"/>
      <c r="AC62217" s="104"/>
      <c r="AF62217" s="104"/>
      <c r="AG62217" s="104"/>
      <c r="AK62217" s="104"/>
      <c r="AL62217" s="104"/>
      <c r="AO62217" s="104"/>
      <c r="AP62217" s="104"/>
    </row>
    <row r="62218" spans="21:42" ht="15" customHeight="1" x14ac:dyDescent="0.25">
      <c r="U62218" s="104"/>
      <c r="AB62218" s="104"/>
      <c r="AC62218" s="104"/>
      <c r="AF62218" s="104"/>
      <c r="AG62218" s="104"/>
      <c r="AK62218" s="104"/>
      <c r="AL62218" s="104"/>
      <c r="AO62218" s="104"/>
      <c r="AP62218" s="104"/>
    </row>
    <row r="62219" spans="21:42" ht="15" customHeight="1" x14ac:dyDescent="0.25">
      <c r="U62219" s="104"/>
      <c r="AB62219" s="104"/>
      <c r="AC62219" s="104"/>
      <c r="AF62219" s="104"/>
      <c r="AG62219" s="104"/>
      <c r="AK62219" s="104"/>
      <c r="AL62219" s="104"/>
      <c r="AO62219" s="104"/>
      <c r="AP62219" s="104"/>
    </row>
    <row r="62220" spans="21:42" ht="15" customHeight="1" x14ac:dyDescent="0.25">
      <c r="U62220" s="104"/>
      <c r="AB62220" s="104"/>
      <c r="AC62220" s="104"/>
      <c r="AF62220" s="104"/>
      <c r="AG62220" s="104"/>
      <c r="AK62220" s="104"/>
      <c r="AL62220" s="104"/>
      <c r="AO62220" s="104"/>
      <c r="AP62220" s="104"/>
    </row>
    <row r="62221" spans="21:42" ht="15" customHeight="1" x14ac:dyDescent="0.25">
      <c r="U62221" s="104"/>
      <c r="AB62221" s="104"/>
      <c r="AC62221" s="104"/>
      <c r="AF62221" s="104"/>
      <c r="AG62221" s="104"/>
      <c r="AK62221" s="104"/>
      <c r="AL62221" s="104"/>
      <c r="AO62221" s="104"/>
      <c r="AP62221" s="104"/>
    </row>
    <row r="62222" spans="21:42" ht="15" customHeight="1" x14ac:dyDescent="0.25">
      <c r="U62222" s="104"/>
      <c r="AB62222" s="104"/>
      <c r="AC62222" s="104"/>
      <c r="AF62222" s="104"/>
      <c r="AG62222" s="104"/>
      <c r="AK62222" s="104"/>
      <c r="AL62222" s="104"/>
      <c r="AO62222" s="104"/>
      <c r="AP62222" s="104"/>
    </row>
    <row r="62223" spans="21:42" ht="15" customHeight="1" x14ac:dyDescent="0.25">
      <c r="U62223" s="104"/>
      <c r="AB62223" s="104"/>
      <c r="AC62223" s="104"/>
      <c r="AF62223" s="104"/>
      <c r="AG62223" s="104"/>
      <c r="AK62223" s="104"/>
      <c r="AL62223" s="104"/>
      <c r="AO62223" s="104"/>
      <c r="AP62223" s="104"/>
    </row>
    <row r="62224" spans="21:42" ht="15" customHeight="1" x14ac:dyDescent="0.25">
      <c r="U62224" s="104"/>
      <c r="AB62224" s="104"/>
      <c r="AC62224" s="104"/>
      <c r="AF62224" s="104"/>
      <c r="AG62224" s="104"/>
      <c r="AK62224" s="104"/>
      <c r="AL62224" s="104"/>
      <c r="AO62224" s="104"/>
      <c r="AP62224" s="104"/>
    </row>
    <row r="62225" spans="21:42" ht="15" customHeight="1" x14ac:dyDescent="0.25">
      <c r="U62225" s="104"/>
      <c r="AB62225" s="104"/>
      <c r="AC62225" s="104"/>
      <c r="AF62225" s="104"/>
      <c r="AG62225" s="104"/>
      <c r="AK62225" s="104"/>
      <c r="AL62225" s="104"/>
      <c r="AO62225" s="104"/>
      <c r="AP62225" s="104"/>
    </row>
    <row r="62226" spans="21:42" ht="15" customHeight="1" x14ac:dyDescent="0.25">
      <c r="U62226" s="104"/>
      <c r="AB62226" s="104"/>
      <c r="AC62226" s="104"/>
      <c r="AF62226" s="104"/>
      <c r="AG62226" s="104"/>
      <c r="AK62226" s="104"/>
      <c r="AL62226" s="104"/>
      <c r="AO62226" s="104"/>
      <c r="AP62226" s="104"/>
    </row>
    <row r="62227" spans="21:42" ht="15" customHeight="1" x14ac:dyDescent="0.25">
      <c r="U62227" s="104"/>
      <c r="AB62227" s="104"/>
      <c r="AC62227" s="104"/>
      <c r="AF62227" s="104"/>
      <c r="AG62227" s="104"/>
      <c r="AK62227" s="104"/>
      <c r="AL62227" s="104"/>
      <c r="AO62227" s="104"/>
      <c r="AP62227" s="104"/>
    </row>
    <row r="62228" spans="21:42" ht="15" customHeight="1" x14ac:dyDescent="0.25">
      <c r="U62228" s="104"/>
      <c r="AB62228" s="104"/>
      <c r="AC62228" s="104"/>
      <c r="AF62228" s="104"/>
      <c r="AG62228" s="104"/>
      <c r="AK62228" s="104"/>
      <c r="AL62228" s="104"/>
      <c r="AO62228" s="104"/>
      <c r="AP62228" s="104"/>
    </row>
    <row r="62229" spans="21:42" ht="15" customHeight="1" x14ac:dyDescent="0.25">
      <c r="U62229" s="104"/>
      <c r="AB62229" s="104"/>
      <c r="AC62229" s="104"/>
      <c r="AF62229" s="104"/>
      <c r="AG62229" s="104"/>
      <c r="AK62229" s="104"/>
      <c r="AL62229" s="104"/>
      <c r="AO62229" s="104"/>
      <c r="AP62229" s="104"/>
    </row>
    <row r="62230" spans="21:42" ht="15" customHeight="1" x14ac:dyDescent="0.25">
      <c r="U62230" s="104"/>
      <c r="AB62230" s="104"/>
      <c r="AC62230" s="104"/>
      <c r="AF62230" s="104"/>
      <c r="AG62230" s="104"/>
      <c r="AK62230" s="104"/>
      <c r="AL62230" s="104"/>
      <c r="AO62230" s="104"/>
      <c r="AP62230" s="104"/>
    </row>
    <row r="62231" spans="21:42" ht="15" customHeight="1" x14ac:dyDescent="0.25">
      <c r="U62231" s="104"/>
      <c r="AB62231" s="104"/>
      <c r="AC62231" s="104"/>
      <c r="AF62231" s="104"/>
      <c r="AG62231" s="104"/>
      <c r="AK62231" s="104"/>
      <c r="AL62231" s="104"/>
      <c r="AO62231" s="104"/>
      <c r="AP62231" s="104"/>
    </row>
    <row r="62232" spans="21:42" ht="15" customHeight="1" x14ac:dyDescent="0.25">
      <c r="U62232" s="104"/>
      <c r="AB62232" s="104"/>
      <c r="AC62232" s="104"/>
      <c r="AF62232" s="104"/>
      <c r="AG62232" s="104"/>
      <c r="AK62232" s="104"/>
      <c r="AL62232" s="104"/>
      <c r="AO62232" s="104"/>
      <c r="AP62232" s="104"/>
    </row>
    <row r="62233" spans="21:42" ht="15" customHeight="1" x14ac:dyDescent="0.25">
      <c r="U62233" s="104"/>
      <c r="AB62233" s="104"/>
      <c r="AC62233" s="104"/>
      <c r="AF62233" s="104"/>
      <c r="AG62233" s="104"/>
      <c r="AK62233" s="104"/>
      <c r="AL62233" s="104"/>
      <c r="AO62233" s="104"/>
      <c r="AP62233" s="104"/>
    </row>
    <row r="62234" spans="21:42" ht="15" customHeight="1" x14ac:dyDescent="0.25">
      <c r="U62234" s="104"/>
      <c r="AB62234" s="104"/>
      <c r="AC62234" s="104"/>
      <c r="AF62234" s="104"/>
      <c r="AG62234" s="104"/>
      <c r="AK62234" s="104"/>
      <c r="AL62234" s="104"/>
      <c r="AO62234" s="104"/>
      <c r="AP62234" s="104"/>
    </row>
    <row r="62235" spans="21:42" ht="15" customHeight="1" x14ac:dyDescent="0.25">
      <c r="U62235" s="104"/>
      <c r="AB62235" s="104"/>
      <c r="AC62235" s="104"/>
      <c r="AF62235" s="104"/>
      <c r="AG62235" s="104"/>
      <c r="AK62235" s="104"/>
      <c r="AL62235" s="104"/>
      <c r="AO62235" s="104"/>
      <c r="AP62235" s="104"/>
    </row>
    <row r="62236" spans="21:42" ht="15" customHeight="1" x14ac:dyDescent="0.25">
      <c r="U62236" s="104"/>
      <c r="AB62236" s="104"/>
      <c r="AC62236" s="104"/>
      <c r="AF62236" s="104"/>
      <c r="AG62236" s="104"/>
      <c r="AK62236" s="104"/>
      <c r="AL62236" s="104"/>
      <c r="AO62236" s="104"/>
      <c r="AP62236" s="104"/>
    </row>
    <row r="62237" spans="21:42" ht="15" customHeight="1" x14ac:dyDescent="0.25">
      <c r="U62237" s="104"/>
      <c r="AB62237" s="104"/>
      <c r="AC62237" s="104"/>
      <c r="AF62237" s="104"/>
      <c r="AG62237" s="104"/>
      <c r="AK62237" s="104"/>
      <c r="AL62237" s="104"/>
      <c r="AO62237" s="104"/>
      <c r="AP62237" s="104"/>
    </row>
    <row r="62238" spans="21:42" ht="15" customHeight="1" x14ac:dyDescent="0.25">
      <c r="U62238" s="104"/>
      <c r="AB62238" s="104"/>
      <c r="AC62238" s="104"/>
      <c r="AF62238" s="104"/>
      <c r="AG62238" s="104"/>
      <c r="AK62238" s="104"/>
      <c r="AL62238" s="104"/>
      <c r="AO62238" s="104"/>
      <c r="AP62238" s="104"/>
    </row>
    <row r="62239" spans="21:42" ht="15" customHeight="1" x14ac:dyDescent="0.25">
      <c r="U62239" s="104"/>
      <c r="AB62239" s="104"/>
      <c r="AC62239" s="104"/>
      <c r="AF62239" s="104"/>
      <c r="AG62239" s="104"/>
      <c r="AK62239" s="104"/>
      <c r="AL62239" s="104"/>
      <c r="AO62239" s="104"/>
      <c r="AP62239" s="104"/>
    </row>
    <row r="62240" spans="21:42" ht="15" customHeight="1" x14ac:dyDescent="0.25">
      <c r="U62240" s="104"/>
      <c r="AB62240" s="104"/>
      <c r="AC62240" s="104"/>
      <c r="AF62240" s="104"/>
      <c r="AG62240" s="104"/>
      <c r="AK62240" s="104"/>
      <c r="AL62240" s="104"/>
      <c r="AO62240" s="104"/>
      <c r="AP62240" s="104"/>
    </row>
    <row r="62241" spans="21:42" ht="15" customHeight="1" x14ac:dyDescent="0.25">
      <c r="U62241" s="104"/>
      <c r="AB62241" s="104"/>
      <c r="AC62241" s="104"/>
      <c r="AF62241" s="104"/>
      <c r="AG62241" s="104"/>
      <c r="AK62241" s="104"/>
      <c r="AL62241" s="104"/>
      <c r="AO62241" s="104"/>
      <c r="AP62241" s="104"/>
    </row>
    <row r="62242" spans="21:42" ht="15" customHeight="1" x14ac:dyDescent="0.25">
      <c r="U62242" s="104"/>
      <c r="AB62242" s="104"/>
      <c r="AC62242" s="104"/>
      <c r="AF62242" s="104"/>
      <c r="AG62242" s="104"/>
      <c r="AK62242" s="104"/>
      <c r="AL62242" s="104"/>
      <c r="AO62242" s="104"/>
      <c r="AP62242" s="104"/>
    </row>
    <row r="62243" spans="21:42" ht="15" customHeight="1" x14ac:dyDescent="0.25">
      <c r="U62243" s="104"/>
      <c r="AB62243" s="104"/>
      <c r="AC62243" s="104"/>
      <c r="AF62243" s="104"/>
      <c r="AG62243" s="104"/>
      <c r="AK62243" s="104"/>
      <c r="AL62243" s="104"/>
      <c r="AO62243" s="104"/>
      <c r="AP62243" s="104"/>
    </row>
    <row r="62244" spans="21:42" ht="15" customHeight="1" x14ac:dyDescent="0.25">
      <c r="U62244" s="104"/>
      <c r="AB62244" s="104"/>
      <c r="AC62244" s="104"/>
      <c r="AF62244" s="104"/>
      <c r="AG62244" s="104"/>
      <c r="AK62244" s="104"/>
      <c r="AL62244" s="104"/>
      <c r="AO62244" s="104"/>
      <c r="AP62244" s="104"/>
    </row>
    <row r="62245" spans="21:42" ht="15" customHeight="1" x14ac:dyDescent="0.25">
      <c r="U62245" s="104"/>
      <c r="AB62245" s="104"/>
      <c r="AC62245" s="104"/>
      <c r="AF62245" s="104"/>
      <c r="AG62245" s="104"/>
      <c r="AK62245" s="104"/>
      <c r="AL62245" s="104"/>
      <c r="AO62245" s="104"/>
      <c r="AP62245" s="104"/>
    </row>
    <row r="62246" spans="21:42" ht="15" customHeight="1" x14ac:dyDescent="0.25">
      <c r="U62246" s="104"/>
      <c r="AB62246" s="104"/>
      <c r="AC62246" s="104"/>
      <c r="AF62246" s="104"/>
      <c r="AG62246" s="104"/>
      <c r="AK62246" s="104"/>
      <c r="AL62246" s="104"/>
      <c r="AO62246" s="104"/>
      <c r="AP62246" s="104"/>
    </row>
    <row r="62247" spans="21:42" ht="15" customHeight="1" x14ac:dyDescent="0.25">
      <c r="U62247" s="104"/>
      <c r="AB62247" s="104"/>
      <c r="AC62247" s="104"/>
      <c r="AF62247" s="104"/>
      <c r="AG62247" s="104"/>
      <c r="AK62247" s="104"/>
      <c r="AL62247" s="104"/>
      <c r="AO62247" s="104"/>
      <c r="AP62247" s="104"/>
    </row>
    <row r="62248" spans="21:42" ht="15" customHeight="1" x14ac:dyDescent="0.25">
      <c r="U62248" s="104"/>
      <c r="AB62248" s="104"/>
      <c r="AC62248" s="104"/>
      <c r="AF62248" s="104"/>
      <c r="AG62248" s="104"/>
      <c r="AK62248" s="104"/>
      <c r="AL62248" s="104"/>
      <c r="AO62248" s="104"/>
      <c r="AP62248" s="104"/>
    </row>
    <row r="62249" spans="21:42" ht="15" customHeight="1" x14ac:dyDescent="0.25">
      <c r="U62249" s="104"/>
      <c r="AB62249" s="104"/>
      <c r="AC62249" s="104"/>
      <c r="AF62249" s="104"/>
      <c r="AG62249" s="104"/>
      <c r="AK62249" s="104"/>
      <c r="AL62249" s="104"/>
      <c r="AO62249" s="104"/>
      <c r="AP62249" s="104"/>
    </row>
    <row r="62250" spans="21:42" ht="15" customHeight="1" x14ac:dyDescent="0.25">
      <c r="U62250" s="104"/>
      <c r="AB62250" s="104"/>
      <c r="AC62250" s="104"/>
      <c r="AF62250" s="104"/>
      <c r="AG62250" s="104"/>
      <c r="AK62250" s="104"/>
      <c r="AL62250" s="104"/>
      <c r="AO62250" s="104"/>
      <c r="AP62250" s="104"/>
    </row>
    <row r="62251" spans="21:42" ht="15" customHeight="1" x14ac:dyDescent="0.25">
      <c r="U62251" s="104"/>
      <c r="AB62251" s="104"/>
      <c r="AC62251" s="104"/>
      <c r="AF62251" s="104"/>
      <c r="AG62251" s="104"/>
      <c r="AK62251" s="104"/>
      <c r="AL62251" s="104"/>
      <c r="AO62251" s="104"/>
      <c r="AP62251" s="104"/>
    </row>
    <row r="62252" spans="21:42" ht="15" customHeight="1" x14ac:dyDescent="0.25">
      <c r="U62252" s="104"/>
      <c r="AB62252" s="104"/>
      <c r="AC62252" s="104"/>
      <c r="AF62252" s="104"/>
      <c r="AG62252" s="104"/>
      <c r="AK62252" s="104"/>
      <c r="AL62252" s="104"/>
      <c r="AO62252" s="104"/>
      <c r="AP62252" s="104"/>
    </row>
    <row r="62253" spans="21:42" ht="15" customHeight="1" x14ac:dyDescent="0.25">
      <c r="U62253" s="104"/>
      <c r="AB62253" s="104"/>
      <c r="AC62253" s="104"/>
      <c r="AF62253" s="104"/>
      <c r="AG62253" s="104"/>
      <c r="AK62253" s="104"/>
      <c r="AL62253" s="104"/>
      <c r="AO62253" s="104"/>
      <c r="AP62253" s="104"/>
    </row>
    <row r="62254" spans="21:42" ht="15" customHeight="1" x14ac:dyDescent="0.25">
      <c r="U62254" s="104"/>
      <c r="AB62254" s="104"/>
      <c r="AC62254" s="104"/>
      <c r="AF62254" s="104"/>
      <c r="AG62254" s="104"/>
      <c r="AK62254" s="104"/>
      <c r="AL62254" s="104"/>
      <c r="AO62254" s="104"/>
      <c r="AP62254" s="104"/>
    </row>
    <row r="62255" spans="21:42" ht="15" customHeight="1" x14ac:dyDescent="0.25">
      <c r="U62255" s="104"/>
      <c r="AB62255" s="104"/>
      <c r="AC62255" s="104"/>
      <c r="AF62255" s="104"/>
      <c r="AG62255" s="104"/>
      <c r="AK62255" s="104"/>
      <c r="AL62255" s="104"/>
      <c r="AO62255" s="104"/>
      <c r="AP62255" s="104"/>
    </row>
    <row r="62256" spans="21:42" ht="15" customHeight="1" x14ac:dyDescent="0.25">
      <c r="U62256" s="104"/>
      <c r="AB62256" s="104"/>
      <c r="AC62256" s="104"/>
      <c r="AF62256" s="104"/>
      <c r="AG62256" s="104"/>
      <c r="AK62256" s="104"/>
      <c r="AL62256" s="104"/>
      <c r="AO62256" s="104"/>
      <c r="AP62256" s="104"/>
    </row>
    <row r="62257" spans="21:42" ht="15" customHeight="1" x14ac:dyDescent="0.25">
      <c r="U62257" s="104"/>
      <c r="AB62257" s="104"/>
      <c r="AC62257" s="104"/>
      <c r="AF62257" s="104"/>
      <c r="AG62257" s="104"/>
      <c r="AK62257" s="104"/>
      <c r="AL62257" s="104"/>
      <c r="AO62257" s="104"/>
      <c r="AP62257" s="104"/>
    </row>
    <row r="62258" spans="21:42" ht="15" customHeight="1" x14ac:dyDescent="0.25">
      <c r="U62258" s="104"/>
      <c r="AB62258" s="104"/>
      <c r="AC62258" s="104"/>
      <c r="AF62258" s="104"/>
      <c r="AG62258" s="104"/>
      <c r="AK62258" s="104"/>
      <c r="AL62258" s="104"/>
      <c r="AO62258" s="104"/>
      <c r="AP62258" s="104"/>
    </row>
    <row r="62259" spans="21:42" ht="15" customHeight="1" x14ac:dyDescent="0.25">
      <c r="U62259" s="104"/>
      <c r="AB62259" s="104"/>
      <c r="AC62259" s="104"/>
      <c r="AF62259" s="104"/>
      <c r="AG62259" s="104"/>
      <c r="AK62259" s="104"/>
      <c r="AL62259" s="104"/>
      <c r="AO62259" s="104"/>
      <c r="AP62259" s="104"/>
    </row>
    <row r="62260" spans="21:42" ht="15" customHeight="1" x14ac:dyDescent="0.25">
      <c r="U62260" s="104"/>
      <c r="AB62260" s="104"/>
      <c r="AC62260" s="104"/>
      <c r="AF62260" s="104"/>
      <c r="AG62260" s="104"/>
      <c r="AK62260" s="104"/>
      <c r="AL62260" s="104"/>
      <c r="AO62260" s="104"/>
      <c r="AP62260" s="104"/>
    </row>
    <row r="62261" spans="21:42" ht="15" customHeight="1" x14ac:dyDescent="0.25">
      <c r="U62261" s="104"/>
      <c r="AB62261" s="104"/>
      <c r="AC62261" s="104"/>
      <c r="AF62261" s="104"/>
      <c r="AG62261" s="104"/>
      <c r="AK62261" s="104"/>
      <c r="AL62261" s="104"/>
      <c r="AO62261" s="104"/>
      <c r="AP62261" s="104"/>
    </row>
    <row r="62262" spans="21:42" ht="15" customHeight="1" x14ac:dyDescent="0.25">
      <c r="U62262" s="104"/>
      <c r="AB62262" s="104"/>
      <c r="AC62262" s="104"/>
      <c r="AF62262" s="104"/>
      <c r="AG62262" s="104"/>
      <c r="AK62262" s="104"/>
      <c r="AL62262" s="104"/>
      <c r="AO62262" s="104"/>
      <c r="AP62262" s="104"/>
    </row>
    <row r="62263" spans="21:42" ht="15" customHeight="1" x14ac:dyDescent="0.25">
      <c r="U62263" s="104"/>
      <c r="AB62263" s="104"/>
      <c r="AC62263" s="104"/>
      <c r="AF62263" s="104"/>
      <c r="AG62263" s="104"/>
      <c r="AK62263" s="104"/>
      <c r="AL62263" s="104"/>
      <c r="AO62263" s="104"/>
      <c r="AP62263" s="104"/>
    </row>
    <row r="62264" spans="21:42" ht="15" customHeight="1" x14ac:dyDescent="0.25">
      <c r="U62264" s="104"/>
      <c r="AB62264" s="104"/>
      <c r="AC62264" s="104"/>
      <c r="AF62264" s="104"/>
      <c r="AG62264" s="104"/>
      <c r="AK62264" s="104"/>
      <c r="AL62264" s="104"/>
      <c r="AO62264" s="104"/>
      <c r="AP62264" s="104"/>
    </row>
    <row r="62265" spans="21:42" ht="15" customHeight="1" x14ac:dyDescent="0.25">
      <c r="U62265" s="104"/>
      <c r="AB62265" s="104"/>
      <c r="AC62265" s="104"/>
      <c r="AF62265" s="104"/>
      <c r="AG62265" s="104"/>
      <c r="AK62265" s="104"/>
      <c r="AL62265" s="104"/>
      <c r="AO62265" s="104"/>
      <c r="AP62265" s="104"/>
    </row>
    <row r="62266" spans="21:42" ht="15" customHeight="1" x14ac:dyDescent="0.25">
      <c r="U62266" s="104"/>
      <c r="AB62266" s="104"/>
      <c r="AC62266" s="104"/>
      <c r="AF62266" s="104"/>
      <c r="AG62266" s="104"/>
      <c r="AK62266" s="104"/>
      <c r="AL62266" s="104"/>
      <c r="AO62266" s="104"/>
      <c r="AP62266" s="104"/>
    </row>
    <row r="62267" spans="21:42" ht="15" customHeight="1" x14ac:dyDescent="0.25">
      <c r="U62267" s="104"/>
      <c r="AB62267" s="104"/>
      <c r="AC62267" s="104"/>
      <c r="AF62267" s="104"/>
      <c r="AG62267" s="104"/>
      <c r="AK62267" s="104"/>
      <c r="AL62267" s="104"/>
      <c r="AO62267" s="104"/>
      <c r="AP62267" s="104"/>
    </row>
    <row r="62268" spans="21:42" ht="15" customHeight="1" x14ac:dyDescent="0.25">
      <c r="U62268" s="104"/>
      <c r="AB62268" s="104"/>
      <c r="AC62268" s="104"/>
      <c r="AF62268" s="104"/>
      <c r="AG62268" s="104"/>
      <c r="AK62268" s="104"/>
      <c r="AL62268" s="104"/>
      <c r="AO62268" s="104"/>
      <c r="AP62268" s="104"/>
    </row>
    <row r="62269" spans="21:42" ht="15" customHeight="1" x14ac:dyDescent="0.25">
      <c r="U62269" s="104"/>
      <c r="AB62269" s="104"/>
      <c r="AC62269" s="104"/>
      <c r="AF62269" s="104"/>
      <c r="AG62269" s="104"/>
      <c r="AK62269" s="104"/>
      <c r="AL62269" s="104"/>
      <c r="AO62269" s="104"/>
      <c r="AP62269" s="104"/>
    </row>
    <row r="62270" spans="21:42" ht="15" customHeight="1" x14ac:dyDescent="0.25">
      <c r="U62270" s="104"/>
      <c r="AB62270" s="104"/>
      <c r="AC62270" s="104"/>
      <c r="AF62270" s="104"/>
      <c r="AG62270" s="104"/>
      <c r="AK62270" s="104"/>
      <c r="AL62270" s="104"/>
      <c r="AO62270" s="104"/>
      <c r="AP62270" s="104"/>
    </row>
    <row r="62271" spans="21:42" ht="15" customHeight="1" x14ac:dyDescent="0.25">
      <c r="U62271" s="104"/>
      <c r="AB62271" s="104"/>
      <c r="AC62271" s="104"/>
      <c r="AF62271" s="104"/>
      <c r="AG62271" s="104"/>
      <c r="AK62271" s="104"/>
      <c r="AL62271" s="104"/>
      <c r="AO62271" s="104"/>
      <c r="AP62271" s="104"/>
    </row>
    <row r="62272" spans="21:42" ht="15" customHeight="1" x14ac:dyDescent="0.25">
      <c r="U62272" s="104"/>
      <c r="AB62272" s="104"/>
      <c r="AC62272" s="104"/>
      <c r="AF62272" s="104"/>
      <c r="AG62272" s="104"/>
      <c r="AK62272" s="104"/>
      <c r="AL62272" s="104"/>
      <c r="AO62272" s="104"/>
      <c r="AP62272" s="104"/>
    </row>
    <row r="62273" spans="21:42" ht="15" customHeight="1" x14ac:dyDescent="0.25">
      <c r="U62273" s="104"/>
      <c r="AB62273" s="104"/>
      <c r="AC62273" s="104"/>
      <c r="AF62273" s="104"/>
      <c r="AG62273" s="104"/>
      <c r="AK62273" s="104"/>
      <c r="AL62273" s="104"/>
      <c r="AO62273" s="104"/>
      <c r="AP62273" s="104"/>
    </row>
    <row r="62274" spans="21:42" ht="15" customHeight="1" x14ac:dyDescent="0.25">
      <c r="U62274" s="104"/>
      <c r="AB62274" s="104"/>
      <c r="AC62274" s="104"/>
      <c r="AF62274" s="104"/>
      <c r="AG62274" s="104"/>
      <c r="AK62274" s="104"/>
      <c r="AL62274" s="104"/>
      <c r="AO62274" s="104"/>
      <c r="AP62274" s="104"/>
    </row>
    <row r="62275" spans="21:42" ht="15" customHeight="1" x14ac:dyDescent="0.25">
      <c r="U62275" s="104"/>
      <c r="AB62275" s="104"/>
      <c r="AC62275" s="104"/>
      <c r="AF62275" s="104"/>
      <c r="AG62275" s="104"/>
      <c r="AK62275" s="104"/>
      <c r="AL62275" s="104"/>
      <c r="AO62275" s="104"/>
      <c r="AP62275" s="104"/>
    </row>
    <row r="62276" spans="21:42" ht="15" customHeight="1" x14ac:dyDescent="0.25">
      <c r="U62276" s="104"/>
      <c r="AB62276" s="104"/>
      <c r="AC62276" s="104"/>
      <c r="AF62276" s="104"/>
      <c r="AG62276" s="104"/>
      <c r="AK62276" s="104"/>
      <c r="AL62276" s="104"/>
      <c r="AO62276" s="104"/>
      <c r="AP62276" s="104"/>
    </row>
    <row r="62277" spans="21:42" ht="15" customHeight="1" x14ac:dyDescent="0.25">
      <c r="U62277" s="104"/>
      <c r="AB62277" s="104"/>
      <c r="AC62277" s="104"/>
      <c r="AF62277" s="104"/>
      <c r="AG62277" s="104"/>
      <c r="AK62277" s="104"/>
      <c r="AL62277" s="104"/>
      <c r="AO62277" s="104"/>
      <c r="AP62277" s="104"/>
    </row>
    <row r="62278" spans="21:42" ht="15" customHeight="1" x14ac:dyDescent="0.25">
      <c r="U62278" s="104"/>
      <c r="AB62278" s="104"/>
      <c r="AC62278" s="104"/>
      <c r="AF62278" s="104"/>
      <c r="AG62278" s="104"/>
      <c r="AK62278" s="104"/>
      <c r="AL62278" s="104"/>
      <c r="AO62278" s="104"/>
      <c r="AP62278" s="104"/>
    </row>
    <row r="62279" spans="21:42" ht="15" customHeight="1" x14ac:dyDescent="0.25">
      <c r="U62279" s="104"/>
      <c r="AB62279" s="104"/>
      <c r="AC62279" s="104"/>
      <c r="AF62279" s="104"/>
      <c r="AG62279" s="104"/>
      <c r="AK62279" s="104"/>
      <c r="AL62279" s="104"/>
      <c r="AO62279" s="104"/>
      <c r="AP62279" s="104"/>
    </row>
    <row r="62280" spans="21:42" ht="15" customHeight="1" x14ac:dyDescent="0.25">
      <c r="U62280" s="104"/>
      <c r="AB62280" s="104"/>
      <c r="AC62280" s="104"/>
      <c r="AF62280" s="104"/>
      <c r="AG62280" s="104"/>
      <c r="AK62280" s="104"/>
      <c r="AL62280" s="104"/>
      <c r="AO62280" s="104"/>
      <c r="AP62280" s="104"/>
    </row>
    <row r="62281" spans="21:42" ht="15" customHeight="1" x14ac:dyDescent="0.25">
      <c r="U62281" s="104"/>
      <c r="AB62281" s="104"/>
      <c r="AC62281" s="104"/>
      <c r="AF62281" s="104"/>
      <c r="AG62281" s="104"/>
      <c r="AK62281" s="104"/>
      <c r="AL62281" s="104"/>
      <c r="AO62281" s="104"/>
      <c r="AP62281" s="104"/>
    </row>
    <row r="62282" spans="21:42" ht="15" customHeight="1" x14ac:dyDescent="0.25">
      <c r="U62282" s="104"/>
      <c r="AB62282" s="104"/>
      <c r="AC62282" s="104"/>
      <c r="AF62282" s="104"/>
      <c r="AG62282" s="104"/>
      <c r="AK62282" s="104"/>
      <c r="AL62282" s="104"/>
      <c r="AO62282" s="104"/>
      <c r="AP62282" s="104"/>
    </row>
    <row r="62283" spans="21:42" ht="15" customHeight="1" x14ac:dyDescent="0.25">
      <c r="U62283" s="104"/>
      <c r="AB62283" s="104"/>
      <c r="AC62283" s="104"/>
      <c r="AF62283" s="104"/>
      <c r="AG62283" s="104"/>
      <c r="AK62283" s="104"/>
      <c r="AL62283" s="104"/>
      <c r="AO62283" s="104"/>
      <c r="AP62283" s="104"/>
    </row>
    <row r="62284" spans="21:42" ht="15" customHeight="1" x14ac:dyDescent="0.25">
      <c r="U62284" s="104"/>
      <c r="AB62284" s="104"/>
      <c r="AC62284" s="104"/>
      <c r="AF62284" s="104"/>
      <c r="AG62284" s="104"/>
      <c r="AK62284" s="104"/>
      <c r="AL62284" s="104"/>
      <c r="AO62284" s="104"/>
      <c r="AP62284" s="104"/>
    </row>
    <row r="62285" spans="21:42" ht="15" customHeight="1" x14ac:dyDescent="0.25">
      <c r="U62285" s="104"/>
      <c r="AB62285" s="104"/>
      <c r="AC62285" s="104"/>
      <c r="AF62285" s="104"/>
      <c r="AG62285" s="104"/>
      <c r="AK62285" s="104"/>
      <c r="AL62285" s="104"/>
      <c r="AO62285" s="104"/>
      <c r="AP62285" s="104"/>
    </row>
    <row r="62286" spans="21:42" ht="15" customHeight="1" x14ac:dyDescent="0.25">
      <c r="U62286" s="104"/>
      <c r="AB62286" s="104"/>
      <c r="AC62286" s="104"/>
      <c r="AF62286" s="104"/>
      <c r="AG62286" s="104"/>
      <c r="AK62286" s="104"/>
      <c r="AL62286" s="104"/>
      <c r="AO62286" s="104"/>
      <c r="AP62286" s="104"/>
    </row>
    <row r="62287" spans="21:42" ht="15" customHeight="1" x14ac:dyDescent="0.25">
      <c r="U62287" s="104"/>
      <c r="AB62287" s="104"/>
      <c r="AC62287" s="104"/>
      <c r="AF62287" s="104"/>
      <c r="AG62287" s="104"/>
      <c r="AK62287" s="104"/>
      <c r="AL62287" s="104"/>
      <c r="AO62287" s="104"/>
      <c r="AP62287" s="104"/>
    </row>
    <row r="62288" spans="21:42" ht="15" customHeight="1" x14ac:dyDescent="0.25">
      <c r="U62288" s="104"/>
      <c r="AB62288" s="104"/>
      <c r="AC62288" s="104"/>
      <c r="AF62288" s="104"/>
      <c r="AG62288" s="104"/>
      <c r="AK62288" s="104"/>
      <c r="AL62288" s="104"/>
      <c r="AO62288" s="104"/>
      <c r="AP62288" s="104"/>
    </row>
    <row r="62289" spans="21:42" ht="15" customHeight="1" x14ac:dyDescent="0.25">
      <c r="U62289" s="104"/>
      <c r="AB62289" s="104"/>
      <c r="AC62289" s="104"/>
      <c r="AF62289" s="104"/>
      <c r="AG62289" s="104"/>
      <c r="AK62289" s="104"/>
      <c r="AL62289" s="104"/>
      <c r="AO62289" s="104"/>
      <c r="AP62289" s="104"/>
    </row>
    <row r="62290" spans="21:42" ht="15" customHeight="1" x14ac:dyDescent="0.25">
      <c r="U62290" s="104"/>
      <c r="AB62290" s="104"/>
      <c r="AC62290" s="104"/>
      <c r="AF62290" s="104"/>
      <c r="AG62290" s="104"/>
      <c r="AK62290" s="104"/>
      <c r="AL62290" s="104"/>
      <c r="AO62290" s="104"/>
      <c r="AP62290" s="104"/>
    </row>
    <row r="62291" spans="21:42" ht="15" customHeight="1" x14ac:dyDescent="0.25">
      <c r="U62291" s="104"/>
      <c r="AB62291" s="104"/>
      <c r="AC62291" s="104"/>
      <c r="AF62291" s="104"/>
      <c r="AG62291" s="104"/>
      <c r="AK62291" s="104"/>
      <c r="AL62291" s="104"/>
      <c r="AO62291" s="104"/>
      <c r="AP62291" s="104"/>
    </row>
    <row r="62292" spans="21:42" ht="15" customHeight="1" x14ac:dyDescent="0.25">
      <c r="U62292" s="104"/>
      <c r="AB62292" s="104"/>
      <c r="AC62292" s="104"/>
      <c r="AF62292" s="104"/>
      <c r="AG62292" s="104"/>
      <c r="AK62292" s="104"/>
      <c r="AL62292" s="104"/>
      <c r="AO62292" s="104"/>
      <c r="AP62292" s="104"/>
    </row>
    <row r="62293" spans="21:42" ht="15" customHeight="1" x14ac:dyDescent="0.25">
      <c r="U62293" s="104"/>
      <c r="AB62293" s="104"/>
      <c r="AC62293" s="104"/>
      <c r="AF62293" s="104"/>
      <c r="AG62293" s="104"/>
      <c r="AK62293" s="104"/>
      <c r="AL62293" s="104"/>
      <c r="AO62293" s="104"/>
      <c r="AP62293" s="104"/>
    </row>
    <row r="62294" spans="21:42" ht="15" customHeight="1" x14ac:dyDescent="0.25">
      <c r="U62294" s="104"/>
      <c r="AB62294" s="104"/>
      <c r="AC62294" s="104"/>
      <c r="AF62294" s="104"/>
      <c r="AG62294" s="104"/>
      <c r="AK62294" s="104"/>
      <c r="AL62294" s="104"/>
      <c r="AO62294" s="104"/>
      <c r="AP62294" s="104"/>
    </row>
    <row r="62295" spans="21:42" ht="15" customHeight="1" x14ac:dyDescent="0.25">
      <c r="U62295" s="104"/>
      <c r="AB62295" s="104"/>
      <c r="AC62295" s="104"/>
      <c r="AF62295" s="104"/>
      <c r="AG62295" s="104"/>
      <c r="AK62295" s="104"/>
      <c r="AL62295" s="104"/>
      <c r="AO62295" s="104"/>
      <c r="AP62295" s="104"/>
    </row>
    <row r="62296" spans="21:42" ht="15" customHeight="1" x14ac:dyDescent="0.25">
      <c r="U62296" s="104"/>
      <c r="AB62296" s="104"/>
      <c r="AC62296" s="104"/>
      <c r="AF62296" s="104"/>
      <c r="AG62296" s="104"/>
      <c r="AK62296" s="104"/>
      <c r="AL62296" s="104"/>
      <c r="AO62296" s="104"/>
      <c r="AP62296" s="104"/>
    </row>
    <row r="62297" spans="21:42" ht="15" customHeight="1" x14ac:dyDescent="0.25">
      <c r="U62297" s="104"/>
      <c r="AB62297" s="104"/>
      <c r="AC62297" s="104"/>
      <c r="AF62297" s="104"/>
      <c r="AG62297" s="104"/>
      <c r="AK62297" s="104"/>
      <c r="AL62297" s="104"/>
      <c r="AO62297" s="104"/>
      <c r="AP62297" s="104"/>
    </row>
    <row r="62298" spans="21:42" ht="15" customHeight="1" x14ac:dyDescent="0.25">
      <c r="U62298" s="104"/>
      <c r="AB62298" s="104"/>
      <c r="AC62298" s="104"/>
      <c r="AF62298" s="104"/>
      <c r="AG62298" s="104"/>
      <c r="AK62298" s="104"/>
      <c r="AL62298" s="104"/>
      <c r="AO62298" s="104"/>
      <c r="AP62298" s="104"/>
    </row>
    <row r="62299" spans="21:42" ht="15" customHeight="1" x14ac:dyDescent="0.25">
      <c r="U62299" s="104"/>
      <c r="AB62299" s="104"/>
      <c r="AC62299" s="104"/>
      <c r="AF62299" s="104"/>
      <c r="AG62299" s="104"/>
      <c r="AK62299" s="104"/>
      <c r="AL62299" s="104"/>
      <c r="AO62299" s="104"/>
      <c r="AP62299" s="104"/>
    </row>
    <row r="62300" spans="21:42" ht="15" customHeight="1" x14ac:dyDescent="0.25">
      <c r="U62300" s="104"/>
      <c r="AB62300" s="104"/>
      <c r="AC62300" s="104"/>
      <c r="AF62300" s="104"/>
      <c r="AG62300" s="104"/>
      <c r="AK62300" s="104"/>
      <c r="AL62300" s="104"/>
      <c r="AO62300" s="104"/>
      <c r="AP62300" s="104"/>
    </row>
    <row r="62301" spans="21:42" ht="15" customHeight="1" x14ac:dyDescent="0.25">
      <c r="U62301" s="104"/>
      <c r="AB62301" s="104"/>
      <c r="AC62301" s="104"/>
      <c r="AF62301" s="104"/>
      <c r="AG62301" s="104"/>
      <c r="AK62301" s="104"/>
      <c r="AL62301" s="104"/>
      <c r="AO62301" s="104"/>
      <c r="AP62301" s="104"/>
    </row>
    <row r="62302" spans="21:42" ht="15" customHeight="1" x14ac:dyDescent="0.25">
      <c r="U62302" s="104"/>
      <c r="AB62302" s="104"/>
      <c r="AC62302" s="104"/>
      <c r="AF62302" s="104"/>
      <c r="AG62302" s="104"/>
      <c r="AK62302" s="104"/>
      <c r="AL62302" s="104"/>
      <c r="AO62302" s="104"/>
      <c r="AP62302" s="104"/>
    </row>
    <row r="62303" spans="21:42" ht="15" customHeight="1" x14ac:dyDescent="0.25">
      <c r="U62303" s="104"/>
      <c r="AB62303" s="104"/>
      <c r="AC62303" s="104"/>
      <c r="AF62303" s="104"/>
      <c r="AG62303" s="104"/>
      <c r="AK62303" s="104"/>
      <c r="AL62303" s="104"/>
      <c r="AO62303" s="104"/>
      <c r="AP62303" s="104"/>
    </row>
    <row r="62304" spans="21:42" ht="15" customHeight="1" x14ac:dyDescent="0.25">
      <c r="U62304" s="104"/>
      <c r="AB62304" s="104"/>
      <c r="AC62304" s="104"/>
      <c r="AF62304" s="104"/>
      <c r="AG62304" s="104"/>
      <c r="AK62304" s="104"/>
      <c r="AL62304" s="104"/>
      <c r="AO62304" s="104"/>
      <c r="AP62304" s="104"/>
    </row>
    <row r="62305" spans="21:42" ht="15" customHeight="1" x14ac:dyDescent="0.25">
      <c r="U62305" s="104"/>
      <c r="AB62305" s="104"/>
      <c r="AC62305" s="104"/>
      <c r="AF62305" s="104"/>
      <c r="AG62305" s="104"/>
      <c r="AK62305" s="104"/>
      <c r="AL62305" s="104"/>
      <c r="AO62305" s="104"/>
      <c r="AP62305" s="104"/>
    </row>
    <row r="62306" spans="21:42" ht="15" customHeight="1" x14ac:dyDescent="0.25">
      <c r="U62306" s="104"/>
      <c r="AB62306" s="104"/>
      <c r="AC62306" s="104"/>
      <c r="AF62306" s="104"/>
      <c r="AG62306" s="104"/>
      <c r="AK62306" s="104"/>
      <c r="AL62306" s="104"/>
      <c r="AO62306" s="104"/>
      <c r="AP62306" s="104"/>
    </row>
    <row r="62307" spans="21:42" ht="15" customHeight="1" x14ac:dyDescent="0.25">
      <c r="U62307" s="104"/>
      <c r="AB62307" s="104"/>
      <c r="AC62307" s="104"/>
      <c r="AF62307" s="104"/>
      <c r="AG62307" s="104"/>
      <c r="AK62307" s="104"/>
      <c r="AL62307" s="104"/>
      <c r="AO62307" s="104"/>
      <c r="AP62307" s="104"/>
    </row>
    <row r="62308" spans="21:42" ht="15" customHeight="1" x14ac:dyDescent="0.25">
      <c r="U62308" s="104"/>
      <c r="AB62308" s="104"/>
      <c r="AC62308" s="104"/>
      <c r="AF62308" s="104"/>
      <c r="AG62308" s="104"/>
      <c r="AK62308" s="104"/>
      <c r="AL62308" s="104"/>
      <c r="AO62308" s="104"/>
      <c r="AP62308" s="104"/>
    </row>
    <row r="62309" spans="21:42" ht="15" customHeight="1" x14ac:dyDescent="0.25">
      <c r="U62309" s="104"/>
      <c r="AB62309" s="104"/>
      <c r="AC62309" s="104"/>
      <c r="AF62309" s="104"/>
      <c r="AG62309" s="104"/>
      <c r="AK62309" s="104"/>
      <c r="AL62309" s="104"/>
      <c r="AO62309" s="104"/>
      <c r="AP62309" s="104"/>
    </row>
    <row r="62310" spans="21:42" ht="15" customHeight="1" x14ac:dyDescent="0.25">
      <c r="U62310" s="104"/>
      <c r="AB62310" s="104"/>
      <c r="AC62310" s="104"/>
      <c r="AF62310" s="104"/>
      <c r="AG62310" s="104"/>
      <c r="AK62310" s="104"/>
      <c r="AL62310" s="104"/>
      <c r="AO62310" s="104"/>
      <c r="AP62310" s="104"/>
    </row>
    <row r="62311" spans="21:42" ht="15" customHeight="1" x14ac:dyDescent="0.25">
      <c r="U62311" s="104"/>
      <c r="AB62311" s="104"/>
      <c r="AC62311" s="104"/>
      <c r="AF62311" s="104"/>
      <c r="AG62311" s="104"/>
      <c r="AK62311" s="104"/>
      <c r="AL62311" s="104"/>
      <c r="AO62311" s="104"/>
      <c r="AP62311" s="104"/>
    </row>
    <row r="62312" spans="21:42" ht="15" customHeight="1" x14ac:dyDescent="0.25">
      <c r="U62312" s="104"/>
      <c r="AB62312" s="104"/>
      <c r="AC62312" s="104"/>
      <c r="AF62312" s="104"/>
      <c r="AG62312" s="104"/>
      <c r="AK62312" s="104"/>
      <c r="AL62312" s="104"/>
      <c r="AO62312" s="104"/>
      <c r="AP62312" s="104"/>
    </row>
    <row r="62313" spans="21:42" ht="15" customHeight="1" x14ac:dyDescent="0.25">
      <c r="U62313" s="104"/>
      <c r="AB62313" s="104"/>
      <c r="AC62313" s="104"/>
      <c r="AF62313" s="104"/>
      <c r="AG62313" s="104"/>
      <c r="AK62313" s="104"/>
      <c r="AL62313" s="104"/>
      <c r="AO62313" s="104"/>
      <c r="AP62313" s="104"/>
    </row>
    <row r="62314" spans="21:42" ht="15" customHeight="1" x14ac:dyDescent="0.25">
      <c r="U62314" s="104"/>
      <c r="AB62314" s="104"/>
      <c r="AC62314" s="104"/>
      <c r="AF62314" s="104"/>
      <c r="AG62314" s="104"/>
      <c r="AK62314" s="104"/>
      <c r="AL62314" s="104"/>
      <c r="AO62314" s="104"/>
      <c r="AP62314" s="104"/>
    </row>
    <row r="62315" spans="21:42" ht="15" customHeight="1" x14ac:dyDescent="0.25">
      <c r="U62315" s="104"/>
      <c r="AB62315" s="104"/>
      <c r="AC62315" s="104"/>
      <c r="AF62315" s="104"/>
      <c r="AG62315" s="104"/>
      <c r="AK62315" s="104"/>
      <c r="AL62315" s="104"/>
      <c r="AO62315" s="104"/>
      <c r="AP62315" s="104"/>
    </row>
    <row r="62316" spans="21:42" ht="15" customHeight="1" x14ac:dyDescent="0.25">
      <c r="U62316" s="104"/>
      <c r="AB62316" s="104"/>
      <c r="AC62316" s="104"/>
      <c r="AF62316" s="104"/>
      <c r="AG62316" s="104"/>
      <c r="AK62316" s="104"/>
      <c r="AL62316" s="104"/>
      <c r="AO62316" s="104"/>
      <c r="AP62316" s="104"/>
    </row>
    <row r="62317" spans="21:42" ht="15" customHeight="1" x14ac:dyDescent="0.25">
      <c r="U62317" s="104"/>
      <c r="AB62317" s="104"/>
      <c r="AC62317" s="104"/>
      <c r="AF62317" s="104"/>
      <c r="AG62317" s="104"/>
      <c r="AK62317" s="104"/>
      <c r="AL62317" s="104"/>
      <c r="AO62317" s="104"/>
      <c r="AP62317" s="104"/>
    </row>
    <row r="62318" spans="21:42" ht="15" customHeight="1" x14ac:dyDescent="0.25">
      <c r="U62318" s="104"/>
      <c r="AB62318" s="104"/>
      <c r="AC62318" s="104"/>
      <c r="AF62318" s="104"/>
      <c r="AG62318" s="104"/>
      <c r="AK62318" s="104"/>
      <c r="AL62318" s="104"/>
      <c r="AO62318" s="104"/>
      <c r="AP62318" s="104"/>
    </row>
    <row r="62319" spans="21:42" ht="15" customHeight="1" x14ac:dyDescent="0.25">
      <c r="U62319" s="104"/>
      <c r="AB62319" s="104"/>
      <c r="AC62319" s="104"/>
      <c r="AF62319" s="104"/>
      <c r="AG62319" s="104"/>
      <c r="AK62319" s="104"/>
      <c r="AL62319" s="104"/>
      <c r="AO62319" s="104"/>
      <c r="AP62319" s="104"/>
    </row>
    <row r="62320" spans="21:42" ht="15" customHeight="1" x14ac:dyDescent="0.25">
      <c r="U62320" s="104"/>
      <c r="AB62320" s="104"/>
      <c r="AC62320" s="104"/>
      <c r="AF62320" s="104"/>
      <c r="AG62320" s="104"/>
      <c r="AK62320" s="104"/>
      <c r="AL62320" s="104"/>
      <c r="AO62320" s="104"/>
      <c r="AP62320" s="104"/>
    </row>
    <row r="62321" spans="21:42" ht="15" customHeight="1" x14ac:dyDescent="0.25">
      <c r="U62321" s="104"/>
      <c r="AB62321" s="104"/>
      <c r="AC62321" s="104"/>
      <c r="AF62321" s="104"/>
      <c r="AG62321" s="104"/>
      <c r="AK62321" s="104"/>
      <c r="AL62321" s="104"/>
      <c r="AO62321" s="104"/>
      <c r="AP62321" s="104"/>
    </row>
    <row r="62322" spans="21:42" ht="15" customHeight="1" x14ac:dyDescent="0.25">
      <c r="U62322" s="104"/>
      <c r="AB62322" s="104"/>
      <c r="AC62322" s="104"/>
      <c r="AF62322" s="104"/>
      <c r="AG62322" s="104"/>
      <c r="AK62322" s="104"/>
      <c r="AL62322" s="104"/>
      <c r="AO62322" s="104"/>
      <c r="AP62322" s="104"/>
    </row>
    <row r="62323" spans="21:42" ht="15" customHeight="1" x14ac:dyDescent="0.25">
      <c r="U62323" s="104"/>
      <c r="AB62323" s="104"/>
      <c r="AC62323" s="104"/>
      <c r="AF62323" s="104"/>
      <c r="AG62323" s="104"/>
      <c r="AK62323" s="104"/>
      <c r="AL62323" s="104"/>
      <c r="AO62323" s="104"/>
      <c r="AP62323" s="104"/>
    </row>
    <row r="62324" spans="21:42" ht="15" customHeight="1" x14ac:dyDescent="0.25">
      <c r="U62324" s="104"/>
      <c r="AB62324" s="104"/>
      <c r="AC62324" s="104"/>
      <c r="AF62324" s="104"/>
      <c r="AG62324" s="104"/>
      <c r="AK62324" s="104"/>
      <c r="AL62324" s="104"/>
      <c r="AO62324" s="104"/>
      <c r="AP62324" s="104"/>
    </row>
    <row r="62325" spans="21:42" ht="15" customHeight="1" x14ac:dyDescent="0.25">
      <c r="U62325" s="104"/>
      <c r="AB62325" s="104"/>
      <c r="AC62325" s="104"/>
      <c r="AF62325" s="104"/>
      <c r="AG62325" s="104"/>
      <c r="AK62325" s="104"/>
      <c r="AL62325" s="104"/>
      <c r="AO62325" s="104"/>
      <c r="AP62325" s="104"/>
    </row>
    <row r="62326" spans="21:42" ht="15" customHeight="1" x14ac:dyDescent="0.25">
      <c r="U62326" s="104"/>
      <c r="AB62326" s="104"/>
      <c r="AC62326" s="104"/>
      <c r="AF62326" s="104"/>
      <c r="AG62326" s="104"/>
      <c r="AK62326" s="104"/>
      <c r="AL62326" s="104"/>
      <c r="AO62326" s="104"/>
      <c r="AP62326" s="104"/>
    </row>
    <row r="62327" spans="21:42" ht="15" customHeight="1" x14ac:dyDescent="0.25">
      <c r="U62327" s="104"/>
      <c r="AB62327" s="104"/>
      <c r="AC62327" s="104"/>
      <c r="AF62327" s="104"/>
      <c r="AG62327" s="104"/>
      <c r="AK62327" s="104"/>
      <c r="AL62327" s="104"/>
      <c r="AO62327" s="104"/>
      <c r="AP62327" s="104"/>
    </row>
    <row r="62328" spans="21:42" ht="15" customHeight="1" x14ac:dyDescent="0.25">
      <c r="U62328" s="104"/>
      <c r="AB62328" s="104"/>
      <c r="AC62328" s="104"/>
      <c r="AF62328" s="104"/>
      <c r="AG62328" s="104"/>
      <c r="AK62328" s="104"/>
      <c r="AL62328" s="104"/>
      <c r="AO62328" s="104"/>
      <c r="AP62328" s="104"/>
    </row>
    <row r="62329" spans="21:42" ht="15" customHeight="1" x14ac:dyDescent="0.25">
      <c r="U62329" s="104"/>
      <c r="AB62329" s="104"/>
      <c r="AC62329" s="104"/>
      <c r="AF62329" s="104"/>
      <c r="AG62329" s="104"/>
      <c r="AK62329" s="104"/>
      <c r="AL62329" s="104"/>
      <c r="AO62329" s="104"/>
      <c r="AP62329" s="104"/>
    </row>
    <row r="62330" spans="21:42" ht="15" customHeight="1" x14ac:dyDescent="0.25">
      <c r="U62330" s="104"/>
      <c r="AB62330" s="104"/>
      <c r="AC62330" s="104"/>
      <c r="AF62330" s="104"/>
      <c r="AG62330" s="104"/>
      <c r="AK62330" s="104"/>
      <c r="AL62330" s="104"/>
      <c r="AO62330" s="104"/>
      <c r="AP62330" s="104"/>
    </row>
    <row r="62331" spans="21:42" ht="15" customHeight="1" x14ac:dyDescent="0.25">
      <c r="U62331" s="104"/>
      <c r="AB62331" s="104"/>
      <c r="AC62331" s="104"/>
      <c r="AF62331" s="104"/>
      <c r="AG62331" s="104"/>
      <c r="AK62331" s="104"/>
      <c r="AL62331" s="104"/>
      <c r="AO62331" s="104"/>
      <c r="AP62331" s="104"/>
    </row>
    <row r="62332" spans="21:42" ht="15" customHeight="1" x14ac:dyDescent="0.25">
      <c r="U62332" s="104"/>
      <c r="AB62332" s="104"/>
      <c r="AC62332" s="104"/>
      <c r="AF62332" s="104"/>
      <c r="AG62332" s="104"/>
      <c r="AK62332" s="104"/>
      <c r="AL62332" s="104"/>
      <c r="AO62332" s="104"/>
      <c r="AP62332" s="104"/>
    </row>
    <row r="62333" spans="21:42" ht="15" customHeight="1" x14ac:dyDescent="0.25">
      <c r="U62333" s="104"/>
      <c r="AB62333" s="104"/>
      <c r="AC62333" s="104"/>
      <c r="AF62333" s="104"/>
      <c r="AG62333" s="104"/>
      <c r="AK62333" s="104"/>
      <c r="AL62333" s="104"/>
      <c r="AO62333" s="104"/>
      <c r="AP62333" s="104"/>
    </row>
    <row r="62334" spans="21:42" ht="15" customHeight="1" x14ac:dyDescent="0.25">
      <c r="U62334" s="104"/>
      <c r="AB62334" s="104"/>
      <c r="AC62334" s="104"/>
      <c r="AF62334" s="104"/>
      <c r="AG62334" s="104"/>
      <c r="AK62334" s="104"/>
      <c r="AL62334" s="104"/>
      <c r="AO62334" s="104"/>
      <c r="AP62334" s="104"/>
    </row>
    <row r="62335" spans="21:42" ht="15" customHeight="1" x14ac:dyDescent="0.25">
      <c r="U62335" s="104"/>
      <c r="AB62335" s="104"/>
      <c r="AC62335" s="104"/>
      <c r="AF62335" s="104"/>
      <c r="AG62335" s="104"/>
      <c r="AK62335" s="104"/>
      <c r="AL62335" s="104"/>
      <c r="AO62335" s="104"/>
      <c r="AP62335" s="104"/>
    </row>
    <row r="62336" spans="21:42" ht="15" customHeight="1" x14ac:dyDescent="0.25">
      <c r="U62336" s="104"/>
      <c r="AB62336" s="104"/>
      <c r="AC62336" s="104"/>
      <c r="AF62336" s="104"/>
      <c r="AG62336" s="104"/>
      <c r="AK62336" s="104"/>
      <c r="AL62336" s="104"/>
      <c r="AO62336" s="104"/>
      <c r="AP62336" s="104"/>
    </row>
    <row r="62337" spans="21:42" ht="15" customHeight="1" x14ac:dyDescent="0.25">
      <c r="U62337" s="104"/>
      <c r="AB62337" s="104"/>
      <c r="AC62337" s="104"/>
      <c r="AF62337" s="104"/>
      <c r="AG62337" s="104"/>
      <c r="AK62337" s="104"/>
      <c r="AL62337" s="104"/>
      <c r="AO62337" s="104"/>
      <c r="AP62337" s="104"/>
    </row>
    <row r="62338" spans="21:42" ht="15" customHeight="1" x14ac:dyDescent="0.25">
      <c r="U62338" s="104"/>
      <c r="AB62338" s="104"/>
      <c r="AC62338" s="104"/>
      <c r="AF62338" s="104"/>
      <c r="AG62338" s="104"/>
      <c r="AK62338" s="104"/>
      <c r="AL62338" s="104"/>
      <c r="AO62338" s="104"/>
      <c r="AP62338" s="104"/>
    </row>
    <row r="62339" spans="21:42" ht="15" customHeight="1" x14ac:dyDescent="0.25">
      <c r="U62339" s="104"/>
      <c r="AB62339" s="104"/>
      <c r="AC62339" s="104"/>
      <c r="AF62339" s="104"/>
      <c r="AG62339" s="104"/>
      <c r="AK62339" s="104"/>
      <c r="AL62339" s="104"/>
      <c r="AO62339" s="104"/>
      <c r="AP62339" s="104"/>
    </row>
    <row r="62340" spans="21:42" ht="15" customHeight="1" x14ac:dyDescent="0.25">
      <c r="U62340" s="104"/>
      <c r="AB62340" s="104"/>
      <c r="AC62340" s="104"/>
      <c r="AF62340" s="104"/>
      <c r="AG62340" s="104"/>
      <c r="AK62340" s="104"/>
      <c r="AL62340" s="104"/>
      <c r="AO62340" s="104"/>
      <c r="AP62340" s="104"/>
    </row>
    <row r="62341" spans="21:42" ht="15" customHeight="1" x14ac:dyDescent="0.25">
      <c r="U62341" s="104"/>
      <c r="AB62341" s="104"/>
      <c r="AC62341" s="104"/>
      <c r="AF62341" s="104"/>
      <c r="AG62341" s="104"/>
      <c r="AK62341" s="104"/>
      <c r="AL62341" s="104"/>
      <c r="AO62341" s="104"/>
      <c r="AP62341" s="104"/>
    </row>
    <row r="62342" spans="21:42" ht="15" customHeight="1" x14ac:dyDescent="0.25">
      <c r="U62342" s="104"/>
      <c r="AB62342" s="104"/>
      <c r="AC62342" s="104"/>
      <c r="AF62342" s="104"/>
      <c r="AG62342" s="104"/>
      <c r="AK62342" s="104"/>
      <c r="AL62342" s="104"/>
      <c r="AO62342" s="104"/>
      <c r="AP62342" s="104"/>
    </row>
    <row r="62343" spans="21:42" ht="15" customHeight="1" x14ac:dyDescent="0.25">
      <c r="U62343" s="104"/>
      <c r="AB62343" s="104"/>
      <c r="AC62343" s="104"/>
      <c r="AF62343" s="104"/>
      <c r="AG62343" s="104"/>
      <c r="AK62343" s="104"/>
      <c r="AL62343" s="104"/>
      <c r="AO62343" s="104"/>
      <c r="AP62343" s="104"/>
    </row>
    <row r="62344" spans="21:42" ht="15" customHeight="1" x14ac:dyDescent="0.25">
      <c r="U62344" s="104"/>
      <c r="AB62344" s="104"/>
      <c r="AC62344" s="104"/>
      <c r="AF62344" s="104"/>
      <c r="AG62344" s="104"/>
      <c r="AK62344" s="104"/>
      <c r="AL62344" s="104"/>
      <c r="AO62344" s="104"/>
      <c r="AP62344" s="104"/>
    </row>
    <row r="62345" spans="21:42" ht="15" customHeight="1" x14ac:dyDescent="0.25">
      <c r="U62345" s="104"/>
      <c r="AB62345" s="104"/>
      <c r="AC62345" s="104"/>
      <c r="AF62345" s="104"/>
      <c r="AG62345" s="104"/>
      <c r="AK62345" s="104"/>
      <c r="AL62345" s="104"/>
      <c r="AO62345" s="104"/>
      <c r="AP62345" s="104"/>
    </row>
    <row r="62346" spans="21:42" ht="15" customHeight="1" x14ac:dyDescent="0.25">
      <c r="U62346" s="104"/>
      <c r="AB62346" s="104"/>
      <c r="AC62346" s="104"/>
      <c r="AF62346" s="104"/>
      <c r="AG62346" s="104"/>
      <c r="AK62346" s="104"/>
      <c r="AL62346" s="104"/>
      <c r="AO62346" s="104"/>
      <c r="AP62346" s="104"/>
    </row>
    <row r="62347" spans="21:42" ht="15" customHeight="1" x14ac:dyDescent="0.25">
      <c r="U62347" s="104"/>
      <c r="AB62347" s="104"/>
      <c r="AC62347" s="104"/>
      <c r="AF62347" s="104"/>
      <c r="AG62347" s="104"/>
      <c r="AK62347" s="104"/>
      <c r="AL62347" s="104"/>
      <c r="AO62347" s="104"/>
      <c r="AP62347" s="104"/>
    </row>
    <row r="62348" spans="21:42" ht="15" customHeight="1" x14ac:dyDescent="0.25">
      <c r="U62348" s="104"/>
      <c r="AB62348" s="104"/>
      <c r="AC62348" s="104"/>
      <c r="AF62348" s="104"/>
      <c r="AG62348" s="104"/>
      <c r="AK62348" s="104"/>
      <c r="AL62348" s="104"/>
      <c r="AO62348" s="104"/>
      <c r="AP62348" s="104"/>
    </row>
    <row r="62349" spans="21:42" ht="15" customHeight="1" x14ac:dyDescent="0.25">
      <c r="U62349" s="104"/>
      <c r="AB62349" s="104"/>
      <c r="AC62349" s="104"/>
      <c r="AF62349" s="104"/>
      <c r="AG62349" s="104"/>
      <c r="AK62349" s="104"/>
      <c r="AL62349" s="104"/>
      <c r="AO62349" s="104"/>
      <c r="AP62349" s="104"/>
    </row>
    <row r="62350" spans="21:42" ht="15" customHeight="1" x14ac:dyDescent="0.25">
      <c r="U62350" s="104"/>
      <c r="AB62350" s="104"/>
      <c r="AC62350" s="104"/>
      <c r="AF62350" s="104"/>
      <c r="AG62350" s="104"/>
      <c r="AK62350" s="104"/>
      <c r="AL62350" s="104"/>
      <c r="AO62350" s="104"/>
      <c r="AP62350" s="104"/>
    </row>
    <row r="62351" spans="21:42" ht="15" customHeight="1" x14ac:dyDescent="0.25">
      <c r="U62351" s="104"/>
      <c r="AB62351" s="104"/>
      <c r="AC62351" s="104"/>
      <c r="AF62351" s="104"/>
      <c r="AG62351" s="104"/>
      <c r="AK62351" s="104"/>
      <c r="AL62351" s="104"/>
      <c r="AO62351" s="104"/>
      <c r="AP62351" s="104"/>
    </row>
    <row r="62352" spans="21:42" ht="15" customHeight="1" x14ac:dyDescent="0.25">
      <c r="U62352" s="104"/>
      <c r="AB62352" s="104"/>
      <c r="AC62352" s="104"/>
      <c r="AF62352" s="104"/>
      <c r="AG62352" s="104"/>
      <c r="AK62352" s="104"/>
      <c r="AL62352" s="104"/>
      <c r="AO62352" s="104"/>
      <c r="AP62352" s="104"/>
    </row>
    <row r="62353" spans="21:42" ht="15" customHeight="1" x14ac:dyDescent="0.25">
      <c r="U62353" s="104"/>
      <c r="AB62353" s="104"/>
      <c r="AC62353" s="104"/>
      <c r="AF62353" s="104"/>
      <c r="AG62353" s="104"/>
      <c r="AK62353" s="104"/>
      <c r="AL62353" s="104"/>
      <c r="AO62353" s="104"/>
      <c r="AP62353" s="104"/>
    </row>
    <row r="62354" spans="21:42" ht="15" customHeight="1" x14ac:dyDescent="0.25">
      <c r="U62354" s="104"/>
      <c r="AB62354" s="104"/>
      <c r="AC62354" s="104"/>
      <c r="AF62354" s="104"/>
      <c r="AG62354" s="104"/>
      <c r="AK62354" s="104"/>
      <c r="AL62354" s="104"/>
      <c r="AO62354" s="104"/>
      <c r="AP62354" s="104"/>
    </row>
    <row r="62355" spans="21:42" ht="15" customHeight="1" x14ac:dyDescent="0.25">
      <c r="U62355" s="104"/>
      <c r="AB62355" s="104"/>
      <c r="AC62355" s="104"/>
      <c r="AF62355" s="104"/>
      <c r="AG62355" s="104"/>
      <c r="AK62355" s="104"/>
      <c r="AL62355" s="104"/>
      <c r="AO62355" s="104"/>
      <c r="AP62355" s="104"/>
    </row>
    <row r="62356" spans="21:42" ht="15" customHeight="1" x14ac:dyDescent="0.25">
      <c r="U62356" s="104"/>
      <c r="AB62356" s="104"/>
      <c r="AC62356" s="104"/>
      <c r="AF62356" s="104"/>
      <c r="AG62356" s="104"/>
      <c r="AK62356" s="104"/>
      <c r="AL62356" s="104"/>
      <c r="AO62356" s="104"/>
      <c r="AP62356" s="104"/>
    </row>
    <row r="62357" spans="21:42" ht="15" customHeight="1" x14ac:dyDescent="0.25">
      <c r="U62357" s="104"/>
      <c r="AB62357" s="104"/>
      <c r="AC62357" s="104"/>
      <c r="AF62357" s="104"/>
      <c r="AG62357" s="104"/>
      <c r="AK62357" s="104"/>
      <c r="AL62357" s="104"/>
      <c r="AO62357" s="104"/>
      <c r="AP62357" s="104"/>
    </row>
    <row r="62358" spans="21:42" ht="15" customHeight="1" x14ac:dyDescent="0.25">
      <c r="U62358" s="104"/>
      <c r="AB62358" s="104"/>
      <c r="AC62358" s="104"/>
      <c r="AF62358" s="104"/>
      <c r="AG62358" s="104"/>
      <c r="AK62358" s="104"/>
      <c r="AL62358" s="104"/>
      <c r="AO62358" s="104"/>
      <c r="AP62358" s="104"/>
    </row>
    <row r="62359" spans="21:42" ht="15" customHeight="1" x14ac:dyDescent="0.25">
      <c r="U62359" s="104"/>
      <c r="AB62359" s="104"/>
      <c r="AC62359" s="104"/>
      <c r="AF62359" s="104"/>
      <c r="AG62359" s="104"/>
      <c r="AK62359" s="104"/>
      <c r="AL62359" s="104"/>
      <c r="AO62359" s="104"/>
      <c r="AP62359" s="104"/>
    </row>
    <row r="62360" spans="21:42" ht="15" customHeight="1" x14ac:dyDescent="0.25">
      <c r="U62360" s="104"/>
      <c r="AB62360" s="104"/>
      <c r="AC62360" s="104"/>
      <c r="AF62360" s="104"/>
      <c r="AG62360" s="104"/>
      <c r="AK62360" s="104"/>
      <c r="AL62360" s="104"/>
      <c r="AO62360" s="104"/>
      <c r="AP62360" s="104"/>
    </row>
    <row r="62361" spans="21:42" ht="15" customHeight="1" x14ac:dyDescent="0.25">
      <c r="U62361" s="104"/>
      <c r="AB62361" s="104"/>
      <c r="AC62361" s="104"/>
      <c r="AF62361" s="104"/>
      <c r="AG62361" s="104"/>
      <c r="AK62361" s="104"/>
      <c r="AL62361" s="104"/>
      <c r="AO62361" s="104"/>
      <c r="AP62361" s="104"/>
    </row>
    <row r="62362" spans="21:42" ht="15" customHeight="1" x14ac:dyDescent="0.25">
      <c r="U62362" s="104"/>
      <c r="AB62362" s="104"/>
      <c r="AC62362" s="104"/>
      <c r="AF62362" s="104"/>
      <c r="AG62362" s="104"/>
      <c r="AK62362" s="104"/>
      <c r="AL62362" s="104"/>
      <c r="AO62362" s="104"/>
      <c r="AP62362" s="104"/>
    </row>
    <row r="62363" spans="21:42" ht="15" customHeight="1" x14ac:dyDescent="0.25">
      <c r="U62363" s="104"/>
      <c r="AB62363" s="104"/>
      <c r="AC62363" s="104"/>
      <c r="AF62363" s="104"/>
      <c r="AG62363" s="104"/>
      <c r="AK62363" s="104"/>
      <c r="AL62363" s="104"/>
      <c r="AO62363" s="104"/>
      <c r="AP62363" s="104"/>
    </row>
    <row r="62364" spans="21:42" ht="15" customHeight="1" x14ac:dyDescent="0.25">
      <c r="U62364" s="104"/>
      <c r="AB62364" s="104"/>
      <c r="AC62364" s="104"/>
      <c r="AF62364" s="104"/>
      <c r="AG62364" s="104"/>
      <c r="AK62364" s="104"/>
      <c r="AL62364" s="104"/>
      <c r="AO62364" s="104"/>
      <c r="AP62364" s="104"/>
    </row>
    <row r="62365" spans="21:42" ht="15" customHeight="1" x14ac:dyDescent="0.25">
      <c r="U62365" s="104"/>
      <c r="AB62365" s="104"/>
      <c r="AC62365" s="104"/>
      <c r="AF62365" s="104"/>
      <c r="AG62365" s="104"/>
      <c r="AK62365" s="104"/>
      <c r="AL62365" s="104"/>
      <c r="AO62365" s="104"/>
      <c r="AP62365" s="104"/>
    </row>
    <row r="62366" spans="21:42" ht="15" customHeight="1" x14ac:dyDescent="0.25">
      <c r="U62366" s="104"/>
      <c r="AB62366" s="104"/>
      <c r="AC62366" s="104"/>
      <c r="AF62366" s="104"/>
      <c r="AG62366" s="104"/>
      <c r="AK62366" s="104"/>
      <c r="AL62366" s="104"/>
      <c r="AO62366" s="104"/>
      <c r="AP62366" s="104"/>
    </row>
    <row r="62367" spans="21:42" ht="15" customHeight="1" x14ac:dyDescent="0.25">
      <c r="U62367" s="104"/>
      <c r="AB62367" s="104"/>
      <c r="AC62367" s="104"/>
      <c r="AF62367" s="104"/>
      <c r="AG62367" s="104"/>
      <c r="AK62367" s="104"/>
      <c r="AL62367" s="104"/>
      <c r="AO62367" s="104"/>
      <c r="AP62367" s="104"/>
    </row>
    <row r="62368" spans="21:42" ht="15" customHeight="1" x14ac:dyDescent="0.25">
      <c r="U62368" s="104"/>
      <c r="AB62368" s="104"/>
      <c r="AC62368" s="104"/>
      <c r="AF62368" s="104"/>
      <c r="AG62368" s="104"/>
      <c r="AK62368" s="104"/>
      <c r="AL62368" s="104"/>
      <c r="AO62368" s="104"/>
      <c r="AP62368" s="104"/>
    </row>
    <row r="62369" spans="21:42" ht="15" customHeight="1" x14ac:dyDescent="0.25">
      <c r="U62369" s="104"/>
      <c r="AB62369" s="104"/>
      <c r="AC62369" s="104"/>
      <c r="AF62369" s="104"/>
      <c r="AG62369" s="104"/>
      <c r="AK62369" s="104"/>
      <c r="AL62369" s="104"/>
      <c r="AO62369" s="104"/>
      <c r="AP62369" s="104"/>
    </row>
    <row r="62370" spans="21:42" ht="15" customHeight="1" x14ac:dyDescent="0.25">
      <c r="U62370" s="104"/>
      <c r="AB62370" s="104"/>
      <c r="AC62370" s="104"/>
      <c r="AF62370" s="104"/>
      <c r="AG62370" s="104"/>
      <c r="AK62370" s="104"/>
      <c r="AL62370" s="104"/>
      <c r="AO62370" s="104"/>
      <c r="AP62370" s="104"/>
    </row>
    <row r="62371" spans="21:42" ht="15" customHeight="1" x14ac:dyDescent="0.25">
      <c r="U62371" s="104"/>
      <c r="AB62371" s="104"/>
      <c r="AC62371" s="104"/>
      <c r="AF62371" s="104"/>
      <c r="AG62371" s="104"/>
      <c r="AK62371" s="104"/>
      <c r="AL62371" s="104"/>
      <c r="AO62371" s="104"/>
      <c r="AP62371" s="104"/>
    </row>
    <row r="62372" spans="21:42" ht="15" customHeight="1" x14ac:dyDescent="0.25">
      <c r="U62372" s="104"/>
      <c r="AB62372" s="104"/>
      <c r="AC62372" s="104"/>
      <c r="AF62372" s="104"/>
      <c r="AG62372" s="104"/>
      <c r="AK62372" s="104"/>
      <c r="AL62372" s="104"/>
      <c r="AO62372" s="104"/>
      <c r="AP62372" s="104"/>
    </row>
    <row r="62373" spans="21:42" ht="15" customHeight="1" x14ac:dyDescent="0.25">
      <c r="U62373" s="104"/>
      <c r="AB62373" s="104"/>
      <c r="AC62373" s="104"/>
      <c r="AF62373" s="104"/>
      <c r="AG62373" s="104"/>
      <c r="AK62373" s="104"/>
      <c r="AL62373" s="104"/>
      <c r="AO62373" s="104"/>
      <c r="AP62373" s="104"/>
    </row>
    <row r="62374" spans="21:42" ht="15" customHeight="1" x14ac:dyDescent="0.25">
      <c r="U62374" s="104"/>
      <c r="AB62374" s="104"/>
      <c r="AC62374" s="104"/>
      <c r="AF62374" s="104"/>
      <c r="AG62374" s="104"/>
      <c r="AK62374" s="104"/>
      <c r="AL62374" s="104"/>
      <c r="AO62374" s="104"/>
      <c r="AP62374" s="104"/>
    </row>
    <row r="62375" spans="21:42" ht="15" customHeight="1" x14ac:dyDescent="0.25">
      <c r="U62375" s="104"/>
      <c r="AB62375" s="104"/>
      <c r="AC62375" s="104"/>
      <c r="AF62375" s="104"/>
      <c r="AG62375" s="104"/>
      <c r="AK62375" s="104"/>
      <c r="AL62375" s="104"/>
      <c r="AO62375" s="104"/>
      <c r="AP62375" s="104"/>
    </row>
    <row r="62376" spans="21:42" ht="15" customHeight="1" x14ac:dyDescent="0.25">
      <c r="U62376" s="104"/>
      <c r="AB62376" s="104"/>
      <c r="AC62376" s="104"/>
      <c r="AF62376" s="104"/>
      <c r="AG62376" s="104"/>
      <c r="AK62376" s="104"/>
      <c r="AL62376" s="104"/>
      <c r="AO62376" s="104"/>
      <c r="AP62376" s="104"/>
    </row>
    <row r="62377" spans="21:42" ht="15" customHeight="1" x14ac:dyDescent="0.25">
      <c r="U62377" s="104"/>
      <c r="AB62377" s="104"/>
      <c r="AC62377" s="104"/>
      <c r="AF62377" s="104"/>
      <c r="AG62377" s="104"/>
      <c r="AK62377" s="104"/>
      <c r="AL62377" s="104"/>
      <c r="AO62377" s="104"/>
      <c r="AP62377" s="104"/>
    </row>
    <row r="62378" spans="21:42" ht="15" customHeight="1" x14ac:dyDescent="0.25">
      <c r="U62378" s="104"/>
      <c r="AB62378" s="104"/>
      <c r="AC62378" s="104"/>
      <c r="AF62378" s="104"/>
      <c r="AG62378" s="104"/>
      <c r="AK62378" s="104"/>
      <c r="AL62378" s="104"/>
      <c r="AO62378" s="104"/>
      <c r="AP62378" s="104"/>
    </row>
    <row r="62379" spans="21:42" ht="15" customHeight="1" x14ac:dyDescent="0.25">
      <c r="U62379" s="104"/>
      <c r="AB62379" s="104"/>
      <c r="AC62379" s="104"/>
      <c r="AF62379" s="104"/>
      <c r="AG62379" s="104"/>
      <c r="AK62379" s="104"/>
      <c r="AL62379" s="104"/>
      <c r="AO62379" s="104"/>
      <c r="AP62379" s="104"/>
    </row>
    <row r="62380" spans="21:42" ht="15" customHeight="1" x14ac:dyDescent="0.25">
      <c r="U62380" s="104"/>
      <c r="AB62380" s="104"/>
      <c r="AC62380" s="104"/>
      <c r="AF62380" s="104"/>
      <c r="AG62380" s="104"/>
      <c r="AK62380" s="104"/>
      <c r="AL62380" s="104"/>
      <c r="AO62380" s="104"/>
      <c r="AP62380" s="104"/>
    </row>
    <row r="62381" spans="21:42" ht="15" customHeight="1" x14ac:dyDescent="0.25">
      <c r="U62381" s="104"/>
      <c r="AB62381" s="104"/>
      <c r="AC62381" s="104"/>
      <c r="AF62381" s="104"/>
      <c r="AG62381" s="104"/>
      <c r="AK62381" s="104"/>
      <c r="AL62381" s="104"/>
      <c r="AO62381" s="104"/>
      <c r="AP62381" s="104"/>
    </row>
    <row r="62382" spans="21:42" ht="15" customHeight="1" x14ac:dyDescent="0.25">
      <c r="U62382" s="104"/>
      <c r="AB62382" s="104"/>
      <c r="AC62382" s="104"/>
      <c r="AF62382" s="104"/>
      <c r="AG62382" s="104"/>
      <c r="AK62382" s="104"/>
      <c r="AL62382" s="104"/>
      <c r="AO62382" s="104"/>
      <c r="AP62382" s="104"/>
    </row>
    <row r="62383" spans="21:42" ht="15" customHeight="1" x14ac:dyDescent="0.25">
      <c r="U62383" s="104"/>
      <c r="AB62383" s="104"/>
      <c r="AC62383" s="104"/>
      <c r="AF62383" s="104"/>
      <c r="AG62383" s="104"/>
      <c r="AK62383" s="104"/>
      <c r="AL62383" s="104"/>
      <c r="AO62383" s="104"/>
      <c r="AP62383" s="104"/>
    </row>
    <row r="62384" spans="21:42" ht="15" customHeight="1" x14ac:dyDescent="0.25">
      <c r="U62384" s="104"/>
      <c r="AB62384" s="104"/>
      <c r="AC62384" s="104"/>
      <c r="AF62384" s="104"/>
      <c r="AG62384" s="104"/>
      <c r="AK62384" s="104"/>
      <c r="AL62384" s="104"/>
      <c r="AO62384" s="104"/>
      <c r="AP62384" s="104"/>
    </row>
    <row r="62385" spans="21:42" ht="15" customHeight="1" x14ac:dyDescent="0.25">
      <c r="U62385" s="104"/>
      <c r="AB62385" s="104"/>
      <c r="AC62385" s="104"/>
      <c r="AF62385" s="104"/>
      <c r="AG62385" s="104"/>
      <c r="AK62385" s="104"/>
      <c r="AL62385" s="104"/>
      <c r="AO62385" s="104"/>
      <c r="AP62385" s="104"/>
    </row>
    <row r="62386" spans="21:42" ht="15" customHeight="1" x14ac:dyDescent="0.25">
      <c r="U62386" s="104"/>
      <c r="AB62386" s="104"/>
      <c r="AC62386" s="104"/>
      <c r="AF62386" s="104"/>
      <c r="AG62386" s="104"/>
      <c r="AK62386" s="104"/>
      <c r="AL62386" s="104"/>
      <c r="AO62386" s="104"/>
      <c r="AP62386" s="104"/>
    </row>
    <row r="62387" spans="21:42" ht="15" customHeight="1" x14ac:dyDescent="0.25">
      <c r="U62387" s="104"/>
      <c r="AB62387" s="104"/>
      <c r="AC62387" s="104"/>
      <c r="AF62387" s="104"/>
      <c r="AG62387" s="104"/>
      <c r="AK62387" s="104"/>
      <c r="AL62387" s="104"/>
      <c r="AO62387" s="104"/>
      <c r="AP62387" s="104"/>
    </row>
    <row r="62388" spans="21:42" ht="15" customHeight="1" x14ac:dyDescent="0.25">
      <c r="U62388" s="104"/>
      <c r="AB62388" s="104"/>
      <c r="AC62388" s="104"/>
      <c r="AF62388" s="104"/>
      <c r="AG62388" s="104"/>
      <c r="AK62388" s="104"/>
      <c r="AL62388" s="104"/>
      <c r="AO62388" s="104"/>
      <c r="AP62388" s="104"/>
    </row>
    <row r="62389" spans="21:42" ht="15" customHeight="1" x14ac:dyDescent="0.25">
      <c r="U62389" s="104"/>
      <c r="AB62389" s="104"/>
      <c r="AC62389" s="104"/>
      <c r="AF62389" s="104"/>
      <c r="AG62389" s="104"/>
      <c r="AK62389" s="104"/>
      <c r="AL62389" s="104"/>
      <c r="AO62389" s="104"/>
      <c r="AP62389" s="104"/>
    </row>
    <row r="62390" spans="21:42" ht="15" customHeight="1" x14ac:dyDescent="0.25">
      <c r="U62390" s="104"/>
      <c r="AB62390" s="104"/>
      <c r="AC62390" s="104"/>
      <c r="AF62390" s="104"/>
      <c r="AG62390" s="104"/>
      <c r="AK62390" s="104"/>
      <c r="AL62390" s="104"/>
      <c r="AO62390" s="104"/>
      <c r="AP62390" s="104"/>
    </row>
    <row r="62391" spans="21:42" ht="15" customHeight="1" x14ac:dyDescent="0.25">
      <c r="U62391" s="104"/>
      <c r="AB62391" s="104"/>
      <c r="AC62391" s="104"/>
      <c r="AF62391" s="104"/>
      <c r="AG62391" s="104"/>
      <c r="AK62391" s="104"/>
      <c r="AL62391" s="104"/>
      <c r="AO62391" s="104"/>
      <c r="AP62391" s="104"/>
    </row>
    <row r="62392" spans="21:42" ht="15" customHeight="1" x14ac:dyDescent="0.25">
      <c r="U62392" s="104"/>
      <c r="AB62392" s="104"/>
      <c r="AC62392" s="104"/>
      <c r="AF62392" s="104"/>
      <c r="AG62392" s="104"/>
      <c r="AK62392" s="104"/>
      <c r="AL62392" s="104"/>
      <c r="AO62392" s="104"/>
      <c r="AP62392" s="104"/>
    </row>
    <row r="62393" spans="21:42" ht="15" customHeight="1" x14ac:dyDescent="0.25">
      <c r="U62393" s="104"/>
      <c r="AB62393" s="104"/>
      <c r="AC62393" s="104"/>
      <c r="AF62393" s="104"/>
      <c r="AG62393" s="104"/>
      <c r="AK62393" s="104"/>
      <c r="AL62393" s="104"/>
      <c r="AO62393" s="104"/>
      <c r="AP62393" s="104"/>
    </row>
    <row r="62394" spans="21:42" ht="15" customHeight="1" x14ac:dyDescent="0.25">
      <c r="U62394" s="104"/>
      <c r="AB62394" s="104"/>
      <c r="AC62394" s="104"/>
      <c r="AF62394" s="104"/>
      <c r="AG62394" s="104"/>
      <c r="AK62394" s="104"/>
      <c r="AL62394" s="104"/>
      <c r="AO62394" s="104"/>
      <c r="AP62394" s="104"/>
    </row>
    <row r="62395" spans="21:42" ht="15" customHeight="1" x14ac:dyDescent="0.25">
      <c r="U62395" s="104"/>
      <c r="AB62395" s="104"/>
      <c r="AC62395" s="104"/>
      <c r="AF62395" s="104"/>
      <c r="AG62395" s="104"/>
      <c r="AK62395" s="104"/>
      <c r="AL62395" s="104"/>
      <c r="AO62395" s="104"/>
      <c r="AP62395" s="104"/>
    </row>
    <row r="62396" spans="21:42" ht="15" customHeight="1" x14ac:dyDescent="0.25">
      <c r="U62396" s="104"/>
      <c r="AB62396" s="104"/>
      <c r="AC62396" s="104"/>
      <c r="AF62396" s="104"/>
      <c r="AG62396" s="104"/>
      <c r="AK62396" s="104"/>
      <c r="AL62396" s="104"/>
      <c r="AO62396" s="104"/>
      <c r="AP62396" s="104"/>
    </row>
    <row r="62397" spans="21:42" ht="15" customHeight="1" x14ac:dyDescent="0.25">
      <c r="U62397" s="104"/>
      <c r="AB62397" s="104"/>
      <c r="AC62397" s="104"/>
      <c r="AF62397" s="104"/>
      <c r="AG62397" s="104"/>
      <c r="AK62397" s="104"/>
      <c r="AL62397" s="104"/>
      <c r="AO62397" s="104"/>
      <c r="AP62397" s="104"/>
    </row>
    <row r="62398" spans="21:42" ht="15" customHeight="1" x14ac:dyDescent="0.25">
      <c r="U62398" s="104"/>
      <c r="AB62398" s="104"/>
      <c r="AC62398" s="104"/>
      <c r="AF62398" s="104"/>
      <c r="AG62398" s="104"/>
      <c r="AK62398" s="104"/>
      <c r="AL62398" s="104"/>
      <c r="AO62398" s="104"/>
      <c r="AP62398" s="104"/>
    </row>
    <row r="62399" spans="21:42" ht="15" customHeight="1" x14ac:dyDescent="0.25">
      <c r="U62399" s="104"/>
      <c r="AB62399" s="104"/>
      <c r="AC62399" s="104"/>
      <c r="AF62399" s="104"/>
      <c r="AG62399" s="104"/>
      <c r="AK62399" s="104"/>
      <c r="AL62399" s="104"/>
      <c r="AO62399" s="104"/>
      <c r="AP62399" s="104"/>
    </row>
    <row r="62400" spans="21:42" ht="15" customHeight="1" x14ac:dyDescent="0.25">
      <c r="U62400" s="104"/>
      <c r="AB62400" s="104"/>
      <c r="AC62400" s="104"/>
      <c r="AF62400" s="104"/>
      <c r="AG62400" s="104"/>
      <c r="AK62400" s="104"/>
      <c r="AL62400" s="104"/>
      <c r="AO62400" s="104"/>
      <c r="AP62400" s="104"/>
    </row>
    <row r="62401" spans="21:42" ht="15" customHeight="1" x14ac:dyDescent="0.25">
      <c r="U62401" s="104"/>
      <c r="AB62401" s="104"/>
      <c r="AC62401" s="104"/>
      <c r="AF62401" s="104"/>
      <c r="AG62401" s="104"/>
      <c r="AK62401" s="104"/>
      <c r="AL62401" s="104"/>
      <c r="AO62401" s="104"/>
      <c r="AP62401" s="104"/>
    </row>
    <row r="62402" spans="21:42" ht="15" customHeight="1" x14ac:dyDescent="0.25">
      <c r="U62402" s="104"/>
      <c r="AB62402" s="104"/>
      <c r="AC62402" s="104"/>
      <c r="AF62402" s="104"/>
      <c r="AG62402" s="104"/>
      <c r="AK62402" s="104"/>
      <c r="AL62402" s="104"/>
      <c r="AO62402" s="104"/>
      <c r="AP62402" s="104"/>
    </row>
    <row r="62403" spans="21:42" ht="15" customHeight="1" x14ac:dyDescent="0.25">
      <c r="U62403" s="104"/>
      <c r="AB62403" s="104"/>
      <c r="AC62403" s="104"/>
      <c r="AF62403" s="104"/>
      <c r="AG62403" s="104"/>
      <c r="AK62403" s="104"/>
      <c r="AL62403" s="104"/>
      <c r="AO62403" s="104"/>
      <c r="AP62403" s="104"/>
    </row>
    <row r="62404" spans="21:42" ht="15" customHeight="1" x14ac:dyDescent="0.25">
      <c r="U62404" s="104"/>
      <c r="AB62404" s="104"/>
      <c r="AC62404" s="104"/>
      <c r="AF62404" s="104"/>
      <c r="AG62404" s="104"/>
      <c r="AK62404" s="104"/>
      <c r="AL62404" s="104"/>
      <c r="AO62404" s="104"/>
      <c r="AP62404" s="104"/>
    </row>
    <row r="62405" spans="21:42" ht="15" customHeight="1" x14ac:dyDescent="0.25">
      <c r="U62405" s="104"/>
      <c r="AB62405" s="104"/>
      <c r="AC62405" s="104"/>
      <c r="AF62405" s="104"/>
      <c r="AG62405" s="104"/>
      <c r="AK62405" s="104"/>
      <c r="AL62405" s="104"/>
      <c r="AO62405" s="104"/>
      <c r="AP62405" s="104"/>
    </row>
    <row r="62406" spans="21:42" ht="15" customHeight="1" x14ac:dyDescent="0.25">
      <c r="U62406" s="104"/>
      <c r="AB62406" s="104"/>
      <c r="AC62406" s="104"/>
      <c r="AF62406" s="104"/>
      <c r="AG62406" s="104"/>
      <c r="AK62406" s="104"/>
      <c r="AL62406" s="104"/>
      <c r="AO62406" s="104"/>
      <c r="AP62406" s="104"/>
    </row>
    <row r="62407" spans="21:42" ht="15" customHeight="1" x14ac:dyDescent="0.25">
      <c r="U62407" s="104"/>
      <c r="AB62407" s="104"/>
      <c r="AC62407" s="104"/>
      <c r="AF62407" s="104"/>
      <c r="AG62407" s="104"/>
      <c r="AK62407" s="104"/>
      <c r="AL62407" s="104"/>
      <c r="AO62407" s="104"/>
      <c r="AP62407" s="104"/>
    </row>
    <row r="62408" spans="21:42" ht="15" customHeight="1" x14ac:dyDescent="0.25">
      <c r="U62408" s="104"/>
      <c r="AB62408" s="104"/>
      <c r="AC62408" s="104"/>
      <c r="AF62408" s="104"/>
      <c r="AG62408" s="104"/>
      <c r="AK62408" s="104"/>
      <c r="AL62408" s="104"/>
      <c r="AO62408" s="104"/>
      <c r="AP62408" s="104"/>
    </row>
    <row r="62409" spans="21:42" ht="15" customHeight="1" x14ac:dyDescent="0.25">
      <c r="U62409" s="104"/>
      <c r="AB62409" s="104"/>
      <c r="AC62409" s="104"/>
      <c r="AF62409" s="104"/>
      <c r="AG62409" s="104"/>
      <c r="AK62409" s="104"/>
      <c r="AL62409" s="104"/>
      <c r="AO62409" s="104"/>
      <c r="AP62409" s="104"/>
    </row>
    <row r="62410" spans="21:42" ht="15" customHeight="1" x14ac:dyDescent="0.25">
      <c r="U62410" s="104"/>
      <c r="AB62410" s="104"/>
      <c r="AC62410" s="104"/>
      <c r="AF62410" s="104"/>
      <c r="AG62410" s="104"/>
      <c r="AK62410" s="104"/>
      <c r="AL62410" s="104"/>
      <c r="AO62410" s="104"/>
      <c r="AP62410" s="104"/>
    </row>
    <row r="62411" spans="21:42" ht="15" customHeight="1" x14ac:dyDescent="0.25">
      <c r="U62411" s="104"/>
      <c r="AB62411" s="104"/>
      <c r="AC62411" s="104"/>
      <c r="AF62411" s="104"/>
      <c r="AG62411" s="104"/>
      <c r="AK62411" s="104"/>
      <c r="AL62411" s="104"/>
      <c r="AO62411" s="104"/>
      <c r="AP62411" s="104"/>
    </row>
    <row r="62412" spans="21:42" ht="15" customHeight="1" x14ac:dyDescent="0.25">
      <c r="U62412" s="104"/>
      <c r="AB62412" s="104"/>
      <c r="AC62412" s="104"/>
      <c r="AF62412" s="104"/>
      <c r="AG62412" s="104"/>
      <c r="AK62412" s="104"/>
      <c r="AL62412" s="104"/>
      <c r="AO62412" s="104"/>
      <c r="AP62412" s="104"/>
    </row>
    <row r="62413" spans="21:42" ht="15" customHeight="1" x14ac:dyDescent="0.25">
      <c r="U62413" s="104"/>
      <c r="AB62413" s="104"/>
      <c r="AC62413" s="104"/>
      <c r="AF62413" s="104"/>
      <c r="AG62413" s="104"/>
      <c r="AK62413" s="104"/>
      <c r="AL62413" s="104"/>
      <c r="AO62413" s="104"/>
      <c r="AP62413" s="104"/>
    </row>
    <row r="62414" spans="21:42" ht="15" customHeight="1" x14ac:dyDescent="0.25">
      <c r="U62414" s="104"/>
      <c r="AB62414" s="104"/>
      <c r="AC62414" s="104"/>
      <c r="AF62414" s="104"/>
      <c r="AG62414" s="104"/>
      <c r="AK62414" s="104"/>
      <c r="AL62414" s="104"/>
      <c r="AO62414" s="104"/>
      <c r="AP62414" s="104"/>
    </row>
    <row r="62415" spans="21:42" ht="15" customHeight="1" x14ac:dyDescent="0.25">
      <c r="U62415" s="104"/>
      <c r="AB62415" s="104"/>
      <c r="AC62415" s="104"/>
      <c r="AF62415" s="104"/>
      <c r="AG62415" s="104"/>
      <c r="AK62415" s="104"/>
      <c r="AL62415" s="104"/>
      <c r="AO62415" s="104"/>
      <c r="AP62415" s="104"/>
    </row>
    <row r="62416" spans="21:42" ht="15" customHeight="1" x14ac:dyDescent="0.25">
      <c r="U62416" s="104"/>
      <c r="AB62416" s="104"/>
      <c r="AC62416" s="104"/>
      <c r="AF62416" s="104"/>
      <c r="AG62416" s="104"/>
      <c r="AK62416" s="104"/>
      <c r="AL62416" s="104"/>
      <c r="AO62416" s="104"/>
      <c r="AP62416" s="104"/>
    </row>
    <row r="62417" spans="21:42" ht="15" customHeight="1" x14ac:dyDescent="0.25">
      <c r="U62417" s="104"/>
      <c r="AB62417" s="104"/>
      <c r="AC62417" s="104"/>
      <c r="AF62417" s="104"/>
      <c r="AG62417" s="104"/>
      <c r="AK62417" s="104"/>
      <c r="AL62417" s="104"/>
      <c r="AO62417" s="104"/>
      <c r="AP62417" s="104"/>
    </row>
    <row r="62418" spans="21:42" ht="15" customHeight="1" x14ac:dyDescent="0.25">
      <c r="U62418" s="104"/>
      <c r="AB62418" s="104"/>
      <c r="AC62418" s="104"/>
      <c r="AF62418" s="104"/>
      <c r="AG62418" s="104"/>
      <c r="AK62418" s="104"/>
      <c r="AL62418" s="104"/>
      <c r="AO62418" s="104"/>
      <c r="AP62418" s="104"/>
    </row>
    <row r="62419" spans="21:42" ht="15" customHeight="1" x14ac:dyDescent="0.25">
      <c r="U62419" s="104"/>
      <c r="AB62419" s="104"/>
      <c r="AC62419" s="104"/>
      <c r="AF62419" s="104"/>
      <c r="AG62419" s="104"/>
      <c r="AK62419" s="104"/>
      <c r="AL62419" s="104"/>
      <c r="AO62419" s="104"/>
      <c r="AP62419" s="104"/>
    </row>
    <row r="62420" spans="21:42" ht="15" customHeight="1" x14ac:dyDescent="0.25">
      <c r="U62420" s="104"/>
      <c r="AB62420" s="104"/>
      <c r="AC62420" s="104"/>
      <c r="AF62420" s="104"/>
      <c r="AG62420" s="104"/>
      <c r="AK62420" s="104"/>
      <c r="AL62420" s="104"/>
      <c r="AO62420" s="104"/>
      <c r="AP62420" s="104"/>
    </row>
    <row r="62421" spans="21:42" ht="15" customHeight="1" x14ac:dyDescent="0.25">
      <c r="U62421" s="104"/>
      <c r="AB62421" s="104"/>
      <c r="AC62421" s="104"/>
      <c r="AF62421" s="104"/>
      <c r="AG62421" s="104"/>
      <c r="AK62421" s="104"/>
      <c r="AL62421" s="104"/>
      <c r="AO62421" s="104"/>
      <c r="AP62421" s="104"/>
    </row>
    <row r="62422" spans="21:42" ht="15" customHeight="1" x14ac:dyDescent="0.25">
      <c r="U62422" s="104"/>
      <c r="AB62422" s="104"/>
      <c r="AC62422" s="104"/>
      <c r="AF62422" s="104"/>
      <c r="AG62422" s="104"/>
      <c r="AK62422" s="104"/>
      <c r="AL62422" s="104"/>
      <c r="AO62422" s="104"/>
      <c r="AP62422" s="104"/>
    </row>
    <row r="62423" spans="21:42" ht="15" customHeight="1" x14ac:dyDescent="0.25">
      <c r="U62423" s="104"/>
      <c r="AB62423" s="104"/>
      <c r="AC62423" s="104"/>
      <c r="AF62423" s="104"/>
      <c r="AG62423" s="104"/>
      <c r="AK62423" s="104"/>
      <c r="AL62423" s="104"/>
      <c r="AO62423" s="104"/>
      <c r="AP62423" s="104"/>
    </row>
    <row r="62424" spans="21:42" ht="15" customHeight="1" x14ac:dyDescent="0.25">
      <c r="U62424" s="104"/>
      <c r="AB62424" s="104"/>
      <c r="AC62424" s="104"/>
      <c r="AF62424" s="104"/>
      <c r="AG62424" s="104"/>
      <c r="AK62424" s="104"/>
      <c r="AL62424" s="104"/>
      <c r="AO62424" s="104"/>
      <c r="AP62424" s="104"/>
    </row>
    <row r="62425" spans="21:42" ht="15" customHeight="1" x14ac:dyDescent="0.25">
      <c r="U62425" s="104"/>
      <c r="AB62425" s="104"/>
      <c r="AC62425" s="104"/>
      <c r="AF62425" s="104"/>
      <c r="AG62425" s="104"/>
      <c r="AK62425" s="104"/>
      <c r="AL62425" s="104"/>
      <c r="AO62425" s="104"/>
      <c r="AP62425" s="104"/>
    </row>
    <row r="62426" spans="21:42" ht="15" customHeight="1" x14ac:dyDescent="0.25">
      <c r="U62426" s="104"/>
      <c r="AB62426" s="104"/>
      <c r="AC62426" s="104"/>
      <c r="AF62426" s="104"/>
      <c r="AG62426" s="104"/>
      <c r="AK62426" s="104"/>
      <c r="AL62426" s="104"/>
      <c r="AO62426" s="104"/>
      <c r="AP62426" s="104"/>
    </row>
    <row r="62427" spans="21:42" ht="15" customHeight="1" x14ac:dyDescent="0.25">
      <c r="U62427" s="104"/>
      <c r="AB62427" s="104"/>
      <c r="AC62427" s="104"/>
      <c r="AF62427" s="104"/>
      <c r="AG62427" s="104"/>
      <c r="AK62427" s="104"/>
      <c r="AL62427" s="104"/>
      <c r="AO62427" s="104"/>
      <c r="AP62427" s="104"/>
    </row>
    <row r="62428" spans="21:42" ht="15" customHeight="1" x14ac:dyDescent="0.25">
      <c r="U62428" s="104"/>
      <c r="AB62428" s="104"/>
      <c r="AC62428" s="104"/>
      <c r="AF62428" s="104"/>
      <c r="AG62428" s="104"/>
      <c r="AK62428" s="104"/>
      <c r="AL62428" s="104"/>
      <c r="AO62428" s="104"/>
      <c r="AP62428" s="104"/>
    </row>
    <row r="62429" spans="21:42" ht="15" customHeight="1" x14ac:dyDescent="0.25">
      <c r="U62429" s="104"/>
      <c r="AB62429" s="104"/>
      <c r="AC62429" s="104"/>
      <c r="AF62429" s="104"/>
      <c r="AG62429" s="104"/>
      <c r="AK62429" s="104"/>
      <c r="AL62429" s="104"/>
      <c r="AO62429" s="104"/>
      <c r="AP62429" s="104"/>
    </row>
    <row r="62430" spans="21:42" ht="15" customHeight="1" x14ac:dyDescent="0.25">
      <c r="U62430" s="104"/>
      <c r="AB62430" s="104"/>
      <c r="AC62430" s="104"/>
      <c r="AF62430" s="104"/>
      <c r="AG62430" s="104"/>
      <c r="AK62430" s="104"/>
      <c r="AL62430" s="104"/>
      <c r="AO62430" s="104"/>
      <c r="AP62430" s="104"/>
    </row>
    <row r="62431" spans="21:42" ht="15" customHeight="1" x14ac:dyDescent="0.25">
      <c r="U62431" s="104"/>
      <c r="AB62431" s="104"/>
      <c r="AC62431" s="104"/>
      <c r="AF62431" s="104"/>
      <c r="AG62431" s="104"/>
      <c r="AK62431" s="104"/>
      <c r="AL62431" s="104"/>
      <c r="AO62431" s="104"/>
      <c r="AP62431" s="104"/>
    </row>
    <row r="62432" spans="21:42" ht="15" customHeight="1" x14ac:dyDescent="0.25">
      <c r="U62432" s="104"/>
      <c r="AB62432" s="104"/>
      <c r="AC62432" s="104"/>
      <c r="AF62432" s="104"/>
      <c r="AG62432" s="104"/>
      <c r="AK62432" s="104"/>
      <c r="AL62432" s="104"/>
      <c r="AO62432" s="104"/>
      <c r="AP62432" s="104"/>
    </row>
    <row r="62433" spans="21:42" ht="15" customHeight="1" x14ac:dyDescent="0.25">
      <c r="U62433" s="104"/>
      <c r="AB62433" s="104"/>
      <c r="AC62433" s="104"/>
      <c r="AF62433" s="104"/>
      <c r="AG62433" s="104"/>
      <c r="AK62433" s="104"/>
      <c r="AL62433" s="104"/>
      <c r="AO62433" s="104"/>
      <c r="AP62433" s="104"/>
    </row>
    <row r="62434" spans="21:42" ht="15" customHeight="1" x14ac:dyDescent="0.25">
      <c r="U62434" s="104"/>
      <c r="AB62434" s="104"/>
      <c r="AC62434" s="104"/>
      <c r="AF62434" s="104"/>
      <c r="AG62434" s="104"/>
      <c r="AK62434" s="104"/>
      <c r="AL62434" s="104"/>
      <c r="AO62434" s="104"/>
      <c r="AP62434" s="104"/>
    </row>
    <row r="62435" spans="21:42" ht="15" customHeight="1" x14ac:dyDescent="0.25">
      <c r="U62435" s="104"/>
      <c r="AB62435" s="104"/>
      <c r="AC62435" s="104"/>
      <c r="AF62435" s="104"/>
      <c r="AG62435" s="104"/>
      <c r="AK62435" s="104"/>
      <c r="AL62435" s="104"/>
      <c r="AO62435" s="104"/>
      <c r="AP62435" s="104"/>
    </row>
    <row r="62436" spans="21:42" ht="15" customHeight="1" x14ac:dyDescent="0.25">
      <c r="U62436" s="104"/>
      <c r="AB62436" s="104"/>
      <c r="AC62436" s="104"/>
      <c r="AF62436" s="104"/>
      <c r="AG62436" s="104"/>
      <c r="AK62436" s="104"/>
      <c r="AL62436" s="104"/>
      <c r="AO62436" s="104"/>
      <c r="AP62436" s="104"/>
    </row>
    <row r="62437" spans="21:42" ht="15" customHeight="1" x14ac:dyDescent="0.25">
      <c r="U62437" s="104"/>
      <c r="AB62437" s="104"/>
      <c r="AC62437" s="104"/>
      <c r="AF62437" s="104"/>
      <c r="AG62437" s="104"/>
      <c r="AK62437" s="104"/>
      <c r="AL62437" s="104"/>
      <c r="AO62437" s="104"/>
      <c r="AP62437" s="104"/>
    </row>
    <row r="62438" spans="21:42" ht="15" customHeight="1" x14ac:dyDescent="0.25">
      <c r="U62438" s="104"/>
      <c r="AB62438" s="104"/>
      <c r="AC62438" s="104"/>
      <c r="AF62438" s="104"/>
      <c r="AG62438" s="104"/>
      <c r="AK62438" s="104"/>
      <c r="AL62438" s="104"/>
      <c r="AO62438" s="104"/>
      <c r="AP62438" s="104"/>
    </row>
    <row r="62439" spans="21:42" ht="15" customHeight="1" x14ac:dyDescent="0.25">
      <c r="U62439" s="104"/>
      <c r="AB62439" s="104"/>
      <c r="AC62439" s="104"/>
      <c r="AF62439" s="104"/>
      <c r="AG62439" s="104"/>
      <c r="AK62439" s="104"/>
      <c r="AL62439" s="104"/>
      <c r="AO62439" s="104"/>
      <c r="AP62439" s="104"/>
    </row>
    <row r="62440" spans="21:42" ht="15" customHeight="1" x14ac:dyDescent="0.25">
      <c r="U62440" s="104"/>
      <c r="AB62440" s="104"/>
      <c r="AC62440" s="104"/>
      <c r="AF62440" s="104"/>
      <c r="AG62440" s="104"/>
      <c r="AK62440" s="104"/>
      <c r="AL62440" s="104"/>
      <c r="AO62440" s="104"/>
      <c r="AP62440" s="104"/>
    </row>
    <row r="62441" spans="21:42" ht="15" customHeight="1" x14ac:dyDescent="0.25">
      <c r="U62441" s="104"/>
      <c r="AB62441" s="104"/>
      <c r="AC62441" s="104"/>
      <c r="AF62441" s="104"/>
      <c r="AG62441" s="104"/>
      <c r="AK62441" s="104"/>
      <c r="AL62441" s="104"/>
      <c r="AO62441" s="104"/>
      <c r="AP62441" s="104"/>
    </row>
    <row r="62442" spans="21:42" ht="15" customHeight="1" x14ac:dyDescent="0.25">
      <c r="U62442" s="104"/>
      <c r="AB62442" s="104"/>
      <c r="AC62442" s="104"/>
      <c r="AF62442" s="104"/>
      <c r="AG62442" s="104"/>
      <c r="AK62442" s="104"/>
      <c r="AL62442" s="104"/>
      <c r="AO62442" s="104"/>
      <c r="AP62442" s="104"/>
    </row>
    <row r="62443" spans="21:42" ht="15" customHeight="1" x14ac:dyDescent="0.25">
      <c r="U62443" s="104"/>
      <c r="AB62443" s="104"/>
      <c r="AC62443" s="104"/>
      <c r="AF62443" s="104"/>
      <c r="AG62443" s="104"/>
      <c r="AK62443" s="104"/>
      <c r="AL62443" s="104"/>
      <c r="AO62443" s="104"/>
      <c r="AP62443" s="104"/>
    </row>
    <row r="62444" spans="21:42" ht="15" customHeight="1" x14ac:dyDescent="0.25">
      <c r="U62444" s="104"/>
      <c r="AB62444" s="104"/>
      <c r="AC62444" s="104"/>
      <c r="AF62444" s="104"/>
      <c r="AG62444" s="104"/>
      <c r="AK62444" s="104"/>
      <c r="AL62444" s="104"/>
      <c r="AO62444" s="104"/>
      <c r="AP62444" s="104"/>
    </row>
    <row r="62445" spans="21:42" ht="15" customHeight="1" x14ac:dyDescent="0.25">
      <c r="U62445" s="104"/>
      <c r="AB62445" s="104"/>
      <c r="AC62445" s="104"/>
      <c r="AF62445" s="104"/>
      <c r="AG62445" s="104"/>
      <c r="AK62445" s="104"/>
      <c r="AL62445" s="104"/>
      <c r="AO62445" s="104"/>
      <c r="AP62445" s="104"/>
    </row>
    <row r="62446" spans="21:42" ht="15" customHeight="1" x14ac:dyDescent="0.25">
      <c r="U62446" s="104"/>
      <c r="AB62446" s="104"/>
      <c r="AC62446" s="104"/>
      <c r="AF62446" s="104"/>
      <c r="AG62446" s="104"/>
      <c r="AK62446" s="104"/>
      <c r="AL62446" s="104"/>
      <c r="AO62446" s="104"/>
      <c r="AP62446" s="104"/>
    </row>
    <row r="62447" spans="21:42" ht="15" customHeight="1" x14ac:dyDescent="0.25">
      <c r="U62447" s="104"/>
      <c r="AB62447" s="104"/>
      <c r="AC62447" s="104"/>
      <c r="AF62447" s="104"/>
      <c r="AG62447" s="104"/>
      <c r="AK62447" s="104"/>
      <c r="AL62447" s="104"/>
      <c r="AO62447" s="104"/>
      <c r="AP62447" s="104"/>
    </row>
    <row r="62448" spans="21:42" ht="15" customHeight="1" x14ac:dyDescent="0.25">
      <c r="U62448" s="104"/>
      <c r="AB62448" s="104"/>
      <c r="AC62448" s="104"/>
      <c r="AF62448" s="104"/>
      <c r="AG62448" s="104"/>
      <c r="AK62448" s="104"/>
      <c r="AL62448" s="104"/>
      <c r="AO62448" s="104"/>
      <c r="AP62448" s="104"/>
    </row>
    <row r="62449" spans="21:42" ht="15" customHeight="1" x14ac:dyDescent="0.25">
      <c r="U62449" s="104"/>
      <c r="AB62449" s="104"/>
      <c r="AC62449" s="104"/>
      <c r="AF62449" s="104"/>
      <c r="AG62449" s="104"/>
      <c r="AK62449" s="104"/>
      <c r="AL62449" s="104"/>
      <c r="AO62449" s="104"/>
      <c r="AP62449" s="104"/>
    </row>
    <row r="62450" spans="21:42" ht="15" customHeight="1" x14ac:dyDescent="0.25">
      <c r="U62450" s="104"/>
      <c r="AB62450" s="104"/>
      <c r="AC62450" s="104"/>
      <c r="AF62450" s="104"/>
      <c r="AG62450" s="104"/>
      <c r="AK62450" s="104"/>
      <c r="AL62450" s="104"/>
      <c r="AO62450" s="104"/>
      <c r="AP62450" s="104"/>
    </row>
    <row r="62451" spans="21:42" ht="15" customHeight="1" x14ac:dyDescent="0.25">
      <c r="U62451" s="104"/>
      <c r="AB62451" s="104"/>
      <c r="AC62451" s="104"/>
      <c r="AF62451" s="104"/>
      <c r="AG62451" s="104"/>
      <c r="AK62451" s="104"/>
      <c r="AL62451" s="104"/>
      <c r="AO62451" s="104"/>
      <c r="AP62451" s="104"/>
    </row>
    <row r="62452" spans="21:42" ht="15" customHeight="1" x14ac:dyDescent="0.25">
      <c r="U62452" s="104"/>
      <c r="AB62452" s="104"/>
      <c r="AC62452" s="104"/>
      <c r="AF62452" s="104"/>
      <c r="AG62452" s="104"/>
      <c r="AK62452" s="104"/>
      <c r="AL62452" s="104"/>
      <c r="AO62452" s="104"/>
      <c r="AP62452" s="104"/>
    </row>
    <row r="62453" spans="21:42" ht="15" customHeight="1" x14ac:dyDescent="0.25">
      <c r="U62453" s="104"/>
      <c r="AB62453" s="104"/>
      <c r="AC62453" s="104"/>
      <c r="AF62453" s="104"/>
      <c r="AG62453" s="104"/>
      <c r="AK62453" s="104"/>
      <c r="AL62453" s="104"/>
      <c r="AO62453" s="104"/>
      <c r="AP62453" s="104"/>
    </row>
    <row r="62454" spans="21:42" ht="15" customHeight="1" x14ac:dyDescent="0.25">
      <c r="U62454" s="104"/>
      <c r="AB62454" s="104"/>
      <c r="AC62454" s="104"/>
      <c r="AF62454" s="104"/>
      <c r="AG62454" s="104"/>
      <c r="AK62454" s="104"/>
      <c r="AL62454" s="104"/>
      <c r="AO62454" s="104"/>
      <c r="AP62454" s="104"/>
    </row>
    <row r="62455" spans="21:42" ht="15" customHeight="1" x14ac:dyDescent="0.25">
      <c r="U62455" s="104"/>
      <c r="AB62455" s="104"/>
      <c r="AC62455" s="104"/>
      <c r="AF62455" s="104"/>
      <c r="AG62455" s="104"/>
      <c r="AK62455" s="104"/>
      <c r="AL62455" s="104"/>
      <c r="AO62455" s="104"/>
      <c r="AP62455" s="104"/>
    </row>
    <row r="62456" spans="21:42" ht="15" customHeight="1" x14ac:dyDescent="0.25">
      <c r="U62456" s="104"/>
      <c r="AB62456" s="104"/>
      <c r="AC62456" s="104"/>
      <c r="AF62456" s="104"/>
      <c r="AG62456" s="104"/>
      <c r="AK62456" s="104"/>
      <c r="AL62456" s="104"/>
      <c r="AO62456" s="104"/>
      <c r="AP62456" s="104"/>
    </row>
    <row r="62457" spans="21:42" ht="15" customHeight="1" x14ac:dyDescent="0.25">
      <c r="U62457" s="104"/>
      <c r="AB62457" s="104"/>
      <c r="AC62457" s="104"/>
      <c r="AF62457" s="104"/>
      <c r="AG62457" s="104"/>
      <c r="AK62457" s="104"/>
      <c r="AL62457" s="104"/>
      <c r="AO62457" s="104"/>
      <c r="AP62457" s="104"/>
    </row>
    <row r="62458" spans="21:42" ht="15" customHeight="1" x14ac:dyDescent="0.25">
      <c r="U62458" s="104"/>
      <c r="AB62458" s="104"/>
      <c r="AC62458" s="104"/>
      <c r="AF62458" s="104"/>
      <c r="AG62458" s="104"/>
      <c r="AK62458" s="104"/>
      <c r="AL62458" s="104"/>
      <c r="AO62458" s="104"/>
      <c r="AP62458" s="104"/>
    </row>
    <row r="62459" spans="21:42" ht="15" customHeight="1" x14ac:dyDescent="0.25">
      <c r="U62459" s="104"/>
      <c r="AB62459" s="104"/>
      <c r="AC62459" s="104"/>
      <c r="AF62459" s="104"/>
      <c r="AG62459" s="104"/>
      <c r="AK62459" s="104"/>
      <c r="AL62459" s="104"/>
      <c r="AO62459" s="104"/>
      <c r="AP62459" s="104"/>
    </row>
    <row r="62460" spans="21:42" ht="15" customHeight="1" x14ac:dyDescent="0.25">
      <c r="U62460" s="104"/>
      <c r="AB62460" s="104"/>
      <c r="AC62460" s="104"/>
      <c r="AF62460" s="104"/>
      <c r="AG62460" s="104"/>
      <c r="AK62460" s="104"/>
      <c r="AL62460" s="104"/>
      <c r="AO62460" s="104"/>
      <c r="AP62460" s="104"/>
    </row>
    <row r="62461" spans="21:42" ht="15" customHeight="1" x14ac:dyDescent="0.25">
      <c r="U62461" s="104"/>
      <c r="AB62461" s="104"/>
      <c r="AC62461" s="104"/>
      <c r="AF62461" s="104"/>
      <c r="AG62461" s="104"/>
      <c r="AK62461" s="104"/>
      <c r="AL62461" s="104"/>
      <c r="AO62461" s="104"/>
      <c r="AP62461" s="104"/>
    </row>
    <row r="62462" spans="21:42" ht="15" customHeight="1" x14ac:dyDescent="0.25">
      <c r="U62462" s="104"/>
      <c r="AB62462" s="104"/>
      <c r="AC62462" s="104"/>
      <c r="AF62462" s="104"/>
      <c r="AG62462" s="104"/>
      <c r="AK62462" s="104"/>
      <c r="AL62462" s="104"/>
      <c r="AO62462" s="104"/>
      <c r="AP62462" s="104"/>
    </row>
    <row r="62463" spans="21:42" ht="15" customHeight="1" x14ac:dyDescent="0.25">
      <c r="U62463" s="104"/>
      <c r="AB62463" s="104"/>
      <c r="AC62463" s="104"/>
      <c r="AF62463" s="104"/>
      <c r="AG62463" s="104"/>
      <c r="AK62463" s="104"/>
      <c r="AL62463" s="104"/>
      <c r="AO62463" s="104"/>
      <c r="AP62463" s="104"/>
    </row>
    <row r="62464" spans="21:42" ht="15" customHeight="1" x14ac:dyDescent="0.25">
      <c r="U62464" s="104"/>
      <c r="AB62464" s="104"/>
      <c r="AC62464" s="104"/>
      <c r="AF62464" s="104"/>
      <c r="AG62464" s="104"/>
      <c r="AK62464" s="104"/>
      <c r="AL62464" s="104"/>
      <c r="AO62464" s="104"/>
      <c r="AP62464" s="104"/>
    </row>
    <row r="62465" spans="21:42" ht="15" customHeight="1" x14ac:dyDescent="0.25">
      <c r="U62465" s="104"/>
      <c r="AB62465" s="104"/>
      <c r="AC62465" s="104"/>
      <c r="AF62465" s="104"/>
      <c r="AG62465" s="104"/>
      <c r="AK62465" s="104"/>
      <c r="AL62465" s="104"/>
      <c r="AO62465" s="104"/>
      <c r="AP62465" s="104"/>
    </row>
    <row r="62466" spans="21:42" ht="15" customHeight="1" x14ac:dyDescent="0.25">
      <c r="U62466" s="104"/>
      <c r="AB62466" s="104"/>
      <c r="AC62466" s="104"/>
      <c r="AF62466" s="104"/>
      <c r="AG62466" s="104"/>
      <c r="AK62466" s="104"/>
      <c r="AL62466" s="104"/>
      <c r="AO62466" s="104"/>
      <c r="AP62466" s="104"/>
    </row>
    <row r="62467" spans="21:42" ht="15" customHeight="1" x14ac:dyDescent="0.25">
      <c r="U62467" s="104"/>
      <c r="AB62467" s="104"/>
      <c r="AC62467" s="104"/>
      <c r="AF62467" s="104"/>
      <c r="AG62467" s="104"/>
      <c r="AK62467" s="104"/>
      <c r="AL62467" s="104"/>
      <c r="AO62467" s="104"/>
      <c r="AP62467" s="104"/>
    </row>
    <row r="62468" spans="21:42" ht="15" customHeight="1" x14ac:dyDescent="0.25">
      <c r="U62468" s="104"/>
      <c r="AB62468" s="104"/>
      <c r="AC62468" s="104"/>
      <c r="AF62468" s="104"/>
      <c r="AG62468" s="104"/>
      <c r="AK62468" s="104"/>
      <c r="AL62468" s="104"/>
      <c r="AO62468" s="104"/>
      <c r="AP62468" s="104"/>
    </row>
    <row r="62469" spans="21:42" ht="15" customHeight="1" x14ac:dyDescent="0.25">
      <c r="U62469" s="104"/>
      <c r="AB62469" s="104"/>
      <c r="AC62469" s="104"/>
      <c r="AF62469" s="104"/>
      <c r="AG62469" s="104"/>
      <c r="AK62469" s="104"/>
      <c r="AL62469" s="104"/>
      <c r="AO62469" s="104"/>
      <c r="AP62469" s="104"/>
    </row>
    <row r="62470" spans="21:42" ht="15" customHeight="1" x14ac:dyDescent="0.25">
      <c r="U62470" s="104"/>
      <c r="AB62470" s="104"/>
      <c r="AC62470" s="104"/>
      <c r="AF62470" s="104"/>
      <c r="AG62470" s="104"/>
      <c r="AK62470" s="104"/>
      <c r="AL62470" s="104"/>
      <c r="AO62470" s="104"/>
      <c r="AP62470" s="104"/>
    </row>
    <row r="62471" spans="21:42" ht="15" customHeight="1" x14ac:dyDescent="0.25">
      <c r="U62471" s="104"/>
      <c r="AB62471" s="104"/>
      <c r="AC62471" s="104"/>
      <c r="AF62471" s="104"/>
      <c r="AG62471" s="104"/>
      <c r="AK62471" s="104"/>
      <c r="AL62471" s="104"/>
      <c r="AO62471" s="104"/>
      <c r="AP62471" s="104"/>
    </row>
    <row r="62472" spans="21:42" ht="15" customHeight="1" x14ac:dyDescent="0.25">
      <c r="U62472" s="104"/>
      <c r="AB62472" s="104"/>
      <c r="AC62472" s="104"/>
      <c r="AF62472" s="104"/>
      <c r="AG62472" s="104"/>
      <c r="AK62472" s="104"/>
      <c r="AL62472" s="104"/>
      <c r="AO62472" s="104"/>
      <c r="AP62472" s="104"/>
    </row>
    <row r="62473" spans="21:42" ht="15" customHeight="1" x14ac:dyDescent="0.25">
      <c r="U62473" s="104"/>
      <c r="AB62473" s="104"/>
      <c r="AC62473" s="104"/>
      <c r="AF62473" s="104"/>
      <c r="AG62473" s="104"/>
      <c r="AK62473" s="104"/>
      <c r="AL62473" s="104"/>
      <c r="AO62473" s="104"/>
      <c r="AP62473" s="104"/>
    </row>
    <row r="62474" spans="21:42" ht="15" customHeight="1" x14ac:dyDescent="0.25">
      <c r="U62474" s="104"/>
      <c r="AB62474" s="104"/>
      <c r="AC62474" s="104"/>
      <c r="AF62474" s="104"/>
      <c r="AG62474" s="104"/>
      <c r="AK62474" s="104"/>
      <c r="AL62474" s="104"/>
      <c r="AO62474" s="104"/>
      <c r="AP62474" s="104"/>
    </row>
    <row r="62475" spans="21:42" ht="15" customHeight="1" x14ac:dyDescent="0.25">
      <c r="U62475" s="104"/>
      <c r="AB62475" s="104"/>
      <c r="AC62475" s="104"/>
      <c r="AF62475" s="104"/>
      <c r="AG62475" s="104"/>
      <c r="AK62475" s="104"/>
      <c r="AL62475" s="104"/>
      <c r="AO62475" s="104"/>
      <c r="AP62475" s="104"/>
    </row>
    <row r="62476" spans="21:42" ht="15" customHeight="1" x14ac:dyDescent="0.25">
      <c r="U62476" s="104"/>
      <c r="AB62476" s="104"/>
      <c r="AC62476" s="104"/>
      <c r="AF62476" s="104"/>
      <c r="AG62476" s="104"/>
      <c r="AK62476" s="104"/>
      <c r="AL62476" s="104"/>
      <c r="AO62476" s="104"/>
      <c r="AP62476" s="104"/>
    </row>
    <row r="62477" spans="21:42" ht="15" customHeight="1" x14ac:dyDescent="0.25">
      <c r="U62477" s="104"/>
      <c r="AB62477" s="104"/>
      <c r="AC62477" s="104"/>
      <c r="AF62477" s="104"/>
      <c r="AG62477" s="104"/>
      <c r="AK62477" s="104"/>
      <c r="AL62477" s="104"/>
      <c r="AO62477" s="104"/>
      <c r="AP62477" s="104"/>
    </row>
    <row r="62478" spans="21:42" ht="15" customHeight="1" x14ac:dyDescent="0.25">
      <c r="U62478" s="104"/>
      <c r="AB62478" s="104"/>
      <c r="AC62478" s="104"/>
      <c r="AF62478" s="104"/>
      <c r="AG62478" s="104"/>
      <c r="AK62478" s="104"/>
      <c r="AL62478" s="104"/>
      <c r="AO62478" s="104"/>
      <c r="AP62478" s="104"/>
    </row>
    <row r="62479" spans="21:42" ht="15" customHeight="1" x14ac:dyDescent="0.25">
      <c r="U62479" s="104"/>
      <c r="AB62479" s="104"/>
      <c r="AC62479" s="104"/>
      <c r="AF62479" s="104"/>
      <c r="AG62479" s="104"/>
      <c r="AK62479" s="104"/>
      <c r="AL62479" s="104"/>
      <c r="AO62479" s="104"/>
      <c r="AP62479" s="104"/>
    </row>
    <row r="62480" spans="21:42" ht="15" customHeight="1" x14ac:dyDescent="0.25">
      <c r="U62480" s="104"/>
      <c r="AB62480" s="104"/>
      <c r="AC62480" s="104"/>
      <c r="AF62480" s="104"/>
      <c r="AG62480" s="104"/>
      <c r="AK62480" s="104"/>
      <c r="AL62480" s="104"/>
      <c r="AO62480" s="104"/>
      <c r="AP62480" s="104"/>
    </row>
    <row r="62481" spans="21:42" ht="15" customHeight="1" x14ac:dyDescent="0.25">
      <c r="U62481" s="104"/>
      <c r="AB62481" s="104"/>
      <c r="AC62481" s="104"/>
      <c r="AF62481" s="104"/>
      <c r="AG62481" s="104"/>
      <c r="AK62481" s="104"/>
      <c r="AL62481" s="104"/>
      <c r="AO62481" s="104"/>
      <c r="AP62481" s="104"/>
    </row>
    <row r="62482" spans="21:42" ht="15" customHeight="1" x14ac:dyDescent="0.25">
      <c r="U62482" s="104"/>
      <c r="AB62482" s="104"/>
      <c r="AC62482" s="104"/>
      <c r="AF62482" s="104"/>
      <c r="AG62482" s="104"/>
      <c r="AK62482" s="104"/>
      <c r="AL62482" s="104"/>
      <c r="AO62482" s="104"/>
      <c r="AP62482" s="104"/>
    </row>
    <row r="62483" spans="21:42" ht="15" customHeight="1" x14ac:dyDescent="0.25">
      <c r="U62483" s="104"/>
      <c r="AB62483" s="104"/>
      <c r="AC62483" s="104"/>
      <c r="AF62483" s="104"/>
      <c r="AG62483" s="104"/>
      <c r="AK62483" s="104"/>
      <c r="AL62483" s="104"/>
      <c r="AO62483" s="104"/>
      <c r="AP62483" s="104"/>
    </row>
    <row r="62484" spans="21:42" ht="15" customHeight="1" x14ac:dyDescent="0.25">
      <c r="U62484" s="104"/>
      <c r="AB62484" s="104"/>
      <c r="AC62484" s="104"/>
      <c r="AF62484" s="104"/>
      <c r="AG62484" s="104"/>
      <c r="AK62484" s="104"/>
      <c r="AL62484" s="104"/>
      <c r="AO62484" s="104"/>
      <c r="AP62484" s="104"/>
    </row>
    <row r="62485" spans="21:42" ht="15" customHeight="1" x14ac:dyDescent="0.25">
      <c r="U62485" s="104"/>
      <c r="AB62485" s="104"/>
      <c r="AC62485" s="104"/>
      <c r="AF62485" s="104"/>
      <c r="AG62485" s="104"/>
      <c r="AK62485" s="104"/>
      <c r="AL62485" s="104"/>
      <c r="AO62485" s="104"/>
      <c r="AP62485" s="104"/>
    </row>
    <row r="62486" spans="21:42" ht="15" customHeight="1" x14ac:dyDescent="0.25">
      <c r="U62486" s="104"/>
      <c r="AB62486" s="104"/>
      <c r="AC62486" s="104"/>
      <c r="AF62486" s="104"/>
      <c r="AG62486" s="104"/>
      <c r="AK62486" s="104"/>
      <c r="AL62486" s="104"/>
      <c r="AO62486" s="104"/>
      <c r="AP62486" s="104"/>
    </row>
    <row r="62487" spans="21:42" ht="15" customHeight="1" x14ac:dyDescent="0.25">
      <c r="U62487" s="104"/>
      <c r="AB62487" s="104"/>
      <c r="AC62487" s="104"/>
      <c r="AF62487" s="104"/>
      <c r="AG62487" s="104"/>
      <c r="AK62487" s="104"/>
      <c r="AL62487" s="104"/>
      <c r="AO62487" s="104"/>
      <c r="AP62487" s="104"/>
    </row>
    <row r="62488" spans="21:42" ht="15" customHeight="1" x14ac:dyDescent="0.25">
      <c r="U62488" s="104"/>
      <c r="AB62488" s="104"/>
      <c r="AC62488" s="104"/>
      <c r="AF62488" s="104"/>
      <c r="AG62488" s="104"/>
      <c r="AK62488" s="104"/>
      <c r="AL62488" s="104"/>
      <c r="AO62488" s="104"/>
      <c r="AP62488" s="104"/>
    </row>
    <row r="62489" spans="21:42" ht="15" customHeight="1" x14ac:dyDescent="0.25">
      <c r="U62489" s="104"/>
      <c r="AB62489" s="104"/>
      <c r="AC62489" s="104"/>
      <c r="AF62489" s="104"/>
      <c r="AG62489" s="104"/>
      <c r="AK62489" s="104"/>
      <c r="AL62489" s="104"/>
      <c r="AO62489" s="104"/>
      <c r="AP62489" s="104"/>
    </row>
    <row r="62490" spans="21:42" ht="15" customHeight="1" x14ac:dyDescent="0.25">
      <c r="U62490" s="104"/>
      <c r="AB62490" s="104"/>
      <c r="AC62490" s="104"/>
      <c r="AF62490" s="104"/>
      <c r="AG62490" s="104"/>
      <c r="AK62490" s="104"/>
      <c r="AL62490" s="104"/>
      <c r="AO62490" s="104"/>
      <c r="AP62490" s="104"/>
    </row>
    <row r="62491" spans="21:42" ht="15" customHeight="1" x14ac:dyDescent="0.25">
      <c r="U62491" s="104"/>
      <c r="AB62491" s="104"/>
      <c r="AC62491" s="104"/>
      <c r="AF62491" s="104"/>
      <c r="AG62491" s="104"/>
      <c r="AK62491" s="104"/>
      <c r="AL62491" s="104"/>
      <c r="AO62491" s="104"/>
      <c r="AP62491" s="104"/>
    </row>
    <row r="62492" spans="21:42" ht="15" customHeight="1" x14ac:dyDescent="0.25">
      <c r="U62492" s="104"/>
      <c r="AB62492" s="104"/>
      <c r="AC62492" s="104"/>
      <c r="AF62492" s="104"/>
      <c r="AG62492" s="104"/>
      <c r="AK62492" s="104"/>
      <c r="AL62492" s="104"/>
      <c r="AO62492" s="104"/>
      <c r="AP62492" s="104"/>
    </row>
    <row r="62493" spans="21:42" ht="15" customHeight="1" x14ac:dyDescent="0.25">
      <c r="U62493" s="104"/>
      <c r="AB62493" s="104"/>
      <c r="AC62493" s="104"/>
      <c r="AF62493" s="104"/>
      <c r="AG62493" s="104"/>
      <c r="AK62493" s="104"/>
      <c r="AL62493" s="104"/>
      <c r="AO62493" s="104"/>
      <c r="AP62493" s="104"/>
    </row>
    <row r="62494" spans="21:42" ht="15" customHeight="1" x14ac:dyDescent="0.25">
      <c r="U62494" s="104"/>
      <c r="AB62494" s="104"/>
      <c r="AC62494" s="104"/>
      <c r="AF62494" s="104"/>
      <c r="AG62494" s="104"/>
      <c r="AK62494" s="104"/>
      <c r="AL62494" s="104"/>
      <c r="AO62494" s="104"/>
      <c r="AP62494" s="104"/>
    </row>
    <row r="62495" spans="21:42" ht="15" customHeight="1" x14ac:dyDescent="0.25">
      <c r="U62495" s="104"/>
      <c r="AB62495" s="104"/>
      <c r="AC62495" s="104"/>
      <c r="AF62495" s="104"/>
      <c r="AG62495" s="104"/>
      <c r="AK62495" s="104"/>
      <c r="AL62495" s="104"/>
      <c r="AO62495" s="104"/>
      <c r="AP62495" s="104"/>
    </row>
    <row r="62496" spans="21:42" ht="15" customHeight="1" x14ac:dyDescent="0.25">
      <c r="U62496" s="104"/>
      <c r="AB62496" s="104"/>
      <c r="AC62496" s="104"/>
      <c r="AF62496" s="104"/>
      <c r="AG62496" s="104"/>
      <c r="AK62496" s="104"/>
      <c r="AL62496" s="104"/>
      <c r="AO62496" s="104"/>
      <c r="AP62496" s="104"/>
    </row>
    <row r="62497" spans="21:42" ht="15" customHeight="1" x14ac:dyDescent="0.25">
      <c r="U62497" s="104"/>
      <c r="AB62497" s="104"/>
      <c r="AC62497" s="104"/>
      <c r="AF62497" s="104"/>
      <c r="AG62497" s="104"/>
      <c r="AK62497" s="104"/>
      <c r="AL62497" s="104"/>
      <c r="AO62497" s="104"/>
      <c r="AP62497" s="104"/>
    </row>
    <row r="62498" spans="21:42" ht="15" customHeight="1" x14ac:dyDescent="0.25">
      <c r="U62498" s="104"/>
      <c r="AB62498" s="104"/>
      <c r="AC62498" s="104"/>
      <c r="AF62498" s="104"/>
      <c r="AG62498" s="104"/>
      <c r="AK62498" s="104"/>
      <c r="AL62498" s="104"/>
      <c r="AO62498" s="104"/>
      <c r="AP62498" s="104"/>
    </row>
    <row r="62499" spans="21:42" ht="15" customHeight="1" x14ac:dyDescent="0.25">
      <c r="U62499" s="104"/>
      <c r="AB62499" s="104"/>
      <c r="AC62499" s="104"/>
      <c r="AF62499" s="104"/>
      <c r="AG62499" s="104"/>
      <c r="AK62499" s="104"/>
      <c r="AL62499" s="104"/>
      <c r="AO62499" s="104"/>
      <c r="AP62499" s="104"/>
    </row>
    <row r="62500" spans="21:42" ht="15" customHeight="1" x14ac:dyDescent="0.25">
      <c r="U62500" s="104"/>
      <c r="AB62500" s="104"/>
      <c r="AC62500" s="104"/>
      <c r="AF62500" s="104"/>
      <c r="AG62500" s="104"/>
      <c r="AK62500" s="104"/>
      <c r="AL62500" s="104"/>
      <c r="AO62500" s="104"/>
      <c r="AP62500" s="104"/>
    </row>
    <row r="62501" spans="21:42" ht="15" customHeight="1" x14ac:dyDescent="0.25">
      <c r="U62501" s="104"/>
      <c r="AB62501" s="104"/>
      <c r="AC62501" s="104"/>
      <c r="AF62501" s="104"/>
      <c r="AG62501" s="104"/>
      <c r="AK62501" s="104"/>
      <c r="AL62501" s="104"/>
      <c r="AO62501" s="104"/>
      <c r="AP62501" s="104"/>
    </row>
    <row r="62502" spans="21:42" ht="15" customHeight="1" x14ac:dyDescent="0.25">
      <c r="U62502" s="104"/>
      <c r="AB62502" s="104"/>
      <c r="AC62502" s="104"/>
      <c r="AF62502" s="104"/>
      <c r="AG62502" s="104"/>
      <c r="AK62502" s="104"/>
      <c r="AL62502" s="104"/>
      <c r="AO62502" s="104"/>
      <c r="AP62502" s="104"/>
    </row>
    <row r="62503" spans="21:42" ht="15" customHeight="1" x14ac:dyDescent="0.25">
      <c r="U62503" s="104"/>
      <c r="AB62503" s="104"/>
      <c r="AC62503" s="104"/>
      <c r="AF62503" s="104"/>
      <c r="AG62503" s="104"/>
      <c r="AK62503" s="104"/>
      <c r="AL62503" s="104"/>
      <c r="AO62503" s="104"/>
      <c r="AP62503" s="104"/>
    </row>
    <row r="62504" spans="21:42" ht="15" customHeight="1" x14ac:dyDescent="0.25">
      <c r="U62504" s="104"/>
      <c r="AB62504" s="104"/>
      <c r="AC62504" s="104"/>
      <c r="AF62504" s="104"/>
      <c r="AG62504" s="104"/>
      <c r="AK62504" s="104"/>
      <c r="AL62504" s="104"/>
      <c r="AO62504" s="104"/>
      <c r="AP62504" s="104"/>
    </row>
    <row r="62505" spans="21:42" ht="15" customHeight="1" x14ac:dyDescent="0.25">
      <c r="U62505" s="104"/>
      <c r="AB62505" s="104"/>
      <c r="AC62505" s="104"/>
      <c r="AF62505" s="104"/>
      <c r="AG62505" s="104"/>
      <c r="AK62505" s="104"/>
      <c r="AL62505" s="104"/>
      <c r="AO62505" s="104"/>
      <c r="AP62505" s="104"/>
    </row>
    <row r="62506" spans="21:42" ht="15" customHeight="1" x14ac:dyDescent="0.25">
      <c r="U62506" s="104"/>
      <c r="AB62506" s="104"/>
      <c r="AC62506" s="104"/>
      <c r="AF62506" s="104"/>
      <c r="AG62506" s="104"/>
      <c r="AK62506" s="104"/>
      <c r="AL62506" s="104"/>
      <c r="AO62506" s="104"/>
      <c r="AP62506" s="104"/>
    </row>
    <row r="62507" spans="21:42" ht="15" customHeight="1" x14ac:dyDescent="0.25">
      <c r="U62507" s="104"/>
      <c r="AB62507" s="104"/>
      <c r="AC62507" s="104"/>
      <c r="AF62507" s="104"/>
      <c r="AG62507" s="104"/>
      <c r="AK62507" s="104"/>
      <c r="AL62507" s="104"/>
      <c r="AO62507" s="104"/>
      <c r="AP62507" s="104"/>
    </row>
    <row r="62508" spans="21:42" ht="15" customHeight="1" x14ac:dyDescent="0.25">
      <c r="U62508" s="104"/>
      <c r="AB62508" s="104"/>
      <c r="AC62508" s="104"/>
      <c r="AF62508" s="104"/>
      <c r="AG62508" s="104"/>
      <c r="AK62508" s="104"/>
      <c r="AL62508" s="104"/>
      <c r="AO62508" s="104"/>
      <c r="AP62508" s="104"/>
    </row>
    <row r="62509" spans="21:42" ht="15" customHeight="1" x14ac:dyDescent="0.25">
      <c r="U62509" s="104"/>
      <c r="AB62509" s="104"/>
      <c r="AC62509" s="104"/>
      <c r="AF62509" s="104"/>
      <c r="AG62509" s="104"/>
      <c r="AK62509" s="104"/>
      <c r="AL62509" s="104"/>
      <c r="AO62509" s="104"/>
      <c r="AP62509" s="104"/>
    </row>
    <row r="62510" spans="21:42" ht="15" customHeight="1" x14ac:dyDescent="0.25">
      <c r="U62510" s="104"/>
      <c r="AB62510" s="104"/>
      <c r="AC62510" s="104"/>
      <c r="AF62510" s="104"/>
      <c r="AG62510" s="104"/>
      <c r="AK62510" s="104"/>
      <c r="AL62510" s="104"/>
      <c r="AO62510" s="104"/>
      <c r="AP62510" s="104"/>
    </row>
    <row r="62511" spans="21:42" ht="15" customHeight="1" x14ac:dyDescent="0.25">
      <c r="U62511" s="104"/>
      <c r="AB62511" s="104"/>
      <c r="AC62511" s="104"/>
      <c r="AF62511" s="104"/>
      <c r="AG62511" s="104"/>
      <c r="AK62511" s="104"/>
      <c r="AL62511" s="104"/>
      <c r="AO62511" s="104"/>
      <c r="AP62511" s="104"/>
    </row>
    <row r="62512" spans="21:42" ht="15" customHeight="1" x14ac:dyDescent="0.25">
      <c r="U62512" s="104"/>
      <c r="AB62512" s="104"/>
      <c r="AC62512" s="104"/>
      <c r="AF62512" s="104"/>
      <c r="AG62512" s="104"/>
      <c r="AK62512" s="104"/>
      <c r="AL62512" s="104"/>
      <c r="AO62512" s="104"/>
      <c r="AP62512" s="104"/>
    </row>
    <row r="62513" spans="21:42" ht="15" customHeight="1" x14ac:dyDescent="0.25">
      <c r="U62513" s="104"/>
      <c r="AB62513" s="104"/>
      <c r="AC62513" s="104"/>
      <c r="AF62513" s="104"/>
      <c r="AG62513" s="104"/>
      <c r="AK62513" s="104"/>
      <c r="AL62513" s="104"/>
      <c r="AO62513" s="104"/>
      <c r="AP62513" s="104"/>
    </row>
    <row r="62514" spans="21:42" ht="15" customHeight="1" x14ac:dyDescent="0.25">
      <c r="U62514" s="104"/>
      <c r="AB62514" s="104"/>
      <c r="AC62514" s="104"/>
      <c r="AF62514" s="104"/>
      <c r="AG62514" s="104"/>
      <c r="AK62514" s="104"/>
      <c r="AL62514" s="104"/>
      <c r="AO62514" s="104"/>
      <c r="AP62514" s="104"/>
    </row>
    <row r="62515" spans="21:42" ht="15" customHeight="1" x14ac:dyDescent="0.25">
      <c r="U62515" s="104"/>
      <c r="AB62515" s="104"/>
      <c r="AC62515" s="104"/>
      <c r="AF62515" s="104"/>
      <c r="AG62515" s="104"/>
      <c r="AK62515" s="104"/>
      <c r="AL62515" s="104"/>
      <c r="AO62515" s="104"/>
      <c r="AP62515" s="104"/>
    </row>
    <row r="62516" spans="21:42" ht="15" customHeight="1" x14ac:dyDescent="0.25">
      <c r="U62516" s="104"/>
      <c r="AB62516" s="104"/>
      <c r="AC62516" s="104"/>
      <c r="AF62516" s="104"/>
      <c r="AG62516" s="104"/>
      <c r="AK62516" s="104"/>
      <c r="AL62516" s="104"/>
      <c r="AO62516" s="104"/>
      <c r="AP62516" s="104"/>
    </row>
    <row r="62517" spans="21:42" ht="15" customHeight="1" x14ac:dyDescent="0.25">
      <c r="U62517" s="104"/>
      <c r="AB62517" s="104"/>
      <c r="AC62517" s="104"/>
      <c r="AF62517" s="104"/>
      <c r="AG62517" s="104"/>
      <c r="AK62517" s="104"/>
      <c r="AL62517" s="104"/>
      <c r="AO62517" s="104"/>
      <c r="AP62517" s="104"/>
    </row>
    <row r="62518" spans="21:42" ht="15" customHeight="1" x14ac:dyDescent="0.25">
      <c r="U62518" s="104"/>
      <c r="AB62518" s="104"/>
      <c r="AC62518" s="104"/>
      <c r="AF62518" s="104"/>
      <c r="AG62518" s="104"/>
      <c r="AK62518" s="104"/>
      <c r="AL62518" s="104"/>
      <c r="AO62518" s="104"/>
      <c r="AP62518" s="104"/>
    </row>
    <row r="62519" spans="21:42" ht="15" customHeight="1" x14ac:dyDescent="0.25">
      <c r="U62519" s="104"/>
      <c r="AB62519" s="104"/>
      <c r="AC62519" s="104"/>
      <c r="AF62519" s="104"/>
      <c r="AG62519" s="104"/>
      <c r="AK62519" s="104"/>
      <c r="AL62519" s="104"/>
      <c r="AO62519" s="104"/>
      <c r="AP62519" s="104"/>
    </row>
    <row r="62520" spans="21:42" ht="15" customHeight="1" x14ac:dyDescent="0.25">
      <c r="U62520" s="104"/>
      <c r="AB62520" s="104"/>
      <c r="AC62520" s="104"/>
      <c r="AF62520" s="104"/>
      <c r="AG62520" s="104"/>
      <c r="AK62520" s="104"/>
      <c r="AL62520" s="104"/>
      <c r="AO62520" s="104"/>
      <c r="AP62520" s="104"/>
    </row>
    <row r="62521" spans="21:42" ht="15" customHeight="1" x14ac:dyDescent="0.25">
      <c r="U62521" s="104"/>
      <c r="AB62521" s="104"/>
      <c r="AC62521" s="104"/>
      <c r="AF62521" s="104"/>
      <c r="AG62521" s="104"/>
      <c r="AK62521" s="104"/>
      <c r="AL62521" s="104"/>
      <c r="AO62521" s="104"/>
      <c r="AP62521" s="104"/>
    </row>
    <row r="62522" spans="21:42" ht="15" customHeight="1" x14ac:dyDescent="0.25">
      <c r="U62522" s="104"/>
      <c r="AB62522" s="104"/>
      <c r="AC62522" s="104"/>
      <c r="AF62522" s="104"/>
      <c r="AG62522" s="104"/>
      <c r="AK62522" s="104"/>
      <c r="AL62522" s="104"/>
      <c r="AO62522" s="104"/>
      <c r="AP62522" s="104"/>
    </row>
    <row r="62523" spans="21:42" ht="15" customHeight="1" x14ac:dyDescent="0.25">
      <c r="U62523" s="104"/>
      <c r="AB62523" s="104"/>
      <c r="AC62523" s="104"/>
      <c r="AF62523" s="104"/>
      <c r="AG62523" s="104"/>
      <c r="AK62523" s="104"/>
      <c r="AL62523" s="104"/>
      <c r="AO62523" s="104"/>
      <c r="AP62523" s="104"/>
    </row>
    <row r="62524" spans="21:42" ht="15" customHeight="1" x14ac:dyDescent="0.25">
      <c r="U62524" s="104"/>
      <c r="AB62524" s="104"/>
      <c r="AC62524" s="104"/>
      <c r="AF62524" s="104"/>
      <c r="AG62524" s="104"/>
      <c r="AK62524" s="104"/>
      <c r="AL62524" s="104"/>
      <c r="AO62524" s="104"/>
      <c r="AP62524" s="104"/>
    </row>
    <row r="62525" spans="21:42" ht="15" customHeight="1" x14ac:dyDescent="0.25">
      <c r="U62525" s="104"/>
      <c r="AB62525" s="104"/>
      <c r="AC62525" s="104"/>
      <c r="AF62525" s="104"/>
      <c r="AG62525" s="104"/>
      <c r="AK62525" s="104"/>
      <c r="AL62525" s="104"/>
      <c r="AO62525" s="104"/>
      <c r="AP62525" s="104"/>
    </row>
    <row r="62526" spans="21:42" ht="15" customHeight="1" x14ac:dyDescent="0.25">
      <c r="U62526" s="104"/>
      <c r="AB62526" s="104"/>
      <c r="AC62526" s="104"/>
      <c r="AF62526" s="104"/>
      <c r="AG62526" s="104"/>
      <c r="AK62526" s="104"/>
      <c r="AL62526" s="104"/>
      <c r="AO62526" s="104"/>
      <c r="AP62526" s="104"/>
    </row>
    <row r="62527" spans="21:42" ht="15" customHeight="1" x14ac:dyDescent="0.25">
      <c r="U62527" s="104"/>
      <c r="AB62527" s="104"/>
      <c r="AC62527" s="104"/>
      <c r="AF62527" s="104"/>
      <c r="AG62527" s="104"/>
      <c r="AK62527" s="104"/>
      <c r="AL62527" s="104"/>
      <c r="AO62527" s="104"/>
      <c r="AP62527" s="104"/>
    </row>
    <row r="62528" spans="21:42" ht="15" customHeight="1" x14ac:dyDescent="0.25">
      <c r="U62528" s="104"/>
      <c r="AB62528" s="104"/>
      <c r="AC62528" s="104"/>
      <c r="AF62528" s="104"/>
      <c r="AG62528" s="104"/>
      <c r="AK62528" s="104"/>
      <c r="AL62528" s="104"/>
      <c r="AO62528" s="104"/>
      <c r="AP62528" s="104"/>
    </row>
    <row r="62529" spans="21:42" ht="15" customHeight="1" x14ac:dyDescent="0.25">
      <c r="U62529" s="104"/>
      <c r="AB62529" s="104"/>
      <c r="AC62529" s="104"/>
      <c r="AF62529" s="104"/>
      <c r="AG62529" s="104"/>
      <c r="AK62529" s="104"/>
      <c r="AL62529" s="104"/>
      <c r="AO62529" s="104"/>
      <c r="AP62529" s="104"/>
    </row>
    <row r="62530" spans="21:42" ht="15" customHeight="1" x14ac:dyDescent="0.25">
      <c r="U62530" s="104"/>
      <c r="AB62530" s="104"/>
      <c r="AC62530" s="104"/>
      <c r="AF62530" s="104"/>
      <c r="AG62530" s="104"/>
      <c r="AK62530" s="104"/>
      <c r="AL62530" s="104"/>
      <c r="AO62530" s="104"/>
      <c r="AP62530" s="104"/>
    </row>
    <row r="62531" spans="21:42" ht="15" customHeight="1" x14ac:dyDescent="0.25">
      <c r="U62531" s="104"/>
      <c r="AB62531" s="104"/>
      <c r="AC62531" s="104"/>
      <c r="AF62531" s="104"/>
      <c r="AG62531" s="104"/>
      <c r="AK62531" s="104"/>
      <c r="AL62531" s="104"/>
      <c r="AO62531" s="104"/>
      <c r="AP62531" s="104"/>
    </row>
    <row r="62532" spans="21:42" ht="15" customHeight="1" x14ac:dyDescent="0.25">
      <c r="U62532" s="104"/>
      <c r="AB62532" s="104"/>
      <c r="AC62532" s="104"/>
      <c r="AF62532" s="104"/>
      <c r="AG62532" s="104"/>
      <c r="AK62532" s="104"/>
      <c r="AL62532" s="104"/>
      <c r="AO62532" s="104"/>
      <c r="AP62532" s="104"/>
    </row>
    <row r="62533" spans="21:42" ht="15" customHeight="1" x14ac:dyDescent="0.25">
      <c r="U62533" s="104"/>
      <c r="AB62533" s="104"/>
      <c r="AC62533" s="104"/>
      <c r="AF62533" s="104"/>
      <c r="AG62533" s="104"/>
      <c r="AK62533" s="104"/>
      <c r="AL62533" s="104"/>
      <c r="AO62533" s="104"/>
      <c r="AP62533" s="104"/>
    </row>
    <row r="62534" spans="21:42" ht="15" customHeight="1" x14ac:dyDescent="0.25">
      <c r="U62534" s="104"/>
      <c r="AB62534" s="104"/>
      <c r="AC62534" s="104"/>
      <c r="AF62534" s="104"/>
      <c r="AG62534" s="104"/>
      <c r="AK62534" s="104"/>
      <c r="AL62534" s="104"/>
      <c r="AO62534" s="104"/>
      <c r="AP62534" s="104"/>
    </row>
    <row r="62535" spans="21:42" ht="15" customHeight="1" x14ac:dyDescent="0.25">
      <c r="U62535" s="104"/>
      <c r="AB62535" s="104"/>
      <c r="AC62535" s="104"/>
      <c r="AF62535" s="104"/>
      <c r="AG62535" s="104"/>
      <c r="AK62535" s="104"/>
      <c r="AL62535" s="104"/>
      <c r="AO62535" s="104"/>
      <c r="AP62535" s="104"/>
    </row>
    <row r="62536" spans="21:42" ht="15" customHeight="1" x14ac:dyDescent="0.25">
      <c r="U62536" s="104"/>
      <c r="AB62536" s="104"/>
      <c r="AC62536" s="104"/>
      <c r="AF62536" s="104"/>
      <c r="AG62536" s="104"/>
      <c r="AK62536" s="104"/>
      <c r="AL62536" s="104"/>
      <c r="AO62536" s="104"/>
      <c r="AP62536" s="104"/>
    </row>
    <row r="62537" spans="21:42" ht="15" customHeight="1" x14ac:dyDescent="0.25">
      <c r="U62537" s="104"/>
      <c r="AB62537" s="104"/>
      <c r="AC62537" s="104"/>
      <c r="AF62537" s="104"/>
      <c r="AG62537" s="104"/>
      <c r="AK62537" s="104"/>
      <c r="AL62537" s="104"/>
      <c r="AO62537" s="104"/>
      <c r="AP62537" s="104"/>
    </row>
    <row r="62538" spans="21:42" ht="15" customHeight="1" x14ac:dyDescent="0.25">
      <c r="U62538" s="104"/>
      <c r="AB62538" s="104"/>
      <c r="AC62538" s="104"/>
      <c r="AF62538" s="104"/>
      <c r="AG62538" s="104"/>
      <c r="AK62538" s="104"/>
      <c r="AL62538" s="104"/>
      <c r="AO62538" s="104"/>
      <c r="AP62538" s="104"/>
    </row>
    <row r="62539" spans="21:42" ht="15" customHeight="1" x14ac:dyDescent="0.25">
      <c r="U62539" s="104"/>
      <c r="AB62539" s="104"/>
      <c r="AC62539" s="104"/>
      <c r="AF62539" s="104"/>
      <c r="AG62539" s="104"/>
      <c r="AK62539" s="104"/>
      <c r="AL62539" s="104"/>
      <c r="AO62539" s="104"/>
      <c r="AP62539" s="104"/>
    </row>
    <row r="62540" spans="21:42" ht="15" customHeight="1" x14ac:dyDescent="0.25">
      <c r="U62540" s="104"/>
      <c r="AB62540" s="104"/>
      <c r="AC62540" s="104"/>
      <c r="AF62540" s="104"/>
      <c r="AG62540" s="104"/>
      <c r="AK62540" s="104"/>
      <c r="AL62540" s="104"/>
      <c r="AO62540" s="104"/>
      <c r="AP62540" s="104"/>
    </row>
    <row r="62541" spans="21:42" ht="15" customHeight="1" x14ac:dyDescent="0.25">
      <c r="U62541" s="104"/>
      <c r="AB62541" s="104"/>
      <c r="AC62541" s="104"/>
      <c r="AF62541" s="104"/>
      <c r="AG62541" s="104"/>
      <c r="AK62541" s="104"/>
      <c r="AL62541" s="104"/>
      <c r="AO62541" s="104"/>
      <c r="AP62541" s="104"/>
    </row>
    <row r="62542" spans="21:42" ht="15" customHeight="1" x14ac:dyDescent="0.25">
      <c r="U62542" s="104"/>
      <c r="AB62542" s="104"/>
      <c r="AC62542" s="104"/>
      <c r="AF62542" s="104"/>
      <c r="AG62542" s="104"/>
      <c r="AK62542" s="104"/>
      <c r="AL62542" s="104"/>
      <c r="AO62542" s="104"/>
      <c r="AP62542" s="104"/>
    </row>
    <row r="62543" spans="21:42" ht="15" customHeight="1" x14ac:dyDescent="0.25">
      <c r="U62543" s="104"/>
      <c r="AB62543" s="104"/>
      <c r="AC62543" s="104"/>
      <c r="AF62543" s="104"/>
      <c r="AG62543" s="104"/>
      <c r="AK62543" s="104"/>
      <c r="AL62543" s="104"/>
      <c r="AO62543" s="104"/>
      <c r="AP62543" s="104"/>
    </row>
    <row r="62544" spans="21:42" ht="15" customHeight="1" x14ac:dyDescent="0.25">
      <c r="U62544" s="104"/>
      <c r="AB62544" s="104"/>
      <c r="AC62544" s="104"/>
      <c r="AF62544" s="104"/>
      <c r="AG62544" s="104"/>
      <c r="AK62544" s="104"/>
      <c r="AL62544" s="104"/>
      <c r="AO62544" s="104"/>
      <c r="AP62544" s="104"/>
    </row>
    <row r="62545" spans="21:42" ht="15" customHeight="1" x14ac:dyDescent="0.25">
      <c r="U62545" s="104"/>
      <c r="AB62545" s="104"/>
      <c r="AC62545" s="104"/>
      <c r="AF62545" s="104"/>
      <c r="AG62545" s="104"/>
      <c r="AK62545" s="104"/>
      <c r="AL62545" s="104"/>
      <c r="AO62545" s="104"/>
      <c r="AP62545" s="104"/>
    </row>
    <row r="62546" spans="21:42" ht="15" customHeight="1" x14ac:dyDescent="0.25">
      <c r="U62546" s="104"/>
      <c r="AB62546" s="104"/>
      <c r="AC62546" s="104"/>
      <c r="AF62546" s="104"/>
      <c r="AG62546" s="104"/>
      <c r="AK62546" s="104"/>
      <c r="AL62546" s="104"/>
      <c r="AO62546" s="104"/>
      <c r="AP62546" s="104"/>
    </row>
    <row r="62547" spans="21:42" ht="15" customHeight="1" x14ac:dyDescent="0.25">
      <c r="U62547" s="104"/>
      <c r="AB62547" s="104"/>
      <c r="AC62547" s="104"/>
      <c r="AF62547" s="104"/>
      <c r="AG62547" s="104"/>
      <c r="AK62547" s="104"/>
      <c r="AL62547" s="104"/>
      <c r="AO62547" s="104"/>
      <c r="AP62547" s="104"/>
    </row>
    <row r="62548" spans="21:42" ht="15" customHeight="1" x14ac:dyDescent="0.25">
      <c r="U62548" s="104"/>
      <c r="AB62548" s="104"/>
      <c r="AC62548" s="104"/>
      <c r="AF62548" s="104"/>
      <c r="AG62548" s="104"/>
      <c r="AK62548" s="104"/>
      <c r="AL62548" s="104"/>
      <c r="AO62548" s="104"/>
      <c r="AP62548" s="104"/>
    </row>
    <row r="62549" spans="21:42" ht="15" customHeight="1" x14ac:dyDescent="0.25">
      <c r="U62549" s="104"/>
      <c r="AB62549" s="104"/>
      <c r="AC62549" s="104"/>
      <c r="AF62549" s="104"/>
      <c r="AG62549" s="104"/>
      <c r="AK62549" s="104"/>
      <c r="AL62549" s="104"/>
      <c r="AO62549" s="104"/>
      <c r="AP62549" s="104"/>
    </row>
    <row r="62550" spans="21:42" ht="15" customHeight="1" x14ac:dyDescent="0.25">
      <c r="U62550" s="104"/>
      <c r="AB62550" s="104"/>
      <c r="AC62550" s="104"/>
      <c r="AF62550" s="104"/>
      <c r="AG62550" s="104"/>
      <c r="AK62550" s="104"/>
      <c r="AL62550" s="104"/>
      <c r="AO62550" s="104"/>
      <c r="AP62550" s="104"/>
    </row>
    <row r="62551" spans="21:42" ht="15" customHeight="1" x14ac:dyDescent="0.25">
      <c r="U62551" s="104"/>
      <c r="AB62551" s="104"/>
      <c r="AC62551" s="104"/>
      <c r="AF62551" s="104"/>
      <c r="AG62551" s="104"/>
      <c r="AK62551" s="104"/>
      <c r="AL62551" s="104"/>
      <c r="AO62551" s="104"/>
      <c r="AP62551" s="104"/>
    </row>
    <row r="62552" spans="21:42" ht="15" customHeight="1" x14ac:dyDescent="0.25">
      <c r="U62552" s="104"/>
      <c r="AB62552" s="104"/>
      <c r="AC62552" s="104"/>
      <c r="AF62552" s="104"/>
      <c r="AG62552" s="104"/>
      <c r="AK62552" s="104"/>
      <c r="AL62552" s="104"/>
      <c r="AO62552" s="104"/>
      <c r="AP62552" s="104"/>
    </row>
    <row r="62553" spans="21:42" ht="15" customHeight="1" x14ac:dyDescent="0.25">
      <c r="U62553" s="104"/>
      <c r="AB62553" s="104"/>
      <c r="AC62553" s="104"/>
      <c r="AF62553" s="104"/>
      <c r="AG62553" s="104"/>
      <c r="AK62553" s="104"/>
      <c r="AL62553" s="104"/>
      <c r="AO62553" s="104"/>
      <c r="AP62553" s="104"/>
    </row>
    <row r="62554" spans="21:42" ht="15" customHeight="1" x14ac:dyDescent="0.25">
      <c r="U62554" s="104"/>
      <c r="AB62554" s="104"/>
      <c r="AC62554" s="104"/>
      <c r="AF62554" s="104"/>
      <c r="AG62554" s="104"/>
      <c r="AK62554" s="104"/>
      <c r="AL62554" s="104"/>
      <c r="AO62554" s="104"/>
      <c r="AP62554" s="104"/>
    </row>
    <row r="62555" spans="21:42" ht="15" customHeight="1" x14ac:dyDescent="0.25">
      <c r="U62555" s="104"/>
      <c r="AB62555" s="104"/>
      <c r="AC62555" s="104"/>
      <c r="AF62555" s="104"/>
      <c r="AG62555" s="104"/>
      <c r="AK62555" s="104"/>
      <c r="AL62555" s="104"/>
      <c r="AO62555" s="104"/>
      <c r="AP62555" s="104"/>
    </row>
    <row r="62556" spans="21:42" ht="15" customHeight="1" x14ac:dyDescent="0.25">
      <c r="U62556" s="104"/>
      <c r="AB62556" s="104"/>
      <c r="AC62556" s="104"/>
      <c r="AF62556" s="104"/>
      <c r="AG62556" s="104"/>
      <c r="AK62556" s="104"/>
      <c r="AL62556" s="104"/>
      <c r="AO62556" s="104"/>
      <c r="AP62556" s="104"/>
    </row>
    <row r="62557" spans="21:42" ht="15" customHeight="1" x14ac:dyDescent="0.25">
      <c r="U62557" s="104"/>
      <c r="AB62557" s="104"/>
      <c r="AC62557" s="104"/>
      <c r="AF62557" s="104"/>
      <c r="AG62557" s="104"/>
      <c r="AK62557" s="104"/>
      <c r="AL62557" s="104"/>
      <c r="AO62557" s="104"/>
      <c r="AP62557" s="104"/>
    </row>
    <row r="62558" spans="21:42" ht="15" customHeight="1" x14ac:dyDescent="0.25">
      <c r="U62558" s="104"/>
      <c r="AB62558" s="104"/>
      <c r="AC62558" s="104"/>
      <c r="AF62558" s="104"/>
      <c r="AG62558" s="104"/>
      <c r="AK62558" s="104"/>
      <c r="AL62558" s="104"/>
      <c r="AO62558" s="104"/>
      <c r="AP62558" s="104"/>
    </row>
    <row r="62559" spans="21:42" ht="15" customHeight="1" x14ac:dyDescent="0.25">
      <c r="U62559" s="104"/>
      <c r="AB62559" s="104"/>
      <c r="AC62559" s="104"/>
      <c r="AF62559" s="104"/>
      <c r="AG62559" s="104"/>
      <c r="AK62559" s="104"/>
      <c r="AL62559" s="104"/>
      <c r="AO62559" s="104"/>
      <c r="AP62559" s="104"/>
    </row>
    <row r="62560" spans="21:42" ht="15" customHeight="1" x14ac:dyDescent="0.25">
      <c r="U62560" s="104"/>
      <c r="AB62560" s="104"/>
      <c r="AC62560" s="104"/>
      <c r="AF62560" s="104"/>
      <c r="AG62560" s="104"/>
      <c r="AK62560" s="104"/>
      <c r="AL62560" s="104"/>
      <c r="AO62560" s="104"/>
      <c r="AP62560" s="104"/>
    </row>
    <row r="62561" spans="21:42" ht="15" customHeight="1" x14ac:dyDescent="0.25">
      <c r="U62561" s="104"/>
      <c r="AB62561" s="104"/>
      <c r="AC62561" s="104"/>
      <c r="AF62561" s="104"/>
      <c r="AG62561" s="104"/>
      <c r="AK62561" s="104"/>
      <c r="AL62561" s="104"/>
      <c r="AO62561" s="104"/>
      <c r="AP62561" s="104"/>
    </row>
    <row r="62562" spans="21:42" ht="15" customHeight="1" x14ac:dyDescent="0.25">
      <c r="U62562" s="104"/>
      <c r="AB62562" s="104"/>
      <c r="AC62562" s="104"/>
      <c r="AF62562" s="104"/>
      <c r="AG62562" s="104"/>
      <c r="AK62562" s="104"/>
      <c r="AL62562" s="104"/>
      <c r="AO62562" s="104"/>
      <c r="AP62562" s="104"/>
    </row>
    <row r="62563" spans="21:42" ht="15" customHeight="1" x14ac:dyDescent="0.25">
      <c r="U62563" s="104"/>
      <c r="AB62563" s="104"/>
      <c r="AC62563" s="104"/>
      <c r="AF62563" s="104"/>
      <c r="AG62563" s="104"/>
      <c r="AK62563" s="104"/>
      <c r="AL62563" s="104"/>
      <c r="AO62563" s="104"/>
      <c r="AP62563" s="104"/>
    </row>
    <row r="62564" spans="21:42" ht="15" customHeight="1" x14ac:dyDescent="0.25">
      <c r="U62564" s="104"/>
      <c r="AB62564" s="104"/>
      <c r="AC62564" s="104"/>
      <c r="AF62564" s="104"/>
      <c r="AG62564" s="104"/>
      <c r="AK62564" s="104"/>
      <c r="AL62564" s="104"/>
      <c r="AO62564" s="104"/>
      <c r="AP62564" s="104"/>
    </row>
    <row r="62565" spans="21:42" ht="15" customHeight="1" x14ac:dyDescent="0.25">
      <c r="U62565" s="104"/>
      <c r="AB62565" s="104"/>
      <c r="AC62565" s="104"/>
      <c r="AF62565" s="104"/>
      <c r="AG62565" s="104"/>
      <c r="AK62565" s="104"/>
      <c r="AL62565" s="104"/>
      <c r="AO62565" s="104"/>
      <c r="AP62565" s="104"/>
    </row>
    <row r="62566" spans="21:42" ht="15" customHeight="1" x14ac:dyDescent="0.25">
      <c r="U62566" s="104"/>
      <c r="AB62566" s="104"/>
      <c r="AC62566" s="104"/>
      <c r="AF62566" s="104"/>
      <c r="AG62566" s="104"/>
      <c r="AK62566" s="104"/>
      <c r="AL62566" s="104"/>
      <c r="AO62566" s="104"/>
      <c r="AP62566" s="104"/>
    </row>
    <row r="62567" spans="21:42" ht="15" customHeight="1" x14ac:dyDescent="0.25">
      <c r="U62567" s="104"/>
      <c r="AB62567" s="104"/>
      <c r="AC62567" s="104"/>
      <c r="AF62567" s="104"/>
      <c r="AG62567" s="104"/>
      <c r="AK62567" s="104"/>
      <c r="AL62567" s="104"/>
      <c r="AO62567" s="104"/>
      <c r="AP62567" s="104"/>
    </row>
    <row r="62568" spans="21:42" ht="15" customHeight="1" x14ac:dyDescent="0.25">
      <c r="U62568" s="104"/>
      <c r="AB62568" s="104"/>
      <c r="AC62568" s="104"/>
      <c r="AF62568" s="104"/>
      <c r="AG62568" s="104"/>
      <c r="AK62568" s="104"/>
      <c r="AL62568" s="104"/>
      <c r="AO62568" s="104"/>
      <c r="AP62568" s="104"/>
    </row>
    <row r="62569" spans="21:42" ht="15" customHeight="1" x14ac:dyDescent="0.25">
      <c r="U62569" s="104"/>
      <c r="AB62569" s="104"/>
      <c r="AC62569" s="104"/>
      <c r="AF62569" s="104"/>
      <c r="AG62569" s="104"/>
      <c r="AK62569" s="104"/>
      <c r="AL62569" s="104"/>
      <c r="AO62569" s="104"/>
      <c r="AP62569" s="104"/>
    </row>
    <row r="62570" spans="21:42" ht="15" customHeight="1" x14ac:dyDescent="0.25">
      <c r="U62570" s="104"/>
      <c r="AB62570" s="104"/>
      <c r="AC62570" s="104"/>
      <c r="AF62570" s="104"/>
      <c r="AG62570" s="104"/>
      <c r="AK62570" s="104"/>
      <c r="AL62570" s="104"/>
      <c r="AO62570" s="104"/>
      <c r="AP62570" s="104"/>
    </row>
    <row r="62571" spans="21:42" ht="15" customHeight="1" x14ac:dyDescent="0.25">
      <c r="U62571" s="104"/>
      <c r="AB62571" s="104"/>
      <c r="AC62571" s="104"/>
      <c r="AF62571" s="104"/>
      <c r="AG62571" s="104"/>
      <c r="AK62571" s="104"/>
      <c r="AL62571" s="104"/>
      <c r="AO62571" s="104"/>
      <c r="AP62571" s="104"/>
    </row>
    <row r="62572" spans="21:42" ht="15" customHeight="1" x14ac:dyDescent="0.25">
      <c r="U62572" s="104"/>
      <c r="AB62572" s="104"/>
      <c r="AC62572" s="104"/>
      <c r="AF62572" s="104"/>
      <c r="AG62572" s="104"/>
      <c r="AK62572" s="104"/>
      <c r="AL62572" s="104"/>
      <c r="AO62572" s="104"/>
      <c r="AP62572" s="104"/>
    </row>
    <row r="62573" spans="21:42" ht="15" customHeight="1" x14ac:dyDescent="0.25">
      <c r="U62573" s="104"/>
      <c r="AB62573" s="104"/>
      <c r="AC62573" s="104"/>
      <c r="AF62573" s="104"/>
      <c r="AG62573" s="104"/>
      <c r="AK62573" s="104"/>
      <c r="AL62573" s="104"/>
      <c r="AO62573" s="104"/>
      <c r="AP62573" s="104"/>
    </row>
    <row r="62574" spans="21:42" ht="15" customHeight="1" x14ac:dyDescent="0.25">
      <c r="U62574" s="104"/>
      <c r="AB62574" s="104"/>
      <c r="AC62574" s="104"/>
      <c r="AF62574" s="104"/>
      <c r="AG62574" s="104"/>
      <c r="AK62574" s="104"/>
      <c r="AL62574" s="104"/>
      <c r="AO62574" s="104"/>
      <c r="AP62574" s="104"/>
    </row>
    <row r="62575" spans="21:42" ht="15" customHeight="1" x14ac:dyDescent="0.25">
      <c r="U62575" s="104"/>
      <c r="AB62575" s="104"/>
      <c r="AC62575" s="104"/>
      <c r="AF62575" s="104"/>
      <c r="AG62575" s="104"/>
      <c r="AK62575" s="104"/>
      <c r="AL62575" s="104"/>
      <c r="AO62575" s="104"/>
      <c r="AP62575" s="104"/>
    </row>
    <row r="62576" spans="21:42" ht="15" customHeight="1" x14ac:dyDescent="0.25">
      <c r="U62576" s="104"/>
      <c r="AB62576" s="104"/>
      <c r="AC62576" s="104"/>
      <c r="AF62576" s="104"/>
      <c r="AG62576" s="104"/>
      <c r="AK62576" s="104"/>
      <c r="AL62576" s="104"/>
      <c r="AO62576" s="104"/>
      <c r="AP62576" s="104"/>
    </row>
    <row r="62577" spans="21:42" ht="15" customHeight="1" x14ac:dyDescent="0.25">
      <c r="U62577" s="104"/>
      <c r="AB62577" s="104"/>
      <c r="AC62577" s="104"/>
      <c r="AF62577" s="104"/>
      <c r="AG62577" s="104"/>
      <c r="AK62577" s="104"/>
      <c r="AL62577" s="104"/>
      <c r="AO62577" s="104"/>
      <c r="AP62577" s="104"/>
    </row>
    <row r="62578" spans="21:42" ht="15" customHeight="1" x14ac:dyDescent="0.25">
      <c r="U62578" s="104"/>
      <c r="AB62578" s="104"/>
      <c r="AC62578" s="104"/>
      <c r="AF62578" s="104"/>
      <c r="AG62578" s="104"/>
      <c r="AK62578" s="104"/>
      <c r="AL62578" s="104"/>
      <c r="AO62578" s="104"/>
      <c r="AP62578" s="104"/>
    </row>
    <row r="62579" spans="21:42" ht="15" customHeight="1" x14ac:dyDescent="0.25">
      <c r="U62579" s="104"/>
      <c r="AB62579" s="104"/>
      <c r="AC62579" s="104"/>
      <c r="AF62579" s="104"/>
      <c r="AG62579" s="104"/>
      <c r="AK62579" s="104"/>
      <c r="AL62579" s="104"/>
      <c r="AO62579" s="104"/>
      <c r="AP62579" s="104"/>
    </row>
    <row r="62580" spans="21:42" ht="15" customHeight="1" x14ac:dyDescent="0.25">
      <c r="U62580" s="104"/>
      <c r="AB62580" s="104"/>
      <c r="AC62580" s="104"/>
      <c r="AF62580" s="104"/>
      <c r="AG62580" s="104"/>
      <c r="AK62580" s="104"/>
      <c r="AL62580" s="104"/>
      <c r="AO62580" s="104"/>
      <c r="AP62580" s="104"/>
    </row>
    <row r="62581" spans="21:42" ht="15" customHeight="1" x14ac:dyDescent="0.25">
      <c r="U62581" s="104"/>
      <c r="AB62581" s="104"/>
      <c r="AC62581" s="104"/>
      <c r="AF62581" s="104"/>
      <c r="AG62581" s="104"/>
      <c r="AK62581" s="104"/>
      <c r="AL62581" s="104"/>
      <c r="AO62581" s="104"/>
      <c r="AP62581" s="104"/>
    </row>
    <row r="62582" spans="21:42" ht="15" customHeight="1" x14ac:dyDescent="0.25">
      <c r="U62582" s="104"/>
      <c r="AB62582" s="104"/>
      <c r="AC62582" s="104"/>
      <c r="AF62582" s="104"/>
      <c r="AG62582" s="104"/>
      <c r="AK62582" s="104"/>
      <c r="AL62582" s="104"/>
      <c r="AO62582" s="104"/>
      <c r="AP62582" s="104"/>
    </row>
    <row r="62583" spans="21:42" ht="15" customHeight="1" x14ac:dyDescent="0.25">
      <c r="U62583" s="104"/>
      <c r="AB62583" s="104"/>
      <c r="AC62583" s="104"/>
      <c r="AF62583" s="104"/>
      <c r="AG62583" s="104"/>
      <c r="AK62583" s="104"/>
      <c r="AL62583" s="104"/>
      <c r="AO62583" s="104"/>
      <c r="AP62583" s="104"/>
    </row>
    <row r="62584" spans="21:42" ht="15" customHeight="1" x14ac:dyDescent="0.25">
      <c r="U62584" s="104"/>
      <c r="AB62584" s="104"/>
      <c r="AC62584" s="104"/>
      <c r="AF62584" s="104"/>
      <c r="AG62584" s="104"/>
      <c r="AK62584" s="104"/>
      <c r="AL62584" s="104"/>
      <c r="AO62584" s="104"/>
      <c r="AP62584" s="104"/>
    </row>
    <row r="62585" spans="21:42" ht="15" customHeight="1" x14ac:dyDescent="0.25">
      <c r="U62585" s="104"/>
      <c r="AB62585" s="104"/>
      <c r="AC62585" s="104"/>
      <c r="AF62585" s="104"/>
      <c r="AG62585" s="104"/>
      <c r="AK62585" s="104"/>
      <c r="AL62585" s="104"/>
      <c r="AO62585" s="104"/>
      <c r="AP62585" s="104"/>
    </row>
    <row r="62586" spans="21:42" ht="15" customHeight="1" x14ac:dyDescent="0.25">
      <c r="U62586" s="104"/>
      <c r="AB62586" s="104"/>
      <c r="AC62586" s="104"/>
      <c r="AF62586" s="104"/>
      <c r="AG62586" s="104"/>
      <c r="AK62586" s="104"/>
      <c r="AL62586" s="104"/>
      <c r="AO62586" s="104"/>
      <c r="AP62586" s="104"/>
    </row>
    <row r="62587" spans="21:42" ht="15" customHeight="1" x14ac:dyDescent="0.25">
      <c r="U62587" s="104"/>
      <c r="AB62587" s="104"/>
      <c r="AC62587" s="104"/>
      <c r="AF62587" s="104"/>
      <c r="AG62587" s="104"/>
      <c r="AK62587" s="104"/>
      <c r="AL62587" s="104"/>
      <c r="AO62587" s="104"/>
      <c r="AP62587" s="104"/>
    </row>
    <row r="62588" spans="21:42" ht="15" customHeight="1" x14ac:dyDescent="0.25">
      <c r="U62588" s="104"/>
      <c r="AB62588" s="104"/>
      <c r="AC62588" s="104"/>
      <c r="AF62588" s="104"/>
      <c r="AG62588" s="104"/>
      <c r="AK62588" s="104"/>
      <c r="AL62588" s="104"/>
      <c r="AO62588" s="104"/>
      <c r="AP62588" s="104"/>
    </row>
    <row r="62589" spans="21:42" ht="15" customHeight="1" x14ac:dyDescent="0.25">
      <c r="U62589" s="104"/>
      <c r="AB62589" s="104"/>
      <c r="AC62589" s="104"/>
      <c r="AF62589" s="104"/>
      <c r="AG62589" s="104"/>
      <c r="AK62589" s="104"/>
      <c r="AL62589" s="104"/>
      <c r="AO62589" s="104"/>
      <c r="AP62589" s="104"/>
    </row>
    <row r="62590" spans="21:42" ht="15" customHeight="1" x14ac:dyDescent="0.25">
      <c r="U62590" s="104"/>
      <c r="AB62590" s="104"/>
      <c r="AC62590" s="104"/>
      <c r="AF62590" s="104"/>
      <c r="AG62590" s="104"/>
      <c r="AK62590" s="104"/>
      <c r="AL62590" s="104"/>
      <c r="AO62590" s="104"/>
      <c r="AP62590" s="104"/>
    </row>
    <row r="62591" spans="21:42" ht="15" customHeight="1" x14ac:dyDescent="0.25">
      <c r="U62591" s="104"/>
      <c r="AB62591" s="104"/>
      <c r="AC62591" s="104"/>
      <c r="AF62591" s="104"/>
      <c r="AG62591" s="104"/>
      <c r="AK62591" s="104"/>
      <c r="AL62591" s="104"/>
      <c r="AO62591" s="104"/>
      <c r="AP62591" s="104"/>
    </row>
    <row r="62592" spans="21:42" ht="15" customHeight="1" x14ac:dyDescent="0.25">
      <c r="U62592" s="104"/>
      <c r="AB62592" s="104"/>
      <c r="AC62592" s="104"/>
      <c r="AF62592" s="104"/>
      <c r="AG62592" s="104"/>
      <c r="AK62592" s="104"/>
      <c r="AL62592" s="104"/>
      <c r="AO62592" s="104"/>
      <c r="AP62592" s="104"/>
    </row>
    <row r="62593" spans="21:42" ht="15" customHeight="1" x14ac:dyDescent="0.25">
      <c r="U62593" s="104"/>
      <c r="AB62593" s="104"/>
      <c r="AC62593" s="104"/>
      <c r="AF62593" s="104"/>
      <c r="AG62593" s="104"/>
      <c r="AK62593" s="104"/>
      <c r="AL62593" s="104"/>
      <c r="AO62593" s="104"/>
      <c r="AP62593" s="104"/>
    </row>
    <row r="62594" spans="21:42" ht="15" customHeight="1" x14ac:dyDescent="0.25">
      <c r="U62594" s="104"/>
      <c r="AB62594" s="104"/>
      <c r="AC62594" s="104"/>
      <c r="AF62594" s="104"/>
      <c r="AG62594" s="104"/>
      <c r="AK62594" s="104"/>
      <c r="AL62594" s="104"/>
      <c r="AO62594" s="104"/>
      <c r="AP62594" s="104"/>
    </row>
    <row r="62595" spans="21:42" ht="15" customHeight="1" x14ac:dyDescent="0.25">
      <c r="U62595" s="104"/>
      <c r="AB62595" s="104"/>
      <c r="AC62595" s="104"/>
      <c r="AF62595" s="104"/>
      <c r="AG62595" s="104"/>
      <c r="AK62595" s="104"/>
      <c r="AL62595" s="104"/>
      <c r="AO62595" s="104"/>
      <c r="AP62595" s="104"/>
    </row>
    <row r="62596" spans="21:42" ht="15" customHeight="1" x14ac:dyDescent="0.25">
      <c r="U62596" s="104"/>
      <c r="AB62596" s="104"/>
      <c r="AC62596" s="104"/>
      <c r="AF62596" s="104"/>
      <c r="AG62596" s="104"/>
      <c r="AK62596" s="104"/>
      <c r="AL62596" s="104"/>
      <c r="AO62596" s="104"/>
      <c r="AP62596" s="104"/>
    </row>
    <row r="62597" spans="21:42" ht="15" customHeight="1" x14ac:dyDescent="0.25">
      <c r="U62597" s="104"/>
      <c r="AB62597" s="104"/>
      <c r="AC62597" s="104"/>
      <c r="AF62597" s="104"/>
      <c r="AG62597" s="104"/>
      <c r="AK62597" s="104"/>
      <c r="AL62597" s="104"/>
      <c r="AO62597" s="104"/>
      <c r="AP62597" s="104"/>
    </row>
    <row r="62598" spans="21:42" ht="15" customHeight="1" x14ac:dyDescent="0.25">
      <c r="U62598" s="104"/>
      <c r="AB62598" s="104"/>
      <c r="AC62598" s="104"/>
      <c r="AF62598" s="104"/>
      <c r="AG62598" s="104"/>
      <c r="AK62598" s="104"/>
      <c r="AL62598" s="104"/>
      <c r="AO62598" s="104"/>
      <c r="AP62598" s="104"/>
    </row>
    <row r="62599" spans="21:42" ht="15" customHeight="1" x14ac:dyDescent="0.25">
      <c r="U62599" s="104"/>
      <c r="AB62599" s="104"/>
      <c r="AC62599" s="104"/>
      <c r="AF62599" s="104"/>
      <c r="AG62599" s="104"/>
      <c r="AK62599" s="104"/>
      <c r="AL62599" s="104"/>
      <c r="AO62599" s="104"/>
      <c r="AP62599" s="104"/>
    </row>
    <row r="62600" spans="21:42" ht="15" customHeight="1" x14ac:dyDescent="0.25">
      <c r="U62600" s="104"/>
      <c r="AB62600" s="104"/>
      <c r="AC62600" s="104"/>
      <c r="AF62600" s="104"/>
      <c r="AG62600" s="104"/>
      <c r="AK62600" s="104"/>
      <c r="AL62600" s="104"/>
      <c r="AO62600" s="104"/>
      <c r="AP62600" s="104"/>
    </row>
    <row r="62601" spans="21:42" ht="15" customHeight="1" x14ac:dyDescent="0.25">
      <c r="U62601" s="104"/>
      <c r="AB62601" s="104"/>
      <c r="AC62601" s="104"/>
      <c r="AF62601" s="104"/>
      <c r="AG62601" s="104"/>
      <c r="AK62601" s="104"/>
      <c r="AL62601" s="104"/>
      <c r="AO62601" s="104"/>
      <c r="AP62601" s="104"/>
    </row>
    <row r="62602" spans="21:42" ht="15" customHeight="1" x14ac:dyDescent="0.25">
      <c r="U62602" s="104"/>
      <c r="AB62602" s="104"/>
      <c r="AC62602" s="104"/>
      <c r="AF62602" s="104"/>
      <c r="AG62602" s="104"/>
      <c r="AK62602" s="104"/>
      <c r="AL62602" s="104"/>
      <c r="AO62602" s="104"/>
      <c r="AP62602" s="104"/>
    </row>
    <row r="62603" spans="21:42" ht="15" customHeight="1" x14ac:dyDescent="0.25">
      <c r="U62603" s="104"/>
      <c r="AB62603" s="104"/>
      <c r="AC62603" s="104"/>
      <c r="AF62603" s="104"/>
      <c r="AG62603" s="104"/>
      <c r="AK62603" s="104"/>
      <c r="AL62603" s="104"/>
      <c r="AO62603" s="104"/>
      <c r="AP62603" s="104"/>
    </row>
    <row r="62604" spans="21:42" ht="15" customHeight="1" x14ac:dyDescent="0.25">
      <c r="U62604" s="104"/>
      <c r="AB62604" s="104"/>
      <c r="AC62604" s="104"/>
      <c r="AF62604" s="104"/>
      <c r="AG62604" s="104"/>
      <c r="AK62604" s="104"/>
      <c r="AL62604" s="104"/>
      <c r="AO62604" s="104"/>
      <c r="AP62604" s="104"/>
    </row>
    <row r="62605" spans="21:42" ht="15" customHeight="1" x14ac:dyDescent="0.25">
      <c r="U62605" s="104"/>
      <c r="AB62605" s="104"/>
      <c r="AC62605" s="104"/>
      <c r="AF62605" s="104"/>
      <c r="AG62605" s="104"/>
      <c r="AK62605" s="104"/>
      <c r="AL62605" s="104"/>
      <c r="AO62605" s="104"/>
      <c r="AP62605" s="104"/>
    </row>
    <row r="62606" spans="21:42" ht="15" customHeight="1" x14ac:dyDescent="0.25">
      <c r="U62606" s="104"/>
      <c r="AB62606" s="104"/>
      <c r="AC62606" s="104"/>
      <c r="AF62606" s="104"/>
      <c r="AG62606" s="104"/>
      <c r="AK62606" s="104"/>
      <c r="AL62606" s="104"/>
      <c r="AO62606" s="104"/>
      <c r="AP62606" s="104"/>
    </row>
    <row r="62607" spans="21:42" ht="15" customHeight="1" x14ac:dyDescent="0.25">
      <c r="U62607" s="104"/>
      <c r="AB62607" s="104"/>
      <c r="AC62607" s="104"/>
      <c r="AF62607" s="104"/>
      <c r="AG62607" s="104"/>
      <c r="AK62607" s="104"/>
      <c r="AL62607" s="104"/>
      <c r="AO62607" s="104"/>
      <c r="AP62607" s="104"/>
    </row>
    <row r="62608" spans="21:42" ht="15" customHeight="1" x14ac:dyDescent="0.25">
      <c r="U62608" s="104"/>
      <c r="AB62608" s="104"/>
      <c r="AC62608" s="104"/>
      <c r="AF62608" s="104"/>
      <c r="AG62608" s="104"/>
      <c r="AK62608" s="104"/>
      <c r="AL62608" s="104"/>
      <c r="AO62608" s="104"/>
      <c r="AP62608" s="104"/>
    </row>
    <row r="62609" spans="21:42" ht="15" customHeight="1" x14ac:dyDescent="0.25">
      <c r="U62609" s="104"/>
      <c r="AB62609" s="104"/>
      <c r="AC62609" s="104"/>
      <c r="AF62609" s="104"/>
      <c r="AG62609" s="104"/>
      <c r="AK62609" s="104"/>
      <c r="AL62609" s="104"/>
      <c r="AO62609" s="104"/>
      <c r="AP62609" s="104"/>
    </row>
    <row r="62610" spans="21:42" ht="15" customHeight="1" x14ac:dyDescent="0.25">
      <c r="U62610" s="104"/>
      <c r="AB62610" s="104"/>
      <c r="AC62610" s="104"/>
      <c r="AF62610" s="104"/>
      <c r="AG62610" s="104"/>
      <c r="AK62610" s="104"/>
      <c r="AL62610" s="104"/>
      <c r="AO62610" s="104"/>
      <c r="AP62610" s="104"/>
    </row>
    <row r="62611" spans="21:42" ht="15" customHeight="1" x14ac:dyDescent="0.25">
      <c r="U62611" s="104"/>
      <c r="AB62611" s="104"/>
      <c r="AC62611" s="104"/>
      <c r="AF62611" s="104"/>
      <c r="AG62611" s="104"/>
      <c r="AK62611" s="104"/>
      <c r="AL62611" s="104"/>
      <c r="AO62611" s="104"/>
      <c r="AP62611" s="104"/>
    </row>
    <row r="62612" spans="21:42" ht="15" customHeight="1" x14ac:dyDescent="0.25">
      <c r="U62612" s="104"/>
      <c r="AB62612" s="104"/>
      <c r="AC62612" s="104"/>
      <c r="AF62612" s="104"/>
      <c r="AG62612" s="104"/>
      <c r="AK62612" s="104"/>
      <c r="AL62612" s="104"/>
      <c r="AO62612" s="104"/>
      <c r="AP62612" s="104"/>
    </row>
    <row r="62613" spans="21:42" ht="15" customHeight="1" x14ac:dyDescent="0.25">
      <c r="U62613" s="104"/>
      <c r="AB62613" s="104"/>
      <c r="AC62613" s="104"/>
      <c r="AF62613" s="104"/>
      <c r="AG62613" s="104"/>
      <c r="AK62613" s="104"/>
      <c r="AL62613" s="104"/>
      <c r="AO62613" s="104"/>
      <c r="AP62613" s="104"/>
    </row>
    <row r="62614" spans="21:42" ht="15" customHeight="1" x14ac:dyDescent="0.25">
      <c r="U62614" s="104"/>
      <c r="AB62614" s="104"/>
      <c r="AC62614" s="104"/>
      <c r="AF62614" s="104"/>
      <c r="AG62614" s="104"/>
      <c r="AK62614" s="104"/>
      <c r="AL62614" s="104"/>
      <c r="AO62614" s="104"/>
      <c r="AP62614" s="104"/>
    </row>
    <row r="62615" spans="21:42" ht="15" customHeight="1" x14ac:dyDescent="0.25">
      <c r="U62615" s="104"/>
      <c r="AB62615" s="104"/>
      <c r="AC62615" s="104"/>
      <c r="AF62615" s="104"/>
      <c r="AG62615" s="104"/>
      <c r="AK62615" s="104"/>
      <c r="AL62615" s="104"/>
      <c r="AO62615" s="104"/>
      <c r="AP62615" s="104"/>
    </row>
    <row r="62616" spans="21:42" ht="15" customHeight="1" x14ac:dyDescent="0.25">
      <c r="U62616" s="104"/>
      <c r="AB62616" s="104"/>
      <c r="AC62616" s="104"/>
      <c r="AF62616" s="104"/>
      <c r="AG62616" s="104"/>
      <c r="AK62616" s="104"/>
      <c r="AL62616" s="104"/>
      <c r="AO62616" s="104"/>
      <c r="AP62616" s="104"/>
    </row>
    <row r="62617" spans="21:42" ht="15" customHeight="1" x14ac:dyDescent="0.25">
      <c r="U62617" s="104"/>
      <c r="AB62617" s="104"/>
      <c r="AC62617" s="104"/>
      <c r="AF62617" s="104"/>
      <c r="AG62617" s="104"/>
      <c r="AK62617" s="104"/>
      <c r="AL62617" s="104"/>
      <c r="AO62617" s="104"/>
      <c r="AP62617" s="104"/>
    </row>
    <row r="62618" spans="21:42" ht="15" customHeight="1" x14ac:dyDescent="0.25">
      <c r="U62618" s="104"/>
      <c r="AB62618" s="104"/>
      <c r="AC62618" s="104"/>
      <c r="AF62618" s="104"/>
      <c r="AG62618" s="104"/>
      <c r="AK62618" s="104"/>
      <c r="AL62618" s="104"/>
      <c r="AO62618" s="104"/>
      <c r="AP62618" s="104"/>
    </row>
    <row r="62619" spans="21:42" ht="15" customHeight="1" x14ac:dyDescent="0.25">
      <c r="U62619" s="104"/>
      <c r="AB62619" s="104"/>
      <c r="AC62619" s="104"/>
      <c r="AF62619" s="104"/>
      <c r="AG62619" s="104"/>
      <c r="AK62619" s="104"/>
      <c r="AL62619" s="104"/>
      <c r="AO62619" s="104"/>
      <c r="AP62619" s="104"/>
    </row>
    <row r="62620" spans="21:42" ht="15" customHeight="1" x14ac:dyDescent="0.25">
      <c r="U62620" s="104"/>
      <c r="AB62620" s="104"/>
      <c r="AC62620" s="104"/>
      <c r="AF62620" s="104"/>
      <c r="AG62620" s="104"/>
      <c r="AK62620" s="104"/>
      <c r="AL62620" s="104"/>
      <c r="AO62620" s="104"/>
      <c r="AP62620" s="104"/>
    </row>
    <row r="62621" spans="21:42" ht="15" customHeight="1" x14ac:dyDescent="0.25">
      <c r="U62621" s="104"/>
      <c r="AB62621" s="104"/>
      <c r="AC62621" s="104"/>
      <c r="AF62621" s="104"/>
      <c r="AG62621" s="104"/>
      <c r="AK62621" s="104"/>
      <c r="AL62621" s="104"/>
      <c r="AO62621" s="104"/>
      <c r="AP62621" s="104"/>
    </row>
    <row r="62622" spans="21:42" ht="15" customHeight="1" x14ac:dyDescent="0.25">
      <c r="U62622" s="104"/>
      <c r="AB62622" s="104"/>
      <c r="AC62622" s="104"/>
      <c r="AF62622" s="104"/>
      <c r="AG62622" s="104"/>
      <c r="AK62622" s="104"/>
      <c r="AL62622" s="104"/>
      <c r="AO62622" s="104"/>
      <c r="AP62622" s="104"/>
    </row>
    <row r="62623" spans="21:42" ht="15" customHeight="1" x14ac:dyDescent="0.25">
      <c r="U62623" s="104"/>
      <c r="AB62623" s="104"/>
      <c r="AC62623" s="104"/>
      <c r="AF62623" s="104"/>
      <c r="AG62623" s="104"/>
      <c r="AK62623" s="104"/>
      <c r="AL62623" s="104"/>
      <c r="AO62623" s="104"/>
      <c r="AP62623" s="104"/>
    </row>
    <row r="62624" spans="21:42" ht="15" customHeight="1" x14ac:dyDescent="0.25">
      <c r="U62624" s="104"/>
      <c r="AB62624" s="104"/>
      <c r="AC62624" s="104"/>
      <c r="AF62624" s="104"/>
      <c r="AG62624" s="104"/>
      <c r="AK62624" s="104"/>
      <c r="AL62624" s="104"/>
      <c r="AO62624" s="104"/>
      <c r="AP62624" s="104"/>
    </row>
    <row r="62625" spans="21:42" ht="15" customHeight="1" x14ac:dyDescent="0.25">
      <c r="U62625" s="104"/>
      <c r="AB62625" s="104"/>
      <c r="AC62625" s="104"/>
      <c r="AF62625" s="104"/>
      <c r="AG62625" s="104"/>
      <c r="AK62625" s="104"/>
      <c r="AL62625" s="104"/>
      <c r="AO62625" s="104"/>
      <c r="AP62625" s="104"/>
    </row>
    <row r="62626" spans="21:42" ht="15" customHeight="1" x14ac:dyDescent="0.25">
      <c r="U62626" s="104"/>
      <c r="AB62626" s="104"/>
      <c r="AC62626" s="104"/>
      <c r="AF62626" s="104"/>
      <c r="AG62626" s="104"/>
      <c r="AK62626" s="104"/>
      <c r="AL62626" s="104"/>
      <c r="AO62626" s="104"/>
      <c r="AP62626" s="104"/>
    </row>
    <row r="62627" spans="21:42" ht="15" customHeight="1" x14ac:dyDescent="0.25">
      <c r="U62627" s="104"/>
      <c r="AB62627" s="104"/>
      <c r="AC62627" s="104"/>
      <c r="AF62627" s="104"/>
      <c r="AG62627" s="104"/>
      <c r="AK62627" s="104"/>
      <c r="AL62627" s="104"/>
      <c r="AO62627" s="104"/>
      <c r="AP62627" s="104"/>
    </row>
    <row r="62628" spans="21:42" ht="15" customHeight="1" x14ac:dyDescent="0.25">
      <c r="U62628" s="104"/>
      <c r="AB62628" s="104"/>
      <c r="AC62628" s="104"/>
      <c r="AF62628" s="104"/>
      <c r="AG62628" s="104"/>
      <c r="AK62628" s="104"/>
      <c r="AL62628" s="104"/>
      <c r="AO62628" s="104"/>
      <c r="AP62628" s="104"/>
    </row>
    <row r="62629" spans="21:42" ht="15" customHeight="1" x14ac:dyDescent="0.25">
      <c r="U62629" s="104"/>
      <c r="AB62629" s="104"/>
      <c r="AC62629" s="104"/>
      <c r="AF62629" s="104"/>
      <c r="AG62629" s="104"/>
      <c r="AK62629" s="104"/>
      <c r="AL62629" s="104"/>
      <c r="AO62629" s="104"/>
      <c r="AP62629" s="104"/>
    </row>
    <row r="62630" spans="21:42" ht="15" customHeight="1" x14ac:dyDescent="0.25">
      <c r="U62630" s="104"/>
      <c r="AB62630" s="104"/>
      <c r="AC62630" s="104"/>
      <c r="AF62630" s="104"/>
      <c r="AG62630" s="104"/>
      <c r="AK62630" s="104"/>
      <c r="AL62630" s="104"/>
      <c r="AO62630" s="104"/>
      <c r="AP62630" s="104"/>
    </row>
    <row r="62631" spans="21:42" ht="15" customHeight="1" x14ac:dyDescent="0.25">
      <c r="U62631" s="104"/>
      <c r="AB62631" s="104"/>
      <c r="AC62631" s="104"/>
      <c r="AF62631" s="104"/>
      <c r="AG62631" s="104"/>
      <c r="AK62631" s="104"/>
      <c r="AL62631" s="104"/>
      <c r="AO62631" s="104"/>
      <c r="AP62631" s="104"/>
    </row>
    <row r="62632" spans="21:42" ht="15" customHeight="1" x14ac:dyDescent="0.25">
      <c r="U62632" s="104"/>
      <c r="AB62632" s="104"/>
      <c r="AC62632" s="104"/>
      <c r="AF62632" s="104"/>
      <c r="AG62632" s="104"/>
      <c r="AK62632" s="104"/>
      <c r="AL62632" s="104"/>
      <c r="AO62632" s="104"/>
      <c r="AP62632" s="104"/>
    </row>
    <row r="62633" spans="21:42" ht="15" customHeight="1" x14ac:dyDescent="0.25">
      <c r="U62633" s="104"/>
      <c r="AB62633" s="104"/>
      <c r="AC62633" s="104"/>
      <c r="AF62633" s="104"/>
      <c r="AG62633" s="104"/>
      <c r="AK62633" s="104"/>
      <c r="AL62633" s="104"/>
      <c r="AO62633" s="104"/>
      <c r="AP62633" s="104"/>
    </row>
    <row r="62634" spans="21:42" ht="15" customHeight="1" x14ac:dyDescent="0.25">
      <c r="U62634" s="104"/>
      <c r="AB62634" s="104"/>
      <c r="AC62634" s="104"/>
      <c r="AF62634" s="104"/>
      <c r="AG62634" s="104"/>
      <c r="AK62634" s="104"/>
      <c r="AL62634" s="104"/>
      <c r="AO62634" s="104"/>
      <c r="AP62634" s="104"/>
    </row>
    <row r="62635" spans="21:42" ht="15" customHeight="1" x14ac:dyDescent="0.25">
      <c r="U62635" s="104"/>
      <c r="AB62635" s="104"/>
      <c r="AC62635" s="104"/>
      <c r="AF62635" s="104"/>
      <c r="AG62635" s="104"/>
      <c r="AK62635" s="104"/>
      <c r="AL62635" s="104"/>
      <c r="AO62635" s="104"/>
      <c r="AP62635" s="104"/>
    </row>
    <row r="62636" spans="21:42" ht="15" customHeight="1" x14ac:dyDescent="0.25">
      <c r="U62636" s="104"/>
      <c r="AB62636" s="104"/>
      <c r="AC62636" s="104"/>
      <c r="AF62636" s="104"/>
      <c r="AG62636" s="104"/>
      <c r="AK62636" s="104"/>
      <c r="AL62636" s="104"/>
      <c r="AO62636" s="104"/>
      <c r="AP62636" s="104"/>
    </row>
    <row r="62637" spans="21:42" ht="15" customHeight="1" x14ac:dyDescent="0.25">
      <c r="U62637" s="104"/>
      <c r="AB62637" s="104"/>
      <c r="AC62637" s="104"/>
      <c r="AF62637" s="104"/>
      <c r="AG62637" s="104"/>
      <c r="AK62637" s="104"/>
      <c r="AL62637" s="104"/>
      <c r="AO62637" s="104"/>
      <c r="AP62637" s="104"/>
    </row>
    <row r="62638" spans="21:42" ht="15" customHeight="1" x14ac:dyDescent="0.25">
      <c r="U62638" s="104"/>
      <c r="AB62638" s="104"/>
      <c r="AC62638" s="104"/>
      <c r="AF62638" s="104"/>
      <c r="AG62638" s="104"/>
      <c r="AK62638" s="104"/>
      <c r="AL62638" s="104"/>
      <c r="AO62638" s="104"/>
      <c r="AP62638" s="104"/>
    </row>
    <row r="62639" spans="21:42" ht="15" customHeight="1" x14ac:dyDescent="0.25">
      <c r="U62639" s="104"/>
      <c r="AB62639" s="104"/>
      <c r="AC62639" s="104"/>
      <c r="AF62639" s="104"/>
      <c r="AG62639" s="104"/>
      <c r="AK62639" s="104"/>
      <c r="AL62639" s="104"/>
      <c r="AO62639" s="104"/>
      <c r="AP62639" s="104"/>
    </row>
    <row r="62640" spans="21:42" ht="15" customHeight="1" x14ac:dyDescent="0.25">
      <c r="U62640" s="104"/>
      <c r="AB62640" s="104"/>
      <c r="AC62640" s="104"/>
      <c r="AF62640" s="104"/>
      <c r="AG62640" s="104"/>
      <c r="AK62640" s="104"/>
      <c r="AL62640" s="104"/>
      <c r="AO62640" s="104"/>
      <c r="AP62640" s="104"/>
    </row>
    <row r="62641" spans="21:42" ht="15" customHeight="1" x14ac:dyDescent="0.25">
      <c r="U62641" s="104"/>
      <c r="AB62641" s="104"/>
      <c r="AC62641" s="104"/>
      <c r="AF62641" s="104"/>
      <c r="AG62641" s="104"/>
      <c r="AK62641" s="104"/>
      <c r="AL62641" s="104"/>
      <c r="AO62641" s="104"/>
      <c r="AP62641" s="104"/>
    </row>
    <row r="62642" spans="21:42" ht="15" customHeight="1" x14ac:dyDescent="0.25">
      <c r="U62642" s="104"/>
      <c r="AB62642" s="104"/>
      <c r="AC62642" s="104"/>
      <c r="AF62642" s="104"/>
      <c r="AG62642" s="104"/>
      <c r="AK62642" s="104"/>
      <c r="AL62642" s="104"/>
      <c r="AO62642" s="104"/>
      <c r="AP62642" s="104"/>
    </row>
    <row r="62643" spans="21:42" ht="15" customHeight="1" x14ac:dyDescent="0.25">
      <c r="U62643" s="104"/>
      <c r="AB62643" s="104"/>
      <c r="AC62643" s="104"/>
      <c r="AF62643" s="104"/>
      <c r="AG62643" s="104"/>
      <c r="AK62643" s="104"/>
      <c r="AL62643" s="104"/>
      <c r="AO62643" s="104"/>
      <c r="AP62643" s="104"/>
    </row>
    <row r="62644" spans="21:42" ht="15" customHeight="1" x14ac:dyDescent="0.25">
      <c r="U62644" s="104"/>
      <c r="AB62644" s="104"/>
      <c r="AC62644" s="104"/>
      <c r="AF62644" s="104"/>
      <c r="AG62644" s="104"/>
      <c r="AK62644" s="104"/>
      <c r="AL62644" s="104"/>
      <c r="AO62644" s="104"/>
      <c r="AP62644" s="104"/>
    </row>
    <row r="62645" spans="21:42" ht="15" customHeight="1" x14ac:dyDescent="0.25">
      <c r="U62645" s="104"/>
      <c r="AB62645" s="104"/>
      <c r="AC62645" s="104"/>
      <c r="AF62645" s="104"/>
      <c r="AG62645" s="104"/>
      <c r="AK62645" s="104"/>
      <c r="AL62645" s="104"/>
      <c r="AO62645" s="104"/>
      <c r="AP62645" s="104"/>
    </row>
    <row r="62646" spans="21:42" ht="15" customHeight="1" x14ac:dyDescent="0.25">
      <c r="U62646" s="104"/>
      <c r="AB62646" s="104"/>
      <c r="AC62646" s="104"/>
      <c r="AF62646" s="104"/>
      <c r="AG62646" s="104"/>
      <c r="AK62646" s="104"/>
      <c r="AL62646" s="104"/>
      <c r="AO62646" s="104"/>
      <c r="AP62646" s="104"/>
    </row>
    <row r="62647" spans="21:42" ht="15" customHeight="1" x14ac:dyDescent="0.25">
      <c r="U62647" s="104"/>
      <c r="AB62647" s="104"/>
      <c r="AC62647" s="104"/>
      <c r="AF62647" s="104"/>
      <c r="AG62647" s="104"/>
      <c r="AK62647" s="104"/>
      <c r="AL62647" s="104"/>
      <c r="AO62647" s="104"/>
      <c r="AP62647" s="104"/>
    </row>
    <row r="62648" spans="21:42" ht="15" customHeight="1" x14ac:dyDescent="0.25">
      <c r="U62648" s="104"/>
      <c r="AB62648" s="104"/>
      <c r="AC62648" s="104"/>
      <c r="AF62648" s="104"/>
      <c r="AG62648" s="104"/>
      <c r="AK62648" s="104"/>
      <c r="AL62648" s="104"/>
      <c r="AO62648" s="104"/>
      <c r="AP62648" s="104"/>
    </row>
    <row r="62649" spans="21:42" ht="15" customHeight="1" x14ac:dyDescent="0.25">
      <c r="U62649" s="104"/>
      <c r="AB62649" s="104"/>
      <c r="AC62649" s="104"/>
      <c r="AF62649" s="104"/>
      <c r="AG62649" s="104"/>
      <c r="AK62649" s="104"/>
      <c r="AL62649" s="104"/>
      <c r="AO62649" s="104"/>
      <c r="AP62649" s="104"/>
    </row>
    <row r="62650" spans="21:42" ht="15" customHeight="1" x14ac:dyDescent="0.25">
      <c r="U62650" s="104"/>
      <c r="AB62650" s="104"/>
      <c r="AC62650" s="104"/>
      <c r="AF62650" s="104"/>
      <c r="AG62650" s="104"/>
      <c r="AK62650" s="104"/>
      <c r="AL62650" s="104"/>
      <c r="AO62650" s="104"/>
      <c r="AP62650" s="104"/>
    </row>
    <row r="62651" spans="21:42" ht="15" customHeight="1" x14ac:dyDescent="0.25">
      <c r="U62651" s="104"/>
      <c r="AB62651" s="104"/>
      <c r="AC62651" s="104"/>
      <c r="AF62651" s="104"/>
      <c r="AG62651" s="104"/>
      <c r="AK62651" s="104"/>
      <c r="AL62651" s="104"/>
      <c r="AO62651" s="104"/>
      <c r="AP62651" s="104"/>
    </row>
    <row r="62652" spans="21:42" ht="15" customHeight="1" x14ac:dyDescent="0.25">
      <c r="U62652" s="104"/>
      <c r="AB62652" s="104"/>
      <c r="AC62652" s="104"/>
      <c r="AF62652" s="104"/>
      <c r="AG62652" s="104"/>
      <c r="AK62652" s="104"/>
      <c r="AL62652" s="104"/>
      <c r="AO62652" s="104"/>
      <c r="AP62652" s="104"/>
    </row>
    <row r="62653" spans="21:42" ht="15" customHeight="1" x14ac:dyDescent="0.25">
      <c r="U62653" s="104"/>
      <c r="AB62653" s="104"/>
      <c r="AC62653" s="104"/>
      <c r="AF62653" s="104"/>
      <c r="AG62653" s="104"/>
      <c r="AK62653" s="104"/>
      <c r="AL62653" s="104"/>
      <c r="AO62653" s="104"/>
      <c r="AP62653" s="104"/>
    </row>
    <row r="62654" spans="21:42" ht="15" customHeight="1" x14ac:dyDescent="0.25">
      <c r="U62654" s="104"/>
      <c r="AB62654" s="104"/>
      <c r="AC62654" s="104"/>
      <c r="AF62654" s="104"/>
      <c r="AG62654" s="104"/>
      <c r="AK62654" s="104"/>
      <c r="AL62654" s="104"/>
      <c r="AO62654" s="104"/>
      <c r="AP62654" s="104"/>
    </row>
    <row r="62655" spans="21:42" ht="15" customHeight="1" x14ac:dyDescent="0.25">
      <c r="U62655" s="104"/>
      <c r="AB62655" s="104"/>
      <c r="AC62655" s="104"/>
      <c r="AF62655" s="104"/>
      <c r="AG62655" s="104"/>
      <c r="AK62655" s="104"/>
      <c r="AL62655" s="104"/>
      <c r="AO62655" s="104"/>
      <c r="AP62655" s="104"/>
    </row>
    <row r="62656" spans="21:42" ht="15" customHeight="1" x14ac:dyDescent="0.25">
      <c r="U62656" s="104"/>
      <c r="AB62656" s="104"/>
      <c r="AC62656" s="104"/>
      <c r="AF62656" s="104"/>
      <c r="AG62656" s="104"/>
      <c r="AK62656" s="104"/>
      <c r="AL62656" s="104"/>
      <c r="AO62656" s="104"/>
      <c r="AP62656" s="104"/>
    </row>
    <row r="62657" spans="21:42" ht="15" customHeight="1" x14ac:dyDescent="0.25">
      <c r="U62657" s="104"/>
      <c r="AB62657" s="104"/>
      <c r="AC62657" s="104"/>
      <c r="AF62657" s="104"/>
      <c r="AG62657" s="104"/>
      <c r="AK62657" s="104"/>
      <c r="AL62657" s="104"/>
      <c r="AO62657" s="104"/>
      <c r="AP62657" s="104"/>
    </row>
    <row r="62658" spans="21:42" ht="15" customHeight="1" x14ac:dyDescent="0.25">
      <c r="U62658" s="104"/>
      <c r="AB62658" s="104"/>
      <c r="AC62658" s="104"/>
      <c r="AF62658" s="104"/>
      <c r="AG62658" s="104"/>
      <c r="AK62658" s="104"/>
      <c r="AL62658" s="104"/>
      <c r="AO62658" s="104"/>
      <c r="AP62658" s="104"/>
    </row>
    <row r="62659" spans="21:42" ht="15" customHeight="1" x14ac:dyDescent="0.25">
      <c r="U62659" s="104"/>
      <c r="AB62659" s="104"/>
      <c r="AC62659" s="104"/>
      <c r="AF62659" s="104"/>
      <c r="AG62659" s="104"/>
      <c r="AK62659" s="104"/>
      <c r="AL62659" s="104"/>
      <c r="AO62659" s="104"/>
      <c r="AP62659" s="104"/>
    </row>
    <row r="62660" spans="21:42" ht="15" customHeight="1" x14ac:dyDescent="0.25">
      <c r="U62660" s="104"/>
      <c r="AB62660" s="104"/>
      <c r="AC62660" s="104"/>
      <c r="AF62660" s="104"/>
      <c r="AG62660" s="104"/>
      <c r="AK62660" s="104"/>
      <c r="AL62660" s="104"/>
      <c r="AO62660" s="104"/>
      <c r="AP62660" s="104"/>
    </row>
    <row r="62661" spans="21:42" ht="15" customHeight="1" x14ac:dyDescent="0.25">
      <c r="U62661" s="104"/>
      <c r="AB62661" s="104"/>
      <c r="AC62661" s="104"/>
      <c r="AF62661" s="104"/>
      <c r="AG62661" s="104"/>
      <c r="AK62661" s="104"/>
      <c r="AL62661" s="104"/>
      <c r="AO62661" s="104"/>
      <c r="AP62661" s="104"/>
    </row>
    <row r="62662" spans="21:42" ht="15" customHeight="1" x14ac:dyDescent="0.25">
      <c r="U62662" s="104"/>
      <c r="AB62662" s="104"/>
      <c r="AC62662" s="104"/>
      <c r="AF62662" s="104"/>
      <c r="AG62662" s="104"/>
      <c r="AK62662" s="104"/>
      <c r="AL62662" s="104"/>
      <c r="AO62662" s="104"/>
      <c r="AP62662" s="104"/>
    </row>
    <row r="62663" spans="21:42" ht="15" customHeight="1" x14ac:dyDescent="0.25">
      <c r="U62663" s="104"/>
      <c r="AB62663" s="104"/>
      <c r="AC62663" s="104"/>
      <c r="AF62663" s="104"/>
      <c r="AG62663" s="104"/>
      <c r="AK62663" s="104"/>
      <c r="AL62663" s="104"/>
      <c r="AO62663" s="104"/>
      <c r="AP62663" s="104"/>
    </row>
    <row r="62664" spans="21:42" ht="15" customHeight="1" x14ac:dyDescent="0.25">
      <c r="U62664" s="104"/>
      <c r="AB62664" s="104"/>
      <c r="AC62664" s="104"/>
      <c r="AF62664" s="104"/>
      <c r="AG62664" s="104"/>
      <c r="AK62664" s="104"/>
      <c r="AL62664" s="104"/>
      <c r="AO62664" s="104"/>
      <c r="AP62664" s="104"/>
    </row>
    <row r="62665" spans="21:42" ht="15" customHeight="1" x14ac:dyDescent="0.25">
      <c r="U62665" s="104"/>
      <c r="AB62665" s="104"/>
      <c r="AC62665" s="104"/>
      <c r="AF62665" s="104"/>
      <c r="AG62665" s="104"/>
      <c r="AK62665" s="104"/>
      <c r="AL62665" s="104"/>
      <c r="AO62665" s="104"/>
      <c r="AP62665" s="104"/>
    </row>
    <row r="62666" spans="21:42" ht="15" customHeight="1" x14ac:dyDescent="0.25">
      <c r="U62666" s="104"/>
      <c r="AB62666" s="104"/>
      <c r="AC62666" s="104"/>
      <c r="AF62666" s="104"/>
      <c r="AG62666" s="104"/>
      <c r="AK62666" s="104"/>
      <c r="AL62666" s="104"/>
      <c r="AO62666" s="104"/>
      <c r="AP62666" s="104"/>
    </row>
    <row r="62667" spans="21:42" ht="15" customHeight="1" x14ac:dyDescent="0.25">
      <c r="U62667" s="104"/>
      <c r="AB62667" s="104"/>
      <c r="AC62667" s="104"/>
      <c r="AF62667" s="104"/>
      <c r="AG62667" s="104"/>
      <c r="AK62667" s="104"/>
      <c r="AL62667" s="104"/>
      <c r="AO62667" s="104"/>
      <c r="AP62667" s="104"/>
    </row>
    <row r="62668" spans="21:42" ht="15" customHeight="1" x14ac:dyDescent="0.25">
      <c r="U62668" s="104"/>
      <c r="AB62668" s="104"/>
      <c r="AC62668" s="104"/>
      <c r="AF62668" s="104"/>
      <c r="AG62668" s="104"/>
      <c r="AK62668" s="104"/>
      <c r="AL62668" s="104"/>
      <c r="AO62668" s="104"/>
      <c r="AP62668" s="104"/>
    </row>
    <row r="62669" spans="21:42" ht="15" customHeight="1" x14ac:dyDescent="0.25">
      <c r="U62669" s="104"/>
      <c r="AB62669" s="104"/>
      <c r="AC62669" s="104"/>
      <c r="AF62669" s="104"/>
      <c r="AG62669" s="104"/>
      <c r="AK62669" s="104"/>
      <c r="AL62669" s="104"/>
      <c r="AO62669" s="104"/>
      <c r="AP62669" s="104"/>
    </row>
    <row r="62670" spans="21:42" ht="15" customHeight="1" x14ac:dyDescent="0.25">
      <c r="U62670" s="104"/>
      <c r="AB62670" s="104"/>
      <c r="AC62670" s="104"/>
      <c r="AF62670" s="104"/>
      <c r="AG62670" s="104"/>
      <c r="AK62670" s="104"/>
      <c r="AL62670" s="104"/>
      <c r="AO62670" s="104"/>
      <c r="AP62670" s="104"/>
    </row>
    <row r="62671" spans="21:42" ht="15" customHeight="1" x14ac:dyDescent="0.25">
      <c r="U62671" s="104"/>
      <c r="AB62671" s="104"/>
      <c r="AC62671" s="104"/>
      <c r="AF62671" s="104"/>
      <c r="AG62671" s="104"/>
      <c r="AK62671" s="104"/>
      <c r="AL62671" s="104"/>
      <c r="AO62671" s="104"/>
      <c r="AP62671" s="104"/>
    </row>
    <row r="62672" spans="21:42" ht="15" customHeight="1" x14ac:dyDescent="0.25">
      <c r="U62672" s="104"/>
      <c r="AB62672" s="104"/>
      <c r="AC62672" s="104"/>
      <c r="AF62672" s="104"/>
      <c r="AG62672" s="104"/>
      <c r="AK62672" s="104"/>
      <c r="AL62672" s="104"/>
      <c r="AO62672" s="104"/>
      <c r="AP62672" s="104"/>
    </row>
    <row r="62673" spans="21:42" ht="15" customHeight="1" x14ac:dyDescent="0.25">
      <c r="U62673" s="104"/>
      <c r="AB62673" s="104"/>
      <c r="AC62673" s="104"/>
      <c r="AF62673" s="104"/>
      <c r="AG62673" s="104"/>
      <c r="AK62673" s="104"/>
      <c r="AL62673" s="104"/>
      <c r="AO62673" s="104"/>
      <c r="AP62673" s="104"/>
    </row>
    <row r="62674" spans="21:42" ht="15" customHeight="1" x14ac:dyDescent="0.25">
      <c r="U62674" s="104"/>
      <c r="AB62674" s="104"/>
      <c r="AC62674" s="104"/>
      <c r="AF62674" s="104"/>
      <c r="AG62674" s="104"/>
      <c r="AK62674" s="104"/>
      <c r="AL62674" s="104"/>
      <c r="AO62674" s="104"/>
      <c r="AP62674" s="104"/>
    </row>
    <row r="62675" spans="21:42" ht="15" customHeight="1" x14ac:dyDescent="0.25">
      <c r="U62675" s="104"/>
      <c r="AB62675" s="104"/>
      <c r="AC62675" s="104"/>
      <c r="AF62675" s="104"/>
      <c r="AG62675" s="104"/>
      <c r="AK62675" s="104"/>
      <c r="AL62675" s="104"/>
      <c r="AO62675" s="104"/>
      <c r="AP62675" s="104"/>
    </row>
    <row r="62676" spans="21:42" ht="15" customHeight="1" x14ac:dyDescent="0.25">
      <c r="U62676" s="104"/>
      <c r="AB62676" s="104"/>
      <c r="AC62676" s="104"/>
      <c r="AF62676" s="104"/>
      <c r="AG62676" s="104"/>
      <c r="AK62676" s="104"/>
      <c r="AL62676" s="104"/>
      <c r="AO62676" s="104"/>
      <c r="AP62676" s="104"/>
    </row>
    <row r="62677" spans="21:42" ht="15" customHeight="1" x14ac:dyDescent="0.25">
      <c r="U62677" s="104"/>
      <c r="AB62677" s="104"/>
      <c r="AC62677" s="104"/>
      <c r="AF62677" s="104"/>
      <c r="AG62677" s="104"/>
      <c r="AK62677" s="104"/>
      <c r="AL62677" s="104"/>
      <c r="AO62677" s="104"/>
      <c r="AP62677" s="104"/>
    </row>
    <row r="62678" spans="21:42" ht="15" customHeight="1" x14ac:dyDescent="0.25">
      <c r="U62678" s="104"/>
      <c r="AB62678" s="104"/>
      <c r="AC62678" s="104"/>
      <c r="AF62678" s="104"/>
      <c r="AG62678" s="104"/>
      <c r="AK62678" s="104"/>
      <c r="AL62678" s="104"/>
      <c r="AO62678" s="104"/>
      <c r="AP62678" s="104"/>
    </row>
    <row r="62679" spans="21:42" ht="15" customHeight="1" x14ac:dyDescent="0.25">
      <c r="U62679" s="104"/>
      <c r="AB62679" s="104"/>
      <c r="AC62679" s="104"/>
      <c r="AF62679" s="104"/>
      <c r="AG62679" s="104"/>
      <c r="AK62679" s="104"/>
      <c r="AL62679" s="104"/>
      <c r="AO62679" s="104"/>
      <c r="AP62679" s="104"/>
    </row>
    <row r="62680" spans="21:42" ht="15" customHeight="1" x14ac:dyDescent="0.25">
      <c r="U62680" s="104"/>
      <c r="AB62680" s="104"/>
      <c r="AC62680" s="104"/>
      <c r="AF62680" s="104"/>
      <c r="AG62680" s="104"/>
      <c r="AK62680" s="104"/>
      <c r="AL62680" s="104"/>
      <c r="AO62680" s="104"/>
      <c r="AP62680" s="104"/>
    </row>
    <row r="62681" spans="21:42" ht="15" customHeight="1" x14ac:dyDescent="0.25">
      <c r="U62681" s="104"/>
      <c r="AB62681" s="104"/>
      <c r="AC62681" s="104"/>
      <c r="AF62681" s="104"/>
      <c r="AG62681" s="104"/>
      <c r="AK62681" s="104"/>
      <c r="AL62681" s="104"/>
      <c r="AO62681" s="104"/>
      <c r="AP62681" s="104"/>
    </row>
    <row r="62682" spans="21:42" ht="15" customHeight="1" x14ac:dyDescent="0.25">
      <c r="U62682" s="104"/>
      <c r="AB62682" s="104"/>
      <c r="AC62682" s="104"/>
      <c r="AF62682" s="104"/>
      <c r="AG62682" s="104"/>
      <c r="AK62682" s="104"/>
      <c r="AL62682" s="104"/>
      <c r="AO62682" s="104"/>
      <c r="AP62682" s="104"/>
    </row>
    <row r="62683" spans="21:42" ht="15" customHeight="1" x14ac:dyDescent="0.25">
      <c r="U62683" s="104"/>
      <c r="AB62683" s="104"/>
      <c r="AC62683" s="104"/>
      <c r="AF62683" s="104"/>
      <c r="AG62683" s="104"/>
      <c r="AK62683" s="104"/>
      <c r="AL62683" s="104"/>
      <c r="AO62683" s="104"/>
      <c r="AP62683" s="104"/>
    </row>
    <row r="62684" spans="21:42" ht="15" customHeight="1" x14ac:dyDescent="0.25">
      <c r="U62684" s="104"/>
      <c r="AB62684" s="104"/>
      <c r="AC62684" s="104"/>
      <c r="AF62684" s="104"/>
      <c r="AG62684" s="104"/>
      <c r="AK62684" s="104"/>
      <c r="AL62684" s="104"/>
      <c r="AO62684" s="104"/>
      <c r="AP62684" s="104"/>
    </row>
    <row r="62685" spans="21:42" ht="15" customHeight="1" x14ac:dyDescent="0.25">
      <c r="U62685" s="104"/>
      <c r="AB62685" s="104"/>
      <c r="AC62685" s="104"/>
      <c r="AF62685" s="104"/>
      <c r="AG62685" s="104"/>
      <c r="AK62685" s="104"/>
      <c r="AL62685" s="104"/>
      <c r="AO62685" s="104"/>
      <c r="AP62685" s="104"/>
    </row>
    <row r="62686" spans="21:42" ht="15" customHeight="1" x14ac:dyDescent="0.25">
      <c r="U62686" s="104"/>
      <c r="AB62686" s="104"/>
      <c r="AC62686" s="104"/>
      <c r="AF62686" s="104"/>
      <c r="AG62686" s="104"/>
      <c r="AK62686" s="104"/>
      <c r="AL62686" s="104"/>
      <c r="AO62686" s="104"/>
      <c r="AP62686" s="104"/>
    </row>
    <row r="62687" spans="21:42" ht="15" customHeight="1" x14ac:dyDescent="0.25">
      <c r="U62687" s="104"/>
      <c r="AB62687" s="104"/>
      <c r="AC62687" s="104"/>
      <c r="AF62687" s="104"/>
      <c r="AG62687" s="104"/>
      <c r="AK62687" s="104"/>
      <c r="AL62687" s="104"/>
      <c r="AO62687" s="104"/>
      <c r="AP62687" s="104"/>
    </row>
    <row r="62688" spans="21:42" ht="15" customHeight="1" x14ac:dyDescent="0.25">
      <c r="U62688" s="104"/>
      <c r="AB62688" s="104"/>
      <c r="AC62688" s="104"/>
      <c r="AF62688" s="104"/>
      <c r="AG62688" s="104"/>
      <c r="AK62688" s="104"/>
      <c r="AL62688" s="104"/>
      <c r="AO62688" s="104"/>
      <c r="AP62688" s="104"/>
    </row>
    <row r="62689" spans="21:42" ht="15" customHeight="1" x14ac:dyDescent="0.25">
      <c r="U62689" s="104"/>
      <c r="AB62689" s="104"/>
      <c r="AC62689" s="104"/>
      <c r="AF62689" s="104"/>
      <c r="AG62689" s="104"/>
      <c r="AK62689" s="104"/>
      <c r="AL62689" s="104"/>
      <c r="AO62689" s="104"/>
      <c r="AP62689" s="104"/>
    </row>
    <row r="62690" spans="21:42" ht="15" customHeight="1" x14ac:dyDescent="0.25">
      <c r="U62690" s="104"/>
      <c r="AB62690" s="104"/>
      <c r="AC62690" s="104"/>
      <c r="AF62690" s="104"/>
      <c r="AG62690" s="104"/>
      <c r="AK62690" s="104"/>
      <c r="AL62690" s="104"/>
      <c r="AO62690" s="104"/>
      <c r="AP62690" s="104"/>
    </row>
    <row r="62691" spans="21:42" ht="15" customHeight="1" x14ac:dyDescent="0.25">
      <c r="U62691" s="104"/>
      <c r="AB62691" s="104"/>
      <c r="AC62691" s="104"/>
      <c r="AF62691" s="104"/>
      <c r="AG62691" s="104"/>
      <c r="AK62691" s="104"/>
      <c r="AL62691" s="104"/>
      <c r="AO62691" s="104"/>
      <c r="AP62691" s="104"/>
    </row>
    <row r="62692" spans="21:42" ht="15" customHeight="1" x14ac:dyDescent="0.25">
      <c r="U62692" s="104"/>
      <c r="AB62692" s="104"/>
      <c r="AC62692" s="104"/>
      <c r="AF62692" s="104"/>
      <c r="AG62692" s="104"/>
      <c r="AK62692" s="104"/>
      <c r="AL62692" s="104"/>
      <c r="AO62692" s="104"/>
      <c r="AP62692" s="104"/>
    </row>
    <row r="62693" spans="21:42" ht="15" customHeight="1" x14ac:dyDescent="0.25">
      <c r="U62693" s="104"/>
      <c r="AB62693" s="104"/>
      <c r="AC62693" s="104"/>
      <c r="AF62693" s="104"/>
      <c r="AG62693" s="104"/>
      <c r="AK62693" s="104"/>
      <c r="AL62693" s="104"/>
      <c r="AO62693" s="104"/>
      <c r="AP62693" s="104"/>
    </row>
    <row r="62694" spans="21:42" ht="15" customHeight="1" x14ac:dyDescent="0.25">
      <c r="U62694" s="104"/>
      <c r="AB62694" s="104"/>
      <c r="AC62694" s="104"/>
      <c r="AF62694" s="104"/>
      <c r="AG62694" s="104"/>
      <c r="AK62694" s="104"/>
      <c r="AL62694" s="104"/>
      <c r="AO62694" s="104"/>
      <c r="AP62694" s="104"/>
    </row>
    <row r="62695" spans="21:42" ht="15" customHeight="1" x14ac:dyDescent="0.25">
      <c r="U62695" s="104"/>
      <c r="AB62695" s="104"/>
      <c r="AC62695" s="104"/>
      <c r="AF62695" s="104"/>
      <c r="AG62695" s="104"/>
      <c r="AK62695" s="104"/>
      <c r="AL62695" s="104"/>
      <c r="AO62695" s="104"/>
      <c r="AP62695" s="104"/>
    </row>
    <row r="62696" spans="21:42" ht="15" customHeight="1" x14ac:dyDescent="0.25">
      <c r="U62696" s="104"/>
      <c r="AB62696" s="104"/>
      <c r="AC62696" s="104"/>
      <c r="AF62696" s="104"/>
      <c r="AG62696" s="104"/>
      <c r="AK62696" s="104"/>
      <c r="AL62696" s="104"/>
      <c r="AO62696" s="104"/>
      <c r="AP62696" s="104"/>
    </row>
    <row r="62697" spans="21:42" ht="15" customHeight="1" x14ac:dyDescent="0.25">
      <c r="U62697" s="104"/>
      <c r="AB62697" s="104"/>
      <c r="AC62697" s="104"/>
      <c r="AF62697" s="104"/>
      <c r="AG62697" s="104"/>
      <c r="AK62697" s="104"/>
      <c r="AL62697" s="104"/>
      <c r="AO62697" s="104"/>
      <c r="AP62697" s="104"/>
    </row>
    <row r="62698" spans="21:42" ht="15" customHeight="1" x14ac:dyDescent="0.25">
      <c r="U62698" s="104"/>
      <c r="AB62698" s="104"/>
      <c r="AC62698" s="104"/>
      <c r="AF62698" s="104"/>
      <c r="AG62698" s="104"/>
      <c r="AK62698" s="104"/>
      <c r="AL62698" s="104"/>
      <c r="AO62698" s="104"/>
      <c r="AP62698" s="104"/>
    </row>
    <row r="62699" spans="21:42" ht="15" customHeight="1" x14ac:dyDescent="0.25">
      <c r="U62699" s="104"/>
      <c r="AB62699" s="104"/>
      <c r="AC62699" s="104"/>
      <c r="AF62699" s="104"/>
      <c r="AG62699" s="104"/>
      <c r="AK62699" s="104"/>
      <c r="AL62699" s="104"/>
      <c r="AO62699" s="104"/>
      <c r="AP62699" s="104"/>
    </row>
    <row r="62700" spans="21:42" ht="15" customHeight="1" x14ac:dyDescent="0.25">
      <c r="U62700" s="104"/>
      <c r="AB62700" s="104"/>
      <c r="AC62700" s="104"/>
      <c r="AF62700" s="104"/>
      <c r="AG62700" s="104"/>
      <c r="AK62700" s="104"/>
      <c r="AL62700" s="104"/>
      <c r="AO62700" s="104"/>
      <c r="AP62700" s="104"/>
    </row>
    <row r="62701" spans="21:42" ht="15" customHeight="1" x14ac:dyDescent="0.25">
      <c r="U62701" s="104"/>
      <c r="AB62701" s="104"/>
      <c r="AC62701" s="104"/>
      <c r="AF62701" s="104"/>
      <c r="AG62701" s="104"/>
      <c r="AK62701" s="104"/>
      <c r="AL62701" s="104"/>
      <c r="AO62701" s="104"/>
      <c r="AP62701" s="104"/>
    </row>
    <row r="62702" spans="21:42" ht="15" customHeight="1" x14ac:dyDescent="0.25">
      <c r="U62702" s="104"/>
      <c r="AB62702" s="104"/>
      <c r="AC62702" s="104"/>
      <c r="AF62702" s="104"/>
      <c r="AG62702" s="104"/>
      <c r="AK62702" s="104"/>
      <c r="AL62702" s="104"/>
      <c r="AO62702" s="104"/>
      <c r="AP62702" s="104"/>
    </row>
    <row r="62703" spans="21:42" ht="15" customHeight="1" x14ac:dyDescent="0.25">
      <c r="U62703" s="104"/>
      <c r="AB62703" s="104"/>
      <c r="AC62703" s="104"/>
      <c r="AF62703" s="104"/>
      <c r="AG62703" s="104"/>
      <c r="AK62703" s="104"/>
      <c r="AL62703" s="104"/>
      <c r="AO62703" s="104"/>
      <c r="AP62703" s="104"/>
    </row>
    <row r="62704" spans="21:42" ht="15" customHeight="1" x14ac:dyDescent="0.25">
      <c r="U62704" s="104"/>
      <c r="AB62704" s="104"/>
      <c r="AC62704" s="104"/>
      <c r="AF62704" s="104"/>
      <c r="AG62704" s="104"/>
      <c r="AK62704" s="104"/>
      <c r="AL62704" s="104"/>
      <c r="AO62704" s="104"/>
      <c r="AP62704" s="104"/>
    </row>
    <row r="62705" spans="21:42" ht="15" customHeight="1" x14ac:dyDescent="0.25">
      <c r="U62705" s="104"/>
      <c r="AB62705" s="104"/>
      <c r="AC62705" s="104"/>
      <c r="AF62705" s="104"/>
      <c r="AG62705" s="104"/>
      <c r="AK62705" s="104"/>
      <c r="AL62705" s="104"/>
      <c r="AO62705" s="104"/>
      <c r="AP62705" s="104"/>
    </row>
    <row r="62706" spans="21:42" ht="15" customHeight="1" x14ac:dyDescent="0.25">
      <c r="U62706" s="104"/>
      <c r="AB62706" s="104"/>
      <c r="AC62706" s="104"/>
      <c r="AF62706" s="104"/>
      <c r="AG62706" s="104"/>
      <c r="AK62706" s="104"/>
      <c r="AL62706" s="104"/>
      <c r="AO62706" s="104"/>
      <c r="AP62706" s="104"/>
    </row>
    <row r="62707" spans="21:42" ht="15" customHeight="1" x14ac:dyDescent="0.25">
      <c r="U62707" s="104"/>
      <c r="AB62707" s="104"/>
      <c r="AC62707" s="104"/>
      <c r="AF62707" s="104"/>
      <c r="AG62707" s="104"/>
      <c r="AK62707" s="104"/>
      <c r="AL62707" s="104"/>
      <c r="AO62707" s="104"/>
      <c r="AP62707" s="104"/>
    </row>
    <row r="62708" spans="21:42" ht="15" customHeight="1" x14ac:dyDescent="0.25">
      <c r="U62708" s="104"/>
      <c r="AB62708" s="104"/>
      <c r="AC62708" s="104"/>
      <c r="AF62708" s="104"/>
      <c r="AG62708" s="104"/>
      <c r="AK62708" s="104"/>
      <c r="AL62708" s="104"/>
      <c r="AO62708" s="104"/>
      <c r="AP62708" s="104"/>
    </row>
    <row r="62709" spans="21:42" ht="15" customHeight="1" x14ac:dyDescent="0.25">
      <c r="U62709" s="104"/>
      <c r="AB62709" s="104"/>
      <c r="AC62709" s="104"/>
      <c r="AF62709" s="104"/>
      <c r="AG62709" s="104"/>
      <c r="AK62709" s="104"/>
      <c r="AL62709" s="104"/>
      <c r="AO62709" s="104"/>
      <c r="AP62709" s="104"/>
    </row>
    <row r="62710" spans="21:42" ht="15" customHeight="1" x14ac:dyDescent="0.25">
      <c r="U62710" s="104"/>
      <c r="AB62710" s="104"/>
      <c r="AC62710" s="104"/>
      <c r="AF62710" s="104"/>
      <c r="AG62710" s="104"/>
      <c r="AK62710" s="104"/>
      <c r="AL62710" s="104"/>
      <c r="AO62710" s="104"/>
      <c r="AP62710" s="104"/>
    </row>
    <row r="62711" spans="21:42" ht="15" customHeight="1" x14ac:dyDescent="0.25">
      <c r="U62711" s="104"/>
      <c r="AB62711" s="104"/>
      <c r="AC62711" s="104"/>
      <c r="AF62711" s="104"/>
      <c r="AG62711" s="104"/>
      <c r="AK62711" s="104"/>
      <c r="AL62711" s="104"/>
      <c r="AO62711" s="104"/>
      <c r="AP62711" s="104"/>
    </row>
    <row r="62712" spans="21:42" ht="15" customHeight="1" x14ac:dyDescent="0.25">
      <c r="U62712" s="104"/>
      <c r="AB62712" s="104"/>
      <c r="AC62712" s="104"/>
      <c r="AF62712" s="104"/>
      <c r="AG62712" s="104"/>
      <c r="AK62712" s="104"/>
      <c r="AL62712" s="104"/>
      <c r="AO62712" s="104"/>
      <c r="AP62712" s="104"/>
    </row>
    <row r="62713" spans="21:42" ht="15" customHeight="1" x14ac:dyDescent="0.25">
      <c r="U62713" s="104"/>
      <c r="AB62713" s="104"/>
      <c r="AC62713" s="104"/>
      <c r="AF62713" s="104"/>
      <c r="AG62713" s="104"/>
      <c r="AK62713" s="104"/>
      <c r="AL62713" s="104"/>
      <c r="AO62713" s="104"/>
      <c r="AP62713" s="104"/>
    </row>
    <row r="62714" spans="21:42" ht="15" customHeight="1" x14ac:dyDescent="0.25">
      <c r="U62714" s="104"/>
      <c r="AB62714" s="104"/>
      <c r="AC62714" s="104"/>
      <c r="AF62714" s="104"/>
      <c r="AG62714" s="104"/>
      <c r="AK62714" s="104"/>
      <c r="AL62714" s="104"/>
      <c r="AO62714" s="104"/>
      <c r="AP62714" s="104"/>
    </row>
    <row r="62715" spans="21:42" ht="15" customHeight="1" x14ac:dyDescent="0.25">
      <c r="U62715" s="104"/>
      <c r="AB62715" s="104"/>
      <c r="AC62715" s="104"/>
      <c r="AF62715" s="104"/>
      <c r="AG62715" s="104"/>
      <c r="AK62715" s="104"/>
      <c r="AL62715" s="104"/>
      <c r="AO62715" s="104"/>
      <c r="AP62715" s="104"/>
    </row>
    <row r="62716" spans="21:42" ht="15" customHeight="1" x14ac:dyDescent="0.25">
      <c r="U62716" s="104"/>
      <c r="AB62716" s="104"/>
      <c r="AC62716" s="104"/>
      <c r="AF62716" s="104"/>
      <c r="AG62716" s="104"/>
      <c r="AK62716" s="104"/>
      <c r="AL62716" s="104"/>
      <c r="AO62716" s="104"/>
      <c r="AP62716" s="104"/>
    </row>
    <row r="62717" spans="21:42" ht="15" customHeight="1" x14ac:dyDescent="0.25">
      <c r="U62717" s="104"/>
      <c r="AB62717" s="104"/>
      <c r="AC62717" s="104"/>
      <c r="AF62717" s="104"/>
      <c r="AG62717" s="104"/>
      <c r="AK62717" s="104"/>
      <c r="AL62717" s="104"/>
      <c r="AO62717" s="104"/>
      <c r="AP62717" s="104"/>
    </row>
    <row r="62718" spans="21:42" ht="15" customHeight="1" x14ac:dyDescent="0.25">
      <c r="U62718" s="104"/>
      <c r="AB62718" s="104"/>
      <c r="AC62718" s="104"/>
      <c r="AF62718" s="104"/>
      <c r="AG62718" s="104"/>
      <c r="AK62718" s="104"/>
      <c r="AL62718" s="104"/>
      <c r="AO62718" s="104"/>
      <c r="AP62718" s="104"/>
    </row>
    <row r="62719" spans="21:42" ht="15" customHeight="1" x14ac:dyDescent="0.25">
      <c r="U62719" s="104"/>
      <c r="AB62719" s="104"/>
      <c r="AC62719" s="104"/>
      <c r="AF62719" s="104"/>
      <c r="AG62719" s="104"/>
      <c r="AK62719" s="104"/>
      <c r="AL62719" s="104"/>
      <c r="AO62719" s="104"/>
      <c r="AP62719" s="104"/>
    </row>
    <row r="62720" spans="21:42" ht="15" customHeight="1" x14ac:dyDescent="0.25">
      <c r="U62720" s="104"/>
      <c r="AB62720" s="104"/>
      <c r="AC62720" s="104"/>
      <c r="AF62720" s="104"/>
      <c r="AG62720" s="104"/>
      <c r="AK62720" s="104"/>
      <c r="AL62720" s="104"/>
      <c r="AO62720" s="104"/>
      <c r="AP62720" s="104"/>
    </row>
    <row r="62721" spans="21:42" ht="15" customHeight="1" x14ac:dyDescent="0.25">
      <c r="U62721" s="104"/>
      <c r="AB62721" s="104"/>
      <c r="AC62721" s="104"/>
      <c r="AF62721" s="104"/>
      <c r="AG62721" s="104"/>
      <c r="AK62721" s="104"/>
      <c r="AL62721" s="104"/>
      <c r="AO62721" s="104"/>
      <c r="AP62721" s="104"/>
    </row>
    <row r="62722" spans="21:42" ht="15" customHeight="1" x14ac:dyDescent="0.25">
      <c r="U62722" s="104"/>
      <c r="AB62722" s="104"/>
      <c r="AC62722" s="104"/>
      <c r="AF62722" s="104"/>
      <c r="AG62722" s="104"/>
      <c r="AK62722" s="104"/>
      <c r="AL62722" s="104"/>
      <c r="AO62722" s="104"/>
      <c r="AP62722" s="104"/>
    </row>
    <row r="62723" spans="21:42" ht="15" customHeight="1" x14ac:dyDescent="0.25">
      <c r="U62723" s="104"/>
      <c r="AB62723" s="104"/>
      <c r="AC62723" s="104"/>
      <c r="AF62723" s="104"/>
      <c r="AG62723" s="104"/>
      <c r="AK62723" s="104"/>
      <c r="AL62723" s="104"/>
      <c r="AO62723" s="104"/>
      <c r="AP62723" s="104"/>
    </row>
    <row r="62724" spans="21:42" ht="15" customHeight="1" x14ac:dyDescent="0.25">
      <c r="U62724" s="104"/>
      <c r="AB62724" s="104"/>
      <c r="AC62724" s="104"/>
      <c r="AF62724" s="104"/>
      <c r="AG62724" s="104"/>
      <c r="AK62724" s="104"/>
      <c r="AL62724" s="104"/>
      <c r="AO62724" s="104"/>
      <c r="AP62724" s="104"/>
    </row>
    <row r="62725" spans="21:42" ht="15" customHeight="1" x14ac:dyDescent="0.25">
      <c r="U62725" s="104"/>
      <c r="AB62725" s="104"/>
      <c r="AC62725" s="104"/>
      <c r="AF62725" s="104"/>
      <c r="AG62725" s="104"/>
      <c r="AK62725" s="104"/>
      <c r="AL62725" s="104"/>
      <c r="AO62725" s="104"/>
      <c r="AP62725" s="104"/>
    </row>
    <row r="62726" spans="21:42" ht="15" customHeight="1" x14ac:dyDescent="0.25">
      <c r="U62726" s="104"/>
      <c r="AB62726" s="104"/>
      <c r="AC62726" s="104"/>
      <c r="AF62726" s="104"/>
      <c r="AG62726" s="104"/>
      <c r="AK62726" s="104"/>
      <c r="AL62726" s="104"/>
      <c r="AO62726" s="104"/>
      <c r="AP62726" s="104"/>
    </row>
    <row r="62727" spans="21:42" ht="15" customHeight="1" x14ac:dyDescent="0.25">
      <c r="U62727" s="104"/>
      <c r="AB62727" s="104"/>
      <c r="AC62727" s="104"/>
      <c r="AF62727" s="104"/>
      <c r="AG62727" s="104"/>
      <c r="AK62727" s="104"/>
      <c r="AL62727" s="104"/>
      <c r="AO62727" s="104"/>
      <c r="AP62727" s="104"/>
    </row>
    <row r="62728" spans="21:42" ht="15" customHeight="1" x14ac:dyDescent="0.25">
      <c r="U62728" s="104"/>
      <c r="AB62728" s="104"/>
      <c r="AC62728" s="104"/>
      <c r="AF62728" s="104"/>
      <c r="AG62728" s="104"/>
      <c r="AK62728" s="104"/>
      <c r="AL62728" s="104"/>
      <c r="AO62728" s="104"/>
      <c r="AP62728" s="104"/>
    </row>
    <row r="62729" spans="21:42" ht="15" customHeight="1" x14ac:dyDescent="0.25">
      <c r="U62729" s="104"/>
      <c r="AB62729" s="104"/>
      <c r="AC62729" s="104"/>
      <c r="AF62729" s="104"/>
      <c r="AG62729" s="104"/>
      <c r="AK62729" s="104"/>
      <c r="AL62729" s="104"/>
      <c r="AO62729" s="104"/>
      <c r="AP62729" s="104"/>
    </row>
    <row r="62730" spans="21:42" ht="15" customHeight="1" x14ac:dyDescent="0.25">
      <c r="U62730" s="104"/>
      <c r="AB62730" s="104"/>
      <c r="AC62730" s="104"/>
      <c r="AF62730" s="104"/>
      <c r="AG62730" s="104"/>
      <c r="AK62730" s="104"/>
      <c r="AL62730" s="104"/>
      <c r="AO62730" s="104"/>
      <c r="AP62730" s="104"/>
    </row>
    <row r="62731" spans="21:42" ht="15" customHeight="1" x14ac:dyDescent="0.25">
      <c r="U62731" s="104"/>
      <c r="AB62731" s="104"/>
      <c r="AC62731" s="104"/>
      <c r="AF62731" s="104"/>
      <c r="AG62731" s="104"/>
      <c r="AK62731" s="104"/>
      <c r="AL62731" s="104"/>
      <c r="AO62731" s="104"/>
      <c r="AP62731" s="104"/>
    </row>
    <row r="62732" spans="21:42" ht="15" customHeight="1" x14ac:dyDescent="0.25">
      <c r="U62732" s="104"/>
      <c r="AB62732" s="104"/>
      <c r="AC62732" s="104"/>
      <c r="AF62732" s="104"/>
      <c r="AG62732" s="104"/>
      <c r="AK62732" s="104"/>
      <c r="AL62732" s="104"/>
      <c r="AO62732" s="104"/>
      <c r="AP62732" s="104"/>
    </row>
    <row r="62733" spans="21:42" ht="15" customHeight="1" x14ac:dyDescent="0.25">
      <c r="U62733" s="104"/>
      <c r="AB62733" s="104"/>
      <c r="AC62733" s="104"/>
      <c r="AF62733" s="104"/>
      <c r="AG62733" s="104"/>
      <c r="AK62733" s="104"/>
      <c r="AL62733" s="104"/>
      <c r="AO62733" s="104"/>
      <c r="AP62733" s="104"/>
    </row>
    <row r="62734" spans="21:42" ht="15" customHeight="1" x14ac:dyDescent="0.25">
      <c r="U62734" s="104"/>
      <c r="AB62734" s="104"/>
      <c r="AC62734" s="104"/>
      <c r="AF62734" s="104"/>
      <c r="AG62734" s="104"/>
      <c r="AK62734" s="104"/>
      <c r="AL62734" s="104"/>
      <c r="AO62734" s="104"/>
      <c r="AP62734" s="104"/>
    </row>
    <row r="62735" spans="21:42" ht="15" customHeight="1" x14ac:dyDescent="0.25">
      <c r="U62735" s="104"/>
      <c r="AB62735" s="104"/>
      <c r="AC62735" s="104"/>
      <c r="AF62735" s="104"/>
      <c r="AG62735" s="104"/>
      <c r="AK62735" s="104"/>
      <c r="AL62735" s="104"/>
      <c r="AO62735" s="104"/>
      <c r="AP62735" s="104"/>
    </row>
    <row r="62736" spans="21:42" ht="15" customHeight="1" x14ac:dyDescent="0.25">
      <c r="U62736" s="104"/>
      <c r="AB62736" s="104"/>
      <c r="AC62736" s="104"/>
      <c r="AF62736" s="104"/>
      <c r="AG62736" s="104"/>
      <c r="AK62736" s="104"/>
      <c r="AL62736" s="104"/>
      <c r="AO62736" s="104"/>
      <c r="AP62736" s="104"/>
    </row>
    <row r="62737" spans="21:42" ht="15" customHeight="1" x14ac:dyDescent="0.25">
      <c r="U62737" s="104"/>
      <c r="AB62737" s="104"/>
      <c r="AC62737" s="104"/>
      <c r="AF62737" s="104"/>
      <c r="AG62737" s="104"/>
      <c r="AK62737" s="104"/>
      <c r="AL62737" s="104"/>
      <c r="AO62737" s="104"/>
      <c r="AP62737" s="104"/>
    </row>
    <row r="62738" spans="21:42" ht="15" customHeight="1" x14ac:dyDescent="0.25">
      <c r="U62738" s="104"/>
      <c r="AB62738" s="104"/>
      <c r="AC62738" s="104"/>
      <c r="AF62738" s="104"/>
      <c r="AG62738" s="104"/>
      <c r="AK62738" s="104"/>
      <c r="AL62738" s="104"/>
      <c r="AO62738" s="104"/>
      <c r="AP62738" s="104"/>
    </row>
    <row r="62739" spans="21:42" ht="15" customHeight="1" x14ac:dyDescent="0.25">
      <c r="U62739" s="104"/>
      <c r="AB62739" s="104"/>
      <c r="AC62739" s="104"/>
      <c r="AF62739" s="104"/>
      <c r="AG62739" s="104"/>
      <c r="AK62739" s="104"/>
      <c r="AL62739" s="104"/>
      <c r="AO62739" s="104"/>
      <c r="AP62739" s="104"/>
    </row>
    <row r="62740" spans="21:42" ht="15" customHeight="1" x14ac:dyDescent="0.25">
      <c r="U62740" s="104"/>
      <c r="AB62740" s="104"/>
      <c r="AC62740" s="104"/>
      <c r="AF62740" s="104"/>
      <c r="AG62740" s="104"/>
      <c r="AK62740" s="104"/>
      <c r="AL62740" s="104"/>
      <c r="AO62740" s="104"/>
      <c r="AP62740" s="104"/>
    </row>
    <row r="62741" spans="21:42" ht="15" customHeight="1" x14ac:dyDescent="0.25">
      <c r="U62741" s="104"/>
      <c r="AB62741" s="104"/>
      <c r="AC62741" s="104"/>
      <c r="AF62741" s="104"/>
      <c r="AG62741" s="104"/>
      <c r="AK62741" s="104"/>
      <c r="AL62741" s="104"/>
      <c r="AO62741" s="104"/>
      <c r="AP62741" s="104"/>
    </row>
    <row r="62742" spans="21:42" ht="15" customHeight="1" x14ac:dyDescent="0.25">
      <c r="U62742" s="104"/>
      <c r="AB62742" s="104"/>
      <c r="AC62742" s="104"/>
      <c r="AF62742" s="104"/>
      <c r="AG62742" s="104"/>
      <c r="AK62742" s="104"/>
      <c r="AL62742" s="104"/>
      <c r="AO62742" s="104"/>
      <c r="AP62742" s="104"/>
    </row>
    <row r="62743" spans="21:42" ht="15" customHeight="1" x14ac:dyDescent="0.25">
      <c r="U62743" s="104"/>
      <c r="AB62743" s="104"/>
      <c r="AC62743" s="104"/>
      <c r="AF62743" s="104"/>
      <c r="AG62743" s="104"/>
      <c r="AK62743" s="104"/>
      <c r="AL62743" s="104"/>
      <c r="AO62743" s="104"/>
      <c r="AP62743" s="104"/>
    </row>
    <row r="62744" spans="21:42" ht="15" customHeight="1" x14ac:dyDescent="0.25">
      <c r="U62744" s="104"/>
      <c r="AB62744" s="104"/>
      <c r="AC62744" s="104"/>
      <c r="AF62744" s="104"/>
      <c r="AG62744" s="104"/>
      <c r="AK62744" s="104"/>
      <c r="AL62744" s="104"/>
      <c r="AO62744" s="104"/>
      <c r="AP62744" s="104"/>
    </row>
    <row r="62745" spans="21:42" ht="15" customHeight="1" x14ac:dyDescent="0.25">
      <c r="U62745" s="104"/>
      <c r="AB62745" s="104"/>
      <c r="AC62745" s="104"/>
      <c r="AF62745" s="104"/>
      <c r="AG62745" s="104"/>
      <c r="AK62745" s="104"/>
      <c r="AL62745" s="104"/>
      <c r="AO62745" s="104"/>
      <c r="AP62745" s="104"/>
    </row>
    <row r="62746" spans="21:42" ht="15" customHeight="1" x14ac:dyDescent="0.25">
      <c r="U62746" s="104"/>
      <c r="AB62746" s="104"/>
      <c r="AC62746" s="104"/>
      <c r="AF62746" s="104"/>
      <c r="AG62746" s="104"/>
      <c r="AK62746" s="104"/>
      <c r="AL62746" s="104"/>
      <c r="AO62746" s="104"/>
      <c r="AP62746" s="104"/>
    </row>
    <row r="62747" spans="21:42" ht="15" customHeight="1" x14ac:dyDescent="0.25">
      <c r="U62747" s="104"/>
      <c r="AB62747" s="104"/>
      <c r="AC62747" s="104"/>
      <c r="AF62747" s="104"/>
      <c r="AG62747" s="104"/>
      <c r="AK62747" s="104"/>
      <c r="AL62747" s="104"/>
      <c r="AO62747" s="104"/>
      <c r="AP62747" s="104"/>
    </row>
    <row r="62748" spans="21:42" ht="15" customHeight="1" x14ac:dyDescent="0.25">
      <c r="U62748" s="104"/>
      <c r="AB62748" s="104"/>
      <c r="AC62748" s="104"/>
      <c r="AF62748" s="104"/>
      <c r="AG62748" s="104"/>
      <c r="AK62748" s="104"/>
      <c r="AL62748" s="104"/>
      <c r="AO62748" s="104"/>
      <c r="AP62748" s="104"/>
    </row>
    <row r="62749" spans="21:42" ht="15" customHeight="1" x14ac:dyDescent="0.25">
      <c r="U62749" s="104"/>
      <c r="AB62749" s="104"/>
      <c r="AC62749" s="104"/>
      <c r="AF62749" s="104"/>
      <c r="AG62749" s="104"/>
      <c r="AK62749" s="104"/>
      <c r="AL62749" s="104"/>
      <c r="AO62749" s="104"/>
      <c r="AP62749" s="104"/>
    </row>
    <row r="62750" spans="21:42" ht="15" customHeight="1" x14ac:dyDescent="0.25">
      <c r="U62750" s="104"/>
      <c r="AB62750" s="104"/>
      <c r="AC62750" s="104"/>
      <c r="AF62750" s="104"/>
      <c r="AG62750" s="104"/>
      <c r="AK62750" s="104"/>
      <c r="AL62750" s="104"/>
      <c r="AO62750" s="104"/>
      <c r="AP62750" s="104"/>
    </row>
    <row r="62751" spans="21:42" ht="15" customHeight="1" x14ac:dyDescent="0.25">
      <c r="U62751" s="104"/>
      <c r="AB62751" s="104"/>
      <c r="AC62751" s="104"/>
      <c r="AF62751" s="104"/>
      <c r="AG62751" s="104"/>
      <c r="AK62751" s="104"/>
      <c r="AL62751" s="104"/>
      <c r="AO62751" s="104"/>
      <c r="AP62751" s="104"/>
    </row>
    <row r="62752" spans="21:42" ht="15" customHeight="1" x14ac:dyDescent="0.25">
      <c r="U62752" s="104"/>
      <c r="AB62752" s="104"/>
      <c r="AC62752" s="104"/>
      <c r="AF62752" s="104"/>
      <c r="AG62752" s="104"/>
      <c r="AK62752" s="104"/>
      <c r="AL62752" s="104"/>
      <c r="AO62752" s="104"/>
      <c r="AP62752" s="104"/>
    </row>
    <row r="62753" spans="21:42" ht="15" customHeight="1" x14ac:dyDescent="0.25">
      <c r="U62753" s="104"/>
      <c r="AB62753" s="104"/>
      <c r="AC62753" s="104"/>
      <c r="AF62753" s="104"/>
      <c r="AG62753" s="104"/>
      <c r="AK62753" s="104"/>
      <c r="AL62753" s="104"/>
      <c r="AO62753" s="104"/>
      <c r="AP62753" s="104"/>
    </row>
    <row r="62754" spans="21:42" ht="15" customHeight="1" x14ac:dyDescent="0.25">
      <c r="U62754" s="104"/>
      <c r="AB62754" s="104"/>
      <c r="AC62754" s="104"/>
      <c r="AF62754" s="104"/>
      <c r="AG62754" s="104"/>
      <c r="AK62754" s="104"/>
      <c r="AL62754" s="104"/>
      <c r="AO62754" s="104"/>
      <c r="AP62754" s="104"/>
    </row>
    <row r="62755" spans="21:42" ht="15" customHeight="1" x14ac:dyDescent="0.25">
      <c r="U62755" s="104"/>
      <c r="AB62755" s="104"/>
      <c r="AC62755" s="104"/>
      <c r="AF62755" s="104"/>
      <c r="AG62755" s="104"/>
      <c r="AK62755" s="104"/>
      <c r="AL62755" s="104"/>
      <c r="AO62755" s="104"/>
      <c r="AP62755" s="104"/>
    </row>
    <row r="62756" spans="21:42" ht="15" customHeight="1" x14ac:dyDescent="0.25">
      <c r="U62756" s="104"/>
      <c r="AB62756" s="104"/>
      <c r="AC62756" s="104"/>
      <c r="AF62756" s="104"/>
      <c r="AG62756" s="104"/>
      <c r="AK62756" s="104"/>
      <c r="AL62756" s="104"/>
      <c r="AO62756" s="104"/>
      <c r="AP62756" s="104"/>
    </row>
    <row r="62757" spans="21:42" ht="15" customHeight="1" x14ac:dyDescent="0.25">
      <c r="U62757" s="104"/>
      <c r="AB62757" s="104"/>
      <c r="AC62757" s="104"/>
      <c r="AF62757" s="104"/>
      <c r="AG62757" s="104"/>
      <c r="AK62757" s="104"/>
      <c r="AL62757" s="104"/>
      <c r="AO62757" s="104"/>
      <c r="AP62757" s="104"/>
    </row>
    <row r="62758" spans="21:42" ht="15" customHeight="1" x14ac:dyDescent="0.25">
      <c r="U62758" s="104"/>
      <c r="AB62758" s="104"/>
      <c r="AC62758" s="104"/>
      <c r="AF62758" s="104"/>
      <c r="AG62758" s="104"/>
      <c r="AK62758" s="104"/>
      <c r="AL62758" s="104"/>
      <c r="AO62758" s="104"/>
      <c r="AP62758" s="104"/>
    </row>
    <row r="62759" spans="21:42" ht="15" customHeight="1" x14ac:dyDescent="0.25">
      <c r="U62759" s="104"/>
      <c r="AB62759" s="104"/>
      <c r="AC62759" s="104"/>
      <c r="AF62759" s="104"/>
      <c r="AG62759" s="104"/>
      <c r="AK62759" s="104"/>
      <c r="AL62759" s="104"/>
      <c r="AO62759" s="104"/>
      <c r="AP62759" s="104"/>
    </row>
    <row r="62760" spans="21:42" ht="15" customHeight="1" x14ac:dyDescent="0.25">
      <c r="U62760" s="104"/>
      <c r="AB62760" s="104"/>
      <c r="AC62760" s="104"/>
      <c r="AF62760" s="104"/>
      <c r="AG62760" s="104"/>
      <c r="AK62760" s="104"/>
      <c r="AL62760" s="104"/>
      <c r="AO62760" s="104"/>
      <c r="AP62760" s="104"/>
    </row>
    <row r="62761" spans="21:42" ht="15" customHeight="1" x14ac:dyDescent="0.25">
      <c r="U62761" s="104"/>
      <c r="AB62761" s="104"/>
      <c r="AC62761" s="104"/>
      <c r="AF62761" s="104"/>
      <c r="AG62761" s="104"/>
      <c r="AK62761" s="104"/>
      <c r="AL62761" s="104"/>
      <c r="AO62761" s="104"/>
      <c r="AP62761" s="104"/>
    </row>
    <row r="62762" spans="21:42" ht="15" customHeight="1" x14ac:dyDescent="0.25">
      <c r="U62762" s="104"/>
      <c r="AB62762" s="104"/>
      <c r="AC62762" s="104"/>
      <c r="AF62762" s="104"/>
      <c r="AG62762" s="104"/>
      <c r="AK62762" s="104"/>
      <c r="AL62762" s="104"/>
      <c r="AO62762" s="104"/>
      <c r="AP62762" s="104"/>
    </row>
    <row r="62763" spans="21:42" ht="15" customHeight="1" x14ac:dyDescent="0.25">
      <c r="U62763" s="104"/>
      <c r="AB62763" s="104"/>
      <c r="AC62763" s="104"/>
      <c r="AF62763" s="104"/>
      <c r="AG62763" s="104"/>
      <c r="AK62763" s="104"/>
      <c r="AL62763" s="104"/>
      <c r="AO62763" s="104"/>
      <c r="AP62763" s="104"/>
    </row>
    <row r="62764" spans="21:42" ht="15" customHeight="1" x14ac:dyDescent="0.25">
      <c r="U62764" s="104"/>
      <c r="AB62764" s="104"/>
      <c r="AC62764" s="104"/>
      <c r="AF62764" s="104"/>
      <c r="AG62764" s="104"/>
      <c r="AK62764" s="104"/>
      <c r="AL62764" s="104"/>
      <c r="AO62764" s="104"/>
      <c r="AP62764" s="104"/>
    </row>
    <row r="62765" spans="21:42" ht="15" customHeight="1" x14ac:dyDescent="0.25">
      <c r="U62765" s="104"/>
      <c r="AB62765" s="104"/>
      <c r="AC62765" s="104"/>
      <c r="AF62765" s="104"/>
      <c r="AG62765" s="104"/>
      <c r="AK62765" s="104"/>
      <c r="AL62765" s="104"/>
      <c r="AO62765" s="104"/>
      <c r="AP62765" s="104"/>
    </row>
    <row r="62766" spans="21:42" ht="15" customHeight="1" x14ac:dyDescent="0.25">
      <c r="U62766" s="104"/>
      <c r="AB62766" s="104"/>
      <c r="AC62766" s="104"/>
      <c r="AF62766" s="104"/>
      <c r="AG62766" s="104"/>
      <c r="AK62766" s="104"/>
      <c r="AL62766" s="104"/>
      <c r="AO62766" s="104"/>
      <c r="AP62766" s="104"/>
    </row>
    <row r="62767" spans="21:42" ht="15" customHeight="1" x14ac:dyDescent="0.25">
      <c r="U62767" s="104"/>
      <c r="AB62767" s="104"/>
      <c r="AC62767" s="104"/>
      <c r="AF62767" s="104"/>
      <c r="AG62767" s="104"/>
      <c r="AK62767" s="104"/>
      <c r="AL62767" s="104"/>
      <c r="AO62767" s="104"/>
      <c r="AP62767" s="104"/>
    </row>
    <row r="62768" spans="21:42" ht="15" customHeight="1" x14ac:dyDescent="0.25">
      <c r="U62768" s="104"/>
      <c r="AB62768" s="104"/>
      <c r="AC62768" s="104"/>
      <c r="AF62768" s="104"/>
      <c r="AG62768" s="104"/>
      <c r="AK62768" s="104"/>
      <c r="AL62768" s="104"/>
      <c r="AO62768" s="104"/>
      <c r="AP62768" s="104"/>
    </row>
    <row r="62769" spans="21:42" ht="15" customHeight="1" x14ac:dyDescent="0.25">
      <c r="U62769" s="104"/>
      <c r="AB62769" s="104"/>
      <c r="AC62769" s="104"/>
      <c r="AF62769" s="104"/>
      <c r="AG62769" s="104"/>
      <c r="AK62769" s="104"/>
      <c r="AL62769" s="104"/>
      <c r="AO62769" s="104"/>
      <c r="AP62769" s="104"/>
    </row>
    <row r="62770" spans="21:42" ht="15" customHeight="1" x14ac:dyDescent="0.25">
      <c r="U62770" s="104"/>
      <c r="AB62770" s="104"/>
      <c r="AC62770" s="104"/>
      <c r="AF62770" s="104"/>
      <c r="AG62770" s="104"/>
      <c r="AK62770" s="104"/>
      <c r="AL62770" s="104"/>
      <c r="AO62770" s="104"/>
      <c r="AP62770" s="104"/>
    </row>
    <row r="62771" spans="21:42" ht="15" customHeight="1" x14ac:dyDescent="0.25">
      <c r="U62771" s="104"/>
      <c r="AB62771" s="104"/>
      <c r="AC62771" s="104"/>
      <c r="AF62771" s="104"/>
      <c r="AG62771" s="104"/>
      <c r="AK62771" s="104"/>
      <c r="AL62771" s="104"/>
      <c r="AO62771" s="104"/>
      <c r="AP62771" s="104"/>
    </row>
    <row r="62772" spans="21:42" ht="15" customHeight="1" x14ac:dyDescent="0.25">
      <c r="U62772" s="104"/>
      <c r="AB62772" s="104"/>
      <c r="AC62772" s="104"/>
      <c r="AF62772" s="104"/>
      <c r="AG62772" s="104"/>
      <c r="AK62772" s="104"/>
      <c r="AL62772" s="104"/>
      <c r="AO62772" s="104"/>
      <c r="AP62772" s="104"/>
    </row>
    <row r="62773" spans="21:42" ht="15" customHeight="1" x14ac:dyDescent="0.25">
      <c r="U62773" s="104"/>
      <c r="AB62773" s="104"/>
      <c r="AC62773" s="104"/>
      <c r="AF62773" s="104"/>
      <c r="AG62773" s="104"/>
      <c r="AK62773" s="104"/>
      <c r="AL62773" s="104"/>
      <c r="AO62773" s="104"/>
      <c r="AP62773" s="104"/>
    </row>
    <row r="62774" spans="21:42" ht="15" customHeight="1" x14ac:dyDescent="0.25">
      <c r="U62774" s="104"/>
      <c r="AB62774" s="104"/>
      <c r="AC62774" s="104"/>
      <c r="AF62774" s="104"/>
      <c r="AG62774" s="104"/>
      <c r="AK62774" s="104"/>
      <c r="AL62774" s="104"/>
      <c r="AO62774" s="104"/>
      <c r="AP62774" s="104"/>
    </row>
    <row r="62775" spans="21:42" ht="15" customHeight="1" x14ac:dyDescent="0.25">
      <c r="U62775" s="104"/>
      <c r="AB62775" s="104"/>
      <c r="AC62775" s="104"/>
      <c r="AF62775" s="104"/>
      <c r="AG62775" s="104"/>
      <c r="AK62775" s="104"/>
      <c r="AL62775" s="104"/>
      <c r="AO62775" s="104"/>
      <c r="AP62775" s="104"/>
    </row>
    <row r="62776" spans="21:42" ht="15" customHeight="1" x14ac:dyDescent="0.25">
      <c r="U62776" s="104"/>
      <c r="AB62776" s="104"/>
      <c r="AC62776" s="104"/>
      <c r="AF62776" s="104"/>
      <c r="AG62776" s="104"/>
      <c r="AK62776" s="104"/>
      <c r="AL62776" s="104"/>
      <c r="AO62776" s="104"/>
      <c r="AP62776" s="104"/>
    </row>
    <row r="62777" spans="21:42" ht="15" customHeight="1" x14ac:dyDescent="0.25">
      <c r="U62777" s="104"/>
      <c r="AB62777" s="104"/>
      <c r="AC62777" s="104"/>
      <c r="AF62777" s="104"/>
      <c r="AG62777" s="104"/>
      <c r="AK62777" s="104"/>
      <c r="AL62777" s="104"/>
      <c r="AO62777" s="104"/>
      <c r="AP62777" s="104"/>
    </row>
    <row r="62778" spans="21:42" ht="15" customHeight="1" x14ac:dyDescent="0.25">
      <c r="U62778" s="104"/>
      <c r="AB62778" s="104"/>
      <c r="AC62778" s="104"/>
      <c r="AF62778" s="104"/>
      <c r="AG62778" s="104"/>
      <c r="AK62778" s="104"/>
      <c r="AL62778" s="104"/>
      <c r="AO62778" s="104"/>
      <c r="AP62778" s="104"/>
    </row>
    <row r="62779" spans="21:42" ht="15" customHeight="1" x14ac:dyDescent="0.25">
      <c r="U62779" s="104"/>
      <c r="AB62779" s="104"/>
      <c r="AC62779" s="104"/>
      <c r="AF62779" s="104"/>
      <c r="AG62779" s="104"/>
      <c r="AK62779" s="104"/>
      <c r="AL62779" s="104"/>
      <c r="AO62779" s="104"/>
      <c r="AP62779" s="104"/>
    </row>
    <row r="62780" spans="21:42" ht="15" customHeight="1" x14ac:dyDescent="0.25">
      <c r="U62780" s="104"/>
      <c r="AB62780" s="104"/>
      <c r="AC62780" s="104"/>
      <c r="AF62780" s="104"/>
      <c r="AG62780" s="104"/>
      <c r="AK62780" s="104"/>
      <c r="AL62780" s="104"/>
      <c r="AO62780" s="104"/>
      <c r="AP62780" s="104"/>
    </row>
    <row r="62781" spans="21:42" ht="15" customHeight="1" x14ac:dyDescent="0.25">
      <c r="U62781" s="104"/>
      <c r="AB62781" s="104"/>
      <c r="AC62781" s="104"/>
      <c r="AF62781" s="104"/>
      <c r="AG62781" s="104"/>
      <c r="AK62781" s="104"/>
      <c r="AL62781" s="104"/>
      <c r="AO62781" s="104"/>
      <c r="AP62781" s="104"/>
    </row>
    <row r="62782" spans="21:42" ht="15" customHeight="1" x14ac:dyDescent="0.25">
      <c r="U62782" s="104"/>
      <c r="AB62782" s="104"/>
      <c r="AC62782" s="104"/>
      <c r="AF62782" s="104"/>
      <c r="AG62782" s="104"/>
      <c r="AK62782" s="104"/>
      <c r="AL62782" s="104"/>
      <c r="AO62782" s="104"/>
      <c r="AP62782" s="104"/>
    </row>
    <row r="62783" spans="21:42" ht="15" customHeight="1" x14ac:dyDescent="0.25">
      <c r="U62783" s="104"/>
      <c r="AB62783" s="104"/>
      <c r="AC62783" s="104"/>
      <c r="AF62783" s="104"/>
      <c r="AG62783" s="104"/>
      <c r="AK62783" s="104"/>
      <c r="AL62783" s="104"/>
      <c r="AO62783" s="104"/>
      <c r="AP62783" s="104"/>
    </row>
    <row r="62784" spans="21:42" ht="15" customHeight="1" x14ac:dyDescent="0.25">
      <c r="U62784" s="104"/>
      <c r="AB62784" s="104"/>
      <c r="AC62784" s="104"/>
      <c r="AF62784" s="104"/>
      <c r="AG62784" s="104"/>
      <c r="AK62784" s="104"/>
      <c r="AL62784" s="104"/>
      <c r="AO62784" s="104"/>
      <c r="AP62784" s="104"/>
    </row>
    <row r="62785" spans="21:42" ht="15" customHeight="1" x14ac:dyDescent="0.25">
      <c r="U62785" s="104"/>
      <c r="AB62785" s="104"/>
      <c r="AC62785" s="104"/>
      <c r="AF62785" s="104"/>
      <c r="AG62785" s="104"/>
      <c r="AK62785" s="104"/>
      <c r="AL62785" s="104"/>
      <c r="AO62785" s="104"/>
      <c r="AP62785" s="104"/>
    </row>
    <row r="62786" spans="21:42" ht="15" customHeight="1" x14ac:dyDescent="0.25">
      <c r="U62786" s="104"/>
      <c r="AB62786" s="104"/>
      <c r="AC62786" s="104"/>
      <c r="AF62786" s="104"/>
      <c r="AG62786" s="104"/>
      <c r="AK62786" s="104"/>
      <c r="AL62786" s="104"/>
      <c r="AO62786" s="104"/>
      <c r="AP62786" s="104"/>
    </row>
    <row r="62787" spans="21:42" ht="15" customHeight="1" x14ac:dyDescent="0.25">
      <c r="U62787" s="104"/>
      <c r="AB62787" s="104"/>
      <c r="AC62787" s="104"/>
      <c r="AF62787" s="104"/>
      <c r="AG62787" s="104"/>
      <c r="AK62787" s="104"/>
      <c r="AL62787" s="104"/>
      <c r="AO62787" s="104"/>
      <c r="AP62787" s="104"/>
    </row>
    <row r="62788" spans="21:42" ht="15" customHeight="1" x14ac:dyDescent="0.25">
      <c r="U62788" s="104"/>
      <c r="AB62788" s="104"/>
      <c r="AC62788" s="104"/>
      <c r="AF62788" s="104"/>
      <c r="AG62788" s="104"/>
      <c r="AK62788" s="104"/>
      <c r="AL62788" s="104"/>
      <c r="AO62788" s="104"/>
      <c r="AP62788" s="104"/>
    </row>
    <row r="62789" spans="21:42" ht="15" customHeight="1" x14ac:dyDescent="0.25">
      <c r="U62789" s="104"/>
      <c r="AB62789" s="104"/>
      <c r="AC62789" s="104"/>
      <c r="AF62789" s="104"/>
      <c r="AG62789" s="104"/>
      <c r="AK62789" s="104"/>
      <c r="AL62789" s="104"/>
      <c r="AO62789" s="104"/>
      <c r="AP62789" s="104"/>
    </row>
    <row r="62790" spans="21:42" ht="15" customHeight="1" x14ac:dyDescent="0.25">
      <c r="U62790" s="104"/>
      <c r="AB62790" s="104"/>
      <c r="AC62790" s="104"/>
      <c r="AF62790" s="104"/>
      <c r="AG62790" s="104"/>
      <c r="AK62790" s="104"/>
      <c r="AL62790" s="104"/>
      <c r="AO62790" s="104"/>
      <c r="AP62790" s="104"/>
    </row>
    <row r="62791" spans="21:42" ht="15" customHeight="1" x14ac:dyDescent="0.25">
      <c r="U62791" s="104"/>
      <c r="AB62791" s="104"/>
      <c r="AC62791" s="104"/>
      <c r="AF62791" s="104"/>
      <c r="AG62791" s="104"/>
      <c r="AK62791" s="104"/>
      <c r="AL62791" s="104"/>
      <c r="AO62791" s="104"/>
      <c r="AP62791" s="104"/>
    </row>
    <row r="62792" spans="21:42" ht="15" customHeight="1" x14ac:dyDescent="0.25">
      <c r="U62792" s="104"/>
      <c r="AB62792" s="104"/>
      <c r="AC62792" s="104"/>
      <c r="AF62792" s="104"/>
      <c r="AG62792" s="104"/>
      <c r="AK62792" s="104"/>
      <c r="AL62792" s="104"/>
      <c r="AO62792" s="104"/>
      <c r="AP62792" s="104"/>
    </row>
    <row r="62793" spans="21:42" ht="15" customHeight="1" x14ac:dyDescent="0.25">
      <c r="U62793" s="104"/>
      <c r="AB62793" s="104"/>
      <c r="AC62793" s="104"/>
      <c r="AF62793" s="104"/>
      <c r="AG62793" s="104"/>
      <c r="AK62793" s="104"/>
      <c r="AL62793" s="104"/>
      <c r="AO62793" s="104"/>
      <c r="AP62793" s="104"/>
    </row>
    <row r="62794" spans="21:42" ht="15" customHeight="1" x14ac:dyDescent="0.25">
      <c r="U62794" s="104"/>
      <c r="AB62794" s="104"/>
      <c r="AC62794" s="104"/>
      <c r="AF62794" s="104"/>
      <c r="AG62794" s="104"/>
      <c r="AK62794" s="104"/>
      <c r="AL62794" s="104"/>
      <c r="AO62794" s="104"/>
      <c r="AP62794" s="104"/>
    </row>
    <row r="62795" spans="21:42" ht="15" customHeight="1" x14ac:dyDescent="0.25">
      <c r="U62795" s="104"/>
      <c r="AB62795" s="104"/>
      <c r="AC62795" s="104"/>
      <c r="AF62795" s="104"/>
      <c r="AG62795" s="104"/>
      <c r="AK62795" s="104"/>
      <c r="AL62795" s="104"/>
      <c r="AO62795" s="104"/>
      <c r="AP62795" s="104"/>
    </row>
    <row r="62796" spans="21:42" ht="15" customHeight="1" x14ac:dyDescent="0.25">
      <c r="U62796" s="104"/>
      <c r="AB62796" s="104"/>
      <c r="AC62796" s="104"/>
      <c r="AF62796" s="104"/>
      <c r="AG62796" s="104"/>
      <c r="AK62796" s="104"/>
      <c r="AL62796" s="104"/>
      <c r="AO62796" s="104"/>
      <c r="AP62796" s="104"/>
    </row>
    <row r="62797" spans="21:42" ht="15" customHeight="1" x14ac:dyDescent="0.25">
      <c r="U62797" s="104"/>
      <c r="AB62797" s="104"/>
      <c r="AC62797" s="104"/>
      <c r="AF62797" s="104"/>
      <c r="AG62797" s="104"/>
      <c r="AK62797" s="104"/>
      <c r="AL62797" s="104"/>
      <c r="AO62797" s="104"/>
      <c r="AP62797" s="104"/>
    </row>
    <row r="62798" spans="21:42" ht="15" customHeight="1" x14ac:dyDescent="0.25">
      <c r="U62798" s="104"/>
      <c r="AB62798" s="104"/>
      <c r="AC62798" s="104"/>
      <c r="AF62798" s="104"/>
      <c r="AG62798" s="104"/>
      <c r="AK62798" s="104"/>
      <c r="AL62798" s="104"/>
      <c r="AO62798" s="104"/>
      <c r="AP62798" s="104"/>
    </row>
    <row r="62799" spans="21:42" ht="15" customHeight="1" x14ac:dyDescent="0.25">
      <c r="U62799" s="104"/>
      <c r="AB62799" s="104"/>
      <c r="AC62799" s="104"/>
      <c r="AF62799" s="104"/>
      <c r="AG62799" s="104"/>
      <c r="AK62799" s="104"/>
      <c r="AL62799" s="104"/>
      <c r="AO62799" s="104"/>
      <c r="AP62799" s="104"/>
    </row>
    <row r="62800" spans="21:42" ht="15" customHeight="1" x14ac:dyDescent="0.25">
      <c r="U62800" s="104"/>
      <c r="AB62800" s="104"/>
      <c r="AC62800" s="104"/>
      <c r="AF62800" s="104"/>
      <c r="AG62800" s="104"/>
      <c r="AK62800" s="104"/>
      <c r="AL62800" s="104"/>
      <c r="AO62800" s="104"/>
      <c r="AP62800" s="104"/>
    </row>
    <row r="62801" spans="21:42" ht="15" customHeight="1" x14ac:dyDescent="0.25">
      <c r="U62801" s="104"/>
      <c r="AB62801" s="104"/>
      <c r="AC62801" s="104"/>
      <c r="AF62801" s="104"/>
      <c r="AG62801" s="104"/>
      <c r="AK62801" s="104"/>
      <c r="AL62801" s="104"/>
      <c r="AO62801" s="104"/>
      <c r="AP62801" s="104"/>
    </row>
    <row r="62802" spans="21:42" ht="15" customHeight="1" x14ac:dyDescent="0.25">
      <c r="U62802" s="104"/>
      <c r="AB62802" s="104"/>
      <c r="AC62802" s="104"/>
      <c r="AF62802" s="104"/>
      <c r="AG62802" s="104"/>
      <c r="AK62802" s="104"/>
      <c r="AL62802" s="104"/>
      <c r="AO62802" s="104"/>
      <c r="AP62802" s="104"/>
    </row>
    <row r="62803" spans="21:42" ht="15" customHeight="1" x14ac:dyDescent="0.25">
      <c r="U62803" s="104"/>
      <c r="AB62803" s="104"/>
      <c r="AC62803" s="104"/>
      <c r="AF62803" s="104"/>
      <c r="AG62803" s="104"/>
      <c r="AK62803" s="104"/>
      <c r="AL62803" s="104"/>
      <c r="AO62803" s="104"/>
      <c r="AP62803" s="104"/>
    </row>
    <row r="62804" spans="21:42" ht="15" customHeight="1" x14ac:dyDescent="0.25">
      <c r="U62804" s="104"/>
      <c r="AB62804" s="104"/>
      <c r="AC62804" s="104"/>
      <c r="AF62804" s="104"/>
      <c r="AG62804" s="104"/>
      <c r="AK62804" s="104"/>
      <c r="AL62804" s="104"/>
      <c r="AO62804" s="104"/>
      <c r="AP62804" s="104"/>
    </row>
    <row r="62805" spans="21:42" ht="15" customHeight="1" x14ac:dyDescent="0.25">
      <c r="U62805" s="104"/>
      <c r="AB62805" s="104"/>
      <c r="AC62805" s="104"/>
      <c r="AF62805" s="104"/>
      <c r="AG62805" s="104"/>
      <c r="AK62805" s="104"/>
      <c r="AL62805" s="104"/>
      <c r="AO62805" s="104"/>
      <c r="AP62805" s="104"/>
    </row>
    <row r="62806" spans="21:42" ht="15" customHeight="1" x14ac:dyDescent="0.25">
      <c r="U62806" s="104"/>
      <c r="AB62806" s="104"/>
      <c r="AC62806" s="104"/>
      <c r="AF62806" s="104"/>
      <c r="AG62806" s="104"/>
      <c r="AK62806" s="104"/>
      <c r="AL62806" s="104"/>
      <c r="AO62806" s="104"/>
      <c r="AP62806" s="104"/>
    </row>
    <row r="62807" spans="21:42" ht="15" customHeight="1" x14ac:dyDescent="0.25">
      <c r="U62807" s="104"/>
      <c r="AB62807" s="104"/>
      <c r="AC62807" s="104"/>
      <c r="AF62807" s="104"/>
      <c r="AG62807" s="104"/>
      <c r="AK62807" s="104"/>
      <c r="AL62807" s="104"/>
      <c r="AO62807" s="104"/>
      <c r="AP62807" s="104"/>
    </row>
    <row r="62808" spans="21:42" ht="15" customHeight="1" x14ac:dyDescent="0.25">
      <c r="U62808" s="104"/>
      <c r="AB62808" s="104"/>
      <c r="AC62808" s="104"/>
      <c r="AF62808" s="104"/>
      <c r="AG62808" s="104"/>
      <c r="AK62808" s="104"/>
      <c r="AL62808" s="104"/>
      <c r="AO62808" s="104"/>
      <c r="AP62808" s="104"/>
    </row>
    <row r="62809" spans="21:42" ht="15" customHeight="1" x14ac:dyDescent="0.25">
      <c r="U62809" s="104"/>
      <c r="AB62809" s="104"/>
      <c r="AC62809" s="104"/>
      <c r="AF62809" s="104"/>
      <c r="AG62809" s="104"/>
      <c r="AK62809" s="104"/>
      <c r="AL62809" s="104"/>
      <c r="AO62809" s="104"/>
      <c r="AP62809" s="104"/>
    </row>
    <row r="62810" spans="21:42" ht="15" customHeight="1" x14ac:dyDescent="0.25">
      <c r="U62810" s="104"/>
      <c r="AB62810" s="104"/>
      <c r="AC62810" s="104"/>
      <c r="AF62810" s="104"/>
      <c r="AG62810" s="104"/>
      <c r="AK62810" s="104"/>
      <c r="AL62810" s="104"/>
      <c r="AO62810" s="104"/>
      <c r="AP62810" s="104"/>
    </row>
    <row r="62811" spans="21:42" ht="15" customHeight="1" x14ac:dyDescent="0.25">
      <c r="U62811" s="104"/>
      <c r="AB62811" s="104"/>
      <c r="AC62811" s="104"/>
      <c r="AF62811" s="104"/>
      <c r="AG62811" s="104"/>
      <c r="AK62811" s="104"/>
      <c r="AL62811" s="104"/>
      <c r="AO62811" s="104"/>
      <c r="AP62811" s="104"/>
    </row>
    <row r="62812" spans="21:42" ht="15" customHeight="1" x14ac:dyDescent="0.25">
      <c r="U62812" s="104"/>
      <c r="AB62812" s="104"/>
      <c r="AC62812" s="104"/>
      <c r="AF62812" s="104"/>
      <c r="AG62812" s="104"/>
      <c r="AK62812" s="104"/>
      <c r="AL62812" s="104"/>
      <c r="AO62812" s="104"/>
      <c r="AP62812" s="104"/>
    </row>
    <row r="62813" spans="21:42" ht="15" customHeight="1" x14ac:dyDescent="0.25">
      <c r="U62813" s="104"/>
      <c r="AB62813" s="104"/>
      <c r="AC62813" s="104"/>
      <c r="AF62813" s="104"/>
      <c r="AG62813" s="104"/>
      <c r="AK62813" s="104"/>
      <c r="AL62813" s="104"/>
      <c r="AO62813" s="104"/>
      <c r="AP62813" s="104"/>
    </row>
    <row r="62814" spans="21:42" ht="15" customHeight="1" x14ac:dyDescent="0.25">
      <c r="U62814" s="104"/>
      <c r="AB62814" s="104"/>
      <c r="AC62814" s="104"/>
      <c r="AF62814" s="104"/>
      <c r="AG62814" s="104"/>
      <c r="AK62814" s="104"/>
      <c r="AL62814" s="104"/>
      <c r="AO62814" s="104"/>
      <c r="AP62814" s="104"/>
    </row>
    <row r="62815" spans="21:42" ht="15" customHeight="1" x14ac:dyDescent="0.25">
      <c r="U62815" s="104"/>
      <c r="AB62815" s="104"/>
      <c r="AC62815" s="104"/>
      <c r="AF62815" s="104"/>
      <c r="AG62815" s="104"/>
      <c r="AK62815" s="104"/>
      <c r="AL62815" s="104"/>
      <c r="AO62815" s="104"/>
      <c r="AP62815" s="104"/>
    </row>
    <row r="62816" spans="21:42" ht="15" customHeight="1" x14ac:dyDescent="0.25">
      <c r="U62816" s="104"/>
      <c r="AB62816" s="104"/>
      <c r="AC62816" s="104"/>
      <c r="AF62816" s="104"/>
      <c r="AG62816" s="104"/>
      <c r="AK62816" s="104"/>
      <c r="AL62816" s="104"/>
      <c r="AO62816" s="104"/>
      <c r="AP62816" s="104"/>
    </row>
    <row r="62817" spans="21:42" ht="15" customHeight="1" x14ac:dyDescent="0.25">
      <c r="U62817" s="104"/>
      <c r="AB62817" s="104"/>
      <c r="AC62817" s="104"/>
      <c r="AF62817" s="104"/>
      <c r="AG62817" s="104"/>
      <c r="AK62817" s="104"/>
      <c r="AL62817" s="104"/>
      <c r="AO62817" s="104"/>
      <c r="AP62817" s="104"/>
    </row>
    <row r="62818" spans="21:42" ht="15" customHeight="1" x14ac:dyDescent="0.25">
      <c r="U62818" s="104"/>
      <c r="AB62818" s="104"/>
      <c r="AC62818" s="104"/>
      <c r="AF62818" s="104"/>
      <c r="AG62818" s="104"/>
      <c r="AK62818" s="104"/>
      <c r="AL62818" s="104"/>
      <c r="AO62818" s="104"/>
      <c r="AP62818" s="104"/>
    </row>
    <row r="62819" spans="21:42" ht="15" customHeight="1" x14ac:dyDescent="0.25">
      <c r="U62819" s="104"/>
      <c r="AB62819" s="104"/>
      <c r="AC62819" s="104"/>
      <c r="AF62819" s="104"/>
      <c r="AG62819" s="104"/>
      <c r="AK62819" s="104"/>
      <c r="AL62819" s="104"/>
      <c r="AO62819" s="104"/>
      <c r="AP62819" s="104"/>
    </row>
    <row r="62820" spans="21:42" ht="15" customHeight="1" x14ac:dyDescent="0.25">
      <c r="U62820" s="104"/>
      <c r="AB62820" s="104"/>
      <c r="AC62820" s="104"/>
      <c r="AF62820" s="104"/>
      <c r="AG62820" s="104"/>
      <c r="AK62820" s="104"/>
      <c r="AL62820" s="104"/>
      <c r="AO62820" s="104"/>
      <c r="AP62820" s="104"/>
    </row>
    <row r="62821" spans="21:42" ht="15" customHeight="1" x14ac:dyDescent="0.25">
      <c r="U62821" s="104"/>
      <c r="AB62821" s="104"/>
      <c r="AC62821" s="104"/>
      <c r="AF62821" s="104"/>
      <c r="AG62821" s="104"/>
      <c r="AK62821" s="104"/>
      <c r="AL62821" s="104"/>
      <c r="AO62821" s="104"/>
      <c r="AP62821" s="104"/>
    </row>
    <row r="62822" spans="21:42" ht="15" customHeight="1" x14ac:dyDescent="0.25">
      <c r="U62822" s="104"/>
      <c r="AB62822" s="104"/>
      <c r="AC62822" s="104"/>
      <c r="AF62822" s="104"/>
      <c r="AG62822" s="104"/>
      <c r="AK62822" s="104"/>
      <c r="AL62822" s="104"/>
      <c r="AO62822" s="104"/>
      <c r="AP62822" s="104"/>
    </row>
    <row r="62823" spans="21:42" ht="15" customHeight="1" x14ac:dyDescent="0.25">
      <c r="U62823" s="104"/>
      <c r="AB62823" s="104"/>
      <c r="AC62823" s="104"/>
      <c r="AF62823" s="104"/>
      <c r="AG62823" s="104"/>
      <c r="AK62823" s="104"/>
      <c r="AL62823" s="104"/>
      <c r="AO62823" s="104"/>
      <c r="AP62823" s="104"/>
    </row>
    <row r="62824" spans="21:42" ht="15" customHeight="1" x14ac:dyDescent="0.25">
      <c r="U62824" s="104"/>
      <c r="AB62824" s="104"/>
      <c r="AC62824" s="104"/>
      <c r="AF62824" s="104"/>
      <c r="AG62824" s="104"/>
      <c r="AK62824" s="104"/>
      <c r="AL62824" s="104"/>
      <c r="AO62824" s="104"/>
      <c r="AP62824" s="104"/>
    </row>
    <row r="62825" spans="21:42" ht="15" customHeight="1" x14ac:dyDescent="0.25">
      <c r="U62825" s="104"/>
      <c r="AB62825" s="104"/>
      <c r="AC62825" s="104"/>
      <c r="AF62825" s="104"/>
      <c r="AG62825" s="104"/>
      <c r="AK62825" s="104"/>
      <c r="AL62825" s="104"/>
      <c r="AO62825" s="104"/>
      <c r="AP62825" s="104"/>
    </row>
    <row r="62826" spans="21:42" ht="15" customHeight="1" x14ac:dyDescent="0.25">
      <c r="U62826" s="104"/>
      <c r="AB62826" s="104"/>
      <c r="AC62826" s="104"/>
      <c r="AF62826" s="104"/>
      <c r="AG62826" s="104"/>
      <c r="AK62826" s="104"/>
      <c r="AL62826" s="104"/>
      <c r="AO62826" s="104"/>
      <c r="AP62826" s="104"/>
    </row>
    <row r="62827" spans="21:42" ht="15" customHeight="1" x14ac:dyDescent="0.25">
      <c r="U62827" s="104"/>
      <c r="AB62827" s="104"/>
      <c r="AC62827" s="104"/>
      <c r="AF62827" s="104"/>
      <c r="AG62827" s="104"/>
      <c r="AK62827" s="104"/>
      <c r="AL62827" s="104"/>
      <c r="AO62827" s="104"/>
      <c r="AP62827" s="104"/>
    </row>
    <row r="62828" spans="21:42" ht="15" customHeight="1" x14ac:dyDescent="0.25">
      <c r="U62828" s="104"/>
      <c r="AB62828" s="104"/>
      <c r="AC62828" s="104"/>
      <c r="AF62828" s="104"/>
      <c r="AG62828" s="104"/>
      <c r="AK62828" s="104"/>
      <c r="AL62828" s="104"/>
      <c r="AO62828" s="104"/>
      <c r="AP62828" s="104"/>
    </row>
    <row r="62829" spans="21:42" ht="15" customHeight="1" x14ac:dyDescent="0.25">
      <c r="U62829" s="104"/>
      <c r="AB62829" s="104"/>
      <c r="AC62829" s="104"/>
      <c r="AF62829" s="104"/>
      <c r="AG62829" s="104"/>
      <c r="AK62829" s="104"/>
      <c r="AL62829" s="104"/>
      <c r="AO62829" s="104"/>
      <c r="AP62829" s="104"/>
    </row>
    <row r="62830" spans="21:42" ht="15" customHeight="1" x14ac:dyDescent="0.25">
      <c r="U62830" s="104"/>
      <c r="AB62830" s="104"/>
      <c r="AC62830" s="104"/>
      <c r="AF62830" s="104"/>
      <c r="AG62830" s="104"/>
      <c r="AK62830" s="104"/>
      <c r="AL62830" s="104"/>
      <c r="AO62830" s="104"/>
      <c r="AP62830" s="104"/>
    </row>
    <row r="62831" spans="21:42" ht="15" customHeight="1" x14ac:dyDescent="0.25">
      <c r="U62831" s="104"/>
      <c r="AB62831" s="104"/>
      <c r="AC62831" s="104"/>
      <c r="AF62831" s="104"/>
      <c r="AG62831" s="104"/>
      <c r="AK62831" s="104"/>
      <c r="AL62831" s="104"/>
      <c r="AO62831" s="104"/>
      <c r="AP62831" s="104"/>
    </row>
    <row r="62832" spans="21:42" ht="15" customHeight="1" x14ac:dyDescent="0.25">
      <c r="U62832" s="104"/>
      <c r="AB62832" s="104"/>
      <c r="AC62832" s="104"/>
      <c r="AF62832" s="104"/>
      <c r="AG62832" s="104"/>
      <c r="AK62832" s="104"/>
      <c r="AL62832" s="104"/>
      <c r="AO62832" s="104"/>
      <c r="AP62832" s="104"/>
    </row>
    <row r="62833" spans="21:42" ht="15" customHeight="1" x14ac:dyDescent="0.25">
      <c r="U62833" s="104"/>
      <c r="AB62833" s="104"/>
      <c r="AC62833" s="104"/>
      <c r="AF62833" s="104"/>
      <c r="AG62833" s="104"/>
      <c r="AK62833" s="104"/>
      <c r="AL62833" s="104"/>
      <c r="AO62833" s="104"/>
      <c r="AP62833" s="104"/>
    </row>
    <row r="62834" spans="21:42" ht="15" customHeight="1" x14ac:dyDescent="0.25">
      <c r="U62834" s="104"/>
      <c r="AB62834" s="104"/>
      <c r="AC62834" s="104"/>
      <c r="AF62834" s="104"/>
      <c r="AG62834" s="104"/>
      <c r="AK62834" s="104"/>
      <c r="AL62834" s="104"/>
      <c r="AO62834" s="104"/>
      <c r="AP62834" s="104"/>
    </row>
    <row r="62835" spans="21:42" ht="15" customHeight="1" x14ac:dyDescent="0.25">
      <c r="U62835" s="104"/>
      <c r="AB62835" s="104"/>
      <c r="AC62835" s="104"/>
      <c r="AF62835" s="104"/>
      <c r="AG62835" s="104"/>
      <c r="AK62835" s="104"/>
      <c r="AL62835" s="104"/>
      <c r="AO62835" s="104"/>
      <c r="AP62835" s="104"/>
    </row>
    <row r="62836" spans="21:42" ht="15" customHeight="1" x14ac:dyDescent="0.25">
      <c r="U62836" s="104"/>
      <c r="AB62836" s="104"/>
      <c r="AC62836" s="104"/>
      <c r="AF62836" s="104"/>
      <c r="AG62836" s="104"/>
      <c r="AK62836" s="104"/>
      <c r="AL62836" s="104"/>
      <c r="AO62836" s="104"/>
      <c r="AP62836" s="104"/>
    </row>
    <row r="62837" spans="21:42" ht="15" customHeight="1" x14ac:dyDescent="0.25">
      <c r="U62837" s="104"/>
      <c r="AB62837" s="104"/>
      <c r="AC62837" s="104"/>
      <c r="AF62837" s="104"/>
      <c r="AG62837" s="104"/>
      <c r="AK62837" s="104"/>
      <c r="AL62837" s="104"/>
      <c r="AO62837" s="104"/>
      <c r="AP62837" s="104"/>
    </row>
    <row r="62838" spans="21:42" ht="15" customHeight="1" x14ac:dyDescent="0.25">
      <c r="U62838" s="104"/>
      <c r="AB62838" s="104"/>
      <c r="AC62838" s="104"/>
      <c r="AF62838" s="104"/>
      <c r="AG62838" s="104"/>
      <c r="AK62838" s="104"/>
      <c r="AL62838" s="104"/>
      <c r="AO62838" s="104"/>
      <c r="AP62838" s="104"/>
    </row>
    <row r="62839" spans="21:42" ht="15" customHeight="1" x14ac:dyDescent="0.25">
      <c r="U62839" s="104"/>
      <c r="AB62839" s="104"/>
      <c r="AC62839" s="104"/>
      <c r="AF62839" s="104"/>
      <c r="AG62839" s="104"/>
      <c r="AK62839" s="104"/>
      <c r="AL62839" s="104"/>
      <c r="AO62839" s="104"/>
      <c r="AP62839" s="104"/>
    </row>
    <row r="62840" spans="21:42" ht="15" customHeight="1" x14ac:dyDescent="0.25">
      <c r="U62840" s="104"/>
      <c r="AB62840" s="104"/>
      <c r="AC62840" s="104"/>
      <c r="AF62840" s="104"/>
      <c r="AG62840" s="104"/>
      <c r="AK62840" s="104"/>
      <c r="AL62840" s="104"/>
      <c r="AO62840" s="104"/>
      <c r="AP62840" s="104"/>
    </row>
    <row r="62841" spans="21:42" ht="15" customHeight="1" x14ac:dyDescent="0.25">
      <c r="U62841" s="104"/>
      <c r="AB62841" s="104"/>
      <c r="AC62841" s="104"/>
      <c r="AF62841" s="104"/>
      <c r="AG62841" s="104"/>
      <c r="AK62841" s="104"/>
      <c r="AL62841" s="104"/>
      <c r="AO62841" s="104"/>
      <c r="AP62841" s="104"/>
    </row>
    <row r="62842" spans="21:42" ht="15" customHeight="1" x14ac:dyDescent="0.25">
      <c r="U62842" s="104"/>
      <c r="AB62842" s="104"/>
      <c r="AC62842" s="104"/>
      <c r="AF62842" s="104"/>
      <c r="AG62842" s="104"/>
      <c r="AK62842" s="104"/>
      <c r="AL62842" s="104"/>
      <c r="AO62842" s="104"/>
      <c r="AP62842" s="104"/>
    </row>
    <row r="62843" spans="21:42" ht="15" customHeight="1" x14ac:dyDescent="0.25">
      <c r="U62843" s="104"/>
      <c r="AB62843" s="104"/>
      <c r="AC62843" s="104"/>
      <c r="AF62843" s="104"/>
      <c r="AG62843" s="104"/>
      <c r="AK62843" s="104"/>
      <c r="AL62843" s="104"/>
      <c r="AO62843" s="104"/>
      <c r="AP62843" s="104"/>
    </row>
    <row r="62844" spans="21:42" ht="15" customHeight="1" x14ac:dyDescent="0.25">
      <c r="U62844" s="104"/>
      <c r="AB62844" s="104"/>
      <c r="AC62844" s="104"/>
      <c r="AF62844" s="104"/>
      <c r="AG62844" s="104"/>
      <c r="AK62844" s="104"/>
      <c r="AL62844" s="104"/>
      <c r="AO62844" s="104"/>
      <c r="AP62844" s="104"/>
    </row>
    <row r="62845" spans="21:42" ht="15" customHeight="1" x14ac:dyDescent="0.25">
      <c r="U62845" s="104"/>
      <c r="AB62845" s="104"/>
      <c r="AC62845" s="104"/>
      <c r="AF62845" s="104"/>
      <c r="AG62845" s="104"/>
      <c r="AK62845" s="104"/>
      <c r="AL62845" s="104"/>
      <c r="AO62845" s="104"/>
      <c r="AP62845" s="104"/>
    </row>
    <row r="62846" spans="21:42" ht="15" customHeight="1" x14ac:dyDescent="0.25">
      <c r="U62846" s="104"/>
      <c r="AB62846" s="104"/>
      <c r="AC62846" s="104"/>
      <c r="AF62846" s="104"/>
      <c r="AG62846" s="104"/>
      <c r="AK62846" s="104"/>
      <c r="AL62846" s="104"/>
      <c r="AO62846" s="104"/>
      <c r="AP62846" s="104"/>
    </row>
    <row r="62847" spans="21:42" ht="15" customHeight="1" x14ac:dyDescent="0.25">
      <c r="U62847" s="104"/>
      <c r="AB62847" s="104"/>
      <c r="AC62847" s="104"/>
      <c r="AF62847" s="104"/>
      <c r="AG62847" s="104"/>
      <c r="AK62847" s="104"/>
      <c r="AL62847" s="104"/>
      <c r="AO62847" s="104"/>
      <c r="AP62847" s="104"/>
    </row>
    <row r="62848" spans="21:42" ht="15" customHeight="1" x14ac:dyDescent="0.25">
      <c r="U62848" s="104"/>
      <c r="AB62848" s="104"/>
      <c r="AC62848" s="104"/>
      <c r="AF62848" s="104"/>
      <c r="AG62848" s="104"/>
      <c r="AK62848" s="104"/>
      <c r="AL62848" s="104"/>
      <c r="AO62848" s="104"/>
      <c r="AP62848" s="104"/>
    </row>
    <row r="62849" spans="21:42" ht="15" customHeight="1" x14ac:dyDescent="0.25">
      <c r="U62849" s="104"/>
      <c r="AB62849" s="104"/>
      <c r="AC62849" s="104"/>
      <c r="AF62849" s="104"/>
      <c r="AG62849" s="104"/>
      <c r="AK62849" s="104"/>
      <c r="AL62849" s="104"/>
      <c r="AO62849" s="104"/>
      <c r="AP62849" s="104"/>
    </row>
    <row r="62850" spans="21:42" ht="15" customHeight="1" x14ac:dyDescent="0.25">
      <c r="U62850" s="104"/>
      <c r="AB62850" s="104"/>
      <c r="AC62850" s="104"/>
      <c r="AF62850" s="104"/>
      <c r="AG62850" s="104"/>
      <c r="AK62850" s="104"/>
      <c r="AL62850" s="104"/>
      <c r="AO62850" s="104"/>
      <c r="AP62850" s="104"/>
    </row>
    <row r="62851" spans="21:42" ht="15" customHeight="1" x14ac:dyDescent="0.25">
      <c r="U62851" s="104"/>
      <c r="AB62851" s="104"/>
      <c r="AC62851" s="104"/>
      <c r="AF62851" s="104"/>
      <c r="AG62851" s="104"/>
      <c r="AK62851" s="104"/>
      <c r="AL62851" s="104"/>
      <c r="AO62851" s="104"/>
      <c r="AP62851" s="104"/>
    </row>
    <row r="62852" spans="21:42" ht="15" customHeight="1" x14ac:dyDescent="0.25">
      <c r="U62852" s="104"/>
      <c r="AB62852" s="104"/>
      <c r="AC62852" s="104"/>
      <c r="AF62852" s="104"/>
      <c r="AG62852" s="104"/>
      <c r="AK62852" s="104"/>
      <c r="AL62852" s="104"/>
      <c r="AO62852" s="104"/>
      <c r="AP62852" s="104"/>
    </row>
    <row r="62853" spans="21:42" ht="15" customHeight="1" x14ac:dyDescent="0.25">
      <c r="U62853" s="104"/>
      <c r="AB62853" s="104"/>
      <c r="AC62853" s="104"/>
      <c r="AF62853" s="104"/>
      <c r="AG62853" s="104"/>
      <c r="AK62853" s="104"/>
      <c r="AL62853" s="104"/>
      <c r="AO62853" s="104"/>
      <c r="AP62853" s="104"/>
    </row>
    <row r="62854" spans="21:42" ht="15" customHeight="1" x14ac:dyDescent="0.25">
      <c r="U62854" s="104"/>
      <c r="AB62854" s="104"/>
      <c r="AC62854" s="104"/>
      <c r="AF62854" s="104"/>
      <c r="AG62854" s="104"/>
      <c r="AK62854" s="104"/>
      <c r="AL62854" s="104"/>
      <c r="AO62854" s="104"/>
      <c r="AP62854" s="104"/>
    </row>
    <row r="62855" spans="21:42" ht="15" customHeight="1" x14ac:dyDescent="0.25">
      <c r="U62855" s="104"/>
      <c r="AB62855" s="104"/>
      <c r="AC62855" s="104"/>
      <c r="AF62855" s="104"/>
      <c r="AG62855" s="104"/>
      <c r="AK62855" s="104"/>
      <c r="AL62855" s="104"/>
      <c r="AO62855" s="104"/>
      <c r="AP62855" s="104"/>
    </row>
    <row r="62856" spans="21:42" ht="15" customHeight="1" x14ac:dyDescent="0.25">
      <c r="U62856" s="104"/>
      <c r="AB62856" s="104"/>
      <c r="AC62856" s="104"/>
      <c r="AF62856" s="104"/>
      <c r="AG62856" s="104"/>
      <c r="AK62856" s="104"/>
      <c r="AL62856" s="104"/>
      <c r="AO62856" s="104"/>
      <c r="AP62856" s="104"/>
    </row>
    <row r="62857" spans="21:42" ht="15" customHeight="1" x14ac:dyDescent="0.25">
      <c r="U62857" s="104"/>
      <c r="AB62857" s="104"/>
      <c r="AC62857" s="104"/>
      <c r="AF62857" s="104"/>
      <c r="AG62857" s="104"/>
      <c r="AK62857" s="104"/>
      <c r="AL62857" s="104"/>
      <c r="AO62857" s="104"/>
      <c r="AP62857" s="104"/>
    </row>
    <row r="62858" spans="21:42" ht="15" customHeight="1" x14ac:dyDescent="0.25">
      <c r="U62858" s="104"/>
      <c r="AB62858" s="104"/>
      <c r="AC62858" s="104"/>
      <c r="AF62858" s="104"/>
      <c r="AG62858" s="104"/>
      <c r="AK62858" s="104"/>
      <c r="AL62858" s="104"/>
      <c r="AO62858" s="104"/>
      <c r="AP62858" s="104"/>
    </row>
    <row r="62859" spans="21:42" ht="15" customHeight="1" x14ac:dyDescent="0.25">
      <c r="U62859" s="104"/>
      <c r="AB62859" s="104"/>
      <c r="AC62859" s="104"/>
      <c r="AF62859" s="104"/>
      <c r="AG62859" s="104"/>
      <c r="AK62859" s="104"/>
      <c r="AL62859" s="104"/>
      <c r="AO62859" s="104"/>
      <c r="AP62859" s="104"/>
    </row>
    <row r="62860" spans="21:42" ht="15" customHeight="1" x14ac:dyDescent="0.25">
      <c r="U62860" s="104"/>
      <c r="AB62860" s="104"/>
      <c r="AC62860" s="104"/>
      <c r="AF62860" s="104"/>
      <c r="AG62860" s="104"/>
      <c r="AK62860" s="104"/>
      <c r="AL62860" s="104"/>
      <c r="AO62860" s="104"/>
      <c r="AP62860" s="104"/>
    </row>
    <row r="62861" spans="21:42" ht="15" customHeight="1" x14ac:dyDescent="0.25">
      <c r="U62861" s="104"/>
      <c r="AB62861" s="104"/>
      <c r="AC62861" s="104"/>
      <c r="AF62861" s="104"/>
      <c r="AG62861" s="104"/>
      <c r="AK62861" s="104"/>
      <c r="AL62861" s="104"/>
      <c r="AO62861" s="104"/>
      <c r="AP62861" s="104"/>
    </row>
    <row r="62862" spans="21:42" ht="15" customHeight="1" x14ac:dyDescent="0.25">
      <c r="U62862" s="104"/>
      <c r="AB62862" s="104"/>
      <c r="AC62862" s="104"/>
      <c r="AF62862" s="104"/>
      <c r="AG62862" s="104"/>
      <c r="AK62862" s="104"/>
      <c r="AL62862" s="104"/>
      <c r="AO62862" s="104"/>
      <c r="AP62862" s="104"/>
    </row>
    <row r="62863" spans="21:42" ht="15" customHeight="1" x14ac:dyDescent="0.25">
      <c r="U62863" s="104"/>
      <c r="AB62863" s="104"/>
      <c r="AC62863" s="104"/>
      <c r="AF62863" s="104"/>
      <c r="AG62863" s="104"/>
      <c r="AK62863" s="104"/>
      <c r="AL62863" s="104"/>
      <c r="AO62863" s="104"/>
      <c r="AP62863" s="104"/>
    </row>
    <row r="62864" spans="21:42" ht="15" customHeight="1" x14ac:dyDescent="0.25">
      <c r="U62864" s="104"/>
      <c r="AB62864" s="104"/>
      <c r="AC62864" s="104"/>
      <c r="AF62864" s="104"/>
      <c r="AG62864" s="104"/>
      <c r="AK62864" s="104"/>
      <c r="AL62864" s="104"/>
      <c r="AO62864" s="104"/>
      <c r="AP62864" s="104"/>
    </row>
    <row r="62865" spans="21:42" ht="15" customHeight="1" x14ac:dyDescent="0.25">
      <c r="U62865" s="104"/>
      <c r="AB62865" s="104"/>
      <c r="AC62865" s="104"/>
      <c r="AF62865" s="104"/>
      <c r="AG62865" s="104"/>
      <c r="AK62865" s="104"/>
      <c r="AL62865" s="104"/>
      <c r="AO62865" s="104"/>
      <c r="AP62865" s="104"/>
    </row>
    <row r="62866" spans="21:42" ht="15" customHeight="1" x14ac:dyDescent="0.25">
      <c r="U62866" s="104"/>
      <c r="AB62866" s="104"/>
      <c r="AC62866" s="104"/>
      <c r="AF62866" s="104"/>
      <c r="AG62866" s="104"/>
      <c r="AK62866" s="104"/>
      <c r="AL62866" s="104"/>
      <c r="AO62866" s="104"/>
      <c r="AP62866" s="104"/>
    </row>
    <row r="62867" spans="21:42" ht="15" customHeight="1" x14ac:dyDescent="0.25">
      <c r="U62867" s="104"/>
      <c r="AB62867" s="104"/>
      <c r="AC62867" s="104"/>
      <c r="AF62867" s="104"/>
      <c r="AG62867" s="104"/>
      <c r="AK62867" s="104"/>
      <c r="AL62867" s="104"/>
      <c r="AO62867" s="104"/>
      <c r="AP62867" s="104"/>
    </row>
    <row r="62868" spans="21:42" ht="15" customHeight="1" x14ac:dyDescent="0.25">
      <c r="U62868" s="104"/>
      <c r="AB62868" s="104"/>
      <c r="AC62868" s="104"/>
      <c r="AF62868" s="104"/>
      <c r="AG62868" s="104"/>
      <c r="AK62868" s="104"/>
      <c r="AL62868" s="104"/>
      <c r="AO62868" s="104"/>
      <c r="AP62868" s="104"/>
    </row>
    <row r="62869" spans="21:42" ht="15" customHeight="1" x14ac:dyDescent="0.25">
      <c r="U62869" s="104"/>
      <c r="AB62869" s="104"/>
      <c r="AC62869" s="104"/>
      <c r="AF62869" s="104"/>
      <c r="AG62869" s="104"/>
      <c r="AK62869" s="104"/>
      <c r="AL62869" s="104"/>
      <c r="AO62869" s="104"/>
      <c r="AP62869" s="104"/>
    </row>
    <row r="62870" spans="21:42" ht="15" customHeight="1" x14ac:dyDescent="0.25">
      <c r="U62870" s="104"/>
      <c r="AB62870" s="104"/>
      <c r="AC62870" s="104"/>
      <c r="AF62870" s="104"/>
      <c r="AG62870" s="104"/>
      <c r="AK62870" s="104"/>
      <c r="AL62870" s="104"/>
      <c r="AO62870" s="104"/>
      <c r="AP62870" s="104"/>
    </row>
    <row r="62871" spans="21:42" ht="15" customHeight="1" x14ac:dyDescent="0.25">
      <c r="U62871" s="104"/>
      <c r="AB62871" s="104"/>
      <c r="AC62871" s="104"/>
      <c r="AF62871" s="104"/>
      <c r="AG62871" s="104"/>
      <c r="AK62871" s="104"/>
      <c r="AL62871" s="104"/>
      <c r="AO62871" s="104"/>
      <c r="AP62871" s="104"/>
    </row>
    <row r="62872" spans="21:42" ht="15" customHeight="1" x14ac:dyDescent="0.25">
      <c r="U62872" s="104"/>
      <c r="AB62872" s="104"/>
      <c r="AC62872" s="104"/>
      <c r="AF62872" s="104"/>
      <c r="AG62872" s="104"/>
      <c r="AK62872" s="104"/>
      <c r="AL62872" s="104"/>
      <c r="AO62872" s="104"/>
      <c r="AP62872" s="104"/>
    </row>
    <row r="62873" spans="21:42" ht="15" customHeight="1" x14ac:dyDescent="0.25">
      <c r="U62873" s="104"/>
      <c r="AB62873" s="104"/>
      <c r="AC62873" s="104"/>
      <c r="AF62873" s="104"/>
      <c r="AG62873" s="104"/>
      <c r="AK62873" s="104"/>
      <c r="AL62873" s="104"/>
      <c r="AO62873" s="104"/>
      <c r="AP62873" s="104"/>
    </row>
    <row r="62874" spans="21:42" ht="15" customHeight="1" x14ac:dyDescent="0.25">
      <c r="U62874" s="104"/>
      <c r="AB62874" s="104"/>
      <c r="AC62874" s="104"/>
      <c r="AF62874" s="104"/>
      <c r="AG62874" s="104"/>
      <c r="AK62874" s="104"/>
      <c r="AL62874" s="104"/>
      <c r="AO62874" s="104"/>
      <c r="AP62874" s="104"/>
    </row>
    <row r="62875" spans="21:42" ht="15" customHeight="1" x14ac:dyDescent="0.25">
      <c r="U62875" s="104"/>
      <c r="AB62875" s="104"/>
      <c r="AC62875" s="104"/>
      <c r="AF62875" s="104"/>
      <c r="AG62875" s="104"/>
      <c r="AK62875" s="104"/>
      <c r="AL62875" s="104"/>
      <c r="AO62875" s="104"/>
      <c r="AP62875" s="104"/>
    </row>
    <row r="62876" spans="21:42" ht="15" customHeight="1" x14ac:dyDescent="0.25">
      <c r="U62876" s="104"/>
      <c r="AB62876" s="104"/>
      <c r="AC62876" s="104"/>
      <c r="AF62876" s="104"/>
      <c r="AG62876" s="104"/>
      <c r="AK62876" s="104"/>
      <c r="AL62876" s="104"/>
      <c r="AO62876" s="104"/>
      <c r="AP62876" s="104"/>
    </row>
    <row r="62877" spans="21:42" ht="15" customHeight="1" x14ac:dyDescent="0.25">
      <c r="U62877" s="104"/>
      <c r="AB62877" s="104"/>
      <c r="AC62877" s="104"/>
      <c r="AF62877" s="104"/>
      <c r="AG62877" s="104"/>
      <c r="AK62877" s="104"/>
      <c r="AL62877" s="104"/>
      <c r="AO62877" s="104"/>
      <c r="AP62877" s="104"/>
    </row>
    <row r="62878" spans="21:42" ht="15" customHeight="1" x14ac:dyDescent="0.25">
      <c r="U62878" s="104"/>
      <c r="AB62878" s="104"/>
      <c r="AC62878" s="104"/>
      <c r="AF62878" s="104"/>
      <c r="AG62878" s="104"/>
      <c r="AK62878" s="104"/>
      <c r="AL62878" s="104"/>
      <c r="AO62878" s="104"/>
      <c r="AP62878" s="104"/>
    </row>
    <row r="62879" spans="21:42" ht="15" customHeight="1" x14ac:dyDescent="0.25">
      <c r="U62879" s="104"/>
      <c r="AB62879" s="104"/>
      <c r="AC62879" s="104"/>
      <c r="AF62879" s="104"/>
      <c r="AG62879" s="104"/>
      <c r="AK62879" s="104"/>
      <c r="AL62879" s="104"/>
      <c r="AO62879" s="104"/>
      <c r="AP62879" s="104"/>
    </row>
    <row r="62880" spans="21:42" ht="15" customHeight="1" x14ac:dyDescent="0.25">
      <c r="U62880" s="104"/>
      <c r="AB62880" s="104"/>
      <c r="AC62880" s="104"/>
      <c r="AF62880" s="104"/>
      <c r="AG62880" s="104"/>
      <c r="AK62880" s="104"/>
      <c r="AL62880" s="104"/>
      <c r="AO62880" s="104"/>
      <c r="AP62880" s="104"/>
    </row>
    <row r="62881" spans="21:42" ht="15" customHeight="1" x14ac:dyDescent="0.25">
      <c r="U62881" s="104"/>
      <c r="AB62881" s="104"/>
      <c r="AC62881" s="104"/>
      <c r="AF62881" s="104"/>
      <c r="AG62881" s="104"/>
      <c r="AK62881" s="104"/>
      <c r="AL62881" s="104"/>
      <c r="AO62881" s="104"/>
      <c r="AP62881" s="104"/>
    </row>
    <row r="62882" spans="21:42" ht="15" customHeight="1" x14ac:dyDescent="0.25">
      <c r="U62882" s="104"/>
      <c r="AB62882" s="104"/>
      <c r="AC62882" s="104"/>
      <c r="AF62882" s="104"/>
      <c r="AG62882" s="104"/>
      <c r="AK62882" s="104"/>
      <c r="AL62882" s="104"/>
      <c r="AO62882" s="104"/>
      <c r="AP62882" s="104"/>
    </row>
    <row r="62883" spans="21:42" ht="15" customHeight="1" x14ac:dyDescent="0.25">
      <c r="U62883" s="104"/>
      <c r="AB62883" s="104"/>
      <c r="AC62883" s="104"/>
      <c r="AF62883" s="104"/>
      <c r="AG62883" s="104"/>
      <c r="AK62883" s="104"/>
      <c r="AL62883" s="104"/>
      <c r="AO62883" s="104"/>
      <c r="AP62883" s="104"/>
    </row>
    <row r="62884" spans="21:42" ht="15" customHeight="1" x14ac:dyDescent="0.25">
      <c r="U62884" s="104"/>
      <c r="AB62884" s="104"/>
      <c r="AC62884" s="104"/>
      <c r="AF62884" s="104"/>
      <c r="AG62884" s="104"/>
      <c r="AK62884" s="104"/>
      <c r="AL62884" s="104"/>
      <c r="AO62884" s="104"/>
      <c r="AP62884" s="104"/>
    </row>
    <row r="62885" spans="21:42" ht="15" customHeight="1" x14ac:dyDescent="0.25">
      <c r="U62885" s="104"/>
      <c r="AB62885" s="104"/>
      <c r="AC62885" s="104"/>
      <c r="AF62885" s="104"/>
      <c r="AG62885" s="104"/>
      <c r="AK62885" s="104"/>
      <c r="AL62885" s="104"/>
      <c r="AO62885" s="104"/>
      <c r="AP62885" s="104"/>
    </row>
    <row r="62886" spans="21:42" ht="15" customHeight="1" x14ac:dyDescent="0.25">
      <c r="U62886" s="104"/>
      <c r="AB62886" s="104"/>
      <c r="AC62886" s="104"/>
      <c r="AF62886" s="104"/>
      <c r="AG62886" s="104"/>
      <c r="AK62886" s="104"/>
      <c r="AL62886" s="104"/>
      <c r="AO62886" s="104"/>
      <c r="AP62886" s="104"/>
    </row>
    <row r="62887" spans="21:42" ht="15" customHeight="1" x14ac:dyDescent="0.25">
      <c r="U62887" s="104"/>
      <c r="AB62887" s="104"/>
      <c r="AC62887" s="104"/>
      <c r="AF62887" s="104"/>
      <c r="AG62887" s="104"/>
      <c r="AK62887" s="104"/>
      <c r="AL62887" s="104"/>
      <c r="AO62887" s="104"/>
      <c r="AP62887" s="104"/>
    </row>
    <row r="62888" spans="21:42" ht="15" customHeight="1" x14ac:dyDescent="0.25">
      <c r="U62888" s="104"/>
      <c r="AB62888" s="104"/>
      <c r="AC62888" s="104"/>
      <c r="AF62888" s="104"/>
      <c r="AG62888" s="104"/>
      <c r="AK62888" s="104"/>
      <c r="AL62888" s="104"/>
      <c r="AO62888" s="104"/>
      <c r="AP62888" s="104"/>
    </row>
    <row r="62889" spans="21:42" ht="15" customHeight="1" x14ac:dyDescent="0.25">
      <c r="U62889" s="104"/>
      <c r="AB62889" s="104"/>
      <c r="AC62889" s="104"/>
      <c r="AF62889" s="104"/>
      <c r="AG62889" s="104"/>
      <c r="AK62889" s="104"/>
      <c r="AL62889" s="104"/>
      <c r="AO62889" s="104"/>
      <c r="AP62889" s="104"/>
    </row>
    <row r="62890" spans="21:42" ht="15" customHeight="1" x14ac:dyDescent="0.25">
      <c r="U62890" s="104"/>
      <c r="AB62890" s="104"/>
      <c r="AC62890" s="104"/>
      <c r="AF62890" s="104"/>
      <c r="AG62890" s="104"/>
      <c r="AK62890" s="104"/>
      <c r="AL62890" s="104"/>
      <c r="AO62890" s="104"/>
      <c r="AP62890" s="104"/>
    </row>
    <row r="62891" spans="21:42" ht="15" customHeight="1" x14ac:dyDescent="0.25">
      <c r="U62891" s="104"/>
      <c r="AB62891" s="104"/>
      <c r="AC62891" s="104"/>
      <c r="AF62891" s="104"/>
      <c r="AG62891" s="104"/>
      <c r="AK62891" s="104"/>
      <c r="AL62891" s="104"/>
      <c r="AO62891" s="104"/>
      <c r="AP62891" s="104"/>
    </row>
    <row r="62892" spans="21:42" ht="15" customHeight="1" x14ac:dyDescent="0.25">
      <c r="U62892" s="104"/>
      <c r="AB62892" s="104"/>
      <c r="AC62892" s="104"/>
      <c r="AF62892" s="104"/>
      <c r="AG62892" s="104"/>
      <c r="AK62892" s="104"/>
      <c r="AL62892" s="104"/>
      <c r="AO62892" s="104"/>
      <c r="AP62892" s="104"/>
    </row>
    <row r="62893" spans="21:42" ht="15" customHeight="1" x14ac:dyDescent="0.25">
      <c r="U62893" s="104"/>
      <c r="AB62893" s="104"/>
      <c r="AC62893" s="104"/>
      <c r="AF62893" s="104"/>
      <c r="AG62893" s="104"/>
      <c r="AK62893" s="104"/>
      <c r="AL62893" s="104"/>
      <c r="AO62893" s="104"/>
      <c r="AP62893" s="104"/>
    </row>
    <row r="62894" spans="21:42" ht="15" customHeight="1" x14ac:dyDescent="0.25">
      <c r="U62894" s="104"/>
      <c r="AB62894" s="104"/>
      <c r="AC62894" s="104"/>
      <c r="AF62894" s="104"/>
      <c r="AG62894" s="104"/>
      <c r="AK62894" s="104"/>
      <c r="AL62894" s="104"/>
      <c r="AO62894" s="104"/>
      <c r="AP62894" s="104"/>
    </row>
    <row r="62895" spans="21:42" ht="15" customHeight="1" x14ac:dyDescent="0.25">
      <c r="U62895" s="104"/>
      <c r="AB62895" s="104"/>
      <c r="AC62895" s="104"/>
      <c r="AF62895" s="104"/>
      <c r="AG62895" s="104"/>
      <c r="AK62895" s="104"/>
      <c r="AL62895" s="104"/>
      <c r="AO62895" s="104"/>
      <c r="AP62895" s="104"/>
    </row>
    <row r="62896" spans="21:42" ht="15" customHeight="1" x14ac:dyDescent="0.25">
      <c r="U62896" s="104"/>
      <c r="AB62896" s="104"/>
      <c r="AC62896" s="104"/>
      <c r="AF62896" s="104"/>
      <c r="AG62896" s="104"/>
      <c r="AK62896" s="104"/>
      <c r="AL62896" s="104"/>
      <c r="AO62896" s="104"/>
      <c r="AP62896" s="104"/>
    </row>
    <row r="62897" spans="21:42" ht="15" customHeight="1" x14ac:dyDescent="0.25">
      <c r="U62897" s="104"/>
      <c r="AB62897" s="104"/>
      <c r="AC62897" s="104"/>
      <c r="AF62897" s="104"/>
      <c r="AG62897" s="104"/>
      <c r="AK62897" s="104"/>
      <c r="AL62897" s="104"/>
      <c r="AO62897" s="104"/>
      <c r="AP62897" s="104"/>
    </row>
    <row r="62898" spans="21:42" ht="15" customHeight="1" x14ac:dyDescent="0.25">
      <c r="U62898" s="104"/>
      <c r="AB62898" s="104"/>
      <c r="AC62898" s="104"/>
      <c r="AF62898" s="104"/>
      <c r="AG62898" s="104"/>
      <c r="AK62898" s="104"/>
      <c r="AL62898" s="104"/>
      <c r="AO62898" s="104"/>
      <c r="AP62898" s="104"/>
    </row>
    <row r="62899" spans="21:42" ht="15" customHeight="1" x14ac:dyDescent="0.25">
      <c r="U62899" s="104"/>
      <c r="AB62899" s="104"/>
      <c r="AC62899" s="104"/>
      <c r="AF62899" s="104"/>
      <c r="AG62899" s="104"/>
      <c r="AK62899" s="104"/>
      <c r="AL62899" s="104"/>
      <c r="AO62899" s="104"/>
      <c r="AP62899" s="104"/>
    </row>
    <row r="62900" spans="21:42" ht="15" customHeight="1" x14ac:dyDescent="0.25">
      <c r="U62900" s="104"/>
      <c r="AB62900" s="104"/>
      <c r="AC62900" s="104"/>
      <c r="AF62900" s="104"/>
      <c r="AG62900" s="104"/>
      <c r="AK62900" s="104"/>
      <c r="AL62900" s="104"/>
      <c r="AO62900" s="104"/>
      <c r="AP62900" s="104"/>
    </row>
    <row r="62901" spans="21:42" ht="15" customHeight="1" x14ac:dyDescent="0.25">
      <c r="U62901" s="104"/>
      <c r="AB62901" s="104"/>
      <c r="AC62901" s="104"/>
      <c r="AF62901" s="104"/>
      <c r="AG62901" s="104"/>
      <c r="AK62901" s="104"/>
      <c r="AL62901" s="104"/>
      <c r="AO62901" s="104"/>
      <c r="AP62901" s="104"/>
    </row>
    <row r="62902" spans="21:42" ht="15" customHeight="1" x14ac:dyDescent="0.25">
      <c r="U62902" s="104"/>
      <c r="AB62902" s="104"/>
      <c r="AC62902" s="104"/>
      <c r="AF62902" s="104"/>
      <c r="AG62902" s="104"/>
      <c r="AK62902" s="104"/>
      <c r="AL62902" s="104"/>
      <c r="AO62902" s="104"/>
      <c r="AP62902" s="104"/>
    </row>
    <row r="62903" spans="21:42" ht="15" customHeight="1" x14ac:dyDescent="0.25">
      <c r="U62903" s="104"/>
      <c r="AB62903" s="104"/>
      <c r="AC62903" s="104"/>
      <c r="AF62903" s="104"/>
      <c r="AG62903" s="104"/>
      <c r="AK62903" s="104"/>
      <c r="AL62903" s="104"/>
      <c r="AO62903" s="104"/>
      <c r="AP62903" s="104"/>
    </row>
    <row r="62904" spans="21:42" ht="15" customHeight="1" x14ac:dyDescent="0.25">
      <c r="U62904" s="104"/>
      <c r="AB62904" s="104"/>
      <c r="AC62904" s="104"/>
      <c r="AF62904" s="104"/>
      <c r="AG62904" s="104"/>
      <c r="AK62904" s="104"/>
      <c r="AL62904" s="104"/>
      <c r="AO62904" s="104"/>
      <c r="AP62904" s="104"/>
    </row>
    <row r="62905" spans="21:42" ht="15" customHeight="1" x14ac:dyDescent="0.25">
      <c r="U62905" s="104"/>
      <c r="AB62905" s="104"/>
      <c r="AC62905" s="104"/>
      <c r="AF62905" s="104"/>
      <c r="AG62905" s="104"/>
      <c r="AK62905" s="104"/>
      <c r="AL62905" s="104"/>
      <c r="AO62905" s="104"/>
      <c r="AP62905" s="104"/>
    </row>
    <row r="62906" spans="21:42" ht="15" customHeight="1" x14ac:dyDescent="0.25">
      <c r="U62906" s="104"/>
      <c r="AB62906" s="104"/>
      <c r="AC62906" s="104"/>
      <c r="AF62906" s="104"/>
      <c r="AG62906" s="104"/>
      <c r="AK62906" s="104"/>
      <c r="AL62906" s="104"/>
      <c r="AO62906" s="104"/>
      <c r="AP62906" s="104"/>
    </row>
    <row r="62907" spans="21:42" ht="15" customHeight="1" x14ac:dyDescent="0.25">
      <c r="U62907" s="104"/>
      <c r="AB62907" s="104"/>
      <c r="AC62907" s="104"/>
      <c r="AF62907" s="104"/>
      <c r="AG62907" s="104"/>
      <c r="AK62907" s="104"/>
      <c r="AL62907" s="104"/>
      <c r="AO62907" s="104"/>
      <c r="AP62907" s="104"/>
    </row>
    <row r="62908" spans="21:42" ht="15" customHeight="1" x14ac:dyDescent="0.25">
      <c r="U62908" s="104"/>
      <c r="AB62908" s="104"/>
      <c r="AC62908" s="104"/>
      <c r="AF62908" s="104"/>
      <c r="AG62908" s="104"/>
      <c r="AK62908" s="104"/>
      <c r="AL62908" s="104"/>
      <c r="AO62908" s="104"/>
      <c r="AP62908" s="104"/>
    </row>
    <row r="62909" spans="21:42" ht="15" customHeight="1" x14ac:dyDescent="0.25">
      <c r="U62909" s="104"/>
      <c r="AB62909" s="104"/>
      <c r="AC62909" s="104"/>
      <c r="AF62909" s="104"/>
      <c r="AG62909" s="104"/>
      <c r="AK62909" s="104"/>
      <c r="AL62909" s="104"/>
      <c r="AO62909" s="104"/>
      <c r="AP62909" s="104"/>
    </row>
    <row r="62910" spans="21:42" ht="15" customHeight="1" x14ac:dyDescent="0.25">
      <c r="U62910" s="104"/>
      <c r="AB62910" s="104"/>
      <c r="AC62910" s="104"/>
      <c r="AF62910" s="104"/>
      <c r="AG62910" s="104"/>
      <c r="AK62910" s="104"/>
      <c r="AL62910" s="104"/>
      <c r="AO62910" s="104"/>
      <c r="AP62910" s="104"/>
    </row>
    <row r="62911" spans="21:42" ht="15" customHeight="1" x14ac:dyDescent="0.25">
      <c r="U62911" s="104"/>
      <c r="AB62911" s="104"/>
      <c r="AC62911" s="104"/>
      <c r="AF62911" s="104"/>
      <c r="AG62911" s="104"/>
      <c r="AK62911" s="104"/>
      <c r="AL62911" s="104"/>
      <c r="AO62911" s="104"/>
      <c r="AP62911" s="104"/>
    </row>
    <row r="62912" spans="21:42" ht="15" customHeight="1" x14ac:dyDescent="0.25">
      <c r="U62912" s="104"/>
      <c r="AB62912" s="104"/>
      <c r="AC62912" s="104"/>
      <c r="AF62912" s="104"/>
      <c r="AG62912" s="104"/>
      <c r="AK62912" s="104"/>
      <c r="AL62912" s="104"/>
      <c r="AO62912" s="104"/>
      <c r="AP62912" s="104"/>
    </row>
    <row r="62913" spans="21:42" ht="15" customHeight="1" x14ac:dyDescent="0.25">
      <c r="U62913" s="104"/>
      <c r="AB62913" s="104"/>
      <c r="AC62913" s="104"/>
      <c r="AF62913" s="104"/>
      <c r="AG62913" s="104"/>
      <c r="AK62913" s="104"/>
      <c r="AL62913" s="104"/>
      <c r="AO62913" s="104"/>
      <c r="AP62913" s="104"/>
    </row>
    <row r="62914" spans="21:42" ht="15" customHeight="1" x14ac:dyDescent="0.25">
      <c r="U62914" s="104"/>
      <c r="AB62914" s="104"/>
      <c r="AC62914" s="104"/>
      <c r="AF62914" s="104"/>
      <c r="AG62914" s="104"/>
      <c r="AK62914" s="104"/>
      <c r="AL62914" s="104"/>
      <c r="AO62914" s="104"/>
      <c r="AP62914" s="104"/>
    </row>
    <row r="62915" spans="21:42" ht="15" customHeight="1" x14ac:dyDescent="0.25">
      <c r="U62915" s="104"/>
      <c r="AB62915" s="104"/>
      <c r="AC62915" s="104"/>
      <c r="AF62915" s="104"/>
      <c r="AG62915" s="104"/>
      <c r="AK62915" s="104"/>
      <c r="AL62915" s="104"/>
      <c r="AO62915" s="104"/>
      <c r="AP62915" s="104"/>
    </row>
    <row r="62916" spans="21:42" ht="15" customHeight="1" x14ac:dyDescent="0.25">
      <c r="U62916" s="104"/>
      <c r="AB62916" s="104"/>
      <c r="AC62916" s="104"/>
      <c r="AF62916" s="104"/>
      <c r="AG62916" s="104"/>
      <c r="AK62916" s="104"/>
      <c r="AL62916" s="104"/>
      <c r="AO62916" s="104"/>
      <c r="AP62916" s="104"/>
    </row>
    <row r="62917" spans="21:42" ht="15" customHeight="1" x14ac:dyDescent="0.25">
      <c r="U62917" s="104"/>
      <c r="AB62917" s="104"/>
      <c r="AC62917" s="104"/>
      <c r="AF62917" s="104"/>
      <c r="AG62917" s="104"/>
      <c r="AK62917" s="104"/>
      <c r="AL62917" s="104"/>
      <c r="AO62917" s="104"/>
      <c r="AP62917" s="104"/>
    </row>
    <row r="62918" spans="21:42" ht="15" customHeight="1" x14ac:dyDescent="0.25">
      <c r="U62918" s="104"/>
      <c r="AB62918" s="104"/>
      <c r="AC62918" s="104"/>
      <c r="AF62918" s="104"/>
      <c r="AG62918" s="104"/>
      <c r="AK62918" s="104"/>
      <c r="AL62918" s="104"/>
      <c r="AO62918" s="104"/>
      <c r="AP62918" s="104"/>
    </row>
    <row r="62919" spans="21:42" ht="15" customHeight="1" x14ac:dyDescent="0.25">
      <c r="U62919" s="104"/>
      <c r="AB62919" s="104"/>
      <c r="AC62919" s="104"/>
      <c r="AF62919" s="104"/>
      <c r="AG62919" s="104"/>
      <c r="AK62919" s="104"/>
      <c r="AL62919" s="104"/>
      <c r="AO62919" s="104"/>
      <c r="AP62919" s="104"/>
    </row>
    <row r="62920" spans="21:42" ht="15" customHeight="1" x14ac:dyDescent="0.25">
      <c r="U62920" s="104"/>
      <c r="AB62920" s="104"/>
      <c r="AC62920" s="104"/>
      <c r="AF62920" s="104"/>
      <c r="AG62920" s="104"/>
      <c r="AK62920" s="104"/>
      <c r="AL62920" s="104"/>
      <c r="AO62920" s="104"/>
      <c r="AP62920" s="104"/>
    </row>
    <row r="62921" spans="21:42" ht="15" customHeight="1" x14ac:dyDescent="0.25">
      <c r="U62921" s="104"/>
      <c r="AB62921" s="104"/>
      <c r="AC62921" s="104"/>
      <c r="AF62921" s="104"/>
      <c r="AG62921" s="104"/>
      <c r="AK62921" s="104"/>
      <c r="AL62921" s="104"/>
      <c r="AO62921" s="104"/>
      <c r="AP62921" s="104"/>
    </row>
    <row r="62922" spans="21:42" ht="15" customHeight="1" x14ac:dyDescent="0.25">
      <c r="U62922" s="104"/>
      <c r="AB62922" s="104"/>
      <c r="AC62922" s="104"/>
      <c r="AF62922" s="104"/>
      <c r="AG62922" s="104"/>
      <c r="AK62922" s="104"/>
      <c r="AL62922" s="104"/>
      <c r="AO62922" s="104"/>
      <c r="AP62922" s="104"/>
    </row>
    <row r="62923" spans="21:42" ht="15" customHeight="1" x14ac:dyDescent="0.25">
      <c r="U62923" s="104"/>
      <c r="AB62923" s="104"/>
      <c r="AC62923" s="104"/>
      <c r="AF62923" s="104"/>
      <c r="AG62923" s="104"/>
      <c r="AK62923" s="104"/>
      <c r="AL62923" s="104"/>
      <c r="AO62923" s="104"/>
      <c r="AP62923" s="104"/>
    </row>
    <row r="62924" spans="21:42" ht="15" customHeight="1" x14ac:dyDescent="0.25">
      <c r="U62924" s="104"/>
      <c r="AB62924" s="104"/>
      <c r="AC62924" s="104"/>
      <c r="AF62924" s="104"/>
      <c r="AG62924" s="104"/>
      <c r="AK62924" s="104"/>
      <c r="AL62924" s="104"/>
      <c r="AO62924" s="104"/>
      <c r="AP62924" s="104"/>
    </row>
    <row r="62925" spans="21:42" ht="15" customHeight="1" x14ac:dyDescent="0.25">
      <c r="U62925" s="104"/>
      <c r="AB62925" s="104"/>
      <c r="AC62925" s="104"/>
      <c r="AF62925" s="104"/>
      <c r="AG62925" s="104"/>
      <c r="AK62925" s="104"/>
      <c r="AL62925" s="104"/>
      <c r="AO62925" s="104"/>
      <c r="AP62925" s="104"/>
    </row>
    <row r="62926" spans="21:42" ht="15" customHeight="1" x14ac:dyDescent="0.25">
      <c r="U62926" s="104"/>
      <c r="AB62926" s="104"/>
      <c r="AC62926" s="104"/>
      <c r="AF62926" s="104"/>
      <c r="AG62926" s="104"/>
      <c r="AK62926" s="104"/>
      <c r="AL62926" s="104"/>
      <c r="AO62926" s="104"/>
      <c r="AP62926" s="104"/>
    </row>
    <row r="62927" spans="21:42" ht="15" customHeight="1" x14ac:dyDescent="0.25">
      <c r="U62927" s="104"/>
      <c r="AB62927" s="104"/>
      <c r="AC62927" s="104"/>
      <c r="AF62927" s="104"/>
      <c r="AG62927" s="104"/>
      <c r="AK62927" s="104"/>
      <c r="AL62927" s="104"/>
      <c r="AO62927" s="104"/>
      <c r="AP62927" s="104"/>
    </row>
    <row r="62928" spans="21:42" ht="15" customHeight="1" x14ac:dyDescent="0.25">
      <c r="U62928" s="104"/>
      <c r="AB62928" s="104"/>
      <c r="AC62928" s="104"/>
      <c r="AF62928" s="104"/>
      <c r="AG62928" s="104"/>
      <c r="AK62928" s="104"/>
      <c r="AL62928" s="104"/>
      <c r="AO62928" s="104"/>
      <c r="AP62928" s="104"/>
    </row>
    <row r="62929" spans="21:42" ht="15" customHeight="1" x14ac:dyDescent="0.25">
      <c r="U62929" s="104"/>
      <c r="AB62929" s="104"/>
      <c r="AC62929" s="104"/>
      <c r="AF62929" s="104"/>
      <c r="AG62929" s="104"/>
      <c r="AK62929" s="104"/>
      <c r="AL62929" s="104"/>
      <c r="AO62929" s="104"/>
      <c r="AP62929" s="104"/>
    </row>
    <row r="62930" spans="21:42" ht="15" customHeight="1" x14ac:dyDescent="0.25">
      <c r="U62930" s="104"/>
      <c r="AB62930" s="104"/>
      <c r="AC62930" s="104"/>
      <c r="AF62930" s="104"/>
      <c r="AG62930" s="104"/>
      <c r="AK62930" s="104"/>
      <c r="AL62930" s="104"/>
      <c r="AO62930" s="104"/>
      <c r="AP62930" s="104"/>
    </row>
    <row r="62931" spans="21:42" ht="15" customHeight="1" x14ac:dyDescent="0.25">
      <c r="U62931" s="104"/>
      <c r="AB62931" s="104"/>
      <c r="AC62931" s="104"/>
      <c r="AF62931" s="104"/>
      <c r="AG62931" s="104"/>
      <c r="AK62931" s="104"/>
      <c r="AL62931" s="104"/>
      <c r="AO62931" s="104"/>
      <c r="AP62931" s="104"/>
    </row>
    <row r="62932" spans="21:42" ht="15" customHeight="1" x14ac:dyDescent="0.25">
      <c r="U62932" s="104"/>
      <c r="AB62932" s="104"/>
      <c r="AC62932" s="104"/>
      <c r="AF62932" s="104"/>
      <c r="AG62932" s="104"/>
      <c r="AK62932" s="104"/>
      <c r="AL62932" s="104"/>
      <c r="AO62932" s="104"/>
      <c r="AP62932" s="104"/>
    </row>
    <row r="62933" spans="21:42" ht="15" customHeight="1" x14ac:dyDescent="0.25">
      <c r="U62933" s="104"/>
      <c r="AB62933" s="104"/>
      <c r="AC62933" s="104"/>
      <c r="AF62933" s="104"/>
      <c r="AG62933" s="104"/>
      <c r="AK62933" s="104"/>
      <c r="AL62933" s="104"/>
      <c r="AO62933" s="104"/>
      <c r="AP62933" s="104"/>
    </row>
    <row r="62934" spans="21:42" ht="15" customHeight="1" x14ac:dyDescent="0.25">
      <c r="U62934" s="104"/>
      <c r="AB62934" s="104"/>
      <c r="AC62934" s="104"/>
      <c r="AF62934" s="104"/>
      <c r="AG62934" s="104"/>
      <c r="AK62934" s="104"/>
      <c r="AL62934" s="104"/>
      <c r="AO62934" s="104"/>
      <c r="AP62934" s="104"/>
    </row>
    <row r="62935" spans="21:42" ht="15" customHeight="1" x14ac:dyDescent="0.25">
      <c r="U62935" s="104"/>
      <c r="AB62935" s="104"/>
      <c r="AC62935" s="104"/>
      <c r="AF62935" s="104"/>
      <c r="AG62935" s="104"/>
      <c r="AK62935" s="104"/>
      <c r="AL62935" s="104"/>
      <c r="AO62935" s="104"/>
      <c r="AP62935" s="104"/>
    </row>
    <row r="62936" spans="21:42" ht="15" customHeight="1" x14ac:dyDescent="0.25">
      <c r="U62936" s="104"/>
      <c r="AB62936" s="104"/>
      <c r="AC62936" s="104"/>
      <c r="AF62936" s="104"/>
      <c r="AG62936" s="104"/>
      <c r="AK62936" s="104"/>
      <c r="AL62936" s="104"/>
      <c r="AO62936" s="104"/>
      <c r="AP62936" s="104"/>
    </row>
    <row r="62937" spans="21:42" ht="15" customHeight="1" x14ac:dyDescent="0.25">
      <c r="U62937" s="104"/>
      <c r="AB62937" s="104"/>
      <c r="AC62937" s="104"/>
      <c r="AF62937" s="104"/>
      <c r="AG62937" s="104"/>
      <c r="AK62937" s="104"/>
      <c r="AL62937" s="104"/>
      <c r="AO62937" s="104"/>
      <c r="AP62937" s="104"/>
    </row>
    <row r="62938" spans="21:42" ht="15" customHeight="1" x14ac:dyDescent="0.25">
      <c r="U62938" s="104"/>
      <c r="AB62938" s="104"/>
      <c r="AC62938" s="104"/>
      <c r="AF62938" s="104"/>
      <c r="AG62938" s="104"/>
      <c r="AK62938" s="104"/>
      <c r="AL62938" s="104"/>
      <c r="AO62938" s="104"/>
      <c r="AP62938" s="104"/>
    </row>
    <row r="62939" spans="21:42" ht="15" customHeight="1" x14ac:dyDescent="0.25">
      <c r="U62939" s="104"/>
      <c r="AB62939" s="104"/>
      <c r="AC62939" s="104"/>
      <c r="AF62939" s="104"/>
      <c r="AG62939" s="104"/>
      <c r="AK62939" s="104"/>
      <c r="AL62939" s="104"/>
      <c r="AO62939" s="104"/>
      <c r="AP62939" s="104"/>
    </row>
    <row r="62940" spans="21:42" ht="15" customHeight="1" x14ac:dyDescent="0.25">
      <c r="U62940" s="104"/>
      <c r="AB62940" s="104"/>
      <c r="AC62940" s="104"/>
      <c r="AF62940" s="104"/>
      <c r="AG62940" s="104"/>
      <c r="AK62940" s="104"/>
      <c r="AL62940" s="104"/>
      <c r="AO62940" s="104"/>
      <c r="AP62940" s="104"/>
    </row>
    <row r="62941" spans="21:42" ht="15" customHeight="1" x14ac:dyDescent="0.25">
      <c r="U62941" s="104"/>
      <c r="AB62941" s="104"/>
      <c r="AC62941" s="104"/>
      <c r="AF62941" s="104"/>
      <c r="AG62941" s="104"/>
      <c r="AK62941" s="104"/>
      <c r="AL62941" s="104"/>
      <c r="AO62941" s="104"/>
      <c r="AP62941" s="104"/>
    </row>
    <row r="62942" spans="21:42" ht="15" customHeight="1" x14ac:dyDescent="0.25">
      <c r="U62942" s="104"/>
      <c r="AB62942" s="104"/>
      <c r="AC62942" s="104"/>
      <c r="AF62942" s="104"/>
      <c r="AG62942" s="104"/>
      <c r="AK62942" s="104"/>
      <c r="AL62942" s="104"/>
      <c r="AO62942" s="104"/>
      <c r="AP62942" s="104"/>
    </row>
    <row r="62943" spans="21:42" ht="15" customHeight="1" x14ac:dyDescent="0.25">
      <c r="U62943" s="104"/>
      <c r="AB62943" s="104"/>
      <c r="AC62943" s="104"/>
      <c r="AF62943" s="104"/>
      <c r="AG62943" s="104"/>
      <c r="AK62943" s="104"/>
      <c r="AL62943" s="104"/>
      <c r="AO62943" s="104"/>
      <c r="AP62943" s="104"/>
    </row>
    <row r="62944" spans="21:42" ht="15" customHeight="1" x14ac:dyDescent="0.25">
      <c r="U62944" s="104"/>
      <c r="AB62944" s="104"/>
      <c r="AC62944" s="104"/>
      <c r="AF62944" s="104"/>
      <c r="AG62944" s="104"/>
      <c r="AK62944" s="104"/>
      <c r="AL62944" s="104"/>
      <c r="AO62944" s="104"/>
      <c r="AP62944" s="104"/>
    </row>
    <row r="62945" spans="21:42" ht="15" customHeight="1" x14ac:dyDescent="0.25">
      <c r="U62945" s="104"/>
      <c r="AB62945" s="104"/>
      <c r="AC62945" s="104"/>
      <c r="AF62945" s="104"/>
      <c r="AG62945" s="104"/>
      <c r="AK62945" s="104"/>
      <c r="AL62945" s="104"/>
      <c r="AO62945" s="104"/>
      <c r="AP62945" s="104"/>
    </row>
    <row r="62946" spans="21:42" ht="15" customHeight="1" x14ac:dyDescent="0.25">
      <c r="U62946" s="104"/>
      <c r="AB62946" s="104"/>
      <c r="AC62946" s="104"/>
      <c r="AF62946" s="104"/>
      <c r="AG62946" s="104"/>
      <c r="AK62946" s="104"/>
      <c r="AL62946" s="104"/>
      <c r="AO62946" s="104"/>
      <c r="AP62946" s="104"/>
    </row>
    <row r="62947" spans="21:42" ht="15" customHeight="1" x14ac:dyDescent="0.25">
      <c r="U62947" s="104"/>
      <c r="AB62947" s="104"/>
      <c r="AC62947" s="104"/>
      <c r="AF62947" s="104"/>
      <c r="AG62947" s="104"/>
      <c r="AK62947" s="104"/>
      <c r="AL62947" s="104"/>
      <c r="AO62947" s="104"/>
      <c r="AP62947" s="104"/>
    </row>
    <row r="62948" spans="21:42" ht="15" customHeight="1" x14ac:dyDescent="0.25">
      <c r="U62948" s="104"/>
      <c r="AB62948" s="104"/>
      <c r="AC62948" s="104"/>
      <c r="AF62948" s="104"/>
      <c r="AG62948" s="104"/>
      <c r="AK62948" s="104"/>
      <c r="AL62948" s="104"/>
      <c r="AO62948" s="104"/>
      <c r="AP62948" s="104"/>
    </row>
    <row r="62949" spans="21:42" ht="15" customHeight="1" x14ac:dyDescent="0.25">
      <c r="U62949" s="104"/>
      <c r="AB62949" s="104"/>
      <c r="AC62949" s="104"/>
      <c r="AF62949" s="104"/>
      <c r="AG62949" s="104"/>
      <c r="AK62949" s="104"/>
      <c r="AL62949" s="104"/>
      <c r="AO62949" s="104"/>
      <c r="AP62949" s="104"/>
    </row>
    <row r="62950" spans="21:42" ht="15" customHeight="1" x14ac:dyDescent="0.25">
      <c r="U62950" s="104"/>
      <c r="AB62950" s="104"/>
      <c r="AC62950" s="104"/>
      <c r="AF62950" s="104"/>
      <c r="AG62950" s="104"/>
      <c r="AK62950" s="104"/>
      <c r="AL62950" s="104"/>
      <c r="AO62950" s="104"/>
      <c r="AP62950" s="104"/>
    </row>
    <row r="62951" spans="21:42" ht="15" customHeight="1" x14ac:dyDescent="0.25">
      <c r="U62951" s="104"/>
      <c r="AB62951" s="104"/>
      <c r="AC62951" s="104"/>
      <c r="AF62951" s="104"/>
      <c r="AG62951" s="104"/>
      <c r="AK62951" s="104"/>
      <c r="AL62951" s="104"/>
      <c r="AO62951" s="104"/>
      <c r="AP62951" s="104"/>
    </row>
    <row r="62952" spans="21:42" ht="15" customHeight="1" x14ac:dyDescent="0.25">
      <c r="U62952" s="104"/>
      <c r="AB62952" s="104"/>
      <c r="AC62952" s="104"/>
      <c r="AF62952" s="104"/>
      <c r="AG62952" s="104"/>
      <c r="AK62952" s="104"/>
      <c r="AL62952" s="104"/>
      <c r="AO62952" s="104"/>
      <c r="AP62952" s="104"/>
    </row>
    <row r="62953" spans="21:42" ht="15" customHeight="1" x14ac:dyDescent="0.25">
      <c r="U62953" s="104"/>
      <c r="AB62953" s="104"/>
      <c r="AC62953" s="104"/>
      <c r="AF62953" s="104"/>
      <c r="AG62953" s="104"/>
      <c r="AK62953" s="104"/>
      <c r="AL62953" s="104"/>
      <c r="AO62953" s="104"/>
      <c r="AP62953" s="104"/>
    </row>
    <row r="62954" spans="21:42" ht="15" customHeight="1" x14ac:dyDescent="0.25">
      <c r="U62954" s="104"/>
      <c r="AB62954" s="104"/>
      <c r="AC62954" s="104"/>
      <c r="AF62954" s="104"/>
      <c r="AG62954" s="104"/>
      <c r="AK62954" s="104"/>
      <c r="AL62954" s="104"/>
      <c r="AO62954" s="104"/>
      <c r="AP62954" s="104"/>
    </row>
    <row r="62955" spans="21:42" ht="15" customHeight="1" x14ac:dyDescent="0.25">
      <c r="U62955" s="104"/>
      <c r="AB62955" s="104"/>
      <c r="AC62955" s="104"/>
      <c r="AF62955" s="104"/>
      <c r="AG62955" s="104"/>
      <c r="AK62955" s="104"/>
      <c r="AL62955" s="104"/>
      <c r="AO62955" s="104"/>
      <c r="AP62955" s="104"/>
    </row>
    <row r="62956" spans="21:42" ht="15" customHeight="1" x14ac:dyDescent="0.25">
      <c r="U62956" s="104"/>
      <c r="AB62956" s="104"/>
      <c r="AC62956" s="104"/>
      <c r="AF62956" s="104"/>
      <c r="AG62956" s="104"/>
      <c r="AK62956" s="104"/>
      <c r="AL62956" s="104"/>
      <c r="AO62956" s="104"/>
      <c r="AP62956" s="104"/>
    </row>
    <row r="62957" spans="21:42" ht="15" customHeight="1" x14ac:dyDescent="0.25">
      <c r="U62957" s="104"/>
      <c r="AB62957" s="104"/>
      <c r="AC62957" s="104"/>
      <c r="AF62957" s="104"/>
      <c r="AG62957" s="104"/>
      <c r="AK62957" s="104"/>
      <c r="AL62957" s="104"/>
      <c r="AO62957" s="104"/>
      <c r="AP62957" s="104"/>
    </row>
    <row r="62958" spans="21:42" ht="15" customHeight="1" x14ac:dyDescent="0.25">
      <c r="U62958" s="104"/>
      <c r="AB62958" s="104"/>
      <c r="AC62958" s="104"/>
      <c r="AF62958" s="104"/>
      <c r="AG62958" s="104"/>
      <c r="AK62958" s="104"/>
      <c r="AL62958" s="104"/>
      <c r="AO62958" s="104"/>
      <c r="AP62958" s="104"/>
    </row>
    <row r="62959" spans="21:42" ht="15" customHeight="1" x14ac:dyDescent="0.25">
      <c r="U62959" s="104"/>
      <c r="AB62959" s="104"/>
      <c r="AC62959" s="104"/>
      <c r="AF62959" s="104"/>
      <c r="AG62959" s="104"/>
      <c r="AK62959" s="104"/>
      <c r="AL62959" s="104"/>
      <c r="AO62959" s="104"/>
      <c r="AP62959" s="104"/>
    </row>
    <row r="62960" spans="21:42" ht="15" customHeight="1" x14ac:dyDescent="0.25">
      <c r="U62960" s="104"/>
      <c r="AB62960" s="104"/>
      <c r="AC62960" s="104"/>
      <c r="AF62960" s="104"/>
      <c r="AG62960" s="104"/>
      <c r="AK62960" s="104"/>
      <c r="AL62960" s="104"/>
      <c r="AO62960" s="104"/>
      <c r="AP62960" s="104"/>
    </row>
    <row r="62961" spans="21:42" ht="15" customHeight="1" x14ac:dyDescent="0.25">
      <c r="U62961" s="104"/>
      <c r="AB62961" s="104"/>
      <c r="AC62961" s="104"/>
      <c r="AF62961" s="104"/>
      <c r="AG62961" s="104"/>
      <c r="AK62961" s="104"/>
      <c r="AL62961" s="104"/>
      <c r="AO62961" s="104"/>
      <c r="AP62961" s="104"/>
    </row>
    <row r="62962" spans="21:42" ht="15" customHeight="1" x14ac:dyDescent="0.25">
      <c r="U62962" s="104"/>
      <c r="AB62962" s="104"/>
      <c r="AC62962" s="104"/>
      <c r="AF62962" s="104"/>
      <c r="AG62962" s="104"/>
      <c r="AK62962" s="104"/>
      <c r="AL62962" s="104"/>
      <c r="AO62962" s="104"/>
      <c r="AP62962" s="104"/>
    </row>
    <row r="62963" spans="21:42" ht="15" customHeight="1" x14ac:dyDescent="0.25">
      <c r="U62963" s="104"/>
      <c r="AB62963" s="104"/>
      <c r="AC62963" s="104"/>
      <c r="AF62963" s="104"/>
      <c r="AG62963" s="104"/>
      <c r="AK62963" s="104"/>
      <c r="AL62963" s="104"/>
      <c r="AO62963" s="104"/>
      <c r="AP62963" s="104"/>
    </row>
    <row r="62964" spans="21:42" ht="15" customHeight="1" x14ac:dyDescent="0.25">
      <c r="U62964" s="104"/>
      <c r="AB62964" s="104"/>
      <c r="AC62964" s="104"/>
      <c r="AF62964" s="104"/>
      <c r="AG62964" s="104"/>
      <c r="AK62964" s="104"/>
      <c r="AL62964" s="104"/>
      <c r="AO62964" s="104"/>
      <c r="AP62964" s="104"/>
    </row>
    <row r="62965" spans="21:42" ht="15" customHeight="1" x14ac:dyDescent="0.25">
      <c r="U62965" s="104"/>
      <c r="AB62965" s="104"/>
      <c r="AC62965" s="104"/>
      <c r="AF62965" s="104"/>
      <c r="AG62965" s="104"/>
      <c r="AK62965" s="104"/>
      <c r="AL62965" s="104"/>
      <c r="AO62965" s="104"/>
      <c r="AP62965" s="104"/>
    </row>
    <row r="62966" spans="21:42" ht="15" customHeight="1" x14ac:dyDescent="0.25">
      <c r="U62966" s="104"/>
      <c r="AB62966" s="104"/>
      <c r="AC62966" s="104"/>
      <c r="AF62966" s="104"/>
      <c r="AG62966" s="104"/>
      <c r="AK62966" s="104"/>
      <c r="AL62966" s="104"/>
      <c r="AO62966" s="104"/>
      <c r="AP62966" s="104"/>
    </row>
    <row r="62967" spans="21:42" ht="15" customHeight="1" x14ac:dyDescent="0.25">
      <c r="U62967" s="104"/>
      <c r="AB62967" s="104"/>
      <c r="AC62967" s="104"/>
      <c r="AF62967" s="104"/>
      <c r="AG62967" s="104"/>
      <c r="AK62967" s="104"/>
      <c r="AL62967" s="104"/>
      <c r="AO62967" s="104"/>
      <c r="AP62967" s="104"/>
    </row>
    <row r="62968" spans="21:42" ht="15" customHeight="1" x14ac:dyDescent="0.25">
      <c r="U62968" s="104"/>
      <c r="AB62968" s="104"/>
      <c r="AC62968" s="104"/>
      <c r="AF62968" s="104"/>
      <c r="AG62968" s="104"/>
      <c r="AK62968" s="104"/>
      <c r="AL62968" s="104"/>
      <c r="AO62968" s="104"/>
      <c r="AP62968" s="104"/>
    </row>
    <row r="62969" spans="21:42" ht="15" customHeight="1" x14ac:dyDescent="0.25">
      <c r="U62969" s="104"/>
      <c r="AB62969" s="104"/>
      <c r="AC62969" s="104"/>
      <c r="AF62969" s="104"/>
      <c r="AG62969" s="104"/>
      <c r="AK62969" s="104"/>
      <c r="AL62969" s="104"/>
      <c r="AO62969" s="104"/>
      <c r="AP62969" s="104"/>
    </row>
    <row r="62970" spans="21:42" ht="15" customHeight="1" x14ac:dyDescent="0.25">
      <c r="U62970" s="104"/>
      <c r="AB62970" s="104"/>
      <c r="AC62970" s="104"/>
      <c r="AF62970" s="104"/>
      <c r="AG62970" s="104"/>
      <c r="AK62970" s="104"/>
      <c r="AL62970" s="104"/>
      <c r="AO62970" s="104"/>
      <c r="AP62970" s="104"/>
    </row>
    <row r="62971" spans="21:42" ht="15" customHeight="1" x14ac:dyDescent="0.25">
      <c r="U62971" s="104"/>
      <c r="AB62971" s="104"/>
      <c r="AC62971" s="104"/>
      <c r="AF62971" s="104"/>
      <c r="AG62971" s="104"/>
      <c r="AK62971" s="104"/>
      <c r="AL62971" s="104"/>
      <c r="AO62971" s="104"/>
      <c r="AP62971" s="104"/>
    </row>
    <row r="62972" spans="21:42" ht="15" customHeight="1" x14ac:dyDescent="0.25">
      <c r="U62972" s="104"/>
      <c r="AB62972" s="104"/>
      <c r="AC62972" s="104"/>
      <c r="AF62972" s="104"/>
      <c r="AG62972" s="104"/>
      <c r="AK62972" s="104"/>
      <c r="AL62972" s="104"/>
      <c r="AO62972" s="104"/>
      <c r="AP62972" s="104"/>
    </row>
    <row r="62973" spans="21:42" ht="15" customHeight="1" x14ac:dyDescent="0.25">
      <c r="U62973" s="104"/>
      <c r="AB62973" s="104"/>
      <c r="AC62973" s="104"/>
      <c r="AF62973" s="104"/>
      <c r="AG62973" s="104"/>
      <c r="AK62973" s="104"/>
      <c r="AL62973" s="104"/>
      <c r="AO62973" s="104"/>
      <c r="AP62973" s="104"/>
    </row>
    <row r="62974" spans="21:42" ht="15" customHeight="1" x14ac:dyDescent="0.25">
      <c r="U62974" s="104"/>
      <c r="AB62974" s="104"/>
      <c r="AC62974" s="104"/>
      <c r="AF62974" s="104"/>
      <c r="AG62974" s="104"/>
      <c r="AK62974" s="104"/>
      <c r="AL62974" s="104"/>
      <c r="AO62974" s="104"/>
      <c r="AP62974" s="104"/>
    </row>
    <row r="62975" spans="21:42" ht="15" customHeight="1" x14ac:dyDescent="0.25">
      <c r="U62975" s="104"/>
      <c r="AB62975" s="104"/>
      <c r="AC62975" s="104"/>
      <c r="AF62975" s="104"/>
      <c r="AG62975" s="104"/>
      <c r="AK62975" s="104"/>
      <c r="AL62975" s="104"/>
      <c r="AO62975" s="104"/>
      <c r="AP62975" s="104"/>
    </row>
    <row r="62976" spans="21:42" ht="15" customHeight="1" x14ac:dyDescent="0.25">
      <c r="U62976" s="104"/>
      <c r="AB62976" s="104"/>
      <c r="AC62976" s="104"/>
      <c r="AF62976" s="104"/>
      <c r="AG62976" s="104"/>
      <c r="AK62976" s="104"/>
      <c r="AL62976" s="104"/>
      <c r="AO62976" s="104"/>
      <c r="AP62976" s="104"/>
    </row>
    <row r="62977" spans="21:42" ht="15" customHeight="1" x14ac:dyDescent="0.25">
      <c r="U62977" s="104"/>
      <c r="AB62977" s="104"/>
      <c r="AC62977" s="104"/>
      <c r="AF62977" s="104"/>
      <c r="AG62977" s="104"/>
      <c r="AK62977" s="104"/>
      <c r="AL62977" s="104"/>
      <c r="AO62977" s="104"/>
      <c r="AP62977" s="104"/>
    </row>
    <row r="62978" spans="21:42" ht="15" customHeight="1" x14ac:dyDescent="0.25">
      <c r="U62978" s="104"/>
      <c r="AB62978" s="104"/>
      <c r="AC62978" s="104"/>
      <c r="AF62978" s="104"/>
      <c r="AG62978" s="104"/>
      <c r="AK62978" s="104"/>
      <c r="AL62978" s="104"/>
      <c r="AO62978" s="104"/>
      <c r="AP62978" s="104"/>
    </row>
    <row r="62979" spans="21:42" ht="15" customHeight="1" x14ac:dyDescent="0.25">
      <c r="U62979" s="104"/>
      <c r="AB62979" s="104"/>
      <c r="AC62979" s="104"/>
      <c r="AF62979" s="104"/>
      <c r="AG62979" s="104"/>
      <c r="AK62979" s="104"/>
      <c r="AL62979" s="104"/>
      <c r="AO62979" s="104"/>
      <c r="AP62979" s="104"/>
    </row>
    <row r="62980" spans="21:42" ht="15" customHeight="1" x14ac:dyDescent="0.25">
      <c r="U62980" s="104"/>
      <c r="AB62980" s="104"/>
      <c r="AC62980" s="104"/>
      <c r="AF62980" s="104"/>
      <c r="AG62980" s="104"/>
      <c r="AK62980" s="104"/>
      <c r="AL62980" s="104"/>
      <c r="AO62980" s="104"/>
      <c r="AP62980" s="104"/>
    </row>
    <row r="62981" spans="21:42" ht="15" customHeight="1" x14ac:dyDescent="0.25">
      <c r="U62981" s="104"/>
      <c r="AB62981" s="104"/>
      <c r="AC62981" s="104"/>
      <c r="AF62981" s="104"/>
      <c r="AG62981" s="104"/>
      <c r="AK62981" s="104"/>
      <c r="AL62981" s="104"/>
      <c r="AO62981" s="104"/>
      <c r="AP62981" s="104"/>
    </row>
    <row r="62982" spans="21:42" ht="15" customHeight="1" x14ac:dyDescent="0.25">
      <c r="U62982" s="104"/>
      <c r="AB62982" s="104"/>
      <c r="AC62982" s="104"/>
      <c r="AF62982" s="104"/>
      <c r="AG62982" s="104"/>
      <c r="AK62982" s="104"/>
      <c r="AL62982" s="104"/>
      <c r="AO62982" s="104"/>
      <c r="AP62982" s="104"/>
    </row>
    <row r="62983" spans="21:42" ht="15" customHeight="1" x14ac:dyDescent="0.25">
      <c r="U62983" s="104"/>
      <c r="AB62983" s="104"/>
      <c r="AC62983" s="104"/>
      <c r="AF62983" s="104"/>
      <c r="AG62983" s="104"/>
      <c r="AK62983" s="104"/>
      <c r="AL62983" s="104"/>
      <c r="AO62983" s="104"/>
      <c r="AP62983" s="104"/>
    </row>
    <row r="62984" spans="21:42" ht="15" customHeight="1" x14ac:dyDescent="0.25">
      <c r="U62984" s="104"/>
      <c r="AB62984" s="104"/>
      <c r="AC62984" s="104"/>
      <c r="AF62984" s="104"/>
      <c r="AG62984" s="104"/>
      <c r="AK62984" s="104"/>
      <c r="AL62984" s="104"/>
      <c r="AO62984" s="104"/>
      <c r="AP62984" s="104"/>
    </row>
    <row r="62985" spans="21:42" ht="15" customHeight="1" x14ac:dyDescent="0.25">
      <c r="U62985" s="104"/>
      <c r="AB62985" s="104"/>
      <c r="AC62985" s="104"/>
      <c r="AF62985" s="104"/>
      <c r="AG62985" s="104"/>
      <c r="AK62985" s="104"/>
      <c r="AL62985" s="104"/>
      <c r="AO62985" s="104"/>
      <c r="AP62985" s="104"/>
    </row>
    <row r="62986" spans="21:42" ht="15" customHeight="1" x14ac:dyDescent="0.25">
      <c r="U62986" s="104"/>
      <c r="AB62986" s="104"/>
      <c r="AC62986" s="104"/>
      <c r="AF62986" s="104"/>
      <c r="AG62986" s="104"/>
      <c r="AK62986" s="104"/>
      <c r="AL62986" s="104"/>
      <c r="AO62986" s="104"/>
      <c r="AP62986" s="104"/>
    </row>
    <row r="62987" spans="21:42" ht="15" customHeight="1" x14ac:dyDescent="0.25">
      <c r="U62987" s="104"/>
      <c r="AB62987" s="104"/>
      <c r="AC62987" s="104"/>
      <c r="AF62987" s="104"/>
      <c r="AG62987" s="104"/>
      <c r="AK62987" s="104"/>
      <c r="AL62987" s="104"/>
      <c r="AO62987" s="104"/>
      <c r="AP62987" s="104"/>
    </row>
    <row r="62988" spans="21:42" ht="15" customHeight="1" x14ac:dyDescent="0.25">
      <c r="U62988" s="104"/>
      <c r="AB62988" s="104"/>
      <c r="AC62988" s="104"/>
      <c r="AF62988" s="104"/>
      <c r="AG62988" s="104"/>
      <c r="AK62988" s="104"/>
      <c r="AL62988" s="104"/>
      <c r="AO62988" s="104"/>
      <c r="AP62988" s="104"/>
    </row>
    <row r="62989" spans="21:42" ht="15" customHeight="1" x14ac:dyDescent="0.25">
      <c r="U62989" s="104"/>
      <c r="AB62989" s="104"/>
      <c r="AC62989" s="104"/>
      <c r="AF62989" s="104"/>
      <c r="AG62989" s="104"/>
      <c r="AK62989" s="104"/>
      <c r="AL62989" s="104"/>
      <c r="AO62989" s="104"/>
      <c r="AP62989" s="104"/>
    </row>
    <row r="62990" spans="21:42" ht="15" customHeight="1" x14ac:dyDescent="0.25">
      <c r="U62990" s="104"/>
      <c r="AB62990" s="104"/>
      <c r="AC62990" s="104"/>
      <c r="AF62990" s="104"/>
      <c r="AG62990" s="104"/>
      <c r="AK62990" s="104"/>
      <c r="AL62990" s="104"/>
      <c r="AO62990" s="104"/>
      <c r="AP62990" s="104"/>
    </row>
    <row r="62991" spans="21:42" ht="15" customHeight="1" x14ac:dyDescent="0.25">
      <c r="U62991" s="104"/>
      <c r="AB62991" s="104"/>
      <c r="AC62991" s="104"/>
      <c r="AF62991" s="104"/>
      <c r="AG62991" s="104"/>
      <c r="AK62991" s="104"/>
      <c r="AL62991" s="104"/>
      <c r="AO62991" s="104"/>
      <c r="AP62991" s="104"/>
    </row>
    <row r="62992" spans="21:42" ht="15" customHeight="1" x14ac:dyDescent="0.25">
      <c r="U62992" s="104"/>
      <c r="AB62992" s="104"/>
      <c r="AC62992" s="104"/>
      <c r="AF62992" s="104"/>
      <c r="AG62992" s="104"/>
      <c r="AK62992" s="104"/>
      <c r="AL62992" s="104"/>
      <c r="AO62992" s="104"/>
      <c r="AP62992" s="104"/>
    </row>
    <row r="62993" spans="21:42" ht="15" customHeight="1" x14ac:dyDescent="0.25">
      <c r="U62993" s="104"/>
      <c r="AB62993" s="104"/>
      <c r="AC62993" s="104"/>
      <c r="AF62993" s="104"/>
      <c r="AG62993" s="104"/>
      <c r="AK62993" s="104"/>
      <c r="AL62993" s="104"/>
      <c r="AO62993" s="104"/>
      <c r="AP62993" s="104"/>
    </row>
    <row r="62994" spans="21:42" ht="15" customHeight="1" x14ac:dyDescent="0.25">
      <c r="U62994" s="104"/>
      <c r="AB62994" s="104"/>
      <c r="AC62994" s="104"/>
      <c r="AF62994" s="104"/>
      <c r="AG62994" s="104"/>
      <c r="AK62994" s="104"/>
      <c r="AL62994" s="104"/>
      <c r="AO62994" s="104"/>
      <c r="AP62994" s="104"/>
    </row>
    <row r="62995" spans="21:42" ht="15" customHeight="1" x14ac:dyDescent="0.25">
      <c r="U62995" s="104"/>
      <c r="AB62995" s="104"/>
      <c r="AC62995" s="104"/>
      <c r="AF62995" s="104"/>
      <c r="AG62995" s="104"/>
      <c r="AK62995" s="104"/>
      <c r="AL62995" s="104"/>
      <c r="AO62995" s="104"/>
      <c r="AP62995" s="104"/>
    </row>
    <row r="62996" spans="21:42" ht="15" customHeight="1" x14ac:dyDescent="0.25">
      <c r="U62996" s="104"/>
      <c r="AB62996" s="104"/>
      <c r="AC62996" s="104"/>
      <c r="AF62996" s="104"/>
      <c r="AG62996" s="104"/>
      <c r="AK62996" s="104"/>
      <c r="AL62996" s="104"/>
      <c r="AO62996" s="104"/>
      <c r="AP62996" s="104"/>
    </row>
    <row r="62997" spans="21:42" ht="15" customHeight="1" x14ac:dyDescent="0.25">
      <c r="U62997" s="104"/>
      <c r="AB62997" s="104"/>
      <c r="AC62997" s="104"/>
      <c r="AF62997" s="104"/>
      <c r="AG62997" s="104"/>
      <c r="AK62997" s="104"/>
      <c r="AL62997" s="104"/>
      <c r="AO62997" s="104"/>
      <c r="AP62997" s="104"/>
    </row>
    <row r="62998" spans="21:42" ht="15" customHeight="1" x14ac:dyDescent="0.25">
      <c r="U62998" s="104"/>
      <c r="AB62998" s="104"/>
      <c r="AC62998" s="104"/>
      <c r="AF62998" s="104"/>
      <c r="AG62998" s="104"/>
      <c r="AK62998" s="104"/>
      <c r="AL62998" s="104"/>
      <c r="AO62998" s="104"/>
      <c r="AP62998" s="104"/>
    </row>
    <row r="62999" spans="21:42" ht="15" customHeight="1" x14ac:dyDescent="0.25">
      <c r="U62999" s="104"/>
      <c r="AB62999" s="104"/>
      <c r="AC62999" s="104"/>
      <c r="AF62999" s="104"/>
      <c r="AG62999" s="104"/>
      <c r="AK62999" s="104"/>
      <c r="AL62999" s="104"/>
      <c r="AO62999" s="104"/>
      <c r="AP62999" s="104"/>
    </row>
    <row r="63000" spans="21:42" ht="15" customHeight="1" x14ac:dyDescent="0.25">
      <c r="U63000" s="104"/>
      <c r="AB63000" s="104"/>
      <c r="AC63000" s="104"/>
      <c r="AF63000" s="104"/>
      <c r="AG63000" s="104"/>
      <c r="AK63000" s="104"/>
      <c r="AL63000" s="104"/>
      <c r="AO63000" s="104"/>
      <c r="AP63000" s="104"/>
    </row>
    <row r="63001" spans="21:42" ht="15" customHeight="1" x14ac:dyDescent="0.25">
      <c r="U63001" s="104"/>
      <c r="AB63001" s="104"/>
      <c r="AC63001" s="104"/>
      <c r="AF63001" s="104"/>
      <c r="AG63001" s="104"/>
      <c r="AK63001" s="104"/>
      <c r="AL63001" s="104"/>
      <c r="AO63001" s="104"/>
      <c r="AP63001" s="104"/>
    </row>
    <row r="63002" spans="21:42" ht="15" customHeight="1" x14ac:dyDescent="0.25">
      <c r="U63002" s="104"/>
      <c r="AB63002" s="104"/>
      <c r="AC63002" s="104"/>
      <c r="AF63002" s="104"/>
      <c r="AG63002" s="104"/>
      <c r="AK63002" s="104"/>
      <c r="AL63002" s="104"/>
      <c r="AO63002" s="104"/>
      <c r="AP63002" s="104"/>
    </row>
    <row r="63003" spans="21:42" ht="15" customHeight="1" x14ac:dyDescent="0.25">
      <c r="U63003" s="104"/>
      <c r="AB63003" s="104"/>
      <c r="AC63003" s="104"/>
      <c r="AF63003" s="104"/>
      <c r="AG63003" s="104"/>
      <c r="AK63003" s="104"/>
      <c r="AL63003" s="104"/>
      <c r="AO63003" s="104"/>
      <c r="AP63003" s="104"/>
    </row>
    <row r="63004" spans="21:42" ht="15" customHeight="1" x14ac:dyDescent="0.25">
      <c r="U63004" s="104"/>
      <c r="AB63004" s="104"/>
      <c r="AC63004" s="104"/>
      <c r="AF63004" s="104"/>
      <c r="AG63004" s="104"/>
      <c r="AK63004" s="104"/>
      <c r="AL63004" s="104"/>
      <c r="AO63004" s="104"/>
      <c r="AP63004" s="104"/>
    </row>
    <row r="63005" spans="21:42" ht="15" customHeight="1" x14ac:dyDescent="0.25">
      <c r="U63005" s="104"/>
      <c r="AB63005" s="104"/>
      <c r="AC63005" s="104"/>
      <c r="AF63005" s="104"/>
      <c r="AG63005" s="104"/>
      <c r="AK63005" s="104"/>
      <c r="AL63005" s="104"/>
      <c r="AO63005" s="104"/>
      <c r="AP63005" s="104"/>
    </row>
    <row r="63006" spans="21:42" ht="15" customHeight="1" x14ac:dyDescent="0.25">
      <c r="U63006" s="104"/>
      <c r="AB63006" s="104"/>
      <c r="AC63006" s="104"/>
      <c r="AF63006" s="104"/>
      <c r="AG63006" s="104"/>
      <c r="AK63006" s="104"/>
      <c r="AL63006" s="104"/>
      <c r="AO63006" s="104"/>
      <c r="AP63006" s="104"/>
    </row>
    <row r="63007" spans="21:42" ht="15" customHeight="1" x14ac:dyDescent="0.25">
      <c r="U63007" s="104"/>
      <c r="AB63007" s="104"/>
      <c r="AC63007" s="104"/>
      <c r="AF63007" s="104"/>
      <c r="AG63007" s="104"/>
      <c r="AK63007" s="104"/>
      <c r="AL63007" s="104"/>
      <c r="AO63007" s="104"/>
      <c r="AP63007" s="104"/>
    </row>
    <row r="63008" spans="21:42" ht="15" customHeight="1" x14ac:dyDescent="0.25">
      <c r="U63008" s="104"/>
      <c r="AB63008" s="104"/>
      <c r="AC63008" s="104"/>
      <c r="AF63008" s="104"/>
      <c r="AG63008" s="104"/>
      <c r="AK63008" s="104"/>
      <c r="AL63008" s="104"/>
      <c r="AO63008" s="104"/>
      <c r="AP63008" s="104"/>
    </row>
    <row r="63009" spans="21:42" ht="15" customHeight="1" x14ac:dyDescent="0.25">
      <c r="U63009" s="104"/>
      <c r="AB63009" s="104"/>
      <c r="AC63009" s="104"/>
      <c r="AF63009" s="104"/>
      <c r="AG63009" s="104"/>
      <c r="AK63009" s="104"/>
      <c r="AL63009" s="104"/>
      <c r="AO63009" s="104"/>
      <c r="AP63009" s="104"/>
    </row>
    <row r="63010" spans="21:42" ht="15" customHeight="1" x14ac:dyDescent="0.25">
      <c r="U63010" s="104"/>
      <c r="AB63010" s="104"/>
      <c r="AC63010" s="104"/>
      <c r="AF63010" s="104"/>
      <c r="AG63010" s="104"/>
      <c r="AK63010" s="104"/>
      <c r="AL63010" s="104"/>
      <c r="AO63010" s="104"/>
      <c r="AP63010" s="104"/>
    </row>
    <row r="63011" spans="21:42" ht="15" customHeight="1" x14ac:dyDescent="0.25">
      <c r="U63011" s="104"/>
      <c r="AB63011" s="104"/>
      <c r="AC63011" s="104"/>
      <c r="AF63011" s="104"/>
      <c r="AG63011" s="104"/>
      <c r="AK63011" s="104"/>
      <c r="AL63011" s="104"/>
      <c r="AO63011" s="104"/>
      <c r="AP63011" s="104"/>
    </row>
    <row r="63012" spans="21:42" ht="15" customHeight="1" x14ac:dyDescent="0.25">
      <c r="U63012" s="104"/>
      <c r="AB63012" s="104"/>
      <c r="AC63012" s="104"/>
      <c r="AF63012" s="104"/>
      <c r="AG63012" s="104"/>
      <c r="AK63012" s="104"/>
      <c r="AL63012" s="104"/>
      <c r="AO63012" s="104"/>
      <c r="AP63012" s="104"/>
    </row>
    <row r="63013" spans="21:42" ht="15" customHeight="1" x14ac:dyDescent="0.25">
      <c r="U63013" s="104"/>
      <c r="AB63013" s="104"/>
      <c r="AC63013" s="104"/>
      <c r="AF63013" s="104"/>
      <c r="AG63013" s="104"/>
      <c r="AK63013" s="104"/>
      <c r="AL63013" s="104"/>
      <c r="AO63013" s="104"/>
      <c r="AP63013" s="104"/>
    </row>
    <row r="63014" spans="21:42" ht="15" customHeight="1" x14ac:dyDescent="0.25">
      <c r="U63014" s="104"/>
      <c r="AB63014" s="104"/>
      <c r="AC63014" s="104"/>
      <c r="AF63014" s="104"/>
      <c r="AG63014" s="104"/>
      <c r="AK63014" s="104"/>
      <c r="AL63014" s="104"/>
      <c r="AO63014" s="104"/>
      <c r="AP63014" s="104"/>
    </row>
    <row r="63015" spans="21:42" ht="15" customHeight="1" x14ac:dyDescent="0.25">
      <c r="U63015" s="104"/>
      <c r="AB63015" s="104"/>
      <c r="AC63015" s="104"/>
      <c r="AF63015" s="104"/>
      <c r="AG63015" s="104"/>
      <c r="AK63015" s="104"/>
      <c r="AL63015" s="104"/>
      <c r="AO63015" s="104"/>
      <c r="AP63015" s="104"/>
    </row>
    <row r="63016" spans="21:42" ht="15" customHeight="1" x14ac:dyDescent="0.25">
      <c r="U63016" s="104"/>
      <c r="AB63016" s="104"/>
      <c r="AC63016" s="104"/>
      <c r="AF63016" s="104"/>
      <c r="AG63016" s="104"/>
      <c r="AK63016" s="104"/>
      <c r="AL63016" s="104"/>
      <c r="AO63016" s="104"/>
      <c r="AP63016" s="104"/>
    </row>
    <row r="63017" spans="21:42" ht="15" customHeight="1" x14ac:dyDescent="0.25">
      <c r="U63017" s="104"/>
      <c r="AB63017" s="104"/>
      <c r="AC63017" s="104"/>
      <c r="AF63017" s="104"/>
      <c r="AG63017" s="104"/>
      <c r="AK63017" s="104"/>
      <c r="AL63017" s="104"/>
      <c r="AO63017" s="104"/>
      <c r="AP63017" s="104"/>
    </row>
    <row r="63018" spans="21:42" ht="15" customHeight="1" x14ac:dyDescent="0.25">
      <c r="U63018" s="104"/>
      <c r="AB63018" s="104"/>
      <c r="AC63018" s="104"/>
      <c r="AF63018" s="104"/>
      <c r="AG63018" s="104"/>
      <c r="AK63018" s="104"/>
      <c r="AL63018" s="104"/>
      <c r="AO63018" s="104"/>
      <c r="AP63018" s="104"/>
    </row>
    <row r="63019" spans="21:42" ht="15" customHeight="1" x14ac:dyDescent="0.25">
      <c r="U63019" s="104"/>
      <c r="AB63019" s="104"/>
      <c r="AC63019" s="104"/>
      <c r="AF63019" s="104"/>
      <c r="AG63019" s="104"/>
      <c r="AK63019" s="104"/>
      <c r="AL63019" s="104"/>
      <c r="AO63019" s="104"/>
      <c r="AP63019" s="104"/>
    </row>
    <row r="63020" spans="21:42" ht="15" customHeight="1" x14ac:dyDescent="0.25">
      <c r="U63020" s="104"/>
      <c r="AB63020" s="104"/>
      <c r="AC63020" s="104"/>
      <c r="AF63020" s="104"/>
      <c r="AG63020" s="104"/>
      <c r="AK63020" s="104"/>
      <c r="AL63020" s="104"/>
      <c r="AO63020" s="104"/>
      <c r="AP63020" s="104"/>
    </row>
    <row r="63021" spans="21:42" ht="15" customHeight="1" x14ac:dyDescent="0.25">
      <c r="U63021" s="104"/>
      <c r="AB63021" s="104"/>
      <c r="AC63021" s="104"/>
      <c r="AF63021" s="104"/>
      <c r="AG63021" s="104"/>
      <c r="AK63021" s="104"/>
      <c r="AL63021" s="104"/>
      <c r="AO63021" s="104"/>
      <c r="AP63021" s="104"/>
    </row>
    <row r="63022" spans="21:42" ht="15" customHeight="1" x14ac:dyDescent="0.25">
      <c r="U63022" s="104"/>
      <c r="AB63022" s="104"/>
      <c r="AC63022" s="104"/>
      <c r="AF63022" s="104"/>
      <c r="AG63022" s="104"/>
      <c r="AK63022" s="104"/>
      <c r="AL63022" s="104"/>
      <c r="AO63022" s="104"/>
      <c r="AP63022" s="104"/>
    </row>
    <row r="63023" spans="21:42" ht="15" customHeight="1" x14ac:dyDescent="0.25">
      <c r="U63023" s="104"/>
      <c r="AB63023" s="104"/>
      <c r="AC63023" s="104"/>
      <c r="AF63023" s="104"/>
      <c r="AG63023" s="104"/>
      <c r="AK63023" s="104"/>
      <c r="AL63023" s="104"/>
      <c r="AO63023" s="104"/>
      <c r="AP63023" s="104"/>
    </row>
    <row r="63024" spans="21:42" ht="15" customHeight="1" x14ac:dyDescent="0.25">
      <c r="U63024" s="104"/>
      <c r="AB63024" s="104"/>
      <c r="AC63024" s="104"/>
      <c r="AF63024" s="104"/>
      <c r="AG63024" s="104"/>
      <c r="AK63024" s="104"/>
      <c r="AL63024" s="104"/>
      <c r="AO63024" s="104"/>
      <c r="AP63024" s="104"/>
    </row>
    <row r="63025" spans="21:42" ht="15" customHeight="1" x14ac:dyDescent="0.25">
      <c r="U63025" s="104"/>
      <c r="AB63025" s="104"/>
      <c r="AC63025" s="104"/>
      <c r="AF63025" s="104"/>
      <c r="AG63025" s="104"/>
      <c r="AK63025" s="104"/>
      <c r="AL63025" s="104"/>
      <c r="AO63025" s="104"/>
      <c r="AP63025" s="104"/>
    </row>
    <row r="63026" spans="21:42" ht="15" customHeight="1" x14ac:dyDescent="0.25">
      <c r="U63026" s="104"/>
      <c r="AB63026" s="104"/>
      <c r="AC63026" s="104"/>
      <c r="AF63026" s="104"/>
      <c r="AG63026" s="104"/>
      <c r="AK63026" s="104"/>
      <c r="AL63026" s="104"/>
      <c r="AO63026" s="104"/>
      <c r="AP63026" s="104"/>
    </row>
    <row r="63027" spans="21:42" ht="15" customHeight="1" x14ac:dyDescent="0.25">
      <c r="U63027" s="104"/>
      <c r="AB63027" s="104"/>
      <c r="AC63027" s="104"/>
      <c r="AF63027" s="104"/>
      <c r="AG63027" s="104"/>
      <c r="AK63027" s="104"/>
      <c r="AL63027" s="104"/>
      <c r="AO63027" s="104"/>
      <c r="AP63027" s="104"/>
    </row>
    <row r="63028" spans="21:42" ht="15" customHeight="1" x14ac:dyDescent="0.25">
      <c r="U63028" s="104"/>
      <c r="AB63028" s="104"/>
      <c r="AC63028" s="104"/>
      <c r="AF63028" s="104"/>
      <c r="AG63028" s="104"/>
      <c r="AK63028" s="104"/>
      <c r="AL63028" s="104"/>
      <c r="AO63028" s="104"/>
      <c r="AP63028" s="104"/>
    </row>
    <row r="63029" spans="21:42" ht="15" customHeight="1" x14ac:dyDescent="0.25">
      <c r="U63029" s="104"/>
      <c r="AB63029" s="104"/>
      <c r="AC63029" s="104"/>
      <c r="AF63029" s="104"/>
      <c r="AG63029" s="104"/>
      <c r="AK63029" s="104"/>
      <c r="AL63029" s="104"/>
      <c r="AO63029" s="104"/>
      <c r="AP63029" s="104"/>
    </row>
    <row r="63030" spans="21:42" ht="15" customHeight="1" x14ac:dyDescent="0.25">
      <c r="U63030" s="104"/>
      <c r="AB63030" s="104"/>
      <c r="AC63030" s="104"/>
      <c r="AF63030" s="104"/>
      <c r="AG63030" s="104"/>
      <c r="AK63030" s="104"/>
      <c r="AL63030" s="104"/>
      <c r="AO63030" s="104"/>
      <c r="AP63030" s="104"/>
    </row>
    <row r="63031" spans="21:42" ht="15" customHeight="1" x14ac:dyDescent="0.25">
      <c r="U63031" s="104"/>
      <c r="AB63031" s="104"/>
      <c r="AC63031" s="104"/>
      <c r="AF63031" s="104"/>
      <c r="AG63031" s="104"/>
      <c r="AK63031" s="104"/>
      <c r="AL63031" s="104"/>
      <c r="AO63031" s="104"/>
      <c r="AP63031" s="104"/>
    </row>
    <row r="63032" spans="21:42" ht="15" customHeight="1" x14ac:dyDescent="0.25">
      <c r="U63032" s="104"/>
      <c r="AB63032" s="104"/>
      <c r="AC63032" s="104"/>
      <c r="AF63032" s="104"/>
      <c r="AG63032" s="104"/>
      <c r="AK63032" s="104"/>
      <c r="AL63032" s="104"/>
      <c r="AO63032" s="104"/>
      <c r="AP63032" s="104"/>
    </row>
    <row r="63033" spans="21:42" ht="15" customHeight="1" x14ac:dyDescent="0.25">
      <c r="U63033" s="104"/>
      <c r="AB63033" s="104"/>
      <c r="AC63033" s="104"/>
      <c r="AF63033" s="104"/>
      <c r="AG63033" s="104"/>
      <c r="AK63033" s="104"/>
      <c r="AL63033" s="104"/>
      <c r="AO63033" s="104"/>
      <c r="AP63033" s="104"/>
    </row>
    <row r="63034" spans="21:42" ht="15" customHeight="1" x14ac:dyDescent="0.25">
      <c r="U63034" s="104"/>
      <c r="AB63034" s="104"/>
      <c r="AC63034" s="104"/>
      <c r="AF63034" s="104"/>
      <c r="AG63034" s="104"/>
      <c r="AK63034" s="104"/>
      <c r="AL63034" s="104"/>
      <c r="AO63034" s="104"/>
      <c r="AP63034" s="104"/>
    </row>
    <row r="63035" spans="21:42" ht="15" customHeight="1" x14ac:dyDescent="0.25">
      <c r="U63035" s="104"/>
      <c r="AB63035" s="104"/>
      <c r="AC63035" s="104"/>
      <c r="AF63035" s="104"/>
      <c r="AG63035" s="104"/>
      <c r="AK63035" s="104"/>
      <c r="AL63035" s="104"/>
      <c r="AO63035" s="104"/>
      <c r="AP63035" s="104"/>
    </row>
    <row r="63036" spans="21:42" ht="15" customHeight="1" x14ac:dyDescent="0.25">
      <c r="U63036" s="104"/>
      <c r="AB63036" s="104"/>
      <c r="AC63036" s="104"/>
      <c r="AF63036" s="104"/>
      <c r="AG63036" s="104"/>
      <c r="AK63036" s="104"/>
      <c r="AL63036" s="104"/>
      <c r="AO63036" s="104"/>
      <c r="AP63036" s="104"/>
    </row>
    <row r="63037" spans="21:42" ht="15" customHeight="1" x14ac:dyDescent="0.25">
      <c r="U63037" s="104"/>
      <c r="AB63037" s="104"/>
      <c r="AC63037" s="104"/>
      <c r="AF63037" s="104"/>
      <c r="AG63037" s="104"/>
      <c r="AK63037" s="104"/>
      <c r="AL63037" s="104"/>
      <c r="AO63037" s="104"/>
      <c r="AP63037" s="104"/>
    </row>
    <row r="63038" spans="21:42" ht="15" customHeight="1" x14ac:dyDescent="0.25">
      <c r="U63038" s="104"/>
      <c r="AB63038" s="104"/>
      <c r="AC63038" s="104"/>
      <c r="AF63038" s="104"/>
      <c r="AG63038" s="104"/>
      <c r="AK63038" s="104"/>
      <c r="AL63038" s="104"/>
      <c r="AO63038" s="104"/>
      <c r="AP63038" s="104"/>
    </row>
    <row r="63039" spans="21:42" ht="15" customHeight="1" x14ac:dyDescent="0.25">
      <c r="U63039" s="104"/>
      <c r="AB63039" s="104"/>
      <c r="AC63039" s="104"/>
      <c r="AF63039" s="104"/>
      <c r="AG63039" s="104"/>
      <c r="AK63039" s="104"/>
      <c r="AL63039" s="104"/>
      <c r="AO63039" s="104"/>
      <c r="AP63039" s="104"/>
    </row>
    <row r="63040" spans="21:42" ht="15" customHeight="1" x14ac:dyDescent="0.25">
      <c r="U63040" s="104"/>
      <c r="AB63040" s="104"/>
      <c r="AC63040" s="104"/>
      <c r="AF63040" s="104"/>
      <c r="AG63040" s="104"/>
      <c r="AK63040" s="104"/>
      <c r="AL63040" s="104"/>
      <c r="AO63040" s="104"/>
      <c r="AP63040" s="104"/>
    </row>
    <row r="63041" spans="21:42" ht="15" customHeight="1" x14ac:dyDescent="0.25">
      <c r="U63041" s="104"/>
      <c r="AB63041" s="104"/>
      <c r="AC63041" s="104"/>
      <c r="AF63041" s="104"/>
      <c r="AG63041" s="104"/>
      <c r="AK63041" s="104"/>
      <c r="AL63041" s="104"/>
      <c r="AO63041" s="104"/>
      <c r="AP63041" s="104"/>
    </row>
    <row r="63042" spans="21:42" ht="15" customHeight="1" x14ac:dyDescent="0.25">
      <c r="U63042" s="104"/>
      <c r="AB63042" s="104"/>
      <c r="AC63042" s="104"/>
      <c r="AF63042" s="104"/>
      <c r="AG63042" s="104"/>
      <c r="AK63042" s="104"/>
      <c r="AL63042" s="104"/>
      <c r="AO63042" s="104"/>
      <c r="AP63042" s="104"/>
    </row>
    <row r="63043" spans="21:42" ht="15" customHeight="1" x14ac:dyDescent="0.25">
      <c r="U63043" s="104"/>
      <c r="AB63043" s="104"/>
      <c r="AC63043" s="104"/>
      <c r="AF63043" s="104"/>
      <c r="AG63043" s="104"/>
      <c r="AK63043" s="104"/>
      <c r="AL63043" s="104"/>
      <c r="AO63043" s="104"/>
      <c r="AP63043" s="104"/>
    </row>
    <row r="63044" spans="21:42" ht="15" customHeight="1" x14ac:dyDescent="0.25">
      <c r="U63044" s="104"/>
      <c r="AB63044" s="104"/>
      <c r="AC63044" s="104"/>
      <c r="AF63044" s="104"/>
      <c r="AG63044" s="104"/>
      <c r="AK63044" s="104"/>
      <c r="AL63044" s="104"/>
      <c r="AO63044" s="104"/>
      <c r="AP63044" s="104"/>
    </row>
    <row r="63045" spans="21:42" ht="15" customHeight="1" x14ac:dyDescent="0.25">
      <c r="U63045" s="104"/>
      <c r="AB63045" s="104"/>
      <c r="AC63045" s="104"/>
      <c r="AF63045" s="104"/>
      <c r="AG63045" s="104"/>
      <c r="AK63045" s="104"/>
      <c r="AL63045" s="104"/>
      <c r="AO63045" s="104"/>
      <c r="AP63045" s="104"/>
    </row>
    <row r="63046" spans="21:42" ht="15" customHeight="1" x14ac:dyDescent="0.25">
      <c r="U63046" s="104"/>
      <c r="AB63046" s="104"/>
      <c r="AC63046" s="104"/>
      <c r="AF63046" s="104"/>
      <c r="AG63046" s="104"/>
      <c r="AK63046" s="104"/>
      <c r="AL63046" s="104"/>
      <c r="AO63046" s="104"/>
      <c r="AP63046" s="104"/>
    </row>
    <row r="63047" spans="21:42" ht="15" customHeight="1" x14ac:dyDescent="0.25">
      <c r="U63047" s="104"/>
      <c r="AB63047" s="104"/>
      <c r="AC63047" s="104"/>
      <c r="AF63047" s="104"/>
      <c r="AG63047" s="104"/>
      <c r="AK63047" s="104"/>
      <c r="AL63047" s="104"/>
      <c r="AO63047" s="104"/>
      <c r="AP63047" s="104"/>
    </row>
    <row r="63048" spans="21:42" ht="15" customHeight="1" x14ac:dyDescent="0.25">
      <c r="U63048" s="104"/>
      <c r="AB63048" s="104"/>
      <c r="AC63048" s="104"/>
      <c r="AF63048" s="104"/>
      <c r="AG63048" s="104"/>
      <c r="AK63048" s="104"/>
      <c r="AL63048" s="104"/>
      <c r="AO63048" s="104"/>
      <c r="AP63048" s="104"/>
    </row>
    <row r="63049" spans="21:42" ht="15" customHeight="1" x14ac:dyDescent="0.25">
      <c r="U63049" s="104"/>
      <c r="AB63049" s="104"/>
      <c r="AC63049" s="104"/>
      <c r="AF63049" s="104"/>
      <c r="AG63049" s="104"/>
      <c r="AK63049" s="104"/>
      <c r="AL63049" s="104"/>
      <c r="AO63049" s="104"/>
      <c r="AP63049" s="104"/>
    </row>
    <row r="63050" spans="21:42" ht="15" customHeight="1" x14ac:dyDescent="0.25">
      <c r="U63050" s="104"/>
      <c r="AB63050" s="104"/>
      <c r="AC63050" s="104"/>
      <c r="AF63050" s="104"/>
      <c r="AG63050" s="104"/>
      <c r="AK63050" s="104"/>
      <c r="AL63050" s="104"/>
      <c r="AO63050" s="104"/>
      <c r="AP63050" s="104"/>
    </row>
    <row r="63051" spans="21:42" ht="15" customHeight="1" x14ac:dyDescent="0.25">
      <c r="U63051" s="104"/>
      <c r="AB63051" s="104"/>
      <c r="AC63051" s="104"/>
      <c r="AF63051" s="104"/>
      <c r="AG63051" s="104"/>
      <c r="AK63051" s="104"/>
      <c r="AL63051" s="104"/>
      <c r="AO63051" s="104"/>
      <c r="AP63051" s="104"/>
    </row>
    <row r="63052" spans="21:42" ht="15" customHeight="1" x14ac:dyDescent="0.25">
      <c r="U63052" s="104"/>
      <c r="AB63052" s="104"/>
      <c r="AC63052" s="104"/>
      <c r="AF63052" s="104"/>
      <c r="AG63052" s="104"/>
      <c r="AK63052" s="104"/>
      <c r="AL63052" s="104"/>
      <c r="AO63052" s="104"/>
      <c r="AP63052" s="104"/>
    </row>
    <row r="63053" spans="21:42" ht="15" customHeight="1" x14ac:dyDescent="0.25">
      <c r="U63053" s="104"/>
      <c r="AB63053" s="104"/>
      <c r="AC63053" s="104"/>
      <c r="AF63053" s="104"/>
      <c r="AG63053" s="104"/>
      <c r="AK63053" s="104"/>
      <c r="AL63053" s="104"/>
      <c r="AO63053" s="104"/>
      <c r="AP63053" s="104"/>
    </row>
    <row r="63054" spans="21:42" ht="15" customHeight="1" x14ac:dyDescent="0.25">
      <c r="U63054" s="104"/>
      <c r="AB63054" s="104"/>
      <c r="AC63054" s="104"/>
      <c r="AF63054" s="104"/>
      <c r="AG63054" s="104"/>
      <c r="AK63054" s="104"/>
      <c r="AL63054" s="104"/>
      <c r="AO63054" s="104"/>
      <c r="AP63054" s="104"/>
    </row>
    <row r="63055" spans="21:42" ht="15" customHeight="1" x14ac:dyDescent="0.25">
      <c r="U63055" s="104"/>
      <c r="AB63055" s="104"/>
      <c r="AC63055" s="104"/>
      <c r="AF63055" s="104"/>
      <c r="AG63055" s="104"/>
      <c r="AK63055" s="104"/>
      <c r="AL63055" s="104"/>
      <c r="AO63055" s="104"/>
      <c r="AP63055" s="104"/>
    </row>
    <row r="63056" spans="21:42" ht="15" customHeight="1" x14ac:dyDescent="0.25">
      <c r="U63056" s="104"/>
      <c r="AB63056" s="104"/>
      <c r="AC63056" s="104"/>
      <c r="AF63056" s="104"/>
      <c r="AG63056" s="104"/>
      <c r="AK63056" s="104"/>
      <c r="AL63056" s="104"/>
      <c r="AO63056" s="104"/>
      <c r="AP63056" s="104"/>
    </row>
    <row r="63057" spans="21:42" ht="15" customHeight="1" x14ac:dyDescent="0.25">
      <c r="U63057" s="104"/>
      <c r="AB63057" s="104"/>
      <c r="AC63057" s="104"/>
      <c r="AF63057" s="104"/>
      <c r="AG63057" s="104"/>
      <c r="AK63057" s="104"/>
      <c r="AL63057" s="104"/>
      <c r="AO63057" s="104"/>
      <c r="AP63057" s="104"/>
    </row>
    <row r="63058" spans="21:42" ht="15" customHeight="1" x14ac:dyDescent="0.25">
      <c r="U63058" s="104"/>
      <c r="AB63058" s="104"/>
      <c r="AC63058" s="104"/>
      <c r="AF63058" s="104"/>
      <c r="AG63058" s="104"/>
      <c r="AK63058" s="104"/>
      <c r="AL63058" s="104"/>
      <c r="AO63058" s="104"/>
      <c r="AP63058" s="104"/>
    </row>
    <row r="63059" spans="21:42" ht="15" customHeight="1" x14ac:dyDescent="0.25">
      <c r="U63059" s="104"/>
      <c r="AB63059" s="104"/>
      <c r="AC63059" s="104"/>
      <c r="AF63059" s="104"/>
      <c r="AG63059" s="104"/>
      <c r="AK63059" s="104"/>
      <c r="AL63059" s="104"/>
      <c r="AO63059" s="104"/>
      <c r="AP63059" s="104"/>
    </row>
    <row r="63060" spans="21:42" ht="15" customHeight="1" x14ac:dyDescent="0.25">
      <c r="U63060" s="104"/>
      <c r="AB63060" s="104"/>
      <c r="AC63060" s="104"/>
      <c r="AF63060" s="104"/>
      <c r="AG63060" s="104"/>
      <c r="AK63060" s="104"/>
      <c r="AL63060" s="104"/>
      <c r="AO63060" s="104"/>
      <c r="AP63060" s="104"/>
    </row>
    <row r="63061" spans="21:42" ht="15" customHeight="1" x14ac:dyDescent="0.25">
      <c r="U63061" s="104"/>
      <c r="AB63061" s="104"/>
      <c r="AC63061" s="104"/>
      <c r="AF63061" s="104"/>
      <c r="AG63061" s="104"/>
      <c r="AK63061" s="104"/>
      <c r="AL63061" s="104"/>
      <c r="AO63061" s="104"/>
      <c r="AP63061" s="104"/>
    </row>
    <row r="63062" spans="21:42" ht="15" customHeight="1" x14ac:dyDescent="0.25">
      <c r="U63062" s="104"/>
      <c r="AB63062" s="104"/>
      <c r="AC63062" s="104"/>
      <c r="AF63062" s="104"/>
      <c r="AG63062" s="104"/>
      <c r="AK63062" s="104"/>
      <c r="AL63062" s="104"/>
      <c r="AO63062" s="104"/>
      <c r="AP63062" s="104"/>
    </row>
    <row r="63063" spans="21:42" ht="15" customHeight="1" x14ac:dyDescent="0.25">
      <c r="U63063" s="104"/>
      <c r="AB63063" s="104"/>
      <c r="AC63063" s="104"/>
      <c r="AF63063" s="104"/>
      <c r="AG63063" s="104"/>
      <c r="AK63063" s="104"/>
      <c r="AL63063" s="104"/>
      <c r="AO63063" s="104"/>
      <c r="AP63063" s="104"/>
    </row>
    <row r="63064" spans="21:42" ht="15" customHeight="1" x14ac:dyDescent="0.25">
      <c r="U63064" s="104"/>
      <c r="AB63064" s="104"/>
      <c r="AC63064" s="104"/>
      <c r="AF63064" s="104"/>
      <c r="AG63064" s="104"/>
      <c r="AK63064" s="104"/>
      <c r="AL63064" s="104"/>
      <c r="AO63064" s="104"/>
      <c r="AP63064" s="104"/>
    </row>
    <row r="63065" spans="21:42" ht="15" customHeight="1" x14ac:dyDescent="0.25">
      <c r="U63065" s="104"/>
      <c r="AB63065" s="104"/>
      <c r="AC63065" s="104"/>
      <c r="AF63065" s="104"/>
      <c r="AG63065" s="104"/>
      <c r="AK63065" s="104"/>
      <c r="AL63065" s="104"/>
      <c r="AO63065" s="104"/>
      <c r="AP63065" s="104"/>
    </row>
    <row r="63066" spans="21:42" ht="15" customHeight="1" x14ac:dyDescent="0.25">
      <c r="U63066" s="104"/>
      <c r="AB63066" s="104"/>
      <c r="AC63066" s="104"/>
      <c r="AF63066" s="104"/>
      <c r="AG63066" s="104"/>
      <c r="AK63066" s="104"/>
      <c r="AL63066" s="104"/>
      <c r="AO63066" s="104"/>
      <c r="AP63066" s="104"/>
    </row>
    <row r="63067" spans="21:42" ht="15" customHeight="1" x14ac:dyDescent="0.25">
      <c r="U63067" s="104"/>
      <c r="AB63067" s="104"/>
      <c r="AC63067" s="104"/>
      <c r="AF63067" s="104"/>
      <c r="AG63067" s="104"/>
      <c r="AK63067" s="104"/>
      <c r="AL63067" s="104"/>
      <c r="AO63067" s="104"/>
      <c r="AP63067" s="104"/>
    </row>
    <row r="63068" spans="21:42" ht="15" customHeight="1" x14ac:dyDescent="0.25">
      <c r="U63068" s="104"/>
      <c r="AB63068" s="104"/>
      <c r="AC63068" s="104"/>
      <c r="AF63068" s="104"/>
      <c r="AG63068" s="104"/>
      <c r="AK63068" s="104"/>
      <c r="AL63068" s="104"/>
      <c r="AO63068" s="104"/>
      <c r="AP63068" s="104"/>
    </row>
    <row r="63069" spans="21:42" ht="15" customHeight="1" x14ac:dyDescent="0.25">
      <c r="U63069" s="104"/>
      <c r="AB63069" s="104"/>
      <c r="AC63069" s="104"/>
      <c r="AF63069" s="104"/>
      <c r="AG63069" s="104"/>
      <c r="AK63069" s="104"/>
      <c r="AL63069" s="104"/>
      <c r="AO63069" s="104"/>
      <c r="AP63069" s="104"/>
    </row>
    <row r="63070" spans="21:42" ht="15" customHeight="1" x14ac:dyDescent="0.25">
      <c r="U63070" s="104"/>
      <c r="AB63070" s="104"/>
      <c r="AC63070" s="104"/>
      <c r="AF63070" s="104"/>
      <c r="AG63070" s="104"/>
      <c r="AK63070" s="104"/>
      <c r="AL63070" s="104"/>
      <c r="AO63070" s="104"/>
      <c r="AP63070" s="104"/>
    </row>
    <row r="63071" spans="21:42" ht="15" customHeight="1" x14ac:dyDescent="0.25">
      <c r="U63071" s="104"/>
      <c r="AB63071" s="104"/>
      <c r="AC63071" s="104"/>
      <c r="AF63071" s="104"/>
      <c r="AG63071" s="104"/>
      <c r="AK63071" s="104"/>
      <c r="AL63071" s="104"/>
      <c r="AO63071" s="104"/>
      <c r="AP63071" s="104"/>
    </row>
    <row r="63072" spans="21:42" ht="15" customHeight="1" x14ac:dyDescent="0.25">
      <c r="U63072" s="104"/>
      <c r="AB63072" s="104"/>
      <c r="AC63072" s="104"/>
      <c r="AF63072" s="104"/>
      <c r="AG63072" s="104"/>
      <c r="AK63072" s="104"/>
      <c r="AL63072" s="104"/>
      <c r="AO63072" s="104"/>
      <c r="AP63072" s="104"/>
    </row>
    <row r="63073" spans="21:42" ht="15" customHeight="1" x14ac:dyDescent="0.25">
      <c r="U63073" s="104"/>
      <c r="AB63073" s="104"/>
      <c r="AC63073" s="104"/>
      <c r="AF63073" s="104"/>
      <c r="AG63073" s="104"/>
      <c r="AK63073" s="104"/>
      <c r="AL63073" s="104"/>
      <c r="AO63073" s="104"/>
      <c r="AP63073" s="104"/>
    </row>
    <row r="63074" spans="21:42" ht="15" customHeight="1" x14ac:dyDescent="0.25">
      <c r="U63074" s="104"/>
      <c r="AB63074" s="104"/>
      <c r="AC63074" s="104"/>
      <c r="AF63074" s="104"/>
      <c r="AG63074" s="104"/>
      <c r="AK63074" s="104"/>
      <c r="AL63074" s="104"/>
      <c r="AO63074" s="104"/>
      <c r="AP63074" s="104"/>
    </row>
    <row r="63075" spans="21:42" ht="15" customHeight="1" x14ac:dyDescent="0.25">
      <c r="U63075" s="104"/>
      <c r="AB63075" s="104"/>
      <c r="AC63075" s="104"/>
      <c r="AF63075" s="104"/>
      <c r="AG63075" s="104"/>
      <c r="AK63075" s="104"/>
      <c r="AL63075" s="104"/>
      <c r="AO63075" s="104"/>
      <c r="AP63075" s="104"/>
    </row>
    <row r="63076" spans="21:42" ht="15" customHeight="1" x14ac:dyDescent="0.25">
      <c r="U63076" s="104"/>
      <c r="AB63076" s="104"/>
      <c r="AC63076" s="104"/>
      <c r="AF63076" s="104"/>
      <c r="AG63076" s="104"/>
      <c r="AK63076" s="104"/>
      <c r="AL63076" s="104"/>
      <c r="AO63076" s="104"/>
      <c r="AP63076" s="104"/>
    </row>
    <row r="63077" spans="21:42" ht="15" customHeight="1" x14ac:dyDescent="0.25">
      <c r="U63077" s="104"/>
      <c r="AB63077" s="104"/>
      <c r="AC63077" s="104"/>
      <c r="AF63077" s="104"/>
      <c r="AG63077" s="104"/>
      <c r="AK63077" s="104"/>
      <c r="AL63077" s="104"/>
      <c r="AO63077" s="104"/>
      <c r="AP63077" s="104"/>
    </row>
    <row r="63078" spans="21:42" ht="15" customHeight="1" x14ac:dyDescent="0.25">
      <c r="U63078" s="104"/>
      <c r="AB63078" s="104"/>
      <c r="AC63078" s="104"/>
      <c r="AF63078" s="104"/>
      <c r="AG63078" s="104"/>
      <c r="AK63078" s="104"/>
      <c r="AL63078" s="104"/>
      <c r="AO63078" s="104"/>
      <c r="AP63078" s="104"/>
    </row>
    <row r="63079" spans="21:42" ht="15" customHeight="1" x14ac:dyDescent="0.25">
      <c r="U63079" s="104"/>
      <c r="AB63079" s="104"/>
      <c r="AC63079" s="104"/>
      <c r="AF63079" s="104"/>
      <c r="AG63079" s="104"/>
      <c r="AK63079" s="104"/>
      <c r="AL63079" s="104"/>
      <c r="AO63079" s="104"/>
      <c r="AP63079" s="104"/>
    </row>
    <row r="63080" spans="21:42" ht="15" customHeight="1" x14ac:dyDescent="0.25">
      <c r="U63080" s="104"/>
      <c r="AB63080" s="104"/>
      <c r="AC63080" s="104"/>
      <c r="AF63080" s="104"/>
      <c r="AG63080" s="104"/>
      <c r="AK63080" s="104"/>
      <c r="AL63080" s="104"/>
      <c r="AO63080" s="104"/>
      <c r="AP63080" s="104"/>
    </row>
    <row r="63081" spans="21:42" ht="15" customHeight="1" x14ac:dyDescent="0.25">
      <c r="U63081" s="104"/>
      <c r="AB63081" s="104"/>
      <c r="AC63081" s="104"/>
      <c r="AF63081" s="104"/>
      <c r="AG63081" s="104"/>
      <c r="AK63081" s="104"/>
      <c r="AL63081" s="104"/>
      <c r="AO63081" s="104"/>
      <c r="AP63081" s="104"/>
    </row>
    <row r="63082" spans="21:42" ht="15" customHeight="1" x14ac:dyDescent="0.25">
      <c r="U63082" s="104"/>
      <c r="AB63082" s="104"/>
      <c r="AC63082" s="104"/>
      <c r="AF63082" s="104"/>
      <c r="AG63082" s="104"/>
      <c r="AK63082" s="104"/>
      <c r="AL63082" s="104"/>
      <c r="AO63082" s="104"/>
      <c r="AP63082" s="104"/>
    </row>
    <row r="63083" spans="21:42" ht="15" customHeight="1" x14ac:dyDescent="0.25">
      <c r="U63083" s="104"/>
      <c r="AB63083" s="104"/>
      <c r="AC63083" s="104"/>
      <c r="AF63083" s="104"/>
      <c r="AG63083" s="104"/>
      <c r="AK63083" s="104"/>
      <c r="AL63083" s="104"/>
      <c r="AO63083" s="104"/>
      <c r="AP63083" s="104"/>
    </row>
    <row r="63084" spans="21:42" ht="15" customHeight="1" x14ac:dyDescent="0.25">
      <c r="U63084" s="104"/>
      <c r="AB63084" s="104"/>
      <c r="AC63084" s="104"/>
      <c r="AF63084" s="104"/>
      <c r="AG63084" s="104"/>
      <c r="AK63084" s="104"/>
      <c r="AL63084" s="104"/>
      <c r="AO63084" s="104"/>
      <c r="AP63084" s="104"/>
    </row>
    <row r="63085" spans="21:42" ht="15" customHeight="1" x14ac:dyDescent="0.25">
      <c r="U63085" s="104"/>
      <c r="AB63085" s="104"/>
      <c r="AC63085" s="104"/>
      <c r="AF63085" s="104"/>
      <c r="AG63085" s="104"/>
      <c r="AK63085" s="104"/>
      <c r="AL63085" s="104"/>
      <c r="AO63085" s="104"/>
      <c r="AP63085" s="104"/>
    </row>
    <row r="63086" spans="21:42" ht="15" customHeight="1" x14ac:dyDescent="0.25">
      <c r="U63086" s="104"/>
      <c r="AB63086" s="104"/>
      <c r="AC63086" s="104"/>
      <c r="AF63086" s="104"/>
      <c r="AG63086" s="104"/>
      <c r="AK63086" s="104"/>
      <c r="AL63086" s="104"/>
      <c r="AO63086" s="104"/>
      <c r="AP63086" s="104"/>
    </row>
    <row r="63087" spans="21:42" ht="15" customHeight="1" x14ac:dyDescent="0.25">
      <c r="U63087" s="104"/>
      <c r="AB63087" s="104"/>
      <c r="AC63087" s="104"/>
      <c r="AF63087" s="104"/>
      <c r="AG63087" s="104"/>
      <c r="AK63087" s="104"/>
      <c r="AL63087" s="104"/>
      <c r="AO63087" s="104"/>
      <c r="AP63087" s="104"/>
    </row>
    <row r="63088" spans="21:42" ht="15" customHeight="1" x14ac:dyDescent="0.25">
      <c r="U63088" s="104"/>
      <c r="AB63088" s="104"/>
      <c r="AC63088" s="104"/>
      <c r="AF63088" s="104"/>
      <c r="AG63088" s="104"/>
      <c r="AK63088" s="104"/>
      <c r="AL63088" s="104"/>
      <c r="AO63088" s="104"/>
      <c r="AP63088" s="104"/>
    </row>
    <row r="63089" spans="21:42" ht="15" customHeight="1" x14ac:dyDescent="0.25">
      <c r="U63089" s="104"/>
      <c r="AB63089" s="104"/>
      <c r="AC63089" s="104"/>
      <c r="AF63089" s="104"/>
      <c r="AG63089" s="104"/>
      <c r="AK63089" s="104"/>
      <c r="AL63089" s="104"/>
      <c r="AO63089" s="104"/>
      <c r="AP63089" s="104"/>
    </row>
    <row r="63090" spans="21:42" ht="15" customHeight="1" x14ac:dyDescent="0.25">
      <c r="U63090" s="104"/>
      <c r="AB63090" s="104"/>
      <c r="AC63090" s="104"/>
      <c r="AF63090" s="104"/>
      <c r="AG63090" s="104"/>
      <c r="AK63090" s="104"/>
      <c r="AL63090" s="104"/>
      <c r="AO63090" s="104"/>
      <c r="AP63090" s="104"/>
    </row>
    <row r="63091" spans="21:42" ht="15" customHeight="1" x14ac:dyDescent="0.25">
      <c r="U63091" s="104"/>
      <c r="AB63091" s="104"/>
      <c r="AC63091" s="104"/>
      <c r="AF63091" s="104"/>
      <c r="AG63091" s="104"/>
      <c r="AK63091" s="104"/>
      <c r="AL63091" s="104"/>
      <c r="AO63091" s="104"/>
      <c r="AP63091" s="104"/>
    </row>
    <row r="63092" spans="21:42" ht="15" customHeight="1" x14ac:dyDescent="0.25">
      <c r="U63092" s="104"/>
      <c r="AB63092" s="104"/>
      <c r="AC63092" s="104"/>
      <c r="AF63092" s="104"/>
      <c r="AG63092" s="104"/>
      <c r="AK63092" s="104"/>
      <c r="AL63092" s="104"/>
      <c r="AO63092" s="104"/>
      <c r="AP63092" s="104"/>
    </row>
    <row r="63093" spans="21:42" ht="15" customHeight="1" x14ac:dyDescent="0.25">
      <c r="U63093" s="104"/>
      <c r="AB63093" s="104"/>
      <c r="AC63093" s="104"/>
      <c r="AF63093" s="104"/>
      <c r="AG63093" s="104"/>
      <c r="AK63093" s="104"/>
      <c r="AL63093" s="104"/>
      <c r="AO63093" s="104"/>
      <c r="AP63093" s="104"/>
    </row>
    <row r="63094" spans="21:42" ht="15" customHeight="1" x14ac:dyDescent="0.25">
      <c r="U63094" s="104"/>
      <c r="AB63094" s="104"/>
      <c r="AC63094" s="104"/>
      <c r="AF63094" s="104"/>
      <c r="AG63094" s="104"/>
      <c r="AK63094" s="104"/>
      <c r="AL63094" s="104"/>
      <c r="AO63094" s="104"/>
      <c r="AP63094" s="104"/>
    </row>
    <row r="63095" spans="21:42" ht="15" customHeight="1" x14ac:dyDescent="0.25">
      <c r="U63095" s="104"/>
      <c r="AB63095" s="104"/>
      <c r="AC63095" s="104"/>
      <c r="AF63095" s="104"/>
      <c r="AG63095" s="104"/>
      <c r="AK63095" s="104"/>
      <c r="AL63095" s="104"/>
      <c r="AO63095" s="104"/>
      <c r="AP63095" s="104"/>
    </row>
    <row r="63096" spans="21:42" ht="15" customHeight="1" x14ac:dyDescent="0.25">
      <c r="U63096" s="104"/>
      <c r="AB63096" s="104"/>
      <c r="AC63096" s="104"/>
      <c r="AF63096" s="104"/>
      <c r="AG63096" s="104"/>
      <c r="AK63096" s="104"/>
      <c r="AL63096" s="104"/>
      <c r="AO63096" s="104"/>
      <c r="AP63096" s="104"/>
    </row>
    <row r="63097" spans="21:42" ht="15" customHeight="1" x14ac:dyDescent="0.25">
      <c r="U63097" s="104"/>
      <c r="AB63097" s="104"/>
      <c r="AC63097" s="104"/>
      <c r="AF63097" s="104"/>
      <c r="AG63097" s="104"/>
      <c r="AK63097" s="104"/>
      <c r="AL63097" s="104"/>
      <c r="AO63097" s="104"/>
      <c r="AP63097" s="104"/>
    </row>
    <row r="63098" spans="21:42" ht="15" customHeight="1" x14ac:dyDescent="0.25">
      <c r="U63098" s="104"/>
      <c r="AB63098" s="104"/>
      <c r="AC63098" s="104"/>
      <c r="AF63098" s="104"/>
      <c r="AG63098" s="104"/>
      <c r="AK63098" s="104"/>
      <c r="AL63098" s="104"/>
      <c r="AO63098" s="104"/>
      <c r="AP63098" s="104"/>
    </row>
    <row r="63099" spans="21:42" ht="15" customHeight="1" x14ac:dyDescent="0.25">
      <c r="U63099" s="104"/>
      <c r="AB63099" s="104"/>
      <c r="AC63099" s="104"/>
      <c r="AF63099" s="104"/>
      <c r="AG63099" s="104"/>
      <c r="AK63099" s="104"/>
      <c r="AL63099" s="104"/>
      <c r="AO63099" s="104"/>
      <c r="AP63099" s="104"/>
    </row>
    <row r="63100" spans="21:42" ht="15" customHeight="1" x14ac:dyDescent="0.25">
      <c r="U63100" s="104"/>
      <c r="AB63100" s="104"/>
      <c r="AC63100" s="104"/>
      <c r="AF63100" s="104"/>
      <c r="AG63100" s="104"/>
      <c r="AK63100" s="104"/>
      <c r="AL63100" s="104"/>
      <c r="AO63100" s="104"/>
      <c r="AP63100" s="104"/>
    </row>
    <row r="63101" spans="21:42" ht="15" customHeight="1" x14ac:dyDescent="0.25">
      <c r="U63101" s="104"/>
      <c r="AB63101" s="104"/>
      <c r="AC63101" s="104"/>
      <c r="AF63101" s="104"/>
      <c r="AG63101" s="104"/>
      <c r="AK63101" s="104"/>
      <c r="AL63101" s="104"/>
      <c r="AO63101" s="104"/>
      <c r="AP63101" s="104"/>
    </row>
    <row r="63102" spans="21:42" ht="15" customHeight="1" x14ac:dyDescent="0.25">
      <c r="U63102" s="104"/>
      <c r="AB63102" s="104"/>
      <c r="AC63102" s="104"/>
      <c r="AF63102" s="104"/>
      <c r="AG63102" s="104"/>
      <c r="AK63102" s="104"/>
      <c r="AL63102" s="104"/>
      <c r="AO63102" s="104"/>
      <c r="AP63102" s="104"/>
    </row>
    <row r="63103" spans="21:42" ht="15" customHeight="1" x14ac:dyDescent="0.25">
      <c r="U63103" s="104"/>
      <c r="AB63103" s="104"/>
      <c r="AC63103" s="104"/>
      <c r="AF63103" s="104"/>
      <c r="AG63103" s="104"/>
      <c r="AK63103" s="104"/>
      <c r="AL63103" s="104"/>
      <c r="AO63103" s="104"/>
      <c r="AP63103" s="104"/>
    </row>
    <row r="63104" spans="21:42" ht="15" customHeight="1" x14ac:dyDescent="0.25">
      <c r="U63104" s="104"/>
      <c r="AB63104" s="104"/>
      <c r="AC63104" s="104"/>
      <c r="AF63104" s="104"/>
      <c r="AG63104" s="104"/>
      <c r="AK63104" s="104"/>
      <c r="AL63104" s="104"/>
      <c r="AO63104" s="104"/>
      <c r="AP63104" s="104"/>
    </row>
    <row r="63105" spans="21:42" ht="15" customHeight="1" x14ac:dyDescent="0.25">
      <c r="U63105" s="104"/>
      <c r="AB63105" s="104"/>
      <c r="AC63105" s="104"/>
      <c r="AF63105" s="104"/>
      <c r="AG63105" s="104"/>
      <c r="AK63105" s="104"/>
      <c r="AL63105" s="104"/>
      <c r="AO63105" s="104"/>
      <c r="AP63105" s="104"/>
    </row>
    <row r="63106" spans="21:42" ht="15" customHeight="1" x14ac:dyDescent="0.25">
      <c r="U63106" s="104"/>
      <c r="AB63106" s="104"/>
      <c r="AC63106" s="104"/>
      <c r="AF63106" s="104"/>
      <c r="AG63106" s="104"/>
      <c r="AK63106" s="104"/>
      <c r="AL63106" s="104"/>
      <c r="AO63106" s="104"/>
      <c r="AP63106" s="104"/>
    </row>
    <row r="63107" spans="21:42" ht="15" customHeight="1" x14ac:dyDescent="0.25">
      <c r="U63107" s="104"/>
      <c r="AB63107" s="104"/>
      <c r="AC63107" s="104"/>
      <c r="AF63107" s="104"/>
      <c r="AG63107" s="104"/>
      <c r="AK63107" s="104"/>
      <c r="AL63107" s="104"/>
      <c r="AO63107" s="104"/>
      <c r="AP63107" s="104"/>
    </row>
    <row r="63108" spans="21:42" ht="15" customHeight="1" x14ac:dyDescent="0.25">
      <c r="U63108" s="104"/>
      <c r="AB63108" s="104"/>
      <c r="AC63108" s="104"/>
      <c r="AF63108" s="104"/>
      <c r="AG63108" s="104"/>
      <c r="AK63108" s="104"/>
      <c r="AL63108" s="104"/>
      <c r="AO63108" s="104"/>
      <c r="AP63108" s="104"/>
    </row>
    <row r="63109" spans="21:42" ht="15" customHeight="1" x14ac:dyDescent="0.25">
      <c r="U63109" s="104"/>
      <c r="AB63109" s="104"/>
      <c r="AC63109" s="104"/>
      <c r="AF63109" s="104"/>
      <c r="AG63109" s="104"/>
      <c r="AK63109" s="104"/>
      <c r="AL63109" s="104"/>
      <c r="AO63109" s="104"/>
      <c r="AP63109" s="104"/>
    </row>
    <row r="63110" spans="21:42" ht="15" customHeight="1" x14ac:dyDescent="0.25">
      <c r="U63110" s="104"/>
      <c r="AB63110" s="104"/>
      <c r="AC63110" s="104"/>
      <c r="AF63110" s="104"/>
      <c r="AG63110" s="104"/>
      <c r="AK63110" s="104"/>
      <c r="AL63110" s="104"/>
      <c r="AO63110" s="104"/>
      <c r="AP63110" s="104"/>
    </row>
    <row r="63111" spans="21:42" ht="15" customHeight="1" x14ac:dyDescent="0.25">
      <c r="U63111" s="104"/>
      <c r="AB63111" s="104"/>
      <c r="AC63111" s="104"/>
      <c r="AF63111" s="104"/>
      <c r="AG63111" s="104"/>
      <c r="AK63111" s="104"/>
      <c r="AL63111" s="104"/>
      <c r="AO63111" s="104"/>
      <c r="AP63111" s="104"/>
    </row>
    <row r="63112" spans="21:42" ht="15" customHeight="1" x14ac:dyDescent="0.25">
      <c r="U63112" s="104"/>
      <c r="AB63112" s="104"/>
      <c r="AC63112" s="104"/>
      <c r="AF63112" s="104"/>
      <c r="AG63112" s="104"/>
      <c r="AK63112" s="104"/>
      <c r="AL63112" s="104"/>
      <c r="AO63112" s="104"/>
      <c r="AP63112" s="104"/>
    </row>
    <row r="63113" spans="21:42" ht="15" customHeight="1" x14ac:dyDescent="0.25">
      <c r="U63113" s="104"/>
      <c r="AB63113" s="104"/>
      <c r="AC63113" s="104"/>
      <c r="AF63113" s="104"/>
      <c r="AG63113" s="104"/>
      <c r="AK63113" s="104"/>
      <c r="AL63113" s="104"/>
      <c r="AO63113" s="104"/>
      <c r="AP63113" s="104"/>
    </row>
    <row r="63114" spans="21:42" ht="15" customHeight="1" x14ac:dyDescent="0.25">
      <c r="U63114" s="104"/>
      <c r="AB63114" s="104"/>
      <c r="AC63114" s="104"/>
      <c r="AF63114" s="104"/>
      <c r="AG63114" s="104"/>
      <c r="AK63114" s="104"/>
      <c r="AL63114" s="104"/>
      <c r="AO63114" s="104"/>
      <c r="AP63114" s="104"/>
    </row>
    <row r="63115" spans="21:42" ht="15" customHeight="1" x14ac:dyDescent="0.25">
      <c r="U63115" s="104"/>
      <c r="AB63115" s="104"/>
      <c r="AC63115" s="104"/>
      <c r="AF63115" s="104"/>
      <c r="AG63115" s="104"/>
      <c r="AK63115" s="104"/>
      <c r="AL63115" s="104"/>
      <c r="AO63115" s="104"/>
      <c r="AP63115" s="104"/>
    </row>
    <row r="63116" spans="21:42" ht="15" customHeight="1" x14ac:dyDescent="0.25">
      <c r="U63116" s="104"/>
      <c r="AB63116" s="104"/>
      <c r="AC63116" s="104"/>
      <c r="AF63116" s="104"/>
      <c r="AG63116" s="104"/>
      <c r="AK63116" s="104"/>
      <c r="AL63116" s="104"/>
      <c r="AO63116" s="104"/>
      <c r="AP63116" s="104"/>
    </row>
    <row r="63117" spans="21:42" ht="15" customHeight="1" x14ac:dyDescent="0.25">
      <c r="U63117" s="104"/>
      <c r="AB63117" s="104"/>
      <c r="AC63117" s="104"/>
      <c r="AF63117" s="104"/>
      <c r="AG63117" s="104"/>
      <c r="AK63117" s="104"/>
      <c r="AL63117" s="104"/>
      <c r="AO63117" s="104"/>
      <c r="AP63117" s="104"/>
    </row>
    <row r="63118" spans="21:42" ht="15" customHeight="1" x14ac:dyDescent="0.25">
      <c r="U63118" s="104"/>
      <c r="AB63118" s="104"/>
      <c r="AC63118" s="104"/>
      <c r="AF63118" s="104"/>
      <c r="AG63118" s="104"/>
      <c r="AK63118" s="104"/>
      <c r="AL63118" s="104"/>
      <c r="AO63118" s="104"/>
      <c r="AP63118" s="104"/>
    </row>
    <row r="63119" spans="21:42" ht="15" customHeight="1" x14ac:dyDescent="0.25">
      <c r="U63119" s="104"/>
      <c r="AB63119" s="104"/>
      <c r="AC63119" s="104"/>
      <c r="AF63119" s="104"/>
      <c r="AG63119" s="104"/>
      <c r="AK63119" s="104"/>
      <c r="AL63119" s="104"/>
      <c r="AO63119" s="104"/>
      <c r="AP63119" s="104"/>
    </row>
    <row r="63120" spans="21:42" ht="15" customHeight="1" x14ac:dyDescent="0.25">
      <c r="U63120" s="104"/>
      <c r="AB63120" s="104"/>
      <c r="AC63120" s="104"/>
      <c r="AF63120" s="104"/>
      <c r="AG63120" s="104"/>
      <c r="AK63120" s="104"/>
      <c r="AL63120" s="104"/>
      <c r="AO63120" s="104"/>
      <c r="AP63120" s="104"/>
    </row>
    <row r="63121" spans="21:42" ht="15" customHeight="1" x14ac:dyDescent="0.25">
      <c r="U63121" s="104"/>
      <c r="AB63121" s="104"/>
      <c r="AC63121" s="104"/>
      <c r="AF63121" s="104"/>
      <c r="AG63121" s="104"/>
      <c r="AK63121" s="104"/>
      <c r="AL63121" s="104"/>
      <c r="AO63121" s="104"/>
      <c r="AP63121" s="104"/>
    </row>
    <row r="63122" spans="21:42" ht="15" customHeight="1" x14ac:dyDescent="0.25">
      <c r="U63122" s="104"/>
      <c r="AB63122" s="104"/>
      <c r="AC63122" s="104"/>
      <c r="AF63122" s="104"/>
      <c r="AG63122" s="104"/>
      <c r="AK63122" s="104"/>
      <c r="AL63122" s="104"/>
      <c r="AO63122" s="104"/>
      <c r="AP63122" s="104"/>
    </row>
    <row r="63123" spans="21:42" ht="15" customHeight="1" x14ac:dyDescent="0.25">
      <c r="U63123" s="104"/>
      <c r="AB63123" s="104"/>
      <c r="AC63123" s="104"/>
      <c r="AF63123" s="104"/>
      <c r="AG63123" s="104"/>
      <c r="AK63123" s="104"/>
      <c r="AL63123" s="104"/>
      <c r="AO63123" s="104"/>
      <c r="AP63123" s="104"/>
    </row>
    <row r="63124" spans="21:42" ht="15" customHeight="1" x14ac:dyDescent="0.25">
      <c r="U63124" s="104"/>
      <c r="AB63124" s="104"/>
      <c r="AC63124" s="104"/>
      <c r="AF63124" s="104"/>
      <c r="AG63124" s="104"/>
      <c r="AK63124" s="104"/>
      <c r="AL63124" s="104"/>
      <c r="AO63124" s="104"/>
      <c r="AP63124" s="104"/>
    </row>
    <row r="63125" spans="21:42" ht="15" customHeight="1" x14ac:dyDescent="0.25">
      <c r="U63125" s="104"/>
      <c r="AB63125" s="104"/>
      <c r="AC63125" s="104"/>
      <c r="AF63125" s="104"/>
      <c r="AG63125" s="104"/>
      <c r="AK63125" s="104"/>
      <c r="AL63125" s="104"/>
      <c r="AO63125" s="104"/>
      <c r="AP63125" s="104"/>
    </row>
    <row r="63126" spans="21:42" ht="15" customHeight="1" x14ac:dyDescent="0.25">
      <c r="U63126" s="104"/>
      <c r="AB63126" s="104"/>
      <c r="AC63126" s="104"/>
      <c r="AF63126" s="104"/>
      <c r="AG63126" s="104"/>
      <c r="AK63126" s="104"/>
      <c r="AL63126" s="104"/>
      <c r="AO63126" s="104"/>
      <c r="AP63126" s="104"/>
    </row>
    <row r="63127" spans="21:42" ht="15" customHeight="1" x14ac:dyDescent="0.25">
      <c r="U63127" s="104"/>
      <c r="AB63127" s="104"/>
      <c r="AC63127" s="104"/>
      <c r="AF63127" s="104"/>
      <c r="AG63127" s="104"/>
      <c r="AK63127" s="104"/>
      <c r="AL63127" s="104"/>
      <c r="AO63127" s="104"/>
      <c r="AP63127" s="104"/>
    </row>
    <row r="63128" spans="21:42" ht="15" customHeight="1" x14ac:dyDescent="0.25">
      <c r="U63128" s="104"/>
      <c r="AB63128" s="104"/>
      <c r="AC63128" s="104"/>
      <c r="AF63128" s="104"/>
      <c r="AG63128" s="104"/>
      <c r="AK63128" s="104"/>
      <c r="AL63128" s="104"/>
      <c r="AO63128" s="104"/>
      <c r="AP63128" s="104"/>
    </row>
    <row r="63129" spans="21:42" ht="15" customHeight="1" x14ac:dyDescent="0.25">
      <c r="U63129" s="104"/>
      <c r="AB63129" s="104"/>
      <c r="AC63129" s="104"/>
      <c r="AF63129" s="104"/>
      <c r="AG63129" s="104"/>
      <c r="AK63129" s="104"/>
      <c r="AL63129" s="104"/>
      <c r="AO63129" s="104"/>
      <c r="AP63129" s="104"/>
    </row>
    <row r="63130" spans="21:42" ht="15" customHeight="1" x14ac:dyDescent="0.25">
      <c r="U63130" s="104"/>
      <c r="AB63130" s="104"/>
      <c r="AC63130" s="104"/>
      <c r="AF63130" s="104"/>
      <c r="AG63130" s="104"/>
      <c r="AK63130" s="104"/>
      <c r="AL63130" s="104"/>
      <c r="AO63130" s="104"/>
      <c r="AP63130" s="104"/>
    </row>
    <row r="63131" spans="21:42" ht="15" customHeight="1" x14ac:dyDescent="0.25">
      <c r="U63131" s="104"/>
      <c r="AB63131" s="104"/>
      <c r="AC63131" s="104"/>
      <c r="AF63131" s="104"/>
      <c r="AG63131" s="104"/>
      <c r="AK63131" s="104"/>
      <c r="AL63131" s="104"/>
      <c r="AO63131" s="104"/>
      <c r="AP63131" s="104"/>
    </row>
    <row r="63132" spans="21:42" ht="15" customHeight="1" x14ac:dyDescent="0.25">
      <c r="U63132" s="104"/>
      <c r="AB63132" s="104"/>
      <c r="AC63132" s="104"/>
      <c r="AF63132" s="104"/>
      <c r="AG63132" s="104"/>
      <c r="AK63132" s="104"/>
      <c r="AL63132" s="104"/>
      <c r="AO63132" s="104"/>
      <c r="AP63132" s="104"/>
    </row>
    <row r="63133" spans="21:42" ht="15" customHeight="1" x14ac:dyDescent="0.25">
      <c r="U63133" s="104"/>
      <c r="AB63133" s="104"/>
      <c r="AC63133" s="104"/>
      <c r="AF63133" s="104"/>
      <c r="AG63133" s="104"/>
      <c r="AK63133" s="104"/>
      <c r="AL63133" s="104"/>
      <c r="AO63133" s="104"/>
      <c r="AP63133" s="104"/>
    </row>
    <row r="63134" spans="21:42" ht="15" customHeight="1" x14ac:dyDescent="0.25">
      <c r="U63134" s="104"/>
      <c r="AB63134" s="104"/>
      <c r="AC63134" s="104"/>
      <c r="AF63134" s="104"/>
      <c r="AG63134" s="104"/>
      <c r="AK63134" s="104"/>
      <c r="AL63134" s="104"/>
      <c r="AO63134" s="104"/>
      <c r="AP63134" s="104"/>
    </row>
    <row r="63135" spans="21:42" ht="15" customHeight="1" x14ac:dyDescent="0.25">
      <c r="U63135" s="104"/>
      <c r="AB63135" s="104"/>
      <c r="AC63135" s="104"/>
      <c r="AF63135" s="104"/>
      <c r="AG63135" s="104"/>
      <c r="AK63135" s="104"/>
      <c r="AL63135" s="104"/>
      <c r="AO63135" s="104"/>
      <c r="AP63135" s="104"/>
    </row>
    <row r="63136" spans="21:42" ht="15" customHeight="1" x14ac:dyDescent="0.25">
      <c r="U63136" s="104"/>
      <c r="AB63136" s="104"/>
      <c r="AC63136" s="104"/>
      <c r="AF63136" s="104"/>
      <c r="AG63136" s="104"/>
      <c r="AK63136" s="104"/>
      <c r="AL63136" s="104"/>
      <c r="AO63136" s="104"/>
      <c r="AP63136" s="104"/>
    </row>
    <row r="63137" spans="21:42" ht="15" customHeight="1" x14ac:dyDescent="0.25">
      <c r="U63137" s="104"/>
      <c r="AB63137" s="104"/>
      <c r="AC63137" s="104"/>
      <c r="AF63137" s="104"/>
      <c r="AG63137" s="104"/>
      <c r="AK63137" s="104"/>
      <c r="AL63137" s="104"/>
      <c r="AO63137" s="104"/>
      <c r="AP63137" s="104"/>
    </row>
    <row r="63138" spans="21:42" ht="15" customHeight="1" x14ac:dyDescent="0.25">
      <c r="U63138" s="104"/>
      <c r="AB63138" s="104"/>
      <c r="AC63138" s="104"/>
      <c r="AF63138" s="104"/>
      <c r="AG63138" s="104"/>
      <c r="AK63138" s="104"/>
      <c r="AL63138" s="104"/>
      <c r="AO63138" s="104"/>
      <c r="AP63138" s="104"/>
    </row>
    <row r="63139" spans="21:42" ht="15" customHeight="1" x14ac:dyDescent="0.25">
      <c r="U63139" s="104"/>
      <c r="AB63139" s="104"/>
      <c r="AC63139" s="104"/>
      <c r="AF63139" s="104"/>
      <c r="AG63139" s="104"/>
      <c r="AK63139" s="104"/>
      <c r="AL63139" s="104"/>
      <c r="AO63139" s="104"/>
      <c r="AP63139" s="104"/>
    </row>
    <row r="63140" spans="21:42" ht="15" customHeight="1" x14ac:dyDescent="0.25">
      <c r="U63140" s="104"/>
      <c r="AB63140" s="104"/>
      <c r="AC63140" s="104"/>
      <c r="AF63140" s="104"/>
      <c r="AG63140" s="104"/>
      <c r="AK63140" s="104"/>
      <c r="AL63140" s="104"/>
      <c r="AO63140" s="104"/>
      <c r="AP63140" s="104"/>
    </row>
    <row r="63141" spans="21:42" ht="15" customHeight="1" x14ac:dyDescent="0.25">
      <c r="U63141" s="104"/>
      <c r="AB63141" s="104"/>
      <c r="AC63141" s="104"/>
      <c r="AF63141" s="104"/>
      <c r="AG63141" s="104"/>
      <c r="AK63141" s="104"/>
      <c r="AL63141" s="104"/>
      <c r="AO63141" s="104"/>
      <c r="AP63141" s="104"/>
    </row>
    <row r="63142" spans="21:42" ht="15" customHeight="1" x14ac:dyDescent="0.25">
      <c r="U63142" s="104"/>
      <c r="AB63142" s="104"/>
      <c r="AC63142" s="104"/>
      <c r="AF63142" s="104"/>
      <c r="AG63142" s="104"/>
      <c r="AK63142" s="104"/>
      <c r="AL63142" s="104"/>
      <c r="AO63142" s="104"/>
      <c r="AP63142" s="104"/>
    </row>
    <row r="63143" spans="21:42" ht="15" customHeight="1" x14ac:dyDescent="0.25">
      <c r="U63143" s="104"/>
      <c r="AB63143" s="104"/>
      <c r="AC63143" s="104"/>
      <c r="AF63143" s="104"/>
      <c r="AG63143" s="104"/>
      <c r="AK63143" s="104"/>
      <c r="AL63143" s="104"/>
      <c r="AO63143" s="104"/>
      <c r="AP63143" s="104"/>
    </row>
    <row r="63144" spans="21:42" ht="15" customHeight="1" x14ac:dyDescent="0.25">
      <c r="U63144" s="104"/>
      <c r="AB63144" s="104"/>
      <c r="AC63144" s="104"/>
      <c r="AF63144" s="104"/>
      <c r="AG63144" s="104"/>
      <c r="AK63144" s="104"/>
      <c r="AL63144" s="104"/>
      <c r="AO63144" s="104"/>
      <c r="AP63144" s="104"/>
    </row>
    <row r="63145" spans="21:42" ht="15" customHeight="1" x14ac:dyDescent="0.25">
      <c r="U63145" s="104"/>
      <c r="AB63145" s="104"/>
      <c r="AC63145" s="104"/>
      <c r="AF63145" s="104"/>
      <c r="AG63145" s="104"/>
      <c r="AK63145" s="104"/>
      <c r="AL63145" s="104"/>
      <c r="AO63145" s="104"/>
      <c r="AP63145" s="104"/>
    </row>
    <row r="63146" spans="21:42" ht="15" customHeight="1" x14ac:dyDescent="0.25">
      <c r="U63146" s="104"/>
      <c r="AB63146" s="104"/>
      <c r="AC63146" s="104"/>
      <c r="AF63146" s="104"/>
      <c r="AG63146" s="104"/>
      <c r="AK63146" s="104"/>
      <c r="AL63146" s="104"/>
      <c r="AO63146" s="104"/>
      <c r="AP63146" s="104"/>
    </row>
    <row r="63147" spans="21:42" ht="15" customHeight="1" x14ac:dyDescent="0.25">
      <c r="U63147" s="104"/>
      <c r="AB63147" s="104"/>
      <c r="AC63147" s="104"/>
      <c r="AF63147" s="104"/>
      <c r="AG63147" s="104"/>
      <c r="AK63147" s="104"/>
      <c r="AL63147" s="104"/>
      <c r="AO63147" s="104"/>
      <c r="AP63147" s="104"/>
    </row>
    <row r="63148" spans="21:42" ht="15" customHeight="1" x14ac:dyDescent="0.25">
      <c r="U63148" s="104"/>
      <c r="AB63148" s="104"/>
      <c r="AC63148" s="104"/>
      <c r="AF63148" s="104"/>
      <c r="AG63148" s="104"/>
      <c r="AK63148" s="104"/>
      <c r="AL63148" s="104"/>
      <c r="AO63148" s="104"/>
      <c r="AP63148" s="104"/>
    </row>
    <row r="63149" spans="21:42" ht="15" customHeight="1" x14ac:dyDescent="0.25">
      <c r="U63149" s="104"/>
      <c r="AB63149" s="104"/>
      <c r="AC63149" s="104"/>
      <c r="AF63149" s="104"/>
      <c r="AG63149" s="104"/>
      <c r="AK63149" s="104"/>
      <c r="AL63149" s="104"/>
      <c r="AO63149" s="104"/>
      <c r="AP63149" s="104"/>
    </row>
    <row r="63150" spans="21:42" ht="15" customHeight="1" x14ac:dyDescent="0.25">
      <c r="U63150" s="104"/>
      <c r="AB63150" s="104"/>
      <c r="AC63150" s="104"/>
      <c r="AF63150" s="104"/>
      <c r="AG63150" s="104"/>
      <c r="AK63150" s="104"/>
      <c r="AL63150" s="104"/>
      <c r="AO63150" s="104"/>
      <c r="AP63150" s="104"/>
    </row>
    <row r="63151" spans="21:42" ht="15" customHeight="1" x14ac:dyDescent="0.25">
      <c r="U63151" s="104"/>
      <c r="AB63151" s="104"/>
      <c r="AC63151" s="104"/>
      <c r="AF63151" s="104"/>
      <c r="AG63151" s="104"/>
      <c r="AK63151" s="104"/>
      <c r="AL63151" s="104"/>
      <c r="AO63151" s="104"/>
      <c r="AP63151" s="104"/>
    </row>
    <row r="63152" spans="21:42" ht="15" customHeight="1" x14ac:dyDescent="0.25">
      <c r="U63152" s="104"/>
      <c r="AB63152" s="104"/>
      <c r="AC63152" s="104"/>
      <c r="AF63152" s="104"/>
      <c r="AG63152" s="104"/>
      <c r="AK63152" s="104"/>
      <c r="AL63152" s="104"/>
      <c r="AO63152" s="104"/>
      <c r="AP63152" s="104"/>
    </row>
    <row r="63153" spans="21:42" ht="15" customHeight="1" x14ac:dyDescent="0.25">
      <c r="U63153" s="104"/>
      <c r="AB63153" s="104"/>
      <c r="AC63153" s="104"/>
      <c r="AF63153" s="104"/>
      <c r="AG63153" s="104"/>
      <c r="AK63153" s="104"/>
      <c r="AL63153" s="104"/>
      <c r="AO63153" s="104"/>
      <c r="AP63153" s="104"/>
    </row>
    <row r="63154" spans="21:42" ht="15" customHeight="1" x14ac:dyDescent="0.25">
      <c r="U63154" s="104"/>
      <c r="AB63154" s="104"/>
      <c r="AC63154" s="104"/>
      <c r="AF63154" s="104"/>
      <c r="AG63154" s="104"/>
      <c r="AK63154" s="104"/>
      <c r="AL63154" s="104"/>
      <c r="AO63154" s="104"/>
      <c r="AP63154" s="104"/>
    </row>
    <row r="63155" spans="21:42" ht="15" customHeight="1" x14ac:dyDescent="0.25">
      <c r="U63155" s="104"/>
      <c r="AB63155" s="104"/>
      <c r="AC63155" s="104"/>
      <c r="AF63155" s="104"/>
      <c r="AG63155" s="104"/>
      <c r="AK63155" s="104"/>
      <c r="AL63155" s="104"/>
      <c r="AO63155" s="104"/>
      <c r="AP63155" s="104"/>
    </row>
    <row r="63156" spans="21:42" ht="15" customHeight="1" x14ac:dyDescent="0.25">
      <c r="U63156" s="104"/>
      <c r="AB63156" s="104"/>
      <c r="AC63156" s="104"/>
      <c r="AF63156" s="104"/>
      <c r="AG63156" s="104"/>
      <c r="AK63156" s="104"/>
      <c r="AL63156" s="104"/>
      <c r="AO63156" s="104"/>
      <c r="AP63156" s="104"/>
    </row>
    <row r="63157" spans="21:42" ht="15" customHeight="1" x14ac:dyDescent="0.25">
      <c r="U63157" s="104"/>
      <c r="AB63157" s="104"/>
      <c r="AC63157" s="104"/>
      <c r="AF63157" s="104"/>
      <c r="AG63157" s="104"/>
      <c r="AK63157" s="104"/>
      <c r="AL63157" s="104"/>
      <c r="AO63157" s="104"/>
      <c r="AP63157" s="104"/>
    </row>
    <row r="63158" spans="21:42" ht="15" customHeight="1" x14ac:dyDescent="0.25">
      <c r="U63158" s="104"/>
      <c r="AB63158" s="104"/>
      <c r="AC63158" s="104"/>
      <c r="AF63158" s="104"/>
      <c r="AG63158" s="104"/>
      <c r="AK63158" s="104"/>
      <c r="AL63158" s="104"/>
      <c r="AO63158" s="104"/>
      <c r="AP63158" s="104"/>
    </row>
    <row r="63159" spans="21:42" ht="15" customHeight="1" x14ac:dyDescent="0.25">
      <c r="U63159" s="104"/>
      <c r="AB63159" s="104"/>
      <c r="AC63159" s="104"/>
      <c r="AF63159" s="104"/>
      <c r="AG63159" s="104"/>
      <c r="AK63159" s="104"/>
      <c r="AL63159" s="104"/>
      <c r="AO63159" s="104"/>
      <c r="AP63159" s="104"/>
    </row>
    <row r="63160" spans="21:42" ht="15" customHeight="1" x14ac:dyDescent="0.25">
      <c r="U63160" s="104"/>
      <c r="AB63160" s="104"/>
      <c r="AC63160" s="104"/>
      <c r="AF63160" s="104"/>
      <c r="AG63160" s="104"/>
      <c r="AK63160" s="104"/>
      <c r="AL63160" s="104"/>
      <c r="AO63160" s="104"/>
      <c r="AP63160" s="104"/>
    </row>
    <row r="63161" spans="21:42" ht="15" customHeight="1" x14ac:dyDescent="0.25">
      <c r="U63161" s="104"/>
      <c r="AB63161" s="104"/>
      <c r="AC63161" s="104"/>
      <c r="AF63161" s="104"/>
      <c r="AG63161" s="104"/>
      <c r="AK63161" s="104"/>
      <c r="AL63161" s="104"/>
      <c r="AO63161" s="104"/>
      <c r="AP63161" s="104"/>
    </row>
    <row r="63162" spans="21:42" ht="15" customHeight="1" x14ac:dyDescent="0.25">
      <c r="U63162" s="104"/>
      <c r="AB63162" s="104"/>
      <c r="AC63162" s="104"/>
      <c r="AF63162" s="104"/>
      <c r="AG63162" s="104"/>
      <c r="AK63162" s="104"/>
      <c r="AL63162" s="104"/>
      <c r="AO63162" s="104"/>
      <c r="AP63162" s="104"/>
    </row>
    <row r="63163" spans="21:42" ht="15" customHeight="1" x14ac:dyDescent="0.25">
      <c r="U63163" s="104"/>
      <c r="AB63163" s="104"/>
      <c r="AC63163" s="104"/>
      <c r="AF63163" s="104"/>
      <c r="AG63163" s="104"/>
      <c r="AK63163" s="104"/>
      <c r="AL63163" s="104"/>
      <c r="AO63163" s="104"/>
      <c r="AP63163" s="104"/>
    </row>
    <row r="63164" spans="21:42" ht="15" customHeight="1" x14ac:dyDescent="0.25">
      <c r="U63164" s="104"/>
      <c r="AB63164" s="104"/>
      <c r="AC63164" s="104"/>
      <c r="AF63164" s="104"/>
      <c r="AG63164" s="104"/>
      <c r="AK63164" s="104"/>
      <c r="AL63164" s="104"/>
      <c r="AO63164" s="104"/>
      <c r="AP63164" s="104"/>
    </row>
    <row r="63165" spans="21:42" ht="15" customHeight="1" x14ac:dyDescent="0.25">
      <c r="U63165" s="104"/>
      <c r="AB63165" s="104"/>
      <c r="AC63165" s="104"/>
      <c r="AF63165" s="104"/>
      <c r="AG63165" s="104"/>
      <c r="AK63165" s="104"/>
      <c r="AL63165" s="104"/>
      <c r="AO63165" s="104"/>
      <c r="AP63165" s="104"/>
    </row>
    <row r="63166" spans="21:42" ht="15" customHeight="1" x14ac:dyDescent="0.25">
      <c r="U63166" s="104"/>
      <c r="AB63166" s="104"/>
      <c r="AC63166" s="104"/>
      <c r="AF63166" s="104"/>
      <c r="AG63166" s="104"/>
      <c r="AK63166" s="104"/>
      <c r="AL63166" s="104"/>
      <c r="AO63166" s="104"/>
      <c r="AP63166" s="104"/>
    </row>
    <row r="63167" spans="21:42" ht="15" customHeight="1" x14ac:dyDescent="0.25">
      <c r="U63167" s="104"/>
      <c r="AB63167" s="104"/>
      <c r="AC63167" s="104"/>
      <c r="AF63167" s="104"/>
      <c r="AG63167" s="104"/>
      <c r="AK63167" s="104"/>
      <c r="AL63167" s="104"/>
      <c r="AO63167" s="104"/>
      <c r="AP63167" s="104"/>
    </row>
    <row r="63168" spans="21:42" ht="15" customHeight="1" x14ac:dyDescent="0.25">
      <c r="U63168" s="104"/>
      <c r="AB63168" s="104"/>
      <c r="AC63168" s="104"/>
      <c r="AF63168" s="104"/>
      <c r="AG63168" s="104"/>
      <c r="AK63168" s="104"/>
      <c r="AL63168" s="104"/>
      <c r="AO63168" s="104"/>
      <c r="AP63168" s="104"/>
    </row>
    <row r="63169" spans="21:42" ht="15" customHeight="1" x14ac:dyDescent="0.25">
      <c r="U63169" s="104"/>
      <c r="AB63169" s="104"/>
      <c r="AC63169" s="104"/>
      <c r="AF63169" s="104"/>
      <c r="AG63169" s="104"/>
      <c r="AK63169" s="104"/>
      <c r="AL63169" s="104"/>
      <c r="AO63169" s="104"/>
      <c r="AP63169" s="104"/>
    </row>
    <row r="63170" spans="21:42" ht="15" customHeight="1" x14ac:dyDescent="0.25">
      <c r="U63170" s="104"/>
      <c r="AB63170" s="104"/>
      <c r="AC63170" s="104"/>
      <c r="AF63170" s="104"/>
      <c r="AG63170" s="104"/>
      <c r="AK63170" s="104"/>
      <c r="AL63170" s="104"/>
      <c r="AO63170" s="104"/>
      <c r="AP63170" s="104"/>
    </row>
    <row r="63171" spans="21:42" ht="15" customHeight="1" x14ac:dyDescent="0.25">
      <c r="U63171" s="104"/>
      <c r="AB63171" s="104"/>
      <c r="AC63171" s="104"/>
      <c r="AF63171" s="104"/>
      <c r="AG63171" s="104"/>
      <c r="AK63171" s="104"/>
      <c r="AL63171" s="104"/>
      <c r="AO63171" s="104"/>
      <c r="AP63171" s="104"/>
    </row>
    <row r="63172" spans="21:42" ht="15" customHeight="1" x14ac:dyDescent="0.25">
      <c r="U63172" s="104"/>
      <c r="AB63172" s="104"/>
      <c r="AC63172" s="104"/>
      <c r="AF63172" s="104"/>
      <c r="AG63172" s="104"/>
      <c r="AK63172" s="104"/>
      <c r="AL63172" s="104"/>
      <c r="AO63172" s="104"/>
      <c r="AP63172" s="104"/>
    </row>
    <row r="63173" spans="21:42" ht="15" customHeight="1" x14ac:dyDescent="0.25">
      <c r="U63173" s="104"/>
      <c r="AB63173" s="104"/>
      <c r="AC63173" s="104"/>
      <c r="AF63173" s="104"/>
      <c r="AG63173" s="104"/>
      <c r="AK63173" s="104"/>
      <c r="AL63173" s="104"/>
      <c r="AO63173" s="104"/>
      <c r="AP63173" s="104"/>
    </row>
    <row r="63174" spans="21:42" ht="15" customHeight="1" x14ac:dyDescent="0.25">
      <c r="U63174" s="104"/>
      <c r="AB63174" s="104"/>
      <c r="AC63174" s="104"/>
      <c r="AF63174" s="104"/>
      <c r="AG63174" s="104"/>
      <c r="AK63174" s="104"/>
      <c r="AL63174" s="104"/>
      <c r="AO63174" s="104"/>
      <c r="AP63174" s="104"/>
    </row>
    <row r="63175" spans="21:42" ht="15" customHeight="1" x14ac:dyDescent="0.25">
      <c r="U63175" s="104"/>
      <c r="AB63175" s="104"/>
      <c r="AC63175" s="104"/>
      <c r="AF63175" s="104"/>
      <c r="AG63175" s="104"/>
      <c r="AK63175" s="104"/>
      <c r="AL63175" s="104"/>
      <c r="AO63175" s="104"/>
      <c r="AP63175" s="104"/>
    </row>
    <row r="63176" spans="21:42" ht="15" customHeight="1" x14ac:dyDescent="0.25">
      <c r="U63176" s="104"/>
      <c r="AB63176" s="104"/>
      <c r="AC63176" s="104"/>
      <c r="AF63176" s="104"/>
      <c r="AG63176" s="104"/>
      <c r="AK63176" s="104"/>
      <c r="AL63176" s="104"/>
      <c r="AO63176" s="104"/>
      <c r="AP63176" s="104"/>
    </row>
    <row r="63177" spans="21:42" ht="15" customHeight="1" x14ac:dyDescent="0.25">
      <c r="U63177" s="104"/>
      <c r="AB63177" s="104"/>
      <c r="AC63177" s="104"/>
      <c r="AF63177" s="104"/>
      <c r="AG63177" s="104"/>
      <c r="AK63177" s="104"/>
      <c r="AL63177" s="104"/>
      <c r="AO63177" s="104"/>
      <c r="AP63177" s="104"/>
    </row>
    <row r="63178" spans="21:42" ht="15" customHeight="1" x14ac:dyDescent="0.25">
      <c r="U63178" s="104"/>
      <c r="AB63178" s="104"/>
      <c r="AC63178" s="104"/>
      <c r="AF63178" s="104"/>
      <c r="AG63178" s="104"/>
      <c r="AK63178" s="104"/>
      <c r="AL63178" s="104"/>
      <c r="AO63178" s="104"/>
      <c r="AP63178" s="104"/>
    </row>
    <row r="63179" spans="21:42" ht="15" customHeight="1" x14ac:dyDescent="0.25">
      <c r="U63179" s="104"/>
      <c r="AB63179" s="104"/>
      <c r="AC63179" s="104"/>
      <c r="AF63179" s="104"/>
      <c r="AG63179" s="104"/>
      <c r="AK63179" s="104"/>
      <c r="AL63179" s="104"/>
      <c r="AO63179" s="104"/>
      <c r="AP63179" s="104"/>
    </row>
    <row r="63180" spans="21:42" ht="15" customHeight="1" x14ac:dyDescent="0.25">
      <c r="U63180" s="104"/>
      <c r="AB63180" s="104"/>
      <c r="AC63180" s="104"/>
      <c r="AF63180" s="104"/>
      <c r="AG63180" s="104"/>
      <c r="AK63180" s="104"/>
      <c r="AL63180" s="104"/>
      <c r="AO63180" s="104"/>
      <c r="AP63180" s="104"/>
    </row>
    <row r="63181" spans="21:42" ht="15" customHeight="1" x14ac:dyDescent="0.25">
      <c r="U63181" s="104"/>
      <c r="AB63181" s="104"/>
      <c r="AC63181" s="104"/>
      <c r="AF63181" s="104"/>
      <c r="AG63181" s="104"/>
      <c r="AK63181" s="104"/>
      <c r="AL63181" s="104"/>
      <c r="AO63181" s="104"/>
      <c r="AP63181" s="104"/>
    </row>
    <row r="63182" spans="21:42" ht="15" customHeight="1" x14ac:dyDescent="0.25">
      <c r="U63182" s="104"/>
      <c r="AB63182" s="104"/>
      <c r="AC63182" s="104"/>
      <c r="AF63182" s="104"/>
      <c r="AG63182" s="104"/>
      <c r="AK63182" s="104"/>
      <c r="AL63182" s="104"/>
      <c r="AO63182" s="104"/>
      <c r="AP63182" s="104"/>
    </row>
    <row r="63183" spans="21:42" ht="15" customHeight="1" x14ac:dyDescent="0.25">
      <c r="U63183" s="104"/>
      <c r="AB63183" s="104"/>
      <c r="AC63183" s="104"/>
      <c r="AF63183" s="104"/>
      <c r="AG63183" s="104"/>
      <c r="AK63183" s="104"/>
      <c r="AL63183" s="104"/>
      <c r="AO63183" s="104"/>
      <c r="AP63183" s="104"/>
    </row>
    <row r="63184" spans="21:42" ht="15" customHeight="1" x14ac:dyDescent="0.25">
      <c r="U63184" s="104"/>
      <c r="AB63184" s="104"/>
      <c r="AC63184" s="104"/>
      <c r="AF63184" s="104"/>
      <c r="AG63184" s="104"/>
      <c r="AK63184" s="104"/>
      <c r="AL63184" s="104"/>
      <c r="AO63184" s="104"/>
      <c r="AP63184" s="104"/>
    </row>
    <row r="63185" spans="21:42" ht="15" customHeight="1" x14ac:dyDescent="0.25">
      <c r="U63185" s="104"/>
      <c r="AB63185" s="104"/>
      <c r="AC63185" s="104"/>
      <c r="AF63185" s="104"/>
      <c r="AG63185" s="104"/>
      <c r="AK63185" s="104"/>
      <c r="AL63185" s="104"/>
      <c r="AO63185" s="104"/>
      <c r="AP63185" s="104"/>
    </row>
    <row r="63186" spans="21:42" ht="15" customHeight="1" x14ac:dyDescent="0.25">
      <c r="U63186" s="104"/>
      <c r="AB63186" s="104"/>
      <c r="AC63186" s="104"/>
      <c r="AF63186" s="104"/>
      <c r="AG63186" s="104"/>
      <c r="AK63186" s="104"/>
      <c r="AL63186" s="104"/>
      <c r="AO63186" s="104"/>
      <c r="AP63186" s="104"/>
    </row>
    <row r="63187" spans="21:42" ht="15" customHeight="1" x14ac:dyDescent="0.25">
      <c r="U63187" s="104"/>
      <c r="AB63187" s="104"/>
      <c r="AC63187" s="104"/>
      <c r="AF63187" s="104"/>
      <c r="AG63187" s="104"/>
      <c r="AK63187" s="104"/>
      <c r="AL63187" s="104"/>
      <c r="AO63187" s="104"/>
      <c r="AP63187" s="104"/>
    </row>
    <row r="63188" spans="21:42" ht="15" customHeight="1" x14ac:dyDescent="0.25">
      <c r="U63188" s="104"/>
      <c r="AB63188" s="104"/>
      <c r="AC63188" s="104"/>
      <c r="AF63188" s="104"/>
      <c r="AG63188" s="104"/>
      <c r="AK63188" s="104"/>
      <c r="AL63188" s="104"/>
      <c r="AO63188" s="104"/>
      <c r="AP63188" s="104"/>
    </row>
    <row r="63189" spans="21:42" ht="15" customHeight="1" x14ac:dyDescent="0.25">
      <c r="U63189" s="104"/>
      <c r="AB63189" s="104"/>
      <c r="AC63189" s="104"/>
      <c r="AF63189" s="104"/>
      <c r="AG63189" s="104"/>
      <c r="AK63189" s="104"/>
      <c r="AL63189" s="104"/>
      <c r="AO63189" s="104"/>
      <c r="AP63189" s="104"/>
    </row>
    <row r="63190" spans="21:42" ht="15" customHeight="1" x14ac:dyDescent="0.25">
      <c r="U63190" s="104"/>
      <c r="AB63190" s="104"/>
      <c r="AC63190" s="104"/>
      <c r="AF63190" s="104"/>
      <c r="AG63190" s="104"/>
      <c r="AK63190" s="104"/>
      <c r="AL63190" s="104"/>
      <c r="AO63190" s="104"/>
      <c r="AP63190" s="104"/>
    </row>
    <row r="63191" spans="21:42" ht="15" customHeight="1" x14ac:dyDescent="0.25">
      <c r="U63191" s="104"/>
      <c r="AB63191" s="104"/>
      <c r="AC63191" s="104"/>
      <c r="AF63191" s="104"/>
      <c r="AG63191" s="104"/>
      <c r="AK63191" s="104"/>
      <c r="AL63191" s="104"/>
      <c r="AO63191" s="104"/>
      <c r="AP63191" s="104"/>
    </row>
    <row r="63192" spans="21:42" ht="15" customHeight="1" x14ac:dyDescent="0.25">
      <c r="U63192" s="104"/>
      <c r="AB63192" s="104"/>
      <c r="AC63192" s="104"/>
      <c r="AF63192" s="104"/>
      <c r="AG63192" s="104"/>
      <c r="AK63192" s="104"/>
      <c r="AL63192" s="104"/>
      <c r="AO63192" s="104"/>
      <c r="AP63192" s="104"/>
    </row>
    <row r="63193" spans="21:42" ht="15" customHeight="1" x14ac:dyDescent="0.25">
      <c r="U63193" s="104"/>
      <c r="AB63193" s="104"/>
      <c r="AC63193" s="104"/>
      <c r="AF63193" s="104"/>
      <c r="AG63193" s="104"/>
      <c r="AK63193" s="104"/>
      <c r="AL63193" s="104"/>
      <c r="AO63193" s="104"/>
      <c r="AP63193" s="104"/>
    </row>
    <row r="63194" spans="21:42" ht="15" customHeight="1" x14ac:dyDescent="0.25">
      <c r="U63194" s="104"/>
      <c r="AB63194" s="104"/>
      <c r="AC63194" s="104"/>
      <c r="AF63194" s="104"/>
      <c r="AG63194" s="104"/>
      <c r="AK63194" s="104"/>
      <c r="AL63194" s="104"/>
      <c r="AO63194" s="104"/>
      <c r="AP63194" s="104"/>
    </row>
    <row r="63195" spans="21:42" ht="15" customHeight="1" x14ac:dyDescent="0.25">
      <c r="U63195" s="104"/>
      <c r="AB63195" s="104"/>
      <c r="AC63195" s="104"/>
      <c r="AF63195" s="104"/>
      <c r="AG63195" s="104"/>
      <c r="AK63195" s="104"/>
      <c r="AL63195" s="104"/>
      <c r="AO63195" s="104"/>
      <c r="AP63195" s="104"/>
    </row>
    <row r="63196" spans="21:42" ht="15" customHeight="1" x14ac:dyDescent="0.25">
      <c r="U63196" s="104"/>
      <c r="AB63196" s="104"/>
      <c r="AC63196" s="104"/>
      <c r="AF63196" s="104"/>
      <c r="AG63196" s="104"/>
      <c r="AK63196" s="104"/>
      <c r="AL63196" s="104"/>
      <c r="AO63196" s="104"/>
      <c r="AP63196" s="104"/>
    </row>
    <row r="63197" spans="21:42" ht="15" customHeight="1" x14ac:dyDescent="0.25">
      <c r="U63197" s="104"/>
      <c r="AB63197" s="104"/>
      <c r="AC63197" s="104"/>
      <c r="AF63197" s="104"/>
      <c r="AG63197" s="104"/>
      <c r="AK63197" s="104"/>
      <c r="AL63197" s="104"/>
      <c r="AO63197" s="104"/>
      <c r="AP63197" s="104"/>
    </row>
    <row r="63198" spans="21:42" ht="15" customHeight="1" x14ac:dyDescent="0.25">
      <c r="U63198" s="104"/>
      <c r="AB63198" s="104"/>
      <c r="AC63198" s="104"/>
      <c r="AF63198" s="104"/>
      <c r="AG63198" s="104"/>
      <c r="AK63198" s="104"/>
      <c r="AL63198" s="104"/>
      <c r="AO63198" s="104"/>
      <c r="AP63198" s="104"/>
    </row>
    <row r="63199" spans="21:42" ht="15" customHeight="1" x14ac:dyDescent="0.25">
      <c r="U63199" s="104"/>
      <c r="AB63199" s="104"/>
      <c r="AC63199" s="104"/>
      <c r="AF63199" s="104"/>
      <c r="AG63199" s="104"/>
      <c r="AK63199" s="104"/>
      <c r="AL63199" s="104"/>
      <c r="AO63199" s="104"/>
      <c r="AP63199" s="104"/>
    </row>
    <row r="63200" spans="21:42" ht="15" customHeight="1" x14ac:dyDescent="0.25">
      <c r="U63200" s="104"/>
      <c r="AB63200" s="104"/>
      <c r="AC63200" s="104"/>
      <c r="AF63200" s="104"/>
      <c r="AG63200" s="104"/>
      <c r="AK63200" s="104"/>
      <c r="AL63200" s="104"/>
      <c r="AO63200" s="104"/>
      <c r="AP63200" s="104"/>
    </row>
    <row r="63201" spans="21:42" ht="15" customHeight="1" x14ac:dyDescent="0.25">
      <c r="U63201" s="104"/>
      <c r="AB63201" s="104"/>
      <c r="AC63201" s="104"/>
      <c r="AF63201" s="104"/>
      <c r="AG63201" s="104"/>
      <c r="AK63201" s="104"/>
      <c r="AL63201" s="104"/>
      <c r="AO63201" s="104"/>
      <c r="AP63201" s="104"/>
    </row>
    <row r="63202" spans="21:42" ht="15" customHeight="1" x14ac:dyDescent="0.25">
      <c r="U63202" s="104"/>
      <c r="AB63202" s="104"/>
      <c r="AC63202" s="104"/>
      <c r="AF63202" s="104"/>
      <c r="AG63202" s="104"/>
      <c r="AK63202" s="104"/>
      <c r="AL63202" s="104"/>
      <c r="AO63202" s="104"/>
      <c r="AP63202" s="104"/>
    </row>
    <row r="63203" spans="21:42" ht="15" customHeight="1" x14ac:dyDescent="0.25">
      <c r="U63203" s="104"/>
      <c r="AB63203" s="104"/>
      <c r="AC63203" s="104"/>
      <c r="AF63203" s="104"/>
      <c r="AG63203" s="104"/>
      <c r="AK63203" s="104"/>
      <c r="AL63203" s="104"/>
      <c r="AO63203" s="104"/>
      <c r="AP63203" s="104"/>
    </row>
    <row r="63204" spans="21:42" ht="15" customHeight="1" x14ac:dyDescent="0.25">
      <c r="U63204" s="104"/>
      <c r="AB63204" s="104"/>
      <c r="AC63204" s="104"/>
      <c r="AF63204" s="104"/>
      <c r="AG63204" s="104"/>
      <c r="AK63204" s="104"/>
      <c r="AL63204" s="104"/>
      <c r="AO63204" s="104"/>
      <c r="AP63204" s="104"/>
    </row>
    <row r="63205" spans="21:42" ht="15" customHeight="1" x14ac:dyDescent="0.25">
      <c r="U63205" s="104"/>
      <c r="AB63205" s="104"/>
      <c r="AC63205" s="104"/>
      <c r="AF63205" s="104"/>
      <c r="AG63205" s="104"/>
      <c r="AK63205" s="104"/>
      <c r="AL63205" s="104"/>
      <c r="AO63205" s="104"/>
      <c r="AP63205" s="104"/>
    </row>
    <row r="63206" spans="21:42" ht="15" customHeight="1" x14ac:dyDescent="0.25">
      <c r="U63206" s="104"/>
      <c r="AB63206" s="104"/>
      <c r="AC63206" s="104"/>
      <c r="AF63206" s="104"/>
      <c r="AG63206" s="104"/>
      <c r="AK63206" s="104"/>
      <c r="AL63206" s="104"/>
      <c r="AO63206" s="104"/>
      <c r="AP63206" s="104"/>
    </row>
    <row r="63207" spans="21:42" ht="15" customHeight="1" x14ac:dyDescent="0.25">
      <c r="U63207" s="104"/>
      <c r="AB63207" s="104"/>
      <c r="AC63207" s="104"/>
      <c r="AF63207" s="104"/>
      <c r="AG63207" s="104"/>
      <c r="AK63207" s="104"/>
      <c r="AL63207" s="104"/>
      <c r="AO63207" s="104"/>
      <c r="AP63207" s="104"/>
    </row>
    <row r="63208" spans="21:42" ht="15" customHeight="1" x14ac:dyDescent="0.25">
      <c r="U63208" s="104"/>
      <c r="AB63208" s="104"/>
      <c r="AC63208" s="104"/>
      <c r="AF63208" s="104"/>
      <c r="AG63208" s="104"/>
      <c r="AK63208" s="104"/>
      <c r="AL63208" s="104"/>
      <c r="AO63208" s="104"/>
      <c r="AP63208" s="104"/>
    </row>
    <row r="63209" spans="21:42" ht="15" customHeight="1" x14ac:dyDescent="0.25">
      <c r="U63209" s="104"/>
      <c r="AB63209" s="104"/>
      <c r="AC63209" s="104"/>
      <c r="AF63209" s="104"/>
      <c r="AG63209" s="104"/>
      <c r="AK63209" s="104"/>
      <c r="AL63209" s="104"/>
      <c r="AO63209" s="104"/>
      <c r="AP63209" s="104"/>
    </row>
    <row r="63210" spans="21:42" ht="15" customHeight="1" x14ac:dyDescent="0.25">
      <c r="U63210" s="104"/>
      <c r="AB63210" s="104"/>
      <c r="AC63210" s="104"/>
      <c r="AF63210" s="104"/>
      <c r="AG63210" s="104"/>
      <c r="AK63210" s="104"/>
      <c r="AL63210" s="104"/>
      <c r="AO63210" s="104"/>
      <c r="AP63210" s="104"/>
    </row>
    <row r="63211" spans="21:42" ht="15" customHeight="1" x14ac:dyDescent="0.25">
      <c r="U63211" s="104"/>
      <c r="AB63211" s="104"/>
      <c r="AC63211" s="104"/>
      <c r="AF63211" s="104"/>
      <c r="AG63211" s="104"/>
      <c r="AK63211" s="104"/>
      <c r="AL63211" s="104"/>
      <c r="AO63211" s="104"/>
      <c r="AP63211" s="104"/>
    </row>
    <row r="63212" spans="21:42" ht="15" customHeight="1" x14ac:dyDescent="0.25">
      <c r="U63212" s="104"/>
      <c r="AB63212" s="104"/>
      <c r="AC63212" s="104"/>
      <c r="AF63212" s="104"/>
      <c r="AG63212" s="104"/>
      <c r="AK63212" s="104"/>
      <c r="AL63212" s="104"/>
      <c r="AO63212" s="104"/>
      <c r="AP63212" s="104"/>
    </row>
    <row r="63213" spans="21:42" ht="15" customHeight="1" x14ac:dyDescent="0.25">
      <c r="U63213" s="104"/>
      <c r="AB63213" s="104"/>
      <c r="AC63213" s="104"/>
      <c r="AF63213" s="104"/>
      <c r="AG63213" s="104"/>
      <c r="AK63213" s="104"/>
      <c r="AL63213" s="104"/>
      <c r="AO63213" s="104"/>
      <c r="AP63213" s="104"/>
    </row>
    <row r="63214" spans="21:42" ht="15" customHeight="1" x14ac:dyDescent="0.25">
      <c r="U63214" s="104"/>
      <c r="AB63214" s="104"/>
      <c r="AC63214" s="104"/>
      <c r="AF63214" s="104"/>
      <c r="AG63214" s="104"/>
      <c r="AK63214" s="104"/>
      <c r="AL63214" s="104"/>
      <c r="AO63214" s="104"/>
      <c r="AP63214" s="104"/>
    </row>
    <row r="63215" spans="21:42" ht="15" customHeight="1" x14ac:dyDescent="0.25">
      <c r="U63215" s="104"/>
      <c r="AB63215" s="104"/>
      <c r="AC63215" s="104"/>
      <c r="AF63215" s="104"/>
      <c r="AG63215" s="104"/>
      <c r="AK63215" s="104"/>
      <c r="AL63215" s="104"/>
      <c r="AO63215" s="104"/>
      <c r="AP63215" s="104"/>
    </row>
    <row r="63216" spans="21:42" ht="15" customHeight="1" x14ac:dyDescent="0.25">
      <c r="U63216" s="104"/>
      <c r="AB63216" s="104"/>
      <c r="AC63216" s="104"/>
      <c r="AF63216" s="104"/>
      <c r="AG63216" s="104"/>
      <c r="AK63216" s="104"/>
      <c r="AL63216" s="104"/>
      <c r="AO63216" s="104"/>
      <c r="AP63216" s="104"/>
    </row>
    <row r="63217" spans="21:42" ht="15" customHeight="1" x14ac:dyDescent="0.25">
      <c r="U63217" s="104"/>
      <c r="AB63217" s="104"/>
      <c r="AC63217" s="104"/>
      <c r="AF63217" s="104"/>
      <c r="AG63217" s="104"/>
      <c r="AK63217" s="104"/>
      <c r="AL63217" s="104"/>
      <c r="AO63217" s="104"/>
      <c r="AP63217" s="104"/>
    </row>
    <row r="63218" spans="21:42" ht="15" customHeight="1" x14ac:dyDescent="0.25">
      <c r="U63218" s="104"/>
      <c r="AB63218" s="104"/>
      <c r="AC63218" s="104"/>
      <c r="AF63218" s="104"/>
      <c r="AG63218" s="104"/>
      <c r="AK63218" s="104"/>
      <c r="AL63218" s="104"/>
      <c r="AO63218" s="104"/>
      <c r="AP63218" s="104"/>
    </row>
    <row r="63219" spans="21:42" ht="15" customHeight="1" x14ac:dyDescent="0.25">
      <c r="U63219" s="104"/>
      <c r="AB63219" s="104"/>
      <c r="AC63219" s="104"/>
      <c r="AF63219" s="104"/>
      <c r="AG63219" s="104"/>
      <c r="AK63219" s="104"/>
      <c r="AL63219" s="104"/>
      <c r="AO63219" s="104"/>
      <c r="AP63219" s="104"/>
    </row>
    <row r="63220" spans="21:42" ht="15" customHeight="1" x14ac:dyDescent="0.25">
      <c r="U63220" s="104"/>
      <c r="AB63220" s="104"/>
      <c r="AC63220" s="104"/>
      <c r="AF63220" s="104"/>
      <c r="AG63220" s="104"/>
      <c r="AK63220" s="104"/>
      <c r="AL63220" s="104"/>
      <c r="AO63220" s="104"/>
      <c r="AP63220" s="104"/>
    </row>
    <row r="63221" spans="21:42" ht="15" customHeight="1" x14ac:dyDescent="0.25">
      <c r="U63221" s="104"/>
      <c r="AB63221" s="104"/>
      <c r="AC63221" s="104"/>
      <c r="AF63221" s="104"/>
      <c r="AG63221" s="104"/>
      <c r="AK63221" s="104"/>
      <c r="AL63221" s="104"/>
      <c r="AO63221" s="104"/>
      <c r="AP63221" s="104"/>
    </row>
    <row r="63222" spans="21:42" ht="15" customHeight="1" x14ac:dyDescent="0.25">
      <c r="U63222" s="104"/>
      <c r="AB63222" s="104"/>
      <c r="AC63222" s="104"/>
      <c r="AF63222" s="104"/>
      <c r="AG63222" s="104"/>
      <c r="AK63222" s="104"/>
      <c r="AL63222" s="104"/>
      <c r="AO63222" s="104"/>
      <c r="AP63222" s="104"/>
    </row>
    <row r="63223" spans="21:42" ht="15" customHeight="1" x14ac:dyDescent="0.25">
      <c r="U63223" s="104"/>
      <c r="AB63223" s="104"/>
      <c r="AC63223" s="104"/>
      <c r="AF63223" s="104"/>
      <c r="AG63223" s="104"/>
      <c r="AK63223" s="104"/>
      <c r="AL63223" s="104"/>
      <c r="AO63223" s="104"/>
      <c r="AP63223" s="104"/>
    </row>
    <row r="63224" spans="21:42" ht="15" customHeight="1" x14ac:dyDescent="0.25">
      <c r="U63224" s="104"/>
      <c r="AB63224" s="104"/>
      <c r="AC63224" s="104"/>
      <c r="AF63224" s="104"/>
      <c r="AG63224" s="104"/>
      <c r="AK63224" s="104"/>
      <c r="AL63224" s="104"/>
      <c r="AO63224" s="104"/>
      <c r="AP63224" s="104"/>
    </row>
    <row r="63225" spans="21:42" ht="15" customHeight="1" x14ac:dyDescent="0.25">
      <c r="U63225" s="104"/>
      <c r="AB63225" s="104"/>
      <c r="AC63225" s="104"/>
      <c r="AF63225" s="104"/>
      <c r="AG63225" s="104"/>
      <c r="AK63225" s="104"/>
      <c r="AL63225" s="104"/>
      <c r="AO63225" s="104"/>
      <c r="AP63225" s="104"/>
    </row>
    <row r="63226" spans="21:42" ht="15" customHeight="1" x14ac:dyDescent="0.25">
      <c r="U63226" s="104"/>
      <c r="AB63226" s="104"/>
      <c r="AC63226" s="104"/>
      <c r="AF63226" s="104"/>
      <c r="AG63226" s="104"/>
      <c r="AK63226" s="104"/>
      <c r="AL63226" s="104"/>
      <c r="AO63226" s="104"/>
      <c r="AP63226" s="104"/>
    </row>
    <row r="63227" spans="21:42" ht="15" customHeight="1" x14ac:dyDescent="0.25">
      <c r="U63227" s="104"/>
      <c r="AB63227" s="104"/>
      <c r="AC63227" s="104"/>
      <c r="AF63227" s="104"/>
      <c r="AG63227" s="104"/>
      <c r="AK63227" s="104"/>
      <c r="AL63227" s="104"/>
      <c r="AO63227" s="104"/>
      <c r="AP63227" s="104"/>
    </row>
    <row r="63228" spans="21:42" ht="15" customHeight="1" x14ac:dyDescent="0.25">
      <c r="U63228" s="104"/>
      <c r="AB63228" s="104"/>
      <c r="AC63228" s="104"/>
      <c r="AF63228" s="104"/>
      <c r="AG63228" s="104"/>
      <c r="AK63228" s="104"/>
      <c r="AL63228" s="104"/>
      <c r="AO63228" s="104"/>
      <c r="AP63228" s="104"/>
    </row>
    <row r="63229" spans="21:42" ht="15" customHeight="1" x14ac:dyDescent="0.25">
      <c r="U63229" s="104"/>
      <c r="AB63229" s="104"/>
      <c r="AC63229" s="104"/>
      <c r="AF63229" s="104"/>
      <c r="AG63229" s="104"/>
      <c r="AK63229" s="104"/>
      <c r="AL63229" s="104"/>
      <c r="AO63229" s="104"/>
      <c r="AP63229" s="104"/>
    </row>
    <row r="63230" spans="21:42" ht="15" customHeight="1" x14ac:dyDescent="0.25">
      <c r="U63230" s="104"/>
      <c r="AB63230" s="104"/>
      <c r="AC63230" s="104"/>
      <c r="AF63230" s="104"/>
      <c r="AG63230" s="104"/>
      <c r="AK63230" s="104"/>
      <c r="AL63230" s="104"/>
      <c r="AO63230" s="104"/>
      <c r="AP63230" s="104"/>
    </row>
    <row r="63231" spans="21:42" ht="15" customHeight="1" x14ac:dyDescent="0.25">
      <c r="U63231" s="104"/>
      <c r="AB63231" s="104"/>
      <c r="AC63231" s="104"/>
      <c r="AF63231" s="104"/>
      <c r="AG63231" s="104"/>
      <c r="AK63231" s="104"/>
      <c r="AL63231" s="104"/>
      <c r="AO63231" s="104"/>
      <c r="AP63231" s="104"/>
    </row>
    <row r="63232" spans="21:42" ht="15" customHeight="1" x14ac:dyDescent="0.25">
      <c r="U63232" s="104"/>
      <c r="AB63232" s="104"/>
      <c r="AC63232" s="104"/>
      <c r="AF63232" s="104"/>
      <c r="AG63232" s="104"/>
      <c r="AK63232" s="104"/>
      <c r="AL63232" s="104"/>
      <c r="AO63232" s="104"/>
      <c r="AP63232" s="104"/>
    </row>
    <row r="63233" spans="21:42" ht="15" customHeight="1" x14ac:dyDescent="0.25">
      <c r="U63233" s="104"/>
      <c r="AB63233" s="104"/>
      <c r="AC63233" s="104"/>
      <c r="AF63233" s="104"/>
      <c r="AG63233" s="104"/>
      <c r="AK63233" s="104"/>
      <c r="AL63233" s="104"/>
      <c r="AO63233" s="104"/>
      <c r="AP63233" s="104"/>
    </row>
    <row r="63234" spans="21:42" ht="15" customHeight="1" x14ac:dyDescent="0.25">
      <c r="U63234" s="104"/>
      <c r="AB63234" s="104"/>
      <c r="AC63234" s="104"/>
      <c r="AF63234" s="104"/>
      <c r="AG63234" s="104"/>
      <c r="AK63234" s="104"/>
      <c r="AL63234" s="104"/>
      <c r="AO63234" s="104"/>
      <c r="AP63234" s="104"/>
    </row>
    <row r="63235" spans="21:42" ht="15" customHeight="1" x14ac:dyDescent="0.25">
      <c r="U63235" s="104"/>
      <c r="AB63235" s="104"/>
      <c r="AC63235" s="104"/>
      <c r="AF63235" s="104"/>
      <c r="AG63235" s="104"/>
      <c r="AK63235" s="104"/>
      <c r="AL63235" s="104"/>
      <c r="AO63235" s="104"/>
      <c r="AP63235" s="104"/>
    </row>
    <row r="63236" spans="21:42" ht="15" customHeight="1" x14ac:dyDescent="0.25">
      <c r="U63236" s="104"/>
      <c r="AB63236" s="104"/>
      <c r="AC63236" s="104"/>
      <c r="AF63236" s="104"/>
      <c r="AG63236" s="104"/>
      <c r="AK63236" s="104"/>
      <c r="AL63236" s="104"/>
      <c r="AO63236" s="104"/>
      <c r="AP63236" s="104"/>
    </row>
    <row r="63237" spans="21:42" ht="15" customHeight="1" x14ac:dyDescent="0.25">
      <c r="U63237" s="104"/>
      <c r="AB63237" s="104"/>
      <c r="AC63237" s="104"/>
      <c r="AF63237" s="104"/>
      <c r="AG63237" s="104"/>
      <c r="AK63237" s="104"/>
      <c r="AL63237" s="104"/>
      <c r="AO63237" s="104"/>
      <c r="AP63237" s="104"/>
    </row>
    <row r="63238" spans="21:42" ht="15" customHeight="1" x14ac:dyDescent="0.25">
      <c r="U63238" s="104"/>
      <c r="AB63238" s="104"/>
      <c r="AC63238" s="104"/>
      <c r="AF63238" s="104"/>
      <c r="AG63238" s="104"/>
      <c r="AK63238" s="104"/>
      <c r="AL63238" s="104"/>
      <c r="AO63238" s="104"/>
      <c r="AP63238" s="104"/>
    </row>
    <row r="63239" spans="21:42" ht="15" customHeight="1" x14ac:dyDescent="0.25">
      <c r="U63239" s="104"/>
      <c r="AB63239" s="104"/>
      <c r="AC63239" s="104"/>
      <c r="AF63239" s="104"/>
      <c r="AG63239" s="104"/>
      <c r="AK63239" s="104"/>
      <c r="AL63239" s="104"/>
      <c r="AO63239" s="104"/>
      <c r="AP63239" s="104"/>
    </row>
    <row r="63240" spans="21:42" ht="15" customHeight="1" x14ac:dyDescent="0.25">
      <c r="U63240" s="104"/>
      <c r="AB63240" s="104"/>
      <c r="AC63240" s="104"/>
      <c r="AF63240" s="104"/>
      <c r="AG63240" s="104"/>
      <c r="AK63240" s="104"/>
      <c r="AL63240" s="104"/>
      <c r="AO63240" s="104"/>
      <c r="AP63240" s="104"/>
    </row>
    <row r="63241" spans="21:42" ht="15" customHeight="1" x14ac:dyDescent="0.25">
      <c r="U63241" s="104"/>
      <c r="AB63241" s="104"/>
      <c r="AC63241" s="104"/>
      <c r="AF63241" s="104"/>
      <c r="AG63241" s="104"/>
      <c r="AK63241" s="104"/>
      <c r="AL63241" s="104"/>
      <c r="AO63241" s="104"/>
      <c r="AP63241" s="104"/>
    </row>
    <row r="63242" spans="21:42" ht="15" customHeight="1" x14ac:dyDescent="0.25">
      <c r="U63242" s="104"/>
      <c r="AB63242" s="104"/>
      <c r="AC63242" s="104"/>
      <c r="AF63242" s="104"/>
      <c r="AG63242" s="104"/>
      <c r="AK63242" s="104"/>
      <c r="AL63242" s="104"/>
      <c r="AO63242" s="104"/>
      <c r="AP63242" s="104"/>
    </row>
    <row r="63243" spans="21:42" ht="15" customHeight="1" x14ac:dyDescent="0.25">
      <c r="U63243" s="104"/>
      <c r="AB63243" s="104"/>
      <c r="AC63243" s="104"/>
      <c r="AF63243" s="104"/>
      <c r="AG63243" s="104"/>
      <c r="AK63243" s="104"/>
      <c r="AL63243" s="104"/>
      <c r="AO63243" s="104"/>
      <c r="AP63243" s="104"/>
    </row>
    <row r="63244" spans="21:42" ht="15" customHeight="1" x14ac:dyDescent="0.25">
      <c r="U63244" s="104"/>
      <c r="AB63244" s="104"/>
      <c r="AC63244" s="104"/>
      <c r="AF63244" s="104"/>
      <c r="AG63244" s="104"/>
      <c r="AK63244" s="104"/>
      <c r="AL63244" s="104"/>
      <c r="AO63244" s="104"/>
      <c r="AP63244" s="104"/>
    </row>
    <row r="63245" spans="21:42" ht="15" customHeight="1" x14ac:dyDescent="0.25">
      <c r="U63245" s="104"/>
      <c r="AB63245" s="104"/>
      <c r="AC63245" s="104"/>
      <c r="AF63245" s="104"/>
      <c r="AG63245" s="104"/>
      <c r="AK63245" s="104"/>
      <c r="AL63245" s="104"/>
      <c r="AO63245" s="104"/>
      <c r="AP63245" s="104"/>
    </row>
    <row r="63246" spans="21:42" ht="15" customHeight="1" x14ac:dyDescent="0.25">
      <c r="U63246" s="104"/>
      <c r="AB63246" s="104"/>
      <c r="AC63246" s="104"/>
      <c r="AF63246" s="104"/>
      <c r="AG63246" s="104"/>
      <c r="AK63246" s="104"/>
      <c r="AL63246" s="104"/>
      <c r="AO63246" s="104"/>
      <c r="AP63246" s="104"/>
    </row>
    <row r="63247" spans="21:42" ht="15" customHeight="1" x14ac:dyDescent="0.25">
      <c r="U63247" s="104"/>
      <c r="AB63247" s="104"/>
      <c r="AC63247" s="104"/>
      <c r="AF63247" s="104"/>
      <c r="AG63247" s="104"/>
      <c r="AK63247" s="104"/>
      <c r="AL63247" s="104"/>
      <c r="AO63247" s="104"/>
      <c r="AP63247" s="104"/>
    </row>
    <row r="63248" spans="21:42" ht="15" customHeight="1" x14ac:dyDescent="0.25">
      <c r="U63248" s="104"/>
      <c r="AB63248" s="104"/>
      <c r="AC63248" s="104"/>
      <c r="AF63248" s="104"/>
      <c r="AG63248" s="104"/>
      <c r="AK63248" s="104"/>
      <c r="AL63248" s="104"/>
      <c r="AO63248" s="104"/>
      <c r="AP63248" s="104"/>
    </row>
    <row r="63249" spans="21:42" ht="15" customHeight="1" x14ac:dyDescent="0.25">
      <c r="U63249" s="104"/>
      <c r="AB63249" s="104"/>
      <c r="AC63249" s="104"/>
      <c r="AF63249" s="104"/>
      <c r="AG63249" s="104"/>
      <c r="AK63249" s="104"/>
      <c r="AL63249" s="104"/>
      <c r="AO63249" s="104"/>
      <c r="AP63249" s="104"/>
    </row>
    <row r="63250" spans="21:42" ht="15" customHeight="1" x14ac:dyDescent="0.25">
      <c r="U63250" s="104"/>
      <c r="AB63250" s="104"/>
      <c r="AC63250" s="104"/>
      <c r="AF63250" s="104"/>
      <c r="AG63250" s="104"/>
      <c r="AK63250" s="104"/>
      <c r="AL63250" s="104"/>
      <c r="AO63250" s="104"/>
      <c r="AP63250" s="104"/>
    </row>
    <row r="63251" spans="21:42" ht="15" customHeight="1" x14ac:dyDescent="0.25">
      <c r="U63251" s="104"/>
      <c r="AB63251" s="104"/>
      <c r="AC63251" s="104"/>
      <c r="AF63251" s="104"/>
      <c r="AG63251" s="104"/>
      <c r="AK63251" s="104"/>
      <c r="AL63251" s="104"/>
      <c r="AO63251" s="104"/>
      <c r="AP63251" s="104"/>
    </row>
    <row r="63252" spans="21:42" ht="15" customHeight="1" x14ac:dyDescent="0.25">
      <c r="U63252" s="104"/>
      <c r="AB63252" s="104"/>
      <c r="AC63252" s="104"/>
      <c r="AF63252" s="104"/>
      <c r="AG63252" s="104"/>
      <c r="AK63252" s="104"/>
      <c r="AL63252" s="104"/>
      <c r="AO63252" s="104"/>
      <c r="AP63252" s="104"/>
    </row>
    <row r="63253" spans="21:42" ht="15" customHeight="1" x14ac:dyDescent="0.25">
      <c r="U63253" s="104"/>
      <c r="AB63253" s="104"/>
      <c r="AC63253" s="104"/>
      <c r="AF63253" s="104"/>
      <c r="AG63253" s="104"/>
      <c r="AK63253" s="104"/>
      <c r="AL63253" s="104"/>
      <c r="AO63253" s="104"/>
      <c r="AP63253" s="104"/>
    </row>
    <row r="63254" spans="21:42" ht="15" customHeight="1" x14ac:dyDescent="0.25">
      <c r="U63254" s="104"/>
      <c r="AB63254" s="104"/>
      <c r="AC63254" s="104"/>
      <c r="AF63254" s="104"/>
      <c r="AG63254" s="104"/>
      <c r="AK63254" s="104"/>
      <c r="AL63254" s="104"/>
      <c r="AO63254" s="104"/>
      <c r="AP63254" s="104"/>
    </row>
    <row r="63255" spans="21:42" ht="15" customHeight="1" x14ac:dyDescent="0.25">
      <c r="U63255" s="104"/>
      <c r="AB63255" s="104"/>
      <c r="AC63255" s="104"/>
      <c r="AF63255" s="104"/>
      <c r="AG63255" s="104"/>
      <c r="AK63255" s="104"/>
      <c r="AL63255" s="104"/>
      <c r="AO63255" s="104"/>
      <c r="AP63255" s="104"/>
    </row>
    <row r="63256" spans="21:42" ht="15" customHeight="1" x14ac:dyDescent="0.25">
      <c r="U63256" s="104"/>
      <c r="AB63256" s="104"/>
      <c r="AC63256" s="104"/>
      <c r="AF63256" s="104"/>
      <c r="AG63256" s="104"/>
      <c r="AK63256" s="104"/>
      <c r="AL63256" s="104"/>
      <c r="AO63256" s="104"/>
      <c r="AP63256" s="104"/>
    </row>
    <row r="63257" spans="21:42" ht="15" customHeight="1" x14ac:dyDescent="0.25">
      <c r="U63257" s="104"/>
      <c r="AB63257" s="104"/>
      <c r="AC63257" s="104"/>
      <c r="AF63257" s="104"/>
      <c r="AG63257" s="104"/>
      <c r="AK63257" s="104"/>
      <c r="AL63257" s="104"/>
      <c r="AO63257" s="104"/>
      <c r="AP63257" s="104"/>
    </row>
    <row r="63258" spans="21:42" ht="15" customHeight="1" x14ac:dyDescent="0.25">
      <c r="U63258" s="104"/>
      <c r="AB63258" s="104"/>
      <c r="AC63258" s="104"/>
      <c r="AF63258" s="104"/>
      <c r="AG63258" s="104"/>
      <c r="AK63258" s="104"/>
      <c r="AL63258" s="104"/>
      <c r="AO63258" s="104"/>
      <c r="AP63258" s="104"/>
    </row>
    <row r="63259" spans="21:42" ht="15" customHeight="1" x14ac:dyDescent="0.25">
      <c r="U63259" s="104"/>
      <c r="AB63259" s="104"/>
      <c r="AC63259" s="104"/>
      <c r="AF63259" s="104"/>
      <c r="AG63259" s="104"/>
      <c r="AK63259" s="104"/>
      <c r="AL63259" s="104"/>
      <c r="AO63259" s="104"/>
      <c r="AP63259" s="104"/>
    </row>
    <row r="63260" spans="21:42" ht="15" customHeight="1" x14ac:dyDescent="0.25">
      <c r="U63260" s="104"/>
      <c r="AB63260" s="104"/>
      <c r="AC63260" s="104"/>
      <c r="AF63260" s="104"/>
      <c r="AG63260" s="104"/>
      <c r="AK63260" s="104"/>
      <c r="AL63260" s="104"/>
      <c r="AO63260" s="104"/>
      <c r="AP63260" s="104"/>
    </row>
    <row r="63261" spans="21:42" ht="15" customHeight="1" x14ac:dyDescent="0.25">
      <c r="U63261" s="104"/>
      <c r="AB63261" s="104"/>
      <c r="AC63261" s="104"/>
      <c r="AF63261" s="104"/>
      <c r="AG63261" s="104"/>
      <c r="AK63261" s="104"/>
      <c r="AL63261" s="104"/>
      <c r="AO63261" s="104"/>
      <c r="AP63261" s="104"/>
    </row>
    <row r="63262" spans="21:42" ht="15" customHeight="1" x14ac:dyDescent="0.25">
      <c r="U63262" s="104"/>
      <c r="AB63262" s="104"/>
      <c r="AC63262" s="104"/>
      <c r="AF63262" s="104"/>
      <c r="AG63262" s="104"/>
      <c r="AK63262" s="104"/>
      <c r="AL63262" s="104"/>
      <c r="AO63262" s="104"/>
      <c r="AP63262" s="104"/>
    </row>
    <row r="63263" spans="21:42" ht="15" customHeight="1" x14ac:dyDescent="0.25">
      <c r="U63263" s="104"/>
      <c r="AB63263" s="104"/>
      <c r="AC63263" s="104"/>
      <c r="AF63263" s="104"/>
      <c r="AG63263" s="104"/>
      <c r="AK63263" s="104"/>
      <c r="AL63263" s="104"/>
      <c r="AO63263" s="104"/>
      <c r="AP63263" s="104"/>
    </row>
    <row r="63264" spans="21:42" ht="15" customHeight="1" x14ac:dyDescent="0.25">
      <c r="U63264" s="104"/>
      <c r="AB63264" s="104"/>
      <c r="AC63264" s="104"/>
      <c r="AF63264" s="104"/>
      <c r="AG63264" s="104"/>
      <c r="AK63264" s="104"/>
      <c r="AL63264" s="104"/>
      <c r="AO63264" s="104"/>
      <c r="AP63264" s="104"/>
    </row>
    <row r="63265" spans="21:42" ht="15" customHeight="1" x14ac:dyDescent="0.25">
      <c r="U63265" s="104"/>
      <c r="AB63265" s="104"/>
      <c r="AC63265" s="104"/>
      <c r="AF63265" s="104"/>
      <c r="AG63265" s="104"/>
      <c r="AK63265" s="104"/>
      <c r="AL63265" s="104"/>
      <c r="AO63265" s="104"/>
      <c r="AP63265" s="104"/>
    </row>
    <row r="63266" spans="21:42" ht="15" customHeight="1" x14ac:dyDescent="0.25">
      <c r="U63266" s="104"/>
      <c r="AB63266" s="104"/>
      <c r="AC63266" s="104"/>
      <c r="AF63266" s="104"/>
      <c r="AG63266" s="104"/>
      <c r="AK63266" s="104"/>
      <c r="AL63266" s="104"/>
      <c r="AO63266" s="104"/>
      <c r="AP63266" s="104"/>
    </row>
    <row r="63267" spans="21:42" ht="15" customHeight="1" x14ac:dyDescent="0.25">
      <c r="U63267" s="104"/>
      <c r="AB63267" s="104"/>
      <c r="AC63267" s="104"/>
      <c r="AF63267" s="104"/>
      <c r="AG63267" s="104"/>
      <c r="AK63267" s="104"/>
      <c r="AL63267" s="104"/>
      <c r="AO63267" s="104"/>
      <c r="AP63267" s="104"/>
    </row>
    <row r="63268" spans="21:42" ht="15" customHeight="1" x14ac:dyDescent="0.25">
      <c r="U63268" s="104"/>
      <c r="AB63268" s="104"/>
      <c r="AC63268" s="104"/>
      <c r="AF63268" s="104"/>
      <c r="AG63268" s="104"/>
      <c r="AK63268" s="104"/>
      <c r="AL63268" s="104"/>
      <c r="AO63268" s="104"/>
      <c r="AP63268" s="104"/>
    </row>
    <row r="63269" spans="21:42" ht="15" customHeight="1" x14ac:dyDescent="0.25">
      <c r="U63269" s="104"/>
      <c r="AB63269" s="104"/>
      <c r="AC63269" s="104"/>
      <c r="AF63269" s="104"/>
      <c r="AG63269" s="104"/>
      <c r="AK63269" s="104"/>
      <c r="AL63269" s="104"/>
      <c r="AO63269" s="104"/>
      <c r="AP63269" s="104"/>
    </row>
    <row r="63270" spans="21:42" ht="15" customHeight="1" x14ac:dyDescent="0.25">
      <c r="U63270" s="104"/>
      <c r="AB63270" s="104"/>
      <c r="AC63270" s="104"/>
      <c r="AF63270" s="104"/>
      <c r="AG63270" s="104"/>
      <c r="AK63270" s="104"/>
      <c r="AL63270" s="104"/>
      <c r="AO63270" s="104"/>
      <c r="AP63270" s="104"/>
    </row>
    <row r="63271" spans="21:42" ht="15" customHeight="1" x14ac:dyDescent="0.25">
      <c r="U63271" s="104"/>
      <c r="AB63271" s="104"/>
      <c r="AC63271" s="104"/>
      <c r="AF63271" s="104"/>
      <c r="AG63271" s="104"/>
      <c r="AK63271" s="104"/>
      <c r="AL63271" s="104"/>
      <c r="AO63271" s="104"/>
      <c r="AP63271" s="104"/>
    </row>
    <row r="63272" spans="21:42" ht="15" customHeight="1" x14ac:dyDescent="0.25">
      <c r="U63272" s="104"/>
      <c r="AB63272" s="104"/>
      <c r="AC63272" s="104"/>
      <c r="AF63272" s="104"/>
      <c r="AG63272" s="104"/>
      <c r="AK63272" s="104"/>
      <c r="AL63272" s="104"/>
      <c r="AO63272" s="104"/>
      <c r="AP63272" s="104"/>
    </row>
    <row r="63273" spans="21:42" ht="15" customHeight="1" x14ac:dyDescent="0.25">
      <c r="U63273" s="104"/>
      <c r="AB63273" s="104"/>
      <c r="AC63273" s="104"/>
      <c r="AF63273" s="104"/>
      <c r="AG63273" s="104"/>
      <c r="AK63273" s="104"/>
      <c r="AL63273" s="104"/>
      <c r="AO63273" s="104"/>
      <c r="AP63273" s="104"/>
    </row>
    <row r="63274" spans="21:42" ht="15" customHeight="1" x14ac:dyDescent="0.25">
      <c r="U63274" s="104"/>
      <c r="AB63274" s="104"/>
      <c r="AC63274" s="104"/>
      <c r="AF63274" s="104"/>
      <c r="AG63274" s="104"/>
      <c r="AK63274" s="104"/>
      <c r="AL63274" s="104"/>
      <c r="AO63274" s="104"/>
      <c r="AP63274" s="104"/>
    </row>
    <row r="63275" spans="21:42" ht="15" customHeight="1" x14ac:dyDescent="0.25">
      <c r="U63275" s="104"/>
      <c r="AB63275" s="104"/>
      <c r="AC63275" s="104"/>
      <c r="AF63275" s="104"/>
      <c r="AG63275" s="104"/>
      <c r="AK63275" s="104"/>
      <c r="AL63275" s="104"/>
      <c r="AO63275" s="104"/>
      <c r="AP63275" s="104"/>
    </row>
    <row r="63276" spans="21:42" ht="15" customHeight="1" x14ac:dyDescent="0.25">
      <c r="U63276" s="104"/>
      <c r="AB63276" s="104"/>
      <c r="AC63276" s="104"/>
      <c r="AF63276" s="104"/>
      <c r="AG63276" s="104"/>
      <c r="AK63276" s="104"/>
      <c r="AL63276" s="104"/>
      <c r="AO63276" s="104"/>
      <c r="AP63276" s="104"/>
    </row>
    <row r="63277" spans="21:42" ht="15" customHeight="1" x14ac:dyDescent="0.25">
      <c r="U63277" s="104"/>
      <c r="AB63277" s="104"/>
      <c r="AC63277" s="104"/>
      <c r="AF63277" s="104"/>
      <c r="AG63277" s="104"/>
      <c r="AK63277" s="104"/>
      <c r="AL63277" s="104"/>
      <c r="AO63277" s="104"/>
      <c r="AP63277" s="104"/>
    </row>
    <row r="63278" spans="21:42" ht="15" customHeight="1" x14ac:dyDescent="0.25">
      <c r="U63278" s="104"/>
      <c r="AB63278" s="104"/>
      <c r="AC63278" s="104"/>
      <c r="AF63278" s="104"/>
      <c r="AG63278" s="104"/>
      <c r="AK63278" s="104"/>
      <c r="AL63278" s="104"/>
      <c r="AO63278" s="104"/>
      <c r="AP63278" s="104"/>
    </row>
    <row r="63279" spans="21:42" ht="15" customHeight="1" x14ac:dyDescent="0.25">
      <c r="U63279" s="104"/>
      <c r="AB63279" s="104"/>
      <c r="AC63279" s="104"/>
      <c r="AF63279" s="104"/>
      <c r="AG63279" s="104"/>
      <c r="AK63279" s="104"/>
      <c r="AL63279" s="104"/>
      <c r="AO63279" s="104"/>
      <c r="AP63279" s="104"/>
    </row>
    <row r="63280" spans="21:42" ht="15" customHeight="1" x14ac:dyDescent="0.25">
      <c r="U63280" s="104"/>
      <c r="AB63280" s="104"/>
      <c r="AC63280" s="104"/>
      <c r="AF63280" s="104"/>
      <c r="AG63280" s="104"/>
      <c r="AK63280" s="104"/>
      <c r="AL63280" s="104"/>
      <c r="AO63280" s="104"/>
      <c r="AP63280" s="104"/>
    </row>
    <row r="63281" spans="21:42" ht="15" customHeight="1" x14ac:dyDescent="0.25">
      <c r="U63281" s="104"/>
      <c r="AB63281" s="104"/>
      <c r="AC63281" s="104"/>
      <c r="AF63281" s="104"/>
      <c r="AG63281" s="104"/>
      <c r="AK63281" s="104"/>
      <c r="AL63281" s="104"/>
      <c r="AO63281" s="104"/>
      <c r="AP63281" s="104"/>
    </row>
    <row r="63282" spans="21:42" ht="15" customHeight="1" x14ac:dyDescent="0.25">
      <c r="U63282" s="104"/>
      <c r="AB63282" s="104"/>
      <c r="AC63282" s="104"/>
      <c r="AF63282" s="104"/>
      <c r="AG63282" s="104"/>
      <c r="AK63282" s="104"/>
      <c r="AL63282" s="104"/>
      <c r="AO63282" s="104"/>
      <c r="AP63282" s="104"/>
    </row>
    <row r="63283" spans="21:42" ht="15" customHeight="1" x14ac:dyDescent="0.25">
      <c r="U63283" s="104"/>
      <c r="AB63283" s="104"/>
      <c r="AC63283" s="104"/>
      <c r="AF63283" s="104"/>
      <c r="AG63283" s="104"/>
      <c r="AK63283" s="104"/>
      <c r="AL63283" s="104"/>
      <c r="AO63283" s="104"/>
      <c r="AP63283" s="104"/>
    </row>
    <row r="63284" spans="21:42" ht="15" customHeight="1" x14ac:dyDescent="0.25">
      <c r="U63284" s="104"/>
      <c r="AB63284" s="104"/>
      <c r="AC63284" s="104"/>
      <c r="AF63284" s="104"/>
      <c r="AG63284" s="104"/>
      <c r="AK63284" s="104"/>
      <c r="AL63284" s="104"/>
      <c r="AO63284" s="104"/>
      <c r="AP63284" s="104"/>
    </row>
    <row r="63285" spans="21:42" ht="15" customHeight="1" x14ac:dyDescent="0.25">
      <c r="U63285" s="104"/>
      <c r="AB63285" s="104"/>
      <c r="AC63285" s="104"/>
      <c r="AF63285" s="104"/>
      <c r="AG63285" s="104"/>
      <c r="AK63285" s="104"/>
      <c r="AL63285" s="104"/>
      <c r="AO63285" s="104"/>
      <c r="AP63285" s="104"/>
    </row>
    <row r="63286" spans="21:42" ht="15" customHeight="1" x14ac:dyDescent="0.25">
      <c r="U63286" s="104"/>
      <c r="AB63286" s="104"/>
      <c r="AC63286" s="104"/>
      <c r="AF63286" s="104"/>
      <c r="AG63286" s="104"/>
      <c r="AK63286" s="104"/>
      <c r="AL63286" s="104"/>
      <c r="AO63286" s="104"/>
      <c r="AP63286" s="104"/>
    </row>
    <row r="63287" spans="21:42" ht="15" customHeight="1" x14ac:dyDescent="0.25">
      <c r="U63287" s="104"/>
      <c r="AB63287" s="104"/>
      <c r="AC63287" s="104"/>
      <c r="AF63287" s="104"/>
      <c r="AG63287" s="104"/>
      <c r="AK63287" s="104"/>
      <c r="AL63287" s="104"/>
      <c r="AO63287" s="104"/>
      <c r="AP63287" s="104"/>
    </row>
    <row r="63288" spans="21:42" ht="15" customHeight="1" x14ac:dyDescent="0.25">
      <c r="U63288" s="104"/>
      <c r="AB63288" s="104"/>
      <c r="AC63288" s="104"/>
      <c r="AF63288" s="104"/>
      <c r="AG63288" s="104"/>
      <c r="AK63288" s="104"/>
      <c r="AL63288" s="104"/>
      <c r="AO63288" s="104"/>
      <c r="AP63288" s="104"/>
    </row>
    <row r="63289" spans="21:42" ht="15" customHeight="1" x14ac:dyDescent="0.25">
      <c r="U63289" s="104"/>
      <c r="AB63289" s="104"/>
      <c r="AC63289" s="104"/>
      <c r="AF63289" s="104"/>
      <c r="AG63289" s="104"/>
      <c r="AK63289" s="104"/>
      <c r="AL63289" s="104"/>
      <c r="AO63289" s="104"/>
      <c r="AP63289" s="104"/>
    </row>
    <row r="63290" spans="21:42" ht="15" customHeight="1" x14ac:dyDescent="0.25">
      <c r="U63290" s="104"/>
      <c r="AB63290" s="104"/>
      <c r="AC63290" s="104"/>
      <c r="AF63290" s="104"/>
      <c r="AG63290" s="104"/>
      <c r="AK63290" s="104"/>
      <c r="AL63290" s="104"/>
      <c r="AO63290" s="104"/>
      <c r="AP63290" s="104"/>
    </row>
    <row r="63291" spans="21:42" ht="15" customHeight="1" x14ac:dyDescent="0.25">
      <c r="U63291" s="104"/>
      <c r="AB63291" s="104"/>
      <c r="AC63291" s="104"/>
      <c r="AF63291" s="104"/>
      <c r="AG63291" s="104"/>
      <c r="AK63291" s="104"/>
      <c r="AL63291" s="104"/>
      <c r="AO63291" s="104"/>
      <c r="AP63291" s="104"/>
    </row>
    <row r="63292" spans="21:42" ht="15" customHeight="1" x14ac:dyDescent="0.25">
      <c r="U63292" s="104"/>
      <c r="AB63292" s="104"/>
      <c r="AC63292" s="104"/>
      <c r="AF63292" s="104"/>
      <c r="AG63292" s="104"/>
      <c r="AK63292" s="104"/>
      <c r="AL63292" s="104"/>
      <c r="AO63292" s="104"/>
      <c r="AP63292" s="104"/>
    </row>
    <row r="63293" spans="21:42" ht="15" customHeight="1" x14ac:dyDescent="0.25">
      <c r="U63293" s="104"/>
      <c r="AB63293" s="104"/>
      <c r="AC63293" s="104"/>
      <c r="AF63293" s="104"/>
      <c r="AG63293" s="104"/>
      <c r="AK63293" s="104"/>
      <c r="AL63293" s="104"/>
      <c r="AO63293" s="104"/>
      <c r="AP63293" s="104"/>
    </row>
    <row r="63294" spans="21:42" ht="15" customHeight="1" x14ac:dyDescent="0.25">
      <c r="U63294" s="104"/>
      <c r="AB63294" s="104"/>
      <c r="AC63294" s="104"/>
      <c r="AF63294" s="104"/>
      <c r="AG63294" s="104"/>
      <c r="AK63294" s="104"/>
      <c r="AL63294" s="104"/>
      <c r="AO63294" s="104"/>
      <c r="AP63294" s="104"/>
    </row>
    <row r="63295" spans="21:42" ht="15" customHeight="1" x14ac:dyDescent="0.25">
      <c r="U63295" s="104"/>
      <c r="AB63295" s="104"/>
      <c r="AC63295" s="104"/>
      <c r="AF63295" s="104"/>
      <c r="AG63295" s="104"/>
      <c r="AK63295" s="104"/>
      <c r="AL63295" s="104"/>
      <c r="AO63295" s="104"/>
      <c r="AP63295" s="104"/>
    </row>
    <row r="63296" spans="21:42" ht="15" customHeight="1" x14ac:dyDescent="0.25">
      <c r="U63296" s="104"/>
      <c r="AB63296" s="104"/>
      <c r="AC63296" s="104"/>
      <c r="AF63296" s="104"/>
      <c r="AG63296" s="104"/>
      <c r="AK63296" s="104"/>
      <c r="AL63296" s="104"/>
      <c r="AO63296" s="104"/>
      <c r="AP63296" s="104"/>
    </row>
    <row r="63297" spans="21:42" ht="15" customHeight="1" x14ac:dyDescent="0.25">
      <c r="U63297" s="104"/>
      <c r="AB63297" s="104"/>
      <c r="AC63297" s="104"/>
      <c r="AF63297" s="104"/>
      <c r="AG63297" s="104"/>
      <c r="AK63297" s="104"/>
      <c r="AL63297" s="104"/>
      <c r="AO63297" s="104"/>
      <c r="AP63297" s="104"/>
    </row>
    <row r="63298" spans="21:42" ht="15" customHeight="1" x14ac:dyDescent="0.25">
      <c r="U63298" s="104"/>
      <c r="AB63298" s="104"/>
      <c r="AC63298" s="104"/>
      <c r="AF63298" s="104"/>
      <c r="AG63298" s="104"/>
      <c r="AK63298" s="104"/>
      <c r="AL63298" s="104"/>
      <c r="AO63298" s="104"/>
      <c r="AP63298" s="104"/>
    </row>
    <row r="63299" spans="21:42" ht="15" customHeight="1" x14ac:dyDescent="0.25">
      <c r="U63299" s="104"/>
      <c r="AB63299" s="104"/>
      <c r="AC63299" s="104"/>
      <c r="AF63299" s="104"/>
      <c r="AG63299" s="104"/>
      <c r="AK63299" s="104"/>
      <c r="AL63299" s="104"/>
      <c r="AO63299" s="104"/>
      <c r="AP63299" s="104"/>
    </row>
    <row r="63300" spans="21:42" ht="15" customHeight="1" x14ac:dyDescent="0.25">
      <c r="U63300" s="104"/>
      <c r="AB63300" s="104"/>
      <c r="AC63300" s="104"/>
      <c r="AF63300" s="104"/>
      <c r="AG63300" s="104"/>
      <c r="AK63300" s="104"/>
      <c r="AL63300" s="104"/>
      <c r="AO63300" s="104"/>
      <c r="AP63300" s="104"/>
    </row>
    <row r="63301" spans="21:42" ht="15" customHeight="1" x14ac:dyDescent="0.25">
      <c r="U63301" s="104"/>
      <c r="AB63301" s="104"/>
      <c r="AC63301" s="104"/>
      <c r="AF63301" s="104"/>
      <c r="AG63301" s="104"/>
      <c r="AK63301" s="104"/>
      <c r="AL63301" s="104"/>
      <c r="AO63301" s="104"/>
      <c r="AP63301" s="104"/>
    </row>
    <row r="63302" spans="21:42" ht="15" customHeight="1" x14ac:dyDescent="0.25">
      <c r="U63302" s="104"/>
      <c r="AB63302" s="104"/>
      <c r="AC63302" s="104"/>
      <c r="AF63302" s="104"/>
      <c r="AG63302" s="104"/>
      <c r="AK63302" s="104"/>
      <c r="AL63302" s="104"/>
      <c r="AO63302" s="104"/>
      <c r="AP63302" s="104"/>
    </row>
    <row r="63303" spans="21:42" ht="15" customHeight="1" x14ac:dyDescent="0.25">
      <c r="U63303" s="104"/>
      <c r="AB63303" s="104"/>
      <c r="AC63303" s="104"/>
      <c r="AF63303" s="104"/>
      <c r="AG63303" s="104"/>
      <c r="AK63303" s="104"/>
      <c r="AL63303" s="104"/>
      <c r="AO63303" s="104"/>
      <c r="AP63303" s="104"/>
    </row>
    <row r="63304" spans="21:42" ht="15" customHeight="1" x14ac:dyDescent="0.25">
      <c r="U63304" s="104"/>
      <c r="AB63304" s="104"/>
      <c r="AC63304" s="104"/>
      <c r="AF63304" s="104"/>
      <c r="AG63304" s="104"/>
      <c r="AK63304" s="104"/>
      <c r="AL63304" s="104"/>
      <c r="AO63304" s="104"/>
      <c r="AP63304" s="104"/>
    </row>
    <row r="63305" spans="21:42" ht="15" customHeight="1" x14ac:dyDescent="0.25">
      <c r="U63305" s="104"/>
      <c r="AB63305" s="104"/>
      <c r="AC63305" s="104"/>
      <c r="AF63305" s="104"/>
      <c r="AG63305" s="104"/>
      <c r="AK63305" s="104"/>
      <c r="AL63305" s="104"/>
      <c r="AO63305" s="104"/>
      <c r="AP63305" s="104"/>
    </row>
    <row r="63306" spans="21:42" ht="15" customHeight="1" x14ac:dyDescent="0.25">
      <c r="U63306" s="104"/>
      <c r="AB63306" s="104"/>
      <c r="AC63306" s="104"/>
      <c r="AF63306" s="104"/>
      <c r="AG63306" s="104"/>
      <c r="AK63306" s="104"/>
      <c r="AL63306" s="104"/>
      <c r="AO63306" s="104"/>
      <c r="AP63306" s="104"/>
    </row>
    <row r="63307" spans="21:42" ht="15" customHeight="1" x14ac:dyDescent="0.25">
      <c r="U63307" s="104"/>
      <c r="AB63307" s="104"/>
      <c r="AC63307" s="104"/>
      <c r="AF63307" s="104"/>
      <c r="AG63307" s="104"/>
      <c r="AK63307" s="104"/>
      <c r="AL63307" s="104"/>
      <c r="AO63307" s="104"/>
      <c r="AP63307" s="104"/>
    </row>
    <row r="63308" spans="21:42" ht="15" customHeight="1" x14ac:dyDescent="0.25">
      <c r="U63308" s="104"/>
      <c r="AB63308" s="104"/>
      <c r="AC63308" s="104"/>
      <c r="AF63308" s="104"/>
      <c r="AG63308" s="104"/>
      <c r="AK63308" s="104"/>
      <c r="AL63308" s="104"/>
      <c r="AO63308" s="104"/>
      <c r="AP63308" s="104"/>
    </row>
    <row r="63309" spans="21:42" ht="15" customHeight="1" x14ac:dyDescent="0.25">
      <c r="U63309" s="104"/>
      <c r="AB63309" s="104"/>
      <c r="AC63309" s="104"/>
      <c r="AF63309" s="104"/>
      <c r="AG63309" s="104"/>
      <c r="AK63309" s="104"/>
      <c r="AL63309" s="104"/>
      <c r="AO63309" s="104"/>
      <c r="AP63309" s="104"/>
    </row>
    <row r="63310" spans="21:42" ht="15" customHeight="1" x14ac:dyDescent="0.25">
      <c r="U63310" s="104"/>
      <c r="AB63310" s="104"/>
      <c r="AC63310" s="104"/>
      <c r="AF63310" s="104"/>
      <c r="AG63310" s="104"/>
      <c r="AK63310" s="104"/>
      <c r="AL63310" s="104"/>
      <c r="AO63310" s="104"/>
      <c r="AP63310" s="104"/>
    </row>
    <row r="63311" spans="21:42" ht="15" customHeight="1" x14ac:dyDescent="0.25">
      <c r="U63311" s="104"/>
      <c r="AB63311" s="104"/>
      <c r="AC63311" s="104"/>
      <c r="AF63311" s="104"/>
      <c r="AG63311" s="104"/>
      <c r="AK63311" s="104"/>
      <c r="AL63311" s="104"/>
      <c r="AO63311" s="104"/>
      <c r="AP63311" s="104"/>
    </row>
    <row r="63312" spans="21:42" ht="15" customHeight="1" x14ac:dyDescent="0.25">
      <c r="U63312" s="104"/>
      <c r="AB63312" s="104"/>
      <c r="AC63312" s="104"/>
      <c r="AF63312" s="104"/>
      <c r="AG63312" s="104"/>
      <c r="AK63312" s="104"/>
      <c r="AL63312" s="104"/>
      <c r="AO63312" s="104"/>
      <c r="AP63312" s="104"/>
    </row>
    <row r="63313" spans="21:42" ht="15" customHeight="1" x14ac:dyDescent="0.25">
      <c r="U63313" s="104"/>
      <c r="AB63313" s="104"/>
      <c r="AC63313" s="104"/>
      <c r="AF63313" s="104"/>
      <c r="AG63313" s="104"/>
      <c r="AK63313" s="104"/>
      <c r="AL63313" s="104"/>
      <c r="AO63313" s="104"/>
      <c r="AP63313" s="104"/>
    </row>
    <row r="63314" spans="21:42" ht="15" customHeight="1" x14ac:dyDescent="0.25">
      <c r="U63314" s="104"/>
      <c r="AB63314" s="104"/>
      <c r="AC63314" s="104"/>
      <c r="AF63314" s="104"/>
      <c r="AG63314" s="104"/>
      <c r="AK63314" s="104"/>
      <c r="AL63314" s="104"/>
      <c r="AO63314" s="104"/>
      <c r="AP63314" s="104"/>
    </row>
    <row r="63315" spans="21:42" ht="15" customHeight="1" x14ac:dyDescent="0.25">
      <c r="U63315" s="104"/>
      <c r="AB63315" s="104"/>
      <c r="AC63315" s="104"/>
      <c r="AF63315" s="104"/>
      <c r="AG63315" s="104"/>
      <c r="AK63315" s="104"/>
      <c r="AL63315" s="104"/>
      <c r="AO63315" s="104"/>
      <c r="AP63315" s="104"/>
    </row>
    <row r="63316" spans="21:42" ht="15" customHeight="1" x14ac:dyDescent="0.25">
      <c r="U63316" s="104"/>
      <c r="AB63316" s="104"/>
      <c r="AC63316" s="104"/>
      <c r="AF63316" s="104"/>
      <c r="AG63316" s="104"/>
      <c r="AK63316" s="104"/>
      <c r="AL63316" s="104"/>
      <c r="AO63316" s="104"/>
      <c r="AP63316" s="104"/>
    </row>
    <row r="63317" spans="21:42" ht="15" customHeight="1" x14ac:dyDescent="0.25">
      <c r="U63317" s="104"/>
      <c r="AB63317" s="104"/>
      <c r="AC63317" s="104"/>
      <c r="AF63317" s="104"/>
      <c r="AG63317" s="104"/>
      <c r="AK63317" s="104"/>
      <c r="AL63317" s="104"/>
      <c r="AO63317" s="104"/>
      <c r="AP63317" s="104"/>
    </row>
    <row r="63318" spans="21:42" ht="15" customHeight="1" x14ac:dyDescent="0.25">
      <c r="U63318" s="104"/>
      <c r="AB63318" s="104"/>
      <c r="AC63318" s="104"/>
      <c r="AF63318" s="104"/>
      <c r="AG63318" s="104"/>
      <c r="AK63318" s="104"/>
      <c r="AL63318" s="104"/>
      <c r="AO63318" s="104"/>
      <c r="AP63318" s="104"/>
    </row>
    <row r="63319" spans="21:42" ht="15" customHeight="1" x14ac:dyDescent="0.25">
      <c r="U63319" s="104"/>
      <c r="AB63319" s="104"/>
      <c r="AC63319" s="104"/>
      <c r="AF63319" s="104"/>
      <c r="AG63319" s="104"/>
      <c r="AK63319" s="104"/>
      <c r="AL63319" s="104"/>
      <c r="AO63319" s="104"/>
      <c r="AP63319" s="104"/>
    </row>
    <row r="63320" spans="21:42" ht="15" customHeight="1" x14ac:dyDescent="0.25">
      <c r="U63320" s="104"/>
      <c r="AB63320" s="104"/>
      <c r="AC63320" s="104"/>
      <c r="AF63320" s="104"/>
      <c r="AG63320" s="104"/>
      <c r="AK63320" s="104"/>
      <c r="AL63320" s="104"/>
      <c r="AO63320" s="104"/>
      <c r="AP63320" s="104"/>
    </row>
    <row r="63321" spans="21:42" ht="15" customHeight="1" x14ac:dyDescent="0.25">
      <c r="U63321" s="104"/>
      <c r="AB63321" s="104"/>
      <c r="AC63321" s="104"/>
      <c r="AF63321" s="104"/>
      <c r="AG63321" s="104"/>
      <c r="AK63321" s="104"/>
      <c r="AL63321" s="104"/>
      <c r="AO63321" s="104"/>
      <c r="AP63321" s="104"/>
    </row>
    <row r="63322" spans="21:42" ht="15" customHeight="1" x14ac:dyDescent="0.25">
      <c r="U63322" s="104"/>
      <c r="AB63322" s="104"/>
      <c r="AC63322" s="104"/>
      <c r="AF63322" s="104"/>
      <c r="AG63322" s="104"/>
      <c r="AK63322" s="104"/>
      <c r="AL63322" s="104"/>
      <c r="AO63322" s="104"/>
      <c r="AP63322" s="104"/>
    </row>
    <row r="63323" spans="21:42" ht="15" customHeight="1" x14ac:dyDescent="0.25">
      <c r="U63323" s="104"/>
      <c r="AB63323" s="104"/>
      <c r="AC63323" s="104"/>
      <c r="AF63323" s="104"/>
      <c r="AG63323" s="104"/>
      <c r="AK63323" s="104"/>
      <c r="AL63323" s="104"/>
      <c r="AO63323" s="104"/>
      <c r="AP63323" s="104"/>
    </row>
    <row r="63324" spans="21:42" ht="15" customHeight="1" x14ac:dyDescent="0.25">
      <c r="U63324" s="104"/>
      <c r="AB63324" s="104"/>
      <c r="AC63324" s="104"/>
      <c r="AF63324" s="104"/>
      <c r="AG63324" s="104"/>
      <c r="AK63324" s="104"/>
      <c r="AL63324" s="104"/>
      <c r="AO63324" s="104"/>
      <c r="AP63324" s="104"/>
    </row>
    <row r="63325" spans="21:42" ht="15" customHeight="1" x14ac:dyDescent="0.25">
      <c r="U63325" s="104"/>
      <c r="AB63325" s="104"/>
      <c r="AC63325" s="104"/>
      <c r="AF63325" s="104"/>
      <c r="AG63325" s="104"/>
      <c r="AK63325" s="104"/>
      <c r="AL63325" s="104"/>
      <c r="AO63325" s="104"/>
      <c r="AP63325" s="104"/>
    </row>
    <row r="63326" spans="21:42" ht="15" customHeight="1" x14ac:dyDescent="0.25">
      <c r="U63326" s="104"/>
      <c r="AB63326" s="104"/>
      <c r="AC63326" s="104"/>
      <c r="AF63326" s="104"/>
      <c r="AG63326" s="104"/>
      <c r="AK63326" s="104"/>
      <c r="AL63326" s="104"/>
      <c r="AO63326" s="104"/>
      <c r="AP63326" s="104"/>
    </row>
    <row r="63327" spans="21:42" ht="15" customHeight="1" x14ac:dyDescent="0.25">
      <c r="U63327" s="104"/>
      <c r="AB63327" s="104"/>
      <c r="AC63327" s="104"/>
      <c r="AF63327" s="104"/>
      <c r="AG63327" s="104"/>
      <c r="AK63327" s="104"/>
      <c r="AL63327" s="104"/>
      <c r="AO63327" s="104"/>
      <c r="AP63327" s="104"/>
    </row>
    <row r="63328" spans="21:42" ht="15" customHeight="1" x14ac:dyDescent="0.25">
      <c r="U63328" s="104"/>
      <c r="AB63328" s="104"/>
      <c r="AC63328" s="104"/>
      <c r="AF63328" s="104"/>
      <c r="AG63328" s="104"/>
      <c r="AK63328" s="104"/>
      <c r="AL63328" s="104"/>
      <c r="AO63328" s="104"/>
      <c r="AP63328" s="104"/>
    </row>
    <row r="63329" spans="21:42" ht="15" customHeight="1" x14ac:dyDescent="0.25">
      <c r="U63329" s="104"/>
      <c r="AB63329" s="104"/>
      <c r="AC63329" s="104"/>
      <c r="AF63329" s="104"/>
      <c r="AG63329" s="104"/>
      <c r="AK63329" s="104"/>
      <c r="AL63329" s="104"/>
      <c r="AO63329" s="104"/>
      <c r="AP63329" s="104"/>
    </row>
    <row r="63330" spans="21:42" ht="15" customHeight="1" x14ac:dyDescent="0.25">
      <c r="U63330" s="104"/>
      <c r="AB63330" s="104"/>
      <c r="AC63330" s="104"/>
      <c r="AF63330" s="104"/>
      <c r="AG63330" s="104"/>
      <c r="AK63330" s="104"/>
      <c r="AL63330" s="104"/>
      <c r="AO63330" s="104"/>
      <c r="AP63330" s="104"/>
    </row>
    <row r="63331" spans="21:42" ht="15" customHeight="1" x14ac:dyDescent="0.25">
      <c r="U63331" s="104"/>
      <c r="AB63331" s="104"/>
      <c r="AC63331" s="104"/>
      <c r="AF63331" s="104"/>
      <c r="AG63331" s="104"/>
      <c r="AK63331" s="104"/>
      <c r="AL63331" s="104"/>
      <c r="AO63331" s="104"/>
      <c r="AP63331" s="104"/>
    </row>
    <row r="63332" spans="21:42" ht="15" customHeight="1" x14ac:dyDescent="0.25">
      <c r="U63332" s="104"/>
      <c r="AB63332" s="104"/>
      <c r="AC63332" s="104"/>
      <c r="AF63332" s="104"/>
      <c r="AG63332" s="104"/>
      <c r="AK63332" s="104"/>
      <c r="AL63332" s="104"/>
      <c r="AO63332" s="104"/>
      <c r="AP63332" s="104"/>
    </row>
    <row r="63333" spans="21:42" ht="15" customHeight="1" x14ac:dyDescent="0.25">
      <c r="U63333" s="104"/>
      <c r="AB63333" s="104"/>
      <c r="AC63333" s="104"/>
      <c r="AF63333" s="104"/>
      <c r="AG63333" s="104"/>
      <c r="AK63333" s="104"/>
      <c r="AL63333" s="104"/>
      <c r="AO63333" s="104"/>
      <c r="AP63333" s="104"/>
    </row>
    <row r="63334" spans="21:42" ht="15" customHeight="1" x14ac:dyDescent="0.25">
      <c r="U63334" s="104"/>
      <c r="AB63334" s="104"/>
      <c r="AC63334" s="104"/>
      <c r="AF63334" s="104"/>
      <c r="AG63334" s="104"/>
      <c r="AK63334" s="104"/>
      <c r="AL63334" s="104"/>
      <c r="AO63334" s="104"/>
      <c r="AP63334" s="104"/>
    </row>
    <row r="63335" spans="21:42" ht="15" customHeight="1" x14ac:dyDescent="0.25">
      <c r="U63335" s="104"/>
      <c r="AB63335" s="104"/>
      <c r="AC63335" s="104"/>
      <c r="AF63335" s="104"/>
      <c r="AG63335" s="104"/>
      <c r="AK63335" s="104"/>
      <c r="AL63335" s="104"/>
      <c r="AO63335" s="104"/>
      <c r="AP63335" s="104"/>
    </row>
    <row r="63336" spans="21:42" ht="15" customHeight="1" x14ac:dyDescent="0.25">
      <c r="U63336" s="104"/>
      <c r="AB63336" s="104"/>
      <c r="AC63336" s="104"/>
      <c r="AF63336" s="104"/>
      <c r="AG63336" s="104"/>
      <c r="AK63336" s="104"/>
      <c r="AL63336" s="104"/>
      <c r="AO63336" s="104"/>
      <c r="AP63336" s="104"/>
    </row>
    <row r="63337" spans="21:42" ht="15" customHeight="1" x14ac:dyDescent="0.25">
      <c r="U63337" s="104"/>
      <c r="AB63337" s="104"/>
      <c r="AC63337" s="104"/>
      <c r="AF63337" s="104"/>
      <c r="AG63337" s="104"/>
      <c r="AK63337" s="104"/>
      <c r="AL63337" s="104"/>
      <c r="AO63337" s="104"/>
      <c r="AP63337" s="104"/>
    </row>
    <row r="63338" spans="21:42" ht="15" customHeight="1" x14ac:dyDescent="0.25">
      <c r="U63338" s="104"/>
      <c r="AB63338" s="104"/>
      <c r="AC63338" s="104"/>
      <c r="AF63338" s="104"/>
      <c r="AG63338" s="104"/>
      <c r="AK63338" s="104"/>
      <c r="AL63338" s="104"/>
      <c r="AO63338" s="104"/>
      <c r="AP63338" s="104"/>
    </row>
    <row r="63339" spans="21:42" ht="15" customHeight="1" x14ac:dyDescent="0.25">
      <c r="U63339" s="104"/>
      <c r="AB63339" s="104"/>
      <c r="AC63339" s="104"/>
      <c r="AF63339" s="104"/>
      <c r="AG63339" s="104"/>
      <c r="AK63339" s="104"/>
      <c r="AL63339" s="104"/>
      <c r="AO63339" s="104"/>
      <c r="AP63339" s="104"/>
    </row>
    <row r="63340" spans="21:42" ht="15" customHeight="1" x14ac:dyDescent="0.25">
      <c r="U63340" s="104"/>
      <c r="AB63340" s="104"/>
      <c r="AC63340" s="104"/>
      <c r="AF63340" s="104"/>
      <c r="AG63340" s="104"/>
      <c r="AK63340" s="104"/>
      <c r="AL63340" s="104"/>
      <c r="AO63340" s="104"/>
      <c r="AP63340" s="104"/>
    </row>
    <row r="63341" spans="21:42" ht="15" customHeight="1" x14ac:dyDescent="0.25">
      <c r="U63341" s="104"/>
      <c r="AB63341" s="104"/>
      <c r="AC63341" s="104"/>
      <c r="AF63341" s="104"/>
      <c r="AG63341" s="104"/>
      <c r="AK63341" s="104"/>
      <c r="AL63341" s="104"/>
      <c r="AO63341" s="104"/>
      <c r="AP63341" s="104"/>
    </row>
    <row r="63342" spans="21:42" ht="15" customHeight="1" x14ac:dyDescent="0.25">
      <c r="U63342" s="104"/>
      <c r="AB63342" s="104"/>
      <c r="AC63342" s="104"/>
      <c r="AF63342" s="104"/>
      <c r="AG63342" s="104"/>
      <c r="AK63342" s="104"/>
      <c r="AL63342" s="104"/>
      <c r="AO63342" s="104"/>
      <c r="AP63342" s="104"/>
    </row>
    <row r="63343" spans="21:42" ht="15" customHeight="1" x14ac:dyDescent="0.25">
      <c r="U63343" s="104"/>
      <c r="AB63343" s="104"/>
      <c r="AC63343" s="104"/>
      <c r="AF63343" s="104"/>
      <c r="AG63343" s="104"/>
      <c r="AK63343" s="104"/>
      <c r="AL63343" s="104"/>
      <c r="AO63343" s="104"/>
      <c r="AP63343" s="104"/>
    </row>
    <row r="63344" spans="21:42" ht="15" customHeight="1" x14ac:dyDescent="0.25">
      <c r="U63344" s="104"/>
      <c r="AB63344" s="104"/>
      <c r="AC63344" s="104"/>
      <c r="AF63344" s="104"/>
      <c r="AG63344" s="104"/>
      <c r="AK63344" s="104"/>
      <c r="AL63344" s="104"/>
      <c r="AO63344" s="104"/>
      <c r="AP63344" s="104"/>
    </row>
    <row r="63345" spans="21:42" ht="15" customHeight="1" x14ac:dyDescent="0.25">
      <c r="U63345" s="104"/>
      <c r="AB63345" s="104"/>
      <c r="AC63345" s="104"/>
      <c r="AF63345" s="104"/>
      <c r="AG63345" s="104"/>
      <c r="AK63345" s="104"/>
      <c r="AL63345" s="104"/>
      <c r="AO63345" s="104"/>
      <c r="AP63345" s="104"/>
    </row>
    <row r="63346" spans="21:42" ht="15" customHeight="1" x14ac:dyDescent="0.25">
      <c r="U63346" s="104"/>
      <c r="AB63346" s="104"/>
      <c r="AC63346" s="104"/>
      <c r="AF63346" s="104"/>
      <c r="AG63346" s="104"/>
      <c r="AK63346" s="104"/>
      <c r="AL63346" s="104"/>
      <c r="AO63346" s="104"/>
      <c r="AP63346" s="104"/>
    </row>
    <row r="63347" spans="21:42" ht="15" customHeight="1" x14ac:dyDescent="0.25">
      <c r="U63347" s="104"/>
      <c r="AB63347" s="104"/>
      <c r="AC63347" s="104"/>
      <c r="AF63347" s="104"/>
      <c r="AG63347" s="104"/>
      <c r="AK63347" s="104"/>
      <c r="AL63347" s="104"/>
      <c r="AO63347" s="104"/>
      <c r="AP63347" s="104"/>
    </row>
    <row r="63348" spans="21:42" ht="15" customHeight="1" x14ac:dyDescent="0.25">
      <c r="U63348" s="104"/>
      <c r="AB63348" s="104"/>
      <c r="AC63348" s="104"/>
      <c r="AF63348" s="104"/>
      <c r="AG63348" s="104"/>
      <c r="AK63348" s="104"/>
      <c r="AL63348" s="104"/>
      <c r="AO63348" s="104"/>
      <c r="AP63348" s="104"/>
    </row>
    <row r="63349" spans="21:42" ht="15" customHeight="1" x14ac:dyDescent="0.25">
      <c r="U63349" s="104"/>
      <c r="AB63349" s="104"/>
      <c r="AC63349" s="104"/>
      <c r="AF63349" s="104"/>
      <c r="AG63349" s="104"/>
      <c r="AK63349" s="104"/>
      <c r="AL63349" s="104"/>
      <c r="AO63349" s="104"/>
      <c r="AP63349" s="104"/>
    </row>
    <row r="63350" spans="21:42" ht="15" customHeight="1" x14ac:dyDescent="0.25">
      <c r="U63350" s="104"/>
      <c r="AB63350" s="104"/>
      <c r="AC63350" s="104"/>
      <c r="AF63350" s="104"/>
      <c r="AG63350" s="104"/>
      <c r="AK63350" s="104"/>
      <c r="AL63350" s="104"/>
      <c r="AO63350" s="104"/>
      <c r="AP63350" s="104"/>
    </row>
    <row r="63351" spans="21:42" ht="15" customHeight="1" x14ac:dyDescent="0.25">
      <c r="U63351" s="104"/>
      <c r="AB63351" s="104"/>
      <c r="AC63351" s="104"/>
      <c r="AF63351" s="104"/>
      <c r="AG63351" s="104"/>
      <c r="AK63351" s="104"/>
      <c r="AL63351" s="104"/>
      <c r="AO63351" s="104"/>
      <c r="AP63351" s="104"/>
    </row>
    <row r="63352" spans="21:42" ht="15" customHeight="1" x14ac:dyDescent="0.25">
      <c r="U63352" s="104"/>
      <c r="AB63352" s="104"/>
      <c r="AC63352" s="104"/>
      <c r="AF63352" s="104"/>
      <c r="AG63352" s="104"/>
      <c r="AK63352" s="104"/>
      <c r="AL63352" s="104"/>
      <c r="AO63352" s="104"/>
      <c r="AP63352" s="104"/>
    </row>
    <row r="63353" spans="21:42" ht="15" customHeight="1" x14ac:dyDescent="0.25">
      <c r="U63353" s="104"/>
      <c r="AB63353" s="104"/>
      <c r="AC63353" s="104"/>
      <c r="AF63353" s="104"/>
      <c r="AG63353" s="104"/>
      <c r="AK63353" s="104"/>
      <c r="AL63353" s="104"/>
      <c r="AO63353" s="104"/>
      <c r="AP63353" s="104"/>
    </row>
    <row r="63354" spans="21:42" ht="15" customHeight="1" x14ac:dyDescent="0.25">
      <c r="U63354" s="104"/>
      <c r="AB63354" s="104"/>
      <c r="AC63354" s="104"/>
      <c r="AF63354" s="104"/>
      <c r="AG63354" s="104"/>
      <c r="AK63354" s="104"/>
      <c r="AL63354" s="104"/>
      <c r="AO63354" s="104"/>
      <c r="AP63354" s="104"/>
    </row>
    <row r="63355" spans="21:42" ht="15" customHeight="1" x14ac:dyDescent="0.25">
      <c r="U63355" s="104"/>
      <c r="AB63355" s="104"/>
      <c r="AC63355" s="104"/>
      <c r="AF63355" s="104"/>
      <c r="AG63355" s="104"/>
      <c r="AK63355" s="104"/>
      <c r="AL63355" s="104"/>
      <c r="AO63355" s="104"/>
      <c r="AP63355" s="104"/>
    </row>
    <row r="63356" spans="21:42" ht="15" customHeight="1" x14ac:dyDescent="0.25">
      <c r="U63356" s="104"/>
      <c r="AB63356" s="104"/>
      <c r="AC63356" s="104"/>
      <c r="AF63356" s="104"/>
      <c r="AG63356" s="104"/>
      <c r="AK63356" s="104"/>
      <c r="AL63356" s="104"/>
      <c r="AO63356" s="104"/>
      <c r="AP63356" s="104"/>
    </row>
    <row r="63357" spans="21:42" ht="15" customHeight="1" x14ac:dyDescent="0.25">
      <c r="U63357" s="104"/>
      <c r="AB63357" s="104"/>
      <c r="AC63357" s="104"/>
      <c r="AF63357" s="104"/>
      <c r="AG63357" s="104"/>
      <c r="AK63357" s="104"/>
      <c r="AL63357" s="104"/>
      <c r="AO63357" s="104"/>
      <c r="AP63357" s="104"/>
    </row>
    <row r="63358" spans="21:42" ht="15" customHeight="1" x14ac:dyDescent="0.25">
      <c r="U63358" s="104"/>
      <c r="AB63358" s="104"/>
      <c r="AC63358" s="104"/>
      <c r="AF63358" s="104"/>
      <c r="AG63358" s="104"/>
      <c r="AK63358" s="104"/>
      <c r="AL63358" s="104"/>
      <c r="AO63358" s="104"/>
      <c r="AP63358" s="104"/>
    </row>
    <row r="63359" spans="21:42" ht="15" customHeight="1" x14ac:dyDescent="0.25">
      <c r="U63359" s="104"/>
      <c r="AB63359" s="104"/>
      <c r="AC63359" s="104"/>
      <c r="AF63359" s="104"/>
      <c r="AG63359" s="104"/>
      <c r="AK63359" s="104"/>
      <c r="AL63359" s="104"/>
      <c r="AO63359" s="104"/>
      <c r="AP63359" s="104"/>
    </row>
    <row r="63360" spans="21:42" ht="15" customHeight="1" x14ac:dyDescent="0.25">
      <c r="U63360" s="104"/>
      <c r="AB63360" s="104"/>
      <c r="AC63360" s="104"/>
      <c r="AF63360" s="104"/>
      <c r="AG63360" s="104"/>
      <c r="AK63360" s="104"/>
      <c r="AL63360" s="104"/>
      <c r="AO63360" s="104"/>
      <c r="AP63360" s="104"/>
    </row>
    <row r="63361" spans="21:42" ht="15" customHeight="1" x14ac:dyDescent="0.25">
      <c r="U63361" s="104"/>
      <c r="AB63361" s="104"/>
      <c r="AC63361" s="104"/>
      <c r="AF63361" s="104"/>
      <c r="AG63361" s="104"/>
      <c r="AK63361" s="104"/>
      <c r="AL63361" s="104"/>
      <c r="AO63361" s="104"/>
      <c r="AP63361" s="104"/>
    </row>
    <row r="63362" spans="21:42" ht="15" customHeight="1" x14ac:dyDescent="0.25">
      <c r="U63362" s="104"/>
      <c r="AB63362" s="104"/>
      <c r="AC63362" s="104"/>
      <c r="AF63362" s="104"/>
      <c r="AG63362" s="104"/>
      <c r="AK63362" s="104"/>
      <c r="AL63362" s="104"/>
      <c r="AO63362" s="104"/>
      <c r="AP63362" s="104"/>
    </row>
    <row r="63363" spans="21:42" ht="15" customHeight="1" x14ac:dyDescent="0.25">
      <c r="U63363" s="104"/>
      <c r="AB63363" s="104"/>
      <c r="AC63363" s="104"/>
      <c r="AF63363" s="104"/>
      <c r="AG63363" s="104"/>
      <c r="AK63363" s="104"/>
      <c r="AL63363" s="104"/>
      <c r="AO63363" s="104"/>
      <c r="AP63363" s="104"/>
    </row>
    <row r="63364" spans="21:42" ht="15" customHeight="1" x14ac:dyDescent="0.25">
      <c r="U63364" s="104"/>
      <c r="AB63364" s="104"/>
      <c r="AC63364" s="104"/>
      <c r="AF63364" s="104"/>
      <c r="AG63364" s="104"/>
      <c r="AK63364" s="104"/>
      <c r="AL63364" s="104"/>
      <c r="AO63364" s="104"/>
      <c r="AP63364" s="104"/>
    </row>
    <row r="63365" spans="21:42" ht="15" customHeight="1" x14ac:dyDescent="0.25">
      <c r="U63365" s="104"/>
      <c r="AB63365" s="104"/>
      <c r="AC63365" s="104"/>
      <c r="AF63365" s="104"/>
      <c r="AG63365" s="104"/>
      <c r="AK63365" s="104"/>
      <c r="AL63365" s="104"/>
      <c r="AO63365" s="104"/>
      <c r="AP63365" s="104"/>
    </row>
    <row r="63366" spans="21:42" ht="15" customHeight="1" x14ac:dyDescent="0.25">
      <c r="U63366" s="104"/>
      <c r="AB63366" s="104"/>
      <c r="AC63366" s="104"/>
      <c r="AF63366" s="104"/>
      <c r="AG63366" s="104"/>
      <c r="AK63366" s="104"/>
      <c r="AL63366" s="104"/>
      <c r="AO63366" s="104"/>
      <c r="AP63366" s="104"/>
    </row>
    <row r="63367" spans="21:42" ht="15" customHeight="1" x14ac:dyDescent="0.25">
      <c r="U63367" s="104"/>
      <c r="AB63367" s="104"/>
      <c r="AC63367" s="104"/>
      <c r="AF63367" s="104"/>
      <c r="AG63367" s="104"/>
      <c r="AK63367" s="104"/>
      <c r="AL63367" s="104"/>
      <c r="AO63367" s="104"/>
      <c r="AP63367" s="104"/>
    </row>
    <row r="63368" spans="21:42" ht="15" customHeight="1" x14ac:dyDescent="0.25">
      <c r="U63368" s="104"/>
      <c r="AB63368" s="104"/>
      <c r="AC63368" s="104"/>
      <c r="AF63368" s="104"/>
      <c r="AG63368" s="104"/>
      <c r="AK63368" s="104"/>
      <c r="AL63368" s="104"/>
      <c r="AO63368" s="104"/>
      <c r="AP63368" s="104"/>
    </row>
    <row r="63369" spans="21:42" ht="15" customHeight="1" x14ac:dyDescent="0.25">
      <c r="U63369" s="104"/>
      <c r="AB63369" s="104"/>
      <c r="AC63369" s="104"/>
      <c r="AF63369" s="104"/>
      <c r="AG63369" s="104"/>
      <c r="AK63369" s="104"/>
      <c r="AL63369" s="104"/>
      <c r="AO63369" s="104"/>
      <c r="AP63369" s="104"/>
    </row>
    <row r="63370" spans="21:42" ht="15" customHeight="1" x14ac:dyDescent="0.25">
      <c r="U63370" s="104"/>
      <c r="AB63370" s="104"/>
      <c r="AC63370" s="104"/>
      <c r="AF63370" s="104"/>
      <c r="AG63370" s="104"/>
      <c r="AK63370" s="104"/>
      <c r="AL63370" s="104"/>
      <c r="AO63370" s="104"/>
      <c r="AP63370" s="104"/>
    </row>
    <row r="63371" spans="21:42" ht="15" customHeight="1" x14ac:dyDescent="0.25">
      <c r="U63371" s="104"/>
      <c r="AB63371" s="104"/>
      <c r="AC63371" s="104"/>
      <c r="AF63371" s="104"/>
      <c r="AG63371" s="104"/>
      <c r="AK63371" s="104"/>
      <c r="AL63371" s="104"/>
      <c r="AO63371" s="104"/>
      <c r="AP63371" s="104"/>
    </row>
    <row r="63372" spans="21:42" ht="15" customHeight="1" x14ac:dyDescent="0.25">
      <c r="U63372" s="104"/>
      <c r="AB63372" s="104"/>
      <c r="AC63372" s="104"/>
      <c r="AF63372" s="104"/>
      <c r="AG63372" s="104"/>
      <c r="AK63372" s="104"/>
      <c r="AL63372" s="104"/>
      <c r="AO63372" s="104"/>
      <c r="AP63372" s="104"/>
    </row>
    <row r="63373" spans="21:42" ht="15" customHeight="1" x14ac:dyDescent="0.25">
      <c r="U63373" s="104"/>
      <c r="AB63373" s="104"/>
      <c r="AC63373" s="104"/>
      <c r="AF63373" s="104"/>
      <c r="AG63373" s="104"/>
      <c r="AK63373" s="104"/>
      <c r="AL63373" s="104"/>
      <c r="AO63373" s="104"/>
      <c r="AP63373" s="104"/>
    </row>
    <row r="63374" spans="21:42" ht="15" customHeight="1" x14ac:dyDescent="0.25">
      <c r="U63374" s="104"/>
      <c r="AB63374" s="104"/>
      <c r="AC63374" s="104"/>
      <c r="AF63374" s="104"/>
      <c r="AG63374" s="104"/>
      <c r="AK63374" s="104"/>
      <c r="AL63374" s="104"/>
      <c r="AO63374" s="104"/>
      <c r="AP63374" s="104"/>
    </row>
    <row r="63375" spans="21:42" ht="15" customHeight="1" x14ac:dyDescent="0.25">
      <c r="U63375" s="104"/>
      <c r="AB63375" s="104"/>
      <c r="AC63375" s="104"/>
      <c r="AF63375" s="104"/>
      <c r="AG63375" s="104"/>
      <c r="AK63375" s="104"/>
      <c r="AL63375" s="104"/>
      <c r="AO63375" s="104"/>
      <c r="AP63375" s="104"/>
    </row>
    <row r="63376" spans="21:42" ht="15" customHeight="1" x14ac:dyDescent="0.25">
      <c r="U63376" s="104"/>
      <c r="AB63376" s="104"/>
      <c r="AC63376" s="104"/>
      <c r="AF63376" s="104"/>
      <c r="AG63376" s="104"/>
      <c r="AK63376" s="104"/>
      <c r="AL63376" s="104"/>
      <c r="AO63376" s="104"/>
      <c r="AP63376" s="104"/>
    </row>
    <row r="63377" spans="21:42" ht="15" customHeight="1" x14ac:dyDescent="0.25">
      <c r="U63377" s="104"/>
      <c r="AB63377" s="104"/>
      <c r="AC63377" s="104"/>
      <c r="AF63377" s="104"/>
      <c r="AG63377" s="104"/>
      <c r="AK63377" s="104"/>
      <c r="AL63377" s="104"/>
      <c r="AO63377" s="104"/>
      <c r="AP63377" s="104"/>
    </row>
    <row r="63378" spans="21:42" ht="15" customHeight="1" x14ac:dyDescent="0.25">
      <c r="U63378" s="104"/>
      <c r="AB63378" s="104"/>
      <c r="AC63378" s="104"/>
      <c r="AF63378" s="104"/>
      <c r="AG63378" s="104"/>
      <c r="AK63378" s="104"/>
      <c r="AL63378" s="104"/>
      <c r="AO63378" s="104"/>
      <c r="AP63378" s="104"/>
    </row>
    <row r="63379" spans="21:42" ht="15" customHeight="1" x14ac:dyDescent="0.25">
      <c r="U63379" s="104"/>
      <c r="AB63379" s="104"/>
      <c r="AC63379" s="104"/>
      <c r="AF63379" s="104"/>
      <c r="AG63379" s="104"/>
      <c r="AK63379" s="104"/>
      <c r="AL63379" s="104"/>
      <c r="AO63379" s="104"/>
      <c r="AP63379" s="104"/>
    </row>
    <row r="63380" spans="21:42" ht="15" customHeight="1" x14ac:dyDescent="0.25">
      <c r="U63380" s="104"/>
      <c r="AB63380" s="104"/>
      <c r="AC63380" s="104"/>
      <c r="AF63380" s="104"/>
      <c r="AG63380" s="104"/>
      <c r="AK63380" s="104"/>
      <c r="AL63380" s="104"/>
      <c r="AO63380" s="104"/>
      <c r="AP63380" s="104"/>
    </row>
    <row r="63381" spans="21:42" ht="15" customHeight="1" x14ac:dyDescent="0.25">
      <c r="U63381" s="104"/>
      <c r="AB63381" s="104"/>
      <c r="AC63381" s="104"/>
      <c r="AF63381" s="104"/>
      <c r="AG63381" s="104"/>
      <c r="AK63381" s="104"/>
      <c r="AL63381" s="104"/>
      <c r="AO63381" s="104"/>
      <c r="AP63381" s="104"/>
    </row>
    <row r="63382" spans="21:42" ht="15" customHeight="1" x14ac:dyDescent="0.25">
      <c r="U63382" s="104"/>
      <c r="AB63382" s="104"/>
      <c r="AC63382" s="104"/>
      <c r="AF63382" s="104"/>
      <c r="AG63382" s="104"/>
      <c r="AK63382" s="104"/>
      <c r="AL63382" s="104"/>
      <c r="AO63382" s="104"/>
      <c r="AP63382" s="104"/>
    </row>
    <row r="63383" spans="21:42" ht="15" customHeight="1" x14ac:dyDescent="0.25">
      <c r="U63383" s="104"/>
      <c r="AB63383" s="104"/>
      <c r="AC63383" s="104"/>
      <c r="AF63383" s="104"/>
      <c r="AG63383" s="104"/>
      <c r="AK63383" s="104"/>
      <c r="AL63383" s="104"/>
      <c r="AO63383" s="104"/>
      <c r="AP63383" s="104"/>
    </row>
    <row r="63384" spans="21:42" ht="15" customHeight="1" x14ac:dyDescent="0.25">
      <c r="U63384" s="104"/>
      <c r="AB63384" s="104"/>
      <c r="AC63384" s="104"/>
      <c r="AF63384" s="104"/>
      <c r="AG63384" s="104"/>
      <c r="AK63384" s="104"/>
      <c r="AL63384" s="104"/>
      <c r="AO63384" s="104"/>
      <c r="AP63384" s="104"/>
    </row>
    <row r="63385" spans="21:42" ht="15" customHeight="1" x14ac:dyDescent="0.25">
      <c r="U63385" s="104"/>
      <c r="AB63385" s="104"/>
      <c r="AC63385" s="104"/>
      <c r="AF63385" s="104"/>
      <c r="AG63385" s="104"/>
      <c r="AK63385" s="104"/>
      <c r="AL63385" s="104"/>
      <c r="AO63385" s="104"/>
      <c r="AP63385" s="104"/>
    </row>
    <row r="63386" spans="21:42" ht="15" customHeight="1" x14ac:dyDescent="0.25">
      <c r="U63386" s="104"/>
      <c r="AB63386" s="104"/>
      <c r="AC63386" s="104"/>
      <c r="AF63386" s="104"/>
      <c r="AG63386" s="104"/>
      <c r="AK63386" s="104"/>
      <c r="AL63386" s="104"/>
      <c r="AO63386" s="104"/>
      <c r="AP63386" s="104"/>
    </row>
    <row r="63387" spans="21:42" ht="15" customHeight="1" x14ac:dyDescent="0.25">
      <c r="U63387" s="104"/>
      <c r="AB63387" s="104"/>
      <c r="AC63387" s="104"/>
      <c r="AF63387" s="104"/>
      <c r="AG63387" s="104"/>
      <c r="AK63387" s="104"/>
      <c r="AL63387" s="104"/>
      <c r="AO63387" s="104"/>
      <c r="AP63387" s="104"/>
    </row>
    <row r="63388" spans="21:42" ht="15" customHeight="1" x14ac:dyDescent="0.25">
      <c r="U63388" s="104"/>
      <c r="AB63388" s="104"/>
      <c r="AC63388" s="104"/>
      <c r="AF63388" s="104"/>
      <c r="AG63388" s="104"/>
      <c r="AK63388" s="104"/>
      <c r="AL63388" s="104"/>
      <c r="AO63388" s="104"/>
      <c r="AP63388" s="104"/>
    </row>
    <row r="63389" spans="21:42" ht="15" customHeight="1" x14ac:dyDescent="0.25">
      <c r="U63389" s="104"/>
      <c r="AB63389" s="104"/>
      <c r="AC63389" s="104"/>
      <c r="AF63389" s="104"/>
      <c r="AG63389" s="104"/>
      <c r="AK63389" s="104"/>
      <c r="AL63389" s="104"/>
      <c r="AO63389" s="104"/>
      <c r="AP63389" s="104"/>
    </row>
    <row r="63390" spans="21:42" ht="15" customHeight="1" x14ac:dyDescent="0.25">
      <c r="U63390" s="104"/>
      <c r="AB63390" s="104"/>
      <c r="AC63390" s="104"/>
      <c r="AF63390" s="104"/>
      <c r="AG63390" s="104"/>
      <c r="AK63390" s="104"/>
      <c r="AL63390" s="104"/>
      <c r="AO63390" s="104"/>
      <c r="AP63390" s="104"/>
    </row>
    <row r="63391" spans="21:42" ht="15" customHeight="1" x14ac:dyDescent="0.25">
      <c r="U63391" s="104"/>
      <c r="AB63391" s="104"/>
      <c r="AC63391" s="104"/>
      <c r="AF63391" s="104"/>
      <c r="AG63391" s="104"/>
      <c r="AK63391" s="104"/>
      <c r="AL63391" s="104"/>
      <c r="AO63391" s="104"/>
      <c r="AP63391" s="104"/>
    </row>
    <row r="63392" spans="21:42" ht="15" customHeight="1" x14ac:dyDescent="0.25">
      <c r="U63392" s="104"/>
      <c r="AB63392" s="104"/>
      <c r="AC63392" s="104"/>
      <c r="AF63392" s="104"/>
      <c r="AG63392" s="104"/>
      <c r="AK63392" s="104"/>
      <c r="AL63392" s="104"/>
      <c r="AO63392" s="104"/>
      <c r="AP63392" s="104"/>
    </row>
    <row r="63393" spans="21:42" ht="15" customHeight="1" x14ac:dyDescent="0.25">
      <c r="U63393" s="104"/>
      <c r="AB63393" s="104"/>
      <c r="AC63393" s="104"/>
      <c r="AF63393" s="104"/>
      <c r="AG63393" s="104"/>
      <c r="AK63393" s="104"/>
      <c r="AL63393" s="104"/>
      <c r="AO63393" s="104"/>
      <c r="AP63393" s="104"/>
    </row>
    <row r="63394" spans="21:42" ht="15" customHeight="1" x14ac:dyDescent="0.25">
      <c r="U63394" s="104"/>
      <c r="AB63394" s="104"/>
      <c r="AC63394" s="104"/>
      <c r="AF63394" s="104"/>
      <c r="AG63394" s="104"/>
      <c r="AK63394" s="104"/>
      <c r="AL63394" s="104"/>
      <c r="AO63394" s="104"/>
      <c r="AP63394" s="104"/>
    </row>
    <row r="63395" spans="21:42" ht="15" customHeight="1" x14ac:dyDescent="0.25">
      <c r="U63395" s="104"/>
      <c r="AB63395" s="104"/>
      <c r="AC63395" s="104"/>
      <c r="AF63395" s="104"/>
      <c r="AG63395" s="104"/>
      <c r="AK63395" s="104"/>
      <c r="AL63395" s="104"/>
      <c r="AO63395" s="104"/>
      <c r="AP63395" s="104"/>
    </row>
    <row r="63396" spans="21:42" ht="15" customHeight="1" x14ac:dyDescent="0.25">
      <c r="U63396" s="104"/>
      <c r="AB63396" s="104"/>
      <c r="AC63396" s="104"/>
      <c r="AF63396" s="104"/>
      <c r="AG63396" s="104"/>
      <c r="AK63396" s="104"/>
      <c r="AL63396" s="104"/>
      <c r="AO63396" s="104"/>
      <c r="AP63396" s="104"/>
    </row>
    <row r="63397" spans="21:42" ht="15" customHeight="1" x14ac:dyDescent="0.25">
      <c r="U63397" s="104"/>
      <c r="AB63397" s="104"/>
      <c r="AC63397" s="104"/>
      <c r="AF63397" s="104"/>
      <c r="AG63397" s="104"/>
      <c r="AK63397" s="104"/>
      <c r="AL63397" s="104"/>
      <c r="AO63397" s="104"/>
      <c r="AP63397" s="104"/>
    </row>
    <row r="63398" spans="21:42" ht="15" customHeight="1" x14ac:dyDescent="0.25">
      <c r="U63398" s="104"/>
      <c r="AB63398" s="104"/>
      <c r="AC63398" s="104"/>
      <c r="AF63398" s="104"/>
      <c r="AG63398" s="104"/>
      <c r="AK63398" s="104"/>
      <c r="AL63398" s="104"/>
      <c r="AO63398" s="104"/>
      <c r="AP63398" s="104"/>
    </row>
    <row r="63399" spans="21:42" ht="15" customHeight="1" x14ac:dyDescent="0.25">
      <c r="U63399" s="104"/>
      <c r="AB63399" s="104"/>
      <c r="AC63399" s="104"/>
      <c r="AF63399" s="104"/>
      <c r="AG63399" s="104"/>
      <c r="AK63399" s="104"/>
      <c r="AL63399" s="104"/>
      <c r="AO63399" s="104"/>
      <c r="AP63399" s="104"/>
    </row>
    <row r="63400" spans="21:42" ht="15" customHeight="1" x14ac:dyDescent="0.25">
      <c r="U63400" s="104"/>
      <c r="AB63400" s="104"/>
      <c r="AC63400" s="104"/>
      <c r="AF63400" s="104"/>
      <c r="AG63400" s="104"/>
      <c r="AK63400" s="104"/>
      <c r="AL63400" s="104"/>
      <c r="AO63400" s="104"/>
      <c r="AP63400" s="104"/>
    </row>
    <row r="63401" spans="21:42" ht="15" customHeight="1" x14ac:dyDescent="0.25">
      <c r="U63401" s="104"/>
      <c r="AB63401" s="104"/>
      <c r="AC63401" s="104"/>
      <c r="AF63401" s="104"/>
      <c r="AG63401" s="104"/>
      <c r="AK63401" s="104"/>
      <c r="AL63401" s="104"/>
      <c r="AO63401" s="104"/>
      <c r="AP63401" s="104"/>
    </row>
    <row r="63402" spans="21:42" ht="15" customHeight="1" x14ac:dyDescent="0.25">
      <c r="U63402" s="104"/>
      <c r="AB63402" s="104"/>
      <c r="AC63402" s="104"/>
      <c r="AF63402" s="104"/>
      <c r="AG63402" s="104"/>
      <c r="AK63402" s="104"/>
      <c r="AL63402" s="104"/>
      <c r="AO63402" s="104"/>
      <c r="AP63402" s="104"/>
    </row>
    <row r="63403" spans="21:42" ht="15" customHeight="1" x14ac:dyDescent="0.25">
      <c r="U63403" s="104"/>
      <c r="AB63403" s="104"/>
      <c r="AC63403" s="104"/>
      <c r="AF63403" s="104"/>
      <c r="AG63403" s="104"/>
      <c r="AK63403" s="104"/>
      <c r="AL63403" s="104"/>
      <c r="AO63403" s="104"/>
      <c r="AP63403" s="104"/>
    </row>
    <row r="63404" spans="21:42" ht="15" customHeight="1" x14ac:dyDescent="0.25">
      <c r="U63404" s="104"/>
      <c r="AB63404" s="104"/>
      <c r="AC63404" s="104"/>
      <c r="AF63404" s="104"/>
      <c r="AG63404" s="104"/>
      <c r="AK63404" s="104"/>
      <c r="AL63404" s="104"/>
      <c r="AO63404" s="104"/>
      <c r="AP63404" s="104"/>
    </row>
    <row r="63405" spans="21:42" ht="15" customHeight="1" x14ac:dyDescent="0.25">
      <c r="U63405" s="104"/>
      <c r="AB63405" s="104"/>
      <c r="AC63405" s="104"/>
      <c r="AF63405" s="104"/>
      <c r="AG63405" s="104"/>
      <c r="AK63405" s="104"/>
      <c r="AL63405" s="104"/>
      <c r="AO63405" s="104"/>
      <c r="AP63405" s="104"/>
    </row>
    <row r="63406" spans="21:42" ht="15" customHeight="1" x14ac:dyDescent="0.25">
      <c r="U63406" s="104"/>
      <c r="AB63406" s="104"/>
      <c r="AC63406" s="104"/>
      <c r="AF63406" s="104"/>
      <c r="AG63406" s="104"/>
      <c r="AK63406" s="104"/>
      <c r="AL63406" s="104"/>
      <c r="AO63406" s="104"/>
      <c r="AP63406" s="104"/>
    </row>
    <row r="63407" spans="21:42" ht="15" customHeight="1" x14ac:dyDescent="0.25">
      <c r="U63407" s="104"/>
      <c r="AB63407" s="104"/>
      <c r="AC63407" s="104"/>
      <c r="AF63407" s="104"/>
      <c r="AG63407" s="104"/>
      <c r="AK63407" s="104"/>
      <c r="AL63407" s="104"/>
      <c r="AO63407" s="104"/>
      <c r="AP63407" s="104"/>
    </row>
    <row r="63408" spans="21:42" ht="15" customHeight="1" x14ac:dyDescent="0.25">
      <c r="U63408" s="104"/>
      <c r="AB63408" s="104"/>
      <c r="AC63408" s="104"/>
      <c r="AF63408" s="104"/>
      <c r="AG63408" s="104"/>
      <c r="AK63408" s="104"/>
      <c r="AL63408" s="104"/>
      <c r="AO63408" s="104"/>
      <c r="AP63408" s="104"/>
    </row>
    <row r="63409" spans="21:42" ht="15" customHeight="1" x14ac:dyDescent="0.25">
      <c r="U63409" s="104"/>
      <c r="AB63409" s="104"/>
      <c r="AC63409" s="104"/>
      <c r="AF63409" s="104"/>
      <c r="AG63409" s="104"/>
      <c r="AK63409" s="104"/>
      <c r="AL63409" s="104"/>
      <c r="AO63409" s="104"/>
      <c r="AP63409" s="104"/>
    </row>
    <row r="63410" spans="21:42" ht="15" customHeight="1" x14ac:dyDescent="0.25">
      <c r="U63410" s="104"/>
      <c r="AB63410" s="104"/>
      <c r="AC63410" s="104"/>
      <c r="AF63410" s="104"/>
      <c r="AG63410" s="104"/>
      <c r="AK63410" s="104"/>
      <c r="AL63410" s="104"/>
      <c r="AO63410" s="104"/>
      <c r="AP63410" s="104"/>
    </row>
    <row r="63411" spans="21:42" ht="15" customHeight="1" x14ac:dyDescent="0.25">
      <c r="U63411" s="104"/>
      <c r="AB63411" s="104"/>
      <c r="AC63411" s="104"/>
      <c r="AF63411" s="104"/>
      <c r="AG63411" s="104"/>
      <c r="AK63411" s="104"/>
      <c r="AL63411" s="104"/>
      <c r="AO63411" s="104"/>
      <c r="AP63411" s="104"/>
    </row>
    <row r="63412" spans="21:42" ht="15" customHeight="1" x14ac:dyDescent="0.25">
      <c r="U63412" s="104"/>
      <c r="AB63412" s="104"/>
      <c r="AC63412" s="104"/>
      <c r="AF63412" s="104"/>
      <c r="AG63412" s="104"/>
      <c r="AK63412" s="104"/>
      <c r="AL63412" s="104"/>
      <c r="AO63412" s="104"/>
      <c r="AP63412" s="104"/>
    </row>
    <row r="63413" spans="21:42" ht="15" customHeight="1" x14ac:dyDescent="0.25">
      <c r="U63413" s="104"/>
      <c r="AB63413" s="104"/>
      <c r="AC63413" s="104"/>
      <c r="AF63413" s="104"/>
      <c r="AG63413" s="104"/>
      <c r="AK63413" s="104"/>
      <c r="AL63413" s="104"/>
      <c r="AO63413" s="104"/>
      <c r="AP63413" s="104"/>
    </row>
    <row r="63414" spans="21:42" ht="15" customHeight="1" x14ac:dyDescent="0.25">
      <c r="U63414" s="104"/>
      <c r="AB63414" s="104"/>
      <c r="AC63414" s="104"/>
      <c r="AF63414" s="104"/>
      <c r="AG63414" s="104"/>
      <c r="AK63414" s="104"/>
      <c r="AL63414" s="104"/>
      <c r="AO63414" s="104"/>
      <c r="AP63414" s="104"/>
    </row>
    <row r="63415" spans="21:42" ht="15" customHeight="1" x14ac:dyDescent="0.25">
      <c r="U63415" s="104"/>
      <c r="AB63415" s="104"/>
      <c r="AC63415" s="104"/>
      <c r="AF63415" s="104"/>
      <c r="AG63415" s="104"/>
      <c r="AK63415" s="104"/>
      <c r="AL63415" s="104"/>
      <c r="AO63415" s="104"/>
      <c r="AP63415" s="104"/>
    </row>
    <row r="63416" spans="21:42" ht="15" customHeight="1" x14ac:dyDescent="0.25">
      <c r="U63416" s="104"/>
      <c r="AB63416" s="104"/>
      <c r="AC63416" s="104"/>
      <c r="AF63416" s="104"/>
      <c r="AG63416" s="104"/>
      <c r="AK63416" s="104"/>
      <c r="AL63416" s="104"/>
      <c r="AO63416" s="104"/>
      <c r="AP63416" s="104"/>
    </row>
    <row r="63417" spans="21:42" ht="15" customHeight="1" x14ac:dyDescent="0.25">
      <c r="U63417" s="104"/>
      <c r="AB63417" s="104"/>
      <c r="AC63417" s="104"/>
      <c r="AF63417" s="104"/>
      <c r="AG63417" s="104"/>
      <c r="AK63417" s="104"/>
      <c r="AL63417" s="104"/>
      <c r="AO63417" s="104"/>
      <c r="AP63417" s="104"/>
    </row>
    <row r="63418" spans="21:42" ht="15" customHeight="1" x14ac:dyDescent="0.25">
      <c r="U63418" s="104"/>
      <c r="AB63418" s="104"/>
      <c r="AC63418" s="104"/>
      <c r="AF63418" s="104"/>
      <c r="AG63418" s="104"/>
      <c r="AK63418" s="104"/>
      <c r="AL63418" s="104"/>
      <c r="AO63418" s="104"/>
      <c r="AP63418" s="104"/>
    </row>
    <row r="63419" spans="21:42" ht="15" customHeight="1" x14ac:dyDescent="0.25">
      <c r="U63419" s="104"/>
      <c r="AB63419" s="104"/>
      <c r="AC63419" s="104"/>
      <c r="AF63419" s="104"/>
      <c r="AG63419" s="104"/>
      <c r="AK63419" s="104"/>
      <c r="AL63419" s="104"/>
      <c r="AO63419" s="104"/>
      <c r="AP63419" s="104"/>
    </row>
    <row r="63420" spans="21:42" ht="15" customHeight="1" x14ac:dyDescent="0.25">
      <c r="U63420" s="104"/>
      <c r="AB63420" s="104"/>
      <c r="AC63420" s="104"/>
      <c r="AF63420" s="104"/>
      <c r="AG63420" s="104"/>
      <c r="AK63420" s="104"/>
      <c r="AL63420" s="104"/>
      <c r="AO63420" s="104"/>
      <c r="AP63420" s="104"/>
    </row>
    <row r="63421" spans="21:42" ht="15" customHeight="1" x14ac:dyDescent="0.25">
      <c r="U63421" s="104"/>
      <c r="AB63421" s="104"/>
      <c r="AC63421" s="104"/>
      <c r="AF63421" s="104"/>
      <c r="AG63421" s="104"/>
      <c r="AK63421" s="104"/>
      <c r="AL63421" s="104"/>
      <c r="AO63421" s="104"/>
      <c r="AP63421" s="104"/>
    </row>
    <row r="63422" spans="21:42" ht="15" customHeight="1" x14ac:dyDescent="0.25">
      <c r="U63422" s="104"/>
      <c r="AB63422" s="104"/>
      <c r="AC63422" s="104"/>
      <c r="AF63422" s="104"/>
      <c r="AG63422" s="104"/>
      <c r="AK63422" s="104"/>
      <c r="AL63422" s="104"/>
      <c r="AO63422" s="104"/>
      <c r="AP63422" s="104"/>
    </row>
    <row r="63423" spans="21:42" ht="15" customHeight="1" x14ac:dyDescent="0.25">
      <c r="U63423" s="104"/>
      <c r="AB63423" s="104"/>
      <c r="AC63423" s="104"/>
      <c r="AF63423" s="104"/>
      <c r="AG63423" s="104"/>
      <c r="AK63423" s="104"/>
      <c r="AL63423" s="104"/>
      <c r="AO63423" s="104"/>
      <c r="AP63423" s="104"/>
    </row>
    <row r="63424" spans="21:42" ht="15" customHeight="1" x14ac:dyDescent="0.25">
      <c r="U63424" s="104"/>
      <c r="AB63424" s="104"/>
      <c r="AC63424" s="104"/>
      <c r="AF63424" s="104"/>
      <c r="AG63424" s="104"/>
      <c r="AK63424" s="104"/>
      <c r="AL63424" s="104"/>
      <c r="AO63424" s="104"/>
      <c r="AP63424" s="104"/>
    </row>
    <row r="63425" spans="21:42" ht="15" customHeight="1" x14ac:dyDescent="0.25">
      <c r="U63425" s="104"/>
      <c r="AB63425" s="104"/>
      <c r="AC63425" s="104"/>
      <c r="AF63425" s="104"/>
      <c r="AG63425" s="104"/>
      <c r="AK63425" s="104"/>
      <c r="AL63425" s="104"/>
      <c r="AO63425" s="104"/>
      <c r="AP63425" s="104"/>
    </row>
    <row r="63426" spans="21:42" ht="15" customHeight="1" x14ac:dyDescent="0.25">
      <c r="U63426" s="104"/>
      <c r="AB63426" s="104"/>
      <c r="AC63426" s="104"/>
      <c r="AF63426" s="104"/>
      <c r="AG63426" s="104"/>
      <c r="AK63426" s="104"/>
      <c r="AL63426" s="104"/>
      <c r="AO63426" s="104"/>
      <c r="AP63426" s="104"/>
    </row>
    <row r="63427" spans="21:42" ht="15" customHeight="1" x14ac:dyDescent="0.25">
      <c r="U63427" s="104"/>
      <c r="AB63427" s="104"/>
      <c r="AC63427" s="104"/>
      <c r="AF63427" s="104"/>
      <c r="AG63427" s="104"/>
      <c r="AK63427" s="104"/>
      <c r="AL63427" s="104"/>
      <c r="AO63427" s="104"/>
      <c r="AP63427" s="104"/>
    </row>
    <row r="63428" spans="21:42" ht="15" customHeight="1" x14ac:dyDescent="0.25">
      <c r="U63428" s="104"/>
      <c r="AB63428" s="104"/>
      <c r="AC63428" s="104"/>
      <c r="AF63428" s="104"/>
      <c r="AG63428" s="104"/>
      <c r="AK63428" s="104"/>
      <c r="AL63428" s="104"/>
      <c r="AO63428" s="104"/>
      <c r="AP63428" s="104"/>
    </row>
    <row r="63429" spans="21:42" ht="15" customHeight="1" x14ac:dyDescent="0.25">
      <c r="U63429" s="104"/>
      <c r="AB63429" s="104"/>
      <c r="AC63429" s="104"/>
      <c r="AF63429" s="104"/>
      <c r="AG63429" s="104"/>
      <c r="AK63429" s="104"/>
      <c r="AL63429" s="104"/>
      <c r="AO63429" s="104"/>
      <c r="AP63429" s="104"/>
    </row>
    <row r="63430" spans="21:42" ht="15" customHeight="1" x14ac:dyDescent="0.25">
      <c r="U63430" s="104"/>
      <c r="AB63430" s="104"/>
      <c r="AC63430" s="104"/>
      <c r="AF63430" s="104"/>
      <c r="AG63430" s="104"/>
      <c r="AK63430" s="104"/>
      <c r="AL63430" s="104"/>
      <c r="AO63430" s="104"/>
      <c r="AP63430" s="104"/>
    </row>
    <row r="63431" spans="21:42" ht="15" customHeight="1" x14ac:dyDescent="0.25">
      <c r="U63431" s="104"/>
      <c r="AB63431" s="104"/>
      <c r="AC63431" s="104"/>
      <c r="AF63431" s="104"/>
      <c r="AG63431" s="104"/>
      <c r="AK63431" s="104"/>
      <c r="AL63431" s="104"/>
      <c r="AO63431" s="104"/>
      <c r="AP63431" s="104"/>
    </row>
    <row r="63432" spans="21:42" ht="15" customHeight="1" x14ac:dyDescent="0.25">
      <c r="U63432" s="104"/>
      <c r="AB63432" s="104"/>
      <c r="AC63432" s="104"/>
      <c r="AF63432" s="104"/>
      <c r="AG63432" s="104"/>
      <c r="AK63432" s="104"/>
      <c r="AL63432" s="104"/>
      <c r="AO63432" s="104"/>
      <c r="AP63432" s="104"/>
    </row>
    <row r="63433" spans="21:42" ht="15" customHeight="1" x14ac:dyDescent="0.25">
      <c r="U63433" s="104"/>
      <c r="AB63433" s="104"/>
      <c r="AC63433" s="104"/>
      <c r="AF63433" s="104"/>
      <c r="AG63433" s="104"/>
      <c r="AK63433" s="104"/>
      <c r="AL63433" s="104"/>
      <c r="AO63433" s="104"/>
      <c r="AP63433" s="104"/>
    </row>
    <row r="63434" spans="21:42" ht="15" customHeight="1" x14ac:dyDescent="0.25">
      <c r="U63434" s="104"/>
      <c r="AB63434" s="104"/>
      <c r="AC63434" s="104"/>
      <c r="AF63434" s="104"/>
      <c r="AG63434" s="104"/>
      <c r="AK63434" s="104"/>
      <c r="AL63434" s="104"/>
      <c r="AO63434" s="104"/>
      <c r="AP63434" s="104"/>
    </row>
    <row r="63435" spans="21:42" ht="15" customHeight="1" x14ac:dyDescent="0.25">
      <c r="U63435" s="104"/>
      <c r="AB63435" s="104"/>
      <c r="AC63435" s="104"/>
      <c r="AF63435" s="104"/>
      <c r="AG63435" s="104"/>
      <c r="AK63435" s="104"/>
      <c r="AL63435" s="104"/>
      <c r="AO63435" s="104"/>
      <c r="AP63435" s="104"/>
    </row>
    <row r="63436" spans="21:42" ht="15" customHeight="1" x14ac:dyDescent="0.25">
      <c r="U63436" s="104"/>
      <c r="AB63436" s="104"/>
      <c r="AC63436" s="104"/>
      <c r="AF63436" s="104"/>
      <c r="AG63436" s="104"/>
      <c r="AK63436" s="104"/>
      <c r="AL63436" s="104"/>
      <c r="AO63436" s="104"/>
      <c r="AP63436" s="104"/>
    </row>
    <row r="63437" spans="21:42" ht="15" customHeight="1" x14ac:dyDescent="0.25">
      <c r="U63437" s="104"/>
      <c r="AB63437" s="104"/>
      <c r="AC63437" s="104"/>
      <c r="AF63437" s="104"/>
      <c r="AG63437" s="104"/>
      <c r="AK63437" s="104"/>
      <c r="AL63437" s="104"/>
      <c r="AO63437" s="104"/>
      <c r="AP63437" s="104"/>
    </row>
    <row r="63438" spans="21:42" ht="15" customHeight="1" x14ac:dyDescent="0.25">
      <c r="U63438" s="104"/>
      <c r="AB63438" s="104"/>
      <c r="AC63438" s="104"/>
      <c r="AF63438" s="104"/>
      <c r="AG63438" s="104"/>
      <c r="AK63438" s="104"/>
      <c r="AL63438" s="104"/>
      <c r="AO63438" s="104"/>
      <c r="AP63438" s="104"/>
    </row>
    <row r="63439" spans="21:42" ht="15" customHeight="1" x14ac:dyDescent="0.25">
      <c r="U63439" s="104"/>
      <c r="AB63439" s="104"/>
      <c r="AC63439" s="104"/>
      <c r="AF63439" s="104"/>
      <c r="AG63439" s="104"/>
      <c r="AK63439" s="104"/>
      <c r="AL63439" s="104"/>
      <c r="AO63439" s="104"/>
      <c r="AP63439" s="104"/>
    </row>
    <row r="63440" spans="21:42" ht="15" customHeight="1" x14ac:dyDescent="0.25">
      <c r="U63440" s="104"/>
      <c r="AB63440" s="104"/>
      <c r="AC63440" s="104"/>
      <c r="AF63440" s="104"/>
      <c r="AG63440" s="104"/>
      <c r="AK63440" s="104"/>
      <c r="AL63440" s="104"/>
      <c r="AO63440" s="104"/>
      <c r="AP63440" s="104"/>
    </row>
    <row r="63441" spans="21:42" ht="15" customHeight="1" x14ac:dyDescent="0.25">
      <c r="U63441" s="104"/>
      <c r="AB63441" s="104"/>
      <c r="AC63441" s="104"/>
      <c r="AF63441" s="104"/>
      <c r="AG63441" s="104"/>
      <c r="AK63441" s="104"/>
      <c r="AL63441" s="104"/>
      <c r="AO63441" s="104"/>
      <c r="AP63441" s="104"/>
    </row>
    <row r="63442" spans="21:42" ht="15" customHeight="1" x14ac:dyDescent="0.25">
      <c r="U63442" s="104"/>
      <c r="AB63442" s="104"/>
      <c r="AC63442" s="104"/>
      <c r="AF63442" s="104"/>
      <c r="AG63442" s="104"/>
      <c r="AK63442" s="104"/>
      <c r="AL63442" s="104"/>
      <c r="AO63442" s="104"/>
      <c r="AP63442" s="104"/>
    </row>
    <row r="63443" spans="21:42" ht="15" customHeight="1" x14ac:dyDescent="0.25">
      <c r="U63443" s="104"/>
      <c r="AB63443" s="104"/>
      <c r="AC63443" s="104"/>
      <c r="AF63443" s="104"/>
      <c r="AG63443" s="104"/>
      <c r="AK63443" s="104"/>
      <c r="AL63443" s="104"/>
      <c r="AO63443" s="104"/>
      <c r="AP63443" s="104"/>
    </row>
    <row r="63444" spans="21:42" ht="15" customHeight="1" x14ac:dyDescent="0.25">
      <c r="U63444" s="104"/>
      <c r="AB63444" s="104"/>
      <c r="AC63444" s="104"/>
      <c r="AF63444" s="104"/>
      <c r="AG63444" s="104"/>
      <c r="AK63444" s="104"/>
      <c r="AL63444" s="104"/>
      <c r="AO63444" s="104"/>
      <c r="AP63444" s="104"/>
    </row>
    <row r="63445" spans="21:42" ht="15" customHeight="1" x14ac:dyDescent="0.25">
      <c r="U63445" s="104"/>
      <c r="AB63445" s="104"/>
      <c r="AC63445" s="104"/>
      <c r="AF63445" s="104"/>
      <c r="AG63445" s="104"/>
      <c r="AK63445" s="104"/>
      <c r="AL63445" s="104"/>
      <c r="AO63445" s="104"/>
      <c r="AP63445" s="104"/>
    </row>
    <row r="63446" spans="21:42" ht="15" customHeight="1" x14ac:dyDescent="0.25">
      <c r="U63446" s="104"/>
      <c r="AB63446" s="104"/>
      <c r="AC63446" s="104"/>
      <c r="AF63446" s="104"/>
      <c r="AG63446" s="104"/>
      <c r="AK63446" s="104"/>
      <c r="AL63446" s="104"/>
      <c r="AO63446" s="104"/>
      <c r="AP63446" s="104"/>
    </row>
    <row r="63447" spans="21:42" ht="15" customHeight="1" x14ac:dyDescent="0.25">
      <c r="U63447" s="104"/>
      <c r="AB63447" s="104"/>
      <c r="AC63447" s="104"/>
      <c r="AF63447" s="104"/>
      <c r="AG63447" s="104"/>
      <c r="AK63447" s="104"/>
      <c r="AL63447" s="104"/>
      <c r="AO63447" s="104"/>
      <c r="AP63447" s="104"/>
    </row>
    <row r="63448" spans="21:42" ht="15" customHeight="1" x14ac:dyDescent="0.25">
      <c r="U63448" s="104"/>
      <c r="AB63448" s="104"/>
      <c r="AC63448" s="104"/>
      <c r="AF63448" s="104"/>
      <c r="AG63448" s="104"/>
      <c r="AK63448" s="104"/>
      <c r="AL63448" s="104"/>
      <c r="AO63448" s="104"/>
      <c r="AP63448" s="104"/>
    </row>
    <row r="63449" spans="21:42" ht="15" customHeight="1" x14ac:dyDescent="0.25">
      <c r="U63449" s="104"/>
      <c r="AB63449" s="104"/>
      <c r="AC63449" s="104"/>
      <c r="AF63449" s="104"/>
      <c r="AG63449" s="104"/>
      <c r="AK63449" s="104"/>
      <c r="AL63449" s="104"/>
      <c r="AO63449" s="104"/>
      <c r="AP63449" s="104"/>
    </row>
    <row r="63450" spans="21:42" ht="15" customHeight="1" x14ac:dyDescent="0.25">
      <c r="U63450" s="104"/>
      <c r="AB63450" s="104"/>
      <c r="AC63450" s="104"/>
      <c r="AF63450" s="104"/>
      <c r="AG63450" s="104"/>
      <c r="AK63450" s="104"/>
      <c r="AL63450" s="104"/>
      <c r="AO63450" s="104"/>
      <c r="AP63450" s="104"/>
    </row>
    <row r="63451" spans="21:42" ht="15" customHeight="1" x14ac:dyDescent="0.25">
      <c r="U63451" s="104"/>
      <c r="AB63451" s="104"/>
      <c r="AC63451" s="104"/>
      <c r="AF63451" s="104"/>
      <c r="AG63451" s="104"/>
      <c r="AK63451" s="104"/>
      <c r="AL63451" s="104"/>
      <c r="AO63451" s="104"/>
      <c r="AP63451" s="104"/>
    </row>
    <row r="63452" spans="21:42" ht="15" customHeight="1" x14ac:dyDescent="0.25">
      <c r="U63452" s="104"/>
      <c r="AB63452" s="104"/>
      <c r="AC63452" s="104"/>
      <c r="AF63452" s="104"/>
      <c r="AG63452" s="104"/>
      <c r="AK63452" s="104"/>
      <c r="AL63452" s="104"/>
      <c r="AO63452" s="104"/>
      <c r="AP63452" s="104"/>
    </row>
    <row r="63453" spans="21:42" ht="15" customHeight="1" x14ac:dyDescent="0.25">
      <c r="U63453" s="104"/>
      <c r="AB63453" s="104"/>
      <c r="AC63453" s="104"/>
      <c r="AF63453" s="104"/>
      <c r="AG63453" s="104"/>
      <c r="AK63453" s="104"/>
      <c r="AL63453" s="104"/>
      <c r="AO63453" s="104"/>
      <c r="AP63453" s="104"/>
    </row>
    <row r="63454" spans="21:42" ht="15" customHeight="1" x14ac:dyDescent="0.25">
      <c r="U63454" s="104"/>
      <c r="AB63454" s="104"/>
      <c r="AC63454" s="104"/>
      <c r="AF63454" s="104"/>
      <c r="AG63454" s="104"/>
      <c r="AK63454" s="104"/>
      <c r="AL63454" s="104"/>
      <c r="AO63454" s="104"/>
      <c r="AP63454" s="104"/>
    </row>
    <row r="63455" spans="21:42" ht="15" customHeight="1" x14ac:dyDescent="0.25">
      <c r="U63455" s="104"/>
      <c r="AB63455" s="104"/>
      <c r="AC63455" s="104"/>
      <c r="AF63455" s="104"/>
      <c r="AG63455" s="104"/>
      <c r="AK63455" s="104"/>
      <c r="AL63455" s="104"/>
      <c r="AO63455" s="104"/>
      <c r="AP63455" s="104"/>
    </row>
    <row r="63456" spans="21:42" ht="15" customHeight="1" x14ac:dyDescent="0.25">
      <c r="U63456" s="104"/>
      <c r="AB63456" s="104"/>
      <c r="AC63456" s="104"/>
      <c r="AF63456" s="104"/>
      <c r="AG63456" s="104"/>
      <c r="AK63456" s="104"/>
      <c r="AL63456" s="104"/>
      <c r="AO63456" s="104"/>
      <c r="AP63456" s="104"/>
    </row>
    <row r="63457" spans="21:42" ht="15" customHeight="1" x14ac:dyDescent="0.25">
      <c r="U63457" s="104"/>
      <c r="AB63457" s="104"/>
      <c r="AC63457" s="104"/>
      <c r="AF63457" s="104"/>
      <c r="AG63457" s="104"/>
      <c r="AK63457" s="104"/>
      <c r="AL63457" s="104"/>
      <c r="AO63457" s="104"/>
      <c r="AP63457" s="104"/>
    </row>
    <row r="63458" spans="21:42" ht="15" customHeight="1" x14ac:dyDescent="0.25">
      <c r="U63458" s="104"/>
      <c r="AB63458" s="104"/>
      <c r="AC63458" s="104"/>
      <c r="AF63458" s="104"/>
      <c r="AG63458" s="104"/>
      <c r="AK63458" s="104"/>
      <c r="AL63458" s="104"/>
      <c r="AO63458" s="104"/>
      <c r="AP63458" s="104"/>
    </row>
    <row r="63459" spans="21:42" ht="15" customHeight="1" x14ac:dyDescent="0.25">
      <c r="U63459" s="104"/>
      <c r="AB63459" s="104"/>
      <c r="AC63459" s="104"/>
      <c r="AF63459" s="104"/>
      <c r="AG63459" s="104"/>
      <c r="AK63459" s="104"/>
      <c r="AL63459" s="104"/>
      <c r="AO63459" s="104"/>
      <c r="AP63459" s="104"/>
    </row>
    <row r="63460" spans="21:42" ht="15" customHeight="1" x14ac:dyDescent="0.25">
      <c r="U63460" s="104"/>
      <c r="AB63460" s="104"/>
      <c r="AC63460" s="104"/>
      <c r="AF63460" s="104"/>
      <c r="AG63460" s="104"/>
      <c r="AK63460" s="104"/>
      <c r="AL63460" s="104"/>
      <c r="AO63460" s="104"/>
      <c r="AP63460" s="104"/>
    </row>
    <row r="63461" spans="21:42" ht="15" customHeight="1" x14ac:dyDescent="0.25">
      <c r="U63461" s="104"/>
      <c r="AB63461" s="104"/>
      <c r="AC63461" s="104"/>
      <c r="AF63461" s="104"/>
      <c r="AG63461" s="104"/>
      <c r="AK63461" s="104"/>
      <c r="AL63461" s="104"/>
      <c r="AO63461" s="104"/>
      <c r="AP63461" s="104"/>
    </row>
    <row r="63462" spans="21:42" ht="15" customHeight="1" x14ac:dyDescent="0.25">
      <c r="U63462" s="104"/>
      <c r="AB63462" s="104"/>
      <c r="AC63462" s="104"/>
      <c r="AF63462" s="104"/>
      <c r="AG63462" s="104"/>
      <c r="AK63462" s="104"/>
      <c r="AL63462" s="104"/>
      <c r="AO63462" s="104"/>
      <c r="AP63462" s="104"/>
    </row>
    <row r="63463" spans="21:42" ht="15" customHeight="1" x14ac:dyDescent="0.25">
      <c r="U63463" s="104"/>
      <c r="AB63463" s="104"/>
      <c r="AC63463" s="104"/>
      <c r="AF63463" s="104"/>
      <c r="AG63463" s="104"/>
      <c r="AK63463" s="104"/>
      <c r="AL63463" s="104"/>
      <c r="AO63463" s="104"/>
      <c r="AP63463" s="104"/>
    </row>
    <row r="63464" spans="21:42" ht="15" customHeight="1" x14ac:dyDescent="0.25">
      <c r="U63464" s="104"/>
      <c r="AB63464" s="104"/>
      <c r="AC63464" s="104"/>
      <c r="AF63464" s="104"/>
      <c r="AG63464" s="104"/>
      <c r="AK63464" s="104"/>
      <c r="AL63464" s="104"/>
      <c r="AO63464" s="104"/>
      <c r="AP63464" s="104"/>
    </row>
    <row r="63465" spans="21:42" ht="15" customHeight="1" x14ac:dyDescent="0.25">
      <c r="U63465" s="104"/>
      <c r="AB63465" s="104"/>
      <c r="AC63465" s="104"/>
      <c r="AF63465" s="104"/>
      <c r="AG63465" s="104"/>
      <c r="AK63465" s="104"/>
      <c r="AL63465" s="104"/>
      <c r="AO63465" s="104"/>
      <c r="AP63465" s="104"/>
    </row>
    <row r="63466" spans="21:42" ht="15" customHeight="1" x14ac:dyDescent="0.25">
      <c r="U63466" s="104"/>
      <c r="AB63466" s="104"/>
      <c r="AC63466" s="104"/>
      <c r="AF63466" s="104"/>
      <c r="AG63466" s="104"/>
      <c r="AK63466" s="104"/>
      <c r="AL63466" s="104"/>
      <c r="AO63466" s="104"/>
      <c r="AP63466" s="104"/>
    </row>
    <row r="63467" spans="21:42" ht="15" customHeight="1" x14ac:dyDescent="0.25">
      <c r="U63467" s="104"/>
      <c r="AB63467" s="104"/>
      <c r="AC63467" s="104"/>
      <c r="AF63467" s="104"/>
      <c r="AG63467" s="104"/>
      <c r="AK63467" s="104"/>
      <c r="AL63467" s="104"/>
      <c r="AO63467" s="104"/>
      <c r="AP63467" s="104"/>
    </row>
    <row r="63468" spans="21:42" ht="15" customHeight="1" x14ac:dyDescent="0.25">
      <c r="U63468" s="104"/>
      <c r="AB63468" s="104"/>
      <c r="AC63468" s="104"/>
      <c r="AF63468" s="104"/>
      <c r="AG63468" s="104"/>
      <c r="AK63468" s="104"/>
      <c r="AL63468" s="104"/>
      <c r="AO63468" s="104"/>
      <c r="AP63468" s="104"/>
    </row>
    <row r="63469" spans="21:42" ht="15" customHeight="1" x14ac:dyDescent="0.25">
      <c r="U63469" s="104"/>
      <c r="AB63469" s="104"/>
      <c r="AC63469" s="104"/>
      <c r="AF63469" s="104"/>
      <c r="AG63469" s="104"/>
      <c r="AK63469" s="104"/>
      <c r="AL63469" s="104"/>
      <c r="AO63469" s="104"/>
      <c r="AP63469" s="104"/>
    </row>
    <row r="63470" spans="21:42" ht="15" customHeight="1" x14ac:dyDescent="0.25">
      <c r="U63470" s="104"/>
      <c r="AB63470" s="104"/>
      <c r="AC63470" s="104"/>
      <c r="AF63470" s="104"/>
      <c r="AG63470" s="104"/>
      <c r="AK63470" s="104"/>
      <c r="AL63470" s="104"/>
      <c r="AO63470" s="104"/>
      <c r="AP63470" s="104"/>
    </row>
    <row r="63471" spans="21:42" ht="15" customHeight="1" x14ac:dyDescent="0.25">
      <c r="U63471" s="104"/>
      <c r="AB63471" s="104"/>
      <c r="AC63471" s="104"/>
      <c r="AF63471" s="104"/>
      <c r="AG63471" s="104"/>
      <c r="AK63471" s="104"/>
      <c r="AL63471" s="104"/>
      <c r="AO63471" s="104"/>
      <c r="AP63471" s="104"/>
    </row>
    <row r="63472" spans="21:42" ht="15" customHeight="1" x14ac:dyDescent="0.25">
      <c r="U63472" s="104"/>
      <c r="AB63472" s="104"/>
      <c r="AC63472" s="104"/>
      <c r="AF63472" s="104"/>
      <c r="AG63472" s="104"/>
      <c r="AK63472" s="104"/>
      <c r="AL63472" s="104"/>
      <c r="AO63472" s="104"/>
      <c r="AP63472" s="104"/>
    </row>
    <row r="63473" spans="21:42" ht="15" customHeight="1" x14ac:dyDescent="0.25">
      <c r="U63473" s="104"/>
      <c r="AB63473" s="104"/>
      <c r="AC63473" s="104"/>
      <c r="AF63473" s="104"/>
      <c r="AG63473" s="104"/>
      <c r="AK63473" s="104"/>
      <c r="AL63473" s="104"/>
      <c r="AO63473" s="104"/>
      <c r="AP63473" s="104"/>
    </row>
    <row r="63474" spans="21:42" ht="15" customHeight="1" x14ac:dyDescent="0.25">
      <c r="U63474" s="104"/>
      <c r="AB63474" s="104"/>
      <c r="AC63474" s="104"/>
      <c r="AF63474" s="104"/>
      <c r="AG63474" s="104"/>
      <c r="AK63474" s="104"/>
      <c r="AL63474" s="104"/>
      <c r="AO63474" s="104"/>
      <c r="AP63474" s="104"/>
    </row>
    <row r="63475" spans="21:42" ht="15" customHeight="1" x14ac:dyDescent="0.25">
      <c r="U63475" s="104"/>
      <c r="AB63475" s="104"/>
      <c r="AC63475" s="104"/>
      <c r="AF63475" s="104"/>
      <c r="AG63475" s="104"/>
      <c r="AK63475" s="104"/>
      <c r="AL63475" s="104"/>
      <c r="AO63475" s="104"/>
      <c r="AP63475" s="104"/>
    </row>
    <row r="63476" spans="21:42" ht="15" customHeight="1" x14ac:dyDescent="0.25">
      <c r="U63476" s="104"/>
      <c r="AB63476" s="104"/>
      <c r="AC63476" s="104"/>
      <c r="AF63476" s="104"/>
      <c r="AG63476" s="104"/>
      <c r="AK63476" s="104"/>
      <c r="AL63476" s="104"/>
      <c r="AO63476" s="104"/>
      <c r="AP63476" s="104"/>
    </row>
    <row r="63477" spans="21:42" ht="15" customHeight="1" x14ac:dyDescent="0.25">
      <c r="U63477" s="104"/>
      <c r="AB63477" s="104"/>
      <c r="AC63477" s="104"/>
      <c r="AF63477" s="104"/>
      <c r="AG63477" s="104"/>
      <c r="AK63477" s="104"/>
      <c r="AL63477" s="104"/>
      <c r="AO63477" s="104"/>
      <c r="AP63477" s="104"/>
    </row>
    <row r="63478" spans="21:42" ht="15" customHeight="1" x14ac:dyDescent="0.25">
      <c r="U63478" s="104"/>
      <c r="AB63478" s="104"/>
      <c r="AC63478" s="104"/>
      <c r="AF63478" s="104"/>
      <c r="AG63478" s="104"/>
      <c r="AK63478" s="104"/>
      <c r="AL63478" s="104"/>
      <c r="AO63478" s="104"/>
      <c r="AP63478" s="104"/>
    </row>
    <row r="63479" spans="21:42" ht="15" customHeight="1" x14ac:dyDescent="0.25">
      <c r="U63479" s="104"/>
      <c r="AB63479" s="104"/>
      <c r="AC63479" s="104"/>
      <c r="AF63479" s="104"/>
      <c r="AG63479" s="104"/>
      <c r="AK63479" s="104"/>
      <c r="AL63479" s="104"/>
      <c r="AO63479" s="104"/>
      <c r="AP63479" s="104"/>
    </row>
    <row r="63480" spans="21:42" ht="15" customHeight="1" x14ac:dyDescent="0.25">
      <c r="U63480" s="104"/>
      <c r="AB63480" s="104"/>
      <c r="AC63480" s="104"/>
      <c r="AF63480" s="104"/>
      <c r="AG63480" s="104"/>
      <c r="AK63480" s="104"/>
      <c r="AL63480" s="104"/>
      <c r="AO63480" s="104"/>
      <c r="AP63480" s="104"/>
    </row>
    <row r="63481" spans="21:42" ht="15" customHeight="1" x14ac:dyDescent="0.25">
      <c r="U63481" s="104"/>
      <c r="AB63481" s="104"/>
      <c r="AC63481" s="104"/>
      <c r="AF63481" s="104"/>
      <c r="AG63481" s="104"/>
      <c r="AK63481" s="104"/>
      <c r="AL63481" s="104"/>
      <c r="AO63481" s="104"/>
      <c r="AP63481" s="104"/>
    </row>
    <row r="63482" spans="21:42" ht="15" customHeight="1" x14ac:dyDescent="0.25">
      <c r="U63482" s="104"/>
      <c r="AB63482" s="104"/>
      <c r="AC63482" s="104"/>
      <c r="AF63482" s="104"/>
      <c r="AG63482" s="104"/>
      <c r="AK63482" s="104"/>
      <c r="AL63482" s="104"/>
      <c r="AO63482" s="104"/>
      <c r="AP63482" s="104"/>
    </row>
    <row r="63483" spans="21:42" ht="15" customHeight="1" x14ac:dyDescent="0.25">
      <c r="U63483" s="104"/>
      <c r="AB63483" s="104"/>
      <c r="AC63483" s="104"/>
      <c r="AF63483" s="104"/>
      <c r="AG63483" s="104"/>
      <c r="AK63483" s="104"/>
      <c r="AL63483" s="104"/>
      <c r="AO63483" s="104"/>
      <c r="AP63483" s="104"/>
    </row>
    <row r="63484" spans="21:42" ht="15" customHeight="1" x14ac:dyDescent="0.25">
      <c r="U63484" s="104"/>
      <c r="AB63484" s="104"/>
      <c r="AC63484" s="104"/>
      <c r="AF63484" s="104"/>
      <c r="AG63484" s="104"/>
      <c r="AK63484" s="104"/>
      <c r="AL63484" s="104"/>
      <c r="AO63484" s="104"/>
      <c r="AP63484" s="104"/>
    </row>
    <row r="63485" spans="21:42" ht="15" customHeight="1" x14ac:dyDescent="0.25">
      <c r="U63485" s="104"/>
      <c r="AB63485" s="104"/>
      <c r="AC63485" s="104"/>
      <c r="AF63485" s="104"/>
      <c r="AG63485" s="104"/>
      <c r="AK63485" s="104"/>
      <c r="AL63485" s="104"/>
      <c r="AO63485" s="104"/>
      <c r="AP63485" s="104"/>
    </row>
    <row r="63486" spans="21:42" ht="15" customHeight="1" x14ac:dyDescent="0.25">
      <c r="U63486" s="104"/>
      <c r="AB63486" s="104"/>
      <c r="AC63486" s="104"/>
      <c r="AF63486" s="104"/>
      <c r="AG63486" s="104"/>
      <c r="AK63486" s="104"/>
      <c r="AL63486" s="104"/>
      <c r="AO63486" s="104"/>
      <c r="AP63486" s="104"/>
    </row>
    <row r="63487" spans="21:42" ht="15" customHeight="1" x14ac:dyDescent="0.25">
      <c r="U63487" s="104"/>
      <c r="AB63487" s="104"/>
      <c r="AC63487" s="104"/>
      <c r="AF63487" s="104"/>
      <c r="AG63487" s="104"/>
      <c r="AK63487" s="104"/>
      <c r="AL63487" s="104"/>
      <c r="AO63487" s="104"/>
      <c r="AP63487" s="104"/>
    </row>
    <row r="63488" spans="21:42" ht="15" customHeight="1" x14ac:dyDescent="0.25">
      <c r="U63488" s="104"/>
      <c r="AB63488" s="104"/>
      <c r="AC63488" s="104"/>
      <c r="AF63488" s="104"/>
      <c r="AG63488" s="104"/>
      <c r="AK63488" s="104"/>
      <c r="AL63488" s="104"/>
      <c r="AO63488" s="104"/>
      <c r="AP63488" s="104"/>
    </row>
    <row r="63489" spans="21:42" ht="15" customHeight="1" x14ac:dyDescent="0.25">
      <c r="U63489" s="104"/>
      <c r="AB63489" s="104"/>
      <c r="AC63489" s="104"/>
      <c r="AF63489" s="104"/>
      <c r="AG63489" s="104"/>
      <c r="AK63489" s="104"/>
      <c r="AL63489" s="104"/>
      <c r="AO63489" s="104"/>
      <c r="AP63489" s="104"/>
    </row>
    <row r="63490" spans="21:42" ht="15" customHeight="1" x14ac:dyDescent="0.25">
      <c r="U63490" s="104"/>
      <c r="AB63490" s="104"/>
      <c r="AC63490" s="104"/>
      <c r="AF63490" s="104"/>
      <c r="AG63490" s="104"/>
      <c r="AK63490" s="104"/>
      <c r="AL63490" s="104"/>
      <c r="AO63490" s="104"/>
      <c r="AP63490" s="104"/>
    </row>
    <row r="63491" spans="21:42" ht="15" customHeight="1" x14ac:dyDescent="0.25">
      <c r="U63491" s="104"/>
      <c r="AB63491" s="104"/>
      <c r="AC63491" s="104"/>
      <c r="AF63491" s="104"/>
      <c r="AG63491" s="104"/>
      <c r="AK63491" s="104"/>
      <c r="AL63491" s="104"/>
      <c r="AO63491" s="104"/>
      <c r="AP63491" s="104"/>
    </row>
    <row r="63492" spans="21:42" ht="15" customHeight="1" x14ac:dyDescent="0.25">
      <c r="U63492" s="104"/>
      <c r="AB63492" s="104"/>
      <c r="AC63492" s="104"/>
      <c r="AF63492" s="104"/>
      <c r="AG63492" s="104"/>
      <c r="AK63492" s="104"/>
      <c r="AL63492" s="104"/>
      <c r="AO63492" s="104"/>
      <c r="AP63492" s="104"/>
    </row>
    <row r="63493" spans="21:42" ht="15" customHeight="1" x14ac:dyDescent="0.25">
      <c r="U63493" s="104"/>
      <c r="AB63493" s="104"/>
      <c r="AC63493" s="104"/>
      <c r="AF63493" s="104"/>
      <c r="AG63493" s="104"/>
      <c r="AK63493" s="104"/>
      <c r="AL63493" s="104"/>
      <c r="AO63493" s="104"/>
      <c r="AP63493" s="104"/>
    </row>
    <row r="63494" spans="21:42" ht="15" customHeight="1" x14ac:dyDescent="0.25">
      <c r="U63494" s="104"/>
      <c r="AB63494" s="104"/>
      <c r="AC63494" s="104"/>
      <c r="AF63494" s="104"/>
      <c r="AG63494" s="104"/>
      <c r="AK63494" s="104"/>
      <c r="AL63494" s="104"/>
      <c r="AO63494" s="104"/>
      <c r="AP63494" s="104"/>
    </row>
    <row r="63495" spans="21:42" ht="15" customHeight="1" x14ac:dyDescent="0.25">
      <c r="U63495" s="104"/>
      <c r="AB63495" s="104"/>
      <c r="AC63495" s="104"/>
      <c r="AF63495" s="104"/>
      <c r="AG63495" s="104"/>
      <c r="AK63495" s="104"/>
      <c r="AL63495" s="104"/>
      <c r="AO63495" s="104"/>
      <c r="AP63495" s="104"/>
    </row>
    <row r="63496" spans="21:42" ht="15" customHeight="1" x14ac:dyDescent="0.25">
      <c r="U63496" s="104"/>
      <c r="AB63496" s="104"/>
      <c r="AC63496" s="104"/>
      <c r="AF63496" s="104"/>
      <c r="AG63496" s="104"/>
      <c r="AK63496" s="104"/>
      <c r="AL63496" s="104"/>
      <c r="AO63496" s="104"/>
      <c r="AP63496" s="104"/>
    </row>
    <row r="63497" spans="21:42" ht="15" customHeight="1" x14ac:dyDescent="0.25">
      <c r="U63497" s="104"/>
      <c r="AB63497" s="104"/>
      <c r="AC63497" s="104"/>
      <c r="AF63497" s="104"/>
      <c r="AG63497" s="104"/>
      <c r="AK63497" s="104"/>
      <c r="AL63497" s="104"/>
      <c r="AO63497" s="104"/>
      <c r="AP63497" s="104"/>
    </row>
    <row r="63498" spans="21:42" ht="15" customHeight="1" x14ac:dyDescent="0.25">
      <c r="U63498" s="104"/>
      <c r="AB63498" s="104"/>
      <c r="AC63498" s="104"/>
      <c r="AF63498" s="104"/>
      <c r="AG63498" s="104"/>
      <c r="AK63498" s="104"/>
      <c r="AL63498" s="104"/>
      <c r="AO63498" s="104"/>
      <c r="AP63498" s="104"/>
    </row>
    <row r="63499" spans="21:42" ht="15" customHeight="1" x14ac:dyDescent="0.25">
      <c r="U63499" s="104"/>
      <c r="AB63499" s="104"/>
      <c r="AC63499" s="104"/>
      <c r="AF63499" s="104"/>
      <c r="AG63499" s="104"/>
      <c r="AK63499" s="104"/>
      <c r="AL63499" s="104"/>
      <c r="AO63499" s="104"/>
      <c r="AP63499" s="104"/>
    </row>
    <row r="63500" spans="21:42" ht="15" customHeight="1" x14ac:dyDescent="0.25">
      <c r="U63500" s="104"/>
      <c r="AB63500" s="104"/>
      <c r="AC63500" s="104"/>
      <c r="AF63500" s="104"/>
      <c r="AG63500" s="104"/>
      <c r="AK63500" s="104"/>
      <c r="AL63500" s="104"/>
      <c r="AO63500" s="104"/>
      <c r="AP63500" s="104"/>
    </row>
    <row r="63501" spans="21:42" ht="15" customHeight="1" x14ac:dyDescent="0.25">
      <c r="U63501" s="104"/>
      <c r="AB63501" s="104"/>
      <c r="AC63501" s="104"/>
      <c r="AF63501" s="104"/>
      <c r="AG63501" s="104"/>
      <c r="AK63501" s="104"/>
      <c r="AL63501" s="104"/>
      <c r="AO63501" s="104"/>
      <c r="AP63501" s="104"/>
    </row>
    <row r="63502" spans="21:42" ht="15" customHeight="1" x14ac:dyDescent="0.25">
      <c r="U63502" s="104"/>
      <c r="AB63502" s="104"/>
      <c r="AC63502" s="104"/>
      <c r="AF63502" s="104"/>
      <c r="AG63502" s="104"/>
      <c r="AK63502" s="104"/>
      <c r="AL63502" s="104"/>
      <c r="AO63502" s="104"/>
      <c r="AP63502" s="104"/>
    </row>
    <row r="63503" spans="21:42" ht="15" customHeight="1" x14ac:dyDescent="0.25">
      <c r="U63503" s="104"/>
      <c r="AB63503" s="104"/>
      <c r="AC63503" s="104"/>
      <c r="AF63503" s="104"/>
      <c r="AG63503" s="104"/>
      <c r="AK63503" s="104"/>
      <c r="AL63503" s="104"/>
      <c r="AO63503" s="104"/>
      <c r="AP63503" s="104"/>
    </row>
    <row r="63504" spans="21:42" ht="15" customHeight="1" x14ac:dyDescent="0.25">
      <c r="U63504" s="104"/>
      <c r="AB63504" s="104"/>
      <c r="AC63504" s="104"/>
      <c r="AF63504" s="104"/>
      <c r="AG63504" s="104"/>
      <c r="AK63504" s="104"/>
      <c r="AL63504" s="104"/>
      <c r="AO63504" s="104"/>
      <c r="AP63504" s="104"/>
    </row>
    <row r="63505" spans="21:42" ht="15" customHeight="1" x14ac:dyDescent="0.25">
      <c r="U63505" s="104"/>
      <c r="AB63505" s="104"/>
      <c r="AC63505" s="104"/>
      <c r="AF63505" s="104"/>
      <c r="AG63505" s="104"/>
      <c r="AK63505" s="104"/>
      <c r="AL63505" s="104"/>
      <c r="AO63505" s="104"/>
      <c r="AP63505" s="104"/>
    </row>
    <row r="63506" spans="21:42" ht="15" customHeight="1" x14ac:dyDescent="0.25">
      <c r="U63506" s="104"/>
      <c r="AB63506" s="104"/>
      <c r="AC63506" s="104"/>
      <c r="AF63506" s="104"/>
      <c r="AG63506" s="104"/>
      <c r="AK63506" s="104"/>
      <c r="AL63506" s="104"/>
      <c r="AO63506" s="104"/>
      <c r="AP63506" s="104"/>
    </row>
    <row r="63507" spans="21:42" ht="15" customHeight="1" x14ac:dyDescent="0.25">
      <c r="U63507" s="104"/>
      <c r="AB63507" s="104"/>
      <c r="AC63507" s="104"/>
      <c r="AF63507" s="104"/>
      <c r="AG63507" s="104"/>
      <c r="AK63507" s="104"/>
      <c r="AL63507" s="104"/>
      <c r="AO63507" s="104"/>
      <c r="AP63507" s="104"/>
    </row>
    <row r="63508" spans="21:42" ht="15" customHeight="1" x14ac:dyDescent="0.25">
      <c r="U63508" s="104"/>
      <c r="AB63508" s="104"/>
      <c r="AC63508" s="104"/>
      <c r="AF63508" s="104"/>
      <c r="AG63508" s="104"/>
      <c r="AK63508" s="104"/>
      <c r="AL63508" s="104"/>
      <c r="AO63508" s="104"/>
      <c r="AP63508" s="104"/>
    </row>
    <row r="63509" spans="21:42" ht="15" customHeight="1" x14ac:dyDescent="0.25">
      <c r="U63509" s="104"/>
      <c r="AB63509" s="104"/>
      <c r="AC63509" s="104"/>
      <c r="AF63509" s="104"/>
      <c r="AG63509" s="104"/>
      <c r="AK63509" s="104"/>
      <c r="AL63509" s="104"/>
      <c r="AO63509" s="104"/>
      <c r="AP63509" s="104"/>
    </row>
    <row r="63510" spans="21:42" ht="15" customHeight="1" x14ac:dyDescent="0.25">
      <c r="U63510" s="104"/>
      <c r="AB63510" s="104"/>
      <c r="AC63510" s="104"/>
      <c r="AF63510" s="104"/>
      <c r="AG63510" s="104"/>
      <c r="AK63510" s="104"/>
      <c r="AL63510" s="104"/>
      <c r="AO63510" s="104"/>
      <c r="AP63510" s="104"/>
    </row>
    <row r="63511" spans="21:42" ht="15" customHeight="1" x14ac:dyDescent="0.25">
      <c r="U63511" s="104"/>
      <c r="AB63511" s="104"/>
      <c r="AC63511" s="104"/>
      <c r="AF63511" s="104"/>
      <c r="AG63511" s="104"/>
      <c r="AK63511" s="104"/>
      <c r="AL63511" s="104"/>
      <c r="AO63511" s="104"/>
      <c r="AP63511" s="104"/>
    </row>
    <row r="63512" spans="21:42" ht="15" customHeight="1" x14ac:dyDescent="0.25">
      <c r="U63512" s="104"/>
      <c r="AB63512" s="104"/>
      <c r="AC63512" s="104"/>
      <c r="AF63512" s="104"/>
      <c r="AG63512" s="104"/>
      <c r="AK63512" s="104"/>
      <c r="AL63512" s="104"/>
      <c r="AO63512" s="104"/>
      <c r="AP63512" s="104"/>
    </row>
    <row r="63513" spans="21:42" ht="15" customHeight="1" x14ac:dyDescent="0.25">
      <c r="U63513" s="104"/>
      <c r="AB63513" s="104"/>
      <c r="AC63513" s="104"/>
      <c r="AF63513" s="104"/>
      <c r="AG63513" s="104"/>
      <c r="AK63513" s="104"/>
      <c r="AL63513" s="104"/>
      <c r="AO63513" s="104"/>
      <c r="AP63513" s="104"/>
    </row>
    <row r="63514" spans="21:42" ht="15" customHeight="1" x14ac:dyDescent="0.25">
      <c r="U63514" s="104"/>
      <c r="AB63514" s="104"/>
      <c r="AC63514" s="104"/>
      <c r="AF63514" s="104"/>
      <c r="AG63514" s="104"/>
      <c r="AK63514" s="104"/>
      <c r="AL63514" s="104"/>
      <c r="AO63514" s="104"/>
      <c r="AP63514" s="104"/>
    </row>
    <row r="63515" spans="21:42" ht="15" customHeight="1" x14ac:dyDescent="0.25">
      <c r="U63515" s="104"/>
      <c r="AB63515" s="104"/>
      <c r="AC63515" s="104"/>
      <c r="AF63515" s="104"/>
      <c r="AG63515" s="104"/>
      <c r="AK63515" s="104"/>
      <c r="AL63515" s="104"/>
      <c r="AO63515" s="104"/>
      <c r="AP63515" s="104"/>
    </row>
    <row r="63516" spans="21:42" ht="15" customHeight="1" x14ac:dyDescent="0.25">
      <c r="U63516" s="104"/>
      <c r="AB63516" s="104"/>
      <c r="AC63516" s="104"/>
      <c r="AF63516" s="104"/>
      <c r="AG63516" s="104"/>
      <c r="AK63516" s="104"/>
      <c r="AL63516" s="104"/>
      <c r="AO63516" s="104"/>
      <c r="AP63516" s="104"/>
    </row>
    <row r="63517" spans="21:42" ht="15" customHeight="1" x14ac:dyDescent="0.25">
      <c r="U63517" s="104"/>
      <c r="AB63517" s="104"/>
      <c r="AC63517" s="104"/>
      <c r="AF63517" s="104"/>
      <c r="AG63517" s="104"/>
      <c r="AK63517" s="104"/>
      <c r="AL63517" s="104"/>
      <c r="AO63517" s="104"/>
      <c r="AP63517" s="104"/>
    </row>
    <row r="63518" spans="21:42" ht="15" customHeight="1" x14ac:dyDescent="0.25">
      <c r="U63518" s="104"/>
      <c r="AB63518" s="104"/>
      <c r="AC63518" s="104"/>
      <c r="AF63518" s="104"/>
      <c r="AG63518" s="104"/>
      <c r="AK63518" s="104"/>
      <c r="AL63518" s="104"/>
      <c r="AO63518" s="104"/>
      <c r="AP63518" s="104"/>
    </row>
    <row r="63519" spans="21:42" ht="15" customHeight="1" x14ac:dyDescent="0.25">
      <c r="U63519" s="104"/>
      <c r="AB63519" s="104"/>
      <c r="AC63519" s="104"/>
      <c r="AF63519" s="104"/>
      <c r="AG63519" s="104"/>
      <c r="AK63519" s="104"/>
      <c r="AL63519" s="104"/>
      <c r="AO63519" s="104"/>
      <c r="AP63519" s="104"/>
    </row>
    <row r="63520" spans="21:42" ht="15" customHeight="1" x14ac:dyDescent="0.25">
      <c r="U63520" s="104"/>
      <c r="AB63520" s="104"/>
      <c r="AC63520" s="104"/>
      <c r="AF63520" s="104"/>
      <c r="AG63520" s="104"/>
      <c r="AK63520" s="104"/>
      <c r="AL63520" s="104"/>
      <c r="AO63520" s="104"/>
      <c r="AP63520" s="104"/>
    </row>
    <row r="63521" spans="21:42" ht="15" customHeight="1" x14ac:dyDescent="0.25">
      <c r="U63521" s="104"/>
      <c r="AB63521" s="104"/>
      <c r="AC63521" s="104"/>
      <c r="AF63521" s="104"/>
      <c r="AG63521" s="104"/>
      <c r="AK63521" s="104"/>
      <c r="AL63521" s="104"/>
      <c r="AO63521" s="104"/>
      <c r="AP63521" s="104"/>
    </row>
    <row r="63522" spans="21:42" ht="15" customHeight="1" x14ac:dyDescent="0.25">
      <c r="U63522" s="104"/>
      <c r="AB63522" s="104"/>
      <c r="AC63522" s="104"/>
      <c r="AF63522" s="104"/>
      <c r="AG63522" s="104"/>
      <c r="AK63522" s="104"/>
      <c r="AL63522" s="104"/>
      <c r="AO63522" s="104"/>
      <c r="AP63522" s="104"/>
    </row>
    <row r="63523" spans="21:42" ht="15" customHeight="1" x14ac:dyDescent="0.25">
      <c r="U63523" s="104"/>
      <c r="AB63523" s="104"/>
      <c r="AC63523" s="104"/>
      <c r="AF63523" s="104"/>
      <c r="AG63523" s="104"/>
      <c r="AK63523" s="104"/>
      <c r="AL63523" s="104"/>
      <c r="AO63523" s="104"/>
      <c r="AP63523" s="104"/>
    </row>
    <row r="63524" spans="21:42" ht="15" customHeight="1" x14ac:dyDescent="0.25">
      <c r="U63524" s="104"/>
      <c r="AB63524" s="104"/>
      <c r="AC63524" s="104"/>
      <c r="AF63524" s="104"/>
      <c r="AG63524" s="104"/>
      <c r="AK63524" s="104"/>
      <c r="AL63524" s="104"/>
      <c r="AO63524" s="104"/>
      <c r="AP63524" s="104"/>
    </row>
    <row r="63525" spans="21:42" ht="15" customHeight="1" x14ac:dyDescent="0.25">
      <c r="U63525" s="104"/>
      <c r="AB63525" s="104"/>
      <c r="AC63525" s="104"/>
      <c r="AF63525" s="104"/>
      <c r="AG63525" s="104"/>
      <c r="AK63525" s="104"/>
      <c r="AL63525" s="104"/>
      <c r="AO63525" s="104"/>
      <c r="AP63525" s="104"/>
    </row>
    <row r="63526" spans="21:42" ht="15" customHeight="1" x14ac:dyDescent="0.25">
      <c r="U63526" s="104"/>
      <c r="AB63526" s="104"/>
      <c r="AC63526" s="104"/>
      <c r="AF63526" s="104"/>
      <c r="AG63526" s="104"/>
      <c r="AK63526" s="104"/>
      <c r="AL63526" s="104"/>
      <c r="AO63526" s="104"/>
      <c r="AP63526" s="104"/>
    </row>
    <row r="63527" spans="21:42" ht="15" customHeight="1" x14ac:dyDescent="0.25">
      <c r="U63527" s="104"/>
      <c r="AB63527" s="104"/>
      <c r="AC63527" s="104"/>
      <c r="AF63527" s="104"/>
      <c r="AG63527" s="104"/>
      <c r="AK63527" s="104"/>
      <c r="AL63527" s="104"/>
      <c r="AO63527" s="104"/>
      <c r="AP63527" s="104"/>
    </row>
    <row r="63528" spans="21:42" ht="15" customHeight="1" x14ac:dyDescent="0.25">
      <c r="U63528" s="104"/>
      <c r="AB63528" s="104"/>
      <c r="AC63528" s="104"/>
      <c r="AF63528" s="104"/>
      <c r="AG63528" s="104"/>
      <c r="AK63528" s="104"/>
      <c r="AL63528" s="104"/>
      <c r="AO63528" s="104"/>
      <c r="AP63528" s="104"/>
    </row>
    <row r="63529" spans="21:42" ht="15" customHeight="1" x14ac:dyDescent="0.25">
      <c r="U63529" s="104"/>
      <c r="AB63529" s="104"/>
      <c r="AC63529" s="104"/>
      <c r="AF63529" s="104"/>
      <c r="AG63529" s="104"/>
      <c r="AK63529" s="104"/>
      <c r="AL63529" s="104"/>
      <c r="AO63529" s="104"/>
      <c r="AP63529" s="104"/>
    </row>
    <row r="63530" spans="21:42" ht="15" customHeight="1" x14ac:dyDescent="0.25">
      <c r="U63530" s="104"/>
      <c r="AB63530" s="104"/>
      <c r="AC63530" s="104"/>
      <c r="AF63530" s="104"/>
      <c r="AG63530" s="104"/>
      <c r="AK63530" s="104"/>
      <c r="AL63530" s="104"/>
      <c r="AO63530" s="104"/>
      <c r="AP63530" s="104"/>
    </row>
    <row r="63531" spans="21:42" ht="15" customHeight="1" x14ac:dyDescent="0.25">
      <c r="U63531" s="104"/>
      <c r="AB63531" s="104"/>
      <c r="AC63531" s="104"/>
      <c r="AF63531" s="104"/>
      <c r="AG63531" s="104"/>
      <c r="AK63531" s="104"/>
      <c r="AL63531" s="104"/>
      <c r="AO63531" s="104"/>
      <c r="AP63531" s="104"/>
    </row>
    <row r="63532" spans="21:42" ht="15" customHeight="1" x14ac:dyDescent="0.25">
      <c r="U63532" s="104"/>
      <c r="AB63532" s="104"/>
      <c r="AC63532" s="104"/>
      <c r="AF63532" s="104"/>
      <c r="AG63532" s="104"/>
      <c r="AK63532" s="104"/>
      <c r="AL63532" s="104"/>
      <c r="AO63532" s="104"/>
      <c r="AP63532" s="104"/>
    </row>
    <row r="63533" spans="21:42" ht="15" customHeight="1" x14ac:dyDescent="0.25">
      <c r="U63533" s="104"/>
      <c r="AB63533" s="104"/>
      <c r="AC63533" s="104"/>
      <c r="AF63533" s="104"/>
      <c r="AG63533" s="104"/>
      <c r="AK63533" s="104"/>
      <c r="AL63533" s="104"/>
      <c r="AO63533" s="104"/>
      <c r="AP63533" s="104"/>
    </row>
    <row r="63534" spans="21:42" ht="15" customHeight="1" x14ac:dyDescent="0.25">
      <c r="U63534" s="104"/>
      <c r="AB63534" s="104"/>
      <c r="AC63534" s="104"/>
      <c r="AF63534" s="104"/>
      <c r="AG63534" s="104"/>
      <c r="AK63534" s="104"/>
      <c r="AL63534" s="104"/>
      <c r="AO63534" s="104"/>
      <c r="AP63534" s="104"/>
    </row>
    <row r="63535" spans="21:42" ht="15" customHeight="1" x14ac:dyDescent="0.25">
      <c r="U63535" s="104"/>
      <c r="AB63535" s="104"/>
      <c r="AC63535" s="104"/>
      <c r="AF63535" s="104"/>
      <c r="AG63535" s="104"/>
      <c r="AK63535" s="104"/>
      <c r="AL63535" s="104"/>
      <c r="AO63535" s="104"/>
      <c r="AP63535" s="104"/>
    </row>
    <row r="63536" spans="21:42" ht="15" customHeight="1" x14ac:dyDescent="0.25">
      <c r="U63536" s="104"/>
      <c r="AB63536" s="104"/>
      <c r="AC63536" s="104"/>
      <c r="AF63536" s="104"/>
      <c r="AG63536" s="104"/>
      <c r="AK63536" s="104"/>
      <c r="AL63536" s="104"/>
      <c r="AO63536" s="104"/>
      <c r="AP63536" s="104"/>
    </row>
    <row r="63537" spans="21:42" ht="15" customHeight="1" x14ac:dyDescent="0.25">
      <c r="U63537" s="104"/>
      <c r="AB63537" s="104"/>
      <c r="AC63537" s="104"/>
      <c r="AF63537" s="104"/>
      <c r="AG63537" s="104"/>
      <c r="AK63537" s="104"/>
      <c r="AL63537" s="104"/>
      <c r="AO63537" s="104"/>
      <c r="AP63537" s="104"/>
    </row>
    <row r="63538" spans="21:42" ht="15" customHeight="1" x14ac:dyDescent="0.25">
      <c r="U63538" s="104"/>
      <c r="AB63538" s="104"/>
      <c r="AC63538" s="104"/>
      <c r="AF63538" s="104"/>
      <c r="AG63538" s="104"/>
      <c r="AK63538" s="104"/>
      <c r="AL63538" s="104"/>
      <c r="AO63538" s="104"/>
      <c r="AP63538" s="104"/>
    </row>
    <row r="63539" spans="21:42" ht="15" customHeight="1" x14ac:dyDescent="0.25">
      <c r="U63539" s="104"/>
      <c r="AB63539" s="104"/>
      <c r="AC63539" s="104"/>
      <c r="AF63539" s="104"/>
      <c r="AG63539" s="104"/>
      <c r="AK63539" s="104"/>
      <c r="AL63539" s="104"/>
      <c r="AO63539" s="104"/>
      <c r="AP63539" s="104"/>
    </row>
    <row r="63540" spans="21:42" ht="15" customHeight="1" x14ac:dyDescent="0.25">
      <c r="U63540" s="104"/>
      <c r="AB63540" s="104"/>
      <c r="AC63540" s="104"/>
      <c r="AF63540" s="104"/>
      <c r="AG63540" s="104"/>
      <c r="AK63540" s="104"/>
      <c r="AL63540" s="104"/>
      <c r="AO63540" s="104"/>
      <c r="AP63540" s="104"/>
    </row>
    <row r="63541" spans="21:42" ht="15" customHeight="1" x14ac:dyDescent="0.25">
      <c r="U63541" s="104"/>
      <c r="AB63541" s="104"/>
      <c r="AC63541" s="104"/>
      <c r="AF63541" s="104"/>
      <c r="AG63541" s="104"/>
      <c r="AK63541" s="104"/>
      <c r="AL63541" s="104"/>
      <c r="AO63541" s="104"/>
      <c r="AP63541" s="104"/>
    </row>
    <row r="63542" spans="21:42" ht="15" customHeight="1" x14ac:dyDescent="0.25">
      <c r="U63542" s="104"/>
      <c r="AB63542" s="104"/>
      <c r="AC63542" s="104"/>
      <c r="AF63542" s="104"/>
      <c r="AG63542" s="104"/>
      <c r="AK63542" s="104"/>
      <c r="AL63542" s="104"/>
      <c r="AO63542" s="104"/>
      <c r="AP63542" s="104"/>
    </row>
    <row r="63543" spans="21:42" ht="15" customHeight="1" x14ac:dyDescent="0.25">
      <c r="U63543" s="104"/>
      <c r="AB63543" s="104"/>
      <c r="AC63543" s="104"/>
      <c r="AF63543" s="104"/>
      <c r="AG63543" s="104"/>
      <c r="AK63543" s="104"/>
      <c r="AL63543" s="104"/>
      <c r="AO63543" s="104"/>
      <c r="AP63543" s="104"/>
    </row>
    <row r="63544" spans="21:42" ht="15" customHeight="1" x14ac:dyDescent="0.25">
      <c r="U63544" s="104"/>
      <c r="AB63544" s="104"/>
      <c r="AC63544" s="104"/>
      <c r="AF63544" s="104"/>
      <c r="AG63544" s="104"/>
      <c r="AK63544" s="104"/>
      <c r="AL63544" s="104"/>
      <c r="AO63544" s="104"/>
      <c r="AP63544" s="104"/>
    </row>
    <row r="63545" spans="21:42" ht="15" customHeight="1" x14ac:dyDescent="0.25">
      <c r="U63545" s="104"/>
      <c r="AB63545" s="104"/>
      <c r="AC63545" s="104"/>
      <c r="AF63545" s="104"/>
      <c r="AG63545" s="104"/>
      <c r="AK63545" s="104"/>
      <c r="AL63545" s="104"/>
      <c r="AO63545" s="104"/>
      <c r="AP63545" s="104"/>
    </row>
    <row r="63546" spans="21:42" ht="15" customHeight="1" x14ac:dyDescent="0.25">
      <c r="U63546" s="104"/>
      <c r="AB63546" s="104"/>
      <c r="AC63546" s="104"/>
      <c r="AF63546" s="104"/>
      <c r="AG63546" s="104"/>
      <c r="AK63546" s="104"/>
      <c r="AL63546" s="104"/>
      <c r="AO63546" s="104"/>
      <c r="AP63546" s="104"/>
    </row>
    <row r="63547" spans="21:42" ht="15" customHeight="1" x14ac:dyDescent="0.25">
      <c r="U63547" s="104"/>
      <c r="AB63547" s="104"/>
      <c r="AC63547" s="104"/>
      <c r="AF63547" s="104"/>
      <c r="AG63547" s="104"/>
      <c r="AK63547" s="104"/>
      <c r="AL63547" s="104"/>
      <c r="AO63547" s="104"/>
      <c r="AP63547" s="104"/>
    </row>
    <row r="63548" spans="21:42" ht="15" customHeight="1" x14ac:dyDescent="0.25">
      <c r="U63548" s="104"/>
      <c r="AB63548" s="104"/>
      <c r="AC63548" s="104"/>
      <c r="AF63548" s="104"/>
      <c r="AG63548" s="104"/>
      <c r="AK63548" s="104"/>
      <c r="AL63548" s="104"/>
      <c r="AO63548" s="104"/>
      <c r="AP63548" s="104"/>
    </row>
    <row r="63549" spans="21:42" ht="15" customHeight="1" x14ac:dyDescent="0.25">
      <c r="U63549" s="104"/>
      <c r="AB63549" s="104"/>
      <c r="AC63549" s="104"/>
      <c r="AF63549" s="104"/>
      <c r="AG63549" s="104"/>
      <c r="AK63549" s="104"/>
      <c r="AL63549" s="104"/>
      <c r="AO63549" s="104"/>
      <c r="AP63549" s="104"/>
    </row>
    <row r="63550" spans="21:42" ht="15" customHeight="1" x14ac:dyDescent="0.25">
      <c r="U63550" s="104"/>
      <c r="AB63550" s="104"/>
      <c r="AC63550" s="104"/>
      <c r="AF63550" s="104"/>
      <c r="AG63550" s="104"/>
      <c r="AK63550" s="104"/>
      <c r="AL63550" s="104"/>
      <c r="AO63550" s="104"/>
      <c r="AP63550" s="104"/>
    </row>
    <row r="63551" spans="21:42" ht="15" customHeight="1" x14ac:dyDescent="0.25">
      <c r="U63551" s="104"/>
      <c r="AB63551" s="104"/>
      <c r="AC63551" s="104"/>
      <c r="AF63551" s="104"/>
      <c r="AG63551" s="104"/>
      <c r="AK63551" s="104"/>
      <c r="AL63551" s="104"/>
      <c r="AO63551" s="104"/>
      <c r="AP63551" s="104"/>
    </row>
    <row r="63552" spans="21:42" ht="15" customHeight="1" x14ac:dyDescent="0.25">
      <c r="U63552" s="104"/>
      <c r="AB63552" s="104"/>
      <c r="AC63552" s="104"/>
      <c r="AF63552" s="104"/>
      <c r="AG63552" s="104"/>
      <c r="AK63552" s="104"/>
      <c r="AL63552" s="104"/>
      <c r="AO63552" s="104"/>
      <c r="AP63552" s="104"/>
    </row>
    <row r="63553" spans="21:42" ht="15" customHeight="1" x14ac:dyDescent="0.25">
      <c r="U63553" s="104"/>
      <c r="AB63553" s="104"/>
      <c r="AC63553" s="104"/>
      <c r="AF63553" s="104"/>
      <c r="AG63553" s="104"/>
      <c r="AK63553" s="104"/>
      <c r="AL63553" s="104"/>
      <c r="AO63553" s="104"/>
      <c r="AP63553" s="104"/>
    </row>
    <row r="63554" spans="21:42" ht="15" customHeight="1" x14ac:dyDescent="0.25">
      <c r="U63554" s="104"/>
      <c r="AB63554" s="104"/>
      <c r="AC63554" s="104"/>
      <c r="AF63554" s="104"/>
      <c r="AG63554" s="104"/>
      <c r="AK63554" s="104"/>
      <c r="AL63554" s="104"/>
      <c r="AO63554" s="104"/>
      <c r="AP63554" s="104"/>
    </row>
    <row r="63555" spans="21:42" ht="15" customHeight="1" x14ac:dyDescent="0.25">
      <c r="U63555" s="104"/>
      <c r="AB63555" s="104"/>
      <c r="AC63555" s="104"/>
      <c r="AF63555" s="104"/>
      <c r="AG63555" s="104"/>
      <c r="AK63555" s="104"/>
      <c r="AL63555" s="104"/>
      <c r="AO63555" s="104"/>
      <c r="AP63555" s="104"/>
    </row>
    <row r="63556" spans="21:42" ht="15" customHeight="1" x14ac:dyDescent="0.25">
      <c r="U63556" s="104"/>
      <c r="AB63556" s="104"/>
      <c r="AC63556" s="104"/>
      <c r="AF63556" s="104"/>
      <c r="AG63556" s="104"/>
      <c r="AK63556" s="104"/>
      <c r="AL63556" s="104"/>
      <c r="AO63556" s="104"/>
      <c r="AP63556" s="104"/>
    </row>
    <row r="63557" spans="21:42" ht="15" customHeight="1" x14ac:dyDescent="0.25">
      <c r="U63557" s="104"/>
      <c r="AB63557" s="104"/>
      <c r="AC63557" s="104"/>
      <c r="AF63557" s="104"/>
      <c r="AG63557" s="104"/>
      <c r="AK63557" s="104"/>
      <c r="AL63557" s="104"/>
      <c r="AO63557" s="104"/>
      <c r="AP63557" s="104"/>
    </row>
    <row r="63558" spans="21:42" ht="15" customHeight="1" x14ac:dyDescent="0.25">
      <c r="U63558" s="104"/>
      <c r="AB63558" s="104"/>
      <c r="AC63558" s="104"/>
      <c r="AF63558" s="104"/>
      <c r="AG63558" s="104"/>
      <c r="AK63558" s="104"/>
      <c r="AL63558" s="104"/>
      <c r="AO63558" s="104"/>
      <c r="AP63558" s="104"/>
    </row>
    <row r="63559" spans="21:42" ht="15" customHeight="1" x14ac:dyDescent="0.25">
      <c r="U63559" s="104"/>
      <c r="AB63559" s="104"/>
      <c r="AC63559" s="104"/>
      <c r="AF63559" s="104"/>
      <c r="AG63559" s="104"/>
      <c r="AK63559" s="104"/>
      <c r="AL63559" s="104"/>
      <c r="AO63559" s="104"/>
      <c r="AP63559" s="104"/>
    </row>
    <row r="63560" spans="21:42" ht="15" customHeight="1" x14ac:dyDescent="0.25">
      <c r="U63560" s="104"/>
      <c r="AB63560" s="104"/>
      <c r="AC63560" s="104"/>
      <c r="AF63560" s="104"/>
      <c r="AG63560" s="104"/>
      <c r="AK63560" s="104"/>
      <c r="AL63560" s="104"/>
      <c r="AO63560" s="104"/>
      <c r="AP63560" s="104"/>
    </row>
    <row r="63561" spans="21:42" ht="15" customHeight="1" x14ac:dyDescent="0.25">
      <c r="U63561" s="104"/>
      <c r="AB63561" s="104"/>
      <c r="AC63561" s="104"/>
      <c r="AF63561" s="104"/>
      <c r="AG63561" s="104"/>
      <c r="AK63561" s="104"/>
      <c r="AL63561" s="104"/>
      <c r="AO63561" s="104"/>
      <c r="AP63561" s="104"/>
    </row>
    <row r="63562" spans="21:42" ht="15" customHeight="1" x14ac:dyDescent="0.25">
      <c r="U63562" s="104"/>
      <c r="AB63562" s="104"/>
      <c r="AC63562" s="104"/>
      <c r="AF63562" s="104"/>
      <c r="AG63562" s="104"/>
      <c r="AK63562" s="104"/>
      <c r="AL63562" s="104"/>
      <c r="AO63562" s="104"/>
      <c r="AP63562" s="104"/>
    </row>
    <row r="63563" spans="21:42" ht="15" customHeight="1" x14ac:dyDescent="0.25">
      <c r="U63563" s="104"/>
      <c r="AB63563" s="104"/>
      <c r="AC63563" s="104"/>
      <c r="AF63563" s="104"/>
      <c r="AG63563" s="104"/>
      <c r="AK63563" s="104"/>
      <c r="AL63563" s="104"/>
      <c r="AO63563" s="104"/>
      <c r="AP63563" s="104"/>
    </row>
    <row r="63564" spans="21:42" ht="15" customHeight="1" x14ac:dyDescent="0.25">
      <c r="U63564" s="104"/>
      <c r="AB63564" s="104"/>
      <c r="AC63564" s="104"/>
      <c r="AF63564" s="104"/>
      <c r="AG63564" s="104"/>
      <c r="AK63564" s="104"/>
      <c r="AL63564" s="104"/>
      <c r="AO63564" s="104"/>
      <c r="AP63564" s="104"/>
    </row>
    <row r="63565" spans="21:42" ht="15" customHeight="1" x14ac:dyDescent="0.25">
      <c r="U63565" s="104"/>
      <c r="AB63565" s="104"/>
      <c r="AC63565" s="104"/>
      <c r="AF63565" s="104"/>
      <c r="AG63565" s="104"/>
      <c r="AK63565" s="104"/>
      <c r="AL63565" s="104"/>
      <c r="AO63565" s="104"/>
      <c r="AP63565" s="104"/>
    </row>
    <row r="63566" spans="21:42" ht="15" customHeight="1" x14ac:dyDescent="0.25">
      <c r="U63566" s="104"/>
      <c r="AB63566" s="104"/>
      <c r="AC63566" s="104"/>
      <c r="AF63566" s="104"/>
      <c r="AG63566" s="104"/>
      <c r="AK63566" s="104"/>
      <c r="AL63566" s="104"/>
      <c r="AO63566" s="104"/>
      <c r="AP63566" s="104"/>
    </row>
    <row r="63567" spans="21:42" ht="15" customHeight="1" x14ac:dyDescent="0.25">
      <c r="U63567" s="104"/>
      <c r="AB63567" s="104"/>
      <c r="AC63567" s="104"/>
      <c r="AF63567" s="104"/>
      <c r="AG63567" s="104"/>
      <c r="AK63567" s="104"/>
      <c r="AL63567" s="104"/>
      <c r="AO63567" s="104"/>
      <c r="AP63567" s="104"/>
    </row>
    <row r="63568" spans="21:42" ht="15" customHeight="1" x14ac:dyDescent="0.25">
      <c r="U63568" s="104"/>
      <c r="AB63568" s="104"/>
      <c r="AC63568" s="104"/>
      <c r="AF63568" s="104"/>
      <c r="AG63568" s="104"/>
      <c r="AK63568" s="104"/>
      <c r="AL63568" s="104"/>
      <c r="AO63568" s="104"/>
      <c r="AP63568" s="104"/>
    </row>
    <row r="63569" spans="21:42" ht="15" customHeight="1" x14ac:dyDescent="0.25">
      <c r="U63569" s="104"/>
      <c r="AB63569" s="104"/>
      <c r="AC63569" s="104"/>
      <c r="AF63569" s="104"/>
      <c r="AG63569" s="104"/>
      <c r="AK63569" s="104"/>
      <c r="AL63569" s="104"/>
      <c r="AO63569" s="104"/>
      <c r="AP63569" s="104"/>
    </row>
    <row r="63570" spans="21:42" ht="15" customHeight="1" x14ac:dyDescent="0.25">
      <c r="U63570" s="104"/>
      <c r="AB63570" s="104"/>
      <c r="AC63570" s="104"/>
      <c r="AF63570" s="104"/>
      <c r="AG63570" s="104"/>
      <c r="AK63570" s="104"/>
      <c r="AL63570" s="104"/>
      <c r="AO63570" s="104"/>
      <c r="AP63570" s="104"/>
    </row>
    <row r="63571" spans="21:42" ht="15" customHeight="1" x14ac:dyDescent="0.25">
      <c r="U63571" s="104"/>
      <c r="AB63571" s="104"/>
      <c r="AC63571" s="104"/>
      <c r="AF63571" s="104"/>
      <c r="AG63571" s="104"/>
      <c r="AK63571" s="104"/>
      <c r="AL63571" s="104"/>
      <c r="AO63571" s="104"/>
      <c r="AP63571" s="104"/>
    </row>
    <row r="63572" spans="21:42" ht="15" customHeight="1" x14ac:dyDescent="0.25">
      <c r="U63572" s="104"/>
      <c r="AB63572" s="104"/>
      <c r="AC63572" s="104"/>
      <c r="AF63572" s="104"/>
      <c r="AG63572" s="104"/>
      <c r="AK63572" s="104"/>
      <c r="AL63572" s="104"/>
      <c r="AO63572" s="104"/>
      <c r="AP63572" s="104"/>
    </row>
    <row r="63573" spans="21:42" ht="15" customHeight="1" x14ac:dyDescent="0.25">
      <c r="U63573" s="104"/>
      <c r="AB63573" s="104"/>
      <c r="AC63573" s="104"/>
      <c r="AF63573" s="104"/>
      <c r="AG63573" s="104"/>
      <c r="AK63573" s="104"/>
      <c r="AL63573" s="104"/>
      <c r="AO63573" s="104"/>
      <c r="AP63573" s="104"/>
    </row>
    <row r="63574" spans="21:42" ht="15" customHeight="1" x14ac:dyDescent="0.25">
      <c r="U63574" s="104"/>
      <c r="AB63574" s="104"/>
      <c r="AC63574" s="104"/>
      <c r="AF63574" s="104"/>
      <c r="AG63574" s="104"/>
      <c r="AK63574" s="104"/>
      <c r="AL63574" s="104"/>
      <c r="AO63574" s="104"/>
      <c r="AP63574" s="104"/>
    </row>
    <row r="63575" spans="21:42" ht="15" customHeight="1" x14ac:dyDescent="0.25">
      <c r="U63575" s="104"/>
      <c r="AB63575" s="104"/>
      <c r="AC63575" s="104"/>
      <c r="AF63575" s="104"/>
      <c r="AG63575" s="104"/>
      <c r="AK63575" s="104"/>
      <c r="AL63575" s="104"/>
      <c r="AO63575" s="104"/>
      <c r="AP63575" s="104"/>
    </row>
    <row r="63576" spans="21:42" ht="15" customHeight="1" x14ac:dyDescent="0.25">
      <c r="U63576" s="104"/>
      <c r="AB63576" s="104"/>
      <c r="AC63576" s="104"/>
      <c r="AF63576" s="104"/>
      <c r="AG63576" s="104"/>
      <c r="AK63576" s="104"/>
      <c r="AL63576" s="104"/>
      <c r="AO63576" s="104"/>
      <c r="AP63576" s="104"/>
    </row>
    <row r="63577" spans="21:42" ht="15" customHeight="1" x14ac:dyDescent="0.25">
      <c r="U63577" s="104"/>
      <c r="AB63577" s="104"/>
      <c r="AC63577" s="104"/>
      <c r="AF63577" s="104"/>
      <c r="AG63577" s="104"/>
      <c r="AK63577" s="104"/>
      <c r="AL63577" s="104"/>
      <c r="AO63577" s="104"/>
      <c r="AP63577" s="104"/>
    </row>
    <row r="63578" spans="21:42" ht="15" customHeight="1" x14ac:dyDescent="0.25">
      <c r="U63578" s="104"/>
      <c r="AB63578" s="104"/>
      <c r="AC63578" s="104"/>
      <c r="AF63578" s="104"/>
      <c r="AG63578" s="104"/>
      <c r="AK63578" s="104"/>
      <c r="AL63578" s="104"/>
      <c r="AO63578" s="104"/>
      <c r="AP63578" s="104"/>
    </row>
    <row r="63579" spans="21:42" ht="15" customHeight="1" x14ac:dyDescent="0.25">
      <c r="U63579" s="104"/>
      <c r="AB63579" s="104"/>
      <c r="AC63579" s="104"/>
      <c r="AF63579" s="104"/>
      <c r="AG63579" s="104"/>
      <c r="AK63579" s="104"/>
      <c r="AL63579" s="104"/>
      <c r="AO63579" s="104"/>
      <c r="AP63579" s="104"/>
    </row>
    <row r="63580" spans="21:42" ht="15" customHeight="1" x14ac:dyDescent="0.25">
      <c r="U63580" s="104"/>
      <c r="AB63580" s="104"/>
      <c r="AC63580" s="104"/>
      <c r="AF63580" s="104"/>
      <c r="AG63580" s="104"/>
      <c r="AK63580" s="104"/>
      <c r="AL63580" s="104"/>
      <c r="AO63580" s="104"/>
      <c r="AP63580" s="104"/>
    </row>
    <row r="63581" spans="21:42" ht="15" customHeight="1" x14ac:dyDescent="0.25">
      <c r="U63581" s="104"/>
      <c r="AB63581" s="104"/>
      <c r="AC63581" s="104"/>
      <c r="AF63581" s="104"/>
      <c r="AG63581" s="104"/>
      <c r="AK63581" s="104"/>
      <c r="AL63581" s="104"/>
      <c r="AO63581" s="104"/>
      <c r="AP63581" s="104"/>
    </row>
    <row r="63582" spans="21:42" ht="15" customHeight="1" x14ac:dyDescent="0.25">
      <c r="U63582" s="104"/>
      <c r="AB63582" s="104"/>
      <c r="AC63582" s="104"/>
      <c r="AF63582" s="104"/>
      <c r="AG63582" s="104"/>
      <c r="AK63582" s="104"/>
      <c r="AL63582" s="104"/>
      <c r="AO63582" s="104"/>
      <c r="AP63582" s="104"/>
    </row>
    <row r="63583" spans="21:42" ht="15" customHeight="1" x14ac:dyDescent="0.25">
      <c r="U63583" s="104"/>
      <c r="AB63583" s="104"/>
      <c r="AC63583" s="104"/>
      <c r="AF63583" s="104"/>
      <c r="AG63583" s="104"/>
      <c r="AK63583" s="104"/>
      <c r="AL63583" s="104"/>
      <c r="AO63583" s="104"/>
      <c r="AP63583" s="104"/>
    </row>
    <row r="63584" spans="21:42" ht="15" customHeight="1" x14ac:dyDescent="0.25">
      <c r="U63584" s="104"/>
      <c r="AB63584" s="104"/>
      <c r="AC63584" s="104"/>
      <c r="AF63584" s="104"/>
      <c r="AG63584" s="104"/>
      <c r="AK63584" s="104"/>
      <c r="AL63584" s="104"/>
      <c r="AO63584" s="104"/>
      <c r="AP63584" s="104"/>
    </row>
    <row r="63585" spans="21:42" ht="15" customHeight="1" x14ac:dyDescent="0.25">
      <c r="U63585" s="104"/>
      <c r="AB63585" s="104"/>
      <c r="AC63585" s="104"/>
      <c r="AF63585" s="104"/>
      <c r="AG63585" s="104"/>
      <c r="AK63585" s="104"/>
      <c r="AL63585" s="104"/>
      <c r="AO63585" s="104"/>
      <c r="AP63585" s="104"/>
    </row>
    <row r="63586" spans="21:42" ht="15" customHeight="1" x14ac:dyDescent="0.25">
      <c r="U63586" s="104"/>
      <c r="AB63586" s="104"/>
      <c r="AC63586" s="104"/>
      <c r="AF63586" s="104"/>
      <c r="AG63586" s="104"/>
      <c r="AK63586" s="104"/>
      <c r="AL63586" s="104"/>
      <c r="AO63586" s="104"/>
      <c r="AP63586" s="104"/>
    </row>
    <row r="63587" spans="21:42" ht="15" customHeight="1" x14ac:dyDescent="0.25">
      <c r="U63587" s="104"/>
      <c r="AB63587" s="104"/>
      <c r="AC63587" s="104"/>
      <c r="AF63587" s="104"/>
      <c r="AG63587" s="104"/>
      <c r="AK63587" s="104"/>
      <c r="AL63587" s="104"/>
      <c r="AO63587" s="104"/>
      <c r="AP63587" s="104"/>
    </row>
    <row r="63588" spans="21:42" ht="15" customHeight="1" x14ac:dyDescent="0.25">
      <c r="U63588" s="104"/>
      <c r="AB63588" s="104"/>
      <c r="AC63588" s="104"/>
      <c r="AF63588" s="104"/>
      <c r="AG63588" s="104"/>
      <c r="AK63588" s="104"/>
      <c r="AL63588" s="104"/>
      <c r="AO63588" s="104"/>
      <c r="AP63588" s="104"/>
    </row>
    <row r="63589" spans="21:42" ht="15" customHeight="1" x14ac:dyDescent="0.25">
      <c r="U63589" s="104"/>
      <c r="AB63589" s="104"/>
      <c r="AC63589" s="104"/>
      <c r="AF63589" s="104"/>
      <c r="AG63589" s="104"/>
      <c r="AK63589" s="104"/>
      <c r="AL63589" s="104"/>
      <c r="AO63589" s="104"/>
      <c r="AP63589" s="104"/>
    </row>
    <row r="63590" spans="21:42" ht="15" customHeight="1" x14ac:dyDescent="0.25">
      <c r="U63590" s="104"/>
      <c r="AB63590" s="104"/>
      <c r="AC63590" s="104"/>
      <c r="AF63590" s="104"/>
      <c r="AG63590" s="104"/>
      <c r="AK63590" s="104"/>
      <c r="AL63590" s="104"/>
      <c r="AO63590" s="104"/>
      <c r="AP63590" s="104"/>
    </row>
    <row r="63591" spans="21:42" ht="15" customHeight="1" x14ac:dyDescent="0.25">
      <c r="U63591" s="104"/>
      <c r="AB63591" s="104"/>
      <c r="AC63591" s="104"/>
      <c r="AF63591" s="104"/>
      <c r="AG63591" s="104"/>
      <c r="AK63591" s="104"/>
      <c r="AL63591" s="104"/>
      <c r="AO63591" s="104"/>
      <c r="AP63591" s="104"/>
    </row>
    <row r="63592" spans="21:42" ht="15" customHeight="1" x14ac:dyDescent="0.25">
      <c r="U63592" s="104"/>
      <c r="AB63592" s="104"/>
      <c r="AC63592" s="104"/>
      <c r="AF63592" s="104"/>
      <c r="AG63592" s="104"/>
      <c r="AK63592" s="104"/>
      <c r="AL63592" s="104"/>
      <c r="AO63592" s="104"/>
      <c r="AP63592" s="104"/>
    </row>
    <row r="63593" spans="21:42" ht="15" customHeight="1" x14ac:dyDescent="0.25">
      <c r="U63593" s="104"/>
      <c r="AB63593" s="104"/>
      <c r="AC63593" s="104"/>
      <c r="AF63593" s="104"/>
      <c r="AG63593" s="104"/>
      <c r="AK63593" s="104"/>
      <c r="AL63593" s="104"/>
      <c r="AO63593" s="104"/>
      <c r="AP63593" s="104"/>
    </row>
    <row r="63594" spans="21:42" ht="15" customHeight="1" x14ac:dyDescent="0.25">
      <c r="U63594" s="104"/>
      <c r="AB63594" s="104"/>
      <c r="AC63594" s="104"/>
      <c r="AF63594" s="104"/>
      <c r="AG63594" s="104"/>
      <c r="AK63594" s="104"/>
      <c r="AL63594" s="104"/>
      <c r="AO63594" s="104"/>
      <c r="AP63594" s="104"/>
    </row>
    <row r="63595" spans="21:42" ht="15" customHeight="1" x14ac:dyDescent="0.25">
      <c r="U63595" s="104"/>
      <c r="AB63595" s="104"/>
      <c r="AC63595" s="104"/>
      <c r="AF63595" s="104"/>
      <c r="AG63595" s="104"/>
      <c r="AK63595" s="104"/>
      <c r="AL63595" s="104"/>
      <c r="AO63595" s="104"/>
      <c r="AP63595" s="104"/>
    </row>
    <row r="63596" spans="21:42" ht="15" customHeight="1" x14ac:dyDescent="0.25">
      <c r="U63596" s="104"/>
      <c r="AB63596" s="104"/>
      <c r="AC63596" s="104"/>
      <c r="AF63596" s="104"/>
      <c r="AG63596" s="104"/>
      <c r="AK63596" s="104"/>
      <c r="AL63596" s="104"/>
      <c r="AO63596" s="104"/>
      <c r="AP63596" s="104"/>
    </row>
    <row r="63597" spans="21:42" ht="15" customHeight="1" x14ac:dyDescent="0.25">
      <c r="U63597" s="104"/>
      <c r="AB63597" s="104"/>
      <c r="AC63597" s="104"/>
      <c r="AF63597" s="104"/>
      <c r="AG63597" s="104"/>
      <c r="AK63597" s="104"/>
      <c r="AL63597" s="104"/>
      <c r="AO63597" s="104"/>
      <c r="AP63597" s="104"/>
    </row>
    <row r="63598" spans="21:42" ht="15" customHeight="1" x14ac:dyDescent="0.25">
      <c r="U63598" s="104"/>
      <c r="AB63598" s="104"/>
      <c r="AC63598" s="104"/>
      <c r="AF63598" s="104"/>
      <c r="AG63598" s="104"/>
      <c r="AK63598" s="104"/>
      <c r="AL63598" s="104"/>
      <c r="AO63598" s="104"/>
      <c r="AP63598" s="104"/>
    </row>
    <row r="63599" spans="21:42" ht="15" customHeight="1" x14ac:dyDescent="0.25">
      <c r="U63599" s="104"/>
      <c r="AB63599" s="104"/>
      <c r="AC63599" s="104"/>
      <c r="AF63599" s="104"/>
      <c r="AG63599" s="104"/>
      <c r="AK63599" s="104"/>
      <c r="AL63599" s="104"/>
      <c r="AO63599" s="104"/>
      <c r="AP63599" s="104"/>
    </row>
    <row r="63600" spans="21:42" ht="15" customHeight="1" x14ac:dyDescent="0.25">
      <c r="U63600" s="104"/>
      <c r="AB63600" s="104"/>
      <c r="AC63600" s="104"/>
      <c r="AF63600" s="104"/>
      <c r="AG63600" s="104"/>
      <c r="AK63600" s="104"/>
      <c r="AL63600" s="104"/>
      <c r="AO63600" s="104"/>
      <c r="AP63600" s="104"/>
    </row>
    <row r="63601" spans="21:42" ht="15" customHeight="1" x14ac:dyDescent="0.25">
      <c r="U63601" s="104"/>
      <c r="AB63601" s="104"/>
      <c r="AC63601" s="104"/>
      <c r="AF63601" s="104"/>
      <c r="AG63601" s="104"/>
      <c r="AK63601" s="104"/>
      <c r="AL63601" s="104"/>
      <c r="AO63601" s="104"/>
      <c r="AP63601" s="104"/>
    </row>
    <row r="63602" spans="21:42" ht="15" customHeight="1" x14ac:dyDescent="0.25">
      <c r="U63602" s="104"/>
      <c r="AB63602" s="104"/>
      <c r="AC63602" s="104"/>
      <c r="AF63602" s="104"/>
      <c r="AG63602" s="104"/>
      <c r="AK63602" s="104"/>
      <c r="AL63602" s="104"/>
      <c r="AO63602" s="104"/>
      <c r="AP63602" s="104"/>
    </row>
    <row r="63603" spans="21:42" ht="15" customHeight="1" x14ac:dyDescent="0.25">
      <c r="U63603" s="104"/>
      <c r="AB63603" s="104"/>
      <c r="AC63603" s="104"/>
      <c r="AF63603" s="104"/>
      <c r="AG63603" s="104"/>
      <c r="AK63603" s="104"/>
      <c r="AL63603" s="104"/>
      <c r="AO63603" s="104"/>
      <c r="AP63603" s="104"/>
    </row>
    <row r="63604" spans="21:42" ht="15" customHeight="1" x14ac:dyDescent="0.25">
      <c r="U63604" s="104"/>
      <c r="AB63604" s="104"/>
      <c r="AC63604" s="104"/>
      <c r="AF63604" s="104"/>
      <c r="AG63604" s="104"/>
      <c r="AK63604" s="104"/>
      <c r="AL63604" s="104"/>
      <c r="AO63604" s="104"/>
      <c r="AP63604" s="104"/>
    </row>
    <row r="63605" spans="21:42" ht="15" customHeight="1" x14ac:dyDescent="0.25">
      <c r="U63605" s="104"/>
      <c r="AB63605" s="104"/>
      <c r="AC63605" s="104"/>
      <c r="AF63605" s="104"/>
      <c r="AG63605" s="104"/>
      <c r="AK63605" s="104"/>
      <c r="AL63605" s="104"/>
      <c r="AO63605" s="104"/>
      <c r="AP63605" s="104"/>
    </row>
    <row r="63606" spans="21:42" ht="15" customHeight="1" x14ac:dyDescent="0.25">
      <c r="U63606" s="104"/>
      <c r="AB63606" s="104"/>
      <c r="AC63606" s="104"/>
      <c r="AF63606" s="104"/>
      <c r="AG63606" s="104"/>
      <c r="AK63606" s="104"/>
      <c r="AL63606" s="104"/>
      <c r="AO63606" s="104"/>
      <c r="AP63606" s="104"/>
    </row>
    <row r="63607" spans="21:42" ht="15" customHeight="1" x14ac:dyDescent="0.25">
      <c r="U63607" s="104"/>
      <c r="AB63607" s="104"/>
      <c r="AC63607" s="104"/>
      <c r="AF63607" s="104"/>
      <c r="AG63607" s="104"/>
      <c r="AK63607" s="104"/>
      <c r="AL63607" s="104"/>
      <c r="AO63607" s="104"/>
      <c r="AP63607" s="104"/>
    </row>
    <row r="63608" spans="21:42" ht="15" customHeight="1" x14ac:dyDescent="0.25">
      <c r="U63608" s="104"/>
      <c r="AB63608" s="104"/>
      <c r="AC63608" s="104"/>
      <c r="AF63608" s="104"/>
      <c r="AG63608" s="104"/>
      <c r="AK63608" s="104"/>
      <c r="AL63608" s="104"/>
      <c r="AO63608" s="104"/>
      <c r="AP63608" s="104"/>
    </row>
    <row r="63609" spans="21:42" ht="15" customHeight="1" x14ac:dyDescent="0.25">
      <c r="U63609" s="104"/>
      <c r="AB63609" s="104"/>
      <c r="AC63609" s="104"/>
      <c r="AF63609" s="104"/>
      <c r="AG63609" s="104"/>
      <c r="AK63609" s="104"/>
      <c r="AL63609" s="104"/>
      <c r="AO63609" s="104"/>
      <c r="AP63609" s="104"/>
    </row>
    <row r="63610" spans="21:42" ht="15" customHeight="1" x14ac:dyDescent="0.25">
      <c r="U63610" s="104"/>
      <c r="AB63610" s="104"/>
      <c r="AC63610" s="104"/>
      <c r="AF63610" s="104"/>
      <c r="AG63610" s="104"/>
      <c r="AK63610" s="104"/>
      <c r="AL63610" s="104"/>
      <c r="AO63610" s="104"/>
      <c r="AP63610" s="104"/>
    </row>
    <row r="63611" spans="21:42" ht="15" customHeight="1" x14ac:dyDescent="0.25">
      <c r="U63611" s="104"/>
      <c r="AB63611" s="104"/>
      <c r="AC63611" s="104"/>
      <c r="AF63611" s="104"/>
      <c r="AG63611" s="104"/>
      <c r="AK63611" s="104"/>
      <c r="AL63611" s="104"/>
      <c r="AO63611" s="104"/>
      <c r="AP63611" s="104"/>
    </row>
    <row r="63612" spans="21:42" ht="15" customHeight="1" x14ac:dyDescent="0.25">
      <c r="U63612" s="104"/>
      <c r="AB63612" s="104"/>
      <c r="AC63612" s="104"/>
      <c r="AF63612" s="104"/>
      <c r="AG63612" s="104"/>
      <c r="AK63612" s="104"/>
      <c r="AL63612" s="104"/>
      <c r="AO63612" s="104"/>
      <c r="AP63612" s="104"/>
    </row>
    <row r="63613" spans="21:42" ht="15" customHeight="1" x14ac:dyDescent="0.25">
      <c r="U63613" s="104"/>
      <c r="AB63613" s="104"/>
      <c r="AC63613" s="104"/>
      <c r="AF63613" s="104"/>
      <c r="AG63613" s="104"/>
      <c r="AK63613" s="104"/>
      <c r="AL63613" s="104"/>
      <c r="AO63613" s="104"/>
      <c r="AP63613" s="104"/>
    </row>
    <row r="63614" spans="21:42" ht="15" customHeight="1" x14ac:dyDescent="0.25">
      <c r="U63614" s="104"/>
      <c r="AB63614" s="104"/>
      <c r="AC63614" s="104"/>
      <c r="AF63614" s="104"/>
      <c r="AG63614" s="104"/>
      <c r="AK63614" s="104"/>
      <c r="AL63614" s="104"/>
      <c r="AO63614" s="104"/>
      <c r="AP63614" s="104"/>
    </row>
    <row r="63615" spans="21:42" ht="15" customHeight="1" x14ac:dyDescent="0.25">
      <c r="U63615" s="104"/>
      <c r="AB63615" s="104"/>
      <c r="AC63615" s="104"/>
      <c r="AF63615" s="104"/>
      <c r="AG63615" s="104"/>
      <c r="AK63615" s="104"/>
      <c r="AL63615" s="104"/>
      <c r="AO63615" s="104"/>
      <c r="AP63615" s="104"/>
    </row>
    <row r="63616" spans="21:42" ht="15" customHeight="1" x14ac:dyDescent="0.25">
      <c r="U63616" s="104"/>
      <c r="AB63616" s="104"/>
      <c r="AC63616" s="104"/>
      <c r="AF63616" s="104"/>
      <c r="AG63616" s="104"/>
      <c r="AK63616" s="104"/>
      <c r="AL63616" s="104"/>
      <c r="AO63616" s="104"/>
      <c r="AP63616" s="104"/>
    </row>
    <row r="63617" spans="21:42" ht="15" customHeight="1" x14ac:dyDescent="0.25">
      <c r="U63617" s="104"/>
      <c r="AB63617" s="104"/>
      <c r="AC63617" s="104"/>
      <c r="AF63617" s="104"/>
      <c r="AG63617" s="104"/>
      <c r="AK63617" s="104"/>
      <c r="AL63617" s="104"/>
      <c r="AO63617" s="104"/>
      <c r="AP63617" s="104"/>
    </row>
    <row r="63618" spans="21:42" ht="15" customHeight="1" x14ac:dyDescent="0.25">
      <c r="U63618" s="104"/>
      <c r="AB63618" s="104"/>
      <c r="AC63618" s="104"/>
      <c r="AF63618" s="104"/>
      <c r="AG63618" s="104"/>
      <c r="AK63618" s="104"/>
      <c r="AL63618" s="104"/>
      <c r="AO63618" s="104"/>
      <c r="AP63618" s="104"/>
    </row>
    <row r="63619" spans="21:42" ht="15" customHeight="1" x14ac:dyDescent="0.25">
      <c r="U63619" s="104"/>
      <c r="AB63619" s="104"/>
      <c r="AC63619" s="104"/>
      <c r="AF63619" s="104"/>
      <c r="AG63619" s="104"/>
      <c r="AK63619" s="104"/>
      <c r="AL63619" s="104"/>
      <c r="AO63619" s="104"/>
      <c r="AP63619" s="104"/>
    </row>
    <row r="63620" spans="21:42" ht="15" customHeight="1" x14ac:dyDescent="0.25">
      <c r="U63620" s="104"/>
      <c r="AB63620" s="104"/>
      <c r="AC63620" s="104"/>
      <c r="AF63620" s="104"/>
      <c r="AG63620" s="104"/>
      <c r="AK63620" s="104"/>
      <c r="AL63620" s="104"/>
      <c r="AO63620" s="104"/>
      <c r="AP63620" s="104"/>
    </row>
    <row r="63621" spans="21:42" ht="15" customHeight="1" x14ac:dyDescent="0.25">
      <c r="U63621" s="104"/>
      <c r="AB63621" s="104"/>
      <c r="AC63621" s="104"/>
      <c r="AF63621" s="104"/>
      <c r="AG63621" s="104"/>
      <c r="AK63621" s="104"/>
      <c r="AL63621" s="104"/>
      <c r="AO63621" s="104"/>
      <c r="AP63621" s="104"/>
    </row>
    <row r="63622" spans="21:42" ht="15" customHeight="1" x14ac:dyDescent="0.25">
      <c r="U63622" s="104"/>
      <c r="AB63622" s="104"/>
      <c r="AC63622" s="104"/>
      <c r="AF63622" s="104"/>
      <c r="AG63622" s="104"/>
      <c r="AK63622" s="104"/>
      <c r="AL63622" s="104"/>
      <c r="AO63622" s="104"/>
      <c r="AP63622" s="104"/>
    </row>
    <row r="63623" spans="21:42" ht="15" customHeight="1" x14ac:dyDescent="0.25">
      <c r="U63623" s="104"/>
      <c r="AB63623" s="104"/>
      <c r="AC63623" s="104"/>
      <c r="AF63623" s="104"/>
      <c r="AG63623" s="104"/>
      <c r="AK63623" s="104"/>
      <c r="AL63623" s="104"/>
      <c r="AO63623" s="104"/>
      <c r="AP63623" s="104"/>
    </row>
    <row r="63624" spans="21:42" ht="15" customHeight="1" x14ac:dyDescent="0.25">
      <c r="U63624" s="104"/>
      <c r="AB63624" s="104"/>
      <c r="AC63624" s="104"/>
      <c r="AF63624" s="104"/>
      <c r="AG63624" s="104"/>
      <c r="AK63624" s="104"/>
      <c r="AL63624" s="104"/>
      <c r="AO63624" s="104"/>
      <c r="AP63624" s="104"/>
    </row>
    <row r="63625" spans="21:42" ht="15" customHeight="1" x14ac:dyDescent="0.25">
      <c r="U63625" s="104"/>
      <c r="AB63625" s="104"/>
      <c r="AC63625" s="104"/>
      <c r="AF63625" s="104"/>
      <c r="AG63625" s="104"/>
      <c r="AK63625" s="104"/>
      <c r="AL63625" s="104"/>
      <c r="AO63625" s="104"/>
      <c r="AP63625" s="104"/>
    </row>
    <row r="63626" spans="21:42" ht="15" customHeight="1" x14ac:dyDescent="0.25">
      <c r="U63626" s="104"/>
      <c r="AB63626" s="104"/>
      <c r="AC63626" s="104"/>
      <c r="AF63626" s="104"/>
      <c r="AG63626" s="104"/>
      <c r="AK63626" s="104"/>
      <c r="AL63626" s="104"/>
      <c r="AO63626" s="104"/>
      <c r="AP63626" s="104"/>
    </row>
    <row r="63627" spans="21:42" ht="15" customHeight="1" x14ac:dyDescent="0.25">
      <c r="U63627" s="104"/>
      <c r="AB63627" s="104"/>
      <c r="AC63627" s="104"/>
      <c r="AF63627" s="104"/>
      <c r="AG63627" s="104"/>
      <c r="AK63627" s="104"/>
      <c r="AL63627" s="104"/>
      <c r="AO63627" s="104"/>
      <c r="AP63627" s="104"/>
    </row>
    <row r="63628" spans="21:42" ht="15" customHeight="1" x14ac:dyDescent="0.25">
      <c r="U63628" s="104"/>
      <c r="AB63628" s="104"/>
      <c r="AC63628" s="104"/>
      <c r="AF63628" s="104"/>
      <c r="AG63628" s="104"/>
      <c r="AK63628" s="104"/>
      <c r="AL63628" s="104"/>
      <c r="AO63628" s="104"/>
      <c r="AP63628" s="104"/>
    </row>
    <row r="63629" spans="21:42" ht="15" customHeight="1" x14ac:dyDescent="0.25">
      <c r="U63629" s="104"/>
      <c r="AB63629" s="104"/>
      <c r="AC63629" s="104"/>
      <c r="AF63629" s="104"/>
      <c r="AG63629" s="104"/>
      <c r="AK63629" s="104"/>
      <c r="AL63629" s="104"/>
      <c r="AO63629" s="104"/>
      <c r="AP63629" s="104"/>
    </row>
    <row r="63630" spans="21:42" ht="15" customHeight="1" x14ac:dyDescent="0.25">
      <c r="U63630" s="104"/>
      <c r="AB63630" s="104"/>
      <c r="AC63630" s="104"/>
      <c r="AF63630" s="104"/>
      <c r="AG63630" s="104"/>
      <c r="AK63630" s="104"/>
      <c r="AL63630" s="104"/>
      <c r="AO63630" s="104"/>
      <c r="AP63630" s="104"/>
    </row>
    <row r="63631" spans="21:42" ht="15" customHeight="1" x14ac:dyDescent="0.25">
      <c r="U63631" s="104"/>
      <c r="AB63631" s="104"/>
      <c r="AC63631" s="104"/>
      <c r="AF63631" s="104"/>
      <c r="AG63631" s="104"/>
      <c r="AK63631" s="104"/>
      <c r="AL63631" s="104"/>
      <c r="AO63631" s="104"/>
      <c r="AP63631" s="104"/>
    </row>
    <row r="63632" spans="21:42" ht="15" customHeight="1" x14ac:dyDescent="0.25">
      <c r="U63632" s="104"/>
      <c r="AB63632" s="104"/>
      <c r="AC63632" s="104"/>
      <c r="AF63632" s="104"/>
      <c r="AG63632" s="104"/>
      <c r="AK63632" s="104"/>
      <c r="AL63632" s="104"/>
      <c r="AO63632" s="104"/>
      <c r="AP63632" s="104"/>
    </row>
    <row r="63633" spans="21:42" ht="15" customHeight="1" x14ac:dyDescent="0.25">
      <c r="U63633" s="104"/>
      <c r="AB63633" s="104"/>
      <c r="AC63633" s="104"/>
      <c r="AF63633" s="104"/>
      <c r="AG63633" s="104"/>
      <c r="AK63633" s="104"/>
      <c r="AL63633" s="104"/>
      <c r="AO63633" s="104"/>
      <c r="AP63633" s="104"/>
    </row>
    <row r="63634" spans="21:42" ht="15" customHeight="1" x14ac:dyDescent="0.25">
      <c r="U63634" s="104"/>
      <c r="AB63634" s="104"/>
      <c r="AC63634" s="104"/>
      <c r="AF63634" s="104"/>
      <c r="AG63634" s="104"/>
      <c r="AK63634" s="104"/>
      <c r="AL63634" s="104"/>
      <c r="AO63634" s="104"/>
      <c r="AP63634" s="104"/>
    </row>
    <row r="63635" spans="21:42" ht="15" customHeight="1" x14ac:dyDescent="0.25">
      <c r="U63635" s="104"/>
      <c r="AB63635" s="104"/>
      <c r="AC63635" s="104"/>
      <c r="AF63635" s="104"/>
      <c r="AG63635" s="104"/>
      <c r="AK63635" s="104"/>
      <c r="AL63635" s="104"/>
      <c r="AO63635" s="104"/>
      <c r="AP63635" s="104"/>
    </row>
    <row r="63636" spans="21:42" ht="15" customHeight="1" x14ac:dyDescent="0.25">
      <c r="U63636" s="104"/>
      <c r="AB63636" s="104"/>
      <c r="AC63636" s="104"/>
      <c r="AF63636" s="104"/>
      <c r="AG63636" s="104"/>
      <c r="AK63636" s="104"/>
      <c r="AL63636" s="104"/>
      <c r="AO63636" s="104"/>
      <c r="AP63636" s="104"/>
    </row>
    <row r="63637" spans="21:42" ht="15" customHeight="1" x14ac:dyDescent="0.25">
      <c r="U63637" s="104"/>
      <c r="AB63637" s="104"/>
      <c r="AC63637" s="104"/>
      <c r="AF63637" s="104"/>
      <c r="AG63637" s="104"/>
      <c r="AK63637" s="104"/>
      <c r="AL63637" s="104"/>
      <c r="AO63637" s="104"/>
      <c r="AP63637" s="104"/>
    </row>
    <row r="63638" spans="21:42" ht="15" customHeight="1" x14ac:dyDescent="0.25">
      <c r="U63638" s="104"/>
      <c r="AB63638" s="104"/>
      <c r="AC63638" s="104"/>
      <c r="AF63638" s="104"/>
      <c r="AG63638" s="104"/>
      <c r="AK63638" s="104"/>
      <c r="AL63638" s="104"/>
      <c r="AO63638" s="104"/>
      <c r="AP63638" s="104"/>
    </row>
    <row r="63639" spans="21:42" ht="15" customHeight="1" x14ac:dyDescent="0.25">
      <c r="U63639" s="104"/>
      <c r="AB63639" s="104"/>
      <c r="AC63639" s="104"/>
      <c r="AF63639" s="104"/>
      <c r="AG63639" s="104"/>
      <c r="AK63639" s="104"/>
      <c r="AL63639" s="104"/>
      <c r="AO63639" s="104"/>
      <c r="AP63639" s="104"/>
    </row>
    <row r="63640" spans="21:42" ht="15" customHeight="1" x14ac:dyDescent="0.25">
      <c r="U63640" s="104"/>
      <c r="AB63640" s="104"/>
      <c r="AC63640" s="104"/>
      <c r="AF63640" s="104"/>
      <c r="AG63640" s="104"/>
      <c r="AK63640" s="104"/>
      <c r="AL63640" s="104"/>
      <c r="AO63640" s="104"/>
      <c r="AP63640" s="104"/>
    </row>
    <row r="63641" spans="21:42" ht="15" customHeight="1" x14ac:dyDescent="0.25">
      <c r="U63641" s="104"/>
      <c r="AB63641" s="104"/>
      <c r="AC63641" s="104"/>
      <c r="AF63641" s="104"/>
      <c r="AG63641" s="104"/>
      <c r="AK63641" s="104"/>
      <c r="AL63641" s="104"/>
      <c r="AO63641" s="104"/>
      <c r="AP63641" s="104"/>
    </row>
    <row r="63642" spans="21:42" ht="15" customHeight="1" x14ac:dyDescent="0.25">
      <c r="U63642" s="104"/>
      <c r="AB63642" s="104"/>
      <c r="AC63642" s="104"/>
      <c r="AF63642" s="104"/>
      <c r="AG63642" s="104"/>
      <c r="AK63642" s="104"/>
      <c r="AL63642" s="104"/>
      <c r="AO63642" s="104"/>
      <c r="AP63642" s="104"/>
    </row>
    <row r="63643" spans="21:42" ht="15" customHeight="1" x14ac:dyDescent="0.25">
      <c r="U63643" s="104"/>
      <c r="AB63643" s="104"/>
      <c r="AC63643" s="104"/>
      <c r="AF63643" s="104"/>
      <c r="AG63643" s="104"/>
      <c r="AK63643" s="104"/>
      <c r="AL63643" s="104"/>
      <c r="AO63643" s="104"/>
      <c r="AP63643" s="104"/>
    </row>
    <row r="63644" spans="21:42" ht="15" customHeight="1" x14ac:dyDescent="0.25">
      <c r="U63644" s="104"/>
      <c r="AB63644" s="104"/>
      <c r="AC63644" s="104"/>
      <c r="AF63644" s="104"/>
      <c r="AG63644" s="104"/>
      <c r="AK63644" s="104"/>
      <c r="AL63644" s="104"/>
      <c r="AO63644" s="104"/>
      <c r="AP63644" s="104"/>
    </row>
    <row r="63645" spans="21:42" ht="15" customHeight="1" x14ac:dyDescent="0.25">
      <c r="U63645" s="104"/>
      <c r="AB63645" s="104"/>
      <c r="AC63645" s="104"/>
      <c r="AF63645" s="104"/>
      <c r="AG63645" s="104"/>
      <c r="AK63645" s="104"/>
      <c r="AL63645" s="104"/>
      <c r="AO63645" s="104"/>
      <c r="AP63645" s="104"/>
    </row>
    <row r="63646" spans="21:42" ht="15" customHeight="1" x14ac:dyDescent="0.25">
      <c r="U63646" s="104"/>
      <c r="AB63646" s="104"/>
      <c r="AC63646" s="104"/>
      <c r="AF63646" s="104"/>
      <c r="AG63646" s="104"/>
      <c r="AK63646" s="104"/>
      <c r="AL63646" s="104"/>
      <c r="AO63646" s="104"/>
      <c r="AP63646" s="104"/>
    </row>
    <row r="63647" spans="21:42" ht="15" customHeight="1" x14ac:dyDescent="0.25">
      <c r="U63647" s="104"/>
      <c r="AB63647" s="104"/>
      <c r="AC63647" s="104"/>
      <c r="AF63647" s="104"/>
      <c r="AG63647" s="104"/>
      <c r="AK63647" s="104"/>
      <c r="AL63647" s="104"/>
      <c r="AO63647" s="104"/>
      <c r="AP63647" s="104"/>
    </row>
    <row r="63648" spans="21:42" ht="15" customHeight="1" x14ac:dyDescent="0.25">
      <c r="U63648" s="104"/>
      <c r="AB63648" s="104"/>
      <c r="AC63648" s="104"/>
      <c r="AF63648" s="104"/>
      <c r="AG63648" s="104"/>
      <c r="AK63648" s="104"/>
      <c r="AL63648" s="104"/>
      <c r="AO63648" s="104"/>
      <c r="AP63648" s="104"/>
    </row>
    <row r="63649" spans="21:42" ht="15" customHeight="1" x14ac:dyDescent="0.25">
      <c r="U63649" s="104"/>
      <c r="AB63649" s="104"/>
      <c r="AC63649" s="104"/>
      <c r="AF63649" s="104"/>
      <c r="AG63649" s="104"/>
      <c r="AK63649" s="104"/>
      <c r="AL63649" s="104"/>
      <c r="AO63649" s="104"/>
      <c r="AP63649" s="104"/>
    </row>
    <row r="63650" spans="21:42" ht="15" customHeight="1" x14ac:dyDescent="0.25">
      <c r="U63650" s="104"/>
      <c r="AB63650" s="104"/>
      <c r="AC63650" s="104"/>
      <c r="AF63650" s="104"/>
      <c r="AG63650" s="104"/>
      <c r="AK63650" s="104"/>
      <c r="AL63650" s="104"/>
      <c r="AO63650" s="104"/>
      <c r="AP63650" s="104"/>
    </row>
    <row r="63651" spans="21:42" ht="15" customHeight="1" x14ac:dyDescent="0.25">
      <c r="U63651" s="104"/>
      <c r="AB63651" s="104"/>
      <c r="AC63651" s="104"/>
      <c r="AF63651" s="104"/>
      <c r="AG63651" s="104"/>
      <c r="AK63651" s="104"/>
      <c r="AL63651" s="104"/>
      <c r="AO63651" s="104"/>
      <c r="AP63651" s="104"/>
    </row>
    <row r="63652" spans="21:42" ht="15" customHeight="1" x14ac:dyDescent="0.25">
      <c r="U63652" s="104"/>
      <c r="AB63652" s="104"/>
      <c r="AC63652" s="104"/>
      <c r="AF63652" s="104"/>
      <c r="AG63652" s="104"/>
      <c r="AK63652" s="104"/>
      <c r="AL63652" s="104"/>
      <c r="AO63652" s="104"/>
      <c r="AP63652" s="104"/>
    </row>
    <row r="63653" spans="21:42" ht="15" customHeight="1" x14ac:dyDescent="0.25">
      <c r="U63653" s="104"/>
      <c r="AB63653" s="104"/>
      <c r="AC63653" s="104"/>
      <c r="AF63653" s="104"/>
      <c r="AG63653" s="104"/>
      <c r="AK63653" s="104"/>
      <c r="AL63653" s="104"/>
      <c r="AO63653" s="104"/>
      <c r="AP63653" s="104"/>
    </row>
    <row r="63654" spans="21:42" ht="15" customHeight="1" x14ac:dyDescent="0.25">
      <c r="U63654" s="104"/>
      <c r="AB63654" s="104"/>
      <c r="AC63654" s="104"/>
      <c r="AF63654" s="104"/>
      <c r="AG63654" s="104"/>
      <c r="AK63654" s="104"/>
      <c r="AL63654" s="104"/>
      <c r="AO63654" s="104"/>
      <c r="AP63654" s="104"/>
    </row>
    <row r="63655" spans="21:42" ht="15" customHeight="1" x14ac:dyDescent="0.25">
      <c r="U63655" s="104"/>
      <c r="AB63655" s="104"/>
      <c r="AC63655" s="104"/>
      <c r="AF63655" s="104"/>
      <c r="AG63655" s="104"/>
      <c r="AK63655" s="104"/>
      <c r="AL63655" s="104"/>
      <c r="AO63655" s="104"/>
      <c r="AP63655" s="104"/>
    </row>
    <row r="63656" spans="21:42" ht="15" customHeight="1" x14ac:dyDescent="0.25">
      <c r="U63656" s="104"/>
      <c r="AB63656" s="104"/>
      <c r="AC63656" s="104"/>
      <c r="AF63656" s="104"/>
      <c r="AG63656" s="104"/>
      <c r="AK63656" s="104"/>
      <c r="AL63656" s="104"/>
      <c r="AO63656" s="104"/>
      <c r="AP63656" s="104"/>
    </row>
    <row r="63657" spans="21:42" ht="15" customHeight="1" x14ac:dyDescent="0.25">
      <c r="U63657" s="104"/>
      <c r="AB63657" s="104"/>
      <c r="AC63657" s="104"/>
      <c r="AF63657" s="104"/>
      <c r="AG63657" s="104"/>
      <c r="AK63657" s="104"/>
      <c r="AL63657" s="104"/>
      <c r="AO63657" s="104"/>
      <c r="AP63657" s="104"/>
    </row>
    <row r="63658" spans="21:42" ht="15" customHeight="1" x14ac:dyDescent="0.25">
      <c r="U63658" s="104"/>
      <c r="AB63658" s="104"/>
      <c r="AC63658" s="104"/>
      <c r="AF63658" s="104"/>
      <c r="AG63658" s="104"/>
      <c r="AK63658" s="104"/>
      <c r="AL63658" s="104"/>
      <c r="AO63658" s="104"/>
      <c r="AP63658" s="104"/>
    </row>
    <row r="63659" spans="21:42" ht="15" customHeight="1" x14ac:dyDescent="0.25">
      <c r="U63659" s="104"/>
      <c r="AB63659" s="104"/>
      <c r="AC63659" s="104"/>
      <c r="AF63659" s="104"/>
      <c r="AG63659" s="104"/>
      <c r="AK63659" s="104"/>
      <c r="AL63659" s="104"/>
      <c r="AO63659" s="104"/>
      <c r="AP63659" s="104"/>
    </row>
    <row r="63660" spans="21:42" ht="15" customHeight="1" x14ac:dyDescent="0.25">
      <c r="U63660" s="104"/>
      <c r="AB63660" s="104"/>
      <c r="AC63660" s="104"/>
      <c r="AF63660" s="104"/>
      <c r="AG63660" s="104"/>
      <c r="AK63660" s="104"/>
      <c r="AL63660" s="104"/>
      <c r="AO63660" s="104"/>
      <c r="AP63660" s="104"/>
    </row>
    <row r="63661" spans="21:42" ht="15" customHeight="1" x14ac:dyDescent="0.25">
      <c r="U63661" s="104"/>
      <c r="AB63661" s="104"/>
      <c r="AC63661" s="104"/>
      <c r="AF63661" s="104"/>
      <c r="AG63661" s="104"/>
      <c r="AK63661" s="104"/>
      <c r="AL63661" s="104"/>
      <c r="AO63661" s="104"/>
      <c r="AP63661" s="104"/>
    </row>
    <row r="63662" spans="21:42" ht="15" customHeight="1" x14ac:dyDescent="0.25">
      <c r="U63662" s="104"/>
      <c r="AB63662" s="104"/>
      <c r="AC63662" s="104"/>
      <c r="AF63662" s="104"/>
      <c r="AG63662" s="104"/>
      <c r="AK63662" s="104"/>
      <c r="AL63662" s="104"/>
      <c r="AO63662" s="104"/>
      <c r="AP63662" s="104"/>
    </row>
    <row r="63663" spans="21:42" ht="15" customHeight="1" x14ac:dyDescent="0.25">
      <c r="U63663" s="104"/>
      <c r="AB63663" s="104"/>
      <c r="AC63663" s="104"/>
      <c r="AF63663" s="104"/>
      <c r="AG63663" s="104"/>
      <c r="AK63663" s="104"/>
      <c r="AL63663" s="104"/>
      <c r="AO63663" s="104"/>
      <c r="AP63663" s="104"/>
    </row>
    <row r="63664" spans="21:42" ht="15" customHeight="1" x14ac:dyDescent="0.25">
      <c r="U63664" s="104"/>
      <c r="AB63664" s="104"/>
      <c r="AC63664" s="104"/>
      <c r="AF63664" s="104"/>
      <c r="AG63664" s="104"/>
      <c r="AK63664" s="104"/>
      <c r="AL63664" s="104"/>
      <c r="AO63664" s="104"/>
      <c r="AP63664" s="104"/>
    </row>
    <row r="63665" spans="21:42" ht="15" customHeight="1" x14ac:dyDescent="0.25">
      <c r="U63665" s="104"/>
      <c r="AB63665" s="104"/>
      <c r="AC63665" s="104"/>
      <c r="AF63665" s="104"/>
      <c r="AG63665" s="104"/>
      <c r="AK63665" s="104"/>
      <c r="AL63665" s="104"/>
      <c r="AO63665" s="104"/>
      <c r="AP63665" s="104"/>
    </row>
    <row r="63666" spans="21:42" ht="15" customHeight="1" x14ac:dyDescent="0.25">
      <c r="U63666" s="104"/>
      <c r="AB63666" s="104"/>
      <c r="AC63666" s="104"/>
      <c r="AF63666" s="104"/>
      <c r="AG63666" s="104"/>
      <c r="AK63666" s="104"/>
      <c r="AL63666" s="104"/>
      <c r="AO63666" s="104"/>
      <c r="AP63666" s="104"/>
    </row>
    <row r="63667" spans="21:42" ht="15" customHeight="1" x14ac:dyDescent="0.25">
      <c r="U63667" s="104"/>
      <c r="AB63667" s="104"/>
      <c r="AC63667" s="104"/>
      <c r="AF63667" s="104"/>
      <c r="AG63667" s="104"/>
      <c r="AK63667" s="104"/>
      <c r="AL63667" s="104"/>
      <c r="AO63667" s="104"/>
      <c r="AP63667" s="104"/>
    </row>
    <row r="63668" spans="21:42" ht="15" customHeight="1" x14ac:dyDescent="0.25">
      <c r="U63668" s="104"/>
      <c r="AB63668" s="104"/>
      <c r="AC63668" s="104"/>
      <c r="AF63668" s="104"/>
      <c r="AG63668" s="104"/>
      <c r="AK63668" s="104"/>
      <c r="AL63668" s="104"/>
      <c r="AO63668" s="104"/>
      <c r="AP63668" s="104"/>
    </row>
    <row r="63669" spans="21:42" ht="15" customHeight="1" x14ac:dyDescent="0.25">
      <c r="U63669" s="104"/>
      <c r="AB63669" s="104"/>
      <c r="AC63669" s="104"/>
      <c r="AF63669" s="104"/>
      <c r="AG63669" s="104"/>
      <c r="AK63669" s="104"/>
      <c r="AL63669" s="104"/>
      <c r="AO63669" s="104"/>
      <c r="AP63669" s="104"/>
    </row>
    <row r="63670" spans="21:42" ht="15" customHeight="1" x14ac:dyDescent="0.25">
      <c r="U63670" s="104"/>
      <c r="AB63670" s="104"/>
      <c r="AC63670" s="104"/>
      <c r="AF63670" s="104"/>
      <c r="AG63670" s="104"/>
      <c r="AK63670" s="104"/>
      <c r="AL63670" s="104"/>
      <c r="AO63670" s="104"/>
      <c r="AP63670" s="104"/>
    </row>
    <row r="63671" spans="21:42" ht="15" customHeight="1" x14ac:dyDescent="0.25">
      <c r="U63671" s="104"/>
      <c r="AB63671" s="104"/>
      <c r="AC63671" s="104"/>
      <c r="AF63671" s="104"/>
      <c r="AG63671" s="104"/>
      <c r="AK63671" s="104"/>
      <c r="AL63671" s="104"/>
      <c r="AO63671" s="104"/>
      <c r="AP63671" s="104"/>
    </row>
    <row r="63672" spans="21:42" ht="15" customHeight="1" x14ac:dyDescent="0.25">
      <c r="U63672" s="104"/>
      <c r="AB63672" s="104"/>
      <c r="AC63672" s="104"/>
      <c r="AF63672" s="104"/>
      <c r="AG63672" s="104"/>
      <c r="AK63672" s="104"/>
      <c r="AL63672" s="104"/>
      <c r="AO63672" s="104"/>
      <c r="AP63672" s="104"/>
    </row>
    <row r="63673" spans="21:42" ht="15" customHeight="1" x14ac:dyDescent="0.25">
      <c r="U63673" s="104"/>
      <c r="AB63673" s="104"/>
      <c r="AC63673" s="104"/>
      <c r="AF63673" s="104"/>
      <c r="AG63673" s="104"/>
      <c r="AK63673" s="104"/>
      <c r="AL63673" s="104"/>
      <c r="AO63673" s="104"/>
      <c r="AP63673" s="104"/>
    </row>
    <row r="63674" spans="21:42" ht="15" customHeight="1" x14ac:dyDescent="0.25">
      <c r="U63674" s="104"/>
      <c r="AB63674" s="104"/>
      <c r="AC63674" s="104"/>
      <c r="AF63674" s="104"/>
      <c r="AG63674" s="104"/>
      <c r="AK63674" s="104"/>
      <c r="AL63674" s="104"/>
      <c r="AO63674" s="104"/>
      <c r="AP63674" s="104"/>
    </row>
    <row r="63675" spans="21:42" ht="15" customHeight="1" x14ac:dyDescent="0.25">
      <c r="U63675" s="104"/>
      <c r="AB63675" s="104"/>
      <c r="AC63675" s="104"/>
      <c r="AF63675" s="104"/>
      <c r="AG63675" s="104"/>
      <c r="AK63675" s="104"/>
      <c r="AL63675" s="104"/>
      <c r="AO63675" s="104"/>
      <c r="AP63675" s="104"/>
    </row>
    <row r="63676" spans="21:42" ht="15" customHeight="1" x14ac:dyDescent="0.25">
      <c r="U63676" s="104"/>
      <c r="AB63676" s="104"/>
      <c r="AC63676" s="104"/>
      <c r="AF63676" s="104"/>
      <c r="AG63676" s="104"/>
      <c r="AK63676" s="104"/>
      <c r="AL63676" s="104"/>
      <c r="AO63676" s="104"/>
      <c r="AP63676" s="104"/>
    </row>
    <row r="63677" spans="21:42" ht="15" customHeight="1" x14ac:dyDescent="0.25">
      <c r="U63677" s="104"/>
      <c r="AB63677" s="104"/>
      <c r="AC63677" s="104"/>
      <c r="AF63677" s="104"/>
      <c r="AG63677" s="104"/>
      <c r="AK63677" s="104"/>
      <c r="AL63677" s="104"/>
      <c r="AO63677" s="104"/>
      <c r="AP63677" s="104"/>
    </row>
    <row r="63678" spans="21:42" ht="15" customHeight="1" x14ac:dyDescent="0.25">
      <c r="U63678" s="104"/>
      <c r="AB63678" s="104"/>
      <c r="AC63678" s="104"/>
      <c r="AF63678" s="104"/>
      <c r="AG63678" s="104"/>
      <c r="AK63678" s="104"/>
      <c r="AL63678" s="104"/>
      <c r="AO63678" s="104"/>
      <c r="AP63678" s="104"/>
    </row>
    <row r="63679" spans="21:42" ht="15" customHeight="1" x14ac:dyDescent="0.25">
      <c r="U63679" s="104"/>
      <c r="AB63679" s="104"/>
      <c r="AC63679" s="104"/>
      <c r="AF63679" s="104"/>
      <c r="AG63679" s="104"/>
      <c r="AK63679" s="104"/>
      <c r="AL63679" s="104"/>
      <c r="AO63679" s="104"/>
      <c r="AP63679" s="104"/>
    </row>
    <row r="63680" spans="21:42" ht="15" customHeight="1" x14ac:dyDescent="0.25">
      <c r="U63680" s="104"/>
      <c r="AB63680" s="104"/>
      <c r="AC63680" s="104"/>
      <c r="AF63680" s="104"/>
      <c r="AG63680" s="104"/>
      <c r="AK63680" s="104"/>
      <c r="AL63680" s="104"/>
      <c r="AO63680" s="104"/>
      <c r="AP63680" s="104"/>
    </row>
    <row r="63681" spans="21:42" ht="15" customHeight="1" x14ac:dyDescent="0.25">
      <c r="U63681" s="104"/>
      <c r="AB63681" s="104"/>
      <c r="AC63681" s="104"/>
      <c r="AF63681" s="104"/>
      <c r="AG63681" s="104"/>
      <c r="AK63681" s="104"/>
      <c r="AL63681" s="104"/>
      <c r="AO63681" s="104"/>
      <c r="AP63681" s="104"/>
    </row>
    <row r="63682" spans="21:42" ht="15" customHeight="1" x14ac:dyDescent="0.25">
      <c r="U63682" s="104"/>
      <c r="AB63682" s="104"/>
      <c r="AC63682" s="104"/>
      <c r="AF63682" s="104"/>
      <c r="AG63682" s="104"/>
      <c r="AK63682" s="104"/>
      <c r="AL63682" s="104"/>
      <c r="AO63682" s="104"/>
      <c r="AP63682" s="104"/>
    </row>
    <row r="63683" spans="21:42" ht="15" customHeight="1" x14ac:dyDescent="0.25">
      <c r="U63683" s="104"/>
      <c r="AB63683" s="104"/>
      <c r="AC63683" s="104"/>
      <c r="AF63683" s="104"/>
      <c r="AG63683" s="104"/>
      <c r="AK63683" s="104"/>
      <c r="AL63683" s="104"/>
      <c r="AO63683" s="104"/>
      <c r="AP63683" s="104"/>
    </row>
    <row r="63684" spans="21:42" ht="15" customHeight="1" x14ac:dyDescent="0.25">
      <c r="U63684" s="104"/>
      <c r="AB63684" s="104"/>
      <c r="AC63684" s="104"/>
      <c r="AF63684" s="104"/>
      <c r="AG63684" s="104"/>
      <c r="AK63684" s="104"/>
      <c r="AL63684" s="104"/>
      <c r="AO63684" s="104"/>
      <c r="AP63684" s="104"/>
    </row>
    <row r="63685" spans="21:42" ht="15" customHeight="1" x14ac:dyDescent="0.25">
      <c r="U63685" s="104"/>
      <c r="AB63685" s="104"/>
      <c r="AC63685" s="104"/>
      <c r="AF63685" s="104"/>
      <c r="AG63685" s="104"/>
      <c r="AK63685" s="104"/>
      <c r="AL63685" s="104"/>
      <c r="AO63685" s="104"/>
      <c r="AP63685" s="104"/>
    </row>
    <row r="63686" spans="21:42" ht="15" customHeight="1" x14ac:dyDescent="0.25">
      <c r="U63686" s="104"/>
      <c r="AB63686" s="104"/>
      <c r="AC63686" s="104"/>
      <c r="AF63686" s="104"/>
      <c r="AG63686" s="104"/>
      <c r="AK63686" s="104"/>
      <c r="AL63686" s="104"/>
      <c r="AO63686" s="104"/>
      <c r="AP63686" s="104"/>
    </row>
    <row r="63687" spans="21:42" ht="15" customHeight="1" x14ac:dyDescent="0.25">
      <c r="U63687" s="104"/>
      <c r="AB63687" s="104"/>
      <c r="AC63687" s="104"/>
      <c r="AF63687" s="104"/>
      <c r="AG63687" s="104"/>
      <c r="AK63687" s="104"/>
      <c r="AL63687" s="104"/>
      <c r="AO63687" s="104"/>
      <c r="AP63687" s="104"/>
    </row>
    <row r="63688" spans="21:42" ht="15" customHeight="1" x14ac:dyDescent="0.25">
      <c r="U63688" s="104"/>
      <c r="AB63688" s="104"/>
      <c r="AC63688" s="104"/>
      <c r="AF63688" s="104"/>
      <c r="AG63688" s="104"/>
      <c r="AK63688" s="104"/>
      <c r="AL63688" s="104"/>
      <c r="AO63688" s="104"/>
      <c r="AP63688" s="104"/>
    </row>
    <row r="63689" spans="21:42" ht="15" customHeight="1" x14ac:dyDescent="0.25">
      <c r="U63689" s="104"/>
      <c r="AB63689" s="104"/>
      <c r="AC63689" s="104"/>
      <c r="AF63689" s="104"/>
      <c r="AG63689" s="104"/>
      <c r="AK63689" s="104"/>
      <c r="AL63689" s="104"/>
      <c r="AO63689" s="104"/>
      <c r="AP63689" s="104"/>
    </row>
    <row r="63690" spans="21:42" ht="15" customHeight="1" x14ac:dyDescent="0.25">
      <c r="U63690" s="104"/>
      <c r="AB63690" s="104"/>
      <c r="AC63690" s="104"/>
      <c r="AF63690" s="104"/>
      <c r="AG63690" s="104"/>
      <c r="AK63690" s="104"/>
      <c r="AL63690" s="104"/>
      <c r="AO63690" s="104"/>
      <c r="AP63690" s="104"/>
    </row>
    <row r="63691" spans="21:42" ht="15" customHeight="1" x14ac:dyDescent="0.25">
      <c r="U63691" s="104"/>
      <c r="AB63691" s="104"/>
      <c r="AC63691" s="104"/>
      <c r="AF63691" s="104"/>
      <c r="AG63691" s="104"/>
      <c r="AK63691" s="104"/>
      <c r="AL63691" s="104"/>
      <c r="AO63691" s="104"/>
      <c r="AP63691" s="104"/>
    </row>
    <row r="63692" spans="21:42" ht="15" customHeight="1" x14ac:dyDescent="0.25">
      <c r="U63692" s="104"/>
      <c r="AB63692" s="104"/>
      <c r="AC63692" s="104"/>
      <c r="AF63692" s="104"/>
      <c r="AG63692" s="104"/>
      <c r="AK63692" s="104"/>
      <c r="AL63692" s="104"/>
      <c r="AO63692" s="104"/>
      <c r="AP63692" s="104"/>
    </row>
    <row r="63693" spans="21:42" ht="15" customHeight="1" x14ac:dyDescent="0.25">
      <c r="U63693" s="104"/>
      <c r="AB63693" s="104"/>
      <c r="AC63693" s="104"/>
      <c r="AF63693" s="104"/>
      <c r="AG63693" s="104"/>
      <c r="AK63693" s="104"/>
      <c r="AL63693" s="104"/>
      <c r="AO63693" s="104"/>
      <c r="AP63693" s="104"/>
    </row>
    <row r="63694" spans="21:42" ht="15" customHeight="1" x14ac:dyDescent="0.25">
      <c r="U63694" s="104"/>
      <c r="AB63694" s="104"/>
      <c r="AC63694" s="104"/>
      <c r="AF63694" s="104"/>
      <c r="AG63694" s="104"/>
      <c r="AK63694" s="104"/>
      <c r="AL63694" s="104"/>
      <c r="AO63694" s="104"/>
      <c r="AP63694" s="104"/>
    </row>
    <row r="63695" spans="21:42" ht="15" customHeight="1" x14ac:dyDescent="0.25">
      <c r="U63695" s="104"/>
      <c r="AB63695" s="104"/>
      <c r="AC63695" s="104"/>
      <c r="AF63695" s="104"/>
      <c r="AG63695" s="104"/>
      <c r="AK63695" s="104"/>
      <c r="AL63695" s="104"/>
      <c r="AO63695" s="104"/>
      <c r="AP63695" s="104"/>
    </row>
    <row r="63696" spans="21:42" ht="15" customHeight="1" x14ac:dyDescent="0.25">
      <c r="U63696" s="104"/>
      <c r="AB63696" s="104"/>
      <c r="AC63696" s="104"/>
      <c r="AF63696" s="104"/>
      <c r="AG63696" s="104"/>
      <c r="AK63696" s="104"/>
      <c r="AL63696" s="104"/>
      <c r="AO63696" s="104"/>
      <c r="AP63696" s="104"/>
    </row>
    <row r="63697" spans="21:42" ht="15" customHeight="1" x14ac:dyDescent="0.25">
      <c r="U63697" s="104"/>
      <c r="AB63697" s="104"/>
      <c r="AC63697" s="104"/>
      <c r="AF63697" s="104"/>
      <c r="AG63697" s="104"/>
      <c r="AK63697" s="104"/>
      <c r="AL63697" s="104"/>
      <c r="AO63697" s="104"/>
      <c r="AP63697" s="104"/>
    </row>
    <row r="63698" spans="21:42" ht="15" customHeight="1" x14ac:dyDescent="0.25">
      <c r="U63698" s="104"/>
      <c r="AB63698" s="104"/>
      <c r="AC63698" s="104"/>
      <c r="AF63698" s="104"/>
      <c r="AG63698" s="104"/>
      <c r="AK63698" s="104"/>
      <c r="AL63698" s="104"/>
      <c r="AO63698" s="104"/>
      <c r="AP63698" s="104"/>
    </row>
    <row r="63699" spans="21:42" ht="15" customHeight="1" x14ac:dyDescent="0.25">
      <c r="U63699" s="104"/>
      <c r="AB63699" s="104"/>
      <c r="AC63699" s="104"/>
      <c r="AF63699" s="104"/>
      <c r="AG63699" s="104"/>
      <c r="AK63699" s="104"/>
      <c r="AL63699" s="104"/>
      <c r="AO63699" s="104"/>
      <c r="AP63699" s="104"/>
    </row>
    <row r="63700" spans="21:42" ht="15" customHeight="1" x14ac:dyDescent="0.25">
      <c r="U63700" s="104"/>
      <c r="AB63700" s="104"/>
      <c r="AC63700" s="104"/>
      <c r="AF63700" s="104"/>
      <c r="AG63700" s="104"/>
      <c r="AK63700" s="104"/>
      <c r="AL63700" s="104"/>
      <c r="AO63700" s="104"/>
      <c r="AP63700" s="104"/>
    </row>
    <row r="63701" spans="21:42" ht="15" customHeight="1" x14ac:dyDescent="0.25">
      <c r="U63701" s="104"/>
      <c r="AB63701" s="104"/>
      <c r="AC63701" s="104"/>
      <c r="AF63701" s="104"/>
      <c r="AG63701" s="104"/>
      <c r="AK63701" s="104"/>
      <c r="AL63701" s="104"/>
      <c r="AO63701" s="104"/>
      <c r="AP63701" s="104"/>
    </row>
    <row r="63702" spans="21:42" ht="15" customHeight="1" x14ac:dyDescent="0.25">
      <c r="U63702" s="104"/>
      <c r="AB63702" s="104"/>
      <c r="AC63702" s="104"/>
      <c r="AF63702" s="104"/>
      <c r="AG63702" s="104"/>
      <c r="AK63702" s="104"/>
      <c r="AL63702" s="104"/>
      <c r="AO63702" s="104"/>
      <c r="AP63702" s="104"/>
    </row>
    <row r="63703" spans="21:42" ht="15" customHeight="1" x14ac:dyDescent="0.25">
      <c r="U63703" s="104"/>
      <c r="AB63703" s="104"/>
      <c r="AC63703" s="104"/>
      <c r="AF63703" s="104"/>
      <c r="AG63703" s="104"/>
      <c r="AK63703" s="104"/>
      <c r="AL63703" s="104"/>
      <c r="AO63703" s="104"/>
      <c r="AP63703" s="104"/>
    </row>
    <row r="63704" spans="21:42" ht="15" customHeight="1" x14ac:dyDescent="0.25">
      <c r="U63704" s="104"/>
      <c r="AB63704" s="104"/>
      <c r="AC63704" s="104"/>
      <c r="AF63704" s="104"/>
      <c r="AG63704" s="104"/>
      <c r="AK63704" s="104"/>
      <c r="AL63704" s="104"/>
      <c r="AO63704" s="104"/>
      <c r="AP63704" s="104"/>
    </row>
    <row r="63705" spans="21:42" ht="15" customHeight="1" x14ac:dyDescent="0.25">
      <c r="U63705" s="104"/>
      <c r="AB63705" s="104"/>
      <c r="AC63705" s="104"/>
      <c r="AF63705" s="104"/>
      <c r="AG63705" s="104"/>
      <c r="AK63705" s="104"/>
      <c r="AL63705" s="104"/>
      <c r="AO63705" s="104"/>
      <c r="AP63705" s="104"/>
    </row>
    <row r="63706" spans="21:42" ht="15" customHeight="1" x14ac:dyDescent="0.25">
      <c r="U63706" s="104"/>
      <c r="AB63706" s="104"/>
      <c r="AC63706" s="104"/>
      <c r="AF63706" s="104"/>
      <c r="AG63706" s="104"/>
      <c r="AK63706" s="104"/>
      <c r="AL63706" s="104"/>
      <c r="AO63706" s="104"/>
      <c r="AP63706" s="104"/>
    </row>
    <row r="63707" spans="21:42" ht="15" customHeight="1" x14ac:dyDescent="0.25">
      <c r="U63707" s="104"/>
      <c r="AB63707" s="104"/>
      <c r="AC63707" s="104"/>
      <c r="AF63707" s="104"/>
      <c r="AG63707" s="104"/>
      <c r="AK63707" s="104"/>
      <c r="AL63707" s="104"/>
      <c r="AO63707" s="104"/>
      <c r="AP63707" s="104"/>
    </row>
    <row r="63708" spans="21:42" ht="15" customHeight="1" x14ac:dyDescent="0.25">
      <c r="U63708" s="104"/>
      <c r="AB63708" s="104"/>
      <c r="AC63708" s="104"/>
      <c r="AF63708" s="104"/>
      <c r="AG63708" s="104"/>
      <c r="AK63708" s="104"/>
      <c r="AL63708" s="104"/>
      <c r="AO63708" s="104"/>
      <c r="AP63708" s="104"/>
    </row>
    <row r="63709" spans="21:42" ht="15" customHeight="1" x14ac:dyDescent="0.25">
      <c r="U63709" s="104"/>
      <c r="AB63709" s="104"/>
      <c r="AC63709" s="104"/>
      <c r="AF63709" s="104"/>
      <c r="AG63709" s="104"/>
      <c r="AK63709" s="104"/>
      <c r="AL63709" s="104"/>
      <c r="AO63709" s="104"/>
      <c r="AP63709" s="104"/>
    </row>
    <row r="63710" spans="21:42" ht="15" customHeight="1" x14ac:dyDescent="0.25">
      <c r="U63710" s="104"/>
      <c r="AB63710" s="104"/>
      <c r="AC63710" s="104"/>
      <c r="AF63710" s="104"/>
      <c r="AG63710" s="104"/>
      <c r="AK63710" s="104"/>
      <c r="AL63710" s="104"/>
      <c r="AO63710" s="104"/>
      <c r="AP63710" s="104"/>
    </row>
    <row r="63711" spans="21:42" ht="15" customHeight="1" x14ac:dyDescent="0.25">
      <c r="U63711" s="104"/>
      <c r="AB63711" s="104"/>
      <c r="AC63711" s="104"/>
      <c r="AF63711" s="104"/>
      <c r="AG63711" s="104"/>
      <c r="AK63711" s="104"/>
      <c r="AL63711" s="104"/>
      <c r="AO63711" s="104"/>
      <c r="AP63711" s="104"/>
    </row>
    <row r="63712" spans="21:42" ht="15" customHeight="1" x14ac:dyDescent="0.25">
      <c r="U63712" s="104"/>
      <c r="AB63712" s="104"/>
      <c r="AC63712" s="104"/>
      <c r="AF63712" s="104"/>
      <c r="AG63712" s="104"/>
      <c r="AK63712" s="104"/>
      <c r="AL63712" s="104"/>
      <c r="AO63712" s="104"/>
      <c r="AP63712" s="104"/>
    </row>
    <row r="63713" spans="21:42" ht="15" customHeight="1" x14ac:dyDescent="0.25">
      <c r="U63713" s="104"/>
      <c r="AB63713" s="104"/>
      <c r="AC63713" s="104"/>
      <c r="AF63713" s="104"/>
      <c r="AG63713" s="104"/>
      <c r="AK63713" s="104"/>
      <c r="AL63713" s="104"/>
      <c r="AO63713" s="104"/>
      <c r="AP63713" s="104"/>
    </row>
    <row r="63714" spans="21:42" ht="15" customHeight="1" x14ac:dyDescent="0.25">
      <c r="U63714" s="104"/>
      <c r="AB63714" s="104"/>
      <c r="AC63714" s="104"/>
      <c r="AF63714" s="104"/>
      <c r="AG63714" s="104"/>
      <c r="AK63714" s="104"/>
      <c r="AL63714" s="104"/>
      <c r="AO63714" s="104"/>
      <c r="AP63714" s="104"/>
    </row>
    <row r="63715" spans="21:42" ht="15" customHeight="1" x14ac:dyDescent="0.25">
      <c r="U63715" s="104"/>
      <c r="AB63715" s="104"/>
      <c r="AC63715" s="104"/>
      <c r="AF63715" s="104"/>
      <c r="AG63715" s="104"/>
      <c r="AK63715" s="104"/>
      <c r="AL63715" s="104"/>
      <c r="AO63715" s="104"/>
      <c r="AP63715" s="104"/>
    </row>
    <row r="63716" spans="21:42" ht="15" customHeight="1" x14ac:dyDescent="0.25">
      <c r="U63716" s="104"/>
      <c r="AB63716" s="104"/>
      <c r="AC63716" s="104"/>
      <c r="AF63716" s="104"/>
      <c r="AG63716" s="104"/>
      <c r="AK63716" s="104"/>
      <c r="AL63716" s="104"/>
      <c r="AO63716" s="104"/>
      <c r="AP63716" s="104"/>
    </row>
    <row r="63717" spans="21:42" ht="15" customHeight="1" x14ac:dyDescent="0.25">
      <c r="U63717" s="104"/>
      <c r="AB63717" s="104"/>
      <c r="AC63717" s="104"/>
      <c r="AF63717" s="104"/>
      <c r="AG63717" s="104"/>
      <c r="AK63717" s="104"/>
      <c r="AL63717" s="104"/>
      <c r="AO63717" s="104"/>
      <c r="AP63717" s="104"/>
    </row>
    <row r="63718" spans="21:42" ht="15" customHeight="1" x14ac:dyDescent="0.25">
      <c r="U63718" s="104"/>
      <c r="AB63718" s="104"/>
      <c r="AC63718" s="104"/>
      <c r="AF63718" s="104"/>
      <c r="AG63718" s="104"/>
      <c r="AK63718" s="104"/>
      <c r="AL63718" s="104"/>
      <c r="AO63718" s="104"/>
      <c r="AP63718" s="104"/>
    </row>
    <row r="63719" spans="21:42" ht="15" customHeight="1" x14ac:dyDescent="0.25">
      <c r="U63719" s="104"/>
      <c r="AB63719" s="104"/>
      <c r="AC63719" s="104"/>
      <c r="AF63719" s="104"/>
      <c r="AG63719" s="104"/>
      <c r="AK63719" s="104"/>
      <c r="AL63719" s="104"/>
      <c r="AO63719" s="104"/>
      <c r="AP63719" s="104"/>
    </row>
    <row r="63720" spans="21:42" ht="15" customHeight="1" x14ac:dyDescent="0.25">
      <c r="U63720" s="104"/>
      <c r="AB63720" s="104"/>
      <c r="AC63720" s="104"/>
      <c r="AF63720" s="104"/>
      <c r="AG63720" s="104"/>
      <c r="AK63720" s="104"/>
      <c r="AL63720" s="104"/>
      <c r="AO63720" s="104"/>
      <c r="AP63720" s="104"/>
    </row>
    <row r="63721" spans="21:42" ht="15" customHeight="1" x14ac:dyDescent="0.25">
      <c r="U63721" s="104"/>
      <c r="AB63721" s="104"/>
      <c r="AC63721" s="104"/>
      <c r="AF63721" s="104"/>
      <c r="AG63721" s="104"/>
      <c r="AK63721" s="104"/>
      <c r="AL63721" s="104"/>
      <c r="AO63721" s="104"/>
      <c r="AP63721" s="104"/>
    </row>
    <row r="63722" spans="21:42" ht="15" customHeight="1" x14ac:dyDescent="0.25">
      <c r="U63722" s="104"/>
      <c r="AB63722" s="104"/>
      <c r="AC63722" s="104"/>
      <c r="AF63722" s="104"/>
      <c r="AG63722" s="104"/>
      <c r="AK63722" s="104"/>
      <c r="AL63722" s="104"/>
      <c r="AO63722" s="104"/>
      <c r="AP63722" s="104"/>
    </row>
    <row r="63723" spans="21:42" ht="15" customHeight="1" x14ac:dyDescent="0.25">
      <c r="U63723" s="104"/>
      <c r="AB63723" s="104"/>
      <c r="AC63723" s="104"/>
      <c r="AF63723" s="104"/>
      <c r="AG63723" s="104"/>
      <c r="AK63723" s="104"/>
      <c r="AL63723" s="104"/>
      <c r="AO63723" s="104"/>
      <c r="AP63723" s="104"/>
    </row>
    <row r="63724" spans="21:42" ht="15" customHeight="1" x14ac:dyDescent="0.25">
      <c r="U63724" s="104"/>
      <c r="AB63724" s="104"/>
      <c r="AC63724" s="104"/>
      <c r="AF63724" s="104"/>
      <c r="AG63724" s="104"/>
      <c r="AK63724" s="104"/>
      <c r="AL63724" s="104"/>
      <c r="AO63724" s="104"/>
      <c r="AP63724" s="104"/>
    </row>
    <row r="63725" spans="21:42" ht="15" customHeight="1" x14ac:dyDescent="0.25">
      <c r="U63725" s="104"/>
      <c r="AB63725" s="104"/>
      <c r="AC63725" s="104"/>
      <c r="AF63725" s="104"/>
      <c r="AG63725" s="104"/>
      <c r="AK63725" s="104"/>
      <c r="AL63725" s="104"/>
      <c r="AO63725" s="104"/>
      <c r="AP63725" s="104"/>
    </row>
    <row r="63726" spans="21:42" ht="15" customHeight="1" x14ac:dyDescent="0.25">
      <c r="U63726" s="104"/>
      <c r="AB63726" s="104"/>
      <c r="AC63726" s="104"/>
      <c r="AF63726" s="104"/>
      <c r="AG63726" s="104"/>
      <c r="AK63726" s="104"/>
      <c r="AL63726" s="104"/>
      <c r="AO63726" s="104"/>
      <c r="AP63726" s="104"/>
    </row>
    <row r="63727" spans="21:42" ht="15" customHeight="1" x14ac:dyDescent="0.25">
      <c r="U63727" s="104"/>
      <c r="AB63727" s="104"/>
      <c r="AC63727" s="104"/>
      <c r="AF63727" s="104"/>
      <c r="AG63727" s="104"/>
      <c r="AK63727" s="104"/>
      <c r="AL63727" s="104"/>
      <c r="AO63727" s="104"/>
      <c r="AP63727" s="104"/>
    </row>
    <row r="63728" spans="21:42" ht="15" customHeight="1" x14ac:dyDescent="0.25">
      <c r="U63728" s="104"/>
      <c r="AB63728" s="104"/>
      <c r="AC63728" s="104"/>
      <c r="AF63728" s="104"/>
      <c r="AG63728" s="104"/>
      <c r="AK63728" s="104"/>
      <c r="AL63728" s="104"/>
      <c r="AO63728" s="104"/>
      <c r="AP63728" s="104"/>
    </row>
    <row r="63729" spans="21:42" ht="15" customHeight="1" x14ac:dyDescent="0.25">
      <c r="U63729" s="104"/>
      <c r="AB63729" s="104"/>
      <c r="AC63729" s="104"/>
      <c r="AF63729" s="104"/>
      <c r="AG63729" s="104"/>
      <c r="AK63729" s="104"/>
      <c r="AL63729" s="104"/>
      <c r="AO63729" s="104"/>
      <c r="AP63729" s="104"/>
    </row>
    <row r="63730" spans="21:42" ht="15" customHeight="1" x14ac:dyDescent="0.25">
      <c r="U63730" s="104"/>
      <c r="AB63730" s="104"/>
      <c r="AC63730" s="104"/>
      <c r="AF63730" s="104"/>
      <c r="AG63730" s="104"/>
      <c r="AK63730" s="104"/>
      <c r="AL63730" s="104"/>
      <c r="AO63730" s="104"/>
      <c r="AP63730" s="104"/>
    </row>
    <row r="63731" spans="21:42" ht="15" customHeight="1" x14ac:dyDescent="0.25">
      <c r="U63731" s="104"/>
      <c r="AB63731" s="104"/>
      <c r="AC63731" s="104"/>
      <c r="AF63731" s="104"/>
      <c r="AG63731" s="104"/>
      <c r="AK63731" s="104"/>
      <c r="AL63731" s="104"/>
      <c r="AO63731" s="104"/>
      <c r="AP63731" s="104"/>
    </row>
    <row r="63732" spans="21:42" ht="15" customHeight="1" x14ac:dyDescent="0.25">
      <c r="U63732" s="104"/>
      <c r="AB63732" s="104"/>
      <c r="AC63732" s="104"/>
      <c r="AF63732" s="104"/>
      <c r="AG63732" s="104"/>
      <c r="AK63732" s="104"/>
      <c r="AL63732" s="104"/>
      <c r="AO63732" s="104"/>
      <c r="AP63732" s="104"/>
    </row>
    <row r="63733" spans="21:42" ht="15" customHeight="1" x14ac:dyDescent="0.25">
      <c r="U63733" s="104"/>
      <c r="AB63733" s="104"/>
      <c r="AC63733" s="104"/>
      <c r="AF63733" s="104"/>
      <c r="AG63733" s="104"/>
      <c r="AK63733" s="104"/>
      <c r="AL63733" s="104"/>
      <c r="AO63733" s="104"/>
      <c r="AP63733" s="104"/>
    </row>
    <row r="63734" spans="21:42" ht="15" customHeight="1" x14ac:dyDescent="0.25">
      <c r="U63734" s="104"/>
      <c r="AB63734" s="104"/>
      <c r="AC63734" s="104"/>
      <c r="AF63734" s="104"/>
      <c r="AG63734" s="104"/>
      <c r="AK63734" s="104"/>
      <c r="AL63734" s="104"/>
      <c r="AO63734" s="104"/>
      <c r="AP63734" s="104"/>
    </row>
    <row r="63735" spans="21:42" ht="15" customHeight="1" x14ac:dyDescent="0.25">
      <c r="U63735" s="104"/>
      <c r="AB63735" s="104"/>
      <c r="AC63735" s="104"/>
      <c r="AF63735" s="104"/>
      <c r="AG63735" s="104"/>
      <c r="AK63735" s="104"/>
      <c r="AL63735" s="104"/>
      <c r="AO63735" s="104"/>
      <c r="AP63735" s="104"/>
    </row>
    <row r="63736" spans="21:42" ht="15" customHeight="1" x14ac:dyDescent="0.25">
      <c r="U63736" s="104"/>
      <c r="AB63736" s="104"/>
      <c r="AC63736" s="104"/>
      <c r="AF63736" s="104"/>
      <c r="AG63736" s="104"/>
      <c r="AK63736" s="104"/>
      <c r="AL63736" s="104"/>
      <c r="AO63736" s="104"/>
      <c r="AP63736" s="104"/>
    </row>
    <row r="63737" spans="21:42" ht="15" customHeight="1" x14ac:dyDescent="0.25">
      <c r="U63737" s="104"/>
      <c r="AB63737" s="104"/>
      <c r="AC63737" s="104"/>
      <c r="AF63737" s="104"/>
      <c r="AG63737" s="104"/>
      <c r="AK63737" s="104"/>
      <c r="AL63737" s="104"/>
      <c r="AO63737" s="104"/>
      <c r="AP63737" s="104"/>
    </row>
    <row r="63738" spans="21:42" ht="15" customHeight="1" x14ac:dyDescent="0.25">
      <c r="U63738" s="104"/>
      <c r="AB63738" s="104"/>
      <c r="AC63738" s="104"/>
      <c r="AF63738" s="104"/>
      <c r="AG63738" s="104"/>
      <c r="AK63738" s="104"/>
      <c r="AL63738" s="104"/>
      <c r="AO63738" s="104"/>
      <c r="AP63738" s="104"/>
    </row>
    <row r="63739" spans="21:42" ht="15" customHeight="1" x14ac:dyDescent="0.25">
      <c r="U63739" s="104"/>
      <c r="AB63739" s="104"/>
      <c r="AC63739" s="104"/>
      <c r="AF63739" s="104"/>
      <c r="AG63739" s="104"/>
      <c r="AK63739" s="104"/>
      <c r="AL63739" s="104"/>
      <c r="AO63739" s="104"/>
      <c r="AP63739" s="104"/>
    </row>
    <row r="63740" spans="21:42" ht="15" customHeight="1" x14ac:dyDescent="0.25">
      <c r="U63740" s="104"/>
      <c r="AB63740" s="104"/>
      <c r="AC63740" s="104"/>
      <c r="AF63740" s="104"/>
      <c r="AG63740" s="104"/>
      <c r="AK63740" s="104"/>
      <c r="AL63740" s="104"/>
      <c r="AO63740" s="104"/>
      <c r="AP63740" s="104"/>
    </row>
    <row r="63741" spans="21:42" ht="15" customHeight="1" x14ac:dyDescent="0.25">
      <c r="U63741" s="104"/>
      <c r="AB63741" s="104"/>
      <c r="AC63741" s="104"/>
      <c r="AF63741" s="104"/>
      <c r="AG63741" s="104"/>
      <c r="AK63741" s="104"/>
      <c r="AL63741" s="104"/>
      <c r="AO63741" s="104"/>
      <c r="AP63741" s="104"/>
    </row>
    <row r="63742" spans="21:42" ht="15" customHeight="1" x14ac:dyDescent="0.25">
      <c r="U63742" s="104"/>
      <c r="AB63742" s="104"/>
      <c r="AC63742" s="104"/>
      <c r="AF63742" s="104"/>
      <c r="AG63742" s="104"/>
      <c r="AK63742" s="104"/>
      <c r="AL63742" s="104"/>
      <c r="AO63742" s="104"/>
      <c r="AP63742" s="104"/>
    </row>
    <row r="63743" spans="21:42" ht="15" customHeight="1" x14ac:dyDescent="0.25">
      <c r="U63743" s="104"/>
      <c r="AB63743" s="104"/>
      <c r="AC63743" s="104"/>
      <c r="AF63743" s="104"/>
      <c r="AG63743" s="104"/>
      <c r="AK63743" s="104"/>
      <c r="AL63743" s="104"/>
      <c r="AO63743" s="104"/>
      <c r="AP63743" s="104"/>
    </row>
    <row r="63744" spans="21:42" ht="15" customHeight="1" x14ac:dyDescent="0.25">
      <c r="U63744" s="104"/>
      <c r="AB63744" s="104"/>
      <c r="AC63744" s="104"/>
      <c r="AF63744" s="104"/>
      <c r="AG63744" s="104"/>
      <c r="AK63744" s="104"/>
      <c r="AL63744" s="104"/>
      <c r="AO63744" s="104"/>
      <c r="AP63744" s="104"/>
    </row>
    <row r="63745" spans="21:42" ht="15" customHeight="1" x14ac:dyDescent="0.25">
      <c r="U63745" s="104"/>
      <c r="AB63745" s="104"/>
      <c r="AC63745" s="104"/>
      <c r="AF63745" s="104"/>
      <c r="AG63745" s="104"/>
      <c r="AK63745" s="104"/>
      <c r="AL63745" s="104"/>
      <c r="AO63745" s="104"/>
      <c r="AP63745" s="104"/>
    </row>
    <row r="63746" spans="21:42" ht="15" customHeight="1" x14ac:dyDescent="0.25">
      <c r="U63746" s="104"/>
      <c r="AB63746" s="104"/>
      <c r="AC63746" s="104"/>
      <c r="AF63746" s="104"/>
      <c r="AG63746" s="104"/>
      <c r="AK63746" s="104"/>
      <c r="AL63746" s="104"/>
      <c r="AO63746" s="104"/>
      <c r="AP63746" s="104"/>
    </row>
    <row r="63747" spans="21:42" ht="15" customHeight="1" x14ac:dyDescent="0.25">
      <c r="U63747" s="104"/>
      <c r="AB63747" s="104"/>
      <c r="AC63747" s="104"/>
      <c r="AF63747" s="104"/>
      <c r="AG63747" s="104"/>
      <c r="AK63747" s="104"/>
      <c r="AL63747" s="104"/>
      <c r="AO63747" s="104"/>
      <c r="AP63747" s="104"/>
    </row>
    <row r="63748" spans="21:42" ht="15" customHeight="1" x14ac:dyDescent="0.25">
      <c r="U63748" s="104"/>
      <c r="AB63748" s="104"/>
      <c r="AC63748" s="104"/>
      <c r="AF63748" s="104"/>
      <c r="AG63748" s="104"/>
      <c r="AK63748" s="104"/>
      <c r="AL63748" s="104"/>
      <c r="AO63748" s="104"/>
      <c r="AP63748" s="104"/>
    </row>
    <row r="63749" spans="21:42" ht="15" customHeight="1" x14ac:dyDescent="0.25">
      <c r="U63749" s="104"/>
      <c r="AB63749" s="104"/>
      <c r="AC63749" s="104"/>
      <c r="AF63749" s="104"/>
      <c r="AG63749" s="104"/>
      <c r="AK63749" s="104"/>
      <c r="AL63749" s="104"/>
      <c r="AO63749" s="104"/>
      <c r="AP63749" s="104"/>
    </row>
    <row r="63750" spans="21:42" ht="15" customHeight="1" x14ac:dyDescent="0.25">
      <c r="U63750" s="104"/>
      <c r="AB63750" s="104"/>
      <c r="AC63750" s="104"/>
      <c r="AF63750" s="104"/>
      <c r="AG63750" s="104"/>
      <c r="AK63750" s="104"/>
      <c r="AL63750" s="104"/>
      <c r="AO63750" s="104"/>
      <c r="AP63750" s="104"/>
    </row>
    <row r="63751" spans="21:42" ht="15" customHeight="1" x14ac:dyDescent="0.25">
      <c r="U63751" s="104"/>
      <c r="AB63751" s="104"/>
      <c r="AC63751" s="104"/>
      <c r="AF63751" s="104"/>
      <c r="AG63751" s="104"/>
      <c r="AK63751" s="104"/>
      <c r="AL63751" s="104"/>
      <c r="AO63751" s="104"/>
      <c r="AP63751" s="104"/>
    </row>
    <row r="63752" spans="21:42" ht="15" customHeight="1" x14ac:dyDescent="0.25">
      <c r="U63752" s="104"/>
      <c r="AB63752" s="104"/>
      <c r="AC63752" s="104"/>
      <c r="AF63752" s="104"/>
      <c r="AG63752" s="104"/>
      <c r="AK63752" s="104"/>
      <c r="AL63752" s="104"/>
      <c r="AO63752" s="104"/>
      <c r="AP63752" s="104"/>
    </row>
    <row r="63753" spans="21:42" ht="15" customHeight="1" x14ac:dyDescent="0.25">
      <c r="U63753" s="104"/>
      <c r="AB63753" s="104"/>
      <c r="AC63753" s="104"/>
      <c r="AF63753" s="104"/>
      <c r="AG63753" s="104"/>
      <c r="AK63753" s="104"/>
      <c r="AL63753" s="104"/>
      <c r="AO63753" s="104"/>
      <c r="AP63753" s="104"/>
    </row>
    <row r="63754" spans="21:42" ht="15" customHeight="1" x14ac:dyDescent="0.25">
      <c r="U63754" s="104"/>
      <c r="AB63754" s="104"/>
      <c r="AC63754" s="104"/>
      <c r="AF63754" s="104"/>
      <c r="AG63754" s="104"/>
      <c r="AK63754" s="104"/>
      <c r="AL63754" s="104"/>
      <c r="AO63754" s="104"/>
      <c r="AP63754" s="104"/>
    </row>
    <row r="63755" spans="21:42" ht="15" customHeight="1" x14ac:dyDescent="0.25">
      <c r="U63755" s="104"/>
      <c r="AB63755" s="104"/>
      <c r="AC63755" s="104"/>
      <c r="AF63755" s="104"/>
      <c r="AG63755" s="104"/>
      <c r="AK63755" s="104"/>
      <c r="AL63755" s="104"/>
      <c r="AO63755" s="104"/>
      <c r="AP63755" s="104"/>
    </row>
    <row r="63756" spans="21:42" ht="15" customHeight="1" x14ac:dyDescent="0.25">
      <c r="U63756" s="104"/>
      <c r="AB63756" s="104"/>
      <c r="AC63756" s="104"/>
      <c r="AF63756" s="104"/>
      <c r="AG63756" s="104"/>
      <c r="AK63756" s="104"/>
      <c r="AL63756" s="104"/>
      <c r="AO63756" s="104"/>
      <c r="AP63756" s="104"/>
    </row>
    <row r="63757" spans="21:42" ht="15" customHeight="1" x14ac:dyDescent="0.25">
      <c r="U63757" s="104"/>
      <c r="AB63757" s="104"/>
      <c r="AC63757" s="104"/>
      <c r="AF63757" s="104"/>
      <c r="AG63757" s="104"/>
      <c r="AK63757" s="104"/>
      <c r="AL63757" s="104"/>
      <c r="AO63757" s="104"/>
      <c r="AP63757" s="104"/>
    </row>
    <row r="63758" spans="21:42" ht="15" customHeight="1" x14ac:dyDescent="0.25">
      <c r="U63758" s="104"/>
      <c r="AB63758" s="104"/>
      <c r="AC63758" s="104"/>
      <c r="AF63758" s="104"/>
      <c r="AG63758" s="104"/>
      <c r="AK63758" s="104"/>
      <c r="AL63758" s="104"/>
      <c r="AO63758" s="104"/>
      <c r="AP63758" s="104"/>
    </row>
    <row r="63759" spans="21:42" ht="15" customHeight="1" x14ac:dyDescent="0.25">
      <c r="U63759" s="104"/>
      <c r="AB63759" s="104"/>
      <c r="AC63759" s="104"/>
      <c r="AF63759" s="104"/>
      <c r="AG63759" s="104"/>
      <c r="AK63759" s="104"/>
      <c r="AL63759" s="104"/>
      <c r="AO63759" s="104"/>
      <c r="AP63759" s="104"/>
    </row>
    <row r="63760" spans="21:42" ht="15" customHeight="1" x14ac:dyDescent="0.25">
      <c r="U63760" s="104"/>
      <c r="AB63760" s="104"/>
      <c r="AC63760" s="104"/>
      <c r="AF63760" s="104"/>
      <c r="AG63760" s="104"/>
      <c r="AK63760" s="104"/>
      <c r="AL63760" s="104"/>
      <c r="AO63760" s="104"/>
      <c r="AP63760" s="104"/>
    </row>
    <row r="63761" spans="21:42" ht="15" customHeight="1" x14ac:dyDescent="0.25">
      <c r="U63761" s="104"/>
      <c r="AB63761" s="104"/>
      <c r="AC63761" s="104"/>
      <c r="AF63761" s="104"/>
      <c r="AG63761" s="104"/>
      <c r="AK63761" s="104"/>
      <c r="AL63761" s="104"/>
      <c r="AO63761" s="104"/>
      <c r="AP63761" s="104"/>
    </row>
    <row r="63762" spans="21:42" ht="15" customHeight="1" x14ac:dyDescent="0.25">
      <c r="U63762" s="104"/>
      <c r="AB63762" s="104"/>
      <c r="AC63762" s="104"/>
      <c r="AF63762" s="104"/>
      <c r="AG63762" s="104"/>
      <c r="AK63762" s="104"/>
      <c r="AL63762" s="104"/>
      <c r="AO63762" s="104"/>
      <c r="AP63762" s="104"/>
    </row>
    <row r="63763" spans="21:42" ht="15" customHeight="1" x14ac:dyDescent="0.25">
      <c r="U63763" s="104"/>
      <c r="AB63763" s="104"/>
      <c r="AC63763" s="104"/>
      <c r="AF63763" s="104"/>
      <c r="AG63763" s="104"/>
      <c r="AK63763" s="104"/>
      <c r="AL63763" s="104"/>
      <c r="AO63763" s="104"/>
      <c r="AP63763" s="104"/>
    </row>
    <row r="63764" spans="21:42" ht="15" customHeight="1" x14ac:dyDescent="0.25">
      <c r="U63764" s="104"/>
      <c r="AB63764" s="104"/>
      <c r="AC63764" s="104"/>
      <c r="AF63764" s="104"/>
      <c r="AG63764" s="104"/>
      <c r="AK63764" s="104"/>
      <c r="AL63764" s="104"/>
      <c r="AO63764" s="104"/>
      <c r="AP63764" s="104"/>
    </row>
    <row r="63765" spans="21:42" ht="15" customHeight="1" x14ac:dyDescent="0.25">
      <c r="U63765" s="104"/>
      <c r="AB63765" s="104"/>
      <c r="AC63765" s="104"/>
      <c r="AF63765" s="104"/>
      <c r="AG63765" s="104"/>
      <c r="AK63765" s="104"/>
      <c r="AL63765" s="104"/>
      <c r="AO63765" s="104"/>
      <c r="AP63765" s="104"/>
    </row>
    <row r="63766" spans="21:42" ht="15" customHeight="1" x14ac:dyDescent="0.25">
      <c r="U63766" s="104"/>
      <c r="AB63766" s="104"/>
      <c r="AC63766" s="104"/>
      <c r="AF63766" s="104"/>
      <c r="AG63766" s="104"/>
      <c r="AK63766" s="104"/>
      <c r="AL63766" s="104"/>
      <c r="AO63766" s="104"/>
      <c r="AP63766" s="104"/>
    </row>
    <row r="63767" spans="21:42" ht="15" customHeight="1" x14ac:dyDescent="0.25">
      <c r="U63767" s="104"/>
      <c r="AB63767" s="104"/>
      <c r="AC63767" s="104"/>
      <c r="AF63767" s="104"/>
      <c r="AG63767" s="104"/>
      <c r="AK63767" s="104"/>
      <c r="AL63767" s="104"/>
      <c r="AO63767" s="104"/>
      <c r="AP63767" s="104"/>
    </row>
    <row r="63768" spans="21:42" ht="15" customHeight="1" x14ac:dyDescent="0.25">
      <c r="U63768" s="104"/>
      <c r="AB63768" s="104"/>
      <c r="AC63768" s="104"/>
      <c r="AF63768" s="104"/>
      <c r="AG63768" s="104"/>
      <c r="AK63768" s="104"/>
      <c r="AL63768" s="104"/>
      <c r="AO63768" s="104"/>
      <c r="AP63768" s="104"/>
    </row>
    <row r="63769" spans="21:42" ht="15" customHeight="1" x14ac:dyDescent="0.25">
      <c r="U63769" s="104"/>
      <c r="AB63769" s="104"/>
      <c r="AC63769" s="104"/>
      <c r="AF63769" s="104"/>
      <c r="AG63769" s="104"/>
      <c r="AK63769" s="104"/>
      <c r="AL63769" s="104"/>
      <c r="AO63769" s="104"/>
      <c r="AP63769" s="104"/>
    </row>
    <row r="63770" spans="21:42" ht="15" customHeight="1" x14ac:dyDescent="0.25">
      <c r="U63770" s="104"/>
      <c r="AB63770" s="104"/>
      <c r="AC63770" s="104"/>
      <c r="AF63770" s="104"/>
      <c r="AG63770" s="104"/>
      <c r="AK63770" s="104"/>
      <c r="AL63770" s="104"/>
      <c r="AO63770" s="104"/>
      <c r="AP63770" s="104"/>
    </row>
    <row r="63771" spans="21:42" ht="15" customHeight="1" x14ac:dyDescent="0.25">
      <c r="U63771" s="104"/>
      <c r="AB63771" s="104"/>
      <c r="AC63771" s="104"/>
      <c r="AF63771" s="104"/>
      <c r="AG63771" s="104"/>
      <c r="AK63771" s="104"/>
      <c r="AL63771" s="104"/>
      <c r="AO63771" s="104"/>
      <c r="AP63771" s="104"/>
    </row>
    <row r="63772" spans="21:42" ht="15" customHeight="1" x14ac:dyDescent="0.25">
      <c r="U63772" s="104"/>
      <c r="AB63772" s="104"/>
      <c r="AC63772" s="104"/>
      <c r="AF63772" s="104"/>
      <c r="AG63772" s="104"/>
      <c r="AK63772" s="104"/>
      <c r="AL63772" s="104"/>
      <c r="AO63772" s="104"/>
      <c r="AP63772" s="104"/>
    </row>
    <row r="63773" spans="21:42" ht="15" customHeight="1" x14ac:dyDescent="0.25">
      <c r="U63773" s="104"/>
      <c r="AB63773" s="104"/>
      <c r="AC63773" s="104"/>
      <c r="AF63773" s="104"/>
      <c r="AG63773" s="104"/>
      <c r="AK63773" s="104"/>
      <c r="AL63773" s="104"/>
      <c r="AO63773" s="104"/>
      <c r="AP63773" s="104"/>
    </row>
    <row r="63774" spans="21:42" ht="15" customHeight="1" x14ac:dyDescent="0.25">
      <c r="U63774" s="104"/>
      <c r="AB63774" s="104"/>
      <c r="AC63774" s="104"/>
      <c r="AF63774" s="104"/>
      <c r="AG63774" s="104"/>
      <c r="AK63774" s="104"/>
      <c r="AL63774" s="104"/>
      <c r="AO63774" s="104"/>
      <c r="AP63774" s="104"/>
    </row>
    <row r="63775" spans="21:42" ht="15" customHeight="1" x14ac:dyDescent="0.25">
      <c r="U63775" s="104"/>
      <c r="AB63775" s="104"/>
      <c r="AC63775" s="104"/>
      <c r="AF63775" s="104"/>
      <c r="AG63775" s="104"/>
      <c r="AK63775" s="104"/>
      <c r="AL63775" s="104"/>
      <c r="AO63775" s="104"/>
      <c r="AP63775" s="104"/>
    </row>
    <row r="63776" spans="21:42" ht="15" customHeight="1" x14ac:dyDescent="0.25">
      <c r="U63776" s="104"/>
      <c r="AB63776" s="104"/>
      <c r="AC63776" s="104"/>
      <c r="AF63776" s="104"/>
      <c r="AG63776" s="104"/>
      <c r="AK63776" s="104"/>
      <c r="AL63776" s="104"/>
      <c r="AO63776" s="104"/>
      <c r="AP63776" s="104"/>
    </row>
    <row r="63777" spans="21:42" ht="15" customHeight="1" x14ac:dyDescent="0.25">
      <c r="U63777" s="104"/>
      <c r="AB63777" s="104"/>
      <c r="AC63777" s="104"/>
      <c r="AF63777" s="104"/>
      <c r="AG63777" s="104"/>
      <c r="AK63777" s="104"/>
      <c r="AL63777" s="104"/>
      <c r="AO63777" s="104"/>
      <c r="AP63777" s="104"/>
    </row>
    <row r="63778" spans="21:42" ht="15" customHeight="1" x14ac:dyDescent="0.25">
      <c r="U63778" s="104"/>
      <c r="AB63778" s="104"/>
      <c r="AC63778" s="104"/>
      <c r="AF63778" s="104"/>
      <c r="AG63778" s="104"/>
      <c r="AK63778" s="104"/>
      <c r="AL63778" s="104"/>
      <c r="AO63778" s="104"/>
      <c r="AP63778" s="104"/>
    </row>
    <row r="63779" spans="21:42" ht="15" customHeight="1" x14ac:dyDescent="0.25">
      <c r="U63779" s="104"/>
      <c r="AB63779" s="104"/>
      <c r="AC63779" s="104"/>
      <c r="AF63779" s="104"/>
      <c r="AG63779" s="104"/>
      <c r="AK63779" s="104"/>
      <c r="AL63779" s="104"/>
      <c r="AO63779" s="104"/>
      <c r="AP63779" s="104"/>
    </row>
    <row r="63780" spans="21:42" ht="15" customHeight="1" x14ac:dyDescent="0.25">
      <c r="U63780" s="104"/>
      <c r="AB63780" s="104"/>
      <c r="AC63780" s="104"/>
      <c r="AF63780" s="104"/>
      <c r="AG63780" s="104"/>
      <c r="AK63780" s="104"/>
      <c r="AL63780" s="104"/>
      <c r="AO63780" s="104"/>
      <c r="AP63780" s="104"/>
    </row>
    <row r="63781" spans="21:42" ht="15" customHeight="1" x14ac:dyDescent="0.25">
      <c r="U63781" s="104"/>
      <c r="AB63781" s="104"/>
      <c r="AC63781" s="104"/>
      <c r="AF63781" s="104"/>
      <c r="AG63781" s="104"/>
      <c r="AK63781" s="104"/>
      <c r="AL63781" s="104"/>
      <c r="AO63781" s="104"/>
      <c r="AP63781" s="104"/>
    </row>
    <row r="63782" spans="21:42" ht="15" customHeight="1" x14ac:dyDescent="0.25">
      <c r="U63782" s="104"/>
      <c r="AB63782" s="104"/>
      <c r="AC63782" s="104"/>
      <c r="AF63782" s="104"/>
      <c r="AG63782" s="104"/>
      <c r="AK63782" s="104"/>
      <c r="AL63782" s="104"/>
      <c r="AO63782" s="104"/>
      <c r="AP63782" s="104"/>
    </row>
    <row r="63783" spans="21:42" ht="15" customHeight="1" x14ac:dyDescent="0.25">
      <c r="U63783" s="104"/>
      <c r="AB63783" s="104"/>
      <c r="AC63783" s="104"/>
      <c r="AF63783" s="104"/>
      <c r="AG63783" s="104"/>
      <c r="AK63783" s="104"/>
      <c r="AL63783" s="104"/>
      <c r="AO63783" s="104"/>
      <c r="AP63783" s="104"/>
    </row>
    <row r="63784" spans="21:42" ht="15" customHeight="1" x14ac:dyDescent="0.25">
      <c r="U63784" s="104"/>
      <c r="AB63784" s="104"/>
      <c r="AC63784" s="104"/>
      <c r="AF63784" s="104"/>
      <c r="AG63784" s="104"/>
      <c r="AK63784" s="104"/>
      <c r="AL63784" s="104"/>
      <c r="AO63784" s="104"/>
      <c r="AP63784" s="104"/>
    </row>
    <row r="63785" spans="21:42" ht="15" customHeight="1" x14ac:dyDescent="0.25">
      <c r="U63785" s="104"/>
      <c r="AB63785" s="104"/>
      <c r="AC63785" s="104"/>
      <c r="AF63785" s="104"/>
      <c r="AG63785" s="104"/>
      <c r="AK63785" s="104"/>
      <c r="AL63785" s="104"/>
      <c r="AO63785" s="104"/>
      <c r="AP63785" s="104"/>
    </row>
    <row r="63786" spans="21:42" ht="15" customHeight="1" x14ac:dyDescent="0.25">
      <c r="U63786" s="104"/>
      <c r="AB63786" s="104"/>
      <c r="AC63786" s="104"/>
      <c r="AF63786" s="104"/>
      <c r="AG63786" s="104"/>
      <c r="AK63786" s="104"/>
      <c r="AL63786" s="104"/>
      <c r="AO63786" s="104"/>
      <c r="AP63786" s="104"/>
    </row>
    <row r="63787" spans="21:42" ht="15" customHeight="1" x14ac:dyDescent="0.25">
      <c r="U63787" s="104"/>
      <c r="AB63787" s="104"/>
      <c r="AC63787" s="104"/>
      <c r="AF63787" s="104"/>
      <c r="AG63787" s="104"/>
      <c r="AK63787" s="104"/>
      <c r="AL63787" s="104"/>
      <c r="AO63787" s="104"/>
      <c r="AP63787" s="104"/>
    </row>
    <row r="63788" spans="21:42" ht="15" customHeight="1" x14ac:dyDescent="0.25">
      <c r="U63788" s="104"/>
      <c r="AB63788" s="104"/>
      <c r="AC63788" s="104"/>
      <c r="AF63788" s="104"/>
      <c r="AG63788" s="104"/>
      <c r="AK63788" s="104"/>
      <c r="AL63788" s="104"/>
      <c r="AO63788" s="104"/>
      <c r="AP63788" s="104"/>
    </row>
    <row r="63789" spans="21:42" ht="15" customHeight="1" x14ac:dyDescent="0.25">
      <c r="U63789" s="104"/>
      <c r="AB63789" s="104"/>
      <c r="AC63789" s="104"/>
      <c r="AF63789" s="104"/>
      <c r="AG63789" s="104"/>
      <c r="AK63789" s="104"/>
      <c r="AL63789" s="104"/>
      <c r="AO63789" s="104"/>
      <c r="AP63789" s="104"/>
    </row>
    <row r="63790" spans="21:42" ht="15" customHeight="1" x14ac:dyDescent="0.25">
      <c r="U63790" s="104"/>
      <c r="AB63790" s="104"/>
      <c r="AC63790" s="104"/>
      <c r="AF63790" s="104"/>
      <c r="AG63790" s="104"/>
      <c r="AK63790" s="104"/>
      <c r="AL63790" s="104"/>
      <c r="AO63790" s="104"/>
      <c r="AP63790" s="104"/>
    </row>
    <row r="63791" spans="21:42" ht="15" customHeight="1" x14ac:dyDescent="0.25">
      <c r="U63791" s="104"/>
      <c r="AB63791" s="104"/>
      <c r="AC63791" s="104"/>
      <c r="AF63791" s="104"/>
      <c r="AG63791" s="104"/>
      <c r="AK63791" s="104"/>
      <c r="AL63791" s="104"/>
      <c r="AO63791" s="104"/>
      <c r="AP63791" s="104"/>
    </row>
    <row r="63792" spans="21:42" ht="15" customHeight="1" x14ac:dyDescent="0.25">
      <c r="U63792" s="104"/>
      <c r="AB63792" s="104"/>
      <c r="AC63792" s="104"/>
      <c r="AF63792" s="104"/>
      <c r="AG63792" s="104"/>
      <c r="AK63792" s="104"/>
      <c r="AL63792" s="104"/>
      <c r="AO63792" s="104"/>
      <c r="AP63792" s="104"/>
    </row>
    <row r="63793" spans="21:42" ht="15" customHeight="1" x14ac:dyDescent="0.25">
      <c r="U63793" s="104"/>
      <c r="AB63793" s="104"/>
      <c r="AC63793" s="104"/>
      <c r="AF63793" s="104"/>
      <c r="AG63793" s="104"/>
      <c r="AK63793" s="104"/>
      <c r="AL63793" s="104"/>
      <c r="AO63793" s="104"/>
      <c r="AP63793" s="104"/>
    </row>
    <row r="63794" spans="21:42" ht="15" customHeight="1" x14ac:dyDescent="0.25">
      <c r="U63794" s="104"/>
      <c r="AB63794" s="104"/>
      <c r="AC63794" s="104"/>
      <c r="AF63794" s="104"/>
      <c r="AG63794" s="104"/>
      <c r="AK63794" s="104"/>
      <c r="AL63794" s="104"/>
      <c r="AO63794" s="104"/>
      <c r="AP63794" s="104"/>
    </row>
    <row r="63795" spans="21:42" ht="15" customHeight="1" x14ac:dyDescent="0.25">
      <c r="U63795" s="104"/>
      <c r="AB63795" s="104"/>
      <c r="AC63795" s="104"/>
      <c r="AF63795" s="104"/>
      <c r="AG63795" s="104"/>
      <c r="AK63795" s="104"/>
      <c r="AL63795" s="104"/>
      <c r="AO63795" s="104"/>
      <c r="AP63795" s="104"/>
    </row>
    <row r="63796" spans="21:42" ht="15" customHeight="1" x14ac:dyDescent="0.25">
      <c r="U63796" s="104"/>
      <c r="AB63796" s="104"/>
      <c r="AC63796" s="104"/>
      <c r="AF63796" s="104"/>
      <c r="AG63796" s="104"/>
      <c r="AK63796" s="104"/>
      <c r="AL63796" s="104"/>
      <c r="AO63796" s="104"/>
      <c r="AP63796" s="104"/>
    </row>
    <row r="63797" spans="21:42" ht="15" customHeight="1" x14ac:dyDescent="0.25">
      <c r="U63797" s="104"/>
      <c r="AB63797" s="104"/>
      <c r="AC63797" s="104"/>
      <c r="AF63797" s="104"/>
      <c r="AG63797" s="104"/>
      <c r="AK63797" s="104"/>
      <c r="AL63797" s="104"/>
      <c r="AO63797" s="104"/>
      <c r="AP63797" s="104"/>
    </row>
    <row r="63798" spans="21:42" ht="15" customHeight="1" x14ac:dyDescent="0.25">
      <c r="U63798" s="104"/>
      <c r="AB63798" s="104"/>
      <c r="AC63798" s="104"/>
      <c r="AF63798" s="104"/>
      <c r="AG63798" s="104"/>
      <c r="AK63798" s="104"/>
      <c r="AL63798" s="104"/>
      <c r="AO63798" s="104"/>
      <c r="AP63798" s="104"/>
    </row>
    <row r="63799" spans="21:42" ht="15" customHeight="1" x14ac:dyDescent="0.25">
      <c r="U63799" s="104"/>
      <c r="AB63799" s="104"/>
      <c r="AC63799" s="104"/>
      <c r="AF63799" s="104"/>
      <c r="AG63799" s="104"/>
      <c r="AK63799" s="104"/>
      <c r="AL63799" s="104"/>
      <c r="AO63799" s="104"/>
      <c r="AP63799" s="104"/>
    </row>
    <row r="63800" spans="21:42" ht="15" customHeight="1" x14ac:dyDescent="0.25">
      <c r="U63800" s="104"/>
      <c r="AB63800" s="104"/>
      <c r="AC63800" s="104"/>
      <c r="AF63800" s="104"/>
      <c r="AG63800" s="104"/>
      <c r="AK63800" s="104"/>
      <c r="AL63800" s="104"/>
      <c r="AO63800" s="104"/>
      <c r="AP63800" s="104"/>
    </row>
    <row r="63801" spans="21:42" ht="15" customHeight="1" x14ac:dyDescent="0.25">
      <c r="U63801" s="104"/>
      <c r="AB63801" s="104"/>
      <c r="AC63801" s="104"/>
      <c r="AF63801" s="104"/>
      <c r="AG63801" s="104"/>
      <c r="AK63801" s="104"/>
      <c r="AL63801" s="104"/>
      <c r="AO63801" s="104"/>
      <c r="AP63801" s="104"/>
    </row>
    <row r="63802" spans="21:42" ht="15" customHeight="1" x14ac:dyDescent="0.25">
      <c r="U63802" s="104"/>
      <c r="AB63802" s="104"/>
      <c r="AC63802" s="104"/>
      <c r="AF63802" s="104"/>
      <c r="AG63802" s="104"/>
      <c r="AK63802" s="104"/>
      <c r="AL63802" s="104"/>
      <c r="AO63802" s="104"/>
      <c r="AP63802" s="104"/>
    </row>
    <row r="63803" spans="21:42" ht="15" customHeight="1" x14ac:dyDescent="0.25">
      <c r="U63803" s="104"/>
      <c r="AB63803" s="104"/>
      <c r="AC63803" s="104"/>
      <c r="AF63803" s="104"/>
      <c r="AG63803" s="104"/>
      <c r="AK63803" s="104"/>
      <c r="AL63803" s="104"/>
      <c r="AO63803" s="104"/>
      <c r="AP63803" s="104"/>
    </row>
    <row r="63804" spans="21:42" ht="15" customHeight="1" x14ac:dyDescent="0.25">
      <c r="U63804" s="104"/>
      <c r="AB63804" s="104"/>
      <c r="AC63804" s="104"/>
      <c r="AF63804" s="104"/>
      <c r="AG63804" s="104"/>
      <c r="AK63804" s="104"/>
      <c r="AL63804" s="104"/>
      <c r="AO63804" s="104"/>
      <c r="AP63804" s="104"/>
    </row>
    <row r="63805" spans="21:42" ht="15" customHeight="1" x14ac:dyDescent="0.25">
      <c r="U63805" s="104"/>
      <c r="AB63805" s="104"/>
      <c r="AC63805" s="104"/>
      <c r="AF63805" s="104"/>
      <c r="AG63805" s="104"/>
      <c r="AK63805" s="104"/>
      <c r="AL63805" s="104"/>
      <c r="AO63805" s="104"/>
      <c r="AP63805" s="104"/>
    </row>
    <row r="63806" spans="21:42" ht="15" customHeight="1" x14ac:dyDescent="0.25">
      <c r="U63806" s="104"/>
      <c r="AB63806" s="104"/>
      <c r="AC63806" s="104"/>
      <c r="AF63806" s="104"/>
      <c r="AG63806" s="104"/>
      <c r="AK63806" s="104"/>
      <c r="AL63806" s="104"/>
      <c r="AO63806" s="104"/>
      <c r="AP63806" s="104"/>
    </row>
    <row r="63807" spans="21:42" ht="15" customHeight="1" x14ac:dyDescent="0.25">
      <c r="U63807" s="104"/>
      <c r="AB63807" s="104"/>
      <c r="AC63807" s="104"/>
      <c r="AF63807" s="104"/>
      <c r="AG63807" s="104"/>
      <c r="AK63807" s="104"/>
      <c r="AL63807" s="104"/>
      <c r="AO63807" s="104"/>
      <c r="AP63807" s="104"/>
    </row>
    <row r="63808" spans="21:42" ht="15" customHeight="1" x14ac:dyDescent="0.25">
      <c r="U63808" s="104"/>
      <c r="AB63808" s="104"/>
      <c r="AC63808" s="104"/>
      <c r="AF63808" s="104"/>
      <c r="AG63808" s="104"/>
      <c r="AK63808" s="104"/>
      <c r="AL63808" s="104"/>
      <c r="AO63808" s="104"/>
      <c r="AP63808" s="104"/>
    </row>
    <row r="63809" spans="21:42" ht="15" customHeight="1" x14ac:dyDescent="0.25">
      <c r="U63809" s="104"/>
      <c r="AB63809" s="104"/>
      <c r="AC63809" s="104"/>
      <c r="AF63809" s="104"/>
      <c r="AG63809" s="104"/>
      <c r="AK63809" s="104"/>
      <c r="AL63809" s="104"/>
      <c r="AO63809" s="104"/>
      <c r="AP63809" s="104"/>
    </row>
    <row r="63810" spans="21:42" ht="15" customHeight="1" x14ac:dyDescent="0.25">
      <c r="U63810" s="104"/>
      <c r="AB63810" s="104"/>
      <c r="AC63810" s="104"/>
      <c r="AF63810" s="104"/>
      <c r="AG63810" s="104"/>
      <c r="AK63810" s="104"/>
      <c r="AL63810" s="104"/>
      <c r="AO63810" s="104"/>
      <c r="AP63810" s="104"/>
    </row>
    <row r="63811" spans="21:42" ht="15" customHeight="1" x14ac:dyDescent="0.25">
      <c r="U63811" s="104"/>
      <c r="AB63811" s="104"/>
      <c r="AC63811" s="104"/>
      <c r="AF63811" s="104"/>
      <c r="AG63811" s="104"/>
      <c r="AK63811" s="104"/>
      <c r="AL63811" s="104"/>
      <c r="AO63811" s="104"/>
      <c r="AP63811" s="104"/>
    </row>
    <row r="63812" spans="21:42" ht="15" customHeight="1" x14ac:dyDescent="0.25">
      <c r="U63812" s="104"/>
      <c r="AB63812" s="104"/>
      <c r="AC63812" s="104"/>
      <c r="AF63812" s="104"/>
      <c r="AG63812" s="104"/>
      <c r="AK63812" s="104"/>
      <c r="AL63812" s="104"/>
      <c r="AO63812" s="104"/>
      <c r="AP63812" s="104"/>
    </row>
    <row r="63813" spans="21:42" ht="15" customHeight="1" x14ac:dyDescent="0.25">
      <c r="U63813" s="104"/>
      <c r="AB63813" s="104"/>
      <c r="AC63813" s="104"/>
      <c r="AF63813" s="104"/>
      <c r="AG63813" s="104"/>
      <c r="AK63813" s="104"/>
      <c r="AL63813" s="104"/>
      <c r="AO63813" s="104"/>
      <c r="AP63813" s="104"/>
    </row>
    <row r="63814" spans="21:42" ht="15" customHeight="1" x14ac:dyDescent="0.25">
      <c r="U63814" s="104"/>
      <c r="AB63814" s="104"/>
      <c r="AC63814" s="104"/>
      <c r="AF63814" s="104"/>
      <c r="AG63814" s="104"/>
      <c r="AK63814" s="104"/>
      <c r="AL63814" s="104"/>
      <c r="AO63814" s="104"/>
      <c r="AP63814" s="104"/>
    </row>
    <row r="63815" spans="21:42" ht="15" customHeight="1" x14ac:dyDescent="0.25">
      <c r="U63815" s="104"/>
      <c r="AB63815" s="104"/>
      <c r="AC63815" s="104"/>
      <c r="AF63815" s="104"/>
      <c r="AG63815" s="104"/>
      <c r="AK63815" s="104"/>
      <c r="AL63815" s="104"/>
      <c r="AO63815" s="104"/>
      <c r="AP63815" s="104"/>
    </row>
    <row r="63816" spans="21:42" ht="15" customHeight="1" x14ac:dyDescent="0.25">
      <c r="U63816" s="104"/>
      <c r="AB63816" s="104"/>
      <c r="AC63816" s="104"/>
      <c r="AF63816" s="104"/>
      <c r="AG63816" s="104"/>
      <c r="AK63816" s="104"/>
      <c r="AL63816" s="104"/>
      <c r="AO63816" s="104"/>
      <c r="AP63816" s="104"/>
    </row>
    <row r="63817" spans="21:42" ht="15" customHeight="1" x14ac:dyDescent="0.25">
      <c r="U63817" s="104"/>
      <c r="AB63817" s="104"/>
      <c r="AC63817" s="104"/>
      <c r="AF63817" s="104"/>
      <c r="AG63817" s="104"/>
      <c r="AK63817" s="104"/>
      <c r="AL63817" s="104"/>
      <c r="AO63817" s="104"/>
      <c r="AP63817" s="104"/>
    </row>
    <row r="63818" spans="21:42" ht="15" customHeight="1" x14ac:dyDescent="0.25">
      <c r="U63818" s="104"/>
      <c r="AB63818" s="104"/>
      <c r="AC63818" s="104"/>
      <c r="AF63818" s="104"/>
      <c r="AG63818" s="104"/>
      <c r="AK63818" s="104"/>
      <c r="AL63818" s="104"/>
      <c r="AO63818" s="104"/>
      <c r="AP63818" s="104"/>
    </row>
    <row r="63819" spans="21:42" ht="15" customHeight="1" x14ac:dyDescent="0.25">
      <c r="U63819" s="104"/>
      <c r="AB63819" s="104"/>
      <c r="AC63819" s="104"/>
      <c r="AF63819" s="104"/>
      <c r="AG63819" s="104"/>
      <c r="AK63819" s="104"/>
      <c r="AL63819" s="104"/>
      <c r="AO63819" s="104"/>
      <c r="AP63819" s="104"/>
    </row>
    <row r="63820" spans="21:42" ht="15" customHeight="1" x14ac:dyDescent="0.25">
      <c r="U63820" s="104"/>
      <c r="AB63820" s="104"/>
      <c r="AC63820" s="104"/>
      <c r="AF63820" s="104"/>
      <c r="AG63820" s="104"/>
      <c r="AK63820" s="104"/>
      <c r="AL63820" s="104"/>
      <c r="AO63820" s="104"/>
      <c r="AP63820" s="104"/>
    </row>
    <row r="63821" spans="21:42" ht="15" customHeight="1" x14ac:dyDescent="0.25">
      <c r="U63821" s="104"/>
      <c r="AB63821" s="104"/>
      <c r="AC63821" s="104"/>
      <c r="AF63821" s="104"/>
      <c r="AG63821" s="104"/>
      <c r="AK63821" s="104"/>
      <c r="AL63821" s="104"/>
      <c r="AO63821" s="104"/>
      <c r="AP63821" s="104"/>
    </row>
    <row r="63822" spans="21:42" ht="15" customHeight="1" x14ac:dyDescent="0.25">
      <c r="U63822" s="104"/>
      <c r="AB63822" s="104"/>
      <c r="AC63822" s="104"/>
      <c r="AF63822" s="104"/>
      <c r="AG63822" s="104"/>
      <c r="AK63822" s="104"/>
      <c r="AL63822" s="104"/>
      <c r="AO63822" s="104"/>
      <c r="AP63822" s="104"/>
    </row>
    <row r="63823" spans="21:42" ht="15" customHeight="1" x14ac:dyDescent="0.25">
      <c r="U63823" s="104"/>
      <c r="AB63823" s="104"/>
      <c r="AC63823" s="104"/>
      <c r="AF63823" s="104"/>
      <c r="AG63823" s="104"/>
      <c r="AK63823" s="104"/>
      <c r="AL63823" s="104"/>
      <c r="AO63823" s="104"/>
      <c r="AP63823" s="104"/>
    </row>
    <row r="63824" spans="21:42" ht="15" customHeight="1" x14ac:dyDescent="0.25">
      <c r="U63824" s="104"/>
      <c r="AB63824" s="104"/>
      <c r="AC63824" s="104"/>
      <c r="AF63824" s="104"/>
      <c r="AG63824" s="104"/>
      <c r="AK63824" s="104"/>
      <c r="AL63824" s="104"/>
      <c r="AO63824" s="104"/>
      <c r="AP63824" s="104"/>
    </row>
    <row r="63825" spans="21:42" ht="15" customHeight="1" x14ac:dyDescent="0.25">
      <c r="U63825" s="104"/>
      <c r="AB63825" s="104"/>
      <c r="AC63825" s="104"/>
      <c r="AF63825" s="104"/>
      <c r="AG63825" s="104"/>
      <c r="AK63825" s="104"/>
      <c r="AL63825" s="104"/>
      <c r="AO63825" s="104"/>
      <c r="AP63825" s="104"/>
    </row>
    <row r="63826" spans="21:42" ht="15" customHeight="1" x14ac:dyDescent="0.25">
      <c r="U63826" s="104"/>
      <c r="AB63826" s="104"/>
      <c r="AC63826" s="104"/>
      <c r="AF63826" s="104"/>
      <c r="AG63826" s="104"/>
      <c r="AK63826" s="104"/>
      <c r="AL63826" s="104"/>
      <c r="AO63826" s="104"/>
      <c r="AP63826" s="104"/>
    </row>
    <row r="63827" spans="21:42" ht="15" customHeight="1" x14ac:dyDescent="0.25">
      <c r="U63827" s="104"/>
      <c r="AB63827" s="104"/>
      <c r="AC63827" s="104"/>
      <c r="AF63827" s="104"/>
      <c r="AG63827" s="104"/>
      <c r="AK63827" s="104"/>
      <c r="AL63827" s="104"/>
      <c r="AO63827" s="104"/>
      <c r="AP63827" s="104"/>
    </row>
    <row r="63828" spans="21:42" ht="15" customHeight="1" x14ac:dyDescent="0.25">
      <c r="U63828" s="104"/>
      <c r="AB63828" s="104"/>
      <c r="AC63828" s="104"/>
      <c r="AF63828" s="104"/>
      <c r="AG63828" s="104"/>
      <c r="AK63828" s="104"/>
      <c r="AL63828" s="104"/>
      <c r="AO63828" s="104"/>
      <c r="AP63828" s="104"/>
    </row>
    <row r="63829" spans="21:42" ht="15" customHeight="1" x14ac:dyDescent="0.25">
      <c r="U63829" s="104"/>
      <c r="AB63829" s="104"/>
      <c r="AC63829" s="104"/>
      <c r="AF63829" s="104"/>
      <c r="AG63829" s="104"/>
      <c r="AK63829" s="104"/>
      <c r="AL63829" s="104"/>
      <c r="AO63829" s="104"/>
      <c r="AP63829" s="104"/>
    </row>
    <row r="63830" spans="21:42" ht="15" customHeight="1" x14ac:dyDescent="0.25">
      <c r="U63830" s="104"/>
      <c r="AB63830" s="104"/>
      <c r="AC63830" s="104"/>
      <c r="AF63830" s="104"/>
      <c r="AG63830" s="104"/>
      <c r="AK63830" s="104"/>
      <c r="AL63830" s="104"/>
      <c r="AO63830" s="104"/>
      <c r="AP63830" s="104"/>
    </row>
    <row r="63831" spans="21:42" ht="15" customHeight="1" x14ac:dyDescent="0.25">
      <c r="U63831" s="104"/>
      <c r="AB63831" s="104"/>
      <c r="AC63831" s="104"/>
      <c r="AF63831" s="104"/>
      <c r="AG63831" s="104"/>
      <c r="AK63831" s="104"/>
      <c r="AL63831" s="104"/>
      <c r="AO63831" s="104"/>
      <c r="AP63831" s="104"/>
    </row>
    <row r="63832" spans="21:42" ht="15" customHeight="1" x14ac:dyDescent="0.25">
      <c r="U63832" s="104"/>
      <c r="AB63832" s="104"/>
      <c r="AC63832" s="104"/>
      <c r="AF63832" s="104"/>
      <c r="AG63832" s="104"/>
      <c r="AK63832" s="104"/>
      <c r="AL63832" s="104"/>
      <c r="AO63832" s="104"/>
      <c r="AP63832" s="104"/>
    </row>
    <row r="63833" spans="21:42" ht="15" customHeight="1" x14ac:dyDescent="0.25">
      <c r="U63833" s="104"/>
      <c r="AB63833" s="104"/>
      <c r="AC63833" s="104"/>
      <c r="AF63833" s="104"/>
      <c r="AG63833" s="104"/>
      <c r="AK63833" s="104"/>
      <c r="AL63833" s="104"/>
      <c r="AO63833" s="104"/>
      <c r="AP63833" s="104"/>
    </row>
    <row r="63834" spans="21:42" ht="15" customHeight="1" x14ac:dyDescent="0.25">
      <c r="U63834" s="104"/>
      <c r="AB63834" s="104"/>
      <c r="AC63834" s="104"/>
      <c r="AF63834" s="104"/>
      <c r="AG63834" s="104"/>
      <c r="AK63834" s="104"/>
      <c r="AL63834" s="104"/>
      <c r="AO63834" s="104"/>
      <c r="AP63834" s="104"/>
    </row>
    <row r="63835" spans="21:42" ht="15" customHeight="1" x14ac:dyDescent="0.25">
      <c r="U63835" s="104"/>
      <c r="AB63835" s="104"/>
      <c r="AC63835" s="104"/>
      <c r="AF63835" s="104"/>
      <c r="AG63835" s="104"/>
      <c r="AK63835" s="104"/>
      <c r="AL63835" s="104"/>
      <c r="AO63835" s="104"/>
      <c r="AP63835" s="104"/>
    </row>
    <row r="63836" spans="21:42" ht="15" customHeight="1" x14ac:dyDescent="0.25">
      <c r="U63836" s="104"/>
      <c r="AB63836" s="104"/>
      <c r="AC63836" s="104"/>
      <c r="AF63836" s="104"/>
      <c r="AG63836" s="104"/>
      <c r="AK63836" s="104"/>
      <c r="AL63836" s="104"/>
      <c r="AO63836" s="104"/>
      <c r="AP63836" s="104"/>
    </row>
    <row r="63837" spans="21:42" ht="15" customHeight="1" x14ac:dyDescent="0.25">
      <c r="U63837" s="104"/>
      <c r="AB63837" s="104"/>
      <c r="AC63837" s="104"/>
      <c r="AF63837" s="104"/>
      <c r="AG63837" s="104"/>
      <c r="AK63837" s="104"/>
      <c r="AL63837" s="104"/>
      <c r="AO63837" s="104"/>
      <c r="AP63837" s="104"/>
    </row>
    <row r="63838" spans="21:42" ht="15" customHeight="1" x14ac:dyDescent="0.25">
      <c r="U63838" s="104"/>
      <c r="AB63838" s="104"/>
      <c r="AC63838" s="104"/>
      <c r="AF63838" s="104"/>
      <c r="AG63838" s="104"/>
      <c r="AK63838" s="104"/>
      <c r="AL63838" s="104"/>
      <c r="AO63838" s="104"/>
      <c r="AP63838" s="104"/>
    </row>
    <row r="63839" spans="21:42" ht="15" customHeight="1" x14ac:dyDescent="0.25">
      <c r="U63839" s="104"/>
      <c r="AB63839" s="104"/>
      <c r="AC63839" s="104"/>
      <c r="AF63839" s="104"/>
      <c r="AG63839" s="104"/>
      <c r="AK63839" s="104"/>
      <c r="AL63839" s="104"/>
      <c r="AO63839" s="104"/>
      <c r="AP63839" s="104"/>
    </row>
    <row r="63840" spans="21:42" ht="15" customHeight="1" x14ac:dyDescent="0.25">
      <c r="U63840" s="104"/>
      <c r="AB63840" s="104"/>
      <c r="AC63840" s="104"/>
      <c r="AF63840" s="104"/>
      <c r="AG63840" s="104"/>
      <c r="AK63840" s="104"/>
      <c r="AL63840" s="104"/>
      <c r="AO63840" s="104"/>
      <c r="AP63840" s="104"/>
    </row>
    <row r="63841" spans="21:42" ht="15" customHeight="1" x14ac:dyDescent="0.25">
      <c r="U63841" s="104"/>
      <c r="AB63841" s="104"/>
      <c r="AC63841" s="104"/>
      <c r="AF63841" s="104"/>
      <c r="AG63841" s="104"/>
      <c r="AK63841" s="104"/>
      <c r="AL63841" s="104"/>
      <c r="AO63841" s="104"/>
      <c r="AP63841" s="104"/>
    </row>
    <row r="63842" spans="21:42" ht="15" customHeight="1" x14ac:dyDescent="0.25">
      <c r="U63842" s="104"/>
      <c r="AB63842" s="104"/>
      <c r="AC63842" s="104"/>
      <c r="AF63842" s="104"/>
      <c r="AG63842" s="104"/>
      <c r="AK63842" s="104"/>
      <c r="AL63842" s="104"/>
      <c r="AO63842" s="104"/>
      <c r="AP63842" s="104"/>
    </row>
    <row r="63843" spans="21:42" ht="15" customHeight="1" x14ac:dyDescent="0.25">
      <c r="U63843" s="104"/>
      <c r="AB63843" s="104"/>
      <c r="AC63843" s="104"/>
      <c r="AF63843" s="104"/>
      <c r="AG63843" s="104"/>
      <c r="AK63843" s="104"/>
      <c r="AL63843" s="104"/>
      <c r="AO63843" s="104"/>
      <c r="AP63843" s="104"/>
    </row>
    <row r="63844" spans="21:42" ht="15" customHeight="1" x14ac:dyDescent="0.25">
      <c r="U63844" s="104"/>
      <c r="AB63844" s="104"/>
      <c r="AC63844" s="104"/>
      <c r="AF63844" s="104"/>
      <c r="AG63844" s="104"/>
      <c r="AK63844" s="104"/>
      <c r="AL63844" s="104"/>
      <c r="AO63844" s="104"/>
      <c r="AP63844" s="104"/>
    </row>
    <row r="63845" spans="21:42" ht="15" customHeight="1" x14ac:dyDescent="0.25">
      <c r="U63845" s="104"/>
      <c r="AB63845" s="104"/>
      <c r="AC63845" s="104"/>
      <c r="AF63845" s="104"/>
      <c r="AG63845" s="104"/>
      <c r="AK63845" s="104"/>
      <c r="AL63845" s="104"/>
      <c r="AO63845" s="104"/>
      <c r="AP63845" s="104"/>
    </row>
    <row r="63846" spans="21:42" ht="15" customHeight="1" x14ac:dyDescent="0.25">
      <c r="U63846" s="104"/>
      <c r="AB63846" s="104"/>
      <c r="AC63846" s="104"/>
      <c r="AF63846" s="104"/>
      <c r="AG63846" s="104"/>
      <c r="AK63846" s="104"/>
      <c r="AL63846" s="104"/>
      <c r="AO63846" s="104"/>
      <c r="AP63846" s="104"/>
    </row>
    <row r="63847" spans="21:42" ht="15" customHeight="1" x14ac:dyDescent="0.25">
      <c r="U63847" s="104"/>
      <c r="AB63847" s="104"/>
      <c r="AC63847" s="104"/>
      <c r="AF63847" s="104"/>
      <c r="AG63847" s="104"/>
      <c r="AK63847" s="104"/>
      <c r="AL63847" s="104"/>
      <c r="AO63847" s="104"/>
      <c r="AP63847" s="104"/>
    </row>
    <row r="63848" spans="21:42" ht="15" customHeight="1" x14ac:dyDescent="0.25">
      <c r="U63848" s="104"/>
      <c r="AB63848" s="104"/>
      <c r="AC63848" s="104"/>
      <c r="AF63848" s="104"/>
      <c r="AG63848" s="104"/>
      <c r="AK63848" s="104"/>
      <c r="AL63848" s="104"/>
      <c r="AO63848" s="104"/>
      <c r="AP63848" s="104"/>
    </row>
    <row r="63849" spans="21:42" ht="15" customHeight="1" x14ac:dyDescent="0.25">
      <c r="U63849" s="104"/>
      <c r="AB63849" s="104"/>
      <c r="AC63849" s="104"/>
      <c r="AF63849" s="104"/>
      <c r="AG63849" s="104"/>
      <c r="AK63849" s="104"/>
      <c r="AL63849" s="104"/>
      <c r="AO63849" s="104"/>
      <c r="AP63849" s="104"/>
    </row>
    <row r="63850" spans="21:42" ht="15" customHeight="1" x14ac:dyDescent="0.25">
      <c r="U63850" s="104"/>
      <c r="AB63850" s="104"/>
      <c r="AC63850" s="104"/>
      <c r="AF63850" s="104"/>
      <c r="AG63850" s="104"/>
      <c r="AK63850" s="104"/>
      <c r="AL63850" s="104"/>
      <c r="AO63850" s="104"/>
      <c r="AP63850" s="104"/>
    </row>
    <row r="63851" spans="21:42" ht="15" customHeight="1" x14ac:dyDescent="0.25">
      <c r="U63851" s="104"/>
      <c r="AB63851" s="104"/>
      <c r="AC63851" s="104"/>
      <c r="AF63851" s="104"/>
      <c r="AG63851" s="104"/>
      <c r="AK63851" s="104"/>
      <c r="AL63851" s="104"/>
      <c r="AO63851" s="104"/>
      <c r="AP63851" s="104"/>
    </row>
    <row r="63852" spans="21:42" ht="15" customHeight="1" x14ac:dyDescent="0.25">
      <c r="U63852" s="104"/>
      <c r="AB63852" s="104"/>
      <c r="AC63852" s="104"/>
      <c r="AF63852" s="104"/>
      <c r="AG63852" s="104"/>
      <c r="AK63852" s="104"/>
      <c r="AL63852" s="104"/>
      <c r="AO63852" s="104"/>
      <c r="AP63852" s="104"/>
    </row>
    <row r="63853" spans="21:42" ht="15" customHeight="1" x14ac:dyDescent="0.25">
      <c r="U63853" s="104"/>
      <c r="AB63853" s="104"/>
      <c r="AC63853" s="104"/>
      <c r="AF63853" s="104"/>
      <c r="AG63853" s="104"/>
      <c r="AK63853" s="104"/>
      <c r="AL63853" s="104"/>
      <c r="AO63853" s="104"/>
      <c r="AP63853" s="104"/>
    </row>
    <row r="63854" spans="21:42" ht="15" customHeight="1" x14ac:dyDescent="0.25">
      <c r="U63854" s="104"/>
      <c r="AB63854" s="104"/>
      <c r="AC63854" s="104"/>
      <c r="AF63854" s="104"/>
      <c r="AG63854" s="104"/>
      <c r="AK63854" s="104"/>
      <c r="AL63854" s="104"/>
      <c r="AO63854" s="104"/>
      <c r="AP63854" s="104"/>
    </row>
    <row r="63855" spans="21:42" ht="15" customHeight="1" x14ac:dyDescent="0.25">
      <c r="U63855" s="104"/>
      <c r="AB63855" s="104"/>
      <c r="AC63855" s="104"/>
      <c r="AF63855" s="104"/>
      <c r="AG63855" s="104"/>
      <c r="AK63855" s="104"/>
      <c r="AL63855" s="104"/>
      <c r="AO63855" s="104"/>
      <c r="AP63855" s="104"/>
    </row>
    <row r="63856" spans="21:42" ht="15" customHeight="1" x14ac:dyDescent="0.25">
      <c r="U63856" s="104"/>
      <c r="AB63856" s="104"/>
      <c r="AC63856" s="104"/>
      <c r="AF63856" s="104"/>
      <c r="AG63856" s="104"/>
      <c r="AK63856" s="104"/>
      <c r="AL63856" s="104"/>
      <c r="AO63856" s="104"/>
      <c r="AP63856" s="104"/>
    </row>
    <row r="63857" spans="21:42" ht="15" customHeight="1" x14ac:dyDescent="0.25">
      <c r="U63857" s="104"/>
      <c r="AB63857" s="104"/>
      <c r="AC63857" s="104"/>
      <c r="AF63857" s="104"/>
      <c r="AG63857" s="104"/>
      <c r="AK63857" s="104"/>
      <c r="AL63857" s="104"/>
      <c r="AO63857" s="104"/>
      <c r="AP63857" s="104"/>
    </row>
    <row r="63858" spans="21:42" ht="15" customHeight="1" x14ac:dyDescent="0.25">
      <c r="U63858" s="104"/>
      <c r="AB63858" s="104"/>
      <c r="AC63858" s="104"/>
      <c r="AF63858" s="104"/>
      <c r="AG63858" s="104"/>
      <c r="AK63858" s="104"/>
      <c r="AL63858" s="104"/>
      <c r="AO63858" s="104"/>
      <c r="AP63858" s="104"/>
    </row>
    <row r="63859" spans="21:42" ht="15" customHeight="1" x14ac:dyDescent="0.25">
      <c r="U63859" s="104"/>
      <c r="AB63859" s="104"/>
      <c r="AC63859" s="104"/>
      <c r="AF63859" s="104"/>
      <c r="AG63859" s="104"/>
      <c r="AK63859" s="104"/>
      <c r="AL63859" s="104"/>
      <c r="AO63859" s="104"/>
      <c r="AP63859" s="104"/>
    </row>
    <row r="63860" spans="21:42" ht="15" customHeight="1" x14ac:dyDescent="0.25">
      <c r="U63860" s="104"/>
      <c r="AB63860" s="104"/>
      <c r="AC63860" s="104"/>
      <c r="AF63860" s="104"/>
      <c r="AG63860" s="104"/>
      <c r="AK63860" s="104"/>
      <c r="AL63860" s="104"/>
      <c r="AO63860" s="104"/>
      <c r="AP63860" s="104"/>
    </row>
    <row r="63861" spans="21:42" ht="15" customHeight="1" x14ac:dyDescent="0.25">
      <c r="U63861" s="104"/>
      <c r="AB63861" s="104"/>
      <c r="AC63861" s="104"/>
      <c r="AF63861" s="104"/>
      <c r="AG63861" s="104"/>
      <c r="AK63861" s="104"/>
      <c r="AL63861" s="104"/>
      <c r="AO63861" s="104"/>
      <c r="AP63861" s="104"/>
    </row>
    <row r="63862" spans="21:42" ht="15" customHeight="1" x14ac:dyDescent="0.25">
      <c r="U63862" s="104"/>
      <c r="AB63862" s="104"/>
      <c r="AC63862" s="104"/>
      <c r="AF63862" s="104"/>
      <c r="AG63862" s="104"/>
      <c r="AK63862" s="104"/>
      <c r="AL63862" s="104"/>
      <c r="AO63862" s="104"/>
      <c r="AP63862" s="104"/>
    </row>
    <row r="63863" spans="21:42" ht="15" customHeight="1" x14ac:dyDescent="0.25">
      <c r="U63863" s="104"/>
      <c r="AB63863" s="104"/>
      <c r="AC63863" s="104"/>
      <c r="AF63863" s="104"/>
      <c r="AG63863" s="104"/>
      <c r="AK63863" s="104"/>
      <c r="AL63863" s="104"/>
      <c r="AO63863" s="104"/>
      <c r="AP63863" s="104"/>
    </row>
    <row r="63864" spans="21:42" ht="15" customHeight="1" x14ac:dyDescent="0.25">
      <c r="U63864" s="104"/>
      <c r="AB63864" s="104"/>
      <c r="AC63864" s="104"/>
      <c r="AF63864" s="104"/>
      <c r="AG63864" s="104"/>
      <c r="AK63864" s="104"/>
      <c r="AL63864" s="104"/>
      <c r="AO63864" s="104"/>
      <c r="AP63864" s="104"/>
    </row>
    <row r="63865" spans="21:42" ht="15" customHeight="1" x14ac:dyDescent="0.25">
      <c r="U63865" s="104"/>
      <c r="AB63865" s="104"/>
      <c r="AC63865" s="104"/>
      <c r="AF63865" s="104"/>
      <c r="AG63865" s="104"/>
      <c r="AK63865" s="104"/>
      <c r="AL63865" s="104"/>
      <c r="AO63865" s="104"/>
      <c r="AP63865" s="104"/>
    </row>
    <row r="63866" spans="21:42" ht="15" customHeight="1" x14ac:dyDescent="0.25">
      <c r="U63866" s="104"/>
      <c r="AB63866" s="104"/>
      <c r="AC63866" s="104"/>
      <c r="AF63866" s="104"/>
      <c r="AG63866" s="104"/>
      <c r="AK63866" s="104"/>
      <c r="AL63866" s="104"/>
      <c r="AO63866" s="104"/>
      <c r="AP63866" s="104"/>
    </row>
    <row r="63867" spans="21:42" ht="15" customHeight="1" x14ac:dyDescent="0.25">
      <c r="U63867" s="104"/>
      <c r="AB63867" s="104"/>
      <c r="AC63867" s="104"/>
      <c r="AF63867" s="104"/>
      <c r="AG63867" s="104"/>
      <c r="AK63867" s="104"/>
      <c r="AL63867" s="104"/>
      <c r="AO63867" s="104"/>
      <c r="AP63867" s="104"/>
    </row>
    <row r="63868" spans="21:42" ht="15" customHeight="1" x14ac:dyDescent="0.25">
      <c r="U63868" s="104"/>
      <c r="AB63868" s="104"/>
      <c r="AC63868" s="104"/>
      <c r="AF63868" s="104"/>
      <c r="AG63868" s="104"/>
      <c r="AK63868" s="104"/>
      <c r="AL63868" s="104"/>
      <c r="AO63868" s="104"/>
      <c r="AP63868" s="104"/>
    </row>
    <row r="63869" spans="21:42" ht="15" customHeight="1" x14ac:dyDescent="0.25">
      <c r="U63869" s="104"/>
      <c r="AB63869" s="104"/>
      <c r="AC63869" s="104"/>
      <c r="AF63869" s="104"/>
      <c r="AG63869" s="104"/>
      <c r="AK63869" s="104"/>
      <c r="AL63869" s="104"/>
      <c r="AO63869" s="104"/>
      <c r="AP63869" s="104"/>
    </row>
    <row r="63870" spans="21:42" ht="15" customHeight="1" x14ac:dyDescent="0.25">
      <c r="U63870" s="104"/>
      <c r="AB63870" s="104"/>
      <c r="AC63870" s="104"/>
      <c r="AF63870" s="104"/>
      <c r="AG63870" s="104"/>
      <c r="AK63870" s="104"/>
      <c r="AL63870" s="104"/>
      <c r="AO63870" s="104"/>
      <c r="AP63870" s="104"/>
    </row>
    <row r="63871" spans="21:42" ht="15" customHeight="1" x14ac:dyDescent="0.25">
      <c r="U63871" s="104"/>
      <c r="AB63871" s="104"/>
      <c r="AC63871" s="104"/>
      <c r="AF63871" s="104"/>
      <c r="AG63871" s="104"/>
      <c r="AK63871" s="104"/>
      <c r="AL63871" s="104"/>
      <c r="AO63871" s="104"/>
      <c r="AP63871" s="104"/>
    </row>
    <row r="63872" spans="21:42" ht="15" customHeight="1" x14ac:dyDescent="0.25">
      <c r="U63872" s="104"/>
      <c r="AB63872" s="104"/>
      <c r="AC63872" s="104"/>
      <c r="AF63872" s="104"/>
      <c r="AG63872" s="104"/>
      <c r="AK63872" s="104"/>
      <c r="AL63872" s="104"/>
      <c r="AO63872" s="104"/>
      <c r="AP63872" s="104"/>
    </row>
    <row r="63873" spans="21:42" ht="15" customHeight="1" x14ac:dyDescent="0.25">
      <c r="U63873" s="104"/>
      <c r="AB63873" s="104"/>
      <c r="AC63873" s="104"/>
      <c r="AF63873" s="104"/>
      <c r="AG63873" s="104"/>
      <c r="AK63873" s="104"/>
      <c r="AL63873" s="104"/>
      <c r="AO63873" s="104"/>
      <c r="AP63873" s="104"/>
    </row>
    <row r="63874" spans="21:42" ht="15" customHeight="1" x14ac:dyDescent="0.25">
      <c r="U63874" s="104"/>
      <c r="AB63874" s="104"/>
      <c r="AC63874" s="104"/>
      <c r="AF63874" s="104"/>
      <c r="AG63874" s="104"/>
      <c r="AK63874" s="104"/>
      <c r="AL63874" s="104"/>
      <c r="AO63874" s="104"/>
      <c r="AP63874" s="104"/>
    </row>
    <row r="63875" spans="21:42" ht="15" customHeight="1" x14ac:dyDescent="0.25">
      <c r="U63875" s="104"/>
      <c r="AB63875" s="104"/>
      <c r="AC63875" s="104"/>
      <c r="AF63875" s="104"/>
      <c r="AG63875" s="104"/>
      <c r="AK63875" s="104"/>
      <c r="AL63875" s="104"/>
      <c r="AO63875" s="104"/>
      <c r="AP63875" s="104"/>
    </row>
    <row r="63876" spans="21:42" ht="15" customHeight="1" x14ac:dyDescent="0.25">
      <c r="U63876" s="104"/>
      <c r="AB63876" s="104"/>
      <c r="AC63876" s="104"/>
      <c r="AF63876" s="104"/>
      <c r="AG63876" s="104"/>
      <c r="AK63876" s="104"/>
      <c r="AL63876" s="104"/>
      <c r="AO63876" s="104"/>
      <c r="AP63876" s="104"/>
    </row>
    <row r="63877" spans="21:42" ht="15" customHeight="1" x14ac:dyDescent="0.25">
      <c r="U63877" s="104"/>
      <c r="AB63877" s="104"/>
      <c r="AC63877" s="104"/>
      <c r="AF63877" s="104"/>
      <c r="AG63877" s="104"/>
      <c r="AK63877" s="104"/>
      <c r="AL63877" s="104"/>
      <c r="AO63877" s="104"/>
      <c r="AP63877" s="104"/>
    </row>
    <row r="63878" spans="21:42" ht="15" customHeight="1" x14ac:dyDescent="0.25">
      <c r="U63878" s="104"/>
      <c r="AB63878" s="104"/>
      <c r="AC63878" s="104"/>
      <c r="AF63878" s="104"/>
      <c r="AG63878" s="104"/>
      <c r="AK63878" s="104"/>
      <c r="AL63878" s="104"/>
      <c r="AO63878" s="104"/>
      <c r="AP63878" s="104"/>
    </row>
    <row r="63879" spans="21:42" ht="15" customHeight="1" x14ac:dyDescent="0.25">
      <c r="U63879" s="104"/>
      <c r="AB63879" s="104"/>
      <c r="AC63879" s="104"/>
      <c r="AF63879" s="104"/>
      <c r="AG63879" s="104"/>
      <c r="AK63879" s="104"/>
      <c r="AL63879" s="104"/>
      <c r="AO63879" s="104"/>
      <c r="AP63879" s="104"/>
    </row>
    <row r="63880" spans="21:42" ht="15" customHeight="1" x14ac:dyDescent="0.25">
      <c r="U63880" s="104"/>
      <c r="AB63880" s="104"/>
      <c r="AC63880" s="104"/>
      <c r="AF63880" s="104"/>
      <c r="AG63880" s="104"/>
      <c r="AK63880" s="104"/>
      <c r="AL63880" s="104"/>
      <c r="AO63880" s="104"/>
      <c r="AP63880" s="104"/>
    </row>
    <row r="63881" spans="21:42" ht="15" customHeight="1" x14ac:dyDescent="0.25">
      <c r="U63881" s="104"/>
      <c r="AB63881" s="104"/>
      <c r="AC63881" s="104"/>
      <c r="AF63881" s="104"/>
      <c r="AG63881" s="104"/>
      <c r="AK63881" s="104"/>
      <c r="AL63881" s="104"/>
      <c r="AO63881" s="104"/>
      <c r="AP63881" s="104"/>
    </row>
    <row r="63882" spans="21:42" ht="15" customHeight="1" x14ac:dyDescent="0.25">
      <c r="U63882" s="104"/>
      <c r="AB63882" s="104"/>
      <c r="AC63882" s="104"/>
      <c r="AF63882" s="104"/>
      <c r="AG63882" s="104"/>
      <c r="AK63882" s="104"/>
      <c r="AL63882" s="104"/>
      <c r="AO63882" s="104"/>
      <c r="AP63882" s="104"/>
    </row>
    <row r="63883" spans="21:42" ht="15" customHeight="1" x14ac:dyDescent="0.25">
      <c r="U63883" s="104"/>
      <c r="AB63883" s="104"/>
      <c r="AC63883" s="104"/>
      <c r="AF63883" s="104"/>
      <c r="AG63883" s="104"/>
      <c r="AK63883" s="104"/>
      <c r="AL63883" s="104"/>
      <c r="AO63883" s="104"/>
      <c r="AP63883" s="104"/>
    </row>
    <row r="63884" spans="21:42" ht="15" customHeight="1" x14ac:dyDescent="0.25">
      <c r="U63884" s="104"/>
      <c r="AB63884" s="104"/>
      <c r="AC63884" s="104"/>
      <c r="AF63884" s="104"/>
      <c r="AG63884" s="104"/>
      <c r="AK63884" s="104"/>
      <c r="AL63884" s="104"/>
      <c r="AO63884" s="104"/>
      <c r="AP63884" s="104"/>
    </row>
    <row r="63885" spans="21:42" ht="15" customHeight="1" x14ac:dyDescent="0.25">
      <c r="U63885" s="104"/>
      <c r="AB63885" s="104"/>
      <c r="AC63885" s="104"/>
      <c r="AF63885" s="104"/>
      <c r="AG63885" s="104"/>
      <c r="AK63885" s="104"/>
      <c r="AL63885" s="104"/>
      <c r="AO63885" s="104"/>
      <c r="AP63885" s="104"/>
    </row>
    <row r="63886" spans="21:42" ht="15" customHeight="1" x14ac:dyDescent="0.25">
      <c r="U63886" s="104"/>
      <c r="AB63886" s="104"/>
      <c r="AC63886" s="104"/>
      <c r="AF63886" s="104"/>
      <c r="AG63886" s="104"/>
      <c r="AK63886" s="104"/>
      <c r="AL63886" s="104"/>
      <c r="AO63886" s="104"/>
      <c r="AP63886" s="104"/>
    </row>
    <row r="63887" spans="21:42" ht="15" customHeight="1" x14ac:dyDescent="0.25">
      <c r="U63887" s="104"/>
      <c r="AB63887" s="104"/>
      <c r="AC63887" s="104"/>
      <c r="AF63887" s="104"/>
      <c r="AG63887" s="104"/>
      <c r="AK63887" s="104"/>
      <c r="AL63887" s="104"/>
      <c r="AO63887" s="104"/>
      <c r="AP63887" s="104"/>
    </row>
    <row r="63888" spans="21:42" ht="15" customHeight="1" x14ac:dyDescent="0.25">
      <c r="U63888" s="104"/>
      <c r="AB63888" s="104"/>
      <c r="AC63888" s="104"/>
      <c r="AF63888" s="104"/>
      <c r="AG63888" s="104"/>
      <c r="AK63888" s="104"/>
      <c r="AL63888" s="104"/>
      <c r="AO63888" s="104"/>
      <c r="AP63888" s="104"/>
    </row>
    <row r="63889" spans="21:42" ht="15" customHeight="1" x14ac:dyDescent="0.25">
      <c r="U63889" s="104"/>
      <c r="AB63889" s="104"/>
      <c r="AC63889" s="104"/>
      <c r="AF63889" s="104"/>
      <c r="AG63889" s="104"/>
      <c r="AK63889" s="104"/>
      <c r="AL63889" s="104"/>
      <c r="AO63889" s="104"/>
      <c r="AP63889" s="104"/>
    </row>
    <row r="63890" spans="21:42" ht="15" customHeight="1" x14ac:dyDescent="0.25">
      <c r="U63890" s="104"/>
      <c r="AB63890" s="104"/>
      <c r="AC63890" s="104"/>
      <c r="AF63890" s="104"/>
      <c r="AG63890" s="104"/>
      <c r="AK63890" s="104"/>
      <c r="AL63890" s="104"/>
      <c r="AO63890" s="104"/>
      <c r="AP63890" s="104"/>
    </row>
    <row r="63891" spans="21:42" ht="15" customHeight="1" x14ac:dyDescent="0.25">
      <c r="U63891" s="104"/>
      <c r="AB63891" s="104"/>
      <c r="AC63891" s="104"/>
      <c r="AF63891" s="104"/>
      <c r="AG63891" s="104"/>
      <c r="AK63891" s="104"/>
      <c r="AL63891" s="104"/>
      <c r="AO63891" s="104"/>
      <c r="AP63891" s="104"/>
    </row>
    <row r="63892" spans="21:42" ht="15" customHeight="1" x14ac:dyDescent="0.25">
      <c r="U63892" s="104"/>
      <c r="AB63892" s="104"/>
      <c r="AC63892" s="104"/>
      <c r="AF63892" s="104"/>
      <c r="AG63892" s="104"/>
      <c r="AK63892" s="104"/>
      <c r="AL63892" s="104"/>
      <c r="AO63892" s="104"/>
      <c r="AP63892" s="104"/>
    </row>
    <row r="63893" spans="21:42" ht="15" customHeight="1" x14ac:dyDescent="0.25">
      <c r="U63893" s="104"/>
      <c r="AB63893" s="104"/>
      <c r="AC63893" s="104"/>
      <c r="AF63893" s="104"/>
      <c r="AG63893" s="104"/>
      <c r="AK63893" s="104"/>
      <c r="AL63893" s="104"/>
      <c r="AO63893" s="104"/>
      <c r="AP63893" s="104"/>
    </row>
    <row r="63894" spans="21:42" ht="15" customHeight="1" x14ac:dyDescent="0.25">
      <c r="U63894" s="104"/>
      <c r="AB63894" s="104"/>
      <c r="AC63894" s="104"/>
      <c r="AF63894" s="104"/>
      <c r="AG63894" s="104"/>
      <c r="AK63894" s="104"/>
      <c r="AL63894" s="104"/>
      <c r="AO63894" s="104"/>
      <c r="AP63894" s="104"/>
    </row>
    <row r="63895" spans="21:42" ht="15" customHeight="1" x14ac:dyDescent="0.25">
      <c r="U63895" s="104"/>
      <c r="AB63895" s="104"/>
      <c r="AC63895" s="104"/>
      <c r="AF63895" s="104"/>
      <c r="AG63895" s="104"/>
      <c r="AK63895" s="104"/>
      <c r="AL63895" s="104"/>
      <c r="AO63895" s="104"/>
      <c r="AP63895" s="104"/>
    </row>
    <row r="63896" spans="21:42" ht="15" customHeight="1" x14ac:dyDescent="0.25">
      <c r="U63896" s="104"/>
      <c r="AB63896" s="104"/>
      <c r="AC63896" s="104"/>
      <c r="AF63896" s="104"/>
      <c r="AG63896" s="104"/>
      <c r="AK63896" s="104"/>
      <c r="AL63896" s="104"/>
      <c r="AO63896" s="104"/>
      <c r="AP63896" s="104"/>
    </row>
    <row r="63897" spans="21:42" ht="15" customHeight="1" x14ac:dyDescent="0.25">
      <c r="U63897" s="104"/>
      <c r="AB63897" s="104"/>
      <c r="AC63897" s="104"/>
      <c r="AF63897" s="104"/>
      <c r="AG63897" s="104"/>
      <c r="AK63897" s="104"/>
      <c r="AL63897" s="104"/>
      <c r="AO63897" s="104"/>
      <c r="AP63897" s="104"/>
    </row>
    <row r="63898" spans="21:42" ht="15" customHeight="1" x14ac:dyDescent="0.25">
      <c r="U63898" s="104"/>
      <c r="AB63898" s="104"/>
      <c r="AC63898" s="104"/>
      <c r="AF63898" s="104"/>
      <c r="AG63898" s="104"/>
      <c r="AK63898" s="104"/>
      <c r="AL63898" s="104"/>
      <c r="AO63898" s="104"/>
      <c r="AP63898" s="104"/>
    </row>
    <row r="63899" spans="21:42" ht="15" customHeight="1" x14ac:dyDescent="0.25">
      <c r="U63899" s="104"/>
      <c r="AB63899" s="104"/>
      <c r="AC63899" s="104"/>
      <c r="AF63899" s="104"/>
      <c r="AG63899" s="104"/>
      <c r="AK63899" s="104"/>
      <c r="AL63899" s="104"/>
      <c r="AO63899" s="104"/>
      <c r="AP63899" s="104"/>
    </row>
    <row r="63900" spans="21:42" ht="15" customHeight="1" x14ac:dyDescent="0.25">
      <c r="U63900" s="104"/>
      <c r="AB63900" s="104"/>
      <c r="AC63900" s="104"/>
      <c r="AF63900" s="104"/>
      <c r="AG63900" s="104"/>
      <c r="AK63900" s="104"/>
      <c r="AL63900" s="104"/>
      <c r="AO63900" s="104"/>
      <c r="AP63900" s="104"/>
    </row>
    <row r="63901" spans="21:42" ht="15" customHeight="1" x14ac:dyDescent="0.25">
      <c r="U63901" s="104"/>
      <c r="AB63901" s="104"/>
      <c r="AC63901" s="104"/>
      <c r="AF63901" s="104"/>
      <c r="AG63901" s="104"/>
      <c r="AK63901" s="104"/>
      <c r="AL63901" s="104"/>
      <c r="AO63901" s="104"/>
      <c r="AP63901" s="104"/>
    </row>
    <row r="63902" spans="21:42" ht="15" customHeight="1" x14ac:dyDescent="0.25">
      <c r="U63902" s="104"/>
      <c r="AB63902" s="104"/>
      <c r="AC63902" s="104"/>
      <c r="AF63902" s="104"/>
      <c r="AG63902" s="104"/>
      <c r="AK63902" s="104"/>
      <c r="AL63902" s="104"/>
      <c r="AO63902" s="104"/>
      <c r="AP63902" s="104"/>
    </row>
    <row r="63903" spans="21:42" ht="15" customHeight="1" x14ac:dyDescent="0.25">
      <c r="U63903" s="104"/>
      <c r="AB63903" s="104"/>
      <c r="AC63903" s="104"/>
      <c r="AF63903" s="104"/>
      <c r="AG63903" s="104"/>
      <c r="AK63903" s="104"/>
      <c r="AL63903" s="104"/>
      <c r="AO63903" s="104"/>
      <c r="AP63903" s="104"/>
    </row>
    <row r="63904" spans="21:42" ht="15" customHeight="1" x14ac:dyDescent="0.25">
      <c r="U63904" s="104"/>
      <c r="AB63904" s="104"/>
      <c r="AC63904" s="104"/>
      <c r="AF63904" s="104"/>
      <c r="AG63904" s="104"/>
      <c r="AK63904" s="104"/>
      <c r="AL63904" s="104"/>
      <c r="AO63904" s="104"/>
      <c r="AP63904" s="104"/>
    </row>
    <row r="63905" spans="21:42" ht="15" customHeight="1" x14ac:dyDescent="0.25">
      <c r="U63905" s="104"/>
      <c r="AB63905" s="104"/>
      <c r="AC63905" s="104"/>
      <c r="AF63905" s="104"/>
      <c r="AG63905" s="104"/>
      <c r="AK63905" s="104"/>
      <c r="AL63905" s="104"/>
      <c r="AO63905" s="104"/>
      <c r="AP63905" s="104"/>
    </row>
    <row r="63906" spans="21:42" ht="15" customHeight="1" x14ac:dyDescent="0.25">
      <c r="U63906" s="104"/>
      <c r="AB63906" s="104"/>
      <c r="AC63906" s="104"/>
      <c r="AF63906" s="104"/>
      <c r="AG63906" s="104"/>
      <c r="AK63906" s="104"/>
      <c r="AL63906" s="104"/>
      <c r="AO63906" s="104"/>
      <c r="AP63906" s="104"/>
    </row>
    <row r="63907" spans="21:42" ht="15" customHeight="1" x14ac:dyDescent="0.25">
      <c r="U63907" s="104"/>
      <c r="AB63907" s="104"/>
      <c r="AC63907" s="104"/>
      <c r="AF63907" s="104"/>
      <c r="AG63907" s="104"/>
      <c r="AK63907" s="104"/>
      <c r="AL63907" s="104"/>
      <c r="AO63907" s="104"/>
      <c r="AP63907" s="104"/>
    </row>
    <row r="63908" spans="21:42" ht="15" customHeight="1" x14ac:dyDescent="0.25">
      <c r="U63908" s="104"/>
      <c r="AB63908" s="104"/>
      <c r="AC63908" s="104"/>
      <c r="AF63908" s="104"/>
      <c r="AG63908" s="104"/>
      <c r="AK63908" s="104"/>
      <c r="AL63908" s="104"/>
      <c r="AO63908" s="104"/>
      <c r="AP63908" s="104"/>
    </row>
    <row r="63909" spans="21:42" ht="15" customHeight="1" x14ac:dyDescent="0.25">
      <c r="U63909" s="104"/>
      <c r="AB63909" s="104"/>
      <c r="AC63909" s="104"/>
      <c r="AF63909" s="104"/>
      <c r="AG63909" s="104"/>
      <c r="AK63909" s="104"/>
      <c r="AL63909" s="104"/>
      <c r="AO63909" s="104"/>
      <c r="AP63909" s="104"/>
    </row>
    <row r="63910" spans="21:42" ht="15" customHeight="1" x14ac:dyDescent="0.25">
      <c r="U63910" s="104"/>
      <c r="AB63910" s="104"/>
      <c r="AC63910" s="104"/>
      <c r="AF63910" s="104"/>
      <c r="AG63910" s="104"/>
      <c r="AK63910" s="104"/>
      <c r="AL63910" s="104"/>
      <c r="AO63910" s="104"/>
      <c r="AP63910" s="104"/>
    </row>
    <row r="63911" spans="21:42" ht="15" customHeight="1" x14ac:dyDescent="0.25">
      <c r="U63911" s="104"/>
      <c r="AB63911" s="104"/>
      <c r="AC63911" s="104"/>
      <c r="AF63911" s="104"/>
      <c r="AG63911" s="104"/>
      <c r="AK63911" s="104"/>
      <c r="AL63911" s="104"/>
      <c r="AO63911" s="104"/>
      <c r="AP63911" s="104"/>
    </row>
    <row r="63912" spans="21:42" ht="15" customHeight="1" x14ac:dyDescent="0.25">
      <c r="U63912" s="104"/>
      <c r="AB63912" s="104"/>
      <c r="AC63912" s="104"/>
      <c r="AF63912" s="104"/>
      <c r="AG63912" s="104"/>
      <c r="AK63912" s="104"/>
      <c r="AL63912" s="104"/>
      <c r="AO63912" s="104"/>
      <c r="AP63912" s="104"/>
    </row>
    <row r="63913" spans="21:42" ht="15" customHeight="1" x14ac:dyDescent="0.25">
      <c r="U63913" s="104"/>
      <c r="AB63913" s="104"/>
      <c r="AC63913" s="104"/>
      <c r="AF63913" s="104"/>
      <c r="AG63913" s="104"/>
      <c r="AK63913" s="104"/>
      <c r="AL63913" s="104"/>
      <c r="AO63913" s="104"/>
      <c r="AP63913" s="104"/>
    </row>
    <row r="63914" spans="21:42" ht="15" customHeight="1" x14ac:dyDescent="0.25">
      <c r="U63914" s="104"/>
      <c r="AB63914" s="104"/>
      <c r="AC63914" s="104"/>
      <c r="AF63914" s="104"/>
      <c r="AG63914" s="104"/>
      <c r="AK63914" s="104"/>
      <c r="AL63914" s="104"/>
      <c r="AO63914" s="104"/>
      <c r="AP63914" s="104"/>
    </row>
    <row r="63915" spans="21:42" ht="15" customHeight="1" x14ac:dyDescent="0.25">
      <c r="U63915" s="104"/>
      <c r="AB63915" s="104"/>
      <c r="AC63915" s="104"/>
      <c r="AF63915" s="104"/>
      <c r="AG63915" s="104"/>
      <c r="AK63915" s="104"/>
      <c r="AL63915" s="104"/>
      <c r="AO63915" s="104"/>
      <c r="AP63915" s="104"/>
    </row>
    <row r="63916" spans="21:42" ht="15" customHeight="1" x14ac:dyDescent="0.25">
      <c r="U63916" s="104"/>
      <c r="AB63916" s="104"/>
      <c r="AC63916" s="104"/>
      <c r="AF63916" s="104"/>
      <c r="AG63916" s="104"/>
      <c r="AK63916" s="104"/>
      <c r="AL63916" s="104"/>
      <c r="AO63916" s="104"/>
      <c r="AP63916" s="104"/>
    </row>
    <row r="63917" spans="21:42" ht="15" customHeight="1" x14ac:dyDescent="0.25">
      <c r="U63917" s="104"/>
      <c r="AB63917" s="104"/>
      <c r="AC63917" s="104"/>
      <c r="AF63917" s="104"/>
      <c r="AG63917" s="104"/>
      <c r="AK63917" s="104"/>
      <c r="AL63917" s="104"/>
      <c r="AO63917" s="104"/>
      <c r="AP63917" s="104"/>
    </row>
    <row r="63918" spans="21:42" ht="15" customHeight="1" x14ac:dyDescent="0.25">
      <c r="U63918" s="104"/>
      <c r="AB63918" s="104"/>
      <c r="AC63918" s="104"/>
      <c r="AF63918" s="104"/>
      <c r="AG63918" s="104"/>
      <c r="AK63918" s="104"/>
      <c r="AL63918" s="104"/>
      <c r="AO63918" s="104"/>
      <c r="AP63918" s="104"/>
    </row>
    <row r="63919" spans="21:42" ht="15" customHeight="1" x14ac:dyDescent="0.25">
      <c r="U63919" s="104"/>
      <c r="AB63919" s="104"/>
      <c r="AC63919" s="104"/>
      <c r="AF63919" s="104"/>
      <c r="AG63919" s="104"/>
      <c r="AK63919" s="104"/>
      <c r="AL63919" s="104"/>
      <c r="AO63919" s="104"/>
      <c r="AP63919" s="104"/>
    </row>
    <row r="63920" spans="21:42" ht="15" customHeight="1" x14ac:dyDescent="0.25">
      <c r="U63920" s="104"/>
      <c r="AB63920" s="104"/>
      <c r="AC63920" s="104"/>
      <c r="AF63920" s="104"/>
      <c r="AG63920" s="104"/>
      <c r="AK63920" s="104"/>
      <c r="AL63920" s="104"/>
      <c r="AO63920" s="104"/>
      <c r="AP63920" s="104"/>
    </row>
    <row r="63921" spans="21:42" ht="15" customHeight="1" x14ac:dyDescent="0.25">
      <c r="U63921" s="104"/>
      <c r="AB63921" s="104"/>
      <c r="AC63921" s="104"/>
      <c r="AF63921" s="104"/>
      <c r="AG63921" s="104"/>
      <c r="AK63921" s="104"/>
      <c r="AL63921" s="104"/>
      <c r="AO63921" s="104"/>
      <c r="AP63921" s="104"/>
    </row>
    <row r="63922" spans="21:42" ht="15" customHeight="1" x14ac:dyDescent="0.25">
      <c r="U63922" s="104"/>
      <c r="AB63922" s="104"/>
      <c r="AC63922" s="104"/>
      <c r="AF63922" s="104"/>
      <c r="AG63922" s="104"/>
      <c r="AK63922" s="104"/>
      <c r="AL63922" s="104"/>
      <c r="AO63922" s="104"/>
      <c r="AP63922" s="104"/>
    </row>
    <row r="63923" spans="21:42" ht="15" customHeight="1" x14ac:dyDescent="0.25">
      <c r="U63923" s="104"/>
      <c r="AB63923" s="104"/>
      <c r="AC63923" s="104"/>
      <c r="AF63923" s="104"/>
      <c r="AG63923" s="104"/>
      <c r="AK63923" s="104"/>
      <c r="AL63923" s="104"/>
      <c r="AO63923" s="104"/>
      <c r="AP63923" s="104"/>
    </row>
    <row r="63924" spans="21:42" ht="15" customHeight="1" x14ac:dyDescent="0.25">
      <c r="U63924" s="104"/>
      <c r="AB63924" s="104"/>
      <c r="AC63924" s="104"/>
      <c r="AF63924" s="104"/>
      <c r="AG63924" s="104"/>
      <c r="AK63924" s="104"/>
      <c r="AL63924" s="104"/>
      <c r="AO63924" s="104"/>
      <c r="AP63924" s="104"/>
    </row>
    <row r="63925" spans="21:42" ht="15" customHeight="1" x14ac:dyDescent="0.25">
      <c r="U63925" s="104"/>
      <c r="AB63925" s="104"/>
      <c r="AC63925" s="104"/>
      <c r="AF63925" s="104"/>
      <c r="AG63925" s="104"/>
      <c r="AK63925" s="104"/>
      <c r="AL63925" s="104"/>
      <c r="AO63925" s="104"/>
      <c r="AP63925" s="104"/>
    </row>
    <row r="63926" spans="21:42" ht="15" customHeight="1" x14ac:dyDescent="0.25">
      <c r="U63926" s="104"/>
      <c r="AB63926" s="104"/>
      <c r="AC63926" s="104"/>
      <c r="AF63926" s="104"/>
      <c r="AG63926" s="104"/>
      <c r="AK63926" s="104"/>
      <c r="AL63926" s="104"/>
      <c r="AO63926" s="104"/>
      <c r="AP63926" s="104"/>
    </row>
    <row r="63927" spans="21:42" ht="15" customHeight="1" x14ac:dyDescent="0.25">
      <c r="U63927" s="104"/>
      <c r="AB63927" s="104"/>
      <c r="AC63927" s="104"/>
      <c r="AF63927" s="104"/>
      <c r="AG63927" s="104"/>
      <c r="AK63927" s="104"/>
      <c r="AL63927" s="104"/>
      <c r="AO63927" s="104"/>
      <c r="AP63927" s="104"/>
    </row>
    <row r="63928" spans="21:42" ht="15" customHeight="1" x14ac:dyDescent="0.25">
      <c r="U63928" s="104"/>
      <c r="AB63928" s="104"/>
      <c r="AC63928" s="104"/>
      <c r="AF63928" s="104"/>
      <c r="AG63928" s="104"/>
      <c r="AK63928" s="104"/>
      <c r="AL63928" s="104"/>
      <c r="AO63928" s="104"/>
      <c r="AP63928" s="104"/>
    </row>
    <row r="63929" spans="21:42" ht="15" customHeight="1" x14ac:dyDescent="0.25">
      <c r="U63929" s="104"/>
      <c r="AB63929" s="104"/>
      <c r="AC63929" s="104"/>
      <c r="AF63929" s="104"/>
      <c r="AG63929" s="104"/>
      <c r="AK63929" s="104"/>
      <c r="AL63929" s="104"/>
      <c r="AO63929" s="104"/>
      <c r="AP63929" s="104"/>
    </row>
    <row r="63930" spans="21:42" ht="15" customHeight="1" x14ac:dyDescent="0.25">
      <c r="U63930" s="104"/>
      <c r="AB63930" s="104"/>
      <c r="AC63930" s="104"/>
      <c r="AF63930" s="104"/>
      <c r="AG63930" s="104"/>
      <c r="AK63930" s="104"/>
      <c r="AL63930" s="104"/>
      <c r="AO63930" s="104"/>
      <c r="AP63930" s="104"/>
    </row>
    <row r="63931" spans="21:42" ht="15" customHeight="1" x14ac:dyDescent="0.25">
      <c r="U63931" s="104"/>
      <c r="AB63931" s="104"/>
      <c r="AC63931" s="104"/>
      <c r="AF63931" s="104"/>
      <c r="AG63931" s="104"/>
      <c r="AK63931" s="104"/>
      <c r="AL63931" s="104"/>
      <c r="AO63931" s="104"/>
      <c r="AP63931" s="104"/>
    </row>
    <row r="63932" spans="21:42" ht="15" customHeight="1" x14ac:dyDescent="0.25">
      <c r="U63932" s="104"/>
      <c r="AB63932" s="104"/>
      <c r="AC63932" s="104"/>
      <c r="AF63932" s="104"/>
      <c r="AG63932" s="104"/>
      <c r="AK63932" s="104"/>
      <c r="AL63932" s="104"/>
      <c r="AO63932" s="104"/>
      <c r="AP63932" s="104"/>
    </row>
    <row r="63933" spans="21:42" ht="15" customHeight="1" x14ac:dyDescent="0.25">
      <c r="U63933" s="104"/>
      <c r="AB63933" s="104"/>
      <c r="AC63933" s="104"/>
      <c r="AF63933" s="104"/>
      <c r="AG63933" s="104"/>
      <c r="AK63933" s="104"/>
      <c r="AL63933" s="104"/>
      <c r="AO63933" s="104"/>
      <c r="AP63933" s="104"/>
    </row>
    <row r="63934" spans="21:42" ht="15" customHeight="1" x14ac:dyDescent="0.25">
      <c r="U63934" s="104"/>
      <c r="AB63934" s="104"/>
      <c r="AC63934" s="104"/>
      <c r="AF63934" s="104"/>
      <c r="AG63934" s="104"/>
      <c r="AK63934" s="104"/>
      <c r="AL63934" s="104"/>
      <c r="AO63934" s="104"/>
      <c r="AP63934" s="104"/>
    </row>
    <row r="63935" spans="21:42" ht="15" customHeight="1" x14ac:dyDescent="0.25">
      <c r="U63935" s="104"/>
      <c r="AB63935" s="104"/>
      <c r="AC63935" s="104"/>
      <c r="AF63935" s="104"/>
      <c r="AG63935" s="104"/>
      <c r="AK63935" s="104"/>
      <c r="AL63935" s="104"/>
      <c r="AO63935" s="104"/>
      <c r="AP63935" s="104"/>
    </row>
    <row r="63936" spans="21:42" ht="15" customHeight="1" x14ac:dyDescent="0.25">
      <c r="U63936" s="104"/>
      <c r="AB63936" s="104"/>
      <c r="AC63936" s="104"/>
      <c r="AF63936" s="104"/>
      <c r="AG63936" s="104"/>
      <c r="AK63936" s="104"/>
      <c r="AL63936" s="104"/>
      <c r="AO63936" s="104"/>
      <c r="AP63936" s="104"/>
    </row>
    <row r="63937" spans="21:42" ht="15" customHeight="1" x14ac:dyDescent="0.25">
      <c r="U63937" s="104"/>
      <c r="AB63937" s="104"/>
      <c r="AC63937" s="104"/>
      <c r="AF63937" s="104"/>
      <c r="AG63937" s="104"/>
      <c r="AK63937" s="104"/>
      <c r="AL63937" s="104"/>
      <c r="AO63937" s="104"/>
      <c r="AP63937" s="104"/>
    </row>
    <row r="63938" spans="21:42" ht="15" customHeight="1" x14ac:dyDescent="0.25">
      <c r="U63938" s="104"/>
      <c r="AB63938" s="104"/>
      <c r="AC63938" s="104"/>
      <c r="AF63938" s="104"/>
      <c r="AG63938" s="104"/>
      <c r="AK63938" s="104"/>
      <c r="AL63938" s="104"/>
      <c r="AO63938" s="104"/>
      <c r="AP63938" s="104"/>
    </row>
    <row r="63939" spans="21:42" ht="15" customHeight="1" x14ac:dyDescent="0.25">
      <c r="U63939" s="104"/>
      <c r="AB63939" s="104"/>
      <c r="AC63939" s="104"/>
      <c r="AF63939" s="104"/>
      <c r="AG63939" s="104"/>
      <c r="AK63939" s="104"/>
      <c r="AL63939" s="104"/>
      <c r="AO63939" s="104"/>
      <c r="AP63939" s="104"/>
    </row>
    <row r="63940" spans="21:42" ht="15" customHeight="1" x14ac:dyDescent="0.25">
      <c r="U63940" s="104"/>
      <c r="AB63940" s="104"/>
      <c r="AC63940" s="104"/>
      <c r="AF63940" s="104"/>
      <c r="AG63940" s="104"/>
      <c r="AK63940" s="104"/>
      <c r="AL63940" s="104"/>
      <c r="AO63940" s="104"/>
      <c r="AP63940" s="104"/>
    </row>
    <row r="63941" spans="21:42" ht="15" customHeight="1" x14ac:dyDescent="0.25">
      <c r="U63941" s="104"/>
      <c r="AB63941" s="104"/>
      <c r="AC63941" s="104"/>
      <c r="AF63941" s="104"/>
      <c r="AG63941" s="104"/>
      <c r="AK63941" s="104"/>
      <c r="AL63941" s="104"/>
      <c r="AO63941" s="104"/>
      <c r="AP63941" s="104"/>
    </row>
    <row r="63942" spans="21:42" ht="15" customHeight="1" x14ac:dyDescent="0.25">
      <c r="U63942" s="104"/>
      <c r="AB63942" s="104"/>
      <c r="AC63942" s="104"/>
      <c r="AF63942" s="104"/>
      <c r="AG63942" s="104"/>
      <c r="AK63942" s="104"/>
      <c r="AL63942" s="104"/>
      <c r="AO63942" s="104"/>
      <c r="AP63942" s="104"/>
    </row>
    <row r="63943" spans="21:42" ht="15" customHeight="1" x14ac:dyDescent="0.25">
      <c r="U63943" s="104"/>
      <c r="AB63943" s="104"/>
      <c r="AC63943" s="104"/>
      <c r="AF63943" s="104"/>
      <c r="AG63943" s="104"/>
      <c r="AK63943" s="104"/>
      <c r="AL63943" s="104"/>
      <c r="AO63943" s="104"/>
      <c r="AP63943" s="104"/>
    </row>
    <row r="63944" spans="21:42" ht="15" customHeight="1" x14ac:dyDescent="0.25">
      <c r="U63944" s="104"/>
      <c r="AB63944" s="104"/>
      <c r="AC63944" s="104"/>
      <c r="AF63944" s="104"/>
      <c r="AG63944" s="104"/>
      <c r="AK63944" s="104"/>
      <c r="AL63944" s="104"/>
      <c r="AO63944" s="104"/>
      <c r="AP63944" s="104"/>
    </row>
    <row r="63945" spans="21:42" ht="15" customHeight="1" x14ac:dyDescent="0.25">
      <c r="U63945" s="104"/>
      <c r="AB63945" s="104"/>
      <c r="AC63945" s="104"/>
      <c r="AF63945" s="104"/>
      <c r="AG63945" s="104"/>
      <c r="AK63945" s="104"/>
      <c r="AL63945" s="104"/>
      <c r="AO63945" s="104"/>
      <c r="AP63945" s="104"/>
    </row>
    <row r="63946" spans="21:42" ht="15" customHeight="1" x14ac:dyDescent="0.25">
      <c r="U63946" s="104"/>
      <c r="AB63946" s="104"/>
      <c r="AC63946" s="104"/>
      <c r="AF63946" s="104"/>
      <c r="AG63946" s="104"/>
      <c r="AK63946" s="104"/>
      <c r="AL63946" s="104"/>
      <c r="AO63946" s="104"/>
      <c r="AP63946" s="104"/>
    </row>
    <row r="63947" spans="21:42" ht="15" customHeight="1" x14ac:dyDescent="0.25">
      <c r="U63947" s="104"/>
      <c r="AB63947" s="104"/>
      <c r="AC63947" s="104"/>
      <c r="AF63947" s="104"/>
      <c r="AG63947" s="104"/>
      <c r="AK63947" s="104"/>
      <c r="AL63947" s="104"/>
      <c r="AO63947" s="104"/>
      <c r="AP63947" s="104"/>
    </row>
    <row r="63948" spans="21:42" ht="15" customHeight="1" x14ac:dyDescent="0.25">
      <c r="U63948" s="104"/>
      <c r="AB63948" s="104"/>
      <c r="AC63948" s="104"/>
      <c r="AF63948" s="104"/>
      <c r="AG63948" s="104"/>
      <c r="AK63948" s="104"/>
      <c r="AL63948" s="104"/>
      <c r="AO63948" s="104"/>
      <c r="AP63948" s="104"/>
    </row>
    <row r="63949" spans="21:42" ht="15" customHeight="1" x14ac:dyDescent="0.25">
      <c r="U63949" s="104"/>
      <c r="AB63949" s="104"/>
      <c r="AC63949" s="104"/>
      <c r="AF63949" s="104"/>
      <c r="AG63949" s="104"/>
      <c r="AK63949" s="104"/>
      <c r="AL63949" s="104"/>
      <c r="AO63949" s="104"/>
      <c r="AP63949" s="104"/>
    </row>
    <row r="63950" spans="21:42" ht="15" customHeight="1" x14ac:dyDescent="0.25">
      <c r="U63950" s="104"/>
      <c r="AB63950" s="104"/>
      <c r="AC63950" s="104"/>
      <c r="AF63950" s="104"/>
      <c r="AG63950" s="104"/>
      <c r="AK63950" s="104"/>
      <c r="AL63950" s="104"/>
      <c r="AO63950" s="104"/>
      <c r="AP63950" s="104"/>
    </row>
    <row r="63951" spans="21:42" ht="15" customHeight="1" x14ac:dyDescent="0.25">
      <c r="U63951" s="104"/>
      <c r="AB63951" s="104"/>
      <c r="AC63951" s="104"/>
      <c r="AF63951" s="104"/>
      <c r="AG63951" s="104"/>
      <c r="AK63951" s="104"/>
      <c r="AL63951" s="104"/>
      <c r="AO63951" s="104"/>
      <c r="AP63951" s="104"/>
    </row>
    <row r="63952" spans="21:42" ht="15" customHeight="1" x14ac:dyDescent="0.25">
      <c r="U63952" s="104"/>
      <c r="AB63952" s="104"/>
      <c r="AC63952" s="104"/>
      <c r="AF63952" s="104"/>
      <c r="AG63952" s="104"/>
      <c r="AK63952" s="104"/>
      <c r="AL63952" s="104"/>
      <c r="AO63952" s="104"/>
      <c r="AP63952" s="104"/>
    </row>
    <row r="63953" spans="21:42" ht="15" customHeight="1" x14ac:dyDescent="0.25">
      <c r="U63953" s="104"/>
      <c r="AB63953" s="104"/>
      <c r="AC63953" s="104"/>
      <c r="AF63953" s="104"/>
      <c r="AG63953" s="104"/>
      <c r="AK63953" s="104"/>
      <c r="AL63953" s="104"/>
      <c r="AO63953" s="104"/>
      <c r="AP63953" s="104"/>
    </row>
    <row r="63954" spans="21:42" ht="15" customHeight="1" x14ac:dyDescent="0.25">
      <c r="U63954" s="104"/>
      <c r="AB63954" s="104"/>
      <c r="AC63954" s="104"/>
      <c r="AF63954" s="104"/>
      <c r="AG63954" s="104"/>
      <c r="AK63954" s="104"/>
      <c r="AL63954" s="104"/>
      <c r="AO63954" s="104"/>
      <c r="AP63954" s="104"/>
    </row>
    <row r="63955" spans="21:42" ht="15" customHeight="1" x14ac:dyDescent="0.25">
      <c r="U63955" s="104"/>
      <c r="AB63955" s="104"/>
      <c r="AC63955" s="104"/>
      <c r="AF63955" s="104"/>
      <c r="AG63955" s="104"/>
      <c r="AK63955" s="104"/>
      <c r="AL63955" s="104"/>
      <c r="AO63955" s="104"/>
      <c r="AP63955" s="104"/>
    </row>
    <row r="63956" spans="21:42" ht="15" customHeight="1" x14ac:dyDescent="0.25">
      <c r="U63956" s="104"/>
      <c r="AB63956" s="104"/>
      <c r="AC63956" s="104"/>
      <c r="AF63956" s="104"/>
      <c r="AG63956" s="104"/>
      <c r="AK63956" s="104"/>
      <c r="AL63956" s="104"/>
      <c r="AO63956" s="104"/>
      <c r="AP63956" s="104"/>
    </row>
    <row r="63957" spans="21:42" ht="15" customHeight="1" x14ac:dyDescent="0.25">
      <c r="U63957" s="104"/>
      <c r="AB63957" s="104"/>
      <c r="AC63957" s="104"/>
      <c r="AF63957" s="104"/>
      <c r="AG63957" s="104"/>
      <c r="AK63957" s="104"/>
      <c r="AL63957" s="104"/>
      <c r="AO63957" s="104"/>
      <c r="AP63957" s="104"/>
    </row>
    <row r="63958" spans="21:42" ht="15" customHeight="1" x14ac:dyDescent="0.25">
      <c r="U63958" s="104"/>
      <c r="AB63958" s="104"/>
      <c r="AC63958" s="104"/>
      <c r="AF63958" s="104"/>
      <c r="AG63958" s="104"/>
      <c r="AK63958" s="104"/>
      <c r="AL63958" s="104"/>
      <c r="AO63958" s="104"/>
      <c r="AP63958" s="104"/>
    </row>
    <row r="63959" spans="21:42" ht="15" customHeight="1" x14ac:dyDescent="0.25">
      <c r="U63959" s="104"/>
      <c r="AB63959" s="104"/>
      <c r="AC63959" s="104"/>
      <c r="AF63959" s="104"/>
      <c r="AG63959" s="104"/>
      <c r="AK63959" s="104"/>
      <c r="AL63959" s="104"/>
      <c r="AO63959" s="104"/>
      <c r="AP63959" s="104"/>
    </row>
    <row r="63960" spans="21:42" ht="15" customHeight="1" x14ac:dyDescent="0.25">
      <c r="U63960" s="104"/>
      <c r="AB63960" s="104"/>
      <c r="AC63960" s="104"/>
      <c r="AF63960" s="104"/>
      <c r="AG63960" s="104"/>
      <c r="AK63960" s="104"/>
      <c r="AL63960" s="104"/>
      <c r="AO63960" s="104"/>
      <c r="AP63960" s="104"/>
    </row>
    <row r="63961" spans="21:42" ht="15" customHeight="1" x14ac:dyDescent="0.25">
      <c r="U63961" s="104"/>
      <c r="AB63961" s="104"/>
      <c r="AC63961" s="104"/>
      <c r="AF63961" s="104"/>
      <c r="AG63961" s="104"/>
      <c r="AK63961" s="104"/>
      <c r="AL63961" s="104"/>
      <c r="AO63961" s="104"/>
      <c r="AP63961" s="104"/>
    </row>
    <row r="63962" spans="21:42" ht="15" customHeight="1" x14ac:dyDescent="0.25">
      <c r="U63962" s="104"/>
      <c r="AB63962" s="104"/>
      <c r="AC63962" s="104"/>
      <c r="AF63962" s="104"/>
      <c r="AG63962" s="104"/>
      <c r="AK63962" s="104"/>
      <c r="AL63962" s="104"/>
      <c r="AO63962" s="104"/>
      <c r="AP63962" s="104"/>
    </row>
    <row r="63963" spans="21:42" ht="15" customHeight="1" x14ac:dyDescent="0.25">
      <c r="U63963" s="104"/>
      <c r="AB63963" s="104"/>
      <c r="AC63963" s="104"/>
      <c r="AF63963" s="104"/>
      <c r="AG63963" s="104"/>
      <c r="AK63963" s="104"/>
      <c r="AL63963" s="104"/>
      <c r="AO63963" s="104"/>
      <c r="AP63963" s="104"/>
    </row>
    <row r="63964" spans="21:42" ht="15" customHeight="1" x14ac:dyDescent="0.25">
      <c r="U63964" s="104"/>
      <c r="AB63964" s="104"/>
      <c r="AC63964" s="104"/>
      <c r="AF63964" s="104"/>
      <c r="AG63964" s="104"/>
      <c r="AK63964" s="104"/>
      <c r="AL63964" s="104"/>
      <c r="AO63964" s="104"/>
      <c r="AP63964" s="104"/>
    </row>
    <row r="63965" spans="21:42" ht="15" customHeight="1" x14ac:dyDescent="0.25">
      <c r="U63965" s="104"/>
      <c r="AB63965" s="104"/>
      <c r="AC63965" s="104"/>
      <c r="AF63965" s="104"/>
      <c r="AG63965" s="104"/>
      <c r="AK63965" s="104"/>
      <c r="AL63965" s="104"/>
      <c r="AO63965" s="104"/>
      <c r="AP63965" s="104"/>
    </row>
    <row r="63966" spans="21:42" ht="15" customHeight="1" x14ac:dyDescent="0.25">
      <c r="U63966" s="104"/>
      <c r="AB63966" s="104"/>
      <c r="AC63966" s="104"/>
      <c r="AF63966" s="104"/>
      <c r="AG63966" s="104"/>
      <c r="AK63966" s="104"/>
      <c r="AL63966" s="104"/>
      <c r="AO63966" s="104"/>
      <c r="AP63966" s="104"/>
    </row>
    <row r="63967" spans="21:42" ht="15" customHeight="1" x14ac:dyDescent="0.25">
      <c r="U63967" s="104"/>
      <c r="AB63967" s="104"/>
      <c r="AC63967" s="104"/>
      <c r="AF63967" s="104"/>
      <c r="AG63967" s="104"/>
      <c r="AK63967" s="104"/>
      <c r="AL63967" s="104"/>
      <c r="AO63967" s="104"/>
      <c r="AP63967" s="104"/>
    </row>
    <row r="63968" spans="21:42" ht="15" customHeight="1" x14ac:dyDescent="0.25">
      <c r="U63968" s="104"/>
      <c r="AB63968" s="104"/>
      <c r="AC63968" s="104"/>
      <c r="AF63968" s="104"/>
      <c r="AG63968" s="104"/>
      <c r="AK63968" s="104"/>
      <c r="AL63968" s="104"/>
      <c r="AO63968" s="104"/>
      <c r="AP63968" s="104"/>
    </row>
    <row r="63969" spans="21:42" ht="15" customHeight="1" x14ac:dyDescent="0.25">
      <c r="U63969" s="104"/>
      <c r="AB63969" s="104"/>
      <c r="AC63969" s="104"/>
      <c r="AF63969" s="104"/>
      <c r="AG63969" s="104"/>
      <c r="AK63969" s="104"/>
      <c r="AL63969" s="104"/>
      <c r="AO63969" s="104"/>
      <c r="AP63969" s="104"/>
    </row>
    <row r="63970" spans="21:42" ht="15" customHeight="1" x14ac:dyDescent="0.25">
      <c r="U63970" s="104"/>
      <c r="AB63970" s="104"/>
      <c r="AC63970" s="104"/>
      <c r="AF63970" s="104"/>
      <c r="AG63970" s="104"/>
      <c r="AK63970" s="104"/>
      <c r="AL63970" s="104"/>
      <c r="AO63970" s="104"/>
      <c r="AP63970" s="104"/>
    </row>
    <row r="63971" spans="21:42" ht="15" customHeight="1" x14ac:dyDescent="0.25">
      <c r="U63971" s="104"/>
      <c r="AB63971" s="104"/>
      <c r="AC63971" s="104"/>
      <c r="AF63971" s="104"/>
      <c r="AG63971" s="104"/>
      <c r="AK63971" s="104"/>
      <c r="AL63971" s="104"/>
      <c r="AO63971" s="104"/>
      <c r="AP63971" s="104"/>
    </row>
    <row r="63972" spans="21:42" ht="15" customHeight="1" x14ac:dyDescent="0.25">
      <c r="U63972" s="104"/>
      <c r="AB63972" s="104"/>
      <c r="AC63972" s="104"/>
      <c r="AF63972" s="104"/>
      <c r="AG63972" s="104"/>
      <c r="AK63972" s="104"/>
      <c r="AL63972" s="104"/>
      <c r="AO63972" s="104"/>
      <c r="AP63972" s="104"/>
    </row>
    <row r="63973" spans="21:42" ht="15" customHeight="1" x14ac:dyDescent="0.25">
      <c r="U63973" s="104"/>
      <c r="AB63973" s="104"/>
      <c r="AC63973" s="104"/>
      <c r="AF63973" s="104"/>
      <c r="AG63973" s="104"/>
      <c r="AK63973" s="104"/>
      <c r="AL63973" s="104"/>
      <c r="AO63973" s="104"/>
      <c r="AP63973" s="104"/>
    </row>
    <row r="63974" spans="21:42" ht="15" customHeight="1" x14ac:dyDescent="0.25">
      <c r="U63974" s="104"/>
      <c r="AB63974" s="104"/>
      <c r="AC63974" s="104"/>
      <c r="AF63974" s="104"/>
      <c r="AG63974" s="104"/>
      <c r="AK63974" s="104"/>
      <c r="AL63974" s="104"/>
      <c r="AO63974" s="104"/>
      <c r="AP63974" s="104"/>
    </row>
    <row r="63975" spans="21:42" ht="15" customHeight="1" x14ac:dyDescent="0.25">
      <c r="U63975" s="104"/>
      <c r="AB63975" s="104"/>
      <c r="AC63975" s="104"/>
      <c r="AF63975" s="104"/>
      <c r="AG63975" s="104"/>
      <c r="AK63975" s="104"/>
      <c r="AL63975" s="104"/>
      <c r="AO63975" s="104"/>
      <c r="AP63975" s="104"/>
    </row>
    <row r="63976" spans="21:42" ht="15" customHeight="1" x14ac:dyDescent="0.25">
      <c r="U63976" s="104"/>
      <c r="AB63976" s="104"/>
      <c r="AC63976" s="104"/>
      <c r="AF63976" s="104"/>
      <c r="AG63976" s="104"/>
      <c r="AK63976" s="104"/>
      <c r="AL63976" s="104"/>
      <c r="AO63976" s="104"/>
      <c r="AP63976" s="104"/>
    </row>
    <row r="63977" spans="21:42" ht="15" customHeight="1" x14ac:dyDescent="0.25">
      <c r="U63977" s="104"/>
      <c r="AB63977" s="104"/>
      <c r="AC63977" s="104"/>
      <c r="AF63977" s="104"/>
      <c r="AG63977" s="104"/>
      <c r="AK63977" s="104"/>
      <c r="AL63977" s="104"/>
      <c r="AO63977" s="104"/>
      <c r="AP63977" s="104"/>
    </row>
    <row r="63978" spans="21:42" ht="15" customHeight="1" x14ac:dyDescent="0.25">
      <c r="U63978" s="104"/>
      <c r="AB63978" s="104"/>
      <c r="AC63978" s="104"/>
      <c r="AF63978" s="104"/>
      <c r="AG63978" s="104"/>
      <c r="AK63978" s="104"/>
      <c r="AL63978" s="104"/>
      <c r="AO63978" s="104"/>
      <c r="AP63978" s="104"/>
    </row>
    <row r="63979" spans="21:42" ht="15" customHeight="1" x14ac:dyDescent="0.25">
      <c r="U63979" s="104"/>
      <c r="AB63979" s="104"/>
      <c r="AC63979" s="104"/>
      <c r="AF63979" s="104"/>
      <c r="AG63979" s="104"/>
      <c r="AK63979" s="104"/>
      <c r="AL63979" s="104"/>
      <c r="AO63979" s="104"/>
      <c r="AP63979" s="104"/>
    </row>
    <row r="63980" spans="21:42" ht="15" customHeight="1" x14ac:dyDescent="0.25">
      <c r="U63980" s="104"/>
      <c r="AB63980" s="104"/>
      <c r="AC63980" s="104"/>
      <c r="AF63980" s="104"/>
      <c r="AG63980" s="104"/>
      <c r="AK63980" s="104"/>
      <c r="AL63980" s="104"/>
      <c r="AO63980" s="104"/>
      <c r="AP63980" s="104"/>
    </row>
    <row r="63981" spans="21:42" ht="15" customHeight="1" x14ac:dyDescent="0.25">
      <c r="U63981" s="104"/>
      <c r="AB63981" s="104"/>
      <c r="AC63981" s="104"/>
      <c r="AF63981" s="104"/>
      <c r="AG63981" s="104"/>
      <c r="AK63981" s="104"/>
      <c r="AL63981" s="104"/>
      <c r="AO63981" s="104"/>
      <c r="AP63981" s="104"/>
    </row>
    <row r="63982" spans="21:42" ht="15" customHeight="1" x14ac:dyDescent="0.25">
      <c r="U63982" s="104"/>
      <c r="AB63982" s="104"/>
      <c r="AC63982" s="104"/>
      <c r="AF63982" s="104"/>
      <c r="AG63982" s="104"/>
      <c r="AK63982" s="104"/>
      <c r="AL63982" s="104"/>
      <c r="AO63982" s="104"/>
      <c r="AP63982" s="104"/>
    </row>
    <row r="63983" spans="21:42" ht="15" customHeight="1" x14ac:dyDescent="0.25">
      <c r="U63983" s="104"/>
      <c r="AB63983" s="104"/>
      <c r="AC63983" s="104"/>
      <c r="AF63983" s="104"/>
      <c r="AG63983" s="104"/>
      <c r="AK63983" s="104"/>
      <c r="AL63983" s="104"/>
      <c r="AO63983" s="104"/>
      <c r="AP63983" s="104"/>
    </row>
    <row r="63984" spans="21:42" ht="15" customHeight="1" x14ac:dyDescent="0.25">
      <c r="U63984" s="104"/>
      <c r="AB63984" s="104"/>
      <c r="AC63984" s="104"/>
      <c r="AF63984" s="104"/>
      <c r="AG63984" s="104"/>
      <c r="AK63984" s="104"/>
      <c r="AL63984" s="104"/>
      <c r="AO63984" s="104"/>
      <c r="AP63984" s="104"/>
    </row>
    <row r="63985" spans="21:42" ht="15" customHeight="1" x14ac:dyDescent="0.25">
      <c r="U63985" s="104"/>
      <c r="AB63985" s="104"/>
      <c r="AC63985" s="104"/>
      <c r="AF63985" s="104"/>
      <c r="AG63985" s="104"/>
      <c r="AK63985" s="104"/>
      <c r="AL63985" s="104"/>
      <c r="AO63985" s="104"/>
      <c r="AP63985" s="104"/>
    </row>
    <row r="63986" spans="21:42" ht="15" customHeight="1" x14ac:dyDescent="0.25">
      <c r="U63986" s="104"/>
      <c r="AB63986" s="104"/>
      <c r="AC63986" s="104"/>
      <c r="AF63986" s="104"/>
      <c r="AG63986" s="104"/>
      <c r="AK63986" s="104"/>
      <c r="AL63986" s="104"/>
      <c r="AO63986" s="104"/>
      <c r="AP63986" s="104"/>
    </row>
    <row r="63987" spans="21:42" ht="15" customHeight="1" x14ac:dyDescent="0.25">
      <c r="U63987" s="104"/>
      <c r="AB63987" s="104"/>
      <c r="AC63987" s="104"/>
      <c r="AF63987" s="104"/>
      <c r="AG63987" s="104"/>
      <c r="AK63987" s="104"/>
      <c r="AL63987" s="104"/>
      <c r="AO63987" s="104"/>
      <c r="AP63987" s="104"/>
    </row>
    <row r="63988" spans="21:42" ht="15" customHeight="1" x14ac:dyDescent="0.25">
      <c r="U63988" s="104"/>
      <c r="AB63988" s="104"/>
      <c r="AC63988" s="104"/>
      <c r="AF63988" s="104"/>
      <c r="AG63988" s="104"/>
      <c r="AK63988" s="104"/>
      <c r="AL63988" s="104"/>
      <c r="AO63988" s="104"/>
      <c r="AP63988" s="104"/>
    </row>
    <row r="63989" spans="21:42" ht="15" customHeight="1" x14ac:dyDescent="0.25">
      <c r="U63989" s="104"/>
      <c r="AB63989" s="104"/>
      <c r="AC63989" s="104"/>
      <c r="AF63989" s="104"/>
      <c r="AG63989" s="104"/>
      <c r="AK63989" s="104"/>
      <c r="AL63989" s="104"/>
      <c r="AO63989" s="104"/>
      <c r="AP63989" s="104"/>
    </row>
    <row r="63990" spans="21:42" ht="15" customHeight="1" x14ac:dyDescent="0.25">
      <c r="U63990" s="104"/>
      <c r="AB63990" s="104"/>
      <c r="AC63990" s="104"/>
      <c r="AF63990" s="104"/>
      <c r="AG63990" s="104"/>
      <c r="AK63990" s="104"/>
      <c r="AL63990" s="104"/>
      <c r="AO63990" s="104"/>
      <c r="AP63990" s="104"/>
    </row>
    <row r="63991" spans="21:42" ht="15" customHeight="1" x14ac:dyDescent="0.25">
      <c r="U63991" s="104"/>
      <c r="AB63991" s="104"/>
      <c r="AC63991" s="104"/>
      <c r="AF63991" s="104"/>
      <c r="AG63991" s="104"/>
      <c r="AK63991" s="104"/>
      <c r="AL63991" s="104"/>
      <c r="AO63991" s="104"/>
      <c r="AP63991" s="104"/>
    </row>
    <row r="63992" spans="21:42" ht="15" customHeight="1" x14ac:dyDescent="0.25">
      <c r="U63992" s="104"/>
      <c r="AB63992" s="104"/>
      <c r="AC63992" s="104"/>
      <c r="AF63992" s="104"/>
      <c r="AG63992" s="104"/>
      <c r="AK63992" s="104"/>
      <c r="AL63992" s="104"/>
      <c r="AO63992" s="104"/>
      <c r="AP63992" s="104"/>
    </row>
    <row r="63993" spans="21:42" ht="15" customHeight="1" x14ac:dyDescent="0.25">
      <c r="U63993" s="104"/>
      <c r="AB63993" s="104"/>
      <c r="AC63993" s="104"/>
      <c r="AF63993" s="104"/>
      <c r="AG63993" s="104"/>
      <c r="AK63993" s="104"/>
      <c r="AL63993" s="104"/>
      <c r="AO63993" s="104"/>
      <c r="AP63993" s="104"/>
    </row>
    <row r="63994" spans="21:42" ht="15" customHeight="1" x14ac:dyDescent="0.25">
      <c r="U63994" s="104"/>
      <c r="AB63994" s="104"/>
      <c r="AC63994" s="104"/>
      <c r="AF63994" s="104"/>
      <c r="AG63994" s="104"/>
      <c r="AK63994" s="104"/>
      <c r="AL63994" s="104"/>
      <c r="AO63994" s="104"/>
      <c r="AP63994" s="104"/>
    </row>
    <row r="63995" spans="21:42" ht="15" customHeight="1" x14ac:dyDescent="0.25">
      <c r="U63995" s="104"/>
      <c r="AB63995" s="104"/>
      <c r="AC63995" s="104"/>
      <c r="AF63995" s="104"/>
      <c r="AG63995" s="104"/>
      <c r="AK63995" s="104"/>
      <c r="AL63995" s="104"/>
      <c r="AO63995" s="104"/>
      <c r="AP63995" s="104"/>
    </row>
    <row r="63996" spans="21:42" ht="15" customHeight="1" x14ac:dyDescent="0.25">
      <c r="U63996" s="104"/>
      <c r="AB63996" s="104"/>
      <c r="AC63996" s="104"/>
      <c r="AF63996" s="104"/>
      <c r="AG63996" s="104"/>
      <c r="AK63996" s="104"/>
      <c r="AL63996" s="104"/>
      <c r="AO63996" s="104"/>
      <c r="AP63996" s="104"/>
    </row>
    <row r="63997" spans="21:42" ht="15" customHeight="1" x14ac:dyDescent="0.25">
      <c r="U63997" s="104"/>
      <c r="AB63997" s="104"/>
      <c r="AC63997" s="104"/>
      <c r="AF63997" s="104"/>
      <c r="AG63997" s="104"/>
      <c r="AK63997" s="104"/>
      <c r="AL63997" s="104"/>
      <c r="AO63997" s="104"/>
      <c r="AP63997" s="104"/>
    </row>
    <row r="63998" spans="21:42" ht="15" customHeight="1" x14ac:dyDescent="0.25">
      <c r="U63998" s="104"/>
      <c r="AB63998" s="104"/>
      <c r="AC63998" s="104"/>
      <c r="AF63998" s="104"/>
      <c r="AG63998" s="104"/>
      <c r="AK63998" s="104"/>
      <c r="AL63998" s="104"/>
      <c r="AO63998" s="104"/>
      <c r="AP63998" s="104"/>
    </row>
    <row r="63999" spans="21:42" ht="15" customHeight="1" x14ac:dyDescent="0.25">
      <c r="U63999" s="104"/>
      <c r="AB63999" s="104"/>
      <c r="AC63999" s="104"/>
      <c r="AF63999" s="104"/>
      <c r="AG63999" s="104"/>
      <c r="AK63999" s="104"/>
      <c r="AL63999" s="104"/>
      <c r="AO63999" s="104"/>
      <c r="AP63999" s="104"/>
    </row>
    <row r="64000" spans="21:42" ht="15" customHeight="1" x14ac:dyDescent="0.25">
      <c r="U64000" s="104"/>
      <c r="AB64000" s="104"/>
      <c r="AC64000" s="104"/>
      <c r="AF64000" s="104"/>
      <c r="AG64000" s="104"/>
      <c r="AK64000" s="104"/>
      <c r="AL64000" s="104"/>
      <c r="AO64000" s="104"/>
      <c r="AP64000" s="104"/>
    </row>
    <row r="64001" spans="21:42" ht="15" customHeight="1" x14ac:dyDescent="0.25">
      <c r="U64001" s="104"/>
      <c r="AB64001" s="104"/>
      <c r="AC64001" s="104"/>
      <c r="AF64001" s="104"/>
      <c r="AG64001" s="104"/>
      <c r="AK64001" s="104"/>
      <c r="AL64001" s="104"/>
      <c r="AO64001" s="104"/>
      <c r="AP64001" s="104"/>
    </row>
    <row r="64002" spans="21:42" ht="15" customHeight="1" x14ac:dyDescent="0.25">
      <c r="U64002" s="104"/>
      <c r="AB64002" s="104"/>
      <c r="AC64002" s="104"/>
      <c r="AF64002" s="104"/>
      <c r="AG64002" s="104"/>
      <c r="AK64002" s="104"/>
      <c r="AL64002" s="104"/>
      <c r="AO64002" s="104"/>
      <c r="AP64002" s="104"/>
    </row>
    <row r="64003" spans="21:42" ht="15" customHeight="1" x14ac:dyDescent="0.25">
      <c r="U64003" s="104"/>
      <c r="AB64003" s="104"/>
      <c r="AC64003" s="104"/>
      <c r="AF64003" s="104"/>
      <c r="AG64003" s="104"/>
      <c r="AK64003" s="104"/>
      <c r="AL64003" s="104"/>
      <c r="AO64003" s="104"/>
      <c r="AP64003" s="104"/>
    </row>
    <row r="64004" spans="21:42" ht="15" customHeight="1" x14ac:dyDescent="0.25">
      <c r="U64004" s="104"/>
      <c r="AB64004" s="104"/>
      <c r="AC64004" s="104"/>
      <c r="AF64004" s="104"/>
      <c r="AG64004" s="104"/>
      <c r="AK64004" s="104"/>
      <c r="AL64004" s="104"/>
      <c r="AO64004" s="104"/>
      <c r="AP64004" s="104"/>
    </row>
    <row r="64005" spans="21:42" ht="15" customHeight="1" x14ac:dyDescent="0.25">
      <c r="U64005" s="104"/>
      <c r="AB64005" s="104"/>
      <c r="AC64005" s="104"/>
      <c r="AF64005" s="104"/>
      <c r="AG64005" s="104"/>
      <c r="AK64005" s="104"/>
      <c r="AL64005" s="104"/>
      <c r="AO64005" s="104"/>
      <c r="AP64005" s="104"/>
    </row>
    <row r="64006" spans="21:42" ht="15" customHeight="1" x14ac:dyDescent="0.25">
      <c r="U64006" s="104"/>
      <c r="AB64006" s="104"/>
      <c r="AC64006" s="104"/>
      <c r="AF64006" s="104"/>
      <c r="AG64006" s="104"/>
      <c r="AK64006" s="104"/>
      <c r="AL64006" s="104"/>
      <c r="AO64006" s="104"/>
      <c r="AP64006" s="104"/>
    </row>
    <row r="64007" spans="21:42" ht="15" customHeight="1" x14ac:dyDescent="0.25">
      <c r="U64007" s="104"/>
      <c r="AB64007" s="104"/>
      <c r="AC64007" s="104"/>
      <c r="AF64007" s="104"/>
      <c r="AG64007" s="104"/>
      <c r="AK64007" s="104"/>
      <c r="AL64007" s="104"/>
      <c r="AO64007" s="104"/>
      <c r="AP64007" s="104"/>
    </row>
    <row r="64008" spans="21:42" ht="15" customHeight="1" x14ac:dyDescent="0.25">
      <c r="U64008" s="104"/>
      <c r="AB64008" s="104"/>
      <c r="AC64008" s="104"/>
      <c r="AF64008" s="104"/>
      <c r="AG64008" s="104"/>
      <c r="AK64008" s="104"/>
      <c r="AL64008" s="104"/>
      <c r="AO64008" s="104"/>
      <c r="AP64008" s="104"/>
    </row>
    <row r="64009" spans="21:42" ht="15" customHeight="1" x14ac:dyDescent="0.25">
      <c r="U64009" s="104"/>
      <c r="AB64009" s="104"/>
      <c r="AC64009" s="104"/>
      <c r="AF64009" s="104"/>
      <c r="AG64009" s="104"/>
      <c r="AK64009" s="104"/>
      <c r="AL64009" s="104"/>
      <c r="AO64009" s="104"/>
      <c r="AP64009" s="104"/>
    </row>
    <row r="64010" spans="21:42" ht="15" customHeight="1" x14ac:dyDescent="0.25">
      <c r="U64010" s="104"/>
      <c r="AB64010" s="104"/>
      <c r="AC64010" s="104"/>
      <c r="AF64010" s="104"/>
      <c r="AG64010" s="104"/>
      <c r="AK64010" s="104"/>
      <c r="AL64010" s="104"/>
      <c r="AO64010" s="104"/>
      <c r="AP64010" s="104"/>
    </row>
    <row r="64011" spans="21:42" ht="15" customHeight="1" x14ac:dyDescent="0.25">
      <c r="U64011" s="104"/>
      <c r="AB64011" s="104"/>
      <c r="AC64011" s="104"/>
      <c r="AF64011" s="104"/>
      <c r="AG64011" s="104"/>
      <c r="AK64011" s="104"/>
      <c r="AL64011" s="104"/>
      <c r="AO64011" s="104"/>
      <c r="AP64011" s="104"/>
    </row>
    <row r="64012" spans="21:42" ht="15" customHeight="1" x14ac:dyDescent="0.25">
      <c r="U64012" s="104"/>
      <c r="AB64012" s="104"/>
      <c r="AC64012" s="104"/>
      <c r="AF64012" s="104"/>
      <c r="AG64012" s="104"/>
      <c r="AK64012" s="104"/>
      <c r="AL64012" s="104"/>
      <c r="AO64012" s="104"/>
      <c r="AP64012" s="104"/>
    </row>
    <row r="64013" spans="21:42" ht="15" customHeight="1" x14ac:dyDescent="0.25">
      <c r="U64013" s="104"/>
      <c r="AB64013" s="104"/>
      <c r="AC64013" s="104"/>
      <c r="AF64013" s="104"/>
      <c r="AG64013" s="104"/>
      <c r="AK64013" s="104"/>
      <c r="AL64013" s="104"/>
      <c r="AO64013" s="104"/>
      <c r="AP64013" s="104"/>
    </row>
    <row r="64014" spans="21:42" ht="15" customHeight="1" x14ac:dyDescent="0.25">
      <c r="U64014" s="104"/>
      <c r="AB64014" s="104"/>
      <c r="AC64014" s="104"/>
      <c r="AF64014" s="104"/>
      <c r="AG64014" s="104"/>
      <c r="AK64014" s="104"/>
      <c r="AL64014" s="104"/>
      <c r="AO64014" s="104"/>
      <c r="AP64014" s="104"/>
    </row>
    <row r="64015" spans="21:42" ht="15" customHeight="1" x14ac:dyDescent="0.25">
      <c r="U64015" s="104"/>
      <c r="AB64015" s="104"/>
      <c r="AC64015" s="104"/>
      <c r="AF64015" s="104"/>
      <c r="AG64015" s="104"/>
      <c r="AK64015" s="104"/>
      <c r="AL64015" s="104"/>
      <c r="AO64015" s="104"/>
      <c r="AP64015" s="104"/>
    </row>
    <row r="64016" spans="21:42" ht="15" customHeight="1" x14ac:dyDescent="0.25">
      <c r="U64016" s="104"/>
      <c r="AB64016" s="104"/>
      <c r="AC64016" s="104"/>
      <c r="AF64016" s="104"/>
      <c r="AG64016" s="104"/>
      <c r="AK64016" s="104"/>
      <c r="AL64016" s="104"/>
      <c r="AO64016" s="104"/>
      <c r="AP64016" s="104"/>
    </row>
    <row r="64017" spans="21:42" ht="15" customHeight="1" x14ac:dyDescent="0.25">
      <c r="U64017" s="104"/>
      <c r="AB64017" s="104"/>
      <c r="AC64017" s="104"/>
      <c r="AF64017" s="104"/>
      <c r="AG64017" s="104"/>
      <c r="AK64017" s="104"/>
      <c r="AL64017" s="104"/>
      <c r="AO64017" s="104"/>
      <c r="AP64017" s="104"/>
    </row>
    <row r="64018" spans="21:42" ht="15" customHeight="1" x14ac:dyDescent="0.25">
      <c r="U64018" s="104"/>
      <c r="AB64018" s="104"/>
      <c r="AC64018" s="104"/>
      <c r="AF64018" s="104"/>
      <c r="AG64018" s="104"/>
      <c r="AK64018" s="104"/>
      <c r="AL64018" s="104"/>
      <c r="AO64018" s="104"/>
      <c r="AP64018" s="104"/>
    </row>
    <row r="64019" spans="21:42" ht="15" customHeight="1" x14ac:dyDescent="0.25">
      <c r="U64019" s="104"/>
      <c r="AB64019" s="104"/>
      <c r="AC64019" s="104"/>
      <c r="AF64019" s="104"/>
      <c r="AG64019" s="104"/>
      <c r="AK64019" s="104"/>
      <c r="AL64019" s="104"/>
      <c r="AO64019" s="104"/>
      <c r="AP64019" s="104"/>
    </row>
    <row r="64020" spans="21:42" ht="15" customHeight="1" x14ac:dyDescent="0.25">
      <c r="U64020" s="104"/>
      <c r="AB64020" s="104"/>
      <c r="AC64020" s="104"/>
      <c r="AF64020" s="104"/>
      <c r="AG64020" s="104"/>
      <c r="AK64020" s="104"/>
      <c r="AL64020" s="104"/>
      <c r="AO64020" s="104"/>
      <c r="AP64020" s="104"/>
    </row>
    <row r="64021" spans="21:42" ht="15" customHeight="1" x14ac:dyDescent="0.25">
      <c r="U64021" s="104"/>
      <c r="AB64021" s="104"/>
      <c r="AC64021" s="104"/>
      <c r="AF64021" s="104"/>
      <c r="AG64021" s="104"/>
      <c r="AK64021" s="104"/>
      <c r="AL64021" s="104"/>
      <c r="AO64021" s="104"/>
      <c r="AP64021" s="104"/>
    </row>
    <row r="64022" spans="21:42" ht="15" customHeight="1" x14ac:dyDescent="0.25">
      <c r="U64022" s="104"/>
      <c r="AB64022" s="104"/>
      <c r="AC64022" s="104"/>
      <c r="AF64022" s="104"/>
      <c r="AG64022" s="104"/>
      <c r="AK64022" s="104"/>
      <c r="AL64022" s="104"/>
      <c r="AO64022" s="104"/>
      <c r="AP64022" s="104"/>
    </row>
    <row r="64023" spans="21:42" ht="15" customHeight="1" x14ac:dyDescent="0.25">
      <c r="U64023" s="104"/>
      <c r="AB64023" s="104"/>
      <c r="AC64023" s="104"/>
      <c r="AF64023" s="104"/>
      <c r="AG64023" s="104"/>
      <c r="AK64023" s="104"/>
      <c r="AL64023" s="104"/>
      <c r="AO64023" s="104"/>
      <c r="AP64023" s="104"/>
    </row>
    <row r="64024" spans="21:42" ht="15" customHeight="1" x14ac:dyDescent="0.25">
      <c r="U64024" s="104"/>
      <c r="AB64024" s="104"/>
      <c r="AC64024" s="104"/>
      <c r="AF64024" s="104"/>
      <c r="AG64024" s="104"/>
      <c r="AK64024" s="104"/>
      <c r="AL64024" s="104"/>
      <c r="AO64024" s="104"/>
      <c r="AP64024" s="104"/>
    </row>
    <row r="64025" spans="21:42" ht="15" customHeight="1" x14ac:dyDescent="0.25">
      <c r="U64025" s="104"/>
      <c r="AB64025" s="104"/>
      <c r="AC64025" s="104"/>
      <c r="AF64025" s="104"/>
      <c r="AG64025" s="104"/>
      <c r="AK64025" s="104"/>
      <c r="AL64025" s="104"/>
      <c r="AO64025" s="104"/>
      <c r="AP64025" s="104"/>
    </row>
    <row r="64026" spans="21:42" ht="15" customHeight="1" x14ac:dyDescent="0.25">
      <c r="U64026" s="104"/>
      <c r="AB64026" s="104"/>
      <c r="AC64026" s="104"/>
      <c r="AF64026" s="104"/>
      <c r="AG64026" s="104"/>
      <c r="AK64026" s="104"/>
      <c r="AL64026" s="104"/>
      <c r="AO64026" s="104"/>
      <c r="AP64026" s="104"/>
    </row>
    <row r="64027" spans="21:42" ht="15" customHeight="1" x14ac:dyDescent="0.25">
      <c r="U64027" s="104"/>
      <c r="AB64027" s="104"/>
      <c r="AC64027" s="104"/>
      <c r="AF64027" s="104"/>
      <c r="AG64027" s="104"/>
      <c r="AK64027" s="104"/>
      <c r="AL64027" s="104"/>
      <c r="AO64027" s="104"/>
      <c r="AP64027" s="104"/>
    </row>
    <row r="64028" spans="21:42" ht="15" customHeight="1" x14ac:dyDescent="0.25">
      <c r="U64028" s="104"/>
      <c r="AB64028" s="104"/>
      <c r="AC64028" s="104"/>
      <c r="AF64028" s="104"/>
      <c r="AG64028" s="104"/>
      <c r="AK64028" s="104"/>
      <c r="AL64028" s="104"/>
      <c r="AO64028" s="104"/>
      <c r="AP64028" s="104"/>
    </row>
    <row r="64029" spans="21:42" ht="15" customHeight="1" x14ac:dyDescent="0.25">
      <c r="U64029" s="104"/>
      <c r="AB64029" s="104"/>
      <c r="AC64029" s="104"/>
      <c r="AF64029" s="104"/>
      <c r="AG64029" s="104"/>
      <c r="AK64029" s="104"/>
      <c r="AL64029" s="104"/>
      <c r="AO64029" s="104"/>
      <c r="AP64029" s="104"/>
    </row>
    <row r="64030" spans="21:42" ht="15" customHeight="1" x14ac:dyDescent="0.25">
      <c r="U64030" s="104"/>
      <c r="AB64030" s="104"/>
      <c r="AC64030" s="104"/>
      <c r="AF64030" s="104"/>
      <c r="AG64030" s="104"/>
      <c r="AK64030" s="104"/>
      <c r="AL64030" s="104"/>
      <c r="AO64030" s="104"/>
      <c r="AP64030" s="104"/>
    </row>
    <row r="64031" spans="21:42" ht="15" customHeight="1" x14ac:dyDescent="0.25">
      <c r="U64031" s="104"/>
      <c r="AB64031" s="104"/>
      <c r="AC64031" s="104"/>
      <c r="AF64031" s="104"/>
      <c r="AG64031" s="104"/>
      <c r="AK64031" s="104"/>
      <c r="AL64031" s="104"/>
      <c r="AO64031" s="104"/>
      <c r="AP64031" s="104"/>
    </row>
    <row r="64032" spans="21:42" ht="15" customHeight="1" x14ac:dyDescent="0.25">
      <c r="U64032" s="104"/>
      <c r="AB64032" s="104"/>
      <c r="AC64032" s="104"/>
      <c r="AF64032" s="104"/>
      <c r="AG64032" s="104"/>
      <c r="AK64032" s="104"/>
      <c r="AL64032" s="104"/>
      <c r="AO64032" s="104"/>
      <c r="AP64032" s="104"/>
    </row>
    <row r="64033" spans="21:42" ht="15" customHeight="1" x14ac:dyDescent="0.25">
      <c r="U64033" s="104"/>
      <c r="AB64033" s="104"/>
      <c r="AC64033" s="104"/>
      <c r="AF64033" s="104"/>
      <c r="AG64033" s="104"/>
      <c r="AK64033" s="104"/>
      <c r="AL64033" s="104"/>
      <c r="AO64033" s="104"/>
      <c r="AP64033" s="104"/>
    </row>
    <row r="64034" spans="21:42" ht="15" customHeight="1" x14ac:dyDescent="0.25">
      <c r="U64034" s="104"/>
      <c r="AB64034" s="104"/>
      <c r="AC64034" s="104"/>
      <c r="AF64034" s="104"/>
      <c r="AG64034" s="104"/>
      <c r="AK64034" s="104"/>
      <c r="AL64034" s="104"/>
      <c r="AO64034" s="104"/>
      <c r="AP64034" s="104"/>
    </row>
    <row r="64035" spans="21:42" ht="15" customHeight="1" x14ac:dyDescent="0.25">
      <c r="U64035" s="104"/>
      <c r="AB64035" s="104"/>
      <c r="AC64035" s="104"/>
      <c r="AF64035" s="104"/>
      <c r="AG64035" s="104"/>
      <c r="AK64035" s="104"/>
      <c r="AL64035" s="104"/>
      <c r="AO64035" s="104"/>
      <c r="AP64035" s="104"/>
    </row>
    <row r="64036" spans="21:42" ht="15" customHeight="1" x14ac:dyDescent="0.25">
      <c r="U64036" s="104"/>
      <c r="AB64036" s="104"/>
      <c r="AC64036" s="104"/>
      <c r="AF64036" s="104"/>
      <c r="AG64036" s="104"/>
      <c r="AK64036" s="104"/>
      <c r="AL64036" s="104"/>
      <c r="AO64036" s="104"/>
      <c r="AP64036" s="104"/>
    </row>
    <row r="64037" spans="21:42" ht="15" customHeight="1" x14ac:dyDescent="0.25">
      <c r="U64037" s="104"/>
      <c r="AB64037" s="104"/>
      <c r="AC64037" s="104"/>
      <c r="AF64037" s="104"/>
      <c r="AG64037" s="104"/>
      <c r="AK64037" s="104"/>
      <c r="AL64037" s="104"/>
      <c r="AO64037" s="104"/>
      <c r="AP64037" s="104"/>
    </row>
    <row r="64038" spans="21:42" ht="15" customHeight="1" x14ac:dyDescent="0.25">
      <c r="U64038" s="104"/>
      <c r="AB64038" s="104"/>
      <c r="AC64038" s="104"/>
      <c r="AF64038" s="104"/>
      <c r="AG64038" s="104"/>
      <c r="AK64038" s="104"/>
      <c r="AL64038" s="104"/>
      <c r="AO64038" s="104"/>
      <c r="AP64038" s="104"/>
    </row>
    <row r="64039" spans="21:42" ht="15" customHeight="1" x14ac:dyDescent="0.25">
      <c r="U64039" s="104"/>
      <c r="AB64039" s="104"/>
      <c r="AC64039" s="104"/>
      <c r="AF64039" s="104"/>
      <c r="AG64039" s="104"/>
      <c r="AK64039" s="104"/>
      <c r="AL64039" s="104"/>
      <c r="AO64039" s="104"/>
      <c r="AP64039" s="104"/>
    </row>
    <row r="64040" spans="21:42" ht="15" customHeight="1" x14ac:dyDescent="0.25">
      <c r="U64040" s="104"/>
      <c r="AB64040" s="104"/>
      <c r="AC64040" s="104"/>
      <c r="AF64040" s="104"/>
      <c r="AG64040" s="104"/>
      <c r="AK64040" s="104"/>
      <c r="AL64040" s="104"/>
      <c r="AO64040" s="104"/>
      <c r="AP64040" s="104"/>
    </row>
    <row r="64041" spans="21:42" ht="15" customHeight="1" x14ac:dyDescent="0.25">
      <c r="U64041" s="104"/>
      <c r="AB64041" s="104"/>
      <c r="AC64041" s="104"/>
      <c r="AF64041" s="104"/>
      <c r="AG64041" s="104"/>
      <c r="AK64041" s="104"/>
      <c r="AL64041" s="104"/>
      <c r="AO64041" s="104"/>
      <c r="AP64041" s="104"/>
    </row>
    <row r="64042" spans="21:42" ht="15" customHeight="1" x14ac:dyDescent="0.25">
      <c r="U64042" s="104"/>
      <c r="AB64042" s="104"/>
      <c r="AC64042" s="104"/>
      <c r="AF64042" s="104"/>
      <c r="AG64042" s="104"/>
      <c r="AK64042" s="104"/>
      <c r="AL64042" s="104"/>
      <c r="AO64042" s="104"/>
      <c r="AP64042" s="104"/>
    </row>
    <row r="64043" spans="21:42" ht="15" customHeight="1" x14ac:dyDescent="0.25">
      <c r="U64043" s="104"/>
      <c r="AB64043" s="104"/>
      <c r="AC64043" s="104"/>
      <c r="AF64043" s="104"/>
      <c r="AG64043" s="104"/>
      <c r="AK64043" s="104"/>
      <c r="AL64043" s="104"/>
      <c r="AO64043" s="104"/>
      <c r="AP64043" s="104"/>
    </row>
    <row r="64044" spans="21:42" ht="15" customHeight="1" x14ac:dyDescent="0.25">
      <c r="U64044" s="104"/>
      <c r="AB64044" s="104"/>
      <c r="AC64044" s="104"/>
      <c r="AF64044" s="104"/>
      <c r="AG64044" s="104"/>
      <c r="AK64044" s="104"/>
      <c r="AL64044" s="104"/>
      <c r="AO64044" s="104"/>
      <c r="AP64044" s="104"/>
    </row>
    <row r="64045" spans="21:42" ht="15" customHeight="1" x14ac:dyDescent="0.25">
      <c r="U64045" s="104"/>
      <c r="AB64045" s="104"/>
      <c r="AC64045" s="104"/>
      <c r="AF64045" s="104"/>
      <c r="AG64045" s="104"/>
      <c r="AK64045" s="104"/>
      <c r="AL64045" s="104"/>
      <c r="AO64045" s="104"/>
      <c r="AP64045" s="104"/>
    </row>
    <row r="64046" spans="21:42" ht="15" customHeight="1" x14ac:dyDescent="0.25">
      <c r="U64046" s="104"/>
      <c r="AB64046" s="104"/>
      <c r="AC64046" s="104"/>
      <c r="AF64046" s="104"/>
      <c r="AG64046" s="104"/>
      <c r="AK64046" s="104"/>
      <c r="AL64046" s="104"/>
      <c r="AO64046" s="104"/>
      <c r="AP64046" s="104"/>
    </row>
    <row r="64047" spans="21:42" ht="15" customHeight="1" x14ac:dyDescent="0.25">
      <c r="U64047" s="104"/>
      <c r="AB64047" s="104"/>
      <c r="AC64047" s="104"/>
      <c r="AF64047" s="104"/>
      <c r="AG64047" s="104"/>
      <c r="AK64047" s="104"/>
      <c r="AL64047" s="104"/>
      <c r="AO64047" s="104"/>
      <c r="AP64047" s="104"/>
    </row>
    <row r="64048" spans="21:42" ht="15" customHeight="1" x14ac:dyDescent="0.25">
      <c r="U64048" s="104"/>
      <c r="AB64048" s="104"/>
      <c r="AC64048" s="104"/>
      <c r="AF64048" s="104"/>
      <c r="AG64048" s="104"/>
      <c r="AK64048" s="104"/>
      <c r="AL64048" s="104"/>
      <c r="AO64048" s="104"/>
      <c r="AP64048" s="104"/>
    </row>
    <row r="64049" spans="21:42" ht="15" customHeight="1" x14ac:dyDescent="0.25">
      <c r="U64049" s="104"/>
      <c r="AB64049" s="104"/>
      <c r="AC64049" s="104"/>
      <c r="AF64049" s="104"/>
      <c r="AG64049" s="104"/>
      <c r="AK64049" s="104"/>
      <c r="AL64049" s="104"/>
      <c r="AO64049" s="104"/>
      <c r="AP64049" s="104"/>
    </row>
    <row r="64050" spans="21:42" ht="15" customHeight="1" x14ac:dyDescent="0.25">
      <c r="U64050" s="104"/>
      <c r="AB64050" s="104"/>
      <c r="AC64050" s="104"/>
      <c r="AF64050" s="104"/>
      <c r="AG64050" s="104"/>
      <c r="AK64050" s="104"/>
      <c r="AL64050" s="104"/>
      <c r="AO64050" s="104"/>
      <c r="AP64050" s="104"/>
    </row>
    <row r="64051" spans="21:42" ht="15" customHeight="1" x14ac:dyDescent="0.25">
      <c r="U64051" s="104"/>
      <c r="AB64051" s="104"/>
      <c r="AC64051" s="104"/>
      <c r="AF64051" s="104"/>
      <c r="AG64051" s="104"/>
      <c r="AK64051" s="104"/>
      <c r="AL64051" s="104"/>
      <c r="AO64051" s="104"/>
      <c r="AP64051" s="104"/>
    </row>
    <row r="64052" spans="21:42" ht="15" customHeight="1" x14ac:dyDescent="0.25">
      <c r="U64052" s="104"/>
      <c r="AB64052" s="104"/>
      <c r="AC64052" s="104"/>
      <c r="AF64052" s="104"/>
      <c r="AG64052" s="104"/>
      <c r="AK64052" s="104"/>
      <c r="AL64052" s="104"/>
      <c r="AO64052" s="104"/>
      <c r="AP64052" s="104"/>
    </row>
    <row r="64053" spans="21:42" ht="15" customHeight="1" x14ac:dyDescent="0.25">
      <c r="U64053" s="104"/>
      <c r="AB64053" s="104"/>
      <c r="AC64053" s="104"/>
      <c r="AF64053" s="104"/>
      <c r="AG64053" s="104"/>
      <c r="AK64053" s="104"/>
      <c r="AL64053" s="104"/>
      <c r="AO64053" s="104"/>
      <c r="AP64053" s="104"/>
    </row>
    <row r="64054" spans="21:42" ht="15" customHeight="1" x14ac:dyDescent="0.25">
      <c r="U64054" s="104"/>
      <c r="AB64054" s="104"/>
      <c r="AC64054" s="104"/>
      <c r="AF64054" s="104"/>
      <c r="AG64054" s="104"/>
      <c r="AK64054" s="104"/>
      <c r="AL64054" s="104"/>
      <c r="AO64054" s="104"/>
      <c r="AP64054" s="104"/>
    </row>
    <row r="64055" spans="21:42" ht="15" customHeight="1" x14ac:dyDescent="0.25">
      <c r="U64055" s="104"/>
      <c r="AB64055" s="104"/>
      <c r="AC64055" s="104"/>
      <c r="AF64055" s="104"/>
      <c r="AG64055" s="104"/>
      <c r="AK64055" s="104"/>
      <c r="AL64055" s="104"/>
      <c r="AO64055" s="104"/>
      <c r="AP64055" s="104"/>
    </row>
    <row r="64056" spans="21:42" ht="15" customHeight="1" x14ac:dyDescent="0.25">
      <c r="U64056" s="104"/>
      <c r="AB64056" s="104"/>
      <c r="AC64056" s="104"/>
      <c r="AF64056" s="104"/>
      <c r="AG64056" s="104"/>
      <c r="AK64056" s="104"/>
      <c r="AL64056" s="104"/>
      <c r="AO64056" s="104"/>
      <c r="AP64056" s="104"/>
    </row>
    <row r="64057" spans="21:42" ht="15" customHeight="1" x14ac:dyDescent="0.25">
      <c r="U64057" s="104"/>
      <c r="AB64057" s="104"/>
      <c r="AC64057" s="104"/>
      <c r="AF64057" s="104"/>
      <c r="AG64057" s="104"/>
      <c r="AK64057" s="104"/>
      <c r="AL64057" s="104"/>
      <c r="AO64057" s="104"/>
      <c r="AP64057" s="104"/>
    </row>
    <row r="64058" spans="21:42" ht="15" customHeight="1" x14ac:dyDescent="0.25">
      <c r="U64058" s="104"/>
      <c r="AB64058" s="104"/>
      <c r="AC64058" s="104"/>
      <c r="AF64058" s="104"/>
      <c r="AG64058" s="104"/>
      <c r="AK64058" s="104"/>
      <c r="AL64058" s="104"/>
      <c r="AO64058" s="104"/>
      <c r="AP64058" s="104"/>
    </row>
    <row r="64059" spans="21:42" ht="15" customHeight="1" x14ac:dyDescent="0.25">
      <c r="U64059" s="104"/>
      <c r="AB64059" s="104"/>
      <c r="AC64059" s="104"/>
      <c r="AF64059" s="104"/>
      <c r="AG64059" s="104"/>
      <c r="AK64059" s="104"/>
      <c r="AL64059" s="104"/>
      <c r="AO64059" s="104"/>
      <c r="AP64059" s="104"/>
    </row>
    <row r="64060" spans="21:42" ht="15" customHeight="1" x14ac:dyDescent="0.25">
      <c r="U64060" s="104"/>
      <c r="AB64060" s="104"/>
      <c r="AC64060" s="104"/>
      <c r="AF64060" s="104"/>
      <c r="AG64060" s="104"/>
      <c r="AK64060" s="104"/>
      <c r="AL64060" s="104"/>
      <c r="AO64060" s="104"/>
      <c r="AP64060" s="104"/>
    </row>
    <row r="64061" spans="21:42" ht="15" customHeight="1" x14ac:dyDescent="0.25">
      <c r="U64061" s="104"/>
      <c r="AB64061" s="104"/>
      <c r="AC64061" s="104"/>
      <c r="AF64061" s="104"/>
      <c r="AG64061" s="104"/>
      <c r="AK64061" s="104"/>
      <c r="AL64061" s="104"/>
      <c r="AO64061" s="104"/>
      <c r="AP64061" s="104"/>
    </row>
    <row r="64062" spans="21:42" ht="15" customHeight="1" x14ac:dyDescent="0.25">
      <c r="U64062" s="104"/>
      <c r="AB64062" s="104"/>
      <c r="AC64062" s="104"/>
      <c r="AF64062" s="104"/>
      <c r="AG64062" s="104"/>
      <c r="AK64062" s="104"/>
      <c r="AL64062" s="104"/>
      <c r="AO64062" s="104"/>
      <c r="AP64062" s="104"/>
    </row>
    <row r="64063" spans="21:42" ht="15" customHeight="1" x14ac:dyDescent="0.25">
      <c r="U64063" s="104"/>
      <c r="AB64063" s="104"/>
      <c r="AC64063" s="104"/>
      <c r="AF64063" s="104"/>
      <c r="AG64063" s="104"/>
      <c r="AK64063" s="104"/>
      <c r="AL64063" s="104"/>
      <c r="AO64063" s="104"/>
      <c r="AP64063" s="104"/>
    </row>
    <row r="64064" spans="21:42" ht="15" customHeight="1" x14ac:dyDescent="0.25">
      <c r="U64064" s="104"/>
      <c r="AB64064" s="104"/>
      <c r="AC64064" s="104"/>
      <c r="AF64064" s="104"/>
      <c r="AG64064" s="104"/>
      <c r="AK64064" s="104"/>
      <c r="AL64064" s="104"/>
      <c r="AO64064" s="104"/>
      <c r="AP64064" s="104"/>
    </row>
    <row r="64065" spans="21:42" ht="15" customHeight="1" x14ac:dyDescent="0.25">
      <c r="U64065" s="104"/>
      <c r="AB64065" s="104"/>
      <c r="AC64065" s="104"/>
      <c r="AF64065" s="104"/>
      <c r="AG64065" s="104"/>
      <c r="AK64065" s="104"/>
      <c r="AL64065" s="104"/>
      <c r="AO64065" s="104"/>
      <c r="AP64065" s="104"/>
    </row>
    <row r="64066" spans="21:42" ht="15" customHeight="1" x14ac:dyDescent="0.25">
      <c r="U64066" s="104"/>
      <c r="AB64066" s="104"/>
      <c r="AC64066" s="104"/>
      <c r="AF64066" s="104"/>
      <c r="AG64066" s="104"/>
      <c r="AK64066" s="104"/>
      <c r="AL64066" s="104"/>
      <c r="AO64066" s="104"/>
      <c r="AP64066" s="104"/>
    </row>
    <row r="64067" spans="21:42" ht="15" customHeight="1" x14ac:dyDescent="0.25">
      <c r="U64067" s="104"/>
      <c r="AB64067" s="104"/>
      <c r="AC64067" s="104"/>
      <c r="AF64067" s="104"/>
      <c r="AG64067" s="104"/>
      <c r="AK64067" s="104"/>
      <c r="AL64067" s="104"/>
      <c r="AO64067" s="104"/>
      <c r="AP64067" s="104"/>
    </row>
    <row r="64068" spans="21:42" ht="15" customHeight="1" x14ac:dyDescent="0.25">
      <c r="U64068" s="104"/>
      <c r="AB64068" s="104"/>
      <c r="AC64068" s="104"/>
      <c r="AF64068" s="104"/>
      <c r="AG64068" s="104"/>
      <c r="AK64068" s="104"/>
      <c r="AL64068" s="104"/>
      <c r="AO64068" s="104"/>
      <c r="AP64068" s="104"/>
    </row>
    <row r="64069" spans="21:42" ht="15" customHeight="1" x14ac:dyDescent="0.25">
      <c r="U64069" s="104"/>
      <c r="AB64069" s="104"/>
      <c r="AC64069" s="104"/>
      <c r="AF64069" s="104"/>
      <c r="AG64069" s="104"/>
      <c r="AK64069" s="104"/>
      <c r="AL64069" s="104"/>
      <c r="AO64069" s="104"/>
      <c r="AP64069" s="104"/>
    </row>
    <row r="64070" spans="21:42" ht="15" customHeight="1" x14ac:dyDescent="0.25">
      <c r="U64070" s="104"/>
      <c r="AB64070" s="104"/>
      <c r="AC64070" s="104"/>
      <c r="AF64070" s="104"/>
      <c r="AG64070" s="104"/>
      <c r="AK64070" s="104"/>
      <c r="AL64070" s="104"/>
      <c r="AO64070" s="104"/>
      <c r="AP64070" s="104"/>
    </row>
    <row r="64071" spans="21:42" ht="15" customHeight="1" x14ac:dyDescent="0.25">
      <c r="U64071" s="104"/>
      <c r="AB64071" s="104"/>
      <c r="AC64071" s="104"/>
      <c r="AF64071" s="104"/>
      <c r="AG64071" s="104"/>
      <c r="AK64071" s="104"/>
      <c r="AL64071" s="104"/>
      <c r="AO64071" s="104"/>
      <c r="AP64071" s="104"/>
    </row>
    <row r="64072" spans="21:42" ht="15" customHeight="1" x14ac:dyDescent="0.25">
      <c r="U64072" s="104"/>
      <c r="AB64072" s="104"/>
      <c r="AC64072" s="104"/>
      <c r="AF64072" s="104"/>
      <c r="AG64072" s="104"/>
      <c r="AK64072" s="104"/>
      <c r="AL64072" s="104"/>
      <c r="AO64072" s="104"/>
      <c r="AP64072" s="104"/>
    </row>
    <row r="64073" spans="21:42" ht="15" customHeight="1" x14ac:dyDescent="0.25">
      <c r="U64073" s="104"/>
      <c r="AB64073" s="104"/>
      <c r="AC64073" s="104"/>
      <c r="AF64073" s="104"/>
      <c r="AG64073" s="104"/>
      <c r="AK64073" s="104"/>
      <c r="AL64073" s="104"/>
      <c r="AO64073" s="104"/>
      <c r="AP64073" s="104"/>
    </row>
    <row r="64074" spans="21:42" ht="15" customHeight="1" x14ac:dyDescent="0.25">
      <c r="U64074" s="104"/>
      <c r="AB64074" s="104"/>
      <c r="AC64074" s="104"/>
      <c r="AF64074" s="104"/>
      <c r="AG64074" s="104"/>
      <c r="AK64074" s="104"/>
      <c r="AL64074" s="104"/>
      <c r="AO64074" s="104"/>
      <c r="AP64074" s="104"/>
    </row>
    <row r="64075" spans="21:42" ht="15" customHeight="1" x14ac:dyDescent="0.25">
      <c r="U64075" s="104"/>
      <c r="AB64075" s="104"/>
      <c r="AC64075" s="104"/>
      <c r="AF64075" s="104"/>
      <c r="AG64075" s="104"/>
      <c r="AK64075" s="104"/>
      <c r="AL64075" s="104"/>
      <c r="AO64075" s="104"/>
      <c r="AP64075" s="104"/>
    </row>
    <row r="64076" spans="21:42" ht="15" customHeight="1" x14ac:dyDescent="0.25">
      <c r="U64076" s="104"/>
      <c r="AB64076" s="104"/>
      <c r="AC64076" s="104"/>
      <c r="AF64076" s="104"/>
      <c r="AG64076" s="104"/>
      <c r="AK64076" s="104"/>
      <c r="AL64076" s="104"/>
      <c r="AO64076" s="104"/>
      <c r="AP64076" s="104"/>
    </row>
    <row r="64077" spans="21:42" ht="15" customHeight="1" x14ac:dyDescent="0.25">
      <c r="U64077" s="104"/>
      <c r="AB64077" s="104"/>
      <c r="AC64077" s="104"/>
      <c r="AF64077" s="104"/>
      <c r="AG64077" s="104"/>
      <c r="AK64077" s="104"/>
      <c r="AL64077" s="104"/>
      <c r="AO64077" s="104"/>
      <c r="AP64077" s="104"/>
    </row>
    <row r="64078" spans="21:42" ht="15" customHeight="1" x14ac:dyDescent="0.25">
      <c r="U64078" s="104"/>
      <c r="AB64078" s="104"/>
      <c r="AC64078" s="104"/>
      <c r="AF64078" s="104"/>
      <c r="AG64078" s="104"/>
      <c r="AK64078" s="104"/>
      <c r="AL64078" s="104"/>
      <c r="AO64078" s="104"/>
      <c r="AP64078" s="104"/>
    </row>
    <row r="64079" spans="21:42" ht="15" customHeight="1" x14ac:dyDescent="0.25">
      <c r="U64079" s="104"/>
      <c r="AB64079" s="104"/>
      <c r="AC64079" s="104"/>
      <c r="AF64079" s="104"/>
      <c r="AG64079" s="104"/>
      <c r="AK64079" s="104"/>
      <c r="AL64079" s="104"/>
      <c r="AO64079" s="104"/>
      <c r="AP64079" s="104"/>
    </row>
    <row r="64080" spans="21:42" ht="15" customHeight="1" x14ac:dyDescent="0.25">
      <c r="U64080" s="104"/>
      <c r="AB64080" s="104"/>
      <c r="AC64080" s="104"/>
      <c r="AF64080" s="104"/>
      <c r="AG64080" s="104"/>
      <c r="AK64080" s="104"/>
      <c r="AL64080" s="104"/>
      <c r="AO64080" s="104"/>
      <c r="AP64080" s="104"/>
    </row>
    <row r="64081" spans="21:42" ht="15" customHeight="1" x14ac:dyDescent="0.25">
      <c r="U64081" s="104"/>
      <c r="AB64081" s="104"/>
      <c r="AC64081" s="104"/>
      <c r="AF64081" s="104"/>
      <c r="AG64081" s="104"/>
      <c r="AK64081" s="104"/>
      <c r="AL64081" s="104"/>
      <c r="AO64081" s="104"/>
      <c r="AP64081" s="104"/>
    </row>
    <row r="64082" spans="21:42" ht="15" customHeight="1" x14ac:dyDescent="0.25">
      <c r="U64082" s="104"/>
      <c r="AB64082" s="104"/>
      <c r="AC64082" s="104"/>
      <c r="AF64082" s="104"/>
      <c r="AG64082" s="104"/>
      <c r="AK64082" s="104"/>
      <c r="AL64082" s="104"/>
      <c r="AO64082" s="104"/>
      <c r="AP64082" s="104"/>
    </row>
    <row r="64083" spans="21:42" ht="15" customHeight="1" x14ac:dyDescent="0.25">
      <c r="U64083" s="104"/>
      <c r="AB64083" s="104"/>
      <c r="AC64083" s="104"/>
      <c r="AF64083" s="104"/>
      <c r="AG64083" s="104"/>
      <c r="AK64083" s="104"/>
      <c r="AL64083" s="104"/>
      <c r="AO64083" s="104"/>
      <c r="AP64083" s="104"/>
    </row>
    <row r="64084" spans="21:42" ht="15" customHeight="1" x14ac:dyDescent="0.25">
      <c r="U64084" s="104"/>
      <c r="AB64084" s="104"/>
      <c r="AC64084" s="104"/>
      <c r="AF64084" s="104"/>
      <c r="AG64084" s="104"/>
      <c r="AK64084" s="104"/>
      <c r="AL64084" s="104"/>
      <c r="AO64084" s="104"/>
      <c r="AP64084" s="104"/>
    </row>
    <row r="64085" spans="21:42" ht="15" customHeight="1" x14ac:dyDescent="0.25">
      <c r="U64085" s="104"/>
      <c r="AB64085" s="104"/>
      <c r="AC64085" s="104"/>
      <c r="AF64085" s="104"/>
      <c r="AG64085" s="104"/>
      <c r="AK64085" s="104"/>
      <c r="AL64085" s="104"/>
      <c r="AO64085" s="104"/>
      <c r="AP64085" s="104"/>
    </row>
    <row r="64086" spans="21:42" ht="15" customHeight="1" x14ac:dyDescent="0.25">
      <c r="U64086" s="104"/>
      <c r="AB64086" s="104"/>
      <c r="AC64086" s="104"/>
      <c r="AF64086" s="104"/>
      <c r="AG64086" s="104"/>
      <c r="AK64086" s="104"/>
      <c r="AL64086" s="104"/>
      <c r="AO64086" s="104"/>
      <c r="AP64086" s="104"/>
    </row>
    <row r="64087" spans="21:42" ht="15" customHeight="1" x14ac:dyDescent="0.25">
      <c r="U64087" s="104"/>
      <c r="AB64087" s="104"/>
      <c r="AC64087" s="104"/>
      <c r="AF64087" s="104"/>
      <c r="AG64087" s="104"/>
      <c r="AK64087" s="104"/>
      <c r="AL64087" s="104"/>
      <c r="AO64087" s="104"/>
      <c r="AP64087" s="104"/>
    </row>
    <row r="64088" spans="21:42" ht="15" customHeight="1" x14ac:dyDescent="0.25">
      <c r="U64088" s="104"/>
      <c r="AB64088" s="104"/>
      <c r="AC64088" s="104"/>
      <c r="AF64088" s="104"/>
      <c r="AG64088" s="104"/>
      <c r="AK64088" s="104"/>
      <c r="AL64088" s="104"/>
      <c r="AO64088" s="104"/>
      <c r="AP64088" s="104"/>
    </row>
    <row r="64089" spans="21:42" ht="15" customHeight="1" x14ac:dyDescent="0.25">
      <c r="U64089" s="104"/>
      <c r="AB64089" s="104"/>
      <c r="AC64089" s="104"/>
      <c r="AF64089" s="104"/>
      <c r="AG64089" s="104"/>
      <c r="AK64089" s="104"/>
      <c r="AL64089" s="104"/>
      <c r="AO64089" s="104"/>
      <c r="AP64089" s="104"/>
    </row>
    <row r="64090" spans="21:42" ht="15" customHeight="1" x14ac:dyDescent="0.25">
      <c r="U64090" s="104"/>
      <c r="AB64090" s="104"/>
      <c r="AC64090" s="104"/>
      <c r="AF64090" s="104"/>
      <c r="AG64090" s="104"/>
      <c r="AK64090" s="104"/>
      <c r="AL64090" s="104"/>
      <c r="AO64090" s="104"/>
      <c r="AP64090" s="104"/>
    </row>
    <row r="64091" spans="21:42" ht="15" customHeight="1" x14ac:dyDescent="0.25">
      <c r="U64091" s="104"/>
      <c r="AB64091" s="104"/>
      <c r="AC64091" s="104"/>
      <c r="AF64091" s="104"/>
      <c r="AG64091" s="104"/>
      <c r="AK64091" s="104"/>
      <c r="AL64091" s="104"/>
      <c r="AO64091" s="104"/>
      <c r="AP64091" s="104"/>
    </row>
    <row r="64092" spans="21:42" ht="15" customHeight="1" x14ac:dyDescent="0.25">
      <c r="U64092" s="104"/>
      <c r="AB64092" s="104"/>
      <c r="AC64092" s="104"/>
      <c r="AF64092" s="104"/>
      <c r="AG64092" s="104"/>
      <c r="AK64092" s="104"/>
      <c r="AL64092" s="104"/>
      <c r="AO64092" s="104"/>
      <c r="AP64092" s="104"/>
    </row>
    <row r="64093" spans="21:42" ht="15" customHeight="1" x14ac:dyDescent="0.25">
      <c r="U64093" s="104"/>
      <c r="AB64093" s="104"/>
      <c r="AC64093" s="104"/>
      <c r="AF64093" s="104"/>
      <c r="AG64093" s="104"/>
      <c r="AK64093" s="104"/>
      <c r="AL64093" s="104"/>
      <c r="AO64093" s="104"/>
      <c r="AP64093" s="104"/>
    </row>
    <row r="64094" spans="21:42" ht="15" customHeight="1" x14ac:dyDescent="0.25">
      <c r="U64094" s="104"/>
      <c r="AB64094" s="104"/>
      <c r="AC64094" s="104"/>
      <c r="AF64094" s="104"/>
      <c r="AG64094" s="104"/>
      <c r="AK64094" s="104"/>
      <c r="AL64094" s="104"/>
      <c r="AO64094" s="104"/>
      <c r="AP64094" s="104"/>
    </row>
    <row r="64095" spans="21:42" ht="15" customHeight="1" x14ac:dyDescent="0.25">
      <c r="U64095" s="104"/>
      <c r="AB64095" s="104"/>
      <c r="AC64095" s="104"/>
      <c r="AF64095" s="104"/>
      <c r="AG64095" s="104"/>
      <c r="AK64095" s="104"/>
      <c r="AL64095" s="104"/>
      <c r="AO64095" s="104"/>
      <c r="AP64095" s="104"/>
    </row>
    <row r="64096" spans="21:42" ht="15" customHeight="1" x14ac:dyDescent="0.25">
      <c r="U64096" s="104"/>
      <c r="AB64096" s="104"/>
      <c r="AC64096" s="104"/>
      <c r="AF64096" s="104"/>
      <c r="AG64096" s="104"/>
      <c r="AK64096" s="104"/>
      <c r="AL64096" s="104"/>
      <c r="AO64096" s="104"/>
      <c r="AP64096" s="104"/>
    </row>
    <row r="64097" spans="21:42" ht="15" customHeight="1" x14ac:dyDescent="0.25">
      <c r="U64097" s="104"/>
      <c r="AB64097" s="104"/>
      <c r="AC64097" s="104"/>
      <c r="AF64097" s="104"/>
      <c r="AG64097" s="104"/>
      <c r="AK64097" s="104"/>
      <c r="AL64097" s="104"/>
      <c r="AO64097" s="104"/>
      <c r="AP64097" s="104"/>
    </row>
    <row r="64098" spans="21:42" ht="15" customHeight="1" x14ac:dyDescent="0.25">
      <c r="U64098" s="104"/>
      <c r="AB64098" s="104"/>
      <c r="AC64098" s="104"/>
      <c r="AF64098" s="104"/>
      <c r="AG64098" s="104"/>
      <c r="AK64098" s="104"/>
      <c r="AL64098" s="104"/>
      <c r="AO64098" s="104"/>
      <c r="AP64098" s="104"/>
    </row>
    <row r="64099" spans="21:42" ht="15" customHeight="1" x14ac:dyDescent="0.25">
      <c r="U64099" s="104"/>
      <c r="AB64099" s="104"/>
      <c r="AC64099" s="104"/>
      <c r="AF64099" s="104"/>
      <c r="AG64099" s="104"/>
      <c r="AK64099" s="104"/>
      <c r="AL64099" s="104"/>
      <c r="AO64099" s="104"/>
      <c r="AP64099" s="104"/>
    </row>
    <row r="64100" spans="21:42" ht="15" customHeight="1" x14ac:dyDescent="0.25">
      <c r="U64100" s="104"/>
      <c r="AB64100" s="104"/>
      <c r="AC64100" s="104"/>
      <c r="AF64100" s="104"/>
      <c r="AG64100" s="104"/>
      <c r="AK64100" s="104"/>
      <c r="AL64100" s="104"/>
      <c r="AO64100" s="104"/>
      <c r="AP64100" s="104"/>
    </row>
    <row r="64101" spans="21:42" ht="15" customHeight="1" x14ac:dyDescent="0.25">
      <c r="U64101" s="104"/>
      <c r="AB64101" s="104"/>
      <c r="AC64101" s="104"/>
      <c r="AF64101" s="104"/>
      <c r="AG64101" s="104"/>
      <c r="AK64101" s="104"/>
      <c r="AL64101" s="104"/>
      <c r="AO64101" s="104"/>
      <c r="AP64101" s="104"/>
    </row>
    <row r="64102" spans="21:42" ht="15" customHeight="1" x14ac:dyDescent="0.25">
      <c r="U64102" s="104"/>
      <c r="AB64102" s="104"/>
      <c r="AC64102" s="104"/>
      <c r="AF64102" s="104"/>
      <c r="AG64102" s="104"/>
      <c r="AK64102" s="104"/>
      <c r="AL64102" s="104"/>
      <c r="AO64102" s="104"/>
      <c r="AP64102" s="104"/>
    </row>
    <row r="64103" spans="21:42" ht="15" customHeight="1" x14ac:dyDescent="0.25">
      <c r="U64103" s="104"/>
      <c r="AB64103" s="104"/>
      <c r="AC64103" s="104"/>
      <c r="AF64103" s="104"/>
      <c r="AG64103" s="104"/>
      <c r="AK64103" s="104"/>
      <c r="AL64103" s="104"/>
      <c r="AO64103" s="104"/>
      <c r="AP64103" s="104"/>
    </row>
    <row r="64104" spans="21:42" ht="15" customHeight="1" x14ac:dyDescent="0.25">
      <c r="U64104" s="104"/>
      <c r="AB64104" s="104"/>
      <c r="AC64104" s="104"/>
      <c r="AF64104" s="104"/>
      <c r="AG64104" s="104"/>
      <c r="AK64104" s="104"/>
      <c r="AL64104" s="104"/>
      <c r="AO64104" s="104"/>
      <c r="AP64104" s="104"/>
    </row>
    <row r="64105" spans="21:42" ht="15" customHeight="1" x14ac:dyDescent="0.25">
      <c r="U64105" s="104"/>
      <c r="AB64105" s="104"/>
      <c r="AC64105" s="104"/>
      <c r="AF64105" s="104"/>
      <c r="AG64105" s="104"/>
      <c r="AK64105" s="104"/>
      <c r="AL64105" s="104"/>
      <c r="AO64105" s="104"/>
      <c r="AP64105" s="104"/>
    </row>
    <row r="64106" spans="21:42" ht="15" customHeight="1" x14ac:dyDescent="0.25">
      <c r="U64106" s="104"/>
      <c r="AB64106" s="104"/>
      <c r="AC64106" s="104"/>
      <c r="AF64106" s="104"/>
      <c r="AG64106" s="104"/>
      <c r="AK64106" s="104"/>
      <c r="AL64106" s="104"/>
      <c r="AO64106" s="104"/>
      <c r="AP64106" s="104"/>
    </row>
    <row r="64107" spans="21:42" ht="15" customHeight="1" x14ac:dyDescent="0.25">
      <c r="U64107" s="104"/>
      <c r="AB64107" s="104"/>
      <c r="AC64107" s="104"/>
      <c r="AF64107" s="104"/>
      <c r="AG64107" s="104"/>
      <c r="AK64107" s="104"/>
      <c r="AL64107" s="104"/>
      <c r="AO64107" s="104"/>
      <c r="AP64107" s="104"/>
    </row>
    <row r="64108" spans="21:42" ht="15" customHeight="1" x14ac:dyDescent="0.25">
      <c r="U64108" s="104"/>
      <c r="AB64108" s="104"/>
      <c r="AC64108" s="104"/>
      <c r="AF64108" s="104"/>
      <c r="AG64108" s="104"/>
      <c r="AK64108" s="104"/>
      <c r="AL64108" s="104"/>
      <c r="AO64108" s="104"/>
      <c r="AP64108" s="104"/>
    </row>
    <row r="64109" spans="21:42" ht="15" customHeight="1" x14ac:dyDescent="0.25">
      <c r="U64109" s="104"/>
      <c r="AB64109" s="104"/>
      <c r="AC64109" s="104"/>
      <c r="AF64109" s="104"/>
      <c r="AG64109" s="104"/>
      <c r="AK64109" s="104"/>
      <c r="AL64109" s="104"/>
      <c r="AO64109" s="104"/>
      <c r="AP64109" s="104"/>
    </row>
    <row r="64110" spans="21:42" ht="15" customHeight="1" x14ac:dyDescent="0.25">
      <c r="U64110" s="104"/>
      <c r="AB64110" s="104"/>
      <c r="AC64110" s="104"/>
      <c r="AF64110" s="104"/>
      <c r="AG64110" s="104"/>
      <c r="AK64110" s="104"/>
      <c r="AL64110" s="104"/>
      <c r="AO64110" s="104"/>
      <c r="AP64110" s="104"/>
    </row>
    <row r="64111" spans="21:42" ht="15" customHeight="1" x14ac:dyDescent="0.25">
      <c r="U64111" s="104"/>
      <c r="AB64111" s="104"/>
      <c r="AC64111" s="104"/>
      <c r="AF64111" s="104"/>
      <c r="AG64111" s="104"/>
      <c r="AK64111" s="104"/>
      <c r="AL64111" s="104"/>
      <c r="AO64111" s="104"/>
      <c r="AP64111" s="104"/>
    </row>
    <row r="64112" spans="21:42" ht="15" customHeight="1" x14ac:dyDescent="0.25">
      <c r="U64112" s="104"/>
      <c r="AB64112" s="104"/>
      <c r="AC64112" s="104"/>
      <c r="AF64112" s="104"/>
      <c r="AG64112" s="104"/>
      <c r="AK64112" s="104"/>
      <c r="AL64112" s="104"/>
      <c r="AO64112" s="104"/>
      <c r="AP64112" s="104"/>
    </row>
    <row r="64113" spans="21:42" ht="15" customHeight="1" x14ac:dyDescent="0.25">
      <c r="U64113" s="104"/>
      <c r="AB64113" s="104"/>
      <c r="AC64113" s="104"/>
      <c r="AF64113" s="104"/>
      <c r="AG64113" s="104"/>
      <c r="AK64113" s="104"/>
      <c r="AL64113" s="104"/>
      <c r="AO64113" s="104"/>
      <c r="AP64113" s="104"/>
    </row>
    <row r="64114" spans="21:42" ht="15" customHeight="1" x14ac:dyDescent="0.25">
      <c r="U64114" s="104"/>
      <c r="AB64114" s="104"/>
      <c r="AC64114" s="104"/>
      <c r="AF64114" s="104"/>
      <c r="AG64114" s="104"/>
      <c r="AK64114" s="104"/>
      <c r="AL64114" s="104"/>
      <c r="AO64114" s="104"/>
      <c r="AP64114" s="104"/>
    </row>
    <row r="64115" spans="21:42" ht="15" customHeight="1" x14ac:dyDescent="0.25">
      <c r="U64115" s="104"/>
      <c r="AB64115" s="104"/>
      <c r="AC64115" s="104"/>
      <c r="AF64115" s="104"/>
      <c r="AG64115" s="104"/>
      <c r="AK64115" s="104"/>
      <c r="AL64115" s="104"/>
      <c r="AO64115" s="104"/>
      <c r="AP64115" s="104"/>
    </row>
    <row r="64116" spans="21:42" ht="15" customHeight="1" x14ac:dyDescent="0.25">
      <c r="U64116" s="104"/>
      <c r="AB64116" s="104"/>
      <c r="AC64116" s="104"/>
      <c r="AF64116" s="104"/>
      <c r="AG64116" s="104"/>
      <c r="AK64116" s="104"/>
      <c r="AL64116" s="104"/>
      <c r="AO64116" s="104"/>
      <c r="AP64116" s="104"/>
    </row>
    <row r="64117" spans="21:42" ht="15" customHeight="1" x14ac:dyDescent="0.25">
      <c r="U64117" s="104"/>
      <c r="AB64117" s="104"/>
      <c r="AC64117" s="104"/>
      <c r="AF64117" s="104"/>
      <c r="AG64117" s="104"/>
      <c r="AK64117" s="104"/>
      <c r="AL64117" s="104"/>
      <c r="AO64117" s="104"/>
      <c r="AP64117" s="104"/>
    </row>
    <row r="64118" spans="21:42" ht="15" customHeight="1" x14ac:dyDescent="0.25">
      <c r="U64118" s="104"/>
      <c r="AB64118" s="104"/>
      <c r="AC64118" s="104"/>
      <c r="AF64118" s="104"/>
      <c r="AG64118" s="104"/>
      <c r="AK64118" s="104"/>
      <c r="AL64118" s="104"/>
      <c r="AO64118" s="104"/>
      <c r="AP64118" s="104"/>
    </row>
    <row r="64119" spans="21:42" ht="15" customHeight="1" x14ac:dyDescent="0.25">
      <c r="U64119" s="104"/>
      <c r="AB64119" s="104"/>
      <c r="AC64119" s="104"/>
      <c r="AF64119" s="104"/>
      <c r="AG64119" s="104"/>
      <c r="AK64119" s="104"/>
      <c r="AL64119" s="104"/>
      <c r="AO64119" s="104"/>
      <c r="AP64119" s="104"/>
    </row>
    <row r="64120" spans="21:42" ht="15" customHeight="1" x14ac:dyDescent="0.25">
      <c r="U64120" s="104"/>
      <c r="AB64120" s="104"/>
      <c r="AC64120" s="104"/>
      <c r="AF64120" s="104"/>
      <c r="AG64120" s="104"/>
      <c r="AK64120" s="104"/>
      <c r="AL64120" s="104"/>
      <c r="AO64120" s="104"/>
      <c r="AP64120" s="104"/>
    </row>
    <row r="64121" spans="21:42" ht="15" customHeight="1" x14ac:dyDescent="0.25">
      <c r="U64121" s="104"/>
      <c r="AB64121" s="104"/>
      <c r="AC64121" s="104"/>
      <c r="AF64121" s="104"/>
      <c r="AG64121" s="104"/>
      <c r="AK64121" s="104"/>
      <c r="AL64121" s="104"/>
      <c r="AO64121" s="104"/>
      <c r="AP64121" s="104"/>
    </row>
    <row r="64122" spans="21:42" ht="15" customHeight="1" x14ac:dyDescent="0.25">
      <c r="U64122" s="104"/>
      <c r="AB64122" s="104"/>
      <c r="AC64122" s="104"/>
      <c r="AF64122" s="104"/>
      <c r="AG64122" s="104"/>
      <c r="AK64122" s="104"/>
      <c r="AL64122" s="104"/>
      <c r="AO64122" s="104"/>
      <c r="AP64122" s="104"/>
    </row>
    <row r="64123" spans="21:42" ht="15" customHeight="1" x14ac:dyDescent="0.25">
      <c r="U64123" s="104"/>
      <c r="AB64123" s="104"/>
      <c r="AC64123" s="104"/>
      <c r="AF64123" s="104"/>
      <c r="AG64123" s="104"/>
      <c r="AK64123" s="104"/>
      <c r="AL64123" s="104"/>
      <c r="AO64123" s="104"/>
      <c r="AP64123" s="104"/>
    </row>
    <row r="64124" spans="21:42" ht="15" customHeight="1" x14ac:dyDescent="0.25">
      <c r="U64124" s="104"/>
      <c r="AB64124" s="104"/>
      <c r="AC64124" s="104"/>
      <c r="AF64124" s="104"/>
      <c r="AG64124" s="104"/>
      <c r="AK64124" s="104"/>
      <c r="AL64124" s="104"/>
      <c r="AO64124" s="104"/>
      <c r="AP64124" s="104"/>
    </row>
    <row r="64125" spans="21:42" ht="15" customHeight="1" x14ac:dyDescent="0.25">
      <c r="U64125" s="104"/>
      <c r="AB64125" s="104"/>
      <c r="AC64125" s="104"/>
      <c r="AF64125" s="104"/>
      <c r="AG64125" s="104"/>
      <c r="AK64125" s="104"/>
      <c r="AL64125" s="104"/>
      <c r="AO64125" s="104"/>
      <c r="AP64125" s="104"/>
    </row>
    <row r="64126" spans="21:42" ht="15" customHeight="1" x14ac:dyDescent="0.25">
      <c r="U64126" s="104"/>
      <c r="AB64126" s="104"/>
      <c r="AC64126" s="104"/>
      <c r="AF64126" s="104"/>
      <c r="AG64126" s="104"/>
      <c r="AK64126" s="104"/>
      <c r="AL64126" s="104"/>
      <c r="AO64126" s="104"/>
      <c r="AP64126" s="104"/>
    </row>
    <row r="64127" spans="21:42" ht="15" customHeight="1" x14ac:dyDescent="0.25">
      <c r="U64127" s="104"/>
      <c r="AB64127" s="104"/>
      <c r="AC64127" s="104"/>
      <c r="AF64127" s="104"/>
      <c r="AG64127" s="104"/>
      <c r="AK64127" s="104"/>
      <c r="AL64127" s="104"/>
      <c r="AO64127" s="104"/>
      <c r="AP64127" s="104"/>
    </row>
    <row r="64128" spans="21:42" ht="15" customHeight="1" x14ac:dyDescent="0.25">
      <c r="U64128" s="104"/>
      <c r="AB64128" s="104"/>
      <c r="AC64128" s="104"/>
      <c r="AF64128" s="104"/>
      <c r="AG64128" s="104"/>
      <c r="AK64128" s="104"/>
      <c r="AL64128" s="104"/>
      <c r="AO64128" s="104"/>
      <c r="AP64128" s="104"/>
    </row>
    <row r="64129" spans="21:42" ht="15" customHeight="1" x14ac:dyDescent="0.25">
      <c r="U64129" s="104"/>
      <c r="AB64129" s="104"/>
      <c r="AC64129" s="104"/>
      <c r="AF64129" s="104"/>
      <c r="AG64129" s="104"/>
      <c r="AK64129" s="104"/>
      <c r="AL64129" s="104"/>
      <c r="AO64129" s="104"/>
      <c r="AP64129" s="104"/>
    </row>
    <row r="64130" spans="21:42" ht="15" customHeight="1" x14ac:dyDescent="0.25">
      <c r="U64130" s="104"/>
      <c r="AB64130" s="104"/>
      <c r="AC64130" s="104"/>
      <c r="AF64130" s="104"/>
      <c r="AG64130" s="104"/>
      <c r="AK64130" s="104"/>
      <c r="AL64130" s="104"/>
      <c r="AO64130" s="104"/>
      <c r="AP64130" s="104"/>
    </row>
    <row r="64131" spans="21:42" ht="15" customHeight="1" x14ac:dyDescent="0.25">
      <c r="U64131" s="104"/>
      <c r="AB64131" s="104"/>
      <c r="AC64131" s="104"/>
      <c r="AF64131" s="104"/>
      <c r="AG64131" s="104"/>
      <c r="AK64131" s="104"/>
      <c r="AL64131" s="104"/>
      <c r="AO64131" s="104"/>
      <c r="AP64131" s="104"/>
    </row>
    <row r="64132" spans="21:42" ht="15" customHeight="1" x14ac:dyDescent="0.25">
      <c r="U64132" s="104"/>
      <c r="AB64132" s="104"/>
      <c r="AC64132" s="104"/>
      <c r="AF64132" s="104"/>
      <c r="AG64132" s="104"/>
      <c r="AK64132" s="104"/>
      <c r="AL64132" s="104"/>
      <c r="AO64132" s="104"/>
      <c r="AP64132" s="104"/>
    </row>
    <row r="64133" spans="21:42" ht="15" customHeight="1" x14ac:dyDescent="0.25">
      <c r="U64133" s="104"/>
      <c r="AB64133" s="104"/>
      <c r="AC64133" s="104"/>
      <c r="AF64133" s="104"/>
      <c r="AG64133" s="104"/>
      <c r="AK64133" s="104"/>
      <c r="AL64133" s="104"/>
      <c r="AO64133" s="104"/>
      <c r="AP64133" s="104"/>
    </row>
    <row r="64134" spans="21:42" ht="15" customHeight="1" x14ac:dyDescent="0.25">
      <c r="U64134" s="104"/>
      <c r="AB64134" s="104"/>
      <c r="AC64134" s="104"/>
      <c r="AF64134" s="104"/>
      <c r="AG64134" s="104"/>
      <c r="AK64134" s="104"/>
      <c r="AL64134" s="104"/>
      <c r="AO64134" s="104"/>
      <c r="AP64134" s="104"/>
    </row>
    <row r="64135" spans="21:42" ht="15" customHeight="1" x14ac:dyDescent="0.25">
      <c r="U64135" s="104"/>
      <c r="AB64135" s="104"/>
      <c r="AC64135" s="104"/>
      <c r="AF64135" s="104"/>
      <c r="AG64135" s="104"/>
      <c r="AK64135" s="104"/>
      <c r="AL64135" s="104"/>
      <c r="AO64135" s="104"/>
      <c r="AP64135" s="104"/>
    </row>
    <row r="64136" spans="21:42" ht="15" customHeight="1" x14ac:dyDescent="0.25">
      <c r="U64136" s="104"/>
      <c r="AB64136" s="104"/>
      <c r="AC64136" s="104"/>
      <c r="AF64136" s="104"/>
      <c r="AG64136" s="104"/>
      <c r="AK64136" s="104"/>
      <c r="AL64136" s="104"/>
      <c r="AO64136" s="104"/>
      <c r="AP64136" s="104"/>
    </row>
    <row r="64137" spans="21:42" ht="15" customHeight="1" x14ac:dyDescent="0.25">
      <c r="U64137" s="104"/>
      <c r="AB64137" s="104"/>
      <c r="AC64137" s="104"/>
      <c r="AF64137" s="104"/>
      <c r="AG64137" s="104"/>
      <c r="AK64137" s="104"/>
      <c r="AL64137" s="104"/>
      <c r="AO64137" s="104"/>
      <c r="AP64137" s="104"/>
    </row>
    <row r="64138" spans="21:42" ht="15" customHeight="1" x14ac:dyDescent="0.25">
      <c r="U64138" s="104"/>
      <c r="AB64138" s="104"/>
      <c r="AC64138" s="104"/>
      <c r="AF64138" s="104"/>
      <c r="AG64138" s="104"/>
      <c r="AK64138" s="104"/>
      <c r="AL64138" s="104"/>
      <c r="AO64138" s="104"/>
      <c r="AP64138" s="104"/>
    </row>
    <row r="64139" spans="21:42" ht="15" customHeight="1" x14ac:dyDescent="0.25">
      <c r="U64139" s="104"/>
      <c r="AB64139" s="104"/>
      <c r="AC64139" s="104"/>
      <c r="AF64139" s="104"/>
      <c r="AG64139" s="104"/>
      <c r="AK64139" s="104"/>
      <c r="AL64139" s="104"/>
      <c r="AO64139" s="104"/>
      <c r="AP64139" s="104"/>
    </row>
    <row r="64140" spans="21:42" ht="15" customHeight="1" x14ac:dyDescent="0.25">
      <c r="U64140" s="104"/>
      <c r="AB64140" s="104"/>
      <c r="AC64140" s="104"/>
      <c r="AF64140" s="104"/>
      <c r="AG64140" s="104"/>
      <c r="AK64140" s="104"/>
      <c r="AL64140" s="104"/>
      <c r="AO64140" s="104"/>
      <c r="AP64140" s="104"/>
    </row>
    <row r="64141" spans="21:42" ht="15" customHeight="1" x14ac:dyDescent="0.25">
      <c r="U64141" s="104"/>
      <c r="AB64141" s="104"/>
      <c r="AC64141" s="104"/>
      <c r="AF64141" s="104"/>
      <c r="AG64141" s="104"/>
      <c r="AK64141" s="104"/>
      <c r="AL64141" s="104"/>
      <c r="AO64141" s="104"/>
      <c r="AP64141" s="104"/>
    </row>
    <row r="64142" spans="21:42" ht="15" customHeight="1" x14ac:dyDescent="0.25">
      <c r="U64142" s="104"/>
      <c r="AB64142" s="104"/>
      <c r="AC64142" s="104"/>
      <c r="AF64142" s="104"/>
      <c r="AG64142" s="104"/>
      <c r="AK64142" s="104"/>
      <c r="AL64142" s="104"/>
      <c r="AO64142" s="104"/>
      <c r="AP64142" s="104"/>
    </row>
    <row r="64143" spans="21:42" ht="15" customHeight="1" x14ac:dyDescent="0.25">
      <c r="U64143" s="104"/>
      <c r="AB64143" s="104"/>
      <c r="AC64143" s="104"/>
      <c r="AF64143" s="104"/>
      <c r="AG64143" s="104"/>
      <c r="AK64143" s="104"/>
      <c r="AL64143" s="104"/>
      <c r="AO64143" s="104"/>
      <c r="AP64143" s="104"/>
    </row>
    <row r="64144" spans="21:42" ht="15" customHeight="1" x14ac:dyDescent="0.25">
      <c r="U64144" s="104"/>
      <c r="AB64144" s="104"/>
      <c r="AC64144" s="104"/>
      <c r="AF64144" s="104"/>
      <c r="AG64144" s="104"/>
      <c r="AK64144" s="104"/>
      <c r="AL64144" s="104"/>
      <c r="AO64144" s="104"/>
      <c r="AP64144" s="104"/>
    </row>
    <row r="64145" spans="21:42" ht="15" customHeight="1" x14ac:dyDescent="0.25">
      <c r="U64145" s="104"/>
      <c r="AB64145" s="104"/>
      <c r="AC64145" s="104"/>
      <c r="AF64145" s="104"/>
      <c r="AG64145" s="104"/>
      <c r="AK64145" s="104"/>
      <c r="AL64145" s="104"/>
      <c r="AO64145" s="104"/>
      <c r="AP64145" s="104"/>
    </row>
    <row r="64146" spans="21:42" ht="15" customHeight="1" x14ac:dyDescent="0.25">
      <c r="U64146" s="104"/>
      <c r="AB64146" s="104"/>
      <c r="AC64146" s="104"/>
      <c r="AF64146" s="104"/>
      <c r="AG64146" s="104"/>
      <c r="AK64146" s="104"/>
      <c r="AL64146" s="104"/>
      <c r="AO64146" s="104"/>
      <c r="AP64146" s="104"/>
    </row>
    <row r="64147" spans="21:42" ht="15" customHeight="1" x14ac:dyDescent="0.25">
      <c r="U64147" s="104"/>
      <c r="AB64147" s="104"/>
      <c r="AC64147" s="104"/>
      <c r="AF64147" s="104"/>
      <c r="AG64147" s="104"/>
      <c r="AK64147" s="104"/>
      <c r="AL64147" s="104"/>
      <c r="AO64147" s="104"/>
      <c r="AP64147" s="104"/>
    </row>
    <row r="64148" spans="21:42" ht="15" customHeight="1" x14ac:dyDescent="0.25">
      <c r="U64148" s="104"/>
      <c r="AB64148" s="104"/>
      <c r="AC64148" s="104"/>
      <c r="AF64148" s="104"/>
      <c r="AG64148" s="104"/>
      <c r="AK64148" s="104"/>
      <c r="AL64148" s="104"/>
      <c r="AO64148" s="104"/>
      <c r="AP64148" s="104"/>
    </row>
    <row r="64149" spans="21:42" ht="15" customHeight="1" x14ac:dyDescent="0.25">
      <c r="U64149" s="104"/>
      <c r="AB64149" s="104"/>
      <c r="AC64149" s="104"/>
      <c r="AF64149" s="104"/>
      <c r="AG64149" s="104"/>
      <c r="AK64149" s="104"/>
      <c r="AL64149" s="104"/>
      <c r="AO64149" s="104"/>
      <c r="AP64149" s="104"/>
    </row>
    <row r="64150" spans="21:42" ht="15" customHeight="1" x14ac:dyDescent="0.25">
      <c r="U64150" s="104"/>
      <c r="AB64150" s="104"/>
      <c r="AC64150" s="104"/>
      <c r="AF64150" s="104"/>
      <c r="AG64150" s="104"/>
      <c r="AK64150" s="104"/>
      <c r="AL64150" s="104"/>
      <c r="AO64150" s="104"/>
      <c r="AP64150" s="104"/>
    </row>
    <row r="64151" spans="21:42" ht="15" customHeight="1" x14ac:dyDescent="0.25">
      <c r="U64151" s="104"/>
      <c r="AB64151" s="104"/>
      <c r="AC64151" s="104"/>
      <c r="AF64151" s="104"/>
      <c r="AG64151" s="104"/>
      <c r="AK64151" s="104"/>
      <c r="AL64151" s="104"/>
      <c r="AO64151" s="104"/>
      <c r="AP64151" s="104"/>
    </row>
    <row r="64152" spans="21:42" ht="15" customHeight="1" x14ac:dyDescent="0.25">
      <c r="U64152" s="104"/>
      <c r="AB64152" s="104"/>
      <c r="AC64152" s="104"/>
      <c r="AF64152" s="104"/>
      <c r="AG64152" s="104"/>
      <c r="AK64152" s="104"/>
      <c r="AL64152" s="104"/>
      <c r="AO64152" s="104"/>
      <c r="AP64152" s="104"/>
    </row>
    <row r="64153" spans="21:42" ht="15" customHeight="1" x14ac:dyDescent="0.25">
      <c r="U64153" s="104"/>
      <c r="AB64153" s="104"/>
      <c r="AC64153" s="104"/>
      <c r="AF64153" s="104"/>
      <c r="AG64153" s="104"/>
      <c r="AK64153" s="104"/>
      <c r="AL64153" s="104"/>
      <c r="AO64153" s="104"/>
      <c r="AP64153" s="104"/>
    </row>
    <row r="64154" spans="21:42" ht="15" customHeight="1" x14ac:dyDescent="0.25">
      <c r="U64154" s="104"/>
      <c r="AB64154" s="104"/>
      <c r="AC64154" s="104"/>
      <c r="AF64154" s="104"/>
      <c r="AG64154" s="104"/>
      <c r="AK64154" s="104"/>
      <c r="AL64154" s="104"/>
      <c r="AO64154" s="104"/>
      <c r="AP64154" s="104"/>
    </row>
    <row r="64155" spans="21:42" ht="15" customHeight="1" x14ac:dyDescent="0.25">
      <c r="U64155" s="104"/>
      <c r="AB64155" s="104"/>
      <c r="AC64155" s="104"/>
      <c r="AF64155" s="104"/>
      <c r="AG64155" s="104"/>
      <c r="AK64155" s="104"/>
      <c r="AL64155" s="104"/>
      <c r="AO64155" s="104"/>
      <c r="AP64155" s="104"/>
    </row>
    <row r="64156" spans="21:42" ht="15" customHeight="1" x14ac:dyDescent="0.25">
      <c r="U64156" s="104"/>
      <c r="AB64156" s="104"/>
      <c r="AC64156" s="104"/>
      <c r="AF64156" s="104"/>
      <c r="AG64156" s="104"/>
      <c r="AK64156" s="104"/>
      <c r="AL64156" s="104"/>
      <c r="AO64156" s="104"/>
      <c r="AP64156" s="104"/>
    </row>
    <row r="64157" spans="21:42" ht="15" customHeight="1" x14ac:dyDescent="0.25">
      <c r="U64157" s="104"/>
      <c r="AB64157" s="104"/>
      <c r="AC64157" s="104"/>
      <c r="AF64157" s="104"/>
      <c r="AG64157" s="104"/>
      <c r="AK64157" s="104"/>
      <c r="AL64157" s="104"/>
      <c r="AO64157" s="104"/>
      <c r="AP64157" s="104"/>
    </row>
    <row r="64158" spans="21:42" ht="15" customHeight="1" x14ac:dyDescent="0.25">
      <c r="U64158" s="104"/>
      <c r="AB64158" s="104"/>
      <c r="AC64158" s="104"/>
      <c r="AF64158" s="104"/>
      <c r="AG64158" s="104"/>
      <c r="AK64158" s="104"/>
      <c r="AL64158" s="104"/>
      <c r="AO64158" s="104"/>
      <c r="AP64158" s="104"/>
    </row>
    <row r="64159" spans="21:42" ht="15" customHeight="1" x14ac:dyDescent="0.25">
      <c r="U64159" s="104"/>
      <c r="AB64159" s="104"/>
      <c r="AC64159" s="104"/>
      <c r="AF64159" s="104"/>
      <c r="AG64159" s="104"/>
      <c r="AK64159" s="104"/>
      <c r="AL64159" s="104"/>
      <c r="AO64159" s="104"/>
      <c r="AP64159" s="104"/>
    </row>
    <row r="64160" spans="21:42" ht="15" customHeight="1" x14ac:dyDescent="0.25">
      <c r="U64160" s="104"/>
      <c r="AB64160" s="104"/>
      <c r="AC64160" s="104"/>
      <c r="AF64160" s="104"/>
      <c r="AG64160" s="104"/>
      <c r="AK64160" s="104"/>
      <c r="AL64160" s="104"/>
      <c r="AO64160" s="104"/>
      <c r="AP64160" s="104"/>
    </row>
    <row r="64161" spans="21:42" ht="15" customHeight="1" x14ac:dyDescent="0.25">
      <c r="U64161" s="104"/>
      <c r="AB64161" s="104"/>
      <c r="AC64161" s="104"/>
      <c r="AF64161" s="104"/>
      <c r="AG64161" s="104"/>
      <c r="AK64161" s="104"/>
      <c r="AL64161" s="104"/>
      <c r="AO64161" s="104"/>
      <c r="AP64161" s="104"/>
    </row>
    <row r="64162" spans="21:42" ht="15" customHeight="1" x14ac:dyDescent="0.25">
      <c r="U64162" s="104"/>
      <c r="AB64162" s="104"/>
      <c r="AC64162" s="104"/>
      <c r="AF64162" s="104"/>
      <c r="AG64162" s="104"/>
      <c r="AK64162" s="104"/>
      <c r="AL64162" s="104"/>
      <c r="AO64162" s="104"/>
      <c r="AP64162" s="104"/>
    </row>
    <row r="64163" spans="21:42" ht="15" customHeight="1" x14ac:dyDescent="0.25">
      <c r="U64163" s="104"/>
      <c r="AB64163" s="104"/>
      <c r="AC64163" s="104"/>
      <c r="AF64163" s="104"/>
      <c r="AG64163" s="104"/>
      <c r="AK64163" s="104"/>
      <c r="AL64163" s="104"/>
      <c r="AO64163" s="104"/>
      <c r="AP64163" s="104"/>
    </row>
    <row r="64164" spans="21:42" ht="15" customHeight="1" x14ac:dyDescent="0.25">
      <c r="U64164" s="104"/>
      <c r="AB64164" s="104"/>
      <c r="AC64164" s="104"/>
      <c r="AF64164" s="104"/>
      <c r="AG64164" s="104"/>
      <c r="AK64164" s="104"/>
      <c r="AL64164" s="104"/>
      <c r="AO64164" s="104"/>
      <c r="AP64164" s="104"/>
    </row>
    <row r="64165" spans="21:42" ht="15" customHeight="1" x14ac:dyDescent="0.25">
      <c r="U64165" s="104"/>
      <c r="AB64165" s="104"/>
      <c r="AC64165" s="104"/>
      <c r="AF64165" s="104"/>
      <c r="AG64165" s="104"/>
      <c r="AK64165" s="104"/>
      <c r="AL64165" s="104"/>
      <c r="AO64165" s="104"/>
      <c r="AP64165" s="104"/>
    </row>
    <row r="64166" spans="21:42" ht="15" customHeight="1" x14ac:dyDescent="0.25">
      <c r="U64166" s="104"/>
      <c r="AB64166" s="104"/>
      <c r="AC64166" s="104"/>
      <c r="AF64166" s="104"/>
      <c r="AG64166" s="104"/>
      <c r="AK64166" s="104"/>
      <c r="AL64166" s="104"/>
      <c r="AO64166" s="104"/>
      <c r="AP64166" s="104"/>
    </row>
    <row r="64167" spans="21:42" ht="15" customHeight="1" x14ac:dyDescent="0.25">
      <c r="U64167" s="104"/>
      <c r="AB64167" s="104"/>
      <c r="AC64167" s="104"/>
      <c r="AF64167" s="104"/>
      <c r="AG64167" s="104"/>
      <c r="AK64167" s="104"/>
      <c r="AL64167" s="104"/>
      <c r="AO64167" s="104"/>
      <c r="AP64167" s="104"/>
    </row>
    <row r="64168" spans="21:42" ht="15" customHeight="1" x14ac:dyDescent="0.25">
      <c r="U64168" s="104"/>
      <c r="AB64168" s="104"/>
      <c r="AC64168" s="104"/>
      <c r="AF64168" s="104"/>
      <c r="AG64168" s="104"/>
      <c r="AK64168" s="104"/>
      <c r="AL64168" s="104"/>
      <c r="AO64168" s="104"/>
      <c r="AP64168" s="104"/>
    </row>
    <row r="64169" spans="21:42" ht="15" customHeight="1" x14ac:dyDescent="0.25">
      <c r="U64169" s="104"/>
      <c r="AB64169" s="104"/>
      <c r="AC64169" s="104"/>
      <c r="AF64169" s="104"/>
      <c r="AG64169" s="104"/>
      <c r="AK64169" s="104"/>
      <c r="AL64169" s="104"/>
      <c r="AO64169" s="104"/>
      <c r="AP64169" s="104"/>
    </row>
    <row r="64170" spans="21:42" ht="15" customHeight="1" x14ac:dyDescent="0.25">
      <c r="U64170" s="104"/>
      <c r="AB64170" s="104"/>
      <c r="AC64170" s="104"/>
      <c r="AF64170" s="104"/>
      <c r="AG64170" s="104"/>
      <c r="AK64170" s="104"/>
      <c r="AL64170" s="104"/>
      <c r="AO64170" s="104"/>
      <c r="AP64170" s="104"/>
    </row>
    <row r="64171" spans="21:42" ht="15" customHeight="1" x14ac:dyDescent="0.25">
      <c r="U64171" s="104"/>
      <c r="AB64171" s="104"/>
      <c r="AC64171" s="104"/>
      <c r="AF64171" s="104"/>
      <c r="AG64171" s="104"/>
      <c r="AK64171" s="104"/>
      <c r="AL64171" s="104"/>
      <c r="AO64171" s="104"/>
      <c r="AP64171" s="104"/>
    </row>
    <row r="64172" spans="21:42" ht="15" customHeight="1" x14ac:dyDescent="0.25">
      <c r="U64172" s="104"/>
      <c r="AB64172" s="104"/>
      <c r="AC64172" s="104"/>
      <c r="AF64172" s="104"/>
      <c r="AG64172" s="104"/>
      <c r="AK64172" s="104"/>
      <c r="AL64172" s="104"/>
      <c r="AO64172" s="104"/>
      <c r="AP64172" s="104"/>
    </row>
    <row r="64173" spans="21:42" ht="15" customHeight="1" x14ac:dyDescent="0.25">
      <c r="U64173" s="104"/>
      <c r="AB64173" s="104"/>
      <c r="AC64173" s="104"/>
      <c r="AF64173" s="104"/>
      <c r="AG64173" s="104"/>
      <c r="AK64173" s="104"/>
      <c r="AL64173" s="104"/>
      <c r="AO64173" s="104"/>
      <c r="AP64173" s="104"/>
    </row>
    <row r="64174" spans="21:42" ht="15" customHeight="1" x14ac:dyDescent="0.25">
      <c r="U64174" s="104"/>
      <c r="AB64174" s="104"/>
      <c r="AC64174" s="104"/>
      <c r="AF64174" s="104"/>
      <c r="AG64174" s="104"/>
      <c r="AK64174" s="104"/>
      <c r="AL64174" s="104"/>
      <c r="AO64174" s="104"/>
      <c r="AP64174" s="104"/>
    </row>
    <row r="64175" spans="21:42" ht="15" customHeight="1" x14ac:dyDescent="0.25">
      <c r="U64175" s="104"/>
      <c r="AB64175" s="104"/>
      <c r="AC64175" s="104"/>
      <c r="AF64175" s="104"/>
      <c r="AG64175" s="104"/>
      <c r="AK64175" s="104"/>
      <c r="AL64175" s="104"/>
      <c r="AO64175" s="104"/>
      <c r="AP64175" s="104"/>
    </row>
    <row r="64176" spans="21:42" ht="15" customHeight="1" x14ac:dyDescent="0.25">
      <c r="U64176" s="104"/>
      <c r="AB64176" s="104"/>
      <c r="AC64176" s="104"/>
      <c r="AF64176" s="104"/>
      <c r="AG64176" s="104"/>
      <c r="AK64176" s="104"/>
      <c r="AL64176" s="104"/>
      <c r="AO64176" s="104"/>
      <c r="AP64176" s="104"/>
    </row>
    <row r="64177" spans="21:42" ht="15" customHeight="1" x14ac:dyDescent="0.25">
      <c r="U64177" s="104"/>
      <c r="AB64177" s="104"/>
      <c r="AC64177" s="104"/>
      <c r="AF64177" s="104"/>
      <c r="AG64177" s="104"/>
      <c r="AK64177" s="104"/>
      <c r="AL64177" s="104"/>
      <c r="AO64177" s="104"/>
      <c r="AP64177" s="104"/>
    </row>
    <row r="64178" spans="21:42" ht="15" customHeight="1" x14ac:dyDescent="0.25">
      <c r="U64178" s="104"/>
      <c r="AB64178" s="104"/>
      <c r="AC64178" s="104"/>
      <c r="AF64178" s="104"/>
      <c r="AG64178" s="104"/>
      <c r="AK64178" s="104"/>
      <c r="AL64178" s="104"/>
      <c r="AO64178" s="104"/>
      <c r="AP64178" s="104"/>
    </row>
    <row r="64179" spans="21:42" ht="15" customHeight="1" x14ac:dyDescent="0.25">
      <c r="U64179" s="104"/>
      <c r="AB64179" s="104"/>
      <c r="AC64179" s="104"/>
      <c r="AF64179" s="104"/>
      <c r="AG64179" s="104"/>
      <c r="AK64179" s="104"/>
      <c r="AL64179" s="104"/>
      <c r="AO64179" s="104"/>
      <c r="AP64179" s="104"/>
    </row>
    <row r="64180" spans="21:42" ht="15" customHeight="1" x14ac:dyDescent="0.25">
      <c r="U64180" s="104"/>
      <c r="AB64180" s="104"/>
      <c r="AC64180" s="104"/>
      <c r="AF64180" s="104"/>
      <c r="AG64180" s="104"/>
      <c r="AK64180" s="104"/>
      <c r="AL64180" s="104"/>
      <c r="AO64180" s="104"/>
      <c r="AP64180" s="104"/>
    </row>
    <row r="64181" spans="21:42" ht="15" customHeight="1" x14ac:dyDescent="0.25">
      <c r="U64181" s="104"/>
      <c r="AB64181" s="104"/>
      <c r="AC64181" s="104"/>
      <c r="AF64181" s="104"/>
      <c r="AG64181" s="104"/>
      <c r="AK64181" s="104"/>
      <c r="AL64181" s="104"/>
      <c r="AO64181" s="104"/>
      <c r="AP64181" s="104"/>
    </row>
    <row r="64182" spans="21:42" ht="15" customHeight="1" x14ac:dyDescent="0.25">
      <c r="U64182" s="104"/>
      <c r="AB64182" s="104"/>
      <c r="AC64182" s="104"/>
      <c r="AF64182" s="104"/>
      <c r="AG64182" s="104"/>
      <c r="AK64182" s="104"/>
      <c r="AL64182" s="104"/>
      <c r="AO64182" s="104"/>
      <c r="AP64182" s="104"/>
    </row>
    <row r="64183" spans="21:42" ht="15" customHeight="1" x14ac:dyDescent="0.25">
      <c r="U64183" s="104"/>
      <c r="AB64183" s="104"/>
      <c r="AC64183" s="104"/>
      <c r="AF64183" s="104"/>
      <c r="AG64183" s="104"/>
      <c r="AK64183" s="104"/>
      <c r="AL64183" s="104"/>
      <c r="AO64183" s="104"/>
      <c r="AP64183" s="104"/>
    </row>
    <row r="64184" spans="21:42" ht="15" customHeight="1" x14ac:dyDescent="0.25">
      <c r="U64184" s="104"/>
      <c r="AB64184" s="104"/>
      <c r="AC64184" s="104"/>
      <c r="AF64184" s="104"/>
      <c r="AG64184" s="104"/>
      <c r="AK64184" s="104"/>
      <c r="AL64184" s="104"/>
      <c r="AO64184" s="104"/>
      <c r="AP64184" s="104"/>
    </row>
    <row r="64185" spans="21:42" ht="15" customHeight="1" x14ac:dyDescent="0.25">
      <c r="U64185" s="104"/>
      <c r="AB64185" s="104"/>
      <c r="AC64185" s="104"/>
      <c r="AF64185" s="104"/>
      <c r="AG64185" s="104"/>
      <c r="AK64185" s="104"/>
      <c r="AL64185" s="104"/>
      <c r="AO64185" s="104"/>
      <c r="AP64185" s="104"/>
    </row>
    <row r="64186" spans="21:42" ht="15" customHeight="1" x14ac:dyDescent="0.25">
      <c r="U64186" s="104"/>
      <c r="AB64186" s="104"/>
      <c r="AC64186" s="104"/>
      <c r="AF64186" s="104"/>
      <c r="AG64186" s="104"/>
      <c r="AK64186" s="104"/>
      <c r="AL64186" s="104"/>
      <c r="AO64186" s="104"/>
      <c r="AP64186" s="104"/>
    </row>
    <row r="64187" spans="21:42" ht="15" customHeight="1" x14ac:dyDescent="0.25">
      <c r="U64187" s="104"/>
      <c r="AB64187" s="104"/>
      <c r="AC64187" s="104"/>
      <c r="AF64187" s="104"/>
      <c r="AG64187" s="104"/>
      <c r="AK64187" s="104"/>
      <c r="AL64187" s="104"/>
      <c r="AO64187" s="104"/>
      <c r="AP64187" s="104"/>
    </row>
    <row r="64188" spans="21:42" ht="15" customHeight="1" x14ac:dyDescent="0.25">
      <c r="U64188" s="104"/>
      <c r="AB64188" s="104"/>
      <c r="AC64188" s="104"/>
      <c r="AF64188" s="104"/>
      <c r="AG64188" s="104"/>
      <c r="AK64188" s="104"/>
      <c r="AL64188" s="104"/>
      <c r="AO64188" s="104"/>
      <c r="AP64188" s="104"/>
    </row>
    <row r="64189" spans="21:42" ht="15" customHeight="1" x14ac:dyDescent="0.25">
      <c r="U64189" s="104"/>
      <c r="AB64189" s="104"/>
      <c r="AC64189" s="104"/>
      <c r="AF64189" s="104"/>
      <c r="AG64189" s="104"/>
      <c r="AK64189" s="104"/>
      <c r="AL64189" s="104"/>
      <c r="AO64189" s="104"/>
      <c r="AP64189" s="104"/>
    </row>
    <row r="64190" spans="21:42" ht="15" customHeight="1" x14ac:dyDescent="0.25">
      <c r="U64190" s="104"/>
      <c r="AB64190" s="104"/>
      <c r="AC64190" s="104"/>
      <c r="AF64190" s="104"/>
      <c r="AG64190" s="104"/>
      <c r="AK64190" s="104"/>
      <c r="AL64190" s="104"/>
      <c r="AO64190" s="104"/>
      <c r="AP64190" s="104"/>
    </row>
    <row r="64191" spans="21:42" ht="15" customHeight="1" x14ac:dyDescent="0.25">
      <c r="U64191" s="104"/>
      <c r="AB64191" s="104"/>
      <c r="AC64191" s="104"/>
      <c r="AF64191" s="104"/>
      <c r="AG64191" s="104"/>
      <c r="AK64191" s="104"/>
      <c r="AL64191" s="104"/>
      <c r="AO64191" s="104"/>
      <c r="AP64191" s="104"/>
    </row>
    <row r="64192" spans="21:42" ht="15" customHeight="1" x14ac:dyDescent="0.25">
      <c r="U64192" s="104"/>
      <c r="AB64192" s="104"/>
      <c r="AC64192" s="104"/>
      <c r="AF64192" s="104"/>
      <c r="AG64192" s="104"/>
      <c r="AK64192" s="104"/>
      <c r="AL64192" s="104"/>
      <c r="AO64192" s="104"/>
      <c r="AP64192" s="104"/>
    </row>
    <row r="64193" spans="21:42" ht="15" customHeight="1" x14ac:dyDescent="0.25">
      <c r="U64193" s="104"/>
      <c r="AB64193" s="104"/>
      <c r="AC64193" s="104"/>
      <c r="AF64193" s="104"/>
      <c r="AG64193" s="104"/>
      <c r="AK64193" s="104"/>
      <c r="AL64193" s="104"/>
      <c r="AO64193" s="104"/>
      <c r="AP64193" s="104"/>
    </row>
    <row r="64194" spans="21:42" ht="15" customHeight="1" x14ac:dyDescent="0.25">
      <c r="U64194" s="104"/>
      <c r="AB64194" s="104"/>
      <c r="AC64194" s="104"/>
      <c r="AF64194" s="104"/>
      <c r="AG64194" s="104"/>
      <c r="AK64194" s="104"/>
      <c r="AL64194" s="104"/>
      <c r="AO64194" s="104"/>
      <c r="AP64194" s="104"/>
    </row>
    <row r="64195" spans="21:42" ht="15" customHeight="1" x14ac:dyDescent="0.25">
      <c r="U64195" s="104"/>
      <c r="AB64195" s="104"/>
      <c r="AC64195" s="104"/>
      <c r="AF64195" s="104"/>
      <c r="AG64195" s="104"/>
      <c r="AK64195" s="104"/>
      <c r="AL64195" s="104"/>
      <c r="AO64195" s="104"/>
      <c r="AP64195" s="104"/>
    </row>
    <row r="64196" spans="21:42" ht="15" customHeight="1" x14ac:dyDescent="0.25">
      <c r="U64196" s="104"/>
      <c r="AB64196" s="104"/>
      <c r="AC64196" s="104"/>
      <c r="AF64196" s="104"/>
      <c r="AG64196" s="104"/>
      <c r="AK64196" s="104"/>
      <c r="AL64196" s="104"/>
      <c r="AO64196" s="104"/>
      <c r="AP64196" s="104"/>
    </row>
    <row r="64197" spans="21:42" ht="15" customHeight="1" x14ac:dyDescent="0.25">
      <c r="U64197" s="104"/>
      <c r="AB64197" s="104"/>
      <c r="AC64197" s="104"/>
      <c r="AF64197" s="104"/>
      <c r="AG64197" s="104"/>
      <c r="AK64197" s="104"/>
      <c r="AL64197" s="104"/>
      <c r="AO64197" s="104"/>
      <c r="AP64197" s="104"/>
    </row>
    <row r="64198" spans="21:42" ht="15" customHeight="1" x14ac:dyDescent="0.25">
      <c r="U64198" s="104"/>
      <c r="AB64198" s="104"/>
      <c r="AC64198" s="104"/>
      <c r="AF64198" s="104"/>
      <c r="AG64198" s="104"/>
      <c r="AK64198" s="104"/>
      <c r="AL64198" s="104"/>
      <c r="AO64198" s="104"/>
      <c r="AP64198" s="104"/>
    </row>
    <row r="64199" spans="21:42" ht="15" customHeight="1" x14ac:dyDescent="0.25">
      <c r="U64199" s="104"/>
      <c r="AB64199" s="104"/>
      <c r="AC64199" s="104"/>
      <c r="AF64199" s="104"/>
      <c r="AG64199" s="104"/>
      <c r="AK64199" s="104"/>
      <c r="AL64199" s="104"/>
      <c r="AO64199" s="104"/>
      <c r="AP64199" s="104"/>
    </row>
    <row r="64200" spans="21:42" ht="15" customHeight="1" x14ac:dyDescent="0.25">
      <c r="U64200" s="104"/>
      <c r="AB64200" s="104"/>
      <c r="AC64200" s="104"/>
      <c r="AF64200" s="104"/>
      <c r="AG64200" s="104"/>
      <c r="AK64200" s="104"/>
      <c r="AL64200" s="104"/>
      <c r="AO64200" s="104"/>
      <c r="AP64200" s="104"/>
    </row>
    <row r="64201" spans="21:42" ht="15" customHeight="1" x14ac:dyDescent="0.25">
      <c r="U64201" s="104"/>
      <c r="AB64201" s="104"/>
      <c r="AC64201" s="104"/>
      <c r="AF64201" s="104"/>
      <c r="AG64201" s="104"/>
      <c r="AK64201" s="104"/>
      <c r="AL64201" s="104"/>
      <c r="AO64201" s="104"/>
      <c r="AP64201" s="104"/>
    </row>
    <row r="64202" spans="21:42" ht="15" customHeight="1" x14ac:dyDescent="0.25">
      <c r="U64202" s="104"/>
      <c r="AB64202" s="104"/>
      <c r="AC64202" s="104"/>
      <c r="AF64202" s="104"/>
      <c r="AG64202" s="104"/>
      <c r="AK64202" s="104"/>
      <c r="AL64202" s="104"/>
      <c r="AO64202" s="104"/>
      <c r="AP64202" s="104"/>
    </row>
    <row r="64203" spans="21:42" ht="15" customHeight="1" x14ac:dyDescent="0.25">
      <c r="U64203" s="104"/>
      <c r="AB64203" s="104"/>
      <c r="AC64203" s="104"/>
      <c r="AF64203" s="104"/>
      <c r="AG64203" s="104"/>
      <c r="AK64203" s="104"/>
      <c r="AL64203" s="104"/>
      <c r="AO64203" s="104"/>
      <c r="AP64203" s="104"/>
    </row>
    <row r="64204" spans="21:42" ht="15" customHeight="1" x14ac:dyDescent="0.25">
      <c r="U64204" s="104"/>
      <c r="AB64204" s="104"/>
      <c r="AC64204" s="104"/>
      <c r="AF64204" s="104"/>
      <c r="AG64204" s="104"/>
      <c r="AK64204" s="104"/>
      <c r="AL64204" s="104"/>
      <c r="AO64204" s="104"/>
      <c r="AP64204" s="104"/>
    </row>
    <row r="64205" spans="21:42" ht="15" customHeight="1" x14ac:dyDescent="0.25">
      <c r="U64205" s="104"/>
      <c r="AB64205" s="104"/>
      <c r="AC64205" s="104"/>
      <c r="AF64205" s="104"/>
      <c r="AG64205" s="104"/>
      <c r="AK64205" s="104"/>
      <c r="AL64205" s="104"/>
      <c r="AO64205" s="104"/>
      <c r="AP64205" s="104"/>
    </row>
    <row r="64206" spans="21:42" ht="15" customHeight="1" x14ac:dyDescent="0.25">
      <c r="U64206" s="104"/>
      <c r="AB64206" s="104"/>
      <c r="AC64206" s="104"/>
      <c r="AF64206" s="104"/>
      <c r="AG64206" s="104"/>
      <c r="AK64206" s="104"/>
      <c r="AL64206" s="104"/>
      <c r="AO64206" s="104"/>
      <c r="AP64206" s="104"/>
    </row>
    <row r="64207" spans="21:42" ht="15" customHeight="1" x14ac:dyDescent="0.25">
      <c r="U64207" s="104"/>
      <c r="AB64207" s="104"/>
      <c r="AC64207" s="104"/>
      <c r="AF64207" s="104"/>
      <c r="AG64207" s="104"/>
      <c r="AK64207" s="104"/>
      <c r="AL64207" s="104"/>
      <c r="AO64207" s="104"/>
      <c r="AP64207" s="104"/>
    </row>
    <row r="64208" spans="21:42" ht="15" customHeight="1" x14ac:dyDescent="0.25">
      <c r="U64208" s="104"/>
      <c r="AB64208" s="104"/>
      <c r="AC64208" s="104"/>
      <c r="AF64208" s="104"/>
      <c r="AG64208" s="104"/>
      <c r="AK64208" s="104"/>
      <c r="AL64208" s="104"/>
      <c r="AO64208" s="104"/>
      <c r="AP64208" s="104"/>
    </row>
    <row r="64209" spans="21:42" ht="15" customHeight="1" x14ac:dyDescent="0.25">
      <c r="U64209" s="104"/>
      <c r="AB64209" s="104"/>
      <c r="AC64209" s="104"/>
      <c r="AF64209" s="104"/>
      <c r="AG64209" s="104"/>
      <c r="AK64209" s="104"/>
      <c r="AL64209" s="104"/>
      <c r="AO64209" s="104"/>
      <c r="AP64209" s="104"/>
    </row>
    <row r="64210" spans="21:42" ht="15" customHeight="1" x14ac:dyDescent="0.25">
      <c r="U64210" s="104"/>
      <c r="AB64210" s="104"/>
      <c r="AC64210" s="104"/>
      <c r="AF64210" s="104"/>
      <c r="AG64210" s="104"/>
      <c r="AK64210" s="104"/>
      <c r="AL64210" s="104"/>
      <c r="AO64210" s="104"/>
      <c r="AP64210" s="104"/>
    </row>
    <row r="64211" spans="21:42" ht="15" customHeight="1" x14ac:dyDescent="0.25">
      <c r="U64211" s="104"/>
      <c r="AB64211" s="104"/>
      <c r="AC64211" s="104"/>
      <c r="AF64211" s="104"/>
      <c r="AG64211" s="104"/>
      <c r="AK64211" s="104"/>
      <c r="AL64211" s="104"/>
      <c r="AO64211" s="104"/>
      <c r="AP64211" s="104"/>
    </row>
    <row r="64212" spans="21:42" ht="15" customHeight="1" x14ac:dyDescent="0.25">
      <c r="U64212" s="104"/>
      <c r="AB64212" s="104"/>
      <c r="AC64212" s="104"/>
      <c r="AF64212" s="104"/>
      <c r="AG64212" s="104"/>
      <c r="AK64212" s="104"/>
      <c r="AL64212" s="104"/>
      <c r="AO64212" s="104"/>
      <c r="AP64212" s="104"/>
    </row>
    <row r="64213" spans="21:42" ht="15" customHeight="1" x14ac:dyDescent="0.25">
      <c r="U64213" s="104"/>
      <c r="AB64213" s="104"/>
      <c r="AC64213" s="104"/>
      <c r="AF64213" s="104"/>
      <c r="AG64213" s="104"/>
      <c r="AK64213" s="104"/>
      <c r="AL64213" s="104"/>
      <c r="AO64213" s="104"/>
      <c r="AP64213" s="104"/>
    </row>
    <row r="64214" spans="21:42" ht="15" customHeight="1" x14ac:dyDescent="0.25">
      <c r="U64214" s="104"/>
      <c r="AB64214" s="104"/>
      <c r="AC64214" s="104"/>
      <c r="AF64214" s="104"/>
      <c r="AG64214" s="104"/>
      <c r="AK64214" s="104"/>
      <c r="AL64214" s="104"/>
      <c r="AO64214" s="104"/>
      <c r="AP64214" s="104"/>
    </row>
    <row r="64215" spans="21:42" ht="15" customHeight="1" x14ac:dyDescent="0.25">
      <c r="U64215" s="104"/>
      <c r="AB64215" s="104"/>
      <c r="AC64215" s="104"/>
      <c r="AF64215" s="104"/>
      <c r="AG64215" s="104"/>
      <c r="AK64215" s="104"/>
      <c r="AL64215" s="104"/>
      <c r="AO64215" s="104"/>
      <c r="AP64215" s="104"/>
    </row>
    <row r="64216" spans="21:42" ht="15" customHeight="1" x14ac:dyDescent="0.25">
      <c r="U64216" s="104"/>
      <c r="AB64216" s="104"/>
      <c r="AC64216" s="104"/>
      <c r="AF64216" s="104"/>
      <c r="AG64216" s="104"/>
      <c r="AK64216" s="104"/>
      <c r="AL64216" s="104"/>
      <c r="AO64216" s="104"/>
      <c r="AP64216" s="104"/>
    </row>
    <row r="64217" spans="21:42" ht="15" customHeight="1" x14ac:dyDescent="0.25">
      <c r="U64217" s="104"/>
      <c r="AB64217" s="104"/>
      <c r="AC64217" s="104"/>
      <c r="AF64217" s="104"/>
      <c r="AG64217" s="104"/>
      <c r="AK64217" s="104"/>
      <c r="AL64217" s="104"/>
      <c r="AO64217" s="104"/>
      <c r="AP64217" s="104"/>
    </row>
    <row r="64218" spans="21:42" ht="15" customHeight="1" x14ac:dyDescent="0.25">
      <c r="U64218" s="104"/>
      <c r="AB64218" s="104"/>
      <c r="AC64218" s="104"/>
      <c r="AF64218" s="104"/>
      <c r="AG64218" s="104"/>
      <c r="AK64218" s="104"/>
      <c r="AL64218" s="104"/>
      <c r="AO64218" s="104"/>
      <c r="AP64218" s="104"/>
    </row>
    <row r="64219" spans="21:42" ht="15" customHeight="1" x14ac:dyDescent="0.25">
      <c r="U64219" s="104"/>
      <c r="AB64219" s="104"/>
      <c r="AC64219" s="104"/>
      <c r="AF64219" s="104"/>
      <c r="AG64219" s="104"/>
      <c r="AK64219" s="104"/>
      <c r="AL64219" s="104"/>
      <c r="AO64219" s="104"/>
      <c r="AP64219" s="104"/>
    </row>
    <row r="64220" spans="21:42" ht="15" customHeight="1" x14ac:dyDescent="0.25">
      <c r="U64220" s="104"/>
      <c r="AB64220" s="104"/>
      <c r="AC64220" s="104"/>
      <c r="AF64220" s="104"/>
      <c r="AG64220" s="104"/>
      <c r="AK64220" s="104"/>
      <c r="AL64220" s="104"/>
      <c r="AO64220" s="104"/>
      <c r="AP64220" s="104"/>
    </row>
    <row r="64221" spans="21:42" ht="15" customHeight="1" x14ac:dyDescent="0.25">
      <c r="U64221" s="104"/>
      <c r="AB64221" s="104"/>
      <c r="AC64221" s="104"/>
      <c r="AF64221" s="104"/>
      <c r="AG64221" s="104"/>
      <c r="AK64221" s="104"/>
      <c r="AL64221" s="104"/>
      <c r="AO64221" s="104"/>
      <c r="AP64221" s="104"/>
    </row>
    <row r="64222" spans="21:42" ht="15" customHeight="1" x14ac:dyDescent="0.25">
      <c r="U64222" s="104"/>
      <c r="AB64222" s="104"/>
      <c r="AC64222" s="104"/>
      <c r="AF64222" s="104"/>
      <c r="AG64222" s="104"/>
      <c r="AK64222" s="104"/>
      <c r="AL64222" s="104"/>
      <c r="AO64222" s="104"/>
      <c r="AP64222" s="104"/>
    </row>
    <row r="64223" spans="21:42" ht="15" customHeight="1" x14ac:dyDescent="0.25">
      <c r="U64223" s="104"/>
      <c r="AB64223" s="104"/>
      <c r="AC64223" s="104"/>
      <c r="AF64223" s="104"/>
      <c r="AG64223" s="104"/>
      <c r="AK64223" s="104"/>
      <c r="AL64223" s="104"/>
      <c r="AO64223" s="104"/>
      <c r="AP64223" s="104"/>
    </row>
    <row r="64224" spans="21:42" ht="15" customHeight="1" x14ac:dyDescent="0.25">
      <c r="U64224" s="104"/>
      <c r="AB64224" s="104"/>
      <c r="AC64224" s="104"/>
      <c r="AF64224" s="104"/>
      <c r="AG64224" s="104"/>
      <c r="AK64224" s="104"/>
      <c r="AL64224" s="104"/>
      <c r="AO64224" s="104"/>
      <c r="AP64224" s="104"/>
    </row>
    <row r="64225" spans="21:42" ht="15" customHeight="1" x14ac:dyDescent="0.25">
      <c r="U64225" s="104"/>
      <c r="AB64225" s="104"/>
      <c r="AC64225" s="104"/>
      <c r="AF64225" s="104"/>
      <c r="AG64225" s="104"/>
      <c r="AK64225" s="104"/>
      <c r="AL64225" s="104"/>
      <c r="AO64225" s="104"/>
      <c r="AP64225" s="104"/>
    </row>
    <row r="64226" spans="21:42" ht="15" customHeight="1" x14ac:dyDescent="0.25">
      <c r="U64226" s="104"/>
      <c r="AB64226" s="104"/>
      <c r="AC64226" s="104"/>
      <c r="AF64226" s="104"/>
      <c r="AG64226" s="104"/>
      <c r="AK64226" s="104"/>
      <c r="AL64226" s="104"/>
      <c r="AO64226" s="104"/>
      <c r="AP64226" s="104"/>
    </row>
    <row r="64227" spans="21:42" ht="15" customHeight="1" x14ac:dyDescent="0.25">
      <c r="U64227" s="104"/>
      <c r="AB64227" s="104"/>
      <c r="AC64227" s="104"/>
      <c r="AF64227" s="104"/>
      <c r="AG64227" s="104"/>
      <c r="AK64227" s="104"/>
      <c r="AL64227" s="104"/>
      <c r="AO64227" s="104"/>
      <c r="AP64227" s="104"/>
    </row>
    <row r="64228" spans="21:42" ht="15" customHeight="1" x14ac:dyDescent="0.25">
      <c r="U64228" s="104"/>
      <c r="AB64228" s="104"/>
      <c r="AC64228" s="104"/>
      <c r="AF64228" s="104"/>
      <c r="AG64228" s="104"/>
      <c r="AK64228" s="104"/>
      <c r="AL64228" s="104"/>
      <c r="AO64228" s="104"/>
      <c r="AP64228" s="104"/>
    </row>
    <row r="64229" spans="21:42" ht="15" customHeight="1" x14ac:dyDescent="0.25">
      <c r="U64229" s="104"/>
      <c r="AB64229" s="104"/>
      <c r="AC64229" s="104"/>
      <c r="AF64229" s="104"/>
      <c r="AG64229" s="104"/>
      <c r="AK64229" s="104"/>
      <c r="AL64229" s="104"/>
      <c r="AO64229" s="104"/>
      <c r="AP64229" s="104"/>
    </row>
    <row r="64230" spans="21:42" ht="15" customHeight="1" x14ac:dyDescent="0.25">
      <c r="U64230" s="104"/>
      <c r="AB64230" s="104"/>
      <c r="AC64230" s="104"/>
      <c r="AF64230" s="104"/>
      <c r="AG64230" s="104"/>
      <c r="AK64230" s="104"/>
      <c r="AL64230" s="104"/>
      <c r="AO64230" s="104"/>
      <c r="AP64230" s="104"/>
    </row>
    <row r="64231" spans="21:42" ht="15" customHeight="1" x14ac:dyDescent="0.25">
      <c r="U64231" s="104"/>
      <c r="AB64231" s="104"/>
      <c r="AC64231" s="104"/>
      <c r="AF64231" s="104"/>
      <c r="AG64231" s="104"/>
      <c r="AK64231" s="104"/>
      <c r="AL64231" s="104"/>
      <c r="AO64231" s="104"/>
      <c r="AP64231" s="104"/>
    </row>
    <row r="64232" spans="21:42" ht="15" customHeight="1" x14ac:dyDescent="0.25">
      <c r="U64232" s="104"/>
      <c r="AB64232" s="104"/>
      <c r="AC64232" s="104"/>
      <c r="AF64232" s="104"/>
      <c r="AG64232" s="104"/>
      <c r="AK64232" s="104"/>
      <c r="AL64232" s="104"/>
      <c r="AO64232" s="104"/>
      <c r="AP64232" s="104"/>
    </row>
    <row r="64233" spans="21:42" ht="15" customHeight="1" x14ac:dyDescent="0.25">
      <c r="U64233" s="104"/>
      <c r="AB64233" s="104"/>
      <c r="AC64233" s="104"/>
      <c r="AF64233" s="104"/>
      <c r="AG64233" s="104"/>
      <c r="AK64233" s="104"/>
      <c r="AL64233" s="104"/>
      <c r="AO64233" s="104"/>
      <c r="AP64233" s="104"/>
    </row>
    <row r="64234" spans="21:42" ht="15" customHeight="1" x14ac:dyDescent="0.25">
      <c r="U64234" s="104"/>
      <c r="AB64234" s="104"/>
      <c r="AC64234" s="104"/>
      <c r="AF64234" s="104"/>
      <c r="AG64234" s="104"/>
      <c r="AK64234" s="104"/>
      <c r="AL64234" s="104"/>
      <c r="AO64234" s="104"/>
      <c r="AP64234" s="104"/>
    </row>
    <row r="64235" spans="21:42" ht="15" customHeight="1" x14ac:dyDescent="0.25">
      <c r="U64235" s="104"/>
      <c r="AB64235" s="104"/>
      <c r="AC64235" s="104"/>
      <c r="AF64235" s="104"/>
      <c r="AG64235" s="104"/>
      <c r="AK64235" s="104"/>
      <c r="AL64235" s="104"/>
      <c r="AO64235" s="104"/>
      <c r="AP64235" s="104"/>
    </row>
    <row r="64236" spans="21:42" ht="15" customHeight="1" x14ac:dyDescent="0.25">
      <c r="U64236" s="104"/>
      <c r="AB64236" s="104"/>
      <c r="AC64236" s="104"/>
      <c r="AF64236" s="104"/>
      <c r="AG64236" s="104"/>
      <c r="AK64236" s="104"/>
      <c r="AL64236" s="104"/>
      <c r="AO64236" s="104"/>
      <c r="AP64236" s="104"/>
    </row>
    <row r="64237" spans="21:42" ht="15" customHeight="1" x14ac:dyDescent="0.25">
      <c r="U64237" s="104"/>
      <c r="AB64237" s="104"/>
      <c r="AC64237" s="104"/>
      <c r="AF64237" s="104"/>
      <c r="AG64237" s="104"/>
      <c r="AK64237" s="104"/>
      <c r="AL64237" s="104"/>
      <c r="AO64237" s="104"/>
      <c r="AP64237" s="104"/>
    </row>
    <row r="64238" spans="21:42" ht="15" customHeight="1" x14ac:dyDescent="0.25">
      <c r="U64238" s="104"/>
      <c r="AB64238" s="104"/>
      <c r="AC64238" s="104"/>
      <c r="AF64238" s="104"/>
      <c r="AG64238" s="104"/>
      <c r="AK64238" s="104"/>
      <c r="AL64238" s="104"/>
      <c r="AO64238" s="104"/>
      <c r="AP64238" s="104"/>
    </row>
    <row r="64239" spans="21:42" ht="15" customHeight="1" x14ac:dyDescent="0.25">
      <c r="U64239" s="104"/>
      <c r="AB64239" s="104"/>
      <c r="AC64239" s="104"/>
      <c r="AF64239" s="104"/>
      <c r="AG64239" s="104"/>
      <c r="AK64239" s="104"/>
      <c r="AL64239" s="104"/>
      <c r="AO64239" s="104"/>
      <c r="AP64239" s="104"/>
    </row>
    <row r="64240" spans="21:42" ht="15" customHeight="1" x14ac:dyDescent="0.25">
      <c r="U64240" s="104"/>
      <c r="AB64240" s="104"/>
      <c r="AC64240" s="104"/>
      <c r="AF64240" s="104"/>
      <c r="AG64240" s="104"/>
      <c r="AK64240" s="104"/>
      <c r="AL64240" s="104"/>
      <c r="AO64240" s="104"/>
      <c r="AP64240" s="104"/>
    </row>
    <row r="64241" spans="21:42" ht="15" customHeight="1" x14ac:dyDescent="0.25">
      <c r="U64241" s="104"/>
      <c r="AB64241" s="104"/>
      <c r="AC64241" s="104"/>
      <c r="AF64241" s="104"/>
      <c r="AG64241" s="104"/>
      <c r="AK64241" s="104"/>
      <c r="AL64241" s="104"/>
      <c r="AO64241" s="104"/>
      <c r="AP64241" s="104"/>
    </row>
    <row r="64242" spans="21:42" ht="15" customHeight="1" x14ac:dyDescent="0.25">
      <c r="U64242" s="104"/>
      <c r="AB64242" s="104"/>
      <c r="AC64242" s="104"/>
      <c r="AF64242" s="104"/>
      <c r="AG64242" s="104"/>
      <c r="AK64242" s="104"/>
      <c r="AL64242" s="104"/>
      <c r="AO64242" s="104"/>
      <c r="AP64242" s="104"/>
    </row>
    <row r="64243" spans="21:42" ht="15" customHeight="1" x14ac:dyDescent="0.25">
      <c r="U64243" s="104"/>
      <c r="AB64243" s="104"/>
      <c r="AC64243" s="104"/>
      <c r="AF64243" s="104"/>
      <c r="AG64243" s="104"/>
      <c r="AK64243" s="104"/>
      <c r="AL64243" s="104"/>
      <c r="AO64243" s="104"/>
      <c r="AP64243" s="104"/>
    </row>
    <row r="64244" spans="21:42" ht="15" customHeight="1" x14ac:dyDescent="0.25">
      <c r="U64244" s="104"/>
      <c r="AB64244" s="104"/>
      <c r="AC64244" s="104"/>
      <c r="AF64244" s="104"/>
      <c r="AG64244" s="104"/>
      <c r="AK64244" s="104"/>
      <c r="AL64244" s="104"/>
      <c r="AO64244" s="104"/>
      <c r="AP64244" s="104"/>
    </row>
    <row r="64245" spans="21:42" ht="15" customHeight="1" x14ac:dyDescent="0.25">
      <c r="U64245" s="104"/>
      <c r="AB64245" s="104"/>
      <c r="AC64245" s="104"/>
      <c r="AF64245" s="104"/>
      <c r="AG64245" s="104"/>
      <c r="AK64245" s="104"/>
      <c r="AL64245" s="104"/>
      <c r="AO64245" s="104"/>
      <c r="AP64245" s="104"/>
    </row>
    <row r="64246" spans="21:42" ht="15" customHeight="1" x14ac:dyDescent="0.25">
      <c r="U64246" s="104"/>
      <c r="AB64246" s="104"/>
      <c r="AC64246" s="104"/>
      <c r="AF64246" s="104"/>
      <c r="AG64246" s="104"/>
      <c r="AK64246" s="104"/>
      <c r="AL64246" s="104"/>
      <c r="AO64246" s="104"/>
      <c r="AP64246" s="104"/>
    </row>
    <row r="64247" spans="21:42" ht="15" customHeight="1" x14ac:dyDescent="0.25">
      <c r="U64247" s="104"/>
      <c r="AB64247" s="104"/>
      <c r="AC64247" s="104"/>
      <c r="AF64247" s="104"/>
      <c r="AG64247" s="104"/>
      <c r="AK64247" s="104"/>
      <c r="AL64247" s="104"/>
      <c r="AO64247" s="104"/>
      <c r="AP64247" s="104"/>
    </row>
    <row r="64248" spans="21:42" ht="15" customHeight="1" x14ac:dyDescent="0.25">
      <c r="U64248" s="104"/>
      <c r="AB64248" s="104"/>
      <c r="AC64248" s="104"/>
      <c r="AF64248" s="104"/>
      <c r="AG64248" s="104"/>
      <c r="AK64248" s="104"/>
      <c r="AL64248" s="104"/>
      <c r="AO64248" s="104"/>
      <c r="AP64248" s="104"/>
    </row>
    <row r="64249" spans="21:42" ht="15" customHeight="1" x14ac:dyDescent="0.25">
      <c r="U64249" s="104"/>
      <c r="AB64249" s="104"/>
      <c r="AC64249" s="104"/>
      <c r="AF64249" s="104"/>
      <c r="AG64249" s="104"/>
      <c r="AK64249" s="104"/>
      <c r="AL64249" s="104"/>
      <c r="AO64249" s="104"/>
      <c r="AP64249" s="104"/>
    </row>
    <row r="64250" spans="21:42" ht="15" customHeight="1" x14ac:dyDescent="0.25">
      <c r="U64250" s="104"/>
      <c r="AB64250" s="104"/>
      <c r="AC64250" s="104"/>
      <c r="AF64250" s="104"/>
      <c r="AG64250" s="104"/>
      <c r="AK64250" s="104"/>
      <c r="AL64250" s="104"/>
      <c r="AO64250" s="104"/>
      <c r="AP64250" s="104"/>
    </row>
    <row r="64251" spans="21:42" ht="15" customHeight="1" x14ac:dyDescent="0.25">
      <c r="U64251" s="104"/>
      <c r="AB64251" s="104"/>
      <c r="AC64251" s="104"/>
      <c r="AF64251" s="104"/>
      <c r="AG64251" s="104"/>
      <c r="AK64251" s="104"/>
      <c r="AL64251" s="104"/>
      <c r="AO64251" s="104"/>
      <c r="AP64251" s="104"/>
    </row>
    <row r="64252" spans="21:42" ht="15" customHeight="1" x14ac:dyDescent="0.25">
      <c r="U64252" s="104"/>
      <c r="AB64252" s="104"/>
      <c r="AC64252" s="104"/>
      <c r="AF64252" s="104"/>
      <c r="AG64252" s="104"/>
      <c r="AK64252" s="104"/>
      <c r="AL64252" s="104"/>
      <c r="AO64252" s="104"/>
      <c r="AP64252" s="104"/>
    </row>
    <row r="64253" spans="21:42" ht="15" customHeight="1" x14ac:dyDescent="0.25">
      <c r="U64253" s="104"/>
      <c r="AB64253" s="104"/>
      <c r="AC64253" s="104"/>
      <c r="AF64253" s="104"/>
      <c r="AG64253" s="104"/>
      <c r="AK64253" s="104"/>
      <c r="AL64253" s="104"/>
      <c r="AO64253" s="104"/>
      <c r="AP64253" s="104"/>
    </row>
    <row r="64254" spans="21:42" ht="15" customHeight="1" x14ac:dyDescent="0.25">
      <c r="U64254" s="104"/>
      <c r="AB64254" s="104"/>
      <c r="AC64254" s="104"/>
      <c r="AF64254" s="104"/>
      <c r="AG64254" s="104"/>
      <c r="AK64254" s="104"/>
      <c r="AL64254" s="104"/>
      <c r="AO64254" s="104"/>
      <c r="AP64254" s="104"/>
    </row>
    <row r="64255" spans="21:42" ht="15" customHeight="1" x14ac:dyDescent="0.25">
      <c r="U64255" s="104"/>
      <c r="AB64255" s="104"/>
      <c r="AC64255" s="104"/>
      <c r="AF64255" s="104"/>
      <c r="AG64255" s="104"/>
      <c r="AK64255" s="104"/>
      <c r="AL64255" s="104"/>
      <c r="AO64255" s="104"/>
      <c r="AP64255" s="104"/>
    </row>
    <row r="64256" spans="21:42" ht="15" customHeight="1" x14ac:dyDescent="0.25">
      <c r="U64256" s="104"/>
      <c r="AB64256" s="104"/>
      <c r="AC64256" s="104"/>
      <c r="AF64256" s="104"/>
      <c r="AG64256" s="104"/>
      <c r="AK64256" s="104"/>
      <c r="AL64256" s="104"/>
      <c r="AO64256" s="104"/>
      <c r="AP64256" s="104"/>
    </row>
    <row r="64257" spans="21:42" ht="15" customHeight="1" x14ac:dyDescent="0.25">
      <c r="U64257" s="104"/>
      <c r="AB64257" s="104"/>
      <c r="AC64257" s="104"/>
      <c r="AF64257" s="104"/>
      <c r="AG64257" s="104"/>
      <c r="AK64257" s="104"/>
      <c r="AL64257" s="104"/>
      <c r="AO64257" s="104"/>
      <c r="AP64257" s="104"/>
    </row>
    <row r="64258" spans="21:42" ht="15" customHeight="1" x14ac:dyDescent="0.25">
      <c r="U64258" s="104"/>
      <c r="AB64258" s="104"/>
      <c r="AC64258" s="104"/>
      <c r="AF64258" s="104"/>
      <c r="AG64258" s="104"/>
      <c r="AK64258" s="104"/>
      <c r="AL64258" s="104"/>
      <c r="AO64258" s="104"/>
      <c r="AP64258" s="104"/>
    </row>
    <row r="64259" spans="21:42" ht="15" customHeight="1" x14ac:dyDescent="0.25">
      <c r="U64259" s="104"/>
      <c r="AB64259" s="104"/>
      <c r="AC64259" s="104"/>
      <c r="AF64259" s="104"/>
      <c r="AG64259" s="104"/>
      <c r="AK64259" s="104"/>
      <c r="AL64259" s="104"/>
      <c r="AO64259" s="104"/>
      <c r="AP64259" s="104"/>
    </row>
    <row r="64260" spans="21:42" ht="15" customHeight="1" x14ac:dyDescent="0.25">
      <c r="U64260" s="104"/>
      <c r="AB64260" s="104"/>
      <c r="AC64260" s="104"/>
      <c r="AF64260" s="104"/>
      <c r="AG64260" s="104"/>
      <c r="AK64260" s="104"/>
      <c r="AL64260" s="104"/>
      <c r="AO64260" s="104"/>
      <c r="AP64260" s="104"/>
    </row>
    <row r="64261" spans="21:42" ht="15" customHeight="1" x14ac:dyDescent="0.25">
      <c r="U64261" s="104"/>
      <c r="AB64261" s="104"/>
      <c r="AC64261" s="104"/>
      <c r="AF64261" s="104"/>
      <c r="AG64261" s="104"/>
      <c r="AK64261" s="104"/>
      <c r="AL64261" s="104"/>
      <c r="AO64261" s="104"/>
      <c r="AP64261" s="104"/>
    </row>
    <row r="64262" spans="21:42" ht="15" customHeight="1" x14ac:dyDescent="0.25">
      <c r="U64262" s="104"/>
      <c r="AB64262" s="104"/>
      <c r="AC64262" s="104"/>
      <c r="AF64262" s="104"/>
      <c r="AG64262" s="104"/>
      <c r="AK64262" s="104"/>
      <c r="AL64262" s="104"/>
      <c r="AO64262" s="104"/>
      <c r="AP64262" s="104"/>
    </row>
    <row r="64263" spans="21:42" ht="15" customHeight="1" x14ac:dyDescent="0.25">
      <c r="U64263" s="104"/>
      <c r="AB64263" s="104"/>
      <c r="AC64263" s="104"/>
      <c r="AF64263" s="104"/>
      <c r="AG64263" s="104"/>
      <c r="AK64263" s="104"/>
      <c r="AL64263" s="104"/>
      <c r="AO64263" s="104"/>
      <c r="AP64263" s="104"/>
    </row>
    <row r="64264" spans="21:42" ht="15" customHeight="1" x14ac:dyDescent="0.25">
      <c r="U64264" s="104"/>
      <c r="AB64264" s="104"/>
      <c r="AC64264" s="104"/>
      <c r="AF64264" s="104"/>
      <c r="AG64264" s="104"/>
      <c r="AK64264" s="104"/>
      <c r="AL64264" s="104"/>
      <c r="AO64264" s="104"/>
      <c r="AP64264" s="104"/>
    </row>
    <row r="64265" spans="21:42" ht="15" customHeight="1" x14ac:dyDescent="0.25">
      <c r="U64265" s="104"/>
      <c r="AB64265" s="104"/>
      <c r="AC64265" s="104"/>
      <c r="AF64265" s="104"/>
      <c r="AG64265" s="104"/>
      <c r="AK64265" s="104"/>
      <c r="AL64265" s="104"/>
      <c r="AO64265" s="104"/>
      <c r="AP64265" s="104"/>
    </row>
    <row r="64266" spans="21:42" ht="15" customHeight="1" x14ac:dyDescent="0.25">
      <c r="U64266" s="104"/>
      <c r="AB64266" s="104"/>
      <c r="AC64266" s="104"/>
      <c r="AF64266" s="104"/>
      <c r="AG64266" s="104"/>
      <c r="AK64266" s="104"/>
      <c r="AL64266" s="104"/>
      <c r="AO64266" s="104"/>
      <c r="AP64266" s="104"/>
    </row>
    <row r="64267" spans="21:42" ht="15" customHeight="1" x14ac:dyDescent="0.25">
      <c r="U64267" s="104"/>
      <c r="AB64267" s="104"/>
      <c r="AC64267" s="104"/>
      <c r="AF64267" s="104"/>
      <c r="AG64267" s="104"/>
      <c r="AK64267" s="104"/>
      <c r="AL64267" s="104"/>
      <c r="AO64267" s="104"/>
      <c r="AP64267" s="104"/>
    </row>
    <row r="64268" spans="21:42" ht="15" customHeight="1" x14ac:dyDescent="0.25">
      <c r="U64268" s="104"/>
      <c r="AB64268" s="104"/>
      <c r="AC64268" s="104"/>
      <c r="AF64268" s="104"/>
      <c r="AG64268" s="104"/>
      <c r="AK64268" s="104"/>
      <c r="AL64268" s="104"/>
      <c r="AO64268" s="104"/>
      <c r="AP64268" s="104"/>
    </row>
    <row r="64269" spans="21:42" ht="15" customHeight="1" x14ac:dyDescent="0.25">
      <c r="U64269" s="104"/>
      <c r="AB64269" s="104"/>
      <c r="AC64269" s="104"/>
      <c r="AF64269" s="104"/>
      <c r="AG64269" s="104"/>
      <c r="AK64269" s="104"/>
      <c r="AL64269" s="104"/>
      <c r="AO64269" s="104"/>
      <c r="AP64269" s="104"/>
    </row>
    <row r="64270" spans="21:42" ht="15" customHeight="1" x14ac:dyDescent="0.25">
      <c r="U64270" s="104"/>
      <c r="AB64270" s="104"/>
      <c r="AC64270" s="104"/>
      <c r="AF64270" s="104"/>
      <c r="AG64270" s="104"/>
      <c r="AK64270" s="104"/>
      <c r="AL64270" s="104"/>
      <c r="AO64270" s="104"/>
      <c r="AP64270" s="104"/>
    </row>
    <row r="64271" spans="21:42" ht="15" customHeight="1" x14ac:dyDescent="0.25">
      <c r="U64271" s="104"/>
      <c r="AB64271" s="104"/>
      <c r="AC64271" s="104"/>
      <c r="AF64271" s="104"/>
      <c r="AG64271" s="104"/>
      <c r="AK64271" s="104"/>
      <c r="AL64271" s="104"/>
      <c r="AO64271" s="104"/>
      <c r="AP64271" s="104"/>
    </row>
    <row r="64272" spans="21:42" ht="15" customHeight="1" x14ac:dyDescent="0.25">
      <c r="U64272" s="104"/>
      <c r="AB64272" s="104"/>
      <c r="AC64272" s="104"/>
      <c r="AF64272" s="104"/>
      <c r="AG64272" s="104"/>
      <c r="AK64272" s="104"/>
      <c r="AL64272" s="104"/>
      <c r="AO64272" s="104"/>
      <c r="AP64272" s="104"/>
    </row>
    <row r="64273" spans="21:42" ht="15" customHeight="1" x14ac:dyDescent="0.25">
      <c r="U64273" s="104"/>
      <c r="AB64273" s="104"/>
      <c r="AC64273" s="104"/>
      <c r="AF64273" s="104"/>
      <c r="AG64273" s="104"/>
      <c r="AK64273" s="104"/>
      <c r="AL64273" s="104"/>
      <c r="AO64273" s="104"/>
      <c r="AP64273" s="104"/>
    </row>
    <row r="64274" spans="21:42" ht="15" customHeight="1" x14ac:dyDescent="0.25">
      <c r="U64274" s="104"/>
      <c r="AB64274" s="104"/>
      <c r="AC64274" s="104"/>
      <c r="AF64274" s="104"/>
      <c r="AG64274" s="104"/>
      <c r="AK64274" s="104"/>
      <c r="AL64274" s="104"/>
      <c r="AO64274" s="104"/>
      <c r="AP64274" s="104"/>
    </row>
    <row r="64275" spans="21:42" ht="15" customHeight="1" x14ac:dyDescent="0.25">
      <c r="U64275" s="104"/>
      <c r="AB64275" s="104"/>
      <c r="AC64275" s="104"/>
      <c r="AF64275" s="104"/>
      <c r="AG64275" s="104"/>
      <c r="AK64275" s="104"/>
      <c r="AL64275" s="104"/>
      <c r="AO64275" s="104"/>
      <c r="AP64275" s="104"/>
    </row>
    <row r="64276" spans="21:42" ht="15" customHeight="1" x14ac:dyDescent="0.25">
      <c r="U64276" s="104"/>
      <c r="AB64276" s="104"/>
      <c r="AC64276" s="104"/>
      <c r="AF64276" s="104"/>
      <c r="AG64276" s="104"/>
      <c r="AK64276" s="104"/>
      <c r="AL64276" s="104"/>
      <c r="AO64276" s="104"/>
      <c r="AP64276" s="104"/>
    </row>
    <row r="64277" spans="21:42" ht="15" customHeight="1" x14ac:dyDescent="0.25">
      <c r="U64277" s="104"/>
      <c r="AB64277" s="104"/>
      <c r="AC64277" s="104"/>
      <c r="AF64277" s="104"/>
      <c r="AG64277" s="104"/>
      <c r="AK64277" s="104"/>
      <c r="AL64277" s="104"/>
      <c r="AO64277" s="104"/>
      <c r="AP64277" s="104"/>
    </row>
    <row r="64278" spans="21:42" ht="15" customHeight="1" x14ac:dyDescent="0.25">
      <c r="U64278" s="104"/>
      <c r="AB64278" s="104"/>
      <c r="AC64278" s="104"/>
      <c r="AF64278" s="104"/>
      <c r="AG64278" s="104"/>
      <c r="AK64278" s="104"/>
      <c r="AL64278" s="104"/>
      <c r="AO64278" s="104"/>
      <c r="AP64278" s="104"/>
    </row>
    <row r="64279" spans="21:42" ht="15" customHeight="1" x14ac:dyDescent="0.25">
      <c r="U64279" s="104"/>
      <c r="AB64279" s="104"/>
      <c r="AC64279" s="104"/>
      <c r="AF64279" s="104"/>
      <c r="AG64279" s="104"/>
      <c r="AK64279" s="104"/>
      <c r="AL64279" s="104"/>
      <c r="AO64279" s="104"/>
      <c r="AP64279" s="104"/>
    </row>
    <row r="64280" spans="21:42" ht="15" customHeight="1" x14ac:dyDescent="0.25">
      <c r="U64280" s="104"/>
      <c r="AB64280" s="104"/>
      <c r="AC64280" s="104"/>
      <c r="AF64280" s="104"/>
      <c r="AG64280" s="104"/>
      <c r="AK64280" s="104"/>
      <c r="AL64280" s="104"/>
      <c r="AO64280" s="104"/>
      <c r="AP64280" s="104"/>
    </row>
    <row r="64281" spans="21:42" ht="15" customHeight="1" x14ac:dyDescent="0.25">
      <c r="U64281" s="104"/>
      <c r="AB64281" s="104"/>
      <c r="AC64281" s="104"/>
      <c r="AF64281" s="104"/>
      <c r="AG64281" s="104"/>
      <c r="AK64281" s="104"/>
      <c r="AL64281" s="104"/>
      <c r="AO64281" s="104"/>
      <c r="AP64281" s="104"/>
    </row>
    <row r="64282" spans="21:42" ht="15" customHeight="1" x14ac:dyDescent="0.25">
      <c r="U64282" s="104"/>
      <c r="AB64282" s="104"/>
      <c r="AC64282" s="104"/>
      <c r="AF64282" s="104"/>
      <c r="AG64282" s="104"/>
      <c r="AK64282" s="104"/>
      <c r="AL64282" s="104"/>
      <c r="AO64282" s="104"/>
      <c r="AP64282" s="104"/>
    </row>
    <row r="64283" spans="21:42" ht="15" customHeight="1" x14ac:dyDescent="0.25">
      <c r="U64283" s="104"/>
      <c r="AB64283" s="104"/>
      <c r="AC64283" s="104"/>
      <c r="AF64283" s="104"/>
      <c r="AG64283" s="104"/>
      <c r="AK64283" s="104"/>
      <c r="AL64283" s="104"/>
      <c r="AO64283" s="104"/>
      <c r="AP64283" s="104"/>
    </row>
    <row r="64284" spans="21:42" ht="15" customHeight="1" x14ac:dyDescent="0.25">
      <c r="U64284" s="104"/>
      <c r="AB64284" s="104"/>
      <c r="AC64284" s="104"/>
      <c r="AF64284" s="104"/>
      <c r="AG64284" s="104"/>
      <c r="AK64284" s="104"/>
      <c r="AL64284" s="104"/>
      <c r="AO64284" s="104"/>
      <c r="AP64284" s="104"/>
    </row>
    <row r="64285" spans="21:42" ht="15" customHeight="1" x14ac:dyDescent="0.25">
      <c r="U64285" s="104"/>
      <c r="AB64285" s="104"/>
      <c r="AC64285" s="104"/>
      <c r="AF64285" s="104"/>
      <c r="AG64285" s="104"/>
      <c r="AK64285" s="104"/>
      <c r="AL64285" s="104"/>
      <c r="AO64285" s="104"/>
      <c r="AP64285" s="104"/>
    </row>
    <row r="64286" spans="21:42" ht="15" customHeight="1" x14ac:dyDescent="0.25">
      <c r="U64286" s="104"/>
      <c r="AB64286" s="104"/>
      <c r="AC64286" s="104"/>
      <c r="AF64286" s="104"/>
      <c r="AG64286" s="104"/>
      <c r="AK64286" s="104"/>
      <c r="AL64286" s="104"/>
      <c r="AO64286" s="104"/>
      <c r="AP64286" s="104"/>
    </row>
    <row r="64287" spans="21:42" ht="15" customHeight="1" x14ac:dyDescent="0.25">
      <c r="U64287" s="104"/>
      <c r="AB64287" s="104"/>
      <c r="AC64287" s="104"/>
      <c r="AF64287" s="104"/>
      <c r="AG64287" s="104"/>
      <c r="AK64287" s="104"/>
      <c r="AL64287" s="104"/>
      <c r="AO64287" s="104"/>
      <c r="AP64287" s="104"/>
    </row>
    <row r="64288" spans="21:42" ht="15" customHeight="1" x14ac:dyDescent="0.25">
      <c r="U64288" s="104"/>
      <c r="AB64288" s="104"/>
      <c r="AC64288" s="104"/>
      <c r="AF64288" s="104"/>
      <c r="AG64288" s="104"/>
      <c r="AK64288" s="104"/>
      <c r="AL64288" s="104"/>
      <c r="AO64288" s="104"/>
      <c r="AP64288" s="104"/>
    </row>
    <row r="64289" spans="21:42" ht="15" customHeight="1" x14ac:dyDescent="0.25">
      <c r="U64289" s="104"/>
      <c r="AB64289" s="104"/>
      <c r="AC64289" s="104"/>
      <c r="AF64289" s="104"/>
      <c r="AG64289" s="104"/>
      <c r="AK64289" s="104"/>
      <c r="AL64289" s="104"/>
      <c r="AO64289" s="104"/>
      <c r="AP64289" s="104"/>
    </row>
    <row r="64290" spans="21:42" ht="15" customHeight="1" x14ac:dyDescent="0.25">
      <c r="U64290" s="104"/>
      <c r="AB64290" s="104"/>
      <c r="AC64290" s="104"/>
      <c r="AF64290" s="104"/>
      <c r="AG64290" s="104"/>
      <c r="AK64290" s="104"/>
      <c r="AL64290" s="104"/>
      <c r="AO64290" s="104"/>
      <c r="AP64290" s="104"/>
    </row>
    <row r="64291" spans="21:42" ht="15" customHeight="1" x14ac:dyDescent="0.25">
      <c r="U64291" s="104"/>
      <c r="AB64291" s="104"/>
      <c r="AC64291" s="104"/>
      <c r="AF64291" s="104"/>
      <c r="AG64291" s="104"/>
      <c r="AK64291" s="104"/>
      <c r="AL64291" s="104"/>
      <c r="AO64291" s="104"/>
      <c r="AP64291" s="104"/>
    </row>
    <row r="64292" spans="21:42" ht="15" customHeight="1" x14ac:dyDescent="0.25">
      <c r="U64292" s="104"/>
      <c r="AB64292" s="104"/>
      <c r="AC64292" s="104"/>
      <c r="AF64292" s="104"/>
      <c r="AG64292" s="104"/>
      <c r="AK64292" s="104"/>
      <c r="AL64292" s="104"/>
      <c r="AO64292" s="104"/>
      <c r="AP64292" s="104"/>
    </row>
    <row r="64293" spans="21:42" ht="15" customHeight="1" x14ac:dyDescent="0.25">
      <c r="U64293" s="104"/>
      <c r="AB64293" s="104"/>
      <c r="AC64293" s="104"/>
      <c r="AF64293" s="104"/>
      <c r="AG64293" s="104"/>
      <c r="AK64293" s="104"/>
      <c r="AL64293" s="104"/>
      <c r="AO64293" s="104"/>
      <c r="AP64293" s="104"/>
    </row>
    <row r="64294" spans="21:42" ht="15" customHeight="1" x14ac:dyDescent="0.25">
      <c r="U64294" s="104"/>
      <c r="AB64294" s="104"/>
      <c r="AC64294" s="104"/>
      <c r="AF64294" s="104"/>
      <c r="AG64294" s="104"/>
      <c r="AK64294" s="104"/>
      <c r="AL64294" s="104"/>
      <c r="AO64294" s="104"/>
      <c r="AP64294" s="104"/>
    </row>
    <row r="64295" spans="21:42" ht="15" customHeight="1" x14ac:dyDescent="0.25">
      <c r="U64295" s="104"/>
      <c r="AB64295" s="104"/>
      <c r="AC64295" s="104"/>
      <c r="AF64295" s="104"/>
      <c r="AG64295" s="104"/>
      <c r="AK64295" s="104"/>
      <c r="AL64295" s="104"/>
      <c r="AO64295" s="104"/>
      <c r="AP64295" s="104"/>
    </row>
    <row r="64296" spans="21:42" ht="15" customHeight="1" x14ac:dyDescent="0.25">
      <c r="U64296" s="104"/>
      <c r="AB64296" s="104"/>
      <c r="AC64296" s="104"/>
      <c r="AF64296" s="104"/>
      <c r="AG64296" s="104"/>
      <c r="AK64296" s="104"/>
      <c r="AL64296" s="104"/>
      <c r="AO64296" s="104"/>
      <c r="AP64296" s="104"/>
    </row>
    <row r="64297" spans="21:42" ht="15" customHeight="1" x14ac:dyDescent="0.25">
      <c r="U64297" s="104"/>
      <c r="AB64297" s="104"/>
      <c r="AC64297" s="104"/>
      <c r="AF64297" s="104"/>
      <c r="AG64297" s="104"/>
      <c r="AK64297" s="104"/>
      <c r="AL64297" s="104"/>
      <c r="AO64297" s="104"/>
      <c r="AP64297" s="104"/>
    </row>
    <row r="64298" spans="21:42" ht="15" customHeight="1" x14ac:dyDescent="0.25">
      <c r="U64298" s="104"/>
      <c r="AB64298" s="104"/>
      <c r="AC64298" s="104"/>
      <c r="AF64298" s="104"/>
      <c r="AG64298" s="104"/>
      <c r="AK64298" s="104"/>
      <c r="AL64298" s="104"/>
      <c r="AO64298" s="104"/>
      <c r="AP64298" s="104"/>
    </row>
    <row r="64299" spans="21:42" ht="15" customHeight="1" x14ac:dyDescent="0.25">
      <c r="U64299" s="104"/>
      <c r="AB64299" s="104"/>
      <c r="AC64299" s="104"/>
      <c r="AF64299" s="104"/>
      <c r="AG64299" s="104"/>
      <c r="AK64299" s="104"/>
      <c r="AL64299" s="104"/>
      <c r="AO64299" s="104"/>
      <c r="AP64299" s="104"/>
    </row>
    <row r="64300" spans="21:42" ht="15" customHeight="1" x14ac:dyDescent="0.25">
      <c r="U64300" s="104"/>
      <c r="AB64300" s="104"/>
      <c r="AC64300" s="104"/>
      <c r="AF64300" s="104"/>
      <c r="AG64300" s="104"/>
      <c r="AK64300" s="104"/>
      <c r="AL64300" s="104"/>
      <c r="AO64300" s="104"/>
      <c r="AP64300" s="104"/>
    </row>
    <row r="64301" spans="21:42" ht="15" customHeight="1" x14ac:dyDescent="0.25">
      <c r="U64301" s="104"/>
      <c r="AB64301" s="104"/>
      <c r="AC64301" s="104"/>
      <c r="AF64301" s="104"/>
      <c r="AG64301" s="104"/>
      <c r="AK64301" s="104"/>
      <c r="AL64301" s="104"/>
      <c r="AO64301" s="104"/>
      <c r="AP64301" s="104"/>
    </row>
    <row r="64302" spans="21:42" ht="15" customHeight="1" x14ac:dyDescent="0.25">
      <c r="U64302" s="104"/>
      <c r="AB64302" s="104"/>
      <c r="AC64302" s="104"/>
      <c r="AF64302" s="104"/>
      <c r="AG64302" s="104"/>
      <c r="AK64302" s="104"/>
      <c r="AL64302" s="104"/>
      <c r="AO64302" s="104"/>
      <c r="AP64302" s="104"/>
    </row>
    <row r="64303" spans="21:42" ht="15" customHeight="1" x14ac:dyDescent="0.25">
      <c r="U64303" s="104"/>
      <c r="AB64303" s="104"/>
      <c r="AC64303" s="104"/>
      <c r="AF64303" s="104"/>
      <c r="AG64303" s="104"/>
      <c r="AK64303" s="104"/>
      <c r="AL64303" s="104"/>
      <c r="AO64303" s="104"/>
      <c r="AP64303" s="104"/>
    </row>
    <row r="64304" spans="21:42" ht="15" customHeight="1" x14ac:dyDescent="0.25">
      <c r="U64304" s="104"/>
      <c r="AB64304" s="104"/>
      <c r="AC64304" s="104"/>
      <c r="AF64304" s="104"/>
      <c r="AG64304" s="104"/>
      <c r="AK64304" s="104"/>
      <c r="AL64304" s="104"/>
      <c r="AO64304" s="104"/>
      <c r="AP64304" s="104"/>
    </row>
    <row r="64305" spans="21:42" ht="15" customHeight="1" x14ac:dyDescent="0.25">
      <c r="U64305" s="104"/>
      <c r="AB64305" s="104"/>
      <c r="AC64305" s="104"/>
      <c r="AF64305" s="104"/>
      <c r="AG64305" s="104"/>
      <c r="AK64305" s="104"/>
      <c r="AL64305" s="104"/>
      <c r="AO64305" s="104"/>
      <c r="AP64305" s="104"/>
    </row>
    <row r="64306" spans="21:42" ht="15" customHeight="1" x14ac:dyDescent="0.25">
      <c r="U64306" s="104"/>
      <c r="AB64306" s="104"/>
      <c r="AC64306" s="104"/>
      <c r="AF64306" s="104"/>
      <c r="AG64306" s="104"/>
      <c r="AK64306" s="104"/>
      <c r="AL64306" s="104"/>
      <c r="AO64306" s="104"/>
      <c r="AP64306" s="104"/>
    </row>
    <row r="64307" spans="21:42" ht="15" customHeight="1" x14ac:dyDescent="0.25">
      <c r="U64307" s="104"/>
      <c r="AB64307" s="104"/>
      <c r="AC64307" s="104"/>
      <c r="AF64307" s="104"/>
      <c r="AG64307" s="104"/>
      <c r="AK64307" s="104"/>
      <c r="AL64307" s="104"/>
      <c r="AO64307" s="104"/>
      <c r="AP64307" s="104"/>
    </row>
    <row r="64308" spans="21:42" ht="15" customHeight="1" x14ac:dyDescent="0.25">
      <c r="U64308" s="104"/>
      <c r="AB64308" s="104"/>
      <c r="AC64308" s="104"/>
      <c r="AF64308" s="104"/>
      <c r="AG64308" s="104"/>
      <c r="AK64308" s="104"/>
      <c r="AL64308" s="104"/>
      <c r="AO64308" s="104"/>
      <c r="AP64308" s="104"/>
    </row>
    <row r="64309" spans="21:42" ht="15" customHeight="1" x14ac:dyDescent="0.25">
      <c r="U64309" s="104"/>
      <c r="AB64309" s="104"/>
      <c r="AC64309" s="104"/>
      <c r="AF64309" s="104"/>
      <c r="AG64309" s="104"/>
      <c r="AK64309" s="104"/>
      <c r="AL64309" s="104"/>
      <c r="AO64309" s="104"/>
      <c r="AP64309" s="104"/>
    </row>
    <row r="64310" spans="21:42" ht="15" customHeight="1" x14ac:dyDescent="0.25">
      <c r="U64310" s="104"/>
      <c r="AB64310" s="104"/>
      <c r="AC64310" s="104"/>
      <c r="AF64310" s="104"/>
      <c r="AG64310" s="104"/>
      <c r="AK64310" s="104"/>
      <c r="AL64310" s="104"/>
      <c r="AO64310" s="104"/>
      <c r="AP64310" s="104"/>
    </row>
    <row r="64311" spans="21:42" ht="15" customHeight="1" x14ac:dyDescent="0.25">
      <c r="U64311" s="104"/>
      <c r="AB64311" s="104"/>
      <c r="AC64311" s="104"/>
      <c r="AF64311" s="104"/>
      <c r="AG64311" s="104"/>
      <c r="AK64311" s="104"/>
      <c r="AL64311" s="104"/>
      <c r="AO64311" s="104"/>
      <c r="AP64311" s="104"/>
    </row>
    <row r="64312" spans="21:42" ht="15" customHeight="1" x14ac:dyDescent="0.25">
      <c r="U64312" s="104"/>
      <c r="AB64312" s="104"/>
      <c r="AC64312" s="104"/>
      <c r="AF64312" s="104"/>
      <c r="AG64312" s="104"/>
      <c r="AK64312" s="104"/>
      <c r="AL64312" s="104"/>
      <c r="AO64312" s="104"/>
      <c r="AP64312" s="104"/>
    </row>
    <row r="64313" spans="21:42" ht="15" customHeight="1" x14ac:dyDescent="0.25">
      <c r="U64313" s="104"/>
      <c r="AB64313" s="104"/>
      <c r="AC64313" s="104"/>
      <c r="AF64313" s="104"/>
      <c r="AG64313" s="104"/>
      <c r="AK64313" s="104"/>
      <c r="AL64313" s="104"/>
      <c r="AO64313" s="104"/>
      <c r="AP64313" s="104"/>
    </row>
    <row r="64314" spans="21:42" ht="15" customHeight="1" x14ac:dyDescent="0.25">
      <c r="U64314" s="104"/>
      <c r="AB64314" s="104"/>
      <c r="AC64314" s="104"/>
      <c r="AF64314" s="104"/>
      <c r="AG64314" s="104"/>
      <c r="AK64314" s="104"/>
      <c r="AL64314" s="104"/>
      <c r="AO64314" s="104"/>
      <c r="AP64314" s="104"/>
    </row>
    <row r="64315" spans="21:42" ht="15" customHeight="1" x14ac:dyDescent="0.25">
      <c r="U64315" s="104"/>
      <c r="AB64315" s="104"/>
      <c r="AC64315" s="104"/>
      <c r="AF64315" s="104"/>
      <c r="AG64315" s="104"/>
      <c r="AK64315" s="104"/>
      <c r="AL64315" s="104"/>
      <c r="AO64315" s="104"/>
      <c r="AP64315" s="104"/>
    </row>
    <row r="64316" spans="21:42" ht="15" customHeight="1" x14ac:dyDescent="0.25">
      <c r="U64316" s="104"/>
      <c r="AB64316" s="104"/>
      <c r="AC64316" s="104"/>
      <c r="AF64316" s="104"/>
      <c r="AG64316" s="104"/>
      <c r="AK64316" s="104"/>
      <c r="AL64316" s="104"/>
      <c r="AO64316" s="104"/>
      <c r="AP64316" s="104"/>
    </row>
    <row r="64317" spans="21:42" ht="15" customHeight="1" x14ac:dyDescent="0.25">
      <c r="U64317" s="104"/>
      <c r="AB64317" s="104"/>
      <c r="AC64317" s="104"/>
      <c r="AF64317" s="104"/>
      <c r="AG64317" s="104"/>
      <c r="AK64317" s="104"/>
      <c r="AL64317" s="104"/>
      <c r="AO64317" s="104"/>
      <c r="AP64317" s="104"/>
    </row>
    <row r="64318" spans="21:42" ht="15" customHeight="1" x14ac:dyDescent="0.25">
      <c r="U64318" s="104"/>
      <c r="AB64318" s="104"/>
      <c r="AC64318" s="104"/>
      <c r="AF64318" s="104"/>
      <c r="AG64318" s="104"/>
      <c r="AK64318" s="104"/>
      <c r="AL64318" s="104"/>
      <c r="AO64318" s="104"/>
      <c r="AP64318" s="104"/>
    </row>
    <row r="64319" spans="21:42" ht="15" customHeight="1" x14ac:dyDescent="0.25">
      <c r="U64319" s="104"/>
      <c r="AB64319" s="104"/>
      <c r="AC64319" s="104"/>
      <c r="AF64319" s="104"/>
      <c r="AG64319" s="104"/>
      <c r="AK64319" s="104"/>
      <c r="AL64319" s="104"/>
      <c r="AO64319" s="104"/>
      <c r="AP64319" s="104"/>
    </row>
    <row r="64320" spans="21:42" ht="15" customHeight="1" x14ac:dyDescent="0.25">
      <c r="U64320" s="104"/>
      <c r="AB64320" s="104"/>
      <c r="AC64320" s="104"/>
      <c r="AF64320" s="104"/>
      <c r="AG64320" s="104"/>
      <c r="AK64320" s="104"/>
      <c r="AL64320" s="104"/>
      <c r="AO64320" s="104"/>
      <c r="AP64320" s="104"/>
    </row>
    <row r="64321" spans="21:42" ht="15" customHeight="1" x14ac:dyDescent="0.25">
      <c r="U64321" s="104"/>
      <c r="AB64321" s="104"/>
      <c r="AC64321" s="104"/>
      <c r="AF64321" s="104"/>
      <c r="AG64321" s="104"/>
      <c r="AK64321" s="104"/>
      <c r="AL64321" s="104"/>
      <c r="AO64321" s="104"/>
      <c r="AP64321" s="104"/>
    </row>
    <row r="64322" spans="21:42" ht="15" customHeight="1" x14ac:dyDescent="0.25">
      <c r="U64322" s="104"/>
      <c r="AB64322" s="104"/>
      <c r="AC64322" s="104"/>
      <c r="AF64322" s="104"/>
      <c r="AG64322" s="104"/>
      <c r="AK64322" s="104"/>
      <c r="AL64322" s="104"/>
      <c r="AO64322" s="104"/>
      <c r="AP64322" s="104"/>
    </row>
    <row r="64323" spans="21:42" ht="15" customHeight="1" x14ac:dyDescent="0.25">
      <c r="U64323" s="104"/>
      <c r="AB64323" s="104"/>
      <c r="AC64323" s="104"/>
      <c r="AF64323" s="104"/>
      <c r="AG64323" s="104"/>
      <c r="AK64323" s="104"/>
      <c r="AL64323" s="104"/>
      <c r="AO64323" s="104"/>
      <c r="AP64323" s="104"/>
    </row>
    <row r="64324" spans="21:42" ht="15" customHeight="1" x14ac:dyDescent="0.25">
      <c r="U64324" s="104"/>
      <c r="AB64324" s="104"/>
      <c r="AC64324" s="104"/>
      <c r="AF64324" s="104"/>
      <c r="AG64324" s="104"/>
      <c r="AK64324" s="104"/>
      <c r="AL64324" s="104"/>
      <c r="AO64324" s="104"/>
      <c r="AP64324" s="104"/>
    </row>
    <row r="64325" spans="21:42" ht="15" customHeight="1" x14ac:dyDescent="0.25">
      <c r="U64325" s="104"/>
      <c r="AB64325" s="104"/>
      <c r="AC64325" s="104"/>
      <c r="AF64325" s="104"/>
      <c r="AG64325" s="104"/>
      <c r="AK64325" s="104"/>
      <c r="AL64325" s="104"/>
      <c r="AO64325" s="104"/>
      <c r="AP64325" s="104"/>
    </row>
    <row r="64326" spans="21:42" ht="15" customHeight="1" x14ac:dyDescent="0.25">
      <c r="U64326" s="104"/>
      <c r="AB64326" s="104"/>
      <c r="AC64326" s="104"/>
      <c r="AF64326" s="104"/>
      <c r="AG64326" s="104"/>
      <c r="AK64326" s="104"/>
      <c r="AL64326" s="104"/>
      <c r="AO64326" s="104"/>
      <c r="AP64326" s="104"/>
    </row>
    <row r="64327" spans="21:42" ht="15" customHeight="1" x14ac:dyDescent="0.25">
      <c r="U64327" s="104"/>
      <c r="AB64327" s="104"/>
      <c r="AC64327" s="104"/>
      <c r="AF64327" s="104"/>
      <c r="AG64327" s="104"/>
      <c r="AK64327" s="104"/>
      <c r="AL64327" s="104"/>
      <c r="AO64327" s="104"/>
      <c r="AP64327" s="104"/>
    </row>
    <row r="64328" spans="21:42" ht="15" customHeight="1" x14ac:dyDescent="0.25">
      <c r="U64328" s="104"/>
      <c r="AB64328" s="104"/>
      <c r="AC64328" s="104"/>
      <c r="AF64328" s="104"/>
      <c r="AG64328" s="104"/>
      <c r="AK64328" s="104"/>
      <c r="AL64328" s="104"/>
      <c r="AO64328" s="104"/>
      <c r="AP64328" s="104"/>
    </row>
    <row r="64329" spans="21:42" ht="15" customHeight="1" x14ac:dyDescent="0.25">
      <c r="U64329" s="104"/>
      <c r="AB64329" s="104"/>
      <c r="AC64329" s="104"/>
      <c r="AF64329" s="104"/>
      <c r="AG64329" s="104"/>
      <c r="AK64329" s="104"/>
      <c r="AL64329" s="104"/>
      <c r="AO64329" s="104"/>
      <c r="AP64329" s="104"/>
    </row>
    <row r="64330" spans="21:42" ht="15" customHeight="1" x14ac:dyDescent="0.25">
      <c r="U64330" s="104"/>
      <c r="AB64330" s="104"/>
      <c r="AC64330" s="104"/>
      <c r="AF64330" s="104"/>
      <c r="AG64330" s="104"/>
      <c r="AK64330" s="104"/>
      <c r="AL64330" s="104"/>
      <c r="AO64330" s="104"/>
      <c r="AP64330" s="104"/>
    </row>
    <row r="64331" spans="21:42" ht="15" customHeight="1" x14ac:dyDescent="0.25">
      <c r="U64331" s="104"/>
      <c r="AB64331" s="104"/>
      <c r="AC64331" s="104"/>
      <c r="AF64331" s="104"/>
      <c r="AG64331" s="104"/>
      <c r="AK64331" s="104"/>
      <c r="AL64331" s="104"/>
      <c r="AO64331" s="104"/>
      <c r="AP64331" s="104"/>
    </row>
    <row r="64332" spans="21:42" ht="15" customHeight="1" x14ac:dyDescent="0.25">
      <c r="U64332" s="104"/>
      <c r="AB64332" s="104"/>
      <c r="AC64332" s="104"/>
      <c r="AF64332" s="104"/>
      <c r="AG64332" s="104"/>
      <c r="AK64332" s="104"/>
      <c r="AL64332" s="104"/>
      <c r="AO64332" s="104"/>
      <c r="AP64332" s="104"/>
    </row>
    <row r="64333" spans="21:42" ht="15" customHeight="1" x14ac:dyDescent="0.25">
      <c r="U64333" s="104"/>
      <c r="AB64333" s="104"/>
      <c r="AC64333" s="104"/>
      <c r="AF64333" s="104"/>
      <c r="AG64333" s="104"/>
      <c r="AK64333" s="104"/>
      <c r="AL64333" s="104"/>
      <c r="AO64333" s="104"/>
      <c r="AP64333" s="104"/>
    </row>
    <row r="64334" spans="21:42" ht="15" customHeight="1" x14ac:dyDescent="0.25">
      <c r="U64334" s="104"/>
      <c r="AB64334" s="104"/>
      <c r="AC64334" s="104"/>
      <c r="AF64334" s="104"/>
      <c r="AG64334" s="104"/>
      <c r="AK64334" s="104"/>
      <c r="AL64334" s="104"/>
      <c r="AO64334" s="104"/>
      <c r="AP64334" s="104"/>
    </row>
    <row r="64335" spans="21:42" ht="15" customHeight="1" x14ac:dyDescent="0.25">
      <c r="U64335" s="104"/>
      <c r="AB64335" s="104"/>
      <c r="AC64335" s="104"/>
      <c r="AF64335" s="104"/>
      <c r="AG64335" s="104"/>
      <c r="AK64335" s="104"/>
      <c r="AL64335" s="104"/>
      <c r="AO64335" s="104"/>
      <c r="AP64335" s="104"/>
    </row>
    <row r="64336" spans="21:42" ht="15" customHeight="1" x14ac:dyDescent="0.25">
      <c r="U64336" s="104"/>
      <c r="AB64336" s="104"/>
      <c r="AC64336" s="104"/>
      <c r="AF64336" s="104"/>
      <c r="AG64336" s="104"/>
      <c r="AK64336" s="104"/>
      <c r="AL64336" s="104"/>
      <c r="AO64336" s="104"/>
      <c r="AP64336" s="104"/>
    </row>
    <row r="64337" spans="21:42" ht="15" customHeight="1" x14ac:dyDescent="0.25">
      <c r="U64337" s="104"/>
      <c r="AB64337" s="104"/>
      <c r="AC64337" s="104"/>
      <c r="AF64337" s="104"/>
      <c r="AG64337" s="104"/>
      <c r="AK64337" s="104"/>
      <c r="AL64337" s="104"/>
      <c r="AO64337" s="104"/>
      <c r="AP64337" s="104"/>
    </row>
    <row r="64338" spans="21:42" ht="15" customHeight="1" x14ac:dyDescent="0.25">
      <c r="U64338" s="104"/>
      <c r="AB64338" s="104"/>
      <c r="AC64338" s="104"/>
      <c r="AF64338" s="104"/>
      <c r="AG64338" s="104"/>
      <c r="AK64338" s="104"/>
      <c r="AL64338" s="104"/>
      <c r="AO64338" s="104"/>
      <c r="AP64338" s="104"/>
    </row>
    <row r="64339" spans="21:42" ht="15" customHeight="1" x14ac:dyDescent="0.25">
      <c r="U64339" s="104"/>
      <c r="AB64339" s="104"/>
      <c r="AC64339" s="104"/>
      <c r="AF64339" s="104"/>
      <c r="AG64339" s="104"/>
      <c r="AK64339" s="104"/>
      <c r="AL64339" s="104"/>
      <c r="AO64339" s="104"/>
      <c r="AP64339" s="104"/>
    </row>
    <row r="64340" spans="21:42" ht="15" customHeight="1" x14ac:dyDescent="0.25">
      <c r="U64340" s="104"/>
      <c r="AB64340" s="104"/>
      <c r="AC64340" s="104"/>
      <c r="AF64340" s="104"/>
      <c r="AG64340" s="104"/>
      <c r="AK64340" s="104"/>
      <c r="AL64340" s="104"/>
      <c r="AO64340" s="104"/>
      <c r="AP64340" s="104"/>
    </row>
    <row r="64341" spans="21:42" ht="15" customHeight="1" x14ac:dyDescent="0.25">
      <c r="U64341" s="104"/>
      <c r="AB64341" s="104"/>
      <c r="AC64341" s="104"/>
      <c r="AF64341" s="104"/>
      <c r="AG64341" s="104"/>
      <c r="AK64341" s="104"/>
      <c r="AL64341" s="104"/>
      <c r="AO64341" s="104"/>
      <c r="AP64341" s="104"/>
    </row>
    <row r="64342" spans="21:42" ht="15" customHeight="1" x14ac:dyDescent="0.25">
      <c r="U64342" s="104"/>
      <c r="AB64342" s="104"/>
      <c r="AC64342" s="104"/>
      <c r="AF64342" s="104"/>
      <c r="AG64342" s="104"/>
      <c r="AK64342" s="104"/>
      <c r="AL64342" s="104"/>
      <c r="AO64342" s="104"/>
      <c r="AP64342" s="104"/>
    </row>
    <row r="64343" spans="21:42" ht="15" customHeight="1" x14ac:dyDescent="0.25">
      <c r="U64343" s="104"/>
      <c r="AB64343" s="104"/>
      <c r="AC64343" s="104"/>
      <c r="AF64343" s="104"/>
      <c r="AG64343" s="104"/>
      <c r="AK64343" s="104"/>
      <c r="AL64343" s="104"/>
      <c r="AO64343" s="104"/>
      <c r="AP64343" s="104"/>
    </row>
    <row r="64344" spans="21:42" ht="15" customHeight="1" x14ac:dyDescent="0.25">
      <c r="U64344" s="104"/>
      <c r="AB64344" s="104"/>
      <c r="AC64344" s="104"/>
      <c r="AF64344" s="104"/>
      <c r="AG64344" s="104"/>
      <c r="AK64344" s="104"/>
      <c r="AL64344" s="104"/>
      <c r="AO64344" s="104"/>
      <c r="AP64344" s="104"/>
    </row>
    <row r="64345" spans="21:42" ht="15" customHeight="1" x14ac:dyDescent="0.25">
      <c r="U64345" s="104"/>
      <c r="AB64345" s="104"/>
      <c r="AC64345" s="104"/>
      <c r="AF64345" s="104"/>
      <c r="AG64345" s="104"/>
      <c r="AK64345" s="104"/>
      <c r="AL64345" s="104"/>
      <c r="AO64345" s="104"/>
      <c r="AP64345" s="104"/>
    </row>
    <row r="64346" spans="21:42" ht="15" customHeight="1" x14ac:dyDescent="0.25">
      <c r="U64346" s="104"/>
      <c r="AB64346" s="104"/>
      <c r="AC64346" s="104"/>
      <c r="AF64346" s="104"/>
      <c r="AG64346" s="104"/>
      <c r="AK64346" s="104"/>
      <c r="AL64346" s="104"/>
      <c r="AO64346" s="104"/>
      <c r="AP64346" s="104"/>
    </row>
    <row r="64347" spans="21:42" ht="15" customHeight="1" x14ac:dyDescent="0.25">
      <c r="U64347" s="104"/>
      <c r="AB64347" s="104"/>
      <c r="AC64347" s="104"/>
      <c r="AF64347" s="104"/>
      <c r="AG64347" s="104"/>
      <c r="AK64347" s="104"/>
      <c r="AL64347" s="104"/>
      <c r="AO64347" s="104"/>
      <c r="AP64347" s="104"/>
    </row>
    <row r="64348" spans="21:42" ht="15" customHeight="1" x14ac:dyDescent="0.25">
      <c r="U64348" s="104"/>
      <c r="AB64348" s="104"/>
      <c r="AC64348" s="104"/>
      <c r="AF64348" s="104"/>
      <c r="AG64348" s="104"/>
      <c r="AK64348" s="104"/>
      <c r="AL64348" s="104"/>
      <c r="AO64348" s="104"/>
      <c r="AP64348" s="104"/>
    </row>
    <row r="64349" spans="21:42" ht="15" customHeight="1" x14ac:dyDescent="0.25">
      <c r="U64349" s="104"/>
      <c r="AB64349" s="104"/>
      <c r="AC64349" s="104"/>
      <c r="AF64349" s="104"/>
      <c r="AG64349" s="104"/>
      <c r="AK64349" s="104"/>
      <c r="AL64349" s="104"/>
      <c r="AO64349" s="104"/>
      <c r="AP64349" s="104"/>
    </row>
    <row r="64350" spans="21:42" ht="15" customHeight="1" x14ac:dyDescent="0.25">
      <c r="U64350" s="104"/>
      <c r="AB64350" s="104"/>
      <c r="AC64350" s="104"/>
      <c r="AF64350" s="104"/>
      <c r="AG64350" s="104"/>
      <c r="AK64350" s="104"/>
      <c r="AL64350" s="104"/>
      <c r="AO64350" s="104"/>
      <c r="AP64350" s="104"/>
    </row>
    <row r="64351" spans="21:42" ht="15" customHeight="1" x14ac:dyDescent="0.25">
      <c r="U64351" s="104"/>
      <c r="AB64351" s="104"/>
      <c r="AC64351" s="104"/>
      <c r="AF64351" s="104"/>
      <c r="AG64351" s="104"/>
      <c r="AK64351" s="104"/>
      <c r="AL64351" s="104"/>
      <c r="AO64351" s="104"/>
      <c r="AP64351" s="104"/>
    </row>
    <row r="64352" spans="21:42" ht="15" customHeight="1" x14ac:dyDescent="0.25">
      <c r="U64352" s="104"/>
      <c r="AB64352" s="104"/>
      <c r="AC64352" s="104"/>
      <c r="AF64352" s="104"/>
      <c r="AG64352" s="104"/>
      <c r="AK64352" s="104"/>
      <c r="AL64352" s="104"/>
      <c r="AO64352" s="104"/>
      <c r="AP64352" s="104"/>
    </row>
    <row r="64353" spans="21:42" ht="15" customHeight="1" x14ac:dyDescent="0.25">
      <c r="U64353" s="104"/>
      <c r="AB64353" s="104"/>
      <c r="AC64353" s="104"/>
      <c r="AF64353" s="104"/>
      <c r="AG64353" s="104"/>
      <c r="AK64353" s="104"/>
      <c r="AL64353" s="104"/>
      <c r="AO64353" s="104"/>
      <c r="AP64353" s="104"/>
    </row>
    <row r="64354" spans="21:42" ht="15" customHeight="1" x14ac:dyDescent="0.25">
      <c r="U64354" s="104"/>
      <c r="AB64354" s="104"/>
      <c r="AC64354" s="104"/>
      <c r="AF64354" s="104"/>
      <c r="AG64354" s="104"/>
      <c r="AK64354" s="104"/>
      <c r="AL64354" s="104"/>
      <c r="AO64354" s="104"/>
      <c r="AP64354" s="104"/>
    </row>
    <row r="64355" spans="21:42" ht="15" customHeight="1" x14ac:dyDescent="0.25">
      <c r="U64355" s="104"/>
      <c r="AB64355" s="104"/>
      <c r="AC64355" s="104"/>
      <c r="AF64355" s="104"/>
      <c r="AG64355" s="104"/>
      <c r="AK64355" s="104"/>
      <c r="AL64355" s="104"/>
      <c r="AO64355" s="104"/>
      <c r="AP64355" s="104"/>
    </row>
    <row r="64356" spans="21:42" ht="15" customHeight="1" x14ac:dyDescent="0.25">
      <c r="U64356" s="104"/>
      <c r="AB64356" s="104"/>
      <c r="AC64356" s="104"/>
      <c r="AF64356" s="104"/>
      <c r="AG64356" s="104"/>
      <c r="AK64356" s="104"/>
      <c r="AL64356" s="104"/>
      <c r="AO64356" s="104"/>
      <c r="AP64356" s="104"/>
    </row>
    <row r="64357" spans="21:42" ht="15" customHeight="1" x14ac:dyDescent="0.25">
      <c r="U64357" s="104"/>
      <c r="AB64357" s="104"/>
      <c r="AC64357" s="104"/>
      <c r="AF64357" s="104"/>
      <c r="AG64357" s="104"/>
      <c r="AK64357" s="104"/>
      <c r="AL64357" s="104"/>
      <c r="AO64357" s="104"/>
      <c r="AP64357" s="104"/>
    </row>
    <row r="64358" spans="21:42" ht="15" customHeight="1" x14ac:dyDescent="0.25">
      <c r="U64358" s="104"/>
      <c r="AB64358" s="104"/>
      <c r="AC64358" s="104"/>
      <c r="AF64358" s="104"/>
      <c r="AG64358" s="104"/>
      <c r="AK64358" s="104"/>
      <c r="AL64358" s="104"/>
      <c r="AO64358" s="104"/>
      <c r="AP64358" s="104"/>
    </row>
    <row r="64359" spans="21:42" ht="15" customHeight="1" x14ac:dyDescent="0.25">
      <c r="U64359" s="104"/>
      <c r="AB64359" s="104"/>
      <c r="AC64359" s="104"/>
      <c r="AF64359" s="104"/>
      <c r="AG64359" s="104"/>
      <c r="AK64359" s="104"/>
      <c r="AL64359" s="104"/>
      <c r="AO64359" s="104"/>
      <c r="AP64359" s="104"/>
    </row>
    <row r="64360" spans="21:42" ht="15" customHeight="1" x14ac:dyDescent="0.25">
      <c r="U64360" s="104"/>
      <c r="AB64360" s="104"/>
      <c r="AC64360" s="104"/>
      <c r="AF64360" s="104"/>
      <c r="AG64360" s="104"/>
      <c r="AK64360" s="104"/>
      <c r="AL64360" s="104"/>
      <c r="AO64360" s="104"/>
      <c r="AP64360" s="104"/>
    </row>
    <row r="64361" spans="21:42" ht="15" customHeight="1" x14ac:dyDescent="0.25">
      <c r="U64361" s="104"/>
      <c r="AB64361" s="104"/>
      <c r="AC64361" s="104"/>
      <c r="AF64361" s="104"/>
      <c r="AG64361" s="104"/>
      <c r="AK64361" s="104"/>
      <c r="AL64361" s="104"/>
      <c r="AO64361" s="104"/>
      <c r="AP64361" s="104"/>
    </row>
    <row r="64362" spans="21:42" ht="15" customHeight="1" x14ac:dyDescent="0.25">
      <c r="U64362" s="104"/>
      <c r="AB64362" s="104"/>
      <c r="AC64362" s="104"/>
      <c r="AF64362" s="104"/>
      <c r="AG64362" s="104"/>
      <c r="AK64362" s="104"/>
      <c r="AL64362" s="104"/>
      <c r="AO64362" s="104"/>
      <c r="AP64362" s="104"/>
    </row>
    <row r="64363" spans="21:42" ht="15" customHeight="1" x14ac:dyDescent="0.25">
      <c r="U64363" s="104"/>
      <c r="AB64363" s="104"/>
      <c r="AC64363" s="104"/>
      <c r="AF64363" s="104"/>
      <c r="AG64363" s="104"/>
      <c r="AK64363" s="104"/>
      <c r="AL64363" s="104"/>
      <c r="AO64363" s="104"/>
      <c r="AP64363" s="104"/>
    </row>
    <row r="64364" spans="21:42" ht="15" customHeight="1" x14ac:dyDescent="0.25">
      <c r="U64364" s="104"/>
      <c r="AB64364" s="104"/>
      <c r="AC64364" s="104"/>
      <c r="AF64364" s="104"/>
      <c r="AG64364" s="104"/>
      <c r="AK64364" s="104"/>
      <c r="AL64364" s="104"/>
      <c r="AO64364" s="104"/>
      <c r="AP64364" s="104"/>
    </row>
    <row r="64365" spans="21:42" ht="15" customHeight="1" x14ac:dyDescent="0.25">
      <c r="U64365" s="104"/>
      <c r="AB64365" s="104"/>
      <c r="AC64365" s="104"/>
      <c r="AF64365" s="104"/>
      <c r="AG64365" s="104"/>
      <c r="AK64365" s="104"/>
      <c r="AL64365" s="104"/>
      <c r="AO64365" s="104"/>
      <c r="AP64365" s="104"/>
    </row>
    <row r="64366" spans="21:42" ht="15" customHeight="1" x14ac:dyDescent="0.25">
      <c r="U64366" s="104"/>
      <c r="AB64366" s="104"/>
      <c r="AC64366" s="104"/>
      <c r="AF64366" s="104"/>
      <c r="AG64366" s="104"/>
      <c r="AK64366" s="104"/>
      <c r="AL64366" s="104"/>
      <c r="AO64366" s="104"/>
      <c r="AP64366" s="104"/>
    </row>
    <row r="64367" spans="21:42" ht="15" customHeight="1" x14ac:dyDescent="0.25">
      <c r="U64367" s="104"/>
      <c r="AB64367" s="104"/>
      <c r="AC64367" s="104"/>
      <c r="AF64367" s="104"/>
      <c r="AG64367" s="104"/>
      <c r="AK64367" s="104"/>
      <c r="AL64367" s="104"/>
      <c r="AO64367" s="104"/>
      <c r="AP64367" s="104"/>
    </row>
    <row r="64368" spans="21:42" ht="15" customHeight="1" x14ac:dyDescent="0.25">
      <c r="U64368" s="104"/>
      <c r="AB64368" s="104"/>
      <c r="AC64368" s="104"/>
      <c r="AF64368" s="104"/>
      <c r="AG64368" s="104"/>
      <c r="AK64368" s="104"/>
      <c r="AL64368" s="104"/>
      <c r="AO64368" s="104"/>
      <c r="AP64368" s="104"/>
    </row>
    <row r="64369" spans="21:42" ht="15" customHeight="1" x14ac:dyDescent="0.25">
      <c r="U64369" s="104"/>
      <c r="AB64369" s="104"/>
      <c r="AC64369" s="104"/>
      <c r="AF64369" s="104"/>
      <c r="AG64369" s="104"/>
      <c r="AK64369" s="104"/>
      <c r="AL64369" s="104"/>
      <c r="AO64369" s="104"/>
      <c r="AP64369" s="104"/>
    </row>
    <row r="64370" spans="21:42" ht="15" customHeight="1" x14ac:dyDescent="0.25">
      <c r="U64370" s="104"/>
      <c r="AB64370" s="104"/>
      <c r="AC64370" s="104"/>
      <c r="AF64370" s="104"/>
      <c r="AG64370" s="104"/>
      <c r="AK64370" s="104"/>
      <c r="AL64370" s="104"/>
      <c r="AO64370" s="104"/>
      <c r="AP64370" s="104"/>
    </row>
    <row r="64371" spans="21:42" ht="15" customHeight="1" x14ac:dyDescent="0.25">
      <c r="U64371" s="104"/>
      <c r="AB64371" s="104"/>
      <c r="AC64371" s="104"/>
      <c r="AF64371" s="104"/>
      <c r="AG64371" s="104"/>
      <c r="AK64371" s="104"/>
      <c r="AL64371" s="104"/>
      <c r="AO64371" s="104"/>
      <c r="AP64371" s="104"/>
    </row>
    <row r="64372" spans="21:42" ht="15" customHeight="1" x14ac:dyDescent="0.25">
      <c r="U64372" s="104"/>
      <c r="AB64372" s="104"/>
      <c r="AC64372" s="104"/>
      <c r="AF64372" s="104"/>
      <c r="AG64372" s="104"/>
      <c r="AK64372" s="104"/>
      <c r="AL64372" s="104"/>
      <c r="AO64372" s="104"/>
      <c r="AP64372" s="104"/>
    </row>
    <row r="64373" spans="21:42" ht="15" customHeight="1" x14ac:dyDescent="0.25">
      <c r="U64373" s="104"/>
      <c r="AB64373" s="104"/>
      <c r="AC64373" s="104"/>
      <c r="AF64373" s="104"/>
      <c r="AG64373" s="104"/>
      <c r="AK64373" s="104"/>
      <c r="AL64373" s="104"/>
      <c r="AO64373" s="104"/>
      <c r="AP64373" s="104"/>
    </row>
    <row r="64374" spans="21:42" ht="15" customHeight="1" x14ac:dyDescent="0.25">
      <c r="U64374" s="104"/>
      <c r="AB64374" s="104"/>
      <c r="AC64374" s="104"/>
      <c r="AF64374" s="104"/>
      <c r="AG64374" s="104"/>
      <c r="AK64374" s="104"/>
      <c r="AL64374" s="104"/>
      <c r="AO64374" s="104"/>
      <c r="AP64374" s="104"/>
    </row>
    <row r="64375" spans="21:42" ht="15" customHeight="1" x14ac:dyDescent="0.25">
      <c r="U64375" s="104"/>
      <c r="AB64375" s="104"/>
      <c r="AC64375" s="104"/>
      <c r="AF64375" s="104"/>
      <c r="AG64375" s="104"/>
      <c r="AK64375" s="104"/>
      <c r="AL64375" s="104"/>
      <c r="AO64375" s="104"/>
      <c r="AP64375" s="104"/>
    </row>
    <row r="64376" spans="21:42" ht="15" customHeight="1" x14ac:dyDescent="0.25">
      <c r="U64376" s="104"/>
      <c r="AB64376" s="104"/>
      <c r="AC64376" s="104"/>
      <c r="AF64376" s="104"/>
      <c r="AG64376" s="104"/>
      <c r="AK64376" s="104"/>
      <c r="AL64376" s="104"/>
      <c r="AO64376" s="104"/>
      <c r="AP64376" s="104"/>
    </row>
    <row r="64377" spans="21:42" ht="15" customHeight="1" x14ac:dyDescent="0.25">
      <c r="U64377" s="104"/>
      <c r="AB64377" s="104"/>
      <c r="AC64377" s="104"/>
      <c r="AF64377" s="104"/>
      <c r="AG64377" s="104"/>
      <c r="AK64377" s="104"/>
      <c r="AL64377" s="104"/>
      <c r="AO64377" s="104"/>
      <c r="AP64377" s="104"/>
    </row>
    <row r="64378" spans="21:42" ht="15" customHeight="1" x14ac:dyDescent="0.25">
      <c r="U64378" s="104"/>
      <c r="AB64378" s="104"/>
      <c r="AC64378" s="104"/>
      <c r="AF64378" s="104"/>
      <c r="AG64378" s="104"/>
      <c r="AK64378" s="104"/>
      <c r="AL64378" s="104"/>
      <c r="AO64378" s="104"/>
      <c r="AP64378" s="104"/>
    </row>
    <row r="64379" spans="21:42" ht="15" customHeight="1" x14ac:dyDescent="0.25">
      <c r="U64379" s="104"/>
      <c r="AB64379" s="104"/>
      <c r="AC64379" s="104"/>
      <c r="AF64379" s="104"/>
      <c r="AG64379" s="104"/>
      <c r="AK64379" s="104"/>
      <c r="AL64379" s="104"/>
      <c r="AO64379" s="104"/>
      <c r="AP64379" s="104"/>
    </row>
    <row r="64380" spans="21:42" ht="15" customHeight="1" x14ac:dyDescent="0.25">
      <c r="U64380" s="104"/>
      <c r="AB64380" s="104"/>
      <c r="AC64380" s="104"/>
      <c r="AF64380" s="104"/>
      <c r="AG64380" s="104"/>
      <c r="AK64380" s="104"/>
      <c r="AL64380" s="104"/>
      <c r="AO64380" s="104"/>
      <c r="AP64380" s="104"/>
    </row>
    <row r="64381" spans="21:42" ht="15" customHeight="1" x14ac:dyDescent="0.25">
      <c r="U64381" s="104"/>
      <c r="AB64381" s="104"/>
      <c r="AC64381" s="104"/>
      <c r="AF64381" s="104"/>
      <c r="AG64381" s="104"/>
      <c r="AK64381" s="104"/>
      <c r="AL64381" s="104"/>
      <c r="AO64381" s="104"/>
      <c r="AP64381" s="104"/>
    </row>
    <row r="64382" spans="21:42" ht="15" customHeight="1" x14ac:dyDescent="0.25">
      <c r="U64382" s="104"/>
      <c r="AB64382" s="104"/>
      <c r="AC64382" s="104"/>
      <c r="AF64382" s="104"/>
      <c r="AG64382" s="104"/>
      <c r="AK64382" s="104"/>
      <c r="AL64382" s="104"/>
      <c r="AO64382" s="104"/>
      <c r="AP64382" s="104"/>
    </row>
    <row r="64383" spans="21:42" ht="15" customHeight="1" x14ac:dyDescent="0.25">
      <c r="U64383" s="104"/>
      <c r="AB64383" s="104"/>
      <c r="AC64383" s="104"/>
      <c r="AF64383" s="104"/>
      <c r="AG64383" s="104"/>
      <c r="AK64383" s="104"/>
      <c r="AL64383" s="104"/>
      <c r="AO64383" s="104"/>
      <c r="AP64383" s="104"/>
    </row>
    <row r="64384" spans="21:42" ht="15" customHeight="1" x14ac:dyDescent="0.25">
      <c r="U64384" s="104"/>
      <c r="AB64384" s="104"/>
      <c r="AC64384" s="104"/>
      <c r="AF64384" s="104"/>
      <c r="AG64384" s="104"/>
      <c r="AK64384" s="104"/>
      <c r="AL64384" s="104"/>
      <c r="AO64384" s="104"/>
      <c r="AP64384" s="104"/>
    </row>
    <row r="64385" spans="21:42" ht="15" customHeight="1" x14ac:dyDescent="0.25">
      <c r="U64385" s="104"/>
      <c r="AB64385" s="104"/>
      <c r="AC64385" s="104"/>
      <c r="AF64385" s="104"/>
      <c r="AG64385" s="104"/>
      <c r="AK64385" s="104"/>
      <c r="AL64385" s="104"/>
      <c r="AO64385" s="104"/>
      <c r="AP64385" s="104"/>
    </row>
    <row r="64386" spans="21:42" ht="15" customHeight="1" x14ac:dyDescent="0.25">
      <c r="U64386" s="104"/>
      <c r="AB64386" s="104"/>
      <c r="AC64386" s="104"/>
      <c r="AF64386" s="104"/>
      <c r="AG64386" s="104"/>
      <c r="AK64386" s="104"/>
      <c r="AL64386" s="104"/>
      <c r="AO64386" s="104"/>
      <c r="AP64386" s="104"/>
    </row>
    <row r="64387" spans="21:42" ht="15" customHeight="1" x14ac:dyDescent="0.25">
      <c r="U64387" s="104"/>
      <c r="AB64387" s="104"/>
      <c r="AC64387" s="104"/>
      <c r="AF64387" s="104"/>
      <c r="AG64387" s="104"/>
      <c r="AK64387" s="104"/>
      <c r="AL64387" s="104"/>
      <c r="AO64387" s="104"/>
      <c r="AP64387" s="104"/>
    </row>
    <row r="64388" spans="21:42" ht="15" customHeight="1" x14ac:dyDescent="0.25">
      <c r="U64388" s="104"/>
      <c r="AB64388" s="104"/>
      <c r="AC64388" s="104"/>
      <c r="AF64388" s="104"/>
      <c r="AG64388" s="104"/>
      <c r="AK64388" s="104"/>
      <c r="AL64388" s="104"/>
      <c r="AO64388" s="104"/>
      <c r="AP64388" s="104"/>
    </row>
    <row r="64389" spans="21:42" ht="15" customHeight="1" x14ac:dyDescent="0.25">
      <c r="U64389" s="104"/>
      <c r="AB64389" s="104"/>
      <c r="AC64389" s="104"/>
      <c r="AF64389" s="104"/>
      <c r="AG64389" s="104"/>
      <c r="AK64389" s="104"/>
      <c r="AL64389" s="104"/>
      <c r="AO64389" s="104"/>
      <c r="AP64389" s="104"/>
    </row>
    <row r="64390" spans="21:42" ht="15" customHeight="1" x14ac:dyDescent="0.25">
      <c r="U64390" s="104"/>
      <c r="AB64390" s="104"/>
      <c r="AC64390" s="104"/>
      <c r="AF64390" s="104"/>
      <c r="AG64390" s="104"/>
      <c r="AK64390" s="104"/>
      <c r="AL64390" s="104"/>
      <c r="AO64390" s="104"/>
      <c r="AP64390" s="104"/>
    </row>
    <row r="64391" spans="21:42" ht="15" customHeight="1" x14ac:dyDescent="0.25">
      <c r="U64391" s="104"/>
      <c r="AB64391" s="104"/>
      <c r="AC64391" s="104"/>
      <c r="AF64391" s="104"/>
      <c r="AG64391" s="104"/>
      <c r="AK64391" s="104"/>
      <c r="AL64391" s="104"/>
      <c r="AO64391" s="104"/>
      <c r="AP64391" s="104"/>
    </row>
    <row r="64392" spans="21:42" ht="15" customHeight="1" x14ac:dyDescent="0.25">
      <c r="U64392" s="104"/>
      <c r="AB64392" s="104"/>
      <c r="AC64392" s="104"/>
      <c r="AF64392" s="104"/>
      <c r="AG64392" s="104"/>
      <c r="AK64392" s="104"/>
      <c r="AL64392" s="104"/>
      <c r="AO64392" s="104"/>
      <c r="AP64392" s="104"/>
    </row>
    <row r="64393" spans="21:42" ht="15" customHeight="1" x14ac:dyDescent="0.25">
      <c r="U64393" s="104"/>
      <c r="AB64393" s="104"/>
      <c r="AC64393" s="104"/>
      <c r="AF64393" s="104"/>
      <c r="AG64393" s="104"/>
      <c r="AK64393" s="104"/>
      <c r="AL64393" s="104"/>
      <c r="AO64393" s="104"/>
      <c r="AP64393" s="104"/>
    </row>
    <row r="64394" spans="21:42" ht="15" customHeight="1" x14ac:dyDescent="0.25">
      <c r="U64394" s="104"/>
      <c r="AB64394" s="104"/>
      <c r="AC64394" s="104"/>
      <c r="AF64394" s="104"/>
      <c r="AG64394" s="104"/>
      <c r="AK64394" s="104"/>
      <c r="AL64394" s="104"/>
      <c r="AO64394" s="104"/>
      <c r="AP64394" s="104"/>
    </row>
    <row r="64395" spans="21:42" ht="15" customHeight="1" x14ac:dyDescent="0.25">
      <c r="U64395" s="104"/>
      <c r="AB64395" s="104"/>
      <c r="AC64395" s="104"/>
      <c r="AF64395" s="104"/>
      <c r="AG64395" s="104"/>
      <c r="AK64395" s="104"/>
      <c r="AL64395" s="104"/>
      <c r="AO64395" s="104"/>
      <c r="AP64395" s="104"/>
    </row>
    <row r="64396" spans="21:42" ht="15" customHeight="1" x14ac:dyDescent="0.25">
      <c r="U64396" s="104"/>
      <c r="AB64396" s="104"/>
      <c r="AC64396" s="104"/>
      <c r="AF64396" s="104"/>
      <c r="AG64396" s="104"/>
      <c r="AK64396" s="104"/>
      <c r="AL64396" s="104"/>
      <c r="AO64396" s="104"/>
      <c r="AP64396" s="104"/>
    </row>
    <row r="64397" spans="21:42" ht="15" customHeight="1" x14ac:dyDescent="0.25">
      <c r="U64397" s="104"/>
      <c r="AB64397" s="104"/>
      <c r="AC64397" s="104"/>
      <c r="AF64397" s="104"/>
      <c r="AG64397" s="104"/>
      <c r="AK64397" s="104"/>
      <c r="AL64397" s="104"/>
      <c r="AO64397" s="104"/>
      <c r="AP64397" s="104"/>
    </row>
    <row r="64398" spans="21:42" ht="15" customHeight="1" x14ac:dyDescent="0.25">
      <c r="U64398" s="104"/>
      <c r="AB64398" s="104"/>
      <c r="AC64398" s="104"/>
      <c r="AF64398" s="104"/>
      <c r="AG64398" s="104"/>
      <c r="AK64398" s="104"/>
      <c r="AL64398" s="104"/>
      <c r="AO64398" s="104"/>
      <c r="AP64398" s="104"/>
    </row>
    <row r="64399" spans="21:42" ht="15" customHeight="1" x14ac:dyDescent="0.25">
      <c r="U64399" s="104"/>
      <c r="AB64399" s="104"/>
      <c r="AC64399" s="104"/>
      <c r="AF64399" s="104"/>
      <c r="AG64399" s="104"/>
      <c r="AK64399" s="104"/>
      <c r="AL64399" s="104"/>
      <c r="AO64399" s="104"/>
      <c r="AP64399" s="104"/>
    </row>
    <row r="64400" spans="21:42" ht="15" customHeight="1" x14ac:dyDescent="0.25">
      <c r="U64400" s="104"/>
      <c r="AB64400" s="104"/>
      <c r="AC64400" s="104"/>
      <c r="AF64400" s="104"/>
      <c r="AG64400" s="104"/>
      <c r="AK64400" s="104"/>
      <c r="AL64400" s="104"/>
      <c r="AO64400" s="104"/>
      <c r="AP64400" s="104"/>
    </row>
    <row r="64401" spans="21:42" ht="15" customHeight="1" x14ac:dyDescent="0.25">
      <c r="U64401" s="104"/>
      <c r="AB64401" s="104"/>
      <c r="AC64401" s="104"/>
      <c r="AF64401" s="104"/>
      <c r="AG64401" s="104"/>
      <c r="AK64401" s="104"/>
      <c r="AL64401" s="104"/>
      <c r="AO64401" s="104"/>
      <c r="AP64401" s="104"/>
    </row>
    <row r="64402" spans="21:42" ht="15" customHeight="1" x14ac:dyDescent="0.25">
      <c r="U64402" s="104"/>
      <c r="AB64402" s="104"/>
      <c r="AC64402" s="104"/>
      <c r="AF64402" s="104"/>
      <c r="AG64402" s="104"/>
      <c r="AK64402" s="104"/>
      <c r="AL64402" s="104"/>
      <c r="AO64402" s="104"/>
      <c r="AP64402" s="104"/>
    </row>
    <row r="64403" spans="21:42" ht="15" customHeight="1" x14ac:dyDescent="0.25">
      <c r="U64403" s="104"/>
      <c r="AB64403" s="104"/>
      <c r="AC64403" s="104"/>
      <c r="AF64403" s="104"/>
      <c r="AG64403" s="104"/>
      <c r="AK64403" s="104"/>
      <c r="AL64403" s="104"/>
      <c r="AO64403" s="104"/>
      <c r="AP64403" s="104"/>
    </row>
    <row r="64404" spans="21:42" ht="15" customHeight="1" x14ac:dyDescent="0.25">
      <c r="U64404" s="104"/>
      <c r="AB64404" s="104"/>
      <c r="AC64404" s="104"/>
      <c r="AF64404" s="104"/>
      <c r="AG64404" s="104"/>
      <c r="AK64404" s="104"/>
      <c r="AL64404" s="104"/>
      <c r="AO64404" s="104"/>
      <c r="AP64404" s="104"/>
    </row>
    <row r="64405" spans="21:42" ht="15" customHeight="1" x14ac:dyDescent="0.25">
      <c r="U64405" s="104"/>
      <c r="AB64405" s="104"/>
      <c r="AC64405" s="104"/>
      <c r="AF64405" s="104"/>
      <c r="AG64405" s="104"/>
      <c r="AK64405" s="104"/>
      <c r="AL64405" s="104"/>
      <c r="AO64405" s="104"/>
      <c r="AP64405" s="104"/>
    </row>
    <row r="64406" spans="21:42" ht="15" customHeight="1" x14ac:dyDescent="0.25">
      <c r="U64406" s="104"/>
      <c r="AB64406" s="104"/>
      <c r="AC64406" s="104"/>
      <c r="AF64406" s="104"/>
      <c r="AG64406" s="104"/>
      <c r="AK64406" s="104"/>
      <c r="AL64406" s="104"/>
      <c r="AO64406" s="104"/>
      <c r="AP64406" s="104"/>
    </row>
    <row r="64407" spans="21:42" ht="15" customHeight="1" x14ac:dyDescent="0.25">
      <c r="U64407" s="104"/>
      <c r="AB64407" s="104"/>
      <c r="AC64407" s="104"/>
      <c r="AF64407" s="104"/>
      <c r="AG64407" s="104"/>
      <c r="AK64407" s="104"/>
      <c r="AL64407" s="104"/>
      <c r="AO64407" s="104"/>
      <c r="AP64407" s="104"/>
    </row>
    <row r="64408" spans="21:42" ht="15" customHeight="1" x14ac:dyDescent="0.25">
      <c r="U64408" s="104"/>
      <c r="AB64408" s="104"/>
      <c r="AC64408" s="104"/>
      <c r="AF64408" s="104"/>
      <c r="AG64408" s="104"/>
      <c r="AK64408" s="104"/>
      <c r="AL64408" s="104"/>
      <c r="AO64408" s="104"/>
      <c r="AP64408" s="104"/>
    </row>
    <row r="64409" spans="21:42" ht="15" customHeight="1" x14ac:dyDescent="0.25">
      <c r="U64409" s="104"/>
      <c r="AB64409" s="104"/>
      <c r="AC64409" s="104"/>
      <c r="AF64409" s="104"/>
      <c r="AG64409" s="104"/>
      <c r="AK64409" s="104"/>
      <c r="AL64409" s="104"/>
      <c r="AO64409" s="104"/>
      <c r="AP64409" s="104"/>
    </row>
    <row r="64410" spans="21:42" ht="15" customHeight="1" x14ac:dyDescent="0.25">
      <c r="U64410" s="104"/>
      <c r="AB64410" s="104"/>
      <c r="AC64410" s="104"/>
      <c r="AF64410" s="104"/>
      <c r="AG64410" s="104"/>
      <c r="AK64410" s="104"/>
      <c r="AL64410" s="104"/>
      <c r="AO64410" s="104"/>
      <c r="AP64410" s="104"/>
    </row>
    <row r="64411" spans="21:42" ht="15" customHeight="1" x14ac:dyDescent="0.25">
      <c r="U64411" s="104"/>
      <c r="AB64411" s="104"/>
      <c r="AC64411" s="104"/>
      <c r="AF64411" s="104"/>
      <c r="AG64411" s="104"/>
      <c r="AK64411" s="104"/>
      <c r="AL64411" s="104"/>
      <c r="AO64411" s="104"/>
      <c r="AP64411" s="104"/>
    </row>
    <row r="64412" spans="21:42" ht="15" customHeight="1" x14ac:dyDescent="0.25">
      <c r="U64412" s="104"/>
      <c r="AB64412" s="104"/>
      <c r="AC64412" s="104"/>
      <c r="AF64412" s="104"/>
      <c r="AG64412" s="104"/>
      <c r="AK64412" s="104"/>
      <c r="AL64412" s="104"/>
      <c r="AO64412" s="104"/>
      <c r="AP64412" s="104"/>
    </row>
    <row r="64413" spans="21:42" ht="15" customHeight="1" x14ac:dyDescent="0.25">
      <c r="U64413" s="104"/>
      <c r="AB64413" s="104"/>
      <c r="AC64413" s="104"/>
      <c r="AF64413" s="104"/>
      <c r="AG64413" s="104"/>
      <c r="AK64413" s="104"/>
      <c r="AL64413" s="104"/>
      <c r="AO64413" s="104"/>
      <c r="AP64413" s="104"/>
    </row>
    <row r="64414" spans="21:42" ht="15" customHeight="1" x14ac:dyDescent="0.25">
      <c r="U64414" s="104"/>
      <c r="AB64414" s="104"/>
      <c r="AC64414" s="104"/>
      <c r="AF64414" s="104"/>
      <c r="AG64414" s="104"/>
      <c r="AK64414" s="104"/>
      <c r="AL64414" s="104"/>
      <c r="AO64414" s="104"/>
      <c r="AP64414" s="104"/>
    </row>
    <row r="64415" spans="21:42" ht="15" customHeight="1" x14ac:dyDescent="0.25">
      <c r="U64415" s="104"/>
      <c r="AB64415" s="104"/>
      <c r="AC64415" s="104"/>
      <c r="AF64415" s="104"/>
      <c r="AG64415" s="104"/>
      <c r="AK64415" s="104"/>
      <c r="AL64415" s="104"/>
      <c r="AO64415" s="104"/>
      <c r="AP64415" s="104"/>
    </row>
    <row r="64416" spans="21:42" ht="15" customHeight="1" x14ac:dyDescent="0.25">
      <c r="U64416" s="104"/>
      <c r="AB64416" s="104"/>
      <c r="AC64416" s="104"/>
      <c r="AF64416" s="104"/>
      <c r="AG64416" s="104"/>
      <c r="AK64416" s="104"/>
      <c r="AL64416" s="104"/>
      <c r="AO64416" s="104"/>
      <c r="AP64416" s="104"/>
    </row>
    <row r="64417" spans="21:42" ht="15" customHeight="1" x14ac:dyDescent="0.25">
      <c r="U64417" s="104"/>
      <c r="AB64417" s="104"/>
      <c r="AC64417" s="104"/>
      <c r="AF64417" s="104"/>
      <c r="AG64417" s="104"/>
      <c r="AK64417" s="104"/>
      <c r="AL64417" s="104"/>
      <c r="AO64417" s="104"/>
      <c r="AP64417" s="104"/>
    </row>
    <row r="64418" spans="21:42" ht="15" customHeight="1" x14ac:dyDescent="0.25">
      <c r="U64418" s="104"/>
      <c r="AB64418" s="104"/>
      <c r="AC64418" s="104"/>
      <c r="AF64418" s="104"/>
      <c r="AG64418" s="104"/>
      <c r="AK64418" s="104"/>
      <c r="AL64418" s="104"/>
      <c r="AO64418" s="104"/>
      <c r="AP64418" s="104"/>
    </row>
    <row r="64419" spans="21:42" ht="15" customHeight="1" x14ac:dyDescent="0.25">
      <c r="U64419" s="104"/>
      <c r="AB64419" s="104"/>
      <c r="AC64419" s="104"/>
      <c r="AF64419" s="104"/>
      <c r="AG64419" s="104"/>
      <c r="AK64419" s="104"/>
      <c r="AL64419" s="104"/>
      <c r="AO64419" s="104"/>
      <c r="AP64419" s="104"/>
    </row>
    <row r="64420" spans="21:42" ht="15" customHeight="1" x14ac:dyDescent="0.25">
      <c r="U64420" s="104"/>
      <c r="AB64420" s="104"/>
      <c r="AC64420" s="104"/>
      <c r="AF64420" s="104"/>
      <c r="AG64420" s="104"/>
      <c r="AK64420" s="104"/>
      <c r="AL64420" s="104"/>
      <c r="AO64420" s="104"/>
      <c r="AP64420" s="104"/>
    </row>
    <row r="64421" spans="21:42" ht="15" customHeight="1" x14ac:dyDescent="0.25">
      <c r="U64421" s="104"/>
      <c r="AB64421" s="104"/>
      <c r="AC64421" s="104"/>
      <c r="AF64421" s="104"/>
      <c r="AG64421" s="104"/>
      <c r="AK64421" s="104"/>
      <c r="AL64421" s="104"/>
      <c r="AO64421" s="104"/>
      <c r="AP64421" s="104"/>
    </row>
    <row r="64422" spans="21:42" ht="15" customHeight="1" x14ac:dyDescent="0.25">
      <c r="U64422" s="104"/>
      <c r="AB64422" s="104"/>
      <c r="AC64422" s="104"/>
      <c r="AF64422" s="104"/>
      <c r="AG64422" s="104"/>
      <c r="AK64422" s="104"/>
      <c r="AL64422" s="104"/>
      <c r="AO64422" s="104"/>
      <c r="AP64422" s="104"/>
    </row>
    <row r="64423" spans="21:42" ht="15" customHeight="1" x14ac:dyDescent="0.25">
      <c r="U64423" s="104"/>
      <c r="AB64423" s="104"/>
      <c r="AC64423" s="104"/>
      <c r="AF64423" s="104"/>
      <c r="AG64423" s="104"/>
      <c r="AK64423" s="104"/>
      <c r="AL64423" s="104"/>
      <c r="AO64423" s="104"/>
      <c r="AP64423" s="104"/>
    </row>
    <row r="64424" spans="21:42" ht="15" customHeight="1" x14ac:dyDescent="0.25">
      <c r="U64424" s="104"/>
      <c r="AB64424" s="104"/>
      <c r="AC64424" s="104"/>
      <c r="AF64424" s="104"/>
      <c r="AG64424" s="104"/>
      <c r="AK64424" s="104"/>
      <c r="AL64424" s="104"/>
      <c r="AO64424" s="104"/>
      <c r="AP64424" s="104"/>
    </row>
    <row r="64425" spans="21:42" ht="15" customHeight="1" x14ac:dyDescent="0.25">
      <c r="U64425" s="104"/>
      <c r="AB64425" s="104"/>
      <c r="AC64425" s="104"/>
      <c r="AF64425" s="104"/>
      <c r="AG64425" s="104"/>
      <c r="AK64425" s="104"/>
      <c r="AL64425" s="104"/>
      <c r="AO64425" s="104"/>
      <c r="AP64425" s="104"/>
    </row>
    <row r="64426" spans="21:42" ht="15" customHeight="1" x14ac:dyDescent="0.25">
      <c r="U64426" s="104"/>
      <c r="AB64426" s="104"/>
      <c r="AC64426" s="104"/>
      <c r="AF64426" s="104"/>
      <c r="AG64426" s="104"/>
      <c r="AK64426" s="104"/>
      <c r="AL64426" s="104"/>
      <c r="AO64426" s="104"/>
      <c r="AP64426" s="104"/>
    </row>
    <row r="64427" spans="21:42" ht="15" customHeight="1" x14ac:dyDescent="0.25">
      <c r="U64427" s="104"/>
      <c r="AB64427" s="104"/>
      <c r="AC64427" s="104"/>
      <c r="AF64427" s="104"/>
      <c r="AG64427" s="104"/>
      <c r="AK64427" s="104"/>
      <c r="AL64427" s="104"/>
      <c r="AO64427" s="104"/>
      <c r="AP64427" s="104"/>
    </row>
    <row r="64428" spans="21:42" ht="15" customHeight="1" x14ac:dyDescent="0.25">
      <c r="U64428" s="104"/>
      <c r="AB64428" s="104"/>
      <c r="AC64428" s="104"/>
      <c r="AF64428" s="104"/>
      <c r="AG64428" s="104"/>
      <c r="AK64428" s="104"/>
      <c r="AL64428" s="104"/>
      <c r="AO64428" s="104"/>
      <c r="AP64428" s="104"/>
    </row>
    <row r="64429" spans="21:42" ht="15" customHeight="1" x14ac:dyDescent="0.25">
      <c r="U64429" s="104"/>
      <c r="AB64429" s="104"/>
      <c r="AC64429" s="104"/>
      <c r="AF64429" s="104"/>
      <c r="AG64429" s="104"/>
      <c r="AK64429" s="104"/>
      <c r="AL64429" s="104"/>
      <c r="AO64429" s="104"/>
      <c r="AP64429" s="104"/>
    </row>
    <row r="64430" spans="21:42" ht="15" customHeight="1" x14ac:dyDescent="0.25">
      <c r="U64430" s="104"/>
      <c r="AB64430" s="104"/>
      <c r="AC64430" s="104"/>
      <c r="AF64430" s="104"/>
      <c r="AG64430" s="104"/>
      <c r="AK64430" s="104"/>
      <c r="AL64430" s="104"/>
      <c r="AO64430" s="104"/>
      <c r="AP64430" s="104"/>
    </row>
    <row r="64431" spans="21:42" ht="15" customHeight="1" x14ac:dyDescent="0.25">
      <c r="U64431" s="104"/>
      <c r="AB64431" s="104"/>
      <c r="AC64431" s="104"/>
      <c r="AF64431" s="104"/>
      <c r="AG64431" s="104"/>
      <c r="AK64431" s="104"/>
      <c r="AL64431" s="104"/>
      <c r="AO64431" s="104"/>
      <c r="AP64431" s="104"/>
    </row>
    <row r="64432" spans="21:42" ht="15" customHeight="1" x14ac:dyDescent="0.25">
      <c r="U64432" s="104"/>
      <c r="AB64432" s="104"/>
      <c r="AC64432" s="104"/>
      <c r="AF64432" s="104"/>
      <c r="AG64432" s="104"/>
      <c r="AK64432" s="104"/>
      <c r="AL64432" s="104"/>
      <c r="AO64432" s="104"/>
      <c r="AP64432" s="104"/>
    </row>
    <row r="64433" spans="21:42" ht="15" customHeight="1" x14ac:dyDescent="0.25">
      <c r="U64433" s="104"/>
      <c r="AB64433" s="104"/>
      <c r="AC64433" s="104"/>
      <c r="AF64433" s="104"/>
      <c r="AG64433" s="104"/>
      <c r="AK64433" s="104"/>
      <c r="AL64433" s="104"/>
      <c r="AO64433" s="104"/>
      <c r="AP64433" s="104"/>
    </row>
    <row r="64434" spans="21:42" ht="15" customHeight="1" x14ac:dyDescent="0.25">
      <c r="U64434" s="104"/>
      <c r="AB64434" s="104"/>
      <c r="AC64434" s="104"/>
      <c r="AF64434" s="104"/>
      <c r="AG64434" s="104"/>
      <c r="AK64434" s="104"/>
      <c r="AL64434" s="104"/>
      <c r="AO64434" s="104"/>
      <c r="AP64434" s="104"/>
    </row>
    <row r="64435" spans="21:42" ht="15" customHeight="1" x14ac:dyDescent="0.25">
      <c r="U64435" s="104"/>
      <c r="AB64435" s="104"/>
      <c r="AC64435" s="104"/>
      <c r="AF64435" s="104"/>
      <c r="AG64435" s="104"/>
      <c r="AK64435" s="104"/>
      <c r="AL64435" s="104"/>
      <c r="AO64435" s="104"/>
      <c r="AP64435" s="104"/>
    </row>
    <row r="64436" spans="21:42" ht="15" customHeight="1" x14ac:dyDescent="0.25">
      <c r="U64436" s="104"/>
      <c r="AB64436" s="104"/>
      <c r="AC64436" s="104"/>
      <c r="AF64436" s="104"/>
      <c r="AG64436" s="104"/>
      <c r="AK64436" s="104"/>
      <c r="AL64436" s="104"/>
      <c r="AO64436" s="104"/>
      <c r="AP64436" s="104"/>
    </row>
    <row r="64437" spans="21:42" ht="15" customHeight="1" x14ac:dyDescent="0.25">
      <c r="U64437" s="104"/>
      <c r="AB64437" s="104"/>
      <c r="AC64437" s="104"/>
      <c r="AF64437" s="104"/>
      <c r="AG64437" s="104"/>
      <c r="AK64437" s="104"/>
      <c r="AL64437" s="104"/>
      <c r="AO64437" s="104"/>
      <c r="AP64437" s="104"/>
    </row>
    <row r="64438" spans="21:42" ht="15" customHeight="1" x14ac:dyDescent="0.25">
      <c r="U64438" s="104"/>
      <c r="AB64438" s="104"/>
      <c r="AC64438" s="104"/>
      <c r="AF64438" s="104"/>
      <c r="AG64438" s="104"/>
      <c r="AK64438" s="104"/>
      <c r="AL64438" s="104"/>
      <c r="AO64438" s="104"/>
      <c r="AP64438" s="104"/>
    </row>
    <row r="64439" spans="21:42" ht="15" customHeight="1" x14ac:dyDescent="0.25">
      <c r="U64439" s="104"/>
      <c r="AB64439" s="104"/>
      <c r="AC64439" s="104"/>
      <c r="AF64439" s="104"/>
      <c r="AG64439" s="104"/>
      <c r="AK64439" s="104"/>
      <c r="AL64439" s="104"/>
      <c r="AO64439" s="104"/>
      <c r="AP64439" s="104"/>
    </row>
    <row r="64440" spans="21:42" ht="15" customHeight="1" x14ac:dyDescent="0.25">
      <c r="U64440" s="104"/>
      <c r="AB64440" s="104"/>
      <c r="AC64440" s="104"/>
      <c r="AF64440" s="104"/>
      <c r="AG64440" s="104"/>
      <c r="AK64440" s="104"/>
      <c r="AL64440" s="104"/>
      <c r="AO64440" s="104"/>
      <c r="AP64440" s="104"/>
    </row>
    <row r="64441" spans="21:42" ht="15" customHeight="1" x14ac:dyDescent="0.25">
      <c r="U64441" s="104"/>
      <c r="AB64441" s="104"/>
      <c r="AC64441" s="104"/>
      <c r="AF64441" s="104"/>
      <c r="AG64441" s="104"/>
      <c r="AK64441" s="104"/>
      <c r="AL64441" s="104"/>
      <c r="AO64441" s="104"/>
      <c r="AP64441" s="104"/>
    </row>
    <row r="64442" spans="21:42" ht="15" customHeight="1" x14ac:dyDescent="0.25">
      <c r="U64442" s="104"/>
      <c r="AB64442" s="104"/>
      <c r="AC64442" s="104"/>
      <c r="AF64442" s="104"/>
      <c r="AG64442" s="104"/>
      <c r="AK64442" s="104"/>
      <c r="AL64442" s="104"/>
      <c r="AO64442" s="104"/>
      <c r="AP64442" s="104"/>
    </row>
    <row r="64443" spans="21:42" ht="15" customHeight="1" x14ac:dyDescent="0.25">
      <c r="U64443" s="104"/>
      <c r="AB64443" s="104"/>
      <c r="AC64443" s="104"/>
      <c r="AF64443" s="104"/>
      <c r="AG64443" s="104"/>
      <c r="AK64443" s="104"/>
      <c r="AL64443" s="104"/>
      <c r="AO64443" s="104"/>
      <c r="AP64443" s="104"/>
    </row>
    <row r="64444" spans="21:42" ht="15" customHeight="1" x14ac:dyDescent="0.25">
      <c r="U64444" s="104"/>
      <c r="AB64444" s="104"/>
      <c r="AC64444" s="104"/>
      <c r="AF64444" s="104"/>
      <c r="AG64444" s="104"/>
      <c r="AK64444" s="104"/>
      <c r="AL64444" s="104"/>
      <c r="AO64444" s="104"/>
      <c r="AP64444" s="104"/>
    </row>
    <row r="64445" spans="21:42" ht="15" customHeight="1" x14ac:dyDescent="0.25">
      <c r="U64445" s="104"/>
      <c r="AB64445" s="104"/>
      <c r="AC64445" s="104"/>
      <c r="AF64445" s="104"/>
      <c r="AG64445" s="104"/>
      <c r="AK64445" s="104"/>
      <c r="AL64445" s="104"/>
      <c r="AO64445" s="104"/>
      <c r="AP64445" s="104"/>
    </row>
    <row r="64446" spans="21:42" ht="15" customHeight="1" x14ac:dyDescent="0.25">
      <c r="U64446" s="104"/>
      <c r="AB64446" s="104"/>
      <c r="AC64446" s="104"/>
      <c r="AF64446" s="104"/>
      <c r="AG64446" s="104"/>
      <c r="AK64446" s="104"/>
      <c r="AL64446" s="104"/>
      <c r="AO64446" s="104"/>
      <c r="AP64446" s="104"/>
    </row>
    <row r="64447" spans="21:42" ht="15" customHeight="1" x14ac:dyDescent="0.25">
      <c r="U64447" s="104"/>
      <c r="AB64447" s="104"/>
      <c r="AC64447" s="104"/>
      <c r="AF64447" s="104"/>
      <c r="AG64447" s="104"/>
      <c r="AK64447" s="104"/>
      <c r="AL64447" s="104"/>
      <c r="AO64447" s="104"/>
      <c r="AP64447" s="104"/>
    </row>
    <row r="64448" spans="21:42" ht="15" customHeight="1" x14ac:dyDescent="0.25">
      <c r="U64448" s="104"/>
      <c r="AB64448" s="104"/>
      <c r="AC64448" s="104"/>
      <c r="AF64448" s="104"/>
      <c r="AG64448" s="104"/>
      <c r="AK64448" s="104"/>
      <c r="AL64448" s="104"/>
      <c r="AO64448" s="104"/>
      <c r="AP64448" s="104"/>
    </row>
    <row r="64449" spans="21:42" ht="15" customHeight="1" x14ac:dyDescent="0.25">
      <c r="U64449" s="104"/>
      <c r="AB64449" s="104"/>
      <c r="AC64449" s="104"/>
      <c r="AF64449" s="104"/>
      <c r="AG64449" s="104"/>
      <c r="AK64449" s="104"/>
      <c r="AL64449" s="104"/>
      <c r="AO64449" s="104"/>
      <c r="AP64449" s="104"/>
    </row>
    <row r="64450" spans="21:42" ht="15" customHeight="1" x14ac:dyDescent="0.25">
      <c r="U64450" s="104"/>
      <c r="AB64450" s="104"/>
      <c r="AC64450" s="104"/>
      <c r="AF64450" s="104"/>
      <c r="AG64450" s="104"/>
      <c r="AK64450" s="104"/>
      <c r="AL64450" s="104"/>
      <c r="AO64450" s="104"/>
      <c r="AP64450" s="104"/>
    </row>
    <row r="64451" spans="21:42" ht="15" customHeight="1" x14ac:dyDescent="0.25">
      <c r="U64451" s="104"/>
      <c r="AB64451" s="104"/>
      <c r="AC64451" s="104"/>
      <c r="AF64451" s="104"/>
      <c r="AG64451" s="104"/>
      <c r="AK64451" s="104"/>
      <c r="AL64451" s="104"/>
      <c r="AO64451" s="104"/>
      <c r="AP64451" s="104"/>
    </row>
    <row r="64452" spans="21:42" ht="15" customHeight="1" x14ac:dyDescent="0.25">
      <c r="U64452" s="104"/>
      <c r="AB64452" s="104"/>
      <c r="AC64452" s="104"/>
      <c r="AF64452" s="104"/>
      <c r="AG64452" s="104"/>
      <c r="AK64452" s="104"/>
      <c r="AL64452" s="104"/>
      <c r="AO64452" s="104"/>
      <c r="AP64452" s="104"/>
    </row>
    <row r="64453" spans="21:42" ht="15" customHeight="1" x14ac:dyDescent="0.25">
      <c r="U64453" s="104"/>
      <c r="AB64453" s="104"/>
      <c r="AC64453" s="104"/>
      <c r="AF64453" s="104"/>
      <c r="AG64453" s="104"/>
      <c r="AK64453" s="104"/>
      <c r="AL64453" s="104"/>
      <c r="AO64453" s="104"/>
      <c r="AP64453" s="104"/>
    </row>
    <row r="64454" spans="21:42" ht="15" customHeight="1" x14ac:dyDescent="0.25">
      <c r="U64454" s="104"/>
      <c r="AB64454" s="104"/>
      <c r="AC64454" s="104"/>
      <c r="AF64454" s="104"/>
      <c r="AG64454" s="104"/>
      <c r="AK64454" s="104"/>
      <c r="AL64454" s="104"/>
      <c r="AO64454" s="104"/>
      <c r="AP64454" s="104"/>
    </row>
    <row r="64455" spans="21:42" ht="15" customHeight="1" x14ac:dyDescent="0.25">
      <c r="U64455" s="104"/>
      <c r="AB64455" s="104"/>
      <c r="AC64455" s="104"/>
      <c r="AF64455" s="104"/>
      <c r="AG64455" s="104"/>
      <c r="AK64455" s="104"/>
      <c r="AL64455" s="104"/>
      <c r="AO64455" s="104"/>
      <c r="AP64455" s="104"/>
    </row>
    <row r="64456" spans="21:42" ht="15" customHeight="1" x14ac:dyDescent="0.25">
      <c r="U64456" s="104"/>
      <c r="AB64456" s="104"/>
      <c r="AC64456" s="104"/>
      <c r="AF64456" s="104"/>
      <c r="AG64456" s="104"/>
      <c r="AK64456" s="104"/>
      <c r="AL64456" s="104"/>
      <c r="AO64456" s="104"/>
      <c r="AP64456" s="104"/>
    </row>
    <row r="64457" spans="21:42" ht="15" customHeight="1" x14ac:dyDescent="0.25">
      <c r="U64457" s="104"/>
      <c r="AB64457" s="104"/>
      <c r="AC64457" s="104"/>
      <c r="AF64457" s="104"/>
      <c r="AG64457" s="104"/>
      <c r="AK64457" s="104"/>
      <c r="AL64457" s="104"/>
      <c r="AO64457" s="104"/>
      <c r="AP64457" s="104"/>
    </row>
    <row r="64458" spans="21:42" ht="15" customHeight="1" x14ac:dyDescent="0.25">
      <c r="U64458" s="104"/>
      <c r="AB64458" s="104"/>
      <c r="AC64458" s="104"/>
      <c r="AF64458" s="104"/>
      <c r="AG64458" s="104"/>
      <c r="AK64458" s="104"/>
      <c r="AL64458" s="104"/>
      <c r="AO64458" s="104"/>
      <c r="AP64458" s="104"/>
    </row>
    <row r="64459" spans="21:42" ht="15" customHeight="1" x14ac:dyDescent="0.25">
      <c r="U64459" s="104"/>
      <c r="AB64459" s="104"/>
      <c r="AC64459" s="104"/>
      <c r="AF64459" s="104"/>
      <c r="AG64459" s="104"/>
      <c r="AK64459" s="104"/>
      <c r="AL64459" s="104"/>
      <c r="AO64459" s="104"/>
      <c r="AP64459" s="104"/>
    </row>
    <row r="64460" spans="21:42" ht="15" customHeight="1" x14ac:dyDescent="0.25">
      <c r="U64460" s="104"/>
      <c r="AB64460" s="104"/>
      <c r="AC64460" s="104"/>
      <c r="AF64460" s="104"/>
      <c r="AG64460" s="104"/>
      <c r="AK64460" s="104"/>
      <c r="AL64460" s="104"/>
      <c r="AO64460" s="104"/>
      <c r="AP64460" s="104"/>
    </row>
    <row r="64461" spans="21:42" ht="15" customHeight="1" x14ac:dyDescent="0.25">
      <c r="U64461" s="104"/>
      <c r="AB64461" s="104"/>
      <c r="AC64461" s="104"/>
      <c r="AF64461" s="104"/>
      <c r="AG64461" s="104"/>
      <c r="AK64461" s="104"/>
      <c r="AL64461" s="104"/>
      <c r="AO64461" s="104"/>
      <c r="AP64461" s="104"/>
    </row>
    <row r="64462" spans="21:42" ht="15" customHeight="1" x14ac:dyDescent="0.25">
      <c r="U64462" s="104"/>
      <c r="AB64462" s="104"/>
      <c r="AC64462" s="104"/>
      <c r="AF64462" s="104"/>
      <c r="AG64462" s="104"/>
      <c r="AK64462" s="104"/>
      <c r="AL64462" s="104"/>
      <c r="AO64462" s="104"/>
      <c r="AP64462" s="104"/>
    </row>
    <row r="64463" spans="21:42" ht="15" customHeight="1" x14ac:dyDescent="0.25">
      <c r="U64463" s="104"/>
      <c r="AB64463" s="104"/>
      <c r="AC64463" s="104"/>
      <c r="AF64463" s="104"/>
      <c r="AG64463" s="104"/>
      <c r="AK64463" s="104"/>
      <c r="AL64463" s="104"/>
      <c r="AO64463" s="104"/>
      <c r="AP64463" s="104"/>
    </row>
    <row r="64464" spans="21:42" ht="15" customHeight="1" x14ac:dyDescent="0.25">
      <c r="U64464" s="104"/>
      <c r="AB64464" s="104"/>
      <c r="AC64464" s="104"/>
      <c r="AF64464" s="104"/>
      <c r="AG64464" s="104"/>
      <c r="AK64464" s="104"/>
      <c r="AL64464" s="104"/>
      <c r="AO64464" s="104"/>
      <c r="AP64464" s="104"/>
    </row>
    <row r="64465" spans="21:42" ht="15" customHeight="1" x14ac:dyDescent="0.25">
      <c r="U64465" s="104"/>
      <c r="AB64465" s="104"/>
      <c r="AC64465" s="104"/>
      <c r="AF64465" s="104"/>
      <c r="AG64465" s="104"/>
      <c r="AK64465" s="104"/>
      <c r="AL64465" s="104"/>
      <c r="AO64465" s="104"/>
      <c r="AP64465" s="104"/>
    </row>
    <row r="64466" spans="21:42" ht="15" customHeight="1" x14ac:dyDescent="0.25">
      <c r="U64466" s="104"/>
      <c r="AB64466" s="104"/>
      <c r="AC64466" s="104"/>
      <c r="AF64466" s="104"/>
      <c r="AG64466" s="104"/>
      <c r="AK64466" s="104"/>
      <c r="AL64466" s="104"/>
      <c r="AO64466" s="104"/>
      <c r="AP64466" s="104"/>
    </row>
    <row r="64467" spans="21:42" ht="15" customHeight="1" x14ac:dyDescent="0.25">
      <c r="U64467" s="104"/>
      <c r="AB64467" s="104"/>
      <c r="AC64467" s="104"/>
      <c r="AF64467" s="104"/>
      <c r="AG64467" s="104"/>
      <c r="AK64467" s="104"/>
      <c r="AL64467" s="104"/>
      <c r="AO64467" s="104"/>
      <c r="AP64467" s="104"/>
    </row>
    <row r="64468" spans="21:42" ht="15" customHeight="1" x14ac:dyDescent="0.25">
      <c r="U64468" s="104"/>
      <c r="AB64468" s="104"/>
      <c r="AC64468" s="104"/>
      <c r="AF64468" s="104"/>
      <c r="AG64468" s="104"/>
      <c r="AK64468" s="104"/>
      <c r="AL64468" s="104"/>
      <c r="AO64468" s="104"/>
      <c r="AP64468" s="104"/>
    </row>
    <row r="64469" spans="21:42" ht="15" customHeight="1" x14ac:dyDescent="0.25">
      <c r="U64469" s="104"/>
      <c r="AB64469" s="104"/>
      <c r="AC64469" s="104"/>
      <c r="AF64469" s="104"/>
      <c r="AG64469" s="104"/>
      <c r="AK64469" s="104"/>
      <c r="AL64469" s="104"/>
      <c r="AO64469" s="104"/>
      <c r="AP64469" s="104"/>
    </row>
    <row r="64470" spans="21:42" ht="15" customHeight="1" x14ac:dyDescent="0.25">
      <c r="U64470" s="104"/>
      <c r="AB64470" s="104"/>
      <c r="AC64470" s="104"/>
      <c r="AF64470" s="104"/>
      <c r="AG64470" s="104"/>
      <c r="AK64470" s="104"/>
      <c r="AL64470" s="104"/>
      <c r="AO64470" s="104"/>
      <c r="AP64470" s="104"/>
    </row>
    <row r="64471" spans="21:42" ht="15" customHeight="1" x14ac:dyDescent="0.25">
      <c r="U64471" s="104"/>
      <c r="AB64471" s="104"/>
      <c r="AC64471" s="104"/>
      <c r="AF64471" s="104"/>
      <c r="AG64471" s="104"/>
      <c r="AK64471" s="104"/>
      <c r="AL64471" s="104"/>
      <c r="AO64471" s="104"/>
      <c r="AP64471" s="104"/>
    </row>
    <row r="64472" spans="21:42" ht="15" customHeight="1" x14ac:dyDescent="0.25">
      <c r="U64472" s="104"/>
      <c r="AB64472" s="104"/>
      <c r="AC64472" s="104"/>
      <c r="AF64472" s="104"/>
      <c r="AG64472" s="104"/>
      <c r="AK64472" s="104"/>
      <c r="AL64472" s="104"/>
      <c r="AO64472" s="104"/>
      <c r="AP64472" s="104"/>
    </row>
    <row r="64473" spans="21:42" ht="15" customHeight="1" x14ac:dyDescent="0.25">
      <c r="U64473" s="104"/>
      <c r="AB64473" s="104"/>
      <c r="AC64473" s="104"/>
      <c r="AF64473" s="104"/>
      <c r="AG64473" s="104"/>
      <c r="AK64473" s="104"/>
      <c r="AL64473" s="104"/>
      <c r="AO64473" s="104"/>
      <c r="AP64473" s="104"/>
    </row>
    <row r="64474" spans="21:42" ht="15" customHeight="1" x14ac:dyDescent="0.25">
      <c r="U64474" s="104"/>
      <c r="AB64474" s="104"/>
      <c r="AC64474" s="104"/>
      <c r="AF64474" s="104"/>
      <c r="AG64474" s="104"/>
      <c r="AK64474" s="104"/>
      <c r="AL64474" s="104"/>
      <c r="AO64474" s="104"/>
      <c r="AP64474" s="104"/>
    </row>
    <row r="64475" spans="21:42" ht="15" customHeight="1" x14ac:dyDescent="0.25">
      <c r="U64475" s="104"/>
      <c r="AB64475" s="104"/>
      <c r="AC64475" s="104"/>
      <c r="AF64475" s="104"/>
      <c r="AG64475" s="104"/>
      <c r="AK64475" s="104"/>
      <c r="AL64475" s="104"/>
      <c r="AO64475" s="104"/>
      <c r="AP64475" s="104"/>
    </row>
    <row r="64476" spans="21:42" ht="15" customHeight="1" x14ac:dyDescent="0.25">
      <c r="U64476" s="104"/>
      <c r="AB64476" s="104"/>
      <c r="AC64476" s="104"/>
      <c r="AF64476" s="104"/>
      <c r="AG64476" s="104"/>
      <c r="AK64476" s="104"/>
      <c r="AL64476" s="104"/>
      <c r="AO64476" s="104"/>
      <c r="AP64476" s="104"/>
    </row>
    <row r="64477" spans="21:42" ht="15" customHeight="1" x14ac:dyDescent="0.25">
      <c r="U64477" s="104"/>
      <c r="AB64477" s="104"/>
      <c r="AC64477" s="104"/>
      <c r="AF64477" s="104"/>
      <c r="AG64477" s="104"/>
      <c r="AK64477" s="104"/>
      <c r="AL64477" s="104"/>
      <c r="AO64477" s="104"/>
      <c r="AP64477" s="104"/>
    </row>
    <row r="64478" spans="21:42" ht="15" customHeight="1" x14ac:dyDescent="0.25">
      <c r="U64478" s="104"/>
      <c r="AB64478" s="104"/>
      <c r="AC64478" s="104"/>
      <c r="AF64478" s="104"/>
      <c r="AG64478" s="104"/>
      <c r="AK64478" s="104"/>
      <c r="AL64478" s="104"/>
      <c r="AO64478" s="104"/>
      <c r="AP64478" s="104"/>
    </row>
    <row r="64479" spans="21:42" ht="15" customHeight="1" x14ac:dyDescent="0.25">
      <c r="U64479" s="104"/>
      <c r="AB64479" s="104"/>
      <c r="AC64479" s="104"/>
      <c r="AF64479" s="104"/>
      <c r="AG64479" s="104"/>
      <c r="AK64479" s="104"/>
      <c r="AL64479" s="104"/>
      <c r="AO64479" s="104"/>
      <c r="AP64479" s="104"/>
    </row>
    <row r="64480" spans="21:42" ht="15" customHeight="1" x14ac:dyDescent="0.25">
      <c r="U64480" s="104"/>
      <c r="AB64480" s="104"/>
      <c r="AC64480" s="104"/>
      <c r="AF64480" s="104"/>
      <c r="AG64480" s="104"/>
      <c r="AK64480" s="104"/>
      <c r="AL64480" s="104"/>
      <c r="AO64480" s="104"/>
      <c r="AP64480" s="104"/>
    </row>
    <row r="64481" spans="21:42" ht="15" customHeight="1" x14ac:dyDescent="0.25">
      <c r="U64481" s="104"/>
      <c r="AB64481" s="104"/>
      <c r="AC64481" s="104"/>
      <c r="AF64481" s="104"/>
      <c r="AG64481" s="104"/>
      <c r="AK64481" s="104"/>
      <c r="AL64481" s="104"/>
      <c r="AO64481" s="104"/>
      <c r="AP64481" s="104"/>
    </row>
    <row r="64482" spans="21:42" ht="15" customHeight="1" x14ac:dyDescent="0.25">
      <c r="U64482" s="104"/>
      <c r="AB64482" s="104"/>
      <c r="AC64482" s="104"/>
      <c r="AF64482" s="104"/>
      <c r="AG64482" s="104"/>
      <c r="AK64482" s="104"/>
      <c r="AL64482" s="104"/>
      <c r="AO64482" s="104"/>
      <c r="AP64482" s="104"/>
    </row>
    <row r="64483" spans="21:42" ht="15" customHeight="1" x14ac:dyDescent="0.25">
      <c r="U64483" s="104"/>
      <c r="AB64483" s="104"/>
      <c r="AC64483" s="104"/>
      <c r="AF64483" s="104"/>
      <c r="AG64483" s="104"/>
      <c r="AK64483" s="104"/>
      <c r="AL64483" s="104"/>
      <c r="AO64483" s="104"/>
      <c r="AP64483" s="104"/>
    </row>
    <row r="64484" spans="21:42" ht="15" customHeight="1" x14ac:dyDescent="0.25">
      <c r="U64484" s="104"/>
      <c r="AB64484" s="104"/>
      <c r="AC64484" s="104"/>
      <c r="AF64484" s="104"/>
      <c r="AG64484" s="104"/>
      <c r="AK64484" s="104"/>
      <c r="AL64484" s="104"/>
      <c r="AO64484" s="104"/>
      <c r="AP64484" s="104"/>
    </row>
    <row r="64485" spans="21:42" ht="15" customHeight="1" x14ac:dyDescent="0.25">
      <c r="U64485" s="104"/>
      <c r="AB64485" s="104"/>
      <c r="AC64485" s="104"/>
      <c r="AF64485" s="104"/>
      <c r="AG64485" s="104"/>
      <c r="AK64485" s="104"/>
      <c r="AL64485" s="104"/>
      <c r="AO64485" s="104"/>
      <c r="AP64485" s="104"/>
    </row>
    <row r="64486" spans="21:42" ht="15" customHeight="1" x14ac:dyDescent="0.25">
      <c r="U64486" s="104"/>
      <c r="AB64486" s="104"/>
      <c r="AC64486" s="104"/>
      <c r="AF64486" s="104"/>
      <c r="AG64486" s="104"/>
      <c r="AK64486" s="104"/>
      <c r="AL64486" s="104"/>
      <c r="AO64486" s="104"/>
      <c r="AP64486" s="104"/>
    </row>
    <row r="64487" spans="21:42" ht="15" customHeight="1" x14ac:dyDescent="0.25">
      <c r="U64487" s="104"/>
      <c r="AB64487" s="104"/>
      <c r="AC64487" s="104"/>
      <c r="AF64487" s="104"/>
      <c r="AG64487" s="104"/>
      <c r="AK64487" s="104"/>
      <c r="AL64487" s="104"/>
      <c r="AO64487" s="104"/>
      <c r="AP64487" s="104"/>
    </row>
    <row r="64488" spans="21:42" ht="15" customHeight="1" x14ac:dyDescent="0.25">
      <c r="U64488" s="104"/>
      <c r="AB64488" s="104"/>
      <c r="AC64488" s="104"/>
      <c r="AF64488" s="104"/>
      <c r="AG64488" s="104"/>
      <c r="AK64488" s="104"/>
      <c r="AL64488" s="104"/>
      <c r="AO64488" s="104"/>
      <c r="AP64488" s="104"/>
    </row>
    <row r="64489" spans="21:42" ht="15" customHeight="1" x14ac:dyDescent="0.25">
      <c r="U64489" s="104"/>
      <c r="AB64489" s="104"/>
      <c r="AC64489" s="104"/>
      <c r="AF64489" s="104"/>
      <c r="AG64489" s="104"/>
      <c r="AK64489" s="104"/>
      <c r="AL64489" s="104"/>
      <c r="AO64489" s="104"/>
      <c r="AP64489" s="104"/>
    </row>
    <row r="64490" spans="21:42" ht="15" customHeight="1" x14ac:dyDescent="0.25">
      <c r="U64490" s="104"/>
      <c r="AB64490" s="104"/>
      <c r="AC64490" s="104"/>
      <c r="AF64490" s="104"/>
      <c r="AG64490" s="104"/>
      <c r="AK64490" s="104"/>
      <c r="AL64490" s="104"/>
      <c r="AO64490" s="104"/>
      <c r="AP64490" s="104"/>
    </row>
    <row r="64491" spans="21:42" ht="15" customHeight="1" x14ac:dyDescent="0.25">
      <c r="U64491" s="104"/>
      <c r="AB64491" s="104"/>
      <c r="AC64491" s="104"/>
      <c r="AF64491" s="104"/>
      <c r="AG64491" s="104"/>
      <c r="AK64491" s="104"/>
      <c r="AL64491" s="104"/>
      <c r="AO64491" s="104"/>
      <c r="AP64491" s="104"/>
    </row>
    <row r="64492" spans="21:42" ht="15" customHeight="1" x14ac:dyDescent="0.25">
      <c r="U64492" s="104"/>
      <c r="AB64492" s="104"/>
      <c r="AC64492" s="104"/>
      <c r="AF64492" s="104"/>
      <c r="AG64492" s="104"/>
      <c r="AK64492" s="104"/>
      <c r="AL64492" s="104"/>
      <c r="AO64492" s="104"/>
      <c r="AP64492" s="104"/>
    </row>
    <row r="64493" spans="21:42" ht="15" customHeight="1" x14ac:dyDescent="0.25">
      <c r="U64493" s="104"/>
      <c r="AB64493" s="104"/>
      <c r="AC64493" s="104"/>
      <c r="AF64493" s="104"/>
      <c r="AG64493" s="104"/>
      <c r="AK64493" s="104"/>
      <c r="AL64493" s="104"/>
      <c r="AO64493" s="104"/>
      <c r="AP64493" s="104"/>
    </row>
    <row r="64494" spans="21:42" ht="15" customHeight="1" x14ac:dyDescent="0.25">
      <c r="U64494" s="104"/>
      <c r="AB64494" s="104"/>
      <c r="AC64494" s="104"/>
      <c r="AF64494" s="104"/>
      <c r="AG64494" s="104"/>
      <c r="AK64494" s="104"/>
      <c r="AL64494" s="104"/>
      <c r="AO64494" s="104"/>
      <c r="AP64494" s="104"/>
    </row>
    <row r="64495" spans="21:42" ht="15" customHeight="1" x14ac:dyDescent="0.25">
      <c r="U64495" s="104"/>
      <c r="AB64495" s="104"/>
      <c r="AC64495" s="104"/>
      <c r="AF64495" s="104"/>
      <c r="AG64495" s="104"/>
      <c r="AK64495" s="104"/>
      <c r="AL64495" s="104"/>
      <c r="AO64495" s="104"/>
      <c r="AP64495" s="104"/>
    </row>
    <row r="64496" spans="21:42" ht="15" customHeight="1" x14ac:dyDescent="0.25">
      <c r="U64496" s="104"/>
      <c r="AB64496" s="104"/>
      <c r="AC64496" s="104"/>
      <c r="AF64496" s="104"/>
      <c r="AG64496" s="104"/>
      <c r="AK64496" s="104"/>
      <c r="AL64496" s="104"/>
      <c r="AO64496" s="104"/>
      <c r="AP64496" s="104"/>
    </row>
    <row r="64497" spans="21:42" ht="15" customHeight="1" x14ac:dyDescent="0.25">
      <c r="U64497" s="104"/>
      <c r="AB64497" s="104"/>
      <c r="AC64497" s="104"/>
      <c r="AF64497" s="104"/>
      <c r="AG64497" s="104"/>
      <c r="AK64497" s="104"/>
      <c r="AL64497" s="104"/>
      <c r="AO64497" s="104"/>
      <c r="AP64497" s="104"/>
    </row>
    <row r="64498" spans="21:42" ht="15" customHeight="1" x14ac:dyDescent="0.25">
      <c r="U64498" s="104"/>
      <c r="AB64498" s="104"/>
      <c r="AC64498" s="104"/>
      <c r="AF64498" s="104"/>
      <c r="AG64498" s="104"/>
      <c r="AK64498" s="104"/>
      <c r="AL64498" s="104"/>
      <c r="AO64498" s="104"/>
      <c r="AP64498" s="104"/>
    </row>
    <row r="64499" spans="21:42" ht="15" customHeight="1" x14ac:dyDescent="0.25">
      <c r="U64499" s="104"/>
      <c r="AB64499" s="104"/>
      <c r="AC64499" s="104"/>
      <c r="AF64499" s="104"/>
      <c r="AG64499" s="104"/>
      <c r="AK64499" s="104"/>
      <c r="AL64499" s="104"/>
      <c r="AO64499" s="104"/>
      <c r="AP64499" s="104"/>
    </row>
    <row r="64500" spans="21:42" ht="15" customHeight="1" x14ac:dyDescent="0.25">
      <c r="U64500" s="104"/>
      <c r="AB64500" s="104"/>
      <c r="AC64500" s="104"/>
      <c r="AF64500" s="104"/>
      <c r="AG64500" s="104"/>
      <c r="AK64500" s="104"/>
      <c r="AL64500" s="104"/>
      <c r="AO64500" s="104"/>
      <c r="AP64500" s="104"/>
    </row>
    <row r="64501" spans="21:42" ht="15" customHeight="1" x14ac:dyDescent="0.25">
      <c r="U64501" s="104"/>
      <c r="AB64501" s="104"/>
      <c r="AC64501" s="104"/>
      <c r="AF64501" s="104"/>
      <c r="AG64501" s="104"/>
      <c r="AK64501" s="104"/>
      <c r="AL64501" s="104"/>
      <c r="AO64501" s="104"/>
      <c r="AP64501" s="104"/>
    </row>
    <row r="64502" spans="21:42" ht="15" customHeight="1" x14ac:dyDescent="0.25">
      <c r="U64502" s="104"/>
      <c r="AB64502" s="104"/>
      <c r="AC64502" s="104"/>
      <c r="AF64502" s="104"/>
      <c r="AG64502" s="104"/>
      <c r="AK64502" s="104"/>
      <c r="AL64502" s="104"/>
      <c r="AO64502" s="104"/>
      <c r="AP64502" s="104"/>
    </row>
    <row r="64503" spans="21:42" ht="15" customHeight="1" x14ac:dyDescent="0.25">
      <c r="U64503" s="104"/>
      <c r="AB64503" s="104"/>
      <c r="AC64503" s="104"/>
      <c r="AF64503" s="104"/>
      <c r="AG64503" s="104"/>
      <c r="AK64503" s="104"/>
      <c r="AL64503" s="104"/>
      <c r="AO64503" s="104"/>
      <c r="AP64503" s="104"/>
    </row>
    <row r="64504" spans="21:42" ht="15" customHeight="1" x14ac:dyDescent="0.25">
      <c r="U64504" s="104"/>
      <c r="AB64504" s="104"/>
      <c r="AC64504" s="104"/>
      <c r="AF64504" s="104"/>
      <c r="AG64504" s="104"/>
      <c r="AK64504" s="104"/>
      <c r="AL64504" s="104"/>
      <c r="AO64504" s="104"/>
      <c r="AP64504" s="104"/>
    </row>
    <row r="64505" spans="21:42" ht="15" customHeight="1" x14ac:dyDescent="0.25">
      <c r="U64505" s="104"/>
      <c r="AB64505" s="104"/>
      <c r="AC64505" s="104"/>
      <c r="AF64505" s="104"/>
      <c r="AG64505" s="104"/>
      <c r="AK64505" s="104"/>
      <c r="AL64505" s="104"/>
      <c r="AO64505" s="104"/>
      <c r="AP64505" s="104"/>
    </row>
    <row r="64506" spans="21:42" ht="15" customHeight="1" x14ac:dyDescent="0.25">
      <c r="U64506" s="104"/>
      <c r="AB64506" s="104"/>
      <c r="AC64506" s="104"/>
      <c r="AF64506" s="104"/>
      <c r="AG64506" s="104"/>
      <c r="AK64506" s="104"/>
      <c r="AL64506" s="104"/>
      <c r="AO64506" s="104"/>
      <c r="AP64506" s="104"/>
    </row>
    <row r="64507" spans="21:42" ht="15" customHeight="1" x14ac:dyDescent="0.25">
      <c r="U64507" s="104"/>
      <c r="AB64507" s="104"/>
      <c r="AC64507" s="104"/>
      <c r="AF64507" s="104"/>
      <c r="AG64507" s="104"/>
      <c r="AK64507" s="104"/>
      <c r="AL64507" s="104"/>
      <c r="AO64507" s="104"/>
      <c r="AP64507" s="104"/>
    </row>
    <row r="64508" spans="21:42" ht="15" customHeight="1" x14ac:dyDescent="0.25">
      <c r="U64508" s="104"/>
      <c r="AB64508" s="104"/>
      <c r="AC64508" s="104"/>
      <c r="AF64508" s="104"/>
      <c r="AG64508" s="104"/>
      <c r="AK64508" s="104"/>
      <c r="AL64508" s="104"/>
      <c r="AO64508" s="104"/>
      <c r="AP64508" s="104"/>
    </row>
    <row r="64509" spans="21:42" ht="15" customHeight="1" x14ac:dyDescent="0.25">
      <c r="U64509" s="104"/>
      <c r="AB64509" s="104"/>
      <c r="AC64509" s="104"/>
      <c r="AF64509" s="104"/>
      <c r="AG64509" s="104"/>
      <c r="AK64509" s="104"/>
      <c r="AL64509" s="104"/>
      <c r="AO64509" s="104"/>
      <c r="AP64509" s="104"/>
    </row>
    <row r="64510" spans="21:42" ht="15" customHeight="1" x14ac:dyDescent="0.25">
      <c r="U64510" s="104"/>
      <c r="AB64510" s="104"/>
      <c r="AC64510" s="104"/>
      <c r="AF64510" s="104"/>
      <c r="AG64510" s="104"/>
      <c r="AK64510" s="104"/>
      <c r="AL64510" s="104"/>
      <c r="AO64510" s="104"/>
      <c r="AP64510" s="104"/>
    </row>
    <row r="64511" spans="21:42" ht="15" customHeight="1" x14ac:dyDescent="0.25">
      <c r="U64511" s="104"/>
      <c r="AB64511" s="104"/>
      <c r="AC64511" s="104"/>
      <c r="AF64511" s="104"/>
      <c r="AG64511" s="104"/>
      <c r="AK64511" s="104"/>
      <c r="AL64511" s="104"/>
      <c r="AO64511" s="104"/>
      <c r="AP64511" s="104"/>
    </row>
    <row r="64512" spans="21:42" ht="15" customHeight="1" x14ac:dyDescent="0.25">
      <c r="U64512" s="104"/>
      <c r="AB64512" s="104"/>
      <c r="AC64512" s="104"/>
      <c r="AF64512" s="104"/>
      <c r="AG64512" s="104"/>
      <c r="AK64512" s="104"/>
      <c r="AL64512" s="104"/>
      <c r="AO64512" s="104"/>
      <c r="AP64512" s="104"/>
    </row>
    <row r="64513" spans="21:42" ht="15" customHeight="1" x14ac:dyDescent="0.25">
      <c r="U64513" s="104"/>
      <c r="AB64513" s="104"/>
      <c r="AC64513" s="104"/>
      <c r="AF64513" s="104"/>
      <c r="AG64513" s="104"/>
      <c r="AK64513" s="104"/>
      <c r="AL64513" s="104"/>
      <c r="AO64513" s="104"/>
      <c r="AP64513" s="104"/>
    </row>
    <row r="64514" spans="21:42" ht="15" customHeight="1" x14ac:dyDescent="0.25">
      <c r="U64514" s="104"/>
      <c r="AB64514" s="104"/>
      <c r="AC64514" s="104"/>
      <c r="AF64514" s="104"/>
      <c r="AG64514" s="104"/>
      <c r="AK64514" s="104"/>
      <c r="AL64514" s="104"/>
      <c r="AO64514" s="104"/>
      <c r="AP64514" s="104"/>
    </row>
    <row r="64515" spans="21:42" ht="15" customHeight="1" x14ac:dyDescent="0.25">
      <c r="U64515" s="104"/>
      <c r="AB64515" s="104"/>
      <c r="AC64515" s="104"/>
      <c r="AF64515" s="104"/>
      <c r="AG64515" s="104"/>
      <c r="AK64515" s="104"/>
      <c r="AL64515" s="104"/>
      <c r="AO64515" s="104"/>
      <c r="AP64515" s="104"/>
    </row>
    <row r="64516" spans="21:42" ht="15" customHeight="1" x14ac:dyDescent="0.25">
      <c r="U64516" s="104"/>
      <c r="AB64516" s="104"/>
      <c r="AC64516" s="104"/>
      <c r="AF64516" s="104"/>
      <c r="AG64516" s="104"/>
      <c r="AK64516" s="104"/>
      <c r="AL64516" s="104"/>
      <c r="AO64516" s="104"/>
      <c r="AP64516" s="104"/>
    </row>
    <row r="64517" spans="21:42" ht="15" customHeight="1" x14ac:dyDescent="0.25">
      <c r="U64517" s="104"/>
      <c r="AB64517" s="104"/>
      <c r="AC64517" s="104"/>
      <c r="AF64517" s="104"/>
      <c r="AG64517" s="104"/>
      <c r="AK64517" s="104"/>
      <c r="AL64517" s="104"/>
      <c r="AO64517" s="104"/>
      <c r="AP64517" s="104"/>
    </row>
    <row r="64518" spans="21:42" ht="15" customHeight="1" x14ac:dyDescent="0.25">
      <c r="U64518" s="104"/>
      <c r="AB64518" s="104"/>
      <c r="AC64518" s="104"/>
      <c r="AF64518" s="104"/>
      <c r="AG64518" s="104"/>
      <c r="AK64518" s="104"/>
      <c r="AL64518" s="104"/>
      <c r="AO64518" s="104"/>
      <c r="AP64518" s="104"/>
    </row>
    <row r="64519" spans="21:42" ht="15" customHeight="1" x14ac:dyDescent="0.25">
      <c r="U64519" s="104"/>
      <c r="AB64519" s="104"/>
      <c r="AC64519" s="104"/>
      <c r="AF64519" s="104"/>
      <c r="AG64519" s="104"/>
      <c r="AK64519" s="104"/>
      <c r="AL64519" s="104"/>
      <c r="AO64519" s="104"/>
      <c r="AP64519" s="104"/>
    </row>
    <row r="64520" spans="21:42" ht="15" customHeight="1" x14ac:dyDescent="0.25">
      <c r="U64520" s="104"/>
      <c r="AB64520" s="104"/>
      <c r="AC64520" s="104"/>
      <c r="AF64520" s="104"/>
      <c r="AG64520" s="104"/>
      <c r="AK64520" s="104"/>
      <c r="AL64520" s="104"/>
      <c r="AO64520" s="104"/>
      <c r="AP64520" s="104"/>
    </row>
    <row r="64521" spans="21:42" ht="15" customHeight="1" x14ac:dyDescent="0.25">
      <c r="U64521" s="104"/>
      <c r="AB64521" s="104"/>
      <c r="AC64521" s="104"/>
      <c r="AF64521" s="104"/>
      <c r="AG64521" s="104"/>
      <c r="AK64521" s="104"/>
      <c r="AL64521" s="104"/>
      <c r="AO64521" s="104"/>
      <c r="AP64521" s="104"/>
    </row>
    <row r="64522" spans="21:42" ht="15" customHeight="1" x14ac:dyDescent="0.25">
      <c r="U64522" s="104"/>
      <c r="AB64522" s="104"/>
      <c r="AC64522" s="104"/>
      <c r="AF64522" s="104"/>
      <c r="AG64522" s="104"/>
      <c r="AK64522" s="104"/>
      <c r="AL64522" s="104"/>
      <c r="AO64522" s="104"/>
      <c r="AP64522" s="104"/>
    </row>
    <row r="64523" spans="21:42" ht="15" customHeight="1" x14ac:dyDescent="0.25">
      <c r="U64523" s="104"/>
      <c r="AB64523" s="104"/>
      <c r="AC64523" s="104"/>
      <c r="AF64523" s="104"/>
      <c r="AG64523" s="104"/>
      <c r="AK64523" s="104"/>
      <c r="AL64523" s="104"/>
      <c r="AO64523" s="104"/>
      <c r="AP64523" s="104"/>
    </row>
    <row r="64524" spans="21:42" ht="15" customHeight="1" x14ac:dyDescent="0.25">
      <c r="U64524" s="104"/>
      <c r="AB64524" s="104"/>
      <c r="AC64524" s="104"/>
      <c r="AF64524" s="104"/>
      <c r="AG64524" s="104"/>
      <c r="AK64524" s="104"/>
      <c r="AL64524" s="104"/>
      <c r="AO64524" s="104"/>
      <c r="AP64524" s="104"/>
    </row>
    <row r="64525" spans="21:42" ht="15" customHeight="1" x14ac:dyDescent="0.25">
      <c r="U64525" s="104"/>
      <c r="AB64525" s="104"/>
      <c r="AC64525" s="104"/>
      <c r="AF64525" s="104"/>
      <c r="AG64525" s="104"/>
      <c r="AK64525" s="104"/>
      <c r="AL64525" s="104"/>
      <c r="AO64525" s="104"/>
      <c r="AP64525" s="104"/>
    </row>
    <row r="64526" spans="21:42" ht="15" customHeight="1" x14ac:dyDescent="0.25">
      <c r="U64526" s="104"/>
      <c r="AB64526" s="104"/>
      <c r="AC64526" s="104"/>
      <c r="AF64526" s="104"/>
      <c r="AG64526" s="104"/>
      <c r="AK64526" s="104"/>
      <c r="AL64526" s="104"/>
      <c r="AO64526" s="104"/>
      <c r="AP64526" s="104"/>
    </row>
    <row r="64527" spans="21:42" ht="15" customHeight="1" x14ac:dyDescent="0.25">
      <c r="U64527" s="104"/>
      <c r="AB64527" s="104"/>
      <c r="AC64527" s="104"/>
      <c r="AF64527" s="104"/>
      <c r="AG64527" s="104"/>
      <c r="AK64527" s="104"/>
      <c r="AL64527" s="104"/>
      <c r="AO64527" s="104"/>
      <c r="AP64527" s="104"/>
    </row>
    <row r="64528" spans="21:42" ht="15" customHeight="1" x14ac:dyDescent="0.25">
      <c r="U64528" s="104"/>
      <c r="AB64528" s="104"/>
      <c r="AC64528" s="104"/>
      <c r="AF64528" s="104"/>
      <c r="AG64528" s="104"/>
      <c r="AK64528" s="104"/>
      <c r="AL64528" s="104"/>
      <c r="AO64528" s="104"/>
      <c r="AP64528" s="104"/>
    </row>
    <row r="64529" spans="21:42" ht="15" customHeight="1" x14ac:dyDescent="0.25">
      <c r="U64529" s="104"/>
      <c r="AB64529" s="104"/>
      <c r="AC64529" s="104"/>
      <c r="AF64529" s="104"/>
      <c r="AG64529" s="104"/>
      <c r="AK64529" s="104"/>
      <c r="AL64529" s="104"/>
      <c r="AO64529" s="104"/>
      <c r="AP64529" s="104"/>
    </row>
    <row r="64530" spans="21:42" ht="15" customHeight="1" x14ac:dyDescent="0.25">
      <c r="U64530" s="104"/>
      <c r="AB64530" s="104"/>
      <c r="AC64530" s="104"/>
      <c r="AF64530" s="104"/>
      <c r="AG64530" s="104"/>
      <c r="AK64530" s="104"/>
      <c r="AL64530" s="104"/>
      <c r="AO64530" s="104"/>
      <c r="AP64530" s="104"/>
    </row>
    <row r="64531" spans="21:42" ht="15" customHeight="1" x14ac:dyDescent="0.25">
      <c r="U64531" s="104"/>
      <c r="AB64531" s="104"/>
      <c r="AC64531" s="104"/>
      <c r="AF64531" s="104"/>
      <c r="AG64531" s="104"/>
      <c r="AK64531" s="104"/>
      <c r="AL64531" s="104"/>
      <c r="AO64531" s="104"/>
      <c r="AP64531" s="104"/>
    </row>
    <row r="64532" spans="21:42" ht="15" customHeight="1" x14ac:dyDescent="0.25">
      <c r="U64532" s="104"/>
      <c r="AB64532" s="104"/>
      <c r="AC64532" s="104"/>
      <c r="AF64532" s="104"/>
      <c r="AG64532" s="104"/>
      <c r="AK64532" s="104"/>
      <c r="AL64532" s="104"/>
      <c r="AO64532" s="104"/>
      <c r="AP64532" s="104"/>
    </row>
    <row r="64533" spans="21:42" ht="15" customHeight="1" x14ac:dyDescent="0.25">
      <c r="U64533" s="104"/>
      <c r="AB64533" s="104"/>
      <c r="AC64533" s="104"/>
      <c r="AF64533" s="104"/>
      <c r="AG64533" s="104"/>
      <c r="AK64533" s="104"/>
      <c r="AL64533" s="104"/>
      <c r="AO64533" s="104"/>
      <c r="AP64533" s="104"/>
    </row>
    <row r="64534" spans="21:42" ht="15" customHeight="1" x14ac:dyDescent="0.25">
      <c r="U64534" s="104"/>
      <c r="AB64534" s="104"/>
      <c r="AC64534" s="104"/>
      <c r="AF64534" s="104"/>
      <c r="AG64534" s="104"/>
      <c r="AK64534" s="104"/>
      <c r="AL64534" s="104"/>
      <c r="AO64534" s="104"/>
      <c r="AP64534" s="104"/>
    </row>
    <row r="64535" spans="21:42" ht="15" customHeight="1" x14ac:dyDescent="0.25">
      <c r="U64535" s="104"/>
      <c r="AB64535" s="104"/>
      <c r="AC64535" s="104"/>
      <c r="AF64535" s="104"/>
      <c r="AG64535" s="104"/>
      <c r="AK64535" s="104"/>
      <c r="AL64535" s="104"/>
      <c r="AO64535" s="104"/>
      <c r="AP64535" s="104"/>
    </row>
    <row r="64536" spans="21:42" ht="15" customHeight="1" x14ac:dyDescent="0.25">
      <c r="U64536" s="104"/>
      <c r="AB64536" s="104"/>
      <c r="AC64536" s="104"/>
      <c r="AF64536" s="104"/>
      <c r="AG64536" s="104"/>
      <c r="AK64536" s="104"/>
      <c r="AL64536" s="104"/>
      <c r="AO64536" s="104"/>
      <c r="AP64536" s="104"/>
    </row>
    <row r="64537" spans="21:42" ht="15" customHeight="1" x14ac:dyDescent="0.25">
      <c r="U64537" s="104"/>
      <c r="AB64537" s="104"/>
      <c r="AC64537" s="104"/>
      <c r="AF64537" s="104"/>
      <c r="AG64537" s="104"/>
      <c r="AK64537" s="104"/>
      <c r="AL64537" s="104"/>
      <c r="AO64537" s="104"/>
      <c r="AP64537" s="104"/>
    </row>
    <row r="64538" spans="21:42" ht="15" customHeight="1" x14ac:dyDescent="0.25">
      <c r="U64538" s="104"/>
      <c r="AB64538" s="104"/>
      <c r="AC64538" s="104"/>
      <c r="AF64538" s="104"/>
      <c r="AG64538" s="104"/>
      <c r="AK64538" s="104"/>
      <c r="AL64538" s="104"/>
      <c r="AO64538" s="104"/>
      <c r="AP64538" s="104"/>
    </row>
    <row r="64539" spans="21:42" ht="15" customHeight="1" x14ac:dyDescent="0.25">
      <c r="U64539" s="104"/>
      <c r="AB64539" s="104"/>
      <c r="AC64539" s="104"/>
      <c r="AF64539" s="104"/>
      <c r="AG64539" s="104"/>
      <c r="AK64539" s="104"/>
      <c r="AL64539" s="104"/>
      <c r="AO64539" s="104"/>
      <c r="AP64539" s="104"/>
    </row>
    <row r="64540" spans="21:42" ht="15" customHeight="1" x14ac:dyDescent="0.25">
      <c r="U64540" s="104"/>
      <c r="AB64540" s="104"/>
      <c r="AC64540" s="104"/>
      <c r="AF64540" s="104"/>
      <c r="AG64540" s="104"/>
      <c r="AK64540" s="104"/>
      <c r="AL64540" s="104"/>
      <c r="AO64540" s="104"/>
      <c r="AP64540" s="104"/>
    </row>
    <row r="64541" spans="21:42" ht="15" customHeight="1" x14ac:dyDescent="0.25">
      <c r="U64541" s="104"/>
      <c r="AB64541" s="104"/>
      <c r="AC64541" s="104"/>
      <c r="AF64541" s="104"/>
      <c r="AG64541" s="104"/>
      <c r="AK64541" s="104"/>
      <c r="AL64541" s="104"/>
      <c r="AO64541" s="104"/>
      <c r="AP64541" s="104"/>
    </row>
    <row r="64542" spans="21:42" ht="15" customHeight="1" x14ac:dyDescent="0.25">
      <c r="U64542" s="104"/>
      <c r="AB64542" s="104"/>
      <c r="AC64542" s="104"/>
      <c r="AF64542" s="104"/>
      <c r="AG64542" s="104"/>
      <c r="AK64542" s="104"/>
      <c r="AL64542" s="104"/>
      <c r="AO64542" s="104"/>
      <c r="AP64542" s="104"/>
    </row>
    <row r="64543" spans="21:42" ht="15" customHeight="1" x14ac:dyDescent="0.25">
      <c r="U64543" s="104"/>
      <c r="AB64543" s="104"/>
      <c r="AC64543" s="104"/>
      <c r="AF64543" s="104"/>
      <c r="AG64543" s="104"/>
      <c r="AK64543" s="104"/>
      <c r="AL64543" s="104"/>
      <c r="AO64543" s="104"/>
      <c r="AP64543" s="104"/>
    </row>
    <row r="64544" spans="21:42" ht="15" customHeight="1" x14ac:dyDescent="0.25">
      <c r="U64544" s="104"/>
      <c r="AB64544" s="104"/>
      <c r="AC64544" s="104"/>
      <c r="AF64544" s="104"/>
      <c r="AG64544" s="104"/>
      <c r="AK64544" s="104"/>
      <c r="AL64544" s="104"/>
      <c r="AO64544" s="104"/>
      <c r="AP64544" s="104"/>
    </row>
    <row r="64545" spans="21:42" ht="15" customHeight="1" x14ac:dyDescent="0.25">
      <c r="U64545" s="104"/>
      <c r="AB64545" s="104"/>
      <c r="AC64545" s="104"/>
      <c r="AF64545" s="104"/>
      <c r="AG64545" s="104"/>
      <c r="AK64545" s="104"/>
      <c r="AL64545" s="104"/>
      <c r="AO64545" s="104"/>
      <c r="AP64545" s="104"/>
    </row>
    <row r="64546" spans="21:42" ht="15" customHeight="1" x14ac:dyDescent="0.25">
      <c r="U64546" s="104"/>
      <c r="AB64546" s="104"/>
      <c r="AC64546" s="104"/>
      <c r="AF64546" s="104"/>
      <c r="AG64546" s="104"/>
      <c r="AK64546" s="104"/>
      <c r="AL64546" s="104"/>
      <c r="AO64546" s="104"/>
      <c r="AP64546" s="104"/>
    </row>
    <row r="64547" spans="21:42" ht="15" customHeight="1" x14ac:dyDescent="0.25">
      <c r="U64547" s="104"/>
      <c r="AB64547" s="104"/>
      <c r="AC64547" s="104"/>
      <c r="AF64547" s="104"/>
      <c r="AG64547" s="104"/>
      <c r="AK64547" s="104"/>
      <c r="AL64547" s="104"/>
      <c r="AO64547" s="104"/>
      <c r="AP64547" s="104"/>
    </row>
    <row r="64548" spans="21:42" ht="15" customHeight="1" x14ac:dyDescent="0.25">
      <c r="U64548" s="104"/>
      <c r="AB64548" s="104"/>
      <c r="AC64548" s="104"/>
      <c r="AF64548" s="104"/>
      <c r="AG64548" s="104"/>
      <c r="AK64548" s="104"/>
      <c r="AL64548" s="104"/>
      <c r="AO64548" s="104"/>
      <c r="AP64548" s="104"/>
    </row>
    <row r="64549" spans="21:42" ht="15" customHeight="1" x14ac:dyDescent="0.25">
      <c r="U64549" s="104"/>
      <c r="AB64549" s="104"/>
      <c r="AC64549" s="104"/>
      <c r="AF64549" s="104"/>
      <c r="AG64549" s="104"/>
      <c r="AK64549" s="104"/>
      <c r="AL64549" s="104"/>
      <c r="AO64549" s="104"/>
      <c r="AP64549" s="104"/>
    </row>
    <row r="64550" spans="21:42" ht="15" customHeight="1" x14ac:dyDescent="0.25">
      <c r="U64550" s="104"/>
      <c r="AB64550" s="104"/>
      <c r="AC64550" s="104"/>
      <c r="AF64550" s="104"/>
      <c r="AG64550" s="104"/>
      <c r="AK64550" s="104"/>
      <c r="AL64550" s="104"/>
      <c r="AO64550" s="104"/>
      <c r="AP64550" s="104"/>
    </row>
    <row r="64551" spans="21:42" ht="15" customHeight="1" x14ac:dyDescent="0.25">
      <c r="U64551" s="104"/>
      <c r="AB64551" s="104"/>
      <c r="AC64551" s="104"/>
      <c r="AF64551" s="104"/>
      <c r="AG64551" s="104"/>
      <c r="AK64551" s="104"/>
      <c r="AL64551" s="104"/>
      <c r="AO64551" s="104"/>
      <c r="AP64551" s="104"/>
    </row>
    <row r="64552" spans="21:42" ht="15" customHeight="1" x14ac:dyDescent="0.25">
      <c r="U64552" s="104"/>
      <c r="AB64552" s="104"/>
      <c r="AC64552" s="104"/>
      <c r="AF64552" s="104"/>
      <c r="AG64552" s="104"/>
      <c r="AK64552" s="104"/>
      <c r="AL64552" s="104"/>
      <c r="AO64552" s="104"/>
      <c r="AP64552" s="104"/>
    </row>
    <row r="64553" spans="21:42" ht="15" customHeight="1" x14ac:dyDescent="0.25">
      <c r="U64553" s="104"/>
      <c r="AB64553" s="104"/>
      <c r="AC64553" s="104"/>
      <c r="AF64553" s="104"/>
      <c r="AG64553" s="104"/>
      <c r="AK64553" s="104"/>
      <c r="AL64553" s="104"/>
      <c r="AO64553" s="104"/>
      <c r="AP64553" s="104"/>
    </row>
    <row r="64554" spans="21:42" ht="15" customHeight="1" x14ac:dyDescent="0.25">
      <c r="U64554" s="104"/>
      <c r="AB64554" s="104"/>
      <c r="AC64554" s="104"/>
      <c r="AF64554" s="104"/>
      <c r="AG64554" s="104"/>
      <c r="AK64554" s="104"/>
      <c r="AL64554" s="104"/>
      <c r="AO64554" s="104"/>
      <c r="AP64554" s="104"/>
    </row>
    <row r="64555" spans="21:42" ht="15" customHeight="1" x14ac:dyDescent="0.25">
      <c r="U64555" s="104"/>
      <c r="AB64555" s="104"/>
      <c r="AC64555" s="104"/>
      <c r="AF64555" s="104"/>
      <c r="AG64555" s="104"/>
      <c r="AK64555" s="104"/>
      <c r="AL64555" s="104"/>
      <c r="AO64555" s="104"/>
      <c r="AP64555" s="104"/>
    </row>
    <row r="64556" spans="21:42" ht="15" customHeight="1" x14ac:dyDescent="0.25">
      <c r="U64556" s="104"/>
      <c r="AB64556" s="104"/>
      <c r="AC64556" s="104"/>
      <c r="AF64556" s="104"/>
      <c r="AG64556" s="104"/>
      <c r="AK64556" s="104"/>
      <c r="AL64556" s="104"/>
      <c r="AO64556" s="104"/>
      <c r="AP64556" s="104"/>
    </row>
    <row r="64557" spans="21:42" ht="15" customHeight="1" x14ac:dyDescent="0.25">
      <c r="U64557" s="104"/>
      <c r="AB64557" s="104"/>
      <c r="AC64557" s="104"/>
      <c r="AF64557" s="104"/>
      <c r="AG64557" s="104"/>
      <c r="AK64557" s="104"/>
      <c r="AL64557" s="104"/>
      <c r="AO64557" s="104"/>
      <c r="AP64557" s="104"/>
    </row>
    <row r="64558" spans="21:42" ht="15" customHeight="1" x14ac:dyDescent="0.25">
      <c r="U64558" s="104"/>
      <c r="AB64558" s="104"/>
      <c r="AC64558" s="104"/>
      <c r="AF64558" s="104"/>
      <c r="AG64558" s="104"/>
      <c r="AK64558" s="104"/>
      <c r="AL64558" s="104"/>
      <c r="AO64558" s="104"/>
      <c r="AP64558" s="104"/>
    </row>
    <row r="64559" spans="21:42" ht="15" customHeight="1" x14ac:dyDescent="0.25">
      <c r="U64559" s="104"/>
      <c r="AB64559" s="104"/>
      <c r="AC64559" s="104"/>
      <c r="AF64559" s="104"/>
      <c r="AG64559" s="104"/>
      <c r="AK64559" s="104"/>
      <c r="AL64559" s="104"/>
      <c r="AO64559" s="104"/>
      <c r="AP64559" s="104"/>
    </row>
    <row r="64560" spans="21:42" ht="15" customHeight="1" x14ac:dyDescent="0.25">
      <c r="U64560" s="104"/>
      <c r="AB64560" s="104"/>
      <c r="AC64560" s="104"/>
      <c r="AF64560" s="104"/>
      <c r="AG64560" s="104"/>
      <c r="AK64560" s="104"/>
      <c r="AL64560" s="104"/>
      <c r="AO64560" s="104"/>
      <c r="AP64560" s="104"/>
    </row>
    <row r="64561" spans="21:42" ht="15" customHeight="1" x14ac:dyDescent="0.25">
      <c r="U64561" s="104"/>
      <c r="AB64561" s="104"/>
      <c r="AC64561" s="104"/>
      <c r="AF64561" s="104"/>
      <c r="AG64561" s="104"/>
      <c r="AK64561" s="104"/>
      <c r="AL64561" s="104"/>
      <c r="AO64561" s="104"/>
      <c r="AP64561" s="104"/>
    </row>
    <row r="64562" spans="21:42" ht="15" customHeight="1" x14ac:dyDescent="0.25">
      <c r="U64562" s="104"/>
      <c r="AB64562" s="104"/>
      <c r="AC64562" s="104"/>
      <c r="AF64562" s="104"/>
      <c r="AG64562" s="104"/>
      <c r="AK64562" s="104"/>
      <c r="AL64562" s="104"/>
      <c r="AO64562" s="104"/>
      <c r="AP64562" s="104"/>
    </row>
    <row r="64563" spans="21:42" ht="15" customHeight="1" x14ac:dyDescent="0.25">
      <c r="U64563" s="104"/>
      <c r="AB64563" s="104"/>
      <c r="AC64563" s="104"/>
      <c r="AF64563" s="104"/>
      <c r="AG64563" s="104"/>
      <c r="AK64563" s="104"/>
      <c r="AL64563" s="104"/>
      <c r="AO64563" s="104"/>
      <c r="AP64563" s="104"/>
    </row>
    <row r="64564" spans="21:42" ht="15" customHeight="1" x14ac:dyDescent="0.25">
      <c r="U64564" s="104"/>
      <c r="AB64564" s="104"/>
      <c r="AC64564" s="104"/>
      <c r="AF64564" s="104"/>
      <c r="AG64564" s="104"/>
      <c r="AK64564" s="104"/>
      <c r="AL64564" s="104"/>
      <c r="AO64564" s="104"/>
      <c r="AP64564" s="104"/>
    </row>
    <row r="64565" spans="21:42" ht="15" customHeight="1" x14ac:dyDescent="0.25">
      <c r="U64565" s="104"/>
      <c r="AB64565" s="104"/>
      <c r="AC64565" s="104"/>
      <c r="AF64565" s="104"/>
      <c r="AG64565" s="104"/>
      <c r="AK64565" s="104"/>
      <c r="AL64565" s="104"/>
      <c r="AO64565" s="104"/>
      <c r="AP64565" s="104"/>
    </row>
    <row r="64566" spans="21:42" ht="15" customHeight="1" x14ac:dyDescent="0.25">
      <c r="U64566" s="104"/>
      <c r="AB64566" s="104"/>
      <c r="AC64566" s="104"/>
      <c r="AF64566" s="104"/>
      <c r="AG64566" s="104"/>
      <c r="AK64566" s="104"/>
      <c r="AL64566" s="104"/>
      <c r="AO64566" s="104"/>
      <c r="AP64566" s="104"/>
    </row>
    <row r="64567" spans="21:42" ht="15" customHeight="1" x14ac:dyDescent="0.25">
      <c r="U64567" s="104"/>
      <c r="AB64567" s="104"/>
      <c r="AC64567" s="104"/>
      <c r="AF64567" s="104"/>
      <c r="AG64567" s="104"/>
      <c r="AK64567" s="104"/>
      <c r="AL64567" s="104"/>
      <c r="AO64567" s="104"/>
      <c r="AP64567" s="104"/>
    </row>
    <row r="64568" spans="21:42" ht="15" customHeight="1" x14ac:dyDescent="0.25">
      <c r="U64568" s="104"/>
      <c r="AB64568" s="104"/>
      <c r="AC64568" s="104"/>
      <c r="AF64568" s="104"/>
      <c r="AG64568" s="104"/>
      <c r="AK64568" s="104"/>
      <c r="AL64568" s="104"/>
      <c r="AO64568" s="104"/>
      <c r="AP64568" s="104"/>
    </row>
    <row r="64569" spans="21:42" ht="15" customHeight="1" x14ac:dyDescent="0.25">
      <c r="U64569" s="104"/>
      <c r="AB64569" s="104"/>
      <c r="AC64569" s="104"/>
      <c r="AF64569" s="104"/>
      <c r="AG64569" s="104"/>
      <c r="AK64569" s="104"/>
      <c r="AL64569" s="104"/>
      <c r="AO64569" s="104"/>
      <c r="AP64569" s="104"/>
    </row>
    <row r="64570" spans="21:42" ht="15" customHeight="1" x14ac:dyDescent="0.25">
      <c r="U64570" s="104"/>
      <c r="AB64570" s="104"/>
      <c r="AC64570" s="104"/>
      <c r="AF64570" s="104"/>
      <c r="AG64570" s="104"/>
      <c r="AK64570" s="104"/>
      <c r="AL64570" s="104"/>
      <c r="AO64570" s="104"/>
      <c r="AP64570" s="104"/>
    </row>
    <row r="64571" spans="21:42" ht="15" customHeight="1" x14ac:dyDescent="0.25">
      <c r="U64571" s="104"/>
      <c r="AB64571" s="104"/>
      <c r="AC64571" s="104"/>
      <c r="AF64571" s="104"/>
      <c r="AG64571" s="104"/>
      <c r="AK64571" s="104"/>
      <c r="AL64571" s="104"/>
      <c r="AO64571" s="104"/>
      <c r="AP64571" s="104"/>
    </row>
    <row r="64572" spans="21:42" ht="15" customHeight="1" x14ac:dyDescent="0.25">
      <c r="U64572" s="104"/>
      <c r="AB64572" s="104"/>
      <c r="AC64572" s="104"/>
      <c r="AF64572" s="104"/>
      <c r="AG64572" s="104"/>
      <c r="AK64572" s="104"/>
      <c r="AL64572" s="104"/>
      <c r="AO64572" s="104"/>
      <c r="AP64572" s="104"/>
    </row>
    <row r="64573" spans="21:42" ht="15" customHeight="1" x14ac:dyDescent="0.25">
      <c r="U64573" s="104"/>
      <c r="AB64573" s="104"/>
      <c r="AC64573" s="104"/>
      <c r="AF64573" s="104"/>
      <c r="AG64573" s="104"/>
      <c r="AK64573" s="104"/>
      <c r="AL64573" s="104"/>
      <c r="AO64573" s="104"/>
      <c r="AP64573" s="104"/>
    </row>
    <row r="64574" spans="21:42" ht="15" customHeight="1" x14ac:dyDescent="0.25">
      <c r="U64574" s="104"/>
      <c r="AB64574" s="104"/>
      <c r="AC64574" s="104"/>
      <c r="AF64574" s="104"/>
      <c r="AG64574" s="104"/>
      <c r="AK64574" s="104"/>
      <c r="AL64574" s="104"/>
      <c r="AO64574" s="104"/>
      <c r="AP64574" s="104"/>
    </row>
    <row r="64575" spans="21:42" ht="15" customHeight="1" x14ac:dyDescent="0.25">
      <c r="U64575" s="104"/>
      <c r="AB64575" s="104"/>
      <c r="AC64575" s="104"/>
      <c r="AF64575" s="104"/>
      <c r="AG64575" s="104"/>
      <c r="AK64575" s="104"/>
      <c r="AL64575" s="104"/>
      <c r="AO64575" s="104"/>
      <c r="AP64575" s="104"/>
    </row>
    <row r="64576" spans="21:42" ht="15" customHeight="1" x14ac:dyDescent="0.25">
      <c r="U64576" s="104"/>
      <c r="AB64576" s="104"/>
      <c r="AC64576" s="104"/>
      <c r="AF64576" s="104"/>
      <c r="AG64576" s="104"/>
      <c r="AK64576" s="104"/>
      <c r="AL64576" s="104"/>
      <c r="AO64576" s="104"/>
      <c r="AP64576" s="104"/>
    </row>
    <row r="64577" spans="21:42" ht="15" customHeight="1" x14ac:dyDescent="0.25">
      <c r="U64577" s="104"/>
      <c r="AB64577" s="104"/>
      <c r="AC64577" s="104"/>
      <c r="AF64577" s="104"/>
      <c r="AG64577" s="104"/>
      <c r="AK64577" s="104"/>
      <c r="AL64577" s="104"/>
      <c r="AO64577" s="104"/>
      <c r="AP64577" s="104"/>
    </row>
    <row r="64578" spans="21:42" ht="15" customHeight="1" x14ac:dyDescent="0.25">
      <c r="U64578" s="104"/>
      <c r="AB64578" s="104"/>
      <c r="AC64578" s="104"/>
      <c r="AF64578" s="104"/>
      <c r="AG64578" s="104"/>
      <c r="AK64578" s="104"/>
      <c r="AL64578" s="104"/>
      <c r="AO64578" s="104"/>
      <c r="AP64578" s="104"/>
    </row>
    <row r="64579" spans="21:42" ht="15" customHeight="1" x14ac:dyDescent="0.25">
      <c r="U64579" s="104"/>
      <c r="AB64579" s="104"/>
      <c r="AC64579" s="104"/>
      <c r="AF64579" s="104"/>
      <c r="AG64579" s="104"/>
      <c r="AK64579" s="104"/>
      <c r="AL64579" s="104"/>
      <c r="AO64579" s="104"/>
      <c r="AP64579" s="104"/>
    </row>
    <row r="64580" spans="21:42" ht="15" customHeight="1" x14ac:dyDescent="0.25">
      <c r="U64580" s="104"/>
      <c r="AB64580" s="104"/>
      <c r="AC64580" s="104"/>
      <c r="AF64580" s="104"/>
      <c r="AG64580" s="104"/>
      <c r="AK64580" s="104"/>
      <c r="AL64580" s="104"/>
      <c r="AO64580" s="104"/>
      <c r="AP64580" s="104"/>
    </row>
    <row r="64581" spans="21:42" ht="15" customHeight="1" x14ac:dyDescent="0.25">
      <c r="U64581" s="104"/>
      <c r="AB64581" s="104"/>
      <c r="AC64581" s="104"/>
      <c r="AF64581" s="104"/>
      <c r="AG64581" s="104"/>
      <c r="AK64581" s="104"/>
      <c r="AL64581" s="104"/>
      <c r="AO64581" s="104"/>
      <c r="AP64581" s="104"/>
    </row>
    <row r="64582" spans="21:42" ht="15" customHeight="1" x14ac:dyDescent="0.25">
      <c r="U64582" s="104"/>
      <c r="AB64582" s="104"/>
      <c r="AC64582" s="104"/>
      <c r="AF64582" s="104"/>
      <c r="AG64582" s="104"/>
      <c r="AK64582" s="104"/>
      <c r="AL64582" s="104"/>
      <c r="AO64582" s="104"/>
      <c r="AP64582" s="104"/>
    </row>
    <row r="64583" spans="21:42" ht="15" customHeight="1" x14ac:dyDescent="0.25">
      <c r="U64583" s="104"/>
      <c r="AB64583" s="104"/>
      <c r="AC64583" s="104"/>
      <c r="AF64583" s="104"/>
      <c r="AG64583" s="104"/>
      <c r="AK64583" s="104"/>
      <c r="AL64583" s="104"/>
      <c r="AO64583" s="104"/>
      <c r="AP64583" s="104"/>
    </row>
    <row r="64584" spans="21:42" ht="15" customHeight="1" x14ac:dyDescent="0.25">
      <c r="U64584" s="104"/>
      <c r="AB64584" s="104"/>
      <c r="AC64584" s="104"/>
      <c r="AF64584" s="104"/>
      <c r="AG64584" s="104"/>
      <c r="AK64584" s="104"/>
      <c r="AL64584" s="104"/>
      <c r="AO64584" s="104"/>
      <c r="AP64584" s="104"/>
    </row>
    <row r="64585" spans="21:42" ht="15" customHeight="1" x14ac:dyDescent="0.25">
      <c r="U64585" s="104"/>
      <c r="AB64585" s="104"/>
      <c r="AC64585" s="104"/>
      <c r="AF64585" s="104"/>
      <c r="AG64585" s="104"/>
      <c r="AK64585" s="104"/>
      <c r="AL64585" s="104"/>
      <c r="AO64585" s="104"/>
      <c r="AP64585" s="104"/>
    </row>
    <row r="64586" spans="21:42" ht="15" customHeight="1" x14ac:dyDescent="0.25">
      <c r="U64586" s="104"/>
      <c r="AB64586" s="104"/>
      <c r="AC64586" s="104"/>
      <c r="AF64586" s="104"/>
      <c r="AG64586" s="104"/>
      <c r="AK64586" s="104"/>
      <c r="AL64586" s="104"/>
      <c r="AO64586" s="104"/>
      <c r="AP64586" s="104"/>
    </row>
    <row r="64587" spans="21:42" ht="15" customHeight="1" x14ac:dyDescent="0.25">
      <c r="U64587" s="104"/>
      <c r="AB64587" s="104"/>
      <c r="AC64587" s="104"/>
      <c r="AF64587" s="104"/>
      <c r="AG64587" s="104"/>
      <c r="AK64587" s="104"/>
      <c r="AL64587" s="104"/>
      <c r="AO64587" s="104"/>
      <c r="AP64587" s="104"/>
    </row>
    <row r="64588" spans="21:42" ht="15" customHeight="1" x14ac:dyDescent="0.25">
      <c r="U64588" s="104"/>
      <c r="AB64588" s="104"/>
      <c r="AC64588" s="104"/>
      <c r="AF64588" s="104"/>
      <c r="AG64588" s="104"/>
      <c r="AK64588" s="104"/>
      <c r="AL64588" s="104"/>
      <c r="AO64588" s="104"/>
      <c r="AP64588" s="104"/>
    </row>
    <row r="64589" spans="21:42" ht="15" customHeight="1" x14ac:dyDescent="0.25">
      <c r="U64589" s="104"/>
      <c r="AB64589" s="104"/>
      <c r="AC64589" s="104"/>
      <c r="AF64589" s="104"/>
      <c r="AG64589" s="104"/>
      <c r="AK64589" s="104"/>
      <c r="AL64589" s="104"/>
      <c r="AO64589" s="104"/>
      <c r="AP64589" s="104"/>
    </row>
    <row r="64590" spans="21:42" ht="15" customHeight="1" x14ac:dyDescent="0.25">
      <c r="U64590" s="104"/>
      <c r="AB64590" s="104"/>
      <c r="AC64590" s="104"/>
      <c r="AF64590" s="104"/>
      <c r="AG64590" s="104"/>
      <c r="AK64590" s="104"/>
      <c r="AL64590" s="104"/>
      <c r="AO64590" s="104"/>
      <c r="AP64590" s="104"/>
    </row>
    <row r="64591" spans="21:42" ht="15" customHeight="1" x14ac:dyDescent="0.25">
      <c r="U64591" s="104"/>
      <c r="AB64591" s="104"/>
      <c r="AC64591" s="104"/>
      <c r="AF64591" s="104"/>
      <c r="AG64591" s="104"/>
      <c r="AK64591" s="104"/>
      <c r="AL64591" s="104"/>
      <c r="AO64591" s="104"/>
      <c r="AP64591" s="104"/>
    </row>
    <row r="64592" spans="21:42" ht="15" customHeight="1" x14ac:dyDescent="0.25">
      <c r="U64592" s="104"/>
      <c r="AB64592" s="104"/>
      <c r="AC64592" s="104"/>
      <c r="AF64592" s="104"/>
      <c r="AG64592" s="104"/>
      <c r="AK64592" s="104"/>
      <c r="AL64592" s="104"/>
      <c r="AO64592" s="104"/>
      <c r="AP64592" s="104"/>
    </row>
    <row r="64593" spans="21:42" ht="15" customHeight="1" x14ac:dyDescent="0.25">
      <c r="U64593" s="104"/>
      <c r="AB64593" s="104"/>
      <c r="AC64593" s="104"/>
      <c r="AF64593" s="104"/>
      <c r="AG64593" s="104"/>
      <c r="AK64593" s="104"/>
      <c r="AL64593" s="104"/>
      <c r="AO64593" s="104"/>
      <c r="AP64593" s="104"/>
    </row>
    <row r="64594" spans="21:42" ht="15" customHeight="1" x14ac:dyDescent="0.25">
      <c r="U64594" s="104"/>
      <c r="AB64594" s="104"/>
      <c r="AC64594" s="104"/>
      <c r="AF64594" s="104"/>
      <c r="AG64594" s="104"/>
      <c r="AK64594" s="104"/>
      <c r="AL64594" s="104"/>
      <c r="AO64594" s="104"/>
      <c r="AP64594" s="104"/>
    </row>
    <row r="64595" spans="21:42" ht="15" customHeight="1" x14ac:dyDescent="0.25">
      <c r="U64595" s="104"/>
      <c r="AB64595" s="104"/>
      <c r="AC64595" s="104"/>
      <c r="AF64595" s="104"/>
      <c r="AG64595" s="104"/>
      <c r="AK64595" s="104"/>
      <c r="AL64595" s="104"/>
      <c r="AO64595" s="104"/>
      <c r="AP64595" s="104"/>
    </row>
    <row r="64596" spans="21:42" ht="15" customHeight="1" x14ac:dyDescent="0.25">
      <c r="U64596" s="104"/>
      <c r="AB64596" s="104"/>
      <c r="AC64596" s="104"/>
      <c r="AF64596" s="104"/>
      <c r="AG64596" s="104"/>
      <c r="AK64596" s="104"/>
      <c r="AL64596" s="104"/>
      <c r="AO64596" s="104"/>
      <c r="AP64596" s="104"/>
    </row>
    <row r="64597" spans="21:42" ht="15" customHeight="1" x14ac:dyDescent="0.25">
      <c r="U64597" s="104"/>
      <c r="AB64597" s="104"/>
      <c r="AC64597" s="104"/>
      <c r="AF64597" s="104"/>
      <c r="AG64597" s="104"/>
      <c r="AK64597" s="104"/>
      <c r="AL64597" s="104"/>
      <c r="AO64597" s="104"/>
      <c r="AP64597" s="104"/>
    </row>
    <row r="64598" spans="21:42" ht="15" customHeight="1" x14ac:dyDescent="0.25">
      <c r="U64598" s="104"/>
      <c r="AB64598" s="104"/>
      <c r="AC64598" s="104"/>
      <c r="AF64598" s="104"/>
      <c r="AG64598" s="104"/>
      <c r="AK64598" s="104"/>
      <c r="AL64598" s="104"/>
      <c r="AO64598" s="104"/>
      <c r="AP64598" s="104"/>
    </row>
    <row r="64599" spans="21:42" ht="15" customHeight="1" x14ac:dyDescent="0.25">
      <c r="U64599" s="104"/>
      <c r="AB64599" s="104"/>
      <c r="AC64599" s="104"/>
      <c r="AF64599" s="104"/>
      <c r="AG64599" s="104"/>
      <c r="AK64599" s="104"/>
      <c r="AL64599" s="104"/>
      <c r="AO64599" s="104"/>
      <c r="AP64599" s="104"/>
    </row>
    <row r="64600" spans="21:42" ht="15" customHeight="1" x14ac:dyDescent="0.25">
      <c r="U64600" s="104"/>
      <c r="AB64600" s="104"/>
      <c r="AC64600" s="104"/>
      <c r="AF64600" s="104"/>
      <c r="AG64600" s="104"/>
      <c r="AK64600" s="104"/>
      <c r="AL64600" s="104"/>
      <c r="AO64600" s="104"/>
      <c r="AP64600" s="104"/>
    </row>
    <row r="64601" spans="21:42" ht="15" customHeight="1" x14ac:dyDescent="0.25">
      <c r="U64601" s="104"/>
      <c r="AB64601" s="104"/>
      <c r="AC64601" s="104"/>
      <c r="AF64601" s="104"/>
      <c r="AG64601" s="104"/>
      <c r="AK64601" s="104"/>
      <c r="AL64601" s="104"/>
      <c r="AO64601" s="104"/>
      <c r="AP64601" s="104"/>
    </row>
    <row r="64602" spans="21:42" ht="15" customHeight="1" x14ac:dyDescent="0.25">
      <c r="U64602" s="104"/>
      <c r="AB64602" s="104"/>
      <c r="AC64602" s="104"/>
      <c r="AF64602" s="104"/>
      <c r="AG64602" s="104"/>
      <c r="AK64602" s="104"/>
      <c r="AL64602" s="104"/>
      <c r="AO64602" s="104"/>
      <c r="AP64602" s="104"/>
    </row>
    <row r="64603" spans="21:42" ht="15" customHeight="1" x14ac:dyDescent="0.25">
      <c r="U64603" s="104"/>
      <c r="AB64603" s="104"/>
      <c r="AC64603" s="104"/>
      <c r="AF64603" s="104"/>
      <c r="AG64603" s="104"/>
      <c r="AK64603" s="104"/>
      <c r="AL64603" s="104"/>
      <c r="AO64603" s="104"/>
      <c r="AP64603" s="104"/>
    </row>
    <row r="64604" spans="21:42" ht="15" customHeight="1" x14ac:dyDescent="0.25">
      <c r="U64604" s="104"/>
      <c r="AB64604" s="104"/>
      <c r="AC64604" s="104"/>
      <c r="AF64604" s="104"/>
      <c r="AG64604" s="104"/>
      <c r="AK64604" s="104"/>
      <c r="AL64604" s="104"/>
      <c r="AO64604" s="104"/>
      <c r="AP64604" s="104"/>
    </row>
    <row r="64605" spans="21:42" ht="15" customHeight="1" x14ac:dyDescent="0.25">
      <c r="U64605" s="104"/>
      <c r="AB64605" s="104"/>
      <c r="AC64605" s="104"/>
      <c r="AF64605" s="104"/>
      <c r="AG64605" s="104"/>
      <c r="AK64605" s="104"/>
      <c r="AL64605" s="104"/>
      <c r="AO64605" s="104"/>
      <c r="AP64605" s="104"/>
    </row>
    <row r="64606" spans="21:42" ht="15" customHeight="1" x14ac:dyDescent="0.25">
      <c r="U64606" s="104"/>
      <c r="AB64606" s="104"/>
      <c r="AC64606" s="104"/>
      <c r="AF64606" s="104"/>
      <c r="AG64606" s="104"/>
      <c r="AK64606" s="104"/>
      <c r="AL64606" s="104"/>
      <c r="AO64606" s="104"/>
      <c r="AP64606" s="104"/>
    </row>
    <row r="64607" spans="21:42" ht="15" customHeight="1" x14ac:dyDescent="0.25">
      <c r="U64607" s="104"/>
      <c r="AB64607" s="104"/>
      <c r="AC64607" s="104"/>
      <c r="AF64607" s="104"/>
      <c r="AG64607" s="104"/>
      <c r="AK64607" s="104"/>
      <c r="AL64607" s="104"/>
      <c r="AO64607" s="104"/>
      <c r="AP64607" s="104"/>
    </row>
    <row r="64608" spans="21:42" ht="15" customHeight="1" x14ac:dyDescent="0.25">
      <c r="U64608" s="104"/>
      <c r="AB64608" s="104"/>
      <c r="AC64608" s="104"/>
      <c r="AF64608" s="104"/>
      <c r="AG64608" s="104"/>
      <c r="AK64608" s="104"/>
      <c r="AL64608" s="104"/>
      <c r="AO64608" s="104"/>
      <c r="AP64608" s="104"/>
    </row>
    <row r="64609" spans="21:42" ht="15" customHeight="1" x14ac:dyDescent="0.25">
      <c r="U64609" s="104"/>
      <c r="AB64609" s="104"/>
      <c r="AC64609" s="104"/>
      <c r="AF64609" s="104"/>
      <c r="AG64609" s="104"/>
      <c r="AK64609" s="104"/>
      <c r="AL64609" s="104"/>
      <c r="AO64609" s="104"/>
      <c r="AP64609" s="104"/>
    </row>
    <row r="64610" spans="21:42" ht="15" customHeight="1" x14ac:dyDescent="0.25">
      <c r="U64610" s="104"/>
      <c r="AB64610" s="104"/>
      <c r="AC64610" s="104"/>
      <c r="AF64610" s="104"/>
      <c r="AG64610" s="104"/>
      <c r="AK64610" s="104"/>
      <c r="AL64610" s="104"/>
      <c r="AO64610" s="104"/>
      <c r="AP64610" s="104"/>
    </row>
    <row r="64611" spans="21:42" ht="15" customHeight="1" x14ac:dyDescent="0.25">
      <c r="U64611" s="104"/>
      <c r="AB64611" s="104"/>
      <c r="AC64611" s="104"/>
      <c r="AF64611" s="104"/>
      <c r="AG64611" s="104"/>
      <c r="AK64611" s="104"/>
      <c r="AL64611" s="104"/>
      <c r="AO64611" s="104"/>
      <c r="AP64611" s="104"/>
    </row>
    <row r="64612" spans="21:42" ht="15" customHeight="1" x14ac:dyDescent="0.25">
      <c r="U64612" s="104"/>
      <c r="AB64612" s="104"/>
      <c r="AC64612" s="104"/>
      <c r="AF64612" s="104"/>
      <c r="AG64612" s="104"/>
      <c r="AK64612" s="104"/>
      <c r="AL64612" s="104"/>
      <c r="AO64612" s="104"/>
      <c r="AP64612" s="104"/>
    </row>
    <row r="64613" spans="21:42" ht="15" customHeight="1" x14ac:dyDescent="0.25">
      <c r="U64613" s="104"/>
      <c r="AB64613" s="104"/>
      <c r="AC64613" s="104"/>
      <c r="AF64613" s="104"/>
      <c r="AG64613" s="104"/>
      <c r="AK64613" s="104"/>
      <c r="AL64613" s="104"/>
      <c r="AO64613" s="104"/>
      <c r="AP64613" s="104"/>
    </row>
    <row r="64614" spans="21:42" ht="15" customHeight="1" x14ac:dyDescent="0.25">
      <c r="U64614" s="104"/>
      <c r="AB64614" s="104"/>
      <c r="AC64614" s="104"/>
      <c r="AF64614" s="104"/>
      <c r="AG64614" s="104"/>
      <c r="AK64614" s="104"/>
      <c r="AL64614" s="104"/>
      <c r="AO64614" s="104"/>
      <c r="AP64614" s="104"/>
    </row>
    <row r="64615" spans="21:42" ht="15" customHeight="1" x14ac:dyDescent="0.25">
      <c r="U64615" s="104"/>
      <c r="AB64615" s="104"/>
      <c r="AC64615" s="104"/>
      <c r="AF64615" s="104"/>
      <c r="AG64615" s="104"/>
      <c r="AK64615" s="104"/>
      <c r="AL64615" s="104"/>
      <c r="AO64615" s="104"/>
      <c r="AP64615" s="104"/>
    </row>
    <row r="64616" spans="21:42" ht="15" customHeight="1" x14ac:dyDescent="0.25">
      <c r="U64616" s="104"/>
      <c r="AB64616" s="104"/>
      <c r="AC64616" s="104"/>
      <c r="AF64616" s="104"/>
      <c r="AG64616" s="104"/>
      <c r="AK64616" s="104"/>
      <c r="AL64616" s="104"/>
      <c r="AO64616" s="104"/>
      <c r="AP64616" s="104"/>
    </row>
    <row r="64617" spans="21:42" ht="15" customHeight="1" x14ac:dyDescent="0.25">
      <c r="U64617" s="104"/>
      <c r="AB64617" s="104"/>
      <c r="AC64617" s="104"/>
      <c r="AF64617" s="104"/>
      <c r="AG64617" s="104"/>
      <c r="AK64617" s="104"/>
      <c r="AL64617" s="104"/>
      <c r="AO64617" s="104"/>
      <c r="AP64617" s="104"/>
    </row>
    <row r="64618" spans="21:42" ht="15" customHeight="1" x14ac:dyDescent="0.25">
      <c r="U64618" s="104"/>
      <c r="AB64618" s="104"/>
      <c r="AC64618" s="104"/>
      <c r="AF64618" s="104"/>
      <c r="AG64618" s="104"/>
      <c r="AK64618" s="104"/>
      <c r="AL64618" s="104"/>
      <c r="AO64618" s="104"/>
      <c r="AP64618" s="104"/>
    </row>
    <row r="64619" spans="21:42" ht="15" customHeight="1" x14ac:dyDescent="0.25">
      <c r="U64619" s="104"/>
      <c r="AB64619" s="104"/>
      <c r="AC64619" s="104"/>
      <c r="AF64619" s="104"/>
      <c r="AG64619" s="104"/>
      <c r="AK64619" s="104"/>
      <c r="AL64619" s="104"/>
      <c r="AO64619" s="104"/>
      <c r="AP64619" s="104"/>
    </row>
    <row r="64620" spans="21:42" ht="15" customHeight="1" x14ac:dyDescent="0.25">
      <c r="U64620" s="104"/>
      <c r="AB64620" s="104"/>
      <c r="AC64620" s="104"/>
      <c r="AF64620" s="104"/>
      <c r="AG64620" s="104"/>
      <c r="AK64620" s="104"/>
      <c r="AL64620" s="104"/>
      <c r="AO64620" s="104"/>
      <c r="AP64620" s="104"/>
    </row>
    <row r="64621" spans="21:42" ht="15" customHeight="1" x14ac:dyDescent="0.25">
      <c r="U64621" s="104"/>
      <c r="AB64621" s="104"/>
      <c r="AC64621" s="104"/>
      <c r="AF64621" s="104"/>
      <c r="AG64621" s="104"/>
      <c r="AK64621" s="104"/>
      <c r="AL64621" s="104"/>
      <c r="AO64621" s="104"/>
      <c r="AP64621" s="104"/>
    </row>
    <row r="64622" spans="21:42" ht="15" customHeight="1" x14ac:dyDescent="0.25">
      <c r="U64622" s="104"/>
      <c r="AB64622" s="104"/>
      <c r="AC64622" s="104"/>
      <c r="AF64622" s="104"/>
      <c r="AG64622" s="104"/>
      <c r="AK64622" s="104"/>
      <c r="AL64622" s="104"/>
      <c r="AO64622" s="104"/>
      <c r="AP64622" s="104"/>
    </row>
    <row r="64623" spans="21:42" ht="15" customHeight="1" x14ac:dyDescent="0.25">
      <c r="U64623" s="104"/>
      <c r="AB64623" s="104"/>
      <c r="AC64623" s="104"/>
      <c r="AF64623" s="104"/>
      <c r="AG64623" s="104"/>
      <c r="AK64623" s="104"/>
      <c r="AL64623" s="104"/>
      <c r="AO64623" s="104"/>
      <c r="AP64623" s="104"/>
    </row>
    <row r="64624" spans="21:42" ht="15" customHeight="1" x14ac:dyDescent="0.25">
      <c r="U64624" s="104"/>
      <c r="AB64624" s="104"/>
      <c r="AC64624" s="104"/>
      <c r="AF64624" s="104"/>
      <c r="AG64624" s="104"/>
      <c r="AK64624" s="104"/>
      <c r="AL64624" s="104"/>
      <c r="AO64624" s="104"/>
      <c r="AP64624" s="104"/>
    </row>
    <row r="64625" spans="21:42" ht="15" customHeight="1" x14ac:dyDescent="0.25">
      <c r="U64625" s="104"/>
      <c r="AB64625" s="104"/>
      <c r="AC64625" s="104"/>
      <c r="AF64625" s="104"/>
      <c r="AG64625" s="104"/>
      <c r="AK64625" s="104"/>
      <c r="AL64625" s="104"/>
      <c r="AO64625" s="104"/>
      <c r="AP64625" s="104"/>
    </row>
    <row r="64626" spans="21:42" ht="15" customHeight="1" x14ac:dyDescent="0.25">
      <c r="U64626" s="104"/>
      <c r="AB64626" s="104"/>
      <c r="AC64626" s="104"/>
      <c r="AF64626" s="104"/>
      <c r="AG64626" s="104"/>
      <c r="AK64626" s="104"/>
      <c r="AL64626" s="104"/>
      <c r="AO64626" s="104"/>
      <c r="AP64626" s="104"/>
    </row>
    <row r="64627" spans="21:42" ht="15" customHeight="1" x14ac:dyDescent="0.25">
      <c r="U64627" s="104"/>
      <c r="AB64627" s="104"/>
      <c r="AC64627" s="104"/>
      <c r="AF64627" s="104"/>
      <c r="AG64627" s="104"/>
      <c r="AK64627" s="104"/>
      <c r="AL64627" s="104"/>
      <c r="AO64627" s="104"/>
      <c r="AP64627" s="104"/>
    </row>
    <row r="64628" spans="21:42" ht="15" customHeight="1" x14ac:dyDescent="0.25">
      <c r="U64628" s="104"/>
      <c r="AB64628" s="104"/>
      <c r="AC64628" s="104"/>
      <c r="AF64628" s="104"/>
      <c r="AG64628" s="104"/>
      <c r="AK64628" s="104"/>
      <c r="AL64628" s="104"/>
      <c r="AO64628" s="104"/>
      <c r="AP64628" s="104"/>
    </row>
    <row r="64629" spans="21:42" ht="15" customHeight="1" x14ac:dyDescent="0.25">
      <c r="U64629" s="104"/>
      <c r="AB64629" s="104"/>
      <c r="AC64629" s="104"/>
      <c r="AF64629" s="104"/>
      <c r="AG64629" s="104"/>
      <c r="AK64629" s="104"/>
      <c r="AL64629" s="104"/>
      <c r="AO64629" s="104"/>
      <c r="AP64629" s="104"/>
    </row>
    <row r="64630" spans="21:42" ht="15" customHeight="1" x14ac:dyDescent="0.25">
      <c r="U64630" s="104"/>
      <c r="AB64630" s="104"/>
      <c r="AC64630" s="104"/>
      <c r="AF64630" s="104"/>
      <c r="AG64630" s="104"/>
      <c r="AK64630" s="104"/>
      <c r="AL64630" s="104"/>
      <c r="AO64630" s="104"/>
      <c r="AP64630" s="104"/>
    </row>
    <row r="64631" spans="21:42" ht="15" customHeight="1" x14ac:dyDescent="0.25">
      <c r="U64631" s="104"/>
      <c r="AB64631" s="104"/>
      <c r="AC64631" s="104"/>
      <c r="AF64631" s="104"/>
      <c r="AG64631" s="104"/>
      <c r="AK64631" s="104"/>
      <c r="AL64631" s="104"/>
      <c r="AO64631" s="104"/>
      <c r="AP64631" s="104"/>
    </row>
    <row r="64632" spans="21:42" ht="15" customHeight="1" x14ac:dyDescent="0.25">
      <c r="U64632" s="104"/>
      <c r="AB64632" s="104"/>
      <c r="AC64632" s="104"/>
      <c r="AF64632" s="104"/>
      <c r="AG64632" s="104"/>
      <c r="AK64632" s="104"/>
      <c r="AL64632" s="104"/>
      <c r="AO64632" s="104"/>
      <c r="AP64632" s="104"/>
    </row>
    <row r="64633" spans="21:42" ht="15" customHeight="1" x14ac:dyDescent="0.25">
      <c r="U64633" s="104"/>
      <c r="AB64633" s="104"/>
      <c r="AC64633" s="104"/>
      <c r="AF64633" s="104"/>
      <c r="AG64633" s="104"/>
      <c r="AK64633" s="104"/>
      <c r="AL64633" s="104"/>
      <c r="AO64633" s="104"/>
      <c r="AP64633" s="104"/>
    </row>
    <row r="64634" spans="21:42" ht="15" customHeight="1" x14ac:dyDescent="0.25">
      <c r="U64634" s="104"/>
      <c r="AB64634" s="104"/>
      <c r="AC64634" s="104"/>
      <c r="AF64634" s="104"/>
      <c r="AG64634" s="104"/>
      <c r="AK64634" s="104"/>
      <c r="AL64634" s="104"/>
      <c r="AO64634" s="104"/>
      <c r="AP64634" s="104"/>
    </row>
    <row r="64635" spans="21:42" ht="15" customHeight="1" x14ac:dyDescent="0.25">
      <c r="U64635" s="104"/>
      <c r="AB64635" s="104"/>
      <c r="AC64635" s="104"/>
      <c r="AF64635" s="104"/>
      <c r="AG64635" s="104"/>
      <c r="AK64635" s="104"/>
      <c r="AL64635" s="104"/>
      <c r="AO64635" s="104"/>
      <c r="AP64635" s="104"/>
    </row>
    <row r="64636" spans="21:42" ht="15" customHeight="1" x14ac:dyDescent="0.25">
      <c r="U64636" s="104"/>
      <c r="AB64636" s="104"/>
      <c r="AC64636" s="104"/>
      <c r="AF64636" s="104"/>
      <c r="AG64636" s="104"/>
      <c r="AK64636" s="104"/>
      <c r="AL64636" s="104"/>
      <c r="AO64636" s="104"/>
      <c r="AP64636" s="104"/>
    </row>
    <row r="64637" spans="21:42" ht="15" customHeight="1" x14ac:dyDescent="0.25">
      <c r="U64637" s="104"/>
      <c r="AB64637" s="104"/>
      <c r="AC64637" s="104"/>
      <c r="AF64637" s="104"/>
      <c r="AG64637" s="104"/>
      <c r="AK64637" s="104"/>
      <c r="AL64637" s="104"/>
      <c r="AO64637" s="104"/>
      <c r="AP64637" s="104"/>
    </row>
    <row r="64638" spans="21:42" ht="15" customHeight="1" x14ac:dyDescent="0.25">
      <c r="U64638" s="104"/>
      <c r="AB64638" s="104"/>
      <c r="AC64638" s="104"/>
      <c r="AF64638" s="104"/>
      <c r="AG64638" s="104"/>
      <c r="AK64638" s="104"/>
      <c r="AL64638" s="104"/>
      <c r="AO64638" s="104"/>
      <c r="AP64638" s="104"/>
    </row>
    <row r="64639" spans="21:42" ht="15" customHeight="1" x14ac:dyDescent="0.25">
      <c r="U64639" s="104"/>
      <c r="AB64639" s="104"/>
      <c r="AC64639" s="104"/>
      <c r="AF64639" s="104"/>
      <c r="AG64639" s="104"/>
      <c r="AK64639" s="104"/>
      <c r="AL64639" s="104"/>
      <c r="AO64639" s="104"/>
      <c r="AP64639" s="104"/>
    </row>
    <row r="64640" spans="21:42" ht="15" customHeight="1" x14ac:dyDescent="0.25">
      <c r="U64640" s="104"/>
      <c r="AB64640" s="104"/>
      <c r="AC64640" s="104"/>
      <c r="AF64640" s="104"/>
      <c r="AG64640" s="104"/>
      <c r="AK64640" s="104"/>
      <c r="AL64640" s="104"/>
      <c r="AO64640" s="104"/>
      <c r="AP64640" s="104"/>
    </row>
    <row r="64641" spans="21:42" ht="15" customHeight="1" x14ac:dyDescent="0.25">
      <c r="U64641" s="104"/>
      <c r="AB64641" s="104"/>
      <c r="AC64641" s="104"/>
      <c r="AF64641" s="104"/>
      <c r="AG64641" s="104"/>
      <c r="AK64641" s="104"/>
      <c r="AL64641" s="104"/>
      <c r="AO64641" s="104"/>
      <c r="AP64641" s="104"/>
    </row>
    <row r="64642" spans="21:42" ht="15" customHeight="1" x14ac:dyDescent="0.25">
      <c r="U64642" s="104"/>
      <c r="AB64642" s="104"/>
      <c r="AC64642" s="104"/>
      <c r="AF64642" s="104"/>
      <c r="AG64642" s="104"/>
      <c r="AK64642" s="104"/>
      <c r="AL64642" s="104"/>
      <c r="AO64642" s="104"/>
      <c r="AP64642" s="104"/>
    </row>
    <row r="64643" spans="21:42" ht="15" customHeight="1" x14ac:dyDescent="0.25">
      <c r="U64643" s="104"/>
      <c r="AB64643" s="104"/>
      <c r="AC64643" s="104"/>
      <c r="AF64643" s="104"/>
      <c r="AG64643" s="104"/>
      <c r="AK64643" s="104"/>
      <c r="AL64643" s="104"/>
      <c r="AO64643" s="104"/>
      <c r="AP64643" s="104"/>
    </row>
    <row r="64644" spans="21:42" ht="15" customHeight="1" x14ac:dyDescent="0.25">
      <c r="U64644" s="104"/>
      <c r="AB64644" s="104"/>
      <c r="AC64644" s="104"/>
      <c r="AF64644" s="104"/>
      <c r="AG64644" s="104"/>
      <c r="AK64644" s="104"/>
      <c r="AL64644" s="104"/>
      <c r="AO64644" s="104"/>
      <c r="AP64644" s="104"/>
    </row>
    <row r="64645" spans="21:42" ht="15" customHeight="1" x14ac:dyDescent="0.25">
      <c r="U64645" s="104"/>
      <c r="AB64645" s="104"/>
      <c r="AC64645" s="104"/>
      <c r="AF64645" s="104"/>
      <c r="AG64645" s="104"/>
      <c r="AK64645" s="104"/>
      <c r="AL64645" s="104"/>
      <c r="AO64645" s="104"/>
      <c r="AP64645" s="104"/>
    </row>
    <row r="64646" spans="21:42" ht="15" customHeight="1" x14ac:dyDescent="0.25">
      <c r="U64646" s="104"/>
      <c r="AB64646" s="104"/>
      <c r="AC64646" s="104"/>
      <c r="AF64646" s="104"/>
      <c r="AG64646" s="104"/>
      <c r="AK64646" s="104"/>
      <c r="AL64646" s="104"/>
      <c r="AO64646" s="104"/>
      <c r="AP64646" s="104"/>
    </row>
    <row r="64647" spans="21:42" ht="15" customHeight="1" x14ac:dyDescent="0.25">
      <c r="U64647" s="104"/>
      <c r="AB64647" s="104"/>
      <c r="AC64647" s="104"/>
      <c r="AF64647" s="104"/>
      <c r="AG64647" s="104"/>
      <c r="AK64647" s="104"/>
      <c r="AL64647" s="104"/>
      <c r="AO64647" s="104"/>
      <c r="AP64647" s="104"/>
    </row>
    <row r="64648" spans="21:42" ht="15" customHeight="1" x14ac:dyDescent="0.25">
      <c r="U64648" s="104"/>
      <c r="AB64648" s="104"/>
      <c r="AC64648" s="104"/>
      <c r="AF64648" s="104"/>
      <c r="AG64648" s="104"/>
      <c r="AK64648" s="104"/>
      <c r="AL64648" s="104"/>
      <c r="AO64648" s="104"/>
      <c r="AP64648" s="104"/>
    </row>
    <row r="64649" spans="21:42" ht="15" customHeight="1" x14ac:dyDescent="0.25">
      <c r="U64649" s="104"/>
      <c r="AB64649" s="104"/>
      <c r="AC64649" s="104"/>
      <c r="AF64649" s="104"/>
      <c r="AG64649" s="104"/>
      <c r="AK64649" s="104"/>
      <c r="AL64649" s="104"/>
      <c r="AO64649" s="104"/>
      <c r="AP64649" s="104"/>
    </row>
    <row r="64650" spans="21:42" ht="15" customHeight="1" x14ac:dyDescent="0.25">
      <c r="U64650" s="104"/>
      <c r="AB64650" s="104"/>
      <c r="AC64650" s="104"/>
      <c r="AF64650" s="104"/>
      <c r="AG64650" s="104"/>
      <c r="AK64650" s="104"/>
      <c r="AL64650" s="104"/>
      <c r="AO64650" s="104"/>
      <c r="AP64650" s="104"/>
    </row>
    <row r="64651" spans="21:42" ht="15" customHeight="1" x14ac:dyDescent="0.25">
      <c r="U64651" s="104"/>
      <c r="AB64651" s="104"/>
      <c r="AC64651" s="104"/>
      <c r="AF64651" s="104"/>
      <c r="AG64651" s="104"/>
      <c r="AK64651" s="104"/>
      <c r="AL64651" s="104"/>
      <c r="AO64651" s="104"/>
      <c r="AP64651" s="104"/>
    </row>
    <row r="64652" spans="21:42" ht="15" customHeight="1" x14ac:dyDescent="0.25">
      <c r="U64652" s="104"/>
      <c r="AB64652" s="104"/>
      <c r="AC64652" s="104"/>
      <c r="AF64652" s="104"/>
      <c r="AG64652" s="104"/>
      <c r="AK64652" s="104"/>
      <c r="AL64652" s="104"/>
      <c r="AO64652" s="104"/>
      <c r="AP64652" s="104"/>
    </row>
    <row r="64653" spans="21:42" ht="15" customHeight="1" x14ac:dyDescent="0.25">
      <c r="U64653" s="104"/>
      <c r="AB64653" s="104"/>
      <c r="AC64653" s="104"/>
      <c r="AF64653" s="104"/>
      <c r="AG64653" s="104"/>
      <c r="AK64653" s="104"/>
      <c r="AL64653" s="104"/>
      <c r="AO64653" s="104"/>
      <c r="AP64653" s="104"/>
    </row>
    <row r="64654" spans="21:42" ht="15" customHeight="1" x14ac:dyDescent="0.25">
      <c r="U64654" s="104"/>
      <c r="AB64654" s="104"/>
      <c r="AC64654" s="104"/>
      <c r="AF64654" s="104"/>
      <c r="AG64654" s="104"/>
      <c r="AK64654" s="104"/>
      <c r="AL64654" s="104"/>
      <c r="AO64654" s="104"/>
      <c r="AP64654" s="104"/>
    </row>
    <row r="64655" spans="21:42" ht="15" customHeight="1" x14ac:dyDescent="0.25">
      <c r="U64655" s="104"/>
      <c r="AB64655" s="104"/>
      <c r="AC64655" s="104"/>
      <c r="AF64655" s="104"/>
      <c r="AG64655" s="104"/>
      <c r="AK64655" s="104"/>
      <c r="AL64655" s="104"/>
      <c r="AO64655" s="104"/>
      <c r="AP64655" s="104"/>
    </row>
    <row r="64656" spans="21:42" ht="15" customHeight="1" x14ac:dyDescent="0.25">
      <c r="U64656" s="104"/>
      <c r="AB64656" s="104"/>
      <c r="AC64656" s="104"/>
      <c r="AF64656" s="104"/>
      <c r="AG64656" s="104"/>
      <c r="AK64656" s="104"/>
      <c r="AL64656" s="104"/>
      <c r="AO64656" s="104"/>
      <c r="AP64656" s="104"/>
    </row>
    <row r="64657" spans="21:42" ht="15" customHeight="1" x14ac:dyDescent="0.25">
      <c r="U64657" s="104"/>
      <c r="AB64657" s="104"/>
      <c r="AC64657" s="104"/>
      <c r="AF64657" s="104"/>
      <c r="AG64657" s="104"/>
      <c r="AK64657" s="104"/>
      <c r="AL64657" s="104"/>
      <c r="AO64657" s="104"/>
      <c r="AP64657" s="104"/>
    </row>
    <row r="64658" spans="21:42" ht="15" customHeight="1" x14ac:dyDescent="0.25">
      <c r="U64658" s="104"/>
      <c r="AB64658" s="104"/>
      <c r="AC64658" s="104"/>
      <c r="AF64658" s="104"/>
      <c r="AG64658" s="104"/>
      <c r="AK64658" s="104"/>
      <c r="AL64658" s="104"/>
      <c r="AO64658" s="104"/>
      <c r="AP64658" s="104"/>
    </row>
    <row r="64659" spans="21:42" ht="15" customHeight="1" x14ac:dyDescent="0.25">
      <c r="U64659" s="104"/>
      <c r="AB64659" s="104"/>
      <c r="AC64659" s="104"/>
      <c r="AF64659" s="104"/>
      <c r="AG64659" s="104"/>
      <c r="AK64659" s="104"/>
      <c r="AL64659" s="104"/>
      <c r="AO64659" s="104"/>
      <c r="AP64659" s="104"/>
    </row>
    <row r="64660" spans="21:42" ht="15" customHeight="1" x14ac:dyDescent="0.25">
      <c r="U64660" s="104"/>
      <c r="AB64660" s="104"/>
      <c r="AC64660" s="104"/>
      <c r="AF64660" s="104"/>
      <c r="AG64660" s="104"/>
      <c r="AK64660" s="104"/>
      <c r="AL64660" s="104"/>
      <c r="AO64660" s="104"/>
      <c r="AP64660" s="104"/>
    </row>
    <row r="64661" spans="21:42" ht="15" customHeight="1" x14ac:dyDescent="0.25">
      <c r="U64661" s="104"/>
      <c r="AB64661" s="104"/>
      <c r="AC64661" s="104"/>
      <c r="AF64661" s="104"/>
      <c r="AG64661" s="104"/>
      <c r="AK64661" s="104"/>
      <c r="AL64661" s="104"/>
      <c r="AO64661" s="104"/>
      <c r="AP64661" s="104"/>
    </row>
    <row r="64662" spans="21:42" ht="15" customHeight="1" x14ac:dyDescent="0.25">
      <c r="U64662" s="104"/>
      <c r="AB64662" s="104"/>
      <c r="AC64662" s="104"/>
      <c r="AF64662" s="104"/>
      <c r="AG64662" s="104"/>
      <c r="AK64662" s="104"/>
      <c r="AL64662" s="104"/>
      <c r="AO64662" s="104"/>
      <c r="AP64662" s="104"/>
    </row>
    <row r="64663" spans="21:42" ht="15" customHeight="1" x14ac:dyDescent="0.25">
      <c r="U64663" s="104"/>
      <c r="AB64663" s="104"/>
      <c r="AC64663" s="104"/>
      <c r="AF64663" s="104"/>
      <c r="AG64663" s="104"/>
      <c r="AK64663" s="104"/>
      <c r="AL64663" s="104"/>
      <c r="AO64663" s="104"/>
      <c r="AP64663" s="104"/>
    </row>
    <row r="64664" spans="21:42" ht="15" customHeight="1" x14ac:dyDescent="0.25">
      <c r="U64664" s="104"/>
      <c r="AB64664" s="104"/>
      <c r="AC64664" s="104"/>
      <c r="AF64664" s="104"/>
      <c r="AG64664" s="104"/>
      <c r="AK64664" s="104"/>
      <c r="AL64664" s="104"/>
      <c r="AO64664" s="104"/>
      <c r="AP64664" s="104"/>
    </row>
    <row r="64665" spans="21:42" ht="15" customHeight="1" x14ac:dyDescent="0.25">
      <c r="U64665" s="104"/>
      <c r="AB64665" s="104"/>
      <c r="AC64665" s="104"/>
      <c r="AF64665" s="104"/>
      <c r="AG64665" s="104"/>
      <c r="AK64665" s="104"/>
      <c r="AL64665" s="104"/>
      <c r="AO64665" s="104"/>
      <c r="AP64665" s="104"/>
    </row>
    <row r="64666" spans="21:42" ht="15" customHeight="1" x14ac:dyDescent="0.25">
      <c r="U64666" s="104"/>
      <c r="AB64666" s="104"/>
      <c r="AC64666" s="104"/>
      <c r="AF64666" s="104"/>
      <c r="AG64666" s="104"/>
      <c r="AK64666" s="104"/>
      <c r="AL64666" s="104"/>
      <c r="AO64666" s="104"/>
      <c r="AP64666" s="104"/>
    </row>
    <row r="64667" spans="21:42" ht="15" customHeight="1" x14ac:dyDescent="0.25">
      <c r="U64667" s="104"/>
      <c r="AB64667" s="104"/>
      <c r="AC64667" s="104"/>
      <c r="AF64667" s="104"/>
      <c r="AG64667" s="104"/>
      <c r="AK64667" s="104"/>
      <c r="AL64667" s="104"/>
      <c r="AO64667" s="104"/>
      <c r="AP64667" s="104"/>
    </row>
    <row r="64668" spans="21:42" ht="15" customHeight="1" x14ac:dyDescent="0.25">
      <c r="U64668" s="104"/>
      <c r="AB64668" s="104"/>
      <c r="AC64668" s="104"/>
      <c r="AF64668" s="104"/>
      <c r="AG64668" s="104"/>
      <c r="AK64668" s="104"/>
      <c r="AL64668" s="104"/>
      <c r="AO64668" s="104"/>
      <c r="AP64668" s="104"/>
    </row>
    <row r="64669" spans="21:42" ht="15" customHeight="1" x14ac:dyDescent="0.25">
      <c r="U64669" s="104"/>
      <c r="AB64669" s="104"/>
      <c r="AC64669" s="104"/>
      <c r="AF64669" s="104"/>
      <c r="AG64669" s="104"/>
      <c r="AK64669" s="104"/>
      <c r="AL64669" s="104"/>
      <c r="AO64669" s="104"/>
      <c r="AP64669" s="104"/>
    </row>
    <row r="64670" spans="21:42" ht="15" customHeight="1" x14ac:dyDescent="0.25">
      <c r="U64670" s="104"/>
      <c r="AB64670" s="104"/>
      <c r="AC64670" s="104"/>
      <c r="AF64670" s="104"/>
      <c r="AG64670" s="104"/>
      <c r="AK64670" s="104"/>
      <c r="AL64670" s="104"/>
      <c r="AO64670" s="104"/>
      <c r="AP64670" s="104"/>
    </row>
    <row r="64671" spans="21:42" ht="15" customHeight="1" x14ac:dyDescent="0.25">
      <c r="U64671" s="104"/>
      <c r="AB64671" s="104"/>
      <c r="AC64671" s="104"/>
      <c r="AF64671" s="104"/>
      <c r="AG64671" s="104"/>
      <c r="AK64671" s="104"/>
      <c r="AL64671" s="104"/>
      <c r="AO64671" s="104"/>
      <c r="AP64671" s="104"/>
    </row>
    <row r="64672" spans="21:42" ht="15" customHeight="1" x14ac:dyDescent="0.25">
      <c r="U64672" s="104"/>
      <c r="AB64672" s="104"/>
      <c r="AC64672" s="104"/>
      <c r="AF64672" s="104"/>
      <c r="AG64672" s="104"/>
      <c r="AK64672" s="104"/>
      <c r="AL64672" s="104"/>
      <c r="AO64672" s="104"/>
      <c r="AP64672" s="104"/>
    </row>
    <row r="64673" spans="21:42" ht="15" customHeight="1" x14ac:dyDescent="0.25">
      <c r="U64673" s="104"/>
      <c r="AB64673" s="104"/>
      <c r="AC64673" s="104"/>
      <c r="AF64673" s="104"/>
      <c r="AG64673" s="104"/>
      <c r="AK64673" s="104"/>
      <c r="AL64673" s="104"/>
      <c r="AO64673" s="104"/>
      <c r="AP64673" s="104"/>
    </row>
    <row r="64674" spans="21:42" ht="15" customHeight="1" x14ac:dyDescent="0.25">
      <c r="U64674" s="104"/>
      <c r="AB64674" s="104"/>
      <c r="AC64674" s="104"/>
      <c r="AF64674" s="104"/>
      <c r="AG64674" s="104"/>
      <c r="AK64674" s="104"/>
      <c r="AL64674" s="104"/>
      <c r="AO64674" s="104"/>
      <c r="AP64674" s="104"/>
    </row>
    <row r="64675" spans="21:42" ht="15" customHeight="1" x14ac:dyDescent="0.25">
      <c r="U64675" s="104"/>
      <c r="AB64675" s="104"/>
      <c r="AC64675" s="104"/>
      <c r="AF64675" s="104"/>
      <c r="AG64675" s="104"/>
      <c r="AK64675" s="104"/>
      <c r="AL64675" s="104"/>
      <c r="AO64675" s="104"/>
      <c r="AP64675" s="104"/>
    </row>
    <row r="64676" spans="21:42" ht="15" customHeight="1" x14ac:dyDescent="0.25">
      <c r="U64676" s="104"/>
      <c r="AB64676" s="104"/>
      <c r="AC64676" s="104"/>
      <c r="AF64676" s="104"/>
      <c r="AG64676" s="104"/>
      <c r="AK64676" s="104"/>
      <c r="AL64676" s="104"/>
      <c r="AO64676" s="104"/>
      <c r="AP64676" s="104"/>
    </row>
    <row r="64677" spans="21:42" ht="15" customHeight="1" x14ac:dyDescent="0.25">
      <c r="U64677" s="104"/>
      <c r="AB64677" s="104"/>
      <c r="AC64677" s="104"/>
      <c r="AF64677" s="104"/>
      <c r="AG64677" s="104"/>
      <c r="AK64677" s="104"/>
      <c r="AL64677" s="104"/>
      <c r="AO64677" s="104"/>
      <c r="AP64677" s="104"/>
    </row>
    <row r="64678" spans="21:42" ht="15" customHeight="1" x14ac:dyDescent="0.25">
      <c r="U64678" s="104"/>
      <c r="AB64678" s="104"/>
      <c r="AC64678" s="104"/>
      <c r="AF64678" s="104"/>
      <c r="AG64678" s="104"/>
      <c r="AK64678" s="104"/>
      <c r="AL64678" s="104"/>
      <c r="AO64678" s="104"/>
      <c r="AP64678" s="104"/>
    </row>
    <row r="64679" spans="21:42" ht="15" customHeight="1" x14ac:dyDescent="0.25">
      <c r="U64679" s="104"/>
      <c r="AB64679" s="104"/>
      <c r="AC64679" s="104"/>
      <c r="AF64679" s="104"/>
      <c r="AG64679" s="104"/>
      <c r="AK64679" s="104"/>
      <c r="AL64679" s="104"/>
      <c r="AO64679" s="104"/>
      <c r="AP64679" s="104"/>
    </row>
    <row r="64680" spans="21:42" ht="15" customHeight="1" x14ac:dyDescent="0.25">
      <c r="U64680" s="104"/>
      <c r="AB64680" s="104"/>
      <c r="AC64680" s="104"/>
      <c r="AF64680" s="104"/>
      <c r="AG64680" s="104"/>
      <c r="AK64680" s="104"/>
      <c r="AL64680" s="104"/>
      <c r="AO64680" s="104"/>
      <c r="AP64680" s="104"/>
    </row>
    <row r="64681" spans="21:42" ht="15" customHeight="1" x14ac:dyDescent="0.25">
      <c r="U64681" s="104"/>
      <c r="AB64681" s="104"/>
      <c r="AC64681" s="104"/>
      <c r="AF64681" s="104"/>
      <c r="AG64681" s="104"/>
      <c r="AK64681" s="104"/>
      <c r="AL64681" s="104"/>
      <c r="AO64681" s="104"/>
      <c r="AP64681" s="104"/>
    </row>
    <row r="64682" spans="21:42" ht="15" customHeight="1" x14ac:dyDescent="0.25">
      <c r="U64682" s="104"/>
      <c r="AB64682" s="104"/>
      <c r="AC64682" s="104"/>
      <c r="AF64682" s="104"/>
      <c r="AG64682" s="104"/>
      <c r="AK64682" s="104"/>
      <c r="AL64682" s="104"/>
      <c r="AO64682" s="104"/>
      <c r="AP64682" s="104"/>
    </row>
    <row r="64683" spans="21:42" ht="15" customHeight="1" x14ac:dyDescent="0.25">
      <c r="U64683" s="104"/>
      <c r="AB64683" s="104"/>
      <c r="AC64683" s="104"/>
      <c r="AF64683" s="104"/>
      <c r="AG64683" s="104"/>
      <c r="AK64683" s="104"/>
      <c r="AL64683" s="104"/>
      <c r="AO64683" s="104"/>
      <c r="AP64683" s="104"/>
    </row>
    <row r="64684" spans="21:42" ht="15" customHeight="1" x14ac:dyDescent="0.25">
      <c r="U64684" s="104"/>
      <c r="AB64684" s="104"/>
      <c r="AC64684" s="104"/>
      <c r="AF64684" s="104"/>
      <c r="AG64684" s="104"/>
      <c r="AK64684" s="104"/>
      <c r="AL64684" s="104"/>
      <c r="AO64684" s="104"/>
      <c r="AP64684" s="104"/>
    </row>
    <row r="64685" spans="21:42" ht="15" customHeight="1" x14ac:dyDescent="0.25">
      <c r="U64685" s="104"/>
      <c r="AB64685" s="104"/>
      <c r="AC64685" s="104"/>
      <c r="AF64685" s="104"/>
      <c r="AG64685" s="104"/>
      <c r="AK64685" s="104"/>
      <c r="AL64685" s="104"/>
      <c r="AO64685" s="104"/>
      <c r="AP64685" s="104"/>
    </row>
    <row r="64686" spans="21:42" ht="15" customHeight="1" x14ac:dyDescent="0.25">
      <c r="U64686" s="104"/>
      <c r="AB64686" s="104"/>
      <c r="AC64686" s="104"/>
      <c r="AF64686" s="104"/>
      <c r="AG64686" s="104"/>
      <c r="AK64686" s="104"/>
      <c r="AL64686" s="104"/>
      <c r="AO64686" s="104"/>
      <c r="AP64686" s="104"/>
    </row>
    <row r="64687" spans="21:42" ht="15" customHeight="1" x14ac:dyDescent="0.25">
      <c r="U64687" s="104"/>
      <c r="AB64687" s="104"/>
      <c r="AC64687" s="104"/>
      <c r="AF64687" s="104"/>
      <c r="AG64687" s="104"/>
      <c r="AK64687" s="104"/>
      <c r="AL64687" s="104"/>
      <c r="AO64687" s="104"/>
      <c r="AP64687" s="104"/>
    </row>
    <row r="64688" spans="21:42" ht="15" customHeight="1" x14ac:dyDescent="0.25">
      <c r="U64688" s="104"/>
      <c r="AB64688" s="104"/>
      <c r="AC64688" s="104"/>
      <c r="AF64688" s="104"/>
      <c r="AG64688" s="104"/>
      <c r="AK64688" s="104"/>
      <c r="AL64688" s="104"/>
      <c r="AO64688" s="104"/>
      <c r="AP64688" s="104"/>
    </row>
    <row r="64689" spans="21:42" ht="15" customHeight="1" x14ac:dyDescent="0.25">
      <c r="U64689" s="104"/>
      <c r="AB64689" s="104"/>
      <c r="AC64689" s="104"/>
      <c r="AF64689" s="104"/>
      <c r="AG64689" s="104"/>
      <c r="AK64689" s="104"/>
      <c r="AL64689" s="104"/>
      <c r="AO64689" s="104"/>
      <c r="AP64689" s="104"/>
    </row>
    <row r="64690" spans="21:42" ht="15" customHeight="1" x14ac:dyDescent="0.25">
      <c r="U64690" s="104"/>
      <c r="AB64690" s="104"/>
      <c r="AC64690" s="104"/>
      <c r="AF64690" s="104"/>
      <c r="AG64690" s="104"/>
      <c r="AK64690" s="104"/>
      <c r="AL64690" s="104"/>
      <c r="AO64690" s="104"/>
      <c r="AP64690" s="104"/>
    </row>
    <row r="64691" spans="21:42" ht="15" customHeight="1" x14ac:dyDescent="0.25">
      <c r="U64691" s="104"/>
      <c r="AB64691" s="104"/>
      <c r="AC64691" s="104"/>
      <c r="AF64691" s="104"/>
      <c r="AG64691" s="104"/>
      <c r="AK64691" s="104"/>
      <c r="AL64691" s="104"/>
      <c r="AO64691" s="104"/>
      <c r="AP64691" s="104"/>
    </row>
    <row r="64692" spans="21:42" ht="15" customHeight="1" x14ac:dyDescent="0.25">
      <c r="U64692" s="104"/>
      <c r="AB64692" s="104"/>
      <c r="AC64692" s="104"/>
      <c r="AF64692" s="104"/>
      <c r="AG64692" s="104"/>
      <c r="AK64692" s="104"/>
      <c r="AL64692" s="104"/>
      <c r="AO64692" s="104"/>
      <c r="AP64692" s="104"/>
    </row>
    <row r="64693" spans="21:42" ht="15" customHeight="1" x14ac:dyDescent="0.25">
      <c r="U64693" s="104"/>
      <c r="AB64693" s="104"/>
      <c r="AC64693" s="104"/>
      <c r="AF64693" s="104"/>
      <c r="AG64693" s="104"/>
      <c r="AK64693" s="104"/>
      <c r="AL64693" s="104"/>
      <c r="AO64693" s="104"/>
      <c r="AP64693" s="104"/>
    </row>
    <row r="64694" spans="21:42" ht="15" customHeight="1" x14ac:dyDescent="0.25">
      <c r="U64694" s="104"/>
      <c r="AB64694" s="104"/>
      <c r="AC64694" s="104"/>
      <c r="AF64694" s="104"/>
      <c r="AG64694" s="104"/>
      <c r="AK64694" s="104"/>
      <c r="AL64694" s="104"/>
      <c r="AO64694" s="104"/>
      <c r="AP64694" s="104"/>
    </row>
    <row r="64695" spans="21:42" ht="15" customHeight="1" x14ac:dyDescent="0.25">
      <c r="U64695" s="104"/>
      <c r="AB64695" s="104"/>
      <c r="AC64695" s="104"/>
      <c r="AF64695" s="104"/>
      <c r="AG64695" s="104"/>
      <c r="AK64695" s="104"/>
      <c r="AL64695" s="104"/>
      <c r="AO64695" s="104"/>
      <c r="AP64695" s="104"/>
    </row>
    <row r="64696" spans="21:42" ht="15" customHeight="1" x14ac:dyDescent="0.25">
      <c r="U64696" s="104"/>
      <c r="AB64696" s="104"/>
      <c r="AC64696" s="104"/>
      <c r="AF64696" s="104"/>
      <c r="AG64696" s="104"/>
      <c r="AK64696" s="104"/>
      <c r="AL64696" s="104"/>
      <c r="AO64696" s="104"/>
      <c r="AP64696" s="104"/>
    </row>
    <row r="64697" spans="21:42" ht="15" customHeight="1" x14ac:dyDescent="0.25">
      <c r="U64697" s="104"/>
      <c r="AB64697" s="104"/>
      <c r="AC64697" s="104"/>
      <c r="AF64697" s="104"/>
      <c r="AG64697" s="104"/>
      <c r="AK64697" s="104"/>
      <c r="AL64697" s="104"/>
      <c r="AO64697" s="104"/>
      <c r="AP64697" s="104"/>
    </row>
    <row r="64698" spans="21:42" ht="15" customHeight="1" x14ac:dyDescent="0.25">
      <c r="U64698" s="104"/>
      <c r="AB64698" s="104"/>
      <c r="AC64698" s="104"/>
      <c r="AF64698" s="104"/>
      <c r="AG64698" s="104"/>
      <c r="AK64698" s="104"/>
      <c r="AL64698" s="104"/>
      <c r="AO64698" s="104"/>
      <c r="AP64698" s="104"/>
    </row>
    <row r="64699" spans="21:42" ht="15" customHeight="1" x14ac:dyDescent="0.25">
      <c r="U64699" s="104"/>
      <c r="AB64699" s="104"/>
      <c r="AC64699" s="104"/>
      <c r="AF64699" s="104"/>
      <c r="AG64699" s="104"/>
      <c r="AK64699" s="104"/>
      <c r="AL64699" s="104"/>
      <c r="AO64699" s="104"/>
      <c r="AP64699" s="104"/>
    </row>
    <row r="64700" spans="21:42" ht="15" customHeight="1" x14ac:dyDescent="0.25">
      <c r="U64700" s="104"/>
      <c r="AB64700" s="104"/>
      <c r="AC64700" s="104"/>
      <c r="AF64700" s="104"/>
      <c r="AG64700" s="104"/>
      <c r="AK64700" s="104"/>
      <c r="AL64700" s="104"/>
      <c r="AO64700" s="104"/>
      <c r="AP64700" s="104"/>
    </row>
    <row r="64701" spans="21:42" ht="15" customHeight="1" x14ac:dyDescent="0.25">
      <c r="U64701" s="104"/>
      <c r="AB64701" s="104"/>
      <c r="AC64701" s="104"/>
      <c r="AF64701" s="104"/>
      <c r="AG64701" s="104"/>
      <c r="AK64701" s="104"/>
      <c r="AL64701" s="104"/>
      <c r="AO64701" s="104"/>
      <c r="AP64701" s="104"/>
    </row>
    <row r="64702" spans="21:42" ht="15" customHeight="1" x14ac:dyDescent="0.25">
      <c r="U64702" s="104"/>
      <c r="AB64702" s="104"/>
      <c r="AC64702" s="104"/>
      <c r="AF64702" s="104"/>
      <c r="AG64702" s="104"/>
      <c r="AK64702" s="104"/>
      <c r="AL64702" s="104"/>
      <c r="AO64702" s="104"/>
      <c r="AP64702" s="104"/>
    </row>
    <row r="64703" spans="21:42" ht="15" customHeight="1" x14ac:dyDescent="0.25">
      <c r="U64703" s="104"/>
      <c r="AB64703" s="104"/>
      <c r="AC64703" s="104"/>
      <c r="AF64703" s="104"/>
      <c r="AG64703" s="104"/>
      <c r="AK64703" s="104"/>
      <c r="AL64703" s="104"/>
      <c r="AO64703" s="104"/>
      <c r="AP64703" s="104"/>
    </row>
    <row r="64704" spans="21:42" ht="15" customHeight="1" x14ac:dyDescent="0.25">
      <c r="U64704" s="104"/>
      <c r="AB64704" s="104"/>
      <c r="AC64704" s="104"/>
      <c r="AF64704" s="104"/>
      <c r="AG64704" s="104"/>
      <c r="AK64704" s="104"/>
      <c r="AL64704" s="104"/>
      <c r="AO64704" s="104"/>
      <c r="AP64704" s="104"/>
    </row>
    <row r="64705" spans="21:42" ht="15" customHeight="1" x14ac:dyDescent="0.25">
      <c r="U64705" s="104"/>
      <c r="AB64705" s="104"/>
      <c r="AC64705" s="104"/>
      <c r="AF64705" s="104"/>
      <c r="AG64705" s="104"/>
      <c r="AK64705" s="104"/>
      <c r="AL64705" s="104"/>
      <c r="AO64705" s="104"/>
      <c r="AP64705" s="104"/>
    </row>
    <row r="64706" spans="21:42" ht="15" customHeight="1" x14ac:dyDescent="0.25">
      <c r="U64706" s="104"/>
      <c r="AB64706" s="104"/>
      <c r="AC64706" s="104"/>
      <c r="AF64706" s="104"/>
      <c r="AG64706" s="104"/>
      <c r="AK64706" s="104"/>
      <c r="AL64706" s="104"/>
      <c r="AO64706" s="104"/>
      <c r="AP64706" s="104"/>
    </row>
    <row r="64707" spans="21:42" ht="15" customHeight="1" x14ac:dyDescent="0.25">
      <c r="U64707" s="104"/>
      <c r="AB64707" s="104"/>
      <c r="AC64707" s="104"/>
      <c r="AF64707" s="104"/>
      <c r="AG64707" s="104"/>
      <c r="AK64707" s="104"/>
      <c r="AL64707" s="104"/>
      <c r="AO64707" s="104"/>
      <c r="AP64707" s="104"/>
    </row>
    <row r="64708" spans="21:42" ht="15" customHeight="1" x14ac:dyDescent="0.25">
      <c r="U64708" s="104"/>
      <c r="AB64708" s="104"/>
      <c r="AC64708" s="104"/>
      <c r="AF64708" s="104"/>
      <c r="AG64708" s="104"/>
      <c r="AK64708" s="104"/>
      <c r="AL64708" s="104"/>
      <c r="AO64708" s="104"/>
      <c r="AP64708" s="104"/>
    </row>
    <row r="64709" spans="21:42" ht="15" customHeight="1" x14ac:dyDescent="0.25">
      <c r="U64709" s="104"/>
      <c r="AB64709" s="104"/>
      <c r="AC64709" s="104"/>
      <c r="AF64709" s="104"/>
      <c r="AG64709" s="104"/>
      <c r="AK64709" s="104"/>
      <c r="AL64709" s="104"/>
      <c r="AO64709" s="104"/>
      <c r="AP64709" s="104"/>
    </row>
    <row r="64710" spans="21:42" ht="15" customHeight="1" x14ac:dyDescent="0.25">
      <c r="U64710" s="104"/>
      <c r="AB64710" s="104"/>
      <c r="AC64710" s="104"/>
      <c r="AF64710" s="104"/>
      <c r="AG64710" s="104"/>
      <c r="AK64710" s="104"/>
      <c r="AL64710" s="104"/>
      <c r="AO64710" s="104"/>
      <c r="AP64710" s="104"/>
    </row>
    <row r="64711" spans="21:42" ht="15" customHeight="1" x14ac:dyDescent="0.25">
      <c r="U64711" s="104"/>
      <c r="AB64711" s="104"/>
      <c r="AC64711" s="104"/>
      <c r="AF64711" s="104"/>
      <c r="AG64711" s="104"/>
      <c r="AK64711" s="104"/>
      <c r="AL64711" s="104"/>
      <c r="AO64711" s="104"/>
      <c r="AP64711" s="104"/>
    </row>
    <row r="64712" spans="21:42" ht="15" customHeight="1" x14ac:dyDescent="0.25">
      <c r="U64712" s="104"/>
      <c r="AB64712" s="104"/>
      <c r="AC64712" s="104"/>
      <c r="AF64712" s="104"/>
      <c r="AG64712" s="104"/>
      <c r="AK64712" s="104"/>
      <c r="AL64712" s="104"/>
      <c r="AO64712" s="104"/>
      <c r="AP64712" s="104"/>
    </row>
    <row r="64713" spans="21:42" ht="15" customHeight="1" x14ac:dyDescent="0.25">
      <c r="U64713" s="104"/>
      <c r="AB64713" s="104"/>
      <c r="AC64713" s="104"/>
      <c r="AF64713" s="104"/>
      <c r="AG64713" s="104"/>
      <c r="AK64713" s="104"/>
      <c r="AL64713" s="104"/>
      <c r="AO64713" s="104"/>
      <c r="AP64713" s="104"/>
    </row>
    <row r="64714" spans="21:42" ht="15" customHeight="1" x14ac:dyDescent="0.25">
      <c r="U64714" s="104"/>
      <c r="AB64714" s="104"/>
      <c r="AC64714" s="104"/>
      <c r="AF64714" s="104"/>
      <c r="AG64714" s="104"/>
      <c r="AK64714" s="104"/>
      <c r="AL64714" s="104"/>
      <c r="AO64714" s="104"/>
      <c r="AP64714" s="104"/>
    </row>
    <row r="64715" spans="21:42" ht="15" customHeight="1" x14ac:dyDescent="0.25">
      <c r="U64715" s="104"/>
      <c r="AB64715" s="104"/>
      <c r="AC64715" s="104"/>
      <c r="AF64715" s="104"/>
      <c r="AG64715" s="104"/>
      <c r="AK64715" s="104"/>
      <c r="AL64715" s="104"/>
      <c r="AO64715" s="104"/>
      <c r="AP64715" s="104"/>
    </row>
    <row r="64716" spans="21:42" ht="15" customHeight="1" x14ac:dyDescent="0.25">
      <c r="U64716" s="104"/>
      <c r="AB64716" s="104"/>
      <c r="AC64716" s="104"/>
      <c r="AF64716" s="104"/>
      <c r="AG64716" s="104"/>
      <c r="AK64716" s="104"/>
      <c r="AL64716" s="104"/>
      <c r="AO64716" s="104"/>
      <c r="AP64716" s="104"/>
    </row>
    <row r="64717" spans="21:42" ht="15" customHeight="1" x14ac:dyDescent="0.25">
      <c r="U64717" s="104"/>
      <c r="AB64717" s="104"/>
      <c r="AC64717" s="104"/>
      <c r="AF64717" s="104"/>
      <c r="AG64717" s="104"/>
      <c r="AK64717" s="104"/>
      <c r="AL64717" s="104"/>
      <c r="AO64717" s="104"/>
      <c r="AP64717" s="104"/>
    </row>
    <row r="64718" spans="21:42" ht="15" customHeight="1" x14ac:dyDescent="0.25">
      <c r="U64718" s="104"/>
      <c r="AB64718" s="104"/>
      <c r="AC64718" s="104"/>
      <c r="AF64718" s="104"/>
      <c r="AG64718" s="104"/>
      <c r="AK64718" s="104"/>
      <c r="AL64718" s="104"/>
      <c r="AO64718" s="104"/>
      <c r="AP64718" s="104"/>
    </row>
    <row r="64719" spans="21:42" ht="15" customHeight="1" x14ac:dyDescent="0.25">
      <c r="U64719" s="104"/>
      <c r="AB64719" s="104"/>
      <c r="AC64719" s="104"/>
      <c r="AF64719" s="104"/>
      <c r="AG64719" s="104"/>
      <c r="AK64719" s="104"/>
      <c r="AL64719" s="104"/>
      <c r="AO64719" s="104"/>
      <c r="AP64719" s="104"/>
    </row>
    <row r="64720" spans="21:42" ht="15" customHeight="1" x14ac:dyDescent="0.25">
      <c r="U64720" s="104"/>
      <c r="AB64720" s="104"/>
      <c r="AC64720" s="104"/>
      <c r="AF64720" s="104"/>
      <c r="AG64720" s="104"/>
      <c r="AK64720" s="104"/>
      <c r="AL64720" s="104"/>
      <c r="AO64720" s="104"/>
      <c r="AP64720" s="104"/>
    </row>
    <row r="64721" spans="21:42" ht="15" customHeight="1" x14ac:dyDescent="0.25">
      <c r="U64721" s="104"/>
      <c r="AB64721" s="104"/>
      <c r="AC64721" s="104"/>
      <c r="AF64721" s="104"/>
      <c r="AG64721" s="104"/>
      <c r="AK64721" s="104"/>
      <c r="AL64721" s="104"/>
      <c r="AO64721" s="104"/>
      <c r="AP64721" s="104"/>
    </row>
    <row r="64722" spans="21:42" ht="15" customHeight="1" x14ac:dyDescent="0.25">
      <c r="U64722" s="104"/>
      <c r="AB64722" s="104"/>
      <c r="AC64722" s="104"/>
      <c r="AF64722" s="104"/>
      <c r="AG64722" s="104"/>
      <c r="AK64722" s="104"/>
      <c r="AL64722" s="104"/>
      <c r="AO64722" s="104"/>
      <c r="AP64722" s="104"/>
    </row>
    <row r="64723" spans="21:42" ht="15" customHeight="1" x14ac:dyDescent="0.25">
      <c r="U64723" s="104"/>
      <c r="AB64723" s="104"/>
      <c r="AC64723" s="104"/>
      <c r="AF64723" s="104"/>
      <c r="AG64723" s="104"/>
      <c r="AK64723" s="104"/>
      <c r="AL64723" s="104"/>
      <c r="AO64723" s="104"/>
      <c r="AP64723" s="104"/>
    </row>
    <row r="64724" spans="21:42" ht="15" customHeight="1" x14ac:dyDescent="0.25">
      <c r="U64724" s="104"/>
      <c r="AB64724" s="104"/>
      <c r="AC64724" s="104"/>
      <c r="AF64724" s="104"/>
      <c r="AG64724" s="104"/>
      <c r="AK64724" s="104"/>
      <c r="AL64724" s="104"/>
      <c r="AO64724" s="104"/>
      <c r="AP64724" s="104"/>
    </row>
    <row r="64725" spans="21:42" ht="15" customHeight="1" x14ac:dyDescent="0.25">
      <c r="U64725" s="104"/>
      <c r="AB64725" s="104"/>
      <c r="AC64725" s="104"/>
      <c r="AF64725" s="104"/>
      <c r="AG64725" s="104"/>
      <c r="AK64725" s="104"/>
      <c r="AL64725" s="104"/>
      <c r="AO64725" s="104"/>
      <c r="AP64725" s="104"/>
    </row>
    <row r="64726" spans="21:42" ht="15" customHeight="1" x14ac:dyDescent="0.25">
      <c r="U64726" s="104"/>
      <c r="AB64726" s="104"/>
      <c r="AC64726" s="104"/>
      <c r="AF64726" s="104"/>
      <c r="AG64726" s="104"/>
      <c r="AK64726" s="104"/>
      <c r="AL64726" s="104"/>
      <c r="AO64726" s="104"/>
      <c r="AP64726" s="104"/>
    </row>
    <row r="64727" spans="21:42" ht="15" customHeight="1" x14ac:dyDescent="0.25">
      <c r="U64727" s="104"/>
      <c r="AB64727" s="104"/>
      <c r="AC64727" s="104"/>
      <c r="AF64727" s="104"/>
      <c r="AG64727" s="104"/>
      <c r="AK64727" s="104"/>
      <c r="AL64727" s="104"/>
      <c r="AO64727" s="104"/>
      <c r="AP64727" s="104"/>
    </row>
    <row r="64728" spans="21:42" ht="15" customHeight="1" x14ac:dyDescent="0.25">
      <c r="U64728" s="104"/>
      <c r="AB64728" s="104"/>
      <c r="AC64728" s="104"/>
      <c r="AF64728" s="104"/>
      <c r="AG64728" s="104"/>
      <c r="AK64728" s="104"/>
      <c r="AL64728" s="104"/>
      <c r="AO64728" s="104"/>
      <c r="AP64728" s="104"/>
    </row>
    <row r="64729" spans="21:42" ht="15" customHeight="1" x14ac:dyDescent="0.25">
      <c r="U64729" s="104"/>
      <c r="AB64729" s="104"/>
      <c r="AC64729" s="104"/>
      <c r="AF64729" s="104"/>
      <c r="AG64729" s="104"/>
      <c r="AK64729" s="104"/>
      <c r="AL64729" s="104"/>
      <c r="AO64729" s="104"/>
      <c r="AP64729" s="104"/>
    </row>
    <row r="64730" spans="21:42" ht="15" customHeight="1" x14ac:dyDescent="0.25">
      <c r="U64730" s="104"/>
      <c r="AB64730" s="104"/>
      <c r="AC64730" s="104"/>
      <c r="AF64730" s="104"/>
      <c r="AG64730" s="104"/>
      <c r="AK64730" s="104"/>
      <c r="AL64730" s="104"/>
      <c r="AO64730" s="104"/>
      <c r="AP64730" s="104"/>
    </row>
    <row r="64731" spans="21:42" ht="15" customHeight="1" x14ac:dyDescent="0.25">
      <c r="U64731" s="104"/>
      <c r="AB64731" s="104"/>
      <c r="AC64731" s="104"/>
      <c r="AF64731" s="104"/>
      <c r="AG64731" s="104"/>
      <c r="AK64731" s="104"/>
      <c r="AL64731" s="104"/>
      <c r="AO64731" s="104"/>
      <c r="AP64731" s="104"/>
    </row>
    <row r="64732" spans="21:42" ht="15" customHeight="1" x14ac:dyDescent="0.25">
      <c r="U64732" s="104"/>
      <c r="AB64732" s="104"/>
      <c r="AC64732" s="104"/>
      <c r="AF64732" s="104"/>
      <c r="AG64732" s="104"/>
      <c r="AK64732" s="104"/>
      <c r="AL64732" s="104"/>
      <c r="AO64732" s="104"/>
      <c r="AP64732" s="104"/>
    </row>
    <row r="64733" spans="21:42" ht="15" customHeight="1" x14ac:dyDescent="0.25">
      <c r="U64733" s="104"/>
      <c r="AB64733" s="104"/>
      <c r="AC64733" s="104"/>
      <c r="AF64733" s="104"/>
      <c r="AG64733" s="104"/>
      <c r="AK64733" s="104"/>
      <c r="AL64733" s="104"/>
      <c r="AO64733" s="104"/>
      <c r="AP64733" s="104"/>
    </row>
    <row r="64734" spans="21:42" ht="15" customHeight="1" x14ac:dyDescent="0.25">
      <c r="U64734" s="104"/>
      <c r="AB64734" s="104"/>
      <c r="AC64734" s="104"/>
      <c r="AF64734" s="104"/>
      <c r="AG64734" s="104"/>
      <c r="AK64734" s="104"/>
      <c r="AL64734" s="104"/>
      <c r="AO64734" s="104"/>
      <c r="AP64734" s="104"/>
    </row>
    <row r="64735" spans="21:42" ht="15" customHeight="1" x14ac:dyDescent="0.25">
      <c r="U64735" s="104"/>
      <c r="AB64735" s="104"/>
      <c r="AC64735" s="104"/>
      <c r="AF64735" s="104"/>
      <c r="AG64735" s="104"/>
      <c r="AK64735" s="104"/>
      <c r="AL64735" s="104"/>
      <c r="AO64735" s="104"/>
      <c r="AP64735" s="104"/>
    </row>
    <row r="64736" spans="21:42" ht="15" customHeight="1" x14ac:dyDescent="0.25">
      <c r="U64736" s="104"/>
      <c r="AB64736" s="104"/>
      <c r="AC64736" s="104"/>
      <c r="AF64736" s="104"/>
      <c r="AG64736" s="104"/>
      <c r="AK64736" s="104"/>
      <c r="AL64736" s="104"/>
      <c r="AO64736" s="104"/>
      <c r="AP64736" s="104"/>
    </row>
    <row r="64737" spans="21:42" ht="15" customHeight="1" x14ac:dyDescent="0.25">
      <c r="U64737" s="104"/>
      <c r="AB64737" s="104"/>
      <c r="AC64737" s="104"/>
      <c r="AF64737" s="104"/>
      <c r="AG64737" s="104"/>
      <c r="AK64737" s="104"/>
      <c r="AL64737" s="104"/>
      <c r="AO64737" s="104"/>
      <c r="AP64737" s="104"/>
    </row>
    <row r="64738" spans="21:42" ht="15" customHeight="1" x14ac:dyDescent="0.25">
      <c r="U64738" s="104"/>
      <c r="AB64738" s="104"/>
      <c r="AC64738" s="104"/>
      <c r="AF64738" s="104"/>
      <c r="AG64738" s="104"/>
      <c r="AK64738" s="104"/>
      <c r="AL64738" s="104"/>
      <c r="AO64738" s="104"/>
      <c r="AP64738" s="104"/>
    </row>
    <row r="64739" spans="21:42" ht="15" customHeight="1" x14ac:dyDescent="0.25">
      <c r="U64739" s="104"/>
      <c r="AB64739" s="104"/>
      <c r="AC64739" s="104"/>
      <c r="AF64739" s="104"/>
      <c r="AG64739" s="104"/>
      <c r="AK64739" s="104"/>
      <c r="AL64739" s="104"/>
      <c r="AO64739" s="104"/>
      <c r="AP64739" s="104"/>
    </row>
    <row r="64740" spans="21:42" ht="15" customHeight="1" x14ac:dyDescent="0.25">
      <c r="U64740" s="104"/>
      <c r="AB64740" s="104"/>
      <c r="AC64740" s="104"/>
      <c r="AF64740" s="104"/>
      <c r="AG64740" s="104"/>
      <c r="AK64740" s="104"/>
      <c r="AL64740" s="104"/>
      <c r="AO64740" s="104"/>
      <c r="AP64740" s="104"/>
    </row>
    <row r="64741" spans="21:42" ht="15" customHeight="1" x14ac:dyDescent="0.25">
      <c r="U64741" s="104"/>
      <c r="AB64741" s="104"/>
      <c r="AC64741" s="104"/>
      <c r="AF64741" s="104"/>
      <c r="AG64741" s="104"/>
      <c r="AK64741" s="104"/>
      <c r="AL64741" s="104"/>
      <c r="AO64741" s="104"/>
      <c r="AP64741" s="104"/>
    </row>
    <row r="64742" spans="21:42" ht="15" customHeight="1" x14ac:dyDescent="0.25">
      <c r="U64742" s="104"/>
      <c r="AB64742" s="104"/>
      <c r="AC64742" s="104"/>
      <c r="AF64742" s="104"/>
      <c r="AG64742" s="104"/>
      <c r="AK64742" s="104"/>
      <c r="AL64742" s="104"/>
      <c r="AO64742" s="104"/>
      <c r="AP64742" s="104"/>
    </row>
    <row r="64743" spans="21:42" ht="15" customHeight="1" x14ac:dyDescent="0.25">
      <c r="U64743" s="104"/>
      <c r="AB64743" s="104"/>
      <c r="AC64743" s="104"/>
      <c r="AF64743" s="104"/>
      <c r="AG64743" s="104"/>
      <c r="AK64743" s="104"/>
      <c r="AL64743" s="104"/>
      <c r="AO64743" s="104"/>
      <c r="AP64743" s="104"/>
    </row>
    <row r="64744" spans="21:42" ht="15" customHeight="1" x14ac:dyDescent="0.25">
      <c r="U64744" s="104"/>
      <c r="AB64744" s="104"/>
      <c r="AC64744" s="104"/>
      <c r="AF64744" s="104"/>
      <c r="AG64744" s="104"/>
      <c r="AK64744" s="104"/>
      <c r="AL64744" s="104"/>
      <c r="AO64744" s="104"/>
      <c r="AP64744" s="104"/>
    </row>
    <row r="64745" spans="21:42" ht="15" customHeight="1" x14ac:dyDescent="0.25">
      <c r="U64745" s="104"/>
      <c r="AB64745" s="104"/>
      <c r="AC64745" s="104"/>
      <c r="AF64745" s="104"/>
      <c r="AG64745" s="104"/>
      <c r="AK64745" s="104"/>
      <c r="AL64745" s="104"/>
      <c r="AO64745" s="104"/>
      <c r="AP64745" s="104"/>
    </row>
    <row r="64746" spans="21:42" ht="15" customHeight="1" x14ac:dyDescent="0.25">
      <c r="U64746" s="104"/>
      <c r="AB64746" s="104"/>
      <c r="AC64746" s="104"/>
      <c r="AF64746" s="104"/>
      <c r="AG64746" s="104"/>
      <c r="AK64746" s="104"/>
      <c r="AL64746" s="104"/>
      <c r="AO64746" s="104"/>
      <c r="AP64746" s="104"/>
    </row>
    <row r="64747" spans="21:42" ht="15" customHeight="1" x14ac:dyDescent="0.25">
      <c r="U64747" s="104"/>
      <c r="AB64747" s="104"/>
      <c r="AC64747" s="104"/>
      <c r="AF64747" s="104"/>
      <c r="AG64747" s="104"/>
      <c r="AK64747" s="104"/>
      <c r="AL64747" s="104"/>
      <c r="AO64747" s="104"/>
      <c r="AP64747" s="104"/>
    </row>
    <row r="64748" spans="21:42" ht="15" customHeight="1" x14ac:dyDescent="0.25">
      <c r="U64748" s="104"/>
      <c r="AB64748" s="104"/>
      <c r="AC64748" s="104"/>
      <c r="AF64748" s="104"/>
      <c r="AG64748" s="104"/>
      <c r="AK64748" s="104"/>
      <c r="AL64748" s="104"/>
      <c r="AO64748" s="104"/>
      <c r="AP64748" s="104"/>
    </row>
    <row r="64749" spans="21:42" ht="15" customHeight="1" x14ac:dyDescent="0.25">
      <c r="U64749" s="104"/>
      <c r="AB64749" s="104"/>
      <c r="AC64749" s="104"/>
      <c r="AF64749" s="104"/>
      <c r="AG64749" s="104"/>
      <c r="AK64749" s="104"/>
      <c r="AL64749" s="104"/>
      <c r="AO64749" s="104"/>
      <c r="AP64749" s="104"/>
    </row>
    <row r="64750" spans="21:42" ht="15" customHeight="1" x14ac:dyDescent="0.25">
      <c r="U64750" s="104"/>
      <c r="AB64750" s="104"/>
      <c r="AC64750" s="104"/>
      <c r="AF64750" s="104"/>
      <c r="AG64750" s="104"/>
      <c r="AK64750" s="104"/>
      <c r="AL64750" s="104"/>
      <c r="AO64750" s="104"/>
      <c r="AP64750" s="104"/>
    </row>
    <row r="64751" spans="21:42" ht="15" customHeight="1" x14ac:dyDescent="0.25">
      <c r="U64751" s="104"/>
      <c r="AB64751" s="104"/>
      <c r="AC64751" s="104"/>
      <c r="AF64751" s="104"/>
      <c r="AG64751" s="104"/>
      <c r="AK64751" s="104"/>
      <c r="AL64751" s="104"/>
      <c r="AO64751" s="104"/>
      <c r="AP64751" s="104"/>
    </row>
    <row r="64752" spans="21:42" ht="15" customHeight="1" x14ac:dyDescent="0.25">
      <c r="U64752" s="104"/>
      <c r="AB64752" s="104"/>
      <c r="AC64752" s="104"/>
      <c r="AF64752" s="104"/>
      <c r="AG64752" s="104"/>
      <c r="AK64752" s="104"/>
      <c r="AL64752" s="104"/>
      <c r="AO64752" s="104"/>
      <c r="AP64752" s="104"/>
    </row>
    <row r="64753" spans="21:42" ht="15" customHeight="1" x14ac:dyDescent="0.25">
      <c r="U64753" s="104"/>
      <c r="AB64753" s="104"/>
      <c r="AC64753" s="104"/>
      <c r="AF64753" s="104"/>
      <c r="AG64753" s="104"/>
      <c r="AK64753" s="104"/>
      <c r="AL64753" s="104"/>
      <c r="AO64753" s="104"/>
      <c r="AP64753" s="104"/>
    </row>
    <row r="64754" spans="21:42" ht="15" customHeight="1" x14ac:dyDescent="0.25">
      <c r="U64754" s="104"/>
      <c r="AB64754" s="104"/>
      <c r="AC64754" s="104"/>
      <c r="AF64754" s="104"/>
      <c r="AG64754" s="104"/>
      <c r="AK64754" s="104"/>
      <c r="AL64754" s="104"/>
      <c r="AO64754" s="104"/>
      <c r="AP64754" s="104"/>
    </row>
    <row r="64755" spans="21:42" ht="15" customHeight="1" x14ac:dyDescent="0.25">
      <c r="U64755" s="104"/>
      <c r="AB64755" s="104"/>
      <c r="AC64755" s="104"/>
      <c r="AF64755" s="104"/>
      <c r="AG64755" s="104"/>
      <c r="AK64755" s="104"/>
      <c r="AL64755" s="104"/>
      <c r="AO64755" s="104"/>
      <c r="AP64755" s="104"/>
    </row>
    <row r="64756" spans="21:42" ht="15" customHeight="1" x14ac:dyDescent="0.25">
      <c r="U64756" s="104"/>
      <c r="AB64756" s="104"/>
      <c r="AC64756" s="104"/>
      <c r="AF64756" s="104"/>
      <c r="AG64756" s="104"/>
      <c r="AK64756" s="104"/>
      <c r="AL64756" s="104"/>
      <c r="AO64756" s="104"/>
      <c r="AP64756" s="104"/>
    </row>
    <row r="64757" spans="21:42" ht="15" customHeight="1" x14ac:dyDescent="0.25">
      <c r="U64757" s="104"/>
      <c r="AB64757" s="104"/>
      <c r="AC64757" s="104"/>
      <c r="AF64757" s="104"/>
      <c r="AG64757" s="104"/>
      <c r="AK64757" s="104"/>
      <c r="AL64757" s="104"/>
      <c r="AO64757" s="104"/>
      <c r="AP64757" s="104"/>
    </row>
    <row r="64758" spans="21:42" ht="15" customHeight="1" x14ac:dyDescent="0.25">
      <c r="U64758" s="104"/>
      <c r="AB64758" s="104"/>
      <c r="AC64758" s="104"/>
      <c r="AF64758" s="104"/>
      <c r="AG64758" s="104"/>
      <c r="AK64758" s="104"/>
      <c r="AL64758" s="104"/>
      <c r="AO64758" s="104"/>
      <c r="AP64758" s="104"/>
    </row>
    <row r="64759" spans="21:42" ht="15" customHeight="1" x14ac:dyDescent="0.25">
      <c r="U64759" s="104"/>
      <c r="AB64759" s="104"/>
      <c r="AC64759" s="104"/>
      <c r="AF64759" s="104"/>
      <c r="AG64759" s="104"/>
      <c r="AK64759" s="104"/>
      <c r="AL64759" s="104"/>
      <c r="AO64759" s="104"/>
      <c r="AP64759" s="104"/>
    </row>
    <row r="64760" spans="21:42" ht="15" customHeight="1" x14ac:dyDescent="0.25">
      <c r="U64760" s="104"/>
      <c r="AB64760" s="104"/>
      <c r="AC64760" s="104"/>
      <c r="AF64760" s="104"/>
      <c r="AG64760" s="104"/>
      <c r="AK64760" s="104"/>
      <c r="AL64760" s="104"/>
      <c r="AO64760" s="104"/>
      <c r="AP64760" s="104"/>
    </row>
    <row r="64761" spans="21:42" ht="15" customHeight="1" x14ac:dyDescent="0.25">
      <c r="U64761" s="104"/>
      <c r="AB64761" s="104"/>
      <c r="AC64761" s="104"/>
      <c r="AF64761" s="104"/>
      <c r="AG64761" s="104"/>
      <c r="AK64761" s="104"/>
      <c r="AL64761" s="104"/>
      <c r="AO64761" s="104"/>
      <c r="AP64761" s="104"/>
    </row>
    <row r="64762" spans="21:42" ht="15" customHeight="1" x14ac:dyDescent="0.25">
      <c r="U64762" s="104"/>
      <c r="AB64762" s="104"/>
      <c r="AC64762" s="104"/>
      <c r="AF64762" s="104"/>
      <c r="AG64762" s="104"/>
      <c r="AK64762" s="104"/>
      <c r="AL64762" s="104"/>
      <c r="AO64762" s="104"/>
      <c r="AP64762" s="104"/>
    </row>
    <row r="64763" spans="21:42" ht="15" customHeight="1" x14ac:dyDescent="0.25">
      <c r="U64763" s="104"/>
      <c r="AB64763" s="104"/>
      <c r="AC64763" s="104"/>
      <c r="AF64763" s="104"/>
      <c r="AG64763" s="104"/>
      <c r="AK64763" s="104"/>
      <c r="AL64763" s="104"/>
      <c r="AO64763" s="104"/>
      <c r="AP64763" s="104"/>
    </row>
    <row r="64764" spans="21:42" ht="15" customHeight="1" x14ac:dyDescent="0.25">
      <c r="U64764" s="104"/>
      <c r="AB64764" s="104"/>
      <c r="AC64764" s="104"/>
      <c r="AF64764" s="104"/>
      <c r="AG64764" s="104"/>
      <c r="AK64764" s="104"/>
      <c r="AL64764" s="104"/>
      <c r="AO64764" s="104"/>
      <c r="AP64764" s="104"/>
    </row>
    <row r="64765" spans="21:42" ht="15" customHeight="1" x14ac:dyDescent="0.25">
      <c r="U64765" s="104"/>
      <c r="AB64765" s="104"/>
      <c r="AC64765" s="104"/>
      <c r="AF64765" s="104"/>
      <c r="AG64765" s="104"/>
      <c r="AK64765" s="104"/>
      <c r="AL64765" s="104"/>
      <c r="AO64765" s="104"/>
      <c r="AP64765" s="104"/>
    </row>
    <row r="64766" spans="21:42" ht="15" customHeight="1" x14ac:dyDescent="0.25">
      <c r="U64766" s="104"/>
      <c r="AB64766" s="104"/>
      <c r="AC64766" s="104"/>
      <c r="AF64766" s="104"/>
      <c r="AG64766" s="104"/>
      <c r="AK64766" s="104"/>
      <c r="AL64766" s="104"/>
      <c r="AO64766" s="104"/>
      <c r="AP64766" s="104"/>
    </row>
    <row r="64767" spans="21:42" ht="15" customHeight="1" x14ac:dyDescent="0.25">
      <c r="U64767" s="104"/>
      <c r="AB64767" s="104"/>
      <c r="AC64767" s="104"/>
      <c r="AF64767" s="104"/>
      <c r="AG64767" s="104"/>
      <c r="AK64767" s="104"/>
      <c r="AL64767" s="104"/>
      <c r="AO64767" s="104"/>
      <c r="AP64767" s="104"/>
    </row>
    <row r="64768" spans="21:42" ht="15" customHeight="1" x14ac:dyDescent="0.25">
      <c r="U64768" s="104"/>
      <c r="AB64768" s="104"/>
      <c r="AC64768" s="104"/>
      <c r="AF64768" s="104"/>
      <c r="AG64768" s="104"/>
      <c r="AK64768" s="104"/>
      <c r="AL64768" s="104"/>
      <c r="AO64768" s="104"/>
      <c r="AP64768" s="104"/>
    </row>
    <row r="64769" spans="21:42" ht="15" customHeight="1" x14ac:dyDescent="0.25">
      <c r="U64769" s="104"/>
      <c r="AB64769" s="104"/>
      <c r="AC64769" s="104"/>
      <c r="AF64769" s="104"/>
      <c r="AG64769" s="104"/>
      <c r="AK64769" s="104"/>
      <c r="AL64769" s="104"/>
      <c r="AO64769" s="104"/>
      <c r="AP64769" s="104"/>
    </row>
    <row r="64770" spans="21:42" ht="15" customHeight="1" x14ac:dyDescent="0.25">
      <c r="U64770" s="104"/>
      <c r="AB64770" s="104"/>
      <c r="AC64770" s="104"/>
      <c r="AF64770" s="104"/>
      <c r="AG64770" s="104"/>
      <c r="AK64770" s="104"/>
      <c r="AL64770" s="104"/>
      <c r="AO64770" s="104"/>
      <c r="AP64770" s="104"/>
    </row>
    <row r="64771" spans="21:42" ht="15" customHeight="1" x14ac:dyDescent="0.25">
      <c r="U64771" s="104"/>
      <c r="AB64771" s="104"/>
      <c r="AC64771" s="104"/>
      <c r="AF64771" s="104"/>
      <c r="AG64771" s="104"/>
      <c r="AK64771" s="104"/>
      <c r="AL64771" s="104"/>
      <c r="AO64771" s="104"/>
      <c r="AP64771" s="104"/>
    </row>
    <row r="64772" spans="21:42" ht="15" customHeight="1" x14ac:dyDescent="0.25">
      <c r="U64772" s="104"/>
      <c r="AB64772" s="104"/>
      <c r="AC64772" s="104"/>
      <c r="AF64772" s="104"/>
      <c r="AG64772" s="104"/>
      <c r="AK64772" s="104"/>
      <c r="AL64772" s="104"/>
      <c r="AO64772" s="104"/>
      <c r="AP64772" s="104"/>
    </row>
    <row r="64773" spans="21:42" ht="15" customHeight="1" x14ac:dyDescent="0.25">
      <c r="U64773" s="104"/>
      <c r="AB64773" s="104"/>
      <c r="AC64773" s="104"/>
      <c r="AF64773" s="104"/>
      <c r="AG64773" s="104"/>
      <c r="AK64773" s="104"/>
      <c r="AL64773" s="104"/>
      <c r="AO64773" s="104"/>
      <c r="AP64773" s="104"/>
    </row>
    <row r="64774" spans="21:42" ht="15" customHeight="1" x14ac:dyDescent="0.25">
      <c r="U64774" s="104"/>
      <c r="AB64774" s="104"/>
      <c r="AC64774" s="104"/>
      <c r="AF64774" s="104"/>
      <c r="AG64774" s="104"/>
      <c r="AK64774" s="104"/>
      <c r="AL64774" s="104"/>
      <c r="AO64774" s="104"/>
      <c r="AP64774" s="104"/>
    </row>
    <row r="64775" spans="21:42" ht="15" customHeight="1" x14ac:dyDescent="0.25">
      <c r="U64775" s="104"/>
      <c r="AB64775" s="104"/>
      <c r="AC64775" s="104"/>
      <c r="AF64775" s="104"/>
      <c r="AG64775" s="104"/>
      <c r="AK64775" s="104"/>
      <c r="AL64775" s="104"/>
      <c r="AO64775" s="104"/>
      <c r="AP64775" s="104"/>
    </row>
    <row r="64776" spans="21:42" ht="15" customHeight="1" x14ac:dyDescent="0.25">
      <c r="U64776" s="104"/>
      <c r="AB64776" s="104"/>
      <c r="AC64776" s="104"/>
      <c r="AF64776" s="104"/>
      <c r="AG64776" s="104"/>
      <c r="AK64776" s="104"/>
      <c r="AL64776" s="104"/>
      <c r="AO64776" s="104"/>
      <c r="AP64776" s="104"/>
    </row>
    <row r="64777" spans="21:42" ht="15" customHeight="1" x14ac:dyDescent="0.25">
      <c r="U64777" s="104"/>
      <c r="AB64777" s="104"/>
      <c r="AC64777" s="104"/>
      <c r="AF64777" s="104"/>
      <c r="AG64777" s="104"/>
      <c r="AK64777" s="104"/>
      <c r="AL64777" s="104"/>
      <c r="AO64777" s="104"/>
      <c r="AP64777" s="104"/>
    </row>
    <row r="64778" spans="21:42" ht="15" customHeight="1" x14ac:dyDescent="0.25">
      <c r="U64778" s="104"/>
      <c r="AB64778" s="104"/>
      <c r="AC64778" s="104"/>
      <c r="AF64778" s="104"/>
      <c r="AG64778" s="104"/>
      <c r="AK64778" s="104"/>
      <c r="AL64778" s="104"/>
      <c r="AO64778" s="104"/>
      <c r="AP64778" s="104"/>
    </row>
    <row r="64779" spans="21:42" ht="15" customHeight="1" x14ac:dyDescent="0.25">
      <c r="U64779" s="104"/>
      <c r="AB64779" s="104"/>
      <c r="AC64779" s="104"/>
      <c r="AF64779" s="104"/>
      <c r="AG64779" s="104"/>
      <c r="AK64779" s="104"/>
      <c r="AL64779" s="104"/>
      <c r="AO64779" s="104"/>
      <c r="AP64779" s="104"/>
    </row>
    <row r="64780" spans="21:42" ht="15" customHeight="1" x14ac:dyDescent="0.25">
      <c r="U64780" s="104"/>
      <c r="AB64780" s="104"/>
      <c r="AC64780" s="104"/>
      <c r="AF64780" s="104"/>
      <c r="AG64780" s="104"/>
      <c r="AK64780" s="104"/>
      <c r="AL64780" s="104"/>
      <c r="AO64780" s="104"/>
      <c r="AP64780" s="104"/>
    </row>
    <row r="64781" spans="21:42" ht="15" customHeight="1" x14ac:dyDescent="0.25">
      <c r="U64781" s="104"/>
      <c r="AB64781" s="104"/>
      <c r="AC64781" s="104"/>
      <c r="AF64781" s="104"/>
      <c r="AG64781" s="104"/>
      <c r="AK64781" s="104"/>
      <c r="AL64781" s="104"/>
      <c r="AO64781" s="104"/>
      <c r="AP64781" s="104"/>
    </row>
    <row r="64782" spans="21:42" ht="15" customHeight="1" x14ac:dyDescent="0.25">
      <c r="U64782" s="104"/>
      <c r="AB64782" s="104"/>
      <c r="AC64782" s="104"/>
      <c r="AF64782" s="104"/>
      <c r="AG64782" s="104"/>
      <c r="AK64782" s="104"/>
      <c r="AL64782" s="104"/>
      <c r="AO64782" s="104"/>
      <c r="AP64782" s="104"/>
    </row>
    <row r="64783" spans="21:42" ht="15" customHeight="1" x14ac:dyDescent="0.25">
      <c r="U64783" s="104"/>
      <c r="AB64783" s="104"/>
      <c r="AC64783" s="104"/>
      <c r="AF64783" s="104"/>
      <c r="AG64783" s="104"/>
      <c r="AK64783" s="104"/>
      <c r="AL64783" s="104"/>
      <c r="AO64783" s="104"/>
      <c r="AP64783" s="104"/>
    </row>
    <row r="64784" spans="21:42" ht="15" customHeight="1" x14ac:dyDescent="0.25">
      <c r="U64784" s="104"/>
      <c r="AB64784" s="104"/>
      <c r="AC64784" s="104"/>
      <c r="AF64784" s="104"/>
      <c r="AG64784" s="104"/>
      <c r="AK64784" s="104"/>
      <c r="AL64784" s="104"/>
      <c r="AO64784" s="104"/>
      <c r="AP64784" s="104"/>
    </row>
    <row r="64785" spans="21:42" ht="15" customHeight="1" x14ac:dyDescent="0.25">
      <c r="U64785" s="104"/>
      <c r="AB64785" s="104"/>
      <c r="AC64785" s="104"/>
      <c r="AF64785" s="104"/>
      <c r="AG64785" s="104"/>
      <c r="AK64785" s="104"/>
      <c r="AL64785" s="104"/>
      <c r="AO64785" s="104"/>
      <c r="AP64785" s="104"/>
    </row>
    <row r="64786" spans="21:42" ht="15" customHeight="1" x14ac:dyDescent="0.25">
      <c r="U64786" s="104"/>
      <c r="AB64786" s="104"/>
      <c r="AC64786" s="104"/>
      <c r="AF64786" s="104"/>
      <c r="AG64786" s="104"/>
      <c r="AK64786" s="104"/>
      <c r="AL64786" s="104"/>
      <c r="AO64786" s="104"/>
      <c r="AP64786" s="104"/>
    </row>
    <row r="64787" spans="21:42" ht="15" customHeight="1" x14ac:dyDescent="0.25">
      <c r="U64787" s="104"/>
      <c r="AB64787" s="104"/>
      <c r="AC64787" s="104"/>
      <c r="AF64787" s="104"/>
      <c r="AG64787" s="104"/>
      <c r="AK64787" s="104"/>
      <c r="AL64787" s="104"/>
      <c r="AO64787" s="104"/>
      <c r="AP64787" s="104"/>
    </row>
    <row r="64788" spans="21:42" ht="15" customHeight="1" x14ac:dyDescent="0.25">
      <c r="U64788" s="104"/>
      <c r="AB64788" s="104"/>
      <c r="AC64788" s="104"/>
      <c r="AF64788" s="104"/>
      <c r="AG64788" s="104"/>
      <c r="AK64788" s="104"/>
      <c r="AL64788" s="104"/>
      <c r="AO64788" s="104"/>
      <c r="AP64788" s="104"/>
    </row>
    <row r="64789" spans="21:42" ht="15" customHeight="1" x14ac:dyDescent="0.25">
      <c r="U64789" s="104"/>
      <c r="AB64789" s="104"/>
      <c r="AC64789" s="104"/>
      <c r="AF64789" s="104"/>
      <c r="AG64789" s="104"/>
      <c r="AK64789" s="104"/>
      <c r="AL64789" s="104"/>
      <c r="AO64789" s="104"/>
      <c r="AP64789" s="104"/>
    </row>
    <row r="64790" spans="21:42" ht="15" customHeight="1" x14ac:dyDescent="0.25">
      <c r="U64790" s="104"/>
      <c r="AB64790" s="104"/>
      <c r="AC64790" s="104"/>
      <c r="AF64790" s="104"/>
      <c r="AG64790" s="104"/>
      <c r="AK64790" s="104"/>
      <c r="AL64790" s="104"/>
      <c r="AO64790" s="104"/>
      <c r="AP64790" s="104"/>
    </row>
    <row r="64791" spans="21:42" ht="15" customHeight="1" x14ac:dyDescent="0.25">
      <c r="U64791" s="104"/>
      <c r="AB64791" s="104"/>
      <c r="AC64791" s="104"/>
      <c r="AF64791" s="104"/>
      <c r="AG64791" s="104"/>
      <c r="AK64791" s="104"/>
      <c r="AL64791" s="104"/>
      <c r="AO64791" s="104"/>
      <c r="AP64791" s="104"/>
    </row>
    <row r="64792" spans="21:42" ht="15" customHeight="1" x14ac:dyDescent="0.25">
      <c r="U64792" s="104"/>
      <c r="AB64792" s="104"/>
      <c r="AC64792" s="104"/>
      <c r="AF64792" s="104"/>
      <c r="AG64792" s="104"/>
      <c r="AK64792" s="104"/>
      <c r="AL64792" s="104"/>
      <c r="AO64792" s="104"/>
      <c r="AP64792" s="104"/>
    </row>
    <row r="64793" spans="21:42" ht="15" customHeight="1" x14ac:dyDescent="0.25">
      <c r="U64793" s="104"/>
      <c r="AB64793" s="104"/>
      <c r="AC64793" s="104"/>
      <c r="AF64793" s="104"/>
      <c r="AG64793" s="104"/>
      <c r="AK64793" s="104"/>
      <c r="AL64793" s="104"/>
      <c r="AO64793" s="104"/>
      <c r="AP64793" s="104"/>
    </row>
    <row r="64794" spans="21:42" ht="15" customHeight="1" x14ac:dyDescent="0.25">
      <c r="U64794" s="104"/>
      <c r="AB64794" s="104"/>
      <c r="AC64794" s="104"/>
      <c r="AF64794" s="104"/>
      <c r="AG64794" s="104"/>
      <c r="AK64794" s="104"/>
      <c r="AL64794" s="104"/>
      <c r="AO64794" s="104"/>
      <c r="AP64794" s="104"/>
    </row>
    <row r="64795" spans="21:42" ht="15" customHeight="1" x14ac:dyDescent="0.25">
      <c r="U64795" s="104"/>
      <c r="AB64795" s="104"/>
      <c r="AC64795" s="104"/>
      <c r="AF64795" s="104"/>
      <c r="AG64795" s="104"/>
      <c r="AK64795" s="104"/>
      <c r="AL64795" s="104"/>
      <c r="AO64795" s="104"/>
      <c r="AP64795" s="104"/>
    </row>
    <row r="64796" spans="21:42" ht="15" customHeight="1" x14ac:dyDescent="0.25">
      <c r="U64796" s="104"/>
      <c r="AB64796" s="104"/>
      <c r="AC64796" s="104"/>
      <c r="AF64796" s="104"/>
      <c r="AG64796" s="104"/>
      <c r="AK64796" s="104"/>
      <c r="AL64796" s="104"/>
      <c r="AO64796" s="104"/>
      <c r="AP64796" s="104"/>
    </row>
    <row r="64797" spans="21:42" ht="15" customHeight="1" x14ac:dyDescent="0.25">
      <c r="U64797" s="104"/>
      <c r="AB64797" s="104"/>
      <c r="AC64797" s="104"/>
      <c r="AF64797" s="104"/>
      <c r="AG64797" s="104"/>
      <c r="AK64797" s="104"/>
      <c r="AL64797" s="104"/>
      <c r="AO64797" s="104"/>
      <c r="AP64797" s="104"/>
    </row>
    <row r="64798" spans="21:42" ht="15" customHeight="1" x14ac:dyDescent="0.25">
      <c r="U64798" s="104"/>
      <c r="AB64798" s="104"/>
      <c r="AC64798" s="104"/>
      <c r="AF64798" s="104"/>
      <c r="AG64798" s="104"/>
      <c r="AK64798" s="104"/>
      <c r="AL64798" s="104"/>
      <c r="AO64798" s="104"/>
      <c r="AP64798" s="104"/>
    </row>
    <row r="64799" spans="21:42" ht="15" customHeight="1" x14ac:dyDescent="0.25">
      <c r="U64799" s="104"/>
      <c r="AB64799" s="104"/>
      <c r="AC64799" s="104"/>
      <c r="AF64799" s="104"/>
      <c r="AG64799" s="104"/>
      <c r="AK64799" s="104"/>
      <c r="AL64799" s="104"/>
      <c r="AO64799" s="104"/>
      <c r="AP64799" s="104"/>
    </row>
    <row r="64800" spans="21:42" ht="15" customHeight="1" x14ac:dyDescent="0.25">
      <c r="U64800" s="104"/>
      <c r="AB64800" s="104"/>
      <c r="AC64800" s="104"/>
      <c r="AF64800" s="104"/>
      <c r="AG64800" s="104"/>
      <c r="AK64800" s="104"/>
      <c r="AL64800" s="104"/>
      <c r="AO64800" s="104"/>
      <c r="AP64800" s="104"/>
    </row>
    <row r="64801" spans="21:42" ht="15" customHeight="1" x14ac:dyDescent="0.25">
      <c r="U64801" s="104"/>
      <c r="AB64801" s="104"/>
      <c r="AC64801" s="104"/>
      <c r="AF64801" s="104"/>
      <c r="AG64801" s="104"/>
      <c r="AK64801" s="104"/>
      <c r="AL64801" s="104"/>
      <c r="AO64801" s="104"/>
      <c r="AP64801" s="104"/>
    </row>
    <row r="64802" spans="21:42" ht="15" customHeight="1" x14ac:dyDescent="0.25">
      <c r="U64802" s="104"/>
      <c r="AB64802" s="104"/>
      <c r="AC64802" s="104"/>
      <c r="AF64802" s="104"/>
      <c r="AG64802" s="104"/>
      <c r="AK64802" s="104"/>
      <c r="AL64802" s="104"/>
      <c r="AO64802" s="104"/>
      <c r="AP64802" s="104"/>
    </row>
    <row r="64803" spans="21:42" ht="15" customHeight="1" x14ac:dyDescent="0.25">
      <c r="U64803" s="104"/>
      <c r="AB64803" s="104"/>
      <c r="AC64803" s="104"/>
      <c r="AF64803" s="104"/>
      <c r="AG64803" s="104"/>
      <c r="AK64803" s="104"/>
      <c r="AL64803" s="104"/>
      <c r="AO64803" s="104"/>
      <c r="AP64803" s="104"/>
    </row>
    <row r="64804" spans="21:42" ht="15" customHeight="1" x14ac:dyDescent="0.25">
      <c r="U64804" s="104"/>
      <c r="AB64804" s="104"/>
      <c r="AC64804" s="104"/>
      <c r="AF64804" s="104"/>
      <c r="AG64804" s="104"/>
      <c r="AK64804" s="104"/>
      <c r="AL64804" s="104"/>
      <c r="AO64804" s="104"/>
      <c r="AP64804" s="104"/>
    </row>
    <row r="64805" spans="21:42" ht="15" customHeight="1" x14ac:dyDescent="0.25">
      <c r="U64805" s="104"/>
      <c r="AB64805" s="104"/>
      <c r="AC64805" s="104"/>
      <c r="AF64805" s="104"/>
      <c r="AG64805" s="104"/>
      <c r="AK64805" s="104"/>
      <c r="AL64805" s="104"/>
      <c r="AO64805" s="104"/>
      <c r="AP64805" s="104"/>
    </row>
    <row r="64806" spans="21:42" ht="15" customHeight="1" x14ac:dyDescent="0.25">
      <c r="U64806" s="104"/>
      <c r="AB64806" s="104"/>
      <c r="AC64806" s="104"/>
      <c r="AF64806" s="104"/>
      <c r="AG64806" s="104"/>
      <c r="AK64806" s="104"/>
      <c r="AL64806" s="104"/>
      <c r="AO64806" s="104"/>
      <c r="AP64806" s="104"/>
    </row>
    <row r="64807" spans="21:42" ht="15" customHeight="1" x14ac:dyDescent="0.25">
      <c r="U64807" s="104"/>
      <c r="AB64807" s="104"/>
      <c r="AC64807" s="104"/>
      <c r="AF64807" s="104"/>
      <c r="AG64807" s="104"/>
      <c r="AK64807" s="104"/>
      <c r="AL64807" s="104"/>
      <c r="AO64807" s="104"/>
      <c r="AP64807" s="104"/>
    </row>
    <row r="64808" spans="21:42" ht="15" customHeight="1" x14ac:dyDescent="0.25">
      <c r="U64808" s="104"/>
      <c r="AB64808" s="104"/>
      <c r="AC64808" s="104"/>
      <c r="AF64808" s="104"/>
      <c r="AG64808" s="104"/>
      <c r="AK64808" s="104"/>
      <c r="AL64808" s="104"/>
      <c r="AO64808" s="104"/>
      <c r="AP64808" s="104"/>
    </row>
    <row r="64809" spans="21:42" ht="15" customHeight="1" x14ac:dyDescent="0.25">
      <c r="U64809" s="104"/>
      <c r="AB64809" s="104"/>
      <c r="AC64809" s="104"/>
      <c r="AF64809" s="104"/>
      <c r="AG64809" s="104"/>
      <c r="AK64809" s="104"/>
      <c r="AL64809" s="104"/>
      <c r="AO64809" s="104"/>
      <c r="AP64809" s="104"/>
    </row>
    <row r="64810" spans="21:42" ht="15" customHeight="1" x14ac:dyDescent="0.25">
      <c r="U64810" s="104"/>
      <c r="AB64810" s="104"/>
      <c r="AC64810" s="104"/>
      <c r="AF64810" s="104"/>
      <c r="AG64810" s="104"/>
      <c r="AK64810" s="104"/>
      <c r="AL64810" s="104"/>
      <c r="AO64810" s="104"/>
      <c r="AP64810" s="104"/>
    </row>
    <row r="64811" spans="21:42" ht="15" customHeight="1" x14ac:dyDescent="0.25">
      <c r="U64811" s="104"/>
      <c r="AB64811" s="104"/>
      <c r="AC64811" s="104"/>
      <c r="AF64811" s="104"/>
      <c r="AG64811" s="104"/>
      <c r="AK64811" s="104"/>
      <c r="AL64811" s="104"/>
      <c r="AO64811" s="104"/>
      <c r="AP64811" s="104"/>
    </row>
    <row r="64812" spans="21:42" ht="15" customHeight="1" x14ac:dyDescent="0.25">
      <c r="U64812" s="104"/>
      <c r="AB64812" s="104"/>
      <c r="AC64812" s="104"/>
      <c r="AF64812" s="104"/>
      <c r="AG64812" s="104"/>
      <c r="AK64812" s="104"/>
      <c r="AL64812" s="104"/>
      <c r="AO64812" s="104"/>
      <c r="AP64812" s="104"/>
    </row>
    <row r="64813" spans="21:42" ht="15" customHeight="1" x14ac:dyDescent="0.25">
      <c r="U64813" s="104"/>
      <c r="AB64813" s="104"/>
      <c r="AC64813" s="104"/>
      <c r="AF64813" s="104"/>
      <c r="AG64813" s="104"/>
      <c r="AK64813" s="104"/>
      <c r="AL64813" s="104"/>
      <c r="AO64813" s="104"/>
      <c r="AP64813" s="104"/>
    </row>
    <row r="64814" spans="21:42" ht="15" customHeight="1" x14ac:dyDescent="0.25">
      <c r="U64814" s="104"/>
      <c r="AB64814" s="104"/>
      <c r="AC64814" s="104"/>
      <c r="AF64814" s="104"/>
      <c r="AG64814" s="104"/>
      <c r="AK64814" s="104"/>
      <c r="AL64814" s="104"/>
      <c r="AO64814" s="104"/>
      <c r="AP64814" s="104"/>
    </row>
    <row r="64815" spans="21:42" ht="15" customHeight="1" x14ac:dyDescent="0.25">
      <c r="U64815" s="104"/>
      <c r="AB64815" s="104"/>
      <c r="AC64815" s="104"/>
      <c r="AF64815" s="104"/>
      <c r="AG64815" s="104"/>
      <c r="AK64815" s="104"/>
      <c r="AL64815" s="104"/>
      <c r="AO64815" s="104"/>
      <c r="AP64815" s="104"/>
    </row>
    <row r="64816" spans="21:42" ht="15" customHeight="1" x14ac:dyDescent="0.25">
      <c r="U64816" s="104"/>
      <c r="AB64816" s="104"/>
      <c r="AC64816" s="104"/>
      <c r="AF64816" s="104"/>
      <c r="AG64816" s="104"/>
      <c r="AK64816" s="104"/>
      <c r="AL64816" s="104"/>
      <c r="AO64816" s="104"/>
      <c r="AP64816" s="104"/>
    </row>
    <row r="64817" spans="21:42" ht="15" customHeight="1" x14ac:dyDescent="0.25">
      <c r="U64817" s="104"/>
      <c r="AB64817" s="104"/>
      <c r="AC64817" s="104"/>
      <c r="AF64817" s="104"/>
      <c r="AG64817" s="104"/>
      <c r="AK64817" s="104"/>
      <c r="AL64817" s="104"/>
      <c r="AO64817" s="104"/>
      <c r="AP64817" s="104"/>
    </row>
    <row r="64818" spans="21:42" ht="15" customHeight="1" x14ac:dyDescent="0.25">
      <c r="U64818" s="104"/>
      <c r="AB64818" s="104"/>
      <c r="AC64818" s="104"/>
      <c r="AF64818" s="104"/>
      <c r="AG64818" s="104"/>
      <c r="AK64818" s="104"/>
      <c r="AL64818" s="104"/>
      <c r="AO64818" s="104"/>
      <c r="AP64818" s="104"/>
    </row>
    <row r="64819" spans="21:42" ht="15" customHeight="1" x14ac:dyDescent="0.25">
      <c r="U64819" s="104"/>
      <c r="AB64819" s="104"/>
      <c r="AC64819" s="104"/>
      <c r="AF64819" s="104"/>
      <c r="AG64819" s="104"/>
      <c r="AK64819" s="104"/>
      <c r="AL64819" s="104"/>
      <c r="AO64819" s="104"/>
      <c r="AP64819" s="104"/>
    </row>
    <row r="64820" spans="21:42" ht="15" customHeight="1" x14ac:dyDescent="0.25">
      <c r="U64820" s="104"/>
      <c r="AB64820" s="104"/>
      <c r="AC64820" s="104"/>
      <c r="AF64820" s="104"/>
      <c r="AG64820" s="104"/>
      <c r="AK64820" s="104"/>
      <c r="AL64820" s="104"/>
      <c r="AO64820" s="104"/>
      <c r="AP64820" s="104"/>
    </row>
    <row r="64821" spans="21:42" ht="15" customHeight="1" x14ac:dyDescent="0.25">
      <c r="U64821" s="104"/>
      <c r="AB64821" s="104"/>
      <c r="AC64821" s="104"/>
      <c r="AF64821" s="104"/>
      <c r="AG64821" s="104"/>
      <c r="AK64821" s="104"/>
      <c r="AL64821" s="104"/>
      <c r="AO64821" s="104"/>
      <c r="AP64821" s="104"/>
    </row>
    <row r="64822" spans="21:42" ht="15" customHeight="1" x14ac:dyDescent="0.25">
      <c r="U64822" s="104"/>
      <c r="AB64822" s="104"/>
      <c r="AC64822" s="104"/>
      <c r="AF64822" s="104"/>
      <c r="AG64822" s="104"/>
      <c r="AK64822" s="104"/>
      <c r="AL64822" s="104"/>
      <c r="AO64822" s="104"/>
      <c r="AP64822" s="104"/>
    </row>
    <row r="64823" spans="21:42" ht="15" customHeight="1" x14ac:dyDescent="0.25">
      <c r="U64823" s="104"/>
      <c r="AB64823" s="104"/>
      <c r="AC64823" s="104"/>
      <c r="AF64823" s="104"/>
      <c r="AG64823" s="104"/>
      <c r="AK64823" s="104"/>
      <c r="AL64823" s="104"/>
      <c r="AO64823" s="104"/>
      <c r="AP64823" s="104"/>
    </row>
    <row r="64824" spans="21:42" ht="15" customHeight="1" x14ac:dyDescent="0.25">
      <c r="U64824" s="104"/>
      <c r="AB64824" s="104"/>
      <c r="AC64824" s="104"/>
      <c r="AF64824" s="104"/>
      <c r="AG64824" s="104"/>
      <c r="AK64824" s="104"/>
      <c r="AL64824" s="104"/>
      <c r="AO64824" s="104"/>
      <c r="AP64824" s="104"/>
    </row>
    <row r="64825" spans="21:42" ht="15" customHeight="1" x14ac:dyDescent="0.25">
      <c r="U64825" s="104"/>
      <c r="AB64825" s="104"/>
      <c r="AC64825" s="104"/>
      <c r="AF64825" s="104"/>
      <c r="AG64825" s="104"/>
      <c r="AK64825" s="104"/>
      <c r="AL64825" s="104"/>
      <c r="AO64825" s="104"/>
      <c r="AP64825" s="104"/>
    </row>
    <row r="64826" spans="21:42" ht="15" customHeight="1" x14ac:dyDescent="0.25">
      <c r="U64826" s="104"/>
      <c r="AB64826" s="104"/>
      <c r="AC64826" s="104"/>
      <c r="AF64826" s="104"/>
      <c r="AG64826" s="104"/>
      <c r="AK64826" s="104"/>
      <c r="AL64826" s="104"/>
      <c r="AO64826" s="104"/>
      <c r="AP64826" s="104"/>
    </row>
    <row r="64827" spans="21:42" ht="15" customHeight="1" x14ac:dyDescent="0.25">
      <c r="U64827" s="104"/>
      <c r="AB64827" s="104"/>
      <c r="AC64827" s="104"/>
      <c r="AF64827" s="104"/>
      <c r="AG64827" s="104"/>
      <c r="AK64827" s="104"/>
      <c r="AL64827" s="104"/>
      <c r="AO64827" s="104"/>
      <c r="AP64827" s="104"/>
    </row>
    <row r="64828" spans="21:42" ht="15" customHeight="1" x14ac:dyDescent="0.25">
      <c r="U64828" s="104"/>
      <c r="AB64828" s="104"/>
      <c r="AC64828" s="104"/>
      <c r="AF64828" s="104"/>
      <c r="AG64828" s="104"/>
      <c r="AK64828" s="104"/>
      <c r="AL64828" s="104"/>
      <c r="AO64828" s="104"/>
      <c r="AP64828" s="104"/>
    </row>
    <row r="64829" spans="21:42" ht="15" customHeight="1" x14ac:dyDescent="0.25">
      <c r="U64829" s="104"/>
      <c r="AB64829" s="104"/>
      <c r="AC64829" s="104"/>
      <c r="AF64829" s="104"/>
      <c r="AG64829" s="104"/>
      <c r="AK64829" s="104"/>
      <c r="AL64829" s="104"/>
      <c r="AO64829" s="104"/>
      <c r="AP64829" s="104"/>
    </row>
    <row r="64830" spans="21:42" ht="15" customHeight="1" x14ac:dyDescent="0.25">
      <c r="U64830" s="104"/>
      <c r="AB64830" s="104"/>
      <c r="AC64830" s="104"/>
      <c r="AF64830" s="104"/>
      <c r="AG64830" s="104"/>
      <c r="AK64830" s="104"/>
      <c r="AL64830" s="104"/>
      <c r="AO64830" s="104"/>
      <c r="AP64830" s="104"/>
    </row>
    <row r="64831" spans="21:42" ht="15" customHeight="1" x14ac:dyDescent="0.25">
      <c r="U64831" s="104"/>
      <c r="AB64831" s="104"/>
      <c r="AC64831" s="104"/>
      <c r="AF64831" s="104"/>
      <c r="AG64831" s="104"/>
      <c r="AK64831" s="104"/>
      <c r="AL64831" s="104"/>
      <c r="AO64831" s="104"/>
      <c r="AP64831" s="104"/>
    </row>
    <row r="64832" spans="21:42" ht="15" customHeight="1" x14ac:dyDescent="0.25">
      <c r="U64832" s="104"/>
      <c r="AB64832" s="104"/>
      <c r="AC64832" s="104"/>
      <c r="AF64832" s="104"/>
      <c r="AG64832" s="104"/>
      <c r="AK64832" s="104"/>
      <c r="AL64832" s="104"/>
      <c r="AO64832" s="104"/>
      <c r="AP64832" s="104"/>
    </row>
    <row r="64833" spans="21:42" ht="15" customHeight="1" x14ac:dyDescent="0.25">
      <c r="U64833" s="104"/>
      <c r="AB64833" s="104"/>
      <c r="AC64833" s="104"/>
      <c r="AF64833" s="104"/>
      <c r="AG64833" s="104"/>
      <c r="AK64833" s="104"/>
      <c r="AL64833" s="104"/>
      <c r="AO64833" s="104"/>
      <c r="AP64833" s="104"/>
    </row>
    <row r="64834" spans="21:42" ht="15" customHeight="1" x14ac:dyDescent="0.25">
      <c r="U64834" s="104"/>
      <c r="AB64834" s="104"/>
      <c r="AC64834" s="104"/>
      <c r="AF64834" s="104"/>
      <c r="AG64834" s="104"/>
      <c r="AK64834" s="104"/>
      <c r="AL64834" s="104"/>
      <c r="AO64834" s="104"/>
      <c r="AP64834" s="104"/>
    </row>
    <row r="64835" spans="21:42" ht="15" customHeight="1" x14ac:dyDescent="0.25">
      <c r="U64835" s="104"/>
      <c r="AB64835" s="104"/>
      <c r="AC64835" s="104"/>
      <c r="AF64835" s="104"/>
      <c r="AG64835" s="104"/>
      <c r="AK64835" s="104"/>
      <c r="AL64835" s="104"/>
      <c r="AO64835" s="104"/>
      <c r="AP64835" s="104"/>
    </row>
    <row r="64836" spans="21:42" ht="15" customHeight="1" x14ac:dyDescent="0.25">
      <c r="U64836" s="104"/>
      <c r="AB64836" s="104"/>
      <c r="AC64836" s="104"/>
      <c r="AF64836" s="104"/>
      <c r="AG64836" s="104"/>
      <c r="AK64836" s="104"/>
      <c r="AL64836" s="104"/>
      <c r="AO64836" s="104"/>
      <c r="AP64836" s="104"/>
    </row>
    <row r="64837" spans="21:42" ht="15" customHeight="1" x14ac:dyDescent="0.25">
      <c r="U64837" s="104"/>
      <c r="AB64837" s="104"/>
      <c r="AC64837" s="104"/>
      <c r="AF64837" s="104"/>
      <c r="AG64837" s="104"/>
      <c r="AK64837" s="104"/>
      <c r="AL64837" s="104"/>
      <c r="AO64837" s="104"/>
      <c r="AP64837" s="104"/>
    </row>
    <row r="64838" spans="21:42" ht="15" customHeight="1" x14ac:dyDescent="0.25">
      <c r="U64838" s="104"/>
      <c r="AB64838" s="104"/>
      <c r="AC64838" s="104"/>
      <c r="AF64838" s="104"/>
      <c r="AG64838" s="104"/>
      <c r="AK64838" s="104"/>
      <c r="AL64838" s="104"/>
      <c r="AO64838" s="104"/>
      <c r="AP64838" s="104"/>
    </row>
    <row r="64839" spans="21:42" ht="15" customHeight="1" x14ac:dyDescent="0.25">
      <c r="U64839" s="104"/>
      <c r="AB64839" s="104"/>
      <c r="AC64839" s="104"/>
      <c r="AF64839" s="104"/>
      <c r="AG64839" s="104"/>
      <c r="AK64839" s="104"/>
      <c r="AL64839" s="104"/>
      <c r="AO64839" s="104"/>
      <c r="AP64839" s="104"/>
    </row>
    <row r="64840" spans="21:42" ht="15" customHeight="1" x14ac:dyDescent="0.25">
      <c r="U64840" s="104"/>
      <c r="AB64840" s="104"/>
      <c r="AC64840" s="104"/>
      <c r="AF64840" s="104"/>
      <c r="AG64840" s="104"/>
      <c r="AK64840" s="104"/>
      <c r="AL64840" s="104"/>
      <c r="AO64840" s="104"/>
      <c r="AP64840" s="104"/>
    </row>
    <row r="64841" spans="21:42" ht="15" customHeight="1" x14ac:dyDescent="0.25">
      <c r="U64841" s="104"/>
      <c r="AB64841" s="104"/>
      <c r="AC64841" s="104"/>
      <c r="AF64841" s="104"/>
      <c r="AG64841" s="104"/>
      <c r="AK64841" s="104"/>
      <c r="AL64841" s="104"/>
      <c r="AO64841" s="104"/>
      <c r="AP64841" s="104"/>
    </row>
    <row r="64842" spans="21:42" ht="15" customHeight="1" x14ac:dyDescent="0.25">
      <c r="U64842" s="104"/>
      <c r="AB64842" s="104"/>
      <c r="AC64842" s="104"/>
      <c r="AF64842" s="104"/>
      <c r="AG64842" s="104"/>
      <c r="AK64842" s="104"/>
      <c r="AL64842" s="104"/>
      <c r="AO64842" s="104"/>
      <c r="AP64842" s="104"/>
    </row>
    <row r="64843" spans="21:42" ht="15" customHeight="1" x14ac:dyDescent="0.25">
      <c r="U64843" s="104"/>
      <c r="AB64843" s="104"/>
      <c r="AC64843" s="104"/>
      <c r="AF64843" s="104"/>
      <c r="AG64843" s="104"/>
      <c r="AK64843" s="104"/>
      <c r="AL64843" s="104"/>
      <c r="AO64843" s="104"/>
      <c r="AP64843" s="104"/>
    </row>
    <row r="64844" spans="21:42" ht="15" customHeight="1" x14ac:dyDescent="0.25">
      <c r="U64844" s="104"/>
      <c r="AB64844" s="104"/>
      <c r="AC64844" s="104"/>
      <c r="AF64844" s="104"/>
      <c r="AG64844" s="104"/>
      <c r="AK64844" s="104"/>
      <c r="AL64844" s="104"/>
      <c r="AO64844" s="104"/>
      <c r="AP64844" s="104"/>
    </row>
    <row r="64845" spans="21:42" ht="15" customHeight="1" x14ac:dyDescent="0.25">
      <c r="U64845" s="104"/>
      <c r="AB64845" s="104"/>
      <c r="AC64845" s="104"/>
      <c r="AF64845" s="104"/>
      <c r="AG64845" s="104"/>
      <c r="AK64845" s="104"/>
      <c r="AL64845" s="104"/>
      <c r="AO64845" s="104"/>
      <c r="AP64845" s="104"/>
    </row>
    <row r="64846" spans="21:42" ht="15" customHeight="1" x14ac:dyDescent="0.25">
      <c r="U64846" s="104"/>
      <c r="AB64846" s="104"/>
      <c r="AC64846" s="104"/>
      <c r="AF64846" s="104"/>
      <c r="AG64846" s="104"/>
      <c r="AK64846" s="104"/>
      <c r="AL64846" s="104"/>
      <c r="AO64846" s="104"/>
      <c r="AP64846" s="104"/>
    </row>
    <row r="64847" spans="21:42" ht="15" customHeight="1" x14ac:dyDescent="0.25">
      <c r="U64847" s="104"/>
      <c r="AB64847" s="104"/>
      <c r="AC64847" s="104"/>
      <c r="AF64847" s="104"/>
      <c r="AG64847" s="104"/>
      <c r="AK64847" s="104"/>
      <c r="AL64847" s="104"/>
      <c r="AO64847" s="104"/>
      <c r="AP64847" s="104"/>
    </row>
    <row r="64848" spans="21:42" ht="15" customHeight="1" x14ac:dyDescent="0.25">
      <c r="U64848" s="104"/>
      <c r="AB64848" s="104"/>
      <c r="AC64848" s="104"/>
      <c r="AF64848" s="104"/>
      <c r="AG64848" s="104"/>
      <c r="AK64848" s="104"/>
      <c r="AL64848" s="104"/>
      <c r="AO64848" s="104"/>
      <c r="AP64848" s="104"/>
    </row>
    <row r="64849" spans="21:42" ht="15" customHeight="1" x14ac:dyDescent="0.25">
      <c r="U64849" s="104"/>
      <c r="AB64849" s="104"/>
      <c r="AC64849" s="104"/>
      <c r="AF64849" s="104"/>
      <c r="AG64849" s="104"/>
      <c r="AK64849" s="104"/>
      <c r="AL64849" s="104"/>
      <c r="AO64849" s="104"/>
      <c r="AP64849" s="104"/>
    </row>
    <row r="64850" spans="21:42" ht="15" customHeight="1" x14ac:dyDescent="0.25">
      <c r="U64850" s="104"/>
      <c r="AB64850" s="104"/>
      <c r="AC64850" s="104"/>
      <c r="AF64850" s="104"/>
      <c r="AG64850" s="104"/>
      <c r="AK64850" s="104"/>
      <c r="AL64850" s="104"/>
      <c r="AO64850" s="104"/>
      <c r="AP64850" s="104"/>
    </row>
    <row r="64851" spans="21:42" ht="15" customHeight="1" x14ac:dyDescent="0.25">
      <c r="U64851" s="104"/>
      <c r="AB64851" s="104"/>
      <c r="AC64851" s="104"/>
      <c r="AF64851" s="104"/>
      <c r="AG64851" s="104"/>
      <c r="AK64851" s="104"/>
      <c r="AL64851" s="104"/>
      <c r="AO64851" s="104"/>
      <c r="AP64851" s="104"/>
    </row>
    <row r="64852" spans="21:42" ht="15" customHeight="1" x14ac:dyDescent="0.25">
      <c r="U64852" s="104"/>
      <c r="AB64852" s="104"/>
      <c r="AC64852" s="104"/>
      <c r="AF64852" s="104"/>
      <c r="AG64852" s="104"/>
      <c r="AK64852" s="104"/>
      <c r="AL64852" s="104"/>
      <c r="AO64852" s="104"/>
      <c r="AP64852" s="104"/>
    </row>
    <row r="64853" spans="21:42" ht="15" customHeight="1" x14ac:dyDescent="0.25">
      <c r="U64853" s="104"/>
      <c r="AB64853" s="104"/>
      <c r="AC64853" s="104"/>
      <c r="AF64853" s="104"/>
      <c r="AG64853" s="104"/>
      <c r="AK64853" s="104"/>
      <c r="AL64853" s="104"/>
      <c r="AO64853" s="104"/>
      <c r="AP64853" s="104"/>
    </row>
    <row r="64854" spans="21:42" ht="15" customHeight="1" x14ac:dyDescent="0.25">
      <c r="U64854" s="104"/>
      <c r="AB64854" s="104"/>
      <c r="AC64854" s="104"/>
      <c r="AF64854" s="104"/>
      <c r="AG64854" s="104"/>
      <c r="AK64854" s="104"/>
      <c r="AL64854" s="104"/>
      <c r="AO64854" s="104"/>
      <c r="AP64854" s="104"/>
    </row>
    <row r="64855" spans="21:42" ht="15" customHeight="1" x14ac:dyDescent="0.25">
      <c r="U64855" s="104"/>
      <c r="AB64855" s="104"/>
      <c r="AC64855" s="104"/>
      <c r="AF64855" s="104"/>
      <c r="AG64855" s="104"/>
      <c r="AK64855" s="104"/>
      <c r="AL64855" s="104"/>
      <c r="AO64855" s="104"/>
      <c r="AP64855" s="104"/>
    </row>
    <row r="64856" spans="21:42" ht="15" customHeight="1" x14ac:dyDescent="0.25">
      <c r="U64856" s="104"/>
      <c r="AB64856" s="104"/>
      <c r="AC64856" s="104"/>
      <c r="AF64856" s="104"/>
      <c r="AG64856" s="104"/>
      <c r="AK64856" s="104"/>
      <c r="AL64856" s="104"/>
      <c r="AO64856" s="104"/>
      <c r="AP64856" s="104"/>
    </row>
    <row r="64857" spans="21:42" ht="15" customHeight="1" x14ac:dyDescent="0.25">
      <c r="U64857" s="104"/>
      <c r="AB64857" s="104"/>
      <c r="AC64857" s="104"/>
      <c r="AF64857" s="104"/>
      <c r="AG64857" s="104"/>
      <c r="AK64857" s="104"/>
      <c r="AL64857" s="104"/>
      <c r="AO64857" s="104"/>
      <c r="AP64857" s="104"/>
    </row>
    <row r="64858" spans="21:42" ht="15" customHeight="1" x14ac:dyDescent="0.25">
      <c r="U64858" s="104"/>
      <c r="AB64858" s="104"/>
      <c r="AC64858" s="104"/>
      <c r="AF64858" s="104"/>
      <c r="AG64858" s="104"/>
      <c r="AK64858" s="104"/>
      <c r="AL64858" s="104"/>
      <c r="AO64858" s="104"/>
      <c r="AP64858" s="104"/>
    </row>
    <row r="64859" spans="21:42" ht="15" customHeight="1" x14ac:dyDescent="0.25">
      <c r="U64859" s="104"/>
      <c r="AB64859" s="104"/>
      <c r="AC64859" s="104"/>
      <c r="AF64859" s="104"/>
      <c r="AG64859" s="104"/>
      <c r="AK64859" s="104"/>
      <c r="AL64859" s="104"/>
      <c r="AO64859" s="104"/>
      <c r="AP64859" s="104"/>
    </row>
    <row r="64860" spans="21:42" ht="15" customHeight="1" x14ac:dyDescent="0.25">
      <c r="U64860" s="104"/>
      <c r="AB64860" s="104"/>
      <c r="AC64860" s="104"/>
      <c r="AF64860" s="104"/>
      <c r="AG64860" s="104"/>
      <c r="AK64860" s="104"/>
      <c r="AL64860" s="104"/>
      <c r="AO64860" s="104"/>
      <c r="AP64860" s="104"/>
    </row>
    <row r="64861" spans="21:42" ht="15" customHeight="1" x14ac:dyDescent="0.25">
      <c r="U64861" s="104"/>
      <c r="AB64861" s="104"/>
      <c r="AC64861" s="104"/>
      <c r="AF64861" s="104"/>
      <c r="AG64861" s="104"/>
      <c r="AK64861" s="104"/>
      <c r="AL64861" s="104"/>
      <c r="AO64861" s="104"/>
      <c r="AP64861" s="104"/>
    </row>
    <row r="64862" spans="21:42" ht="15" customHeight="1" x14ac:dyDescent="0.25">
      <c r="U64862" s="104"/>
      <c r="AB64862" s="104"/>
      <c r="AC64862" s="104"/>
      <c r="AF64862" s="104"/>
      <c r="AG64862" s="104"/>
      <c r="AK64862" s="104"/>
      <c r="AL64862" s="104"/>
      <c r="AO64862" s="104"/>
      <c r="AP64862" s="104"/>
    </row>
    <row r="64863" spans="21:42" ht="15" customHeight="1" x14ac:dyDescent="0.25">
      <c r="U64863" s="104"/>
      <c r="AB64863" s="104"/>
      <c r="AC64863" s="104"/>
      <c r="AF64863" s="104"/>
      <c r="AG64863" s="104"/>
      <c r="AK64863" s="104"/>
      <c r="AL64863" s="104"/>
      <c r="AO64863" s="104"/>
      <c r="AP64863" s="104"/>
    </row>
    <row r="64864" spans="21:42" ht="15" customHeight="1" x14ac:dyDescent="0.25">
      <c r="U64864" s="104"/>
      <c r="AB64864" s="104"/>
      <c r="AC64864" s="104"/>
      <c r="AF64864" s="104"/>
      <c r="AG64864" s="104"/>
      <c r="AK64864" s="104"/>
      <c r="AL64864" s="104"/>
      <c r="AO64864" s="104"/>
      <c r="AP64864" s="104"/>
    </row>
    <row r="64865" spans="21:42" ht="15" customHeight="1" x14ac:dyDescent="0.25">
      <c r="U64865" s="104"/>
      <c r="AB64865" s="104"/>
      <c r="AC64865" s="104"/>
      <c r="AF64865" s="104"/>
      <c r="AG64865" s="104"/>
      <c r="AK64865" s="104"/>
      <c r="AL64865" s="104"/>
      <c r="AO64865" s="104"/>
      <c r="AP64865" s="104"/>
    </row>
    <row r="64866" spans="21:42" ht="15" customHeight="1" x14ac:dyDescent="0.25">
      <c r="U64866" s="104"/>
      <c r="AB64866" s="104"/>
      <c r="AC64866" s="104"/>
      <c r="AF64866" s="104"/>
      <c r="AG64866" s="104"/>
      <c r="AK64866" s="104"/>
      <c r="AL64866" s="104"/>
      <c r="AO64866" s="104"/>
      <c r="AP64866" s="104"/>
    </row>
    <row r="64867" spans="21:42" ht="15" customHeight="1" x14ac:dyDescent="0.25">
      <c r="U64867" s="104"/>
      <c r="AB64867" s="104"/>
      <c r="AC64867" s="104"/>
      <c r="AF64867" s="104"/>
      <c r="AG64867" s="104"/>
      <c r="AK64867" s="104"/>
      <c r="AL64867" s="104"/>
      <c r="AO64867" s="104"/>
      <c r="AP64867" s="104"/>
    </row>
    <row r="64868" spans="21:42" ht="15" customHeight="1" x14ac:dyDescent="0.25">
      <c r="U64868" s="104"/>
      <c r="AB64868" s="104"/>
      <c r="AC64868" s="104"/>
      <c r="AF64868" s="104"/>
      <c r="AG64868" s="104"/>
      <c r="AK64868" s="104"/>
      <c r="AL64868" s="104"/>
      <c r="AO64868" s="104"/>
      <c r="AP64868" s="104"/>
    </row>
    <row r="64869" spans="21:42" ht="15" customHeight="1" x14ac:dyDescent="0.25">
      <c r="U64869" s="104"/>
      <c r="AB64869" s="104"/>
      <c r="AC64869" s="104"/>
      <c r="AF64869" s="104"/>
      <c r="AG64869" s="104"/>
      <c r="AK64869" s="104"/>
      <c r="AL64869" s="104"/>
      <c r="AO64869" s="104"/>
      <c r="AP64869" s="104"/>
    </row>
    <row r="64870" spans="21:42" ht="15" customHeight="1" x14ac:dyDescent="0.25">
      <c r="U64870" s="104"/>
      <c r="AB64870" s="104"/>
      <c r="AC64870" s="104"/>
      <c r="AF64870" s="104"/>
      <c r="AG64870" s="104"/>
      <c r="AK64870" s="104"/>
      <c r="AL64870" s="104"/>
      <c r="AO64870" s="104"/>
      <c r="AP64870" s="104"/>
    </row>
    <row r="64871" spans="21:42" ht="15" customHeight="1" x14ac:dyDescent="0.25">
      <c r="U64871" s="104"/>
      <c r="AB64871" s="104"/>
      <c r="AC64871" s="104"/>
      <c r="AF64871" s="104"/>
      <c r="AG64871" s="104"/>
      <c r="AK64871" s="104"/>
      <c r="AL64871" s="104"/>
      <c r="AO64871" s="104"/>
      <c r="AP64871" s="104"/>
    </row>
    <row r="64872" spans="21:42" ht="15" customHeight="1" x14ac:dyDescent="0.25">
      <c r="U64872" s="104"/>
      <c r="AB64872" s="104"/>
      <c r="AC64872" s="104"/>
      <c r="AF64872" s="104"/>
      <c r="AG64872" s="104"/>
      <c r="AK64872" s="104"/>
      <c r="AL64872" s="104"/>
      <c r="AO64872" s="104"/>
      <c r="AP64872" s="104"/>
    </row>
    <row r="64873" spans="21:42" ht="15" customHeight="1" x14ac:dyDescent="0.25">
      <c r="U64873" s="104"/>
      <c r="AB64873" s="104"/>
      <c r="AC64873" s="104"/>
      <c r="AF64873" s="104"/>
      <c r="AG64873" s="104"/>
      <c r="AK64873" s="104"/>
      <c r="AL64873" s="104"/>
      <c r="AO64873" s="104"/>
      <c r="AP64873" s="104"/>
    </row>
    <row r="64874" spans="21:42" ht="15" customHeight="1" x14ac:dyDescent="0.25">
      <c r="U64874" s="104"/>
      <c r="AB64874" s="104"/>
      <c r="AC64874" s="104"/>
      <c r="AF64874" s="104"/>
      <c r="AG64874" s="104"/>
      <c r="AK64874" s="104"/>
      <c r="AL64874" s="104"/>
      <c r="AO64874" s="104"/>
      <c r="AP64874" s="104"/>
    </row>
    <row r="64875" spans="21:42" ht="15" customHeight="1" x14ac:dyDescent="0.25">
      <c r="U64875" s="104"/>
      <c r="AB64875" s="104"/>
      <c r="AC64875" s="104"/>
      <c r="AF64875" s="104"/>
      <c r="AG64875" s="104"/>
      <c r="AK64875" s="104"/>
      <c r="AL64875" s="104"/>
      <c r="AO64875" s="104"/>
      <c r="AP64875" s="104"/>
    </row>
    <row r="64876" spans="21:42" ht="15" customHeight="1" x14ac:dyDescent="0.25">
      <c r="U64876" s="104"/>
      <c r="AB64876" s="104"/>
      <c r="AC64876" s="104"/>
      <c r="AF64876" s="104"/>
      <c r="AG64876" s="104"/>
      <c r="AK64876" s="104"/>
      <c r="AL64876" s="104"/>
      <c r="AO64876" s="104"/>
      <c r="AP64876" s="104"/>
    </row>
    <row r="64877" spans="21:42" ht="15" customHeight="1" x14ac:dyDescent="0.25">
      <c r="U64877" s="104"/>
      <c r="AB64877" s="104"/>
      <c r="AC64877" s="104"/>
      <c r="AF64877" s="104"/>
      <c r="AG64877" s="104"/>
      <c r="AK64877" s="104"/>
      <c r="AL64877" s="104"/>
      <c r="AO64877" s="104"/>
      <c r="AP64877" s="104"/>
    </row>
    <row r="64878" spans="21:42" ht="15" customHeight="1" x14ac:dyDescent="0.25">
      <c r="U64878" s="104"/>
      <c r="AB64878" s="104"/>
      <c r="AC64878" s="104"/>
      <c r="AF64878" s="104"/>
      <c r="AG64878" s="104"/>
      <c r="AK64878" s="104"/>
      <c r="AL64878" s="104"/>
      <c r="AO64878" s="104"/>
      <c r="AP64878" s="104"/>
    </row>
    <row r="64879" spans="21:42" ht="15" customHeight="1" x14ac:dyDescent="0.25">
      <c r="U64879" s="104"/>
      <c r="AB64879" s="104"/>
      <c r="AC64879" s="104"/>
      <c r="AF64879" s="104"/>
      <c r="AG64879" s="104"/>
      <c r="AK64879" s="104"/>
      <c r="AL64879" s="104"/>
      <c r="AO64879" s="104"/>
      <c r="AP64879" s="104"/>
    </row>
    <row r="64880" spans="21:42" ht="15" customHeight="1" x14ac:dyDescent="0.25">
      <c r="U64880" s="104"/>
      <c r="AB64880" s="104"/>
      <c r="AC64880" s="104"/>
      <c r="AF64880" s="104"/>
      <c r="AG64880" s="104"/>
      <c r="AK64880" s="104"/>
      <c r="AL64880" s="104"/>
      <c r="AO64880" s="104"/>
      <c r="AP64880" s="104"/>
    </row>
    <row r="64881" spans="21:42" ht="15" customHeight="1" x14ac:dyDescent="0.25">
      <c r="U64881" s="104"/>
      <c r="AB64881" s="104"/>
      <c r="AC64881" s="104"/>
      <c r="AF64881" s="104"/>
      <c r="AG64881" s="104"/>
      <c r="AK64881" s="104"/>
      <c r="AL64881" s="104"/>
      <c r="AO64881" s="104"/>
      <c r="AP64881" s="104"/>
    </row>
    <row r="64882" spans="21:42" ht="15" customHeight="1" x14ac:dyDescent="0.25">
      <c r="U64882" s="104"/>
      <c r="AB64882" s="104"/>
      <c r="AC64882" s="104"/>
      <c r="AF64882" s="104"/>
      <c r="AG64882" s="104"/>
      <c r="AK64882" s="104"/>
      <c r="AL64882" s="104"/>
      <c r="AO64882" s="104"/>
      <c r="AP64882" s="104"/>
    </row>
    <row r="64883" spans="21:42" ht="15" customHeight="1" x14ac:dyDescent="0.25">
      <c r="U64883" s="104"/>
      <c r="AB64883" s="104"/>
      <c r="AC64883" s="104"/>
      <c r="AF64883" s="104"/>
      <c r="AG64883" s="104"/>
      <c r="AK64883" s="104"/>
      <c r="AL64883" s="104"/>
      <c r="AO64883" s="104"/>
      <c r="AP64883" s="104"/>
    </row>
    <row r="64884" spans="21:42" ht="15" customHeight="1" x14ac:dyDescent="0.25">
      <c r="U64884" s="104"/>
      <c r="AB64884" s="104"/>
      <c r="AC64884" s="104"/>
      <c r="AF64884" s="104"/>
      <c r="AG64884" s="104"/>
      <c r="AK64884" s="104"/>
      <c r="AL64884" s="104"/>
      <c r="AO64884" s="104"/>
      <c r="AP64884" s="104"/>
    </row>
    <row r="64885" spans="21:42" ht="15" customHeight="1" x14ac:dyDescent="0.25">
      <c r="U64885" s="104"/>
      <c r="AB64885" s="104"/>
      <c r="AC64885" s="104"/>
      <c r="AF64885" s="104"/>
      <c r="AG64885" s="104"/>
      <c r="AK64885" s="104"/>
      <c r="AL64885" s="104"/>
      <c r="AO64885" s="104"/>
      <c r="AP64885" s="104"/>
    </row>
    <row r="64886" spans="21:42" ht="15" customHeight="1" x14ac:dyDescent="0.25">
      <c r="U64886" s="104"/>
      <c r="AB64886" s="104"/>
      <c r="AC64886" s="104"/>
      <c r="AF64886" s="104"/>
      <c r="AG64886" s="104"/>
      <c r="AK64886" s="104"/>
      <c r="AL64886" s="104"/>
      <c r="AO64886" s="104"/>
      <c r="AP64886" s="104"/>
    </row>
    <row r="64887" spans="21:42" ht="15" customHeight="1" x14ac:dyDescent="0.25">
      <c r="U64887" s="104"/>
      <c r="AB64887" s="104"/>
      <c r="AC64887" s="104"/>
      <c r="AF64887" s="104"/>
      <c r="AG64887" s="104"/>
      <c r="AK64887" s="104"/>
      <c r="AL64887" s="104"/>
      <c r="AO64887" s="104"/>
      <c r="AP64887" s="104"/>
    </row>
    <row r="64888" spans="21:42" ht="15" customHeight="1" x14ac:dyDescent="0.25">
      <c r="U64888" s="104"/>
      <c r="AB64888" s="104"/>
      <c r="AC64888" s="104"/>
      <c r="AF64888" s="104"/>
      <c r="AG64888" s="104"/>
      <c r="AK64888" s="104"/>
      <c r="AL64888" s="104"/>
      <c r="AO64888" s="104"/>
      <c r="AP64888" s="104"/>
    </row>
    <row r="64889" spans="21:42" ht="15" customHeight="1" x14ac:dyDescent="0.25">
      <c r="U64889" s="104"/>
      <c r="AB64889" s="104"/>
      <c r="AC64889" s="104"/>
      <c r="AF64889" s="104"/>
      <c r="AG64889" s="104"/>
      <c r="AK64889" s="104"/>
      <c r="AL64889" s="104"/>
      <c r="AO64889" s="104"/>
      <c r="AP64889" s="104"/>
    </row>
    <row r="64890" spans="21:42" ht="15" customHeight="1" x14ac:dyDescent="0.25">
      <c r="U64890" s="104"/>
      <c r="AB64890" s="104"/>
      <c r="AC64890" s="104"/>
      <c r="AF64890" s="104"/>
      <c r="AG64890" s="104"/>
      <c r="AK64890" s="104"/>
      <c r="AL64890" s="104"/>
      <c r="AO64890" s="104"/>
      <c r="AP64890" s="104"/>
    </row>
    <row r="64891" spans="21:42" ht="15" customHeight="1" x14ac:dyDescent="0.25">
      <c r="U64891" s="104"/>
      <c r="AB64891" s="104"/>
      <c r="AC64891" s="104"/>
      <c r="AF64891" s="104"/>
      <c r="AG64891" s="104"/>
      <c r="AK64891" s="104"/>
      <c r="AL64891" s="104"/>
      <c r="AO64891" s="104"/>
      <c r="AP64891" s="104"/>
    </row>
    <row r="64892" spans="21:42" ht="15" customHeight="1" x14ac:dyDescent="0.25">
      <c r="U64892" s="104"/>
      <c r="AB64892" s="104"/>
      <c r="AC64892" s="104"/>
      <c r="AF64892" s="104"/>
      <c r="AG64892" s="104"/>
      <c r="AK64892" s="104"/>
      <c r="AL64892" s="104"/>
      <c r="AO64892" s="104"/>
      <c r="AP64892" s="104"/>
    </row>
    <row r="64893" spans="21:42" ht="15" customHeight="1" x14ac:dyDescent="0.25">
      <c r="U64893" s="104"/>
      <c r="AB64893" s="104"/>
      <c r="AC64893" s="104"/>
      <c r="AF64893" s="104"/>
      <c r="AG64893" s="104"/>
      <c r="AK64893" s="104"/>
      <c r="AL64893" s="104"/>
      <c r="AO64893" s="104"/>
      <c r="AP64893" s="104"/>
    </row>
    <row r="64894" spans="21:42" ht="15" customHeight="1" x14ac:dyDescent="0.25">
      <c r="U64894" s="104"/>
      <c r="AB64894" s="104"/>
      <c r="AC64894" s="104"/>
      <c r="AF64894" s="104"/>
      <c r="AG64894" s="104"/>
      <c r="AK64894" s="104"/>
      <c r="AL64894" s="104"/>
      <c r="AO64894" s="104"/>
      <c r="AP64894" s="104"/>
    </row>
    <row r="64895" spans="21:42" ht="15" customHeight="1" x14ac:dyDescent="0.25">
      <c r="U64895" s="104"/>
      <c r="AB64895" s="104"/>
      <c r="AC64895" s="104"/>
      <c r="AF64895" s="104"/>
      <c r="AG64895" s="104"/>
      <c r="AK64895" s="104"/>
      <c r="AL64895" s="104"/>
      <c r="AO64895" s="104"/>
      <c r="AP64895" s="104"/>
    </row>
    <row r="64896" spans="21:42" ht="15" customHeight="1" x14ac:dyDescent="0.25">
      <c r="U64896" s="104"/>
      <c r="AB64896" s="104"/>
      <c r="AC64896" s="104"/>
      <c r="AF64896" s="104"/>
      <c r="AG64896" s="104"/>
      <c r="AK64896" s="104"/>
      <c r="AL64896" s="104"/>
      <c r="AO64896" s="104"/>
      <c r="AP64896" s="104"/>
    </row>
    <row r="64897" spans="21:42" ht="15" customHeight="1" x14ac:dyDescent="0.25">
      <c r="U64897" s="104"/>
      <c r="AB64897" s="104"/>
      <c r="AC64897" s="104"/>
      <c r="AF64897" s="104"/>
      <c r="AG64897" s="104"/>
      <c r="AK64897" s="104"/>
      <c r="AL64897" s="104"/>
      <c r="AO64897" s="104"/>
      <c r="AP64897" s="104"/>
    </row>
    <row r="64898" spans="21:42" ht="15" customHeight="1" x14ac:dyDescent="0.25">
      <c r="U64898" s="104"/>
      <c r="AB64898" s="104"/>
      <c r="AC64898" s="104"/>
      <c r="AF64898" s="104"/>
      <c r="AG64898" s="104"/>
      <c r="AK64898" s="104"/>
      <c r="AL64898" s="104"/>
      <c r="AO64898" s="104"/>
      <c r="AP64898" s="104"/>
    </row>
    <row r="64899" spans="21:42" ht="15" customHeight="1" x14ac:dyDescent="0.25">
      <c r="U64899" s="104"/>
      <c r="AB64899" s="104"/>
      <c r="AC64899" s="104"/>
      <c r="AF64899" s="104"/>
      <c r="AG64899" s="104"/>
      <c r="AK64899" s="104"/>
      <c r="AL64899" s="104"/>
      <c r="AO64899" s="104"/>
      <c r="AP64899" s="104"/>
    </row>
    <row r="64900" spans="21:42" ht="15" customHeight="1" x14ac:dyDescent="0.25">
      <c r="U64900" s="104"/>
      <c r="AB64900" s="104"/>
      <c r="AC64900" s="104"/>
      <c r="AF64900" s="104"/>
      <c r="AG64900" s="104"/>
      <c r="AK64900" s="104"/>
      <c r="AL64900" s="104"/>
      <c r="AO64900" s="104"/>
      <c r="AP64900" s="104"/>
    </row>
    <row r="64901" spans="21:42" ht="15" customHeight="1" x14ac:dyDescent="0.25">
      <c r="U64901" s="104"/>
      <c r="AB64901" s="104"/>
      <c r="AC64901" s="104"/>
      <c r="AF64901" s="104"/>
      <c r="AG64901" s="104"/>
      <c r="AK64901" s="104"/>
      <c r="AL64901" s="104"/>
      <c r="AO64901" s="104"/>
      <c r="AP64901" s="104"/>
    </row>
    <row r="64902" spans="21:42" ht="15" customHeight="1" x14ac:dyDescent="0.25">
      <c r="U64902" s="104"/>
      <c r="AB64902" s="104"/>
      <c r="AC64902" s="104"/>
      <c r="AF64902" s="104"/>
      <c r="AG64902" s="104"/>
      <c r="AK64902" s="104"/>
      <c r="AL64902" s="104"/>
      <c r="AO64902" s="104"/>
      <c r="AP64902" s="104"/>
    </row>
    <row r="64903" spans="21:42" ht="15" customHeight="1" x14ac:dyDescent="0.25">
      <c r="U64903" s="104"/>
      <c r="AB64903" s="104"/>
      <c r="AC64903" s="104"/>
      <c r="AF64903" s="104"/>
      <c r="AG64903" s="104"/>
      <c r="AK64903" s="104"/>
      <c r="AL64903" s="104"/>
      <c r="AO64903" s="104"/>
      <c r="AP64903" s="104"/>
    </row>
    <row r="64904" spans="21:42" ht="15" customHeight="1" x14ac:dyDescent="0.25">
      <c r="U64904" s="104"/>
      <c r="AB64904" s="104"/>
      <c r="AC64904" s="104"/>
      <c r="AF64904" s="104"/>
      <c r="AG64904" s="104"/>
      <c r="AK64904" s="104"/>
      <c r="AL64904" s="104"/>
      <c r="AO64904" s="104"/>
      <c r="AP64904" s="104"/>
    </row>
    <row r="64905" spans="21:42" ht="15" customHeight="1" x14ac:dyDescent="0.25">
      <c r="U64905" s="104"/>
      <c r="AB64905" s="104"/>
      <c r="AC64905" s="104"/>
      <c r="AF64905" s="104"/>
      <c r="AG64905" s="104"/>
      <c r="AK64905" s="104"/>
      <c r="AL64905" s="104"/>
      <c r="AO64905" s="104"/>
      <c r="AP64905" s="104"/>
    </row>
    <row r="64906" spans="21:42" ht="15" customHeight="1" x14ac:dyDescent="0.25">
      <c r="U64906" s="104"/>
      <c r="AB64906" s="104"/>
      <c r="AC64906" s="104"/>
      <c r="AF64906" s="104"/>
      <c r="AG64906" s="104"/>
      <c r="AK64906" s="104"/>
      <c r="AL64906" s="104"/>
      <c r="AO64906" s="104"/>
      <c r="AP64906" s="104"/>
    </row>
    <row r="64907" spans="21:42" ht="15" customHeight="1" x14ac:dyDescent="0.25">
      <c r="U64907" s="104"/>
      <c r="AB64907" s="104"/>
      <c r="AC64907" s="104"/>
      <c r="AF64907" s="104"/>
      <c r="AG64907" s="104"/>
      <c r="AK64907" s="104"/>
      <c r="AL64907" s="104"/>
      <c r="AO64907" s="104"/>
      <c r="AP64907" s="104"/>
    </row>
    <row r="64908" spans="21:42" ht="15" customHeight="1" x14ac:dyDescent="0.25">
      <c r="U64908" s="104"/>
      <c r="AB64908" s="104"/>
      <c r="AC64908" s="104"/>
      <c r="AF64908" s="104"/>
      <c r="AG64908" s="104"/>
      <c r="AK64908" s="104"/>
      <c r="AL64908" s="104"/>
      <c r="AO64908" s="104"/>
      <c r="AP64908" s="104"/>
    </row>
    <row r="64909" spans="21:42" ht="15" customHeight="1" x14ac:dyDescent="0.25">
      <c r="U64909" s="104"/>
      <c r="AB64909" s="104"/>
      <c r="AC64909" s="104"/>
      <c r="AF64909" s="104"/>
      <c r="AG64909" s="104"/>
      <c r="AK64909" s="104"/>
      <c r="AL64909" s="104"/>
      <c r="AO64909" s="104"/>
      <c r="AP64909" s="104"/>
    </row>
    <row r="64910" spans="21:42" ht="15" customHeight="1" x14ac:dyDescent="0.25">
      <c r="U64910" s="104"/>
      <c r="AB64910" s="104"/>
      <c r="AC64910" s="104"/>
      <c r="AF64910" s="104"/>
      <c r="AG64910" s="104"/>
      <c r="AK64910" s="104"/>
      <c r="AL64910" s="104"/>
      <c r="AO64910" s="104"/>
      <c r="AP64910" s="104"/>
    </row>
    <row r="64911" spans="21:42" ht="15" customHeight="1" x14ac:dyDescent="0.25">
      <c r="U64911" s="104"/>
      <c r="AB64911" s="104"/>
      <c r="AC64911" s="104"/>
      <c r="AF64911" s="104"/>
      <c r="AG64911" s="104"/>
      <c r="AK64911" s="104"/>
      <c r="AL64911" s="104"/>
      <c r="AO64911" s="104"/>
      <c r="AP64911" s="104"/>
    </row>
    <row r="64912" spans="21:42" ht="15" customHeight="1" x14ac:dyDescent="0.25">
      <c r="U64912" s="104"/>
      <c r="AB64912" s="104"/>
      <c r="AC64912" s="104"/>
      <c r="AF64912" s="104"/>
      <c r="AG64912" s="104"/>
      <c r="AK64912" s="104"/>
      <c r="AL64912" s="104"/>
      <c r="AO64912" s="104"/>
      <c r="AP64912" s="104"/>
    </row>
    <row r="64913" spans="21:42" ht="15" customHeight="1" x14ac:dyDescent="0.25">
      <c r="U64913" s="104"/>
      <c r="AB64913" s="104"/>
      <c r="AC64913" s="104"/>
      <c r="AF64913" s="104"/>
      <c r="AG64913" s="104"/>
      <c r="AK64913" s="104"/>
      <c r="AL64913" s="104"/>
      <c r="AO64913" s="104"/>
      <c r="AP64913" s="104"/>
    </row>
    <row r="64914" spans="21:42" ht="15" customHeight="1" x14ac:dyDescent="0.25">
      <c r="U64914" s="104"/>
      <c r="AB64914" s="104"/>
      <c r="AC64914" s="104"/>
      <c r="AF64914" s="104"/>
      <c r="AG64914" s="104"/>
      <c r="AK64914" s="104"/>
      <c r="AL64914" s="104"/>
      <c r="AO64914" s="104"/>
      <c r="AP64914" s="104"/>
    </row>
    <row r="64915" spans="21:42" ht="15" customHeight="1" x14ac:dyDescent="0.25">
      <c r="U64915" s="104"/>
      <c r="AB64915" s="104"/>
      <c r="AC64915" s="104"/>
      <c r="AF64915" s="104"/>
      <c r="AG64915" s="104"/>
      <c r="AK64915" s="104"/>
      <c r="AL64915" s="104"/>
      <c r="AO64915" s="104"/>
      <c r="AP64915" s="104"/>
    </row>
    <row r="64916" spans="21:42" ht="15" customHeight="1" x14ac:dyDescent="0.25">
      <c r="U64916" s="104"/>
      <c r="AB64916" s="104"/>
      <c r="AC64916" s="104"/>
      <c r="AF64916" s="104"/>
      <c r="AG64916" s="104"/>
      <c r="AK64916" s="104"/>
      <c r="AL64916" s="104"/>
      <c r="AO64916" s="104"/>
      <c r="AP64916" s="104"/>
    </row>
    <row r="64917" spans="21:42" ht="15" customHeight="1" x14ac:dyDescent="0.25">
      <c r="U64917" s="104"/>
      <c r="AB64917" s="104"/>
      <c r="AC64917" s="104"/>
      <c r="AF64917" s="104"/>
      <c r="AG64917" s="104"/>
      <c r="AK64917" s="104"/>
      <c r="AL64917" s="104"/>
      <c r="AO64917" s="104"/>
      <c r="AP64917" s="104"/>
    </row>
    <row r="64918" spans="21:42" ht="15" customHeight="1" x14ac:dyDescent="0.25">
      <c r="U64918" s="104"/>
      <c r="AB64918" s="104"/>
      <c r="AC64918" s="104"/>
      <c r="AF64918" s="104"/>
      <c r="AG64918" s="104"/>
      <c r="AK64918" s="104"/>
      <c r="AL64918" s="104"/>
      <c r="AO64918" s="104"/>
      <c r="AP64918" s="104"/>
    </row>
    <row r="64919" spans="21:42" ht="15" customHeight="1" x14ac:dyDescent="0.25">
      <c r="U64919" s="104"/>
      <c r="AB64919" s="104"/>
      <c r="AC64919" s="104"/>
      <c r="AF64919" s="104"/>
      <c r="AG64919" s="104"/>
      <c r="AK64919" s="104"/>
      <c r="AL64919" s="104"/>
      <c r="AO64919" s="104"/>
      <c r="AP64919" s="104"/>
    </row>
    <row r="64920" spans="21:42" ht="15" customHeight="1" x14ac:dyDescent="0.25">
      <c r="U64920" s="104"/>
      <c r="AB64920" s="104"/>
      <c r="AC64920" s="104"/>
      <c r="AF64920" s="104"/>
      <c r="AG64920" s="104"/>
      <c r="AK64920" s="104"/>
      <c r="AL64920" s="104"/>
      <c r="AO64920" s="104"/>
      <c r="AP64920" s="104"/>
    </row>
    <row r="64921" spans="21:42" ht="15" customHeight="1" x14ac:dyDescent="0.25">
      <c r="U64921" s="104"/>
      <c r="AB64921" s="104"/>
      <c r="AC64921" s="104"/>
      <c r="AF64921" s="104"/>
      <c r="AG64921" s="104"/>
      <c r="AK64921" s="104"/>
      <c r="AL64921" s="104"/>
      <c r="AO64921" s="104"/>
      <c r="AP64921" s="104"/>
    </row>
    <row r="64922" spans="21:42" ht="15" customHeight="1" x14ac:dyDescent="0.25">
      <c r="U64922" s="104"/>
      <c r="AB64922" s="104"/>
      <c r="AC64922" s="104"/>
      <c r="AF64922" s="104"/>
      <c r="AG64922" s="104"/>
      <c r="AK64922" s="104"/>
      <c r="AL64922" s="104"/>
      <c r="AO64922" s="104"/>
      <c r="AP64922" s="104"/>
    </row>
    <row r="64923" spans="21:42" ht="15" customHeight="1" x14ac:dyDescent="0.25">
      <c r="U64923" s="104"/>
      <c r="AB64923" s="104"/>
      <c r="AC64923" s="104"/>
      <c r="AF64923" s="104"/>
      <c r="AG64923" s="104"/>
      <c r="AK64923" s="104"/>
      <c r="AL64923" s="104"/>
      <c r="AO64923" s="104"/>
      <c r="AP64923" s="104"/>
    </row>
    <row r="64924" spans="21:42" ht="15" customHeight="1" x14ac:dyDescent="0.25">
      <c r="U64924" s="104"/>
      <c r="AB64924" s="104"/>
      <c r="AC64924" s="104"/>
      <c r="AF64924" s="104"/>
      <c r="AG64924" s="104"/>
      <c r="AK64924" s="104"/>
      <c r="AL64924" s="104"/>
      <c r="AO64924" s="104"/>
      <c r="AP64924" s="104"/>
    </row>
    <row r="64925" spans="21:42" ht="15" customHeight="1" x14ac:dyDescent="0.25">
      <c r="U64925" s="104"/>
      <c r="AB64925" s="104"/>
      <c r="AC64925" s="104"/>
      <c r="AF64925" s="104"/>
      <c r="AG64925" s="104"/>
      <c r="AK64925" s="104"/>
      <c r="AL64925" s="104"/>
      <c r="AO64925" s="104"/>
      <c r="AP64925" s="104"/>
    </row>
    <row r="64926" spans="21:42" ht="15" customHeight="1" x14ac:dyDescent="0.25">
      <c r="U64926" s="104"/>
      <c r="AB64926" s="104"/>
      <c r="AC64926" s="104"/>
      <c r="AF64926" s="104"/>
      <c r="AG64926" s="104"/>
      <c r="AK64926" s="104"/>
      <c r="AL64926" s="104"/>
      <c r="AO64926" s="104"/>
      <c r="AP64926" s="104"/>
    </row>
    <row r="64927" spans="21:42" ht="15" customHeight="1" x14ac:dyDescent="0.25">
      <c r="U64927" s="104"/>
      <c r="AB64927" s="104"/>
      <c r="AC64927" s="104"/>
      <c r="AF64927" s="104"/>
      <c r="AG64927" s="104"/>
      <c r="AK64927" s="104"/>
      <c r="AL64927" s="104"/>
      <c r="AO64927" s="104"/>
      <c r="AP64927" s="104"/>
    </row>
    <row r="64928" spans="21:42" ht="15" customHeight="1" x14ac:dyDescent="0.25">
      <c r="U64928" s="104"/>
      <c r="AB64928" s="104"/>
      <c r="AC64928" s="104"/>
      <c r="AF64928" s="104"/>
      <c r="AG64928" s="104"/>
      <c r="AK64928" s="104"/>
      <c r="AL64928" s="104"/>
      <c r="AO64928" s="104"/>
      <c r="AP64928" s="104"/>
    </row>
    <row r="64929" spans="21:42" ht="15" customHeight="1" x14ac:dyDescent="0.25">
      <c r="U64929" s="104"/>
      <c r="AB64929" s="104"/>
      <c r="AC64929" s="104"/>
      <c r="AF64929" s="104"/>
      <c r="AG64929" s="104"/>
      <c r="AK64929" s="104"/>
      <c r="AL64929" s="104"/>
      <c r="AO64929" s="104"/>
      <c r="AP64929" s="104"/>
    </row>
    <row r="64930" spans="21:42" ht="15" customHeight="1" x14ac:dyDescent="0.25">
      <c r="U64930" s="104"/>
      <c r="AB64930" s="104"/>
      <c r="AC64930" s="104"/>
      <c r="AF64930" s="104"/>
      <c r="AG64930" s="104"/>
      <c r="AK64930" s="104"/>
      <c r="AL64930" s="104"/>
      <c r="AO64930" s="104"/>
      <c r="AP64930" s="104"/>
    </row>
    <row r="64931" spans="21:42" ht="15" customHeight="1" x14ac:dyDescent="0.25">
      <c r="U64931" s="104"/>
      <c r="AB64931" s="104"/>
      <c r="AC64931" s="104"/>
      <c r="AF64931" s="104"/>
      <c r="AG64931" s="104"/>
      <c r="AK64931" s="104"/>
      <c r="AL64931" s="104"/>
      <c r="AO64931" s="104"/>
      <c r="AP64931" s="104"/>
    </row>
    <row r="64932" spans="21:42" ht="15" customHeight="1" x14ac:dyDescent="0.25">
      <c r="U64932" s="104"/>
      <c r="AB64932" s="104"/>
      <c r="AC64932" s="104"/>
      <c r="AF64932" s="104"/>
      <c r="AG64932" s="104"/>
      <c r="AK64932" s="104"/>
      <c r="AL64932" s="104"/>
      <c r="AO64932" s="104"/>
      <c r="AP64932" s="104"/>
    </row>
    <row r="64933" spans="21:42" ht="15" customHeight="1" x14ac:dyDescent="0.25">
      <c r="U64933" s="104"/>
      <c r="AB64933" s="104"/>
      <c r="AC64933" s="104"/>
      <c r="AF64933" s="104"/>
      <c r="AG64933" s="104"/>
      <c r="AK64933" s="104"/>
      <c r="AL64933" s="104"/>
      <c r="AO64933" s="104"/>
      <c r="AP64933" s="104"/>
    </row>
    <row r="64934" spans="21:42" ht="15" customHeight="1" x14ac:dyDescent="0.25">
      <c r="U64934" s="104"/>
      <c r="AB64934" s="104"/>
      <c r="AC64934" s="104"/>
      <c r="AF64934" s="104"/>
      <c r="AG64934" s="104"/>
      <c r="AK64934" s="104"/>
      <c r="AL64934" s="104"/>
      <c r="AO64934" s="104"/>
      <c r="AP64934" s="104"/>
    </row>
    <row r="64935" spans="21:42" ht="15" customHeight="1" x14ac:dyDescent="0.25">
      <c r="U64935" s="104"/>
      <c r="AB64935" s="104"/>
      <c r="AC64935" s="104"/>
      <c r="AF64935" s="104"/>
      <c r="AG64935" s="104"/>
      <c r="AK64935" s="104"/>
      <c r="AL64935" s="104"/>
      <c r="AO64935" s="104"/>
      <c r="AP64935" s="104"/>
    </row>
    <row r="64936" spans="21:42" ht="15" customHeight="1" x14ac:dyDescent="0.25">
      <c r="U64936" s="104"/>
      <c r="AB64936" s="104"/>
      <c r="AC64936" s="104"/>
      <c r="AF64936" s="104"/>
      <c r="AG64936" s="104"/>
      <c r="AK64936" s="104"/>
      <c r="AL64936" s="104"/>
      <c r="AO64936" s="104"/>
      <c r="AP64936" s="104"/>
    </row>
    <row r="64937" spans="21:42" ht="15" customHeight="1" x14ac:dyDescent="0.25">
      <c r="U64937" s="104"/>
      <c r="AB64937" s="104"/>
      <c r="AC64937" s="104"/>
      <c r="AF64937" s="104"/>
      <c r="AG64937" s="104"/>
      <c r="AK64937" s="104"/>
      <c r="AL64937" s="104"/>
      <c r="AO64937" s="104"/>
      <c r="AP64937" s="104"/>
    </row>
    <row r="64938" spans="21:42" ht="15" customHeight="1" x14ac:dyDescent="0.25">
      <c r="U64938" s="104"/>
      <c r="AB64938" s="104"/>
      <c r="AC64938" s="104"/>
      <c r="AF64938" s="104"/>
      <c r="AG64938" s="104"/>
      <c r="AK64938" s="104"/>
      <c r="AL64938" s="104"/>
      <c r="AO64938" s="104"/>
      <c r="AP64938" s="104"/>
    </row>
    <row r="64939" spans="21:42" ht="15" customHeight="1" x14ac:dyDescent="0.25">
      <c r="U64939" s="104"/>
      <c r="AB64939" s="104"/>
      <c r="AC64939" s="104"/>
      <c r="AF64939" s="104"/>
      <c r="AG64939" s="104"/>
      <c r="AK64939" s="104"/>
      <c r="AL64939" s="104"/>
      <c r="AO64939" s="104"/>
      <c r="AP64939" s="104"/>
    </row>
    <row r="64940" spans="21:42" ht="15" customHeight="1" x14ac:dyDescent="0.25">
      <c r="U64940" s="104"/>
      <c r="AB64940" s="104"/>
      <c r="AC64940" s="104"/>
      <c r="AF64940" s="104"/>
      <c r="AG64940" s="104"/>
      <c r="AK64940" s="104"/>
      <c r="AL64940" s="104"/>
      <c r="AO64940" s="104"/>
      <c r="AP64940" s="104"/>
    </row>
    <row r="64941" spans="21:42" ht="15" customHeight="1" x14ac:dyDescent="0.25">
      <c r="U64941" s="104"/>
      <c r="AB64941" s="104"/>
      <c r="AC64941" s="104"/>
      <c r="AF64941" s="104"/>
      <c r="AG64941" s="104"/>
      <c r="AK64941" s="104"/>
      <c r="AL64941" s="104"/>
      <c r="AO64941" s="104"/>
      <c r="AP64941" s="104"/>
    </row>
    <row r="64942" spans="21:42" ht="15" customHeight="1" x14ac:dyDescent="0.25">
      <c r="U64942" s="104"/>
      <c r="AB64942" s="104"/>
      <c r="AC64942" s="104"/>
      <c r="AF64942" s="104"/>
      <c r="AG64942" s="104"/>
      <c r="AK64942" s="104"/>
      <c r="AL64942" s="104"/>
      <c r="AO64942" s="104"/>
      <c r="AP64942" s="104"/>
    </row>
    <row r="64943" spans="21:42" ht="15" customHeight="1" x14ac:dyDescent="0.25">
      <c r="U64943" s="104"/>
      <c r="AB64943" s="104"/>
      <c r="AC64943" s="104"/>
      <c r="AF64943" s="104"/>
      <c r="AG64943" s="104"/>
      <c r="AK64943" s="104"/>
      <c r="AL64943" s="104"/>
      <c r="AO64943" s="104"/>
      <c r="AP64943" s="104"/>
    </row>
    <row r="64944" spans="21:42" ht="15" customHeight="1" x14ac:dyDescent="0.25">
      <c r="U64944" s="104"/>
      <c r="AB64944" s="104"/>
      <c r="AC64944" s="104"/>
      <c r="AF64944" s="104"/>
      <c r="AG64944" s="104"/>
      <c r="AK64944" s="104"/>
      <c r="AL64944" s="104"/>
      <c r="AO64944" s="104"/>
      <c r="AP64944" s="104"/>
    </row>
    <row r="64945" spans="21:42" ht="15" customHeight="1" x14ac:dyDescent="0.25">
      <c r="U64945" s="104"/>
      <c r="AB64945" s="104"/>
      <c r="AC64945" s="104"/>
      <c r="AF64945" s="104"/>
      <c r="AG64945" s="104"/>
      <c r="AK64945" s="104"/>
      <c r="AL64945" s="104"/>
      <c r="AO64945" s="104"/>
      <c r="AP64945" s="104"/>
    </row>
    <row r="64946" spans="21:42" ht="15" customHeight="1" x14ac:dyDescent="0.25">
      <c r="U64946" s="104"/>
      <c r="AB64946" s="104"/>
      <c r="AC64946" s="104"/>
      <c r="AF64946" s="104"/>
      <c r="AG64946" s="104"/>
      <c r="AK64946" s="104"/>
      <c r="AL64946" s="104"/>
      <c r="AO64946" s="104"/>
      <c r="AP64946" s="104"/>
    </row>
    <row r="64947" spans="21:42" ht="15" customHeight="1" x14ac:dyDescent="0.25">
      <c r="U64947" s="104"/>
      <c r="AB64947" s="104"/>
      <c r="AC64947" s="104"/>
      <c r="AF64947" s="104"/>
      <c r="AG64947" s="104"/>
      <c r="AK64947" s="104"/>
      <c r="AL64947" s="104"/>
      <c r="AO64947" s="104"/>
      <c r="AP64947" s="104"/>
    </row>
    <row r="64948" spans="21:42" ht="15" customHeight="1" x14ac:dyDescent="0.25">
      <c r="U64948" s="104"/>
      <c r="AB64948" s="104"/>
      <c r="AC64948" s="104"/>
      <c r="AF64948" s="104"/>
      <c r="AG64948" s="104"/>
      <c r="AK64948" s="104"/>
      <c r="AL64948" s="104"/>
      <c r="AO64948" s="104"/>
      <c r="AP64948" s="104"/>
    </row>
    <row r="64949" spans="21:42" ht="15" customHeight="1" x14ac:dyDescent="0.25">
      <c r="U64949" s="104"/>
      <c r="AB64949" s="104"/>
      <c r="AC64949" s="104"/>
      <c r="AF64949" s="104"/>
      <c r="AG64949" s="104"/>
      <c r="AK64949" s="104"/>
      <c r="AL64949" s="104"/>
      <c r="AO64949" s="104"/>
      <c r="AP64949" s="104"/>
    </row>
    <row r="64950" spans="21:42" ht="15" customHeight="1" x14ac:dyDescent="0.25">
      <c r="U64950" s="104"/>
      <c r="AB64950" s="104"/>
      <c r="AC64950" s="104"/>
      <c r="AF64950" s="104"/>
      <c r="AG64950" s="104"/>
      <c r="AK64950" s="104"/>
      <c r="AL64950" s="104"/>
      <c r="AO64950" s="104"/>
      <c r="AP64950" s="104"/>
    </row>
    <row r="64951" spans="21:42" ht="15" customHeight="1" x14ac:dyDescent="0.25">
      <c r="U64951" s="104"/>
      <c r="AB64951" s="104"/>
      <c r="AC64951" s="104"/>
      <c r="AF64951" s="104"/>
      <c r="AG64951" s="104"/>
      <c r="AK64951" s="104"/>
      <c r="AL64951" s="104"/>
      <c r="AO64951" s="104"/>
      <c r="AP64951" s="104"/>
    </row>
    <row r="64952" spans="21:42" ht="15" customHeight="1" x14ac:dyDescent="0.25">
      <c r="U64952" s="104"/>
      <c r="AB64952" s="104"/>
      <c r="AC64952" s="104"/>
      <c r="AF64952" s="104"/>
      <c r="AG64952" s="104"/>
      <c r="AK64952" s="104"/>
      <c r="AL64952" s="104"/>
      <c r="AO64952" s="104"/>
      <c r="AP64952" s="104"/>
    </row>
    <row r="64953" spans="21:42" ht="15" customHeight="1" x14ac:dyDescent="0.25">
      <c r="U64953" s="104"/>
      <c r="AB64953" s="104"/>
      <c r="AC64953" s="104"/>
      <c r="AF64953" s="104"/>
      <c r="AG64953" s="104"/>
      <c r="AK64953" s="104"/>
      <c r="AL64953" s="104"/>
      <c r="AO64953" s="104"/>
      <c r="AP64953" s="104"/>
    </row>
    <row r="64954" spans="21:42" ht="15" customHeight="1" x14ac:dyDescent="0.25">
      <c r="U64954" s="104"/>
      <c r="AB64954" s="104"/>
      <c r="AC64954" s="104"/>
      <c r="AF64954" s="104"/>
      <c r="AG64954" s="104"/>
      <c r="AK64954" s="104"/>
      <c r="AL64954" s="104"/>
      <c r="AO64954" s="104"/>
      <c r="AP64954" s="104"/>
    </row>
    <row r="64955" spans="21:42" ht="15" customHeight="1" x14ac:dyDescent="0.25">
      <c r="U64955" s="104"/>
      <c r="AB64955" s="104"/>
      <c r="AC64955" s="104"/>
      <c r="AF64955" s="104"/>
      <c r="AG64955" s="104"/>
      <c r="AK64955" s="104"/>
      <c r="AL64955" s="104"/>
      <c r="AO64955" s="104"/>
      <c r="AP64955" s="104"/>
    </row>
    <row r="64956" spans="21:42" ht="15" customHeight="1" x14ac:dyDescent="0.25">
      <c r="U64956" s="104"/>
      <c r="AB64956" s="104"/>
      <c r="AC64956" s="104"/>
      <c r="AF64956" s="104"/>
      <c r="AG64956" s="104"/>
      <c r="AK64956" s="104"/>
      <c r="AL64956" s="104"/>
      <c r="AO64956" s="104"/>
      <c r="AP64956" s="104"/>
    </row>
    <row r="64957" spans="21:42" ht="15" customHeight="1" x14ac:dyDescent="0.25">
      <c r="U64957" s="104"/>
      <c r="AB64957" s="104"/>
      <c r="AC64957" s="104"/>
      <c r="AF64957" s="104"/>
      <c r="AG64957" s="104"/>
      <c r="AK64957" s="104"/>
      <c r="AL64957" s="104"/>
      <c r="AO64957" s="104"/>
      <c r="AP64957" s="104"/>
    </row>
    <row r="64958" spans="21:42" ht="15" customHeight="1" x14ac:dyDescent="0.25">
      <c r="U64958" s="104"/>
      <c r="AB64958" s="104"/>
      <c r="AC64958" s="104"/>
      <c r="AF64958" s="104"/>
      <c r="AG64958" s="104"/>
      <c r="AK64958" s="104"/>
      <c r="AL64958" s="104"/>
      <c r="AO64958" s="104"/>
      <c r="AP64958" s="104"/>
    </row>
    <row r="64959" spans="21:42" ht="15" customHeight="1" x14ac:dyDescent="0.25">
      <c r="U64959" s="104"/>
      <c r="AB64959" s="104"/>
      <c r="AC64959" s="104"/>
      <c r="AF64959" s="104"/>
      <c r="AG64959" s="104"/>
      <c r="AK64959" s="104"/>
      <c r="AL64959" s="104"/>
      <c r="AO64959" s="104"/>
      <c r="AP64959" s="104"/>
    </row>
    <row r="64960" spans="21:42" ht="15" customHeight="1" x14ac:dyDescent="0.25">
      <c r="U64960" s="104"/>
      <c r="AB64960" s="104"/>
      <c r="AC64960" s="104"/>
      <c r="AF64960" s="104"/>
      <c r="AG64960" s="104"/>
      <c r="AK64960" s="104"/>
      <c r="AL64960" s="104"/>
      <c r="AO64960" s="104"/>
      <c r="AP64960" s="104"/>
    </row>
    <row r="64961" spans="21:42" ht="15" customHeight="1" x14ac:dyDescent="0.25">
      <c r="U64961" s="104"/>
      <c r="AB64961" s="104"/>
      <c r="AC64961" s="104"/>
      <c r="AF64961" s="104"/>
      <c r="AG64961" s="104"/>
      <c r="AK64961" s="104"/>
      <c r="AL64961" s="104"/>
      <c r="AO64961" s="104"/>
      <c r="AP64961" s="104"/>
    </row>
    <row r="64962" spans="21:42" ht="15" customHeight="1" x14ac:dyDescent="0.25">
      <c r="U64962" s="104"/>
      <c r="AB64962" s="104"/>
      <c r="AC64962" s="104"/>
      <c r="AF64962" s="104"/>
      <c r="AG64962" s="104"/>
      <c r="AK64962" s="104"/>
      <c r="AL64962" s="104"/>
      <c r="AO64962" s="104"/>
      <c r="AP64962" s="104"/>
    </row>
    <row r="64963" spans="21:42" ht="15" customHeight="1" x14ac:dyDescent="0.25">
      <c r="U64963" s="104"/>
      <c r="AB64963" s="104"/>
      <c r="AC64963" s="104"/>
      <c r="AF64963" s="104"/>
      <c r="AG64963" s="104"/>
      <c r="AK64963" s="104"/>
      <c r="AL64963" s="104"/>
      <c r="AO64963" s="104"/>
      <c r="AP64963" s="104"/>
    </row>
    <row r="64964" spans="21:42" ht="15" customHeight="1" x14ac:dyDescent="0.25">
      <c r="U64964" s="104"/>
      <c r="AB64964" s="104"/>
      <c r="AC64964" s="104"/>
      <c r="AF64964" s="104"/>
      <c r="AG64964" s="104"/>
      <c r="AK64964" s="104"/>
      <c r="AL64964" s="104"/>
      <c r="AO64964" s="104"/>
      <c r="AP64964" s="104"/>
    </row>
    <row r="64965" spans="21:42" ht="15" customHeight="1" x14ac:dyDescent="0.25">
      <c r="U64965" s="104"/>
      <c r="AB64965" s="104"/>
      <c r="AC64965" s="104"/>
      <c r="AF64965" s="104"/>
      <c r="AG64965" s="104"/>
      <c r="AK64965" s="104"/>
      <c r="AL64965" s="104"/>
      <c r="AO64965" s="104"/>
      <c r="AP64965" s="104"/>
    </row>
    <row r="64966" spans="21:42" ht="15" customHeight="1" x14ac:dyDescent="0.25">
      <c r="U64966" s="104"/>
      <c r="AB64966" s="104"/>
      <c r="AC64966" s="104"/>
      <c r="AF64966" s="104"/>
      <c r="AG64966" s="104"/>
      <c r="AK64966" s="104"/>
      <c r="AL64966" s="104"/>
      <c r="AO64966" s="104"/>
      <c r="AP64966" s="104"/>
    </row>
    <row r="64967" spans="21:42" ht="15" customHeight="1" x14ac:dyDescent="0.25">
      <c r="U64967" s="104"/>
      <c r="AB64967" s="104"/>
      <c r="AC64967" s="104"/>
      <c r="AF64967" s="104"/>
      <c r="AG64967" s="104"/>
      <c r="AK64967" s="104"/>
      <c r="AL64967" s="104"/>
      <c r="AO64967" s="104"/>
      <c r="AP64967" s="104"/>
    </row>
    <row r="64968" spans="21:42" ht="15" customHeight="1" x14ac:dyDescent="0.25">
      <c r="U64968" s="104"/>
      <c r="AB64968" s="104"/>
      <c r="AC64968" s="104"/>
      <c r="AF64968" s="104"/>
      <c r="AG64968" s="104"/>
      <c r="AK64968" s="104"/>
      <c r="AL64968" s="104"/>
      <c r="AO64968" s="104"/>
      <c r="AP64968" s="104"/>
    </row>
    <row r="64969" spans="21:42" ht="15" customHeight="1" x14ac:dyDescent="0.25">
      <c r="U64969" s="104"/>
      <c r="AB64969" s="104"/>
      <c r="AC64969" s="104"/>
      <c r="AF64969" s="104"/>
      <c r="AG64969" s="104"/>
      <c r="AK64969" s="104"/>
      <c r="AL64969" s="104"/>
      <c r="AO64969" s="104"/>
      <c r="AP64969" s="104"/>
    </row>
    <row r="64970" spans="21:42" ht="15" customHeight="1" x14ac:dyDescent="0.25">
      <c r="U64970" s="104"/>
      <c r="AB64970" s="104"/>
      <c r="AC64970" s="104"/>
      <c r="AF64970" s="104"/>
      <c r="AG64970" s="104"/>
      <c r="AK64970" s="104"/>
      <c r="AL64970" s="104"/>
      <c r="AO64970" s="104"/>
      <c r="AP64970" s="104"/>
    </row>
    <row r="64971" spans="21:42" ht="15" customHeight="1" x14ac:dyDescent="0.25">
      <c r="U64971" s="104"/>
      <c r="AB64971" s="104"/>
      <c r="AC64971" s="104"/>
      <c r="AF64971" s="104"/>
      <c r="AG64971" s="104"/>
      <c r="AK64971" s="104"/>
      <c r="AL64971" s="104"/>
      <c r="AO64971" s="104"/>
      <c r="AP64971" s="104"/>
    </row>
    <row r="64972" spans="21:42" ht="15" customHeight="1" x14ac:dyDescent="0.25">
      <c r="U64972" s="104"/>
      <c r="AB64972" s="104"/>
      <c r="AC64972" s="104"/>
      <c r="AF64972" s="104"/>
      <c r="AG64972" s="104"/>
      <c r="AK64972" s="104"/>
      <c r="AL64972" s="104"/>
      <c r="AO64972" s="104"/>
      <c r="AP64972" s="104"/>
    </row>
    <row r="64973" spans="21:42" ht="15" customHeight="1" x14ac:dyDescent="0.25">
      <c r="U64973" s="104"/>
      <c r="AB64973" s="104"/>
      <c r="AC64973" s="104"/>
      <c r="AF64973" s="104"/>
      <c r="AG64973" s="104"/>
      <c r="AK64973" s="104"/>
      <c r="AL64973" s="104"/>
      <c r="AO64973" s="104"/>
      <c r="AP64973" s="104"/>
    </row>
    <row r="64974" spans="21:42" ht="15" customHeight="1" x14ac:dyDescent="0.25">
      <c r="U64974" s="104"/>
      <c r="AB64974" s="104"/>
      <c r="AC64974" s="104"/>
      <c r="AF64974" s="104"/>
      <c r="AG64974" s="104"/>
      <c r="AK64974" s="104"/>
      <c r="AL64974" s="104"/>
      <c r="AO64974" s="104"/>
      <c r="AP64974" s="104"/>
    </row>
    <row r="64975" spans="21:42" ht="15" customHeight="1" x14ac:dyDescent="0.25">
      <c r="U64975" s="104"/>
      <c r="AB64975" s="104"/>
      <c r="AC64975" s="104"/>
      <c r="AF64975" s="104"/>
      <c r="AG64975" s="104"/>
      <c r="AK64975" s="104"/>
      <c r="AL64975" s="104"/>
      <c r="AO64975" s="104"/>
      <c r="AP64975" s="104"/>
    </row>
    <row r="64976" spans="21:42" ht="15" customHeight="1" x14ac:dyDescent="0.25">
      <c r="U64976" s="104"/>
      <c r="AB64976" s="104"/>
      <c r="AC64976" s="104"/>
      <c r="AF64976" s="104"/>
      <c r="AG64976" s="104"/>
      <c r="AK64976" s="104"/>
      <c r="AL64976" s="104"/>
      <c r="AO64976" s="104"/>
      <c r="AP64976" s="104"/>
    </row>
    <row r="64977" spans="21:42" ht="15" customHeight="1" x14ac:dyDescent="0.25">
      <c r="U64977" s="104"/>
      <c r="AB64977" s="104"/>
      <c r="AC64977" s="104"/>
      <c r="AF64977" s="104"/>
      <c r="AG64977" s="104"/>
      <c r="AK64977" s="104"/>
      <c r="AL64977" s="104"/>
      <c r="AO64977" s="104"/>
      <c r="AP64977" s="104"/>
    </row>
    <row r="64978" spans="21:42" ht="15" customHeight="1" x14ac:dyDescent="0.25">
      <c r="U64978" s="104"/>
      <c r="AB64978" s="104"/>
      <c r="AC64978" s="104"/>
      <c r="AF64978" s="104"/>
      <c r="AG64978" s="104"/>
      <c r="AK64978" s="104"/>
      <c r="AL64978" s="104"/>
      <c r="AO64978" s="104"/>
      <c r="AP64978" s="104"/>
    </row>
    <row r="64979" spans="21:42" ht="15" customHeight="1" x14ac:dyDescent="0.25">
      <c r="U64979" s="104"/>
      <c r="AB64979" s="104"/>
      <c r="AC64979" s="104"/>
      <c r="AF64979" s="104"/>
      <c r="AG64979" s="104"/>
      <c r="AK64979" s="104"/>
      <c r="AL64979" s="104"/>
      <c r="AO64979" s="104"/>
      <c r="AP64979" s="104"/>
    </row>
    <row r="64980" spans="21:42" ht="15" customHeight="1" x14ac:dyDescent="0.25">
      <c r="U64980" s="104"/>
      <c r="AB64980" s="104"/>
      <c r="AC64980" s="104"/>
      <c r="AF64980" s="104"/>
      <c r="AG64980" s="104"/>
      <c r="AK64980" s="104"/>
      <c r="AL64980" s="104"/>
      <c r="AO64980" s="104"/>
      <c r="AP64980" s="104"/>
    </row>
    <row r="64981" spans="21:42" ht="15" customHeight="1" x14ac:dyDescent="0.25">
      <c r="U64981" s="104"/>
      <c r="AB64981" s="104"/>
      <c r="AC64981" s="104"/>
      <c r="AF64981" s="104"/>
      <c r="AG64981" s="104"/>
      <c r="AK64981" s="104"/>
      <c r="AL64981" s="104"/>
      <c r="AO64981" s="104"/>
      <c r="AP64981" s="104"/>
    </row>
    <row r="64982" spans="21:42" ht="15" customHeight="1" x14ac:dyDescent="0.25">
      <c r="U64982" s="104"/>
      <c r="AB64982" s="104"/>
      <c r="AC64982" s="104"/>
      <c r="AF64982" s="104"/>
      <c r="AG64982" s="104"/>
      <c r="AK64982" s="104"/>
      <c r="AL64982" s="104"/>
      <c r="AO64982" s="104"/>
      <c r="AP64982" s="104"/>
    </row>
    <row r="64983" spans="21:42" ht="15" customHeight="1" x14ac:dyDescent="0.25">
      <c r="U64983" s="104"/>
      <c r="AB64983" s="104"/>
      <c r="AC64983" s="104"/>
      <c r="AF64983" s="104"/>
      <c r="AG64983" s="104"/>
      <c r="AK64983" s="104"/>
      <c r="AL64983" s="104"/>
      <c r="AO64983" s="104"/>
      <c r="AP64983" s="104"/>
    </row>
    <row r="64984" spans="21:42" ht="15" customHeight="1" x14ac:dyDescent="0.25">
      <c r="U64984" s="104"/>
      <c r="AB64984" s="104"/>
      <c r="AC64984" s="104"/>
      <c r="AF64984" s="104"/>
      <c r="AG64984" s="104"/>
      <c r="AK64984" s="104"/>
      <c r="AL64984" s="104"/>
      <c r="AO64984" s="104"/>
      <c r="AP64984" s="104"/>
    </row>
    <row r="64985" spans="21:42" ht="15" customHeight="1" x14ac:dyDescent="0.25">
      <c r="U64985" s="104"/>
      <c r="AB64985" s="104"/>
      <c r="AC64985" s="104"/>
      <c r="AF64985" s="104"/>
      <c r="AG64985" s="104"/>
      <c r="AK64985" s="104"/>
      <c r="AL64985" s="104"/>
      <c r="AO64985" s="104"/>
      <c r="AP64985" s="104"/>
    </row>
    <row r="64986" spans="21:42" ht="15" customHeight="1" x14ac:dyDescent="0.25">
      <c r="U64986" s="104"/>
      <c r="AB64986" s="104"/>
      <c r="AC64986" s="104"/>
      <c r="AF64986" s="104"/>
      <c r="AG64986" s="104"/>
      <c r="AK64986" s="104"/>
      <c r="AL64986" s="104"/>
      <c r="AO64986" s="104"/>
      <c r="AP64986" s="104"/>
    </row>
    <row r="64987" spans="21:42" ht="15" customHeight="1" x14ac:dyDescent="0.25">
      <c r="U64987" s="104"/>
      <c r="AB64987" s="104"/>
      <c r="AC64987" s="104"/>
      <c r="AF64987" s="104"/>
      <c r="AG64987" s="104"/>
      <c r="AK64987" s="104"/>
      <c r="AL64987" s="104"/>
      <c r="AO64987" s="104"/>
      <c r="AP64987" s="104"/>
    </row>
    <row r="64988" spans="21:42" ht="15" customHeight="1" x14ac:dyDescent="0.25">
      <c r="U64988" s="104"/>
      <c r="AB64988" s="104"/>
      <c r="AC64988" s="104"/>
      <c r="AF64988" s="104"/>
      <c r="AG64988" s="104"/>
      <c r="AK64988" s="104"/>
      <c r="AL64988" s="104"/>
      <c r="AO64988" s="104"/>
      <c r="AP64988" s="104"/>
    </row>
    <row r="64989" spans="21:42" ht="15" customHeight="1" x14ac:dyDescent="0.25">
      <c r="U64989" s="104"/>
      <c r="AB64989" s="104"/>
      <c r="AC64989" s="104"/>
      <c r="AF64989" s="104"/>
      <c r="AG64989" s="104"/>
      <c r="AK64989" s="104"/>
      <c r="AL64989" s="104"/>
      <c r="AO64989" s="104"/>
      <c r="AP64989" s="104"/>
    </row>
    <row r="64990" spans="21:42" ht="15" customHeight="1" x14ac:dyDescent="0.25">
      <c r="U64990" s="104"/>
      <c r="AB64990" s="104"/>
      <c r="AC64990" s="104"/>
      <c r="AF64990" s="104"/>
      <c r="AG64990" s="104"/>
      <c r="AK64990" s="104"/>
      <c r="AL64990" s="104"/>
      <c r="AO64990" s="104"/>
      <c r="AP64990" s="104"/>
    </row>
    <row r="64991" spans="21:42" ht="15" customHeight="1" x14ac:dyDescent="0.25">
      <c r="U64991" s="104"/>
      <c r="AB64991" s="104"/>
      <c r="AC64991" s="104"/>
      <c r="AF64991" s="104"/>
      <c r="AG64991" s="104"/>
      <c r="AK64991" s="104"/>
      <c r="AL64991" s="104"/>
      <c r="AO64991" s="104"/>
      <c r="AP64991" s="104"/>
    </row>
    <row r="64992" spans="21:42" ht="15" customHeight="1" x14ac:dyDescent="0.25">
      <c r="U64992" s="104"/>
      <c r="AB64992" s="104"/>
      <c r="AC64992" s="104"/>
      <c r="AF64992" s="104"/>
      <c r="AG64992" s="104"/>
      <c r="AK64992" s="104"/>
      <c r="AL64992" s="104"/>
      <c r="AO64992" s="104"/>
      <c r="AP64992" s="104"/>
    </row>
    <row r="64993" spans="21:42" ht="15" customHeight="1" x14ac:dyDescent="0.25">
      <c r="U64993" s="104"/>
      <c r="AB64993" s="104"/>
      <c r="AC64993" s="104"/>
      <c r="AF64993" s="104"/>
      <c r="AG64993" s="104"/>
      <c r="AK64993" s="104"/>
      <c r="AL64993" s="104"/>
      <c r="AO64993" s="104"/>
      <c r="AP64993" s="104"/>
    </row>
    <row r="64994" spans="21:42" ht="15" customHeight="1" x14ac:dyDescent="0.25">
      <c r="U64994" s="104"/>
      <c r="AB64994" s="104"/>
      <c r="AC64994" s="104"/>
      <c r="AF64994" s="104"/>
      <c r="AG64994" s="104"/>
      <c r="AK64994" s="104"/>
      <c r="AL64994" s="104"/>
      <c r="AO64994" s="104"/>
      <c r="AP64994" s="104"/>
    </row>
    <row r="64995" spans="21:42" ht="15" customHeight="1" x14ac:dyDescent="0.25">
      <c r="U64995" s="104"/>
      <c r="AB64995" s="104"/>
      <c r="AC64995" s="104"/>
      <c r="AF64995" s="104"/>
      <c r="AG64995" s="104"/>
      <c r="AK64995" s="104"/>
      <c r="AL64995" s="104"/>
      <c r="AO64995" s="104"/>
      <c r="AP64995" s="104"/>
    </row>
    <row r="64996" spans="21:42" ht="15" customHeight="1" x14ac:dyDescent="0.25">
      <c r="U64996" s="104"/>
      <c r="AB64996" s="104"/>
      <c r="AC64996" s="104"/>
      <c r="AF64996" s="104"/>
      <c r="AG64996" s="104"/>
      <c r="AK64996" s="104"/>
      <c r="AL64996" s="104"/>
      <c r="AO64996" s="104"/>
      <c r="AP64996" s="104"/>
    </row>
    <row r="64997" spans="21:42" ht="15" customHeight="1" x14ac:dyDescent="0.25">
      <c r="U64997" s="104"/>
      <c r="AB64997" s="104"/>
      <c r="AC64997" s="104"/>
      <c r="AF64997" s="104"/>
      <c r="AG64997" s="104"/>
      <c r="AK64997" s="104"/>
      <c r="AL64997" s="104"/>
      <c r="AO64997" s="104"/>
      <c r="AP64997" s="104"/>
    </row>
    <row r="64998" spans="21:42" ht="15" customHeight="1" x14ac:dyDescent="0.25">
      <c r="U64998" s="104"/>
      <c r="AB64998" s="104"/>
      <c r="AC64998" s="104"/>
      <c r="AF64998" s="104"/>
      <c r="AG64998" s="104"/>
      <c r="AK64998" s="104"/>
      <c r="AL64998" s="104"/>
      <c r="AO64998" s="104"/>
      <c r="AP64998" s="104"/>
    </row>
    <row r="64999" spans="21:42" ht="15" customHeight="1" x14ac:dyDescent="0.25">
      <c r="U64999" s="104"/>
      <c r="AB64999" s="104"/>
      <c r="AC64999" s="104"/>
      <c r="AF64999" s="104"/>
      <c r="AG64999" s="104"/>
      <c r="AK64999" s="104"/>
      <c r="AL64999" s="104"/>
      <c r="AO64999" s="104"/>
      <c r="AP64999" s="104"/>
    </row>
    <row r="65000" spans="21:42" ht="15" customHeight="1" x14ac:dyDescent="0.25">
      <c r="U65000" s="104"/>
      <c r="AB65000" s="104"/>
      <c r="AC65000" s="104"/>
      <c r="AF65000" s="104"/>
      <c r="AG65000" s="104"/>
      <c r="AK65000" s="104"/>
      <c r="AL65000" s="104"/>
      <c r="AO65000" s="104"/>
      <c r="AP65000" s="104"/>
    </row>
    <row r="65001" spans="21:42" ht="15" customHeight="1" x14ac:dyDescent="0.25">
      <c r="U65001" s="104"/>
      <c r="AB65001" s="104"/>
      <c r="AC65001" s="104"/>
      <c r="AF65001" s="104"/>
      <c r="AG65001" s="104"/>
      <c r="AK65001" s="104"/>
      <c r="AL65001" s="104"/>
      <c r="AO65001" s="104"/>
      <c r="AP65001" s="104"/>
    </row>
    <row r="65002" spans="21:42" ht="15" customHeight="1" x14ac:dyDescent="0.25">
      <c r="U65002" s="104"/>
      <c r="AB65002" s="104"/>
      <c r="AC65002" s="104"/>
      <c r="AF65002" s="104"/>
      <c r="AG65002" s="104"/>
      <c r="AK65002" s="104"/>
      <c r="AL65002" s="104"/>
      <c r="AO65002" s="104"/>
      <c r="AP65002" s="104"/>
    </row>
    <row r="65003" spans="21:42" ht="15" customHeight="1" x14ac:dyDescent="0.25">
      <c r="U65003" s="104"/>
      <c r="AB65003" s="104"/>
      <c r="AC65003" s="104"/>
      <c r="AF65003" s="104"/>
      <c r="AG65003" s="104"/>
      <c r="AK65003" s="104"/>
      <c r="AL65003" s="104"/>
      <c r="AO65003" s="104"/>
      <c r="AP65003" s="104"/>
    </row>
    <row r="65004" spans="21:42" ht="15" customHeight="1" x14ac:dyDescent="0.25">
      <c r="U65004" s="104"/>
      <c r="AB65004" s="104"/>
      <c r="AC65004" s="104"/>
      <c r="AF65004" s="104"/>
      <c r="AG65004" s="104"/>
      <c r="AK65004" s="104"/>
      <c r="AL65004" s="104"/>
      <c r="AO65004" s="104"/>
      <c r="AP65004" s="104"/>
    </row>
    <row r="65005" spans="21:42" ht="15" customHeight="1" x14ac:dyDescent="0.25">
      <c r="U65005" s="104"/>
      <c r="AB65005" s="104"/>
      <c r="AC65005" s="104"/>
      <c r="AF65005" s="104"/>
      <c r="AG65005" s="104"/>
      <c r="AK65005" s="104"/>
      <c r="AL65005" s="104"/>
      <c r="AO65005" s="104"/>
      <c r="AP65005" s="104"/>
    </row>
    <row r="65006" spans="21:42" ht="15" customHeight="1" x14ac:dyDescent="0.25">
      <c r="U65006" s="104"/>
      <c r="AB65006" s="104"/>
      <c r="AC65006" s="104"/>
      <c r="AF65006" s="104"/>
      <c r="AG65006" s="104"/>
      <c r="AK65006" s="104"/>
      <c r="AL65006" s="104"/>
      <c r="AO65006" s="104"/>
      <c r="AP65006" s="104"/>
    </row>
    <row r="65007" spans="21:42" ht="15" customHeight="1" x14ac:dyDescent="0.25">
      <c r="U65007" s="104"/>
      <c r="AB65007" s="104"/>
      <c r="AC65007" s="104"/>
      <c r="AF65007" s="104"/>
      <c r="AG65007" s="104"/>
      <c r="AK65007" s="104"/>
      <c r="AL65007" s="104"/>
      <c r="AO65007" s="104"/>
      <c r="AP65007" s="104"/>
    </row>
    <row r="65008" spans="21:42" ht="15" customHeight="1" x14ac:dyDescent="0.25">
      <c r="U65008" s="104"/>
      <c r="AB65008" s="104"/>
      <c r="AC65008" s="104"/>
      <c r="AF65008" s="104"/>
      <c r="AG65008" s="104"/>
      <c r="AK65008" s="104"/>
      <c r="AL65008" s="104"/>
      <c r="AO65008" s="104"/>
      <c r="AP65008" s="104"/>
    </row>
    <row r="65009" spans="21:42" ht="15" customHeight="1" x14ac:dyDescent="0.25">
      <c r="U65009" s="104"/>
      <c r="AB65009" s="104"/>
      <c r="AC65009" s="104"/>
      <c r="AF65009" s="104"/>
      <c r="AG65009" s="104"/>
      <c r="AK65009" s="104"/>
      <c r="AL65009" s="104"/>
      <c r="AO65009" s="104"/>
      <c r="AP65009" s="104"/>
    </row>
    <row r="65010" spans="21:42" ht="15" customHeight="1" x14ac:dyDescent="0.25">
      <c r="U65010" s="104"/>
      <c r="AB65010" s="104"/>
      <c r="AC65010" s="104"/>
      <c r="AF65010" s="104"/>
      <c r="AG65010" s="104"/>
      <c r="AK65010" s="104"/>
      <c r="AL65010" s="104"/>
      <c r="AO65010" s="104"/>
      <c r="AP65010" s="104"/>
    </row>
    <row r="65011" spans="21:42" ht="15" customHeight="1" x14ac:dyDescent="0.25">
      <c r="U65011" s="104"/>
      <c r="AB65011" s="104"/>
      <c r="AC65011" s="104"/>
      <c r="AF65011" s="104"/>
      <c r="AG65011" s="104"/>
      <c r="AK65011" s="104"/>
      <c r="AL65011" s="104"/>
      <c r="AO65011" s="104"/>
      <c r="AP65011" s="104"/>
    </row>
    <row r="65012" spans="21:42" ht="15" customHeight="1" x14ac:dyDescent="0.25">
      <c r="U65012" s="104"/>
      <c r="AB65012" s="104"/>
      <c r="AC65012" s="104"/>
      <c r="AF65012" s="104"/>
      <c r="AG65012" s="104"/>
      <c r="AK65012" s="104"/>
      <c r="AL65012" s="104"/>
      <c r="AO65012" s="104"/>
      <c r="AP65012" s="104"/>
    </row>
    <row r="65013" spans="21:42" ht="15" customHeight="1" x14ac:dyDescent="0.25">
      <c r="U65013" s="104"/>
      <c r="AB65013" s="104"/>
      <c r="AC65013" s="104"/>
      <c r="AF65013" s="104"/>
      <c r="AG65013" s="104"/>
      <c r="AK65013" s="104"/>
      <c r="AL65013" s="104"/>
      <c r="AO65013" s="104"/>
      <c r="AP65013" s="104"/>
    </row>
    <row r="65014" spans="21:42" ht="15" customHeight="1" x14ac:dyDescent="0.25">
      <c r="U65014" s="104"/>
      <c r="AB65014" s="104"/>
      <c r="AC65014" s="104"/>
      <c r="AF65014" s="104"/>
      <c r="AG65014" s="104"/>
      <c r="AK65014" s="104"/>
      <c r="AL65014" s="104"/>
      <c r="AO65014" s="104"/>
      <c r="AP65014" s="104"/>
    </row>
    <row r="65015" spans="21:42" ht="15" customHeight="1" x14ac:dyDescent="0.25">
      <c r="U65015" s="104"/>
      <c r="AB65015" s="104"/>
      <c r="AC65015" s="104"/>
      <c r="AF65015" s="104"/>
      <c r="AG65015" s="104"/>
      <c r="AK65015" s="104"/>
      <c r="AL65015" s="104"/>
      <c r="AO65015" s="104"/>
      <c r="AP65015" s="104"/>
    </row>
    <row r="65016" spans="21:42" ht="15" customHeight="1" x14ac:dyDescent="0.25">
      <c r="U65016" s="104"/>
      <c r="AB65016" s="104"/>
      <c r="AC65016" s="104"/>
      <c r="AF65016" s="104"/>
      <c r="AG65016" s="104"/>
      <c r="AK65016" s="104"/>
      <c r="AL65016" s="104"/>
      <c r="AO65016" s="104"/>
      <c r="AP65016" s="104"/>
    </row>
    <row r="65017" spans="21:42" ht="15" customHeight="1" x14ac:dyDescent="0.25">
      <c r="U65017" s="104"/>
      <c r="AB65017" s="104"/>
      <c r="AC65017" s="104"/>
      <c r="AF65017" s="104"/>
      <c r="AG65017" s="104"/>
      <c r="AK65017" s="104"/>
      <c r="AL65017" s="104"/>
      <c r="AO65017" s="104"/>
      <c r="AP65017" s="104"/>
    </row>
    <row r="65018" spans="21:42" ht="15" customHeight="1" x14ac:dyDescent="0.25">
      <c r="U65018" s="104"/>
      <c r="AB65018" s="104"/>
      <c r="AC65018" s="104"/>
      <c r="AF65018" s="104"/>
      <c r="AG65018" s="104"/>
      <c r="AK65018" s="104"/>
      <c r="AL65018" s="104"/>
      <c r="AO65018" s="104"/>
      <c r="AP65018" s="104"/>
    </row>
    <row r="65019" spans="21:42" ht="15" customHeight="1" x14ac:dyDescent="0.25">
      <c r="U65019" s="104"/>
      <c r="AB65019" s="104"/>
      <c r="AC65019" s="104"/>
      <c r="AF65019" s="104"/>
      <c r="AG65019" s="104"/>
      <c r="AK65019" s="104"/>
      <c r="AL65019" s="104"/>
      <c r="AO65019" s="104"/>
      <c r="AP65019" s="104"/>
    </row>
    <row r="65020" spans="21:42" ht="15" customHeight="1" x14ac:dyDescent="0.25">
      <c r="U65020" s="104"/>
      <c r="AB65020" s="104"/>
      <c r="AC65020" s="104"/>
      <c r="AF65020" s="104"/>
      <c r="AG65020" s="104"/>
      <c r="AK65020" s="104"/>
      <c r="AL65020" s="104"/>
      <c r="AO65020" s="104"/>
      <c r="AP65020" s="104"/>
    </row>
    <row r="65021" spans="21:42" ht="15" customHeight="1" x14ac:dyDescent="0.25">
      <c r="U65021" s="104"/>
      <c r="AB65021" s="104"/>
      <c r="AC65021" s="104"/>
      <c r="AF65021" s="104"/>
      <c r="AG65021" s="104"/>
      <c r="AK65021" s="104"/>
      <c r="AL65021" s="104"/>
      <c r="AO65021" s="104"/>
      <c r="AP65021" s="104"/>
    </row>
    <row r="65022" spans="21:42" ht="15" customHeight="1" x14ac:dyDescent="0.25">
      <c r="U65022" s="104"/>
      <c r="AB65022" s="104"/>
      <c r="AC65022" s="104"/>
      <c r="AF65022" s="104"/>
      <c r="AG65022" s="104"/>
      <c r="AK65022" s="104"/>
      <c r="AL65022" s="104"/>
      <c r="AO65022" s="104"/>
      <c r="AP65022" s="104"/>
    </row>
    <row r="65023" spans="21:42" ht="15" customHeight="1" x14ac:dyDescent="0.25">
      <c r="U65023" s="104"/>
      <c r="AB65023" s="104"/>
      <c r="AC65023" s="104"/>
      <c r="AF65023" s="104"/>
      <c r="AG65023" s="104"/>
      <c r="AK65023" s="104"/>
      <c r="AL65023" s="104"/>
      <c r="AO65023" s="104"/>
      <c r="AP65023" s="104"/>
    </row>
    <row r="65024" spans="21:42" ht="15" customHeight="1" x14ac:dyDescent="0.25">
      <c r="U65024" s="104"/>
      <c r="AB65024" s="104"/>
      <c r="AC65024" s="104"/>
      <c r="AF65024" s="104"/>
      <c r="AG65024" s="104"/>
      <c r="AK65024" s="104"/>
      <c r="AL65024" s="104"/>
      <c r="AO65024" s="104"/>
      <c r="AP65024" s="104"/>
    </row>
    <row r="65025" spans="21:42" ht="15" customHeight="1" x14ac:dyDescent="0.25">
      <c r="U65025" s="104"/>
      <c r="AB65025" s="104"/>
      <c r="AC65025" s="104"/>
      <c r="AF65025" s="104"/>
      <c r="AG65025" s="104"/>
      <c r="AK65025" s="104"/>
      <c r="AL65025" s="104"/>
      <c r="AO65025" s="104"/>
      <c r="AP65025" s="104"/>
    </row>
    <row r="65026" spans="21:42" ht="15" customHeight="1" x14ac:dyDescent="0.25">
      <c r="U65026" s="104"/>
      <c r="AB65026" s="104"/>
      <c r="AC65026" s="104"/>
      <c r="AF65026" s="104"/>
      <c r="AG65026" s="104"/>
      <c r="AK65026" s="104"/>
      <c r="AL65026" s="104"/>
      <c r="AO65026" s="104"/>
      <c r="AP65026" s="104"/>
    </row>
    <row r="65027" spans="21:42" ht="15" customHeight="1" x14ac:dyDescent="0.25">
      <c r="U65027" s="104"/>
      <c r="AB65027" s="104"/>
      <c r="AC65027" s="104"/>
      <c r="AF65027" s="104"/>
      <c r="AG65027" s="104"/>
      <c r="AK65027" s="104"/>
      <c r="AL65027" s="104"/>
      <c r="AO65027" s="104"/>
      <c r="AP65027" s="104"/>
    </row>
    <row r="65028" spans="21:42" ht="15" customHeight="1" x14ac:dyDescent="0.25">
      <c r="U65028" s="104"/>
      <c r="AB65028" s="104"/>
      <c r="AC65028" s="104"/>
      <c r="AF65028" s="104"/>
      <c r="AG65028" s="104"/>
      <c r="AK65028" s="104"/>
      <c r="AL65028" s="104"/>
      <c r="AO65028" s="104"/>
      <c r="AP65028" s="104"/>
    </row>
    <row r="65029" spans="21:42" ht="15" customHeight="1" x14ac:dyDescent="0.25">
      <c r="U65029" s="104"/>
      <c r="AB65029" s="104"/>
      <c r="AC65029" s="104"/>
      <c r="AF65029" s="104"/>
      <c r="AG65029" s="104"/>
      <c r="AK65029" s="104"/>
      <c r="AL65029" s="104"/>
      <c r="AO65029" s="104"/>
      <c r="AP65029" s="104"/>
    </row>
    <row r="65030" spans="21:42" ht="15" customHeight="1" x14ac:dyDescent="0.25">
      <c r="U65030" s="104"/>
      <c r="AB65030" s="104"/>
      <c r="AC65030" s="104"/>
      <c r="AF65030" s="104"/>
      <c r="AG65030" s="104"/>
      <c r="AK65030" s="104"/>
      <c r="AL65030" s="104"/>
      <c r="AO65030" s="104"/>
      <c r="AP65030" s="104"/>
    </row>
    <row r="65031" spans="21:42" ht="15" customHeight="1" x14ac:dyDescent="0.25">
      <c r="U65031" s="104"/>
      <c r="AB65031" s="104"/>
      <c r="AC65031" s="104"/>
      <c r="AF65031" s="104"/>
      <c r="AG65031" s="104"/>
      <c r="AK65031" s="104"/>
      <c r="AL65031" s="104"/>
      <c r="AO65031" s="104"/>
      <c r="AP65031" s="104"/>
    </row>
    <row r="65032" spans="21:42" ht="15" customHeight="1" x14ac:dyDescent="0.25">
      <c r="U65032" s="104"/>
      <c r="AB65032" s="104"/>
      <c r="AC65032" s="104"/>
      <c r="AF65032" s="104"/>
      <c r="AG65032" s="104"/>
      <c r="AK65032" s="104"/>
      <c r="AL65032" s="104"/>
      <c r="AO65032" s="104"/>
      <c r="AP65032" s="104"/>
    </row>
    <row r="65033" spans="21:42" ht="15" customHeight="1" x14ac:dyDescent="0.25">
      <c r="U65033" s="104"/>
      <c r="AB65033" s="104"/>
      <c r="AC65033" s="104"/>
      <c r="AF65033" s="104"/>
      <c r="AG65033" s="104"/>
      <c r="AK65033" s="104"/>
      <c r="AL65033" s="104"/>
      <c r="AO65033" s="104"/>
      <c r="AP65033" s="104"/>
    </row>
    <row r="65034" spans="21:42" ht="15" customHeight="1" x14ac:dyDescent="0.25">
      <c r="U65034" s="104"/>
      <c r="AB65034" s="104"/>
      <c r="AC65034" s="104"/>
      <c r="AF65034" s="104"/>
      <c r="AG65034" s="104"/>
      <c r="AK65034" s="104"/>
      <c r="AL65034" s="104"/>
      <c r="AO65034" s="104"/>
      <c r="AP65034" s="104"/>
    </row>
    <row r="65035" spans="21:42" ht="15" customHeight="1" x14ac:dyDescent="0.25">
      <c r="U65035" s="104"/>
      <c r="AB65035" s="104"/>
      <c r="AC65035" s="104"/>
      <c r="AF65035" s="104"/>
      <c r="AG65035" s="104"/>
      <c r="AK65035" s="104"/>
      <c r="AL65035" s="104"/>
      <c r="AO65035" s="104"/>
      <c r="AP65035" s="104"/>
    </row>
    <row r="65036" spans="21:42" ht="15" customHeight="1" x14ac:dyDescent="0.25">
      <c r="U65036" s="104"/>
      <c r="AB65036" s="104"/>
      <c r="AC65036" s="104"/>
      <c r="AF65036" s="104"/>
      <c r="AG65036" s="104"/>
      <c r="AK65036" s="104"/>
      <c r="AL65036" s="104"/>
      <c r="AO65036" s="104"/>
      <c r="AP65036" s="104"/>
    </row>
    <row r="65037" spans="21:42" ht="15" customHeight="1" x14ac:dyDescent="0.25">
      <c r="U65037" s="104"/>
      <c r="AB65037" s="104"/>
      <c r="AC65037" s="104"/>
      <c r="AF65037" s="104"/>
      <c r="AG65037" s="104"/>
      <c r="AK65037" s="104"/>
      <c r="AL65037" s="104"/>
      <c r="AO65037" s="104"/>
      <c r="AP65037" s="104"/>
    </row>
    <row r="65038" spans="21:42" ht="15" customHeight="1" x14ac:dyDescent="0.25">
      <c r="U65038" s="104"/>
      <c r="AB65038" s="104"/>
      <c r="AC65038" s="104"/>
      <c r="AF65038" s="104"/>
      <c r="AG65038" s="104"/>
      <c r="AK65038" s="104"/>
      <c r="AL65038" s="104"/>
      <c r="AO65038" s="104"/>
      <c r="AP65038" s="104"/>
    </row>
    <row r="65039" spans="21:42" ht="15" customHeight="1" x14ac:dyDescent="0.25">
      <c r="U65039" s="104"/>
      <c r="AB65039" s="104"/>
      <c r="AC65039" s="104"/>
      <c r="AF65039" s="104"/>
      <c r="AG65039" s="104"/>
      <c r="AK65039" s="104"/>
      <c r="AL65039" s="104"/>
      <c r="AO65039" s="104"/>
      <c r="AP65039" s="104"/>
    </row>
    <row r="65040" spans="21:42" ht="15" customHeight="1" x14ac:dyDescent="0.25">
      <c r="U65040" s="104"/>
      <c r="AB65040" s="104"/>
      <c r="AC65040" s="104"/>
      <c r="AF65040" s="104"/>
      <c r="AG65040" s="104"/>
      <c r="AK65040" s="104"/>
      <c r="AL65040" s="104"/>
      <c r="AO65040" s="104"/>
      <c r="AP65040" s="104"/>
    </row>
    <row r="65041" spans="21:42" ht="15" customHeight="1" x14ac:dyDescent="0.25">
      <c r="U65041" s="104"/>
      <c r="AB65041" s="104"/>
      <c r="AC65041" s="104"/>
      <c r="AF65041" s="104"/>
      <c r="AG65041" s="104"/>
      <c r="AK65041" s="104"/>
      <c r="AL65041" s="104"/>
      <c r="AO65041" s="104"/>
      <c r="AP65041" s="104"/>
    </row>
    <row r="65042" spans="21:42" ht="15" customHeight="1" x14ac:dyDescent="0.25">
      <c r="U65042" s="104"/>
      <c r="AB65042" s="104"/>
      <c r="AC65042" s="104"/>
      <c r="AF65042" s="104"/>
      <c r="AG65042" s="104"/>
      <c r="AK65042" s="104"/>
      <c r="AL65042" s="104"/>
      <c r="AO65042" s="104"/>
      <c r="AP65042" s="104"/>
    </row>
    <row r="65043" spans="21:42" ht="15" customHeight="1" x14ac:dyDescent="0.25">
      <c r="U65043" s="104"/>
      <c r="AB65043" s="104"/>
      <c r="AC65043" s="104"/>
      <c r="AF65043" s="104"/>
      <c r="AG65043" s="104"/>
      <c r="AK65043" s="104"/>
      <c r="AL65043" s="104"/>
      <c r="AO65043" s="104"/>
      <c r="AP65043" s="104"/>
    </row>
    <row r="65044" spans="21:42" ht="15" customHeight="1" x14ac:dyDescent="0.25">
      <c r="U65044" s="104"/>
      <c r="AB65044" s="104"/>
      <c r="AC65044" s="104"/>
      <c r="AF65044" s="104"/>
      <c r="AG65044" s="104"/>
      <c r="AK65044" s="104"/>
      <c r="AL65044" s="104"/>
      <c r="AO65044" s="104"/>
      <c r="AP65044" s="104"/>
    </row>
    <row r="65045" spans="21:42" ht="15" customHeight="1" x14ac:dyDescent="0.25">
      <c r="U65045" s="104"/>
      <c r="AB65045" s="104"/>
      <c r="AC65045" s="104"/>
      <c r="AF65045" s="104"/>
      <c r="AG65045" s="104"/>
      <c r="AK65045" s="104"/>
      <c r="AL65045" s="104"/>
      <c r="AO65045" s="104"/>
      <c r="AP65045" s="104"/>
    </row>
    <row r="65046" spans="21:42" ht="15" customHeight="1" x14ac:dyDescent="0.25">
      <c r="U65046" s="104"/>
      <c r="AB65046" s="104"/>
      <c r="AC65046" s="104"/>
      <c r="AF65046" s="104"/>
      <c r="AG65046" s="104"/>
      <c r="AK65046" s="104"/>
      <c r="AL65046" s="104"/>
      <c r="AO65046" s="104"/>
      <c r="AP65046" s="104"/>
    </row>
    <row r="65047" spans="21:42" ht="15" customHeight="1" x14ac:dyDescent="0.25">
      <c r="U65047" s="104"/>
      <c r="AB65047" s="104"/>
      <c r="AC65047" s="104"/>
      <c r="AF65047" s="104"/>
      <c r="AG65047" s="104"/>
      <c r="AK65047" s="104"/>
      <c r="AL65047" s="104"/>
      <c r="AO65047" s="104"/>
      <c r="AP65047" s="104"/>
    </row>
    <row r="65048" spans="21:42" ht="15" customHeight="1" x14ac:dyDescent="0.25">
      <c r="U65048" s="104"/>
      <c r="AB65048" s="104"/>
      <c r="AC65048" s="104"/>
      <c r="AF65048" s="104"/>
      <c r="AG65048" s="104"/>
      <c r="AK65048" s="104"/>
      <c r="AL65048" s="104"/>
      <c r="AO65048" s="104"/>
      <c r="AP65048" s="104"/>
    </row>
    <row r="65049" spans="21:42" ht="15" customHeight="1" x14ac:dyDescent="0.25">
      <c r="U65049" s="104"/>
      <c r="AB65049" s="104"/>
      <c r="AC65049" s="104"/>
      <c r="AF65049" s="104"/>
      <c r="AG65049" s="104"/>
      <c r="AK65049" s="104"/>
      <c r="AL65049" s="104"/>
      <c r="AO65049" s="104"/>
      <c r="AP65049" s="104"/>
    </row>
    <row r="65050" spans="21:42" ht="15" customHeight="1" x14ac:dyDescent="0.25">
      <c r="U65050" s="104"/>
      <c r="AB65050" s="104"/>
      <c r="AC65050" s="104"/>
      <c r="AF65050" s="104"/>
      <c r="AG65050" s="104"/>
      <c r="AK65050" s="104"/>
      <c r="AL65050" s="104"/>
      <c r="AO65050" s="104"/>
      <c r="AP65050" s="104"/>
    </row>
    <row r="65051" spans="21:42" ht="15" customHeight="1" x14ac:dyDescent="0.25">
      <c r="U65051" s="104"/>
      <c r="AB65051" s="104"/>
      <c r="AC65051" s="104"/>
      <c r="AF65051" s="104"/>
      <c r="AG65051" s="104"/>
      <c r="AK65051" s="104"/>
      <c r="AL65051" s="104"/>
      <c r="AO65051" s="104"/>
      <c r="AP65051" s="104"/>
    </row>
    <row r="65052" spans="21:42" ht="15" customHeight="1" x14ac:dyDescent="0.25">
      <c r="U65052" s="104"/>
      <c r="AB65052" s="104"/>
      <c r="AC65052" s="104"/>
      <c r="AF65052" s="104"/>
      <c r="AG65052" s="104"/>
      <c r="AK65052" s="104"/>
      <c r="AL65052" s="104"/>
      <c r="AO65052" s="104"/>
      <c r="AP65052" s="104"/>
    </row>
    <row r="65053" spans="21:42" ht="15" customHeight="1" x14ac:dyDescent="0.25">
      <c r="U65053" s="104"/>
      <c r="AB65053" s="104"/>
      <c r="AC65053" s="104"/>
      <c r="AF65053" s="104"/>
      <c r="AG65053" s="104"/>
      <c r="AK65053" s="104"/>
      <c r="AL65053" s="104"/>
      <c r="AO65053" s="104"/>
      <c r="AP65053" s="104"/>
    </row>
    <row r="65054" spans="21:42" ht="15" customHeight="1" x14ac:dyDescent="0.25">
      <c r="U65054" s="104"/>
      <c r="AB65054" s="104"/>
      <c r="AC65054" s="104"/>
      <c r="AF65054" s="104"/>
      <c r="AG65054" s="104"/>
      <c r="AK65054" s="104"/>
      <c r="AL65054" s="104"/>
      <c r="AO65054" s="104"/>
      <c r="AP65054" s="104"/>
    </row>
    <row r="65055" spans="21:42" ht="15" customHeight="1" x14ac:dyDescent="0.25">
      <c r="U65055" s="104"/>
      <c r="AB65055" s="104"/>
      <c r="AC65055" s="104"/>
      <c r="AF65055" s="104"/>
      <c r="AG65055" s="104"/>
      <c r="AK65055" s="104"/>
      <c r="AL65055" s="104"/>
      <c r="AO65055" s="104"/>
      <c r="AP65055" s="104"/>
    </row>
    <row r="65056" spans="21:42" ht="15" customHeight="1" x14ac:dyDescent="0.25">
      <c r="U65056" s="104"/>
      <c r="AB65056" s="104"/>
      <c r="AC65056" s="104"/>
      <c r="AF65056" s="104"/>
      <c r="AG65056" s="104"/>
      <c r="AK65056" s="104"/>
      <c r="AL65056" s="104"/>
      <c r="AO65056" s="104"/>
      <c r="AP65056" s="104"/>
    </row>
    <row r="65057" spans="21:42" ht="15" customHeight="1" x14ac:dyDescent="0.25">
      <c r="U65057" s="104"/>
      <c r="AB65057" s="104"/>
      <c r="AC65057" s="104"/>
      <c r="AF65057" s="104"/>
      <c r="AG65057" s="104"/>
      <c r="AK65057" s="104"/>
      <c r="AL65057" s="104"/>
      <c r="AO65057" s="104"/>
      <c r="AP65057" s="104"/>
    </row>
    <row r="65058" spans="21:42" ht="15" customHeight="1" x14ac:dyDescent="0.25">
      <c r="U65058" s="104"/>
      <c r="AB65058" s="104"/>
      <c r="AC65058" s="104"/>
      <c r="AF65058" s="104"/>
      <c r="AG65058" s="104"/>
      <c r="AK65058" s="104"/>
      <c r="AL65058" s="104"/>
      <c r="AO65058" s="104"/>
      <c r="AP65058" s="104"/>
    </row>
    <row r="65059" spans="21:42" ht="15" customHeight="1" x14ac:dyDescent="0.25">
      <c r="U65059" s="104"/>
      <c r="AB65059" s="104"/>
      <c r="AC65059" s="104"/>
      <c r="AF65059" s="104"/>
      <c r="AG65059" s="104"/>
      <c r="AK65059" s="104"/>
      <c r="AL65059" s="104"/>
      <c r="AO65059" s="104"/>
      <c r="AP65059" s="104"/>
    </row>
    <row r="65060" spans="21:42" ht="15" customHeight="1" x14ac:dyDescent="0.25">
      <c r="U65060" s="104"/>
      <c r="AB65060" s="104"/>
      <c r="AC65060" s="104"/>
      <c r="AF65060" s="104"/>
      <c r="AG65060" s="104"/>
      <c r="AK65060" s="104"/>
      <c r="AL65060" s="104"/>
      <c r="AO65060" s="104"/>
      <c r="AP65060" s="104"/>
    </row>
    <row r="65061" spans="21:42" ht="15" customHeight="1" x14ac:dyDescent="0.25">
      <c r="U65061" s="104"/>
      <c r="AB65061" s="104"/>
      <c r="AC65061" s="104"/>
      <c r="AF65061" s="104"/>
      <c r="AG65061" s="104"/>
      <c r="AK65061" s="104"/>
      <c r="AL65061" s="104"/>
      <c r="AO65061" s="104"/>
      <c r="AP65061" s="104"/>
    </row>
    <row r="65062" spans="21:42" ht="15" customHeight="1" x14ac:dyDescent="0.25">
      <c r="U65062" s="104"/>
      <c r="AB65062" s="104"/>
      <c r="AC65062" s="104"/>
      <c r="AF65062" s="104"/>
      <c r="AG65062" s="104"/>
      <c r="AK65062" s="104"/>
      <c r="AL65062" s="104"/>
      <c r="AO65062" s="104"/>
      <c r="AP65062" s="104"/>
    </row>
    <row r="65063" spans="21:42" ht="15" customHeight="1" x14ac:dyDescent="0.25">
      <c r="U65063" s="104"/>
      <c r="AB65063" s="104"/>
      <c r="AC65063" s="104"/>
      <c r="AF65063" s="104"/>
      <c r="AG65063" s="104"/>
      <c r="AK65063" s="104"/>
      <c r="AL65063" s="104"/>
      <c r="AO65063" s="104"/>
      <c r="AP65063" s="104"/>
    </row>
    <row r="65064" spans="21:42" ht="15" customHeight="1" x14ac:dyDescent="0.25">
      <c r="U65064" s="104"/>
      <c r="AB65064" s="104"/>
      <c r="AC65064" s="104"/>
      <c r="AF65064" s="104"/>
      <c r="AG65064" s="104"/>
      <c r="AK65064" s="104"/>
      <c r="AL65064" s="104"/>
      <c r="AO65064" s="104"/>
      <c r="AP65064" s="104"/>
    </row>
    <row r="65065" spans="21:42" ht="15" customHeight="1" x14ac:dyDescent="0.25">
      <c r="U65065" s="104"/>
      <c r="AB65065" s="104"/>
      <c r="AC65065" s="104"/>
      <c r="AF65065" s="104"/>
      <c r="AG65065" s="104"/>
      <c r="AK65065" s="104"/>
      <c r="AL65065" s="104"/>
      <c r="AO65065" s="104"/>
      <c r="AP65065" s="104"/>
    </row>
    <row r="65066" spans="21:42" ht="15" customHeight="1" x14ac:dyDescent="0.25">
      <c r="U65066" s="104"/>
      <c r="AB65066" s="104"/>
      <c r="AC65066" s="104"/>
      <c r="AF65066" s="104"/>
      <c r="AG65066" s="104"/>
      <c r="AK65066" s="104"/>
      <c r="AL65066" s="104"/>
      <c r="AO65066" s="104"/>
      <c r="AP65066" s="104"/>
    </row>
    <row r="65067" spans="21:42" ht="15" customHeight="1" x14ac:dyDescent="0.25">
      <c r="U65067" s="104"/>
      <c r="AB65067" s="104"/>
      <c r="AC65067" s="104"/>
      <c r="AF65067" s="104"/>
      <c r="AG65067" s="104"/>
      <c r="AK65067" s="104"/>
      <c r="AL65067" s="104"/>
      <c r="AO65067" s="104"/>
      <c r="AP65067" s="104"/>
    </row>
    <row r="65068" spans="21:42" ht="15" customHeight="1" x14ac:dyDescent="0.25">
      <c r="U65068" s="104"/>
      <c r="AB65068" s="104"/>
      <c r="AC65068" s="104"/>
      <c r="AF65068" s="104"/>
      <c r="AG65068" s="104"/>
      <c r="AK65068" s="104"/>
      <c r="AL65068" s="104"/>
      <c r="AO65068" s="104"/>
      <c r="AP65068" s="104"/>
    </row>
    <row r="65069" spans="21:42" ht="15" customHeight="1" x14ac:dyDescent="0.25">
      <c r="U65069" s="104"/>
      <c r="AB65069" s="104"/>
      <c r="AC65069" s="104"/>
      <c r="AF65069" s="104"/>
      <c r="AG65069" s="104"/>
      <c r="AK65069" s="104"/>
      <c r="AL65069" s="104"/>
      <c r="AO65069" s="104"/>
      <c r="AP65069" s="104"/>
    </row>
    <row r="65070" spans="21:42" ht="15" customHeight="1" x14ac:dyDescent="0.25">
      <c r="U65070" s="104"/>
      <c r="AB65070" s="104"/>
      <c r="AC65070" s="104"/>
      <c r="AF65070" s="104"/>
      <c r="AG65070" s="104"/>
      <c r="AK65070" s="104"/>
      <c r="AL65070" s="104"/>
      <c r="AO65070" s="104"/>
      <c r="AP65070" s="104"/>
    </row>
    <row r="65071" spans="21:42" ht="15" customHeight="1" x14ac:dyDescent="0.25">
      <c r="U65071" s="104"/>
      <c r="AB65071" s="104"/>
      <c r="AC65071" s="104"/>
      <c r="AF65071" s="104"/>
      <c r="AG65071" s="104"/>
      <c r="AK65071" s="104"/>
      <c r="AL65071" s="104"/>
      <c r="AO65071" s="104"/>
      <c r="AP65071" s="104"/>
    </row>
    <row r="65072" spans="21:42" ht="15" customHeight="1" x14ac:dyDescent="0.25">
      <c r="U65072" s="104"/>
      <c r="AB65072" s="104"/>
      <c r="AC65072" s="104"/>
      <c r="AF65072" s="104"/>
      <c r="AG65072" s="104"/>
      <c r="AK65072" s="104"/>
      <c r="AL65072" s="104"/>
      <c r="AO65072" s="104"/>
      <c r="AP65072" s="104"/>
    </row>
    <row r="65073" spans="21:42" ht="15" customHeight="1" x14ac:dyDescent="0.25">
      <c r="U65073" s="104"/>
      <c r="AB65073" s="104"/>
      <c r="AC65073" s="104"/>
      <c r="AF65073" s="104"/>
      <c r="AG65073" s="104"/>
      <c r="AK65073" s="104"/>
      <c r="AL65073" s="104"/>
      <c r="AO65073" s="104"/>
      <c r="AP65073" s="104"/>
    </row>
    <row r="65074" spans="21:42" ht="15" customHeight="1" x14ac:dyDescent="0.25">
      <c r="U65074" s="104"/>
      <c r="AB65074" s="104"/>
      <c r="AC65074" s="104"/>
      <c r="AF65074" s="104"/>
      <c r="AG65074" s="104"/>
      <c r="AK65074" s="104"/>
      <c r="AL65074" s="104"/>
      <c r="AO65074" s="104"/>
      <c r="AP65074" s="104"/>
    </row>
    <row r="65075" spans="21:42" ht="15" customHeight="1" x14ac:dyDescent="0.25">
      <c r="U65075" s="104"/>
      <c r="AB65075" s="104"/>
      <c r="AC65075" s="104"/>
      <c r="AF65075" s="104"/>
      <c r="AG65075" s="104"/>
      <c r="AK65075" s="104"/>
      <c r="AL65075" s="104"/>
      <c r="AO65075" s="104"/>
      <c r="AP65075" s="104"/>
    </row>
    <row r="65076" spans="21:42" ht="15" customHeight="1" x14ac:dyDescent="0.25">
      <c r="U65076" s="104"/>
      <c r="AB65076" s="104"/>
      <c r="AC65076" s="104"/>
      <c r="AF65076" s="104"/>
      <c r="AG65076" s="104"/>
      <c r="AK65076" s="104"/>
      <c r="AL65076" s="104"/>
      <c r="AO65076" s="104"/>
      <c r="AP65076" s="104"/>
    </row>
    <row r="65077" spans="21:42" ht="15" customHeight="1" x14ac:dyDescent="0.25">
      <c r="U65077" s="104"/>
      <c r="AB65077" s="104"/>
      <c r="AC65077" s="104"/>
      <c r="AF65077" s="104"/>
      <c r="AG65077" s="104"/>
      <c r="AK65077" s="104"/>
      <c r="AL65077" s="104"/>
      <c r="AO65077" s="104"/>
      <c r="AP65077" s="104"/>
    </row>
    <row r="65078" spans="21:42" ht="15" customHeight="1" x14ac:dyDescent="0.25">
      <c r="U65078" s="104"/>
      <c r="AB65078" s="104"/>
      <c r="AC65078" s="104"/>
      <c r="AF65078" s="104"/>
      <c r="AG65078" s="104"/>
      <c r="AK65078" s="104"/>
      <c r="AL65078" s="104"/>
      <c r="AO65078" s="104"/>
      <c r="AP65078" s="104"/>
    </row>
    <row r="65079" spans="21:42" ht="15" customHeight="1" x14ac:dyDescent="0.25">
      <c r="U65079" s="104"/>
      <c r="AB65079" s="104"/>
      <c r="AC65079" s="104"/>
      <c r="AF65079" s="104"/>
      <c r="AG65079" s="104"/>
      <c r="AK65079" s="104"/>
      <c r="AL65079" s="104"/>
      <c r="AO65079" s="104"/>
      <c r="AP65079" s="104"/>
    </row>
    <row r="65080" spans="21:42" ht="15" customHeight="1" x14ac:dyDescent="0.25">
      <c r="U65080" s="104"/>
      <c r="AB65080" s="104"/>
      <c r="AC65080" s="104"/>
      <c r="AF65080" s="104"/>
      <c r="AG65080" s="104"/>
      <c r="AK65080" s="104"/>
      <c r="AL65080" s="104"/>
      <c r="AO65080" s="104"/>
      <c r="AP65080" s="104"/>
    </row>
    <row r="65081" spans="21:42" ht="15" customHeight="1" x14ac:dyDescent="0.25">
      <c r="U65081" s="104"/>
      <c r="AB65081" s="104"/>
      <c r="AC65081" s="104"/>
      <c r="AF65081" s="104"/>
      <c r="AG65081" s="104"/>
      <c r="AK65081" s="104"/>
      <c r="AL65081" s="104"/>
      <c r="AO65081" s="104"/>
      <c r="AP65081" s="104"/>
    </row>
    <row r="65082" spans="21:42" ht="15" customHeight="1" x14ac:dyDescent="0.25">
      <c r="U65082" s="104"/>
      <c r="AB65082" s="104"/>
      <c r="AC65082" s="104"/>
      <c r="AF65082" s="104"/>
      <c r="AG65082" s="104"/>
      <c r="AK65082" s="104"/>
      <c r="AL65082" s="104"/>
      <c r="AO65082" s="104"/>
      <c r="AP65082" s="104"/>
    </row>
    <row r="65083" spans="21:42" ht="15" customHeight="1" x14ac:dyDescent="0.25">
      <c r="U65083" s="104"/>
      <c r="AB65083" s="104"/>
      <c r="AC65083" s="104"/>
      <c r="AF65083" s="104"/>
      <c r="AG65083" s="104"/>
      <c r="AK65083" s="104"/>
      <c r="AL65083" s="104"/>
      <c r="AO65083" s="104"/>
      <c r="AP65083" s="104"/>
    </row>
    <row r="65084" spans="21:42" ht="15" customHeight="1" x14ac:dyDescent="0.25">
      <c r="U65084" s="104"/>
      <c r="AB65084" s="104"/>
      <c r="AC65084" s="104"/>
      <c r="AF65084" s="104"/>
      <c r="AG65084" s="104"/>
      <c r="AK65084" s="104"/>
      <c r="AL65084" s="104"/>
      <c r="AO65084" s="104"/>
      <c r="AP65084" s="104"/>
    </row>
    <row r="65085" spans="21:42" ht="15" customHeight="1" x14ac:dyDescent="0.25">
      <c r="U65085" s="104"/>
      <c r="AB65085" s="104"/>
      <c r="AC65085" s="104"/>
      <c r="AF65085" s="104"/>
      <c r="AG65085" s="104"/>
      <c r="AK65085" s="104"/>
      <c r="AL65085" s="104"/>
      <c r="AO65085" s="104"/>
      <c r="AP65085" s="104"/>
    </row>
    <row r="65086" spans="21:42" ht="15" customHeight="1" x14ac:dyDescent="0.25">
      <c r="U65086" s="104"/>
      <c r="AB65086" s="104"/>
      <c r="AC65086" s="104"/>
      <c r="AF65086" s="104"/>
      <c r="AG65086" s="104"/>
      <c r="AK65086" s="104"/>
      <c r="AL65086" s="104"/>
      <c r="AO65086" s="104"/>
      <c r="AP65086" s="104"/>
    </row>
    <row r="65087" spans="21:42" ht="15" customHeight="1" x14ac:dyDescent="0.25">
      <c r="U65087" s="104"/>
      <c r="AB65087" s="104"/>
      <c r="AC65087" s="104"/>
      <c r="AF65087" s="104"/>
      <c r="AG65087" s="104"/>
      <c r="AK65087" s="104"/>
      <c r="AL65087" s="104"/>
      <c r="AO65087" s="104"/>
      <c r="AP65087" s="104"/>
    </row>
    <row r="65088" spans="21:42" ht="15" customHeight="1" x14ac:dyDescent="0.25">
      <c r="U65088" s="104"/>
      <c r="AB65088" s="104"/>
      <c r="AC65088" s="104"/>
      <c r="AF65088" s="104"/>
      <c r="AG65088" s="104"/>
      <c r="AK65088" s="104"/>
      <c r="AL65088" s="104"/>
      <c r="AO65088" s="104"/>
      <c r="AP65088" s="104"/>
    </row>
    <row r="65089" spans="21:42" ht="15" customHeight="1" x14ac:dyDescent="0.25">
      <c r="U65089" s="104"/>
      <c r="AB65089" s="104"/>
      <c r="AC65089" s="104"/>
      <c r="AF65089" s="104"/>
      <c r="AG65089" s="104"/>
      <c r="AK65089" s="104"/>
      <c r="AL65089" s="104"/>
      <c r="AO65089" s="104"/>
      <c r="AP65089" s="104"/>
    </row>
    <row r="65090" spans="21:42" ht="15" customHeight="1" x14ac:dyDescent="0.25">
      <c r="U65090" s="104"/>
      <c r="AB65090" s="104"/>
      <c r="AC65090" s="104"/>
      <c r="AF65090" s="104"/>
      <c r="AG65090" s="104"/>
      <c r="AK65090" s="104"/>
      <c r="AL65090" s="104"/>
      <c r="AO65090" s="104"/>
      <c r="AP65090" s="104"/>
    </row>
    <row r="65091" spans="21:42" ht="15" customHeight="1" x14ac:dyDescent="0.25">
      <c r="U65091" s="104"/>
      <c r="AB65091" s="104"/>
      <c r="AC65091" s="104"/>
      <c r="AF65091" s="104"/>
      <c r="AG65091" s="104"/>
      <c r="AK65091" s="104"/>
      <c r="AL65091" s="104"/>
      <c r="AO65091" s="104"/>
      <c r="AP65091" s="104"/>
    </row>
    <row r="65092" spans="21:42" ht="15" customHeight="1" x14ac:dyDescent="0.25">
      <c r="U65092" s="104"/>
      <c r="AB65092" s="104"/>
      <c r="AC65092" s="104"/>
      <c r="AF65092" s="104"/>
      <c r="AG65092" s="104"/>
      <c r="AK65092" s="104"/>
      <c r="AL65092" s="104"/>
      <c r="AO65092" s="104"/>
      <c r="AP65092" s="104"/>
    </row>
    <row r="65093" spans="21:42" ht="15" customHeight="1" x14ac:dyDescent="0.25">
      <c r="U65093" s="104"/>
      <c r="AB65093" s="104"/>
      <c r="AC65093" s="104"/>
      <c r="AF65093" s="104"/>
      <c r="AG65093" s="104"/>
      <c r="AK65093" s="104"/>
      <c r="AL65093" s="104"/>
      <c r="AO65093" s="104"/>
      <c r="AP65093" s="104"/>
    </row>
    <row r="65094" spans="21:42" ht="15" customHeight="1" x14ac:dyDescent="0.25">
      <c r="U65094" s="104"/>
      <c r="AB65094" s="104"/>
      <c r="AC65094" s="104"/>
      <c r="AF65094" s="104"/>
      <c r="AG65094" s="104"/>
      <c r="AK65094" s="104"/>
      <c r="AL65094" s="104"/>
      <c r="AO65094" s="104"/>
      <c r="AP65094" s="104"/>
    </row>
    <row r="65095" spans="21:42" ht="15" customHeight="1" x14ac:dyDescent="0.25">
      <c r="U65095" s="104"/>
      <c r="AB65095" s="104"/>
      <c r="AC65095" s="104"/>
      <c r="AF65095" s="104"/>
      <c r="AG65095" s="104"/>
      <c r="AK65095" s="104"/>
      <c r="AL65095" s="104"/>
      <c r="AO65095" s="104"/>
      <c r="AP65095" s="104"/>
    </row>
    <row r="65096" spans="21:42" ht="15" customHeight="1" x14ac:dyDescent="0.25">
      <c r="U65096" s="104"/>
      <c r="AB65096" s="104"/>
      <c r="AC65096" s="104"/>
      <c r="AF65096" s="104"/>
      <c r="AG65096" s="104"/>
      <c r="AK65096" s="104"/>
      <c r="AL65096" s="104"/>
      <c r="AO65096" s="104"/>
      <c r="AP65096" s="104"/>
    </row>
    <row r="65097" spans="21:42" ht="15" customHeight="1" x14ac:dyDescent="0.25">
      <c r="U65097" s="104"/>
      <c r="AB65097" s="104"/>
      <c r="AC65097" s="104"/>
      <c r="AF65097" s="104"/>
      <c r="AG65097" s="104"/>
      <c r="AK65097" s="104"/>
      <c r="AL65097" s="104"/>
      <c r="AO65097" s="104"/>
      <c r="AP65097" s="104"/>
    </row>
    <row r="65098" spans="21:42" ht="15" customHeight="1" x14ac:dyDescent="0.25">
      <c r="U65098" s="104"/>
      <c r="AB65098" s="104"/>
      <c r="AC65098" s="104"/>
      <c r="AF65098" s="104"/>
      <c r="AG65098" s="104"/>
      <c r="AK65098" s="104"/>
      <c r="AL65098" s="104"/>
      <c r="AO65098" s="104"/>
      <c r="AP65098" s="104"/>
    </row>
    <row r="65099" spans="21:42" ht="15" customHeight="1" x14ac:dyDescent="0.25">
      <c r="U65099" s="104"/>
      <c r="AB65099" s="104"/>
      <c r="AC65099" s="104"/>
      <c r="AF65099" s="104"/>
      <c r="AG65099" s="104"/>
      <c r="AK65099" s="104"/>
      <c r="AL65099" s="104"/>
      <c r="AO65099" s="104"/>
      <c r="AP65099" s="104"/>
    </row>
    <row r="65100" spans="21:42" ht="15" customHeight="1" x14ac:dyDescent="0.25">
      <c r="U65100" s="104"/>
      <c r="AB65100" s="104"/>
      <c r="AC65100" s="104"/>
      <c r="AF65100" s="104"/>
      <c r="AG65100" s="104"/>
      <c r="AK65100" s="104"/>
      <c r="AL65100" s="104"/>
      <c r="AO65100" s="104"/>
      <c r="AP65100" s="104"/>
    </row>
    <row r="65101" spans="21:42" ht="15" customHeight="1" x14ac:dyDescent="0.25">
      <c r="U65101" s="104"/>
      <c r="AB65101" s="104"/>
      <c r="AC65101" s="104"/>
      <c r="AF65101" s="104"/>
      <c r="AG65101" s="104"/>
      <c r="AK65101" s="104"/>
      <c r="AL65101" s="104"/>
      <c r="AO65101" s="104"/>
      <c r="AP65101" s="104"/>
    </row>
    <row r="65102" spans="21:42" ht="15" customHeight="1" x14ac:dyDescent="0.25">
      <c r="U65102" s="104"/>
      <c r="AB65102" s="104"/>
      <c r="AC65102" s="104"/>
      <c r="AF65102" s="104"/>
      <c r="AG65102" s="104"/>
      <c r="AK65102" s="104"/>
      <c r="AL65102" s="104"/>
      <c r="AO65102" s="104"/>
      <c r="AP65102" s="104"/>
    </row>
    <row r="65103" spans="21:42" ht="15" customHeight="1" x14ac:dyDescent="0.25">
      <c r="U65103" s="104"/>
      <c r="AB65103" s="104"/>
      <c r="AC65103" s="104"/>
      <c r="AF65103" s="104"/>
      <c r="AG65103" s="104"/>
      <c r="AK65103" s="104"/>
      <c r="AL65103" s="104"/>
      <c r="AO65103" s="104"/>
      <c r="AP65103" s="104"/>
    </row>
    <row r="65104" spans="21:42" ht="15" customHeight="1" x14ac:dyDescent="0.25">
      <c r="U65104" s="104"/>
      <c r="AB65104" s="104"/>
      <c r="AC65104" s="104"/>
      <c r="AF65104" s="104"/>
      <c r="AG65104" s="104"/>
      <c r="AK65104" s="104"/>
      <c r="AL65104" s="104"/>
      <c r="AO65104" s="104"/>
      <c r="AP65104" s="104"/>
    </row>
    <row r="65105" spans="21:42" ht="15" customHeight="1" x14ac:dyDescent="0.25">
      <c r="U65105" s="104"/>
      <c r="AB65105" s="104"/>
      <c r="AC65105" s="104"/>
      <c r="AF65105" s="104"/>
      <c r="AG65105" s="104"/>
      <c r="AK65105" s="104"/>
      <c r="AL65105" s="104"/>
      <c r="AO65105" s="104"/>
      <c r="AP65105" s="104"/>
    </row>
    <row r="65106" spans="21:42" ht="15" customHeight="1" x14ac:dyDescent="0.25">
      <c r="U65106" s="104"/>
      <c r="AB65106" s="104"/>
      <c r="AC65106" s="104"/>
      <c r="AF65106" s="104"/>
      <c r="AG65106" s="104"/>
      <c r="AK65106" s="104"/>
      <c r="AL65106" s="104"/>
      <c r="AO65106" s="104"/>
      <c r="AP65106" s="104"/>
    </row>
    <row r="65107" spans="21:42" ht="15" customHeight="1" x14ac:dyDescent="0.25">
      <c r="U65107" s="104"/>
      <c r="AB65107" s="104"/>
      <c r="AC65107" s="104"/>
      <c r="AF65107" s="104"/>
      <c r="AG65107" s="104"/>
      <c r="AK65107" s="104"/>
      <c r="AL65107" s="104"/>
      <c r="AO65107" s="104"/>
      <c r="AP65107" s="104"/>
    </row>
    <row r="65108" spans="21:42" ht="15" customHeight="1" x14ac:dyDescent="0.25">
      <c r="U65108" s="104"/>
      <c r="AB65108" s="104"/>
      <c r="AC65108" s="104"/>
      <c r="AF65108" s="104"/>
      <c r="AG65108" s="104"/>
      <c r="AK65108" s="104"/>
      <c r="AL65108" s="104"/>
      <c r="AO65108" s="104"/>
      <c r="AP65108" s="104"/>
    </row>
    <row r="65109" spans="21:42" ht="15" customHeight="1" x14ac:dyDescent="0.25">
      <c r="U65109" s="104"/>
      <c r="AB65109" s="104"/>
      <c r="AC65109" s="104"/>
      <c r="AF65109" s="104"/>
      <c r="AG65109" s="104"/>
      <c r="AK65109" s="104"/>
      <c r="AL65109" s="104"/>
      <c r="AO65109" s="104"/>
      <c r="AP65109" s="104"/>
    </row>
    <row r="65110" spans="21:42" ht="15" customHeight="1" x14ac:dyDescent="0.25">
      <c r="U65110" s="104"/>
      <c r="AB65110" s="104"/>
      <c r="AC65110" s="104"/>
      <c r="AF65110" s="104"/>
      <c r="AG65110" s="104"/>
      <c r="AK65110" s="104"/>
      <c r="AL65110" s="104"/>
      <c r="AO65110" s="104"/>
      <c r="AP65110" s="104"/>
    </row>
    <row r="65111" spans="21:42" ht="15" customHeight="1" x14ac:dyDescent="0.25">
      <c r="U65111" s="104"/>
      <c r="AB65111" s="104"/>
      <c r="AC65111" s="104"/>
      <c r="AF65111" s="104"/>
      <c r="AG65111" s="104"/>
      <c r="AK65111" s="104"/>
      <c r="AL65111" s="104"/>
      <c r="AO65111" s="104"/>
      <c r="AP65111" s="104"/>
    </row>
    <row r="65112" spans="21:42" ht="15" customHeight="1" x14ac:dyDescent="0.25">
      <c r="U65112" s="104"/>
      <c r="AB65112" s="104"/>
      <c r="AC65112" s="104"/>
      <c r="AF65112" s="104"/>
      <c r="AG65112" s="104"/>
      <c r="AK65112" s="104"/>
      <c r="AL65112" s="104"/>
      <c r="AO65112" s="104"/>
      <c r="AP65112" s="104"/>
    </row>
    <row r="65113" spans="21:42" ht="15" customHeight="1" x14ac:dyDescent="0.25">
      <c r="U65113" s="104"/>
      <c r="AB65113" s="104"/>
      <c r="AC65113" s="104"/>
      <c r="AF65113" s="104"/>
      <c r="AG65113" s="104"/>
      <c r="AK65113" s="104"/>
      <c r="AL65113" s="104"/>
      <c r="AO65113" s="104"/>
      <c r="AP65113" s="104"/>
    </row>
    <row r="65114" spans="21:42" ht="15" customHeight="1" x14ac:dyDescent="0.25">
      <c r="U65114" s="104"/>
      <c r="AB65114" s="104"/>
      <c r="AC65114" s="104"/>
      <c r="AF65114" s="104"/>
      <c r="AG65114" s="104"/>
      <c r="AK65114" s="104"/>
      <c r="AL65114" s="104"/>
      <c r="AO65114" s="104"/>
      <c r="AP65114" s="104"/>
    </row>
    <row r="65115" spans="21:42" ht="15" customHeight="1" x14ac:dyDescent="0.25">
      <c r="U65115" s="104"/>
      <c r="AB65115" s="104"/>
      <c r="AC65115" s="104"/>
      <c r="AF65115" s="104"/>
      <c r="AG65115" s="104"/>
      <c r="AK65115" s="104"/>
      <c r="AL65115" s="104"/>
      <c r="AO65115" s="104"/>
      <c r="AP65115" s="104"/>
    </row>
    <row r="65116" spans="21:42" ht="15" customHeight="1" x14ac:dyDescent="0.25">
      <c r="U65116" s="104"/>
      <c r="AB65116" s="104"/>
      <c r="AC65116" s="104"/>
      <c r="AF65116" s="104"/>
      <c r="AG65116" s="104"/>
      <c r="AK65116" s="104"/>
      <c r="AL65116" s="104"/>
      <c r="AO65116" s="104"/>
      <c r="AP65116" s="104"/>
    </row>
    <row r="65117" spans="21:42" ht="15" customHeight="1" x14ac:dyDescent="0.25">
      <c r="U65117" s="104"/>
      <c r="AB65117" s="104"/>
      <c r="AC65117" s="104"/>
      <c r="AF65117" s="104"/>
      <c r="AG65117" s="104"/>
      <c r="AK65117" s="104"/>
      <c r="AL65117" s="104"/>
      <c r="AO65117" s="104"/>
      <c r="AP65117" s="104"/>
    </row>
    <row r="65118" spans="21:42" ht="15" customHeight="1" x14ac:dyDescent="0.25">
      <c r="U65118" s="104"/>
      <c r="AB65118" s="104"/>
      <c r="AC65118" s="104"/>
      <c r="AF65118" s="104"/>
      <c r="AG65118" s="104"/>
      <c r="AK65118" s="104"/>
      <c r="AL65118" s="104"/>
      <c r="AO65118" s="104"/>
      <c r="AP65118" s="104"/>
    </row>
    <row r="65119" spans="21:42" ht="15" customHeight="1" x14ac:dyDescent="0.25">
      <c r="U65119" s="104"/>
      <c r="AB65119" s="104"/>
      <c r="AC65119" s="104"/>
      <c r="AF65119" s="104"/>
      <c r="AG65119" s="104"/>
      <c r="AK65119" s="104"/>
      <c r="AL65119" s="104"/>
      <c r="AO65119" s="104"/>
      <c r="AP65119" s="104"/>
    </row>
    <row r="65120" spans="21:42" ht="15" customHeight="1" x14ac:dyDescent="0.25">
      <c r="U65120" s="104"/>
      <c r="AB65120" s="104"/>
      <c r="AC65120" s="104"/>
      <c r="AF65120" s="104"/>
      <c r="AG65120" s="104"/>
      <c r="AK65120" s="104"/>
      <c r="AL65120" s="104"/>
      <c r="AO65120" s="104"/>
      <c r="AP65120" s="104"/>
    </row>
    <row r="65121" spans="21:42" ht="15" customHeight="1" x14ac:dyDescent="0.25">
      <c r="U65121" s="104"/>
      <c r="AB65121" s="104"/>
      <c r="AC65121" s="104"/>
      <c r="AF65121" s="104"/>
      <c r="AG65121" s="104"/>
      <c r="AK65121" s="104"/>
      <c r="AL65121" s="104"/>
      <c r="AO65121" s="104"/>
      <c r="AP65121" s="104"/>
    </row>
    <row r="65122" spans="21:42" ht="15" customHeight="1" x14ac:dyDescent="0.25">
      <c r="U65122" s="104"/>
      <c r="AB65122" s="104"/>
      <c r="AC65122" s="104"/>
      <c r="AF65122" s="104"/>
      <c r="AG65122" s="104"/>
      <c r="AK65122" s="104"/>
      <c r="AL65122" s="104"/>
      <c r="AO65122" s="104"/>
      <c r="AP65122" s="104"/>
    </row>
    <row r="65123" spans="21:42" ht="15" customHeight="1" x14ac:dyDescent="0.25">
      <c r="U65123" s="104"/>
      <c r="AB65123" s="104"/>
      <c r="AC65123" s="104"/>
      <c r="AF65123" s="104"/>
      <c r="AG65123" s="104"/>
      <c r="AK65123" s="104"/>
      <c r="AL65123" s="104"/>
      <c r="AO65123" s="104"/>
      <c r="AP65123" s="104"/>
    </row>
    <row r="65124" spans="21:42" ht="15" customHeight="1" x14ac:dyDescent="0.25">
      <c r="U65124" s="104"/>
      <c r="AB65124" s="104"/>
      <c r="AC65124" s="104"/>
      <c r="AF65124" s="104"/>
      <c r="AG65124" s="104"/>
      <c r="AK65124" s="104"/>
      <c r="AL65124" s="104"/>
      <c r="AO65124" s="104"/>
      <c r="AP65124" s="104"/>
    </row>
    <row r="65125" spans="21:42" ht="15" customHeight="1" x14ac:dyDescent="0.25">
      <c r="U65125" s="104"/>
      <c r="AB65125" s="104"/>
      <c r="AC65125" s="104"/>
      <c r="AF65125" s="104"/>
      <c r="AG65125" s="104"/>
      <c r="AK65125" s="104"/>
      <c r="AL65125" s="104"/>
      <c r="AO65125" s="104"/>
      <c r="AP65125" s="104"/>
    </row>
    <row r="65126" spans="21:42" ht="15" customHeight="1" x14ac:dyDescent="0.25">
      <c r="U65126" s="104"/>
      <c r="AB65126" s="104"/>
      <c r="AC65126" s="104"/>
      <c r="AF65126" s="104"/>
      <c r="AG65126" s="104"/>
      <c r="AK65126" s="104"/>
      <c r="AL65126" s="104"/>
      <c r="AO65126" s="104"/>
      <c r="AP65126" s="104"/>
    </row>
    <row r="65127" spans="21:42" ht="15" customHeight="1" x14ac:dyDescent="0.25">
      <c r="U65127" s="104"/>
      <c r="AB65127" s="104"/>
      <c r="AC65127" s="104"/>
      <c r="AF65127" s="104"/>
      <c r="AG65127" s="104"/>
      <c r="AK65127" s="104"/>
      <c r="AL65127" s="104"/>
      <c r="AO65127" s="104"/>
      <c r="AP65127" s="104"/>
    </row>
    <row r="65128" spans="21:42" ht="15" customHeight="1" x14ac:dyDescent="0.25">
      <c r="U65128" s="104"/>
      <c r="AB65128" s="104"/>
      <c r="AC65128" s="104"/>
      <c r="AF65128" s="104"/>
      <c r="AG65128" s="104"/>
      <c r="AK65128" s="104"/>
      <c r="AL65128" s="104"/>
      <c r="AO65128" s="104"/>
      <c r="AP65128" s="104"/>
    </row>
    <row r="65129" spans="21:42" ht="15" customHeight="1" x14ac:dyDescent="0.25">
      <c r="U65129" s="104"/>
      <c r="AB65129" s="104"/>
      <c r="AC65129" s="104"/>
      <c r="AF65129" s="104"/>
      <c r="AG65129" s="104"/>
      <c r="AK65129" s="104"/>
      <c r="AL65129" s="104"/>
      <c r="AO65129" s="104"/>
      <c r="AP65129" s="104"/>
    </row>
    <row r="65130" spans="21:42" ht="15" customHeight="1" x14ac:dyDescent="0.25">
      <c r="U65130" s="104"/>
      <c r="AB65130" s="104"/>
      <c r="AC65130" s="104"/>
      <c r="AF65130" s="104"/>
      <c r="AG65130" s="104"/>
      <c r="AK65130" s="104"/>
      <c r="AL65130" s="104"/>
      <c r="AO65130" s="104"/>
      <c r="AP65130" s="104"/>
    </row>
    <row r="65131" spans="21:42" ht="15" customHeight="1" x14ac:dyDescent="0.25">
      <c r="U65131" s="104"/>
      <c r="AB65131" s="104"/>
      <c r="AC65131" s="104"/>
      <c r="AF65131" s="104"/>
      <c r="AG65131" s="104"/>
      <c r="AK65131" s="104"/>
      <c r="AL65131" s="104"/>
      <c r="AO65131" s="104"/>
      <c r="AP65131" s="104"/>
    </row>
    <row r="65132" spans="21:42" ht="15" customHeight="1" x14ac:dyDescent="0.25">
      <c r="U65132" s="104"/>
      <c r="AB65132" s="104"/>
      <c r="AC65132" s="104"/>
      <c r="AF65132" s="104"/>
      <c r="AG65132" s="104"/>
      <c r="AK65132" s="104"/>
      <c r="AL65132" s="104"/>
      <c r="AO65132" s="104"/>
      <c r="AP65132" s="104"/>
    </row>
    <row r="65133" spans="21:42" ht="15" customHeight="1" x14ac:dyDescent="0.25">
      <c r="U65133" s="104"/>
      <c r="AB65133" s="104"/>
      <c r="AC65133" s="104"/>
      <c r="AF65133" s="104"/>
      <c r="AG65133" s="104"/>
      <c r="AK65133" s="104"/>
      <c r="AL65133" s="104"/>
      <c r="AO65133" s="104"/>
      <c r="AP65133" s="104"/>
    </row>
    <row r="65134" spans="21:42" ht="15" customHeight="1" x14ac:dyDescent="0.25">
      <c r="U65134" s="104"/>
      <c r="AB65134" s="104"/>
      <c r="AC65134" s="104"/>
      <c r="AF65134" s="104"/>
      <c r="AG65134" s="104"/>
      <c r="AK65134" s="104"/>
      <c r="AL65134" s="104"/>
      <c r="AO65134" s="104"/>
      <c r="AP65134" s="104"/>
    </row>
    <row r="65135" spans="21:42" ht="15" customHeight="1" x14ac:dyDescent="0.25">
      <c r="U65135" s="104"/>
      <c r="AB65135" s="104"/>
      <c r="AC65135" s="104"/>
      <c r="AF65135" s="104"/>
      <c r="AG65135" s="104"/>
      <c r="AK65135" s="104"/>
      <c r="AL65135" s="104"/>
      <c r="AO65135" s="104"/>
      <c r="AP65135" s="104"/>
    </row>
    <row r="65136" spans="21:42" ht="15" customHeight="1" x14ac:dyDescent="0.25">
      <c r="U65136" s="104"/>
      <c r="AB65136" s="104"/>
      <c r="AC65136" s="104"/>
      <c r="AF65136" s="104"/>
      <c r="AG65136" s="104"/>
      <c r="AK65136" s="104"/>
      <c r="AL65136" s="104"/>
      <c r="AO65136" s="104"/>
      <c r="AP65136" s="104"/>
    </row>
    <row r="65137" spans="21:42" ht="15" customHeight="1" x14ac:dyDescent="0.25">
      <c r="U65137" s="104"/>
      <c r="AB65137" s="104"/>
      <c r="AC65137" s="104"/>
      <c r="AF65137" s="104"/>
      <c r="AG65137" s="104"/>
      <c r="AK65137" s="104"/>
      <c r="AL65137" s="104"/>
      <c r="AO65137" s="104"/>
      <c r="AP65137" s="104"/>
    </row>
    <row r="65138" spans="21:42" ht="15" customHeight="1" x14ac:dyDescent="0.25">
      <c r="U65138" s="104"/>
      <c r="AB65138" s="104"/>
      <c r="AC65138" s="104"/>
      <c r="AF65138" s="104"/>
      <c r="AG65138" s="104"/>
      <c r="AK65138" s="104"/>
      <c r="AL65138" s="104"/>
      <c r="AO65138" s="104"/>
      <c r="AP65138" s="104"/>
    </row>
    <row r="65139" spans="21:42" ht="15" customHeight="1" x14ac:dyDescent="0.25">
      <c r="U65139" s="104"/>
      <c r="AB65139" s="104"/>
      <c r="AC65139" s="104"/>
      <c r="AF65139" s="104"/>
      <c r="AG65139" s="104"/>
      <c r="AK65139" s="104"/>
      <c r="AL65139" s="104"/>
      <c r="AO65139" s="104"/>
      <c r="AP65139" s="104"/>
    </row>
    <row r="65140" spans="21:42" ht="15" customHeight="1" x14ac:dyDescent="0.25">
      <c r="U65140" s="104"/>
      <c r="AB65140" s="104"/>
      <c r="AC65140" s="104"/>
      <c r="AF65140" s="104"/>
      <c r="AG65140" s="104"/>
      <c r="AK65140" s="104"/>
      <c r="AL65140" s="104"/>
      <c r="AO65140" s="104"/>
      <c r="AP65140" s="104"/>
    </row>
    <row r="65141" spans="21:42" ht="15" customHeight="1" x14ac:dyDescent="0.25">
      <c r="U65141" s="104"/>
      <c r="AB65141" s="104"/>
      <c r="AC65141" s="104"/>
      <c r="AF65141" s="104"/>
      <c r="AG65141" s="104"/>
      <c r="AK65141" s="104"/>
      <c r="AL65141" s="104"/>
      <c r="AO65141" s="104"/>
      <c r="AP65141" s="104"/>
    </row>
    <row r="65142" spans="21:42" ht="15" customHeight="1" x14ac:dyDescent="0.25">
      <c r="U65142" s="104"/>
      <c r="AB65142" s="104"/>
      <c r="AC65142" s="104"/>
      <c r="AF65142" s="104"/>
      <c r="AG65142" s="104"/>
      <c r="AK65142" s="104"/>
      <c r="AL65142" s="104"/>
      <c r="AO65142" s="104"/>
      <c r="AP65142" s="104"/>
    </row>
    <row r="65143" spans="21:42" ht="15" customHeight="1" x14ac:dyDescent="0.25">
      <c r="U65143" s="104"/>
      <c r="AB65143" s="104"/>
      <c r="AC65143" s="104"/>
      <c r="AF65143" s="104"/>
      <c r="AG65143" s="104"/>
      <c r="AK65143" s="104"/>
      <c r="AL65143" s="104"/>
      <c r="AO65143" s="104"/>
      <c r="AP65143" s="104"/>
    </row>
    <row r="65144" spans="21:42" ht="15" customHeight="1" x14ac:dyDescent="0.25">
      <c r="U65144" s="104"/>
      <c r="AB65144" s="104"/>
      <c r="AC65144" s="104"/>
      <c r="AF65144" s="104"/>
      <c r="AG65144" s="104"/>
      <c r="AK65144" s="104"/>
      <c r="AL65144" s="104"/>
      <c r="AO65144" s="104"/>
      <c r="AP65144" s="104"/>
    </row>
    <row r="65145" spans="21:42" ht="15" customHeight="1" x14ac:dyDescent="0.25">
      <c r="U65145" s="104"/>
      <c r="AB65145" s="104"/>
      <c r="AC65145" s="104"/>
      <c r="AF65145" s="104"/>
      <c r="AG65145" s="104"/>
      <c r="AK65145" s="104"/>
      <c r="AL65145" s="104"/>
      <c r="AO65145" s="104"/>
      <c r="AP65145" s="104"/>
    </row>
    <row r="65146" spans="21:42" ht="15" customHeight="1" x14ac:dyDescent="0.25">
      <c r="U65146" s="104"/>
      <c r="AB65146" s="104"/>
      <c r="AC65146" s="104"/>
      <c r="AF65146" s="104"/>
      <c r="AG65146" s="104"/>
      <c r="AK65146" s="104"/>
      <c r="AL65146" s="104"/>
      <c r="AO65146" s="104"/>
      <c r="AP65146" s="104"/>
    </row>
    <row r="65147" spans="21:42" ht="15" customHeight="1" x14ac:dyDescent="0.25">
      <c r="U65147" s="104"/>
      <c r="AB65147" s="104"/>
      <c r="AC65147" s="104"/>
      <c r="AF65147" s="104"/>
      <c r="AG65147" s="104"/>
      <c r="AK65147" s="104"/>
      <c r="AL65147" s="104"/>
      <c r="AO65147" s="104"/>
      <c r="AP65147" s="104"/>
    </row>
    <row r="65148" spans="21:42" ht="15" customHeight="1" x14ac:dyDescent="0.25">
      <c r="U65148" s="104"/>
      <c r="AB65148" s="104"/>
      <c r="AC65148" s="104"/>
      <c r="AF65148" s="104"/>
      <c r="AG65148" s="104"/>
      <c r="AK65148" s="104"/>
      <c r="AL65148" s="104"/>
      <c r="AO65148" s="104"/>
      <c r="AP65148" s="104"/>
    </row>
    <row r="65149" spans="21:42" ht="15" customHeight="1" x14ac:dyDescent="0.25">
      <c r="U65149" s="104"/>
      <c r="AB65149" s="104"/>
      <c r="AC65149" s="104"/>
      <c r="AF65149" s="104"/>
      <c r="AG65149" s="104"/>
      <c r="AK65149" s="104"/>
      <c r="AL65149" s="104"/>
      <c r="AO65149" s="104"/>
      <c r="AP65149" s="104"/>
    </row>
    <row r="65150" spans="21:42" ht="15" customHeight="1" x14ac:dyDescent="0.25">
      <c r="U65150" s="104"/>
      <c r="AB65150" s="104"/>
      <c r="AC65150" s="104"/>
      <c r="AF65150" s="104"/>
      <c r="AG65150" s="104"/>
      <c r="AK65150" s="104"/>
      <c r="AL65150" s="104"/>
      <c r="AO65150" s="104"/>
      <c r="AP65150" s="104"/>
    </row>
    <row r="65151" spans="21:42" ht="15" customHeight="1" x14ac:dyDescent="0.25">
      <c r="U65151" s="104"/>
      <c r="AB65151" s="104"/>
      <c r="AC65151" s="104"/>
      <c r="AF65151" s="104"/>
      <c r="AG65151" s="104"/>
      <c r="AK65151" s="104"/>
      <c r="AL65151" s="104"/>
      <c r="AO65151" s="104"/>
      <c r="AP65151" s="104"/>
    </row>
    <row r="65152" spans="21:42" ht="15" customHeight="1" x14ac:dyDescent="0.25">
      <c r="U65152" s="104"/>
      <c r="AB65152" s="104"/>
      <c r="AC65152" s="104"/>
      <c r="AF65152" s="104"/>
      <c r="AG65152" s="104"/>
      <c r="AK65152" s="104"/>
      <c r="AL65152" s="104"/>
      <c r="AO65152" s="104"/>
      <c r="AP65152" s="104"/>
    </row>
    <row r="65153" spans="21:42" ht="15" customHeight="1" x14ac:dyDescent="0.25">
      <c r="U65153" s="104"/>
      <c r="AB65153" s="104"/>
      <c r="AC65153" s="104"/>
      <c r="AF65153" s="104"/>
      <c r="AG65153" s="104"/>
      <c r="AK65153" s="104"/>
      <c r="AL65153" s="104"/>
      <c r="AO65153" s="104"/>
      <c r="AP65153" s="104"/>
    </row>
    <row r="65154" spans="21:42" ht="15" customHeight="1" x14ac:dyDescent="0.25">
      <c r="U65154" s="104"/>
      <c r="AB65154" s="104"/>
      <c r="AC65154" s="104"/>
      <c r="AF65154" s="104"/>
      <c r="AG65154" s="104"/>
      <c r="AK65154" s="104"/>
      <c r="AL65154" s="104"/>
      <c r="AO65154" s="104"/>
      <c r="AP65154" s="104"/>
    </row>
    <row r="65155" spans="21:42" ht="15" customHeight="1" x14ac:dyDescent="0.25">
      <c r="U65155" s="104"/>
      <c r="AB65155" s="104"/>
      <c r="AC65155" s="104"/>
      <c r="AF65155" s="104"/>
      <c r="AG65155" s="104"/>
      <c r="AK65155" s="104"/>
      <c r="AL65155" s="104"/>
      <c r="AO65155" s="104"/>
      <c r="AP65155" s="104"/>
    </row>
    <row r="65156" spans="21:42" ht="15" customHeight="1" x14ac:dyDescent="0.25">
      <c r="U65156" s="104"/>
      <c r="AB65156" s="104"/>
      <c r="AC65156" s="104"/>
      <c r="AF65156" s="104"/>
      <c r="AG65156" s="104"/>
      <c r="AK65156" s="104"/>
      <c r="AL65156" s="104"/>
      <c r="AO65156" s="104"/>
      <c r="AP65156" s="104"/>
    </row>
    <row r="65157" spans="21:42" ht="15" customHeight="1" x14ac:dyDescent="0.25">
      <c r="U65157" s="104"/>
      <c r="AB65157" s="104"/>
      <c r="AC65157" s="104"/>
      <c r="AF65157" s="104"/>
      <c r="AG65157" s="104"/>
      <c r="AK65157" s="104"/>
      <c r="AL65157" s="104"/>
      <c r="AO65157" s="104"/>
      <c r="AP65157" s="104"/>
    </row>
    <row r="65158" spans="21:42" ht="15" customHeight="1" x14ac:dyDescent="0.25">
      <c r="U65158" s="104"/>
      <c r="AB65158" s="104"/>
      <c r="AC65158" s="104"/>
      <c r="AF65158" s="104"/>
      <c r="AG65158" s="104"/>
      <c r="AK65158" s="104"/>
      <c r="AL65158" s="104"/>
      <c r="AO65158" s="104"/>
      <c r="AP65158" s="104"/>
    </row>
    <row r="65159" spans="21:42" ht="15" customHeight="1" x14ac:dyDescent="0.25">
      <c r="U65159" s="104"/>
      <c r="AB65159" s="104"/>
      <c r="AC65159" s="104"/>
      <c r="AF65159" s="104"/>
      <c r="AG65159" s="104"/>
      <c r="AK65159" s="104"/>
      <c r="AL65159" s="104"/>
      <c r="AO65159" s="104"/>
      <c r="AP65159" s="104"/>
    </row>
    <row r="65160" spans="21:42" ht="15" customHeight="1" x14ac:dyDescent="0.25">
      <c r="U65160" s="104"/>
      <c r="AB65160" s="104"/>
      <c r="AC65160" s="104"/>
      <c r="AF65160" s="104"/>
      <c r="AG65160" s="104"/>
      <c r="AK65160" s="104"/>
      <c r="AL65160" s="104"/>
      <c r="AO65160" s="104"/>
      <c r="AP65160" s="104"/>
    </row>
    <row r="65161" spans="21:42" ht="15" customHeight="1" x14ac:dyDescent="0.25">
      <c r="U65161" s="104"/>
      <c r="AB65161" s="104"/>
      <c r="AC65161" s="104"/>
      <c r="AF65161" s="104"/>
      <c r="AG65161" s="104"/>
      <c r="AK65161" s="104"/>
      <c r="AL65161" s="104"/>
      <c r="AO65161" s="104"/>
      <c r="AP65161" s="104"/>
    </row>
    <row r="65162" spans="21:42" ht="15" customHeight="1" x14ac:dyDescent="0.25">
      <c r="U65162" s="104"/>
      <c r="AB65162" s="104"/>
      <c r="AC65162" s="104"/>
      <c r="AF65162" s="104"/>
      <c r="AG65162" s="104"/>
      <c r="AK65162" s="104"/>
      <c r="AL65162" s="104"/>
      <c r="AO65162" s="104"/>
      <c r="AP65162" s="104"/>
    </row>
    <row r="65163" spans="21:42" ht="15" customHeight="1" x14ac:dyDescent="0.25">
      <c r="U65163" s="104"/>
      <c r="AB65163" s="104"/>
      <c r="AC65163" s="104"/>
      <c r="AF65163" s="104"/>
      <c r="AG65163" s="104"/>
      <c r="AK65163" s="104"/>
      <c r="AL65163" s="104"/>
      <c r="AO65163" s="104"/>
      <c r="AP65163" s="104"/>
    </row>
    <row r="65164" spans="21:42" ht="15" customHeight="1" x14ac:dyDescent="0.25">
      <c r="U65164" s="104"/>
      <c r="AB65164" s="104"/>
      <c r="AC65164" s="104"/>
      <c r="AF65164" s="104"/>
      <c r="AG65164" s="104"/>
      <c r="AK65164" s="104"/>
      <c r="AL65164" s="104"/>
      <c r="AO65164" s="104"/>
      <c r="AP65164" s="104"/>
    </row>
    <row r="65165" spans="21:42" ht="15" customHeight="1" x14ac:dyDescent="0.25">
      <c r="U65165" s="104"/>
      <c r="AB65165" s="104"/>
      <c r="AC65165" s="104"/>
      <c r="AF65165" s="104"/>
      <c r="AG65165" s="104"/>
      <c r="AK65165" s="104"/>
      <c r="AL65165" s="104"/>
      <c r="AO65165" s="104"/>
      <c r="AP65165" s="104"/>
    </row>
    <row r="65166" spans="21:42" ht="15" customHeight="1" x14ac:dyDescent="0.25">
      <c r="U65166" s="104"/>
      <c r="AB65166" s="104"/>
      <c r="AC65166" s="104"/>
      <c r="AF65166" s="104"/>
      <c r="AG65166" s="104"/>
      <c r="AK65166" s="104"/>
      <c r="AL65166" s="104"/>
      <c r="AO65166" s="104"/>
      <c r="AP65166" s="104"/>
    </row>
    <row r="65167" spans="21:42" ht="15" customHeight="1" x14ac:dyDescent="0.25">
      <c r="U65167" s="104"/>
      <c r="AB65167" s="104"/>
      <c r="AC65167" s="104"/>
      <c r="AF65167" s="104"/>
      <c r="AG65167" s="104"/>
      <c r="AK65167" s="104"/>
      <c r="AL65167" s="104"/>
      <c r="AO65167" s="104"/>
      <c r="AP65167" s="104"/>
    </row>
    <row r="65168" spans="21:42" ht="15" customHeight="1" x14ac:dyDescent="0.25">
      <c r="U65168" s="104"/>
      <c r="AB65168" s="104"/>
      <c r="AC65168" s="104"/>
      <c r="AF65168" s="104"/>
      <c r="AG65168" s="104"/>
      <c r="AK65168" s="104"/>
      <c r="AL65168" s="104"/>
      <c r="AO65168" s="104"/>
      <c r="AP65168" s="104"/>
    </row>
    <row r="65169" spans="21:42" ht="15" customHeight="1" x14ac:dyDescent="0.25">
      <c r="U65169" s="104"/>
      <c r="AB65169" s="104"/>
      <c r="AC65169" s="104"/>
      <c r="AF65169" s="104"/>
      <c r="AG65169" s="104"/>
      <c r="AK65169" s="104"/>
      <c r="AL65169" s="104"/>
      <c r="AO65169" s="104"/>
      <c r="AP65169" s="104"/>
    </row>
    <row r="65170" spans="21:42" ht="15" customHeight="1" x14ac:dyDescent="0.25">
      <c r="U65170" s="104"/>
      <c r="AB65170" s="104"/>
      <c r="AC65170" s="104"/>
      <c r="AF65170" s="104"/>
      <c r="AG65170" s="104"/>
      <c r="AK65170" s="104"/>
      <c r="AL65170" s="104"/>
      <c r="AO65170" s="104"/>
      <c r="AP65170" s="104"/>
    </row>
    <row r="65171" spans="21:42" ht="15" customHeight="1" x14ac:dyDescent="0.25">
      <c r="U65171" s="104"/>
      <c r="AB65171" s="104"/>
      <c r="AC65171" s="104"/>
      <c r="AF65171" s="104"/>
      <c r="AG65171" s="104"/>
      <c r="AK65171" s="104"/>
      <c r="AL65171" s="104"/>
      <c r="AO65171" s="104"/>
      <c r="AP65171" s="104"/>
    </row>
    <row r="65172" spans="21:42" ht="15" customHeight="1" x14ac:dyDescent="0.25">
      <c r="U65172" s="104"/>
      <c r="AB65172" s="104"/>
      <c r="AC65172" s="104"/>
      <c r="AF65172" s="104"/>
      <c r="AG65172" s="104"/>
      <c r="AK65172" s="104"/>
      <c r="AL65172" s="104"/>
      <c r="AO65172" s="104"/>
      <c r="AP65172" s="104"/>
    </row>
    <row r="65173" spans="21:42" ht="15" customHeight="1" x14ac:dyDescent="0.25">
      <c r="U65173" s="104"/>
      <c r="AB65173" s="104"/>
      <c r="AC65173" s="104"/>
      <c r="AF65173" s="104"/>
      <c r="AG65173" s="104"/>
      <c r="AK65173" s="104"/>
      <c r="AL65173" s="104"/>
      <c r="AO65173" s="104"/>
      <c r="AP65173" s="104"/>
    </row>
    <row r="65174" spans="21:42" ht="15" customHeight="1" x14ac:dyDescent="0.25">
      <c r="U65174" s="104"/>
      <c r="AB65174" s="104"/>
      <c r="AC65174" s="104"/>
      <c r="AF65174" s="104"/>
      <c r="AG65174" s="104"/>
      <c r="AK65174" s="104"/>
      <c r="AL65174" s="104"/>
      <c r="AO65174" s="104"/>
      <c r="AP65174" s="104"/>
    </row>
    <row r="65175" spans="21:42" ht="15" customHeight="1" x14ac:dyDescent="0.25">
      <c r="U65175" s="104"/>
      <c r="AB65175" s="104"/>
      <c r="AC65175" s="104"/>
      <c r="AF65175" s="104"/>
      <c r="AG65175" s="104"/>
      <c r="AK65175" s="104"/>
      <c r="AL65175" s="104"/>
      <c r="AO65175" s="104"/>
      <c r="AP65175" s="104"/>
    </row>
    <row r="65176" spans="21:42" ht="15" customHeight="1" x14ac:dyDescent="0.25">
      <c r="U65176" s="104"/>
      <c r="AB65176" s="104"/>
      <c r="AC65176" s="104"/>
      <c r="AF65176" s="104"/>
      <c r="AG65176" s="104"/>
      <c r="AK65176" s="104"/>
      <c r="AL65176" s="104"/>
      <c r="AO65176" s="104"/>
      <c r="AP65176" s="104"/>
    </row>
    <row r="65177" spans="21:42" ht="15" customHeight="1" x14ac:dyDescent="0.25">
      <c r="U65177" s="104"/>
      <c r="AB65177" s="104"/>
      <c r="AC65177" s="104"/>
      <c r="AF65177" s="104"/>
      <c r="AG65177" s="104"/>
      <c r="AK65177" s="104"/>
      <c r="AL65177" s="104"/>
      <c r="AO65177" s="104"/>
      <c r="AP65177" s="104"/>
    </row>
    <row r="65178" spans="21:42" ht="15" customHeight="1" x14ac:dyDescent="0.25">
      <c r="U65178" s="104"/>
      <c r="AB65178" s="104"/>
      <c r="AC65178" s="104"/>
      <c r="AF65178" s="104"/>
      <c r="AG65178" s="104"/>
      <c r="AK65178" s="104"/>
      <c r="AL65178" s="104"/>
      <c r="AO65178" s="104"/>
      <c r="AP65178" s="104"/>
    </row>
    <row r="65179" spans="21:42" ht="15" customHeight="1" x14ac:dyDescent="0.25">
      <c r="U65179" s="104"/>
      <c r="AB65179" s="104"/>
      <c r="AC65179" s="104"/>
      <c r="AF65179" s="104"/>
      <c r="AG65179" s="104"/>
      <c r="AK65179" s="104"/>
      <c r="AL65179" s="104"/>
      <c r="AO65179" s="104"/>
      <c r="AP65179" s="104"/>
    </row>
    <row r="65180" spans="21:42" ht="15" customHeight="1" x14ac:dyDescent="0.25">
      <c r="U65180" s="104"/>
      <c r="AB65180" s="104"/>
      <c r="AC65180" s="104"/>
      <c r="AF65180" s="104"/>
      <c r="AG65180" s="104"/>
      <c r="AK65180" s="104"/>
      <c r="AL65180" s="104"/>
      <c r="AO65180" s="104"/>
      <c r="AP65180" s="104"/>
    </row>
    <row r="65181" spans="21:42" ht="15" customHeight="1" x14ac:dyDescent="0.25">
      <c r="U65181" s="104"/>
      <c r="AB65181" s="104"/>
      <c r="AC65181" s="104"/>
      <c r="AF65181" s="104"/>
      <c r="AG65181" s="104"/>
      <c r="AK65181" s="104"/>
      <c r="AL65181" s="104"/>
      <c r="AO65181" s="104"/>
      <c r="AP65181" s="104"/>
    </row>
    <row r="65182" spans="21:42" ht="15" customHeight="1" x14ac:dyDescent="0.25">
      <c r="U65182" s="104"/>
      <c r="AB65182" s="104"/>
      <c r="AC65182" s="104"/>
      <c r="AF65182" s="104"/>
      <c r="AG65182" s="104"/>
      <c r="AK65182" s="104"/>
      <c r="AL65182" s="104"/>
      <c r="AO65182" s="104"/>
      <c r="AP65182" s="104"/>
    </row>
    <row r="65183" spans="21:42" ht="15" customHeight="1" x14ac:dyDescent="0.25">
      <c r="U65183" s="104"/>
      <c r="AB65183" s="104"/>
      <c r="AC65183" s="104"/>
      <c r="AF65183" s="104"/>
      <c r="AG65183" s="104"/>
      <c r="AK65183" s="104"/>
      <c r="AL65183" s="104"/>
      <c r="AO65183" s="104"/>
      <c r="AP65183" s="104"/>
    </row>
    <row r="65184" spans="21:42" ht="15" customHeight="1" x14ac:dyDescent="0.25">
      <c r="U65184" s="104"/>
      <c r="AB65184" s="104"/>
      <c r="AC65184" s="104"/>
      <c r="AF65184" s="104"/>
      <c r="AG65184" s="104"/>
      <c r="AK65184" s="104"/>
      <c r="AL65184" s="104"/>
      <c r="AO65184" s="104"/>
      <c r="AP65184" s="104"/>
    </row>
    <row r="65185" spans="21:42" ht="15" customHeight="1" x14ac:dyDescent="0.25">
      <c r="U65185" s="104"/>
      <c r="AB65185" s="104"/>
      <c r="AC65185" s="104"/>
      <c r="AF65185" s="104"/>
      <c r="AG65185" s="104"/>
      <c r="AK65185" s="104"/>
      <c r="AL65185" s="104"/>
      <c r="AO65185" s="104"/>
      <c r="AP65185" s="104"/>
    </row>
    <row r="65186" spans="21:42" ht="15" customHeight="1" x14ac:dyDescent="0.25">
      <c r="U65186" s="104"/>
      <c r="AB65186" s="104"/>
      <c r="AC65186" s="104"/>
      <c r="AF65186" s="104"/>
      <c r="AG65186" s="104"/>
      <c r="AK65186" s="104"/>
      <c r="AL65186" s="104"/>
      <c r="AO65186" s="104"/>
      <c r="AP65186" s="104"/>
    </row>
    <row r="65187" spans="21:42" ht="15" customHeight="1" x14ac:dyDescent="0.25">
      <c r="U65187" s="104"/>
      <c r="AB65187" s="104"/>
      <c r="AC65187" s="104"/>
      <c r="AF65187" s="104"/>
      <c r="AG65187" s="104"/>
      <c r="AK65187" s="104"/>
      <c r="AL65187" s="104"/>
      <c r="AO65187" s="104"/>
      <c r="AP65187" s="104"/>
    </row>
    <row r="65188" spans="21:42" ht="15" customHeight="1" x14ac:dyDescent="0.25">
      <c r="U65188" s="104"/>
      <c r="AB65188" s="104"/>
      <c r="AC65188" s="104"/>
      <c r="AF65188" s="104"/>
      <c r="AG65188" s="104"/>
      <c r="AK65188" s="104"/>
      <c r="AL65188" s="104"/>
      <c r="AO65188" s="104"/>
      <c r="AP65188" s="104"/>
    </row>
    <row r="65189" spans="21:42" ht="15" customHeight="1" x14ac:dyDescent="0.25">
      <c r="U65189" s="104"/>
      <c r="AB65189" s="104"/>
      <c r="AC65189" s="104"/>
      <c r="AF65189" s="104"/>
      <c r="AG65189" s="104"/>
      <c r="AK65189" s="104"/>
      <c r="AL65189" s="104"/>
      <c r="AO65189" s="104"/>
      <c r="AP65189" s="104"/>
    </row>
    <row r="65190" spans="21:42" ht="15" customHeight="1" x14ac:dyDescent="0.25">
      <c r="U65190" s="104"/>
      <c r="AB65190" s="104"/>
      <c r="AC65190" s="104"/>
      <c r="AF65190" s="104"/>
      <c r="AG65190" s="104"/>
      <c r="AK65190" s="104"/>
      <c r="AL65190" s="104"/>
      <c r="AO65190" s="104"/>
      <c r="AP65190" s="104"/>
    </row>
    <row r="65191" spans="21:42" ht="15" customHeight="1" x14ac:dyDescent="0.25">
      <c r="U65191" s="104"/>
      <c r="AB65191" s="104"/>
      <c r="AC65191" s="104"/>
      <c r="AF65191" s="104"/>
      <c r="AG65191" s="104"/>
      <c r="AK65191" s="104"/>
      <c r="AL65191" s="104"/>
      <c r="AO65191" s="104"/>
      <c r="AP65191" s="104"/>
    </row>
    <row r="65192" spans="21:42" ht="15" customHeight="1" x14ac:dyDescent="0.25">
      <c r="U65192" s="104"/>
      <c r="AB65192" s="104"/>
      <c r="AC65192" s="104"/>
      <c r="AF65192" s="104"/>
      <c r="AG65192" s="104"/>
      <c r="AK65192" s="104"/>
      <c r="AL65192" s="104"/>
      <c r="AO65192" s="104"/>
      <c r="AP65192" s="104"/>
    </row>
    <row r="65193" spans="21:42" ht="15" customHeight="1" x14ac:dyDescent="0.25">
      <c r="U65193" s="104"/>
      <c r="AB65193" s="104"/>
      <c r="AC65193" s="104"/>
      <c r="AF65193" s="104"/>
      <c r="AG65193" s="104"/>
      <c r="AK65193" s="104"/>
      <c r="AL65193" s="104"/>
      <c r="AO65193" s="104"/>
      <c r="AP65193" s="104"/>
    </row>
    <row r="65194" spans="21:42" ht="15" customHeight="1" x14ac:dyDescent="0.25">
      <c r="U65194" s="104"/>
      <c r="AB65194" s="104"/>
      <c r="AC65194" s="104"/>
      <c r="AF65194" s="104"/>
      <c r="AG65194" s="104"/>
      <c r="AK65194" s="104"/>
      <c r="AL65194" s="104"/>
      <c r="AO65194" s="104"/>
      <c r="AP65194" s="104"/>
    </row>
    <row r="65195" spans="21:42" ht="15" customHeight="1" x14ac:dyDescent="0.25">
      <c r="U65195" s="104"/>
      <c r="AB65195" s="104"/>
      <c r="AC65195" s="104"/>
      <c r="AF65195" s="104"/>
      <c r="AG65195" s="104"/>
      <c r="AK65195" s="104"/>
      <c r="AL65195" s="104"/>
      <c r="AO65195" s="104"/>
      <c r="AP65195" s="104"/>
    </row>
    <row r="65196" spans="21:42" ht="15" customHeight="1" x14ac:dyDescent="0.25">
      <c r="U65196" s="104"/>
      <c r="AB65196" s="104"/>
      <c r="AC65196" s="104"/>
      <c r="AF65196" s="104"/>
      <c r="AG65196" s="104"/>
      <c r="AK65196" s="104"/>
      <c r="AL65196" s="104"/>
      <c r="AO65196" s="104"/>
      <c r="AP65196" s="104"/>
    </row>
    <row r="65197" spans="21:42" ht="15" customHeight="1" x14ac:dyDescent="0.25">
      <c r="U65197" s="104"/>
      <c r="AB65197" s="104"/>
      <c r="AC65197" s="104"/>
      <c r="AF65197" s="104"/>
      <c r="AG65197" s="104"/>
      <c r="AK65197" s="104"/>
      <c r="AL65197" s="104"/>
      <c r="AO65197" s="104"/>
      <c r="AP65197" s="104"/>
    </row>
    <row r="65198" spans="21:42" ht="15" customHeight="1" x14ac:dyDescent="0.25">
      <c r="U65198" s="104"/>
      <c r="AB65198" s="104"/>
      <c r="AC65198" s="104"/>
      <c r="AF65198" s="104"/>
      <c r="AG65198" s="104"/>
      <c r="AK65198" s="104"/>
      <c r="AL65198" s="104"/>
      <c r="AO65198" s="104"/>
      <c r="AP65198" s="104"/>
    </row>
    <row r="65199" spans="21:42" ht="15" customHeight="1" x14ac:dyDescent="0.25">
      <c r="U65199" s="104"/>
      <c r="AB65199" s="104"/>
      <c r="AC65199" s="104"/>
      <c r="AF65199" s="104"/>
      <c r="AG65199" s="104"/>
      <c r="AK65199" s="104"/>
      <c r="AL65199" s="104"/>
      <c r="AO65199" s="104"/>
      <c r="AP65199" s="104"/>
    </row>
    <row r="65200" spans="21:42" ht="15" customHeight="1" x14ac:dyDescent="0.25">
      <c r="U65200" s="104"/>
      <c r="AB65200" s="104"/>
      <c r="AC65200" s="104"/>
      <c r="AF65200" s="104"/>
      <c r="AG65200" s="104"/>
      <c r="AK65200" s="104"/>
      <c r="AL65200" s="104"/>
      <c r="AO65200" s="104"/>
      <c r="AP65200" s="104"/>
    </row>
    <row r="65201" spans="21:42" ht="15" customHeight="1" x14ac:dyDescent="0.25">
      <c r="U65201" s="104"/>
      <c r="AB65201" s="104"/>
      <c r="AC65201" s="104"/>
      <c r="AF65201" s="104"/>
      <c r="AG65201" s="104"/>
      <c r="AK65201" s="104"/>
      <c r="AL65201" s="104"/>
      <c r="AO65201" s="104"/>
      <c r="AP65201" s="104"/>
    </row>
    <row r="65202" spans="21:42" ht="15" customHeight="1" x14ac:dyDescent="0.25">
      <c r="U65202" s="104"/>
      <c r="AB65202" s="104"/>
      <c r="AC65202" s="104"/>
      <c r="AF65202" s="104"/>
      <c r="AG65202" s="104"/>
      <c r="AK65202" s="104"/>
      <c r="AL65202" s="104"/>
      <c r="AO65202" s="104"/>
      <c r="AP65202" s="104"/>
    </row>
    <row r="65203" spans="21:42" ht="15" customHeight="1" x14ac:dyDescent="0.25">
      <c r="U65203" s="104"/>
      <c r="AB65203" s="104"/>
      <c r="AC65203" s="104"/>
      <c r="AF65203" s="104"/>
      <c r="AG65203" s="104"/>
      <c r="AK65203" s="104"/>
      <c r="AL65203" s="104"/>
      <c r="AO65203" s="104"/>
      <c r="AP65203" s="104"/>
    </row>
    <row r="65204" spans="21:42" ht="15" customHeight="1" x14ac:dyDescent="0.25">
      <c r="U65204" s="104"/>
      <c r="AB65204" s="104"/>
      <c r="AC65204" s="104"/>
      <c r="AF65204" s="104"/>
      <c r="AG65204" s="104"/>
      <c r="AK65204" s="104"/>
      <c r="AL65204" s="104"/>
      <c r="AO65204" s="104"/>
      <c r="AP65204" s="104"/>
    </row>
    <row r="65205" spans="21:42" ht="15" customHeight="1" x14ac:dyDescent="0.25">
      <c r="U65205" s="104"/>
      <c r="AB65205" s="104"/>
      <c r="AC65205" s="104"/>
      <c r="AF65205" s="104"/>
      <c r="AG65205" s="104"/>
      <c r="AK65205" s="104"/>
      <c r="AL65205" s="104"/>
      <c r="AO65205" s="104"/>
      <c r="AP65205" s="104"/>
    </row>
    <row r="65206" spans="21:42" ht="15" customHeight="1" x14ac:dyDescent="0.25">
      <c r="U65206" s="104"/>
      <c r="AB65206" s="104"/>
      <c r="AC65206" s="104"/>
      <c r="AF65206" s="104"/>
      <c r="AG65206" s="104"/>
      <c r="AK65206" s="104"/>
      <c r="AL65206" s="104"/>
      <c r="AO65206" s="104"/>
      <c r="AP65206" s="104"/>
    </row>
    <row r="65207" spans="21:42" ht="15" customHeight="1" x14ac:dyDescent="0.25">
      <c r="U65207" s="104"/>
      <c r="AB65207" s="104"/>
      <c r="AC65207" s="104"/>
      <c r="AF65207" s="104"/>
      <c r="AG65207" s="104"/>
      <c r="AK65207" s="104"/>
      <c r="AL65207" s="104"/>
      <c r="AO65207" s="104"/>
      <c r="AP65207" s="104"/>
    </row>
    <row r="65208" spans="21:42" ht="15" customHeight="1" x14ac:dyDescent="0.25">
      <c r="U65208" s="104"/>
      <c r="AB65208" s="104"/>
      <c r="AC65208" s="104"/>
      <c r="AF65208" s="104"/>
      <c r="AG65208" s="104"/>
      <c r="AK65208" s="104"/>
      <c r="AL65208" s="104"/>
      <c r="AO65208" s="104"/>
      <c r="AP65208" s="104"/>
    </row>
    <row r="65209" spans="21:42" ht="15" customHeight="1" x14ac:dyDescent="0.25">
      <c r="U65209" s="104"/>
      <c r="AB65209" s="104"/>
      <c r="AC65209" s="104"/>
      <c r="AF65209" s="104"/>
      <c r="AG65209" s="104"/>
      <c r="AK65209" s="104"/>
      <c r="AL65209" s="104"/>
      <c r="AO65209" s="104"/>
      <c r="AP65209" s="104"/>
    </row>
    <row r="65210" spans="21:42" ht="15" customHeight="1" x14ac:dyDescent="0.25">
      <c r="U65210" s="104"/>
      <c r="AB65210" s="104"/>
      <c r="AC65210" s="104"/>
      <c r="AF65210" s="104"/>
      <c r="AG65210" s="104"/>
      <c r="AK65210" s="104"/>
      <c r="AL65210" s="104"/>
      <c r="AO65210" s="104"/>
      <c r="AP65210" s="104"/>
    </row>
    <row r="65211" spans="21:42" ht="15" customHeight="1" x14ac:dyDescent="0.25">
      <c r="U65211" s="104"/>
      <c r="AB65211" s="104"/>
      <c r="AC65211" s="104"/>
      <c r="AF65211" s="104"/>
      <c r="AG65211" s="104"/>
      <c r="AK65211" s="104"/>
      <c r="AL65211" s="104"/>
      <c r="AO65211" s="104"/>
      <c r="AP65211" s="104"/>
    </row>
    <row r="65212" spans="21:42" ht="15" customHeight="1" x14ac:dyDescent="0.25">
      <c r="U65212" s="104"/>
      <c r="AB65212" s="104"/>
      <c r="AC65212" s="104"/>
      <c r="AF65212" s="104"/>
      <c r="AG65212" s="104"/>
      <c r="AK65212" s="104"/>
      <c r="AL65212" s="104"/>
      <c r="AO65212" s="104"/>
      <c r="AP65212" s="104"/>
    </row>
    <row r="65213" spans="21:42" ht="15" customHeight="1" x14ac:dyDescent="0.25">
      <c r="U65213" s="104"/>
      <c r="AB65213" s="104"/>
      <c r="AC65213" s="104"/>
      <c r="AF65213" s="104"/>
      <c r="AG65213" s="104"/>
      <c r="AK65213" s="104"/>
      <c r="AL65213" s="104"/>
      <c r="AO65213" s="104"/>
      <c r="AP65213" s="104"/>
    </row>
    <row r="65214" spans="21:42" ht="15" customHeight="1" x14ac:dyDescent="0.25">
      <c r="U65214" s="104"/>
      <c r="AB65214" s="104"/>
      <c r="AC65214" s="104"/>
      <c r="AF65214" s="104"/>
      <c r="AG65214" s="104"/>
      <c r="AK65214" s="104"/>
      <c r="AL65214" s="104"/>
      <c r="AO65214" s="104"/>
      <c r="AP65214" s="104"/>
    </row>
    <row r="65215" spans="21:42" ht="15" customHeight="1" x14ac:dyDescent="0.25">
      <c r="U65215" s="104"/>
      <c r="AB65215" s="104"/>
      <c r="AC65215" s="104"/>
      <c r="AF65215" s="104"/>
      <c r="AG65215" s="104"/>
      <c r="AK65215" s="104"/>
      <c r="AL65215" s="104"/>
      <c r="AO65215" s="104"/>
      <c r="AP65215" s="104"/>
    </row>
    <row r="65216" spans="21:42" ht="15" customHeight="1" x14ac:dyDescent="0.25">
      <c r="U65216" s="104"/>
      <c r="AB65216" s="104"/>
      <c r="AC65216" s="104"/>
      <c r="AF65216" s="104"/>
      <c r="AG65216" s="104"/>
      <c r="AK65216" s="104"/>
      <c r="AL65216" s="104"/>
      <c r="AO65216" s="104"/>
      <c r="AP65216" s="104"/>
    </row>
    <row r="65217" spans="21:42" ht="15" customHeight="1" x14ac:dyDescent="0.25">
      <c r="U65217" s="104"/>
      <c r="AB65217" s="104"/>
      <c r="AC65217" s="104"/>
      <c r="AF65217" s="104"/>
      <c r="AG65217" s="104"/>
      <c r="AK65217" s="104"/>
      <c r="AL65217" s="104"/>
      <c r="AO65217" s="104"/>
      <c r="AP65217" s="104"/>
    </row>
    <row r="65218" spans="21:42" ht="15" customHeight="1" x14ac:dyDescent="0.25">
      <c r="U65218" s="104"/>
      <c r="AB65218" s="104"/>
      <c r="AC65218" s="104"/>
      <c r="AF65218" s="104"/>
      <c r="AG65218" s="104"/>
      <c r="AK65218" s="104"/>
      <c r="AL65218" s="104"/>
      <c r="AO65218" s="104"/>
      <c r="AP65218" s="104"/>
    </row>
    <row r="65219" spans="21:42" ht="15" customHeight="1" x14ac:dyDescent="0.25">
      <c r="U65219" s="104"/>
      <c r="AB65219" s="104"/>
      <c r="AC65219" s="104"/>
      <c r="AF65219" s="104"/>
      <c r="AG65219" s="104"/>
      <c r="AK65219" s="104"/>
      <c r="AL65219" s="104"/>
      <c r="AO65219" s="104"/>
      <c r="AP65219" s="104"/>
    </row>
    <row r="65220" spans="21:42" ht="15" customHeight="1" x14ac:dyDescent="0.25">
      <c r="U65220" s="104"/>
      <c r="AB65220" s="104"/>
      <c r="AC65220" s="104"/>
      <c r="AF65220" s="104"/>
      <c r="AG65220" s="104"/>
      <c r="AK65220" s="104"/>
      <c r="AL65220" s="104"/>
      <c r="AO65220" s="104"/>
      <c r="AP65220" s="104"/>
    </row>
    <row r="65221" spans="21:42" ht="15" customHeight="1" x14ac:dyDescent="0.25">
      <c r="U65221" s="104"/>
      <c r="AB65221" s="104"/>
      <c r="AC65221" s="104"/>
      <c r="AF65221" s="104"/>
      <c r="AG65221" s="104"/>
      <c r="AK65221" s="104"/>
      <c r="AL65221" s="104"/>
      <c r="AO65221" s="104"/>
      <c r="AP65221" s="104"/>
    </row>
    <row r="65222" spans="21:42" ht="15" customHeight="1" x14ac:dyDescent="0.25">
      <c r="U65222" s="104"/>
      <c r="AB65222" s="104"/>
      <c r="AC65222" s="104"/>
      <c r="AF65222" s="104"/>
      <c r="AG65222" s="104"/>
      <c r="AK65222" s="104"/>
      <c r="AL65222" s="104"/>
      <c r="AO65222" s="104"/>
      <c r="AP65222" s="104"/>
    </row>
    <row r="65223" spans="21:42" ht="15" customHeight="1" x14ac:dyDescent="0.25">
      <c r="U65223" s="104"/>
      <c r="AB65223" s="104"/>
      <c r="AC65223" s="104"/>
      <c r="AF65223" s="104"/>
      <c r="AG65223" s="104"/>
      <c r="AK65223" s="104"/>
      <c r="AL65223" s="104"/>
      <c r="AO65223" s="104"/>
      <c r="AP65223" s="104"/>
    </row>
    <row r="65224" spans="21:42" ht="15" customHeight="1" x14ac:dyDescent="0.25">
      <c r="U65224" s="104"/>
      <c r="AB65224" s="104"/>
      <c r="AC65224" s="104"/>
      <c r="AF65224" s="104"/>
      <c r="AG65224" s="104"/>
      <c r="AK65224" s="104"/>
      <c r="AL65224" s="104"/>
      <c r="AO65224" s="104"/>
      <c r="AP65224" s="104"/>
    </row>
    <row r="65225" spans="21:42" ht="15" customHeight="1" x14ac:dyDescent="0.25">
      <c r="U65225" s="104"/>
      <c r="AB65225" s="104"/>
      <c r="AC65225" s="104"/>
      <c r="AF65225" s="104"/>
      <c r="AG65225" s="104"/>
      <c r="AK65225" s="104"/>
      <c r="AL65225" s="104"/>
      <c r="AO65225" s="104"/>
      <c r="AP65225" s="104"/>
    </row>
    <row r="65226" spans="21:42" ht="15" customHeight="1" x14ac:dyDescent="0.25">
      <c r="U65226" s="104"/>
      <c r="AB65226" s="104"/>
      <c r="AC65226" s="104"/>
      <c r="AF65226" s="104"/>
      <c r="AG65226" s="104"/>
      <c r="AK65226" s="104"/>
      <c r="AL65226" s="104"/>
      <c r="AO65226" s="104"/>
      <c r="AP65226" s="104"/>
    </row>
    <row r="65227" spans="21:42" ht="15" customHeight="1" x14ac:dyDescent="0.25">
      <c r="U65227" s="104"/>
      <c r="AB65227" s="104"/>
      <c r="AC65227" s="104"/>
      <c r="AF65227" s="104"/>
      <c r="AG65227" s="104"/>
      <c r="AK65227" s="104"/>
      <c r="AL65227" s="104"/>
      <c r="AO65227" s="104"/>
      <c r="AP65227" s="104"/>
    </row>
    <row r="65228" spans="21:42" ht="15" customHeight="1" x14ac:dyDescent="0.25">
      <c r="U65228" s="104"/>
      <c r="AB65228" s="104"/>
      <c r="AC65228" s="104"/>
      <c r="AF65228" s="104"/>
      <c r="AG65228" s="104"/>
      <c r="AK65228" s="104"/>
      <c r="AL65228" s="104"/>
      <c r="AO65228" s="104"/>
      <c r="AP65228" s="104"/>
    </row>
    <row r="65229" spans="21:42" ht="15" customHeight="1" x14ac:dyDescent="0.25">
      <c r="U65229" s="104"/>
      <c r="AB65229" s="104"/>
      <c r="AC65229" s="104"/>
      <c r="AF65229" s="104"/>
      <c r="AG65229" s="104"/>
      <c r="AK65229" s="104"/>
      <c r="AL65229" s="104"/>
      <c r="AO65229" s="104"/>
      <c r="AP65229" s="104"/>
    </row>
    <row r="65230" spans="21:42" ht="15" customHeight="1" x14ac:dyDescent="0.25">
      <c r="U65230" s="104"/>
      <c r="AB65230" s="104"/>
      <c r="AC65230" s="104"/>
      <c r="AF65230" s="104"/>
      <c r="AG65230" s="104"/>
      <c r="AK65230" s="104"/>
      <c r="AL65230" s="104"/>
      <c r="AO65230" s="104"/>
      <c r="AP65230" s="104"/>
    </row>
    <row r="65231" spans="21:42" ht="15" customHeight="1" x14ac:dyDescent="0.25">
      <c r="U65231" s="104"/>
      <c r="AB65231" s="104"/>
      <c r="AC65231" s="104"/>
      <c r="AF65231" s="104"/>
      <c r="AG65231" s="104"/>
      <c r="AK65231" s="104"/>
      <c r="AL65231" s="104"/>
      <c r="AO65231" s="104"/>
      <c r="AP65231" s="104"/>
    </row>
    <row r="65232" spans="21:42" ht="15" customHeight="1" x14ac:dyDescent="0.25">
      <c r="U65232" s="104"/>
      <c r="AB65232" s="104"/>
      <c r="AC65232" s="104"/>
      <c r="AF65232" s="104"/>
      <c r="AG65232" s="104"/>
      <c r="AK65232" s="104"/>
      <c r="AL65232" s="104"/>
      <c r="AO65232" s="104"/>
      <c r="AP65232" s="104"/>
    </row>
    <row r="65233" spans="21:42" ht="15" customHeight="1" x14ac:dyDescent="0.25">
      <c r="U65233" s="104"/>
      <c r="AB65233" s="104"/>
      <c r="AC65233" s="104"/>
      <c r="AF65233" s="104"/>
      <c r="AG65233" s="104"/>
      <c r="AK65233" s="104"/>
      <c r="AL65233" s="104"/>
      <c r="AO65233" s="104"/>
      <c r="AP65233" s="104"/>
    </row>
    <row r="65234" spans="21:42" ht="15" customHeight="1" x14ac:dyDescent="0.25">
      <c r="U65234" s="104"/>
      <c r="AB65234" s="104"/>
      <c r="AC65234" s="104"/>
      <c r="AF65234" s="104"/>
      <c r="AG65234" s="104"/>
      <c r="AK65234" s="104"/>
      <c r="AL65234" s="104"/>
      <c r="AO65234" s="104"/>
      <c r="AP65234" s="104"/>
    </row>
    <row r="65235" spans="21:42" ht="15" customHeight="1" x14ac:dyDescent="0.25">
      <c r="U65235" s="104"/>
      <c r="AB65235" s="104"/>
      <c r="AC65235" s="104"/>
      <c r="AF65235" s="104"/>
      <c r="AG65235" s="104"/>
      <c r="AK65235" s="104"/>
      <c r="AL65235" s="104"/>
      <c r="AO65235" s="104"/>
      <c r="AP65235" s="104"/>
    </row>
    <row r="65236" spans="21:42" ht="15" customHeight="1" x14ac:dyDescent="0.25">
      <c r="U65236" s="104"/>
      <c r="AB65236" s="104"/>
      <c r="AC65236" s="104"/>
      <c r="AF65236" s="104"/>
      <c r="AG65236" s="104"/>
      <c r="AK65236" s="104"/>
      <c r="AL65236" s="104"/>
      <c r="AO65236" s="104"/>
      <c r="AP65236" s="104"/>
    </row>
    <row r="65237" spans="21:42" ht="15" customHeight="1" x14ac:dyDescent="0.25">
      <c r="U65237" s="104"/>
      <c r="AB65237" s="104"/>
      <c r="AC65237" s="104"/>
      <c r="AF65237" s="104"/>
      <c r="AG65237" s="104"/>
      <c r="AK65237" s="104"/>
      <c r="AL65237" s="104"/>
      <c r="AO65237" s="104"/>
      <c r="AP65237" s="104"/>
    </row>
    <row r="65238" spans="21:42" ht="15" customHeight="1" x14ac:dyDescent="0.25">
      <c r="U65238" s="104"/>
      <c r="AB65238" s="104"/>
      <c r="AC65238" s="104"/>
      <c r="AF65238" s="104"/>
      <c r="AG65238" s="104"/>
      <c r="AK65238" s="104"/>
      <c r="AL65238" s="104"/>
      <c r="AO65238" s="104"/>
      <c r="AP65238" s="104"/>
    </row>
    <row r="65239" spans="21:42" ht="15" customHeight="1" x14ac:dyDescent="0.25">
      <c r="U65239" s="104"/>
      <c r="AB65239" s="104"/>
      <c r="AC65239" s="104"/>
      <c r="AF65239" s="104"/>
      <c r="AG65239" s="104"/>
      <c r="AK65239" s="104"/>
      <c r="AL65239" s="104"/>
      <c r="AO65239" s="104"/>
      <c r="AP65239" s="104"/>
    </row>
    <row r="65240" spans="21:42" ht="15" customHeight="1" x14ac:dyDescent="0.25">
      <c r="U65240" s="104"/>
      <c r="AB65240" s="104"/>
      <c r="AC65240" s="104"/>
      <c r="AF65240" s="104"/>
      <c r="AG65240" s="104"/>
      <c r="AK65240" s="104"/>
      <c r="AL65240" s="104"/>
      <c r="AO65240" s="104"/>
      <c r="AP65240" s="104"/>
    </row>
    <row r="65241" spans="21:42" ht="15" customHeight="1" x14ac:dyDescent="0.25">
      <c r="U65241" s="104"/>
      <c r="AB65241" s="104"/>
      <c r="AC65241" s="104"/>
      <c r="AF65241" s="104"/>
      <c r="AG65241" s="104"/>
      <c r="AK65241" s="104"/>
      <c r="AL65241" s="104"/>
      <c r="AO65241" s="104"/>
      <c r="AP65241" s="104"/>
    </row>
    <row r="65242" spans="21:42" ht="15" customHeight="1" x14ac:dyDescent="0.25">
      <c r="U65242" s="104"/>
      <c r="AB65242" s="104"/>
      <c r="AC65242" s="104"/>
      <c r="AF65242" s="104"/>
      <c r="AG65242" s="104"/>
      <c r="AK65242" s="104"/>
      <c r="AL65242" s="104"/>
      <c r="AO65242" s="104"/>
      <c r="AP65242" s="104"/>
    </row>
    <row r="65243" spans="21:42" ht="15" customHeight="1" x14ac:dyDescent="0.25">
      <c r="U65243" s="104"/>
      <c r="AB65243" s="104"/>
      <c r="AC65243" s="104"/>
      <c r="AF65243" s="104"/>
      <c r="AG65243" s="104"/>
      <c r="AK65243" s="104"/>
      <c r="AL65243" s="104"/>
      <c r="AO65243" s="104"/>
      <c r="AP65243" s="104"/>
    </row>
    <row r="65244" spans="21:42" ht="15" customHeight="1" x14ac:dyDescent="0.25">
      <c r="U65244" s="104"/>
      <c r="AB65244" s="104"/>
      <c r="AC65244" s="104"/>
      <c r="AF65244" s="104"/>
      <c r="AG65244" s="104"/>
      <c r="AK65244" s="104"/>
      <c r="AL65244" s="104"/>
      <c r="AO65244" s="104"/>
      <c r="AP65244" s="104"/>
    </row>
    <row r="65245" spans="21:42" ht="15" customHeight="1" x14ac:dyDescent="0.25">
      <c r="U65245" s="104"/>
      <c r="AB65245" s="104"/>
      <c r="AC65245" s="104"/>
      <c r="AF65245" s="104"/>
      <c r="AG65245" s="104"/>
      <c r="AK65245" s="104"/>
      <c r="AL65245" s="104"/>
      <c r="AO65245" s="104"/>
      <c r="AP65245" s="104"/>
    </row>
    <row r="65246" spans="21:42" ht="15" customHeight="1" x14ac:dyDescent="0.25">
      <c r="U65246" s="104"/>
      <c r="AB65246" s="104"/>
      <c r="AC65246" s="104"/>
      <c r="AF65246" s="104"/>
      <c r="AG65246" s="104"/>
      <c r="AK65246" s="104"/>
      <c r="AL65246" s="104"/>
      <c r="AO65246" s="104"/>
      <c r="AP65246" s="104"/>
    </row>
    <row r="65247" spans="21:42" ht="15" customHeight="1" x14ac:dyDescent="0.25">
      <c r="U65247" s="104"/>
      <c r="AB65247" s="104"/>
      <c r="AC65247" s="104"/>
      <c r="AF65247" s="104"/>
      <c r="AG65247" s="104"/>
      <c r="AK65247" s="104"/>
      <c r="AL65247" s="104"/>
      <c r="AO65247" s="104"/>
      <c r="AP65247" s="104"/>
    </row>
    <row r="65248" spans="21:42" ht="15" customHeight="1" x14ac:dyDescent="0.25">
      <c r="U65248" s="104"/>
      <c r="AB65248" s="104"/>
      <c r="AC65248" s="104"/>
      <c r="AF65248" s="104"/>
      <c r="AG65248" s="104"/>
      <c r="AK65248" s="104"/>
      <c r="AL65248" s="104"/>
      <c r="AO65248" s="104"/>
      <c r="AP65248" s="104"/>
    </row>
    <row r="65249" spans="21:42" ht="15" customHeight="1" x14ac:dyDescent="0.25">
      <c r="U65249" s="104"/>
      <c r="AB65249" s="104"/>
      <c r="AC65249" s="104"/>
      <c r="AF65249" s="104"/>
      <c r="AG65249" s="104"/>
      <c r="AK65249" s="104"/>
      <c r="AL65249" s="104"/>
      <c r="AO65249" s="104"/>
      <c r="AP65249" s="104"/>
    </row>
    <row r="65250" spans="21:42" ht="15" customHeight="1" x14ac:dyDescent="0.25">
      <c r="U65250" s="104"/>
      <c r="AB65250" s="104"/>
      <c r="AC65250" s="104"/>
      <c r="AF65250" s="104"/>
      <c r="AG65250" s="104"/>
      <c r="AK65250" s="104"/>
      <c r="AL65250" s="104"/>
      <c r="AO65250" s="104"/>
      <c r="AP65250" s="104"/>
    </row>
    <row r="65251" spans="21:42" ht="15" customHeight="1" x14ac:dyDescent="0.25">
      <c r="U65251" s="104"/>
      <c r="AB65251" s="104"/>
      <c r="AC65251" s="104"/>
      <c r="AF65251" s="104"/>
      <c r="AG65251" s="104"/>
      <c r="AK65251" s="104"/>
      <c r="AL65251" s="104"/>
      <c r="AO65251" s="104"/>
      <c r="AP65251" s="104"/>
    </row>
    <row r="65252" spans="21:42" ht="15" customHeight="1" x14ac:dyDescent="0.25">
      <c r="U65252" s="104"/>
      <c r="AB65252" s="104"/>
      <c r="AC65252" s="104"/>
      <c r="AF65252" s="104"/>
      <c r="AG65252" s="104"/>
      <c r="AK65252" s="104"/>
      <c r="AL65252" s="104"/>
      <c r="AO65252" s="104"/>
      <c r="AP65252" s="104"/>
    </row>
    <row r="65253" spans="21:42" ht="15" customHeight="1" x14ac:dyDescent="0.25">
      <c r="U65253" s="104"/>
      <c r="AB65253" s="104"/>
      <c r="AC65253" s="104"/>
      <c r="AF65253" s="104"/>
      <c r="AG65253" s="104"/>
      <c r="AK65253" s="104"/>
      <c r="AL65253" s="104"/>
      <c r="AO65253" s="104"/>
      <c r="AP65253" s="104"/>
    </row>
    <row r="65254" spans="21:42" ht="15" customHeight="1" x14ac:dyDescent="0.25">
      <c r="U65254" s="104"/>
      <c r="AB65254" s="104"/>
      <c r="AC65254" s="104"/>
      <c r="AF65254" s="104"/>
      <c r="AG65254" s="104"/>
      <c r="AK65254" s="104"/>
      <c r="AL65254" s="104"/>
      <c r="AO65254" s="104"/>
      <c r="AP65254" s="104"/>
    </row>
    <row r="65255" spans="21:42" ht="15" customHeight="1" x14ac:dyDescent="0.25">
      <c r="U65255" s="104"/>
      <c r="AB65255" s="104"/>
      <c r="AC65255" s="104"/>
      <c r="AF65255" s="104"/>
      <c r="AG65255" s="104"/>
      <c r="AK65255" s="104"/>
      <c r="AL65255" s="104"/>
      <c r="AO65255" s="104"/>
      <c r="AP65255" s="104"/>
    </row>
    <row r="65256" spans="21:42" ht="15" customHeight="1" x14ac:dyDescent="0.25">
      <c r="U65256" s="104"/>
      <c r="AB65256" s="104"/>
      <c r="AC65256" s="104"/>
      <c r="AF65256" s="104"/>
      <c r="AG65256" s="104"/>
      <c r="AK65256" s="104"/>
      <c r="AL65256" s="104"/>
      <c r="AO65256" s="104"/>
      <c r="AP65256" s="104"/>
    </row>
    <row r="65257" spans="21:42" ht="15" customHeight="1" x14ac:dyDescent="0.25">
      <c r="U65257" s="104"/>
      <c r="AB65257" s="104"/>
      <c r="AC65257" s="104"/>
      <c r="AF65257" s="104"/>
      <c r="AG65257" s="104"/>
      <c r="AK65257" s="104"/>
      <c r="AL65257" s="104"/>
      <c r="AO65257" s="104"/>
      <c r="AP65257" s="104"/>
    </row>
    <row r="65258" spans="21:42" ht="15" customHeight="1" x14ac:dyDescent="0.25">
      <c r="U65258" s="104"/>
      <c r="AB65258" s="104"/>
      <c r="AC65258" s="104"/>
      <c r="AF65258" s="104"/>
      <c r="AG65258" s="104"/>
      <c r="AK65258" s="104"/>
      <c r="AL65258" s="104"/>
      <c r="AO65258" s="104"/>
      <c r="AP65258" s="104"/>
    </row>
    <row r="65259" spans="21:42" ht="15" customHeight="1" x14ac:dyDescent="0.25">
      <c r="U65259" s="104"/>
      <c r="AB65259" s="104"/>
      <c r="AC65259" s="104"/>
      <c r="AF65259" s="104"/>
      <c r="AG65259" s="104"/>
      <c r="AK65259" s="104"/>
      <c r="AL65259" s="104"/>
      <c r="AO65259" s="104"/>
      <c r="AP65259" s="104"/>
    </row>
    <row r="65260" spans="21:42" ht="15" customHeight="1" x14ac:dyDescent="0.25">
      <c r="U65260" s="104"/>
      <c r="AB65260" s="104"/>
      <c r="AC65260" s="104"/>
      <c r="AF65260" s="104"/>
      <c r="AG65260" s="104"/>
      <c r="AK65260" s="104"/>
      <c r="AL65260" s="104"/>
      <c r="AO65260" s="104"/>
      <c r="AP65260" s="104"/>
    </row>
    <row r="65261" spans="21:42" ht="15" customHeight="1" x14ac:dyDescent="0.25">
      <c r="U65261" s="104"/>
      <c r="AB65261" s="104"/>
      <c r="AC65261" s="104"/>
      <c r="AF65261" s="104"/>
      <c r="AG65261" s="104"/>
      <c r="AK65261" s="104"/>
      <c r="AL65261" s="104"/>
      <c r="AO65261" s="104"/>
      <c r="AP65261" s="104"/>
    </row>
    <row r="65262" spans="21:42" ht="15" customHeight="1" x14ac:dyDescent="0.25">
      <c r="U65262" s="104"/>
      <c r="AB65262" s="104"/>
      <c r="AC65262" s="104"/>
      <c r="AF65262" s="104"/>
      <c r="AG65262" s="104"/>
      <c r="AK65262" s="104"/>
      <c r="AL65262" s="104"/>
      <c r="AO65262" s="104"/>
      <c r="AP65262" s="104"/>
    </row>
    <row r="65263" spans="21:42" ht="15" customHeight="1" x14ac:dyDescent="0.25">
      <c r="U65263" s="104"/>
      <c r="AB65263" s="104"/>
      <c r="AC65263" s="104"/>
      <c r="AF65263" s="104"/>
      <c r="AG65263" s="104"/>
      <c r="AK65263" s="104"/>
      <c r="AL65263" s="104"/>
      <c r="AO65263" s="104"/>
      <c r="AP65263" s="104"/>
    </row>
    <row r="65264" spans="21:42" ht="15" customHeight="1" x14ac:dyDescent="0.25">
      <c r="U65264" s="104"/>
      <c r="AB65264" s="104"/>
      <c r="AC65264" s="104"/>
      <c r="AF65264" s="104"/>
      <c r="AG65264" s="104"/>
      <c r="AK65264" s="104"/>
      <c r="AL65264" s="104"/>
      <c r="AO65264" s="104"/>
      <c r="AP65264" s="104"/>
    </row>
    <row r="65265" spans="21:42" ht="15" customHeight="1" x14ac:dyDescent="0.25">
      <c r="U65265" s="104"/>
      <c r="AB65265" s="104"/>
      <c r="AC65265" s="104"/>
      <c r="AF65265" s="104"/>
      <c r="AG65265" s="104"/>
      <c r="AK65265" s="104"/>
      <c r="AL65265" s="104"/>
      <c r="AO65265" s="104"/>
      <c r="AP65265" s="104"/>
    </row>
    <row r="65266" spans="21:42" ht="15" customHeight="1" x14ac:dyDescent="0.25">
      <c r="U65266" s="104"/>
      <c r="AB65266" s="104"/>
      <c r="AC65266" s="104"/>
      <c r="AF65266" s="104"/>
      <c r="AG65266" s="104"/>
      <c r="AK65266" s="104"/>
      <c r="AL65266" s="104"/>
      <c r="AO65266" s="104"/>
      <c r="AP65266" s="104"/>
    </row>
    <row r="65267" spans="21:42" ht="15" customHeight="1" x14ac:dyDescent="0.25">
      <c r="U65267" s="104"/>
      <c r="AB65267" s="104"/>
      <c r="AC65267" s="104"/>
      <c r="AF65267" s="104"/>
      <c r="AG65267" s="104"/>
      <c r="AK65267" s="104"/>
      <c r="AL65267" s="104"/>
      <c r="AO65267" s="104"/>
      <c r="AP65267" s="104"/>
    </row>
    <row r="65268" spans="21:42" ht="15" customHeight="1" x14ac:dyDescent="0.25">
      <c r="U65268" s="104"/>
      <c r="AB65268" s="104"/>
      <c r="AC65268" s="104"/>
      <c r="AF65268" s="104"/>
      <c r="AG65268" s="104"/>
      <c r="AK65268" s="104"/>
      <c r="AL65268" s="104"/>
      <c r="AO65268" s="104"/>
      <c r="AP65268" s="104"/>
    </row>
    <row r="65269" spans="21:42" ht="15" customHeight="1" x14ac:dyDescent="0.25">
      <c r="U65269" s="104"/>
      <c r="AB65269" s="104"/>
      <c r="AC65269" s="104"/>
      <c r="AF65269" s="104"/>
      <c r="AG65269" s="104"/>
      <c r="AK65269" s="104"/>
      <c r="AL65269" s="104"/>
      <c r="AO65269" s="104"/>
      <c r="AP65269" s="104"/>
    </row>
    <row r="65270" spans="21:42" ht="15" customHeight="1" x14ac:dyDescent="0.25">
      <c r="U65270" s="104"/>
      <c r="AB65270" s="104"/>
      <c r="AC65270" s="104"/>
      <c r="AF65270" s="104"/>
      <c r="AG65270" s="104"/>
      <c r="AK65270" s="104"/>
      <c r="AL65270" s="104"/>
      <c r="AO65270" s="104"/>
      <c r="AP65270" s="104"/>
    </row>
    <row r="65271" spans="21:42" ht="15" customHeight="1" x14ac:dyDescent="0.25">
      <c r="U65271" s="104"/>
      <c r="AB65271" s="104"/>
      <c r="AC65271" s="104"/>
      <c r="AF65271" s="104"/>
      <c r="AG65271" s="104"/>
      <c r="AK65271" s="104"/>
      <c r="AL65271" s="104"/>
      <c r="AO65271" s="104"/>
      <c r="AP65271" s="104"/>
    </row>
    <row r="65272" spans="21:42" ht="15" customHeight="1" x14ac:dyDescent="0.25">
      <c r="U65272" s="104"/>
      <c r="AB65272" s="104"/>
      <c r="AC65272" s="104"/>
      <c r="AF65272" s="104"/>
      <c r="AG65272" s="104"/>
      <c r="AK65272" s="104"/>
      <c r="AL65272" s="104"/>
      <c r="AO65272" s="104"/>
      <c r="AP65272" s="104"/>
    </row>
    <row r="65273" spans="21:42" ht="15" customHeight="1" x14ac:dyDescent="0.25">
      <c r="U65273" s="104"/>
      <c r="AB65273" s="104"/>
      <c r="AC65273" s="104"/>
      <c r="AF65273" s="104"/>
      <c r="AG65273" s="104"/>
      <c r="AK65273" s="104"/>
      <c r="AL65273" s="104"/>
      <c r="AO65273" s="104"/>
      <c r="AP65273" s="104"/>
    </row>
    <row r="65274" spans="21:42" ht="15" customHeight="1" x14ac:dyDescent="0.25">
      <c r="U65274" s="104"/>
      <c r="AB65274" s="104"/>
      <c r="AC65274" s="104"/>
      <c r="AF65274" s="104"/>
      <c r="AG65274" s="104"/>
      <c r="AK65274" s="104"/>
      <c r="AL65274" s="104"/>
      <c r="AO65274" s="104"/>
      <c r="AP65274" s="104"/>
    </row>
    <row r="65275" spans="21:42" ht="15" customHeight="1" x14ac:dyDescent="0.25">
      <c r="U65275" s="104"/>
      <c r="AB65275" s="104"/>
      <c r="AC65275" s="104"/>
      <c r="AF65275" s="104"/>
      <c r="AG65275" s="104"/>
      <c r="AK65275" s="104"/>
      <c r="AL65275" s="104"/>
      <c r="AO65275" s="104"/>
      <c r="AP65275" s="104"/>
    </row>
    <row r="65276" spans="21:42" ht="15" customHeight="1" x14ac:dyDescent="0.25">
      <c r="U65276" s="104"/>
      <c r="AB65276" s="104"/>
      <c r="AC65276" s="104"/>
      <c r="AF65276" s="104"/>
      <c r="AG65276" s="104"/>
      <c r="AK65276" s="104"/>
      <c r="AL65276" s="104"/>
      <c r="AO65276" s="104"/>
      <c r="AP65276" s="104"/>
    </row>
    <row r="65277" spans="21:42" ht="15" customHeight="1" x14ac:dyDescent="0.25">
      <c r="U65277" s="104"/>
      <c r="AB65277" s="104"/>
      <c r="AC65277" s="104"/>
      <c r="AF65277" s="104"/>
      <c r="AG65277" s="104"/>
      <c r="AK65277" s="104"/>
      <c r="AL65277" s="104"/>
      <c r="AO65277" s="104"/>
      <c r="AP65277" s="104"/>
    </row>
    <row r="65278" spans="21:42" ht="15" customHeight="1" x14ac:dyDescent="0.25">
      <c r="U65278" s="104"/>
      <c r="AB65278" s="104"/>
      <c r="AC65278" s="104"/>
      <c r="AF65278" s="104"/>
      <c r="AG65278" s="104"/>
      <c r="AK65278" s="104"/>
      <c r="AL65278" s="104"/>
      <c r="AO65278" s="104"/>
      <c r="AP65278" s="104"/>
    </row>
    <row r="65279" spans="21:42" ht="15" customHeight="1" x14ac:dyDescent="0.25">
      <c r="U65279" s="104"/>
      <c r="AB65279" s="104"/>
      <c r="AC65279" s="104"/>
      <c r="AF65279" s="104"/>
      <c r="AG65279" s="104"/>
      <c r="AK65279" s="104"/>
      <c r="AL65279" s="104"/>
      <c r="AO65279" s="104"/>
      <c r="AP65279" s="104"/>
    </row>
    <row r="65280" spans="21:42" ht="15" customHeight="1" x14ac:dyDescent="0.25">
      <c r="U65280" s="104"/>
      <c r="AB65280" s="104"/>
      <c r="AC65280" s="104"/>
      <c r="AF65280" s="104"/>
      <c r="AG65280" s="104"/>
      <c r="AK65280" s="104"/>
      <c r="AL65280" s="104"/>
      <c r="AO65280" s="104"/>
      <c r="AP65280" s="104"/>
    </row>
    <row r="65281" spans="21:42" ht="15" customHeight="1" x14ac:dyDescent="0.25">
      <c r="U65281" s="104"/>
      <c r="AB65281" s="104"/>
      <c r="AC65281" s="104"/>
      <c r="AF65281" s="104"/>
      <c r="AG65281" s="104"/>
      <c r="AK65281" s="104"/>
      <c r="AL65281" s="104"/>
      <c r="AO65281" s="104"/>
      <c r="AP65281" s="104"/>
    </row>
    <row r="65282" spans="21:42" ht="15" customHeight="1" x14ac:dyDescent="0.25">
      <c r="U65282" s="104"/>
      <c r="AB65282" s="104"/>
      <c r="AC65282" s="104"/>
      <c r="AF65282" s="104"/>
      <c r="AG65282" s="104"/>
      <c r="AK65282" s="104"/>
      <c r="AL65282" s="104"/>
      <c r="AO65282" s="104"/>
      <c r="AP65282" s="104"/>
    </row>
    <row r="65283" spans="21:42" ht="15" customHeight="1" x14ac:dyDescent="0.25">
      <c r="U65283" s="104"/>
      <c r="AB65283" s="104"/>
      <c r="AC65283" s="104"/>
      <c r="AF65283" s="104"/>
      <c r="AG65283" s="104"/>
      <c r="AK65283" s="104"/>
      <c r="AL65283" s="104"/>
      <c r="AO65283" s="104"/>
      <c r="AP65283" s="104"/>
    </row>
    <row r="65284" spans="21:42" ht="15" customHeight="1" x14ac:dyDescent="0.25">
      <c r="U65284" s="104"/>
      <c r="AB65284" s="104"/>
      <c r="AC65284" s="104"/>
      <c r="AF65284" s="104"/>
      <c r="AG65284" s="104"/>
      <c r="AK65284" s="104"/>
      <c r="AL65284" s="104"/>
      <c r="AO65284" s="104"/>
      <c r="AP65284" s="104"/>
    </row>
    <row r="65285" spans="21:42" ht="15" customHeight="1" x14ac:dyDescent="0.25">
      <c r="U65285" s="104"/>
      <c r="AB65285" s="104"/>
      <c r="AC65285" s="104"/>
      <c r="AF65285" s="104"/>
      <c r="AG65285" s="104"/>
      <c r="AK65285" s="104"/>
      <c r="AL65285" s="104"/>
      <c r="AO65285" s="104"/>
      <c r="AP65285" s="104"/>
    </row>
    <row r="65286" spans="21:42" ht="15" customHeight="1" x14ac:dyDescent="0.25">
      <c r="U65286" s="104"/>
      <c r="AB65286" s="104"/>
      <c r="AC65286" s="104"/>
      <c r="AF65286" s="104"/>
      <c r="AG65286" s="104"/>
      <c r="AK65286" s="104"/>
      <c r="AL65286" s="104"/>
      <c r="AO65286" s="104"/>
      <c r="AP65286" s="104"/>
    </row>
    <row r="65287" spans="21:42" ht="15" customHeight="1" x14ac:dyDescent="0.25">
      <c r="U65287" s="104"/>
      <c r="AB65287" s="104"/>
      <c r="AC65287" s="104"/>
      <c r="AF65287" s="104"/>
      <c r="AG65287" s="104"/>
      <c r="AK65287" s="104"/>
      <c r="AL65287" s="104"/>
      <c r="AO65287" s="104"/>
      <c r="AP65287" s="104"/>
    </row>
    <row r="65288" spans="21:42" ht="15" customHeight="1" x14ac:dyDescent="0.25">
      <c r="U65288" s="104"/>
      <c r="AB65288" s="104"/>
      <c r="AC65288" s="104"/>
      <c r="AF65288" s="104"/>
      <c r="AG65288" s="104"/>
      <c r="AK65288" s="104"/>
      <c r="AL65288" s="104"/>
      <c r="AO65288" s="104"/>
      <c r="AP65288" s="104"/>
    </row>
    <row r="65289" spans="21:42" ht="15" customHeight="1" x14ac:dyDescent="0.25">
      <c r="U65289" s="104"/>
      <c r="AB65289" s="104"/>
      <c r="AC65289" s="104"/>
      <c r="AF65289" s="104"/>
      <c r="AG65289" s="104"/>
      <c r="AK65289" s="104"/>
      <c r="AL65289" s="104"/>
      <c r="AO65289" s="104"/>
      <c r="AP65289" s="104"/>
    </row>
    <row r="65290" spans="21:42" ht="15" customHeight="1" x14ac:dyDescent="0.25">
      <c r="U65290" s="104"/>
      <c r="AB65290" s="104"/>
      <c r="AC65290" s="104"/>
      <c r="AF65290" s="104"/>
      <c r="AG65290" s="104"/>
      <c r="AK65290" s="104"/>
      <c r="AL65290" s="104"/>
      <c r="AO65290" s="104"/>
      <c r="AP65290" s="104"/>
    </row>
    <row r="65291" spans="21:42" ht="15" customHeight="1" x14ac:dyDescent="0.25">
      <c r="U65291" s="104"/>
      <c r="AB65291" s="104"/>
      <c r="AC65291" s="104"/>
      <c r="AF65291" s="104"/>
      <c r="AG65291" s="104"/>
      <c r="AK65291" s="104"/>
      <c r="AL65291" s="104"/>
      <c r="AO65291" s="104"/>
      <c r="AP65291" s="104"/>
    </row>
    <row r="65292" spans="21:42" ht="15" customHeight="1" x14ac:dyDescent="0.25">
      <c r="U65292" s="104"/>
      <c r="AB65292" s="104"/>
      <c r="AC65292" s="104"/>
      <c r="AF65292" s="104"/>
      <c r="AG65292" s="104"/>
      <c r="AK65292" s="104"/>
      <c r="AL65292" s="104"/>
      <c r="AO65292" s="104"/>
      <c r="AP65292" s="104"/>
    </row>
    <row r="65293" spans="21:42" ht="15" customHeight="1" x14ac:dyDescent="0.25">
      <c r="U65293" s="104"/>
      <c r="AB65293" s="104"/>
      <c r="AC65293" s="104"/>
      <c r="AF65293" s="104"/>
      <c r="AG65293" s="104"/>
      <c r="AK65293" s="104"/>
      <c r="AL65293" s="104"/>
      <c r="AO65293" s="104"/>
      <c r="AP65293" s="104"/>
    </row>
    <row r="65294" spans="21:42" ht="15" customHeight="1" x14ac:dyDescent="0.25">
      <c r="U65294" s="104"/>
      <c r="AB65294" s="104"/>
      <c r="AC65294" s="104"/>
      <c r="AF65294" s="104"/>
      <c r="AG65294" s="104"/>
      <c r="AK65294" s="104"/>
      <c r="AL65294" s="104"/>
      <c r="AO65294" s="104"/>
      <c r="AP65294" s="104"/>
    </row>
    <row r="65295" spans="21:42" ht="15" customHeight="1" x14ac:dyDescent="0.25">
      <c r="U65295" s="104"/>
      <c r="AB65295" s="104"/>
      <c r="AC65295" s="104"/>
      <c r="AF65295" s="104"/>
      <c r="AG65295" s="104"/>
      <c r="AK65295" s="104"/>
      <c r="AL65295" s="104"/>
      <c r="AO65295" s="104"/>
      <c r="AP65295" s="104"/>
    </row>
    <row r="65296" spans="21:42" ht="15" customHeight="1" x14ac:dyDescent="0.25">
      <c r="U65296" s="104"/>
      <c r="AB65296" s="104"/>
      <c r="AC65296" s="104"/>
      <c r="AF65296" s="104"/>
      <c r="AG65296" s="104"/>
      <c r="AK65296" s="104"/>
      <c r="AL65296" s="104"/>
      <c r="AO65296" s="104"/>
      <c r="AP65296" s="104"/>
    </row>
    <row r="65297" spans="21:42" ht="15" customHeight="1" x14ac:dyDescent="0.25">
      <c r="U65297" s="104"/>
      <c r="AB65297" s="104"/>
      <c r="AC65297" s="104"/>
      <c r="AF65297" s="104"/>
      <c r="AG65297" s="104"/>
      <c r="AK65297" s="104"/>
      <c r="AL65297" s="104"/>
      <c r="AO65297" s="104"/>
      <c r="AP65297" s="104"/>
    </row>
    <row r="65298" spans="21:42" ht="15" customHeight="1" x14ac:dyDescent="0.25">
      <c r="U65298" s="104"/>
      <c r="AB65298" s="104"/>
      <c r="AC65298" s="104"/>
      <c r="AF65298" s="104"/>
      <c r="AG65298" s="104"/>
      <c r="AK65298" s="104"/>
      <c r="AL65298" s="104"/>
      <c r="AO65298" s="104"/>
      <c r="AP65298" s="104"/>
    </row>
    <row r="65299" spans="21:42" ht="15" customHeight="1" x14ac:dyDescent="0.25">
      <c r="U65299" s="104"/>
      <c r="AB65299" s="104"/>
      <c r="AC65299" s="104"/>
      <c r="AF65299" s="104"/>
      <c r="AG65299" s="104"/>
      <c r="AK65299" s="104"/>
      <c r="AL65299" s="104"/>
      <c r="AO65299" s="104"/>
      <c r="AP65299" s="104"/>
    </row>
    <row r="65300" spans="21:42" ht="15" customHeight="1" x14ac:dyDescent="0.25">
      <c r="U65300" s="104"/>
      <c r="AB65300" s="104"/>
      <c r="AC65300" s="104"/>
      <c r="AF65300" s="104"/>
      <c r="AG65300" s="104"/>
      <c r="AK65300" s="104"/>
      <c r="AL65300" s="104"/>
      <c r="AO65300" s="104"/>
      <c r="AP65300" s="104"/>
    </row>
    <row r="65301" spans="21:42" ht="15" customHeight="1" x14ac:dyDescent="0.25">
      <c r="U65301" s="104"/>
      <c r="AB65301" s="104"/>
      <c r="AC65301" s="104"/>
      <c r="AF65301" s="104"/>
      <c r="AG65301" s="104"/>
      <c r="AK65301" s="104"/>
      <c r="AL65301" s="104"/>
      <c r="AO65301" s="104"/>
      <c r="AP65301" s="104"/>
    </row>
    <row r="65302" spans="21:42" ht="15" customHeight="1" x14ac:dyDescent="0.25">
      <c r="U65302" s="104"/>
      <c r="AB65302" s="104"/>
      <c r="AC65302" s="104"/>
      <c r="AF65302" s="104"/>
      <c r="AG65302" s="104"/>
      <c r="AK65302" s="104"/>
      <c r="AL65302" s="104"/>
      <c r="AO65302" s="104"/>
      <c r="AP65302" s="104"/>
    </row>
    <row r="65303" spans="21:42" ht="15" customHeight="1" x14ac:dyDescent="0.25">
      <c r="U65303" s="104"/>
      <c r="AB65303" s="104"/>
      <c r="AC65303" s="104"/>
      <c r="AF65303" s="104"/>
      <c r="AG65303" s="104"/>
      <c r="AK65303" s="104"/>
      <c r="AL65303" s="104"/>
      <c r="AO65303" s="104"/>
      <c r="AP65303" s="104"/>
    </row>
    <row r="65304" spans="21:42" ht="15" customHeight="1" x14ac:dyDescent="0.25">
      <c r="U65304" s="104"/>
      <c r="AB65304" s="104"/>
      <c r="AC65304" s="104"/>
      <c r="AF65304" s="104"/>
      <c r="AG65304" s="104"/>
      <c r="AK65304" s="104"/>
      <c r="AL65304" s="104"/>
      <c r="AO65304" s="104"/>
      <c r="AP65304" s="104"/>
    </row>
    <row r="65305" spans="21:42" ht="15" customHeight="1" x14ac:dyDescent="0.25">
      <c r="U65305" s="104"/>
      <c r="AB65305" s="104"/>
      <c r="AC65305" s="104"/>
      <c r="AF65305" s="104"/>
      <c r="AG65305" s="104"/>
      <c r="AK65305" s="104"/>
      <c r="AL65305" s="104"/>
      <c r="AO65305" s="104"/>
      <c r="AP65305" s="104"/>
    </row>
    <row r="65306" spans="21:42" ht="15" customHeight="1" x14ac:dyDescent="0.25">
      <c r="U65306" s="104"/>
      <c r="AB65306" s="104"/>
      <c r="AC65306" s="104"/>
      <c r="AF65306" s="104"/>
      <c r="AG65306" s="104"/>
      <c r="AK65306" s="104"/>
      <c r="AL65306" s="104"/>
      <c r="AO65306" s="104"/>
      <c r="AP65306" s="104"/>
    </row>
    <row r="65307" spans="21:42" ht="15" customHeight="1" x14ac:dyDescent="0.25">
      <c r="U65307" s="104"/>
      <c r="AB65307" s="104"/>
      <c r="AC65307" s="104"/>
      <c r="AF65307" s="104"/>
      <c r="AG65307" s="104"/>
      <c r="AK65307" s="104"/>
      <c r="AL65307" s="104"/>
      <c r="AO65307" s="104"/>
      <c r="AP65307" s="104"/>
    </row>
    <row r="65308" spans="21:42" ht="15" customHeight="1" x14ac:dyDescent="0.25">
      <c r="U65308" s="104"/>
      <c r="AB65308" s="104"/>
      <c r="AC65308" s="104"/>
      <c r="AF65308" s="104"/>
      <c r="AG65308" s="104"/>
      <c r="AK65308" s="104"/>
      <c r="AL65308" s="104"/>
      <c r="AO65308" s="104"/>
      <c r="AP65308" s="104"/>
    </row>
    <row r="65309" spans="21:42" ht="15" customHeight="1" x14ac:dyDescent="0.25">
      <c r="U65309" s="104"/>
      <c r="AB65309" s="104"/>
      <c r="AC65309" s="104"/>
      <c r="AF65309" s="104"/>
      <c r="AG65309" s="104"/>
      <c r="AK65309" s="104"/>
      <c r="AL65309" s="104"/>
      <c r="AO65309" s="104"/>
      <c r="AP65309" s="104"/>
    </row>
    <row r="65310" spans="21:42" ht="15" customHeight="1" x14ac:dyDescent="0.25">
      <c r="U65310" s="104"/>
      <c r="AB65310" s="104"/>
      <c r="AC65310" s="104"/>
      <c r="AF65310" s="104"/>
      <c r="AG65310" s="104"/>
      <c r="AK65310" s="104"/>
      <c r="AL65310" s="104"/>
      <c r="AO65310" s="104"/>
      <c r="AP65310" s="104"/>
    </row>
    <row r="65311" spans="21:42" ht="15" customHeight="1" x14ac:dyDescent="0.25">
      <c r="U65311" s="104"/>
      <c r="AB65311" s="104"/>
      <c r="AC65311" s="104"/>
      <c r="AF65311" s="104"/>
      <c r="AG65311" s="104"/>
      <c r="AK65311" s="104"/>
      <c r="AL65311" s="104"/>
      <c r="AO65311" s="104"/>
      <c r="AP65311" s="104"/>
    </row>
    <row r="65312" spans="21:42" ht="15" customHeight="1" x14ac:dyDescent="0.25">
      <c r="U65312" s="104"/>
      <c r="AB65312" s="104"/>
      <c r="AC65312" s="104"/>
      <c r="AF65312" s="104"/>
      <c r="AG65312" s="104"/>
      <c r="AK65312" s="104"/>
      <c r="AL65312" s="104"/>
      <c r="AO65312" s="104"/>
      <c r="AP65312" s="104"/>
    </row>
    <row r="65313" spans="21:42" ht="15" customHeight="1" x14ac:dyDescent="0.25">
      <c r="U65313" s="104"/>
      <c r="AB65313" s="104"/>
      <c r="AC65313" s="104"/>
      <c r="AF65313" s="104"/>
      <c r="AG65313" s="104"/>
      <c r="AK65313" s="104"/>
      <c r="AL65313" s="104"/>
      <c r="AO65313" s="104"/>
      <c r="AP65313" s="104"/>
    </row>
    <row r="65314" spans="21:42" ht="15" customHeight="1" x14ac:dyDescent="0.25">
      <c r="U65314" s="104"/>
      <c r="AB65314" s="104"/>
      <c r="AC65314" s="104"/>
      <c r="AF65314" s="104"/>
      <c r="AG65314" s="104"/>
      <c r="AK65314" s="104"/>
      <c r="AL65314" s="104"/>
      <c r="AO65314" s="104"/>
      <c r="AP65314" s="104"/>
    </row>
    <row r="65315" spans="21:42" ht="15" customHeight="1" x14ac:dyDescent="0.25">
      <c r="U65315" s="104"/>
      <c r="AB65315" s="104"/>
      <c r="AC65315" s="104"/>
      <c r="AF65315" s="104"/>
      <c r="AG65315" s="104"/>
      <c r="AK65315" s="104"/>
      <c r="AL65315" s="104"/>
      <c r="AO65315" s="104"/>
      <c r="AP65315" s="104"/>
    </row>
    <row r="65316" spans="21:42" ht="15" customHeight="1" x14ac:dyDescent="0.25">
      <c r="U65316" s="104"/>
      <c r="AB65316" s="104"/>
      <c r="AC65316" s="104"/>
      <c r="AF65316" s="104"/>
      <c r="AG65316" s="104"/>
      <c r="AK65316" s="104"/>
      <c r="AL65316" s="104"/>
      <c r="AO65316" s="104"/>
      <c r="AP65316" s="104"/>
    </row>
    <row r="65317" spans="21:42" ht="15" customHeight="1" x14ac:dyDescent="0.25">
      <c r="U65317" s="104"/>
      <c r="AB65317" s="104"/>
      <c r="AC65317" s="104"/>
      <c r="AF65317" s="104"/>
      <c r="AG65317" s="104"/>
      <c r="AK65317" s="104"/>
      <c r="AL65317" s="104"/>
      <c r="AO65317" s="104"/>
      <c r="AP65317" s="104"/>
    </row>
    <row r="65318" spans="21:42" ht="15" customHeight="1" x14ac:dyDescent="0.25">
      <c r="U65318" s="104"/>
      <c r="AB65318" s="104"/>
      <c r="AC65318" s="104"/>
      <c r="AF65318" s="104"/>
      <c r="AG65318" s="104"/>
      <c r="AK65318" s="104"/>
      <c r="AL65318" s="104"/>
      <c r="AO65318" s="104"/>
      <c r="AP65318" s="104"/>
    </row>
    <row r="65319" spans="21:42" ht="15" customHeight="1" x14ac:dyDescent="0.25">
      <c r="U65319" s="104"/>
      <c r="AB65319" s="104"/>
      <c r="AC65319" s="104"/>
      <c r="AF65319" s="104"/>
      <c r="AG65319" s="104"/>
      <c r="AK65319" s="104"/>
      <c r="AL65319" s="104"/>
      <c r="AO65319" s="104"/>
      <c r="AP65319" s="104"/>
    </row>
    <row r="65320" spans="21:42" ht="15" customHeight="1" x14ac:dyDescent="0.25">
      <c r="U65320" s="104"/>
      <c r="AB65320" s="104"/>
      <c r="AC65320" s="104"/>
      <c r="AF65320" s="104"/>
      <c r="AG65320" s="104"/>
      <c r="AK65320" s="104"/>
      <c r="AL65320" s="104"/>
      <c r="AO65320" s="104"/>
      <c r="AP65320" s="104"/>
    </row>
    <row r="65321" spans="21:42" ht="15" customHeight="1" x14ac:dyDescent="0.25">
      <c r="U65321" s="104"/>
      <c r="AB65321" s="104"/>
      <c r="AC65321" s="104"/>
      <c r="AF65321" s="104"/>
      <c r="AG65321" s="104"/>
      <c r="AK65321" s="104"/>
      <c r="AL65321" s="104"/>
      <c r="AO65321" s="104"/>
      <c r="AP65321" s="104"/>
    </row>
    <row r="65322" spans="21:42" ht="15" customHeight="1" x14ac:dyDescent="0.25">
      <c r="U65322" s="104"/>
      <c r="AB65322" s="104"/>
      <c r="AC65322" s="104"/>
      <c r="AF65322" s="104"/>
      <c r="AG65322" s="104"/>
      <c r="AK65322" s="104"/>
      <c r="AL65322" s="104"/>
      <c r="AO65322" s="104"/>
      <c r="AP65322" s="104"/>
    </row>
    <row r="65323" spans="21:42" ht="15" customHeight="1" x14ac:dyDescent="0.25">
      <c r="U65323" s="104"/>
      <c r="AB65323" s="104"/>
      <c r="AC65323" s="104"/>
      <c r="AF65323" s="104"/>
      <c r="AG65323" s="104"/>
      <c r="AK65323" s="104"/>
      <c r="AL65323" s="104"/>
      <c r="AO65323" s="104"/>
      <c r="AP65323" s="104"/>
    </row>
    <row r="65324" spans="21:42" ht="15" customHeight="1" x14ac:dyDescent="0.25">
      <c r="U65324" s="104"/>
      <c r="AB65324" s="104"/>
      <c r="AC65324" s="104"/>
      <c r="AF65324" s="104"/>
      <c r="AG65324" s="104"/>
      <c r="AK65324" s="104"/>
      <c r="AL65324" s="104"/>
      <c r="AO65324" s="104"/>
      <c r="AP65324" s="104"/>
    </row>
    <row r="65325" spans="21:42" ht="15" customHeight="1" x14ac:dyDescent="0.25">
      <c r="U65325" s="104"/>
      <c r="AB65325" s="104"/>
      <c r="AC65325" s="104"/>
      <c r="AF65325" s="104"/>
      <c r="AG65325" s="104"/>
      <c r="AK65325" s="104"/>
      <c r="AL65325" s="104"/>
      <c r="AO65325" s="104"/>
      <c r="AP65325" s="104"/>
    </row>
    <row r="65326" spans="21:42" ht="15" customHeight="1" x14ac:dyDescent="0.25">
      <c r="U65326" s="104"/>
      <c r="AB65326" s="104"/>
      <c r="AC65326" s="104"/>
      <c r="AF65326" s="104"/>
      <c r="AG65326" s="104"/>
      <c r="AK65326" s="104"/>
      <c r="AL65326" s="104"/>
      <c r="AO65326" s="104"/>
      <c r="AP65326" s="104"/>
    </row>
    <row r="65327" spans="21:42" ht="15" customHeight="1" x14ac:dyDescent="0.25">
      <c r="U65327" s="104"/>
      <c r="AB65327" s="104"/>
      <c r="AC65327" s="104"/>
      <c r="AF65327" s="104"/>
      <c r="AG65327" s="104"/>
      <c r="AK65327" s="104"/>
      <c r="AL65327" s="104"/>
      <c r="AO65327" s="104"/>
      <c r="AP65327" s="104"/>
    </row>
    <row r="65328" spans="21:42" ht="15" customHeight="1" x14ac:dyDescent="0.25">
      <c r="U65328" s="104"/>
      <c r="AB65328" s="104"/>
      <c r="AC65328" s="104"/>
      <c r="AF65328" s="104"/>
      <c r="AG65328" s="104"/>
      <c r="AK65328" s="104"/>
      <c r="AL65328" s="104"/>
      <c r="AO65328" s="104"/>
      <c r="AP65328" s="104"/>
    </row>
    <row r="65329" spans="21:42" ht="15" customHeight="1" x14ac:dyDescent="0.25">
      <c r="U65329" s="104"/>
      <c r="AB65329" s="104"/>
      <c r="AC65329" s="104"/>
      <c r="AF65329" s="104"/>
      <c r="AG65329" s="104"/>
      <c r="AK65329" s="104"/>
      <c r="AL65329" s="104"/>
      <c r="AO65329" s="104"/>
      <c r="AP65329" s="104"/>
    </row>
    <row r="65330" spans="21:42" ht="15" customHeight="1" x14ac:dyDescent="0.25">
      <c r="U65330" s="104"/>
      <c r="AB65330" s="104"/>
      <c r="AC65330" s="104"/>
      <c r="AF65330" s="104"/>
      <c r="AG65330" s="104"/>
      <c r="AK65330" s="104"/>
      <c r="AL65330" s="104"/>
      <c r="AO65330" s="104"/>
      <c r="AP65330" s="104"/>
    </row>
    <row r="65331" spans="21:42" ht="15" customHeight="1" x14ac:dyDescent="0.25">
      <c r="U65331" s="104"/>
      <c r="AB65331" s="104"/>
      <c r="AC65331" s="104"/>
      <c r="AF65331" s="104"/>
      <c r="AG65331" s="104"/>
      <c r="AK65331" s="104"/>
      <c r="AL65331" s="104"/>
      <c r="AO65331" s="104"/>
      <c r="AP65331" s="104"/>
    </row>
    <row r="65332" spans="21:42" ht="15" customHeight="1" x14ac:dyDescent="0.25">
      <c r="U65332" s="104"/>
      <c r="AB65332" s="104"/>
      <c r="AC65332" s="104"/>
      <c r="AF65332" s="104"/>
      <c r="AG65332" s="104"/>
      <c r="AK65332" s="104"/>
      <c r="AL65332" s="104"/>
      <c r="AO65332" s="104"/>
      <c r="AP65332" s="104"/>
    </row>
    <row r="65333" spans="21:42" ht="15" customHeight="1" x14ac:dyDescent="0.25">
      <c r="U65333" s="104"/>
      <c r="AB65333" s="104"/>
      <c r="AC65333" s="104"/>
      <c r="AF65333" s="104"/>
      <c r="AG65333" s="104"/>
      <c r="AK65333" s="104"/>
      <c r="AL65333" s="104"/>
      <c r="AO65333" s="104"/>
      <c r="AP65333" s="104"/>
    </row>
    <row r="65334" spans="21:42" ht="15" customHeight="1" x14ac:dyDescent="0.25">
      <c r="U65334" s="104"/>
      <c r="AB65334" s="104"/>
      <c r="AC65334" s="104"/>
      <c r="AF65334" s="104"/>
      <c r="AG65334" s="104"/>
      <c r="AK65334" s="104"/>
      <c r="AL65334" s="104"/>
      <c r="AO65334" s="104"/>
      <c r="AP65334" s="104"/>
    </row>
    <row r="65335" spans="21:42" ht="15" customHeight="1" x14ac:dyDescent="0.25">
      <c r="U65335" s="104"/>
      <c r="AB65335" s="104"/>
      <c r="AC65335" s="104"/>
      <c r="AF65335" s="104"/>
      <c r="AG65335" s="104"/>
      <c r="AK65335" s="104"/>
      <c r="AL65335" s="104"/>
      <c r="AO65335" s="104"/>
      <c r="AP65335" s="104"/>
    </row>
    <row r="65336" spans="21:42" ht="15" customHeight="1" x14ac:dyDescent="0.25">
      <c r="U65336" s="104"/>
      <c r="AB65336" s="104"/>
      <c r="AC65336" s="104"/>
      <c r="AF65336" s="104"/>
      <c r="AG65336" s="104"/>
      <c r="AK65336" s="104"/>
      <c r="AL65336" s="104"/>
      <c r="AO65336" s="104"/>
      <c r="AP65336" s="104"/>
    </row>
    <row r="65337" spans="21:42" ht="15" customHeight="1" x14ac:dyDescent="0.25">
      <c r="U65337" s="104"/>
      <c r="AB65337" s="104"/>
      <c r="AC65337" s="104"/>
      <c r="AF65337" s="104"/>
      <c r="AG65337" s="104"/>
      <c r="AK65337" s="104"/>
      <c r="AL65337" s="104"/>
      <c r="AO65337" s="104"/>
      <c r="AP65337" s="104"/>
    </row>
    <row r="65338" spans="21:42" ht="15" customHeight="1" x14ac:dyDescent="0.25">
      <c r="U65338" s="104"/>
      <c r="AB65338" s="104"/>
      <c r="AC65338" s="104"/>
      <c r="AF65338" s="104"/>
      <c r="AG65338" s="104"/>
      <c r="AK65338" s="104"/>
      <c r="AL65338" s="104"/>
      <c r="AO65338" s="104"/>
      <c r="AP65338" s="104"/>
    </row>
    <row r="65339" spans="21:42" ht="15" customHeight="1" x14ac:dyDescent="0.25">
      <c r="U65339" s="104"/>
      <c r="AB65339" s="104"/>
      <c r="AC65339" s="104"/>
      <c r="AF65339" s="104"/>
      <c r="AG65339" s="104"/>
      <c r="AK65339" s="104"/>
      <c r="AL65339" s="104"/>
      <c r="AO65339" s="104"/>
      <c r="AP65339" s="104"/>
    </row>
    <row r="65340" spans="21:42" ht="15" customHeight="1" x14ac:dyDescent="0.25">
      <c r="U65340" s="104"/>
      <c r="AB65340" s="104"/>
      <c r="AC65340" s="104"/>
      <c r="AF65340" s="104"/>
      <c r="AG65340" s="104"/>
      <c r="AK65340" s="104"/>
      <c r="AL65340" s="104"/>
      <c r="AO65340" s="104"/>
      <c r="AP65340" s="104"/>
    </row>
    <row r="65341" spans="21:42" ht="15" customHeight="1" x14ac:dyDescent="0.25">
      <c r="U65341" s="104"/>
      <c r="AB65341" s="104"/>
      <c r="AC65341" s="104"/>
      <c r="AF65341" s="104"/>
      <c r="AG65341" s="104"/>
      <c r="AK65341" s="104"/>
      <c r="AL65341" s="104"/>
      <c r="AO65341" s="104"/>
      <c r="AP65341" s="104"/>
    </row>
    <row r="65342" spans="21:42" ht="15" customHeight="1" x14ac:dyDescent="0.25">
      <c r="U65342" s="104"/>
      <c r="AB65342" s="104"/>
      <c r="AC65342" s="104"/>
      <c r="AF65342" s="104"/>
      <c r="AG65342" s="104"/>
      <c r="AK65342" s="104"/>
      <c r="AL65342" s="104"/>
      <c r="AO65342" s="104"/>
      <c r="AP65342" s="104"/>
    </row>
    <row r="65343" spans="21:42" ht="15" customHeight="1" x14ac:dyDescent="0.25">
      <c r="U65343" s="104"/>
      <c r="AB65343" s="104"/>
      <c r="AC65343" s="104"/>
      <c r="AF65343" s="104"/>
      <c r="AG65343" s="104"/>
      <c r="AK65343" s="104"/>
      <c r="AL65343" s="104"/>
      <c r="AO65343" s="104"/>
      <c r="AP65343" s="104"/>
    </row>
    <row r="65344" spans="21:42" ht="15" customHeight="1" x14ac:dyDescent="0.25">
      <c r="U65344" s="104"/>
      <c r="AB65344" s="104"/>
      <c r="AC65344" s="104"/>
      <c r="AF65344" s="104"/>
      <c r="AG65344" s="104"/>
      <c r="AK65344" s="104"/>
      <c r="AL65344" s="104"/>
      <c r="AO65344" s="104"/>
      <c r="AP65344" s="104"/>
    </row>
    <row r="65345" spans="21:42" ht="15" customHeight="1" x14ac:dyDescent="0.25">
      <c r="U65345" s="104"/>
      <c r="AB65345" s="104"/>
      <c r="AC65345" s="104"/>
      <c r="AF65345" s="104"/>
      <c r="AG65345" s="104"/>
      <c r="AK65345" s="104"/>
      <c r="AL65345" s="104"/>
      <c r="AO65345" s="104"/>
      <c r="AP65345" s="104"/>
    </row>
    <row r="65346" spans="21:42" ht="15" customHeight="1" x14ac:dyDescent="0.25">
      <c r="U65346" s="104"/>
      <c r="AB65346" s="104"/>
      <c r="AC65346" s="104"/>
      <c r="AF65346" s="104"/>
      <c r="AG65346" s="104"/>
      <c r="AK65346" s="104"/>
      <c r="AL65346" s="104"/>
      <c r="AO65346" s="104"/>
      <c r="AP65346" s="104"/>
    </row>
    <row r="65347" spans="21:42" ht="15" customHeight="1" x14ac:dyDescent="0.25">
      <c r="U65347" s="104"/>
      <c r="AB65347" s="104"/>
      <c r="AC65347" s="104"/>
      <c r="AF65347" s="104"/>
      <c r="AG65347" s="104"/>
      <c r="AK65347" s="104"/>
      <c r="AL65347" s="104"/>
      <c r="AO65347" s="104"/>
      <c r="AP65347" s="104"/>
    </row>
    <row r="65348" spans="21:42" ht="15" customHeight="1" x14ac:dyDescent="0.25">
      <c r="U65348" s="104"/>
      <c r="AB65348" s="104"/>
      <c r="AC65348" s="104"/>
      <c r="AF65348" s="104"/>
      <c r="AG65348" s="104"/>
      <c r="AK65348" s="104"/>
      <c r="AL65348" s="104"/>
      <c r="AO65348" s="104"/>
      <c r="AP65348" s="104"/>
    </row>
    <row r="65349" spans="21:42" ht="15" customHeight="1" x14ac:dyDescent="0.25">
      <c r="U65349" s="104"/>
      <c r="AB65349" s="104"/>
      <c r="AC65349" s="104"/>
      <c r="AF65349" s="104"/>
      <c r="AG65349" s="104"/>
      <c r="AK65349" s="104"/>
      <c r="AL65349" s="104"/>
      <c r="AO65349" s="104"/>
      <c r="AP65349" s="104"/>
    </row>
    <row r="65350" spans="21:42" ht="15" customHeight="1" x14ac:dyDescent="0.25">
      <c r="U65350" s="104"/>
      <c r="AB65350" s="104"/>
      <c r="AC65350" s="104"/>
      <c r="AF65350" s="104"/>
      <c r="AG65350" s="104"/>
      <c r="AK65350" s="104"/>
      <c r="AL65350" s="104"/>
      <c r="AO65350" s="104"/>
      <c r="AP65350" s="104"/>
    </row>
    <row r="65351" spans="21:42" ht="15" customHeight="1" x14ac:dyDescent="0.25">
      <c r="U65351" s="104"/>
      <c r="AB65351" s="104"/>
      <c r="AC65351" s="104"/>
      <c r="AF65351" s="104"/>
      <c r="AG65351" s="104"/>
      <c r="AK65351" s="104"/>
      <c r="AL65351" s="104"/>
      <c r="AO65351" s="104"/>
      <c r="AP65351" s="104"/>
    </row>
    <row r="65352" spans="21:42" ht="15" customHeight="1" x14ac:dyDescent="0.25">
      <c r="U65352" s="104"/>
      <c r="AB65352" s="104"/>
      <c r="AC65352" s="104"/>
      <c r="AF65352" s="104"/>
      <c r="AG65352" s="104"/>
      <c r="AK65352" s="104"/>
      <c r="AL65352" s="104"/>
      <c r="AO65352" s="104"/>
      <c r="AP65352" s="104"/>
    </row>
    <row r="65353" spans="21:42" ht="15" customHeight="1" x14ac:dyDescent="0.25">
      <c r="U65353" s="104"/>
      <c r="AB65353" s="104"/>
      <c r="AC65353" s="104"/>
      <c r="AF65353" s="104"/>
      <c r="AG65353" s="104"/>
      <c r="AK65353" s="104"/>
      <c r="AL65353" s="104"/>
      <c r="AO65353" s="104"/>
      <c r="AP65353" s="104"/>
    </row>
    <row r="65354" spans="21:42" ht="15" customHeight="1" x14ac:dyDescent="0.25">
      <c r="U65354" s="104"/>
      <c r="AB65354" s="104"/>
      <c r="AC65354" s="104"/>
      <c r="AF65354" s="104"/>
      <c r="AG65354" s="104"/>
      <c r="AK65354" s="104"/>
      <c r="AL65354" s="104"/>
      <c r="AO65354" s="104"/>
      <c r="AP65354" s="104"/>
    </row>
    <row r="65355" spans="21:42" ht="15" customHeight="1" x14ac:dyDescent="0.25">
      <c r="U65355" s="104"/>
      <c r="AB65355" s="104"/>
      <c r="AC65355" s="104"/>
      <c r="AF65355" s="104"/>
      <c r="AG65355" s="104"/>
      <c r="AK65355" s="104"/>
      <c r="AL65355" s="104"/>
      <c r="AO65355" s="104"/>
      <c r="AP65355" s="104"/>
    </row>
    <row r="65356" spans="21:42" ht="15" customHeight="1" x14ac:dyDescent="0.25">
      <c r="U65356" s="104"/>
      <c r="AB65356" s="104"/>
      <c r="AC65356" s="104"/>
      <c r="AF65356" s="104"/>
      <c r="AG65356" s="104"/>
      <c r="AK65356" s="104"/>
      <c r="AL65356" s="104"/>
      <c r="AO65356" s="104"/>
      <c r="AP65356" s="104"/>
    </row>
    <row r="65357" spans="21:42" ht="15" customHeight="1" x14ac:dyDescent="0.25">
      <c r="U65357" s="104"/>
      <c r="AB65357" s="104"/>
      <c r="AC65357" s="104"/>
      <c r="AF65357" s="104"/>
      <c r="AG65357" s="104"/>
      <c r="AK65357" s="104"/>
      <c r="AL65357" s="104"/>
      <c r="AO65357" s="104"/>
      <c r="AP65357" s="104"/>
    </row>
    <row r="65358" spans="21:42" ht="15" customHeight="1" x14ac:dyDescent="0.25">
      <c r="U65358" s="104"/>
      <c r="AB65358" s="104"/>
      <c r="AC65358" s="104"/>
      <c r="AF65358" s="104"/>
      <c r="AG65358" s="104"/>
      <c r="AK65358" s="104"/>
      <c r="AL65358" s="104"/>
      <c r="AO65358" s="104"/>
      <c r="AP65358" s="104"/>
    </row>
    <row r="65359" spans="21:42" ht="15" customHeight="1" x14ac:dyDescent="0.25">
      <c r="U65359" s="104"/>
      <c r="AB65359" s="104"/>
      <c r="AC65359" s="104"/>
      <c r="AF65359" s="104"/>
      <c r="AG65359" s="104"/>
      <c r="AK65359" s="104"/>
      <c r="AL65359" s="104"/>
      <c r="AO65359" s="104"/>
      <c r="AP65359" s="104"/>
    </row>
    <row r="65360" spans="21:42" ht="15" customHeight="1" x14ac:dyDescent="0.25">
      <c r="U65360" s="104"/>
      <c r="AB65360" s="104"/>
      <c r="AC65360" s="104"/>
      <c r="AF65360" s="104"/>
      <c r="AG65360" s="104"/>
      <c r="AK65360" s="104"/>
      <c r="AL65360" s="104"/>
      <c r="AO65360" s="104"/>
      <c r="AP65360" s="104"/>
    </row>
    <row r="65361" spans="21:42" ht="15" customHeight="1" x14ac:dyDescent="0.25">
      <c r="U65361" s="104"/>
      <c r="AB65361" s="104"/>
      <c r="AC65361" s="104"/>
      <c r="AF65361" s="104"/>
      <c r="AG65361" s="104"/>
      <c r="AK65361" s="104"/>
      <c r="AL65361" s="104"/>
      <c r="AO65361" s="104"/>
      <c r="AP65361" s="104"/>
    </row>
    <row r="65362" spans="21:42" ht="15" customHeight="1" x14ac:dyDescent="0.25">
      <c r="U65362" s="104"/>
      <c r="AB65362" s="104"/>
      <c r="AC65362" s="104"/>
      <c r="AF65362" s="104"/>
      <c r="AG65362" s="104"/>
      <c r="AK65362" s="104"/>
      <c r="AL65362" s="104"/>
      <c r="AO65362" s="104"/>
      <c r="AP65362" s="104"/>
    </row>
    <row r="65363" spans="21:42" ht="15" customHeight="1" x14ac:dyDescent="0.25">
      <c r="U65363" s="104"/>
      <c r="AB65363" s="104"/>
      <c r="AC65363" s="104"/>
      <c r="AF65363" s="104"/>
      <c r="AG65363" s="104"/>
      <c r="AK65363" s="104"/>
      <c r="AL65363" s="104"/>
      <c r="AO65363" s="104"/>
      <c r="AP65363" s="104"/>
    </row>
    <row r="65364" spans="21:42" ht="15" customHeight="1" x14ac:dyDescent="0.25">
      <c r="U65364" s="104"/>
      <c r="AB65364" s="104"/>
      <c r="AC65364" s="104"/>
      <c r="AF65364" s="104"/>
      <c r="AG65364" s="104"/>
      <c r="AK65364" s="104"/>
      <c r="AL65364" s="104"/>
      <c r="AO65364" s="104"/>
      <c r="AP65364" s="104"/>
    </row>
    <row r="65365" spans="21:42" ht="15" customHeight="1" x14ac:dyDescent="0.25">
      <c r="U65365" s="104"/>
      <c r="AB65365" s="104"/>
      <c r="AC65365" s="104"/>
      <c r="AF65365" s="104"/>
      <c r="AG65365" s="104"/>
      <c r="AK65365" s="104"/>
      <c r="AL65365" s="104"/>
      <c r="AO65365" s="104"/>
      <c r="AP65365" s="104"/>
    </row>
    <row r="65366" spans="21:42" ht="15" customHeight="1" x14ac:dyDescent="0.25">
      <c r="U65366" s="104"/>
      <c r="AB65366" s="104"/>
      <c r="AC65366" s="104"/>
      <c r="AF65366" s="104"/>
      <c r="AG65366" s="104"/>
      <c r="AK65366" s="104"/>
      <c r="AL65366" s="104"/>
      <c r="AO65366" s="104"/>
      <c r="AP65366" s="104"/>
    </row>
    <row r="65367" spans="21:42" ht="15" customHeight="1" x14ac:dyDescent="0.25">
      <c r="U65367" s="104"/>
      <c r="AB65367" s="104"/>
      <c r="AC65367" s="104"/>
      <c r="AF65367" s="104"/>
      <c r="AG65367" s="104"/>
      <c r="AK65367" s="104"/>
      <c r="AL65367" s="104"/>
      <c r="AO65367" s="104"/>
      <c r="AP65367" s="104"/>
    </row>
    <row r="65368" spans="21:42" ht="15" customHeight="1" x14ac:dyDescent="0.25">
      <c r="U65368" s="104"/>
      <c r="AB65368" s="104"/>
      <c r="AC65368" s="104"/>
      <c r="AF65368" s="104"/>
      <c r="AG65368" s="104"/>
      <c r="AK65368" s="104"/>
      <c r="AL65368" s="104"/>
      <c r="AO65368" s="104"/>
      <c r="AP65368" s="104"/>
    </row>
    <row r="65369" spans="21:42" ht="15" customHeight="1" x14ac:dyDescent="0.25">
      <c r="U65369" s="104"/>
      <c r="AB65369" s="104"/>
      <c r="AC65369" s="104"/>
      <c r="AF65369" s="104"/>
      <c r="AG65369" s="104"/>
      <c r="AK65369" s="104"/>
      <c r="AL65369" s="104"/>
      <c r="AO65369" s="104"/>
      <c r="AP65369" s="104"/>
    </row>
    <row r="65370" spans="21:42" ht="15" customHeight="1" x14ac:dyDescent="0.25">
      <c r="U65370" s="104"/>
      <c r="AB65370" s="104"/>
      <c r="AC65370" s="104"/>
      <c r="AF65370" s="104"/>
      <c r="AG65370" s="104"/>
      <c r="AK65370" s="104"/>
      <c r="AL65370" s="104"/>
      <c r="AO65370" s="104"/>
      <c r="AP65370" s="104"/>
    </row>
    <row r="65371" spans="21:42" ht="15" customHeight="1" x14ac:dyDescent="0.25">
      <c r="U65371" s="104"/>
      <c r="AB65371" s="104"/>
      <c r="AC65371" s="104"/>
      <c r="AF65371" s="104"/>
      <c r="AG65371" s="104"/>
      <c r="AK65371" s="104"/>
      <c r="AL65371" s="104"/>
      <c r="AO65371" s="104"/>
      <c r="AP65371" s="104"/>
    </row>
    <row r="65372" spans="21:42" ht="15" customHeight="1" x14ac:dyDescent="0.25">
      <c r="U65372" s="104"/>
      <c r="AB65372" s="104"/>
      <c r="AC65372" s="104"/>
      <c r="AF65372" s="104"/>
      <c r="AG65372" s="104"/>
      <c r="AK65372" s="104"/>
      <c r="AL65372" s="104"/>
      <c r="AO65372" s="104"/>
      <c r="AP65372" s="104"/>
    </row>
    <row r="65373" spans="21:42" ht="15" customHeight="1" x14ac:dyDescent="0.25">
      <c r="U65373" s="104"/>
      <c r="AB65373" s="104"/>
      <c r="AC65373" s="104"/>
      <c r="AF65373" s="104"/>
      <c r="AG65373" s="104"/>
      <c r="AK65373" s="104"/>
      <c r="AL65373" s="104"/>
      <c r="AO65373" s="104"/>
      <c r="AP65373" s="104"/>
    </row>
    <row r="65374" spans="21:42" ht="15" customHeight="1" x14ac:dyDescent="0.25">
      <c r="U65374" s="104"/>
      <c r="AB65374" s="104"/>
      <c r="AC65374" s="104"/>
      <c r="AF65374" s="104"/>
      <c r="AG65374" s="104"/>
      <c r="AK65374" s="104"/>
      <c r="AL65374" s="104"/>
      <c r="AO65374" s="104"/>
      <c r="AP65374" s="104"/>
    </row>
    <row r="65375" spans="21:42" ht="15" customHeight="1" x14ac:dyDescent="0.25">
      <c r="U65375" s="104"/>
      <c r="AB65375" s="104"/>
      <c r="AC65375" s="104"/>
      <c r="AF65375" s="104"/>
      <c r="AG65375" s="104"/>
      <c r="AK65375" s="104"/>
      <c r="AL65375" s="104"/>
      <c r="AO65375" s="104"/>
      <c r="AP65375" s="104"/>
    </row>
    <row r="65376" spans="21:42" ht="15" customHeight="1" x14ac:dyDescent="0.25">
      <c r="U65376" s="104"/>
      <c r="AB65376" s="104"/>
      <c r="AC65376" s="104"/>
      <c r="AF65376" s="104"/>
      <c r="AG65376" s="104"/>
      <c r="AK65376" s="104"/>
      <c r="AL65376" s="104"/>
      <c r="AO65376" s="104"/>
      <c r="AP65376" s="104"/>
    </row>
    <row r="65377" spans="21:42" ht="15" customHeight="1" x14ac:dyDescent="0.25">
      <c r="U65377" s="104"/>
      <c r="AB65377" s="104"/>
      <c r="AC65377" s="104"/>
      <c r="AF65377" s="104"/>
      <c r="AG65377" s="104"/>
      <c r="AK65377" s="104"/>
      <c r="AL65377" s="104"/>
      <c r="AO65377" s="104"/>
      <c r="AP65377" s="104"/>
    </row>
    <row r="65378" spans="21:42" ht="15" customHeight="1" x14ac:dyDescent="0.25">
      <c r="U65378" s="104"/>
      <c r="AB65378" s="104"/>
      <c r="AC65378" s="104"/>
      <c r="AF65378" s="104"/>
      <c r="AG65378" s="104"/>
      <c r="AK65378" s="104"/>
      <c r="AL65378" s="104"/>
      <c r="AO65378" s="104"/>
      <c r="AP65378" s="104"/>
    </row>
    <row r="65379" spans="21:42" ht="15" customHeight="1" x14ac:dyDescent="0.25">
      <c r="U65379" s="104"/>
      <c r="AB65379" s="104"/>
      <c r="AC65379" s="104"/>
      <c r="AF65379" s="104"/>
      <c r="AG65379" s="104"/>
      <c r="AK65379" s="104"/>
      <c r="AL65379" s="104"/>
      <c r="AO65379" s="104"/>
      <c r="AP65379" s="104"/>
    </row>
    <row r="65380" spans="21:42" ht="15" customHeight="1" x14ac:dyDescent="0.25">
      <c r="U65380" s="104"/>
      <c r="AB65380" s="104"/>
      <c r="AC65380" s="104"/>
      <c r="AF65380" s="104"/>
      <c r="AG65380" s="104"/>
      <c r="AK65380" s="104"/>
      <c r="AL65380" s="104"/>
      <c r="AO65380" s="104"/>
      <c r="AP65380" s="104"/>
    </row>
    <row r="65381" spans="21:42" ht="15" customHeight="1" x14ac:dyDescent="0.25">
      <c r="U65381" s="104"/>
      <c r="AB65381" s="104"/>
      <c r="AC65381" s="104"/>
      <c r="AF65381" s="104"/>
      <c r="AG65381" s="104"/>
      <c r="AK65381" s="104"/>
      <c r="AL65381" s="104"/>
      <c r="AO65381" s="104"/>
      <c r="AP65381" s="104"/>
    </row>
    <row r="65382" spans="21:42" ht="15" customHeight="1" x14ac:dyDescent="0.25">
      <c r="U65382" s="104"/>
      <c r="AB65382" s="104"/>
      <c r="AC65382" s="104"/>
      <c r="AF65382" s="104"/>
      <c r="AG65382" s="104"/>
      <c r="AK65382" s="104"/>
      <c r="AL65382" s="104"/>
      <c r="AO65382" s="104"/>
      <c r="AP65382" s="104"/>
    </row>
    <row r="65383" spans="21:42" ht="15" customHeight="1" x14ac:dyDescent="0.25">
      <c r="U65383" s="104"/>
      <c r="AB65383" s="104"/>
      <c r="AC65383" s="104"/>
      <c r="AF65383" s="104"/>
      <c r="AG65383" s="104"/>
      <c r="AK65383" s="104"/>
      <c r="AL65383" s="104"/>
      <c r="AO65383" s="104"/>
      <c r="AP65383" s="104"/>
    </row>
    <row r="65384" spans="21:42" ht="15" customHeight="1" x14ac:dyDescent="0.25">
      <c r="U65384" s="104"/>
      <c r="AB65384" s="104"/>
      <c r="AC65384" s="104"/>
      <c r="AF65384" s="104"/>
      <c r="AG65384" s="104"/>
      <c r="AK65384" s="104"/>
      <c r="AL65384" s="104"/>
      <c r="AO65384" s="104"/>
      <c r="AP65384" s="104"/>
    </row>
    <row r="65385" spans="21:42" ht="15" customHeight="1" x14ac:dyDescent="0.25">
      <c r="U65385" s="104"/>
      <c r="AB65385" s="104"/>
      <c r="AC65385" s="104"/>
      <c r="AF65385" s="104"/>
      <c r="AG65385" s="104"/>
      <c r="AK65385" s="104"/>
      <c r="AL65385" s="104"/>
      <c r="AO65385" s="104"/>
      <c r="AP65385" s="104"/>
    </row>
    <row r="65386" spans="21:42" ht="15" customHeight="1" x14ac:dyDescent="0.25">
      <c r="U65386" s="104"/>
      <c r="AB65386" s="104"/>
      <c r="AC65386" s="104"/>
      <c r="AF65386" s="104"/>
      <c r="AG65386" s="104"/>
      <c r="AK65386" s="104"/>
      <c r="AL65386" s="104"/>
      <c r="AO65386" s="104"/>
      <c r="AP65386" s="104"/>
    </row>
    <row r="65387" spans="21:42" ht="15" customHeight="1" x14ac:dyDescent="0.25">
      <c r="U65387" s="104"/>
      <c r="AB65387" s="104"/>
      <c r="AC65387" s="104"/>
      <c r="AF65387" s="104"/>
      <c r="AG65387" s="104"/>
      <c r="AK65387" s="104"/>
      <c r="AL65387" s="104"/>
      <c r="AO65387" s="104"/>
      <c r="AP65387" s="104"/>
    </row>
    <row r="65388" spans="21:42" ht="15" customHeight="1" x14ac:dyDescent="0.25">
      <c r="U65388" s="104"/>
      <c r="AB65388" s="104"/>
      <c r="AC65388" s="104"/>
      <c r="AF65388" s="104"/>
      <c r="AG65388" s="104"/>
      <c r="AK65388" s="104"/>
      <c r="AL65388" s="104"/>
      <c r="AO65388" s="104"/>
      <c r="AP65388" s="104"/>
    </row>
    <row r="65389" spans="21:42" ht="15" customHeight="1" x14ac:dyDescent="0.25">
      <c r="U65389" s="104"/>
      <c r="AB65389" s="104"/>
      <c r="AC65389" s="104"/>
      <c r="AF65389" s="104"/>
      <c r="AG65389" s="104"/>
      <c r="AK65389" s="104"/>
      <c r="AL65389" s="104"/>
      <c r="AO65389" s="104"/>
      <c r="AP65389" s="104"/>
    </row>
    <row r="65390" spans="21:42" ht="15" customHeight="1" x14ac:dyDescent="0.25">
      <c r="U65390" s="104"/>
      <c r="AB65390" s="104"/>
      <c r="AC65390" s="104"/>
      <c r="AF65390" s="104"/>
      <c r="AG65390" s="104"/>
      <c r="AK65390" s="104"/>
      <c r="AL65390" s="104"/>
      <c r="AO65390" s="104"/>
      <c r="AP65390" s="104"/>
    </row>
    <row r="65391" spans="21:42" ht="15" customHeight="1" x14ac:dyDescent="0.25">
      <c r="U65391" s="104"/>
      <c r="AB65391" s="104"/>
      <c r="AC65391" s="104"/>
      <c r="AF65391" s="104"/>
      <c r="AG65391" s="104"/>
      <c r="AK65391" s="104"/>
      <c r="AL65391" s="104"/>
      <c r="AO65391" s="104"/>
      <c r="AP65391" s="104"/>
    </row>
    <row r="65392" spans="21:42" ht="15" customHeight="1" x14ac:dyDescent="0.25">
      <c r="U65392" s="104"/>
      <c r="AB65392" s="104"/>
      <c r="AC65392" s="104"/>
      <c r="AF65392" s="104"/>
      <c r="AG65392" s="104"/>
      <c r="AK65392" s="104"/>
      <c r="AL65392" s="104"/>
      <c r="AO65392" s="104"/>
      <c r="AP65392" s="104"/>
    </row>
    <row r="65393" spans="21:42" ht="15" customHeight="1" x14ac:dyDescent="0.25">
      <c r="U65393" s="104"/>
      <c r="AB65393" s="104"/>
      <c r="AC65393" s="104"/>
      <c r="AF65393" s="104"/>
      <c r="AG65393" s="104"/>
      <c r="AK65393" s="104"/>
      <c r="AL65393" s="104"/>
      <c r="AO65393" s="104"/>
      <c r="AP65393" s="104"/>
    </row>
    <row r="65394" spans="21:42" ht="15" customHeight="1" x14ac:dyDescent="0.25">
      <c r="U65394" s="104"/>
      <c r="AB65394" s="104"/>
      <c r="AC65394" s="104"/>
      <c r="AF65394" s="104"/>
      <c r="AG65394" s="104"/>
      <c r="AK65394" s="104"/>
      <c r="AL65394" s="104"/>
      <c r="AO65394" s="104"/>
      <c r="AP65394" s="104"/>
    </row>
    <row r="65395" spans="21:42" ht="15" customHeight="1" x14ac:dyDescent="0.25">
      <c r="U65395" s="104"/>
      <c r="AB65395" s="104"/>
      <c r="AC65395" s="104"/>
      <c r="AF65395" s="104"/>
      <c r="AG65395" s="104"/>
      <c r="AK65395" s="104"/>
      <c r="AL65395" s="104"/>
      <c r="AO65395" s="104"/>
      <c r="AP65395" s="104"/>
    </row>
    <row r="65396" spans="21:42" ht="15" customHeight="1" x14ac:dyDescent="0.25">
      <c r="U65396" s="104"/>
      <c r="AB65396" s="104"/>
      <c r="AC65396" s="104"/>
      <c r="AF65396" s="104"/>
      <c r="AG65396" s="104"/>
      <c r="AK65396" s="104"/>
      <c r="AL65396" s="104"/>
      <c r="AO65396" s="104"/>
      <c r="AP65396" s="104"/>
    </row>
    <row r="65397" spans="21:42" ht="15" customHeight="1" x14ac:dyDescent="0.25">
      <c r="U65397" s="104"/>
      <c r="AB65397" s="104"/>
      <c r="AC65397" s="104"/>
      <c r="AF65397" s="104"/>
      <c r="AG65397" s="104"/>
      <c r="AK65397" s="104"/>
      <c r="AL65397" s="104"/>
      <c r="AO65397" s="104"/>
      <c r="AP65397" s="104"/>
    </row>
    <row r="65398" spans="21:42" ht="15" customHeight="1" x14ac:dyDescent="0.25">
      <c r="U65398" s="104"/>
      <c r="AB65398" s="104"/>
      <c r="AC65398" s="104"/>
      <c r="AF65398" s="104"/>
      <c r="AG65398" s="104"/>
      <c r="AK65398" s="104"/>
      <c r="AL65398" s="104"/>
      <c r="AO65398" s="104"/>
      <c r="AP65398" s="104"/>
    </row>
    <row r="65399" spans="21:42" ht="15" customHeight="1" x14ac:dyDescent="0.25">
      <c r="U65399" s="104"/>
      <c r="AB65399" s="104"/>
      <c r="AC65399" s="104"/>
      <c r="AF65399" s="104"/>
      <c r="AG65399" s="104"/>
      <c r="AK65399" s="104"/>
      <c r="AL65399" s="104"/>
      <c r="AO65399" s="104"/>
      <c r="AP65399" s="104"/>
    </row>
    <row r="65400" spans="21:42" ht="15" customHeight="1" x14ac:dyDescent="0.25">
      <c r="U65400" s="104"/>
      <c r="AB65400" s="104"/>
      <c r="AC65400" s="104"/>
      <c r="AF65400" s="104"/>
      <c r="AG65400" s="104"/>
      <c r="AK65400" s="104"/>
      <c r="AL65400" s="104"/>
      <c r="AO65400" s="104"/>
      <c r="AP65400" s="104"/>
    </row>
    <row r="65401" spans="21:42" ht="15" customHeight="1" x14ac:dyDescent="0.25">
      <c r="U65401" s="104"/>
      <c r="AB65401" s="104"/>
      <c r="AC65401" s="104"/>
      <c r="AF65401" s="104"/>
      <c r="AG65401" s="104"/>
      <c r="AK65401" s="104"/>
      <c r="AL65401" s="104"/>
      <c r="AO65401" s="104"/>
      <c r="AP65401" s="104"/>
    </row>
    <row r="65402" spans="21:42" ht="15" customHeight="1" x14ac:dyDescent="0.25">
      <c r="U65402" s="104"/>
      <c r="AB65402" s="104"/>
      <c r="AC65402" s="104"/>
      <c r="AF65402" s="104"/>
      <c r="AG65402" s="104"/>
      <c r="AK65402" s="104"/>
      <c r="AL65402" s="104"/>
      <c r="AO65402" s="104"/>
      <c r="AP65402" s="104"/>
    </row>
    <row r="65403" spans="21:42" ht="15" customHeight="1" x14ac:dyDescent="0.25">
      <c r="U65403" s="104"/>
      <c r="AB65403" s="104"/>
      <c r="AC65403" s="104"/>
      <c r="AF65403" s="104"/>
      <c r="AG65403" s="104"/>
      <c r="AK65403" s="104"/>
      <c r="AL65403" s="104"/>
      <c r="AO65403" s="104"/>
      <c r="AP65403" s="104"/>
    </row>
    <row r="65404" spans="21:42" ht="15" customHeight="1" x14ac:dyDescent="0.25">
      <c r="U65404" s="104"/>
      <c r="AB65404" s="104"/>
      <c r="AC65404" s="104"/>
      <c r="AF65404" s="104"/>
      <c r="AG65404" s="104"/>
      <c r="AK65404" s="104"/>
      <c r="AL65404" s="104"/>
      <c r="AO65404" s="104"/>
      <c r="AP65404" s="104"/>
    </row>
    <row r="65405" spans="21:42" ht="15" customHeight="1" x14ac:dyDescent="0.25">
      <c r="U65405" s="104"/>
      <c r="AB65405" s="104"/>
      <c r="AC65405" s="104"/>
      <c r="AF65405" s="104"/>
      <c r="AG65405" s="104"/>
      <c r="AK65405" s="104"/>
      <c r="AL65405" s="104"/>
      <c r="AO65405" s="104"/>
      <c r="AP65405" s="104"/>
    </row>
    <row r="65406" spans="21:42" ht="15" customHeight="1" x14ac:dyDescent="0.25">
      <c r="U65406" s="104"/>
      <c r="AB65406" s="104"/>
      <c r="AC65406" s="104"/>
      <c r="AF65406" s="104"/>
      <c r="AG65406" s="104"/>
      <c r="AK65406" s="104"/>
      <c r="AL65406" s="104"/>
      <c r="AO65406" s="104"/>
      <c r="AP65406" s="104"/>
    </row>
    <row r="65407" spans="21:42" ht="15" customHeight="1" x14ac:dyDescent="0.25">
      <c r="U65407" s="104"/>
      <c r="AB65407" s="104"/>
      <c r="AC65407" s="104"/>
      <c r="AF65407" s="104"/>
      <c r="AG65407" s="104"/>
      <c r="AK65407" s="104"/>
      <c r="AL65407" s="104"/>
      <c r="AO65407" s="104"/>
      <c r="AP65407" s="104"/>
    </row>
    <row r="65408" spans="21:42" ht="15" customHeight="1" x14ac:dyDescent="0.25">
      <c r="U65408" s="104"/>
      <c r="AB65408" s="104"/>
      <c r="AC65408" s="104"/>
      <c r="AF65408" s="104"/>
      <c r="AG65408" s="104"/>
      <c r="AK65408" s="104"/>
      <c r="AL65408" s="104"/>
      <c r="AO65408" s="104"/>
      <c r="AP65408" s="104"/>
    </row>
    <row r="65409" spans="21:42" ht="15" customHeight="1" x14ac:dyDescent="0.25">
      <c r="U65409" s="104"/>
      <c r="AB65409" s="104"/>
      <c r="AC65409" s="104"/>
      <c r="AF65409" s="104"/>
      <c r="AG65409" s="104"/>
      <c r="AK65409" s="104"/>
      <c r="AL65409" s="104"/>
      <c r="AO65409" s="104"/>
      <c r="AP65409" s="104"/>
    </row>
    <row r="65410" spans="21:42" ht="15" customHeight="1" x14ac:dyDescent="0.25">
      <c r="U65410" s="104"/>
      <c r="AB65410" s="104"/>
      <c r="AC65410" s="104"/>
      <c r="AF65410" s="104"/>
      <c r="AG65410" s="104"/>
      <c r="AK65410" s="104"/>
      <c r="AL65410" s="104"/>
      <c r="AO65410" s="104"/>
      <c r="AP65410" s="104"/>
    </row>
    <row r="65411" spans="21:42" ht="15" customHeight="1" x14ac:dyDescent="0.25">
      <c r="U65411" s="104"/>
      <c r="AB65411" s="104"/>
      <c r="AC65411" s="104"/>
      <c r="AF65411" s="104"/>
      <c r="AG65411" s="104"/>
      <c r="AK65411" s="104"/>
      <c r="AL65411" s="104"/>
      <c r="AO65411" s="104"/>
      <c r="AP65411" s="104"/>
    </row>
    <row r="65412" spans="21:42" ht="15" customHeight="1" x14ac:dyDescent="0.25">
      <c r="U65412" s="104"/>
      <c r="AB65412" s="104"/>
      <c r="AC65412" s="104"/>
      <c r="AF65412" s="104"/>
      <c r="AG65412" s="104"/>
      <c r="AK65412" s="104"/>
      <c r="AL65412" s="104"/>
      <c r="AO65412" s="104"/>
      <c r="AP65412" s="104"/>
    </row>
    <row r="65413" spans="21:42" ht="15" customHeight="1" x14ac:dyDescent="0.25">
      <c r="U65413" s="104"/>
      <c r="AB65413" s="104"/>
      <c r="AC65413" s="104"/>
      <c r="AF65413" s="104"/>
      <c r="AG65413" s="104"/>
      <c r="AK65413" s="104"/>
      <c r="AL65413" s="104"/>
      <c r="AO65413" s="104"/>
      <c r="AP65413" s="104"/>
    </row>
    <row r="65414" spans="21:42" ht="15" customHeight="1" x14ac:dyDescent="0.25">
      <c r="U65414" s="104"/>
      <c r="AB65414" s="104"/>
      <c r="AC65414" s="104"/>
      <c r="AF65414" s="104"/>
      <c r="AG65414" s="104"/>
      <c r="AK65414" s="104"/>
      <c r="AL65414" s="104"/>
      <c r="AO65414" s="104"/>
      <c r="AP65414" s="104"/>
    </row>
    <row r="65415" spans="21:42" ht="15" customHeight="1" x14ac:dyDescent="0.25">
      <c r="U65415" s="104"/>
      <c r="AB65415" s="104"/>
      <c r="AC65415" s="104"/>
      <c r="AF65415" s="104"/>
      <c r="AG65415" s="104"/>
      <c r="AK65415" s="104"/>
      <c r="AL65415" s="104"/>
      <c r="AO65415" s="104"/>
      <c r="AP65415" s="104"/>
    </row>
    <row r="65416" spans="21:42" ht="15" customHeight="1" x14ac:dyDescent="0.25">
      <c r="U65416" s="104"/>
      <c r="AB65416" s="104"/>
      <c r="AC65416" s="104"/>
      <c r="AF65416" s="104"/>
      <c r="AG65416" s="104"/>
      <c r="AK65416" s="104"/>
      <c r="AL65416" s="104"/>
      <c r="AO65416" s="104"/>
      <c r="AP65416" s="104"/>
    </row>
    <row r="65417" spans="21:42" ht="15" customHeight="1" x14ac:dyDescent="0.25">
      <c r="U65417" s="104"/>
      <c r="AB65417" s="104"/>
      <c r="AC65417" s="104"/>
      <c r="AF65417" s="104"/>
      <c r="AG65417" s="104"/>
      <c r="AK65417" s="104"/>
      <c r="AL65417" s="104"/>
      <c r="AO65417" s="104"/>
      <c r="AP65417" s="104"/>
    </row>
    <row r="65418" spans="21:42" ht="15" customHeight="1" x14ac:dyDescent="0.25">
      <c r="U65418" s="104"/>
      <c r="AB65418" s="104"/>
      <c r="AC65418" s="104"/>
      <c r="AF65418" s="104"/>
      <c r="AG65418" s="104"/>
      <c r="AK65418" s="104"/>
      <c r="AL65418" s="104"/>
      <c r="AO65418" s="104"/>
      <c r="AP65418" s="104"/>
    </row>
    <row r="65419" spans="21:42" ht="15" customHeight="1" x14ac:dyDescent="0.25">
      <c r="U65419" s="104"/>
      <c r="AB65419" s="104"/>
      <c r="AC65419" s="104"/>
      <c r="AF65419" s="104"/>
      <c r="AG65419" s="104"/>
      <c r="AK65419" s="104"/>
      <c r="AL65419" s="104"/>
      <c r="AO65419" s="104"/>
      <c r="AP65419" s="104"/>
    </row>
    <row r="65420" spans="21:42" ht="15" customHeight="1" x14ac:dyDescent="0.25">
      <c r="U65420" s="104"/>
      <c r="AB65420" s="104"/>
      <c r="AC65420" s="104"/>
      <c r="AF65420" s="104"/>
      <c r="AG65420" s="104"/>
      <c r="AK65420" s="104"/>
      <c r="AL65420" s="104"/>
      <c r="AO65420" s="104"/>
      <c r="AP65420" s="104"/>
    </row>
    <row r="65421" spans="21:42" ht="15" customHeight="1" x14ac:dyDescent="0.25">
      <c r="U65421" s="104"/>
      <c r="AB65421" s="104"/>
      <c r="AC65421" s="104"/>
      <c r="AF65421" s="104"/>
      <c r="AG65421" s="104"/>
      <c r="AK65421" s="104"/>
      <c r="AL65421" s="104"/>
      <c r="AO65421" s="104"/>
      <c r="AP65421" s="104"/>
    </row>
    <row r="65422" spans="21:42" ht="15" customHeight="1" x14ac:dyDescent="0.25">
      <c r="U65422" s="104"/>
      <c r="AB65422" s="104"/>
      <c r="AC65422" s="104"/>
      <c r="AF65422" s="104"/>
      <c r="AG65422" s="104"/>
      <c r="AK65422" s="104"/>
      <c r="AL65422" s="104"/>
      <c r="AO65422" s="104"/>
      <c r="AP65422" s="104"/>
    </row>
    <row r="65423" spans="21:42" ht="15" customHeight="1" x14ac:dyDescent="0.25">
      <c r="U65423" s="104"/>
      <c r="AB65423" s="104"/>
      <c r="AC65423" s="104"/>
      <c r="AF65423" s="104"/>
      <c r="AG65423" s="104"/>
      <c r="AK65423" s="104"/>
      <c r="AL65423" s="104"/>
      <c r="AO65423" s="104"/>
      <c r="AP65423" s="104"/>
    </row>
    <row r="65424" spans="21:42" ht="15" customHeight="1" x14ac:dyDescent="0.25">
      <c r="U65424" s="104"/>
      <c r="AB65424" s="104"/>
      <c r="AC65424" s="104"/>
      <c r="AF65424" s="104"/>
      <c r="AG65424" s="104"/>
      <c r="AK65424" s="104"/>
      <c r="AL65424" s="104"/>
      <c r="AO65424" s="104"/>
      <c r="AP65424" s="104"/>
    </row>
    <row r="65425" spans="21:42" ht="15" customHeight="1" x14ac:dyDescent="0.25">
      <c r="U65425" s="104"/>
      <c r="AB65425" s="104"/>
      <c r="AC65425" s="104"/>
      <c r="AF65425" s="104"/>
      <c r="AG65425" s="104"/>
      <c r="AK65425" s="104"/>
      <c r="AL65425" s="104"/>
      <c r="AO65425" s="104"/>
      <c r="AP65425" s="104"/>
    </row>
    <row r="65426" spans="21:42" ht="15" customHeight="1" x14ac:dyDescent="0.25">
      <c r="U65426" s="104"/>
      <c r="AB65426" s="104"/>
      <c r="AC65426" s="104"/>
      <c r="AF65426" s="104"/>
      <c r="AG65426" s="104"/>
      <c r="AK65426" s="104"/>
      <c r="AL65426" s="104"/>
      <c r="AO65426" s="104"/>
      <c r="AP65426" s="104"/>
    </row>
    <row r="65427" spans="21:42" ht="15" customHeight="1" x14ac:dyDescent="0.25">
      <c r="U65427" s="104"/>
      <c r="AB65427" s="104"/>
      <c r="AC65427" s="104"/>
      <c r="AF65427" s="104"/>
      <c r="AG65427" s="104"/>
      <c r="AK65427" s="104"/>
      <c r="AL65427" s="104"/>
      <c r="AO65427" s="104"/>
      <c r="AP65427" s="104"/>
    </row>
    <row r="65428" spans="21:42" ht="15" customHeight="1" x14ac:dyDescent="0.25">
      <c r="U65428" s="104"/>
      <c r="AB65428" s="104"/>
      <c r="AC65428" s="104"/>
      <c r="AF65428" s="104"/>
      <c r="AG65428" s="104"/>
      <c r="AK65428" s="104"/>
      <c r="AL65428" s="104"/>
      <c r="AO65428" s="104"/>
      <c r="AP65428" s="104"/>
    </row>
    <row r="65429" spans="21:42" ht="15" customHeight="1" x14ac:dyDescent="0.25">
      <c r="U65429" s="104"/>
      <c r="AB65429" s="104"/>
      <c r="AC65429" s="104"/>
      <c r="AF65429" s="104"/>
      <c r="AG65429" s="104"/>
      <c r="AK65429" s="104"/>
      <c r="AL65429" s="104"/>
      <c r="AO65429" s="104"/>
      <c r="AP65429" s="104"/>
    </row>
    <row r="65430" spans="21:42" ht="15" customHeight="1" x14ac:dyDescent="0.25">
      <c r="U65430" s="104"/>
      <c r="AB65430" s="104"/>
      <c r="AC65430" s="104"/>
      <c r="AF65430" s="104"/>
      <c r="AG65430" s="104"/>
      <c r="AK65430" s="104"/>
      <c r="AL65430" s="104"/>
      <c r="AO65430" s="104"/>
      <c r="AP65430" s="104"/>
    </row>
    <row r="65431" spans="21:42" ht="15" customHeight="1" x14ac:dyDescent="0.25">
      <c r="U65431" s="104"/>
      <c r="AB65431" s="104"/>
      <c r="AC65431" s="104"/>
      <c r="AF65431" s="104"/>
      <c r="AG65431" s="104"/>
      <c r="AK65431" s="104"/>
      <c r="AL65431" s="104"/>
      <c r="AO65431" s="104"/>
      <c r="AP65431" s="104"/>
    </row>
    <row r="65432" spans="21:42" ht="15" customHeight="1" x14ac:dyDescent="0.25">
      <c r="U65432" s="104"/>
      <c r="AB65432" s="104"/>
      <c r="AC65432" s="104"/>
      <c r="AF65432" s="104"/>
      <c r="AG65432" s="104"/>
      <c r="AK65432" s="104"/>
      <c r="AL65432" s="104"/>
      <c r="AO65432" s="104"/>
      <c r="AP65432" s="104"/>
    </row>
    <row r="65433" spans="21:42" ht="15" customHeight="1" x14ac:dyDescent="0.25">
      <c r="U65433" s="104"/>
      <c r="AB65433" s="104"/>
      <c r="AC65433" s="104"/>
      <c r="AF65433" s="104"/>
      <c r="AG65433" s="104"/>
      <c r="AK65433" s="104"/>
      <c r="AL65433" s="104"/>
      <c r="AO65433" s="104"/>
      <c r="AP65433" s="104"/>
    </row>
    <row r="65434" spans="21:42" ht="15" customHeight="1" x14ac:dyDescent="0.25">
      <c r="U65434" s="104"/>
      <c r="AB65434" s="104"/>
      <c r="AC65434" s="104"/>
      <c r="AF65434" s="104"/>
      <c r="AG65434" s="104"/>
      <c r="AK65434" s="104"/>
      <c r="AL65434" s="104"/>
      <c r="AO65434" s="104"/>
      <c r="AP65434" s="104"/>
    </row>
    <row r="65435" spans="21:42" ht="15" customHeight="1" x14ac:dyDescent="0.25">
      <c r="U65435" s="104"/>
      <c r="AB65435" s="104"/>
      <c r="AC65435" s="104"/>
      <c r="AF65435" s="104"/>
      <c r="AG65435" s="104"/>
      <c r="AK65435" s="104"/>
      <c r="AL65435" s="104"/>
      <c r="AO65435" s="104"/>
      <c r="AP65435" s="104"/>
    </row>
    <row r="65436" spans="21:42" ht="15" customHeight="1" x14ac:dyDescent="0.25">
      <c r="U65436" s="104"/>
      <c r="AB65436" s="104"/>
      <c r="AC65436" s="104"/>
      <c r="AF65436" s="104"/>
      <c r="AG65436" s="104"/>
      <c r="AK65436" s="104"/>
      <c r="AL65436" s="104"/>
      <c r="AO65436" s="104"/>
      <c r="AP65436" s="104"/>
    </row>
    <row r="65437" spans="21:42" ht="15" customHeight="1" x14ac:dyDescent="0.25">
      <c r="U65437" s="104"/>
      <c r="AB65437" s="104"/>
      <c r="AC65437" s="104"/>
      <c r="AF65437" s="104"/>
      <c r="AG65437" s="104"/>
      <c r="AK65437" s="104"/>
      <c r="AL65437" s="104"/>
      <c r="AO65437" s="104"/>
      <c r="AP65437" s="104"/>
    </row>
    <row r="65438" spans="21:42" ht="15" customHeight="1" x14ac:dyDescent="0.25">
      <c r="U65438" s="104"/>
      <c r="AB65438" s="104"/>
      <c r="AC65438" s="104"/>
      <c r="AF65438" s="104"/>
      <c r="AG65438" s="104"/>
      <c r="AK65438" s="104"/>
      <c r="AL65438" s="104"/>
      <c r="AO65438" s="104"/>
      <c r="AP65438" s="104"/>
    </row>
    <row r="65439" spans="21:42" ht="15" customHeight="1" x14ac:dyDescent="0.25">
      <c r="U65439" s="104"/>
      <c r="AB65439" s="104"/>
      <c r="AC65439" s="104"/>
      <c r="AF65439" s="104"/>
      <c r="AG65439" s="104"/>
      <c r="AK65439" s="104"/>
      <c r="AL65439" s="104"/>
      <c r="AO65439" s="104"/>
      <c r="AP65439" s="104"/>
    </row>
    <row r="65440" spans="21:42" ht="15" customHeight="1" x14ac:dyDescent="0.25">
      <c r="U65440" s="104"/>
      <c r="AB65440" s="104"/>
      <c r="AC65440" s="104"/>
      <c r="AF65440" s="104"/>
      <c r="AG65440" s="104"/>
      <c r="AK65440" s="104"/>
      <c r="AL65440" s="104"/>
      <c r="AO65440" s="104"/>
      <c r="AP65440" s="104"/>
    </row>
    <row r="65441" spans="21:42" ht="15" customHeight="1" x14ac:dyDescent="0.25">
      <c r="U65441" s="104"/>
      <c r="AB65441" s="104"/>
      <c r="AC65441" s="104"/>
      <c r="AF65441" s="104"/>
      <c r="AG65441" s="104"/>
      <c r="AK65441" s="104"/>
      <c r="AL65441" s="104"/>
      <c r="AO65441" s="104"/>
      <c r="AP65441" s="104"/>
    </row>
    <row r="65442" spans="21:42" ht="15" customHeight="1" x14ac:dyDescent="0.25">
      <c r="U65442" s="104"/>
      <c r="AB65442" s="104"/>
      <c r="AC65442" s="104"/>
      <c r="AF65442" s="104"/>
      <c r="AG65442" s="104"/>
      <c r="AK65442" s="104"/>
      <c r="AL65442" s="104"/>
      <c r="AO65442" s="104"/>
      <c r="AP65442" s="104"/>
    </row>
    <row r="65443" spans="21:42" ht="15" customHeight="1" x14ac:dyDescent="0.25">
      <c r="U65443" s="104"/>
      <c r="AB65443" s="104"/>
      <c r="AC65443" s="104"/>
      <c r="AF65443" s="104"/>
      <c r="AG65443" s="104"/>
      <c r="AK65443" s="104"/>
      <c r="AL65443" s="104"/>
      <c r="AO65443" s="104"/>
      <c r="AP65443" s="104"/>
    </row>
    <row r="65444" spans="21:42" ht="15" customHeight="1" x14ac:dyDescent="0.25">
      <c r="U65444" s="104"/>
      <c r="AB65444" s="104"/>
      <c r="AC65444" s="104"/>
      <c r="AF65444" s="104"/>
      <c r="AG65444" s="104"/>
      <c r="AK65444" s="104"/>
      <c r="AL65444" s="104"/>
      <c r="AO65444" s="104"/>
      <c r="AP65444" s="104"/>
    </row>
    <row r="65445" spans="21:42" ht="15" customHeight="1" x14ac:dyDescent="0.25">
      <c r="U65445" s="104"/>
      <c r="AB65445" s="104"/>
      <c r="AC65445" s="104"/>
      <c r="AF65445" s="104"/>
      <c r="AG65445" s="104"/>
      <c r="AK65445" s="104"/>
      <c r="AL65445" s="104"/>
      <c r="AO65445" s="104"/>
      <c r="AP65445" s="104"/>
    </row>
    <row r="65446" spans="21:42" ht="15" customHeight="1" x14ac:dyDescent="0.25">
      <c r="U65446" s="104"/>
      <c r="AB65446" s="104"/>
      <c r="AC65446" s="104"/>
      <c r="AF65446" s="104"/>
      <c r="AG65446" s="104"/>
      <c r="AK65446" s="104"/>
      <c r="AL65446" s="104"/>
      <c r="AO65446" s="104"/>
      <c r="AP65446" s="104"/>
    </row>
    <row r="65447" spans="21:42" ht="15" customHeight="1" x14ac:dyDescent="0.25">
      <c r="U65447" s="104"/>
      <c r="AB65447" s="104"/>
      <c r="AC65447" s="104"/>
      <c r="AF65447" s="104"/>
      <c r="AG65447" s="104"/>
      <c r="AK65447" s="104"/>
      <c r="AL65447" s="104"/>
      <c r="AO65447" s="104"/>
      <c r="AP65447" s="104"/>
    </row>
    <row r="65448" spans="21:42" ht="15" customHeight="1" x14ac:dyDescent="0.25">
      <c r="U65448" s="104"/>
      <c r="AB65448" s="104"/>
      <c r="AC65448" s="104"/>
      <c r="AF65448" s="104"/>
      <c r="AG65448" s="104"/>
      <c r="AK65448" s="104"/>
      <c r="AL65448" s="104"/>
      <c r="AO65448" s="104"/>
      <c r="AP65448" s="104"/>
    </row>
    <row r="65449" spans="21:42" ht="15" customHeight="1" x14ac:dyDescent="0.25">
      <c r="U65449" s="104"/>
      <c r="AB65449" s="104"/>
      <c r="AC65449" s="104"/>
      <c r="AF65449" s="104"/>
      <c r="AG65449" s="104"/>
      <c r="AK65449" s="104"/>
      <c r="AL65449" s="104"/>
      <c r="AO65449" s="104"/>
      <c r="AP65449" s="104"/>
    </row>
    <row r="65450" spans="21:42" ht="15" customHeight="1" x14ac:dyDescent="0.25">
      <c r="U65450" s="104"/>
      <c r="AB65450" s="104"/>
      <c r="AC65450" s="104"/>
      <c r="AF65450" s="104"/>
      <c r="AG65450" s="104"/>
      <c r="AK65450" s="104"/>
      <c r="AL65450" s="104"/>
      <c r="AO65450" s="104"/>
      <c r="AP65450" s="104"/>
    </row>
    <row r="65451" spans="21:42" ht="15" customHeight="1" x14ac:dyDescent="0.25">
      <c r="U65451" s="104"/>
      <c r="AB65451" s="104"/>
      <c r="AC65451" s="104"/>
      <c r="AF65451" s="104"/>
      <c r="AG65451" s="104"/>
      <c r="AK65451" s="104"/>
      <c r="AL65451" s="104"/>
      <c r="AO65451" s="104"/>
      <c r="AP65451" s="104"/>
    </row>
    <row r="65452" spans="21:42" ht="15" customHeight="1" x14ac:dyDescent="0.25">
      <c r="U65452" s="104"/>
      <c r="AB65452" s="104"/>
      <c r="AC65452" s="104"/>
      <c r="AF65452" s="104"/>
      <c r="AG65452" s="104"/>
      <c r="AK65452" s="104"/>
      <c r="AL65452" s="104"/>
      <c r="AO65452" s="104"/>
      <c r="AP65452" s="104"/>
    </row>
    <row r="65453" spans="21:42" ht="15" customHeight="1" x14ac:dyDescent="0.25">
      <c r="U65453" s="104"/>
      <c r="AB65453" s="104"/>
      <c r="AC65453" s="104"/>
      <c r="AF65453" s="104"/>
      <c r="AG65453" s="104"/>
      <c r="AK65453" s="104"/>
      <c r="AL65453" s="104"/>
      <c r="AO65453" s="104"/>
      <c r="AP65453" s="104"/>
    </row>
    <row r="65454" spans="21:42" ht="15" customHeight="1" x14ac:dyDescent="0.25">
      <c r="U65454" s="104"/>
      <c r="AB65454" s="104"/>
      <c r="AC65454" s="104"/>
      <c r="AF65454" s="104"/>
      <c r="AG65454" s="104"/>
      <c r="AK65454" s="104"/>
      <c r="AL65454" s="104"/>
      <c r="AO65454" s="104"/>
      <c r="AP65454" s="104"/>
    </row>
    <row r="65455" spans="21:42" ht="15" customHeight="1" x14ac:dyDescent="0.25">
      <c r="U65455" s="104"/>
      <c r="AB65455" s="104"/>
      <c r="AC65455" s="104"/>
      <c r="AF65455" s="104"/>
      <c r="AG65455" s="104"/>
      <c r="AK65455" s="104"/>
      <c r="AL65455" s="104"/>
      <c r="AO65455" s="104"/>
      <c r="AP65455" s="104"/>
    </row>
    <row r="65456" spans="21:42" ht="15" customHeight="1" x14ac:dyDescent="0.25">
      <c r="U65456" s="104"/>
      <c r="AB65456" s="104"/>
      <c r="AC65456" s="104"/>
      <c r="AF65456" s="104"/>
      <c r="AG65456" s="104"/>
      <c r="AK65456" s="104"/>
      <c r="AL65456" s="104"/>
      <c r="AO65456" s="104"/>
      <c r="AP65456" s="104"/>
    </row>
    <row r="65457" spans="21:42" ht="15" customHeight="1" x14ac:dyDescent="0.25">
      <c r="U65457" s="104"/>
      <c r="AB65457" s="104"/>
      <c r="AC65457" s="104"/>
      <c r="AF65457" s="104"/>
      <c r="AG65457" s="104"/>
      <c r="AK65457" s="104"/>
      <c r="AL65457" s="104"/>
      <c r="AO65457" s="104"/>
      <c r="AP65457" s="104"/>
    </row>
    <row r="65458" spans="21:42" ht="15" customHeight="1" x14ac:dyDescent="0.25">
      <c r="U65458" s="104"/>
      <c r="AB65458" s="104"/>
      <c r="AC65458" s="104"/>
      <c r="AF65458" s="104"/>
      <c r="AG65458" s="104"/>
      <c r="AK65458" s="104"/>
      <c r="AL65458" s="104"/>
      <c r="AO65458" s="104"/>
      <c r="AP65458" s="104"/>
    </row>
    <row r="65459" spans="21:42" ht="15" customHeight="1" x14ac:dyDescent="0.25">
      <c r="U65459" s="104"/>
      <c r="AB65459" s="104"/>
      <c r="AC65459" s="104"/>
      <c r="AF65459" s="104"/>
      <c r="AG65459" s="104"/>
      <c r="AK65459" s="104"/>
      <c r="AL65459" s="104"/>
      <c r="AO65459" s="104"/>
      <c r="AP65459" s="104"/>
    </row>
    <row r="65460" spans="21:42" ht="15" customHeight="1" x14ac:dyDescent="0.25">
      <c r="U65460" s="104"/>
      <c r="AB65460" s="104"/>
      <c r="AC65460" s="104"/>
      <c r="AF65460" s="104"/>
      <c r="AG65460" s="104"/>
      <c r="AK65460" s="104"/>
      <c r="AL65460" s="104"/>
      <c r="AO65460" s="104"/>
      <c r="AP65460" s="104"/>
    </row>
    <row r="65461" spans="21:42" ht="15" customHeight="1" x14ac:dyDescent="0.25">
      <c r="U65461" s="104"/>
      <c r="AB65461" s="104"/>
      <c r="AC65461" s="104"/>
      <c r="AF65461" s="104"/>
      <c r="AG65461" s="104"/>
      <c r="AK65461" s="104"/>
      <c r="AL65461" s="104"/>
      <c r="AO65461" s="104"/>
      <c r="AP65461" s="104"/>
    </row>
    <row r="65462" spans="21:42" ht="15" customHeight="1" x14ac:dyDescent="0.25">
      <c r="U65462" s="104"/>
      <c r="AB65462" s="104"/>
      <c r="AC65462" s="104"/>
      <c r="AF65462" s="104"/>
      <c r="AG65462" s="104"/>
      <c r="AK65462" s="104"/>
      <c r="AL65462" s="104"/>
      <c r="AO65462" s="104"/>
      <c r="AP65462" s="104"/>
    </row>
    <row r="65463" spans="21:42" ht="15" customHeight="1" x14ac:dyDescent="0.25">
      <c r="U65463" s="104"/>
      <c r="AB65463" s="104"/>
      <c r="AC65463" s="104"/>
      <c r="AF65463" s="104"/>
      <c r="AG65463" s="104"/>
      <c r="AK65463" s="104"/>
      <c r="AL65463" s="104"/>
      <c r="AO65463" s="104"/>
      <c r="AP65463" s="104"/>
    </row>
    <row r="65464" spans="21:42" ht="15" customHeight="1" x14ac:dyDescent="0.25">
      <c r="U65464" s="104"/>
      <c r="AB65464" s="104"/>
      <c r="AC65464" s="104"/>
      <c r="AF65464" s="104"/>
      <c r="AG65464" s="104"/>
      <c r="AK65464" s="104"/>
      <c r="AL65464" s="104"/>
      <c r="AO65464" s="104"/>
      <c r="AP65464" s="104"/>
    </row>
    <row r="65465" spans="21:42" ht="15" customHeight="1" x14ac:dyDescent="0.25">
      <c r="U65465" s="104"/>
      <c r="AB65465" s="104"/>
      <c r="AC65465" s="104"/>
      <c r="AF65465" s="104"/>
      <c r="AG65465" s="104"/>
      <c r="AK65465" s="104"/>
      <c r="AL65465" s="104"/>
      <c r="AO65465" s="104"/>
      <c r="AP65465" s="104"/>
    </row>
    <row r="65466" spans="21:42" ht="15" customHeight="1" x14ac:dyDescent="0.25">
      <c r="U65466" s="104"/>
      <c r="AB65466" s="104"/>
      <c r="AC65466" s="104"/>
      <c r="AF65466" s="104"/>
      <c r="AG65466" s="104"/>
      <c r="AK65466" s="104"/>
      <c r="AL65466" s="104"/>
      <c r="AO65466" s="104"/>
      <c r="AP65466" s="104"/>
    </row>
    <row r="65467" spans="21:42" ht="15" customHeight="1" x14ac:dyDescent="0.25">
      <c r="U65467" s="104"/>
      <c r="AB65467" s="104"/>
      <c r="AC65467" s="104"/>
      <c r="AF65467" s="104"/>
      <c r="AG65467" s="104"/>
      <c r="AK65467" s="104"/>
      <c r="AL65467" s="104"/>
      <c r="AO65467" s="104"/>
      <c r="AP65467" s="104"/>
    </row>
    <row r="65468" spans="21:42" ht="15" customHeight="1" x14ac:dyDescent="0.25">
      <c r="U65468" s="104"/>
      <c r="AB65468" s="104"/>
      <c r="AC65468" s="104"/>
      <c r="AF65468" s="104"/>
      <c r="AG65468" s="104"/>
      <c r="AK65468" s="104"/>
      <c r="AL65468" s="104"/>
      <c r="AO65468" s="104"/>
      <c r="AP65468" s="104"/>
    </row>
    <row r="65469" spans="21:42" ht="15" customHeight="1" x14ac:dyDescent="0.25">
      <c r="U65469" s="104"/>
      <c r="AB65469" s="104"/>
      <c r="AC65469" s="104"/>
      <c r="AF65469" s="104"/>
      <c r="AG65469" s="104"/>
      <c r="AK65469" s="104"/>
      <c r="AL65469" s="104"/>
      <c r="AO65469" s="104"/>
      <c r="AP65469" s="104"/>
    </row>
    <row r="65470" spans="21:42" ht="15" customHeight="1" x14ac:dyDescent="0.25">
      <c r="U65470" s="104"/>
      <c r="AB65470" s="104"/>
      <c r="AC65470" s="104"/>
      <c r="AF65470" s="104"/>
      <c r="AG65470" s="104"/>
      <c r="AK65470" s="104"/>
      <c r="AL65470" s="104"/>
      <c r="AO65470" s="104"/>
      <c r="AP65470" s="104"/>
    </row>
    <row r="65471" spans="21:42" ht="15" customHeight="1" x14ac:dyDescent="0.25">
      <c r="U65471" s="104"/>
      <c r="AB65471" s="104"/>
      <c r="AC65471" s="104"/>
      <c r="AF65471" s="104"/>
      <c r="AG65471" s="104"/>
      <c r="AK65471" s="104"/>
      <c r="AL65471" s="104"/>
      <c r="AO65471" s="104"/>
      <c r="AP65471" s="104"/>
    </row>
    <row r="65472" spans="21:42" ht="15" customHeight="1" x14ac:dyDescent="0.25">
      <c r="U65472" s="104"/>
      <c r="AB65472" s="104"/>
      <c r="AC65472" s="104"/>
      <c r="AF65472" s="104"/>
      <c r="AG65472" s="104"/>
      <c r="AK65472" s="104"/>
      <c r="AL65472" s="104"/>
      <c r="AO65472" s="104"/>
      <c r="AP65472" s="104"/>
    </row>
    <row r="65473" spans="21:42" ht="15" customHeight="1" x14ac:dyDescent="0.25">
      <c r="U65473" s="104"/>
      <c r="AB65473" s="104"/>
      <c r="AC65473" s="104"/>
      <c r="AF65473" s="104"/>
      <c r="AG65473" s="104"/>
      <c r="AK65473" s="104"/>
      <c r="AL65473" s="104"/>
      <c r="AO65473" s="104"/>
      <c r="AP65473" s="104"/>
    </row>
    <row r="65474" spans="21:42" ht="15" customHeight="1" x14ac:dyDescent="0.25">
      <c r="U65474" s="104"/>
      <c r="AB65474" s="104"/>
      <c r="AC65474" s="104"/>
      <c r="AF65474" s="104"/>
      <c r="AG65474" s="104"/>
      <c r="AK65474" s="104"/>
      <c r="AL65474" s="104"/>
      <c r="AO65474" s="104"/>
      <c r="AP65474" s="104"/>
    </row>
    <row r="65475" spans="21:42" ht="15" customHeight="1" x14ac:dyDescent="0.25">
      <c r="U65475" s="104"/>
      <c r="AB65475" s="104"/>
      <c r="AC65475" s="104"/>
      <c r="AF65475" s="104"/>
      <c r="AG65475" s="104"/>
      <c r="AK65475" s="104"/>
      <c r="AL65475" s="104"/>
      <c r="AO65475" s="104"/>
      <c r="AP65475" s="104"/>
    </row>
    <row r="65476" spans="21:42" ht="15" customHeight="1" x14ac:dyDescent="0.25">
      <c r="U65476" s="104"/>
      <c r="AB65476" s="104"/>
      <c r="AC65476" s="104"/>
      <c r="AF65476" s="104"/>
      <c r="AG65476" s="104"/>
      <c r="AK65476" s="104"/>
      <c r="AL65476" s="104"/>
      <c r="AO65476" s="104"/>
      <c r="AP65476" s="104"/>
    </row>
    <row r="65477" spans="21:42" ht="15" customHeight="1" x14ac:dyDescent="0.25">
      <c r="U65477" s="104"/>
      <c r="AB65477" s="104"/>
      <c r="AC65477" s="104"/>
      <c r="AF65477" s="104"/>
      <c r="AG65477" s="104"/>
      <c r="AK65477" s="104"/>
      <c r="AL65477" s="104"/>
      <c r="AO65477" s="104"/>
      <c r="AP65477" s="104"/>
    </row>
    <row r="65478" spans="21:42" ht="15" customHeight="1" x14ac:dyDescent="0.25">
      <c r="U65478" s="104"/>
      <c r="AB65478" s="104"/>
      <c r="AC65478" s="104"/>
      <c r="AF65478" s="104"/>
      <c r="AG65478" s="104"/>
      <c r="AK65478" s="104"/>
      <c r="AL65478" s="104"/>
      <c r="AO65478" s="104"/>
      <c r="AP65478" s="104"/>
    </row>
    <row r="65479" spans="21:42" ht="15" customHeight="1" x14ac:dyDescent="0.25">
      <c r="U65479" s="104"/>
      <c r="AB65479" s="104"/>
      <c r="AC65479" s="104"/>
      <c r="AF65479" s="104"/>
      <c r="AG65479" s="104"/>
      <c r="AK65479" s="104"/>
      <c r="AL65479" s="104"/>
      <c r="AO65479" s="104"/>
      <c r="AP65479" s="104"/>
    </row>
    <row r="65480" spans="21:42" ht="15" customHeight="1" x14ac:dyDescent="0.25">
      <c r="U65480" s="104"/>
      <c r="AB65480" s="104"/>
      <c r="AC65480" s="104"/>
      <c r="AF65480" s="104"/>
      <c r="AG65480" s="104"/>
      <c r="AK65480" s="104"/>
      <c r="AL65480" s="104"/>
      <c r="AO65480" s="104"/>
      <c r="AP65480" s="104"/>
    </row>
    <row r="65481" spans="21:42" ht="15" customHeight="1" x14ac:dyDescent="0.25">
      <c r="U65481" s="104"/>
      <c r="AB65481" s="104"/>
      <c r="AC65481" s="104"/>
      <c r="AF65481" s="104"/>
      <c r="AG65481" s="104"/>
      <c r="AK65481" s="104"/>
      <c r="AL65481" s="104"/>
      <c r="AO65481" s="104"/>
      <c r="AP65481" s="104"/>
    </row>
    <row r="65482" spans="21:42" ht="15" customHeight="1" x14ac:dyDescent="0.25">
      <c r="U65482" s="104"/>
      <c r="AB65482" s="104"/>
      <c r="AC65482" s="104"/>
      <c r="AF65482" s="104"/>
      <c r="AG65482" s="104"/>
      <c r="AK65482" s="104"/>
      <c r="AL65482" s="104"/>
      <c r="AO65482" s="104"/>
      <c r="AP65482" s="104"/>
    </row>
    <row r="65483" spans="21:42" ht="15" customHeight="1" x14ac:dyDescent="0.25">
      <c r="U65483" s="104"/>
      <c r="AB65483" s="104"/>
      <c r="AC65483" s="104"/>
      <c r="AF65483" s="104"/>
      <c r="AG65483" s="104"/>
      <c r="AK65483" s="104"/>
      <c r="AL65483" s="104"/>
      <c r="AO65483" s="104"/>
      <c r="AP65483" s="104"/>
    </row>
    <row r="65484" spans="21:42" ht="15" customHeight="1" x14ac:dyDescent="0.25">
      <c r="U65484" s="104"/>
      <c r="AB65484" s="104"/>
      <c r="AC65484" s="104"/>
      <c r="AF65484" s="104"/>
      <c r="AG65484" s="104"/>
      <c r="AK65484" s="104"/>
      <c r="AL65484" s="104"/>
      <c r="AO65484" s="104"/>
      <c r="AP65484" s="104"/>
    </row>
    <row r="65485" spans="21:42" ht="15" customHeight="1" x14ac:dyDescent="0.25">
      <c r="U65485" s="104"/>
      <c r="AB65485" s="104"/>
      <c r="AC65485" s="104"/>
      <c r="AF65485" s="104"/>
      <c r="AG65485" s="104"/>
      <c r="AK65485" s="104"/>
      <c r="AL65485" s="104"/>
      <c r="AO65485" s="104"/>
      <c r="AP65485" s="104"/>
    </row>
    <row r="65486" spans="21:42" ht="15" customHeight="1" x14ac:dyDescent="0.25">
      <c r="U65486" s="104"/>
      <c r="AB65486" s="104"/>
      <c r="AC65486" s="104"/>
      <c r="AF65486" s="104"/>
      <c r="AG65486" s="104"/>
      <c r="AK65486" s="104"/>
      <c r="AL65486" s="104"/>
      <c r="AO65486" s="104"/>
      <c r="AP65486" s="104"/>
    </row>
    <row r="65487" spans="21:42" ht="15" customHeight="1" x14ac:dyDescent="0.25">
      <c r="U65487" s="104"/>
      <c r="AB65487" s="104"/>
      <c r="AC65487" s="104"/>
      <c r="AF65487" s="104"/>
      <c r="AG65487" s="104"/>
      <c r="AK65487" s="104"/>
      <c r="AL65487" s="104"/>
      <c r="AO65487" s="104"/>
      <c r="AP65487" s="104"/>
    </row>
    <row r="65488" spans="21:42" ht="15" customHeight="1" x14ac:dyDescent="0.25">
      <c r="U65488" s="104"/>
      <c r="AB65488" s="104"/>
      <c r="AC65488" s="104"/>
      <c r="AF65488" s="104"/>
      <c r="AG65488" s="104"/>
      <c r="AK65488" s="104"/>
      <c r="AL65488" s="104"/>
      <c r="AO65488" s="104"/>
      <c r="AP65488" s="104"/>
    </row>
    <row r="65489" spans="21:42" ht="15" customHeight="1" x14ac:dyDescent="0.25">
      <c r="U65489" s="104"/>
      <c r="AB65489" s="104"/>
      <c r="AC65489" s="104"/>
      <c r="AF65489" s="104"/>
      <c r="AG65489" s="104"/>
      <c r="AK65489" s="104"/>
      <c r="AL65489" s="104"/>
      <c r="AO65489" s="104"/>
      <c r="AP65489" s="104"/>
    </row>
    <row r="65490" spans="21:42" ht="15" customHeight="1" x14ac:dyDescent="0.25">
      <c r="U65490" s="104"/>
      <c r="AB65490" s="104"/>
      <c r="AC65490" s="104"/>
      <c r="AF65490" s="104"/>
      <c r="AG65490" s="104"/>
      <c r="AK65490" s="104"/>
      <c r="AL65490" s="104"/>
      <c r="AO65490" s="104"/>
      <c r="AP65490" s="104"/>
    </row>
    <row r="65491" spans="21:42" ht="15" customHeight="1" x14ac:dyDescent="0.25">
      <c r="U65491" s="104"/>
      <c r="AB65491" s="104"/>
      <c r="AC65491" s="104"/>
      <c r="AF65491" s="104"/>
      <c r="AG65491" s="104"/>
      <c r="AK65491" s="104"/>
      <c r="AL65491" s="104"/>
      <c r="AO65491" s="104"/>
      <c r="AP65491" s="104"/>
    </row>
    <row r="65492" spans="21:42" ht="15" customHeight="1" x14ac:dyDescent="0.25">
      <c r="U65492" s="104"/>
      <c r="AB65492" s="104"/>
      <c r="AC65492" s="104"/>
      <c r="AF65492" s="104"/>
      <c r="AG65492" s="104"/>
      <c r="AK65492" s="104"/>
      <c r="AL65492" s="104"/>
      <c r="AO65492" s="104"/>
      <c r="AP65492" s="104"/>
    </row>
    <row r="65493" spans="21:42" ht="15" customHeight="1" x14ac:dyDescent="0.25">
      <c r="U65493" s="104"/>
      <c r="AB65493" s="104"/>
      <c r="AC65493" s="104"/>
      <c r="AF65493" s="104"/>
      <c r="AG65493" s="104"/>
      <c r="AK65493" s="104"/>
      <c r="AL65493" s="104"/>
      <c r="AO65493" s="104"/>
      <c r="AP65493" s="104"/>
    </row>
    <row r="65494" spans="21:42" ht="15" customHeight="1" x14ac:dyDescent="0.25">
      <c r="U65494" s="104"/>
      <c r="AB65494" s="104"/>
      <c r="AC65494" s="104"/>
      <c r="AF65494" s="104"/>
      <c r="AG65494" s="104"/>
      <c r="AK65494" s="104"/>
      <c r="AL65494" s="104"/>
      <c r="AO65494" s="104"/>
      <c r="AP65494" s="104"/>
    </row>
    <row r="65495" spans="21:42" ht="15" customHeight="1" x14ac:dyDescent="0.25">
      <c r="U65495" s="104"/>
      <c r="AB65495" s="104"/>
      <c r="AC65495" s="104"/>
      <c r="AF65495" s="104"/>
      <c r="AG65495" s="104"/>
      <c r="AK65495" s="104"/>
      <c r="AL65495" s="104"/>
      <c r="AO65495" s="104"/>
      <c r="AP65495" s="104"/>
    </row>
    <row r="65496" spans="21:42" ht="15" customHeight="1" x14ac:dyDescent="0.25">
      <c r="U65496" s="104"/>
      <c r="AB65496" s="104"/>
      <c r="AC65496" s="104"/>
      <c r="AF65496" s="104"/>
      <c r="AG65496" s="104"/>
      <c r="AK65496" s="104"/>
      <c r="AL65496" s="104"/>
      <c r="AO65496" s="104"/>
      <c r="AP65496" s="104"/>
    </row>
    <row r="65497" spans="21:42" ht="15" customHeight="1" x14ac:dyDescent="0.25">
      <c r="U65497" s="104"/>
      <c r="AB65497" s="104"/>
      <c r="AC65497" s="104"/>
      <c r="AF65497" s="104"/>
      <c r="AG65497" s="104"/>
      <c r="AK65497" s="104"/>
      <c r="AL65497" s="104"/>
      <c r="AO65497" s="104"/>
      <c r="AP65497" s="104"/>
    </row>
    <row r="65498" spans="21:42" ht="15" customHeight="1" x14ac:dyDescent="0.25">
      <c r="U65498" s="104"/>
      <c r="AB65498" s="104"/>
      <c r="AC65498" s="104"/>
      <c r="AF65498" s="104"/>
      <c r="AG65498" s="104"/>
      <c r="AK65498" s="104"/>
      <c r="AL65498" s="104"/>
      <c r="AO65498" s="104"/>
      <c r="AP65498" s="104"/>
    </row>
    <row r="65499" spans="21:42" ht="15" customHeight="1" x14ac:dyDescent="0.25">
      <c r="U65499" s="104"/>
      <c r="AB65499" s="104"/>
      <c r="AC65499" s="104"/>
      <c r="AF65499" s="104"/>
      <c r="AG65499" s="104"/>
      <c r="AK65499" s="104"/>
      <c r="AL65499" s="104"/>
      <c r="AO65499" s="104"/>
      <c r="AP65499" s="104"/>
    </row>
    <row r="65500" spans="21:42" ht="15" customHeight="1" x14ac:dyDescent="0.25">
      <c r="U65500" s="104"/>
      <c r="AB65500" s="104"/>
      <c r="AC65500" s="104"/>
      <c r="AF65500" s="104"/>
      <c r="AG65500" s="104"/>
      <c r="AK65500" s="104"/>
      <c r="AL65500" s="104"/>
      <c r="AO65500" s="104"/>
      <c r="AP65500" s="104"/>
    </row>
    <row r="65501" spans="21:42" ht="15" customHeight="1" x14ac:dyDescent="0.25">
      <c r="U65501" s="104"/>
      <c r="AB65501" s="104"/>
      <c r="AC65501" s="104"/>
      <c r="AF65501" s="104"/>
      <c r="AG65501" s="104"/>
      <c r="AK65501" s="104"/>
      <c r="AL65501" s="104"/>
      <c r="AO65501" s="104"/>
      <c r="AP65501" s="104"/>
    </row>
    <row r="65502" spans="21:42" ht="15" customHeight="1" x14ac:dyDescent="0.25">
      <c r="U65502" s="104"/>
      <c r="AB65502" s="104"/>
      <c r="AC65502" s="104"/>
      <c r="AF65502" s="104"/>
      <c r="AG65502" s="104"/>
      <c r="AK65502" s="104"/>
      <c r="AL65502" s="104"/>
      <c r="AO65502" s="104"/>
      <c r="AP65502" s="104"/>
    </row>
    <row r="65503" spans="21:42" ht="15" customHeight="1" x14ac:dyDescent="0.25">
      <c r="U65503" s="104"/>
      <c r="AB65503" s="104"/>
      <c r="AC65503" s="104"/>
      <c r="AF65503" s="104"/>
      <c r="AG65503" s="104"/>
      <c r="AK65503" s="104"/>
      <c r="AL65503" s="104"/>
      <c r="AO65503" s="104"/>
      <c r="AP65503" s="104"/>
    </row>
    <row r="65504" spans="21:42" ht="15" customHeight="1" x14ac:dyDescent="0.25">
      <c r="U65504" s="104"/>
      <c r="AB65504" s="104"/>
      <c r="AC65504" s="104"/>
      <c r="AF65504" s="104"/>
      <c r="AG65504" s="104"/>
      <c r="AK65504" s="104"/>
      <c r="AL65504" s="104"/>
      <c r="AO65504" s="104"/>
      <c r="AP65504" s="104"/>
    </row>
    <row r="65505" spans="21:42" ht="15" customHeight="1" x14ac:dyDescent="0.25">
      <c r="U65505" s="104"/>
      <c r="AB65505" s="104"/>
      <c r="AC65505" s="104"/>
      <c r="AF65505" s="104"/>
      <c r="AG65505" s="104"/>
      <c r="AK65505" s="104"/>
      <c r="AL65505" s="104"/>
      <c r="AO65505" s="104"/>
      <c r="AP65505" s="104"/>
    </row>
    <row r="65506" spans="21:42" ht="15" customHeight="1" x14ac:dyDescent="0.25">
      <c r="U65506" s="104"/>
      <c r="AB65506" s="104"/>
      <c r="AC65506" s="104"/>
      <c r="AF65506" s="104"/>
      <c r="AG65506" s="104"/>
      <c r="AK65506" s="104"/>
      <c r="AL65506" s="104"/>
      <c r="AO65506" s="104"/>
      <c r="AP65506" s="104"/>
    </row>
    <row r="65507" spans="21:42" ht="15" customHeight="1" x14ac:dyDescent="0.25">
      <c r="U65507" s="104"/>
      <c r="AB65507" s="104"/>
      <c r="AC65507" s="104"/>
      <c r="AF65507" s="104"/>
      <c r="AG65507" s="104"/>
      <c r="AK65507" s="104"/>
      <c r="AL65507" s="104"/>
      <c r="AO65507" s="104"/>
      <c r="AP65507" s="104"/>
    </row>
    <row r="65508" spans="21:42" ht="15" customHeight="1" x14ac:dyDescent="0.25">
      <c r="U65508" s="104"/>
      <c r="AB65508" s="104"/>
      <c r="AC65508" s="104"/>
      <c r="AF65508" s="104"/>
      <c r="AG65508" s="104"/>
      <c r="AK65508" s="104"/>
      <c r="AL65508" s="104"/>
      <c r="AO65508" s="104"/>
      <c r="AP65508" s="104"/>
    </row>
    <row r="65509" spans="21:42" ht="15" customHeight="1" x14ac:dyDescent="0.25">
      <c r="U65509" s="104"/>
      <c r="AB65509" s="104"/>
      <c r="AC65509" s="104"/>
      <c r="AF65509" s="104"/>
      <c r="AG65509" s="104"/>
      <c r="AK65509" s="104"/>
      <c r="AL65509" s="104"/>
      <c r="AO65509" s="104"/>
      <c r="AP65509" s="104"/>
    </row>
    <row r="65510" spans="21:42" ht="15" customHeight="1" x14ac:dyDescent="0.25">
      <c r="U65510" s="104"/>
      <c r="AB65510" s="104"/>
      <c r="AC65510" s="104"/>
      <c r="AF65510" s="104"/>
      <c r="AG65510" s="104"/>
      <c r="AK65510" s="104"/>
      <c r="AL65510" s="104"/>
      <c r="AO65510" s="104"/>
      <c r="AP65510" s="104"/>
    </row>
    <row r="65511" spans="21:42" ht="15" customHeight="1" x14ac:dyDescent="0.25">
      <c r="U65511" s="104"/>
      <c r="AB65511" s="104"/>
      <c r="AC65511" s="104"/>
      <c r="AF65511" s="104"/>
      <c r="AG65511" s="104"/>
      <c r="AK65511" s="104"/>
      <c r="AL65511" s="104"/>
      <c r="AO65511" s="104"/>
      <c r="AP65511" s="104"/>
    </row>
    <row r="65512" spans="21:42" ht="15" customHeight="1" x14ac:dyDescent="0.25">
      <c r="U65512" s="104"/>
      <c r="AB65512" s="104"/>
      <c r="AC65512" s="104"/>
      <c r="AF65512" s="104"/>
      <c r="AG65512" s="104"/>
      <c r="AK65512" s="104"/>
      <c r="AL65512" s="104"/>
      <c r="AO65512" s="104"/>
      <c r="AP65512" s="104"/>
    </row>
    <row r="65513" spans="21:42" ht="15" customHeight="1" x14ac:dyDescent="0.25">
      <c r="U65513" s="104"/>
      <c r="AB65513" s="104"/>
      <c r="AC65513" s="104"/>
      <c r="AF65513" s="104"/>
      <c r="AG65513" s="104"/>
      <c r="AK65513" s="104"/>
      <c r="AL65513" s="104"/>
      <c r="AO65513" s="104"/>
      <c r="AP65513" s="104"/>
    </row>
    <row r="65514" spans="21:42" ht="15" customHeight="1" x14ac:dyDescent="0.25">
      <c r="U65514" s="104"/>
      <c r="AB65514" s="104"/>
      <c r="AC65514" s="104"/>
      <c r="AF65514" s="104"/>
      <c r="AG65514" s="104"/>
      <c r="AK65514" s="104"/>
      <c r="AL65514" s="104"/>
      <c r="AO65514" s="104"/>
      <c r="AP65514" s="104"/>
    </row>
    <row r="65515" spans="21:42" ht="15" customHeight="1" x14ac:dyDescent="0.25">
      <c r="U65515" s="104"/>
      <c r="AB65515" s="104"/>
      <c r="AC65515" s="104"/>
      <c r="AF65515" s="104"/>
      <c r="AG65515" s="104"/>
      <c r="AK65515" s="104"/>
      <c r="AL65515" s="104"/>
      <c r="AO65515" s="104"/>
      <c r="AP65515" s="104"/>
    </row>
    <row r="65516" spans="21:42" ht="15" customHeight="1" x14ac:dyDescent="0.25">
      <c r="U65516" s="104"/>
      <c r="AB65516" s="104"/>
      <c r="AC65516" s="104"/>
      <c r="AF65516" s="104"/>
      <c r="AG65516" s="104"/>
      <c r="AK65516" s="104"/>
      <c r="AL65516" s="104"/>
      <c r="AO65516" s="104"/>
      <c r="AP65516" s="104"/>
    </row>
    <row r="65517" spans="21:42" ht="15" customHeight="1" x14ac:dyDescent="0.25">
      <c r="U65517" s="104"/>
      <c r="AB65517" s="104"/>
      <c r="AC65517" s="104"/>
      <c r="AF65517" s="104"/>
      <c r="AG65517" s="104"/>
      <c r="AK65517" s="104"/>
      <c r="AL65517" s="104"/>
      <c r="AO65517" s="104"/>
      <c r="AP65517" s="104"/>
    </row>
    <row r="65518" spans="21:42" ht="15" customHeight="1" x14ac:dyDescent="0.25">
      <c r="U65518" s="104"/>
      <c r="AB65518" s="104"/>
      <c r="AC65518" s="104"/>
      <c r="AF65518" s="104"/>
      <c r="AG65518" s="104"/>
      <c r="AK65518" s="104"/>
      <c r="AL65518" s="104"/>
      <c r="AO65518" s="104"/>
      <c r="AP65518" s="104"/>
    </row>
    <row r="65519" spans="21:42" ht="15" customHeight="1" x14ac:dyDescent="0.25">
      <c r="U65519" s="104"/>
      <c r="AB65519" s="104"/>
      <c r="AC65519" s="104"/>
      <c r="AF65519" s="104"/>
      <c r="AG65519" s="104"/>
      <c r="AK65519" s="104"/>
      <c r="AL65519" s="104"/>
      <c r="AO65519" s="104"/>
      <c r="AP65519" s="104"/>
    </row>
    <row r="65520" spans="21:42" ht="15" customHeight="1" x14ac:dyDescent="0.25">
      <c r="U65520" s="104"/>
      <c r="AB65520" s="104"/>
      <c r="AC65520" s="104"/>
      <c r="AF65520" s="104"/>
      <c r="AG65520" s="104"/>
      <c r="AK65520" s="104"/>
      <c r="AL65520" s="104"/>
      <c r="AO65520" s="104"/>
      <c r="AP65520" s="104"/>
    </row>
    <row r="65521" spans="21:42" ht="15" customHeight="1" x14ac:dyDescent="0.25">
      <c r="U65521" s="104"/>
      <c r="AB65521" s="104"/>
      <c r="AC65521" s="104"/>
      <c r="AF65521" s="104"/>
      <c r="AG65521" s="104"/>
      <c r="AK65521" s="104"/>
      <c r="AL65521" s="104"/>
      <c r="AO65521" s="104"/>
      <c r="AP65521" s="104"/>
    </row>
    <row r="65522" spans="21:42" ht="15" customHeight="1" x14ac:dyDescent="0.25">
      <c r="U65522" s="104"/>
      <c r="AB65522" s="104"/>
      <c r="AC65522" s="104"/>
      <c r="AF65522" s="104"/>
      <c r="AG65522" s="104"/>
      <c r="AK65522" s="104"/>
      <c r="AL65522" s="104"/>
      <c r="AO65522" s="104"/>
      <c r="AP65522" s="104"/>
    </row>
    <row r="65523" spans="21:42" ht="15" customHeight="1" x14ac:dyDescent="0.25">
      <c r="U65523" s="104"/>
      <c r="AB65523" s="104"/>
      <c r="AC65523" s="104"/>
      <c r="AF65523" s="104"/>
      <c r="AG65523" s="104"/>
      <c r="AK65523" s="104"/>
      <c r="AL65523" s="104"/>
      <c r="AO65523" s="104"/>
      <c r="AP65523" s="104"/>
    </row>
    <row r="65524" spans="21:42" ht="15" customHeight="1" x14ac:dyDescent="0.25">
      <c r="U65524" s="104"/>
      <c r="AB65524" s="104"/>
      <c r="AC65524" s="104"/>
      <c r="AF65524" s="104"/>
      <c r="AG65524" s="104"/>
      <c r="AK65524" s="104"/>
      <c r="AL65524" s="104"/>
      <c r="AO65524" s="104"/>
      <c r="AP65524" s="104"/>
    </row>
    <row r="65525" spans="21:42" ht="15" customHeight="1" x14ac:dyDescent="0.25">
      <c r="U65525" s="104"/>
      <c r="AB65525" s="104"/>
      <c r="AC65525" s="104"/>
      <c r="AF65525" s="104"/>
      <c r="AG65525" s="104"/>
      <c r="AK65525" s="104"/>
      <c r="AL65525" s="104"/>
      <c r="AO65525" s="104"/>
      <c r="AP65525" s="104"/>
    </row>
    <row r="65526" spans="21:42" ht="15" customHeight="1" x14ac:dyDescent="0.25">
      <c r="U65526" s="104"/>
      <c r="AB65526" s="104"/>
      <c r="AC65526" s="104"/>
      <c r="AF65526" s="104"/>
      <c r="AG65526" s="104"/>
      <c r="AK65526" s="104"/>
      <c r="AL65526" s="104"/>
      <c r="AO65526" s="104"/>
      <c r="AP65526" s="104"/>
    </row>
    <row r="65527" spans="21:42" ht="15" customHeight="1" x14ac:dyDescent="0.25">
      <c r="U65527" s="104"/>
      <c r="AB65527" s="104"/>
      <c r="AC65527" s="104"/>
      <c r="AF65527" s="104"/>
      <c r="AG65527" s="104"/>
      <c r="AK65527" s="104"/>
      <c r="AL65527" s="104"/>
      <c r="AO65527" s="104"/>
      <c r="AP65527" s="104"/>
    </row>
    <row r="65528" spans="21:42" ht="15" customHeight="1" x14ac:dyDescent="0.25">
      <c r="U65528" s="104"/>
      <c r="AB65528" s="104"/>
      <c r="AC65528" s="104"/>
      <c r="AF65528" s="104"/>
      <c r="AG65528" s="104"/>
      <c r="AK65528" s="104"/>
      <c r="AL65528" s="104"/>
      <c r="AO65528" s="104"/>
      <c r="AP65528" s="104"/>
    </row>
    <row r="65529" spans="21:42" ht="15" customHeight="1" x14ac:dyDescent="0.25">
      <c r="U65529" s="104"/>
      <c r="AB65529" s="104"/>
      <c r="AC65529" s="104"/>
      <c r="AF65529" s="104"/>
      <c r="AG65529" s="104"/>
      <c r="AK65529" s="104"/>
      <c r="AL65529" s="104"/>
      <c r="AO65529" s="104"/>
      <c r="AP65529" s="104"/>
    </row>
    <row r="65530" spans="21:42" ht="15" customHeight="1" x14ac:dyDescent="0.25">
      <c r="U65530" s="104"/>
      <c r="AB65530" s="104"/>
      <c r="AC65530" s="104"/>
      <c r="AF65530" s="104"/>
      <c r="AG65530" s="104"/>
      <c r="AK65530" s="104"/>
      <c r="AL65530" s="104"/>
      <c r="AO65530" s="104"/>
      <c r="AP65530" s="104"/>
    </row>
    <row r="65531" spans="21:42" ht="15" customHeight="1" x14ac:dyDescent="0.25">
      <c r="U65531" s="104"/>
      <c r="AB65531" s="104"/>
      <c r="AC65531" s="104"/>
      <c r="AF65531" s="104"/>
      <c r="AG65531" s="104"/>
      <c r="AK65531" s="104"/>
      <c r="AL65531" s="104"/>
      <c r="AO65531" s="104"/>
      <c r="AP65531" s="104"/>
    </row>
    <row r="65532" spans="21:42" ht="15" customHeight="1" x14ac:dyDescent="0.25">
      <c r="U65532" s="104"/>
      <c r="AB65532" s="104"/>
      <c r="AC65532" s="104"/>
      <c r="AF65532" s="104"/>
      <c r="AG65532" s="104"/>
      <c r="AK65532" s="104"/>
      <c r="AL65532" s="104"/>
      <c r="AO65532" s="104"/>
      <c r="AP65532" s="104"/>
    </row>
    <row r="65533" spans="21:42" ht="15" customHeight="1" x14ac:dyDescent="0.25">
      <c r="U65533" s="104"/>
      <c r="AB65533" s="104"/>
      <c r="AC65533" s="104"/>
      <c r="AF65533" s="104"/>
      <c r="AG65533" s="104"/>
      <c r="AK65533" s="104"/>
      <c r="AL65533" s="104"/>
      <c r="AO65533" s="104"/>
      <c r="AP65533" s="104"/>
    </row>
    <row r="65534" spans="21:42" ht="15" customHeight="1" x14ac:dyDescent="0.25">
      <c r="U65534" s="104"/>
      <c r="AB65534" s="104"/>
      <c r="AC65534" s="104"/>
      <c r="AF65534" s="104"/>
      <c r="AG65534" s="104"/>
      <c r="AK65534" s="104"/>
      <c r="AL65534" s="104"/>
      <c r="AO65534" s="104"/>
      <c r="AP65534" s="104"/>
    </row>
    <row r="65535" spans="21:42" ht="15" customHeight="1" x14ac:dyDescent="0.25">
      <c r="U65535" s="104"/>
      <c r="AB65535" s="104"/>
      <c r="AC65535" s="104"/>
      <c r="AF65535" s="104"/>
      <c r="AG65535" s="104"/>
      <c r="AK65535" s="104"/>
      <c r="AL65535" s="104"/>
      <c r="AO65535" s="104"/>
      <c r="AP65535" s="104"/>
    </row>
  </sheetData>
  <mergeCells count="25">
    <mergeCell ref="AD2:AF2"/>
    <mergeCell ref="AI2:AK2"/>
    <mergeCell ref="AM2:AO2"/>
    <mergeCell ref="A68:A83"/>
    <mergeCell ref="A2:B3"/>
    <mergeCell ref="O2:O3"/>
    <mergeCell ref="A4:A19"/>
    <mergeCell ref="A20:A35"/>
    <mergeCell ref="A36:A51"/>
    <mergeCell ref="A52:A67"/>
    <mergeCell ref="Z2:AB2"/>
    <mergeCell ref="J2:K2"/>
    <mergeCell ref="L2:M2"/>
    <mergeCell ref="I2:I3"/>
    <mergeCell ref="B68:B83"/>
    <mergeCell ref="N2:N3"/>
    <mergeCell ref="B20:B35"/>
    <mergeCell ref="B36:B51"/>
    <mergeCell ref="B52:B67"/>
    <mergeCell ref="G2:H2"/>
    <mergeCell ref="D2:D3"/>
    <mergeCell ref="C2:C3"/>
    <mergeCell ref="B4:B19"/>
    <mergeCell ref="E2:E3"/>
    <mergeCell ref="F2:F3"/>
  </mergeCells>
  <phoneticPr fontId="14" type="noConversion"/>
  <conditionalFormatting sqref="AB4:AC83">
    <cfRule type="cellIs" dxfId="60" priority="48" stopIfTrue="1" operator="equal">
      <formula>1</formula>
    </cfRule>
  </conditionalFormatting>
  <conditionalFormatting sqref="AF4:AG83">
    <cfRule type="cellIs" dxfId="59" priority="26" stopIfTrue="1" operator="equal">
      <formula>1</formula>
    </cfRule>
  </conditionalFormatting>
  <conditionalFormatting sqref="AK4:AL83">
    <cfRule type="cellIs" dxfId="58" priority="19" stopIfTrue="1" operator="equal">
      <formula>1</formula>
    </cfRule>
  </conditionalFormatting>
  <conditionalFormatting sqref="AK5:AL83">
    <cfRule type="expression" dxfId="57" priority="20" stopIfTrue="1">
      <formula>AND(AN5/#REF!=1,AK5=1)</formula>
    </cfRule>
    <cfRule type="cellIs" dxfId="56" priority="21" stopIfTrue="1" operator="notEqual">
      <formula>0</formula>
    </cfRule>
    <cfRule type="expression" dxfId="55" priority="22" stopIfTrue="1">
      <formula>OR(AN5&lt;&gt;0,#REF!&lt;&gt;0)</formula>
    </cfRule>
  </conditionalFormatting>
  <conditionalFormatting sqref="AK5:AL83">
    <cfRule type="expression" dxfId="54" priority="23" stopIfTrue="1">
      <formula>AND(AV5/#REF!=1,AK5=1)</formula>
    </cfRule>
    <cfRule type="cellIs" dxfId="53" priority="24" stopIfTrue="1" operator="notEqual">
      <formula>0</formula>
    </cfRule>
    <cfRule type="expression" dxfId="52" priority="25" stopIfTrue="1">
      <formula>OR(AV5&lt;&gt;0,#REF!&lt;&gt;0)</formula>
    </cfRule>
  </conditionalFormatting>
  <conditionalFormatting sqref="AO4:AP83">
    <cfRule type="cellIs" dxfId="51" priority="12" stopIfTrue="1" operator="equal">
      <formula>1</formula>
    </cfRule>
  </conditionalFormatting>
  <conditionalFormatting sqref="AO5:AP83">
    <cfRule type="expression" dxfId="50" priority="16" stopIfTrue="1">
      <formula>AND(BG5/#REF!=1,AO5=1)</formula>
    </cfRule>
    <cfRule type="cellIs" dxfId="49" priority="17" stopIfTrue="1" operator="notEqual">
      <formula>0</formula>
    </cfRule>
    <cfRule type="expression" dxfId="48" priority="18" stopIfTrue="1">
      <formula>OR(BG5&lt;&gt;0,#REF!&lt;&gt;0)</formula>
    </cfRule>
  </conditionalFormatting>
  <conditionalFormatting sqref="AB5:AB83">
    <cfRule type="expression" dxfId="47" priority="50" stopIfTrue="1">
      <formula>AND(#REF!/#REF!=1,AB5=1)</formula>
    </cfRule>
    <cfRule type="cellIs" dxfId="46" priority="51" stopIfTrue="1" operator="notEqual">
      <formula>0</formula>
    </cfRule>
    <cfRule type="expression" dxfId="45" priority="52" stopIfTrue="1">
      <formula>OR(#REF!&lt;&gt;0,#REF!&lt;&gt;0)</formula>
    </cfRule>
  </conditionalFormatting>
  <conditionalFormatting sqref="AC5:AC83">
    <cfRule type="expression" dxfId="44" priority="53" stopIfTrue="1">
      <formula>AND(AD5/#REF!=1,AC5=1)</formula>
    </cfRule>
    <cfRule type="cellIs" dxfId="43" priority="54" stopIfTrue="1" operator="notEqual">
      <formula>0</formula>
    </cfRule>
    <cfRule type="expression" dxfId="42" priority="55" stopIfTrue="1">
      <formula>OR(AD5&lt;&gt;0,#REF!&lt;&gt;0)</formula>
    </cfRule>
  </conditionalFormatting>
  <conditionalFormatting sqref="AF5:AG83">
    <cfRule type="expression" dxfId="41" priority="56" stopIfTrue="1">
      <formula>AND(#REF!/#REF!=1,AF5=1)</formula>
    </cfRule>
    <cfRule type="cellIs" dxfId="40" priority="57" stopIfTrue="1" operator="notEqual">
      <formula>0</formula>
    </cfRule>
    <cfRule type="expression" dxfId="39" priority="58" stopIfTrue="1">
      <formula>OR(#REF!&lt;&gt;0,#REF!&lt;&gt;0)</formula>
    </cfRule>
  </conditionalFormatting>
  <conditionalFormatting sqref="AK5:AK67">
    <cfRule type="expression" dxfId="38" priority="59" stopIfTrue="1">
      <formula>AND(#REF!/#REF!=1,AK5=1)</formula>
    </cfRule>
    <cfRule type="cellIs" dxfId="37" priority="60" stopIfTrue="1" operator="notEqual">
      <formula>0</formula>
    </cfRule>
    <cfRule type="expression" dxfId="36" priority="61" stopIfTrue="1">
      <formula>OR(#REF!&lt;&gt;0,#REF!&lt;&gt;0)</formula>
    </cfRule>
  </conditionalFormatting>
  <conditionalFormatting sqref="AB5:AC67">
    <cfRule type="expression" dxfId="35" priority="62" stopIfTrue="1">
      <formula>AND(#REF!/#REF!=1,AB5=1)</formula>
    </cfRule>
    <cfRule type="cellIs" dxfId="34" priority="63" stopIfTrue="1" operator="notEqual">
      <formula>0</formula>
    </cfRule>
    <cfRule type="expression" dxfId="33" priority="64" stopIfTrue="1">
      <formula>OR(#REF!&lt;&gt;0,#REF!&lt;&gt;0)</formula>
    </cfRule>
  </conditionalFormatting>
  <conditionalFormatting sqref="AF5:AG67 AL5:AL67">
    <cfRule type="expression" dxfId="32" priority="65" stopIfTrue="1">
      <formula>AND(#REF!/#REF!=1,AF5=1)</formula>
    </cfRule>
    <cfRule type="cellIs" dxfId="31" priority="66" stopIfTrue="1" operator="notEqual">
      <formula>0</formula>
    </cfRule>
    <cfRule type="expression" dxfId="30" priority="67" stopIfTrue="1">
      <formula>OR(#REF!&lt;&gt;0,#REF!&lt;&gt;0)</formula>
    </cfRule>
  </conditionalFormatting>
  <conditionalFormatting sqref="AB5:AB83">
    <cfRule type="expression" dxfId="29" priority="68" stopIfTrue="1">
      <formula>AND(#REF!/#REF!=1,AB5=1)</formula>
    </cfRule>
    <cfRule type="cellIs" dxfId="28" priority="69" stopIfTrue="1" operator="notEqual">
      <formula>0</formula>
    </cfRule>
    <cfRule type="expression" dxfId="27" priority="70" stopIfTrue="1">
      <formula>OR(#REF!&lt;&gt;0,#REF!&lt;&gt;0)</formula>
    </cfRule>
  </conditionalFormatting>
  <conditionalFormatting sqref="AF5:AG83">
    <cfRule type="expression" dxfId="26" priority="74" stopIfTrue="1">
      <formula>AND(#REF!/#REF!=1,AF5=1)</formula>
    </cfRule>
    <cfRule type="cellIs" dxfId="25" priority="75" stopIfTrue="1" operator="notEqual">
      <formula>0</formula>
    </cfRule>
    <cfRule type="expression" dxfId="24" priority="76" stopIfTrue="1">
      <formula>OR(#REF!&lt;&gt;0,#REF!&lt;&gt;0)</formula>
    </cfRule>
  </conditionalFormatting>
  <conditionalFormatting sqref="AO5:AP83">
    <cfRule type="expression" dxfId="23" priority="77" stopIfTrue="1">
      <formula>AND(#REF!/#REF!=1,AO5=1)</formula>
    </cfRule>
    <cfRule type="cellIs" dxfId="22" priority="78" stopIfTrue="1" operator="notEqual">
      <formula>0</formula>
    </cfRule>
    <cfRule type="expression" dxfId="21" priority="79" stopIfTrue="1">
      <formula>OR(#REF!&lt;&gt;0,#REF!&lt;&gt;0)</formula>
    </cfRule>
  </conditionalFormatting>
  <conditionalFormatting sqref="AO5:AP67">
    <cfRule type="cellIs" dxfId="20" priority="87" stopIfTrue="1" operator="notEqual">
      <formula>0</formula>
    </cfRule>
  </conditionalFormatting>
  <conditionalFormatting sqref="AC5:AC83">
    <cfRule type="expression" dxfId="19" priority="89" stopIfTrue="1">
      <formula>AND(#REF!/#REF!=1,AC5=1)</formula>
    </cfRule>
    <cfRule type="cellIs" dxfId="18" priority="90" stopIfTrue="1" operator="notEqual">
      <formula>0</formula>
    </cfRule>
    <cfRule type="expression" dxfId="17" priority="91" stopIfTrue="1">
      <formula>OR(#REF!&lt;&gt;0,#REF!&lt;&gt;0)</formula>
    </cfRule>
  </conditionalFormatting>
  <conditionalFormatting sqref="U4:U83">
    <cfRule type="cellIs" dxfId="16" priority="2" stopIfTrue="1" operator="equal">
      <formula>1</formula>
    </cfRule>
  </conditionalFormatting>
  <conditionalFormatting sqref="U5:U83">
    <cfRule type="expression" dxfId="15" priority="3" stopIfTrue="1">
      <formula>AND(#REF!/#REF!=1,U5=1)</formula>
    </cfRule>
    <cfRule type="cellIs" dxfId="14" priority="4" stopIfTrue="1" operator="notEqual">
      <formula>0</formula>
    </cfRule>
    <cfRule type="expression" dxfId="13" priority="5" stopIfTrue="1">
      <formula>OR(#REF!&lt;&gt;0,#REF!&lt;&gt;0)</formula>
    </cfRule>
  </conditionalFormatting>
  <conditionalFormatting sqref="U5:U67">
    <cfRule type="expression" dxfId="12" priority="6" stopIfTrue="1">
      <formula>AND(#REF!/#REF!=1,U5=1)</formula>
    </cfRule>
    <cfRule type="cellIs" dxfId="11" priority="7" stopIfTrue="1" operator="notEqual">
      <formula>0</formula>
    </cfRule>
    <cfRule type="expression" dxfId="10" priority="8" stopIfTrue="1">
      <formula>OR(#REF!&lt;&gt;0,#REF!&lt;&gt;0)</formula>
    </cfRule>
  </conditionalFormatting>
  <conditionalFormatting sqref="U5:U83">
    <cfRule type="expression" dxfId="9" priority="9" stopIfTrue="1">
      <formula>AND(#REF!/#REF!=1,U5=1)</formula>
    </cfRule>
    <cfRule type="cellIs" dxfId="8" priority="10" stopIfTrue="1" operator="notEqual">
      <formula>0</formula>
    </cfRule>
    <cfRule type="expression" dxfId="7" priority="11" stopIfTrue="1">
      <formula>OR(#REF!&lt;&gt;0,#REF!&lt;&gt;0)</formula>
    </cfRule>
  </conditionalFormatting>
  <conditionalFormatting sqref="AO5:AP67">
    <cfRule type="expression" dxfId="6" priority="86" stopIfTrue="1">
      <formula>AND(#REF!/#REF!=1,AO5=1)</formula>
    </cfRule>
    <cfRule type="expression" dxfId="5" priority="88" stopIfTrue="1">
      <formula>OR(#REF!&lt;&gt;0,#REF!&lt;&gt;0)</formula>
    </cfRule>
  </conditionalFormatting>
  <conditionalFormatting sqref="X4:X83">
    <cfRule type="colorScale" priority="1">
      <colorScale>
        <cfvo type="num" val="0"/>
        <cfvo type="num" val="1"/>
        <color rgb="FFFF0000"/>
        <color rgb="FF00B050"/>
      </colorScale>
    </cfRule>
  </conditionalFormatting>
  <pageMargins left="0.31496062992125984" right="0.70866141732283472" top="0.47244094488188981" bottom="0.74803149606299213" header="0.31496062992125984" footer="0.31496062992125984"/>
  <pageSetup paperSize="9" scale="78" fitToHeight="3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28"/>
  <sheetViews>
    <sheetView zoomScaleNormal="100" zoomScaleSheetLayoutView="70" workbookViewId="0">
      <pane ySplit="3" topLeftCell="A16" activePane="bottomLeft" state="frozen"/>
      <selection pane="bottomLeft" activeCell="E27" sqref="E27"/>
    </sheetView>
  </sheetViews>
  <sheetFormatPr defaultRowHeight="12.75" x14ac:dyDescent="0.2"/>
  <cols>
    <col min="1" max="1" width="2.28515625" style="140" customWidth="1"/>
    <col min="2" max="2" width="2.28515625" style="141" customWidth="1"/>
    <col min="3" max="3" width="4.42578125" style="140" customWidth="1"/>
    <col min="4" max="4" width="4" style="140" bestFit="1" customWidth="1"/>
    <col min="5" max="5" width="7.5703125" style="142" customWidth="1"/>
    <col min="6" max="6" width="63.85546875" style="142" customWidth="1"/>
    <col min="7" max="7" width="20.7109375" style="140" customWidth="1"/>
    <col min="8" max="8" width="5.42578125" style="141" bestFit="1" customWidth="1"/>
    <col min="9" max="9" width="5.7109375" style="141" bestFit="1" customWidth="1"/>
    <col min="10" max="10" width="31.42578125" style="142" bestFit="1" customWidth="1"/>
    <col min="11" max="11" width="4" style="140" bestFit="1" customWidth="1"/>
    <col min="12" max="12" width="6" style="140" customWidth="1"/>
    <col min="13" max="13" width="4.85546875" style="140" customWidth="1"/>
    <col min="14" max="14" width="4" style="143" bestFit="1" customWidth="1"/>
    <col min="15" max="15" width="10.42578125" style="140" bestFit="1" customWidth="1"/>
    <col min="16" max="16" width="9.140625" style="140"/>
    <col min="17" max="17" width="3" style="143" customWidth="1"/>
    <col min="18" max="18" width="2.85546875" style="143" customWidth="1"/>
    <col min="19" max="22" width="3.28515625" style="143" customWidth="1"/>
    <col min="23" max="16384" width="9.140625" style="140"/>
  </cols>
  <sheetData>
    <row r="2" spans="1:22" ht="13.5" thickBot="1" x14ac:dyDescent="0.25"/>
    <row r="3" spans="1:22" s="108" customFormat="1" ht="68.25" thickBot="1" x14ac:dyDescent="0.3">
      <c r="A3" s="274" t="s">
        <v>3</v>
      </c>
      <c r="B3" s="275"/>
      <c r="C3" s="144" t="s">
        <v>4</v>
      </c>
      <c r="D3" s="144" t="s">
        <v>915</v>
      </c>
      <c r="E3" s="144" t="s">
        <v>0</v>
      </c>
      <c r="F3" s="189" t="s">
        <v>17</v>
      </c>
      <c r="G3" s="144" t="s">
        <v>754</v>
      </c>
      <c r="H3" s="144" t="s">
        <v>18</v>
      </c>
      <c r="I3" s="144" t="s">
        <v>755</v>
      </c>
      <c r="J3" s="144" t="s">
        <v>400</v>
      </c>
      <c r="K3" s="145" t="s">
        <v>555</v>
      </c>
      <c r="Q3" s="146" t="s">
        <v>837</v>
      </c>
      <c r="R3" s="146" t="s">
        <v>836</v>
      </c>
      <c r="S3" s="146" t="s">
        <v>835</v>
      </c>
      <c r="T3" s="146" t="s">
        <v>986</v>
      </c>
      <c r="U3" s="146" t="s">
        <v>834</v>
      </c>
      <c r="V3" s="146" t="s">
        <v>833</v>
      </c>
    </row>
    <row r="4" spans="1:22" ht="12" customHeight="1" x14ac:dyDescent="0.2">
      <c r="A4" s="276" t="s">
        <v>913</v>
      </c>
      <c r="B4" s="267">
        <v>7</v>
      </c>
      <c r="C4" s="147">
        <v>0</v>
      </c>
      <c r="D4" s="147">
        <v>0</v>
      </c>
      <c r="E4" s="87"/>
      <c r="F4" s="190" t="s">
        <v>21</v>
      </c>
      <c r="G4" s="148"/>
      <c r="H4" s="149">
        <v>0</v>
      </c>
      <c r="I4" s="149">
        <v>1</v>
      </c>
      <c r="J4" s="150"/>
      <c r="K4" s="147"/>
      <c r="N4" s="143">
        <f>MATCH(F4, 'DIO (2016-08-01)'!F:F,0)</f>
        <v>4</v>
      </c>
      <c r="O4" s="151" t="str">
        <f>INDEX('DIO (2016-08-01)'!I:I,DIO!N4)</f>
        <v>Data.s6.0</v>
      </c>
      <c r="Q4" s="91">
        <f>[1]!'dio[0].en'</f>
        <v>1</v>
      </c>
      <c r="R4" s="91">
        <f>[1]!'DIO[0].v'</f>
        <v>1</v>
      </c>
      <c r="S4" s="91">
        <f>[1]!'dio[0].vNorm'</f>
        <v>0</v>
      </c>
      <c r="T4" s="91">
        <f>[1]!'dio[0].isAbNorm'</f>
        <v>1</v>
      </c>
      <c r="U4" s="91">
        <f>[1]!'dio[0].Alarm.en'</f>
        <v>1</v>
      </c>
      <c r="V4" s="91">
        <f>[1]!'dio[0].Alarm.sgn'</f>
        <v>1</v>
      </c>
    </row>
    <row r="5" spans="1:22" ht="12" customHeight="1" x14ac:dyDescent="0.2">
      <c r="A5" s="277"/>
      <c r="B5" s="268"/>
      <c r="C5" s="91">
        <v>1</v>
      </c>
      <c r="D5" s="91">
        <v>1</v>
      </c>
      <c r="E5" s="92"/>
      <c r="F5" s="92" t="s">
        <v>31</v>
      </c>
      <c r="G5" s="152"/>
      <c r="H5" s="153"/>
      <c r="I5" s="153">
        <v>1</v>
      </c>
      <c r="J5" s="154" t="s">
        <v>503</v>
      </c>
      <c r="K5" s="91"/>
      <c r="N5" s="143">
        <f>MATCH(F5, 'DIO (2016-08-01)'!F:F,0)</f>
        <v>10</v>
      </c>
      <c r="O5" s="151" t="str">
        <f>INDEX('DIO (2016-08-01)'!I:I,DIO!N5)</f>
        <v>Data.s6.6</v>
      </c>
      <c r="Q5" s="91">
        <f>[1]!'dio[1].en'</f>
        <v>1</v>
      </c>
      <c r="R5" s="91">
        <f>[1]!'DIO[1].v'</f>
        <v>1</v>
      </c>
      <c r="S5" s="91">
        <f>[1]!'dio[1].vNorm'</f>
        <v>0</v>
      </c>
      <c r="T5" s="91">
        <f>[1]!'dio[1].isAbNorm'</f>
        <v>1</v>
      </c>
      <c r="U5" s="91">
        <f>[1]!'dio[1].Alarm.en'</f>
        <v>1</v>
      </c>
      <c r="V5" s="91">
        <f>[1]!'dio[1].Alarm.sgn'</f>
        <v>1</v>
      </c>
    </row>
    <row r="6" spans="1:22" ht="12" customHeight="1" x14ac:dyDescent="0.2">
      <c r="A6" s="277"/>
      <c r="B6" s="268"/>
      <c r="C6" s="91">
        <v>2</v>
      </c>
      <c r="D6" s="91">
        <v>2</v>
      </c>
      <c r="E6" s="92"/>
      <c r="F6" s="92" t="s">
        <v>25</v>
      </c>
      <c r="G6" s="152"/>
      <c r="H6" s="153"/>
      <c r="I6" s="153">
        <v>1</v>
      </c>
      <c r="J6" s="154" t="s">
        <v>504</v>
      </c>
      <c r="K6" s="91"/>
      <c r="N6" s="143">
        <f>MATCH(F6, 'DIO (2016-08-01)'!F:F,0)</f>
        <v>7</v>
      </c>
      <c r="O6" s="151" t="str">
        <f>INDEX('DIO (2016-08-01)'!I:I,DIO!N6)</f>
        <v>Data.s6.3</v>
      </c>
      <c r="Q6" s="91">
        <f>[1]!'dio[2].en'</f>
        <v>1</v>
      </c>
      <c r="R6" s="91">
        <f>[1]!'DIO[2].v'</f>
        <v>0</v>
      </c>
      <c r="S6" s="91">
        <f>[1]!'dio[2].vNorm'</f>
        <v>0</v>
      </c>
      <c r="T6" s="91">
        <f>[1]!'dio[2].isAbNorm'</f>
        <v>0</v>
      </c>
      <c r="U6" s="91">
        <f>[1]!'dio[2].Alarm.en'</f>
        <v>1</v>
      </c>
      <c r="V6" s="91">
        <f>[1]!'dio[2].Alarm.sgn'</f>
        <v>0</v>
      </c>
    </row>
    <row r="7" spans="1:22" ht="12" customHeight="1" x14ac:dyDescent="0.2">
      <c r="A7" s="277"/>
      <c r="B7" s="268"/>
      <c r="C7" s="91">
        <v>3</v>
      </c>
      <c r="D7" s="91">
        <v>3</v>
      </c>
      <c r="E7" s="92"/>
      <c r="F7" s="92" t="s">
        <v>27</v>
      </c>
      <c r="G7" s="152"/>
      <c r="H7" s="153"/>
      <c r="I7" s="153">
        <v>1</v>
      </c>
      <c r="J7" s="154"/>
      <c r="K7" s="91"/>
      <c r="N7" s="143">
        <f>MATCH(F7, 'DIO (2016-08-01)'!F:F,0)</f>
        <v>8</v>
      </c>
      <c r="O7" s="151" t="str">
        <f>INDEX('DIO (2016-08-01)'!I:I,DIO!N7)</f>
        <v>Data.s6.4</v>
      </c>
      <c r="Q7" s="91">
        <f>[1]!'dio[3].en'</f>
        <v>1</v>
      </c>
      <c r="R7" s="91">
        <f>[1]!'DIO[3].v'</f>
        <v>0</v>
      </c>
      <c r="S7" s="91">
        <f>[1]!'dio[3].vNorm'</f>
        <v>0</v>
      </c>
      <c r="T7" s="91">
        <f>[1]!'dio[3].isAbNorm'</f>
        <v>0</v>
      </c>
      <c r="U7" s="91">
        <f>[1]!'dio[3].Alarm.en'</f>
        <v>1</v>
      </c>
      <c r="V7" s="91">
        <f>[1]!'dio[3].Alarm.sgn'</f>
        <v>0</v>
      </c>
    </row>
    <row r="8" spans="1:22" ht="12" customHeight="1" x14ac:dyDescent="0.2">
      <c r="A8" s="277"/>
      <c r="B8" s="268"/>
      <c r="C8" s="91">
        <v>4</v>
      </c>
      <c r="D8" s="91">
        <v>4</v>
      </c>
      <c r="E8" s="92"/>
      <c r="F8" s="92" t="s">
        <v>29</v>
      </c>
      <c r="G8" s="152"/>
      <c r="H8" s="153"/>
      <c r="I8" s="153">
        <v>1</v>
      </c>
      <c r="J8" s="154"/>
      <c r="K8" s="91"/>
      <c r="N8" s="143">
        <f>MATCH(F8, 'DIO (2016-08-01)'!F:F,0)</f>
        <v>9</v>
      </c>
      <c r="O8" s="151" t="str">
        <f>INDEX('DIO (2016-08-01)'!I:I,DIO!N8)</f>
        <v>Data.s6.5</v>
      </c>
      <c r="Q8" s="91">
        <f>[1]!'dio[4].en'</f>
        <v>1</v>
      </c>
      <c r="R8" s="91">
        <f>[1]!'DIO[4].v'</f>
        <v>1</v>
      </c>
      <c r="S8" s="91">
        <f>[1]!'dio[4].vNorm'</f>
        <v>0</v>
      </c>
      <c r="T8" s="91">
        <f>[1]!'dio[4].isAbNorm'</f>
        <v>1</v>
      </c>
      <c r="U8" s="91">
        <f>[1]!'dio[4].Alarm.en'</f>
        <v>1</v>
      </c>
      <c r="V8" s="91">
        <f>[1]!'dio[4].Alarm.sgn'</f>
        <v>1</v>
      </c>
    </row>
    <row r="9" spans="1:22" ht="12" customHeight="1" x14ac:dyDescent="0.2">
      <c r="A9" s="277"/>
      <c r="B9" s="268"/>
      <c r="C9" s="91">
        <v>5</v>
      </c>
      <c r="D9" s="91">
        <v>5</v>
      </c>
      <c r="E9" s="155"/>
      <c r="F9" s="92" t="s">
        <v>259</v>
      </c>
      <c r="G9" s="152"/>
      <c r="H9" s="153">
        <v>1</v>
      </c>
      <c r="I9" s="153">
        <v>1</v>
      </c>
      <c r="J9" s="154"/>
      <c r="K9" s="91"/>
      <c r="Q9" s="91">
        <f>[1]!'dio[5].en'</f>
        <v>1</v>
      </c>
      <c r="R9" s="91">
        <f>[1]!'DIO[5].v'</f>
        <v>0</v>
      </c>
      <c r="S9" s="91">
        <f>[1]!'dio[5].vNorm'</f>
        <v>1</v>
      </c>
      <c r="T9" s="91">
        <f>[1]!'dio[5].isAbNorm'</f>
        <v>1</v>
      </c>
      <c r="U9" s="91">
        <f>[1]!'dio[5].Alarm.en'</f>
        <v>1</v>
      </c>
      <c r="V9" s="91">
        <f>[1]!'dio[5].Alarm.sgn'</f>
        <v>1</v>
      </c>
    </row>
    <row r="10" spans="1:22" ht="12" customHeight="1" x14ac:dyDescent="0.2">
      <c r="A10" s="277"/>
      <c r="B10" s="268"/>
      <c r="C10" s="91">
        <v>6</v>
      </c>
      <c r="D10" s="91">
        <v>6</v>
      </c>
      <c r="E10" s="155"/>
      <c r="F10" s="92" t="s">
        <v>261</v>
      </c>
      <c r="G10" s="152"/>
      <c r="H10" s="153">
        <v>1</v>
      </c>
      <c r="I10" s="153">
        <v>1</v>
      </c>
      <c r="J10" s="154"/>
      <c r="K10" s="91"/>
      <c r="Q10" s="91">
        <f>[1]!'dio[6].en'</f>
        <v>1</v>
      </c>
      <c r="R10" s="91">
        <f>[1]!'DIO[6].v'</f>
        <v>1</v>
      </c>
      <c r="S10" s="91">
        <f>[1]!'dio[6].vNorm'</f>
        <v>1</v>
      </c>
      <c r="T10" s="91">
        <f>[1]!'dio[6].isAbNorm'</f>
        <v>0</v>
      </c>
      <c r="U10" s="91">
        <f>[1]!'dio[6].Alarm.en'</f>
        <v>1</v>
      </c>
      <c r="V10" s="91">
        <f>[1]!'dio[6].Alarm.sgn'</f>
        <v>0</v>
      </c>
    </row>
    <row r="11" spans="1:22" ht="12" customHeight="1" x14ac:dyDescent="0.2">
      <c r="A11" s="277"/>
      <c r="B11" s="268"/>
      <c r="C11" s="91">
        <v>7</v>
      </c>
      <c r="D11" s="91">
        <v>7</v>
      </c>
      <c r="E11" s="92"/>
      <c r="F11" s="92" t="s">
        <v>33</v>
      </c>
      <c r="G11" s="152"/>
      <c r="H11" s="153">
        <v>1</v>
      </c>
      <c r="I11" s="153">
        <v>1</v>
      </c>
      <c r="J11" s="154"/>
      <c r="K11" s="91"/>
      <c r="N11" s="143">
        <f>MATCH(F11, 'DIO (2016-08-01)'!F:F,0)</f>
        <v>11</v>
      </c>
      <c r="O11" s="151" t="str">
        <f>INDEX('DIO (2016-08-01)'!I:I,DIO!N11)</f>
        <v>Data.s6.7</v>
      </c>
      <c r="Q11" s="91">
        <f>[1]!'dio[7].en'</f>
        <v>1</v>
      </c>
      <c r="R11" s="91">
        <f>[1]!'DIO[7].v'</f>
        <v>0</v>
      </c>
      <c r="S11" s="91">
        <f>[1]!'dio[7].vNorm'</f>
        <v>1</v>
      </c>
      <c r="T11" s="91">
        <f>[1]!'dio[7].isAbNorm'</f>
        <v>1</v>
      </c>
      <c r="U11" s="91">
        <f>[1]!'dio[7].Alarm.en'</f>
        <v>1</v>
      </c>
      <c r="V11" s="91">
        <f>[1]!'dio[7].Alarm.sgn'</f>
        <v>1</v>
      </c>
    </row>
    <row r="12" spans="1:22" ht="12" customHeight="1" x14ac:dyDescent="0.2">
      <c r="A12" s="277"/>
      <c r="B12" s="268"/>
      <c r="C12" s="91">
        <v>8</v>
      </c>
      <c r="D12" s="91">
        <v>8</v>
      </c>
      <c r="E12" s="92"/>
      <c r="F12" s="92" t="s">
        <v>35</v>
      </c>
      <c r="G12" s="152"/>
      <c r="H12" s="156"/>
      <c r="I12" s="156">
        <v>1</v>
      </c>
      <c r="J12" s="154"/>
      <c r="K12" s="91"/>
      <c r="N12" s="143">
        <f>MATCH(F12, 'DIO (2016-08-01)'!F:F,0)</f>
        <v>12</v>
      </c>
      <c r="O12" s="151" t="str">
        <f>INDEX('DIO (2016-08-01)'!I:I,DIO!N12)</f>
        <v>Data.s6.8</v>
      </c>
      <c r="Q12" s="91">
        <f>[1]!'dio[8].en'</f>
        <v>1</v>
      </c>
      <c r="R12" s="91">
        <f>[1]!'DIO[8].v'</f>
        <v>0</v>
      </c>
      <c r="S12" s="91">
        <f>[1]!'dio[8].vNorm'</f>
        <v>0</v>
      </c>
      <c r="T12" s="91">
        <f>[1]!'dio[8].isAbNorm'</f>
        <v>0</v>
      </c>
      <c r="U12" s="91">
        <f>[1]!'dio[8].Alarm.en'</f>
        <v>1</v>
      </c>
      <c r="V12" s="91">
        <f>[1]!'dio[8].Alarm.sgn'</f>
        <v>0</v>
      </c>
    </row>
    <row r="13" spans="1:22" ht="12" customHeight="1" x14ac:dyDescent="0.2">
      <c r="A13" s="277"/>
      <c r="B13" s="268"/>
      <c r="C13" s="91">
        <v>9</v>
      </c>
      <c r="D13" s="91">
        <v>9</v>
      </c>
      <c r="E13" s="155"/>
      <c r="F13" s="160" t="s">
        <v>37</v>
      </c>
      <c r="G13" s="158"/>
      <c r="H13" s="159">
        <v>0</v>
      </c>
      <c r="I13" s="159">
        <v>1</v>
      </c>
      <c r="J13" s="154"/>
      <c r="K13" s="91"/>
      <c r="N13" s="143">
        <f>MATCH(F13, 'DIO (2016-08-01)'!F:F,0)</f>
        <v>13</v>
      </c>
      <c r="O13" s="151" t="str">
        <f>INDEX('DIO (2016-08-01)'!I:I,DIO!N13)</f>
        <v>Data.s6.9</v>
      </c>
      <c r="Q13" s="91">
        <f>[1]!'dio[9].en'</f>
        <v>1</v>
      </c>
      <c r="R13" s="91">
        <f>[1]!'DIO[9].v'</f>
        <v>0</v>
      </c>
      <c r="S13" s="91">
        <f>[1]!'dio[9].vNorm'</f>
        <v>0</v>
      </c>
      <c r="T13" s="91">
        <f>[1]!'dio[9].isAbNorm'</f>
        <v>0</v>
      </c>
      <c r="U13" s="91">
        <f>[1]!'dio[9].Alarm.en'</f>
        <v>1</v>
      </c>
      <c r="V13" s="91">
        <f>[1]!'dio[9].Alarm.sgn'</f>
        <v>0</v>
      </c>
    </row>
    <row r="14" spans="1:22" ht="12" customHeight="1" x14ac:dyDescent="0.2">
      <c r="A14" s="277"/>
      <c r="B14" s="268"/>
      <c r="C14" s="91">
        <v>10</v>
      </c>
      <c r="D14" s="91">
        <v>10</v>
      </c>
      <c r="E14" s="160"/>
      <c r="F14" s="160" t="s">
        <v>39</v>
      </c>
      <c r="G14" s="157"/>
      <c r="H14" s="159">
        <v>0</v>
      </c>
      <c r="I14" s="159">
        <v>1</v>
      </c>
      <c r="J14" s="154"/>
      <c r="K14" s="91"/>
      <c r="N14" s="143">
        <f>MATCH(F14, 'DIO (2016-08-01)'!F:F,0)</f>
        <v>14</v>
      </c>
      <c r="O14" s="151" t="str">
        <f>INDEX('DIO (2016-08-01)'!I:I,DIO!N14)</f>
        <v>Data.s6.10</v>
      </c>
      <c r="Q14" s="91">
        <f>[1]!'dio[10].en'</f>
        <v>1</v>
      </c>
      <c r="R14" s="91">
        <f>[1]!'DIO[10].v'</f>
        <v>0</v>
      </c>
      <c r="S14" s="91">
        <f>[1]!'dio[10].vNorm'</f>
        <v>0</v>
      </c>
      <c r="T14" s="91">
        <f>[1]!'dio[10].isAbNorm'</f>
        <v>0</v>
      </c>
      <c r="U14" s="91">
        <f>[1]!'dio[10].Alarm.en'</f>
        <v>1</v>
      </c>
      <c r="V14" s="91">
        <f>[1]!'dio[10].Alarm.sgn'</f>
        <v>0</v>
      </c>
    </row>
    <row r="15" spans="1:22" ht="12" customHeight="1" x14ac:dyDescent="0.2">
      <c r="A15" s="277"/>
      <c r="B15" s="268"/>
      <c r="C15" s="91">
        <v>11</v>
      </c>
      <c r="D15" s="91">
        <v>11</v>
      </c>
      <c r="E15" s="160"/>
      <c r="F15" s="160" t="s">
        <v>41</v>
      </c>
      <c r="G15" s="157"/>
      <c r="H15" s="159">
        <v>0</v>
      </c>
      <c r="I15" s="159">
        <v>1</v>
      </c>
      <c r="J15" s="154"/>
      <c r="K15" s="91"/>
      <c r="N15" s="143">
        <f>MATCH(F15, 'DIO (2016-08-01)'!F:F,0)</f>
        <v>15</v>
      </c>
      <c r="O15" s="151" t="str">
        <f>INDEX('DIO (2016-08-01)'!I:I,DIO!N15)</f>
        <v>Data.s6.11</v>
      </c>
      <c r="Q15" s="91">
        <f>[1]!'dio[11].en'</f>
        <v>1</v>
      </c>
      <c r="R15" s="91">
        <f>[1]!'DIO[11].v'</f>
        <v>1</v>
      </c>
      <c r="S15" s="91">
        <f>[1]!'dio[11].vNorm'</f>
        <v>0</v>
      </c>
      <c r="T15" s="91">
        <f>[1]!'dio[11].isAbNorm'</f>
        <v>1</v>
      </c>
      <c r="U15" s="91">
        <f>[1]!'dio[11].Alarm.en'</f>
        <v>1</v>
      </c>
      <c r="V15" s="91">
        <f>[1]!'dio[11].Alarm.sgn'</f>
        <v>1</v>
      </c>
    </row>
    <row r="16" spans="1:22" ht="12" customHeight="1" x14ac:dyDescent="0.2">
      <c r="A16" s="277"/>
      <c r="B16" s="268"/>
      <c r="C16" s="91">
        <v>12</v>
      </c>
      <c r="D16" s="91">
        <v>12</v>
      </c>
      <c r="E16" s="160"/>
      <c r="F16" s="160" t="s">
        <v>43</v>
      </c>
      <c r="G16" s="157"/>
      <c r="H16" s="159">
        <v>0</v>
      </c>
      <c r="I16" s="159">
        <v>1</v>
      </c>
      <c r="J16" s="154"/>
      <c r="K16" s="91"/>
      <c r="N16" s="143">
        <f>MATCH(F16, 'DIO (2016-08-01)'!F:F,0)</f>
        <v>16</v>
      </c>
      <c r="O16" s="151" t="str">
        <f>INDEX('DIO (2016-08-01)'!I:I,DIO!N16)</f>
        <v>Data.s6.12</v>
      </c>
      <c r="Q16" s="91">
        <f>[1]!'dio[12].en'</f>
        <v>1</v>
      </c>
      <c r="R16" s="91">
        <f>[1]!'DIO[12].v'</f>
        <v>0</v>
      </c>
      <c r="S16" s="91">
        <f>[1]!'dio[12].vNorm'</f>
        <v>0</v>
      </c>
      <c r="T16" s="91">
        <f>[1]!'dio[12].isAbNorm'</f>
        <v>0</v>
      </c>
      <c r="U16" s="91">
        <f>[1]!'dio[12].Alarm.en'</f>
        <v>1</v>
      </c>
      <c r="V16" s="91">
        <f>[1]!'dio[12].Alarm.sgn'</f>
        <v>0</v>
      </c>
    </row>
    <row r="17" spans="1:22" ht="12" customHeight="1" x14ac:dyDescent="0.2">
      <c r="A17" s="277"/>
      <c r="B17" s="268"/>
      <c r="C17" s="91">
        <v>13</v>
      </c>
      <c r="D17" s="91">
        <v>13</v>
      </c>
      <c r="E17" s="155"/>
      <c r="F17" s="160" t="s">
        <v>45</v>
      </c>
      <c r="G17" s="158"/>
      <c r="H17" s="159">
        <v>0</v>
      </c>
      <c r="I17" s="159">
        <v>1</v>
      </c>
      <c r="J17" s="154"/>
      <c r="K17" s="91"/>
      <c r="N17" s="143">
        <f>MATCH(F17, 'DIO (2016-08-01)'!F:F,0)</f>
        <v>17</v>
      </c>
      <c r="O17" s="151" t="str">
        <f>INDEX('DIO (2016-08-01)'!I:I,DIO!N17)</f>
        <v>Data.s6.13</v>
      </c>
      <c r="Q17" s="91">
        <f>[1]!'dio[13].en'</f>
        <v>1</v>
      </c>
      <c r="R17" s="91">
        <f>[1]!'DIO[13].v'</f>
        <v>1</v>
      </c>
      <c r="S17" s="91">
        <f>[1]!'dio[13].vNorm'</f>
        <v>0</v>
      </c>
      <c r="T17" s="91">
        <f>[1]!'dio[13].isAbNorm'</f>
        <v>1</v>
      </c>
      <c r="U17" s="91">
        <f>[1]!'dio[13].Alarm.en'</f>
        <v>1</v>
      </c>
      <c r="V17" s="91">
        <f>[1]!'dio[13].Alarm.sgn'</f>
        <v>1</v>
      </c>
    </row>
    <row r="18" spans="1:22" ht="12" customHeight="1" x14ac:dyDescent="0.2">
      <c r="A18" s="277"/>
      <c r="B18" s="268"/>
      <c r="C18" s="91">
        <v>14</v>
      </c>
      <c r="D18" s="91">
        <v>14</v>
      </c>
      <c r="E18" s="155"/>
      <c r="F18" s="160" t="s">
        <v>47</v>
      </c>
      <c r="G18" s="158"/>
      <c r="H18" s="156"/>
      <c r="I18" s="156">
        <v>1</v>
      </c>
      <c r="J18" s="154"/>
      <c r="K18" s="91"/>
      <c r="N18" s="143">
        <f>MATCH(F18, 'DIO (2016-08-01)'!F:F,0)</f>
        <v>18</v>
      </c>
      <c r="O18" s="151" t="str">
        <f>INDEX('DIO (2016-08-01)'!I:I,DIO!N18)</f>
        <v>Data.s6.14</v>
      </c>
      <c r="Q18" s="91">
        <f>[1]!'dio[14].en'</f>
        <v>1</v>
      </c>
      <c r="R18" s="91">
        <f>[1]!'DIO[14].v'</f>
        <v>0</v>
      </c>
      <c r="S18" s="91">
        <f>[1]!'dio[14].vNorm'</f>
        <v>0</v>
      </c>
      <c r="T18" s="91">
        <f>[1]!'dio[14].isAbNorm'</f>
        <v>0</v>
      </c>
      <c r="U18" s="91">
        <f>[1]!'dio[14].Alarm.en'</f>
        <v>1</v>
      </c>
      <c r="V18" s="91">
        <f>[1]!'dio[14].Alarm.sgn'</f>
        <v>0</v>
      </c>
    </row>
    <row r="19" spans="1:22" ht="12" customHeight="1" x14ac:dyDescent="0.2">
      <c r="A19" s="277"/>
      <c r="B19" s="268"/>
      <c r="C19" s="91">
        <v>15</v>
      </c>
      <c r="D19" s="91">
        <v>15</v>
      </c>
      <c r="E19" s="155"/>
      <c r="F19" s="160" t="s">
        <v>49</v>
      </c>
      <c r="G19" s="161"/>
      <c r="H19" s="156"/>
      <c r="I19" s="156">
        <v>1</v>
      </c>
      <c r="J19" s="154"/>
      <c r="K19" s="91"/>
      <c r="N19" s="143">
        <f>MATCH(F19, 'DIO (2016-08-01)'!F:F,0)</f>
        <v>19</v>
      </c>
      <c r="O19" s="151" t="str">
        <f>INDEX('DIO (2016-08-01)'!I:I,DIO!N19)</f>
        <v>Data.s6.15</v>
      </c>
      <c r="Q19" s="91">
        <f>[1]!'dio[15].en'</f>
        <v>1</v>
      </c>
      <c r="R19" s="91">
        <f>[1]!'DIO[15].v'</f>
        <v>0</v>
      </c>
      <c r="S19" s="91">
        <f>[1]!'dio[15].vNorm'</f>
        <v>0</v>
      </c>
      <c r="T19" s="91">
        <f>[1]!'dio[15].isAbNorm'</f>
        <v>0</v>
      </c>
      <c r="U19" s="91">
        <f>[1]!'dio[15].Alarm.en'</f>
        <v>1</v>
      </c>
      <c r="V19" s="91">
        <f>[1]!'dio[15].Alarm.sgn'</f>
        <v>0</v>
      </c>
    </row>
    <row r="20" spans="1:22" ht="12" customHeight="1" x14ac:dyDescent="0.2">
      <c r="A20" s="277"/>
      <c r="B20" s="268"/>
      <c r="C20" s="91">
        <v>16</v>
      </c>
      <c r="D20" s="91">
        <v>16</v>
      </c>
      <c r="E20" s="155"/>
      <c r="F20" s="160" t="s">
        <v>51</v>
      </c>
      <c r="G20" s="158"/>
      <c r="H20" s="156"/>
      <c r="I20" s="156">
        <v>1</v>
      </c>
      <c r="J20" s="154"/>
      <c r="K20" s="91"/>
      <c r="N20" s="143">
        <f>MATCH(F20, 'DIO (2016-08-01)'!F:F,0)</f>
        <v>20</v>
      </c>
      <c r="O20" s="151" t="str">
        <f>INDEX('DIO (2016-08-01)'!I:I,DIO!N20)</f>
        <v>Data.s6.16</v>
      </c>
      <c r="Q20" s="91">
        <f>[1]!'dio[16].en'</f>
        <v>1</v>
      </c>
      <c r="R20" s="91">
        <f>[1]!'DIO[16].v'</f>
        <v>0</v>
      </c>
      <c r="S20" s="91">
        <f>[1]!'dio[16].vNorm'</f>
        <v>0</v>
      </c>
      <c r="T20" s="91">
        <f>[1]!'dio[16].isAbNorm'</f>
        <v>0</v>
      </c>
      <c r="U20" s="91">
        <f>[1]!'dio[16].Alarm.en'</f>
        <v>1</v>
      </c>
      <c r="V20" s="91">
        <f>[1]!'dio[16].Alarm.sgn'</f>
        <v>0</v>
      </c>
    </row>
    <row r="21" spans="1:22" ht="12" customHeight="1" x14ac:dyDescent="0.2">
      <c r="A21" s="277"/>
      <c r="B21" s="268"/>
      <c r="C21" s="91">
        <v>17</v>
      </c>
      <c r="D21" s="91">
        <v>17</v>
      </c>
      <c r="E21" s="155"/>
      <c r="F21" s="191" t="s">
        <v>53</v>
      </c>
      <c r="G21" s="158"/>
      <c r="H21" s="156"/>
      <c r="I21" s="156">
        <v>1</v>
      </c>
      <c r="J21" s="154"/>
      <c r="K21" s="91"/>
      <c r="N21" s="143">
        <f>MATCH(F21, 'DIO (2016-08-01)'!F:F,0)</f>
        <v>21</v>
      </c>
      <c r="O21" s="151" t="str">
        <f>INDEX('DIO (2016-08-01)'!I:I,DIO!N21)</f>
        <v>Data.s6.17</v>
      </c>
      <c r="Q21" s="91">
        <f>[1]!'dio[17].en'</f>
        <v>1</v>
      </c>
      <c r="R21" s="91">
        <f>[1]!'DIO[17].v'</f>
        <v>0</v>
      </c>
      <c r="S21" s="91">
        <f>[1]!'dio[17].vNorm'</f>
        <v>0</v>
      </c>
      <c r="T21" s="91">
        <f>[1]!'dio[17].isAbNorm'</f>
        <v>0</v>
      </c>
      <c r="U21" s="91">
        <f>[1]!'dio[17].Alarm.en'</f>
        <v>1</v>
      </c>
      <c r="V21" s="91">
        <f>[1]!'dio[17].Alarm.sgn'</f>
        <v>0</v>
      </c>
    </row>
    <row r="22" spans="1:22" ht="12" customHeight="1" x14ac:dyDescent="0.2">
      <c r="A22" s="277"/>
      <c r="B22" s="268"/>
      <c r="C22" s="91">
        <v>18</v>
      </c>
      <c r="D22" s="91">
        <v>18</v>
      </c>
      <c r="E22" s="155"/>
      <c r="F22" s="191" t="s">
        <v>184</v>
      </c>
      <c r="G22" s="162"/>
      <c r="H22" s="163">
        <v>1</v>
      </c>
      <c r="I22" s="163">
        <v>1</v>
      </c>
      <c r="J22" s="154"/>
      <c r="K22" s="91"/>
      <c r="N22" s="143">
        <f>MATCH(F22, 'DIO (2016-08-01)'!F:F,0)</f>
        <v>67</v>
      </c>
      <c r="O22" s="151" t="str">
        <f>INDEX('DIO (2016-08-01)'!I:I,DIO!N22)</f>
        <v>Data.s7.31</v>
      </c>
      <c r="Q22" s="91">
        <f>[1]!'dio[18].en'</f>
        <v>1</v>
      </c>
      <c r="R22" s="91">
        <f>[1]!'DIO[18].v'</f>
        <v>0</v>
      </c>
      <c r="S22" s="91">
        <f>[1]!'dio[18].vNorm'</f>
        <v>1</v>
      </c>
      <c r="T22" s="91">
        <f>[1]!'dio[18].isAbNorm'</f>
        <v>1</v>
      </c>
      <c r="U22" s="91">
        <f>[1]!'dio[18].Alarm.en'</f>
        <v>1</v>
      </c>
      <c r="V22" s="91">
        <f>[1]!'dio[18].Alarm.sgn'</f>
        <v>1</v>
      </c>
    </row>
    <row r="23" spans="1:22" ht="12" customHeight="1" x14ac:dyDescent="0.2">
      <c r="A23" s="277"/>
      <c r="B23" s="268"/>
      <c r="C23" s="91">
        <v>19</v>
      </c>
      <c r="D23" s="91">
        <v>19</v>
      </c>
      <c r="E23" s="92" t="s">
        <v>249</v>
      </c>
      <c r="F23" s="191" t="s">
        <v>250</v>
      </c>
      <c r="G23" s="162"/>
      <c r="H23" s="163">
        <v>0</v>
      </c>
      <c r="I23" s="163">
        <v>1</v>
      </c>
      <c r="J23" s="154"/>
      <c r="K23" s="91"/>
      <c r="N23" s="143">
        <f>MATCH(F23, 'DIO (2016-08-01)'!F:F,0)</f>
        <v>90</v>
      </c>
      <c r="O23" s="140" t="str">
        <f>INDEX('DIO (2016-08-01)'!I:I,DIO!N23)</f>
        <v>Data.s8.22</v>
      </c>
      <c r="Q23" s="91">
        <f>[1]!'dio[19].en'</f>
        <v>1</v>
      </c>
      <c r="R23" s="91">
        <f>[1]!'DIO[19].v'</f>
        <v>0</v>
      </c>
      <c r="S23" s="91">
        <f>[1]!'dio[19].vNorm'</f>
        <v>0</v>
      </c>
      <c r="T23" s="91">
        <f>[1]!'dio[19].isAbNorm'</f>
        <v>0</v>
      </c>
      <c r="U23" s="91">
        <f>[1]!'dio[19].Alarm.en'</f>
        <v>1</v>
      </c>
      <c r="V23" s="91">
        <f>[1]!'dio[19].Alarm.sgn'</f>
        <v>0</v>
      </c>
    </row>
    <row r="24" spans="1:22" ht="12" customHeight="1" x14ac:dyDescent="0.2">
      <c r="A24" s="277"/>
      <c r="B24" s="268"/>
      <c r="C24" s="91">
        <v>20</v>
      </c>
      <c r="D24" s="91">
        <v>20</v>
      </c>
      <c r="E24" s="92" t="s">
        <v>247</v>
      </c>
      <c r="F24" s="92" t="s">
        <v>985</v>
      </c>
      <c r="G24" s="152" t="s">
        <v>979</v>
      </c>
      <c r="H24" s="153">
        <v>1</v>
      </c>
      <c r="I24" s="153">
        <v>1</v>
      </c>
      <c r="J24" s="154"/>
      <c r="K24" s="91"/>
      <c r="N24" s="143">
        <f>MATCH(F25, 'DIO (2016-08-01)'!F:F,0)</f>
        <v>88</v>
      </c>
      <c r="O24" s="140" t="str">
        <f>INDEX('DIO (2016-08-01)'!I:I,DIO!N24)</f>
        <v>Data. s8.20</v>
      </c>
      <c r="Q24" s="91">
        <f>[1]!'dio[20].en'</f>
        <v>1</v>
      </c>
      <c r="R24" s="91">
        <f>[1]!'DIO[20].v'</f>
        <v>1</v>
      </c>
      <c r="S24" s="91">
        <f>[1]!'dio[20].vNorm'</f>
        <v>1</v>
      </c>
      <c r="T24" s="91">
        <f>[1]!'dio[20].isAbNorm'</f>
        <v>0</v>
      </c>
      <c r="U24" s="91">
        <f>[1]!'dio[20].Alarm.en'</f>
        <v>1</v>
      </c>
      <c r="V24" s="91">
        <f>[1]!'dio[20].Alarm.sgn'</f>
        <v>0</v>
      </c>
    </row>
    <row r="25" spans="1:22" ht="12" customHeight="1" x14ac:dyDescent="0.2">
      <c r="A25" s="277"/>
      <c r="B25" s="268"/>
      <c r="C25" s="91">
        <v>21</v>
      </c>
      <c r="D25" s="91">
        <v>21</v>
      </c>
      <c r="E25" s="92" t="s">
        <v>244</v>
      </c>
      <c r="F25" s="92" t="s">
        <v>984</v>
      </c>
      <c r="G25" s="152" t="s">
        <v>978</v>
      </c>
      <c r="H25" s="153">
        <v>1</v>
      </c>
      <c r="I25" s="153">
        <v>1</v>
      </c>
      <c r="J25" s="154"/>
      <c r="K25" s="91"/>
      <c r="N25" s="143">
        <f>MATCH(F24, 'DIO (2016-08-01)'!F:F,0)</f>
        <v>89</v>
      </c>
      <c r="O25" s="140" t="str">
        <f>INDEX('DIO (2016-08-01)'!I:I,DIO!N25)</f>
        <v>Data.s8.21</v>
      </c>
      <c r="Q25" s="91">
        <f>[1]!'dio[21].en'</f>
        <v>1</v>
      </c>
      <c r="R25" s="91">
        <f>[1]!'DIO[21].v'</f>
        <v>1</v>
      </c>
      <c r="S25" s="91">
        <f>[1]!'dio[21].vNorm'</f>
        <v>1</v>
      </c>
      <c r="T25" s="91">
        <f>[1]!'dio[21].isAbNorm'</f>
        <v>0</v>
      </c>
      <c r="U25" s="91">
        <f>[1]!'dio[21].Alarm.en'</f>
        <v>1</v>
      </c>
      <c r="V25" s="91">
        <f>[1]!'dio[21].Alarm.sgn'</f>
        <v>0</v>
      </c>
    </row>
    <row r="26" spans="1:22" ht="12" customHeight="1" x14ac:dyDescent="0.2">
      <c r="A26" s="277"/>
      <c r="B26" s="268"/>
      <c r="C26" s="91">
        <v>22</v>
      </c>
      <c r="D26" s="91">
        <v>22</v>
      </c>
      <c r="E26" s="92" t="s">
        <v>240</v>
      </c>
      <c r="F26" s="92" t="s">
        <v>982</v>
      </c>
      <c r="G26" s="152" t="s">
        <v>980</v>
      </c>
      <c r="H26" s="153">
        <v>1</v>
      </c>
      <c r="I26" s="153">
        <v>1</v>
      </c>
      <c r="J26" s="154"/>
      <c r="K26" s="91"/>
      <c r="N26" s="143">
        <f>MATCH(F26, 'DIO (2016-08-01)'!F:F,0)</f>
        <v>86</v>
      </c>
      <c r="O26" s="140" t="str">
        <f>INDEX('DIO (2016-08-01)'!I:I,DIO!N26)</f>
        <v>Data.s8.18</v>
      </c>
      <c r="Q26" s="91">
        <f>[1]!'dio[22].en'</f>
        <v>1</v>
      </c>
      <c r="R26" s="91">
        <f>[1]!'DIO[22].v'</f>
        <v>1</v>
      </c>
      <c r="S26" s="91">
        <f>[1]!'dio[22].vNorm'</f>
        <v>1</v>
      </c>
      <c r="T26" s="91">
        <f>[1]!'dio[22].isAbNorm'</f>
        <v>0</v>
      </c>
      <c r="U26" s="91">
        <f>[1]!'dio[22].Alarm.en'</f>
        <v>1</v>
      </c>
      <c r="V26" s="91">
        <f>[1]!'dio[22].Alarm.sgn'</f>
        <v>0</v>
      </c>
    </row>
    <row r="27" spans="1:22" ht="12" customHeight="1" x14ac:dyDescent="0.2">
      <c r="A27" s="277"/>
      <c r="B27" s="268"/>
      <c r="C27" s="91">
        <v>23</v>
      </c>
      <c r="D27" s="91">
        <v>23</v>
      </c>
      <c r="E27" s="92" t="s">
        <v>242</v>
      </c>
      <c r="F27" s="92" t="s">
        <v>983</v>
      </c>
      <c r="G27" s="152" t="s">
        <v>981</v>
      </c>
      <c r="H27" s="153">
        <v>1</v>
      </c>
      <c r="I27" s="153">
        <v>1</v>
      </c>
      <c r="J27" s="154"/>
      <c r="K27" s="91"/>
      <c r="N27" s="143">
        <f>MATCH(F27, 'DIO (2016-08-01)'!F:F,0)</f>
        <v>87</v>
      </c>
      <c r="O27" s="140" t="str">
        <f>INDEX('DIO (2016-08-01)'!I:I,DIO!N27)</f>
        <v>Data.s8.19</v>
      </c>
      <c r="Q27" s="91">
        <f>[1]!'dio[23].en'</f>
        <v>1</v>
      </c>
      <c r="R27" s="91">
        <f>[1]!'DIO[23].v'</f>
        <v>1</v>
      </c>
      <c r="S27" s="91">
        <f>[1]!'dio[23].vNorm'</f>
        <v>1</v>
      </c>
      <c r="T27" s="91">
        <f>[1]!'dio[23].isAbNorm'</f>
        <v>0</v>
      </c>
      <c r="U27" s="91">
        <f>[1]!'dio[23].Alarm.en'</f>
        <v>1</v>
      </c>
      <c r="V27" s="91">
        <f>[1]!'dio[23].Alarm.sgn'</f>
        <v>0</v>
      </c>
    </row>
    <row r="28" spans="1:22" ht="12" customHeight="1" x14ac:dyDescent="0.2">
      <c r="A28" s="277"/>
      <c r="B28" s="268"/>
      <c r="C28" s="91">
        <v>24</v>
      </c>
      <c r="D28" s="91">
        <v>24</v>
      </c>
      <c r="E28" s="92" t="s">
        <v>67</v>
      </c>
      <c r="F28" s="92" t="s">
        <v>68</v>
      </c>
      <c r="G28" s="152"/>
      <c r="H28" s="153">
        <v>1</v>
      </c>
      <c r="I28" s="153">
        <v>1</v>
      </c>
      <c r="J28" s="154"/>
      <c r="K28" s="91"/>
      <c r="N28" s="143">
        <f>MATCH(F28, 'DIO (2016-08-01)'!F:F,0)</f>
        <v>28</v>
      </c>
      <c r="O28" s="140" t="str">
        <f>INDEX('DIO (2016-08-01)'!I:I,DIO!N28)</f>
        <v>Data.s6.24</v>
      </c>
      <c r="Q28" s="91">
        <f>[1]!'dio[24].en'</f>
        <v>1</v>
      </c>
      <c r="R28" s="91">
        <f>[1]!'DIO[24].v'</f>
        <v>0</v>
      </c>
      <c r="S28" s="91">
        <f>[1]!'dio[24].vNorm'</f>
        <v>1</v>
      </c>
      <c r="T28" s="91">
        <f>[1]!'dio[24].isAbNorm'</f>
        <v>1</v>
      </c>
      <c r="U28" s="91">
        <f>[1]!'dio[24].Alarm.en'</f>
        <v>1</v>
      </c>
      <c r="V28" s="91">
        <f>[1]!'dio[24].Alarm.sgn'</f>
        <v>1</v>
      </c>
    </row>
    <row r="29" spans="1:22" ht="12" customHeight="1" x14ac:dyDescent="0.2">
      <c r="A29" s="277"/>
      <c r="B29" s="268"/>
      <c r="C29" s="91">
        <v>25</v>
      </c>
      <c r="D29" s="91">
        <v>25</v>
      </c>
      <c r="E29" s="92" t="s">
        <v>70</v>
      </c>
      <c r="F29" s="92" t="s">
        <v>71</v>
      </c>
      <c r="G29" s="152"/>
      <c r="H29" s="153">
        <v>1</v>
      </c>
      <c r="I29" s="153">
        <v>1</v>
      </c>
      <c r="J29" s="154"/>
      <c r="K29" s="91"/>
      <c r="N29" s="143">
        <f>MATCH(F29, 'DIO (2016-08-01)'!F:F,0)</f>
        <v>29</v>
      </c>
      <c r="O29" s="151" t="str">
        <f>INDEX('DIO (2016-08-01)'!I:I,DIO!N29)</f>
        <v>Data.s6.25</v>
      </c>
      <c r="Q29" s="91">
        <f>[1]!'dio[25].en'</f>
        <v>1</v>
      </c>
      <c r="R29" s="91">
        <f>[1]!'DIO[25].v'</f>
        <v>0</v>
      </c>
      <c r="S29" s="91">
        <f>[1]!'dio[25].vNorm'</f>
        <v>1</v>
      </c>
      <c r="T29" s="91">
        <f>[1]!'dio[25].isAbNorm'</f>
        <v>1</v>
      </c>
      <c r="U29" s="91">
        <f>[1]!'dio[25].Alarm.en'</f>
        <v>1</v>
      </c>
      <c r="V29" s="91">
        <f>[1]!'dio[25].Alarm.sgn'</f>
        <v>1</v>
      </c>
    </row>
    <row r="30" spans="1:22" ht="12" customHeight="1" x14ac:dyDescent="0.2">
      <c r="A30" s="277"/>
      <c r="B30" s="268"/>
      <c r="C30" s="91">
        <v>26</v>
      </c>
      <c r="D30" s="91">
        <v>26</v>
      </c>
      <c r="E30" s="92" t="s">
        <v>73</v>
      </c>
      <c r="F30" s="92" t="s">
        <v>74</v>
      </c>
      <c r="G30" s="152"/>
      <c r="H30" s="153">
        <v>1</v>
      </c>
      <c r="I30" s="153">
        <v>1</v>
      </c>
      <c r="J30" s="154"/>
      <c r="K30" s="91"/>
      <c r="N30" s="143">
        <f>MATCH(F30, 'DIO (2016-08-01)'!F:F,0)</f>
        <v>30</v>
      </c>
      <c r="O30" s="151" t="str">
        <f>INDEX('DIO (2016-08-01)'!I:I,DIO!N30)</f>
        <v>Data.s6.26</v>
      </c>
      <c r="Q30" s="91">
        <f>[1]!'dio[26].en'</f>
        <v>1</v>
      </c>
      <c r="R30" s="91">
        <f>[1]!'DIO[26].v'</f>
        <v>0</v>
      </c>
      <c r="S30" s="91">
        <f>[1]!'dio[26].vNorm'</f>
        <v>1</v>
      </c>
      <c r="T30" s="91">
        <f>[1]!'dio[26].isAbNorm'</f>
        <v>1</v>
      </c>
      <c r="U30" s="91">
        <f>[1]!'dio[26].Alarm.en'</f>
        <v>1</v>
      </c>
      <c r="V30" s="91">
        <f>[1]!'dio[26].Alarm.sgn'</f>
        <v>1</v>
      </c>
    </row>
    <row r="31" spans="1:22" ht="12" customHeight="1" x14ac:dyDescent="0.2">
      <c r="A31" s="277"/>
      <c r="B31" s="268"/>
      <c r="C31" s="91">
        <v>27</v>
      </c>
      <c r="D31" s="91">
        <v>27</v>
      </c>
      <c r="E31" s="92" t="s">
        <v>76</v>
      </c>
      <c r="F31" s="92" t="s">
        <v>77</v>
      </c>
      <c r="G31" s="152"/>
      <c r="H31" s="153">
        <v>1</v>
      </c>
      <c r="I31" s="153">
        <v>1</v>
      </c>
      <c r="J31" s="154"/>
      <c r="K31" s="91"/>
      <c r="N31" s="143">
        <f>MATCH(F31, 'DIO (2016-08-01)'!F:F,0)</f>
        <v>31</v>
      </c>
      <c r="O31" s="151" t="str">
        <f>INDEX('DIO (2016-08-01)'!I:I,DIO!N31)</f>
        <v>Data.s6.27</v>
      </c>
      <c r="Q31" s="91">
        <f>[1]!'dio[27].en'</f>
        <v>1</v>
      </c>
      <c r="R31" s="91">
        <f>[1]!'DIO[27].v'</f>
        <v>0</v>
      </c>
      <c r="S31" s="91">
        <f>[1]!'dio[27].vNorm'</f>
        <v>1</v>
      </c>
      <c r="T31" s="91">
        <f>[1]!'dio[27].isAbNorm'</f>
        <v>1</v>
      </c>
      <c r="U31" s="91">
        <f>[1]!'dio[27].Alarm.en'</f>
        <v>1</v>
      </c>
      <c r="V31" s="91">
        <f>[1]!'dio[27].Alarm.sgn'</f>
        <v>1</v>
      </c>
    </row>
    <row r="32" spans="1:22" ht="12" customHeight="1" x14ac:dyDescent="0.2">
      <c r="A32" s="277"/>
      <c r="B32" s="268"/>
      <c r="C32" s="91">
        <v>28</v>
      </c>
      <c r="D32" s="91">
        <v>28</v>
      </c>
      <c r="E32" s="92" t="s">
        <v>79</v>
      </c>
      <c r="F32" s="92" t="s">
        <v>80</v>
      </c>
      <c r="G32" s="152"/>
      <c r="H32" s="153">
        <v>1</v>
      </c>
      <c r="I32" s="153">
        <v>1</v>
      </c>
      <c r="J32" s="154"/>
      <c r="K32" s="91"/>
      <c r="N32" s="143">
        <f>MATCH(F32, 'DIO (2016-08-01)'!F:F,0)</f>
        <v>32</v>
      </c>
      <c r="O32" s="151" t="str">
        <f>INDEX('DIO (2016-08-01)'!I:I,DIO!N32)</f>
        <v>Data.s6.28</v>
      </c>
      <c r="Q32" s="91">
        <f>[1]!'dio[28].en'</f>
        <v>1</v>
      </c>
      <c r="R32" s="91">
        <f>[1]!'DIO[28].v'</f>
        <v>0</v>
      </c>
      <c r="S32" s="91">
        <f>[1]!'dio[28].vNorm'</f>
        <v>1</v>
      </c>
      <c r="T32" s="91">
        <f>[1]!'dio[28].isAbNorm'</f>
        <v>1</v>
      </c>
      <c r="U32" s="91">
        <f>[1]!'dio[28].Alarm.en'</f>
        <v>1</v>
      </c>
      <c r="V32" s="91">
        <f>[1]!'dio[28].Alarm.sgn'</f>
        <v>1</v>
      </c>
    </row>
    <row r="33" spans="1:22" ht="12" customHeight="1" x14ac:dyDescent="0.2">
      <c r="A33" s="277"/>
      <c r="B33" s="268"/>
      <c r="C33" s="91">
        <v>29</v>
      </c>
      <c r="D33" s="91">
        <v>29</v>
      </c>
      <c r="E33" s="92" t="s">
        <v>82</v>
      </c>
      <c r="F33" s="92" t="s">
        <v>83</v>
      </c>
      <c r="G33" s="152"/>
      <c r="H33" s="153">
        <v>1</v>
      </c>
      <c r="I33" s="153">
        <v>1</v>
      </c>
      <c r="J33" s="154"/>
      <c r="K33" s="91"/>
      <c r="N33" s="143">
        <f>MATCH(F33, 'DIO (2016-08-01)'!F:F,0)</f>
        <v>33</v>
      </c>
      <c r="O33" s="151" t="str">
        <f>INDEX('DIO (2016-08-01)'!I:I,DIO!N33)</f>
        <v>Data.s6.29</v>
      </c>
      <c r="Q33" s="91">
        <f>[1]!'dio[29].en'</f>
        <v>1</v>
      </c>
      <c r="R33" s="91">
        <f>[1]!'DIO[29].v'</f>
        <v>0</v>
      </c>
      <c r="S33" s="91">
        <f>[1]!'dio[29].vNorm'</f>
        <v>1</v>
      </c>
      <c r="T33" s="91">
        <f>[1]!'dio[29].isAbNorm'</f>
        <v>1</v>
      </c>
      <c r="U33" s="91">
        <f>[1]!'dio[29].Alarm.en'</f>
        <v>1</v>
      </c>
      <c r="V33" s="91">
        <f>[1]!'dio[29].Alarm.sgn'</f>
        <v>1</v>
      </c>
    </row>
    <row r="34" spans="1:22" ht="12" customHeight="1" x14ac:dyDescent="0.2">
      <c r="A34" s="277"/>
      <c r="B34" s="268"/>
      <c r="C34" s="91">
        <v>30</v>
      </c>
      <c r="D34" s="91">
        <v>30</v>
      </c>
      <c r="E34" s="92" t="s">
        <v>85</v>
      </c>
      <c r="F34" s="92" t="s">
        <v>86</v>
      </c>
      <c r="G34" s="152"/>
      <c r="H34" s="153">
        <v>1</v>
      </c>
      <c r="I34" s="153">
        <v>1</v>
      </c>
      <c r="J34" s="154"/>
      <c r="K34" s="91"/>
      <c r="N34" s="143">
        <f>MATCH(F34, 'DIO (2016-08-01)'!F:F,0)</f>
        <v>34</v>
      </c>
      <c r="O34" s="151" t="str">
        <f>INDEX('DIO (2016-08-01)'!I:I,DIO!N34)</f>
        <v>Data.s6.30</v>
      </c>
      <c r="Q34" s="91">
        <f>[1]!'dio[30].en'</f>
        <v>1</v>
      </c>
      <c r="R34" s="91">
        <f>[1]!'DIO[30].v'</f>
        <v>1</v>
      </c>
      <c r="S34" s="91">
        <f>[1]!'dio[30].vNorm'</f>
        <v>1</v>
      </c>
      <c r="T34" s="91">
        <f>[1]!'dio[30].isAbNorm'</f>
        <v>0</v>
      </c>
      <c r="U34" s="91">
        <f>[1]!'dio[30].Alarm.en'</f>
        <v>1</v>
      </c>
      <c r="V34" s="91">
        <f>[1]!'dio[30].Alarm.sgn'</f>
        <v>0</v>
      </c>
    </row>
    <row r="35" spans="1:22" ht="12" customHeight="1" thickBot="1" x14ac:dyDescent="0.25">
      <c r="A35" s="278"/>
      <c r="B35" s="269"/>
      <c r="C35" s="164">
        <v>31</v>
      </c>
      <c r="D35" s="164">
        <v>31</v>
      </c>
      <c r="E35" s="94" t="s">
        <v>88</v>
      </c>
      <c r="F35" s="94" t="s">
        <v>89</v>
      </c>
      <c r="G35" s="165"/>
      <c r="H35" s="166">
        <v>1</v>
      </c>
      <c r="I35" s="166">
        <v>1</v>
      </c>
      <c r="J35" s="167"/>
      <c r="K35" s="164"/>
      <c r="N35" s="143">
        <f>MATCH(F35, 'DIO (2016-08-01)'!F:F,0)</f>
        <v>35</v>
      </c>
      <c r="O35" s="151" t="str">
        <f>INDEX('DIO (2016-08-01)'!I:I,DIO!N35)</f>
        <v>Data.s6.31</v>
      </c>
      <c r="Q35" s="91">
        <f>[1]!'dio[31].en'</f>
        <v>1</v>
      </c>
      <c r="R35" s="91">
        <f>[1]!'DIO[31].v'</f>
        <v>0</v>
      </c>
      <c r="S35" s="91">
        <f>[1]!'dio[31].vNorm'</f>
        <v>1</v>
      </c>
      <c r="T35" s="91">
        <f>[1]!'dio[31].isAbNorm'</f>
        <v>1</v>
      </c>
      <c r="U35" s="91">
        <f>[1]!'dio[31].Alarm.en'</f>
        <v>1</v>
      </c>
      <c r="V35" s="91">
        <f>[1]!'dio[31].Alarm.sgn'</f>
        <v>1</v>
      </c>
    </row>
    <row r="36" spans="1:22" ht="12" customHeight="1" x14ac:dyDescent="0.2">
      <c r="A36" s="267"/>
      <c r="B36" s="267"/>
      <c r="C36" s="147">
        <v>0</v>
      </c>
      <c r="D36" s="147">
        <v>32</v>
      </c>
      <c r="E36" s="168"/>
      <c r="F36" s="168"/>
      <c r="G36" s="169"/>
      <c r="H36" s="170"/>
      <c r="I36" s="170"/>
      <c r="J36" s="150"/>
      <c r="K36" s="147"/>
      <c r="Q36" s="91">
        <f>[1]!'dio[32].en'</f>
        <v>0</v>
      </c>
      <c r="R36" s="91">
        <f>[1]!'DIO[32].v'</f>
        <v>0</v>
      </c>
      <c r="S36" s="91">
        <f>[1]!'dio[32].vNorm'</f>
        <v>0</v>
      </c>
      <c r="T36" s="91">
        <f>[1]!'dio[32].isAbNorm'</f>
        <v>0</v>
      </c>
      <c r="U36" s="91">
        <f>[1]!'dio[32].Alarm.en'</f>
        <v>0</v>
      </c>
      <c r="V36" s="91">
        <f>[1]!'dio[32].Alarm.sgn'</f>
        <v>0</v>
      </c>
    </row>
    <row r="37" spans="1:22" ht="12" customHeight="1" x14ac:dyDescent="0.2">
      <c r="A37" s="268"/>
      <c r="B37" s="268"/>
      <c r="C37" s="91">
        <v>1</v>
      </c>
      <c r="D37" s="91">
        <v>33</v>
      </c>
      <c r="E37" s="171"/>
      <c r="F37" s="171"/>
      <c r="G37" s="172"/>
      <c r="H37" s="156"/>
      <c r="I37" s="156"/>
      <c r="J37" s="154"/>
      <c r="K37" s="91"/>
      <c r="Q37" s="91">
        <f>[1]!'dio[33].en'</f>
        <v>0</v>
      </c>
      <c r="R37" s="91">
        <f>[1]!'DIO[33].v'</f>
        <v>0</v>
      </c>
      <c r="S37" s="91">
        <f>[1]!'dio[33].vNorm'</f>
        <v>0</v>
      </c>
      <c r="T37" s="91">
        <f>[1]!'dio[33].isAbNorm'</f>
        <v>0</v>
      </c>
      <c r="U37" s="91">
        <f>[1]!'dio[33].Alarm.en'</f>
        <v>0</v>
      </c>
      <c r="V37" s="91">
        <f>[1]!'dio[33].Alarm.sgn'</f>
        <v>0</v>
      </c>
    </row>
    <row r="38" spans="1:22" ht="12" customHeight="1" x14ac:dyDescent="0.2">
      <c r="A38" s="268"/>
      <c r="B38" s="268"/>
      <c r="C38" s="91">
        <v>2</v>
      </c>
      <c r="D38" s="91">
        <v>34</v>
      </c>
      <c r="E38" s="171"/>
      <c r="F38" s="171"/>
      <c r="G38" s="172"/>
      <c r="H38" s="156"/>
      <c r="I38" s="156"/>
      <c r="J38" s="154"/>
      <c r="K38" s="91"/>
      <c r="Q38" s="91">
        <f>[1]!'dio[34].en'</f>
        <v>0</v>
      </c>
      <c r="R38" s="91">
        <f>[1]!'DIO[34].v'</f>
        <v>0</v>
      </c>
      <c r="S38" s="91">
        <f>[1]!'dio[34].vNorm'</f>
        <v>0</v>
      </c>
      <c r="T38" s="91">
        <f>[1]!'dio[34].isAbNorm'</f>
        <v>0</v>
      </c>
      <c r="U38" s="91">
        <f>[1]!'dio[34].Alarm.en'</f>
        <v>0</v>
      </c>
      <c r="V38" s="91">
        <f>[1]!'dio[34].Alarm.sgn'</f>
        <v>0</v>
      </c>
    </row>
    <row r="39" spans="1:22" ht="12" customHeight="1" x14ac:dyDescent="0.2">
      <c r="A39" s="268"/>
      <c r="B39" s="268"/>
      <c r="C39" s="91">
        <v>3</v>
      </c>
      <c r="D39" s="91">
        <v>35</v>
      </c>
      <c r="E39" s="171"/>
      <c r="F39" s="171"/>
      <c r="G39" s="172"/>
      <c r="H39" s="156"/>
      <c r="I39" s="156"/>
      <c r="J39" s="154"/>
      <c r="K39" s="91"/>
      <c r="Q39" s="91">
        <f>[1]!'dio[35].en'</f>
        <v>0</v>
      </c>
      <c r="R39" s="91">
        <f>[1]!'DIO[35].v'</f>
        <v>0</v>
      </c>
      <c r="S39" s="91">
        <f>[1]!'dio[35].vNorm'</f>
        <v>0</v>
      </c>
      <c r="T39" s="91">
        <f>[1]!'dio[35].isAbNorm'</f>
        <v>0</v>
      </c>
      <c r="U39" s="91">
        <f>[1]!'dio[35].Alarm.en'</f>
        <v>0</v>
      </c>
      <c r="V39" s="91">
        <f>[1]!'dio[35].Alarm.sgn'</f>
        <v>0</v>
      </c>
    </row>
    <row r="40" spans="1:22" ht="12" customHeight="1" x14ac:dyDescent="0.2">
      <c r="A40" s="268"/>
      <c r="B40" s="268"/>
      <c r="C40" s="91">
        <v>4</v>
      </c>
      <c r="D40" s="91">
        <v>36</v>
      </c>
      <c r="E40" s="171"/>
      <c r="F40" s="171"/>
      <c r="G40" s="172"/>
      <c r="H40" s="156"/>
      <c r="I40" s="156"/>
      <c r="J40" s="154"/>
      <c r="K40" s="91"/>
      <c r="Q40" s="91">
        <f>[1]!'dio[36].en'</f>
        <v>0</v>
      </c>
      <c r="R40" s="91">
        <f>[1]!'DIO[36].v'</f>
        <v>0</v>
      </c>
      <c r="S40" s="91">
        <f>[1]!'dio[36].vNorm'</f>
        <v>0</v>
      </c>
      <c r="T40" s="91">
        <f>[1]!'dio[36].isAbNorm'</f>
        <v>0</v>
      </c>
      <c r="U40" s="91">
        <f>[1]!'dio[36].Alarm.en'</f>
        <v>0</v>
      </c>
      <c r="V40" s="91">
        <f>[1]!'dio[36].Alarm.sgn'</f>
        <v>0</v>
      </c>
    </row>
    <row r="41" spans="1:22" ht="12" customHeight="1" x14ac:dyDescent="0.2">
      <c r="A41" s="268"/>
      <c r="B41" s="268"/>
      <c r="C41" s="91">
        <v>5</v>
      </c>
      <c r="D41" s="91">
        <v>37</v>
      </c>
      <c r="E41" s="171"/>
      <c r="F41" s="171"/>
      <c r="G41" s="172"/>
      <c r="H41" s="156"/>
      <c r="I41" s="156"/>
      <c r="J41" s="154"/>
      <c r="K41" s="91"/>
      <c r="Q41" s="91">
        <f>[1]!'dio[37].en'</f>
        <v>0</v>
      </c>
      <c r="R41" s="91">
        <f>[1]!'DIO[37].v'</f>
        <v>0</v>
      </c>
      <c r="S41" s="91">
        <f>[1]!'dio[37].vNorm'</f>
        <v>0</v>
      </c>
      <c r="T41" s="91">
        <f>[1]!'dio[37].isAbNorm'</f>
        <v>0</v>
      </c>
      <c r="U41" s="91">
        <f>[1]!'dio[37].Alarm.en'</f>
        <v>0</v>
      </c>
      <c r="V41" s="91">
        <f>[1]!'dio[37].Alarm.sgn'</f>
        <v>0</v>
      </c>
    </row>
    <row r="42" spans="1:22" ht="12" customHeight="1" x14ac:dyDescent="0.2">
      <c r="A42" s="268"/>
      <c r="B42" s="268"/>
      <c r="C42" s="91">
        <v>6</v>
      </c>
      <c r="D42" s="91">
        <v>38</v>
      </c>
      <c r="E42" s="171"/>
      <c r="F42" s="171"/>
      <c r="G42" s="172"/>
      <c r="H42" s="156"/>
      <c r="I42" s="156"/>
      <c r="J42" s="154"/>
      <c r="K42" s="91"/>
      <c r="Q42" s="91">
        <f>[1]!'dio[38].en'</f>
        <v>0</v>
      </c>
      <c r="R42" s="91">
        <f>[1]!'DIO[38].v'</f>
        <v>0</v>
      </c>
      <c r="S42" s="91">
        <f>[1]!'dio[38].vNorm'</f>
        <v>0</v>
      </c>
      <c r="T42" s="91">
        <f>[1]!'dio[38].isAbNorm'</f>
        <v>0</v>
      </c>
      <c r="U42" s="91">
        <f>[1]!'dio[38].Alarm.en'</f>
        <v>0</v>
      </c>
      <c r="V42" s="91">
        <f>[1]!'dio[38].Alarm.sgn'</f>
        <v>0</v>
      </c>
    </row>
    <row r="43" spans="1:22" ht="12" customHeight="1" x14ac:dyDescent="0.2">
      <c r="A43" s="268"/>
      <c r="B43" s="268"/>
      <c r="C43" s="91">
        <v>7</v>
      </c>
      <c r="D43" s="91">
        <v>39</v>
      </c>
      <c r="E43" s="155"/>
      <c r="F43" s="155"/>
      <c r="G43" s="158"/>
      <c r="H43" s="156"/>
      <c r="I43" s="156"/>
      <c r="J43" s="154"/>
      <c r="K43" s="91"/>
      <c r="Q43" s="91">
        <f>[1]!'dio[39].en'</f>
        <v>0</v>
      </c>
      <c r="R43" s="91">
        <f>[1]!'DIO[39].v'</f>
        <v>0</v>
      </c>
      <c r="S43" s="91">
        <f>[1]!'dio[39].vNorm'</f>
        <v>0</v>
      </c>
      <c r="T43" s="91">
        <f>[1]!'dio[39].isAbNorm'</f>
        <v>0</v>
      </c>
      <c r="U43" s="91">
        <f>[1]!'dio[39].Alarm.en'</f>
        <v>0</v>
      </c>
      <c r="V43" s="91">
        <f>[1]!'dio[39].Alarm.sgn'</f>
        <v>0</v>
      </c>
    </row>
    <row r="44" spans="1:22" ht="12" customHeight="1" x14ac:dyDescent="0.2">
      <c r="A44" s="268"/>
      <c r="B44" s="268"/>
      <c r="C44" s="91">
        <v>8</v>
      </c>
      <c r="D44" s="91">
        <v>40</v>
      </c>
      <c r="E44" s="155"/>
      <c r="F44" s="155"/>
      <c r="G44" s="158"/>
      <c r="H44" s="156"/>
      <c r="I44" s="156"/>
      <c r="J44" s="154"/>
      <c r="K44" s="91"/>
      <c r="Q44" s="91">
        <f>[1]!'dio[40].en'</f>
        <v>0</v>
      </c>
      <c r="R44" s="91">
        <f>[1]!'DIO[40].v'</f>
        <v>0</v>
      </c>
      <c r="S44" s="91">
        <f>[1]!'dio[40].vNorm'</f>
        <v>0</v>
      </c>
      <c r="T44" s="91">
        <f>[1]!'dio[40].isAbNorm'</f>
        <v>0</v>
      </c>
      <c r="U44" s="91">
        <f>[1]!'dio[40].Alarm.en'</f>
        <v>0</v>
      </c>
      <c r="V44" s="91">
        <f>[1]!'dio[40].Alarm.sgn'</f>
        <v>0</v>
      </c>
    </row>
    <row r="45" spans="1:22" ht="12" customHeight="1" x14ac:dyDescent="0.2">
      <c r="A45" s="268"/>
      <c r="B45" s="268"/>
      <c r="C45" s="91">
        <v>9</v>
      </c>
      <c r="D45" s="91">
        <v>41</v>
      </c>
      <c r="E45" s="155"/>
      <c r="F45" s="155"/>
      <c r="G45" s="158"/>
      <c r="H45" s="156"/>
      <c r="I45" s="156"/>
      <c r="J45" s="154"/>
      <c r="K45" s="91"/>
      <c r="Q45" s="91">
        <f>[1]!'dio[41].en'</f>
        <v>0</v>
      </c>
      <c r="R45" s="91">
        <f>[1]!'DIO[41].v'</f>
        <v>0</v>
      </c>
      <c r="S45" s="91">
        <f>[1]!'dio[41].vNorm'</f>
        <v>0</v>
      </c>
      <c r="T45" s="91">
        <f>[1]!'dio[41].isAbNorm'</f>
        <v>0</v>
      </c>
      <c r="U45" s="91">
        <f>[1]!'dio[41].Alarm.en'</f>
        <v>0</v>
      </c>
      <c r="V45" s="91">
        <f>[1]!'dio[41].Alarm.sgn'</f>
        <v>0</v>
      </c>
    </row>
    <row r="46" spans="1:22" ht="12" customHeight="1" x14ac:dyDescent="0.2">
      <c r="A46" s="268"/>
      <c r="B46" s="268"/>
      <c r="C46" s="91">
        <v>10</v>
      </c>
      <c r="D46" s="91">
        <v>42</v>
      </c>
      <c r="E46" s="155"/>
      <c r="F46" s="155"/>
      <c r="G46" s="158"/>
      <c r="H46" s="156"/>
      <c r="I46" s="156"/>
      <c r="J46" s="154"/>
      <c r="K46" s="91"/>
      <c r="Q46" s="91">
        <f>[1]!'dio[42].en'</f>
        <v>0</v>
      </c>
      <c r="R46" s="91">
        <f>[1]!'DIO[42].v'</f>
        <v>0</v>
      </c>
      <c r="S46" s="91">
        <f>[1]!'dio[42].vNorm'</f>
        <v>0</v>
      </c>
      <c r="T46" s="91">
        <f>[1]!'dio[42].isAbNorm'</f>
        <v>0</v>
      </c>
      <c r="U46" s="91">
        <f>[1]!'dio[42].Alarm.en'</f>
        <v>0</v>
      </c>
      <c r="V46" s="91">
        <f>[1]!'dio[42].Alarm.sgn'</f>
        <v>0</v>
      </c>
    </row>
    <row r="47" spans="1:22" ht="12" customHeight="1" x14ac:dyDescent="0.2">
      <c r="A47" s="268"/>
      <c r="B47" s="268"/>
      <c r="C47" s="91">
        <v>11</v>
      </c>
      <c r="D47" s="91">
        <v>43</v>
      </c>
      <c r="E47" s="155"/>
      <c r="F47" s="155"/>
      <c r="G47" s="158"/>
      <c r="H47" s="156"/>
      <c r="I47" s="156"/>
      <c r="J47" s="154"/>
      <c r="K47" s="91"/>
      <c r="Q47" s="91">
        <f>[1]!'dio[43].en'</f>
        <v>0</v>
      </c>
      <c r="R47" s="91">
        <f>[1]!'DIO[43].v'</f>
        <v>0</v>
      </c>
      <c r="S47" s="91">
        <f>[1]!'dio[43].vNorm'</f>
        <v>0</v>
      </c>
      <c r="T47" s="91">
        <f>[1]!'dio[43].isAbNorm'</f>
        <v>0</v>
      </c>
      <c r="U47" s="91">
        <f>[1]!'dio[43].Alarm.en'</f>
        <v>0</v>
      </c>
      <c r="V47" s="91">
        <f>[1]!'dio[43].Alarm.sgn'</f>
        <v>0</v>
      </c>
    </row>
    <row r="48" spans="1:22" ht="12" customHeight="1" x14ac:dyDescent="0.2">
      <c r="A48" s="268"/>
      <c r="B48" s="268"/>
      <c r="C48" s="91">
        <v>12</v>
      </c>
      <c r="D48" s="91">
        <v>44</v>
      </c>
      <c r="E48" s="155"/>
      <c r="F48" s="155"/>
      <c r="G48" s="158"/>
      <c r="H48" s="156"/>
      <c r="I48" s="156"/>
      <c r="J48" s="154"/>
      <c r="K48" s="91"/>
      <c r="Q48" s="91">
        <f>[1]!'dio[44].en'</f>
        <v>0</v>
      </c>
      <c r="R48" s="91">
        <f>[1]!'DIO[44].v'</f>
        <v>0</v>
      </c>
      <c r="S48" s="91">
        <f>[1]!'dio[44].vNorm'</f>
        <v>0</v>
      </c>
      <c r="T48" s="91">
        <f>[1]!'dio[44].isAbNorm'</f>
        <v>0</v>
      </c>
      <c r="U48" s="91">
        <f>[1]!'dio[44].Alarm.en'</f>
        <v>0</v>
      </c>
      <c r="V48" s="91">
        <f>[1]!'dio[44].Alarm.sgn'</f>
        <v>0</v>
      </c>
    </row>
    <row r="49" spans="1:22" ht="12" customHeight="1" x14ac:dyDescent="0.2">
      <c r="A49" s="268"/>
      <c r="B49" s="268"/>
      <c r="C49" s="91">
        <v>13</v>
      </c>
      <c r="D49" s="91">
        <v>45</v>
      </c>
      <c r="E49" s="155"/>
      <c r="F49" s="155"/>
      <c r="G49" s="158"/>
      <c r="H49" s="156"/>
      <c r="I49" s="156"/>
      <c r="J49" s="154"/>
      <c r="K49" s="91"/>
      <c r="Q49" s="91">
        <f>[1]!'dio[45].en'</f>
        <v>0</v>
      </c>
      <c r="R49" s="91">
        <f>[1]!'DIO[45].v'</f>
        <v>0</v>
      </c>
      <c r="S49" s="91">
        <f>[1]!'dio[45].vNorm'</f>
        <v>0</v>
      </c>
      <c r="T49" s="91">
        <f>[1]!'dio[45].isAbNorm'</f>
        <v>0</v>
      </c>
      <c r="U49" s="91">
        <f>[1]!'dio[45].Alarm.en'</f>
        <v>0</v>
      </c>
      <c r="V49" s="91">
        <f>[1]!'dio[45].Alarm.sgn'</f>
        <v>0</v>
      </c>
    </row>
    <row r="50" spans="1:22" ht="12" customHeight="1" x14ac:dyDescent="0.2">
      <c r="A50" s="268"/>
      <c r="B50" s="268"/>
      <c r="C50" s="91">
        <v>14</v>
      </c>
      <c r="D50" s="91">
        <v>46</v>
      </c>
      <c r="E50" s="155"/>
      <c r="F50" s="155"/>
      <c r="G50" s="158"/>
      <c r="H50" s="156"/>
      <c r="I50" s="156"/>
      <c r="J50" s="154"/>
      <c r="K50" s="91"/>
      <c r="Q50" s="91">
        <f>[1]!'dio[46].en'</f>
        <v>0</v>
      </c>
      <c r="R50" s="91">
        <f>[1]!'DIO[46].v'</f>
        <v>0</v>
      </c>
      <c r="S50" s="91">
        <f>[1]!'dio[46].vNorm'</f>
        <v>0</v>
      </c>
      <c r="T50" s="91">
        <f>[1]!'dio[46].isAbNorm'</f>
        <v>0</v>
      </c>
      <c r="U50" s="91">
        <f>[1]!'dio[46].Alarm.en'</f>
        <v>0</v>
      </c>
      <c r="V50" s="91">
        <f>[1]!'dio[46].Alarm.sgn'</f>
        <v>0</v>
      </c>
    </row>
    <row r="51" spans="1:22" ht="12" customHeight="1" x14ac:dyDescent="0.2">
      <c r="A51" s="268"/>
      <c r="B51" s="268"/>
      <c r="C51" s="91">
        <v>15</v>
      </c>
      <c r="D51" s="91">
        <v>47</v>
      </c>
      <c r="E51" s="155"/>
      <c r="F51" s="155"/>
      <c r="G51" s="158"/>
      <c r="H51" s="156"/>
      <c r="I51" s="156"/>
      <c r="J51" s="154"/>
      <c r="K51" s="91"/>
      <c r="Q51" s="91">
        <f>[1]!'dio[47].en'</f>
        <v>0</v>
      </c>
      <c r="R51" s="91">
        <f>[1]!'DIO[47].v'</f>
        <v>0</v>
      </c>
      <c r="S51" s="91">
        <f>[1]!'dio[47].vNorm'</f>
        <v>0</v>
      </c>
      <c r="T51" s="91">
        <f>[1]!'dio[47].isAbNorm'</f>
        <v>0</v>
      </c>
      <c r="U51" s="91">
        <f>[1]!'dio[47].Alarm.en'</f>
        <v>0</v>
      </c>
      <c r="V51" s="91">
        <f>[1]!'dio[47].Alarm.sgn'</f>
        <v>0</v>
      </c>
    </row>
    <row r="52" spans="1:22" ht="12" customHeight="1" x14ac:dyDescent="0.2">
      <c r="A52" s="268"/>
      <c r="B52" s="268"/>
      <c r="C52" s="91">
        <v>16</v>
      </c>
      <c r="D52" s="91">
        <v>48</v>
      </c>
      <c r="E52" s="155"/>
      <c r="F52" s="155"/>
      <c r="G52" s="158"/>
      <c r="H52" s="156"/>
      <c r="I52" s="156"/>
      <c r="J52" s="154"/>
      <c r="K52" s="91"/>
      <c r="Q52" s="91">
        <f>[1]!'dio[48].en'</f>
        <v>0</v>
      </c>
      <c r="R52" s="91">
        <f>[1]!'DIO[48].v'</f>
        <v>0</v>
      </c>
      <c r="S52" s="91">
        <f>[1]!'dio[48].vNorm'</f>
        <v>0</v>
      </c>
      <c r="T52" s="91">
        <f>[1]!'dio[48].isAbNorm'</f>
        <v>0</v>
      </c>
      <c r="U52" s="91">
        <f>[1]!'dio[48].Alarm.en'</f>
        <v>0</v>
      </c>
      <c r="V52" s="91">
        <f>[1]!'dio[48].Alarm.sgn'</f>
        <v>0</v>
      </c>
    </row>
    <row r="53" spans="1:22" ht="12" customHeight="1" x14ac:dyDescent="0.2">
      <c r="A53" s="268"/>
      <c r="B53" s="268"/>
      <c r="C53" s="91">
        <v>17</v>
      </c>
      <c r="D53" s="91">
        <v>49</v>
      </c>
      <c r="E53" s="155"/>
      <c r="F53" s="155"/>
      <c r="G53" s="158"/>
      <c r="H53" s="156"/>
      <c r="I53" s="156"/>
      <c r="J53" s="154"/>
      <c r="K53" s="91"/>
      <c r="Q53" s="91">
        <f>[1]!'dio[49].en'</f>
        <v>0</v>
      </c>
      <c r="R53" s="91">
        <f>[1]!'DIO[49].v'</f>
        <v>0</v>
      </c>
      <c r="S53" s="91">
        <f>[1]!'dio[49].vNorm'</f>
        <v>0</v>
      </c>
      <c r="T53" s="91">
        <f>[1]!'dio[49].isAbNorm'</f>
        <v>0</v>
      </c>
      <c r="U53" s="91">
        <f>[1]!'dio[49].Alarm.en'</f>
        <v>0</v>
      </c>
      <c r="V53" s="91">
        <f>[1]!'dio[49].Alarm.sgn'</f>
        <v>0</v>
      </c>
    </row>
    <row r="54" spans="1:22" ht="12" customHeight="1" x14ac:dyDescent="0.2">
      <c r="A54" s="268"/>
      <c r="B54" s="268"/>
      <c r="C54" s="91">
        <v>18</v>
      </c>
      <c r="D54" s="91">
        <v>50</v>
      </c>
      <c r="E54" s="155"/>
      <c r="F54" s="155"/>
      <c r="G54" s="158"/>
      <c r="H54" s="156"/>
      <c r="I54" s="156"/>
      <c r="J54" s="154"/>
      <c r="K54" s="91"/>
      <c r="Q54" s="91">
        <f>[1]!'dio[50].en'</f>
        <v>0</v>
      </c>
      <c r="R54" s="91">
        <f>[1]!'DIO[50].v'</f>
        <v>0</v>
      </c>
      <c r="S54" s="91">
        <f>[1]!'dio[50].vNorm'</f>
        <v>0</v>
      </c>
      <c r="T54" s="91">
        <f>[1]!'dio[50].isAbNorm'</f>
        <v>0</v>
      </c>
      <c r="U54" s="91">
        <f>[1]!'dio[50].Alarm.en'</f>
        <v>0</v>
      </c>
      <c r="V54" s="91">
        <f>[1]!'dio[50].Alarm.sgn'</f>
        <v>0</v>
      </c>
    </row>
    <row r="55" spans="1:22" ht="12" customHeight="1" x14ac:dyDescent="0.2">
      <c r="A55" s="268"/>
      <c r="B55" s="268"/>
      <c r="C55" s="91">
        <v>19</v>
      </c>
      <c r="D55" s="91">
        <v>51</v>
      </c>
      <c r="E55" s="155"/>
      <c r="F55" s="155"/>
      <c r="G55" s="158"/>
      <c r="H55" s="156"/>
      <c r="I55" s="156"/>
      <c r="J55" s="154"/>
      <c r="K55" s="91"/>
      <c r="Q55" s="91">
        <f>[1]!'dio[51].en'</f>
        <v>0</v>
      </c>
      <c r="R55" s="91">
        <f>[1]!'DIO[51].v'</f>
        <v>0</v>
      </c>
      <c r="S55" s="91">
        <f>[1]!'dio[51].vNorm'</f>
        <v>0</v>
      </c>
      <c r="T55" s="91">
        <f>[1]!'dio[51].isAbNorm'</f>
        <v>0</v>
      </c>
      <c r="U55" s="91">
        <f>[1]!'dio[51].Alarm.en'</f>
        <v>0</v>
      </c>
      <c r="V55" s="91">
        <f>[1]!'dio[51].Alarm.sgn'</f>
        <v>0</v>
      </c>
    </row>
    <row r="56" spans="1:22" ht="12" customHeight="1" x14ac:dyDescent="0.2">
      <c r="A56" s="268"/>
      <c r="B56" s="268"/>
      <c r="C56" s="91">
        <v>20</v>
      </c>
      <c r="D56" s="91">
        <v>52</v>
      </c>
      <c r="E56" s="155"/>
      <c r="F56" s="155"/>
      <c r="G56" s="158"/>
      <c r="H56" s="156"/>
      <c r="I56" s="156"/>
      <c r="J56" s="154"/>
      <c r="K56" s="91"/>
      <c r="Q56" s="91">
        <f>[1]!'dio[52].en'</f>
        <v>0</v>
      </c>
      <c r="R56" s="91">
        <f>[1]!'DIO[52].v'</f>
        <v>0</v>
      </c>
      <c r="S56" s="91">
        <f>[1]!'dio[52].vNorm'</f>
        <v>0</v>
      </c>
      <c r="T56" s="91">
        <f>[1]!'dio[52].isAbNorm'</f>
        <v>0</v>
      </c>
      <c r="U56" s="91">
        <f>[1]!'dio[52].Alarm.en'</f>
        <v>0</v>
      </c>
      <c r="V56" s="91">
        <f>[1]!'dio[52].Alarm.sgn'</f>
        <v>0</v>
      </c>
    </row>
    <row r="57" spans="1:22" ht="12" customHeight="1" x14ac:dyDescent="0.2">
      <c r="A57" s="268"/>
      <c r="B57" s="268"/>
      <c r="C57" s="91">
        <v>21</v>
      </c>
      <c r="D57" s="91">
        <v>53</v>
      </c>
      <c r="E57" s="155"/>
      <c r="F57" s="155"/>
      <c r="G57" s="158"/>
      <c r="H57" s="156"/>
      <c r="I57" s="156"/>
      <c r="J57" s="154"/>
      <c r="K57" s="91"/>
      <c r="Q57" s="91">
        <f>[1]!'dio[53].en'</f>
        <v>0</v>
      </c>
      <c r="R57" s="91">
        <f>[1]!'DIO[53].v'</f>
        <v>0</v>
      </c>
      <c r="S57" s="91">
        <f>[1]!'dio[53].vNorm'</f>
        <v>0</v>
      </c>
      <c r="T57" s="91">
        <f>[1]!'dio[53].isAbNorm'</f>
        <v>0</v>
      </c>
      <c r="U57" s="91">
        <f>[1]!'dio[53].Alarm.en'</f>
        <v>0</v>
      </c>
      <c r="V57" s="91">
        <f>[1]!'dio[53].Alarm.sgn'</f>
        <v>0</v>
      </c>
    </row>
    <row r="58" spans="1:22" ht="12" customHeight="1" x14ac:dyDescent="0.2">
      <c r="A58" s="268"/>
      <c r="B58" s="268"/>
      <c r="C58" s="91">
        <v>22</v>
      </c>
      <c r="D58" s="91">
        <v>54</v>
      </c>
      <c r="E58" s="155"/>
      <c r="F58" s="155"/>
      <c r="G58" s="158"/>
      <c r="H58" s="156"/>
      <c r="I58" s="156"/>
      <c r="J58" s="154"/>
      <c r="K58" s="91"/>
      <c r="Q58" s="91">
        <f>[1]!'dio[54].en'</f>
        <v>0</v>
      </c>
      <c r="R58" s="91">
        <f>[1]!'DIO[54].v'</f>
        <v>0</v>
      </c>
      <c r="S58" s="91">
        <f>[1]!'dio[54].vNorm'</f>
        <v>0</v>
      </c>
      <c r="T58" s="91">
        <f>[1]!'dio[54].isAbNorm'</f>
        <v>0</v>
      </c>
      <c r="U58" s="91">
        <f>[1]!'dio[54].Alarm.en'</f>
        <v>0</v>
      </c>
      <c r="V58" s="91">
        <f>[1]!'dio[54].Alarm.sgn'</f>
        <v>0</v>
      </c>
    </row>
    <row r="59" spans="1:22" ht="12" customHeight="1" x14ac:dyDescent="0.2">
      <c r="A59" s="268"/>
      <c r="B59" s="268"/>
      <c r="C59" s="91">
        <v>23</v>
      </c>
      <c r="D59" s="91">
        <v>55</v>
      </c>
      <c r="E59" s="155"/>
      <c r="F59" s="155"/>
      <c r="G59" s="158"/>
      <c r="H59" s="156"/>
      <c r="I59" s="156"/>
      <c r="J59" s="154"/>
      <c r="K59" s="91"/>
      <c r="Q59" s="91">
        <f>[1]!'dio[55].en'</f>
        <v>0</v>
      </c>
      <c r="R59" s="91">
        <f>[1]!'DIO[55].v'</f>
        <v>0</v>
      </c>
      <c r="S59" s="91">
        <f>[1]!'dio[55].vNorm'</f>
        <v>0</v>
      </c>
      <c r="T59" s="91">
        <f>[1]!'dio[55].isAbNorm'</f>
        <v>0</v>
      </c>
      <c r="U59" s="91">
        <f>[1]!'dio[55].Alarm.en'</f>
        <v>0</v>
      </c>
      <c r="V59" s="91">
        <f>[1]!'dio[55].Alarm.sgn'</f>
        <v>0</v>
      </c>
    </row>
    <row r="60" spans="1:22" ht="12" customHeight="1" x14ac:dyDescent="0.2">
      <c r="A60" s="268"/>
      <c r="B60" s="268"/>
      <c r="C60" s="91">
        <v>24</v>
      </c>
      <c r="D60" s="91">
        <v>56</v>
      </c>
      <c r="E60" s="155"/>
      <c r="F60" s="155"/>
      <c r="G60" s="158"/>
      <c r="H60" s="156"/>
      <c r="I60" s="156"/>
      <c r="J60" s="154"/>
      <c r="K60" s="91"/>
      <c r="Q60" s="91">
        <f>[1]!'dio[56].en'</f>
        <v>0</v>
      </c>
      <c r="R60" s="91">
        <f>[1]!'DIO[56].v'</f>
        <v>0</v>
      </c>
      <c r="S60" s="91">
        <f>[1]!'dio[56].vNorm'</f>
        <v>0</v>
      </c>
      <c r="T60" s="91">
        <f>[1]!'dio[56].isAbNorm'</f>
        <v>0</v>
      </c>
      <c r="U60" s="91">
        <f>[1]!'dio[56].Alarm.en'</f>
        <v>0</v>
      </c>
      <c r="V60" s="91">
        <f>[1]!'dio[56].Alarm.sgn'</f>
        <v>0</v>
      </c>
    </row>
    <row r="61" spans="1:22" ht="12" customHeight="1" x14ac:dyDescent="0.2">
      <c r="A61" s="268"/>
      <c r="B61" s="268"/>
      <c r="C61" s="91">
        <v>25</v>
      </c>
      <c r="D61" s="91">
        <v>57</v>
      </c>
      <c r="E61" s="155"/>
      <c r="F61" s="155"/>
      <c r="G61" s="158"/>
      <c r="H61" s="156"/>
      <c r="I61" s="156"/>
      <c r="J61" s="154"/>
      <c r="K61" s="91"/>
      <c r="Q61" s="91">
        <f>[1]!'dio[57].en'</f>
        <v>0</v>
      </c>
      <c r="R61" s="91">
        <f>[1]!'DIO[57].v'</f>
        <v>0</v>
      </c>
      <c r="S61" s="91">
        <f>[1]!'dio[57].vNorm'</f>
        <v>0</v>
      </c>
      <c r="T61" s="91">
        <f>[1]!'dio[57].isAbNorm'</f>
        <v>0</v>
      </c>
      <c r="U61" s="91">
        <f>[1]!'dio[57].Alarm.en'</f>
        <v>0</v>
      </c>
      <c r="V61" s="91">
        <f>[1]!'dio[57].Alarm.sgn'</f>
        <v>0</v>
      </c>
    </row>
    <row r="62" spans="1:22" ht="12" customHeight="1" x14ac:dyDescent="0.2">
      <c r="A62" s="268"/>
      <c r="B62" s="268"/>
      <c r="C62" s="91">
        <v>26</v>
      </c>
      <c r="D62" s="91">
        <v>58</v>
      </c>
      <c r="E62" s="155"/>
      <c r="F62" s="155"/>
      <c r="G62" s="158"/>
      <c r="H62" s="156"/>
      <c r="I62" s="156"/>
      <c r="J62" s="154"/>
      <c r="K62" s="91"/>
      <c r="Q62" s="91">
        <f>[1]!'dio[58].en'</f>
        <v>0</v>
      </c>
      <c r="R62" s="91">
        <f>[1]!'DIO[58].v'</f>
        <v>0</v>
      </c>
      <c r="S62" s="91">
        <f>[1]!'dio[58].vNorm'</f>
        <v>0</v>
      </c>
      <c r="T62" s="91">
        <f>[1]!'dio[58].isAbNorm'</f>
        <v>0</v>
      </c>
      <c r="U62" s="91">
        <f>[1]!'dio[58].Alarm.en'</f>
        <v>0</v>
      </c>
      <c r="V62" s="91">
        <f>[1]!'dio[58].Alarm.sgn'</f>
        <v>0</v>
      </c>
    </row>
    <row r="63" spans="1:22" ht="12" customHeight="1" x14ac:dyDescent="0.2">
      <c r="A63" s="268"/>
      <c r="B63" s="268"/>
      <c r="C63" s="91">
        <v>27</v>
      </c>
      <c r="D63" s="91">
        <v>59</v>
      </c>
      <c r="E63" s="155"/>
      <c r="F63" s="155"/>
      <c r="G63" s="158"/>
      <c r="H63" s="156"/>
      <c r="I63" s="156"/>
      <c r="J63" s="154"/>
      <c r="K63" s="91"/>
      <c r="Q63" s="91">
        <f>[1]!'dio[59].en'</f>
        <v>0</v>
      </c>
      <c r="R63" s="91">
        <f>[1]!'DIO[59].v'</f>
        <v>0</v>
      </c>
      <c r="S63" s="91">
        <f>[1]!'dio[59].vNorm'</f>
        <v>0</v>
      </c>
      <c r="T63" s="91">
        <f>[1]!'dio[59].isAbNorm'</f>
        <v>0</v>
      </c>
      <c r="U63" s="91">
        <f>[1]!'dio[59].Alarm.en'</f>
        <v>0</v>
      </c>
      <c r="V63" s="91">
        <f>[1]!'dio[59].Alarm.sgn'</f>
        <v>0</v>
      </c>
    </row>
    <row r="64" spans="1:22" ht="12" customHeight="1" x14ac:dyDescent="0.2">
      <c r="A64" s="268"/>
      <c r="B64" s="268"/>
      <c r="C64" s="91">
        <v>28</v>
      </c>
      <c r="D64" s="91">
        <v>60</v>
      </c>
      <c r="E64" s="155"/>
      <c r="F64" s="155"/>
      <c r="G64" s="158"/>
      <c r="H64" s="156"/>
      <c r="I64" s="156"/>
      <c r="J64" s="154"/>
      <c r="K64" s="91"/>
      <c r="Q64" s="91">
        <f>[1]!'dio[60].en'</f>
        <v>0</v>
      </c>
      <c r="R64" s="91">
        <f>[1]!'DIO[60].v'</f>
        <v>0</v>
      </c>
      <c r="S64" s="91">
        <f>[1]!'dio[60].vNorm'</f>
        <v>0</v>
      </c>
      <c r="T64" s="91">
        <f>[1]!'dio[60].isAbNorm'</f>
        <v>0</v>
      </c>
      <c r="U64" s="91">
        <f>[1]!'dio[60].Alarm.en'</f>
        <v>0</v>
      </c>
      <c r="V64" s="91">
        <f>[1]!'dio[60].Alarm.sgn'</f>
        <v>0</v>
      </c>
    </row>
    <row r="65" spans="1:22" ht="12" customHeight="1" x14ac:dyDescent="0.2">
      <c r="A65" s="268"/>
      <c r="B65" s="268"/>
      <c r="C65" s="91">
        <v>29</v>
      </c>
      <c r="D65" s="91">
        <v>61</v>
      </c>
      <c r="E65" s="155"/>
      <c r="F65" s="155"/>
      <c r="G65" s="158"/>
      <c r="H65" s="156"/>
      <c r="I65" s="156"/>
      <c r="J65" s="154"/>
      <c r="K65" s="91"/>
      <c r="Q65" s="91">
        <f>[1]!'dio[61].en'</f>
        <v>0</v>
      </c>
      <c r="R65" s="91">
        <f>[1]!'DIO[61].v'</f>
        <v>0</v>
      </c>
      <c r="S65" s="91">
        <f>[1]!'dio[61].vNorm'</f>
        <v>0</v>
      </c>
      <c r="T65" s="91">
        <f>[1]!'dio[61].isAbNorm'</f>
        <v>0</v>
      </c>
      <c r="U65" s="91">
        <f>[1]!'dio[61].Alarm.en'</f>
        <v>0</v>
      </c>
      <c r="V65" s="91">
        <f>[1]!'dio[61].Alarm.sgn'</f>
        <v>0</v>
      </c>
    </row>
    <row r="66" spans="1:22" ht="12" customHeight="1" x14ac:dyDescent="0.2">
      <c r="A66" s="268"/>
      <c r="B66" s="268"/>
      <c r="C66" s="91">
        <v>30</v>
      </c>
      <c r="D66" s="91">
        <v>62</v>
      </c>
      <c r="E66" s="155"/>
      <c r="F66" s="155"/>
      <c r="G66" s="158"/>
      <c r="H66" s="156"/>
      <c r="I66" s="156"/>
      <c r="J66" s="154"/>
      <c r="K66" s="91"/>
      <c r="Q66" s="91">
        <f>[1]!'dio[62].en'</f>
        <v>0</v>
      </c>
      <c r="R66" s="91">
        <f>[1]!'DIO[62].v'</f>
        <v>0</v>
      </c>
      <c r="S66" s="91">
        <f>[1]!'dio[62].vNorm'</f>
        <v>0</v>
      </c>
      <c r="T66" s="91">
        <f>[1]!'dio[62].isAbNorm'</f>
        <v>0</v>
      </c>
      <c r="U66" s="91">
        <f>[1]!'dio[62].Alarm.en'</f>
        <v>0</v>
      </c>
      <c r="V66" s="91">
        <f>[1]!'dio[62].Alarm.sgn'</f>
        <v>0</v>
      </c>
    </row>
    <row r="67" spans="1:22" ht="12" customHeight="1" thickBot="1" x14ac:dyDescent="0.25">
      <c r="A67" s="269"/>
      <c r="B67" s="269"/>
      <c r="C67" s="164">
        <v>31</v>
      </c>
      <c r="D67" s="164">
        <v>63</v>
      </c>
      <c r="E67" s="94"/>
      <c r="F67" s="94"/>
      <c r="G67" s="165"/>
      <c r="H67" s="166"/>
      <c r="I67" s="166"/>
      <c r="J67" s="167"/>
      <c r="K67" s="164"/>
      <c r="Q67" s="91">
        <f>[1]!'dio[63].en'</f>
        <v>0</v>
      </c>
      <c r="R67" s="91">
        <f>[1]!'DIO[63].v'</f>
        <v>0</v>
      </c>
      <c r="S67" s="91">
        <f>[1]!'dio[63].vNorm'</f>
        <v>0</v>
      </c>
      <c r="T67" s="91">
        <f>[1]!'dio[63].isAbNorm'</f>
        <v>0</v>
      </c>
      <c r="U67" s="91">
        <f>[1]!'dio[63].Alarm.en'</f>
        <v>0</v>
      </c>
      <c r="V67" s="91">
        <f>[1]!'dio[63].Alarm.sgn'</f>
        <v>0</v>
      </c>
    </row>
    <row r="68" spans="1:22" ht="12" customHeight="1" x14ac:dyDescent="0.2">
      <c r="A68" s="271" t="s">
        <v>914</v>
      </c>
      <c r="B68" s="267">
        <v>9</v>
      </c>
      <c r="C68" s="147">
        <v>0</v>
      </c>
      <c r="D68" s="147">
        <v>64</v>
      </c>
      <c r="E68" s="87"/>
      <c r="F68" s="87" t="s">
        <v>518</v>
      </c>
      <c r="G68" s="173" t="s">
        <v>744</v>
      </c>
      <c r="H68" s="149">
        <v>1</v>
      </c>
      <c r="I68" s="149">
        <v>1</v>
      </c>
      <c r="J68" s="174"/>
      <c r="K68" s="147">
        <v>0</v>
      </c>
      <c r="N68" s="143">
        <f>MATCH(F68, 'DIO (2016-08-01)'!F:F,0)</f>
        <v>100</v>
      </c>
      <c r="O68" s="140" t="str">
        <f>INDEX('DIO (2016-08-01)'!I:I,DIO!N68)</f>
        <v>Data.s9.0</v>
      </c>
      <c r="Q68" s="91">
        <f>[1]!'dio[64].en'</f>
        <v>1</v>
      </c>
      <c r="R68" s="91">
        <f>[1]!'DIO[64].v'</f>
        <v>1</v>
      </c>
      <c r="S68" s="91">
        <f>[1]!'dio[64].vNorm'</f>
        <v>1</v>
      </c>
      <c r="T68" s="91">
        <f>[1]!'dio[64].isAbNorm'</f>
        <v>0</v>
      </c>
      <c r="U68" s="91">
        <f>[1]!'dio[64].Alarm.en'</f>
        <v>1</v>
      </c>
      <c r="V68" s="91">
        <f>[1]!'dio[64].Alarm.sgn'</f>
        <v>0</v>
      </c>
    </row>
    <row r="69" spans="1:22" ht="12" customHeight="1" x14ac:dyDescent="0.2">
      <c r="A69" s="272"/>
      <c r="B69" s="268"/>
      <c r="C69" s="91">
        <v>1</v>
      </c>
      <c r="D69" s="91">
        <v>65</v>
      </c>
      <c r="E69" s="92"/>
      <c r="F69" s="92" t="s">
        <v>519</v>
      </c>
      <c r="G69" s="152" t="s">
        <v>745</v>
      </c>
      <c r="H69" s="153">
        <v>1</v>
      </c>
      <c r="I69" s="153">
        <v>1</v>
      </c>
      <c r="J69" s="175"/>
      <c r="K69" s="91">
        <v>1</v>
      </c>
      <c r="N69" s="143">
        <f>MATCH(F69, 'DIO (2016-08-01)'!F:F,0)</f>
        <v>101</v>
      </c>
      <c r="O69" s="140" t="str">
        <f>INDEX('DIO (2016-08-01)'!I:I,DIO!N69)</f>
        <v>Data.s9.1</v>
      </c>
      <c r="Q69" s="91">
        <f>[1]!'dio[65].en'</f>
        <v>1</v>
      </c>
      <c r="R69" s="91">
        <f>[1]!'DIO[65].v'</f>
        <v>1</v>
      </c>
      <c r="S69" s="91">
        <f>[1]!'dio[65].vNorm'</f>
        <v>1</v>
      </c>
      <c r="T69" s="91">
        <f>[1]!'dio[65].isAbNorm'</f>
        <v>0</v>
      </c>
      <c r="U69" s="91">
        <f>[1]!'dio[65].Alarm.en'</f>
        <v>1</v>
      </c>
      <c r="V69" s="91">
        <f>[1]!'dio[65].Alarm.sgn'</f>
        <v>0</v>
      </c>
    </row>
    <row r="70" spans="1:22" ht="12" customHeight="1" x14ac:dyDescent="0.2">
      <c r="A70" s="272"/>
      <c r="B70" s="268"/>
      <c r="C70" s="91">
        <v>2</v>
      </c>
      <c r="D70" s="91">
        <v>66</v>
      </c>
      <c r="E70" s="92"/>
      <c r="F70" s="92" t="s">
        <v>520</v>
      </c>
      <c r="G70" s="152" t="s">
        <v>749</v>
      </c>
      <c r="H70" s="153">
        <v>1</v>
      </c>
      <c r="I70" s="153">
        <v>1</v>
      </c>
      <c r="J70" s="175"/>
      <c r="K70" s="91">
        <v>2</v>
      </c>
      <c r="N70" s="143">
        <f>MATCH(F70, 'DIO (2016-08-01)'!F:F,0)</f>
        <v>102</v>
      </c>
      <c r="O70" s="140" t="str">
        <f>INDEX('DIO (2016-08-01)'!I:I,DIO!N70)</f>
        <v>Data.s9.2</v>
      </c>
      <c r="Q70" s="91">
        <f>[1]!'dio[66].en'</f>
        <v>1</v>
      </c>
      <c r="R70" s="91">
        <f>[1]!'DIO[66].v'</f>
        <v>1</v>
      </c>
      <c r="S70" s="91">
        <f>[1]!'dio[66].vNorm'</f>
        <v>1</v>
      </c>
      <c r="T70" s="91">
        <f>[1]!'dio[66].isAbNorm'</f>
        <v>0</v>
      </c>
      <c r="U70" s="91">
        <f>[1]!'dio[66].Alarm.en'</f>
        <v>1</v>
      </c>
      <c r="V70" s="91">
        <f>[1]!'dio[66].Alarm.sgn'</f>
        <v>0</v>
      </c>
    </row>
    <row r="71" spans="1:22" ht="12" customHeight="1" x14ac:dyDescent="0.2">
      <c r="A71" s="272"/>
      <c r="B71" s="268"/>
      <c r="C71" s="91">
        <v>3</v>
      </c>
      <c r="D71" s="91">
        <v>67</v>
      </c>
      <c r="E71" s="92"/>
      <c r="F71" s="92" t="s">
        <v>521</v>
      </c>
      <c r="G71" s="152" t="s">
        <v>748</v>
      </c>
      <c r="H71" s="153">
        <v>1</v>
      </c>
      <c r="I71" s="153">
        <v>1</v>
      </c>
      <c r="J71" s="175"/>
      <c r="K71" s="91">
        <v>3</v>
      </c>
      <c r="N71" s="143">
        <f>MATCH(F71, 'DIO (2016-08-01)'!F:F,0)</f>
        <v>103</v>
      </c>
      <c r="O71" s="140" t="str">
        <f>INDEX('DIO (2016-08-01)'!I:I,DIO!N71)</f>
        <v>Data.s9.3</v>
      </c>
      <c r="Q71" s="91">
        <f>[1]!'dio[67].en'</f>
        <v>1</v>
      </c>
      <c r="R71" s="91">
        <f>[1]!'DIO[67].v'</f>
        <v>0</v>
      </c>
      <c r="S71" s="91">
        <f>[1]!'dio[67].vNorm'</f>
        <v>1</v>
      </c>
      <c r="T71" s="91">
        <f>[1]!'dio[67].isAbNorm'</f>
        <v>1</v>
      </c>
      <c r="U71" s="91">
        <f>[1]!'dio[67].Alarm.en'</f>
        <v>1</v>
      </c>
      <c r="V71" s="91">
        <f>[1]!'dio[67].Alarm.sgn'</f>
        <v>1</v>
      </c>
    </row>
    <row r="72" spans="1:22" ht="12" customHeight="1" x14ac:dyDescent="0.2">
      <c r="A72" s="272"/>
      <c r="B72" s="268"/>
      <c r="C72" s="91">
        <v>4</v>
      </c>
      <c r="D72" s="91">
        <v>68</v>
      </c>
      <c r="E72" s="92"/>
      <c r="F72" s="92" t="s">
        <v>522</v>
      </c>
      <c r="G72" s="152" t="s">
        <v>750</v>
      </c>
      <c r="H72" s="153">
        <v>1</v>
      </c>
      <c r="I72" s="153">
        <v>1</v>
      </c>
      <c r="J72" s="175"/>
      <c r="K72" s="91">
        <v>4</v>
      </c>
      <c r="N72" s="143">
        <f>MATCH(F72, 'DIO (2016-08-01)'!F:F,0)</f>
        <v>104</v>
      </c>
      <c r="O72" s="140" t="str">
        <f>INDEX('DIO (2016-08-01)'!I:I,DIO!N72)</f>
        <v>Data.s9.4</v>
      </c>
      <c r="Q72" s="91">
        <f>[1]!'dio[68].en'</f>
        <v>1</v>
      </c>
      <c r="R72" s="91">
        <f>[1]!'DIO[68].v'</f>
        <v>1</v>
      </c>
      <c r="S72" s="91">
        <f>[1]!'dio[68].vNorm'</f>
        <v>1</v>
      </c>
      <c r="T72" s="91">
        <f>[1]!'dio[68].isAbNorm'</f>
        <v>0</v>
      </c>
      <c r="U72" s="91">
        <f>[1]!'dio[68].Alarm.en'</f>
        <v>1</v>
      </c>
      <c r="V72" s="91">
        <f>[1]!'dio[68].Alarm.sgn'</f>
        <v>0</v>
      </c>
    </row>
    <row r="73" spans="1:22" ht="12" customHeight="1" x14ac:dyDescent="0.2">
      <c r="A73" s="272"/>
      <c r="B73" s="268"/>
      <c r="C73" s="91">
        <v>5</v>
      </c>
      <c r="D73" s="91">
        <v>69</v>
      </c>
      <c r="E73" s="92"/>
      <c r="F73" s="92" t="s">
        <v>523</v>
      </c>
      <c r="G73" s="152" t="s">
        <v>751</v>
      </c>
      <c r="H73" s="153">
        <v>1</v>
      </c>
      <c r="I73" s="153">
        <v>1</v>
      </c>
      <c r="J73" s="175"/>
      <c r="K73" s="91">
        <v>5</v>
      </c>
      <c r="N73" s="143">
        <f>MATCH(F73, 'DIO (2016-08-01)'!F:F,0)</f>
        <v>105</v>
      </c>
      <c r="O73" s="140" t="str">
        <f>INDEX('DIO (2016-08-01)'!I:I,DIO!N73)</f>
        <v>Data.s9.5</v>
      </c>
      <c r="Q73" s="91">
        <f>[1]!'dio[69].en'</f>
        <v>1</v>
      </c>
      <c r="R73" s="91">
        <f>[1]!'DIO[69].v'</f>
        <v>1</v>
      </c>
      <c r="S73" s="91">
        <f>[1]!'dio[69].vNorm'</f>
        <v>1</v>
      </c>
      <c r="T73" s="91">
        <f>[1]!'dio[69].isAbNorm'</f>
        <v>0</v>
      </c>
      <c r="U73" s="91">
        <f>[1]!'dio[69].Alarm.en'</f>
        <v>1</v>
      </c>
      <c r="V73" s="91">
        <f>[1]!'dio[69].Alarm.sgn'</f>
        <v>0</v>
      </c>
    </row>
    <row r="74" spans="1:22" ht="12" customHeight="1" x14ac:dyDescent="0.2">
      <c r="A74" s="272"/>
      <c r="B74" s="268"/>
      <c r="C74" s="91">
        <v>6</v>
      </c>
      <c r="D74" s="91">
        <v>70</v>
      </c>
      <c r="E74" s="92"/>
      <c r="F74" s="92" t="s">
        <v>524</v>
      </c>
      <c r="G74" s="152" t="s">
        <v>752</v>
      </c>
      <c r="H74" s="153">
        <v>1</v>
      </c>
      <c r="I74" s="153">
        <v>1</v>
      </c>
      <c r="J74" s="175"/>
      <c r="K74" s="91">
        <v>6</v>
      </c>
      <c r="N74" s="143">
        <f>MATCH(F74, 'DIO (2016-08-01)'!F:F,0)</f>
        <v>106</v>
      </c>
      <c r="O74" s="140" t="str">
        <f>INDEX('DIO (2016-08-01)'!I:I,DIO!N74)</f>
        <v>Data.s9.6</v>
      </c>
      <c r="Q74" s="91">
        <f>[1]!'dio[70].en'</f>
        <v>1</v>
      </c>
      <c r="R74" s="91">
        <f>[1]!'DIO[70].v'</f>
        <v>1</v>
      </c>
      <c r="S74" s="91">
        <f>[1]!'dio[70].vNorm'</f>
        <v>1</v>
      </c>
      <c r="T74" s="91">
        <f>[1]!'dio[70].isAbNorm'</f>
        <v>0</v>
      </c>
      <c r="U74" s="91">
        <f>[1]!'dio[70].Alarm.en'</f>
        <v>1</v>
      </c>
      <c r="V74" s="91">
        <f>[1]!'dio[70].Alarm.sgn'</f>
        <v>0</v>
      </c>
    </row>
    <row r="75" spans="1:22" ht="12" customHeight="1" x14ac:dyDescent="0.2">
      <c r="A75" s="272"/>
      <c r="B75" s="268"/>
      <c r="C75" s="91">
        <v>7</v>
      </c>
      <c r="D75" s="91">
        <v>71</v>
      </c>
      <c r="E75" s="92"/>
      <c r="F75" s="92" t="s">
        <v>525</v>
      </c>
      <c r="G75" s="152" t="s">
        <v>753</v>
      </c>
      <c r="H75" s="153">
        <v>1</v>
      </c>
      <c r="I75" s="153">
        <v>1</v>
      </c>
      <c r="J75" s="175"/>
      <c r="K75" s="91">
        <v>7</v>
      </c>
      <c r="N75" s="143">
        <f>MATCH(F75, 'DIO (2016-08-01)'!F:F,0)</f>
        <v>107</v>
      </c>
      <c r="O75" s="140" t="str">
        <f>INDEX('DIO (2016-08-01)'!I:I,DIO!N75)</f>
        <v>Data.s9.7</v>
      </c>
      <c r="Q75" s="91">
        <f>[1]!'dio[71].en'</f>
        <v>1</v>
      </c>
      <c r="R75" s="91">
        <f>[1]!'DIO[71].v'</f>
        <v>1</v>
      </c>
      <c r="S75" s="91">
        <f>[1]!'dio[71].vNorm'</f>
        <v>1</v>
      </c>
      <c r="T75" s="91">
        <f>[1]!'dio[71].isAbNorm'</f>
        <v>0</v>
      </c>
      <c r="U75" s="91">
        <f>[1]!'dio[71].Alarm.en'</f>
        <v>1</v>
      </c>
      <c r="V75" s="91">
        <f>[1]!'dio[71].Alarm.sgn'</f>
        <v>0</v>
      </c>
    </row>
    <row r="76" spans="1:22" ht="12" customHeight="1" x14ac:dyDescent="0.2">
      <c r="A76" s="272"/>
      <c r="B76" s="268"/>
      <c r="C76" s="91">
        <v>8</v>
      </c>
      <c r="D76" s="91">
        <v>72</v>
      </c>
      <c r="E76" s="92"/>
      <c r="F76" s="92" t="s">
        <v>526</v>
      </c>
      <c r="G76" s="152" t="s">
        <v>756</v>
      </c>
      <c r="H76" s="153">
        <v>1</v>
      </c>
      <c r="I76" s="153">
        <v>1</v>
      </c>
      <c r="J76" s="175"/>
      <c r="K76" s="91">
        <v>8</v>
      </c>
      <c r="N76" s="143">
        <f>MATCH(F76, 'DIO (2016-08-01)'!F:F,0)</f>
        <v>108</v>
      </c>
      <c r="O76" s="140" t="str">
        <f>INDEX('DIO (2016-08-01)'!I:I,DIO!N76)</f>
        <v>Data.s9.8</v>
      </c>
      <c r="Q76" s="91">
        <f>[1]!'dio[72].en'</f>
        <v>1</v>
      </c>
      <c r="R76" s="91">
        <f>[1]!'DIO[72].v'</f>
        <v>1</v>
      </c>
      <c r="S76" s="91">
        <f>[1]!'dio[72].vNorm'</f>
        <v>1</v>
      </c>
      <c r="T76" s="91">
        <f>[1]!'dio[72].isAbNorm'</f>
        <v>0</v>
      </c>
      <c r="U76" s="91">
        <f>[1]!'dio[72].Alarm.en'</f>
        <v>1</v>
      </c>
      <c r="V76" s="91">
        <f>[1]!'dio[72].Alarm.sgn'</f>
        <v>0</v>
      </c>
    </row>
    <row r="77" spans="1:22" ht="12" customHeight="1" x14ac:dyDescent="0.2">
      <c r="A77" s="272"/>
      <c r="B77" s="268"/>
      <c r="C77" s="91">
        <v>9</v>
      </c>
      <c r="D77" s="91">
        <v>73</v>
      </c>
      <c r="E77" s="92"/>
      <c r="F77" s="92" t="s">
        <v>527</v>
      </c>
      <c r="G77" s="152" t="s">
        <v>757</v>
      </c>
      <c r="H77" s="153">
        <v>1</v>
      </c>
      <c r="I77" s="153">
        <v>1</v>
      </c>
      <c r="J77" s="175"/>
      <c r="K77" s="91">
        <v>9</v>
      </c>
      <c r="N77" s="143">
        <f>MATCH(F77, 'DIO (2016-08-01)'!F:F,0)</f>
        <v>109</v>
      </c>
      <c r="O77" s="140" t="str">
        <f>INDEX('DIO (2016-08-01)'!I:I,DIO!N77)</f>
        <v>Data.s9.9</v>
      </c>
      <c r="Q77" s="91">
        <f>[1]!'dio[73].en'</f>
        <v>1</v>
      </c>
      <c r="R77" s="91">
        <f>[1]!'DIO[73].v'</f>
        <v>1</v>
      </c>
      <c r="S77" s="91">
        <f>[1]!'dio[73].vNorm'</f>
        <v>1</v>
      </c>
      <c r="T77" s="91">
        <f>[1]!'dio[73].isAbNorm'</f>
        <v>0</v>
      </c>
      <c r="U77" s="91">
        <f>[1]!'dio[73].Alarm.en'</f>
        <v>1</v>
      </c>
      <c r="V77" s="91">
        <f>[1]!'dio[73].Alarm.sgn'</f>
        <v>0</v>
      </c>
    </row>
    <row r="78" spans="1:22" ht="12" customHeight="1" x14ac:dyDescent="0.2">
      <c r="A78" s="272"/>
      <c r="B78" s="268"/>
      <c r="C78" s="91">
        <v>10</v>
      </c>
      <c r="D78" s="91">
        <v>74</v>
      </c>
      <c r="E78" s="92"/>
      <c r="F78" s="92" t="s">
        <v>528</v>
      </c>
      <c r="G78" s="152" t="s">
        <v>758</v>
      </c>
      <c r="H78" s="153">
        <v>1</v>
      </c>
      <c r="I78" s="153">
        <v>1</v>
      </c>
      <c r="J78" s="175"/>
      <c r="K78" s="91">
        <v>10</v>
      </c>
      <c r="N78" s="143">
        <f>MATCH(F78, 'DIO (2016-08-01)'!F:F,0)</f>
        <v>110</v>
      </c>
      <c r="O78" s="140" t="str">
        <f>INDEX('DIO (2016-08-01)'!I:I,DIO!N78)</f>
        <v>Data.s9.10</v>
      </c>
      <c r="Q78" s="91">
        <f>[1]!'dio[74].en'</f>
        <v>1</v>
      </c>
      <c r="R78" s="91">
        <f>[1]!'DIO[74].v'</f>
        <v>1</v>
      </c>
      <c r="S78" s="91">
        <f>[1]!'dio[74].vNorm'</f>
        <v>1</v>
      </c>
      <c r="T78" s="91">
        <f>[1]!'dio[74].isAbNorm'</f>
        <v>0</v>
      </c>
      <c r="U78" s="91">
        <f>[1]!'dio[74].Alarm.en'</f>
        <v>1</v>
      </c>
      <c r="V78" s="91">
        <f>[1]!'dio[74].Alarm.sgn'</f>
        <v>0</v>
      </c>
    </row>
    <row r="79" spans="1:22" ht="12" customHeight="1" x14ac:dyDescent="0.2">
      <c r="A79" s="272"/>
      <c r="B79" s="268"/>
      <c r="C79" s="91">
        <v>11</v>
      </c>
      <c r="D79" s="91">
        <v>75</v>
      </c>
      <c r="E79" s="92"/>
      <c r="F79" s="92"/>
      <c r="G79" s="152"/>
      <c r="H79" s="153">
        <v>1</v>
      </c>
      <c r="I79" s="153">
        <v>1</v>
      </c>
      <c r="J79" s="175"/>
      <c r="K79" s="91">
        <v>11</v>
      </c>
      <c r="Q79" s="91">
        <f>[1]!'dio[75].en'</f>
        <v>0</v>
      </c>
      <c r="R79" s="91">
        <f>[1]!'DIO[75].v'</f>
        <v>0</v>
      </c>
      <c r="S79" s="91">
        <f>[1]!'dio[75].vNorm'</f>
        <v>1</v>
      </c>
      <c r="T79" s="91">
        <f>[1]!'dio[75].isAbNorm'</f>
        <v>0</v>
      </c>
      <c r="U79" s="91">
        <f>[1]!'dio[75].Alarm.en'</f>
        <v>1</v>
      </c>
      <c r="V79" s="91">
        <f>[1]!'dio[75].Alarm.sgn'</f>
        <v>0</v>
      </c>
    </row>
    <row r="80" spans="1:22" ht="12" customHeight="1" x14ac:dyDescent="0.2">
      <c r="A80" s="272"/>
      <c r="B80" s="268"/>
      <c r="C80" s="91">
        <v>12</v>
      </c>
      <c r="D80" s="91">
        <v>76</v>
      </c>
      <c r="E80" s="92"/>
      <c r="F80" s="92"/>
      <c r="G80" s="152"/>
      <c r="H80" s="153">
        <v>1</v>
      </c>
      <c r="I80" s="153">
        <v>1</v>
      </c>
      <c r="J80" s="175"/>
      <c r="K80" s="91">
        <v>12</v>
      </c>
      <c r="Q80" s="91">
        <f>[1]!'dio[76].en'</f>
        <v>0</v>
      </c>
      <c r="R80" s="91">
        <f>[1]!'DIO[76].v'</f>
        <v>0</v>
      </c>
      <c r="S80" s="91">
        <f>[1]!'dio[76].vNorm'</f>
        <v>1</v>
      </c>
      <c r="T80" s="91">
        <f>[1]!'dio[76].isAbNorm'</f>
        <v>0</v>
      </c>
      <c r="U80" s="91">
        <f>[1]!'dio[76].Alarm.en'</f>
        <v>1</v>
      </c>
      <c r="V80" s="91">
        <f>[1]!'dio[76].Alarm.sgn'</f>
        <v>0</v>
      </c>
    </row>
    <row r="81" spans="1:22" ht="12" customHeight="1" x14ac:dyDescent="0.2">
      <c r="A81" s="272"/>
      <c r="B81" s="268"/>
      <c r="C81" s="91">
        <v>13</v>
      </c>
      <c r="D81" s="91">
        <v>77</v>
      </c>
      <c r="E81" s="92"/>
      <c r="F81" s="92"/>
      <c r="G81" s="152"/>
      <c r="H81" s="153">
        <v>1</v>
      </c>
      <c r="I81" s="153">
        <v>1</v>
      </c>
      <c r="J81" s="175"/>
      <c r="K81" s="91">
        <v>13</v>
      </c>
      <c r="Q81" s="91">
        <f>[1]!'dio[77].en'</f>
        <v>0</v>
      </c>
      <c r="R81" s="91">
        <f>[1]!'DIO[77].v'</f>
        <v>0</v>
      </c>
      <c r="S81" s="91">
        <f>[1]!'dio[77].vNorm'</f>
        <v>1</v>
      </c>
      <c r="T81" s="91">
        <f>[1]!'dio[77].isAbNorm'</f>
        <v>0</v>
      </c>
      <c r="U81" s="91">
        <f>[1]!'dio[77].Alarm.en'</f>
        <v>1</v>
      </c>
      <c r="V81" s="91">
        <f>[1]!'dio[77].Alarm.sgn'</f>
        <v>0</v>
      </c>
    </row>
    <row r="82" spans="1:22" ht="12" customHeight="1" x14ac:dyDescent="0.2">
      <c r="A82" s="272"/>
      <c r="B82" s="268"/>
      <c r="C82" s="91">
        <v>14</v>
      </c>
      <c r="D82" s="91">
        <v>78</v>
      </c>
      <c r="E82" s="92"/>
      <c r="F82" s="92"/>
      <c r="G82" s="152"/>
      <c r="H82" s="153">
        <v>1</v>
      </c>
      <c r="I82" s="153">
        <v>1</v>
      </c>
      <c r="J82" s="175"/>
      <c r="K82" s="91">
        <v>14</v>
      </c>
      <c r="Q82" s="91">
        <f>[1]!'dio[78].en'</f>
        <v>0</v>
      </c>
      <c r="R82" s="91">
        <f>[1]!'DIO[78].v'</f>
        <v>0</v>
      </c>
      <c r="S82" s="91">
        <f>[1]!'dio[78].vNorm'</f>
        <v>1</v>
      </c>
      <c r="T82" s="91">
        <f>[1]!'dio[78].isAbNorm'</f>
        <v>0</v>
      </c>
      <c r="U82" s="91">
        <f>[1]!'dio[78].Alarm.en'</f>
        <v>1</v>
      </c>
      <c r="V82" s="91">
        <f>[1]!'dio[78].Alarm.sgn'</f>
        <v>0</v>
      </c>
    </row>
    <row r="83" spans="1:22" ht="12" customHeight="1" thickBot="1" x14ac:dyDescent="0.25">
      <c r="A83" s="273"/>
      <c r="B83" s="269"/>
      <c r="C83" s="164">
        <v>15</v>
      </c>
      <c r="D83" s="164">
        <v>79</v>
      </c>
      <c r="E83" s="94"/>
      <c r="F83" s="94"/>
      <c r="G83" s="165"/>
      <c r="H83" s="166">
        <v>1</v>
      </c>
      <c r="I83" s="166">
        <v>1</v>
      </c>
      <c r="J83" s="176"/>
      <c r="K83" s="164">
        <v>15</v>
      </c>
      <c r="Q83" s="91">
        <f>[1]!'dio[79].en'</f>
        <v>0</v>
      </c>
      <c r="R83" s="91">
        <f>[1]!'DIO[79].v'</f>
        <v>0</v>
      </c>
      <c r="S83" s="91">
        <f>[1]!'dio[79].vNorm'</f>
        <v>1</v>
      </c>
      <c r="T83" s="91">
        <f>[1]!'dio[79].isAbNorm'</f>
        <v>0</v>
      </c>
      <c r="U83" s="91">
        <f>[1]!'dio[79].Alarm.en'</f>
        <v>1</v>
      </c>
      <c r="V83" s="91">
        <f>[1]!'dio[79].Alarm.sgn'</f>
        <v>0</v>
      </c>
    </row>
    <row r="84" spans="1:22" ht="12" customHeight="1" x14ac:dyDescent="0.2">
      <c r="A84" s="271" t="s">
        <v>914</v>
      </c>
      <c r="B84" s="267">
        <v>10</v>
      </c>
      <c r="C84" s="147">
        <v>0</v>
      </c>
      <c r="D84" s="147">
        <v>80</v>
      </c>
      <c r="E84" s="87"/>
      <c r="F84" s="87"/>
      <c r="G84" s="173"/>
      <c r="H84" s="149">
        <v>1</v>
      </c>
      <c r="I84" s="149">
        <v>1</v>
      </c>
      <c r="J84" s="174"/>
      <c r="K84" s="147">
        <v>16</v>
      </c>
      <c r="M84" s="143"/>
      <c r="Q84" s="91">
        <f>[1]!'dio[80].en'</f>
        <v>0</v>
      </c>
      <c r="R84" s="91">
        <f>[1]!'DIO[80].v'</f>
        <v>0</v>
      </c>
      <c r="S84" s="91">
        <f>[1]!'dio[80].vNorm'</f>
        <v>1</v>
      </c>
      <c r="T84" s="91">
        <f>[1]!'dio[80].isAbNorm'</f>
        <v>0</v>
      </c>
      <c r="U84" s="91">
        <f>[1]!'dio[80].Alarm.en'</f>
        <v>1</v>
      </c>
      <c r="V84" s="91">
        <f>[1]!'dio[80].Alarm.sgn'</f>
        <v>0</v>
      </c>
    </row>
    <row r="85" spans="1:22" ht="12" customHeight="1" x14ac:dyDescent="0.2">
      <c r="A85" s="272"/>
      <c r="B85" s="268"/>
      <c r="C85" s="91">
        <v>1</v>
      </c>
      <c r="D85" s="91">
        <v>81</v>
      </c>
      <c r="E85" s="92"/>
      <c r="F85" s="92" t="s">
        <v>865</v>
      </c>
      <c r="G85" s="177" t="s">
        <v>805</v>
      </c>
      <c r="H85" s="153">
        <v>1</v>
      </c>
      <c r="I85" s="153">
        <v>1</v>
      </c>
      <c r="J85" s="175"/>
      <c r="K85" s="91">
        <v>17</v>
      </c>
      <c r="M85" s="143"/>
      <c r="N85" s="143">
        <f>MATCH(F85, 'DIO (2016-08-01)'!F:F,0)</f>
        <v>117</v>
      </c>
      <c r="O85" s="140" t="str">
        <f>INDEX('DIO (2016-08-01)'!I:I,DIO!N85)</f>
        <v>Data.s10.1</v>
      </c>
      <c r="Q85" s="91">
        <f>[1]!'dio[81].en'</f>
        <v>1</v>
      </c>
      <c r="R85" s="91">
        <f>[1]!'DIO[81].v'</f>
        <v>0</v>
      </c>
      <c r="S85" s="91">
        <f>[1]!'dio[81].vNorm'</f>
        <v>1</v>
      </c>
      <c r="T85" s="91">
        <f>[1]!'dio[81].isAbNorm'</f>
        <v>1</v>
      </c>
      <c r="U85" s="91">
        <f>[1]!'dio[81].Alarm.en'</f>
        <v>1</v>
      </c>
      <c r="V85" s="91">
        <f>[1]!'dio[81].Alarm.sgn'</f>
        <v>1</v>
      </c>
    </row>
    <row r="86" spans="1:22" ht="12" customHeight="1" x14ac:dyDescent="0.2">
      <c r="A86" s="272"/>
      <c r="B86" s="268"/>
      <c r="C86" s="91">
        <v>2</v>
      </c>
      <c r="D86" s="91">
        <v>82</v>
      </c>
      <c r="E86" s="92"/>
      <c r="F86" s="92" t="s">
        <v>483</v>
      </c>
      <c r="G86" s="177" t="s">
        <v>806</v>
      </c>
      <c r="H86" s="153">
        <v>1</v>
      </c>
      <c r="I86" s="153">
        <v>1</v>
      </c>
      <c r="J86" s="175"/>
      <c r="K86" s="91">
        <v>18</v>
      </c>
      <c r="M86" s="143"/>
      <c r="N86" s="143">
        <f>MATCH(F86, 'DIO (2016-08-01)'!F:F,0)</f>
        <v>118</v>
      </c>
      <c r="O86" s="140" t="str">
        <f>INDEX('DIO (2016-08-01)'!I:I,DIO!N86)</f>
        <v>Data.s10.2</v>
      </c>
      <c r="Q86" s="91">
        <f>[1]!'dio[82].en'</f>
        <v>1</v>
      </c>
      <c r="R86" s="91">
        <f>[1]!'DIO[82].v'</f>
        <v>0</v>
      </c>
      <c r="S86" s="91">
        <f>[1]!'dio[82].vNorm'</f>
        <v>1</v>
      </c>
      <c r="T86" s="91">
        <f>[1]!'dio[82].isAbNorm'</f>
        <v>1</v>
      </c>
      <c r="U86" s="91">
        <f>[1]!'dio[82].Alarm.en'</f>
        <v>1</v>
      </c>
      <c r="V86" s="91">
        <f>[1]!'dio[82].Alarm.sgn'</f>
        <v>1</v>
      </c>
    </row>
    <row r="87" spans="1:22" ht="12" customHeight="1" x14ac:dyDescent="0.2">
      <c r="A87" s="272"/>
      <c r="B87" s="268"/>
      <c r="C87" s="91">
        <v>3</v>
      </c>
      <c r="D87" s="91">
        <v>83</v>
      </c>
      <c r="E87" s="92"/>
      <c r="F87" s="92" t="s">
        <v>531</v>
      </c>
      <c r="G87" s="177" t="s">
        <v>807</v>
      </c>
      <c r="H87" s="153">
        <v>1</v>
      </c>
      <c r="I87" s="153">
        <v>1</v>
      </c>
      <c r="J87" s="175"/>
      <c r="K87" s="91">
        <v>19</v>
      </c>
      <c r="M87" s="143"/>
      <c r="N87" s="143">
        <f>MATCH(F87, 'DIO (2016-08-01)'!F:F,0)</f>
        <v>132</v>
      </c>
      <c r="O87" s="140" t="str">
        <f>INDEX('DIO (2016-08-01)'!I:I,DIO!N87)</f>
        <v>Data.s11.0</v>
      </c>
      <c r="Q87" s="91">
        <f>[1]!'dio[83].en'</f>
        <v>1</v>
      </c>
      <c r="R87" s="91">
        <f>[1]!'DIO[83].v'</f>
        <v>1</v>
      </c>
      <c r="S87" s="91">
        <f>[1]!'dio[83].vNorm'</f>
        <v>1</v>
      </c>
      <c r="T87" s="91">
        <f>[1]!'dio[83].isAbNorm'</f>
        <v>0</v>
      </c>
      <c r="U87" s="91">
        <f>[1]!'dio[83].Alarm.en'</f>
        <v>1</v>
      </c>
      <c r="V87" s="91">
        <f>[1]!'dio[83].Alarm.sgn'</f>
        <v>0</v>
      </c>
    </row>
    <row r="88" spans="1:22" ht="12" customHeight="1" x14ac:dyDescent="0.2">
      <c r="A88" s="272"/>
      <c r="B88" s="268"/>
      <c r="C88" s="91">
        <v>4</v>
      </c>
      <c r="D88" s="91">
        <v>84</v>
      </c>
      <c r="E88" s="92"/>
      <c r="F88" s="92" t="s">
        <v>532</v>
      </c>
      <c r="G88" s="177" t="s">
        <v>808</v>
      </c>
      <c r="H88" s="153">
        <v>1</v>
      </c>
      <c r="I88" s="153">
        <v>1</v>
      </c>
      <c r="J88" s="175"/>
      <c r="K88" s="91">
        <v>20</v>
      </c>
      <c r="M88" s="143"/>
      <c r="N88" s="143">
        <f>MATCH(F88, 'DIO (2016-08-01)'!F:F,0)</f>
        <v>133</v>
      </c>
      <c r="O88" s="140" t="str">
        <f>INDEX('DIO (2016-08-01)'!I:I,DIO!N88)</f>
        <v>Data.s11.1</v>
      </c>
      <c r="Q88" s="91">
        <f>[1]!'dio[84].en'</f>
        <v>1</v>
      </c>
      <c r="R88" s="91">
        <f>[1]!'DIO[84].v'</f>
        <v>1</v>
      </c>
      <c r="S88" s="91">
        <f>[1]!'dio[84].vNorm'</f>
        <v>1</v>
      </c>
      <c r="T88" s="91">
        <f>[1]!'dio[84].isAbNorm'</f>
        <v>0</v>
      </c>
      <c r="U88" s="91">
        <f>[1]!'dio[84].Alarm.en'</f>
        <v>1</v>
      </c>
      <c r="V88" s="91">
        <f>[1]!'dio[84].Alarm.sgn'</f>
        <v>0</v>
      </c>
    </row>
    <row r="89" spans="1:22" ht="12" customHeight="1" x14ac:dyDescent="0.2">
      <c r="A89" s="272"/>
      <c r="B89" s="268"/>
      <c r="C89" s="91">
        <v>5</v>
      </c>
      <c r="D89" s="91">
        <v>85</v>
      </c>
      <c r="E89" s="92"/>
      <c r="F89" s="92" t="s">
        <v>484</v>
      </c>
      <c r="G89" s="177" t="s">
        <v>809</v>
      </c>
      <c r="H89" s="153">
        <v>1</v>
      </c>
      <c r="I89" s="153">
        <v>1</v>
      </c>
      <c r="J89" s="175"/>
      <c r="K89" s="91">
        <v>21</v>
      </c>
      <c r="M89" s="143"/>
      <c r="N89" s="143">
        <f>MATCH(F89, 'DIO (2016-08-01)'!F:F,0)</f>
        <v>121</v>
      </c>
      <c r="O89" s="140" t="str">
        <f>INDEX('DIO (2016-08-01)'!I:I,DIO!N89)</f>
        <v>Data.s10.5</v>
      </c>
      <c r="Q89" s="91">
        <f>[1]!'dio[85].en'</f>
        <v>1</v>
      </c>
      <c r="R89" s="91">
        <f>[1]!'DIO[85].v'</f>
        <v>0</v>
      </c>
      <c r="S89" s="91">
        <f>[1]!'dio[85].vNorm'</f>
        <v>1</v>
      </c>
      <c r="T89" s="91">
        <f>[1]!'dio[85].isAbNorm'</f>
        <v>1</v>
      </c>
      <c r="U89" s="91">
        <f>[1]!'dio[85].Alarm.en'</f>
        <v>1</v>
      </c>
      <c r="V89" s="91">
        <f>[1]!'dio[85].Alarm.sgn'</f>
        <v>1</v>
      </c>
    </row>
    <row r="90" spans="1:22" ht="12" customHeight="1" x14ac:dyDescent="0.2">
      <c r="A90" s="272"/>
      <c r="B90" s="268"/>
      <c r="C90" s="91">
        <v>6</v>
      </c>
      <c r="D90" s="91">
        <v>86</v>
      </c>
      <c r="E90" s="92"/>
      <c r="F90" s="92" t="s">
        <v>495</v>
      </c>
      <c r="G90" s="177" t="s">
        <v>810</v>
      </c>
      <c r="H90" s="153">
        <v>1</v>
      </c>
      <c r="I90" s="153">
        <v>1</v>
      </c>
      <c r="J90" s="175"/>
      <c r="K90" s="91">
        <v>22</v>
      </c>
      <c r="M90" s="143"/>
      <c r="N90" s="143">
        <f>MATCH(F90, 'DIO (2016-08-01)'!F:F,0)</f>
        <v>122</v>
      </c>
      <c r="O90" s="140" t="str">
        <f>INDEX('DIO (2016-08-01)'!I:I,DIO!N90)</f>
        <v>Data.s10.6</v>
      </c>
      <c r="Q90" s="91">
        <f>[1]!'dio[86].en'</f>
        <v>1</v>
      </c>
      <c r="R90" s="91">
        <f>[1]!'DIO[86].v'</f>
        <v>0</v>
      </c>
      <c r="S90" s="91">
        <f>[1]!'dio[86].vNorm'</f>
        <v>1</v>
      </c>
      <c r="T90" s="91">
        <f>[1]!'dio[86].isAbNorm'</f>
        <v>1</v>
      </c>
      <c r="U90" s="91">
        <f>[1]!'dio[86].Alarm.en'</f>
        <v>1</v>
      </c>
      <c r="V90" s="91">
        <f>[1]!'dio[86].Alarm.sgn'</f>
        <v>1</v>
      </c>
    </row>
    <row r="91" spans="1:22" ht="12" customHeight="1" x14ac:dyDescent="0.2">
      <c r="A91" s="272"/>
      <c r="B91" s="268"/>
      <c r="C91" s="91">
        <v>7</v>
      </c>
      <c r="D91" s="91">
        <v>87</v>
      </c>
      <c r="E91" s="92"/>
      <c r="F91" s="92" t="s">
        <v>485</v>
      </c>
      <c r="G91" s="177" t="s">
        <v>811</v>
      </c>
      <c r="H91" s="163">
        <v>1</v>
      </c>
      <c r="I91" s="163">
        <v>1</v>
      </c>
      <c r="J91" s="175"/>
      <c r="K91" s="91">
        <v>23</v>
      </c>
      <c r="M91" s="143"/>
      <c r="N91" s="143">
        <f>MATCH(F91, 'DIO (2016-08-01)'!F:F,0)</f>
        <v>123</v>
      </c>
      <c r="O91" s="140" t="str">
        <f>INDEX('DIO (2016-08-01)'!I:I,DIO!N91)</f>
        <v>Data.s10.7</v>
      </c>
      <c r="Q91" s="91">
        <f>[1]!'dio[87].en'</f>
        <v>1</v>
      </c>
      <c r="R91" s="91">
        <f>[1]!'DIO[87].v'</f>
        <v>0</v>
      </c>
      <c r="S91" s="91">
        <f>[1]!'dio[87].vNorm'</f>
        <v>1</v>
      </c>
      <c r="T91" s="91">
        <f>[1]!'dio[87].isAbNorm'</f>
        <v>1</v>
      </c>
      <c r="U91" s="91">
        <f>[1]!'dio[87].Alarm.en'</f>
        <v>1</v>
      </c>
      <c r="V91" s="91">
        <f>[1]!'dio[87].Alarm.sgn'</f>
        <v>1</v>
      </c>
    </row>
    <row r="92" spans="1:22" ht="12" customHeight="1" x14ac:dyDescent="0.2">
      <c r="A92" s="272"/>
      <c r="B92" s="268"/>
      <c r="C92" s="91">
        <v>8</v>
      </c>
      <c r="D92" s="91">
        <v>88</v>
      </c>
      <c r="E92" s="92"/>
      <c r="F92" s="98" t="s">
        <v>533</v>
      </c>
      <c r="G92" s="177" t="s">
        <v>803</v>
      </c>
      <c r="H92" s="153">
        <v>1</v>
      </c>
      <c r="I92" s="153">
        <v>1</v>
      </c>
      <c r="J92" s="175"/>
      <c r="K92" s="91">
        <v>24</v>
      </c>
      <c r="M92" s="143"/>
      <c r="N92" s="143">
        <f>MATCH(F92, 'DIO (2016-08-01)'!F:F,0)</f>
        <v>134</v>
      </c>
      <c r="O92" s="140" t="str">
        <f>INDEX('DIO (2016-08-01)'!I:I,DIO!N92)</f>
        <v>Data.s11.2</v>
      </c>
      <c r="Q92" s="91">
        <f>[1]!'dio[88].en'</f>
        <v>1</v>
      </c>
      <c r="R92" s="91">
        <f>[1]!'DIO[88].v'</f>
        <v>1</v>
      </c>
      <c r="S92" s="91">
        <f>[1]!'dio[88].vNorm'</f>
        <v>1</v>
      </c>
      <c r="T92" s="91">
        <f>[1]!'dio[88].isAbNorm'</f>
        <v>0</v>
      </c>
      <c r="U92" s="91">
        <f>[1]!'dio[88].Alarm.en'</f>
        <v>1</v>
      </c>
      <c r="V92" s="91">
        <f>[1]!'dio[88].Alarm.sgn'</f>
        <v>0</v>
      </c>
    </row>
    <row r="93" spans="1:22" ht="12" customHeight="1" x14ac:dyDescent="0.2">
      <c r="A93" s="272"/>
      <c r="B93" s="268"/>
      <c r="C93" s="91">
        <v>9</v>
      </c>
      <c r="D93" s="91">
        <v>89</v>
      </c>
      <c r="E93" s="92"/>
      <c r="F93" s="92" t="s">
        <v>486</v>
      </c>
      <c r="G93" s="177" t="s">
        <v>812</v>
      </c>
      <c r="H93" s="163">
        <v>1</v>
      </c>
      <c r="I93" s="163">
        <v>1</v>
      </c>
      <c r="J93" s="175"/>
      <c r="K93" s="91">
        <v>25</v>
      </c>
      <c r="M93" s="143"/>
      <c r="N93" s="143">
        <f>MATCH(F93, 'DIO (2016-08-01)'!F:F,0)</f>
        <v>125</v>
      </c>
      <c r="O93" s="140" t="str">
        <f>INDEX('DIO (2016-08-01)'!I:I,DIO!N93)</f>
        <v>Data.s10.9</v>
      </c>
      <c r="Q93" s="91">
        <f>[1]!'dio[89].en'</f>
        <v>1</v>
      </c>
      <c r="R93" s="91">
        <f>[1]!'DIO[89].v'</f>
        <v>1</v>
      </c>
      <c r="S93" s="91">
        <f>[1]!'dio[89].vNorm'</f>
        <v>1</v>
      </c>
      <c r="T93" s="91">
        <f>[1]!'dio[89].isAbNorm'</f>
        <v>0</v>
      </c>
      <c r="U93" s="91">
        <f>[1]!'dio[89].Alarm.en'</f>
        <v>1</v>
      </c>
      <c r="V93" s="91">
        <f>[1]!'dio[89].Alarm.sgn'</f>
        <v>0</v>
      </c>
    </row>
    <row r="94" spans="1:22" ht="12" customHeight="1" x14ac:dyDescent="0.2">
      <c r="A94" s="272"/>
      <c r="B94" s="268"/>
      <c r="C94" s="91">
        <v>10</v>
      </c>
      <c r="D94" s="91">
        <v>90</v>
      </c>
      <c r="E94" s="92"/>
      <c r="F94" s="92" t="s">
        <v>866</v>
      </c>
      <c r="G94" s="177" t="s">
        <v>813</v>
      </c>
      <c r="H94" s="163">
        <v>1</v>
      </c>
      <c r="I94" s="163">
        <v>1</v>
      </c>
      <c r="J94" s="175"/>
      <c r="K94" s="91">
        <v>26</v>
      </c>
      <c r="M94" s="143"/>
      <c r="N94" s="143">
        <f>MATCH(F94, 'DIO (2016-08-01)'!F:F,0)</f>
        <v>126</v>
      </c>
      <c r="O94" s="140" t="str">
        <f>INDEX('DIO (2016-08-01)'!I:I,DIO!N94)</f>
        <v>Data.s10.10</v>
      </c>
      <c r="Q94" s="91">
        <f>[1]!'dio[90].en'</f>
        <v>1</v>
      </c>
      <c r="R94" s="91">
        <f>[1]!'DIO[90].v'</f>
        <v>1</v>
      </c>
      <c r="S94" s="91">
        <f>[1]!'dio[90].vNorm'</f>
        <v>1</v>
      </c>
      <c r="T94" s="91">
        <f>[1]!'dio[90].isAbNorm'</f>
        <v>0</v>
      </c>
      <c r="U94" s="91">
        <f>[1]!'dio[90].Alarm.en'</f>
        <v>1</v>
      </c>
      <c r="V94" s="91">
        <f>[1]!'dio[90].Alarm.sgn'</f>
        <v>0</v>
      </c>
    </row>
    <row r="95" spans="1:22" ht="12" customHeight="1" x14ac:dyDescent="0.2">
      <c r="A95" s="272"/>
      <c r="B95" s="268"/>
      <c r="C95" s="91">
        <v>11</v>
      </c>
      <c r="D95" s="91">
        <v>91</v>
      </c>
      <c r="E95" s="92"/>
      <c r="F95" s="92" t="s">
        <v>487</v>
      </c>
      <c r="G95" s="177" t="s">
        <v>814</v>
      </c>
      <c r="H95" s="163">
        <v>1</v>
      </c>
      <c r="I95" s="163">
        <v>1</v>
      </c>
      <c r="J95" s="175"/>
      <c r="K95" s="91">
        <v>27</v>
      </c>
      <c r="M95" s="143"/>
      <c r="N95" s="143">
        <f>MATCH(F95, 'DIO (2016-08-01)'!F:F,0)</f>
        <v>127</v>
      </c>
      <c r="O95" s="140" t="str">
        <f>INDEX('DIO (2016-08-01)'!I:I,DIO!N95)</f>
        <v>Data.s10.11</v>
      </c>
      <c r="Q95" s="91">
        <f>[1]!'dio[91].en'</f>
        <v>1</v>
      </c>
      <c r="R95" s="91">
        <f>[1]!'DIO[91].v'</f>
        <v>1</v>
      </c>
      <c r="S95" s="91">
        <f>[1]!'dio[91].vNorm'</f>
        <v>1</v>
      </c>
      <c r="T95" s="91">
        <f>[1]!'dio[91].isAbNorm'</f>
        <v>0</v>
      </c>
      <c r="U95" s="91">
        <f>[1]!'dio[91].Alarm.en'</f>
        <v>1</v>
      </c>
      <c r="V95" s="91">
        <f>[1]!'dio[91].Alarm.sgn'</f>
        <v>0</v>
      </c>
    </row>
    <row r="96" spans="1:22" ht="12" customHeight="1" x14ac:dyDescent="0.2">
      <c r="A96" s="272"/>
      <c r="B96" s="268"/>
      <c r="C96" s="91">
        <v>12</v>
      </c>
      <c r="D96" s="91">
        <v>92</v>
      </c>
      <c r="E96" s="92"/>
      <c r="F96" s="98" t="s">
        <v>534</v>
      </c>
      <c r="G96" s="177" t="s">
        <v>804</v>
      </c>
      <c r="H96" s="153">
        <v>1</v>
      </c>
      <c r="I96" s="153">
        <v>1</v>
      </c>
      <c r="J96" s="175"/>
      <c r="K96" s="91">
        <v>28</v>
      </c>
      <c r="M96" s="143"/>
      <c r="N96" s="143">
        <f>MATCH(F96, 'DIO (2016-08-01)'!F:F,0)</f>
        <v>135</v>
      </c>
      <c r="O96" s="140" t="str">
        <f>INDEX('DIO (2016-08-01)'!I:I,DIO!N96)</f>
        <v>Data.s11.3</v>
      </c>
      <c r="Q96" s="91">
        <f>[1]!'dio[92].en'</f>
        <v>1</v>
      </c>
      <c r="R96" s="91">
        <f>[1]!'DIO[92].v'</f>
        <v>1</v>
      </c>
      <c r="S96" s="91">
        <f>[1]!'dio[92].vNorm'</f>
        <v>1</v>
      </c>
      <c r="T96" s="91">
        <f>[1]!'dio[92].isAbNorm'</f>
        <v>0</v>
      </c>
      <c r="U96" s="91">
        <f>[1]!'dio[92].Alarm.en'</f>
        <v>1</v>
      </c>
      <c r="V96" s="91">
        <f>[1]!'dio[92].Alarm.sgn'</f>
        <v>0</v>
      </c>
    </row>
    <row r="97" spans="1:22" ht="12" customHeight="1" x14ac:dyDescent="0.2">
      <c r="A97" s="272"/>
      <c r="B97" s="268"/>
      <c r="C97" s="91">
        <v>13</v>
      </c>
      <c r="D97" s="91">
        <v>93</v>
      </c>
      <c r="E97" s="92"/>
      <c r="F97" s="92" t="s">
        <v>488</v>
      </c>
      <c r="G97" s="177" t="s">
        <v>815</v>
      </c>
      <c r="H97" s="163">
        <v>1</v>
      </c>
      <c r="I97" s="163">
        <v>1</v>
      </c>
      <c r="J97" s="175"/>
      <c r="K97" s="91">
        <v>29</v>
      </c>
      <c r="M97" s="143"/>
      <c r="N97" s="143">
        <f>MATCH(F97, 'DIO (2016-08-01)'!F:F,0)</f>
        <v>129</v>
      </c>
      <c r="O97" s="140" t="str">
        <f>INDEX('DIO (2016-08-01)'!I:I,DIO!N97)</f>
        <v>Data.s10.13</v>
      </c>
      <c r="Q97" s="91">
        <f>[1]!'dio[93].en'</f>
        <v>1</v>
      </c>
      <c r="R97" s="91">
        <f>[1]!'DIO[93].v'</f>
        <v>1</v>
      </c>
      <c r="S97" s="91">
        <f>[1]!'dio[93].vNorm'</f>
        <v>1</v>
      </c>
      <c r="T97" s="91">
        <f>[1]!'dio[93].isAbNorm'</f>
        <v>0</v>
      </c>
      <c r="U97" s="91">
        <f>[1]!'dio[93].Alarm.en'</f>
        <v>1</v>
      </c>
      <c r="V97" s="91">
        <f>[1]!'dio[93].Alarm.sgn'</f>
        <v>0</v>
      </c>
    </row>
    <row r="98" spans="1:22" ht="12" customHeight="1" x14ac:dyDescent="0.2">
      <c r="A98" s="272"/>
      <c r="B98" s="268"/>
      <c r="C98" s="91">
        <v>14</v>
      </c>
      <c r="D98" s="91">
        <v>94</v>
      </c>
      <c r="E98" s="92"/>
      <c r="F98" s="92" t="s">
        <v>496</v>
      </c>
      <c r="G98" s="177" t="s">
        <v>817</v>
      </c>
      <c r="H98" s="153">
        <v>1</v>
      </c>
      <c r="I98" s="153">
        <v>1</v>
      </c>
      <c r="J98" s="175"/>
      <c r="K98" s="91">
        <v>30</v>
      </c>
      <c r="M98" s="143"/>
      <c r="N98" s="143">
        <f>MATCH(F98, 'DIO (2016-08-01)'!F:F,0)</f>
        <v>130</v>
      </c>
      <c r="O98" s="140" t="str">
        <f>INDEX('DIO (2016-08-01)'!I:I,DIO!N98)</f>
        <v>Data.s10.14</v>
      </c>
      <c r="Q98" s="91">
        <f>[1]!'dio[94].en'</f>
        <v>1</v>
      </c>
      <c r="R98" s="91">
        <f>[1]!'DIO[94].v'</f>
        <v>1</v>
      </c>
      <c r="S98" s="91">
        <f>[1]!'dio[94].vNorm'</f>
        <v>1</v>
      </c>
      <c r="T98" s="91">
        <f>[1]!'dio[94].isAbNorm'</f>
        <v>0</v>
      </c>
      <c r="U98" s="91">
        <f>[1]!'dio[94].Alarm.en'</f>
        <v>1</v>
      </c>
      <c r="V98" s="91">
        <f>[1]!'dio[94].Alarm.sgn'</f>
        <v>0</v>
      </c>
    </row>
    <row r="99" spans="1:22" ht="12" customHeight="1" thickBot="1" x14ac:dyDescent="0.25">
      <c r="A99" s="273"/>
      <c r="B99" s="269"/>
      <c r="C99" s="164">
        <v>15</v>
      </c>
      <c r="D99" s="164">
        <v>95</v>
      </c>
      <c r="E99" s="94"/>
      <c r="F99" s="94" t="s">
        <v>489</v>
      </c>
      <c r="G99" s="179" t="s">
        <v>816</v>
      </c>
      <c r="H99" s="166">
        <v>1</v>
      </c>
      <c r="I99" s="166">
        <v>1</v>
      </c>
      <c r="J99" s="176"/>
      <c r="K99" s="164">
        <v>31</v>
      </c>
      <c r="M99" s="143"/>
      <c r="N99" s="143">
        <f>MATCH(F99, 'DIO (2016-08-01)'!F:F,0)</f>
        <v>131</v>
      </c>
      <c r="O99" s="140" t="str">
        <f>INDEX('DIO (2016-08-01)'!I:I,DIO!N99)</f>
        <v>Data.s10.15</v>
      </c>
      <c r="Q99" s="91">
        <f>[1]!'dio[95].en'</f>
        <v>1</v>
      </c>
      <c r="R99" s="91">
        <f>[1]!'DIO[95].v'</f>
        <v>1</v>
      </c>
      <c r="S99" s="91">
        <f>[1]!'dio[95].vNorm'</f>
        <v>1</v>
      </c>
      <c r="T99" s="91">
        <f>[1]!'dio[95].isAbNorm'</f>
        <v>0</v>
      </c>
      <c r="U99" s="91">
        <f>[1]!'dio[95].Alarm.en'</f>
        <v>1</v>
      </c>
      <c r="V99" s="91">
        <f>[1]!'dio[95].Alarm.sgn'</f>
        <v>0</v>
      </c>
    </row>
    <row r="100" spans="1:22" ht="12" customHeight="1" x14ac:dyDescent="0.2">
      <c r="A100" s="267"/>
      <c r="B100" s="267"/>
      <c r="C100" s="147"/>
      <c r="D100" s="147">
        <v>96</v>
      </c>
      <c r="E100" s="180"/>
      <c r="F100" s="96"/>
      <c r="G100" s="181"/>
      <c r="H100" s="149"/>
      <c r="I100" s="149"/>
      <c r="J100" s="174"/>
      <c r="K100" s="147">
        <v>32</v>
      </c>
      <c r="Q100" s="91">
        <f>[1]!'DIO[96].en'</f>
        <v>0</v>
      </c>
      <c r="R100" s="91">
        <f>[1]!'DIO[96].v'</f>
        <v>0</v>
      </c>
      <c r="S100" s="91">
        <f>[1]!'dio[96].vNorm'</f>
        <v>0</v>
      </c>
      <c r="T100" s="91">
        <f>[1]!'dio[96].isAbNorm'</f>
        <v>0</v>
      </c>
      <c r="U100" s="91">
        <f>[1]!'dio[96].Alarm.en'</f>
        <v>0</v>
      </c>
      <c r="V100" s="91">
        <f>[1]!'dio[96].Alarm.sgn'</f>
        <v>0</v>
      </c>
    </row>
    <row r="101" spans="1:22" ht="12" customHeight="1" x14ac:dyDescent="0.2">
      <c r="A101" s="268"/>
      <c r="B101" s="268"/>
      <c r="C101" s="91"/>
      <c r="D101" s="91">
        <v>97</v>
      </c>
      <c r="E101" s="182"/>
      <c r="F101" s="98"/>
      <c r="G101" s="178"/>
      <c r="H101" s="153"/>
      <c r="I101" s="153"/>
      <c r="J101" s="175"/>
      <c r="K101" s="91">
        <v>33</v>
      </c>
      <c r="Q101" s="91">
        <f>[1]!'DIO[97].en'</f>
        <v>0</v>
      </c>
      <c r="R101" s="91">
        <f>[1]!'DIO[97].v'</f>
        <v>0</v>
      </c>
      <c r="S101" s="91">
        <f>[1]!'dio[97].vNorm'</f>
        <v>0</v>
      </c>
      <c r="T101" s="91">
        <f>[1]!'dio[97].isAbNorm'</f>
        <v>0</v>
      </c>
      <c r="U101" s="91">
        <f>[1]!'dio[97].Alarm.en'</f>
        <v>0</v>
      </c>
      <c r="V101" s="91">
        <f>[1]!'dio[97].Alarm.sgn'</f>
        <v>0</v>
      </c>
    </row>
    <row r="102" spans="1:22" ht="12" customHeight="1" x14ac:dyDescent="0.2">
      <c r="A102" s="268"/>
      <c r="B102" s="268"/>
      <c r="C102" s="91"/>
      <c r="D102" s="91">
        <v>98</v>
      </c>
      <c r="E102" s="182"/>
      <c r="F102" s="98"/>
      <c r="G102" s="178"/>
      <c r="H102" s="153"/>
      <c r="I102" s="153"/>
      <c r="J102" s="175"/>
      <c r="K102" s="91">
        <v>34</v>
      </c>
      <c r="Q102" s="91">
        <f>[1]!'DIO[98].en'</f>
        <v>0</v>
      </c>
      <c r="R102" s="91">
        <f>[1]!'DIO[98].v'</f>
        <v>0</v>
      </c>
      <c r="S102" s="91">
        <f>[1]!'dio[98].vNorm'</f>
        <v>0</v>
      </c>
      <c r="T102" s="91">
        <f>[1]!'dio[98].isAbNorm'</f>
        <v>0</v>
      </c>
      <c r="U102" s="91">
        <f>[1]!'dio[98].Alarm.en'</f>
        <v>0</v>
      </c>
      <c r="V102" s="91">
        <f>[1]!'dio[98].Alarm.sgn'</f>
        <v>0</v>
      </c>
    </row>
    <row r="103" spans="1:22" ht="12" customHeight="1" x14ac:dyDescent="0.2">
      <c r="A103" s="268"/>
      <c r="B103" s="268"/>
      <c r="C103" s="91"/>
      <c r="D103" s="91">
        <v>99</v>
      </c>
      <c r="E103" s="182"/>
      <c r="F103" s="98"/>
      <c r="G103" s="178"/>
      <c r="H103" s="153"/>
      <c r="I103" s="153"/>
      <c r="J103" s="175"/>
      <c r="K103" s="91">
        <v>35</v>
      </c>
      <c r="Q103" s="91">
        <f>[1]!'DIO[99].en'</f>
        <v>0</v>
      </c>
      <c r="R103" s="91">
        <f>[1]!'DIO[99].v'</f>
        <v>0</v>
      </c>
      <c r="S103" s="91">
        <f>[1]!'dio[99].vNorm'</f>
        <v>0</v>
      </c>
      <c r="T103" s="91">
        <f>[1]!'dio[99].isAbNorm'</f>
        <v>0</v>
      </c>
      <c r="U103" s="91">
        <f>[1]!'dio[99].Alarm.en'</f>
        <v>0</v>
      </c>
      <c r="V103" s="91">
        <f>[1]!'dio[99].Alarm.sgn'</f>
        <v>0</v>
      </c>
    </row>
    <row r="104" spans="1:22" ht="12" customHeight="1" x14ac:dyDescent="0.2">
      <c r="A104" s="268"/>
      <c r="B104" s="268"/>
      <c r="C104" s="91"/>
      <c r="D104" s="91">
        <v>100</v>
      </c>
      <c r="E104" s="182"/>
      <c r="F104" s="98"/>
      <c r="G104" s="178"/>
      <c r="H104" s="153"/>
      <c r="I104" s="153"/>
      <c r="J104" s="175"/>
      <c r="K104" s="91">
        <v>36</v>
      </c>
      <c r="Q104" s="91">
        <f>[1]!'dio[100].en'</f>
        <v>0</v>
      </c>
      <c r="R104" s="91">
        <f>[1]!'DIO[100].v'</f>
        <v>0</v>
      </c>
      <c r="S104" s="91">
        <f>[1]!'dio[100].vNorm'</f>
        <v>0</v>
      </c>
      <c r="T104" s="91">
        <f>[1]!'dio[100].isAbNorm'</f>
        <v>0</v>
      </c>
      <c r="U104" s="91">
        <f>[1]!'dio[100].Alarm.en'</f>
        <v>0</v>
      </c>
      <c r="V104" s="91">
        <f>[1]!'dio[100].Alarm.sgn'</f>
        <v>0</v>
      </c>
    </row>
    <row r="105" spans="1:22" ht="12" customHeight="1" x14ac:dyDescent="0.2">
      <c r="A105" s="268"/>
      <c r="B105" s="268"/>
      <c r="C105" s="91"/>
      <c r="D105" s="91">
        <v>101</v>
      </c>
      <c r="E105" s="182"/>
      <c r="F105" s="98"/>
      <c r="G105" s="178"/>
      <c r="H105" s="153"/>
      <c r="I105" s="153"/>
      <c r="J105" s="175"/>
      <c r="K105" s="91">
        <v>37</v>
      </c>
      <c r="Q105" s="91">
        <f>[1]!'dio[101].en'</f>
        <v>0</v>
      </c>
      <c r="R105" s="91">
        <f>[1]!'DIO[101].v'</f>
        <v>0</v>
      </c>
      <c r="S105" s="91">
        <f>[1]!'dio[101].vNorm'</f>
        <v>0</v>
      </c>
      <c r="T105" s="91">
        <f>[1]!'dio[101].isAbNorm'</f>
        <v>0</v>
      </c>
      <c r="U105" s="91">
        <f>[1]!'dio[101].Alarm.en'</f>
        <v>0</v>
      </c>
      <c r="V105" s="91">
        <f>[1]!'dio[101].Alarm.sgn'</f>
        <v>0</v>
      </c>
    </row>
    <row r="106" spans="1:22" ht="12" customHeight="1" x14ac:dyDescent="0.2">
      <c r="A106" s="268"/>
      <c r="B106" s="268"/>
      <c r="C106" s="91"/>
      <c r="D106" s="91">
        <v>102</v>
      </c>
      <c r="E106" s="182"/>
      <c r="F106" s="98"/>
      <c r="G106" s="178"/>
      <c r="H106" s="153"/>
      <c r="I106" s="153"/>
      <c r="J106" s="175"/>
      <c r="K106" s="91">
        <v>38</v>
      </c>
      <c r="Q106" s="91">
        <f>[1]!'dio[102].en'</f>
        <v>0</v>
      </c>
      <c r="R106" s="91">
        <f>[1]!'DIO[102].v'</f>
        <v>0</v>
      </c>
      <c r="S106" s="91">
        <f>[1]!'dio[102].vNorm'</f>
        <v>0</v>
      </c>
      <c r="T106" s="91">
        <f>[1]!'dio[102].isAbNorm'</f>
        <v>0</v>
      </c>
      <c r="U106" s="91">
        <f>[1]!'dio[102].Alarm.en'</f>
        <v>0</v>
      </c>
      <c r="V106" s="91">
        <f>[1]!'dio[102].Alarm.sgn'</f>
        <v>0</v>
      </c>
    </row>
    <row r="107" spans="1:22" ht="12" customHeight="1" x14ac:dyDescent="0.2">
      <c r="A107" s="268"/>
      <c r="B107" s="268"/>
      <c r="C107" s="91"/>
      <c r="D107" s="91">
        <v>103</v>
      </c>
      <c r="E107" s="182"/>
      <c r="F107" s="98"/>
      <c r="G107" s="178"/>
      <c r="H107" s="153"/>
      <c r="I107" s="153"/>
      <c r="J107" s="175"/>
      <c r="K107" s="91">
        <v>39</v>
      </c>
      <c r="Q107" s="91">
        <f>[1]!'dio[103].en'</f>
        <v>0</v>
      </c>
      <c r="R107" s="91">
        <f>[1]!'DIO[103].v'</f>
        <v>0</v>
      </c>
      <c r="S107" s="91">
        <f>[1]!'dio[103].vNorm'</f>
        <v>0</v>
      </c>
      <c r="T107" s="91">
        <f>[1]!'dio[103].isAbNorm'</f>
        <v>0</v>
      </c>
      <c r="U107" s="91">
        <f>[1]!'dio[103].Alarm.en'</f>
        <v>0</v>
      </c>
      <c r="V107" s="91">
        <f>[1]!'dio[103].Alarm.sgn'</f>
        <v>0</v>
      </c>
    </row>
    <row r="108" spans="1:22" ht="12" customHeight="1" x14ac:dyDescent="0.2">
      <c r="A108" s="268"/>
      <c r="B108" s="268"/>
      <c r="C108" s="91"/>
      <c r="D108" s="91">
        <v>104</v>
      </c>
      <c r="E108" s="92"/>
      <c r="F108" s="92"/>
      <c r="G108" s="152"/>
      <c r="H108" s="153"/>
      <c r="I108" s="153"/>
      <c r="J108" s="175"/>
      <c r="K108" s="91">
        <v>40</v>
      </c>
      <c r="Q108" s="91">
        <f>[1]!'dio[104].en'</f>
        <v>0</v>
      </c>
      <c r="R108" s="91">
        <f>[1]!'DIO[104].v'</f>
        <v>0</v>
      </c>
      <c r="S108" s="91">
        <f>[1]!'dio[104].vNorm'</f>
        <v>0</v>
      </c>
      <c r="T108" s="91">
        <f>[1]!'dio[104].isAbNorm'</f>
        <v>0</v>
      </c>
      <c r="U108" s="91">
        <f>[1]!'dio[104].Alarm.en'</f>
        <v>0</v>
      </c>
      <c r="V108" s="91">
        <f>[1]!'dio[104].Alarm.sgn'</f>
        <v>0</v>
      </c>
    </row>
    <row r="109" spans="1:22" ht="12" customHeight="1" x14ac:dyDescent="0.2">
      <c r="A109" s="268"/>
      <c r="B109" s="268"/>
      <c r="C109" s="91"/>
      <c r="D109" s="91">
        <v>105</v>
      </c>
      <c r="E109" s="92"/>
      <c r="F109" s="92"/>
      <c r="G109" s="152"/>
      <c r="H109" s="153"/>
      <c r="I109" s="153"/>
      <c r="J109" s="175"/>
      <c r="K109" s="91">
        <v>41</v>
      </c>
      <c r="Q109" s="91">
        <f>[1]!'dio[105].en'</f>
        <v>0</v>
      </c>
      <c r="R109" s="91">
        <f>[1]!'DIO[105].v'</f>
        <v>0</v>
      </c>
      <c r="S109" s="91">
        <f>[1]!'dio[105].vNorm'</f>
        <v>0</v>
      </c>
      <c r="T109" s="91">
        <f>[1]!'dio[105].isAbNorm'</f>
        <v>0</v>
      </c>
      <c r="U109" s="91">
        <f>[1]!'dio[105].Alarm.en'</f>
        <v>0</v>
      </c>
      <c r="V109" s="91">
        <f>[1]!'dio[105].Alarm.sgn'</f>
        <v>0</v>
      </c>
    </row>
    <row r="110" spans="1:22" ht="12" customHeight="1" x14ac:dyDescent="0.2">
      <c r="A110" s="268"/>
      <c r="B110" s="268"/>
      <c r="C110" s="91"/>
      <c r="D110" s="91">
        <v>106</v>
      </c>
      <c r="E110" s="92"/>
      <c r="F110" s="92"/>
      <c r="G110" s="152"/>
      <c r="H110" s="153"/>
      <c r="I110" s="153"/>
      <c r="J110" s="175"/>
      <c r="K110" s="91">
        <v>42</v>
      </c>
      <c r="Q110" s="91">
        <f>[1]!'dio[106].en'</f>
        <v>0</v>
      </c>
      <c r="R110" s="91">
        <f>[1]!'DIO[106].v'</f>
        <v>0</v>
      </c>
      <c r="S110" s="91">
        <f>[1]!'dio[106].vNorm'</f>
        <v>0</v>
      </c>
      <c r="T110" s="91">
        <f>[1]!'dio[106].isAbNorm'</f>
        <v>0</v>
      </c>
      <c r="U110" s="91">
        <f>[1]!'dio[106].Alarm.en'</f>
        <v>0</v>
      </c>
      <c r="V110" s="91">
        <f>[1]!'dio[106].Alarm.sgn'</f>
        <v>0</v>
      </c>
    </row>
    <row r="111" spans="1:22" ht="12" customHeight="1" x14ac:dyDescent="0.2">
      <c r="A111" s="268"/>
      <c r="B111" s="268"/>
      <c r="C111" s="91"/>
      <c r="D111" s="91">
        <v>107</v>
      </c>
      <c r="E111" s="92"/>
      <c r="F111" s="92"/>
      <c r="G111" s="152"/>
      <c r="H111" s="153"/>
      <c r="I111" s="153"/>
      <c r="J111" s="175"/>
      <c r="K111" s="91">
        <v>43</v>
      </c>
      <c r="Q111" s="91">
        <f>[1]!'dio[107].en'</f>
        <v>0</v>
      </c>
      <c r="R111" s="91">
        <f>[1]!'DIO[107].v'</f>
        <v>0</v>
      </c>
      <c r="S111" s="91">
        <f>[1]!'dio[107].vNorm'</f>
        <v>0</v>
      </c>
      <c r="T111" s="91">
        <f>[1]!'dio[107].isAbNorm'</f>
        <v>0</v>
      </c>
      <c r="U111" s="91">
        <f>[1]!'dio[107].Alarm.en'</f>
        <v>0</v>
      </c>
      <c r="V111" s="91">
        <f>[1]!'dio[107].Alarm.sgn'</f>
        <v>0</v>
      </c>
    </row>
    <row r="112" spans="1:22" ht="12" customHeight="1" x14ac:dyDescent="0.2">
      <c r="A112" s="268"/>
      <c r="B112" s="268"/>
      <c r="C112" s="91"/>
      <c r="D112" s="91">
        <v>108</v>
      </c>
      <c r="E112" s="182"/>
      <c r="F112" s="160"/>
      <c r="G112" s="157"/>
      <c r="H112" s="153"/>
      <c r="I112" s="153"/>
      <c r="J112" s="175"/>
      <c r="K112" s="91">
        <v>44</v>
      </c>
      <c r="Q112" s="91">
        <f>[1]!'dio[108].en'</f>
        <v>0</v>
      </c>
      <c r="R112" s="91">
        <f>[1]!'DIO[108].v'</f>
        <v>0</v>
      </c>
      <c r="S112" s="91">
        <f>[1]!'dio[108].vNorm'</f>
        <v>0</v>
      </c>
      <c r="T112" s="91">
        <f>[1]!'dio[108].isAbNorm'</f>
        <v>0</v>
      </c>
      <c r="U112" s="91">
        <f>[1]!'dio[108].Alarm.en'</f>
        <v>0</v>
      </c>
      <c r="V112" s="91">
        <f>[1]!'dio[108].Alarm.sgn'</f>
        <v>0</v>
      </c>
    </row>
    <row r="113" spans="1:22" ht="12" customHeight="1" x14ac:dyDescent="0.2">
      <c r="A113" s="268"/>
      <c r="B113" s="268"/>
      <c r="C113" s="91"/>
      <c r="D113" s="91">
        <v>109</v>
      </c>
      <c r="E113" s="182"/>
      <c r="F113" s="160"/>
      <c r="G113" s="157"/>
      <c r="H113" s="153"/>
      <c r="I113" s="153"/>
      <c r="J113" s="175"/>
      <c r="K113" s="91">
        <v>45</v>
      </c>
      <c r="Q113" s="91">
        <f>[1]!'dio[109].en'</f>
        <v>0</v>
      </c>
      <c r="R113" s="91">
        <f>[1]!'DIO[109].v'</f>
        <v>0</v>
      </c>
      <c r="S113" s="91">
        <f>[1]!'dio[109].vNorm'</f>
        <v>0</v>
      </c>
      <c r="T113" s="91">
        <f>[1]!'dio[109].isAbNorm'</f>
        <v>0</v>
      </c>
      <c r="U113" s="91">
        <f>[1]!'dio[109].Alarm.en'</f>
        <v>0</v>
      </c>
      <c r="V113" s="91">
        <f>[1]!'dio[109].Alarm.sgn'</f>
        <v>0</v>
      </c>
    </row>
    <row r="114" spans="1:22" ht="12" customHeight="1" x14ac:dyDescent="0.2">
      <c r="A114" s="268"/>
      <c r="B114" s="268"/>
      <c r="C114" s="91"/>
      <c r="D114" s="91">
        <v>110</v>
      </c>
      <c r="E114" s="92"/>
      <c r="F114" s="92"/>
      <c r="G114" s="152"/>
      <c r="H114" s="153"/>
      <c r="I114" s="153"/>
      <c r="J114" s="175"/>
      <c r="K114" s="91">
        <v>46</v>
      </c>
      <c r="Q114" s="91">
        <f>[1]!'dio[110].en'</f>
        <v>0</v>
      </c>
      <c r="R114" s="91">
        <f>[1]!'DIO[110].v'</f>
        <v>0</v>
      </c>
      <c r="S114" s="91">
        <f>[1]!'dio[110].vNorm'</f>
        <v>0</v>
      </c>
      <c r="T114" s="91">
        <f>[1]!'dio[110].isAbNorm'</f>
        <v>0</v>
      </c>
      <c r="U114" s="91">
        <f>[1]!'dio[110].Alarm.en'</f>
        <v>0</v>
      </c>
      <c r="V114" s="91">
        <f>[1]!'dio[110].Alarm.sgn'</f>
        <v>0</v>
      </c>
    </row>
    <row r="115" spans="1:22" ht="12" customHeight="1" thickBot="1" x14ac:dyDescent="0.25">
      <c r="A115" s="269"/>
      <c r="B115" s="269"/>
      <c r="C115" s="164"/>
      <c r="D115" s="164">
        <v>111</v>
      </c>
      <c r="E115" s="94"/>
      <c r="F115" s="94"/>
      <c r="G115" s="165"/>
      <c r="H115" s="166"/>
      <c r="I115" s="166"/>
      <c r="J115" s="176"/>
      <c r="K115" s="164">
        <v>47</v>
      </c>
      <c r="Q115" s="91">
        <f>[1]!'dio[111].en'</f>
        <v>0</v>
      </c>
      <c r="R115" s="91">
        <f>[1]!'DIO[111].v'</f>
        <v>0</v>
      </c>
      <c r="S115" s="91">
        <f>[1]!'dio[111].vNorm'</f>
        <v>0</v>
      </c>
      <c r="T115" s="91">
        <f>[1]!'dio[111].isAbNorm'</f>
        <v>0</v>
      </c>
      <c r="U115" s="91">
        <f>[1]!'dio[111].Alarm.en'</f>
        <v>0</v>
      </c>
      <c r="V115" s="91">
        <f>[1]!'dio[111].Alarm.sgn'</f>
        <v>0</v>
      </c>
    </row>
    <row r="116" spans="1:22" ht="12" customHeight="1" x14ac:dyDescent="0.2">
      <c r="A116" s="271" t="s">
        <v>914</v>
      </c>
      <c r="B116" s="267">
        <v>12</v>
      </c>
      <c r="C116" s="147">
        <v>0</v>
      </c>
      <c r="D116" s="147">
        <v>112</v>
      </c>
      <c r="E116" s="180"/>
      <c r="F116" s="96" t="s">
        <v>537</v>
      </c>
      <c r="G116" s="181" t="s">
        <v>759</v>
      </c>
      <c r="H116" s="149">
        <v>1</v>
      </c>
      <c r="I116" s="149">
        <v>1</v>
      </c>
      <c r="J116" s="174"/>
      <c r="K116" s="147">
        <v>48</v>
      </c>
      <c r="N116" s="143">
        <f>MATCH(F116, 'DIO (2016-08-01)'!F:F,0)</f>
        <v>140</v>
      </c>
      <c r="O116" s="140" t="str">
        <f>INDEX('DIO (2016-08-01)'!I:I,DIO!N116)</f>
        <v>Data.s11.8</v>
      </c>
      <c r="Q116" s="91">
        <f>[1]!'dio[112].en'</f>
        <v>1</v>
      </c>
      <c r="R116" s="91">
        <f>[1]!'DIO[112].v'</f>
        <v>1</v>
      </c>
      <c r="S116" s="91">
        <f>[1]!'dio[112].vNorm'</f>
        <v>1</v>
      </c>
      <c r="T116" s="91">
        <f>[1]!'dio[112].isAbNorm'</f>
        <v>0</v>
      </c>
      <c r="U116" s="91">
        <f>[1]!'dio[112].Alarm.en'</f>
        <v>1</v>
      </c>
      <c r="V116" s="91">
        <f>[1]!'dio[112].Alarm.sgn'</f>
        <v>0</v>
      </c>
    </row>
    <row r="117" spans="1:22" ht="12" customHeight="1" x14ac:dyDescent="0.2">
      <c r="A117" s="272"/>
      <c r="B117" s="268"/>
      <c r="C117" s="91">
        <v>1</v>
      </c>
      <c r="D117" s="91">
        <v>113</v>
      </c>
      <c r="E117" s="182"/>
      <c r="F117" s="98" t="s">
        <v>542</v>
      </c>
      <c r="G117" s="178" t="s">
        <v>761</v>
      </c>
      <c r="H117" s="153">
        <v>1</v>
      </c>
      <c r="I117" s="153">
        <v>1</v>
      </c>
      <c r="J117" s="175"/>
      <c r="K117" s="91">
        <v>49</v>
      </c>
      <c r="N117" s="143">
        <f>MATCH(F117, 'DIO (2016-08-01)'!F:F,0)</f>
        <v>149</v>
      </c>
      <c r="O117" s="140" t="str">
        <f>INDEX('DIO (2016-08-01)'!I:I,DIO!N117)</f>
        <v>Data.s12.1</v>
      </c>
      <c r="Q117" s="91">
        <f>[1]!'dio[113].en'</f>
        <v>1</v>
      </c>
      <c r="R117" s="91">
        <f>[1]!'DIO[113].v'</f>
        <v>1</v>
      </c>
      <c r="S117" s="91">
        <f>[1]!'dio[113].vNorm'</f>
        <v>1</v>
      </c>
      <c r="T117" s="91">
        <f>[1]!'dio[113].isAbNorm'</f>
        <v>0</v>
      </c>
      <c r="U117" s="91">
        <f>[1]!'dio[113].Alarm.en'</f>
        <v>1</v>
      </c>
      <c r="V117" s="91">
        <f>[1]!'dio[113].Alarm.sgn'</f>
        <v>0</v>
      </c>
    </row>
    <row r="118" spans="1:22" ht="12" customHeight="1" x14ac:dyDescent="0.2">
      <c r="A118" s="272"/>
      <c r="B118" s="268"/>
      <c r="C118" s="91">
        <v>2</v>
      </c>
      <c r="D118" s="91">
        <v>114</v>
      </c>
      <c r="E118" s="182"/>
      <c r="F118" s="98" t="s">
        <v>543</v>
      </c>
      <c r="G118" s="178" t="s">
        <v>760</v>
      </c>
      <c r="H118" s="153">
        <v>1</v>
      </c>
      <c r="I118" s="153">
        <v>1</v>
      </c>
      <c r="J118" s="175"/>
      <c r="K118" s="91">
        <v>50</v>
      </c>
      <c r="N118" s="143">
        <f>MATCH(F118, 'DIO (2016-08-01)'!F:F,0)</f>
        <v>150</v>
      </c>
      <c r="O118" s="140" t="str">
        <f>INDEX('DIO (2016-08-01)'!I:I,DIO!N118)</f>
        <v>Data.s12.2</v>
      </c>
      <c r="Q118" s="91">
        <f>[1]!'dio[114].en'</f>
        <v>1</v>
      </c>
      <c r="R118" s="91">
        <f>[1]!'DIO[114].v'</f>
        <v>1</v>
      </c>
      <c r="S118" s="91">
        <f>[1]!'dio[114].vNorm'</f>
        <v>1</v>
      </c>
      <c r="T118" s="91">
        <f>[1]!'dio[114].isAbNorm'</f>
        <v>0</v>
      </c>
      <c r="U118" s="91">
        <f>[1]!'dio[114].Alarm.en'</f>
        <v>1</v>
      </c>
      <c r="V118" s="91">
        <f>[1]!'dio[114].Alarm.sgn'</f>
        <v>0</v>
      </c>
    </row>
    <row r="119" spans="1:22" ht="12" customHeight="1" x14ac:dyDescent="0.2">
      <c r="A119" s="272"/>
      <c r="B119" s="268"/>
      <c r="C119" s="91">
        <v>3</v>
      </c>
      <c r="D119" s="91">
        <v>115</v>
      </c>
      <c r="E119" s="182"/>
      <c r="F119" s="98" t="s">
        <v>544</v>
      </c>
      <c r="G119" s="178" t="s">
        <v>762</v>
      </c>
      <c r="H119" s="153">
        <v>1</v>
      </c>
      <c r="I119" s="153">
        <v>1</v>
      </c>
      <c r="J119" s="175"/>
      <c r="K119" s="91">
        <v>51</v>
      </c>
      <c r="N119" s="143">
        <f>MATCH(F119, 'DIO (2016-08-01)'!F:F,0)</f>
        <v>151</v>
      </c>
      <c r="O119" s="140" t="str">
        <f>INDEX('DIO (2016-08-01)'!I:I,DIO!N119)</f>
        <v>Data.s12.3</v>
      </c>
      <c r="Q119" s="91">
        <f>[1]!'dio[115].en'</f>
        <v>1</v>
      </c>
      <c r="R119" s="91">
        <f>[1]!'DIO[115].v'</f>
        <v>1</v>
      </c>
      <c r="S119" s="91">
        <f>[1]!'dio[115].vNorm'</f>
        <v>1</v>
      </c>
      <c r="T119" s="91">
        <f>[1]!'dio[115].isAbNorm'</f>
        <v>0</v>
      </c>
      <c r="U119" s="91">
        <f>[1]!'dio[115].Alarm.en'</f>
        <v>1</v>
      </c>
      <c r="V119" s="91">
        <f>[1]!'dio[115].Alarm.sgn'</f>
        <v>0</v>
      </c>
    </row>
    <row r="120" spans="1:22" ht="12" customHeight="1" x14ac:dyDescent="0.2">
      <c r="A120" s="272"/>
      <c r="B120" s="268"/>
      <c r="C120" s="91">
        <v>4</v>
      </c>
      <c r="D120" s="91">
        <v>116</v>
      </c>
      <c r="E120" s="182"/>
      <c r="F120" s="98" t="s">
        <v>538</v>
      </c>
      <c r="G120" s="178" t="s">
        <v>765</v>
      </c>
      <c r="H120" s="153">
        <v>1</v>
      </c>
      <c r="I120" s="153">
        <v>1</v>
      </c>
      <c r="J120" s="183"/>
      <c r="K120" s="91">
        <v>52</v>
      </c>
      <c r="N120" s="143">
        <f>MATCH(F120, 'DIO (2016-08-01)'!F:F,0)</f>
        <v>141</v>
      </c>
      <c r="O120" s="140" t="str">
        <f>INDEX('DIO (2016-08-01)'!I:I,DIO!N120)</f>
        <v>Data.s11.9</v>
      </c>
      <c r="Q120" s="91">
        <f>[1]!'dio[116].en'</f>
        <v>1</v>
      </c>
      <c r="R120" s="91">
        <f>[1]!'DIO[116].v'</f>
        <v>1</v>
      </c>
      <c r="S120" s="91">
        <f>[1]!'dio[116].vNorm'</f>
        <v>1</v>
      </c>
      <c r="T120" s="91">
        <f>[1]!'dio[116].isAbNorm'</f>
        <v>0</v>
      </c>
      <c r="U120" s="91">
        <f>[1]!'dio[116].Alarm.en'</f>
        <v>1</v>
      </c>
      <c r="V120" s="91">
        <f>[1]!'dio[116].Alarm.sgn'</f>
        <v>0</v>
      </c>
    </row>
    <row r="121" spans="1:22" ht="12" customHeight="1" x14ac:dyDescent="0.2">
      <c r="A121" s="272"/>
      <c r="B121" s="268"/>
      <c r="C121" s="91">
        <v>5</v>
      </c>
      <c r="D121" s="91">
        <v>117</v>
      </c>
      <c r="E121" s="182"/>
      <c r="F121" s="98" t="s">
        <v>490</v>
      </c>
      <c r="G121" s="178" t="s">
        <v>818</v>
      </c>
      <c r="H121" s="153">
        <v>1</v>
      </c>
      <c r="I121" s="153">
        <v>1</v>
      </c>
      <c r="J121" s="175"/>
      <c r="K121" s="91">
        <v>53</v>
      </c>
      <c r="N121" s="143">
        <f>MATCH(F121, 'DIO (2016-08-01)'!F:F,0)</f>
        <v>153</v>
      </c>
      <c r="O121" s="140" t="str">
        <f>INDEX('DIO (2016-08-01)'!I:I,DIO!N121)</f>
        <v>Data.s12.5</v>
      </c>
      <c r="Q121" s="91">
        <f>[1]!'dio[117].en'</f>
        <v>1</v>
      </c>
      <c r="R121" s="91">
        <f>[1]!'DIO[117].v'</f>
        <v>1</v>
      </c>
      <c r="S121" s="91">
        <f>[1]!'dio[117].vNorm'</f>
        <v>1</v>
      </c>
      <c r="T121" s="91">
        <f>[1]!'dio[117].isAbNorm'</f>
        <v>0</v>
      </c>
      <c r="U121" s="91">
        <f>[1]!'dio[117].Alarm.en'</f>
        <v>1</v>
      </c>
      <c r="V121" s="91">
        <f>[1]!'dio[117].Alarm.sgn'</f>
        <v>0</v>
      </c>
    </row>
    <row r="122" spans="1:22" ht="12" customHeight="1" x14ac:dyDescent="0.2">
      <c r="A122" s="272"/>
      <c r="B122" s="268"/>
      <c r="C122" s="91">
        <v>6</v>
      </c>
      <c r="D122" s="91">
        <v>118</v>
      </c>
      <c r="E122" s="182"/>
      <c r="F122" s="98" t="s">
        <v>545</v>
      </c>
      <c r="G122" s="178" t="s">
        <v>763</v>
      </c>
      <c r="H122" s="153">
        <v>1</v>
      </c>
      <c r="I122" s="153">
        <v>1</v>
      </c>
      <c r="J122" s="175"/>
      <c r="K122" s="91">
        <v>54</v>
      </c>
      <c r="N122" s="143">
        <f>MATCH(F122, 'DIO (2016-08-01)'!F:F,0)</f>
        <v>154</v>
      </c>
      <c r="O122" s="140" t="str">
        <f>INDEX('DIO (2016-08-01)'!I:I,DIO!N122)</f>
        <v>Data.s12.6</v>
      </c>
      <c r="Q122" s="91">
        <f>[1]!'dio[118].en'</f>
        <v>1</v>
      </c>
      <c r="R122" s="91">
        <f>[1]!'DIO[118].v'</f>
        <v>0</v>
      </c>
      <c r="S122" s="91">
        <f>[1]!'dio[118].vNorm'</f>
        <v>1</v>
      </c>
      <c r="T122" s="91">
        <f>[1]!'dio[118].isAbNorm'</f>
        <v>1</v>
      </c>
      <c r="U122" s="91">
        <f>[1]!'dio[118].Alarm.en'</f>
        <v>1</v>
      </c>
      <c r="V122" s="91">
        <f>[1]!'dio[118].Alarm.sgn'</f>
        <v>1</v>
      </c>
    </row>
    <row r="123" spans="1:22" ht="12" customHeight="1" x14ac:dyDescent="0.2">
      <c r="A123" s="272"/>
      <c r="B123" s="268"/>
      <c r="C123" s="91">
        <v>7</v>
      </c>
      <c r="D123" s="91">
        <v>119</v>
      </c>
      <c r="E123" s="182"/>
      <c r="F123" s="98" t="s">
        <v>546</v>
      </c>
      <c r="G123" s="178" t="s">
        <v>764</v>
      </c>
      <c r="H123" s="153">
        <v>1</v>
      </c>
      <c r="I123" s="153">
        <v>1</v>
      </c>
      <c r="J123" s="175"/>
      <c r="K123" s="91">
        <v>55</v>
      </c>
      <c r="N123" s="143">
        <f>MATCH(F123, 'DIO (2016-08-01)'!F:F,0)</f>
        <v>155</v>
      </c>
      <c r="O123" s="140" t="str">
        <f>INDEX('DIO (2016-08-01)'!I:I,DIO!N123)</f>
        <v>Data.s12.7</v>
      </c>
      <c r="Q123" s="91">
        <f>[1]!'dio[119].en'</f>
        <v>1</v>
      </c>
      <c r="R123" s="91">
        <f>[1]!'DIO[119].v'</f>
        <v>1</v>
      </c>
      <c r="S123" s="91">
        <f>[1]!'dio[119].vNorm'</f>
        <v>1</v>
      </c>
      <c r="T123" s="91">
        <f>[1]!'dio[119].isAbNorm'</f>
        <v>0</v>
      </c>
      <c r="U123" s="91">
        <f>[1]!'dio[119].Alarm.en'</f>
        <v>1</v>
      </c>
      <c r="V123" s="91">
        <f>[1]!'dio[119].Alarm.sgn'</f>
        <v>0</v>
      </c>
    </row>
    <row r="124" spans="1:22" ht="12" customHeight="1" x14ac:dyDescent="0.2">
      <c r="A124" s="272"/>
      <c r="B124" s="268"/>
      <c r="C124" s="91">
        <v>8</v>
      </c>
      <c r="D124" s="91">
        <v>120</v>
      </c>
      <c r="E124" s="92"/>
      <c r="F124" s="92" t="s">
        <v>539</v>
      </c>
      <c r="G124" s="152" t="s">
        <v>766</v>
      </c>
      <c r="H124" s="153">
        <v>1</v>
      </c>
      <c r="I124" s="153">
        <v>1</v>
      </c>
      <c r="J124" s="175"/>
      <c r="K124" s="91">
        <v>56</v>
      </c>
      <c r="N124" s="143">
        <f>MATCH(F124, 'DIO (2016-08-01)'!F:F,0)</f>
        <v>142</v>
      </c>
      <c r="O124" s="140" t="str">
        <f>INDEX('DIO (2016-08-01)'!I:I,DIO!N124)</f>
        <v>Data.s11.10</v>
      </c>
      <c r="Q124" s="91">
        <f>[1]!'dio[120].en'</f>
        <v>1</v>
      </c>
      <c r="R124" s="91">
        <f>[1]!'DIO[120].v'</f>
        <v>0</v>
      </c>
      <c r="S124" s="91">
        <f>[1]!'dio[120].vNorm'</f>
        <v>1</v>
      </c>
      <c r="T124" s="91">
        <f>[1]!'dio[120].isAbNorm'</f>
        <v>1</v>
      </c>
      <c r="U124" s="91">
        <f>[1]!'dio[120].Alarm.en'</f>
        <v>1</v>
      </c>
      <c r="V124" s="91">
        <f>[1]!'dio[120].Alarm.sgn'</f>
        <v>1</v>
      </c>
    </row>
    <row r="125" spans="1:22" ht="12" customHeight="1" x14ac:dyDescent="0.2">
      <c r="A125" s="272"/>
      <c r="B125" s="268"/>
      <c r="C125" s="91">
        <v>9</v>
      </c>
      <c r="D125" s="91">
        <v>121</v>
      </c>
      <c r="E125" s="92"/>
      <c r="F125" s="92" t="s">
        <v>491</v>
      </c>
      <c r="G125" s="152" t="s">
        <v>819</v>
      </c>
      <c r="H125" s="153">
        <v>1</v>
      </c>
      <c r="I125" s="153">
        <v>1</v>
      </c>
      <c r="J125" s="175"/>
      <c r="K125" s="91">
        <v>57</v>
      </c>
      <c r="N125" s="143">
        <f>MATCH(F125, 'DIO (2016-08-01)'!F:F,0)</f>
        <v>157</v>
      </c>
      <c r="O125" s="140" t="str">
        <f>INDEX('DIO (2016-08-01)'!I:I,DIO!N125)</f>
        <v>Data.s12.9</v>
      </c>
      <c r="Q125" s="91">
        <f>[1]!'dio[121].en'</f>
        <v>1</v>
      </c>
      <c r="R125" s="91">
        <f>[1]!'DIO[121].v'</f>
        <v>1</v>
      </c>
      <c r="S125" s="91">
        <f>[1]!'dio[121].vNorm'</f>
        <v>1</v>
      </c>
      <c r="T125" s="91">
        <f>[1]!'dio[121].isAbNorm'</f>
        <v>0</v>
      </c>
      <c r="U125" s="91">
        <f>[1]!'dio[121].Alarm.en'</f>
        <v>1</v>
      </c>
      <c r="V125" s="91">
        <f>[1]!'dio[121].Alarm.sgn'</f>
        <v>0</v>
      </c>
    </row>
    <row r="126" spans="1:22" ht="12" customHeight="1" x14ac:dyDescent="0.2">
      <c r="A126" s="272"/>
      <c r="B126" s="268"/>
      <c r="C126" s="91">
        <v>10</v>
      </c>
      <c r="D126" s="91">
        <v>122</v>
      </c>
      <c r="E126" s="92"/>
      <c r="F126" s="92" t="s">
        <v>540</v>
      </c>
      <c r="G126" s="152" t="s">
        <v>767</v>
      </c>
      <c r="H126" s="153">
        <v>1</v>
      </c>
      <c r="I126" s="153">
        <v>1</v>
      </c>
      <c r="J126" s="175"/>
      <c r="K126" s="91">
        <v>58</v>
      </c>
      <c r="N126" s="143">
        <f>MATCH(F126, 'DIO (2016-08-01)'!F:F,0)</f>
        <v>143</v>
      </c>
      <c r="O126" s="140" t="str">
        <f>INDEX('DIO (2016-08-01)'!I:I,DIO!N126)</f>
        <v>Data.s11.11</v>
      </c>
      <c r="Q126" s="91">
        <f>[1]!'dio[122].en'</f>
        <v>1</v>
      </c>
      <c r="R126" s="91">
        <f>[1]!'DIO[122].v'</f>
        <v>1</v>
      </c>
      <c r="S126" s="91">
        <f>[1]!'dio[122].vNorm'</f>
        <v>1</v>
      </c>
      <c r="T126" s="91">
        <f>[1]!'dio[122].isAbNorm'</f>
        <v>0</v>
      </c>
      <c r="U126" s="91">
        <f>[1]!'dio[122].Alarm.en'</f>
        <v>1</v>
      </c>
      <c r="V126" s="91">
        <f>[1]!'dio[122].Alarm.sgn'</f>
        <v>0</v>
      </c>
    </row>
    <row r="127" spans="1:22" ht="12" customHeight="1" x14ac:dyDescent="0.2">
      <c r="A127" s="272"/>
      <c r="B127" s="268"/>
      <c r="C127" s="91">
        <v>11</v>
      </c>
      <c r="D127" s="91">
        <v>123</v>
      </c>
      <c r="E127" s="92"/>
      <c r="F127" s="92" t="s">
        <v>492</v>
      </c>
      <c r="G127" s="152" t="s">
        <v>820</v>
      </c>
      <c r="H127" s="153">
        <v>1</v>
      </c>
      <c r="I127" s="153">
        <v>1</v>
      </c>
      <c r="J127" s="175"/>
      <c r="K127" s="91">
        <v>59</v>
      </c>
      <c r="N127" s="143">
        <f>MATCH(F127, 'DIO (2016-08-01)'!F:F,0)</f>
        <v>159</v>
      </c>
      <c r="O127" s="140" t="str">
        <f>INDEX('DIO (2016-08-01)'!I:I,DIO!N127)</f>
        <v>Data.s12.11</v>
      </c>
      <c r="Q127" s="91">
        <f>[1]!'dio[123].en'</f>
        <v>1</v>
      </c>
      <c r="R127" s="91">
        <f>[1]!'DIO[123].v'</f>
        <v>1</v>
      </c>
      <c r="S127" s="91">
        <f>[1]!'dio[123].vNorm'</f>
        <v>1</v>
      </c>
      <c r="T127" s="91">
        <f>[1]!'dio[123].isAbNorm'</f>
        <v>0</v>
      </c>
      <c r="U127" s="91">
        <f>[1]!'dio[123].Alarm.en'</f>
        <v>1</v>
      </c>
      <c r="V127" s="91">
        <f>[1]!'dio[123].Alarm.sgn'</f>
        <v>0</v>
      </c>
    </row>
    <row r="128" spans="1:22" ht="12" customHeight="1" x14ac:dyDescent="0.2">
      <c r="A128" s="272"/>
      <c r="B128" s="268"/>
      <c r="C128" s="91">
        <v>12</v>
      </c>
      <c r="D128" s="91">
        <v>124</v>
      </c>
      <c r="E128" s="182"/>
      <c r="F128" s="160" t="s">
        <v>312</v>
      </c>
      <c r="G128" s="157" t="s">
        <v>768</v>
      </c>
      <c r="H128" s="153">
        <v>1</v>
      </c>
      <c r="I128" s="153">
        <v>1</v>
      </c>
      <c r="J128" s="175"/>
      <c r="K128" s="91">
        <v>60</v>
      </c>
      <c r="N128" s="143">
        <f>MATCH(F128, 'DIO (2016-08-01)'!F:F,0)</f>
        <v>146</v>
      </c>
      <c r="O128" s="140" t="str">
        <f>INDEX('DIO (2016-08-01)'!I:I,DIO!N128)</f>
        <v>Data.s11.14</v>
      </c>
      <c r="Q128" s="91">
        <f>[1]!'dio[124].en'</f>
        <v>1</v>
      </c>
      <c r="R128" s="91">
        <f>[1]!'DIO[124].v'</f>
        <v>0</v>
      </c>
      <c r="S128" s="91">
        <f>[1]!'dio[124].vNorm'</f>
        <v>1</v>
      </c>
      <c r="T128" s="91">
        <f>[1]!'dio[124].isAbNorm'</f>
        <v>1</v>
      </c>
      <c r="U128" s="91">
        <f>[1]!'dio[124].Alarm.en'</f>
        <v>1</v>
      </c>
      <c r="V128" s="91">
        <f>[1]!'dio[124].Alarm.sgn'</f>
        <v>1</v>
      </c>
    </row>
    <row r="129" spans="1:22" ht="12" customHeight="1" x14ac:dyDescent="0.2">
      <c r="A129" s="272"/>
      <c r="B129" s="268"/>
      <c r="C129" s="91">
        <v>13</v>
      </c>
      <c r="D129" s="91">
        <v>125</v>
      </c>
      <c r="E129" s="182"/>
      <c r="F129" s="160" t="s">
        <v>493</v>
      </c>
      <c r="G129" s="157" t="s">
        <v>821</v>
      </c>
      <c r="H129" s="153">
        <v>1</v>
      </c>
      <c r="I129" s="153">
        <v>1</v>
      </c>
      <c r="J129" s="175"/>
      <c r="K129" s="91">
        <v>61</v>
      </c>
      <c r="N129" s="143">
        <f>MATCH(F129, 'DIO (2016-08-01)'!F:F,0)</f>
        <v>161</v>
      </c>
      <c r="O129" s="140" t="str">
        <f>INDEX('DIO (2016-08-01)'!I:I,DIO!N129)</f>
        <v>Data.s12.13</v>
      </c>
      <c r="Q129" s="91">
        <f>[1]!'dio[125].en'</f>
        <v>1</v>
      </c>
      <c r="R129" s="91">
        <f>[1]!'DIO[125].v'</f>
        <v>1</v>
      </c>
      <c r="S129" s="91">
        <f>[1]!'dio[125].vNorm'</f>
        <v>1</v>
      </c>
      <c r="T129" s="91">
        <f>[1]!'dio[125].isAbNorm'</f>
        <v>0</v>
      </c>
      <c r="U129" s="91">
        <f>[1]!'dio[125].Alarm.en'</f>
        <v>1</v>
      </c>
      <c r="V129" s="91">
        <f>[1]!'dio[125].Alarm.sgn'</f>
        <v>0</v>
      </c>
    </row>
    <row r="130" spans="1:22" ht="12" customHeight="1" x14ac:dyDescent="0.2">
      <c r="A130" s="272"/>
      <c r="B130" s="268"/>
      <c r="C130" s="91">
        <v>14</v>
      </c>
      <c r="D130" s="91">
        <v>126</v>
      </c>
      <c r="E130" s="92"/>
      <c r="F130" s="92" t="s">
        <v>541</v>
      </c>
      <c r="G130" s="152" t="s">
        <v>769</v>
      </c>
      <c r="H130" s="153">
        <v>1</v>
      </c>
      <c r="I130" s="153">
        <v>1</v>
      </c>
      <c r="J130" s="175"/>
      <c r="K130" s="91">
        <v>62</v>
      </c>
      <c r="N130" s="143">
        <f>MATCH(F130, 'DIO (2016-08-01)'!F:F,0)</f>
        <v>147</v>
      </c>
      <c r="O130" s="140" t="str">
        <f>INDEX('DIO (2016-08-01)'!I:I,DIO!N130)</f>
        <v>Data.s11.15</v>
      </c>
      <c r="Q130" s="91">
        <f>[1]!'dio[126].en'</f>
        <v>1</v>
      </c>
      <c r="R130" s="91">
        <f>[1]!'DIO[126].v'</f>
        <v>1</v>
      </c>
      <c r="S130" s="91">
        <f>[1]!'dio[126].vNorm'</f>
        <v>1</v>
      </c>
      <c r="T130" s="91">
        <f>[1]!'dio[126].isAbNorm'</f>
        <v>0</v>
      </c>
      <c r="U130" s="91">
        <f>[1]!'dio[126].Alarm.en'</f>
        <v>1</v>
      </c>
      <c r="V130" s="91">
        <f>[1]!'dio[126].Alarm.sgn'</f>
        <v>0</v>
      </c>
    </row>
    <row r="131" spans="1:22" ht="12" customHeight="1" thickBot="1" x14ac:dyDescent="0.25">
      <c r="A131" s="273"/>
      <c r="B131" s="269"/>
      <c r="C131" s="164">
        <v>15</v>
      </c>
      <c r="D131" s="164">
        <v>127</v>
      </c>
      <c r="E131" s="94"/>
      <c r="F131" s="94" t="s">
        <v>494</v>
      </c>
      <c r="G131" s="165" t="s">
        <v>822</v>
      </c>
      <c r="H131" s="166">
        <v>1</v>
      </c>
      <c r="I131" s="166">
        <v>1</v>
      </c>
      <c r="J131" s="176"/>
      <c r="K131" s="164">
        <v>63</v>
      </c>
      <c r="N131" s="143">
        <f>MATCH(F131, 'DIO (2016-08-01)'!F:F,0)</f>
        <v>163</v>
      </c>
      <c r="O131" s="140" t="str">
        <f>INDEX('DIO (2016-08-01)'!I:I,DIO!N131)</f>
        <v>Data.s12.15</v>
      </c>
      <c r="Q131" s="91">
        <f>[1]!'dio[127].en'</f>
        <v>1</v>
      </c>
      <c r="R131" s="91">
        <f>[1]!'DIO[127].v'</f>
        <v>1</v>
      </c>
      <c r="S131" s="91">
        <f>[1]!'dio[127].vNorm'</f>
        <v>1</v>
      </c>
      <c r="T131" s="91">
        <f>[1]!'dio[127].isAbNorm'</f>
        <v>0</v>
      </c>
      <c r="U131" s="91">
        <f>[1]!'dio[127].Alarm.en'</f>
        <v>1</v>
      </c>
      <c r="V131" s="91">
        <f>[1]!'dio[127].Alarm.sgn'</f>
        <v>0</v>
      </c>
    </row>
    <row r="132" spans="1:22" ht="12" customHeight="1" x14ac:dyDescent="0.2">
      <c r="A132" s="271" t="s">
        <v>914</v>
      </c>
      <c r="B132" s="267">
        <v>13</v>
      </c>
      <c r="C132" s="147">
        <v>0</v>
      </c>
      <c r="D132" s="147">
        <v>128</v>
      </c>
      <c r="E132" s="180"/>
      <c r="F132" s="96" t="s">
        <v>547</v>
      </c>
      <c r="G132" s="181" t="s">
        <v>770</v>
      </c>
      <c r="H132" s="149">
        <v>1</v>
      </c>
      <c r="I132" s="149">
        <v>1</v>
      </c>
      <c r="J132" s="174"/>
      <c r="K132" s="147">
        <v>64</v>
      </c>
      <c r="N132" s="143">
        <f>MATCH(F132, 'DIO (2016-08-01)'!F:F,0)</f>
        <v>164</v>
      </c>
      <c r="O132" s="140" t="str">
        <f>INDEX('DIO (2016-08-01)'!I:I,DIO!N132)</f>
        <v>Data.s13.0</v>
      </c>
      <c r="Q132" s="91">
        <f>[1]!'dio[128].en'</f>
        <v>1</v>
      </c>
      <c r="R132" s="91">
        <f>[1]!'DIO[128].v'</f>
        <v>1</v>
      </c>
      <c r="S132" s="91">
        <f>[1]!'dio[128].vNorm'</f>
        <v>1</v>
      </c>
      <c r="T132" s="91">
        <f>[1]!'dio[128].isAbNorm'</f>
        <v>0</v>
      </c>
      <c r="U132" s="91">
        <f>[1]!'dio[128].Alarm.en'</f>
        <v>1</v>
      </c>
      <c r="V132" s="91">
        <f>[1]!'dio[128].Alarm.sgn'</f>
        <v>0</v>
      </c>
    </row>
    <row r="133" spans="1:22" ht="12" customHeight="1" x14ac:dyDescent="0.2">
      <c r="A133" s="272"/>
      <c r="B133" s="268"/>
      <c r="C133" s="91">
        <v>1</v>
      </c>
      <c r="D133" s="91">
        <v>129</v>
      </c>
      <c r="E133" s="182"/>
      <c r="F133" s="98" t="s">
        <v>332</v>
      </c>
      <c r="G133" s="178" t="s">
        <v>771</v>
      </c>
      <c r="H133" s="153">
        <v>1</v>
      </c>
      <c r="I133" s="153">
        <v>1</v>
      </c>
      <c r="J133" s="175"/>
      <c r="K133" s="91">
        <v>65</v>
      </c>
      <c r="N133" s="143">
        <f>MATCH(F133, 'DIO (2016-08-01)'!F:F,0)</f>
        <v>165</v>
      </c>
      <c r="O133" s="140" t="str">
        <f>INDEX('DIO (2016-08-01)'!I:I,DIO!N133)</f>
        <v>Data.s13.1</v>
      </c>
      <c r="Q133" s="91">
        <f>[1]!'dio[129].en'</f>
        <v>1</v>
      </c>
      <c r="R133" s="91">
        <f>[1]!'DIO[129].v'</f>
        <v>1</v>
      </c>
      <c r="S133" s="91">
        <f>[1]!'dio[129].vNorm'</f>
        <v>1</v>
      </c>
      <c r="T133" s="91">
        <f>[1]!'dio[129].isAbNorm'</f>
        <v>0</v>
      </c>
      <c r="U133" s="91">
        <f>[1]!'dio[129].Alarm.en'</f>
        <v>1</v>
      </c>
      <c r="V133" s="91">
        <f>[1]!'dio[129].Alarm.sgn'</f>
        <v>0</v>
      </c>
    </row>
    <row r="134" spans="1:22" ht="12" customHeight="1" x14ac:dyDescent="0.2">
      <c r="A134" s="272"/>
      <c r="B134" s="268"/>
      <c r="C134" s="91">
        <v>2</v>
      </c>
      <c r="D134" s="91">
        <v>130</v>
      </c>
      <c r="E134" s="182"/>
      <c r="F134" s="98" t="s">
        <v>548</v>
      </c>
      <c r="G134" s="178" t="s">
        <v>772</v>
      </c>
      <c r="H134" s="153">
        <v>1</v>
      </c>
      <c r="I134" s="153">
        <v>1</v>
      </c>
      <c r="J134" s="175"/>
      <c r="K134" s="91">
        <v>66</v>
      </c>
      <c r="N134" s="143">
        <f>MATCH(F134, 'DIO (2016-08-01)'!F:F,0)</f>
        <v>166</v>
      </c>
      <c r="O134" s="140" t="str">
        <f>INDEX('DIO (2016-08-01)'!I:I,DIO!N134)</f>
        <v>Data.s13.2</v>
      </c>
      <c r="Q134" s="91">
        <f>[1]!'dio[130].en'</f>
        <v>1</v>
      </c>
      <c r="R134" s="91">
        <f>[1]!'DIO[130].v'</f>
        <v>1</v>
      </c>
      <c r="S134" s="91">
        <f>[1]!'dio[130].vNorm'</f>
        <v>1</v>
      </c>
      <c r="T134" s="91">
        <f>[1]!'dio[130].isAbNorm'</f>
        <v>0</v>
      </c>
      <c r="U134" s="91">
        <f>[1]!'dio[130].Alarm.en'</f>
        <v>1</v>
      </c>
      <c r="V134" s="91">
        <f>[1]!'dio[130].Alarm.sgn'</f>
        <v>0</v>
      </c>
    </row>
    <row r="135" spans="1:22" ht="12" customHeight="1" x14ac:dyDescent="0.2">
      <c r="A135" s="272"/>
      <c r="B135" s="268"/>
      <c r="C135" s="91">
        <v>3</v>
      </c>
      <c r="D135" s="91">
        <v>131</v>
      </c>
      <c r="E135" s="182"/>
      <c r="F135" s="98" t="s">
        <v>505</v>
      </c>
      <c r="G135" s="178" t="s">
        <v>778</v>
      </c>
      <c r="H135" s="153">
        <v>1</v>
      </c>
      <c r="I135" s="153">
        <v>1</v>
      </c>
      <c r="J135" s="175"/>
      <c r="K135" s="91">
        <v>67</v>
      </c>
      <c r="N135" s="143">
        <f>MATCH(F135, 'DIO (2016-08-01)'!F:F,0)</f>
        <v>167</v>
      </c>
      <c r="O135" s="140" t="str">
        <f>INDEX('DIO (2016-08-01)'!I:I,DIO!N135)</f>
        <v>Data.s13.3</v>
      </c>
      <c r="Q135" s="91">
        <f>[1]!'dio[131].en'</f>
        <v>1</v>
      </c>
      <c r="R135" s="91">
        <f>[1]!'DIO[131].v'</f>
        <v>1</v>
      </c>
      <c r="S135" s="91">
        <f>[1]!'dio[131].vNorm'</f>
        <v>1</v>
      </c>
      <c r="T135" s="91">
        <f>[1]!'dio[131].isAbNorm'</f>
        <v>0</v>
      </c>
      <c r="U135" s="91">
        <f>[1]!'dio[131].Alarm.en'</f>
        <v>1</v>
      </c>
      <c r="V135" s="91">
        <f>[1]!'dio[131].Alarm.sgn'</f>
        <v>0</v>
      </c>
    </row>
    <row r="136" spans="1:22" ht="12" customHeight="1" x14ac:dyDescent="0.2">
      <c r="A136" s="272"/>
      <c r="B136" s="268"/>
      <c r="C136" s="91">
        <v>4</v>
      </c>
      <c r="D136" s="91">
        <v>132</v>
      </c>
      <c r="E136" s="182"/>
      <c r="F136" s="98" t="s">
        <v>506</v>
      </c>
      <c r="G136" s="178" t="s">
        <v>777</v>
      </c>
      <c r="H136" s="153">
        <v>1</v>
      </c>
      <c r="I136" s="153">
        <v>1</v>
      </c>
      <c r="J136" s="175"/>
      <c r="K136" s="91">
        <v>68</v>
      </c>
      <c r="N136" s="143">
        <f>MATCH(F136, 'DIO (2016-08-01)'!F:F,0)</f>
        <v>168</v>
      </c>
      <c r="O136" s="140" t="str">
        <f>INDEX('DIO (2016-08-01)'!I:I,DIO!N136)</f>
        <v>Data.s13.4</v>
      </c>
      <c r="Q136" s="91">
        <f>[1]!'dio[132].en'</f>
        <v>1</v>
      </c>
      <c r="R136" s="91">
        <f>[1]!'DIO[132].v'</f>
        <v>1</v>
      </c>
      <c r="S136" s="91">
        <f>[1]!'dio[132].vNorm'</f>
        <v>1</v>
      </c>
      <c r="T136" s="91">
        <f>[1]!'dio[132].isAbNorm'</f>
        <v>0</v>
      </c>
      <c r="U136" s="91">
        <f>[1]!'dio[132].Alarm.en'</f>
        <v>1</v>
      </c>
      <c r="V136" s="91">
        <f>[1]!'dio[132].Alarm.sgn'</f>
        <v>0</v>
      </c>
    </row>
    <row r="137" spans="1:22" ht="12" customHeight="1" x14ac:dyDescent="0.2">
      <c r="A137" s="272"/>
      <c r="B137" s="268"/>
      <c r="C137" s="91">
        <v>5</v>
      </c>
      <c r="D137" s="91">
        <v>133</v>
      </c>
      <c r="E137" s="182"/>
      <c r="F137" s="98" t="s">
        <v>507</v>
      </c>
      <c r="G137" s="178" t="s">
        <v>779</v>
      </c>
      <c r="H137" s="153">
        <v>1</v>
      </c>
      <c r="I137" s="153">
        <v>1</v>
      </c>
      <c r="J137" s="175"/>
      <c r="K137" s="91">
        <v>69</v>
      </c>
      <c r="N137" s="143">
        <f>MATCH(F137, 'DIO (2016-08-01)'!F:F,0)</f>
        <v>169</v>
      </c>
      <c r="O137" s="140" t="str">
        <f>INDEX('DIO (2016-08-01)'!I:I,DIO!N137)</f>
        <v>Data.s13.5</v>
      </c>
      <c r="Q137" s="91">
        <f>[1]!'dio[133].en'</f>
        <v>1</v>
      </c>
      <c r="R137" s="91">
        <f>[1]!'DIO[133].v'</f>
        <v>1</v>
      </c>
      <c r="S137" s="91">
        <f>[1]!'dio[133].vNorm'</f>
        <v>1</v>
      </c>
      <c r="T137" s="91">
        <f>[1]!'dio[133].isAbNorm'</f>
        <v>0</v>
      </c>
      <c r="U137" s="91">
        <f>[1]!'dio[133].Alarm.en'</f>
        <v>1</v>
      </c>
      <c r="V137" s="91">
        <f>[1]!'dio[133].Alarm.sgn'</f>
        <v>0</v>
      </c>
    </row>
    <row r="138" spans="1:22" ht="12" customHeight="1" x14ac:dyDescent="0.2">
      <c r="A138" s="272"/>
      <c r="B138" s="268"/>
      <c r="C138" s="91">
        <v>6</v>
      </c>
      <c r="D138" s="91">
        <v>134</v>
      </c>
      <c r="E138" s="182"/>
      <c r="F138" s="98" t="s">
        <v>862</v>
      </c>
      <c r="G138" s="178" t="s">
        <v>800</v>
      </c>
      <c r="H138" s="153">
        <v>1</v>
      </c>
      <c r="I138" s="153">
        <v>1</v>
      </c>
      <c r="J138" s="175"/>
      <c r="K138" s="91">
        <v>70</v>
      </c>
      <c r="N138" s="143">
        <f>MATCH(F138, 'DIO (2016-08-01)'!F:F,0)</f>
        <v>215</v>
      </c>
      <c r="O138" s="140" t="str">
        <f>INDEX('DIO (2016-08-01)'!I:I,DIO!N138)</f>
        <v>Data.s16.3</v>
      </c>
      <c r="Q138" s="91">
        <f>[1]!'dio[134].en'</f>
        <v>1</v>
      </c>
      <c r="R138" s="91">
        <f>[1]!'DIO[134].v'</f>
        <v>1</v>
      </c>
      <c r="S138" s="91">
        <f>[1]!'dio[134].vNorm'</f>
        <v>1</v>
      </c>
      <c r="T138" s="91">
        <f>[1]!'dio[134].isAbNorm'</f>
        <v>0</v>
      </c>
      <c r="U138" s="91">
        <f>[1]!'dio[134].Alarm.en'</f>
        <v>1</v>
      </c>
      <c r="V138" s="91">
        <f>[1]!'dio[134].Alarm.sgn'</f>
        <v>0</v>
      </c>
    </row>
    <row r="139" spans="1:22" ht="12" customHeight="1" x14ac:dyDescent="0.2">
      <c r="A139" s="272"/>
      <c r="B139" s="268"/>
      <c r="C139" s="91">
        <v>7</v>
      </c>
      <c r="D139" s="91">
        <v>135</v>
      </c>
      <c r="E139" s="182"/>
      <c r="F139" s="98" t="s">
        <v>863</v>
      </c>
      <c r="G139" s="178" t="s">
        <v>801</v>
      </c>
      <c r="H139" s="153">
        <v>1</v>
      </c>
      <c r="I139" s="153">
        <v>1</v>
      </c>
      <c r="J139" s="175"/>
      <c r="K139" s="91">
        <v>71</v>
      </c>
      <c r="N139" s="143">
        <f>MATCH(F139, 'DIO (2016-08-01)'!F:F,0)</f>
        <v>217</v>
      </c>
      <c r="O139" s="140" t="str">
        <f>INDEX('DIO (2016-08-01)'!I:I,DIO!N139)</f>
        <v>Data.s16.5</v>
      </c>
      <c r="Q139" s="91">
        <f>[1]!'dio[135].en'</f>
        <v>1</v>
      </c>
      <c r="R139" s="91">
        <f>[1]!'DIO[135].v'</f>
        <v>1</v>
      </c>
      <c r="S139" s="91">
        <f>[1]!'dio[135].vNorm'</f>
        <v>1</v>
      </c>
      <c r="T139" s="91">
        <f>[1]!'dio[135].isAbNorm'</f>
        <v>0</v>
      </c>
      <c r="U139" s="91">
        <f>[1]!'dio[135].Alarm.en'</f>
        <v>1</v>
      </c>
      <c r="V139" s="91">
        <f>[1]!'dio[135].Alarm.sgn'</f>
        <v>0</v>
      </c>
    </row>
    <row r="140" spans="1:22" ht="12" customHeight="1" x14ac:dyDescent="0.2">
      <c r="A140" s="272"/>
      <c r="B140" s="268"/>
      <c r="C140" s="91">
        <v>8</v>
      </c>
      <c r="D140" s="91">
        <v>136</v>
      </c>
      <c r="E140" s="92"/>
      <c r="F140" s="92" t="s">
        <v>864</v>
      </c>
      <c r="G140" s="152" t="s">
        <v>746</v>
      </c>
      <c r="H140" s="153">
        <v>1</v>
      </c>
      <c r="I140" s="153">
        <v>1</v>
      </c>
      <c r="J140" s="175"/>
      <c r="K140" s="91">
        <v>72</v>
      </c>
      <c r="N140" s="143">
        <f>MATCH(F140, 'DIO (2016-08-01)'!F:F,0)</f>
        <v>172</v>
      </c>
      <c r="O140" s="140" t="str">
        <f>INDEX('DIO (2016-08-01)'!I:I,DIO!N140)</f>
        <v>Data.s13.8</v>
      </c>
      <c r="Q140" s="91">
        <f>[1]!'dio[136].en'</f>
        <v>1</v>
      </c>
      <c r="R140" s="91">
        <f>[1]!'DIO[136].v'</f>
        <v>1</v>
      </c>
      <c r="S140" s="91">
        <f>[1]!'dio[136].vNorm'</f>
        <v>1</v>
      </c>
      <c r="T140" s="91">
        <f>[1]!'dio[136].isAbNorm'</f>
        <v>0</v>
      </c>
      <c r="U140" s="91">
        <f>[1]!'dio[136].Alarm.en'</f>
        <v>1</v>
      </c>
      <c r="V140" s="91">
        <f>[1]!'dio[136].Alarm.sgn'</f>
        <v>0</v>
      </c>
    </row>
    <row r="141" spans="1:22" ht="12" customHeight="1" x14ac:dyDescent="0.2">
      <c r="A141" s="272"/>
      <c r="B141" s="268"/>
      <c r="C141" s="91">
        <v>9</v>
      </c>
      <c r="D141" s="91">
        <v>137</v>
      </c>
      <c r="E141" s="92"/>
      <c r="F141" s="92" t="s">
        <v>861</v>
      </c>
      <c r="G141" s="152" t="s">
        <v>747</v>
      </c>
      <c r="H141" s="153">
        <v>1</v>
      </c>
      <c r="I141" s="153">
        <v>1</v>
      </c>
      <c r="J141" s="175"/>
      <c r="K141" s="91">
        <v>73</v>
      </c>
      <c r="N141" s="143">
        <f>MATCH(F141, 'DIO (2016-08-01)'!F:F,0)</f>
        <v>173</v>
      </c>
      <c r="O141" s="140" t="str">
        <f>INDEX('DIO (2016-08-01)'!I:I,DIO!N141)</f>
        <v>Data.s13.9</v>
      </c>
      <c r="Q141" s="91">
        <f>[1]!'dio[137].en'</f>
        <v>1</v>
      </c>
      <c r="R141" s="91">
        <f>[1]!'DIO[137].v'</f>
        <v>1</v>
      </c>
      <c r="S141" s="91">
        <f>[1]!'dio[137].vNorm'</f>
        <v>1</v>
      </c>
      <c r="T141" s="91">
        <f>[1]!'dio[137].isAbNorm'</f>
        <v>0</v>
      </c>
      <c r="U141" s="91">
        <f>[1]!'dio[137].Alarm.en'</f>
        <v>1</v>
      </c>
      <c r="V141" s="91">
        <f>[1]!'dio[137].Alarm.sgn'</f>
        <v>0</v>
      </c>
    </row>
    <row r="142" spans="1:22" ht="12" customHeight="1" x14ac:dyDescent="0.2">
      <c r="A142" s="272"/>
      <c r="B142" s="268"/>
      <c r="C142" s="91">
        <v>10</v>
      </c>
      <c r="D142" s="91">
        <v>138</v>
      </c>
      <c r="E142" s="92"/>
      <c r="F142" s="92" t="s">
        <v>860</v>
      </c>
      <c r="G142" s="152" t="s">
        <v>802</v>
      </c>
      <c r="H142" s="153">
        <v>1</v>
      </c>
      <c r="I142" s="153">
        <v>1</v>
      </c>
      <c r="J142" s="175"/>
      <c r="K142" s="91">
        <v>74</v>
      </c>
      <c r="N142" s="143">
        <f>MATCH(F142, 'DIO (2016-08-01)'!F:F,0)</f>
        <v>174</v>
      </c>
      <c r="O142" s="140" t="str">
        <f>INDEX('DIO (2016-08-01)'!I:I,DIO!N142)</f>
        <v>Data.s13.10</v>
      </c>
      <c r="Q142" s="91">
        <f>[1]!'dio[138].en'</f>
        <v>1</v>
      </c>
      <c r="R142" s="91">
        <f>[1]!'DIO[138].v'</f>
        <v>1</v>
      </c>
      <c r="S142" s="91">
        <f>[1]!'dio[138].vNorm'</f>
        <v>1</v>
      </c>
      <c r="T142" s="91">
        <f>[1]!'dio[138].isAbNorm'</f>
        <v>0</v>
      </c>
      <c r="U142" s="91">
        <f>[1]!'dio[138].Alarm.en'</f>
        <v>1</v>
      </c>
      <c r="V142" s="91">
        <f>[1]!'dio[138].Alarm.sgn'</f>
        <v>0</v>
      </c>
    </row>
    <row r="143" spans="1:22" ht="12" customHeight="1" x14ac:dyDescent="0.2">
      <c r="A143" s="272"/>
      <c r="B143" s="268"/>
      <c r="C143" s="91">
        <v>11</v>
      </c>
      <c r="D143" s="91">
        <v>139</v>
      </c>
      <c r="E143" s="92"/>
      <c r="F143" s="92" t="s">
        <v>859</v>
      </c>
      <c r="G143" s="152" t="s">
        <v>780</v>
      </c>
      <c r="H143" s="153">
        <v>1</v>
      </c>
      <c r="I143" s="153">
        <v>1</v>
      </c>
      <c r="J143" s="175"/>
      <c r="K143" s="91">
        <v>75</v>
      </c>
      <c r="N143" s="143">
        <f>MATCH(F143, 'DIO (2016-08-01)'!F:F,0)</f>
        <v>175</v>
      </c>
      <c r="O143" s="140" t="str">
        <f>INDEX('DIO (2016-08-01)'!I:I,DIO!N143)</f>
        <v>Data.s13.11</v>
      </c>
      <c r="Q143" s="91">
        <f>[1]!'dio[139].en'</f>
        <v>1</v>
      </c>
      <c r="R143" s="91">
        <f>[1]!'DIO[139].v'</f>
        <v>1</v>
      </c>
      <c r="S143" s="91">
        <f>[1]!'dio[139].vNorm'</f>
        <v>1</v>
      </c>
      <c r="T143" s="91">
        <f>[1]!'dio[139].isAbNorm'</f>
        <v>0</v>
      </c>
      <c r="U143" s="91">
        <f>[1]!'dio[139].Alarm.en'</f>
        <v>1</v>
      </c>
      <c r="V143" s="91">
        <f>[1]!'dio[139].Alarm.sgn'</f>
        <v>0</v>
      </c>
    </row>
    <row r="144" spans="1:22" ht="12" customHeight="1" x14ac:dyDescent="0.2">
      <c r="A144" s="272"/>
      <c r="B144" s="268"/>
      <c r="C144" s="91">
        <v>12</v>
      </c>
      <c r="D144" s="91">
        <v>140</v>
      </c>
      <c r="E144" s="182"/>
      <c r="F144" s="160" t="s">
        <v>858</v>
      </c>
      <c r="G144" s="157" t="s">
        <v>786</v>
      </c>
      <c r="H144" s="153">
        <v>1</v>
      </c>
      <c r="I144" s="153">
        <v>1</v>
      </c>
      <c r="J144" s="175"/>
      <c r="K144" s="91">
        <v>76</v>
      </c>
      <c r="N144" s="143">
        <f>MATCH(F144, 'DIO (2016-08-01)'!F:F,0)</f>
        <v>176</v>
      </c>
      <c r="O144" s="140" t="str">
        <f>INDEX('DIO (2016-08-01)'!I:I,DIO!N144)</f>
        <v>Data.s13.12</v>
      </c>
      <c r="Q144" s="91">
        <f>[1]!'dio[140].en'</f>
        <v>1</v>
      </c>
      <c r="R144" s="91">
        <f>[1]!'DIO[140].v'</f>
        <v>1</v>
      </c>
      <c r="S144" s="91">
        <f>[1]!'dio[140].vNorm'</f>
        <v>1</v>
      </c>
      <c r="T144" s="91">
        <f>[1]!'dio[140].isAbNorm'</f>
        <v>0</v>
      </c>
      <c r="U144" s="91">
        <f>[1]!'dio[140].Alarm.en'</f>
        <v>1</v>
      </c>
      <c r="V144" s="91">
        <f>[1]!'dio[140].Alarm.sgn'</f>
        <v>0</v>
      </c>
    </row>
    <row r="145" spans="1:22" ht="12" customHeight="1" x14ac:dyDescent="0.2">
      <c r="A145" s="272"/>
      <c r="B145" s="268"/>
      <c r="C145" s="91">
        <v>13</v>
      </c>
      <c r="D145" s="91">
        <v>141</v>
      </c>
      <c r="E145" s="182"/>
      <c r="F145" s="92" t="s">
        <v>857</v>
      </c>
      <c r="G145" s="152" t="s">
        <v>797</v>
      </c>
      <c r="H145" s="153">
        <v>1</v>
      </c>
      <c r="I145" s="153">
        <v>1</v>
      </c>
      <c r="J145" s="175"/>
      <c r="K145" s="91">
        <v>77</v>
      </c>
      <c r="N145" s="143">
        <f>MATCH(F145, 'DIO (2016-08-01)'!F:F,0)</f>
        <v>227</v>
      </c>
      <c r="O145" s="140" t="str">
        <f>INDEX('DIO (2016-08-01)'!I:I,DIO!N145)</f>
        <v>Data.s16.15</v>
      </c>
      <c r="Q145" s="91">
        <f>[1]!'dio[141].en'</f>
        <v>1</v>
      </c>
      <c r="R145" s="91">
        <f>[1]!'DIO[141].v'</f>
        <v>1</v>
      </c>
      <c r="S145" s="91">
        <f>[1]!'dio[141].vNorm'</f>
        <v>1</v>
      </c>
      <c r="T145" s="91">
        <f>[1]!'dio[141].isAbNorm'</f>
        <v>0</v>
      </c>
      <c r="U145" s="91">
        <f>[1]!'dio[141].Alarm.en'</f>
        <v>1</v>
      </c>
      <c r="V145" s="91">
        <f>[1]!'dio[141].Alarm.sgn'</f>
        <v>0</v>
      </c>
    </row>
    <row r="146" spans="1:22" ht="12" customHeight="1" x14ac:dyDescent="0.2">
      <c r="A146" s="272"/>
      <c r="B146" s="268"/>
      <c r="C146" s="91">
        <v>14</v>
      </c>
      <c r="D146" s="91">
        <v>142</v>
      </c>
      <c r="E146" s="92"/>
      <c r="F146" s="160" t="s">
        <v>856</v>
      </c>
      <c r="G146" s="152" t="s">
        <v>799</v>
      </c>
      <c r="H146" s="153">
        <v>1</v>
      </c>
      <c r="I146" s="153">
        <v>1</v>
      </c>
      <c r="J146" s="175"/>
      <c r="K146" s="91">
        <v>78</v>
      </c>
      <c r="N146" s="143">
        <f>MATCH(F146, 'DIO (2016-08-01)'!F:F,0)</f>
        <v>225</v>
      </c>
      <c r="O146" s="140" t="str">
        <f>INDEX('DIO (2016-08-01)'!I:I,DIO!N146)</f>
        <v>Data.s16.13</v>
      </c>
      <c r="Q146" s="91">
        <f>[1]!'dio[142].en'</f>
        <v>1</v>
      </c>
      <c r="R146" s="91">
        <f>[1]!'DIO[142].v'</f>
        <v>1</v>
      </c>
      <c r="S146" s="91">
        <f>[1]!'dio[142].vNorm'</f>
        <v>1</v>
      </c>
      <c r="T146" s="91">
        <f>[1]!'dio[142].isAbNorm'</f>
        <v>0</v>
      </c>
      <c r="U146" s="91">
        <f>[1]!'dio[142].Alarm.en'</f>
        <v>1</v>
      </c>
      <c r="V146" s="91">
        <f>[1]!'dio[142].Alarm.sgn'</f>
        <v>0</v>
      </c>
    </row>
    <row r="147" spans="1:22" ht="12" customHeight="1" thickBot="1" x14ac:dyDescent="0.25">
      <c r="A147" s="273"/>
      <c r="B147" s="269"/>
      <c r="C147" s="164">
        <v>15</v>
      </c>
      <c r="D147" s="164">
        <v>143</v>
      </c>
      <c r="E147" s="94"/>
      <c r="F147" s="192" t="s">
        <v>855</v>
      </c>
      <c r="G147" s="165" t="s">
        <v>798</v>
      </c>
      <c r="H147" s="166">
        <v>1</v>
      </c>
      <c r="I147" s="166">
        <v>1</v>
      </c>
      <c r="J147" s="176"/>
      <c r="K147" s="164">
        <v>79</v>
      </c>
      <c r="N147" s="143">
        <f>MATCH(F147, 'DIO (2016-08-01)'!F:F,0)</f>
        <v>218</v>
      </c>
      <c r="O147" s="140" t="str">
        <f>INDEX('DIO (2016-08-01)'!I:I,DIO!N147)</f>
        <v>Data.s16.6</v>
      </c>
      <c r="Q147" s="91">
        <f>[1]!'dio[143].en'</f>
        <v>1</v>
      </c>
      <c r="R147" s="91">
        <f>[1]!'DIO[143].v'</f>
        <v>1</v>
      </c>
      <c r="S147" s="91">
        <f>[1]!'dio[143].vNorm'</f>
        <v>1</v>
      </c>
      <c r="T147" s="91">
        <f>[1]!'dio[143].isAbNorm'</f>
        <v>0</v>
      </c>
      <c r="U147" s="91">
        <f>[1]!'dio[143].Alarm.en'</f>
        <v>1</v>
      </c>
      <c r="V147" s="91">
        <f>[1]!'dio[143].Alarm.sgn'</f>
        <v>0</v>
      </c>
    </row>
    <row r="148" spans="1:22" ht="12" customHeight="1" x14ac:dyDescent="0.2">
      <c r="A148" s="271" t="s">
        <v>914</v>
      </c>
      <c r="B148" s="270">
        <v>14</v>
      </c>
      <c r="C148" s="184">
        <v>0</v>
      </c>
      <c r="D148" s="184">
        <v>144</v>
      </c>
      <c r="E148" s="185"/>
      <c r="F148" s="193" t="s">
        <v>854</v>
      </c>
      <c r="G148" s="186" t="s">
        <v>781</v>
      </c>
      <c r="H148" s="187">
        <v>1</v>
      </c>
      <c r="I148" s="187">
        <v>1</v>
      </c>
      <c r="J148" s="188"/>
      <c r="K148" s="184">
        <v>80</v>
      </c>
      <c r="N148" s="143">
        <f>MATCH(F148, 'DIO (2016-08-01)'!F:F,0)</f>
        <v>180</v>
      </c>
      <c r="O148" s="140" t="str">
        <f>INDEX('DIO (2016-08-01)'!I:I,DIO!N148)</f>
        <v>Data.s14.0</v>
      </c>
      <c r="Q148" s="91">
        <f>[1]!'dio[144].en'</f>
        <v>1</v>
      </c>
      <c r="R148" s="91">
        <f>[1]!'DIO[144].v'</f>
        <v>1</v>
      </c>
      <c r="S148" s="91">
        <f>[1]!'dio[144].vNorm'</f>
        <v>1</v>
      </c>
      <c r="T148" s="91">
        <f>[1]!'dio[144].isAbNorm'</f>
        <v>0</v>
      </c>
      <c r="U148" s="91">
        <f>[1]!'dio[144].Alarm.en'</f>
        <v>1</v>
      </c>
      <c r="V148" s="91">
        <f>[1]!'dio[144].Alarm.sgn'</f>
        <v>0</v>
      </c>
    </row>
    <row r="149" spans="1:22" ht="12" customHeight="1" x14ac:dyDescent="0.2">
      <c r="A149" s="272"/>
      <c r="B149" s="268"/>
      <c r="C149" s="91">
        <v>1</v>
      </c>
      <c r="D149" s="91">
        <v>145</v>
      </c>
      <c r="E149" s="182"/>
      <c r="F149" s="98" t="s">
        <v>852</v>
      </c>
      <c r="G149" s="178" t="s">
        <v>782</v>
      </c>
      <c r="H149" s="153">
        <v>1</v>
      </c>
      <c r="I149" s="153">
        <v>1</v>
      </c>
      <c r="J149" s="175"/>
      <c r="K149" s="91">
        <v>81</v>
      </c>
      <c r="N149" s="143">
        <f>MATCH(F149, 'DIO (2016-08-01)'!F:F,0)</f>
        <v>181</v>
      </c>
      <c r="O149" s="140" t="str">
        <f>INDEX('DIO (2016-08-01)'!I:I,DIO!N149)</f>
        <v>Data.s14.1</v>
      </c>
      <c r="Q149" s="91">
        <f>[1]!'dio[145].en'</f>
        <v>1</v>
      </c>
      <c r="R149" s="91">
        <f>[1]!'DIO[145].v'</f>
        <v>1</v>
      </c>
      <c r="S149" s="91">
        <f>[1]!'dio[145].vNorm'</f>
        <v>1</v>
      </c>
      <c r="T149" s="91">
        <f>[1]!'dio[145].isAbNorm'</f>
        <v>0</v>
      </c>
      <c r="U149" s="91">
        <f>[1]!'dio[145].Alarm.en'</f>
        <v>1</v>
      </c>
      <c r="V149" s="91">
        <f>[1]!'dio[145].Alarm.sgn'</f>
        <v>0</v>
      </c>
    </row>
    <row r="150" spans="1:22" ht="12" customHeight="1" x14ac:dyDescent="0.2">
      <c r="A150" s="272"/>
      <c r="B150" s="268"/>
      <c r="C150" s="91">
        <v>2</v>
      </c>
      <c r="D150" s="91">
        <v>146</v>
      </c>
      <c r="E150" s="182"/>
      <c r="F150" s="98" t="s">
        <v>853</v>
      </c>
      <c r="G150" s="178" t="s">
        <v>783</v>
      </c>
      <c r="H150" s="153">
        <v>1</v>
      </c>
      <c r="I150" s="153">
        <v>1</v>
      </c>
      <c r="J150" s="175"/>
      <c r="K150" s="91">
        <v>82</v>
      </c>
      <c r="N150" s="143">
        <f>MATCH(F150, 'DIO (2016-08-01)'!F:F,0)</f>
        <v>182</v>
      </c>
      <c r="O150" s="140" t="str">
        <f>INDEX('DIO (2016-08-01)'!I:I,DIO!N150)</f>
        <v>Data.s14.2</v>
      </c>
      <c r="Q150" s="91">
        <f>[1]!'dio[146].en'</f>
        <v>1</v>
      </c>
      <c r="R150" s="91">
        <f>[1]!'DIO[146].v'</f>
        <v>1</v>
      </c>
      <c r="S150" s="91">
        <f>[1]!'dio[146].vNorm'</f>
        <v>1</v>
      </c>
      <c r="T150" s="91">
        <f>[1]!'dio[146].isAbNorm'</f>
        <v>0</v>
      </c>
      <c r="U150" s="91">
        <f>[1]!'dio[146].Alarm.en'</f>
        <v>1</v>
      </c>
      <c r="V150" s="91">
        <f>[1]!'dio[146].Alarm.sgn'</f>
        <v>0</v>
      </c>
    </row>
    <row r="151" spans="1:22" ht="12" customHeight="1" x14ac:dyDescent="0.2">
      <c r="A151" s="272"/>
      <c r="B151" s="268"/>
      <c r="C151" s="91">
        <v>3</v>
      </c>
      <c r="D151" s="91">
        <v>147</v>
      </c>
      <c r="E151" s="182"/>
      <c r="F151" s="98" t="s">
        <v>851</v>
      </c>
      <c r="G151" s="178" t="s">
        <v>784</v>
      </c>
      <c r="H151" s="153">
        <v>1</v>
      </c>
      <c r="I151" s="153">
        <v>1</v>
      </c>
      <c r="J151" s="175"/>
      <c r="K151" s="91">
        <v>83</v>
      </c>
      <c r="N151" s="143">
        <f>MATCH(F151, 'DIO (2016-08-01)'!F:F,0)</f>
        <v>183</v>
      </c>
      <c r="O151" s="140" t="str">
        <f>INDEX('DIO (2016-08-01)'!I:I,DIO!N151)</f>
        <v>Data.s14.3</v>
      </c>
      <c r="Q151" s="91">
        <f>[1]!'dio[147].en'</f>
        <v>1</v>
      </c>
      <c r="R151" s="91">
        <f>[1]!'DIO[147].v'</f>
        <v>1</v>
      </c>
      <c r="S151" s="91">
        <f>[1]!'dio[147].vNorm'</f>
        <v>1</v>
      </c>
      <c r="T151" s="91">
        <f>[1]!'dio[147].isAbNorm'</f>
        <v>0</v>
      </c>
      <c r="U151" s="91">
        <f>[1]!'dio[147].Alarm.en'</f>
        <v>1</v>
      </c>
      <c r="V151" s="91">
        <f>[1]!'dio[147].Alarm.sgn'</f>
        <v>0</v>
      </c>
    </row>
    <row r="152" spans="1:22" ht="12" customHeight="1" x14ac:dyDescent="0.2">
      <c r="A152" s="272"/>
      <c r="B152" s="268"/>
      <c r="C152" s="91">
        <v>4</v>
      </c>
      <c r="D152" s="91">
        <v>148</v>
      </c>
      <c r="E152" s="182"/>
      <c r="F152" s="98" t="s">
        <v>850</v>
      </c>
      <c r="G152" s="178" t="s">
        <v>785</v>
      </c>
      <c r="H152" s="153">
        <v>1</v>
      </c>
      <c r="I152" s="153">
        <v>1</v>
      </c>
      <c r="J152" s="175"/>
      <c r="K152" s="91">
        <v>84</v>
      </c>
      <c r="N152" s="143">
        <f>MATCH(F152, 'DIO (2016-08-01)'!F:F,0)</f>
        <v>184</v>
      </c>
      <c r="O152" s="140" t="str">
        <f>INDEX('DIO (2016-08-01)'!I:I,DIO!N152)</f>
        <v>Data.s14.4</v>
      </c>
      <c r="Q152" s="91">
        <f>[1]!'dio[148].en'</f>
        <v>1</v>
      </c>
      <c r="R152" s="91">
        <f>[1]!'DIO[148].v'</f>
        <v>1</v>
      </c>
      <c r="S152" s="91">
        <f>[1]!'dio[148].vNorm'</f>
        <v>1</v>
      </c>
      <c r="T152" s="91">
        <f>[1]!'dio[148].isAbNorm'</f>
        <v>0</v>
      </c>
      <c r="U152" s="91">
        <f>[1]!'dio[148].Alarm.en'</f>
        <v>1</v>
      </c>
      <c r="V152" s="91">
        <f>[1]!'dio[148].Alarm.sgn'</f>
        <v>0</v>
      </c>
    </row>
    <row r="153" spans="1:22" ht="12" customHeight="1" x14ac:dyDescent="0.2">
      <c r="A153" s="272"/>
      <c r="B153" s="268"/>
      <c r="C153" s="91">
        <v>5</v>
      </c>
      <c r="D153" s="91">
        <v>149</v>
      </c>
      <c r="E153" s="182"/>
      <c r="F153" s="98" t="s">
        <v>550</v>
      </c>
      <c r="G153" s="178" t="s">
        <v>838</v>
      </c>
      <c r="H153" s="153">
        <v>1</v>
      </c>
      <c r="I153" s="153">
        <v>1</v>
      </c>
      <c r="J153" s="175"/>
      <c r="K153" s="91">
        <v>85</v>
      </c>
      <c r="N153" s="143">
        <f>MATCH(F153, 'DIO (2016-08-01)'!F:F,0)</f>
        <v>186</v>
      </c>
      <c r="O153" s="140" t="str">
        <f>INDEX('DIO (2016-08-01)'!I:I,DIO!N153)</f>
        <v>Data.s14.6</v>
      </c>
      <c r="Q153" s="91">
        <f>[1]!'dio[149].en'</f>
        <v>1</v>
      </c>
      <c r="R153" s="91">
        <f>[1]!'DIO[149].v'</f>
        <v>1</v>
      </c>
      <c r="S153" s="91">
        <f>[1]!'dio[149].vNorm'</f>
        <v>1</v>
      </c>
      <c r="T153" s="91">
        <f>[1]!'dio[149].isAbNorm'</f>
        <v>0</v>
      </c>
      <c r="U153" s="91">
        <f>[1]!'dio[149].Alarm.en'</f>
        <v>1</v>
      </c>
      <c r="V153" s="91">
        <f>[1]!'dio[149].Alarm.sgn'</f>
        <v>0</v>
      </c>
    </row>
    <row r="154" spans="1:22" ht="12" customHeight="1" x14ac:dyDescent="0.2">
      <c r="A154" s="272"/>
      <c r="B154" s="268"/>
      <c r="C154" s="91">
        <v>6</v>
      </c>
      <c r="D154" s="91">
        <v>150</v>
      </c>
      <c r="E154" s="182"/>
      <c r="F154" s="98" t="s">
        <v>549</v>
      </c>
      <c r="G154" s="178" t="s">
        <v>839</v>
      </c>
      <c r="H154" s="153">
        <v>1</v>
      </c>
      <c r="I154" s="153">
        <v>1</v>
      </c>
      <c r="J154" s="175"/>
      <c r="K154" s="91">
        <v>86</v>
      </c>
      <c r="N154" s="143">
        <f>MATCH(F154, 'DIO (2016-08-01)'!F:F,0)</f>
        <v>185</v>
      </c>
      <c r="O154" s="140" t="str">
        <f>INDEX('DIO (2016-08-01)'!I:I,DIO!N154)</f>
        <v>Data.s14.5</v>
      </c>
      <c r="Q154" s="91">
        <f>[1]!'dio[150].en'</f>
        <v>1</v>
      </c>
      <c r="R154" s="91">
        <f>[1]!'DIO[150].v'</f>
        <v>1</v>
      </c>
      <c r="S154" s="91">
        <f>[1]!'dio[150].vNorm'</f>
        <v>1</v>
      </c>
      <c r="T154" s="91">
        <f>[1]!'dio[150].isAbNorm'</f>
        <v>0</v>
      </c>
      <c r="U154" s="91">
        <f>[1]!'dio[150].Alarm.en'</f>
        <v>1</v>
      </c>
      <c r="V154" s="91">
        <f>[1]!'dio[150].Alarm.sgn'</f>
        <v>0</v>
      </c>
    </row>
    <row r="155" spans="1:22" ht="12" customHeight="1" x14ac:dyDescent="0.2">
      <c r="A155" s="272"/>
      <c r="B155" s="268"/>
      <c r="C155" s="91">
        <v>7</v>
      </c>
      <c r="D155" s="91">
        <v>151</v>
      </c>
      <c r="E155" s="182"/>
      <c r="F155" s="98" t="s">
        <v>551</v>
      </c>
      <c r="G155" s="178" t="s">
        <v>840</v>
      </c>
      <c r="H155" s="153">
        <v>1</v>
      </c>
      <c r="I155" s="153">
        <v>1</v>
      </c>
      <c r="J155" s="175"/>
      <c r="K155" s="91">
        <v>87</v>
      </c>
      <c r="N155" s="143">
        <f>MATCH(F155, 'DIO (2016-08-01)'!F:F,0)</f>
        <v>187</v>
      </c>
      <c r="O155" s="140" t="str">
        <f>INDEX('DIO (2016-08-01)'!I:I,DIO!N155)</f>
        <v>Data.s14.7</v>
      </c>
      <c r="Q155" s="91">
        <f>[1]!'dio[151].en'</f>
        <v>1</v>
      </c>
      <c r="R155" s="91">
        <f>[1]!'DIO[151].v'</f>
        <v>1</v>
      </c>
      <c r="S155" s="91">
        <f>[1]!'dio[151].vNorm'</f>
        <v>1</v>
      </c>
      <c r="T155" s="91">
        <f>[1]!'dio[151].isAbNorm'</f>
        <v>0</v>
      </c>
      <c r="U155" s="91">
        <f>[1]!'dio[151].Alarm.en'</f>
        <v>1</v>
      </c>
      <c r="V155" s="91">
        <f>[1]!'dio[151].Alarm.sgn'</f>
        <v>0</v>
      </c>
    </row>
    <row r="156" spans="1:22" ht="12" customHeight="1" x14ac:dyDescent="0.2">
      <c r="A156" s="272"/>
      <c r="B156" s="268"/>
      <c r="C156" s="91">
        <v>8</v>
      </c>
      <c r="D156" s="91">
        <v>152</v>
      </c>
      <c r="E156" s="92"/>
      <c r="F156" s="92" t="s">
        <v>552</v>
      </c>
      <c r="G156" s="152" t="s">
        <v>841</v>
      </c>
      <c r="H156" s="153">
        <v>1</v>
      </c>
      <c r="I156" s="153">
        <v>1</v>
      </c>
      <c r="J156" s="175"/>
      <c r="K156" s="91">
        <v>88</v>
      </c>
      <c r="N156" s="143">
        <f>MATCH(F156, 'DIO (2016-08-01)'!F:F,0)</f>
        <v>188</v>
      </c>
      <c r="O156" s="140" t="str">
        <f>INDEX('DIO (2016-08-01)'!I:I,DIO!N156)</f>
        <v>Data.s14.8</v>
      </c>
      <c r="Q156" s="91">
        <f>[1]!'dio[152].en'</f>
        <v>1</v>
      </c>
      <c r="R156" s="91">
        <f>[1]!'DIO[152].v'</f>
        <v>1</v>
      </c>
      <c r="S156" s="91">
        <f>[1]!'dio[152].vNorm'</f>
        <v>1</v>
      </c>
      <c r="T156" s="91">
        <f>[1]!'dio[152].isAbNorm'</f>
        <v>0</v>
      </c>
      <c r="U156" s="91">
        <f>[1]!'dio[152].Alarm.en'</f>
        <v>1</v>
      </c>
      <c r="V156" s="91">
        <f>[1]!'dio[152].Alarm.sgn'</f>
        <v>0</v>
      </c>
    </row>
    <row r="157" spans="1:22" ht="12" customHeight="1" x14ac:dyDescent="0.2">
      <c r="A157" s="272"/>
      <c r="B157" s="268"/>
      <c r="C157" s="91">
        <v>9</v>
      </c>
      <c r="D157" s="91">
        <v>153</v>
      </c>
      <c r="E157" s="92"/>
      <c r="F157" s="92" t="s">
        <v>554</v>
      </c>
      <c r="G157" s="152" t="s">
        <v>842</v>
      </c>
      <c r="H157" s="153">
        <v>1</v>
      </c>
      <c r="I157" s="153">
        <v>1</v>
      </c>
      <c r="J157" s="175"/>
      <c r="K157" s="91">
        <v>89</v>
      </c>
      <c r="N157" s="143">
        <f>MATCH(F157, 'DIO (2016-08-01)'!F:F,0)</f>
        <v>190</v>
      </c>
      <c r="O157" s="140" t="str">
        <f>INDEX('DIO (2016-08-01)'!I:I,DIO!N157)</f>
        <v>Data.s14.10</v>
      </c>
      <c r="Q157" s="91">
        <f>[1]!'dio[153].en'</f>
        <v>1</v>
      </c>
      <c r="R157" s="91">
        <f>[1]!'DIO[153].v'</f>
        <v>1</v>
      </c>
      <c r="S157" s="91">
        <f>[1]!'dio[153].vNorm'</f>
        <v>1</v>
      </c>
      <c r="T157" s="91">
        <f>[1]!'dio[153].isAbNorm'</f>
        <v>0</v>
      </c>
      <c r="U157" s="91">
        <f>[1]!'dio[153].Alarm.en'</f>
        <v>1</v>
      </c>
      <c r="V157" s="91">
        <f>[1]!'dio[153].Alarm.sgn'</f>
        <v>0</v>
      </c>
    </row>
    <row r="158" spans="1:22" ht="12" customHeight="1" x14ac:dyDescent="0.2">
      <c r="A158" s="272"/>
      <c r="B158" s="268"/>
      <c r="C158" s="91">
        <v>10</v>
      </c>
      <c r="D158" s="91">
        <v>154</v>
      </c>
      <c r="E158" s="92"/>
      <c r="F158" s="92" t="s">
        <v>553</v>
      </c>
      <c r="G158" s="152" t="s">
        <v>843</v>
      </c>
      <c r="H158" s="153">
        <v>1</v>
      </c>
      <c r="I158" s="153">
        <v>1</v>
      </c>
      <c r="J158" s="175"/>
      <c r="K158" s="91">
        <v>90</v>
      </c>
      <c r="N158" s="143">
        <f>MATCH(F158, 'DIO (2016-08-01)'!F:F,0)</f>
        <v>189</v>
      </c>
      <c r="O158" s="140" t="str">
        <f>INDEX('DIO (2016-08-01)'!I:I,DIO!N158)</f>
        <v>Data.s14.9</v>
      </c>
      <c r="Q158" s="91">
        <f>[1]!'dio[154].en'</f>
        <v>1</v>
      </c>
      <c r="R158" s="91">
        <f>[1]!'DIO[154].v'</f>
        <v>1</v>
      </c>
      <c r="S158" s="91">
        <f>[1]!'dio[154].vNorm'</f>
        <v>1</v>
      </c>
      <c r="T158" s="91">
        <f>[1]!'dio[154].isAbNorm'</f>
        <v>0</v>
      </c>
      <c r="U158" s="91">
        <f>[1]!'dio[154].Alarm.en'</f>
        <v>1</v>
      </c>
      <c r="V158" s="91">
        <f>[1]!'dio[154].Alarm.sgn'</f>
        <v>0</v>
      </c>
    </row>
    <row r="159" spans="1:22" ht="12" customHeight="1" x14ac:dyDescent="0.2">
      <c r="A159" s="272"/>
      <c r="B159" s="268"/>
      <c r="C159" s="91">
        <v>11</v>
      </c>
      <c r="D159" s="91">
        <v>155</v>
      </c>
      <c r="E159" s="92"/>
      <c r="F159" s="92" t="s">
        <v>974</v>
      </c>
      <c r="G159" s="152" t="s">
        <v>844</v>
      </c>
      <c r="H159" s="153">
        <v>1</v>
      </c>
      <c r="I159" s="153">
        <v>1</v>
      </c>
      <c r="J159" s="175"/>
      <c r="K159" s="91">
        <v>91</v>
      </c>
      <c r="N159" s="143">
        <f>MATCH(F159, 'DIO (2016-08-01)'!F:F,0)</f>
        <v>191</v>
      </c>
      <c r="O159" s="140" t="str">
        <f>INDEX('DIO (2016-08-01)'!I:I,DIO!N159)</f>
        <v>Data.s14.11</v>
      </c>
      <c r="Q159" s="91">
        <f>[1]!'dio[155].en'</f>
        <v>1</v>
      </c>
      <c r="R159" s="91">
        <f>[1]!'DIO[155].v'</f>
        <v>1</v>
      </c>
      <c r="S159" s="91">
        <f>[1]!'dio[155].vNorm'</f>
        <v>1</v>
      </c>
      <c r="T159" s="91">
        <f>[1]!'dio[155].isAbNorm'</f>
        <v>0</v>
      </c>
      <c r="U159" s="91">
        <f>[1]!'dio[155].Alarm.en'</f>
        <v>1</v>
      </c>
      <c r="V159" s="91">
        <f>[1]!'dio[155].Alarm.sgn'</f>
        <v>0</v>
      </c>
    </row>
    <row r="160" spans="1:22" ht="12" customHeight="1" x14ac:dyDescent="0.2">
      <c r="A160" s="272"/>
      <c r="B160" s="268"/>
      <c r="C160" s="91">
        <v>12</v>
      </c>
      <c r="D160" s="91">
        <v>156</v>
      </c>
      <c r="E160" s="182"/>
      <c r="F160" s="160" t="s">
        <v>975</v>
      </c>
      <c r="G160" s="157" t="s">
        <v>845</v>
      </c>
      <c r="H160" s="153">
        <v>1</v>
      </c>
      <c r="I160" s="153">
        <v>1</v>
      </c>
      <c r="J160" s="175"/>
      <c r="K160" s="91">
        <v>92</v>
      </c>
      <c r="N160" s="143">
        <f>MATCH(F160, 'DIO (2016-08-01)'!F:F,0)</f>
        <v>192</v>
      </c>
      <c r="O160" s="140" t="str">
        <f>INDEX('DIO (2016-08-01)'!I:I,DIO!N160)</f>
        <v>Data.s14.12</v>
      </c>
      <c r="Q160" s="91">
        <f>[1]!'dio[156].en'</f>
        <v>1</v>
      </c>
      <c r="R160" s="91">
        <f>[1]!'DIO[156].v'</f>
        <v>1</v>
      </c>
      <c r="S160" s="91">
        <f>[1]!'dio[156].vNorm'</f>
        <v>1</v>
      </c>
      <c r="T160" s="91">
        <f>[1]!'dio[156].isAbNorm'</f>
        <v>0</v>
      </c>
      <c r="U160" s="91">
        <f>[1]!'dio[156].Alarm.en'</f>
        <v>1</v>
      </c>
      <c r="V160" s="91">
        <f>[1]!'dio[156].Alarm.sgn'</f>
        <v>0</v>
      </c>
    </row>
    <row r="161" spans="1:22" ht="12" customHeight="1" x14ac:dyDescent="0.2">
      <c r="A161" s="272"/>
      <c r="B161" s="268"/>
      <c r="C161" s="91">
        <v>13</v>
      </c>
      <c r="D161" s="91">
        <v>157</v>
      </c>
      <c r="E161" s="182"/>
      <c r="F161" s="160"/>
      <c r="G161" s="157"/>
      <c r="H161" s="153">
        <v>1</v>
      </c>
      <c r="I161" s="153">
        <v>1</v>
      </c>
      <c r="J161" s="175"/>
      <c r="K161" s="91">
        <v>93</v>
      </c>
      <c r="Q161" s="91">
        <f>[1]!'dio[157].en'</f>
        <v>0</v>
      </c>
      <c r="R161" s="91">
        <f>[1]!'DIO[157].v'</f>
        <v>0</v>
      </c>
      <c r="S161" s="91">
        <f>[1]!'dio[157].vNorm'</f>
        <v>1</v>
      </c>
      <c r="T161" s="91">
        <f>[1]!'dio[157].isAbNorm'</f>
        <v>0</v>
      </c>
      <c r="U161" s="91">
        <f>[1]!'dio[157].Alarm.en'</f>
        <v>1</v>
      </c>
      <c r="V161" s="91">
        <f>[1]!'dio[157].Alarm.sgn'</f>
        <v>0</v>
      </c>
    </row>
    <row r="162" spans="1:22" ht="12" customHeight="1" x14ac:dyDescent="0.2">
      <c r="A162" s="272"/>
      <c r="B162" s="268"/>
      <c r="C162" s="91">
        <v>14</v>
      </c>
      <c r="D162" s="91">
        <v>158</v>
      </c>
      <c r="E162" s="92"/>
      <c r="F162" s="92"/>
      <c r="G162" s="152"/>
      <c r="H162" s="153">
        <v>1</v>
      </c>
      <c r="I162" s="153">
        <v>1</v>
      </c>
      <c r="J162" s="175"/>
      <c r="K162" s="91">
        <v>94</v>
      </c>
      <c r="Q162" s="91">
        <f>[1]!'dio[158].en'</f>
        <v>0</v>
      </c>
      <c r="R162" s="91">
        <f>[1]!'DIO[158].v'</f>
        <v>0</v>
      </c>
      <c r="S162" s="91">
        <f>[1]!'dio[158].vNorm'</f>
        <v>1</v>
      </c>
      <c r="T162" s="91">
        <f>[1]!'dio[158].isAbNorm'</f>
        <v>0</v>
      </c>
      <c r="U162" s="91">
        <f>[1]!'dio[158].Alarm.en'</f>
        <v>1</v>
      </c>
      <c r="V162" s="91">
        <f>[1]!'dio[158].Alarm.sgn'</f>
        <v>0</v>
      </c>
    </row>
    <row r="163" spans="1:22" ht="12" customHeight="1" thickBot="1" x14ac:dyDescent="0.25">
      <c r="A163" s="273"/>
      <c r="B163" s="269"/>
      <c r="C163" s="164">
        <v>15</v>
      </c>
      <c r="D163" s="164">
        <v>159</v>
      </c>
      <c r="E163" s="94"/>
      <c r="F163" s="94"/>
      <c r="G163" s="165"/>
      <c r="H163" s="166">
        <v>1</v>
      </c>
      <c r="I163" s="166">
        <v>1</v>
      </c>
      <c r="J163" s="176"/>
      <c r="K163" s="164">
        <v>95</v>
      </c>
      <c r="Q163" s="91">
        <f>[1]!'dio[159].en'</f>
        <v>0</v>
      </c>
      <c r="R163" s="91">
        <f>[1]!'DIO[159].v'</f>
        <v>0</v>
      </c>
      <c r="S163" s="91">
        <f>[1]!'dio[159].vNorm'</f>
        <v>1</v>
      </c>
      <c r="T163" s="91">
        <f>[1]!'dio[159].isAbNorm'</f>
        <v>0</v>
      </c>
      <c r="U163" s="91">
        <f>[1]!'dio[159].Alarm.en'</f>
        <v>1</v>
      </c>
      <c r="V163" s="91">
        <f>[1]!'dio[159].Alarm.sgn'</f>
        <v>0</v>
      </c>
    </row>
    <row r="164" spans="1:22" ht="12" customHeight="1" x14ac:dyDescent="0.2">
      <c r="A164" s="271" t="s">
        <v>914</v>
      </c>
      <c r="B164" s="267">
        <v>15</v>
      </c>
      <c r="C164" s="147">
        <v>0</v>
      </c>
      <c r="D164" s="147">
        <v>160</v>
      </c>
      <c r="E164" s="180"/>
      <c r="F164" s="96" t="s">
        <v>508</v>
      </c>
      <c r="G164" s="181" t="s">
        <v>787</v>
      </c>
      <c r="H164" s="149">
        <v>1</v>
      </c>
      <c r="I164" s="149">
        <v>1</v>
      </c>
      <c r="J164" s="174"/>
      <c r="K164" s="147">
        <v>96</v>
      </c>
      <c r="N164" s="143">
        <f>MATCH(F164, 'DIO (2016-08-01)'!F:F,0)</f>
        <v>196</v>
      </c>
      <c r="O164" s="140" t="str">
        <f>INDEX('DIO (2016-08-01)'!I:I,DIO!N164)</f>
        <v>Data.s15.0</v>
      </c>
      <c r="Q164" s="91">
        <f>[1]!'dio[160].en'</f>
        <v>1</v>
      </c>
      <c r="R164" s="91">
        <f>[1]!'DIO[160].v'</f>
        <v>1</v>
      </c>
      <c r="S164" s="91">
        <f>[1]!'dio[160].vNorm'</f>
        <v>1</v>
      </c>
      <c r="T164" s="91">
        <f>[1]!'dio[160].isAbNorm'</f>
        <v>0</v>
      </c>
      <c r="U164" s="91">
        <f>[1]!'dio[160].Alarm.en'</f>
        <v>1</v>
      </c>
      <c r="V164" s="91">
        <f>[1]!'dio[160].Alarm.sgn'</f>
        <v>0</v>
      </c>
    </row>
    <row r="165" spans="1:22" ht="12" customHeight="1" x14ac:dyDescent="0.2">
      <c r="A165" s="272"/>
      <c r="B165" s="268"/>
      <c r="C165" s="91">
        <v>1</v>
      </c>
      <c r="D165" s="91">
        <v>161</v>
      </c>
      <c r="E165" s="182"/>
      <c r="F165" s="98" t="s">
        <v>509</v>
      </c>
      <c r="G165" s="178" t="s">
        <v>788</v>
      </c>
      <c r="H165" s="153">
        <v>1</v>
      </c>
      <c r="I165" s="153">
        <v>1</v>
      </c>
      <c r="J165" s="175"/>
      <c r="K165" s="91">
        <v>97</v>
      </c>
      <c r="N165" s="143">
        <f>MATCH(F165, 'DIO (2016-08-01)'!F:F,0)</f>
        <v>197</v>
      </c>
      <c r="O165" s="140" t="str">
        <f>INDEX('DIO (2016-08-01)'!I:I,DIO!N165)</f>
        <v>Data.s15.1</v>
      </c>
      <c r="Q165" s="91">
        <f>[1]!'dio[161].en'</f>
        <v>1</v>
      </c>
      <c r="R165" s="91">
        <f>[1]!'DIO[161].v'</f>
        <v>1</v>
      </c>
      <c r="S165" s="91">
        <f>[1]!'dio[161].vNorm'</f>
        <v>1</v>
      </c>
      <c r="T165" s="91">
        <f>[1]!'dio[161].isAbNorm'</f>
        <v>0</v>
      </c>
      <c r="U165" s="91">
        <f>[1]!'dio[161].Alarm.en'</f>
        <v>1</v>
      </c>
      <c r="V165" s="91">
        <f>[1]!'dio[161].Alarm.sgn'</f>
        <v>0</v>
      </c>
    </row>
    <row r="166" spans="1:22" ht="12" customHeight="1" x14ac:dyDescent="0.2">
      <c r="A166" s="272"/>
      <c r="B166" s="268"/>
      <c r="C166" s="91">
        <v>2</v>
      </c>
      <c r="D166" s="91">
        <v>162</v>
      </c>
      <c r="E166" s="182"/>
      <c r="F166" s="98" t="s">
        <v>510</v>
      </c>
      <c r="G166" s="178" t="s">
        <v>789</v>
      </c>
      <c r="H166" s="153">
        <v>1</v>
      </c>
      <c r="I166" s="153">
        <v>1</v>
      </c>
      <c r="J166" s="175"/>
      <c r="K166" s="91">
        <v>98</v>
      </c>
      <c r="N166" s="143">
        <f>MATCH(F166, 'DIO (2016-08-01)'!F:F,0)</f>
        <v>198</v>
      </c>
      <c r="O166" s="140" t="str">
        <f>INDEX('DIO (2016-08-01)'!I:I,DIO!N166)</f>
        <v>Data.s15.2</v>
      </c>
      <c r="Q166" s="91">
        <f>[1]!'dio[162].en'</f>
        <v>1</v>
      </c>
      <c r="R166" s="91">
        <f>[1]!'DIO[162].v'</f>
        <v>1</v>
      </c>
      <c r="S166" s="91">
        <f>[1]!'dio[162].vNorm'</f>
        <v>1</v>
      </c>
      <c r="T166" s="91">
        <f>[1]!'dio[162].isAbNorm'</f>
        <v>0</v>
      </c>
      <c r="U166" s="91">
        <f>[1]!'dio[162].Alarm.en'</f>
        <v>1</v>
      </c>
      <c r="V166" s="91">
        <f>[1]!'dio[162].Alarm.sgn'</f>
        <v>0</v>
      </c>
    </row>
    <row r="167" spans="1:22" ht="12" customHeight="1" x14ac:dyDescent="0.2">
      <c r="A167" s="272"/>
      <c r="B167" s="268"/>
      <c r="C167" s="91">
        <v>3</v>
      </c>
      <c r="D167" s="91">
        <v>163</v>
      </c>
      <c r="E167" s="182"/>
      <c r="F167" s="98" t="s">
        <v>511</v>
      </c>
      <c r="G167" s="178" t="s">
        <v>790</v>
      </c>
      <c r="H167" s="153">
        <v>1</v>
      </c>
      <c r="I167" s="153">
        <v>1</v>
      </c>
      <c r="J167" s="175"/>
      <c r="K167" s="91">
        <v>99</v>
      </c>
      <c r="N167" s="143">
        <f>MATCH(F167, 'DIO (2016-08-01)'!F:F,0)</f>
        <v>199</v>
      </c>
      <c r="O167" s="140" t="str">
        <f>INDEX('DIO (2016-08-01)'!I:I,DIO!N167)</f>
        <v>Data.s15.3</v>
      </c>
      <c r="Q167" s="91">
        <f>[1]!'dio[163].en'</f>
        <v>1</v>
      </c>
      <c r="R167" s="91">
        <f>[1]!'DIO[163].v'</f>
        <v>1</v>
      </c>
      <c r="S167" s="91">
        <f>[1]!'dio[163].vNorm'</f>
        <v>1</v>
      </c>
      <c r="T167" s="91">
        <f>[1]!'dio[163].isAbNorm'</f>
        <v>0</v>
      </c>
      <c r="U167" s="91">
        <f>[1]!'dio[163].Alarm.en'</f>
        <v>1</v>
      </c>
      <c r="V167" s="91">
        <f>[1]!'dio[163].Alarm.sgn'</f>
        <v>0</v>
      </c>
    </row>
    <row r="168" spans="1:22" ht="12" customHeight="1" x14ac:dyDescent="0.2">
      <c r="A168" s="272"/>
      <c r="B168" s="268"/>
      <c r="C168" s="91">
        <v>4</v>
      </c>
      <c r="D168" s="91">
        <v>164</v>
      </c>
      <c r="E168" s="182"/>
      <c r="F168" s="98" t="s">
        <v>512</v>
      </c>
      <c r="G168" s="178" t="s">
        <v>791</v>
      </c>
      <c r="H168" s="153">
        <v>1</v>
      </c>
      <c r="I168" s="153">
        <v>1</v>
      </c>
      <c r="J168" s="175"/>
      <c r="K168" s="91">
        <v>100</v>
      </c>
      <c r="N168" s="143">
        <f>MATCH(F168, 'DIO (2016-08-01)'!F:F,0)</f>
        <v>200</v>
      </c>
      <c r="O168" s="140" t="str">
        <f>INDEX('DIO (2016-08-01)'!I:I,DIO!N168)</f>
        <v>Data.s15.4</v>
      </c>
      <c r="Q168" s="91">
        <f>[1]!'dio[164].en'</f>
        <v>1</v>
      </c>
      <c r="R168" s="91">
        <f>[1]!'DIO[164].v'</f>
        <v>1</v>
      </c>
      <c r="S168" s="91">
        <f>[1]!'dio[164].vNorm'</f>
        <v>1</v>
      </c>
      <c r="T168" s="91">
        <f>[1]!'dio[164].isAbNorm'</f>
        <v>0</v>
      </c>
      <c r="U168" s="91">
        <f>[1]!'dio[164].Alarm.en'</f>
        <v>1</v>
      </c>
      <c r="V168" s="91">
        <f>[1]!'dio[164].Alarm.sgn'</f>
        <v>0</v>
      </c>
    </row>
    <row r="169" spans="1:22" ht="12" customHeight="1" x14ac:dyDescent="0.2">
      <c r="A169" s="272"/>
      <c r="B169" s="268"/>
      <c r="C169" s="91">
        <v>5</v>
      </c>
      <c r="D169" s="91">
        <v>165</v>
      </c>
      <c r="E169" s="182"/>
      <c r="F169" s="98" t="s">
        <v>513</v>
      </c>
      <c r="G169" s="178" t="s">
        <v>773</v>
      </c>
      <c r="H169" s="153">
        <v>1</v>
      </c>
      <c r="I169" s="153">
        <v>1</v>
      </c>
      <c r="J169" s="175"/>
      <c r="K169" s="91">
        <v>101</v>
      </c>
      <c r="N169" s="143">
        <f>MATCH(F169, 'DIO (2016-08-01)'!F:F,0)</f>
        <v>201</v>
      </c>
      <c r="O169" s="140" t="str">
        <f>INDEX('DIO (2016-08-01)'!I:I,DIO!N169)</f>
        <v>Data.s15.5</v>
      </c>
      <c r="Q169" s="91">
        <f>[1]!'dio[165].en'</f>
        <v>1</v>
      </c>
      <c r="R169" s="91">
        <f>[1]!'DIO[165].v'</f>
        <v>1</v>
      </c>
      <c r="S169" s="91">
        <f>[1]!'dio[165].vNorm'</f>
        <v>1</v>
      </c>
      <c r="T169" s="91">
        <f>[1]!'dio[165].isAbNorm'</f>
        <v>0</v>
      </c>
      <c r="U169" s="91">
        <f>[1]!'dio[165].Alarm.en'</f>
        <v>1</v>
      </c>
      <c r="V169" s="91">
        <f>[1]!'dio[165].Alarm.sgn'</f>
        <v>0</v>
      </c>
    </row>
    <row r="170" spans="1:22" ht="12" customHeight="1" x14ac:dyDescent="0.2">
      <c r="A170" s="272"/>
      <c r="B170" s="268"/>
      <c r="C170" s="91">
        <v>6</v>
      </c>
      <c r="D170" s="91">
        <v>166</v>
      </c>
      <c r="E170" s="182"/>
      <c r="F170" s="98" t="s">
        <v>514</v>
      </c>
      <c r="G170" s="178" t="s">
        <v>774</v>
      </c>
      <c r="H170" s="153">
        <v>1</v>
      </c>
      <c r="I170" s="153">
        <v>1</v>
      </c>
      <c r="J170" s="175"/>
      <c r="K170" s="91">
        <v>102</v>
      </c>
      <c r="N170" s="143">
        <f>MATCH(F170, 'DIO (2016-08-01)'!F:F,0)</f>
        <v>202</v>
      </c>
      <c r="O170" s="140" t="str">
        <f>INDEX('DIO (2016-08-01)'!I:I,DIO!N170)</f>
        <v>Data.s15.6</v>
      </c>
      <c r="Q170" s="91">
        <f>[1]!'dio[166].en'</f>
        <v>1</v>
      </c>
      <c r="R170" s="91">
        <f>[1]!'DIO[166].v'</f>
        <v>1</v>
      </c>
      <c r="S170" s="91">
        <f>[1]!'dio[166].vNorm'</f>
        <v>1</v>
      </c>
      <c r="T170" s="91">
        <f>[1]!'dio[166].isAbNorm'</f>
        <v>0</v>
      </c>
      <c r="U170" s="91">
        <f>[1]!'dio[166].Alarm.en'</f>
        <v>1</v>
      </c>
      <c r="V170" s="91">
        <f>[1]!'dio[166].Alarm.sgn'</f>
        <v>0</v>
      </c>
    </row>
    <row r="171" spans="1:22" ht="12" customHeight="1" x14ac:dyDescent="0.2">
      <c r="A171" s="272"/>
      <c r="B171" s="268"/>
      <c r="C171" s="91">
        <v>7</v>
      </c>
      <c r="D171" s="91">
        <v>167</v>
      </c>
      <c r="E171" s="182"/>
      <c r="F171" s="98" t="s">
        <v>515</v>
      </c>
      <c r="G171" s="178" t="s">
        <v>775</v>
      </c>
      <c r="H171" s="153">
        <v>1</v>
      </c>
      <c r="I171" s="153">
        <v>1</v>
      </c>
      <c r="J171" s="175"/>
      <c r="K171" s="91">
        <v>103</v>
      </c>
      <c r="N171" s="143">
        <f>MATCH(F171, 'DIO (2016-08-01)'!F:F,0)</f>
        <v>203</v>
      </c>
      <c r="O171" s="140" t="str">
        <f>INDEX('DIO (2016-08-01)'!I:I,DIO!N171)</f>
        <v>Data.s15.7</v>
      </c>
      <c r="Q171" s="91">
        <f>[1]!'dio[167].en'</f>
        <v>1</v>
      </c>
      <c r="R171" s="91">
        <f>[1]!'DIO[167].v'</f>
        <v>1</v>
      </c>
      <c r="S171" s="91">
        <f>[1]!'dio[167].vNorm'</f>
        <v>1</v>
      </c>
      <c r="T171" s="91">
        <f>[1]!'dio[167].isAbNorm'</f>
        <v>0</v>
      </c>
      <c r="U171" s="91">
        <f>[1]!'dio[167].Alarm.en'</f>
        <v>1</v>
      </c>
      <c r="V171" s="91">
        <f>[1]!'dio[167].Alarm.sgn'</f>
        <v>0</v>
      </c>
    </row>
    <row r="172" spans="1:22" ht="12" customHeight="1" x14ac:dyDescent="0.2">
      <c r="A172" s="272"/>
      <c r="B172" s="268"/>
      <c r="C172" s="91">
        <v>8</v>
      </c>
      <c r="D172" s="91">
        <v>168</v>
      </c>
      <c r="E172" s="92"/>
      <c r="F172" s="92" t="s">
        <v>516</v>
      </c>
      <c r="G172" s="178" t="s">
        <v>776</v>
      </c>
      <c r="H172" s="153">
        <v>1</v>
      </c>
      <c r="I172" s="153">
        <v>1</v>
      </c>
      <c r="J172" s="175"/>
      <c r="K172" s="91">
        <v>104</v>
      </c>
      <c r="N172" s="143">
        <f>MATCH(F172, 'DIO (2016-08-01)'!F:F,0)</f>
        <v>204</v>
      </c>
      <c r="O172" s="140" t="str">
        <f>INDEX('DIO (2016-08-01)'!I:I,DIO!N172)</f>
        <v>Data.s15.8</v>
      </c>
      <c r="Q172" s="91">
        <f>[1]!'dio[168].en'</f>
        <v>1</v>
      </c>
      <c r="R172" s="91">
        <f>[1]!'DIO[168].v'</f>
        <v>1</v>
      </c>
      <c r="S172" s="91">
        <f>[1]!'dio[168].vNorm'</f>
        <v>1</v>
      </c>
      <c r="T172" s="91">
        <f>[1]!'dio[168].isAbNorm'</f>
        <v>0</v>
      </c>
      <c r="U172" s="91">
        <f>[1]!'dio[168].Alarm.en'</f>
        <v>1</v>
      </c>
      <c r="V172" s="91">
        <f>[1]!'dio[168].Alarm.sgn'</f>
        <v>0</v>
      </c>
    </row>
    <row r="173" spans="1:22" ht="12" customHeight="1" x14ac:dyDescent="0.2">
      <c r="A173" s="272"/>
      <c r="B173" s="268"/>
      <c r="C173" s="91">
        <v>9</v>
      </c>
      <c r="D173" s="91">
        <v>169</v>
      </c>
      <c r="E173" s="92"/>
      <c r="F173" s="92" t="s">
        <v>517</v>
      </c>
      <c r="G173" s="152" t="s">
        <v>792</v>
      </c>
      <c r="H173" s="153">
        <v>1</v>
      </c>
      <c r="I173" s="153">
        <v>1</v>
      </c>
      <c r="J173" s="175"/>
      <c r="K173" s="91">
        <v>105</v>
      </c>
      <c r="N173" s="143">
        <f>MATCH(F173, 'DIO (2016-08-01)'!F:F,0)</f>
        <v>205</v>
      </c>
      <c r="O173" s="140" t="str">
        <f>INDEX('DIO (2016-08-01)'!I:I,DIO!N173)</f>
        <v>Data.s15.9</v>
      </c>
      <c r="Q173" s="91">
        <f>[1]!'dio[169].en'</f>
        <v>1</v>
      </c>
      <c r="R173" s="91">
        <f>[1]!'DIO[169].v'</f>
        <v>1</v>
      </c>
      <c r="S173" s="91">
        <f>[1]!'dio[169].vNorm'</f>
        <v>1</v>
      </c>
      <c r="T173" s="91">
        <f>[1]!'dio[169].isAbNorm'</f>
        <v>0</v>
      </c>
      <c r="U173" s="91">
        <f>[1]!'dio[169].Alarm.en'</f>
        <v>1</v>
      </c>
      <c r="V173" s="91">
        <f>[1]!'dio[169].Alarm.sgn'</f>
        <v>0</v>
      </c>
    </row>
    <row r="174" spans="1:22" ht="12" customHeight="1" x14ac:dyDescent="0.2">
      <c r="A174" s="272"/>
      <c r="B174" s="268"/>
      <c r="C174" s="91">
        <v>10</v>
      </c>
      <c r="D174" s="91">
        <v>170</v>
      </c>
      <c r="E174" s="92"/>
      <c r="F174" s="92" t="s">
        <v>846</v>
      </c>
      <c r="G174" s="152" t="s">
        <v>793</v>
      </c>
      <c r="H174" s="153">
        <v>1</v>
      </c>
      <c r="I174" s="153">
        <v>1</v>
      </c>
      <c r="J174" s="175"/>
      <c r="K174" s="91">
        <v>106</v>
      </c>
      <c r="N174" s="143">
        <f>MATCH(F174, 'DIO (2016-08-01)'!F:F,0)</f>
        <v>206</v>
      </c>
      <c r="O174" s="140" t="str">
        <f>INDEX('DIO (2016-08-01)'!I:I,DIO!N174)</f>
        <v>Data.s15.10</v>
      </c>
      <c r="Q174" s="91">
        <f>[1]!'dio[170].en'</f>
        <v>1</v>
      </c>
      <c r="R174" s="91">
        <f>[1]!'DIO[170].v'</f>
        <v>1</v>
      </c>
      <c r="S174" s="91">
        <f>[1]!'dio[170].vNorm'</f>
        <v>1</v>
      </c>
      <c r="T174" s="91">
        <f>[1]!'dio[170].isAbNorm'</f>
        <v>0</v>
      </c>
      <c r="U174" s="91">
        <f>[1]!'dio[170].Alarm.en'</f>
        <v>1</v>
      </c>
      <c r="V174" s="91">
        <f>[1]!'dio[170].Alarm.sgn'</f>
        <v>0</v>
      </c>
    </row>
    <row r="175" spans="1:22" ht="12" customHeight="1" x14ac:dyDescent="0.2">
      <c r="A175" s="272"/>
      <c r="B175" s="268"/>
      <c r="C175" s="91">
        <v>11</v>
      </c>
      <c r="D175" s="91">
        <v>171</v>
      </c>
      <c r="E175" s="92"/>
      <c r="F175" s="92"/>
      <c r="G175" s="152"/>
      <c r="H175" s="153">
        <v>1</v>
      </c>
      <c r="I175" s="153">
        <v>1</v>
      </c>
      <c r="J175" s="175"/>
      <c r="K175" s="91">
        <v>107</v>
      </c>
      <c r="Q175" s="91">
        <f>[1]!'dio[171].en'</f>
        <v>0</v>
      </c>
      <c r="R175" s="91">
        <f>[1]!'DIO[171].v'</f>
        <v>0</v>
      </c>
      <c r="S175" s="91">
        <f>[1]!'dio[171].vNorm'</f>
        <v>1</v>
      </c>
      <c r="T175" s="91">
        <f>[1]!'dio[171].isAbNorm'</f>
        <v>0</v>
      </c>
      <c r="U175" s="91">
        <f>[1]!'dio[171].Alarm.en'</f>
        <v>1</v>
      </c>
      <c r="V175" s="91">
        <f>[1]!'dio[171].Alarm.sgn'</f>
        <v>0</v>
      </c>
    </row>
    <row r="176" spans="1:22" ht="12" customHeight="1" x14ac:dyDescent="0.2">
      <c r="A176" s="272"/>
      <c r="B176" s="268"/>
      <c r="C176" s="91">
        <v>12</v>
      </c>
      <c r="D176" s="91">
        <v>172</v>
      </c>
      <c r="E176" s="182"/>
      <c r="F176" s="160"/>
      <c r="G176" s="157"/>
      <c r="H176" s="153">
        <v>1</v>
      </c>
      <c r="I176" s="153">
        <v>1</v>
      </c>
      <c r="J176" s="175"/>
      <c r="K176" s="91">
        <v>108</v>
      </c>
      <c r="Q176" s="91">
        <f>[1]!'dio[172].en'</f>
        <v>0</v>
      </c>
      <c r="R176" s="91">
        <f>[1]!'DIO[172].v'</f>
        <v>0</v>
      </c>
      <c r="S176" s="91">
        <f>[1]!'dio[172].vNorm'</f>
        <v>1</v>
      </c>
      <c r="T176" s="91">
        <f>[1]!'dio[172].isAbNorm'</f>
        <v>0</v>
      </c>
      <c r="U176" s="91">
        <f>[1]!'dio[172].Alarm.en'</f>
        <v>1</v>
      </c>
      <c r="V176" s="91">
        <f>[1]!'dio[172].Alarm.sgn'</f>
        <v>0</v>
      </c>
    </row>
    <row r="177" spans="1:22" ht="12" customHeight="1" x14ac:dyDescent="0.2">
      <c r="A177" s="272"/>
      <c r="B177" s="268"/>
      <c r="C177" s="91">
        <v>13</v>
      </c>
      <c r="D177" s="91">
        <v>173</v>
      </c>
      <c r="E177" s="182"/>
      <c r="F177" s="160" t="s">
        <v>847</v>
      </c>
      <c r="G177" s="157" t="s">
        <v>794</v>
      </c>
      <c r="H177" s="153">
        <v>1</v>
      </c>
      <c r="I177" s="153">
        <v>1</v>
      </c>
      <c r="J177" s="175"/>
      <c r="K177" s="91">
        <v>109</v>
      </c>
      <c r="N177" s="143">
        <f>MATCH(F177, 'DIO (2016-08-01)'!F:F,0)</f>
        <v>211</v>
      </c>
      <c r="O177" s="140" t="str">
        <f>INDEX('DIO (2016-08-01)'!I:I,DIO!N177)</f>
        <v>Data.s15.15</v>
      </c>
      <c r="Q177" s="91">
        <f>[1]!'dio[173].en'</f>
        <v>1</v>
      </c>
      <c r="R177" s="91">
        <f>[1]!'DIO[173].v'</f>
        <v>1</v>
      </c>
      <c r="S177" s="91">
        <f>[1]!'dio[173].vNorm'</f>
        <v>1</v>
      </c>
      <c r="T177" s="91">
        <f>[1]!'dio[173].isAbNorm'</f>
        <v>0</v>
      </c>
      <c r="U177" s="91">
        <f>[1]!'dio[173].Alarm.en'</f>
        <v>1</v>
      </c>
      <c r="V177" s="91">
        <f>[1]!'dio[173].Alarm.sgn'</f>
        <v>0</v>
      </c>
    </row>
    <row r="178" spans="1:22" ht="12" customHeight="1" x14ac:dyDescent="0.2">
      <c r="A178" s="272"/>
      <c r="B178" s="268"/>
      <c r="C178" s="91">
        <v>14</v>
      </c>
      <c r="D178" s="91">
        <v>174</v>
      </c>
      <c r="E178" s="92"/>
      <c r="F178" s="92" t="s">
        <v>848</v>
      </c>
      <c r="G178" s="157" t="s">
        <v>795</v>
      </c>
      <c r="H178" s="153">
        <v>1</v>
      </c>
      <c r="I178" s="153">
        <v>1</v>
      </c>
      <c r="J178" s="175"/>
      <c r="K178" s="91">
        <v>110</v>
      </c>
      <c r="N178" s="143">
        <f>MATCH(F178, 'DIO (2016-08-01)'!F:F,0)</f>
        <v>210</v>
      </c>
      <c r="O178" s="140" t="str">
        <f>INDEX('DIO (2016-08-01)'!I:I,DIO!N178)</f>
        <v>Data.s15.14</v>
      </c>
      <c r="Q178" s="91">
        <f>[1]!'dio[174].en'</f>
        <v>1</v>
      </c>
      <c r="R178" s="91">
        <f>[1]!'DIO[174].v'</f>
        <v>1</v>
      </c>
      <c r="S178" s="91">
        <f>[1]!'dio[174].vNorm'</f>
        <v>1</v>
      </c>
      <c r="T178" s="91">
        <f>[1]!'dio[174].isAbNorm'</f>
        <v>0</v>
      </c>
      <c r="U178" s="91">
        <f>[1]!'dio[174].Alarm.en'</f>
        <v>1</v>
      </c>
      <c r="V178" s="91">
        <f>[1]!'dio[174].Alarm.sgn'</f>
        <v>0</v>
      </c>
    </row>
    <row r="179" spans="1:22" ht="12" customHeight="1" thickBot="1" x14ac:dyDescent="0.25">
      <c r="A179" s="273"/>
      <c r="B179" s="269"/>
      <c r="C179" s="164">
        <v>15</v>
      </c>
      <c r="D179" s="164">
        <v>175</v>
      </c>
      <c r="E179" s="94"/>
      <c r="F179" s="94" t="s">
        <v>849</v>
      </c>
      <c r="G179" s="165" t="s">
        <v>796</v>
      </c>
      <c r="H179" s="166">
        <v>1</v>
      </c>
      <c r="I179" s="166">
        <v>1</v>
      </c>
      <c r="J179" s="176"/>
      <c r="K179" s="164">
        <v>111</v>
      </c>
      <c r="N179" s="143">
        <f>MATCH(F179, 'DIO (2016-08-01)'!F:F,0)</f>
        <v>213</v>
      </c>
      <c r="O179" s="140" t="str">
        <f>INDEX('DIO (2016-08-01)'!I:I,DIO!N179)</f>
        <v>Data.s16.1</v>
      </c>
      <c r="Q179" s="91">
        <f>[1]!'dio[175].en'</f>
        <v>1</v>
      </c>
      <c r="R179" s="91">
        <f>[1]!'DIO[175].v'</f>
        <v>1</v>
      </c>
      <c r="S179" s="91">
        <f>[1]!'dio[175].vNorm'</f>
        <v>1</v>
      </c>
      <c r="T179" s="91">
        <f>[1]!'dio[175].isAbNorm'</f>
        <v>0</v>
      </c>
      <c r="U179" s="91">
        <f>[1]!'dio[175].Alarm.en'</f>
        <v>1</v>
      </c>
      <c r="V179" s="91">
        <f>[1]!'dio[175].Alarm.sgn'</f>
        <v>0</v>
      </c>
    </row>
    <row r="180" spans="1:22" x14ac:dyDescent="0.2">
      <c r="Q180" s="140"/>
      <c r="R180" s="140"/>
      <c r="S180" s="140"/>
      <c r="T180" s="140"/>
      <c r="U180" s="140"/>
      <c r="V180" s="140"/>
    </row>
    <row r="181" spans="1:22" x14ac:dyDescent="0.2">
      <c r="Q181" s="140"/>
      <c r="R181" s="140"/>
      <c r="S181" s="140"/>
      <c r="T181" s="140"/>
      <c r="U181" s="140"/>
      <c r="V181" s="140"/>
    </row>
    <row r="182" spans="1:22" x14ac:dyDescent="0.2">
      <c r="Q182" s="140"/>
      <c r="R182" s="140"/>
      <c r="S182" s="140"/>
      <c r="T182" s="140"/>
      <c r="U182" s="140"/>
      <c r="V182" s="140"/>
    </row>
    <row r="183" spans="1:22" x14ac:dyDescent="0.2">
      <c r="Q183" s="140"/>
      <c r="R183" s="140"/>
      <c r="S183" s="140"/>
      <c r="T183" s="140"/>
      <c r="U183" s="140"/>
      <c r="V183" s="140"/>
    </row>
    <row r="184" spans="1:22" x14ac:dyDescent="0.2">
      <c r="Q184" s="140"/>
      <c r="R184" s="140"/>
      <c r="S184" s="140"/>
      <c r="T184" s="140"/>
      <c r="U184" s="140"/>
      <c r="V184" s="140"/>
    </row>
    <row r="185" spans="1:22" x14ac:dyDescent="0.2">
      <c r="Q185" s="140"/>
      <c r="R185" s="140"/>
      <c r="S185" s="140"/>
      <c r="T185" s="140"/>
      <c r="U185" s="140"/>
      <c r="V185" s="140"/>
    </row>
    <row r="186" spans="1:22" x14ac:dyDescent="0.2">
      <c r="Q186" s="140"/>
      <c r="R186" s="140"/>
      <c r="S186" s="140"/>
      <c r="T186" s="140"/>
      <c r="U186" s="140"/>
      <c r="V186" s="140"/>
    </row>
    <row r="187" spans="1:22" x14ac:dyDescent="0.2">
      <c r="Q187" s="140"/>
      <c r="R187" s="140"/>
      <c r="S187" s="140"/>
      <c r="T187" s="140"/>
      <c r="U187" s="140"/>
      <c r="V187" s="140"/>
    </row>
    <row r="188" spans="1:22" x14ac:dyDescent="0.2">
      <c r="Q188" s="140"/>
      <c r="R188" s="140"/>
      <c r="S188" s="140"/>
      <c r="T188" s="140"/>
      <c r="U188" s="140"/>
      <c r="V188" s="140"/>
    </row>
    <row r="189" spans="1:22" x14ac:dyDescent="0.2">
      <c r="Q189" s="140"/>
      <c r="R189" s="140"/>
      <c r="S189" s="140"/>
      <c r="T189" s="140"/>
      <c r="U189" s="140"/>
      <c r="V189" s="140"/>
    </row>
    <row r="190" spans="1:22" x14ac:dyDescent="0.2">
      <c r="Q190" s="140"/>
      <c r="R190" s="140"/>
      <c r="S190" s="140"/>
      <c r="T190" s="140"/>
      <c r="U190" s="140"/>
      <c r="V190" s="140"/>
    </row>
    <row r="191" spans="1:22" x14ac:dyDescent="0.2">
      <c r="Q191" s="140"/>
      <c r="R191" s="140"/>
      <c r="S191" s="140"/>
      <c r="T191" s="140"/>
      <c r="U191" s="140"/>
      <c r="V191" s="140"/>
    </row>
    <row r="192" spans="1:22" x14ac:dyDescent="0.2">
      <c r="Q192" s="140"/>
      <c r="R192" s="140"/>
      <c r="S192" s="140"/>
      <c r="T192" s="140"/>
      <c r="U192" s="140"/>
      <c r="V192" s="140"/>
    </row>
    <row r="193" spans="17:22" x14ac:dyDescent="0.2">
      <c r="Q193" s="140"/>
      <c r="R193" s="140"/>
      <c r="S193" s="140"/>
      <c r="T193" s="140"/>
      <c r="U193" s="140"/>
      <c r="V193" s="140"/>
    </row>
    <row r="194" spans="17:22" x14ac:dyDescent="0.2">
      <c r="Q194" s="140"/>
      <c r="R194" s="140"/>
      <c r="S194" s="140"/>
      <c r="T194" s="140"/>
      <c r="U194" s="140"/>
      <c r="V194" s="140"/>
    </row>
    <row r="195" spans="17:22" x14ac:dyDescent="0.2">
      <c r="Q195" s="140"/>
      <c r="R195" s="140"/>
      <c r="S195" s="140"/>
      <c r="T195" s="140"/>
      <c r="U195" s="140"/>
      <c r="V195" s="140"/>
    </row>
    <row r="196" spans="17:22" x14ac:dyDescent="0.2">
      <c r="Q196" s="140"/>
      <c r="R196" s="140"/>
      <c r="S196" s="140"/>
      <c r="T196" s="140"/>
      <c r="U196" s="140"/>
      <c r="V196" s="140"/>
    </row>
    <row r="197" spans="17:22" x14ac:dyDescent="0.2">
      <c r="Q197" s="140"/>
      <c r="R197" s="140"/>
      <c r="S197" s="140"/>
      <c r="T197" s="140"/>
      <c r="U197" s="140"/>
      <c r="V197" s="140"/>
    </row>
    <row r="198" spans="17:22" x14ac:dyDescent="0.2">
      <c r="Q198" s="140"/>
      <c r="R198" s="140"/>
      <c r="S198" s="140"/>
      <c r="T198" s="140"/>
      <c r="U198" s="140"/>
      <c r="V198" s="140"/>
    </row>
    <row r="199" spans="17:22" x14ac:dyDescent="0.2">
      <c r="Q199" s="140"/>
      <c r="R199" s="140"/>
      <c r="S199" s="140"/>
      <c r="T199" s="140"/>
      <c r="U199" s="140"/>
      <c r="V199" s="140"/>
    </row>
    <row r="200" spans="17:22" x14ac:dyDescent="0.2">
      <c r="Q200" s="140"/>
      <c r="R200" s="140"/>
      <c r="S200" s="140"/>
      <c r="T200" s="140"/>
      <c r="U200" s="140"/>
      <c r="V200" s="140"/>
    </row>
    <row r="201" spans="17:22" x14ac:dyDescent="0.2">
      <c r="Q201" s="140"/>
      <c r="R201" s="140"/>
      <c r="S201" s="140"/>
      <c r="T201" s="140"/>
      <c r="U201" s="140"/>
      <c r="V201" s="140"/>
    </row>
    <row r="202" spans="17:22" x14ac:dyDescent="0.2">
      <c r="Q202" s="140"/>
      <c r="R202" s="140"/>
      <c r="S202" s="140"/>
      <c r="T202" s="140"/>
      <c r="U202" s="140"/>
      <c r="V202" s="140"/>
    </row>
    <row r="203" spans="17:22" x14ac:dyDescent="0.2">
      <c r="Q203" s="140"/>
      <c r="R203" s="140"/>
      <c r="S203" s="140"/>
      <c r="T203" s="140"/>
      <c r="U203" s="140"/>
      <c r="V203" s="140"/>
    </row>
    <row r="204" spans="17:22" x14ac:dyDescent="0.2">
      <c r="Q204" s="140"/>
      <c r="R204" s="140"/>
      <c r="S204" s="140"/>
      <c r="T204" s="140"/>
      <c r="U204" s="140"/>
      <c r="V204" s="140"/>
    </row>
    <row r="205" spans="17:22" x14ac:dyDescent="0.2">
      <c r="Q205" s="140"/>
      <c r="R205" s="140"/>
      <c r="S205" s="140"/>
      <c r="T205" s="140"/>
      <c r="U205" s="140"/>
      <c r="V205" s="140"/>
    </row>
    <row r="206" spans="17:22" x14ac:dyDescent="0.2">
      <c r="Q206" s="140"/>
      <c r="R206" s="140"/>
      <c r="S206" s="140"/>
      <c r="T206" s="140"/>
      <c r="U206" s="140"/>
      <c r="V206" s="140"/>
    </row>
    <row r="207" spans="17:22" x14ac:dyDescent="0.2">
      <c r="Q207" s="140"/>
      <c r="R207" s="140"/>
      <c r="S207" s="140"/>
      <c r="T207" s="140"/>
      <c r="U207" s="140"/>
      <c r="V207" s="140"/>
    </row>
    <row r="208" spans="17:22" x14ac:dyDescent="0.2">
      <c r="Q208" s="140"/>
      <c r="R208" s="140"/>
      <c r="S208" s="140"/>
      <c r="T208" s="140"/>
      <c r="U208" s="140"/>
      <c r="V208" s="140"/>
    </row>
    <row r="209" spans="17:22" x14ac:dyDescent="0.2">
      <c r="Q209" s="140"/>
      <c r="R209" s="140"/>
      <c r="S209" s="140"/>
      <c r="T209" s="140"/>
      <c r="U209" s="140"/>
      <c r="V209" s="140"/>
    </row>
    <row r="210" spans="17:22" x14ac:dyDescent="0.2">
      <c r="Q210" s="140"/>
      <c r="R210" s="140"/>
      <c r="S210" s="140"/>
      <c r="T210" s="140"/>
      <c r="U210" s="140"/>
      <c r="V210" s="140"/>
    </row>
    <row r="211" spans="17:22" x14ac:dyDescent="0.2">
      <c r="Q211" s="140"/>
      <c r="R211" s="140"/>
      <c r="S211" s="140"/>
      <c r="T211" s="140"/>
      <c r="U211" s="140"/>
      <c r="V211" s="140"/>
    </row>
    <row r="212" spans="17:22" x14ac:dyDescent="0.2">
      <c r="Q212" s="140"/>
      <c r="R212" s="140"/>
      <c r="S212" s="140"/>
      <c r="T212" s="140"/>
      <c r="U212" s="140"/>
      <c r="V212" s="140"/>
    </row>
    <row r="213" spans="17:22" x14ac:dyDescent="0.2">
      <c r="Q213" s="140"/>
      <c r="R213" s="140"/>
      <c r="S213" s="140"/>
      <c r="T213" s="140"/>
      <c r="U213" s="140"/>
      <c r="V213" s="140"/>
    </row>
    <row r="214" spans="17:22" x14ac:dyDescent="0.2">
      <c r="Q214" s="140"/>
      <c r="R214" s="140"/>
      <c r="S214" s="140"/>
      <c r="T214" s="140"/>
      <c r="U214" s="140"/>
      <c r="V214" s="140"/>
    </row>
    <row r="215" spans="17:22" x14ac:dyDescent="0.2">
      <c r="Q215" s="140"/>
      <c r="R215" s="140"/>
      <c r="S215" s="140"/>
      <c r="T215" s="140"/>
      <c r="U215" s="140"/>
      <c r="V215" s="140"/>
    </row>
    <row r="216" spans="17:22" x14ac:dyDescent="0.2">
      <c r="Q216" s="140"/>
      <c r="R216" s="140"/>
      <c r="S216" s="140"/>
      <c r="T216" s="140"/>
      <c r="U216" s="140"/>
      <c r="V216" s="140"/>
    </row>
    <row r="217" spans="17:22" x14ac:dyDescent="0.2">
      <c r="Q217" s="140"/>
      <c r="R217" s="140"/>
      <c r="S217" s="140"/>
      <c r="T217" s="140"/>
      <c r="U217" s="140"/>
      <c r="V217" s="140"/>
    </row>
    <row r="218" spans="17:22" x14ac:dyDescent="0.2">
      <c r="Q218" s="140"/>
      <c r="R218" s="140"/>
      <c r="S218" s="140"/>
      <c r="T218" s="140"/>
      <c r="U218" s="140"/>
      <c r="V218" s="140"/>
    </row>
    <row r="219" spans="17:22" x14ac:dyDescent="0.2">
      <c r="Q219" s="140"/>
      <c r="R219" s="140"/>
      <c r="S219" s="140"/>
      <c r="T219" s="140"/>
      <c r="U219" s="140"/>
      <c r="V219" s="140"/>
    </row>
    <row r="220" spans="17:22" x14ac:dyDescent="0.2">
      <c r="Q220" s="140"/>
      <c r="R220" s="140"/>
      <c r="S220" s="140"/>
      <c r="T220" s="140"/>
      <c r="U220" s="140"/>
      <c r="V220" s="140"/>
    </row>
    <row r="221" spans="17:22" x14ac:dyDescent="0.2">
      <c r="Q221" s="140"/>
      <c r="R221" s="140"/>
      <c r="S221" s="140"/>
      <c r="T221" s="140"/>
      <c r="U221" s="140"/>
      <c r="V221" s="140"/>
    </row>
    <row r="222" spans="17:22" x14ac:dyDescent="0.2">
      <c r="Q222" s="140"/>
      <c r="R222" s="140"/>
      <c r="S222" s="140"/>
      <c r="T222" s="140"/>
      <c r="U222" s="140"/>
      <c r="V222" s="140"/>
    </row>
    <row r="223" spans="17:22" x14ac:dyDescent="0.2">
      <c r="Q223" s="140"/>
      <c r="R223" s="140"/>
      <c r="S223" s="140"/>
      <c r="T223" s="140"/>
      <c r="U223" s="140"/>
      <c r="V223" s="140"/>
    </row>
    <row r="224" spans="17:22" x14ac:dyDescent="0.2">
      <c r="Q224" s="140"/>
      <c r="R224" s="140"/>
      <c r="S224" s="140"/>
      <c r="T224" s="140"/>
      <c r="U224" s="140"/>
      <c r="V224" s="140"/>
    </row>
    <row r="225" spans="17:22" x14ac:dyDescent="0.2">
      <c r="Q225" s="140"/>
      <c r="R225" s="140"/>
      <c r="S225" s="140"/>
      <c r="T225" s="140"/>
      <c r="U225" s="140"/>
      <c r="V225" s="140"/>
    </row>
    <row r="226" spans="17:22" x14ac:dyDescent="0.2">
      <c r="Q226" s="140"/>
      <c r="R226" s="140"/>
      <c r="S226" s="140"/>
      <c r="T226" s="140"/>
      <c r="U226" s="140"/>
      <c r="V226" s="140"/>
    </row>
    <row r="227" spans="17:22" x14ac:dyDescent="0.2">
      <c r="Q227" s="140"/>
      <c r="R227" s="140"/>
      <c r="S227" s="140"/>
      <c r="T227" s="140"/>
      <c r="U227" s="140"/>
      <c r="V227" s="140"/>
    </row>
    <row r="228" spans="17:22" x14ac:dyDescent="0.2">
      <c r="Q228" s="140"/>
      <c r="R228" s="140"/>
      <c r="S228" s="140"/>
      <c r="T228" s="140"/>
      <c r="U228" s="140"/>
      <c r="V228" s="140"/>
    </row>
  </sheetData>
  <mergeCells count="19">
    <mergeCell ref="A164:A179"/>
    <mergeCell ref="A3:B3"/>
    <mergeCell ref="A4:A35"/>
    <mergeCell ref="A36:A67"/>
    <mergeCell ref="A68:A83"/>
    <mergeCell ref="A84:A99"/>
    <mergeCell ref="A100:A115"/>
    <mergeCell ref="B164:B179"/>
    <mergeCell ref="B36:B67"/>
    <mergeCell ref="B4:B35"/>
    <mergeCell ref="B68:B83"/>
    <mergeCell ref="B84:B99"/>
    <mergeCell ref="B100:B115"/>
    <mergeCell ref="B116:B131"/>
    <mergeCell ref="B132:B147"/>
    <mergeCell ref="B148:B163"/>
    <mergeCell ref="A116:A131"/>
    <mergeCell ref="A132:A147"/>
    <mergeCell ref="A148:A163"/>
  </mergeCells>
  <phoneticPr fontId="14" type="noConversion"/>
  <conditionalFormatting sqref="Q4:Q179">
    <cfRule type="cellIs" dxfId="4" priority="14" stopIfTrue="1" operator="equal">
      <formula>1</formula>
    </cfRule>
  </conditionalFormatting>
  <conditionalFormatting sqref="V4:V179">
    <cfRule type="cellIs" dxfId="3" priority="12" stopIfTrue="1" operator="equal">
      <formula>1</formula>
    </cfRule>
  </conditionalFormatting>
  <conditionalFormatting sqref="U4:U179">
    <cfRule type="cellIs" dxfId="2" priority="10" stopIfTrue="1" operator="equal">
      <formula>1</formula>
    </cfRule>
  </conditionalFormatting>
  <conditionalFormatting sqref="S4:S179">
    <cfRule type="cellIs" dxfId="1" priority="4" stopIfTrue="1" operator="equal">
      <formula>1</formula>
    </cfRule>
  </conditionalFormatting>
  <conditionalFormatting sqref="T4:T179">
    <cfRule type="cellIs" dxfId="0" priority="1" stopIfTrue="1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paperSize="9" scale="90" fitToHeight="3" orientation="landscape" horizontalDpi="4294967294" verticalDpi="4294967294" r:id="rId1"/>
  <rowBreaks count="5" manualBreakCount="5">
    <brk id="35" max="16383" man="1"/>
    <brk id="67" max="16383" man="1"/>
    <brk id="99" min="1" max="8" man="1"/>
    <brk id="115" min="1" max="8" man="1"/>
    <brk id="147" min="1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27"/>
  <sheetViews>
    <sheetView view="pageBreakPreview" zoomScale="160" zoomScaleNormal="70" zoomScaleSheetLayoutView="160" workbookViewId="0">
      <pane ySplit="3" topLeftCell="A77" activePane="bottomLeft" state="frozen"/>
      <selection pane="bottomLeft" activeCell="F90" sqref="F90"/>
    </sheetView>
  </sheetViews>
  <sheetFormatPr defaultRowHeight="15" customHeight="1" x14ac:dyDescent="0.25"/>
  <cols>
    <col min="1" max="1" width="4.5703125" style="8" customWidth="1"/>
    <col min="2" max="4" width="4.85546875" style="8" customWidth="1"/>
    <col min="5" max="5" width="10" style="8" customWidth="1"/>
    <col min="6" max="6" width="79.42578125" style="8" customWidth="1"/>
    <col min="7" max="7" width="9.140625" style="8"/>
    <col min="8" max="8" width="13" style="8" customWidth="1"/>
    <col min="9" max="9" width="13.140625" style="8" customWidth="1"/>
    <col min="10" max="10" width="9.140625" style="8"/>
    <col min="11" max="11" width="46" style="8" customWidth="1"/>
    <col min="12" max="16384" width="9.140625" style="8"/>
  </cols>
  <sheetData>
    <row r="3" spans="1:9" s="9" customFormat="1" ht="52.5" customHeight="1" x14ac:dyDescent="0.25">
      <c r="A3" s="53" t="s">
        <v>3</v>
      </c>
      <c r="B3" s="53" t="s">
        <v>4</v>
      </c>
      <c r="C3" s="54" t="s">
        <v>556</v>
      </c>
      <c r="D3" s="54" t="s">
        <v>555</v>
      </c>
      <c r="E3" s="1" t="s">
        <v>0</v>
      </c>
      <c r="F3" s="1" t="s">
        <v>17</v>
      </c>
      <c r="G3" s="1" t="s">
        <v>18</v>
      </c>
      <c r="H3" s="1" t="s">
        <v>400</v>
      </c>
      <c r="I3" s="55" t="s">
        <v>5</v>
      </c>
    </row>
    <row r="4" spans="1:9" ht="15" customHeight="1" x14ac:dyDescent="0.25">
      <c r="A4" s="280">
        <v>6</v>
      </c>
      <c r="B4" s="56">
        <v>0</v>
      </c>
      <c r="C4" s="56">
        <v>0</v>
      </c>
      <c r="D4" s="56"/>
      <c r="E4" s="4" t="s">
        <v>20</v>
      </c>
      <c r="F4" s="5" t="s">
        <v>21</v>
      </c>
      <c r="G4" s="2">
        <v>0</v>
      </c>
      <c r="H4" s="2"/>
      <c r="I4" s="4" t="s">
        <v>19</v>
      </c>
    </row>
    <row r="5" spans="1:9" ht="15" customHeight="1" x14ac:dyDescent="0.25">
      <c r="A5" s="280"/>
      <c r="B5" s="56">
        <v>1</v>
      </c>
      <c r="C5" s="56">
        <v>1</v>
      </c>
      <c r="D5" s="56"/>
      <c r="E5" s="40" t="s">
        <v>500</v>
      </c>
      <c r="F5" s="41" t="s">
        <v>498</v>
      </c>
      <c r="G5" s="2"/>
      <c r="H5" s="2" t="s">
        <v>502</v>
      </c>
      <c r="I5" s="4" t="s">
        <v>22</v>
      </c>
    </row>
    <row r="6" spans="1:9" ht="15" customHeight="1" x14ac:dyDescent="0.25">
      <c r="A6" s="280"/>
      <c r="B6" s="56">
        <v>2</v>
      </c>
      <c r="C6" s="56">
        <v>2</v>
      </c>
      <c r="D6" s="56"/>
      <c r="E6" s="40" t="s">
        <v>501</v>
      </c>
      <c r="F6" s="41" t="s">
        <v>499</v>
      </c>
      <c r="G6" s="2"/>
      <c r="H6" s="2" t="s">
        <v>502</v>
      </c>
      <c r="I6" s="4" t="s">
        <v>23</v>
      </c>
    </row>
    <row r="7" spans="1:9" ht="15" customHeight="1" x14ac:dyDescent="0.25">
      <c r="A7" s="280"/>
      <c r="B7" s="56">
        <v>3</v>
      </c>
      <c r="C7" s="56">
        <v>3</v>
      </c>
      <c r="D7" s="56"/>
      <c r="E7" s="48" t="s">
        <v>20</v>
      </c>
      <c r="F7" s="57" t="s">
        <v>25</v>
      </c>
      <c r="G7" s="50"/>
      <c r="H7" s="50"/>
      <c r="I7" s="4" t="s">
        <v>24</v>
      </c>
    </row>
    <row r="8" spans="1:9" ht="15" customHeight="1" x14ac:dyDescent="0.25">
      <c r="A8" s="280"/>
      <c r="B8" s="56">
        <v>4</v>
      </c>
      <c r="C8" s="56">
        <v>4</v>
      </c>
      <c r="D8" s="56"/>
      <c r="E8" s="48" t="s">
        <v>20</v>
      </c>
      <c r="F8" s="57" t="s">
        <v>27</v>
      </c>
      <c r="G8" s="50"/>
      <c r="H8" s="50"/>
      <c r="I8" s="4" t="s">
        <v>26</v>
      </c>
    </row>
    <row r="9" spans="1:9" ht="15" customHeight="1" x14ac:dyDescent="0.25">
      <c r="A9" s="280"/>
      <c r="B9" s="56">
        <v>5</v>
      </c>
      <c r="C9" s="56">
        <v>5</v>
      </c>
      <c r="D9" s="56"/>
      <c r="E9" s="48" t="s">
        <v>20</v>
      </c>
      <c r="F9" s="57" t="s">
        <v>29</v>
      </c>
      <c r="G9" s="50"/>
      <c r="H9" s="50"/>
      <c r="I9" s="4" t="s">
        <v>28</v>
      </c>
    </row>
    <row r="10" spans="1:9" ht="15" customHeight="1" x14ac:dyDescent="0.25">
      <c r="A10" s="280"/>
      <c r="B10" s="56">
        <v>6</v>
      </c>
      <c r="C10" s="56">
        <v>6</v>
      </c>
      <c r="D10" s="56"/>
      <c r="E10" s="48" t="s">
        <v>20</v>
      </c>
      <c r="F10" s="57" t="s">
        <v>31</v>
      </c>
      <c r="G10" s="50"/>
      <c r="H10" s="50"/>
      <c r="I10" s="4" t="s">
        <v>30</v>
      </c>
    </row>
    <row r="11" spans="1:9" ht="15" customHeight="1" x14ac:dyDescent="0.25">
      <c r="A11" s="280"/>
      <c r="B11" s="56">
        <v>7</v>
      </c>
      <c r="C11" s="56">
        <v>7</v>
      </c>
      <c r="D11" s="56"/>
      <c r="E11" s="4" t="s">
        <v>20</v>
      </c>
      <c r="F11" s="5" t="s">
        <v>33</v>
      </c>
      <c r="G11" s="2">
        <v>1</v>
      </c>
      <c r="H11" s="2"/>
      <c r="I11" s="4" t="s">
        <v>32</v>
      </c>
    </row>
    <row r="12" spans="1:9" ht="15" customHeight="1" x14ac:dyDescent="0.25">
      <c r="A12" s="280"/>
      <c r="B12" s="56">
        <v>8</v>
      </c>
      <c r="C12" s="56">
        <v>8</v>
      </c>
      <c r="D12" s="56"/>
      <c r="E12" s="48" t="s">
        <v>20</v>
      </c>
      <c r="F12" s="57" t="s">
        <v>35</v>
      </c>
      <c r="G12" s="50"/>
      <c r="H12" s="50"/>
      <c r="I12" s="4" t="s">
        <v>34</v>
      </c>
    </row>
    <row r="13" spans="1:9" ht="15" customHeight="1" x14ac:dyDescent="0.25">
      <c r="A13" s="280"/>
      <c r="B13" s="56">
        <v>9</v>
      </c>
      <c r="C13" s="56">
        <v>9</v>
      </c>
      <c r="D13" s="56"/>
      <c r="E13" s="48" t="s">
        <v>20</v>
      </c>
      <c r="F13" s="57" t="s">
        <v>37</v>
      </c>
      <c r="G13" s="50">
        <v>0</v>
      </c>
      <c r="H13" s="50"/>
      <c r="I13" s="4" t="s">
        <v>36</v>
      </c>
    </row>
    <row r="14" spans="1:9" ht="15" customHeight="1" x14ac:dyDescent="0.25">
      <c r="A14" s="280"/>
      <c r="B14" s="56">
        <v>10</v>
      </c>
      <c r="C14" s="56">
        <v>10</v>
      </c>
      <c r="D14" s="56"/>
      <c r="E14" s="48" t="s">
        <v>20</v>
      </c>
      <c r="F14" s="57" t="s">
        <v>39</v>
      </c>
      <c r="G14" s="50">
        <v>0</v>
      </c>
      <c r="H14" s="50"/>
      <c r="I14" s="4" t="s">
        <v>38</v>
      </c>
    </row>
    <row r="15" spans="1:9" ht="15" customHeight="1" x14ac:dyDescent="0.25">
      <c r="A15" s="280"/>
      <c r="B15" s="56">
        <v>11</v>
      </c>
      <c r="C15" s="56">
        <v>11</v>
      </c>
      <c r="D15" s="56"/>
      <c r="E15" s="48" t="s">
        <v>20</v>
      </c>
      <c r="F15" s="57" t="s">
        <v>41</v>
      </c>
      <c r="G15" s="50">
        <v>0</v>
      </c>
      <c r="H15" s="50"/>
      <c r="I15" s="4" t="s">
        <v>40</v>
      </c>
    </row>
    <row r="16" spans="1:9" ht="15" customHeight="1" x14ac:dyDescent="0.25">
      <c r="A16" s="280"/>
      <c r="B16" s="56">
        <v>12</v>
      </c>
      <c r="C16" s="56">
        <v>12</v>
      </c>
      <c r="D16" s="56"/>
      <c r="E16" s="48" t="s">
        <v>20</v>
      </c>
      <c r="F16" s="57" t="s">
        <v>43</v>
      </c>
      <c r="G16" s="50">
        <v>0</v>
      </c>
      <c r="H16" s="50"/>
      <c r="I16" s="4" t="s">
        <v>42</v>
      </c>
    </row>
    <row r="17" spans="1:9" ht="15" customHeight="1" x14ac:dyDescent="0.25">
      <c r="A17" s="280"/>
      <c r="B17" s="56">
        <v>13</v>
      </c>
      <c r="C17" s="56">
        <v>13</v>
      </c>
      <c r="D17" s="56"/>
      <c r="E17" s="48"/>
      <c r="F17" s="57" t="s">
        <v>45</v>
      </c>
      <c r="G17" s="50">
        <v>0</v>
      </c>
      <c r="H17" s="50"/>
      <c r="I17" s="4" t="s">
        <v>44</v>
      </c>
    </row>
    <row r="18" spans="1:9" ht="15" customHeight="1" x14ac:dyDescent="0.25">
      <c r="A18" s="280"/>
      <c r="B18" s="56">
        <v>14</v>
      </c>
      <c r="C18" s="56">
        <v>14</v>
      </c>
      <c r="D18" s="56"/>
      <c r="E18" s="48" t="s">
        <v>20</v>
      </c>
      <c r="F18" s="57" t="s">
        <v>47</v>
      </c>
      <c r="G18" s="50"/>
      <c r="H18" s="50"/>
      <c r="I18" s="4" t="s">
        <v>46</v>
      </c>
    </row>
    <row r="19" spans="1:9" ht="15" customHeight="1" x14ac:dyDescent="0.25">
      <c r="A19" s="280"/>
      <c r="B19" s="56">
        <v>15</v>
      </c>
      <c r="C19" s="56">
        <v>15</v>
      </c>
      <c r="D19" s="56"/>
      <c r="E19" s="48" t="s">
        <v>20</v>
      </c>
      <c r="F19" s="57" t="s">
        <v>49</v>
      </c>
      <c r="G19" s="50"/>
      <c r="H19" s="50"/>
      <c r="I19" s="4" t="s">
        <v>48</v>
      </c>
    </row>
    <row r="20" spans="1:9" ht="15" customHeight="1" x14ac:dyDescent="0.25">
      <c r="A20" s="280"/>
      <c r="B20" s="56">
        <v>16</v>
      </c>
      <c r="C20" s="56">
        <v>16</v>
      </c>
      <c r="D20" s="56"/>
      <c r="E20" s="48" t="s">
        <v>20</v>
      </c>
      <c r="F20" s="57" t="s">
        <v>51</v>
      </c>
      <c r="G20" s="50"/>
      <c r="H20" s="50"/>
      <c r="I20" s="4" t="s">
        <v>50</v>
      </c>
    </row>
    <row r="21" spans="1:9" ht="15" customHeight="1" x14ac:dyDescent="0.25">
      <c r="A21" s="280"/>
      <c r="B21" s="56">
        <v>17</v>
      </c>
      <c r="C21" s="56">
        <v>17</v>
      </c>
      <c r="D21" s="56"/>
      <c r="E21" s="48" t="s">
        <v>20</v>
      </c>
      <c r="F21" s="57" t="s">
        <v>53</v>
      </c>
      <c r="G21" s="50"/>
      <c r="H21" s="50"/>
      <c r="I21" s="4" t="s">
        <v>52</v>
      </c>
    </row>
    <row r="22" spans="1:9" ht="15" customHeight="1" x14ac:dyDescent="0.25">
      <c r="A22" s="280"/>
      <c r="B22" s="56">
        <v>18</v>
      </c>
      <c r="C22" s="56">
        <v>18</v>
      </c>
      <c r="D22" s="56"/>
      <c r="E22" s="48" t="s">
        <v>20</v>
      </c>
      <c r="F22" s="57" t="s">
        <v>55</v>
      </c>
      <c r="G22" s="50"/>
      <c r="H22" s="50"/>
      <c r="I22" s="4" t="s">
        <v>54</v>
      </c>
    </row>
    <row r="23" spans="1:9" ht="15" customHeight="1" x14ac:dyDescent="0.25">
      <c r="A23" s="280"/>
      <c r="B23" s="56">
        <v>19</v>
      </c>
      <c r="C23" s="56">
        <v>19</v>
      </c>
      <c r="D23" s="56"/>
      <c r="E23" s="48" t="s">
        <v>20</v>
      </c>
      <c r="F23" s="57" t="s">
        <v>57</v>
      </c>
      <c r="G23" s="50"/>
      <c r="H23" s="50"/>
      <c r="I23" s="4" t="s">
        <v>56</v>
      </c>
    </row>
    <row r="24" spans="1:9" ht="15" customHeight="1" x14ac:dyDescent="0.25">
      <c r="A24" s="280"/>
      <c r="B24" s="56">
        <v>20</v>
      </c>
      <c r="C24" s="56">
        <v>20</v>
      </c>
      <c r="D24" s="56"/>
      <c r="E24" s="48" t="s">
        <v>20</v>
      </c>
      <c r="F24" s="57" t="s">
        <v>59</v>
      </c>
      <c r="G24" s="50"/>
      <c r="H24" s="50"/>
      <c r="I24" s="4" t="s">
        <v>58</v>
      </c>
    </row>
    <row r="25" spans="1:9" ht="15" customHeight="1" x14ac:dyDescent="0.25">
      <c r="A25" s="280"/>
      <c r="B25" s="56">
        <v>21</v>
      </c>
      <c r="C25" s="56">
        <v>21</v>
      </c>
      <c r="D25" s="56"/>
      <c r="E25" s="48" t="s">
        <v>20</v>
      </c>
      <c r="F25" s="57" t="s">
        <v>61</v>
      </c>
      <c r="G25" s="50"/>
      <c r="H25" s="50"/>
      <c r="I25" s="4" t="s">
        <v>60</v>
      </c>
    </row>
    <row r="26" spans="1:9" ht="15" customHeight="1" x14ac:dyDescent="0.25">
      <c r="A26" s="280"/>
      <c r="B26" s="56">
        <v>22</v>
      </c>
      <c r="C26" s="56">
        <v>22</v>
      </c>
      <c r="D26" s="56"/>
      <c r="E26" s="51"/>
      <c r="F26" s="58" t="s">
        <v>63</v>
      </c>
      <c r="G26" s="50"/>
      <c r="H26" s="50"/>
      <c r="I26" s="4" t="s">
        <v>62</v>
      </c>
    </row>
    <row r="27" spans="1:9" ht="15" customHeight="1" x14ac:dyDescent="0.25">
      <c r="A27" s="280"/>
      <c r="B27" s="56">
        <v>23</v>
      </c>
      <c r="C27" s="56">
        <v>23</v>
      </c>
      <c r="D27" s="56"/>
      <c r="E27" s="51"/>
      <c r="F27" s="58" t="s">
        <v>65</v>
      </c>
      <c r="G27" s="50"/>
      <c r="H27" s="50"/>
      <c r="I27" s="4" t="s">
        <v>64</v>
      </c>
    </row>
    <row r="28" spans="1:9" ht="15" customHeight="1" x14ac:dyDescent="0.25">
      <c r="A28" s="280"/>
      <c r="B28" s="56">
        <v>24</v>
      </c>
      <c r="C28" s="56">
        <v>24</v>
      </c>
      <c r="D28" s="56"/>
      <c r="E28" s="4" t="s">
        <v>67</v>
      </c>
      <c r="F28" s="5" t="s">
        <v>68</v>
      </c>
      <c r="G28" s="2">
        <v>1</v>
      </c>
      <c r="H28" s="2"/>
      <c r="I28" s="4" t="s">
        <v>66</v>
      </c>
    </row>
    <row r="29" spans="1:9" ht="15" customHeight="1" x14ac:dyDescent="0.25">
      <c r="A29" s="280"/>
      <c r="B29" s="56">
        <v>25</v>
      </c>
      <c r="C29" s="56">
        <v>25</v>
      </c>
      <c r="D29" s="56"/>
      <c r="E29" s="4" t="s">
        <v>70</v>
      </c>
      <c r="F29" s="5" t="s">
        <v>71</v>
      </c>
      <c r="G29" s="2">
        <v>1</v>
      </c>
      <c r="H29" s="2"/>
      <c r="I29" s="4" t="s">
        <v>69</v>
      </c>
    </row>
    <row r="30" spans="1:9" ht="15" customHeight="1" x14ac:dyDescent="0.25">
      <c r="A30" s="280"/>
      <c r="B30" s="56">
        <v>26</v>
      </c>
      <c r="C30" s="56">
        <v>26</v>
      </c>
      <c r="D30" s="56"/>
      <c r="E30" s="4" t="s">
        <v>73</v>
      </c>
      <c r="F30" s="5" t="s">
        <v>74</v>
      </c>
      <c r="G30" s="2">
        <v>1</v>
      </c>
      <c r="H30" s="2"/>
      <c r="I30" s="4" t="s">
        <v>72</v>
      </c>
    </row>
    <row r="31" spans="1:9" ht="15" customHeight="1" x14ac:dyDescent="0.25">
      <c r="A31" s="280"/>
      <c r="B31" s="56">
        <v>27</v>
      </c>
      <c r="C31" s="56">
        <v>27</v>
      </c>
      <c r="D31" s="56"/>
      <c r="E31" s="4" t="s">
        <v>76</v>
      </c>
      <c r="F31" s="5" t="s">
        <v>77</v>
      </c>
      <c r="G31" s="2">
        <v>1</v>
      </c>
      <c r="H31" s="2"/>
      <c r="I31" s="4" t="s">
        <v>75</v>
      </c>
    </row>
    <row r="32" spans="1:9" ht="15" customHeight="1" x14ac:dyDescent="0.25">
      <c r="A32" s="280"/>
      <c r="B32" s="56">
        <v>28</v>
      </c>
      <c r="C32" s="56">
        <v>28</v>
      </c>
      <c r="D32" s="56"/>
      <c r="E32" s="4" t="s">
        <v>79</v>
      </c>
      <c r="F32" s="5" t="s">
        <v>80</v>
      </c>
      <c r="G32" s="2">
        <v>1</v>
      </c>
      <c r="H32" s="2"/>
      <c r="I32" s="4" t="s">
        <v>78</v>
      </c>
    </row>
    <row r="33" spans="1:9" ht="15" customHeight="1" x14ac:dyDescent="0.25">
      <c r="A33" s="280"/>
      <c r="B33" s="56">
        <v>29</v>
      </c>
      <c r="C33" s="56">
        <v>29</v>
      </c>
      <c r="D33" s="56"/>
      <c r="E33" s="4" t="s">
        <v>82</v>
      </c>
      <c r="F33" s="5" t="s">
        <v>83</v>
      </c>
      <c r="G33" s="2">
        <v>1</v>
      </c>
      <c r="H33" s="2"/>
      <c r="I33" s="4" t="s">
        <v>81</v>
      </c>
    </row>
    <row r="34" spans="1:9" ht="15" customHeight="1" x14ac:dyDescent="0.25">
      <c r="A34" s="280"/>
      <c r="B34" s="56">
        <v>30</v>
      </c>
      <c r="C34" s="56">
        <v>30</v>
      </c>
      <c r="D34" s="56"/>
      <c r="E34" s="4" t="s">
        <v>85</v>
      </c>
      <c r="F34" s="5" t="s">
        <v>86</v>
      </c>
      <c r="G34" s="2">
        <v>1</v>
      </c>
      <c r="H34" s="2"/>
      <c r="I34" s="4" t="s">
        <v>84</v>
      </c>
    </row>
    <row r="35" spans="1:9" ht="15" customHeight="1" x14ac:dyDescent="0.25">
      <c r="A35" s="280"/>
      <c r="B35" s="56">
        <v>31</v>
      </c>
      <c r="C35" s="56">
        <v>31</v>
      </c>
      <c r="D35" s="56"/>
      <c r="E35" s="4" t="s">
        <v>88</v>
      </c>
      <c r="F35" s="5" t="s">
        <v>89</v>
      </c>
      <c r="G35" s="2">
        <v>1</v>
      </c>
      <c r="H35" s="2"/>
      <c r="I35" s="4" t="s">
        <v>87</v>
      </c>
    </row>
    <row r="36" spans="1:9" ht="15" customHeight="1" x14ac:dyDescent="0.25">
      <c r="A36" s="280">
        <v>7</v>
      </c>
      <c r="B36" s="56">
        <v>0</v>
      </c>
      <c r="C36" s="56">
        <v>32</v>
      </c>
      <c r="D36" s="56"/>
      <c r="E36" s="48" t="s">
        <v>91</v>
      </c>
      <c r="F36" s="49" t="s">
        <v>92</v>
      </c>
      <c r="G36" s="47">
        <v>1</v>
      </c>
      <c r="H36" s="50"/>
      <c r="I36" s="4" t="s">
        <v>90</v>
      </c>
    </row>
    <row r="37" spans="1:9" ht="15" customHeight="1" x14ac:dyDescent="0.25">
      <c r="A37" s="280"/>
      <c r="B37" s="56">
        <v>1</v>
      </c>
      <c r="C37" s="56">
        <v>33</v>
      </c>
      <c r="D37" s="56"/>
      <c r="E37" s="48" t="s">
        <v>94</v>
      </c>
      <c r="F37" s="49" t="s">
        <v>95</v>
      </c>
      <c r="G37" s="47">
        <v>1</v>
      </c>
      <c r="H37" s="50"/>
      <c r="I37" s="4" t="s">
        <v>93</v>
      </c>
    </row>
    <row r="38" spans="1:9" ht="15" customHeight="1" x14ac:dyDescent="0.25">
      <c r="A38" s="280"/>
      <c r="B38" s="56">
        <v>2</v>
      </c>
      <c r="C38" s="56">
        <v>34</v>
      </c>
      <c r="D38" s="56"/>
      <c r="E38" s="48" t="s">
        <v>97</v>
      </c>
      <c r="F38" s="49" t="s">
        <v>98</v>
      </c>
      <c r="G38" s="47">
        <v>1</v>
      </c>
      <c r="H38" s="50"/>
      <c r="I38" s="4" t="s">
        <v>96</v>
      </c>
    </row>
    <row r="39" spans="1:9" ht="15" customHeight="1" x14ac:dyDescent="0.25">
      <c r="A39" s="280"/>
      <c r="B39" s="56">
        <v>3</v>
      </c>
      <c r="C39" s="56">
        <v>35</v>
      </c>
      <c r="D39" s="56"/>
      <c r="E39" s="48" t="s">
        <v>100</v>
      </c>
      <c r="F39" s="49" t="s">
        <v>101</v>
      </c>
      <c r="G39" s="47">
        <v>1</v>
      </c>
      <c r="H39" s="50"/>
      <c r="I39" s="4" t="s">
        <v>99</v>
      </c>
    </row>
    <row r="40" spans="1:9" ht="15" customHeight="1" x14ac:dyDescent="0.25">
      <c r="A40" s="280"/>
      <c r="B40" s="56">
        <v>4</v>
      </c>
      <c r="C40" s="56">
        <v>36</v>
      </c>
      <c r="D40" s="56"/>
      <c r="E40" s="48" t="s">
        <v>103</v>
      </c>
      <c r="F40" s="49" t="s">
        <v>104</v>
      </c>
      <c r="G40" s="47">
        <v>1</v>
      </c>
      <c r="H40" s="50"/>
      <c r="I40" s="4" t="s">
        <v>102</v>
      </c>
    </row>
    <row r="41" spans="1:9" ht="15" customHeight="1" x14ac:dyDescent="0.25">
      <c r="A41" s="280"/>
      <c r="B41" s="56">
        <v>5</v>
      </c>
      <c r="C41" s="56">
        <v>37</v>
      </c>
      <c r="D41" s="56"/>
      <c r="E41" s="48" t="s">
        <v>106</v>
      </c>
      <c r="F41" s="49" t="s">
        <v>107</v>
      </c>
      <c r="G41" s="47">
        <v>1</v>
      </c>
      <c r="H41" s="50"/>
      <c r="I41" s="4" t="s">
        <v>105</v>
      </c>
    </row>
    <row r="42" spans="1:9" ht="15" customHeight="1" x14ac:dyDescent="0.25">
      <c r="A42" s="280"/>
      <c r="B42" s="56">
        <v>6</v>
      </c>
      <c r="C42" s="56">
        <v>38</v>
      </c>
      <c r="D42" s="56"/>
      <c r="E42" s="48" t="s">
        <v>109</v>
      </c>
      <c r="F42" s="49" t="s">
        <v>110</v>
      </c>
      <c r="G42" s="47">
        <v>1</v>
      </c>
      <c r="H42" s="50"/>
      <c r="I42" s="4" t="s">
        <v>108</v>
      </c>
    </row>
    <row r="43" spans="1:9" ht="15" customHeight="1" x14ac:dyDescent="0.25">
      <c r="A43" s="280"/>
      <c r="B43" s="56">
        <v>7</v>
      </c>
      <c r="C43" s="56">
        <v>39</v>
      </c>
      <c r="D43" s="56"/>
      <c r="E43" s="48" t="s">
        <v>112</v>
      </c>
      <c r="F43" s="49" t="s">
        <v>113</v>
      </c>
      <c r="G43" s="47">
        <v>1</v>
      </c>
      <c r="H43" s="50"/>
      <c r="I43" s="4" t="s">
        <v>111</v>
      </c>
    </row>
    <row r="44" spans="1:9" ht="15" customHeight="1" x14ac:dyDescent="0.25">
      <c r="A44" s="280"/>
      <c r="B44" s="56">
        <v>8</v>
      </c>
      <c r="C44" s="56">
        <v>40</v>
      </c>
      <c r="D44" s="56"/>
      <c r="E44" s="48" t="s">
        <v>115</v>
      </c>
      <c r="F44" s="49" t="s">
        <v>116</v>
      </c>
      <c r="G44" s="50"/>
      <c r="H44" s="50"/>
      <c r="I44" s="4" t="s">
        <v>114</v>
      </c>
    </row>
    <row r="45" spans="1:9" ht="15" customHeight="1" x14ac:dyDescent="0.25">
      <c r="A45" s="280"/>
      <c r="B45" s="56">
        <v>9</v>
      </c>
      <c r="C45" s="56">
        <v>41</v>
      </c>
      <c r="D45" s="56"/>
      <c r="E45" s="48" t="s">
        <v>118</v>
      </c>
      <c r="F45" s="49" t="s">
        <v>119</v>
      </c>
      <c r="G45" s="50"/>
      <c r="H45" s="50"/>
      <c r="I45" s="4" t="s">
        <v>117</v>
      </c>
    </row>
    <row r="46" spans="1:9" ht="15" customHeight="1" x14ac:dyDescent="0.25">
      <c r="A46" s="280"/>
      <c r="B46" s="56">
        <v>10</v>
      </c>
      <c r="C46" s="56">
        <v>42</v>
      </c>
      <c r="D46" s="56"/>
      <c r="E46" s="48" t="s">
        <v>121</v>
      </c>
      <c r="F46" s="49" t="s">
        <v>122</v>
      </c>
      <c r="G46" s="50"/>
      <c r="H46" s="50"/>
      <c r="I46" s="4" t="s">
        <v>120</v>
      </c>
    </row>
    <row r="47" spans="1:9" ht="15" customHeight="1" x14ac:dyDescent="0.25">
      <c r="A47" s="280"/>
      <c r="B47" s="56">
        <v>11</v>
      </c>
      <c r="C47" s="56">
        <v>43</v>
      </c>
      <c r="D47" s="56"/>
      <c r="E47" s="48" t="s">
        <v>124</v>
      </c>
      <c r="F47" s="49" t="s">
        <v>125</v>
      </c>
      <c r="G47" s="50"/>
      <c r="H47" s="50"/>
      <c r="I47" s="4" t="s">
        <v>123</v>
      </c>
    </row>
    <row r="48" spans="1:9" ht="15" customHeight="1" x14ac:dyDescent="0.25">
      <c r="A48" s="280"/>
      <c r="B48" s="56">
        <v>12</v>
      </c>
      <c r="C48" s="56">
        <v>44</v>
      </c>
      <c r="D48" s="56"/>
      <c r="E48" s="48" t="s">
        <v>127</v>
      </c>
      <c r="F48" s="49" t="s">
        <v>128</v>
      </c>
      <c r="G48" s="50"/>
      <c r="H48" s="50"/>
      <c r="I48" s="4" t="s">
        <v>126</v>
      </c>
    </row>
    <row r="49" spans="1:9" ht="15" customHeight="1" x14ac:dyDescent="0.25">
      <c r="A49" s="280"/>
      <c r="B49" s="56">
        <v>13</v>
      </c>
      <c r="C49" s="56">
        <v>45</v>
      </c>
      <c r="D49" s="56"/>
      <c r="E49" s="48" t="s">
        <v>130</v>
      </c>
      <c r="F49" s="49" t="s">
        <v>131</v>
      </c>
      <c r="G49" s="50"/>
      <c r="H49" s="50"/>
      <c r="I49" s="4" t="s">
        <v>129</v>
      </c>
    </row>
    <row r="50" spans="1:9" ht="15" customHeight="1" x14ac:dyDescent="0.25">
      <c r="A50" s="280"/>
      <c r="B50" s="56">
        <v>14</v>
      </c>
      <c r="C50" s="56">
        <v>46</v>
      </c>
      <c r="D50" s="56"/>
      <c r="E50" s="48" t="s">
        <v>133</v>
      </c>
      <c r="F50" s="49" t="s">
        <v>134</v>
      </c>
      <c r="G50" s="50"/>
      <c r="H50" s="50"/>
      <c r="I50" s="4" t="s">
        <v>132</v>
      </c>
    </row>
    <row r="51" spans="1:9" ht="15" customHeight="1" x14ac:dyDescent="0.25">
      <c r="A51" s="280"/>
      <c r="B51" s="56">
        <v>15</v>
      </c>
      <c r="C51" s="56">
        <v>47</v>
      </c>
      <c r="D51" s="56"/>
      <c r="E51" s="48" t="s">
        <v>136</v>
      </c>
      <c r="F51" s="49" t="s">
        <v>137</v>
      </c>
      <c r="G51" s="50"/>
      <c r="H51" s="50"/>
      <c r="I51" s="4" t="s">
        <v>135</v>
      </c>
    </row>
    <row r="52" spans="1:9" ht="15" customHeight="1" x14ac:dyDescent="0.25">
      <c r="A52" s="280"/>
      <c r="B52" s="56">
        <v>16</v>
      </c>
      <c r="C52" s="56">
        <v>48</v>
      </c>
      <c r="D52" s="56"/>
      <c r="E52" s="48" t="s">
        <v>139</v>
      </c>
      <c r="F52" s="49" t="s">
        <v>140</v>
      </c>
      <c r="G52" s="50"/>
      <c r="H52" s="50"/>
      <c r="I52" s="4" t="s">
        <v>138</v>
      </c>
    </row>
    <row r="53" spans="1:9" ht="15" customHeight="1" x14ac:dyDescent="0.25">
      <c r="A53" s="280"/>
      <c r="B53" s="56">
        <v>17</v>
      </c>
      <c r="C53" s="56">
        <v>49</v>
      </c>
      <c r="D53" s="56"/>
      <c r="E53" s="48" t="s">
        <v>142</v>
      </c>
      <c r="F53" s="49" t="s">
        <v>143</v>
      </c>
      <c r="G53" s="50"/>
      <c r="H53" s="50"/>
      <c r="I53" s="4" t="s">
        <v>141</v>
      </c>
    </row>
    <row r="54" spans="1:9" ht="15" customHeight="1" x14ac:dyDescent="0.25">
      <c r="A54" s="280"/>
      <c r="B54" s="56">
        <v>18</v>
      </c>
      <c r="C54" s="56">
        <v>50</v>
      </c>
      <c r="D54" s="56"/>
      <c r="E54" s="48" t="s">
        <v>145</v>
      </c>
      <c r="F54" s="49" t="s">
        <v>146</v>
      </c>
      <c r="G54" s="50"/>
      <c r="H54" s="50"/>
      <c r="I54" s="4" t="s">
        <v>144</v>
      </c>
    </row>
    <row r="55" spans="1:9" ht="15" customHeight="1" x14ac:dyDescent="0.25">
      <c r="A55" s="280"/>
      <c r="B55" s="56">
        <v>19</v>
      </c>
      <c r="C55" s="56">
        <v>51</v>
      </c>
      <c r="D55" s="56"/>
      <c r="E55" s="48" t="s">
        <v>148</v>
      </c>
      <c r="F55" s="49" t="s">
        <v>149</v>
      </c>
      <c r="G55" s="50"/>
      <c r="H55" s="50"/>
      <c r="I55" s="4" t="s">
        <v>147</v>
      </c>
    </row>
    <row r="56" spans="1:9" ht="15" customHeight="1" x14ac:dyDescent="0.25">
      <c r="A56" s="280"/>
      <c r="B56" s="56">
        <v>20</v>
      </c>
      <c r="C56" s="56">
        <v>52</v>
      </c>
      <c r="D56" s="56"/>
      <c r="E56" s="48" t="s">
        <v>151</v>
      </c>
      <c r="F56" s="49" t="s">
        <v>152</v>
      </c>
      <c r="G56" s="50"/>
      <c r="H56" s="50"/>
      <c r="I56" s="4" t="s">
        <v>150</v>
      </c>
    </row>
    <row r="57" spans="1:9" ht="15" customHeight="1" x14ac:dyDescent="0.25">
      <c r="A57" s="280"/>
      <c r="B57" s="56">
        <v>21</v>
      </c>
      <c r="C57" s="56">
        <v>53</v>
      </c>
      <c r="D57" s="56"/>
      <c r="E57" s="48" t="s">
        <v>154</v>
      </c>
      <c r="F57" s="49" t="s">
        <v>155</v>
      </c>
      <c r="G57" s="50"/>
      <c r="H57" s="50"/>
      <c r="I57" s="4" t="s">
        <v>153</v>
      </c>
    </row>
    <row r="58" spans="1:9" ht="15" customHeight="1" x14ac:dyDescent="0.25">
      <c r="A58" s="280"/>
      <c r="B58" s="56">
        <v>22</v>
      </c>
      <c r="C58" s="56">
        <v>54</v>
      </c>
      <c r="D58" s="56"/>
      <c r="E58" s="48" t="s">
        <v>157</v>
      </c>
      <c r="F58" s="49" t="s">
        <v>158</v>
      </c>
      <c r="G58" s="50"/>
      <c r="H58" s="50"/>
      <c r="I58" s="4" t="s">
        <v>156</v>
      </c>
    </row>
    <row r="59" spans="1:9" ht="15" customHeight="1" x14ac:dyDescent="0.25">
      <c r="A59" s="280"/>
      <c r="B59" s="56">
        <v>23</v>
      </c>
      <c r="C59" s="56">
        <v>55</v>
      </c>
      <c r="D59" s="56"/>
      <c r="E59" s="48" t="s">
        <v>160</v>
      </c>
      <c r="F59" s="49" t="s">
        <v>161</v>
      </c>
      <c r="G59" s="50"/>
      <c r="H59" s="50"/>
      <c r="I59" s="4" t="s">
        <v>159</v>
      </c>
    </row>
    <row r="60" spans="1:9" ht="15" customHeight="1" x14ac:dyDescent="0.25">
      <c r="A60" s="280"/>
      <c r="B60" s="56">
        <v>24</v>
      </c>
      <c r="C60" s="56">
        <v>56</v>
      </c>
      <c r="D60" s="56"/>
      <c r="E60" s="48" t="s">
        <v>163</v>
      </c>
      <c r="F60" s="49" t="s">
        <v>164</v>
      </c>
      <c r="G60" s="50"/>
      <c r="H60" s="50"/>
      <c r="I60" s="4" t="s">
        <v>162</v>
      </c>
    </row>
    <row r="61" spans="1:9" ht="15" customHeight="1" x14ac:dyDescent="0.25">
      <c r="A61" s="280"/>
      <c r="B61" s="56">
        <v>25</v>
      </c>
      <c r="C61" s="56">
        <v>57</v>
      </c>
      <c r="D61" s="56"/>
      <c r="E61" s="48" t="s">
        <v>166</v>
      </c>
      <c r="F61" s="49" t="s">
        <v>167</v>
      </c>
      <c r="G61" s="50"/>
      <c r="H61" s="50"/>
      <c r="I61" s="4" t="s">
        <v>165</v>
      </c>
    </row>
    <row r="62" spans="1:9" ht="15" customHeight="1" x14ac:dyDescent="0.25">
      <c r="A62" s="280"/>
      <c r="B62" s="56">
        <v>26</v>
      </c>
      <c r="C62" s="56">
        <v>58</v>
      </c>
      <c r="D62" s="56"/>
      <c r="E62" s="48" t="s">
        <v>169</v>
      </c>
      <c r="F62" s="49" t="s">
        <v>170</v>
      </c>
      <c r="G62" s="50"/>
      <c r="H62" s="50"/>
      <c r="I62" s="4" t="s">
        <v>168</v>
      </c>
    </row>
    <row r="63" spans="1:9" ht="15" customHeight="1" x14ac:dyDescent="0.25">
      <c r="A63" s="280"/>
      <c r="B63" s="56">
        <v>27</v>
      </c>
      <c r="C63" s="56">
        <v>59</v>
      </c>
      <c r="D63" s="56"/>
      <c r="E63" s="48" t="s">
        <v>172</v>
      </c>
      <c r="F63" s="49" t="s">
        <v>173</v>
      </c>
      <c r="G63" s="50"/>
      <c r="H63" s="50"/>
      <c r="I63" s="4" t="s">
        <v>171</v>
      </c>
    </row>
    <row r="64" spans="1:9" ht="15" customHeight="1" x14ac:dyDescent="0.25">
      <c r="A64" s="280"/>
      <c r="B64" s="56">
        <v>28</v>
      </c>
      <c r="C64" s="56">
        <v>60</v>
      </c>
      <c r="D64" s="56"/>
      <c r="E64" s="48" t="s">
        <v>175</v>
      </c>
      <c r="F64" s="49" t="s">
        <v>176</v>
      </c>
      <c r="G64" s="50"/>
      <c r="H64" s="50"/>
      <c r="I64" s="4" t="s">
        <v>174</v>
      </c>
    </row>
    <row r="65" spans="1:9" ht="15" customHeight="1" x14ac:dyDescent="0.25">
      <c r="A65" s="280"/>
      <c r="B65" s="56">
        <v>29</v>
      </c>
      <c r="C65" s="56">
        <v>61</v>
      </c>
      <c r="D65" s="56"/>
      <c r="E65" s="48" t="s">
        <v>178</v>
      </c>
      <c r="F65" s="49" t="s">
        <v>179</v>
      </c>
      <c r="G65" s="50"/>
      <c r="H65" s="50"/>
      <c r="I65" s="4" t="s">
        <v>177</v>
      </c>
    </row>
    <row r="66" spans="1:9" ht="15" customHeight="1" x14ac:dyDescent="0.25">
      <c r="A66" s="280"/>
      <c r="B66" s="56">
        <v>30</v>
      </c>
      <c r="C66" s="56">
        <v>62</v>
      </c>
      <c r="D66" s="56"/>
      <c r="E66" s="48" t="s">
        <v>181</v>
      </c>
      <c r="F66" s="49" t="s">
        <v>182</v>
      </c>
      <c r="G66" s="50"/>
      <c r="H66" s="50"/>
      <c r="I66" s="4" t="s">
        <v>180</v>
      </c>
    </row>
    <row r="67" spans="1:9" ht="15" customHeight="1" x14ac:dyDescent="0.25">
      <c r="A67" s="280"/>
      <c r="B67" s="56">
        <v>31</v>
      </c>
      <c r="C67" s="56">
        <v>63</v>
      </c>
      <c r="D67" s="56"/>
      <c r="E67" s="4"/>
      <c r="F67" s="5" t="s">
        <v>184</v>
      </c>
      <c r="G67" s="2">
        <v>1</v>
      </c>
      <c r="H67" s="2"/>
      <c r="I67" s="4" t="s">
        <v>183</v>
      </c>
    </row>
    <row r="68" spans="1:9" ht="15" customHeight="1" x14ac:dyDescent="0.25">
      <c r="A68" s="280">
        <v>8</v>
      </c>
      <c r="B68" s="56">
        <v>0</v>
      </c>
      <c r="C68" s="56">
        <v>64</v>
      </c>
      <c r="D68" s="56"/>
      <c r="E68" s="48" t="s">
        <v>186</v>
      </c>
      <c r="F68" s="49" t="s">
        <v>187</v>
      </c>
      <c r="G68" s="50"/>
      <c r="H68" s="50"/>
      <c r="I68" s="4" t="s">
        <v>185</v>
      </c>
    </row>
    <row r="69" spans="1:9" ht="15" customHeight="1" x14ac:dyDescent="0.25">
      <c r="A69" s="280"/>
      <c r="B69" s="56">
        <v>1</v>
      </c>
      <c r="C69" s="56">
        <v>65</v>
      </c>
      <c r="D69" s="56"/>
      <c r="E69" s="48" t="s">
        <v>189</v>
      </c>
      <c r="F69" s="49" t="s">
        <v>190</v>
      </c>
      <c r="G69" s="50"/>
      <c r="H69" s="50"/>
      <c r="I69" s="4" t="s">
        <v>188</v>
      </c>
    </row>
    <row r="70" spans="1:9" ht="15" customHeight="1" x14ac:dyDescent="0.25">
      <c r="A70" s="280"/>
      <c r="B70" s="56">
        <v>2</v>
      </c>
      <c r="C70" s="56">
        <v>66</v>
      </c>
      <c r="D70" s="56"/>
      <c r="E70" s="48" t="s">
        <v>192</v>
      </c>
      <c r="F70" s="49" t="s">
        <v>193</v>
      </c>
      <c r="G70" s="50"/>
      <c r="H70" s="50"/>
      <c r="I70" s="4" t="s">
        <v>191</v>
      </c>
    </row>
    <row r="71" spans="1:9" ht="15" customHeight="1" x14ac:dyDescent="0.25">
      <c r="A71" s="280"/>
      <c r="B71" s="56">
        <v>3</v>
      </c>
      <c r="C71" s="56">
        <v>67</v>
      </c>
      <c r="D71" s="56"/>
      <c r="E71" s="48" t="s">
        <v>195</v>
      </c>
      <c r="F71" s="49" t="s">
        <v>196</v>
      </c>
      <c r="G71" s="50"/>
      <c r="H71" s="50"/>
      <c r="I71" s="4" t="s">
        <v>194</v>
      </c>
    </row>
    <row r="72" spans="1:9" ht="15" customHeight="1" x14ac:dyDescent="0.25">
      <c r="A72" s="280"/>
      <c r="B72" s="56">
        <v>4</v>
      </c>
      <c r="C72" s="56">
        <v>68</v>
      </c>
      <c r="D72" s="56"/>
      <c r="E72" s="48" t="s">
        <v>198</v>
      </c>
      <c r="F72" s="49" t="s">
        <v>199</v>
      </c>
      <c r="G72" s="50"/>
      <c r="H72" s="50"/>
      <c r="I72" s="4" t="s">
        <v>197</v>
      </c>
    </row>
    <row r="73" spans="1:9" ht="15" customHeight="1" x14ac:dyDescent="0.25">
      <c r="A73" s="280"/>
      <c r="B73" s="56">
        <v>5</v>
      </c>
      <c r="C73" s="56">
        <v>69</v>
      </c>
      <c r="D73" s="56"/>
      <c r="E73" s="48" t="s">
        <v>201</v>
      </c>
      <c r="F73" s="49" t="s">
        <v>202</v>
      </c>
      <c r="G73" s="50"/>
      <c r="H73" s="50"/>
      <c r="I73" s="4" t="s">
        <v>200</v>
      </c>
    </row>
    <row r="74" spans="1:9" ht="15" customHeight="1" x14ac:dyDescent="0.25">
      <c r="A74" s="280"/>
      <c r="B74" s="56">
        <v>6</v>
      </c>
      <c r="C74" s="56">
        <v>70</v>
      </c>
      <c r="D74" s="56"/>
      <c r="E74" s="48" t="s">
        <v>204</v>
      </c>
      <c r="F74" s="49" t="s">
        <v>205</v>
      </c>
      <c r="G74" s="50"/>
      <c r="H74" s="50"/>
      <c r="I74" s="4" t="s">
        <v>203</v>
      </c>
    </row>
    <row r="75" spans="1:9" ht="15" customHeight="1" x14ac:dyDescent="0.25">
      <c r="A75" s="280"/>
      <c r="B75" s="56">
        <v>7</v>
      </c>
      <c r="C75" s="56">
        <v>71</v>
      </c>
      <c r="D75" s="56"/>
      <c r="E75" s="48" t="s">
        <v>207</v>
      </c>
      <c r="F75" s="49" t="s">
        <v>208</v>
      </c>
      <c r="G75" s="50"/>
      <c r="H75" s="50"/>
      <c r="I75" s="4" t="s">
        <v>206</v>
      </c>
    </row>
    <row r="76" spans="1:9" ht="15" customHeight="1" x14ac:dyDescent="0.25">
      <c r="A76" s="280"/>
      <c r="B76" s="56">
        <v>8</v>
      </c>
      <c r="C76" s="56">
        <v>72</v>
      </c>
      <c r="D76" s="56"/>
      <c r="E76" s="48" t="s">
        <v>210</v>
      </c>
      <c r="F76" s="49" t="s">
        <v>211</v>
      </c>
      <c r="G76" s="50"/>
      <c r="H76" s="50"/>
      <c r="I76" s="4" t="s">
        <v>209</v>
      </c>
    </row>
    <row r="77" spans="1:9" ht="15" customHeight="1" x14ac:dyDescent="0.25">
      <c r="A77" s="280"/>
      <c r="B77" s="56">
        <v>9</v>
      </c>
      <c r="C77" s="56">
        <v>73</v>
      </c>
      <c r="D77" s="56"/>
      <c r="E77" s="48" t="s">
        <v>213</v>
      </c>
      <c r="F77" s="49" t="s">
        <v>214</v>
      </c>
      <c r="G77" s="50"/>
      <c r="H77" s="50"/>
      <c r="I77" s="4" t="s">
        <v>212</v>
      </c>
    </row>
    <row r="78" spans="1:9" ht="15" customHeight="1" x14ac:dyDescent="0.25">
      <c r="A78" s="280"/>
      <c r="B78" s="56">
        <v>10</v>
      </c>
      <c r="C78" s="56">
        <v>74</v>
      </c>
      <c r="D78" s="56"/>
      <c r="E78" s="48" t="s">
        <v>216</v>
      </c>
      <c r="F78" s="49" t="s">
        <v>217</v>
      </c>
      <c r="G78" s="50"/>
      <c r="H78" s="50"/>
      <c r="I78" s="4" t="s">
        <v>215</v>
      </c>
    </row>
    <row r="79" spans="1:9" ht="15" customHeight="1" x14ac:dyDescent="0.25">
      <c r="A79" s="280"/>
      <c r="B79" s="56">
        <v>11</v>
      </c>
      <c r="C79" s="56">
        <v>75</v>
      </c>
      <c r="D79" s="56"/>
      <c r="E79" s="48" t="s">
        <v>219</v>
      </c>
      <c r="F79" s="49" t="s">
        <v>220</v>
      </c>
      <c r="G79" s="50"/>
      <c r="H79" s="50"/>
      <c r="I79" s="4" t="s">
        <v>218</v>
      </c>
    </row>
    <row r="80" spans="1:9" ht="15" customHeight="1" x14ac:dyDescent="0.25">
      <c r="A80" s="280"/>
      <c r="B80" s="56">
        <v>12</v>
      </c>
      <c r="C80" s="56">
        <v>76</v>
      </c>
      <c r="D80" s="56"/>
      <c r="E80" s="48" t="s">
        <v>222</v>
      </c>
      <c r="F80" s="49" t="s">
        <v>223</v>
      </c>
      <c r="G80" s="50"/>
      <c r="H80" s="50"/>
      <c r="I80" s="4" t="s">
        <v>221</v>
      </c>
    </row>
    <row r="81" spans="1:9" ht="15" customHeight="1" x14ac:dyDescent="0.25">
      <c r="A81" s="280"/>
      <c r="B81" s="56">
        <v>13</v>
      </c>
      <c r="C81" s="56">
        <v>77</v>
      </c>
      <c r="D81" s="56"/>
      <c r="E81" s="48" t="s">
        <v>225</v>
      </c>
      <c r="F81" s="49" t="s">
        <v>226</v>
      </c>
      <c r="G81" s="50"/>
      <c r="H81" s="50"/>
      <c r="I81" s="4" t="s">
        <v>224</v>
      </c>
    </row>
    <row r="82" spans="1:9" ht="15" customHeight="1" x14ac:dyDescent="0.25">
      <c r="A82" s="280"/>
      <c r="B82" s="56">
        <v>14</v>
      </c>
      <c r="C82" s="56">
        <v>78</v>
      </c>
      <c r="D82" s="56"/>
      <c r="E82" s="48" t="s">
        <v>228</v>
      </c>
      <c r="F82" s="49" t="s">
        <v>229</v>
      </c>
      <c r="G82" s="50"/>
      <c r="H82" s="50"/>
      <c r="I82" s="4" t="s">
        <v>227</v>
      </c>
    </row>
    <row r="83" spans="1:9" ht="15" customHeight="1" x14ac:dyDescent="0.25">
      <c r="A83" s="280"/>
      <c r="B83" s="56">
        <v>15</v>
      </c>
      <c r="C83" s="56">
        <v>79</v>
      </c>
      <c r="D83" s="56"/>
      <c r="E83" s="48" t="s">
        <v>231</v>
      </c>
      <c r="F83" s="49" t="s">
        <v>232</v>
      </c>
      <c r="G83" s="50"/>
      <c r="H83" s="50"/>
      <c r="I83" s="4" t="s">
        <v>230</v>
      </c>
    </row>
    <row r="84" spans="1:9" ht="15" customHeight="1" x14ac:dyDescent="0.25">
      <c r="A84" s="280"/>
      <c r="B84" s="56">
        <v>16</v>
      </c>
      <c r="C84" s="56">
        <v>80</v>
      </c>
      <c r="D84" s="56"/>
      <c r="E84" s="48" t="s">
        <v>234</v>
      </c>
      <c r="F84" s="49" t="s">
        <v>235</v>
      </c>
      <c r="G84" s="50"/>
      <c r="H84" s="50"/>
      <c r="I84" s="4" t="s">
        <v>233</v>
      </c>
    </row>
    <row r="85" spans="1:9" ht="15" customHeight="1" x14ac:dyDescent="0.25">
      <c r="A85" s="280"/>
      <c r="B85" s="56">
        <v>17</v>
      </c>
      <c r="C85" s="56">
        <v>81</v>
      </c>
      <c r="D85" s="56"/>
      <c r="E85" s="48" t="s">
        <v>237</v>
      </c>
      <c r="F85" s="49" t="s">
        <v>238</v>
      </c>
      <c r="G85" s="50"/>
      <c r="H85" s="50"/>
      <c r="I85" s="4" t="s">
        <v>236</v>
      </c>
    </row>
    <row r="86" spans="1:9" ht="15" customHeight="1" x14ac:dyDescent="0.25">
      <c r="A86" s="280"/>
      <c r="B86" s="56">
        <v>18</v>
      </c>
      <c r="C86" s="56">
        <v>82</v>
      </c>
      <c r="D86" s="56"/>
      <c r="E86" s="4" t="s">
        <v>240</v>
      </c>
      <c r="F86" s="26" t="s">
        <v>982</v>
      </c>
      <c r="G86" s="2">
        <v>1</v>
      </c>
      <c r="H86" s="7" t="s">
        <v>262</v>
      </c>
      <c r="I86" s="4" t="s">
        <v>239</v>
      </c>
    </row>
    <row r="87" spans="1:9" ht="15" customHeight="1" x14ac:dyDescent="0.25">
      <c r="A87" s="280"/>
      <c r="B87" s="56">
        <v>19</v>
      </c>
      <c r="C87" s="56">
        <v>83</v>
      </c>
      <c r="D87" s="56"/>
      <c r="E87" s="4" t="s">
        <v>242</v>
      </c>
      <c r="F87" s="26" t="s">
        <v>983</v>
      </c>
      <c r="G87" s="2">
        <v>1</v>
      </c>
      <c r="H87" s="7" t="s">
        <v>263</v>
      </c>
      <c r="I87" s="4" t="s">
        <v>241</v>
      </c>
    </row>
    <row r="88" spans="1:9" ht="15" customHeight="1" x14ac:dyDescent="0.25">
      <c r="A88" s="280"/>
      <c r="B88" s="56">
        <v>20</v>
      </c>
      <c r="C88" s="56">
        <v>84</v>
      </c>
      <c r="D88" s="56"/>
      <c r="E88" s="4" t="s">
        <v>244</v>
      </c>
      <c r="F88" s="26" t="s">
        <v>984</v>
      </c>
      <c r="G88" s="2">
        <v>1</v>
      </c>
      <c r="H88" s="7" t="s">
        <v>245</v>
      </c>
      <c r="I88" s="4" t="s">
        <v>243</v>
      </c>
    </row>
    <row r="89" spans="1:9" ht="15" customHeight="1" x14ac:dyDescent="0.25">
      <c r="A89" s="280"/>
      <c r="B89" s="56">
        <v>21</v>
      </c>
      <c r="C89" s="56">
        <v>85</v>
      </c>
      <c r="D89" s="56"/>
      <c r="E89" s="4" t="s">
        <v>247</v>
      </c>
      <c r="F89" s="26" t="s">
        <v>985</v>
      </c>
      <c r="G89" s="2">
        <v>1</v>
      </c>
      <c r="H89" s="7" t="s">
        <v>264</v>
      </c>
      <c r="I89" s="4" t="s">
        <v>246</v>
      </c>
    </row>
    <row r="90" spans="1:9" ht="15" customHeight="1" x14ac:dyDescent="0.25">
      <c r="A90" s="280"/>
      <c r="B90" s="56">
        <v>22</v>
      </c>
      <c r="C90" s="56">
        <v>86</v>
      </c>
      <c r="D90" s="56"/>
      <c r="E90" s="4" t="s">
        <v>249</v>
      </c>
      <c r="F90" s="5" t="s">
        <v>250</v>
      </c>
      <c r="G90" s="2">
        <v>0</v>
      </c>
      <c r="H90" s="2"/>
      <c r="I90" s="4" t="s">
        <v>248</v>
      </c>
    </row>
    <row r="91" spans="1:9" ht="15" customHeight="1" x14ac:dyDescent="0.25">
      <c r="A91" s="280"/>
      <c r="B91" s="56">
        <v>23</v>
      </c>
      <c r="C91" s="56">
        <v>87</v>
      </c>
      <c r="D91" s="56"/>
      <c r="E91" s="51"/>
      <c r="F91" s="52"/>
      <c r="G91" s="50"/>
      <c r="H91" s="50"/>
      <c r="I91" s="4" t="s">
        <v>251</v>
      </c>
    </row>
    <row r="92" spans="1:9" ht="15" customHeight="1" x14ac:dyDescent="0.25">
      <c r="A92" s="280"/>
      <c r="B92" s="56">
        <v>24</v>
      </c>
      <c r="C92" s="56">
        <v>88</v>
      </c>
      <c r="D92" s="56"/>
      <c r="E92" s="51"/>
      <c r="F92" s="52"/>
      <c r="G92" s="50"/>
      <c r="H92" s="50"/>
      <c r="I92" s="4" t="s">
        <v>252</v>
      </c>
    </row>
    <row r="93" spans="1:9" ht="15" customHeight="1" x14ac:dyDescent="0.25">
      <c r="A93" s="280"/>
      <c r="B93" s="56">
        <v>25</v>
      </c>
      <c r="C93" s="56">
        <v>89</v>
      </c>
      <c r="D93" s="56"/>
      <c r="E93" s="52"/>
      <c r="F93" s="52"/>
      <c r="G93" s="50"/>
      <c r="H93" s="50"/>
      <c r="I93" s="4" t="s">
        <v>253</v>
      </c>
    </row>
    <row r="94" spans="1:9" ht="15" customHeight="1" x14ac:dyDescent="0.25">
      <c r="A94" s="280"/>
      <c r="B94" s="56">
        <v>26</v>
      </c>
      <c r="C94" s="56">
        <v>90</v>
      </c>
      <c r="D94" s="56"/>
      <c r="E94" s="52"/>
      <c r="F94" s="52"/>
      <c r="G94" s="50"/>
      <c r="H94" s="50"/>
      <c r="I94" s="4" t="s">
        <v>254</v>
      </c>
    </row>
    <row r="95" spans="1:9" ht="15" customHeight="1" x14ac:dyDescent="0.25">
      <c r="A95" s="280"/>
      <c r="B95" s="56">
        <v>27</v>
      </c>
      <c r="C95" s="56">
        <v>91</v>
      </c>
      <c r="D95" s="56"/>
      <c r="E95" s="52"/>
      <c r="F95" s="52"/>
      <c r="G95" s="50"/>
      <c r="H95" s="50"/>
      <c r="I95" s="4" t="s">
        <v>255</v>
      </c>
    </row>
    <row r="96" spans="1:9" ht="15" customHeight="1" x14ac:dyDescent="0.25">
      <c r="A96" s="280"/>
      <c r="B96" s="56">
        <v>28</v>
      </c>
      <c r="C96" s="56">
        <v>92</v>
      </c>
      <c r="D96" s="56"/>
      <c r="E96" s="52"/>
      <c r="F96" s="52"/>
      <c r="G96" s="50"/>
      <c r="H96" s="50"/>
      <c r="I96" s="4" t="s">
        <v>256</v>
      </c>
    </row>
    <row r="97" spans="1:9" ht="15" customHeight="1" x14ac:dyDescent="0.25">
      <c r="A97" s="280"/>
      <c r="B97" s="56">
        <v>29</v>
      </c>
      <c r="C97" s="56">
        <v>93</v>
      </c>
      <c r="D97" s="56"/>
      <c r="E97" s="51"/>
      <c r="F97" s="52"/>
      <c r="G97" s="50"/>
      <c r="H97" s="50"/>
      <c r="I97" s="4" t="s">
        <v>257</v>
      </c>
    </row>
    <row r="98" spans="1:9" ht="15" customHeight="1" x14ac:dyDescent="0.25">
      <c r="A98" s="280"/>
      <c r="B98" s="56">
        <v>30</v>
      </c>
      <c r="C98" s="56">
        <v>94</v>
      </c>
      <c r="D98" s="56"/>
      <c r="E98" s="4"/>
      <c r="F98" s="5" t="s">
        <v>259</v>
      </c>
      <c r="G98" s="2">
        <v>1</v>
      </c>
      <c r="H98" s="2"/>
      <c r="I98" s="4" t="s">
        <v>258</v>
      </c>
    </row>
    <row r="99" spans="1:9" ht="15" customHeight="1" x14ac:dyDescent="0.25">
      <c r="A99" s="280"/>
      <c r="B99" s="56">
        <v>31</v>
      </c>
      <c r="C99" s="56">
        <v>95</v>
      </c>
      <c r="D99" s="56"/>
      <c r="E99" s="4"/>
      <c r="F99" s="5" t="s">
        <v>261</v>
      </c>
      <c r="G99" s="2">
        <v>0</v>
      </c>
      <c r="H99" s="2"/>
      <c r="I99" s="4" t="s">
        <v>260</v>
      </c>
    </row>
    <row r="100" spans="1:9" ht="15" customHeight="1" x14ac:dyDescent="0.25">
      <c r="A100" s="279">
        <v>9</v>
      </c>
      <c r="B100" s="56">
        <v>0</v>
      </c>
      <c r="C100" s="56">
        <v>96</v>
      </c>
      <c r="D100" s="56">
        <v>0</v>
      </c>
      <c r="E100" s="4"/>
      <c r="F100" s="26" t="s">
        <v>518</v>
      </c>
      <c r="G100" s="2">
        <v>1</v>
      </c>
      <c r="H100" s="3"/>
      <c r="I100" s="13" t="s">
        <v>265</v>
      </c>
    </row>
    <row r="101" spans="1:9" ht="15" customHeight="1" x14ac:dyDescent="0.25">
      <c r="A101" s="279"/>
      <c r="B101" s="56">
        <v>1</v>
      </c>
      <c r="C101" s="56">
        <v>97</v>
      </c>
      <c r="D101" s="56">
        <v>1</v>
      </c>
      <c r="E101" s="4"/>
      <c r="F101" s="26" t="s">
        <v>519</v>
      </c>
      <c r="G101" s="2">
        <v>1</v>
      </c>
      <c r="H101" s="3"/>
      <c r="I101" s="13" t="s">
        <v>266</v>
      </c>
    </row>
    <row r="102" spans="1:9" ht="15" customHeight="1" x14ac:dyDescent="0.25">
      <c r="A102" s="279"/>
      <c r="B102" s="56">
        <v>2</v>
      </c>
      <c r="C102" s="56">
        <v>98</v>
      </c>
      <c r="D102" s="56">
        <v>2</v>
      </c>
      <c r="E102" s="4"/>
      <c r="F102" s="26" t="s">
        <v>520</v>
      </c>
      <c r="G102" s="2">
        <v>1</v>
      </c>
      <c r="H102" s="3"/>
      <c r="I102" s="13" t="s">
        <v>267</v>
      </c>
    </row>
    <row r="103" spans="1:9" ht="15" customHeight="1" x14ac:dyDescent="0.25">
      <c r="A103" s="279"/>
      <c r="B103" s="56">
        <v>3</v>
      </c>
      <c r="C103" s="56">
        <v>99</v>
      </c>
      <c r="D103" s="56">
        <v>3</v>
      </c>
      <c r="E103" s="4"/>
      <c r="F103" s="26" t="s">
        <v>521</v>
      </c>
      <c r="G103" s="2">
        <v>1</v>
      </c>
      <c r="H103" s="3"/>
      <c r="I103" s="13" t="s">
        <v>268</v>
      </c>
    </row>
    <row r="104" spans="1:9" ht="15" customHeight="1" x14ac:dyDescent="0.25">
      <c r="A104" s="279"/>
      <c r="B104" s="56">
        <v>4</v>
      </c>
      <c r="C104" s="56">
        <v>100</v>
      </c>
      <c r="D104" s="56">
        <v>4</v>
      </c>
      <c r="E104" s="4"/>
      <c r="F104" s="26" t="s">
        <v>522</v>
      </c>
      <c r="G104" s="2">
        <v>1</v>
      </c>
      <c r="H104" s="3"/>
      <c r="I104" s="13" t="s">
        <v>269</v>
      </c>
    </row>
    <row r="105" spans="1:9" ht="15" customHeight="1" x14ac:dyDescent="0.25">
      <c r="A105" s="279"/>
      <c r="B105" s="56">
        <v>5</v>
      </c>
      <c r="C105" s="56">
        <v>101</v>
      </c>
      <c r="D105" s="56">
        <v>5</v>
      </c>
      <c r="E105" s="4"/>
      <c r="F105" s="26" t="s">
        <v>523</v>
      </c>
      <c r="G105" s="2">
        <v>1</v>
      </c>
      <c r="H105" s="3"/>
      <c r="I105" s="13" t="s">
        <v>270</v>
      </c>
    </row>
    <row r="106" spans="1:9" ht="15" customHeight="1" x14ac:dyDescent="0.25">
      <c r="A106" s="279"/>
      <c r="B106" s="56">
        <v>6</v>
      </c>
      <c r="C106" s="56">
        <v>102</v>
      </c>
      <c r="D106" s="56">
        <v>6</v>
      </c>
      <c r="E106" s="4"/>
      <c r="F106" s="5" t="s">
        <v>524</v>
      </c>
      <c r="G106" s="2">
        <v>1</v>
      </c>
      <c r="H106" s="3"/>
      <c r="I106" s="13" t="s">
        <v>271</v>
      </c>
    </row>
    <row r="107" spans="1:9" ht="15" customHeight="1" x14ac:dyDescent="0.25">
      <c r="A107" s="279"/>
      <c r="B107" s="56">
        <v>7</v>
      </c>
      <c r="C107" s="56">
        <v>103</v>
      </c>
      <c r="D107" s="56">
        <v>7</v>
      </c>
      <c r="E107" s="4"/>
      <c r="F107" s="5" t="s">
        <v>525</v>
      </c>
      <c r="G107" s="2">
        <v>1</v>
      </c>
      <c r="H107" s="3"/>
      <c r="I107" s="13" t="s">
        <v>272</v>
      </c>
    </row>
    <row r="108" spans="1:9" ht="15" customHeight="1" x14ac:dyDescent="0.25">
      <c r="A108" s="279"/>
      <c r="B108" s="56">
        <v>8</v>
      </c>
      <c r="C108" s="56">
        <v>104</v>
      </c>
      <c r="D108" s="56">
        <v>8</v>
      </c>
      <c r="E108" s="4"/>
      <c r="F108" s="26" t="s">
        <v>526</v>
      </c>
      <c r="G108" s="2">
        <v>1</v>
      </c>
      <c r="H108" s="3"/>
      <c r="I108" s="13" t="s">
        <v>273</v>
      </c>
    </row>
    <row r="109" spans="1:9" ht="15" customHeight="1" x14ac:dyDescent="0.25">
      <c r="A109" s="279"/>
      <c r="B109" s="56">
        <v>9</v>
      </c>
      <c r="C109" s="56">
        <v>105</v>
      </c>
      <c r="D109" s="56">
        <v>9</v>
      </c>
      <c r="E109" s="4"/>
      <c r="F109" s="26" t="s">
        <v>527</v>
      </c>
      <c r="G109" s="2">
        <v>1</v>
      </c>
      <c r="H109" s="3"/>
      <c r="I109" s="13" t="s">
        <v>274</v>
      </c>
    </row>
    <row r="110" spans="1:9" ht="15" customHeight="1" x14ac:dyDescent="0.25">
      <c r="A110" s="279"/>
      <c r="B110" s="56">
        <v>10</v>
      </c>
      <c r="C110" s="56">
        <v>106</v>
      </c>
      <c r="D110" s="56">
        <v>10</v>
      </c>
      <c r="E110" s="4"/>
      <c r="F110" s="26" t="s">
        <v>528</v>
      </c>
      <c r="G110" s="2">
        <v>1</v>
      </c>
      <c r="H110" s="3"/>
      <c r="I110" s="13" t="s">
        <v>275</v>
      </c>
    </row>
    <row r="111" spans="1:9" ht="15" customHeight="1" x14ac:dyDescent="0.25">
      <c r="A111" s="279"/>
      <c r="B111" s="56">
        <v>11</v>
      </c>
      <c r="C111" s="56">
        <v>107</v>
      </c>
      <c r="D111" s="56">
        <v>11</v>
      </c>
      <c r="E111" s="4"/>
      <c r="F111" s="5" t="s">
        <v>401</v>
      </c>
      <c r="G111" s="2">
        <v>1</v>
      </c>
      <c r="H111" s="3"/>
      <c r="I111" s="13" t="s">
        <v>276</v>
      </c>
    </row>
    <row r="112" spans="1:9" ht="15" customHeight="1" x14ac:dyDescent="0.25">
      <c r="A112" s="279"/>
      <c r="B112" s="56">
        <v>12</v>
      </c>
      <c r="C112" s="56">
        <v>108</v>
      </c>
      <c r="D112" s="56">
        <v>12</v>
      </c>
      <c r="E112" s="4"/>
      <c r="F112" s="5" t="s">
        <v>402</v>
      </c>
      <c r="G112" s="2">
        <v>1</v>
      </c>
      <c r="H112" s="3"/>
      <c r="I112" s="13" t="s">
        <v>277</v>
      </c>
    </row>
    <row r="113" spans="1:9" ht="15" customHeight="1" x14ac:dyDescent="0.25">
      <c r="A113" s="279"/>
      <c r="B113" s="56">
        <v>13</v>
      </c>
      <c r="C113" s="56">
        <v>109</v>
      </c>
      <c r="D113" s="56">
        <v>13</v>
      </c>
      <c r="E113" s="4"/>
      <c r="F113" s="5" t="s">
        <v>403</v>
      </c>
      <c r="G113" s="2">
        <v>1</v>
      </c>
      <c r="H113" s="3"/>
      <c r="I113" s="13" t="s">
        <v>278</v>
      </c>
    </row>
    <row r="114" spans="1:9" ht="15" customHeight="1" x14ac:dyDescent="0.25">
      <c r="A114" s="279"/>
      <c r="B114" s="56">
        <v>14</v>
      </c>
      <c r="C114" s="56">
        <v>110</v>
      </c>
      <c r="D114" s="56">
        <v>14</v>
      </c>
      <c r="E114" s="4"/>
      <c r="F114" s="5" t="s">
        <v>404</v>
      </c>
      <c r="G114" s="2">
        <v>1</v>
      </c>
      <c r="H114" s="3"/>
      <c r="I114" s="13" t="s">
        <v>279</v>
      </c>
    </row>
    <row r="115" spans="1:9" ht="15" customHeight="1" x14ac:dyDescent="0.25">
      <c r="A115" s="279"/>
      <c r="B115" s="56">
        <v>15</v>
      </c>
      <c r="C115" s="56">
        <v>111</v>
      </c>
      <c r="D115" s="56">
        <v>15</v>
      </c>
      <c r="E115" s="4"/>
      <c r="F115" s="5" t="s">
        <v>405</v>
      </c>
      <c r="G115" s="2">
        <v>1</v>
      </c>
      <c r="H115" s="3"/>
      <c r="I115" s="13" t="s">
        <v>280</v>
      </c>
    </row>
    <row r="116" spans="1:9" ht="15" customHeight="1" x14ac:dyDescent="0.25">
      <c r="A116" s="279">
        <v>10</v>
      </c>
      <c r="B116" s="56">
        <v>0</v>
      </c>
      <c r="C116" s="56">
        <v>112</v>
      </c>
      <c r="D116" s="56">
        <v>16</v>
      </c>
      <c r="E116" s="4"/>
      <c r="F116" s="26" t="s">
        <v>529</v>
      </c>
      <c r="G116" s="2">
        <v>1</v>
      </c>
      <c r="H116" s="3"/>
      <c r="I116" s="13" t="s">
        <v>281</v>
      </c>
    </row>
    <row r="117" spans="1:9" ht="15" customHeight="1" x14ac:dyDescent="0.25">
      <c r="A117" s="279"/>
      <c r="B117" s="56">
        <v>1</v>
      </c>
      <c r="C117" s="56">
        <v>113</v>
      </c>
      <c r="D117" s="56">
        <v>17</v>
      </c>
      <c r="E117" s="19"/>
      <c r="F117" s="15" t="s">
        <v>865</v>
      </c>
      <c r="G117" s="20">
        <v>1</v>
      </c>
      <c r="H117" s="3"/>
      <c r="I117" s="13" t="s">
        <v>282</v>
      </c>
    </row>
    <row r="118" spans="1:9" ht="15" customHeight="1" x14ac:dyDescent="0.25">
      <c r="A118" s="279"/>
      <c r="B118" s="56">
        <v>2</v>
      </c>
      <c r="C118" s="56">
        <v>114</v>
      </c>
      <c r="D118" s="56">
        <v>18</v>
      </c>
      <c r="E118" s="19"/>
      <c r="F118" s="15" t="s">
        <v>483</v>
      </c>
      <c r="G118" s="20">
        <v>1</v>
      </c>
      <c r="H118" s="3"/>
      <c r="I118" s="13" t="s">
        <v>283</v>
      </c>
    </row>
    <row r="119" spans="1:9" ht="15" customHeight="1" x14ac:dyDescent="0.25">
      <c r="A119" s="279"/>
      <c r="B119" s="56">
        <v>3</v>
      </c>
      <c r="C119" s="56">
        <v>115</v>
      </c>
      <c r="D119" s="56">
        <v>19</v>
      </c>
      <c r="E119" s="24"/>
      <c r="F119" s="16"/>
      <c r="G119" s="25">
        <v>1</v>
      </c>
      <c r="H119" s="3"/>
      <c r="I119" s="13" t="s">
        <v>284</v>
      </c>
    </row>
    <row r="120" spans="1:9" ht="15" customHeight="1" x14ac:dyDescent="0.25">
      <c r="A120" s="279"/>
      <c r="B120" s="56">
        <v>4</v>
      </c>
      <c r="C120" s="56">
        <v>116</v>
      </c>
      <c r="D120" s="56">
        <v>20</v>
      </c>
      <c r="E120" s="6"/>
      <c r="F120" s="5" t="s">
        <v>530</v>
      </c>
      <c r="G120" s="2">
        <v>1</v>
      </c>
      <c r="H120" s="3"/>
      <c r="I120" s="13" t="s">
        <v>285</v>
      </c>
    </row>
    <row r="121" spans="1:9" ht="15" customHeight="1" x14ac:dyDescent="0.25">
      <c r="A121" s="279"/>
      <c r="B121" s="56">
        <v>5</v>
      </c>
      <c r="C121" s="56">
        <v>117</v>
      </c>
      <c r="D121" s="56">
        <v>21</v>
      </c>
      <c r="E121" s="19"/>
      <c r="F121" s="15" t="s">
        <v>484</v>
      </c>
      <c r="G121" s="20">
        <v>1</v>
      </c>
      <c r="H121" s="3"/>
      <c r="I121" s="13" t="s">
        <v>286</v>
      </c>
    </row>
    <row r="122" spans="1:9" ht="15" customHeight="1" x14ac:dyDescent="0.25">
      <c r="A122" s="279"/>
      <c r="B122" s="56">
        <v>6</v>
      </c>
      <c r="C122" s="56">
        <v>118</v>
      </c>
      <c r="D122" s="56">
        <v>22</v>
      </c>
      <c r="E122" s="19"/>
      <c r="F122" s="26" t="s">
        <v>495</v>
      </c>
      <c r="G122" s="20">
        <v>1</v>
      </c>
      <c r="H122" s="3"/>
      <c r="I122" s="13" t="s">
        <v>287</v>
      </c>
    </row>
    <row r="123" spans="1:9" ht="15" customHeight="1" x14ac:dyDescent="0.25">
      <c r="A123" s="279"/>
      <c r="B123" s="56">
        <v>7</v>
      </c>
      <c r="C123" s="56">
        <v>119</v>
      </c>
      <c r="D123" s="56">
        <v>23</v>
      </c>
      <c r="E123" s="18"/>
      <c r="F123" s="15" t="s">
        <v>485</v>
      </c>
      <c r="G123" s="21">
        <v>1</v>
      </c>
      <c r="H123" s="3"/>
      <c r="I123" s="13" t="s">
        <v>288</v>
      </c>
    </row>
    <row r="124" spans="1:9" ht="15" customHeight="1" x14ac:dyDescent="0.25">
      <c r="A124" s="279"/>
      <c r="B124" s="56">
        <v>8</v>
      </c>
      <c r="C124" s="56">
        <v>120</v>
      </c>
      <c r="D124" s="56">
        <v>24</v>
      </c>
      <c r="E124" s="27"/>
      <c r="F124" s="17"/>
      <c r="G124" s="28">
        <v>1</v>
      </c>
      <c r="H124" s="3"/>
      <c r="I124" s="13" t="s">
        <v>289</v>
      </c>
    </row>
    <row r="125" spans="1:9" ht="15" customHeight="1" x14ac:dyDescent="0.25">
      <c r="A125" s="279"/>
      <c r="B125" s="56">
        <v>9</v>
      </c>
      <c r="C125" s="56">
        <v>121</v>
      </c>
      <c r="D125" s="56">
        <v>25</v>
      </c>
      <c r="E125" s="18"/>
      <c r="F125" s="15" t="s">
        <v>486</v>
      </c>
      <c r="G125" s="21">
        <v>1</v>
      </c>
      <c r="H125" s="3"/>
      <c r="I125" s="13" t="s">
        <v>290</v>
      </c>
    </row>
    <row r="126" spans="1:9" ht="15" customHeight="1" x14ac:dyDescent="0.25">
      <c r="A126" s="279"/>
      <c r="B126" s="56">
        <v>10</v>
      </c>
      <c r="C126" s="56">
        <v>122</v>
      </c>
      <c r="D126" s="56">
        <v>26</v>
      </c>
      <c r="E126" s="18"/>
      <c r="F126" s="17" t="s">
        <v>866</v>
      </c>
      <c r="G126" s="21">
        <v>1</v>
      </c>
      <c r="H126" s="3"/>
      <c r="I126" s="13" t="s">
        <v>291</v>
      </c>
    </row>
    <row r="127" spans="1:9" ht="15" customHeight="1" x14ac:dyDescent="0.25">
      <c r="A127" s="279"/>
      <c r="B127" s="56">
        <v>11</v>
      </c>
      <c r="C127" s="56">
        <v>123</v>
      </c>
      <c r="D127" s="56">
        <v>27</v>
      </c>
      <c r="E127" s="18"/>
      <c r="F127" s="15" t="s">
        <v>487</v>
      </c>
      <c r="G127" s="21">
        <v>1</v>
      </c>
      <c r="H127" s="3"/>
      <c r="I127" s="13" t="s">
        <v>292</v>
      </c>
    </row>
    <row r="128" spans="1:9" ht="15" customHeight="1" x14ac:dyDescent="0.25">
      <c r="A128" s="279"/>
      <c r="B128" s="56">
        <v>12</v>
      </c>
      <c r="C128" s="56">
        <v>124</v>
      </c>
      <c r="D128" s="56">
        <v>28</v>
      </c>
      <c r="E128" s="27"/>
      <c r="F128" s="17"/>
      <c r="G128" s="28">
        <v>1</v>
      </c>
      <c r="H128" s="3"/>
      <c r="I128" s="13" t="s">
        <v>293</v>
      </c>
    </row>
    <row r="129" spans="1:9" ht="15" customHeight="1" x14ac:dyDescent="0.25">
      <c r="A129" s="279"/>
      <c r="B129" s="56">
        <v>13</v>
      </c>
      <c r="C129" s="56">
        <v>125</v>
      </c>
      <c r="D129" s="56">
        <v>29</v>
      </c>
      <c r="E129" s="18"/>
      <c r="F129" s="15" t="s">
        <v>488</v>
      </c>
      <c r="G129" s="21">
        <v>1</v>
      </c>
      <c r="H129" s="3"/>
      <c r="I129" s="13" t="s">
        <v>294</v>
      </c>
    </row>
    <row r="130" spans="1:9" ht="15" customHeight="1" x14ac:dyDescent="0.25">
      <c r="A130" s="279"/>
      <c r="B130" s="56">
        <v>14</v>
      </c>
      <c r="C130" s="56">
        <v>126</v>
      </c>
      <c r="D130" s="56">
        <v>30</v>
      </c>
      <c r="E130" s="18"/>
      <c r="F130" s="17" t="s">
        <v>496</v>
      </c>
      <c r="G130" s="20">
        <v>1</v>
      </c>
      <c r="H130" s="3"/>
      <c r="I130" s="13" t="s">
        <v>295</v>
      </c>
    </row>
    <row r="131" spans="1:9" ht="15" customHeight="1" x14ac:dyDescent="0.25">
      <c r="A131" s="279"/>
      <c r="B131" s="56">
        <v>15</v>
      </c>
      <c r="C131" s="56">
        <v>127</v>
      </c>
      <c r="D131" s="56">
        <v>31</v>
      </c>
      <c r="E131" s="19"/>
      <c r="F131" s="15" t="s">
        <v>489</v>
      </c>
      <c r="G131" s="20">
        <v>1</v>
      </c>
      <c r="H131" s="3"/>
      <c r="I131" s="13" t="s">
        <v>296</v>
      </c>
    </row>
    <row r="132" spans="1:9" ht="15" customHeight="1" x14ac:dyDescent="0.25">
      <c r="A132" s="279">
        <v>11</v>
      </c>
      <c r="B132" s="56">
        <v>0</v>
      </c>
      <c r="C132" s="56">
        <v>128</v>
      </c>
      <c r="D132" s="56">
        <v>32</v>
      </c>
      <c r="E132" s="10"/>
      <c r="F132" s="12" t="s">
        <v>531</v>
      </c>
      <c r="G132" s="2">
        <v>1</v>
      </c>
      <c r="H132" s="3">
        <v>40499</v>
      </c>
      <c r="I132" s="13" t="s">
        <v>297</v>
      </c>
    </row>
    <row r="133" spans="1:9" ht="15" customHeight="1" x14ac:dyDescent="0.25">
      <c r="A133" s="279"/>
      <c r="B133" s="56">
        <v>1</v>
      </c>
      <c r="C133" s="56">
        <v>129</v>
      </c>
      <c r="D133" s="56">
        <v>33</v>
      </c>
      <c r="E133" s="10"/>
      <c r="F133" s="12" t="s">
        <v>532</v>
      </c>
      <c r="G133" s="2">
        <v>1</v>
      </c>
      <c r="H133" s="3">
        <v>40499</v>
      </c>
      <c r="I133" s="13" t="s">
        <v>298</v>
      </c>
    </row>
    <row r="134" spans="1:9" ht="15" customHeight="1" x14ac:dyDescent="0.25">
      <c r="A134" s="279"/>
      <c r="B134" s="56">
        <v>2</v>
      </c>
      <c r="C134" s="56">
        <v>130</v>
      </c>
      <c r="D134" s="56">
        <v>34</v>
      </c>
      <c r="E134" s="10"/>
      <c r="F134" s="12" t="s">
        <v>533</v>
      </c>
      <c r="G134" s="2">
        <v>1</v>
      </c>
      <c r="H134" s="3">
        <v>40499</v>
      </c>
      <c r="I134" s="13" t="s">
        <v>299</v>
      </c>
    </row>
    <row r="135" spans="1:9" ht="15" customHeight="1" x14ac:dyDescent="0.25">
      <c r="A135" s="279"/>
      <c r="B135" s="56">
        <v>3</v>
      </c>
      <c r="C135" s="56">
        <v>131</v>
      </c>
      <c r="D135" s="56">
        <v>35</v>
      </c>
      <c r="E135" s="10"/>
      <c r="F135" s="12" t="s">
        <v>534</v>
      </c>
      <c r="G135" s="2">
        <v>1</v>
      </c>
      <c r="H135" s="3">
        <v>40499</v>
      </c>
      <c r="I135" s="13" t="s">
        <v>300</v>
      </c>
    </row>
    <row r="136" spans="1:9" ht="15" customHeight="1" x14ac:dyDescent="0.25">
      <c r="A136" s="279"/>
      <c r="B136" s="56">
        <v>4</v>
      </c>
      <c r="C136" s="56">
        <v>132</v>
      </c>
      <c r="D136" s="56">
        <v>36</v>
      </c>
      <c r="E136" s="10"/>
      <c r="F136" s="12" t="s">
        <v>535</v>
      </c>
      <c r="G136" s="2">
        <v>1</v>
      </c>
      <c r="H136" s="3">
        <v>40499</v>
      </c>
      <c r="I136" s="13" t="s">
        <v>301</v>
      </c>
    </row>
    <row r="137" spans="1:9" ht="15" customHeight="1" x14ac:dyDescent="0.25">
      <c r="A137" s="279"/>
      <c r="B137" s="56">
        <v>5</v>
      </c>
      <c r="C137" s="56">
        <v>133</v>
      </c>
      <c r="D137" s="56">
        <v>37</v>
      </c>
      <c r="E137" s="10"/>
      <c r="F137" s="12" t="s">
        <v>536</v>
      </c>
      <c r="G137" s="2">
        <v>1</v>
      </c>
      <c r="H137" s="3">
        <v>40499</v>
      </c>
      <c r="I137" s="13" t="s">
        <v>302</v>
      </c>
    </row>
    <row r="138" spans="1:9" ht="15" customHeight="1" x14ac:dyDescent="0.25">
      <c r="A138" s="279"/>
      <c r="B138" s="56">
        <v>6</v>
      </c>
      <c r="C138" s="56">
        <v>134</v>
      </c>
      <c r="D138" s="56">
        <v>38</v>
      </c>
      <c r="E138"/>
      <c r="F138"/>
      <c r="G138"/>
      <c r="H138" s="3"/>
      <c r="I138" s="13" t="s">
        <v>303</v>
      </c>
    </row>
    <row r="139" spans="1:9" ht="15" customHeight="1" x14ac:dyDescent="0.25">
      <c r="A139" s="279"/>
      <c r="B139" s="56">
        <v>7</v>
      </c>
      <c r="C139" s="56">
        <v>135</v>
      </c>
      <c r="D139" s="56">
        <v>39</v>
      </c>
      <c r="E139"/>
      <c r="F139"/>
      <c r="G139"/>
      <c r="H139" s="3"/>
      <c r="I139" s="13" t="s">
        <v>304</v>
      </c>
    </row>
    <row r="140" spans="1:9" ht="15" customHeight="1" x14ac:dyDescent="0.25">
      <c r="A140" s="279"/>
      <c r="B140" s="56">
        <v>8</v>
      </c>
      <c r="C140" s="56">
        <v>136</v>
      </c>
      <c r="D140" s="56">
        <v>40</v>
      </c>
      <c r="E140" s="4"/>
      <c r="F140" s="5" t="s">
        <v>537</v>
      </c>
      <c r="G140" s="2">
        <v>1</v>
      </c>
      <c r="H140" s="3"/>
      <c r="I140" s="13" t="s">
        <v>305</v>
      </c>
    </row>
    <row r="141" spans="1:9" ht="15" customHeight="1" x14ac:dyDescent="0.25">
      <c r="A141" s="279"/>
      <c r="B141" s="56">
        <v>9</v>
      </c>
      <c r="C141" s="56">
        <v>137</v>
      </c>
      <c r="D141" s="56">
        <v>41</v>
      </c>
      <c r="E141" s="4"/>
      <c r="F141" s="26" t="s">
        <v>538</v>
      </c>
      <c r="G141" s="2">
        <v>1</v>
      </c>
      <c r="H141" s="3"/>
      <c r="I141" s="13" t="s">
        <v>306</v>
      </c>
    </row>
    <row r="142" spans="1:9" ht="15" customHeight="1" x14ac:dyDescent="0.25">
      <c r="A142" s="279"/>
      <c r="B142" s="56">
        <v>10</v>
      </c>
      <c r="C142" s="56">
        <v>138</v>
      </c>
      <c r="D142" s="56">
        <v>42</v>
      </c>
      <c r="E142" s="4"/>
      <c r="F142" s="26" t="s">
        <v>539</v>
      </c>
      <c r="G142" s="2">
        <v>1</v>
      </c>
      <c r="H142" s="3"/>
      <c r="I142" s="13" t="s">
        <v>307</v>
      </c>
    </row>
    <row r="143" spans="1:9" ht="15" customHeight="1" x14ac:dyDescent="0.25">
      <c r="A143" s="279"/>
      <c r="B143" s="56">
        <v>11</v>
      </c>
      <c r="C143" s="56">
        <v>139</v>
      </c>
      <c r="D143" s="56">
        <v>43</v>
      </c>
      <c r="E143" s="4"/>
      <c r="F143" s="5" t="s">
        <v>540</v>
      </c>
      <c r="G143" s="2">
        <v>1</v>
      </c>
      <c r="H143" s="3"/>
      <c r="I143" s="13" t="s">
        <v>308</v>
      </c>
    </row>
    <row r="144" spans="1:9" ht="15" customHeight="1" x14ac:dyDescent="0.25">
      <c r="A144" s="279"/>
      <c r="B144" s="56">
        <v>12</v>
      </c>
      <c r="C144" s="56">
        <v>140</v>
      </c>
      <c r="D144" s="56">
        <v>44</v>
      </c>
      <c r="E144" s="10"/>
      <c r="F144" s="15"/>
      <c r="G144" s="23"/>
      <c r="H144" s="3"/>
      <c r="I144" s="13" t="s">
        <v>309</v>
      </c>
    </row>
    <row r="145" spans="1:9" ht="15" customHeight="1" x14ac:dyDescent="0.25">
      <c r="A145" s="279"/>
      <c r="B145" s="56">
        <v>13</v>
      </c>
      <c r="C145" s="56">
        <v>141</v>
      </c>
      <c r="D145" s="56">
        <v>45</v>
      </c>
      <c r="E145" s="10"/>
      <c r="F145" s="15"/>
      <c r="G145" s="23"/>
      <c r="H145" s="3"/>
      <c r="I145" s="13" t="s">
        <v>310</v>
      </c>
    </row>
    <row r="146" spans="1:9" ht="15" customHeight="1" x14ac:dyDescent="0.25">
      <c r="A146" s="279"/>
      <c r="B146" s="56">
        <v>14</v>
      </c>
      <c r="C146" s="56">
        <v>142</v>
      </c>
      <c r="D146" s="56">
        <v>46</v>
      </c>
      <c r="E146" s="4"/>
      <c r="F146" s="26" t="s">
        <v>312</v>
      </c>
      <c r="G146" s="2">
        <v>1</v>
      </c>
      <c r="H146" s="3"/>
      <c r="I146" s="13" t="s">
        <v>311</v>
      </c>
    </row>
    <row r="147" spans="1:9" ht="15" customHeight="1" x14ac:dyDescent="0.25">
      <c r="A147" s="279"/>
      <c r="B147" s="56">
        <v>15</v>
      </c>
      <c r="C147" s="56">
        <v>143</v>
      </c>
      <c r="D147" s="56">
        <v>47</v>
      </c>
      <c r="E147" s="4"/>
      <c r="F147" s="26" t="s">
        <v>541</v>
      </c>
      <c r="G147" s="2">
        <v>1</v>
      </c>
      <c r="H147" s="3"/>
      <c r="I147" s="13" t="s">
        <v>313</v>
      </c>
    </row>
    <row r="148" spans="1:9" ht="15" customHeight="1" x14ac:dyDescent="0.25">
      <c r="A148" s="279">
        <v>12</v>
      </c>
      <c r="B148" s="56">
        <v>0</v>
      </c>
      <c r="C148" s="56">
        <v>144</v>
      </c>
      <c r="D148" s="56">
        <v>48</v>
      </c>
      <c r="E148"/>
      <c r="F148"/>
      <c r="G148"/>
      <c r="H148" s="3"/>
      <c r="I148" s="13" t="s">
        <v>314</v>
      </c>
    </row>
    <row r="149" spans="1:9" ht="15" customHeight="1" x14ac:dyDescent="0.25">
      <c r="A149" s="279"/>
      <c r="B149" s="56">
        <v>1</v>
      </c>
      <c r="C149" s="56">
        <v>145</v>
      </c>
      <c r="D149" s="56">
        <v>49</v>
      </c>
      <c r="E149" s="4"/>
      <c r="F149" s="26" t="s">
        <v>542</v>
      </c>
      <c r="G149" s="2">
        <v>1</v>
      </c>
      <c r="H149" s="3"/>
      <c r="I149" s="13" t="s">
        <v>315</v>
      </c>
    </row>
    <row r="150" spans="1:9" ht="15" customHeight="1" x14ac:dyDescent="0.25">
      <c r="A150" s="279"/>
      <c r="B150" s="56">
        <v>2</v>
      </c>
      <c r="C150" s="56">
        <v>146</v>
      </c>
      <c r="D150" s="56">
        <v>50</v>
      </c>
      <c r="E150" s="4"/>
      <c r="F150" s="26" t="s">
        <v>543</v>
      </c>
      <c r="G150" s="2">
        <v>1</v>
      </c>
      <c r="H150" s="3"/>
      <c r="I150" s="13" t="s">
        <v>316</v>
      </c>
    </row>
    <row r="151" spans="1:9" ht="15" customHeight="1" x14ac:dyDescent="0.25">
      <c r="A151" s="279"/>
      <c r="B151" s="56">
        <v>3</v>
      </c>
      <c r="C151" s="56">
        <v>147</v>
      </c>
      <c r="D151" s="56">
        <v>51</v>
      </c>
      <c r="E151" s="4"/>
      <c r="F151" s="26" t="s">
        <v>544</v>
      </c>
      <c r="G151" s="2">
        <v>1</v>
      </c>
      <c r="H151" s="3"/>
      <c r="I151" s="13" t="s">
        <v>317</v>
      </c>
    </row>
    <row r="152" spans="1:9" ht="15" customHeight="1" x14ac:dyDescent="0.25">
      <c r="A152" s="279"/>
      <c r="B152" s="56">
        <v>4</v>
      </c>
      <c r="C152" s="56">
        <v>148</v>
      </c>
      <c r="D152" s="56">
        <v>52</v>
      </c>
      <c r="E152" s="24"/>
      <c r="F152" s="17"/>
      <c r="G152" s="28">
        <v>1</v>
      </c>
      <c r="H152" s="3"/>
      <c r="I152" s="13" t="s">
        <v>318</v>
      </c>
    </row>
    <row r="153" spans="1:9" ht="15" customHeight="1" x14ac:dyDescent="0.25">
      <c r="A153" s="279"/>
      <c r="B153" s="56">
        <v>5</v>
      </c>
      <c r="C153" s="56">
        <v>149</v>
      </c>
      <c r="D153" s="56">
        <v>53</v>
      </c>
      <c r="E153" s="19"/>
      <c r="F153" s="15" t="s">
        <v>490</v>
      </c>
      <c r="G153" s="21">
        <v>1</v>
      </c>
      <c r="H153" s="3"/>
      <c r="I153" s="13" t="s">
        <v>319</v>
      </c>
    </row>
    <row r="154" spans="1:9" ht="15" customHeight="1" x14ac:dyDescent="0.25">
      <c r="A154" s="279"/>
      <c r="B154" s="56">
        <v>6</v>
      </c>
      <c r="C154" s="56">
        <v>150</v>
      </c>
      <c r="D154" s="56">
        <v>54</v>
      </c>
      <c r="E154" s="4"/>
      <c r="F154" s="26" t="s">
        <v>545</v>
      </c>
      <c r="G154" s="2">
        <v>1</v>
      </c>
      <c r="H154" s="3"/>
      <c r="I154" s="13" t="s">
        <v>320</v>
      </c>
    </row>
    <row r="155" spans="1:9" ht="15" customHeight="1" x14ac:dyDescent="0.25">
      <c r="A155" s="279"/>
      <c r="B155" s="56">
        <v>7</v>
      </c>
      <c r="C155" s="56">
        <v>151</v>
      </c>
      <c r="D155" s="56">
        <v>55</v>
      </c>
      <c r="E155" s="4"/>
      <c r="F155" s="26" t="s">
        <v>546</v>
      </c>
      <c r="G155" s="2">
        <v>1</v>
      </c>
      <c r="H155" s="3"/>
      <c r="I155" s="13" t="s">
        <v>321</v>
      </c>
    </row>
    <row r="156" spans="1:9" ht="15" customHeight="1" x14ac:dyDescent="0.25">
      <c r="A156" s="279"/>
      <c r="B156" s="56">
        <v>8</v>
      </c>
      <c r="C156" s="56">
        <v>152</v>
      </c>
      <c r="D156" s="56">
        <v>56</v>
      </c>
      <c r="E156" s="24"/>
      <c r="F156" s="17"/>
      <c r="G156" s="25">
        <v>1</v>
      </c>
      <c r="H156" s="3"/>
      <c r="I156" s="13" t="s">
        <v>322</v>
      </c>
    </row>
    <row r="157" spans="1:9" ht="15" customHeight="1" x14ac:dyDescent="0.25">
      <c r="A157" s="279"/>
      <c r="B157" s="56">
        <v>9</v>
      </c>
      <c r="C157" s="56">
        <v>153</v>
      </c>
      <c r="D157" s="56">
        <v>57</v>
      </c>
      <c r="E157" s="22"/>
      <c r="F157" s="15" t="s">
        <v>491</v>
      </c>
      <c r="G157" s="20">
        <v>1</v>
      </c>
      <c r="H157" s="3"/>
      <c r="I157" s="13" t="s">
        <v>323</v>
      </c>
    </row>
    <row r="158" spans="1:9" ht="15" customHeight="1" x14ac:dyDescent="0.25">
      <c r="A158" s="279"/>
      <c r="B158" s="56">
        <v>10</v>
      </c>
      <c r="C158" s="56">
        <v>154</v>
      </c>
      <c r="D158" s="56">
        <v>58</v>
      </c>
      <c r="E158" s="29"/>
      <c r="F158" s="17"/>
      <c r="G158" s="25">
        <v>1</v>
      </c>
      <c r="H158" s="3"/>
      <c r="I158" s="13" t="s">
        <v>324</v>
      </c>
    </row>
    <row r="159" spans="1:9" ht="15" customHeight="1" x14ac:dyDescent="0.25">
      <c r="A159" s="279"/>
      <c r="B159" s="56">
        <v>11</v>
      </c>
      <c r="C159" s="56">
        <v>155</v>
      </c>
      <c r="D159" s="56">
        <v>59</v>
      </c>
      <c r="E159" s="22"/>
      <c r="F159" s="15" t="s">
        <v>492</v>
      </c>
      <c r="G159" s="20">
        <v>1</v>
      </c>
      <c r="H159" s="3"/>
      <c r="I159" s="13" t="s">
        <v>325</v>
      </c>
    </row>
    <row r="160" spans="1:9" ht="15" customHeight="1" x14ac:dyDescent="0.25">
      <c r="A160" s="279"/>
      <c r="B160" s="56">
        <v>12</v>
      </c>
      <c r="C160" s="56">
        <v>156</v>
      </c>
      <c r="D160" s="56">
        <v>60</v>
      </c>
      <c r="E160" s="29"/>
      <c r="F160" s="17"/>
      <c r="G160" s="25">
        <v>1</v>
      </c>
      <c r="H160" s="3"/>
      <c r="I160" s="13" t="s">
        <v>326</v>
      </c>
    </row>
    <row r="161" spans="1:9" ht="15" customHeight="1" x14ac:dyDescent="0.25">
      <c r="A161" s="279"/>
      <c r="B161" s="56">
        <v>13</v>
      </c>
      <c r="C161" s="56">
        <v>157</v>
      </c>
      <c r="D161" s="56">
        <v>61</v>
      </c>
      <c r="E161" s="22"/>
      <c r="F161" s="15" t="s">
        <v>493</v>
      </c>
      <c r="G161" s="20">
        <v>1</v>
      </c>
      <c r="H161" s="3"/>
      <c r="I161" s="13" t="s">
        <v>327</v>
      </c>
    </row>
    <row r="162" spans="1:9" ht="15" customHeight="1" x14ac:dyDescent="0.25">
      <c r="A162" s="279"/>
      <c r="B162" s="56">
        <v>14</v>
      </c>
      <c r="C162" s="56">
        <v>158</v>
      </c>
      <c r="D162" s="56">
        <v>62</v>
      </c>
      <c r="E162" s="29"/>
      <c r="F162" s="17"/>
      <c r="G162" s="25">
        <v>1</v>
      </c>
      <c r="H162" s="3"/>
      <c r="I162" s="13" t="s">
        <v>328</v>
      </c>
    </row>
    <row r="163" spans="1:9" ht="15" customHeight="1" x14ac:dyDescent="0.25">
      <c r="A163" s="279"/>
      <c r="B163" s="56">
        <v>15</v>
      </c>
      <c r="C163" s="56">
        <v>159</v>
      </c>
      <c r="D163" s="56">
        <v>63</v>
      </c>
      <c r="E163" s="22"/>
      <c r="F163" s="15" t="s">
        <v>494</v>
      </c>
      <c r="G163" s="20">
        <v>1</v>
      </c>
      <c r="H163" s="3"/>
      <c r="I163" s="13" t="s">
        <v>329</v>
      </c>
    </row>
    <row r="164" spans="1:9" ht="15" customHeight="1" x14ac:dyDescent="0.25">
      <c r="A164" s="279">
        <v>13</v>
      </c>
      <c r="B164" s="56">
        <v>0</v>
      </c>
      <c r="C164" s="56">
        <v>160</v>
      </c>
      <c r="D164" s="56">
        <v>64</v>
      </c>
      <c r="E164" s="4"/>
      <c r="F164" s="26" t="s">
        <v>547</v>
      </c>
      <c r="G164" s="2">
        <v>1</v>
      </c>
      <c r="H164" s="3"/>
      <c r="I164" s="13" t="s">
        <v>330</v>
      </c>
    </row>
    <row r="165" spans="1:9" ht="15" customHeight="1" x14ac:dyDescent="0.25">
      <c r="A165" s="279"/>
      <c r="B165" s="56">
        <v>1</v>
      </c>
      <c r="C165" s="56">
        <v>161</v>
      </c>
      <c r="D165" s="56">
        <v>65</v>
      </c>
      <c r="E165" s="4"/>
      <c r="F165" s="26" t="s">
        <v>332</v>
      </c>
      <c r="G165" s="2">
        <v>1</v>
      </c>
      <c r="H165" s="3"/>
      <c r="I165" s="13" t="s">
        <v>331</v>
      </c>
    </row>
    <row r="166" spans="1:9" ht="15" customHeight="1" x14ac:dyDescent="0.25">
      <c r="A166" s="279"/>
      <c r="B166" s="56">
        <v>2</v>
      </c>
      <c r="C166" s="56">
        <v>162</v>
      </c>
      <c r="D166" s="56">
        <v>66</v>
      </c>
      <c r="E166" s="4"/>
      <c r="F166" s="26" t="s">
        <v>548</v>
      </c>
      <c r="G166" s="2">
        <v>1</v>
      </c>
      <c r="H166" s="3"/>
      <c r="I166" s="13" t="s">
        <v>333</v>
      </c>
    </row>
    <row r="167" spans="1:9" ht="15" customHeight="1" x14ac:dyDescent="0.25">
      <c r="A167" s="279"/>
      <c r="B167" s="56">
        <v>3</v>
      </c>
      <c r="C167" s="56">
        <v>163</v>
      </c>
      <c r="D167" s="56">
        <v>67</v>
      </c>
      <c r="E167" s="4"/>
      <c r="F167" s="5" t="s">
        <v>406</v>
      </c>
      <c r="G167" s="2">
        <v>1</v>
      </c>
      <c r="H167" s="3"/>
      <c r="I167" s="13" t="s">
        <v>334</v>
      </c>
    </row>
    <row r="168" spans="1:9" ht="15" customHeight="1" x14ac:dyDescent="0.25">
      <c r="A168" s="279"/>
      <c r="B168" s="56">
        <v>4</v>
      </c>
      <c r="C168" s="56">
        <v>164</v>
      </c>
      <c r="D168" s="56">
        <v>68</v>
      </c>
      <c r="E168" s="4"/>
      <c r="F168" s="5" t="s">
        <v>407</v>
      </c>
      <c r="G168" s="2">
        <v>1</v>
      </c>
      <c r="H168" s="3"/>
      <c r="I168" s="13" t="s">
        <v>335</v>
      </c>
    </row>
    <row r="169" spans="1:9" ht="15" customHeight="1" x14ac:dyDescent="0.25">
      <c r="A169" s="279"/>
      <c r="B169" s="56">
        <v>5</v>
      </c>
      <c r="C169" s="56">
        <v>165</v>
      </c>
      <c r="D169" s="56">
        <v>69</v>
      </c>
      <c r="E169" s="4"/>
      <c r="F169" s="5" t="s">
        <v>408</v>
      </c>
      <c r="G169" s="2">
        <v>1</v>
      </c>
      <c r="H169" s="3"/>
      <c r="I169" s="13" t="s">
        <v>336</v>
      </c>
    </row>
    <row r="170" spans="1:9" ht="15" customHeight="1" x14ac:dyDescent="0.25">
      <c r="A170" s="279"/>
      <c r="B170" s="56">
        <v>6</v>
      </c>
      <c r="C170" s="56">
        <v>166</v>
      </c>
      <c r="D170" s="56">
        <v>70</v>
      </c>
      <c r="E170" s="10"/>
      <c r="F170" s="11"/>
      <c r="G170"/>
      <c r="H170" s="3"/>
      <c r="I170" s="13" t="s">
        <v>337</v>
      </c>
    </row>
    <row r="171" spans="1:9" ht="15" customHeight="1" x14ac:dyDescent="0.25">
      <c r="A171" s="279"/>
      <c r="B171" s="56">
        <v>7</v>
      </c>
      <c r="C171" s="56">
        <v>167</v>
      </c>
      <c r="D171" s="56">
        <v>71</v>
      </c>
      <c r="E171" s="10" t="s">
        <v>340</v>
      </c>
      <c r="F171" s="11"/>
      <c r="G171" s="2"/>
      <c r="H171" s="3"/>
      <c r="I171" s="13" t="s">
        <v>339</v>
      </c>
    </row>
    <row r="172" spans="1:9" ht="15" customHeight="1" x14ac:dyDescent="0.25">
      <c r="A172" s="279"/>
      <c r="B172" s="56">
        <v>8</v>
      </c>
      <c r="C172" s="56">
        <v>168</v>
      </c>
      <c r="D172" s="56">
        <v>72</v>
      </c>
      <c r="E172" s="5"/>
      <c r="F172" s="26" t="s">
        <v>409</v>
      </c>
      <c r="G172" s="2">
        <v>1</v>
      </c>
      <c r="H172" s="3"/>
      <c r="I172" s="13" t="s">
        <v>341</v>
      </c>
    </row>
    <row r="173" spans="1:9" ht="15" customHeight="1" x14ac:dyDescent="0.25">
      <c r="A173" s="279"/>
      <c r="B173" s="56">
        <v>9</v>
      </c>
      <c r="C173" s="56">
        <v>169</v>
      </c>
      <c r="D173" s="56">
        <v>73</v>
      </c>
      <c r="E173" s="5"/>
      <c r="F173" s="26" t="s">
        <v>410</v>
      </c>
      <c r="G173" s="2">
        <v>1</v>
      </c>
      <c r="H173" s="3"/>
      <c r="I173" s="13" t="s">
        <v>342</v>
      </c>
    </row>
    <row r="174" spans="1:9" ht="15" customHeight="1" x14ac:dyDescent="0.25">
      <c r="A174" s="279"/>
      <c r="B174" s="56">
        <v>10</v>
      </c>
      <c r="C174" s="56">
        <v>170</v>
      </c>
      <c r="D174" s="56">
        <v>74</v>
      </c>
      <c r="E174" s="5"/>
      <c r="F174" s="26" t="s">
        <v>411</v>
      </c>
      <c r="G174" s="2">
        <v>1</v>
      </c>
      <c r="H174" s="3"/>
      <c r="I174" s="13" t="s">
        <v>343</v>
      </c>
    </row>
    <row r="175" spans="1:9" ht="15" customHeight="1" x14ac:dyDescent="0.25">
      <c r="A175" s="279"/>
      <c r="B175" s="56">
        <v>11</v>
      </c>
      <c r="C175" s="56">
        <v>171</v>
      </c>
      <c r="D175" s="56">
        <v>75</v>
      </c>
      <c r="E175" s="5"/>
      <c r="F175" s="26" t="s">
        <v>412</v>
      </c>
      <c r="G175" s="2">
        <v>1</v>
      </c>
      <c r="H175" s="3"/>
      <c r="I175" s="13" t="s">
        <v>344</v>
      </c>
    </row>
    <row r="176" spans="1:9" ht="15" customHeight="1" x14ac:dyDescent="0.25">
      <c r="A176" s="279"/>
      <c r="B176" s="56">
        <v>12</v>
      </c>
      <c r="C176" s="56">
        <v>172</v>
      </c>
      <c r="D176" s="56">
        <v>76</v>
      </c>
      <c r="E176" s="5"/>
      <c r="F176" s="26" t="s">
        <v>413</v>
      </c>
      <c r="G176" s="2">
        <v>1</v>
      </c>
      <c r="H176" s="3"/>
      <c r="I176" s="13" t="s">
        <v>345</v>
      </c>
    </row>
    <row r="177" spans="1:9" ht="15" customHeight="1" x14ac:dyDescent="0.25">
      <c r="A177" s="279"/>
      <c r="B177" s="56">
        <v>13</v>
      </c>
      <c r="C177" s="56">
        <v>173</v>
      </c>
      <c r="D177" s="56">
        <v>77</v>
      </c>
      <c r="E177" s="11"/>
      <c r="F177" s="11"/>
      <c r="G177" s="2"/>
      <c r="H177" s="3"/>
      <c r="I177" s="13" t="s">
        <v>346</v>
      </c>
    </row>
    <row r="178" spans="1:9" ht="15" customHeight="1" x14ac:dyDescent="0.25">
      <c r="A178" s="279"/>
      <c r="B178" s="56">
        <v>14</v>
      </c>
      <c r="C178" s="56">
        <v>174</v>
      </c>
      <c r="D178" s="56">
        <v>78</v>
      </c>
      <c r="E178" s="10" t="s">
        <v>338</v>
      </c>
      <c r="F178" s="11"/>
      <c r="G178" s="2"/>
      <c r="H178" s="3"/>
      <c r="I178" s="13" t="s">
        <v>347</v>
      </c>
    </row>
    <row r="179" spans="1:9" ht="15" customHeight="1" x14ac:dyDescent="0.25">
      <c r="A179" s="279"/>
      <c r="B179" s="56">
        <v>15</v>
      </c>
      <c r="C179" s="56">
        <v>175</v>
      </c>
      <c r="D179" s="56">
        <v>79</v>
      </c>
      <c r="E179" s="10" t="s">
        <v>340</v>
      </c>
      <c r="F179" s="11"/>
      <c r="G179" s="2"/>
      <c r="H179" s="3"/>
      <c r="I179" s="13" t="s">
        <v>348</v>
      </c>
    </row>
    <row r="180" spans="1:9" ht="15" customHeight="1" x14ac:dyDescent="0.25">
      <c r="A180" s="279">
        <v>14</v>
      </c>
      <c r="B180" s="56">
        <v>0</v>
      </c>
      <c r="C180" s="56">
        <v>176</v>
      </c>
      <c r="D180" s="56">
        <v>80</v>
      </c>
      <c r="E180" s="5"/>
      <c r="F180" s="26" t="s">
        <v>414</v>
      </c>
      <c r="G180" s="2">
        <v>1</v>
      </c>
      <c r="H180" s="3"/>
      <c r="I180" s="13" t="s">
        <v>349</v>
      </c>
    </row>
    <row r="181" spans="1:9" ht="15" customHeight="1" x14ac:dyDescent="0.25">
      <c r="A181" s="279"/>
      <c r="B181" s="56">
        <v>1</v>
      </c>
      <c r="C181" s="56">
        <v>177</v>
      </c>
      <c r="D181" s="56">
        <v>81</v>
      </c>
      <c r="E181" s="5"/>
      <c r="F181" s="26" t="s">
        <v>415</v>
      </c>
      <c r="G181" s="2">
        <v>1</v>
      </c>
      <c r="H181" s="3"/>
      <c r="I181" s="13" t="s">
        <v>350</v>
      </c>
    </row>
    <row r="182" spans="1:9" ht="15" customHeight="1" x14ac:dyDescent="0.25">
      <c r="A182" s="279"/>
      <c r="B182" s="56">
        <v>2</v>
      </c>
      <c r="C182" s="56">
        <v>178</v>
      </c>
      <c r="D182" s="56">
        <v>82</v>
      </c>
      <c r="E182" s="5"/>
      <c r="F182" s="26" t="s">
        <v>416</v>
      </c>
      <c r="G182" s="2">
        <v>1</v>
      </c>
      <c r="H182" s="3"/>
      <c r="I182" s="13" t="s">
        <v>351</v>
      </c>
    </row>
    <row r="183" spans="1:9" ht="15" customHeight="1" x14ac:dyDescent="0.25">
      <c r="A183" s="279"/>
      <c r="B183" s="56">
        <v>3</v>
      </c>
      <c r="C183" s="56">
        <v>179</v>
      </c>
      <c r="D183" s="56">
        <v>83</v>
      </c>
      <c r="E183" s="5"/>
      <c r="F183" s="26" t="s">
        <v>417</v>
      </c>
      <c r="G183" s="2">
        <v>1</v>
      </c>
      <c r="H183" s="3"/>
      <c r="I183" s="13" t="s">
        <v>352</v>
      </c>
    </row>
    <row r="184" spans="1:9" ht="15" customHeight="1" x14ac:dyDescent="0.25">
      <c r="A184" s="279"/>
      <c r="B184" s="56">
        <v>4</v>
      </c>
      <c r="C184" s="56">
        <v>180</v>
      </c>
      <c r="D184" s="56">
        <v>84</v>
      </c>
      <c r="E184" s="5"/>
      <c r="F184" s="26" t="s">
        <v>418</v>
      </c>
      <c r="G184" s="2">
        <v>1</v>
      </c>
      <c r="H184" s="3"/>
      <c r="I184" s="13" t="s">
        <v>353</v>
      </c>
    </row>
    <row r="185" spans="1:9" ht="15" customHeight="1" x14ac:dyDescent="0.25">
      <c r="A185" s="279"/>
      <c r="B185" s="56">
        <v>5</v>
      </c>
      <c r="C185" s="56">
        <v>181</v>
      </c>
      <c r="D185" s="56">
        <v>85</v>
      </c>
      <c r="E185" s="4"/>
      <c r="F185" s="26" t="s">
        <v>549</v>
      </c>
      <c r="G185" s="14"/>
      <c r="H185" s="3"/>
      <c r="I185" s="13" t="s">
        <v>354</v>
      </c>
    </row>
    <row r="186" spans="1:9" ht="15" customHeight="1" x14ac:dyDescent="0.25">
      <c r="A186" s="279"/>
      <c r="B186" s="56">
        <v>6</v>
      </c>
      <c r="C186" s="56">
        <v>182</v>
      </c>
      <c r="D186" s="56">
        <v>86</v>
      </c>
      <c r="E186" s="4"/>
      <c r="F186" s="26" t="s">
        <v>550</v>
      </c>
      <c r="G186" s="14"/>
      <c r="H186" s="3"/>
      <c r="I186" s="13" t="s">
        <v>355</v>
      </c>
    </row>
    <row r="187" spans="1:9" ht="15" customHeight="1" x14ac:dyDescent="0.25">
      <c r="A187" s="279"/>
      <c r="B187" s="56">
        <v>7</v>
      </c>
      <c r="C187" s="56">
        <v>183</v>
      </c>
      <c r="D187" s="56">
        <v>87</v>
      </c>
      <c r="E187" s="4"/>
      <c r="F187" s="26" t="s">
        <v>551</v>
      </c>
      <c r="G187" s="14"/>
      <c r="H187" s="3"/>
      <c r="I187" s="13" t="s">
        <v>356</v>
      </c>
    </row>
    <row r="188" spans="1:9" ht="15" customHeight="1" x14ac:dyDescent="0.25">
      <c r="A188" s="279"/>
      <c r="B188" s="56">
        <v>8</v>
      </c>
      <c r="C188" s="56">
        <v>184</v>
      </c>
      <c r="D188" s="56">
        <v>88</v>
      </c>
      <c r="E188" s="4"/>
      <c r="F188" s="26" t="s">
        <v>552</v>
      </c>
      <c r="G188" s="14"/>
      <c r="H188" s="3"/>
      <c r="I188" s="13" t="s">
        <v>357</v>
      </c>
    </row>
    <row r="189" spans="1:9" ht="15" customHeight="1" x14ac:dyDescent="0.25">
      <c r="A189" s="279"/>
      <c r="B189" s="56">
        <v>9</v>
      </c>
      <c r="C189" s="56">
        <v>185</v>
      </c>
      <c r="D189" s="56">
        <v>89</v>
      </c>
      <c r="E189" s="4"/>
      <c r="F189" s="26" t="s">
        <v>553</v>
      </c>
      <c r="G189" s="14"/>
      <c r="H189" s="3"/>
      <c r="I189" s="13" t="s">
        <v>358</v>
      </c>
    </row>
    <row r="190" spans="1:9" ht="15" customHeight="1" x14ac:dyDescent="0.25">
      <c r="A190" s="279"/>
      <c r="B190" s="56">
        <v>10</v>
      </c>
      <c r="C190" s="56">
        <v>186</v>
      </c>
      <c r="D190" s="56">
        <v>90</v>
      </c>
      <c r="E190" s="4"/>
      <c r="F190" s="26" t="s">
        <v>554</v>
      </c>
      <c r="G190" s="14"/>
      <c r="H190" s="3"/>
      <c r="I190" s="13" t="s">
        <v>359</v>
      </c>
    </row>
    <row r="191" spans="1:9" ht="15" customHeight="1" x14ac:dyDescent="0.25">
      <c r="A191" s="279"/>
      <c r="B191" s="56">
        <v>11</v>
      </c>
      <c r="C191" s="56">
        <v>187</v>
      </c>
      <c r="D191" s="56">
        <v>91</v>
      </c>
      <c r="E191" s="4"/>
      <c r="F191" s="26" t="s">
        <v>976</v>
      </c>
      <c r="G191" s="14"/>
      <c r="H191" s="3"/>
      <c r="I191" s="13" t="s">
        <v>360</v>
      </c>
    </row>
    <row r="192" spans="1:9" ht="15" customHeight="1" x14ac:dyDescent="0.25">
      <c r="A192" s="279"/>
      <c r="B192" s="56">
        <v>12</v>
      </c>
      <c r="C192" s="56">
        <v>188</v>
      </c>
      <c r="D192" s="56">
        <v>92</v>
      </c>
      <c r="E192" s="4"/>
      <c r="F192" s="26" t="s">
        <v>977</v>
      </c>
      <c r="G192" s="14"/>
      <c r="H192" s="3"/>
      <c r="I192" s="13" t="s">
        <v>361</v>
      </c>
    </row>
    <row r="193" spans="1:9" ht="15" customHeight="1" x14ac:dyDescent="0.25">
      <c r="A193" s="279"/>
      <c r="B193" s="56">
        <v>13</v>
      </c>
      <c r="C193" s="56">
        <v>189</v>
      </c>
      <c r="D193" s="56">
        <v>93</v>
      </c>
      <c r="E193" s="10" t="s">
        <v>363</v>
      </c>
      <c r="F193" s="11"/>
      <c r="G193" s="14"/>
      <c r="H193" s="3"/>
      <c r="I193" s="13" t="s">
        <v>362</v>
      </c>
    </row>
    <row r="194" spans="1:9" ht="15" customHeight="1" x14ac:dyDescent="0.25">
      <c r="A194" s="279"/>
      <c r="B194" s="56">
        <v>14</v>
      </c>
      <c r="C194" s="56">
        <v>190</v>
      </c>
      <c r="D194" s="56">
        <v>94</v>
      </c>
      <c r="E194" s="10" t="s">
        <v>365</v>
      </c>
      <c r="F194" s="11"/>
      <c r="G194" s="14"/>
      <c r="H194" s="3"/>
      <c r="I194" s="13" t="s">
        <v>364</v>
      </c>
    </row>
    <row r="195" spans="1:9" ht="15" customHeight="1" x14ac:dyDescent="0.25">
      <c r="A195" s="279"/>
      <c r="B195" s="56">
        <v>15</v>
      </c>
      <c r="C195" s="56">
        <v>191</v>
      </c>
      <c r="D195" s="56">
        <v>95</v>
      </c>
      <c r="E195" s="10" t="s">
        <v>367</v>
      </c>
      <c r="F195" s="11"/>
      <c r="G195" s="14"/>
      <c r="H195" s="3"/>
      <c r="I195" s="13" t="s">
        <v>366</v>
      </c>
    </row>
    <row r="196" spans="1:9" ht="15" customHeight="1" x14ac:dyDescent="0.25">
      <c r="A196" s="279">
        <v>15</v>
      </c>
      <c r="B196" s="56">
        <v>0</v>
      </c>
      <c r="C196" s="56">
        <v>192</v>
      </c>
      <c r="D196" s="56">
        <v>96</v>
      </c>
      <c r="E196" s="4"/>
      <c r="F196" s="5" t="s">
        <v>419</v>
      </c>
      <c r="G196" s="2">
        <v>1</v>
      </c>
      <c r="H196" s="3"/>
      <c r="I196" s="13" t="s">
        <v>368</v>
      </c>
    </row>
    <row r="197" spans="1:9" ht="15" customHeight="1" x14ac:dyDescent="0.25">
      <c r="A197" s="279"/>
      <c r="B197" s="56">
        <v>1</v>
      </c>
      <c r="C197" s="56">
        <v>193</v>
      </c>
      <c r="D197" s="56">
        <v>97</v>
      </c>
      <c r="E197" s="4"/>
      <c r="F197" s="5" t="s">
        <v>420</v>
      </c>
      <c r="G197" s="2">
        <v>1</v>
      </c>
      <c r="H197" s="3"/>
      <c r="I197" s="13" t="s">
        <v>369</v>
      </c>
    </row>
    <row r="198" spans="1:9" ht="15" customHeight="1" x14ac:dyDescent="0.25">
      <c r="A198" s="279"/>
      <c r="B198" s="56">
        <v>2</v>
      </c>
      <c r="C198" s="56">
        <v>194</v>
      </c>
      <c r="D198" s="56">
        <v>98</v>
      </c>
      <c r="E198" s="4"/>
      <c r="F198" s="5" t="s">
        <v>421</v>
      </c>
      <c r="G198" s="2">
        <v>1</v>
      </c>
      <c r="H198" s="3"/>
      <c r="I198" s="13" t="s">
        <v>370</v>
      </c>
    </row>
    <row r="199" spans="1:9" ht="15" customHeight="1" x14ac:dyDescent="0.25">
      <c r="A199" s="279"/>
      <c r="B199" s="56">
        <v>3</v>
      </c>
      <c r="C199" s="56">
        <v>195</v>
      </c>
      <c r="D199" s="56">
        <v>99</v>
      </c>
      <c r="E199" s="4"/>
      <c r="F199" s="5" t="s">
        <v>422</v>
      </c>
      <c r="G199" s="2">
        <v>1</v>
      </c>
      <c r="H199" s="3"/>
      <c r="I199" s="13" t="s">
        <v>371</v>
      </c>
    </row>
    <row r="200" spans="1:9" ht="15" customHeight="1" x14ac:dyDescent="0.25">
      <c r="A200" s="279"/>
      <c r="B200" s="56">
        <v>4</v>
      </c>
      <c r="C200" s="56">
        <v>196</v>
      </c>
      <c r="D200" s="56">
        <v>100</v>
      </c>
      <c r="E200" s="4"/>
      <c r="F200" s="5" t="s">
        <v>423</v>
      </c>
      <c r="G200" s="2">
        <v>1</v>
      </c>
      <c r="H200" s="3"/>
      <c r="I200" s="13" t="s">
        <v>372</v>
      </c>
    </row>
    <row r="201" spans="1:9" ht="15" customHeight="1" x14ac:dyDescent="0.25">
      <c r="A201" s="279"/>
      <c r="B201" s="56">
        <v>5</v>
      </c>
      <c r="C201" s="56">
        <v>197</v>
      </c>
      <c r="D201" s="56">
        <v>101</v>
      </c>
      <c r="E201" s="4"/>
      <c r="F201" s="5" t="s">
        <v>424</v>
      </c>
      <c r="G201" s="2">
        <v>1</v>
      </c>
      <c r="H201" s="3"/>
      <c r="I201" s="13" t="s">
        <v>373</v>
      </c>
    </row>
    <row r="202" spans="1:9" ht="15" customHeight="1" x14ac:dyDescent="0.25">
      <c r="A202" s="279"/>
      <c r="B202" s="56">
        <v>6</v>
      </c>
      <c r="C202" s="56">
        <v>198</v>
      </c>
      <c r="D202" s="56">
        <v>102</v>
      </c>
      <c r="E202" s="4"/>
      <c r="F202" s="5" t="s">
        <v>425</v>
      </c>
      <c r="G202" s="2">
        <v>1</v>
      </c>
      <c r="H202" s="3"/>
      <c r="I202" s="13" t="s">
        <v>374</v>
      </c>
    </row>
    <row r="203" spans="1:9" ht="15" customHeight="1" x14ac:dyDescent="0.25">
      <c r="A203" s="279"/>
      <c r="B203" s="56">
        <v>7</v>
      </c>
      <c r="C203" s="56">
        <v>199</v>
      </c>
      <c r="D203" s="56">
        <v>103</v>
      </c>
      <c r="E203" s="4"/>
      <c r="F203" s="5" t="s">
        <v>426</v>
      </c>
      <c r="G203" s="2">
        <v>1</v>
      </c>
      <c r="H203" s="3"/>
      <c r="I203" s="13" t="s">
        <v>375</v>
      </c>
    </row>
    <row r="204" spans="1:9" ht="15" customHeight="1" x14ac:dyDescent="0.25">
      <c r="A204" s="279"/>
      <c r="B204" s="56">
        <v>8</v>
      </c>
      <c r="C204" s="56">
        <v>200</v>
      </c>
      <c r="D204" s="56">
        <v>104</v>
      </c>
      <c r="E204" s="4"/>
      <c r="F204" s="5" t="s">
        <v>427</v>
      </c>
      <c r="G204" s="2">
        <v>1</v>
      </c>
      <c r="H204" s="3"/>
      <c r="I204" s="13" t="s">
        <v>376</v>
      </c>
    </row>
    <row r="205" spans="1:9" ht="15" customHeight="1" x14ac:dyDescent="0.25">
      <c r="A205" s="279"/>
      <c r="B205" s="56">
        <v>9</v>
      </c>
      <c r="C205" s="56">
        <v>201</v>
      </c>
      <c r="D205" s="56">
        <v>105</v>
      </c>
      <c r="E205" s="4"/>
      <c r="F205" s="5" t="s">
        <v>428</v>
      </c>
      <c r="G205" s="2">
        <v>1</v>
      </c>
      <c r="H205" s="3"/>
      <c r="I205" s="13" t="s">
        <v>377</v>
      </c>
    </row>
    <row r="206" spans="1:9" ht="15" customHeight="1" x14ac:dyDescent="0.25">
      <c r="A206" s="279"/>
      <c r="B206" s="56">
        <v>10</v>
      </c>
      <c r="C206" s="56">
        <v>202</v>
      </c>
      <c r="D206" s="56">
        <v>106</v>
      </c>
      <c r="E206" s="4"/>
      <c r="F206" s="26" t="s">
        <v>429</v>
      </c>
      <c r="G206" s="2">
        <v>1</v>
      </c>
      <c r="H206" s="3"/>
      <c r="I206" s="13" t="s">
        <v>378</v>
      </c>
    </row>
    <row r="207" spans="1:9" ht="15" customHeight="1" x14ac:dyDescent="0.25">
      <c r="A207" s="279"/>
      <c r="B207" s="56">
        <v>11</v>
      </c>
      <c r="C207" s="56">
        <v>203</v>
      </c>
      <c r="D207" s="56">
        <v>107</v>
      </c>
      <c r="E207" s="4"/>
      <c r="F207" s="5" t="s">
        <v>430</v>
      </c>
      <c r="G207" s="2">
        <v>1</v>
      </c>
      <c r="H207" s="3"/>
      <c r="I207" s="13" t="s">
        <v>379</v>
      </c>
    </row>
    <row r="208" spans="1:9" ht="15" customHeight="1" x14ac:dyDescent="0.25">
      <c r="A208" s="279"/>
      <c r="B208" s="56">
        <v>12</v>
      </c>
      <c r="C208" s="56">
        <v>204</v>
      </c>
      <c r="D208" s="56">
        <v>108</v>
      </c>
      <c r="E208" s="4"/>
      <c r="F208" s="5" t="s">
        <v>431</v>
      </c>
      <c r="G208" s="2">
        <v>1</v>
      </c>
      <c r="H208" s="3"/>
      <c r="I208" s="13" t="s">
        <v>380</v>
      </c>
    </row>
    <row r="209" spans="1:9" ht="15" customHeight="1" x14ac:dyDescent="0.25">
      <c r="A209" s="279"/>
      <c r="B209" s="56">
        <v>13</v>
      </c>
      <c r="C209" s="56">
        <v>205</v>
      </c>
      <c r="D209" s="56">
        <v>109</v>
      </c>
      <c r="E209" s="4"/>
      <c r="F209" s="5" t="s">
        <v>432</v>
      </c>
      <c r="G209" s="2">
        <v>1</v>
      </c>
      <c r="H209" s="3"/>
      <c r="I209" s="13" t="s">
        <v>381</v>
      </c>
    </row>
    <row r="210" spans="1:9" ht="15" customHeight="1" x14ac:dyDescent="0.25">
      <c r="A210" s="279"/>
      <c r="B210" s="56">
        <v>14</v>
      </c>
      <c r="C210" s="56">
        <v>206</v>
      </c>
      <c r="D210" s="56">
        <v>110</v>
      </c>
      <c r="E210" s="4"/>
      <c r="F210" s="26" t="s">
        <v>433</v>
      </c>
      <c r="G210" s="2">
        <v>1</v>
      </c>
      <c r="H210" s="3"/>
      <c r="I210" s="13" t="s">
        <v>382</v>
      </c>
    </row>
    <row r="211" spans="1:9" ht="15" customHeight="1" x14ac:dyDescent="0.25">
      <c r="A211" s="279"/>
      <c r="B211" s="56">
        <v>15</v>
      </c>
      <c r="C211" s="56">
        <v>207</v>
      </c>
      <c r="D211" s="56">
        <v>111</v>
      </c>
      <c r="E211" s="4"/>
      <c r="F211" s="26" t="s">
        <v>434</v>
      </c>
      <c r="G211" s="2">
        <v>1</v>
      </c>
      <c r="H211" s="3"/>
      <c r="I211" s="13" t="s">
        <v>383</v>
      </c>
    </row>
    <row r="212" spans="1:9" ht="15" customHeight="1" x14ac:dyDescent="0.25">
      <c r="A212" s="279">
        <v>16</v>
      </c>
      <c r="B212" s="56">
        <v>0</v>
      </c>
      <c r="C212" s="56">
        <v>208</v>
      </c>
      <c r="D212" s="56">
        <v>112</v>
      </c>
      <c r="E212" s="4"/>
      <c r="F212" s="5" t="s">
        <v>435</v>
      </c>
      <c r="G212" s="2">
        <v>1</v>
      </c>
      <c r="H212" s="3"/>
      <c r="I212" s="13" t="s">
        <v>384</v>
      </c>
    </row>
    <row r="213" spans="1:9" ht="15" customHeight="1" x14ac:dyDescent="0.25">
      <c r="A213" s="279"/>
      <c r="B213" s="56">
        <v>1</v>
      </c>
      <c r="C213" s="56">
        <v>209</v>
      </c>
      <c r="D213" s="56">
        <v>113</v>
      </c>
      <c r="E213" s="4"/>
      <c r="F213" s="26" t="s">
        <v>436</v>
      </c>
      <c r="G213" s="2">
        <v>1</v>
      </c>
      <c r="H213" s="3"/>
      <c r="I213" s="13" t="s">
        <v>385</v>
      </c>
    </row>
    <row r="214" spans="1:9" ht="15" customHeight="1" x14ac:dyDescent="0.25">
      <c r="A214" s="279"/>
      <c r="B214" s="56">
        <v>2</v>
      </c>
      <c r="C214" s="56">
        <v>210</v>
      </c>
      <c r="D214" s="56">
        <v>114</v>
      </c>
      <c r="E214" s="4"/>
      <c r="F214" s="5" t="s">
        <v>437</v>
      </c>
      <c r="G214" s="2">
        <v>1</v>
      </c>
      <c r="H214" s="3"/>
      <c r="I214" s="13" t="s">
        <v>386</v>
      </c>
    </row>
    <row r="215" spans="1:9" ht="15" customHeight="1" x14ac:dyDescent="0.25">
      <c r="A215" s="279"/>
      <c r="B215" s="56">
        <v>3</v>
      </c>
      <c r="C215" s="56">
        <v>211</v>
      </c>
      <c r="D215" s="56">
        <v>115</v>
      </c>
      <c r="E215" s="4"/>
      <c r="F215" s="26" t="s">
        <v>438</v>
      </c>
      <c r="G215" s="2">
        <v>1</v>
      </c>
      <c r="H215" s="3"/>
      <c r="I215" s="13" t="s">
        <v>387</v>
      </c>
    </row>
    <row r="216" spans="1:9" ht="15" customHeight="1" x14ac:dyDescent="0.25">
      <c r="A216" s="279"/>
      <c r="B216" s="56">
        <v>4</v>
      </c>
      <c r="C216" s="56">
        <v>212</v>
      </c>
      <c r="D216" s="56">
        <v>116</v>
      </c>
      <c r="E216" s="4"/>
      <c r="F216" s="5" t="s">
        <v>439</v>
      </c>
      <c r="G216" s="2">
        <v>1</v>
      </c>
      <c r="H216" s="3"/>
      <c r="I216" s="13" t="s">
        <v>388</v>
      </c>
    </row>
    <row r="217" spans="1:9" ht="15" customHeight="1" x14ac:dyDescent="0.25">
      <c r="A217" s="279"/>
      <c r="B217" s="56">
        <v>5</v>
      </c>
      <c r="C217" s="56">
        <v>213</v>
      </c>
      <c r="D217" s="56">
        <v>117</v>
      </c>
      <c r="E217" s="4"/>
      <c r="F217" s="26" t="s">
        <v>440</v>
      </c>
      <c r="G217" s="2">
        <v>1</v>
      </c>
      <c r="H217" s="3"/>
      <c r="I217" s="13" t="s">
        <v>389</v>
      </c>
    </row>
    <row r="218" spans="1:9" ht="15" customHeight="1" x14ac:dyDescent="0.25">
      <c r="A218" s="279"/>
      <c r="B218" s="56">
        <v>6</v>
      </c>
      <c r="C218" s="56">
        <v>214</v>
      </c>
      <c r="D218" s="56">
        <v>118</v>
      </c>
      <c r="E218" s="4"/>
      <c r="F218" s="26" t="s">
        <v>441</v>
      </c>
      <c r="G218" s="2">
        <v>1</v>
      </c>
      <c r="H218" s="3"/>
      <c r="I218" s="13" t="s">
        <v>390</v>
      </c>
    </row>
    <row r="219" spans="1:9" ht="15" customHeight="1" x14ac:dyDescent="0.25">
      <c r="A219" s="279"/>
      <c r="B219" s="56">
        <v>7</v>
      </c>
      <c r="C219" s="56">
        <v>215</v>
      </c>
      <c r="D219" s="56">
        <v>119</v>
      </c>
      <c r="E219" s="4"/>
      <c r="F219" s="5" t="s">
        <v>442</v>
      </c>
      <c r="G219" s="2">
        <v>1</v>
      </c>
      <c r="H219" s="3"/>
      <c r="I219" s="13" t="s">
        <v>391</v>
      </c>
    </row>
    <row r="220" spans="1:9" ht="15" customHeight="1" x14ac:dyDescent="0.25">
      <c r="A220" s="279"/>
      <c r="B220" s="56">
        <v>8</v>
      </c>
      <c r="C220" s="56">
        <v>216</v>
      </c>
      <c r="D220" s="56">
        <v>120</v>
      </c>
      <c r="E220" s="4"/>
      <c r="F220" s="5" t="s">
        <v>443</v>
      </c>
      <c r="G220" s="2">
        <v>1</v>
      </c>
      <c r="H220" s="3"/>
      <c r="I220" s="13" t="s">
        <v>392</v>
      </c>
    </row>
    <row r="221" spans="1:9" ht="15" customHeight="1" x14ac:dyDescent="0.25">
      <c r="A221" s="279"/>
      <c r="B221" s="56">
        <v>9</v>
      </c>
      <c r="C221" s="56">
        <v>217</v>
      </c>
      <c r="D221" s="56">
        <v>121</v>
      </c>
      <c r="E221" s="4"/>
      <c r="F221" s="5" t="s">
        <v>444</v>
      </c>
      <c r="G221" s="2">
        <v>1</v>
      </c>
      <c r="H221" s="3"/>
      <c r="I221" s="13" t="s">
        <v>393</v>
      </c>
    </row>
    <row r="222" spans="1:9" ht="15" customHeight="1" x14ac:dyDescent="0.25">
      <c r="A222" s="279"/>
      <c r="B222" s="56">
        <v>10</v>
      </c>
      <c r="C222" s="56">
        <v>218</v>
      </c>
      <c r="D222" s="56">
        <v>122</v>
      </c>
      <c r="E222" s="4"/>
      <c r="F222" s="5" t="s">
        <v>445</v>
      </c>
      <c r="G222" s="2">
        <v>1</v>
      </c>
      <c r="H222" s="3"/>
      <c r="I222" s="13" t="s">
        <v>394</v>
      </c>
    </row>
    <row r="223" spans="1:9" ht="15" customHeight="1" x14ac:dyDescent="0.25">
      <c r="A223" s="279"/>
      <c r="B223" s="56">
        <v>11</v>
      </c>
      <c r="C223" s="56">
        <v>219</v>
      </c>
      <c r="D223" s="56">
        <v>123</v>
      </c>
      <c r="E223" s="4"/>
      <c r="F223" s="5" t="s">
        <v>446</v>
      </c>
      <c r="G223" s="2">
        <v>1</v>
      </c>
      <c r="H223" s="3"/>
      <c r="I223" s="13" t="s">
        <v>395</v>
      </c>
    </row>
    <row r="224" spans="1:9" ht="15" customHeight="1" x14ac:dyDescent="0.25">
      <c r="A224" s="279"/>
      <c r="B224" s="56">
        <v>12</v>
      </c>
      <c r="C224" s="56">
        <v>220</v>
      </c>
      <c r="D224" s="56">
        <v>124</v>
      </c>
      <c r="E224" s="4"/>
      <c r="F224" s="5" t="s">
        <v>447</v>
      </c>
      <c r="G224" s="2">
        <v>1</v>
      </c>
      <c r="H224" s="3"/>
      <c r="I224" s="13" t="s">
        <v>396</v>
      </c>
    </row>
    <row r="225" spans="1:9" ht="15" customHeight="1" x14ac:dyDescent="0.25">
      <c r="A225" s="279"/>
      <c r="B225" s="56">
        <v>13</v>
      </c>
      <c r="C225" s="56">
        <v>221</v>
      </c>
      <c r="D225" s="56">
        <v>125</v>
      </c>
      <c r="E225" s="4"/>
      <c r="F225" s="26" t="s">
        <v>448</v>
      </c>
      <c r="G225" s="2">
        <v>1</v>
      </c>
      <c r="H225" s="3"/>
      <c r="I225" s="13" t="s">
        <v>397</v>
      </c>
    </row>
    <row r="226" spans="1:9" ht="15" customHeight="1" x14ac:dyDescent="0.25">
      <c r="A226" s="279"/>
      <c r="B226" s="56">
        <v>14</v>
      </c>
      <c r="C226" s="56">
        <v>222</v>
      </c>
      <c r="D226" s="56">
        <v>126</v>
      </c>
      <c r="E226" s="4"/>
      <c r="F226" s="5" t="s">
        <v>449</v>
      </c>
      <c r="G226" s="2">
        <v>1</v>
      </c>
      <c r="H226" s="3"/>
      <c r="I226" s="13" t="s">
        <v>398</v>
      </c>
    </row>
    <row r="227" spans="1:9" ht="15" customHeight="1" x14ac:dyDescent="0.25">
      <c r="A227" s="279"/>
      <c r="B227" s="56">
        <v>15</v>
      </c>
      <c r="C227" s="56">
        <v>223</v>
      </c>
      <c r="D227" s="56">
        <v>127</v>
      </c>
      <c r="E227" s="4"/>
      <c r="F227" s="26" t="s">
        <v>450</v>
      </c>
      <c r="G227" s="2">
        <v>1</v>
      </c>
      <c r="H227" s="3"/>
      <c r="I227" s="13" t="s">
        <v>399</v>
      </c>
    </row>
  </sheetData>
  <mergeCells count="11">
    <mergeCell ref="A148:A163"/>
    <mergeCell ref="A164:A179"/>
    <mergeCell ref="A180:A195"/>
    <mergeCell ref="A196:A211"/>
    <mergeCell ref="A212:A227"/>
    <mergeCell ref="A132:A147"/>
    <mergeCell ref="A4:A35"/>
    <mergeCell ref="A36:A67"/>
    <mergeCell ref="A68:A99"/>
    <mergeCell ref="A100:A115"/>
    <mergeCell ref="A116:A131"/>
  </mergeCells>
  <pageMargins left="0.70866141732283472" right="0.70866141732283472" top="0.74803149606299213" bottom="0.74803149606299213" header="0.31496062992125984" footer="0.31496062992125984"/>
  <pageSetup paperSize="9" scale="49" fitToHeight="3" orientation="portrait" r:id="rId1"/>
  <rowBreaks count="2" manualBreakCount="2">
    <brk id="99" max="16383" man="1"/>
    <brk id="195" max="9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"/>
  <sheetViews>
    <sheetView workbookViewId="0">
      <selection activeCell="C24" sqref="C24:G27"/>
    </sheetView>
  </sheetViews>
  <sheetFormatPr defaultRowHeight="15" x14ac:dyDescent="0.25"/>
  <cols>
    <col min="1" max="1" width="10.28515625" style="69" customWidth="1"/>
    <col min="2" max="2" width="4.28515625" style="69" customWidth="1"/>
    <col min="3" max="3" width="13" style="68" customWidth="1"/>
    <col min="4" max="4" width="15.85546875" style="68" customWidth="1"/>
    <col min="5" max="5" width="15.42578125" style="68" customWidth="1"/>
    <col min="6" max="6" width="4.140625" style="68" customWidth="1"/>
    <col min="7" max="7" width="21.7109375" style="68" customWidth="1"/>
    <col min="8" max="256" width="9.140625" style="68"/>
    <col min="257" max="257" width="10.28515625" style="68" customWidth="1"/>
    <col min="258" max="258" width="4.28515625" style="68" customWidth="1"/>
    <col min="259" max="259" width="13" style="68" customWidth="1"/>
    <col min="260" max="260" width="15.85546875" style="68" customWidth="1"/>
    <col min="261" max="261" width="15.42578125" style="68" customWidth="1"/>
    <col min="262" max="262" width="4.140625" style="68" customWidth="1"/>
    <col min="263" max="263" width="21.7109375" style="68" customWidth="1"/>
    <col min="264" max="512" width="9.140625" style="68"/>
    <col min="513" max="513" width="10.28515625" style="68" customWidth="1"/>
    <col min="514" max="514" width="4.28515625" style="68" customWidth="1"/>
    <col min="515" max="515" width="13" style="68" customWidth="1"/>
    <col min="516" max="516" width="15.85546875" style="68" customWidth="1"/>
    <col min="517" max="517" width="15.42578125" style="68" customWidth="1"/>
    <col min="518" max="518" width="4.140625" style="68" customWidth="1"/>
    <col min="519" max="519" width="21.7109375" style="68" customWidth="1"/>
    <col min="520" max="768" width="9.140625" style="68"/>
    <col min="769" max="769" width="10.28515625" style="68" customWidth="1"/>
    <col min="770" max="770" width="4.28515625" style="68" customWidth="1"/>
    <col min="771" max="771" width="13" style="68" customWidth="1"/>
    <col min="772" max="772" width="15.85546875" style="68" customWidth="1"/>
    <col min="773" max="773" width="15.42578125" style="68" customWidth="1"/>
    <col min="774" max="774" width="4.140625" style="68" customWidth="1"/>
    <col min="775" max="775" width="21.7109375" style="68" customWidth="1"/>
    <col min="776" max="1024" width="9.140625" style="68"/>
    <col min="1025" max="1025" width="10.28515625" style="68" customWidth="1"/>
    <col min="1026" max="1026" width="4.28515625" style="68" customWidth="1"/>
    <col min="1027" max="1027" width="13" style="68" customWidth="1"/>
    <col min="1028" max="1028" width="15.85546875" style="68" customWidth="1"/>
    <col min="1029" max="1029" width="15.42578125" style="68" customWidth="1"/>
    <col min="1030" max="1030" width="4.140625" style="68" customWidth="1"/>
    <col min="1031" max="1031" width="21.7109375" style="68" customWidth="1"/>
    <col min="1032" max="1280" width="9.140625" style="68"/>
    <col min="1281" max="1281" width="10.28515625" style="68" customWidth="1"/>
    <col min="1282" max="1282" width="4.28515625" style="68" customWidth="1"/>
    <col min="1283" max="1283" width="13" style="68" customWidth="1"/>
    <col min="1284" max="1284" width="15.85546875" style="68" customWidth="1"/>
    <col min="1285" max="1285" width="15.42578125" style="68" customWidth="1"/>
    <col min="1286" max="1286" width="4.140625" style="68" customWidth="1"/>
    <col min="1287" max="1287" width="21.7109375" style="68" customWidth="1"/>
    <col min="1288" max="1536" width="9.140625" style="68"/>
    <col min="1537" max="1537" width="10.28515625" style="68" customWidth="1"/>
    <col min="1538" max="1538" width="4.28515625" style="68" customWidth="1"/>
    <col min="1539" max="1539" width="13" style="68" customWidth="1"/>
    <col min="1540" max="1540" width="15.85546875" style="68" customWidth="1"/>
    <col min="1541" max="1541" width="15.42578125" style="68" customWidth="1"/>
    <col min="1542" max="1542" width="4.140625" style="68" customWidth="1"/>
    <col min="1543" max="1543" width="21.7109375" style="68" customWidth="1"/>
    <col min="1544" max="1792" width="9.140625" style="68"/>
    <col min="1793" max="1793" width="10.28515625" style="68" customWidth="1"/>
    <col min="1794" max="1794" width="4.28515625" style="68" customWidth="1"/>
    <col min="1795" max="1795" width="13" style="68" customWidth="1"/>
    <col min="1796" max="1796" width="15.85546875" style="68" customWidth="1"/>
    <col min="1797" max="1797" width="15.42578125" style="68" customWidth="1"/>
    <col min="1798" max="1798" width="4.140625" style="68" customWidth="1"/>
    <col min="1799" max="1799" width="21.7109375" style="68" customWidth="1"/>
    <col min="1800" max="2048" width="9.140625" style="68"/>
    <col min="2049" max="2049" width="10.28515625" style="68" customWidth="1"/>
    <col min="2050" max="2050" width="4.28515625" style="68" customWidth="1"/>
    <col min="2051" max="2051" width="13" style="68" customWidth="1"/>
    <col min="2052" max="2052" width="15.85546875" style="68" customWidth="1"/>
    <col min="2053" max="2053" width="15.42578125" style="68" customWidth="1"/>
    <col min="2054" max="2054" width="4.140625" style="68" customWidth="1"/>
    <col min="2055" max="2055" width="21.7109375" style="68" customWidth="1"/>
    <col min="2056" max="2304" width="9.140625" style="68"/>
    <col min="2305" max="2305" width="10.28515625" style="68" customWidth="1"/>
    <col min="2306" max="2306" width="4.28515625" style="68" customWidth="1"/>
    <col min="2307" max="2307" width="13" style="68" customWidth="1"/>
    <col min="2308" max="2308" width="15.85546875" style="68" customWidth="1"/>
    <col min="2309" max="2309" width="15.42578125" style="68" customWidth="1"/>
    <col min="2310" max="2310" width="4.140625" style="68" customWidth="1"/>
    <col min="2311" max="2311" width="21.7109375" style="68" customWidth="1"/>
    <col min="2312" max="2560" width="9.140625" style="68"/>
    <col min="2561" max="2561" width="10.28515625" style="68" customWidth="1"/>
    <col min="2562" max="2562" width="4.28515625" style="68" customWidth="1"/>
    <col min="2563" max="2563" width="13" style="68" customWidth="1"/>
    <col min="2564" max="2564" width="15.85546875" style="68" customWidth="1"/>
    <col min="2565" max="2565" width="15.42578125" style="68" customWidth="1"/>
    <col min="2566" max="2566" width="4.140625" style="68" customWidth="1"/>
    <col min="2567" max="2567" width="21.7109375" style="68" customWidth="1"/>
    <col min="2568" max="2816" width="9.140625" style="68"/>
    <col min="2817" max="2817" width="10.28515625" style="68" customWidth="1"/>
    <col min="2818" max="2818" width="4.28515625" style="68" customWidth="1"/>
    <col min="2819" max="2819" width="13" style="68" customWidth="1"/>
    <col min="2820" max="2820" width="15.85546875" style="68" customWidth="1"/>
    <col min="2821" max="2821" width="15.42578125" style="68" customWidth="1"/>
    <col min="2822" max="2822" width="4.140625" style="68" customWidth="1"/>
    <col min="2823" max="2823" width="21.7109375" style="68" customWidth="1"/>
    <col min="2824" max="3072" width="9.140625" style="68"/>
    <col min="3073" max="3073" width="10.28515625" style="68" customWidth="1"/>
    <col min="3074" max="3074" width="4.28515625" style="68" customWidth="1"/>
    <col min="3075" max="3075" width="13" style="68" customWidth="1"/>
    <col min="3076" max="3076" width="15.85546875" style="68" customWidth="1"/>
    <col min="3077" max="3077" width="15.42578125" style="68" customWidth="1"/>
    <col min="3078" max="3078" width="4.140625" style="68" customWidth="1"/>
    <col min="3079" max="3079" width="21.7109375" style="68" customWidth="1"/>
    <col min="3080" max="3328" width="9.140625" style="68"/>
    <col min="3329" max="3329" width="10.28515625" style="68" customWidth="1"/>
    <col min="3330" max="3330" width="4.28515625" style="68" customWidth="1"/>
    <col min="3331" max="3331" width="13" style="68" customWidth="1"/>
    <col min="3332" max="3332" width="15.85546875" style="68" customWidth="1"/>
    <col min="3333" max="3333" width="15.42578125" style="68" customWidth="1"/>
    <col min="3334" max="3334" width="4.140625" style="68" customWidth="1"/>
    <col min="3335" max="3335" width="21.7109375" style="68" customWidth="1"/>
    <col min="3336" max="3584" width="9.140625" style="68"/>
    <col min="3585" max="3585" width="10.28515625" style="68" customWidth="1"/>
    <col min="3586" max="3586" width="4.28515625" style="68" customWidth="1"/>
    <col min="3587" max="3587" width="13" style="68" customWidth="1"/>
    <col min="3588" max="3588" width="15.85546875" style="68" customWidth="1"/>
    <col min="3589" max="3589" width="15.42578125" style="68" customWidth="1"/>
    <col min="3590" max="3590" width="4.140625" style="68" customWidth="1"/>
    <col min="3591" max="3591" width="21.7109375" style="68" customWidth="1"/>
    <col min="3592" max="3840" width="9.140625" style="68"/>
    <col min="3841" max="3841" width="10.28515625" style="68" customWidth="1"/>
    <col min="3842" max="3842" width="4.28515625" style="68" customWidth="1"/>
    <col min="3843" max="3843" width="13" style="68" customWidth="1"/>
    <col min="3844" max="3844" width="15.85546875" style="68" customWidth="1"/>
    <col min="3845" max="3845" width="15.42578125" style="68" customWidth="1"/>
    <col min="3846" max="3846" width="4.140625" style="68" customWidth="1"/>
    <col min="3847" max="3847" width="21.7109375" style="68" customWidth="1"/>
    <col min="3848" max="4096" width="9.140625" style="68"/>
    <col min="4097" max="4097" width="10.28515625" style="68" customWidth="1"/>
    <col min="4098" max="4098" width="4.28515625" style="68" customWidth="1"/>
    <col min="4099" max="4099" width="13" style="68" customWidth="1"/>
    <col min="4100" max="4100" width="15.85546875" style="68" customWidth="1"/>
    <col min="4101" max="4101" width="15.42578125" style="68" customWidth="1"/>
    <col min="4102" max="4102" width="4.140625" style="68" customWidth="1"/>
    <col min="4103" max="4103" width="21.7109375" style="68" customWidth="1"/>
    <col min="4104" max="4352" width="9.140625" style="68"/>
    <col min="4353" max="4353" width="10.28515625" style="68" customWidth="1"/>
    <col min="4354" max="4354" width="4.28515625" style="68" customWidth="1"/>
    <col min="4355" max="4355" width="13" style="68" customWidth="1"/>
    <col min="4356" max="4356" width="15.85546875" style="68" customWidth="1"/>
    <col min="4357" max="4357" width="15.42578125" style="68" customWidth="1"/>
    <col min="4358" max="4358" width="4.140625" style="68" customWidth="1"/>
    <col min="4359" max="4359" width="21.7109375" style="68" customWidth="1"/>
    <col min="4360" max="4608" width="9.140625" style="68"/>
    <col min="4609" max="4609" width="10.28515625" style="68" customWidth="1"/>
    <col min="4610" max="4610" width="4.28515625" style="68" customWidth="1"/>
    <col min="4611" max="4611" width="13" style="68" customWidth="1"/>
    <col min="4612" max="4612" width="15.85546875" style="68" customWidth="1"/>
    <col min="4613" max="4613" width="15.42578125" style="68" customWidth="1"/>
    <col min="4614" max="4614" width="4.140625" style="68" customWidth="1"/>
    <col min="4615" max="4615" width="21.7109375" style="68" customWidth="1"/>
    <col min="4616" max="4864" width="9.140625" style="68"/>
    <col min="4865" max="4865" width="10.28515625" style="68" customWidth="1"/>
    <col min="4866" max="4866" width="4.28515625" style="68" customWidth="1"/>
    <col min="4867" max="4867" width="13" style="68" customWidth="1"/>
    <col min="4868" max="4868" width="15.85546875" style="68" customWidth="1"/>
    <col min="4869" max="4869" width="15.42578125" style="68" customWidth="1"/>
    <col min="4870" max="4870" width="4.140625" style="68" customWidth="1"/>
    <col min="4871" max="4871" width="21.7109375" style="68" customWidth="1"/>
    <col min="4872" max="5120" width="9.140625" style="68"/>
    <col min="5121" max="5121" width="10.28515625" style="68" customWidth="1"/>
    <col min="5122" max="5122" width="4.28515625" style="68" customWidth="1"/>
    <col min="5123" max="5123" width="13" style="68" customWidth="1"/>
    <col min="5124" max="5124" width="15.85546875" style="68" customWidth="1"/>
    <col min="5125" max="5125" width="15.42578125" style="68" customWidth="1"/>
    <col min="5126" max="5126" width="4.140625" style="68" customWidth="1"/>
    <col min="5127" max="5127" width="21.7109375" style="68" customWidth="1"/>
    <col min="5128" max="5376" width="9.140625" style="68"/>
    <col min="5377" max="5377" width="10.28515625" style="68" customWidth="1"/>
    <col min="5378" max="5378" width="4.28515625" style="68" customWidth="1"/>
    <col min="5379" max="5379" width="13" style="68" customWidth="1"/>
    <col min="5380" max="5380" width="15.85546875" style="68" customWidth="1"/>
    <col min="5381" max="5381" width="15.42578125" style="68" customWidth="1"/>
    <col min="5382" max="5382" width="4.140625" style="68" customWidth="1"/>
    <col min="5383" max="5383" width="21.7109375" style="68" customWidth="1"/>
    <col min="5384" max="5632" width="9.140625" style="68"/>
    <col min="5633" max="5633" width="10.28515625" style="68" customWidth="1"/>
    <col min="5634" max="5634" width="4.28515625" style="68" customWidth="1"/>
    <col min="5635" max="5635" width="13" style="68" customWidth="1"/>
    <col min="5636" max="5636" width="15.85546875" style="68" customWidth="1"/>
    <col min="5637" max="5637" width="15.42578125" style="68" customWidth="1"/>
    <col min="5638" max="5638" width="4.140625" style="68" customWidth="1"/>
    <col min="5639" max="5639" width="21.7109375" style="68" customWidth="1"/>
    <col min="5640" max="5888" width="9.140625" style="68"/>
    <col min="5889" max="5889" width="10.28515625" style="68" customWidth="1"/>
    <col min="5890" max="5890" width="4.28515625" style="68" customWidth="1"/>
    <col min="5891" max="5891" width="13" style="68" customWidth="1"/>
    <col min="5892" max="5892" width="15.85546875" style="68" customWidth="1"/>
    <col min="5893" max="5893" width="15.42578125" style="68" customWidth="1"/>
    <col min="5894" max="5894" width="4.140625" style="68" customWidth="1"/>
    <col min="5895" max="5895" width="21.7109375" style="68" customWidth="1"/>
    <col min="5896" max="6144" width="9.140625" style="68"/>
    <col min="6145" max="6145" width="10.28515625" style="68" customWidth="1"/>
    <col min="6146" max="6146" width="4.28515625" style="68" customWidth="1"/>
    <col min="6147" max="6147" width="13" style="68" customWidth="1"/>
    <col min="6148" max="6148" width="15.85546875" style="68" customWidth="1"/>
    <col min="6149" max="6149" width="15.42578125" style="68" customWidth="1"/>
    <col min="6150" max="6150" width="4.140625" style="68" customWidth="1"/>
    <col min="6151" max="6151" width="21.7109375" style="68" customWidth="1"/>
    <col min="6152" max="6400" width="9.140625" style="68"/>
    <col min="6401" max="6401" width="10.28515625" style="68" customWidth="1"/>
    <col min="6402" max="6402" width="4.28515625" style="68" customWidth="1"/>
    <col min="6403" max="6403" width="13" style="68" customWidth="1"/>
    <col min="6404" max="6404" width="15.85546875" style="68" customWidth="1"/>
    <col min="6405" max="6405" width="15.42578125" style="68" customWidth="1"/>
    <col min="6406" max="6406" width="4.140625" style="68" customWidth="1"/>
    <col min="6407" max="6407" width="21.7109375" style="68" customWidth="1"/>
    <col min="6408" max="6656" width="9.140625" style="68"/>
    <col min="6657" max="6657" width="10.28515625" style="68" customWidth="1"/>
    <col min="6658" max="6658" width="4.28515625" style="68" customWidth="1"/>
    <col min="6659" max="6659" width="13" style="68" customWidth="1"/>
    <col min="6660" max="6660" width="15.85546875" style="68" customWidth="1"/>
    <col min="6661" max="6661" width="15.42578125" style="68" customWidth="1"/>
    <col min="6662" max="6662" width="4.140625" style="68" customWidth="1"/>
    <col min="6663" max="6663" width="21.7109375" style="68" customWidth="1"/>
    <col min="6664" max="6912" width="9.140625" style="68"/>
    <col min="6913" max="6913" width="10.28515625" style="68" customWidth="1"/>
    <col min="6914" max="6914" width="4.28515625" style="68" customWidth="1"/>
    <col min="6915" max="6915" width="13" style="68" customWidth="1"/>
    <col min="6916" max="6916" width="15.85546875" style="68" customWidth="1"/>
    <col min="6917" max="6917" width="15.42578125" style="68" customWidth="1"/>
    <col min="6918" max="6918" width="4.140625" style="68" customWidth="1"/>
    <col min="6919" max="6919" width="21.7109375" style="68" customWidth="1"/>
    <col min="6920" max="7168" width="9.140625" style="68"/>
    <col min="7169" max="7169" width="10.28515625" style="68" customWidth="1"/>
    <col min="7170" max="7170" width="4.28515625" style="68" customWidth="1"/>
    <col min="7171" max="7171" width="13" style="68" customWidth="1"/>
    <col min="7172" max="7172" width="15.85546875" style="68" customWidth="1"/>
    <col min="7173" max="7173" width="15.42578125" style="68" customWidth="1"/>
    <col min="7174" max="7174" width="4.140625" style="68" customWidth="1"/>
    <col min="7175" max="7175" width="21.7109375" style="68" customWidth="1"/>
    <col min="7176" max="7424" width="9.140625" style="68"/>
    <col min="7425" max="7425" width="10.28515625" style="68" customWidth="1"/>
    <col min="7426" max="7426" width="4.28515625" style="68" customWidth="1"/>
    <col min="7427" max="7427" width="13" style="68" customWidth="1"/>
    <col min="7428" max="7428" width="15.85546875" style="68" customWidth="1"/>
    <col min="7429" max="7429" width="15.42578125" style="68" customWidth="1"/>
    <col min="7430" max="7430" width="4.140625" style="68" customWidth="1"/>
    <col min="7431" max="7431" width="21.7109375" style="68" customWidth="1"/>
    <col min="7432" max="7680" width="9.140625" style="68"/>
    <col min="7681" max="7681" width="10.28515625" style="68" customWidth="1"/>
    <col min="7682" max="7682" width="4.28515625" style="68" customWidth="1"/>
    <col min="7683" max="7683" width="13" style="68" customWidth="1"/>
    <col min="7684" max="7684" width="15.85546875" style="68" customWidth="1"/>
    <col min="7685" max="7685" width="15.42578125" style="68" customWidth="1"/>
    <col min="7686" max="7686" width="4.140625" style="68" customWidth="1"/>
    <col min="7687" max="7687" width="21.7109375" style="68" customWidth="1"/>
    <col min="7688" max="7936" width="9.140625" style="68"/>
    <col min="7937" max="7937" width="10.28515625" style="68" customWidth="1"/>
    <col min="7938" max="7938" width="4.28515625" style="68" customWidth="1"/>
    <col min="7939" max="7939" width="13" style="68" customWidth="1"/>
    <col min="7940" max="7940" width="15.85546875" style="68" customWidth="1"/>
    <col min="7941" max="7941" width="15.42578125" style="68" customWidth="1"/>
    <col min="7942" max="7942" width="4.140625" style="68" customWidth="1"/>
    <col min="7943" max="7943" width="21.7109375" style="68" customWidth="1"/>
    <col min="7944" max="8192" width="9.140625" style="68"/>
    <col min="8193" max="8193" width="10.28515625" style="68" customWidth="1"/>
    <col min="8194" max="8194" width="4.28515625" style="68" customWidth="1"/>
    <col min="8195" max="8195" width="13" style="68" customWidth="1"/>
    <col min="8196" max="8196" width="15.85546875" style="68" customWidth="1"/>
    <col min="8197" max="8197" width="15.42578125" style="68" customWidth="1"/>
    <col min="8198" max="8198" width="4.140625" style="68" customWidth="1"/>
    <col min="8199" max="8199" width="21.7109375" style="68" customWidth="1"/>
    <col min="8200" max="8448" width="9.140625" style="68"/>
    <col min="8449" max="8449" width="10.28515625" style="68" customWidth="1"/>
    <col min="8450" max="8450" width="4.28515625" style="68" customWidth="1"/>
    <col min="8451" max="8451" width="13" style="68" customWidth="1"/>
    <col min="8452" max="8452" width="15.85546875" style="68" customWidth="1"/>
    <col min="8453" max="8453" width="15.42578125" style="68" customWidth="1"/>
    <col min="8454" max="8454" width="4.140625" style="68" customWidth="1"/>
    <col min="8455" max="8455" width="21.7109375" style="68" customWidth="1"/>
    <col min="8456" max="8704" width="9.140625" style="68"/>
    <col min="8705" max="8705" width="10.28515625" style="68" customWidth="1"/>
    <col min="8706" max="8706" width="4.28515625" style="68" customWidth="1"/>
    <col min="8707" max="8707" width="13" style="68" customWidth="1"/>
    <col min="8708" max="8708" width="15.85546875" style="68" customWidth="1"/>
    <col min="8709" max="8709" width="15.42578125" style="68" customWidth="1"/>
    <col min="8710" max="8710" width="4.140625" style="68" customWidth="1"/>
    <col min="8711" max="8711" width="21.7109375" style="68" customWidth="1"/>
    <col min="8712" max="8960" width="9.140625" style="68"/>
    <col min="8961" max="8961" width="10.28515625" style="68" customWidth="1"/>
    <col min="8962" max="8962" width="4.28515625" style="68" customWidth="1"/>
    <col min="8963" max="8963" width="13" style="68" customWidth="1"/>
    <col min="8964" max="8964" width="15.85546875" style="68" customWidth="1"/>
    <col min="8965" max="8965" width="15.42578125" style="68" customWidth="1"/>
    <col min="8966" max="8966" width="4.140625" style="68" customWidth="1"/>
    <col min="8967" max="8967" width="21.7109375" style="68" customWidth="1"/>
    <col min="8968" max="9216" width="9.140625" style="68"/>
    <col min="9217" max="9217" width="10.28515625" style="68" customWidth="1"/>
    <col min="9218" max="9218" width="4.28515625" style="68" customWidth="1"/>
    <col min="9219" max="9219" width="13" style="68" customWidth="1"/>
    <col min="9220" max="9220" width="15.85546875" style="68" customWidth="1"/>
    <col min="9221" max="9221" width="15.42578125" style="68" customWidth="1"/>
    <col min="9222" max="9222" width="4.140625" style="68" customWidth="1"/>
    <col min="9223" max="9223" width="21.7109375" style="68" customWidth="1"/>
    <col min="9224" max="9472" width="9.140625" style="68"/>
    <col min="9473" max="9473" width="10.28515625" style="68" customWidth="1"/>
    <col min="9474" max="9474" width="4.28515625" style="68" customWidth="1"/>
    <col min="9475" max="9475" width="13" style="68" customWidth="1"/>
    <col min="9476" max="9476" width="15.85546875" style="68" customWidth="1"/>
    <col min="9477" max="9477" width="15.42578125" style="68" customWidth="1"/>
    <col min="9478" max="9478" width="4.140625" style="68" customWidth="1"/>
    <col min="9479" max="9479" width="21.7109375" style="68" customWidth="1"/>
    <col min="9480" max="9728" width="9.140625" style="68"/>
    <col min="9729" max="9729" width="10.28515625" style="68" customWidth="1"/>
    <col min="9730" max="9730" width="4.28515625" style="68" customWidth="1"/>
    <col min="9731" max="9731" width="13" style="68" customWidth="1"/>
    <col min="9732" max="9732" width="15.85546875" style="68" customWidth="1"/>
    <col min="9733" max="9733" width="15.42578125" style="68" customWidth="1"/>
    <col min="9734" max="9734" width="4.140625" style="68" customWidth="1"/>
    <col min="9735" max="9735" width="21.7109375" style="68" customWidth="1"/>
    <col min="9736" max="9984" width="9.140625" style="68"/>
    <col min="9985" max="9985" width="10.28515625" style="68" customWidth="1"/>
    <col min="9986" max="9986" width="4.28515625" style="68" customWidth="1"/>
    <col min="9987" max="9987" width="13" style="68" customWidth="1"/>
    <col min="9988" max="9988" width="15.85546875" style="68" customWidth="1"/>
    <col min="9989" max="9989" width="15.42578125" style="68" customWidth="1"/>
    <col min="9990" max="9990" width="4.140625" style="68" customWidth="1"/>
    <col min="9991" max="9991" width="21.7109375" style="68" customWidth="1"/>
    <col min="9992" max="10240" width="9.140625" style="68"/>
    <col min="10241" max="10241" width="10.28515625" style="68" customWidth="1"/>
    <col min="10242" max="10242" width="4.28515625" style="68" customWidth="1"/>
    <col min="10243" max="10243" width="13" style="68" customWidth="1"/>
    <col min="10244" max="10244" width="15.85546875" style="68" customWidth="1"/>
    <col min="10245" max="10245" width="15.42578125" style="68" customWidth="1"/>
    <col min="10246" max="10246" width="4.140625" style="68" customWidth="1"/>
    <col min="10247" max="10247" width="21.7109375" style="68" customWidth="1"/>
    <col min="10248" max="10496" width="9.140625" style="68"/>
    <col min="10497" max="10497" width="10.28515625" style="68" customWidth="1"/>
    <col min="10498" max="10498" width="4.28515625" style="68" customWidth="1"/>
    <col min="10499" max="10499" width="13" style="68" customWidth="1"/>
    <col min="10500" max="10500" width="15.85546875" style="68" customWidth="1"/>
    <col min="10501" max="10501" width="15.42578125" style="68" customWidth="1"/>
    <col min="10502" max="10502" width="4.140625" style="68" customWidth="1"/>
    <col min="10503" max="10503" width="21.7109375" style="68" customWidth="1"/>
    <col min="10504" max="10752" width="9.140625" style="68"/>
    <col min="10753" max="10753" width="10.28515625" style="68" customWidth="1"/>
    <col min="10754" max="10754" width="4.28515625" style="68" customWidth="1"/>
    <col min="10755" max="10755" width="13" style="68" customWidth="1"/>
    <col min="10756" max="10756" width="15.85546875" style="68" customWidth="1"/>
    <col min="10757" max="10757" width="15.42578125" style="68" customWidth="1"/>
    <col min="10758" max="10758" width="4.140625" style="68" customWidth="1"/>
    <col min="10759" max="10759" width="21.7109375" style="68" customWidth="1"/>
    <col min="10760" max="11008" width="9.140625" style="68"/>
    <col min="11009" max="11009" width="10.28515625" style="68" customWidth="1"/>
    <col min="11010" max="11010" width="4.28515625" style="68" customWidth="1"/>
    <col min="11011" max="11011" width="13" style="68" customWidth="1"/>
    <col min="11012" max="11012" width="15.85546875" style="68" customWidth="1"/>
    <col min="11013" max="11013" width="15.42578125" style="68" customWidth="1"/>
    <col min="11014" max="11014" width="4.140625" style="68" customWidth="1"/>
    <col min="11015" max="11015" width="21.7109375" style="68" customWidth="1"/>
    <col min="11016" max="11264" width="9.140625" style="68"/>
    <col min="11265" max="11265" width="10.28515625" style="68" customWidth="1"/>
    <col min="11266" max="11266" width="4.28515625" style="68" customWidth="1"/>
    <col min="11267" max="11267" width="13" style="68" customWidth="1"/>
    <col min="11268" max="11268" width="15.85546875" style="68" customWidth="1"/>
    <col min="11269" max="11269" width="15.42578125" style="68" customWidth="1"/>
    <col min="11270" max="11270" width="4.140625" style="68" customWidth="1"/>
    <col min="11271" max="11271" width="21.7109375" style="68" customWidth="1"/>
    <col min="11272" max="11520" width="9.140625" style="68"/>
    <col min="11521" max="11521" width="10.28515625" style="68" customWidth="1"/>
    <col min="11522" max="11522" width="4.28515625" style="68" customWidth="1"/>
    <col min="11523" max="11523" width="13" style="68" customWidth="1"/>
    <col min="11524" max="11524" width="15.85546875" style="68" customWidth="1"/>
    <col min="11525" max="11525" width="15.42578125" style="68" customWidth="1"/>
    <col min="11526" max="11526" width="4.140625" style="68" customWidth="1"/>
    <col min="11527" max="11527" width="21.7109375" style="68" customWidth="1"/>
    <col min="11528" max="11776" width="9.140625" style="68"/>
    <col min="11777" max="11777" width="10.28515625" style="68" customWidth="1"/>
    <col min="11778" max="11778" width="4.28515625" style="68" customWidth="1"/>
    <col min="11779" max="11779" width="13" style="68" customWidth="1"/>
    <col min="11780" max="11780" width="15.85546875" style="68" customWidth="1"/>
    <col min="11781" max="11781" width="15.42578125" style="68" customWidth="1"/>
    <col min="11782" max="11782" width="4.140625" style="68" customWidth="1"/>
    <col min="11783" max="11783" width="21.7109375" style="68" customWidth="1"/>
    <col min="11784" max="12032" width="9.140625" style="68"/>
    <col min="12033" max="12033" width="10.28515625" style="68" customWidth="1"/>
    <col min="12034" max="12034" width="4.28515625" style="68" customWidth="1"/>
    <col min="12035" max="12035" width="13" style="68" customWidth="1"/>
    <col min="12036" max="12036" width="15.85546875" style="68" customWidth="1"/>
    <col min="12037" max="12037" width="15.42578125" style="68" customWidth="1"/>
    <col min="12038" max="12038" width="4.140625" style="68" customWidth="1"/>
    <col min="12039" max="12039" width="21.7109375" style="68" customWidth="1"/>
    <col min="12040" max="12288" width="9.140625" style="68"/>
    <col min="12289" max="12289" width="10.28515625" style="68" customWidth="1"/>
    <col min="12290" max="12290" width="4.28515625" style="68" customWidth="1"/>
    <col min="12291" max="12291" width="13" style="68" customWidth="1"/>
    <col min="12292" max="12292" width="15.85546875" style="68" customWidth="1"/>
    <col min="12293" max="12293" width="15.42578125" style="68" customWidth="1"/>
    <col min="12294" max="12294" width="4.140625" style="68" customWidth="1"/>
    <col min="12295" max="12295" width="21.7109375" style="68" customWidth="1"/>
    <col min="12296" max="12544" width="9.140625" style="68"/>
    <col min="12545" max="12545" width="10.28515625" style="68" customWidth="1"/>
    <col min="12546" max="12546" width="4.28515625" style="68" customWidth="1"/>
    <col min="12547" max="12547" width="13" style="68" customWidth="1"/>
    <col min="12548" max="12548" width="15.85546875" style="68" customWidth="1"/>
    <col min="12549" max="12549" width="15.42578125" style="68" customWidth="1"/>
    <col min="12550" max="12550" width="4.140625" style="68" customWidth="1"/>
    <col min="12551" max="12551" width="21.7109375" style="68" customWidth="1"/>
    <col min="12552" max="12800" width="9.140625" style="68"/>
    <col min="12801" max="12801" width="10.28515625" style="68" customWidth="1"/>
    <col min="12802" max="12802" width="4.28515625" style="68" customWidth="1"/>
    <col min="12803" max="12803" width="13" style="68" customWidth="1"/>
    <col min="12804" max="12804" width="15.85546875" style="68" customWidth="1"/>
    <col min="12805" max="12805" width="15.42578125" style="68" customWidth="1"/>
    <col min="12806" max="12806" width="4.140625" style="68" customWidth="1"/>
    <col min="12807" max="12807" width="21.7109375" style="68" customWidth="1"/>
    <col min="12808" max="13056" width="9.140625" style="68"/>
    <col min="13057" max="13057" width="10.28515625" style="68" customWidth="1"/>
    <col min="13058" max="13058" width="4.28515625" style="68" customWidth="1"/>
    <col min="13059" max="13059" width="13" style="68" customWidth="1"/>
    <col min="13060" max="13060" width="15.85546875" style="68" customWidth="1"/>
    <col min="13061" max="13061" width="15.42578125" style="68" customWidth="1"/>
    <col min="13062" max="13062" width="4.140625" style="68" customWidth="1"/>
    <col min="13063" max="13063" width="21.7109375" style="68" customWidth="1"/>
    <col min="13064" max="13312" width="9.140625" style="68"/>
    <col min="13313" max="13313" width="10.28515625" style="68" customWidth="1"/>
    <col min="13314" max="13314" width="4.28515625" style="68" customWidth="1"/>
    <col min="13315" max="13315" width="13" style="68" customWidth="1"/>
    <col min="13316" max="13316" width="15.85546875" style="68" customWidth="1"/>
    <col min="13317" max="13317" width="15.42578125" style="68" customWidth="1"/>
    <col min="13318" max="13318" width="4.140625" style="68" customWidth="1"/>
    <col min="13319" max="13319" width="21.7109375" style="68" customWidth="1"/>
    <col min="13320" max="13568" width="9.140625" style="68"/>
    <col min="13569" max="13569" width="10.28515625" style="68" customWidth="1"/>
    <col min="13570" max="13570" width="4.28515625" style="68" customWidth="1"/>
    <col min="13571" max="13571" width="13" style="68" customWidth="1"/>
    <col min="13572" max="13572" width="15.85546875" style="68" customWidth="1"/>
    <col min="13573" max="13573" width="15.42578125" style="68" customWidth="1"/>
    <col min="13574" max="13574" width="4.140625" style="68" customWidth="1"/>
    <col min="13575" max="13575" width="21.7109375" style="68" customWidth="1"/>
    <col min="13576" max="13824" width="9.140625" style="68"/>
    <col min="13825" max="13825" width="10.28515625" style="68" customWidth="1"/>
    <col min="13826" max="13826" width="4.28515625" style="68" customWidth="1"/>
    <col min="13827" max="13827" width="13" style="68" customWidth="1"/>
    <col min="13828" max="13828" width="15.85546875" style="68" customWidth="1"/>
    <col min="13829" max="13829" width="15.42578125" style="68" customWidth="1"/>
    <col min="13830" max="13830" width="4.140625" style="68" customWidth="1"/>
    <col min="13831" max="13831" width="21.7109375" style="68" customWidth="1"/>
    <col min="13832" max="14080" width="9.140625" style="68"/>
    <col min="14081" max="14081" width="10.28515625" style="68" customWidth="1"/>
    <col min="14082" max="14082" width="4.28515625" style="68" customWidth="1"/>
    <col min="14083" max="14083" width="13" style="68" customWidth="1"/>
    <col min="14084" max="14084" width="15.85546875" style="68" customWidth="1"/>
    <col min="14085" max="14085" width="15.42578125" style="68" customWidth="1"/>
    <col min="14086" max="14086" width="4.140625" style="68" customWidth="1"/>
    <col min="14087" max="14087" width="21.7109375" style="68" customWidth="1"/>
    <col min="14088" max="14336" width="9.140625" style="68"/>
    <col min="14337" max="14337" width="10.28515625" style="68" customWidth="1"/>
    <col min="14338" max="14338" width="4.28515625" style="68" customWidth="1"/>
    <col min="14339" max="14339" width="13" style="68" customWidth="1"/>
    <col min="14340" max="14340" width="15.85546875" style="68" customWidth="1"/>
    <col min="14341" max="14341" width="15.42578125" style="68" customWidth="1"/>
    <col min="14342" max="14342" width="4.140625" style="68" customWidth="1"/>
    <col min="14343" max="14343" width="21.7109375" style="68" customWidth="1"/>
    <col min="14344" max="14592" width="9.140625" style="68"/>
    <col min="14593" max="14593" width="10.28515625" style="68" customWidth="1"/>
    <col min="14594" max="14594" width="4.28515625" style="68" customWidth="1"/>
    <col min="14595" max="14595" width="13" style="68" customWidth="1"/>
    <col min="14596" max="14596" width="15.85546875" style="68" customWidth="1"/>
    <col min="14597" max="14597" width="15.42578125" style="68" customWidth="1"/>
    <col min="14598" max="14598" width="4.140625" style="68" customWidth="1"/>
    <col min="14599" max="14599" width="21.7109375" style="68" customWidth="1"/>
    <col min="14600" max="14848" width="9.140625" style="68"/>
    <col min="14849" max="14849" width="10.28515625" style="68" customWidth="1"/>
    <col min="14850" max="14850" width="4.28515625" style="68" customWidth="1"/>
    <col min="14851" max="14851" width="13" style="68" customWidth="1"/>
    <col min="14852" max="14852" width="15.85546875" style="68" customWidth="1"/>
    <col min="14853" max="14853" width="15.42578125" style="68" customWidth="1"/>
    <col min="14854" max="14854" width="4.140625" style="68" customWidth="1"/>
    <col min="14855" max="14855" width="21.7109375" style="68" customWidth="1"/>
    <col min="14856" max="15104" width="9.140625" style="68"/>
    <col min="15105" max="15105" width="10.28515625" style="68" customWidth="1"/>
    <col min="15106" max="15106" width="4.28515625" style="68" customWidth="1"/>
    <col min="15107" max="15107" width="13" style="68" customWidth="1"/>
    <col min="15108" max="15108" width="15.85546875" style="68" customWidth="1"/>
    <col min="15109" max="15109" width="15.42578125" style="68" customWidth="1"/>
    <col min="15110" max="15110" width="4.140625" style="68" customWidth="1"/>
    <col min="15111" max="15111" width="21.7109375" style="68" customWidth="1"/>
    <col min="15112" max="15360" width="9.140625" style="68"/>
    <col min="15361" max="15361" width="10.28515625" style="68" customWidth="1"/>
    <col min="15362" max="15362" width="4.28515625" style="68" customWidth="1"/>
    <col min="15363" max="15363" width="13" style="68" customWidth="1"/>
    <col min="15364" max="15364" width="15.85546875" style="68" customWidth="1"/>
    <col min="15365" max="15365" width="15.42578125" style="68" customWidth="1"/>
    <col min="15366" max="15366" width="4.140625" style="68" customWidth="1"/>
    <col min="15367" max="15367" width="21.7109375" style="68" customWidth="1"/>
    <col min="15368" max="15616" width="9.140625" style="68"/>
    <col min="15617" max="15617" width="10.28515625" style="68" customWidth="1"/>
    <col min="15618" max="15618" width="4.28515625" style="68" customWidth="1"/>
    <col min="15619" max="15619" width="13" style="68" customWidth="1"/>
    <col min="15620" max="15620" width="15.85546875" style="68" customWidth="1"/>
    <col min="15621" max="15621" width="15.42578125" style="68" customWidth="1"/>
    <col min="15622" max="15622" width="4.140625" style="68" customWidth="1"/>
    <col min="15623" max="15623" width="21.7109375" style="68" customWidth="1"/>
    <col min="15624" max="15872" width="9.140625" style="68"/>
    <col min="15873" max="15873" width="10.28515625" style="68" customWidth="1"/>
    <col min="15874" max="15874" width="4.28515625" style="68" customWidth="1"/>
    <col min="15875" max="15875" width="13" style="68" customWidth="1"/>
    <col min="15876" max="15876" width="15.85546875" style="68" customWidth="1"/>
    <col min="15877" max="15877" width="15.42578125" style="68" customWidth="1"/>
    <col min="15878" max="15878" width="4.140625" style="68" customWidth="1"/>
    <col min="15879" max="15879" width="21.7109375" style="68" customWidth="1"/>
    <col min="15880" max="16128" width="9.140625" style="68"/>
    <col min="16129" max="16129" width="10.28515625" style="68" customWidth="1"/>
    <col min="16130" max="16130" width="4.28515625" style="68" customWidth="1"/>
    <col min="16131" max="16131" width="13" style="68" customWidth="1"/>
    <col min="16132" max="16132" width="15.85546875" style="68" customWidth="1"/>
    <col min="16133" max="16133" width="15.42578125" style="68" customWidth="1"/>
    <col min="16134" max="16134" width="4.140625" style="68" customWidth="1"/>
    <col min="16135" max="16135" width="21.7109375" style="68" customWidth="1"/>
    <col min="16136" max="16384" width="9.140625" style="68"/>
  </cols>
  <sheetData>
    <row r="1" spans="1:11" s="62" customFormat="1" ht="11.25" x14ac:dyDescent="0.2">
      <c r="A1" s="59"/>
      <c r="B1" s="59"/>
      <c r="C1" s="60"/>
      <c r="D1" s="60"/>
      <c r="E1" s="60"/>
      <c r="F1" s="60"/>
      <c r="G1" s="61"/>
      <c r="H1" s="61"/>
      <c r="I1" s="61"/>
      <c r="J1" s="61"/>
    </row>
    <row r="2" spans="1:11" s="62" customFormat="1" ht="11.25" x14ac:dyDescent="0.2">
      <c r="A2" s="59"/>
      <c r="B2" s="59"/>
      <c r="C2" s="60"/>
      <c r="D2" s="60"/>
      <c r="E2" s="60"/>
      <c r="F2" s="60"/>
      <c r="G2" s="61"/>
      <c r="H2" s="61"/>
      <c r="I2" s="61"/>
      <c r="J2" s="61"/>
    </row>
    <row r="3" spans="1:11" s="63" customFormat="1" ht="11.25" x14ac:dyDescent="0.2">
      <c r="B3" s="64" t="s">
        <v>563</v>
      </c>
      <c r="C3" s="65" t="s">
        <v>564</v>
      </c>
      <c r="D3" s="66" t="s">
        <v>565</v>
      </c>
      <c r="E3" s="66" t="s">
        <v>566</v>
      </c>
      <c r="F3" s="66"/>
      <c r="G3" s="66" t="s">
        <v>567</v>
      </c>
      <c r="H3" s="66"/>
      <c r="I3" s="66"/>
      <c r="J3" s="66"/>
    </row>
    <row r="4" spans="1:11" s="62" customFormat="1" ht="11.25" x14ac:dyDescent="0.2">
      <c r="A4" s="59">
        <f>DIO!$D4</f>
        <v>0</v>
      </c>
      <c r="B4" s="59"/>
      <c r="C4" s="67" t="str">
        <f>"dio["&amp;A4&amp;"].En := "&amp;IF(OR(ISBLANK(DIO!F4),DIO!F4=""),0,1)&amp;";"</f>
        <v>dio[0].En := 1;</v>
      </c>
      <c r="D4" s="67" t="str">
        <f>"DIO["&amp;A4&amp;"].Group := "&amp;IF(OR(ISBLANK(DIO!L4),DIO!L4=""),0,DIO!L4)&amp;";"</f>
        <v>DIO[0].Group := 0;</v>
      </c>
      <c r="E4" s="67" t="str">
        <f>"DIO["&amp;A4&amp;"].vNorm := "&amp;IF(OR(ISBLANK(DIO!H4),DIO!H4=""),0,DIO!H4)&amp;";"</f>
        <v>DIO[0].vNorm := 0;</v>
      </c>
      <c r="F4" s="67"/>
      <c r="G4" s="67" t="str">
        <f>"DIO["&amp;$A4&amp;"]." &amp;G$3&amp;".en :=" &amp;IF(OR(ISBLANK(DIO!I4),DIO!I4=""),0,DIO!I4)&amp;"; "</f>
        <v xml:space="preserve">DIO[0].ALARM.en :=1; </v>
      </c>
      <c r="H4" s="67"/>
      <c r="I4" s="67"/>
      <c r="J4" s="67"/>
    </row>
    <row r="5" spans="1:11" x14ac:dyDescent="0.25">
      <c r="A5" s="59">
        <f>DIO!$D5</f>
        <v>1</v>
      </c>
      <c r="B5" s="59"/>
      <c r="C5" s="67" t="str">
        <f>"dio["&amp;A5&amp;"].En := "&amp;IF(OR(ISBLANK(DIO!F5),DIO!F5=""),0,1)&amp;";"</f>
        <v>dio[1].En := 1;</v>
      </c>
      <c r="D5" s="67" t="str">
        <f>"DIO["&amp;A5&amp;"].Group := "&amp;IF(OR(ISBLANK(DIO!L5),DIO!L5=""),0,DIO!L5)&amp;";"</f>
        <v>DIO[1].Group := 0;</v>
      </c>
      <c r="E5" s="67" t="str">
        <f>"DIO["&amp;A5&amp;"].vNorm := "&amp;IF(OR(ISBLANK(DIO!H5),DIO!H5=""),0,DIO!H5)&amp;";"</f>
        <v>DIO[1].vNorm := 0;</v>
      </c>
      <c r="F5" s="67"/>
      <c r="G5" s="67" t="str">
        <f>"DIO["&amp;$A5&amp;"]." &amp;G$3&amp;".en :=" &amp;IF(OR(ISBLANK(DIO!I5),DIO!I5=""),0,DIO!I5)&amp;"; "</f>
        <v xml:space="preserve">DIO[1].ALARM.en :=1; </v>
      </c>
      <c r="H5" s="67"/>
      <c r="I5" s="67"/>
      <c r="J5" s="67"/>
      <c r="K5" s="62"/>
    </row>
    <row r="6" spans="1:11" x14ac:dyDescent="0.25">
      <c r="A6" s="59">
        <f>DIO!$D6</f>
        <v>2</v>
      </c>
      <c r="B6" s="59"/>
      <c r="C6" s="67" t="str">
        <f>"dio["&amp;A6&amp;"].En := "&amp;IF(OR(ISBLANK(DIO!F6),DIO!F6=""),0,1)&amp;";"</f>
        <v>dio[2].En := 1;</v>
      </c>
      <c r="D6" s="67" t="str">
        <f>"DIO["&amp;A6&amp;"].Group := "&amp;IF(OR(ISBLANK(DIO!L6),DIO!L6=""),0,DIO!L6)&amp;";"</f>
        <v>DIO[2].Group := 0;</v>
      </c>
      <c r="E6" s="67" t="str">
        <f>"DIO["&amp;A6&amp;"].vNorm := "&amp;IF(OR(ISBLANK(DIO!H6),DIO!H6=""),0,DIO!H6)&amp;";"</f>
        <v>DIO[2].vNorm := 0;</v>
      </c>
      <c r="F6" s="67"/>
      <c r="G6" s="67" t="str">
        <f>"DIO["&amp;$A6&amp;"]." &amp;G$3&amp;".en :=" &amp;IF(OR(ISBLANK(DIO!I6),DIO!I6=""),0,DIO!I6)&amp;"; "</f>
        <v xml:space="preserve">DIO[2].ALARM.en :=1; </v>
      </c>
      <c r="H6" s="67"/>
      <c r="I6" s="67"/>
      <c r="J6" s="67"/>
      <c r="K6" s="62"/>
    </row>
    <row r="7" spans="1:11" x14ac:dyDescent="0.25">
      <c r="A7" s="59">
        <f>DIO!$D7</f>
        <v>3</v>
      </c>
      <c r="B7" s="59"/>
      <c r="C7" s="67" t="str">
        <f>"dio["&amp;A7&amp;"].En := "&amp;IF(OR(ISBLANK(DIO!F7),DIO!F7=""),0,1)&amp;";"</f>
        <v>dio[3].En := 1;</v>
      </c>
      <c r="D7" s="67" t="str">
        <f>"DIO["&amp;A7&amp;"].Group := "&amp;IF(OR(ISBLANK(DIO!L7),DIO!L7=""),0,DIO!L7)&amp;";"</f>
        <v>DIO[3].Group := 0;</v>
      </c>
      <c r="E7" s="67" t="str">
        <f>"DIO["&amp;A7&amp;"].vNorm := "&amp;IF(OR(ISBLANK(DIO!H7),DIO!H7=""),0,DIO!H7)&amp;";"</f>
        <v>DIO[3].vNorm := 0;</v>
      </c>
      <c r="F7" s="67"/>
      <c r="G7" s="67" t="str">
        <f>"DIO["&amp;$A7&amp;"]." &amp;G$3&amp;".en :=" &amp;IF(OR(ISBLANK(DIO!I7),DIO!I7=""),0,DIO!I7)&amp;"; "</f>
        <v xml:space="preserve">DIO[3].ALARM.en :=1; </v>
      </c>
      <c r="H7" s="67"/>
      <c r="I7" s="67"/>
      <c r="J7" s="67"/>
      <c r="K7" s="62"/>
    </row>
    <row r="8" spans="1:11" x14ac:dyDescent="0.25">
      <c r="A8" s="59">
        <f>DIO!$D8</f>
        <v>4</v>
      </c>
      <c r="B8" s="59"/>
      <c r="C8" s="67" t="str">
        <f>"dio["&amp;A8&amp;"].En := "&amp;IF(OR(ISBLANK(DIO!F8),DIO!F8=""),0,1)&amp;";"</f>
        <v>dio[4].En := 1;</v>
      </c>
      <c r="D8" s="67" t="str">
        <f>"DIO["&amp;A8&amp;"].Group := "&amp;IF(OR(ISBLANK(DIO!L8),DIO!L8=""),0,DIO!L8)&amp;";"</f>
        <v>DIO[4].Group := 0;</v>
      </c>
      <c r="E8" s="67" t="str">
        <f>"DIO["&amp;A8&amp;"].vNorm := "&amp;IF(OR(ISBLANK(DIO!H8),DIO!H8=""),0,DIO!H8)&amp;";"</f>
        <v>DIO[4].vNorm := 0;</v>
      </c>
      <c r="F8" s="67"/>
      <c r="G8" s="67" t="str">
        <f>"DIO["&amp;$A8&amp;"]." &amp;G$3&amp;".en :=" &amp;IF(OR(ISBLANK(DIO!I8),DIO!I8=""),0,DIO!I8)&amp;"; "</f>
        <v xml:space="preserve">DIO[4].ALARM.en :=1; </v>
      </c>
      <c r="H8" s="67"/>
      <c r="I8" s="67"/>
      <c r="J8" s="67"/>
      <c r="K8" s="62"/>
    </row>
    <row r="9" spans="1:11" x14ac:dyDescent="0.25">
      <c r="A9" s="59">
        <f>DIO!$D9</f>
        <v>5</v>
      </c>
      <c r="B9" s="59"/>
      <c r="C9" s="67" t="str">
        <f>"dio["&amp;A9&amp;"].En := "&amp;IF(OR(ISBLANK(DIO!F9),DIO!F9=""),0,1)&amp;";"</f>
        <v>dio[5].En := 1;</v>
      </c>
      <c r="D9" s="67" t="str">
        <f>"DIO["&amp;A9&amp;"].Group := "&amp;IF(OR(ISBLANK(DIO!L9),DIO!L9=""),0,DIO!L9)&amp;";"</f>
        <v>DIO[5].Group := 0;</v>
      </c>
      <c r="E9" s="67" t="str">
        <f>"DIO["&amp;A9&amp;"].vNorm := "&amp;IF(OR(ISBLANK(DIO!H9),DIO!H9=""),0,DIO!H9)&amp;";"</f>
        <v>DIO[5].vNorm := 1;</v>
      </c>
      <c r="F9" s="67"/>
      <c r="G9" s="67" t="str">
        <f>"DIO["&amp;$A9&amp;"]." &amp;G$3&amp;".en :=" &amp;IF(OR(ISBLANK(DIO!I9),DIO!I9=""),0,DIO!I9)&amp;"; "</f>
        <v xml:space="preserve">DIO[5].ALARM.en :=1; </v>
      </c>
      <c r="H9" s="67"/>
      <c r="I9" s="67"/>
      <c r="J9" s="67"/>
      <c r="K9" s="62"/>
    </row>
    <row r="10" spans="1:11" x14ac:dyDescent="0.25">
      <c r="A10" s="59">
        <f>DIO!$D10</f>
        <v>6</v>
      </c>
      <c r="B10" s="59"/>
      <c r="C10" s="67" t="str">
        <f>"dio["&amp;A10&amp;"].En := "&amp;IF(OR(ISBLANK(DIO!F10),DIO!F10=""),0,1)&amp;";"</f>
        <v>dio[6].En := 1;</v>
      </c>
      <c r="D10" s="67" t="str">
        <f>"DIO["&amp;A10&amp;"].Group := "&amp;IF(OR(ISBLANK(DIO!L10),DIO!L10=""),0,DIO!L10)&amp;";"</f>
        <v>DIO[6].Group := 0;</v>
      </c>
      <c r="E10" s="67" t="str">
        <f>"DIO["&amp;A10&amp;"].vNorm := "&amp;IF(OR(ISBLANK(DIO!H10),DIO!H10=""),0,DIO!H10)&amp;";"</f>
        <v>DIO[6].vNorm := 1;</v>
      </c>
      <c r="F10" s="67"/>
      <c r="G10" s="67" t="str">
        <f>"DIO["&amp;$A10&amp;"]." &amp;G$3&amp;".en :=" &amp;IF(OR(ISBLANK(DIO!I10),DIO!I10=""),0,DIO!I10)&amp;"; "</f>
        <v xml:space="preserve">DIO[6].ALARM.en :=1; </v>
      </c>
      <c r="H10" s="67"/>
      <c r="I10" s="67"/>
      <c r="J10" s="67"/>
      <c r="K10" s="62"/>
    </row>
    <row r="11" spans="1:11" x14ac:dyDescent="0.25">
      <c r="A11" s="59">
        <f>DIO!$D11</f>
        <v>7</v>
      </c>
      <c r="B11" s="59"/>
      <c r="C11" s="67" t="str">
        <f>"dio["&amp;A11&amp;"].En := "&amp;IF(OR(ISBLANK(DIO!F11),DIO!F11=""),0,1)&amp;";"</f>
        <v>dio[7].En := 1;</v>
      </c>
      <c r="D11" s="67" t="str">
        <f>"DIO["&amp;A11&amp;"].Group := "&amp;IF(OR(ISBLANK(DIO!L11),DIO!L11=""),0,DIO!L11)&amp;";"</f>
        <v>DIO[7].Group := 0;</v>
      </c>
      <c r="E11" s="67" t="str">
        <f>"DIO["&amp;A11&amp;"].vNorm := "&amp;IF(OR(ISBLANK(DIO!H11),DIO!H11=""),0,DIO!H11)&amp;";"</f>
        <v>DIO[7].vNorm := 1;</v>
      </c>
      <c r="F11" s="67"/>
      <c r="G11" s="67" t="str">
        <f>"DIO["&amp;$A11&amp;"]." &amp;G$3&amp;".en :=" &amp;IF(OR(ISBLANK(DIO!I11),DIO!I11=""),0,DIO!I11)&amp;"; "</f>
        <v xml:space="preserve">DIO[7].ALARM.en :=1; </v>
      </c>
      <c r="H11" s="67"/>
      <c r="I11" s="67"/>
      <c r="J11" s="67"/>
      <c r="K11" s="62"/>
    </row>
    <row r="12" spans="1:11" x14ac:dyDescent="0.25">
      <c r="A12" s="59">
        <f>DIO!$D12</f>
        <v>8</v>
      </c>
      <c r="B12" s="59"/>
      <c r="C12" s="67" t="str">
        <f>"dio["&amp;A12&amp;"].En := "&amp;IF(OR(ISBLANK(DIO!F12),DIO!F12=""),0,1)&amp;";"</f>
        <v>dio[8].En := 1;</v>
      </c>
      <c r="D12" s="67" t="str">
        <f>"DIO["&amp;A12&amp;"].Group := "&amp;IF(OR(ISBLANK(DIO!L12),DIO!L12=""),0,DIO!L12)&amp;";"</f>
        <v>DIO[8].Group := 0;</v>
      </c>
      <c r="E12" s="67" t="str">
        <f>"DIO["&amp;A12&amp;"].vNorm := "&amp;IF(OR(ISBLANK(DIO!H12),DIO!H12=""),0,DIO!H12)&amp;";"</f>
        <v>DIO[8].vNorm := 0;</v>
      </c>
      <c r="F12" s="67"/>
      <c r="G12" s="67" t="str">
        <f>"DIO["&amp;$A12&amp;"]." &amp;G$3&amp;".en :=" &amp;IF(OR(ISBLANK(DIO!I12),DIO!I12=""),0,DIO!I12)&amp;"; "</f>
        <v xml:space="preserve">DIO[8].ALARM.en :=1; </v>
      </c>
      <c r="H12" s="67"/>
      <c r="I12" s="67"/>
      <c r="J12" s="67"/>
      <c r="K12" s="62"/>
    </row>
    <row r="13" spans="1:11" x14ac:dyDescent="0.25">
      <c r="A13" s="59">
        <f>DIO!$D13</f>
        <v>9</v>
      </c>
      <c r="B13" s="59"/>
      <c r="C13" s="67" t="str">
        <f>"dio["&amp;A13&amp;"].En := "&amp;IF(OR(ISBLANK(DIO!F13),DIO!F13=""),0,1)&amp;";"</f>
        <v>dio[9].En := 1;</v>
      </c>
      <c r="D13" s="67" t="str">
        <f>"DIO["&amp;A13&amp;"].Group := "&amp;IF(OR(ISBLANK(DIO!L13),DIO!L13=""),0,DIO!L13)&amp;";"</f>
        <v>DIO[9].Group := 0;</v>
      </c>
      <c r="E13" s="67" t="str">
        <f>"DIO["&amp;A13&amp;"].vNorm := "&amp;IF(OR(ISBLANK(DIO!H13),DIO!H13=""),0,DIO!H13)&amp;";"</f>
        <v>DIO[9].vNorm := 0;</v>
      </c>
      <c r="F13" s="67"/>
      <c r="G13" s="67" t="str">
        <f>"DIO["&amp;$A13&amp;"]." &amp;G$3&amp;".en :=" &amp;IF(OR(ISBLANK(DIO!I13),DIO!I13=""),0,DIO!I13)&amp;"; "</f>
        <v xml:space="preserve">DIO[9].ALARM.en :=1; </v>
      </c>
      <c r="H13" s="67"/>
      <c r="I13" s="67"/>
      <c r="J13" s="67"/>
      <c r="K13" s="62"/>
    </row>
    <row r="14" spans="1:11" x14ac:dyDescent="0.25">
      <c r="A14" s="59">
        <f>DIO!$D14</f>
        <v>10</v>
      </c>
      <c r="B14" s="59"/>
      <c r="C14" s="67" t="str">
        <f>"dio["&amp;A14&amp;"].En := "&amp;IF(OR(ISBLANK(DIO!F14),DIO!F14=""),0,1)&amp;";"</f>
        <v>dio[10].En := 1;</v>
      </c>
      <c r="D14" s="67" t="str">
        <f>"DIO["&amp;A14&amp;"].Group := "&amp;IF(OR(ISBLANK(DIO!L14),DIO!L14=""),0,DIO!L14)&amp;";"</f>
        <v>DIO[10].Group := 0;</v>
      </c>
      <c r="E14" s="67" t="str">
        <f>"DIO["&amp;A14&amp;"].vNorm := "&amp;IF(OR(ISBLANK(DIO!H14),DIO!H14=""),0,DIO!H14)&amp;";"</f>
        <v>DIO[10].vNorm := 0;</v>
      </c>
      <c r="F14" s="67"/>
      <c r="G14" s="67" t="str">
        <f>"DIO["&amp;$A14&amp;"]." &amp;G$3&amp;".en :=" &amp;IF(OR(ISBLANK(DIO!I14),DIO!I14=""),0,DIO!I14)&amp;"; "</f>
        <v xml:space="preserve">DIO[10].ALARM.en :=1; </v>
      </c>
      <c r="H14" s="67"/>
      <c r="I14" s="67"/>
      <c r="J14" s="67"/>
      <c r="K14" s="62"/>
    </row>
    <row r="15" spans="1:11" x14ac:dyDescent="0.25">
      <c r="A15" s="59">
        <f>DIO!$D15</f>
        <v>11</v>
      </c>
      <c r="B15" s="59"/>
      <c r="C15" s="67" t="str">
        <f>"dio["&amp;A15&amp;"].En := "&amp;IF(OR(ISBLANK(DIO!F15),DIO!F15=""),0,1)&amp;";"</f>
        <v>dio[11].En := 1;</v>
      </c>
      <c r="D15" s="67" t="str">
        <f>"DIO["&amp;A15&amp;"].Group := "&amp;IF(OR(ISBLANK(DIO!L15),DIO!L15=""),0,DIO!L15)&amp;";"</f>
        <v>DIO[11].Group := 0;</v>
      </c>
      <c r="E15" s="67" t="str">
        <f>"DIO["&amp;A15&amp;"].vNorm := "&amp;IF(OR(ISBLANK(DIO!H15),DIO!H15=""),0,DIO!H15)&amp;";"</f>
        <v>DIO[11].vNorm := 0;</v>
      </c>
      <c r="F15" s="67"/>
      <c r="G15" s="67" t="str">
        <f>"DIO["&amp;$A15&amp;"]." &amp;G$3&amp;".en :=" &amp;IF(OR(ISBLANK(DIO!I15),DIO!I15=""),0,DIO!I15)&amp;"; "</f>
        <v xml:space="preserve">DIO[11].ALARM.en :=1; </v>
      </c>
      <c r="H15" s="67"/>
      <c r="I15" s="67"/>
      <c r="J15" s="67"/>
      <c r="K15" s="62"/>
    </row>
    <row r="16" spans="1:11" x14ac:dyDescent="0.25">
      <c r="A16" s="59">
        <f>DIO!$D16</f>
        <v>12</v>
      </c>
      <c r="B16" s="59"/>
      <c r="C16" s="67" t="str">
        <f>"dio["&amp;A16&amp;"].En := "&amp;IF(OR(ISBLANK(DIO!F16),DIO!F16=""),0,1)&amp;";"</f>
        <v>dio[12].En := 1;</v>
      </c>
      <c r="D16" s="67" t="str">
        <f>"DIO["&amp;A16&amp;"].Group := "&amp;IF(OR(ISBLANK(DIO!L16),DIO!L16=""),0,DIO!L16)&amp;";"</f>
        <v>DIO[12].Group := 0;</v>
      </c>
      <c r="E16" s="67" t="str">
        <f>"DIO["&amp;A16&amp;"].vNorm := "&amp;IF(OR(ISBLANK(DIO!H16),DIO!H16=""),0,DIO!H16)&amp;";"</f>
        <v>DIO[12].vNorm := 0;</v>
      </c>
      <c r="F16" s="67"/>
      <c r="G16" s="67" t="str">
        <f>"DIO["&amp;$A16&amp;"]." &amp;G$3&amp;".en :=" &amp;IF(OR(ISBLANK(DIO!I16),DIO!I16=""),0,DIO!I16)&amp;"; "</f>
        <v xml:space="preserve">DIO[12].ALARM.en :=1; </v>
      </c>
      <c r="H16" s="67"/>
      <c r="I16" s="67"/>
      <c r="J16" s="67"/>
      <c r="K16" s="62"/>
    </row>
    <row r="17" spans="1:11" x14ac:dyDescent="0.25">
      <c r="A17" s="59">
        <f>DIO!$D17</f>
        <v>13</v>
      </c>
      <c r="B17" s="59"/>
      <c r="C17" s="67" t="str">
        <f>"dio["&amp;A17&amp;"].En := "&amp;IF(OR(ISBLANK(DIO!F17),DIO!F17=""),0,1)&amp;";"</f>
        <v>dio[13].En := 1;</v>
      </c>
      <c r="D17" s="67" t="str">
        <f>"DIO["&amp;A17&amp;"].Group := "&amp;IF(OR(ISBLANK(DIO!L17),DIO!L17=""),0,DIO!L17)&amp;";"</f>
        <v>DIO[13].Group := 0;</v>
      </c>
      <c r="E17" s="67" t="str">
        <f>"DIO["&amp;A17&amp;"].vNorm := "&amp;IF(OR(ISBLANK(DIO!H17),DIO!H17=""),0,DIO!H17)&amp;";"</f>
        <v>DIO[13].vNorm := 0;</v>
      </c>
      <c r="F17" s="67"/>
      <c r="G17" s="67" t="str">
        <f>"DIO["&amp;$A17&amp;"]." &amp;G$3&amp;".en :=" &amp;IF(OR(ISBLANK(DIO!I17),DIO!I17=""),0,DIO!I17)&amp;"; "</f>
        <v xml:space="preserve">DIO[13].ALARM.en :=1; </v>
      </c>
      <c r="H17" s="67"/>
      <c r="I17" s="67"/>
      <c r="J17" s="67"/>
      <c r="K17" s="62"/>
    </row>
    <row r="18" spans="1:11" x14ac:dyDescent="0.25">
      <c r="A18" s="59">
        <f>DIO!$D18</f>
        <v>14</v>
      </c>
      <c r="B18" s="59"/>
      <c r="C18" s="67" t="str">
        <f>"dio["&amp;A18&amp;"].En := "&amp;IF(OR(ISBLANK(DIO!F18),DIO!F18=""),0,1)&amp;";"</f>
        <v>dio[14].En := 1;</v>
      </c>
      <c r="D18" s="67" t="str">
        <f>"DIO["&amp;A18&amp;"].Group := "&amp;IF(OR(ISBLANK(DIO!L18),DIO!L18=""),0,DIO!L18)&amp;";"</f>
        <v>DIO[14].Group := 0;</v>
      </c>
      <c r="E18" s="67" t="str">
        <f>"DIO["&amp;A18&amp;"].vNorm := "&amp;IF(OR(ISBLANK(DIO!H18),DIO!H18=""),0,DIO!H18)&amp;";"</f>
        <v>DIO[14].vNorm := 0;</v>
      </c>
      <c r="F18" s="67"/>
      <c r="G18" s="67" t="str">
        <f>"DIO["&amp;$A18&amp;"]." &amp;G$3&amp;".en :=" &amp;IF(OR(ISBLANK(DIO!I18),DIO!I18=""),0,DIO!I18)&amp;"; "</f>
        <v xml:space="preserve">DIO[14].ALARM.en :=1; </v>
      </c>
      <c r="H18" s="67"/>
      <c r="I18" s="67"/>
      <c r="J18" s="67"/>
      <c r="K18" s="62"/>
    </row>
    <row r="19" spans="1:11" x14ac:dyDescent="0.25">
      <c r="A19" s="59">
        <f>DIO!$D19</f>
        <v>15</v>
      </c>
      <c r="B19" s="59"/>
      <c r="C19" s="67" t="str">
        <f>"dio["&amp;A19&amp;"].En := "&amp;IF(OR(ISBLANK(DIO!F19),DIO!F19=""),0,1)&amp;";"</f>
        <v>dio[15].En := 1;</v>
      </c>
      <c r="D19" s="67" t="str">
        <f>"DIO["&amp;A19&amp;"].Group := "&amp;IF(OR(ISBLANK(DIO!L19),DIO!L19=""),0,DIO!L19)&amp;";"</f>
        <v>DIO[15].Group := 0;</v>
      </c>
      <c r="E19" s="67" t="str">
        <f>"DIO["&amp;A19&amp;"].vNorm := "&amp;IF(OR(ISBLANK(DIO!H19),DIO!H19=""),0,DIO!H19)&amp;";"</f>
        <v>DIO[15].vNorm := 0;</v>
      </c>
      <c r="F19" s="67"/>
      <c r="G19" s="67" t="str">
        <f>"DIO["&amp;$A19&amp;"]." &amp;G$3&amp;".en :=" &amp;IF(OR(ISBLANK(DIO!I19),DIO!I19=""),0,DIO!I19)&amp;"; "</f>
        <v xml:space="preserve">DIO[15].ALARM.en :=1; </v>
      </c>
      <c r="H19" s="67"/>
      <c r="I19" s="67"/>
      <c r="J19" s="67"/>
      <c r="K19" s="62"/>
    </row>
    <row r="20" spans="1:11" x14ac:dyDescent="0.25">
      <c r="A20" s="59">
        <f>DIO!$D20</f>
        <v>16</v>
      </c>
      <c r="B20" s="59"/>
      <c r="C20" s="67" t="str">
        <f>"dio["&amp;A20&amp;"].En := "&amp;IF(OR(ISBLANK(DIO!F20),DIO!F20=""),0,1)&amp;";"</f>
        <v>dio[16].En := 1;</v>
      </c>
      <c r="D20" s="67" t="str">
        <f>"DIO["&amp;A20&amp;"].Group := "&amp;IF(OR(ISBLANK(DIO!L20),DIO!L20=""),0,DIO!L20)&amp;";"</f>
        <v>DIO[16].Group := 0;</v>
      </c>
      <c r="E20" s="67" t="str">
        <f>"DIO["&amp;A20&amp;"].vNorm := "&amp;IF(OR(ISBLANK(DIO!H20),DIO!H20=""),0,DIO!H20)&amp;";"</f>
        <v>DIO[16].vNorm := 0;</v>
      </c>
      <c r="F20" s="67"/>
      <c r="G20" s="67" t="str">
        <f>"DIO["&amp;$A20&amp;"]." &amp;G$3&amp;".en :=" &amp;IF(OR(ISBLANK(DIO!I20),DIO!I20=""),0,DIO!I20)&amp;"; "</f>
        <v xml:space="preserve">DIO[16].ALARM.en :=1; </v>
      </c>
      <c r="H20" s="67"/>
      <c r="I20" s="67"/>
      <c r="J20" s="67"/>
      <c r="K20" s="62"/>
    </row>
    <row r="21" spans="1:11" x14ac:dyDescent="0.25">
      <c r="A21" s="59">
        <f>DIO!$D21</f>
        <v>17</v>
      </c>
      <c r="B21" s="59"/>
      <c r="C21" s="67" t="str">
        <f>"dio["&amp;A21&amp;"].En := "&amp;IF(OR(ISBLANK(DIO!F21),DIO!F21=""),0,1)&amp;";"</f>
        <v>dio[17].En := 1;</v>
      </c>
      <c r="D21" s="67" t="str">
        <f>"DIO["&amp;A21&amp;"].Group := "&amp;IF(OR(ISBLANK(DIO!L21),DIO!L21=""),0,DIO!L21)&amp;";"</f>
        <v>DIO[17].Group := 0;</v>
      </c>
      <c r="E21" s="67" t="str">
        <f>"DIO["&amp;A21&amp;"].vNorm := "&amp;IF(OR(ISBLANK(DIO!H21),DIO!H21=""),0,DIO!H21)&amp;";"</f>
        <v>DIO[17].vNorm := 0;</v>
      </c>
      <c r="F21" s="67"/>
      <c r="G21" s="67" t="str">
        <f>"DIO["&amp;$A21&amp;"]." &amp;G$3&amp;".en :=" &amp;IF(OR(ISBLANK(DIO!I21),DIO!I21=""),0,DIO!I21)&amp;"; "</f>
        <v xml:space="preserve">DIO[17].ALARM.en :=1; </v>
      </c>
      <c r="H21" s="67"/>
      <c r="I21" s="67"/>
      <c r="J21" s="67"/>
      <c r="K21" s="62"/>
    </row>
    <row r="22" spans="1:11" x14ac:dyDescent="0.25">
      <c r="A22" s="59">
        <f>DIO!$D22</f>
        <v>18</v>
      </c>
      <c r="B22" s="59"/>
      <c r="C22" s="67" t="str">
        <f>"dio["&amp;A22&amp;"].En := "&amp;IF(OR(ISBLANK(DIO!F22),DIO!F22=""),0,1)&amp;";"</f>
        <v>dio[18].En := 1;</v>
      </c>
      <c r="D22" s="67" t="str">
        <f>"DIO["&amp;A22&amp;"].Group := "&amp;IF(OR(ISBLANK(DIO!L22),DIO!L22=""),0,DIO!L22)&amp;";"</f>
        <v>DIO[18].Group := 0;</v>
      </c>
      <c r="E22" s="67" t="str">
        <f>"DIO["&amp;A22&amp;"].vNorm := "&amp;IF(OR(ISBLANK(DIO!H22),DIO!H22=""),0,DIO!H22)&amp;";"</f>
        <v>DIO[18].vNorm := 1;</v>
      </c>
      <c r="F22" s="67"/>
      <c r="G22" s="67" t="str">
        <f>"DIO["&amp;$A22&amp;"]." &amp;G$3&amp;".en :=" &amp;IF(OR(ISBLANK(DIO!I22),DIO!I22=""),0,DIO!I22)&amp;"; "</f>
        <v xml:space="preserve">DIO[18].ALARM.en :=1; </v>
      </c>
      <c r="H22" s="67"/>
      <c r="I22" s="67"/>
      <c r="J22" s="67"/>
      <c r="K22" s="62"/>
    </row>
    <row r="23" spans="1:11" x14ac:dyDescent="0.25">
      <c r="A23" s="59">
        <f>DIO!$D23</f>
        <v>19</v>
      </c>
      <c r="B23" s="59"/>
      <c r="C23" s="67" t="str">
        <f>"dio["&amp;A23&amp;"].En := "&amp;IF(OR(ISBLANK(DIO!F23),DIO!F23=""),0,1)&amp;";"</f>
        <v>dio[19].En := 1;</v>
      </c>
      <c r="D23" s="67" t="str">
        <f>"DIO["&amp;A23&amp;"].Group := "&amp;IF(OR(ISBLANK(DIO!L23),DIO!L23=""),0,DIO!L23)&amp;";"</f>
        <v>DIO[19].Group := 0;</v>
      </c>
      <c r="E23" s="67" t="str">
        <f>"DIO["&amp;A23&amp;"].vNorm := "&amp;IF(OR(ISBLANK(DIO!H23),DIO!H23=""),0,DIO!H23)&amp;";"</f>
        <v>DIO[19].vNorm := 0;</v>
      </c>
      <c r="F23" s="67"/>
      <c r="G23" s="67" t="str">
        <f>"DIO["&amp;$A23&amp;"]." &amp;G$3&amp;".en :=" &amp;IF(OR(ISBLANK(DIO!I23),DIO!I23=""),0,DIO!I23)&amp;"; "</f>
        <v xml:space="preserve">DIO[19].ALARM.en :=1; </v>
      </c>
      <c r="H23" s="67"/>
      <c r="I23" s="67"/>
      <c r="J23" s="67"/>
      <c r="K23" s="62"/>
    </row>
    <row r="24" spans="1:11" x14ac:dyDescent="0.25">
      <c r="A24" s="59">
        <f>DIO!$D24</f>
        <v>20</v>
      </c>
      <c r="B24" s="59"/>
      <c r="C24" s="67" t="str">
        <f>"dio["&amp;A24&amp;"].En := "&amp;IF(OR(ISBLANK(DIO!F25),DIO!F25=""),0,1)&amp;";"</f>
        <v>dio[20].En := 1;</v>
      </c>
      <c r="D24" s="67" t="str">
        <f>"DIO["&amp;A24&amp;"].Group := "&amp;IF(OR(ISBLANK(DIO!L24),DIO!L24=""),0,DIO!L24)&amp;";"</f>
        <v>DIO[20].Group := 0;</v>
      </c>
      <c r="E24" s="67" t="str">
        <f>"DIO["&amp;A24&amp;"].vNorm := "&amp;IF(OR(ISBLANK(DIO!H24),DIO!H24=""),0,DIO!H24)&amp;";"</f>
        <v>DIO[20].vNorm := 1;</v>
      </c>
      <c r="F24" s="67"/>
      <c r="G24" s="67" t="str">
        <f>"DIO["&amp;$A24&amp;"]." &amp;G$3&amp;".en :=" &amp;IF(OR(ISBLANK(DIO!I24),DIO!I24=""),0,DIO!I24)&amp;"; "</f>
        <v xml:space="preserve">DIO[20].ALARM.en :=1; </v>
      </c>
      <c r="H24" s="67"/>
      <c r="I24" s="67"/>
      <c r="J24" s="67"/>
      <c r="K24" s="62"/>
    </row>
    <row r="25" spans="1:11" x14ac:dyDescent="0.25">
      <c r="A25" s="59">
        <f>DIO!$D25</f>
        <v>21</v>
      </c>
      <c r="B25" s="59"/>
      <c r="C25" s="67" t="str">
        <f>"dio["&amp;A25&amp;"].En := "&amp;IF(OR(ISBLANK(DIO!F24),DIO!F24=""),0,1)&amp;";"</f>
        <v>dio[21].En := 1;</v>
      </c>
      <c r="D25" s="67" t="str">
        <f>"DIO["&amp;A25&amp;"].Group := "&amp;IF(OR(ISBLANK(DIO!L25),DIO!L25=""),0,DIO!L25)&amp;";"</f>
        <v>DIO[21].Group := 0;</v>
      </c>
      <c r="E25" s="67" t="str">
        <f>"DIO["&amp;A25&amp;"].vNorm := "&amp;IF(OR(ISBLANK(DIO!H25),DIO!H25=""),0,DIO!H25)&amp;";"</f>
        <v>DIO[21].vNorm := 1;</v>
      </c>
      <c r="F25" s="67"/>
      <c r="G25" s="67" t="str">
        <f>"DIO["&amp;$A25&amp;"]." &amp;G$3&amp;".en :=" &amp;IF(OR(ISBLANK(DIO!I25),DIO!I25=""),0,DIO!I25)&amp;"; "</f>
        <v xml:space="preserve">DIO[21].ALARM.en :=1; </v>
      </c>
      <c r="H25" s="67"/>
      <c r="I25" s="67"/>
      <c r="J25" s="67"/>
      <c r="K25" s="62"/>
    </row>
    <row r="26" spans="1:11" x14ac:dyDescent="0.25">
      <c r="A26" s="59">
        <f>DIO!$D26</f>
        <v>22</v>
      </c>
      <c r="B26" s="59"/>
      <c r="C26" s="67" t="str">
        <f>"dio["&amp;A26&amp;"].En := "&amp;IF(OR(ISBLANK(DIO!F26),DIO!F26=""),0,1)&amp;";"</f>
        <v>dio[22].En := 1;</v>
      </c>
      <c r="D26" s="67" t="str">
        <f>"DIO["&amp;A26&amp;"].Group := "&amp;IF(OR(ISBLANK(DIO!L26),DIO!L26=""),0,DIO!L26)&amp;";"</f>
        <v>DIO[22].Group := 0;</v>
      </c>
      <c r="E26" s="67" t="str">
        <f>"DIO["&amp;A26&amp;"].vNorm := "&amp;IF(OR(ISBLANK(DIO!H26),DIO!H26=""),0,DIO!H26)&amp;";"</f>
        <v>DIO[22].vNorm := 1;</v>
      </c>
      <c r="F26" s="67"/>
      <c r="G26" s="67" t="str">
        <f>"DIO["&amp;$A26&amp;"]." &amp;G$3&amp;".en :=" &amp;IF(OR(ISBLANK(DIO!I26),DIO!I26=""),0,DIO!I26)&amp;"; "</f>
        <v xml:space="preserve">DIO[22].ALARM.en :=1; </v>
      </c>
      <c r="H26" s="67"/>
      <c r="I26" s="67"/>
      <c r="J26" s="67"/>
      <c r="K26" s="62"/>
    </row>
    <row r="27" spans="1:11" x14ac:dyDescent="0.25">
      <c r="A27" s="59">
        <f>DIO!$D27</f>
        <v>23</v>
      </c>
      <c r="B27" s="59"/>
      <c r="C27" s="67" t="str">
        <f>"dio["&amp;A27&amp;"].En := "&amp;IF(OR(ISBLANK(DIO!F27),DIO!F27=""),0,1)&amp;";"</f>
        <v>dio[23].En := 1;</v>
      </c>
      <c r="D27" s="67" t="str">
        <f>"DIO["&amp;A27&amp;"].Group := "&amp;IF(OR(ISBLANK(DIO!L27),DIO!L27=""),0,DIO!L27)&amp;";"</f>
        <v>DIO[23].Group := 0;</v>
      </c>
      <c r="E27" s="67" t="str">
        <f>"DIO["&amp;A27&amp;"].vNorm := "&amp;IF(OR(ISBLANK(DIO!H27),DIO!H27=""),0,DIO!H27)&amp;";"</f>
        <v>DIO[23].vNorm := 1;</v>
      </c>
      <c r="F27" s="67"/>
      <c r="G27" s="67" t="str">
        <f>"DIO["&amp;$A27&amp;"]." &amp;G$3&amp;".en :=" &amp;IF(OR(ISBLANK(DIO!I27),DIO!I27=""),0,DIO!I27)&amp;"; "</f>
        <v xml:space="preserve">DIO[23].ALARM.en :=1; </v>
      </c>
      <c r="H27" s="67"/>
      <c r="I27" s="67"/>
      <c r="J27" s="67"/>
      <c r="K27" s="62"/>
    </row>
    <row r="28" spans="1:11" x14ac:dyDescent="0.25">
      <c r="A28" s="59">
        <f>DIO!$D28</f>
        <v>24</v>
      </c>
      <c r="B28" s="59"/>
      <c r="C28" s="67" t="str">
        <f>"dio["&amp;A28&amp;"].En := "&amp;IF(OR(ISBLANK(DIO!F28),DIO!F28=""),0,1)&amp;";"</f>
        <v>dio[24].En := 1;</v>
      </c>
      <c r="D28" s="67" t="str">
        <f>"DIO["&amp;A28&amp;"].Group := "&amp;IF(OR(ISBLANK(DIO!L28),DIO!L28=""),0,DIO!L28)&amp;";"</f>
        <v>DIO[24].Group := 0;</v>
      </c>
      <c r="E28" s="67" t="str">
        <f>"DIO["&amp;A28&amp;"].vNorm := "&amp;IF(OR(ISBLANK(DIO!H28),DIO!H28=""),0,DIO!H28)&amp;";"</f>
        <v>DIO[24].vNorm := 1;</v>
      </c>
      <c r="F28" s="67"/>
      <c r="G28" s="67" t="str">
        <f>"DIO["&amp;$A28&amp;"]." &amp;G$3&amp;".en :=" &amp;IF(OR(ISBLANK(DIO!I28),DIO!I28=""),0,DIO!I28)&amp;"; "</f>
        <v xml:space="preserve">DIO[24].ALARM.en :=1; </v>
      </c>
      <c r="H28" s="67"/>
      <c r="I28" s="67"/>
      <c r="J28" s="67"/>
      <c r="K28" s="62"/>
    </row>
    <row r="29" spans="1:11" x14ac:dyDescent="0.25">
      <c r="A29" s="59">
        <f>DIO!$D29</f>
        <v>25</v>
      </c>
      <c r="B29" s="59"/>
      <c r="C29" s="67" t="str">
        <f>"dio["&amp;A29&amp;"].En := "&amp;IF(OR(ISBLANK(DIO!F29),DIO!F29=""),0,1)&amp;";"</f>
        <v>dio[25].En := 1;</v>
      </c>
      <c r="D29" s="67" t="str">
        <f>"DIO["&amp;A29&amp;"].Group := "&amp;IF(OR(ISBLANK(DIO!L29),DIO!L29=""),0,DIO!L29)&amp;";"</f>
        <v>DIO[25].Group := 0;</v>
      </c>
      <c r="E29" s="67" t="str">
        <f>"DIO["&amp;A29&amp;"].vNorm := "&amp;IF(OR(ISBLANK(DIO!H29),DIO!H29=""),0,DIO!H29)&amp;";"</f>
        <v>DIO[25].vNorm := 1;</v>
      </c>
      <c r="F29" s="67"/>
      <c r="G29" s="67" t="str">
        <f>"DIO["&amp;$A29&amp;"]." &amp;G$3&amp;".en :=" &amp;IF(OR(ISBLANK(DIO!I29),DIO!I29=""),0,DIO!I29)&amp;"; "</f>
        <v xml:space="preserve">DIO[25].ALARM.en :=1; </v>
      </c>
      <c r="H29" s="67"/>
      <c r="I29" s="67"/>
      <c r="J29" s="67"/>
      <c r="K29" s="62"/>
    </row>
    <row r="30" spans="1:11" x14ac:dyDescent="0.25">
      <c r="A30" s="59">
        <f>DIO!$D30</f>
        <v>26</v>
      </c>
      <c r="B30" s="59"/>
      <c r="C30" s="67" t="str">
        <f>"dio["&amp;A30&amp;"].En := "&amp;IF(OR(ISBLANK(DIO!F30),DIO!F30=""),0,1)&amp;";"</f>
        <v>dio[26].En := 1;</v>
      </c>
      <c r="D30" s="67" t="str">
        <f>"DIO["&amp;A30&amp;"].Group := "&amp;IF(OR(ISBLANK(DIO!L30),DIO!L30=""),0,DIO!L30)&amp;";"</f>
        <v>DIO[26].Group := 0;</v>
      </c>
      <c r="E30" s="67" t="str">
        <f>"DIO["&amp;A30&amp;"].vNorm := "&amp;IF(OR(ISBLANK(DIO!H30),DIO!H30=""),0,DIO!H30)&amp;";"</f>
        <v>DIO[26].vNorm := 1;</v>
      </c>
      <c r="F30" s="67"/>
      <c r="G30" s="67" t="str">
        <f>"DIO["&amp;$A30&amp;"]." &amp;G$3&amp;".en :=" &amp;IF(OR(ISBLANK(DIO!I30),DIO!I30=""),0,DIO!I30)&amp;"; "</f>
        <v xml:space="preserve">DIO[26].ALARM.en :=1; </v>
      </c>
      <c r="H30" s="67"/>
      <c r="I30" s="67"/>
      <c r="J30" s="67"/>
      <c r="K30" s="62"/>
    </row>
    <row r="31" spans="1:11" x14ac:dyDescent="0.25">
      <c r="A31" s="59">
        <f>DIO!$D31</f>
        <v>27</v>
      </c>
      <c r="B31" s="59"/>
      <c r="C31" s="67" t="str">
        <f>"dio["&amp;A31&amp;"].En := "&amp;IF(OR(ISBLANK(DIO!F31),DIO!F31=""),0,1)&amp;";"</f>
        <v>dio[27].En := 1;</v>
      </c>
      <c r="D31" s="67" t="str">
        <f>"DIO["&amp;A31&amp;"].Group := "&amp;IF(OR(ISBLANK(DIO!L31),DIO!L31=""),0,DIO!L31)&amp;";"</f>
        <v>DIO[27].Group := 0;</v>
      </c>
      <c r="E31" s="67" t="str">
        <f>"DIO["&amp;A31&amp;"].vNorm := "&amp;IF(OR(ISBLANK(DIO!H31),DIO!H31=""),0,DIO!H31)&amp;";"</f>
        <v>DIO[27].vNorm := 1;</v>
      </c>
      <c r="F31" s="67"/>
      <c r="G31" s="67" t="str">
        <f>"DIO["&amp;$A31&amp;"]." &amp;G$3&amp;".en :=" &amp;IF(OR(ISBLANK(DIO!I31),DIO!I31=""),0,DIO!I31)&amp;"; "</f>
        <v xml:space="preserve">DIO[27].ALARM.en :=1; </v>
      </c>
      <c r="H31" s="67"/>
      <c r="I31" s="67"/>
      <c r="J31" s="67"/>
      <c r="K31" s="62"/>
    </row>
    <row r="32" spans="1:11" x14ac:dyDescent="0.25">
      <c r="A32" s="59">
        <f>DIO!$D32</f>
        <v>28</v>
      </c>
      <c r="B32" s="59"/>
      <c r="C32" s="67" t="str">
        <f>"dio["&amp;A32&amp;"].En := "&amp;IF(OR(ISBLANK(DIO!F32),DIO!F32=""),0,1)&amp;";"</f>
        <v>dio[28].En := 1;</v>
      </c>
      <c r="D32" s="67" t="str">
        <f>"DIO["&amp;A32&amp;"].Group := "&amp;IF(OR(ISBLANK(DIO!L32),DIO!L32=""),0,DIO!L32)&amp;";"</f>
        <v>DIO[28].Group := 0;</v>
      </c>
      <c r="E32" s="67" t="str">
        <f>"DIO["&amp;A32&amp;"].vNorm := "&amp;IF(OR(ISBLANK(DIO!H32),DIO!H32=""),0,DIO!H32)&amp;";"</f>
        <v>DIO[28].vNorm := 1;</v>
      </c>
      <c r="F32" s="67"/>
      <c r="G32" s="67" t="str">
        <f>"DIO["&amp;$A32&amp;"]." &amp;G$3&amp;".en :=" &amp;IF(OR(ISBLANK(DIO!I32),DIO!I32=""),0,DIO!I32)&amp;"; "</f>
        <v xml:space="preserve">DIO[28].ALARM.en :=1; </v>
      </c>
      <c r="H32" s="67"/>
      <c r="I32" s="67"/>
      <c r="J32" s="67"/>
      <c r="K32" s="62"/>
    </row>
    <row r="33" spans="1:11" x14ac:dyDescent="0.25">
      <c r="A33" s="59">
        <f>DIO!$D33</f>
        <v>29</v>
      </c>
      <c r="B33" s="59"/>
      <c r="C33" s="67" t="str">
        <f>"dio["&amp;A33&amp;"].En := "&amp;IF(OR(ISBLANK(DIO!F33),DIO!F33=""),0,1)&amp;";"</f>
        <v>dio[29].En := 1;</v>
      </c>
      <c r="D33" s="67" t="str">
        <f>"DIO["&amp;A33&amp;"].Group := "&amp;IF(OR(ISBLANK(DIO!L33),DIO!L33=""),0,DIO!L33)&amp;";"</f>
        <v>DIO[29].Group := 0;</v>
      </c>
      <c r="E33" s="67" t="str">
        <f>"DIO["&amp;A33&amp;"].vNorm := "&amp;IF(OR(ISBLANK(DIO!H33),DIO!H33=""),0,DIO!H33)&amp;";"</f>
        <v>DIO[29].vNorm := 1;</v>
      </c>
      <c r="F33" s="67"/>
      <c r="G33" s="67" t="str">
        <f>"DIO["&amp;$A33&amp;"]." &amp;G$3&amp;".en :=" &amp;IF(OR(ISBLANK(DIO!I33),DIO!I33=""),0,DIO!I33)&amp;"; "</f>
        <v xml:space="preserve">DIO[29].ALARM.en :=1; </v>
      </c>
      <c r="H33" s="67"/>
      <c r="I33" s="67"/>
      <c r="J33" s="67"/>
      <c r="K33" s="62"/>
    </row>
    <row r="34" spans="1:11" x14ac:dyDescent="0.25">
      <c r="A34" s="59">
        <f>DIO!$D34</f>
        <v>30</v>
      </c>
      <c r="B34" s="59"/>
      <c r="C34" s="67" t="str">
        <f>"dio["&amp;A34&amp;"].En := "&amp;IF(OR(ISBLANK(DIO!F34),DIO!F34=""),0,1)&amp;";"</f>
        <v>dio[30].En := 1;</v>
      </c>
      <c r="D34" s="67" t="str">
        <f>"DIO["&amp;A34&amp;"].Group := "&amp;IF(OR(ISBLANK(DIO!L34),DIO!L34=""),0,DIO!L34)&amp;";"</f>
        <v>DIO[30].Group := 0;</v>
      </c>
      <c r="E34" s="67" t="str">
        <f>"DIO["&amp;A34&amp;"].vNorm := "&amp;IF(OR(ISBLANK(DIO!H34),DIO!H34=""),0,DIO!H34)&amp;";"</f>
        <v>DIO[30].vNorm := 1;</v>
      </c>
      <c r="F34" s="67"/>
      <c r="G34" s="67" t="str">
        <f>"DIO["&amp;$A34&amp;"]." &amp;G$3&amp;".en :=" &amp;IF(OR(ISBLANK(DIO!I34),DIO!I34=""),0,DIO!I34)&amp;"; "</f>
        <v xml:space="preserve">DIO[30].ALARM.en :=1; </v>
      </c>
      <c r="H34" s="67"/>
      <c r="I34" s="67"/>
      <c r="J34" s="67"/>
      <c r="K34" s="62"/>
    </row>
    <row r="35" spans="1:11" x14ac:dyDescent="0.25">
      <c r="A35" s="59">
        <f>DIO!$D35</f>
        <v>31</v>
      </c>
      <c r="B35" s="59"/>
      <c r="C35" s="67" t="str">
        <f>"dio["&amp;A35&amp;"].En := "&amp;IF(OR(ISBLANK(DIO!F35),DIO!F35=""),0,1)&amp;";"</f>
        <v>dio[31].En := 1;</v>
      </c>
      <c r="D35" s="67" t="str">
        <f>"DIO["&amp;A35&amp;"].Group := "&amp;IF(OR(ISBLANK(DIO!L35),DIO!L35=""),0,DIO!L35)&amp;";"</f>
        <v>DIO[31].Group := 0;</v>
      </c>
      <c r="E35" s="67" t="str">
        <f>"DIO["&amp;A35&amp;"].vNorm := "&amp;IF(OR(ISBLANK(DIO!H35),DIO!H35=""),0,DIO!H35)&amp;";"</f>
        <v>DIO[31].vNorm := 1;</v>
      </c>
      <c r="F35" s="67"/>
      <c r="G35" s="67" t="str">
        <f>"DIO["&amp;$A35&amp;"]." &amp;G$3&amp;".en :=" &amp;IF(OR(ISBLANK(DIO!I35),DIO!I35=""),0,DIO!I35)&amp;"; "</f>
        <v xml:space="preserve">DIO[31].ALARM.en :=1; </v>
      </c>
      <c r="H35" s="67"/>
      <c r="I35" s="67"/>
      <c r="J35" s="67"/>
      <c r="K35" s="62"/>
    </row>
    <row r="36" spans="1:11" x14ac:dyDescent="0.25">
      <c r="A36" s="59">
        <f>DIO!$D36</f>
        <v>32</v>
      </c>
      <c r="B36" s="59"/>
      <c r="C36" s="67" t="str">
        <f>"dio["&amp;A36&amp;"].En := "&amp;IF(OR(ISBLANK(DIO!F36),DIO!F36=""),0,1)&amp;";"</f>
        <v>dio[32].En := 0;</v>
      </c>
      <c r="D36" s="67" t="str">
        <f>"DIO["&amp;A36&amp;"].Group := "&amp;IF(OR(ISBLANK(DIO!L36),DIO!L36=""),0,DIO!L36)&amp;";"</f>
        <v>DIO[32].Group := 0;</v>
      </c>
      <c r="E36" s="67" t="str">
        <f>"DIO["&amp;A36&amp;"].vNorm := "&amp;IF(OR(ISBLANK(DIO!H36),DIO!H36=""),0,DIO!H36)&amp;";"</f>
        <v>DIO[32].vNorm := 0;</v>
      </c>
      <c r="F36" s="67"/>
      <c r="G36" s="67" t="str">
        <f>"DIO["&amp;$A36&amp;"]." &amp;G$3&amp;".en :=" &amp;IF(OR(ISBLANK(DIO!I36),DIO!I36=""),0,DIO!I36)&amp;"; "</f>
        <v xml:space="preserve">DIO[32].ALARM.en :=0; </v>
      </c>
    </row>
    <row r="37" spans="1:11" x14ac:dyDescent="0.25">
      <c r="A37" s="59">
        <f>DIO!$D37</f>
        <v>33</v>
      </c>
      <c r="B37" s="59"/>
      <c r="C37" s="67" t="str">
        <f>"dio["&amp;A37&amp;"].En := "&amp;IF(OR(ISBLANK(DIO!F37),DIO!F37=""),0,1)&amp;";"</f>
        <v>dio[33].En := 0;</v>
      </c>
      <c r="D37" s="67" t="str">
        <f>"DIO["&amp;A37&amp;"].Group := "&amp;IF(OR(ISBLANK(DIO!L37),DIO!L37=""),0,DIO!L37)&amp;";"</f>
        <v>DIO[33].Group := 0;</v>
      </c>
      <c r="E37" s="67" t="str">
        <f>"DIO["&amp;A37&amp;"].vNorm := "&amp;IF(OR(ISBLANK(DIO!H37),DIO!H37=""),0,DIO!H37)&amp;";"</f>
        <v>DIO[33].vNorm := 0;</v>
      </c>
      <c r="F37" s="67"/>
      <c r="G37" s="67" t="str">
        <f>"DIO["&amp;$A37&amp;"]." &amp;G$3&amp;".en :=" &amp;IF(OR(ISBLANK(DIO!I37),DIO!I37=""),0,DIO!I37)&amp;"; "</f>
        <v xml:space="preserve">DIO[33].ALARM.en :=0; </v>
      </c>
    </row>
    <row r="38" spans="1:11" x14ac:dyDescent="0.25">
      <c r="A38" s="59">
        <f>DIO!$D38</f>
        <v>34</v>
      </c>
      <c r="B38" s="59"/>
      <c r="C38" s="67" t="str">
        <f>"dio["&amp;A38&amp;"].En := "&amp;IF(OR(ISBLANK(DIO!F38),DIO!F38=""),0,1)&amp;";"</f>
        <v>dio[34].En := 0;</v>
      </c>
      <c r="D38" s="67" t="str">
        <f>"DIO["&amp;A38&amp;"].Group := "&amp;IF(OR(ISBLANK(DIO!L38),DIO!L38=""),0,DIO!L38)&amp;";"</f>
        <v>DIO[34].Group := 0;</v>
      </c>
      <c r="E38" s="67" t="str">
        <f>"DIO["&amp;A38&amp;"].vNorm := "&amp;IF(OR(ISBLANK(DIO!H38),DIO!H38=""),0,DIO!H38)&amp;";"</f>
        <v>DIO[34].vNorm := 0;</v>
      </c>
      <c r="F38" s="67"/>
      <c r="G38" s="67" t="str">
        <f>"DIO["&amp;$A38&amp;"]." &amp;G$3&amp;".en :=" &amp;IF(OR(ISBLANK(DIO!I38),DIO!I38=""),0,DIO!I38)&amp;"; "</f>
        <v xml:space="preserve">DIO[34].ALARM.en :=0; </v>
      </c>
    </row>
    <row r="39" spans="1:11" x14ac:dyDescent="0.25">
      <c r="A39" s="59">
        <f>DIO!$D39</f>
        <v>35</v>
      </c>
      <c r="B39" s="59"/>
      <c r="C39" s="67" t="str">
        <f>"dio["&amp;A39&amp;"].En := "&amp;IF(OR(ISBLANK(DIO!F39),DIO!F39=""),0,1)&amp;";"</f>
        <v>dio[35].En := 0;</v>
      </c>
      <c r="D39" s="67" t="str">
        <f>"DIO["&amp;A39&amp;"].Group := "&amp;IF(OR(ISBLANK(DIO!L39),DIO!L39=""),0,DIO!L39)&amp;";"</f>
        <v>DIO[35].Group := 0;</v>
      </c>
      <c r="E39" s="67" t="str">
        <f>"DIO["&amp;A39&amp;"].vNorm := "&amp;IF(OR(ISBLANK(DIO!H39),DIO!H39=""),0,DIO!H39)&amp;";"</f>
        <v>DIO[35].vNorm := 0;</v>
      </c>
      <c r="F39" s="67"/>
      <c r="G39" s="67" t="str">
        <f>"DIO["&amp;$A39&amp;"]." &amp;G$3&amp;".en :=" &amp;IF(OR(ISBLANK(DIO!I39),DIO!I39=""),0,DIO!I39)&amp;"; "</f>
        <v xml:space="preserve">DIO[35].ALARM.en :=0; </v>
      </c>
    </row>
    <row r="40" spans="1:11" x14ac:dyDescent="0.25">
      <c r="A40" s="59">
        <f>DIO!$D40</f>
        <v>36</v>
      </c>
      <c r="B40" s="59"/>
      <c r="C40" s="67" t="str">
        <f>"dio["&amp;A40&amp;"].En := "&amp;IF(OR(ISBLANK(DIO!F40),DIO!F40=""),0,1)&amp;";"</f>
        <v>dio[36].En := 0;</v>
      </c>
      <c r="D40" s="67" t="str">
        <f>"DIO["&amp;A40&amp;"].Group := "&amp;IF(OR(ISBLANK(DIO!L40),DIO!L40=""),0,DIO!L40)&amp;";"</f>
        <v>DIO[36].Group := 0;</v>
      </c>
      <c r="E40" s="67" t="str">
        <f>"DIO["&amp;A40&amp;"].vNorm := "&amp;IF(OR(ISBLANK(DIO!H40),DIO!H40=""),0,DIO!H40)&amp;";"</f>
        <v>DIO[36].vNorm := 0;</v>
      </c>
      <c r="F40" s="67"/>
      <c r="G40" s="67" t="str">
        <f>"DIO["&amp;$A40&amp;"]." &amp;G$3&amp;".en :=" &amp;IF(OR(ISBLANK(DIO!I40),DIO!I40=""),0,DIO!I40)&amp;"; "</f>
        <v xml:space="preserve">DIO[36].ALARM.en :=0; </v>
      </c>
    </row>
    <row r="41" spans="1:11" x14ac:dyDescent="0.25">
      <c r="A41" s="59">
        <f>DIO!$D41</f>
        <v>37</v>
      </c>
      <c r="B41" s="59"/>
      <c r="C41" s="67" t="str">
        <f>"dio["&amp;A41&amp;"].En := "&amp;IF(OR(ISBLANK(DIO!F41),DIO!F41=""),0,1)&amp;";"</f>
        <v>dio[37].En := 0;</v>
      </c>
      <c r="D41" s="67" t="str">
        <f>"DIO["&amp;A41&amp;"].Group := "&amp;IF(OR(ISBLANK(DIO!L41),DIO!L41=""),0,DIO!L41)&amp;";"</f>
        <v>DIO[37].Group := 0;</v>
      </c>
      <c r="E41" s="67" t="str">
        <f>"DIO["&amp;A41&amp;"].vNorm := "&amp;IF(OR(ISBLANK(DIO!H41),DIO!H41=""),0,DIO!H41)&amp;";"</f>
        <v>DIO[37].vNorm := 0;</v>
      </c>
      <c r="F41" s="67"/>
      <c r="G41" s="67" t="str">
        <f>"DIO["&amp;$A41&amp;"]." &amp;G$3&amp;".en :=" &amp;IF(OR(ISBLANK(DIO!I41),DIO!I41=""),0,DIO!I41)&amp;"; "</f>
        <v xml:space="preserve">DIO[37].ALARM.en :=0; </v>
      </c>
    </row>
    <row r="42" spans="1:11" x14ac:dyDescent="0.25">
      <c r="A42" s="59">
        <f>DIO!$D42</f>
        <v>38</v>
      </c>
      <c r="B42" s="59"/>
      <c r="C42" s="67" t="str">
        <f>"dio["&amp;A42&amp;"].En := "&amp;IF(OR(ISBLANK(DIO!F42),DIO!F42=""),0,1)&amp;";"</f>
        <v>dio[38].En := 0;</v>
      </c>
      <c r="D42" s="67" t="str">
        <f>"DIO["&amp;A42&amp;"].Group := "&amp;IF(OR(ISBLANK(DIO!L42),DIO!L42=""),0,DIO!L42)&amp;";"</f>
        <v>DIO[38].Group := 0;</v>
      </c>
      <c r="E42" s="67" t="str">
        <f>"DIO["&amp;A42&amp;"].vNorm := "&amp;IF(OR(ISBLANK(DIO!H42),DIO!H42=""),0,DIO!H42)&amp;";"</f>
        <v>DIO[38].vNorm := 0;</v>
      </c>
      <c r="F42" s="67"/>
      <c r="G42" s="67" t="str">
        <f>"DIO["&amp;$A42&amp;"]." &amp;G$3&amp;".en :=" &amp;IF(OR(ISBLANK(DIO!I42),DIO!I42=""),0,DIO!I42)&amp;"; "</f>
        <v xml:space="preserve">DIO[38].ALARM.en :=0; </v>
      </c>
    </row>
    <row r="43" spans="1:11" x14ac:dyDescent="0.25">
      <c r="A43" s="59">
        <f>DIO!$D43</f>
        <v>39</v>
      </c>
      <c r="B43" s="59"/>
      <c r="C43" s="67" t="str">
        <f>"dio["&amp;A43&amp;"].En := "&amp;IF(OR(ISBLANK(DIO!F43),DIO!F43=""),0,1)&amp;";"</f>
        <v>dio[39].En := 0;</v>
      </c>
      <c r="D43" s="67" t="str">
        <f>"DIO["&amp;A43&amp;"].Group := "&amp;IF(OR(ISBLANK(DIO!L43),DIO!L43=""),0,DIO!L43)&amp;";"</f>
        <v>DIO[39].Group := 0;</v>
      </c>
      <c r="E43" s="67" t="str">
        <f>"DIO["&amp;A43&amp;"].vNorm := "&amp;IF(OR(ISBLANK(DIO!H43),DIO!H43=""),0,DIO!H43)&amp;";"</f>
        <v>DIO[39].vNorm := 0;</v>
      </c>
      <c r="F43" s="67"/>
      <c r="G43" s="67" t="str">
        <f>"DIO["&amp;$A43&amp;"]." &amp;G$3&amp;".en :=" &amp;IF(OR(ISBLANK(DIO!I43),DIO!I43=""),0,DIO!I43)&amp;"; "</f>
        <v xml:space="preserve">DIO[39].ALARM.en :=0; </v>
      </c>
    </row>
    <row r="44" spans="1:11" x14ac:dyDescent="0.25">
      <c r="A44" s="59">
        <f>DIO!$D44</f>
        <v>40</v>
      </c>
      <c r="B44" s="59"/>
      <c r="C44" s="67" t="str">
        <f>"dio["&amp;A44&amp;"].En := "&amp;IF(OR(ISBLANK(DIO!F44),DIO!F44=""),0,1)&amp;";"</f>
        <v>dio[40].En := 0;</v>
      </c>
      <c r="D44" s="67" t="str">
        <f>"DIO["&amp;A44&amp;"].Group := "&amp;IF(OR(ISBLANK(DIO!L44),DIO!L44=""),0,DIO!L44)&amp;";"</f>
        <v>DIO[40].Group := 0;</v>
      </c>
      <c r="E44" s="67" t="str">
        <f>"DIO["&amp;A44&amp;"].vNorm := "&amp;IF(OR(ISBLANK(DIO!H44),DIO!H44=""),0,DIO!H44)&amp;";"</f>
        <v>DIO[40].vNorm := 0;</v>
      </c>
      <c r="F44" s="67"/>
      <c r="G44" s="67" t="str">
        <f>"DIO["&amp;$A44&amp;"]." &amp;G$3&amp;".en :=" &amp;IF(OR(ISBLANK(DIO!I44),DIO!I44=""),0,DIO!I44)&amp;"; "</f>
        <v xml:space="preserve">DIO[40].ALARM.en :=0; </v>
      </c>
    </row>
    <row r="45" spans="1:11" x14ac:dyDescent="0.25">
      <c r="A45" s="59">
        <f>DIO!$D45</f>
        <v>41</v>
      </c>
      <c r="B45" s="59"/>
      <c r="C45" s="67" t="str">
        <f>"dio["&amp;A45&amp;"].En := "&amp;IF(OR(ISBLANK(DIO!F45),DIO!F45=""),0,1)&amp;";"</f>
        <v>dio[41].En := 0;</v>
      </c>
      <c r="D45" s="67" t="str">
        <f>"DIO["&amp;A45&amp;"].Group := "&amp;IF(OR(ISBLANK(DIO!L45),DIO!L45=""),0,DIO!L45)&amp;";"</f>
        <v>DIO[41].Group := 0;</v>
      </c>
      <c r="E45" s="67" t="str">
        <f>"DIO["&amp;A45&amp;"].vNorm := "&amp;IF(OR(ISBLANK(DIO!H45),DIO!H45=""),0,DIO!H45)&amp;";"</f>
        <v>DIO[41].vNorm := 0;</v>
      </c>
      <c r="F45" s="67"/>
      <c r="G45" s="67" t="str">
        <f>"DIO["&amp;$A45&amp;"]." &amp;G$3&amp;".en :=" &amp;IF(OR(ISBLANK(DIO!I45),DIO!I45=""),0,DIO!I45)&amp;"; "</f>
        <v xml:space="preserve">DIO[41].ALARM.en :=0; </v>
      </c>
    </row>
    <row r="46" spans="1:11" x14ac:dyDescent="0.25">
      <c r="A46" s="59">
        <f>DIO!$D46</f>
        <v>42</v>
      </c>
      <c r="B46" s="59"/>
      <c r="C46" s="67" t="str">
        <f>"dio["&amp;A46&amp;"].En := "&amp;IF(OR(ISBLANK(DIO!F46),DIO!F46=""),0,1)&amp;";"</f>
        <v>dio[42].En := 0;</v>
      </c>
      <c r="D46" s="67" t="str">
        <f>"DIO["&amp;A46&amp;"].Group := "&amp;IF(OR(ISBLANK(DIO!L46),DIO!L46=""),0,DIO!L46)&amp;";"</f>
        <v>DIO[42].Group := 0;</v>
      </c>
      <c r="E46" s="67" t="str">
        <f>"DIO["&amp;A46&amp;"].vNorm := "&amp;IF(OR(ISBLANK(DIO!H46),DIO!H46=""),0,DIO!H46)&amp;";"</f>
        <v>DIO[42].vNorm := 0;</v>
      </c>
      <c r="F46" s="67"/>
      <c r="G46" s="67" t="str">
        <f>"DIO["&amp;$A46&amp;"]." &amp;G$3&amp;".en :=" &amp;IF(OR(ISBLANK(DIO!I46),DIO!I46=""),0,DIO!I46)&amp;"; "</f>
        <v xml:space="preserve">DIO[42].ALARM.en :=0; </v>
      </c>
    </row>
    <row r="47" spans="1:11" x14ac:dyDescent="0.25">
      <c r="A47" s="59">
        <f>DIO!$D47</f>
        <v>43</v>
      </c>
      <c r="B47" s="59"/>
      <c r="C47" s="67" t="str">
        <f>"dio["&amp;A47&amp;"].En := "&amp;IF(OR(ISBLANK(DIO!F47),DIO!F47=""),0,1)&amp;";"</f>
        <v>dio[43].En := 0;</v>
      </c>
      <c r="D47" s="67" t="str">
        <f>"DIO["&amp;A47&amp;"].Group := "&amp;IF(OR(ISBLANK(DIO!L47),DIO!L47=""),0,DIO!L47)&amp;";"</f>
        <v>DIO[43].Group := 0;</v>
      </c>
      <c r="E47" s="67" t="str">
        <f>"DIO["&amp;A47&amp;"].vNorm := "&amp;IF(OR(ISBLANK(DIO!H47),DIO!H47=""),0,DIO!H47)&amp;";"</f>
        <v>DIO[43].vNorm := 0;</v>
      </c>
      <c r="F47" s="67"/>
      <c r="G47" s="67" t="str">
        <f>"DIO["&amp;$A47&amp;"]." &amp;G$3&amp;".en :=" &amp;IF(OR(ISBLANK(DIO!I47),DIO!I47=""),0,DIO!I47)&amp;"; "</f>
        <v xml:space="preserve">DIO[43].ALARM.en :=0; </v>
      </c>
    </row>
    <row r="48" spans="1:11" x14ac:dyDescent="0.25">
      <c r="A48" s="59">
        <f>DIO!$D48</f>
        <v>44</v>
      </c>
      <c r="B48" s="59"/>
      <c r="C48" s="67" t="str">
        <f>"dio["&amp;A48&amp;"].En := "&amp;IF(OR(ISBLANK(DIO!F48),DIO!F48=""),0,1)&amp;";"</f>
        <v>dio[44].En := 0;</v>
      </c>
      <c r="D48" s="67" t="str">
        <f>"DIO["&amp;A48&amp;"].Group := "&amp;IF(OR(ISBLANK(DIO!L48),DIO!L48=""),0,DIO!L48)&amp;";"</f>
        <v>DIO[44].Group := 0;</v>
      </c>
      <c r="E48" s="67" t="str">
        <f>"DIO["&amp;A48&amp;"].vNorm := "&amp;IF(OR(ISBLANK(DIO!H48),DIO!H48=""),0,DIO!H48)&amp;";"</f>
        <v>DIO[44].vNorm := 0;</v>
      </c>
      <c r="F48" s="67"/>
      <c r="G48" s="67" t="str">
        <f>"DIO["&amp;$A48&amp;"]." &amp;G$3&amp;".en :=" &amp;IF(OR(ISBLANK(DIO!I48),DIO!I48=""),0,DIO!I48)&amp;"; "</f>
        <v xml:space="preserve">DIO[44].ALARM.en :=0; </v>
      </c>
    </row>
    <row r="49" spans="1:7" x14ac:dyDescent="0.25">
      <c r="A49" s="59">
        <f>DIO!$D49</f>
        <v>45</v>
      </c>
      <c r="B49" s="59"/>
      <c r="C49" s="67" t="str">
        <f>"dio["&amp;A49&amp;"].En := "&amp;IF(OR(ISBLANK(DIO!F49),DIO!F49=""),0,1)&amp;";"</f>
        <v>dio[45].En := 0;</v>
      </c>
      <c r="D49" s="67" t="str">
        <f>"DIO["&amp;A49&amp;"].Group := "&amp;IF(OR(ISBLANK(DIO!L49),DIO!L49=""),0,DIO!L49)&amp;";"</f>
        <v>DIO[45].Group := 0;</v>
      </c>
      <c r="E49" s="67" t="str">
        <f>"DIO["&amp;A49&amp;"].vNorm := "&amp;IF(OR(ISBLANK(DIO!H49),DIO!H49=""),0,DIO!H49)&amp;";"</f>
        <v>DIO[45].vNorm := 0;</v>
      </c>
      <c r="F49" s="67"/>
      <c r="G49" s="67" t="str">
        <f>"DIO["&amp;$A49&amp;"]." &amp;G$3&amp;".en :=" &amp;IF(OR(ISBLANK(DIO!I49),DIO!I49=""),0,DIO!I49)&amp;"; "</f>
        <v xml:space="preserve">DIO[45].ALARM.en :=0; </v>
      </c>
    </row>
    <row r="50" spans="1:7" x14ac:dyDescent="0.25">
      <c r="A50" s="59">
        <f>DIO!$D50</f>
        <v>46</v>
      </c>
      <c r="B50" s="59"/>
      <c r="C50" s="67" t="str">
        <f>"dio["&amp;A50&amp;"].En := "&amp;IF(OR(ISBLANK(DIO!F50),DIO!F50=""),0,1)&amp;";"</f>
        <v>dio[46].En := 0;</v>
      </c>
      <c r="D50" s="67" t="str">
        <f>"DIO["&amp;A50&amp;"].Group := "&amp;IF(OR(ISBLANK(DIO!L50),DIO!L50=""),0,DIO!L50)&amp;";"</f>
        <v>DIO[46].Group := 0;</v>
      </c>
      <c r="E50" s="67" t="str">
        <f>"DIO["&amp;A50&amp;"].vNorm := "&amp;IF(OR(ISBLANK(DIO!H50),DIO!H50=""),0,DIO!H50)&amp;";"</f>
        <v>DIO[46].vNorm := 0;</v>
      </c>
      <c r="F50" s="67"/>
      <c r="G50" s="67" t="str">
        <f>"DIO["&amp;$A50&amp;"]." &amp;G$3&amp;".en :=" &amp;IF(OR(ISBLANK(DIO!I50),DIO!I50=""),0,DIO!I50)&amp;"; "</f>
        <v xml:space="preserve">DIO[46].ALARM.en :=0; </v>
      </c>
    </row>
    <row r="51" spans="1:7" x14ac:dyDescent="0.25">
      <c r="A51" s="59">
        <f>DIO!$D51</f>
        <v>47</v>
      </c>
      <c r="B51" s="59"/>
      <c r="C51" s="67" t="str">
        <f>"dio["&amp;A51&amp;"].En := "&amp;IF(OR(ISBLANK(DIO!F51),DIO!F51=""),0,1)&amp;";"</f>
        <v>dio[47].En := 0;</v>
      </c>
      <c r="D51" s="67" t="str">
        <f>"DIO["&amp;A51&amp;"].Group := "&amp;IF(OR(ISBLANK(DIO!L51),DIO!L51=""),0,DIO!L51)&amp;";"</f>
        <v>DIO[47].Group := 0;</v>
      </c>
      <c r="E51" s="67" t="str">
        <f>"DIO["&amp;A51&amp;"].vNorm := "&amp;IF(OR(ISBLANK(DIO!H51),DIO!H51=""),0,DIO!H51)&amp;";"</f>
        <v>DIO[47].vNorm := 0;</v>
      </c>
      <c r="F51" s="67"/>
      <c r="G51" s="67" t="str">
        <f>"DIO["&amp;$A51&amp;"]." &amp;G$3&amp;".en :=" &amp;IF(OR(ISBLANK(DIO!I51),DIO!I51=""),0,DIO!I51)&amp;"; "</f>
        <v xml:space="preserve">DIO[47].ALARM.en :=0; </v>
      </c>
    </row>
    <row r="52" spans="1:7" x14ac:dyDescent="0.25">
      <c r="A52" s="59">
        <f>DIO!$D52</f>
        <v>48</v>
      </c>
      <c r="B52" s="59"/>
      <c r="C52" s="67" t="str">
        <f>"dio["&amp;A52&amp;"].En := "&amp;IF(OR(ISBLANK(DIO!F52),DIO!F52=""),0,1)&amp;";"</f>
        <v>dio[48].En := 0;</v>
      </c>
      <c r="D52" s="67" t="str">
        <f>"DIO["&amp;A52&amp;"].Group := "&amp;IF(OR(ISBLANK(DIO!L52),DIO!L52=""),0,DIO!L52)&amp;";"</f>
        <v>DIO[48].Group := 0;</v>
      </c>
      <c r="E52" s="67" t="str">
        <f>"DIO["&amp;A52&amp;"].vNorm := "&amp;IF(OR(ISBLANK(DIO!H52),DIO!H52=""),0,DIO!H52)&amp;";"</f>
        <v>DIO[48].vNorm := 0;</v>
      </c>
      <c r="F52" s="67"/>
      <c r="G52" s="67" t="str">
        <f>"DIO["&amp;$A52&amp;"]." &amp;G$3&amp;".en :=" &amp;IF(OR(ISBLANK(DIO!I52),DIO!I52=""),0,DIO!I52)&amp;"; "</f>
        <v xml:space="preserve">DIO[48].ALARM.en :=0; </v>
      </c>
    </row>
    <row r="53" spans="1:7" x14ac:dyDescent="0.25">
      <c r="A53" s="59">
        <f>DIO!$D53</f>
        <v>49</v>
      </c>
      <c r="B53" s="59"/>
      <c r="C53" s="67" t="str">
        <f>"dio["&amp;A53&amp;"].En := "&amp;IF(OR(ISBLANK(DIO!F53),DIO!F53=""),0,1)&amp;";"</f>
        <v>dio[49].En := 0;</v>
      </c>
      <c r="D53" s="67" t="str">
        <f>"DIO["&amp;A53&amp;"].Group := "&amp;IF(OR(ISBLANK(DIO!L53),DIO!L53=""),0,DIO!L53)&amp;";"</f>
        <v>DIO[49].Group := 0;</v>
      </c>
      <c r="E53" s="67" t="str">
        <f>"DIO["&amp;A53&amp;"].vNorm := "&amp;IF(OR(ISBLANK(DIO!H53),DIO!H53=""),0,DIO!H53)&amp;";"</f>
        <v>DIO[49].vNorm := 0;</v>
      </c>
      <c r="F53" s="67"/>
      <c r="G53" s="67" t="str">
        <f>"DIO["&amp;$A53&amp;"]." &amp;G$3&amp;".en :=" &amp;IF(OR(ISBLANK(DIO!I53),DIO!I53=""),0,DIO!I53)&amp;"; "</f>
        <v xml:space="preserve">DIO[49].ALARM.en :=0; </v>
      </c>
    </row>
    <row r="54" spans="1:7" x14ac:dyDescent="0.25">
      <c r="A54" s="59">
        <f>DIO!$D54</f>
        <v>50</v>
      </c>
      <c r="B54" s="59"/>
      <c r="C54" s="67" t="str">
        <f>"dio["&amp;A54&amp;"].En := "&amp;IF(OR(ISBLANK(DIO!F54),DIO!F54=""),0,1)&amp;";"</f>
        <v>dio[50].En := 0;</v>
      </c>
      <c r="D54" s="67" t="str">
        <f>"DIO["&amp;A54&amp;"].Group := "&amp;IF(OR(ISBLANK(DIO!L54),DIO!L54=""),0,DIO!L54)&amp;";"</f>
        <v>DIO[50].Group := 0;</v>
      </c>
      <c r="E54" s="67" t="str">
        <f>"DIO["&amp;A54&amp;"].vNorm := "&amp;IF(OR(ISBLANK(DIO!H54),DIO!H54=""),0,DIO!H54)&amp;";"</f>
        <v>DIO[50].vNorm := 0;</v>
      </c>
      <c r="F54" s="67"/>
      <c r="G54" s="67" t="str">
        <f>"DIO["&amp;$A54&amp;"]." &amp;G$3&amp;".en :=" &amp;IF(OR(ISBLANK(DIO!I54),DIO!I54=""),0,DIO!I54)&amp;"; "</f>
        <v xml:space="preserve">DIO[50].ALARM.en :=0; </v>
      </c>
    </row>
    <row r="55" spans="1:7" x14ac:dyDescent="0.25">
      <c r="A55" s="59">
        <f>DIO!$D55</f>
        <v>51</v>
      </c>
      <c r="B55" s="59"/>
      <c r="C55" s="67" t="str">
        <f>"dio["&amp;A55&amp;"].En := "&amp;IF(OR(ISBLANK(DIO!F55),DIO!F55=""),0,1)&amp;";"</f>
        <v>dio[51].En := 0;</v>
      </c>
      <c r="D55" s="67" t="str">
        <f>"DIO["&amp;A55&amp;"].Group := "&amp;IF(OR(ISBLANK(DIO!L55),DIO!L55=""),0,DIO!L55)&amp;";"</f>
        <v>DIO[51].Group := 0;</v>
      </c>
      <c r="E55" s="67" t="str">
        <f>"DIO["&amp;A55&amp;"].vNorm := "&amp;IF(OR(ISBLANK(DIO!H55),DIO!H55=""),0,DIO!H55)&amp;";"</f>
        <v>DIO[51].vNorm := 0;</v>
      </c>
      <c r="F55" s="67"/>
      <c r="G55" s="67" t="str">
        <f>"DIO["&amp;$A55&amp;"]." &amp;G$3&amp;".en :=" &amp;IF(OR(ISBLANK(DIO!I55),DIO!I55=""),0,DIO!I55)&amp;"; "</f>
        <v xml:space="preserve">DIO[51].ALARM.en :=0; </v>
      </c>
    </row>
    <row r="56" spans="1:7" x14ac:dyDescent="0.25">
      <c r="A56" s="59">
        <f>DIO!$D56</f>
        <v>52</v>
      </c>
      <c r="B56" s="59"/>
      <c r="C56" s="67" t="str">
        <f>"dio["&amp;A56&amp;"].En := "&amp;IF(OR(ISBLANK(DIO!F56),DIO!F56=""),0,1)&amp;";"</f>
        <v>dio[52].En := 0;</v>
      </c>
      <c r="D56" s="67" t="str">
        <f>"DIO["&amp;A56&amp;"].Group := "&amp;IF(OR(ISBLANK(DIO!L56),DIO!L56=""),0,DIO!L56)&amp;";"</f>
        <v>DIO[52].Group := 0;</v>
      </c>
      <c r="E56" s="67" t="str">
        <f>"DIO["&amp;A56&amp;"].vNorm := "&amp;IF(OR(ISBLANK(DIO!H56),DIO!H56=""),0,DIO!H56)&amp;";"</f>
        <v>DIO[52].vNorm := 0;</v>
      </c>
      <c r="F56" s="67"/>
      <c r="G56" s="67" t="str">
        <f>"DIO["&amp;$A56&amp;"]." &amp;G$3&amp;".en :=" &amp;IF(OR(ISBLANK(DIO!I56),DIO!I56=""),0,DIO!I56)&amp;"; "</f>
        <v xml:space="preserve">DIO[52].ALARM.en :=0; </v>
      </c>
    </row>
    <row r="57" spans="1:7" x14ac:dyDescent="0.25">
      <c r="A57" s="59">
        <f>DIO!$D57</f>
        <v>53</v>
      </c>
      <c r="B57" s="59"/>
      <c r="C57" s="67" t="str">
        <f>"dio["&amp;A57&amp;"].En := "&amp;IF(OR(ISBLANK(DIO!F57),DIO!F57=""),0,1)&amp;";"</f>
        <v>dio[53].En := 0;</v>
      </c>
      <c r="D57" s="67" t="str">
        <f>"DIO["&amp;A57&amp;"].Group := "&amp;IF(OR(ISBLANK(DIO!L57),DIO!L57=""),0,DIO!L57)&amp;";"</f>
        <v>DIO[53].Group := 0;</v>
      </c>
      <c r="E57" s="67" t="str">
        <f>"DIO["&amp;A57&amp;"].vNorm := "&amp;IF(OR(ISBLANK(DIO!H57),DIO!H57=""),0,DIO!H57)&amp;";"</f>
        <v>DIO[53].vNorm := 0;</v>
      </c>
      <c r="F57" s="67"/>
      <c r="G57" s="67" t="str">
        <f>"DIO["&amp;$A57&amp;"]." &amp;G$3&amp;".en :=" &amp;IF(OR(ISBLANK(DIO!I57),DIO!I57=""),0,DIO!I57)&amp;"; "</f>
        <v xml:space="preserve">DIO[53].ALARM.en :=0; </v>
      </c>
    </row>
    <row r="58" spans="1:7" x14ac:dyDescent="0.25">
      <c r="A58" s="59">
        <f>DIO!$D58</f>
        <v>54</v>
      </c>
      <c r="B58" s="59"/>
      <c r="C58" s="67" t="str">
        <f>"dio["&amp;A58&amp;"].En := "&amp;IF(OR(ISBLANK(DIO!F58),DIO!F58=""),0,1)&amp;";"</f>
        <v>dio[54].En := 0;</v>
      </c>
      <c r="D58" s="67" t="str">
        <f>"DIO["&amp;A58&amp;"].Group := "&amp;IF(OR(ISBLANK(DIO!L58),DIO!L58=""),0,DIO!L58)&amp;";"</f>
        <v>DIO[54].Group := 0;</v>
      </c>
      <c r="E58" s="67" t="str">
        <f>"DIO["&amp;A58&amp;"].vNorm := "&amp;IF(OR(ISBLANK(DIO!H58),DIO!H58=""),0,DIO!H58)&amp;";"</f>
        <v>DIO[54].vNorm := 0;</v>
      </c>
      <c r="F58" s="67"/>
      <c r="G58" s="67" t="str">
        <f>"DIO["&amp;$A58&amp;"]." &amp;G$3&amp;".en :=" &amp;IF(OR(ISBLANK(DIO!I58),DIO!I58=""),0,DIO!I58)&amp;"; "</f>
        <v xml:space="preserve">DIO[54].ALARM.en :=0; </v>
      </c>
    </row>
    <row r="59" spans="1:7" x14ac:dyDescent="0.25">
      <c r="A59" s="59">
        <f>DIO!$D59</f>
        <v>55</v>
      </c>
      <c r="B59" s="59"/>
      <c r="C59" s="67" t="str">
        <f>"dio["&amp;A59&amp;"].En := "&amp;IF(OR(ISBLANK(DIO!F59),DIO!F59=""),0,1)&amp;";"</f>
        <v>dio[55].En := 0;</v>
      </c>
      <c r="D59" s="67" t="str">
        <f>"DIO["&amp;A59&amp;"].Group := "&amp;IF(OR(ISBLANK(DIO!L59),DIO!L59=""),0,DIO!L59)&amp;";"</f>
        <v>DIO[55].Group := 0;</v>
      </c>
      <c r="E59" s="67" t="str">
        <f>"DIO["&amp;A59&amp;"].vNorm := "&amp;IF(OR(ISBLANK(DIO!H59),DIO!H59=""),0,DIO!H59)&amp;";"</f>
        <v>DIO[55].vNorm := 0;</v>
      </c>
      <c r="F59" s="67"/>
      <c r="G59" s="67" t="str">
        <f>"DIO["&amp;$A59&amp;"]." &amp;G$3&amp;".en :=" &amp;IF(OR(ISBLANK(DIO!I59),DIO!I59=""),0,DIO!I59)&amp;"; "</f>
        <v xml:space="preserve">DIO[55].ALARM.en :=0; </v>
      </c>
    </row>
    <row r="60" spans="1:7" x14ac:dyDescent="0.25">
      <c r="A60" s="59">
        <f>DIO!$D60</f>
        <v>56</v>
      </c>
      <c r="B60" s="59"/>
      <c r="C60" s="67" t="str">
        <f>"dio["&amp;A60&amp;"].En := "&amp;IF(OR(ISBLANK(DIO!F60),DIO!F60=""),0,1)&amp;";"</f>
        <v>dio[56].En := 0;</v>
      </c>
      <c r="D60" s="67" t="str">
        <f>"DIO["&amp;A60&amp;"].Group := "&amp;IF(OR(ISBLANK(DIO!L60),DIO!L60=""),0,DIO!L60)&amp;";"</f>
        <v>DIO[56].Group := 0;</v>
      </c>
      <c r="E60" s="67" t="str">
        <f>"DIO["&amp;A60&amp;"].vNorm := "&amp;IF(OR(ISBLANK(DIO!H60),DIO!H60=""),0,DIO!H60)&amp;";"</f>
        <v>DIO[56].vNorm := 0;</v>
      </c>
      <c r="F60" s="67"/>
      <c r="G60" s="67" t="str">
        <f>"DIO["&amp;$A60&amp;"]." &amp;G$3&amp;".en :=" &amp;IF(OR(ISBLANK(DIO!I60),DIO!I60=""),0,DIO!I60)&amp;"; "</f>
        <v xml:space="preserve">DIO[56].ALARM.en :=0; </v>
      </c>
    </row>
    <row r="61" spans="1:7" x14ac:dyDescent="0.25">
      <c r="A61" s="59">
        <f>DIO!$D61</f>
        <v>57</v>
      </c>
      <c r="B61" s="59"/>
      <c r="C61" s="67" t="str">
        <f>"dio["&amp;A61&amp;"].En := "&amp;IF(OR(ISBLANK(DIO!F61),DIO!F61=""),0,1)&amp;";"</f>
        <v>dio[57].En := 0;</v>
      </c>
      <c r="D61" s="67" t="str">
        <f>"DIO["&amp;A61&amp;"].Group := "&amp;IF(OR(ISBLANK(DIO!L61),DIO!L61=""),0,DIO!L61)&amp;";"</f>
        <v>DIO[57].Group := 0;</v>
      </c>
      <c r="E61" s="67" t="str">
        <f>"DIO["&amp;A61&amp;"].vNorm := "&amp;IF(OR(ISBLANK(DIO!H61),DIO!H61=""),0,DIO!H61)&amp;";"</f>
        <v>DIO[57].vNorm := 0;</v>
      </c>
      <c r="F61" s="67"/>
      <c r="G61" s="67" t="str">
        <f>"DIO["&amp;$A61&amp;"]." &amp;G$3&amp;".en :=" &amp;IF(OR(ISBLANK(DIO!I61),DIO!I61=""),0,DIO!I61)&amp;"; "</f>
        <v xml:space="preserve">DIO[57].ALARM.en :=0; </v>
      </c>
    </row>
    <row r="62" spans="1:7" x14ac:dyDescent="0.25">
      <c r="A62" s="59">
        <f>DIO!$D62</f>
        <v>58</v>
      </c>
      <c r="B62" s="59"/>
      <c r="C62" s="67" t="str">
        <f>"dio["&amp;A62&amp;"].En := "&amp;IF(OR(ISBLANK(DIO!F62),DIO!F62=""),0,1)&amp;";"</f>
        <v>dio[58].En := 0;</v>
      </c>
      <c r="D62" s="67" t="str">
        <f>"DIO["&amp;A62&amp;"].Group := "&amp;IF(OR(ISBLANK(DIO!L62),DIO!L62=""),0,DIO!L62)&amp;";"</f>
        <v>DIO[58].Group := 0;</v>
      </c>
      <c r="E62" s="67" t="str">
        <f>"DIO["&amp;A62&amp;"].vNorm := "&amp;IF(OR(ISBLANK(DIO!H62),DIO!H62=""),0,DIO!H62)&amp;";"</f>
        <v>DIO[58].vNorm := 0;</v>
      </c>
      <c r="F62" s="67"/>
      <c r="G62" s="67" t="str">
        <f>"DIO["&amp;$A62&amp;"]." &amp;G$3&amp;".en :=" &amp;IF(OR(ISBLANK(DIO!I62),DIO!I62=""),0,DIO!I62)&amp;"; "</f>
        <v xml:space="preserve">DIO[58].ALARM.en :=0; </v>
      </c>
    </row>
    <row r="63" spans="1:7" x14ac:dyDescent="0.25">
      <c r="A63" s="59">
        <f>DIO!$D63</f>
        <v>59</v>
      </c>
      <c r="B63" s="59"/>
      <c r="C63" s="67" t="str">
        <f>"dio["&amp;A63&amp;"].En := "&amp;IF(OR(ISBLANK(DIO!F63),DIO!F63=""),0,1)&amp;";"</f>
        <v>dio[59].En := 0;</v>
      </c>
      <c r="D63" s="67" t="str">
        <f>"DIO["&amp;A63&amp;"].Group := "&amp;IF(OR(ISBLANK(DIO!L63),DIO!L63=""),0,DIO!L63)&amp;";"</f>
        <v>DIO[59].Group := 0;</v>
      </c>
      <c r="E63" s="67" t="str">
        <f>"DIO["&amp;A63&amp;"].vNorm := "&amp;IF(OR(ISBLANK(DIO!H63),DIO!H63=""),0,DIO!H63)&amp;";"</f>
        <v>DIO[59].vNorm := 0;</v>
      </c>
      <c r="F63" s="67"/>
      <c r="G63" s="67" t="str">
        <f>"DIO["&amp;$A63&amp;"]." &amp;G$3&amp;".en :=" &amp;IF(OR(ISBLANK(DIO!I63),DIO!I63=""),0,DIO!I63)&amp;"; "</f>
        <v xml:space="preserve">DIO[59].ALARM.en :=0; </v>
      </c>
    </row>
    <row r="64" spans="1:7" x14ac:dyDescent="0.25">
      <c r="A64" s="59">
        <f>DIO!$D64</f>
        <v>60</v>
      </c>
      <c r="B64" s="59"/>
      <c r="C64" s="67" t="str">
        <f>"dio["&amp;A64&amp;"].En := "&amp;IF(OR(ISBLANK(DIO!F64),DIO!F64=""),0,1)&amp;";"</f>
        <v>dio[60].En := 0;</v>
      </c>
      <c r="D64" s="67" t="str">
        <f>"DIO["&amp;A64&amp;"].Group := "&amp;IF(OR(ISBLANK(DIO!L64),DIO!L64=""),0,DIO!L64)&amp;";"</f>
        <v>DIO[60].Group := 0;</v>
      </c>
      <c r="E64" s="67" t="str">
        <f>"DIO["&amp;A64&amp;"].vNorm := "&amp;IF(OR(ISBLANK(DIO!H64),DIO!H64=""),0,DIO!H64)&amp;";"</f>
        <v>DIO[60].vNorm := 0;</v>
      </c>
      <c r="F64" s="67"/>
      <c r="G64" s="67" t="str">
        <f>"DIO["&amp;$A64&amp;"]." &amp;G$3&amp;".en :=" &amp;IF(OR(ISBLANK(DIO!I64),DIO!I64=""),0,DIO!I64)&amp;"; "</f>
        <v xml:space="preserve">DIO[60].ALARM.en :=0; </v>
      </c>
    </row>
    <row r="65" spans="1:7" x14ac:dyDescent="0.25">
      <c r="A65" s="59">
        <f>DIO!$D65</f>
        <v>61</v>
      </c>
      <c r="B65" s="59"/>
      <c r="C65" s="67" t="str">
        <f>"dio["&amp;A65&amp;"].En := "&amp;IF(OR(ISBLANK(DIO!F65),DIO!F65=""),0,1)&amp;";"</f>
        <v>dio[61].En := 0;</v>
      </c>
      <c r="D65" s="67" t="str">
        <f>"DIO["&amp;A65&amp;"].Group := "&amp;IF(OR(ISBLANK(DIO!L65),DIO!L65=""),0,DIO!L65)&amp;";"</f>
        <v>DIO[61].Group := 0;</v>
      </c>
      <c r="E65" s="67" t="str">
        <f>"DIO["&amp;A65&amp;"].vNorm := "&amp;IF(OR(ISBLANK(DIO!H65),DIO!H65=""),0,DIO!H65)&amp;";"</f>
        <v>DIO[61].vNorm := 0;</v>
      </c>
      <c r="F65" s="67"/>
      <c r="G65" s="67" t="str">
        <f>"DIO["&amp;$A65&amp;"]." &amp;G$3&amp;".en :=" &amp;IF(OR(ISBLANK(DIO!I65),DIO!I65=""),0,DIO!I65)&amp;"; "</f>
        <v xml:space="preserve">DIO[61].ALARM.en :=0; </v>
      </c>
    </row>
    <row r="66" spans="1:7" x14ac:dyDescent="0.25">
      <c r="A66" s="59">
        <f>DIO!$D66</f>
        <v>62</v>
      </c>
      <c r="B66" s="59"/>
      <c r="C66" s="67" t="str">
        <f>"dio["&amp;A66&amp;"].En := "&amp;IF(OR(ISBLANK(DIO!F66),DIO!F66=""),0,1)&amp;";"</f>
        <v>dio[62].En := 0;</v>
      </c>
      <c r="D66" s="67" t="str">
        <f>"DIO["&amp;A66&amp;"].Group := "&amp;IF(OR(ISBLANK(DIO!L66),DIO!L66=""),0,DIO!L66)&amp;";"</f>
        <v>DIO[62].Group := 0;</v>
      </c>
      <c r="E66" s="67" t="str">
        <f>"DIO["&amp;A66&amp;"].vNorm := "&amp;IF(OR(ISBLANK(DIO!H66),DIO!H66=""),0,DIO!H66)&amp;";"</f>
        <v>DIO[62].vNorm := 0;</v>
      </c>
      <c r="F66" s="67"/>
      <c r="G66" s="67" t="str">
        <f>"DIO["&amp;$A66&amp;"]." &amp;G$3&amp;".en :=" &amp;IF(OR(ISBLANK(DIO!I66),DIO!I66=""),0,DIO!I66)&amp;"; "</f>
        <v xml:space="preserve">DIO[62].ALARM.en :=0; </v>
      </c>
    </row>
    <row r="67" spans="1:7" x14ac:dyDescent="0.25">
      <c r="A67" s="59">
        <f>DIO!$D67</f>
        <v>63</v>
      </c>
      <c r="B67" s="59"/>
      <c r="C67" s="67" t="str">
        <f>"dio["&amp;A67&amp;"].En := "&amp;IF(OR(ISBLANK(DIO!F67),DIO!F67=""),0,1)&amp;";"</f>
        <v>dio[63].En := 0;</v>
      </c>
      <c r="D67" s="67" t="str">
        <f>"DIO["&amp;A67&amp;"].Group := "&amp;IF(OR(ISBLANK(DIO!L67),DIO!L67=""),0,DIO!L67)&amp;";"</f>
        <v>DIO[63].Group := 0;</v>
      </c>
      <c r="E67" s="67" t="str">
        <f>"DIO["&amp;A67&amp;"].vNorm := "&amp;IF(OR(ISBLANK(DIO!H67),DIO!H67=""),0,DIO!H67)&amp;";"</f>
        <v>DIO[63].vNorm := 0;</v>
      </c>
      <c r="F67" s="67"/>
      <c r="G67" s="67" t="str">
        <f>"DIO["&amp;$A67&amp;"]." &amp;G$3&amp;".en :=" &amp;IF(OR(ISBLANK(DIO!I67),DIO!I67=""),0,DIO!I67)&amp;"; "</f>
        <v xml:space="preserve">DIO[63].ALARM.en :=0; </v>
      </c>
    </row>
    <row r="68" spans="1:7" x14ac:dyDescent="0.25">
      <c r="A68" s="59">
        <f>DIO!$D68</f>
        <v>64</v>
      </c>
      <c r="B68" s="59"/>
      <c r="C68" s="67" t="str">
        <f>"dio["&amp;A68&amp;"].En := "&amp;IF(OR(ISBLANK(DIO!F68),DIO!F68=""),0,1)&amp;";"</f>
        <v>dio[64].En := 1;</v>
      </c>
      <c r="D68" s="67" t="str">
        <f>"DIO["&amp;A68&amp;"].Group := "&amp;IF(OR(ISBLANK(DIO!L68),DIO!L68=""),0,DIO!L68)&amp;";"</f>
        <v>DIO[64].Group := 0;</v>
      </c>
      <c r="E68" s="67" t="str">
        <f>"DIO["&amp;A68&amp;"].vNorm := "&amp;IF(OR(ISBLANK(DIO!H68),DIO!H68=""),0,DIO!H68)&amp;";"</f>
        <v>DIO[64].vNorm := 1;</v>
      </c>
      <c r="F68" s="67"/>
      <c r="G68" s="67" t="str">
        <f>"DIO["&amp;$A68&amp;"]." &amp;G$3&amp;".en :=" &amp;IF(OR(ISBLANK(DIO!I68),DIO!I68=""),0,DIO!I68)&amp;"; "</f>
        <v xml:space="preserve">DIO[64].ALARM.en :=1; </v>
      </c>
    </row>
    <row r="69" spans="1:7" x14ac:dyDescent="0.25">
      <c r="A69" s="59">
        <f>DIO!$D69</f>
        <v>65</v>
      </c>
      <c r="B69" s="59"/>
      <c r="C69" s="67" t="str">
        <f>"dio["&amp;A69&amp;"].En := "&amp;IF(OR(ISBLANK(DIO!F69),DIO!F69=""),0,1)&amp;";"</f>
        <v>dio[65].En := 1;</v>
      </c>
      <c r="D69" s="67" t="str">
        <f>"DIO["&amp;A69&amp;"].Group := "&amp;IF(OR(ISBLANK(DIO!L69),DIO!L69=""),0,DIO!L69)&amp;";"</f>
        <v>DIO[65].Group := 0;</v>
      </c>
      <c r="E69" s="67" t="str">
        <f>"DIO["&amp;A69&amp;"].vNorm := "&amp;IF(OR(ISBLANK(DIO!H69),DIO!H69=""),0,DIO!H69)&amp;";"</f>
        <v>DIO[65].vNorm := 1;</v>
      </c>
      <c r="F69" s="67"/>
      <c r="G69" s="67" t="str">
        <f>"DIO["&amp;$A69&amp;"]." &amp;G$3&amp;".en :=" &amp;IF(OR(ISBLANK(DIO!I69),DIO!I69=""),0,DIO!I69)&amp;"; "</f>
        <v xml:space="preserve">DIO[65].ALARM.en :=1; </v>
      </c>
    </row>
    <row r="70" spans="1:7" x14ac:dyDescent="0.25">
      <c r="A70" s="59">
        <f>DIO!$D70</f>
        <v>66</v>
      </c>
      <c r="B70" s="59"/>
      <c r="C70" s="67" t="str">
        <f>"dio["&amp;A70&amp;"].En := "&amp;IF(OR(ISBLANK(DIO!F70),DIO!F70=""),0,1)&amp;";"</f>
        <v>dio[66].En := 1;</v>
      </c>
      <c r="D70" s="67" t="str">
        <f>"DIO["&amp;A70&amp;"].Group := "&amp;IF(OR(ISBLANK(DIO!L70),DIO!L70=""),0,DIO!L70)&amp;";"</f>
        <v>DIO[66].Group := 0;</v>
      </c>
      <c r="E70" s="67" t="str">
        <f>"DIO["&amp;A70&amp;"].vNorm := "&amp;IF(OR(ISBLANK(DIO!H70),DIO!H70=""),0,DIO!H70)&amp;";"</f>
        <v>DIO[66].vNorm := 1;</v>
      </c>
      <c r="F70" s="67"/>
      <c r="G70" s="67" t="str">
        <f>"DIO["&amp;$A70&amp;"]." &amp;G$3&amp;".en :=" &amp;IF(OR(ISBLANK(DIO!I70),DIO!I70=""),0,DIO!I70)&amp;"; "</f>
        <v xml:space="preserve">DIO[66].ALARM.en :=1; </v>
      </c>
    </row>
    <row r="71" spans="1:7" x14ac:dyDescent="0.25">
      <c r="A71" s="59">
        <f>DIO!$D71</f>
        <v>67</v>
      </c>
      <c r="B71" s="59"/>
      <c r="C71" s="67" t="str">
        <f>"dio["&amp;A71&amp;"].En := "&amp;IF(OR(ISBLANK(DIO!F71),DIO!F71=""),0,1)&amp;";"</f>
        <v>dio[67].En := 1;</v>
      </c>
      <c r="D71" s="67" t="str">
        <f>"DIO["&amp;A71&amp;"].Group := "&amp;IF(OR(ISBLANK(DIO!L71),DIO!L71=""),0,DIO!L71)&amp;";"</f>
        <v>DIO[67].Group := 0;</v>
      </c>
      <c r="E71" s="67" t="str">
        <f>"DIO["&amp;A71&amp;"].vNorm := "&amp;IF(OR(ISBLANK(DIO!H71),DIO!H71=""),0,DIO!H71)&amp;";"</f>
        <v>DIO[67].vNorm := 1;</v>
      </c>
      <c r="F71" s="67"/>
      <c r="G71" s="67" t="str">
        <f>"DIO["&amp;$A71&amp;"]." &amp;G$3&amp;".en :=" &amp;IF(OR(ISBLANK(DIO!I71),DIO!I71=""),0,DIO!I71)&amp;"; "</f>
        <v xml:space="preserve">DIO[67].ALARM.en :=1; </v>
      </c>
    </row>
    <row r="72" spans="1:7" x14ac:dyDescent="0.25">
      <c r="A72" s="59">
        <f>DIO!$D72</f>
        <v>68</v>
      </c>
      <c r="B72" s="59"/>
      <c r="C72" s="67" t="str">
        <f>"dio["&amp;A72&amp;"].En := "&amp;IF(OR(ISBLANK(DIO!F72),DIO!F72=""),0,1)&amp;";"</f>
        <v>dio[68].En := 1;</v>
      </c>
      <c r="D72" s="67" t="str">
        <f>"DIO["&amp;A72&amp;"].Group := "&amp;IF(OR(ISBLANK(DIO!L72),DIO!L72=""),0,DIO!L72)&amp;";"</f>
        <v>DIO[68].Group := 0;</v>
      </c>
      <c r="E72" s="67" t="str">
        <f>"DIO["&amp;A72&amp;"].vNorm := "&amp;IF(OR(ISBLANK(DIO!H72),DIO!H72=""),0,DIO!H72)&amp;";"</f>
        <v>DIO[68].vNorm := 1;</v>
      </c>
      <c r="F72" s="67"/>
      <c r="G72" s="67" t="str">
        <f>"DIO["&amp;$A72&amp;"]." &amp;G$3&amp;".en :=" &amp;IF(OR(ISBLANK(DIO!I72),DIO!I72=""),0,DIO!I72)&amp;"; "</f>
        <v xml:space="preserve">DIO[68].ALARM.en :=1; </v>
      </c>
    </row>
    <row r="73" spans="1:7" x14ac:dyDescent="0.25">
      <c r="A73" s="59">
        <f>DIO!$D73</f>
        <v>69</v>
      </c>
      <c r="B73" s="59"/>
      <c r="C73" s="67" t="str">
        <f>"dio["&amp;A73&amp;"].En := "&amp;IF(OR(ISBLANK(DIO!F73),DIO!F73=""),0,1)&amp;";"</f>
        <v>dio[69].En := 1;</v>
      </c>
      <c r="D73" s="67" t="str">
        <f>"DIO["&amp;A73&amp;"].Group := "&amp;IF(OR(ISBLANK(DIO!L73),DIO!L73=""),0,DIO!L73)&amp;";"</f>
        <v>DIO[69].Group := 0;</v>
      </c>
      <c r="E73" s="67" t="str">
        <f>"DIO["&amp;A73&amp;"].vNorm := "&amp;IF(OR(ISBLANK(DIO!H73),DIO!H73=""),0,DIO!H73)&amp;";"</f>
        <v>DIO[69].vNorm := 1;</v>
      </c>
      <c r="F73" s="67"/>
      <c r="G73" s="67" t="str">
        <f>"DIO["&amp;$A73&amp;"]." &amp;G$3&amp;".en :=" &amp;IF(OR(ISBLANK(DIO!I73),DIO!I73=""),0,DIO!I73)&amp;"; "</f>
        <v xml:space="preserve">DIO[69].ALARM.en :=1; </v>
      </c>
    </row>
    <row r="74" spans="1:7" x14ac:dyDescent="0.25">
      <c r="A74" s="59">
        <f>DIO!$D74</f>
        <v>70</v>
      </c>
      <c r="B74" s="59"/>
      <c r="C74" s="67" t="str">
        <f>"dio["&amp;A74&amp;"].En := "&amp;IF(OR(ISBLANK(DIO!F74),DIO!F74=""),0,1)&amp;";"</f>
        <v>dio[70].En := 1;</v>
      </c>
      <c r="D74" s="67" t="str">
        <f>"DIO["&amp;A74&amp;"].Group := "&amp;IF(OR(ISBLANK(DIO!L74),DIO!L74=""),0,DIO!L74)&amp;";"</f>
        <v>DIO[70].Group := 0;</v>
      </c>
      <c r="E74" s="67" t="str">
        <f>"DIO["&amp;A74&amp;"].vNorm := "&amp;IF(OR(ISBLANK(DIO!H74),DIO!H74=""),0,DIO!H74)&amp;";"</f>
        <v>DIO[70].vNorm := 1;</v>
      </c>
      <c r="F74" s="67"/>
      <c r="G74" s="67" t="str">
        <f>"DIO["&amp;$A74&amp;"]." &amp;G$3&amp;".en :=" &amp;IF(OR(ISBLANK(DIO!I74),DIO!I74=""),0,DIO!I74)&amp;"; "</f>
        <v xml:space="preserve">DIO[70].ALARM.en :=1; </v>
      </c>
    </row>
    <row r="75" spans="1:7" x14ac:dyDescent="0.25">
      <c r="A75" s="59">
        <f>DIO!$D75</f>
        <v>71</v>
      </c>
      <c r="B75" s="59"/>
      <c r="C75" s="67" t="str">
        <f>"dio["&amp;A75&amp;"].En := "&amp;IF(OR(ISBLANK(DIO!F75),DIO!F75=""),0,1)&amp;";"</f>
        <v>dio[71].En := 1;</v>
      </c>
      <c r="D75" s="67" t="str">
        <f>"DIO["&amp;A75&amp;"].Group := "&amp;IF(OR(ISBLANK(DIO!L75),DIO!L75=""),0,DIO!L75)&amp;";"</f>
        <v>DIO[71].Group := 0;</v>
      </c>
      <c r="E75" s="67" t="str">
        <f>"DIO["&amp;A75&amp;"].vNorm := "&amp;IF(OR(ISBLANK(DIO!H75),DIO!H75=""),0,DIO!H75)&amp;";"</f>
        <v>DIO[71].vNorm := 1;</v>
      </c>
      <c r="F75" s="67"/>
      <c r="G75" s="67" t="str">
        <f>"DIO["&amp;$A75&amp;"]." &amp;G$3&amp;".en :=" &amp;IF(OR(ISBLANK(DIO!I75),DIO!I75=""),0,DIO!I75)&amp;"; "</f>
        <v xml:space="preserve">DIO[71].ALARM.en :=1; </v>
      </c>
    </row>
    <row r="76" spans="1:7" x14ac:dyDescent="0.25">
      <c r="A76" s="59">
        <f>DIO!$D76</f>
        <v>72</v>
      </c>
      <c r="B76" s="59"/>
      <c r="C76" s="67" t="str">
        <f>"dio["&amp;A76&amp;"].En := "&amp;IF(OR(ISBLANK(DIO!F76),DIO!F76=""),0,1)&amp;";"</f>
        <v>dio[72].En := 1;</v>
      </c>
      <c r="D76" s="67" t="str">
        <f>"DIO["&amp;A76&amp;"].Group := "&amp;IF(OR(ISBLANK(DIO!L76),DIO!L76=""),0,DIO!L76)&amp;";"</f>
        <v>DIO[72].Group := 0;</v>
      </c>
      <c r="E76" s="67" t="str">
        <f>"DIO["&amp;A76&amp;"].vNorm := "&amp;IF(OR(ISBLANK(DIO!H76),DIO!H76=""),0,DIO!H76)&amp;";"</f>
        <v>DIO[72].vNorm := 1;</v>
      </c>
      <c r="F76" s="67"/>
      <c r="G76" s="67" t="str">
        <f>"DIO["&amp;$A76&amp;"]." &amp;G$3&amp;".en :=" &amp;IF(OR(ISBLANK(DIO!I76),DIO!I76=""),0,DIO!I76)&amp;"; "</f>
        <v xml:space="preserve">DIO[72].ALARM.en :=1; </v>
      </c>
    </row>
    <row r="77" spans="1:7" x14ac:dyDescent="0.25">
      <c r="A77" s="59">
        <f>DIO!$D77</f>
        <v>73</v>
      </c>
      <c r="B77" s="59"/>
      <c r="C77" s="67" t="str">
        <f>"dio["&amp;A77&amp;"].En := "&amp;IF(OR(ISBLANK(DIO!F77),DIO!F77=""),0,1)&amp;";"</f>
        <v>dio[73].En := 1;</v>
      </c>
      <c r="D77" s="67" t="str">
        <f>"DIO["&amp;A77&amp;"].Group := "&amp;IF(OR(ISBLANK(DIO!L77),DIO!L77=""),0,DIO!L77)&amp;";"</f>
        <v>DIO[73].Group := 0;</v>
      </c>
      <c r="E77" s="67" t="str">
        <f>"DIO["&amp;A77&amp;"].vNorm := "&amp;IF(OR(ISBLANK(DIO!H77),DIO!H77=""),0,DIO!H77)&amp;";"</f>
        <v>DIO[73].vNorm := 1;</v>
      </c>
      <c r="F77" s="67"/>
      <c r="G77" s="67" t="str">
        <f>"DIO["&amp;$A77&amp;"]." &amp;G$3&amp;".en :=" &amp;IF(OR(ISBLANK(DIO!I77),DIO!I77=""),0,DIO!I77)&amp;"; "</f>
        <v xml:space="preserve">DIO[73].ALARM.en :=1; </v>
      </c>
    </row>
    <row r="78" spans="1:7" x14ac:dyDescent="0.25">
      <c r="A78" s="59">
        <f>DIO!$D78</f>
        <v>74</v>
      </c>
      <c r="B78" s="59"/>
      <c r="C78" s="67" t="str">
        <f>"dio["&amp;A78&amp;"].En := "&amp;IF(OR(ISBLANK(DIO!F78),DIO!F78=""),0,1)&amp;";"</f>
        <v>dio[74].En := 1;</v>
      </c>
      <c r="D78" s="67" t="str">
        <f>"DIO["&amp;A78&amp;"].Group := "&amp;IF(OR(ISBLANK(DIO!L78),DIO!L78=""),0,DIO!L78)&amp;";"</f>
        <v>DIO[74].Group := 0;</v>
      </c>
      <c r="E78" s="67" t="str">
        <f>"DIO["&amp;A78&amp;"].vNorm := "&amp;IF(OR(ISBLANK(DIO!H78),DIO!H78=""),0,DIO!H78)&amp;";"</f>
        <v>DIO[74].vNorm := 1;</v>
      </c>
      <c r="F78" s="67"/>
      <c r="G78" s="67" t="str">
        <f>"DIO["&amp;$A78&amp;"]." &amp;G$3&amp;".en :=" &amp;IF(OR(ISBLANK(DIO!I78),DIO!I78=""),0,DIO!I78)&amp;"; "</f>
        <v xml:space="preserve">DIO[74].ALARM.en :=1; </v>
      </c>
    </row>
    <row r="79" spans="1:7" x14ac:dyDescent="0.25">
      <c r="A79" s="59">
        <f>DIO!$D79</f>
        <v>75</v>
      </c>
      <c r="B79" s="59"/>
      <c r="C79" s="67" t="str">
        <f>"dio["&amp;A79&amp;"].En := "&amp;IF(OR(ISBLANK(DIO!F79),DIO!F79=""),0,1)&amp;";"</f>
        <v>dio[75].En := 0;</v>
      </c>
      <c r="D79" s="67" t="str">
        <f>"DIO["&amp;A79&amp;"].Group := "&amp;IF(OR(ISBLANK(DIO!L79),DIO!L79=""),0,DIO!L79)&amp;";"</f>
        <v>DIO[75].Group := 0;</v>
      </c>
      <c r="E79" s="67" t="str">
        <f>"DIO["&amp;A79&amp;"].vNorm := "&amp;IF(OR(ISBLANK(DIO!H79),DIO!H79=""),0,DIO!H79)&amp;";"</f>
        <v>DIO[75].vNorm := 1;</v>
      </c>
      <c r="F79" s="67"/>
      <c r="G79" s="67" t="str">
        <f>"DIO["&amp;$A79&amp;"]." &amp;G$3&amp;".en :=" &amp;IF(OR(ISBLANK(DIO!I79),DIO!I79=""),0,DIO!I79)&amp;"; "</f>
        <v xml:space="preserve">DIO[75].ALARM.en :=1; </v>
      </c>
    </row>
    <row r="80" spans="1:7" x14ac:dyDescent="0.25">
      <c r="A80" s="59">
        <f>DIO!$D80</f>
        <v>76</v>
      </c>
      <c r="B80" s="59"/>
      <c r="C80" s="67" t="str">
        <f>"dio["&amp;A80&amp;"].En := "&amp;IF(OR(ISBLANK(DIO!F80),DIO!F80=""),0,1)&amp;";"</f>
        <v>dio[76].En := 0;</v>
      </c>
      <c r="D80" s="67" t="str">
        <f>"DIO["&amp;A80&amp;"].Group := "&amp;IF(OR(ISBLANK(DIO!L80),DIO!L80=""),0,DIO!L80)&amp;";"</f>
        <v>DIO[76].Group := 0;</v>
      </c>
      <c r="E80" s="67" t="str">
        <f>"DIO["&amp;A80&amp;"].vNorm := "&amp;IF(OR(ISBLANK(DIO!H80),DIO!H80=""),0,DIO!H80)&amp;";"</f>
        <v>DIO[76].vNorm := 1;</v>
      </c>
      <c r="F80" s="67"/>
      <c r="G80" s="67" t="str">
        <f>"DIO["&amp;$A80&amp;"]." &amp;G$3&amp;".en :=" &amp;IF(OR(ISBLANK(DIO!I80),DIO!I80=""),0,DIO!I80)&amp;"; "</f>
        <v xml:space="preserve">DIO[76].ALARM.en :=1; </v>
      </c>
    </row>
    <row r="81" spans="1:7" x14ac:dyDescent="0.25">
      <c r="A81" s="59">
        <f>DIO!$D81</f>
        <v>77</v>
      </c>
      <c r="B81" s="59"/>
      <c r="C81" s="67" t="str">
        <f>"dio["&amp;A81&amp;"].En := "&amp;IF(OR(ISBLANK(DIO!F81),DIO!F81=""),0,1)&amp;";"</f>
        <v>dio[77].En := 0;</v>
      </c>
      <c r="D81" s="67" t="str">
        <f>"DIO["&amp;A81&amp;"].Group := "&amp;IF(OR(ISBLANK(DIO!L81),DIO!L81=""),0,DIO!L81)&amp;";"</f>
        <v>DIO[77].Group := 0;</v>
      </c>
      <c r="E81" s="67" t="str">
        <f>"DIO["&amp;A81&amp;"].vNorm := "&amp;IF(OR(ISBLANK(DIO!H81),DIO!H81=""),0,DIO!H81)&amp;";"</f>
        <v>DIO[77].vNorm := 1;</v>
      </c>
      <c r="F81" s="67"/>
      <c r="G81" s="67" t="str">
        <f>"DIO["&amp;$A81&amp;"]." &amp;G$3&amp;".en :=" &amp;IF(OR(ISBLANK(DIO!I81),DIO!I81=""),0,DIO!I81)&amp;"; "</f>
        <v xml:space="preserve">DIO[77].ALARM.en :=1; </v>
      </c>
    </row>
    <row r="82" spans="1:7" x14ac:dyDescent="0.25">
      <c r="A82" s="59">
        <f>DIO!$D82</f>
        <v>78</v>
      </c>
      <c r="B82" s="59"/>
      <c r="C82" s="67" t="str">
        <f>"dio["&amp;A82&amp;"].En := "&amp;IF(OR(ISBLANK(DIO!F82),DIO!F82=""),0,1)&amp;";"</f>
        <v>dio[78].En := 0;</v>
      </c>
      <c r="D82" s="67" t="str">
        <f>"DIO["&amp;A82&amp;"].Group := "&amp;IF(OR(ISBLANK(DIO!L82),DIO!L82=""),0,DIO!L82)&amp;";"</f>
        <v>DIO[78].Group := 0;</v>
      </c>
      <c r="E82" s="67" t="str">
        <f>"DIO["&amp;A82&amp;"].vNorm := "&amp;IF(OR(ISBLANK(DIO!H82),DIO!H82=""),0,DIO!H82)&amp;";"</f>
        <v>DIO[78].vNorm := 1;</v>
      </c>
      <c r="F82" s="67"/>
      <c r="G82" s="67" t="str">
        <f>"DIO["&amp;$A82&amp;"]." &amp;G$3&amp;".en :=" &amp;IF(OR(ISBLANK(DIO!I82),DIO!I82=""),0,DIO!I82)&amp;"; "</f>
        <v xml:space="preserve">DIO[78].ALARM.en :=1; </v>
      </c>
    </row>
    <row r="83" spans="1:7" x14ac:dyDescent="0.25">
      <c r="A83" s="59">
        <f>DIO!$D83</f>
        <v>79</v>
      </c>
      <c r="B83" s="59"/>
      <c r="C83" s="67" t="str">
        <f>"dio["&amp;A83&amp;"].En := "&amp;IF(OR(ISBLANK(DIO!F83),DIO!F83=""),0,1)&amp;";"</f>
        <v>dio[79].En := 0;</v>
      </c>
      <c r="D83" s="67" t="str">
        <f>"DIO["&amp;A83&amp;"].Group := "&amp;IF(OR(ISBLANK(DIO!L83),DIO!L83=""),0,DIO!L83)&amp;";"</f>
        <v>DIO[79].Group := 0;</v>
      </c>
      <c r="E83" s="67" t="str">
        <f>"DIO["&amp;A83&amp;"].vNorm := "&amp;IF(OR(ISBLANK(DIO!H83),DIO!H83=""),0,DIO!H83)&amp;";"</f>
        <v>DIO[79].vNorm := 1;</v>
      </c>
      <c r="F83" s="67"/>
      <c r="G83" s="67" t="str">
        <f>"DIO["&amp;$A83&amp;"]." &amp;G$3&amp;".en :=" &amp;IF(OR(ISBLANK(DIO!I83),DIO!I83=""),0,DIO!I83)&amp;"; "</f>
        <v xml:space="preserve">DIO[79].ALARM.en :=1; </v>
      </c>
    </row>
    <row r="84" spans="1:7" x14ac:dyDescent="0.25">
      <c r="A84" s="59">
        <f>DIO!$D84</f>
        <v>80</v>
      </c>
      <c r="B84" s="59"/>
      <c r="C84" s="67" t="str">
        <f>"dio["&amp;A84&amp;"].En := "&amp;IF(OR(ISBLANK(DIO!F84),DIO!F84=""),0,1)&amp;";"</f>
        <v>dio[80].En := 0;</v>
      </c>
      <c r="D84" s="67" t="str">
        <f>"DIO["&amp;A84&amp;"].Group := "&amp;IF(OR(ISBLANK(DIO!L84),DIO!L84=""),0,DIO!L84)&amp;";"</f>
        <v>DIO[80].Group := 0;</v>
      </c>
      <c r="E84" s="67" t="str">
        <f>"DIO["&amp;A84&amp;"].vNorm := "&amp;IF(OR(ISBLANK(DIO!H84),DIO!H84=""),0,DIO!H84)&amp;";"</f>
        <v>DIO[80].vNorm := 1;</v>
      </c>
      <c r="F84" s="67"/>
      <c r="G84" s="67" t="str">
        <f>"DIO["&amp;$A84&amp;"]." &amp;G$3&amp;".en :=" &amp;IF(OR(ISBLANK(DIO!I84),DIO!I84=""),0,DIO!I84)&amp;"; "</f>
        <v xml:space="preserve">DIO[80].ALARM.en :=1; </v>
      </c>
    </row>
    <row r="85" spans="1:7" x14ac:dyDescent="0.25">
      <c r="A85" s="59">
        <f>DIO!$D85</f>
        <v>81</v>
      </c>
      <c r="B85" s="59"/>
      <c r="C85" s="67" t="str">
        <f>"dio["&amp;A85&amp;"].En := "&amp;IF(OR(ISBLANK(DIO!F85),DIO!F85=""),0,1)&amp;";"</f>
        <v>dio[81].En := 1;</v>
      </c>
      <c r="D85" s="67" t="str">
        <f>"DIO["&amp;A85&amp;"].Group := "&amp;IF(OR(ISBLANK(DIO!L85),DIO!L85=""),0,DIO!L85)&amp;";"</f>
        <v>DIO[81].Group := 0;</v>
      </c>
      <c r="E85" s="67" t="str">
        <f>"DIO["&amp;A85&amp;"].vNorm := "&amp;IF(OR(ISBLANK(DIO!H85),DIO!H85=""),0,DIO!H85)&amp;";"</f>
        <v>DIO[81].vNorm := 1;</v>
      </c>
      <c r="F85" s="67"/>
      <c r="G85" s="67" t="str">
        <f>"DIO["&amp;$A85&amp;"]." &amp;G$3&amp;".en :=" &amp;IF(OR(ISBLANK(DIO!I85),DIO!I85=""),0,DIO!I85)&amp;"; "</f>
        <v xml:space="preserve">DIO[81].ALARM.en :=1; </v>
      </c>
    </row>
    <row r="86" spans="1:7" x14ac:dyDescent="0.25">
      <c r="A86" s="59">
        <f>DIO!$D86</f>
        <v>82</v>
      </c>
      <c r="B86" s="59"/>
      <c r="C86" s="67" t="str">
        <f>"dio["&amp;A86&amp;"].En := "&amp;IF(OR(ISBLANK(DIO!F86),DIO!F86=""),0,1)&amp;";"</f>
        <v>dio[82].En := 1;</v>
      </c>
      <c r="D86" s="67" t="str">
        <f>"DIO["&amp;A86&amp;"].Group := "&amp;IF(OR(ISBLANK(DIO!L86),DIO!L86=""),0,DIO!L86)&amp;";"</f>
        <v>DIO[82].Group := 0;</v>
      </c>
      <c r="E86" s="67" t="str">
        <f>"DIO["&amp;A86&amp;"].vNorm := "&amp;IF(OR(ISBLANK(DIO!H86),DIO!H86=""),0,DIO!H86)&amp;";"</f>
        <v>DIO[82].vNorm := 1;</v>
      </c>
      <c r="F86" s="67"/>
      <c r="G86" s="67" t="str">
        <f>"DIO["&amp;$A86&amp;"]." &amp;G$3&amp;".en :=" &amp;IF(OR(ISBLANK(DIO!I86),DIO!I86=""),0,DIO!I86)&amp;"; "</f>
        <v xml:space="preserve">DIO[82].ALARM.en :=1; </v>
      </c>
    </row>
    <row r="87" spans="1:7" x14ac:dyDescent="0.25">
      <c r="A87" s="59">
        <f>DIO!$D87</f>
        <v>83</v>
      </c>
      <c r="B87" s="59"/>
      <c r="C87" s="67" t="str">
        <f>"dio["&amp;A87&amp;"].En := "&amp;IF(OR(ISBLANK(DIO!F87),DIO!F87=""),0,1)&amp;";"</f>
        <v>dio[83].En := 1;</v>
      </c>
      <c r="D87" s="67" t="str">
        <f>"DIO["&amp;A87&amp;"].Group := "&amp;IF(OR(ISBLANK(DIO!L87),DIO!L87=""),0,DIO!L87)&amp;";"</f>
        <v>DIO[83].Group := 0;</v>
      </c>
      <c r="E87" s="67" t="str">
        <f>"DIO["&amp;A87&amp;"].vNorm := "&amp;IF(OR(ISBLANK(DIO!H87),DIO!H87=""),0,DIO!H87)&amp;";"</f>
        <v>DIO[83].vNorm := 1;</v>
      </c>
      <c r="F87" s="67"/>
      <c r="G87" s="67" t="str">
        <f>"DIO["&amp;$A87&amp;"]." &amp;G$3&amp;".en :=" &amp;IF(OR(ISBLANK(DIO!I87),DIO!I87=""),0,DIO!I87)&amp;"; "</f>
        <v xml:space="preserve">DIO[83].ALARM.en :=1; </v>
      </c>
    </row>
    <row r="88" spans="1:7" x14ac:dyDescent="0.25">
      <c r="A88" s="59">
        <f>DIO!$D88</f>
        <v>84</v>
      </c>
      <c r="B88" s="59"/>
      <c r="C88" s="67" t="str">
        <f>"dio["&amp;A88&amp;"].En := "&amp;IF(OR(ISBLANK(DIO!F88),DIO!F88=""),0,1)&amp;";"</f>
        <v>dio[84].En := 1;</v>
      </c>
      <c r="D88" s="67" t="str">
        <f>"DIO["&amp;A88&amp;"].Group := "&amp;IF(OR(ISBLANK(DIO!L88),DIO!L88=""),0,DIO!L88)&amp;";"</f>
        <v>DIO[84].Group := 0;</v>
      </c>
      <c r="E88" s="67" t="str">
        <f>"DIO["&amp;A88&amp;"].vNorm := "&amp;IF(OR(ISBLANK(DIO!H88),DIO!H88=""),0,DIO!H88)&amp;";"</f>
        <v>DIO[84].vNorm := 1;</v>
      </c>
      <c r="F88" s="67"/>
      <c r="G88" s="67" t="str">
        <f>"DIO["&amp;$A88&amp;"]." &amp;G$3&amp;".en :=" &amp;IF(OR(ISBLANK(DIO!I88),DIO!I88=""),0,DIO!I88)&amp;"; "</f>
        <v xml:space="preserve">DIO[84].ALARM.en :=1; </v>
      </c>
    </row>
    <row r="89" spans="1:7" x14ac:dyDescent="0.25">
      <c r="A89" s="59">
        <f>DIO!$D89</f>
        <v>85</v>
      </c>
      <c r="B89" s="59"/>
      <c r="C89" s="67" t="str">
        <f>"dio["&amp;A89&amp;"].En := "&amp;IF(OR(ISBLANK(DIO!F89),DIO!F89=""),0,1)&amp;";"</f>
        <v>dio[85].En := 1;</v>
      </c>
      <c r="D89" s="67" t="str">
        <f>"DIO["&amp;A89&amp;"].Group := "&amp;IF(OR(ISBLANK(DIO!L89),DIO!L89=""),0,DIO!L89)&amp;";"</f>
        <v>DIO[85].Group := 0;</v>
      </c>
      <c r="E89" s="67" t="str">
        <f>"DIO["&amp;A89&amp;"].vNorm := "&amp;IF(OR(ISBLANK(DIO!H89),DIO!H89=""),0,DIO!H89)&amp;";"</f>
        <v>DIO[85].vNorm := 1;</v>
      </c>
      <c r="F89" s="67"/>
      <c r="G89" s="67" t="str">
        <f>"DIO["&amp;$A89&amp;"]." &amp;G$3&amp;".en :=" &amp;IF(OR(ISBLANK(DIO!I89),DIO!I89=""),0,DIO!I89)&amp;"; "</f>
        <v xml:space="preserve">DIO[85].ALARM.en :=1; </v>
      </c>
    </row>
    <row r="90" spans="1:7" x14ac:dyDescent="0.25">
      <c r="A90" s="59">
        <f>DIO!$D90</f>
        <v>86</v>
      </c>
      <c r="B90" s="59"/>
      <c r="C90" s="67" t="str">
        <f>"dio["&amp;A90&amp;"].En := "&amp;IF(OR(ISBLANK(DIO!F90),DIO!F90=""),0,1)&amp;";"</f>
        <v>dio[86].En := 1;</v>
      </c>
      <c r="D90" s="67" t="str">
        <f>"DIO["&amp;A90&amp;"].Group := "&amp;IF(OR(ISBLANK(DIO!L90),DIO!L90=""),0,DIO!L90)&amp;";"</f>
        <v>DIO[86].Group := 0;</v>
      </c>
      <c r="E90" s="67" t="str">
        <f>"DIO["&amp;A90&amp;"].vNorm := "&amp;IF(OR(ISBLANK(DIO!H90),DIO!H90=""),0,DIO!H90)&amp;";"</f>
        <v>DIO[86].vNorm := 1;</v>
      </c>
      <c r="F90" s="67"/>
      <c r="G90" s="67" t="str">
        <f>"DIO["&amp;$A90&amp;"]." &amp;G$3&amp;".en :=" &amp;IF(OR(ISBLANK(DIO!I90),DIO!I90=""),0,DIO!I90)&amp;"; "</f>
        <v xml:space="preserve">DIO[86].ALARM.en :=1; </v>
      </c>
    </row>
    <row r="91" spans="1:7" x14ac:dyDescent="0.25">
      <c r="A91" s="59">
        <f>DIO!$D91</f>
        <v>87</v>
      </c>
      <c r="B91" s="59"/>
      <c r="C91" s="67" t="str">
        <f>"dio["&amp;A91&amp;"].En := "&amp;IF(OR(ISBLANK(DIO!F91),DIO!F91=""),0,1)&amp;";"</f>
        <v>dio[87].En := 1;</v>
      </c>
      <c r="D91" s="67" t="str">
        <f>"DIO["&amp;A91&amp;"].Group := "&amp;IF(OR(ISBLANK(DIO!L91),DIO!L91=""),0,DIO!L91)&amp;";"</f>
        <v>DIO[87].Group := 0;</v>
      </c>
      <c r="E91" s="67" t="str">
        <f>"DIO["&amp;A91&amp;"].vNorm := "&amp;IF(OR(ISBLANK(DIO!H91),DIO!H91=""),0,DIO!H91)&amp;";"</f>
        <v>DIO[87].vNorm := 1;</v>
      </c>
      <c r="F91" s="67"/>
      <c r="G91" s="67" t="str">
        <f>"DIO["&amp;$A91&amp;"]." &amp;G$3&amp;".en :=" &amp;IF(OR(ISBLANK(DIO!I91),DIO!I91=""),0,DIO!I91)&amp;"; "</f>
        <v xml:space="preserve">DIO[87].ALARM.en :=1; </v>
      </c>
    </row>
    <row r="92" spans="1:7" x14ac:dyDescent="0.25">
      <c r="A92" s="59">
        <f>DIO!$D92</f>
        <v>88</v>
      </c>
      <c r="B92" s="59"/>
      <c r="C92" s="67" t="str">
        <f>"dio["&amp;A92&amp;"].En := "&amp;IF(OR(ISBLANK(DIO!F92),DIO!F92=""),0,1)&amp;";"</f>
        <v>dio[88].En := 1;</v>
      </c>
      <c r="D92" s="67" t="str">
        <f>"DIO["&amp;A92&amp;"].Group := "&amp;IF(OR(ISBLANK(DIO!L92),DIO!L92=""),0,DIO!L92)&amp;";"</f>
        <v>DIO[88].Group := 0;</v>
      </c>
      <c r="E92" s="67" t="str">
        <f>"DIO["&amp;A92&amp;"].vNorm := "&amp;IF(OR(ISBLANK(DIO!H92),DIO!H92=""),0,DIO!H92)&amp;";"</f>
        <v>DIO[88].vNorm := 1;</v>
      </c>
      <c r="F92" s="67"/>
      <c r="G92" s="67" t="str">
        <f>"DIO["&amp;$A92&amp;"]." &amp;G$3&amp;".en :=" &amp;IF(OR(ISBLANK(DIO!I92),DIO!I92=""),0,DIO!I92)&amp;"; "</f>
        <v xml:space="preserve">DIO[88].ALARM.en :=1; </v>
      </c>
    </row>
    <row r="93" spans="1:7" x14ac:dyDescent="0.25">
      <c r="A93" s="59">
        <f>DIO!$D93</f>
        <v>89</v>
      </c>
      <c r="B93" s="59"/>
      <c r="C93" s="67" t="str">
        <f>"dio["&amp;A93&amp;"].En := "&amp;IF(OR(ISBLANK(DIO!F93),DIO!F93=""),0,1)&amp;";"</f>
        <v>dio[89].En := 1;</v>
      </c>
      <c r="D93" s="67" t="str">
        <f>"DIO["&amp;A93&amp;"].Group := "&amp;IF(OR(ISBLANK(DIO!L93),DIO!L93=""),0,DIO!L93)&amp;";"</f>
        <v>DIO[89].Group := 0;</v>
      </c>
      <c r="E93" s="67" t="str">
        <f>"DIO["&amp;A93&amp;"].vNorm := "&amp;IF(OR(ISBLANK(DIO!H93),DIO!H93=""),0,DIO!H93)&amp;";"</f>
        <v>DIO[89].vNorm := 1;</v>
      </c>
      <c r="F93" s="67"/>
      <c r="G93" s="67" t="str">
        <f>"DIO["&amp;$A93&amp;"]." &amp;G$3&amp;".en :=" &amp;IF(OR(ISBLANK(DIO!I93),DIO!I93=""),0,DIO!I93)&amp;"; "</f>
        <v xml:space="preserve">DIO[89].ALARM.en :=1; </v>
      </c>
    </row>
    <row r="94" spans="1:7" x14ac:dyDescent="0.25">
      <c r="A94" s="59">
        <f>DIO!$D94</f>
        <v>90</v>
      </c>
      <c r="B94" s="59"/>
      <c r="C94" s="67" t="str">
        <f>"dio["&amp;A94&amp;"].En := "&amp;IF(OR(ISBLANK(DIO!F94),DIO!F94=""),0,1)&amp;";"</f>
        <v>dio[90].En := 1;</v>
      </c>
      <c r="D94" s="67" t="str">
        <f>"DIO["&amp;A94&amp;"].Group := "&amp;IF(OR(ISBLANK(DIO!L94),DIO!L94=""),0,DIO!L94)&amp;";"</f>
        <v>DIO[90].Group := 0;</v>
      </c>
      <c r="E94" s="67" t="str">
        <f>"DIO["&amp;A94&amp;"].vNorm := "&amp;IF(OR(ISBLANK(DIO!H94),DIO!H94=""),0,DIO!H94)&amp;";"</f>
        <v>DIO[90].vNorm := 1;</v>
      </c>
      <c r="F94" s="67"/>
      <c r="G94" s="67" t="str">
        <f>"DIO["&amp;$A94&amp;"]." &amp;G$3&amp;".en :=" &amp;IF(OR(ISBLANK(DIO!I94),DIO!I94=""),0,DIO!I94)&amp;"; "</f>
        <v xml:space="preserve">DIO[90].ALARM.en :=1; </v>
      </c>
    </row>
    <row r="95" spans="1:7" x14ac:dyDescent="0.25">
      <c r="A95" s="59">
        <f>DIO!$D95</f>
        <v>91</v>
      </c>
      <c r="B95" s="59"/>
      <c r="C95" s="67" t="str">
        <f>"dio["&amp;A95&amp;"].En := "&amp;IF(OR(ISBLANK(DIO!F95),DIO!F95=""),0,1)&amp;";"</f>
        <v>dio[91].En := 1;</v>
      </c>
      <c r="D95" s="67" t="str">
        <f>"DIO["&amp;A95&amp;"].Group := "&amp;IF(OR(ISBLANK(DIO!L95),DIO!L95=""),0,DIO!L95)&amp;";"</f>
        <v>DIO[91].Group := 0;</v>
      </c>
      <c r="E95" s="67" t="str">
        <f>"DIO["&amp;A95&amp;"].vNorm := "&amp;IF(OR(ISBLANK(DIO!H95),DIO!H95=""),0,DIO!H95)&amp;";"</f>
        <v>DIO[91].vNorm := 1;</v>
      </c>
      <c r="F95" s="67"/>
      <c r="G95" s="67" t="str">
        <f>"DIO["&amp;$A95&amp;"]." &amp;G$3&amp;".en :=" &amp;IF(OR(ISBLANK(DIO!I95),DIO!I95=""),0,DIO!I95)&amp;"; "</f>
        <v xml:space="preserve">DIO[91].ALARM.en :=1; </v>
      </c>
    </row>
    <row r="96" spans="1:7" x14ac:dyDescent="0.25">
      <c r="A96" s="59">
        <f>DIO!$D96</f>
        <v>92</v>
      </c>
      <c r="B96" s="59"/>
      <c r="C96" s="67" t="str">
        <f>"dio["&amp;A96&amp;"].En := "&amp;IF(OR(ISBLANK(DIO!F96),DIO!F96=""),0,1)&amp;";"</f>
        <v>dio[92].En := 1;</v>
      </c>
      <c r="D96" s="67" t="str">
        <f>"DIO["&amp;A96&amp;"].Group := "&amp;IF(OR(ISBLANK(DIO!L96),DIO!L96=""),0,DIO!L96)&amp;";"</f>
        <v>DIO[92].Group := 0;</v>
      </c>
      <c r="E96" s="67" t="str">
        <f>"DIO["&amp;A96&amp;"].vNorm := "&amp;IF(OR(ISBLANK(DIO!H96),DIO!H96=""),0,DIO!H96)&amp;";"</f>
        <v>DIO[92].vNorm := 1;</v>
      </c>
      <c r="F96" s="67"/>
      <c r="G96" s="67" t="str">
        <f>"DIO["&amp;$A96&amp;"]." &amp;G$3&amp;".en :=" &amp;IF(OR(ISBLANK(DIO!I96),DIO!I96=""),0,DIO!I96)&amp;"; "</f>
        <v xml:space="preserve">DIO[92].ALARM.en :=1; </v>
      </c>
    </row>
    <row r="97" spans="1:7" x14ac:dyDescent="0.25">
      <c r="A97" s="59">
        <f>DIO!$D97</f>
        <v>93</v>
      </c>
      <c r="B97" s="59"/>
      <c r="C97" s="67" t="str">
        <f>"dio["&amp;A97&amp;"].En := "&amp;IF(OR(ISBLANK(DIO!F97),DIO!F97=""),0,1)&amp;";"</f>
        <v>dio[93].En := 1;</v>
      </c>
      <c r="D97" s="67" t="str">
        <f>"DIO["&amp;A97&amp;"].Group := "&amp;IF(OR(ISBLANK(DIO!L97),DIO!L97=""),0,DIO!L97)&amp;";"</f>
        <v>DIO[93].Group := 0;</v>
      </c>
      <c r="E97" s="67" t="str">
        <f>"DIO["&amp;A97&amp;"].vNorm := "&amp;IF(OR(ISBLANK(DIO!H97),DIO!H97=""),0,DIO!H97)&amp;";"</f>
        <v>DIO[93].vNorm := 1;</v>
      </c>
      <c r="F97" s="67"/>
      <c r="G97" s="67" t="str">
        <f>"DIO["&amp;$A97&amp;"]." &amp;G$3&amp;".en :=" &amp;IF(OR(ISBLANK(DIO!I97),DIO!I97=""),0,DIO!I97)&amp;"; "</f>
        <v xml:space="preserve">DIO[93].ALARM.en :=1; </v>
      </c>
    </row>
    <row r="98" spans="1:7" x14ac:dyDescent="0.25">
      <c r="A98" s="59">
        <f>DIO!$D98</f>
        <v>94</v>
      </c>
      <c r="B98" s="59"/>
      <c r="C98" s="67" t="str">
        <f>"dio["&amp;A98&amp;"].En := "&amp;IF(OR(ISBLANK(DIO!F98),DIO!F98=""),0,1)&amp;";"</f>
        <v>dio[94].En := 1;</v>
      </c>
      <c r="D98" s="67" t="str">
        <f>"DIO["&amp;A98&amp;"].Group := "&amp;IF(OR(ISBLANK(DIO!L98),DIO!L98=""),0,DIO!L98)&amp;";"</f>
        <v>DIO[94].Group := 0;</v>
      </c>
      <c r="E98" s="67" t="str">
        <f>"DIO["&amp;A98&amp;"].vNorm := "&amp;IF(OR(ISBLANK(DIO!H98),DIO!H98=""),0,DIO!H98)&amp;";"</f>
        <v>DIO[94].vNorm := 1;</v>
      </c>
      <c r="F98" s="67"/>
      <c r="G98" s="67" t="str">
        <f>"DIO["&amp;$A98&amp;"]." &amp;G$3&amp;".en :=" &amp;IF(OR(ISBLANK(DIO!I98),DIO!I98=""),0,DIO!I98)&amp;"; "</f>
        <v xml:space="preserve">DIO[94].ALARM.en :=1; </v>
      </c>
    </row>
    <row r="99" spans="1:7" x14ac:dyDescent="0.25">
      <c r="A99" s="59">
        <f>DIO!$D99</f>
        <v>95</v>
      </c>
      <c r="B99" s="59"/>
      <c r="C99" s="67" t="str">
        <f>"dio["&amp;A99&amp;"].En := "&amp;IF(OR(ISBLANK(DIO!F99),DIO!F99=""),0,1)&amp;";"</f>
        <v>dio[95].En := 1;</v>
      </c>
      <c r="D99" s="67" t="str">
        <f>"DIO["&amp;A99&amp;"].Group := "&amp;IF(OR(ISBLANK(DIO!L99),DIO!L99=""),0,DIO!L99)&amp;";"</f>
        <v>DIO[95].Group := 0;</v>
      </c>
      <c r="E99" s="67" t="str">
        <f>"DIO["&amp;A99&amp;"].vNorm := "&amp;IF(OR(ISBLANK(DIO!H99),DIO!H99=""),0,DIO!H99)&amp;";"</f>
        <v>DIO[95].vNorm := 1;</v>
      </c>
      <c r="F99" s="67"/>
      <c r="G99" s="67" t="str">
        <f>"DIO["&amp;$A99&amp;"]." &amp;G$3&amp;".en :=" &amp;IF(OR(ISBLANK(DIO!I99),DIO!I99=""),0,DIO!I99)&amp;"; "</f>
        <v xml:space="preserve">DIO[95].ALARM.en :=1; </v>
      </c>
    </row>
    <row r="100" spans="1:7" x14ac:dyDescent="0.25">
      <c r="A100" s="59">
        <f>DIO!$D100</f>
        <v>96</v>
      </c>
      <c r="B100" s="59"/>
      <c r="C100" s="67" t="str">
        <f>"dio["&amp;A100&amp;"].En := "&amp;IF(OR(ISBLANK(DIO!F100),DIO!F100=""),0,1)&amp;";"</f>
        <v>dio[96].En := 0;</v>
      </c>
      <c r="D100" s="67" t="str">
        <f>"DIO["&amp;A100&amp;"].Group := "&amp;IF(OR(ISBLANK(DIO!L100),DIO!L100=""),0,DIO!L100)&amp;";"</f>
        <v>DIO[96].Group := 0;</v>
      </c>
      <c r="E100" s="67" t="str">
        <f>"DIO["&amp;A100&amp;"].vNorm := "&amp;IF(OR(ISBLANK(DIO!H100),DIO!H100=""),0,DIO!H100)&amp;";"</f>
        <v>DIO[96].vNorm := 0;</v>
      </c>
      <c r="F100" s="67"/>
      <c r="G100" s="67" t="str">
        <f>"DIO["&amp;$A100&amp;"]." &amp;G$3&amp;".en :=" &amp;IF(OR(ISBLANK(DIO!I100),DIO!I100=""),0,DIO!I100)&amp;"; "</f>
        <v xml:space="preserve">DIO[96].ALARM.en :=0; </v>
      </c>
    </row>
    <row r="101" spans="1:7" x14ac:dyDescent="0.25">
      <c r="A101" s="59">
        <f>DIO!$D101</f>
        <v>97</v>
      </c>
      <c r="B101" s="59"/>
      <c r="C101" s="67" t="str">
        <f>"dio["&amp;A101&amp;"].En := "&amp;IF(OR(ISBLANK(DIO!F101),DIO!F101=""),0,1)&amp;";"</f>
        <v>dio[97].En := 0;</v>
      </c>
      <c r="D101" s="67" t="str">
        <f>"DIO["&amp;A101&amp;"].Group := "&amp;IF(OR(ISBLANK(DIO!L101),DIO!L101=""),0,DIO!L101)&amp;";"</f>
        <v>DIO[97].Group := 0;</v>
      </c>
      <c r="E101" s="67" t="str">
        <f>"DIO["&amp;A101&amp;"].vNorm := "&amp;IF(OR(ISBLANK(DIO!H101),DIO!H101=""),0,DIO!H101)&amp;";"</f>
        <v>DIO[97].vNorm := 0;</v>
      </c>
      <c r="F101" s="67"/>
      <c r="G101" s="67" t="str">
        <f>"DIO["&amp;$A101&amp;"]." &amp;G$3&amp;".en :=" &amp;IF(OR(ISBLANK(DIO!I101),DIO!I101=""),0,DIO!I101)&amp;"; "</f>
        <v xml:space="preserve">DIO[97].ALARM.en :=0; </v>
      </c>
    </row>
    <row r="102" spans="1:7" x14ac:dyDescent="0.25">
      <c r="A102" s="59">
        <f>DIO!$D102</f>
        <v>98</v>
      </c>
      <c r="B102" s="59"/>
      <c r="C102" s="67" t="str">
        <f>"dio["&amp;A102&amp;"].En := "&amp;IF(OR(ISBLANK(DIO!F102),DIO!F102=""),0,1)&amp;";"</f>
        <v>dio[98].En := 0;</v>
      </c>
      <c r="D102" s="67" t="str">
        <f>"DIO["&amp;A102&amp;"].Group := "&amp;IF(OR(ISBLANK(DIO!L102),DIO!L102=""),0,DIO!L102)&amp;";"</f>
        <v>DIO[98].Group := 0;</v>
      </c>
      <c r="E102" s="67" t="str">
        <f>"DIO["&amp;A102&amp;"].vNorm := "&amp;IF(OR(ISBLANK(DIO!H102),DIO!H102=""),0,DIO!H102)&amp;";"</f>
        <v>DIO[98].vNorm := 0;</v>
      </c>
      <c r="F102" s="67"/>
      <c r="G102" s="67" t="str">
        <f>"DIO["&amp;$A102&amp;"]." &amp;G$3&amp;".en :=" &amp;IF(OR(ISBLANK(DIO!I102),DIO!I102=""),0,DIO!I102)&amp;"; "</f>
        <v xml:space="preserve">DIO[98].ALARM.en :=0; </v>
      </c>
    </row>
    <row r="103" spans="1:7" x14ac:dyDescent="0.25">
      <c r="A103" s="59">
        <f>DIO!$D103</f>
        <v>99</v>
      </c>
      <c r="B103" s="59"/>
      <c r="C103" s="67" t="str">
        <f>"dio["&amp;A103&amp;"].En := "&amp;IF(OR(ISBLANK(DIO!F103),DIO!F103=""),0,1)&amp;";"</f>
        <v>dio[99].En := 0;</v>
      </c>
      <c r="D103" s="67" t="str">
        <f>"DIO["&amp;A103&amp;"].Group := "&amp;IF(OR(ISBLANK(DIO!L103),DIO!L103=""),0,DIO!L103)&amp;";"</f>
        <v>DIO[99].Group := 0;</v>
      </c>
      <c r="E103" s="67" t="str">
        <f>"DIO["&amp;A103&amp;"].vNorm := "&amp;IF(OR(ISBLANK(DIO!H103),DIO!H103=""),0,DIO!H103)&amp;";"</f>
        <v>DIO[99].vNorm := 0;</v>
      </c>
      <c r="F103" s="67"/>
      <c r="G103" s="67" t="str">
        <f>"DIO["&amp;$A103&amp;"]." &amp;G$3&amp;".en :=" &amp;IF(OR(ISBLANK(DIO!I103),DIO!I103=""),0,DIO!I103)&amp;"; "</f>
        <v xml:space="preserve">DIO[99].ALARM.en :=0; </v>
      </c>
    </row>
    <row r="104" spans="1:7" x14ac:dyDescent="0.25">
      <c r="A104" s="59">
        <f>DIO!$D104</f>
        <v>100</v>
      </c>
      <c r="B104" s="59"/>
      <c r="C104" s="67" t="str">
        <f>"dio["&amp;A104&amp;"].En := "&amp;IF(OR(ISBLANK(DIO!F104),DIO!F104=""),0,1)&amp;";"</f>
        <v>dio[100].En := 0;</v>
      </c>
      <c r="D104" s="67" t="str">
        <f>"DIO["&amp;A104&amp;"].Group := "&amp;IF(OR(ISBLANK(DIO!L104),DIO!L104=""),0,DIO!L104)&amp;";"</f>
        <v>DIO[100].Group := 0;</v>
      </c>
      <c r="E104" s="67" t="str">
        <f>"DIO["&amp;A104&amp;"].vNorm := "&amp;IF(OR(ISBLANK(DIO!H104),DIO!H104=""),0,DIO!H104)&amp;";"</f>
        <v>DIO[100].vNorm := 0;</v>
      </c>
      <c r="F104" s="67"/>
      <c r="G104" s="67" t="str">
        <f>"DIO["&amp;$A104&amp;"]." &amp;G$3&amp;".en :=" &amp;IF(OR(ISBLANK(DIO!I104),DIO!I104=""),0,DIO!I104)&amp;"; "</f>
        <v xml:space="preserve">DIO[100].ALARM.en :=0; </v>
      </c>
    </row>
    <row r="105" spans="1:7" x14ac:dyDescent="0.25">
      <c r="A105" s="59">
        <f>DIO!$D105</f>
        <v>101</v>
      </c>
      <c r="B105" s="59"/>
      <c r="C105" s="67" t="str">
        <f>"dio["&amp;A105&amp;"].En := "&amp;IF(OR(ISBLANK(DIO!F105),DIO!F105=""),0,1)&amp;";"</f>
        <v>dio[101].En := 0;</v>
      </c>
      <c r="D105" s="67" t="str">
        <f>"DIO["&amp;A105&amp;"].Group := "&amp;IF(OR(ISBLANK(DIO!L105),DIO!L105=""),0,DIO!L105)&amp;";"</f>
        <v>DIO[101].Group := 0;</v>
      </c>
      <c r="E105" s="67" t="str">
        <f>"DIO["&amp;A105&amp;"].vNorm := "&amp;IF(OR(ISBLANK(DIO!H105),DIO!H105=""),0,DIO!H105)&amp;";"</f>
        <v>DIO[101].vNorm := 0;</v>
      </c>
      <c r="F105" s="67"/>
      <c r="G105" s="67" t="str">
        <f>"DIO["&amp;$A105&amp;"]." &amp;G$3&amp;".en :=" &amp;IF(OR(ISBLANK(DIO!I105),DIO!I105=""),0,DIO!I105)&amp;"; "</f>
        <v xml:space="preserve">DIO[101].ALARM.en :=0; </v>
      </c>
    </row>
    <row r="106" spans="1:7" x14ac:dyDescent="0.25">
      <c r="A106" s="59">
        <f>DIO!$D106</f>
        <v>102</v>
      </c>
      <c r="B106" s="59"/>
      <c r="C106" s="67" t="str">
        <f>"dio["&amp;A106&amp;"].En := "&amp;IF(OR(ISBLANK(DIO!F106),DIO!F106=""),0,1)&amp;";"</f>
        <v>dio[102].En := 0;</v>
      </c>
      <c r="D106" s="67" t="str">
        <f>"DIO["&amp;A106&amp;"].Group := "&amp;IF(OR(ISBLANK(DIO!L106),DIO!L106=""),0,DIO!L106)&amp;";"</f>
        <v>DIO[102].Group := 0;</v>
      </c>
      <c r="E106" s="67" t="str">
        <f>"DIO["&amp;A106&amp;"].vNorm := "&amp;IF(OR(ISBLANK(DIO!H106),DIO!H106=""),0,DIO!H106)&amp;";"</f>
        <v>DIO[102].vNorm := 0;</v>
      </c>
      <c r="F106" s="67"/>
      <c r="G106" s="67" t="str">
        <f>"DIO["&amp;$A106&amp;"]." &amp;G$3&amp;".en :=" &amp;IF(OR(ISBLANK(DIO!I106),DIO!I106=""),0,DIO!I106)&amp;"; "</f>
        <v xml:space="preserve">DIO[102].ALARM.en :=0; </v>
      </c>
    </row>
    <row r="107" spans="1:7" x14ac:dyDescent="0.25">
      <c r="A107" s="59">
        <f>DIO!$D107</f>
        <v>103</v>
      </c>
      <c r="B107" s="59"/>
      <c r="C107" s="67" t="str">
        <f>"dio["&amp;A107&amp;"].En := "&amp;IF(OR(ISBLANK(DIO!F107),DIO!F107=""),0,1)&amp;";"</f>
        <v>dio[103].En := 0;</v>
      </c>
      <c r="D107" s="67" t="str">
        <f>"DIO["&amp;A107&amp;"].Group := "&amp;IF(OR(ISBLANK(DIO!L107),DIO!L107=""),0,DIO!L107)&amp;";"</f>
        <v>DIO[103].Group := 0;</v>
      </c>
      <c r="E107" s="67" t="str">
        <f>"DIO["&amp;A107&amp;"].vNorm := "&amp;IF(OR(ISBLANK(DIO!H107),DIO!H107=""),0,DIO!H107)&amp;";"</f>
        <v>DIO[103].vNorm := 0;</v>
      </c>
      <c r="F107" s="67"/>
      <c r="G107" s="67" t="str">
        <f>"DIO["&amp;$A107&amp;"]." &amp;G$3&amp;".en :=" &amp;IF(OR(ISBLANK(DIO!I107),DIO!I107=""),0,DIO!I107)&amp;"; "</f>
        <v xml:space="preserve">DIO[103].ALARM.en :=0; </v>
      </c>
    </row>
    <row r="108" spans="1:7" x14ac:dyDescent="0.25">
      <c r="A108" s="59">
        <f>DIO!$D108</f>
        <v>104</v>
      </c>
      <c r="B108" s="59"/>
      <c r="C108" s="67" t="str">
        <f>"dio["&amp;A108&amp;"].En := "&amp;IF(OR(ISBLANK(DIO!F108),DIO!F108=""),0,1)&amp;";"</f>
        <v>dio[104].En := 0;</v>
      </c>
      <c r="D108" s="67" t="str">
        <f>"DIO["&amp;A108&amp;"].Group := "&amp;IF(OR(ISBLANK(DIO!L108),DIO!L108=""),0,DIO!L108)&amp;";"</f>
        <v>DIO[104].Group := 0;</v>
      </c>
      <c r="E108" s="67" t="str">
        <f>"DIO["&amp;A108&amp;"].vNorm := "&amp;IF(OR(ISBLANK(DIO!H108),DIO!H108=""),0,DIO!H108)&amp;";"</f>
        <v>DIO[104].vNorm := 0;</v>
      </c>
      <c r="F108" s="67"/>
      <c r="G108" s="67" t="str">
        <f>"DIO["&amp;$A108&amp;"]." &amp;G$3&amp;".en :=" &amp;IF(OR(ISBLANK(DIO!I108),DIO!I108=""),0,DIO!I108)&amp;"; "</f>
        <v xml:space="preserve">DIO[104].ALARM.en :=0; </v>
      </c>
    </row>
    <row r="109" spans="1:7" x14ac:dyDescent="0.25">
      <c r="A109" s="59">
        <f>DIO!$D109</f>
        <v>105</v>
      </c>
      <c r="B109" s="59"/>
      <c r="C109" s="67" t="str">
        <f>"dio["&amp;A109&amp;"].En := "&amp;IF(OR(ISBLANK(DIO!F109),DIO!F109=""),0,1)&amp;";"</f>
        <v>dio[105].En := 0;</v>
      </c>
      <c r="D109" s="67" t="str">
        <f>"DIO["&amp;A109&amp;"].Group := "&amp;IF(OR(ISBLANK(DIO!L109),DIO!L109=""),0,DIO!L109)&amp;";"</f>
        <v>DIO[105].Group := 0;</v>
      </c>
      <c r="E109" s="67" t="str">
        <f>"DIO["&amp;A109&amp;"].vNorm := "&amp;IF(OR(ISBLANK(DIO!H109),DIO!H109=""),0,DIO!H109)&amp;";"</f>
        <v>DIO[105].vNorm := 0;</v>
      </c>
      <c r="F109" s="67"/>
      <c r="G109" s="67" t="str">
        <f>"DIO["&amp;$A109&amp;"]." &amp;G$3&amp;".en :=" &amp;IF(OR(ISBLANK(DIO!I109),DIO!I109=""),0,DIO!I109)&amp;"; "</f>
        <v xml:space="preserve">DIO[105].ALARM.en :=0; </v>
      </c>
    </row>
    <row r="110" spans="1:7" x14ac:dyDescent="0.25">
      <c r="A110" s="59">
        <f>DIO!$D110</f>
        <v>106</v>
      </c>
      <c r="B110" s="59"/>
      <c r="C110" s="67" t="str">
        <f>"dio["&amp;A110&amp;"].En := "&amp;IF(OR(ISBLANK(DIO!F110),DIO!F110=""),0,1)&amp;";"</f>
        <v>dio[106].En := 0;</v>
      </c>
      <c r="D110" s="67" t="str">
        <f>"DIO["&amp;A110&amp;"].Group := "&amp;IF(OR(ISBLANK(DIO!L110),DIO!L110=""),0,DIO!L110)&amp;";"</f>
        <v>DIO[106].Group := 0;</v>
      </c>
      <c r="E110" s="67" t="str">
        <f>"DIO["&amp;A110&amp;"].vNorm := "&amp;IF(OR(ISBLANK(DIO!H110),DIO!H110=""),0,DIO!H110)&amp;";"</f>
        <v>DIO[106].vNorm := 0;</v>
      </c>
      <c r="F110" s="67"/>
      <c r="G110" s="67" t="str">
        <f>"DIO["&amp;$A110&amp;"]." &amp;G$3&amp;".en :=" &amp;IF(OR(ISBLANK(DIO!I110),DIO!I110=""),0,DIO!I110)&amp;"; "</f>
        <v xml:space="preserve">DIO[106].ALARM.en :=0; </v>
      </c>
    </row>
    <row r="111" spans="1:7" x14ac:dyDescent="0.25">
      <c r="A111" s="59">
        <f>DIO!$D111</f>
        <v>107</v>
      </c>
      <c r="B111" s="59"/>
      <c r="C111" s="67" t="str">
        <f>"dio["&amp;A111&amp;"].En := "&amp;IF(OR(ISBLANK(DIO!F111),DIO!F111=""),0,1)&amp;";"</f>
        <v>dio[107].En := 0;</v>
      </c>
      <c r="D111" s="67" t="str">
        <f>"DIO["&amp;A111&amp;"].Group := "&amp;IF(OR(ISBLANK(DIO!L111),DIO!L111=""),0,DIO!L111)&amp;";"</f>
        <v>DIO[107].Group := 0;</v>
      </c>
      <c r="E111" s="67" t="str">
        <f>"DIO["&amp;A111&amp;"].vNorm := "&amp;IF(OR(ISBLANK(DIO!H111),DIO!H111=""),0,DIO!H111)&amp;";"</f>
        <v>DIO[107].vNorm := 0;</v>
      </c>
      <c r="F111" s="67"/>
      <c r="G111" s="67" t="str">
        <f>"DIO["&amp;$A111&amp;"]." &amp;G$3&amp;".en :=" &amp;IF(OR(ISBLANK(DIO!I111),DIO!I111=""),0,DIO!I111)&amp;"; "</f>
        <v xml:space="preserve">DIO[107].ALARM.en :=0; </v>
      </c>
    </row>
    <row r="112" spans="1:7" x14ac:dyDescent="0.25">
      <c r="A112" s="59">
        <f>DIO!$D112</f>
        <v>108</v>
      </c>
      <c r="B112" s="59"/>
      <c r="C112" s="67" t="str">
        <f>"dio["&amp;A112&amp;"].En := "&amp;IF(OR(ISBLANK(DIO!F112),DIO!F112=""),0,1)&amp;";"</f>
        <v>dio[108].En := 0;</v>
      </c>
      <c r="D112" s="67" t="str">
        <f>"DIO["&amp;A112&amp;"].Group := "&amp;IF(OR(ISBLANK(DIO!L112),DIO!L112=""),0,DIO!L112)&amp;";"</f>
        <v>DIO[108].Group := 0;</v>
      </c>
      <c r="E112" s="67" t="str">
        <f>"DIO["&amp;A112&amp;"].vNorm := "&amp;IF(OR(ISBLANK(DIO!H112),DIO!H112=""),0,DIO!H112)&amp;";"</f>
        <v>DIO[108].vNorm := 0;</v>
      </c>
      <c r="F112" s="67"/>
      <c r="G112" s="67" t="str">
        <f>"DIO["&amp;$A112&amp;"]." &amp;G$3&amp;".en :=" &amp;IF(OR(ISBLANK(DIO!I112),DIO!I112=""),0,DIO!I112)&amp;"; "</f>
        <v xml:space="preserve">DIO[108].ALARM.en :=0; </v>
      </c>
    </row>
    <row r="113" spans="1:7" x14ac:dyDescent="0.25">
      <c r="A113" s="59">
        <f>DIO!$D113</f>
        <v>109</v>
      </c>
      <c r="B113" s="59"/>
      <c r="C113" s="67" t="str">
        <f>"dio["&amp;A113&amp;"].En := "&amp;IF(OR(ISBLANK(DIO!F113),DIO!F113=""),0,1)&amp;";"</f>
        <v>dio[109].En := 0;</v>
      </c>
      <c r="D113" s="67" t="str">
        <f>"DIO["&amp;A113&amp;"].Group := "&amp;IF(OR(ISBLANK(DIO!L113),DIO!L113=""),0,DIO!L113)&amp;";"</f>
        <v>DIO[109].Group := 0;</v>
      </c>
      <c r="E113" s="67" t="str">
        <f>"DIO["&amp;A113&amp;"].vNorm := "&amp;IF(OR(ISBLANK(DIO!H113),DIO!H113=""),0,DIO!H113)&amp;";"</f>
        <v>DIO[109].vNorm := 0;</v>
      </c>
      <c r="F113" s="67"/>
      <c r="G113" s="67" t="str">
        <f>"DIO["&amp;$A113&amp;"]." &amp;G$3&amp;".en :=" &amp;IF(OR(ISBLANK(DIO!I113),DIO!I113=""),0,DIO!I113)&amp;"; "</f>
        <v xml:space="preserve">DIO[109].ALARM.en :=0; </v>
      </c>
    </row>
    <row r="114" spans="1:7" x14ac:dyDescent="0.25">
      <c r="A114" s="59">
        <f>DIO!$D114</f>
        <v>110</v>
      </c>
      <c r="B114" s="59"/>
      <c r="C114" s="67" t="str">
        <f>"dio["&amp;A114&amp;"].En := "&amp;IF(OR(ISBLANK(DIO!F114),DIO!F114=""),0,1)&amp;";"</f>
        <v>dio[110].En := 0;</v>
      </c>
      <c r="D114" s="67" t="str">
        <f>"DIO["&amp;A114&amp;"].Group := "&amp;IF(OR(ISBLANK(DIO!L114),DIO!L114=""),0,DIO!L114)&amp;";"</f>
        <v>DIO[110].Group := 0;</v>
      </c>
      <c r="E114" s="67" t="str">
        <f>"DIO["&amp;A114&amp;"].vNorm := "&amp;IF(OR(ISBLANK(DIO!H114),DIO!H114=""),0,DIO!H114)&amp;";"</f>
        <v>DIO[110].vNorm := 0;</v>
      </c>
      <c r="F114" s="67"/>
      <c r="G114" s="67" t="str">
        <f>"DIO["&amp;$A114&amp;"]." &amp;G$3&amp;".en :=" &amp;IF(OR(ISBLANK(DIO!I114),DIO!I114=""),0,DIO!I114)&amp;"; "</f>
        <v xml:space="preserve">DIO[110].ALARM.en :=0; </v>
      </c>
    </row>
    <row r="115" spans="1:7" x14ac:dyDescent="0.25">
      <c r="A115" s="59">
        <f>DIO!$D115</f>
        <v>111</v>
      </c>
      <c r="B115" s="59"/>
      <c r="C115" s="67" t="str">
        <f>"dio["&amp;A115&amp;"].En := "&amp;IF(OR(ISBLANK(DIO!F115),DIO!F115=""),0,1)&amp;";"</f>
        <v>dio[111].En := 0;</v>
      </c>
      <c r="D115" s="67" t="str">
        <f>"DIO["&amp;A115&amp;"].Group := "&amp;IF(OR(ISBLANK(DIO!L115),DIO!L115=""),0,DIO!L115)&amp;";"</f>
        <v>DIO[111].Group := 0;</v>
      </c>
      <c r="E115" s="67" t="str">
        <f>"DIO["&amp;A115&amp;"].vNorm := "&amp;IF(OR(ISBLANK(DIO!H115),DIO!H115=""),0,DIO!H115)&amp;";"</f>
        <v>DIO[111].vNorm := 0;</v>
      </c>
      <c r="F115" s="67"/>
      <c r="G115" s="67" t="str">
        <f>"DIO["&amp;$A115&amp;"]." &amp;G$3&amp;".en :=" &amp;IF(OR(ISBLANK(DIO!I115),DIO!I115=""),0,DIO!I115)&amp;"; "</f>
        <v xml:space="preserve">DIO[111].ALARM.en :=0; </v>
      </c>
    </row>
    <row r="116" spans="1:7" x14ac:dyDescent="0.25">
      <c r="A116" s="59">
        <f>DIO!$D116</f>
        <v>112</v>
      </c>
      <c r="B116" s="59"/>
      <c r="C116" s="67" t="str">
        <f>"dio["&amp;A116&amp;"].En := "&amp;IF(OR(ISBLANK(DIO!F116),DIO!F116=""),0,1)&amp;";"</f>
        <v>dio[112].En := 1;</v>
      </c>
      <c r="D116" s="67" t="str">
        <f>"DIO["&amp;A116&amp;"].Group := "&amp;IF(OR(ISBLANK(DIO!L116),DIO!L116=""),0,DIO!L116)&amp;";"</f>
        <v>DIO[112].Group := 0;</v>
      </c>
      <c r="E116" s="67" t="str">
        <f>"DIO["&amp;A116&amp;"].vNorm := "&amp;IF(OR(ISBLANK(DIO!H116),DIO!H116=""),0,DIO!H116)&amp;";"</f>
        <v>DIO[112].vNorm := 1;</v>
      </c>
      <c r="F116" s="67"/>
      <c r="G116" s="67" t="str">
        <f>"DIO["&amp;$A116&amp;"]." &amp;G$3&amp;".en :=" &amp;IF(OR(ISBLANK(DIO!I116),DIO!I116=""),0,DIO!I116)&amp;"; "</f>
        <v xml:space="preserve">DIO[112].ALARM.en :=1; </v>
      </c>
    </row>
    <row r="117" spans="1:7" x14ac:dyDescent="0.25">
      <c r="A117" s="59">
        <f>DIO!$D117</f>
        <v>113</v>
      </c>
      <c r="B117" s="59"/>
      <c r="C117" s="67" t="str">
        <f>"dio["&amp;A117&amp;"].En := "&amp;IF(OR(ISBLANK(DIO!F117),DIO!F117=""),0,1)&amp;";"</f>
        <v>dio[113].En := 1;</v>
      </c>
      <c r="D117" s="67" t="str">
        <f>"DIO["&amp;A117&amp;"].Group := "&amp;IF(OR(ISBLANK(DIO!L117),DIO!L117=""),0,DIO!L117)&amp;";"</f>
        <v>DIO[113].Group := 0;</v>
      </c>
      <c r="E117" s="67" t="str">
        <f>"DIO["&amp;A117&amp;"].vNorm := "&amp;IF(OR(ISBLANK(DIO!H117),DIO!H117=""),0,DIO!H117)&amp;";"</f>
        <v>DIO[113].vNorm := 1;</v>
      </c>
      <c r="F117" s="67"/>
      <c r="G117" s="67" t="str">
        <f>"DIO["&amp;$A117&amp;"]." &amp;G$3&amp;".en :=" &amp;IF(OR(ISBLANK(DIO!I117),DIO!I117=""),0,DIO!I117)&amp;"; "</f>
        <v xml:space="preserve">DIO[113].ALARM.en :=1; </v>
      </c>
    </row>
    <row r="118" spans="1:7" x14ac:dyDescent="0.25">
      <c r="A118" s="59">
        <f>DIO!$D118</f>
        <v>114</v>
      </c>
      <c r="B118" s="59"/>
      <c r="C118" s="67" t="str">
        <f>"dio["&amp;A118&amp;"].En := "&amp;IF(OR(ISBLANK(DIO!F118),DIO!F118=""),0,1)&amp;";"</f>
        <v>dio[114].En := 1;</v>
      </c>
      <c r="D118" s="67" t="str">
        <f>"DIO["&amp;A118&amp;"].Group := "&amp;IF(OR(ISBLANK(DIO!L118),DIO!L118=""),0,DIO!L118)&amp;";"</f>
        <v>DIO[114].Group := 0;</v>
      </c>
      <c r="E118" s="67" t="str">
        <f>"DIO["&amp;A118&amp;"].vNorm := "&amp;IF(OR(ISBLANK(DIO!H118),DIO!H118=""),0,DIO!H118)&amp;";"</f>
        <v>DIO[114].vNorm := 1;</v>
      </c>
      <c r="F118" s="67"/>
      <c r="G118" s="67" t="str">
        <f>"DIO["&amp;$A118&amp;"]." &amp;G$3&amp;".en :=" &amp;IF(OR(ISBLANK(DIO!I118),DIO!I118=""),0,DIO!I118)&amp;"; "</f>
        <v xml:space="preserve">DIO[114].ALARM.en :=1; </v>
      </c>
    </row>
    <row r="119" spans="1:7" x14ac:dyDescent="0.25">
      <c r="A119" s="59">
        <f>DIO!$D119</f>
        <v>115</v>
      </c>
      <c r="B119" s="59"/>
      <c r="C119" s="67" t="str">
        <f>"dio["&amp;A119&amp;"].En := "&amp;IF(OR(ISBLANK(DIO!F119),DIO!F119=""),0,1)&amp;";"</f>
        <v>dio[115].En := 1;</v>
      </c>
      <c r="D119" s="67" t="str">
        <f>"DIO["&amp;A119&amp;"].Group := "&amp;IF(OR(ISBLANK(DIO!L119),DIO!L119=""),0,DIO!L119)&amp;";"</f>
        <v>DIO[115].Group := 0;</v>
      </c>
      <c r="E119" s="67" t="str">
        <f>"DIO["&amp;A119&amp;"].vNorm := "&amp;IF(OR(ISBLANK(DIO!H119),DIO!H119=""),0,DIO!H119)&amp;";"</f>
        <v>DIO[115].vNorm := 1;</v>
      </c>
      <c r="F119" s="67"/>
      <c r="G119" s="67" t="str">
        <f>"DIO["&amp;$A119&amp;"]." &amp;G$3&amp;".en :=" &amp;IF(OR(ISBLANK(DIO!I119),DIO!I119=""),0,DIO!I119)&amp;"; "</f>
        <v xml:space="preserve">DIO[115].ALARM.en :=1; </v>
      </c>
    </row>
    <row r="120" spans="1:7" x14ac:dyDescent="0.25">
      <c r="A120" s="59">
        <f>DIO!$D120</f>
        <v>116</v>
      </c>
      <c r="B120" s="59"/>
      <c r="C120" s="67" t="str">
        <f>"dio["&amp;A120&amp;"].En := "&amp;IF(OR(ISBLANK(DIO!F120),DIO!F120=""),0,1)&amp;";"</f>
        <v>dio[116].En := 1;</v>
      </c>
      <c r="D120" s="67" t="str">
        <f>"DIO["&amp;A120&amp;"].Group := "&amp;IF(OR(ISBLANK(DIO!L120),DIO!L120=""),0,DIO!L120)&amp;";"</f>
        <v>DIO[116].Group := 0;</v>
      </c>
      <c r="E120" s="67" t="str">
        <f>"DIO["&amp;A120&amp;"].vNorm := "&amp;IF(OR(ISBLANK(DIO!H120),DIO!H120=""),0,DIO!H120)&amp;";"</f>
        <v>DIO[116].vNorm := 1;</v>
      </c>
      <c r="F120" s="67"/>
      <c r="G120" s="67" t="str">
        <f>"DIO["&amp;$A120&amp;"]." &amp;G$3&amp;".en :=" &amp;IF(OR(ISBLANK(DIO!I120),DIO!I120=""),0,DIO!I120)&amp;"; "</f>
        <v xml:space="preserve">DIO[116].ALARM.en :=1; </v>
      </c>
    </row>
    <row r="121" spans="1:7" x14ac:dyDescent="0.25">
      <c r="A121" s="59">
        <f>DIO!$D121</f>
        <v>117</v>
      </c>
      <c r="B121" s="59"/>
      <c r="C121" s="67" t="str">
        <f>"dio["&amp;A121&amp;"].En := "&amp;IF(OR(ISBLANK(DIO!F121),DIO!F121=""),0,1)&amp;";"</f>
        <v>dio[117].En := 1;</v>
      </c>
      <c r="D121" s="67" t="str">
        <f>"DIO["&amp;A121&amp;"].Group := "&amp;IF(OR(ISBLANK(DIO!L121),DIO!L121=""),0,DIO!L121)&amp;";"</f>
        <v>DIO[117].Group := 0;</v>
      </c>
      <c r="E121" s="67" t="str">
        <f>"DIO["&amp;A121&amp;"].vNorm := "&amp;IF(OR(ISBLANK(DIO!H121),DIO!H121=""),0,DIO!H121)&amp;";"</f>
        <v>DIO[117].vNorm := 1;</v>
      </c>
      <c r="F121" s="67"/>
      <c r="G121" s="67" t="str">
        <f>"DIO["&amp;$A121&amp;"]." &amp;G$3&amp;".en :=" &amp;IF(OR(ISBLANK(DIO!I121),DIO!I121=""),0,DIO!I121)&amp;"; "</f>
        <v xml:space="preserve">DIO[117].ALARM.en :=1; </v>
      </c>
    </row>
    <row r="122" spans="1:7" x14ac:dyDescent="0.25">
      <c r="A122" s="59">
        <f>DIO!$D122</f>
        <v>118</v>
      </c>
      <c r="B122" s="59"/>
      <c r="C122" s="67" t="str">
        <f>"dio["&amp;A122&amp;"].En := "&amp;IF(OR(ISBLANK(DIO!F122),DIO!F122=""),0,1)&amp;";"</f>
        <v>dio[118].En := 1;</v>
      </c>
      <c r="D122" s="67" t="str">
        <f>"DIO["&amp;A122&amp;"].Group := "&amp;IF(OR(ISBLANK(DIO!L122),DIO!L122=""),0,DIO!L122)&amp;";"</f>
        <v>DIO[118].Group := 0;</v>
      </c>
      <c r="E122" s="67" t="str">
        <f>"DIO["&amp;A122&amp;"].vNorm := "&amp;IF(OR(ISBLANK(DIO!H122),DIO!H122=""),0,DIO!H122)&amp;";"</f>
        <v>DIO[118].vNorm := 1;</v>
      </c>
      <c r="F122" s="67"/>
      <c r="G122" s="67" t="str">
        <f>"DIO["&amp;$A122&amp;"]." &amp;G$3&amp;".en :=" &amp;IF(OR(ISBLANK(DIO!I122),DIO!I122=""),0,DIO!I122)&amp;"; "</f>
        <v xml:space="preserve">DIO[118].ALARM.en :=1; </v>
      </c>
    </row>
    <row r="123" spans="1:7" x14ac:dyDescent="0.25">
      <c r="A123" s="59">
        <f>DIO!$D123</f>
        <v>119</v>
      </c>
      <c r="B123" s="59"/>
      <c r="C123" s="67" t="str">
        <f>"dio["&amp;A123&amp;"].En := "&amp;IF(OR(ISBLANK(DIO!F123),DIO!F123=""),0,1)&amp;";"</f>
        <v>dio[119].En := 1;</v>
      </c>
      <c r="D123" s="67" t="str">
        <f>"DIO["&amp;A123&amp;"].Group := "&amp;IF(OR(ISBLANK(DIO!L123),DIO!L123=""),0,DIO!L123)&amp;";"</f>
        <v>DIO[119].Group := 0;</v>
      </c>
      <c r="E123" s="67" t="str">
        <f>"DIO["&amp;A123&amp;"].vNorm := "&amp;IF(OR(ISBLANK(DIO!H123),DIO!H123=""),0,DIO!H123)&amp;";"</f>
        <v>DIO[119].vNorm := 1;</v>
      </c>
      <c r="F123" s="67"/>
      <c r="G123" s="67" t="str">
        <f>"DIO["&amp;$A123&amp;"]." &amp;G$3&amp;".en :=" &amp;IF(OR(ISBLANK(DIO!I123),DIO!I123=""),0,DIO!I123)&amp;"; "</f>
        <v xml:space="preserve">DIO[119].ALARM.en :=1; </v>
      </c>
    </row>
    <row r="124" spans="1:7" x14ac:dyDescent="0.25">
      <c r="A124" s="59">
        <f>DIO!$D124</f>
        <v>120</v>
      </c>
      <c r="B124" s="59"/>
      <c r="C124" s="67" t="str">
        <f>"dio["&amp;A124&amp;"].En := "&amp;IF(OR(ISBLANK(DIO!F124),DIO!F124=""),0,1)&amp;";"</f>
        <v>dio[120].En := 1;</v>
      </c>
      <c r="D124" s="67" t="str">
        <f>"DIO["&amp;A124&amp;"].Group := "&amp;IF(OR(ISBLANK(DIO!L124),DIO!L124=""),0,DIO!L124)&amp;";"</f>
        <v>DIO[120].Group := 0;</v>
      </c>
      <c r="E124" s="67" t="str">
        <f>"DIO["&amp;A124&amp;"].vNorm := "&amp;IF(OR(ISBLANK(DIO!H124),DIO!H124=""),0,DIO!H124)&amp;";"</f>
        <v>DIO[120].vNorm := 1;</v>
      </c>
      <c r="F124" s="67"/>
      <c r="G124" s="67" t="str">
        <f>"DIO["&amp;$A124&amp;"]." &amp;G$3&amp;".en :=" &amp;IF(OR(ISBLANK(DIO!I124),DIO!I124=""),0,DIO!I124)&amp;"; "</f>
        <v xml:space="preserve">DIO[120].ALARM.en :=1; </v>
      </c>
    </row>
    <row r="125" spans="1:7" x14ac:dyDescent="0.25">
      <c r="A125" s="59">
        <f>DIO!$D125</f>
        <v>121</v>
      </c>
      <c r="B125" s="59"/>
      <c r="C125" s="67" t="str">
        <f>"dio["&amp;A125&amp;"].En := "&amp;IF(OR(ISBLANK(DIO!F125),DIO!F125=""),0,1)&amp;";"</f>
        <v>dio[121].En := 1;</v>
      </c>
      <c r="D125" s="67" t="str">
        <f>"DIO["&amp;A125&amp;"].Group := "&amp;IF(OR(ISBLANK(DIO!L125),DIO!L125=""),0,DIO!L125)&amp;";"</f>
        <v>DIO[121].Group := 0;</v>
      </c>
      <c r="E125" s="67" t="str">
        <f>"DIO["&amp;A125&amp;"].vNorm := "&amp;IF(OR(ISBLANK(DIO!H125),DIO!H125=""),0,DIO!H125)&amp;";"</f>
        <v>DIO[121].vNorm := 1;</v>
      </c>
      <c r="F125" s="67"/>
      <c r="G125" s="67" t="str">
        <f>"DIO["&amp;$A125&amp;"]." &amp;G$3&amp;".en :=" &amp;IF(OR(ISBLANK(DIO!I125),DIO!I125=""),0,DIO!I125)&amp;"; "</f>
        <v xml:space="preserve">DIO[121].ALARM.en :=1; </v>
      </c>
    </row>
    <row r="126" spans="1:7" x14ac:dyDescent="0.25">
      <c r="A126" s="59">
        <f>DIO!$D126</f>
        <v>122</v>
      </c>
      <c r="B126" s="59"/>
      <c r="C126" s="67" t="str">
        <f>"dio["&amp;A126&amp;"].En := "&amp;IF(OR(ISBLANK(DIO!F126),DIO!F126=""),0,1)&amp;";"</f>
        <v>dio[122].En := 1;</v>
      </c>
      <c r="D126" s="67" t="str">
        <f>"DIO["&amp;A126&amp;"].Group := "&amp;IF(OR(ISBLANK(DIO!L126),DIO!L126=""),0,DIO!L126)&amp;";"</f>
        <v>DIO[122].Group := 0;</v>
      </c>
      <c r="E126" s="67" t="str">
        <f>"DIO["&amp;A126&amp;"].vNorm := "&amp;IF(OR(ISBLANK(DIO!H126),DIO!H126=""),0,DIO!H126)&amp;";"</f>
        <v>DIO[122].vNorm := 1;</v>
      </c>
      <c r="F126" s="67"/>
      <c r="G126" s="67" t="str">
        <f>"DIO["&amp;$A126&amp;"]." &amp;G$3&amp;".en :=" &amp;IF(OR(ISBLANK(DIO!I126),DIO!I126=""),0,DIO!I126)&amp;"; "</f>
        <v xml:space="preserve">DIO[122].ALARM.en :=1; </v>
      </c>
    </row>
    <row r="127" spans="1:7" x14ac:dyDescent="0.25">
      <c r="A127" s="59">
        <f>DIO!$D127</f>
        <v>123</v>
      </c>
      <c r="B127" s="59"/>
      <c r="C127" s="67" t="str">
        <f>"dio["&amp;A127&amp;"].En := "&amp;IF(OR(ISBLANK(DIO!F127),DIO!F127=""),0,1)&amp;";"</f>
        <v>dio[123].En := 1;</v>
      </c>
      <c r="D127" s="67" t="str">
        <f>"DIO["&amp;A127&amp;"].Group := "&amp;IF(OR(ISBLANK(DIO!L127),DIO!L127=""),0,DIO!L127)&amp;";"</f>
        <v>DIO[123].Group := 0;</v>
      </c>
      <c r="E127" s="67" t="str">
        <f>"DIO["&amp;A127&amp;"].vNorm := "&amp;IF(OR(ISBLANK(DIO!H127),DIO!H127=""),0,DIO!H127)&amp;";"</f>
        <v>DIO[123].vNorm := 1;</v>
      </c>
      <c r="F127" s="67"/>
      <c r="G127" s="67" t="str">
        <f>"DIO["&amp;$A127&amp;"]." &amp;G$3&amp;".en :=" &amp;IF(OR(ISBLANK(DIO!I127),DIO!I127=""),0,DIO!I127)&amp;"; "</f>
        <v xml:space="preserve">DIO[123].ALARM.en :=1; </v>
      </c>
    </row>
    <row r="128" spans="1:7" x14ac:dyDescent="0.25">
      <c r="A128" s="59">
        <f>DIO!$D128</f>
        <v>124</v>
      </c>
      <c r="B128" s="59"/>
      <c r="C128" s="67" t="str">
        <f>"dio["&amp;A128&amp;"].En := "&amp;IF(OR(ISBLANK(DIO!F128),DIO!F128=""),0,1)&amp;";"</f>
        <v>dio[124].En := 1;</v>
      </c>
      <c r="D128" s="67" t="str">
        <f>"DIO["&amp;A128&amp;"].Group := "&amp;IF(OR(ISBLANK(DIO!L128),DIO!L128=""),0,DIO!L128)&amp;";"</f>
        <v>DIO[124].Group := 0;</v>
      </c>
      <c r="E128" s="67" t="str">
        <f>"DIO["&amp;A128&amp;"].vNorm := "&amp;IF(OR(ISBLANK(DIO!H128),DIO!H128=""),0,DIO!H128)&amp;";"</f>
        <v>DIO[124].vNorm := 1;</v>
      </c>
      <c r="F128" s="67"/>
      <c r="G128" s="67" t="str">
        <f>"DIO["&amp;$A128&amp;"]." &amp;G$3&amp;".en :=" &amp;IF(OR(ISBLANK(DIO!I128),DIO!I128=""),0,DIO!I128)&amp;"; "</f>
        <v xml:space="preserve">DIO[124].ALARM.en :=1; </v>
      </c>
    </row>
    <row r="129" spans="1:7" x14ac:dyDescent="0.25">
      <c r="A129" s="59">
        <f>DIO!$D129</f>
        <v>125</v>
      </c>
      <c r="B129" s="59"/>
      <c r="C129" s="67" t="str">
        <f>"dio["&amp;A129&amp;"].En := "&amp;IF(OR(ISBLANK(DIO!F129),DIO!F129=""),0,1)&amp;";"</f>
        <v>dio[125].En := 1;</v>
      </c>
      <c r="D129" s="67" t="str">
        <f>"DIO["&amp;A129&amp;"].Group := "&amp;IF(OR(ISBLANK(DIO!L129),DIO!L129=""),0,DIO!L129)&amp;";"</f>
        <v>DIO[125].Group := 0;</v>
      </c>
      <c r="E129" s="67" t="str">
        <f>"DIO["&amp;A129&amp;"].vNorm := "&amp;IF(OR(ISBLANK(DIO!H129),DIO!H129=""),0,DIO!H129)&amp;";"</f>
        <v>DIO[125].vNorm := 1;</v>
      </c>
      <c r="F129" s="67"/>
      <c r="G129" s="67" t="str">
        <f>"DIO["&amp;$A129&amp;"]." &amp;G$3&amp;".en :=" &amp;IF(OR(ISBLANK(DIO!I129),DIO!I129=""),0,DIO!I129)&amp;"; "</f>
        <v xml:space="preserve">DIO[125].ALARM.en :=1; </v>
      </c>
    </row>
    <row r="130" spans="1:7" x14ac:dyDescent="0.25">
      <c r="A130" s="59">
        <f>DIO!$D130</f>
        <v>126</v>
      </c>
      <c r="B130" s="59"/>
      <c r="C130" s="67" t="str">
        <f>"dio["&amp;A130&amp;"].En := "&amp;IF(OR(ISBLANK(DIO!F130),DIO!F130=""),0,1)&amp;";"</f>
        <v>dio[126].En := 1;</v>
      </c>
      <c r="D130" s="67" t="str">
        <f>"DIO["&amp;A130&amp;"].Group := "&amp;IF(OR(ISBLANK(DIO!L130),DIO!L130=""),0,DIO!L130)&amp;";"</f>
        <v>DIO[126].Group := 0;</v>
      </c>
      <c r="E130" s="67" t="str">
        <f>"DIO["&amp;A130&amp;"].vNorm := "&amp;IF(OR(ISBLANK(DIO!H130),DIO!H130=""),0,DIO!H130)&amp;";"</f>
        <v>DIO[126].vNorm := 1;</v>
      </c>
      <c r="F130" s="67"/>
      <c r="G130" s="67" t="str">
        <f>"DIO["&amp;$A130&amp;"]." &amp;G$3&amp;".en :=" &amp;IF(OR(ISBLANK(DIO!I130),DIO!I130=""),0,DIO!I130)&amp;"; "</f>
        <v xml:space="preserve">DIO[126].ALARM.en :=1; </v>
      </c>
    </row>
    <row r="131" spans="1:7" x14ac:dyDescent="0.25">
      <c r="A131" s="59">
        <f>DIO!$D131</f>
        <v>127</v>
      </c>
      <c r="B131" s="59"/>
      <c r="C131" s="67" t="str">
        <f>"dio["&amp;A131&amp;"].En := "&amp;IF(OR(ISBLANK(DIO!F131),DIO!F131=""),0,1)&amp;";"</f>
        <v>dio[127].En := 1;</v>
      </c>
      <c r="D131" s="67" t="str">
        <f>"DIO["&amp;A131&amp;"].Group := "&amp;IF(OR(ISBLANK(DIO!L131),DIO!L131=""),0,DIO!L131)&amp;";"</f>
        <v>DIO[127].Group := 0;</v>
      </c>
      <c r="E131" s="67" t="str">
        <f>"DIO["&amp;A131&amp;"].vNorm := "&amp;IF(OR(ISBLANK(DIO!H131),DIO!H131=""),0,DIO!H131)&amp;";"</f>
        <v>DIO[127].vNorm := 1;</v>
      </c>
      <c r="F131" s="67"/>
      <c r="G131" s="67" t="str">
        <f>"DIO["&amp;$A131&amp;"]." &amp;G$3&amp;".en :=" &amp;IF(OR(ISBLANK(DIO!I131),DIO!I131=""),0,DIO!I131)&amp;"; "</f>
        <v xml:space="preserve">DIO[127].ALARM.en :=1; </v>
      </c>
    </row>
    <row r="132" spans="1:7" x14ac:dyDescent="0.25">
      <c r="A132" s="59">
        <f>DIO!$D132</f>
        <v>128</v>
      </c>
      <c r="B132" s="59"/>
      <c r="C132" s="67" t="str">
        <f>"dio["&amp;A132&amp;"].En := "&amp;IF(OR(ISBLANK(DIO!F132),DIO!F132=""),0,1)&amp;";"</f>
        <v>dio[128].En := 1;</v>
      </c>
      <c r="D132" s="67" t="str">
        <f>"DIO["&amp;A132&amp;"].Group := "&amp;IF(OR(ISBLANK(DIO!L132),DIO!L132=""),0,DIO!L132)&amp;";"</f>
        <v>DIO[128].Group := 0;</v>
      </c>
      <c r="E132" s="67" t="str">
        <f>"DIO["&amp;A132&amp;"].vNorm := "&amp;IF(OR(ISBLANK(DIO!H132),DIO!H132=""),0,DIO!H132)&amp;";"</f>
        <v>DIO[128].vNorm := 1;</v>
      </c>
      <c r="F132" s="67"/>
      <c r="G132" s="67" t="str">
        <f>"DIO["&amp;$A132&amp;"]." &amp;G$3&amp;".en :=" &amp;IF(OR(ISBLANK(DIO!I132),DIO!I132=""),0,DIO!I132)&amp;"; "</f>
        <v xml:space="preserve">DIO[128].ALARM.en :=1; </v>
      </c>
    </row>
    <row r="133" spans="1:7" x14ac:dyDescent="0.25">
      <c r="A133" s="59">
        <f>DIO!$D133</f>
        <v>129</v>
      </c>
      <c r="B133" s="59"/>
      <c r="C133" s="67" t="str">
        <f>"dio["&amp;A133&amp;"].En := "&amp;IF(OR(ISBLANK(DIO!F133),DIO!F133=""),0,1)&amp;";"</f>
        <v>dio[129].En := 1;</v>
      </c>
      <c r="D133" s="67" t="str">
        <f>"DIO["&amp;A133&amp;"].Group := "&amp;IF(OR(ISBLANK(DIO!L133),DIO!L133=""),0,DIO!L133)&amp;";"</f>
        <v>DIO[129].Group := 0;</v>
      </c>
      <c r="E133" s="67" t="str">
        <f>"DIO["&amp;A133&amp;"].vNorm := "&amp;IF(OR(ISBLANK(DIO!H133),DIO!H133=""),0,DIO!H133)&amp;";"</f>
        <v>DIO[129].vNorm := 1;</v>
      </c>
      <c r="F133" s="67"/>
      <c r="G133" s="67" t="str">
        <f>"DIO["&amp;$A133&amp;"]." &amp;G$3&amp;".en :=" &amp;IF(OR(ISBLANK(DIO!I133),DIO!I133=""),0,DIO!I133)&amp;"; "</f>
        <v xml:space="preserve">DIO[129].ALARM.en :=1; </v>
      </c>
    </row>
    <row r="134" spans="1:7" x14ac:dyDescent="0.25">
      <c r="A134" s="59">
        <f>DIO!$D134</f>
        <v>130</v>
      </c>
      <c r="B134" s="59"/>
      <c r="C134" s="67" t="str">
        <f>"dio["&amp;A134&amp;"].En := "&amp;IF(OR(ISBLANK(DIO!F134),DIO!F134=""),0,1)&amp;";"</f>
        <v>dio[130].En := 1;</v>
      </c>
      <c r="D134" s="67" t="str">
        <f>"DIO["&amp;A134&amp;"].Group := "&amp;IF(OR(ISBLANK(DIO!L134),DIO!L134=""),0,DIO!L134)&amp;";"</f>
        <v>DIO[130].Group := 0;</v>
      </c>
      <c r="E134" s="67" t="str">
        <f>"DIO["&amp;A134&amp;"].vNorm := "&amp;IF(OR(ISBLANK(DIO!H134),DIO!H134=""),0,DIO!H134)&amp;";"</f>
        <v>DIO[130].vNorm := 1;</v>
      </c>
      <c r="F134" s="67"/>
      <c r="G134" s="67" t="str">
        <f>"DIO["&amp;$A134&amp;"]." &amp;G$3&amp;".en :=" &amp;IF(OR(ISBLANK(DIO!I134),DIO!I134=""),0,DIO!I134)&amp;"; "</f>
        <v xml:space="preserve">DIO[130].ALARM.en :=1; </v>
      </c>
    </row>
    <row r="135" spans="1:7" x14ac:dyDescent="0.25">
      <c r="A135" s="59">
        <f>DIO!$D135</f>
        <v>131</v>
      </c>
      <c r="B135" s="59"/>
      <c r="C135" s="67" t="str">
        <f>"dio["&amp;A135&amp;"].En := "&amp;IF(OR(ISBLANK(DIO!F135),DIO!F135=""),0,1)&amp;";"</f>
        <v>dio[131].En := 1;</v>
      </c>
      <c r="D135" s="67" t="str">
        <f>"DIO["&amp;A135&amp;"].Group := "&amp;IF(OR(ISBLANK(DIO!L135),DIO!L135=""),0,DIO!L135)&amp;";"</f>
        <v>DIO[131].Group := 0;</v>
      </c>
      <c r="E135" s="67" t="str">
        <f>"DIO["&amp;A135&amp;"].vNorm := "&amp;IF(OR(ISBLANK(DIO!H135),DIO!H135=""),0,DIO!H135)&amp;";"</f>
        <v>DIO[131].vNorm := 1;</v>
      </c>
      <c r="F135" s="67"/>
      <c r="G135" s="67" t="str">
        <f>"DIO["&amp;$A135&amp;"]." &amp;G$3&amp;".en :=" &amp;IF(OR(ISBLANK(DIO!I135),DIO!I135=""),0,DIO!I135)&amp;"; "</f>
        <v xml:space="preserve">DIO[131].ALARM.en :=1; </v>
      </c>
    </row>
    <row r="136" spans="1:7" x14ac:dyDescent="0.25">
      <c r="A136" s="59">
        <f>DIO!$D136</f>
        <v>132</v>
      </c>
      <c r="B136" s="59"/>
      <c r="C136" s="67" t="str">
        <f>"dio["&amp;A136&amp;"].En := "&amp;IF(OR(ISBLANK(DIO!F136),DIO!F136=""),0,1)&amp;";"</f>
        <v>dio[132].En := 1;</v>
      </c>
      <c r="D136" s="67" t="str">
        <f>"DIO["&amp;A136&amp;"].Group := "&amp;IF(OR(ISBLANK(DIO!L136),DIO!L136=""),0,DIO!L136)&amp;";"</f>
        <v>DIO[132].Group := 0;</v>
      </c>
      <c r="E136" s="67" t="str">
        <f>"DIO["&amp;A136&amp;"].vNorm := "&amp;IF(OR(ISBLANK(DIO!H136),DIO!H136=""),0,DIO!H136)&amp;";"</f>
        <v>DIO[132].vNorm := 1;</v>
      </c>
      <c r="F136" s="67"/>
      <c r="G136" s="67" t="str">
        <f>"DIO["&amp;$A136&amp;"]." &amp;G$3&amp;".en :=" &amp;IF(OR(ISBLANK(DIO!I136),DIO!I136=""),0,DIO!I136)&amp;"; "</f>
        <v xml:space="preserve">DIO[132].ALARM.en :=1; </v>
      </c>
    </row>
    <row r="137" spans="1:7" x14ac:dyDescent="0.25">
      <c r="A137" s="59">
        <f>DIO!$D137</f>
        <v>133</v>
      </c>
      <c r="B137" s="59"/>
      <c r="C137" s="67" t="str">
        <f>"dio["&amp;A137&amp;"].En := "&amp;IF(OR(ISBLANK(DIO!F137),DIO!F137=""),0,1)&amp;";"</f>
        <v>dio[133].En := 1;</v>
      </c>
      <c r="D137" s="67" t="str">
        <f>"DIO["&amp;A137&amp;"].Group := "&amp;IF(OR(ISBLANK(DIO!L137),DIO!L137=""),0,DIO!L137)&amp;";"</f>
        <v>DIO[133].Group := 0;</v>
      </c>
      <c r="E137" s="67" t="str">
        <f>"DIO["&amp;A137&amp;"].vNorm := "&amp;IF(OR(ISBLANK(DIO!H137),DIO!H137=""),0,DIO!H137)&amp;";"</f>
        <v>DIO[133].vNorm := 1;</v>
      </c>
      <c r="F137" s="67"/>
      <c r="G137" s="67" t="str">
        <f>"DIO["&amp;$A137&amp;"]." &amp;G$3&amp;".en :=" &amp;IF(OR(ISBLANK(DIO!I137),DIO!I137=""),0,DIO!I137)&amp;"; "</f>
        <v xml:space="preserve">DIO[133].ALARM.en :=1; </v>
      </c>
    </row>
    <row r="138" spans="1:7" x14ac:dyDescent="0.25">
      <c r="A138" s="59">
        <f>DIO!$D138</f>
        <v>134</v>
      </c>
      <c r="B138" s="59"/>
      <c r="C138" s="67" t="str">
        <f>"dio["&amp;A138&amp;"].En := "&amp;IF(OR(ISBLANK(DIO!F138),DIO!F138=""),0,1)&amp;";"</f>
        <v>dio[134].En := 1;</v>
      </c>
      <c r="D138" s="67" t="str">
        <f>"DIO["&amp;A138&amp;"].Group := "&amp;IF(OR(ISBLANK(DIO!L138),DIO!L138=""),0,DIO!L138)&amp;";"</f>
        <v>DIO[134].Group := 0;</v>
      </c>
      <c r="E138" s="67" t="str">
        <f>"DIO["&amp;A138&amp;"].vNorm := "&amp;IF(OR(ISBLANK(DIO!H138),DIO!H138=""),0,DIO!H138)&amp;";"</f>
        <v>DIO[134].vNorm := 1;</v>
      </c>
      <c r="F138" s="67"/>
      <c r="G138" s="67" t="str">
        <f>"DIO["&amp;$A138&amp;"]." &amp;G$3&amp;".en :=" &amp;IF(OR(ISBLANK(DIO!I138),DIO!I138=""),0,DIO!I138)&amp;"; "</f>
        <v xml:space="preserve">DIO[134].ALARM.en :=1; </v>
      </c>
    </row>
    <row r="139" spans="1:7" x14ac:dyDescent="0.25">
      <c r="A139" s="59">
        <f>DIO!$D139</f>
        <v>135</v>
      </c>
      <c r="B139" s="59"/>
      <c r="C139" s="67" t="str">
        <f>"dio["&amp;A139&amp;"].En := "&amp;IF(OR(ISBLANK(DIO!F139),DIO!F139=""),0,1)&amp;";"</f>
        <v>dio[135].En := 1;</v>
      </c>
      <c r="D139" s="67" t="str">
        <f>"DIO["&amp;A139&amp;"].Group := "&amp;IF(OR(ISBLANK(DIO!L139),DIO!L139=""),0,DIO!L139)&amp;";"</f>
        <v>DIO[135].Group := 0;</v>
      </c>
      <c r="E139" s="67" t="str">
        <f>"DIO["&amp;A139&amp;"].vNorm := "&amp;IF(OR(ISBLANK(DIO!H139),DIO!H139=""),0,DIO!H139)&amp;";"</f>
        <v>DIO[135].vNorm := 1;</v>
      </c>
      <c r="F139" s="67"/>
      <c r="G139" s="67" t="str">
        <f>"DIO["&amp;$A139&amp;"]." &amp;G$3&amp;".en :=" &amp;IF(OR(ISBLANK(DIO!I139),DIO!I139=""),0,DIO!I139)&amp;"; "</f>
        <v xml:space="preserve">DIO[135].ALARM.en :=1; </v>
      </c>
    </row>
    <row r="140" spans="1:7" x14ac:dyDescent="0.25">
      <c r="A140" s="59">
        <f>DIO!$D140</f>
        <v>136</v>
      </c>
      <c r="B140" s="59"/>
      <c r="C140" s="67" t="str">
        <f>"dio["&amp;A140&amp;"].En := "&amp;IF(OR(ISBLANK(DIO!F140),DIO!F140=""),0,1)&amp;";"</f>
        <v>dio[136].En := 1;</v>
      </c>
      <c r="D140" s="67" t="str">
        <f>"DIO["&amp;A140&amp;"].Group := "&amp;IF(OR(ISBLANK(DIO!L140),DIO!L140=""),0,DIO!L140)&amp;";"</f>
        <v>DIO[136].Group := 0;</v>
      </c>
      <c r="E140" s="67" t="str">
        <f>"DIO["&amp;A140&amp;"].vNorm := "&amp;IF(OR(ISBLANK(DIO!H140),DIO!H140=""),0,DIO!H140)&amp;";"</f>
        <v>DIO[136].vNorm := 1;</v>
      </c>
      <c r="F140" s="67"/>
      <c r="G140" s="67" t="str">
        <f>"DIO["&amp;$A140&amp;"]." &amp;G$3&amp;".en :=" &amp;IF(OR(ISBLANK(DIO!I140),DIO!I140=""),0,DIO!I140)&amp;"; "</f>
        <v xml:space="preserve">DIO[136].ALARM.en :=1; </v>
      </c>
    </row>
    <row r="141" spans="1:7" x14ac:dyDescent="0.25">
      <c r="A141" s="59">
        <f>DIO!$D141</f>
        <v>137</v>
      </c>
      <c r="B141" s="59"/>
      <c r="C141" s="67" t="str">
        <f>"dio["&amp;A141&amp;"].En := "&amp;IF(OR(ISBLANK(DIO!F141),DIO!F141=""),0,1)&amp;";"</f>
        <v>dio[137].En := 1;</v>
      </c>
      <c r="D141" s="67" t="str">
        <f>"DIO["&amp;A141&amp;"].Group := "&amp;IF(OR(ISBLANK(DIO!L141),DIO!L141=""),0,DIO!L141)&amp;";"</f>
        <v>DIO[137].Group := 0;</v>
      </c>
      <c r="E141" s="67" t="str">
        <f>"DIO["&amp;A141&amp;"].vNorm := "&amp;IF(OR(ISBLANK(DIO!H141),DIO!H141=""),0,DIO!H141)&amp;";"</f>
        <v>DIO[137].vNorm := 1;</v>
      </c>
      <c r="F141" s="67"/>
      <c r="G141" s="67" t="str">
        <f>"DIO["&amp;$A141&amp;"]." &amp;G$3&amp;".en :=" &amp;IF(OR(ISBLANK(DIO!I141),DIO!I141=""),0,DIO!I141)&amp;"; "</f>
        <v xml:space="preserve">DIO[137].ALARM.en :=1; </v>
      </c>
    </row>
    <row r="142" spans="1:7" x14ac:dyDescent="0.25">
      <c r="A142" s="59">
        <f>DIO!$D142</f>
        <v>138</v>
      </c>
      <c r="B142" s="59"/>
      <c r="C142" s="67" t="str">
        <f>"dio["&amp;A142&amp;"].En := "&amp;IF(OR(ISBLANK(DIO!F142),DIO!F142=""),0,1)&amp;";"</f>
        <v>dio[138].En := 1;</v>
      </c>
      <c r="D142" s="67" t="str">
        <f>"DIO["&amp;A142&amp;"].Group := "&amp;IF(OR(ISBLANK(DIO!L142),DIO!L142=""),0,DIO!L142)&amp;";"</f>
        <v>DIO[138].Group := 0;</v>
      </c>
      <c r="E142" s="67" t="str">
        <f>"DIO["&amp;A142&amp;"].vNorm := "&amp;IF(OR(ISBLANK(DIO!H142),DIO!H142=""),0,DIO!H142)&amp;";"</f>
        <v>DIO[138].vNorm := 1;</v>
      </c>
      <c r="F142" s="67"/>
      <c r="G142" s="67" t="str">
        <f>"DIO["&amp;$A142&amp;"]." &amp;G$3&amp;".en :=" &amp;IF(OR(ISBLANK(DIO!I142),DIO!I142=""),0,DIO!I142)&amp;"; "</f>
        <v xml:space="preserve">DIO[138].ALARM.en :=1; </v>
      </c>
    </row>
    <row r="143" spans="1:7" x14ac:dyDescent="0.25">
      <c r="A143" s="59">
        <f>DIO!$D143</f>
        <v>139</v>
      </c>
      <c r="B143" s="59"/>
      <c r="C143" s="67" t="str">
        <f>"dio["&amp;A143&amp;"].En := "&amp;IF(OR(ISBLANK(DIO!F143),DIO!F143=""),0,1)&amp;";"</f>
        <v>dio[139].En := 1;</v>
      </c>
      <c r="D143" s="67" t="str">
        <f>"DIO["&amp;A143&amp;"].Group := "&amp;IF(OR(ISBLANK(DIO!L143),DIO!L143=""),0,DIO!L143)&amp;";"</f>
        <v>DIO[139].Group := 0;</v>
      </c>
      <c r="E143" s="67" t="str">
        <f>"DIO["&amp;A143&amp;"].vNorm := "&amp;IF(OR(ISBLANK(DIO!H143),DIO!H143=""),0,DIO!H143)&amp;";"</f>
        <v>DIO[139].vNorm := 1;</v>
      </c>
      <c r="F143" s="67"/>
      <c r="G143" s="67" t="str">
        <f>"DIO["&amp;$A143&amp;"]." &amp;G$3&amp;".en :=" &amp;IF(OR(ISBLANK(DIO!I143),DIO!I143=""),0,DIO!I143)&amp;"; "</f>
        <v xml:space="preserve">DIO[139].ALARM.en :=1; </v>
      </c>
    </row>
    <row r="144" spans="1:7" x14ac:dyDescent="0.25">
      <c r="A144" s="59">
        <f>DIO!$D144</f>
        <v>140</v>
      </c>
      <c r="B144" s="59"/>
      <c r="C144" s="67" t="str">
        <f>"dio["&amp;A144&amp;"].En := "&amp;IF(OR(ISBLANK(DIO!F144),DIO!F144=""),0,1)&amp;";"</f>
        <v>dio[140].En := 1;</v>
      </c>
      <c r="D144" s="67" t="str">
        <f>"DIO["&amp;A144&amp;"].Group := "&amp;IF(OR(ISBLANK(DIO!L144),DIO!L144=""),0,DIO!L144)&amp;";"</f>
        <v>DIO[140].Group := 0;</v>
      </c>
      <c r="E144" s="67" t="str">
        <f>"DIO["&amp;A144&amp;"].vNorm := "&amp;IF(OR(ISBLANK(DIO!H144),DIO!H144=""),0,DIO!H144)&amp;";"</f>
        <v>DIO[140].vNorm := 1;</v>
      </c>
      <c r="F144" s="67"/>
      <c r="G144" s="67" t="str">
        <f>"DIO["&amp;$A144&amp;"]." &amp;G$3&amp;".en :=" &amp;IF(OR(ISBLANK(DIO!I144),DIO!I144=""),0,DIO!I144)&amp;"; "</f>
        <v xml:space="preserve">DIO[140].ALARM.en :=1; </v>
      </c>
    </row>
    <row r="145" spans="1:7" x14ac:dyDescent="0.25">
      <c r="A145" s="59">
        <f>DIO!$D145</f>
        <v>141</v>
      </c>
      <c r="B145" s="59"/>
      <c r="C145" s="67" t="str">
        <f>"dio["&amp;A145&amp;"].En := "&amp;IF(OR(ISBLANK(DIO!F145),DIO!F145=""),0,1)&amp;";"</f>
        <v>dio[141].En := 1;</v>
      </c>
      <c r="D145" s="67" t="str">
        <f>"DIO["&amp;A145&amp;"].Group := "&amp;IF(OR(ISBLANK(DIO!L145),DIO!L145=""),0,DIO!L145)&amp;";"</f>
        <v>DIO[141].Group := 0;</v>
      </c>
      <c r="E145" s="67" t="str">
        <f>"DIO["&amp;A145&amp;"].vNorm := "&amp;IF(OR(ISBLANK(DIO!H145),DIO!H145=""),0,DIO!H145)&amp;";"</f>
        <v>DIO[141].vNorm := 1;</v>
      </c>
      <c r="F145" s="67"/>
      <c r="G145" s="67" t="str">
        <f>"DIO["&amp;$A145&amp;"]." &amp;G$3&amp;".en :=" &amp;IF(OR(ISBLANK(DIO!I145),DIO!I145=""),0,DIO!I145)&amp;"; "</f>
        <v xml:space="preserve">DIO[141].ALARM.en :=1; </v>
      </c>
    </row>
    <row r="146" spans="1:7" x14ac:dyDescent="0.25">
      <c r="A146" s="59">
        <f>DIO!$D146</f>
        <v>142</v>
      </c>
      <c r="B146" s="59"/>
      <c r="C146" s="67" t="str">
        <f>"dio["&amp;A146&amp;"].En := "&amp;IF(OR(ISBLANK(DIO!F146),DIO!F146=""),0,1)&amp;";"</f>
        <v>dio[142].En := 1;</v>
      </c>
      <c r="D146" s="67" t="str">
        <f>"DIO["&amp;A146&amp;"].Group := "&amp;IF(OR(ISBLANK(DIO!L146),DIO!L146=""),0,DIO!L146)&amp;";"</f>
        <v>DIO[142].Group := 0;</v>
      </c>
      <c r="E146" s="67" t="str">
        <f>"DIO["&amp;A146&amp;"].vNorm := "&amp;IF(OR(ISBLANK(DIO!H146),DIO!H146=""),0,DIO!H146)&amp;";"</f>
        <v>DIO[142].vNorm := 1;</v>
      </c>
      <c r="F146" s="67"/>
      <c r="G146" s="67" t="str">
        <f>"DIO["&amp;$A146&amp;"]." &amp;G$3&amp;".en :=" &amp;IF(OR(ISBLANK(DIO!I146),DIO!I146=""),0,DIO!I146)&amp;"; "</f>
        <v xml:space="preserve">DIO[142].ALARM.en :=1; </v>
      </c>
    </row>
    <row r="147" spans="1:7" x14ac:dyDescent="0.25">
      <c r="A147" s="59">
        <f>DIO!$D147</f>
        <v>143</v>
      </c>
      <c r="B147" s="59"/>
      <c r="C147" s="67" t="str">
        <f>"dio["&amp;A147&amp;"].En := "&amp;IF(OR(ISBLANK(DIO!F147),DIO!F147=""),0,1)&amp;";"</f>
        <v>dio[143].En := 1;</v>
      </c>
      <c r="D147" s="67" t="str">
        <f>"DIO["&amp;A147&amp;"].Group := "&amp;IF(OR(ISBLANK(DIO!L147),DIO!L147=""),0,DIO!L147)&amp;";"</f>
        <v>DIO[143].Group := 0;</v>
      </c>
      <c r="E147" s="67" t="str">
        <f>"DIO["&amp;A147&amp;"].vNorm := "&amp;IF(OR(ISBLANK(DIO!H147),DIO!H147=""),0,DIO!H147)&amp;";"</f>
        <v>DIO[143].vNorm := 1;</v>
      </c>
      <c r="F147" s="67"/>
      <c r="G147" s="67" t="str">
        <f>"DIO["&amp;$A147&amp;"]." &amp;G$3&amp;".en :=" &amp;IF(OR(ISBLANK(DIO!I147),DIO!I147=""),0,DIO!I147)&amp;"; "</f>
        <v xml:space="preserve">DIO[143].ALARM.en :=1; </v>
      </c>
    </row>
    <row r="148" spans="1:7" x14ac:dyDescent="0.25">
      <c r="A148" s="59">
        <f>DIO!$D148</f>
        <v>144</v>
      </c>
      <c r="B148" s="59"/>
      <c r="C148" s="67" t="str">
        <f>"dio["&amp;A148&amp;"].En := "&amp;IF(OR(ISBLANK(DIO!F148),DIO!F148=""),0,1)&amp;";"</f>
        <v>dio[144].En := 1;</v>
      </c>
      <c r="D148" s="67" t="str">
        <f>"DIO["&amp;A148&amp;"].Group := "&amp;IF(OR(ISBLANK(DIO!L148),DIO!L148=""),0,DIO!L148)&amp;";"</f>
        <v>DIO[144].Group := 0;</v>
      </c>
      <c r="E148" s="67" t="str">
        <f>"DIO["&amp;A148&amp;"].vNorm := "&amp;IF(OR(ISBLANK(DIO!H148),DIO!H148=""),0,DIO!H148)&amp;";"</f>
        <v>DIO[144].vNorm := 1;</v>
      </c>
      <c r="F148" s="67"/>
      <c r="G148" s="67" t="str">
        <f>"DIO["&amp;$A148&amp;"]." &amp;G$3&amp;".en :=" &amp;IF(OR(ISBLANK(DIO!I148),DIO!I148=""),0,DIO!I148)&amp;"; "</f>
        <v xml:space="preserve">DIO[144].ALARM.en :=1; </v>
      </c>
    </row>
    <row r="149" spans="1:7" x14ac:dyDescent="0.25">
      <c r="A149" s="59">
        <f>DIO!$D149</f>
        <v>145</v>
      </c>
      <c r="B149" s="59"/>
      <c r="C149" s="67" t="str">
        <f>"dio["&amp;A149&amp;"].En := "&amp;IF(OR(ISBLANK(DIO!F149),DIO!F149=""),0,1)&amp;";"</f>
        <v>dio[145].En := 1;</v>
      </c>
      <c r="D149" s="67" t="str">
        <f>"DIO["&amp;A149&amp;"].Group := "&amp;IF(OR(ISBLANK(DIO!L149),DIO!L149=""),0,DIO!L149)&amp;";"</f>
        <v>DIO[145].Group := 0;</v>
      </c>
      <c r="E149" s="67" t="str">
        <f>"DIO["&amp;A149&amp;"].vNorm := "&amp;IF(OR(ISBLANK(DIO!H149),DIO!H149=""),0,DIO!H149)&amp;";"</f>
        <v>DIO[145].vNorm := 1;</v>
      </c>
      <c r="F149" s="67"/>
      <c r="G149" s="67" t="str">
        <f>"DIO["&amp;$A149&amp;"]." &amp;G$3&amp;".en :=" &amp;IF(OR(ISBLANK(DIO!I149),DIO!I149=""),0,DIO!I149)&amp;"; "</f>
        <v xml:space="preserve">DIO[145].ALARM.en :=1; </v>
      </c>
    </row>
    <row r="150" spans="1:7" x14ac:dyDescent="0.25">
      <c r="A150" s="59">
        <f>DIO!$D150</f>
        <v>146</v>
      </c>
      <c r="B150" s="59"/>
      <c r="C150" s="67" t="str">
        <f>"dio["&amp;A150&amp;"].En := "&amp;IF(OR(ISBLANK(DIO!F150),DIO!F150=""),0,1)&amp;";"</f>
        <v>dio[146].En := 1;</v>
      </c>
      <c r="D150" s="67" t="str">
        <f>"DIO["&amp;A150&amp;"].Group := "&amp;IF(OR(ISBLANK(DIO!L150),DIO!L150=""),0,DIO!L150)&amp;";"</f>
        <v>DIO[146].Group := 0;</v>
      </c>
      <c r="E150" s="67" t="str">
        <f>"DIO["&amp;A150&amp;"].vNorm := "&amp;IF(OR(ISBLANK(DIO!H150),DIO!H150=""),0,DIO!H150)&amp;";"</f>
        <v>DIO[146].vNorm := 1;</v>
      </c>
      <c r="F150" s="67"/>
      <c r="G150" s="67" t="str">
        <f>"DIO["&amp;$A150&amp;"]." &amp;G$3&amp;".en :=" &amp;IF(OR(ISBLANK(DIO!I150),DIO!I150=""),0,DIO!I150)&amp;"; "</f>
        <v xml:space="preserve">DIO[146].ALARM.en :=1; </v>
      </c>
    </row>
    <row r="151" spans="1:7" x14ac:dyDescent="0.25">
      <c r="A151" s="59">
        <f>DIO!$D151</f>
        <v>147</v>
      </c>
      <c r="B151" s="59"/>
      <c r="C151" s="67" t="str">
        <f>"dio["&amp;A151&amp;"].En := "&amp;IF(OR(ISBLANK(DIO!F151),DIO!F151=""),0,1)&amp;";"</f>
        <v>dio[147].En := 1;</v>
      </c>
      <c r="D151" s="67" t="str">
        <f>"DIO["&amp;A151&amp;"].Group := "&amp;IF(OR(ISBLANK(DIO!L151),DIO!L151=""),0,DIO!L151)&amp;";"</f>
        <v>DIO[147].Group := 0;</v>
      </c>
      <c r="E151" s="67" t="str">
        <f>"DIO["&amp;A151&amp;"].vNorm := "&amp;IF(OR(ISBLANK(DIO!H151),DIO!H151=""),0,DIO!H151)&amp;";"</f>
        <v>DIO[147].vNorm := 1;</v>
      </c>
      <c r="F151" s="67"/>
      <c r="G151" s="67" t="str">
        <f>"DIO["&amp;$A151&amp;"]." &amp;G$3&amp;".en :=" &amp;IF(OR(ISBLANK(DIO!I151),DIO!I151=""),0,DIO!I151)&amp;"; "</f>
        <v xml:space="preserve">DIO[147].ALARM.en :=1; </v>
      </c>
    </row>
    <row r="152" spans="1:7" x14ac:dyDescent="0.25">
      <c r="A152" s="59">
        <f>DIO!$D152</f>
        <v>148</v>
      </c>
      <c r="B152" s="59"/>
      <c r="C152" s="67" t="str">
        <f>"dio["&amp;A152&amp;"].En := "&amp;IF(OR(ISBLANK(DIO!F152),DIO!F152=""),0,1)&amp;";"</f>
        <v>dio[148].En := 1;</v>
      </c>
      <c r="D152" s="67" t="str">
        <f>"DIO["&amp;A152&amp;"].Group := "&amp;IF(OR(ISBLANK(DIO!L152),DIO!L152=""),0,DIO!L152)&amp;";"</f>
        <v>DIO[148].Group := 0;</v>
      </c>
      <c r="E152" s="67" t="str">
        <f>"DIO["&amp;A152&amp;"].vNorm := "&amp;IF(OR(ISBLANK(DIO!H152),DIO!H152=""),0,DIO!H152)&amp;";"</f>
        <v>DIO[148].vNorm := 1;</v>
      </c>
      <c r="F152" s="67"/>
      <c r="G152" s="67" t="str">
        <f>"DIO["&amp;$A152&amp;"]." &amp;G$3&amp;".en :=" &amp;IF(OR(ISBLANK(DIO!I152),DIO!I152=""),0,DIO!I152)&amp;"; "</f>
        <v xml:space="preserve">DIO[148].ALARM.en :=1; </v>
      </c>
    </row>
    <row r="153" spans="1:7" x14ac:dyDescent="0.25">
      <c r="A153" s="59">
        <f>DIO!$D153</f>
        <v>149</v>
      </c>
      <c r="B153" s="59"/>
      <c r="C153" s="67" t="str">
        <f>"dio["&amp;A153&amp;"].En := "&amp;IF(OR(ISBLANK(DIO!F153),DIO!F153=""),0,1)&amp;";"</f>
        <v>dio[149].En := 1;</v>
      </c>
      <c r="D153" s="67" t="str">
        <f>"DIO["&amp;A153&amp;"].Group := "&amp;IF(OR(ISBLANK(DIO!L153),DIO!L153=""),0,DIO!L153)&amp;";"</f>
        <v>DIO[149].Group := 0;</v>
      </c>
      <c r="E153" s="67" t="str">
        <f>"DIO["&amp;A153&amp;"].vNorm := "&amp;IF(OR(ISBLANK(DIO!H153),DIO!H153=""),0,DIO!H153)&amp;";"</f>
        <v>DIO[149].vNorm := 1;</v>
      </c>
      <c r="F153" s="67"/>
      <c r="G153" s="67" t="str">
        <f>"DIO["&amp;$A153&amp;"]." &amp;G$3&amp;".en :=" &amp;IF(OR(ISBLANK(DIO!I153),DIO!I153=""),0,DIO!I153)&amp;"; "</f>
        <v xml:space="preserve">DIO[149].ALARM.en :=1; </v>
      </c>
    </row>
    <row r="154" spans="1:7" x14ac:dyDescent="0.25">
      <c r="A154" s="59">
        <f>DIO!$D154</f>
        <v>150</v>
      </c>
      <c r="B154" s="59"/>
      <c r="C154" s="67" t="str">
        <f>"dio["&amp;A154&amp;"].En := "&amp;IF(OR(ISBLANK(DIO!F154),DIO!F154=""),0,1)&amp;";"</f>
        <v>dio[150].En := 1;</v>
      </c>
      <c r="D154" s="67" t="str">
        <f>"DIO["&amp;A154&amp;"].Group := "&amp;IF(OR(ISBLANK(DIO!L154),DIO!L154=""),0,DIO!L154)&amp;";"</f>
        <v>DIO[150].Group := 0;</v>
      </c>
      <c r="E154" s="67" t="str">
        <f>"DIO["&amp;A154&amp;"].vNorm := "&amp;IF(OR(ISBLANK(DIO!H154),DIO!H154=""),0,DIO!H154)&amp;";"</f>
        <v>DIO[150].vNorm := 1;</v>
      </c>
      <c r="F154" s="67"/>
      <c r="G154" s="67" t="str">
        <f>"DIO["&amp;$A154&amp;"]." &amp;G$3&amp;".en :=" &amp;IF(OR(ISBLANK(DIO!I154),DIO!I154=""),0,DIO!I154)&amp;"; "</f>
        <v xml:space="preserve">DIO[150].ALARM.en :=1; </v>
      </c>
    </row>
    <row r="155" spans="1:7" x14ac:dyDescent="0.25">
      <c r="A155" s="59">
        <f>DIO!$D155</f>
        <v>151</v>
      </c>
      <c r="B155" s="59"/>
      <c r="C155" s="67" t="str">
        <f>"dio["&amp;A155&amp;"].En := "&amp;IF(OR(ISBLANK(DIO!F155),DIO!F155=""),0,1)&amp;";"</f>
        <v>dio[151].En := 1;</v>
      </c>
      <c r="D155" s="67" t="str">
        <f>"DIO["&amp;A155&amp;"].Group := "&amp;IF(OR(ISBLANK(DIO!L155),DIO!L155=""),0,DIO!L155)&amp;";"</f>
        <v>DIO[151].Group := 0;</v>
      </c>
      <c r="E155" s="67" t="str">
        <f>"DIO["&amp;A155&amp;"].vNorm := "&amp;IF(OR(ISBLANK(DIO!H155),DIO!H155=""),0,DIO!H155)&amp;";"</f>
        <v>DIO[151].vNorm := 1;</v>
      </c>
      <c r="F155" s="67"/>
      <c r="G155" s="67" t="str">
        <f>"DIO["&amp;$A155&amp;"]." &amp;G$3&amp;".en :=" &amp;IF(OR(ISBLANK(DIO!I155),DIO!I155=""),0,DIO!I155)&amp;"; "</f>
        <v xml:space="preserve">DIO[151].ALARM.en :=1; </v>
      </c>
    </row>
    <row r="156" spans="1:7" x14ac:dyDescent="0.25">
      <c r="A156" s="59">
        <f>DIO!$D156</f>
        <v>152</v>
      </c>
      <c r="B156" s="59"/>
      <c r="C156" s="67" t="str">
        <f>"dio["&amp;A156&amp;"].En := "&amp;IF(OR(ISBLANK(DIO!F156),DIO!F156=""),0,1)&amp;";"</f>
        <v>dio[152].En := 1;</v>
      </c>
      <c r="D156" s="67" t="str">
        <f>"DIO["&amp;A156&amp;"].Group := "&amp;IF(OR(ISBLANK(DIO!L156),DIO!L156=""),0,DIO!L156)&amp;";"</f>
        <v>DIO[152].Group := 0;</v>
      </c>
      <c r="E156" s="67" t="str">
        <f>"DIO["&amp;A156&amp;"].vNorm := "&amp;IF(OR(ISBLANK(DIO!H156),DIO!H156=""),0,DIO!H156)&amp;";"</f>
        <v>DIO[152].vNorm := 1;</v>
      </c>
      <c r="F156" s="67"/>
      <c r="G156" s="67" t="str">
        <f>"DIO["&amp;$A156&amp;"]." &amp;G$3&amp;".en :=" &amp;IF(OR(ISBLANK(DIO!I156),DIO!I156=""),0,DIO!I156)&amp;"; "</f>
        <v xml:space="preserve">DIO[152].ALARM.en :=1; </v>
      </c>
    </row>
    <row r="157" spans="1:7" x14ac:dyDescent="0.25">
      <c r="A157" s="59">
        <f>DIO!$D157</f>
        <v>153</v>
      </c>
      <c r="B157" s="59"/>
      <c r="C157" s="67" t="str">
        <f>"dio["&amp;A157&amp;"].En := "&amp;IF(OR(ISBLANK(DIO!F157),DIO!F157=""),0,1)&amp;";"</f>
        <v>dio[153].En := 1;</v>
      </c>
      <c r="D157" s="67" t="str">
        <f>"DIO["&amp;A157&amp;"].Group := "&amp;IF(OR(ISBLANK(DIO!L157),DIO!L157=""),0,DIO!L157)&amp;";"</f>
        <v>DIO[153].Group := 0;</v>
      </c>
      <c r="E157" s="67" t="str">
        <f>"DIO["&amp;A157&amp;"].vNorm := "&amp;IF(OR(ISBLANK(DIO!H157),DIO!H157=""),0,DIO!H157)&amp;";"</f>
        <v>DIO[153].vNorm := 1;</v>
      </c>
      <c r="F157" s="67"/>
      <c r="G157" s="67" t="str">
        <f>"DIO["&amp;$A157&amp;"]." &amp;G$3&amp;".en :=" &amp;IF(OR(ISBLANK(DIO!I157),DIO!I157=""),0,DIO!I157)&amp;"; "</f>
        <v xml:space="preserve">DIO[153].ALARM.en :=1; </v>
      </c>
    </row>
    <row r="158" spans="1:7" x14ac:dyDescent="0.25">
      <c r="A158" s="59">
        <f>DIO!$D158</f>
        <v>154</v>
      </c>
      <c r="B158" s="59"/>
      <c r="C158" s="67" t="str">
        <f>"dio["&amp;A158&amp;"].En := "&amp;IF(OR(ISBLANK(DIO!F158),DIO!F158=""),0,1)&amp;";"</f>
        <v>dio[154].En := 1;</v>
      </c>
      <c r="D158" s="67" t="str">
        <f>"DIO["&amp;A158&amp;"].Group := "&amp;IF(OR(ISBLANK(DIO!L158),DIO!L158=""),0,DIO!L158)&amp;";"</f>
        <v>DIO[154].Group := 0;</v>
      </c>
      <c r="E158" s="67" t="str">
        <f>"DIO["&amp;A158&amp;"].vNorm := "&amp;IF(OR(ISBLANK(DIO!H158),DIO!H158=""),0,DIO!H158)&amp;";"</f>
        <v>DIO[154].vNorm := 1;</v>
      </c>
      <c r="F158" s="67"/>
      <c r="G158" s="67" t="str">
        <f>"DIO["&amp;$A158&amp;"]." &amp;G$3&amp;".en :=" &amp;IF(OR(ISBLANK(DIO!I158),DIO!I158=""),0,DIO!I158)&amp;"; "</f>
        <v xml:space="preserve">DIO[154].ALARM.en :=1; </v>
      </c>
    </row>
    <row r="159" spans="1:7" x14ac:dyDescent="0.25">
      <c r="A159" s="59">
        <f>DIO!$D159</f>
        <v>155</v>
      </c>
      <c r="B159" s="59"/>
      <c r="C159" s="67" t="str">
        <f>"dio["&amp;A159&amp;"].En := "&amp;IF(OR(ISBLANK(DIO!F159),DIO!F159=""),0,1)&amp;";"</f>
        <v>dio[155].En := 1;</v>
      </c>
      <c r="D159" s="67" t="str">
        <f>"DIO["&amp;A159&amp;"].Group := "&amp;IF(OR(ISBLANK(DIO!L159),DIO!L159=""),0,DIO!L159)&amp;";"</f>
        <v>DIO[155].Group := 0;</v>
      </c>
      <c r="E159" s="67" t="str">
        <f>"DIO["&amp;A159&amp;"].vNorm := "&amp;IF(OR(ISBLANK(DIO!H159),DIO!H159=""),0,DIO!H159)&amp;";"</f>
        <v>DIO[155].vNorm := 1;</v>
      </c>
      <c r="F159" s="67"/>
      <c r="G159" s="67" t="str">
        <f>"DIO["&amp;$A159&amp;"]." &amp;G$3&amp;".en :=" &amp;IF(OR(ISBLANK(DIO!I159),DIO!I159=""),0,DIO!I159)&amp;"; "</f>
        <v xml:space="preserve">DIO[155].ALARM.en :=1; </v>
      </c>
    </row>
    <row r="160" spans="1:7" x14ac:dyDescent="0.25">
      <c r="A160" s="59">
        <f>DIO!$D160</f>
        <v>156</v>
      </c>
      <c r="B160" s="59"/>
      <c r="C160" s="67" t="str">
        <f>"dio["&amp;A160&amp;"].En := "&amp;IF(OR(ISBLANK(DIO!F160),DIO!F160=""),0,1)&amp;";"</f>
        <v>dio[156].En := 1;</v>
      </c>
      <c r="D160" s="67" t="str">
        <f>"DIO["&amp;A160&amp;"].Group := "&amp;IF(OR(ISBLANK(DIO!L160),DIO!L160=""),0,DIO!L160)&amp;";"</f>
        <v>DIO[156].Group := 0;</v>
      </c>
      <c r="E160" s="67" t="str">
        <f>"DIO["&amp;A160&amp;"].vNorm := "&amp;IF(OR(ISBLANK(DIO!H160),DIO!H160=""),0,DIO!H160)&amp;";"</f>
        <v>DIO[156].vNorm := 1;</v>
      </c>
      <c r="F160" s="67"/>
      <c r="G160" s="67" t="str">
        <f>"DIO["&amp;$A160&amp;"]." &amp;G$3&amp;".en :=" &amp;IF(OR(ISBLANK(DIO!I160),DIO!I160=""),0,DIO!I160)&amp;"; "</f>
        <v xml:space="preserve">DIO[156].ALARM.en :=1; </v>
      </c>
    </row>
    <row r="161" spans="1:7" x14ac:dyDescent="0.25">
      <c r="A161" s="59">
        <f>DIO!$D161</f>
        <v>157</v>
      </c>
      <c r="B161" s="59"/>
      <c r="C161" s="67" t="str">
        <f>"dio["&amp;A161&amp;"].En := "&amp;IF(OR(ISBLANK(DIO!F161),DIO!F161=""),0,1)&amp;";"</f>
        <v>dio[157].En := 0;</v>
      </c>
      <c r="D161" s="67" t="str">
        <f>"DIO["&amp;A161&amp;"].Group := "&amp;IF(OR(ISBLANK(DIO!L161),DIO!L161=""),0,DIO!L161)&amp;";"</f>
        <v>DIO[157].Group := 0;</v>
      </c>
      <c r="E161" s="67" t="str">
        <f>"DIO["&amp;A161&amp;"].vNorm := "&amp;IF(OR(ISBLANK(DIO!H161),DIO!H161=""),0,DIO!H161)&amp;";"</f>
        <v>DIO[157].vNorm := 1;</v>
      </c>
      <c r="F161" s="67"/>
      <c r="G161" s="67" t="str">
        <f>"DIO["&amp;$A161&amp;"]." &amp;G$3&amp;".en :=" &amp;IF(OR(ISBLANK(DIO!I161),DIO!I161=""),0,DIO!I161)&amp;"; "</f>
        <v xml:space="preserve">DIO[157].ALARM.en :=1; </v>
      </c>
    </row>
    <row r="162" spans="1:7" x14ac:dyDescent="0.25">
      <c r="A162" s="59">
        <f>DIO!$D162</f>
        <v>158</v>
      </c>
      <c r="B162" s="59"/>
      <c r="C162" s="67" t="str">
        <f>"dio["&amp;A162&amp;"].En := "&amp;IF(OR(ISBLANK(DIO!F162),DIO!F162=""),0,1)&amp;";"</f>
        <v>dio[158].En := 0;</v>
      </c>
      <c r="D162" s="67" t="str">
        <f>"DIO["&amp;A162&amp;"].Group := "&amp;IF(OR(ISBLANK(DIO!L162),DIO!L162=""),0,DIO!L162)&amp;";"</f>
        <v>DIO[158].Group := 0;</v>
      </c>
      <c r="E162" s="67" t="str">
        <f>"DIO["&amp;A162&amp;"].vNorm := "&amp;IF(OR(ISBLANK(DIO!H162),DIO!H162=""),0,DIO!H162)&amp;";"</f>
        <v>DIO[158].vNorm := 1;</v>
      </c>
      <c r="F162" s="67"/>
      <c r="G162" s="67" t="str">
        <f>"DIO["&amp;$A162&amp;"]." &amp;G$3&amp;".en :=" &amp;IF(OR(ISBLANK(DIO!I162),DIO!I162=""),0,DIO!I162)&amp;"; "</f>
        <v xml:space="preserve">DIO[158].ALARM.en :=1; </v>
      </c>
    </row>
    <row r="163" spans="1:7" x14ac:dyDescent="0.25">
      <c r="A163" s="59">
        <f>DIO!$D163</f>
        <v>159</v>
      </c>
      <c r="B163" s="59"/>
      <c r="C163" s="67" t="str">
        <f>"dio["&amp;A163&amp;"].En := "&amp;IF(OR(ISBLANK(DIO!F163),DIO!F163=""),0,1)&amp;";"</f>
        <v>dio[159].En := 0;</v>
      </c>
      <c r="D163" s="67" t="str">
        <f>"DIO["&amp;A163&amp;"].Group := "&amp;IF(OR(ISBLANK(DIO!L163),DIO!L163=""),0,DIO!L163)&amp;";"</f>
        <v>DIO[159].Group := 0;</v>
      </c>
      <c r="E163" s="67" t="str">
        <f>"DIO["&amp;A163&amp;"].vNorm := "&amp;IF(OR(ISBLANK(DIO!H163),DIO!H163=""),0,DIO!H163)&amp;";"</f>
        <v>DIO[159].vNorm := 1;</v>
      </c>
      <c r="F163" s="67"/>
      <c r="G163" s="67" t="str">
        <f>"DIO["&amp;$A163&amp;"]." &amp;G$3&amp;".en :=" &amp;IF(OR(ISBLANK(DIO!I163),DIO!I163=""),0,DIO!I163)&amp;"; "</f>
        <v xml:space="preserve">DIO[159].ALARM.en :=1; </v>
      </c>
    </row>
    <row r="164" spans="1:7" x14ac:dyDescent="0.25">
      <c r="A164" s="59">
        <f>DIO!$D164</f>
        <v>160</v>
      </c>
      <c r="B164" s="59"/>
      <c r="C164" s="67" t="str">
        <f>"dio["&amp;A164&amp;"].En := "&amp;IF(OR(ISBLANK(DIO!F164),DIO!F164=""),0,1)&amp;";"</f>
        <v>dio[160].En := 1;</v>
      </c>
      <c r="D164" s="67" t="str">
        <f>"DIO["&amp;A164&amp;"].Group := "&amp;IF(OR(ISBLANK(DIO!L164),DIO!L164=""),0,DIO!L164)&amp;";"</f>
        <v>DIO[160].Group := 0;</v>
      </c>
      <c r="E164" s="67" t="str">
        <f>"DIO["&amp;A164&amp;"].vNorm := "&amp;IF(OR(ISBLANK(DIO!H164),DIO!H164=""),0,DIO!H164)&amp;";"</f>
        <v>DIO[160].vNorm := 1;</v>
      </c>
      <c r="F164" s="67"/>
      <c r="G164" s="67" t="str">
        <f>"DIO["&amp;$A164&amp;"]." &amp;G$3&amp;".en :=" &amp;IF(OR(ISBLANK(DIO!I164),DIO!I164=""),0,DIO!I164)&amp;"; "</f>
        <v xml:space="preserve">DIO[160].ALARM.en :=1; </v>
      </c>
    </row>
    <row r="165" spans="1:7" x14ac:dyDescent="0.25">
      <c r="A165" s="59">
        <f>DIO!$D165</f>
        <v>161</v>
      </c>
      <c r="B165" s="59"/>
      <c r="C165" s="67" t="str">
        <f>"dio["&amp;A165&amp;"].En := "&amp;IF(OR(ISBLANK(DIO!F165),DIO!F165=""),0,1)&amp;";"</f>
        <v>dio[161].En := 1;</v>
      </c>
      <c r="D165" s="67" t="str">
        <f>"DIO["&amp;A165&amp;"].Group := "&amp;IF(OR(ISBLANK(DIO!L165),DIO!L165=""),0,DIO!L165)&amp;";"</f>
        <v>DIO[161].Group := 0;</v>
      </c>
      <c r="E165" s="67" t="str">
        <f>"DIO["&amp;A165&amp;"].vNorm := "&amp;IF(OR(ISBLANK(DIO!H165),DIO!H165=""),0,DIO!H165)&amp;";"</f>
        <v>DIO[161].vNorm := 1;</v>
      </c>
      <c r="F165" s="67"/>
      <c r="G165" s="67" t="str">
        <f>"DIO["&amp;$A165&amp;"]." &amp;G$3&amp;".en :=" &amp;IF(OR(ISBLANK(DIO!I165),DIO!I165=""),0,DIO!I165)&amp;"; "</f>
        <v xml:space="preserve">DIO[161].ALARM.en :=1; </v>
      </c>
    </row>
    <row r="166" spans="1:7" x14ac:dyDescent="0.25">
      <c r="A166" s="59">
        <f>DIO!$D166</f>
        <v>162</v>
      </c>
      <c r="B166" s="59"/>
      <c r="C166" s="67" t="str">
        <f>"dio["&amp;A166&amp;"].En := "&amp;IF(OR(ISBLANK(DIO!F166),DIO!F166=""),0,1)&amp;";"</f>
        <v>dio[162].En := 1;</v>
      </c>
      <c r="D166" s="67" t="str">
        <f>"DIO["&amp;A166&amp;"].Group := "&amp;IF(OR(ISBLANK(DIO!L166),DIO!L166=""),0,DIO!L166)&amp;";"</f>
        <v>DIO[162].Group := 0;</v>
      </c>
      <c r="E166" s="67" t="str">
        <f>"DIO["&amp;A166&amp;"].vNorm := "&amp;IF(OR(ISBLANK(DIO!H166),DIO!H166=""),0,DIO!H166)&amp;";"</f>
        <v>DIO[162].vNorm := 1;</v>
      </c>
      <c r="F166" s="67"/>
      <c r="G166" s="67" t="str">
        <f>"DIO["&amp;$A166&amp;"]." &amp;G$3&amp;".en :=" &amp;IF(OR(ISBLANK(DIO!I166),DIO!I166=""),0,DIO!I166)&amp;"; "</f>
        <v xml:space="preserve">DIO[162].ALARM.en :=1; </v>
      </c>
    </row>
    <row r="167" spans="1:7" x14ac:dyDescent="0.25">
      <c r="A167" s="59">
        <f>DIO!$D167</f>
        <v>163</v>
      </c>
      <c r="B167" s="59"/>
      <c r="C167" s="67" t="str">
        <f>"dio["&amp;A167&amp;"].En := "&amp;IF(OR(ISBLANK(DIO!F167),DIO!F167=""),0,1)&amp;";"</f>
        <v>dio[163].En := 1;</v>
      </c>
      <c r="D167" s="67" t="str">
        <f>"DIO["&amp;A167&amp;"].Group := "&amp;IF(OR(ISBLANK(DIO!L167),DIO!L167=""),0,DIO!L167)&amp;";"</f>
        <v>DIO[163].Group := 0;</v>
      </c>
      <c r="E167" s="67" t="str">
        <f>"DIO["&amp;A167&amp;"].vNorm := "&amp;IF(OR(ISBLANK(DIO!H167),DIO!H167=""),0,DIO!H167)&amp;";"</f>
        <v>DIO[163].vNorm := 1;</v>
      </c>
      <c r="F167" s="67"/>
      <c r="G167" s="67" t="str">
        <f>"DIO["&amp;$A167&amp;"]." &amp;G$3&amp;".en :=" &amp;IF(OR(ISBLANK(DIO!I167),DIO!I167=""),0,DIO!I167)&amp;"; "</f>
        <v xml:space="preserve">DIO[163].ALARM.en :=1; </v>
      </c>
    </row>
    <row r="168" spans="1:7" x14ac:dyDescent="0.25">
      <c r="A168" s="59">
        <f>DIO!$D168</f>
        <v>164</v>
      </c>
      <c r="B168" s="59"/>
      <c r="C168" s="67" t="str">
        <f>"dio["&amp;A168&amp;"].En := "&amp;IF(OR(ISBLANK(DIO!F168),DIO!F168=""),0,1)&amp;";"</f>
        <v>dio[164].En := 1;</v>
      </c>
      <c r="D168" s="67" t="str">
        <f>"DIO["&amp;A168&amp;"].Group := "&amp;IF(OR(ISBLANK(DIO!L168),DIO!L168=""),0,DIO!L168)&amp;";"</f>
        <v>DIO[164].Group := 0;</v>
      </c>
      <c r="E168" s="67" t="str">
        <f>"DIO["&amp;A168&amp;"].vNorm := "&amp;IF(OR(ISBLANK(DIO!H168),DIO!H168=""),0,DIO!H168)&amp;";"</f>
        <v>DIO[164].vNorm := 1;</v>
      </c>
      <c r="F168" s="67"/>
      <c r="G168" s="67" t="str">
        <f>"DIO["&amp;$A168&amp;"]." &amp;G$3&amp;".en :=" &amp;IF(OR(ISBLANK(DIO!I168),DIO!I168=""),0,DIO!I168)&amp;"; "</f>
        <v xml:space="preserve">DIO[164].ALARM.en :=1; </v>
      </c>
    </row>
    <row r="169" spans="1:7" x14ac:dyDescent="0.25">
      <c r="A169" s="59">
        <f>DIO!$D169</f>
        <v>165</v>
      </c>
      <c r="B169" s="59"/>
      <c r="C169" s="67" t="str">
        <f>"dio["&amp;A169&amp;"].En := "&amp;IF(OR(ISBLANK(DIO!F169),DIO!F169=""),0,1)&amp;";"</f>
        <v>dio[165].En := 1;</v>
      </c>
      <c r="D169" s="67" t="str">
        <f>"DIO["&amp;A169&amp;"].Group := "&amp;IF(OR(ISBLANK(DIO!L169),DIO!L169=""),0,DIO!L169)&amp;";"</f>
        <v>DIO[165].Group := 0;</v>
      </c>
      <c r="E169" s="67" t="str">
        <f>"DIO["&amp;A169&amp;"].vNorm := "&amp;IF(OR(ISBLANK(DIO!H169),DIO!H169=""),0,DIO!H169)&amp;";"</f>
        <v>DIO[165].vNorm := 1;</v>
      </c>
      <c r="F169" s="67"/>
      <c r="G169" s="67" t="str">
        <f>"DIO["&amp;$A169&amp;"]." &amp;G$3&amp;".en :=" &amp;IF(OR(ISBLANK(DIO!I169),DIO!I169=""),0,DIO!I169)&amp;"; "</f>
        <v xml:space="preserve">DIO[165].ALARM.en :=1; </v>
      </c>
    </row>
    <row r="170" spans="1:7" x14ac:dyDescent="0.25">
      <c r="A170" s="59">
        <f>DIO!$D170</f>
        <v>166</v>
      </c>
      <c r="B170" s="59"/>
      <c r="C170" s="67" t="str">
        <f>"dio["&amp;A170&amp;"].En := "&amp;IF(OR(ISBLANK(DIO!F170),DIO!F170=""),0,1)&amp;";"</f>
        <v>dio[166].En := 1;</v>
      </c>
      <c r="D170" s="67" t="str">
        <f>"DIO["&amp;A170&amp;"].Group := "&amp;IF(OR(ISBLANK(DIO!L170),DIO!L170=""),0,DIO!L170)&amp;";"</f>
        <v>DIO[166].Group := 0;</v>
      </c>
      <c r="E170" s="67" t="str">
        <f>"DIO["&amp;A170&amp;"].vNorm := "&amp;IF(OR(ISBLANK(DIO!H170),DIO!H170=""),0,DIO!H170)&amp;";"</f>
        <v>DIO[166].vNorm := 1;</v>
      </c>
      <c r="F170" s="67"/>
      <c r="G170" s="67" t="str">
        <f>"DIO["&amp;$A170&amp;"]." &amp;G$3&amp;".en :=" &amp;IF(OR(ISBLANK(DIO!I170),DIO!I170=""),0,DIO!I170)&amp;"; "</f>
        <v xml:space="preserve">DIO[166].ALARM.en :=1; </v>
      </c>
    </row>
    <row r="171" spans="1:7" x14ac:dyDescent="0.25">
      <c r="A171" s="59">
        <f>DIO!$D171</f>
        <v>167</v>
      </c>
      <c r="B171" s="59"/>
      <c r="C171" s="67" t="str">
        <f>"dio["&amp;A171&amp;"].En := "&amp;IF(OR(ISBLANK(DIO!F171),DIO!F171=""),0,1)&amp;";"</f>
        <v>dio[167].En := 1;</v>
      </c>
      <c r="D171" s="67" t="str">
        <f>"DIO["&amp;A171&amp;"].Group := "&amp;IF(OR(ISBLANK(DIO!L171),DIO!L171=""),0,DIO!L171)&amp;";"</f>
        <v>DIO[167].Group := 0;</v>
      </c>
      <c r="E171" s="67" t="str">
        <f>"DIO["&amp;A171&amp;"].vNorm := "&amp;IF(OR(ISBLANK(DIO!H171),DIO!H171=""),0,DIO!H171)&amp;";"</f>
        <v>DIO[167].vNorm := 1;</v>
      </c>
      <c r="F171" s="67"/>
      <c r="G171" s="67" t="str">
        <f>"DIO["&amp;$A171&amp;"]." &amp;G$3&amp;".en :=" &amp;IF(OR(ISBLANK(DIO!I171),DIO!I171=""),0,DIO!I171)&amp;"; "</f>
        <v xml:space="preserve">DIO[167].ALARM.en :=1; </v>
      </c>
    </row>
    <row r="172" spans="1:7" x14ac:dyDescent="0.25">
      <c r="A172" s="59">
        <f>DIO!$D172</f>
        <v>168</v>
      </c>
      <c r="B172" s="59"/>
      <c r="C172" s="67" t="str">
        <f>"dio["&amp;A172&amp;"].En := "&amp;IF(OR(ISBLANK(DIO!F172),DIO!F172=""),0,1)&amp;";"</f>
        <v>dio[168].En := 1;</v>
      </c>
      <c r="D172" s="67" t="str">
        <f>"DIO["&amp;A172&amp;"].Group := "&amp;IF(OR(ISBLANK(DIO!L172),DIO!L172=""),0,DIO!L172)&amp;";"</f>
        <v>DIO[168].Group := 0;</v>
      </c>
      <c r="E172" s="67" t="str">
        <f>"DIO["&amp;A172&amp;"].vNorm := "&amp;IF(OR(ISBLANK(DIO!H172),DIO!H172=""),0,DIO!H172)&amp;";"</f>
        <v>DIO[168].vNorm := 1;</v>
      </c>
      <c r="F172" s="67"/>
      <c r="G172" s="67" t="str">
        <f>"DIO["&amp;$A172&amp;"]." &amp;G$3&amp;".en :=" &amp;IF(OR(ISBLANK(DIO!I172),DIO!I172=""),0,DIO!I172)&amp;"; "</f>
        <v xml:space="preserve">DIO[168].ALARM.en :=1; </v>
      </c>
    </row>
    <row r="173" spans="1:7" x14ac:dyDescent="0.25">
      <c r="A173" s="59">
        <f>DIO!$D173</f>
        <v>169</v>
      </c>
      <c r="B173" s="59"/>
      <c r="C173" s="67" t="str">
        <f>"dio["&amp;A173&amp;"].En := "&amp;IF(OR(ISBLANK(DIO!F173),DIO!F173=""),0,1)&amp;";"</f>
        <v>dio[169].En := 1;</v>
      </c>
      <c r="D173" s="67" t="str">
        <f>"DIO["&amp;A173&amp;"].Group := "&amp;IF(OR(ISBLANK(DIO!L173),DIO!L173=""),0,DIO!L173)&amp;";"</f>
        <v>DIO[169].Group := 0;</v>
      </c>
      <c r="E173" s="67" t="str">
        <f>"DIO["&amp;A173&amp;"].vNorm := "&amp;IF(OR(ISBLANK(DIO!H173),DIO!H173=""),0,DIO!H173)&amp;";"</f>
        <v>DIO[169].vNorm := 1;</v>
      </c>
      <c r="F173" s="67"/>
      <c r="G173" s="67" t="str">
        <f>"DIO["&amp;$A173&amp;"]." &amp;G$3&amp;".en :=" &amp;IF(OR(ISBLANK(DIO!I173),DIO!I173=""),0,DIO!I173)&amp;"; "</f>
        <v xml:space="preserve">DIO[169].ALARM.en :=1; </v>
      </c>
    </row>
    <row r="174" spans="1:7" x14ac:dyDescent="0.25">
      <c r="A174" s="59">
        <f>DIO!$D174</f>
        <v>170</v>
      </c>
      <c r="B174" s="59"/>
      <c r="C174" s="67" t="str">
        <f>"dio["&amp;A174&amp;"].En := "&amp;IF(OR(ISBLANK(DIO!F174),DIO!F174=""),0,1)&amp;";"</f>
        <v>dio[170].En := 1;</v>
      </c>
      <c r="D174" s="67" t="str">
        <f>"DIO["&amp;A174&amp;"].Group := "&amp;IF(OR(ISBLANK(DIO!L174),DIO!L174=""),0,DIO!L174)&amp;";"</f>
        <v>DIO[170].Group := 0;</v>
      </c>
      <c r="E174" s="67" t="str">
        <f>"DIO["&amp;A174&amp;"].vNorm := "&amp;IF(OR(ISBLANK(DIO!H174),DIO!H174=""),0,DIO!H174)&amp;";"</f>
        <v>DIO[170].vNorm := 1;</v>
      </c>
      <c r="F174" s="67"/>
      <c r="G174" s="67" t="str">
        <f>"DIO["&amp;$A174&amp;"]." &amp;G$3&amp;".en :=" &amp;IF(OR(ISBLANK(DIO!I174),DIO!I174=""),0,DIO!I174)&amp;"; "</f>
        <v xml:space="preserve">DIO[170].ALARM.en :=1; </v>
      </c>
    </row>
    <row r="175" spans="1:7" x14ac:dyDescent="0.25">
      <c r="A175" s="59">
        <f>DIO!$D175</f>
        <v>171</v>
      </c>
      <c r="B175" s="59"/>
      <c r="C175" s="67" t="str">
        <f>"dio["&amp;A175&amp;"].En := "&amp;IF(OR(ISBLANK(DIO!F175),DIO!F175=""),0,1)&amp;";"</f>
        <v>dio[171].En := 0;</v>
      </c>
      <c r="D175" s="67" t="str">
        <f>"DIO["&amp;A175&amp;"].Group := "&amp;IF(OR(ISBLANK(DIO!L175),DIO!L175=""),0,DIO!L175)&amp;";"</f>
        <v>DIO[171].Group := 0;</v>
      </c>
      <c r="E175" s="67" t="str">
        <f>"DIO["&amp;A175&amp;"].vNorm := "&amp;IF(OR(ISBLANK(DIO!H175),DIO!H175=""),0,DIO!H175)&amp;";"</f>
        <v>DIO[171].vNorm := 1;</v>
      </c>
      <c r="F175" s="67"/>
      <c r="G175" s="67" t="str">
        <f>"DIO["&amp;$A175&amp;"]." &amp;G$3&amp;".en :=" &amp;IF(OR(ISBLANK(DIO!I175),DIO!I175=""),0,DIO!I175)&amp;"; "</f>
        <v xml:space="preserve">DIO[171].ALARM.en :=1; </v>
      </c>
    </row>
    <row r="176" spans="1:7" x14ac:dyDescent="0.25">
      <c r="A176" s="59">
        <f>DIO!$D176</f>
        <v>172</v>
      </c>
      <c r="B176" s="59"/>
      <c r="C176" s="67" t="str">
        <f>"dio["&amp;A176&amp;"].En := "&amp;IF(OR(ISBLANK(DIO!F176),DIO!F176=""),0,1)&amp;";"</f>
        <v>dio[172].En := 0;</v>
      </c>
      <c r="D176" s="67" t="str">
        <f>"DIO["&amp;A176&amp;"].Group := "&amp;IF(OR(ISBLANK(DIO!L176),DIO!L176=""),0,DIO!L176)&amp;";"</f>
        <v>DIO[172].Group := 0;</v>
      </c>
      <c r="E176" s="67" t="str">
        <f>"DIO["&amp;A176&amp;"].vNorm := "&amp;IF(OR(ISBLANK(DIO!H176),DIO!H176=""),0,DIO!H176)&amp;";"</f>
        <v>DIO[172].vNorm := 1;</v>
      </c>
      <c r="F176" s="67"/>
      <c r="G176" s="67" t="str">
        <f>"DIO["&amp;$A176&amp;"]." &amp;G$3&amp;".en :=" &amp;IF(OR(ISBLANK(DIO!I176),DIO!I176=""),0,DIO!I176)&amp;"; "</f>
        <v xml:space="preserve">DIO[172].ALARM.en :=1; </v>
      </c>
    </row>
    <row r="177" spans="1:7" x14ac:dyDescent="0.25">
      <c r="A177" s="59">
        <f>DIO!$D177</f>
        <v>173</v>
      </c>
      <c r="B177" s="59"/>
      <c r="C177" s="67" t="str">
        <f>"dio["&amp;A177&amp;"].En := "&amp;IF(OR(ISBLANK(DIO!F177),DIO!F177=""),0,1)&amp;";"</f>
        <v>dio[173].En := 1;</v>
      </c>
      <c r="D177" s="67" t="str">
        <f>"DIO["&amp;A177&amp;"].Group := "&amp;IF(OR(ISBLANK(DIO!L177),DIO!L177=""),0,DIO!L177)&amp;";"</f>
        <v>DIO[173].Group := 0;</v>
      </c>
      <c r="E177" s="67" t="str">
        <f>"DIO["&amp;A177&amp;"].vNorm := "&amp;IF(OR(ISBLANK(DIO!H177),DIO!H177=""),0,DIO!H177)&amp;";"</f>
        <v>DIO[173].vNorm := 1;</v>
      </c>
      <c r="F177" s="67"/>
      <c r="G177" s="67" t="str">
        <f>"DIO["&amp;$A177&amp;"]." &amp;G$3&amp;".en :=" &amp;IF(OR(ISBLANK(DIO!I177),DIO!I177=""),0,DIO!I177)&amp;"; "</f>
        <v xml:space="preserve">DIO[173].ALARM.en :=1; </v>
      </c>
    </row>
    <row r="178" spans="1:7" x14ac:dyDescent="0.25">
      <c r="A178" s="59">
        <f>DIO!$D178</f>
        <v>174</v>
      </c>
      <c r="B178" s="59"/>
      <c r="C178" s="67" t="str">
        <f>"dio["&amp;A178&amp;"].En := "&amp;IF(OR(ISBLANK(DIO!F178),DIO!F178=""),0,1)&amp;";"</f>
        <v>dio[174].En := 1;</v>
      </c>
      <c r="D178" s="67" t="str">
        <f>"DIO["&amp;A178&amp;"].Group := "&amp;IF(OR(ISBLANK(DIO!L178),DIO!L178=""),0,DIO!L178)&amp;";"</f>
        <v>DIO[174].Group := 0;</v>
      </c>
      <c r="E178" s="67" t="str">
        <f>"DIO["&amp;A178&amp;"].vNorm := "&amp;IF(OR(ISBLANK(DIO!H178),DIO!H178=""),0,DIO!H178)&amp;";"</f>
        <v>DIO[174].vNorm := 1;</v>
      </c>
      <c r="F178" s="67"/>
      <c r="G178" s="67" t="str">
        <f>"DIO["&amp;$A178&amp;"]." &amp;G$3&amp;".en :=" &amp;IF(OR(ISBLANK(DIO!I178),DIO!I178=""),0,DIO!I178)&amp;"; "</f>
        <v xml:space="preserve">DIO[174].ALARM.en :=1; </v>
      </c>
    </row>
    <row r="179" spans="1:7" x14ac:dyDescent="0.25">
      <c r="A179" s="59">
        <f>DIO!$D179</f>
        <v>175</v>
      </c>
      <c r="B179" s="59"/>
      <c r="C179" s="67" t="str">
        <f>"dio["&amp;A179&amp;"].En := "&amp;IF(OR(ISBLANK(DIO!F179),DIO!F179=""),0,1)&amp;";"</f>
        <v>dio[175].En := 1;</v>
      </c>
      <c r="D179" s="67" t="str">
        <f>"DIO["&amp;A179&amp;"].Group := "&amp;IF(OR(ISBLANK(DIO!L179),DIO!L179=""),0,DIO!L179)&amp;";"</f>
        <v>DIO[175].Group := 0;</v>
      </c>
      <c r="E179" s="67" t="str">
        <f>"DIO["&amp;A179&amp;"].vNorm := "&amp;IF(OR(ISBLANK(DIO!H179),DIO!H179=""),0,DIO!H179)&amp;";"</f>
        <v>DIO[175].vNorm := 1;</v>
      </c>
      <c r="F179" s="67"/>
      <c r="G179" s="67" t="str">
        <f>"DIO["&amp;$A179&amp;"]." &amp;G$3&amp;".en :=" &amp;IF(OR(ISBLANK(DIO!I179),DIO!I179=""),0,DIO!I179)&amp;"; "</f>
        <v xml:space="preserve">DIO[175].ALARM.en :=1; </v>
      </c>
    </row>
    <row r="180" spans="1:7" x14ac:dyDescent="0.25">
      <c r="A180" s="59"/>
      <c r="B180" s="59"/>
      <c r="C180" s="67"/>
      <c r="D180" s="67"/>
      <c r="E180" s="67"/>
      <c r="F180" s="67"/>
      <c r="G180" s="67"/>
    </row>
    <row r="181" spans="1:7" x14ac:dyDescent="0.25">
      <c r="A181" s="59"/>
      <c r="B181" s="59"/>
      <c r="C181" s="67"/>
      <c r="D181" s="67"/>
      <c r="E181" s="67"/>
      <c r="F181" s="67"/>
      <c r="G181" s="67"/>
    </row>
    <row r="182" spans="1:7" x14ac:dyDescent="0.25">
      <c r="A182" s="59"/>
      <c r="B182" s="59"/>
      <c r="C182" s="67"/>
      <c r="D182" s="67"/>
      <c r="E182" s="67"/>
      <c r="F182" s="67"/>
      <c r="G182" s="67"/>
    </row>
    <row r="183" spans="1:7" x14ac:dyDescent="0.25">
      <c r="A183" s="59"/>
      <c r="B183" s="59"/>
      <c r="C183" s="67"/>
      <c r="D183" s="67"/>
      <c r="E183" s="67"/>
      <c r="F183" s="67"/>
      <c r="G183" s="6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6"/>
  <sheetViews>
    <sheetView view="pageBreakPreview" topLeftCell="A79" zoomScale="40" zoomScaleNormal="10" zoomScaleSheetLayoutView="40" zoomScalePageLayoutView="25" workbookViewId="0">
      <selection activeCell="C3" sqref="C3"/>
    </sheetView>
  </sheetViews>
  <sheetFormatPr defaultRowHeight="21" customHeight="1" x14ac:dyDescent="0.25"/>
  <cols>
    <col min="1" max="1" width="6.5703125" customWidth="1"/>
    <col min="2" max="2" width="13.85546875" style="30" customWidth="1"/>
    <col min="3" max="3" width="93.5703125" style="30" customWidth="1"/>
    <col min="4" max="4" width="13.85546875" style="30" customWidth="1"/>
    <col min="5" max="5" width="93.5703125" style="30" customWidth="1"/>
    <col min="6" max="6" width="13.85546875" style="30" customWidth="1"/>
    <col min="7" max="7" width="93.5703125" style="30" customWidth="1"/>
    <col min="8" max="8" width="4.7109375" style="30" customWidth="1"/>
    <col min="222" max="222" width="4.7109375" customWidth="1"/>
    <col min="223" max="223" width="15.85546875" customWidth="1"/>
    <col min="224" max="224" width="4.7109375" customWidth="1"/>
    <col min="225" max="225" width="16.42578125" customWidth="1"/>
    <col min="226" max="226" width="4.7109375" customWidth="1"/>
    <col min="227" max="227" width="18" customWidth="1"/>
    <col min="228" max="228" width="4.7109375" customWidth="1"/>
    <col min="229" max="229" width="18.5703125" customWidth="1"/>
    <col min="230" max="230" width="4.7109375" customWidth="1"/>
    <col min="231" max="231" width="18.85546875" customWidth="1"/>
    <col min="232" max="232" width="4.7109375" customWidth="1"/>
    <col min="233" max="233" width="19" customWidth="1"/>
    <col min="234" max="234" width="4.7109375" customWidth="1"/>
    <col min="235" max="235" width="19.7109375" customWidth="1"/>
    <col min="236" max="236" width="4.7109375" customWidth="1"/>
    <col min="237" max="237" width="20.140625" customWidth="1"/>
    <col min="238" max="238" width="4.7109375" customWidth="1"/>
    <col min="239" max="239" width="20.140625" customWidth="1"/>
    <col min="240" max="240" width="4.7109375" customWidth="1"/>
    <col min="241" max="241" width="20.140625" customWidth="1"/>
    <col min="242" max="242" width="4.7109375" customWidth="1"/>
    <col min="243" max="243" width="20.140625" customWidth="1"/>
    <col min="244" max="244" width="4.7109375" customWidth="1"/>
    <col min="245" max="245" width="20.140625" customWidth="1"/>
    <col min="246" max="246" width="4.7109375" customWidth="1"/>
    <col min="247" max="247" width="20.140625" customWidth="1"/>
    <col min="248" max="248" width="4.7109375" customWidth="1"/>
    <col min="249" max="249" width="20.140625" customWidth="1"/>
    <col min="250" max="250" width="4.7109375" customWidth="1"/>
    <col min="251" max="251" width="20.140625" customWidth="1"/>
    <col min="252" max="252" width="4.7109375" customWidth="1"/>
    <col min="253" max="253" width="20.140625" customWidth="1"/>
    <col min="478" max="478" width="4.7109375" customWidth="1"/>
    <col min="479" max="479" width="15.85546875" customWidth="1"/>
    <col min="480" max="480" width="4.7109375" customWidth="1"/>
    <col min="481" max="481" width="16.42578125" customWidth="1"/>
    <col min="482" max="482" width="4.7109375" customWidth="1"/>
    <col min="483" max="483" width="18" customWidth="1"/>
    <col min="484" max="484" width="4.7109375" customWidth="1"/>
    <col min="485" max="485" width="18.5703125" customWidth="1"/>
    <col min="486" max="486" width="4.7109375" customWidth="1"/>
    <col min="487" max="487" width="18.85546875" customWidth="1"/>
    <col min="488" max="488" width="4.7109375" customWidth="1"/>
    <col min="489" max="489" width="19" customWidth="1"/>
    <col min="490" max="490" width="4.7109375" customWidth="1"/>
    <col min="491" max="491" width="19.7109375" customWidth="1"/>
    <col min="492" max="492" width="4.7109375" customWidth="1"/>
    <col min="493" max="493" width="20.140625" customWidth="1"/>
    <col min="494" max="494" width="4.7109375" customWidth="1"/>
    <col min="495" max="495" width="20.140625" customWidth="1"/>
    <col min="496" max="496" width="4.7109375" customWidth="1"/>
    <col min="497" max="497" width="20.140625" customWidth="1"/>
    <col min="498" max="498" width="4.7109375" customWidth="1"/>
    <col min="499" max="499" width="20.140625" customWidth="1"/>
    <col min="500" max="500" width="4.7109375" customWidth="1"/>
    <col min="501" max="501" width="20.140625" customWidth="1"/>
    <col min="502" max="502" width="4.7109375" customWidth="1"/>
    <col min="503" max="503" width="20.140625" customWidth="1"/>
    <col min="504" max="504" width="4.7109375" customWidth="1"/>
    <col min="505" max="505" width="20.140625" customWidth="1"/>
    <col min="506" max="506" width="4.7109375" customWidth="1"/>
    <col min="507" max="507" width="20.140625" customWidth="1"/>
    <col min="508" max="508" width="4.7109375" customWidth="1"/>
    <col min="509" max="509" width="20.140625" customWidth="1"/>
    <col min="734" max="734" width="4.7109375" customWidth="1"/>
    <col min="735" max="735" width="15.85546875" customWidth="1"/>
    <col min="736" max="736" width="4.7109375" customWidth="1"/>
    <col min="737" max="737" width="16.42578125" customWidth="1"/>
    <col min="738" max="738" width="4.7109375" customWidth="1"/>
    <col min="739" max="739" width="18" customWidth="1"/>
    <col min="740" max="740" width="4.7109375" customWidth="1"/>
    <col min="741" max="741" width="18.5703125" customWidth="1"/>
    <col min="742" max="742" width="4.7109375" customWidth="1"/>
    <col min="743" max="743" width="18.85546875" customWidth="1"/>
    <col min="744" max="744" width="4.7109375" customWidth="1"/>
    <col min="745" max="745" width="19" customWidth="1"/>
    <col min="746" max="746" width="4.7109375" customWidth="1"/>
    <col min="747" max="747" width="19.7109375" customWidth="1"/>
    <col min="748" max="748" width="4.7109375" customWidth="1"/>
    <col min="749" max="749" width="20.140625" customWidth="1"/>
    <col min="750" max="750" width="4.7109375" customWidth="1"/>
    <col min="751" max="751" width="20.140625" customWidth="1"/>
    <col min="752" max="752" width="4.7109375" customWidth="1"/>
    <col min="753" max="753" width="20.140625" customWidth="1"/>
    <col min="754" max="754" width="4.7109375" customWidth="1"/>
    <col min="755" max="755" width="20.140625" customWidth="1"/>
    <col min="756" max="756" width="4.7109375" customWidth="1"/>
    <col min="757" max="757" width="20.140625" customWidth="1"/>
    <col min="758" max="758" width="4.7109375" customWidth="1"/>
    <col min="759" max="759" width="20.140625" customWidth="1"/>
    <col min="760" max="760" width="4.7109375" customWidth="1"/>
    <col min="761" max="761" width="20.140625" customWidth="1"/>
    <col min="762" max="762" width="4.7109375" customWidth="1"/>
    <col min="763" max="763" width="20.140625" customWidth="1"/>
    <col min="764" max="764" width="4.7109375" customWidth="1"/>
    <col min="765" max="765" width="20.140625" customWidth="1"/>
    <col min="990" max="990" width="4.7109375" customWidth="1"/>
    <col min="991" max="991" width="15.85546875" customWidth="1"/>
    <col min="992" max="992" width="4.7109375" customWidth="1"/>
    <col min="993" max="993" width="16.42578125" customWidth="1"/>
    <col min="994" max="994" width="4.7109375" customWidth="1"/>
    <col min="995" max="995" width="18" customWidth="1"/>
    <col min="996" max="996" width="4.7109375" customWidth="1"/>
    <col min="997" max="997" width="18.5703125" customWidth="1"/>
    <col min="998" max="998" width="4.7109375" customWidth="1"/>
    <col min="999" max="999" width="18.85546875" customWidth="1"/>
    <col min="1000" max="1000" width="4.7109375" customWidth="1"/>
    <col min="1001" max="1001" width="19" customWidth="1"/>
    <col min="1002" max="1002" width="4.7109375" customWidth="1"/>
    <col min="1003" max="1003" width="19.7109375" customWidth="1"/>
    <col min="1004" max="1004" width="4.7109375" customWidth="1"/>
    <col min="1005" max="1005" width="20.140625" customWidth="1"/>
    <col min="1006" max="1006" width="4.7109375" customWidth="1"/>
    <col min="1007" max="1007" width="20.140625" customWidth="1"/>
    <col min="1008" max="1008" width="4.7109375" customWidth="1"/>
    <col min="1009" max="1009" width="20.140625" customWidth="1"/>
    <col min="1010" max="1010" width="4.7109375" customWidth="1"/>
    <col min="1011" max="1011" width="20.140625" customWidth="1"/>
    <col min="1012" max="1012" width="4.7109375" customWidth="1"/>
    <col min="1013" max="1013" width="20.140625" customWidth="1"/>
    <col min="1014" max="1014" width="4.7109375" customWidth="1"/>
    <col min="1015" max="1015" width="20.140625" customWidth="1"/>
    <col min="1016" max="1016" width="4.7109375" customWidth="1"/>
    <col min="1017" max="1017" width="20.140625" customWidth="1"/>
    <col min="1018" max="1018" width="4.7109375" customWidth="1"/>
    <col min="1019" max="1019" width="20.140625" customWidth="1"/>
    <col min="1020" max="1020" width="4.7109375" customWidth="1"/>
    <col min="1021" max="1021" width="20.140625" customWidth="1"/>
    <col min="1246" max="1246" width="4.7109375" customWidth="1"/>
    <col min="1247" max="1247" width="15.85546875" customWidth="1"/>
    <col min="1248" max="1248" width="4.7109375" customWidth="1"/>
    <col min="1249" max="1249" width="16.42578125" customWidth="1"/>
    <col min="1250" max="1250" width="4.7109375" customWidth="1"/>
    <col min="1251" max="1251" width="18" customWidth="1"/>
    <col min="1252" max="1252" width="4.7109375" customWidth="1"/>
    <col min="1253" max="1253" width="18.5703125" customWidth="1"/>
    <col min="1254" max="1254" width="4.7109375" customWidth="1"/>
    <col min="1255" max="1255" width="18.85546875" customWidth="1"/>
    <col min="1256" max="1256" width="4.7109375" customWidth="1"/>
    <col min="1257" max="1257" width="19" customWidth="1"/>
    <col min="1258" max="1258" width="4.7109375" customWidth="1"/>
    <col min="1259" max="1259" width="19.7109375" customWidth="1"/>
    <col min="1260" max="1260" width="4.7109375" customWidth="1"/>
    <col min="1261" max="1261" width="20.140625" customWidth="1"/>
    <col min="1262" max="1262" width="4.7109375" customWidth="1"/>
    <col min="1263" max="1263" width="20.140625" customWidth="1"/>
    <col min="1264" max="1264" width="4.7109375" customWidth="1"/>
    <col min="1265" max="1265" width="20.140625" customWidth="1"/>
    <col min="1266" max="1266" width="4.7109375" customWidth="1"/>
    <col min="1267" max="1267" width="20.140625" customWidth="1"/>
    <col min="1268" max="1268" width="4.7109375" customWidth="1"/>
    <col min="1269" max="1269" width="20.140625" customWidth="1"/>
    <col min="1270" max="1270" width="4.7109375" customWidth="1"/>
    <col min="1271" max="1271" width="20.140625" customWidth="1"/>
    <col min="1272" max="1272" width="4.7109375" customWidth="1"/>
    <col min="1273" max="1273" width="20.140625" customWidth="1"/>
    <col min="1274" max="1274" width="4.7109375" customWidth="1"/>
    <col min="1275" max="1275" width="20.140625" customWidth="1"/>
    <col min="1276" max="1276" width="4.7109375" customWidth="1"/>
    <col min="1277" max="1277" width="20.140625" customWidth="1"/>
    <col min="1502" max="1502" width="4.7109375" customWidth="1"/>
    <col min="1503" max="1503" width="15.85546875" customWidth="1"/>
    <col min="1504" max="1504" width="4.7109375" customWidth="1"/>
    <col min="1505" max="1505" width="16.42578125" customWidth="1"/>
    <col min="1506" max="1506" width="4.7109375" customWidth="1"/>
    <col min="1507" max="1507" width="18" customWidth="1"/>
    <col min="1508" max="1508" width="4.7109375" customWidth="1"/>
    <col min="1509" max="1509" width="18.5703125" customWidth="1"/>
    <col min="1510" max="1510" width="4.7109375" customWidth="1"/>
    <col min="1511" max="1511" width="18.85546875" customWidth="1"/>
    <col min="1512" max="1512" width="4.7109375" customWidth="1"/>
    <col min="1513" max="1513" width="19" customWidth="1"/>
    <col min="1514" max="1514" width="4.7109375" customWidth="1"/>
    <col min="1515" max="1515" width="19.7109375" customWidth="1"/>
    <col min="1516" max="1516" width="4.7109375" customWidth="1"/>
    <col min="1517" max="1517" width="20.140625" customWidth="1"/>
    <col min="1518" max="1518" width="4.7109375" customWidth="1"/>
    <col min="1519" max="1519" width="20.140625" customWidth="1"/>
    <col min="1520" max="1520" width="4.7109375" customWidth="1"/>
    <col min="1521" max="1521" width="20.140625" customWidth="1"/>
    <col min="1522" max="1522" width="4.7109375" customWidth="1"/>
    <col min="1523" max="1523" width="20.140625" customWidth="1"/>
    <col min="1524" max="1524" width="4.7109375" customWidth="1"/>
    <col min="1525" max="1525" width="20.140625" customWidth="1"/>
    <col min="1526" max="1526" width="4.7109375" customWidth="1"/>
    <col min="1527" max="1527" width="20.140625" customWidth="1"/>
    <col min="1528" max="1528" width="4.7109375" customWidth="1"/>
    <col min="1529" max="1529" width="20.140625" customWidth="1"/>
    <col min="1530" max="1530" width="4.7109375" customWidth="1"/>
    <col min="1531" max="1531" width="20.140625" customWidth="1"/>
    <col min="1532" max="1532" width="4.7109375" customWidth="1"/>
    <col min="1533" max="1533" width="20.140625" customWidth="1"/>
    <col min="1758" max="1758" width="4.7109375" customWidth="1"/>
    <col min="1759" max="1759" width="15.85546875" customWidth="1"/>
    <col min="1760" max="1760" width="4.7109375" customWidth="1"/>
    <col min="1761" max="1761" width="16.42578125" customWidth="1"/>
    <col min="1762" max="1762" width="4.7109375" customWidth="1"/>
    <col min="1763" max="1763" width="18" customWidth="1"/>
    <col min="1764" max="1764" width="4.7109375" customWidth="1"/>
    <col min="1765" max="1765" width="18.5703125" customWidth="1"/>
    <col min="1766" max="1766" width="4.7109375" customWidth="1"/>
    <col min="1767" max="1767" width="18.85546875" customWidth="1"/>
    <col min="1768" max="1768" width="4.7109375" customWidth="1"/>
    <col min="1769" max="1769" width="19" customWidth="1"/>
    <col min="1770" max="1770" width="4.7109375" customWidth="1"/>
    <col min="1771" max="1771" width="19.7109375" customWidth="1"/>
    <col min="1772" max="1772" width="4.7109375" customWidth="1"/>
    <col min="1773" max="1773" width="20.140625" customWidth="1"/>
    <col min="1774" max="1774" width="4.7109375" customWidth="1"/>
    <col min="1775" max="1775" width="20.140625" customWidth="1"/>
    <col min="1776" max="1776" width="4.7109375" customWidth="1"/>
    <col min="1777" max="1777" width="20.140625" customWidth="1"/>
    <col min="1778" max="1778" width="4.7109375" customWidth="1"/>
    <col min="1779" max="1779" width="20.140625" customWidth="1"/>
    <col min="1780" max="1780" width="4.7109375" customWidth="1"/>
    <col min="1781" max="1781" width="20.140625" customWidth="1"/>
    <col min="1782" max="1782" width="4.7109375" customWidth="1"/>
    <col min="1783" max="1783" width="20.140625" customWidth="1"/>
    <col min="1784" max="1784" width="4.7109375" customWidth="1"/>
    <col min="1785" max="1785" width="20.140625" customWidth="1"/>
    <col min="1786" max="1786" width="4.7109375" customWidth="1"/>
    <col min="1787" max="1787" width="20.140625" customWidth="1"/>
    <col min="1788" max="1788" width="4.7109375" customWidth="1"/>
    <col min="1789" max="1789" width="20.140625" customWidth="1"/>
    <col min="2014" max="2014" width="4.7109375" customWidth="1"/>
    <col min="2015" max="2015" width="15.85546875" customWidth="1"/>
    <col min="2016" max="2016" width="4.7109375" customWidth="1"/>
    <col min="2017" max="2017" width="16.42578125" customWidth="1"/>
    <col min="2018" max="2018" width="4.7109375" customWidth="1"/>
    <col min="2019" max="2019" width="18" customWidth="1"/>
    <col min="2020" max="2020" width="4.7109375" customWidth="1"/>
    <col min="2021" max="2021" width="18.5703125" customWidth="1"/>
    <col min="2022" max="2022" width="4.7109375" customWidth="1"/>
    <col min="2023" max="2023" width="18.85546875" customWidth="1"/>
    <col min="2024" max="2024" width="4.7109375" customWidth="1"/>
    <col min="2025" max="2025" width="19" customWidth="1"/>
    <col min="2026" max="2026" width="4.7109375" customWidth="1"/>
    <col min="2027" max="2027" width="19.7109375" customWidth="1"/>
    <col min="2028" max="2028" width="4.7109375" customWidth="1"/>
    <col min="2029" max="2029" width="20.140625" customWidth="1"/>
    <col min="2030" max="2030" width="4.7109375" customWidth="1"/>
    <col min="2031" max="2031" width="20.140625" customWidth="1"/>
    <col min="2032" max="2032" width="4.7109375" customWidth="1"/>
    <col min="2033" max="2033" width="20.140625" customWidth="1"/>
    <col min="2034" max="2034" width="4.7109375" customWidth="1"/>
    <col min="2035" max="2035" width="20.140625" customWidth="1"/>
    <col min="2036" max="2036" width="4.7109375" customWidth="1"/>
    <col min="2037" max="2037" width="20.140625" customWidth="1"/>
    <col min="2038" max="2038" width="4.7109375" customWidth="1"/>
    <col min="2039" max="2039" width="20.140625" customWidth="1"/>
    <col min="2040" max="2040" width="4.7109375" customWidth="1"/>
    <col min="2041" max="2041" width="20.140625" customWidth="1"/>
    <col min="2042" max="2042" width="4.7109375" customWidth="1"/>
    <col min="2043" max="2043" width="20.140625" customWidth="1"/>
    <col min="2044" max="2044" width="4.7109375" customWidth="1"/>
    <col min="2045" max="2045" width="20.140625" customWidth="1"/>
    <col min="2270" max="2270" width="4.7109375" customWidth="1"/>
    <col min="2271" max="2271" width="15.85546875" customWidth="1"/>
    <col min="2272" max="2272" width="4.7109375" customWidth="1"/>
    <col min="2273" max="2273" width="16.42578125" customWidth="1"/>
    <col min="2274" max="2274" width="4.7109375" customWidth="1"/>
    <col min="2275" max="2275" width="18" customWidth="1"/>
    <col min="2276" max="2276" width="4.7109375" customWidth="1"/>
    <col min="2277" max="2277" width="18.5703125" customWidth="1"/>
    <col min="2278" max="2278" width="4.7109375" customWidth="1"/>
    <col min="2279" max="2279" width="18.85546875" customWidth="1"/>
    <col min="2280" max="2280" width="4.7109375" customWidth="1"/>
    <col min="2281" max="2281" width="19" customWidth="1"/>
    <col min="2282" max="2282" width="4.7109375" customWidth="1"/>
    <col min="2283" max="2283" width="19.7109375" customWidth="1"/>
    <col min="2284" max="2284" width="4.7109375" customWidth="1"/>
    <col min="2285" max="2285" width="20.140625" customWidth="1"/>
    <col min="2286" max="2286" width="4.7109375" customWidth="1"/>
    <col min="2287" max="2287" width="20.140625" customWidth="1"/>
    <col min="2288" max="2288" width="4.7109375" customWidth="1"/>
    <col min="2289" max="2289" width="20.140625" customWidth="1"/>
    <col min="2290" max="2290" width="4.7109375" customWidth="1"/>
    <col min="2291" max="2291" width="20.140625" customWidth="1"/>
    <col min="2292" max="2292" width="4.7109375" customWidth="1"/>
    <col min="2293" max="2293" width="20.140625" customWidth="1"/>
    <col min="2294" max="2294" width="4.7109375" customWidth="1"/>
    <col min="2295" max="2295" width="20.140625" customWidth="1"/>
    <col min="2296" max="2296" width="4.7109375" customWidth="1"/>
    <col min="2297" max="2297" width="20.140625" customWidth="1"/>
    <col min="2298" max="2298" width="4.7109375" customWidth="1"/>
    <col min="2299" max="2299" width="20.140625" customWidth="1"/>
    <col min="2300" max="2300" width="4.7109375" customWidth="1"/>
    <col min="2301" max="2301" width="20.140625" customWidth="1"/>
    <col min="2526" max="2526" width="4.7109375" customWidth="1"/>
    <col min="2527" max="2527" width="15.85546875" customWidth="1"/>
    <col min="2528" max="2528" width="4.7109375" customWidth="1"/>
    <col min="2529" max="2529" width="16.42578125" customWidth="1"/>
    <col min="2530" max="2530" width="4.7109375" customWidth="1"/>
    <col min="2531" max="2531" width="18" customWidth="1"/>
    <col min="2532" max="2532" width="4.7109375" customWidth="1"/>
    <col min="2533" max="2533" width="18.5703125" customWidth="1"/>
    <col min="2534" max="2534" width="4.7109375" customWidth="1"/>
    <col min="2535" max="2535" width="18.85546875" customWidth="1"/>
    <col min="2536" max="2536" width="4.7109375" customWidth="1"/>
    <col min="2537" max="2537" width="19" customWidth="1"/>
    <col min="2538" max="2538" width="4.7109375" customWidth="1"/>
    <col min="2539" max="2539" width="19.7109375" customWidth="1"/>
    <col min="2540" max="2540" width="4.7109375" customWidth="1"/>
    <col min="2541" max="2541" width="20.140625" customWidth="1"/>
    <col min="2542" max="2542" width="4.7109375" customWidth="1"/>
    <col min="2543" max="2543" width="20.140625" customWidth="1"/>
    <col min="2544" max="2544" width="4.7109375" customWidth="1"/>
    <col min="2545" max="2545" width="20.140625" customWidth="1"/>
    <col min="2546" max="2546" width="4.7109375" customWidth="1"/>
    <col min="2547" max="2547" width="20.140625" customWidth="1"/>
    <col min="2548" max="2548" width="4.7109375" customWidth="1"/>
    <col min="2549" max="2549" width="20.140625" customWidth="1"/>
    <col min="2550" max="2550" width="4.7109375" customWidth="1"/>
    <col min="2551" max="2551" width="20.140625" customWidth="1"/>
    <col min="2552" max="2552" width="4.7109375" customWidth="1"/>
    <col min="2553" max="2553" width="20.140625" customWidth="1"/>
    <col min="2554" max="2554" width="4.7109375" customWidth="1"/>
    <col min="2555" max="2555" width="20.140625" customWidth="1"/>
    <col min="2556" max="2556" width="4.7109375" customWidth="1"/>
    <col min="2557" max="2557" width="20.140625" customWidth="1"/>
    <col min="2782" max="2782" width="4.7109375" customWidth="1"/>
    <col min="2783" max="2783" width="15.85546875" customWidth="1"/>
    <col min="2784" max="2784" width="4.7109375" customWidth="1"/>
    <col min="2785" max="2785" width="16.42578125" customWidth="1"/>
    <col min="2786" max="2786" width="4.7109375" customWidth="1"/>
    <col min="2787" max="2787" width="18" customWidth="1"/>
    <col min="2788" max="2788" width="4.7109375" customWidth="1"/>
    <col min="2789" max="2789" width="18.5703125" customWidth="1"/>
    <col min="2790" max="2790" width="4.7109375" customWidth="1"/>
    <col min="2791" max="2791" width="18.85546875" customWidth="1"/>
    <col min="2792" max="2792" width="4.7109375" customWidth="1"/>
    <col min="2793" max="2793" width="19" customWidth="1"/>
    <col min="2794" max="2794" width="4.7109375" customWidth="1"/>
    <col min="2795" max="2795" width="19.7109375" customWidth="1"/>
    <col min="2796" max="2796" width="4.7109375" customWidth="1"/>
    <col min="2797" max="2797" width="20.140625" customWidth="1"/>
    <col min="2798" max="2798" width="4.7109375" customWidth="1"/>
    <col min="2799" max="2799" width="20.140625" customWidth="1"/>
    <col min="2800" max="2800" width="4.7109375" customWidth="1"/>
    <col min="2801" max="2801" width="20.140625" customWidth="1"/>
    <col min="2802" max="2802" width="4.7109375" customWidth="1"/>
    <col min="2803" max="2803" width="20.140625" customWidth="1"/>
    <col min="2804" max="2804" width="4.7109375" customWidth="1"/>
    <col min="2805" max="2805" width="20.140625" customWidth="1"/>
    <col min="2806" max="2806" width="4.7109375" customWidth="1"/>
    <col min="2807" max="2807" width="20.140625" customWidth="1"/>
    <col min="2808" max="2808" width="4.7109375" customWidth="1"/>
    <col min="2809" max="2809" width="20.140625" customWidth="1"/>
    <col min="2810" max="2810" width="4.7109375" customWidth="1"/>
    <col min="2811" max="2811" width="20.140625" customWidth="1"/>
    <col min="2812" max="2812" width="4.7109375" customWidth="1"/>
    <col min="2813" max="2813" width="20.140625" customWidth="1"/>
    <col min="3038" max="3038" width="4.7109375" customWidth="1"/>
    <col min="3039" max="3039" width="15.85546875" customWidth="1"/>
    <col min="3040" max="3040" width="4.7109375" customWidth="1"/>
    <col min="3041" max="3041" width="16.42578125" customWidth="1"/>
    <col min="3042" max="3042" width="4.7109375" customWidth="1"/>
    <col min="3043" max="3043" width="18" customWidth="1"/>
    <col min="3044" max="3044" width="4.7109375" customWidth="1"/>
    <col min="3045" max="3045" width="18.5703125" customWidth="1"/>
    <col min="3046" max="3046" width="4.7109375" customWidth="1"/>
    <col min="3047" max="3047" width="18.85546875" customWidth="1"/>
    <col min="3048" max="3048" width="4.7109375" customWidth="1"/>
    <col min="3049" max="3049" width="19" customWidth="1"/>
    <col min="3050" max="3050" width="4.7109375" customWidth="1"/>
    <col min="3051" max="3051" width="19.7109375" customWidth="1"/>
    <col min="3052" max="3052" width="4.7109375" customWidth="1"/>
    <col min="3053" max="3053" width="20.140625" customWidth="1"/>
    <col min="3054" max="3054" width="4.7109375" customWidth="1"/>
    <col min="3055" max="3055" width="20.140625" customWidth="1"/>
    <col min="3056" max="3056" width="4.7109375" customWidth="1"/>
    <col min="3057" max="3057" width="20.140625" customWidth="1"/>
    <col min="3058" max="3058" width="4.7109375" customWidth="1"/>
    <col min="3059" max="3059" width="20.140625" customWidth="1"/>
    <col min="3060" max="3060" width="4.7109375" customWidth="1"/>
    <col min="3061" max="3061" width="20.140625" customWidth="1"/>
    <col min="3062" max="3062" width="4.7109375" customWidth="1"/>
    <col min="3063" max="3063" width="20.140625" customWidth="1"/>
    <col min="3064" max="3064" width="4.7109375" customWidth="1"/>
    <col min="3065" max="3065" width="20.140625" customWidth="1"/>
    <col min="3066" max="3066" width="4.7109375" customWidth="1"/>
    <col min="3067" max="3067" width="20.140625" customWidth="1"/>
    <col min="3068" max="3068" width="4.7109375" customWidth="1"/>
    <col min="3069" max="3069" width="20.140625" customWidth="1"/>
    <col min="3294" max="3294" width="4.7109375" customWidth="1"/>
    <col min="3295" max="3295" width="15.85546875" customWidth="1"/>
    <col min="3296" max="3296" width="4.7109375" customWidth="1"/>
    <col min="3297" max="3297" width="16.42578125" customWidth="1"/>
    <col min="3298" max="3298" width="4.7109375" customWidth="1"/>
    <col min="3299" max="3299" width="18" customWidth="1"/>
    <col min="3300" max="3300" width="4.7109375" customWidth="1"/>
    <col min="3301" max="3301" width="18.5703125" customWidth="1"/>
    <col min="3302" max="3302" width="4.7109375" customWidth="1"/>
    <col min="3303" max="3303" width="18.85546875" customWidth="1"/>
    <col min="3304" max="3304" width="4.7109375" customWidth="1"/>
    <col min="3305" max="3305" width="19" customWidth="1"/>
    <col min="3306" max="3306" width="4.7109375" customWidth="1"/>
    <col min="3307" max="3307" width="19.7109375" customWidth="1"/>
    <col min="3308" max="3308" width="4.7109375" customWidth="1"/>
    <col min="3309" max="3309" width="20.140625" customWidth="1"/>
    <col min="3310" max="3310" width="4.7109375" customWidth="1"/>
    <col min="3311" max="3311" width="20.140625" customWidth="1"/>
    <col min="3312" max="3312" width="4.7109375" customWidth="1"/>
    <col min="3313" max="3313" width="20.140625" customWidth="1"/>
    <col min="3314" max="3314" width="4.7109375" customWidth="1"/>
    <col min="3315" max="3315" width="20.140625" customWidth="1"/>
    <col min="3316" max="3316" width="4.7109375" customWidth="1"/>
    <col min="3317" max="3317" width="20.140625" customWidth="1"/>
    <col min="3318" max="3318" width="4.7109375" customWidth="1"/>
    <col min="3319" max="3319" width="20.140625" customWidth="1"/>
    <col min="3320" max="3320" width="4.7109375" customWidth="1"/>
    <col min="3321" max="3321" width="20.140625" customWidth="1"/>
    <col min="3322" max="3322" width="4.7109375" customWidth="1"/>
    <col min="3323" max="3323" width="20.140625" customWidth="1"/>
    <col min="3324" max="3324" width="4.7109375" customWidth="1"/>
    <col min="3325" max="3325" width="20.140625" customWidth="1"/>
    <col min="3550" max="3550" width="4.7109375" customWidth="1"/>
    <col min="3551" max="3551" width="15.85546875" customWidth="1"/>
    <col min="3552" max="3552" width="4.7109375" customWidth="1"/>
    <col min="3553" max="3553" width="16.42578125" customWidth="1"/>
    <col min="3554" max="3554" width="4.7109375" customWidth="1"/>
    <col min="3555" max="3555" width="18" customWidth="1"/>
    <col min="3556" max="3556" width="4.7109375" customWidth="1"/>
    <col min="3557" max="3557" width="18.5703125" customWidth="1"/>
    <col min="3558" max="3558" width="4.7109375" customWidth="1"/>
    <col min="3559" max="3559" width="18.85546875" customWidth="1"/>
    <col min="3560" max="3560" width="4.7109375" customWidth="1"/>
    <col min="3561" max="3561" width="19" customWidth="1"/>
    <col min="3562" max="3562" width="4.7109375" customWidth="1"/>
    <col min="3563" max="3563" width="19.7109375" customWidth="1"/>
    <col min="3564" max="3564" width="4.7109375" customWidth="1"/>
    <col min="3565" max="3565" width="20.140625" customWidth="1"/>
    <col min="3566" max="3566" width="4.7109375" customWidth="1"/>
    <col min="3567" max="3567" width="20.140625" customWidth="1"/>
    <col min="3568" max="3568" width="4.7109375" customWidth="1"/>
    <col min="3569" max="3569" width="20.140625" customWidth="1"/>
    <col min="3570" max="3570" width="4.7109375" customWidth="1"/>
    <col min="3571" max="3571" width="20.140625" customWidth="1"/>
    <col min="3572" max="3572" width="4.7109375" customWidth="1"/>
    <col min="3573" max="3573" width="20.140625" customWidth="1"/>
    <col min="3574" max="3574" width="4.7109375" customWidth="1"/>
    <col min="3575" max="3575" width="20.140625" customWidth="1"/>
    <col min="3576" max="3576" width="4.7109375" customWidth="1"/>
    <col min="3577" max="3577" width="20.140625" customWidth="1"/>
    <col min="3578" max="3578" width="4.7109375" customWidth="1"/>
    <col min="3579" max="3579" width="20.140625" customWidth="1"/>
    <col min="3580" max="3580" width="4.7109375" customWidth="1"/>
    <col min="3581" max="3581" width="20.140625" customWidth="1"/>
    <col min="3806" max="3806" width="4.7109375" customWidth="1"/>
    <col min="3807" max="3807" width="15.85546875" customWidth="1"/>
    <col min="3808" max="3808" width="4.7109375" customWidth="1"/>
    <col min="3809" max="3809" width="16.42578125" customWidth="1"/>
    <col min="3810" max="3810" width="4.7109375" customWidth="1"/>
    <col min="3811" max="3811" width="18" customWidth="1"/>
    <col min="3812" max="3812" width="4.7109375" customWidth="1"/>
    <col min="3813" max="3813" width="18.5703125" customWidth="1"/>
    <col min="3814" max="3814" width="4.7109375" customWidth="1"/>
    <col min="3815" max="3815" width="18.85546875" customWidth="1"/>
    <col min="3816" max="3816" width="4.7109375" customWidth="1"/>
    <col min="3817" max="3817" width="19" customWidth="1"/>
    <col min="3818" max="3818" width="4.7109375" customWidth="1"/>
    <col min="3819" max="3819" width="19.7109375" customWidth="1"/>
    <col min="3820" max="3820" width="4.7109375" customWidth="1"/>
    <col min="3821" max="3821" width="20.140625" customWidth="1"/>
    <col min="3822" max="3822" width="4.7109375" customWidth="1"/>
    <col min="3823" max="3823" width="20.140625" customWidth="1"/>
    <col min="3824" max="3824" width="4.7109375" customWidth="1"/>
    <col min="3825" max="3825" width="20.140625" customWidth="1"/>
    <col min="3826" max="3826" width="4.7109375" customWidth="1"/>
    <col min="3827" max="3827" width="20.140625" customWidth="1"/>
    <col min="3828" max="3828" width="4.7109375" customWidth="1"/>
    <col min="3829" max="3829" width="20.140625" customWidth="1"/>
    <col min="3830" max="3830" width="4.7109375" customWidth="1"/>
    <col min="3831" max="3831" width="20.140625" customWidth="1"/>
    <col min="3832" max="3832" width="4.7109375" customWidth="1"/>
    <col min="3833" max="3833" width="20.140625" customWidth="1"/>
    <col min="3834" max="3834" width="4.7109375" customWidth="1"/>
    <col min="3835" max="3835" width="20.140625" customWidth="1"/>
    <col min="3836" max="3836" width="4.7109375" customWidth="1"/>
    <col min="3837" max="3837" width="20.140625" customWidth="1"/>
    <col min="4062" max="4062" width="4.7109375" customWidth="1"/>
    <col min="4063" max="4063" width="15.85546875" customWidth="1"/>
    <col min="4064" max="4064" width="4.7109375" customWidth="1"/>
    <col min="4065" max="4065" width="16.42578125" customWidth="1"/>
    <col min="4066" max="4066" width="4.7109375" customWidth="1"/>
    <col min="4067" max="4067" width="18" customWidth="1"/>
    <col min="4068" max="4068" width="4.7109375" customWidth="1"/>
    <col min="4069" max="4069" width="18.5703125" customWidth="1"/>
    <col min="4070" max="4070" width="4.7109375" customWidth="1"/>
    <col min="4071" max="4071" width="18.85546875" customWidth="1"/>
    <col min="4072" max="4072" width="4.7109375" customWidth="1"/>
    <col min="4073" max="4073" width="19" customWidth="1"/>
    <col min="4074" max="4074" width="4.7109375" customWidth="1"/>
    <col min="4075" max="4075" width="19.7109375" customWidth="1"/>
    <col min="4076" max="4076" width="4.7109375" customWidth="1"/>
    <col min="4077" max="4077" width="20.140625" customWidth="1"/>
    <col min="4078" max="4078" width="4.7109375" customWidth="1"/>
    <col min="4079" max="4079" width="20.140625" customWidth="1"/>
    <col min="4080" max="4080" width="4.7109375" customWidth="1"/>
    <col min="4081" max="4081" width="20.140625" customWidth="1"/>
    <col min="4082" max="4082" width="4.7109375" customWidth="1"/>
    <col min="4083" max="4083" width="20.140625" customWidth="1"/>
    <col min="4084" max="4084" width="4.7109375" customWidth="1"/>
    <col min="4085" max="4085" width="20.140625" customWidth="1"/>
    <col min="4086" max="4086" width="4.7109375" customWidth="1"/>
    <col min="4087" max="4087" width="20.140625" customWidth="1"/>
    <col min="4088" max="4088" width="4.7109375" customWidth="1"/>
    <col min="4089" max="4089" width="20.140625" customWidth="1"/>
    <col min="4090" max="4090" width="4.7109375" customWidth="1"/>
    <col min="4091" max="4091" width="20.140625" customWidth="1"/>
    <col min="4092" max="4092" width="4.7109375" customWidth="1"/>
    <col min="4093" max="4093" width="20.140625" customWidth="1"/>
    <col min="4318" max="4318" width="4.7109375" customWidth="1"/>
    <col min="4319" max="4319" width="15.85546875" customWidth="1"/>
    <col min="4320" max="4320" width="4.7109375" customWidth="1"/>
    <col min="4321" max="4321" width="16.42578125" customWidth="1"/>
    <col min="4322" max="4322" width="4.7109375" customWidth="1"/>
    <col min="4323" max="4323" width="18" customWidth="1"/>
    <col min="4324" max="4324" width="4.7109375" customWidth="1"/>
    <col min="4325" max="4325" width="18.5703125" customWidth="1"/>
    <col min="4326" max="4326" width="4.7109375" customWidth="1"/>
    <col min="4327" max="4327" width="18.85546875" customWidth="1"/>
    <col min="4328" max="4328" width="4.7109375" customWidth="1"/>
    <col min="4329" max="4329" width="19" customWidth="1"/>
    <col min="4330" max="4330" width="4.7109375" customWidth="1"/>
    <col min="4331" max="4331" width="19.7109375" customWidth="1"/>
    <col min="4332" max="4332" width="4.7109375" customWidth="1"/>
    <col min="4333" max="4333" width="20.140625" customWidth="1"/>
    <col min="4334" max="4334" width="4.7109375" customWidth="1"/>
    <col min="4335" max="4335" width="20.140625" customWidth="1"/>
    <col min="4336" max="4336" width="4.7109375" customWidth="1"/>
    <col min="4337" max="4337" width="20.140625" customWidth="1"/>
    <col min="4338" max="4338" width="4.7109375" customWidth="1"/>
    <col min="4339" max="4339" width="20.140625" customWidth="1"/>
    <col min="4340" max="4340" width="4.7109375" customWidth="1"/>
    <col min="4341" max="4341" width="20.140625" customWidth="1"/>
    <col min="4342" max="4342" width="4.7109375" customWidth="1"/>
    <col min="4343" max="4343" width="20.140625" customWidth="1"/>
    <col min="4344" max="4344" width="4.7109375" customWidth="1"/>
    <col min="4345" max="4345" width="20.140625" customWidth="1"/>
    <col min="4346" max="4346" width="4.7109375" customWidth="1"/>
    <col min="4347" max="4347" width="20.140625" customWidth="1"/>
    <col min="4348" max="4348" width="4.7109375" customWidth="1"/>
    <col min="4349" max="4349" width="20.140625" customWidth="1"/>
    <col min="4574" max="4574" width="4.7109375" customWidth="1"/>
    <col min="4575" max="4575" width="15.85546875" customWidth="1"/>
    <col min="4576" max="4576" width="4.7109375" customWidth="1"/>
    <col min="4577" max="4577" width="16.42578125" customWidth="1"/>
    <col min="4578" max="4578" width="4.7109375" customWidth="1"/>
    <col min="4579" max="4579" width="18" customWidth="1"/>
    <col min="4580" max="4580" width="4.7109375" customWidth="1"/>
    <col min="4581" max="4581" width="18.5703125" customWidth="1"/>
    <col min="4582" max="4582" width="4.7109375" customWidth="1"/>
    <col min="4583" max="4583" width="18.85546875" customWidth="1"/>
    <col min="4584" max="4584" width="4.7109375" customWidth="1"/>
    <col min="4585" max="4585" width="19" customWidth="1"/>
    <col min="4586" max="4586" width="4.7109375" customWidth="1"/>
    <col min="4587" max="4587" width="19.7109375" customWidth="1"/>
    <col min="4588" max="4588" width="4.7109375" customWidth="1"/>
    <col min="4589" max="4589" width="20.140625" customWidth="1"/>
    <col min="4590" max="4590" width="4.7109375" customWidth="1"/>
    <col min="4591" max="4591" width="20.140625" customWidth="1"/>
    <col min="4592" max="4592" width="4.7109375" customWidth="1"/>
    <col min="4593" max="4593" width="20.140625" customWidth="1"/>
    <col min="4594" max="4594" width="4.7109375" customWidth="1"/>
    <col min="4595" max="4595" width="20.140625" customWidth="1"/>
    <col min="4596" max="4596" width="4.7109375" customWidth="1"/>
    <col min="4597" max="4597" width="20.140625" customWidth="1"/>
    <col min="4598" max="4598" width="4.7109375" customWidth="1"/>
    <col min="4599" max="4599" width="20.140625" customWidth="1"/>
    <col min="4600" max="4600" width="4.7109375" customWidth="1"/>
    <col min="4601" max="4601" width="20.140625" customWidth="1"/>
    <col min="4602" max="4602" width="4.7109375" customWidth="1"/>
    <col min="4603" max="4603" width="20.140625" customWidth="1"/>
    <col min="4604" max="4604" width="4.7109375" customWidth="1"/>
    <col min="4605" max="4605" width="20.140625" customWidth="1"/>
    <col min="4830" max="4830" width="4.7109375" customWidth="1"/>
    <col min="4831" max="4831" width="15.85546875" customWidth="1"/>
    <col min="4832" max="4832" width="4.7109375" customWidth="1"/>
    <col min="4833" max="4833" width="16.42578125" customWidth="1"/>
    <col min="4834" max="4834" width="4.7109375" customWidth="1"/>
    <col min="4835" max="4835" width="18" customWidth="1"/>
    <col min="4836" max="4836" width="4.7109375" customWidth="1"/>
    <col min="4837" max="4837" width="18.5703125" customWidth="1"/>
    <col min="4838" max="4838" width="4.7109375" customWidth="1"/>
    <col min="4839" max="4839" width="18.85546875" customWidth="1"/>
    <col min="4840" max="4840" width="4.7109375" customWidth="1"/>
    <col min="4841" max="4841" width="19" customWidth="1"/>
    <col min="4842" max="4842" width="4.7109375" customWidth="1"/>
    <col min="4843" max="4843" width="19.7109375" customWidth="1"/>
    <col min="4844" max="4844" width="4.7109375" customWidth="1"/>
    <col min="4845" max="4845" width="20.140625" customWidth="1"/>
    <col min="4846" max="4846" width="4.7109375" customWidth="1"/>
    <col min="4847" max="4847" width="20.140625" customWidth="1"/>
    <col min="4848" max="4848" width="4.7109375" customWidth="1"/>
    <col min="4849" max="4849" width="20.140625" customWidth="1"/>
    <col min="4850" max="4850" width="4.7109375" customWidth="1"/>
    <col min="4851" max="4851" width="20.140625" customWidth="1"/>
    <col min="4852" max="4852" width="4.7109375" customWidth="1"/>
    <col min="4853" max="4853" width="20.140625" customWidth="1"/>
    <col min="4854" max="4854" width="4.7109375" customWidth="1"/>
    <col min="4855" max="4855" width="20.140625" customWidth="1"/>
    <col min="4856" max="4856" width="4.7109375" customWidth="1"/>
    <col min="4857" max="4857" width="20.140625" customWidth="1"/>
    <col min="4858" max="4858" width="4.7109375" customWidth="1"/>
    <col min="4859" max="4859" width="20.140625" customWidth="1"/>
    <col min="4860" max="4860" width="4.7109375" customWidth="1"/>
    <col min="4861" max="4861" width="20.140625" customWidth="1"/>
    <col min="5086" max="5086" width="4.7109375" customWidth="1"/>
    <col min="5087" max="5087" width="15.85546875" customWidth="1"/>
    <col min="5088" max="5088" width="4.7109375" customWidth="1"/>
    <col min="5089" max="5089" width="16.42578125" customWidth="1"/>
    <col min="5090" max="5090" width="4.7109375" customWidth="1"/>
    <col min="5091" max="5091" width="18" customWidth="1"/>
    <col min="5092" max="5092" width="4.7109375" customWidth="1"/>
    <col min="5093" max="5093" width="18.5703125" customWidth="1"/>
    <col min="5094" max="5094" width="4.7109375" customWidth="1"/>
    <col min="5095" max="5095" width="18.85546875" customWidth="1"/>
    <col min="5096" max="5096" width="4.7109375" customWidth="1"/>
    <col min="5097" max="5097" width="19" customWidth="1"/>
    <col min="5098" max="5098" width="4.7109375" customWidth="1"/>
    <col min="5099" max="5099" width="19.7109375" customWidth="1"/>
    <col min="5100" max="5100" width="4.7109375" customWidth="1"/>
    <col min="5101" max="5101" width="20.140625" customWidth="1"/>
    <col min="5102" max="5102" width="4.7109375" customWidth="1"/>
    <col min="5103" max="5103" width="20.140625" customWidth="1"/>
    <col min="5104" max="5104" width="4.7109375" customWidth="1"/>
    <col min="5105" max="5105" width="20.140625" customWidth="1"/>
    <col min="5106" max="5106" width="4.7109375" customWidth="1"/>
    <col min="5107" max="5107" width="20.140625" customWidth="1"/>
    <col min="5108" max="5108" width="4.7109375" customWidth="1"/>
    <col min="5109" max="5109" width="20.140625" customWidth="1"/>
    <col min="5110" max="5110" width="4.7109375" customWidth="1"/>
    <col min="5111" max="5111" width="20.140625" customWidth="1"/>
    <col min="5112" max="5112" width="4.7109375" customWidth="1"/>
    <col min="5113" max="5113" width="20.140625" customWidth="1"/>
    <col min="5114" max="5114" width="4.7109375" customWidth="1"/>
    <col min="5115" max="5115" width="20.140625" customWidth="1"/>
    <col min="5116" max="5116" width="4.7109375" customWidth="1"/>
    <col min="5117" max="5117" width="20.140625" customWidth="1"/>
    <col min="5342" max="5342" width="4.7109375" customWidth="1"/>
    <col min="5343" max="5343" width="15.85546875" customWidth="1"/>
    <col min="5344" max="5344" width="4.7109375" customWidth="1"/>
    <col min="5345" max="5345" width="16.42578125" customWidth="1"/>
    <col min="5346" max="5346" width="4.7109375" customWidth="1"/>
    <col min="5347" max="5347" width="18" customWidth="1"/>
    <col min="5348" max="5348" width="4.7109375" customWidth="1"/>
    <col min="5349" max="5349" width="18.5703125" customWidth="1"/>
    <col min="5350" max="5350" width="4.7109375" customWidth="1"/>
    <col min="5351" max="5351" width="18.85546875" customWidth="1"/>
    <col min="5352" max="5352" width="4.7109375" customWidth="1"/>
    <col min="5353" max="5353" width="19" customWidth="1"/>
    <col min="5354" max="5354" width="4.7109375" customWidth="1"/>
    <col min="5355" max="5355" width="19.7109375" customWidth="1"/>
    <col min="5356" max="5356" width="4.7109375" customWidth="1"/>
    <col min="5357" max="5357" width="20.140625" customWidth="1"/>
    <col min="5358" max="5358" width="4.7109375" customWidth="1"/>
    <col min="5359" max="5359" width="20.140625" customWidth="1"/>
    <col min="5360" max="5360" width="4.7109375" customWidth="1"/>
    <col min="5361" max="5361" width="20.140625" customWidth="1"/>
    <col min="5362" max="5362" width="4.7109375" customWidth="1"/>
    <col min="5363" max="5363" width="20.140625" customWidth="1"/>
    <col min="5364" max="5364" width="4.7109375" customWidth="1"/>
    <col min="5365" max="5365" width="20.140625" customWidth="1"/>
    <col min="5366" max="5366" width="4.7109375" customWidth="1"/>
    <col min="5367" max="5367" width="20.140625" customWidth="1"/>
    <col min="5368" max="5368" width="4.7109375" customWidth="1"/>
    <col min="5369" max="5369" width="20.140625" customWidth="1"/>
    <col min="5370" max="5370" width="4.7109375" customWidth="1"/>
    <col min="5371" max="5371" width="20.140625" customWidth="1"/>
    <col min="5372" max="5372" width="4.7109375" customWidth="1"/>
    <col min="5373" max="5373" width="20.140625" customWidth="1"/>
    <col min="5598" max="5598" width="4.7109375" customWidth="1"/>
    <col min="5599" max="5599" width="15.85546875" customWidth="1"/>
    <col min="5600" max="5600" width="4.7109375" customWidth="1"/>
    <col min="5601" max="5601" width="16.42578125" customWidth="1"/>
    <col min="5602" max="5602" width="4.7109375" customWidth="1"/>
    <col min="5603" max="5603" width="18" customWidth="1"/>
    <col min="5604" max="5604" width="4.7109375" customWidth="1"/>
    <col min="5605" max="5605" width="18.5703125" customWidth="1"/>
    <col min="5606" max="5606" width="4.7109375" customWidth="1"/>
    <col min="5607" max="5607" width="18.85546875" customWidth="1"/>
    <col min="5608" max="5608" width="4.7109375" customWidth="1"/>
    <col min="5609" max="5609" width="19" customWidth="1"/>
    <col min="5610" max="5610" width="4.7109375" customWidth="1"/>
    <col min="5611" max="5611" width="19.7109375" customWidth="1"/>
    <col min="5612" max="5612" width="4.7109375" customWidth="1"/>
    <col min="5613" max="5613" width="20.140625" customWidth="1"/>
    <col min="5614" max="5614" width="4.7109375" customWidth="1"/>
    <col min="5615" max="5615" width="20.140625" customWidth="1"/>
    <col min="5616" max="5616" width="4.7109375" customWidth="1"/>
    <col min="5617" max="5617" width="20.140625" customWidth="1"/>
    <col min="5618" max="5618" width="4.7109375" customWidth="1"/>
    <col min="5619" max="5619" width="20.140625" customWidth="1"/>
    <col min="5620" max="5620" width="4.7109375" customWidth="1"/>
    <col min="5621" max="5621" width="20.140625" customWidth="1"/>
    <col min="5622" max="5622" width="4.7109375" customWidth="1"/>
    <col min="5623" max="5623" width="20.140625" customWidth="1"/>
    <col min="5624" max="5624" width="4.7109375" customWidth="1"/>
    <col min="5625" max="5625" width="20.140625" customWidth="1"/>
    <col min="5626" max="5626" width="4.7109375" customWidth="1"/>
    <col min="5627" max="5627" width="20.140625" customWidth="1"/>
    <col min="5628" max="5628" width="4.7109375" customWidth="1"/>
    <col min="5629" max="5629" width="20.140625" customWidth="1"/>
    <col min="5854" max="5854" width="4.7109375" customWidth="1"/>
    <col min="5855" max="5855" width="15.85546875" customWidth="1"/>
    <col min="5856" max="5856" width="4.7109375" customWidth="1"/>
    <col min="5857" max="5857" width="16.42578125" customWidth="1"/>
    <col min="5858" max="5858" width="4.7109375" customWidth="1"/>
    <col min="5859" max="5859" width="18" customWidth="1"/>
    <col min="5860" max="5860" width="4.7109375" customWidth="1"/>
    <col min="5861" max="5861" width="18.5703125" customWidth="1"/>
    <col min="5862" max="5862" width="4.7109375" customWidth="1"/>
    <col min="5863" max="5863" width="18.85546875" customWidth="1"/>
    <col min="5864" max="5864" width="4.7109375" customWidth="1"/>
    <col min="5865" max="5865" width="19" customWidth="1"/>
    <col min="5866" max="5866" width="4.7109375" customWidth="1"/>
    <col min="5867" max="5867" width="19.7109375" customWidth="1"/>
    <col min="5868" max="5868" width="4.7109375" customWidth="1"/>
    <col min="5869" max="5869" width="20.140625" customWidth="1"/>
    <col min="5870" max="5870" width="4.7109375" customWidth="1"/>
    <col min="5871" max="5871" width="20.140625" customWidth="1"/>
    <col min="5872" max="5872" width="4.7109375" customWidth="1"/>
    <col min="5873" max="5873" width="20.140625" customWidth="1"/>
    <col min="5874" max="5874" width="4.7109375" customWidth="1"/>
    <col min="5875" max="5875" width="20.140625" customWidth="1"/>
    <col min="5876" max="5876" width="4.7109375" customWidth="1"/>
    <col min="5877" max="5877" width="20.140625" customWidth="1"/>
    <col min="5878" max="5878" width="4.7109375" customWidth="1"/>
    <col min="5879" max="5879" width="20.140625" customWidth="1"/>
    <col min="5880" max="5880" width="4.7109375" customWidth="1"/>
    <col min="5881" max="5881" width="20.140625" customWidth="1"/>
    <col min="5882" max="5882" width="4.7109375" customWidth="1"/>
    <col min="5883" max="5883" width="20.140625" customWidth="1"/>
    <col min="5884" max="5884" width="4.7109375" customWidth="1"/>
    <col min="5885" max="5885" width="20.140625" customWidth="1"/>
    <col min="6110" max="6110" width="4.7109375" customWidth="1"/>
    <col min="6111" max="6111" width="15.85546875" customWidth="1"/>
    <col min="6112" max="6112" width="4.7109375" customWidth="1"/>
    <col min="6113" max="6113" width="16.42578125" customWidth="1"/>
    <col min="6114" max="6114" width="4.7109375" customWidth="1"/>
    <col min="6115" max="6115" width="18" customWidth="1"/>
    <col min="6116" max="6116" width="4.7109375" customWidth="1"/>
    <col min="6117" max="6117" width="18.5703125" customWidth="1"/>
    <col min="6118" max="6118" width="4.7109375" customWidth="1"/>
    <col min="6119" max="6119" width="18.85546875" customWidth="1"/>
    <col min="6120" max="6120" width="4.7109375" customWidth="1"/>
    <col min="6121" max="6121" width="19" customWidth="1"/>
    <col min="6122" max="6122" width="4.7109375" customWidth="1"/>
    <col min="6123" max="6123" width="19.7109375" customWidth="1"/>
    <col min="6124" max="6124" width="4.7109375" customWidth="1"/>
    <col min="6125" max="6125" width="20.140625" customWidth="1"/>
    <col min="6126" max="6126" width="4.7109375" customWidth="1"/>
    <col min="6127" max="6127" width="20.140625" customWidth="1"/>
    <col min="6128" max="6128" width="4.7109375" customWidth="1"/>
    <col min="6129" max="6129" width="20.140625" customWidth="1"/>
    <col min="6130" max="6130" width="4.7109375" customWidth="1"/>
    <col min="6131" max="6131" width="20.140625" customWidth="1"/>
    <col min="6132" max="6132" width="4.7109375" customWidth="1"/>
    <col min="6133" max="6133" width="20.140625" customWidth="1"/>
    <col min="6134" max="6134" width="4.7109375" customWidth="1"/>
    <col min="6135" max="6135" width="20.140625" customWidth="1"/>
    <col min="6136" max="6136" width="4.7109375" customWidth="1"/>
    <col min="6137" max="6137" width="20.140625" customWidth="1"/>
    <col min="6138" max="6138" width="4.7109375" customWidth="1"/>
    <col min="6139" max="6139" width="20.140625" customWidth="1"/>
    <col min="6140" max="6140" width="4.7109375" customWidth="1"/>
    <col min="6141" max="6141" width="20.140625" customWidth="1"/>
    <col min="6366" max="6366" width="4.7109375" customWidth="1"/>
    <col min="6367" max="6367" width="15.85546875" customWidth="1"/>
    <col min="6368" max="6368" width="4.7109375" customWidth="1"/>
    <col min="6369" max="6369" width="16.42578125" customWidth="1"/>
    <col min="6370" max="6370" width="4.7109375" customWidth="1"/>
    <col min="6371" max="6371" width="18" customWidth="1"/>
    <col min="6372" max="6372" width="4.7109375" customWidth="1"/>
    <col min="6373" max="6373" width="18.5703125" customWidth="1"/>
    <col min="6374" max="6374" width="4.7109375" customWidth="1"/>
    <col min="6375" max="6375" width="18.85546875" customWidth="1"/>
    <col min="6376" max="6376" width="4.7109375" customWidth="1"/>
    <col min="6377" max="6377" width="19" customWidth="1"/>
    <col min="6378" max="6378" width="4.7109375" customWidth="1"/>
    <col min="6379" max="6379" width="19.7109375" customWidth="1"/>
    <col min="6380" max="6380" width="4.7109375" customWidth="1"/>
    <col min="6381" max="6381" width="20.140625" customWidth="1"/>
    <col min="6382" max="6382" width="4.7109375" customWidth="1"/>
    <col min="6383" max="6383" width="20.140625" customWidth="1"/>
    <col min="6384" max="6384" width="4.7109375" customWidth="1"/>
    <col min="6385" max="6385" width="20.140625" customWidth="1"/>
    <col min="6386" max="6386" width="4.7109375" customWidth="1"/>
    <col min="6387" max="6387" width="20.140625" customWidth="1"/>
    <col min="6388" max="6388" width="4.7109375" customWidth="1"/>
    <col min="6389" max="6389" width="20.140625" customWidth="1"/>
    <col min="6390" max="6390" width="4.7109375" customWidth="1"/>
    <col min="6391" max="6391" width="20.140625" customWidth="1"/>
    <col min="6392" max="6392" width="4.7109375" customWidth="1"/>
    <col min="6393" max="6393" width="20.140625" customWidth="1"/>
    <col min="6394" max="6394" width="4.7109375" customWidth="1"/>
    <col min="6395" max="6395" width="20.140625" customWidth="1"/>
    <col min="6396" max="6396" width="4.7109375" customWidth="1"/>
    <col min="6397" max="6397" width="20.140625" customWidth="1"/>
    <col min="6622" max="6622" width="4.7109375" customWidth="1"/>
    <col min="6623" max="6623" width="15.85546875" customWidth="1"/>
    <col min="6624" max="6624" width="4.7109375" customWidth="1"/>
    <col min="6625" max="6625" width="16.42578125" customWidth="1"/>
    <col min="6626" max="6626" width="4.7109375" customWidth="1"/>
    <col min="6627" max="6627" width="18" customWidth="1"/>
    <col min="6628" max="6628" width="4.7109375" customWidth="1"/>
    <col min="6629" max="6629" width="18.5703125" customWidth="1"/>
    <col min="6630" max="6630" width="4.7109375" customWidth="1"/>
    <col min="6631" max="6631" width="18.85546875" customWidth="1"/>
    <col min="6632" max="6632" width="4.7109375" customWidth="1"/>
    <col min="6633" max="6633" width="19" customWidth="1"/>
    <col min="6634" max="6634" width="4.7109375" customWidth="1"/>
    <col min="6635" max="6635" width="19.7109375" customWidth="1"/>
    <col min="6636" max="6636" width="4.7109375" customWidth="1"/>
    <col min="6637" max="6637" width="20.140625" customWidth="1"/>
    <col min="6638" max="6638" width="4.7109375" customWidth="1"/>
    <col min="6639" max="6639" width="20.140625" customWidth="1"/>
    <col min="6640" max="6640" width="4.7109375" customWidth="1"/>
    <col min="6641" max="6641" width="20.140625" customWidth="1"/>
    <col min="6642" max="6642" width="4.7109375" customWidth="1"/>
    <col min="6643" max="6643" width="20.140625" customWidth="1"/>
    <col min="6644" max="6644" width="4.7109375" customWidth="1"/>
    <col min="6645" max="6645" width="20.140625" customWidth="1"/>
    <col min="6646" max="6646" width="4.7109375" customWidth="1"/>
    <col min="6647" max="6647" width="20.140625" customWidth="1"/>
    <col min="6648" max="6648" width="4.7109375" customWidth="1"/>
    <col min="6649" max="6649" width="20.140625" customWidth="1"/>
    <col min="6650" max="6650" width="4.7109375" customWidth="1"/>
    <col min="6651" max="6651" width="20.140625" customWidth="1"/>
    <col min="6652" max="6652" width="4.7109375" customWidth="1"/>
    <col min="6653" max="6653" width="20.140625" customWidth="1"/>
    <col min="6878" max="6878" width="4.7109375" customWidth="1"/>
    <col min="6879" max="6879" width="15.85546875" customWidth="1"/>
    <col min="6880" max="6880" width="4.7109375" customWidth="1"/>
    <col min="6881" max="6881" width="16.42578125" customWidth="1"/>
    <col min="6882" max="6882" width="4.7109375" customWidth="1"/>
    <col min="6883" max="6883" width="18" customWidth="1"/>
    <col min="6884" max="6884" width="4.7109375" customWidth="1"/>
    <col min="6885" max="6885" width="18.5703125" customWidth="1"/>
    <col min="6886" max="6886" width="4.7109375" customWidth="1"/>
    <col min="6887" max="6887" width="18.85546875" customWidth="1"/>
    <col min="6888" max="6888" width="4.7109375" customWidth="1"/>
    <col min="6889" max="6889" width="19" customWidth="1"/>
    <col min="6890" max="6890" width="4.7109375" customWidth="1"/>
    <col min="6891" max="6891" width="19.7109375" customWidth="1"/>
    <col min="6892" max="6892" width="4.7109375" customWidth="1"/>
    <col min="6893" max="6893" width="20.140625" customWidth="1"/>
    <col min="6894" max="6894" width="4.7109375" customWidth="1"/>
    <col min="6895" max="6895" width="20.140625" customWidth="1"/>
    <col min="6896" max="6896" width="4.7109375" customWidth="1"/>
    <col min="6897" max="6897" width="20.140625" customWidth="1"/>
    <col min="6898" max="6898" width="4.7109375" customWidth="1"/>
    <col min="6899" max="6899" width="20.140625" customWidth="1"/>
    <col min="6900" max="6900" width="4.7109375" customWidth="1"/>
    <col min="6901" max="6901" width="20.140625" customWidth="1"/>
    <col min="6902" max="6902" width="4.7109375" customWidth="1"/>
    <col min="6903" max="6903" width="20.140625" customWidth="1"/>
    <col min="6904" max="6904" width="4.7109375" customWidth="1"/>
    <col min="6905" max="6905" width="20.140625" customWidth="1"/>
    <col min="6906" max="6906" width="4.7109375" customWidth="1"/>
    <col min="6907" max="6907" width="20.140625" customWidth="1"/>
    <col min="6908" max="6908" width="4.7109375" customWidth="1"/>
    <col min="6909" max="6909" width="20.140625" customWidth="1"/>
    <col min="7134" max="7134" width="4.7109375" customWidth="1"/>
    <col min="7135" max="7135" width="15.85546875" customWidth="1"/>
    <col min="7136" max="7136" width="4.7109375" customWidth="1"/>
    <col min="7137" max="7137" width="16.42578125" customWidth="1"/>
    <col min="7138" max="7138" width="4.7109375" customWidth="1"/>
    <col min="7139" max="7139" width="18" customWidth="1"/>
    <col min="7140" max="7140" width="4.7109375" customWidth="1"/>
    <col min="7141" max="7141" width="18.5703125" customWidth="1"/>
    <col min="7142" max="7142" width="4.7109375" customWidth="1"/>
    <col min="7143" max="7143" width="18.85546875" customWidth="1"/>
    <col min="7144" max="7144" width="4.7109375" customWidth="1"/>
    <col min="7145" max="7145" width="19" customWidth="1"/>
    <col min="7146" max="7146" width="4.7109375" customWidth="1"/>
    <col min="7147" max="7147" width="19.7109375" customWidth="1"/>
    <col min="7148" max="7148" width="4.7109375" customWidth="1"/>
    <col min="7149" max="7149" width="20.140625" customWidth="1"/>
    <col min="7150" max="7150" width="4.7109375" customWidth="1"/>
    <col min="7151" max="7151" width="20.140625" customWidth="1"/>
    <col min="7152" max="7152" width="4.7109375" customWidth="1"/>
    <col min="7153" max="7153" width="20.140625" customWidth="1"/>
    <col min="7154" max="7154" width="4.7109375" customWidth="1"/>
    <col min="7155" max="7155" width="20.140625" customWidth="1"/>
    <col min="7156" max="7156" width="4.7109375" customWidth="1"/>
    <col min="7157" max="7157" width="20.140625" customWidth="1"/>
    <col min="7158" max="7158" width="4.7109375" customWidth="1"/>
    <col min="7159" max="7159" width="20.140625" customWidth="1"/>
    <col min="7160" max="7160" width="4.7109375" customWidth="1"/>
    <col min="7161" max="7161" width="20.140625" customWidth="1"/>
    <col min="7162" max="7162" width="4.7109375" customWidth="1"/>
    <col min="7163" max="7163" width="20.140625" customWidth="1"/>
    <col min="7164" max="7164" width="4.7109375" customWidth="1"/>
    <col min="7165" max="7165" width="20.140625" customWidth="1"/>
    <col min="7390" max="7390" width="4.7109375" customWidth="1"/>
    <col min="7391" max="7391" width="15.85546875" customWidth="1"/>
    <col min="7392" max="7392" width="4.7109375" customWidth="1"/>
    <col min="7393" max="7393" width="16.42578125" customWidth="1"/>
    <col min="7394" max="7394" width="4.7109375" customWidth="1"/>
    <col min="7395" max="7395" width="18" customWidth="1"/>
    <col min="7396" max="7396" width="4.7109375" customWidth="1"/>
    <col min="7397" max="7397" width="18.5703125" customWidth="1"/>
    <col min="7398" max="7398" width="4.7109375" customWidth="1"/>
    <col min="7399" max="7399" width="18.85546875" customWidth="1"/>
    <col min="7400" max="7400" width="4.7109375" customWidth="1"/>
    <col min="7401" max="7401" width="19" customWidth="1"/>
    <col min="7402" max="7402" width="4.7109375" customWidth="1"/>
    <col min="7403" max="7403" width="19.7109375" customWidth="1"/>
    <col min="7404" max="7404" width="4.7109375" customWidth="1"/>
    <col min="7405" max="7405" width="20.140625" customWidth="1"/>
    <col min="7406" max="7406" width="4.7109375" customWidth="1"/>
    <col min="7407" max="7407" width="20.140625" customWidth="1"/>
    <col min="7408" max="7408" width="4.7109375" customWidth="1"/>
    <col min="7409" max="7409" width="20.140625" customWidth="1"/>
    <col min="7410" max="7410" width="4.7109375" customWidth="1"/>
    <col min="7411" max="7411" width="20.140625" customWidth="1"/>
    <col min="7412" max="7412" width="4.7109375" customWidth="1"/>
    <col min="7413" max="7413" width="20.140625" customWidth="1"/>
    <col min="7414" max="7414" width="4.7109375" customWidth="1"/>
    <col min="7415" max="7415" width="20.140625" customWidth="1"/>
    <col min="7416" max="7416" width="4.7109375" customWidth="1"/>
    <col min="7417" max="7417" width="20.140625" customWidth="1"/>
    <col min="7418" max="7418" width="4.7109375" customWidth="1"/>
    <col min="7419" max="7419" width="20.140625" customWidth="1"/>
    <col min="7420" max="7420" width="4.7109375" customWidth="1"/>
    <col min="7421" max="7421" width="20.140625" customWidth="1"/>
    <col min="7646" max="7646" width="4.7109375" customWidth="1"/>
    <col min="7647" max="7647" width="15.85546875" customWidth="1"/>
    <col min="7648" max="7648" width="4.7109375" customWidth="1"/>
    <col min="7649" max="7649" width="16.42578125" customWidth="1"/>
    <col min="7650" max="7650" width="4.7109375" customWidth="1"/>
    <col min="7651" max="7651" width="18" customWidth="1"/>
    <col min="7652" max="7652" width="4.7109375" customWidth="1"/>
    <col min="7653" max="7653" width="18.5703125" customWidth="1"/>
    <col min="7654" max="7654" width="4.7109375" customWidth="1"/>
    <col min="7655" max="7655" width="18.85546875" customWidth="1"/>
    <col min="7656" max="7656" width="4.7109375" customWidth="1"/>
    <col min="7657" max="7657" width="19" customWidth="1"/>
    <col min="7658" max="7658" width="4.7109375" customWidth="1"/>
    <col min="7659" max="7659" width="19.7109375" customWidth="1"/>
    <col min="7660" max="7660" width="4.7109375" customWidth="1"/>
    <col min="7661" max="7661" width="20.140625" customWidth="1"/>
    <col min="7662" max="7662" width="4.7109375" customWidth="1"/>
    <col min="7663" max="7663" width="20.140625" customWidth="1"/>
    <col min="7664" max="7664" width="4.7109375" customWidth="1"/>
    <col min="7665" max="7665" width="20.140625" customWidth="1"/>
    <col min="7666" max="7666" width="4.7109375" customWidth="1"/>
    <col min="7667" max="7667" width="20.140625" customWidth="1"/>
    <col min="7668" max="7668" width="4.7109375" customWidth="1"/>
    <col min="7669" max="7669" width="20.140625" customWidth="1"/>
    <col min="7670" max="7670" width="4.7109375" customWidth="1"/>
    <col min="7671" max="7671" width="20.140625" customWidth="1"/>
    <col min="7672" max="7672" width="4.7109375" customWidth="1"/>
    <col min="7673" max="7673" width="20.140625" customWidth="1"/>
    <col min="7674" max="7674" width="4.7109375" customWidth="1"/>
    <col min="7675" max="7675" width="20.140625" customWidth="1"/>
    <col min="7676" max="7676" width="4.7109375" customWidth="1"/>
    <col min="7677" max="7677" width="20.140625" customWidth="1"/>
    <col min="7902" max="7902" width="4.7109375" customWidth="1"/>
    <col min="7903" max="7903" width="15.85546875" customWidth="1"/>
    <col min="7904" max="7904" width="4.7109375" customWidth="1"/>
    <col min="7905" max="7905" width="16.42578125" customWidth="1"/>
    <col min="7906" max="7906" width="4.7109375" customWidth="1"/>
    <col min="7907" max="7907" width="18" customWidth="1"/>
    <col min="7908" max="7908" width="4.7109375" customWidth="1"/>
    <col min="7909" max="7909" width="18.5703125" customWidth="1"/>
    <col min="7910" max="7910" width="4.7109375" customWidth="1"/>
    <col min="7911" max="7911" width="18.85546875" customWidth="1"/>
    <col min="7912" max="7912" width="4.7109375" customWidth="1"/>
    <col min="7913" max="7913" width="19" customWidth="1"/>
    <col min="7914" max="7914" width="4.7109375" customWidth="1"/>
    <col min="7915" max="7915" width="19.7109375" customWidth="1"/>
    <col min="7916" max="7916" width="4.7109375" customWidth="1"/>
    <col min="7917" max="7917" width="20.140625" customWidth="1"/>
    <col min="7918" max="7918" width="4.7109375" customWidth="1"/>
    <col min="7919" max="7919" width="20.140625" customWidth="1"/>
    <col min="7920" max="7920" width="4.7109375" customWidth="1"/>
    <col min="7921" max="7921" width="20.140625" customWidth="1"/>
    <col min="7922" max="7922" width="4.7109375" customWidth="1"/>
    <col min="7923" max="7923" width="20.140625" customWidth="1"/>
    <col min="7924" max="7924" width="4.7109375" customWidth="1"/>
    <col min="7925" max="7925" width="20.140625" customWidth="1"/>
    <col min="7926" max="7926" width="4.7109375" customWidth="1"/>
    <col min="7927" max="7927" width="20.140625" customWidth="1"/>
    <col min="7928" max="7928" width="4.7109375" customWidth="1"/>
    <col min="7929" max="7929" width="20.140625" customWidth="1"/>
    <col min="7930" max="7930" width="4.7109375" customWidth="1"/>
    <col min="7931" max="7931" width="20.140625" customWidth="1"/>
    <col min="7932" max="7932" width="4.7109375" customWidth="1"/>
    <col min="7933" max="7933" width="20.140625" customWidth="1"/>
    <col min="8158" max="8158" width="4.7109375" customWidth="1"/>
    <col min="8159" max="8159" width="15.85546875" customWidth="1"/>
    <col min="8160" max="8160" width="4.7109375" customWidth="1"/>
    <col min="8161" max="8161" width="16.42578125" customWidth="1"/>
    <col min="8162" max="8162" width="4.7109375" customWidth="1"/>
    <col min="8163" max="8163" width="18" customWidth="1"/>
    <col min="8164" max="8164" width="4.7109375" customWidth="1"/>
    <col min="8165" max="8165" width="18.5703125" customWidth="1"/>
    <col min="8166" max="8166" width="4.7109375" customWidth="1"/>
    <col min="8167" max="8167" width="18.85546875" customWidth="1"/>
    <col min="8168" max="8168" width="4.7109375" customWidth="1"/>
    <col min="8169" max="8169" width="19" customWidth="1"/>
    <col min="8170" max="8170" width="4.7109375" customWidth="1"/>
    <col min="8171" max="8171" width="19.7109375" customWidth="1"/>
    <col min="8172" max="8172" width="4.7109375" customWidth="1"/>
    <col min="8173" max="8173" width="20.140625" customWidth="1"/>
    <col min="8174" max="8174" width="4.7109375" customWidth="1"/>
    <col min="8175" max="8175" width="20.140625" customWidth="1"/>
    <col min="8176" max="8176" width="4.7109375" customWidth="1"/>
    <col min="8177" max="8177" width="20.140625" customWidth="1"/>
    <col min="8178" max="8178" width="4.7109375" customWidth="1"/>
    <col min="8179" max="8179" width="20.140625" customWidth="1"/>
    <col min="8180" max="8180" width="4.7109375" customWidth="1"/>
    <col min="8181" max="8181" width="20.140625" customWidth="1"/>
    <col min="8182" max="8182" width="4.7109375" customWidth="1"/>
    <col min="8183" max="8183" width="20.140625" customWidth="1"/>
    <col min="8184" max="8184" width="4.7109375" customWidth="1"/>
    <col min="8185" max="8185" width="20.140625" customWidth="1"/>
    <col min="8186" max="8186" width="4.7109375" customWidth="1"/>
    <col min="8187" max="8187" width="20.140625" customWidth="1"/>
    <col min="8188" max="8188" width="4.7109375" customWidth="1"/>
    <col min="8189" max="8189" width="20.140625" customWidth="1"/>
    <col min="8414" max="8414" width="4.7109375" customWidth="1"/>
    <col min="8415" max="8415" width="15.85546875" customWidth="1"/>
    <col min="8416" max="8416" width="4.7109375" customWidth="1"/>
    <col min="8417" max="8417" width="16.42578125" customWidth="1"/>
    <col min="8418" max="8418" width="4.7109375" customWidth="1"/>
    <col min="8419" max="8419" width="18" customWidth="1"/>
    <col min="8420" max="8420" width="4.7109375" customWidth="1"/>
    <col min="8421" max="8421" width="18.5703125" customWidth="1"/>
    <col min="8422" max="8422" width="4.7109375" customWidth="1"/>
    <col min="8423" max="8423" width="18.85546875" customWidth="1"/>
    <col min="8424" max="8424" width="4.7109375" customWidth="1"/>
    <col min="8425" max="8425" width="19" customWidth="1"/>
    <col min="8426" max="8426" width="4.7109375" customWidth="1"/>
    <col min="8427" max="8427" width="19.7109375" customWidth="1"/>
    <col min="8428" max="8428" width="4.7109375" customWidth="1"/>
    <col min="8429" max="8429" width="20.140625" customWidth="1"/>
    <col min="8430" max="8430" width="4.7109375" customWidth="1"/>
    <col min="8431" max="8431" width="20.140625" customWidth="1"/>
    <col min="8432" max="8432" width="4.7109375" customWidth="1"/>
    <col min="8433" max="8433" width="20.140625" customWidth="1"/>
    <col min="8434" max="8434" width="4.7109375" customWidth="1"/>
    <col min="8435" max="8435" width="20.140625" customWidth="1"/>
    <col min="8436" max="8436" width="4.7109375" customWidth="1"/>
    <col min="8437" max="8437" width="20.140625" customWidth="1"/>
    <col min="8438" max="8438" width="4.7109375" customWidth="1"/>
    <col min="8439" max="8439" width="20.140625" customWidth="1"/>
    <col min="8440" max="8440" width="4.7109375" customWidth="1"/>
    <col min="8441" max="8441" width="20.140625" customWidth="1"/>
    <col min="8442" max="8442" width="4.7109375" customWidth="1"/>
    <col min="8443" max="8443" width="20.140625" customWidth="1"/>
    <col min="8444" max="8444" width="4.7109375" customWidth="1"/>
    <col min="8445" max="8445" width="20.140625" customWidth="1"/>
    <col min="8670" max="8670" width="4.7109375" customWidth="1"/>
    <col min="8671" max="8671" width="15.85546875" customWidth="1"/>
    <col min="8672" max="8672" width="4.7109375" customWidth="1"/>
    <col min="8673" max="8673" width="16.42578125" customWidth="1"/>
    <col min="8674" max="8674" width="4.7109375" customWidth="1"/>
    <col min="8675" max="8675" width="18" customWidth="1"/>
    <col min="8676" max="8676" width="4.7109375" customWidth="1"/>
    <col min="8677" max="8677" width="18.5703125" customWidth="1"/>
    <col min="8678" max="8678" width="4.7109375" customWidth="1"/>
    <col min="8679" max="8679" width="18.85546875" customWidth="1"/>
    <col min="8680" max="8680" width="4.7109375" customWidth="1"/>
    <col min="8681" max="8681" width="19" customWidth="1"/>
    <col min="8682" max="8682" width="4.7109375" customWidth="1"/>
    <col min="8683" max="8683" width="19.7109375" customWidth="1"/>
    <col min="8684" max="8684" width="4.7109375" customWidth="1"/>
    <col min="8685" max="8685" width="20.140625" customWidth="1"/>
    <col min="8686" max="8686" width="4.7109375" customWidth="1"/>
    <col min="8687" max="8687" width="20.140625" customWidth="1"/>
    <col min="8688" max="8688" width="4.7109375" customWidth="1"/>
    <col min="8689" max="8689" width="20.140625" customWidth="1"/>
    <col min="8690" max="8690" width="4.7109375" customWidth="1"/>
    <col min="8691" max="8691" width="20.140625" customWidth="1"/>
    <col min="8692" max="8692" width="4.7109375" customWidth="1"/>
    <col min="8693" max="8693" width="20.140625" customWidth="1"/>
    <col min="8694" max="8694" width="4.7109375" customWidth="1"/>
    <col min="8695" max="8695" width="20.140625" customWidth="1"/>
    <col min="8696" max="8696" width="4.7109375" customWidth="1"/>
    <col min="8697" max="8697" width="20.140625" customWidth="1"/>
    <col min="8698" max="8698" width="4.7109375" customWidth="1"/>
    <col min="8699" max="8699" width="20.140625" customWidth="1"/>
    <col min="8700" max="8700" width="4.7109375" customWidth="1"/>
    <col min="8701" max="8701" width="20.140625" customWidth="1"/>
    <col min="8926" max="8926" width="4.7109375" customWidth="1"/>
    <col min="8927" max="8927" width="15.85546875" customWidth="1"/>
    <col min="8928" max="8928" width="4.7109375" customWidth="1"/>
    <col min="8929" max="8929" width="16.42578125" customWidth="1"/>
    <col min="8930" max="8930" width="4.7109375" customWidth="1"/>
    <col min="8931" max="8931" width="18" customWidth="1"/>
    <col min="8932" max="8932" width="4.7109375" customWidth="1"/>
    <col min="8933" max="8933" width="18.5703125" customWidth="1"/>
    <col min="8934" max="8934" width="4.7109375" customWidth="1"/>
    <col min="8935" max="8935" width="18.85546875" customWidth="1"/>
    <col min="8936" max="8936" width="4.7109375" customWidth="1"/>
    <col min="8937" max="8937" width="19" customWidth="1"/>
    <col min="8938" max="8938" width="4.7109375" customWidth="1"/>
    <col min="8939" max="8939" width="19.7109375" customWidth="1"/>
    <col min="8940" max="8940" width="4.7109375" customWidth="1"/>
    <col min="8941" max="8941" width="20.140625" customWidth="1"/>
    <col min="8942" max="8942" width="4.7109375" customWidth="1"/>
    <col min="8943" max="8943" width="20.140625" customWidth="1"/>
    <col min="8944" max="8944" width="4.7109375" customWidth="1"/>
    <col min="8945" max="8945" width="20.140625" customWidth="1"/>
    <col min="8946" max="8946" width="4.7109375" customWidth="1"/>
    <col min="8947" max="8947" width="20.140625" customWidth="1"/>
    <col min="8948" max="8948" width="4.7109375" customWidth="1"/>
    <col min="8949" max="8949" width="20.140625" customWidth="1"/>
    <col min="8950" max="8950" width="4.7109375" customWidth="1"/>
    <col min="8951" max="8951" width="20.140625" customWidth="1"/>
    <col min="8952" max="8952" width="4.7109375" customWidth="1"/>
    <col min="8953" max="8953" width="20.140625" customWidth="1"/>
    <col min="8954" max="8954" width="4.7109375" customWidth="1"/>
    <col min="8955" max="8955" width="20.140625" customWidth="1"/>
    <col min="8956" max="8956" width="4.7109375" customWidth="1"/>
    <col min="8957" max="8957" width="20.140625" customWidth="1"/>
    <col min="9182" max="9182" width="4.7109375" customWidth="1"/>
    <col min="9183" max="9183" width="15.85546875" customWidth="1"/>
    <col min="9184" max="9184" width="4.7109375" customWidth="1"/>
    <col min="9185" max="9185" width="16.42578125" customWidth="1"/>
    <col min="9186" max="9186" width="4.7109375" customWidth="1"/>
    <col min="9187" max="9187" width="18" customWidth="1"/>
    <col min="9188" max="9188" width="4.7109375" customWidth="1"/>
    <col min="9189" max="9189" width="18.5703125" customWidth="1"/>
    <col min="9190" max="9190" width="4.7109375" customWidth="1"/>
    <col min="9191" max="9191" width="18.85546875" customWidth="1"/>
    <col min="9192" max="9192" width="4.7109375" customWidth="1"/>
    <col min="9193" max="9193" width="19" customWidth="1"/>
    <col min="9194" max="9194" width="4.7109375" customWidth="1"/>
    <col min="9195" max="9195" width="19.7109375" customWidth="1"/>
    <col min="9196" max="9196" width="4.7109375" customWidth="1"/>
    <col min="9197" max="9197" width="20.140625" customWidth="1"/>
    <col min="9198" max="9198" width="4.7109375" customWidth="1"/>
    <col min="9199" max="9199" width="20.140625" customWidth="1"/>
    <col min="9200" max="9200" width="4.7109375" customWidth="1"/>
    <col min="9201" max="9201" width="20.140625" customWidth="1"/>
    <col min="9202" max="9202" width="4.7109375" customWidth="1"/>
    <col min="9203" max="9203" width="20.140625" customWidth="1"/>
    <col min="9204" max="9204" width="4.7109375" customWidth="1"/>
    <col min="9205" max="9205" width="20.140625" customWidth="1"/>
    <col min="9206" max="9206" width="4.7109375" customWidth="1"/>
    <col min="9207" max="9207" width="20.140625" customWidth="1"/>
    <col min="9208" max="9208" width="4.7109375" customWidth="1"/>
    <col min="9209" max="9209" width="20.140625" customWidth="1"/>
    <col min="9210" max="9210" width="4.7109375" customWidth="1"/>
    <col min="9211" max="9211" width="20.140625" customWidth="1"/>
    <col min="9212" max="9212" width="4.7109375" customWidth="1"/>
    <col min="9213" max="9213" width="20.140625" customWidth="1"/>
    <col min="9438" max="9438" width="4.7109375" customWidth="1"/>
    <col min="9439" max="9439" width="15.85546875" customWidth="1"/>
    <col min="9440" max="9440" width="4.7109375" customWidth="1"/>
    <col min="9441" max="9441" width="16.42578125" customWidth="1"/>
    <col min="9442" max="9442" width="4.7109375" customWidth="1"/>
    <col min="9443" max="9443" width="18" customWidth="1"/>
    <col min="9444" max="9444" width="4.7109375" customWidth="1"/>
    <col min="9445" max="9445" width="18.5703125" customWidth="1"/>
    <col min="9446" max="9446" width="4.7109375" customWidth="1"/>
    <col min="9447" max="9447" width="18.85546875" customWidth="1"/>
    <col min="9448" max="9448" width="4.7109375" customWidth="1"/>
    <col min="9449" max="9449" width="19" customWidth="1"/>
    <col min="9450" max="9450" width="4.7109375" customWidth="1"/>
    <col min="9451" max="9451" width="19.7109375" customWidth="1"/>
    <col min="9452" max="9452" width="4.7109375" customWidth="1"/>
    <col min="9453" max="9453" width="20.140625" customWidth="1"/>
    <col min="9454" max="9454" width="4.7109375" customWidth="1"/>
    <col min="9455" max="9455" width="20.140625" customWidth="1"/>
    <col min="9456" max="9456" width="4.7109375" customWidth="1"/>
    <col min="9457" max="9457" width="20.140625" customWidth="1"/>
    <col min="9458" max="9458" width="4.7109375" customWidth="1"/>
    <col min="9459" max="9459" width="20.140625" customWidth="1"/>
    <col min="9460" max="9460" width="4.7109375" customWidth="1"/>
    <col min="9461" max="9461" width="20.140625" customWidth="1"/>
    <col min="9462" max="9462" width="4.7109375" customWidth="1"/>
    <col min="9463" max="9463" width="20.140625" customWidth="1"/>
    <col min="9464" max="9464" width="4.7109375" customWidth="1"/>
    <col min="9465" max="9465" width="20.140625" customWidth="1"/>
    <col min="9466" max="9466" width="4.7109375" customWidth="1"/>
    <col min="9467" max="9467" width="20.140625" customWidth="1"/>
    <col min="9468" max="9468" width="4.7109375" customWidth="1"/>
    <col min="9469" max="9469" width="20.140625" customWidth="1"/>
    <col min="9694" max="9694" width="4.7109375" customWidth="1"/>
    <col min="9695" max="9695" width="15.85546875" customWidth="1"/>
    <col min="9696" max="9696" width="4.7109375" customWidth="1"/>
    <col min="9697" max="9697" width="16.42578125" customWidth="1"/>
    <col min="9698" max="9698" width="4.7109375" customWidth="1"/>
    <col min="9699" max="9699" width="18" customWidth="1"/>
    <col min="9700" max="9700" width="4.7109375" customWidth="1"/>
    <col min="9701" max="9701" width="18.5703125" customWidth="1"/>
    <col min="9702" max="9702" width="4.7109375" customWidth="1"/>
    <col min="9703" max="9703" width="18.85546875" customWidth="1"/>
    <col min="9704" max="9704" width="4.7109375" customWidth="1"/>
    <col min="9705" max="9705" width="19" customWidth="1"/>
    <col min="9706" max="9706" width="4.7109375" customWidth="1"/>
    <col min="9707" max="9707" width="19.7109375" customWidth="1"/>
    <col min="9708" max="9708" width="4.7109375" customWidth="1"/>
    <col min="9709" max="9709" width="20.140625" customWidth="1"/>
    <col min="9710" max="9710" width="4.7109375" customWidth="1"/>
    <col min="9711" max="9711" width="20.140625" customWidth="1"/>
    <col min="9712" max="9712" width="4.7109375" customWidth="1"/>
    <col min="9713" max="9713" width="20.140625" customWidth="1"/>
    <col min="9714" max="9714" width="4.7109375" customWidth="1"/>
    <col min="9715" max="9715" width="20.140625" customWidth="1"/>
    <col min="9716" max="9716" width="4.7109375" customWidth="1"/>
    <col min="9717" max="9717" width="20.140625" customWidth="1"/>
    <col min="9718" max="9718" width="4.7109375" customWidth="1"/>
    <col min="9719" max="9719" width="20.140625" customWidth="1"/>
    <col min="9720" max="9720" width="4.7109375" customWidth="1"/>
    <col min="9721" max="9721" width="20.140625" customWidth="1"/>
    <col min="9722" max="9722" width="4.7109375" customWidth="1"/>
    <col min="9723" max="9723" width="20.140625" customWidth="1"/>
    <col min="9724" max="9724" width="4.7109375" customWidth="1"/>
    <col min="9725" max="9725" width="20.140625" customWidth="1"/>
    <col min="9950" max="9950" width="4.7109375" customWidth="1"/>
    <col min="9951" max="9951" width="15.85546875" customWidth="1"/>
    <col min="9952" max="9952" width="4.7109375" customWidth="1"/>
    <col min="9953" max="9953" width="16.42578125" customWidth="1"/>
    <col min="9954" max="9954" width="4.7109375" customWidth="1"/>
    <col min="9955" max="9955" width="18" customWidth="1"/>
    <col min="9956" max="9956" width="4.7109375" customWidth="1"/>
    <col min="9957" max="9957" width="18.5703125" customWidth="1"/>
    <col min="9958" max="9958" width="4.7109375" customWidth="1"/>
    <col min="9959" max="9959" width="18.85546875" customWidth="1"/>
    <col min="9960" max="9960" width="4.7109375" customWidth="1"/>
    <col min="9961" max="9961" width="19" customWidth="1"/>
    <col min="9962" max="9962" width="4.7109375" customWidth="1"/>
    <col min="9963" max="9963" width="19.7109375" customWidth="1"/>
    <col min="9964" max="9964" width="4.7109375" customWidth="1"/>
    <col min="9965" max="9965" width="20.140625" customWidth="1"/>
    <col min="9966" max="9966" width="4.7109375" customWidth="1"/>
    <col min="9967" max="9967" width="20.140625" customWidth="1"/>
    <col min="9968" max="9968" width="4.7109375" customWidth="1"/>
    <col min="9969" max="9969" width="20.140625" customWidth="1"/>
    <col min="9970" max="9970" width="4.7109375" customWidth="1"/>
    <col min="9971" max="9971" width="20.140625" customWidth="1"/>
    <col min="9972" max="9972" width="4.7109375" customWidth="1"/>
    <col min="9973" max="9973" width="20.140625" customWidth="1"/>
    <col min="9974" max="9974" width="4.7109375" customWidth="1"/>
    <col min="9975" max="9975" width="20.140625" customWidth="1"/>
    <col min="9976" max="9976" width="4.7109375" customWidth="1"/>
    <col min="9977" max="9977" width="20.140625" customWidth="1"/>
    <col min="9978" max="9978" width="4.7109375" customWidth="1"/>
    <col min="9979" max="9979" width="20.140625" customWidth="1"/>
    <col min="9980" max="9980" width="4.7109375" customWidth="1"/>
    <col min="9981" max="9981" width="20.140625" customWidth="1"/>
    <col min="10206" max="10206" width="4.7109375" customWidth="1"/>
    <col min="10207" max="10207" width="15.85546875" customWidth="1"/>
    <col min="10208" max="10208" width="4.7109375" customWidth="1"/>
    <col min="10209" max="10209" width="16.42578125" customWidth="1"/>
    <col min="10210" max="10210" width="4.7109375" customWidth="1"/>
    <col min="10211" max="10211" width="18" customWidth="1"/>
    <col min="10212" max="10212" width="4.7109375" customWidth="1"/>
    <col min="10213" max="10213" width="18.5703125" customWidth="1"/>
    <col min="10214" max="10214" width="4.7109375" customWidth="1"/>
    <col min="10215" max="10215" width="18.85546875" customWidth="1"/>
    <col min="10216" max="10216" width="4.7109375" customWidth="1"/>
    <col min="10217" max="10217" width="19" customWidth="1"/>
    <col min="10218" max="10218" width="4.7109375" customWidth="1"/>
    <col min="10219" max="10219" width="19.7109375" customWidth="1"/>
    <col min="10220" max="10220" width="4.7109375" customWidth="1"/>
    <col min="10221" max="10221" width="20.140625" customWidth="1"/>
    <col min="10222" max="10222" width="4.7109375" customWidth="1"/>
    <col min="10223" max="10223" width="20.140625" customWidth="1"/>
    <col min="10224" max="10224" width="4.7109375" customWidth="1"/>
    <col min="10225" max="10225" width="20.140625" customWidth="1"/>
    <col min="10226" max="10226" width="4.7109375" customWidth="1"/>
    <col min="10227" max="10227" width="20.140625" customWidth="1"/>
    <col min="10228" max="10228" width="4.7109375" customWidth="1"/>
    <col min="10229" max="10229" width="20.140625" customWidth="1"/>
    <col min="10230" max="10230" width="4.7109375" customWidth="1"/>
    <col min="10231" max="10231" width="20.140625" customWidth="1"/>
    <col min="10232" max="10232" width="4.7109375" customWidth="1"/>
    <col min="10233" max="10233" width="20.140625" customWidth="1"/>
    <col min="10234" max="10234" width="4.7109375" customWidth="1"/>
    <col min="10235" max="10235" width="20.140625" customWidth="1"/>
    <col min="10236" max="10236" width="4.7109375" customWidth="1"/>
    <col min="10237" max="10237" width="20.140625" customWidth="1"/>
    <col min="10462" max="10462" width="4.7109375" customWidth="1"/>
    <col min="10463" max="10463" width="15.85546875" customWidth="1"/>
    <col min="10464" max="10464" width="4.7109375" customWidth="1"/>
    <col min="10465" max="10465" width="16.42578125" customWidth="1"/>
    <col min="10466" max="10466" width="4.7109375" customWidth="1"/>
    <col min="10467" max="10467" width="18" customWidth="1"/>
    <col min="10468" max="10468" width="4.7109375" customWidth="1"/>
    <col min="10469" max="10469" width="18.5703125" customWidth="1"/>
    <col min="10470" max="10470" width="4.7109375" customWidth="1"/>
    <col min="10471" max="10471" width="18.85546875" customWidth="1"/>
    <col min="10472" max="10472" width="4.7109375" customWidth="1"/>
    <col min="10473" max="10473" width="19" customWidth="1"/>
    <col min="10474" max="10474" width="4.7109375" customWidth="1"/>
    <col min="10475" max="10475" width="19.7109375" customWidth="1"/>
    <col min="10476" max="10476" width="4.7109375" customWidth="1"/>
    <col min="10477" max="10477" width="20.140625" customWidth="1"/>
    <col min="10478" max="10478" width="4.7109375" customWidth="1"/>
    <col min="10479" max="10479" width="20.140625" customWidth="1"/>
    <col min="10480" max="10480" width="4.7109375" customWidth="1"/>
    <col min="10481" max="10481" width="20.140625" customWidth="1"/>
    <col min="10482" max="10482" width="4.7109375" customWidth="1"/>
    <col min="10483" max="10483" width="20.140625" customWidth="1"/>
    <col min="10484" max="10484" width="4.7109375" customWidth="1"/>
    <col min="10485" max="10485" width="20.140625" customWidth="1"/>
    <col min="10486" max="10486" width="4.7109375" customWidth="1"/>
    <col min="10487" max="10487" width="20.140625" customWidth="1"/>
    <col min="10488" max="10488" width="4.7109375" customWidth="1"/>
    <col min="10489" max="10489" width="20.140625" customWidth="1"/>
    <col min="10490" max="10490" width="4.7109375" customWidth="1"/>
    <col min="10491" max="10491" width="20.140625" customWidth="1"/>
    <col min="10492" max="10492" width="4.7109375" customWidth="1"/>
    <col min="10493" max="10493" width="20.140625" customWidth="1"/>
    <col min="10718" max="10718" width="4.7109375" customWidth="1"/>
    <col min="10719" max="10719" width="15.85546875" customWidth="1"/>
    <col min="10720" max="10720" width="4.7109375" customWidth="1"/>
    <col min="10721" max="10721" width="16.42578125" customWidth="1"/>
    <col min="10722" max="10722" width="4.7109375" customWidth="1"/>
    <col min="10723" max="10723" width="18" customWidth="1"/>
    <col min="10724" max="10724" width="4.7109375" customWidth="1"/>
    <col min="10725" max="10725" width="18.5703125" customWidth="1"/>
    <col min="10726" max="10726" width="4.7109375" customWidth="1"/>
    <col min="10727" max="10727" width="18.85546875" customWidth="1"/>
    <col min="10728" max="10728" width="4.7109375" customWidth="1"/>
    <col min="10729" max="10729" width="19" customWidth="1"/>
    <col min="10730" max="10730" width="4.7109375" customWidth="1"/>
    <col min="10731" max="10731" width="19.7109375" customWidth="1"/>
    <col min="10732" max="10732" width="4.7109375" customWidth="1"/>
    <col min="10733" max="10733" width="20.140625" customWidth="1"/>
    <col min="10734" max="10734" width="4.7109375" customWidth="1"/>
    <col min="10735" max="10735" width="20.140625" customWidth="1"/>
    <col min="10736" max="10736" width="4.7109375" customWidth="1"/>
    <col min="10737" max="10737" width="20.140625" customWidth="1"/>
    <col min="10738" max="10738" width="4.7109375" customWidth="1"/>
    <col min="10739" max="10739" width="20.140625" customWidth="1"/>
    <col min="10740" max="10740" width="4.7109375" customWidth="1"/>
    <col min="10741" max="10741" width="20.140625" customWidth="1"/>
    <col min="10742" max="10742" width="4.7109375" customWidth="1"/>
    <col min="10743" max="10743" width="20.140625" customWidth="1"/>
    <col min="10744" max="10744" width="4.7109375" customWidth="1"/>
    <col min="10745" max="10745" width="20.140625" customWidth="1"/>
    <col min="10746" max="10746" width="4.7109375" customWidth="1"/>
    <col min="10747" max="10747" width="20.140625" customWidth="1"/>
    <col min="10748" max="10748" width="4.7109375" customWidth="1"/>
    <col min="10749" max="10749" width="20.140625" customWidth="1"/>
    <col min="10974" max="10974" width="4.7109375" customWidth="1"/>
    <col min="10975" max="10975" width="15.85546875" customWidth="1"/>
    <col min="10976" max="10976" width="4.7109375" customWidth="1"/>
    <col min="10977" max="10977" width="16.42578125" customWidth="1"/>
    <col min="10978" max="10978" width="4.7109375" customWidth="1"/>
    <col min="10979" max="10979" width="18" customWidth="1"/>
    <col min="10980" max="10980" width="4.7109375" customWidth="1"/>
    <col min="10981" max="10981" width="18.5703125" customWidth="1"/>
    <col min="10982" max="10982" width="4.7109375" customWidth="1"/>
    <col min="10983" max="10983" width="18.85546875" customWidth="1"/>
    <col min="10984" max="10984" width="4.7109375" customWidth="1"/>
    <col min="10985" max="10985" width="19" customWidth="1"/>
    <col min="10986" max="10986" width="4.7109375" customWidth="1"/>
    <col min="10987" max="10987" width="19.7109375" customWidth="1"/>
    <col min="10988" max="10988" width="4.7109375" customWidth="1"/>
    <col min="10989" max="10989" width="20.140625" customWidth="1"/>
    <col min="10990" max="10990" width="4.7109375" customWidth="1"/>
    <col min="10991" max="10991" width="20.140625" customWidth="1"/>
    <col min="10992" max="10992" width="4.7109375" customWidth="1"/>
    <col min="10993" max="10993" width="20.140625" customWidth="1"/>
    <col min="10994" max="10994" width="4.7109375" customWidth="1"/>
    <col min="10995" max="10995" width="20.140625" customWidth="1"/>
    <col min="10996" max="10996" width="4.7109375" customWidth="1"/>
    <col min="10997" max="10997" width="20.140625" customWidth="1"/>
    <col min="10998" max="10998" width="4.7109375" customWidth="1"/>
    <col min="10999" max="10999" width="20.140625" customWidth="1"/>
    <col min="11000" max="11000" width="4.7109375" customWidth="1"/>
    <col min="11001" max="11001" width="20.140625" customWidth="1"/>
    <col min="11002" max="11002" width="4.7109375" customWidth="1"/>
    <col min="11003" max="11003" width="20.140625" customWidth="1"/>
    <col min="11004" max="11004" width="4.7109375" customWidth="1"/>
    <col min="11005" max="11005" width="20.140625" customWidth="1"/>
    <col min="11230" max="11230" width="4.7109375" customWidth="1"/>
    <col min="11231" max="11231" width="15.85546875" customWidth="1"/>
    <col min="11232" max="11232" width="4.7109375" customWidth="1"/>
    <col min="11233" max="11233" width="16.42578125" customWidth="1"/>
    <col min="11234" max="11234" width="4.7109375" customWidth="1"/>
    <col min="11235" max="11235" width="18" customWidth="1"/>
    <col min="11236" max="11236" width="4.7109375" customWidth="1"/>
    <col min="11237" max="11237" width="18.5703125" customWidth="1"/>
    <col min="11238" max="11238" width="4.7109375" customWidth="1"/>
    <col min="11239" max="11239" width="18.85546875" customWidth="1"/>
    <col min="11240" max="11240" width="4.7109375" customWidth="1"/>
    <col min="11241" max="11241" width="19" customWidth="1"/>
    <col min="11242" max="11242" width="4.7109375" customWidth="1"/>
    <col min="11243" max="11243" width="19.7109375" customWidth="1"/>
    <col min="11244" max="11244" width="4.7109375" customWidth="1"/>
    <col min="11245" max="11245" width="20.140625" customWidth="1"/>
    <col min="11246" max="11246" width="4.7109375" customWidth="1"/>
    <col min="11247" max="11247" width="20.140625" customWidth="1"/>
    <col min="11248" max="11248" width="4.7109375" customWidth="1"/>
    <col min="11249" max="11249" width="20.140625" customWidth="1"/>
    <col min="11250" max="11250" width="4.7109375" customWidth="1"/>
    <col min="11251" max="11251" width="20.140625" customWidth="1"/>
    <col min="11252" max="11252" width="4.7109375" customWidth="1"/>
    <col min="11253" max="11253" width="20.140625" customWidth="1"/>
    <col min="11254" max="11254" width="4.7109375" customWidth="1"/>
    <col min="11255" max="11255" width="20.140625" customWidth="1"/>
    <col min="11256" max="11256" width="4.7109375" customWidth="1"/>
    <col min="11257" max="11257" width="20.140625" customWidth="1"/>
    <col min="11258" max="11258" width="4.7109375" customWidth="1"/>
    <col min="11259" max="11259" width="20.140625" customWidth="1"/>
    <col min="11260" max="11260" width="4.7109375" customWidth="1"/>
    <col min="11261" max="11261" width="20.140625" customWidth="1"/>
    <col min="11486" max="11486" width="4.7109375" customWidth="1"/>
    <col min="11487" max="11487" width="15.85546875" customWidth="1"/>
    <col min="11488" max="11488" width="4.7109375" customWidth="1"/>
    <col min="11489" max="11489" width="16.42578125" customWidth="1"/>
    <col min="11490" max="11490" width="4.7109375" customWidth="1"/>
    <col min="11491" max="11491" width="18" customWidth="1"/>
    <col min="11492" max="11492" width="4.7109375" customWidth="1"/>
    <col min="11493" max="11493" width="18.5703125" customWidth="1"/>
    <col min="11494" max="11494" width="4.7109375" customWidth="1"/>
    <col min="11495" max="11495" width="18.85546875" customWidth="1"/>
    <col min="11496" max="11496" width="4.7109375" customWidth="1"/>
    <col min="11497" max="11497" width="19" customWidth="1"/>
    <col min="11498" max="11498" width="4.7109375" customWidth="1"/>
    <col min="11499" max="11499" width="19.7109375" customWidth="1"/>
    <col min="11500" max="11500" width="4.7109375" customWidth="1"/>
    <col min="11501" max="11501" width="20.140625" customWidth="1"/>
    <col min="11502" max="11502" width="4.7109375" customWidth="1"/>
    <col min="11503" max="11503" width="20.140625" customWidth="1"/>
    <col min="11504" max="11504" width="4.7109375" customWidth="1"/>
    <col min="11505" max="11505" width="20.140625" customWidth="1"/>
    <col min="11506" max="11506" width="4.7109375" customWidth="1"/>
    <col min="11507" max="11507" width="20.140625" customWidth="1"/>
    <col min="11508" max="11508" width="4.7109375" customWidth="1"/>
    <col min="11509" max="11509" width="20.140625" customWidth="1"/>
    <col min="11510" max="11510" width="4.7109375" customWidth="1"/>
    <col min="11511" max="11511" width="20.140625" customWidth="1"/>
    <col min="11512" max="11512" width="4.7109375" customWidth="1"/>
    <col min="11513" max="11513" width="20.140625" customWidth="1"/>
    <col min="11514" max="11514" width="4.7109375" customWidth="1"/>
    <col min="11515" max="11515" width="20.140625" customWidth="1"/>
    <col min="11516" max="11516" width="4.7109375" customWidth="1"/>
    <col min="11517" max="11517" width="20.140625" customWidth="1"/>
    <col min="11742" max="11742" width="4.7109375" customWidth="1"/>
    <col min="11743" max="11743" width="15.85546875" customWidth="1"/>
    <col min="11744" max="11744" width="4.7109375" customWidth="1"/>
    <col min="11745" max="11745" width="16.42578125" customWidth="1"/>
    <col min="11746" max="11746" width="4.7109375" customWidth="1"/>
    <col min="11747" max="11747" width="18" customWidth="1"/>
    <col min="11748" max="11748" width="4.7109375" customWidth="1"/>
    <col min="11749" max="11749" width="18.5703125" customWidth="1"/>
    <col min="11750" max="11750" width="4.7109375" customWidth="1"/>
    <col min="11751" max="11751" width="18.85546875" customWidth="1"/>
    <col min="11752" max="11752" width="4.7109375" customWidth="1"/>
    <col min="11753" max="11753" width="19" customWidth="1"/>
    <col min="11754" max="11754" width="4.7109375" customWidth="1"/>
    <col min="11755" max="11755" width="19.7109375" customWidth="1"/>
    <col min="11756" max="11756" width="4.7109375" customWidth="1"/>
    <col min="11757" max="11757" width="20.140625" customWidth="1"/>
    <col min="11758" max="11758" width="4.7109375" customWidth="1"/>
    <col min="11759" max="11759" width="20.140625" customWidth="1"/>
    <col min="11760" max="11760" width="4.7109375" customWidth="1"/>
    <col min="11761" max="11761" width="20.140625" customWidth="1"/>
    <col min="11762" max="11762" width="4.7109375" customWidth="1"/>
    <col min="11763" max="11763" width="20.140625" customWidth="1"/>
    <col min="11764" max="11764" width="4.7109375" customWidth="1"/>
    <col min="11765" max="11765" width="20.140625" customWidth="1"/>
    <col min="11766" max="11766" width="4.7109375" customWidth="1"/>
    <col min="11767" max="11767" width="20.140625" customWidth="1"/>
    <col min="11768" max="11768" width="4.7109375" customWidth="1"/>
    <col min="11769" max="11769" width="20.140625" customWidth="1"/>
    <col min="11770" max="11770" width="4.7109375" customWidth="1"/>
    <col min="11771" max="11771" width="20.140625" customWidth="1"/>
    <col min="11772" max="11772" width="4.7109375" customWidth="1"/>
    <col min="11773" max="11773" width="20.140625" customWidth="1"/>
    <col min="11998" max="11998" width="4.7109375" customWidth="1"/>
    <col min="11999" max="11999" width="15.85546875" customWidth="1"/>
    <col min="12000" max="12000" width="4.7109375" customWidth="1"/>
    <col min="12001" max="12001" width="16.42578125" customWidth="1"/>
    <col min="12002" max="12002" width="4.7109375" customWidth="1"/>
    <col min="12003" max="12003" width="18" customWidth="1"/>
    <col min="12004" max="12004" width="4.7109375" customWidth="1"/>
    <col min="12005" max="12005" width="18.5703125" customWidth="1"/>
    <col min="12006" max="12006" width="4.7109375" customWidth="1"/>
    <col min="12007" max="12007" width="18.85546875" customWidth="1"/>
    <col min="12008" max="12008" width="4.7109375" customWidth="1"/>
    <col min="12009" max="12009" width="19" customWidth="1"/>
    <col min="12010" max="12010" width="4.7109375" customWidth="1"/>
    <col min="12011" max="12011" width="19.7109375" customWidth="1"/>
    <col min="12012" max="12012" width="4.7109375" customWidth="1"/>
    <col min="12013" max="12013" width="20.140625" customWidth="1"/>
    <col min="12014" max="12014" width="4.7109375" customWidth="1"/>
    <col min="12015" max="12015" width="20.140625" customWidth="1"/>
    <col min="12016" max="12016" width="4.7109375" customWidth="1"/>
    <col min="12017" max="12017" width="20.140625" customWidth="1"/>
    <col min="12018" max="12018" width="4.7109375" customWidth="1"/>
    <col min="12019" max="12019" width="20.140625" customWidth="1"/>
    <col min="12020" max="12020" width="4.7109375" customWidth="1"/>
    <col min="12021" max="12021" width="20.140625" customWidth="1"/>
    <col min="12022" max="12022" width="4.7109375" customWidth="1"/>
    <col min="12023" max="12023" width="20.140625" customWidth="1"/>
    <col min="12024" max="12024" width="4.7109375" customWidth="1"/>
    <col min="12025" max="12025" width="20.140625" customWidth="1"/>
    <col min="12026" max="12026" width="4.7109375" customWidth="1"/>
    <col min="12027" max="12027" width="20.140625" customWidth="1"/>
    <col min="12028" max="12028" width="4.7109375" customWidth="1"/>
    <col min="12029" max="12029" width="20.140625" customWidth="1"/>
    <col min="12254" max="12254" width="4.7109375" customWidth="1"/>
    <col min="12255" max="12255" width="15.85546875" customWidth="1"/>
    <col min="12256" max="12256" width="4.7109375" customWidth="1"/>
    <col min="12257" max="12257" width="16.42578125" customWidth="1"/>
    <col min="12258" max="12258" width="4.7109375" customWidth="1"/>
    <col min="12259" max="12259" width="18" customWidth="1"/>
    <col min="12260" max="12260" width="4.7109375" customWidth="1"/>
    <col min="12261" max="12261" width="18.5703125" customWidth="1"/>
    <col min="12262" max="12262" width="4.7109375" customWidth="1"/>
    <col min="12263" max="12263" width="18.85546875" customWidth="1"/>
    <col min="12264" max="12264" width="4.7109375" customWidth="1"/>
    <col min="12265" max="12265" width="19" customWidth="1"/>
    <col min="12266" max="12266" width="4.7109375" customWidth="1"/>
    <col min="12267" max="12267" width="19.7109375" customWidth="1"/>
    <col min="12268" max="12268" width="4.7109375" customWidth="1"/>
    <col min="12269" max="12269" width="20.140625" customWidth="1"/>
    <col min="12270" max="12270" width="4.7109375" customWidth="1"/>
    <col min="12271" max="12271" width="20.140625" customWidth="1"/>
    <col min="12272" max="12272" width="4.7109375" customWidth="1"/>
    <col min="12273" max="12273" width="20.140625" customWidth="1"/>
    <col min="12274" max="12274" width="4.7109375" customWidth="1"/>
    <col min="12275" max="12275" width="20.140625" customWidth="1"/>
    <col min="12276" max="12276" width="4.7109375" customWidth="1"/>
    <col min="12277" max="12277" width="20.140625" customWidth="1"/>
    <col min="12278" max="12278" width="4.7109375" customWidth="1"/>
    <col min="12279" max="12279" width="20.140625" customWidth="1"/>
    <col min="12280" max="12280" width="4.7109375" customWidth="1"/>
    <col min="12281" max="12281" width="20.140625" customWidth="1"/>
    <col min="12282" max="12282" width="4.7109375" customWidth="1"/>
    <col min="12283" max="12283" width="20.140625" customWidth="1"/>
    <col min="12284" max="12284" width="4.7109375" customWidth="1"/>
    <col min="12285" max="12285" width="20.140625" customWidth="1"/>
    <col min="12510" max="12510" width="4.7109375" customWidth="1"/>
    <col min="12511" max="12511" width="15.85546875" customWidth="1"/>
    <col min="12512" max="12512" width="4.7109375" customWidth="1"/>
    <col min="12513" max="12513" width="16.42578125" customWidth="1"/>
    <col min="12514" max="12514" width="4.7109375" customWidth="1"/>
    <col min="12515" max="12515" width="18" customWidth="1"/>
    <col min="12516" max="12516" width="4.7109375" customWidth="1"/>
    <col min="12517" max="12517" width="18.5703125" customWidth="1"/>
    <col min="12518" max="12518" width="4.7109375" customWidth="1"/>
    <col min="12519" max="12519" width="18.85546875" customWidth="1"/>
    <col min="12520" max="12520" width="4.7109375" customWidth="1"/>
    <col min="12521" max="12521" width="19" customWidth="1"/>
    <col min="12522" max="12522" width="4.7109375" customWidth="1"/>
    <col min="12523" max="12523" width="19.7109375" customWidth="1"/>
    <col min="12524" max="12524" width="4.7109375" customWidth="1"/>
    <col min="12525" max="12525" width="20.140625" customWidth="1"/>
    <col min="12526" max="12526" width="4.7109375" customWidth="1"/>
    <col min="12527" max="12527" width="20.140625" customWidth="1"/>
    <col min="12528" max="12528" width="4.7109375" customWidth="1"/>
    <col min="12529" max="12529" width="20.140625" customWidth="1"/>
    <col min="12530" max="12530" width="4.7109375" customWidth="1"/>
    <col min="12531" max="12531" width="20.140625" customWidth="1"/>
    <col min="12532" max="12532" width="4.7109375" customWidth="1"/>
    <col min="12533" max="12533" width="20.140625" customWidth="1"/>
    <col min="12534" max="12534" width="4.7109375" customWidth="1"/>
    <col min="12535" max="12535" width="20.140625" customWidth="1"/>
    <col min="12536" max="12536" width="4.7109375" customWidth="1"/>
    <col min="12537" max="12537" width="20.140625" customWidth="1"/>
    <col min="12538" max="12538" width="4.7109375" customWidth="1"/>
    <col min="12539" max="12539" width="20.140625" customWidth="1"/>
    <col min="12540" max="12540" width="4.7109375" customWidth="1"/>
    <col min="12541" max="12541" width="20.140625" customWidth="1"/>
    <col min="12766" max="12766" width="4.7109375" customWidth="1"/>
    <col min="12767" max="12767" width="15.85546875" customWidth="1"/>
    <col min="12768" max="12768" width="4.7109375" customWidth="1"/>
    <col min="12769" max="12769" width="16.42578125" customWidth="1"/>
    <col min="12770" max="12770" width="4.7109375" customWidth="1"/>
    <col min="12771" max="12771" width="18" customWidth="1"/>
    <col min="12772" max="12772" width="4.7109375" customWidth="1"/>
    <col min="12773" max="12773" width="18.5703125" customWidth="1"/>
    <col min="12774" max="12774" width="4.7109375" customWidth="1"/>
    <col min="12775" max="12775" width="18.85546875" customWidth="1"/>
    <col min="12776" max="12776" width="4.7109375" customWidth="1"/>
    <col min="12777" max="12777" width="19" customWidth="1"/>
    <col min="12778" max="12778" width="4.7109375" customWidth="1"/>
    <col min="12779" max="12779" width="19.7109375" customWidth="1"/>
    <col min="12780" max="12780" width="4.7109375" customWidth="1"/>
    <col min="12781" max="12781" width="20.140625" customWidth="1"/>
    <col min="12782" max="12782" width="4.7109375" customWidth="1"/>
    <col min="12783" max="12783" width="20.140625" customWidth="1"/>
    <col min="12784" max="12784" width="4.7109375" customWidth="1"/>
    <col min="12785" max="12785" width="20.140625" customWidth="1"/>
    <col min="12786" max="12786" width="4.7109375" customWidth="1"/>
    <col min="12787" max="12787" width="20.140625" customWidth="1"/>
    <col min="12788" max="12788" width="4.7109375" customWidth="1"/>
    <col min="12789" max="12789" width="20.140625" customWidth="1"/>
    <col min="12790" max="12790" width="4.7109375" customWidth="1"/>
    <col min="12791" max="12791" width="20.140625" customWidth="1"/>
    <col min="12792" max="12792" width="4.7109375" customWidth="1"/>
    <col min="12793" max="12793" width="20.140625" customWidth="1"/>
    <col min="12794" max="12794" width="4.7109375" customWidth="1"/>
    <col min="12795" max="12795" width="20.140625" customWidth="1"/>
    <col min="12796" max="12796" width="4.7109375" customWidth="1"/>
    <col min="12797" max="12797" width="20.140625" customWidth="1"/>
    <col min="13022" max="13022" width="4.7109375" customWidth="1"/>
    <col min="13023" max="13023" width="15.85546875" customWidth="1"/>
    <col min="13024" max="13024" width="4.7109375" customWidth="1"/>
    <col min="13025" max="13025" width="16.42578125" customWidth="1"/>
    <col min="13026" max="13026" width="4.7109375" customWidth="1"/>
    <col min="13027" max="13027" width="18" customWidth="1"/>
    <col min="13028" max="13028" width="4.7109375" customWidth="1"/>
    <col min="13029" max="13029" width="18.5703125" customWidth="1"/>
    <col min="13030" max="13030" width="4.7109375" customWidth="1"/>
    <col min="13031" max="13031" width="18.85546875" customWidth="1"/>
    <col min="13032" max="13032" width="4.7109375" customWidth="1"/>
    <col min="13033" max="13033" width="19" customWidth="1"/>
    <col min="13034" max="13034" width="4.7109375" customWidth="1"/>
    <col min="13035" max="13035" width="19.7109375" customWidth="1"/>
    <col min="13036" max="13036" width="4.7109375" customWidth="1"/>
    <col min="13037" max="13037" width="20.140625" customWidth="1"/>
    <col min="13038" max="13038" width="4.7109375" customWidth="1"/>
    <col min="13039" max="13039" width="20.140625" customWidth="1"/>
    <col min="13040" max="13040" width="4.7109375" customWidth="1"/>
    <col min="13041" max="13041" width="20.140625" customWidth="1"/>
    <col min="13042" max="13042" width="4.7109375" customWidth="1"/>
    <col min="13043" max="13043" width="20.140625" customWidth="1"/>
    <col min="13044" max="13044" width="4.7109375" customWidth="1"/>
    <col min="13045" max="13045" width="20.140625" customWidth="1"/>
    <col min="13046" max="13046" width="4.7109375" customWidth="1"/>
    <col min="13047" max="13047" width="20.140625" customWidth="1"/>
    <col min="13048" max="13048" width="4.7109375" customWidth="1"/>
    <col min="13049" max="13049" width="20.140625" customWidth="1"/>
    <col min="13050" max="13050" width="4.7109375" customWidth="1"/>
    <col min="13051" max="13051" width="20.140625" customWidth="1"/>
    <col min="13052" max="13052" width="4.7109375" customWidth="1"/>
    <col min="13053" max="13053" width="20.140625" customWidth="1"/>
    <col min="13278" max="13278" width="4.7109375" customWidth="1"/>
    <col min="13279" max="13279" width="15.85546875" customWidth="1"/>
    <col min="13280" max="13280" width="4.7109375" customWidth="1"/>
    <col min="13281" max="13281" width="16.42578125" customWidth="1"/>
    <col min="13282" max="13282" width="4.7109375" customWidth="1"/>
    <col min="13283" max="13283" width="18" customWidth="1"/>
    <col min="13284" max="13284" width="4.7109375" customWidth="1"/>
    <col min="13285" max="13285" width="18.5703125" customWidth="1"/>
    <col min="13286" max="13286" width="4.7109375" customWidth="1"/>
    <col min="13287" max="13287" width="18.85546875" customWidth="1"/>
    <col min="13288" max="13288" width="4.7109375" customWidth="1"/>
    <col min="13289" max="13289" width="19" customWidth="1"/>
    <col min="13290" max="13290" width="4.7109375" customWidth="1"/>
    <col min="13291" max="13291" width="19.7109375" customWidth="1"/>
    <col min="13292" max="13292" width="4.7109375" customWidth="1"/>
    <col min="13293" max="13293" width="20.140625" customWidth="1"/>
    <col min="13294" max="13294" width="4.7109375" customWidth="1"/>
    <col min="13295" max="13295" width="20.140625" customWidth="1"/>
    <col min="13296" max="13296" width="4.7109375" customWidth="1"/>
    <col min="13297" max="13297" width="20.140625" customWidth="1"/>
    <col min="13298" max="13298" width="4.7109375" customWidth="1"/>
    <col min="13299" max="13299" width="20.140625" customWidth="1"/>
    <col min="13300" max="13300" width="4.7109375" customWidth="1"/>
    <col min="13301" max="13301" width="20.140625" customWidth="1"/>
    <col min="13302" max="13302" width="4.7109375" customWidth="1"/>
    <col min="13303" max="13303" width="20.140625" customWidth="1"/>
    <col min="13304" max="13304" width="4.7109375" customWidth="1"/>
    <col min="13305" max="13305" width="20.140625" customWidth="1"/>
    <col min="13306" max="13306" width="4.7109375" customWidth="1"/>
    <col min="13307" max="13307" width="20.140625" customWidth="1"/>
    <col min="13308" max="13308" width="4.7109375" customWidth="1"/>
    <col min="13309" max="13309" width="20.140625" customWidth="1"/>
    <col min="13534" max="13534" width="4.7109375" customWidth="1"/>
    <col min="13535" max="13535" width="15.85546875" customWidth="1"/>
    <col min="13536" max="13536" width="4.7109375" customWidth="1"/>
    <col min="13537" max="13537" width="16.42578125" customWidth="1"/>
    <col min="13538" max="13538" width="4.7109375" customWidth="1"/>
    <col min="13539" max="13539" width="18" customWidth="1"/>
    <col min="13540" max="13540" width="4.7109375" customWidth="1"/>
    <col min="13541" max="13541" width="18.5703125" customWidth="1"/>
    <col min="13542" max="13542" width="4.7109375" customWidth="1"/>
    <col min="13543" max="13543" width="18.85546875" customWidth="1"/>
    <col min="13544" max="13544" width="4.7109375" customWidth="1"/>
    <col min="13545" max="13545" width="19" customWidth="1"/>
    <col min="13546" max="13546" width="4.7109375" customWidth="1"/>
    <col min="13547" max="13547" width="19.7109375" customWidth="1"/>
    <col min="13548" max="13548" width="4.7109375" customWidth="1"/>
    <col min="13549" max="13549" width="20.140625" customWidth="1"/>
    <col min="13550" max="13550" width="4.7109375" customWidth="1"/>
    <col min="13551" max="13551" width="20.140625" customWidth="1"/>
    <col min="13552" max="13552" width="4.7109375" customWidth="1"/>
    <col min="13553" max="13553" width="20.140625" customWidth="1"/>
    <col min="13554" max="13554" width="4.7109375" customWidth="1"/>
    <col min="13555" max="13555" width="20.140625" customWidth="1"/>
    <col min="13556" max="13556" width="4.7109375" customWidth="1"/>
    <col min="13557" max="13557" width="20.140625" customWidth="1"/>
    <col min="13558" max="13558" width="4.7109375" customWidth="1"/>
    <col min="13559" max="13559" width="20.140625" customWidth="1"/>
    <col min="13560" max="13560" width="4.7109375" customWidth="1"/>
    <col min="13561" max="13561" width="20.140625" customWidth="1"/>
    <col min="13562" max="13562" width="4.7109375" customWidth="1"/>
    <col min="13563" max="13563" width="20.140625" customWidth="1"/>
    <col min="13564" max="13564" width="4.7109375" customWidth="1"/>
    <col min="13565" max="13565" width="20.140625" customWidth="1"/>
    <col min="13790" max="13790" width="4.7109375" customWidth="1"/>
    <col min="13791" max="13791" width="15.85546875" customWidth="1"/>
    <col min="13792" max="13792" width="4.7109375" customWidth="1"/>
    <col min="13793" max="13793" width="16.42578125" customWidth="1"/>
    <col min="13794" max="13794" width="4.7109375" customWidth="1"/>
    <col min="13795" max="13795" width="18" customWidth="1"/>
    <col min="13796" max="13796" width="4.7109375" customWidth="1"/>
    <col min="13797" max="13797" width="18.5703125" customWidth="1"/>
    <col min="13798" max="13798" width="4.7109375" customWidth="1"/>
    <col min="13799" max="13799" width="18.85546875" customWidth="1"/>
    <col min="13800" max="13800" width="4.7109375" customWidth="1"/>
    <col min="13801" max="13801" width="19" customWidth="1"/>
    <col min="13802" max="13802" width="4.7109375" customWidth="1"/>
    <col min="13803" max="13803" width="19.7109375" customWidth="1"/>
    <col min="13804" max="13804" width="4.7109375" customWidth="1"/>
    <col min="13805" max="13805" width="20.140625" customWidth="1"/>
    <col min="13806" max="13806" width="4.7109375" customWidth="1"/>
    <col min="13807" max="13807" width="20.140625" customWidth="1"/>
    <col min="13808" max="13808" width="4.7109375" customWidth="1"/>
    <col min="13809" max="13809" width="20.140625" customWidth="1"/>
    <col min="13810" max="13810" width="4.7109375" customWidth="1"/>
    <col min="13811" max="13811" width="20.140625" customWidth="1"/>
    <col min="13812" max="13812" width="4.7109375" customWidth="1"/>
    <col min="13813" max="13813" width="20.140625" customWidth="1"/>
    <col min="13814" max="13814" width="4.7109375" customWidth="1"/>
    <col min="13815" max="13815" width="20.140625" customWidth="1"/>
    <col min="13816" max="13816" width="4.7109375" customWidth="1"/>
    <col min="13817" max="13817" width="20.140625" customWidth="1"/>
    <col min="13818" max="13818" width="4.7109375" customWidth="1"/>
    <col min="13819" max="13819" width="20.140625" customWidth="1"/>
    <col min="13820" max="13820" width="4.7109375" customWidth="1"/>
    <col min="13821" max="13821" width="20.140625" customWidth="1"/>
    <col min="14046" max="14046" width="4.7109375" customWidth="1"/>
    <col min="14047" max="14047" width="15.85546875" customWidth="1"/>
    <col min="14048" max="14048" width="4.7109375" customWidth="1"/>
    <col min="14049" max="14049" width="16.42578125" customWidth="1"/>
    <col min="14050" max="14050" width="4.7109375" customWidth="1"/>
    <col min="14051" max="14051" width="18" customWidth="1"/>
    <col min="14052" max="14052" width="4.7109375" customWidth="1"/>
    <col min="14053" max="14053" width="18.5703125" customWidth="1"/>
    <col min="14054" max="14054" width="4.7109375" customWidth="1"/>
    <col min="14055" max="14055" width="18.85546875" customWidth="1"/>
    <col min="14056" max="14056" width="4.7109375" customWidth="1"/>
    <col min="14057" max="14057" width="19" customWidth="1"/>
    <col min="14058" max="14058" width="4.7109375" customWidth="1"/>
    <col min="14059" max="14059" width="19.7109375" customWidth="1"/>
    <col min="14060" max="14060" width="4.7109375" customWidth="1"/>
    <col min="14061" max="14061" width="20.140625" customWidth="1"/>
    <col min="14062" max="14062" width="4.7109375" customWidth="1"/>
    <col min="14063" max="14063" width="20.140625" customWidth="1"/>
    <col min="14064" max="14064" width="4.7109375" customWidth="1"/>
    <col min="14065" max="14065" width="20.140625" customWidth="1"/>
    <col min="14066" max="14066" width="4.7109375" customWidth="1"/>
    <col min="14067" max="14067" width="20.140625" customWidth="1"/>
    <col min="14068" max="14068" width="4.7109375" customWidth="1"/>
    <col min="14069" max="14069" width="20.140625" customWidth="1"/>
    <col min="14070" max="14070" width="4.7109375" customWidth="1"/>
    <col min="14071" max="14071" width="20.140625" customWidth="1"/>
    <col min="14072" max="14072" width="4.7109375" customWidth="1"/>
    <col min="14073" max="14073" width="20.140625" customWidth="1"/>
    <col min="14074" max="14074" width="4.7109375" customWidth="1"/>
    <col min="14075" max="14075" width="20.140625" customWidth="1"/>
    <col min="14076" max="14076" width="4.7109375" customWidth="1"/>
    <col min="14077" max="14077" width="20.140625" customWidth="1"/>
    <col min="14302" max="14302" width="4.7109375" customWidth="1"/>
    <col min="14303" max="14303" width="15.85546875" customWidth="1"/>
    <col min="14304" max="14304" width="4.7109375" customWidth="1"/>
    <col min="14305" max="14305" width="16.42578125" customWidth="1"/>
    <col min="14306" max="14306" width="4.7109375" customWidth="1"/>
    <col min="14307" max="14307" width="18" customWidth="1"/>
    <col min="14308" max="14308" width="4.7109375" customWidth="1"/>
    <col min="14309" max="14309" width="18.5703125" customWidth="1"/>
    <col min="14310" max="14310" width="4.7109375" customWidth="1"/>
    <col min="14311" max="14311" width="18.85546875" customWidth="1"/>
    <col min="14312" max="14312" width="4.7109375" customWidth="1"/>
    <col min="14313" max="14313" width="19" customWidth="1"/>
    <col min="14314" max="14314" width="4.7109375" customWidth="1"/>
    <col min="14315" max="14315" width="19.7109375" customWidth="1"/>
    <col min="14316" max="14316" width="4.7109375" customWidth="1"/>
    <col min="14317" max="14317" width="20.140625" customWidth="1"/>
    <col min="14318" max="14318" width="4.7109375" customWidth="1"/>
    <col min="14319" max="14319" width="20.140625" customWidth="1"/>
    <col min="14320" max="14320" width="4.7109375" customWidth="1"/>
    <col min="14321" max="14321" width="20.140625" customWidth="1"/>
    <col min="14322" max="14322" width="4.7109375" customWidth="1"/>
    <col min="14323" max="14323" width="20.140625" customWidth="1"/>
    <col min="14324" max="14324" width="4.7109375" customWidth="1"/>
    <col min="14325" max="14325" width="20.140625" customWidth="1"/>
    <col min="14326" max="14326" width="4.7109375" customWidth="1"/>
    <col min="14327" max="14327" width="20.140625" customWidth="1"/>
    <col min="14328" max="14328" width="4.7109375" customWidth="1"/>
    <col min="14329" max="14329" width="20.140625" customWidth="1"/>
    <col min="14330" max="14330" width="4.7109375" customWidth="1"/>
    <col min="14331" max="14331" width="20.140625" customWidth="1"/>
    <col min="14332" max="14332" width="4.7109375" customWidth="1"/>
    <col min="14333" max="14333" width="20.140625" customWidth="1"/>
    <col min="14558" max="14558" width="4.7109375" customWidth="1"/>
    <col min="14559" max="14559" width="15.85546875" customWidth="1"/>
    <col min="14560" max="14560" width="4.7109375" customWidth="1"/>
    <col min="14561" max="14561" width="16.42578125" customWidth="1"/>
    <col min="14562" max="14562" width="4.7109375" customWidth="1"/>
    <col min="14563" max="14563" width="18" customWidth="1"/>
    <col min="14564" max="14564" width="4.7109375" customWidth="1"/>
    <col min="14565" max="14565" width="18.5703125" customWidth="1"/>
    <col min="14566" max="14566" width="4.7109375" customWidth="1"/>
    <col min="14567" max="14567" width="18.85546875" customWidth="1"/>
    <col min="14568" max="14568" width="4.7109375" customWidth="1"/>
    <col min="14569" max="14569" width="19" customWidth="1"/>
    <col min="14570" max="14570" width="4.7109375" customWidth="1"/>
    <col min="14571" max="14571" width="19.7109375" customWidth="1"/>
    <col min="14572" max="14572" width="4.7109375" customWidth="1"/>
    <col min="14573" max="14573" width="20.140625" customWidth="1"/>
    <col min="14574" max="14574" width="4.7109375" customWidth="1"/>
    <col min="14575" max="14575" width="20.140625" customWidth="1"/>
    <col min="14576" max="14576" width="4.7109375" customWidth="1"/>
    <col min="14577" max="14577" width="20.140625" customWidth="1"/>
    <col min="14578" max="14578" width="4.7109375" customWidth="1"/>
    <col min="14579" max="14579" width="20.140625" customWidth="1"/>
    <col min="14580" max="14580" width="4.7109375" customWidth="1"/>
    <col min="14581" max="14581" width="20.140625" customWidth="1"/>
    <col min="14582" max="14582" width="4.7109375" customWidth="1"/>
    <col min="14583" max="14583" width="20.140625" customWidth="1"/>
    <col min="14584" max="14584" width="4.7109375" customWidth="1"/>
    <col min="14585" max="14585" width="20.140625" customWidth="1"/>
    <col min="14586" max="14586" width="4.7109375" customWidth="1"/>
    <col min="14587" max="14587" width="20.140625" customWidth="1"/>
    <col min="14588" max="14588" width="4.7109375" customWidth="1"/>
    <col min="14589" max="14589" width="20.140625" customWidth="1"/>
    <col min="14814" max="14814" width="4.7109375" customWidth="1"/>
    <col min="14815" max="14815" width="15.85546875" customWidth="1"/>
    <col min="14816" max="14816" width="4.7109375" customWidth="1"/>
    <col min="14817" max="14817" width="16.42578125" customWidth="1"/>
    <col min="14818" max="14818" width="4.7109375" customWidth="1"/>
    <col min="14819" max="14819" width="18" customWidth="1"/>
    <col min="14820" max="14820" width="4.7109375" customWidth="1"/>
    <col min="14821" max="14821" width="18.5703125" customWidth="1"/>
    <col min="14822" max="14822" width="4.7109375" customWidth="1"/>
    <col min="14823" max="14823" width="18.85546875" customWidth="1"/>
    <col min="14824" max="14824" width="4.7109375" customWidth="1"/>
    <col min="14825" max="14825" width="19" customWidth="1"/>
    <col min="14826" max="14826" width="4.7109375" customWidth="1"/>
    <col min="14827" max="14827" width="19.7109375" customWidth="1"/>
    <col min="14828" max="14828" width="4.7109375" customWidth="1"/>
    <col min="14829" max="14829" width="20.140625" customWidth="1"/>
    <col min="14830" max="14830" width="4.7109375" customWidth="1"/>
    <col min="14831" max="14831" width="20.140625" customWidth="1"/>
    <col min="14832" max="14832" width="4.7109375" customWidth="1"/>
    <col min="14833" max="14833" width="20.140625" customWidth="1"/>
    <col min="14834" max="14834" width="4.7109375" customWidth="1"/>
    <col min="14835" max="14835" width="20.140625" customWidth="1"/>
    <col min="14836" max="14836" width="4.7109375" customWidth="1"/>
    <col min="14837" max="14837" width="20.140625" customWidth="1"/>
    <col min="14838" max="14838" width="4.7109375" customWidth="1"/>
    <col min="14839" max="14839" width="20.140625" customWidth="1"/>
    <col min="14840" max="14840" width="4.7109375" customWidth="1"/>
    <col min="14841" max="14841" width="20.140625" customWidth="1"/>
    <col min="14842" max="14842" width="4.7109375" customWidth="1"/>
    <col min="14843" max="14843" width="20.140625" customWidth="1"/>
    <col min="14844" max="14844" width="4.7109375" customWidth="1"/>
    <col min="14845" max="14845" width="20.140625" customWidth="1"/>
    <col min="15070" max="15070" width="4.7109375" customWidth="1"/>
    <col min="15071" max="15071" width="15.85546875" customWidth="1"/>
    <col min="15072" max="15072" width="4.7109375" customWidth="1"/>
    <col min="15073" max="15073" width="16.42578125" customWidth="1"/>
    <col min="15074" max="15074" width="4.7109375" customWidth="1"/>
    <col min="15075" max="15075" width="18" customWidth="1"/>
    <col min="15076" max="15076" width="4.7109375" customWidth="1"/>
    <col min="15077" max="15077" width="18.5703125" customWidth="1"/>
    <col min="15078" max="15078" width="4.7109375" customWidth="1"/>
    <col min="15079" max="15079" width="18.85546875" customWidth="1"/>
    <col min="15080" max="15080" width="4.7109375" customWidth="1"/>
    <col min="15081" max="15081" width="19" customWidth="1"/>
    <col min="15082" max="15082" width="4.7109375" customWidth="1"/>
    <col min="15083" max="15083" width="19.7109375" customWidth="1"/>
    <col min="15084" max="15084" width="4.7109375" customWidth="1"/>
    <col min="15085" max="15085" width="20.140625" customWidth="1"/>
    <col min="15086" max="15086" width="4.7109375" customWidth="1"/>
    <col min="15087" max="15087" width="20.140625" customWidth="1"/>
    <col min="15088" max="15088" width="4.7109375" customWidth="1"/>
    <col min="15089" max="15089" width="20.140625" customWidth="1"/>
    <col min="15090" max="15090" width="4.7109375" customWidth="1"/>
    <col min="15091" max="15091" width="20.140625" customWidth="1"/>
    <col min="15092" max="15092" width="4.7109375" customWidth="1"/>
    <col min="15093" max="15093" width="20.140625" customWidth="1"/>
    <col min="15094" max="15094" width="4.7109375" customWidth="1"/>
    <col min="15095" max="15095" width="20.140625" customWidth="1"/>
    <col min="15096" max="15096" width="4.7109375" customWidth="1"/>
    <col min="15097" max="15097" width="20.140625" customWidth="1"/>
    <col min="15098" max="15098" width="4.7109375" customWidth="1"/>
    <col min="15099" max="15099" width="20.140625" customWidth="1"/>
    <col min="15100" max="15100" width="4.7109375" customWidth="1"/>
    <col min="15101" max="15101" width="20.140625" customWidth="1"/>
    <col min="15326" max="15326" width="4.7109375" customWidth="1"/>
    <col min="15327" max="15327" width="15.85546875" customWidth="1"/>
    <col min="15328" max="15328" width="4.7109375" customWidth="1"/>
    <col min="15329" max="15329" width="16.42578125" customWidth="1"/>
    <col min="15330" max="15330" width="4.7109375" customWidth="1"/>
    <col min="15331" max="15331" width="18" customWidth="1"/>
    <col min="15332" max="15332" width="4.7109375" customWidth="1"/>
    <col min="15333" max="15333" width="18.5703125" customWidth="1"/>
    <col min="15334" max="15334" width="4.7109375" customWidth="1"/>
    <col min="15335" max="15335" width="18.85546875" customWidth="1"/>
    <col min="15336" max="15336" width="4.7109375" customWidth="1"/>
    <col min="15337" max="15337" width="19" customWidth="1"/>
    <col min="15338" max="15338" width="4.7109375" customWidth="1"/>
    <col min="15339" max="15339" width="19.7109375" customWidth="1"/>
    <col min="15340" max="15340" width="4.7109375" customWidth="1"/>
    <col min="15341" max="15341" width="20.140625" customWidth="1"/>
    <col min="15342" max="15342" width="4.7109375" customWidth="1"/>
    <col min="15343" max="15343" width="20.140625" customWidth="1"/>
    <col min="15344" max="15344" width="4.7109375" customWidth="1"/>
    <col min="15345" max="15345" width="20.140625" customWidth="1"/>
    <col min="15346" max="15346" width="4.7109375" customWidth="1"/>
    <col min="15347" max="15347" width="20.140625" customWidth="1"/>
    <col min="15348" max="15348" width="4.7109375" customWidth="1"/>
    <col min="15349" max="15349" width="20.140625" customWidth="1"/>
    <col min="15350" max="15350" width="4.7109375" customWidth="1"/>
    <col min="15351" max="15351" width="20.140625" customWidth="1"/>
    <col min="15352" max="15352" width="4.7109375" customWidth="1"/>
    <col min="15353" max="15353" width="20.140625" customWidth="1"/>
    <col min="15354" max="15354" width="4.7109375" customWidth="1"/>
    <col min="15355" max="15355" width="20.140625" customWidth="1"/>
    <col min="15356" max="15356" width="4.7109375" customWidth="1"/>
    <col min="15357" max="15357" width="20.140625" customWidth="1"/>
    <col min="15582" max="15582" width="4.7109375" customWidth="1"/>
    <col min="15583" max="15583" width="15.85546875" customWidth="1"/>
    <col min="15584" max="15584" width="4.7109375" customWidth="1"/>
    <col min="15585" max="15585" width="16.42578125" customWidth="1"/>
    <col min="15586" max="15586" width="4.7109375" customWidth="1"/>
    <col min="15587" max="15587" width="18" customWidth="1"/>
    <col min="15588" max="15588" width="4.7109375" customWidth="1"/>
    <col min="15589" max="15589" width="18.5703125" customWidth="1"/>
    <col min="15590" max="15590" width="4.7109375" customWidth="1"/>
    <col min="15591" max="15591" width="18.85546875" customWidth="1"/>
    <col min="15592" max="15592" width="4.7109375" customWidth="1"/>
    <col min="15593" max="15593" width="19" customWidth="1"/>
    <col min="15594" max="15594" width="4.7109375" customWidth="1"/>
    <col min="15595" max="15595" width="19.7109375" customWidth="1"/>
    <col min="15596" max="15596" width="4.7109375" customWidth="1"/>
    <col min="15597" max="15597" width="20.140625" customWidth="1"/>
    <col min="15598" max="15598" width="4.7109375" customWidth="1"/>
    <col min="15599" max="15599" width="20.140625" customWidth="1"/>
    <col min="15600" max="15600" width="4.7109375" customWidth="1"/>
    <col min="15601" max="15601" width="20.140625" customWidth="1"/>
    <col min="15602" max="15602" width="4.7109375" customWidth="1"/>
    <col min="15603" max="15603" width="20.140625" customWidth="1"/>
    <col min="15604" max="15604" width="4.7109375" customWidth="1"/>
    <col min="15605" max="15605" width="20.140625" customWidth="1"/>
    <col min="15606" max="15606" width="4.7109375" customWidth="1"/>
    <col min="15607" max="15607" width="20.140625" customWidth="1"/>
    <col min="15608" max="15608" width="4.7109375" customWidth="1"/>
    <col min="15609" max="15609" width="20.140625" customWidth="1"/>
    <col min="15610" max="15610" width="4.7109375" customWidth="1"/>
    <col min="15611" max="15611" width="20.140625" customWidth="1"/>
    <col min="15612" max="15612" width="4.7109375" customWidth="1"/>
    <col min="15613" max="15613" width="20.140625" customWidth="1"/>
    <col min="15838" max="15838" width="4.7109375" customWidth="1"/>
    <col min="15839" max="15839" width="15.85546875" customWidth="1"/>
    <col min="15840" max="15840" width="4.7109375" customWidth="1"/>
    <col min="15841" max="15841" width="16.42578125" customWidth="1"/>
    <col min="15842" max="15842" width="4.7109375" customWidth="1"/>
    <col min="15843" max="15843" width="18" customWidth="1"/>
    <col min="15844" max="15844" width="4.7109375" customWidth="1"/>
    <col min="15845" max="15845" width="18.5703125" customWidth="1"/>
    <col min="15846" max="15846" width="4.7109375" customWidth="1"/>
    <col min="15847" max="15847" width="18.85546875" customWidth="1"/>
    <col min="15848" max="15848" width="4.7109375" customWidth="1"/>
    <col min="15849" max="15849" width="19" customWidth="1"/>
    <col min="15850" max="15850" width="4.7109375" customWidth="1"/>
    <col min="15851" max="15851" width="19.7109375" customWidth="1"/>
    <col min="15852" max="15852" width="4.7109375" customWidth="1"/>
    <col min="15853" max="15853" width="20.140625" customWidth="1"/>
    <col min="15854" max="15854" width="4.7109375" customWidth="1"/>
    <col min="15855" max="15855" width="20.140625" customWidth="1"/>
    <col min="15856" max="15856" width="4.7109375" customWidth="1"/>
    <col min="15857" max="15857" width="20.140625" customWidth="1"/>
    <col min="15858" max="15858" width="4.7109375" customWidth="1"/>
    <col min="15859" max="15859" width="20.140625" customWidth="1"/>
    <col min="15860" max="15860" width="4.7109375" customWidth="1"/>
    <col min="15861" max="15861" width="20.140625" customWidth="1"/>
    <col min="15862" max="15862" width="4.7109375" customWidth="1"/>
    <col min="15863" max="15863" width="20.140625" customWidth="1"/>
    <col min="15864" max="15864" width="4.7109375" customWidth="1"/>
    <col min="15865" max="15865" width="20.140625" customWidth="1"/>
    <col min="15866" max="15866" width="4.7109375" customWidth="1"/>
    <col min="15867" max="15867" width="20.140625" customWidth="1"/>
    <col min="15868" max="15868" width="4.7109375" customWidth="1"/>
    <col min="15869" max="15869" width="20.140625" customWidth="1"/>
    <col min="16094" max="16094" width="4.7109375" customWidth="1"/>
    <col min="16095" max="16095" width="15.85546875" customWidth="1"/>
    <col min="16096" max="16096" width="4.7109375" customWidth="1"/>
    <col min="16097" max="16097" width="16.42578125" customWidth="1"/>
    <col min="16098" max="16098" width="4.7109375" customWidth="1"/>
    <col min="16099" max="16099" width="18" customWidth="1"/>
    <col min="16100" max="16100" width="4.7109375" customWidth="1"/>
    <col min="16101" max="16101" width="18.5703125" customWidth="1"/>
    <col min="16102" max="16102" width="4.7109375" customWidth="1"/>
    <col min="16103" max="16103" width="18.85546875" customWidth="1"/>
    <col min="16104" max="16104" width="4.7109375" customWidth="1"/>
    <col min="16105" max="16105" width="19" customWidth="1"/>
    <col min="16106" max="16106" width="4.7109375" customWidth="1"/>
    <col min="16107" max="16107" width="19.7109375" customWidth="1"/>
    <col min="16108" max="16108" width="4.7109375" customWidth="1"/>
    <col min="16109" max="16109" width="20.140625" customWidth="1"/>
    <col min="16110" max="16110" width="4.7109375" customWidth="1"/>
    <col min="16111" max="16111" width="20.140625" customWidth="1"/>
    <col min="16112" max="16112" width="4.7109375" customWidth="1"/>
    <col min="16113" max="16113" width="20.140625" customWidth="1"/>
    <col min="16114" max="16114" width="4.7109375" customWidth="1"/>
    <col min="16115" max="16115" width="20.140625" customWidth="1"/>
    <col min="16116" max="16116" width="4.7109375" customWidth="1"/>
    <col min="16117" max="16117" width="20.140625" customWidth="1"/>
    <col min="16118" max="16118" width="4.7109375" customWidth="1"/>
    <col min="16119" max="16119" width="20.140625" customWidth="1"/>
    <col min="16120" max="16120" width="4.7109375" customWidth="1"/>
    <col min="16121" max="16121" width="20.140625" customWidth="1"/>
    <col min="16122" max="16122" width="4.7109375" customWidth="1"/>
    <col min="16123" max="16123" width="20.140625" customWidth="1"/>
    <col min="16124" max="16124" width="4.7109375" customWidth="1"/>
    <col min="16125" max="16125" width="20.140625" customWidth="1"/>
  </cols>
  <sheetData>
    <row r="1" spans="2:7" ht="21" customHeight="1" thickBot="1" x14ac:dyDescent="0.3"/>
    <row r="2" spans="2:7" s="31" customFormat="1" ht="21" customHeight="1" x14ac:dyDescent="0.35">
      <c r="B2" s="283">
        <v>1</v>
      </c>
      <c r="C2" s="284"/>
      <c r="D2" s="283">
        <v>2</v>
      </c>
      <c r="E2" s="284"/>
      <c r="F2" s="283">
        <v>3</v>
      </c>
      <c r="G2" s="284"/>
    </row>
    <row r="3" spans="2:7" s="31" customFormat="1" ht="21" customHeight="1" x14ac:dyDescent="0.35">
      <c r="B3" s="32">
        <v>0</v>
      </c>
      <c r="C3" s="33" t="str">
        <f>AI!E68</f>
        <v>TR-1079</v>
      </c>
      <c r="D3" s="32">
        <v>0</v>
      </c>
      <c r="E3" s="33" t="str">
        <f>AI!E4</f>
        <v>PIRA-1626</v>
      </c>
      <c r="F3" s="32">
        <v>0</v>
      </c>
      <c r="G3" s="33" t="str">
        <f>AI!E20</f>
        <v>PIRSA-1669</v>
      </c>
    </row>
    <row r="4" spans="2:7" s="31" customFormat="1" ht="21" customHeight="1" x14ac:dyDescent="0.35">
      <c r="B4" s="32">
        <v>1</v>
      </c>
      <c r="C4" s="33" t="str">
        <f>AI!E69</f>
        <v>TR-1080</v>
      </c>
      <c r="D4" s="32">
        <v>1</v>
      </c>
      <c r="E4" s="33" t="str">
        <f>AI!E5</f>
        <v>PIRS-1627</v>
      </c>
      <c r="F4" s="32">
        <v>1</v>
      </c>
      <c r="G4" s="33" t="str">
        <f>AI!E21</f>
        <v>F1394</v>
      </c>
    </row>
    <row r="5" spans="2:7" s="31" customFormat="1" ht="21" customHeight="1" x14ac:dyDescent="0.35">
      <c r="B5" s="32">
        <v>2</v>
      </c>
      <c r="C5" s="33" t="str">
        <f>AI!E70</f>
        <v>TRSA-1081</v>
      </c>
      <c r="D5" s="32">
        <v>2</v>
      </c>
      <c r="E5" s="33" t="str">
        <f>AI!E6</f>
        <v>PIRSA-1628</v>
      </c>
      <c r="F5" s="32">
        <v>2</v>
      </c>
      <c r="G5" s="33" t="str">
        <f>AI!E22</f>
        <v>TIRA-1229</v>
      </c>
    </row>
    <row r="6" spans="2:7" s="31" customFormat="1" ht="21" customHeight="1" x14ac:dyDescent="0.35">
      <c r="B6" s="32">
        <v>3</v>
      </c>
      <c r="C6" s="33" t="str">
        <f>AI!E71</f>
        <v>TRSA-1083</v>
      </c>
      <c r="D6" s="32">
        <v>3</v>
      </c>
      <c r="E6" s="33" t="str">
        <f>AI!E7</f>
        <v>PIRS-1629</v>
      </c>
      <c r="F6" s="32">
        <v>3</v>
      </c>
      <c r="G6" s="33" t="str">
        <f>AI!E23</f>
        <v>TIRA-1230</v>
      </c>
    </row>
    <row r="7" spans="2:7" s="31" customFormat="1" ht="21" customHeight="1" x14ac:dyDescent="0.35">
      <c r="B7" s="32">
        <v>4</v>
      </c>
      <c r="C7" s="33" t="str">
        <f>AI!E72</f>
        <v>TR-1085</v>
      </c>
      <c r="D7" s="32">
        <v>4</v>
      </c>
      <c r="E7" s="33" t="str">
        <f>AI!E8</f>
        <v>PIRA-1631</v>
      </c>
      <c r="F7" s="32">
        <v>4</v>
      </c>
      <c r="G7" s="33" t="str">
        <f>AI!E24</f>
        <v>TIRA-1231</v>
      </c>
    </row>
    <row r="8" spans="2:7" s="31" customFormat="1" ht="21" customHeight="1" x14ac:dyDescent="0.35">
      <c r="B8" s="32">
        <v>5</v>
      </c>
      <c r="C8" s="33" t="str">
        <f>AI!E73</f>
        <v>TR-1086</v>
      </c>
      <c r="D8" s="32">
        <v>5</v>
      </c>
      <c r="E8" s="33" t="str">
        <f>AI!E9</f>
        <v>PIRSA-1632</v>
      </c>
      <c r="F8" s="32">
        <v>5</v>
      </c>
      <c r="G8" s="33" t="str">
        <f>AI!E25</f>
        <v>TIRA-1232</v>
      </c>
    </row>
    <row r="9" spans="2:7" s="31" customFormat="1" ht="21" customHeight="1" x14ac:dyDescent="0.35">
      <c r="B9" s="32">
        <v>6</v>
      </c>
      <c r="C9" s="33" t="str">
        <f>AI!E74</f>
        <v>TRSA-1087</v>
      </c>
      <c r="D9" s="32">
        <v>6</v>
      </c>
      <c r="E9" s="33" t="str">
        <f>AI!E10</f>
        <v>PIRA-1630</v>
      </c>
      <c r="F9" s="32">
        <v>6</v>
      </c>
      <c r="G9" s="33" t="str">
        <f>AI!E26</f>
        <v>TIRSA-1234</v>
      </c>
    </row>
    <row r="10" spans="2:7" s="31" customFormat="1" ht="21" customHeight="1" x14ac:dyDescent="0.35">
      <c r="B10" s="32">
        <v>7</v>
      </c>
      <c r="C10" s="33" t="str">
        <f>AI!E75</f>
        <v>TRSA-1089</v>
      </c>
      <c r="D10" s="32">
        <v>7</v>
      </c>
      <c r="E10" s="33" t="str">
        <f>AI!E11</f>
        <v>PIRA-1633</v>
      </c>
      <c r="F10" s="32">
        <v>7</v>
      </c>
      <c r="G10" s="33" t="str">
        <f>AI!E27</f>
        <v>TIRSA-1236</v>
      </c>
    </row>
    <row r="11" spans="2:7" s="31" customFormat="1" ht="21" customHeight="1" x14ac:dyDescent="0.35">
      <c r="B11" s="32">
        <v>8</v>
      </c>
      <c r="C11" s="33" t="str">
        <f>AI!E76</f>
        <v>TRSA-1119</v>
      </c>
      <c r="D11" s="32">
        <v>8</v>
      </c>
      <c r="E11" s="33" t="str">
        <f>AI!E12</f>
        <v>PIRSA-1635</v>
      </c>
      <c r="F11" s="32">
        <v>8</v>
      </c>
      <c r="G11" s="33" t="str">
        <f>AI!E28</f>
        <v>TIRSA-1238</v>
      </c>
    </row>
    <row r="12" spans="2:7" s="31" customFormat="1" ht="21" customHeight="1" x14ac:dyDescent="0.35">
      <c r="B12" s="32">
        <v>9</v>
      </c>
      <c r="C12" s="33" t="str">
        <f>AI!E77</f>
        <v>TRSA-1120</v>
      </c>
      <c r="D12" s="32">
        <v>9</v>
      </c>
      <c r="E12" s="33" t="str">
        <f>AI!E13</f>
        <v>PIRSA-1636</v>
      </c>
      <c r="F12" s="32">
        <v>9</v>
      </c>
      <c r="G12" s="33" t="str">
        <f>AI!E29</f>
        <v>TIRSA-1240</v>
      </c>
    </row>
    <row r="13" spans="2:7" s="31" customFormat="1" ht="21" customHeight="1" x14ac:dyDescent="0.35">
      <c r="B13" s="32">
        <v>10</v>
      </c>
      <c r="C13" s="33" t="str">
        <f>AI!E78</f>
        <v>TRSA-1094</v>
      </c>
      <c r="D13" s="32">
        <v>10</v>
      </c>
      <c r="E13" s="33" t="str">
        <f>AI!E14</f>
        <v>PIRSA-1638</v>
      </c>
      <c r="F13" s="32">
        <v>10</v>
      </c>
      <c r="G13" s="33" t="str">
        <f>AI!E30</f>
        <v>TIRA-1242</v>
      </c>
    </row>
    <row r="14" spans="2:7" s="31" customFormat="1" ht="21" customHeight="1" x14ac:dyDescent="0.35">
      <c r="B14" s="32">
        <v>11</v>
      </c>
      <c r="C14" s="33" t="str">
        <f>AI!E79</f>
        <v>TRSA-1096</v>
      </c>
      <c r="D14" s="32">
        <v>11</v>
      </c>
      <c r="E14" s="33" t="str">
        <f>AI!E15</f>
        <v>PIRSA-1639</v>
      </c>
      <c r="F14" s="32">
        <v>11</v>
      </c>
      <c r="G14" s="33" t="str">
        <f>AI!E31</f>
        <v>TIRA-1243</v>
      </c>
    </row>
    <row r="15" spans="2:7" s="31" customFormat="1" ht="21" customHeight="1" x14ac:dyDescent="0.35">
      <c r="B15" s="32">
        <v>12</v>
      </c>
      <c r="C15" s="33" t="str">
        <f>AI!E80</f>
        <v>TRSA-1115</v>
      </c>
      <c r="D15" s="32">
        <v>12</v>
      </c>
      <c r="E15" s="33" t="str">
        <f>AI!E16</f>
        <v>PIRSA-1642</v>
      </c>
      <c r="F15" s="32">
        <v>12</v>
      </c>
      <c r="G15" s="33" t="str">
        <f>AI!E32</f>
        <v>TIRA-1244</v>
      </c>
    </row>
    <row r="16" spans="2:7" s="31" customFormat="1" ht="21" customHeight="1" x14ac:dyDescent="0.35">
      <c r="B16" s="32">
        <v>13</v>
      </c>
      <c r="C16" s="33" t="str">
        <f>AI!E81</f>
        <v>TRSA-1116</v>
      </c>
      <c r="D16" s="32">
        <v>13</v>
      </c>
      <c r="E16" s="33" t="str">
        <f>AI!E17</f>
        <v>PIRSA-1643</v>
      </c>
      <c r="F16" s="32">
        <v>13</v>
      </c>
      <c r="G16" s="33" t="str">
        <f>AI!E33</f>
        <v>TIRA-1245</v>
      </c>
    </row>
    <row r="17" spans="2:8" s="31" customFormat="1" ht="21" customHeight="1" x14ac:dyDescent="0.35">
      <c r="B17" s="32">
        <v>14</v>
      </c>
      <c r="C17" s="33" t="str">
        <f>AI!E82</f>
        <v>TRSA-1117</v>
      </c>
      <c r="D17" s="32">
        <v>14</v>
      </c>
      <c r="E17" s="33" t="str">
        <f>AI!E18</f>
        <v>PIRSA-1652</v>
      </c>
      <c r="F17" s="32">
        <v>14</v>
      </c>
      <c r="G17" s="33" t="str">
        <f>AI!E34</f>
        <v>TIRSA-1247</v>
      </c>
    </row>
    <row r="18" spans="2:8" s="31" customFormat="1" ht="21" customHeight="1" thickBot="1" x14ac:dyDescent="0.4">
      <c r="B18" s="34">
        <v>15</v>
      </c>
      <c r="C18" s="33" t="str">
        <f>AI!E83</f>
        <v>TRSA-1118</v>
      </c>
      <c r="D18" s="34">
        <v>15</v>
      </c>
      <c r="E18" s="33" t="str">
        <f>AI!E19</f>
        <v>PIRSA-1667</v>
      </c>
      <c r="F18" s="34">
        <v>15</v>
      </c>
      <c r="G18" s="33" t="str">
        <f>AI!E35</f>
        <v>TIRSA-1249</v>
      </c>
    </row>
    <row r="19" spans="2:8" s="31" customFormat="1" ht="21" customHeight="1" x14ac:dyDescent="0.35">
      <c r="B19" s="35"/>
      <c r="C19" s="35"/>
      <c r="D19" s="35"/>
      <c r="E19" s="35"/>
      <c r="F19" s="35"/>
      <c r="G19" s="35"/>
      <c r="H19" s="35"/>
    </row>
    <row r="20" spans="2:8" s="31" customFormat="1" ht="21" customHeight="1" thickBot="1" x14ac:dyDescent="0.4">
      <c r="B20" s="35"/>
      <c r="C20" s="35"/>
      <c r="D20" s="35"/>
      <c r="E20" s="35"/>
      <c r="F20" s="35"/>
      <c r="G20" s="35"/>
      <c r="H20" s="35"/>
    </row>
    <row r="21" spans="2:8" s="31" customFormat="1" ht="21" customHeight="1" x14ac:dyDescent="0.35">
      <c r="B21" s="283">
        <v>4</v>
      </c>
      <c r="C21" s="284"/>
      <c r="D21" s="283">
        <v>5</v>
      </c>
      <c r="E21" s="284"/>
      <c r="F21" s="35"/>
      <c r="G21" s="35"/>
      <c r="H21" s="35"/>
    </row>
    <row r="22" spans="2:8" s="31" customFormat="1" ht="21" customHeight="1" x14ac:dyDescent="0.35">
      <c r="B22" s="32">
        <v>0</v>
      </c>
      <c r="C22" s="33" t="str">
        <f>AI!E36</f>
        <v>TIRSA-1251</v>
      </c>
      <c r="D22" s="32">
        <v>0</v>
      </c>
      <c r="E22" s="33" t="str">
        <f>AI!E52</f>
        <v>TIRA-1308</v>
      </c>
      <c r="F22" s="35"/>
      <c r="G22" s="35"/>
      <c r="H22" s="35"/>
    </row>
    <row r="23" spans="2:8" s="31" customFormat="1" ht="21" customHeight="1" x14ac:dyDescent="0.35">
      <c r="B23" s="32">
        <v>1</v>
      </c>
      <c r="C23" s="33" t="str">
        <f>AI!E37</f>
        <v>TIRSA-1253</v>
      </c>
      <c r="D23" s="32">
        <v>1</v>
      </c>
      <c r="E23" s="33" t="str">
        <f>AI!E53</f>
        <v>TIRA-1309</v>
      </c>
      <c r="F23" s="35"/>
      <c r="G23" s="35"/>
      <c r="H23" s="35"/>
    </row>
    <row r="24" spans="2:8" s="31" customFormat="1" ht="21" customHeight="1" x14ac:dyDescent="0.35">
      <c r="B24" s="32">
        <v>2</v>
      </c>
      <c r="C24" s="33" t="str">
        <f>AI!E38</f>
        <v>TIRA-1279</v>
      </c>
      <c r="D24" s="32">
        <v>2</v>
      </c>
      <c r="E24" s="33" t="str">
        <f>AI!E54</f>
        <v>TIRA-1310</v>
      </c>
      <c r="F24" s="35"/>
      <c r="G24" s="35"/>
      <c r="H24" s="35"/>
    </row>
    <row r="25" spans="2:8" s="31" customFormat="1" ht="21" customHeight="1" x14ac:dyDescent="0.35">
      <c r="B25" s="32">
        <v>3</v>
      </c>
      <c r="C25" s="33" t="str">
        <f>AI!E39</f>
        <v>TIRA-1280</v>
      </c>
      <c r="D25" s="32">
        <v>3</v>
      </c>
      <c r="E25" s="33" t="str">
        <f>AI!E55</f>
        <v>TIRA-1311</v>
      </c>
      <c r="F25" s="35"/>
      <c r="G25" s="35"/>
      <c r="H25" s="35"/>
    </row>
    <row r="26" spans="2:8" s="31" customFormat="1" ht="21" customHeight="1" x14ac:dyDescent="0.35">
      <c r="B26" s="32">
        <v>4</v>
      </c>
      <c r="C26" s="33" t="str">
        <f>AI!E40</f>
        <v>TIRA-1281</v>
      </c>
      <c r="D26" s="32">
        <v>4</v>
      </c>
      <c r="E26" s="33" t="str">
        <f>AI!E56</f>
        <v>TIRA-1312</v>
      </c>
      <c r="F26" s="35"/>
      <c r="G26" s="35"/>
      <c r="H26" s="35"/>
    </row>
    <row r="27" spans="2:8" s="31" customFormat="1" ht="21" customHeight="1" x14ac:dyDescent="0.35">
      <c r="B27" s="32">
        <v>5</v>
      </c>
      <c r="C27" s="33" t="str">
        <f>AI!E41</f>
        <v>TIRA-1282</v>
      </c>
      <c r="D27" s="32">
        <v>5</v>
      </c>
      <c r="E27" s="33" t="str">
        <f>AI!E57</f>
        <v>TIRA-1313</v>
      </c>
      <c r="F27" s="35"/>
      <c r="G27" s="35"/>
      <c r="H27" s="35"/>
    </row>
    <row r="28" spans="2:8" s="31" customFormat="1" ht="21" customHeight="1" x14ac:dyDescent="0.35">
      <c r="B28" s="32">
        <v>6</v>
      </c>
      <c r="C28" s="33" t="str">
        <f>AI!E42</f>
        <v>TIRA-1283</v>
      </c>
      <c r="D28" s="32">
        <v>6</v>
      </c>
      <c r="E28" s="33" t="str">
        <f>AI!E58</f>
        <v>PIRSA-1561</v>
      </c>
      <c r="F28" s="35"/>
      <c r="G28" s="35"/>
      <c r="H28" s="35"/>
    </row>
    <row r="29" spans="2:8" s="31" customFormat="1" ht="21" customHeight="1" x14ac:dyDescent="0.35">
      <c r="B29" s="32">
        <v>7</v>
      </c>
      <c r="C29" s="33" t="str">
        <f>AI!E43</f>
        <v>TIRA-1284</v>
      </c>
      <c r="D29" s="32">
        <v>7</v>
      </c>
      <c r="E29" s="33" t="str">
        <f>AI!E59</f>
        <v>PIRA-1562</v>
      </c>
      <c r="F29" s="35"/>
      <c r="G29" s="35"/>
      <c r="H29" s="35"/>
    </row>
    <row r="30" spans="2:8" s="31" customFormat="1" ht="21" customHeight="1" x14ac:dyDescent="0.35">
      <c r="B30" s="32">
        <v>8</v>
      </c>
      <c r="C30" s="33" t="str">
        <f>AI!E44</f>
        <v>TIRSA-1290</v>
      </c>
      <c r="D30" s="32">
        <v>8</v>
      </c>
      <c r="E30" s="33" t="str">
        <f>AI!E60</f>
        <v>PIRA-1563</v>
      </c>
      <c r="F30" s="35"/>
      <c r="G30" s="35"/>
      <c r="H30" s="35"/>
    </row>
    <row r="31" spans="2:8" s="31" customFormat="1" ht="21" customHeight="1" x14ac:dyDescent="0.35">
      <c r="B31" s="32">
        <v>9</v>
      </c>
      <c r="C31" s="33" t="str">
        <f>AI!E45</f>
        <v>TIRSA-1291</v>
      </c>
      <c r="D31" s="32">
        <v>9</v>
      </c>
      <c r="E31" s="33" t="str">
        <f>AI!E61</f>
        <v>PIRSA-1564</v>
      </c>
      <c r="F31" s="35"/>
      <c r="G31" s="35"/>
      <c r="H31" s="35"/>
    </row>
    <row r="32" spans="2:8" s="31" customFormat="1" ht="21" customHeight="1" x14ac:dyDescent="0.35">
      <c r="B32" s="32">
        <v>10</v>
      </c>
      <c r="C32" s="33" t="str">
        <f>AI!E46</f>
        <v>TIRSA-1292</v>
      </c>
      <c r="D32" s="32">
        <v>10</v>
      </c>
      <c r="E32" s="33" t="str">
        <f>AI!E62</f>
        <v>PIRSA-1577</v>
      </c>
      <c r="F32" s="35"/>
      <c r="G32" s="35"/>
      <c r="H32" s="35"/>
    </row>
    <row r="33" spans="2:8" s="31" customFormat="1" ht="21" customHeight="1" x14ac:dyDescent="0.35">
      <c r="B33" s="32">
        <v>11</v>
      </c>
      <c r="C33" s="33" t="str">
        <f>AI!E47</f>
        <v>TIRSA-1293</v>
      </c>
      <c r="D33" s="32">
        <v>11</v>
      </c>
      <c r="E33" s="33" t="str">
        <f>AI!E63</f>
        <v>PIRSA-1545</v>
      </c>
      <c r="F33" s="35"/>
      <c r="G33" s="35"/>
      <c r="H33" s="35"/>
    </row>
    <row r="34" spans="2:8" s="31" customFormat="1" ht="21" customHeight="1" x14ac:dyDescent="0.35">
      <c r="B34" s="32">
        <v>12</v>
      </c>
      <c r="C34" s="33" t="str">
        <f>AI!E48</f>
        <v>TIRSA-1294</v>
      </c>
      <c r="D34" s="32">
        <v>12</v>
      </c>
      <c r="E34" s="33" t="str">
        <f>AI!E64</f>
        <v>PIRSA-1573</v>
      </c>
      <c r="F34" s="35"/>
      <c r="G34" s="35"/>
      <c r="H34" s="35"/>
    </row>
    <row r="35" spans="2:8" s="31" customFormat="1" ht="21" customHeight="1" x14ac:dyDescent="0.35">
      <c r="B35" s="32">
        <v>13</v>
      </c>
      <c r="C35" s="33" t="str">
        <f>AI!E49</f>
        <v>TIRSA-1318</v>
      </c>
      <c r="D35" s="32">
        <v>13</v>
      </c>
      <c r="E35" s="33" t="str">
        <f>AI!E65</f>
        <v>PIRSA-1531</v>
      </c>
      <c r="F35" s="35"/>
      <c r="G35" s="35"/>
      <c r="H35" s="35"/>
    </row>
    <row r="36" spans="2:8" s="31" customFormat="1" ht="21" customHeight="1" x14ac:dyDescent="0.35">
      <c r="B36" s="32">
        <v>14</v>
      </c>
      <c r="C36" s="33" t="str">
        <f>AI!E50</f>
        <v>TIRA-1306</v>
      </c>
      <c r="D36" s="32">
        <v>14</v>
      </c>
      <c r="E36" s="33" t="str">
        <f>AI!E66</f>
        <v>TR-1091</v>
      </c>
      <c r="F36" s="35"/>
      <c r="G36" s="35"/>
      <c r="H36" s="35"/>
    </row>
    <row r="37" spans="2:8" s="31" customFormat="1" ht="21" customHeight="1" thickBot="1" x14ac:dyDescent="0.4">
      <c r="B37" s="34">
        <v>15</v>
      </c>
      <c r="C37" s="33" t="str">
        <f>AI!E51</f>
        <v>TIRA-1307</v>
      </c>
      <c r="D37" s="34">
        <v>15</v>
      </c>
      <c r="E37" s="33" t="str">
        <f>AI!E67</f>
        <v>TR-1092</v>
      </c>
      <c r="F37" s="35"/>
      <c r="G37" s="35"/>
      <c r="H37" s="35"/>
    </row>
    <row r="38" spans="2:8" s="31" customFormat="1" ht="21" customHeight="1" x14ac:dyDescent="0.35">
      <c r="B38" s="35"/>
      <c r="C38" s="35"/>
      <c r="D38" s="35"/>
      <c r="E38" s="35"/>
      <c r="F38" s="35"/>
      <c r="G38" s="35"/>
      <c r="H38" s="35"/>
    </row>
    <row r="39" spans="2:8" s="31" customFormat="1" ht="21" customHeight="1" x14ac:dyDescent="0.35">
      <c r="B39" s="35"/>
      <c r="C39" s="35"/>
      <c r="D39" s="35"/>
      <c r="E39" s="35"/>
      <c r="F39" s="35"/>
      <c r="G39" s="46">
        <v>1</v>
      </c>
      <c r="H39" s="35"/>
    </row>
    <row r="40" spans="2:8" s="31" customFormat="1" ht="21" customHeight="1" thickBot="1" x14ac:dyDescent="0.4"/>
    <row r="41" spans="2:8" s="31" customFormat="1" ht="21" customHeight="1" thickBot="1" x14ac:dyDescent="0.4">
      <c r="B41" s="281">
        <v>6</v>
      </c>
      <c r="C41" s="282"/>
      <c r="D41" s="281">
        <v>7</v>
      </c>
      <c r="E41" s="282"/>
      <c r="F41" s="281">
        <v>8</v>
      </c>
      <c r="G41" s="282"/>
    </row>
    <row r="42" spans="2:8" s="31" customFormat="1" ht="21" customHeight="1" x14ac:dyDescent="0.35">
      <c r="B42" s="43">
        <v>0</v>
      </c>
      <c r="C42" s="42" t="str">
        <f>DIO!E4 &amp;"-"&amp; DIO!F4</f>
        <v>-Деблокировка всаса компрессора К-3/2, ЦПУ</v>
      </c>
      <c r="D42" s="43">
        <v>0</v>
      </c>
      <c r="E42" s="42"/>
      <c r="F42" s="43">
        <v>0</v>
      </c>
      <c r="G42" s="42"/>
    </row>
    <row r="43" spans="2:8" s="31" customFormat="1" ht="21" customHeight="1" x14ac:dyDescent="0.35">
      <c r="B43" s="44">
        <v>1</v>
      </c>
      <c r="C43" s="42" t="str">
        <f>DIO!E5 &amp;"-"&amp; DIO!F5</f>
        <v>-Кнопка пуск К-3/2, Местный Щит</v>
      </c>
      <c r="D43" s="44">
        <v>1</v>
      </c>
      <c r="E43" s="42"/>
      <c r="F43" s="44">
        <v>1</v>
      </c>
      <c r="G43" s="42"/>
    </row>
    <row r="44" spans="2:8" s="31" customFormat="1" ht="21" customHeight="1" x14ac:dyDescent="0.35">
      <c r="B44" s="44">
        <v>2</v>
      </c>
      <c r="C44" s="42" t="str">
        <f>DIO!E6 &amp;"-"&amp; DIO!F6</f>
        <v>-Сблокированный пуск РРП</v>
      </c>
      <c r="D44" s="44">
        <v>2</v>
      </c>
      <c r="E44" s="42"/>
      <c r="F44" s="44">
        <v>2</v>
      </c>
      <c r="G44" s="42"/>
    </row>
    <row r="45" spans="2:8" s="31" customFormat="1" ht="21" customHeight="1" x14ac:dyDescent="0.35">
      <c r="B45" s="44">
        <v>3</v>
      </c>
      <c r="C45" s="42"/>
      <c r="D45" s="44">
        <v>3</v>
      </c>
      <c r="E45" s="42"/>
      <c r="F45" s="44">
        <v>3</v>
      </c>
      <c r="G45" s="42"/>
    </row>
    <row r="46" spans="2:8" s="31" customFormat="1" ht="21" customHeight="1" x14ac:dyDescent="0.35">
      <c r="B46" s="44">
        <v>4</v>
      </c>
      <c r="C46" s="42"/>
      <c r="D46" s="44">
        <v>4</v>
      </c>
      <c r="E46" s="42"/>
      <c r="F46" s="44">
        <v>4</v>
      </c>
      <c r="G46" s="42"/>
    </row>
    <row r="47" spans="2:8" s="31" customFormat="1" ht="21" customHeight="1" x14ac:dyDescent="0.35">
      <c r="B47" s="44">
        <v>5</v>
      </c>
      <c r="C47" s="42"/>
      <c r="D47" s="44">
        <v>5</v>
      </c>
      <c r="E47" s="42"/>
      <c r="F47" s="44">
        <v>5</v>
      </c>
      <c r="G47" s="42"/>
    </row>
    <row r="48" spans="2:8" s="31" customFormat="1" ht="21" customHeight="1" x14ac:dyDescent="0.35">
      <c r="B48" s="44">
        <v>6</v>
      </c>
      <c r="C48" s="42"/>
      <c r="D48" s="44">
        <v>6</v>
      </c>
      <c r="E48" s="42"/>
      <c r="F48" s="44">
        <v>6</v>
      </c>
      <c r="G48" s="42"/>
    </row>
    <row r="49" spans="2:7" s="31" customFormat="1" ht="21" customHeight="1" x14ac:dyDescent="0.35">
      <c r="B49" s="44">
        <v>7</v>
      </c>
      <c r="C49" s="42" t="str">
        <f>DIO!E11 &amp;"-"&amp; DIO!F11</f>
        <v>-Двигатель К-3/2 работает (II-ПМ)</v>
      </c>
      <c r="D49" s="44">
        <v>7</v>
      </c>
      <c r="E49" s="42"/>
      <c r="F49" s="44">
        <v>7</v>
      </c>
      <c r="G49" s="42"/>
    </row>
    <row r="50" spans="2:7" s="31" customFormat="1" ht="21" customHeight="1" x14ac:dyDescent="0.35">
      <c r="B50" s="44">
        <v>8</v>
      </c>
      <c r="C50" s="42"/>
      <c r="D50" s="44">
        <v>8</v>
      </c>
      <c r="E50" s="42"/>
      <c r="F50" s="44">
        <v>8</v>
      </c>
      <c r="G50" s="42"/>
    </row>
    <row r="51" spans="2:7" s="31" customFormat="1" ht="21" customHeight="1" x14ac:dyDescent="0.35">
      <c r="B51" s="44">
        <v>9</v>
      </c>
      <c r="C51" s="42"/>
      <c r="D51" s="44">
        <v>9</v>
      </c>
      <c r="E51" s="42"/>
      <c r="F51" s="44">
        <v>9</v>
      </c>
      <c r="G51" s="42"/>
    </row>
    <row r="52" spans="2:7" s="31" customFormat="1" ht="21" customHeight="1" x14ac:dyDescent="0.35">
      <c r="B52" s="44">
        <v>10</v>
      </c>
      <c r="C52" s="42"/>
      <c r="D52" s="44">
        <v>10</v>
      </c>
      <c r="E52" s="42"/>
      <c r="F52" s="44">
        <v>10</v>
      </c>
      <c r="G52" s="42"/>
    </row>
    <row r="53" spans="2:7" s="31" customFormat="1" ht="21" customHeight="1" x14ac:dyDescent="0.35">
      <c r="B53" s="44">
        <v>11</v>
      </c>
      <c r="C53" s="42"/>
      <c r="D53" s="44">
        <v>11</v>
      </c>
      <c r="E53" s="42"/>
      <c r="F53" s="44">
        <v>11</v>
      </c>
      <c r="G53" s="42"/>
    </row>
    <row r="54" spans="2:7" s="31" customFormat="1" ht="21" customHeight="1" x14ac:dyDescent="0.35">
      <c r="B54" s="44">
        <v>12</v>
      </c>
      <c r="C54" s="42"/>
      <c r="D54" s="44">
        <v>12</v>
      </c>
      <c r="E54" s="42"/>
      <c r="F54" s="44">
        <v>12</v>
      </c>
      <c r="G54" s="42"/>
    </row>
    <row r="55" spans="2:7" s="31" customFormat="1" ht="21" customHeight="1" x14ac:dyDescent="0.35">
      <c r="B55" s="44">
        <v>13</v>
      </c>
      <c r="C55" s="42"/>
      <c r="D55" s="44">
        <v>13</v>
      </c>
      <c r="E55" s="42"/>
      <c r="F55" s="44">
        <v>13</v>
      </c>
      <c r="G55" s="42"/>
    </row>
    <row r="56" spans="2:7" s="31" customFormat="1" ht="21" customHeight="1" x14ac:dyDescent="0.35">
      <c r="B56" s="44">
        <v>14</v>
      </c>
      <c r="C56" s="42"/>
      <c r="D56" s="44">
        <v>14</v>
      </c>
      <c r="E56" s="42"/>
      <c r="F56" s="44">
        <v>14</v>
      </c>
      <c r="G56" s="42"/>
    </row>
    <row r="57" spans="2:7" s="31" customFormat="1" ht="21" customHeight="1" x14ac:dyDescent="0.35">
      <c r="B57" s="44">
        <v>15</v>
      </c>
      <c r="C57" s="42"/>
      <c r="D57" s="44">
        <v>15</v>
      </c>
      <c r="E57" s="42"/>
      <c r="F57" s="44">
        <v>15</v>
      </c>
      <c r="G57" s="42"/>
    </row>
    <row r="58" spans="2:7" s="31" customFormat="1" ht="21" customHeight="1" x14ac:dyDescent="0.35">
      <c r="B58" s="44">
        <v>16</v>
      </c>
      <c r="C58" s="42"/>
      <c r="D58" s="44">
        <v>16</v>
      </c>
      <c r="E58" s="42"/>
      <c r="F58" s="44">
        <v>16</v>
      </c>
      <c r="G58" s="42"/>
    </row>
    <row r="59" spans="2:7" s="31" customFormat="1" ht="21" customHeight="1" x14ac:dyDescent="0.35">
      <c r="B59" s="44">
        <v>17</v>
      </c>
      <c r="C59" s="42"/>
      <c r="D59" s="44">
        <v>17</v>
      </c>
      <c r="E59" s="42"/>
      <c r="F59" s="44">
        <v>17</v>
      </c>
      <c r="G59" s="42"/>
    </row>
    <row r="60" spans="2:7" s="31" customFormat="1" ht="21" customHeight="1" x14ac:dyDescent="0.35">
      <c r="B60" s="44">
        <v>18</v>
      </c>
      <c r="C60" s="42"/>
      <c r="D60" s="44">
        <v>18</v>
      </c>
      <c r="E60" s="42"/>
      <c r="F60" s="44">
        <v>18</v>
      </c>
      <c r="G60" s="42" t="e">
        <f>DIO!#REF! &amp;"-"&amp; DIO!#REF!</f>
        <v>#REF!</v>
      </c>
    </row>
    <row r="61" spans="2:7" s="31" customFormat="1" ht="21" customHeight="1" x14ac:dyDescent="0.35">
      <c r="B61" s="44">
        <v>19</v>
      </c>
      <c r="C61" s="42"/>
      <c r="D61" s="44">
        <v>19</v>
      </c>
      <c r="E61" s="42"/>
      <c r="F61" s="44">
        <v>19</v>
      </c>
      <c r="G61" s="42" t="e">
        <f>DIO!#REF! &amp;"-"&amp; DIO!#REF!</f>
        <v>#REF!</v>
      </c>
    </row>
    <row r="62" spans="2:7" s="31" customFormat="1" ht="21" customHeight="1" x14ac:dyDescent="0.35">
      <c r="B62" s="44">
        <v>20</v>
      </c>
      <c r="C62" s="42"/>
      <c r="D62" s="44">
        <v>20</v>
      </c>
      <c r="E62" s="42"/>
      <c r="F62" s="44">
        <v>20</v>
      </c>
      <c r="G62" s="42" t="e">
        <f>DIO!#REF! &amp;"-"&amp; DIO!#REF!</f>
        <v>#REF!</v>
      </c>
    </row>
    <row r="63" spans="2:7" s="31" customFormat="1" ht="21" customHeight="1" x14ac:dyDescent="0.35">
      <c r="B63" s="44">
        <v>21</v>
      </c>
      <c r="C63" s="42"/>
      <c r="D63" s="44">
        <v>21</v>
      </c>
      <c r="E63" s="42"/>
      <c r="F63" s="44">
        <v>21</v>
      </c>
      <c r="G63" s="42" t="e">
        <f>DIO!#REF! &amp;"-"&amp; DIO!#REF!</f>
        <v>#REF!</v>
      </c>
    </row>
    <row r="64" spans="2:7" s="31" customFormat="1" ht="21" customHeight="1" x14ac:dyDescent="0.35">
      <c r="B64" s="44">
        <v>22</v>
      </c>
      <c r="C64" s="42"/>
      <c r="D64" s="44">
        <v>22</v>
      </c>
      <c r="E64" s="42"/>
      <c r="F64" s="44">
        <v>22</v>
      </c>
      <c r="G64" s="42" t="e">
        <f>DIO!#REF! &amp;"-"&amp; DIO!#REF!</f>
        <v>#REF!</v>
      </c>
    </row>
    <row r="65" spans="2:7" s="31" customFormat="1" ht="21" customHeight="1" x14ac:dyDescent="0.35">
      <c r="B65" s="44">
        <v>23</v>
      </c>
      <c r="C65" s="42"/>
      <c r="D65" s="44">
        <v>23</v>
      </c>
      <c r="E65" s="42"/>
      <c r="F65" s="44">
        <v>23</v>
      </c>
      <c r="G65" s="42" t="e">
        <f>DIO!#REF! &amp;"-"&amp; DIO!#REF!</f>
        <v>#REF!</v>
      </c>
    </row>
    <row r="66" spans="2:7" s="31" customFormat="1" ht="21" customHeight="1" x14ac:dyDescent="0.35">
      <c r="B66" s="44">
        <v>24</v>
      </c>
      <c r="C66" s="42" t="str">
        <f>DIO!E28 &amp;"-"&amp; DIO!F28</f>
        <v>G1600‗1‗1-Контроль положения поршней компр. К-3/2 1 цил. &gt; 16 мм</v>
      </c>
      <c r="D66" s="44">
        <v>24</v>
      </c>
      <c r="E66" s="42"/>
      <c r="F66" s="44">
        <v>24</v>
      </c>
      <c r="G66" s="42" t="e">
        <f>DIO!#REF! &amp;"-"&amp; DIO!#REF!</f>
        <v>#REF!</v>
      </c>
    </row>
    <row r="67" spans="2:7" s="31" customFormat="1" ht="21" customHeight="1" x14ac:dyDescent="0.35">
      <c r="B67" s="44">
        <v>25</v>
      </c>
      <c r="C67" s="42" t="str">
        <f>DIO!E29 &amp;"-"&amp; DIO!F29</f>
        <v xml:space="preserve">G1600‗2‗1-Контроль положения поршней компр. К-3/2 2 цил. &gt; 16 мм </v>
      </c>
      <c r="D67" s="44">
        <v>25</v>
      </c>
      <c r="E67" s="42"/>
      <c r="F67" s="44">
        <v>25</v>
      </c>
      <c r="G67" s="42" t="e">
        <f>DIO!#REF! &amp;"-"&amp; DIO!#REF!</f>
        <v>#REF!</v>
      </c>
    </row>
    <row r="68" spans="2:7" s="31" customFormat="1" ht="21" customHeight="1" x14ac:dyDescent="0.35">
      <c r="B68" s="44">
        <v>26</v>
      </c>
      <c r="C68" s="42" t="str">
        <f>DIO!E30 &amp;"-"&amp; DIO!F30</f>
        <v>G1600‗3‗1-Контроль положения поршней компр. К-3/2 3 цил. &gt; 16 мм</v>
      </c>
      <c r="D68" s="44">
        <v>26</v>
      </c>
      <c r="E68" s="42"/>
      <c r="F68" s="44">
        <v>26</v>
      </c>
      <c r="G68" s="42" t="e">
        <f>DIO!#REF! &amp;"-"&amp; DIO!#REF!</f>
        <v>#REF!</v>
      </c>
    </row>
    <row r="69" spans="2:7" s="31" customFormat="1" ht="21" customHeight="1" x14ac:dyDescent="0.35">
      <c r="B69" s="44">
        <v>27</v>
      </c>
      <c r="C69" s="42" t="str">
        <f>DIO!E31 &amp;"-"&amp; DIO!F31</f>
        <v>G1600‗4‗1-Контроль положения поршней компр. К-3/2 4 цил. &gt; 16 мм</v>
      </c>
      <c r="D69" s="44">
        <v>27</v>
      </c>
      <c r="E69" s="42"/>
      <c r="F69" s="44">
        <v>27</v>
      </c>
      <c r="G69" s="42" t="e">
        <f>DIO!#REF! &amp;"-"&amp; DIO!#REF!</f>
        <v>#REF!</v>
      </c>
    </row>
    <row r="70" spans="2:7" s="31" customFormat="1" ht="21" customHeight="1" x14ac:dyDescent="0.35">
      <c r="B70" s="44">
        <v>28</v>
      </c>
      <c r="C70" s="42" t="str">
        <f>DIO!E32 &amp;"-"&amp; DIO!F32</f>
        <v>G1600‗5‗1-Контроль положения поршней компр. К-3/2 5 цил. &gt; 16 мм</v>
      </c>
      <c r="D70" s="44">
        <v>28</v>
      </c>
      <c r="E70" s="42"/>
      <c r="F70" s="44">
        <v>28</v>
      </c>
      <c r="G70" s="42" t="e">
        <f>DIO!#REF! &amp;"-"&amp; DIO!#REF!</f>
        <v>#REF!</v>
      </c>
    </row>
    <row r="71" spans="2:7" s="31" customFormat="1" ht="21" customHeight="1" x14ac:dyDescent="0.35">
      <c r="B71" s="44">
        <v>29</v>
      </c>
      <c r="C71" s="42" t="str">
        <f>DIO!E33 &amp;"-"&amp; DIO!F33</f>
        <v>G1600‗6‗1-Контроль положения поршней компр. К-3/2 6 цил. &gt; 16 мм</v>
      </c>
      <c r="D71" s="44">
        <v>29</v>
      </c>
      <c r="E71" s="42"/>
      <c r="F71" s="44">
        <v>29</v>
      </c>
      <c r="G71" s="42" t="e">
        <f>DIO!#REF! &amp;"-"&amp; DIO!#REF!</f>
        <v>#REF!</v>
      </c>
    </row>
    <row r="72" spans="2:7" s="31" customFormat="1" ht="21" customHeight="1" x14ac:dyDescent="0.35">
      <c r="B72" s="44">
        <v>30</v>
      </c>
      <c r="C72" s="42" t="str">
        <f>DIO!E34 &amp;"-"&amp; DIO!F34</f>
        <v>G1600‗7‗1-Контроль положения поршней компр. К-3/2 7 цил. &gt; 16 мм</v>
      </c>
      <c r="D72" s="44">
        <v>30</v>
      </c>
      <c r="E72" s="42"/>
      <c r="F72" s="44">
        <v>30</v>
      </c>
      <c r="G72" s="42" t="e">
        <f>DIO!#REF! &amp;"-"&amp; DIO!#REF!</f>
        <v>#REF!</v>
      </c>
    </row>
    <row r="73" spans="2:7" s="31" customFormat="1" ht="21" customHeight="1" thickBot="1" x14ac:dyDescent="0.4">
      <c r="B73" s="45">
        <v>31</v>
      </c>
      <c r="C73" s="42" t="str">
        <f>DIO!E35 &amp;"-"&amp; DIO!F35</f>
        <v>G1600‗8‗1-Контроль положения поршней компр. К-3/2 8 цил. &gt; 16 мм</v>
      </c>
      <c r="D73" s="45">
        <v>31</v>
      </c>
      <c r="E73" s="42" t="str">
        <f>DIO!E67 &amp;"-"&amp; DIO!F67</f>
        <v>-</v>
      </c>
      <c r="F73" s="45">
        <v>31</v>
      </c>
      <c r="G73" s="42" t="e">
        <f>DIO!#REF! &amp;"-"&amp; DIO!#REF!</f>
        <v>#REF!</v>
      </c>
    </row>
    <row r="74" spans="2:7" s="31" customFormat="1" ht="21" customHeight="1" x14ac:dyDescent="0.35"/>
    <row r="75" spans="2:7" s="31" customFormat="1" ht="21" customHeight="1" thickBot="1" x14ac:dyDescent="0.4"/>
    <row r="76" spans="2:7" s="31" customFormat="1" ht="21" customHeight="1" x14ac:dyDescent="0.35">
      <c r="B76" s="281">
        <v>9</v>
      </c>
      <c r="C76" s="282"/>
      <c r="D76" s="281">
        <v>10</v>
      </c>
      <c r="E76" s="282"/>
      <c r="F76" s="281">
        <v>11</v>
      </c>
      <c r="G76" s="282"/>
    </row>
    <row r="77" spans="2:7" s="31" customFormat="1" ht="21" customHeight="1" x14ac:dyDescent="0.35">
      <c r="B77" s="37">
        <v>0</v>
      </c>
      <c r="C77" s="36" t="str">
        <f>DIO!E68 &amp;"-"&amp; DIO!F68</f>
        <v>-Давл всасывания I ступени 2 потока P1627 &gt; 28 МПа</v>
      </c>
      <c r="D77" s="37">
        <v>0</v>
      </c>
      <c r="E77" s="36" t="str">
        <f>DIO!E84 &amp;"-"&amp; DIO!F84</f>
        <v>-</v>
      </c>
      <c r="F77" s="37">
        <v>0</v>
      </c>
      <c r="G77" s="36" t="str">
        <f>DIO!E100 &amp;"-"&amp; DIO!F100</f>
        <v>-</v>
      </c>
    </row>
    <row r="78" spans="2:7" s="31" customFormat="1" ht="21" customHeight="1" x14ac:dyDescent="0.35">
      <c r="B78" s="37">
        <v>1</v>
      </c>
      <c r="C78" s="36" t="str">
        <f>DIO!E69 &amp;"-"&amp; DIO!F69</f>
        <v>-Давл всасывания I ступени 2 потока P1627 &lt; 19 МПа</v>
      </c>
      <c r="D78" s="37">
        <v>1</v>
      </c>
      <c r="E78" s="36" t="str">
        <f>DIO!E85 &amp;"-"&amp; DIO!F85</f>
        <v>-Т-ра нагнетания 1 ст. K-2 1,2 цил.TRSA-1081,TRSA-1083 &gt; 110°C (H)</v>
      </c>
      <c r="F78" s="37">
        <v>1</v>
      </c>
      <c r="G78" s="36" t="str">
        <f>DIO!E101 &amp;"-"&amp; DIO!F101</f>
        <v>-</v>
      </c>
    </row>
    <row r="79" spans="2:7" s="31" customFormat="1" ht="21" customHeight="1" x14ac:dyDescent="0.35">
      <c r="B79" s="37">
        <v>2</v>
      </c>
      <c r="C79" s="36" t="str">
        <f>DIO!E70 &amp;"-"&amp; DIO!F70</f>
        <v>-Давл всасывания I ступени 1 потока P1631 &gt; 27 МПа</v>
      </c>
      <c r="D79" s="37">
        <v>2</v>
      </c>
      <c r="E79" s="36" t="str">
        <f>DIO!E86 &amp;"-"&amp; DIO!F86</f>
        <v>-Т-ра нагнетания 1 ст. K-2 1 цил.  TRSA-1081 &gt; 120°C (HH)</v>
      </c>
      <c r="F79" s="37">
        <v>2</v>
      </c>
      <c r="G79" s="36" t="str">
        <f>DIO!E102 &amp;"-"&amp; DIO!F92</f>
        <v>-Давл воздуха обдува электродвигателя K-2 P1573 &lt; 250</v>
      </c>
    </row>
    <row r="80" spans="2:7" s="31" customFormat="1" ht="21" customHeight="1" x14ac:dyDescent="0.35">
      <c r="B80" s="37">
        <v>3</v>
      </c>
      <c r="C80" s="36" t="str">
        <f>DIO!E71 &amp;"-"&amp; DIO!F71</f>
        <v>-Давл всасывания I ступени 1 потока P1631 &lt; 20 МПа</v>
      </c>
      <c r="D80" s="37">
        <v>3</v>
      </c>
      <c r="E80" s="36" t="str">
        <f>DIO!E87 &amp;"-"&amp; DIO!F87</f>
        <v>-Давл воздуха обдува электродвигателя K-1 P1545 &lt; 250</v>
      </c>
      <c r="F80" s="37">
        <v>3</v>
      </c>
      <c r="G80" s="36" t="str">
        <f>DIO!E103 &amp;"-"&amp; DIO!F96</f>
        <v>-Давл воздуха обдува электродвигателя K-2 P1573 &lt; 100</v>
      </c>
    </row>
    <row r="81" spans="1:7" s="31" customFormat="1" ht="21" customHeight="1" x14ac:dyDescent="0.35">
      <c r="B81" s="37">
        <v>4</v>
      </c>
      <c r="C81" s="36" t="str">
        <f>DIO!E72 &amp;"-"&amp; DIO!F72</f>
        <v>-Давл нагнетания II ступени 1 потока P1636 &gt; 240 МПа</v>
      </c>
      <c r="D81" s="37">
        <v>4</v>
      </c>
      <c r="E81" s="36" t="str">
        <f>DIO!E88 &amp;"-"&amp; DIO!F88</f>
        <v>-Давл воздуха обдува электродвигателя K-1 P1545 &lt; 100</v>
      </c>
      <c r="F81" s="37">
        <v>4</v>
      </c>
      <c r="G81" s="36" t="str">
        <f>DIO!E104 &amp;"-"&amp; DIO!F104</f>
        <v>-</v>
      </c>
    </row>
    <row r="82" spans="1:7" s="31" customFormat="1" ht="21" customHeight="1" x14ac:dyDescent="0.35">
      <c r="B82" s="37">
        <v>5</v>
      </c>
      <c r="C82" s="36" t="str">
        <f>DIO!E73 &amp;"-"&amp; DIO!F73</f>
        <v>-Давл нагнетания II ступени 2 потока P1639 &gt; 240 МПа</v>
      </c>
      <c r="D82" s="37">
        <v>5</v>
      </c>
      <c r="E82" s="36" t="str">
        <f>DIO!E89 &amp;"-"&amp; DIO!F89</f>
        <v>-Т-ра нагнетания 1 ст. K-2 2 цил.  TRSA-1083 &gt; 120°C (HH)</v>
      </c>
      <c r="F82" s="37">
        <v>5</v>
      </c>
      <c r="G82" s="36" t="str">
        <f>DIO!E105 &amp;"-"&amp; DIO!F105</f>
        <v>-</v>
      </c>
    </row>
    <row r="83" spans="1:7" s="31" customFormat="1" ht="21" customHeight="1" x14ac:dyDescent="0.35">
      <c r="B83" s="37">
        <v>6</v>
      </c>
      <c r="C83" s="36" t="str">
        <f>DIO!E74 &amp;"-"&amp; DIO!F74</f>
        <v>-Давл воздуха обдува двигателя главного привода P1642 &lt; 100 Па</v>
      </c>
      <c r="D83" s="37">
        <v>6</v>
      </c>
      <c r="E83" s="36" t="str">
        <f>DIO!E90 &amp;"-"&amp; DIO!F90</f>
        <v>-Т-ра нагнетания 2 ст. K-2 3,4 цил.  TRSA-1087,TRSA-1089 &gt; 100°C (H)</v>
      </c>
      <c r="F83" s="37">
        <v>6</v>
      </c>
      <c r="G83" s="36" t="str">
        <f>DIO!E106 &amp;"-"&amp; DIO!F106</f>
        <v>-</v>
      </c>
    </row>
    <row r="84" spans="1:7" s="31" customFormat="1" ht="21" customHeight="1" x14ac:dyDescent="0.35">
      <c r="B84" s="37">
        <v>7</v>
      </c>
      <c r="C84" s="36" t="str">
        <f>DIO!E75 &amp;"-"&amp; DIO!F75</f>
        <v>-Давл воздуха обдува двигателя главного привода P1643 &lt; 100 Па</v>
      </c>
      <c r="D84" s="37">
        <v>7</v>
      </c>
      <c r="E84" s="36" t="str">
        <f>DIO!E91 &amp;"-"&amp; DIO!F91</f>
        <v>-Т-ра нагнетания 2 ст. K-2 3 цил.  TRSA-1087 &gt; 110°C (HH)</v>
      </c>
      <c r="F84" s="37">
        <v>7</v>
      </c>
      <c r="G84" s="36" t="str">
        <f>DIO!E107 &amp;"-"&amp; DIO!F107</f>
        <v>-</v>
      </c>
    </row>
    <row r="85" spans="1:7" s="31" customFormat="1" ht="21" customHeight="1" x14ac:dyDescent="0.35">
      <c r="B85" s="37">
        <v>8</v>
      </c>
      <c r="C85" s="36" t="str">
        <f>DIO!E76 &amp;"-"&amp; DIO!F76</f>
        <v>-Давл масла в с-ме охлаждения цилиндров P1652 &lt; 200 кПа</v>
      </c>
      <c r="D85" s="37">
        <v>8</v>
      </c>
      <c r="E85" s="36" t="e">
        <f>DIO!E92 &amp;"-"&amp; DIO!#REF!</f>
        <v>#REF!</v>
      </c>
      <c r="F85" s="37">
        <v>8</v>
      </c>
      <c r="G85" s="36" t="str">
        <f>DIO!E108 &amp;"-"&amp; DIO!F116</f>
        <v>-Давл воздуха обдува корпуса двигателя P1642, P1643 &lt; 250 Па</v>
      </c>
    </row>
    <row r="86" spans="1:7" s="31" customFormat="1" ht="21" customHeight="1" x14ac:dyDescent="0.35">
      <c r="B86" s="37">
        <v>9</v>
      </c>
      <c r="C86" s="36" t="str">
        <f>DIO!E77 &amp;"-"&amp; DIO!F77</f>
        <v>-Давл масла в с-ме смазки механизма движения P1667 &lt; 250 кПа</v>
      </c>
      <c r="D86" s="37">
        <v>9</v>
      </c>
      <c r="E86" s="36" t="str">
        <f>DIO!E93 &amp;"-"&amp; DIO!F93</f>
        <v>-Т-ра нагнетания 2 ст. K-2 4 цил.  TRSA-1089 &gt; 110°C (HH)</v>
      </c>
      <c r="F86" s="37">
        <v>9</v>
      </c>
      <c r="G86" s="36" t="str">
        <f>DIO!E109 &amp;"-"&amp; DIO!F120</f>
        <v>-Давл всасывания I ступени 2 потока P1626 &gt; 27 МПа</v>
      </c>
    </row>
    <row r="87" spans="1:7" s="31" customFormat="1" ht="21" customHeight="1" x14ac:dyDescent="0.35">
      <c r="B87" s="37">
        <v>10</v>
      </c>
      <c r="C87" s="36" t="str">
        <f>DIO!E78 &amp;"-"&amp; DIO!F78</f>
        <v>-Давл масла в с-ме промывки предсальников P1669 &lt; 150 кПа</v>
      </c>
      <c r="D87" s="37">
        <v>10</v>
      </c>
      <c r="E87" s="36" t="str">
        <f>DIO!E94 &amp;"-"&amp; DIO!F94</f>
        <v>-Т-ра нагнетания 3 ст. K-2 5,6 цил.  TRSA-1094,TRSA-1096 &gt; 110°C (H)</v>
      </c>
      <c r="F87" s="37">
        <v>10</v>
      </c>
      <c r="G87" s="36" t="str">
        <f>DIO!E110 &amp;"-"&amp; DIO!F124</f>
        <v>-Давл всасывания I ступени 2 потока P1626 &lt; 20 МПа</v>
      </c>
    </row>
    <row r="88" spans="1:7" s="31" customFormat="1" ht="21" customHeight="1" x14ac:dyDescent="0.35">
      <c r="B88" s="37">
        <v>11</v>
      </c>
      <c r="C88" s="36" t="str">
        <f>DIO!E79 &amp;"-"&amp; DIO!F79</f>
        <v>-</v>
      </c>
      <c r="D88" s="37">
        <v>11</v>
      </c>
      <c r="E88" s="36" t="str">
        <f>DIO!E95 &amp;"-"&amp; DIO!F95</f>
        <v>-Т-ра нагнетания 3 ст. K-2 5 цил.  TRSA-1094 &gt; 120°C (HH)</v>
      </c>
      <c r="F88" s="37">
        <v>11</v>
      </c>
      <c r="G88" s="36" t="str">
        <f>DIO!E111 &amp;"-"&amp; DIO!F126</f>
        <v>-Давл нагнетания 1 ступени 1 потока P1632 &gt; 125 МПа</v>
      </c>
    </row>
    <row r="89" spans="1:7" s="31" customFormat="1" ht="21" customHeight="1" x14ac:dyDescent="0.35">
      <c r="B89" s="37">
        <v>12</v>
      </c>
      <c r="C89" s="36" t="str">
        <f>DIO!E80 &amp;"-"&amp; DIO!F80</f>
        <v>-</v>
      </c>
      <c r="D89" s="37">
        <v>12</v>
      </c>
      <c r="E89" s="36" t="e">
        <f>DIO!E96 &amp;"-"&amp; DIO!#REF!</f>
        <v>#REF!</v>
      </c>
      <c r="F89" s="37">
        <v>12</v>
      </c>
      <c r="G89" s="36" t="str">
        <f>DIO!E112 &amp;"-"&amp; DIO!F112</f>
        <v>-</v>
      </c>
    </row>
    <row r="90" spans="1:7" s="31" customFormat="1" ht="21" customHeight="1" x14ac:dyDescent="0.35">
      <c r="B90" s="37">
        <v>13</v>
      </c>
      <c r="C90" s="36" t="str">
        <f>DIO!E81 &amp;"-"&amp; DIO!F81</f>
        <v>-</v>
      </c>
      <c r="D90" s="37">
        <v>13</v>
      </c>
      <c r="E90" s="36" t="str">
        <f>DIO!E97 &amp;"-"&amp; DIO!F97</f>
        <v>-Т-ра нагнетания 3 ст. K-2 6 цил.  TRSA-1096 &gt; 120°C (HH)</v>
      </c>
      <c r="F90" s="37">
        <v>13</v>
      </c>
      <c r="G90" s="36" t="str">
        <f>DIO!E113 &amp;"-"&amp; DIO!F113</f>
        <v>-</v>
      </c>
    </row>
    <row r="91" spans="1:7" s="31" customFormat="1" ht="21" customHeight="1" x14ac:dyDescent="0.35">
      <c r="B91" s="37">
        <v>14</v>
      </c>
      <c r="C91" s="36" t="str">
        <f>DIO!E82 &amp;"-"&amp; DIO!F82</f>
        <v>-</v>
      </c>
      <c r="D91" s="37">
        <v>14</v>
      </c>
      <c r="E91" s="36" t="str">
        <f>DIO!E98 &amp;"-"&amp; DIO!F98</f>
        <v>-Т-ра наружного подшипника двигателяK-2 TRSA-1115,16,17,18,19,20 &gt;60°C(H)</v>
      </c>
      <c r="F91" s="37">
        <v>14</v>
      </c>
      <c r="G91" s="36" t="str">
        <f>DIO!E114 &amp;"-"&amp; DIO!F128</f>
        <v>-Давл всасывания II ступени 1 потока P1630 &lt; 90 МПа</v>
      </c>
    </row>
    <row r="92" spans="1:7" s="31" customFormat="1" ht="21" customHeight="1" x14ac:dyDescent="0.35">
      <c r="B92" s="37">
        <v>15</v>
      </c>
      <c r="C92" s="36" t="str">
        <f>DIO!E83 &amp;"-"&amp; DIO!F83</f>
        <v>-</v>
      </c>
      <c r="D92" s="37">
        <v>15</v>
      </c>
      <c r="E92" s="36" t="str">
        <f>DIO!E99 &amp;"-"&amp; DIO!F99</f>
        <v>-Т-ра наружного подшипника двигателя K-2  TRSA-1115 &gt; 70°C (HH)</v>
      </c>
      <c r="F92" s="37">
        <v>15</v>
      </c>
      <c r="G92" s="36" t="str">
        <f>DIO!E115 &amp;"-"&amp; DIO!F130</f>
        <v>-Давл нагнетания II ступени 1 потока P1635 &gt; 250 МПа</v>
      </c>
    </row>
    <row r="93" spans="1:7" ht="21" customHeight="1" x14ac:dyDescent="0.25">
      <c r="A93" s="30"/>
    </row>
    <row r="94" spans="1:7" ht="21" customHeight="1" x14ac:dyDescent="0.35">
      <c r="A94" s="30"/>
      <c r="G94" s="46">
        <v>2</v>
      </c>
    </row>
    <row r="95" spans="1:7" ht="21" customHeight="1" thickBot="1" x14ac:dyDescent="0.3">
      <c r="A95" s="30"/>
    </row>
    <row r="96" spans="1:7" ht="21" customHeight="1" x14ac:dyDescent="0.35">
      <c r="A96" s="30"/>
      <c r="B96" s="281">
        <v>12</v>
      </c>
      <c r="C96" s="282"/>
      <c r="D96" s="281">
        <v>13</v>
      </c>
      <c r="E96" s="282"/>
      <c r="F96" s="281">
        <v>14</v>
      </c>
      <c r="G96" s="282"/>
    </row>
    <row r="97" spans="1:7" ht="21" customHeight="1" x14ac:dyDescent="0.25">
      <c r="A97" s="30"/>
      <c r="B97" s="38">
        <v>0</v>
      </c>
      <c r="C97" s="39" t="e">
        <f>DIO!E116 &amp;"-"&amp; DIO!#REF!</f>
        <v>#REF!</v>
      </c>
      <c r="D97" s="38">
        <v>0</v>
      </c>
      <c r="E97" s="39" t="str">
        <f>DIO!E132 &amp;"-"&amp; DIO!F132</f>
        <v>-Давл масла в с-ме смазки механизма движ. P1667 &lt; 150 кПа</v>
      </c>
      <c r="F97" s="37">
        <v>0</v>
      </c>
      <c r="G97" s="36" t="str">
        <f>DIO!E148 &amp;"-"&amp; DIO!F148</f>
        <v>-Т-ра всасывания I ступени 2 потока T1231, T1232 &gt; 45 °С</v>
      </c>
    </row>
    <row r="98" spans="1:7" ht="21" customHeight="1" x14ac:dyDescent="0.25">
      <c r="A98" s="30"/>
      <c r="B98" s="38">
        <v>1</v>
      </c>
      <c r="C98" s="39" t="str">
        <f>DIO!E117 &amp;"-"&amp; DIO!F117</f>
        <v>-Давл всасывания I ступени 1 потока P1629 &gt; 28 МПа</v>
      </c>
      <c r="D98" s="38">
        <v>1</v>
      </c>
      <c r="E98" s="39" t="str">
        <f>DIO!E133 &amp;"-"&amp; DIO!F133</f>
        <v>-Давл масла в с-ме охлаждения цилиндров P1652 &lt; 100 кПа</v>
      </c>
      <c r="F98" s="37">
        <v>1</v>
      </c>
      <c r="G98" s="36" t="str">
        <f>DIO!E149 &amp;"-"&amp; DIO!F149</f>
        <v>-Т-ра нагнетания I ступени 2 потока T1238, T1240 &gt; 105 °С</v>
      </c>
    </row>
    <row r="99" spans="1:7" ht="21" customHeight="1" x14ac:dyDescent="0.25">
      <c r="A99" s="30"/>
      <c r="B99" s="38">
        <v>2</v>
      </c>
      <c r="C99" s="39" t="str">
        <f>DIO!E118 &amp;"-"&amp; DIO!F118</f>
        <v>-Давл всасывания I ступени 1 потока P1629 &lt; 19 МПа</v>
      </c>
      <c r="D99" s="38">
        <v>2</v>
      </c>
      <c r="E99" s="39" t="str">
        <f>DIO!E134 &amp;"-"&amp; DIO!F134</f>
        <v>-Давл масла в с-ме промывки предсальников P1669 &lt; 60 кПа</v>
      </c>
      <c r="F99" s="37">
        <v>2</v>
      </c>
      <c r="G99" s="36" t="str">
        <f>DIO!E150 &amp;"-"&amp; DIO!F150</f>
        <v>-Т-ра всасывания II ступени 2 потока T1244, T1245 &gt; 45 °С</v>
      </c>
    </row>
    <row r="100" spans="1:7" ht="21" customHeight="1" x14ac:dyDescent="0.25">
      <c r="A100" s="30"/>
      <c r="B100" s="38">
        <v>3</v>
      </c>
      <c r="C100" s="39" t="str">
        <f>DIO!E119 &amp;"-"&amp; DIO!F119</f>
        <v>-Давл нагнетания I ступени 2 потока P1628 &gt; 125 МПа</v>
      </c>
      <c r="D100" s="38">
        <v>3</v>
      </c>
      <c r="E100" s="39" t="str">
        <f>DIO!E135 &amp;"-"&amp; DIO!F135</f>
        <v>-Т-ра обмоток главного привода T1279÷T1284 &gt; 120 °С</v>
      </c>
      <c r="F100" s="37">
        <v>3</v>
      </c>
      <c r="G100" s="36" t="str">
        <f>DIO!E151 &amp;"-"&amp; DIO!F151</f>
        <v>-Т-ра нагнетания II ступени 2 потока T1251, T1253 &gt; 85 °С</v>
      </c>
    </row>
    <row r="101" spans="1:7" ht="21" customHeight="1" x14ac:dyDescent="0.25">
      <c r="A101" s="30"/>
      <c r="B101" s="38">
        <v>4</v>
      </c>
      <c r="C101" s="39" t="e">
        <f>DIO!E120 &amp;"-"&amp; DIO!#REF!</f>
        <v>#REF!</v>
      </c>
      <c r="D101" s="38">
        <v>4</v>
      </c>
      <c r="E101" s="39" t="str">
        <f>DIO!E136 &amp;"-"&amp; DIO!F136</f>
        <v>-Т-ра подшипн. коренных шеек коленвала T1290÷T1294 &gt; 60 °С</v>
      </c>
      <c r="F101" s="37">
        <v>4</v>
      </c>
      <c r="G101" s="36" t="str">
        <f>DIO!E152 &amp;"-"&amp; DIO!F152</f>
        <v>-Т-ра в системе гидропривода II ступени T1310÷T1313 &gt; 80 °С</v>
      </c>
    </row>
    <row r="102" spans="1:7" ht="21" customHeight="1" x14ac:dyDescent="0.25">
      <c r="A102" s="30"/>
      <c r="B102" s="38">
        <v>5</v>
      </c>
      <c r="C102" s="39" t="str">
        <f>DIO!E121 &amp;"-"&amp; DIO!F121</f>
        <v>-Т-ра наружного подшипника двигателя K-2  TRSA-1116 &gt; 70°C (HH)</v>
      </c>
      <c r="D102" s="38">
        <v>5</v>
      </c>
      <c r="E102" s="39" t="str">
        <f>DIO!E137 &amp;"-"&amp; DIO!F137</f>
        <v>-Т-ра выносного подшипника T1318 &gt; 65 °С</v>
      </c>
      <c r="F102" s="37">
        <v>5</v>
      </c>
      <c r="G102" s="36" t="str">
        <f>DIO!E153 &amp;"-"&amp; DIO!F153</f>
        <v>-Давл всасывания I ступени компр. К-2 P1561 &lt; 1.3 МПа</v>
      </c>
    </row>
    <row r="103" spans="1:7" ht="21" customHeight="1" x14ac:dyDescent="0.25">
      <c r="A103" s="30"/>
      <c r="B103" s="38">
        <v>6</v>
      </c>
      <c r="C103" s="39" t="str">
        <f>DIO!E122 &amp;"-"&amp; DIO!F122</f>
        <v>-Давл всасывания II ступени 2 потока P1633 &lt; 90 МПа</v>
      </c>
      <c r="D103" s="38">
        <v>6</v>
      </c>
      <c r="E103" s="39" t="e">
        <f>DIO!E138 &amp;"-"&amp; DIO!#REF!</f>
        <v>#REF!</v>
      </c>
      <c r="F103" s="37">
        <v>6</v>
      </c>
      <c r="G103" s="36" t="str">
        <f>DIO!E154 &amp;"-"&amp; DIO!F154</f>
        <v>-Давл всасывания I ступени компр. К-2 P1561 &lt; 1.4 МПа</v>
      </c>
    </row>
    <row r="104" spans="1:7" ht="21" customHeight="1" x14ac:dyDescent="0.25">
      <c r="A104" s="30"/>
      <c r="B104" s="38">
        <v>7</v>
      </c>
      <c r="C104" s="39" t="str">
        <f>DIO!E123 &amp;"-"&amp; DIO!F123</f>
        <v xml:space="preserve">-Давл нагнетания II ступени 2 потока P1638 &gt; 250 МПа </v>
      </c>
      <c r="D104" s="38">
        <v>7</v>
      </c>
      <c r="E104" s="39" t="e">
        <f>DIO!E139 &amp;"-"&amp; DIO!#REF!</f>
        <v>#REF!</v>
      </c>
      <c r="F104" s="37">
        <v>7</v>
      </c>
      <c r="G104" s="36" t="str">
        <f>DIO!E155 &amp;"-"&amp; DIO!F155</f>
        <v>-Давл нагнетания I ступени компр. К-2 P1562 &gt; 4.7 МПа</v>
      </c>
    </row>
    <row r="105" spans="1:7" ht="21" customHeight="1" x14ac:dyDescent="0.25">
      <c r="A105" s="30"/>
      <c r="B105" s="38">
        <v>8</v>
      </c>
      <c r="C105" s="39" t="e">
        <f>DIO!E124 &amp;"-"&amp; DIO!#REF!</f>
        <v>#REF!</v>
      </c>
      <c r="D105" s="38">
        <v>8</v>
      </c>
      <c r="E105" s="39" t="str">
        <f>DIO!E140 &amp;"-"&amp; DIO!F140</f>
        <v>-Т-ра всасывания I ступени 1 потока T1229, T1230 &gt; 45 °С</v>
      </c>
      <c r="F105" s="37">
        <v>8</v>
      </c>
      <c r="G105" s="36" t="str">
        <f>DIO!E156 &amp;"-"&amp; DIO!F156</f>
        <v>-Давл нагнетания II ступени компр. К-2 P1563 &gt; 9 МПа</v>
      </c>
    </row>
    <row r="106" spans="1:7" ht="21" customHeight="1" x14ac:dyDescent="0.25">
      <c r="A106" s="30"/>
      <c r="B106" s="38">
        <v>9</v>
      </c>
      <c r="C106" s="39" t="str">
        <f>DIO!E125 &amp;"-"&amp; DIO!F125</f>
        <v>-Т-ра наружного подшипника двигателя K-2  TRSA-1117 &gt; 70°C (HH)</v>
      </c>
      <c r="D106" s="38">
        <v>9</v>
      </c>
      <c r="E106" s="39" t="str">
        <f>DIO!E141 &amp;"-"&amp; DIO!F141</f>
        <v>-Т-ра нагнетания I ступени 1 потока T1234, T1236 &gt; 105 °С</v>
      </c>
      <c r="F106" s="37">
        <v>9</v>
      </c>
      <c r="G106" s="36" t="str">
        <f>DIO!E157 &amp;"-"&amp; DIO!F157</f>
        <v>-Давл нагнетания III ступени компр. К-2 P1564 &gt; 29 МПа</v>
      </c>
    </row>
    <row r="107" spans="1:7" ht="21" customHeight="1" x14ac:dyDescent="0.25">
      <c r="A107" s="30"/>
      <c r="B107" s="38">
        <v>10</v>
      </c>
      <c r="C107" s="39" t="e">
        <f>DIO!E126 &amp;"-"&amp; DIO!#REF!</f>
        <v>#REF!</v>
      </c>
      <c r="D107" s="38">
        <v>10</v>
      </c>
      <c r="E107" s="39" t="str">
        <f>DIO!E142 &amp;"-"&amp; DIO!F142</f>
        <v>-Т-ра всасывания II ступени 1 потока T1242, T1243 &gt; 45 °С</v>
      </c>
      <c r="F107" s="37">
        <v>10</v>
      </c>
      <c r="G107" s="36" t="str">
        <f>DIO!E158 &amp;"-"&amp; DIO!F158</f>
        <v>-Давл нагнетания III ступени компр. К-2 P1564 &gt; 28 МПа</v>
      </c>
    </row>
    <row r="108" spans="1:7" ht="21" customHeight="1" x14ac:dyDescent="0.25">
      <c r="A108" s="30"/>
      <c r="B108" s="38">
        <v>11</v>
      </c>
      <c r="C108" s="39" t="str">
        <f>DIO!E127 &amp;"-"&amp; DIO!F127</f>
        <v>-Т-ра подшипника ходовой части K-2  TRSA-1118 &gt; 70°C (HH)</v>
      </c>
      <c r="D108" s="38">
        <v>11</v>
      </c>
      <c r="E108" s="39" t="str">
        <f>DIO!E143 &amp;"-"&amp; DIO!F143</f>
        <v>-Т-ра нагнетания II ступени 1 потока T1247, T1249 &gt; 85 °С</v>
      </c>
      <c r="F108" s="37">
        <v>11</v>
      </c>
      <c r="G108" s="36" t="str">
        <f>DIO!E159 &amp;"-"&amp; DIO!F159</f>
        <v>-Давл в с-ме смазки механизма движ. К‑2 P1577 &lt; 0.25 МПа</v>
      </c>
    </row>
    <row r="109" spans="1:7" ht="21" customHeight="1" x14ac:dyDescent="0.25">
      <c r="A109" s="30"/>
      <c r="B109" s="38">
        <v>12</v>
      </c>
      <c r="C109" s="39" t="e">
        <f>DIO!E128 &amp;"-"&amp; DIO!#REF!</f>
        <v>#REF!</v>
      </c>
      <c r="D109" s="38">
        <v>12</v>
      </c>
      <c r="E109" s="39" t="str">
        <f>DIO!E144 &amp;"-"&amp; DIO!F144</f>
        <v>-Т-ра в системе гидропривода I ступени T1306÷T1309 &gt; 80 °С</v>
      </c>
      <c r="F109" s="37">
        <v>12</v>
      </c>
      <c r="G109" s="36" t="str">
        <f>DIO!E160 &amp;"-"&amp; DIO!F160</f>
        <v>-Давл в с-ме смазки механизма движ. К‑2 P1577 &lt; 0.15 МПа</v>
      </c>
    </row>
    <row r="110" spans="1:7" ht="21" customHeight="1" x14ac:dyDescent="0.25">
      <c r="A110" s="30"/>
      <c r="B110" s="38">
        <v>13</v>
      </c>
      <c r="C110" s="39" t="str">
        <f>DIO!E129 &amp;"-"&amp; DIO!F129</f>
        <v>-Т-ра подшипника ходовой части K-2  TRSA-1119 &gt; 70°C (HH)</v>
      </c>
      <c r="D110" s="38">
        <v>13</v>
      </c>
      <c r="E110" s="39" t="e">
        <f>DIO!E145 &amp;"-"&amp; DIO!#REF!</f>
        <v>#REF!</v>
      </c>
      <c r="F110" s="37">
        <v>13</v>
      </c>
      <c r="G110" s="36" t="str">
        <f>DIO!E161 &amp;"-"&amp; DIO!F161</f>
        <v>-</v>
      </c>
    </row>
    <row r="111" spans="1:7" ht="21" customHeight="1" x14ac:dyDescent="0.25">
      <c r="A111" s="30"/>
      <c r="B111" s="38">
        <v>14</v>
      </c>
      <c r="C111" s="39" t="e">
        <f>DIO!E130 &amp;"-"&amp; DIO!#REF!</f>
        <v>#REF!</v>
      </c>
      <c r="D111" s="38">
        <v>14</v>
      </c>
      <c r="E111" s="39" t="e">
        <f>DIO!E146 &amp;"-"&amp; DIO!#REF!</f>
        <v>#REF!</v>
      </c>
      <c r="F111" s="37">
        <v>14</v>
      </c>
      <c r="G111" s="36" t="str">
        <f>DIO!E162 &amp;"-"&amp; DIO!F162</f>
        <v>-</v>
      </c>
    </row>
    <row r="112" spans="1:7" ht="21" customHeight="1" x14ac:dyDescent="0.25">
      <c r="A112" s="30"/>
      <c r="B112" s="38">
        <v>15</v>
      </c>
      <c r="C112" s="39" t="str">
        <f>DIO!E131 &amp;"-"&amp; DIO!F131</f>
        <v>-Т-ра подшипника ходовой части K-2  TRSA-1120 &gt; 70°C (HH)</v>
      </c>
      <c r="D112" s="38">
        <v>15</v>
      </c>
      <c r="E112" s="39" t="e">
        <f>DIO!E147 &amp;"-"&amp; DIO!#REF!</f>
        <v>#REF!</v>
      </c>
      <c r="F112" s="37">
        <v>15</v>
      </c>
      <c r="G112" s="36" t="str">
        <f>DIO!E163 &amp;"-"&amp; DIO!F163</f>
        <v>-</v>
      </c>
    </row>
    <row r="113" spans="1:5" ht="21" customHeight="1" x14ac:dyDescent="0.25">
      <c r="A113" s="30"/>
    </row>
    <row r="114" spans="1:5" ht="21" customHeight="1" x14ac:dyDescent="0.25">
      <c r="A114" s="30"/>
    </row>
    <row r="115" spans="1:5" ht="21" customHeight="1" x14ac:dyDescent="0.25">
      <c r="A115" s="30"/>
    </row>
    <row r="116" spans="1:5" ht="21" customHeight="1" thickBot="1" x14ac:dyDescent="0.3">
      <c r="A116" s="30"/>
    </row>
    <row r="117" spans="1:5" ht="21" customHeight="1" x14ac:dyDescent="0.35">
      <c r="A117" s="30"/>
      <c r="B117" s="281">
        <v>15</v>
      </c>
      <c r="C117" s="282"/>
      <c r="D117" s="281"/>
      <c r="E117" s="282"/>
    </row>
    <row r="118" spans="1:5" ht="21" customHeight="1" x14ac:dyDescent="0.25">
      <c r="A118" s="30"/>
      <c r="B118" s="37">
        <v>0</v>
      </c>
      <c r="C118" s="36" t="str">
        <f>DIO!E164 &amp;"-"&amp; DIO!F164</f>
        <v>-Т-ра обмоток главного привода T1281 &gt; 120 °С</v>
      </c>
      <c r="D118" s="37">
        <v>0</v>
      </c>
      <c r="E118" s="36" t="e">
        <f>DIO!#REF! &amp;"-"&amp; DIO!F177</f>
        <v>#REF!</v>
      </c>
    </row>
    <row r="119" spans="1:5" ht="21" customHeight="1" x14ac:dyDescent="0.25">
      <c r="A119" s="30"/>
      <c r="B119" s="37">
        <v>1</v>
      </c>
      <c r="C119" s="36" t="str">
        <f>DIO!E165 &amp;"-"&amp; DIO!F165</f>
        <v>-Т-ра обмоток главного привода T1282 &gt; 120 °С</v>
      </c>
      <c r="D119" s="37">
        <v>1</v>
      </c>
      <c r="E119" s="36" t="e">
        <f>DIO!#REF! &amp;"-"&amp; DIO!F179</f>
        <v>#REF!</v>
      </c>
    </row>
    <row r="120" spans="1:5" ht="21" customHeight="1" x14ac:dyDescent="0.25">
      <c r="A120" s="30"/>
      <c r="B120" s="37">
        <v>2</v>
      </c>
      <c r="C120" s="36" t="str">
        <f>DIO!E166 &amp;"-"&amp; DIO!F166</f>
        <v>-Т-ра обмоток главного привода T1283 &gt; 120 °С</v>
      </c>
      <c r="D120" s="37">
        <v>2</v>
      </c>
      <c r="E120" s="36" t="e">
        <f>DIO!#REF! &amp;"-"&amp; DIO!#REF!</f>
        <v>#REF!</v>
      </c>
    </row>
    <row r="121" spans="1:5" ht="21" customHeight="1" x14ac:dyDescent="0.25">
      <c r="A121" s="30"/>
      <c r="B121" s="37">
        <v>3</v>
      </c>
      <c r="C121" s="36" t="str">
        <f>DIO!E167 &amp;"-"&amp; DIO!F167</f>
        <v>-Т-ра обмоток главного привода T1284 &gt; 120 °С</v>
      </c>
      <c r="D121" s="37">
        <v>3</v>
      </c>
      <c r="E121" s="36" t="e">
        <f>DIO!#REF! &amp;"-"&amp; DIO!F138</f>
        <v>#REF!</v>
      </c>
    </row>
    <row r="122" spans="1:5" ht="21" customHeight="1" x14ac:dyDescent="0.25">
      <c r="A122" s="30"/>
      <c r="B122" s="37">
        <v>4</v>
      </c>
      <c r="C122" s="36" t="str">
        <f>DIO!E168 &amp;"-"&amp; DIO!F168</f>
        <v>-Т-ра подшипника 1 коренной шейки коленвала T1290 &gt; 70 °С</v>
      </c>
      <c r="D122" s="37">
        <v>4</v>
      </c>
      <c r="E122" s="36" t="e">
        <f>DIO!#REF! &amp;"-"&amp; DIO!#REF!</f>
        <v>#REF!</v>
      </c>
    </row>
    <row r="123" spans="1:5" ht="21" customHeight="1" x14ac:dyDescent="0.25">
      <c r="A123" s="30"/>
      <c r="B123" s="37">
        <v>5</v>
      </c>
      <c r="C123" s="36" t="str">
        <f>DIO!E169 &amp;"-"&amp; DIO!F169</f>
        <v>-Т-ра подшипника 2 коренной шейки коленвала T1291 &gt; 70 °С</v>
      </c>
      <c r="D123" s="37">
        <v>5</v>
      </c>
      <c r="E123" s="36" t="e">
        <f>DIO!#REF! &amp;"-"&amp; DIO!F139</f>
        <v>#REF!</v>
      </c>
    </row>
    <row r="124" spans="1:5" ht="21" customHeight="1" x14ac:dyDescent="0.25">
      <c r="A124" s="30"/>
      <c r="B124" s="37">
        <v>6</v>
      </c>
      <c r="C124" s="36" t="str">
        <f>DIO!E170 &amp;"-"&amp; DIO!F170</f>
        <v>-Т-ра подшипника 3 коренной шейки коленвала T1292 &gt; 70 °С</v>
      </c>
      <c r="D124" s="37">
        <v>6</v>
      </c>
      <c r="E124" s="36" t="e">
        <f>DIO!#REF! &amp;"-"&amp; DIO!F147</f>
        <v>#REF!</v>
      </c>
    </row>
    <row r="125" spans="1:5" ht="21" customHeight="1" x14ac:dyDescent="0.25">
      <c r="A125" s="30"/>
      <c r="B125" s="37">
        <v>7</v>
      </c>
      <c r="C125" s="36" t="str">
        <f>DIO!E171 &amp;"-"&amp; DIO!F171</f>
        <v>-Т-ра подшипника 4 коренной шейки коленвала T1293 &gt; 70 °С</v>
      </c>
      <c r="D125" s="37">
        <v>7</v>
      </c>
      <c r="E125" s="36" t="e">
        <f>DIO!#REF! &amp;"-"&amp; DIO!#REF!</f>
        <v>#REF!</v>
      </c>
    </row>
    <row r="126" spans="1:5" ht="21" customHeight="1" x14ac:dyDescent="0.25">
      <c r="A126" s="30"/>
      <c r="B126" s="37">
        <v>8</v>
      </c>
      <c r="C126" s="36" t="str">
        <f>DIO!E172 &amp;"-"&amp; DIO!F172</f>
        <v>-Т-ра подшипника 5 коренной шейки коленвала T1294 &gt; 70 °С</v>
      </c>
      <c r="D126" s="37">
        <v>8</v>
      </c>
      <c r="E126" s="36" t="e">
        <f>DIO!#REF! &amp;"-"&amp; DIO!#REF!</f>
        <v>#REF!</v>
      </c>
    </row>
    <row r="127" spans="1:5" ht="21" customHeight="1" x14ac:dyDescent="0.25">
      <c r="A127" s="30"/>
      <c r="B127" s="37">
        <v>9</v>
      </c>
      <c r="C127" s="36" t="str">
        <f>DIO!E173 &amp;"-"&amp; DIO!F173</f>
        <v>-Т-ра выносного подшипника T1318 &gt; 75 °С</v>
      </c>
      <c r="D127" s="37">
        <v>9</v>
      </c>
      <c r="E127" s="36" t="e">
        <f>DIO!#REF! &amp;"-"&amp; DIO!#REF!</f>
        <v>#REF!</v>
      </c>
    </row>
    <row r="128" spans="1:5" ht="21" customHeight="1" x14ac:dyDescent="0.25">
      <c r="A128" s="30"/>
      <c r="B128" s="37">
        <v>10</v>
      </c>
      <c r="C128" s="36" t="str">
        <f>DIO!E174 &amp;"-"&amp; DIO!F174</f>
        <v>-Т-ра всасывания I ступени 1 потока 2 цил. T1230 &gt; 45 °С</v>
      </c>
      <c r="D128" s="37">
        <v>10</v>
      </c>
      <c r="E128" s="36" t="e">
        <f>DIO!#REF! &amp;"-"&amp; DIO!#REF!</f>
        <v>#REF!</v>
      </c>
    </row>
    <row r="129" spans="1:11" ht="21" customHeight="1" x14ac:dyDescent="0.25">
      <c r="A129" s="30"/>
      <c r="B129" s="37">
        <v>11</v>
      </c>
      <c r="C129" s="36" t="str">
        <f>DIO!E175 &amp;"-"&amp; DIO!F175</f>
        <v>-</v>
      </c>
      <c r="D129" s="37">
        <v>11</v>
      </c>
      <c r="E129" s="36" t="e">
        <f>DIO!#REF! &amp;"-"&amp; DIO!#REF!</f>
        <v>#REF!</v>
      </c>
    </row>
    <row r="130" spans="1:11" ht="21" customHeight="1" x14ac:dyDescent="0.25">
      <c r="A130" s="30"/>
      <c r="B130" s="37">
        <v>12</v>
      </c>
      <c r="C130" s="36" t="str">
        <f>DIO!E176 &amp;"-"&amp; DIO!F176</f>
        <v>-</v>
      </c>
      <c r="D130" s="37">
        <v>12</v>
      </c>
      <c r="E130" s="36" t="e">
        <f>DIO!#REF! &amp;"-"&amp; DIO!#REF!</f>
        <v>#REF!</v>
      </c>
    </row>
    <row r="131" spans="1:11" ht="21" customHeight="1" x14ac:dyDescent="0.25">
      <c r="A131" s="30"/>
      <c r="B131" s="37">
        <v>13</v>
      </c>
      <c r="C131" s="36" t="e">
        <f>DIO!E177 &amp;"-"&amp; DIO!#REF!</f>
        <v>#REF!</v>
      </c>
      <c r="D131" s="37">
        <v>13</v>
      </c>
      <c r="E131" s="36" t="e">
        <f>DIO!#REF! &amp;"-"&amp; DIO!F146</f>
        <v>#REF!</v>
      </c>
    </row>
    <row r="132" spans="1:11" ht="21" customHeight="1" x14ac:dyDescent="0.25">
      <c r="A132" s="30"/>
      <c r="B132" s="37">
        <v>14</v>
      </c>
      <c r="C132" s="36" t="str">
        <f>DIO!E178 &amp;"-"&amp; DIO!F178</f>
        <v>-Т-ра нагнетания I ступени 1 потока 1 цил. T1234 &gt; 115 °С</v>
      </c>
      <c r="D132" s="37">
        <v>14</v>
      </c>
      <c r="E132" s="36" t="e">
        <f>DIO!#REF! &amp;"-"&amp; DIO!#REF!</f>
        <v>#REF!</v>
      </c>
    </row>
    <row r="133" spans="1:11" ht="21" customHeight="1" x14ac:dyDescent="0.25">
      <c r="A133" s="30"/>
      <c r="B133" s="37">
        <v>15</v>
      </c>
      <c r="C133" s="36" t="e">
        <f>DIO!E179 &amp;"-"&amp; DIO!#REF!</f>
        <v>#REF!</v>
      </c>
      <c r="D133" s="37">
        <v>15</v>
      </c>
      <c r="E133" s="36" t="e">
        <f>DIO!#REF! &amp;"-"&amp; DIO!F145</f>
        <v>#REF!</v>
      </c>
    </row>
    <row r="134" spans="1:11" ht="21" customHeight="1" x14ac:dyDescent="0.25">
      <c r="A134" s="30"/>
    </row>
    <row r="135" spans="1:11" ht="21" customHeight="1" x14ac:dyDescent="0.35">
      <c r="A135" s="30"/>
      <c r="G135" s="46">
        <v>3</v>
      </c>
      <c r="I135" s="30"/>
      <c r="J135" s="30"/>
      <c r="K135" s="30"/>
    </row>
    <row r="136" spans="1:11" ht="21" customHeight="1" x14ac:dyDescent="0.25">
      <c r="A136" s="30"/>
    </row>
    <row r="137" spans="1:11" ht="21" customHeight="1" x14ac:dyDescent="0.25">
      <c r="A137" s="30"/>
    </row>
    <row r="138" spans="1:11" ht="21" customHeight="1" x14ac:dyDescent="0.25">
      <c r="A138" s="30"/>
    </row>
    <row r="139" spans="1:11" ht="21" customHeight="1" x14ac:dyDescent="0.25">
      <c r="A139" s="30"/>
    </row>
    <row r="140" spans="1:11" ht="21" customHeight="1" x14ac:dyDescent="0.25">
      <c r="A140" s="30"/>
    </row>
    <row r="141" spans="1:11" ht="21" customHeight="1" x14ac:dyDescent="0.25">
      <c r="A141" s="30"/>
    </row>
    <row r="142" spans="1:11" ht="21" customHeight="1" x14ac:dyDescent="0.25">
      <c r="A142" s="30"/>
    </row>
    <row r="143" spans="1:11" ht="21" customHeight="1" x14ac:dyDescent="0.25">
      <c r="A143" s="30"/>
    </row>
    <row r="144" spans="1:11" ht="21" customHeight="1" x14ac:dyDescent="0.25">
      <c r="A144" s="30"/>
    </row>
    <row r="145" spans="1:1" ht="21" customHeight="1" x14ac:dyDescent="0.25">
      <c r="A145" s="30"/>
    </row>
    <row r="146" spans="1:1" ht="21" customHeight="1" x14ac:dyDescent="0.25">
      <c r="A146" s="30"/>
    </row>
    <row r="147" spans="1:1" ht="21" customHeight="1" x14ac:dyDescent="0.25">
      <c r="A147" s="30"/>
    </row>
    <row r="148" spans="1:1" ht="21" customHeight="1" x14ac:dyDescent="0.25">
      <c r="A148" s="30"/>
    </row>
    <row r="149" spans="1:1" ht="21" customHeight="1" x14ac:dyDescent="0.25">
      <c r="A149" s="30"/>
    </row>
    <row r="150" spans="1:1" ht="21" customHeight="1" x14ac:dyDescent="0.25">
      <c r="A150" s="30"/>
    </row>
    <row r="151" spans="1:1" ht="21" customHeight="1" x14ac:dyDescent="0.25">
      <c r="A151" s="30"/>
    </row>
    <row r="152" spans="1:1" ht="21" customHeight="1" x14ac:dyDescent="0.25">
      <c r="A152" s="30"/>
    </row>
    <row r="153" spans="1:1" ht="21" customHeight="1" x14ac:dyDescent="0.25">
      <c r="A153" s="30"/>
    </row>
    <row r="154" spans="1:1" ht="21" customHeight="1" x14ac:dyDescent="0.25">
      <c r="A154" s="30"/>
    </row>
    <row r="155" spans="1:1" ht="21" customHeight="1" x14ac:dyDescent="0.25">
      <c r="A155" s="30"/>
    </row>
    <row r="156" spans="1:1" ht="21" customHeight="1" x14ac:dyDescent="0.25">
      <c r="A156" s="30"/>
    </row>
    <row r="157" spans="1:1" ht="21" customHeight="1" x14ac:dyDescent="0.25">
      <c r="A157" s="30"/>
    </row>
    <row r="158" spans="1:1" ht="21" customHeight="1" x14ac:dyDescent="0.25">
      <c r="A158" s="30"/>
    </row>
    <row r="159" spans="1:1" ht="21" customHeight="1" x14ac:dyDescent="0.25">
      <c r="A159" s="30"/>
    </row>
    <row r="160" spans="1:1" ht="21" customHeight="1" x14ac:dyDescent="0.25">
      <c r="A160" s="30"/>
    </row>
    <row r="161" spans="1:1" ht="21" customHeight="1" x14ac:dyDescent="0.25">
      <c r="A161" s="30"/>
    </row>
    <row r="162" spans="1:1" ht="21" customHeight="1" x14ac:dyDescent="0.25">
      <c r="A162" s="30"/>
    </row>
    <row r="163" spans="1:1" ht="21" customHeight="1" x14ac:dyDescent="0.25">
      <c r="A163" s="30"/>
    </row>
    <row r="164" spans="1:1" ht="21" customHeight="1" x14ac:dyDescent="0.25">
      <c r="A164" s="30"/>
    </row>
    <row r="165" spans="1:1" ht="21" customHeight="1" x14ac:dyDescent="0.25">
      <c r="A165" s="30"/>
    </row>
    <row r="166" spans="1:1" ht="21" customHeight="1" x14ac:dyDescent="0.25">
      <c r="A166" s="30"/>
    </row>
    <row r="167" spans="1:1" ht="21" customHeight="1" x14ac:dyDescent="0.25">
      <c r="A167" s="30"/>
    </row>
    <row r="168" spans="1:1" ht="21" customHeight="1" x14ac:dyDescent="0.25">
      <c r="A168" s="30"/>
    </row>
    <row r="169" spans="1:1" ht="21" customHeight="1" x14ac:dyDescent="0.25">
      <c r="A169" s="30"/>
    </row>
    <row r="170" spans="1:1" ht="21" customHeight="1" x14ac:dyDescent="0.25">
      <c r="A170" s="30"/>
    </row>
    <row r="171" spans="1:1" ht="21" customHeight="1" x14ac:dyDescent="0.25">
      <c r="A171" s="30"/>
    </row>
    <row r="172" spans="1:1" ht="21" customHeight="1" x14ac:dyDescent="0.25">
      <c r="A172" s="30"/>
    </row>
    <row r="173" spans="1:1" ht="21" customHeight="1" x14ac:dyDescent="0.25">
      <c r="A173" s="30"/>
    </row>
    <row r="174" spans="1:1" ht="21" customHeight="1" x14ac:dyDescent="0.25">
      <c r="A174" s="30"/>
    </row>
    <row r="175" spans="1:1" ht="21" customHeight="1" x14ac:dyDescent="0.25">
      <c r="A175" s="30"/>
    </row>
    <row r="176" spans="1:1" ht="21" customHeight="1" x14ac:dyDescent="0.25">
      <c r="A176" s="30"/>
    </row>
    <row r="177" spans="1:1" ht="21" customHeight="1" x14ac:dyDescent="0.25">
      <c r="A177" s="30"/>
    </row>
    <row r="178" spans="1:1" ht="21" customHeight="1" x14ac:dyDescent="0.25">
      <c r="A178" s="30"/>
    </row>
    <row r="179" spans="1:1" ht="21" customHeight="1" x14ac:dyDescent="0.25">
      <c r="A179" s="30"/>
    </row>
    <row r="180" spans="1:1" ht="21" customHeight="1" x14ac:dyDescent="0.25">
      <c r="A180" s="30"/>
    </row>
    <row r="181" spans="1:1" ht="21" customHeight="1" x14ac:dyDescent="0.25">
      <c r="A181" s="30"/>
    </row>
    <row r="182" spans="1:1" ht="21" customHeight="1" x14ac:dyDescent="0.25">
      <c r="A182" s="30"/>
    </row>
    <row r="183" spans="1:1" ht="21" customHeight="1" x14ac:dyDescent="0.25">
      <c r="A183" s="30"/>
    </row>
    <row r="184" spans="1:1" ht="21" customHeight="1" x14ac:dyDescent="0.25">
      <c r="A184" s="30"/>
    </row>
    <row r="185" spans="1:1" ht="21" customHeight="1" x14ac:dyDescent="0.25">
      <c r="A185" s="30"/>
    </row>
    <row r="186" spans="1:1" ht="21" customHeight="1" x14ac:dyDescent="0.25">
      <c r="A186" s="30"/>
    </row>
    <row r="187" spans="1:1" ht="21" customHeight="1" x14ac:dyDescent="0.25">
      <c r="A187" s="30"/>
    </row>
    <row r="188" spans="1:1" ht="21" customHeight="1" x14ac:dyDescent="0.25">
      <c r="A188" s="30"/>
    </row>
    <row r="189" spans="1:1" ht="21" customHeight="1" x14ac:dyDescent="0.25">
      <c r="A189" s="30"/>
    </row>
    <row r="190" spans="1:1" ht="21" customHeight="1" x14ac:dyDescent="0.25">
      <c r="A190" s="30"/>
    </row>
    <row r="191" spans="1:1" ht="21" customHeight="1" x14ac:dyDescent="0.25">
      <c r="A191" s="30"/>
    </row>
    <row r="192" spans="1:1" ht="21" customHeight="1" x14ac:dyDescent="0.25">
      <c r="A192" s="30"/>
    </row>
    <row r="193" spans="1:1" ht="21" customHeight="1" x14ac:dyDescent="0.25">
      <c r="A193" s="30"/>
    </row>
    <row r="194" spans="1:1" ht="21" customHeight="1" x14ac:dyDescent="0.25">
      <c r="A194" s="30"/>
    </row>
    <row r="195" spans="1:1" ht="21" customHeight="1" x14ac:dyDescent="0.25">
      <c r="A195" s="30"/>
    </row>
    <row r="196" spans="1:1" ht="21" customHeight="1" x14ac:dyDescent="0.25">
      <c r="A196" s="30"/>
    </row>
    <row r="197" spans="1:1" ht="21" customHeight="1" x14ac:dyDescent="0.25">
      <c r="A197" s="30"/>
    </row>
    <row r="198" spans="1:1" ht="21" customHeight="1" x14ac:dyDescent="0.25">
      <c r="A198" s="30"/>
    </row>
    <row r="199" spans="1:1" ht="21" customHeight="1" x14ac:dyDescent="0.25">
      <c r="A199" s="30"/>
    </row>
    <row r="200" spans="1:1" ht="21" customHeight="1" x14ac:dyDescent="0.25">
      <c r="A200" s="30"/>
    </row>
    <row r="201" spans="1:1" ht="21" customHeight="1" x14ac:dyDescent="0.25">
      <c r="A201" s="30"/>
    </row>
    <row r="202" spans="1:1" ht="21" customHeight="1" x14ac:dyDescent="0.25">
      <c r="A202" s="30"/>
    </row>
    <row r="203" spans="1:1" ht="21" customHeight="1" x14ac:dyDescent="0.25">
      <c r="A203" s="30"/>
    </row>
    <row r="204" spans="1:1" ht="21" customHeight="1" x14ac:dyDescent="0.25">
      <c r="A204" s="30"/>
    </row>
    <row r="205" spans="1:1" ht="21" customHeight="1" x14ac:dyDescent="0.25">
      <c r="A205" s="30"/>
    </row>
    <row r="206" spans="1:1" ht="21" customHeight="1" x14ac:dyDescent="0.25">
      <c r="A206" s="30"/>
    </row>
    <row r="207" spans="1:1" ht="21" customHeight="1" x14ac:dyDescent="0.25">
      <c r="A207" s="30"/>
    </row>
    <row r="208" spans="1:1" ht="21" customHeight="1" x14ac:dyDescent="0.25">
      <c r="A208" s="30"/>
    </row>
    <row r="209" spans="1:1" ht="21" customHeight="1" x14ac:dyDescent="0.25">
      <c r="A209" s="30"/>
    </row>
    <row r="210" spans="1:1" ht="21" customHeight="1" x14ac:dyDescent="0.25">
      <c r="A210" s="30"/>
    </row>
    <row r="211" spans="1:1" ht="21" customHeight="1" x14ac:dyDescent="0.25">
      <c r="A211" s="30"/>
    </row>
    <row r="212" spans="1:1" ht="21" customHeight="1" x14ac:dyDescent="0.25">
      <c r="A212" s="30"/>
    </row>
    <row r="213" spans="1:1" ht="21" customHeight="1" x14ac:dyDescent="0.25">
      <c r="A213" s="30"/>
    </row>
    <row r="214" spans="1:1" ht="21" customHeight="1" x14ac:dyDescent="0.25">
      <c r="A214" s="30"/>
    </row>
    <row r="215" spans="1:1" ht="21" customHeight="1" x14ac:dyDescent="0.25">
      <c r="A215" s="30"/>
    </row>
    <row r="216" spans="1:1" ht="21" customHeight="1" x14ac:dyDescent="0.25">
      <c r="A216" s="30"/>
    </row>
    <row r="217" spans="1:1" ht="21" customHeight="1" x14ac:dyDescent="0.25">
      <c r="A217" s="30"/>
    </row>
    <row r="218" spans="1:1" ht="21" customHeight="1" x14ac:dyDescent="0.25">
      <c r="A218" s="30"/>
    </row>
    <row r="219" spans="1:1" ht="21" customHeight="1" x14ac:dyDescent="0.25">
      <c r="A219" s="30"/>
    </row>
    <row r="220" spans="1:1" ht="21" customHeight="1" x14ac:dyDescent="0.25">
      <c r="A220" s="30"/>
    </row>
    <row r="221" spans="1:1" ht="21" customHeight="1" x14ac:dyDescent="0.25">
      <c r="A221" s="30"/>
    </row>
    <row r="222" spans="1:1" ht="21" customHeight="1" x14ac:dyDescent="0.25">
      <c r="A222" s="30"/>
    </row>
    <row r="223" spans="1:1" ht="21" customHeight="1" x14ac:dyDescent="0.25">
      <c r="A223" s="30"/>
    </row>
    <row r="224" spans="1:1" ht="21" customHeight="1" x14ac:dyDescent="0.25">
      <c r="A224" s="30"/>
    </row>
    <row r="225" spans="1:1" ht="21" customHeight="1" x14ac:dyDescent="0.25">
      <c r="A225" s="30"/>
    </row>
    <row r="226" spans="1:1" ht="21" customHeight="1" x14ac:dyDescent="0.25">
      <c r="A226" s="30"/>
    </row>
    <row r="227" spans="1:1" ht="21" customHeight="1" x14ac:dyDescent="0.25">
      <c r="A227" s="30"/>
    </row>
    <row r="228" spans="1:1" ht="21" customHeight="1" x14ac:dyDescent="0.25">
      <c r="A228" s="30"/>
    </row>
    <row r="229" spans="1:1" ht="21" customHeight="1" x14ac:dyDescent="0.25">
      <c r="A229" s="30"/>
    </row>
    <row r="230" spans="1:1" ht="21" customHeight="1" x14ac:dyDescent="0.25">
      <c r="A230" s="30"/>
    </row>
    <row r="231" spans="1:1" ht="21" customHeight="1" x14ac:dyDescent="0.25">
      <c r="A231" s="30"/>
    </row>
    <row r="232" spans="1:1" ht="21" customHeight="1" x14ac:dyDescent="0.25">
      <c r="A232" s="30"/>
    </row>
    <row r="233" spans="1:1" ht="21" customHeight="1" x14ac:dyDescent="0.25">
      <c r="A233" s="30"/>
    </row>
    <row r="234" spans="1:1" ht="21" customHeight="1" x14ac:dyDescent="0.25">
      <c r="A234" s="30"/>
    </row>
    <row r="235" spans="1:1" ht="21" customHeight="1" x14ac:dyDescent="0.25">
      <c r="A235" s="30"/>
    </row>
    <row r="236" spans="1:1" ht="21" customHeight="1" x14ac:dyDescent="0.25">
      <c r="A236" s="30"/>
    </row>
    <row r="237" spans="1:1" ht="21" customHeight="1" x14ac:dyDescent="0.25">
      <c r="A237" s="30"/>
    </row>
    <row r="238" spans="1:1" ht="21" customHeight="1" x14ac:dyDescent="0.25">
      <c r="A238" s="30"/>
    </row>
    <row r="239" spans="1:1" ht="21" customHeight="1" x14ac:dyDescent="0.25">
      <c r="A239" s="30"/>
    </row>
    <row r="240" spans="1:1" ht="21" customHeight="1" x14ac:dyDescent="0.25">
      <c r="A240" s="30"/>
    </row>
    <row r="241" spans="1:1" ht="21" customHeight="1" x14ac:dyDescent="0.25">
      <c r="A241" s="30"/>
    </row>
    <row r="242" spans="1:1" ht="21" customHeight="1" x14ac:dyDescent="0.25">
      <c r="A242" s="30"/>
    </row>
    <row r="243" spans="1:1" ht="21" customHeight="1" x14ac:dyDescent="0.25">
      <c r="A243" s="30"/>
    </row>
    <row r="244" spans="1:1" ht="21" customHeight="1" x14ac:dyDescent="0.25">
      <c r="A244" s="30"/>
    </row>
    <row r="245" spans="1:1" ht="21" customHeight="1" x14ac:dyDescent="0.25">
      <c r="A245" s="30"/>
    </row>
    <row r="246" spans="1:1" ht="21" customHeight="1" x14ac:dyDescent="0.25">
      <c r="A246" s="30"/>
    </row>
    <row r="247" spans="1:1" ht="21" customHeight="1" x14ac:dyDescent="0.25">
      <c r="A247" s="30"/>
    </row>
    <row r="248" spans="1:1" ht="21" customHeight="1" x14ac:dyDescent="0.25">
      <c r="A248" s="30"/>
    </row>
    <row r="249" spans="1:1" ht="21" customHeight="1" x14ac:dyDescent="0.25">
      <c r="A249" s="30"/>
    </row>
    <row r="250" spans="1:1" ht="21" customHeight="1" x14ac:dyDescent="0.25">
      <c r="A250" s="30"/>
    </row>
    <row r="251" spans="1:1" ht="21" customHeight="1" x14ac:dyDescent="0.25">
      <c r="A251" s="30"/>
    </row>
    <row r="252" spans="1:1" ht="21" customHeight="1" x14ac:dyDescent="0.25">
      <c r="A252" s="30"/>
    </row>
    <row r="253" spans="1:1" ht="21" customHeight="1" x14ac:dyDescent="0.25">
      <c r="A253" s="30"/>
    </row>
    <row r="254" spans="1:1" ht="21" customHeight="1" x14ac:dyDescent="0.25">
      <c r="A254" s="30"/>
    </row>
    <row r="255" spans="1:1" ht="21" customHeight="1" x14ac:dyDescent="0.25">
      <c r="A255" s="30"/>
    </row>
    <row r="256" spans="1:1" ht="21" customHeight="1" x14ac:dyDescent="0.25">
      <c r="A256" s="30"/>
    </row>
    <row r="257" spans="1:1" ht="21" customHeight="1" x14ac:dyDescent="0.25">
      <c r="A257" s="30"/>
    </row>
    <row r="258" spans="1:1" ht="21" customHeight="1" x14ac:dyDescent="0.25">
      <c r="A258" s="30"/>
    </row>
    <row r="259" spans="1:1" ht="21" customHeight="1" x14ac:dyDescent="0.25">
      <c r="A259" s="30"/>
    </row>
    <row r="260" spans="1:1" ht="21" customHeight="1" x14ac:dyDescent="0.25">
      <c r="A260" s="30"/>
    </row>
    <row r="261" spans="1:1" ht="21" customHeight="1" x14ac:dyDescent="0.25">
      <c r="A261" s="30"/>
    </row>
    <row r="262" spans="1:1" ht="21" customHeight="1" x14ac:dyDescent="0.25">
      <c r="A262" s="30"/>
    </row>
    <row r="263" spans="1:1" ht="21" customHeight="1" x14ac:dyDescent="0.25">
      <c r="A263" s="30"/>
    </row>
    <row r="264" spans="1:1" ht="21" customHeight="1" x14ac:dyDescent="0.25">
      <c r="A264" s="30"/>
    </row>
    <row r="265" spans="1:1" ht="21" customHeight="1" x14ac:dyDescent="0.25">
      <c r="A265" s="30"/>
    </row>
    <row r="266" spans="1:1" ht="21" customHeight="1" x14ac:dyDescent="0.25">
      <c r="A266" s="30"/>
    </row>
    <row r="267" spans="1:1" ht="21" customHeight="1" x14ac:dyDescent="0.25">
      <c r="A267" s="30"/>
    </row>
    <row r="268" spans="1:1" ht="21" customHeight="1" x14ac:dyDescent="0.25">
      <c r="A268" s="30"/>
    </row>
    <row r="269" spans="1:1" ht="21" customHeight="1" x14ac:dyDescent="0.25">
      <c r="A269" s="30"/>
    </row>
    <row r="270" spans="1:1" ht="21" customHeight="1" x14ac:dyDescent="0.25">
      <c r="A270" s="30"/>
    </row>
    <row r="271" spans="1:1" ht="21" customHeight="1" x14ac:dyDescent="0.25">
      <c r="A271" s="30"/>
    </row>
    <row r="272" spans="1:1" ht="21" customHeight="1" x14ac:dyDescent="0.25">
      <c r="A272" s="30"/>
    </row>
    <row r="273" spans="1:1" ht="21" customHeight="1" x14ac:dyDescent="0.25">
      <c r="A273" s="30"/>
    </row>
    <row r="274" spans="1:1" ht="21" customHeight="1" x14ac:dyDescent="0.25">
      <c r="A274" s="30"/>
    </row>
    <row r="275" spans="1:1" ht="21" customHeight="1" x14ac:dyDescent="0.25">
      <c r="A275" s="30"/>
    </row>
    <row r="276" spans="1:1" ht="21" customHeight="1" x14ac:dyDescent="0.25">
      <c r="A276" s="30"/>
    </row>
    <row r="277" spans="1:1" ht="21" customHeight="1" x14ac:dyDescent="0.25">
      <c r="A277" s="30"/>
    </row>
    <row r="278" spans="1:1" ht="21" customHeight="1" x14ac:dyDescent="0.25">
      <c r="A278" s="30"/>
    </row>
    <row r="279" spans="1:1" ht="21" customHeight="1" x14ac:dyDescent="0.25">
      <c r="A279" s="30"/>
    </row>
    <row r="280" spans="1:1" ht="21" customHeight="1" x14ac:dyDescent="0.25">
      <c r="A280" s="30"/>
    </row>
    <row r="281" spans="1:1" ht="21" customHeight="1" x14ac:dyDescent="0.25">
      <c r="A281" s="30"/>
    </row>
    <row r="282" spans="1:1" ht="21" customHeight="1" x14ac:dyDescent="0.25">
      <c r="A282" s="30"/>
    </row>
    <row r="283" spans="1:1" ht="21" customHeight="1" x14ac:dyDescent="0.25">
      <c r="A283" s="30"/>
    </row>
    <row r="284" spans="1:1" ht="21" customHeight="1" x14ac:dyDescent="0.25">
      <c r="A284" s="30"/>
    </row>
    <row r="285" spans="1:1" ht="21" customHeight="1" x14ac:dyDescent="0.25">
      <c r="A285" s="30"/>
    </row>
    <row r="286" spans="1:1" ht="21" customHeight="1" x14ac:dyDescent="0.25">
      <c r="A286" s="30"/>
    </row>
    <row r="287" spans="1:1" ht="21" customHeight="1" x14ac:dyDescent="0.25">
      <c r="A287" s="30"/>
    </row>
    <row r="288" spans="1:1" ht="21" customHeight="1" x14ac:dyDescent="0.25">
      <c r="A288" s="30"/>
    </row>
    <row r="289" spans="1:1" ht="21" customHeight="1" x14ac:dyDescent="0.25">
      <c r="A289" s="30"/>
    </row>
    <row r="290" spans="1:1" ht="21" customHeight="1" x14ac:dyDescent="0.25">
      <c r="A290" s="30"/>
    </row>
    <row r="291" spans="1:1" ht="21" customHeight="1" x14ac:dyDescent="0.25">
      <c r="A291" s="30"/>
    </row>
    <row r="292" spans="1:1" ht="21" customHeight="1" x14ac:dyDescent="0.25">
      <c r="A292" s="30"/>
    </row>
    <row r="293" spans="1:1" ht="21" customHeight="1" x14ac:dyDescent="0.25">
      <c r="A293" s="30"/>
    </row>
    <row r="294" spans="1:1" ht="21" customHeight="1" x14ac:dyDescent="0.25">
      <c r="A294" s="30"/>
    </row>
    <row r="295" spans="1:1" ht="21" customHeight="1" x14ac:dyDescent="0.25">
      <c r="A295" s="30"/>
    </row>
    <row r="296" spans="1:1" ht="21" customHeight="1" x14ac:dyDescent="0.25">
      <c r="A296" s="30"/>
    </row>
    <row r="297" spans="1:1" ht="21" customHeight="1" x14ac:dyDescent="0.25">
      <c r="A297" s="30"/>
    </row>
    <row r="298" spans="1:1" ht="21" customHeight="1" x14ac:dyDescent="0.25">
      <c r="A298" s="30"/>
    </row>
    <row r="299" spans="1:1" ht="21" customHeight="1" x14ac:dyDescent="0.25">
      <c r="A299" s="30"/>
    </row>
    <row r="300" spans="1:1" ht="21" customHeight="1" x14ac:dyDescent="0.25">
      <c r="A300" s="30"/>
    </row>
    <row r="301" spans="1:1" ht="21" customHeight="1" x14ac:dyDescent="0.25">
      <c r="A301" s="30"/>
    </row>
    <row r="302" spans="1:1" ht="21" customHeight="1" x14ac:dyDescent="0.25">
      <c r="A302" s="30"/>
    </row>
    <row r="303" spans="1:1" ht="21" customHeight="1" x14ac:dyDescent="0.25">
      <c r="A303" s="30"/>
    </row>
    <row r="304" spans="1:1" ht="21" customHeight="1" x14ac:dyDescent="0.25">
      <c r="A304" s="30"/>
    </row>
    <row r="305" spans="1:1" ht="21" customHeight="1" x14ac:dyDescent="0.25">
      <c r="A305" s="30"/>
    </row>
    <row r="306" spans="1:1" ht="21" customHeight="1" x14ac:dyDescent="0.25">
      <c r="A306" s="30"/>
    </row>
    <row r="307" spans="1:1" ht="21" customHeight="1" x14ac:dyDescent="0.25">
      <c r="A307" s="30"/>
    </row>
    <row r="308" spans="1:1" ht="21" customHeight="1" x14ac:dyDescent="0.25">
      <c r="A308" s="30"/>
    </row>
    <row r="309" spans="1:1" ht="21" customHeight="1" x14ac:dyDescent="0.25">
      <c r="A309" s="30"/>
    </row>
    <row r="310" spans="1:1" ht="21" customHeight="1" x14ac:dyDescent="0.25">
      <c r="A310" s="30"/>
    </row>
    <row r="311" spans="1:1" ht="21" customHeight="1" x14ac:dyDescent="0.25">
      <c r="A311" s="30"/>
    </row>
    <row r="312" spans="1:1" ht="21" customHeight="1" x14ac:dyDescent="0.25">
      <c r="A312" s="30"/>
    </row>
    <row r="313" spans="1:1" ht="21" customHeight="1" x14ac:dyDescent="0.25">
      <c r="A313" s="30"/>
    </row>
    <row r="314" spans="1:1" ht="21" customHeight="1" x14ac:dyDescent="0.25">
      <c r="A314" s="30"/>
    </row>
    <row r="315" spans="1:1" ht="21" customHeight="1" x14ac:dyDescent="0.25">
      <c r="A315" s="30"/>
    </row>
    <row r="316" spans="1:1" ht="21" customHeight="1" x14ac:dyDescent="0.25">
      <c r="A316" s="30"/>
    </row>
    <row r="317" spans="1:1" ht="21" customHeight="1" x14ac:dyDescent="0.25">
      <c r="A317" s="30"/>
    </row>
    <row r="318" spans="1:1" ht="21" customHeight="1" x14ac:dyDescent="0.25">
      <c r="A318" s="30"/>
    </row>
    <row r="319" spans="1:1" ht="21" customHeight="1" x14ac:dyDescent="0.25">
      <c r="A319" s="30"/>
    </row>
    <row r="320" spans="1:1" ht="21" customHeight="1" x14ac:dyDescent="0.25">
      <c r="A320" s="30"/>
    </row>
    <row r="321" spans="1:1" ht="21" customHeight="1" x14ac:dyDescent="0.25">
      <c r="A321" s="30"/>
    </row>
    <row r="322" spans="1:1" ht="21" customHeight="1" x14ac:dyDescent="0.25">
      <c r="A322" s="30"/>
    </row>
    <row r="323" spans="1:1" ht="21" customHeight="1" x14ac:dyDescent="0.25">
      <c r="A323" s="30"/>
    </row>
    <row r="324" spans="1:1" ht="21" customHeight="1" x14ac:dyDescent="0.25">
      <c r="A324" s="30"/>
    </row>
    <row r="325" spans="1:1" ht="21" customHeight="1" x14ac:dyDescent="0.25">
      <c r="A325" s="30"/>
    </row>
    <row r="326" spans="1:1" ht="21" customHeight="1" x14ac:dyDescent="0.25">
      <c r="A326" s="30"/>
    </row>
    <row r="327" spans="1:1" ht="21" customHeight="1" x14ac:dyDescent="0.25">
      <c r="A327" s="30"/>
    </row>
    <row r="328" spans="1:1" ht="21" customHeight="1" x14ac:dyDescent="0.25">
      <c r="A328" s="30"/>
    </row>
    <row r="329" spans="1:1" ht="21" customHeight="1" x14ac:dyDescent="0.25">
      <c r="A329" s="30"/>
    </row>
    <row r="330" spans="1:1" ht="21" customHeight="1" x14ac:dyDescent="0.25">
      <c r="A330" s="30"/>
    </row>
    <row r="331" spans="1:1" ht="21" customHeight="1" x14ac:dyDescent="0.25">
      <c r="A331" s="30"/>
    </row>
    <row r="332" spans="1:1" ht="21" customHeight="1" x14ac:dyDescent="0.25">
      <c r="A332" s="30"/>
    </row>
    <row r="333" spans="1:1" ht="21" customHeight="1" x14ac:dyDescent="0.25">
      <c r="A333" s="30"/>
    </row>
    <row r="334" spans="1:1" ht="21" customHeight="1" x14ac:dyDescent="0.25">
      <c r="A334" s="30"/>
    </row>
    <row r="335" spans="1:1" ht="21" customHeight="1" x14ac:dyDescent="0.25">
      <c r="A335" s="30"/>
    </row>
    <row r="336" spans="1:1" ht="21" customHeight="1" x14ac:dyDescent="0.25">
      <c r="A336" s="30"/>
    </row>
    <row r="337" spans="1:1" ht="21" customHeight="1" x14ac:dyDescent="0.25">
      <c r="A337" s="30"/>
    </row>
    <row r="338" spans="1:1" ht="21" customHeight="1" x14ac:dyDescent="0.25">
      <c r="A338" s="30"/>
    </row>
    <row r="339" spans="1:1" ht="21" customHeight="1" x14ac:dyDescent="0.25">
      <c r="A339" s="30"/>
    </row>
    <row r="340" spans="1:1" ht="21" customHeight="1" x14ac:dyDescent="0.25">
      <c r="A340" s="30"/>
    </row>
    <row r="341" spans="1:1" ht="21" customHeight="1" x14ac:dyDescent="0.25">
      <c r="A341" s="30"/>
    </row>
    <row r="342" spans="1:1" ht="21" customHeight="1" x14ac:dyDescent="0.25">
      <c r="A342" s="30"/>
    </row>
    <row r="343" spans="1:1" ht="21" customHeight="1" x14ac:dyDescent="0.25">
      <c r="A343" s="30"/>
    </row>
    <row r="344" spans="1:1" ht="21" customHeight="1" x14ac:dyDescent="0.25">
      <c r="A344" s="30"/>
    </row>
    <row r="345" spans="1:1" ht="21" customHeight="1" x14ac:dyDescent="0.25">
      <c r="A345" s="30"/>
    </row>
    <row r="346" spans="1:1" ht="21" customHeight="1" x14ac:dyDescent="0.25">
      <c r="A346" s="30"/>
    </row>
    <row r="347" spans="1:1" ht="21" customHeight="1" x14ac:dyDescent="0.25">
      <c r="A347" s="30"/>
    </row>
    <row r="348" spans="1:1" ht="21" customHeight="1" x14ac:dyDescent="0.25">
      <c r="A348" s="30"/>
    </row>
    <row r="349" spans="1:1" ht="21" customHeight="1" x14ac:dyDescent="0.25">
      <c r="A349" s="30"/>
    </row>
    <row r="350" spans="1:1" ht="21" customHeight="1" x14ac:dyDescent="0.25">
      <c r="A350" s="30"/>
    </row>
    <row r="351" spans="1:1" ht="21" customHeight="1" x14ac:dyDescent="0.25">
      <c r="A351" s="30"/>
    </row>
    <row r="352" spans="1:1" ht="21" customHeight="1" x14ac:dyDescent="0.25">
      <c r="A352" s="30"/>
    </row>
    <row r="353" spans="1:1" ht="21" customHeight="1" x14ac:dyDescent="0.25">
      <c r="A353" s="30"/>
    </row>
    <row r="354" spans="1:1" ht="21" customHeight="1" x14ac:dyDescent="0.25">
      <c r="A354" s="30"/>
    </row>
    <row r="355" spans="1:1" ht="21" customHeight="1" x14ac:dyDescent="0.25">
      <c r="A355" s="30"/>
    </row>
    <row r="356" spans="1:1" ht="21" customHeight="1" x14ac:dyDescent="0.25">
      <c r="A356" s="30"/>
    </row>
    <row r="357" spans="1:1" ht="21" customHeight="1" x14ac:dyDescent="0.25">
      <c r="A357" s="30"/>
    </row>
    <row r="358" spans="1:1" ht="21" customHeight="1" x14ac:dyDescent="0.25">
      <c r="A358" s="30"/>
    </row>
    <row r="359" spans="1:1" ht="21" customHeight="1" x14ac:dyDescent="0.25">
      <c r="A359" s="30"/>
    </row>
    <row r="360" spans="1:1" ht="21" customHeight="1" x14ac:dyDescent="0.25">
      <c r="A360" s="30"/>
    </row>
    <row r="361" spans="1:1" ht="21" customHeight="1" x14ac:dyDescent="0.25">
      <c r="A361" s="30"/>
    </row>
    <row r="362" spans="1:1" ht="21" customHeight="1" x14ac:dyDescent="0.25">
      <c r="A362" s="30"/>
    </row>
    <row r="363" spans="1:1" ht="21" customHeight="1" x14ac:dyDescent="0.25">
      <c r="A363" s="30"/>
    </row>
    <row r="364" spans="1:1" ht="21" customHeight="1" x14ac:dyDescent="0.25">
      <c r="A364" s="30"/>
    </row>
    <row r="365" spans="1:1" ht="21" customHeight="1" x14ac:dyDescent="0.25">
      <c r="A365" s="30"/>
    </row>
    <row r="366" spans="1:1" ht="21" customHeight="1" x14ac:dyDescent="0.25">
      <c r="A366" s="30"/>
    </row>
    <row r="367" spans="1:1" ht="21" customHeight="1" x14ac:dyDescent="0.25">
      <c r="A367" s="30"/>
    </row>
    <row r="368" spans="1:1" ht="21" customHeight="1" x14ac:dyDescent="0.25">
      <c r="A368" s="30"/>
    </row>
    <row r="369" spans="1:1" ht="21" customHeight="1" x14ac:dyDescent="0.25">
      <c r="A369" s="30"/>
    </row>
    <row r="370" spans="1:1" ht="21" customHeight="1" x14ac:dyDescent="0.25">
      <c r="A370" s="30"/>
    </row>
    <row r="371" spans="1:1" ht="21" customHeight="1" x14ac:dyDescent="0.25">
      <c r="A371" s="30"/>
    </row>
    <row r="372" spans="1:1" ht="21" customHeight="1" x14ac:dyDescent="0.25">
      <c r="A372" s="30"/>
    </row>
    <row r="373" spans="1:1" ht="21" customHeight="1" x14ac:dyDescent="0.25">
      <c r="A373" s="30"/>
    </row>
    <row r="374" spans="1:1" ht="21" customHeight="1" x14ac:dyDescent="0.25">
      <c r="A374" s="30"/>
    </row>
    <row r="375" spans="1:1" ht="21" customHeight="1" x14ac:dyDescent="0.25">
      <c r="A375" s="30"/>
    </row>
    <row r="376" spans="1:1" ht="21" customHeight="1" x14ac:dyDescent="0.25">
      <c r="A376" s="30"/>
    </row>
    <row r="377" spans="1:1" ht="21" customHeight="1" x14ac:dyDescent="0.25">
      <c r="A377" s="30"/>
    </row>
    <row r="378" spans="1:1" ht="21" customHeight="1" x14ac:dyDescent="0.25">
      <c r="A378" s="30"/>
    </row>
    <row r="379" spans="1:1" ht="21" customHeight="1" x14ac:dyDescent="0.25">
      <c r="A379" s="30"/>
    </row>
    <row r="380" spans="1:1" ht="21" customHeight="1" x14ac:dyDescent="0.25">
      <c r="A380" s="30"/>
    </row>
    <row r="381" spans="1:1" ht="21" customHeight="1" x14ac:dyDescent="0.25">
      <c r="A381" s="30"/>
    </row>
    <row r="382" spans="1:1" ht="21" customHeight="1" x14ac:dyDescent="0.25">
      <c r="A382" s="30"/>
    </row>
    <row r="383" spans="1:1" ht="21" customHeight="1" x14ac:dyDescent="0.25">
      <c r="A383" s="30"/>
    </row>
    <row r="384" spans="1:1" ht="21" customHeight="1" x14ac:dyDescent="0.25">
      <c r="A384" s="30"/>
    </row>
    <row r="385" spans="1:1" ht="21" customHeight="1" x14ac:dyDescent="0.25">
      <c r="A385" s="30"/>
    </row>
    <row r="386" spans="1:1" ht="21" customHeight="1" x14ac:dyDescent="0.25">
      <c r="A386" s="30"/>
    </row>
    <row r="387" spans="1:1" ht="21" customHeight="1" x14ac:dyDescent="0.25">
      <c r="A387" s="30"/>
    </row>
    <row r="388" spans="1:1" ht="21" customHeight="1" x14ac:dyDescent="0.25">
      <c r="A388" s="30"/>
    </row>
    <row r="389" spans="1:1" ht="21" customHeight="1" x14ac:dyDescent="0.25">
      <c r="A389" s="30"/>
    </row>
    <row r="390" spans="1:1" ht="21" customHeight="1" x14ac:dyDescent="0.25">
      <c r="A390" s="30"/>
    </row>
    <row r="391" spans="1:1" ht="21" customHeight="1" x14ac:dyDescent="0.25">
      <c r="A391" s="30"/>
    </row>
    <row r="392" spans="1:1" ht="21" customHeight="1" x14ac:dyDescent="0.25">
      <c r="A392" s="30"/>
    </row>
    <row r="393" spans="1:1" ht="21" customHeight="1" x14ac:dyDescent="0.25">
      <c r="A393" s="30"/>
    </row>
    <row r="394" spans="1:1" ht="21" customHeight="1" x14ac:dyDescent="0.25">
      <c r="A394" s="30"/>
    </row>
    <row r="395" spans="1:1" ht="21" customHeight="1" x14ac:dyDescent="0.25">
      <c r="A395" s="30"/>
    </row>
    <row r="396" spans="1:1" ht="21" customHeight="1" x14ac:dyDescent="0.25">
      <c r="A396" s="30"/>
    </row>
    <row r="397" spans="1:1" ht="21" customHeight="1" x14ac:dyDescent="0.25">
      <c r="A397" s="30"/>
    </row>
    <row r="398" spans="1:1" ht="21" customHeight="1" x14ac:dyDescent="0.25">
      <c r="A398" s="30"/>
    </row>
    <row r="399" spans="1:1" ht="21" customHeight="1" x14ac:dyDescent="0.25">
      <c r="A399" s="30"/>
    </row>
    <row r="400" spans="1:1" ht="21" customHeight="1" x14ac:dyDescent="0.25">
      <c r="A400" s="30"/>
    </row>
    <row r="401" spans="1:1" ht="21" customHeight="1" x14ac:dyDescent="0.25">
      <c r="A401" s="30"/>
    </row>
    <row r="402" spans="1:1" ht="21" customHeight="1" x14ac:dyDescent="0.25">
      <c r="A402" s="30"/>
    </row>
    <row r="403" spans="1:1" ht="21" customHeight="1" x14ac:dyDescent="0.25">
      <c r="A403" s="30"/>
    </row>
    <row r="404" spans="1:1" ht="21" customHeight="1" x14ac:dyDescent="0.25">
      <c r="A404" s="30"/>
    </row>
    <row r="405" spans="1:1" ht="21" customHeight="1" x14ac:dyDescent="0.25">
      <c r="A405" s="30"/>
    </row>
    <row r="406" spans="1:1" ht="21" customHeight="1" x14ac:dyDescent="0.25">
      <c r="A406" s="30"/>
    </row>
    <row r="407" spans="1:1" ht="21" customHeight="1" x14ac:dyDescent="0.25">
      <c r="A407" s="30"/>
    </row>
    <row r="408" spans="1:1" ht="21" customHeight="1" x14ac:dyDescent="0.25">
      <c r="A408" s="30"/>
    </row>
    <row r="409" spans="1:1" ht="21" customHeight="1" x14ac:dyDescent="0.25">
      <c r="A409" s="30"/>
    </row>
    <row r="410" spans="1:1" ht="21" customHeight="1" x14ac:dyDescent="0.25">
      <c r="A410" s="30"/>
    </row>
    <row r="411" spans="1:1" ht="21" customHeight="1" x14ac:dyDescent="0.25">
      <c r="A411" s="30"/>
    </row>
    <row r="412" spans="1:1" ht="21" customHeight="1" x14ac:dyDescent="0.25">
      <c r="A412" s="30"/>
    </row>
    <row r="413" spans="1:1" ht="21" customHeight="1" x14ac:dyDescent="0.25">
      <c r="A413" s="30"/>
    </row>
    <row r="414" spans="1:1" ht="21" customHeight="1" x14ac:dyDescent="0.25">
      <c r="A414" s="30"/>
    </row>
    <row r="415" spans="1:1" ht="21" customHeight="1" x14ac:dyDescent="0.25">
      <c r="A415" s="30"/>
    </row>
    <row r="416" spans="1:1" ht="21" customHeight="1" x14ac:dyDescent="0.25">
      <c r="A416" s="30"/>
    </row>
    <row r="417" spans="1:1" ht="21" customHeight="1" x14ac:dyDescent="0.25">
      <c r="A417" s="30"/>
    </row>
    <row r="418" spans="1:1" ht="21" customHeight="1" x14ac:dyDescent="0.25">
      <c r="A418" s="30"/>
    </row>
    <row r="419" spans="1:1" ht="21" customHeight="1" x14ac:dyDescent="0.25">
      <c r="A419" s="30"/>
    </row>
    <row r="420" spans="1:1" ht="21" customHeight="1" x14ac:dyDescent="0.25">
      <c r="A420" s="30"/>
    </row>
    <row r="421" spans="1:1" ht="21" customHeight="1" x14ac:dyDescent="0.25">
      <c r="A421" s="30"/>
    </row>
    <row r="422" spans="1:1" ht="21" customHeight="1" x14ac:dyDescent="0.25">
      <c r="A422" s="30"/>
    </row>
    <row r="423" spans="1:1" ht="21" customHeight="1" x14ac:dyDescent="0.25">
      <c r="A423" s="30"/>
    </row>
    <row r="424" spans="1:1" ht="21" customHeight="1" x14ac:dyDescent="0.25">
      <c r="A424" s="30"/>
    </row>
    <row r="425" spans="1:1" ht="21" customHeight="1" x14ac:dyDescent="0.25">
      <c r="A425" s="30"/>
    </row>
    <row r="426" spans="1:1" ht="21" customHeight="1" x14ac:dyDescent="0.25">
      <c r="A426" s="30"/>
    </row>
    <row r="427" spans="1:1" ht="21" customHeight="1" x14ac:dyDescent="0.25">
      <c r="A427" s="30"/>
    </row>
    <row r="428" spans="1:1" ht="21" customHeight="1" x14ac:dyDescent="0.25">
      <c r="A428" s="30"/>
    </row>
    <row r="429" spans="1:1" ht="21" customHeight="1" x14ac:dyDescent="0.25">
      <c r="A429" s="30"/>
    </row>
    <row r="430" spans="1:1" ht="21" customHeight="1" x14ac:dyDescent="0.25">
      <c r="A430" s="30"/>
    </row>
    <row r="431" spans="1:1" ht="21" customHeight="1" x14ac:dyDescent="0.25">
      <c r="A431" s="30"/>
    </row>
    <row r="432" spans="1:1" ht="21" customHeight="1" x14ac:dyDescent="0.25">
      <c r="A432" s="30"/>
    </row>
    <row r="433" spans="1:1" ht="21" customHeight="1" x14ac:dyDescent="0.25">
      <c r="A433" s="30"/>
    </row>
    <row r="434" spans="1:1" ht="21" customHeight="1" x14ac:dyDescent="0.25">
      <c r="A434" s="30"/>
    </row>
    <row r="435" spans="1:1" ht="21" customHeight="1" x14ac:dyDescent="0.25">
      <c r="A435" s="30"/>
    </row>
    <row r="436" spans="1:1" ht="21" customHeight="1" x14ac:dyDescent="0.25">
      <c r="A436" s="30"/>
    </row>
    <row r="437" spans="1:1" ht="21" customHeight="1" x14ac:dyDescent="0.25">
      <c r="A437" s="30"/>
    </row>
    <row r="438" spans="1:1" ht="21" customHeight="1" x14ac:dyDescent="0.25">
      <c r="A438" s="30"/>
    </row>
    <row r="439" spans="1:1" ht="21" customHeight="1" x14ac:dyDescent="0.25">
      <c r="A439" s="30"/>
    </row>
    <row r="440" spans="1:1" ht="21" customHeight="1" x14ac:dyDescent="0.25">
      <c r="A440" s="30"/>
    </row>
    <row r="441" spans="1:1" ht="21" customHeight="1" x14ac:dyDescent="0.25">
      <c r="A441" s="30"/>
    </row>
    <row r="442" spans="1:1" ht="21" customHeight="1" x14ac:dyDescent="0.25">
      <c r="A442" s="30"/>
    </row>
    <row r="443" spans="1:1" ht="21" customHeight="1" x14ac:dyDescent="0.25">
      <c r="A443" s="30"/>
    </row>
    <row r="444" spans="1:1" ht="21" customHeight="1" x14ac:dyDescent="0.25">
      <c r="A444" s="30"/>
    </row>
    <row r="445" spans="1:1" ht="21" customHeight="1" x14ac:dyDescent="0.25">
      <c r="A445" s="30"/>
    </row>
    <row r="446" spans="1:1" ht="21" customHeight="1" x14ac:dyDescent="0.25">
      <c r="A446" s="30"/>
    </row>
    <row r="447" spans="1:1" ht="21" customHeight="1" x14ac:dyDescent="0.25">
      <c r="A447" s="30"/>
    </row>
    <row r="448" spans="1:1" ht="21" customHeight="1" x14ac:dyDescent="0.25">
      <c r="A448" s="30"/>
    </row>
    <row r="449" spans="1:1" ht="21" customHeight="1" x14ac:dyDescent="0.25">
      <c r="A449" s="30"/>
    </row>
    <row r="450" spans="1:1" ht="21" customHeight="1" x14ac:dyDescent="0.25">
      <c r="A450" s="30"/>
    </row>
    <row r="451" spans="1:1" ht="21" customHeight="1" x14ac:dyDescent="0.25">
      <c r="A451" s="30"/>
    </row>
    <row r="452" spans="1:1" ht="21" customHeight="1" x14ac:dyDescent="0.25">
      <c r="A452" s="30"/>
    </row>
    <row r="453" spans="1:1" ht="21" customHeight="1" x14ac:dyDescent="0.25">
      <c r="A453" s="30"/>
    </row>
    <row r="454" spans="1:1" ht="21" customHeight="1" x14ac:dyDescent="0.25">
      <c r="A454" s="30"/>
    </row>
    <row r="455" spans="1:1" ht="21" customHeight="1" x14ac:dyDescent="0.25">
      <c r="A455" s="30"/>
    </row>
    <row r="456" spans="1:1" ht="21" customHeight="1" x14ac:dyDescent="0.25">
      <c r="A456" s="30"/>
    </row>
    <row r="457" spans="1:1" ht="21" customHeight="1" x14ac:dyDescent="0.25">
      <c r="A457" s="30"/>
    </row>
    <row r="458" spans="1:1" ht="21" customHeight="1" x14ac:dyDescent="0.25">
      <c r="A458" s="30"/>
    </row>
    <row r="459" spans="1:1" ht="21" customHeight="1" x14ac:dyDescent="0.25">
      <c r="A459" s="30"/>
    </row>
    <row r="460" spans="1:1" ht="21" customHeight="1" x14ac:dyDescent="0.25">
      <c r="A460" s="30"/>
    </row>
    <row r="461" spans="1:1" ht="21" customHeight="1" x14ac:dyDescent="0.25">
      <c r="A461" s="30"/>
    </row>
    <row r="462" spans="1:1" ht="21" customHeight="1" x14ac:dyDescent="0.25">
      <c r="A462" s="30"/>
    </row>
    <row r="463" spans="1:1" ht="21" customHeight="1" x14ac:dyDescent="0.25">
      <c r="A463" s="30"/>
    </row>
    <row r="464" spans="1:1" ht="21" customHeight="1" x14ac:dyDescent="0.25">
      <c r="A464" s="30"/>
    </row>
    <row r="465" spans="1:1" ht="21" customHeight="1" x14ac:dyDescent="0.25">
      <c r="A465" s="30"/>
    </row>
    <row r="466" spans="1:1" ht="21" customHeight="1" x14ac:dyDescent="0.25">
      <c r="A466" s="30"/>
    </row>
    <row r="467" spans="1:1" ht="21" customHeight="1" x14ac:dyDescent="0.25">
      <c r="A467" s="30"/>
    </row>
    <row r="468" spans="1:1" ht="21" customHeight="1" x14ac:dyDescent="0.25">
      <c r="A468" s="30"/>
    </row>
    <row r="469" spans="1:1" ht="21" customHeight="1" x14ac:dyDescent="0.25">
      <c r="A469" s="30"/>
    </row>
    <row r="470" spans="1:1" ht="21" customHeight="1" x14ac:dyDescent="0.25">
      <c r="A470" s="30"/>
    </row>
    <row r="471" spans="1:1" ht="21" customHeight="1" x14ac:dyDescent="0.25">
      <c r="A471" s="30"/>
    </row>
    <row r="472" spans="1:1" ht="21" customHeight="1" x14ac:dyDescent="0.25">
      <c r="A472" s="30"/>
    </row>
    <row r="473" spans="1:1" ht="21" customHeight="1" x14ac:dyDescent="0.25">
      <c r="A473" s="30"/>
    </row>
    <row r="474" spans="1:1" ht="21" customHeight="1" x14ac:dyDescent="0.25">
      <c r="A474" s="30"/>
    </row>
    <row r="475" spans="1:1" ht="21" customHeight="1" x14ac:dyDescent="0.25">
      <c r="A475" s="30"/>
    </row>
    <row r="476" spans="1:1" ht="21" customHeight="1" x14ac:dyDescent="0.25">
      <c r="A476" s="30"/>
    </row>
    <row r="477" spans="1:1" ht="21" customHeight="1" x14ac:dyDescent="0.25">
      <c r="A477" s="30"/>
    </row>
    <row r="478" spans="1:1" ht="21" customHeight="1" x14ac:dyDescent="0.25">
      <c r="A478" s="30"/>
    </row>
    <row r="479" spans="1:1" ht="21" customHeight="1" x14ac:dyDescent="0.25">
      <c r="A479" s="30"/>
    </row>
    <row r="480" spans="1:1" ht="21" customHeight="1" x14ac:dyDescent="0.25">
      <c r="A480" s="30"/>
    </row>
    <row r="481" spans="1:1" ht="21" customHeight="1" x14ac:dyDescent="0.25">
      <c r="A481" s="30"/>
    </row>
    <row r="482" spans="1:1" ht="21" customHeight="1" x14ac:dyDescent="0.25">
      <c r="A482" s="30"/>
    </row>
    <row r="483" spans="1:1" ht="21" customHeight="1" x14ac:dyDescent="0.25">
      <c r="A483" s="30"/>
    </row>
    <row r="484" spans="1:1" ht="21" customHeight="1" x14ac:dyDescent="0.25">
      <c r="A484" s="30"/>
    </row>
    <row r="485" spans="1:1" ht="21" customHeight="1" x14ac:dyDescent="0.25">
      <c r="A485" s="30"/>
    </row>
    <row r="486" spans="1:1" ht="21" customHeight="1" x14ac:dyDescent="0.25">
      <c r="A486" s="30"/>
    </row>
  </sheetData>
  <mergeCells count="16">
    <mergeCell ref="B2:C2"/>
    <mergeCell ref="D2:E2"/>
    <mergeCell ref="F2:G2"/>
    <mergeCell ref="B21:C21"/>
    <mergeCell ref="D21:E21"/>
    <mergeCell ref="B41:C41"/>
    <mergeCell ref="D41:E41"/>
    <mergeCell ref="F41:G41"/>
    <mergeCell ref="B76:C76"/>
    <mergeCell ref="D76:E76"/>
    <mergeCell ref="F96:G96"/>
    <mergeCell ref="B96:C96"/>
    <mergeCell ref="D96:E96"/>
    <mergeCell ref="F76:G76"/>
    <mergeCell ref="B117:C117"/>
    <mergeCell ref="D117:E117"/>
  </mergeCells>
  <pageMargins left="0.11811023622047245" right="0.11811023622047245" top="0.15748031496062992" bottom="0.15748031496062992" header="0.11811023622047245" footer="0.19685039370078741"/>
  <pageSetup paperSize="9" scale="43" fitToHeight="3" orientation="landscape" r:id="rId1"/>
  <rowBreaks count="2" manualBreakCount="2">
    <brk id="39" max="7" man="1"/>
    <brk id="94" max="7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"/>
  <sheetViews>
    <sheetView topLeftCell="A82" zoomScaleNormal="100" workbookViewId="0">
      <selection activeCell="C89" sqref="C89:E118"/>
    </sheetView>
  </sheetViews>
  <sheetFormatPr defaultRowHeight="9" customHeight="1" x14ac:dyDescent="0.25"/>
  <cols>
    <col min="1" max="1" width="15.7109375" style="198" bestFit="1" customWidth="1"/>
    <col min="2" max="2" width="10.5703125" style="198" customWidth="1"/>
    <col min="3" max="3" width="8.28515625" style="203" bestFit="1" customWidth="1"/>
    <col min="4" max="4" width="8.85546875" style="203" bestFit="1" customWidth="1"/>
    <col min="5" max="5" width="58.140625" style="204" bestFit="1" customWidth="1"/>
    <col min="6" max="8" width="7.28515625" style="204" customWidth="1"/>
    <col min="9" max="9" width="6.140625" style="204" customWidth="1"/>
    <col min="10" max="256" width="9.140625" style="204"/>
    <col min="257" max="257" width="15.7109375" style="204" bestFit="1" customWidth="1"/>
    <col min="258" max="258" width="10.5703125" style="204" customWidth="1"/>
    <col min="259" max="259" width="8.28515625" style="204" bestFit="1" customWidth="1"/>
    <col min="260" max="260" width="8.85546875" style="204" bestFit="1" customWidth="1"/>
    <col min="261" max="261" width="58.140625" style="204" bestFit="1" customWidth="1"/>
    <col min="262" max="264" width="7.28515625" style="204" customWidth="1"/>
    <col min="265" max="265" width="6.140625" style="204" customWidth="1"/>
    <col min="266" max="512" width="9.140625" style="204"/>
    <col min="513" max="513" width="15.7109375" style="204" bestFit="1" customWidth="1"/>
    <col min="514" max="514" width="10.5703125" style="204" customWidth="1"/>
    <col min="515" max="515" width="8.28515625" style="204" bestFit="1" customWidth="1"/>
    <col min="516" max="516" width="8.85546875" style="204" bestFit="1" customWidth="1"/>
    <col min="517" max="517" width="58.140625" style="204" bestFit="1" customWidth="1"/>
    <col min="518" max="520" width="7.28515625" style="204" customWidth="1"/>
    <col min="521" max="521" width="6.140625" style="204" customWidth="1"/>
    <col min="522" max="768" width="9.140625" style="204"/>
    <col min="769" max="769" width="15.7109375" style="204" bestFit="1" customWidth="1"/>
    <col min="770" max="770" width="10.5703125" style="204" customWidth="1"/>
    <col min="771" max="771" width="8.28515625" style="204" bestFit="1" customWidth="1"/>
    <col min="772" max="772" width="8.85546875" style="204" bestFit="1" customWidth="1"/>
    <col min="773" max="773" width="58.140625" style="204" bestFit="1" customWidth="1"/>
    <col min="774" max="776" width="7.28515625" style="204" customWidth="1"/>
    <col min="777" max="777" width="6.140625" style="204" customWidth="1"/>
    <col min="778" max="1024" width="9.140625" style="204"/>
    <col min="1025" max="1025" width="15.7109375" style="204" bestFit="1" customWidth="1"/>
    <col min="1026" max="1026" width="10.5703125" style="204" customWidth="1"/>
    <col min="1027" max="1027" width="8.28515625" style="204" bestFit="1" customWidth="1"/>
    <col min="1028" max="1028" width="8.85546875" style="204" bestFit="1" customWidth="1"/>
    <col min="1029" max="1029" width="58.140625" style="204" bestFit="1" customWidth="1"/>
    <col min="1030" max="1032" width="7.28515625" style="204" customWidth="1"/>
    <col min="1033" max="1033" width="6.140625" style="204" customWidth="1"/>
    <col min="1034" max="1280" width="9.140625" style="204"/>
    <col min="1281" max="1281" width="15.7109375" style="204" bestFit="1" customWidth="1"/>
    <col min="1282" max="1282" width="10.5703125" style="204" customWidth="1"/>
    <col min="1283" max="1283" width="8.28515625" style="204" bestFit="1" customWidth="1"/>
    <col min="1284" max="1284" width="8.85546875" style="204" bestFit="1" customWidth="1"/>
    <col min="1285" max="1285" width="58.140625" style="204" bestFit="1" customWidth="1"/>
    <col min="1286" max="1288" width="7.28515625" style="204" customWidth="1"/>
    <col min="1289" max="1289" width="6.140625" style="204" customWidth="1"/>
    <col min="1290" max="1536" width="9.140625" style="204"/>
    <col min="1537" max="1537" width="15.7109375" style="204" bestFit="1" customWidth="1"/>
    <col min="1538" max="1538" width="10.5703125" style="204" customWidth="1"/>
    <col min="1539" max="1539" width="8.28515625" style="204" bestFit="1" customWidth="1"/>
    <col min="1540" max="1540" width="8.85546875" style="204" bestFit="1" customWidth="1"/>
    <col min="1541" max="1541" width="58.140625" style="204" bestFit="1" customWidth="1"/>
    <col min="1542" max="1544" width="7.28515625" style="204" customWidth="1"/>
    <col min="1545" max="1545" width="6.140625" style="204" customWidth="1"/>
    <col min="1546" max="1792" width="9.140625" style="204"/>
    <col min="1793" max="1793" width="15.7109375" style="204" bestFit="1" customWidth="1"/>
    <col min="1794" max="1794" width="10.5703125" style="204" customWidth="1"/>
    <col min="1795" max="1795" width="8.28515625" style="204" bestFit="1" customWidth="1"/>
    <col min="1796" max="1796" width="8.85546875" style="204" bestFit="1" customWidth="1"/>
    <col min="1797" max="1797" width="58.140625" style="204" bestFit="1" customWidth="1"/>
    <col min="1798" max="1800" width="7.28515625" style="204" customWidth="1"/>
    <col min="1801" max="1801" width="6.140625" style="204" customWidth="1"/>
    <col min="1802" max="2048" width="9.140625" style="204"/>
    <col min="2049" max="2049" width="15.7109375" style="204" bestFit="1" customWidth="1"/>
    <col min="2050" max="2050" width="10.5703125" style="204" customWidth="1"/>
    <col min="2051" max="2051" width="8.28515625" style="204" bestFit="1" customWidth="1"/>
    <col min="2052" max="2052" width="8.85546875" style="204" bestFit="1" customWidth="1"/>
    <col min="2053" max="2053" width="58.140625" style="204" bestFit="1" customWidth="1"/>
    <col min="2054" max="2056" width="7.28515625" style="204" customWidth="1"/>
    <col min="2057" max="2057" width="6.140625" style="204" customWidth="1"/>
    <col min="2058" max="2304" width="9.140625" style="204"/>
    <col min="2305" max="2305" width="15.7109375" style="204" bestFit="1" customWidth="1"/>
    <col min="2306" max="2306" width="10.5703125" style="204" customWidth="1"/>
    <col min="2307" max="2307" width="8.28515625" style="204" bestFit="1" customWidth="1"/>
    <col min="2308" max="2308" width="8.85546875" style="204" bestFit="1" customWidth="1"/>
    <col min="2309" max="2309" width="58.140625" style="204" bestFit="1" customWidth="1"/>
    <col min="2310" max="2312" width="7.28515625" style="204" customWidth="1"/>
    <col min="2313" max="2313" width="6.140625" style="204" customWidth="1"/>
    <col min="2314" max="2560" width="9.140625" style="204"/>
    <col min="2561" max="2561" width="15.7109375" style="204" bestFit="1" customWidth="1"/>
    <col min="2562" max="2562" width="10.5703125" style="204" customWidth="1"/>
    <col min="2563" max="2563" width="8.28515625" style="204" bestFit="1" customWidth="1"/>
    <col min="2564" max="2564" width="8.85546875" style="204" bestFit="1" customWidth="1"/>
    <col min="2565" max="2565" width="58.140625" style="204" bestFit="1" customWidth="1"/>
    <col min="2566" max="2568" width="7.28515625" style="204" customWidth="1"/>
    <col min="2569" max="2569" width="6.140625" style="204" customWidth="1"/>
    <col min="2570" max="2816" width="9.140625" style="204"/>
    <col min="2817" max="2817" width="15.7109375" style="204" bestFit="1" customWidth="1"/>
    <col min="2818" max="2818" width="10.5703125" style="204" customWidth="1"/>
    <col min="2819" max="2819" width="8.28515625" style="204" bestFit="1" customWidth="1"/>
    <col min="2820" max="2820" width="8.85546875" style="204" bestFit="1" customWidth="1"/>
    <col min="2821" max="2821" width="58.140625" style="204" bestFit="1" customWidth="1"/>
    <col min="2822" max="2824" width="7.28515625" style="204" customWidth="1"/>
    <col min="2825" max="2825" width="6.140625" style="204" customWidth="1"/>
    <col min="2826" max="3072" width="9.140625" style="204"/>
    <col min="3073" max="3073" width="15.7109375" style="204" bestFit="1" customWidth="1"/>
    <col min="3074" max="3074" width="10.5703125" style="204" customWidth="1"/>
    <col min="3075" max="3075" width="8.28515625" style="204" bestFit="1" customWidth="1"/>
    <col min="3076" max="3076" width="8.85546875" style="204" bestFit="1" customWidth="1"/>
    <col min="3077" max="3077" width="58.140625" style="204" bestFit="1" customWidth="1"/>
    <col min="3078" max="3080" width="7.28515625" style="204" customWidth="1"/>
    <col min="3081" max="3081" width="6.140625" style="204" customWidth="1"/>
    <col min="3082" max="3328" width="9.140625" style="204"/>
    <col min="3329" max="3329" width="15.7109375" style="204" bestFit="1" customWidth="1"/>
    <col min="3330" max="3330" width="10.5703125" style="204" customWidth="1"/>
    <col min="3331" max="3331" width="8.28515625" style="204" bestFit="1" customWidth="1"/>
    <col min="3332" max="3332" width="8.85546875" style="204" bestFit="1" customWidth="1"/>
    <col min="3333" max="3333" width="58.140625" style="204" bestFit="1" customWidth="1"/>
    <col min="3334" max="3336" width="7.28515625" style="204" customWidth="1"/>
    <col min="3337" max="3337" width="6.140625" style="204" customWidth="1"/>
    <col min="3338" max="3584" width="9.140625" style="204"/>
    <col min="3585" max="3585" width="15.7109375" style="204" bestFit="1" customWidth="1"/>
    <col min="3586" max="3586" width="10.5703125" style="204" customWidth="1"/>
    <col min="3587" max="3587" width="8.28515625" style="204" bestFit="1" customWidth="1"/>
    <col min="3588" max="3588" width="8.85546875" style="204" bestFit="1" customWidth="1"/>
    <col min="3589" max="3589" width="58.140625" style="204" bestFit="1" customWidth="1"/>
    <col min="3590" max="3592" width="7.28515625" style="204" customWidth="1"/>
    <col min="3593" max="3593" width="6.140625" style="204" customWidth="1"/>
    <col min="3594" max="3840" width="9.140625" style="204"/>
    <col min="3841" max="3841" width="15.7109375" style="204" bestFit="1" customWidth="1"/>
    <col min="3842" max="3842" width="10.5703125" style="204" customWidth="1"/>
    <col min="3843" max="3843" width="8.28515625" style="204" bestFit="1" customWidth="1"/>
    <col min="3844" max="3844" width="8.85546875" style="204" bestFit="1" customWidth="1"/>
    <col min="3845" max="3845" width="58.140625" style="204" bestFit="1" customWidth="1"/>
    <col min="3846" max="3848" width="7.28515625" style="204" customWidth="1"/>
    <col min="3849" max="3849" width="6.140625" style="204" customWidth="1"/>
    <col min="3850" max="4096" width="9.140625" style="204"/>
    <col min="4097" max="4097" width="15.7109375" style="204" bestFit="1" customWidth="1"/>
    <col min="4098" max="4098" width="10.5703125" style="204" customWidth="1"/>
    <col min="4099" max="4099" width="8.28515625" style="204" bestFit="1" customWidth="1"/>
    <col min="4100" max="4100" width="8.85546875" style="204" bestFit="1" customWidth="1"/>
    <col min="4101" max="4101" width="58.140625" style="204" bestFit="1" customWidth="1"/>
    <col min="4102" max="4104" width="7.28515625" style="204" customWidth="1"/>
    <col min="4105" max="4105" width="6.140625" style="204" customWidth="1"/>
    <col min="4106" max="4352" width="9.140625" style="204"/>
    <col min="4353" max="4353" width="15.7109375" style="204" bestFit="1" customWidth="1"/>
    <col min="4354" max="4354" width="10.5703125" style="204" customWidth="1"/>
    <col min="4355" max="4355" width="8.28515625" style="204" bestFit="1" customWidth="1"/>
    <col min="4356" max="4356" width="8.85546875" style="204" bestFit="1" customWidth="1"/>
    <col min="4357" max="4357" width="58.140625" style="204" bestFit="1" customWidth="1"/>
    <col min="4358" max="4360" width="7.28515625" style="204" customWidth="1"/>
    <col min="4361" max="4361" width="6.140625" style="204" customWidth="1"/>
    <col min="4362" max="4608" width="9.140625" style="204"/>
    <col min="4609" max="4609" width="15.7109375" style="204" bestFit="1" customWidth="1"/>
    <col min="4610" max="4610" width="10.5703125" style="204" customWidth="1"/>
    <col min="4611" max="4611" width="8.28515625" style="204" bestFit="1" customWidth="1"/>
    <col min="4612" max="4612" width="8.85546875" style="204" bestFit="1" customWidth="1"/>
    <col min="4613" max="4613" width="58.140625" style="204" bestFit="1" customWidth="1"/>
    <col min="4614" max="4616" width="7.28515625" style="204" customWidth="1"/>
    <col min="4617" max="4617" width="6.140625" style="204" customWidth="1"/>
    <col min="4618" max="4864" width="9.140625" style="204"/>
    <col min="4865" max="4865" width="15.7109375" style="204" bestFit="1" customWidth="1"/>
    <col min="4866" max="4866" width="10.5703125" style="204" customWidth="1"/>
    <col min="4867" max="4867" width="8.28515625" style="204" bestFit="1" customWidth="1"/>
    <col min="4868" max="4868" width="8.85546875" style="204" bestFit="1" customWidth="1"/>
    <col min="4869" max="4869" width="58.140625" style="204" bestFit="1" customWidth="1"/>
    <col min="4870" max="4872" width="7.28515625" style="204" customWidth="1"/>
    <col min="4873" max="4873" width="6.140625" style="204" customWidth="1"/>
    <col min="4874" max="5120" width="9.140625" style="204"/>
    <col min="5121" max="5121" width="15.7109375" style="204" bestFit="1" customWidth="1"/>
    <col min="5122" max="5122" width="10.5703125" style="204" customWidth="1"/>
    <col min="5123" max="5123" width="8.28515625" style="204" bestFit="1" customWidth="1"/>
    <col min="5124" max="5124" width="8.85546875" style="204" bestFit="1" customWidth="1"/>
    <col min="5125" max="5125" width="58.140625" style="204" bestFit="1" customWidth="1"/>
    <col min="5126" max="5128" width="7.28515625" style="204" customWidth="1"/>
    <col min="5129" max="5129" width="6.140625" style="204" customWidth="1"/>
    <col min="5130" max="5376" width="9.140625" style="204"/>
    <col min="5377" max="5377" width="15.7109375" style="204" bestFit="1" customWidth="1"/>
    <col min="5378" max="5378" width="10.5703125" style="204" customWidth="1"/>
    <col min="5379" max="5379" width="8.28515625" style="204" bestFit="1" customWidth="1"/>
    <col min="5380" max="5380" width="8.85546875" style="204" bestFit="1" customWidth="1"/>
    <col min="5381" max="5381" width="58.140625" style="204" bestFit="1" customWidth="1"/>
    <col min="5382" max="5384" width="7.28515625" style="204" customWidth="1"/>
    <col min="5385" max="5385" width="6.140625" style="204" customWidth="1"/>
    <col min="5386" max="5632" width="9.140625" style="204"/>
    <col min="5633" max="5633" width="15.7109375" style="204" bestFit="1" customWidth="1"/>
    <col min="5634" max="5634" width="10.5703125" style="204" customWidth="1"/>
    <col min="5635" max="5635" width="8.28515625" style="204" bestFit="1" customWidth="1"/>
    <col min="5636" max="5636" width="8.85546875" style="204" bestFit="1" customWidth="1"/>
    <col min="5637" max="5637" width="58.140625" style="204" bestFit="1" customWidth="1"/>
    <col min="5638" max="5640" width="7.28515625" style="204" customWidth="1"/>
    <col min="5641" max="5641" width="6.140625" style="204" customWidth="1"/>
    <col min="5642" max="5888" width="9.140625" style="204"/>
    <col min="5889" max="5889" width="15.7109375" style="204" bestFit="1" customWidth="1"/>
    <col min="5890" max="5890" width="10.5703125" style="204" customWidth="1"/>
    <col min="5891" max="5891" width="8.28515625" style="204" bestFit="1" customWidth="1"/>
    <col min="5892" max="5892" width="8.85546875" style="204" bestFit="1" customWidth="1"/>
    <col min="5893" max="5893" width="58.140625" style="204" bestFit="1" customWidth="1"/>
    <col min="5894" max="5896" width="7.28515625" style="204" customWidth="1"/>
    <col min="5897" max="5897" width="6.140625" style="204" customWidth="1"/>
    <col min="5898" max="6144" width="9.140625" style="204"/>
    <col min="6145" max="6145" width="15.7109375" style="204" bestFit="1" customWidth="1"/>
    <col min="6146" max="6146" width="10.5703125" style="204" customWidth="1"/>
    <col min="6147" max="6147" width="8.28515625" style="204" bestFit="1" customWidth="1"/>
    <col min="6148" max="6148" width="8.85546875" style="204" bestFit="1" customWidth="1"/>
    <col min="6149" max="6149" width="58.140625" style="204" bestFit="1" customWidth="1"/>
    <col min="6150" max="6152" width="7.28515625" style="204" customWidth="1"/>
    <col min="6153" max="6153" width="6.140625" style="204" customWidth="1"/>
    <col min="6154" max="6400" width="9.140625" style="204"/>
    <col min="6401" max="6401" width="15.7109375" style="204" bestFit="1" customWidth="1"/>
    <col min="6402" max="6402" width="10.5703125" style="204" customWidth="1"/>
    <col min="6403" max="6403" width="8.28515625" style="204" bestFit="1" customWidth="1"/>
    <col min="6404" max="6404" width="8.85546875" style="204" bestFit="1" customWidth="1"/>
    <col min="6405" max="6405" width="58.140625" style="204" bestFit="1" customWidth="1"/>
    <col min="6406" max="6408" width="7.28515625" style="204" customWidth="1"/>
    <col min="6409" max="6409" width="6.140625" style="204" customWidth="1"/>
    <col min="6410" max="6656" width="9.140625" style="204"/>
    <col min="6657" max="6657" width="15.7109375" style="204" bestFit="1" customWidth="1"/>
    <col min="6658" max="6658" width="10.5703125" style="204" customWidth="1"/>
    <col min="6659" max="6659" width="8.28515625" style="204" bestFit="1" customWidth="1"/>
    <col min="6660" max="6660" width="8.85546875" style="204" bestFit="1" customWidth="1"/>
    <col min="6661" max="6661" width="58.140625" style="204" bestFit="1" customWidth="1"/>
    <col min="6662" max="6664" width="7.28515625" style="204" customWidth="1"/>
    <col min="6665" max="6665" width="6.140625" style="204" customWidth="1"/>
    <col min="6666" max="6912" width="9.140625" style="204"/>
    <col min="6913" max="6913" width="15.7109375" style="204" bestFit="1" customWidth="1"/>
    <col min="6914" max="6914" width="10.5703125" style="204" customWidth="1"/>
    <col min="6915" max="6915" width="8.28515625" style="204" bestFit="1" customWidth="1"/>
    <col min="6916" max="6916" width="8.85546875" style="204" bestFit="1" customWidth="1"/>
    <col min="6917" max="6917" width="58.140625" style="204" bestFit="1" customWidth="1"/>
    <col min="6918" max="6920" width="7.28515625" style="204" customWidth="1"/>
    <col min="6921" max="6921" width="6.140625" style="204" customWidth="1"/>
    <col min="6922" max="7168" width="9.140625" style="204"/>
    <col min="7169" max="7169" width="15.7109375" style="204" bestFit="1" customWidth="1"/>
    <col min="7170" max="7170" width="10.5703125" style="204" customWidth="1"/>
    <col min="7171" max="7171" width="8.28515625" style="204" bestFit="1" customWidth="1"/>
    <col min="7172" max="7172" width="8.85546875" style="204" bestFit="1" customWidth="1"/>
    <col min="7173" max="7173" width="58.140625" style="204" bestFit="1" customWidth="1"/>
    <col min="7174" max="7176" width="7.28515625" style="204" customWidth="1"/>
    <col min="7177" max="7177" width="6.140625" style="204" customWidth="1"/>
    <col min="7178" max="7424" width="9.140625" style="204"/>
    <col min="7425" max="7425" width="15.7109375" style="204" bestFit="1" customWidth="1"/>
    <col min="7426" max="7426" width="10.5703125" style="204" customWidth="1"/>
    <col min="7427" max="7427" width="8.28515625" style="204" bestFit="1" customWidth="1"/>
    <col min="7428" max="7428" width="8.85546875" style="204" bestFit="1" customWidth="1"/>
    <col min="7429" max="7429" width="58.140625" style="204" bestFit="1" customWidth="1"/>
    <col min="7430" max="7432" width="7.28515625" style="204" customWidth="1"/>
    <col min="7433" max="7433" width="6.140625" style="204" customWidth="1"/>
    <col min="7434" max="7680" width="9.140625" style="204"/>
    <col min="7681" max="7681" width="15.7109375" style="204" bestFit="1" customWidth="1"/>
    <col min="7682" max="7682" width="10.5703125" style="204" customWidth="1"/>
    <col min="7683" max="7683" width="8.28515625" style="204" bestFit="1" customWidth="1"/>
    <col min="7684" max="7684" width="8.85546875" style="204" bestFit="1" customWidth="1"/>
    <col min="7685" max="7685" width="58.140625" style="204" bestFit="1" customWidth="1"/>
    <col min="7686" max="7688" width="7.28515625" style="204" customWidth="1"/>
    <col min="7689" max="7689" width="6.140625" style="204" customWidth="1"/>
    <col min="7690" max="7936" width="9.140625" style="204"/>
    <col min="7937" max="7937" width="15.7109375" style="204" bestFit="1" customWidth="1"/>
    <col min="7938" max="7938" width="10.5703125" style="204" customWidth="1"/>
    <col min="7939" max="7939" width="8.28515625" style="204" bestFit="1" customWidth="1"/>
    <col min="7940" max="7940" width="8.85546875" style="204" bestFit="1" customWidth="1"/>
    <col min="7941" max="7941" width="58.140625" style="204" bestFit="1" customWidth="1"/>
    <col min="7942" max="7944" width="7.28515625" style="204" customWidth="1"/>
    <col min="7945" max="7945" width="6.140625" style="204" customWidth="1"/>
    <col min="7946" max="8192" width="9.140625" style="204"/>
    <col min="8193" max="8193" width="15.7109375" style="204" bestFit="1" customWidth="1"/>
    <col min="8194" max="8194" width="10.5703125" style="204" customWidth="1"/>
    <col min="8195" max="8195" width="8.28515625" style="204" bestFit="1" customWidth="1"/>
    <col min="8196" max="8196" width="8.85546875" style="204" bestFit="1" customWidth="1"/>
    <col min="8197" max="8197" width="58.140625" style="204" bestFit="1" customWidth="1"/>
    <col min="8198" max="8200" width="7.28515625" style="204" customWidth="1"/>
    <col min="8201" max="8201" width="6.140625" style="204" customWidth="1"/>
    <col min="8202" max="8448" width="9.140625" style="204"/>
    <col min="8449" max="8449" width="15.7109375" style="204" bestFit="1" customWidth="1"/>
    <col min="8450" max="8450" width="10.5703125" style="204" customWidth="1"/>
    <col min="8451" max="8451" width="8.28515625" style="204" bestFit="1" customWidth="1"/>
    <col min="8452" max="8452" width="8.85546875" style="204" bestFit="1" customWidth="1"/>
    <col min="8453" max="8453" width="58.140625" style="204" bestFit="1" customWidth="1"/>
    <col min="8454" max="8456" width="7.28515625" style="204" customWidth="1"/>
    <col min="8457" max="8457" width="6.140625" style="204" customWidth="1"/>
    <col min="8458" max="8704" width="9.140625" style="204"/>
    <col min="8705" max="8705" width="15.7109375" style="204" bestFit="1" customWidth="1"/>
    <col min="8706" max="8706" width="10.5703125" style="204" customWidth="1"/>
    <col min="8707" max="8707" width="8.28515625" style="204" bestFit="1" customWidth="1"/>
    <col min="8708" max="8708" width="8.85546875" style="204" bestFit="1" customWidth="1"/>
    <col min="8709" max="8709" width="58.140625" style="204" bestFit="1" customWidth="1"/>
    <col min="8710" max="8712" width="7.28515625" style="204" customWidth="1"/>
    <col min="8713" max="8713" width="6.140625" style="204" customWidth="1"/>
    <col min="8714" max="8960" width="9.140625" style="204"/>
    <col min="8961" max="8961" width="15.7109375" style="204" bestFit="1" customWidth="1"/>
    <col min="8962" max="8962" width="10.5703125" style="204" customWidth="1"/>
    <col min="8963" max="8963" width="8.28515625" style="204" bestFit="1" customWidth="1"/>
    <col min="8964" max="8964" width="8.85546875" style="204" bestFit="1" customWidth="1"/>
    <col min="8965" max="8965" width="58.140625" style="204" bestFit="1" customWidth="1"/>
    <col min="8966" max="8968" width="7.28515625" style="204" customWidth="1"/>
    <col min="8969" max="8969" width="6.140625" style="204" customWidth="1"/>
    <col min="8970" max="9216" width="9.140625" style="204"/>
    <col min="9217" max="9217" width="15.7109375" style="204" bestFit="1" customWidth="1"/>
    <col min="9218" max="9218" width="10.5703125" style="204" customWidth="1"/>
    <col min="9219" max="9219" width="8.28515625" style="204" bestFit="1" customWidth="1"/>
    <col min="9220" max="9220" width="8.85546875" style="204" bestFit="1" customWidth="1"/>
    <col min="9221" max="9221" width="58.140625" style="204" bestFit="1" customWidth="1"/>
    <col min="9222" max="9224" width="7.28515625" style="204" customWidth="1"/>
    <col min="9225" max="9225" width="6.140625" style="204" customWidth="1"/>
    <col min="9226" max="9472" width="9.140625" style="204"/>
    <col min="9473" max="9473" width="15.7109375" style="204" bestFit="1" customWidth="1"/>
    <col min="9474" max="9474" width="10.5703125" style="204" customWidth="1"/>
    <col min="9475" max="9475" width="8.28515625" style="204" bestFit="1" customWidth="1"/>
    <col min="9476" max="9476" width="8.85546875" style="204" bestFit="1" customWidth="1"/>
    <col min="9477" max="9477" width="58.140625" style="204" bestFit="1" customWidth="1"/>
    <col min="9478" max="9480" width="7.28515625" style="204" customWidth="1"/>
    <col min="9481" max="9481" width="6.140625" style="204" customWidth="1"/>
    <col min="9482" max="9728" width="9.140625" style="204"/>
    <col min="9729" max="9729" width="15.7109375" style="204" bestFit="1" customWidth="1"/>
    <col min="9730" max="9730" width="10.5703125" style="204" customWidth="1"/>
    <col min="9731" max="9731" width="8.28515625" style="204" bestFit="1" customWidth="1"/>
    <col min="9732" max="9732" width="8.85546875" style="204" bestFit="1" customWidth="1"/>
    <col min="9733" max="9733" width="58.140625" style="204" bestFit="1" customWidth="1"/>
    <col min="9734" max="9736" width="7.28515625" style="204" customWidth="1"/>
    <col min="9737" max="9737" width="6.140625" style="204" customWidth="1"/>
    <col min="9738" max="9984" width="9.140625" style="204"/>
    <col min="9985" max="9985" width="15.7109375" style="204" bestFit="1" customWidth="1"/>
    <col min="9986" max="9986" width="10.5703125" style="204" customWidth="1"/>
    <col min="9987" max="9987" width="8.28515625" style="204" bestFit="1" customWidth="1"/>
    <col min="9988" max="9988" width="8.85546875" style="204" bestFit="1" customWidth="1"/>
    <col min="9989" max="9989" width="58.140625" style="204" bestFit="1" customWidth="1"/>
    <col min="9990" max="9992" width="7.28515625" style="204" customWidth="1"/>
    <col min="9993" max="9993" width="6.140625" style="204" customWidth="1"/>
    <col min="9994" max="10240" width="9.140625" style="204"/>
    <col min="10241" max="10241" width="15.7109375" style="204" bestFit="1" customWidth="1"/>
    <col min="10242" max="10242" width="10.5703125" style="204" customWidth="1"/>
    <col min="10243" max="10243" width="8.28515625" style="204" bestFit="1" customWidth="1"/>
    <col min="10244" max="10244" width="8.85546875" style="204" bestFit="1" customWidth="1"/>
    <col min="10245" max="10245" width="58.140625" style="204" bestFit="1" customWidth="1"/>
    <col min="10246" max="10248" width="7.28515625" style="204" customWidth="1"/>
    <col min="10249" max="10249" width="6.140625" style="204" customWidth="1"/>
    <col min="10250" max="10496" width="9.140625" style="204"/>
    <col min="10497" max="10497" width="15.7109375" style="204" bestFit="1" customWidth="1"/>
    <col min="10498" max="10498" width="10.5703125" style="204" customWidth="1"/>
    <col min="10499" max="10499" width="8.28515625" style="204" bestFit="1" customWidth="1"/>
    <col min="10500" max="10500" width="8.85546875" style="204" bestFit="1" customWidth="1"/>
    <col min="10501" max="10501" width="58.140625" style="204" bestFit="1" customWidth="1"/>
    <col min="10502" max="10504" width="7.28515625" style="204" customWidth="1"/>
    <col min="10505" max="10505" width="6.140625" style="204" customWidth="1"/>
    <col min="10506" max="10752" width="9.140625" style="204"/>
    <col min="10753" max="10753" width="15.7109375" style="204" bestFit="1" customWidth="1"/>
    <col min="10754" max="10754" width="10.5703125" style="204" customWidth="1"/>
    <col min="10755" max="10755" width="8.28515625" style="204" bestFit="1" customWidth="1"/>
    <col min="10756" max="10756" width="8.85546875" style="204" bestFit="1" customWidth="1"/>
    <col min="10757" max="10757" width="58.140625" style="204" bestFit="1" customWidth="1"/>
    <col min="10758" max="10760" width="7.28515625" style="204" customWidth="1"/>
    <col min="10761" max="10761" width="6.140625" style="204" customWidth="1"/>
    <col min="10762" max="11008" width="9.140625" style="204"/>
    <col min="11009" max="11009" width="15.7109375" style="204" bestFit="1" customWidth="1"/>
    <col min="11010" max="11010" width="10.5703125" style="204" customWidth="1"/>
    <col min="11011" max="11011" width="8.28515625" style="204" bestFit="1" customWidth="1"/>
    <col min="11012" max="11012" width="8.85546875" style="204" bestFit="1" customWidth="1"/>
    <col min="11013" max="11013" width="58.140625" style="204" bestFit="1" customWidth="1"/>
    <col min="11014" max="11016" width="7.28515625" style="204" customWidth="1"/>
    <col min="11017" max="11017" width="6.140625" style="204" customWidth="1"/>
    <col min="11018" max="11264" width="9.140625" style="204"/>
    <col min="11265" max="11265" width="15.7109375" style="204" bestFit="1" customWidth="1"/>
    <col min="11266" max="11266" width="10.5703125" style="204" customWidth="1"/>
    <col min="11267" max="11267" width="8.28515625" style="204" bestFit="1" customWidth="1"/>
    <col min="11268" max="11268" width="8.85546875" style="204" bestFit="1" customWidth="1"/>
    <col min="11269" max="11269" width="58.140625" style="204" bestFit="1" customWidth="1"/>
    <col min="11270" max="11272" width="7.28515625" style="204" customWidth="1"/>
    <col min="11273" max="11273" width="6.140625" style="204" customWidth="1"/>
    <col min="11274" max="11520" width="9.140625" style="204"/>
    <col min="11521" max="11521" width="15.7109375" style="204" bestFit="1" customWidth="1"/>
    <col min="11522" max="11522" width="10.5703125" style="204" customWidth="1"/>
    <col min="11523" max="11523" width="8.28515625" style="204" bestFit="1" customWidth="1"/>
    <col min="11524" max="11524" width="8.85546875" style="204" bestFit="1" customWidth="1"/>
    <col min="11525" max="11525" width="58.140625" style="204" bestFit="1" customWidth="1"/>
    <col min="11526" max="11528" width="7.28515625" style="204" customWidth="1"/>
    <col min="11529" max="11529" width="6.140625" style="204" customWidth="1"/>
    <col min="11530" max="11776" width="9.140625" style="204"/>
    <col min="11777" max="11777" width="15.7109375" style="204" bestFit="1" customWidth="1"/>
    <col min="11778" max="11778" width="10.5703125" style="204" customWidth="1"/>
    <col min="11779" max="11779" width="8.28515625" style="204" bestFit="1" customWidth="1"/>
    <col min="11780" max="11780" width="8.85546875" style="204" bestFit="1" customWidth="1"/>
    <col min="11781" max="11781" width="58.140625" style="204" bestFit="1" customWidth="1"/>
    <col min="11782" max="11784" width="7.28515625" style="204" customWidth="1"/>
    <col min="11785" max="11785" width="6.140625" style="204" customWidth="1"/>
    <col min="11786" max="12032" width="9.140625" style="204"/>
    <col min="12033" max="12033" width="15.7109375" style="204" bestFit="1" customWidth="1"/>
    <col min="12034" max="12034" width="10.5703125" style="204" customWidth="1"/>
    <col min="12035" max="12035" width="8.28515625" style="204" bestFit="1" customWidth="1"/>
    <col min="12036" max="12036" width="8.85546875" style="204" bestFit="1" customWidth="1"/>
    <col min="12037" max="12037" width="58.140625" style="204" bestFit="1" customWidth="1"/>
    <col min="12038" max="12040" width="7.28515625" style="204" customWidth="1"/>
    <col min="12041" max="12041" width="6.140625" style="204" customWidth="1"/>
    <col min="12042" max="12288" width="9.140625" style="204"/>
    <col min="12289" max="12289" width="15.7109375" style="204" bestFit="1" customWidth="1"/>
    <col min="12290" max="12290" width="10.5703125" style="204" customWidth="1"/>
    <col min="12291" max="12291" width="8.28515625" style="204" bestFit="1" customWidth="1"/>
    <col min="12292" max="12292" width="8.85546875" style="204" bestFit="1" customWidth="1"/>
    <col min="12293" max="12293" width="58.140625" style="204" bestFit="1" customWidth="1"/>
    <col min="12294" max="12296" width="7.28515625" style="204" customWidth="1"/>
    <col min="12297" max="12297" width="6.140625" style="204" customWidth="1"/>
    <col min="12298" max="12544" width="9.140625" style="204"/>
    <col min="12545" max="12545" width="15.7109375" style="204" bestFit="1" customWidth="1"/>
    <col min="12546" max="12546" width="10.5703125" style="204" customWidth="1"/>
    <col min="12547" max="12547" width="8.28515625" style="204" bestFit="1" customWidth="1"/>
    <col min="12548" max="12548" width="8.85546875" style="204" bestFit="1" customWidth="1"/>
    <col min="12549" max="12549" width="58.140625" style="204" bestFit="1" customWidth="1"/>
    <col min="12550" max="12552" width="7.28515625" style="204" customWidth="1"/>
    <col min="12553" max="12553" width="6.140625" style="204" customWidth="1"/>
    <col min="12554" max="12800" width="9.140625" style="204"/>
    <col min="12801" max="12801" width="15.7109375" style="204" bestFit="1" customWidth="1"/>
    <col min="12802" max="12802" width="10.5703125" style="204" customWidth="1"/>
    <col min="12803" max="12803" width="8.28515625" style="204" bestFit="1" customWidth="1"/>
    <col min="12804" max="12804" width="8.85546875" style="204" bestFit="1" customWidth="1"/>
    <col min="12805" max="12805" width="58.140625" style="204" bestFit="1" customWidth="1"/>
    <col min="12806" max="12808" width="7.28515625" style="204" customWidth="1"/>
    <col min="12809" max="12809" width="6.140625" style="204" customWidth="1"/>
    <col min="12810" max="13056" width="9.140625" style="204"/>
    <col min="13057" max="13057" width="15.7109375" style="204" bestFit="1" customWidth="1"/>
    <col min="13058" max="13058" width="10.5703125" style="204" customWidth="1"/>
    <col min="13059" max="13059" width="8.28515625" style="204" bestFit="1" customWidth="1"/>
    <col min="13060" max="13060" width="8.85546875" style="204" bestFit="1" customWidth="1"/>
    <col min="13061" max="13061" width="58.140625" style="204" bestFit="1" customWidth="1"/>
    <col min="13062" max="13064" width="7.28515625" style="204" customWidth="1"/>
    <col min="13065" max="13065" width="6.140625" style="204" customWidth="1"/>
    <col min="13066" max="13312" width="9.140625" style="204"/>
    <col min="13313" max="13313" width="15.7109375" style="204" bestFit="1" customWidth="1"/>
    <col min="13314" max="13314" width="10.5703125" style="204" customWidth="1"/>
    <col min="13315" max="13315" width="8.28515625" style="204" bestFit="1" customWidth="1"/>
    <col min="13316" max="13316" width="8.85546875" style="204" bestFit="1" customWidth="1"/>
    <col min="13317" max="13317" width="58.140625" style="204" bestFit="1" customWidth="1"/>
    <col min="13318" max="13320" width="7.28515625" style="204" customWidth="1"/>
    <col min="13321" max="13321" width="6.140625" style="204" customWidth="1"/>
    <col min="13322" max="13568" width="9.140625" style="204"/>
    <col min="13569" max="13569" width="15.7109375" style="204" bestFit="1" customWidth="1"/>
    <col min="13570" max="13570" width="10.5703125" style="204" customWidth="1"/>
    <col min="13571" max="13571" width="8.28515625" style="204" bestFit="1" customWidth="1"/>
    <col min="13572" max="13572" width="8.85546875" style="204" bestFit="1" customWidth="1"/>
    <col min="13573" max="13573" width="58.140625" style="204" bestFit="1" customWidth="1"/>
    <col min="13574" max="13576" width="7.28515625" style="204" customWidth="1"/>
    <col min="13577" max="13577" width="6.140625" style="204" customWidth="1"/>
    <col min="13578" max="13824" width="9.140625" style="204"/>
    <col min="13825" max="13825" width="15.7109375" style="204" bestFit="1" customWidth="1"/>
    <col min="13826" max="13826" width="10.5703125" style="204" customWidth="1"/>
    <col min="13827" max="13827" width="8.28515625" style="204" bestFit="1" customWidth="1"/>
    <col min="13828" max="13828" width="8.85546875" style="204" bestFit="1" customWidth="1"/>
    <col min="13829" max="13829" width="58.140625" style="204" bestFit="1" customWidth="1"/>
    <col min="13830" max="13832" width="7.28515625" style="204" customWidth="1"/>
    <col min="13833" max="13833" width="6.140625" style="204" customWidth="1"/>
    <col min="13834" max="14080" width="9.140625" style="204"/>
    <col min="14081" max="14081" width="15.7109375" style="204" bestFit="1" customWidth="1"/>
    <col min="14082" max="14082" width="10.5703125" style="204" customWidth="1"/>
    <col min="14083" max="14083" width="8.28515625" style="204" bestFit="1" customWidth="1"/>
    <col min="14084" max="14084" width="8.85546875" style="204" bestFit="1" customWidth="1"/>
    <col min="14085" max="14085" width="58.140625" style="204" bestFit="1" customWidth="1"/>
    <col min="14086" max="14088" width="7.28515625" style="204" customWidth="1"/>
    <col min="14089" max="14089" width="6.140625" style="204" customWidth="1"/>
    <col min="14090" max="14336" width="9.140625" style="204"/>
    <col min="14337" max="14337" width="15.7109375" style="204" bestFit="1" customWidth="1"/>
    <col min="14338" max="14338" width="10.5703125" style="204" customWidth="1"/>
    <col min="14339" max="14339" width="8.28515625" style="204" bestFit="1" customWidth="1"/>
    <col min="14340" max="14340" width="8.85546875" style="204" bestFit="1" customWidth="1"/>
    <col min="14341" max="14341" width="58.140625" style="204" bestFit="1" customWidth="1"/>
    <col min="14342" max="14344" width="7.28515625" style="204" customWidth="1"/>
    <col min="14345" max="14345" width="6.140625" style="204" customWidth="1"/>
    <col min="14346" max="14592" width="9.140625" style="204"/>
    <col min="14593" max="14593" width="15.7109375" style="204" bestFit="1" customWidth="1"/>
    <col min="14594" max="14594" width="10.5703125" style="204" customWidth="1"/>
    <col min="14595" max="14595" width="8.28515625" style="204" bestFit="1" customWidth="1"/>
    <col min="14596" max="14596" width="8.85546875" style="204" bestFit="1" customWidth="1"/>
    <col min="14597" max="14597" width="58.140625" style="204" bestFit="1" customWidth="1"/>
    <col min="14598" max="14600" width="7.28515625" style="204" customWidth="1"/>
    <col min="14601" max="14601" width="6.140625" style="204" customWidth="1"/>
    <col min="14602" max="14848" width="9.140625" style="204"/>
    <col min="14849" max="14849" width="15.7109375" style="204" bestFit="1" customWidth="1"/>
    <col min="14850" max="14850" width="10.5703125" style="204" customWidth="1"/>
    <col min="14851" max="14851" width="8.28515625" style="204" bestFit="1" customWidth="1"/>
    <col min="14852" max="14852" width="8.85546875" style="204" bestFit="1" customWidth="1"/>
    <col min="14853" max="14853" width="58.140625" style="204" bestFit="1" customWidth="1"/>
    <col min="14854" max="14856" width="7.28515625" style="204" customWidth="1"/>
    <col min="14857" max="14857" width="6.140625" style="204" customWidth="1"/>
    <col min="14858" max="15104" width="9.140625" style="204"/>
    <col min="15105" max="15105" width="15.7109375" style="204" bestFit="1" customWidth="1"/>
    <col min="15106" max="15106" width="10.5703125" style="204" customWidth="1"/>
    <col min="15107" max="15107" width="8.28515625" style="204" bestFit="1" customWidth="1"/>
    <col min="15108" max="15108" width="8.85546875" style="204" bestFit="1" customWidth="1"/>
    <col min="15109" max="15109" width="58.140625" style="204" bestFit="1" customWidth="1"/>
    <col min="15110" max="15112" width="7.28515625" style="204" customWidth="1"/>
    <col min="15113" max="15113" width="6.140625" style="204" customWidth="1"/>
    <col min="15114" max="15360" width="9.140625" style="204"/>
    <col min="15361" max="15361" width="15.7109375" style="204" bestFit="1" customWidth="1"/>
    <col min="15362" max="15362" width="10.5703125" style="204" customWidth="1"/>
    <col min="15363" max="15363" width="8.28515625" style="204" bestFit="1" customWidth="1"/>
    <col min="15364" max="15364" width="8.85546875" style="204" bestFit="1" customWidth="1"/>
    <col min="15365" max="15365" width="58.140625" style="204" bestFit="1" customWidth="1"/>
    <col min="15366" max="15368" width="7.28515625" style="204" customWidth="1"/>
    <col min="15369" max="15369" width="6.140625" style="204" customWidth="1"/>
    <col min="15370" max="15616" width="9.140625" style="204"/>
    <col min="15617" max="15617" width="15.7109375" style="204" bestFit="1" customWidth="1"/>
    <col min="15618" max="15618" width="10.5703125" style="204" customWidth="1"/>
    <col min="15619" max="15619" width="8.28515625" style="204" bestFit="1" customWidth="1"/>
    <col min="15620" max="15620" width="8.85546875" style="204" bestFit="1" customWidth="1"/>
    <col min="15621" max="15621" width="58.140625" style="204" bestFit="1" customWidth="1"/>
    <col min="15622" max="15624" width="7.28515625" style="204" customWidth="1"/>
    <col min="15625" max="15625" width="6.140625" style="204" customWidth="1"/>
    <col min="15626" max="15872" width="9.140625" style="204"/>
    <col min="15873" max="15873" width="15.7109375" style="204" bestFit="1" customWidth="1"/>
    <col min="15874" max="15874" width="10.5703125" style="204" customWidth="1"/>
    <col min="15875" max="15875" width="8.28515625" style="204" bestFit="1" customWidth="1"/>
    <col min="15876" max="15876" width="8.85546875" style="204" bestFit="1" customWidth="1"/>
    <col min="15877" max="15877" width="58.140625" style="204" bestFit="1" customWidth="1"/>
    <col min="15878" max="15880" width="7.28515625" style="204" customWidth="1"/>
    <col min="15881" max="15881" width="6.140625" style="204" customWidth="1"/>
    <col min="15882" max="16128" width="9.140625" style="204"/>
    <col min="16129" max="16129" width="15.7109375" style="204" bestFit="1" customWidth="1"/>
    <col min="16130" max="16130" width="10.5703125" style="204" customWidth="1"/>
    <col min="16131" max="16131" width="8.28515625" style="204" bestFit="1" customWidth="1"/>
    <col min="16132" max="16132" width="8.85546875" style="204" bestFit="1" customWidth="1"/>
    <col min="16133" max="16133" width="58.140625" style="204" bestFit="1" customWidth="1"/>
    <col min="16134" max="16136" width="7.28515625" style="204" customWidth="1"/>
    <col min="16137" max="16137" width="6.140625" style="204" customWidth="1"/>
    <col min="16138" max="16384" width="9.140625" style="204"/>
  </cols>
  <sheetData>
    <row r="1" spans="1:6" s="202" customFormat="1" ht="9" customHeight="1" x14ac:dyDescent="0.25">
      <c r="A1" s="200"/>
      <c r="B1" s="200"/>
      <c r="C1" s="201" t="s">
        <v>568</v>
      </c>
      <c r="D1" s="201" t="s">
        <v>569</v>
      </c>
      <c r="E1" s="201" t="s">
        <v>570</v>
      </c>
    </row>
    <row r="4" spans="1:6" ht="9" customHeight="1" x14ac:dyDescent="0.25">
      <c r="A4" s="197" t="s">
        <v>571</v>
      </c>
      <c r="B4" s="197">
        <v>0</v>
      </c>
      <c r="C4" s="203">
        <f>IF(ISBLANK(AI!D4),"",AI!D4)</f>
        <v>1</v>
      </c>
      <c r="D4" s="203">
        <f>IF(C4="","",C4)</f>
        <v>1</v>
      </c>
      <c r="E4" s="204" t="str">
        <f>IF(C4="","",AI!E4&amp;"  "&amp;AI!F4)</f>
        <v>PIRA-1626  Давл всасывания I ступени 2 потока</v>
      </c>
      <c r="F4" s="75"/>
    </row>
    <row r="5" spans="1:6" ht="9" customHeight="1" x14ac:dyDescent="0.25">
      <c r="C5" s="203">
        <f>IF(ISBLANK(AI!D5),"",AI!D5)</f>
        <v>2</v>
      </c>
      <c r="D5" s="203">
        <f t="shared" ref="D5:D83" si="0">IF(C5="","",C5)</f>
        <v>2</v>
      </c>
      <c r="E5" s="204" t="str">
        <f>IF(C5="","",AI!E5&amp;"  "&amp;AI!F5)</f>
        <v>PIRS-1627  Давл всасывания I ступени 2 потока</v>
      </c>
      <c r="F5" s="75"/>
    </row>
    <row r="6" spans="1:6" ht="9" customHeight="1" x14ac:dyDescent="0.25">
      <c r="C6" s="203">
        <f>IF(ISBLANK(AI!D6),"",AI!D6)</f>
        <v>3</v>
      </c>
      <c r="D6" s="203">
        <f t="shared" si="0"/>
        <v>3</v>
      </c>
      <c r="E6" s="204" t="str">
        <f>IF(C6="","",AI!E6&amp;"  "&amp;AI!F6)</f>
        <v>PIRSA-1628  Давл нагнетания I ступени 2 потока</v>
      </c>
      <c r="F6" s="75"/>
    </row>
    <row r="7" spans="1:6" ht="9" customHeight="1" x14ac:dyDescent="0.25">
      <c r="C7" s="203">
        <f>IF(ISBLANK(AI!D7),"",AI!D7)</f>
        <v>4</v>
      </c>
      <c r="D7" s="203">
        <f t="shared" si="0"/>
        <v>4</v>
      </c>
      <c r="E7" s="204" t="str">
        <f>IF(C7="","",AI!E7&amp;"  "&amp;AI!F7)</f>
        <v>PIRS-1629  Давл всасывания I ступени 1 потока</v>
      </c>
      <c r="F7" s="75"/>
    </row>
    <row r="8" spans="1:6" ht="9" customHeight="1" x14ac:dyDescent="0.25">
      <c r="C8" s="203">
        <f>IF(ISBLANK(AI!D8),"",AI!D8)</f>
        <v>5</v>
      </c>
      <c r="D8" s="203">
        <f t="shared" si="0"/>
        <v>5</v>
      </c>
      <c r="E8" s="204" t="str">
        <f>IF(C8="","",AI!E8&amp;"  "&amp;AI!F8)</f>
        <v>PIRA-1631  Давл всасывания I ступени 1 потока</v>
      </c>
      <c r="F8" s="75"/>
    </row>
    <row r="9" spans="1:6" ht="9" customHeight="1" x14ac:dyDescent="0.25">
      <c r="C9" s="203">
        <f>IF(ISBLANK(AI!D9),"",AI!D9)</f>
        <v>6</v>
      </c>
      <c r="D9" s="203">
        <f t="shared" si="0"/>
        <v>6</v>
      </c>
      <c r="E9" s="204" t="str">
        <f>IF(C9="","",AI!E9&amp;"  "&amp;AI!F9)</f>
        <v>PIRSA-1632  Давл нагнетания 1 ступени 1 потока</v>
      </c>
      <c r="F9" s="75"/>
    </row>
    <row r="10" spans="1:6" ht="9" customHeight="1" x14ac:dyDescent="0.25">
      <c r="C10" s="203">
        <f>IF(ISBLANK(AI!D10),"",AI!D10)</f>
        <v>7</v>
      </c>
      <c r="D10" s="203">
        <f t="shared" si="0"/>
        <v>7</v>
      </c>
      <c r="E10" s="204" t="str">
        <f>IF(C10="","",AI!E10&amp;"  "&amp;AI!F10)</f>
        <v>PIRA-1630  Давл всасывания II ступени 1 потока</v>
      </c>
      <c r="F10" s="75"/>
    </row>
    <row r="11" spans="1:6" ht="9" customHeight="1" x14ac:dyDescent="0.25">
      <c r="C11" s="203">
        <f>IF(ISBLANK(AI!D11),"",AI!D11)</f>
        <v>8</v>
      </c>
      <c r="D11" s="203">
        <f t="shared" si="0"/>
        <v>8</v>
      </c>
      <c r="E11" s="204" t="str">
        <f>IF(C11="","",AI!E11&amp;"  "&amp;AI!F11)</f>
        <v>PIRA-1633  Давл всасывания II ступени 2 потока</v>
      </c>
      <c r="F11" s="75"/>
    </row>
    <row r="12" spans="1:6" ht="9" customHeight="1" x14ac:dyDescent="0.25">
      <c r="C12" s="203">
        <f>IF(ISBLANK(AI!D12),"",AI!D12)</f>
        <v>9</v>
      </c>
      <c r="D12" s="203">
        <f t="shared" si="0"/>
        <v>9</v>
      </c>
      <c r="E12" s="204" t="str">
        <f>IF(C12="","",AI!E12&amp;"  "&amp;AI!F12)</f>
        <v>PIRSA-1635  Давл нагнетания II ступени 1 потока</v>
      </c>
      <c r="F12" s="75"/>
    </row>
    <row r="13" spans="1:6" ht="9" customHeight="1" x14ac:dyDescent="0.25">
      <c r="C13" s="203">
        <f>IF(ISBLANK(AI!D13),"",AI!D13)</f>
        <v>10</v>
      </c>
      <c r="D13" s="203">
        <f t="shared" si="0"/>
        <v>10</v>
      </c>
      <c r="E13" s="204" t="str">
        <f>IF(C13="","",AI!E13&amp;"  "&amp;AI!F13)</f>
        <v>PIRSA-1636  Давл нагнетания II ступени 1 потока</v>
      </c>
      <c r="F13" s="75"/>
    </row>
    <row r="14" spans="1:6" ht="9" customHeight="1" x14ac:dyDescent="0.25">
      <c r="C14" s="203">
        <f>IF(ISBLANK(AI!D14),"",AI!D14)</f>
        <v>11</v>
      </c>
      <c r="D14" s="203">
        <f t="shared" si="0"/>
        <v>11</v>
      </c>
      <c r="E14" s="204" t="str">
        <f>IF(C14="","",AI!E14&amp;"  "&amp;AI!F14)</f>
        <v>PIRSA-1638  Давл нагнетания II ступени 2 потока</v>
      </c>
      <c r="F14" s="75"/>
    </row>
    <row r="15" spans="1:6" ht="9" customHeight="1" x14ac:dyDescent="0.25">
      <c r="C15" s="203">
        <f>IF(ISBLANK(AI!D15),"",AI!D15)</f>
        <v>12</v>
      </c>
      <c r="D15" s="203">
        <f t="shared" si="0"/>
        <v>12</v>
      </c>
      <c r="E15" s="204" t="str">
        <f>IF(C15="","",AI!E15&amp;"  "&amp;AI!F15)</f>
        <v>PIRSA-1639  Давл нагнетания II ступени 2 потока</v>
      </c>
      <c r="F15" s="75"/>
    </row>
    <row r="16" spans="1:6" ht="9" customHeight="1" x14ac:dyDescent="0.25">
      <c r="C16" s="203">
        <f>IF(ISBLANK(AI!D16),"",AI!D16)</f>
        <v>13</v>
      </c>
      <c r="D16" s="203">
        <f t="shared" si="0"/>
        <v>13</v>
      </c>
      <c r="E16" s="204" t="str">
        <f>IF(C16="","",AI!E16&amp;"  "&amp;AI!F16)</f>
        <v>PIRSA-1642  Давл воздуха обдува двигателя главного привода К-3/2</v>
      </c>
      <c r="F16" s="75"/>
    </row>
    <row r="17" spans="3:6" ht="9" customHeight="1" x14ac:dyDescent="0.25">
      <c r="C17" s="203">
        <f>IF(ISBLANK(AI!D17),"",AI!D17)</f>
        <v>14</v>
      </c>
      <c r="D17" s="203">
        <f t="shared" si="0"/>
        <v>14</v>
      </c>
      <c r="E17" s="204" t="str">
        <f>IF(C17="","",AI!E17&amp;"  "&amp;AI!F17)</f>
        <v>PIRSA-1643  Давл воздуха обдува двигателя главного привода К-3/2</v>
      </c>
      <c r="F17" s="75"/>
    </row>
    <row r="18" spans="3:6" ht="9" customHeight="1" x14ac:dyDescent="0.25">
      <c r="C18" s="203">
        <f>IF(ISBLANK(AI!D18),"",AI!D18)</f>
        <v>15</v>
      </c>
      <c r="D18" s="203">
        <f t="shared" si="0"/>
        <v>15</v>
      </c>
      <c r="E18" s="204" t="str">
        <f>IF(C18="","",AI!E18&amp;"  "&amp;AI!F18)</f>
        <v>PIRSA-1652  Давл масла в с-ме охлаждения цилиндров К-3/2</v>
      </c>
      <c r="F18" s="75"/>
    </row>
    <row r="19" spans="3:6" ht="9" customHeight="1" x14ac:dyDescent="0.25">
      <c r="C19" s="203">
        <f>IF(ISBLANK(AI!D19),"",AI!D19)</f>
        <v>16</v>
      </c>
      <c r="D19" s="203">
        <f t="shared" si="0"/>
        <v>16</v>
      </c>
      <c r="E19" s="204" t="str">
        <f>IF(C19="","",AI!E19&amp;"  "&amp;AI!F19)</f>
        <v>PIRSA-1667  Давл масла в с-ме смазки механизма движ. К-3/2</v>
      </c>
      <c r="F19" s="75"/>
    </row>
    <row r="20" spans="3:6" ht="9" customHeight="1" x14ac:dyDescent="0.25">
      <c r="C20" s="203">
        <f>IF(ISBLANK(AI!D20),"",AI!D20)</f>
        <v>17</v>
      </c>
      <c r="D20" s="203">
        <f t="shared" si="0"/>
        <v>17</v>
      </c>
      <c r="E20" s="204" t="str">
        <f>IF(C20="","",AI!E20&amp;"  "&amp;AI!F20)</f>
        <v>PIRSA-1669  Давл масла в с-ме промывки предсальников К-3/2</v>
      </c>
      <c r="F20" s="75"/>
    </row>
    <row r="21" spans="3:6" ht="9" customHeight="1" x14ac:dyDescent="0.25">
      <c r="C21" s="203">
        <f>IF(ISBLANK(AI!D21),"",AI!D21)</f>
        <v>18</v>
      </c>
      <c r="D21" s="203">
        <f t="shared" si="0"/>
        <v>18</v>
      </c>
      <c r="E21" s="204" t="str">
        <f>IF(C21="","",AI!E21&amp;"  "&amp;AI!F21)</f>
        <v>F1394  Утечки из сальников К3/2</v>
      </c>
      <c r="F21" s="75"/>
    </row>
    <row r="22" spans="3:6" ht="9" customHeight="1" x14ac:dyDescent="0.25">
      <c r="C22" s="203">
        <f>IF(ISBLANK(AI!D22),"",AI!D22)</f>
        <v>19</v>
      </c>
      <c r="D22" s="203">
        <f t="shared" si="0"/>
        <v>19</v>
      </c>
      <c r="E22" s="204" t="str">
        <f>IF(C22="","",AI!E22&amp;"  "&amp;AI!F22)</f>
        <v>TIRA-1229  Т-ра всасывания I ступени 1 потока 1 цил. К-3/2</v>
      </c>
      <c r="F22" s="75"/>
    </row>
    <row r="23" spans="3:6" ht="9" customHeight="1" x14ac:dyDescent="0.25">
      <c r="C23" s="203">
        <f>IF(ISBLANK(AI!D23),"",AI!D23)</f>
        <v>20</v>
      </c>
      <c r="D23" s="203">
        <f t="shared" si="0"/>
        <v>20</v>
      </c>
      <c r="E23" s="204" t="str">
        <f>IF(C23="","",AI!E23&amp;"  "&amp;AI!F23)</f>
        <v>TIRA-1230  Т-ра всасывания I ступени 1 потока 2 цил. К-3/2</v>
      </c>
      <c r="F23" s="75"/>
    </row>
    <row r="24" spans="3:6" ht="9" customHeight="1" x14ac:dyDescent="0.25">
      <c r="C24" s="203">
        <f>IF(ISBLANK(AI!D24),"",AI!D24)</f>
        <v>21</v>
      </c>
      <c r="D24" s="203">
        <f t="shared" si="0"/>
        <v>21</v>
      </c>
      <c r="E24" s="204" t="str">
        <f>IF(C24="","",AI!E24&amp;"  "&amp;AI!F24)</f>
        <v>TIRA-1231  Т-ра всасывания I ступени 2 потока 3 цил. К-3/2</v>
      </c>
      <c r="F24" s="75"/>
    </row>
    <row r="25" spans="3:6" ht="9" customHeight="1" x14ac:dyDescent="0.25">
      <c r="C25" s="203">
        <f>IF(ISBLANK(AI!D25),"",AI!D25)</f>
        <v>22</v>
      </c>
      <c r="D25" s="203">
        <f t="shared" si="0"/>
        <v>22</v>
      </c>
      <c r="E25" s="204" t="str">
        <f>IF(C25="","",AI!E25&amp;"  "&amp;AI!F25)</f>
        <v>TIRA-1232  Т-ра всасывания I ступени 2 потока 4 цил. К-3/2</v>
      </c>
      <c r="F25" s="75"/>
    </row>
    <row r="26" spans="3:6" ht="9" customHeight="1" x14ac:dyDescent="0.25">
      <c r="C26" s="203">
        <f>IF(ISBLANK(AI!D26),"",AI!D26)</f>
        <v>23</v>
      </c>
      <c r="D26" s="203">
        <f t="shared" si="0"/>
        <v>23</v>
      </c>
      <c r="E26" s="204" t="str">
        <f>IF(C26="","",AI!E26&amp;"  "&amp;AI!F26)</f>
        <v>TIRSA-1234  Т-ра нагнетания I ступени 1 потока 1 цил. К-3/2</v>
      </c>
      <c r="F26" s="75"/>
    </row>
    <row r="27" spans="3:6" ht="9" customHeight="1" x14ac:dyDescent="0.25">
      <c r="C27" s="203">
        <f>IF(ISBLANK(AI!D27),"",AI!D27)</f>
        <v>24</v>
      </c>
      <c r="D27" s="203">
        <f t="shared" si="0"/>
        <v>24</v>
      </c>
      <c r="E27" s="204" t="str">
        <f>IF(C27="","",AI!E27&amp;"  "&amp;AI!F27)</f>
        <v>TIRSA-1236  Т-ра нагнетания I ступени 1 потока 2 цил. К-3/2</v>
      </c>
      <c r="F27" s="75"/>
    </row>
    <row r="28" spans="3:6" ht="9" customHeight="1" x14ac:dyDescent="0.25">
      <c r="C28" s="203">
        <f>IF(ISBLANK(AI!D28),"",AI!D28)</f>
        <v>25</v>
      </c>
      <c r="D28" s="203">
        <f t="shared" si="0"/>
        <v>25</v>
      </c>
      <c r="E28" s="204" t="str">
        <f>IF(C28="","",AI!E28&amp;"  "&amp;AI!F28)</f>
        <v>TIRSA-1238  Т-ра нагнетания I ступени 2 потока 3 цил. К-3/2</v>
      </c>
      <c r="F28" s="75"/>
    </row>
    <row r="29" spans="3:6" ht="9" customHeight="1" x14ac:dyDescent="0.25">
      <c r="C29" s="203">
        <f>IF(ISBLANK(AI!D29),"",AI!D29)</f>
        <v>26</v>
      </c>
      <c r="D29" s="203">
        <f t="shared" si="0"/>
        <v>26</v>
      </c>
      <c r="E29" s="204" t="str">
        <f>IF(C29="","",AI!E29&amp;"  "&amp;AI!F29)</f>
        <v>TIRSA-1240  Т-ра нагнетания I ступени 2 потока 4 цил. К-3/2</v>
      </c>
      <c r="F29" s="75"/>
    </row>
    <row r="30" spans="3:6" ht="9" customHeight="1" x14ac:dyDescent="0.25">
      <c r="C30" s="203">
        <f>IF(ISBLANK(AI!D30),"",AI!D30)</f>
        <v>27</v>
      </c>
      <c r="D30" s="203">
        <f t="shared" si="0"/>
        <v>27</v>
      </c>
      <c r="E30" s="204" t="str">
        <f>IF(C30="","",AI!E30&amp;"  "&amp;AI!F30)</f>
        <v>TIRA-1242  Т-ра всасывания II ступени 1 потока 5 цил. К-3/2</v>
      </c>
      <c r="F30" s="75"/>
    </row>
    <row r="31" spans="3:6" ht="9" customHeight="1" x14ac:dyDescent="0.25">
      <c r="C31" s="203">
        <f>IF(ISBLANK(AI!D31),"",AI!D31)</f>
        <v>28</v>
      </c>
      <c r="D31" s="203">
        <f t="shared" si="0"/>
        <v>28</v>
      </c>
      <c r="E31" s="204" t="str">
        <f>IF(C31="","",AI!E31&amp;"  "&amp;AI!F31)</f>
        <v>TIRA-1243  Т-ра всасывания II ступени 1 потока 6 цил. К-3/2</v>
      </c>
      <c r="F31" s="75"/>
    </row>
    <row r="32" spans="3:6" ht="9" customHeight="1" x14ac:dyDescent="0.25">
      <c r="C32" s="203">
        <f>IF(ISBLANK(AI!D32),"",AI!D32)</f>
        <v>29</v>
      </c>
      <c r="D32" s="203">
        <f t="shared" si="0"/>
        <v>29</v>
      </c>
      <c r="E32" s="204" t="str">
        <f>IF(C32="","",AI!E32&amp;"  "&amp;AI!F32)</f>
        <v>TIRA-1244  Т-ра всасывания II ступени 2 потока 7 цил. К-3/2</v>
      </c>
      <c r="F32" s="75"/>
    </row>
    <row r="33" spans="3:6" ht="9" customHeight="1" x14ac:dyDescent="0.25">
      <c r="C33" s="203">
        <f>IF(ISBLANK(AI!D33),"",AI!D33)</f>
        <v>30</v>
      </c>
      <c r="D33" s="203">
        <f t="shared" si="0"/>
        <v>30</v>
      </c>
      <c r="E33" s="204" t="str">
        <f>IF(C33="","",AI!E33&amp;"  "&amp;AI!F33)</f>
        <v>TIRA-1245  Т-ра всасывания II ступени 2 потока 8 цил. К-3/2</v>
      </c>
      <c r="F33" s="75"/>
    </row>
    <row r="34" spans="3:6" ht="9" customHeight="1" x14ac:dyDescent="0.25">
      <c r="C34" s="203">
        <f>IF(ISBLANK(AI!D34),"",AI!D34)</f>
        <v>31</v>
      </c>
      <c r="D34" s="203">
        <f t="shared" si="0"/>
        <v>31</v>
      </c>
      <c r="E34" s="204" t="str">
        <f>IF(C34="","",AI!E34&amp;"  "&amp;AI!F34)</f>
        <v>TIRSA-1247  Т-ра нагнетания II ступени 1 потока 5 цил. К-3/2</v>
      </c>
      <c r="F34" s="75"/>
    </row>
    <row r="35" spans="3:6" ht="9" customHeight="1" x14ac:dyDescent="0.25">
      <c r="C35" s="203">
        <f>IF(ISBLANK(AI!D35),"",AI!D35)</f>
        <v>32</v>
      </c>
      <c r="D35" s="203">
        <f t="shared" si="0"/>
        <v>32</v>
      </c>
      <c r="E35" s="204" t="str">
        <f>IF(C35="","",AI!E35&amp;"  "&amp;AI!F35)</f>
        <v>TIRSA-1249  Т-ра нагнетания II ступени 1 потока 6 цил. К-3/2</v>
      </c>
      <c r="F35" s="75"/>
    </row>
    <row r="36" spans="3:6" ht="9" customHeight="1" x14ac:dyDescent="0.25">
      <c r="C36" s="203">
        <f>IF(ISBLANK(AI!D36),"",AI!D36)</f>
        <v>33</v>
      </c>
      <c r="D36" s="203">
        <f t="shared" si="0"/>
        <v>33</v>
      </c>
      <c r="E36" s="204" t="str">
        <f>IF(C36="","",AI!E36&amp;"  "&amp;AI!F36)</f>
        <v>TIRSA-1251  Т-ра нагнетания II ступени 2 потока 7 цил. К-3/2</v>
      </c>
      <c r="F36" s="75"/>
    </row>
    <row r="37" spans="3:6" ht="9" customHeight="1" x14ac:dyDescent="0.25">
      <c r="C37" s="203">
        <f>IF(ISBLANK(AI!D37),"",AI!D37)</f>
        <v>34</v>
      </c>
      <c r="D37" s="203">
        <f t="shared" si="0"/>
        <v>34</v>
      </c>
      <c r="E37" s="204" t="str">
        <f>IF(C37="","",AI!E37&amp;"  "&amp;AI!F37)</f>
        <v>TIRSA-1253  Т-ра нагнетания II ступени 2 потока 8 цил. К-3/2</v>
      </c>
      <c r="F37" s="75"/>
    </row>
    <row r="38" spans="3:6" ht="9" customHeight="1" x14ac:dyDescent="0.25">
      <c r="C38" s="203">
        <f>IF(ISBLANK(AI!D38),"",AI!D38)</f>
        <v>35</v>
      </c>
      <c r="D38" s="203">
        <f t="shared" si="0"/>
        <v>35</v>
      </c>
      <c r="E38" s="204" t="str">
        <f>IF(C38="","",AI!E38&amp;"  "&amp;AI!F38)</f>
        <v>TIRA-1279  Т-ра обмоток главного привода компрессора К-3/2</v>
      </c>
      <c r="F38" s="75"/>
    </row>
    <row r="39" spans="3:6" ht="9" customHeight="1" x14ac:dyDescent="0.25">
      <c r="C39" s="203">
        <f>IF(ISBLANK(AI!D39),"",AI!D39)</f>
        <v>36</v>
      </c>
      <c r="D39" s="203">
        <f t="shared" si="0"/>
        <v>36</v>
      </c>
      <c r="E39" s="204" t="str">
        <f>IF(C39="","",AI!E39&amp;"  "&amp;AI!F39)</f>
        <v>TIRA-1280  Т-ра обмоток главного привода компрессора К-3/2</v>
      </c>
      <c r="F39" s="75"/>
    </row>
    <row r="40" spans="3:6" ht="9" customHeight="1" x14ac:dyDescent="0.25">
      <c r="C40" s="203">
        <f>IF(ISBLANK(AI!D40),"",AI!D40)</f>
        <v>37</v>
      </c>
      <c r="D40" s="203">
        <f t="shared" si="0"/>
        <v>37</v>
      </c>
      <c r="E40" s="204" t="str">
        <f>IF(C40="","",AI!E40&amp;"  "&amp;AI!F40)</f>
        <v>TIRA-1281  Т-ра обмоток главного привода компрессора К-3/2</v>
      </c>
      <c r="F40" s="75"/>
    </row>
    <row r="41" spans="3:6" ht="9" customHeight="1" x14ac:dyDescent="0.25">
      <c r="C41" s="203">
        <f>IF(ISBLANK(AI!D41),"",AI!D41)</f>
        <v>38</v>
      </c>
      <c r="D41" s="203">
        <f t="shared" si="0"/>
        <v>38</v>
      </c>
      <c r="E41" s="204" t="str">
        <f>IF(C41="","",AI!E41&amp;"  "&amp;AI!F41)</f>
        <v>TIRA-1282  Т-ра обмоток главного привода компрессора К-3/2</v>
      </c>
      <c r="F41" s="75"/>
    </row>
    <row r="42" spans="3:6" ht="9" customHeight="1" x14ac:dyDescent="0.25">
      <c r="C42" s="203">
        <f>IF(ISBLANK(AI!D42),"",AI!D42)</f>
        <v>39</v>
      </c>
      <c r="D42" s="203">
        <f t="shared" si="0"/>
        <v>39</v>
      </c>
      <c r="E42" s="204" t="str">
        <f>IF(C42="","",AI!E42&amp;"  "&amp;AI!F42)</f>
        <v>TIRA-1283  Т-ра обмоток главного привода компрессора К-3/2</v>
      </c>
      <c r="F42" s="75"/>
    </row>
    <row r="43" spans="3:6" ht="9" customHeight="1" x14ac:dyDescent="0.25">
      <c r="C43" s="203">
        <f>IF(ISBLANK(AI!D43),"",AI!D43)</f>
        <v>40</v>
      </c>
      <c r="D43" s="203">
        <f t="shared" si="0"/>
        <v>40</v>
      </c>
      <c r="E43" s="204" t="str">
        <f>IF(C43="","",AI!E43&amp;"  "&amp;AI!F43)</f>
        <v>TIRA-1284  Т-ра обмоток главного привода компрессора К-3/2</v>
      </c>
      <c r="F43" s="75"/>
    </row>
    <row r="44" spans="3:6" ht="9" customHeight="1" x14ac:dyDescent="0.25">
      <c r="C44" s="203">
        <f>IF(ISBLANK(AI!D44),"",AI!D44)</f>
        <v>41</v>
      </c>
      <c r="D44" s="203">
        <f t="shared" si="0"/>
        <v>41</v>
      </c>
      <c r="E44" s="204" t="str">
        <f>IF(C44="","",AI!E44&amp;"  "&amp;AI!F44)</f>
        <v>TIRSA-1290  Т-ра подшипника 1 коренной шейки коленвала К-3/2</v>
      </c>
      <c r="F44" s="75"/>
    </row>
    <row r="45" spans="3:6" ht="9" customHeight="1" x14ac:dyDescent="0.25">
      <c r="C45" s="203">
        <f>IF(ISBLANK(AI!D45),"",AI!D45)</f>
        <v>42</v>
      </c>
      <c r="D45" s="203">
        <f t="shared" si="0"/>
        <v>42</v>
      </c>
      <c r="E45" s="204" t="str">
        <f>IF(C45="","",AI!E45&amp;"  "&amp;AI!F45)</f>
        <v>TIRSA-1291  Т-ра подшипника 2 коренной шейки коленвала К-3/2</v>
      </c>
      <c r="F45" s="75"/>
    </row>
    <row r="46" spans="3:6" ht="9" customHeight="1" x14ac:dyDescent="0.25">
      <c r="C46" s="203">
        <f>IF(ISBLANK(AI!D46),"",AI!D46)</f>
        <v>43</v>
      </c>
      <c r="D46" s="203">
        <f t="shared" si="0"/>
        <v>43</v>
      </c>
      <c r="E46" s="204" t="str">
        <f>IF(C46="","",AI!E46&amp;"  "&amp;AI!F46)</f>
        <v>TIRSA-1292  Т-ра подшипника 3 коренной шейки коленвала К-3/2</v>
      </c>
      <c r="F46" s="75"/>
    </row>
    <row r="47" spans="3:6" ht="9" customHeight="1" x14ac:dyDescent="0.25">
      <c r="C47" s="203">
        <f>IF(ISBLANK(AI!D47),"",AI!D47)</f>
        <v>44</v>
      </c>
      <c r="D47" s="203">
        <f t="shared" si="0"/>
        <v>44</v>
      </c>
      <c r="E47" s="204" t="str">
        <f>IF(C47="","",AI!E47&amp;"  "&amp;AI!F47)</f>
        <v>TIRSA-1293  Т-ра подшипника 4 коренной шейки коленвала К-3/2</v>
      </c>
      <c r="F47" s="75"/>
    </row>
    <row r="48" spans="3:6" ht="9" customHeight="1" x14ac:dyDescent="0.25">
      <c r="C48" s="203">
        <f>IF(ISBLANK(AI!D48),"",AI!D48)</f>
        <v>45</v>
      </c>
      <c r="D48" s="203">
        <f t="shared" si="0"/>
        <v>45</v>
      </c>
      <c r="E48" s="204" t="str">
        <f>IF(C48="","",AI!E48&amp;"  "&amp;AI!F48)</f>
        <v>TIRSA-1294  Т-ра подшипника 5 коренной шейки коленвала К-3/2</v>
      </c>
      <c r="F48" s="75"/>
    </row>
    <row r="49" spans="3:6" ht="9" customHeight="1" x14ac:dyDescent="0.25">
      <c r="C49" s="203">
        <f>IF(ISBLANK(AI!D49),"",AI!D49)</f>
        <v>46</v>
      </c>
      <c r="D49" s="203">
        <f t="shared" si="0"/>
        <v>46</v>
      </c>
      <c r="E49" s="204" t="str">
        <f>IF(C49="","",AI!E49&amp;"  "&amp;AI!F49)</f>
        <v>TIRSA-1318  Т-ра выносного подшипника компрессора К-3/2</v>
      </c>
      <c r="F49" s="75"/>
    </row>
    <row r="50" spans="3:6" ht="9" customHeight="1" x14ac:dyDescent="0.25">
      <c r="C50" s="203">
        <f>IF(ISBLANK(AI!D50),"",AI!D50)</f>
        <v>47</v>
      </c>
      <c r="D50" s="203">
        <f t="shared" si="0"/>
        <v>47</v>
      </c>
      <c r="E50" s="204" t="str">
        <f>IF(C50="","",AI!E50&amp;"  "&amp;AI!F50)</f>
        <v>TIRA-1306  Т-ра в системе гидропривода компрессора К-3/2</v>
      </c>
      <c r="F50" s="75"/>
    </row>
    <row r="51" spans="3:6" ht="9" customHeight="1" x14ac:dyDescent="0.25">
      <c r="C51" s="203">
        <f>IF(ISBLANK(AI!D51),"",AI!D51)</f>
        <v>48</v>
      </c>
      <c r="D51" s="203">
        <f t="shared" si="0"/>
        <v>48</v>
      </c>
      <c r="E51" s="204" t="str">
        <f>IF(C51="","",AI!E51&amp;"  "&amp;AI!F51)</f>
        <v>TIRA-1307  Т-ра в системе гидропривода компрессора К-3/2</v>
      </c>
      <c r="F51" s="75"/>
    </row>
    <row r="52" spans="3:6" ht="9" customHeight="1" x14ac:dyDescent="0.25">
      <c r="C52" s="203">
        <f>IF(ISBLANK(AI!D52),"",AI!D52)</f>
        <v>49</v>
      </c>
      <c r="D52" s="203">
        <f t="shared" si="0"/>
        <v>49</v>
      </c>
      <c r="E52" s="204" t="str">
        <f>IF(C52="","",AI!E52&amp;"  "&amp;AI!F52)</f>
        <v>TIRA-1308  Т-ра в системе гидропривода компрессора К-3/2</v>
      </c>
      <c r="F52" s="75"/>
    </row>
    <row r="53" spans="3:6" ht="9" customHeight="1" x14ac:dyDescent="0.25">
      <c r="C53" s="203">
        <f>IF(ISBLANK(AI!D53),"",AI!D53)</f>
        <v>50</v>
      </c>
      <c r="D53" s="203">
        <f t="shared" si="0"/>
        <v>50</v>
      </c>
      <c r="E53" s="204" t="str">
        <f>IF(C53="","",AI!E53&amp;"  "&amp;AI!F53)</f>
        <v>TIRA-1309  Т-ра в системе гидропривода компрессора К-3/2</v>
      </c>
      <c r="F53" s="75"/>
    </row>
    <row r="54" spans="3:6" ht="9" customHeight="1" x14ac:dyDescent="0.25">
      <c r="C54" s="203">
        <f>IF(ISBLANK(AI!D54),"",AI!D54)</f>
        <v>51</v>
      </c>
      <c r="D54" s="203">
        <f t="shared" si="0"/>
        <v>51</v>
      </c>
      <c r="E54" s="204" t="str">
        <f>IF(C54="","",AI!E54&amp;"  "&amp;AI!F54)</f>
        <v>TIRA-1310  Т-ра в системе гидропривода компрессора К-3/2</v>
      </c>
      <c r="F54" s="75"/>
    </row>
    <row r="55" spans="3:6" ht="9" customHeight="1" x14ac:dyDescent="0.25">
      <c r="C55" s="203">
        <f>IF(ISBLANK(AI!D55),"",AI!D55)</f>
        <v>52</v>
      </c>
      <c r="D55" s="203">
        <f t="shared" si="0"/>
        <v>52</v>
      </c>
      <c r="E55" s="204" t="str">
        <f>IF(C55="","",AI!E55&amp;"  "&amp;AI!F55)</f>
        <v>TIRA-1311  Т-ра в системе гидропривода компрессора К-3/2</v>
      </c>
      <c r="F55" s="75"/>
    </row>
    <row r="56" spans="3:6" ht="9" customHeight="1" x14ac:dyDescent="0.25">
      <c r="C56" s="203">
        <f>IF(ISBLANK(AI!D56),"",AI!D56)</f>
        <v>53</v>
      </c>
      <c r="D56" s="203">
        <f t="shared" si="0"/>
        <v>53</v>
      </c>
      <c r="E56" s="204" t="str">
        <f>IF(C56="","",AI!E56&amp;"  "&amp;AI!F56)</f>
        <v>TIRA-1312  Т-ра в системе гидропривода компрессора К-3/2</v>
      </c>
      <c r="F56" s="75"/>
    </row>
    <row r="57" spans="3:6" ht="9" customHeight="1" x14ac:dyDescent="0.25">
      <c r="C57" s="203">
        <f>IF(ISBLANK(AI!D57),"",AI!D57)</f>
        <v>54</v>
      </c>
      <c r="D57" s="203">
        <f t="shared" si="0"/>
        <v>54</v>
      </c>
      <c r="E57" s="204" t="str">
        <f>IF(C57="","",AI!E57&amp;"  "&amp;AI!F57)</f>
        <v>TIRA-1313  Т-ра в системе гидропривода компрессора К-3/2</v>
      </c>
      <c r="F57" s="75"/>
    </row>
    <row r="58" spans="3:6" ht="9" customHeight="1" x14ac:dyDescent="0.25">
      <c r="C58" s="203">
        <f>IF(ISBLANK(AI!D58),"",AI!D58)</f>
        <v>55</v>
      </c>
      <c r="D58" s="203">
        <f t="shared" si="0"/>
        <v>55</v>
      </c>
      <c r="E58" s="204" t="str">
        <f>IF(C58="","",AI!E58&amp;"  "&amp;AI!F58)</f>
        <v>PIRSA-1561  Давл всасывания I ступени компрессора К-2</v>
      </c>
      <c r="F58" s="75"/>
    </row>
    <row r="59" spans="3:6" ht="9" customHeight="1" x14ac:dyDescent="0.25">
      <c r="C59" s="203">
        <f>IF(ISBLANK(AI!D59),"",AI!D59)</f>
        <v>56</v>
      </c>
      <c r="D59" s="203">
        <f t="shared" si="0"/>
        <v>56</v>
      </c>
      <c r="E59" s="204" t="str">
        <f>IF(C59="","",AI!E59&amp;"  "&amp;AI!F59)</f>
        <v>PIRA-1562  Давл нагнетания I ступени компрессора К-2</v>
      </c>
      <c r="F59" s="75"/>
    </row>
    <row r="60" spans="3:6" ht="9" customHeight="1" x14ac:dyDescent="0.25">
      <c r="C60" s="203">
        <f>IF(ISBLANK(AI!D60),"",AI!D60)</f>
        <v>57</v>
      </c>
      <c r="D60" s="203">
        <f t="shared" si="0"/>
        <v>57</v>
      </c>
      <c r="E60" s="204" t="str">
        <f>IF(C60="","",AI!E60&amp;"  "&amp;AI!F60)</f>
        <v>PIRA-1563  Давл нагнетания II ступени компрессора К-2</v>
      </c>
      <c r="F60" s="75"/>
    </row>
    <row r="61" spans="3:6" ht="9" customHeight="1" x14ac:dyDescent="0.25">
      <c r="C61" s="203">
        <f>IF(ISBLANK(AI!D61),"",AI!D61)</f>
        <v>58</v>
      </c>
      <c r="D61" s="203">
        <f t="shared" si="0"/>
        <v>58</v>
      </c>
      <c r="E61" s="204" t="str">
        <f>IF(C61="","",AI!E61&amp;"  "&amp;AI!F61)</f>
        <v>PIRSA-1564  Давл нагнетания III ступени компрессора К-2</v>
      </c>
      <c r="F61" s="75"/>
    </row>
    <row r="62" spans="3:6" ht="9" customHeight="1" x14ac:dyDescent="0.25">
      <c r="C62" s="203">
        <f>IF(ISBLANK(AI!D62),"",AI!D62)</f>
        <v>59</v>
      </c>
      <c r="D62" s="203">
        <f t="shared" si="0"/>
        <v>59</v>
      </c>
      <c r="E62" s="204" t="str">
        <f>IF(C62="","",AI!E62&amp;"  "&amp;AI!F62)</f>
        <v>PIRSA-1577  Давл в с-ме смазки механизма движения К‑2</v>
      </c>
      <c r="F62" s="75"/>
    </row>
    <row r="63" spans="3:6" ht="9" customHeight="1" x14ac:dyDescent="0.25">
      <c r="C63" s="203">
        <f>IF(ISBLANK(AI!D63),"",AI!D63)</f>
        <v>60</v>
      </c>
      <c r="D63" s="203">
        <f t="shared" si="0"/>
        <v>60</v>
      </c>
      <c r="E63" s="204" t="str">
        <f>IF(C63="","",AI!E63&amp;"  "&amp;AI!F63)</f>
        <v>PIRSA-1545  Давл воздуха обдува электродвигателя K-1</v>
      </c>
      <c r="F63" s="75"/>
    </row>
    <row r="64" spans="3:6" ht="9" customHeight="1" x14ac:dyDescent="0.25">
      <c r="C64" s="203">
        <f>IF(ISBLANK(AI!D64),"",AI!D64)</f>
        <v>61</v>
      </c>
      <c r="D64" s="203">
        <f t="shared" si="0"/>
        <v>61</v>
      </c>
      <c r="E64" s="204" t="str">
        <f>IF(C64="","",AI!E64&amp;"  "&amp;AI!F64)</f>
        <v>PIRSA-1573  Давл воздуха обдува электродвигателя K-2</v>
      </c>
      <c r="F64" s="75"/>
    </row>
    <row r="65" spans="3:6" ht="9" customHeight="1" x14ac:dyDescent="0.25">
      <c r="C65" s="203">
        <f>IF(ISBLANK(AI!D65),"",AI!D65)</f>
        <v>62</v>
      </c>
      <c r="D65" s="203">
        <f t="shared" si="0"/>
        <v>62</v>
      </c>
      <c r="E65" s="204" t="str">
        <f>IF(C65="","",AI!E65&amp;"  "&amp;AI!F65)</f>
        <v>PIRSA-1531  Давл этилена нагнетания 3 ст. K-1</v>
      </c>
      <c r="F65" s="75"/>
    </row>
    <row r="66" spans="3:6" ht="9" customHeight="1" x14ac:dyDescent="0.25">
      <c r="C66" s="203">
        <f>IF(ISBLANK(AI!D66),"",AI!D66)</f>
        <v>63</v>
      </c>
      <c r="D66" s="203">
        <f t="shared" si="0"/>
        <v>63</v>
      </c>
      <c r="E66" s="204" t="str">
        <f>IF(C66="","",AI!E66&amp;"  "&amp;AI!F66)</f>
        <v>TR-1091  Т-ра всасывания 3 ст. К-2 5 цил.</v>
      </c>
      <c r="F66" s="75"/>
    </row>
    <row r="67" spans="3:6" ht="9" customHeight="1" x14ac:dyDescent="0.25">
      <c r="C67" s="203">
        <f>IF(ISBLANK(AI!D67),"",AI!D67)</f>
        <v>64</v>
      </c>
      <c r="D67" s="203">
        <f t="shared" si="0"/>
        <v>64</v>
      </c>
      <c r="E67" s="204" t="str">
        <f>IF(C67="","",AI!E67&amp;"  "&amp;AI!F67)</f>
        <v>TR-1092  Т-ра всасывания 3 ст. К-2 6 цил.</v>
      </c>
      <c r="F67" s="75"/>
    </row>
    <row r="68" spans="3:6" ht="9" customHeight="1" x14ac:dyDescent="0.25">
      <c r="C68" s="203">
        <f>IF(ISBLANK(AI!D68),"",AI!D68)</f>
        <v>65</v>
      </c>
      <c r="D68" s="203">
        <f t="shared" si="0"/>
        <v>65</v>
      </c>
      <c r="E68" s="204" t="str">
        <f>IF(C68="","",AI!E68&amp;"  "&amp;AI!F68)</f>
        <v>TR-1079  Т-ра всасывания 1 ст. К-2 1 цил.</v>
      </c>
      <c r="F68" s="75"/>
    </row>
    <row r="69" spans="3:6" ht="9" customHeight="1" x14ac:dyDescent="0.25">
      <c r="C69" s="203">
        <f>IF(ISBLANK(AI!D69),"",AI!D69)</f>
        <v>66</v>
      </c>
      <c r="D69" s="203">
        <f t="shared" si="0"/>
        <v>66</v>
      </c>
      <c r="E69" s="204" t="str">
        <f>IF(C69="","",AI!E69&amp;"  "&amp;AI!F69)</f>
        <v>TR-1080  Т-ра всасывания 1 ст. К-2 2 цил.</v>
      </c>
      <c r="F69" s="75"/>
    </row>
    <row r="70" spans="3:6" ht="9" customHeight="1" x14ac:dyDescent="0.25">
      <c r="C70" s="203">
        <f>IF(ISBLANK(AI!D70),"",AI!D70)</f>
        <v>67</v>
      </c>
      <c r="D70" s="203">
        <f t="shared" si="0"/>
        <v>67</v>
      </c>
      <c r="E70" s="204" t="str">
        <f>IF(C70="","",AI!E70&amp;"  "&amp;AI!F70)</f>
        <v>TRSA-1081  Т-ра нагнетания 1 ст. K-2 1 цил.</v>
      </c>
      <c r="F70" s="75"/>
    </row>
    <row r="71" spans="3:6" ht="9" customHeight="1" x14ac:dyDescent="0.25">
      <c r="C71" s="203">
        <f>IF(ISBLANK(AI!D71),"",AI!D71)</f>
        <v>68</v>
      </c>
      <c r="D71" s="203">
        <f t="shared" si="0"/>
        <v>68</v>
      </c>
      <c r="E71" s="204" t="str">
        <f>IF(C71="","",AI!E71&amp;"  "&amp;AI!F71)</f>
        <v>TRSA-1083  Т-ра нагнетания 1 ст. K-2 2 цил.</v>
      </c>
      <c r="F71" s="75"/>
    </row>
    <row r="72" spans="3:6" ht="9" customHeight="1" x14ac:dyDescent="0.25">
      <c r="C72" s="203">
        <f>IF(ISBLANK(AI!D72),"",AI!D72)</f>
        <v>69</v>
      </c>
      <c r="D72" s="203">
        <f t="shared" si="0"/>
        <v>69</v>
      </c>
      <c r="E72" s="204" t="str">
        <f>IF(C72="","",AI!E72&amp;"  "&amp;AI!F72)</f>
        <v>TR-1085  Т-ра всасывания 2 ст. К-2 3 цил.</v>
      </c>
      <c r="F72" s="75"/>
    </row>
    <row r="73" spans="3:6" ht="9" customHeight="1" x14ac:dyDescent="0.25">
      <c r="C73" s="203">
        <f>IF(ISBLANK(AI!D73),"",AI!D73)</f>
        <v>70</v>
      </c>
      <c r="D73" s="203">
        <f t="shared" si="0"/>
        <v>70</v>
      </c>
      <c r="E73" s="204" t="str">
        <f>IF(C73="","",AI!E73&amp;"  "&amp;AI!F73)</f>
        <v>TR-1086  Т-ра всасывания 2 ст. К-2 4 цил.</v>
      </c>
      <c r="F73" s="75"/>
    </row>
    <row r="74" spans="3:6" ht="9" customHeight="1" x14ac:dyDescent="0.25">
      <c r="C74" s="203">
        <f>IF(ISBLANK(AI!D74),"",AI!D74)</f>
        <v>71</v>
      </c>
      <c r="D74" s="203">
        <f t="shared" si="0"/>
        <v>71</v>
      </c>
      <c r="E74" s="204" t="str">
        <f>IF(C74="","",AI!E74&amp;"  "&amp;AI!F74)</f>
        <v>TRSA-1087  Т-ра нагнетания 2 ст. K-2 3 цил.</v>
      </c>
      <c r="F74" s="75"/>
    </row>
    <row r="75" spans="3:6" ht="9" customHeight="1" x14ac:dyDescent="0.25">
      <c r="C75" s="203">
        <f>IF(ISBLANK(AI!D75),"",AI!D75)</f>
        <v>72</v>
      </c>
      <c r="D75" s="203">
        <f t="shared" si="0"/>
        <v>72</v>
      </c>
      <c r="E75" s="204" t="str">
        <f>IF(C75="","",AI!E75&amp;"  "&amp;AI!F75)</f>
        <v>TRSA-1089  Т-ра нагнетания 2 ст. K-2 4 цил.</v>
      </c>
      <c r="F75" s="75"/>
    </row>
    <row r="76" spans="3:6" ht="9" customHeight="1" x14ac:dyDescent="0.25">
      <c r="C76" s="203">
        <f>IF(ISBLANK(AI!D76),"",AI!D76)</f>
        <v>73</v>
      </c>
      <c r="D76" s="203">
        <f t="shared" si="0"/>
        <v>73</v>
      </c>
      <c r="E76" s="204" t="str">
        <f>IF(C76="","",AI!E76&amp;"  "&amp;AI!F76)</f>
        <v>TRSA-1119  Т-ра подшипника ходовой части K-2</v>
      </c>
      <c r="F76" s="75"/>
    </row>
    <row r="77" spans="3:6" ht="9" customHeight="1" x14ac:dyDescent="0.25">
      <c r="C77" s="203">
        <f>IF(ISBLANK(AI!D77),"",AI!D77)</f>
        <v>74</v>
      </c>
      <c r="D77" s="203">
        <f t="shared" si="0"/>
        <v>74</v>
      </c>
      <c r="E77" s="204" t="str">
        <f>IF(C77="","",AI!E77&amp;"  "&amp;AI!F77)</f>
        <v>TRSA-1120  Т-ра подшипника ходовой части K-2</v>
      </c>
      <c r="F77" s="75"/>
    </row>
    <row r="78" spans="3:6" ht="9" customHeight="1" x14ac:dyDescent="0.25">
      <c r="C78" s="203">
        <f>IF(ISBLANK(AI!D78),"",AI!D78)</f>
        <v>75</v>
      </c>
      <c r="D78" s="203">
        <f t="shared" si="0"/>
        <v>75</v>
      </c>
      <c r="E78" s="204" t="str">
        <f>IF(C78="","",AI!E78&amp;"  "&amp;AI!F78)</f>
        <v>TRSA-1094  Т-ра нагнетания 3 ст. K-2 5 цил.</v>
      </c>
      <c r="F78" s="75"/>
    </row>
    <row r="79" spans="3:6" ht="9" customHeight="1" x14ac:dyDescent="0.25">
      <c r="C79" s="203">
        <f>IF(ISBLANK(AI!D79),"",AI!D79)</f>
        <v>76</v>
      </c>
      <c r="D79" s="203">
        <f t="shared" si="0"/>
        <v>76</v>
      </c>
      <c r="E79" s="204" t="str">
        <f>IF(C79="","",AI!E79&amp;"  "&amp;AI!F79)</f>
        <v>TRSA-1096  Т-ра нагнетания 3 ст. K-2 6 цил.</v>
      </c>
      <c r="F79" s="75"/>
    </row>
    <row r="80" spans="3:6" ht="9" customHeight="1" x14ac:dyDescent="0.25">
      <c r="C80" s="203">
        <f>IF(ISBLANK(AI!D80),"",AI!D80)</f>
        <v>77</v>
      </c>
      <c r="D80" s="203">
        <f t="shared" si="0"/>
        <v>77</v>
      </c>
      <c r="E80" s="204" t="str">
        <f>IF(C80="","",AI!E80&amp;"  "&amp;AI!F80)</f>
        <v>TRSA-1115  Т-ра наружного подшипника двигателя K-2</v>
      </c>
      <c r="F80" s="75"/>
    </row>
    <row r="81" spans="1:7" ht="9" customHeight="1" x14ac:dyDescent="0.25">
      <c r="C81" s="203">
        <f>IF(ISBLANK(AI!D81),"",AI!D81)</f>
        <v>78</v>
      </c>
      <c r="D81" s="203">
        <f t="shared" si="0"/>
        <v>78</v>
      </c>
      <c r="E81" s="204" t="str">
        <f>IF(C81="","",AI!E81&amp;"  "&amp;AI!F81)</f>
        <v>TRSA-1116  Т-ра наружного подшипника двигателя K-2</v>
      </c>
      <c r="F81" s="75"/>
    </row>
    <row r="82" spans="1:7" ht="9" customHeight="1" x14ac:dyDescent="0.25">
      <c r="C82" s="203">
        <f>IF(ISBLANK(AI!D82),"",AI!D82)</f>
        <v>79</v>
      </c>
      <c r="D82" s="203">
        <f t="shared" si="0"/>
        <v>79</v>
      </c>
      <c r="E82" s="204" t="str">
        <f>IF(C82="","",AI!E82&amp;"  "&amp;AI!F82)</f>
        <v>TRSA-1117  Т-ра наружного подшипника двигателя K-2</v>
      </c>
      <c r="F82" s="75"/>
    </row>
    <row r="83" spans="1:7" ht="9" customHeight="1" x14ac:dyDescent="0.25">
      <c r="C83" s="203">
        <f>IF(ISBLANK(AI!D83),"",AI!D83)</f>
        <v>80</v>
      </c>
      <c r="D83" s="203">
        <f t="shared" si="0"/>
        <v>80</v>
      </c>
      <c r="E83" s="204" t="str">
        <f>IF(C83="","",AI!E83&amp;"  "&amp;AI!F83)</f>
        <v>TRSA-1118  Т-ра подшипника ходовой части K-2</v>
      </c>
      <c r="F83" s="75"/>
    </row>
    <row r="84" spans="1:7" ht="9" customHeight="1" x14ac:dyDescent="0.25">
      <c r="C84" s="203" t="str">
        <f>IF(ISBLANK(AI!D206),"",AI!D206)</f>
        <v/>
      </c>
      <c r="D84" s="203" t="str">
        <f>IF(C84="","",C84)</f>
        <v/>
      </c>
      <c r="E84" s="204" t="str">
        <f>IF(C84="","",AI!E206&amp;"  "&amp;AI!F206)</f>
        <v/>
      </c>
      <c r="F84" s="75"/>
    </row>
    <row r="85" spans="1:7" ht="9" customHeight="1" x14ac:dyDescent="0.25">
      <c r="A85" s="197" t="s">
        <v>556</v>
      </c>
      <c r="B85" s="197">
        <v>3000</v>
      </c>
      <c r="C85" s="70">
        <f>IF(ISBLANK(DIO!D4),"",DIO!D4)</f>
        <v>0</v>
      </c>
      <c r="D85" s="70">
        <f>C85+ $B$85</f>
        <v>3000</v>
      </c>
      <c r="E85" s="204" t="str">
        <f>IF(C85="","",DIO!E4&amp;"  "&amp;DIO!F4)</f>
        <v xml:space="preserve">  Деблокировка всаса компрессора К-3/2, ЦПУ</v>
      </c>
      <c r="F85" s="205"/>
      <c r="G85" s="206"/>
    </row>
    <row r="86" spans="1:7" ht="9" customHeight="1" x14ac:dyDescent="0.25">
      <c r="C86" s="70">
        <f>IF(ISBLANK(DIO!D5),"",DIO!D5)</f>
        <v>1</v>
      </c>
      <c r="D86" s="70">
        <f t="shared" ref="D86:D149" si="1">C86+ $B$85</f>
        <v>3001</v>
      </c>
      <c r="E86" s="204" t="str">
        <f>IF(C86="","",DIO!E5&amp;"  "&amp;DIO!F5)</f>
        <v xml:space="preserve">  Кнопка пуск К-3/2, Местный Щит</v>
      </c>
      <c r="F86" s="205"/>
      <c r="G86" s="206"/>
    </row>
    <row r="87" spans="1:7" ht="9" customHeight="1" x14ac:dyDescent="0.25">
      <c r="C87" s="70">
        <f>IF(ISBLANK(DIO!D6),"",DIO!D6)</f>
        <v>2</v>
      </c>
      <c r="D87" s="70">
        <f t="shared" si="1"/>
        <v>3002</v>
      </c>
      <c r="E87" s="204" t="str">
        <f>IF(C87="","",DIO!E6&amp;"  "&amp;DIO!F6)</f>
        <v xml:space="preserve">  Сблокированный пуск РРП</v>
      </c>
      <c r="F87" s="205"/>
      <c r="G87" s="206"/>
    </row>
    <row r="88" spans="1:7" ht="9" customHeight="1" x14ac:dyDescent="0.25">
      <c r="C88" s="70">
        <f>IF(ISBLANK(DIO!D7),"",DIO!D7)</f>
        <v>3</v>
      </c>
      <c r="D88" s="70">
        <f t="shared" si="1"/>
        <v>3003</v>
      </c>
      <c r="E88" s="204" t="str">
        <f>IF(C88="","",DIO!E7&amp;"  "&amp;DIO!F7)</f>
        <v xml:space="preserve">  Готов к пуску К-3/2, Местный Щит</v>
      </c>
      <c r="F88" s="205"/>
      <c r="G88" s="206"/>
    </row>
    <row r="89" spans="1:7" ht="9" customHeight="1" x14ac:dyDescent="0.25">
      <c r="C89" s="70">
        <f>IF(ISBLANK(DIO!D8),"",DIO!D8)</f>
        <v>4</v>
      </c>
      <c r="D89" s="70">
        <f t="shared" si="1"/>
        <v>3004</v>
      </c>
      <c r="E89" s="204" t="str">
        <f>IF(C89="","",DIO!E8&amp;"  "&amp;DIO!F8)</f>
        <v xml:space="preserve">  Пуск компрессора К-3/2 разрешен, ЦПУ</v>
      </c>
      <c r="F89" s="205"/>
      <c r="G89" s="206"/>
    </row>
    <row r="90" spans="1:7" ht="9" customHeight="1" x14ac:dyDescent="0.25">
      <c r="C90" s="70">
        <f>IF(ISBLANK(DIO!D9),"",DIO!D9)</f>
        <v>5</v>
      </c>
      <c r="D90" s="70">
        <f t="shared" ref="D90:D118" si="2">C90+ $B$85</f>
        <v>3005</v>
      </c>
      <c r="E90" s="204" t="str">
        <f>IF(C90="","",DIO!E9&amp;"  "&amp;DIO!F9)</f>
        <v xml:space="preserve">  Состояние 1756-P75R №1</v>
      </c>
      <c r="F90" s="205"/>
      <c r="G90" s="206"/>
    </row>
    <row r="91" spans="1:7" ht="9" customHeight="1" x14ac:dyDescent="0.25">
      <c r="C91" s="70">
        <f>IF(ISBLANK(DIO!D10),"",DIO!D10)</f>
        <v>6</v>
      </c>
      <c r="D91" s="70">
        <f t="shared" si="2"/>
        <v>3006</v>
      </c>
      <c r="E91" s="204" t="str">
        <f>IF(C91="","",DIO!E10&amp;"  "&amp;DIO!F10)</f>
        <v xml:space="preserve">  Состояние 1756-P75R №2</v>
      </c>
      <c r="F91" s="205"/>
      <c r="G91" s="206"/>
    </row>
    <row r="92" spans="1:7" ht="9" customHeight="1" x14ac:dyDescent="0.25">
      <c r="C92" s="70">
        <f>IF(ISBLANK(DIO!D11),"",DIO!D11)</f>
        <v>7</v>
      </c>
      <c r="D92" s="70">
        <f t="shared" si="2"/>
        <v>3007</v>
      </c>
      <c r="E92" s="204" t="str">
        <f>IF(C92="","",DIO!E11&amp;"  "&amp;DIO!F11)</f>
        <v xml:space="preserve">  Двигатель К-3/2 работает (II-ПМ)</v>
      </c>
      <c r="F92" s="205"/>
      <c r="G92" s="206"/>
    </row>
    <row r="93" spans="1:7" ht="9" customHeight="1" x14ac:dyDescent="0.25">
      <c r="C93" s="70">
        <f>IF(ISBLANK(DIO!D12),"",DIO!D12)</f>
        <v>8</v>
      </c>
      <c r="D93" s="70">
        <f t="shared" si="2"/>
        <v>3008</v>
      </c>
      <c r="E93" s="204" t="str">
        <f>IF(C93="","",DIO!E12&amp;"  "&amp;DIO!F12)</f>
        <v xml:space="preserve">  Аварийная разгрузка компрессора К-3/2</v>
      </c>
      <c r="F93" s="205"/>
      <c r="G93" s="206"/>
    </row>
    <row r="94" spans="1:7" ht="9" customHeight="1" x14ac:dyDescent="0.25">
      <c r="C94" s="70">
        <f>IF(ISBLANK(DIO!D13),"",DIO!D13)</f>
        <v>9</v>
      </c>
      <c r="D94" s="70">
        <f t="shared" si="2"/>
        <v>3009</v>
      </c>
      <c r="E94" s="204" t="str">
        <f>IF(C94="","",DIO!E13&amp;"  "&amp;DIO!F13)</f>
        <v xml:space="preserve">  Нормальный останов компр. К-3/2, Местный Щит</v>
      </c>
      <c r="F94" s="205"/>
      <c r="G94" s="206"/>
    </row>
    <row r="95" spans="1:7" ht="9" customHeight="1" x14ac:dyDescent="0.25">
      <c r="C95" s="70">
        <f>IF(ISBLANK(DIO!D14),"",DIO!D14)</f>
        <v>10</v>
      </c>
      <c r="D95" s="70">
        <f t="shared" si="2"/>
        <v>3010</v>
      </c>
      <c r="E95" s="204" t="str">
        <f>IF(C95="","",DIO!E14&amp;"  "&amp;DIO!F14)</f>
        <v xml:space="preserve">  Аварийное отключение компр. К-3/2, Местный Щит</v>
      </c>
      <c r="F95" s="205"/>
      <c r="G95" s="206"/>
    </row>
    <row r="96" spans="1:7" ht="9" customHeight="1" x14ac:dyDescent="0.25">
      <c r="C96" s="70">
        <f>IF(ISBLANK(DIO!D15),"",DIO!D15)</f>
        <v>11</v>
      </c>
      <c r="D96" s="70">
        <f t="shared" si="2"/>
        <v>3011</v>
      </c>
      <c r="E96" s="204" t="str">
        <f>IF(C96="","",DIO!E15&amp;"  "&amp;DIO!F15)</f>
        <v xml:space="preserve">  Аварийный останов, ЦПУ</v>
      </c>
      <c r="F96" s="205"/>
      <c r="G96" s="206"/>
    </row>
    <row r="97" spans="3:7" ht="9" customHeight="1" x14ac:dyDescent="0.25">
      <c r="C97" s="70">
        <f>IF(ISBLANK(DIO!D16),"",DIO!D16)</f>
        <v>12</v>
      </c>
      <c r="D97" s="70">
        <f t="shared" si="2"/>
        <v>3012</v>
      </c>
      <c r="E97" s="204" t="str">
        <f>IF(C97="","",DIO!E16&amp;"  "&amp;DIO!F16)</f>
        <v xml:space="preserve">  Аварийная программа А-I</v>
      </c>
      <c r="F97" s="205"/>
      <c r="G97" s="206"/>
    </row>
    <row r="98" spans="3:7" ht="9" customHeight="1" x14ac:dyDescent="0.25">
      <c r="C98" s="70">
        <f>IF(ISBLANK(DIO!D17),"",DIO!D17)</f>
        <v>13</v>
      </c>
      <c r="D98" s="70">
        <f t="shared" si="2"/>
        <v>3013</v>
      </c>
      <c r="E98" s="204" t="str">
        <f>IF(C98="","",DIO!E17&amp;"  "&amp;DIO!F17)</f>
        <v xml:space="preserve">  Ввод “D” по аварийному останову К-3/2</v>
      </c>
      <c r="F98" s="205"/>
      <c r="G98" s="206"/>
    </row>
    <row r="99" spans="3:7" ht="9" customHeight="1" x14ac:dyDescent="0.25">
      <c r="C99" s="70">
        <f>IF(ISBLANK(DIO!D18),"",DIO!D18)</f>
        <v>14</v>
      </c>
      <c r="D99" s="70">
        <f t="shared" si="2"/>
        <v>3014</v>
      </c>
      <c r="E99" s="204" t="str">
        <f>IF(C99="","",DIO!E18&amp;"  "&amp;DIO!F18)</f>
        <v xml:space="preserve">  Съём звукового сигнала, Местный Щит</v>
      </c>
      <c r="F99" s="205"/>
      <c r="G99" s="206"/>
    </row>
    <row r="100" spans="3:7" ht="9" customHeight="1" x14ac:dyDescent="0.25">
      <c r="C100" s="70">
        <f>IF(ISBLANK(DIO!D19),"",DIO!D19)</f>
        <v>15</v>
      </c>
      <c r="D100" s="70">
        <f t="shared" si="2"/>
        <v>3015</v>
      </c>
      <c r="E100" s="204" t="str">
        <f>IF(C100="","",DIO!E19&amp;"  "&amp;DIO!F19)</f>
        <v xml:space="preserve">  Съём светового сигнала, Местный Щит</v>
      </c>
      <c r="F100" s="205"/>
      <c r="G100" s="206"/>
    </row>
    <row r="101" spans="3:7" ht="9" customHeight="1" x14ac:dyDescent="0.25">
      <c r="C101" s="70">
        <f>IF(ISBLANK(DIO!D20),"",DIO!D20)</f>
        <v>16</v>
      </c>
      <c r="D101" s="70">
        <f t="shared" si="2"/>
        <v>3016</v>
      </c>
      <c r="E101" s="204" t="str">
        <f>IF(C101="","",DIO!E20&amp;"  "&amp;DIO!F20)</f>
        <v xml:space="preserve">  Контроль схемы сигнализации, Местный Щит</v>
      </c>
      <c r="F101" s="205"/>
      <c r="G101" s="206"/>
    </row>
    <row r="102" spans="3:7" ht="9" customHeight="1" x14ac:dyDescent="0.25">
      <c r="C102" s="70">
        <f>IF(ISBLANK(DIO!D21),"",DIO!D21)</f>
        <v>17</v>
      </c>
      <c r="D102" s="70">
        <f t="shared" si="2"/>
        <v>3017</v>
      </c>
      <c r="E102" s="204" t="str">
        <f>IF(C102="","",DIO!E21&amp;"  "&amp;DIO!F21)</f>
        <v xml:space="preserve">  Квитирование 1-причины останова компрессора К-3/2,, МЩ</v>
      </c>
      <c r="F102" s="205"/>
      <c r="G102" s="206"/>
    </row>
    <row r="103" spans="3:7" ht="9" customHeight="1" x14ac:dyDescent="0.25">
      <c r="C103" s="70">
        <f>IF(ISBLANK(DIO!D22),"",DIO!D22)</f>
        <v>18</v>
      </c>
      <c r="D103" s="70">
        <f t="shared" si="2"/>
        <v>3018</v>
      </c>
      <c r="E103" s="204" t="str">
        <f>IF(C103="","",DIO!E22&amp;"  "&amp;DIO!F22)</f>
        <v xml:space="preserve">  Элетрорасцепление 3Р+1РВП+4А</v>
      </c>
      <c r="F103" s="205"/>
      <c r="G103" s="206"/>
    </row>
    <row r="104" spans="3:7" ht="9" customHeight="1" x14ac:dyDescent="0.25">
      <c r="C104" s="70">
        <f>IF(ISBLANK(DIO!D23),"",DIO!D23)</f>
        <v>19</v>
      </c>
      <c r="D104" s="70">
        <f t="shared" si="2"/>
        <v>3019</v>
      </c>
      <c r="E104" s="204" t="str">
        <f>IF(C104="","",DIO!E23&amp;"  "&amp;DIO!F23)</f>
        <v>F12_F15  Блинкер поднят (“1” – замкнут(перед пуском) “0” – разомкнут)</v>
      </c>
      <c r="F104" s="205"/>
      <c r="G104" s="206"/>
    </row>
    <row r="105" spans="3:7" ht="9" customHeight="1" x14ac:dyDescent="0.25">
      <c r="C105" s="70">
        <f>IF(ISBLANK(DIO!D24),"",DIO!D24)</f>
        <v>20</v>
      </c>
      <c r="D105" s="70">
        <f t="shared" si="2"/>
        <v>3020</v>
      </c>
      <c r="E105" s="204" t="str">
        <f>IF(C105="","",DIO!E24&amp;"  "&amp;DIO!F24)</f>
        <v>PS1643  Давл воздуха обдува двигателя главного привода К-3/2 P1643 &lt; 100 Па</v>
      </c>
      <c r="F105" s="205"/>
      <c r="G105" s="206"/>
    </row>
    <row r="106" spans="3:7" ht="9" customHeight="1" x14ac:dyDescent="0.25">
      <c r="C106" s="70">
        <f>IF(ISBLANK(DIO!D25),"",DIO!D25)</f>
        <v>21</v>
      </c>
      <c r="D106" s="70">
        <f t="shared" si="2"/>
        <v>3021</v>
      </c>
      <c r="E106" s="204" t="str">
        <f>IF(C106="","",DIO!E25&amp;"  "&amp;DIO!F25)</f>
        <v>PA1643  Давл воздуха обдува двигателя главного привода К-3/2 P1643 &lt; 250 Па</v>
      </c>
      <c r="F106" s="205"/>
      <c r="G106" s="206"/>
    </row>
    <row r="107" spans="3:7" ht="9" customHeight="1" x14ac:dyDescent="0.25">
      <c r="C107" s="70">
        <f>IF(ISBLANK(DIO!D26),"",DIO!D26)</f>
        <v>22</v>
      </c>
      <c r="D107" s="70">
        <f t="shared" si="2"/>
        <v>3022</v>
      </c>
      <c r="E107" s="204" t="str">
        <f>IF(C107="","",DIO!E26&amp;"  "&amp;DIO!F26)</f>
        <v>PA1642  Давл воздуха обдува двигателя главного привода К-3/2 P1642 &lt; 250 Па</v>
      </c>
      <c r="F107" s="205"/>
      <c r="G107" s="206"/>
    </row>
    <row r="108" spans="3:7" ht="9" customHeight="1" x14ac:dyDescent="0.25">
      <c r="C108" s="70">
        <f>IF(ISBLANK(DIO!D27),"",DIO!D27)</f>
        <v>23</v>
      </c>
      <c r="D108" s="70">
        <f t="shared" si="2"/>
        <v>3023</v>
      </c>
      <c r="E108" s="204" t="str">
        <f>IF(C108="","",DIO!E27&amp;"  "&amp;DIO!F27)</f>
        <v>PS1642  Давл воздуха обдува двигателя главного привода К-3/2 P1642 &lt; 100 Па</v>
      </c>
      <c r="F108" s="205"/>
      <c r="G108" s="206"/>
    </row>
    <row r="109" spans="3:7" ht="9" customHeight="1" x14ac:dyDescent="0.25">
      <c r="C109" s="70">
        <f>IF(ISBLANK(DIO!D28),"",DIO!D28)</f>
        <v>24</v>
      </c>
      <c r="D109" s="70">
        <f t="shared" si="2"/>
        <v>3024</v>
      </c>
      <c r="E109" s="204" t="str">
        <f>IF(C109="","",DIO!E28&amp;"  "&amp;DIO!F28)</f>
        <v>G1600‗1‗1  Контроль положения поршней компр. К-3/2 1 цил. &gt; 16 мм</v>
      </c>
      <c r="F109" s="205"/>
      <c r="G109" s="206"/>
    </row>
    <row r="110" spans="3:7" ht="9" customHeight="1" x14ac:dyDescent="0.25">
      <c r="C110" s="70">
        <f>IF(ISBLANK(DIO!D29),"",DIO!D29)</f>
        <v>25</v>
      </c>
      <c r="D110" s="70">
        <f t="shared" si="2"/>
        <v>3025</v>
      </c>
      <c r="E110" s="204" t="str">
        <f>IF(C110="","",DIO!E29&amp;"  "&amp;DIO!F29)</f>
        <v xml:space="preserve">G1600‗2‗1  Контроль положения поршней компр. К-3/2 2 цил. &gt; 16 мм </v>
      </c>
      <c r="F110" s="205"/>
      <c r="G110" s="206"/>
    </row>
    <row r="111" spans="3:7" ht="9" customHeight="1" x14ac:dyDescent="0.25">
      <c r="C111" s="70">
        <f>IF(ISBLANK(DIO!D30),"",DIO!D30)</f>
        <v>26</v>
      </c>
      <c r="D111" s="70">
        <f t="shared" si="2"/>
        <v>3026</v>
      </c>
      <c r="E111" s="204" t="str">
        <f>IF(C111="","",DIO!E30&amp;"  "&amp;DIO!F30)</f>
        <v>G1600‗3‗1  Контроль положения поршней компр. К-3/2 3 цил. &gt; 16 мм</v>
      </c>
      <c r="F111" s="205"/>
      <c r="G111" s="206"/>
    </row>
    <row r="112" spans="3:7" ht="9" customHeight="1" x14ac:dyDescent="0.25">
      <c r="C112" s="70">
        <f>IF(ISBLANK(DIO!D31),"",DIO!D31)</f>
        <v>27</v>
      </c>
      <c r="D112" s="70">
        <f t="shared" si="2"/>
        <v>3027</v>
      </c>
      <c r="E112" s="204" t="str">
        <f>IF(C112="","",DIO!E31&amp;"  "&amp;DIO!F31)</f>
        <v>G1600‗4‗1  Контроль положения поршней компр. К-3/2 4 цил. &gt; 16 мм</v>
      </c>
      <c r="F112" s="205"/>
      <c r="G112" s="206"/>
    </row>
    <row r="113" spans="3:7" ht="9" customHeight="1" x14ac:dyDescent="0.25">
      <c r="C113" s="70">
        <f>IF(ISBLANK(DIO!D32),"",DIO!D32)</f>
        <v>28</v>
      </c>
      <c r="D113" s="70">
        <f t="shared" si="2"/>
        <v>3028</v>
      </c>
      <c r="E113" s="204" t="str">
        <f>IF(C113="","",DIO!E32&amp;"  "&amp;DIO!F32)</f>
        <v>G1600‗5‗1  Контроль положения поршней компр. К-3/2 5 цил. &gt; 16 мм</v>
      </c>
      <c r="F113" s="205"/>
      <c r="G113" s="206"/>
    </row>
    <row r="114" spans="3:7" ht="9" customHeight="1" x14ac:dyDescent="0.25">
      <c r="C114" s="70">
        <f>IF(ISBLANK(DIO!D33),"",DIO!D33)</f>
        <v>29</v>
      </c>
      <c r="D114" s="70">
        <f t="shared" si="2"/>
        <v>3029</v>
      </c>
      <c r="E114" s="204" t="str">
        <f>IF(C114="","",DIO!E33&amp;"  "&amp;DIO!F33)</f>
        <v>G1600‗6‗1  Контроль положения поршней компр. К-3/2 6 цил. &gt; 16 мм</v>
      </c>
      <c r="F114" s="205"/>
      <c r="G114" s="206"/>
    </row>
    <row r="115" spans="3:7" ht="9" customHeight="1" x14ac:dyDescent="0.25">
      <c r="C115" s="70">
        <f>IF(ISBLANK(DIO!D34),"",DIO!D34)</f>
        <v>30</v>
      </c>
      <c r="D115" s="70">
        <f t="shared" si="2"/>
        <v>3030</v>
      </c>
      <c r="E115" s="204" t="str">
        <f>IF(C115="","",DIO!E34&amp;"  "&amp;DIO!F34)</f>
        <v>G1600‗7‗1  Контроль положения поршней компр. К-3/2 7 цил. &gt; 16 мм</v>
      </c>
      <c r="F115" s="205"/>
      <c r="G115" s="206"/>
    </row>
    <row r="116" spans="3:7" ht="9" customHeight="1" x14ac:dyDescent="0.25">
      <c r="C116" s="70">
        <f>IF(ISBLANK(DIO!D35),"",DIO!D35)</f>
        <v>31</v>
      </c>
      <c r="D116" s="70">
        <f t="shared" si="2"/>
        <v>3031</v>
      </c>
      <c r="E116" s="204" t="str">
        <f>IF(C116="","",DIO!E35&amp;"  "&amp;DIO!F35)</f>
        <v>G1600‗8‗1  Контроль положения поршней компр. К-3/2 8 цил. &gt; 16 мм</v>
      </c>
      <c r="F116" s="205"/>
      <c r="G116" s="206"/>
    </row>
    <row r="117" spans="3:7" ht="9" customHeight="1" x14ac:dyDescent="0.25">
      <c r="C117" s="70">
        <f>IF(ISBLANK(DIO!D36),"",DIO!D36)</f>
        <v>32</v>
      </c>
      <c r="D117" s="70">
        <f t="shared" si="2"/>
        <v>3032</v>
      </c>
      <c r="E117" s="204" t="str">
        <f>IF(C117="","",DIO!E36&amp;"  "&amp;DIO!F36)</f>
        <v xml:space="preserve">  </v>
      </c>
      <c r="F117" s="205"/>
      <c r="G117" s="206"/>
    </row>
    <row r="118" spans="3:7" ht="9" customHeight="1" x14ac:dyDescent="0.25">
      <c r="C118" s="70">
        <f>IF(ISBLANK(DIO!D37),"",DIO!D37)</f>
        <v>33</v>
      </c>
      <c r="D118" s="70">
        <f t="shared" si="2"/>
        <v>3033</v>
      </c>
      <c r="E118" s="204" t="str">
        <f>IF(C118="","",DIO!E37&amp;"  "&amp;DIO!F37)</f>
        <v xml:space="preserve">  </v>
      </c>
      <c r="F118" s="205"/>
      <c r="G118" s="206"/>
    </row>
    <row r="119" spans="3:7" ht="9" customHeight="1" x14ac:dyDescent="0.25">
      <c r="C119" s="70">
        <f>IF(ISBLANK(DIO!D38),"",DIO!D38)</f>
        <v>34</v>
      </c>
      <c r="D119" s="70">
        <f t="shared" si="1"/>
        <v>3034</v>
      </c>
      <c r="E119" s="204" t="str">
        <f>IF(C119="","",DIO!E38&amp;"  "&amp;DIO!F38)</f>
        <v xml:space="preserve">  </v>
      </c>
      <c r="F119" s="205"/>
      <c r="G119" s="206"/>
    </row>
    <row r="120" spans="3:7" ht="9" customHeight="1" x14ac:dyDescent="0.25">
      <c r="C120" s="70">
        <f>IF(ISBLANK(DIO!D39),"",DIO!D39)</f>
        <v>35</v>
      </c>
      <c r="D120" s="70">
        <f t="shared" si="1"/>
        <v>3035</v>
      </c>
      <c r="E120" s="204" t="str">
        <f>IF(C120="","",DIO!E39&amp;"  "&amp;DIO!F39)</f>
        <v xml:space="preserve">  </v>
      </c>
      <c r="F120" s="205"/>
      <c r="G120" s="206"/>
    </row>
    <row r="121" spans="3:7" ht="9" customHeight="1" x14ac:dyDescent="0.25">
      <c r="C121" s="70">
        <f>IF(ISBLANK(DIO!D40),"",DIO!D40)</f>
        <v>36</v>
      </c>
      <c r="D121" s="70">
        <f t="shared" si="1"/>
        <v>3036</v>
      </c>
      <c r="E121" s="204" t="str">
        <f>IF(C121="","",DIO!E40&amp;"  "&amp;DIO!F40)</f>
        <v xml:space="preserve">  </v>
      </c>
      <c r="F121" s="205"/>
      <c r="G121" s="206"/>
    </row>
    <row r="122" spans="3:7" ht="9" customHeight="1" x14ac:dyDescent="0.25">
      <c r="C122" s="70">
        <f>IF(ISBLANK(DIO!D41),"",DIO!D41)</f>
        <v>37</v>
      </c>
      <c r="D122" s="70">
        <f t="shared" si="1"/>
        <v>3037</v>
      </c>
      <c r="E122" s="204" t="str">
        <f>IF(C122="","",DIO!E41&amp;"  "&amp;DIO!F41)</f>
        <v xml:space="preserve">  </v>
      </c>
      <c r="F122" s="205"/>
      <c r="G122" s="206"/>
    </row>
    <row r="123" spans="3:7" ht="9" customHeight="1" x14ac:dyDescent="0.25">
      <c r="C123" s="70">
        <f>IF(ISBLANK(DIO!D42),"",DIO!D42)</f>
        <v>38</v>
      </c>
      <c r="D123" s="70">
        <f t="shared" si="1"/>
        <v>3038</v>
      </c>
      <c r="E123" s="204" t="str">
        <f>IF(C123="","",DIO!E42&amp;"  "&amp;DIO!F42)</f>
        <v xml:space="preserve">  </v>
      </c>
      <c r="F123" s="205"/>
      <c r="G123" s="206"/>
    </row>
    <row r="124" spans="3:7" ht="9" customHeight="1" x14ac:dyDescent="0.25">
      <c r="C124" s="70">
        <f>IF(ISBLANK(DIO!D43),"",DIO!D43)</f>
        <v>39</v>
      </c>
      <c r="D124" s="70">
        <f t="shared" si="1"/>
        <v>3039</v>
      </c>
      <c r="E124" s="204" t="str">
        <f>IF(C124="","",DIO!E43&amp;"  "&amp;DIO!F43)</f>
        <v xml:space="preserve">  </v>
      </c>
      <c r="F124" s="205"/>
      <c r="G124" s="206"/>
    </row>
    <row r="125" spans="3:7" ht="9" customHeight="1" x14ac:dyDescent="0.25">
      <c r="C125" s="70">
        <f>IF(ISBLANK(DIO!D44),"",DIO!D44)</f>
        <v>40</v>
      </c>
      <c r="D125" s="70">
        <f t="shared" si="1"/>
        <v>3040</v>
      </c>
      <c r="E125" s="204" t="str">
        <f>IF(C125="","",DIO!E44&amp;"  "&amp;DIO!F44)</f>
        <v xml:space="preserve">  </v>
      </c>
      <c r="F125" s="205"/>
      <c r="G125" s="206"/>
    </row>
    <row r="126" spans="3:7" ht="9" customHeight="1" x14ac:dyDescent="0.25">
      <c r="C126" s="70">
        <f>IF(ISBLANK(DIO!D45),"",DIO!D45)</f>
        <v>41</v>
      </c>
      <c r="D126" s="70">
        <f t="shared" si="1"/>
        <v>3041</v>
      </c>
      <c r="E126" s="204" t="str">
        <f>IF(C126="","",DIO!E45&amp;"  "&amp;DIO!F45)</f>
        <v xml:space="preserve">  </v>
      </c>
      <c r="F126" s="205"/>
      <c r="G126" s="206"/>
    </row>
    <row r="127" spans="3:7" ht="9" customHeight="1" x14ac:dyDescent="0.25">
      <c r="C127" s="70">
        <f>IF(ISBLANK(DIO!D46),"",DIO!D46)</f>
        <v>42</v>
      </c>
      <c r="D127" s="70">
        <f t="shared" si="1"/>
        <v>3042</v>
      </c>
      <c r="E127" s="204" t="str">
        <f>IF(C127="","",DIO!E46&amp;"  "&amp;DIO!F46)</f>
        <v xml:space="preserve">  </v>
      </c>
      <c r="F127" s="205"/>
      <c r="G127" s="206"/>
    </row>
    <row r="128" spans="3:7" ht="9" customHeight="1" x14ac:dyDescent="0.25">
      <c r="C128" s="70">
        <f>IF(ISBLANK(DIO!D47),"",DIO!D47)</f>
        <v>43</v>
      </c>
      <c r="D128" s="70">
        <f t="shared" si="1"/>
        <v>3043</v>
      </c>
      <c r="E128" s="204" t="str">
        <f>IF(C128="","",DIO!E47&amp;"  "&amp;DIO!F47)</f>
        <v xml:space="preserve">  </v>
      </c>
      <c r="F128" s="205"/>
      <c r="G128" s="206"/>
    </row>
    <row r="129" spans="3:7" ht="9" customHeight="1" x14ac:dyDescent="0.25">
      <c r="C129" s="70">
        <f>IF(ISBLANK(DIO!D48),"",DIO!D48)</f>
        <v>44</v>
      </c>
      <c r="D129" s="70">
        <f t="shared" si="1"/>
        <v>3044</v>
      </c>
      <c r="E129" s="204" t="str">
        <f>IF(C129="","",DIO!E48&amp;"  "&amp;DIO!F48)</f>
        <v xml:space="preserve">  </v>
      </c>
      <c r="F129" s="205"/>
      <c r="G129" s="206"/>
    </row>
    <row r="130" spans="3:7" ht="9" customHeight="1" x14ac:dyDescent="0.25">
      <c r="C130" s="70">
        <f>IF(ISBLANK(DIO!D49),"",DIO!D49)</f>
        <v>45</v>
      </c>
      <c r="D130" s="70">
        <f t="shared" si="1"/>
        <v>3045</v>
      </c>
      <c r="E130" s="204" t="str">
        <f>IF(C130="","",DIO!E49&amp;"  "&amp;DIO!F49)</f>
        <v xml:space="preserve">  </v>
      </c>
      <c r="F130" s="205"/>
      <c r="G130" s="206"/>
    </row>
    <row r="131" spans="3:7" ht="9" customHeight="1" x14ac:dyDescent="0.25">
      <c r="C131" s="70">
        <f>IF(ISBLANK(DIO!D50),"",DIO!D50)</f>
        <v>46</v>
      </c>
      <c r="D131" s="70">
        <f t="shared" si="1"/>
        <v>3046</v>
      </c>
      <c r="E131" s="204" t="str">
        <f>IF(C131="","",DIO!E50&amp;"  "&amp;DIO!F50)</f>
        <v xml:space="preserve">  </v>
      </c>
      <c r="F131" s="205"/>
      <c r="G131" s="206"/>
    </row>
    <row r="132" spans="3:7" ht="9" customHeight="1" x14ac:dyDescent="0.25">
      <c r="C132" s="70">
        <f>IF(ISBLANK(DIO!D51),"",DIO!D51)</f>
        <v>47</v>
      </c>
      <c r="D132" s="70">
        <f t="shared" si="1"/>
        <v>3047</v>
      </c>
      <c r="E132" s="204" t="str">
        <f>IF(C132="","",DIO!E51&amp;"  "&amp;DIO!F51)</f>
        <v xml:space="preserve">  </v>
      </c>
      <c r="F132" s="205"/>
      <c r="G132" s="206"/>
    </row>
    <row r="133" spans="3:7" ht="9" customHeight="1" x14ac:dyDescent="0.25">
      <c r="C133" s="70">
        <f>IF(ISBLANK(DIO!D52),"",DIO!D52)</f>
        <v>48</v>
      </c>
      <c r="D133" s="70">
        <f t="shared" si="1"/>
        <v>3048</v>
      </c>
      <c r="E133" s="204" t="str">
        <f>IF(C133="","",DIO!E52&amp;"  "&amp;DIO!F52)</f>
        <v xml:space="preserve">  </v>
      </c>
      <c r="F133" s="205"/>
      <c r="G133" s="206"/>
    </row>
    <row r="134" spans="3:7" ht="9" customHeight="1" x14ac:dyDescent="0.25">
      <c r="C134" s="70">
        <f>IF(ISBLANK(DIO!D53),"",DIO!D53)</f>
        <v>49</v>
      </c>
      <c r="D134" s="70">
        <f t="shared" si="1"/>
        <v>3049</v>
      </c>
      <c r="E134" s="204" t="str">
        <f>IF(C134="","",DIO!E53&amp;"  "&amp;DIO!F53)</f>
        <v xml:space="preserve">  </v>
      </c>
      <c r="F134" s="205"/>
      <c r="G134" s="206"/>
    </row>
    <row r="135" spans="3:7" ht="9" customHeight="1" x14ac:dyDescent="0.25">
      <c r="C135" s="70">
        <f>IF(ISBLANK(DIO!D54),"",DIO!D54)</f>
        <v>50</v>
      </c>
      <c r="D135" s="70">
        <f t="shared" si="1"/>
        <v>3050</v>
      </c>
      <c r="E135" s="204" t="str">
        <f>IF(C135="","",DIO!E54&amp;"  "&amp;DIO!F54)</f>
        <v xml:space="preserve">  </v>
      </c>
      <c r="F135" s="205"/>
      <c r="G135" s="206"/>
    </row>
    <row r="136" spans="3:7" ht="9" customHeight="1" x14ac:dyDescent="0.25">
      <c r="C136" s="70">
        <f>IF(ISBLANK(DIO!D55),"",DIO!D55)</f>
        <v>51</v>
      </c>
      <c r="D136" s="70">
        <f t="shared" si="1"/>
        <v>3051</v>
      </c>
      <c r="E136" s="204" t="str">
        <f>IF(C136="","",DIO!E55&amp;"  "&amp;DIO!F55)</f>
        <v xml:space="preserve">  </v>
      </c>
      <c r="F136" s="205"/>
      <c r="G136" s="206"/>
    </row>
    <row r="137" spans="3:7" ht="9" customHeight="1" x14ac:dyDescent="0.25">
      <c r="C137" s="70">
        <f>IF(ISBLANK(DIO!D56),"",DIO!D56)</f>
        <v>52</v>
      </c>
      <c r="D137" s="70">
        <f t="shared" si="1"/>
        <v>3052</v>
      </c>
      <c r="E137" s="204" t="str">
        <f>IF(C137="","",DIO!E56&amp;"  "&amp;DIO!F56)</f>
        <v xml:space="preserve">  </v>
      </c>
      <c r="F137" s="205"/>
      <c r="G137" s="206"/>
    </row>
    <row r="138" spans="3:7" ht="9" customHeight="1" x14ac:dyDescent="0.25">
      <c r="C138" s="70">
        <f>IF(ISBLANK(DIO!D57),"",DIO!D57)</f>
        <v>53</v>
      </c>
      <c r="D138" s="70">
        <f t="shared" si="1"/>
        <v>3053</v>
      </c>
      <c r="E138" s="204" t="str">
        <f>IF(C138="","",DIO!E57&amp;"  "&amp;DIO!F57)</f>
        <v xml:space="preserve">  </v>
      </c>
      <c r="F138" s="205"/>
      <c r="G138" s="206"/>
    </row>
    <row r="139" spans="3:7" ht="9" customHeight="1" x14ac:dyDescent="0.25">
      <c r="C139" s="70">
        <f>IF(ISBLANK(DIO!D58),"",DIO!D58)</f>
        <v>54</v>
      </c>
      <c r="D139" s="70">
        <f t="shared" si="1"/>
        <v>3054</v>
      </c>
      <c r="E139" s="204" t="str">
        <f>IF(C139="","",DIO!E58&amp;"  "&amp;DIO!F58)</f>
        <v xml:space="preserve">  </v>
      </c>
      <c r="F139" s="205"/>
      <c r="G139" s="206"/>
    </row>
    <row r="140" spans="3:7" ht="9" customHeight="1" x14ac:dyDescent="0.25">
      <c r="C140" s="70">
        <f>IF(ISBLANK(DIO!D59),"",DIO!D59)</f>
        <v>55</v>
      </c>
      <c r="D140" s="70">
        <f t="shared" si="1"/>
        <v>3055</v>
      </c>
      <c r="E140" s="204" t="str">
        <f>IF(C140="","",DIO!E59&amp;"  "&amp;DIO!F59)</f>
        <v xml:space="preserve">  </v>
      </c>
      <c r="F140" s="205"/>
      <c r="G140" s="206"/>
    </row>
    <row r="141" spans="3:7" ht="9" customHeight="1" x14ac:dyDescent="0.25">
      <c r="C141" s="70">
        <f>IF(ISBLANK(DIO!D60),"",DIO!D60)</f>
        <v>56</v>
      </c>
      <c r="D141" s="70">
        <f t="shared" si="1"/>
        <v>3056</v>
      </c>
      <c r="E141" s="204" t="str">
        <f>IF(C141="","",DIO!E60&amp;"  "&amp;DIO!F60)</f>
        <v xml:space="preserve">  </v>
      </c>
      <c r="F141" s="205"/>
      <c r="G141" s="206"/>
    </row>
    <row r="142" spans="3:7" ht="9" customHeight="1" x14ac:dyDescent="0.25">
      <c r="C142" s="70">
        <f>IF(ISBLANK(DIO!D61),"",DIO!D61)</f>
        <v>57</v>
      </c>
      <c r="D142" s="70">
        <f t="shared" si="1"/>
        <v>3057</v>
      </c>
      <c r="E142" s="204" t="str">
        <f>IF(C142="","",DIO!E61&amp;"  "&amp;DIO!F61)</f>
        <v xml:space="preserve">  </v>
      </c>
      <c r="F142" s="205"/>
      <c r="G142" s="206"/>
    </row>
    <row r="143" spans="3:7" ht="9" customHeight="1" x14ac:dyDescent="0.25">
      <c r="C143" s="70">
        <f>IF(ISBLANK(DIO!D62),"",DIO!D62)</f>
        <v>58</v>
      </c>
      <c r="D143" s="70">
        <f t="shared" si="1"/>
        <v>3058</v>
      </c>
      <c r="E143" s="204" t="str">
        <f>IF(C143="","",DIO!E62&amp;"  "&amp;DIO!F62)</f>
        <v xml:space="preserve">  </v>
      </c>
      <c r="F143" s="205"/>
      <c r="G143" s="206"/>
    </row>
    <row r="144" spans="3:7" ht="9" customHeight="1" x14ac:dyDescent="0.25">
      <c r="C144" s="70">
        <f>IF(ISBLANK(DIO!D63),"",DIO!D63)</f>
        <v>59</v>
      </c>
      <c r="D144" s="70">
        <f t="shared" si="1"/>
        <v>3059</v>
      </c>
      <c r="E144" s="204" t="str">
        <f>IF(C144="","",DIO!E63&amp;"  "&amp;DIO!F63)</f>
        <v xml:space="preserve">  </v>
      </c>
      <c r="F144" s="205"/>
      <c r="G144" s="206"/>
    </row>
    <row r="145" spans="3:7" ht="9" customHeight="1" x14ac:dyDescent="0.25">
      <c r="C145" s="70">
        <f>IF(ISBLANK(DIO!D64),"",DIO!D64)</f>
        <v>60</v>
      </c>
      <c r="D145" s="70">
        <f t="shared" si="1"/>
        <v>3060</v>
      </c>
      <c r="E145" s="204" t="str">
        <f>IF(C145="","",DIO!E64&amp;"  "&amp;DIO!F64)</f>
        <v xml:space="preserve">  </v>
      </c>
      <c r="F145" s="205"/>
      <c r="G145" s="206"/>
    </row>
    <row r="146" spans="3:7" ht="9" customHeight="1" x14ac:dyDescent="0.25">
      <c r="C146" s="70">
        <f>IF(ISBLANK(DIO!D65),"",DIO!D65)</f>
        <v>61</v>
      </c>
      <c r="D146" s="70">
        <f t="shared" si="1"/>
        <v>3061</v>
      </c>
      <c r="E146" s="204" t="str">
        <f>IF(C146="","",DIO!E65&amp;"  "&amp;DIO!F65)</f>
        <v xml:space="preserve">  </v>
      </c>
      <c r="F146" s="205"/>
      <c r="G146" s="206"/>
    </row>
    <row r="147" spans="3:7" ht="9" customHeight="1" x14ac:dyDescent="0.25">
      <c r="C147" s="70">
        <f>IF(ISBLANK(DIO!D66),"",DIO!D66)</f>
        <v>62</v>
      </c>
      <c r="D147" s="70">
        <f t="shared" si="1"/>
        <v>3062</v>
      </c>
      <c r="E147" s="204" t="str">
        <f>IF(C147="","",DIO!E66&amp;"  "&amp;DIO!F66)</f>
        <v xml:space="preserve">  </v>
      </c>
      <c r="F147" s="205"/>
      <c r="G147" s="206"/>
    </row>
    <row r="148" spans="3:7" ht="9" customHeight="1" x14ac:dyDescent="0.25">
      <c r="C148" s="70">
        <f>IF(ISBLANK(DIO!D67),"",DIO!D67)</f>
        <v>63</v>
      </c>
      <c r="D148" s="70">
        <f t="shared" si="1"/>
        <v>3063</v>
      </c>
      <c r="E148" s="204" t="str">
        <f>IF(C148="","",DIO!E67&amp;"  "&amp;DIO!F67)</f>
        <v xml:space="preserve">  </v>
      </c>
      <c r="F148" s="205"/>
      <c r="G148" s="206"/>
    </row>
    <row r="149" spans="3:7" ht="9" customHeight="1" x14ac:dyDescent="0.25">
      <c r="C149" s="70">
        <f>IF(ISBLANK(DIO!D68),"",DIO!D68)</f>
        <v>64</v>
      </c>
      <c r="D149" s="70">
        <f t="shared" si="1"/>
        <v>3064</v>
      </c>
      <c r="E149" s="204" t="str">
        <f>IF(C149="","",DIO!E68&amp;"  "&amp;DIO!F68)</f>
        <v xml:space="preserve">  Давл всасывания I ступени 2 потока P1627 &gt; 28 МПа</v>
      </c>
      <c r="F149" s="205"/>
      <c r="G149" s="206"/>
    </row>
    <row r="150" spans="3:7" ht="9" customHeight="1" x14ac:dyDescent="0.25">
      <c r="C150" s="70">
        <f>IF(ISBLANK(DIO!D69),"",DIO!D69)</f>
        <v>65</v>
      </c>
      <c r="D150" s="70">
        <f t="shared" ref="D150:D213" si="3">C150+ $B$85</f>
        <v>3065</v>
      </c>
      <c r="E150" s="204" t="str">
        <f>IF(C150="","",DIO!E69&amp;"  "&amp;DIO!F69)</f>
        <v xml:space="preserve">  Давл всасывания I ступени 2 потока P1627 &lt; 19 МПа</v>
      </c>
      <c r="F150" s="205"/>
      <c r="G150" s="206"/>
    </row>
    <row r="151" spans="3:7" ht="9" customHeight="1" x14ac:dyDescent="0.25">
      <c r="C151" s="70">
        <f>IF(ISBLANK(DIO!D70),"",DIO!D70)</f>
        <v>66</v>
      </c>
      <c r="D151" s="70">
        <f t="shared" si="3"/>
        <v>3066</v>
      </c>
      <c r="E151" s="204" t="str">
        <f>IF(C151="","",DIO!E70&amp;"  "&amp;DIO!F70)</f>
        <v xml:space="preserve">  Давл всасывания I ступени 1 потока P1631 &gt; 27 МПа</v>
      </c>
      <c r="F151" s="205"/>
      <c r="G151" s="206"/>
    </row>
    <row r="152" spans="3:7" ht="9" customHeight="1" x14ac:dyDescent="0.25">
      <c r="C152" s="70">
        <f>IF(ISBLANK(DIO!D71),"",DIO!D71)</f>
        <v>67</v>
      </c>
      <c r="D152" s="70">
        <f t="shared" si="3"/>
        <v>3067</v>
      </c>
      <c r="E152" s="204" t="str">
        <f>IF(C152="","",DIO!E71&amp;"  "&amp;DIO!F71)</f>
        <v xml:space="preserve">  Давл всасывания I ступени 1 потока P1631 &lt; 20 МПа</v>
      </c>
      <c r="F152" s="205"/>
      <c r="G152" s="206"/>
    </row>
    <row r="153" spans="3:7" ht="9" customHeight="1" x14ac:dyDescent="0.25">
      <c r="C153" s="70">
        <f>IF(ISBLANK(DIO!D72),"",DIO!D72)</f>
        <v>68</v>
      </c>
      <c r="D153" s="70">
        <f t="shared" si="3"/>
        <v>3068</v>
      </c>
      <c r="E153" s="204" t="str">
        <f>IF(C153="","",DIO!E72&amp;"  "&amp;DIO!F72)</f>
        <v xml:space="preserve">  Давл нагнетания II ступени 1 потока P1636 &gt; 240 МПа</v>
      </c>
      <c r="F153" s="205"/>
      <c r="G153" s="206"/>
    </row>
    <row r="154" spans="3:7" ht="9" customHeight="1" x14ac:dyDescent="0.25">
      <c r="C154" s="70">
        <f>IF(ISBLANK(DIO!D73),"",DIO!D73)</f>
        <v>69</v>
      </c>
      <c r="D154" s="70">
        <f t="shared" si="3"/>
        <v>3069</v>
      </c>
      <c r="E154" s="204" t="str">
        <f>IF(C154="","",DIO!E73&amp;"  "&amp;DIO!F73)</f>
        <v xml:space="preserve">  Давл нагнетания II ступени 2 потока P1639 &gt; 240 МПа</v>
      </c>
      <c r="F154" s="205"/>
      <c r="G154" s="206"/>
    </row>
    <row r="155" spans="3:7" ht="9" customHeight="1" x14ac:dyDescent="0.25">
      <c r="C155" s="70">
        <f>IF(ISBLANK(DIO!D74),"",DIO!D74)</f>
        <v>70</v>
      </c>
      <c r="D155" s="70">
        <f t="shared" si="3"/>
        <v>3070</v>
      </c>
      <c r="E155" s="204" t="str">
        <f>IF(C155="","",DIO!E74&amp;"  "&amp;DIO!F74)</f>
        <v xml:space="preserve">  Давл воздуха обдува двигателя главного привода P1642 &lt; 100 Па</v>
      </c>
      <c r="F155" s="205"/>
      <c r="G155" s="206"/>
    </row>
    <row r="156" spans="3:7" ht="9" customHeight="1" x14ac:dyDescent="0.25">
      <c r="C156" s="70">
        <f>IF(ISBLANK(DIO!D75),"",DIO!D75)</f>
        <v>71</v>
      </c>
      <c r="D156" s="70">
        <f t="shared" si="3"/>
        <v>3071</v>
      </c>
      <c r="E156" s="204" t="str">
        <f>IF(C156="","",DIO!E75&amp;"  "&amp;DIO!F75)</f>
        <v xml:space="preserve">  Давл воздуха обдува двигателя главного привода P1643 &lt; 100 Па</v>
      </c>
      <c r="F156" s="205"/>
      <c r="G156" s="206"/>
    </row>
    <row r="157" spans="3:7" ht="9" customHeight="1" x14ac:dyDescent="0.25">
      <c r="C157" s="70">
        <f>IF(ISBLANK(DIO!D76),"",DIO!D76)</f>
        <v>72</v>
      </c>
      <c r="D157" s="70">
        <f t="shared" si="3"/>
        <v>3072</v>
      </c>
      <c r="E157" s="204" t="str">
        <f>IF(C157="","",DIO!E76&amp;"  "&amp;DIO!F76)</f>
        <v xml:space="preserve">  Давл масла в с-ме охлаждения цилиндров P1652 &lt; 200 кПа</v>
      </c>
      <c r="F157" s="205"/>
      <c r="G157" s="206"/>
    </row>
    <row r="158" spans="3:7" ht="9" customHeight="1" x14ac:dyDescent="0.25">
      <c r="C158" s="70">
        <f>IF(ISBLANK(DIO!D77),"",DIO!D77)</f>
        <v>73</v>
      </c>
      <c r="D158" s="70">
        <f t="shared" si="3"/>
        <v>3073</v>
      </c>
      <c r="E158" s="204" t="str">
        <f>IF(C158="","",DIO!E77&amp;"  "&amp;DIO!F77)</f>
        <v xml:space="preserve">  Давл масла в с-ме смазки механизма движения P1667 &lt; 250 кПа</v>
      </c>
      <c r="F158" s="205"/>
      <c r="G158" s="206"/>
    </row>
    <row r="159" spans="3:7" ht="9" customHeight="1" x14ac:dyDescent="0.25">
      <c r="C159" s="70">
        <f>IF(ISBLANK(DIO!D78),"",DIO!D78)</f>
        <v>74</v>
      </c>
      <c r="D159" s="70">
        <f t="shared" si="3"/>
        <v>3074</v>
      </c>
      <c r="E159" s="204" t="str">
        <f>IF(C159="","",DIO!E78&amp;"  "&amp;DIO!F78)</f>
        <v xml:space="preserve">  Давл масла в с-ме промывки предсальников P1669 &lt; 150 кПа</v>
      </c>
      <c r="F159" s="205"/>
      <c r="G159" s="206"/>
    </row>
    <row r="160" spans="3:7" ht="9" customHeight="1" x14ac:dyDescent="0.25">
      <c r="C160" s="70">
        <f>IF(ISBLANK(DIO!D79),"",DIO!D79)</f>
        <v>75</v>
      </c>
      <c r="D160" s="70">
        <f t="shared" si="3"/>
        <v>3075</v>
      </c>
      <c r="E160" s="204" t="str">
        <f>IF(C160="","",DIO!E79&amp;"  "&amp;DIO!F79)</f>
        <v xml:space="preserve">  </v>
      </c>
      <c r="F160" s="205"/>
      <c r="G160" s="206"/>
    </row>
    <row r="161" spans="3:7" ht="9" customHeight="1" x14ac:dyDescent="0.25">
      <c r="C161" s="70">
        <f>IF(ISBLANK(DIO!D80),"",DIO!D80)</f>
        <v>76</v>
      </c>
      <c r="D161" s="70">
        <f t="shared" si="3"/>
        <v>3076</v>
      </c>
      <c r="E161" s="204" t="str">
        <f>IF(C161="","",DIO!E80&amp;"  "&amp;DIO!F80)</f>
        <v xml:space="preserve">  </v>
      </c>
      <c r="F161" s="205"/>
      <c r="G161" s="206"/>
    </row>
    <row r="162" spans="3:7" ht="9" customHeight="1" x14ac:dyDescent="0.25">
      <c r="C162" s="70">
        <f>IF(ISBLANK(DIO!D81),"",DIO!D81)</f>
        <v>77</v>
      </c>
      <c r="D162" s="70">
        <f t="shared" si="3"/>
        <v>3077</v>
      </c>
      <c r="E162" s="204" t="str">
        <f>IF(C162="","",DIO!E81&amp;"  "&amp;DIO!F81)</f>
        <v xml:space="preserve">  </v>
      </c>
      <c r="F162" s="205"/>
      <c r="G162" s="206"/>
    </row>
    <row r="163" spans="3:7" ht="9" customHeight="1" x14ac:dyDescent="0.25">
      <c r="C163" s="70">
        <f>IF(ISBLANK(DIO!D82),"",DIO!D82)</f>
        <v>78</v>
      </c>
      <c r="D163" s="70">
        <f t="shared" si="3"/>
        <v>3078</v>
      </c>
      <c r="E163" s="204" t="str">
        <f>IF(C163="","",DIO!E82&amp;"  "&amp;DIO!F82)</f>
        <v xml:space="preserve">  </v>
      </c>
      <c r="F163" s="205"/>
      <c r="G163" s="206"/>
    </row>
    <row r="164" spans="3:7" ht="9" customHeight="1" x14ac:dyDescent="0.25">
      <c r="C164" s="70">
        <f>IF(ISBLANK(DIO!D83),"",DIO!D83)</f>
        <v>79</v>
      </c>
      <c r="D164" s="70">
        <f t="shared" si="3"/>
        <v>3079</v>
      </c>
      <c r="E164" s="204" t="str">
        <f>IF(C164="","",DIO!E83&amp;"  "&amp;DIO!F83)</f>
        <v xml:space="preserve">  </v>
      </c>
      <c r="F164" s="205"/>
      <c r="G164" s="206"/>
    </row>
    <row r="165" spans="3:7" ht="9" customHeight="1" x14ac:dyDescent="0.25">
      <c r="C165" s="70">
        <f>IF(ISBLANK(DIO!D84),"",DIO!D84)</f>
        <v>80</v>
      </c>
      <c r="D165" s="70">
        <f t="shared" si="3"/>
        <v>3080</v>
      </c>
      <c r="E165" s="204" t="str">
        <f>IF(C165="","",DIO!E84&amp;"  "&amp;DIO!F84)</f>
        <v xml:space="preserve">  </v>
      </c>
      <c r="F165" s="205"/>
      <c r="G165" s="206"/>
    </row>
    <row r="166" spans="3:7" ht="9" customHeight="1" x14ac:dyDescent="0.25">
      <c r="C166" s="70">
        <f>IF(ISBLANK(DIO!D85),"",DIO!D85)</f>
        <v>81</v>
      </c>
      <c r="D166" s="70">
        <f t="shared" si="3"/>
        <v>3081</v>
      </c>
      <c r="E166" s="204" t="str">
        <f>IF(C166="","",DIO!E85&amp;"  "&amp;DIO!F85)</f>
        <v xml:space="preserve">  Т-ра нагнетания 1 ст. K-2 1,2 цил.TRSA-1081,TRSA-1083 &gt; 110°C (H)</v>
      </c>
      <c r="F166" s="205"/>
      <c r="G166" s="206"/>
    </row>
    <row r="167" spans="3:7" ht="9" customHeight="1" x14ac:dyDescent="0.25">
      <c r="C167" s="70">
        <f>IF(ISBLANK(DIO!D86),"",DIO!D86)</f>
        <v>82</v>
      </c>
      <c r="D167" s="70">
        <f t="shared" si="3"/>
        <v>3082</v>
      </c>
      <c r="E167" s="204" t="str">
        <f>IF(C167="","",DIO!E86&amp;"  "&amp;DIO!F86)</f>
        <v xml:space="preserve">  Т-ра нагнетания 1 ст. K-2 1 цил.  TRSA-1081 &gt; 120°C (HH)</v>
      </c>
      <c r="F167" s="205"/>
      <c r="G167" s="206"/>
    </row>
    <row r="168" spans="3:7" ht="9" customHeight="1" x14ac:dyDescent="0.25">
      <c r="C168" s="70">
        <f>IF(ISBLANK(DIO!D87),"",DIO!D87)</f>
        <v>83</v>
      </c>
      <c r="D168" s="70">
        <f t="shared" si="3"/>
        <v>3083</v>
      </c>
      <c r="E168" s="204" t="str">
        <f>IF(C168="","",DIO!E87&amp;"  "&amp;DIO!F87)</f>
        <v xml:space="preserve">  Давл воздуха обдува электродвигателя K-1 P1545 &lt; 250</v>
      </c>
      <c r="F168" s="205"/>
      <c r="G168" s="206"/>
    </row>
    <row r="169" spans="3:7" ht="9" customHeight="1" x14ac:dyDescent="0.25">
      <c r="C169" s="70">
        <f>IF(ISBLANK(DIO!D88),"",DIO!D88)</f>
        <v>84</v>
      </c>
      <c r="D169" s="70">
        <f t="shared" si="3"/>
        <v>3084</v>
      </c>
      <c r="E169" s="204" t="str">
        <f>IF(C169="","",DIO!E88&amp;"  "&amp;DIO!F88)</f>
        <v xml:space="preserve">  Давл воздуха обдува электродвигателя K-1 P1545 &lt; 100</v>
      </c>
      <c r="F169" s="205"/>
      <c r="G169" s="206"/>
    </row>
    <row r="170" spans="3:7" ht="9" customHeight="1" x14ac:dyDescent="0.25">
      <c r="C170" s="70">
        <f>IF(ISBLANK(DIO!D89),"",DIO!D89)</f>
        <v>85</v>
      </c>
      <c r="D170" s="70">
        <f t="shared" si="3"/>
        <v>3085</v>
      </c>
      <c r="E170" s="204" t="str">
        <f>IF(C170="","",DIO!E89&amp;"  "&amp;DIO!F89)</f>
        <v xml:space="preserve">  Т-ра нагнетания 1 ст. K-2 2 цил.  TRSA-1083 &gt; 120°C (HH)</v>
      </c>
      <c r="F170" s="205"/>
      <c r="G170" s="206"/>
    </row>
    <row r="171" spans="3:7" ht="9" customHeight="1" x14ac:dyDescent="0.25">
      <c r="C171" s="70">
        <f>IF(ISBLANK(DIO!D90),"",DIO!D90)</f>
        <v>86</v>
      </c>
      <c r="D171" s="70">
        <f t="shared" si="3"/>
        <v>3086</v>
      </c>
      <c r="E171" s="204" t="str">
        <f>IF(C171="","",DIO!E90&amp;"  "&amp;DIO!F90)</f>
        <v xml:space="preserve">  Т-ра нагнетания 2 ст. K-2 3,4 цил.  TRSA-1087,TRSA-1089 &gt; 100°C (H)</v>
      </c>
      <c r="F171" s="205"/>
      <c r="G171" s="206"/>
    </row>
    <row r="172" spans="3:7" ht="9" customHeight="1" x14ac:dyDescent="0.25">
      <c r="C172" s="70">
        <f>IF(ISBLANK(DIO!D91),"",DIO!D91)</f>
        <v>87</v>
      </c>
      <c r="D172" s="70">
        <f t="shared" si="3"/>
        <v>3087</v>
      </c>
      <c r="E172" s="204" t="str">
        <f>IF(C172="","",DIO!E91&amp;"  "&amp;DIO!F91)</f>
        <v xml:space="preserve">  Т-ра нагнетания 2 ст. K-2 3 цил.  TRSA-1087 &gt; 110°C (HH)</v>
      </c>
      <c r="F172" s="205"/>
      <c r="G172" s="206"/>
    </row>
    <row r="173" spans="3:7" ht="9" customHeight="1" x14ac:dyDescent="0.25">
      <c r="C173" s="70">
        <f>IF(ISBLANK(DIO!D92),"",DIO!D92)</f>
        <v>88</v>
      </c>
      <c r="D173" s="70">
        <f t="shared" si="3"/>
        <v>3088</v>
      </c>
      <c r="E173" s="204" t="str">
        <f>IF(C173="","",DIO!E92&amp;"  "&amp;DIO!F92)</f>
        <v xml:space="preserve">  Давл воздуха обдува электродвигателя K-2 P1573 &lt; 250</v>
      </c>
      <c r="F173" s="205"/>
      <c r="G173" s="206"/>
    </row>
    <row r="174" spans="3:7" ht="9" customHeight="1" x14ac:dyDescent="0.25">
      <c r="C174" s="70">
        <f>IF(ISBLANK(DIO!D93),"",DIO!D93)</f>
        <v>89</v>
      </c>
      <c r="D174" s="70">
        <f t="shared" si="3"/>
        <v>3089</v>
      </c>
      <c r="E174" s="204" t="str">
        <f>IF(C174="","",DIO!E93&amp;"  "&amp;DIO!F93)</f>
        <v xml:space="preserve">  Т-ра нагнетания 2 ст. K-2 4 цил.  TRSA-1089 &gt; 110°C (HH)</v>
      </c>
      <c r="F174" s="205"/>
      <c r="G174" s="206"/>
    </row>
    <row r="175" spans="3:7" ht="9" customHeight="1" x14ac:dyDescent="0.25">
      <c r="C175" s="70">
        <f>IF(ISBLANK(DIO!D94),"",DIO!D94)</f>
        <v>90</v>
      </c>
      <c r="D175" s="70">
        <f t="shared" si="3"/>
        <v>3090</v>
      </c>
      <c r="E175" s="204" t="str">
        <f>IF(C175="","",DIO!E94&amp;"  "&amp;DIO!F94)</f>
        <v xml:space="preserve">  Т-ра нагнетания 3 ст. K-2 5,6 цил.  TRSA-1094,TRSA-1096 &gt; 110°C (H)</v>
      </c>
      <c r="F175" s="205"/>
      <c r="G175" s="206"/>
    </row>
    <row r="176" spans="3:7" ht="9" customHeight="1" x14ac:dyDescent="0.25">
      <c r="C176" s="70">
        <f>IF(ISBLANK(DIO!D95),"",DIO!D95)</f>
        <v>91</v>
      </c>
      <c r="D176" s="70">
        <f t="shared" si="3"/>
        <v>3091</v>
      </c>
      <c r="E176" s="204" t="str">
        <f>IF(C176="","",DIO!E95&amp;"  "&amp;DIO!F95)</f>
        <v xml:space="preserve">  Т-ра нагнетания 3 ст. K-2 5 цил.  TRSA-1094 &gt; 120°C (HH)</v>
      </c>
      <c r="F176" s="205"/>
      <c r="G176" s="206"/>
    </row>
    <row r="177" spans="3:7" ht="9" customHeight="1" x14ac:dyDescent="0.25">
      <c r="C177" s="70">
        <f>IF(ISBLANK(DIO!D96),"",DIO!D96)</f>
        <v>92</v>
      </c>
      <c r="D177" s="70">
        <f t="shared" si="3"/>
        <v>3092</v>
      </c>
      <c r="E177" s="204" t="str">
        <f>IF(C177="","",DIO!E96&amp;"  "&amp;DIO!F96)</f>
        <v xml:space="preserve">  Давл воздуха обдува электродвигателя K-2 P1573 &lt; 100</v>
      </c>
      <c r="F177" s="205"/>
      <c r="G177" s="206"/>
    </row>
    <row r="178" spans="3:7" ht="9" customHeight="1" x14ac:dyDescent="0.25">
      <c r="C178" s="70">
        <f>IF(ISBLANK(DIO!D97),"",DIO!D97)</f>
        <v>93</v>
      </c>
      <c r="D178" s="70">
        <f t="shared" si="3"/>
        <v>3093</v>
      </c>
      <c r="E178" s="204" t="str">
        <f>IF(C178="","",DIO!E97&amp;"  "&amp;DIO!F97)</f>
        <v xml:space="preserve">  Т-ра нагнетания 3 ст. K-2 6 цил.  TRSA-1096 &gt; 120°C (HH)</v>
      </c>
      <c r="F178" s="205"/>
      <c r="G178" s="206"/>
    </row>
    <row r="179" spans="3:7" ht="9" customHeight="1" x14ac:dyDescent="0.25">
      <c r="C179" s="70">
        <f>IF(ISBLANK(DIO!D98),"",DIO!D98)</f>
        <v>94</v>
      </c>
      <c r="D179" s="70">
        <f t="shared" si="3"/>
        <v>3094</v>
      </c>
      <c r="E179" s="204" t="str">
        <f>IF(C179="","",DIO!E98&amp;"  "&amp;DIO!F98)</f>
        <v xml:space="preserve">  Т-ра наружного подшипника двигателяK-2 TRSA-1115,16,17,18,19,20 &gt;60°C(H)</v>
      </c>
      <c r="F179" s="205"/>
      <c r="G179" s="206"/>
    </row>
    <row r="180" spans="3:7" ht="9" customHeight="1" x14ac:dyDescent="0.25">
      <c r="C180" s="70">
        <f>IF(ISBLANK(DIO!D99),"",DIO!D99)</f>
        <v>95</v>
      </c>
      <c r="D180" s="70">
        <f t="shared" si="3"/>
        <v>3095</v>
      </c>
      <c r="E180" s="204" t="str">
        <f>IF(C180="","",DIO!E99&amp;"  "&amp;DIO!F99)</f>
        <v xml:space="preserve">  Т-ра наружного подшипника двигателя K-2  TRSA-1115 &gt; 70°C (HH)</v>
      </c>
      <c r="F180" s="205"/>
      <c r="G180" s="206"/>
    </row>
    <row r="181" spans="3:7" ht="9" customHeight="1" x14ac:dyDescent="0.25">
      <c r="C181" s="70">
        <f>IF(ISBLANK(DIO!D100),"",DIO!D100)</f>
        <v>96</v>
      </c>
      <c r="D181" s="70">
        <f t="shared" si="3"/>
        <v>3096</v>
      </c>
      <c r="E181" s="204" t="str">
        <f>IF(C181="","",DIO!E100&amp;"  "&amp;DIO!F100)</f>
        <v xml:space="preserve">  </v>
      </c>
      <c r="F181" s="205"/>
      <c r="G181" s="206"/>
    </row>
    <row r="182" spans="3:7" ht="9" customHeight="1" x14ac:dyDescent="0.25">
      <c r="C182" s="70">
        <f>IF(ISBLANK(DIO!D101),"",DIO!D101)</f>
        <v>97</v>
      </c>
      <c r="D182" s="70">
        <f t="shared" si="3"/>
        <v>3097</v>
      </c>
      <c r="E182" s="204" t="str">
        <f>IF(C182="","",DIO!E101&amp;"  "&amp;DIO!F101)</f>
        <v xml:space="preserve">  </v>
      </c>
      <c r="F182" s="205"/>
      <c r="G182" s="206"/>
    </row>
    <row r="183" spans="3:7" ht="9" customHeight="1" x14ac:dyDescent="0.25">
      <c r="C183" s="70">
        <f>IF(ISBLANK(DIO!D102),"",DIO!D102)</f>
        <v>98</v>
      </c>
      <c r="D183" s="70">
        <f t="shared" si="3"/>
        <v>3098</v>
      </c>
      <c r="E183" s="204" t="str">
        <f>IF(C183="","",DIO!E102&amp;"  "&amp;DIO!F102)</f>
        <v xml:space="preserve">  </v>
      </c>
      <c r="F183" s="205"/>
      <c r="G183" s="206"/>
    </row>
    <row r="184" spans="3:7" ht="9" customHeight="1" x14ac:dyDescent="0.25">
      <c r="C184" s="70">
        <f>IF(ISBLANK(DIO!D103),"",DIO!D103)</f>
        <v>99</v>
      </c>
      <c r="D184" s="70">
        <f t="shared" si="3"/>
        <v>3099</v>
      </c>
      <c r="E184" s="204" t="str">
        <f>IF(C184="","",DIO!E103&amp;"  "&amp;DIO!F103)</f>
        <v xml:space="preserve">  </v>
      </c>
      <c r="F184" s="205"/>
      <c r="G184" s="206"/>
    </row>
    <row r="185" spans="3:7" ht="9" customHeight="1" x14ac:dyDescent="0.25">
      <c r="C185" s="70">
        <f>IF(ISBLANK(DIO!D104),"",DIO!D104)</f>
        <v>100</v>
      </c>
      <c r="D185" s="70">
        <f t="shared" si="3"/>
        <v>3100</v>
      </c>
      <c r="E185" s="204" t="str">
        <f>IF(C185="","",DIO!E104&amp;"  "&amp;DIO!F104)</f>
        <v xml:space="preserve">  </v>
      </c>
      <c r="F185" s="205"/>
      <c r="G185" s="206"/>
    </row>
    <row r="186" spans="3:7" ht="9" customHeight="1" x14ac:dyDescent="0.25">
      <c r="C186" s="70">
        <f>IF(ISBLANK(DIO!D105),"",DIO!D105)</f>
        <v>101</v>
      </c>
      <c r="D186" s="70">
        <f t="shared" si="3"/>
        <v>3101</v>
      </c>
      <c r="E186" s="204" t="str">
        <f>IF(C186="","",DIO!E105&amp;"  "&amp;DIO!F105)</f>
        <v xml:space="preserve">  </v>
      </c>
      <c r="F186" s="205"/>
      <c r="G186" s="206"/>
    </row>
    <row r="187" spans="3:7" ht="9" customHeight="1" x14ac:dyDescent="0.25">
      <c r="C187" s="70">
        <f>IF(ISBLANK(DIO!D106),"",DIO!D106)</f>
        <v>102</v>
      </c>
      <c r="D187" s="70">
        <f t="shared" si="3"/>
        <v>3102</v>
      </c>
      <c r="E187" s="204" t="str">
        <f>IF(C187="","",DIO!E106&amp;"  "&amp;DIO!F106)</f>
        <v xml:space="preserve">  </v>
      </c>
      <c r="F187" s="205"/>
      <c r="G187" s="206"/>
    </row>
    <row r="188" spans="3:7" ht="9" customHeight="1" x14ac:dyDescent="0.25">
      <c r="C188" s="70">
        <f>IF(ISBLANK(DIO!D107),"",DIO!D107)</f>
        <v>103</v>
      </c>
      <c r="D188" s="70">
        <f t="shared" si="3"/>
        <v>3103</v>
      </c>
      <c r="E188" s="204" t="str">
        <f>IF(C188="","",DIO!E107&amp;"  "&amp;DIO!F107)</f>
        <v xml:space="preserve">  </v>
      </c>
      <c r="F188" s="205"/>
      <c r="G188" s="206"/>
    </row>
    <row r="189" spans="3:7" ht="9" customHeight="1" x14ac:dyDescent="0.25">
      <c r="C189" s="70">
        <f>IF(ISBLANK(DIO!D108),"",DIO!D108)</f>
        <v>104</v>
      </c>
      <c r="D189" s="70">
        <f t="shared" si="3"/>
        <v>3104</v>
      </c>
      <c r="E189" s="204" t="str">
        <f>IF(C189="","",DIO!E108&amp;"  "&amp;DIO!F108)</f>
        <v xml:space="preserve">  </v>
      </c>
      <c r="F189" s="205"/>
      <c r="G189" s="206"/>
    </row>
    <row r="190" spans="3:7" ht="9" customHeight="1" x14ac:dyDescent="0.25">
      <c r="C190" s="70">
        <f>IF(ISBLANK(DIO!D109),"",DIO!D109)</f>
        <v>105</v>
      </c>
      <c r="D190" s="70">
        <f t="shared" si="3"/>
        <v>3105</v>
      </c>
      <c r="E190" s="204" t="str">
        <f>IF(C190="","",DIO!E109&amp;"  "&amp;DIO!F109)</f>
        <v xml:space="preserve">  </v>
      </c>
      <c r="F190" s="205"/>
      <c r="G190" s="206"/>
    </row>
    <row r="191" spans="3:7" ht="9" customHeight="1" x14ac:dyDescent="0.25">
      <c r="C191" s="70">
        <f>IF(ISBLANK(DIO!D110),"",DIO!D110)</f>
        <v>106</v>
      </c>
      <c r="D191" s="70">
        <f t="shared" si="3"/>
        <v>3106</v>
      </c>
      <c r="E191" s="204" t="str">
        <f>IF(C191="","",DIO!E110&amp;"  "&amp;DIO!F110)</f>
        <v xml:space="preserve">  </v>
      </c>
      <c r="F191" s="205"/>
      <c r="G191" s="206"/>
    </row>
    <row r="192" spans="3:7" ht="9" customHeight="1" x14ac:dyDescent="0.25">
      <c r="C192" s="70">
        <f>IF(ISBLANK(DIO!D111),"",DIO!D111)</f>
        <v>107</v>
      </c>
      <c r="D192" s="70">
        <f t="shared" si="3"/>
        <v>3107</v>
      </c>
      <c r="E192" s="204" t="str">
        <f>IF(C192="","",DIO!E111&amp;"  "&amp;DIO!F111)</f>
        <v xml:space="preserve">  </v>
      </c>
      <c r="F192" s="205"/>
      <c r="G192" s="206"/>
    </row>
    <row r="193" spans="3:7" ht="9" customHeight="1" x14ac:dyDescent="0.25">
      <c r="C193" s="70">
        <f>IF(ISBLANK(DIO!D112),"",DIO!D112)</f>
        <v>108</v>
      </c>
      <c r="D193" s="70">
        <f t="shared" si="3"/>
        <v>3108</v>
      </c>
      <c r="E193" s="204" t="str">
        <f>IF(C193="","",DIO!E112&amp;"  "&amp;DIO!F112)</f>
        <v xml:space="preserve">  </v>
      </c>
      <c r="F193" s="205"/>
      <c r="G193" s="206"/>
    </row>
    <row r="194" spans="3:7" ht="9" customHeight="1" x14ac:dyDescent="0.25">
      <c r="C194" s="70">
        <f>IF(ISBLANK(DIO!D113),"",DIO!D113)</f>
        <v>109</v>
      </c>
      <c r="D194" s="70">
        <f t="shared" si="3"/>
        <v>3109</v>
      </c>
      <c r="E194" s="204" t="str">
        <f>IF(C194="","",DIO!E113&amp;"  "&amp;DIO!F113)</f>
        <v xml:space="preserve">  </v>
      </c>
      <c r="F194" s="205"/>
      <c r="G194" s="206"/>
    </row>
    <row r="195" spans="3:7" ht="9" customHeight="1" x14ac:dyDescent="0.25">
      <c r="C195" s="70">
        <f>IF(ISBLANK(DIO!D114),"",DIO!D114)</f>
        <v>110</v>
      </c>
      <c r="D195" s="70">
        <f t="shared" si="3"/>
        <v>3110</v>
      </c>
      <c r="E195" s="204" t="str">
        <f>IF(C195="","",DIO!E114&amp;"  "&amp;DIO!F114)</f>
        <v xml:space="preserve">  </v>
      </c>
      <c r="F195" s="205"/>
      <c r="G195" s="206"/>
    </row>
    <row r="196" spans="3:7" ht="9" customHeight="1" x14ac:dyDescent="0.25">
      <c r="C196" s="70">
        <f>IF(ISBLANK(DIO!D115),"",DIO!D115)</f>
        <v>111</v>
      </c>
      <c r="D196" s="70">
        <f t="shared" si="3"/>
        <v>3111</v>
      </c>
      <c r="E196" s="204" t="str">
        <f>IF(C196="","",DIO!E115&amp;"  "&amp;DIO!F115)</f>
        <v xml:space="preserve">  </v>
      </c>
      <c r="F196" s="205"/>
      <c r="G196" s="206"/>
    </row>
    <row r="197" spans="3:7" ht="9" customHeight="1" x14ac:dyDescent="0.25">
      <c r="C197" s="70">
        <f>IF(ISBLANK(DIO!D116),"",DIO!D116)</f>
        <v>112</v>
      </c>
      <c r="D197" s="70">
        <f t="shared" si="3"/>
        <v>3112</v>
      </c>
      <c r="E197" s="204" t="str">
        <f>IF(C197="","",DIO!E116&amp;"  "&amp;DIO!F116)</f>
        <v xml:space="preserve">  Давл воздуха обдува корпуса двигателя P1642, P1643 &lt; 250 Па</v>
      </c>
      <c r="F197" s="205"/>
      <c r="G197" s="206"/>
    </row>
    <row r="198" spans="3:7" ht="9" customHeight="1" x14ac:dyDescent="0.25">
      <c r="C198" s="70">
        <f>IF(ISBLANK(DIO!D117),"",DIO!D117)</f>
        <v>113</v>
      </c>
      <c r="D198" s="70">
        <f t="shared" si="3"/>
        <v>3113</v>
      </c>
      <c r="E198" s="204" t="str">
        <f>IF(C198="","",DIO!E117&amp;"  "&amp;DIO!F117)</f>
        <v xml:space="preserve">  Давл всасывания I ступени 1 потока P1629 &gt; 28 МПа</v>
      </c>
      <c r="F198" s="205"/>
      <c r="G198" s="206"/>
    </row>
    <row r="199" spans="3:7" ht="9" customHeight="1" x14ac:dyDescent="0.25">
      <c r="C199" s="70">
        <f>IF(ISBLANK(DIO!D118),"",DIO!D118)</f>
        <v>114</v>
      </c>
      <c r="D199" s="70">
        <f t="shared" si="3"/>
        <v>3114</v>
      </c>
      <c r="E199" s="204" t="str">
        <f>IF(C199="","",DIO!E118&amp;"  "&amp;DIO!F118)</f>
        <v xml:space="preserve">  Давл всасывания I ступени 1 потока P1629 &lt; 19 МПа</v>
      </c>
      <c r="F199" s="205"/>
      <c r="G199" s="206"/>
    </row>
    <row r="200" spans="3:7" ht="9" customHeight="1" x14ac:dyDescent="0.25">
      <c r="C200" s="70">
        <f>IF(ISBLANK(DIO!D119),"",DIO!D119)</f>
        <v>115</v>
      </c>
      <c r="D200" s="70">
        <f t="shared" si="3"/>
        <v>3115</v>
      </c>
      <c r="E200" s="204" t="str">
        <f>IF(C200="","",DIO!E119&amp;"  "&amp;DIO!F119)</f>
        <v xml:space="preserve">  Давл нагнетания I ступени 2 потока P1628 &gt; 125 МПа</v>
      </c>
      <c r="F200" s="205"/>
      <c r="G200" s="206"/>
    </row>
    <row r="201" spans="3:7" ht="9" customHeight="1" x14ac:dyDescent="0.25">
      <c r="C201" s="70">
        <f>IF(ISBLANK(DIO!D120),"",DIO!D120)</f>
        <v>116</v>
      </c>
      <c r="D201" s="70">
        <f t="shared" si="3"/>
        <v>3116</v>
      </c>
      <c r="E201" s="204" t="str">
        <f>IF(C201="","",DIO!E120&amp;"  "&amp;DIO!F120)</f>
        <v xml:space="preserve">  Давл всасывания I ступени 2 потока P1626 &gt; 27 МПа</v>
      </c>
      <c r="F201" s="205"/>
      <c r="G201" s="206"/>
    </row>
    <row r="202" spans="3:7" ht="9" customHeight="1" x14ac:dyDescent="0.25">
      <c r="C202" s="70">
        <f>IF(ISBLANK(DIO!D121),"",DIO!D121)</f>
        <v>117</v>
      </c>
      <c r="D202" s="70">
        <f t="shared" si="3"/>
        <v>3117</v>
      </c>
      <c r="E202" s="204" t="str">
        <f>IF(C202="","",DIO!E121&amp;"  "&amp;DIO!F121)</f>
        <v xml:space="preserve">  Т-ра наружного подшипника двигателя K-2  TRSA-1116 &gt; 70°C (HH)</v>
      </c>
      <c r="F202" s="205"/>
      <c r="G202" s="206"/>
    </row>
    <row r="203" spans="3:7" ht="9" customHeight="1" x14ac:dyDescent="0.25">
      <c r="C203" s="70">
        <f>IF(ISBLANK(DIO!D122),"",DIO!D122)</f>
        <v>118</v>
      </c>
      <c r="D203" s="70">
        <f t="shared" si="3"/>
        <v>3118</v>
      </c>
      <c r="E203" s="204" t="str">
        <f>IF(C203="","",DIO!E122&amp;"  "&amp;DIO!F122)</f>
        <v xml:space="preserve">  Давл всасывания II ступени 2 потока P1633 &lt; 90 МПа</v>
      </c>
      <c r="F203" s="205"/>
      <c r="G203" s="206"/>
    </row>
    <row r="204" spans="3:7" ht="9" customHeight="1" x14ac:dyDescent="0.25">
      <c r="C204" s="70">
        <f>IF(ISBLANK(DIO!D123),"",DIO!D123)</f>
        <v>119</v>
      </c>
      <c r="D204" s="70">
        <f t="shared" si="3"/>
        <v>3119</v>
      </c>
      <c r="E204" s="204" t="str">
        <f>IF(C204="","",DIO!E123&amp;"  "&amp;DIO!F123)</f>
        <v xml:space="preserve">  Давл нагнетания II ступени 2 потока P1638 &gt; 250 МПа </v>
      </c>
      <c r="F204" s="205"/>
      <c r="G204" s="206"/>
    </row>
    <row r="205" spans="3:7" ht="9" customHeight="1" x14ac:dyDescent="0.25">
      <c r="C205" s="70">
        <f>IF(ISBLANK(DIO!D124),"",DIO!D124)</f>
        <v>120</v>
      </c>
      <c r="D205" s="70">
        <f t="shared" si="3"/>
        <v>3120</v>
      </c>
      <c r="E205" s="204" t="str">
        <f>IF(C205="","",DIO!E124&amp;"  "&amp;DIO!F124)</f>
        <v xml:space="preserve">  Давл всасывания I ступени 2 потока P1626 &lt; 20 МПа</v>
      </c>
      <c r="F205" s="205"/>
      <c r="G205" s="206"/>
    </row>
    <row r="206" spans="3:7" ht="9" customHeight="1" x14ac:dyDescent="0.25">
      <c r="C206" s="70">
        <f>IF(ISBLANK(DIO!D125),"",DIO!D125)</f>
        <v>121</v>
      </c>
      <c r="D206" s="70">
        <f t="shared" si="3"/>
        <v>3121</v>
      </c>
      <c r="E206" s="204" t="str">
        <f>IF(C206="","",DIO!E125&amp;"  "&amp;DIO!F125)</f>
        <v xml:space="preserve">  Т-ра наружного подшипника двигателя K-2  TRSA-1117 &gt; 70°C (HH)</v>
      </c>
      <c r="F206" s="205"/>
      <c r="G206" s="206"/>
    </row>
    <row r="207" spans="3:7" ht="9" customHeight="1" x14ac:dyDescent="0.25">
      <c r="C207" s="70">
        <f>IF(ISBLANK(DIO!D126),"",DIO!D126)</f>
        <v>122</v>
      </c>
      <c r="D207" s="70">
        <f t="shared" si="3"/>
        <v>3122</v>
      </c>
      <c r="E207" s="204" t="str">
        <f>IF(C207="","",DIO!E126&amp;"  "&amp;DIO!F126)</f>
        <v xml:space="preserve">  Давл нагнетания 1 ступени 1 потока P1632 &gt; 125 МПа</v>
      </c>
      <c r="F207" s="205"/>
      <c r="G207" s="206"/>
    </row>
    <row r="208" spans="3:7" ht="9" customHeight="1" x14ac:dyDescent="0.25">
      <c r="C208" s="70">
        <f>IF(ISBLANK(DIO!D127),"",DIO!D127)</f>
        <v>123</v>
      </c>
      <c r="D208" s="70">
        <f t="shared" si="3"/>
        <v>3123</v>
      </c>
      <c r="E208" s="204" t="str">
        <f>IF(C208="","",DIO!E127&amp;"  "&amp;DIO!F127)</f>
        <v xml:space="preserve">  Т-ра подшипника ходовой части K-2  TRSA-1118 &gt; 70°C (HH)</v>
      </c>
      <c r="F208" s="205"/>
      <c r="G208" s="206"/>
    </row>
    <row r="209" spans="3:7" ht="9" customHeight="1" x14ac:dyDescent="0.25">
      <c r="C209" s="70">
        <f>IF(ISBLANK(DIO!D128),"",DIO!D128)</f>
        <v>124</v>
      </c>
      <c r="D209" s="70">
        <f t="shared" si="3"/>
        <v>3124</v>
      </c>
      <c r="E209" s="204" t="str">
        <f>IF(C209="","",DIO!E128&amp;"  "&amp;DIO!F128)</f>
        <v xml:space="preserve">  Давл всасывания II ступени 1 потока P1630 &lt; 90 МПа</v>
      </c>
      <c r="F209" s="205"/>
      <c r="G209" s="206"/>
    </row>
    <row r="210" spans="3:7" ht="9" customHeight="1" x14ac:dyDescent="0.25">
      <c r="C210" s="70">
        <f>IF(ISBLANK(DIO!D129),"",DIO!D129)</f>
        <v>125</v>
      </c>
      <c r="D210" s="70">
        <f t="shared" si="3"/>
        <v>3125</v>
      </c>
      <c r="E210" s="204" t="str">
        <f>IF(C210="","",DIO!E129&amp;"  "&amp;DIO!F129)</f>
        <v xml:space="preserve">  Т-ра подшипника ходовой части K-2  TRSA-1119 &gt; 70°C (HH)</v>
      </c>
      <c r="F210" s="205"/>
      <c r="G210" s="206"/>
    </row>
    <row r="211" spans="3:7" ht="9" customHeight="1" x14ac:dyDescent="0.25">
      <c r="C211" s="70">
        <f>IF(ISBLANK(DIO!D130),"",DIO!D130)</f>
        <v>126</v>
      </c>
      <c r="D211" s="70">
        <f t="shared" si="3"/>
        <v>3126</v>
      </c>
      <c r="E211" s="204" t="str">
        <f>IF(C211="","",DIO!E130&amp;"  "&amp;DIO!F130)</f>
        <v xml:space="preserve">  Давл нагнетания II ступени 1 потока P1635 &gt; 250 МПа</v>
      </c>
      <c r="F211" s="205"/>
      <c r="G211" s="206"/>
    </row>
    <row r="212" spans="3:7" ht="9" customHeight="1" x14ac:dyDescent="0.25">
      <c r="C212" s="70">
        <f>IF(ISBLANK(DIO!D131),"",DIO!D131)</f>
        <v>127</v>
      </c>
      <c r="D212" s="70">
        <f t="shared" si="3"/>
        <v>3127</v>
      </c>
      <c r="E212" s="204" t="str">
        <f>IF(C212="","",DIO!E131&amp;"  "&amp;DIO!F131)</f>
        <v xml:space="preserve">  Т-ра подшипника ходовой части K-2  TRSA-1120 &gt; 70°C (HH)</v>
      </c>
      <c r="F212" s="205"/>
      <c r="G212" s="206"/>
    </row>
    <row r="213" spans="3:7" ht="9" customHeight="1" x14ac:dyDescent="0.25">
      <c r="C213" s="70">
        <f>IF(ISBLANK(DIO!D132),"",DIO!D132)</f>
        <v>128</v>
      </c>
      <c r="D213" s="70">
        <f t="shared" si="3"/>
        <v>3128</v>
      </c>
      <c r="E213" s="204" t="str">
        <f>IF(C213="","",DIO!E132&amp;"  "&amp;DIO!F132)</f>
        <v xml:space="preserve">  Давл масла в с-ме смазки механизма движ. P1667 &lt; 150 кПа</v>
      </c>
      <c r="F213" s="205"/>
      <c r="G213" s="206"/>
    </row>
    <row r="214" spans="3:7" ht="9" customHeight="1" x14ac:dyDescent="0.25">
      <c r="C214" s="70">
        <f>IF(ISBLANK(DIO!D133),"",DIO!D133)</f>
        <v>129</v>
      </c>
      <c r="D214" s="70">
        <f t="shared" ref="D214:D260" si="4">C214+ $B$85</f>
        <v>3129</v>
      </c>
      <c r="E214" s="204" t="str">
        <f>IF(C214="","",DIO!E133&amp;"  "&amp;DIO!F133)</f>
        <v xml:space="preserve">  Давл масла в с-ме охлаждения цилиндров P1652 &lt; 100 кПа</v>
      </c>
      <c r="F214" s="205"/>
      <c r="G214" s="206"/>
    </row>
    <row r="215" spans="3:7" ht="9" customHeight="1" x14ac:dyDescent="0.25">
      <c r="C215" s="70">
        <f>IF(ISBLANK(DIO!D134),"",DIO!D134)</f>
        <v>130</v>
      </c>
      <c r="D215" s="70">
        <f t="shared" si="4"/>
        <v>3130</v>
      </c>
      <c r="E215" s="204" t="str">
        <f>IF(C215="","",DIO!E134&amp;"  "&amp;DIO!F134)</f>
        <v xml:space="preserve">  Давл масла в с-ме промывки предсальников P1669 &lt; 60 кПа</v>
      </c>
      <c r="F215" s="205"/>
      <c r="G215" s="206"/>
    </row>
    <row r="216" spans="3:7" ht="9" customHeight="1" x14ac:dyDescent="0.25">
      <c r="C216" s="70">
        <f>IF(ISBLANK(DIO!D135),"",DIO!D135)</f>
        <v>131</v>
      </c>
      <c r="D216" s="70">
        <f t="shared" si="4"/>
        <v>3131</v>
      </c>
      <c r="E216" s="204" t="str">
        <f>IF(C216="","",DIO!E135&amp;"  "&amp;DIO!F135)</f>
        <v xml:space="preserve">  Т-ра обмоток главного привода T1279÷T1284 &gt; 120 °С</v>
      </c>
      <c r="F216" s="205"/>
      <c r="G216" s="206"/>
    </row>
    <row r="217" spans="3:7" ht="9" customHeight="1" x14ac:dyDescent="0.25">
      <c r="C217" s="70">
        <f>IF(ISBLANK(DIO!D136),"",DIO!D136)</f>
        <v>132</v>
      </c>
      <c r="D217" s="70">
        <f t="shared" si="4"/>
        <v>3132</v>
      </c>
      <c r="E217" s="204" t="str">
        <f>IF(C217="","",DIO!E136&amp;"  "&amp;DIO!F136)</f>
        <v xml:space="preserve">  Т-ра подшипн. коренных шеек коленвала T1290÷T1294 &gt; 60 °С</v>
      </c>
      <c r="F217" s="205"/>
      <c r="G217" s="206"/>
    </row>
    <row r="218" spans="3:7" ht="9" customHeight="1" x14ac:dyDescent="0.25">
      <c r="C218" s="70">
        <f>IF(ISBLANK(DIO!D137),"",DIO!D137)</f>
        <v>133</v>
      </c>
      <c r="D218" s="70">
        <f t="shared" si="4"/>
        <v>3133</v>
      </c>
      <c r="E218" s="204" t="str">
        <f>IF(C218="","",DIO!E137&amp;"  "&amp;DIO!F137)</f>
        <v xml:space="preserve">  Т-ра выносного подшипника T1318 &gt; 65 °С</v>
      </c>
      <c r="F218" s="205"/>
      <c r="G218" s="206"/>
    </row>
    <row r="219" spans="3:7" ht="9" customHeight="1" x14ac:dyDescent="0.25">
      <c r="C219" s="70">
        <f>IF(ISBLANK(DIO!D138),"",DIO!D138)</f>
        <v>134</v>
      </c>
      <c r="D219" s="70">
        <f t="shared" si="4"/>
        <v>3134</v>
      </c>
      <c r="E219" s="204" t="str">
        <f>IF(C219="","",DIO!E138&amp;"  "&amp;DIO!F138)</f>
        <v xml:space="preserve">  Т-ра нагнетания I ступени 2 потока 4 цил. T1240 &gt; 115 °С</v>
      </c>
      <c r="F219" s="205"/>
      <c r="G219" s="206"/>
    </row>
    <row r="220" spans="3:7" ht="9" customHeight="1" x14ac:dyDescent="0.25">
      <c r="C220" s="70">
        <f>IF(ISBLANK(DIO!D139),"",DIO!D139)</f>
        <v>135</v>
      </c>
      <c r="D220" s="70">
        <f t="shared" si="4"/>
        <v>3135</v>
      </c>
      <c r="E220" s="204" t="str">
        <f>IF(C220="","",DIO!E139&amp;"  "&amp;DIO!F139)</f>
        <v xml:space="preserve">  Т-ра нагнетания II ступени 1 потока 5 цил.  T1247 &gt; 95 °С</v>
      </c>
      <c r="F220" s="205"/>
      <c r="G220" s="206"/>
    </row>
    <row r="221" spans="3:7" ht="9" customHeight="1" x14ac:dyDescent="0.25">
      <c r="C221" s="70">
        <f>IF(ISBLANK(DIO!D140),"",DIO!D140)</f>
        <v>136</v>
      </c>
      <c r="D221" s="70">
        <f t="shared" si="4"/>
        <v>3136</v>
      </c>
      <c r="E221" s="204" t="str">
        <f>IF(C221="","",DIO!E140&amp;"  "&amp;DIO!F140)</f>
        <v xml:space="preserve">  Т-ра всасывания I ступени 1 потока T1229, T1230 &gt; 45 °С</v>
      </c>
      <c r="F221" s="205"/>
      <c r="G221" s="206"/>
    </row>
    <row r="222" spans="3:7" ht="9" customHeight="1" x14ac:dyDescent="0.25">
      <c r="C222" s="70">
        <f>IF(ISBLANK(DIO!D141),"",DIO!D141)</f>
        <v>137</v>
      </c>
      <c r="D222" s="70">
        <f t="shared" si="4"/>
        <v>3137</v>
      </c>
      <c r="E222" s="204" t="str">
        <f>IF(C222="","",DIO!E141&amp;"  "&amp;DIO!F141)</f>
        <v xml:space="preserve">  Т-ра нагнетания I ступени 1 потока T1234, T1236 &gt; 105 °С</v>
      </c>
      <c r="F222" s="205"/>
      <c r="G222" s="206"/>
    </row>
    <row r="223" spans="3:7" ht="9" customHeight="1" x14ac:dyDescent="0.25">
      <c r="C223" s="70">
        <f>IF(ISBLANK(DIO!D142),"",DIO!D142)</f>
        <v>138</v>
      </c>
      <c r="D223" s="70">
        <f t="shared" si="4"/>
        <v>3138</v>
      </c>
      <c r="E223" s="204" t="str">
        <f>IF(C223="","",DIO!E142&amp;"  "&amp;DIO!F142)</f>
        <v xml:space="preserve">  Т-ра всасывания II ступени 1 потока T1242, T1243 &gt; 45 °С</v>
      </c>
      <c r="F223" s="205"/>
      <c r="G223" s="206"/>
    </row>
    <row r="224" spans="3:7" ht="9" customHeight="1" x14ac:dyDescent="0.25">
      <c r="C224" s="70">
        <f>IF(ISBLANK(DIO!D143),"",DIO!D143)</f>
        <v>139</v>
      </c>
      <c r="D224" s="70">
        <f t="shared" si="4"/>
        <v>3139</v>
      </c>
      <c r="E224" s="204" t="str">
        <f>IF(C224="","",DIO!E143&amp;"  "&amp;DIO!F143)</f>
        <v xml:space="preserve">  Т-ра нагнетания II ступени 1 потока T1247, T1249 &gt; 85 °С</v>
      </c>
      <c r="F224" s="205"/>
      <c r="G224" s="206"/>
    </row>
    <row r="225" spans="3:7" ht="9" customHeight="1" x14ac:dyDescent="0.25">
      <c r="C225" s="70">
        <f>IF(ISBLANK(DIO!D144),"",DIO!D144)</f>
        <v>140</v>
      </c>
      <c r="D225" s="70">
        <f t="shared" si="4"/>
        <v>3140</v>
      </c>
      <c r="E225" s="204" t="str">
        <f>IF(C225="","",DIO!E144&amp;"  "&amp;DIO!F144)</f>
        <v xml:space="preserve">  Т-ра в системе гидропривода I ступени T1306÷T1309 &gt; 80 °С</v>
      </c>
      <c r="F225" s="205"/>
      <c r="G225" s="206"/>
    </row>
    <row r="226" spans="3:7" ht="9" customHeight="1" x14ac:dyDescent="0.25">
      <c r="C226" s="70">
        <f>IF(ISBLANK(DIO!D145),"",DIO!D145)</f>
        <v>141</v>
      </c>
      <c r="D226" s="70">
        <f t="shared" si="4"/>
        <v>3141</v>
      </c>
      <c r="E226" s="204" t="str">
        <f>IF(C226="","",DIO!E145&amp;"  "&amp;DIO!F145)</f>
        <v xml:space="preserve">  Т-ра нагнетания II ступени 2 потока 8 цил. T1253 &gt; 95 °С</v>
      </c>
      <c r="F226" s="205"/>
      <c r="G226" s="206"/>
    </row>
    <row r="227" spans="3:7" ht="9" customHeight="1" x14ac:dyDescent="0.25">
      <c r="C227" s="70">
        <f>IF(ISBLANK(DIO!D146),"",DIO!D146)</f>
        <v>142</v>
      </c>
      <c r="D227" s="70">
        <f t="shared" si="4"/>
        <v>3142</v>
      </c>
      <c r="E227" s="204" t="str">
        <f>IF(C227="","",DIO!E146&amp;"  "&amp;DIO!F146)</f>
        <v xml:space="preserve">  Т-ра нагнетания II ступени 2 потока 7 цил. T1251 &gt; 95 °С</v>
      </c>
      <c r="F227" s="205"/>
      <c r="G227" s="206"/>
    </row>
    <row r="228" spans="3:7" ht="9" customHeight="1" x14ac:dyDescent="0.25">
      <c r="C228" s="70">
        <f>IF(ISBLANK(DIO!D147),"",DIO!D147)</f>
        <v>143</v>
      </c>
      <c r="D228" s="70">
        <f t="shared" si="4"/>
        <v>3143</v>
      </c>
      <c r="E228" s="204" t="str">
        <f>IF(C228="","",DIO!E147&amp;"  "&amp;DIO!F147)</f>
        <v xml:space="preserve">  Т-ра нагнетания II ступени 1 потока 6 цил. T1249 &gt; 95 °С</v>
      </c>
      <c r="F228" s="205"/>
      <c r="G228" s="206"/>
    </row>
    <row r="229" spans="3:7" ht="9" customHeight="1" x14ac:dyDescent="0.25">
      <c r="C229" s="70">
        <f>IF(ISBLANK(DIO!D148),"",DIO!D148)</f>
        <v>144</v>
      </c>
      <c r="D229" s="70">
        <f t="shared" si="4"/>
        <v>3144</v>
      </c>
      <c r="E229" s="204" t="str">
        <f>IF(C229="","",DIO!E148&amp;"  "&amp;DIO!F148)</f>
        <v xml:space="preserve">  Т-ра всасывания I ступени 2 потока T1231, T1232 &gt; 45 °С</v>
      </c>
      <c r="F229" s="205"/>
      <c r="G229" s="206"/>
    </row>
    <row r="230" spans="3:7" ht="9" customHeight="1" x14ac:dyDescent="0.25">
      <c r="C230" s="70">
        <f>IF(ISBLANK(DIO!D149),"",DIO!D149)</f>
        <v>145</v>
      </c>
      <c r="D230" s="70">
        <f t="shared" si="4"/>
        <v>3145</v>
      </c>
      <c r="E230" s="204" t="str">
        <f>IF(C230="","",DIO!E149&amp;"  "&amp;DIO!F149)</f>
        <v xml:space="preserve">  Т-ра нагнетания I ступени 2 потока T1238, T1240 &gt; 105 °С</v>
      </c>
      <c r="F230" s="205"/>
      <c r="G230" s="206"/>
    </row>
    <row r="231" spans="3:7" ht="9" customHeight="1" x14ac:dyDescent="0.25">
      <c r="C231" s="70">
        <f>IF(ISBLANK(DIO!D150),"",DIO!D150)</f>
        <v>146</v>
      </c>
      <c r="D231" s="70">
        <f t="shared" si="4"/>
        <v>3146</v>
      </c>
      <c r="E231" s="204" t="str">
        <f>IF(C231="","",DIO!E150&amp;"  "&amp;DIO!F150)</f>
        <v xml:space="preserve">  Т-ра всасывания II ступени 2 потока T1244, T1245 &gt; 45 °С</v>
      </c>
      <c r="F231" s="205"/>
      <c r="G231" s="206"/>
    </row>
    <row r="232" spans="3:7" ht="9" customHeight="1" x14ac:dyDescent="0.25">
      <c r="C232" s="70">
        <f>IF(ISBLANK(DIO!D151),"",DIO!D151)</f>
        <v>147</v>
      </c>
      <c r="D232" s="70">
        <f t="shared" si="4"/>
        <v>3147</v>
      </c>
      <c r="E232" s="204" t="str">
        <f>IF(C232="","",DIO!E151&amp;"  "&amp;DIO!F151)</f>
        <v xml:space="preserve">  Т-ра нагнетания II ступени 2 потока T1251, T1253 &gt; 85 °С</v>
      </c>
      <c r="F232" s="205"/>
      <c r="G232" s="206"/>
    </row>
    <row r="233" spans="3:7" ht="9" customHeight="1" x14ac:dyDescent="0.25">
      <c r="C233" s="70">
        <f>IF(ISBLANK(DIO!D152),"",DIO!D152)</f>
        <v>148</v>
      </c>
      <c r="D233" s="70">
        <f t="shared" si="4"/>
        <v>3148</v>
      </c>
      <c r="E233" s="204" t="str">
        <f>IF(C233="","",DIO!E152&amp;"  "&amp;DIO!F152)</f>
        <v xml:space="preserve">  Т-ра в системе гидропривода II ступени T1310÷T1313 &gt; 80 °С</v>
      </c>
      <c r="F233" s="205"/>
      <c r="G233" s="206"/>
    </row>
    <row r="234" spans="3:7" ht="9" customHeight="1" x14ac:dyDescent="0.25">
      <c r="C234" s="70">
        <f>IF(ISBLANK(DIO!D153),"",DIO!D153)</f>
        <v>149</v>
      </c>
      <c r="D234" s="70">
        <f t="shared" si="4"/>
        <v>3149</v>
      </c>
      <c r="E234" s="204" t="str">
        <f>IF(C234="","",DIO!E153&amp;"  "&amp;DIO!F153)</f>
        <v xml:space="preserve">  Давл всасывания I ступени компр. К-2 P1561 &lt; 1.3 МПа</v>
      </c>
      <c r="F234" s="205"/>
      <c r="G234" s="206"/>
    </row>
    <row r="235" spans="3:7" ht="9" customHeight="1" x14ac:dyDescent="0.25">
      <c r="C235" s="70">
        <f>IF(ISBLANK(DIO!D154),"",DIO!D154)</f>
        <v>150</v>
      </c>
      <c r="D235" s="70">
        <f t="shared" si="4"/>
        <v>3150</v>
      </c>
      <c r="E235" s="204" t="str">
        <f>IF(C235="","",DIO!E154&amp;"  "&amp;DIO!F154)</f>
        <v xml:space="preserve">  Давл всасывания I ступени компр. К-2 P1561 &lt; 1.4 МПа</v>
      </c>
      <c r="F235" s="205"/>
      <c r="G235" s="206"/>
    </row>
    <row r="236" spans="3:7" ht="9" customHeight="1" x14ac:dyDescent="0.25">
      <c r="C236" s="70">
        <f>IF(ISBLANK(DIO!D155),"",DIO!D155)</f>
        <v>151</v>
      </c>
      <c r="D236" s="70">
        <f t="shared" si="4"/>
        <v>3151</v>
      </c>
      <c r="E236" s="204" t="str">
        <f>IF(C236="","",DIO!E155&amp;"  "&amp;DIO!F155)</f>
        <v xml:space="preserve">  Давл нагнетания I ступени компр. К-2 P1562 &gt; 4.7 МПа</v>
      </c>
      <c r="F236" s="205"/>
      <c r="G236" s="206"/>
    </row>
    <row r="237" spans="3:7" ht="9" customHeight="1" x14ac:dyDescent="0.25">
      <c r="C237" s="70">
        <f>IF(ISBLANK(DIO!D156),"",DIO!D156)</f>
        <v>152</v>
      </c>
      <c r="D237" s="70">
        <f t="shared" si="4"/>
        <v>3152</v>
      </c>
      <c r="E237" s="204" t="str">
        <f>IF(C237="","",DIO!E156&amp;"  "&amp;DIO!F156)</f>
        <v xml:space="preserve">  Давл нагнетания II ступени компр. К-2 P1563 &gt; 9 МПа</v>
      </c>
      <c r="F237" s="205"/>
      <c r="G237" s="206"/>
    </row>
    <row r="238" spans="3:7" ht="9" customHeight="1" x14ac:dyDescent="0.25">
      <c r="C238" s="70">
        <f>IF(ISBLANK(DIO!D157),"",DIO!D157)</f>
        <v>153</v>
      </c>
      <c r="D238" s="70">
        <f t="shared" si="4"/>
        <v>3153</v>
      </c>
      <c r="E238" s="204" t="str">
        <f>IF(C238="","",DIO!E157&amp;"  "&amp;DIO!F157)</f>
        <v xml:space="preserve">  Давл нагнетания III ступени компр. К-2 P1564 &gt; 29 МПа</v>
      </c>
      <c r="F238" s="205"/>
      <c r="G238" s="206"/>
    </row>
    <row r="239" spans="3:7" ht="9" customHeight="1" x14ac:dyDescent="0.25">
      <c r="C239" s="70">
        <f>IF(ISBLANK(DIO!D158),"",DIO!D158)</f>
        <v>154</v>
      </c>
      <c r="D239" s="70">
        <f t="shared" si="4"/>
        <v>3154</v>
      </c>
      <c r="E239" s="204" t="str">
        <f>IF(C239="","",DIO!E158&amp;"  "&amp;DIO!F158)</f>
        <v xml:space="preserve">  Давл нагнетания III ступени компр. К-2 P1564 &gt; 28 МПа</v>
      </c>
      <c r="F239" s="205"/>
      <c r="G239" s="206"/>
    </row>
    <row r="240" spans="3:7" ht="9" customHeight="1" x14ac:dyDescent="0.25">
      <c r="C240" s="70">
        <f>IF(ISBLANK(DIO!D159),"",DIO!D159)</f>
        <v>155</v>
      </c>
      <c r="D240" s="70">
        <f t="shared" si="4"/>
        <v>3155</v>
      </c>
      <c r="E240" s="204" t="str">
        <f>IF(C240="","",DIO!E159&amp;"  "&amp;DIO!F159)</f>
        <v xml:space="preserve">  Давл в с-ме смазки механизма движ. К‑2 P1577 &lt; 0.25 МПа</v>
      </c>
      <c r="F240" s="205"/>
      <c r="G240" s="206"/>
    </row>
    <row r="241" spans="3:7" ht="9" customHeight="1" x14ac:dyDescent="0.25">
      <c r="C241" s="70">
        <f>IF(ISBLANK(DIO!D160),"",DIO!D160)</f>
        <v>156</v>
      </c>
      <c r="D241" s="70">
        <f t="shared" si="4"/>
        <v>3156</v>
      </c>
      <c r="E241" s="204" t="str">
        <f>IF(C241="","",DIO!E160&amp;"  "&amp;DIO!F160)</f>
        <v xml:space="preserve">  Давл в с-ме смазки механизма движ. К‑2 P1577 &lt; 0.15 МПа</v>
      </c>
      <c r="F241" s="205"/>
      <c r="G241" s="206"/>
    </row>
    <row r="242" spans="3:7" ht="9" customHeight="1" x14ac:dyDescent="0.25">
      <c r="C242" s="70">
        <f>IF(ISBLANK(DIO!D161),"",DIO!D161)</f>
        <v>157</v>
      </c>
      <c r="D242" s="70">
        <f t="shared" si="4"/>
        <v>3157</v>
      </c>
      <c r="E242" s="204" t="str">
        <f>IF(C242="","",DIO!E161&amp;"  "&amp;DIO!F161)</f>
        <v xml:space="preserve">  </v>
      </c>
      <c r="F242" s="205"/>
      <c r="G242" s="206"/>
    </row>
    <row r="243" spans="3:7" ht="9" customHeight="1" x14ac:dyDescent="0.25">
      <c r="C243" s="70">
        <f>IF(ISBLANK(DIO!D162),"",DIO!D162)</f>
        <v>158</v>
      </c>
      <c r="D243" s="70">
        <f t="shared" si="4"/>
        <v>3158</v>
      </c>
      <c r="E243" s="204" t="str">
        <f>IF(C243="","",DIO!E162&amp;"  "&amp;DIO!F162)</f>
        <v xml:space="preserve">  </v>
      </c>
      <c r="F243" s="205"/>
      <c r="G243" s="206"/>
    </row>
    <row r="244" spans="3:7" ht="9" customHeight="1" x14ac:dyDescent="0.25">
      <c r="C244" s="70">
        <f>IF(ISBLANK(DIO!D163),"",DIO!D163)</f>
        <v>159</v>
      </c>
      <c r="D244" s="70">
        <f t="shared" si="4"/>
        <v>3159</v>
      </c>
      <c r="E244" s="204" t="str">
        <f>IF(C244="","",DIO!E163&amp;"  "&amp;DIO!F163)</f>
        <v xml:space="preserve">  </v>
      </c>
      <c r="F244" s="205"/>
      <c r="G244" s="206"/>
    </row>
    <row r="245" spans="3:7" ht="9" customHeight="1" x14ac:dyDescent="0.25">
      <c r="C245" s="70">
        <f>IF(ISBLANK(DIO!D164),"",DIO!D164)</f>
        <v>160</v>
      </c>
      <c r="D245" s="70">
        <f t="shared" si="4"/>
        <v>3160</v>
      </c>
      <c r="E245" s="204" t="str">
        <f>IF(C245="","",DIO!E164&amp;"  "&amp;DIO!F164)</f>
        <v xml:space="preserve">  Т-ра обмоток главного привода T1281 &gt; 120 °С</v>
      </c>
      <c r="F245" s="205"/>
      <c r="G245" s="206"/>
    </row>
    <row r="246" spans="3:7" ht="9" customHeight="1" x14ac:dyDescent="0.25">
      <c r="C246" s="70">
        <f>IF(ISBLANK(DIO!D165),"",DIO!D165)</f>
        <v>161</v>
      </c>
      <c r="D246" s="70">
        <f t="shared" si="4"/>
        <v>3161</v>
      </c>
      <c r="E246" s="204" t="str">
        <f>IF(C246="","",DIO!E165&amp;"  "&amp;DIO!F165)</f>
        <v xml:space="preserve">  Т-ра обмоток главного привода T1282 &gt; 120 °С</v>
      </c>
      <c r="F246" s="205"/>
      <c r="G246" s="206"/>
    </row>
    <row r="247" spans="3:7" ht="9" customHeight="1" x14ac:dyDescent="0.25">
      <c r="C247" s="70">
        <f>IF(ISBLANK(DIO!D166),"",DIO!D166)</f>
        <v>162</v>
      </c>
      <c r="D247" s="70">
        <f t="shared" si="4"/>
        <v>3162</v>
      </c>
      <c r="E247" s="204" t="str">
        <f>IF(C247="","",DIO!E166&amp;"  "&amp;DIO!F166)</f>
        <v xml:space="preserve">  Т-ра обмоток главного привода T1283 &gt; 120 °С</v>
      </c>
      <c r="F247" s="205"/>
      <c r="G247" s="206"/>
    </row>
    <row r="248" spans="3:7" ht="9" customHeight="1" x14ac:dyDescent="0.25">
      <c r="C248" s="70">
        <f>IF(ISBLANK(DIO!D167),"",DIO!D167)</f>
        <v>163</v>
      </c>
      <c r="D248" s="70">
        <f t="shared" si="4"/>
        <v>3163</v>
      </c>
      <c r="E248" s="204" t="str">
        <f>IF(C248="","",DIO!E167&amp;"  "&amp;DIO!F167)</f>
        <v xml:space="preserve">  Т-ра обмоток главного привода T1284 &gt; 120 °С</v>
      </c>
      <c r="F248" s="205"/>
      <c r="G248" s="206"/>
    </row>
    <row r="249" spans="3:7" ht="9" customHeight="1" x14ac:dyDescent="0.25">
      <c r="C249" s="70">
        <f>IF(ISBLANK(DIO!D168),"",DIO!D168)</f>
        <v>164</v>
      </c>
      <c r="D249" s="70">
        <f t="shared" si="4"/>
        <v>3164</v>
      </c>
      <c r="E249" s="204" t="str">
        <f>IF(C249="","",DIO!E168&amp;"  "&amp;DIO!F168)</f>
        <v xml:space="preserve">  Т-ра подшипника 1 коренной шейки коленвала T1290 &gt; 70 °С</v>
      </c>
      <c r="F249" s="205"/>
      <c r="G249" s="206"/>
    </row>
    <row r="250" spans="3:7" ht="9" customHeight="1" x14ac:dyDescent="0.25">
      <c r="C250" s="70">
        <f>IF(ISBLANK(DIO!D169),"",DIO!D169)</f>
        <v>165</v>
      </c>
      <c r="D250" s="70">
        <f t="shared" si="4"/>
        <v>3165</v>
      </c>
      <c r="E250" s="204" t="str">
        <f>IF(C250="","",DIO!E169&amp;"  "&amp;DIO!F169)</f>
        <v xml:space="preserve">  Т-ра подшипника 2 коренной шейки коленвала T1291 &gt; 70 °С</v>
      </c>
      <c r="F250" s="205"/>
      <c r="G250" s="206"/>
    </row>
    <row r="251" spans="3:7" ht="9" customHeight="1" x14ac:dyDescent="0.25">
      <c r="C251" s="70">
        <f>IF(ISBLANK(DIO!D170),"",DIO!D170)</f>
        <v>166</v>
      </c>
      <c r="D251" s="70">
        <f t="shared" si="4"/>
        <v>3166</v>
      </c>
      <c r="E251" s="204" t="str">
        <f>IF(C251="","",DIO!E170&amp;"  "&amp;DIO!F170)</f>
        <v xml:space="preserve">  Т-ра подшипника 3 коренной шейки коленвала T1292 &gt; 70 °С</v>
      </c>
      <c r="F251" s="205"/>
      <c r="G251" s="206"/>
    </row>
    <row r="252" spans="3:7" ht="9" customHeight="1" x14ac:dyDescent="0.25">
      <c r="C252" s="70">
        <f>IF(ISBLANK(DIO!D171),"",DIO!D171)</f>
        <v>167</v>
      </c>
      <c r="D252" s="70">
        <f t="shared" si="4"/>
        <v>3167</v>
      </c>
      <c r="E252" s="204" t="str">
        <f>IF(C252="","",DIO!E171&amp;"  "&amp;DIO!F171)</f>
        <v xml:space="preserve">  Т-ра подшипника 4 коренной шейки коленвала T1293 &gt; 70 °С</v>
      </c>
      <c r="F252" s="205"/>
      <c r="G252" s="206"/>
    </row>
    <row r="253" spans="3:7" ht="9" customHeight="1" x14ac:dyDescent="0.25">
      <c r="C253" s="70">
        <f>IF(ISBLANK(DIO!D172),"",DIO!D172)</f>
        <v>168</v>
      </c>
      <c r="D253" s="70">
        <f t="shared" si="4"/>
        <v>3168</v>
      </c>
      <c r="E253" s="204" t="str">
        <f>IF(C253="","",DIO!E172&amp;"  "&amp;DIO!F172)</f>
        <v xml:space="preserve">  Т-ра подшипника 5 коренной шейки коленвала T1294 &gt; 70 °С</v>
      </c>
      <c r="F253" s="205"/>
      <c r="G253" s="206"/>
    </row>
    <row r="254" spans="3:7" ht="9" customHeight="1" x14ac:dyDescent="0.25">
      <c r="C254" s="70">
        <f>IF(ISBLANK(DIO!D173),"",DIO!D173)</f>
        <v>169</v>
      </c>
      <c r="D254" s="70">
        <f t="shared" si="4"/>
        <v>3169</v>
      </c>
      <c r="E254" s="204" t="str">
        <f>IF(C254="","",DIO!E173&amp;"  "&amp;DIO!F173)</f>
        <v xml:space="preserve">  Т-ра выносного подшипника T1318 &gt; 75 °С</v>
      </c>
      <c r="F254" s="205"/>
      <c r="G254" s="206"/>
    </row>
    <row r="255" spans="3:7" ht="9" customHeight="1" x14ac:dyDescent="0.25">
      <c r="C255" s="70">
        <f>IF(ISBLANK(DIO!D174),"",DIO!D174)</f>
        <v>170</v>
      </c>
      <c r="D255" s="70">
        <f t="shared" si="4"/>
        <v>3170</v>
      </c>
      <c r="E255" s="204" t="str">
        <f>IF(C255="","",DIO!E174&amp;"  "&amp;DIO!F174)</f>
        <v xml:space="preserve">  Т-ра всасывания I ступени 1 потока 2 цил. T1230 &gt; 45 °С</v>
      </c>
      <c r="F255" s="205"/>
      <c r="G255" s="206"/>
    </row>
    <row r="256" spans="3:7" ht="9" customHeight="1" x14ac:dyDescent="0.25">
      <c r="C256" s="70">
        <f>IF(ISBLANK(DIO!D175),"",DIO!D175)</f>
        <v>171</v>
      </c>
      <c r="D256" s="70">
        <f t="shared" si="4"/>
        <v>3171</v>
      </c>
      <c r="E256" s="204" t="str">
        <f>IF(C256="","",DIO!E175&amp;"  "&amp;DIO!F175)</f>
        <v xml:space="preserve">  </v>
      </c>
      <c r="F256" s="205"/>
      <c r="G256" s="206"/>
    </row>
    <row r="257" spans="1:7" ht="9" customHeight="1" x14ac:dyDescent="0.25">
      <c r="C257" s="70">
        <f>IF(ISBLANK(DIO!D176),"",DIO!D176)</f>
        <v>172</v>
      </c>
      <c r="D257" s="70">
        <f t="shared" si="4"/>
        <v>3172</v>
      </c>
      <c r="E257" s="204" t="str">
        <f>IF(C257="","",DIO!E176&amp;"  "&amp;DIO!F176)</f>
        <v xml:space="preserve">  </v>
      </c>
      <c r="F257" s="205"/>
      <c r="G257" s="206"/>
    </row>
    <row r="258" spans="1:7" ht="9" customHeight="1" x14ac:dyDescent="0.25">
      <c r="C258" s="70">
        <f>IF(ISBLANK(DIO!D177),"",DIO!D177)</f>
        <v>173</v>
      </c>
      <c r="D258" s="70">
        <f t="shared" si="4"/>
        <v>3173</v>
      </c>
      <c r="E258" s="204" t="str">
        <f>IF(C258="","",DIO!E177&amp;"  "&amp;DIO!F177)</f>
        <v xml:space="preserve">  Т-ра нагнетания I ступени 1 потока 2 цил. T1236 &gt; 105 °С</v>
      </c>
      <c r="F258" s="205"/>
      <c r="G258" s="206"/>
    </row>
    <row r="259" spans="1:7" ht="9" customHeight="1" x14ac:dyDescent="0.25">
      <c r="C259" s="70">
        <f>IF(ISBLANK(DIO!D178),"",DIO!D178)</f>
        <v>174</v>
      </c>
      <c r="D259" s="70">
        <f t="shared" si="4"/>
        <v>3174</v>
      </c>
      <c r="E259" s="204" t="str">
        <f>IF(C259="","",DIO!E178&amp;"  "&amp;DIO!F178)</f>
        <v xml:space="preserve">  Т-ра нагнетания I ступени 1 потока 1 цил. T1234 &gt; 115 °С</v>
      </c>
      <c r="F259" s="205"/>
      <c r="G259" s="206"/>
    </row>
    <row r="260" spans="1:7" ht="9" customHeight="1" x14ac:dyDescent="0.25">
      <c r="C260" s="70">
        <f>IF(ISBLANK(DIO!D179),"",DIO!D179)</f>
        <v>175</v>
      </c>
      <c r="D260" s="70">
        <f t="shared" si="4"/>
        <v>3175</v>
      </c>
      <c r="E260" s="204" t="str">
        <f>IF(C260="","",DIO!E179&amp;"  "&amp;DIO!F179)</f>
        <v xml:space="preserve">  Т-ра нагнетания I ступени 2 потока 3 цил. T1238 &gt; 115 °С</v>
      </c>
      <c r="F260" s="205"/>
      <c r="G260" s="206"/>
    </row>
    <row r="261" spans="1:7" ht="9" customHeight="1" x14ac:dyDescent="0.25">
      <c r="C261" s="73"/>
      <c r="D261" s="73"/>
      <c r="F261" s="75"/>
    </row>
    <row r="262" spans="1:7" s="72" customFormat="1" ht="9" customHeight="1" x14ac:dyDescent="0.2">
      <c r="A262" s="197" t="s">
        <v>572</v>
      </c>
      <c r="B262" s="74">
        <v>20000</v>
      </c>
      <c r="C262" s="70">
        <v>0</v>
      </c>
      <c r="D262" s="70">
        <f>$B$262+C262</f>
        <v>20000</v>
      </c>
      <c r="E262" s="71" t="s">
        <v>573</v>
      </c>
      <c r="G262" s="72">
        <v>2</v>
      </c>
    </row>
    <row r="263" spans="1:7" s="72" customFormat="1" ht="9" customHeight="1" x14ac:dyDescent="0.2">
      <c r="A263" s="198"/>
      <c r="B263" s="198"/>
      <c r="C263" s="73">
        <v>1</v>
      </c>
      <c r="D263" s="70">
        <f t="shared" ref="D263:D266" si="5">$B$262+C263</f>
        <v>20001</v>
      </c>
      <c r="E263" s="74" t="s">
        <v>574</v>
      </c>
      <c r="G263" s="72">
        <v>3</v>
      </c>
    </row>
    <row r="264" spans="1:7" s="72" customFormat="1" ht="9" customHeight="1" x14ac:dyDescent="0.2">
      <c r="A264" s="198"/>
      <c r="B264" s="198"/>
      <c r="C264" s="73">
        <v>2</v>
      </c>
      <c r="D264" s="70">
        <f t="shared" si="5"/>
        <v>20002</v>
      </c>
      <c r="E264" s="74" t="s">
        <v>575</v>
      </c>
    </row>
    <row r="265" spans="1:7" s="72" customFormat="1" ht="9" customHeight="1" x14ac:dyDescent="0.2">
      <c r="A265" s="198"/>
      <c r="B265" s="198"/>
      <c r="C265" s="73">
        <v>3</v>
      </c>
      <c r="D265" s="70">
        <f t="shared" si="5"/>
        <v>20003</v>
      </c>
      <c r="E265" s="74" t="s">
        <v>742</v>
      </c>
    </row>
    <row r="266" spans="1:7" s="72" customFormat="1" ht="9" customHeight="1" x14ac:dyDescent="0.2">
      <c r="A266" s="198"/>
      <c r="B266" s="198"/>
      <c r="C266" s="73">
        <v>4</v>
      </c>
      <c r="D266" s="70">
        <f t="shared" si="5"/>
        <v>20004</v>
      </c>
      <c r="E266" s="74"/>
    </row>
    <row r="267" spans="1:7" s="72" customFormat="1" ht="9" customHeight="1" x14ac:dyDescent="0.2">
      <c r="A267" s="198"/>
      <c r="B267" s="198"/>
      <c r="C267" s="73"/>
      <c r="D267" s="73"/>
      <c r="E267" s="74"/>
    </row>
    <row r="268" spans="1:7" s="72" customFormat="1" ht="9" customHeight="1" x14ac:dyDescent="0.2">
      <c r="A268" s="198"/>
      <c r="B268" s="74">
        <f>B262+100</f>
        <v>20100</v>
      </c>
      <c r="C268" s="73"/>
      <c r="D268" s="73"/>
      <c r="E268" s="74"/>
    </row>
    <row r="269" spans="1:7" s="72" customFormat="1" ht="9" customHeight="1" x14ac:dyDescent="0.2">
      <c r="A269" s="198" t="s">
        <v>604</v>
      </c>
      <c r="B269" s="75">
        <v>0</v>
      </c>
      <c r="C269" s="75">
        <v>0</v>
      </c>
      <c r="D269" s="76">
        <f t="shared" ref="D269:D282" si="6">$B$268+B269*10+C269</f>
        <v>20100</v>
      </c>
      <c r="E269" s="74" t="s">
        <v>605</v>
      </c>
    </row>
    <row r="270" spans="1:7" s="72" customFormat="1" ht="9" customHeight="1" x14ac:dyDescent="0.2">
      <c r="A270" s="198"/>
      <c r="B270" s="75">
        <v>0</v>
      </c>
      <c r="C270" s="75">
        <v>1</v>
      </c>
      <c r="D270" s="76">
        <f t="shared" si="6"/>
        <v>20101</v>
      </c>
      <c r="E270" s="74" t="s">
        <v>606</v>
      </c>
    </row>
    <row r="271" spans="1:7" s="72" customFormat="1" ht="9" customHeight="1" x14ac:dyDescent="0.2">
      <c r="A271" s="198"/>
      <c r="B271" s="75">
        <v>1</v>
      </c>
      <c r="C271" s="75">
        <v>0</v>
      </c>
      <c r="D271" s="76">
        <f t="shared" si="6"/>
        <v>20110</v>
      </c>
      <c r="E271" s="74" t="s">
        <v>607</v>
      </c>
    </row>
    <row r="272" spans="1:7" s="72" customFormat="1" ht="9" customHeight="1" x14ac:dyDescent="0.2">
      <c r="A272" s="198"/>
      <c r="B272" s="75">
        <v>1</v>
      </c>
      <c r="C272" s="75">
        <v>1</v>
      </c>
      <c r="D272" s="76">
        <f t="shared" si="6"/>
        <v>20111</v>
      </c>
      <c r="E272" s="74" t="s">
        <v>608</v>
      </c>
    </row>
    <row r="273" spans="1:5" s="72" customFormat="1" ht="9" customHeight="1" x14ac:dyDescent="0.2">
      <c r="A273" s="198"/>
      <c r="B273" s="75">
        <v>2</v>
      </c>
      <c r="C273" s="75">
        <v>0</v>
      </c>
      <c r="D273" s="76">
        <f t="shared" si="6"/>
        <v>20120</v>
      </c>
      <c r="E273" s="74" t="s">
        <v>609</v>
      </c>
    </row>
    <row r="274" spans="1:5" s="72" customFormat="1" ht="9" customHeight="1" x14ac:dyDescent="0.2">
      <c r="A274" s="198"/>
      <c r="B274" s="75">
        <v>2</v>
      </c>
      <c r="C274" s="75">
        <v>1</v>
      </c>
      <c r="D274" s="76">
        <f t="shared" si="6"/>
        <v>20121</v>
      </c>
      <c r="E274" s="74" t="s">
        <v>610</v>
      </c>
    </row>
    <row r="275" spans="1:5" s="72" customFormat="1" ht="9" customHeight="1" x14ac:dyDescent="0.2">
      <c r="A275" s="198"/>
      <c r="B275" s="75">
        <v>3</v>
      </c>
      <c r="C275" s="75">
        <v>0</v>
      </c>
      <c r="D275" s="76">
        <f t="shared" si="6"/>
        <v>20130</v>
      </c>
      <c r="E275" s="74" t="s">
        <v>611</v>
      </c>
    </row>
    <row r="276" spans="1:5" s="72" customFormat="1" ht="9" customHeight="1" x14ac:dyDescent="0.2">
      <c r="A276" s="198"/>
      <c r="B276" s="75">
        <v>3</v>
      </c>
      <c r="C276" s="75">
        <v>1</v>
      </c>
      <c r="D276" s="76">
        <f t="shared" si="6"/>
        <v>20131</v>
      </c>
      <c r="E276" s="74" t="s">
        <v>612</v>
      </c>
    </row>
    <row r="277" spans="1:5" s="72" customFormat="1" ht="9" customHeight="1" x14ac:dyDescent="0.2">
      <c r="A277" s="198"/>
      <c r="B277" s="75">
        <v>4</v>
      </c>
      <c r="C277" s="75">
        <v>0</v>
      </c>
      <c r="D277" s="76">
        <f t="shared" si="6"/>
        <v>20140</v>
      </c>
      <c r="E277" s="74" t="s">
        <v>613</v>
      </c>
    </row>
    <row r="278" spans="1:5" s="72" customFormat="1" ht="9" customHeight="1" x14ac:dyDescent="0.2">
      <c r="A278" s="198"/>
      <c r="B278" s="75">
        <v>4</v>
      </c>
      <c r="C278" s="75">
        <v>1</v>
      </c>
      <c r="D278" s="76">
        <f t="shared" si="6"/>
        <v>20141</v>
      </c>
      <c r="E278" s="74" t="s">
        <v>614</v>
      </c>
    </row>
    <row r="279" spans="1:5" s="72" customFormat="1" ht="9" customHeight="1" x14ac:dyDescent="0.2">
      <c r="A279" s="198"/>
      <c r="B279" s="75">
        <v>5</v>
      </c>
      <c r="C279" s="75">
        <v>0</v>
      </c>
      <c r="D279" s="76">
        <f t="shared" si="6"/>
        <v>20150</v>
      </c>
      <c r="E279" s="74" t="s">
        <v>615</v>
      </c>
    </row>
    <row r="280" spans="1:5" s="72" customFormat="1" ht="9" customHeight="1" x14ac:dyDescent="0.2">
      <c r="A280" s="198"/>
      <c r="B280" s="75">
        <v>5</v>
      </c>
      <c r="C280" s="75">
        <v>1</v>
      </c>
      <c r="D280" s="76">
        <f t="shared" si="6"/>
        <v>20151</v>
      </c>
      <c r="E280" s="74" t="s">
        <v>616</v>
      </c>
    </row>
    <row r="281" spans="1:5" s="72" customFormat="1" ht="9" customHeight="1" x14ac:dyDescent="0.2">
      <c r="A281" s="198"/>
      <c r="B281" s="75">
        <v>6</v>
      </c>
      <c r="C281" s="75">
        <v>0</v>
      </c>
      <c r="D281" s="76">
        <f t="shared" si="6"/>
        <v>20160</v>
      </c>
      <c r="E281" s="74" t="s">
        <v>617</v>
      </c>
    </row>
    <row r="282" spans="1:5" s="72" customFormat="1" ht="9" customHeight="1" x14ac:dyDescent="0.2">
      <c r="A282" s="198"/>
      <c r="B282" s="75">
        <v>6</v>
      </c>
      <c r="C282" s="75">
        <v>1</v>
      </c>
      <c r="D282" s="76">
        <f t="shared" si="6"/>
        <v>20161</v>
      </c>
      <c r="E282" s="74" t="s">
        <v>618</v>
      </c>
    </row>
    <row r="283" spans="1:5" s="72" customFormat="1" ht="9" customHeight="1" x14ac:dyDescent="0.2">
      <c r="A283" s="198"/>
      <c r="B283" s="198"/>
      <c r="C283" s="73"/>
      <c r="D283" s="70"/>
      <c r="E283" s="74"/>
    </row>
    <row r="284" spans="1:5" s="72" customFormat="1" ht="9" customHeight="1" x14ac:dyDescent="0.2">
      <c r="A284" s="198"/>
      <c r="B284" s="198"/>
      <c r="C284" s="73"/>
      <c r="D284" s="73"/>
      <c r="E284" s="74"/>
    </row>
    <row r="285" spans="1:5" s="72" customFormat="1" ht="9" customHeight="1" x14ac:dyDescent="0.2">
      <c r="A285" s="198" t="s">
        <v>576</v>
      </c>
      <c r="B285" s="198">
        <f>B262+200</f>
        <v>20200</v>
      </c>
      <c r="C285" s="73">
        <v>0</v>
      </c>
      <c r="D285" s="73">
        <f>B$285+C285</f>
        <v>20200</v>
      </c>
      <c r="E285" s="74" t="s">
        <v>577</v>
      </c>
    </row>
    <row r="286" spans="1:5" s="72" customFormat="1" ht="9" customHeight="1" x14ac:dyDescent="0.2">
      <c r="A286" s="198"/>
      <c r="B286" s="198"/>
      <c r="C286" s="73">
        <v>1</v>
      </c>
      <c r="D286" s="73">
        <f t="shared" ref="D286:D300" si="7">B$285+C286</f>
        <v>20201</v>
      </c>
      <c r="E286" s="74" t="s">
        <v>578</v>
      </c>
    </row>
    <row r="287" spans="1:5" s="72" customFormat="1" ht="9" customHeight="1" x14ac:dyDescent="0.2">
      <c r="A287" s="198"/>
      <c r="B287" s="198"/>
      <c r="C287" s="73">
        <v>2</v>
      </c>
      <c r="D287" s="73">
        <f t="shared" si="7"/>
        <v>20202</v>
      </c>
      <c r="E287" s="74" t="s">
        <v>579</v>
      </c>
    </row>
    <row r="288" spans="1:5" s="72" customFormat="1" ht="9" customHeight="1" x14ac:dyDescent="0.2">
      <c r="A288" s="198"/>
      <c r="B288" s="198"/>
      <c r="C288" s="73">
        <v>3</v>
      </c>
      <c r="D288" s="73">
        <f t="shared" si="7"/>
        <v>20203</v>
      </c>
      <c r="E288" s="74" t="s">
        <v>580</v>
      </c>
    </row>
    <row r="289" spans="1:5" s="72" customFormat="1" ht="9" customHeight="1" x14ac:dyDescent="0.2">
      <c r="A289" s="198"/>
      <c r="B289" s="198"/>
      <c r="C289" s="73">
        <v>4</v>
      </c>
      <c r="D289" s="73">
        <f t="shared" si="7"/>
        <v>20204</v>
      </c>
      <c r="E289" s="74" t="s">
        <v>581</v>
      </c>
    </row>
    <row r="290" spans="1:5" s="72" customFormat="1" ht="9" customHeight="1" x14ac:dyDescent="0.2">
      <c r="A290" s="198"/>
      <c r="B290" s="198"/>
      <c r="C290" s="73">
        <v>5</v>
      </c>
      <c r="D290" s="73">
        <f t="shared" si="7"/>
        <v>20205</v>
      </c>
      <c r="E290" s="74" t="s">
        <v>582</v>
      </c>
    </row>
    <row r="291" spans="1:5" s="72" customFormat="1" ht="9" customHeight="1" x14ac:dyDescent="0.2">
      <c r="A291" s="198"/>
      <c r="B291" s="198"/>
      <c r="C291" s="73">
        <v>6</v>
      </c>
      <c r="D291" s="73">
        <f t="shared" si="7"/>
        <v>20206</v>
      </c>
      <c r="E291" s="74" t="s">
        <v>583</v>
      </c>
    </row>
    <row r="292" spans="1:5" s="72" customFormat="1" ht="9" customHeight="1" x14ac:dyDescent="0.2">
      <c r="A292" s="198"/>
      <c r="B292" s="198"/>
      <c r="C292" s="73">
        <v>7</v>
      </c>
      <c r="D292" s="73">
        <f t="shared" si="7"/>
        <v>20207</v>
      </c>
      <c r="E292" s="74" t="s">
        <v>584</v>
      </c>
    </row>
    <row r="293" spans="1:5" s="72" customFormat="1" ht="9" customHeight="1" x14ac:dyDescent="0.2">
      <c r="A293" s="198"/>
      <c r="B293" s="198"/>
      <c r="C293" s="73">
        <v>8</v>
      </c>
      <c r="D293" s="73">
        <f t="shared" si="7"/>
        <v>20208</v>
      </c>
      <c r="E293" s="74" t="s">
        <v>585</v>
      </c>
    </row>
    <row r="294" spans="1:5" s="72" customFormat="1" ht="9" customHeight="1" x14ac:dyDescent="0.2">
      <c r="A294" s="198"/>
      <c r="B294" s="198"/>
      <c r="C294" s="73">
        <v>9</v>
      </c>
      <c r="D294" s="73">
        <f t="shared" si="7"/>
        <v>20209</v>
      </c>
      <c r="E294" s="74" t="s">
        <v>586</v>
      </c>
    </row>
    <row r="295" spans="1:5" s="72" customFormat="1" ht="9" customHeight="1" x14ac:dyDescent="0.2">
      <c r="A295" s="198"/>
      <c r="B295" s="198"/>
      <c r="C295" s="73">
        <v>10</v>
      </c>
      <c r="D295" s="73">
        <f t="shared" si="7"/>
        <v>20210</v>
      </c>
      <c r="E295" s="74" t="s">
        <v>587</v>
      </c>
    </row>
    <row r="296" spans="1:5" s="72" customFormat="1" ht="9" customHeight="1" x14ac:dyDescent="0.2">
      <c r="A296" s="198"/>
      <c r="B296" s="198"/>
      <c r="C296" s="73">
        <v>11</v>
      </c>
      <c r="D296" s="73">
        <f t="shared" si="7"/>
        <v>20211</v>
      </c>
      <c r="E296" s="74" t="s">
        <v>588</v>
      </c>
    </row>
    <row r="297" spans="1:5" s="72" customFormat="1" ht="9" customHeight="1" x14ac:dyDescent="0.2">
      <c r="A297" s="198"/>
      <c r="B297" s="198"/>
      <c r="C297" s="73">
        <v>12</v>
      </c>
      <c r="D297" s="73">
        <f t="shared" si="7"/>
        <v>20212</v>
      </c>
      <c r="E297" s="74" t="s">
        <v>589</v>
      </c>
    </row>
    <row r="298" spans="1:5" s="72" customFormat="1" ht="9" customHeight="1" x14ac:dyDescent="0.2">
      <c r="A298" s="198"/>
      <c r="B298" s="198"/>
      <c r="C298" s="73">
        <v>13</v>
      </c>
      <c r="D298" s="73">
        <f t="shared" si="7"/>
        <v>20213</v>
      </c>
      <c r="E298" s="74" t="s">
        <v>590</v>
      </c>
    </row>
    <row r="299" spans="1:5" s="72" customFormat="1" ht="9" customHeight="1" x14ac:dyDescent="0.2">
      <c r="A299" s="198"/>
      <c r="B299" s="198"/>
      <c r="C299" s="73">
        <v>14</v>
      </c>
      <c r="D299" s="73">
        <f t="shared" si="7"/>
        <v>20214</v>
      </c>
      <c r="E299" s="74" t="s">
        <v>591</v>
      </c>
    </row>
    <row r="300" spans="1:5" s="72" customFormat="1" ht="9" customHeight="1" x14ac:dyDescent="0.2">
      <c r="A300" s="198"/>
      <c r="B300" s="198"/>
      <c r="C300" s="73">
        <v>15</v>
      </c>
      <c r="D300" s="73">
        <f t="shared" si="7"/>
        <v>20215</v>
      </c>
      <c r="E300" s="74" t="s">
        <v>592</v>
      </c>
    </row>
    <row r="301" spans="1:5" s="72" customFormat="1" ht="9" customHeight="1" x14ac:dyDescent="0.2">
      <c r="A301" s="198"/>
      <c r="B301" s="198"/>
      <c r="C301" s="73"/>
      <c r="D301" s="73"/>
      <c r="E301" s="74"/>
    </row>
    <row r="302" spans="1:5" s="72" customFormat="1" ht="9" customHeight="1" x14ac:dyDescent="0.2">
      <c r="A302" s="198" t="s">
        <v>593</v>
      </c>
      <c r="B302" s="198">
        <f>B262+300</f>
        <v>20300</v>
      </c>
      <c r="C302" s="73">
        <v>0</v>
      </c>
      <c r="D302" s="73">
        <f>B$302+C302</f>
        <v>20300</v>
      </c>
      <c r="E302" s="74" t="s">
        <v>594</v>
      </c>
    </row>
    <row r="303" spans="1:5" s="72" customFormat="1" ht="9" customHeight="1" x14ac:dyDescent="0.2">
      <c r="A303" s="198"/>
      <c r="B303" s="198"/>
      <c r="C303" s="73">
        <v>1</v>
      </c>
      <c r="D303" s="73">
        <f t="shared" ref="D303:D311" si="8">B$302+C303</f>
        <v>20301</v>
      </c>
      <c r="E303" s="74" t="s">
        <v>595</v>
      </c>
    </row>
    <row r="304" spans="1:5" s="72" customFormat="1" ht="9" customHeight="1" x14ac:dyDescent="0.2">
      <c r="A304" s="198"/>
      <c r="B304" s="198"/>
      <c r="C304" s="73">
        <v>2</v>
      </c>
      <c r="D304" s="73">
        <f t="shared" si="8"/>
        <v>20302</v>
      </c>
      <c r="E304" s="74" t="s">
        <v>596</v>
      </c>
    </row>
    <row r="305" spans="1:5" s="72" customFormat="1" ht="9" customHeight="1" x14ac:dyDescent="0.2">
      <c r="A305" s="198"/>
      <c r="B305" s="198"/>
      <c r="C305" s="73">
        <v>3</v>
      </c>
      <c r="D305" s="73">
        <f t="shared" si="8"/>
        <v>20303</v>
      </c>
      <c r="E305" s="74" t="s">
        <v>597</v>
      </c>
    </row>
    <row r="306" spans="1:5" s="72" customFormat="1" ht="9" customHeight="1" x14ac:dyDescent="0.2">
      <c r="A306" s="198"/>
      <c r="B306" s="198"/>
      <c r="C306" s="73">
        <v>4</v>
      </c>
      <c r="D306" s="73">
        <f t="shared" si="8"/>
        <v>20304</v>
      </c>
      <c r="E306" s="74" t="s">
        <v>598</v>
      </c>
    </row>
    <row r="307" spans="1:5" s="72" customFormat="1" ht="9" customHeight="1" x14ac:dyDescent="0.2">
      <c r="A307" s="198"/>
      <c r="B307" s="198"/>
      <c r="C307" s="73">
        <v>5</v>
      </c>
      <c r="D307" s="73">
        <f t="shared" si="8"/>
        <v>20305</v>
      </c>
      <c r="E307" s="74" t="s">
        <v>599</v>
      </c>
    </row>
    <row r="308" spans="1:5" s="72" customFormat="1" ht="9" customHeight="1" x14ac:dyDescent="0.2">
      <c r="A308" s="198"/>
      <c r="B308" s="198"/>
      <c r="C308" s="73">
        <v>6</v>
      </c>
      <c r="D308" s="73">
        <f t="shared" si="8"/>
        <v>20306</v>
      </c>
      <c r="E308" s="74" t="s">
        <v>600</v>
      </c>
    </row>
    <row r="309" spans="1:5" s="72" customFormat="1" ht="9" customHeight="1" x14ac:dyDescent="0.2">
      <c r="A309" s="198"/>
      <c r="B309" s="198"/>
      <c r="C309" s="73">
        <v>7</v>
      </c>
      <c r="D309" s="73">
        <f t="shared" si="8"/>
        <v>20307</v>
      </c>
      <c r="E309" s="74" t="s">
        <v>601</v>
      </c>
    </row>
    <row r="310" spans="1:5" s="72" customFormat="1" ht="9" customHeight="1" x14ac:dyDescent="0.2">
      <c r="A310" s="198"/>
      <c r="B310" s="198"/>
      <c r="C310" s="73">
        <v>8</v>
      </c>
      <c r="D310" s="73">
        <f t="shared" si="8"/>
        <v>20308</v>
      </c>
      <c r="E310" s="74" t="s">
        <v>602</v>
      </c>
    </row>
    <row r="311" spans="1:5" s="72" customFormat="1" ht="9" customHeight="1" x14ac:dyDescent="0.2">
      <c r="A311" s="198"/>
      <c r="B311" s="198"/>
      <c r="C311" s="73">
        <v>9</v>
      </c>
      <c r="D311" s="73">
        <f t="shared" si="8"/>
        <v>20309</v>
      </c>
      <c r="E311" s="74" t="s">
        <v>603</v>
      </c>
    </row>
    <row r="312" spans="1:5" s="72" customFormat="1" ht="9" customHeight="1" x14ac:dyDescent="0.2">
      <c r="A312" s="199"/>
      <c r="D312" s="70"/>
      <c r="E312" s="71"/>
    </row>
    <row r="313" spans="1:5" s="72" customFormat="1" ht="9" customHeight="1" x14ac:dyDescent="0.2">
      <c r="A313" s="199" t="s">
        <v>710</v>
      </c>
      <c r="B313" s="74">
        <f>B262+400</f>
        <v>20400</v>
      </c>
      <c r="C313" s="72">
        <v>1</v>
      </c>
      <c r="D313" s="73">
        <f t="shared" ref="D313:D343" si="9">$B$313 + C313</f>
        <v>20401</v>
      </c>
      <c r="E313" s="74" t="s">
        <v>711</v>
      </c>
    </row>
    <row r="314" spans="1:5" s="72" customFormat="1" ht="9" customHeight="1" x14ac:dyDescent="0.2">
      <c r="A314" s="199"/>
      <c r="B314" s="198"/>
      <c r="C314" s="72">
        <v>2</v>
      </c>
      <c r="D314" s="73">
        <f t="shared" si="9"/>
        <v>20402</v>
      </c>
      <c r="E314" s="74" t="s">
        <v>712</v>
      </c>
    </row>
    <row r="315" spans="1:5" s="72" customFormat="1" ht="9" customHeight="1" x14ac:dyDescent="0.2">
      <c r="A315" s="199"/>
      <c r="B315" s="198"/>
      <c r="C315" s="72">
        <v>3</v>
      </c>
      <c r="D315" s="73">
        <f t="shared" si="9"/>
        <v>20403</v>
      </c>
      <c r="E315" s="74" t="s">
        <v>713</v>
      </c>
    </row>
    <row r="316" spans="1:5" s="72" customFormat="1" ht="9" customHeight="1" x14ac:dyDescent="0.2">
      <c r="A316" s="199"/>
      <c r="B316" s="198"/>
      <c r="C316" s="72">
        <v>4</v>
      </c>
      <c r="D316" s="73">
        <f t="shared" si="9"/>
        <v>20404</v>
      </c>
      <c r="E316" s="74" t="s">
        <v>714</v>
      </c>
    </row>
    <row r="317" spans="1:5" s="72" customFormat="1" ht="9" customHeight="1" x14ac:dyDescent="0.2">
      <c r="A317" s="199"/>
      <c r="B317" s="198"/>
      <c r="C317" s="72">
        <v>5</v>
      </c>
      <c r="D317" s="73">
        <f t="shared" si="9"/>
        <v>20405</v>
      </c>
      <c r="E317" s="74" t="s">
        <v>715</v>
      </c>
    </row>
    <row r="318" spans="1:5" s="72" customFormat="1" ht="9" customHeight="1" x14ac:dyDescent="0.2">
      <c r="A318" s="199"/>
      <c r="B318" s="198"/>
      <c r="C318" s="72">
        <v>6</v>
      </c>
      <c r="D318" s="73">
        <f t="shared" si="9"/>
        <v>20406</v>
      </c>
      <c r="E318" s="74" t="s">
        <v>716</v>
      </c>
    </row>
    <row r="319" spans="1:5" s="72" customFormat="1" ht="9" customHeight="1" x14ac:dyDescent="0.2">
      <c r="A319" s="199"/>
      <c r="B319" s="198"/>
      <c r="C319" s="72">
        <v>7</v>
      </c>
      <c r="D319" s="73">
        <f t="shared" si="9"/>
        <v>20407</v>
      </c>
      <c r="E319" s="74" t="s">
        <v>717</v>
      </c>
    </row>
    <row r="320" spans="1:5" s="72" customFormat="1" ht="9" customHeight="1" x14ac:dyDescent="0.2">
      <c r="A320" s="199"/>
      <c r="B320" s="198"/>
      <c r="C320" s="72">
        <v>8</v>
      </c>
      <c r="D320" s="73">
        <f t="shared" si="9"/>
        <v>20408</v>
      </c>
      <c r="E320" s="74" t="s">
        <v>718</v>
      </c>
    </row>
    <row r="321" spans="1:5" s="72" customFormat="1" ht="9" customHeight="1" x14ac:dyDescent="0.2">
      <c r="A321" s="198"/>
      <c r="B321" s="198"/>
      <c r="C321" s="72">
        <v>9</v>
      </c>
      <c r="D321" s="73">
        <f t="shared" si="9"/>
        <v>20409</v>
      </c>
      <c r="E321" s="74" t="s">
        <v>719</v>
      </c>
    </row>
    <row r="322" spans="1:5" s="72" customFormat="1" ht="9" customHeight="1" x14ac:dyDescent="0.2">
      <c r="A322" s="198"/>
      <c r="B322" s="198"/>
      <c r="C322" s="72">
        <v>10</v>
      </c>
      <c r="D322" s="73">
        <f t="shared" si="9"/>
        <v>20410</v>
      </c>
      <c r="E322" s="74" t="s">
        <v>720</v>
      </c>
    </row>
    <row r="323" spans="1:5" s="72" customFormat="1" ht="9" customHeight="1" x14ac:dyDescent="0.2">
      <c r="A323" s="198"/>
      <c r="B323" s="198"/>
      <c r="C323" s="72">
        <v>11</v>
      </c>
      <c r="D323" s="73">
        <f t="shared" si="9"/>
        <v>20411</v>
      </c>
      <c r="E323" s="74" t="s">
        <v>721</v>
      </c>
    </row>
    <row r="324" spans="1:5" s="72" customFormat="1" ht="9" customHeight="1" x14ac:dyDescent="0.2">
      <c r="A324" s="198"/>
      <c r="B324" s="198"/>
      <c r="C324" s="72">
        <v>12</v>
      </c>
      <c r="D324" s="73">
        <f t="shared" si="9"/>
        <v>20412</v>
      </c>
      <c r="E324" s="74" t="s">
        <v>722</v>
      </c>
    </row>
    <row r="325" spans="1:5" s="72" customFormat="1" ht="9" customHeight="1" x14ac:dyDescent="0.2">
      <c r="A325" s="198"/>
      <c r="B325" s="198"/>
      <c r="C325" s="72">
        <v>13</v>
      </c>
      <c r="D325" s="73">
        <f t="shared" si="9"/>
        <v>20413</v>
      </c>
      <c r="E325" s="74" t="s">
        <v>723</v>
      </c>
    </row>
    <row r="326" spans="1:5" s="72" customFormat="1" ht="9" customHeight="1" x14ac:dyDescent="0.2">
      <c r="A326" s="198"/>
      <c r="B326" s="198"/>
      <c r="C326" s="72">
        <v>14</v>
      </c>
      <c r="D326" s="73">
        <f t="shared" si="9"/>
        <v>20414</v>
      </c>
      <c r="E326" s="74" t="s">
        <v>724</v>
      </c>
    </row>
    <row r="327" spans="1:5" s="72" customFormat="1" ht="9" customHeight="1" x14ac:dyDescent="0.2">
      <c r="A327" s="198"/>
      <c r="B327" s="198"/>
      <c r="C327" s="72">
        <v>15</v>
      </c>
      <c r="D327" s="73">
        <f t="shared" si="9"/>
        <v>20415</v>
      </c>
      <c r="E327" s="74" t="s">
        <v>725</v>
      </c>
    </row>
    <row r="328" spans="1:5" s="72" customFormat="1" ht="9" customHeight="1" x14ac:dyDescent="0.2">
      <c r="A328" s="198"/>
      <c r="B328" s="198"/>
      <c r="C328" s="72">
        <v>16</v>
      </c>
      <c r="D328" s="73">
        <f t="shared" si="9"/>
        <v>20416</v>
      </c>
      <c r="E328" s="74" t="s">
        <v>726</v>
      </c>
    </row>
    <row r="329" spans="1:5" s="72" customFormat="1" ht="9" customHeight="1" x14ac:dyDescent="0.2">
      <c r="A329" s="198"/>
      <c r="B329" s="198"/>
      <c r="C329" s="72">
        <v>17</v>
      </c>
      <c r="D329" s="73">
        <f t="shared" si="9"/>
        <v>20417</v>
      </c>
      <c r="E329" s="74" t="s">
        <v>727</v>
      </c>
    </row>
    <row r="330" spans="1:5" s="72" customFormat="1" ht="9" customHeight="1" x14ac:dyDescent="0.2">
      <c r="A330" s="198"/>
      <c r="B330" s="198"/>
      <c r="C330" s="72">
        <v>18</v>
      </c>
      <c r="D330" s="73">
        <f t="shared" si="9"/>
        <v>20418</v>
      </c>
      <c r="E330" s="74" t="s">
        <v>728</v>
      </c>
    </row>
    <row r="331" spans="1:5" s="72" customFormat="1" ht="9" customHeight="1" x14ac:dyDescent="0.2">
      <c r="A331" s="198"/>
      <c r="B331" s="198"/>
      <c r="C331" s="72">
        <v>19</v>
      </c>
      <c r="D331" s="73">
        <f t="shared" si="9"/>
        <v>20419</v>
      </c>
      <c r="E331" s="74" t="s">
        <v>729</v>
      </c>
    </row>
    <row r="332" spans="1:5" s="72" customFormat="1" ht="9" customHeight="1" x14ac:dyDescent="0.2">
      <c r="A332" s="198"/>
      <c r="B332" s="198"/>
      <c r="C332" s="72">
        <v>20</v>
      </c>
      <c r="D332" s="73">
        <f t="shared" si="9"/>
        <v>20420</v>
      </c>
      <c r="E332" s="74" t="s">
        <v>730</v>
      </c>
    </row>
    <row r="333" spans="1:5" s="72" customFormat="1" ht="9" customHeight="1" x14ac:dyDescent="0.2">
      <c r="A333" s="198"/>
      <c r="B333" s="198"/>
      <c r="C333" s="72">
        <v>21</v>
      </c>
      <c r="D333" s="73">
        <f t="shared" si="9"/>
        <v>20421</v>
      </c>
      <c r="E333" s="74" t="s">
        <v>731</v>
      </c>
    </row>
    <row r="334" spans="1:5" s="72" customFormat="1" ht="9" customHeight="1" x14ac:dyDescent="0.2">
      <c r="A334" s="198"/>
      <c r="B334" s="198"/>
      <c r="C334" s="72">
        <v>22</v>
      </c>
      <c r="D334" s="73">
        <f t="shared" si="9"/>
        <v>20422</v>
      </c>
      <c r="E334" s="74" t="s">
        <v>732</v>
      </c>
    </row>
    <row r="335" spans="1:5" s="72" customFormat="1" ht="9" customHeight="1" x14ac:dyDescent="0.2">
      <c r="A335" s="198"/>
      <c r="B335" s="198"/>
      <c r="C335" s="72">
        <v>23</v>
      </c>
      <c r="D335" s="73">
        <f t="shared" si="9"/>
        <v>20423</v>
      </c>
      <c r="E335" s="74" t="s">
        <v>733</v>
      </c>
    </row>
    <row r="336" spans="1:5" s="72" customFormat="1" ht="9" customHeight="1" x14ac:dyDescent="0.2">
      <c r="A336" s="198"/>
      <c r="B336" s="198"/>
      <c r="C336" s="72">
        <v>24</v>
      </c>
      <c r="D336" s="73">
        <f t="shared" si="9"/>
        <v>20424</v>
      </c>
      <c r="E336" s="74" t="s">
        <v>734</v>
      </c>
    </row>
    <row r="337" spans="1:5" s="72" customFormat="1" ht="9" customHeight="1" x14ac:dyDescent="0.2">
      <c r="A337" s="198"/>
      <c r="B337" s="198"/>
      <c r="C337" s="72">
        <v>25</v>
      </c>
      <c r="D337" s="73">
        <f t="shared" si="9"/>
        <v>20425</v>
      </c>
      <c r="E337" s="74" t="s">
        <v>735</v>
      </c>
    </row>
    <row r="338" spans="1:5" s="72" customFormat="1" ht="9" customHeight="1" x14ac:dyDescent="0.2">
      <c r="A338" s="198"/>
      <c r="B338" s="198"/>
      <c r="C338" s="72">
        <v>26</v>
      </c>
      <c r="D338" s="73">
        <f t="shared" si="9"/>
        <v>20426</v>
      </c>
      <c r="E338" s="74" t="s">
        <v>736</v>
      </c>
    </row>
    <row r="339" spans="1:5" s="72" customFormat="1" ht="9" customHeight="1" x14ac:dyDescent="0.2">
      <c r="A339" s="198"/>
      <c r="B339" s="198"/>
      <c r="C339" s="72">
        <v>27</v>
      </c>
      <c r="D339" s="73">
        <f t="shared" si="9"/>
        <v>20427</v>
      </c>
      <c r="E339" s="74" t="s">
        <v>737</v>
      </c>
    </row>
    <row r="340" spans="1:5" s="72" customFormat="1" ht="9" customHeight="1" x14ac:dyDescent="0.2">
      <c r="A340" s="198"/>
      <c r="B340" s="198"/>
      <c r="C340" s="72">
        <v>28</v>
      </c>
      <c r="D340" s="73">
        <f t="shared" si="9"/>
        <v>20428</v>
      </c>
      <c r="E340" s="74" t="s">
        <v>738</v>
      </c>
    </row>
    <row r="341" spans="1:5" s="72" customFormat="1" ht="9" customHeight="1" x14ac:dyDescent="0.2">
      <c r="A341" s="198"/>
      <c r="B341" s="198"/>
      <c r="C341" s="72">
        <v>29</v>
      </c>
      <c r="D341" s="73">
        <f t="shared" si="9"/>
        <v>20429</v>
      </c>
      <c r="E341" s="74" t="s">
        <v>739</v>
      </c>
    </row>
    <row r="342" spans="1:5" s="72" customFormat="1" ht="9" customHeight="1" x14ac:dyDescent="0.2">
      <c r="A342" s="198"/>
      <c r="B342" s="198"/>
      <c r="C342" s="72">
        <v>30</v>
      </c>
      <c r="D342" s="73">
        <f t="shared" si="9"/>
        <v>20430</v>
      </c>
      <c r="E342" s="74" t="s">
        <v>740</v>
      </c>
    </row>
    <row r="343" spans="1:5" s="72" customFormat="1" ht="9" customHeight="1" x14ac:dyDescent="0.2">
      <c r="A343" s="198"/>
      <c r="B343" s="198"/>
      <c r="C343" s="72">
        <v>31</v>
      </c>
      <c r="D343" s="73">
        <f t="shared" si="9"/>
        <v>20431</v>
      </c>
      <c r="E343" s="74" t="s">
        <v>741</v>
      </c>
    </row>
    <row r="344" spans="1:5" s="72" customFormat="1" ht="9" customHeight="1" x14ac:dyDescent="0.2">
      <c r="A344" s="198"/>
      <c r="B344" s="75"/>
      <c r="C344" s="75"/>
      <c r="D344" s="76"/>
      <c r="E344" s="74"/>
    </row>
    <row r="345" spans="1:5" s="72" customFormat="1" ht="9" customHeight="1" x14ac:dyDescent="0.2">
      <c r="A345" s="198"/>
      <c r="B345" s="71">
        <f>B262+1000</f>
        <v>21000</v>
      </c>
      <c r="C345" s="75"/>
      <c r="D345" s="76"/>
      <c r="E345" s="74"/>
    </row>
    <row r="346" spans="1:5" s="72" customFormat="1" ht="9" customHeight="1" x14ac:dyDescent="0.2">
      <c r="A346" s="199" t="s">
        <v>619</v>
      </c>
      <c r="B346" s="72">
        <v>0</v>
      </c>
      <c r="C346" s="72">
        <v>0</v>
      </c>
      <c r="D346" s="70">
        <f>$B$345+ B346*100 + C346</f>
        <v>21000</v>
      </c>
      <c r="E346" s="71" t="s">
        <v>620</v>
      </c>
    </row>
    <row r="347" spans="1:5" s="72" customFormat="1" ht="9" customHeight="1" x14ac:dyDescent="0.2">
      <c r="A347" s="199"/>
      <c r="B347" s="72">
        <v>0</v>
      </c>
      <c r="C347" s="72">
        <v>1</v>
      </c>
      <c r="D347" s="70">
        <f t="shared" ref="D347:D410" si="10">$B$345+ B347*100 + C347</f>
        <v>21001</v>
      </c>
      <c r="E347" s="71" t="s">
        <v>621</v>
      </c>
    </row>
    <row r="348" spans="1:5" s="72" customFormat="1" ht="9" customHeight="1" x14ac:dyDescent="0.2">
      <c r="A348" s="199"/>
      <c r="B348" s="72">
        <v>0</v>
      </c>
      <c r="C348" s="72">
        <v>2</v>
      </c>
      <c r="D348" s="70">
        <f t="shared" si="10"/>
        <v>21002</v>
      </c>
      <c r="E348" s="71" t="s">
        <v>622</v>
      </c>
    </row>
    <row r="349" spans="1:5" s="72" customFormat="1" ht="9" customHeight="1" x14ac:dyDescent="0.2">
      <c r="A349" s="199"/>
      <c r="B349" s="72">
        <v>0</v>
      </c>
      <c r="C349" s="72">
        <v>3</v>
      </c>
      <c r="D349" s="70">
        <f t="shared" si="10"/>
        <v>21003</v>
      </c>
      <c r="E349" s="71" t="s">
        <v>623</v>
      </c>
    </row>
    <row r="350" spans="1:5" s="72" customFormat="1" ht="9" customHeight="1" x14ac:dyDescent="0.2">
      <c r="A350" s="199"/>
      <c r="B350" s="72">
        <v>0</v>
      </c>
      <c r="C350" s="72">
        <v>4</v>
      </c>
      <c r="D350" s="70">
        <f t="shared" si="10"/>
        <v>21004</v>
      </c>
      <c r="E350" s="71" t="s">
        <v>624</v>
      </c>
    </row>
    <row r="351" spans="1:5" s="72" customFormat="1" ht="9" customHeight="1" x14ac:dyDescent="0.2">
      <c r="A351" s="199"/>
      <c r="B351" s="72">
        <v>0</v>
      </c>
      <c r="C351" s="72">
        <v>5</v>
      </c>
      <c r="D351" s="70">
        <f t="shared" si="10"/>
        <v>21005</v>
      </c>
      <c r="E351" s="71" t="s">
        <v>625</v>
      </c>
    </row>
    <row r="352" spans="1:5" s="72" customFormat="1" ht="9" customHeight="1" x14ac:dyDescent="0.2">
      <c r="A352" s="199"/>
      <c r="B352" s="72">
        <v>0</v>
      </c>
      <c r="C352" s="72">
        <v>6</v>
      </c>
      <c r="D352" s="70">
        <f t="shared" si="10"/>
        <v>21006</v>
      </c>
      <c r="E352" s="71" t="s">
        <v>626</v>
      </c>
    </row>
    <row r="353" spans="1:5" s="72" customFormat="1" ht="9" customHeight="1" x14ac:dyDescent="0.2">
      <c r="A353" s="199"/>
      <c r="B353" s="72">
        <v>0</v>
      </c>
      <c r="C353" s="72">
        <v>7</v>
      </c>
      <c r="D353" s="70">
        <f t="shared" si="10"/>
        <v>21007</v>
      </c>
      <c r="E353" s="71" t="s">
        <v>627</v>
      </c>
    </row>
    <row r="354" spans="1:5" s="72" customFormat="1" ht="9" customHeight="1" x14ac:dyDescent="0.2">
      <c r="A354" s="199"/>
      <c r="B354" s="72">
        <v>0</v>
      </c>
      <c r="C354" s="72">
        <v>8</v>
      </c>
      <c r="D354" s="70">
        <f t="shared" si="10"/>
        <v>21008</v>
      </c>
      <c r="E354" s="71" t="s">
        <v>628</v>
      </c>
    </row>
    <row r="355" spans="1:5" s="72" customFormat="1" ht="9" customHeight="1" x14ac:dyDescent="0.2">
      <c r="A355" s="199"/>
      <c r="B355" s="72">
        <v>0</v>
      </c>
      <c r="C355" s="72">
        <v>9</v>
      </c>
      <c r="D355" s="70">
        <f t="shared" si="10"/>
        <v>21009</v>
      </c>
      <c r="E355" s="71" t="s">
        <v>629</v>
      </c>
    </row>
    <row r="356" spans="1:5" s="72" customFormat="1" ht="9" customHeight="1" x14ac:dyDescent="0.2">
      <c r="A356" s="199"/>
      <c r="B356" s="72">
        <v>0</v>
      </c>
      <c r="C356" s="72">
        <v>10</v>
      </c>
      <c r="D356" s="70">
        <f t="shared" si="10"/>
        <v>21010</v>
      </c>
      <c r="E356" s="71" t="s">
        <v>630</v>
      </c>
    </row>
    <row r="357" spans="1:5" s="72" customFormat="1" ht="9" customHeight="1" x14ac:dyDescent="0.2">
      <c r="A357" s="199"/>
      <c r="B357" s="72">
        <v>0</v>
      </c>
      <c r="C357" s="72">
        <v>11</v>
      </c>
      <c r="D357" s="70">
        <f t="shared" si="10"/>
        <v>21011</v>
      </c>
      <c r="E357" s="71" t="s">
        <v>631</v>
      </c>
    </row>
    <row r="358" spans="1:5" s="72" customFormat="1" ht="9" customHeight="1" x14ac:dyDescent="0.2">
      <c r="A358" s="199"/>
      <c r="B358" s="72">
        <v>0</v>
      </c>
      <c r="C358" s="72">
        <v>12</v>
      </c>
      <c r="D358" s="70">
        <f t="shared" si="10"/>
        <v>21012</v>
      </c>
      <c r="E358" s="71" t="s">
        <v>632</v>
      </c>
    </row>
    <row r="359" spans="1:5" s="72" customFormat="1" ht="9" customHeight="1" x14ac:dyDescent="0.2">
      <c r="A359" s="199"/>
      <c r="B359" s="72">
        <v>0</v>
      </c>
      <c r="C359" s="72">
        <v>13</v>
      </c>
      <c r="D359" s="70">
        <f t="shared" si="10"/>
        <v>21013</v>
      </c>
      <c r="E359" s="71" t="s">
        <v>633</v>
      </c>
    </row>
    <row r="360" spans="1:5" s="72" customFormat="1" ht="9" customHeight="1" x14ac:dyDescent="0.2">
      <c r="A360" s="199"/>
      <c r="B360" s="72">
        <v>0</v>
      </c>
      <c r="C360" s="72">
        <v>14</v>
      </c>
      <c r="D360" s="70">
        <f t="shared" si="10"/>
        <v>21014</v>
      </c>
      <c r="E360" s="71" t="s">
        <v>634</v>
      </c>
    </row>
    <row r="361" spans="1:5" s="72" customFormat="1" ht="9" customHeight="1" x14ac:dyDescent="0.2">
      <c r="A361" s="199"/>
      <c r="B361" s="72">
        <v>0</v>
      </c>
      <c r="C361" s="72">
        <v>15</v>
      </c>
      <c r="D361" s="70">
        <f t="shared" si="10"/>
        <v>21015</v>
      </c>
      <c r="E361" s="71" t="s">
        <v>635</v>
      </c>
    </row>
    <row r="362" spans="1:5" s="72" customFormat="1" ht="9" customHeight="1" x14ac:dyDescent="0.2">
      <c r="A362" s="199"/>
      <c r="B362" s="72">
        <v>0</v>
      </c>
      <c r="C362" s="72">
        <v>16</v>
      </c>
      <c r="D362" s="70">
        <f t="shared" si="10"/>
        <v>21016</v>
      </c>
      <c r="E362" s="71" t="s">
        <v>636</v>
      </c>
    </row>
    <row r="363" spans="1:5" s="72" customFormat="1" ht="9" customHeight="1" thickBot="1" x14ac:dyDescent="0.25">
      <c r="A363" s="199"/>
      <c r="B363" s="72">
        <v>0</v>
      </c>
      <c r="C363" s="72">
        <v>17</v>
      </c>
      <c r="D363" s="70">
        <f t="shared" si="10"/>
        <v>21017</v>
      </c>
      <c r="E363" s="77" t="s">
        <v>637</v>
      </c>
    </row>
    <row r="364" spans="1:5" s="72" customFormat="1" ht="9" customHeight="1" thickTop="1" x14ac:dyDescent="0.2">
      <c r="A364" s="199"/>
      <c r="B364" s="72">
        <v>1</v>
      </c>
      <c r="C364" s="72">
        <v>0</v>
      </c>
      <c r="D364" s="70">
        <f t="shared" si="10"/>
        <v>21100</v>
      </c>
      <c r="E364" s="71" t="s">
        <v>638</v>
      </c>
    </row>
    <row r="365" spans="1:5" s="72" customFormat="1" ht="9" customHeight="1" x14ac:dyDescent="0.2">
      <c r="A365" s="199"/>
      <c r="B365" s="72">
        <v>1</v>
      </c>
      <c r="C365" s="72">
        <v>1</v>
      </c>
      <c r="D365" s="70">
        <f t="shared" si="10"/>
        <v>21101</v>
      </c>
      <c r="E365" s="71" t="s">
        <v>639</v>
      </c>
    </row>
    <row r="366" spans="1:5" s="72" customFormat="1" ht="9" customHeight="1" x14ac:dyDescent="0.2">
      <c r="A366" s="199"/>
      <c r="B366" s="72">
        <v>1</v>
      </c>
      <c r="C366" s="72">
        <v>2</v>
      </c>
      <c r="D366" s="70">
        <f t="shared" si="10"/>
        <v>21102</v>
      </c>
      <c r="E366" s="71" t="s">
        <v>640</v>
      </c>
    </row>
    <row r="367" spans="1:5" s="72" customFormat="1" ht="9" customHeight="1" x14ac:dyDescent="0.2">
      <c r="A367" s="199"/>
      <c r="B367" s="72">
        <v>1</v>
      </c>
      <c r="C367" s="72">
        <v>3</v>
      </c>
      <c r="D367" s="70">
        <f t="shared" si="10"/>
        <v>21103</v>
      </c>
      <c r="E367" s="71" t="s">
        <v>641</v>
      </c>
    </row>
    <row r="368" spans="1:5" s="72" customFormat="1" ht="9" customHeight="1" x14ac:dyDescent="0.2">
      <c r="A368" s="199"/>
      <c r="B368" s="72">
        <v>1</v>
      </c>
      <c r="C368" s="72">
        <v>4</v>
      </c>
      <c r="D368" s="70">
        <f t="shared" si="10"/>
        <v>21104</v>
      </c>
      <c r="E368" s="71" t="s">
        <v>642</v>
      </c>
    </row>
    <row r="369" spans="1:5" s="72" customFormat="1" ht="9" customHeight="1" x14ac:dyDescent="0.2">
      <c r="A369" s="199"/>
      <c r="B369" s="72">
        <v>1</v>
      </c>
      <c r="C369" s="72">
        <v>5</v>
      </c>
      <c r="D369" s="70">
        <f t="shared" si="10"/>
        <v>21105</v>
      </c>
      <c r="E369" s="71" t="s">
        <v>643</v>
      </c>
    </row>
    <row r="370" spans="1:5" s="72" customFormat="1" ht="9" customHeight="1" x14ac:dyDescent="0.2">
      <c r="A370" s="199"/>
      <c r="B370" s="72">
        <v>1</v>
      </c>
      <c r="C370" s="72">
        <v>6</v>
      </c>
      <c r="D370" s="70">
        <f t="shared" si="10"/>
        <v>21106</v>
      </c>
      <c r="E370" s="71" t="s">
        <v>644</v>
      </c>
    </row>
    <row r="371" spans="1:5" s="72" customFormat="1" ht="9" customHeight="1" x14ac:dyDescent="0.2">
      <c r="A371" s="199"/>
      <c r="B371" s="72">
        <v>1</v>
      </c>
      <c r="C371" s="72">
        <v>7</v>
      </c>
      <c r="D371" s="70">
        <f>$B$345+ B371*100 + C371</f>
        <v>21107</v>
      </c>
      <c r="E371" s="71" t="s">
        <v>645</v>
      </c>
    </row>
    <row r="372" spans="1:5" s="72" customFormat="1" ht="9" customHeight="1" x14ac:dyDescent="0.2">
      <c r="A372" s="199"/>
      <c r="B372" s="72">
        <v>1</v>
      </c>
      <c r="C372" s="72">
        <v>8</v>
      </c>
      <c r="D372" s="70">
        <f t="shared" si="10"/>
        <v>21108</v>
      </c>
      <c r="E372" s="71" t="s">
        <v>646</v>
      </c>
    </row>
    <row r="373" spans="1:5" s="72" customFormat="1" ht="9" customHeight="1" x14ac:dyDescent="0.2">
      <c r="A373" s="199"/>
      <c r="B373" s="72">
        <v>1</v>
      </c>
      <c r="C373" s="72">
        <v>9</v>
      </c>
      <c r="D373" s="70">
        <f t="shared" si="10"/>
        <v>21109</v>
      </c>
      <c r="E373" s="71" t="s">
        <v>647</v>
      </c>
    </row>
    <row r="374" spans="1:5" s="72" customFormat="1" ht="9" customHeight="1" x14ac:dyDescent="0.2">
      <c r="A374" s="199"/>
      <c r="B374" s="72">
        <v>1</v>
      </c>
      <c r="C374" s="72">
        <v>10</v>
      </c>
      <c r="D374" s="70">
        <f t="shared" si="10"/>
        <v>21110</v>
      </c>
      <c r="E374" s="71" t="s">
        <v>648</v>
      </c>
    </row>
    <row r="375" spans="1:5" s="72" customFormat="1" ht="9" customHeight="1" x14ac:dyDescent="0.2">
      <c r="A375" s="199"/>
      <c r="B375" s="72">
        <v>1</v>
      </c>
      <c r="C375" s="72">
        <v>11</v>
      </c>
      <c r="D375" s="70">
        <f t="shared" si="10"/>
        <v>21111</v>
      </c>
      <c r="E375" s="71" t="s">
        <v>649</v>
      </c>
    </row>
    <row r="376" spans="1:5" s="72" customFormat="1" ht="9" customHeight="1" x14ac:dyDescent="0.2">
      <c r="A376" s="199"/>
      <c r="B376" s="72">
        <v>1</v>
      </c>
      <c r="C376" s="72">
        <v>12</v>
      </c>
      <c r="D376" s="70">
        <f t="shared" si="10"/>
        <v>21112</v>
      </c>
      <c r="E376" s="71" t="s">
        <v>650</v>
      </c>
    </row>
    <row r="377" spans="1:5" s="72" customFormat="1" ht="9" customHeight="1" x14ac:dyDescent="0.2">
      <c r="A377" s="199"/>
      <c r="B377" s="72">
        <v>1</v>
      </c>
      <c r="C377" s="72">
        <v>13</v>
      </c>
      <c r="D377" s="70">
        <f t="shared" si="10"/>
        <v>21113</v>
      </c>
      <c r="E377" s="71" t="s">
        <v>651</v>
      </c>
    </row>
    <row r="378" spans="1:5" s="72" customFormat="1" ht="9" customHeight="1" x14ac:dyDescent="0.2">
      <c r="A378" s="199"/>
      <c r="B378" s="72">
        <v>1</v>
      </c>
      <c r="C378" s="72">
        <v>14</v>
      </c>
      <c r="D378" s="70">
        <f t="shared" si="10"/>
        <v>21114</v>
      </c>
      <c r="E378" s="71" t="s">
        <v>652</v>
      </c>
    </row>
    <row r="379" spans="1:5" s="72" customFormat="1" ht="9" customHeight="1" x14ac:dyDescent="0.2">
      <c r="A379" s="199"/>
      <c r="B379" s="72">
        <v>1</v>
      </c>
      <c r="C379" s="72">
        <v>15</v>
      </c>
      <c r="D379" s="70">
        <f t="shared" si="10"/>
        <v>21115</v>
      </c>
      <c r="E379" s="71" t="s">
        <v>653</v>
      </c>
    </row>
    <row r="380" spans="1:5" s="72" customFormat="1" ht="9" customHeight="1" x14ac:dyDescent="0.2">
      <c r="A380" s="199"/>
      <c r="B380" s="72">
        <v>1</v>
      </c>
      <c r="C380" s="72">
        <v>16</v>
      </c>
      <c r="D380" s="70">
        <f t="shared" si="10"/>
        <v>21116</v>
      </c>
      <c r="E380" s="71" t="s">
        <v>654</v>
      </c>
    </row>
    <row r="381" spans="1:5" s="72" customFormat="1" ht="9" customHeight="1" thickBot="1" x14ac:dyDescent="0.25">
      <c r="A381" s="199"/>
      <c r="B381" s="72">
        <v>1</v>
      </c>
      <c r="C381" s="72">
        <v>17</v>
      </c>
      <c r="D381" s="70">
        <f t="shared" si="10"/>
        <v>21117</v>
      </c>
      <c r="E381" s="77" t="s">
        <v>655</v>
      </c>
    </row>
    <row r="382" spans="1:5" s="72" customFormat="1" ht="9" customHeight="1" thickTop="1" x14ac:dyDescent="0.2">
      <c r="A382" s="199"/>
      <c r="B382" s="72">
        <v>2</v>
      </c>
      <c r="C382" s="72">
        <v>0</v>
      </c>
      <c r="D382" s="70">
        <f t="shared" si="10"/>
        <v>21200</v>
      </c>
      <c r="E382" s="78" t="s">
        <v>656</v>
      </c>
    </row>
    <row r="383" spans="1:5" s="72" customFormat="1" ht="9" customHeight="1" x14ac:dyDescent="0.2">
      <c r="A383" s="199"/>
      <c r="B383" s="72">
        <v>2</v>
      </c>
      <c r="C383" s="72">
        <v>1</v>
      </c>
      <c r="D383" s="70">
        <f t="shared" si="10"/>
        <v>21201</v>
      </c>
      <c r="E383" s="71" t="s">
        <v>657</v>
      </c>
    </row>
    <row r="384" spans="1:5" s="72" customFormat="1" ht="9" customHeight="1" x14ac:dyDescent="0.2">
      <c r="A384" s="199"/>
      <c r="B384" s="72">
        <v>2</v>
      </c>
      <c r="C384" s="72">
        <v>2</v>
      </c>
      <c r="D384" s="70">
        <f t="shared" si="10"/>
        <v>21202</v>
      </c>
      <c r="E384" s="71" t="s">
        <v>658</v>
      </c>
    </row>
    <row r="385" spans="1:5" s="72" customFormat="1" ht="9" customHeight="1" x14ac:dyDescent="0.2">
      <c r="A385" s="199"/>
      <c r="B385" s="72">
        <v>2</v>
      </c>
      <c r="C385" s="72">
        <v>3</v>
      </c>
      <c r="D385" s="70">
        <f t="shared" si="10"/>
        <v>21203</v>
      </c>
      <c r="E385" s="71" t="s">
        <v>659</v>
      </c>
    </row>
    <row r="386" spans="1:5" s="72" customFormat="1" ht="9" customHeight="1" x14ac:dyDescent="0.2">
      <c r="A386" s="199"/>
      <c r="B386" s="72">
        <v>2</v>
      </c>
      <c r="C386" s="72">
        <v>4</v>
      </c>
      <c r="D386" s="70">
        <f t="shared" si="10"/>
        <v>21204</v>
      </c>
      <c r="E386" s="71" t="s">
        <v>660</v>
      </c>
    </row>
    <row r="387" spans="1:5" s="72" customFormat="1" ht="9" customHeight="1" x14ac:dyDescent="0.2">
      <c r="A387" s="199"/>
      <c r="B387" s="72">
        <v>2</v>
      </c>
      <c r="C387" s="72">
        <v>5</v>
      </c>
      <c r="D387" s="70">
        <f t="shared" si="10"/>
        <v>21205</v>
      </c>
      <c r="E387" s="71" t="s">
        <v>661</v>
      </c>
    </row>
    <row r="388" spans="1:5" s="72" customFormat="1" ht="9" customHeight="1" x14ac:dyDescent="0.2">
      <c r="A388" s="199"/>
      <c r="B388" s="72">
        <v>2</v>
      </c>
      <c r="C388" s="72">
        <v>6</v>
      </c>
      <c r="D388" s="70">
        <f t="shared" si="10"/>
        <v>21206</v>
      </c>
      <c r="E388" s="71" t="s">
        <v>662</v>
      </c>
    </row>
    <row r="389" spans="1:5" s="72" customFormat="1" ht="9" customHeight="1" x14ac:dyDescent="0.2">
      <c r="A389" s="199"/>
      <c r="B389" s="72">
        <v>2</v>
      </c>
      <c r="C389" s="72">
        <v>7</v>
      </c>
      <c r="D389" s="70">
        <f t="shared" si="10"/>
        <v>21207</v>
      </c>
      <c r="E389" s="71" t="s">
        <v>663</v>
      </c>
    </row>
    <row r="390" spans="1:5" s="72" customFormat="1" ht="9" customHeight="1" x14ac:dyDescent="0.2">
      <c r="A390" s="199"/>
      <c r="B390" s="72">
        <v>2</v>
      </c>
      <c r="C390" s="72">
        <v>8</v>
      </c>
      <c r="D390" s="70">
        <f t="shared" si="10"/>
        <v>21208</v>
      </c>
      <c r="E390" s="71" t="s">
        <v>664</v>
      </c>
    </row>
    <row r="391" spans="1:5" s="72" customFormat="1" ht="9" customHeight="1" x14ac:dyDescent="0.2">
      <c r="A391" s="199"/>
      <c r="B391" s="72">
        <v>2</v>
      </c>
      <c r="C391" s="72">
        <v>9</v>
      </c>
      <c r="D391" s="70">
        <f t="shared" si="10"/>
        <v>21209</v>
      </c>
      <c r="E391" s="71" t="s">
        <v>665</v>
      </c>
    </row>
    <row r="392" spans="1:5" s="72" customFormat="1" ht="9" customHeight="1" x14ac:dyDescent="0.2">
      <c r="A392" s="199"/>
      <c r="B392" s="72">
        <v>2</v>
      </c>
      <c r="C392" s="72">
        <v>10</v>
      </c>
      <c r="D392" s="70">
        <f t="shared" si="10"/>
        <v>21210</v>
      </c>
      <c r="E392" s="71" t="s">
        <v>666</v>
      </c>
    </row>
    <row r="393" spans="1:5" s="72" customFormat="1" ht="9" customHeight="1" x14ac:dyDescent="0.2">
      <c r="A393" s="199"/>
      <c r="B393" s="72">
        <v>2</v>
      </c>
      <c r="C393" s="72">
        <v>11</v>
      </c>
      <c r="D393" s="70">
        <f t="shared" si="10"/>
        <v>21211</v>
      </c>
      <c r="E393" s="71" t="s">
        <v>667</v>
      </c>
    </row>
    <row r="394" spans="1:5" s="72" customFormat="1" ht="9" customHeight="1" x14ac:dyDescent="0.2">
      <c r="A394" s="199"/>
      <c r="B394" s="72">
        <v>2</v>
      </c>
      <c r="C394" s="72">
        <v>12</v>
      </c>
      <c r="D394" s="70">
        <f t="shared" si="10"/>
        <v>21212</v>
      </c>
      <c r="E394" s="71" t="s">
        <v>668</v>
      </c>
    </row>
    <row r="395" spans="1:5" s="72" customFormat="1" ht="9" customHeight="1" x14ac:dyDescent="0.2">
      <c r="A395" s="199"/>
      <c r="B395" s="72">
        <v>2</v>
      </c>
      <c r="C395" s="72">
        <v>13</v>
      </c>
      <c r="D395" s="70">
        <f t="shared" si="10"/>
        <v>21213</v>
      </c>
      <c r="E395" s="71" t="s">
        <v>669</v>
      </c>
    </row>
    <row r="396" spans="1:5" s="72" customFormat="1" ht="9" customHeight="1" x14ac:dyDescent="0.2">
      <c r="A396" s="199"/>
      <c r="B396" s="72">
        <v>2</v>
      </c>
      <c r="C396" s="72">
        <v>14</v>
      </c>
      <c r="D396" s="70">
        <f t="shared" si="10"/>
        <v>21214</v>
      </c>
      <c r="E396" s="71" t="s">
        <v>670</v>
      </c>
    </row>
    <row r="397" spans="1:5" s="72" customFormat="1" ht="9" customHeight="1" x14ac:dyDescent="0.2">
      <c r="A397" s="199"/>
      <c r="B397" s="72">
        <v>2</v>
      </c>
      <c r="C397" s="72">
        <v>15</v>
      </c>
      <c r="D397" s="70">
        <f t="shared" si="10"/>
        <v>21215</v>
      </c>
      <c r="E397" s="71" t="s">
        <v>671</v>
      </c>
    </row>
    <row r="398" spans="1:5" s="72" customFormat="1" ht="9" customHeight="1" x14ac:dyDescent="0.2">
      <c r="A398" s="199"/>
      <c r="B398" s="72">
        <v>2</v>
      </c>
      <c r="C398" s="72">
        <v>16</v>
      </c>
      <c r="D398" s="70">
        <f t="shared" si="10"/>
        <v>21216</v>
      </c>
      <c r="E398" s="71" t="s">
        <v>672</v>
      </c>
    </row>
    <row r="399" spans="1:5" s="72" customFormat="1" ht="9" customHeight="1" thickBot="1" x14ac:dyDescent="0.25">
      <c r="A399" s="199"/>
      <c r="B399" s="72">
        <v>2</v>
      </c>
      <c r="C399" s="72">
        <v>17</v>
      </c>
      <c r="D399" s="70">
        <f t="shared" si="10"/>
        <v>21217</v>
      </c>
      <c r="E399" s="77" t="s">
        <v>673</v>
      </c>
    </row>
    <row r="400" spans="1:5" s="72" customFormat="1" ht="9" customHeight="1" thickTop="1" x14ac:dyDescent="0.2">
      <c r="A400" s="199"/>
      <c r="B400" s="72">
        <v>3</v>
      </c>
      <c r="C400" s="72">
        <v>0</v>
      </c>
      <c r="D400" s="70">
        <f t="shared" si="10"/>
        <v>21300</v>
      </c>
      <c r="E400" s="78" t="s">
        <v>674</v>
      </c>
    </row>
    <row r="401" spans="1:5" s="72" customFormat="1" ht="9" customHeight="1" x14ac:dyDescent="0.2">
      <c r="A401" s="199"/>
      <c r="B401" s="72">
        <v>3</v>
      </c>
      <c r="C401" s="72">
        <v>1</v>
      </c>
      <c r="D401" s="70">
        <f t="shared" si="10"/>
        <v>21301</v>
      </c>
      <c r="E401" s="71" t="s">
        <v>675</v>
      </c>
    </row>
    <row r="402" spans="1:5" s="72" customFormat="1" ht="9" customHeight="1" x14ac:dyDescent="0.2">
      <c r="A402" s="199"/>
      <c r="B402" s="72">
        <v>3</v>
      </c>
      <c r="C402" s="72">
        <v>2</v>
      </c>
      <c r="D402" s="70">
        <f t="shared" si="10"/>
        <v>21302</v>
      </c>
      <c r="E402" s="71" t="s">
        <v>676</v>
      </c>
    </row>
    <row r="403" spans="1:5" s="72" customFormat="1" ht="9" customHeight="1" x14ac:dyDescent="0.2">
      <c r="A403" s="199"/>
      <c r="B403" s="72">
        <v>3</v>
      </c>
      <c r="C403" s="72">
        <v>3</v>
      </c>
      <c r="D403" s="70">
        <f t="shared" si="10"/>
        <v>21303</v>
      </c>
      <c r="E403" s="71" t="s">
        <v>677</v>
      </c>
    </row>
    <row r="404" spans="1:5" s="72" customFormat="1" ht="9" customHeight="1" x14ac:dyDescent="0.2">
      <c r="A404" s="199"/>
      <c r="B404" s="72">
        <v>3</v>
      </c>
      <c r="C404" s="72">
        <v>4</v>
      </c>
      <c r="D404" s="70">
        <f t="shared" si="10"/>
        <v>21304</v>
      </c>
      <c r="E404" s="71" t="s">
        <v>678</v>
      </c>
    </row>
    <row r="405" spans="1:5" s="72" customFormat="1" ht="9" customHeight="1" x14ac:dyDescent="0.2">
      <c r="A405" s="199"/>
      <c r="B405" s="72">
        <v>3</v>
      </c>
      <c r="C405" s="72">
        <v>5</v>
      </c>
      <c r="D405" s="70">
        <f t="shared" si="10"/>
        <v>21305</v>
      </c>
      <c r="E405" s="71" t="s">
        <v>679</v>
      </c>
    </row>
    <row r="406" spans="1:5" s="72" customFormat="1" ht="9" customHeight="1" x14ac:dyDescent="0.2">
      <c r="A406" s="199"/>
      <c r="B406" s="72">
        <v>3</v>
      </c>
      <c r="C406" s="72">
        <v>6</v>
      </c>
      <c r="D406" s="70">
        <f t="shared" si="10"/>
        <v>21306</v>
      </c>
      <c r="E406" s="71" t="s">
        <v>680</v>
      </c>
    </row>
    <row r="407" spans="1:5" s="72" customFormat="1" ht="9" customHeight="1" x14ac:dyDescent="0.2">
      <c r="A407" s="199"/>
      <c r="B407" s="72">
        <v>3</v>
      </c>
      <c r="C407" s="72">
        <v>7</v>
      </c>
      <c r="D407" s="70">
        <f t="shared" si="10"/>
        <v>21307</v>
      </c>
      <c r="E407" s="71" t="s">
        <v>681</v>
      </c>
    </row>
    <row r="408" spans="1:5" s="72" customFormat="1" ht="9" customHeight="1" x14ac:dyDescent="0.2">
      <c r="A408" s="199"/>
      <c r="B408" s="72">
        <v>3</v>
      </c>
      <c r="C408" s="72">
        <v>8</v>
      </c>
      <c r="D408" s="70">
        <f t="shared" si="10"/>
        <v>21308</v>
      </c>
      <c r="E408" s="71" t="s">
        <v>682</v>
      </c>
    </row>
    <row r="409" spans="1:5" s="72" customFormat="1" ht="9" customHeight="1" x14ac:dyDescent="0.2">
      <c r="A409" s="199"/>
      <c r="B409" s="72">
        <v>3</v>
      </c>
      <c r="C409" s="72">
        <v>9</v>
      </c>
      <c r="D409" s="70">
        <f t="shared" si="10"/>
        <v>21309</v>
      </c>
      <c r="E409" s="71" t="s">
        <v>683</v>
      </c>
    </row>
    <row r="410" spans="1:5" s="72" customFormat="1" ht="9" customHeight="1" x14ac:dyDescent="0.2">
      <c r="A410" s="199"/>
      <c r="B410" s="72">
        <v>3</v>
      </c>
      <c r="C410" s="72">
        <v>10</v>
      </c>
      <c r="D410" s="70">
        <f t="shared" si="10"/>
        <v>21310</v>
      </c>
      <c r="E410" s="71" t="s">
        <v>684</v>
      </c>
    </row>
    <row r="411" spans="1:5" s="72" customFormat="1" ht="9" customHeight="1" x14ac:dyDescent="0.2">
      <c r="A411" s="199"/>
      <c r="B411" s="72">
        <v>3</v>
      </c>
      <c r="C411" s="72">
        <v>11</v>
      </c>
      <c r="D411" s="70">
        <f t="shared" ref="D411:D435" si="11">$B$345+ B411*100 + C411</f>
        <v>21311</v>
      </c>
      <c r="E411" s="71" t="s">
        <v>685</v>
      </c>
    </row>
    <row r="412" spans="1:5" s="72" customFormat="1" ht="9" customHeight="1" x14ac:dyDescent="0.2">
      <c r="A412" s="199"/>
      <c r="B412" s="72">
        <v>3</v>
      </c>
      <c r="C412" s="72">
        <v>12</v>
      </c>
      <c r="D412" s="70">
        <f t="shared" si="11"/>
        <v>21312</v>
      </c>
      <c r="E412" s="71" t="s">
        <v>686</v>
      </c>
    </row>
    <row r="413" spans="1:5" s="72" customFormat="1" ht="9" customHeight="1" x14ac:dyDescent="0.2">
      <c r="A413" s="199"/>
      <c r="B413" s="72">
        <v>3</v>
      </c>
      <c r="C413" s="72">
        <v>13</v>
      </c>
      <c r="D413" s="70">
        <f t="shared" si="11"/>
        <v>21313</v>
      </c>
      <c r="E413" s="71" t="s">
        <v>687</v>
      </c>
    </row>
    <row r="414" spans="1:5" s="72" customFormat="1" ht="9" customHeight="1" x14ac:dyDescent="0.2">
      <c r="A414" s="199"/>
      <c r="B414" s="72">
        <v>3</v>
      </c>
      <c r="C414" s="72">
        <v>14</v>
      </c>
      <c r="D414" s="70">
        <f t="shared" si="11"/>
        <v>21314</v>
      </c>
      <c r="E414" s="71" t="s">
        <v>688</v>
      </c>
    </row>
    <row r="415" spans="1:5" s="72" customFormat="1" ht="9" customHeight="1" x14ac:dyDescent="0.2">
      <c r="A415" s="199"/>
      <c r="B415" s="72">
        <v>3</v>
      </c>
      <c r="C415" s="72">
        <v>15</v>
      </c>
      <c r="D415" s="70">
        <f t="shared" si="11"/>
        <v>21315</v>
      </c>
      <c r="E415" s="71" t="s">
        <v>689</v>
      </c>
    </row>
    <row r="416" spans="1:5" s="72" customFormat="1" ht="9" customHeight="1" x14ac:dyDescent="0.2">
      <c r="A416" s="199"/>
      <c r="B416" s="72">
        <v>3</v>
      </c>
      <c r="C416" s="72">
        <v>16</v>
      </c>
      <c r="D416" s="70">
        <f t="shared" si="11"/>
        <v>21316</v>
      </c>
      <c r="E416" s="71" t="s">
        <v>690</v>
      </c>
    </row>
    <row r="417" spans="1:5" s="72" customFormat="1" ht="9" customHeight="1" thickBot="1" x14ac:dyDescent="0.25">
      <c r="A417" s="199"/>
      <c r="B417" s="72">
        <v>3</v>
      </c>
      <c r="C417" s="72">
        <v>17</v>
      </c>
      <c r="D417" s="70">
        <f t="shared" si="11"/>
        <v>21317</v>
      </c>
      <c r="E417" s="77" t="s">
        <v>691</v>
      </c>
    </row>
    <row r="418" spans="1:5" s="72" customFormat="1" ht="9" customHeight="1" thickTop="1" x14ac:dyDescent="0.2">
      <c r="A418" s="199"/>
      <c r="B418" s="72">
        <v>4</v>
      </c>
      <c r="C418" s="72">
        <v>0</v>
      </c>
      <c r="D418" s="70">
        <f t="shared" si="11"/>
        <v>21400</v>
      </c>
      <c r="E418" s="78" t="s">
        <v>692</v>
      </c>
    </row>
    <row r="419" spans="1:5" s="72" customFormat="1" ht="9" customHeight="1" x14ac:dyDescent="0.2">
      <c r="A419" s="199"/>
      <c r="B419" s="72">
        <v>4</v>
      </c>
      <c r="C419" s="72">
        <v>1</v>
      </c>
      <c r="D419" s="70">
        <f t="shared" si="11"/>
        <v>21401</v>
      </c>
      <c r="E419" s="71" t="s">
        <v>693</v>
      </c>
    </row>
    <row r="420" spans="1:5" s="72" customFormat="1" ht="9" customHeight="1" x14ac:dyDescent="0.2">
      <c r="A420" s="199"/>
      <c r="B420" s="72">
        <v>4</v>
      </c>
      <c r="C420" s="72">
        <v>2</v>
      </c>
      <c r="D420" s="70">
        <f t="shared" si="11"/>
        <v>21402</v>
      </c>
      <c r="E420" s="71" t="s">
        <v>694</v>
      </c>
    </row>
    <row r="421" spans="1:5" s="72" customFormat="1" ht="9" customHeight="1" x14ac:dyDescent="0.2">
      <c r="A421" s="199"/>
      <c r="B421" s="72">
        <v>4</v>
      </c>
      <c r="C421" s="72">
        <v>3</v>
      </c>
      <c r="D421" s="70">
        <f t="shared" si="11"/>
        <v>21403</v>
      </c>
      <c r="E421" s="71" t="s">
        <v>695</v>
      </c>
    </row>
    <row r="422" spans="1:5" s="72" customFormat="1" ht="9" customHeight="1" x14ac:dyDescent="0.2">
      <c r="A422" s="199"/>
      <c r="B422" s="72">
        <v>4</v>
      </c>
      <c r="C422" s="72">
        <v>4</v>
      </c>
      <c r="D422" s="70">
        <f t="shared" si="11"/>
        <v>21404</v>
      </c>
      <c r="E422" s="71" t="s">
        <v>696</v>
      </c>
    </row>
    <row r="423" spans="1:5" s="72" customFormat="1" ht="9" customHeight="1" x14ac:dyDescent="0.2">
      <c r="A423" s="199"/>
      <c r="B423" s="72">
        <v>4</v>
      </c>
      <c r="C423" s="72">
        <v>5</v>
      </c>
      <c r="D423" s="70">
        <f t="shared" si="11"/>
        <v>21405</v>
      </c>
      <c r="E423" s="71" t="s">
        <v>697</v>
      </c>
    </row>
    <row r="424" spans="1:5" s="72" customFormat="1" ht="9" customHeight="1" x14ac:dyDescent="0.2">
      <c r="A424" s="199"/>
      <c r="B424" s="72">
        <v>4</v>
      </c>
      <c r="C424" s="72">
        <v>6</v>
      </c>
      <c r="D424" s="70">
        <f t="shared" si="11"/>
        <v>21406</v>
      </c>
      <c r="E424" s="71" t="s">
        <v>698</v>
      </c>
    </row>
    <row r="425" spans="1:5" s="72" customFormat="1" ht="9" customHeight="1" x14ac:dyDescent="0.2">
      <c r="A425" s="199"/>
      <c r="B425" s="72">
        <v>4</v>
      </c>
      <c r="C425" s="72">
        <v>7</v>
      </c>
      <c r="D425" s="70">
        <f t="shared" si="11"/>
        <v>21407</v>
      </c>
      <c r="E425" s="71" t="s">
        <v>699</v>
      </c>
    </row>
    <row r="426" spans="1:5" s="72" customFormat="1" ht="9" customHeight="1" x14ac:dyDescent="0.2">
      <c r="A426" s="199"/>
      <c r="B426" s="72">
        <v>4</v>
      </c>
      <c r="C426" s="72">
        <v>8</v>
      </c>
      <c r="D426" s="70">
        <f t="shared" si="11"/>
        <v>21408</v>
      </c>
      <c r="E426" s="71" t="s">
        <v>700</v>
      </c>
    </row>
    <row r="427" spans="1:5" s="72" customFormat="1" ht="9" customHeight="1" x14ac:dyDescent="0.2">
      <c r="A427" s="199"/>
      <c r="B427" s="72">
        <v>4</v>
      </c>
      <c r="C427" s="72">
        <v>9</v>
      </c>
      <c r="D427" s="70">
        <f t="shared" si="11"/>
        <v>21409</v>
      </c>
      <c r="E427" s="71" t="s">
        <v>701</v>
      </c>
    </row>
    <row r="428" spans="1:5" s="72" customFormat="1" ht="9" customHeight="1" x14ac:dyDescent="0.2">
      <c r="A428" s="199"/>
      <c r="B428" s="72">
        <v>4</v>
      </c>
      <c r="C428" s="72">
        <v>10</v>
      </c>
      <c r="D428" s="70">
        <f t="shared" si="11"/>
        <v>21410</v>
      </c>
      <c r="E428" s="71" t="s">
        <v>702</v>
      </c>
    </row>
    <row r="429" spans="1:5" s="72" customFormat="1" ht="9" customHeight="1" x14ac:dyDescent="0.2">
      <c r="A429" s="199"/>
      <c r="B429" s="72">
        <v>4</v>
      </c>
      <c r="C429" s="72">
        <v>11</v>
      </c>
      <c r="D429" s="70">
        <f t="shared" si="11"/>
        <v>21411</v>
      </c>
      <c r="E429" s="71" t="s">
        <v>703</v>
      </c>
    </row>
    <row r="430" spans="1:5" s="72" customFormat="1" ht="9" customHeight="1" x14ac:dyDescent="0.2">
      <c r="A430" s="199"/>
      <c r="B430" s="72">
        <v>4</v>
      </c>
      <c r="C430" s="72">
        <v>12</v>
      </c>
      <c r="D430" s="70">
        <f t="shared" si="11"/>
        <v>21412</v>
      </c>
      <c r="E430" s="71" t="s">
        <v>704</v>
      </c>
    </row>
    <row r="431" spans="1:5" s="72" customFormat="1" ht="9" customHeight="1" x14ac:dyDescent="0.2">
      <c r="A431" s="199"/>
      <c r="B431" s="72">
        <v>4</v>
      </c>
      <c r="C431" s="72">
        <v>13</v>
      </c>
      <c r="D431" s="70">
        <f t="shared" si="11"/>
        <v>21413</v>
      </c>
      <c r="E431" s="71" t="s">
        <v>705</v>
      </c>
    </row>
    <row r="432" spans="1:5" s="72" customFormat="1" ht="9" customHeight="1" x14ac:dyDescent="0.2">
      <c r="A432" s="199"/>
      <c r="B432" s="72">
        <v>4</v>
      </c>
      <c r="C432" s="72">
        <v>14</v>
      </c>
      <c r="D432" s="70">
        <f t="shared" si="11"/>
        <v>21414</v>
      </c>
      <c r="E432" s="71" t="s">
        <v>706</v>
      </c>
    </row>
    <row r="433" spans="1:5" s="72" customFormat="1" ht="9" customHeight="1" x14ac:dyDescent="0.2">
      <c r="A433" s="199"/>
      <c r="B433" s="72">
        <v>4</v>
      </c>
      <c r="C433" s="72">
        <v>15</v>
      </c>
      <c r="D433" s="70">
        <f t="shared" si="11"/>
        <v>21415</v>
      </c>
      <c r="E433" s="71" t="s">
        <v>707</v>
      </c>
    </row>
    <row r="434" spans="1:5" s="72" customFormat="1" ht="9" customHeight="1" x14ac:dyDescent="0.2">
      <c r="A434" s="199"/>
      <c r="B434" s="72">
        <v>4</v>
      </c>
      <c r="C434" s="72">
        <v>16</v>
      </c>
      <c r="D434" s="70">
        <f t="shared" si="11"/>
        <v>21416</v>
      </c>
      <c r="E434" s="71" t="s">
        <v>708</v>
      </c>
    </row>
    <row r="435" spans="1:5" s="72" customFormat="1" ht="9" customHeight="1" thickBot="1" x14ac:dyDescent="0.25">
      <c r="A435" s="199"/>
      <c r="B435" s="72">
        <v>4</v>
      </c>
      <c r="C435" s="72">
        <v>17</v>
      </c>
      <c r="D435" s="70">
        <f t="shared" si="11"/>
        <v>21417</v>
      </c>
      <c r="E435" s="77" t="s">
        <v>709</v>
      </c>
    </row>
    <row r="436" spans="1:5" ht="9" customHeight="1" thickTop="1" x14ac:dyDescent="0.2">
      <c r="C436" s="72"/>
      <c r="D436" s="73"/>
      <c r="E436" s="7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6</vt:i4>
      </vt:variant>
    </vt:vector>
  </HeadingPairs>
  <TitlesOfParts>
    <vt:vector size="12" baseType="lpstr">
      <vt:lpstr>AI</vt:lpstr>
      <vt:lpstr>DIO</vt:lpstr>
      <vt:lpstr>DIO (2016-08-01)</vt:lpstr>
      <vt:lpstr>Init_DIO</vt:lpstr>
      <vt:lpstr>Racks 1,2</vt:lpstr>
      <vt:lpstr>Message</vt:lpstr>
      <vt:lpstr>AI!OLE_LINK1</vt:lpstr>
      <vt:lpstr>AI!OLE_LINK3</vt:lpstr>
      <vt:lpstr>AI!Область_печати</vt:lpstr>
      <vt:lpstr>DIO!Область_печати</vt:lpstr>
      <vt:lpstr>'DIO (2016-08-01)'!Область_печати</vt:lpstr>
      <vt:lpstr>'Racks 1,2'!Область_печати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cp:lastPrinted>2016-09-08T07:25:17Z</cp:lastPrinted>
  <dcterms:created xsi:type="dcterms:W3CDTF">2011-08-08T05:54:01Z</dcterms:created>
  <dcterms:modified xsi:type="dcterms:W3CDTF">2016-09-26T07:55:25Z</dcterms:modified>
</cp:coreProperties>
</file>